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https://d.docs.live.net/e29ec372b7b5b078/"/>
    </mc:Choice>
  </mc:AlternateContent>
  <xr:revisionPtr revIDLastSave="0" documentId="11_5AD801C15AA6F9AF2CDDB810453BCA5FAEDAA3ED" xr6:coauthVersionLast="46" xr6:coauthVersionMax="46" xr10:uidLastSave="{00000000-0000-0000-0000-000000000000}"/>
  <bookViews>
    <workbookView xWindow="28680" yWindow="-120" windowWidth="29040" windowHeight="15840" tabRatio="779" xr2:uid="{00000000-000D-0000-FFFF-FFFF00000000}"/>
  </bookViews>
  <sheets>
    <sheet name="Entry" sheetId="1" r:id="rId1"/>
    <sheet name="MonthSchedule" sheetId="4" r:id="rId2"/>
    <sheet name="AllStaff Schedule" sheetId="7" r:id="rId3"/>
    <sheet name="Schedule Filler" sheetId="3" r:id="rId4"/>
    <sheet name="Data" sheetId="2" r:id="rId5"/>
    <sheet name="eeReports" sheetId="5" r:id="rId6"/>
    <sheet name="Clinic Report" sheetId="6" r:id="rId7"/>
  </sheets>
  <functionGroups builtInGroupCount="19"/>
  <externalReferences>
    <externalReference r:id="rId8"/>
  </externalReferences>
  <definedNames>
    <definedName name="Months2">[1]Lists!$C$2:$C$13</definedName>
    <definedName name="Months3">[1]Lists!$C$2:$C$13</definedName>
    <definedName name="Weekdays">[1]Lists!$M$2:$M$8</definedName>
    <definedName name="Weekdays_ADJ">[1]Lists!$N$2:$N$8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 i="3" l="1"/>
  <c r="R3" i="3" s="1"/>
  <c r="S4" i="3" l="1"/>
  <c r="S5" i="3" s="1"/>
  <c r="S6" i="3" s="1"/>
  <c r="S7" i="3" s="1"/>
  <c r="S8" i="3" s="1"/>
  <c r="S9" i="3" s="1"/>
  <c r="S10" i="3" s="1"/>
  <c r="S11" i="3" s="1"/>
  <c r="S12" i="3" s="1"/>
  <c r="S13" i="3" s="1"/>
  <c r="S14" i="3" s="1"/>
  <c r="S15" i="3" s="1"/>
  <c r="S16" i="3" s="1"/>
  <c r="S17" i="3" s="1"/>
  <c r="S18" i="3" s="1"/>
  <c r="S19" i="3" s="1"/>
  <c r="S20" i="3" s="1"/>
  <c r="S21" i="3" s="1"/>
  <c r="S22" i="3" s="1"/>
  <c r="S23" i="3" s="1"/>
  <c r="S24" i="3" s="1"/>
  <c r="S25" i="3" s="1"/>
  <c r="S26" i="3" s="1"/>
  <c r="S27" i="3" s="1"/>
  <c r="S28" i="3" s="1"/>
  <c r="S29" i="3" s="1"/>
  <c r="S30" i="3" s="1"/>
  <c r="S31" i="3" s="1"/>
  <c r="S32" i="3" s="1"/>
  <c r="S33" i="3" s="1"/>
  <c r="S34" i="3" s="1"/>
  <c r="S35" i="3" s="1"/>
  <c r="S36" i="3" s="1"/>
  <c r="S37" i="3" s="1"/>
  <c r="S38" i="3" s="1"/>
  <c r="S39" i="3" s="1"/>
  <c r="S40" i="3" s="1"/>
  <c r="S41" i="3" s="1"/>
  <c r="S42" i="3" s="1"/>
  <c r="S43" i="3" s="1"/>
  <c r="S44" i="3" s="1"/>
  <c r="R44" i="3" s="1"/>
  <c r="M33" i="3"/>
  <c r="R17" i="3" l="1"/>
  <c r="R10" i="3"/>
  <c r="R6" i="3"/>
  <c r="R38" i="3"/>
  <c r="R39" i="3"/>
  <c r="R29" i="3"/>
  <c r="R15" i="3"/>
  <c r="R11" i="3"/>
  <c r="R12" i="3"/>
  <c r="R14" i="3"/>
  <c r="R5" i="3"/>
  <c r="R33" i="3"/>
  <c r="R26" i="3"/>
  <c r="R27" i="3"/>
  <c r="R18" i="3"/>
  <c r="R19" i="3"/>
  <c r="R13" i="3"/>
  <c r="R37" i="3"/>
  <c r="R36" i="3"/>
  <c r="R32" i="3"/>
  <c r="R28" i="3"/>
  <c r="R35" i="3"/>
  <c r="R21" i="3"/>
  <c r="R4" i="3"/>
  <c r="R31" i="3"/>
  <c r="R16" i="3"/>
  <c r="R7" i="3"/>
  <c r="R34" i="3"/>
  <c r="R24" i="3"/>
  <c r="R40" i="3"/>
  <c r="R9" i="3"/>
  <c r="R25" i="3"/>
  <c r="R41" i="3"/>
  <c r="R20" i="3"/>
  <c r="R42" i="3"/>
  <c r="R22" i="3"/>
  <c r="R43" i="3"/>
  <c r="R23" i="3"/>
  <c r="R8" i="3"/>
  <c r="R30" i="3"/>
  <c r="I29" i="2"/>
  <c r="E933" i="1" l="1"/>
  <c r="E2606" i="1"/>
  <c r="C2606" i="1"/>
  <c r="C2604" i="1"/>
  <c r="D2602" i="1"/>
  <c r="E2599" i="1"/>
  <c r="C2599" i="1"/>
  <c r="C2597" i="1"/>
  <c r="D2595" i="1"/>
  <c r="E2592" i="1"/>
  <c r="C2592" i="1"/>
  <c r="C2590" i="1"/>
  <c r="D2588" i="1"/>
  <c r="E2585" i="1"/>
  <c r="C2585" i="1"/>
  <c r="C2583" i="1"/>
  <c r="D2581" i="1"/>
  <c r="E2578" i="1"/>
  <c r="C2578" i="1"/>
  <c r="C2576" i="1"/>
  <c r="D2574" i="1"/>
  <c r="E2571" i="1"/>
  <c r="C2571" i="1"/>
  <c r="C2569" i="1"/>
  <c r="D2567" i="1"/>
  <c r="E2564" i="1"/>
  <c r="C2564" i="1"/>
  <c r="C2562" i="1"/>
  <c r="D2560" i="1"/>
  <c r="E2557" i="1"/>
  <c r="C2557" i="1"/>
  <c r="C2555" i="1"/>
  <c r="D2553" i="1"/>
  <c r="E2550" i="1"/>
  <c r="C2550" i="1"/>
  <c r="C2548" i="1"/>
  <c r="D2546" i="1"/>
  <c r="E2543" i="1"/>
  <c r="C2543" i="1"/>
  <c r="C2541" i="1"/>
  <c r="D2539" i="1"/>
  <c r="E2536" i="1"/>
  <c r="C2536" i="1"/>
  <c r="C2534" i="1"/>
  <c r="D2532" i="1"/>
  <c r="E2529" i="1"/>
  <c r="C2529" i="1"/>
  <c r="C2527" i="1"/>
  <c r="D2525" i="1"/>
  <c r="E2522" i="1"/>
  <c r="C2522" i="1"/>
  <c r="C2520" i="1"/>
  <c r="D2518" i="1"/>
  <c r="E2515" i="1"/>
  <c r="C2515" i="1"/>
  <c r="C2513" i="1"/>
  <c r="D2511" i="1"/>
  <c r="E2508" i="1"/>
  <c r="C2508" i="1"/>
  <c r="C2506" i="1"/>
  <c r="D2504" i="1"/>
  <c r="E2501" i="1"/>
  <c r="C2501" i="1"/>
  <c r="C2499" i="1"/>
  <c r="D2497" i="1"/>
  <c r="E2494" i="1"/>
  <c r="C2494" i="1"/>
  <c r="C2492" i="1"/>
  <c r="D2490" i="1"/>
  <c r="E2487" i="1"/>
  <c r="C2487" i="1"/>
  <c r="C2485" i="1"/>
  <c r="D2483" i="1"/>
  <c r="E2480" i="1"/>
  <c r="C2480" i="1"/>
  <c r="C2478" i="1"/>
  <c r="D2476" i="1"/>
  <c r="E2473" i="1"/>
  <c r="C2473" i="1"/>
  <c r="C2471" i="1"/>
  <c r="D2469" i="1"/>
  <c r="E2466" i="1"/>
  <c r="C2466" i="1"/>
  <c r="C2464" i="1"/>
  <c r="D2462" i="1"/>
  <c r="E2459" i="1"/>
  <c r="C2459" i="1"/>
  <c r="C2457" i="1"/>
  <c r="D2455" i="1"/>
  <c r="E2452" i="1"/>
  <c r="C2452" i="1"/>
  <c r="C2450" i="1"/>
  <c r="D2448" i="1"/>
  <c r="E2445" i="1"/>
  <c r="C2445" i="1"/>
  <c r="C2443" i="1"/>
  <c r="D2441" i="1"/>
  <c r="E2438" i="1"/>
  <c r="C2438" i="1"/>
  <c r="C2436" i="1"/>
  <c r="D2434" i="1"/>
  <c r="E2431" i="1"/>
  <c r="C2431" i="1"/>
  <c r="C2429" i="1"/>
  <c r="D2427" i="1"/>
  <c r="E2424" i="1"/>
  <c r="C2424" i="1"/>
  <c r="C2422" i="1"/>
  <c r="D2420" i="1"/>
  <c r="E2417" i="1"/>
  <c r="C2417" i="1"/>
  <c r="C2415" i="1"/>
  <c r="D2413" i="1"/>
  <c r="E2410" i="1"/>
  <c r="C2410" i="1"/>
  <c r="C2408" i="1"/>
  <c r="D2406" i="1"/>
  <c r="E2403" i="1"/>
  <c r="C2403" i="1"/>
  <c r="C2401" i="1"/>
  <c r="D2399" i="1"/>
  <c r="E2396" i="1"/>
  <c r="C2396" i="1"/>
  <c r="C2394" i="1"/>
  <c r="D2392" i="1"/>
  <c r="E2389" i="1"/>
  <c r="C2389" i="1"/>
  <c r="C2387" i="1"/>
  <c r="D2385" i="1"/>
  <c r="E2382" i="1"/>
  <c r="C2382" i="1"/>
  <c r="C2380" i="1"/>
  <c r="D2378" i="1"/>
  <c r="E2375" i="1"/>
  <c r="C2375" i="1"/>
  <c r="C2373" i="1"/>
  <c r="D2371" i="1"/>
  <c r="E2368" i="1"/>
  <c r="C2368" i="1"/>
  <c r="C2366" i="1"/>
  <c r="D2364" i="1"/>
  <c r="E2361" i="1"/>
  <c r="C2361" i="1"/>
  <c r="C2359" i="1"/>
  <c r="D2357" i="1"/>
  <c r="E2354" i="1"/>
  <c r="C2354" i="1"/>
  <c r="C2352" i="1"/>
  <c r="D2350" i="1"/>
  <c r="E2347" i="1"/>
  <c r="C2347" i="1"/>
  <c r="C2345" i="1"/>
  <c r="D2343" i="1"/>
  <c r="E2340" i="1"/>
  <c r="C2340" i="1"/>
  <c r="C2338" i="1"/>
  <c r="D2336" i="1"/>
  <c r="E2333" i="1"/>
  <c r="C2333" i="1"/>
  <c r="C2331" i="1"/>
  <c r="D2329" i="1"/>
  <c r="E2326" i="1"/>
  <c r="C2326" i="1"/>
  <c r="C2324" i="1"/>
  <c r="D2322" i="1"/>
  <c r="E2319" i="1"/>
  <c r="C2319" i="1"/>
  <c r="C2317" i="1"/>
  <c r="D2315" i="1"/>
  <c r="E2312" i="1"/>
  <c r="C2312" i="1"/>
  <c r="C2310" i="1"/>
  <c r="D2308" i="1"/>
  <c r="E2305" i="1"/>
  <c r="C2305" i="1"/>
  <c r="C2303" i="1"/>
  <c r="D2301" i="1"/>
  <c r="E2298" i="1"/>
  <c r="C2298" i="1"/>
  <c r="C2296" i="1"/>
  <c r="D2294" i="1"/>
  <c r="E2291" i="1"/>
  <c r="C2291" i="1"/>
  <c r="C2289" i="1"/>
  <c r="D2287" i="1"/>
  <c r="E2284" i="1"/>
  <c r="C2284" i="1"/>
  <c r="C2282" i="1"/>
  <c r="D2280" i="1"/>
  <c r="E2277" i="1"/>
  <c r="C2277" i="1"/>
  <c r="C2275" i="1"/>
  <c r="D2273" i="1"/>
  <c r="E2270" i="1"/>
  <c r="C2270" i="1"/>
  <c r="C2268" i="1"/>
  <c r="D2266" i="1"/>
  <c r="E2263" i="1"/>
  <c r="C2263" i="1"/>
  <c r="C2261" i="1"/>
  <c r="D2259" i="1"/>
  <c r="E2256" i="1"/>
  <c r="C2256" i="1"/>
  <c r="C2254" i="1"/>
  <c r="D2252" i="1"/>
  <c r="E2249" i="1"/>
  <c r="C2249" i="1"/>
  <c r="C2247" i="1"/>
  <c r="D2245" i="1"/>
  <c r="E2242" i="1"/>
  <c r="C2242" i="1"/>
  <c r="C2240" i="1"/>
  <c r="D2238" i="1"/>
  <c r="E2235" i="1"/>
  <c r="C2235" i="1"/>
  <c r="C2233" i="1"/>
  <c r="D2231" i="1"/>
  <c r="E2228" i="1"/>
  <c r="C2228" i="1"/>
  <c r="C2226" i="1"/>
  <c r="D2224" i="1"/>
  <c r="E2221" i="1"/>
  <c r="C2221" i="1"/>
  <c r="C2219" i="1"/>
  <c r="D2217" i="1"/>
  <c r="E2214" i="1"/>
  <c r="C2214" i="1"/>
  <c r="C2212" i="1"/>
  <c r="D2210" i="1"/>
  <c r="E2207" i="1"/>
  <c r="C2207" i="1"/>
  <c r="C2205" i="1"/>
  <c r="D2203" i="1"/>
  <c r="E2200" i="1"/>
  <c r="C2200" i="1"/>
  <c r="C2198" i="1"/>
  <c r="D2196" i="1"/>
  <c r="E2193" i="1"/>
  <c r="C2193" i="1"/>
  <c r="C2191" i="1"/>
  <c r="D2189" i="1"/>
  <c r="E2186" i="1"/>
  <c r="C2186" i="1"/>
  <c r="C2184" i="1"/>
  <c r="D2182" i="1"/>
  <c r="E2179" i="1"/>
  <c r="C2179" i="1"/>
  <c r="C2177" i="1"/>
  <c r="D2175" i="1"/>
  <c r="E2172" i="1"/>
  <c r="C2172" i="1"/>
  <c r="C2170" i="1"/>
  <c r="D2168" i="1"/>
  <c r="E2165" i="1"/>
  <c r="C2165" i="1"/>
  <c r="C2163" i="1"/>
  <c r="D2161" i="1"/>
  <c r="E2158" i="1"/>
  <c r="C2158" i="1"/>
  <c r="C2156" i="1"/>
  <c r="D2154" i="1"/>
  <c r="E2151" i="1"/>
  <c r="C2151" i="1"/>
  <c r="C2149" i="1"/>
  <c r="D2147" i="1"/>
  <c r="E2144" i="1"/>
  <c r="C2144" i="1"/>
  <c r="C2142" i="1"/>
  <c r="D2140" i="1"/>
  <c r="E2137" i="1"/>
  <c r="C2137" i="1"/>
  <c r="C2135" i="1"/>
  <c r="D2133" i="1"/>
  <c r="E2130" i="1"/>
  <c r="C2130" i="1"/>
  <c r="C2128" i="1"/>
  <c r="D2126" i="1"/>
  <c r="E2123" i="1"/>
  <c r="C2123" i="1"/>
  <c r="C2121" i="1"/>
  <c r="D2119" i="1"/>
  <c r="E2116" i="1"/>
  <c r="C2116" i="1"/>
  <c r="C2114" i="1"/>
  <c r="D2112" i="1"/>
  <c r="E2109" i="1"/>
  <c r="C2109" i="1"/>
  <c r="C2107" i="1"/>
  <c r="D2105" i="1"/>
  <c r="E2102" i="1"/>
  <c r="C2102" i="1"/>
  <c r="C2100" i="1"/>
  <c r="D2098" i="1"/>
  <c r="E2095" i="1"/>
  <c r="C2095" i="1"/>
  <c r="C2093" i="1"/>
  <c r="D2091" i="1"/>
  <c r="E2088" i="1"/>
  <c r="C2088" i="1"/>
  <c r="C2086" i="1"/>
  <c r="D2084" i="1"/>
  <c r="E2081" i="1"/>
  <c r="C2081" i="1"/>
  <c r="C2079" i="1"/>
  <c r="D2077" i="1"/>
  <c r="E2074" i="1"/>
  <c r="C2074" i="1"/>
  <c r="C2072" i="1"/>
  <c r="D2070" i="1"/>
  <c r="E2067" i="1"/>
  <c r="C2067" i="1"/>
  <c r="C2065" i="1"/>
  <c r="D2063" i="1"/>
  <c r="E2060" i="1"/>
  <c r="C2060" i="1"/>
  <c r="C2058" i="1"/>
  <c r="D2056" i="1"/>
  <c r="E2053" i="1"/>
  <c r="C2053" i="1"/>
  <c r="C2051" i="1"/>
  <c r="D2049" i="1"/>
  <c r="E2046" i="1"/>
  <c r="C2046" i="1"/>
  <c r="C2044" i="1"/>
  <c r="D2042" i="1"/>
  <c r="E2039" i="1"/>
  <c r="C2039" i="1"/>
  <c r="C2037" i="1"/>
  <c r="D2035" i="1"/>
  <c r="E2032" i="1"/>
  <c r="C2032" i="1"/>
  <c r="C2030" i="1"/>
  <c r="D2028" i="1"/>
  <c r="E2025" i="1"/>
  <c r="C2025" i="1"/>
  <c r="C2023" i="1"/>
  <c r="D2021" i="1"/>
  <c r="E2018" i="1"/>
  <c r="C2018" i="1"/>
  <c r="C2016" i="1"/>
  <c r="D2014" i="1"/>
  <c r="E2011" i="1"/>
  <c r="C2011" i="1"/>
  <c r="C2009" i="1"/>
  <c r="D2007" i="1"/>
  <c r="E2004" i="1"/>
  <c r="C2004" i="1"/>
  <c r="C2002" i="1"/>
  <c r="D2000" i="1"/>
  <c r="E1997" i="1"/>
  <c r="C1997" i="1"/>
  <c r="C1995" i="1"/>
  <c r="D1993" i="1"/>
  <c r="E1990" i="1"/>
  <c r="C1990" i="1"/>
  <c r="C1988" i="1"/>
  <c r="D1986" i="1"/>
  <c r="E1983" i="1"/>
  <c r="C1983" i="1"/>
  <c r="C1981" i="1"/>
  <c r="D1979" i="1"/>
  <c r="E1976" i="1"/>
  <c r="C1976" i="1"/>
  <c r="C1974" i="1"/>
  <c r="D1972" i="1"/>
  <c r="E1969" i="1"/>
  <c r="C1969" i="1"/>
  <c r="C1967" i="1"/>
  <c r="D1965" i="1"/>
  <c r="E1962" i="1"/>
  <c r="C1962" i="1"/>
  <c r="C1960" i="1"/>
  <c r="D1958" i="1"/>
  <c r="E1955" i="1"/>
  <c r="C1955" i="1"/>
  <c r="C1953" i="1"/>
  <c r="D1951" i="1"/>
  <c r="E1948" i="1"/>
  <c r="C1948" i="1"/>
  <c r="C1946" i="1"/>
  <c r="D1944" i="1"/>
  <c r="E1941" i="1"/>
  <c r="C1941" i="1"/>
  <c r="C1939" i="1"/>
  <c r="D1937" i="1"/>
  <c r="E1934" i="1"/>
  <c r="C1934" i="1"/>
  <c r="C1932" i="1"/>
  <c r="D1930" i="1"/>
  <c r="E1927" i="1"/>
  <c r="C1927" i="1"/>
  <c r="C1925" i="1"/>
  <c r="D1923" i="1"/>
  <c r="E1920" i="1"/>
  <c r="C1920" i="1"/>
  <c r="C1918" i="1"/>
  <c r="D1916" i="1"/>
  <c r="E1913" i="1"/>
  <c r="C1913" i="1"/>
  <c r="C1911" i="1"/>
  <c r="D1909" i="1"/>
  <c r="E1906" i="1"/>
  <c r="C1906" i="1"/>
  <c r="C1904" i="1"/>
  <c r="D1902" i="1"/>
  <c r="E1899" i="1"/>
  <c r="C1899" i="1"/>
  <c r="C1897" i="1"/>
  <c r="D1895" i="1"/>
  <c r="E1892" i="1"/>
  <c r="C1892" i="1"/>
  <c r="C1890" i="1"/>
  <c r="D1888" i="1"/>
  <c r="E1885" i="1"/>
  <c r="C1885" i="1"/>
  <c r="C1883" i="1"/>
  <c r="D1881" i="1"/>
  <c r="E1878" i="1"/>
  <c r="C1878" i="1"/>
  <c r="C1876" i="1"/>
  <c r="D1874" i="1"/>
  <c r="E1871" i="1"/>
  <c r="C1871" i="1"/>
  <c r="C1869" i="1"/>
  <c r="D1867" i="1"/>
  <c r="E1864" i="1"/>
  <c r="C1864" i="1"/>
  <c r="C1862" i="1"/>
  <c r="D1860" i="1"/>
  <c r="E1857" i="1"/>
  <c r="C1857" i="1"/>
  <c r="C1855" i="1"/>
  <c r="D1853" i="1"/>
  <c r="E1850" i="1"/>
  <c r="C1850" i="1"/>
  <c r="C1848" i="1"/>
  <c r="D1846" i="1"/>
  <c r="E1843" i="1"/>
  <c r="C1843" i="1"/>
  <c r="C1841" i="1"/>
  <c r="D1839" i="1"/>
  <c r="E1836" i="1"/>
  <c r="C1836" i="1"/>
  <c r="C1834" i="1"/>
  <c r="D1832" i="1"/>
  <c r="E1829" i="1"/>
  <c r="C1829" i="1"/>
  <c r="C1827" i="1"/>
  <c r="D1825" i="1"/>
  <c r="E1822" i="1"/>
  <c r="C1822" i="1"/>
  <c r="C1820" i="1"/>
  <c r="D1818" i="1"/>
  <c r="E1815" i="1"/>
  <c r="C1815" i="1"/>
  <c r="C1813" i="1"/>
  <c r="D1811" i="1"/>
  <c r="E1808" i="1"/>
  <c r="C1808" i="1"/>
  <c r="C1806" i="1"/>
  <c r="D1804" i="1"/>
  <c r="E1801" i="1"/>
  <c r="C1801" i="1"/>
  <c r="C1799" i="1"/>
  <c r="D1797" i="1"/>
  <c r="E1794" i="1"/>
  <c r="C1794" i="1"/>
  <c r="C1792" i="1"/>
  <c r="D1790" i="1"/>
  <c r="E1787" i="1"/>
  <c r="C1787" i="1"/>
  <c r="C1785" i="1"/>
  <c r="D1783" i="1"/>
  <c r="E1780" i="1"/>
  <c r="C1780" i="1"/>
  <c r="C1778" i="1"/>
  <c r="D1776" i="1"/>
  <c r="E1773" i="1"/>
  <c r="C1773" i="1"/>
  <c r="C1771" i="1"/>
  <c r="D1769" i="1"/>
  <c r="E1766" i="1"/>
  <c r="C1766" i="1"/>
  <c r="C1764" i="1"/>
  <c r="D1762" i="1"/>
  <c r="E1759" i="1"/>
  <c r="C1759" i="1"/>
  <c r="C1757" i="1"/>
  <c r="D1755" i="1"/>
  <c r="E1752" i="1"/>
  <c r="C1752" i="1"/>
  <c r="C1750" i="1"/>
  <c r="D1748" i="1"/>
  <c r="E1745" i="1"/>
  <c r="C1745" i="1"/>
  <c r="C1743" i="1"/>
  <c r="D1741" i="1"/>
  <c r="E1738" i="1"/>
  <c r="C1738" i="1"/>
  <c r="C1736" i="1"/>
  <c r="D1734" i="1"/>
  <c r="E1731" i="1"/>
  <c r="C1731" i="1"/>
  <c r="C1729" i="1"/>
  <c r="D1727" i="1"/>
  <c r="E1724" i="1"/>
  <c r="C1724" i="1"/>
  <c r="C1722" i="1"/>
  <c r="D1720" i="1"/>
  <c r="E1717" i="1"/>
  <c r="C1717" i="1"/>
  <c r="C1715" i="1"/>
  <c r="D1713" i="1"/>
  <c r="E1710" i="1"/>
  <c r="C1710" i="1"/>
  <c r="C1708" i="1"/>
  <c r="D1706" i="1"/>
  <c r="E1703" i="1"/>
  <c r="C1703" i="1"/>
  <c r="C1701" i="1"/>
  <c r="D1699" i="1"/>
  <c r="E1696" i="1"/>
  <c r="C1696" i="1"/>
  <c r="C1694" i="1"/>
  <c r="D1692" i="1"/>
  <c r="E1689" i="1"/>
  <c r="C1689" i="1"/>
  <c r="C1687" i="1"/>
  <c r="D1685" i="1"/>
  <c r="E1682" i="1"/>
  <c r="C1682" i="1"/>
  <c r="C1680" i="1"/>
  <c r="D1678" i="1"/>
  <c r="E1675" i="1"/>
  <c r="C1675" i="1"/>
  <c r="C1673" i="1"/>
  <c r="D1671" i="1"/>
  <c r="E1668" i="1"/>
  <c r="C1668" i="1"/>
  <c r="C1666" i="1"/>
  <c r="D1664" i="1"/>
  <c r="E1661" i="1"/>
  <c r="C1661" i="1"/>
  <c r="C1659" i="1"/>
  <c r="D1657" i="1"/>
  <c r="E1654" i="1"/>
  <c r="C1654" i="1"/>
  <c r="C1652" i="1"/>
  <c r="D1650" i="1"/>
  <c r="E1647" i="1"/>
  <c r="C1647" i="1"/>
  <c r="C1645" i="1"/>
  <c r="D1643" i="1"/>
  <c r="E1640" i="1"/>
  <c r="C1640" i="1"/>
  <c r="C1638" i="1"/>
  <c r="D1636" i="1"/>
  <c r="E1633" i="1"/>
  <c r="C1633" i="1"/>
  <c r="C1631" i="1"/>
  <c r="D1629" i="1"/>
  <c r="E1626" i="1"/>
  <c r="C1626" i="1"/>
  <c r="C1624" i="1"/>
  <c r="D1622" i="1"/>
  <c r="E1619" i="1"/>
  <c r="C1619" i="1"/>
  <c r="C1617" i="1"/>
  <c r="D1615" i="1"/>
  <c r="E1612" i="1"/>
  <c r="C1612" i="1"/>
  <c r="C1610" i="1"/>
  <c r="D1608" i="1"/>
  <c r="E1605" i="1"/>
  <c r="C1605" i="1"/>
  <c r="C1603" i="1"/>
  <c r="D1601" i="1"/>
  <c r="E1598" i="1"/>
  <c r="C1598" i="1"/>
  <c r="C1596" i="1"/>
  <c r="D1594" i="1"/>
  <c r="E1591" i="1"/>
  <c r="C1591" i="1"/>
  <c r="C1589" i="1"/>
  <c r="D1587" i="1"/>
  <c r="E1584" i="1"/>
  <c r="C1584" i="1"/>
  <c r="C1582" i="1"/>
  <c r="D1580" i="1"/>
  <c r="E1577" i="1"/>
  <c r="C1577" i="1"/>
  <c r="C1575" i="1"/>
  <c r="D1573" i="1"/>
  <c r="E1570" i="1"/>
  <c r="C1570" i="1"/>
  <c r="C1568" i="1"/>
  <c r="D1566" i="1"/>
  <c r="E1563" i="1"/>
  <c r="C1563" i="1"/>
  <c r="C1561" i="1"/>
  <c r="D1559" i="1"/>
  <c r="E1556" i="1"/>
  <c r="C1556" i="1"/>
  <c r="C1554" i="1"/>
  <c r="D1552" i="1"/>
  <c r="E1549" i="1"/>
  <c r="C1549" i="1"/>
  <c r="C1547" i="1"/>
  <c r="D1545" i="1"/>
  <c r="E1542" i="1"/>
  <c r="C1542" i="1"/>
  <c r="C1540" i="1"/>
  <c r="D1538" i="1"/>
  <c r="E1535" i="1"/>
  <c r="C1535" i="1"/>
  <c r="C1533" i="1"/>
  <c r="D1531" i="1"/>
  <c r="E1528" i="1"/>
  <c r="C1528" i="1"/>
  <c r="C1526" i="1"/>
  <c r="D1524" i="1"/>
  <c r="E1521" i="1"/>
  <c r="C1521" i="1"/>
  <c r="C1519" i="1"/>
  <c r="D1517" i="1"/>
  <c r="E1514" i="1"/>
  <c r="C1514" i="1"/>
  <c r="C1512" i="1"/>
  <c r="D1510" i="1"/>
  <c r="E1507" i="1"/>
  <c r="C1507" i="1"/>
  <c r="C1505" i="1"/>
  <c r="D1503" i="1"/>
  <c r="E1500" i="1"/>
  <c r="C1500" i="1"/>
  <c r="C1498" i="1"/>
  <c r="D1496" i="1"/>
  <c r="E1493" i="1"/>
  <c r="C1493" i="1"/>
  <c r="C1491" i="1"/>
  <c r="D1489" i="1"/>
  <c r="E1486" i="1"/>
  <c r="C1486" i="1"/>
  <c r="C1484" i="1"/>
  <c r="D1482" i="1"/>
  <c r="E1479" i="1"/>
  <c r="C1479" i="1"/>
  <c r="C1477" i="1"/>
  <c r="D1475" i="1"/>
  <c r="E1472" i="1"/>
  <c r="C1472" i="1"/>
  <c r="C1470" i="1"/>
  <c r="D1468" i="1"/>
  <c r="E1465" i="1"/>
  <c r="C1465" i="1"/>
  <c r="C1463" i="1"/>
  <c r="D1461" i="1"/>
  <c r="E1458" i="1"/>
  <c r="C1458" i="1"/>
  <c r="C1456" i="1"/>
  <c r="D1454" i="1"/>
  <c r="E1451" i="1"/>
  <c r="C1451" i="1"/>
  <c r="C1449" i="1"/>
  <c r="D1447" i="1"/>
  <c r="E1444" i="1"/>
  <c r="C1444" i="1"/>
  <c r="C1442" i="1"/>
  <c r="D1440" i="1"/>
  <c r="E1437" i="1"/>
  <c r="C1437" i="1"/>
  <c r="C1435" i="1"/>
  <c r="D1433" i="1"/>
  <c r="E1430" i="1"/>
  <c r="C1430" i="1"/>
  <c r="C1428" i="1"/>
  <c r="D1426" i="1"/>
  <c r="E1423" i="1"/>
  <c r="C1423" i="1"/>
  <c r="C1421" i="1"/>
  <c r="D1419" i="1"/>
  <c r="E1416" i="1"/>
  <c r="C1416" i="1"/>
  <c r="C1414" i="1"/>
  <c r="D1412" i="1"/>
  <c r="E1409" i="1"/>
  <c r="C1409" i="1"/>
  <c r="C1407" i="1"/>
  <c r="D1405" i="1"/>
  <c r="E1402" i="1"/>
  <c r="C1402" i="1"/>
  <c r="C1400" i="1"/>
  <c r="D1398" i="1"/>
  <c r="E1395" i="1"/>
  <c r="C1395" i="1"/>
  <c r="C1393" i="1"/>
  <c r="D1391" i="1"/>
  <c r="E1388" i="1"/>
  <c r="C1388" i="1"/>
  <c r="C1386" i="1"/>
  <c r="D1384" i="1"/>
  <c r="E1381" i="1"/>
  <c r="C1381" i="1"/>
  <c r="C1379" i="1"/>
  <c r="D1377" i="1"/>
  <c r="E1374" i="1"/>
  <c r="C1374" i="1"/>
  <c r="C1372" i="1"/>
  <c r="D1370" i="1"/>
  <c r="E1367" i="1"/>
  <c r="C1367" i="1"/>
  <c r="C1365" i="1"/>
  <c r="D1363" i="1"/>
  <c r="E1360" i="1"/>
  <c r="C1360" i="1"/>
  <c r="C1358" i="1"/>
  <c r="D1356" i="1"/>
  <c r="E1353" i="1"/>
  <c r="C1353" i="1"/>
  <c r="C1351" i="1"/>
  <c r="D1349" i="1"/>
  <c r="E1346" i="1"/>
  <c r="C1346" i="1"/>
  <c r="C1344" i="1"/>
  <c r="D1342" i="1"/>
  <c r="E1339" i="1"/>
  <c r="C1339" i="1"/>
  <c r="C1337" i="1"/>
  <c r="D1335" i="1"/>
  <c r="E1332" i="1"/>
  <c r="C1332" i="1"/>
  <c r="C1330" i="1"/>
  <c r="D1328" i="1"/>
  <c r="E1325" i="1"/>
  <c r="C1325" i="1"/>
  <c r="C1323" i="1"/>
  <c r="D1321" i="1"/>
  <c r="E1318" i="1"/>
  <c r="C1318" i="1"/>
  <c r="C1316" i="1"/>
  <c r="D1314" i="1"/>
  <c r="E1311" i="1"/>
  <c r="C1311" i="1"/>
  <c r="C1309" i="1"/>
  <c r="D1307" i="1"/>
  <c r="E1304" i="1"/>
  <c r="C1304" i="1"/>
  <c r="C1302" i="1"/>
  <c r="D1300" i="1"/>
  <c r="E1297" i="1"/>
  <c r="C1297" i="1"/>
  <c r="C1295" i="1"/>
  <c r="D1293" i="1"/>
  <c r="E1290" i="1"/>
  <c r="C1290" i="1"/>
  <c r="C1288" i="1"/>
  <c r="D1286" i="1"/>
  <c r="E1283" i="1"/>
  <c r="C1283" i="1"/>
  <c r="C1281" i="1"/>
  <c r="D1279" i="1"/>
  <c r="E1276" i="1"/>
  <c r="C1276" i="1"/>
  <c r="C1274" i="1"/>
  <c r="D1272" i="1"/>
  <c r="E1269" i="1"/>
  <c r="C1269" i="1"/>
  <c r="C1267" i="1"/>
  <c r="D1265" i="1"/>
  <c r="E1262" i="1"/>
  <c r="C1262" i="1"/>
  <c r="C1260" i="1"/>
  <c r="D1258" i="1"/>
  <c r="E1255" i="1"/>
  <c r="C1255" i="1"/>
  <c r="C1253" i="1"/>
  <c r="D1251" i="1"/>
  <c r="E1248" i="1"/>
  <c r="C1248" i="1"/>
  <c r="C1246" i="1"/>
  <c r="D1244" i="1"/>
  <c r="E1241" i="1"/>
  <c r="C1241" i="1"/>
  <c r="C1239" i="1"/>
  <c r="D1237" i="1"/>
  <c r="E1234" i="1"/>
  <c r="C1234" i="1"/>
  <c r="C1232" i="1"/>
  <c r="D1230" i="1"/>
  <c r="E1227" i="1"/>
  <c r="C1227" i="1"/>
  <c r="C1225" i="1"/>
  <c r="D1223" i="1"/>
  <c r="E1220" i="1"/>
  <c r="C1220" i="1"/>
  <c r="C1218" i="1"/>
  <c r="D1216" i="1"/>
  <c r="E1213" i="1"/>
  <c r="C1213" i="1"/>
  <c r="C1211" i="1"/>
  <c r="D1209" i="1"/>
  <c r="E1206" i="1"/>
  <c r="C1206" i="1"/>
  <c r="C1204" i="1"/>
  <c r="D1202" i="1"/>
  <c r="E1199" i="1"/>
  <c r="C1199" i="1"/>
  <c r="C1197" i="1"/>
  <c r="D1195" i="1"/>
  <c r="E1192" i="1"/>
  <c r="C1192" i="1"/>
  <c r="C1190" i="1"/>
  <c r="D1188" i="1"/>
  <c r="E1185" i="1"/>
  <c r="C1185" i="1"/>
  <c r="C1183" i="1"/>
  <c r="D1181" i="1"/>
  <c r="E1178" i="1"/>
  <c r="C1178" i="1"/>
  <c r="C1176" i="1"/>
  <c r="D1174" i="1"/>
  <c r="E1171" i="1"/>
  <c r="C1171" i="1"/>
  <c r="C1169" i="1"/>
  <c r="D1167" i="1"/>
  <c r="E1164" i="1"/>
  <c r="C1164" i="1"/>
  <c r="C1162" i="1"/>
  <c r="D1160" i="1"/>
  <c r="E1157" i="1"/>
  <c r="C1157" i="1"/>
  <c r="C1155" i="1"/>
  <c r="D1153" i="1"/>
  <c r="E1150" i="1"/>
  <c r="C1150" i="1"/>
  <c r="C1148" i="1"/>
  <c r="D1146" i="1"/>
  <c r="E1143" i="1"/>
  <c r="C1143" i="1"/>
  <c r="C1141" i="1"/>
  <c r="D1139" i="1"/>
  <c r="E1136" i="1"/>
  <c r="C1136" i="1"/>
  <c r="C1134" i="1"/>
  <c r="D1132" i="1"/>
  <c r="E1129" i="1"/>
  <c r="C1129" i="1"/>
  <c r="C1127" i="1"/>
  <c r="D1125" i="1"/>
  <c r="E1122" i="1"/>
  <c r="C1122" i="1"/>
  <c r="C1120" i="1"/>
  <c r="D1118" i="1"/>
  <c r="E1115" i="1"/>
  <c r="C1115" i="1"/>
  <c r="C1113" i="1"/>
  <c r="D1111" i="1"/>
  <c r="E1108" i="1"/>
  <c r="C1108" i="1"/>
  <c r="C1106" i="1"/>
  <c r="D1104" i="1"/>
  <c r="E1101" i="1"/>
  <c r="C1101" i="1"/>
  <c r="C1099" i="1"/>
  <c r="D1097" i="1"/>
  <c r="E1094" i="1"/>
  <c r="C1094" i="1"/>
  <c r="C1092" i="1"/>
  <c r="D1090" i="1"/>
  <c r="E1087" i="1"/>
  <c r="C1087" i="1"/>
  <c r="C1085" i="1"/>
  <c r="D1083" i="1"/>
  <c r="E1080" i="1"/>
  <c r="C1080" i="1"/>
  <c r="C1078" i="1"/>
  <c r="D1076" i="1"/>
  <c r="E1073" i="1"/>
  <c r="C1073" i="1"/>
  <c r="C1071" i="1"/>
  <c r="D1069" i="1"/>
  <c r="E1066" i="1"/>
  <c r="C1066" i="1"/>
  <c r="C1064" i="1"/>
  <c r="D1062" i="1"/>
  <c r="E1059" i="1"/>
  <c r="C1059" i="1"/>
  <c r="C1057" i="1"/>
  <c r="D1055" i="1"/>
  <c r="E1052" i="1"/>
  <c r="C1052" i="1"/>
  <c r="C1050" i="1"/>
  <c r="D1048" i="1"/>
  <c r="E1045" i="1"/>
  <c r="C1045" i="1"/>
  <c r="C1043" i="1"/>
  <c r="D1041" i="1"/>
  <c r="E1038" i="1"/>
  <c r="C1038" i="1"/>
  <c r="C1036" i="1"/>
  <c r="D1034" i="1"/>
  <c r="E1031" i="1"/>
  <c r="C1031" i="1"/>
  <c r="C1029" i="1"/>
  <c r="D1027" i="1"/>
  <c r="E1024" i="1"/>
  <c r="C1024" i="1"/>
  <c r="C1022" i="1"/>
  <c r="D1020" i="1"/>
  <c r="E1017" i="1"/>
  <c r="C1017" i="1"/>
  <c r="C1015" i="1"/>
  <c r="D1013" i="1"/>
  <c r="E1010" i="1"/>
  <c r="C1010" i="1"/>
  <c r="C1008" i="1"/>
  <c r="D1006" i="1"/>
  <c r="E1003" i="1"/>
  <c r="C1003" i="1"/>
  <c r="C1001" i="1"/>
  <c r="D999" i="1"/>
  <c r="E996" i="1"/>
  <c r="C996" i="1"/>
  <c r="C994" i="1"/>
  <c r="D992" i="1"/>
  <c r="E989" i="1"/>
  <c r="C989" i="1"/>
  <c r="C987" i="1"/>
  <c r="D985" i="1"/>
  <c r="E982" i="1"/>
  <c r="C982" i="1"/>
  <c r="C980" i="1"/>
  <c r="D978" i="1"/>
  <c r="E975" i="1"/>
  <c r="C975" i="1"/>
  <c r="C973" i="1"/>
  <c r="D971" i="1"/>
  <c r="E968" i="1"/>
  <c r="C968" i="1"/>
  <c r="C966" i="1"/>
  <c r="D964" i="1"/>
  <c r="E961" i="1"/>
  <c r="C961" i="1"/>
  <c r="C959" i="1"/>
  <c r="D957" i="1"/>
  <c r="E954" i="1"/>
  <c r="C954" i="1"/>
  <c r="C952" i="1"/>
  <c r="D950" i="1"/>
  <c r="E947" i="1"/>
  <c r="C947" i="1"/>
  <c r="C945" i="1"/>
  <c r="D943" i="1"/>
  <c r="E940" i="1"/>
  <c r="C940" i="1"/>
  <c r="C938" i="1"/>
  <c r="D936" i="1"/>
  <c r="C933" i="1"/>
  <c r="C931" i="1"/>
  <c r="D929" i="1"/>
  <c r="E926" i="1"/>
  <c r="C926" i="1"/>
  <c r="C924" i="1"/>
  <c r="D922" i="1"/>
  <c r="E919" i="1"/>
  <c r="C919" i="1"/>
  <c r="C917" i="1"/>
  <c r="D915" i="1"/>
  <c r="E912" i="1"/>
  <c r="C912" i="1"/>
  <c r="C910" i="1"/>
  <c r="D908" i="1"/>
  <c r="E905" i="1"/>
  <c r="C905" i="1"/>
  <c r="C903" i="1"/>
  <c r="D901" i="1"/>
  <c r="E898" i="1"/>
  <c r="C898" i="1" l="1"/>
  <c r="C896" i="1"/>
  <c r="D894" i="1"/>
  <c r="C891" i="1"/>
  <c r="C889" i="1"/>
  <c r="D887" i="1"/>
  <c r="C884" i="1"/>
  <c r="C882" i="1"/>
  <c r="D880" i="1"/>
  <c r="C877" i="1"/>
  <c r="C875" i="1"/>
  <c r="D873" i="1"/>
  <c r="C870" i="1"/>
  <c r="C868" i="1"/>
  <c r="D866" i="1"/>
  <c r="C863" i="1"/>
  <c r="C861" i="1"/>
  <c r="D859" i="1"/>
  <c r="C856" i="1"/>
  <c r="C854" i="1"/>
  <c r="D852" i="1"/>
  <c r="C849" i="1"/>
  <c r="C847" i="1"/>
  <c r="D845" i="1"/>
  <c r="C842" i="1"/>
  <c r="C840" i="1"/>
  <c r="D838" i="1"/>
  <c r="C835" i="1"/>
  <c r="C833" i="1"/>
  <c r="D831" i="1"/>
  <c r="C828" i="1"/>
  <c r="C826" i="1"/>
  <c r="D824" i="1"/>
  <c r="C821" i="1"/>
  <c r="C819" i="1"/>
  <c r="D817" i="1"/>
  <c r="C814" i="1"/>
  <c r="C812" i="1"/>
  <c r="D810" i="1"/>
  <c r="C807" i="1"/>
  <c r="C805" i="1"/>
  <c r="D803" i="1"/>
  <c r="C800" i="1"/>
  <c r="C798" i="1"/>
  <c r="D796" i="1"/>
  <c r="C793" i="1"/>
  <c r="C791" i="1"/>
  <c r="D789" i="1"/>
  <c r="C786" i="1"/>
  <c r="C784" i="1"/>
  <c r="D782" i="1"/>
  <c r="C779" i="1"/>
  <c r="C777" i="1"/>
  <c r="D775" i="1"/>
  <c r="C772" i="1"/>
  <c r="C770" i="1"/>
  <c r="D768" i="1"/>
  <c r="D761" i="1"/>
  <c r="X68" i="6" l="1"/>
  <c r="Y68" i="6" s="1"/>
  <c r="G42" i="2" l="1"/>
  <c r="I42" i="2"/>
  <c r="I39" i="2"/>
  <c r="I40" i="2"/>
  <c r="I41" i="2"/>
  <c r="I43" i="2"/>
  <c r="I44" i="2"/>
  <c r="I45" i="2"/>
  <c r="I46" i="2"/>
  <c r="I47" i="2"/>
  <c r="I48" i="2"/>
  <c r="I38" i="2"/>
  <c r="I49" i="2"/>
  <c r="I50" i="2"/>
  <c r="M94" i="6"/>
  <c r="N94" i="6" s="1"/>
  <c r="O94" i="6" s="1"/>
  <c r="P94" i="6" s="1"/>
  <c r="Q94" i="6" s="1"/>
  <c r="R94" i="6" s="1"/>
  <c r="M81" i="6"/>
  <c r="N81" i="6" s="1"/>
  <c r="O81" i="6" s="1"/>
  <c r="P81" i="6" s="1"/>
  <c r="Q81" i="6" s="1"/>
  <c r="R81" i="6" s="1"/>
  <c r="M68" i="6"/>
  <c r="N68" i="6" s="1"/>
  <c r="O68" i="6" s="1"/>
  <c r="P68" i="6" s="1"/>
  <c r="Q68" i="6" s="1"/>
  <c r="R68" i="6" s="1"/>
  <c r="J94" i="6"/>
  <c r="J81" i="6"/>
  <c r="J68" i="6"/>
  <c r="M55" i="6"/>
  <c r="N55" i="6" s="1"/>
  <c r="O55" i="6" s="1"/>
  <c r="P55" i="6" s="1"/>
  <c r="Q55" i="6" s="1"/>
  <c r="R55" i="6" s="1"/>
  <c r="J55" i="6"/>
  <c r="R11" i="2" l="1"/>
  <c r="R5" i="2"/>
  <c r="R7" i="2"/>
  <c r="R12" i="2"/>
  <c r="R8" i="2"/>
  <c r="R4" i="2"/>
  <c r="R3" i="2"/>
  <c r="R14" i="2"/>
  <c r="R10" i="2"/>
  <c r="R6" i="2"/>
  <c r="R13" i="2"/>
  <c r="R9" i="2"/>
  <c r="U24" i="2"/>
  <c r="U25" i="2" s="1"/>
  <c r="T24" i="2"/>
  <c r="T25" i="2" s="1"/>
  <c r="S24" i="2"/>
  <c r="S25" i="2" s="1"/>
  <c r="R25" i="2"/>
  <c r="Q24" i="2"/>
  <c r="P24" i="2"/>
  <c r="O24" i="2"/>
  <c r="N24" i="2"/>
  <c r="I34" i="2"/>
  <c r="I33" i="2"/>
  <c r="I32" i="2"/>
  <c r="I31" i="2"/>
  <c r="I30" i="2"/>
  <c r="I28" i="2"/>
  <c r="I27" i="2"/>
  <c r="I26" i="2"/>
  <c r="I25" i="2"/>
  <c r="I24" i="2"/>
  <c r="I23" i="2"/>
  <c r="AT2" i="5"/>
  <c r="AQ2" i="5"/>
  <c r="AU2" i="5" l="1"/>
  <c r="AR2" i="5"/>
  <c r="L95" i="6"/>
  <c r="M95" i="6"/>
  <c r="L96" i="6"/>
  <c r="M96" i="6" s="1"/>
  <c r="N96" i="6" s="1"/>
  <c r="O96" i="6" s="1"/>
  <c r="P96" i="6" s="1"/>
  <c r="Q96" i="6" s="1"/>
  <c r="R96" i="6" s="1"/>
  <c r="L98" i="6" s="1"/>
  <c r="M98" i="6" s="1"/>
  <c r="N98" i="6" s="1"/>
  <c r="O98" i="6" s="1"/>
  <c r="P98" i="6" s="1"/>
  <c r="Q98" i="6" s="1"/>
  <c r="R98" i="6" s="1"/>
  <c r="L100" i="6" s="1"/>
  <c r="M100" i="6" s="1"/>
  <c r="N100" i="6" s="1"/>
  <c r="O100" i="6" s="1"/>
  <c r="P100" i="6" s="1"/>
  <c r="Q100" i="6" s="1"/>
  <c r="R100" i="6" s="1"/>
  <c r="L102" i="6" s="1"/>
  <c r="M102" i="6" s="1"/>
  <c r="N102" i="6" s="1"/>
  <c r="O102" i="6" s="1"/>
  <c r="P102" i="6" s="1"/>
  <c r="Q102" i="6" s="1"/>
  <c r="R102" i="6" s="1"/>
  <c r="L83" i="6"/>
  <c r="M83" i="6" s="1"/>
  <c r="N83" i="6" s="1"/>
  <c r="O83" i="6" s="1"/>
  <c r="P83" i="6" s="1"/>
  <c r="Q83" i="6" s="1"/>
  <c r="R83" i="6" s="1"/>
  <c r="L85" i="6" s="1"/>
  <c r="M85" i="6" s="1"/>
  <c r="N85" i="6" s="1"/>
  <c r="O85" i="6" s="1"/>
  <c r="P85" i="6" s="1"/>
  <c r="Q85" i="6" s="1"/>
  <c r="R85" i="6" s="1"/>
  <c r="L87" i="6" s="1"/>
  <c r="M87" i="6" s="1"/>
  <c r="N87" i="6" s="1"/>
  <c r="O87" i="6" s="1"/>
  <c r="P87" i="6" s="1"/>
  <c r="Q87" i="6" s="1"/>
  <c r="R87" i="6" s="1"/>
  <c r="L89" i="6" s="1"/>
  <c r="M89" i="6" s="1"/>
  <c r="N89" i="6" s="1"/>
  <c r="O89" i="6" s="1"/>
  <c r="P89" i="6" s="1"/>
  <c r="L70" i="6"/>
  <c r="M70" i="6" s="1"/>
  <c r="N70" i="6" s="1"/>
  <c r="O70" i="6" s="1"/>
  <c r="P70" i="6" s="1"/>
  <c r="Q70" i="6" s="1"/>
  <c r="R70" i="6" s="1"/>
  <c r="L72" i="6" s="1"/>
  <c r="M72" i="6" s="1"/>
  <c r="N72" i="6" s="1"/>
  <c r="O72" i="6" s="1"/>
  <c r="P72" i="6" s="1"/>
  <c r="Q72" i="6" s="1"/>
  <c r="R72" i="6" s="1"/>
  <c r="L74" i="6" s="1"/>
  <c r="M74" i="6" s="1"/>
  <c r="N74" i="6" s="1"/>
  <c r="O74" i="6" s="1"/>
  <c r="P74" i="6" s="1"/>
  <c r="Q74" i="6" s="1"/>
  <c r="R74" i="6" s="1"/>
  <c r="L76" i="6" s="1"/>
  <c r="M76" i="6" s="1"/>
  <c r="N76" i="6" s="1"/>
  <c r="O76" i="6" s="1"/>
  <c r="P76" i="6" s="1"/>
  <c r="Q76" i="6" s="1"/>
  <c r="R76" i="6" s="1"/>
  <c r="L56" i="6"/>
  <c r="M56" i="6"/>
  <c r="L57" i="6"/>
  <c r="M57" i="6" s="1"/>
  <c r="N57" i="6" s="1"/>
  <c r="O57" i="6" s="1"/>
  <c r="P57" i="6" s="1"/>
  <c r="Q57" i="6" s="1"/>
  <c r="R57" i="6" s="1"/>
  <c r="L59" i="6" s="1"/>
  <c r="M59" i="6" s="1"/>
  <c r="N59" i="6" s="1"/>
  <c r="O59" i="6" s="1"/>
  <c r="P59" i="6" s="1"/>
  <c r="Q59" i="6" s="1"/>
  <c r="R59" i="6" s="1"/>
  <c r="L61" i="6" s="1"/>
  <c r="M61" i="6" s="1"/>
  <c r="N61" i="6" s="1"/>
  <c r="O61" i="6" s="1"/>
  <c r="P61" i="6" s="1"/>
  <c r="Q61" i="6" s="1"/>
  <c r="R61" i="6" s="1"/>
  <c r="L63" i="6" s="1"/>
  <c r="M63" i="6" s="1"/>
  <c r="N63" i="6" s="1"/>
  <c r="O63" i="6" s="1"/>
  <c r="P63" i="6" s="1"/>
  <c r="Q63" i="6" s="1"/>
  <c r="R63" i="6" s="1"/>
  <c r="R64" i="6" s="1"/>
  <c r="L43" i="6"/>
  <c r="L44" i="6"/>
  <c r="M44" i="6" s="1"/>
  <c r="N44" i="6" s="1"/>
  <c r="O44" i="6" s="1"/>
  <c r="P44" i="6" s="1"/>
  <c r="Q44" i="6" s="1"/>
  <c r="R44" i="6" s="1"/>
  <c r="L46" i="6" s="1"/>
  <c r="M46" i="6" s="1"/>
  <c r="N46" i="6" s="1"/>
  <c r="O46" i="6" s="1"/>
  <c r="P46" i="6" s="1"/>
  <c r="Q46" i="6" s="1"/>
  <c r="R46" i="6" s="1"/>
  <c r="L48" i="6" s="1"/>
  <c r="M48" i="6" s="1"/>
  <c r="N48" i="6" s="1"/>
  <c r="O48" i="6" s="1"/>
  <c r="P48" i="6" s="1"/>
  <c r="Q48" i="6" s="1"/>
  <c r="R48" i="6" s="1"/>
  <c r="L50" i="6" s="1"/>
  <c r="M50" i="6" s="1"/>
  <c r="N50" i="6" s="1"/>
  <c r="O50" i="6" s="1"/>
  <c r="P50" i="6" s="1"/>
  <c r="D22" i="6"/>
  <c r="D23" i="6"/>
  <c r="D24" i="6"/>
  <c r="D25" i="6"/>
  <c r="D26" i="6"/>
  <c r="C20" i="6"/>
  <c r="C21" i="6"/>
  <c r="C22" i="6"/>
  <c r="C23" i="6"/>
  <c r="C24" i="6"/>
  <c r="C25" i="6"/>
  <c r="C26" i="6"/>
  <c r="Q89" i="6" l="1"/>
  <c r="P90" i="6"/>
  <c r="Q50" i="6"/>
  <c r="P51" i="6"/>
  <c r="E24" i="6"/>
  <c r="E23" i="6"/>
  <c r="E25" i="6"/>
  <c r="E26" i="6"/>
  <c r="E22" i="6"/>
  <c r="V12" i="6"/>
  <c r="V10" i="6"/>
  <c r="V8" i="6"/>
  <c r="V6" i="6"/>
  <c r="V4" i="6"/>
  <c r="L17" i="6"/>
  <c r="M17" i="6"/>
  <c r="CH2610" i="1"/>
  <c r="L2" i="6"/>
  <c r="N2" i="6"/>
  <c r="O2" i="6"/>
  <c r="P2" i="6"/>
  <c r="Q2" i="6"/>
  <c r="R2" i="6"/>
  <c r="L3" i="6"/>
  <c r="M3" i="6"/>
  <c r="N3" i="6"/>
  <c r="O3" i="6"/>
  <c r="P3" i="6"/>
  <c r="L1" i="6"/>
  <c r="C1" i="6" s="1"/>
  <c r="M27" i="6"/>
  <c r="R20" i="6"/>
  <c r="L22" i="6" s="1"/>
  <c r="M22" i="6" s="1"/>
  <c r="N22" i="6" s="1"/>
  <c r="O22" i="6" s="1"/>
  <c r="P22" i="6" s="1"/>
  <c r="R18" i="6"/>
  <c r="R16" i="6"/>
  <c r="B5" i="5"/>
  <c r="A6" i="5" s="1"/>
  <c r="B6" i="5" l="1"/>
  <c r="A7" i="5" s="1"/>
  <c r="R89" i="6"/>
  <c r="R90" i="6" s="1"/>
  <c r="Q90" i="6"/>
  <c r="R50" i="6"/>
  <c r="R51" i="6" s="1"/>
  <c r="Q51" i="6"/>
  <c r="M2" i="6"/>
  <c r="N30" i="6"/>
  <c r="M30" i="6"/>
  <c r="P30" i="6"/>
  <c r="L30" i="6"/>
  <c r="O30" i="6"/>
  <c r="Q22" i="6"/>
  <c r="J10" i="2"/>
  <c r="J9" i="2"/>
  <c r="J14" i="2"/>
  <c r="AA20" i="2"/>
  <c r="AP2590" i="1"/>
  <c r="AJ2592" i="1"/>
  <c r="P2592" i="1"/>
  <c r="BZ2602" i="1"/>
  <c r="AP2591" i="1"/>
  <c r="BT2585" i="1"/>
  <c r="R2527" i="1"/>
  <c r="R2591" i="1"/>
  <c r="BF2531" i="1"/>
  <c r="R2476" i="1"/>
  <c r="CD2601" i="1"/>
  <c r="BJ2482" i="1"/>
  <c r="CH2576" i="1"/>
  <c r="AP2407" i="1"/>
  <c r="H2606" i="1"/>
  <c r="BV2594" i="1"/>
  <c r="AN2578" i="1"/>
  <c r="BD2585" i="1"/>
  <c r="BB2573" i="1"/>
  <c r="CD2569" i="1"/>
  <c r="BF2506" i="1"/>
  <c r="CD2492" i="1"/>
  <c r="AP2517" i="1"/>
  <c r="BF2496" i="1"/>
  <c r="AR2515" i="1"/>
  <c r="AT2580" i="1"/>
  <c r="BB2546" i="1"/>
  <c r="BX2578" i="1"/>
  <c r="AX2589" i="1"/>
  <c r="BJ2591" i="1"/>
  <c r="BV2567" i="1"/>
  <c r="Z2545" i="1"/>
  <c r="BF2582" i="1"/>
  <c r="BZ2577" i="1"/>
  <c r="AD2526" i="1"/>
  <c r="BH2487" i="1"/>
  <c r="BF2581" i="1"/>
  <c r="J2562" i="1"/>
  <c r="BZ2569" i="1"/>
  <c r="R2510" i="1"/>
  <c r="AZ2585" i="1"/>
  <c r="T2557" i="1"/>
  <c r="AD2539" i="1"/>
  <c r="J2602" i="1"/>
  <c r="BN2587" i="1"/>
  <c r="BJ2562" i="1"/>
  <c r="V2561" i="1"/>
  <c r="BN2591" i="1"/>
  <c r="AL2559" i="1"/>
  <c r="CD2505" i="1"/>
  <c r="R2542" i="1"/>
  <c r="AJ2543" i="1"/>
  <c r="CH2507" i="1"/>
  <c r="AN2592" i="1"/>
  <c r="BR2514" i="1"/>
  <c r="R2485" i="1"/>
  <c r="BF2602" i="1"/>
  <c r="AD2591" i="1"/>
  <c r="V2597" i="1"/>
  <c r="BV2570" i="1"/>
  <c r="BV2597" i="1"/>
  <c r="CH2604" i="1"/>
  <c r="AP2587" i="1"/>
  <c r="BZ2573" i="1"/>
  <c r="BZ2576" i="1"/>
  <c r="BR2591" i="1"/>
  <c r="BN2601" i="1"/>
  <c r="V2582" i="1"/>
  <c r="AX2489" i="1"/>
  <c r="BF2580" i="1"/>
  <c r="AN2529" i="1"/>
  <c r="V2577" i="1"/>
  <c r="BF2504" i="1"/>
  <c r="BR2605" i="1"/>
  <c r="CD2590" i="1"/>
  <c r="BR2595" i="1"/>
  <c r="BN2570" i="1"/>
  <c r="BN2548" i="1"/>
  <c r="AL2533" i="1"/>
  <c r="BN2561" i="1"/>
  <c r="BF2588" i="1"/>
  <c r="AV2515" i="1"/>
  <c r="AD2542" i="1"/>
  <c r="T2445" i="1"/>
  <c r="AP2532" i="1"/>
  <c r="AZ2564" i="1"/>
  <c r="Z2577" i="1"/>
  <c r="BR2576" i="1"/>
  <c r="AT2582" i="1"/>
  <c r="BX2592" i="1"/>
  <c r="J2559" i="1"/>
  <c r="CH2527" i="1"/>
  <c r="CH2580" i="1"/>
  <c r="R2520" i="1"/>
  <c r="BB2503" i="1"/>
  <c r="V2476" i="1"/>
  <c r="AZ2592" i="1"/>
  <c r="AP2419" i="1"/>
  <c r="CF2473" i="1"/>
  <c r="BP2550" i="1"/>
  <c r="R2595" i="1"/>
  <c r="AL2555" i="1"/>
  <c r="BZ2538" i="1"/>
  <c r="AT2589" i="1"/>
  <c r="BJ2582" i="1"/>
  <c r="CH2603" i="1"/>
  <c r="AJ2494" i="1"/>
  <c r="AT2588" i="1"/>
  <c r="AX2604" i="1"/>
  <c r="AT2561" i="1"/>
  <c r="BJ2539" i="1"/>
  <c r="BR2553" i="1"/>
  <c r="Z2517" i="1"/>
  <c r="BR2580" i="1"/>
  <c r="BF2587" i="1"/>
  <c r="BN2552" i="1"/>
  <c r="AN2522" i="1"/>
  <c r="L2606" i="1"/>
  <c r="R2548" i="1"/>
  <c r="AX2539" i="1"/>
  <c r="BR2587" i="1"/>
  <c r="Z2547" i="1"/>
  <c r="CD2542" i="1"/>
  <c r="AB2606" i="1"/>
  <c r="AD2547" i="1"/>
  <c r="AL2527" i="1"/>
  <c r="BR2539" i="1"/>
  <c r="BR2560" i="1"/>
  <c r="BJ2598" i="1"/>
  <c r="AL2576" i="1"/>
  <c r="CD2604" i="1"/>
  <c r="BJ2581" i="1"/>
  <c r="BL2557" i="1"/>
  <c r="BR2603" i="1"/>
  <c r="BZ2587" i="1"/>
  <c r="R2486" i="1"/>
  <c r="BV2580" i="1"/>
  <c r="AL2476" i="1"/>
  <c r="BR2520" i="1"/>
  <c r="CD2437" i="1"/>
  <c r="Z2576" i="1"/>
  <c r="BJ2596" i="1"/>
  <c r="AL2598" i="1"/>
  <c r="BF2596" i="1"/>
  <c r="BF2597" i="1"/>
  <c r="AV2550" i="1"/>
  <c r="BZ2566" i="1"/>
  <c r="CD2504" i="1"/>
  <c r="AT2562" i="1"/>
  <c r="BL2585" i="1"/>
  <c r="CD2545" i="1"/>
  <c r="CD2525" i="1"/>
  <c r="CH2552" i="1"/>
  <c r="AD2491" i="1"/>
  <c r="V2559" i="1"/>
  <c r="J2595" i="1"/>
  <c r="P2578" i="1"/>
  <c r="CB2557" i="1"/>
  <c r="BB2604" i="1"/>
  <c r="R2573" i="1"/>
  <c r="AD2596" i="1"/>
  <c r="AX2521" i="1"/>
  <c r="AR2599" i="1"/>
  <c r="AT2568" i="1"/>
  <c r="V2539" i="1"/>
  <c r="Z2569" i="1"/>
  <c r="X2480" i="1"/>
  <c r="BJ2548" i="1"/>
  <c r="BV2448" i="1"/>
  <c r="BF2590" i="1"/>
  <c r="AT2584" i="1"/>
  <c r="BV2595" i="1"/>
  <c r="P2599" i="1"/>
  <c r="AD2535" i="1"/>
  <c r="CD2554" i="1"/>
  <c r="BF2507" i="1"/>
  <c r="AP2580" i="1"/>
  <c r="AT2451" i="1"/>
  <c r="AP2603" i="1"/>
  <c r="BF2479" i="1"/>
  <c r="AH2603" i="1"/>
  <c r="AX2603" i="1"/>
  <c r="Z2561" i="1"/>
  <c r="BF2603" i="1"/>
  <c r="R2590" i="1"/>
  <c r="CH2569" i="1"/>
  <c r="BZ2546" i="1"/>
  <c r="BL2606" i="1"/>
  <c r="AB2599" i="1"/>
  <c r="BZ2570" i="1"/>
  <c r="BD2592" i="1"/>
  <c r="CD2594" i="1"/>
  <c r="AP2594" i="1"/>
  <c r="N2605" i="1"/>
  <c r="CH2601" i="1"/>
  <c r="CD2533" i="1"/>
  <c r="AP2534" i="1"/>
  <c r="AL2595" i="1"/>
  <c r="AJ2571" i="1"/>
  <c r="R2484" i="1"/>
  <c r="X2599" i="1"/>
  <c r="BP2606" i="1"/>
  <c r="BN2575" i="1"/>
  <c r="AT2598" i="1"/>
  <c r="AP2527" i="1"/>
  <c r="BF2574" i="1"/>
  <c r="BR2535" i="1"/>
  <c r="BB2556" i="1"/>
  <c r="BN2524" i="1"/>
  <c r="BL2550" i="1"/>
  <c r="AX2545" i="1"/>
  <c r="AT2597" i="1"/>
  <c r="AR2522" i="1"/>
  <c r="P2606" i="1"/>
  <c r="BB2559" i="1"/>
  <c r="BV2605" i="1"/>
  <c r="Z2573" i="1"/>
  <c r="BZ2548" i="1"/>
  <c r="R2602" i="1"/>
  <c r="AX2524" i="1"/>
  <c r="AL2603" i="1"/>
  <c r="V2498" i="1"/>
  <c r="AD2498" i="1"/>
  <c r="Z2540" i="1"/>
  <c r="BZ2533" i="1"/>
  <c r="X2494" i="1"/>
  <c r="CD2534" i="1"/>
  <c r="BV2563" i="1"/>
  <c r="AT2573" i="1"/>
  <c r="AP2577" i="1"/>
  <c r="N2602" i="1"/>
  <c r="BX2606" i="1"/>
  <c r="BN2513" i="1"/>
  <c r="BV2511" i="1"/>
  <c r="AL2547" i="1"/>
  <c r="BV2575" i="1"/>
  <c r="BL2515" i="1"/>
  <c r="CD2561" i="1"/>
  <c r="BR2594" i="1"/>
  <c r="CD2595" i="1"/>
  <c r="BV2602" i="1"/>
  <c r="Z2588" i="1"/>
  <c r="AX2532" i="1"/>
  <c r="CH2594" i="1"/>
  <c r="CB2543" i="1"/>
  <c r="AP2567" i="1"/>
  <c r="CH2605" i="1"/>
  <c r="BN2568" i="1"/>
  <c r="BV2596" i="1"/>
  <c r="CD2527" i="1"/>
  <c r="R2580" i="1"/>
  <c r="BH2550" i="1"/>
  <c r="X2522" i="1"/>
  <c r="BZ2583" i="1"/>
  <c r="CF2515" i="1"/>
  <c r="AX2503" i="1"/>
  <c r="AD2504" i="1"/>
  <c r="BJ2533" i="1"/>
  <c r="BR2528" i="1"/>
  <c r="AD2528" i="1"/>
  <c r="AL2570" i="1"/>
  <c r="BR2588" i="1"/>
  <c r="BN2576" i="1"/>
  <c r="BJ2575" i="1"/>
  <c r="BN2563" i="1"/>
  <c r="BT2578" i="1"/>
  <c r="CH2539" i="1"/>
  <c r="BJ2540" i="1"/>
  <c r="AD2519" i="1"/>
  <c r="AD2436" i="1"/>
  <c r="R2584" i="1"/>
  <c r="BV2493" i="1"/>
  <c r="BT2606" i="1"/>
  <c r="BB2596" i="1"/>
  <c r="BV2581" i="1"/>
  <c r="AR2592" i="1"/>
  <c r="BJ2577" i="1"/>
  <c r="AD2575" i="1"/>
  <c r="AX2527" i="1"/>
  <c r="AN2487" i="1"/>
  <c r="CH2588" i="1"/>
  <c r="CD2499" i="1"/>
  <c r="CH2391" i="1"/>
  <c r="BJ2528" i="1"/>
  <c r="BB2588" i="1"/>
  <c r="AP2588" i="1"/>
  <c r="CH2591" i="1"/>
  <c r="BJ2583" i="1"/>
  <c r="CF2599" i="1"/>
  <c r="AT2569" i="1"/>
  <c r="Z2553" i="1"/>
  <c r="BN2554" i="1"/>
  <c r="AX2506" i="1"/>
  <c r="BN2532" i="1"/>
  <c r="J2450" i="1"/>
  <c r="BB2595" i="1"/>
  <c r="R2532" i="1"/>
  <c r="AX2556" i="1"/>
  <c r="BB2468" i="1"/>
  <c r="Z2549" i="1"/>
  <c r="CD2548" i="1"/>
  <c r="V2580" i="1"/>
  <c r="R2589" i="1"/>
  <c r="BN2562" i="1"/>
  <c r="Z2596" i="1"/>
  <c r="BX2557" i="1"/>
  <c r="BV2531" i="1"/>
  <c r="CH2598" i="1"/>
  <c r="BR2568" i="1"/>
  <c r="AP2513" i="1"/>
  <c r="BJ2605" i="1"/>
  <c r="AB2557" i="1"/>
  <c r="BR2597" i="1"/>
  <c r="AT2559" i="1"/>
  <c r="BZ2574" i="1"/>
  <c r="R2497" i="1"/>
  <c r="BP2571" i="1"/>
  <c r="BN2581" i="1"/>
  <c r="BN2556" i="1"/>
  <c r="CH2602" i="1"/>
  <c r="AD2581" i="1"/>
  <c r="AL2575" i="1"/>
  <c r="CH2583" i="1"/>
  <c r="AD2486" i="1"/>
  <c r="J2589" i="1"/>
  <c r="BL2529" i="1"/>
  <c r="BB2497" i="1"/>
  <c r="AD2540" i="1"/>
  <c r="BF2567" i="1"/>
  <c r="CH2587" i="1"/>
  <c r="BB2567" i="1"/>
  <c r="BJ2525" i="1"/>
  <c r="BZ2595" i="1"/>
  <c r="R2583" i="1"/>
  <c r="AP2583" i="1"/>
  <c r="AL2604" i="1"/>
  <c r="BB2590" i="1"/>
  <c r="BZ2545" i="1"/>
  <c r="BN2531" i="1"/>
  <c r="BL2571" i="1"/>
  <c r="V2591" i="1"/>
  <c r="J2538" i="1"/>
  <c r="BF2576" i="1"/>
  <c r="CD2563" i="1"/>
  <c r="Z2605" i="1"/>
  <c r="CD2597" i="1"/>
  <c r="BZ2575" i="1"/>
  <c r="AP2581" i="1"/>
  <c r="AN2564" i="1"/>
  <c r="CB2599" i="1"/>
  <c r="CH2528" i="1"/>
  <c r="J2594" i="1"/>
  <c r="BV2582" i="1"/>
  <c r="BH2571" i="1"/>
  <c r="BZ2561" i="1"/>
  <c r="R2514" i="1"/>
  <c r="BJ2552" i="1"/>
  <c r="BN2560" i="1"/>
  <c r="CD2603" i="1"/>
  <c r="BN2547" i="1"/>
  <c r="CB2396" i="1"/>
  <c r="BF2490" i="1"/>
  <c r="AZ2550" i="1"/>
  <c r="AX2583" i="1"/>
  <c r="AN2571" i="1"/>
  <c r="BN2528" i="1"/>
  <c r="BF2505" i="1"/>
  <c r="AP2598" i="1"/>
  <c r="CH2575" i="1"/>
  <c r="R2498" i="1"/>
  <c r="CD2584" i="1"/>
  <c r="BJ2589" i="1"/>
  <c r="CF2592" i="1"/>
  <c r="J2605" i="1"/>
  <c r="CH2465" i="1"/>
  <c r="BN2542" i="1"/>
  <c r="V2573" i="1"/>
  <c r="BZ2541" i="1"/>
  <c r="J2567" i="1"/>
  <c r="BV2601" i="1"/>
  <c r="V2567" i="1"/>
  <c r="BP2557" i="1"/>
  <c r="CD2540" i="1"/>
  <c r="BD2550" i="1"/>
  <c r="BZ2598" i="1"/>
  <c r="BV2554" i="1"/>
  <c r="BZ2567" i="1"/>
  <c r="AP2521" i="1"/>
  <c r="AT2577" i="1"/>
  <c r="BF2484" i="1"/>
  <c r="BF2556" i="1"/>
  <c r="AH2601" i="1"/>
  <c r="CF2606" i="1"/>
  <c r="CH2563" i="1"/>
  <c r="BZ2597" i="1"/>
  <c r="X2571" i="1"/>
  <c r="AH2555" i="1"/>
  <c r="BJ2566" i="1"/>
  <c r="AR2564" i="1"/>
  <c r="AX2552" i="1"/>
  <c r="AX2528" i="1"/>
  <c r="BR2524" i="1"/>
  <c r="BV2568" i="1"/>
  <c r="BR2504" i="1"/>
  <c r="AP2596" i="1"/>
  <c r="BR2601" i="1"/>
  <c r="BH2599" i="1"/>
  <c r="AL2588" i="1"/>
  <c r="BB2566" i="1"/>
  <c r="BH2585" i="1"/>
  <c r="BT2522" i="1"/>
  <c r="BX2599" i="1"/>
  <c r="AJ2599" i="1"/>
  <c r="AT2581" i="1"/>
  <c r="BN2535" i="1"/>
  <c r="BP2466" i="1"/>
  <c r="V2570" i="1"/>
  <c r="BX2585" i="1"/>
  <c r="CB2578" i="1"/>
  <c r="BB2583" i="1"/>
  <c r="BH2564" i="1"/>
  <c r="AV2564" i="1"/>
  <c r="CF2543" i="1"/>
  <c r="AD2510" i="1"/>
  <c r="AP2604" i="1"/>
  <c r="Z2597" i="1"/>
  <c r="AJ2536" i="1"/>
  <c r="Z2560" i="1"/>
  <c r="AT2465" i="1"/>
  <c r="AT2605" i="1"/>
  <c r="AT2575" i="1"/>
  <c r="BZ2534" i="1"/>
  <c r="AL2602" i="1"/>
  <c r="J2603" i="1"/>
  <c r="BD2543" i="1"/>
  <c r="BB2580" i="1"/>
  <c r="R2582" i="1"/>
  <c r="AX2541" i="1"/>
  <c r="J2462" i="1"/>
  <c r="BF2601" i="1"/>
  <c r="CH2534" i="1"/>
  <c r="BX2536" i="1"/>
  <c r="AT2604" i="1"/>
  <c r="AH2604" i="1"/>
  <c r="BV2519" i="1"/>
  <c r="V2492" i="1"/>
  <c r="J2588" i="1"/>
  <c r="BB2587" i="1"/>
  <c r="AT2506" i="1"/>
  <c r="Z2594" i="1"/>
  <c r="AV2585" i="1"/>
  <c r="BP2592" i="1"/>
  <c r="CD2582" i="1"/>
  <c r="V2566" i="1"/>
  <c r="CD2489" i="1"/>
  <c r="AD2476" i="1"/>
  <c r="J2563" i="1"/>
  <c r="CH2511" i="1"/>
  <c r="X2592" i="1"/>
  <c r="AP2560" i="1"/>
  <c r="BB2458" i="1"/>
  <c r="Z2582" i="1"/>
  <c r="BF2552" i="1"/>
  <c r="BF2540" i="1"/>
  <c r="CH2596" i="1"/>
  <c r="V2601" i="1"/>
  <c r="BZ2568" i="1"/>
  <c r="BV2588" i="1"/>
  <c r="Z2570" i="1"/>
  <c r="BN2541" i="1"/>
  <c r="BR2541" i="1"/>
  <c r="AX2540" i="1"/>
  <c r="BR2573" i="1"/>
  <c r="J2532" i="1"/>
  <c r="BN2596" i="1"/>
  <c r="R2483" i="1"/>
  <c r="AX2602" i="1"/>
  <c r="J2598" i="1"/>
  <c r="BR2598" i="1"/>
  <c r="V2595" i="1"/>
  <c r="T2585" i="1"/>
  <c r="AN2543" i="1"/>
  <c r="AN2557" i="1"/>
  <c r="AT2570" i="1"/>
  <c r="AX2511" i="1"/>
  <c r="CD2591" i="1"/>
  <c r="BZ2604" i="1"/>
  <c r="AD2560" i="1"/>
  <c r="BD2368" i="1"/>
  <c r="BN2538" i="1"/>
  <c r="BJ2561" i="1"/>
  <c r="BR2450" i="1"/>
  <c r="BR2420" i="1"/>
  <c r="Z2554" i="1"/>
  <c r="CH2405" i="1"/>
  <c r="AZ2606" i="1"/>
  <c r="AD2521" i="1"/>
  <c r="BH2529" i="1"/>
  <c r="J2458" i="1"/>
  <c r="CD2576" i="1"/>
  <c r="AX2584" i="1"/>
  <c r="AT2545" i="1"/>
  <c r="CB2592" i="1"/>
  <c r="AT2533" i="1"/>
  <c r="AX2594" i="1"/>
  <c r="X2557" i="1"/>
  <c r="BH2606" i="1"/>
  <c r="CD2580" i="1"/>
  <c r="AD2520" i="1"/>
  <c r="AD2566" i="1"/>
  <c r="CH2573" i="1"/>
  <c r="BN2573" i="1"/>
  <c r="AL2605" i="1"/>
  <c r="AL2548" i="1"/>
  <c r="BV2532" i="1"/>
  <c r="BD2529" i="1"/>
  <c r="BF2583" i="1"/>
  <c r="CD2588" i="1"/>
  <c r="AX2573" i="1"/>
  <c r="AD2577" i="1"/>
  <c r="J2568" i="1"/>
  <c r="AD2601" i="1"/>
  <c r="BZ2603" i="1"/>
  <c r="BZ2535" i="1"/>
  <c r="Z2584" i="1"/>
  <c r="BJ2602" i="1"/>
  <c r="BF2573" i="1"/>
  <c r="CH2540" i="1"/>
  <c r="AX2477" i="1"/>
  <c r="AX2605" i="1"/>
  <c r="CD2573" i="1"/>
  <c r="AL2584" i="1"/>
  <c r="CB2550" i="1"/>
  <c r="AL2545" i="1"/>
  <c r="BR2526" i="1"/>
  <c r="AX2598" i="1"/>
  <c r="AH2605" i="1"/>
  <c r="BB2563" i="1"/>
  <c r="AP2556" i="1"/>
  <c r="AD2605" i="1"/>
  <c r="V2547" i="1"/>
  <c r="AX2496" i="1"/>
  <c r="AL2497" i="1"/>
  <c r="BF2559" i="1"/>
  <c r="AD2517" i="1"/>
  <c r="CD2482" i="1"/>
  <c r="AD2553" i="1"/>
  <c r="R2555" i="1"/>
  <c r="R2490" i="1"/>
  <c r="AL2451" i="1"/>
  <c r="AL2540" i="1"/>
  <c r="CD2490" i="1"/>
  <c r="CH2597" i="1"/>
  <c r="CH2524" i="1"/>
  <c r="BJ2419" i="1"/>
  <c r="BN2577" i="1"/>
  <c r="AR2557" i="1"/>
  <c r="BF2535" i="1"/>
  <c r="BJ2604" i="1"/>
  <c r="J2582" i="1"/>
  <c r="AF2606" i="1"/>
  <c r="AX2485" i="1"/>
  <c r="V2598" i="1"/>
  <c r="R2604" i="1"/>
  <c r="CD2587" i="1"/>
  <c r="AD2503" i="1"/>
  <c r="Z2604" i="1"/>
  <c r="AL2590" i="1"/>
  <c r="Z2533" i="1"/>
  <c r="CH2581" i="1"/>
  <c r="R2576" i="1"/>
  <c r="AT2567" i="1"/>
  <c r="CB2536" i="1"/>
  <c r="R2540" i="1"/>
  <c r="BR2512" i="1"/>
  <c r="AL2538" i="1"/>
  <c r="V2560" i="1"/>
  <c r="BL2592" i="1"/>
  <c r="BF2584" i="1"/>
  <c r="BN2559" i="1"/>
  <c r="BZ2552" i="1"/>
  <c r="BJ2573" i="1"/>
  <c r="AL2574" i="1"/>
  <c r="BN2583" i="1"/>
  <c r="T2522" i="1"/>
  <c r="Z2546" i="1"/>
  <c r="Z2532" i="1"/>
  <c r="Z2525" i="1"/>
  <c r="CH2574" i="1"/>
  <c r="AP2482" i="1"/>
  <c r="AL2513" i="1"/>
  <c r="BZ2443" i="1"/>
  <c r="CF2564" i="1"/>
  <c r="BB2602" i="1"/>
  <c r="AD2597" i="1"/>
  <c r="AP2605" i="1"/>
  <c r="BR2590" i="1"/>
  <c r="AT2596" i="1"/>
  <c r="BR2556" i="1"/>
  <c r="BJ2563" i="1"/>
  <c r="BP2578" i="1"/>
  <c r="H2550" i="1"/>
  <c r="AX2484" i="1"/>
  <c r="V2583" i="1"/>
  <c r="AX2562" i="1"/>
  <c r="AX2553" i="1"/>
  <c r="AZ2571" i="1"/>
  <c r="CH2582" i="1"/>
  <c r="CD2596" i="1"/>
  <c r="BP2501" i="1"/>
  <c r="BR2464" i="1"/>
  <c r="BT2480" i="1"/>
  <c r="AD2569" i="1"/>
  <c r="BJ2570" i="1"/>
  <c r="AP2573" i="1"/>
  <c r="Z2563" i="1"/>
  <c r="BT2599" i="1"/>
  <c r="P2550" i="1"/>
  <c r="BL2473" i="1"/>
  <c r="AL2580" i="1"/>
  <c r="BN2597" i="1"/>
  <c r="AP2538" i="1"/>
  <c r="BR2562" i="1"/>
  <c r="AP2525" i="1"/>
  <c r="AJ2564" i="1"/>
  <c r="P2571" i="1"/>
  <c r="AX2476" i="1"/>
  <c r="AP2405" i="1"/>
  <c r="CH2414" i="1"/>
  <c r="CD2556" i="1"/>
  <c r="AJ2522" i="1"/>
  <c r="BB2542" i="1"/>
  <c r="BJ2398" i="1"/>
  <c r="R2541" i="1"/>
  <c r="P2487" i="1"/>
  <c r="BJ2318" i="1"/>
  <c r="BJ2472" i="1"/>
  <c r="AT2595" i="1"/>
  <c r="AL2573" i="1"/>
  <c r="CH2413" i="1"/>
  <c r="BV2462" i="1"/>
  <c r="BZ2539" i="1"/>
  <c r="BJ2555" i="1"/>
  <c r="AP2413" i="1"/>
  <c r="J2449" i="1"/>
  <c r="BR2559" i="1"/>
  <c r="AH2554" i="1"/>
  <c r="BB2499" i="1"/>
  <c r="J2534" i="1"/>
  <c r="T2410" i="1"/>
  <c r="AR2277" i="1"/>
  <c r="Z2567" i="1"/>
  <c r="BF2512" i="1"/>
  <c r="CD2553" i="1"/>
  <c r="AB2571" i="1"/>
  <c r="BV2590" i="1"/>
  <c r="AX2486" i="1"/>
  <c r="BB2469" i="1"/>
  <c r="AT2478" i="1"/>
  <c r="BB2526" i="1"/>
  <c r="AV2459" i="1"/>
  <c r="AB2361" i="1"/>
  <c r="BV2598" i="1"/>
  <c r="AP2469" i="1"/>
  <c r="BN2394" i="1"/>
  <c r="CD2546" i="1"/>
  <c r="BF2492" i="1"/>
  <c r="BV2483" i="1"/>
  <c r="CH2566" i="1"/>
  <c r="Z2444" i="1"/>
  <c r="CD2512" i="1"/>
  <c r="V2456" i="1"/>
  <c r="AL2499" i="1"/>
  <c r="BB2475" i="1"/>
  <c r="BZ2463" i="1"/>
  <c r="BJ2435" i="1"/>
  <c r="CD2538" i="1"/>
  <c r="BZ2497" i="1"/>
  <c r="AT2456" i="1"/>
  <c r="AD2541" i="1"/>
  <c r="R2499" i="1"/>
  <c r="AZ2501" i="1"/>
  <c r="BZ2447" i="1"/>
  <c r="H2438" i="1"/>
  <c r="BB2456" i="1"/>
  <c r="BZ2524" i="1"/>
  <c r="AP2497" i="1"/>
  <c r="BP2494" i="1"/>
  <c r="BN2486" i="1"/>
  <c r="AL2517" i="1"/>
  <c r="AL2437" i="1"/>
  <c r="BJ2517" i="1"/>
  <c r="BJ2538" i="1"/>
  <c r="BZ2394" i="1"/>
  <c r="AD2603" i="1"/>
  <c r="V2521" i="1"/>
  <c r="BF2511" i="1"/>
  <c r="BZ2549" i="1"/>
  <c r="AV2571" i="1"/>
  <c r="BN2496" i="1"/>
  <c r="H2487" i="1"/>
  <c r="CH2546" i="1"/>
  <c r="BN2465" i="1"/>
  <c r="Z2464" i="1"/>
  <c r="BZ2584" i="1"/>
  <c r="BN2444" i="1"/>
  <c r="CH2443" i="1"/>
  <c r="BJ2594" i="1"/>
  <c r="CH2548" i="1"/>
  <c r="AL2587" i="1"/>
  <c r="BT2452" i="1"/>
  <c r="R2546" i="1"/>
  <c r="BR2451" i="1"/>
  <c r="AT2591" i="1"/>
  <c r="BP2543" i="1"/>
  <c r="BF2493" i="1"/>
  <c r="AV2389" i="1"/>
  <c r="CF2508" i="1"/>
  <c r="BJ2568" i="1"/>
  <c r="BZ2477" i="1"/>
  <c r="BH2592" i="1"/>
  <c r="BR2499" i="1"/>
  <c r="CD2498" i="1"/>
  <c r="AL2468" i="1"/>
  <c r="CD2520" i="1"/>
  <c r="AX2472" i="1"/>
  <c r="CF2452" i="1"/>
  <c r="BZ2472" i="1"/>
  <c r="BJ2510" i="1"/>
  <c r="Z2429" i="1"/>
  <c r="AX2463" i="1"/>
  <c r="CH2401" i="1"/>
  <c r="AP2535" i="1"/>
  <c r="R2463" i="1"/>
  <c r="AL2283" i="1"/>
  <c r="J2583" i="1"/>
  <c r="H2592" i="1"/>
  <c r="BJ2595" i="1"/>
  <c r="BV2562" i="1"/>
  <c r="BV2456" i="1"/>
  <c r="BN2521" i="1"/>
  <c r="BD2606" i="1"/>
  <c r="BF2534" i="1"/>
  <c r="AL2542" i="1"/>
  <c r="AX2555" i="1"/>
  <c r="BZ2542" i="1"/>
  <c r="BR2566" i="1"/>
  <c r="AD2555" i="1"/>
  <c r="BV2444" i="1"/>
  <c r="AX2597" i="1"/>
  <c r="P2466" i="1"/>
  <c r="CH2533" i="1"/>
  <c r="AD2493" i="1"/>
  <c r="AP2547" i="1"/>
  <c r="P2410" i="1"/>
  <c r="J2531" i="1"/>
  <c r="CB2508" i="1"/>
  <c r="AL2597" i="1"/>
  <c r="BR2307" i="1"/>
  <c r="BZ2589" i="1"/>
  <c r="AL2546" i="1"/>
  <c r="CH2549" i="1"/>
  <c r="CH2402" i="1"/>
  <c r="BZ2581" i="1"/>
  <c r="R2587" i="1"/>
  <c r="AN2501" i="1"/>
  <c r="BB2472" i="1"/>
  <c r="AT2526" i="1"/>
  <c r="BB2591" i="1"/>
  <c r="R2511" i="1"/>
  <c r="R2505" i="1"/>
  <c r="BZ2435" i="1"/>
  <c r="BV2603" i="1"/>
  <c r="AL2535" i="1"/>
  <c r="V2574" i="1"/>
  <c r="V2590" i="1"/>
  <c r="BJ2603" i="1"/>
  <c r="BR2596" i="1"/>
  <c r="R2594" i="1"/>
  <c r="AT2583" i="1"/>
  <c r="J2590" i="1"/>
  <c r="H2536" i="1"/>
  <c r="BF2604" i="1"/>
  <c r="AT2449" i="1"/>
  <c r="BV2539" i="1"/>
  <c r="CB2487" i="1"/>
  <c r="AB2585" i="1"/>
  <c r="BB2601" i="1"/>
  <c r="V2562" i="1"/>
  <c r="CF2571" i="1"/>
  <c r="CH2584" i="1"/>
  <c r="BZ2540" i="1"/>
  <c r="J2575" i="1"/>
  <c r="AH2553" i="1"/>
  <c r="AT2555" i="1"/>
  <c r="AP2595" i="1"/>
  <c r="AL2556" i="1"/>
  <c r="BN2471" i="1"/>
  <c r="R2556" i="1"/>
  <c r="V2535" i="1"/>
  <c r="CH2525" i="1"/>
  <c r="Z2539" i="1"/>
  <c r="R2500" i="1"/>
  <c r="R2560" i="1"/>
  <c r="H2459" i="1"/>
  <c r="BP2473" i="1"/>
  <c r="V2563" i="1"/>
  <c r="AV2578" i="1"/>
  <c r="BJ2465" i="1"/>
  <c r="AX2570" i="1"/>
  <c r="CD2598" i="1"/>
  <c r="V2553" i="1"/>
  <c r="BJ2534" i="1"/>
  <c r="BJ2580" i="1"/>
  <c r="AX2596" i="1"/>
  <c r="CF2578" i="1"/>
  <c r="BX2487" i="1"/>
  <c r="BR2582" i="1"/>
  <c r="R2507" i="1"/>
  <c r="CD2477" i="1"/>
  <c r="R2601" i="1"/>
  <c r="AD2598" i="1"/>
  <c r="AZ2599" i="1"/>
  <c r="CH2589" i="1"/>
  <c r="AX2587" i="1"/>
  <c r="AB2578" i="1"/>
  <c r="AT2563" i="1"/>
  <c r="BJ2524" i="1"/>
  <c r="BP2522" i="1"/>
  <c r="X2578" i="1"/>
  <c r="CH2519" i="1"/>
  <c r="BH2473" i="1"/>
  <c r="BF2554" i="1"/>
  <c r="BV2591" i="1"/>
  <c r="AV2536" i="1"/>
  <c r="CF2522" i="1"/>
  <c r="N2603" i="1"/>
  <c r="BD2578" i="1"/>
  <c r="AX2517" i="1"/>
  <c r="R2588" i="1"/>
  <c r="Z2542" i="1"/>
  <c r="BJ2546" i="1"/>
  <c r="AD2479" i="1"/>
  <c r="J2472" i="1"/>
  <c r="V2548" i="1"/>
  <c r="AP2499" i="1"/>
  <c r="BB2560" i="1"/>
  <c r="P2585" i="1"/>
  <c r="AL2582" i="1"/>
  <c r="AZ2578" i="1"/>
  <c r="AP2597" i="1"/>
  <c r="BJ2587" i="1"/>
  <c r="AL2569" i="1"/>
  <c r="BF2533" i="1"/>
  <c r="CH2595" i="1"/>
  <c r="H2599" i="1"/>
  <c r="AX2504" i="1"/>
  <c r="BD2557" i="1"/>
  <c r="AL2436" i="1"/>
  <c r="AP2554" i="1"/>
  <c r="CD2484" i="1"/>
  <c r="J2561" i="1"/>
  <c r="BF2548" i="1"/>
  <c r="CD2555" i="1"/>
  <c r="BR2518" i="1"/>
  <c r="AB2410" i="1"/>
  <c r="Z2589" i="1"/>
  <c r="AB2550" i="1"/>
  <c r="AL2568" i="1"/>
  <c r="Z2581" i="1"/>
  <c r="AF2557" i="1"/>
  <c r="BV2468" i="1"/>
  <c r="AD2513" i="1"/>
  <c r="AT2560" i="1"/>
  <c r="BJ2527" i="1"/>
  <c r="AP2589" i="1"/>
  <c r="Z2591" i="1"/>
  <c r="AT2576" i="1"/>
  <c r="Z2603" i="1"/>
  <c r="V2569" i="1"/>
  <c r="J2570" i="1"/>
  <c r="BF2500" i="1"/>
  <c r="J2499" i="1"/>
  <c r="AP2394" i="1"/>
  <c r="AF2508" i="1"/>
  <c r="BF2524" i="1"/>
  <c r="V2469" i="1"/>
  <c r="AD2567" i="1"/>
  <c r="CD2567" i="1"/>
  <c r="AJ2585" i="1"/>
  <c r="BR2485" i="1"/>
  <c r="AL2531" i="1"/>
  <c r="AP2574" i="1"/>
  <c r="BD2410" i="1"/>
  <c r="AX2591" i="1"/>
  <c r="CH2497" i="1"/>
  <c r="CF2466" i="1"/>
  <c r="BZ2511" i="1"/>
  <c r="CH2545" i="1"/>
  <c r="AX2499" i="1"/>
  <c r="CD2531" i="1"/>
  <c r="X2515" i="1"/>
  <c r="BT2515" i="1"/>
  <c r="CH2447" i="1"/>
  <c r="BF2406" i="1"/>
  <c r="BB2581" i="1"/>
  <c r="AL2534" i="1"/>
  <c r="V2581" i="1"/>
  <c r="BJ2400" i="1"/>
  <c r="AH2552" i="1"/>
  <c r="BJ2556" i="1"/>
  <c r="AT2504" i="1"/>
  <c r="J2518" i="1"/>
  <c r="AP2520" i="1"/>
  <c r="R2519" i="1"/>
  <c r="AP2463" i="1"/>
  <c r="BF2563" i="1"/>
  <c r="V2540" i="1"/>
  <c r="BB2511" i="1"/>
  <c r="BN2603" i="1"/>
  <c r="Z2534" i="1"/>
  <c r="BV2552" i="1"/>
  <c r="BL2522" i="1"/>
  <c r="BB2504" i="1"/>
  <c r="CD2532" i="1"/>
  <c r="V2478" i="1"/>
  <c r="V2554" i="1"/>
  <c r="BR2574" i="1"/>
  <c r="AZ2452" i="1"/>
  <c r="CB2424" i="1"/>
  <c r="AH2406" i="1"/>
  <c r="AH2542" i="1"/>
  <c r="Z2503" i="1"/>
  <c r="AT2528" i="1"/>
  <c r="Z2602" i="1"/>
  <c r="AD2548" i="1"/>
  <c r="BJ2497" i="1"/>
  <c r="CH2491" i="1"/>
  <c r="Z2556" i="1"/>
  <c r="BR2498" i="1"/>
  <c r="BT2501" i="1"/>
  <c r="CD2605" i="1"/>
  <c r="BT2438" i="1"/>
  <c r="Z2440" i="1"/>
  <c r="Z2490" i="1"/>
  <c r="R2597" i="1"/>
  <c r="V2500" i="1"/>
  <c r="BT2431" i="1"/>
  <c r="BV2506" i="1"/>
  <c r="BJ2590" i="1"/>
  <c r="V2525" i="1"/>
  <c r="J2528" i="1"/>
  <c r="CH2415" i="1"/>
  <c r="BR2555" i="1"/>
  <c r="Z2443" i="1"/>
  <c r="Z2518" i="1"/>
  <c r="AL2491" i="1"/>
  <c r="CH2435" i="1"/>
  <c r="BJ2469" i="1"/>
  <c r="BB2541" i="1"/>
  <c r="CH2360" i="1"/>
  <c r="BN2484" i="1"/>
  <c r="CD2552" i="1"/>
  <c r="BR2434" i="1"/>
  <c r="BN2490" i="1"/>
  <c r="BF2589" i="1"/>
  <c r="BL2445" i="1"/>
  <c r="BV2574" i="1"/>
  <c r="AP2561" i="1"/>
  <c r="J2597" i="1"/>
  <c r="BJ2458" i="1"/>
  <c r="BF2475" i="1"/>
  <c r="R2492" i="1"/>
  <c r="BR2408" i="1"/>
  <c r="BR2427" i="1"/>
  <c r="CD2541" i="1"/>
  <c r="X2543" i="1"/>
  <c r="AT2547" i="1"/>
  <c r="BJ2296" i="1"/>
  <c r="BB2553" i="1"/>
  <c r="BF2448" i="1"/>
  <c r="V2505" i="1"/>
  <c r="V2482" i="1"/>
  <c r="BR2552" i="1"/>
  <c r="AD2464" i="1"/>
  <c r="AD2454" i="1"/>
  <c r="AR2396" i="1"/>
  <c r="BN2416" i="1"/>
  <c r="Z2331" i="1"/>
  <c r="R2518" i="1"/>
  <c r="BF2591" i="1"/>
  <c r="BJ2597" i="1"/>
  <c r="BF2527" i="1"/>
  <c r="BV2556" i="1"/>
  <c r="AL2554" i="1"/>
  <c r="V2455" i="1"/>
  <c r="AX2577" i="1"/>
  <c r="BN2589" i="1"/>
  <c r="R2549" i="1"/>
  <c r="AL2541" i="1"/>
  <c r="AD2589" i="1"/>
  <c r="BD2536" i="1"/>
  <c r="AL2596" i="1"/>
  <c r="Z2568" i="1"/>
  <c r="BV2472" i="1"/>
  <c r="CH2477" i="1"/>
  <c r="J2548" i="1"/>
  <c r="X2606" i="1"/>
  <c r="BZ2490" i="1"/>
  <c r="BR2406" i="1"/>
  <c r="BJ2399" i="1"/>
  <c r="BH2536" i="1"/>
  <c r="CH2398" i="1"/>
  <c r="AL2601" i="1"/>
  <c r="Z2527" i="1"/>
  <c r="BV2569" i="1"/>
  <c r="BB2521" i="1"/>
  <c r="AN2606" i="1"/>
  <c r="BB2450" i="1"/>
  <c r="AX2575" i="1"/>
  <c r="AD2477" i="1"/>
  <c r="BB2462" i="1"/>
  <c r="BZ2527" i="1"/>
  <c r="BJ2477" i="1"/>
  <c r="T2550" i="1"/>
  <c r="CD2471" i="1"/>
  <c r="AD2588" i="1"/>
  <c r="AX2547" i="1"/>
  <c r="BJ2407" i="1"/>
  <c r="R2574" i="1"/>
  <c r="BJ2405" i="1"/>
  <c r="R2535" i="1"/>
  <c r="BV2549" i="1"/>
  <c r="BZ2556" i="1"/>
  <c r="BN2448" i="1"/>
  <c r="AP2505" i="1"/>
  <c r="BF2598" i="1"/>
  <c r="J2475" i="1"/>
  <c r="R2517" i="1"/>
  <c r="BJ2441" i="1"/>
  <c r="CH2370" i="1"/>
  <c r="AT2512" i="1"/>
  <c r="BV2560" i="1"/>
  <c r="BN2447" i="1"/>
  <c r="AJ2606" i="1"/>
  <c r="R2547" i="1"/>
  <c r="AP2531" i="1"/>
  <c r="BV2454" i="1"/>
  <c r="AX2465" i="1"/>
  <c r="V2552" i="1"/>
  <c r="AR2494" i="1"/>
  <c r="BF2489" i="1"/>
  <c r="AZ2529" i="1"/>
  <c r="BF2525" i="1"/>
  <c r="Z2524" i="1"/>
  <c r="AD2419" i="1"/>
  <c r="CH2479" i="1"/>
  <c r="R2603" i="1"/>
  <c r="BB2570" i="1"/>
  <c r="J2497" i="1"/>
  <c r="AT2454" i="1"/>
  <c r="H2585" i="1"/>
  <c r="CH2471" i="1"/>
  <c r="AL2478" i="1"/>
  <c r="CB2410" i="1"/>
  <c r="CD2518" i="1"/>
  <c r="Z2485" i="1"/>
  <c r="CH2427" i="1"/>
  <c r="BB2457" i="1"/>
  <c r="CH2504" i="1"/>
  <c r="BB2489" i="1"/>
  <c r="BH2543" i="1"/>
  <c r="BV2464" i="1"/>
  <c r="X2438" i="1"/>
  <c r="BR2426" i="1"/>
  <c r="CH2503" i="1"/>
  <c r="Z2462" i="1"/>
  <c r="Z2590" i="1"/>
  <c r="BJ2409" i="1"/>
  <c r="CF2494" i="1"/>
  <c r="CH2492" i="1"/>
  <c r="BB2533" i="1"/>
  <c r="BZ2513" i="1"/>
  <c r="Z2500" i="1"/>
  <c r="R2426" i="1"/>
  <c r="Z2541" i="1"/>
  <c r="Z2510" i="1"/>
  <c r="BZ2456" i="1"/>
  <c r="BJ2391" i="1"/>
  <c r="J2581" i="1"/>
  <c r="BF2520" i="1"/>
  <c r="BR2455" i="1"/>
  <c r="CD2503" i="1"/>
  <c r="R2525" i="1"/>
  <c r="BN2456" i="1"/>
  <c r="Z2587" i="1"/>
  <c r="CH2469" i="1"/>
  <c r="AT2514" i="1"/>
  <c r="AL2505" i="1"/>
  <c r="V2486" i="1"/>
  <c r="BZ2392" i="1"/>
  <c r="BJ2461" i="1"/>
  <c r="BV2589" i="1"/>
  <c r="BR2469" i="1"/>
  <c r="AP2406" i="1"/>
  <c r="BJ2388" i="1"/>
  <c r="BR2511" i="1"/>
  <c r="AT2448" i="1"/>
  <c r="AX2421" i="1"/>
  <c r="BZ2553" i="1"/>
  <c r="AX2456" i="1"/>
  <c r="AR2606" i="1"/>
  <c r="BN2574" i="1"/>
  <c r="BJ2588" i="1"/>
  <c r="P2515" i="1"/>
  <c r="BR2602" i="1"/>
  <c r="CD2589" i="1"/>
  <c r="CF2585" i="1"/>
  <c r="P2424" i="1"/>
  <c r="BF2594" i="1"/>
  <c r="V2499" i="1"/>
  <c r="BR2546" i="1"/>
  <c r="AD2469" i="1"/>
  <c r="BB2465" i="1"/>
  <c r="AD2602" i="1"/>
  <c r="CH2393" i="1"/>
  <c r="BH2508" i="1"/>
  <c r="BZ2563" i="1"/>
  <c r="AL2520" i="1"/>
  <c r="CF2557" i="1"/>
  <c r="J2479" i="1"/>
  <c r="BR2581" i="1"/>
  <c r="V2504" i="1"/>
  <c r="AX2566" i="1"/>
  <c r="AT2486" i="1"/>
  <c r="AT2471" i="1"/>
  <c r="BF2462" i="1"/>
  <c r="AJ2550" i="1"/>
  <c r="AD2584" i="1"/>
  <c r="J2464" i="1"/>
  <c r="Z2472" i="1"/>
  <c r="AD2576" i="1"/>
  <c r="BH2501" i="1"/>
  <c r="J2527" i="1"/>
  <c r="Z2496" i="1"/>
  <c r="V2584" i="1"/>
  <c r="V2463" i="1"/>
  <c r="R2454" i="1"/>
  <c r="BZ2504" i="1"/>
  <c r="BN2451" i="1"/>
  <c r="BD2508" i="1"/>
  <c r="BN2413" i="1"/>
  <c r="BJ2457" i="1"/>
  <c r="AR2508" i="1"/>
  <c r="BF2541" i="1"/>
  <c r="R2563" i="1"/>
  <c r="BB2528" i="1"/>
  <c r="CD2443" i="1"/>
  <c r="AP2336" i="1"/>
  <c r="BB2577" i="1"/>
  <c r="AL2440" i="1"/>
  <c r="R2512" i="1"/>
  <c r="CD2507" i="1"/>
  <c r="AX2500" i="1"/>
  <c r="AH2541" i="1"/>
  <c r="AP2421" i="1"/>
  <c r="BF2388" i="1"/>
  <c r="AT2535" i="1"/>
  <c r="P2501" i="1"/>
  <c r="BJ2342" i="1"/>
  <c r="J2547" i="1"/>
  <c r="BF2428" i="1"/>
  <c r="CH2484" i="1"/>
  <c r="CB2466" i="1"/>
  <c r="BF2568" i="1"/>
  <c r="AL2401" i="1"/>
  <c r="BJ2454" i="1"/>
  <c r="AX2554" i="1"/>
  <c r="BF2456" i="1"/>
  <c r="BJ2380" i="1"/>
  <c r="T2438" i="1"/>
  <c r="CD2574" i="1"/>
  <c r="AN2459" i="1"/>
  <c r="BJ2378" i="1"/>
  <c r="BL2438" i="1"/>
  <c r="CH2433" i="1"/>
  <c r="AN2494" i="1"/>
  <c r="BZ2482" i="1"/>
  <c r="BN2412" i="1"/>
  <c r="BH2557" i="1"/>
  <c r="R2575" i="1"/>
  <c r="BP2529" i="1"/>
  <c r="AX2510" i="1"/>
  <c r="BV2566" i="1"/>
  <c r="AL2594" i="1"/>
  <c r="BB2605" i="1"/>
  <c r="AL2539" i="1"/>
  <c r="BB2562" i="1"/>
  <c r="J2577" i="1"/>
  <c r="BN2441" i="1"/>
  <c r="AP2415" i="1"/>
  <c r="T2466" i="1"/>
  <c r="CD2458" i="1"/>
  <c r="BR2577" i="1"/>
  <c r="CB2585" i="1"/>
  <c r="CH2513" i="1"/>
  <c r="AX2576" i="1"/>
  <c r="BZ2519" i="1"/>
  <c r="V2545" i="1"/>
  <c r="J2478" i="1"/>
  <c r="R2534" i="1"/>
  <c r="BF2555" i="1"/>
  <c r="AX2513" i="1"/>
  <c r="BL2480" i="1"/>
  <c r="J2556" i="1"/>
  <c r="J2491" i="1"/>
  <c r="Z2415" i="1"/>
  <c r="BN2534" i="1"/>
  <c r="BB2554" i="1"/>
  <c r="BB2505" i="1"/>
  <c r="AB2417" i="1"/>
  <c r="BN2582" i="1"/>
  <c r="BV2527" i="1"/>
  <c r="AX2525" i="1"/>
  <c r="BR2584" i="1"/>
  <c r="AD2490" i="1"/>
  <c r="AL2552" i="1"/>
  <c r="AZ2515" i="1"/>
  <c r="BR2458" i="1"/>
  <c r="Z2491" i="1"/>
  <c r="CD2364" i="1"/>
  <c r="AX2574" i="1"/>
  <c r="R2479" i="1"/>
  <c r="AP2427" i="1"/>
  <c r="BJ2401" i="1"/>
  <c r="N2604" i="1"/>
  <c r="BJ2493" i="1"/>
  <c r="BV2555" i="1"/>
  <c r="AV2375" i="1"/>
  <c r="AF2459" i="1"/>
  <c r="P2431" i="1"/>
  <c r="BF2498" i="1"/>
  <c r="AD2442" i="1"/>
  <c r="CB2438" i="1"/>
  <c r="BJ2392" i="1"/>
  <c r="AP2486" i="1"/>
  <c r="BF2451" i="1"/>
  <c r="CH2344" i="1"/>
  <c r="BJ2451" i="1"/>
  <c r="AT2415" i="1"/>
  <c r="CB2403" i="1"/>
  <c r="CD2434" i="1"/>
  <c r="CD2506" i="1"/>
  <c r="CH2457" i="1"/>
  <c r="AT2574" i="1"/>
  <c r="AH2556" i="1"/>
  <c r="AJ2529" i="1"/>
  <c r="AP2451" i="1"/>
  <c r="BZ2485" i="1"/>
  <c r="CH2428" i="1"/>
  <c r="AP2582" i="1"/>
  <c r="BJ2532" i="1"/>
  <c r="AL2454" i="1"/>
  <c r="BN2477" i="1"/>
  <c r="BF2440" i="1"/>
  <c r="H2564" i="1"/>
  <c r="AN2473" i="1"/>
  <c r="BB2470" i="1"/>
  <c r="AX2526" i="1"/>
  <c r="R2493" i="1"/>
  <c r="AT2566" i="1"/>
  <c r="BB2597" i="1"/>
  <c r="BB2603" i="1"/>
  <c r="CH2454" i="1"/>
  <c r="AP2602" i="1"/>
  <c r="CD2560" i="1"/>
  <c r="AP2449" i="1"/>
  <c r="BJ2584" i="1"/>
  <c r="AD2499" i="1"/>
  <c r="BN2553" i="1"/>
  <c r="J2540" i="1"/>
  <c r="R2567" i="1"/>
  <c r="AT2479" i="1"/>
  <c r="AR2578" i="1"/>
  <c r="AP2601" i="1"/>
  <c r="BB2575" i="1"/>
  <c r="AL2577" i="1"/>
  <c r="BD2396" i="1"/>
  <c r="BZ2580" i="1"/>
  <c r="AT2455" i="1"/>
  <c r="V2526" i="1"/>
  <c r="CB2452" i="1"/>
  <c r="CD2566" i="1"/>
  <c r="J2587" i="1"/>
  <c r="BB2517" i="1"/>
  <c r="J2463" i="1"/>
  <c r="AL2511" i="1"/>
  <c r="J2539" i="1"/>
  <c r="AT2491" i="1"/>
  <c r="BB2561" i="1"/>
  <c r="AD2500" i="1"/>
  <c r="BN2533" i="1"/>
  <c r="CD2497" i="1"/>
  <c r="V2549" i="1"/>
  <c r="AJ2466" i="1"/>
  <c r="AP2510" i="1"/>
  <c r="AX2455" i="1"/>
  <c r="AP2437" i="1"/>
  <c r="R2475" i="1"/>
  <c r="BV2457" i="1"/>
  <c r="BF2532" i="1"/>
  <c r="AL2563" i="1"/>
  <c r="Z2497" i="1"/>
  <c r="R2570" i="1"/>
  <c r="BZ2562" i="1"/>
  <c r="Z2493" i="1"/>
  <c r="BR2547" i="1"/>
  <c r="AT2464" i="1"/>
  <c r="AB2508" i="1"/>
  <c r="BZ2500" i="1"/>
  <c r="BF2441" i="1"/>
  <c r="CH2526" i="1"/>
  <c r="AP2540" i="1"/>
  <c r="Z2507" i="1"/>
  <c r="R2561" i="1"/>
  <c r="BZ2442" i="1"/>
  <c r="AL2469" i="1"/>
  <c r="R2443" i="1"/>
  <c r="BN2569" i="1"/>
  <c r="AP2528" i="1"/>
  <c r="BL2578" i="1"/>
  <c r="BD2382" i="1"/>
  <c r="AD2595" i="1"/>
  <c r="BZ2441" i="1"/>
  <c r="BR2442" i="1"/>
  <c r="BZ2591" i="1"/>
  <c r="CD2526" i="1"/>
  <c r="AD2505" i="1"/>
  <c r="AD2492" i="1"/>
  <c r="R2496" i="1"/>
  <c r="BX2515" i="1"/>
  <c r="AL2443" i="1"/>
  <c r="AP2584" i="1"/>
  <c r="AN2515" i="1"/>
  <c r="BZ2455" i="1"/>
  <c r="AP2409" i="1"/>
  <c r="BF2514" i="1"/>
  <c r="R2533" i="1"/>
  <c r="BN2475" i="1"/>
  <c r="AP2420" i="1"/>
  <c r="AX2535" i="1"/>
  <c r="J2554" i="1"/>
  <c r="AV2396" i="1"/>
  <c r="Z2442" i="1"/>
  <c r="CH2458" i="1"/>
  <c r="R2596" i="1"/>
  <c r="CH2449" i="1"/>
  <c r="BN2504" i="1"/>
  <c r="AD2478" i="1"/>
  <c r="AR2480" i="1"/>
  <c r="AV2368" i="1"/>
  <c r="BR2533" i="1"/>
  <c r="AL2493" i="1"/>
  <c r="CB2473" i="1"/>
  <c r="J2455" i="1"/>
  <c r="AX2483" i="1"/>
  <c r="BL2508" i="1"/>
  <c r="Z2272" i="1"/>
  <c r="BB2441" i="1"/>
  <c r="AV2599" i="1"/>
  <c r="AH2602" i="1"/>
  <c r="R2569" i="1"/>
  <c r="Z2580" i="1"/>
  <c r="AL2532" i="1"/>
  <c r="AL2549" i="1"/>
  <c r="AP2569" i="1"/>
  <c r="BZ2448" i="1"/>
  <c r="CH2406" i="1"/>
  <c r="BL2536" i="1"/>
  <c r="BZ2601" i="1"/>
  <c r="BX2494" i="1"/>
  <c r="BB2496" i="1"/>
  <c r="H2578" i="1"/>
  <c r="T2508" i="1"/>
  <c r="BB2485" i="1"/>
  <c r="BV2542" i="1"/>
  <c r="AT2602" i="1"/>
  <c r="AD2511" i="1"/>
  <c r="AN2550" i="1"/>
  <c r="Z2535" i="1"/>
  <c r="R2605" i="1"/>
  <c r="Z2528" i="1"/>
  <c r="BF2503" i="1"/>
  <c r="J2496" i="1"/>
  <c r="BT2487" i="1"/>
  <c r="AH2455" i="1"/>
  <c r="AT2484" i="1"/>
  <c r="BN2512" i="1"/>
  <c r="CD2491" i="1"/>
  <c r="V2454" i="1"/>
  <c r="CD2448" i="1"/>
  <c r="AH2539" i="1"/>
  <c r="BN2430" i="1"/>
  <c r="CD2485" i="1"/>
  <c r="V2477" i="1"/>
  <c r="AL2442" i="1"/>
  <c r="BR2525" i="1"/>
  <c r="CH2419" i="1"/>
  <c r="BJ2394" i="1"/>
  <c r="Z2575" i="1"/>
  <c r="X2564" i="1"/>
  <c r="BD2424" i="1"/>
  <c r="AR2459" i="1"/>
  <c r="CH2590" i="1"/>
  <c r="Z2470" i="1"/>
  <c r="V2542" i="1"/>
  <c r="AD2455" i="1"/>
  <c r="BB2540" i="1"/>
  <c r="BD2466" i="1"/>
  <c r="AP2475" i="1"/>
  <c r="R2545" i="1"/>
  <c r="V2443" i="1"/>
  <c r="R2482" i="1"/>
  <c r="AD2409" i="1"/>
  <c r="BZ2531" i="1"/>
  <c r="BN2527" i="1"/>
  <c r="H2529" i="1"/>
  <c r="BP2599" i="1"/>
  <c r="BF2434" i="1"/>
  <c r="AZ2312" i="1"/>
  <c r="BJ2315" i="1"/>
  <c r="AX2479" i="1"/>
  <c r="BB2555" i="1"/>
  <c r="CF2529" i="1"/>
  <c r="AN2536" i="1"/>
  <c r="AD2512" i="1"/>
  <c r="BZ2428" i="1"/>
  <c r="AV2452" i="1"/>
  <c r="AX2419" i="1"/>
  <c r="BJ2499" i="1"/>
  <c r="CD2510" i="1"/>
  <c r="BZ2554" i="1"/>
  <c r="AV2501" i="1"/>
  <c r="BJ2549" i="1"/>
  <c r="BN2498" i="1"/>
  <c r="Z2559" i="1"/>
  <c r="BP2459" i="1"/>
  <c r="CD2486" i="1"/>
  <c r="BL2599" i="1"/>
  <c r="AN2599" i="1"/>
  <c r="AX2549" i="1"/>
  <c r="BT2557" i="1"/>
  <c r="AD2594" i="1"/>
  <c r="BF2491" i="1"/>
  <c r="BJ2559" i="1"/>
  <c r="BR2527" i="1"/>
  <c r="CD2583" i="1"/>
  <c r="V2496" i="1"/>
  <c r="Z2552" i="1"/>
  <c r="BV2465" i="1"/>
  <c r="BJ2358" i="1"/>
  <c r="BV2604" i="1"/>
  <c r="CD2478" i="1"/>
  <c r="AL2512" i="1"/>
  <c r="AP2548" i="1"/>
  <c r="AP2533" i="1"/>
  <c r="BZ2525" i="1"/>
  <c r="BR2486" i="1"/>
  <c r="BF2476" i="1"/>
  <c r="BJ2415" i="1"/>
  <c r="BV2505" i="1"/>
  <c r="AT2485" i="1"/>
  <c r="AD2506" i="1"/>
  <c r="AT2450" i="1"/>
  <c r="AP2316" i="1"/>
  <c r="CH2518" i="1"/>
  <c r="AR2550" i="1"/>
  <c r="BN2437" i="1"/>
  <c r="BB2448" i="1"/>
  <c r="AP2566" i="1"/>
  <c r="AP2576" i="1"/>
  <c r="BF2463" i="1"/>
  <c r="AP2552" i="1"/>
  <c r="AT2472" i="1"/>
  <c r="R2491" i="1"/>
  <c r="BZ2503" i="1"/>
  <c r="BP2585" i="1"/>
  <c r="AD2507" i="1"/>
  <c r="V2511" i="1"/>
  <c r="AN2480" i="1"/>
  <c r="AR2501" i="1"/>
  <c r="BZ2479" i="1"/>
  <c r="BN2526" i="1"/>
  <c r="BJ2514" i="1"/>
  <c r="BZ2420" i="1"/>
  <c r="BN2549" i="1"/>
  <c r="J2574" i="1"/>
  <c r="AX2538" i="1"/>
  <c r="BF2575" i="1"/>
  <c r="AJ2459" i="1"/>
  <c r="BZ2582" i="1"/>
  <c r="BJ2486" i="1"/>
  <c r="AJ2578" i="1"/>
  <c r="BN2588" i="1"/>
  <c r="J2461" i="1"/>
  <c r="AP2443" i="1"/>
  <c r="Z2421" i="1"/>
  <c r="BJ2450" i="1"/>
  <c r="BR2433" i="1"/>
  <c r="R2489" i="1"/>
  <c r="P2522" i="1"/>
  <c r="AJ2431" i="1"/>
  <c r="J2490" i="1"/>
  <c r="AL2581" i="1"/>
  <c r="CF2445" i="1"/>
  <c r="CD2398" i="1"/>
  <c r="CH2434" i="1"/>
  <c r="BN2489" i="1"/>
  <c r="BJ2576" i="1"/>
  <c r="AL2560" i="1"/>
  <c r="V2518" i="1"/>
  <c r="AL2472" i="1"/>
  <c r="BB2527" i="1"/>
  <c r="BN2540" i="1"/>
  <c r="AD2554" i="1"/>
  <c r="CD2539" i="1"/>
  <c r="BZ2532" i="1"/>
  <c r="AV2543" i="1"/>
  <c r="AN2585" i="1"/>
  <c r="Z2555" i="1"/>
  <c r="T2529" i="1"/>
  <c r="CH2542" i="1"/>
  <c r="AJ2438" i="1"/>
  <c r="CH2538" i="1"/>
  <c r="CD2388" i="1"/>
  <c r="AL2567" i="1"/>
  <c r="CH2555" i="1"/>
  <c r="BF2450" i="1"/>
  <c r="AT2500" i="1"/>
  <c r="AT2527" i="1"/>
  <c r="P2417" i="1"/>
  <c r="CD2602" i="1"/>
  <c r="BZ2469" i="1"/>
  <c r="AX2475" i="1"/>
  <c r="AT2507" i="1"/>
  <c r="R2539" i="1"/>
  <c r="J2471" i="1"/>
  <c r="BN2598" i="1"/>
  <c r="AL2444" i="1"/>
  <c r="AP2575" i="1"/>
  <c r="AT2463" i="1"/>
  <c r="BR2468" i="1"/>
  <c r="AV2473" i="1"/>
  <c r="BZ2596" i="1"/>
  <c r="R2554" i="1"/>
  <c r="BJ2519" i="1"/>
  <c r="AT2462" i="1"/>
  <c r="Z2483" i="1"/>
  <c r="CH2463" i="1"/>
  <c r="BR2506" i="1"/>
  <c r="H2522" i="1"/>
  <c r="BZ2507" i="1"/>
  <c r="BB2479" i="1"/>
  <c r="X2550" i="1"/>
  <c r="CH2429" i="1"/>
  <c r="Z2566" i="1"/>
  <c r="AD2482" i="1"/>
  <c r="V2490" i="1"/>
  <c r="BH2522" i="1"/>
  <c r="Z2489" i="1"/>
  <c r="AX2590" i="1"/>
  <c r="BF2486" i="1"/>
  <c r="BF2510" i="1"/>
  <c r="BV2440" i="1"/>
  <c r="BV2477" i="1"/>
  <c r="R2552" i="1"/>
  <c r="BV2485" i="1"/>
  <c r="V2533" i="1"/>
  <c r="AP2465" i="1"/>
  <c r="R2455" i="1"/>
  <c r="AP2338" i="1"/>
  <c r="BH2515" i="1"/>
  <c r="BF2477" i="1"/>
  <c r="AX2531" i="1"/>
  <c r="AP2477" i="1"/>
  <c r="T2452" i="1"/>
  <c r="BJ2386" i="1"/>
  <c r="BX2571" i="1"/>
  <c r="BZ2461" i="1"/>
  <c r="H2410" i="1"/>
  <c r="R2577" i="1"/>
  <c r="Z2407" i="1"/>
  <c r="BH2578" i="1"/>
  <c r="BN2483" i="1"/>
  <c r="AP2512" i="1"/>
  <c r="AB2424" i="1"/>
  <c r="BP2487" i="1"/>
  <c r="Z2393" i="1"/>
  <c r="R2566" i="1"/>
  <c r="V2489" i="1"/>
  <c r="AH2359" i="1"/>
  <c r="Z2521" i="1"/>
  <c r="V2589" i="1"/>
  <c r="CH2541" i="1"/>
  <c r="BR2489" i="1"/>
  <c r="AP2546" i="1"/>
  <c r="AX2371" i="1"/>
  <c r="BB2492" i="1"/>
  <c r="BB2482" i="1"/>
  <c r="AH2407" i="1"/>
  <c r="BV2463" i="1"/>
  <c r="CH2426" i="1"/>
  <c r="AL2482" i="1"/>
  <c r="AX2253" i="1"/>
  <c r="AL2254" i="1"/>
  <c r="AB2452" i="1"/>
  <c r="BR2589" i="1"/>
  <c r="H2543" i="1"/>
  <c r="AH2457" i="1"/>
  <c r="AJ2508" i="1"/>
  <c r="BN2505" i="1"/>
  <c r="AP2483" i="1"/>
  <c r="BF2422" i="1"/>
  <c r="AV2403" i="1"/>
  <c r="CD2414" i="1"/>
  <c r="AX2493" i="1"/>
  <c r="J2505" i="1"/>
  <c r="BN2479" i="1"/>
  <c r="AV2319" i="1"/>
  <c r="BN2387" i="1"/>
  <c r="BJ2430" i="1"/>
  <c r="AL2477" i="1"/>
  <c r="BX2445" i="1"/>
  <c r="AD2514" i="1"/>
  <c r="R2449" i="1"/>
  <c r="BR2521" i="1"/>
  <c r="R2450" i="1"/>
  <c r="BL2487" i="1"/>
  <c r="AD2463" i="1"/>
  <c r="AR2473" i="1"/>
  <c r="BV2500" i="1"/>
  <c r="AL2356" i="1"/>
  <c r="AD2484" i="1"/>
  <c r="Z2548" i="1"/>
  <c r="AX2560" i="1"/>
  <c r="BB2507" i="1"/>
  <c r="BN2485" i="1"/>
  <c r="AT2510" i="1"/>
  <c r="AL2457" i="1"/>
  <c r="V2528" i="1"/>
  <c r="BN2546" i="1"/>
  <c r="J2533" i="1"/>
  <c r="BZ2590" i="1"/>
  <c r="BJ2413" i="1"/>
  <c r="BN2520" i="1"/>
  <c r="CH2562" i="1"/>
  <c r="CD2408" i="1"/>
  <c r="AL2447" i="1"/>
  <c r="BV2469" i="1"/>
  <c r="R2437" i="1"/>
  <c r="AN2508" i="1"/>
  <c r="AP2492" i="1"/>
  <c r="AV2361" i="1"/>
  <c r="AV2410" i="1"/>
  <c r="CD2511" i="1"/>
  <c r="AB2438" i="1"/>
  <c r="AD2489" i="1"/>
  <c r="BR2492" i="1"/>
  <c r="Z2506" i="1"/>
  <c r="J2596" i="1"/>
  <c r="BF2517" i="1"/>
  <c r="V2588" i="1"/>
  <c r="BV2503" i="1"/>
  <c r="BN2357" i="1"/>
  <c r="AP2447" i="1"/>
  <c r="BJ2542" i="1"/>
  <c r="AP2428" i="1"/>
  <c r="BJ2526" i="1"/>
  <c r="Z2423" i="1"/>
  <c r="CH2409" i="1"/>
  <c r="AP2398" i="1"/>
  <c r="AX2569" i="1"/>
  <c r="AZ2354" i="1"/>
  <c r="AX2451" i="1"/>
  <c r="BB2518" i="1"/>
  <c r="AX2491" i="1"/>
  <c r="AP2422" i="1"/>
  <c r="BB2442" i="1"/>
  <c r="AP2455" i="1"/>
  <c r="AX2461" i="1"/>
  <c r="BZ2421" i="1"/>
  <c r="AX2601" i="1"/>
  <c r="BF2499" i="1"/>
  <c r="AL2324" i="1"/>
  <c r="AR2571" i="1"/>
  <c r="BR2422" i="1"/>
  <c r="BF2370" i="1"/>
  <c r="CD2470" i="1"/>
  <c r="BN2464" i="1"/>
  <c r="AL2589" i="1"/>
  <c r="AL2415" i="1"/>
  <c r="BJ2521" i="1"/>
  <c r="AX2427" i="1"/>
  <c r="AD2413" i="1"/>
  <c r="CH2567" i="1"/>
  <c r="CH2554" i="1"/>
  <c r="X2473" i="1"/>
  <c r="Z2350" i="1"/>
  <c r="CF2375" i="1"/>
  <c r="AP2435" i="1"/>
  <c r="BR2500" i="1"/>
  <c r="AX2343" i="1"/>
  <c r="BF2562" i="1"/>
  <c r="BJ2545" i="1"/>
  <c r="Z2372" i="1"/>
  <c r="BZ2514" i="1"/>
  <c r="AN2431" i="1"/>
  <c r="BV2514" i="1"/>
  <c r="J2469" i="1"/>
  <c r="AL2314" i="1"/>
  <c r="AZ2494" i="1"/>
  <c r="BF2412" i="1"/>
  <c r="AD2444" i="1"/>
  <c r="BB2394" i="1"/>
  <c r="AT2381" i="1"/>
  <c r="J2566" i="1"/>
  <c r="AZ2396" i="1"/>
  <c r="Z2304" i="1"/>
  <c r="AZ2508" i="1"/>
  <c r="BJ2490" i="1"/>
  <c r="BN2450" i="1"/>
  <c r="BZ2273" i="1"/>
  <c r="AP2514" i="1"/>
  <c r="BV2436" i="1"/>
  <c r="Z2367" i="1"/>
  <c r="CH2377" i="1"/>
  <c r="AT2469" i="1"/>
  <c r="J2498" i="1"/>
  <c r="AX2534" i="1"/>
  <c r="BN2279" i="1"/>
  <c r="X2529" i="1"/>
  <c r="BZ2304" i="1"/>
  <c r="V2514" i="1"/>
  <c r="AR2452" i="1"/>
  <c r="BV2357" i="1"/>
  <c r="AL2430" i="1"/>
  <c r="BR2482" i="1"/>
  <c r="BD2438" i="1"/>
  <c r="BJ2468" i="1"/>
  <c r="CH2440" i="1"/>
  <c r="AX2392" i="1"/>
  <c r="Z2360" i="1"/>
  <c r="BN2497" i="1"/>
  <c r="AL2272" i="1"/>
  <c r="V2429" i="1"/>
  <c r="R2430" i="1"/>
  <c r="AP2302" i="1"/>
  <c r="BJ2384" i="1"/>
  <c r="AL2448" i="1"/>
  <c r="AX2185" i="1"/>
  <c r="J2419" i="1"/>
  <c r="CH2296" i="1"/>
  <c r="BZ2493" i="1"/>
  <c r="BJ2324" i="1"/>
  <c r="BZ2251" i="1"/>
  <c r="J2504" i="1"/>
  <c r="AP2519" i="1"/>
  <c r="BR2583" i="1"/>
  <c r="AT2603" i="1"/>
  <c r="BP2452" i="1"/>
  <c r="R2581" i="1"/>
  <c r="BV2545" i="1"/>
  <c r="BN2566" i="1"/>
  <c r="BZ2496" i="1"/>
  <c r="CD2528" i="1"/>
  <c r="J2440" i="1"/>
  <c r="BB2449" i="1"/>
  <c r="BX2438" i="1"/>
  <c r="AL2441" i="1"/>
  <c r="CH2421" i="1"/>
  <c r="BB2514" i="1"/>
  <c r="AJ2557" i="1"/>
  <c r="CH2300" i="1"/>
  <c r="AP2429" i="1"/>
  <c r="BV2518" i="1"/>
  <c r="AP2395" i="1"/>
  <c r="AZ2361" i="1"/>
  <c r="AD2497" i="1"/>
  <c r="BB2476" i="1"/>
  <c r="R2506" i="1"/>
  <c r="CD2513" i="1"/>
  <c r="BD2431" i="1"/>
  <c r="AP2386" i="1"/>
  <c r="T2473" i="1"/>
  <c r="BN2605" i="1"/>
  <c r="AX2405" i="1"/>
  <c r="CD2392" i="1"/>
  <c r="BZ2505" i="1"/>
  <c r="BZ2283" i="1"/>
  <c r="AL2462" i="1"/>
  <c r="BH2459" i="1"/>
  <c r="BV2534" i="1"/>
  <c r="BJ2427" i="1"/>
  <c r="CH2332" i="1"/>
  <c r="V2575" i="1"/>
  <c r="AT2513" i="1"/>
  <c r="CH2430" i="1"/>
  <c r="BV2475" i="1"/>
  <c r="AZ2326" i="1"/>
  <c r="BF2336" i="1"/>
  <c r="AP2541" i="1"/>
  <c r="AP2414" i="1"/>
  <c r="BV2541" i="1"/>
  <c r="AP2388" i="1"/>
  <c r="BF2378" i="1"/>
  <c r="BV2449" i="1"/>
  <c r="CH2324" i="1"/>
  <c r="BJ2433" i="1"/>
  <c r="CD2374" i="1"/>
  <c r="BD2354" i="1"/>
  <c r="BF2528" i="1"/>
  <c r="BJ2464" i="1"/>
  <c r="AT2461" i="1"/>
  <c r="R2468" i="1"/>
  <c r="BZ2464" i="1"/>
  <c r="R2406" i="1"/>
  <c r="BB2569" i="1"/>
  <c r="BJ2520" i="1"/>
  <c r="AZ2473" i="1"/>
  <c r="CD2441" i="1"/>
  <c r="BF2464" i="1"/>
  <c r="BN2472" i="1"/>
  <c r="AL2310" i="1"/>
  <c r="AP2462" i="1"/>
  <c r="BN2400" i="1"/>
  <c r="BZ2406" i="1"/>
  <c r="AX2469" i="1"/>
  <c r="CH2321" i="1"/>
  <c r="BV2573" i="1"/>
  <c r="AT2434" i="1"/>
  <c r="BV2528" i="1"/>
  <c r="BB2422" i="1"/>
  <c r="V2461" i="1"/>
  <c r="BR2463" i="1"/>
  <c r="CH2496" i="1"/>
  <c r="BJ2373" i="1"/>
  <c r="BR2421" i="1"/>
  <c r="Z2471" i="1"/>
  <c r="BN2429" i="1"/>
  <c r="BZ2356" i="1"/>
  <c r="BF2413" i="1"/>
  <c r="BT2571" i="1"/>
  <c r="AV2424" i="1"/>
  <c r="BF2605" i="1"/>
  <c r="BV2451" i="1"/>
  <c r="AT2420" i="1"/>
  <c r="AT2554" i="1"/>
  <c r="BZ2518" i="1"/>
  <c r="AX2567" i="1"/>
  <c r="J2552" i="1"/>
  <c r="BN2296" i="1"/>
  <c r="BB2371" i="1"/>
  <c r="BN2253" i="1"/>
  <c r="BN2365" i="1"/>
  <c r="BR2308" i="1"/>
  <c r="Z2437" i="1"/>
  <c r="CD2454" i="1"/>
  <c r="BD2298" i="1"/>
  <c r="AD2525" i="1"/>
  <c r="V2436" i="1"/>
  <c r="AL2370" i="1"/>
  <c r="BZ2409" i="1"/>
  <c r="V2532" i="1"/>
  <c r="R2434" i="1"/>
  <c r="AL2307" i="1"/>
  <c r="AD2426" i="1"/>
  <c r="BH2445" i="1"/>
  <c r="AX2512" i="1"/>
  <c r="BL2235" i="1"/>
  <c r="AN2410" i="1"/>
  <c r="BR2413" i="1"/>
  <c r="AT2496" i="1"/>
  <c r="AL2344" i="1"/>
  <c r="X2445" i="1"/>
  <c r="AP2308" i="1"/>
  <c r="P2312" i="1"/>
  <c r="BF2430" i="1"/>
  <c r="BJ2352" i="1"/>
  <c r="Z2504" i="1"/>
  <c r="CD2356" i="1"/>
  <c r="BZ2358" i="1"/>
  <c r="BF2546" i="1"/>
  <c r="BF2518" i="1"/>
  <c r="CH2394" i="1"/>
  <c r="AX2595" i="1"/>
  <c r="BB2513" i="1"/>
  <c r="BR2563" i="1"/>
  <c r="V2451" i="1"/>
  <c r="J2454" i="1"/>
  <c r="BV2520" i="1"/>
  <c r="R2464" i="1"/>
  <c r="CD2549" i="1"/>
  <c r="CF2550" i="1"/>
  <c r="H2445" i="1"/>
  <c r="AV2431" i="1"/>
  <c r="BZ2594" i="1"/>
  <c r="AR2543" i="1"/>
  <c r="BJ2420" i="1"/>
  <c r="AD2527" i="1"/>
  <c r="BV2524" i="1"/>
  <c r="BJ2513" i="1"/>
  <c r="AR2529" i="1"/>
  <c r="AP2400" i="1"/>
  <c r="AR2319" i="1"/>
  <c r="AL2485" i="1"/>
  <c r="AL2591" i="1"/>
  <c r="AL2433" i="1"/>
  <c r="AN2466" i="1"/>
  <c r="T2424" i="1"/>
  <c r="BR2462" i="1"/>
  <c r="AP2366" i="1"/>
  <c r="BT2536" i="1"/>
  <c r="V2491" i="1"/>
  <c r="AX2283" i="1"/>
  <c r="BB2486" i="1"/>
  <c r="BB2454" i="1"/>
  <c r="Z2598" i="1"/>
  <c r="AR2333" i="1"/>
  <c r="BZ2470" i="1"/>
  <c r="BV2497" i="1"/>
  <c r="CD2461" i="1"/>
  <c r="BN2510" i="1"/>
  <c r="AP2471" i="1"/>
  <c r="BF2260" i="1"/>
  <c r="AL2553" i="1"/>
  <c r="CH2483" i="1"/>
  <c r="AP2461" i="1"/>
  <c r="AX2433" i="1"/>
  <c r="Z2458" i="1"/>
  <c r="CD2570" i="1"/>
  <c r="BB2510" i="1"/>
  <c r="BJ2350" i="1"/>
  <c r="BB2455" i="1"/>
  <c r="BF2212" i="1"/>
  <c r="BN2469" i="1"/>
  <c r="BJ2408" i="1"/>
  <c r="BR2569" i="1"/>
  <c r="BB2598" i="1"/>
  <c r="AL2421" i="1"/>
  <c r="AR2263" i="1"/>
  <c r="BR2472" i="1"/>
  <c r="J2549" i="1"/>
  <c r="AX2462" i="1"/>
  <c r="AD2580" i="1"/>
  <c r="BN2478" i="1"/>
  <c r="BN2422" i="1"/>
  <c r="BF2387" i="1"/>
  <c r="AX2275" i="1"/>
  <c r="CH2577" i="1"/>
  <c r="Z2401" i="1"/>
  <c r="BJ2345" i="1"/>
  <c r="AX2377" i="1"/>
  <c r="CD2426" i="1"/>
  <c r="AL2384" i="1"/>
  <c r="AF2410" i="1"/>
  <c r="CB2375" i="1"/>
  <c r="J2506" i="1"/>
  <c r="BN2342" i="1"/>
  <c r="BD2284" i="1"/>
  <c r="AL2388" i="1"/>
  <c r="AL2372" i="1"/>
  <c r="BX2410" i="1"/>
  <c r="AP2315" i="1"/>
  <c r="J2447" i="1"/>
  <c r="BR2429" i="1"/>
  <c r="Z2258" i="1"/>
  <c r="CH2336" i="1"/>
  <c r="AT2475" i="1"/>
  <c r="BR2443" i="1"/>
  <c r="AT2458" i="1"/>
  <c r="AX2457" i="1"/>
  <c r="Z2475" i="1"/>
  <c r="BJ2393" i="1"/>
  <c r="BN2317" i="1"/>
  <c r="AD2441" i="1"/>
  <c r="AR2242" i="1"/>
  <c r="AZ2284" i="1"/>
  <c r="AL2428" i="1"/>
  <c r="BJ2471" i="1"/>
  <c r="BV2584" i="1"/>
  <c r="BB2427" i="1"/>
  <c r="AP2568" i="1"/>
  <c r="AL2455" i="1"/>
  <c r="BB2395" i="1"/>
  <c r="AT2532" i="1"/>
  <c r="BR2448" i="1"/>
  <c r="AB2431" i="1"/>
  <c r="BR2419" i="1"/>
  <c r="AL2302" i="1"/>
  <c r="BV2553" i="1"/>
  <c r="CH2353" i="1"/>
  <c r="BV2409" i="1"/>
  <c r="BN2258" i="1"/>
  <c r="BN2378" i="1"/>
  <c r="AP2450" i="1"/>
  <c r="CH2304" i="1"/>
  <c r="BF2400" i="1"/>
  <c r="BF2366" i="1"/>
  <c r="AX2195" i="1"/>
  <c r="BB2429" i="1"/>
  <c r="AD2604" i="1"/>
  <c r="BR2359" i="1"/>
  <c r="CH2482" i="1"/>
  <c r="CD2371" i="1"/>
  <c r="AR2417" i="1"/>
  <c r="R2433" i="1"/>
  <c r="Z2281" i="1"/>
  <c r="BB2433" i="1"/>
  <c r="V2493" i="1"/>
  <c r="J2584" i="1"/>
  <c r="BV2455" i="1"/>
  <c r="BF2402" i="1"/>
  <c r="Z2302" i="1"/>
  <c r="AL2434" i="1"/>
  <c r="BJ2507" i="1"/>
  <c r="R2420" i="1"/>
  <c r="CH2451" i="1"/>
  <c r="AX2331" i="1"/>
  <c r="CH2351" i="1"/>
  <c r="AP2352" i="1"/>
  <c r="BF2395" i="1"/>
  <c r="Z2241" i="1"/>
  <c r="BF2252" i="1"/>
  <c r="AZ2438" i="1"/>
  <c r="AD2471" i="1"/>
  <c r="AT2518" i="1"/>
  <c r="CH2448" i="1"/>
  <c r="BF2468" i="1"/>
  <c r="BZ2295" i="1"/>
  <c r="BB2373" i="1"/>
  <c r="CD2430" i="1"/>
  <c r="BL2410" i="1"/>
  <c r="CD2268" i="1"/>
  <c r="AL2244" i="1"/>
  <c r="V2546" i="1"/>
  <c r="CD2451" i="1"/>
  <c r="BR2435" i="1"/>
  <c r="BV2583" i="1"/>
  <c r="CD2500" i="1"/>
  <c r="CD2524" i="1"/>
  <c r="AP2433" i="1"/>
  <c r="BJ2601" i="1"/>
  <c r="AT2587" i="1"/>
  <c r="BL2564" i="1"/>
  <c r="J2470" i="1"/>
  <c r="V2527" i="1"/>
  <c r="J2601" i="1"/>
  <c r="BJ2484" i="1"/>
  <c r="V2512" i="1"/>
  <c r="J2477" i="1"/>
  <c r="AJ2480" i="1"/>
  <c r="AL2503" i="1"/>
  <c r="BJ2423" i="1"/>
  <c r="BJ2554" i="1"/>
  <c r="CD2456" i="1"/>
  <c r="AD2545" i="1"/>
  <c r="T2578" i="1"/>
  <c r="P2452" i="1"/>
  <c r="AP2500" i="1"/>
  <c r="V2602" i="1"/>
  <c r="AN2452" i="1"/>
  <c r="Z2476" i="1"/>
  <c r="V2605" i="1"/>
  <c r="T2459" i="1"/>
  <c r="BN2457" i="1"/>
  <c r="X2585" i="1"/>
  <c r="BZ2444" i="1"/>
  <c r="BV2470" i="1"/>
  <c r="H2508" i="1"/>
  <c r="Z2601" i="1"/>
  <c r="BN2493" i="1"/>
  <c r="BH2466" i="1"/>
  <c r="BV2561" i="1"/>
  <c r="BN2584" i="1"/>
  <c r="AR2585" i="1"/>
  <c r="BJ2479" i="1"/>
  <c r="BF2443" i="1"/>
  <c r="BF2519" i="1"/>
  <c r="T2515" i="1"/>
  <c r="BJ2443" i="1"/>
  <c r="P2473" i="1"/>
  <c r="R2553" i="1"/>
  <c r="V2596" i="1"/>
  <c r="AP2423" i="1"/>
  <c r="V2604" i="1"/>
  <c r="BB2574" i="1"/>
  <c r="BN2514" i="1"/>
  <c r="BF2454" i="1"/>
  <c r="BJ2492" i="1"/>
  <c r="CH2556" i="1"/>
  <c r="AP2401" i="1"/>
  <c r="BJ2506" i="1"/>
  <c r="CD2496" i="1"/>
  <c r="BB2464" i="1"/>
  <c r="J2546" i="1"/>
  <c r="V2513" i="1"/>
  <c r="BJ2328" i="1"/>
  <c r="AP2457" i="1"/>
  <c r="AX2409" i="1"/>
  <c r="AV2382" i="1"/>
  <c r="AP2444" i="1"/>
  <c r="BZ2457" i="1"/>
  <c r="AD2574" i="1"/>
  <c r="BP2515" i="1"/>
  <c r="AJ2501" i="1"/>
  <c r="BZ2526" i="1"/>
  <c r="CD2400" i="1"/>
  <c r="AP2441" i="1"/>
  <c r="AX2482" i="1"/>
  <c r="AP2328" i="1"/>
  <c r="BJ2316" i="1"/>
  <c r="CH2478" i="1"/>
  <c r="AL2456" i="1"/>
  <c r="AX2533" i="1"/>
  <c r="AP2504" i="1"/>
  <c r="BF2478" i="1"/>
  <c r="CD2386" i="1"/>
  <c r="BJ2475" i="1"/>
  <c r="BX2501" i="1"/>
  <c r="H2557" i="1"/>
  <c r="AD2546" i="1"/>
  <c r="Z2408" i="1"/>
  <c r="BZ2465" i="1"/>
  <c r="BF2482" i="1"/>
  <c r="BV2496" i="1"/>
  <c r="BX2396" i="1"/>
  <c r="Z2450" i="1"/>
  <c r="BV2546" i="1"/>
  <c r="AD2429" i="1"/>
  <c r="BN2407" i="1"/>
  <c r="BZ2239" i="1"/>
  <c r="Z2419" i="1"/>
  <c r="BH2494" i="1"/>
  <c r="X2487" i="1"/>
  <c r="AX2471" i="1"/>
  <c r="BR2357" i="1"/>
  <c r="BZ2449" i="1"/>
  <c r="BV2499" i="1"/>
  <c r="BZ2402" i="1"/>
  <c r="BZ2398" i="1"/>
  <c r="BR2440" i="1"/>
  <c r="BF2399" i="1"/>
  <c r="AZ2536" i="1"/>
  <c r="CB2606" i="1"/>
  <c r="AP2526" i="1"/>
  <c r="AP2559" i="1"/>
  <c r="BN2595" i="1"/>
  <c r="BV2458" i="1"/>
  <c r="BF2472" i="1"/>
  <c r="BZ2521" i="1"/>
  <c r="BR2454" i="1"/>
  <c r="BZ2475" i="1"/>
  <c r="BB2568" i="1"/>
  <c r="BV2548" i="1"/>
  <c r="AP2524" i="1"/>
  <c r="J2569" i="1"/>
  <c r="BJ2569" i="1"/>
  <c r="AB2473" i="1"/>
  <c r="CH2392" i="1"/>
  <c r="BV2471" i="1"/>
  <c r="J2510" i="1"/>
  <c r="CD2455" i="1"/>
  <c r="BJ2518" i="1"/>
  <c r="AX2373" i="1"/>
  <c r="AL2427" i="1"/>
  <c r="BN2398" i="1"/>
  <c r="AX2492" i="1"/>
  <c r="CF2431" i="1"/>
  <c r="V2472" i="1"/>
  <c r="AP2384" i="1"/>
  <c r="BR2561" i="1"/>
  <c r="AX2563" i="1"/>
  <c r="AP2472" i="1"/>
  <c r="BB2407" i="1"/>
  <c r="BV2486" i="1"/>
  <c r="AP2511" i="1"/>
  <c r="AP2553" i="1"/>
  <c r="BJ2366" i="1"/>
  <c r="BR2575" i="1"/>
  <c r="BF2426" i="1"/>
  <c r="R2462" i="1"/>
  <c r="BZ2454" i="1"/>
  <c r="BJ2436" i="1"/>
  <c r="J2485" i="1"/>
  <c r="BN2395" i="1"/>
  <c r="AR2424" i="1"/>
  <c r="BL2501" i="1"/>
  <c r="J2560" i="1"/>
  <c r="BJ2478" i="1"/>
  <c r="BF2566" i="1"/>
  <c r="BV2576" i="1"/>
  <c r="CH2472" i="1"/>
  <c r="BF2570" i="1"/>
  <c r="AP2364" i="1"/>
  <c r="R2423" i="1"/>
  <c r="BN2518" i="1"/>
  <c r="AD2590" i="1"/>
  <c r="J2489" i="1"/>
  <c r="AT2468" i="1"/>
  <c r="BF2526" i="1"/>
  <c r="BB2584" i="1"/>
  <c r="BJ2395" i="1"/>
  <c r="CD2521" i="1"/>
  <c r="R2456" i="1"/>
  <c r="BH2403" i="1"/>
  <c r="CD2436" i="1"/>
  <c r="CD2412" i="1"/>
  <c r="AX2366" i="1"/>
  <c r="BX2235" i="1"/>
  <c r="CH2422" i="1"/>
  <c r="BB2548" i="1"/>
  <c r="BR2519" i="1"/>
  <c r="AX2227" i="1"/>
  <c r="AL2409" i="1"/>
  <c r="Z2513" i="1"/>
  <c r="CF2396" i="1"/>
  <c r="AZ2277" i="1"/>
  <c r="AH2309" i="1"/>
  <c r="CD2366" i="1"/>
  <c r="BJ2357" i="1"/>
  <c r="AN2270" i="1"/>
  <c r="J2409" i="1"/>
  <c r="BN2377" i="1"/>
  <c r="BN2255" i="1"/>
  <c r="BF2301" i="1"/>
  <c r="BZ2364" i="1"/>
  <c r="BR2540" i="1"/>
  <c r="AT2590" i="1"/>
  <c r="AZ2543" i="1"/>
  <c r="CD2380" i="1"/>
  <c r="J2433" i="1"/>
  <c r="BJ2335" i="1"/>
  <c r="AP2570" i="1"/>
  <c r="CH2346" i="1"/>
  <c r="BJ2311" i="1"/>
  <c r="AR2347" i="1"/>
  <c r="CB2284" i="1"/>
  <c r="N2311" i="1"/>
  <c r="AD2337" i="1"/>
  <c r="AX2238" i="1"/>
  <c r="BD2375" i="1"/>
  <c r="CH2442" i="1"/>
  <c r="CH2294" i="1"/>
  <c r="CH2322" i="1"/>
  <c r="AX2426" i="1"/>
  <c r="AX2241" i="1"/>
  <c r="AX2351" i="1"/>
  <c r="V2519" i="1"/>
  <c r="AL2416" i="1"/>
  <c r="AX2454" i="1"/>
  <c r="BF2182" i="1"/>
  <c r="V2594" i="1"/>
  <c r="BL2151" i="1"/>
  <c r="AT2429" i="1"/>
  <c r="AD2427" i="1"/>
  <c r="BD2522" i="1"/>
  <c r="CD2358" i="1"/>
  <c r="BN2241" i="1"/>
  <c r="R2416" i="1"/>
  <c r="AT2443" i="1"/>
  <c r="AX2414" i="1"/>
  <c r="AD2311" i="1"/>
  <c r="CD2370" i="1"/>
  <c r="V2556" i="1"/>
  <c r="BN2393" i="1"/>
  <c r="BJ2349" i="1"/>
  <c r="CB2494" i="1"/>
  <c r="P2557" i="1"/>
  <c r="BZ2555" i="1"/>
  <c r="AT2531" i="1"/>
  <c r="AD2552" i="1"/>
  <c r="BR2548" i="1"/>
  <c r="BV2525" i="1"/>
  <c r="R2598" i="1"/>
  <c r="AL2507" i="1"/>
  <c r="BZ2605" i="1"/>
  <c r="AH2504" i="1"/>
  <c r="Z2441" i="1"/>
  <c r="Z2574" i="1"/>
  <c r="AL2464" i="1"/>
  <c r="BF2394" i="1"/>
  <c r="V2568" i="1"/>
  <c r="BJ2553" i="1"/>
  <c r="BF2384" i="1"/>
  <c r="AP2562" i="1"/>
  <c r="BJ2498" i="1"/>
  <c r="BJ2412" i="1"/>
  <c r="AL2489" i="1"/>
  <c r="BV2484" i="1"/>
  <c r="V2465" i="1"/>
  <c r="BR2423" i="1"/>
  <c r="BB2436" i="1"/>
  <c r="BD2459" i="1"/>
  <c r="BZ2486" i="1"/>
  <c r="BJ2535" i="1"/>
  <c r="CD2493" i="1"/>
  <c r="BF2392" i="1"/>
  <c r="CH2380" i="1"/>
  <c r="CD2314" i="1"/>
  <c r="J2535" i="1"/>
  <c r="BN2436" i="1"/>
  <c r="AX2505" i="1"/>
  <c r="BV2491" i="1"/>
  <c r="AD2533" i="1"/>
  <c r="AL2406" i="1"/>
  <c r="AL2498" i="1"/>
  <c r="AL2486" i="1"/>
  <c r="BN2434" i="1"/>
  <c r="AX2561" i="1"/>
  <c r="AT2374" i="1"/>
  <c r="Z2531" i="1"/>
  <c r="AX2568" i="1"/>
  <c r="AX2546" i="1"/>
  <c r="BR2309" i="1"/>
  <c r="CH2532" i="1"/>
  <c r="Z2505" i="1"/>
  <c r="BX2466" i="1"/>
  <c r="CD2378" i="1"/>
  <c r="AN2389" i="1"/>
  <c r="BF2204" i="1"/>
  <c r="AP2479" i="1"/>
  <c r="AD2475" i="1"/>
  <c r="AV2445" i="1"/>
  <c r="BR2414" i="1"/>
  <c r="BJ2416" i="1"/>
  <c r="BN2435" i="1"/>
  <c r="BZ2451" i="1"/>
  <c r="BB2491" i="1"/>
  <c r="Z2479" i="1"/>
  <c r="J2573" i="1"/>
  <c r="BR2430" i="1"/>
  <c r="AD2485" i="1"/>
  <c r="BB2447" i="1"/>
  <c r="CD2202" i="1"/>
  <c r="R2503" i="1"/>
  <c r="R2562" i="1"/>
  <c r="AL2490" i="1"/>
  <c r="AL2402" i="1"/>
  <c r="AT2521" i="1"/>
  <c r="AP2454" i="1"/>
  <c r="AX2329" i="1"/>
  <c r="AP2311" i="1"/>
  <c r="BZ2484" i="1"/>
  <c r="AX2518" i="1"/>
  <c r="BJ2325" i="1"/>
  <c r="AH2505" i="1"/>
  <c r="BV2423" i="1"/>
  <c r="BZ2351" i="1"/>
  <c r="CD2322" i="1"/>
  <c r="H2466" i="1"/>
  <c r="Z2449" i="1"/>
  <c r="AX2507" i="1"/>
  <c r="X2508" i="1"/>
  <c r="BD2599" i="1"/>
  <c r="AD2549" i="1"/>
  <c r="BZ2415" i="1"/>
  <c r="BF2304" i="1"/>
  <c r="BZ2269" i="1"/>
  <c r="BP2438" i="1"/>
  <c r="BZ2426" i="1"/>
  <c r="BD2263" i="1"/>
  <c r="R2413" i="1"/>
  <c r="J2451" i="1"/>
  <c r="CB2270" i="1"/>
  <c r="CH2337" i="1"/>
  <c r="AX2181" i="1"/>
  <c r="AP2350" i="1"/>
  <c r="BF2346" i="1"/>
  <c r="BZ2414" i="1"/>
  <c r="CD2420" i="1"/>
  <c r="BL2137" i="1"/>
  <c r="AD2357" i="1"/>
  <c r="BN2506" i="1"/>
  <c r="CH2302" i="1"/>
  <c r="BZ2499" i="1"/>
  <c r="BR2311" i="1"/>
  <c r="Z2328" i="1"/>
  <c r="CD2346" i="1"/>
  <c r="BN2371" i="1"/>
  <c r="CD2401" i="1"/>
  <c r="BH2375" i="1"/>
  <c r="BF2485" i="1"/>
  <c r="AX2582" i="1"/>
  <c r="V2468" i="1"/>
  <c r="Z2451" i="1"/>
  <c r="AX2412" i="1"/>
  <c r="AX2273" i="1"/>
  <c r="BZ2387" i="1"/>
  <c r="BB2451" i="1"/>
  <c r="BN2367" i="1"/>
  <c r="BJ2301" i="1"/>
  <c r="BX2550" i="1"/>
  <c r="BF2542" i="1"/>
  <c r="AD2570" i="1"/>
  <c r="BF2569" i="1"/>
  <c r="AH2405" i="1"/>
  <c r="AD2532" i="1"/>
  <c r="BN2555" i="1"/>
  <c r="CD2464" i="1"/>
  <c r="V2464" i="1"/>
  <c r="J2580" i="1"/>
  <c r="AL2562" i="1"/>
  <c r="AX2498" i="1"/>
  <c r="AP2490" i="1"/>
  <c r="BR2545" i="1"/>
  <c r="BJ2429" i="1"/>
  <c r="BV2507" i="1"/>
  <c r="CH2455" i="1"/>
  <c r="R2478" i="1"/>
  <c r="CH2407" i="1"/>
  <c r="AT2444" i="1"/>
  <c r="AX2415" i="1"/>
  <c r="BJ2449" i="1"/>
  <c r="R2504" i="1"/>
  <c r="H2452" i="1"/>
  <c r="AR2382" i="1"/>
  <c r="CH2570" i="1"/>
  <c r="CF2480" i="1"/>
  <c r="BR2549" i="1"/>
  <c r="V2462" i="1"/>
  <c r="CH2531" i="1"/>
  <c r="AP2374" i="1"/>
  <c r="R2470" i="1"/>
  <c r="BT2410" i="1"/>
  <c r="AT2552" i="1"/>
  <c r="BN2492" i="1"/>
  <c r="H2501" i="1"/>
  <c r="BR2409" i="1"/>
  <c r="AT2447" i="1"/>
  <c r="CH2416" i="1"/>
  <c r="BR2416" i="1"/>
  <c r="CD2422" i="1"/>
  <c r="R2414" i="1"/>
  <c r="BX2137" i="1"/>
  <c r="BJ2456" i="1"/>
  <c r="N2601" i="1"/>
  <c r="V2541" i="1"/>
  <c r="Z2514" i="1"/>
  <c r="BX2452" i="1"/>
  <c r="Z2538" i="1"/>
  <c r="AL2423" i="1"/>
  <c r="AH2506" i="1"/>
  <c r="X2389" i="1"/>
  <c r="CH2316" i="1"/>
  <c r="AL2422" i="1"/>
  <c r="AT2549" i="1"/>
  <c r="H2494" i="1"/>
  <c r="CD2468" i="1"/>
  <c r="AL2566" i="1"/>
  <c r="BJ2414" i="1"/>
  <c r="CH2423" i="1"/>
  <c r="J2524" i="1"/>
  <c r="J2465" i="1"/>
  <c r="AL2461" i="1"/>
  <c r="AP2507" i="1"/>
  <c r="P2361" i="1"/>
  <c r="BN2366" i="1"/>
  <c r="AT2364" i="1"/>
  <c r="BD2571" i="1"/>
  <c r="H2431" i="1"/>
  <c r="AD2435" i="1"/>
  <c r="BB2589" i="1"/>
  <c r="BN2408" i="1"/>
  <c r="AR2305" i="1"/>
  <c r="Z2290" i="1"/>
  <c r="AP2345" i="1"/>
  <c r="BN2567" i="1"/>
  <c r="Z2395" i="1"/>
  <c r="X2361" i="1"/>
  <c r="BL2291" i="1"/>
  <c r="CH2520" i="1"/>
  <c r="V2475" i="1"/>
  <c r="CB2277" i="1"/>
  <c r="AH2336" i="1"/>
  <c r="BZ2528" i="1"/>
  <c r="BL2543" i="1"/>
  <c r="AX2447" i="1"/>
  <c r="AD2461" i="1"/>
  <c r="Z2457" i="1"/>
  <c r="Z2246" i="1"/>
  <c r="AT2601" i="1"/>
  <c r="AX2395" i="1"/>
  <c r="V2517" i="1"/>
  <c r="AP2323" i="1"/>
  <c r="CD2234" i="1"/>
  <c r="J2500" i="1"/>
  <c r="AX2265" i="1"/>
  <c r="BN2281" i="1"/>
  <c r="AD2456" i="1"/>
  <c r="J2457" i="1"/>
  <c r="BF2398" i="1"/>
  <c r="CH2560" i="1"/>
  <c r="BZ2433" i="1"/>
  <c r="BJ2381" i="1"/>
  <c r="AD2415" i="1"/>
  <c r="Z2583" i="1"/>
  <c r="V2483" i="1"/>
  <c r="BB2443" i="1"/>
  <c r="AP2353" i="1"/>
  <c r="AH2337" i="1"/>
  <c r="CH2357" i="1"/>
  <c r="AJ2214" i="1"/>
  <c r="BT2508" i="1"/>
  <c r="AD2262" i="1"/>
  <c r="BF2553" i="1"/>
  <c r="BT2417" i="1"/>
  <c r="BZ2329" i="1"/>
  <c r="V2470" i="1"/>
  <c r="Z2316" i="1"/>
  <c r="CH2387" i="1"/>
  <c r="CD2288" i="1"/>
  <c r="Z2427" i="1"/>
  <c r="AX2442" i="1"/>
  <c r="AD2448" i="1"/>
  <c r="BH2452" i="1"/>
  <c r="CD2190" i="1"/>
  <c r="BB2409" i="1"/>
  <c r="BZ2391" i="1"/>
  <c r="BN2602" i="1"/>
  <c r="V2506" i="1"/>
  <c r="BZ2407" i="1"/>
  <c r="X2466" i="1"/>
  <c r="CH2343" i="1"/>
  <c r="BF2192" i="1"/>
  <c r="AL2358" i="1"/>
  <c r="BN2545" i="1"/>
  <c r="H2571" i="1"/>
  <c r="R2444" i="1"/>
  <c r="AV2494" i="1"/>
  <c r="AL2290" i="1"/>
  <c r="BR2542" i="1"/>
  <c r="AV2333" i="1"/>
  <c r="BZ2255" i="1"/>
  <c r="AP2370" i="1"/>
  <c r="CH2553" i="1"/>
  <c r="BZ2471" i="1"/>
  <c r="J2493" i="1"/>
  <c r="AZ2256" i="1"/>
  <c r="CH2329" i="1"/>
  <c r="CD2210" i="1"/>
  <c r="AL2525" i="1"/>
  <c r="BD2494" i="1"/>
  <c r="R2461" i="1"/>
  <c r="CD2198" i="1"/>
  <c r="BN2419" i="1"/>
  <c r="AF2249" i="1"/>
  <c r="AP2434" i="1"/>
  <c r="AZ2431" i="1"/>
  <c r="BN2392" i="1"/>
  <c r="CB2529" i="1"/>
  <c r="BV2577" i="1"/>
  <c r="AP2399" i="1"/>
  <c r="BD2417" i="1"/>
  <c r="CB2382" i="1"/>
  <c r="CF2501" i="1"/>
  <c r="AR2361" i="1"/>
  <c r="BN2406" i="1"/>
  <c r="AD2405" i="1"/>
  <c r="BB2471" i="1"/>
  <c r="BN2458" i="1"/>
  <c r="BZ2547" i="1"/>
  <c r="J2444" i="1"/>
  <c r="CH2450" i="1"/>
  <c r="AT2539" i="1"/>
  <c r="BF2561" i="1"/>
  <c r="CD2559" i="1"/>
  <c r="BJ2560" i="1"/>
  <c r="BR2415" i="1"/>
  <c r="BZ2498" i="1"/>
  <c r="BX2179" i="1"/>
  <c r="BZ2458" i="1"/>
  <c r="BR2534" i="1"/>
  <c r="BZ2399" i="1"/>
  <c r="R2472" i="1"/>
  <c r="AP2360" i="1"/>
  <c r="AN2326" i="1"/>
  <c r="CF2438" i="1"/>
  <c r="BV2413" i="1"/>
  <c r="BJ2463" i="1"/>
  <c r="BH2284" i="1"/>
  <c r="CB2522" i="1"/>
  <c r="AP2549" i="1"/>
  <c r="CD2444" i="1"/>
  <c r="CD2304" i="1"/>
  <c r="J2514" i="1"/>
  <c r="AH2307" i="1"/>
  <c r="AH2454" i="1"/>
  <c r="BZ2339" i="1"/>
  <c r="H2480" i="1"/>
  <c r="CH2493" i="1"/>
  <c r="CD2449" i="1"/>
  <c r="Z2297" i="1"/>
  <c r="R2448" i="1"/>
  <c r="AX2428" i="1"/>
  <c r="AX2302" i="1"/>
  <c r="R2513" i="1"/>
  <c r="BF2358" i="1"/>
  <c r="Z2447" i="1"/>
  <c r="CH2297" i="1"/>
  <c r="Z2336" i="1"/>
  <c r="BR2405" i="1"/>
  <c r="AJ2389" i="1"/>
  <c r="AB2487" i="1"/>
  <c r="BJ2448" i="1"/>
  <c r="AX2384" i="1"/>
  <c r="CD2188" i="1"/>
  <c r="AR2438" i="1"/>
  <c r="BB2547" i="1"/>
  <c r="CH2514" i="1"/>
  <c r="AX2519" i="1"/>
  <c r="J2545" i="1"/>
  <c r="BN2321" i="1"/>
  <c r="CB2368" i="1"/>
  <c r="J2507" i="1"/>
  <c r="CD2212" i="1"/>
  <c r="BV2435" i="1"/>
  <c r="CD2406" i="1"/>
  <c r="AX2379" i="1"/>
  <c r="BN2594" i="1"/>
  <c r="AL2265" i="1"/>
  <c r="BF2309" i="1"/>
  <c r="AT2476" i="1"/>
  <c r="BN2283" i="1"/>
  <c r="BJ2259" i="1"/>
  <c r="BJ2253" i="1"/>
  <c r="AF2116" i="1"/>
  <c r="CF2151" i="1"/>
  <c r="CD2254" i="1"/>
  <c r="AD2420" i="1"/>
  <c r="AP2385" i="1"/>
  <c r="N2259" i="1"/>
  <c r="AH2245" i="1"/>
  <c r="CD2240" i="1"/>
  <c r="AL2297" i="1"/>
  <c r="AP2378" i="1"/>
  <c r="AT2520" i="1"/>
  <c r="AT2330" i="1"/>
  <c r="BV2307" i="1"/>
  <c r="BB2346" i="1"/>
  <c r="BB2324" i="1"/>
  <c r="AX2434" i="1"/>
  <c r="Z2318" i="1"/>
  <c r="CD2174" i="1"/>
  <c r="BF2353" i="1"/>
  <c r="CH2464" i="1"/>
  <c r="BF2290" i="1"/>
  <c r="BF2246" i="1"/>
  <c r="AL2289" i="1"/>
  <c r="BB2253" i="1"/>
  <c r="BB2231" i="1"/>
  <c r="J2162" i="1"/>
  <c r="BR2513" i="1"/>
  <c r="AL2484" i="1"/>
  <c r="Z2255" i="1"/>
  <c r="AX2290" i="1"/>
  <c r="BN2349" i="1"/>
  <c r="AZ2347" i="1"/>
  <c r="BF2545" i="1"/>
  <c r="V2440" i="1"/>
  <c r="AX2330" i="1"/>
  <c r="AT2281" i="1"/>
  <c r="BB2408" i="1"/>
  <c r="AB2445" i="1"/>
  <c r="Z2433" i="1"/>
  <c r="AL2316" i="1"/>
  <c r="N2262" i="1"/>
  <c r="BF2297" i="1"/>
  <c r="BF2259" i="1"/>
  <c r="BB2352" i="1"/>
  <c r="CF2116" i="1"/>
  <c r="CD2381" i="1"/>
  <c r="CD2372" i="1"/>
  <c r="CH2420" i="1"/>
  <c r="J2576" i="1"/>
  <c r="CD2307" i="1"/>
  <c r="CD2267" i="1"/>
  <c r="BJ2262" i="1"/>
  <c r="BB2240" i="1"/>
  <c r="AP2379" i="1"/>
  <c r="BJ2360" i="1"/>
  <c r="AL2463" i="1"/>
  <c r="CD2343" i="1"/>
  <c r="BL2228" i="1"/>
  <c r="AJ2165" i="1"/>
  <c r="X2242" i="1"/>
  <c r="BB2364" i="1"/>
  <c r="AL2258" i="1"/>
  <c r="BZ2400" i="1"/>
  <c r="AL2246" i="1"/>
  <c r="X2214" i="1"/>
  <c r="BZ2352" i="1"/>
  <c r="AR2375" i="1"/>
  <c r="BZ2512" i="1"/>
  <c r="BF2409" i="1"/>
  <c r="AT2594" i="1"/>
  <c r="N2356" i="1"/>
  <c r="CD2170" i="1"/>
  <c r="AP2356" i="1"/>
  <c r="BL2263" i="1"/>
  <c r="AT2135" i="1"/>
  <c r="BN2309" i="1"/>
  <c r="AR2270" i="1"/>
  <c r="AT2149" i="1"/>
  <c r="V2524" i="1"/>
  <c r="J2357" i="1"/>
  <c r="BN2442" i="1"/>
  <c r="BL2403" i="1"/>
  <c r="BB2358" i="1"/>
  <c r="AX2391" i="1"/>
  <c r="BN2360" i="1"/>
  <c r="Z2477" i="1"/>
  <c r="CH2315" i="1"/>
  <c r="BB2275" i="1"/>
  <c r="BN2507" i="1"/>
  <c r="J2513" i="1"/>
  <c r="J2405" i="1"/>
  <c r="BF2223" i="1"/>
  <c r="AH2357" i="1"/>
  <c r="R2310" i="1"/>
  <c r="BJ2309" i="1"/>
  <c r="BR2465" i="1"/>
  <c r="BZ2384" i="1"/>
  <c r="BV2356" i="1"/>
  <c r="BF2359" i="1"/>
  <c r="AH2339" i="1"/>
  <c r="AX2304" i="1"/>
  <c r="AR2298" i="1"/>
  <c r="CD2241" i="1"/>
  <c r="CD2469" i="1"/>
  <c r="V2409" i="1"/>
  <c r="AP2381" i="1"/>
  <c r="AD2211" i="1"/>
  <c r="BF2296" i="1"/>
  <c r="BF2317" i="1"/>
  <c r="BZ2288" i="1"/>
  <c r="CD2399" i="1"/>
  <c r="AP2373" i="1"/>
  <c r="Z2323" i="1"/>
  <c r="BB2210" i="1"/>
  <c r="V2430" i="1"/>
  <c r="CD2310" i="1"/>
  <c r="AT2498" i="1"/>
  <c r="AP2342" i="1"/>
  <c r="AP2387" i="1"/>
  <c r="BB2594" i="1"/>
  <c r="CD2519" i="1"/>
  <c r="BF2248" i="1"/>
  <c r="BZ2289" i="1"/>
  <c r="CD2475" i="1"/>
  <c r="BN2295" i="1"/>
  <c r="BZ2297" i="1"/>
  <c r="Z2245" i="1"/>
  <c r="AT2406" i="1"/>
  <c r="CH2251" i="1"/>
  <c r="AV2326" i="1"/>
  <c r="BX2263" i="1"/>
  <c r="Z2380" i="1"/>
  <c r="AT2178" i="1"/>
  <c r="AL2510" i="1"/>
  <c r="AP2426" i="1"/>
  <c r="AX2315" i="1"/>
  <c r="AP2343" i="1"/>
  <c r="J2486" i="1"/>
  <c r="AX2335" i="1"/>
  <c r="AL2303" i="1"/>
  <c r="AT2436" i="1"/>
  <c r="AL2281" i="1"/>
  <c r="BZ2287" i="1"/>
  <c r="AJ2200" i="1"/>
  <c r="H2417" i="1"/>
  <c r="CD2255" i="1"/>
  <c r="AT2168" i="1"/>
  <c r="BF2267" i="1"/>
  <c r="BB2325" i="1"/>
  <c r="AJ2207" i="1"/>
  <c r="CD2428" i="1"/>
  <c r="BF2287" i="1"/>
  <c r="Z2337" i="1"/>
  <c r="R2451" i="1"/>
  <c r="X2102" i="1"/>
  <c r="BN2300" i="1"/>
  <c r="AP2357" i="1"/>
  <c r="AX2464" i="1"/>
  <c r="R2429" i="1"/>
  <c r="AR2487" i="1"/>
  <c r="CD2435" i="1"/>
  <c r="Z2365" i="1"/>
  <c r="AT2294" i="1"/>
  <c r="BL2459" i="1"/>
  <c r="V2423" i="1"/>
  <c r="AT2335" i="1"/>
  <c r="AT2430" i="1"/>
  <c r="AX2356" i="1"/>
  <c r="Z2370" i="1"/>
  <c r="CD2279" i="1"/>
  <c r="J2517" i="1"/>
  <c r="AX2339" i="1"/>
  <c r="AP2408" i="1"/>
  <c r="CD2483" i="1"/>
  <c r="BB2576" i="1"/>
  <c r="CD2462" i="1"/>
  <c r="Z2526" i="1"/>
  <c r="Z2468" i="1"/>
  <c r="CH2500" i="1"/>
  <c r="BN2500" i="1"/>
  <c r="AP2393" i="1"/>
  <c r="AD2563" i="1"/>
  <c r="R2435" i="1"/>
  <c r="AJ2473" i="1"/>
  <c r="CH2364" i="1"/>
  <c r="V2510" i="1"/>
  <c r="AT2442" i="1"/>
  <c r="V2555" i="1"/>
  <c r="BP2410" i="1"/>
  <c r="P2438" i="1"/>
  <c r="BX2508" i="1"/>
  <c r="BJ2332" i="1"/>
  <c r="AX2248" i="1"/>
  <c r="AX2297" i="1"/>
  <c r="BN2275" i="1"/>
  <c r="BF2373" i="1"/>
  <c r="X2431" i="1"/>
  <c r="AL2413" i="1"/>
  <c r="AL2393" i="1"/>
  <c r="R2477" i="1"/>
  <c r="BN2421" i="1"/>
  <c r="AD2451" i="1"/>
  <c r="BB2545" i="1"/>
  <c r="AP2464" i="1"/>
  <c r="BF2224" i="1"/>
  <c r="BZ2346" i="1"/>
  <c r="V2471" i="1"/>
  <c r="AX2413" i="1"/>
  <c r="BJ2462" i="1"/>
  <c r="AD2358" i="1"/>
  <c r="CD2258" i="1"/>
  <c r="V2437" i="1"/>
  <c r="R2408" i="1"/>
  <c r="BN2290" i="1"/>
  <c r="AT2378" i="1"/>
  <c r="BH2340" i="1"/>
  <c r="BB2387" i="1"/>
  <c r="BB2524" i="1"/>
  <c r="BZ2413" i="1"/>
  <c r="CH2374" i="1"/>
  <c r="BX2382" i="1"/>
  <c r="CD2429" i="1"/>
  <c r="BF2458" i="1"/>
  <c r="AD2447" i="1"/>
  <c r="CH2330" i="1"/>
  <c r="AV2592" i="1"/>
  <c r="AJ2361" i="1"/>
  <c r="BV2407" i="1"/>
  <c r="BN2246" i="1"/>
  <c r="BZ2436" i="1"/>
  <c r="BZ2322" i="1"/>
  <c r="CB2431" i="1"/>
  <c r="CB2571" i="1"/>
  <c r="AL2300" i="1"/>
  <c r="CD2419" i="1"/>
  <c r="H2312" i="1"/>
  <c r="BJ2344" i="1"/>
  <c r="BV2359" i="1"/>
  <c r="BR2437" i="1"/>
  <c r="AD2416" i="1"/>
  <c r="BJ2323" i="1"/>
  <c r="R2427" i="1"/>
  <c r="AX2199" i="1"/>
  <c r="Z2405" i="1"/>
  <c r="BN2297" i="1"/>
  <c r="BZ2316" i="1"/>
  <c r="CF2200" i="1"/>
  <c r="BB2412" i="1"/>
  <c r="AL2247" i="1"/>
  <c r="BJ2300" i="1"/>
  <c r="AX2378" i="1"/>
  <c r="BH2396" i="1"/>
  <c r="AT2370" i="1"/>
  <c r="R2412" i="1"/>
  <c r="BF2253" i="1"/>
  <c r="BJ2241" i="1"/>
  <c r="CH2260" i="1"/>
  <c r="BR2441" i="1"/>
  <c r="AP2458" i="1"/>
  <c r="CH2373" i="1"/>
  <c r="CD2185" i="1"/>
  <c r="CH2241" i="1"/>
  <c r="CD2581" i="1"/>
  <c r="Z2455" i="1"/>
  <c r="BJ2387" i="1"/>
  <c r="CD2226" i="1"/>
  <c r="X2109" i="1"/>
  <c r="CD2342" i="1"/>
  <c r="V2441" i="1"/>
  <c r="AP2303" i="1"/>
  <c r="BL2172" i="1"/>
  <c r="BF2176" i="1"/>
  <c r="AT2344" i="1"/>
  <c r="CD2363" i="1"/>
  <c r="CH2295" i="1"/>
  <c r="AX2416" i="1"/>
  <c r="CD2182" i="1"/>
  <c r="AL2449" i="1"/>
  <c r="BF2232" i="1"/>
  <c r="CD2562" i="1"/>
  <c r="BR2358" i="1"/>
  <c r="Z2251" i="1"/>
  <c r="BB2120" i="1"/>
  <c r="CF2263" i="1"/>
  <c r="AN2361" i="1"/>
  <c r="CH2301" i="1"/>
  <c r="AL2359" i="1"/>
  <c r="AH2360" i="1"/>
  <c r="AL2408" i="1"/>
  <c r="BB2380" i="1"/>
  <c r="V2261" i="1"/>
  <c r="AT2337" i="1"/>
  <c r="AL2346" i="1"/>
  <c r="BN2470" i="1"/>
  <c r="CD2324" i="1"/>
  <c r="BF2513" i="1"/>
  <c r="CH2506" i="1"/>
  <c r="CD2463" i="1"/>
  <c r="BB2332" i="1"/>
  <c r="AH2247" i="1"/>
  <c r="J2421" i="1"/>
  <c r="BB2531" i="1"/>
  <c r="AL2335" i="1"/>
  <c r="AL2519" i="1"/>
  <c r="Z2332" i="1"/>
  <c r="AT2304" i="1"/>
  <c r="AL2366" i="1"/>
  <c r="V2520" i="1"/>
  <c r="BN2307" i="1"/>
  <c r="BV2430" i="1"/>
  <c r="AX2294" i="1"/>
  <c r="CH2237" i="1"/>
  <c r="AT2125" i="1"/>
  <c r="AL2286" i="1"/>
  <c r="BH2480" i="1"/>
  <c r="CD2246" i="1"/>
  <c r="AL2528" i="1"/>
  <c r="BR2503" i="1"/>
  <c r="CH2325" i="1"/>
  <c r="CH2303" i="1"/>
  <c r="AJ2270" i="1"/>
  <c r="BL2249" i="1"/>
  <c r="V2503" i="1"/>
  <c r="Z2303" i="1"/>
  <c r="BB2245" i="1"/>
  <c r="AP2295" i="1"/>
  <c r="BB2344" i="1"/>
  <c r="T2487" i="1"/>
  <c r="BZ2405" i="1"/>
  <c r="AX2225" i="1"/>
  <c r="AL2374" i="1"/>
  <c r="BV2426" i="1"/>
  <c r="AH2239" i="1"/>
  <c r="BB2367" i="1"/>
  <c r="BB2308" i="1"/>
  <c r="BF2372" i="1"/>
  <c r="CD2405" i="1"/>
  <c r="AJ2403" i="1"/>
  <c r="J2423" i="1"/>
  <c r="AF2221" i="1"/>
  <c r="BJ2470" i="1"/>
  <c r="X2403" i="1"/>
  <c r="AL2364" i="1"/>
  <c r="BH2221" i="1"/>
  <c r="AP2289" i="1"/>
  <c r="BH2256" i="1"/>
  <c r="AX2307" i="1"/>
  <c r="BF2269" i="1"/>
  <c r="X2116" i="1"/>
  <c r="AJ2221" i="1"/>
  <c r="BF2238" i="1"/>
  <c r="BB2112" i="1"/>
  <c r="Z2511" i="1"/>
  <c r="BZ2268" i="1"/>
  <c r="BF2323" i="1"/>
  <c r="V2114" i="1"/>
  <c r="BB2359" i="1"/>
  <c r="BZ2343" i="1"/>
  <c r="Z2293" i="1"/>
  <c r="AX2324" i="1"/>
  <c r="AX2286" i="1"/>
  <c r="Z2317" i="1"/>
  <c r="AT2311" i="1"/>
  <c r="AL2308" i="1"/>
  <c r="Z2322" i="1"/>
  <c r="AX2325" i="1"/>
  <c r="AX2303" i="1"/>
  <c r="R2415" i="1"/>
  <c r="BH2235" i="1"/>
  <c r="BB2413" i="1"/>
  <c r="BX2165" i="1"/>
  <c r="AD2433" i="1"/>
  <c r="CH2490" i="1"/>
  <c r="BB2372" i="1"/>
  <c r="AR2284" i="1"/>
  <c r="AX2259" i="1"/>
  <c r="BZ2378" i="1"/>
  <c r="CD2457" i="1"/>
  <c r="BV2504" i="1"/>
  <c r="CH2559" i="1"/>
  <c r="BB2493" i="1"/>
  <c r="BF2198" i="1"/>
  <c r="BZ2332" i="1"/>
  <c r="AN2137" i="1"/>
  <c r="AL2304" i="1"/>
  <c r="BB2269" i="1"/>
  <c r="Z2478" i="1"/>
  <c r="V2412" i="1"/>
  <c r="T2417" i="1"/>
  <c r="BF2254" i="1"/>
  <c r="CD2377" i="1"/>
  <c r="BB2309" i="1"/>
  <c r="AH2230" i="1"/>
  <c r="AJ2312" i="1"/>
  <c r="BN2401" i="1"/>
  <c r="AX2280" i="1"/>
  <c r="CD2427" i="1"/>
  <c r="BL2116" i="1"/>
  <c r="CD2415" i="1"/>
  <c r="BN2373" i="1"/>
  <c r="Z2280" i="1"/>
  <c r="Z2385" i="1"/>
  <c r="AN2144" i="1"/>
  <c r="BF2202" i="1"/>
  <c r="Z2381" i="1"/>
  <c r="CH2378" i="1"/>
  <c r="J2512" i="1"/>
  <c r="AF2256" i="1"/>
  <c r="BL2382" i="1"/>
  <c r="X2501" i="1"/>
  <c r="AP2363" i="1"/>
  <c r="BB2343" i="1"/>
  <c r="CD2409" i="1"/>
  <c r="AT2280" i="1"/>
  <c r="BF2318" i="1"/>
  <c r="BL2200" i="1"/>
  <c r="BF2174" i="1"/>
  <c r="CD2332" i="1"/>
  <c r="AP2436" i="1"/>
  <c r="T2606" i="1"/>
  <c r="V2457" i="1"/>
  <c r="AP2503" i="1"/>
  <c r="AL2470" i="1"/>
  <c r="AV2487" i="1"/>
  <c r="AP2416" i="1"/>
  <c r="BX2522" i="1"/>
  <c r="AH2540" i="1"/>
  <c r="BB2393" i="1"/>
  <c r="R2447" i="1"/>
  <c r="BF2196" i="1"/>
  <c r="J2436" i="1"/>
  <c r="AX2468" i="1"/>
  <c r="Z2456" i="1"/>
  <c r="AX2588" i="1"/>
  <c r="AT2556" i="1"/>
  <c r="BB2483" i="1"/>
  <c r="AP2493" i="1"/>
  <c r="AT2490" i="1"/>
  <c r="AX2490" i="1"/>
  <c r="BN2463" i="1"/>
  <c r="AH2408" i="1"/>
  <c r="Z2512" i="1"/>
  <c r="CD2514" i="1"/>
  <c r="BR2478" i="1"/>
  <c r="CB2389" i="1"/>
  <c r="CB2459" i="1"/>
  <c r="AH2456" i="1"/>
  <c r="BF2360" i="1"/>
  <c r="AZ2557" i="1"/>
  <c r="AX2387" i="1"/>
  <c r="AD2465" i="1"/>
  <c r="AT2541" i="1"/>
  <c r="BV2450" i="1"/>
  <c r="AX2423" i="1"/>
  <c r="J2426" i="1"/>
  <c r="Z2420" i="1"/>
  <c r="AX2436" i="1"/>
  <c r="AX2367" i="1"/>
  <c r="AT2511" i="1"/>
  <c r="X2424" i="1"/>
  <c r="BB2360" i="1"/>
  <c r="Z2486" i="1"/>
  <c r="AL2332" i="1"/>
  <c r="BF2393" i="1"/>
  <c r="BN2461" i="1"/>
  <c r="AT2457" i="1"/>
  <c r="BB2506" i="1"/>
  <c r="AV2305" i="1"/>
  <c r="BF2352" i="1"/>
  <c r="BB2534" i="1"/>
  <c r="AH2308" i="1"/>
  <c r="BB2552" i="1"/>
  <c r="BV2414" i="1"/>
  <c r="AT2366" i="1"/>
  <c r="R2428" i="1"/>
  <c r="CH2388" i="1"/>
  <c r="BT2473" i="1"/>
  <c r="CH2309" i="1"/>
  <c r="AD2437" i="1"/>
  <c r="R2521" i="1"/>
  <c r="BN2318" i="1"/>
  <c r="BJ2437" i="1"/>
  <c r="BN2384" i="1"/>
  <c r="BJ2406" i="1"/>
  <c r="AP2296" i="1"/>
  <c r="J2407" i="1"/>
  <c r="BZ2440" i="1"/>
  <c r="V2414" i="1"/>
  <c r="BF2471" i="1"/>
  <c r="BD2242" i="1"/>
  <c r="AX2314" i="1"/>
  <c r="BN2338" i="1"/>
  <c r="BZ2559" i="1"/>
  <c r="AR2312" i="1"/>
  <c r="BN2391" i="1"/>
  <c r="BZ2261" i="1"/>
  <c r="AZ2333" i="1"/>
  <c r="AR2291" i="1"/>
  <c r="AL2504" i="1"/>
  <c r="BR2475" i="1"/>
  <c r="BF2433" i="1"/>
  <c r="BF2338" i="1"/>
  <c r="AP2402" i="1"/>
  <c r="BN2280" i="1"/>
  <c r="AD2260" i="1"/>
  <c r="BZ2331" i="1"/>
  <c r="AP2430" i="1"/>
  <c r="BF2447" i="1"/>
  <c r="BJ2365" i="1"/>
  <c r="BV2262" i="1"/>
  <c r="BB2423" i="1"/>
  <c r="BH2207" i="1"/>
  <c r="AX2429" i="1"/>
  <c r="BZ2374" i="1"/>
  <c r="CD2272" i="1"/>
  <c r="BN2364" i="1"/>
  <c r="BV2311" i="1"/>
  <c r="BB2297" i="1"/>
  <c r="CF2410" i="1"/>
  <c r="CD2402" i="1"/>
  <c r="BR2476" i="1"/>
  <c r="BF2367" i="1"/>
  <c r="CH2280" i="1"/>
  <c r="AV2340" i="1"/>
  <c r="AL2367" i="1"/>
  <c r="AT2489" i="1"/>
  <c r="BT2263" i="1"/>
  <c r="CD2295" i="1"/>
  <c r="AN2403" i="1"/>
  <c r="AR2340" i="1"/>
  <c r="AV2606" i="1"/>
  <c r="BF2407" i="1"/>
  <c r="Z2416" i="1"/>
  <c r="CF2228" i="1"/>
  <c r="CD2296" i="1"/>
  <c r="AT2262" i="1"/>
  <c r="BR2493" i="1"/>
  <c r="Z2499" i="1"/>
  <c r="CD2251" i="1"/>
  <c r="BN2323" i="1"/>
  <c r="BZ2371" i="1"/>
  <c r="BN2328" i="1"/>
  <c r="BZ2315" i="1"/>
  <c r="V2408" i="1"/>
  <c r="BH2165" i="1"/>
  <c r="BJ2281" i="1"/>
  <c r="BJ2500" i="1"/>
  <c r="BV2461" i="1"/>
  <c r="Z2238" i="1"/>
  <c r="CD2275" i="1"/>
  <c r="BN2288" i="1"/>
  <c r="BB2377" i="1"/>
  <c r="BB2268" i="1"/>
  <c r="AT2352" i="1"/>
  <c r="CB2263" i="1"/>
  <c r="AP2545" i="1"/>
  <c r="BF2282" i="1"/>
  <c r="X2165" i="1"/>
  <c r="BN2482" i="1"/>
  <c r="AX2281" i="1"/>
  <c r="AT2339" i="1"/>
  <c r="BJ2237" i="1"/>
  <c r="BB2370" i="1"/>
  <c r="BD2389" i="1"/>
  <c r="AX2309" i="1"/>
  <c r="X2298" i="1"/>
  <c r="AT2538" i="1"/>
  <c r="BH2361" i="1"/>
  <c r="AT2202" i="1"/>
  <c r="CD2367" i="1"/>
  <c r="J2114" i="1"/>
  <c r="V2534" i="1"/>
  <c r="V2422" i="1"/>
  <c r="BZ2430" i="1"/>
  <c r="BN2336" i="1"/>
  <c r="AT2318" i="1"/>
  <c r="CD2301" i="1"/>
  <c r="CF2354" i="1"/>
  <c r="BF2316" i="1"/>
  <c r="R2260" i="1"/>
  <c r="CH2568" i="1"/>
  <c r="CD2297" i="1"/>
  <c r="BZ2260" i="1"/>
  <c r="BN2266" i="1"/>
  <c r="AL2342" i="1"/>
  <c r="BB2388" i="1"/>
  <c r="AD2359" i="1"/>
  <c r="AX2364" i="1"/>
  <c r="CH2476" i="1"/>
  <c r="L2116" i="1"/>
  <c r="AP2253" i="1"/>
  <c r="AT2408" i="1"/>
  <c r="BN2476" i="1"/>
  <c r="Z2262" i="1"/>
  <c r="CD2253" i="1"/>
  <c r="Z2301" i="1"/>
  <c r="BZ2314" i="1"/>
  <c r="V2262" i="1"/>
  <c r="J2259" i="1"/>
  <c r="BZ2237" i="1"/>
  <c r="CD2442" i="1"/>
  <c r="BN2268" i="1"/>
  <c r="Z2406" i="1"/>
  <c r="AT2387" i="1"/>
  <c r="BF2435" i="1"/>
  <c r="R2210" i="1"/>
  <c r="AL2506" i="1"/>
  <c r="AX2269" i="1"/>
  <c r="V2260" i="1"/>
  <c r="CD2225" i="1"/>
  <c r="BF2364" i="1"/>
  <c r="BJ2287" i="1"/>
  <c r="AH2458" i="1"/>
  <c r="BV2339" i="1"/>
  <c r="AL2317" i="1"/>
  <c r="Z2335" i="1"/>
  <c r="AX2167" i="1"/>
  <c r="AP2233" i="1"/>
  <c r="BL2368" i="1"/>
  <c r="BZ2276" i="1"/>
  <c r="AX2255" i="1"/>
  <c r="AT2416" i="1"/>
  <c r="BN2294" i="1"/>
  <c r="BV2476" i="1"/>
  <c r="AL2279" i="1"/>
  <c r="BX2144" i="1"/>
  <c r="X2417" i="1"/>
  <c r="CD2259" i="1"/>
  <c r="AP2325" i="1"/>
  <c r="BJ2279" i="1"/>
  <c r="BF2230" i="1"/>
  <c r="V2161" i="1"/>
  <c r="BB2435" i="1"/>
  <c r="CD2231" i="1"/>
  <c r="T2263" i="1"/>
  <c r="BF2311" i="1"/>
  <c r="AT2540" i="1"/>
  <c r="BL2165" i="1"/>
  <c r="BJ2251" i="1"/>
  <c r="AP2484" i="1"/>
  <c r="BB2156" i="1"/>
  <c r="AX2183" i="1"/>
  <c r="BF2220" i="1"/>
  <c r="X2158" i="1"/>
  <c r="AL2379" i="1"/>
  <c r="BF2300" i="1"/>
  <c r="Z2371" i="1"/>
  <c r="BZ2246" i="1"/>
  <c r="AT2274" i="1"/>
  <c r="CH2245" i="1"/>
  <c r="BJ2364" i="1"/>
  <c r="BV2419" i="1"/>
  <c r="BF2255" i="1"/>
  <c r="BZ2338" i="1"/>
  <c r="BN2286" i="1"/>
  <c r="AT2289" i="1"/>
  <c r="BB2379" i="1"/>
  <c r="AT2519" i="1"/>
  <c r="AT2358" i="1"/>
  <c r="AP2412" i="1"/>
  <c r="AL2338" i="1"/>
  <c r="BD2473" i="1"/>
  <c r="BR2310" i="1"/>
  <c r="AV2312" i="1"/>
  <c r="AX2198" i="1"/>
  <c r="BN2302" i="1"/>
  <c r="AT2405" i="1"/>
  <c r="Z2279" i="1"/>
  <c r="BZ2266" i="1"/>
  <c r="H2263" i="1"/>
  <c r="CF2235" i="1"/>
  <c r="V2307" i="1"/>
  <c r="J2311" i="1"/>
  <c r="BF2170" i="1"/>
  <c r="AX2322" i="1"/>
  <c r="BJ2377" i="1"/>
  <c r="AP2241" i="1"/>
  <c r="Z2252" i="1"/>
  <c r="AB2466" i="1"/>
  <c r="BR2532" i="1"/>
  <c r="V2405" i="1"/>
  <c r="BN2402" i="1"/>
  <c r="BR2570" i="1"/>
  <c r="BB2461" i="1"/>
  <c r="BN2462" i="1"/>
  <c r="BF2497" i="1"/>
  <c r="BR2604" i="1"/>
  <c r="BR2510" i="1"/>
  <c r="BF2547" i="1"/>
  <c r="AX2407" i="1"/>
  <c r="BF2483" i="1"/>
  <c r="T2599" i="1"/>
  <c r="BD2403" i="1"/>
  <c r="BP2508" i="1"/>
  <c r="AZ2466" i="1"/>
  <c r="CH2456" i="1"/>
  <c r="BV2513" i="1"/>
  <c r="Z2454" i="1"/>
  <c r="BJ2505" i="1"/>
  <c r="CH2384" i="1"/>
  <c r="AV2529" i="1"/>
  <c r="BJ2489" i="1"/>
  <c r="CH2358" i="1"/>
  <c r="BD2256" i="1"/>
  <c r="AP2372" i="1"/>
  <c r="BF2549" i="1"/>
  <c r="J2525" i="1"/>
  <c r="AX2381" i="1"/>
  <c r="BJ2385" i="1"/>
  <c r="AL2266" i="1"/>
  <c r="AX2301" i="1"/>
  <c r="AD2440" i="1"/>
  <c r="AD2458" i="1"/>
  <c r="BH2389" i="1"/>
  <c r="BP2431" i="1"/>
  <c r="CH2289" i="1"/>
  <c r="AD2534" i="1"/>
  <c r="BJ2421" i="1"/>
  <c r="Z2294" i="1"/>
  <c r="AP2346" i="1"/>
  <c r="AX2437" i="1"/>
  <c r="BV2427" i="1"/>
  <c r="BN2499" i="1"/>
  <c r="BF2302" i="1"/>
  <c r="J2484" i="1"/>
  <c r="T2480" i="1"/>
  <c r="BN2359" i="1"/>
  <c r="AD2573" i="1"/>
  <c r="CH2512" i="1"/>
  <c r="BN2454" i="1"/>
  <c r="AZ2417" i="1"/>
  <c r="CF2403" i="1"/>
  <c r="BF2234" i="1"/>
  <c r="BF2470" i="1"/>
  <c r="X2186" i="1"/>
  <c r="Z2248" i="1"/>
  <c r="Z2343" i="1"/>
  <c r="AL2328" i="1"/>
  <c r="CD2433" i="1"/>
  <c r="AP2456" i="1"/>
  <c r="AP2294" i="1"/>
  <c r="BR2444" i="1"/>
  <c r="BJ2455" i="1"/>
  <c r="BR2554" i="1"/>
  <c r="AX2209" i="1"/>
  <c r="CD2476" i="1"/>
  <c r="CH2372" i="1"/>
  <c r="BF2429" i="1"/>
  <c r="CD2300" i="1"/>
  <c r="BV2442" i="1"/>
  <c r="BF2363" i="1"/>
  <c r="BB2416" i="1"/>
  <c r="AD2468" i="1"/>
  <c r="BF2437" i="1"/>
  <c r="BV2533" i="1"/>
  <c r="Z2268" i="1"/>
  <c r="AL2407" i="1"/>
  <c r="AN2214" i="1"/>
  <c r="AP2279" i="1"/>
  <c r="BB2129" i="1"/>
  <c r="CD2394" i="1"/>
  <c r="CB2242" i="1"/>
  <c r="BF2310" i="1"/>
  <c r="AL2273" i="1"/>
  <c r="AD2422" i="1"/>
  <c r="BB2175" i="1"/>
  <c r="AT2524" i="1"/>
  <c r="AP2304" i="1"/>
  <c r="R2457" i="1"/>
  <c r="Z2399" i="1"/>
  <c r="BB2164" i="1"/>
  <c r="BF2276" i="1"/>
  <c r="AT2407" i="1"/>
  <c r="BJ2356" i="1"/>
  <c r="AX2177" i="1"/>
  <c r="R2419" i="1"/>
  <c r="AB2522" i="1"/>
  <c r="Z2562" i="1"/>
  <c r="CH2412" i="1"/>
  <c r="AL2360" i="1"/>
  <c r="V2497" i="1"/>
  <c r="BB2122" i="1"/>
  <c r="J2307" i="1"/>
  <c r="CH2521" i="1"/>
  <c r="BV2437" i="1"/>
  <c r="BN2308" i="1"/>
  <c r="H2424" i="1"/>
  <c r="AL2400" i="1"/>
  <c r="AT2395" i="1"/>
  <c r="AX2365" i="1"/>
  <c r="AT2402" i="1"/>
  <c r="Z2239" i="1"/>
  <c r="CB2333" i="1"/>
  <c r="AT2413" i="1"/>
  <c r="J2553" i="1"/>
  <c r="BR2490" i="1"/>
  <c r="AL2378" i="1"/>
  <c r="AN2417" i="1"/>
  <c r="BF2240" i="1"/>
  <c r="T2501" i="1"/>
  <c r="BJ2496" i="1"/>
  <c r="AX2204" i="1"/>
  <c r="AD2556" i="1"/>
  <c r="BJ2314" i="1"/>
  <c r="J2442" i="1"/>
  <c r="AZ2298" i="1"/>
  <c r="BZ2321" i="1"/>
  <c r="BX2200" i="1"/>
  <c r="AZ2340" i="1"/>
  <c r="AT2440" i="1"/>
  <c r="R2358" i="1"/>
  <c r="R2422" i="1"/>
  <c r="AL2352" i="1"/>
  <c r="BJ2307" i="1"/>
  <c r="AX2233" i="1"/>
  <c r="BB2339" i="1"/>
  <c r="BF2293" i="1"/>
  <c r="AX2216" i="1"/>
  <c r="AJ2228" i="1"/>
  <c r="R2360" i="1"/>
  <c r="CD2395" i="1"/>
  <c r="AL2274" i="1"/>
  <c r="V2479" i="1"/>
  <c r="AR2403" i="1"/>
  <c r="BB2335" i="1"/>
  <c r="BZ2412" i="1"/>
  <c r="BJ2336" i="1"/>
  <c r="Z2353" i="1"/>
  <c r="AT2372" i="1"/>
  <c r="BB2265" i="1"/>
  <c r="BJ2288" i="1"/>
  <c r="AT2409" i="1"/>
  <c r="CH2485" i="1"/>
  <c r="AL2399" i="1"/>
  <c r="BZ2310" i="1"/>
  <c r="X2340" i="1"/>
  <c r="AD2472" i="1"/>
  <c r="AT2301" i="1"/>
  <c r="CD2302" i="1"/>
  <c r="CD2440" i="1"/>
  <c r="AP2329" i="1"/>
  <c r="Z2321" i="1"/>
  <c r="J2420" i="1"/>
  <c r="CH2240" i="1"/>
  <c r="Z2345" i="1"/>
  <c r="AT2175" i="1"/>
  <c r="R2458" i="1"/>
  <c r="BV2447" i="1"/>
  <c r="AT2391" i="1"/>
  <c r="AH2262" i="1"/>
  <c r="BB2363" i="1"/>
  <c r="CD2218" i="1"/>
  <c r="BF2266" i="1"/>
  <c r="BZ2244" i="1"/>
  <c r="BF2349" i="1"/>
  <c r="AP2262" i="1"/>
  <c r="BP2165" i="1"/>
  <c r="CH2279" i="1"/>
  <c r="AX2213" i="1"/>
  <c r="BZ2388" i="1"/>
  <c r="AR2368" i="1"/>
  <c r="Z2461" i="1"/>
  <c r="BB2321" i="1"/>
  <c r="AX2360" i="1"/>
  <c r="AX2450" i="1"/>
  <c r="AJ2326" i="1"/>
  <c r="BB2406" i="1"/>
  <c r="BN2248" i="1"/>
  <c r="Z2349" i="1"/>
  <c r="J2413" i="1"/>
  <c r="AH2251" i="1"/>
  <c r="AP2245" i="1"/>
  <c r="J2406" i="1"/>
  <c r="AP2332" i="1"/>
  <c r="BJ2265" i="1"/>
  <c r="CH2379" i="1"/>
  <c r="AT2336" i="1"/>
  <c r="Z2315" i="1"/>
  <c r="BB2226" i="1"/>
  <c r="CH2365" i="1"/>
  <c r="AX2205" i="1"/>
  <c r="BJ2367" i="1"/>
  <c r="AX2388" i="1"/>
  <c r="BB2391" i="1"/>
  <c r="CH2323" i="1"/>
  <c r="CB2249" i="1"/>
  <c r="BB2337" i="1"/>
  <c r="AD2310" i="1"/>
  <c r="BL2277" i="1"/>
  <c r="Z2266" i="1"/>
  <c r="BX2158" i="1"/>
  <c r="AT2426" i="1"/>
  <c r="BH2347" i="1"/>
  <c r="BZ2393" i="1"/>
  <c r="AT2237" i="1"/>
  <c r="BN2455" i="1"/>
  <c r="BX2116" i="1"/>
  <c r="AL2337" i="1"/>
  <c r="AT2499" i="1"/>
  <c r="BJ2317" i="1"/>
  <c r="BN2282" i="1"/>
  <c r="R2436" i="1"/>
  <c r="CD2413" i="1"/>
  <c r="BB2279" i="1"/>
  <c r="AT2288" i="1"/>
  <c r="Z2308" i="1"/>
  <c r="AT2245" i="1"/>
  <c r="Z2379" i="1"/>
  <c r="AX2310" i="1"/>
  <c r="AX2441" i="1"/>
  <c r="CD2547" i="1"/>
  <c r="AX2169" i="1"/>
  <c r="BF2420" i="1"/>
  <c r="BJ2434" i="1"/>
  <c r="AL2276" i="1"/>
  <c r="BN2289" i="1"/>
  <c r="AX2272" i="1"/>
  <c r="AT2373" i="1"/>
  <c r="AV2354" i="1"/>
  <c r="BJ2267" i="1"/>
  <c r="V2211" i="1"/>
  <c r="CF2284" i="1"/>
  <c r="AL2349" i="1"/>
  <c r="BV2412" i="1"/>
  <c r="CH2505" i="1"/>
  <c r="BN2276" i="1"/>
  <c r="AL2339" i="1"/>
  <c r="AX2342" i="1"/>
  <c r="J2437" i="1"/>
  <c r="CH2399" i="1"/>
  <c r="R2526" i="1"/>
  <c r="CD2479" i="1"/>
  <c r="CF2487" i="1"/>
  <c r="AP2506" i="1"/>
  <c r="BD2480" i="1"/>
  <c r="BT2550" i="1"/>
  <c r="BF2457" i="1"/>
  <c r="AT2548" i="1"/>
  <c r="J2429" i="1"/>
  <c r="BX2543" i="1"/>
  <c r="BD2452" i="1"/>
  <c r="CH2366" i="1"/>
  <c r="BF2380" i="1"/>
  <c r="J2456" i="1"/>
  <c r="CD2575" i="1"/>
  <c r="BX2459" i="1"/>
  <c r="CH2547" i="1"/>
  <c r="BB2385" i="1"/>
  <c r="BF2226" i="1"/>
  <c r="AP2542" i="1"/>
  <c r="CB2340" i="1"/>
  <c r="BJ2428" i="1"/>
  <c r="BV2521" i="1"/>
  <c r="CH2395" i="1"/>
  <c r="AD2209" i="1"/>
  <c r="AD2308" i="1"/>
  <c r="AL2465" i="1"/>
  <c r="Z2391" i="1"/>
  <c r="BR2471" i="1"/>
  <c r="AZ2522" i="1"/>
  <c r="Z2346" i="1"/>
  <c r="R2308" i="1"/>
  <c r="AT2505" i="1"/>
  <c r="CD2238" i="1"/>
  <c r="BL2494" i="1"/>
  <c r="BB2477" i="1"/>
  <c r="N2309" i="1"/>
  <c r="CH2499" i="1"/>
  <c r="AX2370" i="1"/>
  <c r="X2410" i="1"/>
  <c r="BR2497" i="1"/>
  <c r="R2262" i="1"/>
  <c r="BN2525" i="1"/>
  <c r="Z2398" i="1"/>
  <c r="CB2515" i="1"/>
  <c r="BJ2261" i="1"/>
  <c r="BR2567" i="1"/>
  <c r="V2484" i="1"/>
  <c r="T2571" i="1"/>
  <c r="BX2480" i="1"/>
  <c r="AX2400" i="1"/>
  <c r="J2511" i="1"/>
  <c r="AD2583" i="1"/>
  <c r="AZ2368" i="1"/>
  <c r="AL2429" i="1"/>
  <c r="AP2367" i="1"/>
  <c r="BZ2462" i="1"/>
  <c r="BB2366" i="1"/>
  <c r="CD2472" i="1"/>
  <c r="BZ2478" i="1"/>
  <c r="CH2314" i="1"/>
  <c r="BB2535" i="1"/>
  <c r="AX2478" i="1"/>
  <c r="BP2424" i="1"/>
  <c r="AD2407" i="1"/>
  <c r="AX2393" i="1"/>
  <c r="CD2220" i="1"/>
  <c r="Z2364" i="1"/>
  <c r="AP2496" i="1"/>
  <c r="BB2434" i="1"/>
  <c r="BX2424" i="1"/>
  <c r="CD2387" i="1"/>
  <c r="CD2294" i="1"/>
  <c r="BV2512" i="1"/>
  <c r="AV2480" i="1"/>
  <c r="BH2312" i="1"/>
  <c r="AJ2284" i="1"/>
  <c r="CD2335" i="1"/>
  <c r="BJ2304" i="1"/>
  <c r="BB2419" i="1"/>
  <c r="AX2247" i="1"/>
  <c r="CD2283" i="1"/>
  <c r="BZ2510" i="1"/>
  <c r="BB2345" i="1"/>
  <c r="BV2310" i="1"/>
  <c r="BB2232" i="1"/>
  <c r="V2458" i="1"/>
  <c r="BN2272" i="1"/>
  <c r="AH2238" i="1"/>
  <c r="AT2139" i="1"/>
  <c r="AT2133" i="1"/>
  <c r="BV2492" i="1"/>
  <c r="CD2365" i="1"/>
  <c r="X2144" i="1"/>
  <c r="BZ2302" i="1"/>
  <c r="AX2357" i="1"/>
  <c r="AD2470" i="1"/>
  <c r="BF2385" i="1"/>
  <c r="X2221" i="1"/>
  <c r="BZ2248" i="1"/>
  <c r="CH2223" i="1"/>
  <c r="AL2363" i="1"/>
  <c r="AX2219" i="1"/>
  <c r="CH2345" i="1"/>
  <c r="BF2184" i="1"/>
  <c r="AL2471" i="1"/>
  <c r="R2407" i="1"/>
  <c r="BN2590" i="1"/>
  <c r="AL2521" i="1"/>
  <c r="BZ2395" i="1"/>
  <c r="AJ2368" i="1"/>
  <c r="BB2241" i="1"/>
  <c r="BZ2262" i="1"/>
  <c r="BN2239" i="1"/>
  <c r="BZ2259" i="1"/>
  <c r="AX2372" i="1"/>
  <c r="BZ2386" i="1"/>
  <c r="CH2255" i="1"/>
  <c r="BF2521" i="1"/>
  <c r="BF2295" i="1"/>
  <c r="J2441" i="1"/>
  <c r="J2591" i="1"/>
  <c r="CD2276" i="1"/>
  <c r="BL2207" i="1"/>
  <c r="AT2412" i="1"/>
  <c r="BJ2283" i="1"/>
  <c r="BB2384" i="1"/>
  <c r="BZ2240" i="1"/>
  <c r="BN2386" i="1"/>
  <c r="BT2312" i="1"/>
  <c r="BF2314" i="1"/>
  <c r="CH2335" i="1"/>
  <c r="Z2325" i="1"/>
  <c r="BZ2483" i="1"/>
  <c r="CD2447" i="1"/>
  <c r="N2258" i="1"/>
  <c r="BF2261" i="1"/>
  <c r="AR2431" i="1"/>
  <c r="AZ2375" i="1"/>
  <c r="BV2540" i="1"/>
  <c r="BD2270" i="1"/>
  <c r="BB2323" i="1"/>
  <c r="AX2246" i="1"/>
  <c r="BR2517" i="1"/>
  <c r="BN2351" i="1"/>
  <c r="CD2328" i="1"/>
  <c r="BX2249" i="1"/>
  <c r="BN2311" i="1"/>
  <c r="AF2200" i="1"/>
  <c r="BZ2520" i="1"/>
  <c r="BV2308" i="1"/>
  <c r="BJ2531" i="1"/>
  <c r="BR2456" i="1"/>
  <c r="AT2290" i="1"/>
  <c r="J2482" i="1"/>
  <c r="AX2203" i="1"/>
  <c r="AJ2445" i="1"/>
  <c r="BJ2337" i="1"/>
  <c r="AV2291" i="1"/>
  <c r="AL2239" i="1"/>
  <c r="AP2349" i="1"/>
  <c r="AL2259" i="1"/>
  <c r="AJ2354" i="1"/>
  <c r="AL2245" i="1"/>
  <c r="BJ2374" i="1"/>
  <c r="BN2379" i="1"/>
  <c r="BF2356" i="1"/>
  <c r="AX2422" i="1"/>
  <c r="BJ2269" i="1"/>
  <c r="AJ2116" i="1"/>
  <c r="AX2268" i="1"/>
  <c r="Z2342" i="1"/>
  <c r="BB2478" i="1"/>
  <c r="R2440" i="1"/>
  <c r="BN2274" i="1"/>
  <c r="AT2272" i="1"/>
  <c r="X2200" i="1"/>
  <c r="BB2317" i="1"/>
  <c r="AD2213" i="1"/>
  <c r="AF2186" i="1"/>
  <c r="BR2491" i="1"/>
  <c r="CD2423" i="1"/>
  <c r="AL2380" i="1"/>
  <c r="AX2435" i="1"/>
  <c r="AN2382" i="1"/>
  <c r="BV2535" i="1"/>
  <c r="AX2171" i="1"/>
  <c r="Z2296" i="1"/>
  <c r="AT2384" i="1"/>
  <c r="CH2265" i="1"/>
  <c r="AD2356" i="1"/>
  <c r="BH2151" i="1"/>
  <c r="BF2374" i="1"/>
  <c r="BV2162" i="1"/>
  <c r="AD2412" i="1"/>
  <c r="BH2291" i="1"/>
  <c r="BF2427" i="1"/>
  <c r="BF2188" i="1"/>
  <c r="BZ2385" i="1"/>
  <c r="AL2475" i="1"/>
  <c r="AT2203" i="1"/>
  <c r="AH2409" i="1"/>
  <c r="AR2326" i="1"/>
  <c r="AT2399" i="1"/>
  <c r="CD2261" i="1"/>
  <c r="BX2305" i="1"/>
  <c r="BH2144" i="1"/>
  <c r="BN2244" i="1"/>
  <c r="BF2321" i="1"/>
  <c r="AX2308" i="1"/>
  <c r="AL2318" i="1"/>
  <c r="X2396" i="1"/>
  <c r="BZ2335" i="1"/>
  <c r="AP2335" i="1"/>
  <c r="V2420" i="1"/>
  <c r="CH2371" i="1"/>
  <c r="BL2179" i="1"/>
  <c r="CH2307" i="1"/>
  <c r="J2358" i="1"/>
  <c r="BV2510" i="1"/>
  <c r="BF2206" i="1"/>
  <c r="BB2293" i="1"/>
  <c r="BJ2331" i="1"/>
  <c r="BJ2254" i="1"/>
  <c r="AL2395" i="1"/>
  <c r="AX2240" i="1"/>
  <c r="BF2408" i="1"/>
  <c r="CF2340" i="1"/>
  <c r="BZ2309" i="1"/>
  <c r="CH2233" i="1"/>
  <c r="BZ2247" i="1"/>
  <c r="BF2442" i="1"/>
  <c r="CD2337" i="1"/>
  <c r="R2568" i="1"/>
  <c r="BV2478" i="1"/>
  <c r="BZ2241" i="1"/>
  <c r="BZ2282" i="1"/>
  <c r="BF2283" i="1"/>
  <c r="BN2372" i="1"/>
  <c r="BZ2281" i="1"/>
  <c r="AN2368" i="1"/>
  <c r="BX2123" i="1"/>
  <c r="AX2548" i="1"/>
  <c r="Z2324" i="1"/>
  <c r="BN2252" i="1"/>
  <c r="AD2408" i="1"/>
  <c r="BN2346" i="1"/>
  <c r="Z2363" i="1"/>
  <c r="BF2258" i="1"/>
  <c r="BV2547" i="1"/>
  <c r="AX2346" i="1"/>
  <c r="CH2311" i="1"/>
  <c r="AX2276" i="1"/>
  <c r="CD2239" i="1"/>
  <c r="BN2443" i="1"/>
  <c r="BN2539" i="1"/>
  <c r="BV2405" i="1"/>
  <c r="AB2515" i="1"/>
  <c r="AT2371" i="1"/>
  <c r="P2480" i="1"/>
  <c r="J2503" i="1"/>
  <c r="BZ2492" i="1"/>
  <c r="BR2484" i="1"/>
  <c r="AP2322" i="1"/>
  <c r="AX2359" i="1"/>
  <c r="BT2445" i="1"/>
  <c r="AP2371" i="1"/>
  <c r="BJ2322" i="1"/>
  <c r="N2359" i="1"/>
  <c r="BJ2359" i="1"/>
  <c r="CH2342" i="1"/>
  <c r="Z2373" i="1"/>
  <c r="AX2296" i="1"/>
  <c r="X2228" i="1"/>
  <c r="X2354" i="1"/>
  <c r="BB2381" i="1"/>
  <c r="CH2231" i="1"/>
  <c r="BN2247" i="1"/>
  <c r="AX2420" i="1"/>
  <c r="BZ2337" i="1"/>
  <c r="CD2351" i="1"/>
  <c r="AV2242" i="1"/>
  <c r="AT2437" i="1"/>
  <c r="AT2367" i="1"/>
  <c r="AZ2270" i="1"/>
  <c r="AT2525" i="1"/>
  <c r="BZ2344" i="1"/>
  <c r="AT2316" i="1"/>
  <c r="AR2249" i="1"/>
  <c r="AP2309" i="1"/>
  <c r="AT2127" i="1"/>
  <c r="AH2507" i="1"/>
  <c r="J2519" i="1"/>
  <c r="AP2392" i="1"/>
  <c r="J2604" i="1"/>
  <c r="BB2287" i="1"/>
  <c r="AX2311" i="1"/>
  <c r="BZ2349" i="1"/>
  <c r="AP2300" i="1"/>
  <c r="BN2385" i="1"/>
  <c r="BJ2511" i="1"/>
  <c r="CH2282" i="1"/>
  <c r="BB2301" i="1"/>
  <c r="BN2356" i="1"/>
  <c r="CD2421" i="1"/>
  <c r="Z2374" i="1"/>
  <c r="BJ2442" i="1"/>
  <c r="AH2240" i="1"/>
  <c r="AX2316" i="1"/>
  <c r="BJ2289" i="1"/>
  <c r="CH2247" i="1"/>
  <c r="CD2311" i="1"/>
  <c r="Z2300" i="1"/>
  <c r="AL2391" i="1"/>
  <c r="BF2272" i="1"/>
  <c r="AN2158" i="1"/>
  <c r="BT2466" i="1"/>
  <c r="BX2228" i="1"/>
  <c r="R2307" i="1"/>
  <c r="AL2330" i="1"/>
  <c r="AT2230" i="1"/>
  <c r="AP2293" i="1"/>
  <c r="AP2287" i="1"/>
  <c r="BN2491" i="1"/>
  <c r="AJ2193" i="1"/>
  <c r="BF2381" i="1"/>
  <c r="AX2430" i="1"/>
  <c r="R2357" i="1"/>
  <c r="Z2519" i="1"/>
  <c r="Z2247" i="1"/>
  <c r="CH2331" i="1"/>
  <c r="BN2363" i="1"/>
  <c r="R2311" i="1"/>
  <c r="J2492" i="1"/>
  <c r="AH2260" i="1"/>
  <c r="AJ2382" i="1"/>
  <c r="CD2289" i="1"/>
  <c r="AL2323" i="1"/>
  <c r="AP2310" i="1"/>
  <c r="AP2539" i="1"/>
  <c r="AX2386" i="1"/>
  <c r="CD2373" i="1"/>
  <c r="AT2246" i="1"/>
  <c r="Z2282" i="1"/>
  <c r="BR2507" i="1"/>
  <c r="BB2296" i="1"/>
  <c r="Z2366" i="1"/>
  <c r="BN2198" i="1"/>
  <c r="Z2167" i="1"/>
  <c r="CD2107" i="1"/>
  <c r="BF2149" i="1"/>
  <c r="AP2121" i="1"/>
  <c r="BZ2156" i="1"/>
  <c r="BN2231" i="1"/>
  <c r="CD2113" i="1"/>
  <c r="N2111" i="1"/>
  <c r="Z2143" i="1"/>
  <c r="AP2217" i="1"/>
  <c r="CF2249" i="1"/>
  <c r="AB2116" i="1"/>
  <c r="BL1983" i="1"/>
  <c r="BZ2296" i="1"/>
  <c r="AP2175" i="1"/>
  <c r="AT2034" i="1"/>
  <c r="J2310" i="1"/>
  <c r="Z2197" i="1"/>
  <c r="AP2031" i="1"/>
  <c r="BN1883" i="1"/>
  <c r="BN1882" i="1"/>
  <c r="Z2041" i="1"/>
  <c r="BZ1756" i="1"/>
  <c r="BB1853" i="1"/>
  <c r="BB2274" i="1"/>
  <c r="BZ2188" i="1"/>
  <c r="CH2017" i="1"/>
  <c r="BZ1869" i="1"/>
  <c r="AP2227" i="1"/>
  <c r="AX2328" i="1"/>
  <c r="BN2325" i="1"/>
  <c r="BN2233" i="1"/>
  <c r="L2018" i="1"/>
  <c r="BB2234" i="1"/>
  <c r="BF2169" i="1"/>
  <c r="AH2223" i="1"/>
  <c r="BF2100" i="1"/>
  <c r="AX2146" i="1"/>
  <c r="AL2190" i="1"/>
  <c r="CH2244" i="1"/>
  <c r="BB2071" i="1"/>
  <c r="BJ2218" i="1"/>
  <c r="AT2113" i="1"/>
  <c r="AN2228" i="1"/>
  <c r="BB1981" i="1"/>
  <c r="BJ2105" i="1"/>
  <c r="AT2279" i="1"/>
  <c r="AX2127" i="1"/>
  <c r="AP2195" i="1"/>
  <c r="AP2182" i="1"/>
  <c r="BF1987" i="1"/>
  <c r="CH1903" i="1"/>
  <c r="CH2086" i="1"/>
  <c r="CD2014" i="1"/>
  <c r="AT2098" i="1"/>
  <c r="BX2431" i="1"/>
  <c r="BJ2185" i="1"/>
  <c r="AP2164" i="1"/>
  <c r="BN2083" i="1"/>
  <c r="BJ1887" i="1"/>
  <c r="CD2232" i="1"/>
  <c r="BB2302" i="1"/>
  <c r="BF2303" i="1"/>
  <c r="BZ2118" i="1"/>
  <c r="CD2171" i="1"/>
  <c r="AL2216" i="1"/>
  <c r="BV2112" i="1"/>
  <c r="BN2108" i="1"/>
  <c r="AX2153" i="1"/>
  <c r="Z2206" i="1"/>
  <c r="AH2224" i="1"/>
  <c r="AX2094" i="1"/>
  <c r="BF2126" i="1"/>
  <c r="BZ2197" i="1"/>
  <c r="AD2443" i="1"/>
  <c r="AL2234" i="1"/>
  <c r="AT2170" i="1"/>
  <c r="AP2142" i="1"/>
  <c r="BH2158" i="1"/>
  <c r="BF1986" i="1"/>
  <c r="BN2140" i="1"/>
  <c r="AZ1990" i="1"/>
  <c r="AT1974" i="1"/>
  <c r="BZ1796" i="1"/>
  <c r="AL2014" i="1"/>
  <c r="CD2063" i="1"/>
  <c r="BJ1959" i="1"/>
  <c r="BV2211" i="1"/>
  <c r="BZ2126" i="1"/>
  <c r="BN1966" i="1"/>
  <c r="AT1964" i="1"/>
  <c r="Z1783" i="1"/>
  <c r="BZ2254" i="1"/>
  <c r="R2442" i="1"/>
  <c r="BV2517" i="1"/>
  <c r="Z2176" i="1"/>
  <c r="BF2273" i="1"/>
  <c r="BF1988" i="1"/>
  <c r="BZ2140" i="1"/>
  <c r="BR2161" i="1"/>
  <c r="CD2237" i="1"/>
  <c r="BB2216" i="1"/>
  <c r="Z2127" i="1"/>
  <c r="CH2121" i="1"/>
  <c r="BL2102" i="1"/>
  <c r="CD2203" i="1"/>
  <c r="AL2113" i="1"/>
  <c r="CD2066" i="1"/>
  <c r="BB2311" i="1"/>
  <c r="AV2270" i="1"/>
  <c r="V2062" i="1"/>
  <c r="AN2333" i="1"/>
  <c r="BD2501" i="1"/>
  <c r="BF1979" i="1"/>
  <c r="BN1953" i="1"/>
  <c r="Z1937" i="1"/>
  <c r="BN1741" i="1"/>
  <c r="Z1813" i="1"/>
  <c r="AP1820" i="1"/>
  <c r="BN2310" i="1"/>
  <c r="BB2217" i="1"/>
  <c r="AP2083" i="1"/>
  <c r="BZ1939" i="1"/>
  <c r="BN1918" i="1"/>
  <c r="CF2123" i="1"/>
  <c r="CB2326" i="1"/>
  <c r="Z2498" i="1"/>
  <c r="AT2140" i="1"/>
  <c r="AL2169" i="1"/>
  <c r="BZ2210" i="1"/>
  <c r="CH2199" i="1"/>
  <c r="AT2118" i="1"/>
  <c r="Z2161" i="1"/>
  <c r="BN2202" i="1"/>
  <c r="AP2191" i="1"/>
  <c r="AT2106" i="1"/>
  <c r="BN2142" i="1"/>
  <c r="AL2183" i="1"/>
  <c r="BJ2183" i="1"/>
  <c r="R2211" i="1"/>
  <c r="BL2011" i="1"/>
  <c r="Z2129" i="1"/>
  <c r="L2361" i="1"/>
  <c r="BF2211" i="1"/>
  <c r="CD1982" i="1"/>
  <c r="J2062" i="1"/>
  <c r="CH2042" i="1"/>
  <c r="AP2043" i="1"/>
  <c r="BN1895" i="1"/>
  <c r="BZ1968" i="1"/>
  <c r="BN1737" i="1"/>
  <c r="BB2188" i="1"/>
  <c r="AT2209" i="1"/>
  <c r="AT2041" i="1"/>
  <c r="BJ2024" i="1"/>
  <c r="BN2304" i="1"/>
  <c r="BN2449" i="1"/>
  <c r="BV2408" i="1"/>
  <c r="AP2183" i="1"/>
  <c r="CH2175" i="1"/>
  <c r="BF2147" i="1"/>
  <c r="BT2529" i="1"/>
  <c r="CH2475" i="1"/>
  <c r="BF2560" i="1"/>
  <c r="AT2441" i="1"/>
  <c r="BJ2402" i="1"/>
  <c r="BB2484" i="1"/>
  <c r="BJ2491" i="1"/>
  <c r="AT2433" i="1"/>
  <c r="Z2436" i="1"/>
  <c r="AR2445" i="1"/>
  <c r="AD2309" i="1"/>
  <c r="AH2338" i="1"/>
  <c r="AP2563" i="1"/>
  <c r="T2312" i="1"/>
  <c r="AX2402" i="1"/>
  <c r="BN2353" i="1"/>
  <c r="AP2518" i="1"/>
  <c r="X2270" i="1"/>
  <c r="CH2444" i="1"/>
  <c r="Z2314" i="1"/>
  <c r="BZ2323" i="1"/>
  <c r="BN2335" i="1"/>
  <c r="AD2423" i="1"/>
  <c r="AL2398" i="1"/>
  <c r="X2123" i="1"/>
  <c r="BN2517" i="1"/>
  <c r="AD2450" i="1"/>
  <c r="BN2380" i="1"/>
  <c r="AL2282" i="1"/>
  <c r="BB2254" i="1"/>
  <c r="AX2345" i="1"/>
  <c r="AT2325" i="1"/>
  <c r="AL2238" i="1"/>
  <c r="AP2272" i="1"/>
  <c r="BF2365" i="1"/>
  <c r="BJ2275" i="1"/>
  <c r="BN2374" i="1"/>
  <c r="CD2248" i="1"/>
  <c r="CD2168" i="1"/>
  <c r="BN2260" i="1"/>
  <c r="BR2457" i="1"/>
  <c r="X2256" i="1"/>
  <c r="AL2412" i="1"/>
  <c r="AX2279" i="1"/>
  <c r="BF2289" i="1"/>
  <c r="AX2449" i="1"/>
  <c r="AD2259" i="1"/>
  <c r="BN2251" i="1"/>
  <c r="BF2357" i="1"/>
  <c r="BB2239" i="1"/>
  <c r="BL2214" i="1"/>
  <c r="BF2275" i="1"/>
  <c r="BV2428" i="1"/>
  <c r="Z2330" i="1"/>
  <c r="AX2353" i="1"/>
  <c r="CH2339" i="1"/>
  <c r="AP2440" i="1"/>
  <c r="AJ2452" i="1"/>
  <c r="BJ2273" i="1"/>
  <c r="AZ2445" i="1"/>
  <c r="J2309" i="1"/>
  <c r="BZ2588" i="1"/>
  <c r="CD2352" i="1"/>
  <c r="BB2300" i="1"/>
  <c r="BB2414" i="1"/>
  <c r="BB2288" i="1"/>
  <c r="J2427" i="1"/>
  <c r="Z2402" i="1"/>
  <c r="CB2480" i="1"/>
  <c r="AX2542" i="1"/>
  <c r="BF2218" i="1"/>
  <c r="CF2298" i="1"/>
  <c r="BR2356" i="1"/>
  <c r="Z2465" i="1"/>
  <c r="AX2170" i="1"/>
  <c r="BF2421" i="1"/>
  <c r="BR2262" i="1"/>
  <c r="CH2489" i="1"/>
  <c r="BZ2275" i="1"/>
  <c r="AJ2417" i="1"/>
  <c r="BL2452" i="1"/>
  <c r="BF2251" i="1"/>
  <c r="AT2414" i="1"/>
  <c r="AX2266" i="1"/>
  <c r="V2360" i="1"/>
  <c r="BR2258" i="1"/>
  <c r="AL2479" i="1"/>
  <c r="AN2179" i="1"/>
  <c r="BF2164" i="1"/>
  <c r="AJ2340" i="1"/>
  <c r="AT2380" i="1"/>
  <c r="BP2214" i="1"/>
  <c r="R2164" i="1"/>
  <c r="BF2199" i="1"/>
  <c r="BN2182" i="1"/>
  <c r="CH2169" i="1"/>
  <c r="CD2136" i="1"/>
  <c r="BB2176" i="1"/>
  <c r="AL2163" i="1"/>
  <c r="AP2258" i="1"/>
  <c r="AX2111" i="1"/>
  <c r="J2164" i="1"/>
  <c r="Z2155" i="1"/>
  <c r="CD2150" i="1"/>
  <c r="BZ2182" i="1"/>
  <c r="AP2231" i="1"/>
  <c r="BL2039" i="1"/>
  <c r="Z2198" i="1"/>
  <c r="X2347" i="1"/>
  <c r="BF2010" i="1"/>
  <c r="AT2055" i="1"/>
  <c r="AP2058" i="1"/>
  <c r="AP2035" i="1"/>
  <c r="BZ1905" i="1"/>
  <c r="Z1971" i="1"/>
  <c r="AL1768" i="1"/>
  <c r="CF2053" i="1"/>
  <c r="CD1996" i="1"/>
  <c r="AT2031" i="1"/>
  <c r="CH2044" i="1"/>
  <c r="CH2021" i="1"/>
  <c r="Z2259" i="1"/>
  <c r="BX2130" i="1"/>
  <c r="Z2237" i="1"/>
  <c r="BZ2232" i="1"/>
  <c r="AT2351" i="1"/>
  <c r="AP2108" i="1"/>
  <c r="AX2073" i="1"/>
  <c r="Z2218" i="1"/>
  <c r="BB2280" i="1"/>
  <c r="AN2074" i="1"/>
  <c r="AX2063" i="1"/>
  <c r="BZ2209" i="1"/>
  <c r="AN2102" i="1"/>
  <c r="CF1997" i="1"/>
  <c r="AX2051" i="1"/>
  <c r="AP2167" i="1"/>
  <c r="BB2114" i="1"/>
  <c r="BB2015" i="1"/>
  <c r="BF1980" i="1"/>
  <c r="CH2262" i="1"/>
  <c r="BJ2213" i="1"/>
  <c r="BZ1826" i="1"/>
  <c r="AP1910" i="1"/>
  <c r="CD2007" i="1"/>
  <c r="CH1929" i="1"/>
  <c r="BD1941" i="1"/>
  <c r="AP1785" i="1"/>
  <c r="AT2317" i="1"/>
  <c r="AH2196" i="1"/>
  <c r="BN1818" i="1"/>
  <c r="BJ1856" i="1"/>
  <c r="BJ2227" i="1"/>
  <c r="BH2116" i="1"/>
  <c r="BF2245" i="1"/>
  <c r="X2046" i="1"/>
  <c r="BF2097" i="1"/>
  <c r="AT2275" i="1"/>
  <c r="BN2358" i="1"/>
  <c r="BV2015" i="1"/>
  <c r="CD2083" i="1"/>
  <c r="BF2231" i="1"/>
  <c r="AT2321" i="1"/>
  <c r="AT2000" i="1"/>
  <c r="BL2333" i="1"/>
  <c r="BB2206" i="1"/>
  <c r="BV2213" i="1"/>
  <c r="AT1978" i="1"/>
  <c r="BH2277" i="1"/>
  <c r="AL2233" i="1"/>
  <c r="BN2234" i="1"/>
  <c r="BN2175" i="1"/>
  <c r="BJ2234" i="1"/>
  <c r="BX2067" i="1"/>
  <c r="AR2011" i="1"/>
  <c r="Z1778" i="1"/>
  <c r="N1772" i="1"/>
  <c r="V1919" i="1"/>
  <c r="BJ2164" i="1"/>
  <c r="CH1925" i="1"/>
  <c r="AL2315" i="1"/>
  <c r="X2004" i="1"/>
  <c r="AL1965" i="1"/>
  <c r="BN1761" i="1"/>
  <c r="CH2441" i="1"/>
  <c r="AX2448" i="1"/>
  <c r="CH2275" i="1"/>
  <c r="BX1990" i="1"/>
  <c r="AJ2242" i="1"/>
  <c r="AN2081" i="1"/>
  <c r="AN2130" i="1"/>
  <c r="AX2105" i="1"/>
  <c r="BF2119" i="1"/>
  <c r="CF2018" i="1"/>
  <c r="AT2219" i="1"/>
  <c r="Z2227" i="1"/>
  <c r="AP2204" i="1"/>
  <c r="H2165" i="1"/>
  <c r="AD2336" i="1"/>
  <c r="BN2216" i="1"/>
  <c r="AV2214" i="1"/>
  <c r="BF2024" i="1"/>
  <c r="AX2244" i="1"/>
  <c r="AP2154" i="1"/>
  <c r="BF2048" i="1"/>
  <c r="BN2135" i="1"/>
  <c r="BJ2055" i="1"/>
  <c r="BZ2070" i="1"/>
  <c r="BN1912" i="1"/>
  <c r="H1822" i="1"/>
  <c r="AL1771" i="1"/>
  <c r="BZ1772" i="1"/>
  <c r="CD2034" i="1"/>
  <c r="AH2112" i="1"/>
  <c r="AP2041" i="1"/>
  <c r="BJ2212" i="1"/>
  <c r="AX2401" i="1"/>
  <c r="R2258" i="1"/>
  <c r="BR2479" i="1"/>
  <c r="CB2123" i="1"/>
  <c r="BZ2324" i="1"/>
  <c r="BB2157" i="1"/>
  <c r="BL2067" i="1"/>
  <c r="AZ2221" i="1"/>
  <c r="AP2265" i="1"/>
  <c r="BB2135" i="1"/>
  <c r="BX1997" i="1"/>
  <c r="BF2080" i="1"/>
  <c r="CH2239" i="1"/>
  <c r="J2115" i="1"/>
  <c r="AR2102" i="1"/>
  <c r="CD1988" i="1"/>
  <c r="CF2221" i="1"/>
  <c r="J2262" i="1"/>
  <c r="BB2178" i="1"/>
  <c r="BF2209" i="1"/>
  <c r="V2014" i="1"/>
  <c r="BJ1975" i="1"/>
  <c r="CH1751" i="1"/>
  <c r="BB2093" i="1"/>
  <c r="AH2065" i="1"/>
  <c r="CF2039" i="1"/>
  <c r="BX2312" i="1"/>
  <c r="BB2184" i="1"/>
  <c r="BB1995" i="1"/>
  <c r="BR1966" i="1"/>
  <c r="BJ1735" i="1"/>
  <c r="AT2065" i="1"/>
  <c r="BV2309" i="1"/>
  <c r="BB2237" i="1"/>
  <c r="AL2309" i="1"/>
  <c r="Z2307" i="1"/>
  <c r="AL2269" i="1"/>
  <c r="Z2520" i="1"/>
  <c r="X2536" i="1"/>
  <c r="CH2461" i="1"/>
  <c r="CD2568" i="1"/>
  <c r="CF2312" i="1"/>
  <c r="AD2428" i="1"/>
  <c r="BN2468" i="1"/>
  <c r="BD2515" i="1"/>
  <c r="AP2391" i="1"/>
  <c r="CF2536" i="1"/>
  <c r="CD2318" i="1"/>
  <c r="BN2388" i="1"/>
  <c r="BZ2491" i="1"/>
  <c r="AJ2186" i="1"/>
  <c r="AP2485" i="1"/>
  <c r="Z2484" i="1"/>
  <c r="BD2340" i="1"/>
  <c r="AP2498" i="1"/>
  <c r="AB2312" i="1"/>
  <c r="CB2501" i="1"/>
  <c r="AT2115" i="1"/>
  <c r="AX2252" i="1"/>
  <c r="AL2336" i="1"/>
  <c r="AT2260" i="1"/>
  <c r="H2473" i="1"/>
  <c r="AX2338" i="1"/>
  <c r="Z2386" i="1"/>
  <c r="AR2389" i="1"/>
  <c r="BF2345" i="1"/>
  <c r="BJ2343" i="1"/>
  <c r="CH2317" i="1"/>
  <c r="AZ2319" i="1"/>
  <c r="AX2282" i="1"/>
  <c r="AD2339" i="1"/>
  <c r="AL2311" i="1"/>
  <c r="CD2450" i="1"/>
  <c r="BZ2360" i="1"/>
  <c r="BJ2574" i="1"/>
  <c r="AT2157" i="1"/>
  <c r="CD2350" i="1"/>
  <c r="BJ2225" i="1"/>
  <c r="Z2289" i="1"/>
  <c r="AP2259" i="1"/>
  <c r="AT2107" i="1"/>
  <c r="BB2244" i="1"/>
  <c r="AB2263" i="1"/>
  <c r="BX2368" i="1"/>
  <c r="BB2314" i="1"/>
  <c r="AP2365" i="1"/>
  <c r="AL2386" i="1"/>
  <c r="V2419" i="1"/>
  <c r="BJ2245" i="1"/>
  <c r="CD2245" i="1"/>
  <c r="AT2359" i="1"/>
  <c r="AZ2403" i="1"/>
  <c r="AP2239" i="1"/>
  <c r="BF2177" i="1"/>
  <c r="AT2392" i="1"/>
  <c r="AP2478" i="1"/>
  <c r="BB2437" i="1"/>
  <c r="Z2244" i="1"/>
  <c r="AJ2256" i="1"/>
  <c r="AL2321" i="1"/>
  <c r="AX2323" i="1"/>
  <c r="CH2400" i="1"/>
  <c r="AZ2487" i="1"/>
  <c r="X2284" i="1"/>
  <c r="Z2409" i="1"/>
  <c r="CH2283" i="1"/>
  <c r="BF2386" i="1"/>
  <c r="AZ2263" i="1"/>
  <c r="CH2359" i="1"/>
  <c r="AT2268" i="1"/>
  <c r="J2555" i="1"/>
  <c r="CD2329" i="1"/>
  <c r="BB2247" i="1"/>
  <c r="CD2336" i="1"/>
  <c r="BN2580" i="1"/>
  <c r="CD2260" i="1"/>
  <c r="CD2287" i="1"/>
  <c r="AT2360" i="1"/>
  <c r="CH2259" i="1"/>
  <c r="BB2154" i="1"/>
  <c r="N2260" i="1"/>
  <c r="BN2259" i="1"/>
  <c r="CD2339" i="1"/>
  <c r="BL2123" i="1"/>
  <c r="BL2466" i="1"/>
  <c r="CF2137" i="1"/>
  <c r="Z2352" i="1"/>
  <c r="AZ2424" i="1"/>
  <c r="CF2361" i="1"/>
  <c r="CD2196" i="1"/>
  <c r="CD2142" i="1"/>
  <c r="BZ2223" i="1"/>
  <c r="BB2338" i="1"/>
  <c r="AT2307" i="1"/>
  <c r="BZ2230" i="1"/>
  <c r="BR2212" i="1"/>
  <c r="AX2234" i="1"/>
  <c r="BX2403" i="1"/>
  <c r="Z2217" i="1"/>
  <c r="AH2204" i="1"/>
  <c r="AT2211" i="1"/>
  <c r="AN2312" i="1"/>
  <c r="BN2132" i="1"/>
  <c r="CF2158" i="1"/>
  <c r="AL2227" i="1"/>
  <c r="AT2129" i="1"/>
  <c r="BL2074" i="1"/>
  <c r="CD2114" i="1"/>
  <c r="AP2049" i="1"/>
  <c r="BZ1832" i="1"/>
  <c r="BZ1908" i="1"/>
  <c r="BB2097" i="1"/>
  <c r="AR2060" i="1"/>
  <c r="BN1999" i="1"/>
  <c r="AT2083" i="1"/>
  <c r="CF2277" i="1"/>
  <c r="CH2035" i="1"/>
  <c r="Z1819" i="1"/>
  <c r="Z1895" i="1"/>
  <c r="BN2503" i="1"/>
  <c r="J2415" i="1"/>
  <c r="R2469" i="1"/>
  <c r="AN2067" i="1"/>
  <c r="CH2268" i="1"/>
  <c r="AR2144" i="1"/>
  <c r="BH2305" i="1"/>
  <c r="CD2086" i="1"/>
  <c r="BH2410" i="1"/>
  <c r="BB2090" i="1"/>
  <c r="BN2220" i="1"/>
  <c r="BB2065" i="1"/>
  <c r="AT2323" i="1"/>
  <c r="BF2066" i="1"/>
  <c r="N2212" i="1"/>
  <c r="AL2232" i="1"/>
  <c r="R2309" i="1"/>
  <c r="AX2003" i="1"/>
  <c r="BN2154" i="1"/>
  <c r="BV2210" i="1"/>
  <c r="AP2170" i="1"/>
  <c r="AR2221" i="1"/>
  <c r="BJ1915" i="1"/>
  <c r="AP1973" i="1"/>
  <c r="BF1958" i="1"/>
  <c r="X2011" i="1"/>
  <c r="BF1985" i="1"/>
  <c r="R2163" i="1"/>
  <c r="BJ2157" i="1"/>
  <c r="BZ2079" i="1"/>
  <c r="AP1901" i="1"/>
  <c r="CH2092" i="1"/>
  <c r="X2452" i="1"/>
  <c r="AX2337" i="1"/>
  <c r="AL2357" i="1"/>
  <c r="BF2125" i="1"/>
  <c r="AT2169" i="1"/>
  <c r="V2066" i="1"/>
  <c r="CD2022" i="1"/>
  <c r="AP2206" i="1"/>
  <c r="BB2160" i="1"/>
  <c r="AT2052" i="1"/>
  <c r="CD2010" i="1"/>
  <c r="BJ2184" i="1"/>
  <c r="BB2136" i="1"/>
  <c r="AT2030" i="1"/>
  <c r="AX1995" i="1"/>
  <c r="BD2235" i="1"/>
  <c r="AL2392" i="1"/>
  <c r="AL2196" i="1"/>
  <c r="BB2127" i="1"/>
  <c r="AX2182" i="1"/>
  <c r="BJ2169" i="1"/>
  <c r="BN1772" i="1"/>
  <c r="AT1933" i="1"/>
  <c r="BZ2045" i="1"/>
  <c r="CH1873" i="1"/>
  <c r="AR2137" i="1"/>
  <c r="BJ1733" i="1"/>
  <c r="BV2160" i="1"/>
  <c r="AF2207" i="1"/>
  <c r="BZ1758" i="1"/>
  <c r="BB1908" i="1"/>
  <c r="AP2351" i="1"/>
  <c r="BB2315" i="1"/>
  <c r="BZ2422" i="1"/>
  <c r="BX2347" i="1"/>
  <c r="BF1978" i="1"/>
  <c r="AL2213" i="1"/>
  <c r="AX2143" i="1"/>
  <c r="AX2142" i="1"/>
  <c r="BF2195" i="1"/>
  <c r="Z2205" i="1"/>
  <c r="BF2118" i="1"/>
  <c r="BF2115" i="1"/>
  <c r="BB2170" i="1"/>
  <c r="BZ2196" i="1"/>
  <c r="BZ2234" i="1"/>
  <c r="BZ2233" i="1"/>
  <c r="CH2234" i="1"/>
  <c r="BZ2128" i="1"/>
  <c r="AX2150" i="1"/>
  <c r="CF2074" i="1"/>
  <c r="BF2156" i="1"/>
  <c r="CH2276" i="1"/>
  <c r="BZ1924" i="1"/>
  <c r="AT1967" i="1"/>
  <c r="V1968" i="1"/>
  <c r="AT1834" i="1"/>
  <c r="Z2100" i="1"/>
  <c r="AH1868" i="1"/>
  <c r="CD2120" i="1"/>
  <c r="BB2260" i="1"/>
  <c r="BN1916" i="1"/>
  <c r="BB1952" i="1"/>
  <c r="BF2577" i="1"/>
  <c r="Z2394" i="1"/>
  <c r="CD2293" i="1"/>
  <c r="V2212" i="1"/>
  <c r="BZ2176" i="1"/>
  <c r="AJ2018" i="1"/>
  <c r="Z2261" i="1"/>
  <c r="CH2254" i="1"/>
  <c r="BN2168" i="1"/>
  <c r="BF2099" i="1"/>
  <c r="BF2351" i="1"/>
  <c r="AH2213" i="1"/>
  <c r="N2160" i="1"/>
  <c r="CD2085" i="1"/>
  <c r="CD2315" i="1"/>
  <c r="AP2188" i="1"/>
  <c r="CB2137" i="1"/>
  <c r="BB2177" i="1"/>
  <c r="AT2332" i="1"/>
  <c r="Z2104" i="1"/>
  <c r="BF1992" i="1"/>
  <c r="AR2186" i="1"/>
  <c r="BJ1999" i="1"/>
  <c r="BF2035" i="1"/>
  <c r="BN1856" i="1"/>
  <c r="BN1944" i="1"/>
  <c r="BV1967" i="1"/>
  <c r="BL2060" i="1"/>
  <c r="CD1978" i="1"/>
  <c r="AT2079" i="1"/>
  <c r="AP1985" i="1"/>
  <c r="CH2073" i="1"/>
  <c r="AX2258" i="1"/>
  <c r="CH2561" i="1"/>
  <c r="AT2295" i="1"/>
  <c r="BV2406" i="1"/>
  <c r="CH2128" i="1"/>
  <c r="CD2098" i="1"/>
  <c r="AX2399" i="1"/>
  <c r="Z2338" i="1"/>
  <c r="T2494" i="1"/>
  <c r="AL2275" i="1"/>
  <c r="AX2223" i="1"/>
  <c r="AL2261" i="1"/>
  <c r="AL2255" i="1"/>
  <c r="CD2345" i="1"/>
  <c r="AX2332" i="1"/>
  <c r="BZ2372" i="1"/>
  <c r="BP2116" i="1"/>
  <c r="BJ2244" i="1"/>
  <c r="BB2549" i="1"/>
  <c r="BF2239" i="1"/>
  <c r="Z2448" i="1"/>
  <c r="BZ2408" i="1"/>
  <c r="AL2524" i="1"/>
  <c r="BF2414" i="1"/>
  <c r="AD2449" i="1"/>
  <c r="X2130" i="1"/>
  <c r="BT2361" i="1"/>
  <c r="BN2604" i="1"/>
  <c r="CH2356" i="1"/>
  <c r="BJ2308" i="1"/>
  <c r="CD2280" i="1"/>
  <c r="CH2310" i="1"/>
  <c r="BF2328" i="1"/>
  <c r="AP2314" i="1"/>
  <c r="CD2266" i="1"/>
  <c r="AL2280" i="1"/>
  <c r="BF2268" i="1"/>
  <c r="BN2287" i="1"/>
  <c r="AL2419" i="1"/>
  <c r="AX2358" i="1"/>
  <c r="P2459" i="1"/>
  <c r="AR2536" i="1"/>
  <c r="AD2457" i="1"/>
  <c r="AZ2291" i="1"/>
  <c r="AX2197" i="1"/>
  <c r="BN2415" i="1"/>
  <c r="AL2526" i="1"/>
  <c r="BZ2416" i="1"/>
  <c r="AP2470" i="1"/>
  <c r="BH2438" i="1"/>
  <c r="BL2193" i="1"/>
  <c r="BJ2483" i="1"/>
  <c r="AL2394" i="1"/>
  <c r="BZ2365" i="1"/>
  <c r="AB2459" i="1"/>
  <c r="CD2244" i="1"/>
  <c r="AH2254" i="1"/>
  <c r="BN2433" i="1"/>
  <c r="AD2562" i="1"/>
  <c r="P2494" i="1"/>
  <c r="AL2483" i="1"/>
  <c r="AB2494" i="1"/>
  <c r="L2165" i="1"/>
  <c r="Z2413" i="1"/>
  <c r="AP2359" i="1"/>
  <c r="CD2344" i="1"/>
  <c r="AH2311" i="1"/>
  <c r="BN2330" i="1"/>
  <c r="BF2210" i="1"/>
  <c r="BH2368" i="1"/>
  <c r="CH2408" i="1"/>
  <c r="AX2321" i="1"/>
  <c r="BJ2330" i="1"/>
  <c r="AL2295" i="1"/>
  <c r="CD2385" i="1"/>
  <c r="BZ2506" i="1"/>
  <c r="BR2470" i="1"/>
  <c r="BN2343" i="1"/>
  <c r="BB2444" i="1"/>
  <c r="BF2324" i="1"/>
  <c r="BX2333" i="1"/>
  <c r="AH2356" i="1"/>
  <c r="CD2192" i="1"/>
  <c r="CB2564" i="1"/>
  <c r="J2468" i="1"/>
  <c r="AX2261" i="1"/>
  <c r="AT2393" i="1"/>
  <c r="CD2286" i="1"/>
  <c r="BH2172" i="1"/>
  <c r="AX2226" i="1"/>
  <c r="AV2263" i="1"/>
  <c r="BN2399" i="1"/>
  <c r="J2435" i="1"/>
  <c r="Z2356" i="1"/>
  <c r="AX2237" i="1"/>
  <c r="BD2291" i="1"/>
  <c r="AL2343" i="1"/>
  <c r="BR2407" i="1"/>
  <c r="Z2492" i="1"/>
  <c r="CD2308" i="1"/>
  <c r="AL2426" i="1"/>
  <c r="BF2281" i="1"/>
  <c r="AT2477" i="1"/>
  <c r="BZ2350" i="1"/>
  <c r="BJ2379" i="1"/>
  <c r="BF2423" i="1"/>
  <c r="CD2338" i="1"/>
  <c r="BH2326" i="1"/>
  <c r="AL2268" i="1"/>
  <c r="AH2310" i="1"/>
  <c r="BB2283" i="1"/>
  <c r="BB2392" i="1"/>
  <c r="X2235" i="1"/>
  <c r="AD2568" i="1"/>
  <c r="BN2324" i="1"/>
  <c r="BJ2353" i="1"/>
  <c r="BF2379" i="1"/>
  <c r="BF2286" i="1"/>
  <c r="BF2329" i="1"/>
  <c r="BZ2476" i="1"/>
  <c r="CD2353" i="1"/>
  <c r="V2433" i="1"/>
  <c r="AT2283" i="1"/>
  <c r="CH2535" i="1"/>
  <c r="AX2363" i="1"/>
  <c r="AP2358" i="1"/>
  <c r="AT2542" i="1"/>
  <c r="Z2344" i="1"/>
  <c r="AR2466" i="1"/>
  <c r="AP2273" i="1"/>
  <c r="BB2185" i="1"/>
  <c r="J2359" i="1"/>
  <c r="AD2518" i="1"/>
  <c r="BJ2363" i="1"/>
  <c r="AX2374" i="1"/>
  <c r="AP2318" i="1"/>
  <c r="BD2326" i="1"/>
  <c r="CH2281" i="1"/>
  <c r="CD2197" i="1"/>
  <c r="AT2394" i="1"/>
  <c r="BB2538" i="1"/>
  <c r="Z2426" i="1"/>
  <c r="CH2363" i="1"/>
  <c r="BN2237" i="1"/>
  <c r="R2405" i="1"/>
  <c r="BB2353" i="1"/>
  <c r="J2112" i="1"/>
  <c r="AH2258" i="1"/>
  <c r="CH2437" i="1"/>
  <c r="BJ2476" i="1"/>
  <c r="AT2553" i="1"/>
  <c r="CD2176" i="1"/>
  <c r="BH2382" i="1"/>
  <c r="BF2405" i="1"/>
  <c r="BB2134" i="1"/>
  <c r="AV2557" i="1"/>
  <c r="AB2480" i="1"/>
  <c r="BV2479" i="1"/>
  <c r="BZ2434" i="1"/>
  <c r="N2261" i="1"/>
  <c r="AN2151" i="1"/>
  <c r="J2448" i="1"/>
  <c r="BB2532" i="1"/>
  <c r="CF2389" i="1"/>
  <c r="AX2191" i="1"/>
  <c r="AP2339" i="1"/>
  <c r="AT2266" i="1"/>
  <c r="AT2240" i="1"/>
  <c r="AD2406" i="1"/>
  <c r="X2172" i="1"/>
  <c r="AV2466" i="1"/>
  <c r="CD2357" i="1"/>
  <c r="CF2459" i="1"/>
  <c r="BN2303" i="1"/>
  <c r="BJ2268" i="1"/>
  <c r="AP2254" i="1"/>
  <c r="AT2422" i="1"/>
  <c r="CD2164" i="1"/>
  <c r="CH2274" i="1"/>
  <c r="BH2270" i="1"/>
  <c r="AT2517" i="1"/>
  <c r="BJ2329" i="1"/>
  <c r="BZ2328" i="1"/>
  <c r="CD2317" i="1"/>
  <c r="BV2421" i="1"/>
  <c r="AP2225" i="1"/>
  <c r="BF2539" i="1"/>
  <c r="BN2423" i="1"/>
  <c r="BF2469" i="1"/>
  <c r="AZ2242" i="1"/>
  <c r="AP2344" i="1"/>
  <c r="AT2534" i="1"/>
  <c r="AL2294" i="1"/>
  <c r="AP2317" i="1"/>
  <c r="AN2298" i="1"/>
  <c r="AT2105" i="1"/>
  <c r="BR2496" i="1"/>
  <c r="R2528" i="1"/>
  <c r="BN2238" i="1"/>
  <c r="BF2265" i="1"/>
  <c r="BZ2429" i="1"/>
  <c r="AH2237" i="1"/>
  <c r="CD2379" i="1"/>
  <c r="AT2470" i="1"/>
  <c r="AD2430" i="1"/>
  <c r="BJ2504" i="1"/>
  <c r="AX2394" i="1"/>
  <c r="BZ2437" i="1"/>
  <c r="BF2330" i="1"/>
  <c r="AL2405" i="1"/>
  <c r="BJ2290" i="1"/>
  <c r="AD2261" i="1"/>
  <c r="AP2321" i="1"/>
  <c r="CD2204" i="1"/>
  <c r="BZ2380" i="1"/>
  <c r="CB2298" i="1"/>
  <c r="AT2225" i="1"/>
  <c r="AT2308" i="1"/>
  <c r="AP2283" i="1"/>
  <c r="Z2422" i="1"/>
  <c r="N2308" i="1"/>
  <c r="AT2400" i="1"/>
  <c r="AL2267" i="1"/>
  <c r="Z2388" i="1"/>
  <c r="Z2400" i="1"/>
  <c r="BF2190" i="1"/>
  <c r="BN2350" i="1"/>
  <c r="BN2240" i="1"/>
  <c r="BB2582" i="1"/>
  <c r="BX2529" i="1"/>
  <c r="CH2462" i="1"/>
  <c r="BZ2359" i="1"/>
  <c r="BV2420" i="1"/>
  <c r="V2258" i="1"/>
  <c r="X2151" i="1"/>
  <c r="CH2246" i="1"/>
  <c r="AL2253" i="1"/>
  <c r="AT2231" i="1"/>
  <c r="BF2335" i="1"/>
  <c r="AD2496" i="1"/>
  <c r="AX2336" i="1"/>
  <c r="AP2489" i="1"/>
  <c r="BD2333" i="1"/>
  <c r="BZ2330" i="1"/>
  <c r="CD2465" i="1"/>
  <c r="BN2345" i="1"/>
  <c r="BB2490" i="1"/>
  <c r="AP2448" i="1"/>
  <c r="CH2385" i="1"/>
  <c r="BL2144" i="1"/>
  <c r="BJ2541" i="1"/>
  <c r="CD2316" i="1"/>
  <c r="Z2295" i="1"/>
  <c r="BF2262" i="1"/>
  <c r="AT2239" i="1"/>
  <c r="BL2130" i="1"/>
  <c r="V2115" i="1"/>
  <c r="AR2256" i="1"/>
  <c r="Z2311" i="1"/>
  <c r="AL2373" i="1"/>
  <c r="AR2354" i="1"/>
  <c r="AZ2410" i="1"/>
  <c r="BJ2321" i="1"/>
  <c r="BJ2567" i="1"/>
  <c r="BF2322" i="1"/>
  <c r="BF2595" i="1"/>
  <c r="AV2522" i="1"/>
  <c r="V2603" i="1"/>
  <c r="CH2468" i="1"/>
  <c r="BR2360" i="1"/>
  <c r="AL2514" i="1"/>
  <c r="BN2414" i="1"/>
  <c r="BN2428" i="1"/>
  <c r="Z2392" i="1"/>
  <c r="CH2510" i="1"/>
  <c r="BV2415" i="1"/>
  <c r="AX2289" i="1"/>
  <c r="BJ2294" i="1"/>
  <c r="AX2239" i="1"/>
  <c r="BD2312" i="1"/>
  <c r="AD2561" i="1"/>
  <c r="BJ2547" i="1"/>
  <c r="J2476" i="1"/>
  <c r="BB2525" i="1"/>
  <c r="CD2252" i="1"/>
  <c r="AT2497" i="1"/>
  <c r="AX2262" i="1"/>
  <c r="BH2417" i="1"/>
  <c r="BZ2294" i="1"/>
  <c r="AX2444" i="1"/>
  <c r="AT2314" i="1"/>
  <c r="V2444" i="1"/>
  <c r="BN2329" i="1"/>
  <c r="BV2259" i="1"/>
  <c r="BJ2247" i="1"/>
  <c r="BZ2373" i="1"/>
  <c r="AP2255" i="1"/>
  <c r="BZ2401" i="1"/>
  <c r="V2310" i="1"/>
  <c r="CH2386" i="1"/>
  <c r="AX2232" i="1"/>
  <c r="AL2500" i="1"/>
  <c r="AT2346" i="1"/>
  <c r="AN2186" i="1"/>
  <c r="CD2282" i="1"/>
  <c r="BL2158" i="1"/>
  <c r="BX2151" i="1"/>
  <c r="CD2391" i="1"/>
  <c r="BV2526" i="1"/>
  <c r="BZ2303" i="1"/>
  <c r="AP2337" i="1"/>
  <c r="AX2580" i="1"/>
  <c r="BL2319" i="1"/>
  <c r="CH2273" i="1"/>
  <c r="AT2119" i="1"/>
  <c r="BZ2379" i="1"/>
  <c r="AT2147" i="1"/>
  <c r="BN2331" i="1"/>
  <c r="AL2387" i="1"/>
  <c r="J2414" i="1"/>
  <c r="V2507" i="1"/>
  <c r="AL2331" i="1"/>
  <c r="BB2295" i="1"/>
  <c r="BB2539" i="1"/>
  <c r="BD2305" i="1"/>
  <c r="AX2385" i="1"/>
  <c r="AL2287" i="1"/>
  <c r="BN2265" i="1"/>
  <c r="AT2385" i="1"/>
  <c r="BN2352" i="1"/>
  <c r="AP2261" i="1"/>
  <c r="CH2287" i="1"/>
  <c r="BB2153" i="1"/>
  <c r="AX2408" i="1"/>
  <c r="BB2266" i="1"/>
  <c r="AL2296" i="1"/>
  <c r="CH2328" i="1"/>
  <c r="AP2442" i="1"/>
  <c r="AP2301" i="1"/>
  <c r="AX2470" i="1"/>
  <c r="BJ2295" i="1"/>
  <c r="AT2141" i="1"/>
  <c r="AP2331" i="1"/>
  <c r="BZ2367" i="1"/>
  <c r="AT2428" i="1"/>
  <c r="BF2344" i="1"/>
  <c r="CD2184" i="1"/>
  <c r="J2160" i="1"/>
  <c r="AT2155" i="1"/>
  <c r="BB2401" i="1"/>
  <c r="BR2260" i="1"/>
  <c r="CD2274" i="1"/>
  <c r="AT2342" i="1"/>
  <c r="Z2275" i="1"/>
  <c r="AL2301" i="1"/>
  <c r="BD2347" i="1"/>
  <c r="BL2109" i="1"/>
  <c r="AX2274" i="1"/>
  <c r="BF2233" i="1"/>
  <c r="AP2176" i="1"/>
  <c r="BZ2195" i="1"/>
  <c r="AP2125" i="1"/>
  <c r="J2209" i="1"/>
  <c r="BZ2161" i="1"/>
  <c r="BB2132" i="1"/>
  <c r="CH2108" i="1"/>
  <c r="CD2183" i="1"/>
  <c r="CH2119" i="1"/>
  <c r="AP2223" i="1"/>
  <c r="BH2095" i="1"/>
  <c r="AX2161" i="1"/>
  <c r="BB2055" i="1"/>
  <c r="BB2252" i="1"/>
  <c r="BF2056" i="1"/>
  <c r="AL2203" i="1"/>
  <c r="BX2011" i="1"/>
  <c r="BN2211" i="1"/>
  <c r="CH2218" i="1"/>
  <c r="CH1965" i="1"/>
  <c r="CB1941" i="1"/>
  <c r="CH1763" i="1"/>
  <c r="AP2149" i="1"/>
  <c r="CH2148" i="1"/>
  <c r="AR2158" i="1"/>
  <c r="R2161" i="1"/>
  <c r="Z2122" i="1"/>
  <c r="CH1953" i="1"/>
  <c r="AV1864" i="1"/>
  <c r="AJ2515" i="1"/>
  <c r="AT2493" i="1"/>
  <c r="CF2382" i="1"/>
  <c r="N2210" i="1"/>
  <c r="BB2128" i="1"/>
  <c r="BZ2122" i="1"/>
  <c r="CD2106" i="1"/>
  <c r="AL2199" i="1"/>
  <c r="V2113" i="1"/>
  <c r="Z2111" i="1"/>
  <c r="BN2230" i="1"/>
  <c r="Z2191" i="1"/>
  <c r="CF2319" i="1"/>
  <c r="BD2151" i="1"/>
  <c r="AL2206" i="1"/>
  <c r="BZ2136" i="1"/>
  <c r="AT2349" i="1"/>
  <c r="BH2109" i="1"/>
  <c r="CH2184" i="1"/>
  <c r="V2064" i="1"/>
  <c r="AT2197" i="1"/>
  <c r="BX2375" i="1"/>
  <c r="AP2002" i="1"/>
  <c r="AP1979" i="1"/>
  <c r="BN1853" i="1"/>
  <c r="BZ1916" i="1"/>
  <c r="AT1959" i="1"/>
  <c r="BB2045" i="1"/>
  <c r="AT2174" i="1"/>
  <c r="BN2092" i="1"/>
  <c r="CH1988" i="1"/>
  <c r="P2018" i="1"/>
  <c r="BV2261" i="1"/>
  <c r="BB2322" i="1"/>
  <c r="CH2258" i="1"/>
  <c r="CD2030" i="1"/>
  <c r="V2213" i="1"/>
  <c r="BH2186" i="1"/>
  <c r="CD2097" i="1"/>
  <c r="AD2017" i="1"/>
  <c r="AX2139" i="1"/>
  <c r="AT2220" i="1"/>
  <c r="AX2080" i="1"/>
  <c r="CD2008" i="1"/>
  <c r="BF2112" i="1"/>
  <c r="BF2197" i="1"/>
  <c r="BB2350" i="1"/>
  <c r="J2161" i="1"/>
  <c r="BN2188" i="1"/>
  <c r="Z2219" i="1"/>
  <c r="AH2210" i="1"/>
  <c r="AN2165" i="1"/>
  <c r="AR2130" i="1"/>
  <c r="BJ2153" i="1"/>
  <c r="BF1898" i="1"/>
  <c r="AT2353" i="1"/>
  <c r="T1822" i="1"/>
  <c r="BJ2023" i="1"/>
  <c r="BN1849" i="1"/>
  <c r="AP2468" i="1"/>
  <c r="AX2079" i="1"/>
  <c r="BJ2128" i="1"/>
  <c r="BN2189" i="1"/>
  <c r="BF2339" i="1"/>
  <c r="BD2361" i="1"/>
  <c r="AL2262" i="1"/>
  <c r="CD2167" i="1"/>
  <c r="BB2199" i="1"/>
  <c r="AD2161" i="1"/>
  <c r="AT2167" i="1"/>
  <c r="AD2160" i="1"/>
  <c r="BF2155" i="1"/>
  <c r="CD2128" i="1"/>
  <c r="BF2148" i="1"/>
  <c r="BN2227" i="1"/>
  <c r="CD2119" i="1"/>
  <c r="R2112" i="1"/>
  <c r="CD2112" i="1"/>
  <c r="Z2192" i="1"/>
  <c r="AH2184" i="1"/>
  <c r="AF2263" i="1"/>
  <c r="V2448" i="1"/>
  <c r="N2162" i="1"/>
  <c r="Z2225" i="1"/>
  <c r="AT2062" i="1"/>
  <c r="Z1986" i="1"/>
  <c r="CH2111" i="1"/>
  <c r="CH2112" i="1"/>
  <c r="BN2223" i="1"/>
  <c r="Z2093" i="1"/>
  <c r="BB1996" i="1"/>
  <c r="BN2213" i="1"/>
  <c r="AT2038" i="1"/>
  <c r="CB1969" i="1"/>
  <c r="CD2100" i="1"/>
  <c r="BZ2265" i="1"/>
  <c r="AL2377" i="1"/>
  <c r="CD2303" i="1"/>
  <c r="BR2210" i="1"/>
  <c r="BJ2196" i="1"/>
  <c r="BZ2127" i="1"/>
  <c r="AT2435" i="1"/>
  <c r="AH2202" i="1"/>
  <c r="AH2177" i="1"/>
  <c r="BJ2113" i="1"/>
  <c r="AL2325" i="1"/>
  <c r="CH2191" i="1"/>
  <c r="AH2162" i="1"/>
  <c r="CF2060" i="1"/>
  <c r="J2356" i="1"/>
  <c r="AT2189" i="1"/>
  <c r="X1983" i="1"/>
  <c r="BB2041" i="1"/>
  <c r="BB2169" i="1"/>
  <c r="AN2340" i="1"/>
  <c r="V2415" i="1"/>
  <c r="AL1869" i="1"/>
  <c r="BF2065" i="1"/>
  <c r="BB1933" i="1"/>
  <c r="CH1973" i="1"/>
  <c r="BN1995" i="1"/>
  <c r="CH1853" i="1"/>
  <c r="BF2140" i="1"/>
  <c r="AN2284" i="1"/>
  <c r="Z1861" i="1"/>
  <c r="R2013" i="1"/>
  <c r="V1918" i="1"/>
  <c r="BR2461" i="1"/>
  <c r="BZ2317" i="1"/>
  <c r="CB2256" i="1"/>
  <c r="CD2044" i="1"/>
  <c r="AT2286" i="1"/>
  <c r="BF2538" i="1"/>
  <c r="BR2477" i="1"/>
  <c r="BJ2426" i="1"/>
  <c r="R2421" i="1"/>
  <c r="CH2498" i="1"/>
  <c r="AB2501" i="1"/>
  <c r="BJ2485" i="1"/>
  <c r="BR2428" i="1"/>
  <c r="Z2482" i="1"/>
  <c r="R2465" i="1"/>
  <c r="BB2519" i="1"/>
  <c r="BR2483" i="1"/>
  <c r="Z2287" i="1"/>
  <c r="AL2420" i="1"/>
  <c r="Z2434" i="1"/>
  <c r="AT2483" i="1"/>
  <c r="CD2407" i="1"/>
  <c r="BB2378" i="1"/>
  <c r="BJ2371" i="1"/>
  <c r="AF2179" i="1"/>
  <c r="BL2347" i="1"/>
  <c r="BV2114" i="1"/>
  <c r="AT2276" i="1"/>
  <c r="Z2267" i="1"/>
  <c r="CD2360" i="1"/>
  <c r="BJ2346" i="1"/>
  <c r="AT2421" i="1"/>
  <c r="BB2400" i="1"/>
  <c r="CB2417" i="1"/>
  <c r="BF2168" i="1"/>
  <c r="X2459" i="1"/>
  <c r="BR2436" i="1"/>
  <c r="BJ2422" i="1"/>
  <c r="V2413" i="1"/>
  <c r="AV2508" i="1"/>
  <c r="R2213" i="1"/>
  <c r="AL2260" i="1"/>
  <c r="AN2424" i="1"/>
  <c r="BF2247" i="1"/>
  <c r="V2447" i="1"/>
  <c r="BF2455" i="1"/>
  <c r="AX2189" i="1"/>
  <c r="AX2211" i="1"/>
  <c r="BB2142" i="1"/>
  <c r="BL2221" i="1"/>
  <c r="AX2267" i="1"/>
  <c r="AJ2487" i="1"/>
  <c r="CB2445" i="1"/>
  <c r="AX2295" i="1"/>
  <c r="P2508" i="1"/>
  <c r="J2430" i="1"/>
  <c r="Z2378" i="1"/>
  <c r="CD2273" i="1"/>
  <c r="R2259" i="1"/>
  <c r="CH2318" i="1"/>
  <c r="CD2290" i="1"/>
  <c r="AT2386" i="1"/>
  <c r="CD2262" i="1"/>
  <c r="BT2459" i="1"/>
  <c r="BN2426" i="1"/>
  <c r="CH2381" i="1"/>
  <c r="BZ2427" i="1"/>
  <c r="CH2352" i="1"/>
  <c r="AX2350" i="1"/>
  <c r="J2260" i="1"/>
  <c r="BF2288" i="1"/>
  <c r="Z2430" i="1"/>
  <c r="BX2207" i="1"/>
  <c r="BJ2338" i="1"/>
  <c r="AT2322" i="1"/>
  <c r="AL2365" i="1"/>
  <c r="AD2307" i="1"/>
  <c r="BX2361" i="1"/>
  <c r="AN2193" i="1"/>
  <c r="J2416" i="1"/>
  <c r="AZ2480" i="1"/>
  <c r="X2326" i="1"/>
  <c r="BF2308" i="1"/>
  <c r="BZ2560" i="1"/>
  <c r="BB2349" i="1"/>
  <c r="AT2324" i="1"/>
  <c r="BJ2258" i="1"/>
  <c r="AD2414" i="1"/>
  <c r="AT2212" i="1"/>
  <c r="CD2359" i="1"/>
  <c r="BF2241" i="1"/>
  <c r="AX2251" i="1"/>
  <c r="BF2449" i="1"/>
  <c r="CD2535" i="1"/>
  <c r="BN2370" i="1"/>
  <c r="AL2381" i="1"/>
  <c r="BB2402" i="1"/>
  <c r="BZ2211" i="1"/>
  <c r="BJ2146" i="1"/>
  <c r="AT2024" i="1"/>
  <c r="AT2028" i="1"/>
  <c r="V2164" i="1"/>
  <c r="BN2129" i="1"/>
  <c r="AT2014" i="1"/>
  <c r="BB2013" i="1"/>
  <c r="AT2150" i="1"/>
  <c r="AL2112" i="1"/>
  <c r="BB1999" i="1"/>
  <c r="BB1989" i="1"/>
  <c r="AT2128" i="1"/>
  <c r="BB2059" i="1"/>
  <c r="BZ2189" i="1"/>
  <c r="BB2420" i="1"/>
  <c r="AT2223" i="1"/>
  <c r="BF2121" i="1"/>
  <c r="AX2559" i="1"/>
  <c r="BJ2202" i="1"/>
  <c r="AP1961" i="1"/>
  <c r="CB1801" i="1"/>
  <c r="CD2070" i="1"/>
  <c r="BN2125" i="1"/>
  <c r="AH2169" i="1"/>
  <c r="AN2319" i="1"/>
  <c r="AT2195" i="1"/>
  <c r="AP2128" i="1"/>
  <c r="CH1947" i="1"/>
  <c r="BB2500" i="1"/>
  <c r="AP2307" i="1"/>
  <c r="CD2349" i="1"/>
  <c r="BF2002" i="1"/>
  <c r="BL2375" i="1"/>
  <c r="BF2106" i="1"/>
  <c r="CH2227" i="1"/>
  <c r="AH2206" i="1"/>
  <c r="CH2232" i="1"/>
  <c r="BN2206" i="1"/>
  <c r="J2541" i="1"/>
  <c r="CH2197" i="1"/>
  <c r="AP2224" i="1"/>
  <c r="AL2189" i="1"/>
  <c r="BB2374" i="1"/>
  <c r="AP2189" i="1"/>
  <c r="AX2121" i="1"/>
  <c r="Z2135" i="1"/>
  <c r="BZ2419" i="1"/>
  <c r="BF2132" i="1"/>
  <c r="BJ2126" i="1"/>
  <c r="AZ2116" i="1"/>
  <c r="BZ2084" i="1"/>
  <c r="BB2076" i="1"/>
  <c r="CH1981" i="1"/>
  <c r="AH2066" i="1"/>
  <c r="BN1880" i="1"/>
  <c r="BZ1884" i="1"/>
  <c r="AP2113" i="1"/>
  <c r="BJ2090" i="1"/>
  <c r="Z2071" i="1"/>
  <c r="BV2062" i="1"/>
  <c r="AX2245" i="1"/>
  <c r="Z2309" i="1"/>
  <c r="CH2253" i="1"/>
  <c r="V2016" i="1"/>
  <c r="CF2172" i="1"/>
  <c r="CD2042" i="1"/>
  <c r="Z2195" i="1"/>
  <c r="AT2002" i="1"/>
  <c r="BN2254" i="1"/>
  <c r="AX2027" i="1"/>
  <c r="BZ2184" i="1"/>
  <c r="AT1980" i="1"/>
  <c r="AX2344" i="1"/>
  <c r="AX2015" i="1"/>
  <c r="BN2176" i="1"/>
  <c r="BN2111" i="1"/>
  <c r="BV2434" i="1"/>
  <c r="BB2191" i="1"/>
  <c r="Z2105" i="1"/>
  <c r="Z2232" i="1"/>
  <c r="CH2106" i="1"/>
  <c r="Z2036" i="1"/>
  <c r="BJ1859" i="1"/>
  <c r="BB2168" i="1"/>
  <c r="AX1905" i="1"/>
  <c r="AT2043" i="1"/>
  <c r="AP2036" i="1"/>
  <c r="CH2217" i="1"/>
  <c r="X2095" i="1"/>
  <c r="BN2017" i="1"/>
  <c r="AP1845" i="1"/>
  <c r="CH2210" i="1"/>
  <c r="CH2349" i="1"/>
  <c r="BN2381" i="1"/>
  <c r="BB2251" i="1"/>
  <c r="Z2125" i="1"/>
  <c r="BB2276" i="1"/>
  <c r="CD2141" i="1"/>
  <c r="BJ2168" i="1"/>
  <c r="AL2111" i="1"/>
  <c r="J2526" i="1"/>
  <c r="AX2114" i="1"/>
  <c r="BN2153" i="1"/>
  <c r="BD2207" i="1"/>
  <c r="BJ2286" i="1"/>
  <c r="AH2218" i="1"/>
  <c r="Z2126" i="1"/>
  <c r="BF2087" i="1"/>
  <c r="BF2227" i="1"/>
  <c r="BN2133" i="1"/>
  <c r="V2442" i="1"/>
  <c r="BB2106" i="1"/>
  <c r="BH2249" i="1"/>
  <c r="BB1953" i="1"/>
  <c r="AT1838" i="1"/>
  <c r="BZ1989" i="1"/>
  <c r="AP1819" i="1"/>
  <c r="BZ2231" i="1"/>
  <c r="BF1932" i="1"/>
  <c r="AH2226" i="1"/>
  <c r="BN2219" i="1"/>
  <c r="BB1931" i="1"/>
  <c r="BV1819" i="1"/>
  <c r="AT2302" i="1"/>
  <c r="BJ2372" i="1"/>
  <c r="BZ2253" i="1"/>
  <c r="BJ2219" i="1"/>
  <c r="CH2219" i="1"/>
  <c r="AL2218" i="1"/>
  <c r="AL2210" i="1"/>
  <c r="BJ2161" i="1"/>
  <c r="AP2211" i="1"/>
  <c r="Z2210" i="1"/>
  <c r="Z2202" i="1"/>
  <c r="BJ2136" i="1"/>
  <c r="BJ2203" i="1"/>
  <c r="BZ2199" i="1"/>
  <c r="CF2109" i="1"/>
  <c r="BN2121" i="1"/>
  <c r="AX2168" i="1"/>
  <c r="AH2171" i="1"/>
  <c r="Z2160" i="1"/>
  <c r="CD2064" i="1"/>
  <c r="AL2191" i="1"/>
  <c r="BF2181" i="1"/>
  <c r="BN1870" i="1"/>
  <c r="N2014" i="1"/>
  <c r="J2434" i="1"/>
  <c r="BB1768" i="1"/>
  <c r="AL2016" i="1"/>
  <c r="Z2118" i="1"/>
  <c r="Z2183" i="1"/>
  <c r="CD2157" i="1"/>
  <c r="BZ1856" i="1"/>
  <c r="AV1983" i="1"/>
  <c r="AD2462" i="1"/>
  <c r="CD2330" i="1"/>
  <c r="N2310" i="1"/>
  <c r="BF2163" i="1"/>
  <c r="CF2011" i="1"/>
  <c r="BF2014" i="1"/>
  <c r="BR2412" i="1"/>
  <c r="AN2438" i="1"/>
  <c r="BR2505" i="1"/>
  <c r="BD2487" i="1"/>
  <c r="AT2388" i="1"/>
  <c r="AX2317" i="1"/>
  <c r="BB2512" i="1"/>
  <c r="BL2186" i="1"/>
  <c r="BL2424" i="1"/>
  <c r="AL2288" i="1"/>
  <c r="AT2492" i="1"/>
  <c r="N2357" i="1"/>
  <c r="AR2410" i="1"/>
  <c r="AH2503" i="1"/>
  <c r="AP2330" i="1"/>
  <c r="AJ2172" i="1"/>
  <c r="AV2277" i="1"/>
  <c r="CD2331" i="1"/>
  <c r="CD2393" i="1"/>
  <c r="AX2260" i="1"/>
  <c r="BJ2444" i="1"/>
  <c r="AL2345" i="1"/>
  <c r="BF2178" i="1"/>
  <c r="BF2377" i="1"/>
  <c r="AD2582" i="1"/>
  <c r="BV2429" i="1"/>
  <c r="AV2347" i="1"/>
  <c r="BF2461" i="1"/>
  <c r="AL2240" i="1"/>
  <c r="AT2398" i="1"/>
  <c r="Z2276" i="1"/>
  <c r="V2434" i="1"/>
  <c r="CD2230" i="1"/>
  <c r="BX2193" i="1"/>
  <c r="AX2440" i="1"/>
  <c r="BZ2245" i="1"/>
  <c r="Z2359" i="1"/>
  <c r="AP2380" i="1"/>
  <c r="BB2405" i="1"/>
  <c r="AX2398" i="1"/>
  <c r="BN2339" i="1"/>
  <c r="AV2256" i="1"/>
  <c r="CF2179" i="1"/>
  <c r="BN2344" i="1"/>
  <c r="BB2307" i="1"/>
  <c r="Z2414" i="1"/>
  <c r="AD2258" i="1"/>
  <c r="BV2482" i="1"/>
  <c r="AF2228" i="1"/>
  <c r="BN2519" i="1"/>
  <c r="CD2384" i="1"/>
  <c r="BB2219" i="1"/>
  <c r="Z2595" i="1"/>
  <c r="BZ2325" i="1"/>
  <c r="V2163" i="1"/>
  <c r="BX2319" i="1"/>
  <c r="BZ2489" i="1"/>
  <c r="Z2412" i="1"/>
  <c r="P2263" i="1"/>
  <c r="BN2315" i="1"/>
  <c r="N2307" i="1"/>
  <c r="BN2261" i="1"/>
  <c r="AL2496" i="1"/>
  <c r="AV2284" i="1"/>
  <c r="BD2564" i="1"/>
  <c r="AF2172" i="1"/>
  <c r="AN2207" i="1"/>
  <c r="BJ2351" i="1"/>
  <c r="AT2181" i="1"/>
  <c r="CD2216" i="1"/>
  <c r="BZ2363" i="1"/>
  <c r="AN2242" i="1"/>
  <c r="AD2360" i="1"/>
  <c r="BN2262" i="1"/>
  <c r="X2207" i="1"/>
  <c r="CH2367" i="1"/>
  <c r="BF2436" i="1"/>
  <c r="AP2269" i="1"/>
  <c r="T2431" i="1"/>
  <c r="R2261" i="1"/>
  <c r="BB2289" i="1"/>
  <c r="AL2371" i="1"/>
  <c r="BF2416" i="1"/>
  <c r="BZ2280" i="1"/>
  <c r="CH2517" i="1"/>
  <c r="BJ2302" i="1"/>
  <c r="AJ2375" i="1"/>
  <c r="AX2581" i="1"/>
  <c r="AX2175" i="1"/>
  <c r="J2542" i="1"/>
  <c r="BB2331" i="1"/>
  <c r="BF2274" i="1"/>
  <c r="CD2281" i="1"/>
  <c r="N2113" i="1"/>
  <c r="BV2161" i="1"/>
  <c r="BB2203" i="1"/>
  <c r="BZ2160" i="1"/>
  <c r="CB2109" i="1"/>
  <c r="AT2146" i="1"/>
  <c r="BB2155" i="1"/>
  <c r="Z2147" i="1"/>
  <c r="AN2032" i="1"/>
  <c r="AT2122" i="1"/>
  <c r="BB2133" i="1"/>
  <c r="BN2128" i="1"/>
  <c r="BF2044" i="1"/>
  <c r="BH2298" i="1"/>
  <c r="BV2441" i="1"/>
  <c r="BL1997" i="1"/>
  <c r="BJ2239" i="1"/>
  <c r="CH2212" i="1"/>
  <c r="AB1773" i="1"/>
  <c r="BJ1755" i="1"/>
  <c r="BV2066" i="1"/>
  <c r="CH2052" i="1"/>
  <c r="AP2162" i="1"/>
  <c r="BN1961" i="1"/>
  <c r="BB2329" i="1"/>
  <c r="Z2188" i="1"/>
  <c r="BJ1973" i="1"/>
  <c r="AP1741" i="1"/>
  <c r="BZ2300" i="1"/>
  <c r="BJ2233" i="1"/>
  <c r="BF2342" i="1"/>
  <c r="Z2149" i="1"/>
  <c r="BZ2112" i="1"/>
  <c r="AH2190" i="1"/>
  <c r="BJ2211" i="1"/>
  <c r="AT2092" i="1"/>
  <c r="CB2193" i="1"/>
  <c r="CH2181" i="1"/>
  <c r="AH2192" i="1"/>
  <c r="BB2073" i="1"/>
  <c r="X2074" i="1"/>
  <c r="AP2171" i="1"/>
  <c r="CH2183" i="1"/>
  <c r="AT2056" i="1"/>
  <c r="BB2224" i="1"/>
  <c r="BB2183" i="1"/>
  <c r="AX2190" i="1"/>
  <c r="AT2265" i="1"/>
  <c r="AT2156" i="1"/>
  <c r="Z2153" i="1"/>
  <c r="BJ1979" i="1"/>
  <c r="BN1827" i="1"/>
  <c r="BZ1824" i="1"/>
  <c r="BJ1890" i="1"/>
  <c r="BB1951" i="1"/>
  <c r="CD1776" i="1"/>
  <c r="AT2134" i="1"/>
  <c r="BN2134" i="1"/>
  <c r="AR1969" i="1"/>
  <c r="N1819" i="1"/>
  <c r="AV2417" i="1"/>
  <c r="BZ2370" i="1"/>
  <c r="CH2286" i="1"/>
  <c r="BF2183" i="1"/>
  <c r="AT2253" i="1"/>
  <c r="BZ2170" i="1"/>
  <c r="CH2248" i="1"/>
  <c r="BV2258" i="1"/>
  <c r="AX2178" i="1"/>
  <c r="BN2162" i="1"/>
  <c r="AT2303" i="1"/>
  <c r="BB2227" i="1"/>
  <c r="CD2148" i="1"/>
  <c r="BZ2148" i="1"/>
  <c r="X2312" i="1"/>
  <c r="AX2157" i="1"/>
  <c r="Z2185" i="1"/>
  <c r="L2067" i="1"/>
  <c r="BB2225" i="1"/>
  <c r="Z2204" i="1"/>
  <c r="AN1976" i="1"/>
  <c r="BJ2204" i="1"/>
  <c r="AD2064" i="1"/>
  <c r="BB2008" i="1"/>
  <c r="BZ1966" i="1"/>
  <c r="CH2013" i="1"/>
  <c r="BN1824" i="1"/>
  <c r="BN1832" i="1"/>
  <c r="AT2084" i="1"/>
  <c r="CH2182" i="1"/>
  <c r="CD2009" i="1"/>
  <c r="BB1986" i="1"/>
  <c r="BX2109" i="1"/>
  <c r="AT2377" i="1"/>
  <c r="CH2269" i="1"/>
  <c r="CF2326" i="1"/>
  <c r="BZ2220" i="1"/>
  <c r="BJ2198" i="1"/>
  <c r="BJ2266" i="1"/>
  <c r="BF2143" i="1"/>
  <c r="Z2212" i="1"/>
  <c r="CH2178" i="1"/>
  <c r="BB2356" i="1"/>
  <c r="R2113" i="1"/>
  <c r="BZ2203" i="1"/>
  <c r="BN2163" i="1"/>
  <c r="AT2247" i="1"/>
  <c r="BJ2175" i="1"/>
  <c r="BZ2149" i="1"/>
  <c r="BX2354" i="1"/>
  <c r="CD2087" i="1"/>
  <c r="AH2182" i="1"/>
  <c r="BF2090" i="1"/>
  <c r="BD1955" i="1"/>
  <c r="BJ1803" i="1"/>
  <c r="BZ2155" i="1"/>
  <c r="CD2094" i="1"/>
  <c r="AR2179" i="1"/>
  <c r="AP1980" i="1"/>
  <c r="CH2171" i="1"/>
  <c r="AT2066" i="1"/>
  <c r="CB1885" i="1"/>
  <c r="AP1789" i="1"/>
  <c r="CH2134" i="1"/>
  <c r="X2179" i="1"/>
  <c r="Z2253" i="1"/>
  <c r="BR2259" i="1"/>
  <c r="BH2081" i="1"/>
  <c r="BD2249" i="1"/>
  <c r="BZ2177" i="1"/>
  <c r="V2112" i="1"/>
  <c r="BL2004" i="1"/>
  <c r="AP2274" i="1"/>
  <c r="BR2162" i="1"/>
  <c r="BJ2232" i="1"/>
  <c r="BB2101" i="1"/>
  <c r="CH2238" i="1"/>
  <c r="BJ2148" i="1"/>
  <c r="AH2253" i="1"/>
  <c r="AT2010" i="1"/>
  <c r="CH2486" i="1"/>
  <c r="AX2085" i="1"/>
  <c r="AX2155" i="1"/>
  <c r="BJ2276" i="1"/>
  <c r="BB2238" i="1"/>
  <c r="Z2168" i="1"/>
  <c r="BB1770" i="1"/>
  <c r="BD1829" i="1"/>
  <c r="BJ1765" i="1"/>
  <c r="AP2136" i="1"/>
  <c r="AN2004" i="1"/>
  <c r="AP2240" i="1"/>
  <c r="CD2155" i="1"/>
  <c r="AN2053" i="1"/>
  <c r="CH1961" i="1"/>
  <c r="AL2435" i="1"/>
  <c r="BF2237" i="1"/>
  <c r="CH2293" i="1"/>
  <c r="BB2163" i="1"/>
  <c r="AP2226" i="1"/>
  <c r="Z2115" i="1"/>
  <c r="BP2480" i="1"/>
  <c r="AL2518" i="1"/>
  <c r="BJ2447" i="1"/>
  <c r="V2407" i="1"/>
  <c r="Z2469" i="1"/>
  <c r="BF2279" i="1"/>
  <c r="CB2305" i="1"/>
  <c r="BF2337" i="1"/>
  <c r="CB2319" i="1"/>
  <c r="BR2449" i="1"/>
  <c r="BJ2370" i="1"/>
  <c r="AD2434" i="1"/>
  <c r="Z2339" i="1"/>
  <c r="BZ2336" i="1"/>
  <c r="AP2276" i="1"/>
  <c r="AT2419" i="1"/>
  <c r="BZ2357" i="1"/>
  <c r="BJ2303" i="1"/>
  <c r="BF2465" i="1"/>
  <c r="AJ2424" i="1"/>
  <c r="BB2428" i="1"/>
  <c r="AP2232" i="1"/>
  <c r="BB2463" i="1"/>
  <c r="Z2288" i="1"/>
  <c r="BH2193" i="1"/>
  <c r="BH2123" i="1"/>
  <c r="J2422" i="1"/>
  <c r="AX2192" i="1"/>
  <c r="AX2160" i="1"/>
  <c r="CD1778" i="1"/>
  <c r="BF2133" i="1"/>
  <c r="AH2232" i="1"/>
  <c r="AN2305" i="1"/>
  <c r="CH2230" i="1"/>
  <c r="AP2220" i="1"/>
  <c r="AL2225" i="1"/>
  <c r="BZ2141" i="1"/>
  <c r="AP2000" i="1"/>
  <c r="CH2120" i="1"/>
  <c r="BB2209" i="1"/>
  <c r="AP2157" i="1"/>
  <c r="AP2134" i="1"/>
  <c r="BZ2119" i="1"/>
  <c r="CD2078" i="1"/>
  <c r="BJ2112" i="1"/>
  <c r="AP2098" i="1"/>
  <c r="AN2011" i="1"/>
  <c r="AT2482" i="1"/>
  <c r="BN2118" i="1"/>
  <c r="BN2106" i="1"/>
  <c r="P2165" i="1"/>
  <c r="BJ2260" i="1"/>
  <c r="BN1922" i="1"/>
  <c r="Z2058" i="1"/>
  <c r="BN1910" i="1"/>
  <c r="BF2350" i="1"/>
  <c r="AP2199" i="1"/>
  <c r="BJ2191" i="1"/>
  <c r="AH2174" i="1"/>
  <c r="BF2185" i="1"/>
  <c r="BJ2037" i="1"/>
  <c r="BN1750" i="1"/>
  <c r="AP2023" i="1"/>
  <c r="CD2224" i="1"/>
  <c r="AH2233" i="1"/>
  <c r="AP2268" i="1"/>
  <c r="AX2029" i="1"/>
  <c r="BB2261" i="1"/>
  <c r="CH2224" i="1"/>
  <c r="AT2226" i="1"/>
  <c r="R2016" i="1"/>
  <c r="AT2238" i="1"/>
  <c r="AP2280" i="1"/>
  <c r="BF2203" i="1"/>
  <c r="BB2139" i="1"/>
  <c r="BJ2246" i="1"/>
  <c r="BZ2226" i="1"/>
  <c r="AL2184" i="1"/>
  <c r="CD2325" i="1"/>
  <c r="Z2177" i="1"/>
  <c r="BJ1981" i="1"/>
  <c r="BN1841" i="1"/>
  <c r="Z1825" i="1"/>
  <c r="AP1954" i="1"/>
  <c r="BB1943" i="1"/>
  <c r="AT1814" i="1"/>
  <c r="AX2254" i="1"/>
  <c r="BZ2168" i="1"/>
  <c r="BD2060" i="1"/>
  <c r="BZ1827" i="1"/>
  <c r="BZ1814" i="1"/>
  <c r="AT2350" i="1"/>
  <c r="V2421" i="1"/>
  <c r="CF2270" i="1"/>
  <c r="CD2140" i="1"/>
  <c r="AP2155" i="1"/>
  <c r="AP2143" i="1"/>
  <c r="CD2052" i="1"/>
  <c r="AX2113" i="1"/>
  <c r="R2160" i="1"/>
  <c r="AX2126" i="1"/>
  <c r="BB2161" i="1"/>
  <c r="V2359" i="1"/>
  <c r="CD2132" i="1"/>
  <c r="AX2104" i="1"/>
  <c r="J2308" i="1"/>
  <c r="J2212" i="1"/>
  <c r="CD2199" i="1"/>
  <c r="BR2115" i="1"/>
  <c r="AT2363" i="1"/>
  <c r="Z2133" i="1"/>
  <c r="BD1745" i="1"/>
  <c r="BN1785" i="1"/>
  <c r="BZ1770" i="1"/>
  <c r="X1976" i="1"/>
  <c r="BJ2120" i="1"/>
  <c r="AP1953" i="1"/>
  <c r="AH2248" i="1"/>
  <c r="BN2114" i="1"/>
  <c r="BN1974" i="1"/>
  <c r="BZ1771" i="1"/>
  <c r="Z1757" i="1"/>
  <c r="BZ2202" i="1"/>
  <c r="BN2126" i="1"/>
  <c r="BZ1936" i="1"/>
  <c r="AT2101" i="1"/>
  <c r="AH1916" i="1"/>
  <c r="BD1885" i="1"/>
  <c r="CH1771" i="1"/>
  <c r="BB2118" i="1"/>
  <c r="CD2118" i="1"/>
  <c r="AT1968" i="1"/>
  <c r="AT1860" i="1"/>
  <c r="BN2003" i="1"/>
  <c r="BJ1833" i="1"/>
  <c r="AD2210" i="1"/>
  <c r="AX1947" i="1"/>
  <c r="BF1994" i="1"/>
  <c r="AX2016" i="1"/>
  <c r="CF2305" i="1"/>
  <c r="Z1946" i="1"/>
  <c r="Z1610" i="1"/>
  <c r="N1604" i="1"/>
  <c r="AX2076" i="1"/>
  <c r="Z1554" i="1"/>
  <c r="AP2076" i="1"/>
  <c r="BJ2041" i="1"/>
  <c r="CH2149" i="1"/>
  <c r="BN1929" i="1"/>
  <c r="N1595" i="1"/>
  <c r="N1594" i="1"/>
  <c r="BN2069" i="1"/>
  <c r="Z1544" i="1"/>
  <c r="BX2186" i="1"/>
  <c r="CH2196" i="1"/>
  <c r="AV2158" i="1"/>
  <c r="Z1996" i="1"/>
  <c r="Z2034" i="1"/>
  <c r="AP1863" i="1"/>
  <c r="BJ2084" i="1"/>
  <c r="CD1974" i="1"/>
  <c r="CB2291" i="1"/>
  <c r="AL2202" i="1"/>
  <c r="BF2213" i="1"/>
  <c r="AT1782" i="1"/>
  <c r="AV1906" i="1"/>
  <c r="AP1775" i="1"/>
  <c r="AP2161" i="1"/>
  <c r="Z2134" i="1"/>
  <c r="AD2062" i="1"/>
  <c r="BJ2107" i="1"/>
  <c r="J1965" i="1"/>
  <c r="AP1951" i="1"/>
  <c r="AP1652" i="1"/>
  <c r="BJ1715" i="1"/>
  <c r="AP1608" i="1"/>
  <c r="CH1847" i="1"/>
  <c r="N2063" i="1"/>
  <c r="BB2080" i="1"/>
  <c r="AT1944" i="1"/>
  <c r="CH1937" i="1"/>
  <c r="AP1642" i="1"/>
  <c r="AP1701" i="1"/>
  <c r="AP1596" i="1"/>
  <c r="BJ1831" i="1"/>
  <c r="BF2315" i="1"/>
  <c r="CD2209" i="1"/>
  <c r="AN2277" i="1"/>
  <c r="BT1773" i="1"/>
  <c r="AT1954" i="1"/>
  <c r="BB1819" i="1"/>
  <c r="BN2057" i="1"/>
  <c r="BZ2171" i="1"/>
  <c r="BN2164" i="1"/>
  <c r="BF2105" i="1"/>
  <c r="BN1826" i="1"/>
  <c r="AP1898" i="1"/>
  <c r="AT2099" i="1"/>
  <c r="AP1929" i="1"/>
  <c r="BZ1975" i="1"/>
  <c r="BB2091" i="1"/>
  <c r="Z1807" i="1"/>
  <c r="BD2046" i="1"/>
  <c r="BB2034" i="1"/>
  <c r="AB2067" i="1"/>
  <c r="BT1528" i="1"/>
  <c r="Z1954" i="1"/>
  <c r="BZ1702" i="1"/>
  <c r="Z1922" i="1"/>
  <c r="BZ1754" i="1"/>
  <c r="BZ2100" i="1"/>
  <c r="AT2015" i="1"/>
  <c r="AZ1941" i="1"/>
  <c r="X1892" i="1"/>
  <c r="BN1937" i="1"/>
  <c r="Z1691" i="1"/>
  <c r="BZ1911" i="1"/>
  <c r="BJ2224" i="1"/>
  <c r="BB2196" i="1"/>
  <c r="AL2160" i="1"/>
  <c r="CH2143" i="1"/>
  <c r="V2063" i="1"/>
  <c r="CH2122" i="1"/>
  <c r="AX1982" i="1"/>
  <c r="AX2062" i="1"/>
  <c r="BB2099" i="1"/>
  <c r="BJ2139" i="1"/>
  <c r="AP2148" i="1"/>
  <c r="X2382" i="1"/>
  <c r="Z2083" i="1"/>
  <c r="AT2057" i="1"/>
  <c r="AP2007" i="1"/>
  <c r="CH2023" i="1"/>
  <c r="BR2015" i="1"/>
  <c r="BB1964" i="1"/>
  <c r="N1770" i="1"/>
  <c r="CD1953" i="1"/>
  <c r="BV1579" i="1"/>
  <c r="BB1805" i="1"/>
  <c r="BB1751" i="1"/>
  <c r="AT1769" i="1"/>
  <c r="AZ1955" i="1"/>
  <c r="BZ1986" i="1"/>
  <c r="BN1756" i="1"/>
  <c r="V1915" i="1"/>
  <c r="BB1569" i="1"/>
  <c r="BB1783" i="1"/>
  <c r="BF1734" i="1"/>
  <c r="BJ1961" i="1"/>
  <c r="J2015" i="1"/>
  <c r="AT2192" i="1"/>
  <c r="BJ2171" i="1"/>
  <c r="CD2146" i="1"/>
  <c r="BZ1786" i="1"/>
  <c r="BZ1874" i="1"/>
  <c r="CH2161" i="1"/>
  <c r="BB2498" i="1"/>
  <c r="H2515" i="1"/>
  <c r="BN2273" i="1"/>
  <c r="AX2520" i="1"/>
  <c r="BF2391" i="1"/>
  <c r="AP2251" i="1"/>
  <c r="CF2256" i="1"/>
  <c r="AL2351" i="1"/>
  <c r="BZ2423" i="1"/>
  <c r="CD2323" i="1"/>
  <c r="BV2433" i="1"/>
  <c r="V2435" i="1"/>
  <c r="Z2254" i="1"/>
  <c r="J2483" i="1"/>
  <c r="Z2286" i="1"/>
  <c r="AP2476" i="1"/>
  <c r="J2408" i="1"/>
  <c r="CH2436" i="1"/>
  <c r="BF2325" i="1"/>
  <c r="BR2538" i="1"/>
  <c r="BB2365" i="1"/>
  <c r="BN2427" i="1"/>
  <c r="AX2318" i="1"/>
  <c r="BB2272" i="1"/>
  <c r="CD2205" i="1"/>
  <c r="CD2160" i="1"/>
  <c r="Z2181" i="1"/>
  <c r="AX2021" i="1"/>
  <c r="BJ2108" i="1"/>
  <c r="AX2009" i="1"/>
  <c r="CD2265" i="1"/>
  <c r="AX2163" i="1"/>
  <c r="BF2136" i="1"/>
  <c r="AD2111" i="1"/>
  <c r="AX2106" i="1"/>
  <c r="CH1989" i="1"/>
  <c r="AT1916" i="1"/>
  <c r="AV2025" i="1"/>
  <c r="AT2191" i="1"/>
  <c r="AJ2319" i="1"/>
  <c r="CD2093" i="1"/>
  <c r="AX2458" i="1"/>
  <c r="CH2209" i="1"/>
  <c r="AL2164" i="1"/>
  <c r="BN1862" i="1"/>
  <c r="CH2105" i="1"/>
  <c r="AP2555" i="1"/>
  <c r="AT1996" i="1"/>
  <c r="BL2256" i="1"/>
  <c r="CD2223" i="1"/>
  <c r="Z2175" i="1"/>
  <c r="BH2053" i="1"/>
  <c r="CB2046" i="1"/>
  <c r="BL1976" i="1"/>
  <c r="BF2371" i="1"/>
  <c r="AJ2235" i="1"/>
  <c r="BX2564" i="1"/>
  <c r="BJ2255" i="1"/>
  <c r="CF2207" i="1"/>
  <c r="AZ1745" i="1"/>
  <c r="BF2045" i="1"/>
  <c r="AZ1976" i="1"/>
  <c r="AT2329" i="1"/>
  <c r="BB2294" i="1"/>
  <c r="BB2043" i="1"/>
  <c r="AX2206" i="1"/>
  <c r="CF2424" i="1"/>
  <c r="AT2233" i="1"/>
  <c r="BB2021" i="1"/>
  <c r="AT2183" i="1"/>
  <c r="AX2288" i="1"/>
  <c r="AT2210" i="1"/>
  <c r="J2013" i="1"/>
  <c r="AP2213" i="1"/>
  <c r="AT2356" i="1"/>
  <c r="BF2030" i="1"/>
  <c r="Z2213" i="1"/>
  <c r="N2360" i="1"/>
  <c r="Z2148" i="1"/>
  <c r="AZ2186" i="1"/>
  <c r="CH1917" i="1"/>
  <c r="BJ2072" i="1"/>
  <c r="BF1966" i="1"/>
  <c r="BX2018" i="1"/>
  <c r="AH2063" i="1"/>
  <c r="BP2361" i="1"/>
  <c r="AP2133" i="1"/>
  <c r="Z2084" i="1"/>
  <c r="CH1905" i="1"/>
  <c r="CD2178" i="1"/>
  <c r="BJ2440" i="1"/>
  <c r="BZ2311" i="1"/>
  <c r="CH2142" i="1"/>
  <c r="CD2050" i="1"/>
  <c r="CD2191" i="1"/>
  <c r="BH2137" i="1"/>
  <c r="BL2095" i="1"/>
  <c r="AX2035" i="1"/>
  <c r="BB2181" i="1"/>
  <c r="AN2375" i="1"/>
  <c r="BX2025" i="1"/>
  <c r="BF2020" i="1"/>
  <c r="AT2154" i="1"/>
  <c r="BB2290" i="1"/>
  <c r="AR2214" i="1"/>
  <c r="BB2182" i="1"/>
  <c r="BJ2512" i="1"/>
  <c r="CH2252" i="1"/>
  <c r="BB1993" i="1"/>
  <c r="CF2291" i="1"/>
  <c r="BN2072" i="1"/>
  <c r="Z1943" i="1"/>
  <c r="AR1941" i="1"/>
  <c r="Z1751" i="1"/>
  <c r="Z1839" i="1"/>
  <c r="CD2029" i="1"/>
  <c r="Z2224" i="1"/>
  <c r="AP2230" i="1"/>
  <c r="AX2134" i="1"/>
  <c r="BN1924" i="1"/>
  <c r="AR1829" i="1"/>
  <c r="BV2209" i="1"/>
  <c r="AD2162" i="1"/>
  <c r="CD2126" i="1"/>
  <c r="CD2104" i="1"/>
  <c r="BN2055" i="1"/>
  <c r="BB1901" i="1"/>
  <c r="CB1787" i="1"/>
  <c r="BV2163" i="1"/>
  <c r="X2291" i="1"/>
  <c r="Z1939" i="1"/>
  <c r="AT1918" i="1"/>
  <c r="Z1761" i="1"/>
  <c r="CB2088" i="1"/>
  <c r="AL2066" i="1"/>
  <c r="AH1918" i="1"/>
  <c r="BB2430" i="1"/>
  <c r="CF1990" i="1"/>
  <c r="AT2216" i="1"/>
  <c r="BZ2125" i="1"/>
  <c r="BN1911" i="1"/>
  <c r="AZ1465" i="1"/>
  <c r="BZ1841" i="1"/>
  <c r="BZ1687" i="1"/>
  <c r="BB2246" i="1"/>
  <c r="BZ2073" i="1"/>
  <c r="AF2242" i="1"/>
  <c r="BP2018" i="1"/>
  <c r="BZ1897" i="1"/>
  <c r="Z1730" i="1"/>
  <c r="Z1828" i="1"/>
  <c r="BZ1677" i="1"/>
  <c r="Z2428" i="1"/>
  <c r="X2039" i="1"/>
  <c r="BV2063" i="1"/>
  <c r="AX2129" i="1"/>
  <c r="BF2104" i="1"/>
  <c r="Z2006" i="1"/>
  <c r="BF2009" i="1"/>
  <c r="AP1945" i="1"/>
  <c r="Z2377" i="1"/>
  <c r="AX2092" i="1"/>
  <c r="Z1883" i="1"/>
  <c r="AR2228" i="1"/>
  <c r="BB1957" i="1"/>
  <c r="X2319" i="1"/>
  <c r="Z2014" i="1"/>
  <c r="AP1867" i="1"/>
  <c r="AX2210" i="1"/>
  <c r="Z1831" i="1"/>
  <c r="AR2067" i="1"/>
  <c r="BB1954" i="1"/>
  <c r="AX1741" i="1"/>
  <c r="AX1740" i="1"/>
  <c r="AV1514" i="1"/>
  <c r="AB1577" i="1"/>
  <c r="AT2120" i="1"/>
  <c r="Z1775" i="1"/>
  <c r="AL1967" i="1"/>
  <c r="AL2188" i="1"/>
  <c r="AN1955" i="1"/>
  <c r="CF1969" i="1"/>
  <c r="L1969" i="1"/>
  <c r="AV1507" i="1"/>
  <c r="BB2195" i="1"/>
  <c r="AT2379" i="1"/>
  <c r="BH2242" i="1"/>
  <c r="AP2196" i="1"/>
  <c r="AL2162" i="1"/>
  <c r="AR2032" i="1"/>
  <c r="BN1796" i="1"/>
  <c r="BJ1768" i="1"/>
  <c r="AL2237" i="1"/>
  <c r="AL2185" i="1"/>
  <c r="CH1999" i="1"/>
  <c r="Z1860" i="1"/>
  <c r="BZ1838" i="1"/>
  <c r="CB1850" i="1"/>
  <c r="BB1965" i="1"/>
  <c r="AT1826" i="1"/>
  <c r="BN2169" i="1"/>
  <c r="AP2022" i="1"/>
  <c r="AV2067" i="1"/>
  <c r="AX1971" i="1"/>
  <c r="BF1838" i="1"/>
  <c r="CD1845" i="1"/>
  <c r="AX1768" i="1"/>
  <c r="CD1789" i="1"/>
  <c r="BJ2104" i="1"/>
  <c r="CB2074" i="1"/>
  <c r="CB1927" i="1"/>
  <c r="AX1959" i="1"/>
  <c r="CD1824" i="1"/>
  <c r="AX1828" i="1"/>
  <c r="AX1749" i="1"/>
  <c r="CD1770" i="1"/>
  <c r="BF2331" i="1"/>
  <c r="BB2223" i="1"/>
  <c r="CH2195" i="1"/>
  <c r="BB1937" i="1"/>
  <c r="AR1759" i="1"/>
  <c r="AP1751" i="1"/>
  <c r="BZ2121" i="1"/>
  <c r="CD2027" i="1"/>
  <c r="AF2165" i="1"/>
  <c r="BD2221" i="1"/>
  <c r="BN2049" i="1"/>
  <c r="AP1875" i="1"/>
  <c r="CH2198" i="1"/>
  <c r="BF1922" i="1"/>
  <c r="V2065" i="1"/>
  <c r="CH2020" i="1"/>
  <c r="BN1842" i="1"/>
  <c r="BD1990" i="1"/>
  <c r="CH1985" i="1"/>
  <c r="BZ1779" i="1"/>
  <c r="BJ1828" i="1"/>
  <c r="X1857" i="1"/>
  <c r="AT1863" i="1"/>
  <c r="AX1694" i="1"/>
  <c r="BZ1784" i="1"/>
  <c r="AZ2088" i="1"/>
  <c r="BD2004" i="1"/>
  <c r="Z1768" i="1"/>
  <c r="BJ1784" i="1"/>
  <c r="BF1723" i="1"/>
  <c r="AT1841" i="1"/>
  <c r="BF1679" i="1"/>
  <c r="BN2511" i="1"/>
  <c r="AL2178" i="1"/>
  <c r="BL2018" i="1"/>
  <c r="BF2113" i="1"/>
  <c r="X2263" i="1"/>
  <c r="BZ1825" i="1"/>
  <c r="Z1911" i="1"/>
  <c r="BJ2503" i="1"/>
  <c r="AX2380" i="1"/>
  <c r="BN2267" i="1"/>
  <c r="BD2319" i="1"/>
  <c r="R2471" i="1"/>
  <c r="BB2399" i="1"/>
  <c r="AV2438" i="1"/>
  <c r="BZ2345" i="1"/>
  <c r="L2214" i="1"/>
  <c r="BN2314" i="1"/>
  <c r="BZ2274" i="1"/>
  <c r="BJ2297" i="1"/>
  <c r="AH2246" i="1"/>
  <c r="J2520" i="1"/>
  <c r="BF2244" i="1"/>
  <c r="BN2245" i="1"/>
  <c r="AT2273" i="1"/>
  <c r="AL2492" i="1"/>
  <c r="AL2329" i="1"/>
  <c r="V2406" i="1"/>
  <c r="BP2263" i="1"/>
  <c r="AT2161" i="1"/>
  <c r="BF2216" i="1"/>
  <c r="CD2169" i="1"/>
  <c r="AT2160" i="1"/>
  <c r="AT2136" i="1"/>
  <c r="BJ2272" i="1"/>
  <c r="AH2199" i="1"/>
  <c r="CH2037" i="1"/>
  <c r="BN2181" i="1"/>
  <c r="V2416" i="1"/>
  <c r="AP2185" i="1"/>
  <c r="BJ2177" i="1"/>
  <c r="V2357" i="1"/>
  <c r="BP2312" i="1"/>
  <c r="BZ2192" i="1"/>
  <c r="BJ2069" i="1"/>
  <c r="BN2184" i="1"/>
  <c r="AV2298" i="1"/>
  <c r="BJ2223" i="1"/>
  <c r="J2412" i="1"/>
  <c r="AH2259" i="1"/>
  <c r="AP2248" i="1"/>
  <c r="BB2125" i="1"/>
  <c r="BN1797" i="1"/>
  <c r="BV2111" i="1"/>
  <c r="BB2146" i="1"/>
  <c r="BB2104" i="1"/>
  <c r="AH2234" i="1"/>
  <c r="CH2225" i="1"/>
  <c r="AT2293" i="1"/>
  <c r="CD2038" i="1"/>
  <c r="BN1951" i="1"/>
  <c r="AX2023" i="1"/>
  <c r="V2426" i="1"/>
  <c r="AD2065" i="1"/>
  <c r="CD2056" i="1"/>
  <c r="AX2041" i="1"/>
  <c r="BB2204" i="1"/>
  <c r="BB1979" i="1"/>
  <c r="BZ2143" i="1"/>
  <c r="AT2217" i="1"/>
  <c r="BB2415" i="1"/>
  <c r="AT2241" i="1"/>
  <c r="BF2217" i="1"/>
  <c r="V2311" i="1"/>
  <c r="CH2107" i="1"/>
  <c r="AT2078" i="1"/>
  <c r="BB2192" i="1"/>
  <c r="AX2212" i="1"/>
  <c r="AV2144" i="1"/>
  <c r="BB2063" i="1"/>
  <c r="CD2181" i="1"/>
  <c r="Z2220" i="1"/>
  <c r="BB2035" i="1"/>
  <c r="CD2108" i="1"/>
  <c r="Z2226" i="1"/>
  <c r="AX2107" i="1"/>
  <c r="Z2170" i="1"/>
  <c r="AL2385" i="1"/>
  <c r="BF1946" i="1"/>
  <c r="V2013" i="1"/>
  <c r="AP2014" i="1"/>
  <c r="CH2069" i="1"/>
  <c r="BN1931" i="1"/>
  <c r="Z2231" i="1"/>
  <c r="CH2154" i="1"/>
  <c r="BF2191" i="1"/>
  <c r="CD1932" i="1"/>
  <c r="BB1994" i="1"/>
  <c r="BF2332" i="1"/>
  <c r="P2445" i="1"/>
  <c r="BF2219" i="1"/>
  <c r="AD2163" i="1"/>
  <c r="AZ2193" i="1"/>
  <c r="AL2115" i="1"/>
  <c r="BN2224" i="1"/>
  <c r="BF2146" i="1"/>
  <c r="BF2091" i="1"/>
  <c r="Z2107" i="1"/>
  <c r="N2213" i="1"/>
  <c r="R2114" i="1"/>
  <c r="BZ2342" i="1"/>
  <c r="BZ2101" i="1"/>
  <c r="AL2204" i="1"/>
  <c r="AL2175" i="1"/>
  <c r="AT2048" i="1"/>
  <c r="AT2050" i="1"/>
  <c r="AX2176" i="1"/>
  <c r="BX2340" i="1"/>
  <c r="AH2170" i="1"/>
  <c r="Z1765" i="1"/>
  <c r="BB1902" i="1"/>
  <c r="BN2045" i="1"/>
  <c r="AP1861" i="1"/>
  <c r="AP1967" i="1"/>
  <c r="AD2013" i="1"/>
  <c r="BX2053" i="1"/>
  <c r="CH2266" i="1"/>
  <c r="BN1748" i="1"/>
  <c r="BB1875" i="1"/>
  <c r="AX2115" i="1"/>
  <c r="AP2192" i="1"/>
  <c r="BX2046" i="1"/>
  <c r="AX1938" i="1"/>
  <c r="BJ2070" i="1"/>
  <c r="CD2002" i="1"/>
  <c r="AT2071" i="1"/>
  <c r="BL2088" i="1"/>
  <c r="BV2443" i="1"/>
  <c r="AT2072" i="1"/>
  <c r="BZ1999" i="1"/>
  <c r="CH2132" i="1"/>
  <c r="AP2127" i="1"/>
  <c r="AX2174" i="1"/>
  <c r="AZ2158" i="1"/>
  <c r="V2015" i="1"/>
  <c r="AV1941" i="1"/>
  <c r="CH1817" i="1"/>
  <c r="Z1931" i="1"/>
  <c r="V1967" i="1"/>
  <c r="N1463" i="1"/>
  <c r="BJ1968" i="1"/>
  <c r="AX1686" i="1"/>
  <c r="CH1852" i="1"/>
  <c r="CH1784" i="1"/>
  <c r="AP1763" i="1"/>
  <c r="AL1917" i="1"/>
  <c r="AT1953" i="1"/>
  <c r="BF1727" i="1"/>
  <c r="BR1915" i="1"/>
  <c r="R1673" i="1"/>
  <c r="CH1806" i="1"/>
  <c r="BF2142" i="1"/>
  <c r="CD1986" i="1"/>
  <c r="BB2113" i="1"/>
  <c r="BJ2078" i="1"/>
  <c r="BJ2163" i="1"/>
  <c r="CH2084" i="1"/>
  <c r="AT2003" i="1"/>
  <c r="BB2052" i="1"/>
  <c r="BB2189" i="1"/>
  <c r="BB2001" i="1"/>
  <c r="BD1815" i="1"/>
  <c r="AX2097" i="1"/>
  <c r="AR2200" i="1"/>
  <c r="AP2160" i="1"/>
  <c r="BZ2147" i="1"/>
  <c r="Z2079" i="1"/>
  <c r="AP2059" i="1"/>
  <c r="BZ1750" i="1"/>
  <c r="BD1766" i="1"/>
  <c r="CH1765" i="1"/>
  <c r="CH1589" i="1"/>
  <c r="AX1931" i="1"/>
  <c r="BN1986" i="1"/>
  <c r="BB2027" i="1"/>
  <c r="CH2001" i="1"/>
  <c r="Z1737" i="1"/>
  <c r="AR2053" i="1"/>
  <c r="BJ1749" i="1"/>
  <c r="CH1579" i="1"/>
  <c r="R1918" i="1"/>
  <c r="AR1745" i="1"/>
  <c r="BJ2127" i="1"/>
  <c r="BV2113" i="1"/>
  <c r="AH2225" i="1"/>
  <c r="AX2077" i="1"/>
  <c r="R2064" i="1"/>
  <c r="P1871" i="1"/>
  <c r="BN2041" i="1"/>
  <c r="BJ1891" i="1"/>
  <c r="AL2231" i="1"/>
  <c r="CD2189" i="1"/>
  <c r="BZ1828" i="1"/>
  <c r="Z2072" i="1"/>
  <c r="Z2190" i="1"/>
  <c r="AP1933" i="1"/>
  <c r="AV1920" i="1"/>
  <c r="AP1811" i="1"/>
  <c r="AT2310" i="1"/>
  <c r="BB2036" i="1"/>
  <c r="BH1997" i="1"/>
  <c r="CH2034" i="1"/>
  <c r="BN1799" i="1"/>
  <c r="BN1645" i="1"/>
  <c r="BD2214" i="1"/>
  <c r="BZ1597" i="1"/>
  <c r="AT2248" i="1"/>
  <c r="BZ2098" i="1"/>
  <c r="AX2099" i="1"/>
  <c r="BR2017" i="1"/>
  <c r="BZ1785" i="1"/>
  <c r="BN1635" i="1"/>
  <c r="BV1966" i="1"/>
  <c r="Z1586" i="1"/>
  <c r="BH2228" i="1"/>
  <c r="BV2498" i="1"/>
  <c r="AP2288" i="1"/>
  <c r="BZ1888" i="1"/>
  <c r="Z1875" i="1"/>
  <c r="CH2056" i="1"/>
  <c r="AX2050" i="1"/>
  <c r="Z1972" i="1"/>
  <c r="N2209" i="1"/>
  <c r="BJ2115" i="1"/>
  <c r="AP2190" i="1"/>
  <c r="CD1910" i="1"/>
  <c r="CD2115" i="1"/>
  <c r="BD2088" i="1"/>
  <c r="CH2031" i="1"/>
  <c r="BN1887" i="1"/>
  <c r="J2213" i="1"/>
  <c r="BJ1947" i="1"/>
  <c r="Z1869" i="1"/>
  <c r="BJ1812" i="1"/>
  <c r="BR1722" i="1"/>
  <c r="BR1721" i="1"/>
  <c r="BR1656" i="1"/>
  <c r="BJ1664" i="1"/>
  <c r="AD2112" i="1"/>
  <c r="CH1897" i="1"/>
  <c r="BZ1860" i="1"/>
  <c r="CH1740" i="1"/>
  <c r="BJ1709" i="1"/>
  <c r="BJ1708" i="1"/>
  <c r="BR1644" i="1"/>
  <c r="BJ1652" i="1"/>
  <c r="AX2119" i="1"/>
  <c r="AT2309" i="1"/>
  <c r="BN2107" i="1"/>
  <c r="BZ2015" i="1"/>
  <c r="Z2002" i="1"/>
  <c r="BJ1902" i="1"/>
  <c r="BB1919" i="1"/>
  <c r="BF2419" i="1"/>
  <c r="L2263" i="1"/>
  <c r="V2485" i="1"/>
  <c r="AL2248" i="1"/>
  <c r="AL2450" i="1"/>
  <c r="BZ2318" i="1"/>
  <c r="BB2098" i="1"/>
  <c r="Z2357" i="1"/>
  <c r="BB2174" i="1"/>
  <c r="BF2343" i="1"/>
  <c r="AX2300" i="1"/>
  <c r="AT2357" i="1"/>
  <c r="BB2318" i="1"/>
  <c r="BD2445" i="1"/>
  <c r="AT1992" i="1"/>
  <c r="CF2102" i="1"/>
  <c r="AN2200" i="1"/>
  <c r="Z2387" i="1"/>
  <c r="BH2200" i="1"/>
  <c r="BB2143" i="1"/>
  <c r="BN1839" i="1"/>
  <c r="BB2121" i="1"/>
  <c r="V2356" i="1"/>
  <c r="CD2147" i="1"/>
  <c r="AX2120" i="1"/>
  <c r="AH2220" i="1"/>
  <c r="Z2140" i="1"/>
  <c r="BZ1762" i="1"/>
  <c r="AR2193" i="1"/>
  <c r="Z1749" i="1"/>
  <c r="AT2331" i="1"/>
  <c r="AR2172" i="1"/>
  <c r="Z1992" i="1"/>
  <c r="AT1987" i="1"/>
  <c r="BD2116" i="1"/>
  <c r="BH1913" i="1"/>
  <c r="AR1927" i="1"/>
  <c r="AR1717" i="1"/>
  <c r="BV2065" i="1"/>
  <c r="AT2021" i="1"/>
  <c r="AR1738" i="1"/>
  <c r="AP2141" i="1"/>
  <c r="BZ2023" i="1"/>
  <c r="AD1821" i="1"/>
  <c r="BZ2013" i="1"/>
  <c r="CD1812" i="1"/>
  <c r="AT2114" i="1"/>
  <c r="CH2192" i="1"/>
  <c r="AD2016" i="1"/>
  <c r="AN2095" i="1"/>
  <c r="BJ2035" i="1"/>
  <c r="CH1756" i="1"/>
  <c r="AP2021" i="1"/>
  <c r="AX1966" i="1"/>
  <c r="AT2188" i="1"/>
  <c r="BN1960" i="1"/>
  <c r="Z2073" i="1"/>
  <c r="BZ1880" i="1"/>
  <c r="CD1995" i="1"/>
  <c r="AB1969" i="1"/>
  <c r="BZ2091" i="1"/>
  <c r="AZ2004" i="1"/>
  <c r="BF2134" i="1"/>
  <c r="CB1857" i="1"/>
  <c r="AL2174" i="1"/>
  <c r="AT2343" i="1"/>
  <c r="AZ2123" i="1"/>
  <c r="BN1902" i="1"/>
  <c r="BZ1974" i="1"/>
  <c r="BB1959" i="1"/>
  <c r="Z1793" i="1"/>
  <c r="BN2065" i="1"/>
  <c r="CD2091" i="1"/>
  <c r="AV1808" i="1"/>
  <c r="N2065" i="1"/>
  <c r="AP1833" i="1"/>
  <c r="CH2099" i="1"/>
  <c r="AT1897" i="1"/>
  <c r="AH2013" i="1"/>
  <c r="AX1839" i="1"/>
  <c r="CD2135" i="1"/>
  <c r="BJ2076" i="1"/>
  <c r="BN2051" i="1"/>
  <c r="CH1819" i="1"/>
  <c r="AP2069" i="1"/>
  <c r="AX1883" i="1"/>
  <c r="BJ1996" i="1"/>
  <c r="BF1824" i="1"/>
  <c r="BN2332" i="1"/>
  <c r="BN2232" i="1"/>
  <c r="Z2199" i="1"/>
  <c r="BP2067" i="1"/>
  <c r="CF1976" i="1"/>
  <c r="AP1855" i="1"/>
  <c r="BJ2086" i="1"/>
  <c r="CB2228" i="1"/>
  <c r="BL2081" i="1"/>
  <c r="BZ2219" i="1"/>
  <c r="BB1911" i="1"/>
  <c r="AP1975" i="1"/>
  <c r="CB2032" i="1"/>
  <c r="AH1772" i="1"/>
  <c r="Z2164" i="1"/>
  <c r="BF1902" i="1"/>
  <c r="BZ2174" i="1"/>
  <c r="CH2115" i="1"/>
  <c r="AP2118" i="1"/>
  <c r="BZ1929" i="1"/>
  <c r="P1822" i="1"/>
  <c r="BD1836" i="1"/>
  <c r="BJ1734" i="1"/>
  <c r="CH1744" i="1"/>
  <c r="BN2120" i="1"/>
  <c r="Z2078" i="1"/>
  <c r="AT2087" i="1"/>
  <c r="Z1916" i="1"/>
  <c r="AP1966" i="1"/>
  <c r="BJ1952" i="1"/>
  <c r="BB1936" i="1"/>
  <c r="AX1954" i="1"/>
  <c r="AN2172" i="1"/>
  <c r="CH2167" i="1"/>
  <c r="Z2128" i="1"/>
  <c r="CB2172" i="1"/>
  <c r="BB1966" i="1"/>
  <c r="BZ1951" i="1"/>
  <c r="AR1871" i="1"/>
  <c r="BN1807" i="1"/>
  <c r="BB2079" i="1"/>
  <c r="V2210" i="1"/>
  <c r="AT1999" i="1"/>
  <c r="BJ2016" i="1"/>
  <c r="BJ1993" i="1"/>
  <c r="N1867" i="1"/>
  <c r="BN1930" i="1"/>
  <c r="AT1971" i="1"/>
  <c r="AX1981" i="1"/>
  <c r="BN1875" i="1"/>
  <c r="AT1958" i="1"/>
  <c r="CH1951" i="1"/>
  <c r="AP1583" i="1"/>
  <c r="CH1580" i="1"/>
  <c r="AZ1759" i="1"/>
  <c r="AL2017" i="1"/>
  <c r="AT2162" i="1"/>
  <c r="Z1826" i="1"/>
  <c r="AT1936" i="1"/>
  <c r="BJ1933" i="1"/>
  <c r="AP1573" i="1"/>
  <c r="CH1568" i="1"/>
  <c r="CH1926" i="1"/>
  <c r="AV1955" i="1"/>
  <c r="AX2149" i="1"/>
  <c r="BZ1947" i="1"/>
  <c r="AL1866" i="1"/>
  <c r="BD1633" i="1"/>
  <c r="CB1563" i="1"/>
  <c r="BD1801" i="1"/>
  <c r="BZ1882" i="1"/>
  <c r="AP1866" i="1"/>
  <c r="BX1829" i="1"/>
  <c r="BJ1730" i="1"/>
  <c r="BR1666" i="1"/>
  <c r="BJ1674" i="1"/>
  <c r="CH2146" i="1"/>
  <c r="N1671" i="1"/>
  <c r="BJ1653" i="1"/>
  <c r="AP1638" i="1"/>
  <c r="BJ1575" i="1"/>
  <c r="AP1594" i="1"/>
  <c r="AP1665" i="1"/>
  <c r="Z1456" i="1"/>
  <c r="CH1639" i="1"/>
  <c r="N1429" i="1"/>
  <c r="BR1614" i="1"/>
  <c r="BN1427" i="1"/>
  <c r="BJ1601" i="1"/>
  <c r="BZ1401" i="1"/>
  <c r="CH1034" i="1"/>
  <c r="BR1526" i="1"/>
  <c r="Z2142" i="1"/>
  <c r="BV1918" i="1"/>
  <c r="BR1600" i="1"/>
  <c r="BJ1586" i="1"/>
  <c r="AP1964" i="1"/>
  <c r="BB1831" i="1"/>
  <c r="AP1939" i="1"/>
  <c r="AP2020" i="1"/>
  <c r="BJ2010" i="1"/>
  <c r="CH1785" i="1"/>
  <c r="BN1828" i="1"/>
  <c r="AT1911" i="1"/>
  <c r="CH1681" i="1"/>
  <c r="CH1680" i="1"/>
  <c r="AH1624" i="1"/>
  <c r="BJ1630" i="1"/>
  <c r="Z2020" i="1"/>
  <c r="CH1880" i="1"/>
  <c r="BR1610" i="1"/>
  <c r="BJ1596" i="1"/>
  <c r="CB1892" i="1"/>
  <c r="AX2020" i="1"/>
  <c r="AP1621" i="1"/>
  <c r="Z1412" i="1"/>
  <c r="CH1595" i="1"/>
  <c r="N1385" i="1"/>
  <c r="AH1572" i="1"/>
  <c r="BN1383" i="1"/>
  <c r="CD1979" i="1"/>
  <c r="BL1808" i="1"/>
  <c r="R936" i="1"/>
  <c r="CH1475" i="1"/>
  <c r="BN1987" i="1"/>
  <c r="AV2018" i="1"/>
  <c r="BN2042" i="1"/>
  <c r="Z2055" i="1"/>
  <c r="AJ2277" i="1"/>
  <c r="Z2154" i="1"/>
  <c r="BB2083" i="1"/>
  <c r="BN2010" i="1"/>
  <c r="BD1920" i="1"/>
  <c r="CD1993" i="1"/>
  <c r="Z1779" i="1"/>
  <c r="BB1821" i="1"/>
  <c r="CH1637" i="1"/>
  <c r="BR1631" i="1"/>
  <c r="CH1581" i="1"/>
  <c r="BR1587" i="1"/>
  <c r="BB1971" i="1"/>
  <c r="T1724" i="1"/>
  <c r="BN2183" i="1"/>
  <c r="BB2094" i="1"/>
  <c r="AP1784" i="1"/>
  <c r="AP1958" i="1"/>
  <c r="AP1575" i="1"/>
  <c r="CH1504" i="1"/>
  <c r="BN2073" i="1"/>
  <c r="BF1628" i="1"/>
  <c r="BD1906" i="1"/>
  <c r="AX1609" i="1"/>
  <c r="CH1938" i="1"/>
  <c r="BF1492" i="1"/>
  <c r="CD896" i="1"/>
  <c r="AT1699" i="1"/>
  <c r="Z1770" i="1"/>
  <c r="BZ2225" i="1"/>
  <c r="BJ1866" i="1"/>
  <c r="AP1912" i="1"/>
  <c r="BZ2183" i="1"/>
  <c r="X2053" i="1"/>
  <c r="CD2048" i="1"/>
  <c r="CD1992" i="1"/>
  <c r="BZ2213" i="1"/>
  <c r="AZ2235" i="1"/>
  <c r="CD2092" i="1"/>
  <c r="AH2017" i="1"/>
  <c r="Z1712" i="1"/>
  <c r="Z1709" i="1"/>
  <c r="N1651" i="1"/>
  <c r="N1672" i="1"/>
  <c r="BZ1849" i="1"/>
  <c r="BZ1765" i="1"/>
  <c r="BN1625" i="1"/>
  <c r="BN1636" i="1"/>
  <c r="Z2178" i="1"/>
  <c r="Z1587" i="1"/>
  <c r="BZ1659" i="1"/>
  <c r="BF1133" i="1"/>
  <c r="Z1636" i="1"/>
  <c r="BF1099" i="1"/>
  <c r="Z1614" i="1"/>
  <c r="CD1097" i="1"/>
  <c r="CD2247" i="1"/>
  <c r="BD2277" i="1"/>
  <c r="V2358" i="1"/>
  <c r="BN2337" i="1"/>
  <c r="BF2401" i="1"/>
  <c r="BB2198" i="1"/>
  <c r="CF2347" i="1"/>
  <c r="V2449" i="1"/>
  <c r="BZ2381" i="1"/>
  <c r="BL2270" i="1"/>
  <c r="AF2067" i="1"/>
  <c r="BX2004" i="1"/>
  <c r="BF2036" i="1"/>
  <c r="BZ2087" i="1"/>
  <c r="BJ1845" i="1"/>
  <c r="AL2015" i="1"/>
  <c r="V2309" i="1"/>
  <c r="BZ2104" i="1"/>
  <c r="AV2116" i="1"/>
  <c r="BL2053" i="1"/>
  <c r="BH2130" i="1"/>
  <c r="BF1954" i="1"/>
  <c r="BN1905" i="1"/>
  <c r="CD1940" i="1"/>
  <c r="CH2140" i="1"/>
  <c r="AT2198" i="1"/>
  <c r="BF2175" i="1"/>
  <c r="CD2154" i="1"/>
  <c r="AL2197" i="1"/>
  <c r="Z2182" i="1"/>
  <c r="J2066" i="1"/>
  <c r="AH2164" i="1"/>
  <c r="BB2105" i="1"/>
  <c r="CF2333" i="1"/>
  <c r="AL2223" i="1"/>
  <c r="AL2212" i="1"/>
  <c r="AT2148" i="1"/>
  <c r="BN1742" i="1"/>
  <c r="AT2126" i="1"/>
  <c r="BD2102" i="1"/>
  <c r="X2032" i="1"/>
  <c r="BL2417" i="1"/>
  <c r="AP2101" i="1"/>
  <c r="BF2161" i="1"/>
  <c r="BB2342" i="1"/>
  <c r="BN1874" i="1"/>
  <c r="BH2102" i="1"/>
  <c r="N1866" i="1"/>
  <c r="J2065" i="1"/>
  <c r="BJ2220" i="1"/>
  <c r="BH1990" i="1"/>
  <c r="BN2409" i="1"/>
  <c r="AP2218" i="1"/>
  <c r="CH2190" i="1"/>
  <c r="BJ2101" i="1"/>
  <c r="X2368" i="1"/>
  <c r="BJ2190" i="1"/>
  <c r="BJ2174" i="1"/>
  <c r="BF2078" i="1"/>
  <c r="BN2209" i="1"/>
  <c r="AT2132" i="1"/>
  <c r="AF2193" i="1"/>
  <c r="AX2090" i="1"/>
  <c r="AP2111" i="1"/>
  <c r="BN2185" i="1"/>
  <c r="CH2076" i="1"/>
  <c r="BF2016" i="1"/>
  <c r="BB2010" i="1"/>
  <c r="AN1983" i="1"/>
  <c r="CH2049" i="1"/>
  <c r="BR2064" i="1"/>
  <c r="AV2130" i="1"/>
  <c r="AL2168" i="1"/>
  <c r="AX2140" i="1"/>
  <c r="BF2006" i="1"/>
  <c r="AH2358" i="1"/>
  <c r="V2450" i="1"/>
  <c r="BZ2238" i="1"/>
  <c r="X2333" i="1"/>
  <c r="CF2165" i="1"/>
  <c r="CD2227" i="1"/>
  <c r="CD2153" i="1"/>
  <c r="AT2206" i="1"/>
  <c r="AP2132" i="1"/>
  <c r="AP2120" i="1"/>
  <c r="AX2037" i="1"/>
  <c r="BZ2217" i="1"/>
  <c r="BZ2115" i="1"/>
  <c r="BZ2105" i="1"/>
  <c r="BF2022" i="1"/>
  <c r="CH2162" i="1"/>
  <c r="CH2288" i="1"/>
  <c r="BB2162" i="1"/>
  <c r="CD2211" i="1"/>
  <c r="AT2070" i="1"/>
  <c r="BJ2114" i="1"/>
  <c r="BZ2133" i="1"/>
  <c r="BJ2100" i="1"/>
  <c r="BF2153" i="1"/>
  <c r="AT2035" i="1"/>
  <c r="CH1993" i="1"/>
  <c r="BJ2007" i="1"/>
  <c r="AT2058" i="1"/>
  <c r="AV2200" i="1"/>
  <c r="N2115" i="1"/>
  <c r="AP2086" i="1"/>
  <c r="Z2211" i="1"/>
  <c r="BN2192" i="1"/>
  <c r="AL2583" i="1"/>
  <c r="CH2290" i="1"/>
  <c r="T1969" i="1"/>
  <c r="CH2057" i="1"/>
  <c r="BN1868" i="1"/>
  <c r="Z1873" i="1"/>
  <c r="R2062" i="1"/>
  <c r="BJ2150" i="1"/>
  <c r="BR2066" i="1"/>
  <c r="BN2084" i="1"/>
  <c r="BZ1922" i="1"/>
  <c r="AZ1920" i="1"/>
  <c r="Z1785" i="1"/>
  <c r="BN1786" i="1"/>
  <c r="CF2025" i="1"/>
  <c r="AL1915" i="1"/>
  <c r="Z1982" i="1"/>
  <c r="BR1818" i="1"/>
  <c r="BR1630" i="1"/>
  <c r="CH1733" i="1"/>
  <c r="BR1586" i="1"/>
  <c r="CD1958" i="1"/>
  <c r="BB2042" i="1"/>
  <c r="BZ1862" i="1"/>
  <c r="BD1969" i="1"/>
  <c r="BJ1805" i="1"/>
  <c r="AH1622" i="1"/>
  <c r="CD1968" i="1"/>
  <c r="AH1576" i="1"/>
  <c r="AX1943" i="1"/>
  <c r="BL2431" i="1"/>
  <c r="BJ2178" i="1"/>
  <c r="AX2084" i="1"/>
  <c r="AN2396" i="1"/>
  <c r="Z1953" i="1"/>
  <c r="BJ1995" i="1"/>
  <c r="BN1812" i="1"/>
  <c r="BZ1818" i="1"/>
  <c r="AX2007" i="1"/>
  <c r="BH2060" i="1"/>
  <c r="AH2014" i="1"/>
  <c r="AX2091" i="1"/>
  <c r="N1870" i="1"/>
  <c r="Z1961" i="1"/>
  <c r="BZ1730" i="1"/>
  <c r="AT2259" i="1"/>
  <c r="AP1971" i="1"/>
  <c r="BN2147" i="1"/>
  <c r="BL2312" i="1"/>
  <c r="Z1862" i="1"/>
  <c r="BN1691" i="1"/>
  <c r="Z1784" i="1"/>
  <c r="BZ1643" i="1"/>
  <c r="BB2286" i="1"/>
  <c r="CD2143" i="1"/>
  <c r="Z2120" i="1"/>
  <c r="BJ2077" i="1"/>
  <c r="BN1845" i="1"/>
  <c r="BN1679" i="1"/>
  <c r="AL1770" i="1"/>
  <c r="BZ1631" i="1"/>
  <c r="BN2316" i="1"/>
  <c r="BB2220" i="1"/>
  <c r="BB2197" i="1"/>
  <c r="BB2092" i="1"/>
  <c r="BV2064" i="1"/>
  <c r="AX2056" i="1"/>
  <c r="Z2087" i="1"/>
  <c r="AV1997" i="1"/>
  <c r="CD2134" i="1"/>
  <c r="AP2216" i="1"/>
  <c r="CH2080" i="1"/>
  <c r="AX1961" i="1"/>
  <c r="BB2028" i="1"/>
  <c r="AP2024" i="1"/>
  <c r="BJ2097" i="1"/>
  <c r="Z1950" i="1"/>
  <c r="AL2211" i="1"/>
  <c r="AX2002" i="1"/>
  <c r="BZ1926" i="1"/>
  <c r="BN1988" i="1"/>
  <c r="CB1591" i="1"/>
  <c r="CB1584" i="1"/>
  <c r="AP1707" i="1"/>
  <c r="BJ1720" i="1"/>
  <c r="AL2167" i="1"/>
  <c r="BZ2041" i="1"/>
  <c r="Z1915" i="1"/>
  <c r="AR2081" i="1"/>
  <c r="AB1528" i="1"/>
  <c r="CB1528" i="1"/>
  <c r="CH1693" i="1"/>
  <c r="AP1706" i="1"/>
  <c r="AZ2137" i="1"/>
  <c r="BR2261" i="1"/>
  <c r="BZ2206" i="1"/>
  <c r="BZ1964" i="1"/>
  <c r="Z1951" i="1"/>
  <c r="Z2051" i="1"/>
  <c r="BZ1736" i="1"/>
  <c r="J1869" i="1"/>
  <c r="AL2458" i="1"/>
  <c r="BZ2146" i="1"/>
  <c r="AR1815" i="1"/>
  <c r="Z1804" i="1"/>
  <c r="BN1784" i="1"/>
  <c r="AP1776" i="1"/>
  <c r="AP2210" i="1"/>
  <c r="AT1763" i="1"/>
  <c r="AT2184" i="1"/>
  <c r="Z1868" i="1"/>
  <c r="AZ2032" i="1"/>
  <c r="AD1917" i="1"/>
  <c r="AX1785" i="1"/>
  <c r="BF1791" i="1"/>
  <c r="BT1633" i="1"/>
  <c r="AN1913" i="1"/>
  <c r="AT2104" i="1"/>
  <c r="BN1817" i="1"/>
  <c r="AH1966" i="1"/>
  <c r="AX1903" i="1"/>
  <c r="AD1770" i="1"/>
  <c r="BF1772" i="1"/>
  <c r="BT1577" i="1"/>
  <c r="AV1717" i="1"/>
  <c r="CB2354" i="1"/>
  <c r="AT1994" i="1"/>
  <c r="CF2130" i="1"/>
  <c r="BJ1813" i="1"/>
  <c r="BB2233" i="1"/>
  <c r="CD1952" i="1"/>
  <c r="CH2101" i="1"/>
  <c r="AT2546" i="1"/>
  <c r="BN2405" i="1"/>
  <c r="AD2338" i="1"/>
  <c r="N2358" i="1"/>
  <c r="AV2249" i="1"/>
  <c r="CD2416" i="1"/>
  <c r="AD2421" i="1"/>
  <c r="BZ2377" i="1"/>
  <c r="BZ2307" i="1"/>
  <c r="Z2269" i="1"/>
  <c r="AX2287" i="1"/>
  <c r="BB2440" i="1"/>
  <c r="Z2435" i="1"/>
  <c r="AX2497" i="1"/>
  <c r="AT2503" i="1"/>
  <c r="Z2463" i="1"/>
  <c r="AT2251" i="1"/>
  <c r="V2576" i="1"/>
  <c r="BJ2339" i="1"/>
  <c r="AL2251" i="1"/>
  <c r="AX2349" i="1"/>
  <c r="BZ2353" i="1"/>
  <c r="CD2321" i="1"/>
  <c r="BF2058" i="1"/>
  <c r="CD2163" i="1"/>
  <c r="AX2136" i="1"/>
  <c r="BF2111" i="1"/>
  <c r="BJ2181" i="1"/>
  <c r="Z2108" i="1"/>
  <c r="BZ1940" i="1"/>
  <c r="CB2151" i="1"/>
  <c r="AL2181" i="1"/>
  <c r="Z2171" i="1"/>
  <c r="BZ2162" i="1"/>
  <c r="BZ2366" i="1"/>
  <c r="BF2042" i="1"/>
  <c r="BN1854" i="1"/>
  <c r="CD2028" i="1"/>
  <c r="BZ1840" i="1"/>
  <c r="BN2174" i="1"/>
  <c r="N2164" i="1"/>
  <c r="BN2150" i="1"/>
  <c r="X2088" i="1"/>
  <c r="AT1982" i="1"/>
  <c r="CB1731" i="1"/>
  <c r="BV2336" i="1"/>
  <c r="BZ1972" i="1"/>
  <c r="CH2150" i="1"/>
  <c r="CH2129" i="1"/>
  <c r="AH2115" i="1"/>
  <c r="BB2086" i="1"/>
  <c r="AP2244" i="1"/>
  <c r="CD2021" i="1"/>
  <c r="AT2261" i="1"/>
  <c r="J2443" i="1"/>
  <c r="Z2150" i="1"/>
  <c r="AP2135" i="1"/>
  <c r="AL2114" i="1"/>
  <c r="BF2064" i="1"/>
  <c r="CD2111" i="1"/>
  <c r="BB2078" i="1"/>
  <c r="CH2163" i="1"/>
  <c r="BZ2301" i="1"/>
  <c r="BZ2132" i="1"/>
  <c r="V2308" i="1"/>
  <c r="BN2148" i="1"/>
  <c r="BB2100" i="1"/>
  <c r="CD2000" i="1"/>
  <c r="AT2282" i="1"/>
  <c r="BZ2134" i="1"/>
  <c r="BF2076" i="1"/>
  <c r="AX1985" i="1"/>
  <c r="BB2259" i="1"/>
  <c r="Z2121" i="1"/>
  <c r="BF2008" i="1"/>
  <c r="CH2211" i="1"/>
  <c r="BH2179" i="1"/>
  <c r="AT2064" i="1"/>
  <c r="J2163" i="1"/>
  <c r="AT2023" i="1"/>
  <c r="AZ1822" i="1"/>
  <c r="BJ2029" i="1"/>
  <c r="BN1800" i="1"/>
  <c r="BN1888" i="1"/>
  <c r="BB2167" i="1"/>
  <c r="BB2049" i="1"/>
  <c r="AT2142" i="1"/>
  <c r="AT2013" i="1"/>
  <c r="AV1738" i="1"/>
  <c r="AP2015" i="1"/>
  <c r="Z2240" i="1"/>
  <c r="Z2283" i="1"/>
  <c r="BF2415" i="1"/>
  <c r="CD2125" i="1"/>
  <c r="BP2445" i="1"/>
  <c r="CD2162" i="1"/>
  <c r="BB2211" i="1"/>
  <c r="AZ2459" i="1"/>
  <c r="BL2396" i="1"/>
  <c r="AX2135" i="1"/>
  <c r="CD2127" i="1"/>
  <c r="BN2225" i="1"/>
  <c r="AP2247" i="1"/>
  <c r="BF2108" i="1"/>
  <c r="BR2209" i="1"/>
  <c r="AP2169" i="1"/>
  <c r="BF2171" i="1"/>
  <c r="CD2213" i="1"/>
  <c r="Z2169" i="1"/>
  <c r="BZ2252" i="1"/>
  <c r="BH2032" i="1"/>
  <c r="BZ2035" i="1"/>
  <c r="BJ1867" i="1"/>
  <c r="AH2181" i="1"/>
  <c r="BF1910" i="1"/>
  <c r="AT2051" i="1"/>
  <c r="AP2010" i="1"/>
  <c r="BF2307" i="1"/>
  <c r="AT2076" i="1"/>
  <c r="Z2022" i="1"/>
  <c r="AP1853" i="1"/>
  <c r="AP2281" i="1"/>
  <c r="AX2184" i="1"/>
  <c r="BJ2209" i="1"/>
  <c r="AZ2067" i="1"/>
  <c r="BX2326" i="1"/>
  <c r="CH1986" i="1"/>
  <c r="AP2065" i="1"/>
  <c r="BZ1891" i="1"/>
  <c r="BJ2280" i="1"/>
  <c r="BF2052" i="1"/>
  <c r="CB2179" i="1"/>
  <c r="BF2063" i="1"/>
  <c r="BB2085" i="1"/>
  <c r="N1965" i="1"/>
  <c r="AP1987" i="1"/>
  <c r="BZ1813" i="1"/>
  <c r="Z1859" i="1"/>
  <c r="Z1988" i="1"/>
  <c r="BZ1768" i="1"/>
  <c r="AT1812" i="1"/>
  <c r="BJ1700" i="1"/>
  <c r="BD1577" i="1"/>
  <c r="CH1650" i="1"/>
  <c r="AP1723" i="1"/>
  <c r="BZ1804" i="1"/>
  <c r="CB1815" i="1"/>
  <c r="Z1755" i="1"/>
  <c r="AT1790" i="1"/>
  <c r="AP1686" i="1"/>
  <c r="CB1507" i="1"/>
  <c r="CH1638" i="1"/>
  <c r="AP1713" i="1"/>
  <c r="Z2274" i="1"/>
  <c r="AT2080" i="1"/>
  <c r="AJ2347" i="1"/>
  <c r="BZ2107" i="1"/>
  <c r="BN2177" i="1"/>
  <c r="CB1759" i="1"/>
  <c r="BR2014" i="1"/>
  <c r="BZ1835" i="1"/>
  <c r="AT2234" i="1"/>
  <c r="BF1996" i="1"/>
  <c r="BB2070" i="1"/>
  <c r="AP2056" i="1"/>
  <c r="BJ2057" i="1"/>
  <c r="Z1912" i="1"/>
  <c r="BD1731" i="1"/>
  <c r="Z1756" i="1"/>
  <c r="CB1990" i="1"/>
  <c r="AT1930" i="1"/>
  <c r="BH2004" i="1"/>
  <c r="CH2028" i="1"/>
  <c r="AN1969" i="1"/>
  <c r="AR1850" i="1"/>
  <c r="AR1507" i="1"/>
  <c r="AR1983" i="1"/>
  <c r="BN1968" i="1"/>
  <c r="AJ2305" i="1"/>
  <c r="BF2094" i="1"/>
  <c r="AH2015" i="1"/>
  <c r="P1724" i="1"/>
  <c r="T1773" i="1"/>
  <c r="BX1843" i="1"/>
  <c r="AL1964" i="1"/>
  <c r="BH2039" i="1"/>
  <c r="BB2304" i="1"/>
  <c r="BZ2227" i="1"/>
  <c r="AZ1808" i="1"/>
  <c r="BD2109" i="1"/>
  <c r="AH2191" i="1"/>
  <c r="BN2076" i="1"/>
  <c r="AR2235" i="1"/>
  <c r="BJ2122" i="1"/>
  <c r="CH2202" i="1"/>
  <c r="AP2090" i="1"/>
  <c r="AX2031" i="1"/>
  <c r="BB2022" i="1"/>
  <c r="AX2101" i="1"/>
  <c r="AP2063" i="1"/>
  <c r="AP2087" i="1"/>
  <c r="AZ2081" i="1"/>
  <c r="Z1936" i="1"/>
  <c r="BZ1820" i="1"/>
  <c r="BJ1880" i="1"/>
  <c r="BV1635" i="1"/>
  <c r="AT1876" i="1"/>
  <c r="V1576" i="1"/>
  <c r="BB1839" i="1"/>
  <c r="AX1925" i="1"/>
  <c r="Z1880" i="1"/>
  <c r="BZ1810" i="1"/>
  <c r="BJ1834" i="1"/>
  <c r="V1622" i="1"/>
  <c r="AT1866" i="1"/>
  <c r="BV1567" i="1"/>
  <c r="J1819" i="1"/>
  <c r="CF2214" i="1"/>
  <c r="AX2154" i="1"/>
  <c r="AN2109" i="1"/>
  <c r="BB2218" i="1"/>
  <c r="BZ1842" i="1"/>
  <c r="BZ1930" i="1"/>
  <c r="AT1952" i="1"/>
  <c r="BV2013" i="1"/>
  <c r="AT2108" i="1"/>
  <c r="Z2091" i="1"/>
  <c r="BZ1954" i="1"/>
  <c r="BJ1985" i="1"/>
  <c r="BZ1764" i="1"/>
  <c r="BZ1852" i="1"/>
  <c r="CD2084" i="1"/>
  <c r="AD2113" i="1"/>
  <c r="AT1904" i="1"/>
  <c r="AJ2067" i="1"/>
  <c r="AP1889" i="1"/>
  <c r="AX1909" i="1"/>
  <c r="CH1826" i="1"/>
  <c r="BR2065" i="1"/>
  <c r="AX1895" i="1"/>
  <c r="BZ2198" i="1"/>
  <c r="CD2017" i="1"/>
  <c r="BF2055" i="1"/>
  <c r="CH1875" i="1"/>
  <c r="BN2115" i="1"/>
  <c r="AP1772" i="1"/>
  <c r="BJ2052" i="1"/>
  <c r="BF1880" i="1"/>
  <c r="AV2228" i="1"/>
  <c r="CD2105" i="1"/>
  <c r="AH2163" i="1"/>
  <c r="AT1960" i="1"/>
  <c r="AT1938" i="1"/>
  <c r="AP1911" i="1"/>
  <c r="BD1787" i="1"/>
  <c r="CB2361" i="1"/>
  <c r="CH2338" i="1"/>
  <c r="CH2350" i="1"/>
  <c r="AP2297" i="1"/>
  <c r="AF2361" i="1"/>
  <c r="R2409" i="1"/>
  <c r="BV2260" i="1"/>
  <c r="Z2310" i="1"/>
  <c r="AX2293" i="1"/>
  <c r="AP2377" i="1"/>
  <c r="BF2280" i="1"/>
  <c r="BV2422" i="1"/>
  <c r="CH2267" i="1"/>
  <c r="R2441" i="1"/>
  <c r="AL2350" i="1"/>
  <c r="AT2365" i="1"/>
  <c r="BB2258" i="1"/>
  <c r="BT2424" i="1"/>
  <c r="BN2420" i="1"/>
  <c r="AX2217" i="1"/>
  <c r="BF2189" i="1"/>
  <c r="J2211" i="1"/>
  <c r="AP2252" i="1"/>
  <c r="J2360" i="1"/>
  <c r="AT2143" i="1"/>
  <c r="AT2121" i="1"/>
  <c r="AT2111" i="1"/>
  <c r="AP2286" i="1"/>
  <c r="J2014" i="1"/>
  <c r="BZ1932" i="1"/>
  <c r="AT1993" i="1"/>
  <c r="BZ2267" i="1"/>
  <c r="AT2190" i="1"/>
  <c r="BF2167" i="1"/>
  <c r="AT2153" i="1"/>
  <c r="Z2329" i="1"/>
  <c r="BZ1776" i="1"/>
  <c r="BD1857" i="1"/>
  <c r="BN1768" i="1"/>
  <c r="V2427" i="1"/>
  <c r="BB2212" i="1"/>
  <c r="AX2128" i="1"/>
  <c r="BJ2210" i="1"/>
  <c r="BR2113" i="1"/>
  <c r="AZ1857" i="1"/>
  <c r="BZ1996" i="1"/>
  <c r="AR1752" i="1"/>
  <c r="AT2258" i="1"/>
  <c r="BV2212" i="1"/>
  <c r="AX2164" i="1"/>
  <c r="BB2149" i="1"/>
  <c r="BB2230" i="1"/>
  <c r="AX2000" i="1"/>
  <c r="Z1800" i="1"/>
  <c r="BJ2093" i="1"/>
  <c r="BB2031" i="1"/>
  <c r="Z2189" i="1"/>
  <c r="BZ2178" i="1"/>
  <c r="BN2170" i="1"/>
  <c r="BN2104" i="1"/>
  <c r="BF2072" i="1"/>
  <c r="AN1997" i="1"/>
  <c r="BF2062" i="1"/>
  <c r="Z2233" i="1"/>
  <c r="BZ2164" i="1"/>
  <c r="BB2205" i="1"/>
  <c r="X2375" i="1"/>
  <c r="BZ2106" i="1"/>
  <c r="BN2156" i="1"/>
  <c r="BF2160" i="1"/>
  <c r="AT2297" i="1"/>
  <c r="AV2172" i="1"/>
  <c r="BZ2142" i="1"/>
  <c r="CD2122" i="1"/>
  <c r="AL2219" i="1"/>
  <c r="AT2287" i="1"/>
  <c r="BH2088" i="1"/>
  <c r="R2014" i="1"/>
  <c r="BZ2150" i="1"/>
  <c r="AH2216" i="1"/>
  <c r="N1818" i="1"/>
  <c r="BJ1846" i="1"/>
  <c r="BF2031" i="1"/>
  <c r="CH1915" i="1"/>
  <c r="BD1927" i="1"/>
  <c r="AX2065" i="1"/>
  <c r="Z2139" i="1"/>
  <c r="CH2205" i="1"/>
  <c r="BN1804" i="1"/>
  <c r="CH1772" i="1"/>
  <c r="AX2443" i="1"/>
  <c r="Z2384" i="1"/>
  <c r="CH2272" i="1"/>
  <c r="AT2164" i="1"/>
  <c r="AT2091" i="1"/>
  <c r="BB2017" i="1"/>
  <c r="V2160" i="1"/>
  <c r="AD2115" i="1"/>
  <c r="BB2069" i="1"/>
  <c r="BB2007" i="1"/>
  <c r="BB2141" i="1"/>
  <c r="AN2291" i="1"/>
  <c r="BB2057" i="1"/>
  <c r="BB1985" i="1"/>
  <c r="BB2119" i="1"/>
  <c r="AH2195" i="1"/>
  <c r="AN2263" i="1"/>
  <c r="BZ2190" i="1"/>
  <c r="AH2178" i="1"/>
  <c r="AL2198" i="1"/>
  <c r="BX2060" i="1"/>
  <c r="CH2157" i="1"/>
  <c r="BB2282" i="1"/>
  <c r="BJ2154" i="1"/>
  <c r="AZ1913" i="1"/>
  <c r="BR2016" i="1"/>
  <c r="BZ1873" i="1"/>
  <c r="AX2218" i="1"/>
  <c r="BL2340" i="1"/>
  <c r="BJ2141" i="1"/>
  <c r="BZ2175" i="1"/>
  <c r="BN2101" i="1"/>
  <c r="Z2230" i="1"/>
  <c r="AH2161" i="1"/>
  <c r="BN1939" i="1"/>
  <c r="BZ1925" i="1"/>
  <c r="BZ1839" i="1"/>
  <c r="Z1903" i="1"/>
  <c r="AT1937" i="1"/>
  <c r="AH2211" i="1"/>
  <c r="AP2491" i="1"/>
  <c r="BF2023" i="1"/>
  <c r="N1967" i="1"/>
  <c r="BZ1950" i="1"/>
  <c r="Z1758" i="1"/>
  <c r="AL1821" i="1"/>
  <c r="CH1874" i="1"/>
  <c r="BX2389" i="1"/>
  <c r="BJ1957" i="1"/>
  <c r="BN2087" i="1"/>
  <c r="AP1841" i="1"/>
  <c r="AP1828" i="1"/>
  <c r="CH1876" i="1"/>
  <c r="AX1875" i="1"/>
  <c r="BF1909" i="1"/>
  <c r="CH2185" i="1"/>
  <c r="BJ1901" i="1"/>
  <c r="AL2064" i="1"/>
  <c r="CH1827" i="1"/>
  <c r="BJ1776" i="1"/>
  <c r="AP1824" i="1"/>
  <c r="AX1863" i="1"/>
  <c r="BF1881" i="1"/>
  <c r="N2211" i="1"/>
  <c r="BF2000" i="1"/>
  <c r="AD2212" i="1"/>
  <c r="J1821" i="1"/>
  <c r="BB1807" i="1"/>
  <c r="BZ1783" i="1"/>
  <c r="BZ1848" i="1"/>
  <c r="BD1808" i="1"/>
  <c r="BJ2252" i="1"/>
  <c r="BF2122" i="1"/>
  <c r="CH2055" i="1"/>
  <c r="BN1909" i="1"/>
  <c r="Z1891" i="1"/>
  <c r="BB1944" i="1"/>
  <c r="Z1769" i="1"/>
  <c r="BV1916" i="1"/>
  <c r="BB2064" i="1"/>
  <c r="Z1917" i="1"/>
  <c r="AX1994" i="1"/>
  <c r="Z1890" i="1"/>
  <c r="Z1566" i="1"/>
  <c r="BZ1545" i="1"/>
  <c r="AZ2060" i="1"/>
  <c r="Z1510" i="1"/>
  <c r="AT1989" i="1"/>
  <c r="BN1866" i="1"/>
  <c r="BJ2091" i="1"/>
  <c r="BN1873" i="1"/>
  <c r="BN2127" i="1"/>
  <c r="BZ1533" i="1"/>
  <c r="AP1926" i="1"/>
  <c r="Z1498" i="1"/>
  <c r="CF2186" i="1"/>
  <c r="BZ2450" i="1"/>
  <c r="AX2133" i="1"/>
  <c r="BN2094" i="1"/>
  <c r="AZ2144" i="1"/>
  <c r="BZ1937" i="1"/>
  <c r="AR1913" i="1"/>
  <c r="BN1783" i="1"/>
  <c r="AT2163" i="1"/>
  <c r="V2162" i="1"/>
  <c r="BB2002" i="1"/>
  <c r="BJ2002" i="1"/>
  <c r="CH2007" i="1"/>
  <c r="Z1856" i="1"/>
  <c r="Z1933" i="1"/>
  <c r="BB1940" i="1"/>
  <c r="AZ2228" i="1"/>
  <c r="CD2065" i="1"/>
  <c r="AX2112" i="1"/>
  <c r="CH1891" i="1"/>
  <c r="BJ1610" i="1"/>
  <c r="CH1835" i="1"/>
  <c r="AP1562" i="1"/>
  <c r="CH1791" i="1"/>
  <c r="AH2209" i="1"/>
  <c r="AP2055" i="1"/>
  <c r="AP2153" i="1"/>
  <c r="BJ1875" i="1"/>
  <c r="BJ1600" i="1"/>
  <c r="BR1820" i="1"/>
  <c r="BR2112" i="1"/>
  <c r="BJ1775" i="1"/>
  <c r="BH2431" i="1"/>
  <c r="BB2386" i="1"/>
  <c r="AT2213" i="1"/>
  <c r="BZ2051" i="1"/>
  <c r="BZ2181" i="1"/>
  <c r="CH1959" i="1"/>
  <c r="Z2008" i="1"/>
  <c r="BL2326" i="1"/>
  <c r="N2112" i="1"/>
  <c r="BJ2189" i="1"/>
  <c r="Z1777" i="1"/>
  <c r="BB1924" i="1"/>
  <c r="AL2062" i="1"/>
  <c r="CH1869" i="1"/>
  <c r="T2067" i="1"/>
  <c r="CD2024" i="1"/>
  <c r="BN2099" i="1"/>
  <c r="AP1821" i="1"/>
  <c r="H2116" i="1"/>
  <c r="AV2165" i="1"/>
  <c r="BN1706" i="1"/>
  <c r="BZ1901" i="1"/>
  <c r="Z1657" i="1"/>
  <c r="BZ1867" i="1"/>
  <c r="BZ2029" i="1"/>
  <c r="BR1770" i="1"/>
  <c r="BN2086" i="1"/>
  <c r="BZ1967" i="1"/>
  <c r="BZ1692" i="1"/>
  <c r="Z1888" i="1"/>
  <c r="Z1645" i="1"/>
  <c r="Z1854" i="1"/>
  <c r="BN2203" i="1"/>
  <c r="AD2164" i="1"/>
  <c r="BN2122" i="1"/>
  <c r="N2114" i="1"/>
  <c r="BB1988" i="1"/>
  <c r="AT2085" i="1"/>
  <c r="BJ2031" i="1"/>
  <c r="BN2440" i="1"/>
  <c r="R2359" i="1"/>
  <c r="AT2328" i="1"/>
  <c r="Z2358" i="1"/>
  <c r="CD2206" i="1"/>
  <c r="BR2160" i="1"/>
  <c r="BN2015" i="1"/>
  <c r="AH2231" i="1"/>
  <c r="AP2099" i="1"/>
  <c r="BV2416" i="1"/>
  <c r="V2017" i="1"/>
  <c r="BB2330" i="1"/>
  <c r="CH1909" i="1"/>
  <c r="AZ2165" i="1"/>
  <c r="BB1889" i="1"/>
  <c r="AX2224" i="1"/>
  <c r="AT2199" i="1"/>
  <c r="AT2176" i="1"/>
  <c r="AP2290" i="1"/>
  <c r="AP1988" i="1"/>
  <c r="BF2071" i="1"/>
  <c r="CB2186" i="1"/>
  <c r="AL2561" i="1"/>
  <c r="CD2219" i="1"/>
  <c r="AP2282" i="1"/>
  <c r="BB2171" i="1"/>
  <c r="AL2171" i="1"/>
  <c r="BN2071" i="1"/>
  <c r="Z2163" i="1"/>
  <c r="BZ2059" i="1"/>
  <c r="CH2085" i="1"/>
  <c r="BJ2199" i="1"/>
  <c r="AP2168" i="1"/>
  <c r="BZ2163" i="1"/>
  <c r="BB1813" i="1"/>
  <c r="AV2186" i="1"/>
  <c r="BB1791" i="1"/>
  <c r="AX2017" i="1"/>
  <c r="BB1939" i="1"/>
  <c r="AT2232" i="1"/>
  <c r="AN2039" i="1"/>
  <c r="CH2204" i="1"/>
  <c r="BF1894" i="1"/>
  <c r="BR2114" i="1"/>
  <c r="CD1880" i="1"/>
  <c r="BJ2310" i="1"/>
  <c r="Z1978" i="1"/>
  <c r="BH2214" i="1"/>
  <c r="CH2090" i="1"/>
  <c r="BJ2017" i="1"/>
  <c r="CB2004" i="1"/>
  <c r="AZ1864" i="1"/>
  <c r="CB1752" i="1"/>
  <c r="R2356" i="1"/>
  <c r="CH2029" i="1"/>
  <c r="AF2312" i="1"/>
  <c r="AR1857" i="1"/>
  <c r="AT2017" i="1"/>
  <c r="BJ1566" i="1"/>
  <c r="BZ2086" i="1"/>
  <c r="CH2160" i="1"/>
  <c r="AL2414" i="1"/>
  <c r="T2165" i="1"/>
  <c r="BJ2048" i="1"/>
  <c r="BL2389" i="1"/>
  <c r="AT2042" i="1"/>
  <c r="BN1993" i="1"/>
  <c r="BJ1821" i="1"/>
  <c r="CH2125" i="1"/>
  <c r="BH2067" i="1"/>
  <c r="BB1992" i="1"/>
  <c r="BD2032" i="1"/>
  <c r="BH2011" i="1"/>
  <c r="BZ2111" i="1"/>
  <c r="CD2101" i="1"/>
  <c r="BB1974" i="1"/>
  <c r="V1867" i="1"/>
  <c r="AX1684" i="1"/>
  <c r="AT1785" i="1"/>
  <c r="BV1643" i="1"/>
  <c r="BN2063" i="1"/>
  <c r="CD2080" i="1"/>
  <c r="Z1967" i="1"/>
  <c r="AT1957" i="1"/>
  <c r="BB1848" i="1"/>
  <c r="AX1672" i="1"/>
  <c r="BV1771" i="1"/>
  <c r="AT1628" i="1"/>
  <c r="BZ2258" i="1"/>
  <c r="AL2209" i="1"/>
  <c r="BN2136" i="1"/>
  <c r="AZ1962" i="1"/>
  <c r="BN1972" i="1"/>
  <c r="BN1771" i="1"/>
  <c r="BN1848" i="1"/>
  <c r="CH1862" i="1"/>
  <c r="AT2345" i="1"/>
  <c r="AL2205" i="1"/>
  <c r="BJ2045" i="1"/>
  <c r="Z1902" i="1"/>
  <c r="Z1901" i="1"/>
  <c r="BJ2121" i="1"/>
  <c r="BN1770" i="1"/>
  <c r="AT1868" i="1"/>
  <c r="Z1845" i="1"/>
  <c r="BN1989" i="1"/>
  <c r="BZ1987" i="1"/>
  <c r="BJ1741" i="1"/>
  <c r="BJ1826" i="1"/>
  <c r="AX1923" i="1"/>
  <c r="BB1897" i="1"/>
  <c r="BJ2155" i="1"/>
  <c r="BZ1790" i="1"/>
  <c r="AR1780" i="1"/>
  <c r="AV2011" i="1"/>
  <c r="BT2067" i="1"/>
  <c r="BJ1782" i="1"/>
  <c r="AX1911" i="1"/>
  <c r="BF1883" i="1"/>
  <c r="BL1990" i="1"/>
  <c r="BH2424" i="1"/>
  <c r="BN2155" i="1"/>
  <c r="CD2090" i="1"/>
  <c r="AP1897" i="1"/>
  <c r="BN1979" i="1"/>
  <c r="CF2067" i="1"/>
  <c r="AH2175" i="1"/>
  <c r="BF2135" i="1"/>
  <c r="CH2203" i="1"/>
  <c r="AH2203" i="1"/>
  <c r="CD2041" i="1"/>
  <c r="AP1917" i="1"/>
  <c r="AP2100" i="1"/>
  <c r="BF2028" i="1"/>
  <c r="AF2018" i="1"/>
  <c r="AP2114" i="1"/>
  <c r="BJ2028" i="1"/>
  <c r="BZ1737" i="1"/>
  <c r="BJ1987" i="1"/>
  <c r="AL1818" i="1"/>
  <c r="BN1551" i="1"/>
  <c r="BN1735" i="1"/>
  <c r="BZ1503" i="1"/>
  <c r="J1964" i="1"/>
  <c r="BD2228" i="1"/>
  <c r="AX2008" i="1"/>
  <c r="AV2081" i="1"/>
  <c r="Z1810" i="1"/>
  <c r="BN1539" i="1"/>
  <c r="AT1975" i="1"/>
  <c r="BZ1491" i="1"/>
  <c r="AT1943" i="1"/>
  <c r="AX2044" i="1"/>
  <c r="AX1915" i="1"/>
  <c r="AT1880" i="1"/>
  <c r="J1867" i="1"/>
  <c r="CH2136" i="1"/>
  <c r="AP1877" i="1"/>
  <c r="BB1978" i="1"/>
  <c r="CB1780" i="1"/>
  <c r="BN1716" i="1"/>
  <c r="BN1915" i="1"/>
  <c r="Z1667" i="1"/>
  <c r="BN1881" i="1"/>
  <c r="BJ2062" i="1"/>
  <c r="BZ1621" i="1"/>
  <c r="N1618" i="1"/>
  <c r="BZ1811" i="1"/>
  <c r="N1553" i="1"/>
  <c r="BN1631" i="1"/>
  <c r="BZ1684" i="1"/>
  <c r="BN1609" i="1"/>
  <c r="N1644" i="1"/>
  <c r="BZ1583" i="1"/>
  <c r="BN1642" i="1"/>
  <c r="Z1582" i="1"/>
  <c r="BN1618" i="1"/>
  <c r="BB1512" i="1"/>
  <c r="BH1962" i="1"/>
  <c r="CD680" i="1"/>
  <c r="Z1848" i="1"/>
  <c r="BB1834" i="1"/>
  <c r="Z1546" i="1"/>
  <c r="BZ1743" i="1"/>
  <c r="AZ2214" i="1"/>
  <c r="BZ1791" i="1"/>
  <c r="Z2184" i="1"/>
  <c r="AP2119" i="1"/>
  <c r="AV1752" i="1"/>
  <c r="R1916" i="1"/>
  <c r="Z2112" i="1"/>
  <c r="Z1944" i="1"/>
  <c r="BZ1670" i="1"/>
  <c r="BZ1855" i="1"/>
  <c r="AL1621" i="1"/>
  <c r="BZ1821" i="1"/>
  <c r="BN1897" i="1"/>
  <c r="AT1915" i="1"/>
  <c r="Z1558" i="1"/>
  <c r="BN1757" i="1"/>
  <c r="N1509" i="1"/>
  <c r="N1589" i="1"/>
  <c r="Z1637" i="1"/>
  <c r="BZ1561" i="1"/>
  <c r="Z1603" i="1"/>
  <c r="BZ2036" i="1"/>
  <c r="BN1596" i="1"/>
  <c r="BN2028" i="1"/>
  <c r="BR1560" i="1"/>
  <c r="CF1654" i="1"/>
  <c r="T1283" i="1"/>
  <c r="CD558" i="1"/>
  <c r="CH1918" i="1"/>
  <c r="CH1692" i="1"/>
  <c r="Z1502" i="1"/>
  <c r="CD1989" i="1"/>
  <c r="AZ1899" i="1"/>
  <c r="BJ1863" i="1"/>
  <c r="BN1769" i="1"/>
  <c r="BZ1755" i="1"/>
  <c r="CH1775" i="1"/>
  <c r="AR1878" i="1"/>
  <c r="CH2059" i="1"/>
  <c r="BZ1889" i="1"/>
  <c r="Z1623" i="1"/>
  <c r="BN1803" i="1"/>
  <c r="CH1559" i="1"/>
  <c r="AL1772" i="1"/>
  <c r="AZ2200" i="1"/>
  <c r="X1850" i="1"/>
  <c r="Z1512" i="1"/>
  <c r="BB1938" i="1"/>
  <c r="Z1468" i="1"/>
  <c r="N2064" i="1"/>
  <c r="Z1593" i="1"/>
  <c r="AB1871" i="1"/>
  <c r="BN1541" i="1"/>
  <c r="AP1904" i="1"/>
  <c r="BZ1539" i="1"/>
  <c r="BJ1896" i="1"/>
  <c r="BZ1517" i="1"/>
  <c r="BR1420" i="1"/>
  <c r="BF1268" i="1"/>
  <c r="J1723" i="1"/>
  <c r="AP1919" i="1"/>
  <c r="BL2242" i="1"/>
  <c r="BX1864" i="1"/>
  <c r="AP1932" i="1"/>
  <c r="BJ2021" i="1"/>
  <c r="AR1787" i="1"/>
  <c r="BR1674" i="1"/>
  <c r="BR1664" i="1"/>
  <c r="BB1785" i="1"/>
  <c r="AP2212" i="1"/>
  <c r="CD2073" i="1"/>
  <c r="BJ1939" i="1"/>
  <c r="X1822" i="1"/>
  <c r="CH1855" i="1"/>
  <c r="BJ1685" i="1"/>
  <c r="CH1821" i="1"/>
  <c r="BZ1845" i="1"/>
  <c r="BZ1733" i="1"/>
  <c r="AP1637" i="1"/>
  <c r="BJ1737" i="1"/>
  <c r="AP1593" i="1"/>
  <c r="AP1590" i="1"/>
  <c r="CH1414" i="1"/>
  <c r="AP1568" i="1"/>
  <c r="CH1380" i="1"/>
  <c r="N2062" i="1"/>
  <c r="AH1379" i="1"/>
  <c r="Z1999" i="1"/>
  <c r="N1597" i="1"/>
  <c r="AD1072" i="1"/>
  <c r="BV1652" i="1"/>
  <c r="BN1404" i="1"/>
  <c r="Z1824" i="1"/>
  <c r="AT1842" i="1"/>
  <c r="BN1569" i="1"/>
  <c r="AP1567" i="1"/>
  <c r="AT2196" i="1"/>
  <c r="AZ1773" i="1"/>
  <c r="AH1968" i="1"/>
  <c r="BJ2098" i="1"/>
  <c r="AH2064" i="1"/>
  <c r="BZ1782" i="1"/>
  <c r="Z1833" i="1"/>
  <c r="AT1905" i="1"/>
  <c r="AV1577" i="1"/>
  <c r="BB1533" i="1"/>
  <c r="BJ1712" i="1"/>
  <c r="AZ1724" i="1"/>
  <c r="Z2000" i="1"/>
  <c r="AX1797" i="1"/>
  <c r="BR1667" i="1"/>
  <c r="P1479" i="1"/>
  <c r="BR1611" i="1"/>
  <c r="AP1691" i="1"/>
  <c r="BL1871" i="1"/>
  <c r="AP1667" i="1"/>
  <c r="AP1688" i="1"/>
  <c r="CH1643" i="1"/>
  <c r="AH1673" i="1"/>
  <c r="BR1638" i="1"/>
  <c r="BR1649" i="1"/>
  <c r="CD922" i="1"/>
  <c r="BL1948" i="1"/>
  <c r="AD1064" i="1"/>
  <c r="BB2048" i="1"/>
  <c r="N1617" i="1"/>
  <c r="CH1616" i="1"/>
  <c r="BJ1841" i="1"/>
  <c r="BZ1979" i="1"/>
  <c r="BR1870" i="1"/>
  <c r="BN1819" i="1"/>
  <c r="BZ1805" i="1"/>
  <c r="AT2049" i="1"/>
  <c r="Z1965" i="1"/>
  <c r="CH2188" i="1"/>
  <c r="CD2015" i="1"/>
  <c r="BF1805" i="1"/>
  <c r="BR2013" i="1"/>
  <c r="BF1747" i="1"/>
  <c r="CH1982" i="1"/>
  <c r="X2025" i="1"/>
  <c r="CH1701" i="1"/>
  <c r="AR1563" i="1"/>
  <c r="BN1971" i="1"/>
  <c r="N1708" i="1"/>
  <c r="AZ1619" i="1"/>
  <c r="BB1756" i="1"/>
  <c r="AR1472" i="1"/>
  <c r="BT1654" i="1"/>
  <c r="BZ1719" i="1"/>
  <c r="AR1633" i="1"/>
  <c r="Z1716" i="1"/>
  <c r="BT1486" i="1"/>
  <c r="AX1673" i="1"/>
  <c r="N1450" i="1"/>
  <c r="AD911" i="1"/>
  <c r="BR1916" i="1"/>
  <c r="AX1946" i="1"/>
  <c r="Z1701" i="1"/>
  <c r="Z1910" i="1"/>
  <c r="CH1793" i="1"/>
  <c r="AZ1794" i="1"/>
  <c r="BZ2006" i="1"/>
  <c r="BD1850" i="1"/>
  <c r="AT1804" i="1"/>
  <c r="CD1908" i="1"/>
  <c r="BN1890" i="1"/>
  <c r="Z2098" i="1"/>
  <c r="BF1705" i="1"/>
  <c r="AH1817" i="1"/>
  <c r="BV1645" i="1"/>
  <c r="AX1972" i="1"/>
  <c r="BN1861" i="1"/>
  <c r="Z1488" i="1"/>
  <c r="AT1586" i="1"/>
  <c r="BB1817" i="1"/>
  <c r="AT1530" i="1"/>
  <c r="J1771" i="1"/>
  <c r="AX1666" i="1"/>
  <c r="BF1733" i="1"/>
  <c r="AT1632" i="1"/>
  <c r="CB1626" i="1"/>
  <c r="BB1629" i="1"/>
  <c r="AV1605" i="1"/>
  <c r="BV1603" i="1"/>
  <c r="BJ1485" i="1"/>
  <c r="CD1057" i="1"/>
  <c r="BP1332" i="1"/>
  <c r="AT1929" i="1"/>
  <c r="CB1983" i="1"/>
  <c r="BF1744" i="1"/>
  <c r="CH1945" i="1"/>
  <c r="BJ2079" i="1"/>
  <c r="Z1980" i="1"/>
  <c r="CD1959" i="1"/>
  <c r="AT2077" i="1"/>
  <c r="BV1623" i="1"/>
  <c r="AT1909" i="1"/>
  <c r="Z1482" i="1"/>
  <c r="AT1859" i="1"/>
  <c r="BF1729" i="1"/>
  <c r="V1817" i="1"/>
  <c r="CD1727" i="1"/>
  <c r="AT1813" i="1"/>
  <c r="BF1695" i="1"/>
  <c r="BJ1295" i="1"/>
  <c r="CD1135" i="1"/>
  <c r="Z1329" i="1"/>
  <c r="BN1917" i="1"/>
  <c r="Z1532" i="1"/>
  <c r="BV1601" i="1"/>
  <c r="AT1832" i="1"/>
  <c r="BV1545" i="1"/>
  <c r="BB1786" i="1"/>
  <c r="AX1678" i="1"/>
  <c r="BB1750" i="1"/>
  <c r="BV1649" i="1"/>
  <c r="AR1696" i="1"/>
  <c r="AT1644" i="1"/>
  <c r="AZ1675" i="1"/>
  <c r="BB1617" i="1"/>
  <c r="BR1498" i="1"/>
  <c r="AD1068" i="1"/>
  <c r="CF1409" i="1"/>
  <c r="AB1920" i="1"/>
  <c r="BN1904" i="1"/>
  <c r="AZ2130" i="1"/>
  <c r="CF2095" i="1"/>
  <c r="J1573" i="1"/>
  <c r="BB1820" i="1"/>
  <c r="BF1707" i="1"/>
  <c r="BF1779" i="1"/>
  <c r="BF1673" i="1"/>
  <c r="BF1743" i="1"/>
  <c r="CD1671" i="1"/>
  <c r="CD1741" i="1"/>
  <c r="BB1639" i="1"/>
  <c r="CH1525" i="1"/>
  <c r="R1085" i="1"/>
  <c r="CF1738" i="1"/>
  <c r="CD2035" i="1"/>
  <c r="AT1616" i="1"/>
  <c r="BB1547" i="1"/>
  <c r="J1768" i="1"/>
  <c r="BN2021" i="1"/>
  <c r="CD1750" i="1"/>
  <c r="Z1628" i="1"/>
  <c r="Z1574" i="1"/>
  <c r="BF1905" i="1"/>
  <c r="BF1925" i="1"/>
  <c r="AL1523" i="1"/>
  <c r="AX1882" i="1"/>
  <c r="N1498" i="1"/>
  <c r="CD1853" i="1"/>
  <c r="BN1496" i="1"/>
  <c r="BF1833" i="1"/>
  <c r="BN1474" i="1"/>
  <c r="BR1467" i="1"/>
  <c r="CD938" i="1"/>
  <c r="BB2140" i="1"/>
  <c r="Z1884" i="1"/>
  <c r="BJ2083" i="1"/>
  <c r="CD1876" i="1"/>
  <c r="CH1992" i="1"/>
  <c r="AD1819" i="1"/>
  <c r="CD1831" i="1"/>
  <c r="CB2025" i="1"/>
  <c r="BF1799" i="1"/>
  <c r="BF1716" i="1"/>
  <c r="CD1768" i="1"/>
  <c r="CD1714" i="1"/>
  <c r="AT1744" i="1"/>
  <c r="CD1680" i="1"/>
  <c r="N1418" i="1"/>
  <c r="BD1738" i="1"/>
  <c r="AT1560" i="1"/>
  <c r="CH1722" i="1"/>
  <c r="BJ1763" i="1"/>
  <c r="BF1846" i="1"/>
  <c r="AX1860" i="1"/>
  <c r="Z1481" i="1"/>
  <c r="AX1826" i="1"/>
  <c r="X1941" i="1"/>
  <c r="CD1797" i="1"/>
  <c r="BX1892" i="1"/>
  <c r="BB1777" i="1"/>
  <c r="AX1709" i="1"/>
  <c r="CD1490" i="1"/>
  <c r="AD903" i="1"/>
  <c r="AX2202" i="1"/>
  <c r="BZ2052" i="1"/>
  <c r="BJ2020" i="1"/>
  <c r="CD1820" i="1"/>
  <c r="BN1967" i="1"/>
  <c r="BF1761" i="1"/>
  <c r="R1772" i="1"/>
  <c r="CD1692" i="1"/>
  <c r="AT1734" i="1"/>
  <c r="BF1660" i="1"/>
  <c r="AR1647" i="1"/>
  <c r="CD1658" i="1"/>
  <c r="BT1556" i="1"/>
  <c r="BV1624" i="1"/>
  <c r="N1303" i="1"/>
  <c r="AN1696" i="1"/>
  <c r="BX2256" i="1"/>
  <c r="AP1957" i="1"/>
  <c r="AX1932" i="1"/>
  <c r="N1464" i="1"/>
  <c r="AX1849" i="1"/>
  <c r="AP1782" i="1"/>
  <c r="BN1489" i="1"/>
  <c r="BJ1299" i="1"/>
  <c r="BZ1463" i="1"/>
  <c r="BR1546" i="1"/>
  <c r="CD1719" i="1"/>
  <c r="BJ1545" i="1"/>
  <c r="BF1699" i="1"/>
  <c r="BJ1523" i="1"/>
  <c r="CD1071" i="1"/>
  <c r="BV1650" i="1"/>
  <c r="AP2093" i="1"/>
  <c r="BF1764" i="1"/>
  <c r="BR1769" i="1"/>
  <c r="CD1937" i="1"/>
  <c r="J1817" i="1"/>
  <c r="Z1818" i="1"/>
  <c r="AX2231" i="1"/>
  <c r="Z2260" i="1"/>
  <c r="CB2312" i="1"/>
  <c r="AT2427" i="1"/>
  <c r="BB2281" i="1"/>
  <c r="Z2265" i="1"/>
  <c r="AX2141" i="1"/>
  <c r="AN2123" i="1"/>
  <c r="AX2059" i="1"/>
  <c r="J2261" i="1"/>
  <c r="BB2003" i="1"/>
  <c r="AX2147" i="1"/>
  <c r="AL2195" i="1"/>
  <c r="BX1983" i="1"/>
  <c r="AJ2298" i="1"/>
  <c r="BZ2212" i="1"/>
  <c r="BZ2139" i="1"/>
  <c r="CH2118" i="1"/>
  <c r="AX2220" i="1"/>
  <c r="AL2217" i="1"/>
  <c r="BR2111" i="1"/>
  <c r="Z2209" i="1"/>
  <c r="BT2165" i="1"/>
  <c r="AT1988" i="1"/>
  <c r="AR2207" i="1"/>
  <c r="AX2122" i="1"/>
  <c r="BZ2129" i="1"/>
  <c r="BJ2231" i="1"/>
  <c r="AR1766" i="1"/>
  <c r="AT2401" i="1"/>
  <c r="AP2237" i="1"/>
  <c r="BN1814" i="1"/>
  <c r="AT2177" i="1"/>
  <c r="Z1733" i="1"/>
  <c r="X2277" i="1"/>
  <c r="CD1791" i="1"/>
  <c r="Z2174" i="1"/>
  <c r="CD1772" i="1"/>
  <c r="AL2241" i="1"/>
  <c r="BN1758" i="1"/>
  <c r="BN2210" i="1"/>
  <c r="BB1917" i="1"/>
  <c r="BJ1945" i="1"/>
  <c r="CD1691" i="1"/>
  <c r="BJ1889" i="1"/>
  <c r="AX1674" i="1"/>
  <c r="CD1994" i="1"/>
  <c r="BZ1898" i="1"/>
  <c r="AT2185" i="1"/>
  <c r="AL1817" i="1"/>
  <c r="BN1876" i="1"/>
  <c r="BZ1994" i="1"/>
  <c r="Z1827" i="1"/>
  <c r="BD1794" i="1"/>
  <c r="AP2203" i="1"/>
  <c r="AH1964" i="1"/>
  <c r="AL2230" i="1"/>
  <c r="BJ1881" i="1"/>
  <c r="AH2016" i="1"/>
  <c r="BN1601" i="1"/>
  <c r="AZ1948" i="1"/>
  <c r="BZ1587" i="1"/>
  <c r="BH2263" i="1"/>
  <c r="CH2000" i="1"/>
  <c r="BZ2030" i="1"/>
  <c r="BB2310" i="1"/>
  <c r="BF2162" i="1"/>
  <c r="AX2038" i="1"/>
  <c r="Z1958" i="1"/>
  <c r="BN1950" i="1"/>
  <c r="Z1744" i="1"/>
  <c r="Z1821" i="1"/>
  <c r="BJ1756" i="1"/>
  <c r="AP2009" i="1"/>
  <c r="AV2193" i="1"/>
  <c r="Z2042" i="1"/>
  <c r="BJ1797" i="1"/>
  <c r="P2214" i="1"/>
  <c r="AZ2025" i="1"/>
  <c r="BR1817" i="1"/>
  <c r="AX1933" i="1"/>
  <c r="T1871" i="1"/>
  <c r="BV1915" i="1"/>
  <c r="BN2023" i="1"/>
  <c r="AP1783" i="1"/>
  <c r="AV1787" i="1"/>
  <c r="R1966" i="1"/>
  <c r="BR1771" i="1"/>
  <c r="BF1918" i="1"/>
  <c r="T2361" i="1"/>
  <c r="AP2205" i="1"/>
  <c r="AX2125" i="1"/>
  <c r="N1821" i="1"/>
  <c r="BZ2031" i="1"/>
  <c r="Z2162" i="1"/>
  <c r="CH2098" i="1"/>
  <c r="AX1999" i="1"/>
  <c r="AX2148" i="1"/>
  <c r="BN2205" i="1"/>
  <c r="BB1905" i="1"/>
  <c r="J1770" i="1"/>
  <c r="BD1871" i="1"/>
  <c r="AT2093" i="1"/>
  <c r="BJ2140" i="1"/>
  <c r="BJ2188" i="1"/>
  <c r="AX1973" i="1"/>
  <c r="BZ1961" i="1"/>
  <c r="BJ2043" i="1"/>
  <c r="Z1876" i="1"/>
  <c r="BZ1614" i="1"/>
  <c r="BZ1789" i="1"/>
  <c r="BZ1547" i="1"/>
  <c r="Z1764" i="1"/>
  <c r="AD1919" i="1"/>
  <c r="Z1904" i="1"/>
  <c r="AP2029" i="1"/>
  <c r="BN1859" i="1"/>
  <c r="BZ1602" i="1"/>
  <c r="Z1776" i="1"/>
  <c r="BZ1537" i="1"/>
  <c r="BN1747" i="1"/>
  <c r="BJ2205" i="1"/>
  <c r="CH2177" i="1"/>
  <c r="BB2303" i="1"/>
  <c r="BB2255" i="1"/>
  <c r="BJ2085" i="1"/>
  <c r="BZ2080" i="1"/>
  <c r="AZ2046" i="1"/>
  <c r="BD2186" i="1"/>
  <c r="BJ2149" i="1"/>
  <c r="CD1980" i="1"/>
  <c r="BN2098" i="1"/>
  <c r="AX2087" i="1"/>
  <c r="AP1995" i="1"/>
  <c r="CH2097" i="1"/>
  <c r="Z1897" i="1"/>
  <c r="BN1898" i="1"/>
  <c r="BJ1931" i="1"/>
  <c r="AP2139" i="1"/>
  <c r="BF2021" i="1"/>
  <c r="AP1925" i="1"/>
  <c r="AP1727" i="1"/>
  <c r="BJ1839" i="1"/>
  <c r="BJ1673" i="1"/>
  <c r="AP1813" i="1"/>
  <c r="AP1873" i="1"/>
  <c r="AJ2263" i="1"/>
  <c r="BN2077" i="1"/>
  <c r="AP1915" i="1"/>
  <c r="BJ1719" i="1"/>
  <c r="AP1825" i="1"/>
  <c r="BJ1663" i="1"/>
  <c r="CH1799" i="1"/>
  <c r="BB2058" i="1"/>
  <c r="Z2085" i="1"/>
  <c r="BD1500" i="1"/>
  <c r="X1906" i="1"/>
  <c r="AP2066" i="1"/>
  <c r="BZ1769" i="1"/>
  <c r="BN1778" i="1"/>
  <c r="BJ1744" i="1"/>
  <c r="BB1593" i="1"/>
  <c r="AT1820" i="1"/>
  <c r="BB1537" i="1"/>
  <c r="AX1779" i="1"/>
  <c r="BJ1919" i="1"/>
  <c r="BJ1819" i="1"/>
  <c r="BT1668" i="1"/>
  <c r="AP1903" i="1"/>
  <c r="BJ1729" i="1"/>
  <c r="BJ1728" i="1"/>
  <c r="BV1559" i="1"/>
  <c r="AP1702" i="1"/>
  <c r="J1527" i="1"/>
  <c r="BJ1672" i="1"/>
  <c r="BB1525" i="1"/>
  <c r="AP1658" i="1"/>
  <c r="BB1491" i="1"/>
  <c r="AX1652" i="1"/>
  <c r="AD986" i="1"/>
  <c r="CD1352" i="1"/>
  <c r="AD1915" i="1"/>
  <c r="CH2050" i="1"/>
  <c r="AH1722" i="1"/>
  <c r="CH1833" i="1"/>
  <c r="BZ1868" i="1"/>
  <c r="Z1789" i="1"/>
  <c r="CD1847" i="1"/>
  <c r="AX1832" i="1"/>
  <c r="BZ1915" i="1"/>
  <c r="BB1887" i="1"/>
  <c r="AZ1983" i="1"/>
  <c r="V1868" i="1"/>
  <c r="AT1540" i="1"/>
  <c r="BR1964" i="1"/>
  <c r="AZ1682" i="1"/>
  <c r="CH1933" i="1"/>
  <c r="AX1967" i="1"/>
  <c r="BF2051" i="1"/>
  <c r="BL1731" i="1"/>
  <c r="AP1847" i="1"/>
  <c r="CH1679" i="1"/>
  <c r="CH1678" i="1"/>
  <c r="BB1503" i="1"/>
  <c r="BR1651" i="1"/>
  <c r="AT1474" i="1"/>
  <c r="BJ1628" i="1"/>
  <c r="BB1469" i="1"/>
  <c r="BJ1616" i="1"/>
  <c r="BR1455" i="1"/>
  <c r="AX1596" i="1"/>
  <c r="CF1752" i="1"/>
  <c r="BB1231" i="1"/>
  <c r="BT1871" i="1"/>
  <c r="Z1898" i="1"/>
  <c r="AP1671" i="1"/>
  <c r="AP1779" i="1"/>
  <c r="BD2130" i="1"/>
  <c r="AH2197" i="1"/>
  <c r="BN1505" i="1"/>
  <c r="BN1495" i="1"/>
  <c r="BZ2169" i="1"/>
  <c r="BJ2160" i="1"/>
  <c r="AT1908" i="1"/>
  <c r="AT1786" i="1"/>
  <c r="AR1703" i="1"/>
  <c r="CH1911" i="1"/>
  <c r="BX1773" i="1"/>
  <c r="CH1877" i="1"/>
  <c r="CH2006" i="1"/>
  <c r="BN1947" i="1"/>
  <c r="AP1681" i="1"/>
  <c r="BJ1793" i="1"/>
  <c r="CH1635" i="1"/>
  <c r="CH1632" i="1"/>
  <c r="BH1598" i="1"/>
  <c r="CH1610" i="1"/>
  <c r="BR1433" i="1"/>
  <c r="BR1583" i="1"/>
  <c r="BJ1432" i="1"/>
  <c r="BR1573" i="1"/>
  <c r="CH1404" i="1"/>
  <c r="CD1545" i="1"/>
  <c r="BJ1260" i="1"/>
  <c r="BB1175" i="1"/>
  <c r="BN1791" i="1"/>
  <c r="BF2027" i="1"/>
  <c r="AP1625" i="1"/>
  <c r="AX1975" i="1"/>
  <c r="BF2079" i="1"/>
  <c r="AP2027" i="1"/>
  <c r="CH1789" i="1"/>
  <c r="BR1772" i="1"/>
  <c r="BR2062" i="1"/>
  <c r="P1969" i="1"/>
  <c r="CH1741" i="1"/>
  <c r="BJ1986" i="1"/>
  <c r="BF1800" i="1"/>
  <c r="Z1964" i="1"/>
  <c r="BL2298" i="1"/>
  <c r="AT2094" i="1"/>
  <c r="AP1607" i="1"/>
  <c r="BZ1943" i="1"/>
  <c r="BT1563" i="1"/>
  <c r="Z1852" i="1"/>
  <c r="Z1708" i="1"/>
  <c r="Z1729" i="1"/>
  <c r="BV1568" i="1"/>
  <c r="BN1700" i="1"/>
  <c r="BV1534" i="1"/>
  <c r="BZ1674" i="1"/>
  <c r="AT1531" i="1"/>
  <c r="BZ1664" i="1"/>
  <c r="BV1502" i="1"/>
  <c r="AJ1528" i="1"/>
  <c r="BR1345" i="1"/>
  <c r="R2066" i="1"/>
  <c r="BF1814" i="1"/>
  <c r="BZ1875" i="1"/>
  <c r="Z1698" i="1"/>
  <c r="BZ1775" i="1"/>
  <c r="BZ1985" i="1"/>
  <c r="BR1968" i="1"/>
  <c r="BL1941" i="1"/>
  <c r="BN1723" i="1"/>
  <c r="BL2032" i="1"/>
  <c r="CH2043" i="1"/>
  <c r="BN1831" i="1"/>
  <c r="AX1896" i="1"/>
  <c r="AT1895" i="1"/>
  <c r="AT1806" i="1"/>
  <c r="V1819" i="1"/>
  <c r="CH1839" i="1"/>
  <c r="AX1664" i="1"/>
  <c r="AX1777" i="1"/>
  <c r="AT1764" i="1"/>
  <c r="CB1535" i="1"/>
  <c r="BT1675" i="1"/>
  <c r="V1572" i="1"/>
  <c r="BF1651" i="1"/>
  <c r="BV1539" i="1"/>
  <c r="AX1622" i="1"/>
  <c r="BF1740" i="1"/>
  <c r="R1621" i="1"/>
  <c r="BP1920" i="1"/>
  <c r="AX1588" i="1"/>
  <c r="BB1386" i="1"/>
  <c r="CF1542" i="1"/>
  <c r="BZ2153" i="1"/>
  <c r="AP1705" i="1"/>
  <c r="AZ1696" i="1"/>
  <c r="AV1619" i="1"/>
  <c r="BJ1699" i="1"/>
  <c r="AX2108" i="1"/>
  <c r="BJ2147" i="1"/>
  <c r="CF2004" i="1"/>
  <c r="BV2360" i="1"/>
  <c r="V1818" i="1"/>
  <c r="AX1980" i="1"/>
  <c r="BJ1855" i="1"/>
  <c r="CH1882" i="1"/>
  <c r="BJ1950" i="1"/>
  <c r="CD1890" i="1"/>
  <c r="AX1936" i="1"/>
  <c r="AP2147" i="1"/>
  <c r="AL1719" i="1"/>
  <c r="BF1860" i="1"/>
  <c r="AD1866" i="1"/>
  <c r="CD1771" i="1"/>
  <c r="CD1811" i="1"/>
  <c r="AX1898" i="1"/>
  <c r="BN1279" i="1"/>
  <c r="AD1869" i="1"/>
  <c r="BL1612" i="1"/>
  <c r="BF1840" i="1"/>
  <c r="L1570" i="1"/>
  <c r="AX1821" i="1"/>
  <c r="L1374" i="1"/>
  <c r="CH1386" i="1"/>
  <c r="AD1526" i="1"/>
  <c r="BN2093" i="1"/>
  <c r="BZ1477" i="1"/>
  <c r="BF1792" i="1"/>
  <c r="CD1799" i="1"/>
  <c r="BZ2204" i="1"/>
  <c r="BB2147" i="1"/>
  <c r="Z2007" i="1"/>
  <c r="CH1828" i="1"/>
  <c r="AB2214" i="1"/>
  <c r="Z1973" i="1"/>
  <c r="BF2057" i="1"/>
  <c r="BZ1903" i="1"/>
  <c r="AL1574" i="1"/>
  <c r="BZ1555" i="1"/>
  <c r="CB1934" i="1"/>
  <c r="Z1520" i="1"/>
  <c r="T2018" i="1"/>
  <c r="BF1904" i="1"/>
  <c r="CH1846" i="1"/>
  <c r="N1483" i="1"/>
  <c r="BV1868" i="1"/>
  <c r="AX1716" i="1"/>
  <c r="BN2016" i="1"/>
  <c r="BF1007" i="1"/>
  <c r="CH1902" i="1"/>
  <c r="R987" i="1"/>
  <c r="AP1848" i="1"/>
  <c r="BF985" i="1"/>
  <c r="AZ1997" i="1"/>
  <c r="BF963" i="1"/>
  <c r="BB1488" i="1"/>
  <c r="BH1738" i="1"/>
  <c r="AV1773" i="1"/>
  <c r="Z1918" i="1"/>
  <c r="BB1870" i="1"/>
  <c r="AX1706" i="1"/>
  <c r="AP2177" i="1"/>
  <c r="BZ1511" i="1"/>
  <c r="CD1665" i="1"/>
  <c r="V1327" i="1"/>
  <c r="BJ1964" i="1"/>
  <c r="BN1513" i="1"/>
  <c r="BN1607" i="1"/>
  <c r="AX1070" i="1"/>
  <c r="BZ1581" i="1"/>
  <c r="AD1050" i="1"/>
  <c r="BZ1559" i="1"/>
  <c r="AX1048" i="1"/>
  <c r="BZ2024" i="1"/>
  <c r="AD1028" i="1"/>
  <c r="AT1581" i="1"/>
  <c r="BN1281" i="1"/>
  <c r="Z1805" i="1"/>
  <c r="BF1960" i="1"/>
  <c r="BJ1918" i="1"/>
  <c r="N1495" i="1"/>
  <c r="AT1887" i="1"/>
  <c r="AX1728" i="1"/>
  <c r="BN2091" i="1"/>
  <c r="CD1015" i="1"/>
  <c r="CH1946" i="1"/>
  <c r="BF995" i="1"/>
  <c r="AP1894" i="1"/>
  <c r="CD993" i="1"/>
  <c r="BJ1796" i="1"/>
  <c r="BF973" i="1"/>
  <c r="AT1503" i="1"/>
  <c r="L1290" i="1"/>
  <c r="Z1791" i="1"/>
  <c r="AP1849" i="1"/>
  <c r="CD2023" i="1"/>
  <c r="AP1426" i="1"/>
  <c r="BJ1740" i="1"/>
  <c r="N1471" i="1"/>
  <c r="N1565" i="1"/>
  <c r="R1035" i="1"/>
  <c r="Z1989" i="1"/>
  <c r="AD1014" i="1"/>
  <c r="AV2109" i="1"/>
  <c r="AX1012" i="1"/>
  <c r="BJ1884" i="1"/>
  <c r="AD992" i="1"/>
  <c r="V1527" i="1"/>
  <c r="BL1430" i="1"/>
  <c r="BZ2037" i="1"/>
  <c r="AP1982" i="1"/>
  <c r="CD1947" i="1"/>
  <c r="BL1766" i="1"/>
  <c r="AR1864" i="1"/>
  <c r="BZ1714" i="1"/>
  <c r="Z1727" i="1"/>
  <c r="X1591" i="1"/>
  <c r="BD1878" i="1"/>
  <c r="BJ1593" i="1"/>
  <c r="BJ1624" i="1"/>
  <c r="AP2106" i="1"/>
  <c r="AP1588" i="1"/>
  <c r="Z1993" i="1"/>
  <c r="CH1574" i="1"/>
  <c r="BZ1982" i="1"/>
  <c r="BF2037" i="1"/>
  <c r="BH1542" i="1"/>
  <c r="BF1601" i="1"/>
  <c r="AD984" i="1"/>
  <c r="BN1736" i="1"/>
  <c r="CH1628" i="1"/>
  <c r="BJ1916" i="1"/>
  <c r="CD1960" i="1"/>
  <c r="CD1945" i="1"/>
  <c r="BR1967" i="1"/>
  <c r="CD2001" i="1"/>
  <c r="CH1860" i="1"/>
  <c r="BJ1972" i="1"/>
  <c r="AZ2053" i="1"/>
  <c r="CH1944" i="1"/>
  <c r="CD1961" i="1"/>
  <c r="BJ1838" i="1"/>
  <c r="BJ1384" i="1"/>
  <c r="Z1656" i="1"/>
  <c r="BV1589" i="1"/>
  <c r="BV1615" i="1"/>
  <c r="AD1022" i="1"/>
  <c r="AP1790" i="1"/>
  <c r="BZ2028" i="1"/>
  <c r="BJ1580" i="1"/>
  <c r="CH1950" i="1"/>
  <c r="Z2031" i="1"/>
  <c r="AP1852" i="1"/>
  <c r="BZ2022" i="1"/>
  <c r="BJ1842" i="1"/>
  <c r="AP1936" i="1"/>
  <c r="CH1412" i="1"/>
  <c r="BF1545" i="1"/>
  <c r="BB1454" i="1"/>
  <c r="N2015" i="1"/>
  <c r="AR2074" i="1"/>
  <c r="AX1964" i="1"/>
  <c r="CD1904" i="1"/>
  <c r="AX1866" i="1"/>
  <c r="AP1762" i="1"/>
  <c r="BJ1926" i="1"/>
  <c r="R1915" i="1"/>
  <c r="AP1756" i="1"/>
  <c r="CD1874" i="1"/>
  <c r="BJ1748" i="1"/>
  <c r="AX1869" i="1"/>
  <c r="AD1916" i="1"/>
  <c r="AH1331" i="1"/>
  <c r="CD1463" i="1"/>
  <c r="BB1429" i="1"/>
  <c r="Z1643" i="1"/>
  <c r="CD2133" i="1"/>
  <c r="CD1841" i="1"/>
  <c r="CB2347" i="1"/>
  <c r="N1541" i="1"/>
  <c r="N1623" i="1"/>
  <c r="BZ1672" i="1"/>
  <c r="BN1597" i="1"/>
  <c r="N1632" i="1"/>
  <c r="Z1572" i="1"/>
  <c r="BN1630" i="1"/>
  <c r="N1567" i="1"/>
  <c r="BN1608" i="1"/>
  <c r="BV1498" i="1"/>
  <c r="L1521" i="1"/>
  <c r="BF644" i="1"/>
  <c r="Z1736" i="1"/>
  <c r="AR1710" i="1"/>
  <c r="Z1524" i="1"/>
  <c r="BB1960" i="1"/>
  <c r="CF2032" i="1"/>
  <c r="BB1763" i="1"/>
  <c r="AL2322" i="1"/>
  <c r="CD2517" i="1"/>
  <c r="AX2406" i="1"/>
  <c r="BF2444" i="1"/>
  <c r="AT2269" i="1"/>
  <c r="BB2421" i="1"/>
  <c r="BN2199" i="1"/>
  <c r="H2361" i="1"/>
  <c r="AX1993" i="1"/>
  <c r="AF2235" i="1"/>
  <c r="CH2164" i="1"/>
  <c r="AZ2249" i="1"/>
  <c r="BN2146" i="1"/>
  <c r="CH2308" i="1"/>
  <c r="AJ2179" i="1"/>
  <c r="J2428" i="1"/>
  <c r="Z2119" i="1"/>
  <c r="BZ2108" i="1"/>
  <c r="AH2241" i="1"/>
  <c r="BV2164" i="1"/>
  <c r="CH1919" i="1"/>
  <c r="BF2139" i="1"/>
  <c r="BB2262" i="1"/>
  <c r="BJ2274" i="1"/>
  <c r="AP2238" i="1"/>
  <c r="AT2255" i="1"/>
  <c r="CD2129" i="1"/>
  <c r="BJ2226" i="1"/>
  <c r="Z1790" i="1"/>
  <c r="Z2351" i="1"/>
  <c r="AZ2382" i="1"/>
  <c r="CH1818" i="1"/>
  <c r="AX2086" i="1"/>
  <c r="AT1856" i="1"/>
  <c r="BZ1910" i="1"/>
  <c r="BJ2000" i="1"/>
  <c r="BZ1854" i="1"/>
  <c r="AP1986" i="1"/>
  <c r="BB2087" i="1"/>
  <c r="AT1890" i="1"/>
  <c r="AT2204" i="1"/>
  <c r="BF1778" i="1"/>
  <c r="H2214" i="1"/>
  <c r="AH1771" i="1"/>
  <c r="AP2034" i="1"/>
  <c r="H2067" i="1"/>
  <c r="BF2205" i="1"/>
  <c r="CB1745" i="1"/>
  <c r="AT2045" i="1"/>
  <c r="Z1905" i="1"/>
  <c r="BB1945" i="1"/>
  <c r="CH2104" i="1"/>
  <c r="BB1923" i="1"/>
  <c r="CD2049" i="1"/>
  <c r="AH2176" i="1"/>
  <c r="BZ1981" i="1"/>
  <c r="Z1771" i="1"/>
  <c r="CH1971" i="1"/>
  <c r="BB2038" i="1"/>
  <c r="BF1981" i="1"/>
  <c r="BB2016" i="1"/>
  <c r="BN2044" i="1"/>
  <c r="AT2423" i="1"/>
  <c r="BJ2059" i="1"/>
  <c r="BJ2051" i="1"/>
  <c r="BV2017" i="1"/>
  <c r="AR2116" i="1"/>
  <c r="AN2046" i="1"/>
  <c r="BH2333" i="1"/>
  <c r="CD2055" i="1"/>
  <c r="AT1979" i="1"/>
  <c r="AZ1878" i="1"/>
  <c r="AR1885" i="1"/>
  <c r="BZ1859" i="1"/>
  <c r="BV1817" i="1"/>
  <c r="V1966" i="1"/>
  <c r="BB1849" i="1"/>
  <c r="AX1756" i="1"/>
  <c r="BJ1951" i="1"/>
  <c r="AB1626" i="1"/>
  <c r="BR1918" i="1"/>
  <c r="BN1805" i="1"/>
  <c r="BJ1953" i="1"/>
  <c r="BB1947" i="1"/>
  <c r="BB1827" i="1"/>
  <c r="AX1737" i="1"/>
  <c r="AP1937" i="1"/>
  <c r="AV1556" i="1"/>
  <c r="BJ1905" i="1"/>
  <c r="CF2242" i="1"/>
  <c r="BB2150" i="1"/>
  <c r="BN1965" i="1"/>
  <c r="BR2163" i="1"/>
  <c r="CD1896" i="1"/>
  <c r="AT2029" i="1"/>
  <c r="CH1996" i="1"/>
  <c r="CH2261" i="1"/>
  <c r="AP2246" i="1"/>
  <c r="AV1850" i="1"/>
  <c r="BR1768" i="1"/>
  <c r="BF2084" i="1"/>
  <c r="CH2064" i="1"/>
  <c r="AT2171" i="1"/>
  <c r="BZ1971" i="1"/>
  <c r="AP2094" i="1"/>
  <c r="AX2006" i="1"/>
  <c r="BN1926" i="1"/>
  <c r="BN1978" i="1"/>
  <c r="BB1792" i="1"/>
  <c r="BV1631" i="1"/>
  <c r="BH1941" i="1"/>
  <c r="BV1587" i="1"/>
  <c r="AH2219" i="1"/>
  <c r="AP2045" i="1"/>
  <c r="N1918" i="1"/>
  <c r="CH1952" i="1"/>
  <c r="BF1775" i="1"/>
  <c r="BV1621" i="1"/>
  <c r="AZ1703" i="1"/>
  <c r="V1574" i="1"/>
  <c r="AL2353" i="1"/>
  <c r="BZ2205" i="1"/>
  <c r="BJ2125" i="1"/>
  <c r="Z2066" i="1"/>
  <c r="Z1923" i="1"/>
  <c r="J1966" i="1"/>
  <c r="Z1799" i="1"/>
  <c r="J1916" i="1"/>
  <c r="BB2213" i="1"/>
  <c r="AL2161" i="1"/>
  <c r="CH1995" i="1"/>
  <c r="Z1846" i="1"/>
  <c r="BN1838" i="1"/>
  <c r="BJ1936" i="1"/>
  <c r="AT1966" i="1"/>
  <c r="BB1797" i="1"/>
  <c r="BX1976" i="1"/>
  <c r="CF2088" i="1"/>
  <c r="CB1766" i="1"/>
  <c r="BF1940" i="1"/>
  <c r="CD1901" i="1"/>
  <c r="CD2059" i="1"/>
  <c r="AX1842" i="1"/>
  <c r="BJ2087" i="1"/>
  <c r="Z2064" i="1"/>
  <c r="AT2059" i="1"/>
  <c r="BT2018" i="1"/>
  <c r="CD1926" i="1"/>
  <c r="AX1888" i="1"/>
  <c r="BF2007" i="1"/>
  <c r="BF1827" i="1"/>
  <c r="AP2064" i="1"/>
  <c r="AT2112" i="1"/>
  <c r="AP2184" i="1"/>
  <c r="AL1819" i="1"/>
  <c r="Z1811" i="1"/>
  <c r="AT2086" i="1"/>
  <c r="AZ1836" i="1"/>
  <c r="AX2058" i="1"/>
  <c r="BJ1853" i="1"/>
  <c r="BJ1576" i="1"/>
  <c r="AP1793" i="1"/>
  <c r="Z2021" i="1"/>
  <c r="AP1749" i="1"/>
  <c r="AT1922" i="1"/>
  <c r="AP1586" i="1"/>
  <c r="CH1842" i="1"/>
  <c r="AX1945" i="1"/>
  <c r="BF1915" i="1"/>
  <c r="AH1915" i="1"/>
  <c r="BN2058" i="1"/>
  <c r="AP1806" i="1"/>
  <c r="BR1917" i="1"/>
  <c r="AX1926" i="1"/>
  <c r="CH1898" i="1"/>
  <c r="BF1923" i="1"/>
  <c r="BJ1792" i="1"/>
  <c r="BR1373" i="1"/>
  <c r="AX1504" i="1"/>
  <c r="BV1282" i="1"/>
  <c r="BT2214" i="1"/>
  <c r="BF1817" i="1"/>
  <c r="BF1895" i="1"/>
  <c r="BJ2132" i="1"/>
  <c r="J2113" i="1"/>
  <c r="AR1801" i="1"/>
  <c r="AP2078" i="1"/>
  <c r="BF2157" i="1"/>
  <c r="AH2062" i="1"/>
  <c r="BN1782" i="1"/>
  <c r="BZ2055" i="1"/>
  <c r="CH1813" i="1"/>
  <c r="BN2048" i="1"/>
  <c r="AP1737" i="1"/>
  <c r="BJ1870" i="1"/>
  <c r="CD1950" i="1"/>
  <c r="CB1913" i="1"/>
  <c r="CD1869" i="1"/>
  <c r="AX1918" i="1"/>
  <c r="CH2206" i="1"/>
  <c r="BF1849" i="1"/>
  <c r="BF1953" i="1"/>
  <c r="BJ1882" i="1"/>
  <c r="AX1891" i="1"/>
  <c r="AD1966" i="1"/>
  <c r="CD1862" i="1"/>
  <c r="CD1957" i="1"/>
  <c r="AX1859" i="1"/>
  <c r="CD1895" i="1"/>
  <c r="BR1317" i="1"/>
  <c r="CF1584" i="1"/>
  <c r="J1377" i="1"/>
  <c r="BB2000" i="1"/>
  <c r="Z1679" i="1"/>
  <c r="BF1839" i="1"/>
  <c r="CH2062" i="1"/>
  <c r="BZ2114" i="1"/>
  <c r="Z2052" i="1"/>
  <c r="AZ1752" i="1"/>
  <c r="Z1975" i="1"/>
  <c r="BZ1902" i="1"/>
  <c r="BZ2043" i="1"/>
  <c r="BN2001" i="1"/>
  <c r="CH1757" i="1"/>
  <c r="AP1880" i="1"/>
  <c r="CD1938" i="1"/>
  <c r="CD1923" i="1"/>
  <c r="V2209" i="1"/>
  <c r="BB2066" i="1"/>
  <c r="Z1723" i="1"/>
  <c r="AX1854" i="1"/>
  <c r="CH2083" i="1"/>
  <c r="BF1793" i="1"/>
  <c r="R1868" i="1"/>
  <c r="CD1929" i="1"/>
  <c r="AX1835" i="1"/>
  <c r="CD1873" i="1"/>
  <c r="CD1806" i="1"/>
  <c r="AD1870" i="1"/>
  <c r="AX1803" i="1"/>
  <c r="BF1841" i="1"/>
  <c r="BN1538" i="1"/>
  <c r="N1425" i="1"/>
  <c r="BH1164" i="1"/>
  <c r="AZ1934" i="1"/>
  <c r="BZ1481" i="1"/>
  <c r="BF1783" i="1"/>
  <c r="AP2008" i="1"/>
  <c r="BB2426" i="1"/>
  <c r="BB2020" i="1"/>
  <c r="AP1869" i="1"/>
  <c r="AP1859" i="1"/>
  <c r="BJ2099" i="1"/>
  <c r="BZ1793" i="1"/>
  <c r="CH2003" i="1"/>
  <c r="Z1832" i="1"/>
  <c r="BJ1565" i="1"/>
  <c r="Z1754" i="1"/>
  <c r="BZ1513" i="1"/>
  <c r="BB1972" i="1"/>
  <c r="J1772" i="1"/>
  <c r="CB2221" i="1"/>
  <c r="BZ1469" i="1"/>
  <c r="AV1829" i="1"/>
  <c r="BF1693" i="1"/>
  <c r="BJ1940" i="1"/>
  <c r="N1533" i="1"/>
  <c r="BJ1806" i="1"/>
  <c r="N1499" i="1"/>
  <c r="BB1926" i="1"/>
  <c r="BN1497" i="1"/>
  <c r="J1918" i="1"/>
  <c r="BN1475" i="1"/>
  <c r="BR1364" i="1"/>
  <c r="BF1205" i="1"/>
  <c r="CD1498" i="1"/>
  <c r="BF1944" i="1"/>
  <c r="AT1755" i="1"/>
  <c r="BF1681" i="1"/>
  <c r="AP1754" i="1"/>
  <c r="AX2048" i="1"/>
  <c r="Z2028" i="1"/>
  <c r="BH1843" i="1"/>
  <c r="CB1675" i="1"/>
  <c r="BH1983" i="1"/>
  <c r="BZ2092" i="1"/>
  <c r="Z2050" i="1"/>
  <c r="BJ1883" i="1"/>
  <c r="CH1691" i="1"/>
  <c r="AP1803" i="1"/>
  <c r="BJ1639" i="1"/>
  <c r="BJ1771" i="1"/>
  <c r="AZ1738" i="1"/>
  <c r="BB1873" i="1"/>
  <c r="BJ1595" i="1"/>
  <c r="BF1938" i="1"/>
  <c r="Z2049" i="1"/>
  <c r="BX2270" i="1"/>
  <c r="CH1358" i="1"/>
  <c r="BN1980" i="1"/>
  <c r="AP1328" i="1"/>
  <c r="CH1910" i="1"/>
  <c r="CH1324" i="1"/>
  <c r="BJ1848" i="1"/>
  <c r="Z1581" i="1"/>
  <c r="Z1454" i="1"/>
  <c r="BF1379" i="1"/>
  <c r="V1070" i="1"/>
  <c r="CH1901" i="1"/>
  <c r="BJ1783" i="1"/>
  <c r="AL2013" i="1"/>
  <c r="CH2127" i="1"/>
  <c r="AP2126" i="1"/>
  <c r="J2064" i="1"/>
  <c r="AT1784" i="1"/>
  <c r="V1769" i="1"/>
  <c r="AT1924" i="1"/>
  <c r="CH2070" i="1"/>
  <c r="AL2192" i="1"/>
  <c r="BZ1919" i="1"/>
  <c r="AZ1521" i="1"/>
  <c r="BN1855" i="1"/>
  <c r="BZ1699" i="1"/>
  <c r="BB2248" i="1"/>
  <c r="AL1720" i="1"/>
  <c r="Z1840" i="1"/>
  <c r="BZ1665" i="1"/>
  <c r="Z1740" i="1"/>
  <c r="N1615" i="1"/>
  <c r="Z1639" i="1"/>
  <c r="CF1710" i="1"/>
  <c r="Z1617" i="1"/>
  <c r="BJ1443" i="1"/>
  <c r="N1590" i="1"/>
  <c r="CH1439" i="1"/>
  <c r="N1572" i="1"/>
  <c r="BR1412" i="1"/>
  <c r="AX1246" i="1"/>
  <c r="AL1525" i="1"/>
  <c r="BZ1952" i="1"/>
  <c r="CH1936" i="1"/>
  <c r="N1769" i="1"/>
  <c r="Z1608" i="1"/>
  <c r="Z2063" i="1"/>
  <c r="BN1751" i="1"/>
  <c r="BZ2042" i="1"/>
  <c r="AP1868" i="1"/>
  <c r="BJ1814" i="1"/>
  <c r="Z1887" i="1"/>
  <c r="H1773" i="1"/>
  <c r="J1968" i="1"/>
  <c r="AX1758" i="1"/>
  <c r="AX1757" i="1"/>
  <c r="AV1570" i="1"/>
  <c r="CB1640" i="1"/>
  <c r="AV1759" i="1"/>
  <c r="AX1996" i="1"/>
  <c r="BD1493" i="1"/>
  <c r="BX1801" i="1"/>
  <c r="AP1663" i="1"/>
  <c r="AP1684" i="1"/>
  <c r="CB1605" i="1"/>
  <c r="AX1544" i="1"/>
  <c r="CB1997" i="1"/>
  <c r="CD1513" i="1"/>
  <c r="AP1709" i="1"/>
  <c r="AX1510" i="1"/>
  <c r="BJ1691" i="1"/>
  <c r="AD1478" i="1"/>
  <c r="BP1255" i="1"/>
  <c r="CH1351" i="1"/>
  <c r="BN1964" i="1"/>
  <c r="AT1754" i="1"/>
  <c r="BJ1687" i="1"/>
  <c r="AP1672" i="1"/>
  <c r="BJ1609" i="1"/>
  <c r="BZ1847" i="1"/>
  <c r="AD1720" i="1"/>
  <c r="BV1450" i="1"/>
  <c r="BV1653" i="1"/>
  <c r="BD1598" i="1"/>
  <c r="AT1558" i="1"/>
  <c r="CD1637" i="1"/>
  <c r="BF1757" i="1"/>
  <c r="AX1610" i="1"/>
  <c r="BH1969" i="1"/>
  <c r="BF1607" i="1"/>
  <c r="H1724" i="1"/>
  <c r="R1575" i="1"/>
  <c r="BB1342" i="1"/>
  <c r="BR1448" i="1"/>
  <c r="AZ2102" i="1"/>
  <c r="CH1611" i="1"/>
  <c r="BD1549" i="1"/>
  <c r="BD1486" i="1"/>
  <c r="CH1671" i="1"/>
  <c r="BJ1698" i="1"/>
  <c r="AZ1710" i="1"/>
  <c r="CD1559" i="1"/>
  <c r="AV1528" i="1"/>
  <c r="CD1525" i="1"/>
  <c r="BJ1723" i="1"/>
  <c r="AD1524" i="1"/>
  <c r="CH1707" i="1"/>
  <c r="CD1491" i="1"/>
  <c r="BB1317" i="1"/>
  <c r="BJ1369" i="1"/>
  <c r="AX2066" i="1"/>
  <c r="AP1905" i="1"/>
  <c r="CH1747" i="1"/>
  <c r="BJ1888" i="1"/>
  <c r="BF1930" i="1"/>
  <c r="AH1723" i="1"/>
  <c r="AX1733" i="1"/>
  <c r="BF1583" i="1"/>
  <c r="AR1675" i="1"/>
  <c r="AX1554" i="1"/>
  <c r="BD1507" i="1"/>
  <c r="BF1551" i="1"/>
  <c r="BX1885" i="1"/>
  <c r="AX1520" i="1"/>
  <c r="BV1415" i="1"/>
  <c r="BR1392" i="1"/>
  <c r="AH2185" i="1"/>
  <c r="R1870" i="1"/>
  <c r="AP1719" i="1"/>
  <c r="CH1702" i="1"/>
  <c r="AH2111" i="1"/>
  <c r="BT1584" i="1"/>
  <c r="BN1616" i="1"/>
  <c r="BN1664" i="1"/>
  <c r="AR1612" i="1"/>
  <c r="BD2081" i="1"/>
  <c r="AX1833" i="1"/>
  <c r="BL1360" i="1"/>
  <c r="CD1804" i="1"/>
  <c r="X1542" i="1"/>
  <c r="AX1770" i="1"/>
  <c r="BX1493" i="1"/>
  <c r="BB1755" i="1"/>
  <c r="AR1297" i="1"/>
  <c r="CH1320" i="1"/>
  <c r="AB2165" i="1"/>
  <c r="AP2070" i="1"/>
  <c r="BD2039" i="1"/>
  <c r="T1626" i="1"/>
  <c r="BD1696" i="1"/>
  <c r="BZ1701" i="1"/>
  <c r="BX1787" i="1"/>
  <c r="AX1751" i="1"/>
  <c r="CD1446" i="1"/>
  <c r="CB1703" i="1"/>
  <c r="AX1329" i="1"/>
  <c r="AZ1549" i="1"/>
  <c r="CD1310" i="1"/>
  <c r="BT1479" i="1"/>
  <c r="CD1243" i="1"/>
  <c r="BJ2143" i="1"/>
  <c r="BB1649" i="1"/>
  <c r="BD1647" i="1"/>
  <c r="BV1547" i="1"/>
  <c r="Z1722" i="1"/>
  <c r="AR1549" i="1"/>
  <c r="AT1777" i="1"/>
  <c r="AR1353" i="1"/>
  <c r="BF1748" i="1"/>
  <c r="BF1436" i="1"/>
  <c r="AV1682" i="1"/>
  <c r="R1428" i="1"/>
  <c r="AZ1605" i="1"/>
  <c r="CD1300" i="1"/>
  <c r="Z1541" i="1"/>
  <c r="N1433" i="1"/>
  <c r="BF2077" i="1"/>
  <c r="BF1952" i="1"/>
  <c r="BZ1723" i="1"/>
  <c r="X1836" i="1"/>
  <c r="BZ1657" i="1"/>
  <c r="BZ1688" i="1"/>
  <c r="BT1591" i="1"/>
  <c r="CD1253" i="1"/>
  <c r="BX1871" i="1"/>
  <c r="BF1223" i="1"/>
  <c r="Z1714" i="1"/>
  <c r="CD1219" i="1"/>
  <c r="N1699" i="1"/>
  <c r="CD1187" i="1"/>
  <c r="BZ1476" i="1"/>
  <c r="BR1533" i="1"/>
  <c r="AP1887" i="1"/>
  <c r="AP2163" i="1"/>
  <c r="AX1870" i="1"/>
  <c r="AX1553" i="1"/>
  <c r="AN1759" i="1"/>
  <c r="AT1594" i="1"/>
  <c r="BB1896" i="1"/>
  <c r="BV1316" i="1"/>
  <c r="BB1840" i="1"/>
  <c r="AR1199" i="1"/>
  <c r="BB1818" i="1"/>
  <c r="AN1738" i="1"/>
  <c r="V1772" i="1"/>
  <c r="AT1356" i="1"/>
  <c r="BJ1383" i="1"/>
  <c r="CD1257" i="1"/>
  <c r="AZ1850" i="1"/>
  <c r="CB1647" i="1"/>
  <c r="AR1668" i="1"/>
  <c r="AT1572" i="1"/>
  <c r="BN1593" i="1"/>
  <c r="BZ1609" i="1"/>
  <c r="BV2358" i="1"/>
  <c r="CH2174" i="1"/>
  <c r="AT2315" i="1"/>
  <c r="BH2025" i="1"/>
  <c r="BL2284" i="1"/>
  <c r="BN2100" i="1"/>
  <c r="AN2235" i="1"/>
  <c r="Z1994" i="1"/>
  <c r="BJ1994" i="1"/>
  <c r="AN1927" i="1"/>
  <c r="AZ1801" i="1"/>
  <c r="BF1825" i="1"/>
  <c r="AP2079" i="1"/>
  <c r="BX1808" i="1"/>
  <c r="CB1794" i="1"/>
  <c r="BF1974" i="1"/>
  <c r="CD2076" i="1"/>
  <c r="BZ1973" i="1"/>
  <c r="AP1733" i="1"/>
  <c r="BR1665" i="1"/>
  <c r="AX1929" i="1"/>
  <c r="BR1653" i="1"/>
  <c r="AN2249" i="1"/>
  <c r="BB1930" i="1"/>
  <c r="AT2182" i="1"/>
  <c r="BB1799" i="1"/>
  <c r="BJ1943" i="1"/>
  <c r="AZ1528" i="1"/>
  <c r="AP1883" i="1"/>
  <c r="BL1745" i="1"/>
  <c r="BB2267" i="1"/>
  <c r="CD1981" i="1"/>
  <c r="AP2156" i="1"/>
  <c r="BJ2014" i="1"/>
  <c r="Z1947" i="1"/>
  <c r="BV1575" i="1"/>
  <c r="BN1884" i="1"/>
  <c r="BV1565" i="1"/>
  <c r="BH2046" i="1"/>
  <c r="BZ2027" i="1"/>
  <c r="BN1469" i="1"/>
  <c r="Z1762" i="1"/>
  <c r="BV1609" i="1"/>
  <c r="BB1264" i="1"/>
  <c r="BB1419" i="1"/>
  <c r="V1820" i="1"/>
  <c r="BN2112" i="1"/>
  <c r="BJ2182" i="1"/>
  <c r="CD1699" i="1"/>
  <c r="BB1891" i="1"/>
  <c r="BV1553" i="1"/>
  <c r="BB1329" i="1"/>
  <c r="BH1150" i="1"/>
  <c r="BJ1677" i="1"/>
  <c r="BJ2135" i="1"/>
  <c r="BN2070" i="1"/>
  <c r="BB1645" i="1"/>
  <c r="BL1787" i="1"/>
  <c r="AN1843" i="1"/>
  <c r="AD1328" i="1"/>
  <c r="CH1106" i="1"/>
  <c r="AP1874" i="1"/>
  <c r="CB2207" i="1"/>
  <c r="N2161" i="1"/>
  <c r="CF2046" i="1"/>
  <c r="BZ1525" i="1"/>
  <c r="AX1813" i="1"/>
  <c r="CD1748" i="1"/>
  <c r="BN1492" i="1"/>
  <c r="AT1552" i="1"/>
  <c r="BN1810" i="1"/>
  <c r="BF1967" i="1"/>
  <c r="BB1950" i="1"/>
  <c r="R1817" i="1"/>
  <c r="AX1944" i="1"/>
  <c r="BB1832" i="1"/>
  <c r="BR1308" i="1"/>
  <c r="N1638" i="1"/>
  <c r="AX1917" i="1"/>
  <c r="N1968" i="1"/>
  <c r="AP1747" i="1"/>
  <c r="AP1835" i="1"/>
  <c r="BJ1938" i="1"/>
  <c r="CD1933" i="1"/>
  <c r="BZ1411" i="1"/>
  <c r="CD1902" i="1"/>
  <c r="BZ1870" i="1"/>
  <c r="BJ2162" i="1"/>
  <c r="BZ1797" i="1"/>
  <c r="BN1777" i="1"/>
  <c r="BZ1596" i="1"/>
  <c r="N1537" i="1"/>
  <c r="AX1190" i="1"/>
  <c r="V1965" i="1"/>
  <c r="BB1894" i="1"/>
  <c r="AL1671" i="1"/>
  <c r="N1624" i="1"/>
  <c r="BF1380" i="1"/>
  <c r="Z1796" i="1"/>
  <c r="BZ1608" i="1"/>
  <c r="N1547" i="1"/>
  <c r="CD1205" i="1"/>
  <c r="BZ2010" i="1"/>
  <c r="Z1629" i="1"/>
  <c r="BN1580" i="1"/>
  <c r="R1233" i="1"/>
  <c r="BZ1741" i="1"/>
  <c r="Z1866" i="1"/>
  <c r="CB1549" i="1"/>
  <c r="CH1695" i="1"/>
  <c r="BP1199" i="1"/>
  <c r="BJ1665" i="1"/>
  <c r="CH1673" i="1"/>
  <c r="BR1624" i="1"/>
  <c r="BL1066" i="1"/>
  <c r="CH1889" i="1"/>
  <c r="AH1672" i="1"/>
  <c r="BJ1635" i="1"/>
  <c r="BZ1744" i="1"/>
  <c r="Z2015" i="1"/>
  <c r="CH1607" i="1"/>
  <c r="AH2205" i="1"/>
  <c r="BV1768" i="1"/>
  <c r="BZ1679" i="1"/>
  <c r="AR1570" i="1"/>
  <c r="N1721" i="1"/>
  <c r="BZ1798" i="1"/>
  <c r="CH1967" i="1"/>
  <c r="BR1366" i="1"/>
  <c r="BF1720" i="1"/>
  <c r="CD1835" i="1"/>
  <c r="AD1918" i="1"/>
  <c r="AH1819" i="1"/>
  <c r="BF1876" i="1"/>
  <c r="AX1924" i="1"/>
  <c r="AX1847" i="1"/>
  <c r="BF1919" i="1"/>
  <c r="BF1842" i="1"/>
  <c r="AX1880" i="1"/>
  <c r="BJ1306" i="1"/>
  <c r="BN1455" i="1"/>
  <c r="J1331" i="1"/>
  <c r="AP2071" i="1"/>
  <c r="Z1589" i="1"/>
  <c r="CD1813" i="1"/>
  <c r="AP2030" i="1"/>
  <c r="BB1754" i="1"/>
  <c r="AX1825" i="1"/>
  <c r="BF1875" i="1"/>
  <c r="CD1796" i="1"/>
  <c r="AX1834" i="1"/>
  <c r="CD1765" i="1"/>
  <c r="BF1831" i="1"/>
  <c r="AX1762" i="1"/>
  <c r="AX1800" i="1"/>
  <c r="BN1504" i="1"/>
  <c r="N1391" i="1"/>
  <c r="CB1136" i="1"/>
  <c r="BN1602" i="1"/>
  <c r="BF2069" i="1"/>
  <c r="CH1685" i="1"/>
  <c r="CH2126" i="1"/>
  <c r="BL1822" i="1"/>
  <c r="Z2001" i="1"/>
  <c r="BZ1576" i="1"/>
  <c r="AH1967" i="1"/>
  <c r="BN1531" i="1"/>
  <c r="BJ1852" i="1"/>
  <c r="BZ1527" i="1"/>
  <c r="CH1824" i="1"/>
  <c r="BZ1505" i="1"/>
  <c r="BJ1407" i="1"/>
  <c r="CD1247" i="1"/>
  <c r="AX1651" i="1"/>
  <c r="BJ1811" i="1"/>
  <c r="CD1867" i="1"/>
  <c r="CD1713" i="1"/>
  <c r="AP1842" i="1"/>
  <c r="AT1652" i="1"/>
  <c r="BJ1762" i="1"/>
  <c r="Z1504" i="1"/>
  <c r="BB1904" i="1"/>
  <c r="Z1470" i="1"/>
  <c r="BB1854" i="1"/>
  <c r="N1467" i="1"/>
  <c r="AT1847" i="1"/>
  <c r="AX1722" i="1"/>
  <c r="CH1323" i="1"/>
  <c r="AX1166" i="1"/>
  <c r="N1376" i="1"/>
  <c r="AR2151" i="1"/>
  <c r="N1587" i="1"/>
  <c r="CH1838" i="1"/>
  <c r="BJ1320" i="1"/>
  <c r="AP1940" i="1"/>
  <c r="AV1815" i="1"/>
  <c r="BF1324" i="1"/>
  <c r="AT1884" i="1"/>
  <c r="BB1653" i="1"/>
  <c r="AT1590" i="1"/>
  <c r="CD991" i="1"/>
  <c r="CD694" i="1"/>
  <c r="J993" i="1"/>
  <c r="BJ1371" i="1"/>
  <c r="BF1237" i="1"/>
  <c r="AT1818" i="1"/>
  <c r="BB1597" i="1"/>
  <c r="AT1534" i="1"/>
  <c r="AX952" i="1"/>
  <c r="CD678" i="1"/>
  <c r="AT984" i="1"/>
  <c r="CH1355" i="1"/>
  <c r="R1229" i="1"/>
  <c r="AT1748" i="1"/>
  <c r="BB1541" i="1"/>
  <c r="BH1745" i="1"/>
  <c r="AT1279" i="1"/>
  <c r="R644" i="1"/>
  <c r="V974" i="1"/>
  <c r="BR1338" i="1"/>
  <c r="BF1215" i="1"/>
  <c r="BR1588" i="1"/>
  <c r="BJ1644" i="1"/>
  <c r="BJ1680" i="1"/>
  <c r="CD1790" i="1"/>
  <c r="Z1503" i="1"/>
  <c r="CD1818" i="1"/>
  <c r="CD1838" i="1"/>
  <c r="CD1113" i="1"/>
  <c r="AP1729" i="1"/>
  <c r="AV1472" i="1"/>
  <c r="BJ1679" i="1"/>
  <c r="BH1136" i="1"/>
  <c r="AD593" i="1"/>
  <c r="BB957" i="1"/>
  <c r="BJ1315" i="1"/>
  <c r="AX1184" i="1"/>
  <c r="AP1673" i="1"/>
  <c r="AP1687" i="1"/>
  <c r="BR1636" i="1"/>
  <c r="CH1098" i="1"/>
  <c r="CD554" i="1"/>
  <c r="BP1542" i="1"/>
  <c r="CH1299" i="1"/>
  <c r="AX1174" i="1"/>
  <c r="BJ1631" i="1"/>
  <c r="AP1643" i="1"/>
  <c r="BR1590" i="1"/>
  <c r="BJ958" i="1"/>
  <c r="AX1308" i="1"/>
  <c r="AT1411" i="1"/>
  <c r="AP1559" i="1"/>
  <c r="BF1159" i="1"/>
  <c r="AX1831" i="1"/>
  <c r="AN1745" i="1"/>
  <c r="AX1771" i="1"/>
  <c r="BT1465" i="1"/>
  <c r="BV1636" i="1"/>
  <c r="BZ1729" i="1"/>
  <c r="AN1773" i="1"/>
  <c r="AX1030" i="1"/>
  <c r="BD2018" i="1"/>
  <c r="Z2092" i="1"/>
  <c r="CH1894" i="1"/>
  <c r="BV1505" i="1"/>
  <c r="BR1553" i="1"/>
  <c r="BJ1030" i="1"/>
  <c r="AP1537" i="1"/>
  <c r="AD1132" i="1"/>
  <c r="CH1792" i="1"/>
  <c r="AP1930" i="1"/>
  <c r="CD1951" i="1"/>
  <c r="BP1661" i="1"/>
  <c r="BR1509" i="1"/>
  <c r="AJ1003" i="1"/>
  <c r="AP1525" i="1"/>
  <c r="AX1118" i="1"/>
  <c r="AX1887" i="1"/>
  <c r="BJ1742" i="1"/>
  <c r="AX1867" i="1"/>
  <c r="BR1415" i="1"/>
  <c r="BB1721" i="1"/>
  <c r="CH978" i="1"/>
  <c r="CH1511" i="1"/>
  <c r="BF1103" i="1"/>
  <c r="BN1693" i="1"/>
  <c r="CD1679" i="1"/>
  <c r="BN1463" i="1"/>
  <c r="BZ1611" i="1"/>
  <c r="J1474" i="1"/>
  <c r="BZ1639" i="1"/>
  <c r="BN1651" i="1"/>
  <c r="AX994" i="1"/>
  <c r="AT1775" i="1"/>
  <c r="R1820" i="1"/>
  <c r="AT1758" i="1"/>
  <c r="BR1303" i="1"/>
  <c r="CD1576" i="1"/>
  <c r="R938" i="1"/>
  <c r="BJ1483" i="1"/>
  <c r="BF1079" i="1"/>
  <c r="CB1689" i="1"/>
  <c r="BF1765" i="1"/>
  <c r="AR1626" i="1"/>
  <c r="Z1531" i="1"/>
  <c r="BF1524" i="1"/>
  <c r="AX929" i="1"/>
  <c r="BJ1471" i="1"/>
  <c r="R1071" i="1"/>
  <c r="BX1815" i="1"/>
  <c r="BD1661" i="1"/>
  <c r="AL1722" i="1"/>
  <c r="BZ1488" i="1"/>
  <c r="CF1612" i="1"/>
  <c r="AD921" i="1"/>
  <c r="X1815" i="1"/>
  <c r="AX1062" i="1"/>
  <c r="AP1972" i="1"/>
  <c r="AP1581" i="1"/>
  <c r="BR1331" i="1"/>
  <c r="AP1838" i="1"/>
  <c r="AH1380" i="1"/>
  <c r="CF1815" i="1"/>
  <c r="AT1519" i="1"/>
  <c r="Z1674" i="1"/>
  <c r="BR1919" i="1"/>
  <c r="CH1471" i="1"/>
  <c r="AT1772" i="1"/>
  <c r="BB1554" i="1"/>
  <c r="AP2038" i="1"/>
  <c r="CD1687" i="1"/>
  <c r="AX966" i="1"/>
  <c r="BB1442" i="1"/>
  <c r="BF1034" i="1"/>
  <c r="N1448" i="1"/>
  <c r="BJ1358" i="1"/>
  <c r="BF1497" i="1"/>
  <c r="N1869" i="1"/>
  <c r="BB1635" i="1"/>
  <c r="BB1352" i="1"/>
  <c r="AZ1234" i="1"/>
  <c r="R1026" i="1"/>
  <c r="N1404" i="1"/>
  <c r="CH1342" i="1"/>
  <c r="CD1483" i="1"/>
  <c r="BD2074" i="1"/>
  <c r="BB1579" i="1"/>
  <c r="AT1446" i="1"/>
  <c r="BV1293" i="1"/>
  <c r="AX1015" i="1"/>
  <c r="Z1369" i="1"/>
  <c r="AH1329" i="1"/>
  <c r="CD1471" i="1"/>
  <c r="N1573" i="1"/>
  <c r="BT1570" i="1"/>
  <c r="BB1531" i="1"/>
  <c r="CH1727" i="1"/>
  <c r="V1624" i="1"/>
  <c r="AN1633" i="1"/>
  <c r="BD1563" i="1"/>
  <c r="N1265" i="1"/>
  <c r="Z1974" i="1"/>
  <c r="AR1479" i="1"/>
  <c r="BZ1698" i="1"/>
  <c r="BX1304" i="1"/>
  <c r="R886" i="1"/>
  <c r="V1064" i="1"/>
  <c r="AN1934" i="1"/>
  <c r="BT1388" i="1"/>
  <c r="AL1916" i="1"/>
  <c r="N1702" i="1"/>
  <c r="BN1656" i="1"/>
  <c r="AR1339" i="1"/>
  <c r="AT855" i="1"/>
  <c r="BV1055" i="1"/>
  <c r="BH1514" i="1"/>
  <c r="BT1332" i="1"/>
  <c r="BN1867" i="1"/>
  <c r="Z1663" i="1"/>
  <c r="N1614" i="1"/>
  <c r="R1328" i="1"/>
  <c r="AD838" i="1"/>
  <c r="BB1047" i="1"/>
  <c r="BJ1449" i="1"/>
  <c r="CF1920" i="1"/>
  <c r="BJ1824" i="1"/>
  <c r="AP1656" i="1"/>
  <c r="AP1615" i="1"/>
  <c r="CB1101" i="1"/>
  <c r="BJ1573" i="1"/>
  <c r="BJ1058" i="1"/>
  <c r="CB1836" i="1"/>
  <c r="AJ1031" i="1"/>
  <c r="BJ1910" i="1"/>
  <c r="CH1573" i="1"/>
  <c r="Z1981" i="1"/>
  <c r="L1206" i="1"/>
  <c r="CD1240" i="1"/>
  <c r="BL1346" i="1"/>
  <c r="CH1384" i="1"/>
  <c r="BL1192" i="1"/>
  <c r="AX1237" i="1"/>
  <c r="BL1332" i="1"/>
  <c r="BR1379" i="1"/>
  <c r="AX1358" i="1"/>
  <c r="BF1222" i="1"/>
  <c r="L1262" i="1"/>
  <c r="BJ1366" i="1"/>
  <c r="BZ1195" i="1"/>
  <c r="AX1203" i="1"/>
  <c r="CD650" i="1"/>
  <c r="BN998" i="1"/>
  <c r="AT648" i="1"/>
  <c r="BB1278" i="1"/>
  <c r="CD644" i="1"/>
  <c r="AL991" i="1"/>
  <c r="BH1563" i="1"/>
  <c r="CH1448" i="1"/>
  <c r="AD2066" i="1"/>
  <c r="AD887" i="1"/>
  <c r="AP1960" i="1"/>
  <c r="AT861" i="1"/>
  <c r="BF1973" i="1"/>
  <c r="BF839" i="1"/>
  <c r="AT1737" i="1"/>
  <c r="AX1845" i="1"/>
  <c r="BF1796" i="1"/>
  <c r="BR1093" i="1"/>
  <c r="CD1184" i="1"/>
  <c r="AR1395" i="1"/>
  <c r="AP1330" i="1"/>
  <c r="P1087" i="1"/>
  <c r="AD1183" i="1"/>
  <c r="AZ1374" i="1"/>
  <c r="CH1328" i="1"/>
  <c r="CH1048" i="1"/>
  <c r="AX1169" i="1"/>
  <c r="BT1304" i="1"/>
  <c r="BR1313" i="1"/>
  <c r="BD1003" i="1"/>
  <c r="CD1152" i="1"/>
  <c r="CD1327" i="1"/>
  <c r="BL800" i="1"/>
  <c r="AN583" i="1"/>
  <c r="BJ1072" i="1"/>
  <c r="AX1292" i="1"/>
  <c r="BJ1692" i="1"/>
  <c r="BN1658" i="1"/>
  <c r="X989" i="1"/>
  <c r="BZ1610" i="1"/>
  <c r="BR957" i="1"/>
  <c r="N1551" i="1"/>
  <c r="BV942" i="1"/>
  <c r="AT1582" i="1"/>
  <c r="BR1629" i="1"/>
  <c r="BJ1594" i="1"/>
  <c r="AT1202" i="1"/>
  <c r="BF1498" i="1"/>
  <c r="N1439" i="1"/>
  <c r="BZ1209" i="1"/>
  <c r="V1058" i="1"/>
  <c r="AX1481" i="1"/>
  <c r="BN1435" i="1"/>
  <c r="BN1201" i="1"/>
  <c r="AT1056" i="1"/>
  <c r="BN1442" i="1"/>
  <c r="BN1425" i="1"/>
  <c r="BL1122" i="1"/>
  <c r="AT1044" i="1"/>
  <c r="BN1398" i="1"/>
  <c r="BZ1215" i="1"/>
  <c r="V841" i="1"/>
  <c r="AT309" i="1"/>
  <c r="CF1087" i="1"/>
  <c r="BN1205" i="1"/>
  <c r="CD825" i="1"/>
  <c r="AR261" i="1"/>
  <c r="BZ1450" i="1"/>
  <c r="AT1462" i="1"/>
  <c r="AP1771" i="1"/>
  <c r="BV792" i="1"/>
  <c r="CD1972" i="1"/>
  <c r="CD778" i="1"/>
  <c r="CD1916" i="1"/>
  <c r="BV749" i="1"/>
  <c r="BZ1945" i="1"/>
  <c r="AX1940" i="1"/>
  <c r="CD1875" i="1"/>
  <c r="AT1034" i="1"/>
  <c r="Z1362" i="1"/>
  <c r="Z1398" i="1"/>
  <c r="BX1038" i="1"/>
  <c r="J1033" i="1"/>
  <c r="N1357" i="1"/>
  <c r="N1393" i="1"/>
  <c r="AH1033" i="1"/>
  <c r="J1021" i="1"/>
  <c r="N1329" i="1"/>
  <c r="BN1379" i="1"/>
  <c r="AP988" i="1"/>
  <c r="J1009" i="1"/>
  <c r="BZ1295" i="1"/>
  <c r="CH1030" i="1"/>
  <c r="CH1180" i="1"/>
  <c r="BF286" i="1"/>
  <c r="BZ986" i="1"/>
  <c r="AB1024" i="1"/>
  <c r="BR1579" i="1"/>
  <c r="BN1835" i="1"/>
  <c r="R951" i="1"/>
  <c r="CH1940" i="1"/>
  <c r="BB2520" i="1"/>
  <c r="AP2266" i="1"/>
  <c r="CH2220" i="1"/>
  <c r="V2259" i="1"/>
  <c r="AT2044" i="1"/>
  <c r="BJ1989" i="1"/>
  <c r="AX2098" i="1"/>
  <c r="BJ1869" i="1"/>
  <c r="AZ2151" i="1"/>
  <c r="AR1899" i="1"/>
  <c r="BB2029" i="1"/>
  <c r="AX1937" i="1"/>
  <c r="AH2183" i="1"/>
  <c r="BN2171" i="1"/>
  <c r="AP2234" i="1"/>
  <c r="BN1894" i="1"/>
  <c r="AX2055" i="1"/>
  <c r="BB1841" i="1"/>
  <c r="CH2094" i="1"/>
  <c r="BN1925" i="1"/>
  <c r="BN1813" i="1"/>
  <c r="N1917" i="1"/>
  <c r="BZ1799" i="1"/>
  <c r="BJ2156" i="1"/>
  <c r="AP1993" i="1"/>
  <c r="BJ2129" i="1"/>
  <c r="BN1954" i="1"/>
  <c r="BV1772" i="1"/>
  <c r="AH1866" i="1"/>
  <c r="BB1764" i="1"/>
  <c r="BJ1849" i="1"/>
  <c r="AX2230" i="1"/>
  <c r="AX2057" i="1"/>
  <c r="N1868" i="1"/>
  <c r="AZ2179" i="1"/>
  <c r="BF2101" i="1"/>
  <c r="BB2023" i="1"/>
  <c r="AZ1927" i="1"/>
  <c r="BZ2308" i="1"/>
  <c r="BF1730" i="1"/>
  <c r="AX1919" i="1"/>
  <c r="CD2269" i="1"/>
  <c r="AR1948" i="1"/>
  <c r="CD1785" i="1"/>
  <c r="CF1899" i="1"/>
  <c r="BF2120" i="1"/>
  <c r="Z1940" i="1"/>
  <c r="CH2038" i="1"/>
  <c r="AD2014" i="1"/>
  <c r="X1990" i="1"/>
  <c r="BZ1953" i="1"/>
  <c r="BH1815" i="1"/>
  <c r="BT1500" i="1"/>
  <c r="Z2113" i="1"/>
  <c r="BZ1887" i="1"/>
  <c r="BN2079" i="1"/>
  <c r="BJ2042" i="1"/>
  <c r="J2521" i="1"/>
  <c r="BN1901" i="1"/>
  <c r="BD2095" i="1"/>
  <c r="Z1707" i="1"/>
  <c r="BJ2230" i="1"/>
  <c r="BN1833" i="1"/>
  <c r="BR1618" i="1"/>
  <c r="CH1840" i="1"/>
  <c r="AH2113" i="1"/>
  <c r="P2067" i="1"/>
  <c r="BV1595" i="1"/>
  <c r="AT1546" i="1"/>
  <c r="BD2179" i="1"/>
  <c r="CB1479" i="1"/>
  <c r="AT2244" i="1"/>
  <c r="Z2059" i="1"/>
  <c r="AL2170" i="1"/>
  <c r="BF1826" i="1"/>
  <c r="AX1968" i="1"/>
  <c r="BF1874" i="1"/>
  <c r="BJ2238" i="1"/>
  <c r="CD2016" i="1"/>
  <c r="BF2050" i="1"/>
  <c r="Z1622" i="1"/>
  <c r="BF1982" i="1"/>
  <c r="AP1792" i="1"/>
  <c r="BN2062" i="1"/>
  <c r="BJ1930" i="1"/>
  <c r="J1915" i="1"/>
  <c r="AL2177" i="1"/>
  <c r="V1916" i="1"/>
  <c r="AP1664" i="1"/>
  <c r="CH2063" i="1"/>
  <c r="BN2002" i="1"/>
  <c r="AP1600" i="1"/>
  <c r="CH1562" i="1"/>
  <c r="BZ1846" i="1"/>
  <c r="BJ2106" i="1"/>
  <c r="BR1601" i="1"/>
  <c r="CH1674" i="1"/>
  <c r="BR1637" i="1"/>
  <c r="BL2361" i="1"/>
  <c r="BZ2056" i="1"/>
  <c r="AP1610" i="1"/>
  <c r="AH1573" i="1"/>
  <c r="AT2007" i="1"/>
  <c r="AX2156" i="1"/>
  <c r="AP1632" i="1"/>
  <c r="BR1593" i="1"/>
  <c r="BZ1958" i="1"/>
  <c r="AZ1787" i="1"/>
  <c r="BN1650" i="1"/>
  <c r="AL1723" i="1"/>
  <c r="BN1698" i="1"/>
  <c r="BF2073" i="1"/>
  <c r="Z1575" i="1"/>
  <c r="Z1659" i="1"/>
  <c r="BZ1628" i="1"/>
  <c r="AV1493" i="1"/>
  <c r="BZ1716" i="1"/>
  <c r="N1678" i="1"/>
  <c r="BL1444" i="1"/>
  <c r="BN1582" i="1"/>
  <c r="Z1649" i="1"/>
  <c r="N1610" i="1"/>
  <c r="BT1346" i="1"/>
  <c r="Z1469" i="1"/>
  <c r="AT1544" i="1"/>
  <c r="BV1511" i="1"/>
  <c r="CD977" i="1"/>
  <c r="BJ1695" i="1"/>
  <c r="CH1974" i="1"/>
  <c r="N1481" i="1"/>
  <c r="AX1960" i="1"/>
  <c r="BZ2044" i="1"/>
  <c r="AP1609" i="1"/>
  <c r="Z1400" i="1"/>
  <c r="CH1583" i="1"/>
  <c r="AP1540" i="1"/>
  <c r="BF2015" i="1"/>
  <c r="BJ1532" i="1"/>
  <c r="BN2052" i="1"/>
  <c r="AX1653" i="1"/>
  <c r="AX925" i="1"/>
  <c r="CH1463" i="1"/>
  <c r="BN2161" i="1"/>
  <c r="BR1643" i="1"/>
  <c r="CH1972" i="1"/>
  <c r="CB1864" i="1"/>
  <c r="BF1911" i="1"/>
  <c r="AP1778" i="1"/>
  <c r="Z2027" i="1"/>
  <c r="BF1582" i="1"/>
  <c r="AP1974" i="1"/>
  <c r="BP1535" i="1"/>
  <c r="CH1848" i="1"/>
  <c r="Z1455" i="1"/>
  <c r="AP1796" i="1"/>
  <c r="BZ1371" i="1"/>
  <c r="AT1490" i="1"/>
  <c r="CD1651" i="1"/>
  <c r="AP1831" i="1"/>
  <c r="BD1654" i="1"/>
  <c r="CH1636" i="1"/>
  <c r="BZ1447" i="1"/>
  <c r="Z1588" i="1"/>
  <c r="Z1621" i="1"/>
  <c r="BN1695" i="1"/>
  <c r="CD1175" i="1"/>
  <c r="Z1670" i="1"/>
  <c r="CD1141" i="1"/>
  <c r="N1643" i="1"/>
  <c r="AX1138" i="1"/>
  <c r="BN1629" i="1"/>
  <c r="CD1107" i="1"/>
  <c r="BF1688" i="1"/>
  <c r="CD1512" i="1"/>
  <c r="CD1964" i="1"/>
  <c r="BR1869" i="1"/>
  <c r="BZ1589" i="1"/>
  <c r="BZ1600" i="1"/>
  <c r="Z1979" i="1"/>
  <c r="BN1537" i="1"/>
  <c r="BZ1625" i="1"/>
  <c r="BF1089" i="1"/>
  <c r="BZ1603" i="1"/>
  <c r="R1069" i="1"/>
  <c r="Z1580" i="1"/>
  <c r="BF1065" i="1"/>
  <c r="Z1568" i="1"/>
  <c r="R1047" i="1"/>
  <c r="BB1610" i="1"/>
  <c r="BN1323" i="1"/>
  <c r="BF1859" i="1"/>
  <c r="CD1085" i="1"/>
  <c r="CH1923" i="1"/>
  <c r="CB1808" i="1"/>
  <c r="BJ1568" i="1"/>
  <c r="AT1672" i="1"/>
  <c r="BZ1421" i="1"/>
  <c r="Z2048" i="1"/>
  <c r="R1768" i="1"/>
  <c r="CD1849" i="1"/>
  <c r="CD1817" i="1"/>
  <c r="BV652" i="1"/>
  <c r="BF964" i="1"/>
  <c r="CD1061" i="1"/>
  <c r="BB1630" i="1"/>
  <c r="BN1958" i="1"/>
  <c r="AV1675" i="1"/>
  <c r="CD1793" i="1"/>
  <c r="AX1761" i="1"/>
  <c r="BV636" i="1"/>
  <c r="R956" i="1"/>
  <c r="BF1051" i="1"/>
  <c r="J1622" i="1"/>
  <c r="BZ1742" i="1"/>
  <c r="BN1728" i="1"/>
  <c r="AT1730" i="1"/>
  <c r="H1626" i="1"/>
  <c r="J596" i="1"/>
  <c r="BB1448" i="1"/>
  <c r="R1043" i="1"/>
  <c r="BB1608" i="1"/>
  <c r="Z1792" i="1"/>
  <c r="BF1782" i="1"/>
  <c r="AH1674" i="1"/>
  <c r="N1707" i="1"/>
  <c r="CD1887" i="1"/>
  <c r="BF1887" i="1"/>
  <c r="CF1794" i="1"/>
  <c r="BF1616" i="1"/>
  <c r="CD1966" i="1"/>
  <c r="BZ1636" i="1"/>
  <c r="Z1715" i="1"/>
  <c r="BN1686" i="1"/>
  <c r="BF1369" i="1"/>
  <c r="AT1341" i="1"/>
  <c r="AD1026" i="1"/>
  <c r="AT1579" i="1"/>
  <c r="CD1898" i="1"/>
  <c r="BN1594" i="1"/>
  <c r="Z1671" i="1"/>
  <c r="BZ1638" i="1"/>
  <c r="AH1231" i="1"/>
  <c r="AT1295" i="1"/>
  <c r="BF1015" i="1"/>
  <c r="AT1567" i="1"/>
  <c r="H1871" i="1"/>
  <c r="N1531" i="1"/>
  <c r="AL1623" i="1"/>
  <c r="BZ1594" i="1"/>
  <c r="BN1576" i="1"/>
  <c r="BT1227" i="1"/>
  <c r="R1007" i="1"/>
  <c r="BB1552" i="1"/>
  <c r="Z1968" i="1"/>
  <c r="BF1803" i="1"/>
  <c r="AX2100" i="1"/>
  <c r="BD1479" i="1"/>
  <c r="BD1682" i="1"/>
  <c r="BD1724" i="1"/>
  <c r="BT1318" i="1"/>
  <c r="L1514" i="1"/>
  <c r="Z1847" i="1"/>
  <c r="AX1720" i="1"/>
  <c r="N1523" i="1"/>
  <c r="BZ1495" i="1"/>
  <c r="BX1962" i="1"/>
  <c r="BB1425" i="1"/>
  <c r="AD988" i="1"/>
  <c r="V1525" i="1"/>
  <c r="BR1868" i="1"/>
  <c r="CD1667" i="1"/>
  <c r="AL1478" i="1"/>
  <c r="BL1878" i="1"/>
  <c r="BV1671" i="1"/>
  <c r="CH1348" i="1"/>
  <c r="CD1489" i="1"/>
  <c r="BB1351" i="1"/>
  <c r="BB1119" i="1"/>
  <c r="BJ1790" i="1"/>
  <c r="AT1798" i="1"/>
  <c r="BJ1583" i="1"/>
  <c r="CD1924" i="1"/>
  <c r="BV1965" i="1"/>
  <c r="BD2193" i="1"/>
  <c r="Z1896" i="1"/>
  <c r="BN1877" i="1"/>
  <c r="BZ1904" i="1"/>
  <c r="AR1997" i="1"/>
  <c r="BF1936" i="1"/>
  <c r="AZ2018" i="1"/>
  <c r="AT1735" i="1"/>
  <c r="BZ1909" i="1"/>
  <c r="BT1507" i="1"/>
  <c r="J2063" i="1"/>
  <c r="AD1867" i="1"/>
  <c r="BN1889" i="1"/>
  <c r="BZ1709" i="1"/>
  <c r="BN1789" i="1"/>
  <c r="Z1664" i="1"/>
  <c r="N1680" i="1"/>
  <c r="BV1512" i="1"/>
  <c r="N1658" i="1"/>
  <c r="BV1478" i="1"/>
  <c r="BN1632" i="1"/>
  <c r="V1477" i="1"/>
  <c r="BN1622" i="1"/>
  <c r="BP1577" i="1"/>
  <c r="CD1434" i="1"/>
  <c r="CH1294" i="1"/>
  <c r="AX2093" i="1"/>
  <c r="Z1678" i="1"/>
  <c r="BN1821" i="1"/>
  <c r="BZ1653" i="1"/>
  <c r="AT1973" i="1"/>
  <c r="X2081" i="1"/>
  <c r="BJ2050" i="1"/>
  <c r="BB1800" i="1"/>
  <c r="CD1779" i="1"/>
  <c r="BJ2065" i="1"/>
  <c r="CH1987" i="1"/>
  <c r="BN1775" i="1"/>
  <c r="BV1821" i="1"/>
  <c r="BV1820" i="1"/>
  <c r="BF1736" i="1"/>
  <c r="BF1754" i="1"/>
  <c r="BB1863" i="1"/>
  <c r="AV1500" i="1"/>
  <c r="AF1822" i="1"/>
  <c r="AZ1689" i="1"/>
  <c r="CH1715" i="1"/>
  <c r="BL1759" i="1"/>
  <c r="BB1747" i="1"/>
  <c r="AX1600" i="1"/>
  <c r="AN1787" i="1"/>
  <c r="CD1569" i="1"/>
  <c r="P1577" i="1"/>
  <c r="AX1566" i="1"/>
  <c r="CB1493" i="1"/>
  <c r="AX1532" i="1"/>
  <c r="CF1493" i="1"/>
  <c r="CH1407" i="1"/>
  <c r="AL1769" i="1"/>
  <c r="AP1952" i="1"/>
  <c r="AJ1920" i="1"/>
  <c r="CH1726" i="1"/>
  <c r="AP1651" i="1"/>
  <c r="AT2006" i="1"/>
  <c r="BN2204" i="1"/>
  <c r="BN2160" i="1"/>
  <c r="AT2205" i="1"/>
  <c r="BJ1789" i="1"/>
  <c r="BN2037" i="1"/>
  <c r="AP1797" i="1"/>
  <c r="BF1933" i="1"/>
  <c r="AX1952" i="1"/>
  <c r="CD1834" i="1"/>
  <c r="CD1855" i="1"/>
  <c r="BZ1806" i="1"/>
  <c r="BZ1523" i="1"/>
  <c r="AX1807" i="1"/>
  <c r="BF1813" i="1"/>
  <c r="AV1668" i="1"/>
  <c r="AX1748" i="1"/>
  <c r="CD1848" i="1"/>
  <c r="BX1402" i="1"/>
  <c r="BF1818" i="1"/>
  <c r="BL1262" i="1"/>
  <c r="BF1784" i="1"/>
  <c r="CF1878" i="1"/>
  <c r="R1769" i="1"/>
  <c r="BT1374" i="1"/>
  <c r="CH1330" i="1"/>
  <c r="BF1475" i="1"/>
  <c r="Z1835" i="1"/>
  <c r="AT1548" i="1"/>
  <c r="BH1899" i="1"/>
  <c r="BB1733" i="1"/>
  <c r="BN2167" i="1"/>
  <c r="Z2023" i="1"/>
  <c r="AT1797" i="1"/>
  <c r="AT1867" i="1"/>
  <c r="R1818" i="1"/>
  <c r="BF1847" i="1"/>
  <c r="BJ1786" i="1"/>
  <c r="BN1341" i="1"/>
  <c r="AX1922" i="1"/>
  <c r="BZ1287" i="1"/>
  <c r="AX1877" i="1"/>
  <c r="AL1282" i="1"/>
  <c r="R1866" i="1"/>
  <c r="X1703" i="1"/>
  <c r="AH1429" i="1"/>
  <c r="AX1568" i="1"/>
  <c r="AP1981" i="1"/>
  <c r="N1582" i="1"/>
  <c r="AX1819" i="1"/>
  <c r="CD1821" i="1"/>
  <c r="CF1759" i="1"/>
  <c r="AX1765" i="1"/>
  <c r="BF1862" i="1"/>
  <c r="BX1458" i="1"/>
  <c r="BF1828" i="1"/>
  <c r="BX1346" i="1"/>
  <c r="AX1799" i="1"/>
  <c r="BX1332" i="1"/>
  <c r="CD1782" i="1"/>
  <c r="AZ1444" i="1"/>
  <c r="BJ1348" i="1"/>
  <c r="BF1485" i="1"/>
  <c r="AZ2207" i="1"/>
  <c r="BJ1622" i="1"/>
  <c r="AP1834" i="1"/>
  <c r="AV1843" i="1"/>
  <c r="CD1761" i="1"/>
  <c r="AX1796" i="1"/>
  <c r="BF1884" i="1"/>
  <c r="BZ1265" i="1"/>
  <c r="CD1860" i="1"/>
  <c r="X1451" i="1"/>
  <c r="CD1826" i="1"/>
  <c r="L1430" i="1"/>
  <c r="AX1811" i="1"/>
  <c r="AJ1283" i="1"/>
  <c r="CH1376" i="1"/>
  <c r="CD1517" i="1"/>
  <c r="AT2009" i="1"/>
  <c r="AX1660" i="1"/>
  <c r="BF1763" i="1"/>
  <c r="AD1769" i="1"/>
  <c r="AP1730" i="1"/>
  <c r="Z1966" i="1"/>
  <c r="BN1677" i="1"/>
  <c r="BB1568" i="1"/>
  <c r="AT1853" i="1"/>
  <c r="BF1701" i="1"/>
  <c r="AV1857" i="1"/>
  <c r="R999" i="1"/>
  <c r="CH1856" i="1"/>
  <c r="AX978" i="1"/>
  <c r="AP1804" i="1"/>
  <c r="R977" i="1"/>
  <c r="AT1925" i="1"/>
  <c r="R953" i="1"/>
  <c r="BB1476" i="1"/>
  <c r="L1465" i="1"/>
  <c r="CH2176" i="1"/>
  <c r="BN1811" i="1"/>
  <c r="BB1838" i="1"/>
  <c r="CD1677" i="1"/>
  <c r="AT1749" i="1"/>
  <c r="BB1623" i="1"/>
  <c r="AD1968" i="1"/>
  <c r="AT1425" i="1"/>
  <c r="BV1870" i="1"/>
  <c r="BB1308" i="1"/>
  <c r="AT1855" i="1"/>
  <c r="AT1289" i="1"/>
  <c r="AT1811" i="1"/>
  <c r="CF1717" i="1"/>
  <c r="BN2059" i="1"/>
  <c r="AT1901" i="1"/>
  <c r="BT1661" i="1"/>
  <c r="AT1715" i="1"/>
  <c r="AX1778" i="1"/>
  <c r="AT1650" i="1"/>
  <c r="AH1821" i="1"/>
  <c r="CD959" i="1"/>
  <c r="V1917" i="1"/>
  <c r="BV1406" i="1"/>
  <c r="BB1884" i="1"/>
  <c r="BB1398" i="1"/>
  <c r="BB1852" i="1"/>
  <c r="V1281" i="1"/>
  <c r="BJ1439" i="1"/>
  <c r="BF1448" i="1"/>
  <c r="BZ2066" i="1"/>
  <c r="AP1832" i="1"/>
  <c r="V1770" i="1"/>
  <c r="J1625" i="1"/>
  <c r="CB1598" i="1"/>
  <c r="BB1567" i="1"/>
  <c r="J1866" i="1"/>
  <c r="BT1220" i="1"/>
  <c r="AT1799" i="1"/>
  <c r="BV1383" i="1"/>
  <c r="CD1775" i="1"/>
  <c r="BB1373" i="1"/>
  <c r="AX1744" i="1"/>
  <c r="BP1213" i="1"/>
  <c r="BJ1359" i="1"/>
  <c r="AX1230" i="1"/>
  <c r="Z1653" i="1"/>
  <c r="CH1870" i="1"/>
  <c r="Z1491" i="1"/>
  <c r="AX911" i="1"/>
  <c r="CD1891" i="1"/>
  <c r="AH1869" i="1"/>
  <c r="Z1987" i="1"/>
  <c r="BJ1754" i="1"/>
  <c r="CH1854" i="1"/>
  <c r="CD1909" i="1"/>
  <c r="AP1846" i="1"/>
  <c r="AX1904" i="1"/>
  <c r="BD2158" i="1"/>
  <c r="BJ1362" i="1"/>
  <c r="BF1489" i="1"/>
  <c r="BT1234" i="1"/>
  <c r="CH2135" i="1"/>
  <c r="BT1640" i="1"/>
  <c r="AD1868" i="1"/>
  <c r="AX2034" i="1"/>
  <c r="BN1581" i="1"/>
  <c r="BJ2118" i="1"/>
  <c r="AP2324" i="1"/>
  <c r="CD2577" i="1"/>
  <c r="AX2514" i="1"/>
  <c r="BN2301" i="1"/>
  <c r="BN2293" i="1"/>
  <c r="BJ2248" i="1"/>
  <c r="CF2193" i="1"/>
  <c r="BF2092" i="1"/>
  <c r="BB2273" i="1"/>
  <c r="BB2037" i="1"/>
  <c r="CD2195" i="1"/>
  <c r="Z2223" i="1"/>
  <c r="BX2039" i="1"/>
  <c r="BV2338" i="1"/>
  <c r="AN2347" i="1"/>
  <c r="J2258" i="1"/>
  <c r="BF2225" i="1"/>
  <c r="BB2202" i="1"/>
  <c r="BJ2282" i="1"/>
  <c r="Z1817" i="1"/>
  <c r="BD1843" i="1"/>
  <c r="BN1798" i="1"/>
  <c r="CF2368" i="1"/>
  <c r="CD2072" i="1"/>
  <c r="CD2062" i="1"/>
  <c r="AX2045" i="1"/>
  <c r="BX2417" i="1"/>
  <c r="Z2196" i="1"/>
  <c r="Z1867" i="1"/>
  <c r="BN2139" i="1"/>
  <c r="AP2219" i="1"/>
  <c r="BB1929" i="1"/>
  <c r="BN1938" i="1"/>
  <c r="AX2014" i="1"/>
  <c r="BJ2170" i="1"/>
  <c r="BH1927" i="1"/>
  <c r="CH2156" i="1"/>
  <c r="BD1710" i="1"/>
  <c r="BR2447" i="1"/>
  <c r="BN2105" i="1"/>
  <c r="Z1889" i="1"/>
  <c r="Z2030" i="1"/>
  <c r="BZ1876" i="1"/>
  <c r="AT1630" i="1"/>
  <c r="BZ1866" i="1"/>
  <c r="AT1618" i="1"/>
  <c r="BB2009" i="1"/>
  <c r="Z1763" i="1"/>
  <c r="BT1920" i="1"/>
  <c r="BB1915" i="1"/>
  <c r="CH1943" i="1"/>
  <c r="AP1818" i="1"/>
  <c r="BJ1925" i="1"/>
  <c r="BJ1764" i="1"/>
  <c r="CD2043" i="1"/>
  <c r="BJ1835" i="1"/>
  <c r="Z2016" i="1"/>
  <c r="BJ1757" i="1"/>
  <c r="CH1978" i="1"/>
  <c r="CH2114" i="1"/>
  <c r="AZ1969" i="1"/>
  <c r="BZ2099" i="1"/>
  <c r="AV1878" i="1"/>
  <c r="BJ1779" i="1"/>
  <c r="Z2141" i="1"/>
  <c r="AP2181" i="1"/>
  <c r="AT1972" i="1"/>
  <c r="CB1955" i="1"/>
  <c r="BN2029" i="1"/>
  <c r="BJ1825" i="1"/>
  <c r="BH2354" i="1"/>
  <c r="CD1954" i="1"/>
  <c r="AN2256" i="1"/>
  <c r="Z1855" i="1"/>
  <c r="Z2099" i="1"/>
  <c r="AR2095" i="1"/>
  <c r="BR2213" i="1"/>
  <c r="N2163" i="1"/>
  <c r="BJ1958" i="1"/>
  <c r="H2018" i="1"/>
  <c r="BV2115" i="1"/>
  <c r="BZ1800" i="1"/>
  <c r="BN2080" i="1"/>
  <c r="AL1968" i="1"/>
  <c r="R2017" i="1"/>
  <c r="AX2030" i="1"/>
  <c r="CH1884" i="1"/>
  <c r="CH1924" i="1"/>
  <c r="BZ2218" i="1"/>
  <c r="CH2213" i="1"/>
  <c r="BJ2197" i="1"/>
  <c r="R2065" i="1"/>
  <c r="AX2010" i="1"/>
  <c r="AR1822" i="1"/>
  <c r="BJ2003" i="1"/>
  <c r="BN1863" i="1"/>
  <c r="Z2114" i="1"/>
  <c r="CD2020" i="1"/>
  <c r="BB2072" i="1"/>
  <c r="CH2071" i="1"/>
  <c r="BJ2049" i="1"/>
  <c r="BN1919" i="1"/>
  <c r="CB2144" i="1"/>
  <c r="Z1782" i="1"/>
  <c r="BF2141" i="1"/>
  <c r="BJ2038" i="1"/>
  <c r="BN1762" i="1"/>
  <c r="BB1811" i="1"/>
  <c r="CH1625" i="1"/>
  <c r="AH1623" i="1"/>
  <c r="CH1569" i="1"/>
  <c r="BR1575" i="1"/>
  <c r="CH2133" i="1"/>
  <c r="BJ1982" i="1"/>
  <c r="BZ1748" i="1"/>
  <c r="BB1789" i="1"/>
  <c r="AP1617" i="1"/>
  <c r="CH1614" i="1"/>
  <c r="AX2042" i="1"/>
  <c r="BR1565" i="1"/>
  <c r="BF2034" i="1"/>
  <c r="AH2188" i="1"/>
  <c r="BF2114" i="1"/>
  <c r="J1967" i="1"/>
  <c r="AT1946" i="1"/>
  <c r="BB1833" i="1"/>
  <c r="BZ2057" i="1"/>
  <c r="CH1883" i="1"/>
  <c r="BN2322" i="1"/>
  <c r="AL2224" i="1"/>
  <c r="BN1840" i="1"/>
  <c r="CH1964" i="1"/>
  <c r="CD2051" i="1"/>
  <c r="AP1943" i="1"/>
  <c r="AV2151" i="1"/>
  <c r="BJ1799" i="1"/>
  <c r="R2115" i="1"/>
  <c r="AX2043" i="1"/>
  <c r="AT2073" i="1"/>
  <c r="CH2008" i="1"/>
  <c r="Z1700" i="1"/>
  <c r="Z1699" i="1"/>
  <c r="N1639" i="1"/>
  <c r="N1660" i="1"/>
  <c r="CH2153" i="1"/>
  <c r="AX1987" i="1"/>
  <c r="AT2063" i="1"/>
  <c r="BJ1992" i="1"/>
  <c r="Z1688" i="1"/>
  <c r="Z1687" i="1"/>
  <c r="N1629" i="1"/>
  <c r="N1650" i="1"/>
  <c r="R2212" i="1"/>
  <c r="AN2221" i="1"/>
  <c r="AP2013" i="1"/>
  <c r="H1920" i="1"/>
  <c r="AX2013" i="1"/>
  <c r="Z1924" i="1"/>
  <c r="AV1794" i="1"/>
  <c r="CD1930" i="1"/>
  <c r="CD1800" i="1"/>
  <c r="AX1806" i="1"/>
  <c r="BD1703" i="1"/>
  <c r="AT1736" i="1"/>
  <c r="BB2014" i="1"/>
  <c r="CH1687" i="1"/>
  <c r="AR1556" i="1"/>
  <c r="AZ1640" i="1"/>
  <c r="BZ1691" i="1"/>
  <c r="Z1721" i="1"/>
  <c r="AV2060" i="1"/>
  <c r="CD1400" i="1"/>
  <c r="BT1647" i="1"/>
  <c r="R1282" i="1"/>
  <c r="AZ1493" i="1"/>
  <c r="AX1273" i="1"/>
  <c r="BN1729" i="1"/>
  <c r="AD1230" i="1"/>
  <c r="BZ1510" i="1"/>
  <c r="N1399" i="1"/>
  <c r="AT1981" i="1"/>
  <c r="AP2097" i="1"/>
  <c r="BN1705" i="1"/>
  <c r="BN1714" i="1"/>
  <c r="V2428" i="1"/>
  <c r="BB2107" i="1"/>
  <c r="AZ2172" i="1"/>
  <c r="AH2167" i="1"/>
  <c r="BN2226" i="1"/>
  <c r="AT1945" i="1"/>
  <c r="AP2080" i="1"/>
  <c r="BJ2111" i="1"/>
  <c r="BB1734" i="1"/>
  <c r="BB1743" i="1"/>
  <c r="X1864" i="1"/>
  <c r="AZ1584" i="1"/>
  <c r="BJ2080" i="1"/>
  <c r="BF1896" i="1"/>
  <c r="BN1715" i="1"/>
  <c r="BZ1722" i="1"/>
  <c r="BZ1645" i="1"/>
  <c r="Z1677" i="1"/>
  <c r="T1528" i="1"/>
  <c r="AX1238" i="1"/>
  <c r="Z1726" i="1"/>
  <c r="CD1209" i="1"/>
  <c r="Z1702" i="1"/>
  <c r="AX1204" i="1"/>
  <c r="N1687" i="1"/>
  <c r="BF1177" i="1"/>
  <c r="BZ1464" i="1"/>
  <c r="BR1489" i="1"/>
  <c r="CH1931" i="1"/>
  <c r="BZ1923" i="1"/>
  <c r="BN1659" i="1"/>
  <c r="BN1670" i="1"/>
  <c r="BP2417" i="1"/>
  <c r="AN2116" i="1"/>
  <c r="AL1868" i="1"/>
  <c r="BZ1817" i="1"/>
  <c r="AT2227" i="1"/>
  <c r="AT1800" i="1"/>
  <c r="Z2132" i="1"/>
  <c r="BJ2071" i="1"/>
  <c r="BT1521" i="1"/>
  <c r="AR1605" i="1"/>
  <c r="N1695" i="1"/>
  <c r="N1716" i="1"/>
  <c r="BZ2085" i="1"/>
  <c r="AZ2074" i="1"/>
  <c r="N1673" i="1"/>
  <c r="BZ1678" i="1"/>
  <c r="Z1600" i="1"/>
  <c r="BZ1632" i="1"/>
  <c r="BN1707" i="1"/>
  <c r="AD1184" i="1"/>
  <c r="BZ1681" i="1"/>
  <c r="BF1155" i="1"/>
  <c r="N1653" i="1"/>
  <c r="CD1153" i="1"/>
  <c r="BN1639" i="1"/>
  <c r="BF1121" i="1"/>
  <c r="AX1705" i="1"/>
  <c r="CD1558" i="1"/>
  <c r="BJ1946" i="1"/>
  <c r="AT1965" i="1"/>
  <c r="BN1615" i="1"/>
  <c r="BZ1622" i="1"/>
  <c r="AP2146" i="1"/>
  <c r="AX2118" i="1"/>
  <c r="CD1999" i="1"/>
  <c r="AP2037" i="1"/>
  <c r="AT2097" i="1"/>
  <c r="AV1780" i="1"/>
  <c r="BZ1890" i="1"/>
  <c r="AP1854" i="1"/>
  <c r="AX1742" i="1"/>
  <c r="BB1589" i="1"/>
  <c r="BD1556" i="1"/>
  <c r="BB1545" i="1"/>
  <c r="Z1735" i="1"/>
  <c r="BZ2050" i="1"/>
  <c r="BJ1722" i="1"/>
  <c r="CF1885" i="1"/>
  <c r="BJ1656" i="1"/>
  <c r="BD1465" i="1"/>
  <c r="H1675" i="1"/>
  <c r="BD1178" i="1"/>
  <c r="CB2102" i="1"/>
  <c r="BR1055" i="1"/>
  <c r="BJ1726" i="1"/>
  <c r="CH1042" i="1"/>
  <c r="CH1698" i="1"/>
  <c r="AH985" i="1"/>
  <c r="BJ1517" i="1"/>
  <c r="AX1106" i="1"/>
  <c r="CB1871" i="1"/>
  <c r="AN1941" i="1"/>
  <c r="BR1657" i="1"/>
  <c r="BL1899" i="1"/>
  <c r="AT2020" i="1"/>
  <c r="Z1741" i="1"/>
  <c r="CD1922" i="1"/>
  <c r="BF1912" i="1"/>
  <c r="AV1892" i="1"/>
  <c r="AL2220" i="1"/>
  <c r="BJ2092" i="1"/>
  <c r="AX1901" i="1"/>
  <c r="BF1861" i="1"/>
  <c r="BJ2066" i="1"/>
  <c r="CD1803" i="1"/>
  <c r="BJ2034" i="1"/>
  <c r="Z1853" i="1"/>
  <c r="BB1603" i="1"/>
  <c r="AT1740" i="1"/>
  <c r="AR1962" i="1"/>
  <c r="AZ1542" i="1"/>
  <c r="BB1757" i="1"/>
  <c r="AX1812" i="1"/>
  <c r="AN1829" i="1"/>
  <c r="BF1768" i="1"/>
  <c r="AR1584" i="1"/>
  <c r="CD1764" i="1"/>
  <c r="H1577" i="1"/>
  <c r="AN1801" i="1"/>
  <c r="AX1729" i="1"/>
  <c r="BF1650" i="1"/>
  <c r="CD946" i="1"/>
  <c r="BZ2063" i="1"/>
  <c r="BJ1651" i="1"/>
  <c r="AZ1486" i="1"/>
  <c r="BN1959" i="1"/>
  <c r="CB1976" i="1"/>
  <c r="BB2328" i="1"/>
  <c r="AT1874" i="1"/>
  <c r="AT1862" i="1"/>
  <c r="AT1947" i="1"/>
  <c r="AH1870" i="1"/>
  <c r="BZ1944" i="1"/>
  <c r="AZ2011" i="1"/>
  <c r="N1475" i="1"/>
  <c r="CB1962" i="1"/>
  <c r="CD1701" i="1"/>
  <c r="CH1896" i="1"/>
  <c r="CH2030" i="1"/>
  <c r="BN1680" i="1"/>
  <c r="AT1642" i="1"/>
  <c r="AT1888" i="1"/>
  <c r="BB1581" i="1"/>
  <c r="BB1842" i="1"/>
  <c r="R1721" i="1"/>
  <c r="AT1803" i="1"/>
  <c r="AX1688" i="1"/>
  <c r="AT1762" i="1"/>
  <c r="BF1685" i="1"/>
  <c r="CD1758" i="1"/>
  <c r="AX1656" i="1"/>
  <c r="CH1537" i="1"/>
  <c r="AX1098" i="1"/>
  <c r="BR1273" i="1"/>
  <c r="Z1812" i="1"/>
  <c r="CD1721" i="1"/>
  <c r="AT1574" i="1"/>
  <c r="BB1793" i="1"/>
  <c r="Z1894" i="1"/>
  <c r="Z1814" i="1"/>
  <c r="BN2036" i="1"/>
  <c r="BN1992" i="1"/>
  <c r="BJ2133" i="1"/>
  <c r="BN1764" i="1"/>
  <c r="CB1843" i="1"/>
  <c r="CH1777" i="1"/>
  <c r="CH1601" i="1"/>
  <c r="CD1946" i="1"/>
  <c r="BN2030" i="1"/>
  <c r="BN2191" i="1"/>
  <c r="AP1735" i="1"/>
  <c r="BF1916" i="1"/>
  <c r="CH1916" i="1"/>
  <c r="AX1978" i="1"/>
  <c r="BF1929" i="1"/>
  <c r="BF1959" i="1"/>
  <c r="N1532" i="1"/>
  <c r="BB1898" i="1"/>
  <c r="N1510" i="1"/>
  <c r="BF1867" i="1"/>
  <c r="BN1506" i="1"/>
  <c r="AX1848" i="1"/>
  <c r="BZ1482" i="1"/>
  <c r="BJ1520" i="1"/>
  <c r="CD950" i="1"/>
  <c r="CD2149" i="1"/>
  <c r="AZ1815" i="1"/>
  <c r="BF2041" i="1"/>
  <c r="AX1910" i="1"/>
  <c r="AP2016" i="1"/>
  <c r="BN1754" i="1"/>
  <c r="BH1976" i="1"/>
  <c r="CF1465" i="1"/>
  <c r="AT1951" i="1"/>
  <c r="Z2003" i="1"/>
  <c r="BZ2034" i="1"/>
  <c r="BR1343" i="1"/>
  <c r="AH1965" i="1"/>
  <c r="CH1314" i="1"/>
  <c r="AP1856" i="1"/>
  <c r="BR1309" i="1"/>
  <c r="CH1776" i="1"/>
  <c r="Z1559" i="1"/>
  <c r="Z1442" i="1"/>
  <c r="N1237" i="1"/>
  <c r="BV1061" i="1"/>
  <c r="AP1791" i="1"/>
  <c r="BF1926" i="1"/>
  <c r="AR2025" i="1"/>
  <c r="AX2022" i="1"/>
  <c r="CD1973" i="1"/>
  <c r="AP1768" i="1"/>
  <c r="N1544" i="1"/>
  <c r="R1917" i="1"/>
  <c r="N1520" i="1"/>
  <c r="BF1877" i="1"/>
  <c r="BN1518" i="1"/>
  <c r="CD1863" i="1"/>
  <c r="BZ1492" i="1"/>
  <c r="Z1573" i="1"/>
  <c r="L982" i="1"/>
  <c r="BZ2154" i="1"/>
  <c r="BN2078" i="1"/>
  <c r="P1626" i="1"/>
  <c r="AP1896" i="1"/>
  <c r="Z2080" i="1"/>
  <c r="BJ1854" i="1"/>
  <c r="BJ1894" i="1"/>
  <c r="BZ1572" i="1"/>
  <c r="BJ1758" i="1"/>
  <c r="BN1540" i="1"/>
  <c r="CD1911" i="1"/>
  <c r="BZ1538" i="1"/>
  <c r="BF1889" i="1"/>
  <c r="BZ1516" i="1"/>
  <c r="BZ1399" i="1"/>
  <c r="BD1045" i="1"/>
  <c r="AP2209" i="1"/>
  <c r="CH2058" i="1"/>
  <c r="AP2140" i="1"/>
  <c r="CH1736" i="1"/>
  <c r="CH2048" i="1"/>
  <c r="BB2056" i="1"/>
  <c r="N1664" i="1"/>
  <c r="N1688" i="1"/>
  <c r="N1608" i="1"/>
  <c r="CD2177" i="1"/>
  <c r="BZ1586" i="1"/>
  <c r="BJ1411" i="1"/>
  <c r="Z1552" i="1"/>
  <c r="BR1378" i="1"/>
  <c r="AL1526" i="1"/>
  <c r="BJ1377" i="1"/>
  <c r="N1513" i="1"/>
  <c r="BJ1343" i="1"/>
  <c r="AX1180" i="1"/>
  <c r="Z1471" i="1"/>
  <c r="Z1747" i="1"/>
  <c r="CH1672" i="1"/>
  <c r="BD2165" i="1"/>
  <c r="AL2065" i="1"/>
  <c r="CH1796" i="1"/>
  <c r="BJ1908" i="1"/>
  <c r="BN1511" i="1"/>
  <c r="CH1327" i="1"/>
  <c r="BZ1485" i="1"/>
  <c r="Z1579" i="1"/>
  <c r="Z1462" i="1"/>
  <c r="Z1569" i="1"/>
  <c r="AX1726" i="1"/>
  <c r="AP1541" i="1"/>
  <c r="CD1093" i="1"/>
  <c r="BN1834" i="1"/>
  <c r="BV1533" i="1"/>
  <c r="AT1576" i="1"/>
  <c r="AV1612" i="1"/>
  <c r="CB1878" i="1"/>
  <c r="BZ1531" i="1"/>
  <c r="BJ1355" i="1"/>
  <c r="BZ1509" i="1"/>
  <c r="BR1322" i="1"/>
  <c r="Z1484" i="1"/>
  <c r="BJ1321" i="1"/>
  <c r="N1469" i="1"/>
  <c r="N1566" i="1"/>
  <c r="AX1124" i="1"/>
  <c r="CD1706" i="1"/>
  <c r="Z1957" i="1"/>
  <c r="CH1932" i="1"/>
  <c r="CB2200" i="1"/>
  <c r="AP1916" i="1"/>
  <c r="BB1881" i="1"/>
  <c r="BB1932" i="1"/>
  <c r="BN1467" i="1"/>
  <c r="CH1551" i="1"/>
  <c r="BF1721" i="1"/>
  <c r="AH1526" i="1"/>
  <c r="BF1687" i="1"/>
  <c r="BR1524" i="1"/>
  <c r="AD1672" i="1"/>
  <c r="BR1490" i="1"/>
  <c r="R1055" i="1"/>
  <c r="AT1623" i="1"/>
  <c r="BZ2072" i="1"/>
  <c r="BF1972" i="1"/>
  <c r="BJ2030" i="1"/>
  <c r="AX1792" i="1"/>
  <c r="AR1836" i="1"/>
  <c r="AP1582" i="1"/>
  <c r="AP1653" i="1"/>
  <c r="Z1446" i="1"/>
  <c r="CH1629" i="1"/>
  <c r="N1419" i="1"/>
  <c r="BR1602" i="1"/>
  <c r="BN1415" i="1"/>
  <c r="BJ1589" i="1"/>
  <c r="BZ1391" i="1"/>
  <c r="AB996" i="1"/>
  <c r="BR1516" i="1"/>
  <c r="BN1936" i="1"/>
  <c r="BV1769" i="1"/>
  <c r="BR1576" i="1"/>
  <c r="BJ1562" i="1"/>
  <c r="BZ2001" i="1"/>
  <c r="N1659" i="1"/>
  <c r="BZ2517" i="1"/>
  <c r="AP2275" i="1"/>
  <c r="BF2294" i="1"/>
  <c r="CD2309" i="1"/>
  <c r="AX2352" i="1"/>
  <c r="AH2252" i="1"/>
  <c r="CD2217" i="1"/>
  <c r="BF2129" i="1"/>
  <c r="AX2071" i="1"/>
  <c r="AT1995" i="1"/>
  <c r="J2017" i="1"/>
  <c r="AP2178" i="1"/>
  <c r="BN2212" i="1"/>
  <c r="AV1934" i="1"/>
  <c r="AT2267" i="1"/>
  <c r="CD2079" i="1"/>
  <c r="X2137" i="1"/>
  <c r="AH2244" i="1"/>
  <c r="BB2351" i="1"/>
  <c r="J2111" i="1"/>
  <c r="Z2062" i="1"/>
  <c r="CH1797" i="1"/>
  <c r="BN2043" i="1"/>
  <c r="AF2214" i="1"/>
  <c r="BF2128" i="1"/>
  <c r="AJ2410" i="1"/>
  <c r="BZ2224" i="1"/>
  <c r="Z2136" i="1"/>
  <c r="AR1773" i="1"/>
  <c r="AH1917" i="1"/>
  <c r="AR2039" i="1"/>
  <c r="BZ1812" i="1"/>
  <c r="AT1761" i="1"/>
  <c r="Z1734" i="1"/>
  <c r="CH1881" i="1"/>
  <c r="CH2100" i="1"/>
  <c r="BD1976" i="1"/>
  <c r="AP2073" i="1"/>
  <c r="AR1906" i="1"/>
  <c r="BJ2192" i="1"/>
  <c r="BJ1909" i="1"/>
  <c r="BN2066" i="1"/>
  <c r="BN2143" i="1"/>
  <c r="Z2029" i="1"/>
  <c r="AT1923" i="1"/>
  <c r="BD2172" i="1"/>
  <c r="BB1895" i="1"/>
  <c r="BB1987" i="1"/>
  <c r="AX2083" i="1"/>
  <c r="CH2045" i="1"/>
  <c r="AX2069" i="1"/>
  <c r="R1964" i="1"/>
  <c r="AD2015" i="1"/>
  <c r="BF1950" i="1"/>
  <c r="BB2111" i="1"/>
  <c r="BF1989" i="1"/>
  <c r="BN2190" i="1"/>
  <c r="BT2116" i="1"/>
  <c r="CD2175" i="1"/>
  <c r="Z1750" i="1"/>
  <c r="V2111" i="1"/>
  <c r="BN1733" i="1"/>
  <c r="AH2255" i="1"/>
  <c r="AV1822" i="1"/>
  <c r="AT1792" i="1"/>
  <c r="AT2338" i="1"/>
  <c r="X2018" i="1"/>
  <c r="BN1952" i="1"/>
  <c r="Z1748" i="1"/>
  <c r="AZ2095" i="1"/>
  <c r="AT1870" i="1"/>
  <c r="BF1999" i="1"/>
  <c r="BJ1911" i="1"/>
  <c r="BN2178" i="1"/>
  <c r="AV1885" i="1"/>
  <c r="CF2417" i="1"/>
  <c r="CD2071" i="1"/>
  <c r="AV1724" i="1"/>
  <c r="CF1955" i="1"/>
  <c r="BN1727" i="1"/>
  <c r="BT1514" i="1"/>
  <c r="BZ2120" i="1"/>
  <c r="AP1764" i="1"/>
  <c r="CH2170" i="1"/>
  <c r="BF2017" i="1"/>
  <c r="AZ1647" i="1"/>
  <c r="CF1731" i="1"/>
  <c r="N1719" i="1"/>
  <c r="BL1969" i="1"/>
  <c r="BB2336" i="1"/>
  <c r="AT2224" i="1"/>
  <c r="AD2063" i="1"/>
  <c r="AX2049" i="1"/>
  <c r="BN1734" i="1"/>
  <c r="BN1820" i="1"/>
  <c r="CD1985" i="1"/>
  <c r="Z2106" i="1"/>
  <c r="BF2150" i="1"/>
  <c r="BJ2063" i="1"/>
  <c r="BN1846" i="1"/>
  <c r="BZ1918" i="1"/>
  <c r="BZ2113" i="1"/>
  <c r="BZ1740" i="1"/>
  <c r="N2013" i="1"/>
  <c r="R2162" i="1"/>
  <c r="BB2050" i="1"/>
  <c r="BN2007" i="1"/>
  <c r="AP1777" i="1"/>
  <c r="AP2028" i="1"/>
  <c r="CD1842" i="1"/>
  <c r="AR1892" i="1"/>
  <c r="AX1783" i="1"/>
  <c r="BN2217" i="1"/>
  <c r="Z2077" i="1"/>
  <c r="BZ1993" i="1"/>
  <c r="BJ1769" i="1"/>
  <c r="CH2014" i="1"/>
  <c r="AX1827" i="1"/>
  <c r="BD1780" i="1"/>
  <c r="AD1768" i="1"/>
  <c r="BN2141" i="1"/>
  <c r="Z2216" i="1"/>
  <c r="BN2197" i="1"/>
  <c r="BZ1938" i="1"/>
  <c r="Z1925" i="1"/>
  <c r="AP1799" i="1"/>
  <c r="AP2202" i="1"/>
  <c r="BF1924" i="1"/>
  <c r="CD2233" i="1"/>
  <c r="AH2189" i="1"/>
  <c r="AX2036" i="1"/>
  <c r="AP1923" i="1"/>
  <c r="AV2221" i="1"/>
  <c r="BF1968" i="1"/>
  <c r="BD2137" i="1"/>
  <c r="CD2037" i="1"/>
  <c r="AH2212" i="1"/>
  <c r="BJ1971" i="1"/>
  <c r="CH2091" i="1"/>
  <c r="Z1870" i="1"/>
  <c r="AP1786" i="1"/>
  <c r="BJ1772" i="1"/>
  <c r="BB1859" i="1"/>
  <c r="J1870" i="1"/>
  <c r="AH2168" i="1"/>
  <c r="CD2121" i="1"/>
  <c r="CH2065" i="1"/>
  <c r="BZ1861" i="1"/>
  <c r="AP1742" i="1"/>
  <c r="R1965" i="1"/>
  <c r="BB1835" i="1"/>
  <c r="BB1856" i="1"/>
  <c r="BB2398" i="1"/>
  <c r="AH2114" i="1"/>
  <c r="CH2041" i="1"/>
  <c r="AP1698" i="1"/>
  <c r="CH1684" i="1"/>
  <c r="AP2077" i="1"/>
  <c r="BB2062" i="1"/>
  <c r="AP1992" i="1"/>
  <c r="BZ1763" i="1"/>
  <c r="BN1611" i="1"/>
  <c r="Z2146" i="1"/>
  <c r="BZ1565" i="1"/>
  <c r="Z2010" i="1"/>
  <c r="AP1630" i="1"/>
  <c r="Z2076" i="1"/>
  <c r="Z2013" i="1"/>
  <c r="CH1750" i="1"/>
  <c r="CH1834" i="1"/>
  <c r="BN1499" i="1"/>
  <c r="BR1310" i="1"/>
  <c r="BZ1475" i="1"/>
  <c r="BR1558" i="1"/>
  <c r="CD1729" i="1"/>
  <c r="BJ1555" i="1"/>
  <c r="AX1714" i="1"/>
  <c r="AP1531" i="1"/>
  <c r="AD1082" i="1"/>
  <c r="BF1664" i="1"/>
  <c r="BN2013" i="1"/>
  <c r="BF1873" i="1"/>
  <c r="AP1876" i="1"/>
  <c r="CH1790" i="1"/>
  <c r="BB1847" i="1"/>
  <c r="Z1743" i="1"/>
  <c r="BB2190" i="1"/>
  <c r="AX1786" i="1"/>
  <c r="AD1771" i="1"/>
  <c r="BZ1912" i="1"/>
  <c r="BB1982" i="1"/>
  <c r="AZ1766" i="1"/>
  <c r="BB1958" i="1"/>
  <c r="BN1567" i="1"/>
  <c r="BD1773" i="1"/>
  <c r="AJ2333" i="1"/>
  <c r="BZ1734" i="1"/>
  <c r="BJ1736" i="1"/>
  <c r="CH1930" i="1"/>
  <c r="BJ1862" i="1"/>
  <c r="V1866" i="1"/>
  <c r="BF1897" i="1"/>
  <c r="X1801" i="1"/>
  <c r="CH1539" i="1"/>
  <c r="CD1707" i="1"/>
  <c r="BR1512" i="1"/>
  <c r="CD1673" i="1"/>
  <c r="BJ1511" i="1"/>
  <c r="AX1658" i="1"/>
  <c r="BJ1477" i="1"/>
  <c r="AX1044" i="1"/>
  <c r="AT1611" i="1"/>
  <c r="AT1940" i="1"/>
  <c r="BZ1726" i="1"/>
  <c r="AT1917" i="1"/>
  <c r="AT1883" i="1"/>
  <c r="BB1772" i="1"/>
  <c r="AP2104" i="1"/>
  <c r="AT2037" i="1"/>
  <c r="X1913" i="1"/>
  <c r="CD1723" i="1"/>
  <c r="AT1932" i="1"/>
  <c r="AL2182" i="1"/>
  <c r="BN1943" i="1"/>
  <c r="BN2000" i="1"/>
  <c r="BN1994" i="1"/>
  <c r="BJ1778" i="1"/>
  <c r="BJ1818" i="1"/>
  <c r="N1916" i="1"/>
  <c r="AZ1654" i="1"/>
  <c r="AR2018" i="1"/>
  <c r="BB1910" i="1"/>
  <c r="AT1796" i="1"/>
  <c r="BB1824" i="1"/>
  <c r="AX1680" i="1"/>
  <c r="BJ1489" i="1"/>
  <c r="BV1651" i="1"/>
  <c r="AJ1969" i="1"/>
  <c r="BB1621" i="1"/>
  <c r="X1927" i="1"/>
  <c r="AT1602" i="1"/>
  <c r="AT1707" i="1"/>
  <c r="AX1008" i="1"/>
  <c r="AT1555" i="1"/>
  <c r="BN1975" i="1"/>
  <c r="BN1527" i="1"/>
  <c r="AT1828" i="1"/>
  <c r="AT1817" i="1"/>
  <c r="CF1773" i="1"/>
  <c r="Z1929" i="1"/>
  <c r="Z1849" i="1"/>
  <c r="AP1757" i="1"/>
  <c r="CH1743" i="1"/>
  <c r="Z1938" i="1"/>
  <c r="BB1975" i="1"/>
  <c r="AP1965" i="1"/>
  <c r="AP1595" i="1"/>
  <c r="CH1590" i="1"/>
  <c r="BN1996" i="1"/>
  <c r="AL2063" i="1"/>
  <c r="CB1738" i="1"/>
  <c r="CH1602" i="1"/>
  <c r="AP1918" i="1"/>
  <c r="CH1966" i="1"/>
  <c r="BF1882" i="1"/>
  <c r="BF1971" i="1"/>
  <c r="CB2060" i="1"/>
  <c r="BF1538" i="1"/>
  <c r="BJ1922" i="1"/>
  <c r="N1428" i="1"/>
  <c r="CH1804" i="1"/>
  <c r="Z1411" i="1"/>
  <c r="AP1750" i="1"/>
  <c r="BZ1349" i="1"/>
  <c r="J1477" i="1"/>
  <c r="AX1636" i="1"/>
  <c r="BN1973" i="1"/>
  <c r="AX1818" i="1"/>
  <c r="AX1916" i="1"/>
  <c r="BF1931" i="1"/>
  <c r="AT2218" i="1"/>
  <c r="Z2157" i="1"/>
  <c r="BN1852" i="1"/>
  <c r="Z1803" i="1"/>
  <c r="AT2016" i="1"/>
  <c r="AP2174" i="1"/>
  <c r="BB2024" i="1"/>
  <c r="H1969" i="1"/>
  <c r="BZ1667" i="1"/>
  <c r="Z1665" i="1"/>
  <c r="BN1603" i="1"/>
  <c r="BN1624" i="1"/>
  <c r="BJ1980" i="1"/>
  <c r="BF1945" i="1"/>
  <c r="BZ1579" i="1"/>
  <c r="BZ1588" i="1"/>
  <c r="AV1801" i="1"/>
  <c r="BN1525" i="1"/>
  <c r="BN1617" i="1"/>
  <c r="R1079" i="1"/>
  <c r="BZ1593" i="1"/>
  <c r="AX1058" i="1"/>
  <c r="BZ1569" i="1"/>
  <c r="R1057" i="1"/>
  <c r="CD2013" i="1"/>
  <c r="AX1036" i="1"/>
  <c r="BV1596" i="1"/>
  <c r="BN1295" i="1"/>
  <c r="BB2030" i="1"/>
  <c r="BJ1817" i="1"/>
  <c r="BD1892" i="1"/>
  <c r="N1517" i="1"/>
  <c r="AX1989" i="1"/>
  <c r="BZ2049" i="1"/>
  <c r="BJ2027" i="1"/>
  <c r="BJ2015" i="1"/>
  <c r="BN1908" i="1"/>
  <c r="Z2044" i="1"/>
  <c r="BZ1778" i="1"/>
  <c r="AT1824" i="1"/>
  <c r="CH1716" i="1"/>
  <c r="AV1654" i="1"/>
  <c r="CH1660" i="1"/>
  <c r="BX1941" i="1"/>
  <c r="AN1990" i="1"/>
  <c r="Z1666" i="1"/>
  <c r="AH1625" i="1"/>
  <c r="BJ1693" i="1"/>
  <c r="BR1567" i="1"/>
  <c r="BJ1649" i="1"/>
  <c r="AP1678" i="1"/>
  <c r="AP1623" i="1"/>
  <c r="AP1644" i="1"/>
  <c r="CH1597" i="1"/>
  <c r="CH1630" i="1"/>
  <c r="BR1594" i="1"/>
  <c r="BR1603" i="1"/>
  <c r="AT1516" i="1"/>
  <c r="V1671" i="1"/>
  <c r="AX1028" i="1"/>
  <c r="BJ2013" i="1"/>
  <c r="BB1916" i="1"/>
  <c r="CH1572" i="1"/>
  <c r="BJ1785" i="1"/>
  <c r="AP1807" i="1"/>
  <c r="AR1934" i="1"/>
  <c r="CH1895" i="1"/>
  <c r="BJ1877" i="1"/>
  <c r="CH2027" i="1"/>
  <c r="BN1744" i="1"/>
  <c r="BJ2119" i="1"/>
  <c r="AP2042" i="1"/>
  <c r="AX1750" i="1"/>
  <c r="T1920" i="1"/>
  <c r="T1577" i="1"/>
  <c r="BD1759" i="1"/>
  <c r="BJ1967" i="1"/>
  <c r="BJ1944" i="1"/>
  <c r="Z1713" i="1"/>
  <c r="AL1918" i="1"/>
  <c r="BN1660" i="1"/>
  <c r="N1723" i="1"/>
  <c r="AZ1612" i="1"/>
  <c r="BN1699" i="1"/>
  <c r="BL1857" i="1"/>
  <c r="Z1672" i="1"/>
  <c r="BN1730" i="1"/>
  <c r="AL1670" i="1"/>
  <c r="BN1708" i="1"/>
  <c r="V1621" i="1"/>
  <c r="N1321" i="1"/>
  <c r="BV858" i="1"/>
  <c r="AX1951" i="1"/>
  <c r="AZ1577" i="1"/>
  <c r="N1652" i="1"/>
  <c r="BN1847" i="1"/>
  <c r="AT2069" i="1"/>
  <c r="Z1476" i="1"/>
  <c r="CD971" i="1"/>
  <c r="BT1276" i="1"/>
  <c r="BT1472" i="1"/>
  <c r="BB1740" i="1"/>
  <c r="BF1797" i="1"/>
  <c r="BD1675" i="1"/>
  <c r="BF1749" i="1"/>
  <c r="AR1528" i="1"/>
  <c r="CD1747" i="1"/>
  <c r="AZ1507" i="1"/>
  <c r="AV1689" i="1"/>
  <c r="AX1719" i="1"/>
  <c r="BF1604" i="1"/>
  <c r="BF938" i="1"/>
  <c r="CB1899" i="1"/>
  <c r="BJ2167" i="1"/>
  <c r="AL1721" i="1"/>
  <c r="Z1932" i="1"/>
  <c r="BN1672" i="1"/>
  <c r="BL1885" i="1"/>
  <c r="BD1668" i="1"/>
  <c r="BN1709" i="1"/>
  <c r="AR1465" i="1"/>
  <c r="Z1684" i="1"/>
  <c r="CB2053" i="1"/>
  <c r="N1679" i="1"/>
  <c r="BN1720" i="1"/>
  <c r="BV1632" i="1"/>
  <c r="Z1348" i="1"/>
  <c r="BF886" i="1"/>
  <c r="AT1985" i="1"/>
  <c r="AP1805" i="1"/>
  <c r="BD1962" i="1"/>
  <c r="R957" i="1"/>
  <c r="BN1694" i="1"/>
  <c r="AZ1563" i="1"/>
  <c r="BB1737" i="1"/>
  <c r="X1752" i="1"/>
  <c r="BT1598" i="1"/>
  <c r="BZ1707" i="1"/>
  <c r="AR1577" i="1"/>
  <c r="Z1706" i="1"/>
  <c r="X1948" i="1"/>
  <c r="AX1663" i="1"/>
  <c r="N1406" i="1"/>
  <c r="CD902" i="1"/>
  <c r="CH1807" i="1"/>
  <c r="BF1812" i="1"/>
  <c r="N1674" i="1"/>
  <c r="BZ1877" i="1"/>
  <c r="Z1863" i="1"/>
  <c r="AP1755" i="1"/>
  <c r="Z1693" i="1"/>
  <c r="BJ2006" i="1"/>
  <c r="CD1742" i="1"/>
  <c r="AX1755" i="1"/>
  <c r="BB1651" i="1"/>
  <c r="BH1829" i="1"/>
  <c r="AT1622" i="1"/>
  <c r="AV1549" i="1"/>
  <c r="J1621" i="1"/>
  <c r="BD1528" i="1"/>
  <c r="AT1588" i="1"/>
  <c r="BJ1475" i="1"/>
  <c r="BF1049" i="1"/>
  <c r="BH1269" i="1"/>
  <c r="AT1771" i="1"/>
  <c r="CH1699" i="1"/>
  <c r="BH1857" i="1"/>
  <c r="BJ1917" i="1"/>
  <c r="BL1955" i="1"/>
  <c r="BX1969" i="1"/>
  <c r="BB1573" i="1"/>
  <c r="BJ1716" i="1"/>
  <c r="BB1539" i="1"/>
  <c r="BJ1684" i="1"/>
  <c r="BV1537" i="1"/>
  <c r="AP1670" i="1"/>
  <c r="AT1506" i="1"/>
  <c r="BB1666" i="1"/>
  <c r="BJ1777" i="1"/>
  <c r="CH1908" i="1"/>
  <c r="BV1581" i="1"/>
  <c r="BR1866" i="1"/>
  <c r="BD1591" i="1"/>
  <c r="BD1584" i="1"/>
  <c r="AT1600" i="1"/>
  <c r="BL1927" i="1"/>
  <c r="BV1569" i="1"/>
  <c r="AP1714" i="1"/>
  <c r="AT1566" i="1"/>
  <c r="BJ1694" i="1"/>
  <c r="AT1532" i="1"/>
  <c r="AT1693" i="1"/>
  <c r="BF1013" i="1"/>
  <c r="BD1283" i="1"/>
  <c r="CH1769" i="1"/>
  <c r="BF1908" i="1"/>
  <c r="CB1465" i="1"/>
  <c r="BJ1861" i="1"/>
  <c r="AP1693" i="1"/>
  <c r="AP1692" i="1"/>
  <c r="AT1518" i="1"/>
  <c r="BR1663" i="1"/>
  <c r="AT1484" i="1"/>
  <c r="BJ1638" i="1"/>
  <c r="BB1481" i="1"/>
  <c r="AP1624" i="1"/>
  <c r="AN1640" i="1"/>
  <c r="CD1611" i="1"/>
  <c r="R959" i="1"/>
  <c r="BB1243" i="1"/>
  <c r="V1964" i="1"/>
  <c r="BX2032" i="1"/>
  <c r="BF1811" i="1"/>
  <c r="AP2050" i="1"/>
  <c r="BF1790" i="1"/>
  <c r="AX1804" i="1"/>
  <c r="R1720" i="1"/>
  <c r="BF1770" i="1"/>
  <c r="AX1687" i="1"/>
  <c r="CB2039" i="1"/>
  <c r="BF1684" i="1"/>
  <c r="AV1703" i="1"/>
  <c r="AT1653" i="1"/>
  <c r="Z1352" i="1"/>
  <c r="BV1481" i="1"/>
  <c r="BF2070" i="1"/>
  <c r="BV1770" i="1"/>
  <c r="BT1969" i="1"/>
  <c r="AX1764" i="1"/>
  <c r="N1915" i="1"/>
  <c r="AP2048" i="1"/>
  <c r="AZ2389" i="1"/>
  <c r="AP2267" i="1"/>
  <c r="BH2319" i="1"/>
  <c r="BJ2240" i="1"/>
  <c r="AP2112" i="1"/>
  <c r="BB1980" i="1"/>
  <c r="AT2300" i="1"/>
  <c r="BZ2007" i="1"/>
  <c r="AP2085" i="1"/>
  <c r="BF1735" i="1"/>
  <c r="CH2022" i="1"/>
  <c r="AX1840" i="1"/>
  <c r="CD1918" i="1"/>
  <c r="BZ1467" i="1"/>
  <c r="AR1976" i="1"/>
  <c r="CH1735" i="1"/>
  <c r="BZ1917" i="1"/>
  <c r="T2214" i="1"/>
  <c r="Z1838" i="1"/>
  <c r="AT1882" i="1"/>
  <c r="BR1621" i="1"/>
  <c r="BB1867" i="1"/>
  <c r="BR1609" i="1"/>
  <c r="AR2165" i="1"/>
  <c r="CH1939" i="1"/>
  <c r="AN2060" i="1"/>
  <c r="CH1861" i="1"/>
  <c r="BJ2058" i="1"/>
  <c r="N1706" i="1"/>
  <c r="AP2044" i="1"/>
  <c r="N1694" i="1"/>
  <c r="BB1855" i="1"/>
  <c r="AR1808" i="1"/>
  <c r="R1968" i="1"/>
  <c r="N1919" i="1"/>
  <c r="BJ1800" i="1"/>
  <c r="BV1531" i="1"/>
  <c r="CB2116" i="1"/>
  <c r="BF1742" i="1"/>
  <c r="BB1909" i="1"/>
  <c r="BN1793" i="1"/>
  <c r="CD1709" i="1"/>
  <c r="BF1667" i="1"/>
  <c r="BV1362" i="1"/>
  <c r="AR1255" i="1"/>
  <c r="BF1302" i="1"/>
  <c r="BV1597" i="1"/>
  <c r="AP2017" i="1"/>
  <c r="BZ1735" i="1"/>
  <c r="BF1657" i="1"/>
  <c r="BB1611" i="1"/>
  <c r="AN1535" i="1"/>
  <c r="AT1310" i="1"/>
  <c r="AX1218" i="1"/>
  <c r="BV1541" i="1"/>
  <c r="AX1775" i="1"/>
  <c r="BN2022" i="1"/>
  <c r="BB1601" i="1"/>
  <c r="BB1555" i="1"/>
  <c r="BH1206" i="1"/>
  <c r="CD1289" i="1"/>
  <c r="AX1162" i="1"/>
  <c r="AR1689" i="1"/>
  <c r="BZ2017" i="1"/>
  <c r="AX1957" i="1"/>
  <c r="AX1988" i="1"/>
  <c r="CH2016" i="1"/>
  <c r="AT1779" i="1"/>
  <c r="AT1743" i="1"/>
  <c r="CH1082" i="1"/>
  <c r="AZ1885" i="1"/>
  <c r="Z1952" i="1"/>
  <c r="BZ1777" i="1"/>
  <c r="BZ2064" i="1"/>
  <c r="AP1798" i="1"/>
  <c r="BB1876" i="1"/>
  <c r="AT1825" i="1"/>
  <c r="N1352" i="1"/>
  <c r="BV1869" i="1"/>
  <c r="AT1861" i="1"/>
  <c r="BJ1827" i="1"/>
  <c r="AD1967" i="1"/>
  <c r="AP2198" i="1"/>
  <c r="AP1812" i="1"/>
  <c r="AX1908" i="1"/>
  <c r="AX2188" i="1"/>
  <c r="CH2077" i="1"/>
  <c r="R1967" i="1"/>
  <c r="AL1870" i="1"/>
  <c r="Z2156" i="1"/>
  <c r="AX2052" i="1"/>
  <c r="AP1561" i="1"/>
  <c r="N1525" i="1"/>
  <c r="CD2077" i="1"/>
  <c r="AP1922" i="1"/>
  <c r="BB1804" i="1"/>
  <c r="N1646" i="1"/>
  <c r="BN1610" i="1"/>
  <c r="BR2164" i="1"/>
  <c r="AT1939" i="1"/>
  <c r="Z1583" i="1"/>
  <c r="BN1533" i="1"/>
  <c r="AX1992" i="1"/>
  <c r="CH1798" i="1"/>
  <c r="Z1607" i="1"/>
  <c r="BN1555" i="1"/>
  <c r="BZ2003" i="1"/>
  <c r="BD1864" i="1"/>
  <c r="Z1798" i="1"/>
  <c r="CH1729" i="1"/>
  <c r="AP1677" i="1"/>
  <c r="N2017" i="1"/>
  <c r="BJ1587" i="1"/>
  <c r="CH1651" i="1"/>
  <c r="BJ1611" i="1"/>
  <c r="AP1959" i="1"/>
  <c r="BJ1701" i="1"/>
  <c r="BR1646" i="1"/>
  <c r="AV1171" i="1"/>
  <c r="BR1622" i="1"/>
  <c r="AP1631" i="1"/>
  <c r="BR1580" i="1"/>
  <c r="BF944" i="1"/>
  <c r="AX1861" i="1"/>
  <c r="BD1717" i="1"/>
  <c r="BL1829" i="1"/>
  <c r="BZ1498" i="1"/>
  <c r="BN1681" i="1"/>
  <c r="AL1572" i="1"/>
  <c r="BJ1331" i="1"/>
  <c r="AV1969" i="1"/>
  <c r="BB1880" i="1"/>
  <c r="R1723" i="1"/>
  <c r="CH1527" i="1"/>
  <c r="AX1692" i="1"/>
  <c r="BJ1499" i="1"/>
  <c r="CD1663" i="1"/>
  <c r="CH1495" i="1"/>
  <c r="BB1643" i="1"/>
  <c r="BJ1467" i="1"/>
  <c r="AD1036" i="1"/>
  <c r="BB1596" i="1"/>
  <c r="CH1831" i="1"/>
  <c r="Z1635" i="1"/>
  <c r="BV1867" i="1"/>
  <c r="AT1849" i="1"/>
  <c r="CD1744" i="1"/>
  <c r="BB1771" i="1"/>
  <c r="BV1639" i="1"/>
  <c r="BL1836" i="1"/>
  <c r="BB1609" i="1"/>
  <c r="AT1695" i="1"/>
  <c r="BB1575" i="1"/>
  <c r="BB1692" i="1"/>
  <c r="BV1561" i="1"/>
  <c r="BV1656" i="1"/>
  <c r="BF981" i="1"/>
  <c r="BV1516" i="1"/>
  <c r="AX1950" i="1"/>
  <c r="AR1661" i="1"/>
  <c r="BJ1621" i="1"/>
  <c r="BJ1645" i="1"/>
  <c r="AP2129" i="1"/>
  <c r="BJ1904" i="1"/>
  <c r="BJ2142" i="1"/>
  <c r="AT1716" i="1"/>
  <c r="BZ2016" i="1"/>
  <c r="R1574" i="1"/>
  <c r="BJ1966" i="1"/>
  <c r="AX1565" i="1"/>
  <c r="AP1884" i="1"/>
  <c r="BZ1446" i="1"/>
  <c r="BB1519" i="1"/>
  <c r="AT1677" i="1"/>
  <c r="CH1849" i="1"/>
  <c r="BJ1770" i="1"/>
  <c r="AP1740" i="1"/>
  <c r="CH1786" i="1"/>
  <c r="AX1841" i="1"/>
  <c r="AX1874" i="1"/>
  <c r="BJ1876" i="1"/>
  <c r="BN1392" i="1"/>
  <c r="AH1769" i="1"/>
  <c r="Z1336" i="1"/>
  <c r="BF1917" i="1"/>
  <c r="N1331" i="1"/>
  <c r="AX1889" i="1"/>
  <c r="N1281" i="1"/>
  <c r="Z1460" i="1"/>
  <c r="CD1595" i="1"/>
  <c r="CF2144" i="1"/>
  <c r="Z1624" i="1"/>
  <c r="AP1895" i="1"/>
  <c r="BR1572" i="1"/>
  <c r="AV2102" i="1"/>
  <c r="CH1561" i="1"/>
  <c r="BJ1440" i="1"/>
  <c r="CH1502" i="1"/>
  <c r="BB1762" i="1"/>
  <c r="J1623" i="1"/>
  <c r="BV1573" i="1"/>
  <c r="BV1280" i="1"/>
  <c r="AR1346" i="1"/>
  <c r="N1327" i="1"/>
  <c r="BV1469" i="1"/>
  <c r="BZ1761" i="1"/>
  <c r="T1675" i="1"/>
  <c r="AT1568" i="1"/>
  <c r="AT1750" i="1"/>
  <c r="AB1234" i="1"/>
  <c r="H1283" i="1"/>
  <c r="BZ1299" i="1"/>
  <c r="BH1654" i="1"/>
  <c r="AL1966" i="1"/>
  <c r="X1878" i="1"/>
  <c r="AX1743" i="1"/>
  <c r="BD1619" i="1"/>
  <c r="BP1724" i="1"/>
  <c r="AX1457" i="1"/>
  <c r="Z1282" i="1"/>
  <c r="BJ1456" i="1"/>
  <c r="BH2074" i="1"/>
  <c r="AD2114" i="1"/>
  <c r="X1738" i="1"/>
  <c r="BN2157" i="1"/>
  <c r="AX1881" i="1"/>
  <c r="CD1882" i="1"/>
  <c r="N1476" i="1"/>
  <c r="BN1548" i="1"/>
  <c r="BR1285" i="1"/>
  <c r="AP1639" i="1"/>
  <c r="BJ1713" i="1"/>
  <c r="BJ1667" i="1"/>
  <c r="BB1383" i="1"/>
  <c r="CD1350" i="1"/>
  <c r="X1647" i="1"/>
  <c r="AH1427" i="1"/>
  <c r="BN1740" i="1"/>
  <c r="BJ1597" i="1"/>
  <c r="CH1663" i="1"/>
  <c r="BJ1623" i="1"/>
  <c r="J1329" i="1"/>
  <c r="CD1294" i="1"/>
  <c r="BL1458" i="1"/>
  <c r="BR1413" i="1"/>
  <c r="N1964" i="1"/>
  <c r="Z2070" i="1"/>
  <c r="CH1617" i="1"/>
  <c r="BJ1579" i="1"/>
  <c r="AT1274" i="1"/>
  <c r="BF1254" i="1"/>
  <c r="BL1402" i="1"/>
  <c r="BJ1400" i="1"/>
  <c r="AT2001" i="1"/>
  <c r="CH2155" i="1"/>
  <c r="BF1807" i="1"/>
  <c r="BB1925" i="1"/>
  <c r="AV1696" i="1"/>
  <c r="AD1772" i="1"/>
  <c r="BV1602" i="1"/>
  <c r="CD1688" i="1"/>
  <c r="BD1437" i="1"/>
  <c r="CD1939" i="1"/>
  <c r="CB1948" i="1"/>
  <c r="AP1840" i="1"/>
  <c r="BL1136" i="1"/>
  <c r="AD1229" i="1"/>
  <c r="BX1290" i="1"/>
  <c r="CH1372" i="1"/>
  <c r="AT1894" i="1"/>
  <c r="CD1856" i="1"/>
  <c r="BR1821" i="1"/>
  <c r="CD1903" i="1"/>
  <c r="BZ1239" i="1"/>
  <c r="AX1215" i="1"/>
  <c r="BX1661" i="1"/>
  <c r="BR1357" i="1"/>
  <c r="BZ1757" i="1"/>
  <c r="BF1804" i="1"/>
  <c r="AT1896" i="1"/>
  <c r="BF1852" i="1"/>
  <c r="BN1187" i="1"/>
  <c r="BF1198" i="1"/>
  <c r="X1486" i="1"/>
  <c r="BJ1344" i="1"/>
  <c r="AR1955" i="1"/>
  <c r="AT1986" i="1"/>
  <c r="N1489" i="1"/>
  <c r="AR2109" i="1"/>
  <c r="BN1687" i="1"/>
  <c r="BZ1693" i="1"/>
  <c r="BJ1455" i="1"/>
  <c r="BV1576" i="1"/>
  <c r="CD1398" i="1"/>
  <c r="AZ1535" i="1"/>
  <c r="AX1789" i="1"/>
  <c r="BB1736" i="1"/>
  <c r="BJ1068" i="1"/>
  <c r="BF1176" i="1"/>
  <c r="H1332" i="1"/>
  <c r="BJ1322" i="1"/>
  <c r="BF2043" i="1"/>
  <c r="BZ1713" i="1"/>
  <c r="BH1955" i="1"/>
  <c r="BT1535" i="1"/>
  <c r="BR1029" i="1"/>
  <c r="CD1162" i="1"/>
  <c r="AZ1262" i="1"/>
  <c r="CH1306" i="1"/>
  <c r="BZ1834" i="1"/>
  <c r="BN1671" i="1"/>
  <c r="AR1514" i="1"/>
  <c r="N1709" i="1"/>
  <c r="BX996" i="1"/>
  <c r="AX1147" i="1"/>
  <c r="BF1426" i="1"/>
  <c r="BN1574" i="1"/>
  <c r="CH1979" i="1"/>
  <c r="CH2087" i="1"/>
  <c r="CH1370" i="1"/>
  <c r="AT1810" i="1"/>
  <c r="BF2098" i="1"/>
  <c r="BN1561" i="1"/>
  <c r="AT1553" i="1"/>
  <c r="BJ1334" i="1"/>
  <c r="BB1846" i="1"/>
  <c r="BV1818" i="1"/>
  <c r="BF1951" i="1"/>
  <c r="BV1722" i="1"/>
  <c r="BX1710" i="1"/>
  <c r="Z1464" i="1"/>
  <c r="AX988" i="1"/>
  <c r="R965" i="1"/>
  <c r="AZ1402" i="1"/>
  <c r="J924" i="1"/>
  <c r="BR1510" i="1"/>
  <c r="R1075" i="1"/>
  <c r="X1465" i="1"/>
  <c r="BF1691" i="1"/>
  <c r="BF951" i="1"/>
  <c r="AT1335" i="1"/>
  <c r="AX1385" i="1"/>
  <c r="AT915" i="1"/>
  <c r="BJ1497" i="1"/>
  <c r="AX1064" i="1"/>
  <c r="BP1388" i="1"/>
  <c r="AT1638" i="1"/>
  <c r="BV1272" i="1"/>
  <c r="BV1427" i="1"/>
  <c r="AX1240" i="1"/>
  <c r="V907" i="1"/>
  <c r="CH1481" i="1"/>
  <c r="AD1056" i="1"/>
  <c r="BH1325" i="1"/>
  <c r="AP1827" i="1"/>
  <c r="AT1580" i="1"/>
  <c r="BZ1747" i="1"/>
  <c r="AX1735" i="1"/>
  <c r="AV2123" i="1"/>
  <c r="BV1593" i="1"/>
  <c r="BZ1187" i="1"/>
  <c r="CD790" i="1"/>
  <c r="Z1874" i="1"/>
  <c r="BN1722" i="1"/>
  <c r="Z1685" i="1"/>
  <c r="AT988" i="1"/>
  <c r="BN1266" i="1"/>
  <c r="AT1660" i="1"/>
  <c r="CD928" i="1"/>
  <c r="AJ2249" i="1"/>
  <c r="BZ1819" i="1"/>
  <c r="BN1678" i="1"/>
  <c r="BZ1642" i="1"/>
  <c r="V980" i="1"/>
  <c r="BL1584" i="1"/>
  <c r="AX1597" i="1"/>
  <c r="BF918" i="1"/>
  <c r="J2210" i="1"/>
  <c r="BN1765" i="1"/>
  <c r="N1636" i="1"/>
  <c r="BN1600" i="1"/>
  <c r="BV971" i="1"/>
  <c r="X1444" i="1"/>
  <c r="CD1534" i="1"/>
  <c r="R910" i="1"/>
  <c r="CB2165" i="1"/>
  <c r="AX1853" i="1"/>
  <c r="CD1149" i="1"/>
  <c r="BR1377" i="1"/>
  <c r="CH1429" i="1"/>
  <c r="BR1321" i="1"/>
  <c r="CH1419" i="1"/>
  <c r="Z1547" i="1"/>
  <c r="BR1404" i="1"/>
  <c r="AP1597" i="1"/>
  <c r="BZ2062" i="1"/>
  <c r="AD917" i="1"/>
  <c r="BJ1218" i="1"/>
  <c r="AT1365" i="1"/>
  <c r="AP1547" i="1"/>
  <c r="CD1145" i="1"/>
  <c r="BR1209" i="1"/>
  <c r="BV1348" i="1"/>
  <c r="CH1545" i="1"/>
  <c r="AX1140" i="1"/>
  <c r="AP1526" i="1"/>
  <c r="P1017" i="1"/>
  <c r="BR1530" i="1"/>
  <c r="BF1125" i="1"/>
  <c r="BR1463" i="1"/>
  <c r="CH1259" i="1"/>
  <c r="AR1318" i="1"/>
  <c r="BZ1128" i="1"/>
  <c r="AD1278" i="1"/>
  <c r="AV1248" i="1"/>
  <c r="AZ1297" i="1"/>
  <c r="BN1121" i="1"/>
  <c r="BL1773" i="1"/>
  <c r="CD1281" i="1"/>
  <c r="AP1329" i="1"/>
  <c r="BJ1547" i="1"/>
  <c r="AP1553" i="1"/>
  <c r="BJ1537" i="1"/>
  <c r="CH1505" i="1"/>
  <c r="BJ1525" i="1"/>
  <c r="CD1870" i="1"/>
  <c r="CD1814" i="1"/>
  <c r="BR1359" i="1"/>
  <c r="AX1639" i="1"/>
  <c r="BF946" i="1"/>
  <c r="BR1496" i="1"/>
  <c r="CD1089" i="1"/>
  <c r="CD1622" i="1"/>
  <c r="CD944" i="1"/>
  <c r="BJ1495" i="1"/>
  <c r="AD1086" i="1"/>
  <c r="AX1551" i="1"/>
  <c r="CD932" i="1"/>
  <c r="AH1476" i="1"/>
  <c r="AD1076" i="1"/>
  <c r="BF1478" i="1"/>
  <c r="AT1342" i="1"/>
  <c r="AX1289" i="1"/>
  <c r="BP1003" i="1"/>
  <c r="AT1664" i="1"/>
  <c r="BV1323" i="1"/>
  <c r="AD1281" i="1"/>
  <c r="CH1315" i="1"/>
  <c r="AX1126" i="1"/>
  <c r="CD1125" i="1"/>
  <c r="CD1075" i="1"/>
  <c r="AX1110" i="1"/>
  <c r="AD1040" i="1"/>
  <c r="BF1093" i="1"/>
  <c r="CH1656" i="1"/>
  <c r="BR1607" i="1"/>
  <c r="R1573" i="1"/>
  <c r="BL982" i="1"/>
  <c r="BV1177" i="1"/>
  <c r="BB1576" i="1"/>
  <c r="BZ1279" i="1"/>
  <c r="AJ975" i="1"/>
  <c r="AT1174" i="1"/>
  <c r="BV1574" i="1"/>
  <c r="Z1278" i="1"/>
  <c r="CD945" i="1"/>
  <c r="BV1155" i="1"/>
  <c r="AT1559" i="1"/>
  <c r="AN1836" i="1"/>
  <c r="CD935" i="1"/>
  <c r="BB1135" i="1"/>
  <c r="BR1205" i="1"/>
  <c r="BF1343" i="1"/>
  <c r="BR901" i="1"/>
  <c r="BJ664" i="1"/>
  <c r="CH1188" i="1"/>
  <c r="BN1210" i="1"/>
  <c r="BF949" i="1"/>
  <c r="BB1159" i="1"/>
  <c r="BZ1457" i="1"/>
  <c r="AV1871" i="1"/>
  <c r="BF1001" i="1"/>
  <c r="CH1770" i="1"/>
  <c r="R993" i="1"/>
  <c r="CD1884" i="1"/>
  <c r="AX984" i="1"/>
  <c r="CH1820" i="1"/>
  <c r="AX1894" i="1"/>
  <c r="BZ1387" i="1"/>
  <c r="CD923" i="1"/>
  <c r="BV1121" i="1"/>
  <c r="AT1525" i="1"/>
  <c r="BX1416" i="1"/>
  <c r="AD922" i="1"/>
  <c r="AT1118" i="1"/>
  <c r="J1524" i="1"/>
  <c r="X1409" i="1"/>
  <c r="AD910" i="1"/>
  <c r="BV1099" i="1"/>
  <c r="BV1506" i="1"/>
  <c r="X1339" i="1"/>
  <c r="AX896" i="1"/>
  <c r="AT1084" i="1"/>
  <c r="AX1637" i="1"/>
  <c r="BD1262" i="1"/>
  <c r="BZ685" i="1"/>
  <c r="BZ727" i="1"/>
  <c r="CD1618" i="1"/>
  <c r="N1491" i="1"/>
  <c r="CH1566" i="1"/>
  <c r="BB1566" i="1"/>
  <c r="AV2039" i="1"/>
  <c r="BN2269" i="1"/>
  <c r="CH2141" i="1"/>
  <c r="AP2260" i="1"/>
  <c r="BB2077" i="1"/>
  <c r="BJ2206" i="1"/>
  <c r="BB2108" i="1"/>
  <c r="BF2127" i="1"/>
  <c r="BF2093" i="1"/>
  <c r="BJ2009" i="1"/>
  <c r="BX2242" i="1"/>
  <c r="CH1737" i="1"/>
  <c r="AX1979" i="1"/>
  <c r="AT1950" i="1"/>
  <c r="BJ2195" i="1"/>
  <c r="BZ1946" i="1"/>
  <c r="AH2227" i="1"/>
  <c r="CD2156" i="1"/>
  <c r="AP2122" i="1"/>
  <c r="BB2084" i="1"/>
  <c r="Z1842" i="1"/>
  <c r="BR2063" i="1"/>
  <c r="BN1825" i="1"/>
  <c r="CH2226" i="1"/>
  <c r="BV2016" i="1"/>
  <c r="CD2036" i="1"/>
  <c r="BZ2185" i="1"/>
  <c r="AN2025" i="1"/>
  <c r="BJ1895" i="1"/>
  <c r="BF2038" i="1"/>
  <c r="AP1881" i="1"/>
  <c r="AT2254" i="1"/>
  <c r="N1768" i="1"/>
  <c r="AP2003" i="1"/>
  <c r="AT1926" i="1"/>
  <c r="BD1899" i="1"/>
  <c r="BN1945" i="1"/>
  <c r="CB1829" i="1"/>
  <c r="BZ1931" i="1"/>
  <c r="AR1920" i="1"/>
  <c r="BZ2157" i="1"/>
  <c r="AP2091" i="1"/>
  <c r="BJ2064" i="1"/>
  <c r="AD1818" i="1"/>
  <c r="CD1749" i="1"/>
  <c r="Z1376" i="1"/>
  <c r="AP1994" i="1"/>
  <c r="BF1957" i="1"/>
  <c r="Z2090" i="1"/>
  <c r="CH2024" i="1"/>
  <c r="BJ2008" i="1"/>
  <c r="BB1758" i="1"/>
  <c r="AZ1570" i="1"/>
  <c r="BZ1285" i="1"/>
  <c r="AV1731" i="1"/>
  <c r="AJ2291" i="1"/>
  <c r="Z2024" i="1"/>
  <c r="AV2053" i="1"/>
  <c r="AZ1871" i="1"/>
  <c r="BT1612" i="1"/>
  <c r="BZ1720" i="1"/>
  <c r="L1416" i="1"/>
  <c r="Z1930" i="1"/>
  <c r="Z1841" i="1"/>
  <c r="CD1987" i="1"/>
  <c r="BB1869" i="1"/>
  <c r="AT1852" i="1"/>
  <c r="AT1624" i="1"/>
  <c r="BB1565" i="1"/>
  <c r="R973" i="1"/>
  <c r="AT1765" i="1"/>
  <c r="Z2273" i="1"/>
  <c r="AT1902" i="1"/>
  <c r="BJ1820" i="1"/>
  <c r="AX1958" i="1"/>
  <c r="BJ1832" i="1"/>
  <c r="CD1894" i="1"/>
  <c r="CH1442" i="1"/>
  <c r="CD1846" i="1"/>
  <c r="BB2044" i="1"/>
  <c r="BN2090" i="1"/>
  <c r="N1561" i="1"/>
  <c r="BN2006" i="1"/>
  <c r="N1575" i="1"/>
  <c r="BZ1980" i="1"/>
  <c r="BV1540" i="1"/>
  <c r="CH1800" i="1"/>
  <c r="AP2107" i="1"/>
  <c r="AZ2039" i="1"/>
  <c r="AP1618" i="1"/>
  <c r="CH1582" i="1"/>
  <c r="BJ1636" i="1"/>
  <c r="CH1586" i="1"/>
  <c r="AX1616" i="1"/>
  <c r="CB1920" i="1"/>
  <c r="AH1867" i="1"/>
  <c r="CH1720" i="1"/>
  <c r="CH1664" i="1"/>
  <c r="AT1723" i="1"/>
  <c r="CH1594" i="1"/>
  <c r="BJ1646" i="1"/>
  <c r="CH1596" i="1"/>
  <c r="AX1628" i="1"/>
  <c r="BJ1590" i="1"/>
  <c r="BJ1670" i="1"/>
  <c r="CH1618" i="1"/>
  <c r="AT1657" i="1"/>
  <c r="Z2065" i="1"/>
  <c r="BN1653" i="1"/>
  <c r="BT1542" i="1"/>
  <c r="N1722" i="1"/>
  <c r="N1287" i="1"/>
  <c r="BN1628" i="1"/>
  <c r="BZ1694" i="1"/>
  <c r="BN1652" i="1"/>
  <c r="Z1644" i="1"/>
  <c r="BN1604" i="1"/>
  <c r="Z1681" i="1"/>
  <c r="BZ1650" i="1"/>
  <c r="Z1960" i="1"/>
  <c r="N1519" i="1"/>
  <c r="Z1615" i="1"/>
  <c r="BZ1582" i="1"/>
  <c r="BN1932" i="1"/>
  <c r="BR1720" i="1"/>
  <c r="BB1513" i="1"/>
  <c r="BV1477" i="1"/>
  <c r="BJ2056" i="1"/>
  <c r="CF2081" i="1"/>
  <c r="BZ1519" i="1"/>
  <c r="BN2113" i="1"/>
  <c r="N1497" i="1"/>
  <c r="BN1575" i="1"/>
  <c r="Z1625" i="1"/>
  <c r="CD2057" i="1"/>
  <c r="N1588" i="1"/>
  <c r="BN1982" i="1"/>
  <c r="BN1586" i="1"/>
  <c r="AV2095" i="1"/>
  <c r="Z1548" i="1"/>
  <c r="AF1479" i="1"/>
  <c r="AX1441" i="1"/>
  <c r="CH1246" i="1"/>
  <c r="BB1845" i="1"/>
  <c r="BR1597" i="1"/>
  <c r="Z1478" i="1"/>
  <c r="Z1985" i="1"/>
  <c r="AX1708" i="1"/>
  <c r="AR1731" i="1"/>
  <c r="N1545" i="1"/>
  <c r="AP1860" i="1"/>
  <c r="N1511" i="1"/>
  <c r="CD1971" i="1"/>
  <c r="BN1509" i="1"/>
  <c r="BF1961" i="1"/>
  <c r="BZ1483" i="1"/>
  <c r="AH1378" i="1"/>
  <c r="AX1222" i="1"/>
  <c r="CD1544" i="1"/>
  <c r="AL2176" i="1"/>
  <c r="AX1817" i="1"/>
  <c r="BP1969" i="1"/>
  <c r="BN1623" i="1"/>
  <c r="CH1623" i="1"/>
  <c r="CH1622" i="1"/>
  <c r="BJ1454" i="1"/>
  <c r="CH1600" i="1"/>
  <c r="AH1425" i="1"/>
  <c r="AH1575" i="1"/>
  <c r="BR1421" i="1"/>
  <c r="BR1561" i="1"/>
  <c r="BR1387" i="1"/>
  <c r="AX1530" i="1"/>
  <c r="BT1192" i="1"/>
  <c r="BV1161" i="1"/>
  <c r="CD2139" i="1"/>
  <c r="CH1762" i="1"/>
  <c r="BJ1607" i="1"/>
  <c r="AX1953" i="1"/>
  <c r="CD2069" i="1"/>
  <c r="BJ1560" i="1"/>
  <c r="BJ1376" i="1"/>
  <c r="BN2024" i="1"/>
  <c r="BJ1342" i="1"/>
  <c r="CH1954" i="1"/>
  <c r="CH1336" i="1"/>
  <c r="AP1902" i="1"/>
  <c r="BJ1308" i="1"/>
  <c r="BH1556" i="1"/>
  <c r="BH1178" i="1"/>
  <c r="AT1078" i="1"/>
  <c r="BN1559" i="1"/>
  <c r="CD1063" i="1"/>
  <c r="CH1888" i="1"/>
  <c r="CH1548" i="1"/>
  <c r="CH1730" i="1"/>
  <c r="BN2014" i="1"/>
  <c r="CH1418" i="1"/>
  <c r="CD1825" i="1"/>
  <c r="AX1890" i="1"/>
  <c r="AX1846" i="1"/>
  <c r="N1401" i="1"/>
  <c r="AX1449" i="1"/>
  <c r="BR1341" i="1"/>
  <c r="AD1474" i="1"/>
  <c r="BH1577" i="1"/>
  <c r="AX1769" i="1"/>
  <c r="CD1839" i="1"/>
  <c r="AX1790" i="1"/>
  <c r="CH1482" i="1"/>
  <c r="CD1386" i="1"/>
  <c r="BR1329" i="1"/>
  <c r="AN1878" i="1"/>
  <c r="AT1412" i="1"/>
  <c r="CB1696" i="1"/>
  <c r="CD1783" i="1"/>
  <c r="CF1843" i="1"/>
  <c r="AX1541" i="1"/>
  <c r="BF1322" i="1"/>
  <c r="BJ1316" i="1"/>
  <c r="AN1542" i="1"/>
  <c r="AT1366" i="1"/>
  <c r="Z1534" i="1"/>
  <c r="X1766" i="1"/>
  <c r="R950" i="1"/>
  <c r="AX1810" i="1"/>
  <c r="BN1289" i="1"/>
  <c r="BF1821" i="1"/>
  <c r="AX1856" i="1"/>
  <c r="N1534" i="1"/>
  <c r="N1686" i="1"/>
  <c r="T1479" i="1"/>
  <c r="N1712" i="1"/>
  <c r="AL1278" i="1"/>
  <c r="AT1244" i="1"/>
  <c r="BZ1558" i="1"/>
  <c r="BZ1441" i="1"/>
  <c r="BN1260" i="1"/>
  <c r="BN1638" i="1"/>
  <c r="BZ1706" i="1"/>
  <c r="N1666" i="1"/>
  <c r="BL1388" i="1"/>
  <c r="J1231" i="1"/>
  <c r="BZ1546" i="1"/>
  <c r="BZ1429" i="1"/>
  <c r="CF1192" i="1"/>
  <c r="N1596" i="1"/>
  <c r="BZ1660" i="1"/>
  <c r="N1622" i="1"/>
  <c r="AZ1416" i="1"/>
  <c r="BB1217" i="1"/>
  <c r="BZ1534" i="1"/>
  <c r="BN1421" i="1"/>
  <c r="CF1136" i="1"/>
  <c r="BB1615" i="1"/>
  <c r="BF1798" i="1"/>
  <c r="BN1482" i="1"/>
  <c r="N1720" i="1"/>
  <c r="BL1675" i="1"/>
  <c r="X1780" i="1"/>
  <c r="AZ1556" i="1"/>
  <c r="BH1731" i="1"/>
  <c r="Z1490" i="1"/>
  <c r="N1555" i="1"/>
  <c r="BN1519" i="1"/>
  <c r="AX1232" i="1"/>
  <c r="AT1188" i="1"/>
  <c r="BZ1512" i="1"/>
  <c r="BN1399" i="1"/>
  <c r="BZ1197" i="1"/>
  <c r="AD1722" i="1"/>
  <c r="Z1516" i="1"/>
  <c r="N1477" i="1"/>
  <c r="AT1176" i="1"/>
  <c r="BZ1502" i="1"/>
  <c r="BN1387" i="1"/>
  <c r="CH1114" i="1"/>
  <c r="BF1671" i="1"/>
  <c r="BZ1471" i="1"/>
  <c r="CD1715" i="1"/>
  <c r="BF1127" i="1"/>
  <c r="BB1161" i="1"/>
  <c r="BZ1490" i="1"/>
  <c r="N1379" i="1"/>
  <c r="BJ1070" i="1"/>
  <c r="CH1713" i="1"/>
  <c r="CH1868" i="1"/>
  <c r="BJ1351" i="1"/>
  <c r="BZ1624" i="1"/>
  <c r="CD1197" i="1"/>
  <c r="N1602" i="1"/>
  <c r="BN1674" i="1"/>
  <c r="BF1674" i="1"/>
  <c r="AT1562" i="1"/>
  <c r="BV1637" i="1"/>
  <c r="BB1607" i="1"/>
  <c r="R1041" i="1"/>
  <c r="V1134" i="1"/>
  <c r="BN1470" i="1"/>
  <c r="AP1474" i="1"/>
  <c r="BR999" i="1"/>
  <c r="CD1730" i="1"/>
  <c r="BB1583" i="1"/>
  <c r="BB1551" i="1"/>
  <c r="R1005" i="1"/>
  <c r="BV1125" i="1"/>
  <c r="X1885" i="1"/>
  <c r="BB1713" i="1"/>
  <c r="P961" i="1"/>
  <c r="BD1535" i="1"/>
  <c r="BB1527" i="1"/>
  <c r="AT1496" i="1"/>
  <c r="BF967" i="1"/>
  <c r="AT1110" i="1"/>
  <c r="BF1726" i="1"/>
  <c r="AX1631" i="1"/>
  <c r="AD945" i="1"/>
  <c r="AV1927" i="1"/>
  <c r="AP1580" i="1"/>
  <c r="AD1476" i="1"/>
  <c r="AL1476" i="1"/>
  <c r="CD1051" i="1"/>
  <c r="AZ1479" i="1"/>
  <c r="BZ1652" i="1"/>
  <c r="BZ1751" i="1"/>
  <c r="X1745" i="1"/>
  <c r="AD958" i="1"/>
  <c r="BV1617" i="1"/>
  <c r="CD1478" i="1"/>
  <c r="BF2107" i="1"/>
  <c r="BF1903" i="1"/>
  <c r="AX1838" i="1"/>
  <c r="J1671" i="1"/>
  <c r="BF915" i="1"/>
  <c r="AT1106" i="1"/>
  <c r="AT1513" i="1"/>
  <c r="BX1360" i="1"/>
  <c r="BF1995" i="1"/>
  <c r="BF1845" i="1"/>
  <c r="AX1782" i="1"/>
  <c r="CF1668" i="1"/>
  <c r="BF903" i="1"/>
  <c r="BB1091" i="1"/>
  <c r="BB1498" i="1"/>
  <c r="BL1276" i="1"/>
  <c r="CH2036" i="1"/>
  <c r="BF1789" i="1"/>
  <c r="CB1724" i="1"/>
  <c r="Z1330" i="1"/>
  <c r="R895" i="1"/>
  <c r="J1083" i="1"/>
  <c r="BV1484" i="1"/>
  <c r="X1598" i="1"/>
  <c r="BZ1807" i="1"/>
  <c r="CD1743" i="1"/>
  <c r="CD1625" i="1"/>
  <c r="AP1720" i="1"/>
  <c r="CD1615" i="1"/>
  <c r="X1794" i="1"/>
  <c r="CB1556" i="1"/>
  <c r="R922" i="1"/>
  <c r="AB1479" i="1"/>
  <c r="BF1741" i="1"/>
  <c r="BD1514" i="1"/>
  <c r="BJ1539" i="1"/>
  <c r="CF1451" i="1"/>
  <c r="BJ1450" i="1"/>
  <c r="AX1582" i="1"/>
  <c r="AD972" i="1"/>
  <c r="CH1694" i="1"/>
  <c r="AV1535" i="1"/>
  <c r="AP1700" i="1"/>
  <c r="BR1484" i="1"/>
  <c r="BP1374" i="1"/>
  <c r="CH1434" i="1"/>
  <c r="AX1572" i="1"/>
  <c r="CD963" i="1"/>
  <c r="BR1645" i="1"/>
  <c r="CH1708" i="1"/>
  <c r="CH1652" i="1"/>
  <c r="BB1708" i="1"/>
  <c r="BP1318" i="1"/>
  <c r="CH1422" i="1"/>
  <c r="BF1555" i="1"/>
  <c r="BF953" i="1"/>
  <c r="CD1881" i="1"/>
  <c r="Z1506" i="1"/>
  <c r="CH1436" i="1"/>
  <c r="CD1700" i="1"/>
  <c r="BJ1386" i="1"/>
  <c r="AX1685" i="1"/>
  <c r="BJ1330" i="1"/>
  <c r="R1672" i="1"/>
  <c r="N1485" i="1"/>
  <c r="BJ1569" i="1"/>
  <c r="Z1538" i="1"/>
  <c r="CH1520" i="1"/>
  <c r="AN1647" i="1"/>
  <c r="AX998" i="1"/>
  <c r="BV1538" i="1"/>
  <c r="BJ1504" i="1"/>
  <c r="BH1465" i="1"/>
  <c r="R995" i="1"/>
  <c r="AT1533" i="1"/>
  <c r="BB1707" i="1"/>
  <c r="BV1387" i="1"/>
  <c r="R985" i="1"/>
  <c r="BB1518" i="1"/>
  <c r="BF1644" i="1"/>
  <c r="J1327" i="1"/>
  <c r="AX1427" i="1"/>
  <c r="BZ1075" i="1"/>
  <c r="AL427" i="1"/>
  <c r="BT975" i="1"/>
  <c r="CD1408" i="1"/>
  <c r="N1069" i="1"/>
  <c r="X1787" i="1"/>
  <c r="BR1670" i="1"/>
  <c r="CH1393" i="1"/>
  <c r="BB1534" i="1"/>
  <c r="CH1337" i="1"/>
  <c r="BB1524" i="1"/>
  <c r="BZ1560" i="1"/>
  <c r="BV1510" i="1"/>
  <c r="BB1559" i="1"/>
  <c r="BF1663" i="1"/>
  <c r="BV1625" i="1"/>
  <c r="AD1573" i="1"/>
  <c r="AT1272" i="1"/>
  <c r="R963" i="1"/>
  <c r="BV1482" i="1"/>
  <c r="CD1562" i="1"/>
  <c r="CF1241" i="1"/>
  <c r="BF959" i="1"/>
  <c r="AT1477" i="1"/>
  <c r="BF1510" i="1"/>
  <c r="BP1164" i="1"/>
  <c r="AT1457" i="1"/>
  <c r="BB1462" i="1"/>
  <c r="BN1454" i="1"/>
  <c r="BF1267" i="1"/>
  <c r="BV1243" i="1"/>
  <c r="N973" i="1"/>
  <c r="AH305" i="1"/>
  <c r="BP758" i="1"/>
  <c r="AT1238" i="1"/>
  <c r="CH1349" i="1"/>
  <c r="Z1609" i="1"/>
  <c r="AD1621" i="1"/>
  <c r="BN1547" i="1"/>
  <c r="AD1575" i="1"/>
  <c r="BN1503" i="1"/>
  <c r="CD1520" i="1"/>
  <c r="BZ1623" i="1"/>
  <c r="BZ1705" i="1"/>
  <c r="BN1663" i="1"/>
  <c r="CH952" i="1"/>
  <c r="R1134" i="1"/>
  <c r="AX1363" i="1"/>
  <c r="BN1554" i="1"/>
  <c r="J950" i="1"/>
  <c r="BF1132" i="1"/>
  <c r="CD1344" i="1"/>
  <c r="BZ1552" i="1"/>
  <c r="J938" i="1"/>
  <c r="AX1113" i="1"/>
  <c r="BF1280" i="1"/>
  <c r="Z1539" i="1"/>
  <c r="J928" i="1"/>
  <c r="CD1096" i="1"/>
  <c r="AH1477" i="1"/>
  <c r="CF1374" i="1"/>
  <c r="BD569" i="1"/>
  <c r="CD770" i="1"/>
  <c r="CH1468" i="1"/>
  <c r="AN1332" i="1"/>
  <c r="AT939" i="1"/>
  <c r="CD1118" i="1"/>
  <c r="R1475" i="1"/>
  <c r="BJ1581" i="1"/>
  <c r="BL1710" i="1"/>
  <c r="CB2130" i="1"/>
  <c r="CF1437" i="1"/>
  <c r="CH1814" i="1"/>
  <c r="CF1381" i="1"/>
  <c r="BF1939" i="1"/>
  <c r="AV1766" i="1"/>
  <c r="BJ1840" i="1"/>
  <c r="J916" i="1"/>
  <c r="AX1079" i="1"/>
  <c r="BF1231" i="1"/>
  <c r="N1512" i="1"/>
  <c r="BB914" i="1"/>
  <c r="R1078" i="1"/>
  <c r="CD1229" i="1"/>
  <c r="BN1510" i="1"/>
  <c r="BB902" i="1"/>
  <c r="R1068" i="1"/>
  <c r="BF1209" i="1"/>
  <c r="BZ1496" i="1"/>
  <c r="BB890" i="1"/>
  <c r="R1056" i="1"/>
  <c r="BF1546" i="1"/>
  <c r="BV1188" i="1"/>
  <c r="BB608" i="1"/>
  <c r="BZ1163" i="1"/>
  <c r="AX1527" i="1"/>
  <c r="CD1503" i="1"/>
  <c r="AP1769" i="1"/>
  <c r="BH1472" i="1"/>
  <c r="AX1965" i="1"/>
  <c r="AL2252" i="1"/>
  <c r="AZ2305" i="1"/>
  <c r="AX2162" i="1"/>
  <c r="BN2195" i="1"/>
  <c r="AT2022" i="1"/>
  <c r="BB2126" i="1"/>
  <c r="BF2083" i="1"/>
  <c r="AH2198" i="1"/>
  <c r="CB2235" i="1"/>
  <c r="AT1783" i="1"/>
  <c r="CH2093" i="1"/>
  <c r="AX1884" i="1"/>
  <c r="AR1990" i="1"/>
  <c r="BZ1489" i="1"/>
  <c r="BZ1803" i="1"/>
  <c r="AH1768" i="1"/>
  <c r="CD2099" i="1"/>
  <c r="BZ2009" i="1"/>
  <c r="BJ1937" i="1"/>
  <c r="BZ1658" i="1"/>
  <c r="CH1887" i="1"/>
  <c r="BZ1646" i="1"/>
  <c r="BB2115" i="1"/>
  <c r="AH2160" i="1"/>
  <c r="R2111" i="1"/>
  <c r="AP2051" i="1"/>
  <c r="AP1944" i="1"/>
  <c r="CB1633" i="1"/>
  <c r="CD1965" i="1"/>
  <c r="CB1577" i="1"/>
  <c r="BV2337" i="1"/>
  <c r="J1917" i="1"/>
  <c r="Z2203" i="1"/>
  <c r="Z2094" i="1"/>
  <c r="CH2009" i="1"/>
  <c r="CD1786" i="1"/>
  <c r="AZ1906" i="1"/>
  <c r="CD1769" i="1"/>
  <c r="BJ2036" i="1"/>
  <c r="BB1967" i="1"/>
  <c r="BJ1898" i="1"/>
  <c r="BZ1831" i="1"/>
  <c r="AX1805" i="1"/>
  <c r="CD1702" i="1"/>
  <c r="CD1670" i="1"/>
  <c r="CD1943" i="1"/>
  <c r="Z1995" i="1"/>
  <c r="BN1985" i="1"/>
  <c r="R1919" i="1"/>
  <c r="BJ1912" i="1"/>
  <c r="BB1742" i="1"/>
  <c r="BV1646" i="1"/>
  <c r="BV1614" i="1"/>
  <c r="AV2179" i="1"/>
  <c r="CD2058" i="1"/>
  <c r="CH2113" i="1"/>
  <c r="BF1856" i="1"/>
  <c r="AN1731" i="1"/>
  <c r="AR1542" i="1"/>
  <c r="BV1590" i="1"/>
  <c r="BV1558" i="1"/>
  <c r="BL2046" i="1"/>
  <c r="Z1919" i="1"/>
  <c r="AV1948" i="1"/>
  <c r="AP1826" i="1"/>
  <c r="BZ1590" i="1"/>
  <c r="BB1761" i="1"/>
  <c r="AT1673" i="1"/>
  <c r="BF1639" i="1"/>
  <c r="AT1608" i="1"/>
  <c r="AX2001" i="1"/>
  <c r="BV1964" i="1"/>
  <c r="BZ2093" i="1"/>
  <c r="BF1869" i="1"/>
  <c r="AX1862" i="1"/>
  <c r="N1309" i="1"/>
  <c r="BN1267" i="1"/>
  <c r="AL1673" i="1"/>
  <c r="BN2119" i="1"/>
  <c r="Z2069" i="1"/>
  <c r="N1616" i="1"/>
  <c r="CH1867" i="1"/>
  <c r="BN1481" i="1"/>
  <c r="R1023" i="1"/>
  <c r="AX1000" i="1"/>
  <c r="CD2003" i="1"/>
  <c r="AX2196" i="1"/>
  <c r="BJ2176" i="1"/>
  <c r="BJ1727" i="1"/>
  <c r="BJ1874" i="1"/>
  <c r="BJ1603" i="1"/>
  <c r="BN2064" i="1"/>
  <c r="BH1864" i="1"/>
  <c r="BR1723" i="1"/>
  <c r="BR1819" i="1"/>
  <c r="AP1679" i="1"/>
  <c r="CH1631" i="1"/>
  <c r="BF914" i="1"/>
  <c r="BZ2014" i="1"/>
  <c r="BJ1615" i="1"/>
  <c r="AT2100" i="1"/>
  <c r="V1474" i="1"/>
  <c r="AP1574" i="1"/>
  <c r="BJ1637" i="1"/>
  <c r="CH1587" i="1"/>
  <c r="BB1499" i="1"/>
  <c r="BF1756" i="1"/>
  <c r="BZ1933" i="1"/>
  <c r="N1713" i="1"/>
  <c r="BZ1663" i="1"/>
  <c r="AT1607" i="1"/>
  <c r="BN1667" i="1"/>
  <c r="N1645" i="1"/>
  <c r="BZ1595" i="1"/>
  <c r="J1526" i="1"/>
  <c r="CB1367" i="1"/>
  <c r="BN1643" i="1"/>
  <c r="Z1616" i="1"/>
  <c r="R743" i="1"/>
  <c r="N1771" i="1"/>
  <c r="BZ1573" i="1"/>
  <c r="BZ2077" i="1"/>
  <c r="AX593" i="1"/>
  <c r="Z1772" i="1"/>
  <c r="CH1688" i="1"/>
  <c r="AP1646" i="1"/>
  <c r="CD1296" i="1"/>
  <c r="CH1811" i="1"/>
  <c r="BZ1541" i="1"/>
  <c r="AX1134" i="1"/>
  <c r="AV1465" i="1"/>
  <c r="AT1538" i="1"/>
  <c r="AT1821" i="1"/>
  <c r="AT1400" i="1"/>
  <c r="J1769" i="1"/>
  <c r="AT1266" i="1"/>
  <c r="BB1748" i="1"/>
  <c r="CF1234" i="1"/>
  <c r="AR1682" i="1"/>
  <c r="AX1398" i="1"/>
  <c r="AH1330" i="1"/>
  <c r="BF1203" i="1"/>
  <c r="BZ1792" i="1"/>
  <c r="CH1593" i="1"/>
  <c r="BL1815" i="1"/>
  <c r="CD1740" i="1"/>
  <c r="BJ1666" i="1"/>
  <c r="BD1521" i="1"/>
  <c r="AN1815" i="1"/>
  <c r="BZ1231" i="1"/>
  <c r="P1528" i="1"/>
  <c r="X1087" i="1"/>
  <c r="X1962" i="1"/>
  <c r="AV1080" i="1"/>
  <c r="AP1712" i="1"/>
  <c r="BL1010" i="1"/>
  <c r="BJ1527" i="1"/>
  <c r="CD1121" i="1"/>
  <c r="BN1614" i="1"/>
  <c r="AP1728" i="1"/>
  <c r="AX1488" i="1"/>
  <c r="BJ1301" i="1"/>
  <c r="AT1776" i="1"/>
  <c r="BF1854" i="1"/>
  <c r="CD1905" i="1"/>
  <c r="BF1820" i="1"/>
  <c r="BF1863" i="1"/>
  <c r="AX1791" i="1"/>
  <c r="CD1861" i="1"/>
  <c r="BF1786" i="1"/>
  <c r="CD1827" i="1"/>
  <c r="BN1526" i="1"/>
  <c r="N1413" i="1"/>
  <c r="BF1371" i="1"/>
  <c r="Z1909" i="1"/>
  <c r="BF1659" i="1"/>
  <c r="AT1757" i="1"/>
  <c r="BJ1978" i="1"/>
  <c r="AZ1598" i="1"/>
  <c r="R1771" i="1"/>
  <c r="AX1824" i="1"/>
  <c r="AT1733" i="1"/>
  <c r="AT1778" i="1"/>
  <c r="CB1661" i="1"/>
  <c r="BB1775" i="1"/>
  <c r="AR1640" i="1"/>
  <c r="AT1742" i="1"/>
  <c r="N1462" i="1"/>
  <c r="BV1721" i="1"/>
  <c r="BR967" i="1"/>
  <c r="CD1356" i="1"/>
  <c r="AD1084" i="1"/>
  <c r="N1539" i="1"/>
  <c r="BJ1602" i="1"/>
  <c r="BB1691" i="1"/>
  <c r="AX1930" i="1"/>
  <c r="BJ1303" i="1"/>
  <c r="N1630" i="1"/>
  <c r="CD1840" i="1"/>
  <c r="BB1776" i="1"/>
  <c r="BN1516" i="1"/>
  <c r="AT1307" i="1"/>
  <c r="AN1864" i="1"/>
  <c r="Z1485" i="1"/>
  <c r="N1562" i="1"/>
  <c r="BF1715" i="1"/>
  <c r="CD1784" i="1"/>
  <c r="BH1787" i="1"/>
  <c r="N1474" i="1"/>
  <c r="AZ1255" i="1"/>
  <c r="X1584" i="1"/>
  <c r="Z1475" i="1"/>
  <c r="AH1525" i="1"/>
  <c r="AN1899" i="1"/>
  <c r="CF1871" i="1"/>
  <c r="BD1983" i="1"/>
  <c r="BF1702" i="1"/>
  <c r="AZ1199" i="1"/>
  <c r="AV1430" i="1"/>
  <c r="Z1463" i="1"/>
  <c r="CH1470" i="1"/>
  <c r="V1768" i="1"/>
  <c r="Z1553" i="1"/>
  <c r="BR1672" i="1"/>
  <c r="CH1709" i="1"/>
  <c r="AX1974" i="1"/>
  <c r="AF1969" i="1"/>
  <c r="CD1807" i="1"/>
  <c r="BB1686" i="1"/>
  <c r="BF1868" i="1"/>
  <c r="N1701" i="1"/>
  <c r="BZ1651" i="1"/>
  <c r="BB1590" i="1"/>
  <c r="BV1399" i="1"/>
  <c r="CB1297" i="1"/>
  <c r="AX1727" i="1"/>
  <c r="BB1657" i="1"/>
  <c r="BN1713" i="1"/>
  <c r="N1657" i="1"/>
  <c r="BZ1607" i="1"/>
  <c r="AT1539" i="1"/>
  <c r="BB1345" i="1"/>
  <c r="AX1439" i="1"/>
  <c r="AX1715" i="1"/>
  <c r="CD1602" i="1"/>
  <c r="BN2038" i="1"/>
  <c r="N1611" i="1"/>
  <c r="Z1560" i="1"/>
  <c r="AT1483" i="1"/>
  <c r="AT1282" i="1"/>
  <c r="AX1393" i="1"/>
  <c r="BF1700" i="1"/>
  <c r="BF1548" i="1"/>
  <c r="BN1590" i="1"/>
  <c r="N1443" i="1"/>
  <c r="AF1920" i="1"/>
  <c r="AV1745" i="1"/>
  <c r="R1770" i="1"/>
  <c r="AZ1332" i="1"/>
  <c r="Z1719" i="1"/>
  <c r="AD1574" i="1"/>
  <c r="BJ1642" i="1"/>
  <c r="AV1913" i="1"/>
  <c r="CH1778" i="1"/>
  <c r="CH1391" i="1"/>
  <c r="CF1143" i="1"/>
  <c r="AX1293" i="1"/>
  <c r="AD1673" i="1"/>
  <c r="BH1584" i="1"/>
  <c r="CH1742" i="1"/>
  <c r="AP1814" i="1"/>
  <c r="AT1869" i="1"/>
  <c r="CH1335" i="1"/>
  <c r="CD1393" i="1"/>
  <c r="BV1257" i="1"/>
  <c r="CD1664" i="1"/>
  <c r="AL1429" i="1"/>
  <c r="AV1661" i="1"/>
  <c r="AT1881" i="1"/>
  <c r="BB1798" i="1"/>
  <c r="N1560" i="1"/>
  <c r="BN1229" i="1"/>
  <c r="AT1240" i="1"/>
  <c r="AT1649" i="1"/>
  <c r="N1394" i="1"/>
  <c r="AP1996" i="1"/>
  <c r="BJ2001" i="1"/>
  <c r="BB1888" i="1"/>
  <c r="BB1918" i="1"/>
  <c r="BX1899" i="1"/>
  <c r="AX1170" i="1"/>
  <c r="BN1588" i="1"/>
  <c r="CD1519" i="1"/>
  <c r="R1671" i="1"/>
  <c r="AX1736" i="1"/>
  <c r="BD1472" i="1"/>
  <c r="Z2101" i="1"/>
  <c r="AH1085" i="1"/>
  <c r="AT1218" i="1"/>
  <c r="BB1622" i="1"/>
  <c r="N1337" i="1"/>
  <c r="AV1486" i="1"/>
  <c r="CB1514" i="1"/>
  <c r="CH1700" i="1"/>
  <c r="BV1674" i="1"/>
  <c r="AV1052" i="1"/>
  <c r="BB1203" i="1"/>
  <c r="BV1608" i="1"/>
  <c r="N1315" i="1"/>
  <c r="BF1964" i="1"/>
  <c r="BJ1706" i="1"/>
  <c r="BJ1650" i="1"/>
  <c r="CD1623" i="1"/>
  <c r="CH1014" i="1"/>
  <c r="BV1189" i="1"/>
  <c r="AT1593" i="1"/>
  <c r="BN1293" i="1"/>
  <c r="BL2354" i="1"/>
  <c r="BJ1807" i="1"/>
  <c r="AV1899" i="1"/>
  <c r="AX1897" i="1"/>
  <c r="BZ1604" i="1"/>
  <c r="BB1744" i="1"/>
  <c r="BN1666" i="1"/>
  <c r="BZ1853" i="1"/>
  <c r="CD1695" i="1"/>
  <c r="CD1705" i="1"/>
  <c r="AX956" i="1"/>
  <c r="BF1019" i="1"/>
  <c r="BZ1957" i="1"/>
  <c r="CD1888" i="1"/>
  <c r="N1488" i="1"/>
  <c r="BN1462" i="1"/>
  <c r="BZ1278" i="1"/>
  <c r="BX954" i="1"/>
  <c r="BB1363" i="1"/>
  <c r="AP1377" i="1"/>
  <c r="BN1933" i="1"/>
  <c r="CD1832" i="1"/>
  <c r="CD1726" i="1"/>
  <c r="BF1694" i="1"/>
  <c r="CF1906" i="1"/>
  <c r="CD943" i="1"/>
  <c r="AT1300" i="1"/>
  <c r="CH1363" i="1"/>
  <c r="BB1968" i="1"/>
  <c r="BF1771" i="1"/>
  <c r="R1674" i="1"/>
  <c r="BB1638" i="1"/>
  <c r="AX1461" i="1"/>
  <c r="CD931" i="1"/>
  <c r="BH1248" i="1"/>
  <c r="BR1348" i="1"/>
  <c r="Z1632" i="1"/>
  <c r="AN1717" i="1"/>
  <c r="BB1658" i="1"/>
  <c r="BH1885" i="1"/>
  <c r="BB1784" i="1"/>
  <c r="CD1581" i="1"/>
  <c r="AH1721" i="1"/>
  <c r="AN1556" i="1"/>
  <c r="BR1632" i="1"/>
  <c r="AV1598" i="1"/>
  <c r="P1136" i="1"/>
  <c r="AP1036" i="1"/>
  <c r="CD998" i="1"/>
  <c r="AL1327" i="1"/>
  <c r="BJ1302" i="1"/>
  <c r="AF1577" i="1"/>
  <c r="CD1919" i="1"/>
  <c r="AH1720" i="1"/>
  <c r="CH1665" i="1"/>
  <c r="AX939" i="1"/>
  <c r="BF988" i="1"/>
  <c r="BN1300" i="1"/>
  <c r="AP1565" i="1"/>
  <c r="BN1453" i="1"/>
  <c r="AR1500" i="1"/>
  <c r="BJ1671" i="1"/>
  <c r="CH1621" i="1"/>
  <c r="R904" i="1"/>
  <c r="R980" i="1"/>
  <c r="AH1281" i="1"/>
  <c r="N1548" i="1"/>
  <c r="BN1441" i="1"/>
  <c r="CD1762" i="1"/>
  <c r="CH1644" i="1"/>
  <c r="AP1659" i="1"/>
  <c r="BB1083" i="1"/>
  <c r="BJ1617" i="1"/>
  <c r="J1075" i="1"/>
  <c r="BR1574" i="1"/>
  <c r="AT1064" i="1"/>
  <c r="BB1778" i="1"/>
  <c r="Z2045" i="1"/>
  <c r="AZ1780" i="1"/>
  <c r="CH1546" i="1"/>
  <c r="BJ1238" i="1"/>
  <c r="R1527" i="1"/>
  <c r="T1185" i="1"/>
  <c r="AT1156" i="1"/>
  <c r="BR1229" i="1"/>
  <c r="BF1525" i="1"/>
  <c r="AB2018" i="1"/>
  <c r="BB1153" i="1"/>
  <c r="AP1546" i="1"/>
  <c r="AX1506" i="1"/>
  <c r="AT1422" i="1"/>
  <c r="AT1134" i="1"/>
  <c r="BR1483" i="1"/>
  <c r="AR1192" i="1"/>
  <c r="BV978" i="1"/>
  <c r="BJ302" i="1"/>
  <c r="BT814" i="1"/>
  <c r="H1185" i="1"/>
  <c r="BB970" i="1"/>
  <c r="AP300" i="1"/>
  <c r="BL1843" i="1"/>
  <c r="Z1596" i="1"/>
  <c r="AT974" i="1"/>
  <c r="X2305" i="1"/>
  <c r="V966" i="1"/>
  <c r="CH1968" i="1"/>
  <c r="BV957" i="1"/>
  <c r="AV1563" i="1"/>
  <c r="BB1769" i="1"/>
  <c r="CF1913" i="1"/>
  <c r="L1556" i="1"/>
  <c r="AT1722" i="1"/>
  <c r="AX1474" i="1"/>
  <c r="V1280" i="1"/>
  <c r="AT1100" i="1"/>
  <c r="BB1695" i="1"/>
  <c r="BF1469" i="1"/>
  <c r="BV1271" i="1"/>
  <c r="BB1097" i="1"/>
  <c r="BF1632" i="1"/>
  <c r="AN1598" i="1"/>
  <c r="BP1185" i="1"/>
  <c r="V1082" i="1"/>
  <c r="AX1569" i="1"/>
  <c r="BZ1260" i="1"/>
  <c r="N1251" i="1"/>
  <c r="BJ249" i="1"/>
  <c r="BJ1197" i="1"/>
  <c r="BH1255" i="1"/>
  <c r="CD1877" i="1"/>
  <c r="BN1869" i="1"/>
  <c r="R1070" i="1"/>
  <c r="BZ2020" i="1"/>
  <c r="AX1061" i="1"/>
  <c r="V1771" i="1"/>
  <c r="AD1051" i="1"/>
  <c r="BF1755" i="1"/>
  <c r="BF1211" i="1"/>
  <c r="R1181" i="1"/>
  <c r="BV1665" i="1"/>
  <c r="BJ1028" i="1"/>
  <c r="AL1575" i="1"/>
  <c r="AD1134" i="1"/>
  <c r="N1324" i="1"/>
  <c r="BR1021" i="1"/>
  <c r="BN1568" i="1"/>
  <c r="AX1132" i="1"/>
  <c r="BZ1320" i="1"/>
  <c r="CB975" i="1"/>
  <c r="AP1551" i="1"/>
  <c r="BF1117" i="1"/>
  <c r="CH1288" i="1"/>
  <c r="BB944" i="1"/>
  <c r="CD1138" i="1"/>
  <c r="CD561" i="1"/>
  <c r="BB543" i="1"/>
  <c r="BV1030" i="1"/>
  <c r="AD1135" i="1"/>
  <c r="CD551" i="1"/>
  <c r="BV533" i="1"/>
  <c r="AV982" i="1"/>
  <c r="AP1629" i="1"/>
  <c r="V1821" i="1"/>
  <c r="AX959" i="1"/>
  <c r="AH1671" i="1"/>
  <c r="AD951" i="1"/>
  <c r="AP1924" i="1"/>
  <c r="BV1422" i="1"/>
  <c r="BR1608" i="1"/>
  <c r="AX1026" i="1"/>
  <c r="AD1002" i="1"/>
  <c r="BL1374" i="1"/>
  <c r="BB932" i="1"/>
  <c r="AH1524" i="1"/>
  <c r="BF1083" i="1"/>
  <c r="X1689" i="1"/>
  <c r="BV930" i="1"/>
  <c r="BR1520" i="1"/>
  <c r="CD1079" i="1"/>
  <c r="BX1640" i="1"/>
  <c r="BV918" i="1"/>
  <c r="CH1503" i="1"/>
  <c r="CD1069" i="1"/>
  <c r="BH1437" i="1"/>
  <c r="BV908" i="1"/>
  <c r="R1086" i="1"/>
  <c r="V1722" i="1"/>
  <c r="BX387" i="1"/>
  <c r="BV1407" i="1"/>
  <c r="BF1084" i="1"/>
  <c r="BZ1327" i="1"/>
  <c r="BH1220" i="1"/>
  <c r="AT1146" i="1"/>
  <c r="BV1049" i="1"/>
  <c r="AT1090" i="1"/>
  <c r="BB1903" i="1"/>
  <c r="AP1743" i="1"/>
  <c r="AH1770" i="1"/>
  <c r="AP1839" i="1"/>
  <c r="AH1670" i="1"/>
  <c r="BJ2073" i="1"/>
  <c r="AV2074" i="1"/>
  <c r="BD2123" i="1"/>
  <c r="AV2004" i="1"/>
  <c r="BZ1896" i="1"/>
  <c r="BB1862" i="1"/>
  <c r="BV1919" i="1"/>
  <c r="BF1777" i="1"/>
  <c r="AB1822" i="1"/>
  <c r="BH1773" i="1"/>
  <c r="J1919" i="1"/>
  <c r="R1821" i="1"/>
  <c r="Z1926" i="1"/>
  <c r="X1969" i="1"/>
  <c r="CH2147" i="1"/>
  <c r="BN1552" i="1"/>
  <c r="AV1962" i="1"/>
  <c r="BR1390" i="1"/>
  <c r="Z1652" i="1"/>
  <c r="BN1579" i="1"/>
  <c r="N1603" i="1"/>
  <c r="BJ1988" i="1"/>
  <c r="N1715" i="1"/>
  <c r="CH1712" i="1"/>
  <c r="BJ1608" i="1"/>
  <c r="AX1721" i="1"/>
  <c r="BN1692" i="1"/>
  <c r="BZ1666" i="1"/>
  <c r="AX1194" i="1"/>
  <c r="CD1163" i="1"/>
  <c r="N1817" i="1"/>
  <c r="Z1597" i="1"/>
  <c r="AX1114" i="1"/>
  <c r="AX1082" i="1"/>
  <c r="BJ1721" i="1"/>
  <c r="AZ1668" i="1"/>
  <c r="BN1223" i="1"/>
  <c r="CB1073" i="1"/>
  <c r="BF1848" i="1"/>
  <c r="BJ1705" i="1"/>
  <c r="CH1653" i="1"/>
  <c r="AD931" i="1"/>
  <c r="Z1602" i="1"/>
  <c r="BJ1932" i="1"/>
  <c r="AT1719" i="1"/>
  <c r="BR951" i="1"/>
  <c r="CD1649" i="1"/>
  <c r="CD942" i="1"/>
  <c r="BF1595" i="1"/>
  <c r="BF932" i="1"/>
  <c r="BJ1714" i="1"/>
  <c r="AD1817" i="1"/>
  <c r="BF1483" i="1"/>
  <c r="AX915" i="1"/>
  <c r="N1453" i="1"/>
  <c r="AX903" i="1"/>
  <c r="N1407" i="1"/>
  <c r="V1526" i="1"/>
  <c r="CD1805" i="1"/>
  <c r="Z1728" i="1"/>
  <c r="AX1519" i="1"/>
  <c r="AT1502" i="1"/>
  <c r="Z1358" i="1"/>
  <c r="BB1485" i="1"/>
  <c r="BZ1275" i="1"/>
  <c r="BB1475" i="1"/>
  <c r="BN1485" i="1"/>
  <c r="Z1638" i="1"/>
  <c r="AR1409" i="1"/>
  <c r="CF1570" i="1"/>
  <c r="BF1392" i="1"/>
  <c r="CH1454" i="1"/>
  <c r="BF1233" i="1"/>
  <c r="BR1439" i="1"/>
  <c r="BR1365" i="1"/>
  <c r="V1523" i="1"/>
  <c r="BR1468" i="1"/>
  <c r="CH1812" i="1"/>
  <c r="CD1217" i="1"/>
  <c r="AT1889" i="1"/>
  <c r="AX1202" i="1"/>
  <c r="J1820" i="1"/>
  <c r="BF1187" i="1"/>
  <c r="BV1551" i="1"/>
  <c r="CD1433" i="1"/>
  <c r="AT1565" i="1"/>
  <c r="CF1479" i="1"/>
  <c r="AT1509" i="1"/>
  <c r="BN1257" i="1"/>
  <c r="AN1668" i="1"/>
  <c r="BN1211" i="1"/>
  <c r="CH1863" i="1"/>
  <c r="BB1883" i="1"/>
  <c r="BR1477" i="1"/>
  <c r="AX1244" i="1"/>
  <c r="BF1239" i="1"/>
  <c r="CD1225" i="1"/>
  <c r="BV774" i="1"/>
  <c r="AT767" i="1"/>
  <c r="AZ1395" i="1"/>
  <c r="BH1647" i="1"/>
  <c r="AX1502" i="1"/>
  <c r="BZ1442" i="1"/>
  <c r="BN1434" i="1"/>
  <c r="N1380" i="1"/>
  <c r="BR585" i="1"/>
  <c r="AX1621" i="1"/>
  <c r="BJ1282" i="1"/>
  <c r="BZ1461" i="1"/>
  <c r="AX1587" i="1"/>
  <c r="CD1568" i="1"/>
  <c r="AX1497" i="1"/>
  <c r="BB1357" i="1"/>
  <c r="AT1338" i="1"/>
  <c r="AX1341" i="1"/>
  <c r="BF1390" i="1"/>
  <c r="BZ1526" i="1"/>
  <c r="Z1387" i="1"/>
  <c r="BZ1378" i="1"/>
  <c r="BN1351" i="1"/>
  <c r="BH1129" i="1"/>
  <c r="CD1917" i="1"/>
  <c r="AX1462" i="1"/>
  <c r="BB1041" i="1"/>
  <c r="BB1051" i="1"/>
  <c r="AT2036" i="1"/>
  <c r="BB1650" i="1"/>
  <c r="BB1616" i="1"/>
  <c r="CH1428" i="1"/>
  <c r="AT1020" i="1"/>
  <c r="BB1602" i="1"/>
  <c r="BN1285" i="1"/>
  <c r="R837" i="1"/>
  <c r="J1019" i="1"/>
  <c r="BV1600" i="1"/>
  <c r="BZ1281" i="1"/>
  <c r="AT830" i="1"/>
  <c r="J1007" i="1"/>
  <c r="BB1580" i="1"/>
  <c r="BZ1271" i="1"/>
  <c r="BF792" i="1"/>
  <c r="J995" i="1"/>
  <c r="N1323" i="1"/>
  <c r="CH1086" i="1"/>
  <c r="BR785" i="1"/>
  <c r="P1773" i="1"/>
  <c r="BL1318" i="1"/>
  <c r="BF1163" i="1"/>
  <c r="AD1377" i="1"/>
  <c r="BF1107" i="1"/>
  <c r="AD1331" i="1"/>
  <c r="BF1063" i="1"/>
  <c r="AX1285" i="1"/>
  <c r="BJ1658" i="1"/>
  <c r="CH1608" i="1"/>
  <c r="CD1643" i="1"/>
  <c r="BH1906" i="1"/>
  <c r="BR1407" i="1"/>
  <c r="CD1541" i="1"/>
  <c r="AT1435" i="1"/>
  <c r="X1640" i="1"/>
  <c r="BJ1406" i="1"/>
  <c r="AX1538" i="1"/>
  <c r="V1427" i="1"/>
  <c r="AV1444" i="1"/>
  <c r="BR1385" i="1"/>
  <c r="BF1523" i="1"/>
  <c r="BB1364" i="1"/>
  <c r="BD1367" i="1"/>
  <c r="BB908" i="1"/>
  <c r="AX1063" i="1"/>
  <c r="Z963" i="1"/>
  <c r="J1072" i="1"/>
  <c r="BV904" i="1"/>
  <c r="R1062" i="1"/>
  <c r="Z957" i="1"/>
  <c r="R1623" i="1"/>
  <c r="BB1187" i="1"/>
  <c r="V943" i="1"/>
  <c r="BJ1923" i="1"/>
  <c r="BV932" i="1"/>
  <c r="AP1810" i="1"/>
  <c r="BB924" i="1"/>
  <c r="AP2001" i="1"/>
  <c r="CH1517" i="1"/>
  <c r="BR1478" i="1"/>
  <c r="BV1582" i="1"/>
  <c r="BV1448" i="1"/>
  <c r="AT1495" i="1"/>
  <c r="BT1458" i="1"/>
  <c r="CD642" i="1"/>
  <c r="BB1440" i="1"/>
  <c r="BB1490" i="1"/>
  <c r="AR1437" i="1"/>
  <c r="AD641" i="1"/>
  <c r="BV1358" i="1"/>
  <c r="V1475" i="1"/>
  <c r="AZ1360" i="1"/>
  <c r="AD595" i="1"/>
  <c r="AT1287" i="1"/>
  <c r="BX1633" i="1"/>
  <c r="AD914" i="1"/>
  <c r="BN617" i="1"/>
  <c r="AZ975" i="1"/>
  <c r="BL1591" i="1"/>
  <c r="AX910" i="1"/>
  <c r="BN607" i="1"/>
  <c r="AT1377" i="1"/>
  <c r="CD1587" i="1"/>
  <c r="Z1370" i="1"/>
  <c r="BV1303" i="1"/>
  <c r="CH999" i="1"/>
  <c r="BJ1180" i="1"/>
  <c r="AX1069" i="1"/>
  <c r="BP1598" i="1"/>
  <c r="AT1467" i="1"/>
  <c r="BH1696" i="1"/>
  <c r="AX1302" i="1"/>
  <c r="BV1394" i="1"/>
  <c r="BP1633" i="1"/>
  <c r="BN1408" i="1"/>
  <c r="N1209" i="1"/>
  <c r="V1230" i="1"/>
  <c r="P947" i="1"/>
  <c r="Z376" i="1"/>
  <c r="AL1229" i="1"/>
  <c r="AT1226" i="1"/>
  <c r="BD933" i="1"/>
  <c r="N1307" i="1"/>
  <c r="BJ1026" i="1"/>
  <c r="AT1434" i="1"/>
  <c r="BJ1401" i="1"/>
  <c r="N1282" i="1"/>
  <c r="CH974" i="1"/>
  <c r="V1380" i="1"/>
  <c r="BR1380" i="1"/>
  <c r="BZ1266" i="1"/>
  <c r="BF945" i="1"/>
  <c r="AT1148" i="1"/>
  <c r="CH1191" i="1"/>
  <c r="P527" i="1"/>
  <c r="BV1194" i="1"/>
  <c r="BB1145" i="1"/>
  <c r="AJ2396" i="1"/>
  <c r="CD1537" i="1"/>
  <c r="BF1414" i="1"/>
  <c r="BV860" i="1"/>
  <c r="N967" i="1"/>
  <c r="CD1642" i="1"/>
  <c r="CD1288" i="1"/>
  <c r="BZ1540" i="1"/>
  <c r="AT929" i="1"/>
  <c r="BF1098" i="1"/>
  <c r="CD1251" i="1"/>
  <c r="Z1527" i="1"/>
  <c r="AT917" i="1"/>
  <c r="AD1083" i="1"/>
  <c r="AT1726" i="1"/>
  <c r="X1556" i="1"/>
  <c r="BF461" i="1"/>
  <c r="BV683" i="1"/>
  <c r="BB1699" i="1"/>
  <c r="CB1444" i="1"/>
  <c r="V887" i="1"/>
  <c r="CD1050" i="1"/>
  <c r="CD1183" i="1"/>
  <c r="BN1476" i="1"/>
  <c r="BV853" i="1"/>
  <c r="CD1040" i="1"/>
  <c r="AX1168" i="1"/>
  <c r="BZ1462" i="1"/>
  <c r="BV832" i="1"/>
  <c r="CD1028" i="1"/>
  <c r="Z1419" i="1"/>
  <c r="BB1044" i="1"/>
  <c r="AD474" i="1"/>
  <c r="AL1068" i="1"/>
  <c r="BZ1408" i="1"/>
  <c r="BJ1659" i="1"/>
  <c r="BN1721" i="1"/>
  <c r="AD1576" i="1"/>
  <c r="J1428" i="1"/>
  <c r="BN1175" i="1"/>
  <c r="BX1220" i="1"/>
  <c r="N1383" i="1"/>
  <c r="CH994" i="1"/>
  <c r="AT1012" i="1"/>
  <c r="N1301" i="1"/>
  <c r="AP1530" i="1"/>
  <c r="CB961" i="1"/>
  <c r="AT1000" i="1"/>
  <c r="AL1281" i="1"/>
  <c r="CH998" i="1"/>
  <c r="BN1153" i="1"/>
  <c r="BF321" i="1"/>
  <c r="H961" i="1"/>
  <c r="BJ986" i="1"/>
  <c r="N1145" i="1"/>
  <c r="V970" i="1"/>
  <c r="AJ1430" i="1"/>
  <c r="BF1526" i="1"/>
  <c r="BF908" i="1"/>
  <c r="V958" i="1"/>
  <c r="L1367" i="1"/>
  <c r="AX1463" i="1"/>
  <c r="BV1525" i="1"/>
  <c r="BB1450" i="1"/>
  <c r="BX1297" i="1"/>
  <c r="CD907" i="1"/>
  <c r="BZ981" i="1"/>
  <c r="AD433" i="1"/>
  <c r="BZ1252" i="1"/>
  <c r="AD904" i="1"/>
  <c r="T975" i="1"/>
  <c r="AP1685" i="1"/>
  <c r="BF1386" i="1"/>
  <c r="AX1267" i="1"/>
  <c r="AB1080" i="1"/>
  <c r="BB1239" i="1"/>
  <c r="BX1822" i="1"/>
  <c r="CD1035" i="1"/>
  <c r="X1472" i="1"/>
  <c r="AT852" i="1"/>
  <c r="V1719" i="1"/>
  <c r="CD1023" i="1"/>
  <c r="BD1381" i="1"/>
  <c r="AT831" i="1"/>
  <c r="R1042" i="1"/>
  <c r="BH1640" i="1"/>
  <c r="BV361" i="1"/>
  <c r="AT900" i="1"/>
  <c r="BF1040" i="1"/>
  <c r="AT1461" i="1"/>
  <c r="AX354" i="1"/>
  <c r="BB743" i="1"/>
  <c r="CD1645" i="1"/>
  <c r="R981" i="1"/>
  <c r="BF1334" i="1"/>
  <c r="AT721" i="1"/>
  <c r="BF1625" i="1"/>
  <c r="R971" i="1"/>
  <c r="AX1271" i="1"/>
  <c r="BB692" i="1"/>
  <c r="AX987" i="1"/>
  <c r="BH1360" i="1"/>
  <c r="H303" i="1"/>
  <c r="BZ1148" i="1"/>
  <c r="R986" i="1"/>
  <c r="BP1311" i="1"/>
  <c r="BJ1372" i="1"/>
  <c r="BV564" i="1"/>
  <c r="BR1195" i="1"/>
  <c r="BV804" i="1"/>
  <c r="CD788" i="1"/>
  <c r="BV1532" i="1"/>
  <c r="X1367" i="1"/>
  <c r="CD712" i="1"/>
  <c r="J963" i="1"/>
  <c r="AT1517" i="1"/>
  <c r="BX1276" i="1"/>
  <c r="BF690" i="1"/>
  <c r="BH1836" i="1"/>
  <c r="X1430" i="1"/>
  <c r="BF939" i="1"/>
  <c r="BZ872" i="1"/>
  <c r="Z1065" i="1"/>
  <c r="L1409" i="1"/>
  <c r="CD937" i="1"/>
  <c r="BZ848" i="1"/>
  <c r="BV1268" i="1"/>
  <c r="BH1570" i="1"/>
  <c r="AF1626" i="1"/>
  <c r="AX1316" i="1"/>
  <c r="BD1185" i="1"/>
  <c r="BJ1453" i="1"/>
  <c r="AX1397" i="1"/>
  <c r="CH1202" i="1"/>
  <c r="BV1425" i="1"/>
  <c r="AZ1311" i="1"/>
  <c r="R887" i="1"/>
  <c r="BL569" i="1"/>
  <c r="CH1714" i="1"/>
  <c r="CD722" i="1"/>
  <c r="CD652" i="1"/>
  <c r="CD673" i="1"/>
  <c r="AT1132" i="1"/>
  <c r="AX1618" i="1"/>
  <c r="AD964" i="1"/>
  <c r="BV1251" i="1"/>
  <c r="BV672" i="1"/>
  <c r="CD1601" i="1"/>
  <c r="AD952" i="1"/>
  <c r="J1233" i="1"/>
  <c r="AT641" i="1"/>
  <c r="CD970" i="1"/>
  <c r="AX1387" i="1"/>
  <c r="CH412" i="1"/>
  <c r="BZ1091" i="1"/>
  <c r="AD967" i="1"/>
  <c r="BF1316" i="1"/>
  <c r="BZ407" i="1"/>
  <c r="AX1324" i="1"/>
  <c r="BF1537" i="1"/>
  <c r="AR1227" i="1"/>
  <c r="AT1168" i="1"/>
  <c r="CH1210" i="1"/>
  <c r="CD1523" i="1"/>
  <c r="BP1626" i="1"/>
  <c r="BV1149" i="1"/>
  <c r="BJ1538" i="1"/>
  <c r="BR1259" i="1"/>
  <c r="BB1014" i="1"/>
  <c r="BJ320" i="1"/>
  <c r="BD905" i="1"/>
  <c r="AR1248" i="1"/>
  <c r="J1006" i="1"/>
  <c r="BF1499" i="1"/>
  <c r="BB1435" i="1"/>
  <c r="BB1301" i="1"/>
  <c r="BH1850" i="1"/>
  <c r="CH1534" i="1"/>
  <c r="BJ1441" i="1"/>
  <c r="AX1351" i="1"/>
  <c r="BJ1530" i="1"/>
  <c r="BV1379" i="1"/>
  <c r="CH1425" i="1"/>
  <c r="CD1278" i="1"/>
  <c r="BL1752" i="1"/>
  <c r="AT1308" i="1"/>
  <c r="AX1401" i="1"/>
  <c r="AD839" i="1"/>
  <c r="BZ522" i="1"/>
  <c r="N1188" i="1"/>
  <c r="CD1384" i="1"/>
  <c r="AX837" i="1"/>
  <c r="BR517" i="1"/>
  <c r="AX1350" i="1"/>
  <c r="CH1357" i="1"/>
  <c r="AX1198" i="1"/>
  <c r="AX1471" i="1"/>
  <c r="BN1219" i="1"/>
  <c r="BJ1341" i="1"/>
  <c r="CD1181" i="1"/>
  <c r="N1426" i="1"/>
  <c r="CH1104" i="1"/>
  <c r="BF1208" i="1"/>
  <c r="AT700" i="1"/>
  <c r="BR609" i="1"/>
  <c r="AD1279" i="1"/>
  <c r="CD1204" i="1"/>
  <c r="AD694" i="1"/>
  <c r="J594" i="1"/>
  <c r="BF1188" i="1"/>
  <c r="BF1142" i="1"/>
  <c r="BF1110" i="1"/>
  <c r="BR1251" i="1"/>
  <c r="CH314" i="1"/>
  <c r="BR1475" i="1"/>
  <c r="AT1670" i="1"/>
  <c r="CH503" i="1"/>
  <c r="BZ498" i="1"/>
  <c r="AB940" i="1"/>
  <c r="AZ1227" i="1"/>
  <c r="AT995" i="1"/>
  <c r="BZ309" i="1"/>
  <c r="CB870" i="1"/>
  <c r="BB1457" i="1"/>
  <c r="AT951" i="1"/>
  <c r="BZ294" i="1"/>
  <c r="AR737" i="1"/>
  <c r="AP293" i="1"/>
  <c r="BF1418" i="1"/>
  <c r="CH776" i="1"/>
  <c r="R1526" i="1"/>
  <c r="BP1479" i="1"/>
  <c r="BZ445" i="1"/>
  <c r="BR631" i="1"/>
  <c r="CB891" i="1"/>
  <c r="CF1605" i="1"/>
  <c r="J960" i="1"/>
  <c r="CH298" i="1"/>
  <c r="AR758" i="1"/>
  <c r="AT1394" i="1"/>
  <c r="BV1264" i="1"/>
  <c r="CH277" i="1"/>
  <c r="BD597" i="1"/>
  <c r="BB376" i="1"/>
  <c r="BV1226" i="1"/>
  <c r="AP734" i="1"/>
  <c r="AP1280" i="1"/>
  <c r="BR1261" i="1"/>
  <c r="BV483" i="1"/>
  <c r="BV473" i="1"/>
  <c r="CB667" i="1"/>
  <c r="AT1350" i="1"/>
  <c r="BB1411" i="1"/>
  <c r="BN264" i="1"/>
  <c r="BF1365" i="1"/>
  <c r="BB1279" i="1"/>
  <c r="AJ1136" i="1"/>
  <c r="BR250" i="1"/>
  <c r="CH1215" i="1"/>
  <c r="AD260" i="1"/>
  <c r="AT1111" i="1"/>
  <c r="BZ655" i="1"/>
  <c r="BB1287" i="1"/>
  <c r="BP268" i="1"/>
  <c r="CD411" i="1"/>
  <c r="CH953" i="1"/>
  <c r="AD298" i="1"/>
  <c r="Z273" i="1"/>
  <c r="BV1092" i="1"/>
  <c r="N645" i="1"/>
  <c r="CD273" i="1"/>
  <c r="X282" i="1"/>
  <c r="AX986" i="1"/>
  <c r="CD1364" i="1"/>
  <c r="AT1369" i="1"/>
  <c r="BB1201" i="1"/>
  <c r="BJ1142" i="1"/>
  <c r="BF1022" i="1"/>
  <c r="BF1012" i="1"/>
  <c r="BF1000" i="1"/>
  <c r="AT277" i="1"/>
  <c r="AT575" i="1"/>
  <c r="L1157" i="1"/>
  <c r="BH1619" i="1"/>
  <c r="BP835" i="1"/>
  <c r="AP476" i="1"/>
  <c r="AV1122" i="1"/>
  <c r="BJ1240" i="1"/>
  <c r="CF744" i="1"/>
  <c r="AP575" i="1"/>
  <c r="BX968" i="1"/>
  <c r="CD414" i="1"/>
  <c r="BN1112" i="1"/>
  <c r="CD986" i="1"/>
  <c r="CD974" i="1"/>
  <c r="CD964" i="1"/>
  <c r="AD403" i="1"/>
  <c r="AP530" i="1"/>
  <c r="BN1191" i="1"/>
  <c r="CH1258" i="1"/>
  <c r="BP765" i="1"/>
  <c r="AP603" i="1"/>
  <c r="CH1020" i="1"/>
  <c r="N1580" i="1"/>
  <c r="BZ1240" i="1"/>
  <c r="R617" i="1"/>
  <c r="V922" i="1"/>
  <c r="BF350" i="1"/>
  <c r="AZ1073" i="1"/>
  <c r="BT1241" i="1"/>
  <c r="BH1689" i="1"/>
  <c r="AT1418" i="1"/>
  <c r="BJ929" i="1"/>
  <c r="AP453" i="1"/>
  <c r="J939" i="1"/>
  <c r="BJ1540" i="1"/>
  <c r="CB1108" i="1"/>
  <c r="R480" i="1"/>
  <c r="J895" i="1"/>
  <c r="BR1485" i="1"/>
  <c r="CH1271" i="1"/>
  <c r="P604" i="1"/>
  <c r="J791" i="1"/>
  <c r="AV268" i="1"/>
  <c r="BN1022" i="1"/>
  <c r="BV1520" i="1"/>
  <c r="Z942" i="1"/>
  <c r="CH893" i="1"/>
  <c r="BR796" i="1"/>
  <c r="CH1289" i="1"/>
  <c r="BN651" i="1"/>
  <c r="BZ432" i="1"/>
  <c r="BN1016" i="1"/>
  <c r="BX1668" i="1"/>
  <c r="N644" i="1"/>
  <c r="BR417" i="1"/>
  <c r="BV1658" i="1"/>
  <c r="BV1040" i="1"/>
  <c r="CD1573" i="1"/>
  <c r="AB982" i="1"/>
  <c r="BD744" i="1"/>
  <c r="BV560" i="1"/>
  <c r="CD1279" i="1"/>
  <c r="BJ1194" i="1"/>
  <c r="CB947" i="1"/>
  <c r="T373" i="1"/>
  <c r="CH1265" i="1"/>
  <c r="AT1194" i="1"/>
  <c r="BT716" i="1"/>
  <c r="N390" i="1"/>
  <c r="BX1619" i="1"/>
  <c r="J1181" i="1"/>
  <c r="CD1419" i="1"/>
  <c r="AT582" i="1"/>
  <c r="AV1283" i="1"/>
  <c r="CH768" i="1"/>
  <c r="N690" i="1"/>
  <c r="CH1510" i="1"/>
  <c r="BL1920" i="1"/>
  <c r="V1670" i="1"/>
  <c r="CB555" i="1"/>
  <c r="N319" i="1"/>
  <c r="BH1262" i="1"/>
  <c r="AT1182" i="1"/>
  <c r="CB583" i="1"/>
  <c r="J293" i="1"/>
  <c r="P1332" i="1"/>
  <c r="BB1167" i="1"/>
  <c r="BR1254" i="1"/>
  <c r="AP680" i="1"/>
  <c r="BF1282" i="1"/>
  <c r="AP726" i="1"/>
  <c r="Z645" i="1"/>
  <c r="Z1415" i="1"/>
  <c r="BZ1373" i="1"/>
  <c r="BN1343" i="1"/>
  <c r="AL1037" i="1"/>
  <c r="AT601" i="1"/>
  <c r="CD1426" i="1"/>
  <c r="BB1155" i="1"/>
  <c r="BJ1219" i="1"/>
  <c r="AP579" i="1"/>
  <c r="BB1230" i="1"/>
  <c r="AT1138" i="1"/>
  <c r="BJ1163" i="1"/>
  <c r="BF526" i="1"/>
  <c r="BV1148" i="1"/>
  <c r="BZ645" i="1"/>
  <c r="Z839" i="1"/>
  <c r="BV1370" i="1"/>
  <c r="N980" i="1"/>
  <c r="AJ933" i="1"/>
  <c r="BX870" i="1"/>
  <c r="BV481" i="1"/>
  <c r="BV441" i="1"/>
  <c r="AL642" i="1"/>
  <c r="BZ820" i="1"/>
  <c r="BV447" i="1"/>
  <c r="BJ438" i="1"/>
  <c r="AP1890" i="1"/>
  <c r="AX1278" i="1"/>
  <c r="BJ705" i="1"/>
  <c r="BJ970" i="1"/>
  <c r="AX536" i="1"/>
  <c r="BV659" i="1"/>
  <c r="BV1089" i="1"/>
  <c r="BV1077" i="1"/>
  <c r="BV1065" i="1"/>
  <c r="CH866" i="1"/>
  <c r="CH321" i="1"/>
  <c r="BR1174" i="1"/>
  <c r="BN1197" i="1"/>
  <c r="BB641" i="1"/>
  <c r="CH272" i="1"/>
  <c r="CH1133" i="1"/>
  <c r="CH1120" i="1"/>
  <c r="AH1229" i="1"/>
  <c r="AL312" i="1"/>
  <c r="N1082" i="1"/>
  <c r="CF1276" i="1"/>
  <c r="BT352" i="1"/>
  <c r="V1054" i="1"/>
  <c r="V1042" i="1"/>
  <c r="V1030" i="1"/>
  <c r="BN658" i="1"/>
  <c r="CH284" i="1"/>
  <c r="BJ1139" i="1"/>
  <c r="AV1136" i="1"/>
  <c r="BJ1246" i="1"/>
  <c r="AJ275" i="1"/>
  <c r="AN1087" i="1"/>
  <c r="AP1082" i="1"/>
  <c r="BN1167" i="1"/>
  <c r="AT389" i="1"/>
  <c r="BN1056" i="1"/>
  <c r="CB1290" i="1"/>
  <c r="CH440" i="1"/>
  <c r="J981" i="1"/>
  <c r="J971" i="1"/>
  <c r="J959" i="1"/>
  <c r="Z546" i="1"/>
  <c r="AL265" i="1"/>
  <c r="Z1069" i="1"/>
  <c r="CH1056" i="1"/>
  <c r="BN1145" i="1"/>
  <c r="AP316" i="1"/>
  <c r="BZ1036" i="1"/>
  <c r="AJ1017" i="1"/>
  <c r="BN1091" i="1"/>
  <c r="BB404" i="1"/>
  <c r="CF1003" i="1"/>
  <c r="BV1212" i="1"/>
  <c r="BN405" i="1"/>
  <c r="CH1002" i="1"/>
  <c r="BZ510" i="1"/>
  <c r="BZ494" i="1"/>
  <c r="BJ482" i="1"/>
  <c r="CH993" i="1"/>
  <c r="BR851" i="1"/>
  <c r="BB1204" i="1"/>
  <c r="AP400" i="1"/>
  <c r="AL929" i="1"/>
  <c r="CH818" i="1"/>
  <c r="BR1328" i="1"/>
  <c r="BR991" i="1"/>
  <c r="P1185" i="1"/>
  <c r="AX907" i="1"/>
  <c r="Z1036" i="1"/>
  <c r="AT1145" i="1"/>
  <c r="BX1444" i="1"/>
  <c r="X1381" i="1"/>
  <c r="CD706" i="1"/>
  <c r="BV699" i="1"/>
  <c r="BN888" i="1"/>
  <c r="CH854" i="1"/>
  <c r="N1456" i="1"/>
  <c r="V1135" i="1"/>
  <c r="BN792" i="1"/>
  <c r="BR757" i="1"/>
  <c r="Z1393" i="1"/>
  <c r="BB1072" i="1"/>
  <c r="BL695" i="1"/>
  <c r="BZ704" i="1"/>
  <c r="AP1134" i="1"/>
  <c r="R335" i="1"/>
  <c r="BL1619" i="1"/>
  <c r="AZ1430" i="1"/>
  <c r="AX595" i="1"/>
  <c r="R594" i="1"/>
  <c r="BN816" i="1"/>
  <c r="BR769" i="1"/>
  <c r="N1412" i="1"/>
  <c r="BV1082" i="1"/>
  <c r="BZ722" i="1"/>
  <c r="CH714" i="1"/>
  <c r="N1369" i="1"/>
  <c r="BV1036" i="1"/>
  <c r="AD886" i="1"/>
  <c r="BN670" i="1"/>
  <c r="Z1083" i="1"/>
  <c r="L359" i="1"/>
  <c r="BF1253" i="1"/>
  <c r="AX1236" i="1"/>
  <c r="BV1663" i="1"/>
  <c r="CD1644" i="1"/>
  <c r="BZ628" i="1"/>
  <c r="BZ690" i="1"/>
  <c r="Z1350" i="1"/>
  <c r="AT1009" i="1"/>
  <c r="AT865" i="1"/>
  <c r="BZ642" i="1"/>
  <c r="BN1327" i="1"/>
  <c r="AT965" i="1"/>
  <c r="BF838" i="1"/>
  <c r="BZ860" i="1"/>
  <c r="AZ1031" i="1"/>
  <c r="N280" i="1"/>
  <c r="AT704" i="1"/>
  <c r="CD1464" i="1"/>
  <c r="AL1427" i="1"/>
  <c r="AP405" i="1"/>
  <c r="BV264" i="1"/>
  <c r="BB529" i="1"/>
  <c r="BP1024" i="1"/>
  <c r="J426" i="1"/>
  <c r="CD256" i="1"/>
  <c r="Z1511" i="1"/>
  <c r="BV630" i="1"/>
  <c r="CD1722" i="1"/>
  <c r="J1721" i="1"/>
  <c r="BV882" i="1"/>
  <c r="AT895" i="1"/>
  <c r="CD882" i="1"/>
  <c r="AT846" i="1"/>
  <c r="AH505" i="1"/>
  <c r="AH313" i="1"/>
  <c r="N1250" i="1"/>
  <c r="AX902" i="1"/>
  <c r="AZ968" i="1"/>
  <c r="AD440" i="1"/>
  <c r="BZ1180" i="1"/>
  <c r="AX890" i="1"/>
  <c r="AZ926" i="1"/>
  <c r="Z432" i="1"/>
  <c r="BL1626" i="1"/>
  <c r="BN1188" i="1"/>
  <c r="BP1115" i="1"/>
  <c r="CD817" i="1"/>
  <c r="J790" i="1"/>
  <c r="AT760" i="1"/>
  <c r="Z574" i="1"/>
  <c r="AD323" i="1"/>
  <c r="N1216" i="1"/>
  <c r="AD894" i="1"/>
  <c r="H940" i="1"/>
  <c r="AB408" i="1"/>
  <c r="BJ1261" i="1"/>
  <c r="R890" i="1"/>
  <c r="T842" i="1"/>
  <c r="Z288" i="1"/>
  <c r="BP1283" i="1"/>
  <c r="BJ893" i="1"/>
  <c r="N1091" i="1"/>
  <c r="BV624" i="1"/>
  <c r="BV592" i="1"/>
  <c r="BF1441" i="1"/>
  <c r="AX519" i="1"/>
  <c r="X387" i="1"/>
  <c r="CF1416" i="1"/>
  <c r="CD881" i="1"/>
  <c r="AR751" i="1"/>
  <c r="Z411" i="1"/>
  <c r="AV1353" i="1"/>
  <c r="AT845" i="1"/>
  <c r="T597" i="1"/>
  <c r="V307" i="1"/>
  <c r="R1330" i="1"/>
  <c r="AH642" i="1"/>
  <c r="BT1038" i="1"/>
  <c r="AT964" i="1"/>
  <c r="AL630" i="1"/>
  <c r="AL572" i="1"/>
  <c r="CH252" i="1"/>
  <c r="BJ1211" i="1"/>
  <c r="N923" i="1"/>
  <c r="BZ903" i="1"/>
  <c r="BN1033" i="1"/>
  <c r="CH1176" i="1"/>
  <c r="BJ921" i="1"/>
  <c r="BN861" i="1"/>
  <c r="BF1229" i="1"/>
  <c r="AX743" i="1"/>
  <c r="AX1142" i="1"/>
  <c r="AD594" i="1"/>
  <c r="AT922" i="1"/>
  <c r="BB1229" i="1"/>
  <c r="AT1210" i="1"/>
  <c r="BV1191" i="1"/>
  <c r="AT854" i="1"/>
  <c r="N554" i="1"/>
  <c r="H695" i="1"/>
  <c r="BH1451" i="1"/>
  <c r="V914" i="1"/>
  <c r="J621" i="1"/>
  <c r="AX1344" i="1"/>
  <c r="CF1367" i="1"/>
  <c r="V839" i="1"/>
  <c r="J484" i="1"/>
  <c r="CH1201" i="1"/>
  <c r="BJ1079" i="1"/>
  <c r="N917" i="1"/>
  <c r="BB1173" i="1"/>
  <c r="AT1154" i="1"/>
  <c r="BV1135" i="1"/>
  <c r="BJ1184" i="1"/>
  <c r="N613" i="1"/>
  <c r="BF1453" i="1"/>
  <c r="AN1381" i="1"/>
  <c r="AT860" i="1"/>
  <c r="H639" i="1"/>
  <c r="BR1218" i="1"/>
  <c r="BP1290" i="1"/>
  <c r="AT743" i="1"/>
  <c r="AV590" i="1"/>
  <c r="BR1159" i="1"/>
  <c r="BR942" i="1"/>
  <c r="CH875" i="1"/>
  <c r="BB1071" i="1"/>
  <c r="BB1061" i="1"/>
  <c r="BB1049" i="1"/>
  <c r="N959" i="1"/>
  <c r="J600" i="1"/>
  <c r="BJ1168" i="1"/>
  <c r="BX1703" i="1"/>
  <c r="BV685" i="1"/>
  <c r="AX571" i="1"/>
  <c r="BR1135" i="1"/>
  <c r="BD1451" i="1"/>
  <c r="AX1364" i="1"/>
  <c r="AX564" i="1"/>
  <c r="AL1085" i="1"/>
  <c r="Z918" i="1"/>
  <c r="CH789" i="1"/>
  <c r="BV1503" i="1"/>
  <c r="AR828" i="1"/>
  <c r="BT688" i="1"/>
  <c r="BF1413" i="1"/>
  <c r="BT702" i="1"/>
  <c r="BN550" i="1"/>
  <c r="CH915" i="1"/>
  <c r="BR778" i="1"/>
  <c r="CB562" i="1"/>
  <c r="BB546" i="1"/>
  <c r="BJ897" i="1"/>
  <c r="BV1610" i="1"/>
  <c r="X1038" i="1"/>
  <c r="BB1558" i="1"/>
  <c r="Z945" i="1"/>
  <c r="BP1521" i="1"/>
  <c r="BR952" i="1"/>
  <c r="BF1376" i="1"/>
  <c r="BN483" i="1"/>
  <c r="BP772" i="1"/>
  <c r="BZ811" i="1"/>
  <c r="BJ522" i="1"/>
  <c r="BZ270" i="1"/>
  <c r="Z1183" i="1"/>
  <c r="BN721" i="1"/>
  <c r="CH455" i="1"/>
  <c r="AT1239" i="1"/>
  <c r="CH686" i="1"/>
  <c r="CB758" i="1"/>
  <c r="R494" i="1"/>
  <c r="BB1168" i="1"/>
  <c r="BR679" i="1"/>
  <c r="P646" i="1"/>
  <c r="CD482" i="1"/>
  <c r="CF1318" i="1"/>
  <c r="CH697" i="1"/>
  <c r="CB926" i="1"/>
  <c r="AD497" i="1"/>
  <c r="AT1061" i="1"/>
  <c r="CH664" i="1"/>
  <c r="BJ1225" i="1"/>
  <c r="P1059" i="1"/>
  <c r="N449" i="1"/>
  <c r="CH616" i="1"/>
  <c r="BN277" i="1"/>
  <c r="AD448" i="1"/>
  <c r="BF438" i="1"/>
  <c r="CD1380" i="1"/>
  <c r="CH764" i="1"/>
  <c r="AJ401" i="1"/>
  <c r="BF407" i="1"/>
  <c r="AX1309" i="1"/>
  <c r="CH754" i="1"/>
  <c r="AJ352" i="1"/>
  <c r="AH376" i="1"/>
  <c r="BV1182" i="1"/>
  <c r="BN700" i="1"/>
  <c r="CD383" i="1"/>
  <c r="BN1099" i="1"/>
  <c r="CF709" i="1"/>
  <c r="CH938" i="1"/>
  <c r="BV411" i="1"/>
  <c r="AR1073" i="1"/>
  <c r="CF681" i="1"/>
  <c r="BR1070" i="1"/>
  <c r="AX404" i="1"/>
  <c r="N1160" i="1"/>
  <c r="BN743" i="1"/>
  <c r="N1238" i="1"/>
  <c r="AX426" i="1"/>
  <c r="N1023" i="1"/>
  <c r="BJ908" i="1"/>
  <c r="CB1010" i="1"/>
  <c r="BR742" i="1"/>
  <c r="BR404" i="1"/>
  <c r="CF1220" i="1"/>
  <c r="BN524" i="1"/>
  <c r="Z1184" i="1"/>
  <c r="BR505" i="1"/>
  <c r="AD929" i="1"/>
  <c r="AT1275" i="1"/>
  <c r="V960" i="1"/>
  <c r="BX422" i="1"/>
  <c r="CB1360" i="1"/>
  <c r="BJ798" i="1"/>
  <c r="AD496" i="1"/>
  <c r="BF369" i="1"/>
  <c r="AT1245" i="1"/>
  <c r="AH743" i="1"/>
  <c r="X303" i="1"/>
  <c r="BR1233" i="1"/>
  <c r="Z788" i="1"/>
  <c r="CD1397" i="1"/>
  <c r="CD440" i="1"/>
  <c r="BZ1176" i="1"/>
  <c r="BN767" i="1"/>
  <c r="CH1119" i="1"/>
  <c r="BV433" i="1"/>
  <c r="V694" i="1"/>
  <c r="BN823" i="1"/>
  <c r="BH723" i="1"/>
  <c r="BP289" i="1"/>
  <c r="BN1124" i="1"/>
  <c r="BZ729" i="1"/>
  <c r="BJ1019" i="1"/>
  <c r="CB940" i="1"/>
  <c r="BB350" i="1"/>
  <c r="CD323" i="1"/>
  <c r="BZ943" i="1"/>
  <c r="BN440" i="1"/>
  <c r="T310" i="1"/>
  <c r="V1057" i="1"/>
  <c r="N890" i="1"/>
  <c r="BR427" i="1"/>
  <c r="V280" i="1"/>
  <c r="BV1048" i="1"/>
  <c r="BN876" i="1"/>
  <c r="BJ413" i="1"/>
  <c r="L394" i="1"/>
  <c r="BV1002" i="1"/>
  <c r="BZ784" i="1"/>
  <c r="AL349" i="1"/>
  <c r="N1014" i="1"/>
  <c r="BJ728" i="1"/>
  <c r="BN825" i="1"/>
  <c r="BV323" i="1"/>
  <c r="BN988" i="1"/>
  <c r="BJ718" i="1"/>
  <c r="BN747" i="1"/>
  <c r="AX316" i="1"/>
  <c r="BZ1064" i="1"/>
  <c r="BR791" i="1"/>
  <c r="Z1881" i="1"/>
  <c r="BJ2293" i="1"/>
  <c r="BB1961" i="1"/>
  <c r="BN1776" i="1"/>
  <c r="CH1975" i="1"/>
  <c r="CH1603" i="1"/>
  <c r="BN2027" i="1"/>
  <c r="AL1674" i="1"/>
  <c r="BF2013" i="1"/>
  <c r="BX1857" i="1"/>
  <c r="AT1819" i="1"/>
  <c r="CD1735" i="1"/>
  <c r="CD1754" i="1"/>
  <c r="CB1542" i="1"/>
  <c r="BD1612" i="1"/>
  <c r="AP1708" i="1"/>
  <c r="AX1798" i="1"/>
  <c r="CF1787" i="1"/>
  <c r="AX1698" i="1"/>
  <c r="BB1625" i="1"/>
  <c r="N2066" i="1"/>
  <c r="AP1862" i="1"/>
  <c r="Z1618" i="1"/>
  <c r="Z1562" i="1"/>
  <c r="N1558" i="1"/>
  <c r="Z1495" i="1"/>
  <c r="Z1517" i="1"/>
  <c r="BF1495" i="1"/>
  <c r="BN1439" i="1"/>
  <c r="BZ1435" i="1"/>
  <c r="BR1523" i="1"/>
  <c r="AX1216" i="1"/>
  <c r="BJ1588" i="1"/>
  <c r="BR1639" i="1"/>
  <c r="BJ1604" i="1"/>
  <c r="BV1217" i="1"/>
  <c r="CH1755" i="1"/>
  <c r="CH1576" i="1"/>
  <c r="Z2043" i="1"/>
  <c r="J1133" i="1"/>
  <c r="BJ1643" i="1"/>
  <c r="AJ1822" i="1"/>
  <c r="Z1695" i="1"/>
  <c r="BF2154" i="1"/>
  <c r="Z1806" i="1"/>
  <c r="N1670" i="1"/>
  <c r="BZ1630" i="1"/>
  <c r="AP2072" i="1"/>
  <c r="BN2020" i="1"/>
  <c r="BB1868" i="1"/>
  <c r="BB1394" i="1"/>
  <c r="AT1793" i="1"/>
  <c r="AT1331" i="1"/>
  <c r="CD1733" i="1"/>
  <c r="V1279" i="1"/>
  <c r="BJ1574" i="1"/>
  <c r="CD1852" i="1"/>
  <c r="AP1716" i="1"/>
  <c r="CF1661" i="1"/>
  <c r="AP1660" i="1"/>
  <c r="BB1415" i="1"/>
  <c r="BJ1618" i="1"/>
  <c r="AT1352" i="1"/>
  <c r="BF1835" i="1"/>
  <c r="BT1549" i="1"/>
  <c r="Z2009" i="1"/>
  <c r="BL1234" i="1"/>
  <c r="BJ1860" i="1"/>
  <c r="BX1164" i="1"/>
  <c r="BF1891" i="1"/>
  <c r="BF1387" i="1"/>
  <c r="BN1702" i="1"/>
  <c r="BN1665" i="1"/>
  <c r="AX1784" i="1"/>
  <c r="BZ1183" i="1"/>
  <c r="BH1871" i="1"/>
  <c r="BJ1092" i="1"/>
  <c r="AR1493" i="1"/>
  <c r="BD1059" i="1"/>
  <c r="N1505" i="1"/>
  <c r="BZ1992" i="1"/>
  <c r="BR1502" i="1"/>
  <c r="AP1748" i="1"/>
  <c r="CH1286" i="1"/>
  <c r="BB1860" i="1"/>
  <c r="CH1274" i="1"/>
  <c r="BB1782" i="1"/>
  <c r="BP1871" i="1"/>
  <c r="CH1604" i="1"/>
  <c r="BB1285" i="1"/>
  <c r="AV1710" i="1"/>
  <c r="V1012" i="1"/>
  <c r="X1808" i="1"/>
  <c r="BV1001" i="1"/>
  <c r="Z1686" i="1"/>
  <c r="BB993" i="1"/>
  <c r="AP1736" i="1"/>
  <c r="BR1355" i="1"/>
  <c r="BZ2000" i="1"/>
  <c r="CD624" i="1"/>
  <c r="CD614" i="1"/>
  <c r="CD586" i="1"/>
  <c r="CD1335" i="1"/>
  <c r="BP1059" i="1"/>
  <c r="BR1604" i="1"/>
  <c r="AJ1059" i="1"/>
  <c r="X1395" i="1"/>
  <c r="BD2053" i="1"/>
  <c r="AN1822" i="1"/>
  <c r="BH1486" i="1"/>
  <c r="BV1447" i="1"/>
  <c r="BB1439" i="1"/>
  <c r="AX1104" i="1"/>
  <c r="CH1657" i="1"/>
  <c r="BZ1181" i="1"/>
  <c r="BD1164" i="1"/>
  <c r="BR1083" i="1"/>
  <c r="BL1038" i="1"/>
  <c r="CB1416" i="1"/>
  <c r="BJ1090" i="1"/>
  <c r="CH1904" i="1"/>
  <c r="CH1782" i="1"/>
  <c r="BJ994" i="1"/>
  <c r="BR987" i="1"/>
  <c r="R949" i="1"/>
  <c r="BF935" i="1"/>
  <c r="BB1140" i="1"/>
  <c r="AT1162" i="1"/>
  <c r="BV1552" i="1"/>
  <c r="BJ1804" i="1"/>
  <c r="AT1537" i="1"/>
  <c r="AX1754" i="1"/>
  <c r="CF1178" i="1"/>
  <c r="N1259" i="1"/>
  <c r="AD1007" i="1"/>
  <c r="BN1344" i="1"/>
  <c r="BR1315" i="1"/>
  <c r="CF1836" i="1"/>
  <c r="AX1005" i="1"/>
  <c r="Z1341" i="1"/>
  <c r="BJ1314" i="1"/>
  <c r="AN1710" i="1"/>
  <c r="AX993" i="1"/>
  <c r="N1314" i="1"/>
  <c r="N1576" i="1"/>
  <c r="BB1460" i="1"/>
  <c r="AX981" i="1"/>
  <c r="CH1282" i="1"/>
  <c r="BJ1012" i="1"/>
  <c r="AL1084" i="1"/>
  <c r="AZ387" i="1"/>
  <c r="BR1443" i="1"/>
  <c r="Z1540" i="1"/>
  <c r="Z1443" i="1"/>
  <c r="BZ1497" i="1"/>
  <c r="Z1399" i="1"/>
  <c r="BX1752" i="1"/>
  <c r="N1371" i="1"/>
  <c r="BN1589" i="1"/>
  <c r="BJ1421" i="1"/>
  <c r="CH1383" i="1"/>
  <c r="AZ1451" i="1"/>
  <c r="AX895" i="1"/>
  <c r="BD1150" i="1"/>
  <c r="BJ1559" i="1"/>
  <c r="BT1437" i="1"/>
  <c r="R894" i="1"/>
  <c r="BJ1118" i="1"/>
  <c r="AP1555" i="1"/>
  <c r="AR1360" i="1"/>
  <c r="CD875" i="1"/>
  <c r="P1073" i="1"/>
  <c r="CH1541" i="1"/>
  <c r="BT1269" i="1"/>
  <c r="R841" i="1"/>
  <c r="J1047" i="1"/>
  <c r="BH884" i="1"/>
  <c r="BJ1029" i="1"/>
  <c r="L1143" i="1"/>
  <c r="BB1043" i="1"/>
  <c r="BX842" i="1"/>
  <c r="BT1381" i="1"/>
  <c r="BJ1974" i="1"/>
  <c r="N1631" i="1"/>
  <c r="AT1701" i="1"/>
  <c r="Z1590" i="1"/>
  <c r="AT1679" i="1"/>
  <c r="BF2049" i="1"/>
  <c r="AT1667" i="1"/>
  <c r="BF1901" i="1"/>
  <c r="BF1832" i="1"/>
  <c r="BJ1561" i="1"/>
  <c r="BB1370" i="1"/>
  <c r="BP1304" i="1"/>
  <c r="Z1497" i="1"/>
  <c r="BN1385" i="1"/>
  <c r="AT1351" i="1"/>
  <c r="BH1297" i="1"/>
  <c r="N1492" i="1"/>
  <c r="BZ1383" i="1"/>
  <c r="BB1280" i="1"/>
  <c r="L1675" i="1"/>
  <c r="BN1478" i="1"/>
  <c r="BJ1544" i="1"/>
  <c r="AR1220" i="1"/>
  <c r="CB1451" i="1"/>
  <c r="BB894" i="1"/>
  <c r="CB730" i="1"/>
  <c r="BD1094" i="1"/>
  <c r="BZ1238" i="1"/>
  <c r="BV890" i="1"/>
  <c r="BT695" i="1"/>
  <c r="BV1288" i="1"/>
  <c r="BL1717" i="1"/>
  <c r="BB1274" i="1"/>
  <c r="AT1254" i="1"/>
  <c r="AT1222" i="1"/>
  <c r="CD988" i="1"/>
  <c r="BR1281" i="1"/>
  <c r="BJ1329" i="1"/>
  <c r="BF1173" i="1"/>
  <c r="BN1390" i="1"/>
  <c r="CH1072" i="1"/>
  <c r="CH1313" i="1"/>
  <c r="AX1154" i="1"/>
  <c r="Z1357" i="1"/>
  <c r="AP1034" i="1"/>
  <c r="AD1181" i="1"/>
  <c r="R645" i="1"/>
  <c r="BJ554" i="1"/>
  <c r="BB1156" i="1"/>
  <c r="AX1177" i="1"/>
  <c r="BF643" i="1"/>
  <c r="AN548" i="1"/>
  <c r="V939" i="1"/>
  <c r="BJ1531" i="1"/>
  <c r="CD1091" i="1"/>
  <c r="CH1266" i="1"/>
  <c r="V929" i="1"/>
  <c r="BJ1519" i="1"/>
  <c r="AD1078" i="1"/>
  <c r="BL1598" i="1"/>
  <c r="V917" i="1"/>
  <c r="AX1099" i="1"/>
  <c r="BJ1502" i="1"/>
  <c r="V448" i="1"/>
  <c r="BV1296" i="1"/>
  <c r="BF1096" i="1"/>
  <c r="BR1491" i="1"/>
  <c r="CD707" i="1"/>
  <c r="BJ1230" i="1"/>
  <c r="BR1519" i="1"/>
  <c r="J1079" i="1"/>
  <c r="CH1078" i="1"/>
  <c r="AX1695" i="1"/>
  <c r="BF1516" i="1"/>
  <c r="CD924" i="1"/>
  <c r="BV1069" i="1"/>
  <c r="CD1678" i="1"/>
  <c r="BV1460" i="1"/>
  <c r="CD914" i="1"/>
  <c r="BV1057" i="1"/>
  <c r="CD1586" i="1"/>
  <c r="BB1313" i="1"/>
  <c r="BR659" i="1"/>
  <c r="AL984" i="1"/>
  <c r="BF1576" i="1"/>
  <c r="AT1294" i="1"/>
  <c r="BJ652" i="1"/>
  <c r="BB1027" i="1"/>
  <c r="BB1614" i="1"/>
  <c r="BN1307" i="1"/>
  <c r="CD841" i="1"/>
  <c r="BB1015" i="1"/>
  <c r="AD1180" i="1"/>
  <c r="AT1362" i="1"/>
  <c r="CD979" i="1"/>
  <c r="AT1511" i="1"/>
  <c r="AH2217" i="1"/>
  <c r="BV1611" i="1"/>
  <c r="BF1719" i="1"/>
  <c r="CD1681" i="1"/>
  <c r="AX1625" i="1"/>
  <c r="AT1316" i="1"/>
  <c r="BF971" i="1"/>
  <c r="BB1496" i="1"/>
  <c r="AX2078" i="1"/>
  <c r="AP1989" i="1"/>
  <c r="AT1891" i="1"/>
  <c r="BN1726" i="1"/>
  <c r="Z1651" i="1"/>
  <c r="Z1705" i="1"/>
  <c r="BF1167" i="1"/>
  <c r="AX1261" i="1"/>
  <c r="AZ1892" i="1"/>
  <c r="BD2025" i="1"/>
  <c r="AT1610" i="1"/>
  <c r="J1575" i="1"/>
  <c r="AD1527" i="1"/>
  <c r="BH1213" i="1"/>
  <c r="AN1906" i="1"/>
  <c r="BV1470" i="1"/>
  <c r="AT1846" i="1"/>
  <c r="CB1521" i="1"/>
  <c r="AT1554" i="1"/>
  <c r="BV1523" i="1"/>
  <c r="CD1474" i="1"/>
  <c r="CF1129" i="1"/>
  <c r="BB1432" i="1"/>
  <c r="AN1724" i="1"/>
  <c r="CH1825" i="1"/>
  <c r="BJ1707" i="1"/>
  <c r="BV1499" i="1"/>
  <c r="BV1467" i="1"/>
  <c r="N1446" i="1"/>
  <c r="N1253" i="1"/>
  <c r="J1378" i="1"/>
  <c r="BN1461" i="1"/>
  <c r="CH1845" i="1"/>
  <c r="AT1604" i="1"/>
  <c r="N2016" i="1"/>
  <c r="AP1891" i="1"/>
  <c r="BZ1553" i="1"/>
  <c r="BN1553" i="1"/>
  <c r="BN1688" i="1"/>
  <c r="T2116" i="1"/>
  <c r="AD1674" i="1"/>
  <c r="BF1665" i="1"/>
  <c r="AX1700" i="1"/>
  <c r="AT1379" i="1"/>
  <c r="AX921" i="1"/>
  <c r="AP2062" i="1"/>
  <c r="R1869" i="1"/>
  <c r="CD1819" i="1"/>
  <c r="V1026" i="1"/>
  <c r="BN1337" i="1"/>
  <c r="Z1386" i="1"/>
  <c r="BR1007" i="1"/>
  <c r="BB2357" i="1"/>
  <c r="AP2006" i="1"/>
  <c r="AX1814" i="1"/>
  <c r="AX1763" i="1"/>
  <c r="BV1015" i="1"/>
  <c r="BN1315" i="1"/>
  <c r="BR1555" i="1"/>
  <c r="X975" i="1"/>
  <c r="AL2293" i="1"/>
  <c r="P2116" i="1"/>
  <c r="BF1751" i="1"/>
  <c r="AZ1626" i="1"/>
  <c r="BB1007" i="1"/>
  <c r="N1292" i="1"/>
  <c r="BR1511" i="1"/>
  <c r="AX945" i="1"/>
  <c r="X1997" i="1"/>
  <c r="BJ1743" i="1"/>
  <c r="AT1663" i="1"/>
  <c r="CF1941" i="1"/>
  <c r="AN1871" i="1"/>
  <c r="CD1737" i="1"/>
  <c r="AX1576" i="1"/>
  <c r="AT1727" i="1"/>
  <c r="CH2189" i="1"/>
  <c r="AP1674" i="1"/>
  <c r="AV1591" i="1"/>
  <c r="AP1722" i="1"/>
  <c r="J841" i="1"/>
  <c r="AX1035" i="1"/>
  <c r="CD1161" i="1"/>
  <c r="BX1948" i="1"/>
  <c r="AX2024" i="1"/>
  <c r="BJ1632" i="1"/>
  <c r="AH1719" i="1"/>
  <c r="BR1671" i="1"/>
  <c r="AT825" i="1"/>
  <c r="AD1027" i="1"/>
  <c r="AX1146" i="1"/>
  <c r="CD1728" i="1"/>
  <c r="BJ2094" i="1"/>
  <c r="BR1589" i="1"/>
  <c r="AP1666" i="1"/>
  <c r="BR1625" i="1"/>
  <c r="CD795" i="1"/>
  <c r="CD1016" i="1"/>
  <c r="R1133" i="1"/>
  <c r="CD1716" i="1"/>
  <c r="BJ2216" i="1"/>
  <c r="N1384" i="1"/>
  <c r="BV1572" i="1"/>
  <c r="BZ1460" i="1"/>
  <c r="BF928" i="1"/>
  <c r="BP1241" i="1"/>
  <c r="R918" i="1"/>
  <c r="AL1182" i="1"/>
  <c r="AX909" i="1"/>
  <c r="BZ1616" i="1"/>
  <c r="CH1565" i="1"/>
  <c r="CD1378" i="1"/>
  <c r="BV1203" i="1"/>
  <c r="BZ1524" i="1"/>
  <c r="BN1411" i="1"/>
  <c r="BF1299" i="1"/>
  <c r="AT1198" i="1"/>
  <c r="Z1523" i="1"/>
  <c r="BZ1407" i="1"/>
  <c r="BZ1243" i="1"/>
  <c r="BV1181" i="1"/>
  <c r="N1506" i="1"/>
  <c r="Z1394" i="1"/>
  <c r="N1181" i="1"/>
  <c r="AT1166" i="1"/>
  <c r="BV648" i="1"/>
  <c r="CD956" i="1"/>
  <c r="BJ1117" i="1"/>
  <c r="BV677" i="1"/>
  <c r="BB644" i="1"/>
  <c r="AD953" i="1"/>
  <c r="CB1052" i="1"/>
  <c r="CH1758" i="1"/>
  <c r="BR1538" i="1"/>
  <c r="BD2067" i="1"/>
  <c r="AT720" i="1"/>
  <c r="AX1691" i="1"/>
  <c r="AX693" i="1"/>
  <c r="AT1635" i="1"/>
  <c r="CD670" i="1"/>
  <c r="CD1693" i="1"/>
  <c r="CD1659" i="1"/>
  <c r="AX1076" i="1"/>
  <c r="BV1147" i="1"/>
  <c r="BZ1478" i="1"/>
  <c r="CH1526" i="1"/>
  <c r="X1031" i="1"/>
  <c r="AT1142" i="1"/>
  <c r="Z1477" i="1"/>
  <c r="BJ1510" i="1"/>
  <c r="AV1024" i="1"/>
  <c r="J1131" i="1"/>
  <c r="Z1467" i="1"/>
  <c r="X1899" i="1"/>
  <c r="BJ974" i="1"/>
  <c r="BV1113" i="1"/>
  <c r="CH1244" i="1"/>
  <c r="BV1300" i="1"/>
  <c r="AH840" i="1"/>
  <c r="BZ1127" i="1"/>
  <c r="BJ1226" i="1"/>
  <c r="P1675" i="1"/>
  <c r="AD1719" i="1"/>
  <c r="AX1092" i="1"/>
  <c r="CD1551" i="1"/>
  <c r="BF1055" i="1"/>
  <c r="AX1534" i="1"/>
  <c r="CD1019" i="1"/>
  <c r="AX1524" i="1"/>
  <c r="BZ1727" i="1"/>
  <c r="Z1680" i="1"/>
  <c r="BL1738" i="1"/>
  <c r="N1414" i="1"/>
  <c r="CD910" i="1"/>
  <c r="J1722" i="1"/>
  <c r="AD1054" i="1"/>
  <c r="Z1397" i="1"/>
  <c r="AD909" i="1"/>
  <c r="BB1720" i="1"/>
  <c r="AX1050" i="1"/>
  <c r="BZ1364" i="1"/>
  <c r="AD897" i="1"/>
  <c r="AT1691" i="1"/>
  <c r="AX1040" i="1"/>
  <c r="BZ1336" i="1"/>
  <c r="AX1342" i="1"/>
  <c r="AX1219" i="1"/>
  <c r="AV793" i="1"/>
  <c r="Z1447" i="1"/>
  <c r="BF1307" i="1"/>
  <c r="BF1216" i="1"/>
  <c r="AR772" i="1"/>
  <c r="N1370" i="1"/>
  <c r="CD1868" i="1"/>
  <c r="CH1411" i="1"/>
  <c r="BR1453" i="1"/>
  <c r="BN1419" i="1"/>
  <c r="BR1397" i="1"/>
  <c r="BN1407" i="1"/>
  <c r="CH1344" i="1"/>
  <c r="BN1397" i="1"/>
  <c r="CH2139" i="1"/>
  <c r="AP1938" i="1"/>
  <c r="BV1518" i="1"/>
  <c r="BN1306" i="1"/>
  <c r="BV1497" i="1"/>
  <c r="CD1653" i="1"/>
  <c r="AD1016" i="1"/>
  <c r="N1296" i="1"/>
  <c r="AT1492" i="1"/>
  <c r="AX1650" i="1"/>
  <c r="AX1014" i="1"/>
  <c r="BJ1280" i="1"/>
  <c r="BV1475" i="1"/>
  <c r="CD1631" i="1"/>
  <c r="AX1002" i="1"/>
  <c r="CH1264" i="1"/>
  <c r="L1052" i="1"/>
  <c r="AX1163" i="1"/>
  <c r="BR1182" i="1"/>
  <c r="Z1327" i="1"/>
  <c r="X1045" i="1"/>
  <c r="BF1160" i="1"/>
  <c r="R1009" i="1"/>
  <c r="CD2045" i="1"/>
  <c r="CB1164" i="1"/>
  <c r="AP1946" i="1"/>
  <c r="AN2445" i="1"/>
  <c r="AL1867" i="1"/>
  <c r="BZ2021" i="1"/>
  <c r="Z1882" i="1"/>
  <c r="BB2148" i="1"/>
  <c r="X2060" i="1"/>
  <c r="BJ2217" i="1"/>
  <c r="CD1944" i="1"/>
  <c r="AT1805" i="1"/>
  <c r="CD2161" i="1"/>
  <c r="AX1912" i="1"/>
  <c r="CH1805" i="1"/>
  <c r="BZ1499" i="1"/>
  <c r="BZ1881" i="1"/>
  <c r="CH1779" i="1"/>
  <c r="BJ1897" i="1"/>
  <c r="BB1973" i="1"/>
  <c r="AL2226" i="1"/>
  <c r="AX2072" i="1"/>
  <c r="Z1611" i="1"/>
  <c r="AX2028" i="1"/>
  <c r="Z1601" i="1"/>
  <c r="CH2168" i="1"/>
  <c r="AV2207" i="1"/>
  <c r="AT2027" i="1"/>
  <c r="BN1946" i="1"/>
  <c r="Z2234" i="1"/>
  <c r="CH1723" i="1"/>
  <c r="BN2149" i="1"/>
  <c r="AP1715" i="1"/>
  <c r="BF2085" i="1"/>
  <c r="Z2038" i="1"/>
  <c r="BN1790" i="1"/>
  <c r="BD1913" i="1"/>
  <c r="AR2046" i="1"/>
  <c r="AB1724" i="1"/>
  <c r="AD1965" i="1"/>
  <c r="AR1654" i="1"/>
  <c r="BB1749" i="1"/>
  <c r="BJ1903" i="1"/>
  <c r="CD1915" i="1"/>
  <c r="CD1866" i="1"/>
  <c r="BF1728" i="1"/>
  <c r="AX1699" i="1"/>
  <c r="BB1495" i="1"/>
  <c r="AX1793" i="1"/>
  <c r="AP2052" i="1"/>
  <c r="BJ1847" i="1"/>
  <c r="CD1854" i="1"/>
  <c r="CD1810" i="1"/>
  <c r="AX1677" i="1"/>
  <c r="AT1643" i="1"/>
  <c r="BR1457" i="1"/>
  <c r="CF1927" i="1"/>
  <c r="R2063" i="1"/>
  <c r="BJ1791" i="1"/>
  <c r="CD1798" i="1"/>
  <c r="AX1747" i="1"/>
  <c r="V1623" i="1"/>
  <c r="AT1587" i="1"/>
  <c r="BR1401" i="1"/>
  <c r="AR1486" i="1"/>
  <c r="BJ1629" i="1"/>
  <c r="BZ1883" i="1"/>
  <c r="BB1890" i="1"/>
  <c r="AT1827" i="1"/>
  <c r="V1721" i="1"/>
  <c r="J1672" i="1"/>
  <c r="AT1499" i="1"/>
  <c r="AT1747" i="1"/>
  <c r="X2193" i="1"/>
  <c r="AP1909" i="1"/>
  <c r="CH1922" i="1"/>
  <c r="AP1734" i="1"/>
  <c r="BN1363" i="1"/>
  <c r="BZ1303" i="1"/>
  <c r="AX1580" i="1"/>
  <c r="AX1852" i="1"/>
  <c r="BZ2094" i="1"/>
  <c r="BZ1959" i="1"/>
  <c r="AL1573" i="1"/>
  <c r="N1527" i="1"/>
  <c r="BF1043" i="1"/>
  <c r="BF1021" i="1"/>
  <c r="X1535" i="1"/>
  <c r="AL1474" i="1"/>
  <c r="AX2070" i="1"/>
  <c r="BJ1965" i="1"/>
  <c r="BJ1681" i="1"/>
  <c r="CH1803" i="1"/>
  <c r="AP1579" i="1"/>
  <c r="Z2037" i="1"/>
  <c r="AX992" i="1"/>
  <c r="AV2137" i="1"/>
  <c r="BR1450" i="1"/>
  <c r="AP1657" i="1"/>
  <c r="BR1628" i="1"/>
  <c r="CD1055" i="1"/>
  <c r="AP1817" i="1"/>
  <c r="AP1589" i="1"/>
  <c r="BF2059" i="1"/>
  <c r="R1001" i="1"/>
  <c r="AX1560" i="1"/>
  <c r="AP1611" i="1"/>
  <c r="BR1582" i="1"/>
  <c r="AD1020" i="1"/>
  <c r="AP1761" i="1"/>
  <c r="BV770" i="1"/>
  <c r="BZ1685" i="1"/>
  <c r="Z1660" i="1"/>
  <c r="AX838" i="1"/>
  <c r="Z1820" i="1"/>
  <c r="BN1621" i="1"/>
  <c r="Z1594" i="1"/>
  <c r="BB1861" i="1"/>
  <c r="N1667" i="1"/>
  <c r="BZ1617" i="1"/>
  <c r="BV1554" i="1"/>
  <c r="AP1870" i="1"/>
  <c r="N1601" i="1"/>
  <c r="AX1986" i="1"/>
  <c r="AT1471" i="1"/>
  <c r="CH2002" i="1"/>
  <c r="BR1719" i="1"/>
  <c r="BJ1660" i="1"/>
  <c r="BF1637" i="1"/>
  <c r="AZ1829" i="1"/>
  <c r="AR2088" i="1"/>
  <c r="Z1496" i="1"/>
  <c r="Z2017" i="1"/>
  <c r="AN1885" i="1"/>
  <c r="BB1741" i="1"/>
  <c r="AX1665" i="1"/>
  <c r="CB1668" i="1"/>
  <c r="AT1631" i="1"/>
  <c r="AZ1514" i="1"/>
  <c r="BB1628" i="1"/>
  <c r="BL1913" i="1"/>
  <c r="AT1597" i="1"/>
  <c r="BN1275" i="1"/>
  <c r="BJ1446" i="1"/>
  <c r="AN2018" i="1"/>
  <c r="CH1649" i="1"/>
  <c r="BN1957" i="1"/>
  <c r="AZ1633" i="1"/>
  <c r="BZ1863" i="1"/>
  <c r="Z1720" i="1"/>
  <c r="L1871" i="1"/>
  <c r="BV1580" i="1"/>
  <c r="BN1712" i="1"/>
  <c r="BB1548" i="1"/>
  <c r="BZ1686" i="1"/>
  <c r="BV1546" i="1"/>
  <c r="Z1673" i="1"/>
  <c r="BB1516" i="1"/>
  <c r="X1710" i="1"/>
  <c r="CH1362" i="1"/>
  <c r="CH1841" i="1"/>
  <c r="BN2034" i="1"/>
  <c r="BJ1686" i="1"/>
  <c r="CF1696" i="1"/>
  <c r="AP1628" i="1"/>
  <c r="BB1812" i="1"/>
  <c r="AX1670" i="1"/>
  <c r="AP1475" i="1"/>
  <c r="AT1636" i="1"/>
  <c r="AT1729" i="1"/>
  <c r="BV1607" i="1"/>
  <c r="BB1726" i="1"/>
  <c r="BB1587" i="1"/>
  <c r="AT1685" i="1"/>
  <c r="AD1000" i="1"/>
  <c r="BB1540" i="1"/>
  <c r="BB1877" i="1"/>
  <c r="R1719" i="1"/>
  <c r="BB1803" i="1"/>
  <c r="AX1776" i="1"/>
  <c r="BD1605" i="1"/>
  <c r="CF1745" i="1"/>
  <c r="BV1583" i="1"/>
  <c r="BV1666" i="1"/>
  <c r="BB1553" i="1"/>
  <c r="AX1632" i="1"/>
  <c r="CD1755" i="1"/>
  <c r="BF1629" i="1"/>
  <c r="CD1736" i="1"/>
  <c r="CD1603" i="1"/>
  <c r="BV1440" i="1"/>
  <c r="CF1892" i="1"/>
  <c r="BN1749" i="1"/>
  <c r="CD1119" i="1"/>
  <c r="Z1364" i="1"/>
  <c r="BD1822" i="1"/>
  <c r="CH1866" i="1"/>
  <c r="BH2018" i="1"/>
  <c r="CD1546" i="1"/>
  <c r="CD1177" i="1"/>
  <c r="BJ2044" i="1"/>
  <c r="BF1810" i="1"/>
  <c r="AX1772" i="1"/>
  <c r="N1225" i="1"/>
  <c r="BV706" i="1"/>
  <c r="AD1622" i="1"/>
  <c r="CD965" i="1"/>
  <c r="BB1253" i="1"/>
  <c r="CH1994" i="1"/>
  <c r="BF1750" i="1"/>
  <c r="CB1717" i="1"/>
  <c r="BJ1006" i="1"/>
  <c r="BV690" i="1"/>
  <c r="AX1608" i="1"/>
  <c r="BF957" i="1"/>
  <c r="BV1239" i="1"/>
  <c r="AR1794" i="1"/>
  <c r="BT1605" i="1"/>
  <c r="BX1927" i="1"/>
  <c r="R930" i="1"/>
  <c r="BV650" i="1"/>
  <c r="BF1593" i="1"/>
  <c r="BH1549" i="1"/>
  <c r="BV1229" i="1"/>
  <c r="BV1968" i="1"/>
  <c r="L1094" i="1"/>
  <c r="BF1091" i="1"/>
  <c r="AD1820" i="1"/>
  <c r="BF1855" i="1"/>
  <c r="CD1883" i="1"/>
  <c r="BL1416" i="1"/>
  <c r="R1037" i="1"/>
  <c r="BN1891" i="1"/>
  <c r="BZ1673" i="1"/>
  <c r="Z1650" i="1"/>
  <c r="BV813" i="1"/>
  <c r="AT595" i="1"/>
  <c r="BF1569" i="1"/>
  <c r="BV1338" i="1"/>
  <c r="BB1197" i="1"/>
  <c r="BZ1833" i="1"/>
  <c r="BZ1629" i="1"/>
  <c r="Z1604" i="1"/>
  <c r="BV727" i="1"/>
  <c r="BV572" i="1"/>
  <c r="CD1555" i="1"/>
  <c r="BB1286" i="1"/>
  <c r="BV1183" i="1"/>
  <c r="BN1779" i="1"/>
  <c r="BN1587" i="1"/>
  <c r="AP2150" i="1"/>
  <c r="CD620" i="1"/>
  <c r="CD1359" i="1"/>
  <c r="AX1540" i="1"/>
  <c r="BT1248" i="1"/>
  <c r="BV1173" i="1"/>
  <c r="AT1854" i="1"/>
  <c r="BF1769" i="1"/>
  <c r="L1038" i="1"/>
  <c r="CB1682" i="1"/>
  <c r="H1528" i="1"/>
  <c r="CB1710" i="1"/>
  <c r="AX1419" i="1"/>
  <c r="BF965" i="1"/>
  <c r="BN2056" i="1"/>
  <c r="CH1912" i="1"/>
  <c r="AP1770" i="1"/>
  <c r="CD1588" i="1"/>
  <c r="BZ1568" i="1"/>
  <c r="BF1513" i="1"/>
  <c r="BV1449" i="1"/>
  <c r="BB1141" i="1"/>
  <c r="AP1888" i="1"/>
  <c r="AT1931" i="1"/>
  <c r="J1868" i="1"/>
  <c r="Z1407" i="1"/>
  <c r="BR1527" i="1"/>
  <c r="CD1499" i="1"/>
  <c r="BB1397" i="1"/>
  <c r="BB1131" i="1"/>
  <c r="AD1964" i="1"/>
  <c r="AT1835" i="1"/>
  <c r="AT1791" i="1"/>
  <c r="N1302" i="1"/>
  <c r="AH1475" i="1"/>
  <c r="AX1484" i="1"/>
  <c r="AT1334" i="1"/>
  <c r="BV1117" i="1"/>
  <c r="AH1820" i="1"/>
  <c r="CH1734" i="1"/>
  <c r="Z1453" i="1"/>
  <c r="BZ1644" i="1"/>
  <c r="AL1625" i="1"/>
  <c r="N1700" i="1"/>
  <c r="R1135" i="1"/>
  <c r="AT1345" i="1"/>
  <c r="BF1776" i="1"/>
  <c r="BD1640" i="1"/>
  <c r="BX1745" i="1"/>
  <c r="BL1605" i="1"/>
  <c r="BV1659" i="1"/>
  <c r="BH1920" i="1"/>
  <c r="BH1234" i="1"/>
  <c r="BB1085" i="1"/>
  <c r="BJ1929" i="1"/>
  <c r="AP1726" i="1"/>
  <c r="AP1680" i="1"/>
  <c r="CD1442" i="1"/>
  <c r="AX1615" i="1"/>
  <c r="BP1507" i="1"/>
  <c r="CF1150" i="1"/>
  <c r="J1077" i="1"/>
  <c r="BJ1873" i="1"/>
  <c r="BR1673" i="1"/>
  <c r="AP1636" i="1"/>
  <c r="AT1258" i="1"/>
  <c r="CD1552" i="1"/>
  <c r="N1449" i="1"/>
  <c r="CD1273" i="1"/>
  <c r="AT1068" i="1"/>
  <c r="BF2086" i="1"/>
  <c r="BZ2191" i="1"/>
  <c r="BV1105" i="1"/>
  <c r="BN1491" i="1"/>
  <c r="Z1530" i="1"/>
  <c r="N1714" i="1"/>
  <c r="BT1416" i="1"/>
  <c r="AT1596" i="1"/>
  <c r="AD980" i="1"/>
  <c r="BB1631" i="1"/>
  <c r="AD1670" i="1"/>
  <c r="BJ1425" i="1"/>
  <c r="BJ1810" i="1"/>
  <c r="Z1513" i="1"/>
  <c r="BN1484" i="1"/>
  <c r="BF930" i="1"/>
  <c r="BV1047" i="1"/>
  <c r="BV1644" i="1"/>
  <c r="N1365" i="1"/>
  <c r="AD893" i="1"/>
  <c r="BF1890" i="1"/>
  <c r="BZ1470" i="1"/>
  <c r="AD1723" i="1"/>
  <c r="V1524" i="1"/>
  <c r="BB1037" i="1"/>
  <c r="AT1629" i="1"/>
  <c r="N1343" i="1"/>
  <c r="BV880" i="1"/>
  <c r="BF1834" i="1"/>
  <c r="BF1706" i="1"/>
  <c r="BF1672" i="1"/>
  <c r="BB1471" i="1"/>
  <c r="J1029" i="1"/>
  <c r="AT1617" i="1"/>
  <c r="BZ1315" i="1"/>
  <c r="AT851" i="1"/>
  <c r="Z1642" i="1"/>
  <c r="BB1702" i="1"/>
  <c r="BB1484" i="1"/>
  <c r="CB1472" i="1"/>
  <c r="CB1570" i="1"/>
  <c r="AZ1717" i="1"/>
  <c r="CD1547" i="1"/>
  <c r="AZ1346" i="1"/>
  <c r="CD1757" i="1"/>
  <c r="BF1363" i="1"/>
  <c r="BR1119" i="1"/>
  <c r="CD1133" i="1"/>
  <c r="BB888" i="1"/>
  <c r="X1871" i="1"/>
  <c r="BF1037" i="1"/>
  <c r="L1563" i="1"/>
  <c r="CB1619" i="1"/>
  <c r="BJ1062" i="1"/>
  <c r="BR1660" i="1"/>
  <c r="R1083" i="1"/>
  <c r="CD866" i="1"/>
  <c r="BB1722" i="1"/>
  <c r="R1029" i="1"/>
  <c r="CB1423" i="1"/>
  <c r="CH1721" i="1"/>
  <c r="AP1645" i="1"/>
  <c r="BR1616" i="1"/>
  <c r="BF1047" i="1"/>
  <c r="AT840" i="1"/>
  <c r="BB1712" i="1"/>
  <c r="AX1020" i="1"/>
  <c r="AB1332" i="1"/>
  <c r="AT2090" i="1"/>
  <c r="Z1526" i="1"/>
  <c r="BJ1408" i="1"/>
  <c r="CD1524" i="1"/>
  <c r="BJ1352" i="1"/>
  <c r="BF1470" i="1"/>
  <c r="BJ1296" i="1"/>
  <c r="Z1433" i="1"/>
  <c r="BN1565" i="1"/>
  <c r="CB1822" i="1"/>
  <c r="CH1447" i="1"/>
  <c r="BH1227" i="1"/>
  <c r="AX1337" i="1"/>
  <c r="CD1686" i="1"/>
  <c r="BF1504" i="1"/>
  <c r="CF1199" i="1"/>
  <c r="AD1329" i="1"/>
  <c r="AX1681" i="1"/>
  <c r="AX1485" i="1"/>
  <c r="BP1556" i="1"/>
  <c r="BF1266" i="1"/>
  <c r="R1670" i="1"/>
  <c r="BN1448" i="1"/>
  <c r="BZ1237" i="1"/>
  <c r="BV1245" i="1"/>
  <c r="CD725" i="1"/>
  <c r="AL1075" i="1"/>
  <c r="AH742" i="1"/>
  <c r="BD1038" i="1"/>
  <c r="BV718" i="1"/>
  <c r="AL1069" i="1"/>
  <c r="AF1136" i="1"/>
  <c r="BJ1420" i="1"/>
  <c r="CH1359" i="1"/>
  <c r="BX1374" i="1"/>
  <c r="CH1303" i="1"/>
  <c r="BL1304" i="1"/>
  <c r="BJ1533" i="1"/>
  <c r="X1654" i="1"/>
  <c r="BB1810" i="1"/>
  <c r="CB2095" i="1"/>
  <c r="CH1513" i="1"/>
  <c r="BX1122" i="1"/>
  <c r="AT1230" i="1"/>
  <c r="BB1632" i="1"/>
  <c r="N1359" i="1"/>
  <c r="CH1110" i="1"/>
  <c r="J1229" i="1"/>
  <c r="BV1630" i="1"/>
  <c r="BZ1355" i="1"/>
  <c r="L1066" i="1"/>
  <c r="BV1211" i="1"/>
  <c r="AT1615" i="1"/>
  <c r="AL1328" i="1"/>
  <c r="BR1027" i="1"/>
  <c r="BB1191" i="1"/>
  <c r="BV616" i="1"/>
  <c r="BZ960" i="1"/>
  <c r="BN911" i="1"/>
  <c r="BJ803" i="1"/>
  <c r="BV606" i="1"/>
  <c r="AP1950" i="1"/>
  <c r="CD1131" i="1"/>
  <c r="BJ1414" i="1"/>
  <c r="BF1077" i="1"/>
  <c r="CH1398" i="1"/>
  <c r="CD1041" i="1"/>
  <c r="BR1383" i="1"/>
  <c r="BZ1656" i="1"/>
  <c r="AX1182" i="1"/>
  <c r="AX1148" i="1"/>
  <c r="BF1078" i="1"/>
  <c r="BV1673" i="1"/>
  <c r="BR1427" i="1"/>
  <c r="BF1565" i="1"/>
  <c r="CD1076" i="1"/>
  <c r="BB1665" i="1"/>
  <c r="BJ1426" i="1"/>
  <c r="CD1561" i="1"/>
  <c r="CD1064" i="1"/>
  <c r="BF1602" i="1"/>
  <c r="BR1405" i="1"/>
  <c r="BF1541" i="1"/>
  <c r="CD1054" i="1"/>
  <c r="AX1539" i="1"/>
  <c r="L1220" i="1"/>
  <c r="BB925" i="1"/>
  <c r="BJ425" i="1"/>
  <c r="R1327" i="1"/>
  <c r="BL1206" i="1"/>
  <c r="J917" i="1"/>
  <c r="BF1068" i="1"/>
  <c r="CD1610" i="1"/>
  <c r="BJ1582" i="1"/>
  <c r="P1920" i="1"/>
  <c r="AL1527" i="1"/>
  <c r="BJ1798" i="1"/>
  <c r="Z1519" i="1"/>
  <c r="BF1888" i="1"/>
  <c r="Z1509" i="1"/>
  <c r="AV2046" i="1"/>
  <c r="CD1005" i="1"/>
  <c r="CD981" i="1"/>
  <c r="CD1042" i="1"/>
  <c r="BF1468" i="1"/>
  <c r="BR1371" i="1"/>
  <c r="AX1512" i="1"/>
  <c r="AD1041" i="1"/>
  <c r="BH1808" i="1"/>
  <c r="BJ1370" i="1"/>
  <c r="BF1509" i="1"/>
  <c r="AD1029" i="1"/>
  <c r="BZ1420" i="1"/>
  <c r="BR1349" i="1"/>
  <c r="AX1490" i="1"/>
  <c r="AD1019" i="1"/>
  <c r="BN1372" i="1"/>
  <c r="AL1180" i="1"/>
  <c r="BV581" i="1"/>
  <c r="BH254" i="1"/>
  <c r="N1120" i="1"/>
  <c r="CB1157" i="1"/>
  <c r="BZ1551" i="1"/>
  <c r="CH1588" i="1"/>
  <c r="AL1428" i="1"/>
  <c r="BZ2071" i="1"/>
  <c r="CH2470" i="1"/>
  <c r="AL1919" i="1"/>
  <c r="BZ1749" i="1"/>
  <c r="AL1820" i="1"/>
  <c r="R2015" i="1"/>
  <c r="CH1659" i="1"/>
  <c r="AT1912" i="1"/>
  <c r="X1731" i="1"/>
  <c r="J2016" i="1"/>
  <c r="AR1724" i="1"/>
  <c r="AP2105" i="1"/>
  <c r="AP2057" i="1"/>
  <c r="CD2031" i="1"/>
  <c r="BN1896" i="1"/>
  <c r="Z1959" i="1"/>
  <c r="BV1917" i="1"/>
  <c r="CH2015" i="1"/>
  <c r="Z1797" i="1"/>
  <c r="CH1761" i="1"/>
  <c r="AP1978" i="1"/>
  <c r="CH1957" i="1"/>
  <c r="CD1936" i="1"/>
  <c r="Z2086" i="1"/>
  <c r="AV1633" i="1"/>
  <c r="CH1449" i="1"/>
  <c r="CH1371" i="1"/>
  <c r="BJ1399" i="1"/>
  <c r="AX1498" i="1"/>
  <c r="N1441" i="1"/>
  <c r="CF1472" i="1"/>
  <c r="BN1393" i="1"/>
  <c r="BF1245" i="1"/>
  <c r="BR1300" i="1"/>
  <c r="AX1226" i="1"/>
  <c r="BF1189" i="1"/>
  <c r="V1720" i="1"/>
  <c r="BN1646" i="1"/>
  <c r="BF1145" i="1"/>
  <c r="BF1111" i="1"/>
  <c r="N1440" i="1"/>
  <c r="BZ1219" i="1"/>
  <c r="AN1136" i="1"/>
  <c r="N1215" i="1"/>
  <c r="BF1147" i="1"/>
  <c r="AV1542" i="1"/>
  <c r="CH1677" i="1"/>
  <c r="BR1650" i="1"/>
  <c r="AX1072" i="1"/>
  <c r="AP1587" i="1"/>
  <c r="BZ1680" i="1"/>
  <c r="CD1362" i="1"/>
  <c r="BN1483" i="1"/>
  <c r="CD1306" i="1"/>
  <c r="BV1555" i="1"/>
  <c r="CD1254" i="1"/>
  <c r="AT1839" i="1"/>
  <c r="CD1925" i="1"/>
  <c r="BF1965" i="1"/>
  <c r="AX1229" i="1"/>
  <c r="AR1598" i="1"/>
  <c r="BF1212" i="1"/>
  <c r="BZ1575" i="1"/>
  <c r="CD1198" i="1"/>
  <c r="Z1631" i="1"/>
  <c r="BF1806" i="1"/>
  <c r="AP1694" i="1"/>
  <c r="AX1173" i="1"/>
  <c r="CB1773" i="1"/>
  <c r="BF1156" i="1"/>
  <c r="BF1762" i="1"/>
  <c r="CD1142" i="1"/>
  <c r="BJ2022" i="1"/>
  <c r="BN1719" i="1"/>
  <c r="BF1713" i="1"/>
  <c r="AX1117" i="1"/>
  <c r="BH1801" i="1"/>
  <c r="BF1100" i="1"/>
  <c r="BJ1751" i="1"/>
  <c r="CD1086" i="1"/>
  <c r="BJ1761" i="1"/>
  <c r="BN1583" i="1"/>
  <c r="BB1866" i="1"/>
  <c r="J1043" i="1"/>
  <c r="AT907" i="1"/>
  <c r="AP2084" i="1"/>
  <c r="V897" i="1"/>
  <c r="BB2006" i="1"/>
  <c r="BV888" i="1"/>
  <c r="AR2123" i="1"/>
  <c r="BV1527" i="1"/>
  <c r="AP1695" i="1"/>
  <c r="BX1353" i="1"/>
  <c r="BJ1954" i="1"/>
  <c r="BL1269" i="1"/>
  <c r="AT1756" i="1"/>
  <c r="X1570" i="1"/>
  <c r="R1819" i="1"/>
  <c r="Z1742" i="1"/>
  <c r="AT1840" i="1"/>
  <c r="BV1289" i="1"/>
  <c r="BB1281" i="1"/>
  <c r="L1192" i="1"/>
  <c r="AX1422" i="1"/>
  <c r="X1549" i="1"/>
  <c r="BF1870" i="1"/>
  <c r="BT1325" i="1"/>
  <c r="BX1654" i="1"/>
  <c r="CH1345" i="1"/>
  <c r="BR1342" i="1"/>
  <c r="AP1327" i="1"/>
  <c r="CD1194" i="1"/>
  <c r="AX1189" i="1"/>
  <c r="BZ1296" i="1"/>
  <c r="BJ1272" i="1"/>
  <c r="BB1093" i="1"/>
  <c r="BV1091" i="1"/>
  <c r="V1078" i="1"/>
  <c r="V1068" i="1"/>
  <c r="BH1010" i="1"/>
  <c r="BV1079" i="1"/>
  <c r="BF1434" i="1"/>
  <c r="CD1342" i="1"/>
  <c r="V1056" i="1"/>
  <c r="AT1054" i="1"/>
  <c r="AT1042" i="1"/>
  <c r="AT1030" i="1"/>
  <c r="AR849" i="1"/>
  <c r="AX1518" i="1"/>
  <c r="Z1420" i="1"/>
  <c r="AH1919" i="1"/>
  <c r="Z1408" i="1"/>
  <c r="BD1689" i="1"/>
  <c r="AT1621" i="1"/>
  <c r="BB1582" i="1"/>
  <c r="BX1409" i="1"/>
  <c r="BF923" i="1"/>
  <c r="BH1192" i="1"/>
  <c r="BJ1335" i="1"/>
  <c r="X1402" i="1"/>
  <c r="CD921" i="1"/>
  <c r="CF1164" i="1"/>
  <c r="AP1331" i="1"/>
  <c r="BX1325" i="1"/>
  <c r="CD909" i="1"/>
  <c r="AX1390" i="1"/>
  <c r="CH1317" i="1"/>
  <c r="BL1703" i="1"/>
  <c r="CD897" i="1"/>
  <c r="AT1082" i="1"/>
  <c r="AL1021" i="1"/>
  <c r="T562" i="1"/>
  <c r="CH1609" i="1"/>
  <c r="BR1566" i="1"/>
  <c r="AT1028" i="1"/>
  <c r="BN1523" i="1"/>
  <c r="V1020" i="1"/>
  <c r="BN1477" i="1"/>
  <c r="BV1009" i="1"/>
  <c r="AX2064" i="1"/>
  <c r="AP1622" i="1"/>
  <c r="BR1581" i="1"/>
  <c r="AT782" i="1"/>
  <c r="BF1008" i="1"/>
  <c r="BF1119" i="1"/>
  <c r="AX1701" i="1"/>
  <c r="CD774" i="1"/>
  <c r="CD1006" i="1"/>
  <c r="CD1117" i="1"/>
  <c r="BF1698" i="1"/>
  <c r="V742" i="1"/>
  <c r="CD994" i="1"/>
  <c r="BF1097" i="1"/>
  <c r="AX1679" i="1"/>
  <c r="AT715" i="1"/>
  <c r="CD984" i="1"/>
  <c r="CH1280" i="1"/>
  <c r="V1282" i="1"/>
  <c r="T632" i="1"/>
  <c r="T912" i="1"/>
  <c r="AH1279" i="1"/>
  <c r="BX1199" i="1"/>
  <c r="BV743" i="1"/>
  <c r="BR1344" i="1"/>
  <c r="Z1658" i="1"/>
  <c r="AX1317" i="1"/>
  <c r="BZ1615" i="1"/>
  <c r="AX1258" i="1"/>
  <c r="BN1573" i="1"/>
  <c r="BF1243" i="1"/>
  <c r="BV1866" i="1"/>
  <c r="CH1483" i="1"/>
  <c r="BX1878" i="1"/>
  <c r="AX1425" i="1"/>
  <c r="AT818" i="1"/>
  <c r="BD989" i="1"/>
  <c r="BJ1513" i="1"/>
  <c r="CD1406" i="1"/>
  <c r="CD810" i="1"/>
  <c r="BX982" i="1"/>
  <c r="CH1509" i="1"/>
  <c r="AX1335" i="1"/>
  <c r="BF788" i="1"/>
  <c r="R946" i="1"/>
  <c r="BJ1491" i="1"/>
  <c r="BF1258" i="1"/>
  <c r="AT753" i="1"/>
  <c r="BB1009" i="1"/>
  <c r="AL1233" i="1"/>
  <c r="BZ915" i="1"/>
  <c r="BV879" i="1"/>
  <c r="BV1007" i="1"/>
  <c r="BN1198" i="1"/>
  <c r="BF1352" i="1"/>
  <c r="R790" i="1"/>
  <c r="CD1475" i="1"/>
  <c r="AT1322" i="1"/>
  <c r="BP1227" i="1"/>
  <c r="AB1430" i="1"/>
  <c r="BB1391" i="1"/>
  <c r="BZ1468" i="1"/>
  <c r="BJ1464" i="1"/>
  <c r="CH986" i="1"/>
  <c r="BB1117" i="1"/>
  <c r="BL1794" i="1"/>
  <c r="BB1667" i="1"/>
  <c r="BF950" i="1"/>
  <c r="AT1098" i="1"/>
  <c r="CH1544" i="1"/>
  <c r="BT1255" i="1"/>
  <c r="BJ797" i="1"/>
  <c r="T1087" i="1"/>
  <c r="AP1534" i="1"/>
  <c r="AR1234" i="1"/>
  <c r="AH788" i="1"/>
  <c r="J1063" i="1"/>
  <c r="BF1670" i="1"/>
  <c r="BZ1422" i="1"/>
  <c r="R908" i="1"/>
  <c r="J1051" i="1"/>
  <c r="AT1651" i="1"/>
  <c r="BN1373" i="1"/>
  <c r="BF896" i="1"/>
  <c r="J1041" i="1"/>
  <c r="BF1488" i="1"/>
  <c r="BP1192" i="1"/>
  <c r="AL886" i="1"/>
  <c r="AR919" i="1"/>
  <c r="R1478" i="1"/>
  <c r="BH1185" i="1"/>
  <c r="BZ2065" i="1"/>
  <c r="CD1422" i="1"/>
  <c r="CD1334" i="1"/>
  <c r="BZ1317" i="1"/>
  <c r="CD1518" i="1"/>
  <c r="CD900" i="1"/>
  <c r="BB1698" i="1"/>
  <c r="AD1042" i="1"/>
  <c r="N1342" i="1"/>
  <c r="BV1519" i="1"/>
  <c r="BV1672" i="1"/>
  <c r="AD1030" i="1"/>
  <c r="BZ1314" i="1"/>
  <c r="BZ1217" i="1"/>
  <c r="BF1204" i="1"/>
  <c r="CB688" i="1"/>
  <c r="Z1401" i="1"/>
  <c r="BN1209" i="1"/>
  <c r="CD1202" i="1"/>
  <c r="BD646" i="1"/>
  <c r="L1724" i="1"/>
  <c r="CF1626" i="1"/>
  <c r="CD1609" i="1"/>
  <c r="BF987" i="1"/>
  <c r="L1500" i="1"/>
  <c r="CH1456" i="1"/>
  <c r="BF1589" i="1"/>
  <c r="BF977" i="1"/>
  <c r="CF1395" i="1"/>
  <c r="BJ956" i="1"/>
  <c r="CD1124" i="1"/>
  <c r="BZ1110" i="1"/>
  <c r="BX1563" i="1"/>
  <c r="BV950" i="1"/>
  <c r="AX1119" i="1"/>
  <c r="CB1409" i="1"/>
  <c r="CD1579" i="1"/>
  <c r="AX1562" i="1"/>
  <c r="CH1182" i="1"/>
  <c r="AT1022" i="1"/>
  <c r="BB1103" i="1"/>
  <c r="BB1510" i="1"/>
  <c r="X1353" i="1"/>
  <c r="AD900" i="1"/>
  <c r="V1086" i="1"/>
  <c r="AT1491" i="1"/>
  <c r="AN1920" i="1"/>
  <c r="R896" i="1"/>
  <c r="V1076" i="1"/>
  <c r="CD1574" i="1"/>
  <c r="AX1265" i="1"/>
  <c r="Z644" i="1"/>
  <c r="BR915" i="1"/>
  <c r="BF1566" i="1"/>
  <c r="BB1252" i="1"/>
  <c r="AT834" i="1"/>
  <c r="BV1043" i="1"/>
  <c r="CH1443" i="1"/>
  <c r="BP1584" i="1"/>
  <c r="BV797" i="1"/>
  <c r="BV1033" i="1"/>
  <c r="BJ1427" i="1"/>
  <c r="BF1404" i="1"/>
  <c r="BV776" i="1"/>
  <c r="BV1021" i="1"/>
  <c r="BZ1341" i="1"/>
  <c r="BV992" i="1"/>
  <c r="BV848" i="1"/>
  <c r="BN902" i="1"/>
  <c r="BZ1335" i="1"/>
  <c r="AP1744" i="1"/>
  <c r="CD1394" i="1"/>
  <c r="BF1330" i="1"/>
  <c r="V936" i="1"/>
  <c r="BR775" i="1"/>
  <c r="BJ1552" i="1"/>
  <c r="CH1296" i="1"/>
  <c r="CF1528" i="1"/>
  <c r="AD985" i="1"/>
  <c r="BJ1288" i="1"/>
  <c r="BZ1554" i="1"/>
  <c r="Z1448" i="1"/>
  <c r="AD973" i="1"/>
  <c r="CH1272" i="1"/>
  <c r="BJ980" i="1"/>
  <c r="T1059" i="1"/>
  <c r="AH439" i="1"/>
  <c r="Z973" i="1"/>
  <c r="BR973" i="1"/>
  <c r="AZ1052" i="1"/>
  <c r="BB1414" i="1"/>
  <c r="BP1360" i="1"/>
  <c r="N1504" i="1"/>
  <c r="BZ1393" i="1"/>
  <c r="BV1334" i="1"/>
  <c r="AN1283" i="1"/>
  <c r="BN1490" i="1"/>
  <c r="Z1380" i="1"/>
  <c r="AT1261" i="1"/>
  <c r="AJ1626" i="1"/>
  <c r="BV902" i="1"/>
  <c r="AZ842" i="1"/>
  <c r="N950" i="1"/>
  <c r="BT1164" i="1"/>
  <c r="V901" i="1"/>
  <c r="BJ1394" i="1"/>
  <c r="BV574" i="1"/>
  <c r="BJ1250" i="1"/>
  <c r="AL575" i="1"/>
  <c r="BV645" i="1"/>
  <c r="AT1406" i="1"/>
  <c r="BR1079" i="1"/>
  <c r="AP1545" i="1"/>
  <c r="AZ1283" i="1"/>
  <c r="BV846" i="1"/>
  <c r="BR1047" i="1"/>
  <c r="CH1531" i="1"/>
  <c r="BF1442" i="1"/>
  <c r="BV825" i="1"/>
  <c r="AT1036" i="1"/>
  <c r="AJ793" i="1"/>
  <c r="BL989" i="1"/>
  <c r="BJ1064" i="1"/>
  <c r="J1035" i="1"/>
  <c r="BX758" i="1"/>
  <c r="AX1251" i="1"/>
  <c r="AD742" i="1"/>
  <c r="CD930" i="1"/>
  <c r="BR1470" i="1"/>
  <c r="CD1232" i="1"/>
  <c r="BV715" i="1"/>
  <c r="CD918" i="1"/>
  <c r="BL1892" i="1"/>
  <c r="AX1217" i="1"/>
  <c r="AD691" i="1"/>
  <c r="V984" i="1"/>
  <c r="CB1318" i="1"/>
  <c r="BZ1978" i="1"/>
  <c r="AT732" i="1"/>
  <c r="CD692" i="1"/>
  <c r="BH772" i="1"/>
  <c r="BJ578" i="1"/>
  <c r="BN1322" i="1"/>
  <c r="N1482" i="1"/>
  <c r="AP1552" i="1"/>
  <c r="T1234" i="1"/>
  <c r="BL1493" i="1"/>
  <c r="BN1468" i="1"/>
  <c r="BJ1498" i="1"/>
  <c r="BP1514" i="1"/>
  <c r="AV1374" i="1"/>
  <c r="J886" i="1"/>
  <c r="AZ597" i="1"/>
  <c r="L989" i="1"/>
  <c r="BX1087" i="1"/>
  <c r="CD876" i="1"/>
  <c r="BT555" i="1"/>
  <c r="BV1265" i="1"/>
  <c r="CD1376" i="1"/>
  <c r="CD1698" i="1"/>
  <c r="AX1531" i="1"/>
  <c r="BP1178" i="1"/>
  <c r="CD1320" i="1"/>
  <c r="BF1678" i="1"/>
  <c r="AD1477" i="1"/>
  <c r="R1429" i="1"/>
  <c r="AT1259" i="1"/>
  <c r="AT742" i="1"/>
  <c r="BH1101" i="1"/>
  <c r="CH785" i="1"/>
  <c r="BR932" i="1"/>
  <c r="J741" i="1"/>
  <c r="AX1526" i="1"/>
  <c r="BV1443" i="1"/>
  <c r="AT1372" i="1"/>
  <c r="AL950" i="1"/>
  <c r="BJ1173" i="1"/>
  <c r="AX950" i="1"/>
  <c r="R914" i="1"/>
  <c r="V1723" i="1"/>
  <c r="AX1205" i="1"/>
  <c r="CD664" i="1"/>
  <c r="BF900" i="1"/>
  <c r="BB1706" i="1"/>
  <c r="CD1188" i="1"/>
  <c r="CD636" i="1"/>
  <c r="BB965" i="1"/>
  <c r="V1229" i="1"/>
  <c r="BZ603" i="1"/>
  <c r="BN1154" i="1"/>
  <c r="BV963" i="1"/>
  <c r="BV1218" i="1"/>
  <c r="AX1139" i="1"/>
  <c r="BF1265" i="1"/>
  <c r="BV1471" i="1"/>
  <c r="CD1629" i="1"/>
  <c r="BF1124" i="1"/>
  <c r="BJ1208" i="1"/>
  <c r="BH1710" i="1"/>
  <c r="AX1614" i="1"/>
  <c r="AX1105" i="1"/>
  <c r="CH1524" i="1"/>
  <c r="BD1213" i="1"/>
  <c r="AT967" i="1"/>
  <c r="AX494" i="1"/>
  <c r="H982" i="1"/>
  <c r="CB1199" i="1"/>
  <c r="X1934" i="1"/>
  <c r="CD1208" i="1"/>
  <c r="BB1387" i="1"/>
  <c r="CD1128" i="1"/>
  <c r="BN715" i="1"/>
  <c r="AR1094" i="1"/>
  <c r="AP1427" i="1"/>
  <c r="BR1408" i="1"/>
  <c r="CD1338" i="1"/>
  <c r="CD1328" i="1"/>
  <c r="BR818" i="1"/>
  <c r="CH979" i="1"/>
  <c r="BB739" i="1"/>
  <c r="BT1087" i="1"/>
  <c r="CH763" i="1"/>
  <c r="BJ1097" i="1"/>
  <c r="CD701" i="1"/>
  <c r="BZ1056" i="1"/>
  <c r="BJ711" i="1"/>
  <c r="BZ945" i="1"/>
  <c r="BN1159" i="1"/>
  <c r="AP285" i="1"/>
  <c r="BJ1373" i="1"/>
  <c r="BR1352" i="1"/>
  <c r="AX1223" i="1"/>
  <c r="BF1218" i="1"/>
  <c r="CH775" i="1"/>
  <c r="BZ1226" i="1"/>
  <c r="AT711" i="1"/>
  <c r="BZ1062" i="1"/>
  <c r="BJ721" i="1"/>
  <c r="AH988" i="1"/>
  <c r="J690" i="1"/>
  <c r="H1031" i="1"/>
  <c r="AH690" i="1"/>
  <c r="CH907" i="1"/>
  <c r="Z1132" i="1"/>
  <c r="AP336" i="1"/>
  <c r="BJ1541" i="1"/>
  <c r="AP1527" i="1"/>
  <c r="CD1114" i="1"/>
  <c r="AX1111" i="1"/>
  <c r="BJ699" i="1"/>
  <c r="N929" i="1"/>
  <c r="BV656" i="1"/>
  <c r="Z999" i="1"/>
  <c r="BR666" i="1"/>
  <c r="CH867" i="1"/>
  <c r="BV628" i="1"/>
  <c r="BZ966" i="1"/>
  <c r="BN924" i="1"/>
  <c r="BJ813" i="1"/>
  <c r="AL1072" i="1"/>
  <c r="BF379" i="1"/>
  <c r="BV1259" i="1"/>
  <c r="BF1072" i="1"/>
  <c r="BF1062" i="1"/>
  <c r="AB464" i="1"/>
  <c r="L548" i="1"/>
  <c r="AP372" i="1"/>
  <c r="BH1066" i="1"/>
  <c r="BF271" i="1"/>
  <c r="CF520" i="1"/>
  <c r="AP265" i="1"/>
  <c r="AX1196" i="1"/>
  <c r="AX974" i="1"/>
  <c r="BF1356" i="1"/>
  <c r="BB1296" i="1"/>
  <c r="BV1106" i="1"/>
  <c r="H1038" i="1"/>
  <c r="BR1337" i="1"/>
  <c r="BJ1324" i="1"/>
  <c r="BJ1076" i="1"/>
  <c r="BR1069" i="1"/>
  <c r="CB2081" i="1"/>
  <c r="BV1369" i="1"/>
  <c r="CD1316" i="1"/>
  <c r="T1017" i="1"/>
  <c r="BB1681" i="1"/>
  <c r="AT1296" i="1"/>
  <c r="BF1264" i="1"/>
  <c r="N985" i="1"/>
  <c r="BF1618" i="1"/>
  <c r="BL520" i="1"/>
  <c r="J1048" i="1"/>
  <c r="AF562" i="1"/>
  <c r="BN1558" i="1"/>
  <c r="BZ1544" i="1"/>
  <c r="BV946" i="1"/>
  <c r="V945" i="1"/>
  <c r="AT1708" i="1"/>
  <c r="BB1315" i="1"/>
  <c r="CD1272" i="1"/>
  <c r="BZ991" i="1"/>
  <c r="CD1628" i="1"/>
  <c r="L1234" i="1"/>
  <c r="CD1246" i="1"/>
  <c r="BN959" i="1"/>
  <c r="AX1555" i="1"/>
  <c r="BP443" i="1"/>
  <c r="BB1012" i="1"/>
  <c r="AD568" i="1"/>
  <c r="N1470" i="1"/>
  <c r="BL1962" i="1"/>
  <c r="CD854" i="1"/>
  <c r="BV847" i="1"/>
  <c r="CD1582" i="1"/>
  <c r="AJ1185" i="1"/>
  <c r="CD1236" i="1"/>
  <c r="AB933" i="1"/>
  <c r="AX1511" i="1"/>
  <c r="CD1377" i="1"/>
  <c r="CD1224" i="1"/>
  <c r="BT828" i="1"/>
  <c r="CF1724" i="1"/>
  <c r="BV517" i="1"/>
  <c r="BV1432" i="1"/>
  <c r="Z502" i="1"/>
  <c r="X1374" i="1"/>
  <c r="BV783" i="1"/>
  <c r="CD746" i="1"/>
  <c r="BV603" i="1"/>
  <c r="AR324" i="1"/>
  <c r="BV505" i="1"/>
  <c r="AT1359" i="1"/>
  <c r="Z482" i="1"/>
  <c r="AP407" i="1"/>
  <c r="V498" i="1"/>
  <c r="AX642" i="1"/>
  <c r="CD1639" i="1"/>
  <c r="BB1030" i="1"/>
  <c r="AX1558" i="1"/>
  <c r="BX1150" i="1"/>
  <c r="AP705" i="1"/>
  <c r="J1278" i="1"/>
  <c r="AZ1206" i="1"/>
  <c r="J1050" i="1"/>
  <c r="AT1041" i="1"/>
  <c r="N1055" i="1"/>
  <c r="BB1685" i="1"/>
  <c r="V1376" i="1"/>
  <c r="AP699" i="1"/>
  <c r="BN1023" i="1"/>
  <c r="AX1603" i="1"/>
  <c r="BV1321" i="1"/>
  <c r="CH666" i="1"/>
  <c r="BN991" i="1"/>
  <c r="AP386" i="1"/>
  <c r="AJ919" i="1"/>
  <c r="AJ457" i="1"/>
  <c r="AT1378" i="1"/>
  <c r="BB1307" i="1"/>
  <c r="CB1220" i="1"/>
  <c r="CF1808" i="1"/>
  <c r="BN1029" i="1"/>
  <c r="BF1622" i="1"/>
  <c r="V1330" i="1"/>
  <c r="BJ676" i="1"/>
  <c r="BT996" i="1"/>
  <c r="CD1540" i="1"/>
  <c r="BB1267" i="1"/>
  <c r="BJ642" i="1"/>
  <c r="BZ965" i="1"/>
  <c r="AN282" i="1"/>
  <c r="BX814" i="1"/>
  <c r="CH1105" i="1"/>
  <c r="CH1090" i="1"/>
  <c r="AB1052" i="1"/>
  <c r="BV655" i="1"/>
  <c r="BV637" i="1"/>
  <c r="AL978" i="1"/>
  <c r="AX1513" i="1"/>
  <c r="BH1241" i="1"/>
  <c r="BN903" i="1"/>
  <c r="BT940" i="1"/>
  <c r="CF1948" i="1"/>
  <c r="BP1136" i="1"/>
  <c r="BN831" i="1"/>
  <c r="BT884" i="1"/>
  <c r="BD422" i="1"/>
  <c r="BR1104" i="1"/>
  <c r="BJ935" i="1"/>
  <c r="Z412" i="1"/>
  <c r="BZ1139" i="1"/>
  <c r="BT1108" i="1"/>
  <c r="AT827" i="1"/>
  <c r="AH636" i="1"/>
  <c r="BF370" i="1"/>
  <c r="R1329" i="1"/>
  <c r="CH1097" i="1"/>
  <c r="AH634" i="1"/>
  <c r="BF272" i="1"/>
  <c r="BV383" i="1"/>
  <c r="BN1183" i="1"/>
  <c r="BJ1002" i="1"/>
  <c r="AD944" i="1"/>
  <c r="X1528" i="1"/>
  <c r="BB445" i="1"/>
  <c r="BX1262" i="1"/>
  <c r="BL1507" i="1"/>
  <c r="BB1208" i="1"/>
  <c r="AT1189" i="1"/>
  <c r="V951" i="1"/>
  <c r="CD1092" i="1"/>
  <c r="CH1474" i="1"/>
  <c r="BH429" i="1"/>
  <c r="CF1703" i="1"/>
  <c r="AD1079" i="1"/>
  <c r="BV1667" i="1"/>
  <c r="BH331" i="1"/>
  <c r="L1227" i="1"/>
  <c r="AH616" i="1"/>
  <c r="BT842" i="1"/>
  <c r="BJ979" i="1"/>
  <c r="AR1311" i="1"/>
  <c r="CD1456" i="1"/>
  <c r="BB1028" i="1"/>
  <c r="J1020" i="1"/>
  <c r="BD1220" i="1"/>
  <c r="CD1082" i="1"/>
  <c r="AT1686" i="1"/>
  <c r="BH352" i="1"/>
  <c r="BB1265" i="1"/>
  <c r="CD1070" i="1"/>
  <c r="AX1623" i="1"/>
  <c r="AX441" i="1"/>
  <c r="BZ1211" i="1"/>
  <c r="AD573" i="1"/>
  <c r="H744" i="1"/>
  <c r="CH924" i="1"/>
  <c r="BF1225" i="1"/>
  <c r="AX1208" i="1"/>
  <c r="CD862" i="1"/>
  <c r="J840" i="1"/>
  <c r="BF1355" i="1"/>
  <c r="R1064" i="1"/>
  <c r="AX1579" i="1"/>
  <c r="AX419" i="1"/>
  <c r="AP1086" i="1"/>
  <c r="R1054" i="1"/>
  <c r="CD1516" i="1"/>
  <c r="AT396" i="1"/>
  <c r="AT944" i="1"/>
  <c r="AD525" i="1"/>
  <c r="BF1373" i="1"/>
  <c r="CH1121" i="1"/>
  <c r="AT1026" i="1"/>
  <c r="BR1223" i="1"/>
  <c r="BN1166" i="1"/>
  <c r="BF488" i="1"/>
  <c r="AX537" i="1"/>
  <c r="Z567" i="1"/>
  <c r="AX1336" i="1"/>
  <c r="AB1073" i="1"/>
  <c r="AX615" i="1"/>
  <c r="Z530" i="1"/>
  <c r="BR1023" i="1"/>
  <c r="AV1192" i="1"/>
  <c r="AX917" i="1"/>
  <c r="BL1164" i="1"/>
  <c r="AT1384" i="1"/>
  <c r="AT1320" i="1"/>
  <c r="BL1248" i="1"/>
  <c r="L1150" i="1"/>
  <c r="J362" i="1"/>
  <c r="BB370" i="1"/>
  <c r="BX898" i="1"/>
  <c r="AD938" i="1"/>
  <c r="BZ1077" i="1"/>
  <c r="BB343" i="1"/>
  <c r="BX800" i="1"/>
  <c r="AD928" i="1"/>
  <c r="AN1038" i="1"/>
  <c r="AH356" i="1"/>
  <c r="CD1349" i="1"/>
  <c r="AX515" i="1"/>
  <c r="J641" i="1"/>
  <c r="BN1231" i="1"/>
  <c r="CH1112" i="1"/>
  <c r="AJ1073" i="1"/>
  <c r="AT685" i="1"/>
  <c r="BB403" i="1"/>
  <c r="L842" i="1"/>
  <c r="CD929" i="1"/>
  <c r="H1052" i="1"/>
  <c r="AH378" i="1"/>
  <c r="BX716" i="1"/>
  <c r="CD917" i="1"/>
  <c r="BN1013" i="1"/>
  <c r="AH413" i="1"/>
  <c r="AP1085" i="1"/>
  <c r="AL482" i="1"/>
  <c r="CH1226" i="1"/>
  <c r="V931" i="1"/>
  <c r="V921" i="1"/>
  <c r="V909" i="1"/>
  <c r="BF460" i="1"/>
  <c r="AH256" i="1"/>
  <c r="AZ1171" i="1"/>
  <c r="R911" i="1"/>
  <c r="AL994" i="1"/>
  <c r="AD389" i="1"/>
  <c r="AZ1178" i="1"/>
  <c r="R901" i="1"/>
  <c r="BP961" i="1"/>
  <c r="AD330" i="1"/>
  <c r="AV1115" i="1"/>
  <c r="AL945" i="1"/>
  <c r="BZ1134" i="1"/>
  <c r="CD761" i="1"/>
  <c r="AH530" i="1"/>
  <c r="AH477" i="1"/>
  <c r="AB555" i="1"/>
  <c r="BV732" i="1"/>
  <c r="N936" i="1"/>
  <c r="BF1287" i="1"/>
  <c r="AL1131" i="1"/>
  <c r="BV627" i="1"/>
  <c r="CD1201" i="1"/>
  <c r="N1496" i="1"/>
  <c r="BV620" i="1"/>
  <c r="AX1707" i="1"/>
  <c r="BP807" i="1"/>
  <c r="BB984" i="1"/>
  <c r="BF1197" i="1"/>
  <c r="AD1182" i="1"/>
  <c r="BZ1454" i="1"/>
  <c r="BN1446" i="1"/>
  <c r="BV872" i="1"/>
  <c r="BN648" i="1"/>
  <c r="AL1330" i="1"/>
  <c r="J974" i="1"/>
  <c r="R840" i="1"/>
  <c r="BZ882" i="1"/>
  <c r="BN1299" i="1"/>
  <c r="BB1356" i="1"/>
  <c r="CD812" i="1"/>
  <c r="AL789" i="1"/>
  <c r="N1006" i="1"/>
  <c r="J270" i="1"/>
  <c r="BF1141" i="1"/>
  <c r="CD1127" i="1"/>
  <c r="BZ1324" i="1"/>
  <c r="BN1316" i="1"/>
  <c r="AX841" i="1"/>
  <c r="N894" i="1"/>
  <c r="BZ1307" i="1"/>
  <c r="AT1427" i="1"/>
  <c r="AT820" i="1"/>
  <c r="BZ804" i="1"/>
  <c r="BN1282" i="1"/>
  <c r="BV1429" i="1"/>
  <c r="AX790" i="1"/>
  <c r="BN714" i="1"/>
  <c r="BN980" i="1"/>
  <c r="J305" i="1"/>
  <c r="CD1049" i="1"/>
  <c r="CD1037" i="1"/>
  <c r="BH1283" i="1"/>
  <c r="CF1822" i="1"/>
  <c r="AT798" i="1"/>
  <c r="BN748" i="1"/>
  <c r="N1274" i="1"/>
  <c r="L1255" i="1"/>
  <c r="AT777" i="1"/>
  <c r="BN623" i="1"/>
  <c r="BH1766" i="1"/>
  <c r="BJ1000" i="1"/>
  <c r="CD742" i="1"/>
  <c r="BZ578" i="1"/>
  <c r="AF891" i="1"/>
  <c r="AT613" i="1"/>
  <c r="BV1404" i="1"/>
  <c r="AV1346" i="1"/>
  <c r="AV1262" i="1"/>
  <c r="CH747" i="1"/>
  <c r="BZ406" i="1"/>
  <c r="AX462" i="1"/>
  <c r="CF870" i="1"/>
  <c r="AR534" i="1"/>
  <c r="BR403" i="1"/>
  <c r="AL614" i="1"/>
  <c r="BF1345" i="1"/>
  <c r="AX1210" i="1"/>
  <c r="R742" i="1"/>
  <c r="R1131" i="1"/>
  <c r="CB660" i="1"/>
  <c r="BH779" i="1"/>
  <c r="Z1428" i="1"/>
  <c r="Z1418" i="1"/>
  <c r="AX973" i="1"/>
  <c r="R972" i="1"/>
  <c r="BB992" i="1"/>
  <c r="CD848" i="1"/>
  <c r="AD1033" i="1"/>
  <c r="X744" i="1"/>
  <c r="J1426" i="1"/>
  <c r="CD827" i="1"/>
  <c r="AD1021" i="1"/>
  <c r="BR1120" i="1"/>
  <c r="CF1549" i="1"/>
  <c r="CH400" i="1"/>
  <c r="BN987" i="1"/>
  <c r="BF281" i="1"/>
  <c r="BZ1385" i="1"/>
  <c r="BJ1554" i="1"/>
  <c r="AT1407" i="1"/>
  <c r="BV1390" i="1"/>
  <c r="BV956" i="1"/>
  <c r="J837" i="1"/>
  <c r="CD1022" i="1"/>
  <c r="BN1226" i="1"/>
  <c r="AV1199" i="1"/>
  <c r="BV798" i="1"/>
  <c r="CD1012" i="1"/>
  <c r="BF1295" i="1"/>
  <c r="BV1285" i="1"/>
  <c r="BJ391" i="1"/>
  <c r="AR961" i="1"/>
  <c r="AH358" i="1"/>
  <c r="AN1626" i="1"/>
  <c r="BN1414" i="1"/>
  <c r="N1260" i="1"/>
  <c r="BP1248" i="1"/>
  <c r="AT1392" i="1"/>
  <c r="V789" i="1"/>
  <c r="R1006" i="1"/>
  <c r="AZ1150" i="1"/>
  <c r="Z1232" i="1"/>
  <c r="BV755" i="1"/>
  <c r="R994" i="1"/>
  <c r="BD1024" i="1"/>
  <c r="BJ992" i="1"/>
  <c r="BR355" i="1"/>
  <c r="BT863" i="1"/>
  <c r="Z313" i="1"/>
  <c r="BT807" i="1"/>
  <c r="BN1239" i="1"/>
  <c r="CB1150" i="1"/>
  <c r="BP1451" i="1"/>
  <c r="N308" i="1"/>
  <c r="BJ351" i="1"/>
  <c r="P842" i="1"/>
  <c r="V337" i="1"/>
  <c r="N256" i="1"/>
  <c r="AP349" i="1"/>
  <c r="CD1462" i="1"/>
  <c r="BR945" i="1"/>
  <c r="BZ936" i="1"/>
  <c r="BX1101" i="1"/>
  <c r="BJ1055" i="1"/>
  <c r="N1190" i="1"/>
  <c r="BJ1065" i="1"/>
  <c r="CH327" i="1"/>
  <c r="CD846" i="1"/>
  <c r="AL266" i="1"/>
  <c r="BJ508" i="1"/>
  <c r="CD295" i="1"/>
  <c r="BV740" i="1"/>
  <c r="AT439" i="1"/>
  <c r="BJ491" i="1"/>
  <c r="BR433" i="1"/>
  <c r="BN349" i="1"/>
  <c r="AT564" i="1"/>
  <c r="N278" i="1"/>
  <c r="BR330" i="1"/>
  <c r="BZ347" i="1"/>
  <c r="AT515" i="1"/>
  <c r="J424" i="1"/>
  <c r="BR320" i="1"/>
  <c r="BN355" i="1"/>
  <c r="J279" i="1"/>
  <c r="N382" i="1"/>
  <c r="BJ348" i="1"/>
  <c r="BN340" i="1"/>
  <c r="AN492" i="1"/>
  <c r="AD1572" i="1"/>
  <c r="BF1230" i="1"/>
  <c r="AX1211" i="1"/>
  <c r="AP454" i="1"/>
  <c r="CH629" i="1"/>
  <c r="BZ279" i="1"/>
  <c r="N1149" i="1"/>
  <c r="AP421" i="1"/>
  <c r="BR622" i="1"/>
  <c r="BR264" i="1"/>
  <c r="BZ1145" i="1"/>
  <c r="AP313" i="1"/>
  <c r="BJ615" i="1"/>
  <c r="Z253" i="1"/>
  <c r="BZ1117" i="1"/>
  <c r="BF426" i="1"/>
  <c r="CH581" i="1"/>
  <c r="AL337" i="1"/>
  <c r="CH270" i="1"/>
  <c r="N551" i="1"/>
  <c r="AT1674" i="1"/>
  <c r="Z258" i="1"/>
  <c r="BZ265" i="1"/>
  <c r="N487" i="1"/>
  <c r="CD1638" i="1"/>
  <c r="V286" i="1"/>
  <c r="BN279" i="1"/>
  <c r="V572" i="1"/>
  <c r="BJ1534" i="1"/>
  <c r="AD342" i="1"/>
  <c r="BN257" i="1"/>
  <c r="J490" i="1"/>
  <c r="R942" i="1"/>
  <c r="AX965" i="1"/>
  <c r="BZ1433" i="1"/>
  <c r="AL544" i="1"/>
  <c r="BN502" i="1"/>
  <c r="BR529" i="1"/>
  <c r="BR490" i="1"/>
  <c r="BN496" i="1"/>
  <c r="BN463" i="1"/>
  <c r="BJ460" i="1"/>
  <c r="N1173" i="1"/>
  <c r="AP266" i="1"/>
  <c r="CH446" i="1"/>
  <c r="N301" i="1"/>
  <c r="BN1135" i="1"/>
  <c r="AN261" i="1"/>
  <c r="CH607" i="1"/>
  <c r="BB253" i="1"/>
  <c r="BZ287" i="1"/>
  <c r="Z469" i="1"/>
  <c r="AX1428" i="1"/>
  <c r="AH354" i="1"/>
  <c r="BR284" i="1"/>
  <c r="Z490" i="1"/>
  <c r="CD1287" i="1"/>
  <c r="AH309" i="1"/>
  <c r="N298" i="1"/>
  <c r="AD508" i="1"/>
  <c r="CD599" i="1"/>
  <c r="BF314" i="1"/>
  <c r="BJ274" i="1"/>
  <c r="V629" i="1"/>
  <c r="BF1057" i="1"/>
  <c r="CD1036" i="1"/>
  <c r="CD1026" i="1"/>
  <c r="V581" i="1"/>
  <c r="BL464" i="1"/>
  <c r="BD387" i="1"/>
  <c r="AL1040" i="1"/>
  <c r="BB278" i="1"/>
  <c r="L450" i="1"/>
  <c r="BB312" i="1"/>
  <c r="AL1034" i="1"/>
  <c r="AZ317" i="1"/>
  <c r="BP611" i="1"/>
  <c r="BB377" i="1"/>
  <c r="Z1002" i="1"/>
  <c r="AF373" i="1"/>
  <c r="CD540" i="1"/>
  <c r="AD424" i="1"/>
  <c r="AL417" i="1"/>
  <c r="V470" i="1"/>
  <c r="J1084" i="1"/>
  <c r="AD473" i="1"/>
  <c r="AL319" i="1"/>
  <c r="N573" i="1"/>
  <c r="BB1048" i="1"/>
  <c r="X569" i="1"/>
  <c r="AL328" i="1"/>
  <c r="AH575" i="1"/>
  <c r="BZ1895" i="1"/>
  <c r="CD1975" i="1"/>
  <c r="BF2001" i="1"/>
  <c r="AX1939" i="1"/>
  <c r="CH1615" i="1"/>
  <c r="AZ2109" i="1"/>
  <c r="N1685" i="1"/>
  <c r="Z2097" i="1"/>
  <c r="CB1486" i="1"/>
  <c r="AP1999" i="1"/>
  <c r="AT1833" i="1"/>
  <c r="BT1822" i="1"/>
  <c r="BB1765" i="1"/>
  <c r="Z1945" i="1"/>
  <c r="AV1647" i="1"/>
  <c r="AV1836" i="1"/>
  <c r="BF1819" i="1"/>
  <c r="AR1843" i="1"/>
  <c r="BX1920" i="1"/>
  <c r="BZ1995" i="1"/>
  <c r="BZ1548" i="1"/>
  <c r="BF2029" i="1"/>
  <c r="BJ1387" i="1"/>
  <c r="AT1497" i="1"/>
  <c r="BJ1433" i="1"/>
  <c r="CF1486" i="1"/>
  <c r="AL1624" i="1"/>
  <c r="AP1650" i="1"/>
  <c r="CH1624" i="1"/>
  <c r="AP1560" i="1"/>
  <c r="BZ1712" i="1"/>
  <c r="BN1743" i="1"/>
  <c r="CH1666" i="1"/>
  <c r="BR1617" i="1"/>
  <c r="BF1581" i="1"/>
  <c r="Z1786" i="1"/>
  <c r="AP1602" i="1"/>
  <c r="BZ2135" i="1"/>
  <c r="BF1503" i="1"/>
  <c r="CH1705" i="1"/>
  <c r="AR1535" i="1"/>
  <c r="BZ1708" i="1"/>
  <c r="L1360" i="1"/>
  <c r="Z1908" i="1"/>
  <c r="N1692" i="1"/>
  <c r="BN1644" i="1"/>
  <c r="AR1283" i="1"/>
  <c r="AT1637" i="1"/>
  <c r="Z1537" i="1"/>
  <c r="BB1714" i="1"/>
  <c r="BT1402" i="1"/>
  <c r="AX1644" i="1"/>
  <c r="AR1325" i="1"/>
  <c r="CD1593" i="1"/>
  <c r="AR1269" i="1"/>
  <c r="CH1499" i="1"/>
  <c r="BL1850" i="1"/>
  <c r="CD1481" i="1"/>
  <c r="BF1370" i="1"/>
  <c r="BN1449" i="1"/>
  <c r="AX1307" i="1"/>
  <c r="BN1405" i="1"/>
  <c r="AT1260" i="1"/>
  <c r="BR1545" i="1"/>
  <c r="BB1572" i="1"/>
  <c r="CD1502" i="1"/>
  <c r="R1231" i="1"/>
  <c r="N1355" i="1"/>
  <c r="BF1217" i="1"/>
  <c r="N1271" i="1"/>
  <c r="CD1203" i="1"/>
  <c r="CD1191" i="1"/>
  <c r="AH1426" i="1"/>
  <c r="AZ1388" i="1"/>
  <c r="AX1176" i="1"/>
  <c r="AX1373" i="1"/>
  <c r="BF1161" i="1"/>
  <c r="CD1231" i="1"/>
  <c r="CD1147" i="1"/>
  <c r="AT1288" i="1"/>
  <c r="AT1485" i="1"/>
  <c r="AT1877" i="1"/>
  <c r="BJ1750" i="1"/>
  <c r="AX1638" i="1"/>
  <c r="V1869" i="1"/>
  <c r="R1625" i="1"/>
  <c r="BB1796" i="1"/>
  <c r="BF1611" i="1"/>
  <c r="AX964" i="1"/>
  <c r="BB1561" i="1"/>
  <c r="BB1560" i="1"/>
  <c r="N1275" i="1"/>
  <c r="BB1504" i="1"/>
  <c r="BN1261" i="1"/>
  <c r="BH1626" i="1"/>
  <c r="BX1542" i="1"/>
  <c r="BR1411" i="1"/>
  <c r="BR1299" i="1"/>
  <c r="CD1590" i="1"/>
  <c r="J1674" i="1"/>
  <c r="BB1672" i="1"/>
  <c r="BF1653" i="1"/>
  <c r="BB1076" i="1"/>
  <c r="J1068" i="1"/>
  <c r="BJ1086" i="1"/>
  <c r="BJ1022" i="1"/>
  <c r="AD1131" i="1"/>
  <c r="AX1127" i="1"/>
  <c r="CD1110" i="1"/>
  <c r="BF1090" i="1"/>
  <c r="BL331" i="1"/>
  <c r="AX1160" i="1"/>
  <c r="AD1062" i="1"/>
  <c r="AP1428" i="1"/>
  <c r="BJ1447" i="1"/>
  <c r="CH1441" i="1"/>
  <c r="BR1426" i="1"/>
  <c r="AV646" i="1"/>
  <c r="CB611" i="1"/>
  <c r="BN2097" i="1"/>
  <c r="CD1931" i="1"/>
  <c r="BZ1504" i="1"/>
  <c r="BJ1391" i="1"/>
  <c r="CH1385" i="1"/>
  <c r="BR1370" i="1"/>
  <c r="CH1159" i="1"/>
  <c r="BF1033" i="1"/>
  <c r="AX942" i="1"/>
  <c r="AP1947" i="1"/>
  <c r="AD932" i="1"/>
  <c r="CH1980" i="1"/>
  <c r="BV1337" i="1"/>
  <c r="BP1157" i="1"/>
  <c r="CD1189" i="1"/>
  <c r="BV896" i="1"/>
  <c r="CH1469" i="1"/>
  <c r="CD1047" i="1"/>
  <c r="AF1773" i="1"/>
  <c r="V895" i="1"/>
  <c r="BR1464" i="1"/>
  <c r="AD1044" i="1"/>
  <c r="X1696" i="1"/>
  <c r="BV881" i="1"/>
  <c r="BL1780" i="1"/>
  <c r="AD1034" i="1"/>
  <c r="AV1458" i="1"/>
  <c r="CD844" i="1"/>
  <c r="BF1050" i="1"/>
  <c r="BF1506" i="1"/>
  <c r="CD390" i="1"/>
  <c r="BB1463" i="1"/>
  <c r="AT698" i="1"/>
  <c r="J953" i="1"/>
  <c r="N1966" i="1"/>
  <c r="AT1433" i="1"/>
  <c r="X2249" i="1"/>
  <c r="AT1387" i="1"/>
  <c r="CH2072" i="1"/>
  <c r="BR1446" i="1"/>
  <c r="CH1415" i="1"/>
  <c r="Z1505" i="1"/>
  <c r="J985" i="1"/>
  <c r="AT1551" i="1"/>
  <c r="BX1430" i="1"/>
  <c r="BF741" i="1"/>
  <c r="BB981" i="1"/>
  <c r="BB1546" i="1"/>
  <c r="X1423" i="1"/>
  <c r="CD739" i="1"/>
  <c r="BB971" i="1"/>
  <c r="AT1527" i="1"/>
  <c r="L1332" i="1"/>
  <c r="BV705" i="1"/>
  <c r="BB959" i="1"/>
  <c r="BL1528" i="1"/>
  <c r="CD949" i="1"/>
  <c r="N916" i="1"/>
  <c r="BZ1090" i="1"/>
  <c r="L1486" i="1"/>
  <c r="AD946" i="1"/>
  <c r="AL907" i="1"/>
  <c r="CH1646" i="1"/>
  <c r="BN1649" i="1"/>
  <c r="Z1373" i="1"/>
  <c r="BZ1601" i="1"/>
  <c r="Z1351" i="1"/>
  <c r="BF2003" i="1"/>
  <c r="AL1331" i="1"/>
  <c r="CF1801" i="1"/>
  <c r="BF1866" i="1"/>
  <c r="CD1828" i="1"/>
  <c r="AT1278" i="1"/>
  <c r="CD735" i="1"/>
  <c r="CD1635" i="1"/>
  <c r="AD974" i="1"/>
  <c r="BF1288" i="1"/>
  <c r="BV728" i="1"/>
  <c r="AX1630" i="1"/>
  <c r="AX972" i="1"/>
  <c r="R1280" i="1"/>
  <c r="J694" i="1"/>
  <c r="BF1615" i="1"/>
  <c r="AX960" i="1"/>
  <c r="AT1246" i="1"/>
  <c r="BV662" i="1"/>
  <c r="AD979" i="1"/>
  <c r="AV1381" i="1"/>
  <c r="BZ431" i="1"/>
  <c r="BZ1126" i="1"/>
  <c r="AX977" i="1"/>
  <c r="AB1283" i="1"/>
  <c r="BR426" i="1"/>
  <c r="AT699" i="1"/>
  <c r="AT1391" i="1"/>
  <c r="BB1260" i="1"/>
  <c r="BV1237" i="1"/>
  <c r="AT946" i="1"/>
  <c r="CH950" i="1"/>
  <c r="AT883" i="1"/>
  <c r="AN1528" i="1"/>
  <c r="AX1602" i="1"/>
  <c r="AX1093" i="1"/>
  <c r="CH1478" i="1"/>
  <c r="BJ1448" i="1"/>
  <c r="CD1583" i="1"/>
  <c r="R1082" i="1"/>
  <c r="AT1692" i="1"/>
  <c r="BV1401" i="1"/>
  <c r="BV1261" i="1"/>
  <c r="R397" i="1"/>
  <c r="AV891" i="1"/>
  <c r="BB1393" i="1"/>
  <c r="BX1129" i="1"/>
  <c r="AX1049" i="1"/>
  <c r="BF1512" i="1"/>
  <c r="BJ1380" i="1"/>
  <c r="R1523" i="1"/>
  <c r="AX1037" i="1"/>
  <c r="AN1570" i="1"/>
  <c r="CH1364" i="1"/>
  <c r="CD1505" i="1"/>
  <c r="AX1027" i="1"/>
  <c r="BN1412" i="1"/>
  <c r="N1233" i="1"/>
  <c r="V692" i="1"/>
  <c r="CH294" i="1"/>
  <c r="BR1152" i="1"/>
  <c r="BZ1205" i="1"/>
  <c r="CD750" i="1"/>
  <c r="BJ1379" i="1"/>
  <c r="BR1219" i="1"/>
  <c r="BR539" i="1"/>
  <c r="T954" i="1"/>
  <c r="R1034" i="1"/>
  <c r="AR1241" i="1"/>
  <c r="AH1428" i="1"/>
  <c r="N1335" i="1"/>
  <c r="P1045" i="1"/>
  <c r="AN1689" i="1"/>
  <c r="BJ1413" i="1"/>
  <c r="N1294" i="1"/>
  <c r="CH1006" i="1"/>
  <c r="BB1177" i="1"/>
  <c r="AX1384" i="1"/>
  <c r="AT606" i="1"/>
  <c r="CF1507" i="1"/>
  <c r="BV1175" i="1"/>
  <c r="BF1349" i="1"/>
  <c r="X1458" i="1"/>
  <c r="AD930" i="1"/>
  <c r="AN1234" i="1"/>
  <c r="BJ1345" i="1"/>
  <c r="L1381" i="1"/>
  <c r="AD918" i="1"/>
  <c r="BP1143" i="1"/>
  <c r="CH1329" i="1"/>
  <c r="L1283" i="1"/>
  <c r="AD908" i="1"/>
  <c r="AT1092" i="1"/>
  <c r="Z1047" i="1"/>
  <c r="Z588" i="1"/>
  <c r="V1023" i="1"/>
  <c r="BB1089" i="1"/>
  <c r="CH1560" i="1"/>
  <c r="Z1694" i="1"/>
  <c r="BV1384" i="1"/>
  <c r="BB1148" i="1"/>
  <c r="BR1154" i="1"/>
  <c r="Z1334" i="1"/>
  <c r="AX1212" i="1"/>
  <c r="BN1498" i="1"/>
  <c r="J894" i="1"/>
  <c r="AX1057" i="1"/>
  <c r="CD1195" i="1"/>
  <c r="BZ1484" i="1"/>
  <c r="BV875" i="1"/>
  <c r="AX1047" i="1"/>
  <c r="AX1483" i="1"/>
  <c r="BB1134" i="1"/>
  <c r="AH629" i="1"/>
  <c r="BN1133" i="1"/>
  <c r="AD1475" i="1"/>
  <c r="AT1117" i="1"/>
  <c r="AT791" i="1"/>
  <c r="AD1015" i="1"/>
  <c r="BF1131" i="1"/>
  <c r="AX1713" i="1"/>
  <c r="BV767" i="1"/>
  <c r="AD1005" i="1"/>
  <c r="AX1112" i="1"/>
  <c r="CD1694" i="1"/>
  <c r="AT740" i="1"/>
  <c r="AD993" i="1"/>
  <c r="CH1292" i="1"/>
  <c r="AV1241" i="1"/>
  <c r="T520" i="1"/>
  <c r="BZ953" i="1"/>
  <c r="BR1287" i="1"/>
  <c r="AP1699" i="1"/>
  <c r="AV1584" i="1"/>
  <c r="N1267" i="1"/>
  <c r="CD749" i="1"/>
  <c r="Z1058" i="1"/>
  <c r="BD1171" i="1"/>
  <c r="AX1643" i="1"/>
  <c r="AD925" i="1"/>
  <c r="J977" i="1"/>
  <c r="CD1460" i="1"/>
  <c r="BF1572" i="1"/>
  <c r="AD915" i="1"/>
  <c r="J965" i="1"/>
  <c r="BL1409" i="1"/>
  <c r="AX924" i="1"/>
  <c r="N1033" i="1"/>
  <c r="AH278" i="1"/>
  <c r="N1212" i="1"/>
  <c r="R923" i="1"/>
  <c r="Z1026" i="1"/>
  <c r="V1379" i="1"/>
  <c r="BX1465" i="1"/>
  <c r="BZ1365" i="1"/>
  <c r="AT1488" i="1"/>
  <c r="BB1316" i="1"/>
  <c r="AZ1381" i="1"/>
  <c r="BN1335" i="1"/>
  <c r="J1475" i="1"/>
  <c r="CB1241" i="1"/>
  <c r="AR1290" i="1"/>
  <c r="AT867" i="1"/>
  <c r="AR695" i="1"/>
  <c r="V431" i="1"/>
  <c r="BP1773" i="1"/>
  <c r="CD859" i="1"/>
  <c r="BT660" i="1"/>
  <c r="BN1684" i="1"/>
  <c r="V1377" i="1"/>
  <c r="AZ1241" i="1"/>
  <c r="AT853" i="1"/>
  <c r="BB1183" i="1"/>
  <c r="AT1671" i="1"/>
  <c r="CD999" i="1"/>
  <c r="R1426" i="1"/>
  <c r="AT764" i="1"/>
  <c r="BB1656" i="1"/>
  <c r="CD987" i="1"/>
  <c r="AX1371" i="1"/>
  <c r="V740" i="1"/>
  <c r="BF1006" i="1"/>
  <c r="BZ1334" i="1"/>
  <c r="BV273" i="1"/>
  <c r="AP1230" i="1"/>
  <c r="CD1002" i="1"/>
  <c r="BZ1328" i="1"/>
  <c r="AX266" i="1"/>
  <c r="BV644" i="1"/>
  <c r="CD1589" i="1"/>
  <c r="AT1447" i="1"/>
  <c r="AT1224" i="1"/>
  <c r="BV610" i="1"/>
  <c r="AX1574" i="1"/>
  <c r="BB1376" i="1"/>
  <c r="BV1205" i="1"/>
  <c r="BV582" i="1"/>
  <c r="R952" i="1"/>
  <c r="BB1194" i="1"/>
  <c r="BF1471" i="1"/>
  <c r="BF1539" i="1"/>
  <c r="BF922" i="1"/>
  <c r="BV973" i="1"/>
  <c r="BL786" i="1"/>
  <c r="BV886" i="1"/>
  <c r="BZ1321" i="1"/>
  <c r="AT1464" i="1"/>
  <c r="BD1199" i="1"/>
  <c r="CB2011" i="1"/>
  <c r="BN1287" i="1"/>
  <c r="CF1514" i="1"/>
  <c r="AT1454" i="1"/>
  <c r="AX1413" i="1"/>
  <c r="AT824" i="1"/>
  <c r="CH1239" i="1"/>
  <c r="T359" i="1"/>
  <c r="BV1196" i="1"/>
  <c r="CD816" i="1"/>
  <c r="AP1231" i="1"/>
  <c r="BN1259" i="1"/>
  <c r="CD1252" i="1"/>
  <c r="BX1388" i="1"/>
  <c r="CH1394" i="1"/>
  <c r="BX1178" i="1"/>
  <c r="BF1232" i="1"/>
  <c r="BX1318" i="1"/>
  <c r="BJ1378" i="1"/>
  <c r="BF1323" i="1"/>
  <c r="CD1218" i="1"/>
  <c r="CD690" i="1"/>
  <c r="AL1023" i="1"/>
  <c r="J391" i="1"/>
  <c r="J956" i="1"/>
  <c r="CD684" i="1"/>
  <c r="BH1017" i="1"/>
  <c r="BT1493" i="1"/>
  <c r="BD1339" i="1"/>
  <c r="BF1412" i="1"/>
  <c r="BB1705" i="1"/>
  <c r="V1044" i="1"/>
  <c r="CD1567" i="1"/>
  <c r="BB1330" i="1"/>
  <c r="BV1195" i="1"/>
  <c r="BP1612" i="1"/>
  <c r="BF1547" i="1"/>
  <c r="AT1267" i="1"/>
  <c r="AT1180" i="1"/>
  <c r="CH1254" i="1"/>
  <c r="AT1373" i="1"/>
  <c r="AT1085" i="1"/>
  <c r="AH350" i="1"/>
  <c r="BP975" i="1"/>
  <c r="BV1356" i="1"/>
  <c r="V1077" i="1"/>
  <c r="BR348" i="1"/>
  <c r="CH1464" i="1"/>
  <c r="BF1481" i="1"/>
  <c r="BV1315" i="1"/>
  <c r="AT1112" i="1"/>
  <c r="AT1678" i="1"/>
  <c r="CD1467" i="1"/>
  <c r="BB1261" i="1"/>
  <c r="BV1093" i="1"/>
  <c r="R1624" i="1"/>
  <c r="BB1323" i="1"/>
  <c r="AT1302" i="1"/>
  <c r="AX257" i="1"/>
  <c r="BF1260" i="1"/>
  <c r="AT1306" i="1"/>
  <c r="BL1227" i="1"/>
  <c r="X1283" i="1"/>
  <c r="CD634" i="1"/>
  <c r="AX1407" i="1"/>
  <c r="AH1523" i="1"/>
  <c r="BB897" i="1"/>
  <c r="CD1210" i="1"/>
  <c r="BF1190" i="1"/>
  <c r="CD1176" i="1"/>
  <c r="BX569" i="1"/>
  <c r="J312" i="1"/>
  <c r="V981" i="1"/>
  <c r="CD672" i="1"/>
  <c r="AR1010" i="1"/>
  <c r="J287" i="1"/>
  <c r="BV1420" i="1"/>
  <c r="AX641" i="1"/>
  <c r="BZ978" i="1"/>
  <c r="AT616" i="1"/>
  <c r="J1425" i="1"/>
  <c r="BJ607" i="1"/>
  <c r="BR1238" i="1"/>
  <c r="CD1154" i="1"/>
  <c r="BF1134" i="1"/>
  <c r="CD1120" i="1"/>
  <c r="CF604" i="1"/>
  <c r="J337" i="1"/>
  <c r="BB1456" i="1"/>
  <c r="AD643" i="1"/>
  <c r="AL985" i="1"/>
  <c r="AT473" i="1"/>
  <c r="BB1461" i="1"/>
  <c r="CD600" i="1"/>
  <c r="Z953" i="1"/>
  <c r="AT540" i="1"/>
  <c r="BX1241" i="1"/>
  <c r="BH506" i="1"/>
  <c r="BR1194" i="1"/>
  <c r="R1058" i="1"/>
  <c r="R1048" i="1"/>
  <c r="R1036" i="1"/>
  <c r="BR335" i="1"/>
  <c r="AT452" i="1"/>
  <c r="BV1351" i="1"/>
  <c r="BF592" i="1"/>
  <c r="BH912" i="1"/>
  <c r="AT531" i="1"/>
  <c r="BF1419" i="1"/>
  <c r="CD1399" i="1"/>
  <c r="CF814" i="1"/>
  <c r="AN632" i="1"/>
  <c r="BR1097" i="1"/>
  <c r="BL429" i="1"/>
  <c r="BJ1133" i="1"/>
  <c r="AT1016" i="1"/>
  <c r="J253" i="1"/>
  <c r="AT328" i="1"/>
  <c r="AP264" i="1"/>
  <c r="CB569" i="1"/>
  <c r="BJ860" i="1"/>
  <c r="BH359" i="1"/>
  <c r="CH1127" i="1"/>
  <c r="BR1244" i="1"/>
  <c r="BJ848" i="1"/>
  <c r="BX296" i="1"/>
  <c r="AT1523" i="1"/>
  <c r="Z1050" i="1"/>
  <c r="BJ1457" i="1"/>
  <c r="CB772" i="1"/>
  <c r="AL992" i="1"/>
  <c r="J914" i="1"/>
  <c r="J902" i="1"/>
  <c r="J890" i="1"/>
  <c r="CB1171" i="1"/>
  <c r="BF309" i="1"/>
  <c r="CF877" i="1"/>
  <c r="AT1250" i="1"/>
  <c r="BZ985" i="1"/>
  <c r="AH286" i="1"/>
  <c r="AN793" i="1"/>
  <c r="BV1231" i="1"/>
  <c r="H954" i="1"/>
  <c r="Z420" i="1"/>
  <c r="CD1413" i="1"/>
  <c r="BZ795" i="1"/>
  <c r="BR903" i="1"/>
  <c r="BV859" i="1"/>
  <c r="BB837" i="1"/>
  <c r="CD799" i="1"/>
  <c r="CD831" i="1"/>
  <c r="AZ296" i="1"/>
  <c r="CF807" i="1"/>
  <c r="BB1233" i="1"/>
  <c r="Z960" i="1"/>
  <c r="AB380" i="1"/>
  <c r="CF723" i="1"/>
  <c r="BV1219" i="1"/>
  <c r="AV898" i="1"/>
  <c r="V321" i="1"/>
  <c r="BJ1293" i="1"/>
  <c r="BN727" i="1"/>
  <c r="CH852" i="1"/>
  <c r="BV684" i="1"/>
  <c r="V643" i="1"/>
  <c r="BV600" i="1"/>
  <c r="H1066" i="1"/>
  <c r="Z281" i="1"/>
  <c r="CB1122" i="1"/>
  <c r="BV1209" i="1"/>
  <c r="AR835" i="1"/>
  <c r="R424" i="1"/>
  <c r="L1528" i="1"/>
  <c r="BB1189" i="1"/>
  <c r="P695" i="1"/>
  <c r="N274" i="1"/>
  <c r="AX1460" i="1"/>
  <c r="BJ812" i="1"/>
  <c r="CH722" i="1"/>
  <c r="R692" i="1"/>
  <c r="BZ995" i="1"/>
  <c r="BZ963" i="1"/>
  <c r="P919" i="1"/>
  <c r="BT513" i="1"/>
  <c r="CD305" i="1"/>
  <c r="BJ802" i="1"/>
  <c r="CH712" i="1"/>
  <c r="BL555" i="1"/>
  <c r="AT301" i="1"/>
  <c r="BF1686" i="1"/>
  <c r="AX1149" i="1"/>
  <c r="BJ581" i="1"/>
  <c r="AD1075" i="1"/>
  <c r="P492" i="1"/>
  <c r="CH956" i="1"/>
  <c r="AD1429" i="1"/>
  <c r="BF1366" i="1"/>
  <c r="BF1310" i="1"/>
  <c r="BL1003" i="1"/>
  <c r="BV309" i="1"/>
  <c r="BT751" i="1"/>
  <c r="BV1267" i="1"/>
  <c r="V944" i="1"/>
  <c r="CB303" i="1"/>
  <c r="AB597" i="1"/>
  <c r="X1185" i="1"/>
  <c r="BV889" i="1"/>
  <c r="AL396" i="1"/>
  <c r="BR1250" i="1"/>
  <c r="Z1371" i="1"/>
  <c r="BV334" i="1"/>
  <c r="AT1252" i="1"/>
  <c r="BV1233" i="1"/>
  <c r="BV1223" i="1"/>
  <c r="BJ889" i="1"/>
  <c r="AV394" i="1"/>
  <c r="CB632" i="1"/>
  <c r="BX1192" i="1"/>
  <c r="AT908" i="1"/>
  <c r="BZ399" i="1"/>
  <c r="BJ1259" i="1"/>
  <c r="CD1441" i="1"/>
  <c r="AT799" i="1"/>
  <c r="Z349" i="1"/>
  <c r="CH1187" i="1"/>
  <c r="Z1349" i="1"/>
  <c r="AX305" i="1"/>
  <c r="BV1145" i="1"/>
  <c r="AT1128" i="1"/>
  <c r="BV1111" i="1"/>
  <c r="BZ875" i="1"/>
  <c r="BZ371" i="1"/>
  <c r="BJ1215" i="1"/>
  <c r="BZ1251" i="1"/>
  <c r="J740" i="1"/>
  <c r="BJ309" i="1"/>
  <c r="BJ1161" i="1"/>
  <c r="N1189" i="1"/>
  <c r="BV599" i="1"/>
  <c r="BZ263" i="1"/>
  <c r="BR1128" i="1"/>
  <c r="BH1934" i="1"/>
  <c r="AX260" i="1"/>
  <c r="BN1357" i="1"/>
  <c r="AN709" i="1"/>
  <c r="AP888" i="1"/>
  <c r="CH790" i="1"/>
  <c r="AV296" i="1"/>
  <c r="BR880" i="1"/>
  <c r="X1605" i="1"/>
  <c r="BZ442" i="1"/>
  <c r="N399" i="1"/>
  <c r="BJ839" i="1"/>
  <c r="BV965" i="1"/>
  <c r="BB1247" i="1"/>
  <c r="BN937" i="1"/>
  <c r="BB1169" i="1"/>
  <c r="CH1100" i="1"/>
  <c r="L1535" i="1"/>
  <c r="CH1538" i="1"/>
  <c r="BJ1476" i="1"/>
  <c r="L954" i="1"/>
  <c r="AD950" i="1"/>
  <c r="CH750" i="1"/>
  <c r="BZ853" i="1"/>
  <c r="BB1673" i="1"/>
  <c r="AV1395" i="1"/>
  <c r="BN698" i="1"/>
  <c r="BN763" i="1"/>
  <c r="AX1593" i="1"/>
  <c r="CD1336" i="1"/>
  <c r="BZ651" i="1"/>
  <c r="AF646" i="1"/>
  <c r="BF1405" i="1"/>
  <c r="Z433" i="1"/>
  <c r="CD1580" i="1"/>
  <c r="AX1509" i="1"/>
  <c r="AD916" i="1"/>
  <c r="AX914" i="1"/>
  <c r="BN708" i="1"/>
  <c r="BN785" i="1"/>
  <c r="BF1610" i="1"/>
  <c r="BF1372" i="1"/>
  <c r="BZ663" i="1"/>
  <c r="BH681" i="1"/>
  <c r="CD1530" i="1"/>
  <c r="BV1216" i="1"/>
  <c r="Z907" i="1"/>
  <c r="CH876" i="1"/>
  <c r="CH1251" i="1"/>
  <c r="V335" i="1"/>
  <c r="N1289" i="1"/>
  <c r="N1279" i="1"/>
  <c r="CD792" i="1"/>
  <c r="AD791" i="1"/>
  <c r="N641" i="1"/>
  <c r="CH896" i="1"/>
  <c r="CD1484" i="1"/>
  <c r="V1181" i="1"/>
  <c r="BN872" i="1"/>
  <c r="CH844" i="1"/>
  <c r="Z1439" i="1"/>
  <c r="BV1126" i="1"/>
  <c r="BZ778" i="1"/>
  <c r="BR747" i="1"/>
  <c r="BR1161" i="1"/>
  <c r="R321" i="1"/>
  <c r="AX1379" i="1"/>
  <c r="BV721" i="1"/>
  <c r="BF692" i="1"/>
  <c r="CH522" i="1"/>
  <c r="BF351" i="1"/>
  <c r="R355" i="1"/>
  <c r="BJ1148" i="1"/>
  <c r="R434" i="1"/>
  <c r="CD349" i="1"/>
  <c r="N357" i="1"/>
  <c r="BR1306" i="1"/>
  <c r="BR1518" i="1"/>
  <c r="AX1435" i="1"/>
  <c r="AT1713" i="1"/>
  <c r="CF1346" i="1"/>
  <c r="N1104" i="1"/>
  <c r="BR1294" i="1"/>
  <c r="BR1552" i="1"/>
  <c r="BT1451" i="1"/>
  <c r="AR1430" i="1"/>
  <c r="AF1381" i="1"/>
  <c r="V949" i="1"/>
  <c r="BF1114" i="1"/>
  <c r="N1098" i="1"/>
  <c r="BD1360" i="1"/>
  <c r="V937" i="1"/>
  <c r="AX1097" i="1"/>
  <c r="BH1059" i="1"/>
  <c r="AT1243" i="1"/>
  <c r="AT349" i="1"/>
  <c r="BV651" i="1"/>
  <c r="AX587" i="1"/>
  <c r="CH1523" i="1"/>
  <c r="BJ1505" i="1"/>
  <c r="BF1408" i="1"/>
  <c r="AX1391" i="1"/>
  <c r="CB1402" i="1"/>
  <c r="BV938" i="1"/>
  <c r="CD1100" i="1"/>
  <c r="AL1065" i="1"/>
  <c r="AX1299" i="1"/>
  <c r="BV928" i="1"/>
  <c r="R1084" i="1"/>
  <c r="AL1033" i="1"/>
  <c r="AT1197" i="1"/>
  <c r="BV328" i="1"/>
  <c r="BF1401" i="1"/>
  <c r="AX638" i="1"/>
  <c r="BB1674" i="1"/>
  <c r="BV1660" i="1"/>
  <c r="CD1190" i="1"/>
  <c r="AX1187" i="1"/>
  <c r="BV1224" i="1"/>
  <c r="J922" i="1"/>
  <c r="AD1077" i="1"/>
  <c r="BZ1014" i="1"/>
  <c r="AT1153" i="1"/>
  <c r="J910" i="1"/>
  <c r="AD1065" i="1"/>
  <c r="N970" i="1"/>
  <c r="BB1082" i="1"/>
  <c r="BV285" i="1"/>
  <c r="BZ1142" i="1"/>
  <c r="AL600" i="1"/>
  <c r="BZ1280" i="1"/>
  <c r="AX1141" i="1"/>
  <c r="BF1126" i="1"/>
  <c r="BV840" i="1"/>
  <c r="X261" i="1"/>
  <c r="AX278" i="1"/>
  <c r="BN1134" i="1"/>
  <c r="AL525" i="1"/>
  <c r="Z358" i="1"/>
  <c r="BZ1397" i="1"/>
  <c r="BP1486" i="1"/>
  <c r="AD1623" i="1"/>
  <c r="BB1401" i="1"/>
  <c r="AT1426" i="1"/>
  <c r="BR1271" i="1"/>
  <c r="AJ1675" i="1"/>
  <c r="BJ1461" i="1"/>
  <c r="BP1423" i="1"/>
  <c r="Z630" i="1"/>
  <c r="AL972" i="1"/>
  <c r="BJ1286" i="1"/>
  <c r="BB1355" i="1"/>
  <c r="V453" i="1"/>
  <c r="AZ933" i="1"/>
  <c r="BJ1274" i="1"/>
  <c r="BF1427" i="1"/>
  <c r="V628" i="1"/>
  <c r="CB849" i="1"/>
  <c r="BN1180" i="1"/>
  <c r="BR1048" i="1"/>
  <c r="BH1367" i="1"/>
  <c r="CF1283" i="1"/>
  <c r="BL1549" i="1"/>
  <c r="BV1180" i="1"/>
  <c r="V475" i="1"/>
  <c r="H947" i="1"/>
  <c r="BR1275" i="1"/>
  <c r="BL1157" i="1"/>
  <c r="V510" i="1"/>
  <c r="H891" i="1"/>
  <c r="CF1962" i="1"/>
  <c r="X1073" i="1"/>
  <c r="N512" i="1"/>
  <c r="AZ744" i="1"/>
  <c r="AJ1010" i="1"/>
  <c r="CH949" i="1"/>
  <c r="BF1378" i="1"/>
  <c r="CD1286" i="1"/>
  <c r="BV1247" i="1"/>
  <c r="BX1157" i="1"/>
  <c r="L569" i="1"/>
  <c r="BT793" i="1"/>
  <c r="BL1654" i="1"/>
  <c r="BV949" i="1"/>
  <c r="N468" i="1"/>
  <c r="AR646" i="1"/>
  <c r="CF1423" i="1"/>
  <c r="BV903" i="1"/>
  <c r="J540" i="1"/>
  <c r="BF1309" i="1"/>
  <c r="BZ944" i="1"/>
  <c r="CH981" i="1"/>
  <c r="BL1290" i="1"/>
  <c r="V938" i="1"/>
  <c r="V894" i="1"/>
  <c r="V790" i="1"/>
  <c r="AT894" i="1"/>
  <c r="BR601" i="1"/>
  <c r="BN936" i="1"/>
  <c r="Z944" i="1"/>
  <c r="BV812" i="1"/>
  <c r="AH595" i="1"/>
  <c r="N928" i="1"/>
  <c r="R1572" i="1"/>
  <c r="BR456" i="1"/>
  <c r="BZ1342" i="1"/>
  <c r="BP590" i="1"/>
  <c r="BZ1230" i="1"/>
  <c r="BV1278" i="1"/>
  <c r="AZ1185" i="1"/>
  <c r="BV1433" i="1"/>
  <c r="N1028" i="1"/>
  <c r="BR852" i="1"/>
  <c r="BB945" i="1"/>
  <c r="AT1014" i="1"/>
  <c r="H1136" i="1"/>
  <c r="CH671" i="1"/>
  <c r="BB901" i="1"/>
  <c r="AT1002" i="1"/>
  <c r="BJ1285" i="1"/>
  <c r="BZ781" i="1"/>
  <c r="AT805" i="1"/>
  <c r="AX694" i="1"/>
  <c r="BR627" i="1"/>
  <c r="BV1343" i="1"/>
  <c r="BB1289" i="1"/>
  <c r="BP1220" i="1"/>
  <c r="CF891" i="1"/>
  <c r="BR690" i="1"/>
  <c r="BV909" i="1"/>
  <c r="V1006" i="1"/>
  <c r="BN1314" i="1"/>
  <c r="BN837" i="1"/>
  <c r="BV834" i="1"/>
  <c r="V994" i="1"/>
  <c r="BP1395" i="1"/>
  <c r="BR853" i="1"/>
  <c r="AT719" i="1"/>
  <c r="CD677" i="1"/>
  <c r="AP596" i="1"/>
  <c r="BR1051" i="1"/>
  <c r="BR1019" i="1"/>
  <c r="BD961" i="1"/>
  <c r="AT1257" i="1"/>
  <c r="BP639" i="1"/>
  <c r="AT762" i="1"/>
  <c r="BB987" i="1"/>
  <c r="BF1461" i="1"/>
  <c r="BJ776" i="1"/>
  <c r="AT642" i="1"/>
  <c r="BB977" i="1"/>
  <c r="BF1384" i="1"/>
  <c r="BZ890" i="1"/>
  <c r="BJ1232" i="1"/>
  <c r="CD615" i="1"/>
  <c r="BX534" i="1"/>
  <c r="AR1458" i="1"/>
  <c r="J1132" i="1"/>
  <c r="AT1077" i="1"/>
  <c r="AT1033" i="1"/>
  <c r="AZ485" i="1"/>
  <c r="AD265" i="1"/>
  <c r="CD603" i="1"/>
  <c r="BP513" i="1"/>
  <c r="BB515" i="1"/>
  <c r="AB359" i="1"/>
  <c r="CF1829" i="1"/>
  <c r="N1373" i="1"/>
  <c r="J792" i="1"/>
  <c r="AL1279" i="1"/>
  <c r="AT776" i="1"/>
  <c r="H1381" i="1"/>
  <c r="AT733" i="1"/>
  <c r="AX1301" i="1"/>
  <c r="CD270" i="1"/>
  <c r="AB891" i="1"/>
  <c r="CD1358" i="1"/>
  <c r="AH693" i="1"/>
  <c r="BN571" i="1"/>
  <c r="AV744" i="1"/>
  <c r="BB1034" i="1"/>
  <c r="CH658" i="1"/>
  <c r="CD1299" i="1"/>
  <c r="BV530" i="1"/>
  <c r="R587" i="1"/>
  <c r="AP333" i="1"/>
  <c r="AP1233" i="1"/>
  <c r="BV518" i="1"/>
  <c r="BF586" i="1"/>
  <c r="AN324" i="1"/>
  <c r="AB793" i="1"/>
  <c r="BB544" i="1"/>
  <c r="R635" i="1"/>
  <c r="AR408" i="1"/>
  <c r="BR1134" i="1"/>
  <c r="BB498" i="1"/>
  <c r="BR1497" i="1"/>
  <c r="CH445" i="1"/>
  <c r="BH534" i="1"/>
  <c r="CD501" i="1"/>
  <c r="CD721" i="1"/>
  <c r="BZ789" i="1"/>
  <c r="CH589" i="1"/>
  <c r="AH1230" i="1"/>
  <c r="BV613" i="1"/>
  <c r="BN771" i="1"/>
  <c r="BR572" i="1"/>
  <c r="CH1219" i="1"/>
  <c r="BR1183" i="1"/>
  <c r="BN749" i="1"/>
  <c r="R543" i="1"/>
  <c r="CH1173" i="1"/>
  <c r="Z978" i="1"/>
  <c r="BR918" i="1"/>
  <c r="BD1122" i="1"/>
  <c r="CF268" i="1"/>
  <c r="AX616" i="1"/>
  <c r="BB264" i="1"/>
  <c r="N930" i="1"/>
  <c r="AX442" i="1"/>
  <c r="AL530" i="1"/>
  <c r="BB256" i="1"/>
  <c r="AZ1157" i="1"/>
  <c r="BL310" i="1"/>
  <c r="J509" i="1"/>
  <c r="BB368" i="1"/>
  <c r="BR944" i="1"/>
  <c r="AX427" i="1"/>
  <c r="BX1836" i="1"/>
  <c r="CB1066" i="1"/>
  <c r="V964" i="1"/>
  <c r="BV1107" i="1"/>
  <c r="X1626" i="1"/>
  <c r="BV1063" i="1"/>
  <c r="CH1460" i="1"/>
  <c r="AT992" i="1"/>
  <c r="T1332" i="1"/>
  <c r="AN1675" i="1"/>
  <c r="CH287" i="1"/>
  <c r="AX1280" i="1"/>
  <c r="BV893" i="1"/>
  <c r="BN827" i="1"/>
  <c r="BJ553" i="1"/>
  <c r="BJ1203" i="1"/>
  <c r="BN1146" i="1"/>
  <c r="BZ735" i="1"/>
  <c r="BX1115" i="1"/>
  <c r="BL359" i="1"/>
  <c r="J599" i="1"/>
  <c r="BD436" i="1"/>
  <c r="N1184" i="1"/>
  <c r="BH345" i="1"/>
  <c r="H520" i="1"/>
  <c r="BB420" i="1"/>
  <c r="BZ1216" i="1"/>
  <c r="AF401" i="1"/>
  <c r="L464" i="1"/>
  <c r="BD268" i="1"/>
  <c r="AB1045" i="1"/>
  <c r="BH296" i="1"/>
  <c r="R928" i="1"/>
  <c r="BB355" i="1"/>
  <c r="AD273" i="1"/>
  <c r="Z277" i="1"/>
  <c r="BJ1159" i="1"/>
  <c r="BR817" i="1"/>
  <c r="BF399" i="1"/>
  <c r="BZ1092" i="1"/>
  <c r="AL1071" i="1"/>
  <c r="BR805" i="1"/>
  <c r="AX391" i="1"/>
  <c r="BZ1086" i="1"/>
  <c r="AZ1045" i="1"/>
  <c r="BR795" i="1"/>
  <c r="AD302" i="1"/>
  <c r="BZ1054" i="1"/>
  <c r="AJ891" i="1"/>
  <c r="BZ697" i="1"/>
  <c r="BN769" i="1"/>
  <c r="AT350" i="1"/>
  <c r="R508" i="1"/>
  <c r="AD285" i="1"/>
  <c r="BP688" i="1"/>
  <c r="J349" i="1"/>
  <c r="BB628" i="1"/>
  <c r="AD427" i="1"/>
  <c r="BZ901" i="1"/>
  <c r="AX362" i="1"/>
  <c r="BZ2290" i="1"/>
  <c r="BL2025" i="1"/>
  <c r="BN1763" i="1"/>
  <c r="Z1834" i="1"/>
  <c r="L2312" i="1"/>
  <c r="BN1806" i="1"/>
  <c r="BZ1894" i="1"/>
  <c r="X2067" i="1"/>
  <c r="AP2092" i="1"/>
  <c r="BN1860" i="1"/>
  <c r="AT1875" i="1"/>
  <c r="BR1394" i="1"/>
  <c r="AT1807" i="1"/>
  <c r="CH1343" i="1"/>
  <c r="BF1737" i="1"/>
  <c r="BN1562" i="1"/>
  <c r="CD1859" i="1"/>
  <c r="AL1380" i="1"/>
  <c r="BN1471" i="1"/>
  <c r="BF1149" i="1"/>
  <c r="BR1596" i="1"/>
  <c r="BJ1078" i="1"/>
  <c r="BN1657" i="1"/>
  <c r="Z1483" i="1"/>
  <c r="BV1468" i="1"/>
  <c r="BR1400" i="1"/>
  <c r="CH1427" i="1"/>
  <c r="BF1527" i="1"/>
  <c r="BH1612" i="1"/>
  <c r="BP1563" i="1"/>
  <c r="N1397" i="1"/>
  <c r="AX1250" i="1"/>
  <c r="BR1334" i="1"/>
  <c r="BV1489" i="1"/>
  <c r="CF1682" i="1"/>
  <c r="BB1420" i="1"/>
  <c r="AP1649" i="1"/>
  <c r="CH1426" i="1"/>
  <c r="CH1392" i="1"/>
  <c r="BV1405" i="1"/>
  <c r="BR1658" i="1"/>
  <c r="AT1609" i="1"/>
  <c r="J1574" i="1"/>
  <c r="BJ1390" i="1"/>
  <c r="BZ1721" i="1"/>
  <c r="BV1524" i="1"/>
  <c r="BV1490" i="1"/>
  <c r="BJ1310" i="1"/>
  <c r="CH1960" i="1"/>
  <c r="J1720" i="1"/>
  <c r="BV1526" i="1"/>
  <c r="CD608" i="1"/>
  <c r="BB1474" i="1"/>
  <c r="R592" i="1"/>
  <c r="BJ1435" i="1"/>
  <c r="BF1425" i="1"/>
  <c r="AX1873" i="1"/>
  <c r="CD1539" i="1"/>
  <c r="AH1328" i="1"/>
  <c r="AP1538" i="1"/>
  <c r="BR1548" i="1"/>
  <c r="BJ1484" i="1"/>
  <c r="BJ1503" i="1"/>
  <c r="AT1714" i="1"/>
  <c r="BT1619" i="1"/>
  <c r="N1455" i="1"/>
  <c r="AT1665" i="1"/>
  <c r="BF1580" i="1"/>
  <c r="BF1609" i="1"/>
  <c r="BF1534" i="1"/>
  <c r="BF1553" i="1"/>
  <c r="BF1490" i="1"/>
  <c r="N1625" i="1"/>
  <c r="N1411" i="1"/>
  <c r="BP1619" i="1"/>
  <c r="BZ1398" i="1"/>
  <c r="N1421" i="1"/>
  <c r="BZ1370" i="1"/>
  <c r="AL1378" i="1"/>
  <c r="BZ1348" i="1"/>
  <c r="Z2057" i="1"/>
  <c r="J1818" i="1"/>
  <c r="BJ1110" i="1"/>
  <c r="BV1462" i="1"/>
  <c r="CD1007" i="1"/>
  <c r="AP1425" i="1"/>
  <c r="BF999" i="1"/>
  <c r="BR1372" i="1"/>
  <c r="R991" i="1"/>
  <c r="BT1724" i="1"/>
  <c r="BR1314" i="1"/>
  <c r="AP1376" i="1"/>
  <c r="AT806" i="1"/>
  <c r="BR1323" i="1"/>
  <c r="AD789" i="1"/>
  <c r="N1546" i="1"/>
  <c r="AT763" i="1"/>
  <c r="CH1260" i="1"/>
  <c r="BB1453" i="1"/>
  <c r="AX1183" i="1"/>
  <c r="R1182" i="1"/>
  <c r="CD1166" i="1"/>
  <c r="BF1146" i="1"/>
  <c r="BN454" i="1"/>
  <c r="BF1168" i="1"/>
  <c r="BJ1309" i="1"/>
  <c r="BB1779" i="1"/>
  <c r="AH1233" i="1"/>
  <c r="CH1224" i="1"/>
  <c r="BR1541" i="1"/>
  <c r="BJ1462" i="1"/>
  <c r="P940" i="1"/>
  <c r="BR1554" i="1"/>
  <c r="BR1532" i="1"/>
  <c r="N1400" i="1"/>
  <c r="Z1383" i="1"/>
  <c r="BZ1357" i="1"/>
  <c r="BZ1329" i="1"/>
  <c r="J328" i="1"/>
  <c r="N1363" i="1"/>
  <c r="V1673" i="1"/>
  <c r="BF1649" i="1"/>
  <c r="BN1292" i="1"/>
  <c r="BZ1288" i="1"/>
  <c r="BN1268" i="1"/>
  <c r="X1507" i="1"/>
  <c r="BF536" i="1"/>
  <c r="AP1614" i="1"/>
  <c r="BB1147" i="1"/>
  <c r="BZ1988" i="1"/>
  <c r="BV1133" i="1"/>
  <c r="L1773" i="1"/>
  <c r="AT1751" i="1"/>
  <c r="BD1626" i="1"/>
  <c r="AT868" i="1"/>
  <c r="R1044" i="1"/>
  <c r="BF1175" i="1"/>
  <c r="N1468" i="1"/>
  <c r="CD860" i="1"/>
  <c r="BF1042" i="1"/>
  <c r="CD1173" i="1"/>
  <c r="BN1464" i="1"/>
  <c r="BV837" i="1"/>
  <c r="BF1030" i="1"/>
  <c r="BF1153" i="1"/>
  <c r="X1773" i="1"/>
  <c r="AT803" i="1"/>
  <c r="BF1020" i="1"/>
  <c r="BZ1376" i="1"/>
  <c r="BV1008" i="1"/>
  <c r="AB569" i="1"/>
  <c r="AP1635" i="1"/>
  <c r="BZ2008" i="1"/>
  <c r="BL1339" i="1"/>
  <c r="BJ1868" i="1"/>
  <c r="L1269" i="1"/>
  <c r="BB1912" i="1"/>
  <c r="X1514" i="1"/>
  <c r="AT1961" i="1"/>
  <c r="Z1595" i="1"/>
  <c r="BN1545" i="1"/>
  <c r="BB963" i="1"/>
  <c r="BX1395" i="1"/>
  <c r="BF1482" i="1"/>
  <c r="AX901" i="1"/>
  <c r="BV959" i="1"/>
  <c r="X1388" i="1"/>
  <c r="R1474" i="1"/>
  <c r="R900" i="1"/>
  <c r="CF1633" i="1"/>
  <c r="BX1311" i="1"/>
  <c r="BN1426" i="1"/>
  <c r="BV1513" i="1"/>
  <c r="BB1406" i="1"/>
  <c r="BL1647" i="1"/>
  <c r="BF897" i="1"/>
  <c r="CF954" i="1"/>
  <c r="AB282" i="1"/>
  <c r="BZ1300" i="1"/>
  <c r="CD895" i="1"/>
  <c r="AR947" i="1"/>
  <c r="BB951" i="1"/>
  <c r="CH1958" i="1"/>
  <c r="BN1685" i="1"/>
  <c r="BF902" i="1"/>
  <c r="BZ1637" i="1"/>
  <c r="J1525" i="1"/>
  <c r="BN1595" i="1"/>
  <c r="BB1511" i="1"/>
  <c r="AX1820" i="1"/>
  <c r="AX1902" i="1"/>
  <c r="AX1868" i="1"/>
  <c r="V691" i="1"/>
  <c r="CD972" i="1"/>
  <c r="AD1070" i="1"/>
  <c r="AT1645" i="1"/>
  <c r="BV686" i="1"/>
  <c r="AD971" i="1"/>
  <c r="AX1068" i="1"/>
  <c r="BB1642" i="1"/>
  <c r="AT643" i="1"/>
  <c r="AD959" i="1"/>
  <c r="AX1056" i="1"/>
  <c r="V1625" i="1"/>
  <c r="BV602" i="1"/>
  <c r="BV1456" i="1"/>
  <c r="BP1402" i="1"/>
  <c r="BB895" i="1"/>
  <c r="J629" i="1"/>
  <c r="CH1245" i="1"/>
  <c r="BH1395" i="1"/>
  <c r="J887" i="1"/>
  <c r="V645" i="1"/>
  <c r="CD960" i="1"/>
  <c r="BV1328" i="1"/>
  <c r="BZ1453" i="1"/>
  <c r="N1435" i="1"/>
  <c r="J743" i="1"/>
  <c r="BF1289" i="1"/>
  <c r="BF936" i="1"/>
  <c r="CH1477" i="1"/>
  <c r="CD1077" i="1"/>
  <c r="CD1488" i="1"/>
  <c r="BF924" i="1"/>
  <c r="BR1462" i="1"/>
  <c r="CD1065" i="1"/>
  <c r="BN1422" i="1"/>
  <c r="BV1279" i="1"/>
  <c r="CD1258" i="1"/>
  <c r="N979" i="1"/>
  <c r="AX1601" i="1"/>
  <c r="BB1271" i="1"/>
  <c r="AX1253" i="1"/>
  <c r="Z972" i="1"/>
  <c r="BN1328" i="1"/>
  <c r="BV1509" i="1"/>
  <c r="BB1664" i="1"/>
  <c r="BF1023" i="1"/>
  <c r="BR1293" i="1"/>
  <c r="BB1489" i="1"/>
  <c r="BF1645" i="1"/>
  <c r="R1013" i="1"/>
  <c r="AP1278" i="1"/>
  <c r="CH1096" i="1"/>
  <c r="CD1180" i="1"/>
  <c r="BJ1237" i="1"/>
  <c r="N1350" i="1"/>
  <c r="BJ1084" i="1"/>
  <c r="AX1175" i="1"/>
  <c r="J739" i="1"/>
  <c r="CH1457" i="1"/>
  <c r="CH1435" i="1"/>
  <c r="AT987" i="1"/>
  <c r="BF252" i="1"/>
  <c r="BB1215" i="1"/>
  <c r="BV1562" i="1"/>
  <c r="AV2235" i="1"/>
  <c r="BF937" i="1"/>
  <c r="AT1140" i="1"/>
  <c r="BB1544" i="1"/>
  <c r="AJ1577" i="1"/>
  <c r="BF925" i="1"/>
  <c r="BB1125" i="1"/>
  <c r="CH1532" i="1"/>
  <c r="CH1287" i="1"/>
  <c r="BJ806" i="1"/>
  <c r="BJ638" i="1"/>
  <c r="AP1524" i="1"/>
  <c r="AP1279" i="1"/>
  <c r="BF893" i="1"/>
  <c r="BB1079" i="1"/>
  <c r="AT1481" i="1"/>
  <c r="BX1549" i="1"/>
  <c r="AD889" i="1"/>
  <c r="BB1069" i="1"/>
  <c r="BB1464" i="1"/>
  <c r="AR1423" i="1"/>
  <c r="BV862" i="1"/>
  <c r="BB1057" i="1"/>
  <c r="AN1766" i="1"/>
  <c r="BB1162" i="1"/>
  <c r="Z837" i="1"/>
  <c r="BR781" i="1"/>
  <c r="CF1556" i="1"/>
  <c r="AP1968" i="1"/>
  <c r="BV634" i="1"/>
  <c r="BB592" i="1"/>
  <c r="BH744" i="1"/>
  <c r="AL790" i="1"/>
  <c r="CD592" i="1"/>
  <c r="CH1352" i="1"/>
  <c r="CD1495" i="1"/>
  <c r="CD1020" i="1"/>
  <c r="AL1377" i="1"/>
  <c r="BJ1336" i="1"/>
  <c r="R1477" i="1"/>
  <c r="CD1008" i="1"/>
  <c r="BN1350" i="1"/>
  <c r="L1108" i="1"/>
  <c r="BR1191" i="1"/>
  <c r="AL291" i="1"/>
  <c r="Z1075" i="1"/>
  <c r="AV1094" i="1"/>
  <c r="BR1181" i="1"/>
  <c r="BF978" i="1"/>
  <c r="BR1279" i="1"/>
  <c r="BN1546" i="1"/>
  <c r="BZ1439" i="1"/>
  <c r="BF966" i="1"/>
  <c r="CB2158" i="1"/>
  <c r="BZ1532" i="1"/>
  <c r="Z1426" i="1"/>
  <c r="CD952" i="1"/>
  <c r="BL1486" i="1"/>
  <c r="BB938" i="1"/>
  <c r="Z1008" i="1"/>
  <c r="V438" i="1"/>
  <c r="AJ898" i="1"/>
  <c r="BV936" i="1"/>
  <c r="R1000" i="1"/>
  <c r="BV1435" i="1"/>
  <c r="BV1345" i="1"/>
  <c r="N355" i="1"/>
  <c r="AT1099" i="1"/>
  <c r="V1331" i="1"/>
  <c r="CD1425" i="1"/>
  <c r="BJ1323" i="1"/>
  <c r="AN1808" i="1"/>
  <c r="BF901" i="1"/>
  <c r="Z1230" i="1"/>
  <c r="BR1302" i="1"/>
  <c r="BJ1460" i="1"/>
  <c r="BF889" i="1"/>
  <c r="V1072" i="1"/>
  <c r="T996" i="1"/>
  <c r="H492" i="1"/>
  <c r="J952" i="1"/>
  <c r="AT1070" i="1"/>
  <c r="AZ989" i="1"/>
  <c r="BP1472" i="1"/>
  <c r="CD837" i="1"/>
  <c r="BR1015" i="1"/>
  <c r="AP1523" i="1"/>
  <c r="BF1398" i="1"/>
  <c r="BV803" i="1"/>
  <c r="CH970" i="1"/>
  <c r="BR1504" i="1"/>
  <c r="AX1323" i="1"/>
  <c r="BV782" i="1"/>
  <c r="BV1019" i="1"/>
  <c r="BF1303" i="1"/>
  <c r="BR705" i="1"/>
  <c r="V918" i="1"/>
  <c r="V1016" i="1"/>
  <c r="BJ1614" i="1"/>
  <c r="BZ1728" i="1"/>
  <c r="AT1589" i="1"/>
  <c r="BR1257" i="1"/>
  <c r="AX1275" i="1"/>
  <c r="BL1325" i="1"/>
  <c r="AX1100" i="1"/>
  <c r="CD1684" i="1"/>
  <c r="BV722" i="1"/>
  <c r="BF986" i="1"/>
  <c r="CD1083" i="1"/>
  <c r="AX1667" i="1"/>
  <c r="BV692" i="1"/>
  <c r="BF974" i="1"/>
  <c r="CH1268" i="1"/>
  <c r="AL1230" i="1"/>
  <c r="V606" i="1"/>
  <c r="CB828" i="1"/>
  <c r="BR1265" i="1"/>
  <c r="N1195" i="1"/>
  <c r="BB594" i="1"/>
  <c r="AT1429" i="1"/>
  <c r="BF1041" i="1"/>
  <c r="BV1604" i="1"/>
  <c r="BV552" i="1"/>
  <c r="BV1366" i="1"/>
  <c r="BF1029" i="1"/>
  <c r="BB1586" i="1"/>
  <c r="BR1239" i="1"/>
  <c r="BB1314" i="1"/>
  <c r="L1619" i="1"/>
  <c r="BV623" i="1"/>
  <c r="CD1105" i="1"/>
  <c r="AX1239" i="1"/>
  <c r="CD1222" i="1"/>
  <c r="AL839" i="1"/>
  <c r="CF996" i="1"/>
  <c r="CF1185" i="1"/>
  <c r="AX949" i="1"/>
  <c r="BR1492" i="1"/>
  <c r="AX1279" i="1"/>
  <c r="BV760" i="1"/>
  <c r="AX937" i="1"/>
  <c r="AP1477" i="1"/>
  <c r="CD1244" i="1"/>
  <c r="R739" i="1"/>
  <c r="J1001" i="1"/>
  <c r="BR1274" i="1"/>
  <c r="BN725" i="1"/>
  <c r="J789" i="1"/>
  <c r="BB999" i="1"/>
  <c r="X1717" i="1"/>
  <c r="AX1195" i="1"/>
  <c r="AX643" i="1"/>
  <c r="AT1524" i="1"/>
  <c r="AT1687" i="1"/>
  <c r="BF1180" i="1"/>
  <c r="CD602" i="1"/>
  <c r="BB1509" i="1"/>
  <c r="BV1670" i="1"/>
  <c r="AX1161" i="1"/>
  <c r="CD574" i="1"/>
  <c r="BH1493" i="1"/>
  <c r="BV1128" i="1"/>
  <c r="BZ501" i="1"/>
  <c r="BZ1085" i="1"/>
  <c r="AT1443" i="1"/>
  <c r="AP1566" i="1"/>
  <c r="BB1646" i="1"/>
  <c r="AT1684" i="1"/>
  <c r="BR1196" i="1"/>
  <c r="R1427" i="1"/>
  <c r="AX1225" i="1"/>
  <c r="AX1022" i="1"/>
  <c r="J1576" i="1"/>
  <c r="BJ1204" i="1"/>
  <c r="BB1268" i="1"/>
  <c r="AD1012" i="1"/>
  <c r="BV1560" i="1"/>
  <c r="BR1539" i="1"/>
  <c r="BP1668" i="1"/>
  <c r="CB1381" i="1"/>
  <c r="N1166" i="1"/>
  <c r="AL617" i="1"/>
  <c r="BP1052" i="1"/>
  <c r="AV1360" i="1"/>
  <c r="BZ1160" i="1"/>
  <c r="CD1608" i="1"/>
  <c r="BV1299" i="1"/>
  <c r="CD967" i="1"/>
  <c r="BV1492" i="1"/>
  <c r="BF1554" i="1"/>
  <c r="AF1234" i="1"/>
  <c r="CD957" i="1"/>
  <c r="J1476" i="1"/>
  <c r="AX1491" i="1"/>
  <c r="BH1157" i="1"/>
  <c r="BB1257" i="1"/>
  <c r="AL998" i="1"/>
  <c r="BB369" i="1"/>
  <c r="BP828" i="1"/>
  <c r="BV1253" i="1"/>
  <c r="BF1559" i="1"/>
  <c r="N1223" i="1"/>
  <c r="AR478" i="1"/>
  <c r="BB946" i="1"/>
  <c r="AL411" i="1"/>
  <c r="BB1120" i="1"/>
  <c r="CD676" i="1"/>
  <c r="R642" i="1"/>
  <c r="R596" i="1"/>
  <c r="BN1132" i="1"/>
  <c r="CH543" i="1"/>
  <c r="N1124" i="1"/>
  <c r="BV1426" i="1"/>
  <c r="AT1103" i="1"/>
  <c r="BR481" i="1"/>
  <c r="T1073" i="1"/>
  <c r="AT1355" i="1"/>
  <c r="V1049" i="1"/>
  <c r="BR596" i="1"/>
  <c r="N1041" i="1"/>
  <c r="AP1476" i="1"/>
  <c r="BV463" i="1"/>
  <c r="CD552" i="1"/>
  <c r="BJ1252" i="1"/>
  <c r="BR1197" i="1"/>
  <c r="BZ1007" i="1"/>
  <c r="AP494" i="1"/>
  <c r="BZ1079" i="1"/>
  <c r="BB1372" i="1"/>
  <c r="AT1057" i="1"/>
  <c r="BJ617" i="1"/>
  <c r="BZ1047" i="1"/>
  <c r="BV1292" i="1"/>
  <c r="AT1013" i="1"/>
  <c r="BL478" i="1"/>
  <c r="BZ1013" i="1"/>
  <c r="BV1723" i="1"/>
  <c r="CF429" i="1"/>
  <c r="CD1566" i="1"/>
  <c r="AX1495" i="1"/>
  <c r="BN1456" i="1"/>
  <c r="CH1177" i="1"/>
  <c r="BR560" i="1"/>
  <c r="Z1028" i="1"/>
  <c r="CB1255" i="1"/>
  <c r="BB986" i="1"/>
  <c r="CD529" i="1"/>
  <c r="N995" i="1"/>
  <c r="BP1570" i="1"/>
  <c r="BB1366" i="1"/>
  <c r="BX394" i="1"/>
  <c r="AV947" i="1"/>
  <c r="BF1608" i="1"/>
  <c r="BL275" i="1"/>
  <c r="AT1006" i="1"/>
  <c r="N1114" i="1"/>
  <c r="BN1062" i="1"/>
  <c r="BZ1030" i="1"/>
  <c r="AP664" i="1"/>
  <c r="AH606" i="1"/>
  <c r="AX1589" i="1"/>
  <c r="AD445" i="1"/>
  <c r="AN534" i="1"/>
  <c r="AD634" i="1"/>
  <c r="BV1371" i="1"/>
  <c r="BB1335" i="1"/>
  <c r="CF947" i="1"/>
  <c r="L1122" i="1"/>
  <c r="CD669" i="1"/>
  <c r="AL979" i="1"/>
  <c r="CH1491" i="1"/>
  <c r="BR1476" i="1"/>
  <c r="AD1069" i="1"/>
  <c r="AX1065" i="1"/>
  <c r="CH673" i="1"/>
  <c r="CH879" i="1"/>
  <c r="BV638" i="1"/>
  <c r="AL973" i="1"/>
  <c r="CH641" i="1"/>
  <c r="BJ825" i="1"/>
  <c r="BV594" i="1"/>
  <c r="CF919" i="1"/>
  <c r="Z886" i="1"/>
  <c r="BR770" i="1"/>
  <c r="BN1047" i="1"/>
  <c r="BB330" i="1"/>
  <c r="BV1720" i="1"/>
  <c r="BB1700" i="1"/>
  <c r="AX1033" i="1"/>
  <c r="R1030" i="1"/>
  <c r="BJ645" i="1"/>
  <c r="BJ837" i="1"/>
  <c r="BB596" i="1"/>
  <c r="BH947" i="1"/>
  <c r="AL894" i="1"/>
  <c r="BR782" i="1"/>
  <c r="BV566" i="1"/>
  <c r="CF849" i="1"/>
  <c r="BZ805" i="1"/>
  <c r="AP727" i="1"/>
  <c r="BZ1021" i="1"/>
  <c r="BB363" i="1"/>
  <c r="BF1603" i="1"/>
  <c r="AX1586" i="1"/>
  <c r="BF960" i="1"/>
  <c r="CD958" i="1"/>
  <c r="BN841" i="1"/>
  <c r="BR748" i="1"/>
  <c r="R1379" i="1"/>
  <c r="BP800" i="1"/>
  <c r="BZ749" i="1"/>
  <c r="AP701" i="1"/>
  <c r="BJ1216" i="1"/>
  <c r="BP716" i="1"/>
  <c r="BJ910" i="1"/>
  <c r="BR671" i="1"/>
  <c r="Z964" i="1"/>
  <c r="AF310" i="1"/>
  <c r="CD648" i="1"/>
  <c r="BB1348" i="1"/>
  <c r="BV1266" i="1"/>
  <c r="AL284" i="1"/>
  <c r="CD496" i="1"/>
  <c r="V336" i="1"/>
  <c r="BN957" i="1"/>
  <c r="AH419" i="1"/>
  <c r="AD495" i="1"/>
  <c r="V375" i="1"/>
  <c r="CD578" i="1"/>
  <c r="AT1478" i="1"/>
  <c r="BB1328" i="1"/>
  <c r="CH1420" i="1"/>
  <c r="CD858" i="1"/>
  <c r="CB884" i="1"/>
  <c r="BF1712" i="1"/>
  <c r="AX1693" i="1"/>
  <c r="CD768" i="1"/>
  <c r="BV761" i="1"/>
  <c r="BF1530" i="1"/>
  <c r="CD1449" i="1"/>
  <c r="BF1226" i="1"/>
  <c r="BT849" i="1"/>
  <c r="AX1467" i="1"/>
  <c r="N1245" i="1"/>
  <c r="AX1209" i="1"/>
  <c r="CB709" i="1"/>
  <c r="N1420" i="1"/>
  <c r="J495" i="1"/>
  <c r="BB1399" i="1"/>
  <c r="Z554" i="1"/>
  <c r="AX1659" i="1"/>
  <c r="BV1642" i="1"/>
  <c r="BV678" i="1"/>
  <c r="BV666" i="1"/>
  <c r="R1476" i="1"/>
  <c r="BN1253" i="1"/>
  <c r="CD1212" i="1"/>
  <c r="AB744" i="1"/>
  <c r="BN1428" i="1"/>
  <c r="Z1182" i="1"/>
  <c r="BF1194" i="1"/>
  <c r="CB576" i="1"/>
  <c r="Z1377" i="1"/>
  <c r="BV455" i="1"/>
  <c r="BX1255" i="1"/>
  <c r="V459" i="1"/>
  <c r="AT1547" i="1"/>
  <c r="BV1530" i="1"/>
  <c r="CH1488" i="1"/>
  <c r="AP1478" i="1"/>
  <c r="BZ1392" i="1"/>
  <c r="BD1115" i="1"/>
  <c r="R1184" i="1"/>
  <c r="AX1272" i="1"/>
  <c r="BN1358" i="1"/>
  <c r="CH1064" i="1"/>
  <c r="CD1168" i="1"/>
  <c r="BJ1191" i="1"/>
  <c r="BN1330" i="1"/>
  <c r="BX338" i="1"/>
  <c r="CH1028" i="1"/>
  <c r="N476" i="1"/>
  <c r="BF888" i="1"/>
  <c r="AX1547" i="1"/>
  <c r="BF1476" i="1"/>
  <c r="BJ1189" i="1"/>
  <c r="BF428" i="1"/>
  <c r="BP317" i="1"/>
  <c r="P1003" i="1"/>
  <c r="N607" i="1"/>
  <c r="BF320" i="1"/>
  <c r="BH303" i="1"/>
  <c r="N1043" i="1"/>
  <c r="BZ1412" i="1"/>
  <c r="N1044" i="1"/>
  <c r="N1273" i="1"/>
  <c r="AT770" i="1"/>
  <c r="BZ865" i="1"/>
  <c r="AV968" i="1"/>
  <c r="BF942" i="1"/>
  <c r="BN1131" i="1"/>
  <c r="BH1122" i="1"/>
  <c r="N953" i="1"/>
  <c r="AX1469" i="1"/>
  <c r="CF1157" i="1"/>
  <c r="BZ841" i="1"/>
  <c r="AZ898" i="1"/>
  <c r="N1422" i="1"/>
  <c r="CD1321" i="1"/>
  <c r="BN753" i="1"/>
  <c r="CB765" i="1"/>
  <c r="BF293" i="1"/>
  <c r="BR1106" i="1"/>
  <c r="BZ925" i="1"/>
  <c r="CD916" i="1"/>
  <c r="CD904" i="1"/>
  <c r="BN1007" i="1"/>
  <c r="AL1000" i="1"/>
  <c r="H912" i="1"/>
  <c r="BN1432" i="1"/>
  <c r="AX1366" i="1"/>
  <c r="BN775" i="1"/>
  <c r="AR793" i="1"/>
  <c r="Z1378" i="1"/>
  <c r="N1231" i="1"/>
  <c r="BP660" i="1"/>
  <c r="AZ646" i="1"/>
  <c r="BB288" i="1"/>
  <c r="BR1286" i="1"/>
  <c r="BJ749" i="1"/>
  <c r="BP1605" i="1"/>
  <c r="BR1447" i="1"/>
  <c r="CH1195" i="1"/>
  <c r="BR1177" i="1"/>
  <c r="BT709" i="1"/>
  <c r="BN1359" i="1"/>
  <c r="N1187" i="1"/>
  <c r="BR893" i="1"/>
  <c r="AX1448" i="1"/>
  <c r="Z1328" i="1"/>
  <c r="BR1099" i="1"/>
  <c r="BR839" i="1"/>
  <c r="BR1236" i="1"/>
  <c r="AH368" i="1"/>
  <c r="X1500" i="1"/>
  <c r="N791" i="1"/>
  <c r="BR874" i="1"/>
  <c r="N1062" i="1"/>
  <c r="BN1030" i="1"/>
  <c r="CB590" i="1"/>
  <c r="Z511" i="1"/>
  <c r="AH288" i="1"/>
  <c r="CB1430" i="1"/>
  <c r="BZ739" i="1"/>
  <c r="Z571" i="1"/>
  <c r="AH266" i="1"/>
  <c r="BB839" i="1"/>
  <c r="AT1658" i="1"/>
  <c r="Z1441" i="1"/>
  <c r="BN1356" i="1"/>
  <c r="BV1197" i="1"/>
  <c r="BV399" i="1"/>
  <c r="BF1169" i="1"/>
  <c r="AX1152" i="1"/>
  <c r="BJ1188" i="1"/>
  <c r="N1180" i="1"/>
  <c r="BJ1112" i="1"/>
  <c r="AX1055" i="1"/>
  <c r="AD1525" i="1"/>
  <c r="V398" i="1"/>
  <c r="BJ984" i="1"/>
  <c r="AX1043" i="1"/>
  <c r="BF1462" i="1"/>
  <c r="CD368" i="1"/>
  <c r="J909" i="1"/>
  <c r="Z491" i="1"/>
  <c r="CH1233" i="1"/>
  <c r="BJ939" i="1"/>
  <c r="BF1113" i="1"/>
  <c r="AX1096" i="1"/>
  <c r="BZ1069" i="1"/>
  <c r="BZ1063" i="1"/>
  <c r="BR1009" i="1"/>
  <c r="AD1047" i="1"/>
  <c r="CD1470" i="1"/>
  <c r="AX376" i="1"/>
  <c r="BB917" i="1"/>
  <c r="AD1035" i="1"/>
  <c r="N1442" i="1"/>
  <c r="BV348" i="1"/>
  <c r="BV845" i="1"/>
  <c r="Z613" i="1"/>
  <c r="AP1181" i="1"/>
  <c r="BR1058" i="1"/>
  <c r="CD1033" i="1"/>
  <c r="CD1021" i="1"/>
  <c r="CD1379" i="1"/>
  <c r="CD1307" i="1"/>
  <c r="V890" i="1"/>
  <c r="BF1028" i="1"/>
  <c r="BN1406" i="1"/>
  <c r="AX333" i="1"/>
  <c r="V788" i="1"/>
  <c r="BF1016" i="1"/>
  <c r="N1362" i="1"/>
  <c r="J301" i="1"/>
  <c r="BV663" i="1"/>
  <c r="V638" i="1"/>
  <c r="AZ1115" i="1"/>
  <c r="CH903" i="1"/>
  <c r="Z1279" i="1"/>
  <c r="BR1140" i="1"/>
  <c r="CF1115" i="1"/>
  <c r="J571" i="1"/>
  <c r="CH909" i="1"/>
  <c r="V616" i="1"/>
  <c r="BP1108" i="1"/>
  <c r="BJ887" i="1"/>
  <c r="BF1947" i="1"/>
  <c r="BV1169" i="1"/>
  <c r="BV553" i="1"/>
  <c r="AT1086" i="1"/>
  <c r="BR721" i="1"/>
  <c r="BN1001" i="1"/>
  <c r="BB1467" i="1"/>
  <c r="AN1584" i="1"/>
  <c r="BR981" i="1"/>
  <c r="P975" i="1"/>
  <c r="Z438" i="1"/>
  <c r="BL933" i="1"/>
  <c r="V935" i="1"/>
  <c r="BN995" i="1"/>
  <c r="V369" i="1"/>
  <c r="BX849" i="1"/>
  <c r="V923" i="1"/>
  <c r="BN963" i="1"/>
  <c r="BJ1099" i="1"/>
  <c r="BH737" i="1"/>
  <c r="BV988" i="1"/>
  <c r="BN329" i="1"/>
  <c r="BR1429" i="1"/>
  <c r="BJ1418" i="1"/>
  <c r="V925" i="1"/>
  <c r="AT923" i="1"/>
  <c r="V320" i="1"/>
  <c r="L891" i="1"/>
  <c r="BV924" i="1"/>
  <c r="BT968" i="1"/>
  <c r="BZ1196" i="1"/>
  <c r="BH751" i="1"/>
  <c r="BV914" i="1"/>
  <c r="AR926" i="1"/>
  <c r="BJ942" i="1"/>
  <c r="BT1157" i="1"/>
  <c r="V953" i="1"/>
  <c r="BR312" i="1"/>
  <c r="BJ1328" i="1"/>
  <c r="BR1307" i="1"/>
  <c r="BB792" i="1"/>
  <c r="BV790" i="1"/>
  <c r="CH1023" i="1"/>
  <c r="N1244" i="1"/>
  <c r="J908" i="1"/>
  <c r="BT891" i="1"/>
  <c r="BR998" i="1"/>
  <c r="CD1341" i="1"/>
  <c r="J896" i="1"/>
  <c r="CB751" i="1"/>
  <c r="N1254" i="1"/>
  <c r="CH1111" i="1"/>
  <c r="AT1348" i="1"/>
  <c r="CH281" i="1"/>
  <c r="BL1563" i="1"/>
  <c r="CD719" i="1"/>
  <c r="J692" i="1"/>
  <c r="BJ308" i="1"/>
  <c r="BN568" i="1"/>
  <c r="BX443" i="1"/>
  <c r="BB1275" i="1"/>
  <c r="BZ278" i="1"/>
  <c r="BN558" i="1"/>
  <c r="BF547" i="1"/>
  <c r="CD606" i="1"/>
  <c r="CH1369" i="1"/>
  <c r="R1232" i="1"/>
  <c r="Z1565" i="1"/>
  <c r="BB1068" i="1"/>
  <c r="CH1076" i="1"/>
  <c r="CD1013" i="1"/>
  <c r="CD1001" i="1"/>
  <c r="BD1311" i="1"/>
  <c r="BD1297" i="1"/>
  <c r="BV784" i="1"/>
  <c r="BN635" i="1"/>
  <c r="AN1948" i="1"/>
  <c r="BX1024" i="1"/>
  <c r="CD747" i="1"/>
  <c r="BZ588" i="1"/>
  <c r="BL1472" i="1"/>
  <c r="BB923" i="1"/>
  <c r="CD726" i="1"/>
  <c r="BT499" i="1"/>
  <c r="BP821" i="1"/>
  <c r="AR513" i="1"/>
  <c r="AD978" i="1"/>
  <c r="AD966" i="1"/>
  <c r="CD1308" i="1"/>
  <c r="BF1300" i="1"/>
  <c r="AT755" i="1"/>
  <c r="AL594" i="1"/>
  <c r="BX1514" i="1"/>
  <c r="BV931" i="1"/>
  <c r="AT734" i="1"/>
  <c r="T548" i="1"/>
  <c r="X1416" i="1"/>
  <c r="BV887" i="1"/>
  <c r="BV697" i="1"/>
  <c r="BZ547" i="1"/>
  <c r="BP751" i="1"/>
  <c r="AP488" i="1"/>
  <c r="AR1185" i="1"/>
  <c r="V1426" i="1"/>
  <c r="BV1163" i="1"/>
  <c r="AT1160" i="1"/>
  <c r="AT712" i="1"/>
  <c r="BT443" i="1"/>
  <c r="BX1367" i="1"/>
  <c r="CD819" i="1"/>
  <c r="AD690" i="1"/>
  <c r="N543" i="1"/>
  <c r="BL1283" i="1"/>
  <c r="BV704" i="1"/>
  <c r="AD644" i="1"/>
  <c r="BJ519" i="1"/>
  <c r="BN1216" i="1"/>
  <c r="AP602" i="1"/>
  <c r="BT1367" i="1"/>
  <c r="AT1114" i="1"/>
  <c r="BV1097" i="1"/>
  <c r="BZ768" i="1"/>
  <c r="Z348" i="1"/>
  <c r="N314" i="1"/>
  <c r="Z1181" i="1"/>
  <c r="R623" i="1"/>
  <c r="BN344" i="1"/>
  <c r="J294" i="1"/>
  <c r="CB695" i="1"/>
  <c r="AX1306" i="1"/>
  <c r="BN923" i="1"/>
  <c r="AJ1024" i="1"/>
  <c r="CH839" i="1"/>
  <c r="BR910" i="1"/>
  <c r="CH753" i="1"/>
  <c r="BN452" i="1"/>
  <c r="AD596" i="1"/>
  <c r="BH499" i="1"/>
  <c r="BB582" i="1"/>
  <c r="X338" i="1"/>
  <c r="CD565" i="1"/>
  <c r="BP562" i="1"/>
  <c r="Z536" i="1"/>
  <c r="R260" i="1"/>
  <c r="CH518" i="1"/>
  <c r="CB352" i="1"/>
  <c r="BN347" i="1"/>
  <c r="BT1178" i="1"/>
  <c r="BZ515" i="1"/>
  <c r="BT275" i="1"/>
  <c r="BZ342" i="1"/>
  <c r="CH1051" i="1"/>
  <c r="BN529" i="1"/>
  <c r="AX271" i="1"/>
  <c r="AL350" i="1"/>
  <c r="BJ965" i="1"/>
  <c r="BN505" i="1"/>
  <c r="BJ419" i="1"/>
  <c r="BB1709" i="1"/>
  <c r="CF1052" i="1"/>
  <c r="Z1022" i="1"/>
  <c r="Z988" i="1"/>
  <c r="AL453" i="1"/>
  <c r="AP533" i="1"/>
  <c r="BJ1468" i="1"/>
  <c r="BV453" i="1"/>
  <c r="BR251" i="1"/>
  <c r="AP561" i="1"/>
  <c r="X1955" i="1"/>
  <c r="AT448" i="1"/>
  <c r="AL293" i="1"/>
  <c r="R627" i="1"/>
  <c r="BB1671" i="1"/>
  <c r="BL373" i="1"/>
  <c r="Z344" i="1"/>
  <c r="BF463" i="1"/>
  <c r="BZ636" i="1"/>
  <c r="AL322" i="1"/>
  <c r="CH264" i="1"/>
  <c r="CH676" i="1"/>
  <c r="BR628" i="1"/>
  <c r="AL377" i="1"/>
  <c r="BZ259" i="1"/>
  <c r="BJ662" i="1"/>
  <c r="BJ448" i="1"/>
  <c r="V252" i="1"/>
  <c r="BN273" i="1"/>
  <c r="CH699" i="1"/>
  <c r="CH613" i="1"/>
  <c r="AT312" i="1"/>
  <c r="AD1721" i="1"/>
  <c r="BF1327" i="1"/>
  <c r="BV1421" i="1"/>
  <c r="CD691" i="1"/>
  <c r="CD617" i="1"/>
  <c r="CD657" i="1"/>
  <c r="BF593" i="1"/>
  <c r="AX596" i="1"/>
  <c r="BF1313" i="1"/>
  <c r="BN285" i="1"/>
  <c r="BR1503" i="1"/>
  <c r="BV487" i="1"/>
  <c r="AL553" i="1"/>
  <c r="AR562" i="1"/>
  <c r="AJ1773" i="1"/>
  <c r="J447" i="1"/>
  <c r="AR345" i="1"/>
  <c r="R482" i="1"/>
  <c r="BZ454" i="1"/>
  <c r="BN259" i="1"/>
  <c r="BZ281" i="1"/>
  <c r="BR734" i="1"/>
  <c r="BR449" i="1"/>
  <c r="BN252" i="1"/>
  <c r="BR278" i="1"/>
  <c r="BR712" i="1"/>
  <c r="BJ463" i="1"/>
  <c r="BZ291" i="1"/>
  <c r="BJ292" i="1"/>
  <c r="CH819" i="1"/>
  <c r="AP446" i="1"/>
  <c r="AJ415" i="1"/>
  <c r="R916" i="1"/>
  <c r="N992" i="1"/>
  <c r="BN960" i="1"/>
  <c r="X912" i="1"/>
  <c r="AD533" i="1"/>
  <c r="AD503" i="1"/>
  <c r="CD1526" i="1"/>
  <c r="AX413" i="1"/>
  <c r="Z616" i="1"/>
  <c r="X639" i="1"/>
  <c r="BF1518" i="1"/>
  <c r="CD405" i="1"/>
  <c r="V630" i="1"/>
  <c r="Z620" i="1"/>
  <c r="CF1500" i="1"/>
  <c r="CD384" i="1"/>
  <c r="BZ950" i="1"/>
  <c r="N456" i="1"/>
  <c r="BX478" i="1"/>
  <c r="AH330" i="1"/>
  <c r="AL305" i="1"/>
  <c r="BR819" i="1"/>
  <c r="BP457" i="1"/>
  <c r="AB345" i="1"/>
  <c r="AL369" i="1"/>
  <c r="BR797" i="1"/>
  <c r="BH520" i="1"/>
  <c r="AH391" i="1"/>
  <c r="AH1818" i="1"/>
  <c r="BL2305" i="1"/>
  <c r="AP1882" i="1"/>
  <c r="BB1814" i="1"/>
  <c r="BN1517" i="1"/>
  <c r="BN1701" i="1"/>
  <c r="AP1429" i="1"/>
  <c r="Z1422" i="1"/>
  <c r="Z1692" i="1"/>
  <c r="AL1622" i="1"/>
  <c r="BD1570" i="1"/>
  <c r="CH1686" i="1"/>
  <c r="BB1670" i="1"/>
  <c r="BF1561" i="1"/>
  <c r="AN1654" i="1"/>
  <c r="BZ1379" i="1"/>
  <c r="BZ1400" i="1"/>
  <c r="X1479" i="1"/>
  <c r="BH1535" i="1"/>
  <c r="BF1201" i="1"/>
  <c r="CH1547" i="1"/>
  <c r="N1490" i="1"/>
  <c r="AZ1220" i="1"/>
  <c r="BJ1313" i="1"/>
  <c r="BN1321" i="1"/>
  <c r="AX1561" i="1"/>
  <c r="BR1652" i="1"/>
  <c r="AB1066" i="1"/>
  <c r="AT1357" i="1"/>
  <c r="AP690" i="1"/>
  <c r="BJ1014" i="1"/>
  <c r="BN809" i="1"/>
  <c r="N1390" i="1"/>
  <c r="J999" i="1"/>
  <c r="BB995" i="1"/>
  <c r="BB985" i="1"/>
  <c r="BB973" i="1"/>
  <c r="AZ394" i="1"/>
  <c r="BB1946" i="1"/>
  <c r="AV1626" i="1"/>
  <c r="CD823" i="1"/>
  <c r="BV816" i="1"/>
  <c r="AT789" i="1"/>
  <c r="CD756" i="1"/>
  <c r="BV641" i="1"/>
  <c r="AH1621" i="1"/>
  <c r="CD1106" i="1"/>
  <c r="BF1677" i="1"/>
  <c r="N1349" i="1"/>
  <c r="BZ1343" i="1"/>
  <c r="BN1313" i="1"/>
  <c r="AX840" i="1"/>
  <c r="R839" i="1"/>
  <c r="CD1531" i="1"/>
  <c r="BN362" i="1"/>
  <c r="BJ1034" i="1"/>
  <c r="P989" i="1"/>
  <c r="BN865" i="1"/>
  <c r="AX930" i="1"/>
  <c r="AX918" i="1"/>
  <c r="AX908" i="1"/>
  <c r="AP720" i="1"/>
  <c r="CB1227" i="1"/>
  <c r="BF694" i="1"/>
  <c r="BF1558" i="1"/>
  <c r="CD1476" i="1"/>
  <c r="CH1231" i="1"/>
  <c r="N1364" i="1"/>
  <c r="N1336" i="1"/>
  <c r="BZ1308" i="1"/>
  <c r="T1024" i="1"/>
  <c r="BB1209" i="1"/>
  <c r="AT1344" i="1"/>
  <c r="BB1273" i="1"/>
  <c r="BB1121" i="1"/>
  <c r="BV1119" i="1"/>
  <c r="N1203" i="1"/>
  <c r="BR1111" i="1"/>
  <c r="BB1055" i="1"/>
  <c r="BV1051" i="1"/>
  <c r="BZ1106" i="1"/>
  <c r="BL1906" i="1"/>
  <c r="R1722" i="1"/>
  <c r="V973" i="1"/>
  <c r="BV964" i="1"/>
  <c r="AX1657" i="1"/>
  <c r="BV1638" i="1"/>
  <c r="J931" i="1"/>
  <c r="BR1595" i="1"/>
  <c r="BZ1100" i="1"/>
  <c r="BV1414" i="1"/>
  <c r="BB1362" i="1"/>
  <c r="Z334" i="1"/>
  <c r="AN1703" i="1"/>
  <c r="AT1408" i="1"/>
  <c r="BB1337" i="1"/>
  <c r="AP1576" i="1"/>
  <c r="BV1441" i="1"/>
  <c r="BV614" i="1"/>
  <c r="BV586" i="1"/>
  <c r="H513" i="1"/>
  <c r="AP1558" i="1"/>
  <c r="BR1495" i="1"/>
  <c r="AT1688" i="1"/>
  <c r="AH249" i="1"/>
  <c r="BZ1695" i="1"/>
  <c r="V791" i="1"/>
  <c r="R1278" i="1"/>
  <c r="BF1244" i="1"/>
  <c r="V1027" i="1"/>
  <c r="CD1196" i="1"/>
  <c r="AX1181" i="1"/>
  <c r="BF1166" i="1"/>
  <c r="N1229" i="1"/>
  <c r="BZ972" i="1"/>
  <c r="AT1398" i="1"/>
  <c r="BJ279" i="1"/>
  <c r="AL364" i="1"/>
  <c r="AT266" i="1"/>
  <c r="L1136" i="1"/>
  <c r="BF249" i="1"/>
  <c r="AT384" i="1"/>
  <c r="BF362" i="1"/>
  <c r="AT949" i="1"/>
  <c r="AN443" i="1"/>
  <c r="BD310" i="1"/>
  <c r="AH427" i="1"/>
  <c r="CD1322" i="1"/>
  <c r="Z910" i="1"/>
  <c r="BZ859" i="1"/>
  <c r="AP327" i="1"/>
  <c r="Z1385" i="1"/>
  <c r="R545" i="1"/>
  <c r="BF447" i="1"/>
  <c r="CD404" i="1"/>
  <c r="BR1289" i="1"/>
  <c r="CD467" i="1"/>
  <c r="CD426" i="1"/>
  <c r="AX347" i="1"/>
  <c r="BX1535" i="1"/>
  <c r="AX379" i="1"/>
  <c r="CD299" i="1"/>
  <c r="BZ438" i="1"/>
  <c r="BB1502" i="1"/>
  <c r="N909" i="1"/>
  <c r="BP709" i="1"/>
  <c r="N1035" i="1"/>
  <c r="AX1552" i="1"/>
  <c r="BZ771" i="1"/>
  <c r="BH660" i="1"/>
  <c r="BJ818" i="1"/>
  <c r="AX1496" i="1"/>
  <c r="AF695" i="1"/>
  <c r="BJ830" i="1"/>
  <c r="CH774" i="1"/>
  <c r="N1415" i="1"/>
  <c r="BJ796" i="1"/>
  <c r="BR741" i="1"/>
  <c r="Z692" i="1"/>
  <c r="AT1299" i="1"/>
  <c r="BX282" i="1"/>
  <c r="BP261" i="1"/>
  <c r="V693" i="1"/>
  <c r="BV1496" i="1"/>
  <c r="BZ1366" i="1"/>
  <c r="BN1336" i="1"/>
  <c r="BN1302" i="1"/>
  <c r="BP1465" i="1"/>
  <c r="BZ1344" i="1"/>
  <c r="BZ1316" i="1"/>
  <c r="L1472" i="1"/>
  <c r="BR1350" i="1"/>
  <c r="BR1280" i="1"/>
  <c r="CF1332" i="1"/>
  <c r="BD1304" i="1"/>
  <c r="V1028" i="1"/>
  <c r="AF415" i="1"/>
  <c r="AH428" i="1"/>
  <c r="BN1089" i="1"/>
  <c r="BJ1412" i="1"/>
  <c r="BT576" i="1"/>
  <c r="BJ1245" i="1"/>
  <c r="AH1182" i="1"/>
  <c r="BJ1356" i="1"/>
  <c r="BF1341" i="1"/>
  <c r="BR1190" i="1"/>
  <c r="BJ1154" i="1"/>
  <c r="BZ1530" i="1"/>
  <c r="CH1170" i="1"/>
  <c r="AH1135" i="1"/>
  <c r="BN1110" i="1"/>
  <c r="R789" i="1"/>
  <c r="N525" i="1"/>
  <c r="N635" i="1"/>
  <c r="AP711" i="1"/>
  <c r="AD1037" i="1"/>
  <c r="V1050" i="1"/>
  <c r="V1040" i="1"/>
  <c r="AD790" i="1"/>
  <c r="AX1001" i="1"/>
  <c r="BV1041" i="1"/>
  <c r="BV1029" i="1"/>
  <c r="BV768" i="1"/>
  <c r="BB1358" i="1"/>
  <c r="J1023" i="1"/>
  <c r="J1013" i="1"/>
  <c r="BV725" i="1"/>
  <c r="BZ1040" i="1"/>
  <c r="AT718" i="1"/>
  <c r="CD1660" i="1"/>
  <c r="CD263" i="1"/>
  <c r="AT705" i="1"/>
  <c r="AT897" i="1"/>
  <c r="AT887" i="1"/>
  <c r="BZ1223" i="1"/>
  <c r="V595" i="1"/>
  <c r="V889" i="1"/>
  <c r="AT862" i="1"/>
  <c r="BR985" i="1"/>
  <c r="BF1532" i="1"/>
  <c r="BB841" i="1"/>
  <c r="AT819" i="1"/>
  <c r="AT890" i="1"/>
  <c r="Z1356" i="1"/>
  <c r="AT876" i="1"/>
  <c r="BJ1492" i="1"/>
  <c r="BJ1134" i="1"/>
  <c r="Z1229" i="1"/>
  <c r="BR802" i="1"/>
  <c r="BF627" i="1"/>
  <c r="BB504" i="1"/>
  <c r="R522" i="1"/>
  <c r="AH508" i="1"/>
  <c r="AB1381" i="1"/>
  <c r="BR678" i="1"/>
  <c r="BJ671" i="1"/>
  <c r="CH637" i="1"/>
  <c r="AJ464" i="1"/>
  <c r="BH317" i="1"/>
  <c r="AX470" i="1"/>
  <c r="AT256" i="1"/>
  <c r="BF1491" i="1"/>
  <c r="CH1204" i="1"/>
  <c r="BJ697" i="1"/>
  <c r="CH663" i="1"/>
  <c r="J573" i="1"/>
  <c r="AX459" i="1"/>
  <c r="N540" i="1"/>
  <c r="AL608" i="1"/>
  <c r="CD874" i="1"/>
  <c r="BZ783" i="1"/>
  <c r="BZ761" i="1"/>
  <c r="BH646" i="1"/>
  <c r="AH454" i="1"/>
  <c r="AB590" i="1"/>
  <c r="R476" i="1"/>
  <c r="AL264" i="1"/>
  <c r="BJ862" i="1"/>
  <c r="BH604" i="1"/>
  <c r="X443" i="1"/>
  <c r="BZ1443" i="1"/>
  <c r="CH656" i="1"/>
  <c r="N1191" i="1"/>
  <c r="CD762" i="1"/>
  <c r="BZ343" i="1"/>
  <c r="BB741" i="1"/>
  <c r="CH326" i="1"/>
  <c r="AT693" i="1"/>
  <c r="BJ298" i="1"/>
  <c r="BJ293" i="1"/>
  <c r="AR1059" i="1"/>
  <c r="BB434" i="1"/>
  <c r="BX499" i="1"/>
  <c r="BF361" i="1"/>
  <c r="BZ1027" i="1"/>
  <c r="BB413" i="1"/>
  <c r="CF576" i="1"/>
  <c r="AF380" i="1"/>
  <c r="AL432" i="1"/>
  <c r="BB488" i="1"/>
  <c r="BF1272" i="1"/>
  <c r="BB522" i="1"/>
  <c r="AL378" i="1"/>
  <c r="AH525" i="1"/>
  <c r="BB1226" i="1"/>
  <c r="BB636" i="1"/>
  <c r="J250" i="1"/>
  <c r="R539" i="1"/>
  <c r="BD1997" i="1"/>
  <c r="R540" i="1"/>
  <c r="AL274" i="1"/>
  <c r="Z599" i="1"/>
  <c r="BN1334" i="1"/>
  <c r="BB1413" i="1"/>
  <c r="BV1331" i="1"/>
  <c r="AH442" i="1"/>
  <c r="CD468" i="1"/>
  <c r="R377" i="1"/>
  <c r="T919" i="1"/>
  <c r="AD316" i="1"/>
  <c r="CD456" i="1"/>
  <c r="N369" i="1"/>
  <c r="AR905" i="1"/>
  <c r="AB317" i="1"/>
  <c r="AD449" i="1"/>
  <c r="N386" i="1"/>
  <c r="T793" i="1"/>
  <c r="AD370" i="1"/>
  <c r="BX380" i="1"/>
  <c r="AT475" i="1"/>
  <c r="AP404" i="1"/>
  <c r="AP456" i="1"/>
  <c r="BZ1133" i="1"/>
  <c r="BR844" i="1"/>
  <c r="AP306" i="1"/>
  <c r="AP566" i="1"/>
  <c r="N1089" i="1"/>
  <c r="BJ747" i="1"/>
  <c r="AP382" i="1"/>
  <c r="AR653" i="1"/>
  <c r="BR1203" i="1"/>
  <c r="BD982" i="1"/>
  <c r="AP329" i="1"/>
  <c r="BF609" i="1"/>
  <c r="BN1371" i="1"/>
  <c r="BV809" i="1"/>
  <c r="AF1528" i="1"/>
  <c r="AT875" i="1"/>
  <c r="BV945" i="1"/>
  <c r="CD845" i="1"/>
  <c r="V910" i="1"/>
  <c r="CD802" i="1"/>
  <c r="BV763" i="1"/>
  <c r="AT741" i="1"/>
  <c r="BB1288" i="1"/>
  <c r="Z606" i="1"/>
  <c r="AP309" i="1"/>
  <c r="BV467" i="1"/>
  <c r="AT1292" i="1"/>
  <c r="V481" i="1"/>
  <c r="AN436" i="1"/>
  <c r="AT650" i="1"/>
  <c r="BF509" i="1"/>
  <c r="AL858" i="1"/>
  <c r="AV1339" i="1"/>
  <c r="AR639" i="1"/>
  <c r="BF599" i="1"/>
  <c r="AL810" i="1"/>
  <c r="AX1399" i="1"/>
  <c r="J371" i="1"/>
  <c r="BF558" i="1"/>
  <c r="AL845" i="1"/>
  <c r="CF1402" i="1"/>
  <c r="AP588" i="1"/>
  <c r="BF585" i="1"/>
  <c r="AL714" i="1"/>
  <c r="CH1558" i="1"/>
  <c r="Z1372" i="1"/>
  <c r="N1345" i="1"/>
  <c r="AL1057" i="1"/>
  <c r="BB356" i="1"/>
  <c r="BV438" i="1"/>
  <c r="AT932" i="1"/>
  <c r="N603" i="1"/>
  <c r="BB306" i="1"/>
  <c r="AX431" i="1"/>
  <c r="V924" i="1"/>
  <c r="N532" i="1"/>
  <c r="AZ429" i="1"/>
  <c r="J399" i="1"/>
  <c r="BV867" i="1"/>
  <c r="J532" i="1"/>
  <c r="AZ310" i="1"/>
  <c r="AD664" i="1"/>
  <c r="AH452" i="1"/>
  <c r="AL753" i="1"/>
  <c r="BZ1168" i="1"/>
  <c r="AD805" i="1"/>
  <c r="AF471" i="1"/>
  <c r="AL678" i="1"/>
  <c r="N1152" i="1"/>
  <c r="AB835" i="1"/>
  <c r="AH610" i="1"/>
  <c r="AL847" i="1"/>
  <c r="AX1348" i="1"/>
  <c r="AD778" i="1"/>
  <c r="AD517" i="1"/>
  <c r="AJ870" i="1"/>
  <c r="BV554" i="1"/>
  <c r="AX1197" i="1"/>
  <c r="BJ379" i="1"/>
  <c r="CH375" i="1"/>
  <c r="BZ777" i="1"/>
  <c r="BJ357" i="1"/>
  <c r="BH702" i="1"/>
  <c r="BR328" i="1"/>
  <c r="BJ820" i="1"/>
  <c r="BJ810" i="1"/>
  <c r="BN1240" i="1"/>
  <c r="BJ1009" i="1"/>
  <c r="AF513" i="1"/>
  <c r="BB342" i="1"/>
  <c r="AR1164" i="1"/>
  <c r="BJ785" i="1"/>
  <c r="AD624" i="1"/>
  <c r="AL816" i="1"/>
  <c r="AD610" i="1"/>
  <c r="BZ1322" i="1"/>
  <c r="V266" i="1"/>
  <c r="AL756" i="1"/>
  <c r="AD476" i="1"/>
  <c r="AH1282" i="1"/>
  <c r="R379" i="1"/>
  <c r="AL684" i="1"/>
  <c r="AH476" i="1"/>
  <c r="Z1359" i="1"/>
  <c r="Z270" i="1"/>
  <c r="AL859" i="1"/>
  <c r="Z627" i="1"/>
  <c r="BH1304" i="1"/>
  <c r="CD328" i="1"/>
  <c r="N960" i="1"/>
  <c r="CF884" i="1"/>
  <c r="BR1168" i="1"/>
  <c r="Z602" i="1"/>
  <c r="AH403" i="1"/>
  <c r="BF1428" i="1"/>
  <c r="AP838" i="1"/>
  <c r="X513" i="1"/>
  <c r="AH323" i="1"/>
  <c r="CD1392" i="1"/>
  <c r="CH810" i="1"/>
  <c r="Z473" i="1"/>
  <c r="AD270" i="1"/>
  <c r="AT1203" i="1"/>
  <c r="BZ670" i="1"/>
  <c r="T492" i="1"/>
  <c r="AX701" i="1"/>
  <c r="AL607" i="1"/>
  <c r="AT914" i="1"/>
  <c r="AH519" i="1"/>
  <c r="AX663" i="1"/>
  <c r="AL519" i="1"/>
  <c r="BV861" i="1"/>
  <c r="AF541" i="1"/>
  <c r="AX729" i="1"/>
  <c r="AX622" i="1"/>
  <c r="BJ1056" i="1"/>
  <c r="AZ583" i="1"/>
  <c r="AX875" i="1"/>
  <c r="BZ1218" i="1"/>
  <c r="BV687" i="1"/>
  <c r="BZ1061" i="1"/>
  <c r="AT774" i="1"/>
  <c r="L1437" i="1"/>
  <c r="AT1079" i="1"/>
  <c r="BL1479" i="1"/>
  <c r="J1044" i="1"/>
  <c r="BF1246" i="1"/>
  <c r="BV972" i="1"/>
  <c r="AL791" i="1"/>
  <c r="CD517" i="1"/>
  <c r="BF1301" i="1"/>
  <c r="BJ1047" i="1"/>
  <c r="AX466" i="1"/>
  <c r="Z578" i="1"/>
  <c r="CH1189" i="1"/>
  <c r="AH1084" i="1"/>
  <c r="CD1453" i="1"/>
  <c r="V1065" i="1"/>
  <c r="BN1222" i="1"/>
  <c r="BT625" i="1"/>
  <c r="CH508" i="1"/>
  <c r="AT1029" i="1"/>
  <c r="BF1351" i="1"/>
  <c r="CH1257" i="1"/>
  <c r="BZ503" i="1"/>
  <c r="BB1138" i="1"/>
  <c r="CH1091" i="1"/>
  <c r="AR863" i="1"/>
  <c r="BN517" i="1"/>
  <c r="BB958" i="1"/>
  <c r="BR1028" i="1"/>
  <c r="BR1163" i="1"/>
  <c r="BF1238" i="1"/>
  <c r="BN1040" i="1"/>
  <c r="N1008" i="1"/>
  <c r="AL552" i="1"/>
  <c r="CH735" i="1"/>
  <c r="N588" i="1"/>
  <c r="N1084" i="1"/>
  <c r="BR810" i="1"/>
  <c r="BR706" i="1"/>
  <c r="N566" i="1"/>
  <c r="Z1077" i="1"/>
  <c r="BR798" i="1"/>
  <c r="CH687" i="1"/>
  <c r="N508" i="1"/>
  <c r="BH1045" i="1"/>
  <c r="CH743" i="1"/>
  <c r="BZ813" i="1"/>
  <c r="BN973" i="1"/>
  <c r="BJ937" i="1"/>
  <c r="J1232" i="1"/>
  <c r="BR616" i="1"/>
  <c r="T947" i="1"/>
  <c r="BR928" i="1"/>
  <c r="BB1196" i="1"/>
  <c r="BJ609" i="1"/>
  <c r="AZ1024" i="1"/>
  <c r="CH987" i="1"/>
  <c r="BP1269" i="1"/>
  <c r="BJ631" i="1"/>
  <c r="AR800" i="1"/>
  <c r="BR1110" i="1"/>
  <c r="AT1089" i="1"/>
  <c r="J935" i="1"/>
  <c r="AH645" i="1"/>
  <c r="BV1013" i="1"/>
  <c r="BD1395" i="1"/>
  <c r="V978" i="1"/>
  <c r="AV1332" i="1"/>
  <c r="BH1675" i="1"/>
  <c r="BF1446" i="1"/>
  <c r="CD1405" i="1"/>
  <c r="BB634" i="1"/>
  <c r="BN1126" i="1"/>
  <c r="BJ1258" i="1"/>
  <c r="BR1072" i="1"/>
  <c r="BJ915" i="1"/>
  <c r="N1097" i="1"/>
  <c r="T1031" i="1"/>
  <c r="BR938" i="1"/>
  <c r="BN1202" i="1"/>
  <c r="CH468" i="1"/>
  <c r="AT405" i="1"/>
  <c r="BZ277" i="1"/>
  <c r="BL1570" i="1"/>
  <c r="BZ463" i="1"/>
  <c r="AT370" i="1"/>
  <c r="BR272" i="1"/>
  <c r="CF793" i="1"/>
  <c r="BN477" i="1"/>
  <c r="AL342" i="1"/>
  <c r="BJ286" i="1"/>
  <c r="BD1430" i="1"/>
  <c r="BN455" i="1"/>
  <c r="BR1085" i="1"/>
  <c r="AT341" i="1"/>
  <c r="AP412" i="1"/>
  <c r="BB294" i="1"/>
  <c r="AL1047" i="1"/>
  <c r="BJ873" i="1"/>
  <c r="CF688" i="1"/>
  <c r="Z1006" i="1"/>
  <c r="N1022" i="1"/>
  <c r="BJ861" i="1"/>
  <c r="AP890" i="1"/>
  <c r="BN999" i="1"/>
  <c r="Z971" i="1"/>
  <c r="BJ851" i="1"/>
  <c r="BJ762" i="1"/>
  <c r="BZ967" i="1"/>
  <c r="CD1285" i="1"/>
  <c r="CH795" i="1"/>
  <c r="BB593" i="1"/>
  <c r="CF541" i="1"/>
  <c r="N439" i="1"/>
  <c r="AL323" i="1"/>
  <c r="BN1160" i="1"/>
  <c r="BX520" i="1"/>
  <c r="L366" i="1"/>
  <c r="AL407" i="1"/>
  <c r="AT790" i="1"/>
  <c r="BR559" i="1"/>
  <c r="R272" i="1"/>
  <c r="AL365" i="1"/>
  <c r="N1075" i="1"/>
  <c r="BL485" i="1"/>
  <c r="CD1385" i="1"/>
  <c r="AL888" i="1"/>
  <c r="BV1139" i="1"/>
  <c r="AH448" i="1"/>
  <c r="R370" i="1"/>
  <c r="V403" i="1"/>
  <c r="BR1167" i="1"/>
  <c r="BR812" i="1"/>
  <c r="AF576" i="1"/>
  <c r="BB463" i="1"/>
  <c r="R294" i="1"/>
  <c r="R442" i="1"/>
  <c r="BZ1350" i="1"/>
  <c r="V432" i="1"/>
  <c r="V620" i="1"/>
  <c r="CD797" i="1"/>
  <c r="Z1331" i="1"/>
  <c r="V257" i="1"/>
  <c r="L513" i="1"/>
  <c r="AT784" i="1"/>
  <c r="CF1388" i="1"/>
  <c r="V285" i="1"/>
  <c r="J610" i="1"/>
  <c r="BV657" i="1"/>
  <c r="BB1182" i="1"/>
  <c r="BJ1035" i="1"/>
  <c r="AZ891" i="1"/>
  <c r="BN546" i="1"/>
  <c r="V302" i="1"/>
  <c r="BZ351" i="1"/>
  <c r="CB779" i="1"/>
  <c r="BZ544" i="1"/>
  <c r="CD286" i="1"/>
  <c r="Z350" i="1"/>
  <c r="H968" i="1"/>
  <c r="BL597" i="1"/>
  <c r="J350" i="1"/>
  <c r="BJ362" i="1"/>
  <c r="CD1427" i="1"/>
  <c r="BN538" i="1"/>
  <c r="R988" i="1"/>
  <c r="BV998" i="1"/>
  <c r="V963" i="1"/>
  <c r="BB1378" i="1"/>
  <c r="CH1092" i="1"/>
  <c r="AD550" i="1"/>
  <c r="AD553" i="1"/>
  <c r="AH455" i="1"/>
  <c r="CD417" i="1"/>
  <c r="BZ375" i="1"/>
  <c r="BB833" i="1"/>
  <c r="N575" i="1"/>
  <c r="BN385" i="1"/>
  <c r="X1192" i="1"/>
  <c r="J1148" i="1"/>
  <c r="AD1393" i="1"/>
  <c r="AF1430" i="1"/>
  <c r="BH1080" i="1"/>
  <c r="AL1054" i="1"/>
  <c r="N1029" i="1"/>
  <c r="AR709" i="1"/>
  <c r="AJ429" i="1"/>
  <c r="AT323" i="1"/>
  <c r="AJ625" i="1"/>
  <c r="CD329" i="1"/>
  <c r="CH356" i="1"/>
  <c r="BR291" i="1"/>
  <c r="CD708" i="1"/>
  <c r="BN578" i="1"/>
  <c r="BN594" i="1"/>
  <c r="BV1408" i="1"/>
  <c r="CD575" i="1"/>
  <c r="BJ502" i="1"/>
  <c r="BR510" i="1"/>
  <c r="BF554" i="1"/>
  <c r="BB558" i="1"/>
  <c r="CD1329" i="1"/>
  <c r="CH1009" i="1"/>
  <c r="CH930" i="1"/>
  <c r="BZ1156" i="1"/>
  <c r="BB931" i="1"/>
  <c r="AH984" i="1"/>
  <c r="CH1065" i="1"/>
  <c r="BN1148" i="1"/>
  <c r="BV895" i="1"/>
  <c r="BR958" i="1"/>
  <c r="AH938" i="1"/>
  <c r="AZ1122" i="1"/>
  <c r="BR1187" i="1"/>
  <c r="L1045" i="1"/>
  <c r="Z959" i="1"/>
  <c r="BZ487" i="1"/>
  <c r="CH251" i="1"/>
  <c r="BR294" i="1"/>
  <c r="CF863" i="1"/>
  <c r="BR482" i="1"/>
  <c r="BF250" i="1"/>
  <c r="BN291" i="1"/>
  <c r="T1010" i="1"/>
  <c r="N495" i="1"/>
  <c r="BN280" i="1"/>
  <c r="BN300" i="1"/>
  <c r="BP730" i="1"/>
  <c r="BJ474" i="1"/>
  <c r="BF1085" i="1"/>
  <c r="BZ1125" i="1"/>
  <c r="BP1101" i="1"/>
  <c r="N1077" i="1"/>
  <c r="AZ947" i="1"/>
  <c r="BF323" i="1"/>
  <c r="BB439" i="1"/>
  <c r="AL435" i="1"/>
  <c r="BZ327" i="1"/>
  <c r="BR309" i="1"/>
  <c r="V673" i="1"/>
  <c r="AL473" i="1"/>
  <c r="AD354" i="1"/>
  <c r="Z1246" i="1"/>
  <c r="J1287" i="1"/>
  <c r="AD1442" i="1"/>
  <c r="N1516" i="1"/>
  <c r="BN1042" i="1"/>
  <c r="BZ1016" i="1"/>
  <c r="CF989" i="1"/>
  <c r="BP744" i="1"/>
  <c r="CH749" i="1"/>
  <c r="BJ708" i="1"/>
  <c r="AH838" i="1"/>
  <c r="BR263" i="1"/>
  <c r="BZ298" i="1"/>
  <c r="J1065" i="1"/>
  <c r="L1241" i="1"/>
  <c r="BJ411" i="1"/>
  <c r="BR419" i="1"/>
  <c r="BZ1272" i="1"/>
  <c r="CD760" i="1"/>
  <c r="BJ335" i="1"/>
  <c r="BR343" i="1"/>
  <c r="J531" i="1"/>
  <c r="AX579" i="1"/>
  <c r="BT835" i="1"/>
  <c r="CH1029" i="1"/>
  <c r="BR694" i="1"/>
  <c r="AL1058" i="1"/>
  <c r="CB716" i="1"/>
  <c r="Z950" i="1"/>
  <c r="BR680" i="1"/>
  <c r="BH1052" i="1"/>
  <c r="BT590" i="1"/>
  <c r="BZ939" i="1"/>
  <c r="BZ803" i="1"/>
  <c r="AL1020" i="1"/>
  <c r="BH1073" i="1"/>
  <c r="BJ883" i="1"/>
  <c r="BD1192" i="1"/>
  <c r="BJ600" i="1"/>
  <c r="AD418" i="1"/>
  <c r="V249" i="1"/>
  <c r="L1199" i="1"/>
  <c r="AP594" i="1"/>
  <c r="AB310" i="1"/>
  <c r="AJ317" i="1"/>
  <c r="V991" i="1"/>
  <c r="CH614" i="1"/>
  <c r="AH432" i="1"/>
  <c r="BB252" i="1"/>
  <c r="L968" i="1"/>
  <c r="BR581" i="1"/>
  <c r="AD1671" i="1"/>
  <c r="Z1019" i="1"/>
  <c r="AL993" i="1"/>
  <c r="T968" i="1"/>
  <c r="N1252" i="1"/>
  <c r="BN484" i="1"/>
  <c r="BJ481" i="1"/>
  <c r="AH494" i="1"/>
  <c r="BB308" i="1"/>
  <c r="Z252" i="1"/>
  <c r="R851" i="1"/>
  <c r="V358" i="1"/>
  <c r="AP935" i="1"/>
  <c r="Z1160" i="1"/>
  <c r="J1147" i="1"/>
  <c r="J1442" i="1"/>
  <c r="BZ1405" i="1"/>
  <c r="N939" i="1"/>
  <c r="CH869" i="1"/>
  <c r="BJ827" i="1"/>
  <c r="CH650" i="1"/>
  <c r="AH596" i="1"/>
  <c r="BJ593" i="1"/>
  <c r="BR610" i="1"/>
  <c r="AD365" i="1"/>
  <c r="BV250" i="1"/>
  <c r="J979" i="1"/>
  <c r="AT469" i="1"/>
  <c r="AH664" i="1"/>
  <c r="AH733" i="1"/>
  <c r="R838" i="1"/>
  <c r="R558" i="1"/>
  <c r="BF670" i="1"/>
  <c r="BF699" i="1"/>
  <c r="BZ971" i="1"/>
  <c r="T933" i="1"/>
  <c r="BN977" i="1"/>
  <c r="CF464" i="1"/>
  <c r="BN945" i="1"/>
  <c r="BJ823" i="1"/>
  <c r="BZ951" i="1"/>
  <c r="AF450" i="1"/>
  <c r="N937" i="1"/>
  <c r="BJ811" i="1"/>
  <c r="AV905" i="1"/>
  <c r="BP618" i="1"/>
  <c r="BR888" i="1"/>
  <c r="BR756" i="1"/>
  <c r="BR1156" i="1"/>
  <c r="V543" i="1"/>
  <c r="AP624" i="1"/>
  <c r="AD407" i="1"/>
  <c r="BZ531" i="1"/>
  <c r="Z484" i="1"/>
  <c r="P513" i="1"/>
  <c r="X268" i="1"/>
  <c r="BR526" i="1"/>
  <c r="V474" i="1"/>
  <c r="AP518" i="1"/>
  <c r="AD328" i="1"/>
  <c r="BJ540" i="1"/>
  <c r="Z467" i="1"/>
  <c r="BF452" i="1"/>
  <c r="Z421" i="1"/>
  <c r="N578" i="1"/>
  <c r="AD617" i="1"/>
  <c r="AB541" i="1"/>
  <c r="AD469" i="1"/>
  <c r="Z533" i="1"/>
  <c r="AT589" i="1"/>
  <c r="AT518" i="1"/>
  <c r="J431" i="1"/>
  <c r="AH547" i="1"/>
  <c r="AB576" i="1"/>
  <c r="J523" i="1"/>
  <c r="BN620" i="1"/>
  <c r="L261" i="1"/>
  <c r="V1295" i="1"/>
  <c r="AP1252" i="1"/>
  <c r="H1318" i="1"/>
  <c r="BR931" i="1"/>
  <c r="V468" i="1"/>
  <c r="V586" i="1"/>
  <c r="V564" i="1"/>
  <c r="V599" i="1"/>
  <c r="Z589" i="1"/>
  <c r="Z456" i="1"/>
  <c r="AB457" i="1"/>
  <c r="CH536" i="1"/>
  <c r="Z624" i="1"/>
  <c r="CF450" i="1"/>
  <c r="R375" i="1"/>
  <c r="BJ658" i="1"/>
  <c r="AP708" i="1"/>
  <c r="J288" i="1"/>
  <c r="J427" i="1"/>
  <c r="BJ525" i="1"/>
  <c r="BX597" i="1"/>
  <c r="V741" i="1"/>
  <c r="BV607" i="1"/>
  <c r="N572" i="1"/>
  <c r="N264" i="1"/>
  <c r="BZ1574" i="1"/>
  <c r="BV515" i="1"/>
  <c r="N477" i="1"/>
  <c r="J306" i="1"/>
  <c r="BJ1558" i="1"/>
  <c r="BV503" i="1"/>
  <c r="J568" i="1"/>
  <c r="J363" i="1"/>
  <c r="CH1484" i="1"/>
  <c r="BV475" i="1"/>
  <c r="AL589" i="1"/>
  <c r="AP524" i="1"/>
  <c r="BR473" i="1"/>
  <c r="BN308" i="1"/>
  <c r="Z299" i="1"/>
  <c r="BJ865" i="1"/>
  <c r="BN468" i="1"/>
  <c r="Z300" i="1"/>
  <c r="BN295" i="1"/>
  <c r="BJ841" i="1"/>
  <c r="CH481" i="1"/>
  <c r="BJ337" i="1"/>
  <c r="BN302" i="1"/>
  <c r="BZ924" i="1"/>
  <c r="CH459" i="1"/>
  <c r="BR274" i="1"/>
  <c r="N1217" i="1"/>
  <c r="R378" i="1"/>
  <c r="R285" i="1"/>
  <c r="N383" i="1"/>
  <c r="AT631" i="1"/>
  <c r="BJ953" i="1"/>
  <c r="N935" i="1"/>
  <c r="CH1061" i="1"/>
  <c r="BR315" i="1"/>
  <c r="BX1003" i="1"/>
  <c r="BR613" i="1"/>
  <c r="BR469" i="1"/>
  <c r="AX501" i="1"/>
  <c r="P1143" i="1"/>
  <c r="AP1189" i="1"/>
  <c r="AF1493" i="1"/>
  <c r="BD926" i="1"/>
  <c r="R530" i="1"/>
  <c r="BF608" i="1"/>
  <c r="BF482" i="1"/>
  <c r="AF583" i="1"/>
  <c r="Z904" i="1"/>
  <c r="BN887" i="1"/>
  <c r="BR645" i="1"/>
  <c r="BZ300" i="1"/>
  <c r="BR886" i="1"/>
  <c r="N742" i="1"/>
  <c r="R368" i="1"/>
  <c r="BB776" i="1"/>
  <c r="BB715" i="1"/>
  <c r="J384" i="1"/>
  <c r="J315" i="1"/>
  <c r="BB664" i="1"/>
  <c r="BB854" i="1"/>
  <c r="CD1104" i="1"/>
  <c r="BB589" i="1"/>
  <c r="BR574" i="1"/>
  <c r="AT334" i="1"/>
  <c r="N1105" i="1"/>
  <c r="BF441" i="1"/>
  <c r="BJ567" i="1"/>
  <c r="AT365" i="1"/>
  <c r="BN1085" i="1"/>
  <c r="BF343" i="1"/>
  <c r="CH559" i="1"/>
  <c r="AN366" i="1"/>
  <c r="BT1052" i="1"/>
  <c r="BB382" i="1"/>
  <c r="BP485" i="1"/>
  <c r="BF305" i="1"/>
  <c r="V253" i="1"/>
  <c r="AL489" i="1"/>
  <c r="Z1337" i="1"/>
  <c r="AN681" i="1"/>
  <c r="AT251" i="1"/>
  <c r="AP517" i="1"/>
  <c r="CH1273" i="1"/>
  <c r="R637" i="1"/>
  <c r="BN251" i="1"/>
  <c r="AL631" i="1"/>
  <c r="BZ1372" i="1"/>
  <c r="AT655" i="1"/>
  <c r="AJ443" i="1"/>
  <c r="BF522" i="1"/>
  <c r="AN1591" i="1"/>
  <c r="AD523" i="1"/>
  <c r="AD559" i="1"/>
  <c r="AD516" i="1"/>
  <c r="N1328" i="1"/>
  <c r="BR1292" i="1"/>
  <c r="N1386" i="1"/>
  <c r="AV1269" i="1"/>
  <c r="BF1496" i="1"/>
  <c r="N411" i="1"/>
  <c r="BJ354" i="1"/>
  <c r="BF832" i="1"/>
  <c r="AP1028" i="1"/>
  <c r="AF1255" i="1"/>
  <c r="T1458" i="1"/>
  <c r="AF1563" i="1"/>
  <c r="Z966" i="1"/>
  <c r="Z463" i="1"/>
  <c r="V487" i="1"/>
  <c r="V522" i="1"/>
  <c r="J923" i="1"/>
  <c r="BB887" i="1"/>
  <c r="BX1080" i="1"/>
  <c r="AT701" i="1"/>
  <c r="N1356" i="1"/>
  <c r="AT587" i="1"/>
  <c r="AX740" i="1"/>
  <c r="N956" i="1"/>
  <c r="BJ869" i="1"/>
  <c r="BJ847" i="1"/>
  <c r="BL723" i="1"/>
  <c r="X1661" i="1"/>
  <c r="BJ650" i="1"/>
  <c r="CH638" i="1"/>
  <c r="BV839" i="1"/>
  <c r="V928" i="1"/>
  <c r="AT391" i="1"/>
  <c r="V544" i="1"/>
  <c r="BB966" i="1"/>
  <c r="AD460" i="1"/>
  <c r="AT369" i="1"/>
  <c r="BV539" i="1"/>
  <c r="J958" i="1"/>
  <c r="X632" i="1"/>
  <c r="AT291" i="1"/>
  <c r="AT496" i="1"/>
  <c r="CB1206" i="1"/>
  <c r="X457" i="1"/>
  <c r="AP426" i="1"/>
  <c r="N354" i="1"/>
  <c r="BF517" i="1"/>
  <c r="AJ758" i="1"/>
  <c r="BL765" i="1"/>
  <c r="J336" i="1"/>
  <c r="BD527" i="1"/>
  <c r="AL764" i="1"/>
  <c r="CD1317" i="1"/>
  <c r="R306" i="1"/>
  <c r="R571" i="1"/>
  <c r="AL665" i="1"/>
  <c r="BP940" i="1"/>
  <c r="AT532" i="1"/>
  <c r="BF510" i="1"/>
  <c r="AL677" i="1"/>
  <c r="BL1311" i="1"/>
  <c r="J693" i="1"/>
  <c r="BV665" i="1"/>
  <c r="CH1230" i="1"/>
  <c r="BN316" i="1"/>
  <c r="BJ313" i="1"/>
  <c r="BZ326" i="1"/>
  <c r="BZ302" i="1"/>
  <c r="BZ1022" i="1"/>
  <c r="AH461" i="1"/>
  <c r="AL672" i="1"/>
  <c r="T723" i="1"/>
  <c r="AP868" i="1"/>
  <c r="AH1147" i="1"/>
  <c r="P1339" i="1"/>
  <c r="V1569" i="1"/>
  <c r="AX1155" i="1"/>
  <c r="N1127" i="1"/>
  <c r="CF1122" i="1"/>
  <c r="BN1079" i="1"/>
  <c r="CH2078" i="1"/>
  <c r="CH2216" i="1"/>
  <c r="BV2014" i="1"/>
  <c r="AV1521" i="1"/>
  <c r="BB1735" i="1"/>
  <c r="AP1908" i="1"/>
  <c r="N1583" i="1"/>
  <c r="BZ1413" i="1"/>
  <c r="BZ1635" i="1"/>
  <c r="BZ1567" i="1"/>
  <c r="BJ1688" i="1"/>
  <c r="BR1623" i="1"/>
  <c r="BJ1567" i="1"/>
  <c r="AT775" i="1"/>
  <c r="AL1477" i="1"/>
  <c r="CD686" i="1"/>
  <c r="BB1604" i="1"/>
  <c r="CD564" i="1"/>
  <c r="BR1456" i="1"/>
  <c r="BJ1506" i="1"/>
  <c r="BN1981" i="1"/>
  <c r="AT1768" i="1"/>
  <c r="CD1751" i="1"/>
  <c r="N1681" i="1"/>
  <c r="AB1675" i="1"/>
  <c r="BR1398" i="1"/>
  <c r="AT1919" i="1"/>
  <c r="BF1183" i="1"/>
  <c r="Z1342" i="1"/>
  <c r="BF1692" i="1"/>
  <c r="BB1408" i="1"/>
  <c r="BB1636" i="1"/>
  <c r="BR1103" i="1"/>
  <c r="BX1955" i="1"/>
  <c r="BV1474" i="1"/>
  <c r="AT1469" i="1"/>
  <c r="CF1598" i="1"/>
  <c r="BZ1428" i="1"/>
  <c r="Z1518" i="1"/>
  <c r="AX1702" i="1"/>
  <c r="BV1485" i="1"/>
  <c r="BN1429" i="1"/>
  <c r="BZ1427" i="1"/>
  <c r="Z1414" i="1"/>
  <c r="BH982" i="1"/>
  <c r="AR975" i="1"/>
  <c r="BN1544" i="1"/>
  <c r="N1524" i="1"/>
  <c r="AT726" i="1"/>
  <c r="CD718" i="1"/>
  <c r="AX691" i="1"/>
  <c r="AX645" i="1"/>
  <c r="AD741" i="1"/>
  <c r="AD693" i="1"/>
  <c r="AT748" i="1"/>
  <c r="CF1206" i="1"/>
  <c r="AX1414" i="1"/>
  <c r="BD1087" i="1"/>
  <c r="CH1036" i="1"/>
  <c r="CH1058" i="1"/>
  <c r="CH1026" i="1"/>
  <c r="AX1268" i="1"/>
  <c r="BR1225" i="1"/>
  <c r="BB1292" i="1"/>
  <c r="BJ1294" i="1"/>
  <c r="CH1278" i="1"/>
  <c r="BV501" i="1"/>
  <c r="BB497" i="1"/>
  <c r="CF1297" i="1"/>
  <c r="BX1647" i="1"/>
  <c r="BV404" i="1"/>
  <c r="CB1353" i="1"/>
  <c r="CD911" i="1"/>
  <c r="V1034" i="1"/>
  <c r="V1022" i="1"/>
  <c r="T744" i="1"/>
  <c r="BV991" i="1"/>
  <c r="BV979" i="1"/>
  <c r="BV967" i="1"/>
  <c r="CH1126" i="1"/>
  <c r="CH1440" i="1"/>
  <c r="CH1446" i="1"/>
  <c r="BJ1428" i="1"/>
  <c r="AT935" i="1"/>
  <c r="J932" i="1"/>
  <c r="CH1366" i="1"/>
  <c r="BJ1350" i="1"/>
  <c r="BV865" i="1"/>
  <c r="AT858" i="1"/>
  <c r="R1021" i="1"/>
  <c r="BR1418" i="1"/>
  <c r="CH1399" i="1"/>
  <c r="BN1294" i="1"/>
  <c r="BZ1292" i="1"/>
  <c r="BJ1337" i="1"/>
  <c r="CH1321" i="1"/>
  <c r="X1346" i="1"/>
  <c r="AT1721" i="1"/>
  <c r="AX1470" i="1"/>
  <c r="BP1675" i="1"/>
  <c r="AX1019" i="1"/>
  <c r="R1016" i="1"/>
  <c r="BZ1419" i="1"/>
  <c r="Z1406" i="1"/>
  <c r="AD965" i="1"/>
  <c r="AX963" i="1"/>
  <c r="CH515" i="1"/>
  <c r="R1183" i="1"/>
  <c r="CD1167" i="1"/>
  <c r="BV567" i="1"/>
  <c r="CD1383" i="1"/>
  <c r="CD1099" i="1"/>
  <c r="AX1084" i="1"/>
  <c r="Z1044" i="1"/>
  <c r="BX1269" i="1"/>
  <c r="BJ692" i="1"/>
  <c r="BV817" i="1"/>
  <c r="R960" i="1"/>
  <c r="BH1661" i="1"/>
  <c r="BJ1169" i="1"/>
  <c r="BV729" i="1"/>
  <c r="AX951" i="1"/>
  <c r="BB1426" i="1"/>
  <c r="CH1141" i="1"/>
  <c r="BJ1546" i="1"/>
  <c r="BB1380" i="1"/>
  <c r="AT1317" i="1"/>
  <c r="BT1073" i="1"/>
  <c r="CD1560" i="1"/>
  <c r="BN1068" i="1"/>
  <c r="AL1078" i="1"/>
  <c r="CD771" i="1"/>
  <c r="N1159" i="1"/>
  <c r="AX692" i="1"/>
  <c r="CD651" i="1"/>
  <c r="AL1132" i="1"/>
  <c r="BZ1033" i="1"/>
  <c r="CD663" i="1"/>
  <c r="CD635" i="1"/>
  <c r="N1099" i="1"/>
  <c r="AX1328" i="1"/>
  <c r="CD601" i="1"/>
  <c r="CD573" i="1"/>
  <c r="BN1035" i="1"/>
  <c r="BN1114" i="1"/>
  <c r="AL1028" i="1"/>
  <c r="BF911" i="1"/>
  <c r="R1230" i="1"/>
  <c r="CH336" i="1"/>
  <c r="J889" i="1"/>
  <c r="CD782" i="1"/>
  <c r="AT1293" i="1"/>
  <c r="BZ272" i="1"/>
  <c r="BV796" i="1"/>
  <c r="BB691" i="1"/>
  <c r="BB1331" i="1"/>
  <c r="AN373" i="1"/>
  <c r="V596" i="1"/>
  <c r="BJ1190" i="1"/>
  <c r="BD1031" i="1"/>
  <c r="BB266" i="1"/>
  <c r="CH980" i="1"/>
  <c r="AX1671" i="1"/>
  <c r="BV1232" i="1"/>
  <c r="BZ896" i="1"/>
  <c r="BB1224" i="1"/>
  <c r="BV1142" i="1"/>
  <c r="BX793" i="1"/>
  <c r="CD879" i="1"/>
  <c r="AT1161" i="1"/>
  <c r="BB1090" i="1"/>
  <c r="AN730" i="1"/>
  <c r="BF693" i="1"/>
  <c r="V1063" i="1"/>
  <c r="V1019" i="1"/>
  <c r="N1240" i="1"/>
  <c r="CD557" i="1"/>
  <c r="AD1428" i="1"/>
  <c r="AX1128" i="1"/>
  <c r="Z1041" i="1"/>
  <c r="AT991" i="1"/>
  <c r="BN1034" i="1"/>
  <c r="BZ1002" i="1"/>
  <c r="BT457" i="1"/>
  <c r="BL1199" i="1"/>
  <c r="BZ1008" i="1"/>
  <c r="CF975" i="1"/>
  <c r="BZ545" i="1"/>
  <c r="BV559" i="1"/>
  <c r="N958" i="1"/>
  <c r="L898" i="1"/>
  <c r="BJ515" i="1"/>
  <c r="BN1075" i="1"/>
  <c r="CH509" i="1"/>
  <c r="N951" i="1"/>
  <c r="BN1488" i="1"/>
  <c r="BR1145" i="1"/>
  <c r="BT1115" i="1"/>
  <c r="N1072" i="1"/>
  <c r="AX1723" i="1"/>
  <c r="AR1122" i="1"/>
  <c r="N1078" i="1"/>
  <c r="Z1033" i="1"/>
  <c r="BB1618" i="1"/>
  <c r="H1059" i="1"/>
  <c r="BN1014" i="1"/>
  <c r="T982" i="1"/>
  <c r="Z1027" i="1"/>
  <c r="J567" i="1"/>
  <c r="J503" i="1"/>
  <c r="BX1052" i="1"/>
  <c r="AF1185" i="1"/>
  <c r="BZ1170" i="1"/>
  <c r="Z1135" i="1"/>
  <c r="BZ1097" i="1"/>
  <c r="BD1101" i="1"/>
  <c r="BN1140" i="1"/>
  <c r="BN1117" i="1"/>
  <c r="Z1072" i="1"/>
  <c r="BF916" i="1"/>
  <c r="N1085" i="1"/>
  <c r="Z1040" i="1"/>
  <c r="AL1008" i="1"/>
  <c r="BT786" i="1"/>
  <c r="BR544" i="1"/>
  <c r="BZ533" i="1"/>
  <c r="AL307" i="1"/>
  <c r="AN345" i="1"/>
  <c r="J392" i="1"/>
  <c r="J377" i="1"/>
  <c r="Z592" i="1"/>
  <c r="AR548" i="1"/>
  <c r="N740" i="1"/>
  <c r="CH1084" i="1"/>
  <c r="AR688" i="1"/>
  <c r="AT503" i="1"/>
  <c r="AP677" i="1"/>
  <c r="AP539" i="1"/>
  <c r="BL324" i="1"/>
  <c r="CD439" i="1"/>
  <c r="BB449" i="1"/>
  <c r="BR754" i="1"/>
  <c r="R484" i="1"/>
  <c r="BF578" i="1"/>
  <c r="AT512" i="1"/>
  <c r="AP655" i="1"/>
  <c r="BV509" i="1"/>
  <c r="BV491" i="1"/>
  <c r="CF611" i="1"/>
  <c r="BN953" i="1"/>
  <c r="P506" i="1"/>
  <c r="R473" i="1"/>
  <c r="R588" i="1"/>
  <c r="BF539" i="1"/>
  <c r="AP351" i="1"/>
  <c r="BN341" i="1"/>
  <c r="AH641" i="1"/>
  <c r="AX340" i="1"/>
  <c r="BL926" i="1"/>
  <c r="BN694" i="1"/>
  <c r="BJ890" i="1"/>
  <c r="AL371" i="1"/>
  <c r="BB1428" i="1"/>
  <c r="BZ1203" i="1"/>
  <c r="AX985" i="1"/>
  <c r="L1010" i="1"/>
  <c r="AD977" i="1"/>
  <c r="BF895" i="1"/>
  <c r="BF958" i="1"/>
  <c r="BV795" i="1"/>
  <c r="Z285" i="1"/>
  <c r="BR1124" i="1"/>
  <c r="BJ1209" i="1"/>
  <c r="CH838" i="1"/>
  <c r="AX369" i="1"/>
  <c r="T1080" i="1"/>
  <c r="N1020" i="1"/>
  <c r="AH741" i="1"/>
  <c r="CH672" i="1"/>
  <c r="CD376" i="1"/>
  <c r="N279" i="1"/>
  <c r="AH412" i="1"/>
  <c r="AP644" i="1"/>
  <c r="BV369" i="1"/>
  <c r="J385" i="1"/>
  <c r="AH334" i="1"/>
  <c r="AP729" i="1"/>
  <c r="BV391" i="1"/>
  <c r="X275" i="1"/>
  <c r="AF443" i="1"/>
  <c r="Z840" i="1"/>
  <c r="CD354" i="1"/>
  <c r="BJ1317" i="1"/>
  <c r="BJ733" i="1"/>
  <c r="AP693" i="1"/>
  <c r="BJ659" i="1"/>
  <c r="BF1338" i="1"/>
  <c r="BZ904" i="1"/>
  <c r="BR390" i="1"/>
  <c r="BT989" i="1"/>
  <c r="BB1244" i="1"/>
  <c r="BN896" i="1"/>
  <c r="BR378" i="1"/>
  <c r="BN984" i="1"/>
  <c r="BV1208" i="1"/>
  <c r="N888" i="1"/>
  <c r="BJ315" i="1"/>
  <c r="N952" i="1"/>
  <c r="AT957" i="1"/>
  <c r="N792" i="1"/>
  <c r="BZ516" i="1"/>
  <c r="BV259" i="1"/>
  <c r="BZ686" i="1"/>
  <c r="Z286" i="1"/>
  <c r="BN498" i="1"/>
  <c r="BZ441" i="1"/>
  <c r="N838" i="1"/>
  <c r="V428" i="1"/>
  <c r="AL546" i="1"/>
  <c r="AX274" i="1"/>
  <c r="BR895" i="1"/>
  <c r="Z287" i="1"/>
  <c r="BN469" i="1"/>
  <c r="AV387" i="1"/>
  <c r="AT1413" i="1"/>
  <c r="AX739" i="1"/>
  <c r="AT1124" i="1"/>
  <c r="Z1079" i="1"/>
  <c r="CH525" i="1"/>
  <c r="N964" i="1"/>
  <c r="BJ509" i="1"/>
  <c r="BL1633" i="1"/>
  <c r="BR480" i="1"/>
  <c r="BV525" i="1"/>
  <c r="AP790" i="1"/>
  <c r="BZ700" i="1"/>
  <c r="BZ538" i="1"/>
  <c r="J300" i="1"/>
  <c r="AP736" i="1"/>
  <c r="BN656" i="1"/>
  <c r="BZ455" i="1"/>
  <c r="AX270" i="1"/>
  <c r="BN879" i="1"/>
  <c r="AL509" i="1"/>
  <c r="R496" i="1"/>
  <c r="AH468" i="1"/>
  <c r="BN922" i="1"/>
  <c r="AP1033" i="1"/>
  <c r="BF494" i="1"/>
  <c r="AB513" i="1"/>
  <c r="BZ916" i="1"/>
  <c r="AJ527" i="1"/>
  <c r="CD502" i="1"/>
  <c r="AZ520" i="1"/>
  <c r="BR711" i="1"/>
  <c r="BJ924" i="1"/>
  <c r="BJ972" i="1"/>
  <c r="AN737" i="1"/>
  <c r="BJ1111" i="1"/>
  <c r="BR1114" i="1"/>
  <c r="BV432" i="1"/>
  <c r="BR424" i="1"/>
  <c r="AL893" i="1"/>
  <c r="Z743" i="1"/>
  <c r="AX403" i="1"/>
  <c r="BN419" i="1"/>
  <c r="BN882" i="1"/>
  <c r="BN732" i="1"/>
  <c r="BV389" i="1"/>
  <c r="BJ414" i="1"/>
  <c r="Z789" i="1"/>
  <c r="BN609" i="1"/>
  <c r="AX272" i="1"/>
  <c r="AP397" i="1"/>
  <c r="BJ260" i="1"/>
  <c r="BN895" i="1"/>
  <c r="AX420" i="1"/>
  <c r="N922" i="1"/>
  <c r="AL270" i="1"/>
  <c r="BN851" i="1"/>
  <c r="CD412" i="1"/>
  <c r="BZ831" i="1"/>
  <c r="N348" i="1"/>
  <c r="CH649" i="1"/>
  <c r="CD434" i="1"/>
  <c r="CH711" i="1"/>
  <c r="AN289" i="1"/>
  <c r="BZ753" i="1"/>
  <c r="BR995" i="1"/>
  <c r="V743" i="1"/>
  <c r="BF1544" i="1"/>
  <c r="N1047" i="1"/>
  <c r="AZ982" i="1"/>
  <c r="BN1021" i="1"/>
  <c r="N957" i="1"/>
  <c r="CF968" i="1"/>
  <c r="BD842" i="1"/>
  <c r="AX544" i="1"/>
  <c r="BH1416" i="1"/>
  <c r="CB408" i="1"/>
  <c r="BZ355" i="1"/>
  <c r="CH791" i="1"/>
  <c r="CB1346" i="1"/>
  <c r="AV275" i="1"/>
  <c r="AP442" i="1"/>
  <c r="BJ679" i="1"/>
  <c r="L303" i="1"/>
  <c r="BB568" i="1"/>
  <c r="BF375" i="1"/>
  <c r="BJ501" i="1"/>
  <c r="CF275" i="1"/>
  <c r="AH585" i="1"/>
  <c r="BF265" i="1"/>
  <c r="BZ495" i="1"/>
  <c r="BP338" i="1"/>
  <c r="BB530" i="1"/>
  <c r="BF337" i="1"/>
  <c r="CH517" i="1"/>
  <c r="AX438" i="1"/>
  <c r="AD602" i="1"/>
  <c r="CH1432" i="1"/>
  <c r="BH1948" i="1"/>
  <c r="BB1405" i="1"/>
  <c r="BJ594" i="1"/>
  <c r="BJ993" i="1"/>
  <c r="BR715" i="1"/>
  <c r="AT1141" i="1"/>
  <c r="BN390" i="1"/>
  <c r="Z930" i="1"/>
  <c r="N691" i="1"/>
  <c r="V1133" i="1"/>
  <c r="BJ385" i="1"/>
  <c r="BR900" i="1"/>
  <c r="BZ658" i="1"/>
  <c r="BB1070" i="1"/>
  <c r="BJ363" i="1"/>
  <c r="BR672" i="1"/>
  <c r="BN740" i="1"/>
  <c r="CD342" i="1"/>
  <c r="AP483" i="1"/>
  <c r="AD410" i="1"/>
  <c r="BV536" i="1"/>
  <c r="BV335" i="1"/>
  <c r="AP459" i="1"/>
  <c r="AD312" i="1"/>
  <c r="BV512" i="1"/>
  <c r="BF349" i="1"/>
  <c r="AT581" i="1"/>
  <c r="AH340" i="1"/>
  <c r="CF555" i="1"/>
  <c r="CD320" i="1"/>
  <c r="R529" i="1"/>
  <c r="CD1614" i="1"/>
  <c r="CD805" i="1"/>
  <c r="AX1294" i="1"/>
  <c r="BV764" i="1"/>
  <c r="BZ714" i="1"/>
  <c r="CD741" i="1"/>
  <c r="CB541" i="1"/>
  <c r="R694" i="1"/>
  <c r="BZ474" i="1"/>
  <c r="BN460" i="1"/>
  <c r="CH1142" i="1"/>
  <c r="R326" i="1"/>
  <c r="AD348" i="1"/>
  <c r="N376" i="1"/>
  <c r="N1096" i="1"/>
  <c r="R273" i="1"/>
  <c r="CD314" i="1"/>
  <c r="AT453" i="1"/>
  <c r="AH265" i="1"/>
  <c r="AB758" i="1"/>
  <c r="BL1689" i="1"/>
  <c r="CF289" i="1"/>
  <c r="AF331" i="1"/>
  <c r="AD666" i="1"/>
  <c r="BD1346" i="1"/>
  <c r="AX412" i="1"/>
  <c r="AH365" i="1"/>
  <c r="AD749" i="1"/>
  <c r="AX1314" i="1"/>
  <c r="CD469" i="1"/>
  <c r="AH344" i="1"/>
  <c r="AD881" i="1"/>
  <c r="BN1378" i="1"/>
  <c r="Z1335" i="1"/>
  <c r="BZ1302" i="1"/>
  <c r="X429" i="1"/>
  <c r="CB366" i="1"/>
  <c r="AD505" i="1"/>
  <c r="N1000" i="1"/>
  <c r="H310" i="1"/>
  <c r="CB345" i="1"/>
  <c r="AD620" i="1"/>
  <c r="Z993" i="1"/>
  <c r="J407" i="1"/>
  <c r="BT310" i="1"/>
  <c r="Z551" i="1"/>
  <c r="BH961" i="1"/>
  <c r="AT572" i="1"/>
  <c r="BZ428" i="1"/>
  <c r="N585" i="1"/>
  <c r="Z342" i="1"/>
  <c r="AD714" i="1"/>
  <c r="BN1168" i="1"/>
  <c r="AP342" i="1"/>
  <c r="X324" i="1"/>
  <c r="AD708" i="1"/>
  <c r="BZ1132" i="1"/>
  <c r="BF376" i="1"/>
  <c r="Z333" i="1"/>
  <c r="AD726" i="1"/>
  <c r="BF1329" i="1"/>
  <c r="AT383" i="1"/>
  <c r="V440" i="1"/>
  <c r="AD698" i="1"/>
  <c r="BP1647" i="1"/>
  <c r="AT1170" i="1"/>
  <c r="V594" i="1"/>
  <c r="BV561" i="1"/>
  <c r="BR746" i="1"/>
  <c r="BJ1222" i="1"/>
  <c r="AP706" i="1"/>
  <c r="BN1128" i="1"/>
  <c r="BR655" i="1"/>
  <c r="BJ648" i="1"/>
  <c r="Z1131" i="1"/>
  <c r="AL475" i="1"/>
  <c r="Z260" i="1"/>
  <c r="CB359" i="1"/>
  <c r="AL1070" i="1"/>
  <c r="AX250" i="1"/>
  <c r="V424" i="1"/>
  <c r="AD727" i="1"/>
  <c r="T569" i="1"/>
  <c r="AX736" i="1"/>
  <c r="AX1362" i="1"/>
  <c r="AD721" i="1"/>
  <c r="N503" i="1"/>
  <c r="AX726" i="1"/>
  <c r="N1218" i="1"/>
  <c r="AD817" i="1"/>
  <c r="V637" i="1"/>
  <c r="AX770" i="1"/>
  <c r="L905" i="1"/>
  <c r="AD711" i="1"/>
  <c r="N587" i="1"/>
  <c r="AX698" i="1"/>
  <c r="CD623" i="1"/>
  <c r="BV1434" i="1"/>
  <c r="AT1363" i="1"/>
  <c r="BN1106" i="1"/>
  <c r="R384" i="1"/>
  <c r="AH399" i="1"/>
  <c r="BN981" i="1"/>
  <c r="BB336" i="1"/>
  <c r="R274" i="1"/>
  <c r="BR397" i="1"/>
  <c r="AL974" i="1"/>
  <c r="BB407" i="1"/>
  <c r="R414" i="1"/>
  <c r="BR377" i="1"/>
  <c r="CB933" i="1"/>
  <c r="AB366" i="1"/>
  <c r="N333" i="1"/>
  <c r="AH728" i="1"/>
  <c r="AX477" i="1"/>
  <c r="BB672" i="1"/>
  <c r="AL917" i="1"/>
  <c r="AF702" i="1"/>
  <c r="AX585" i="1"/>
  <c r="BB862" i="1"/>
  <c r="CH880" i="1"/>
  <c r="AF688" i="1"/>
  <c r="J470" i="1"/>
  <c r="BB705" i="1"/>
  <c r="BN803" i="1"/>
  <c r="AH676" i="1"/>
  <c r="AV520" i="1"/>
  <c r="BB806" i="1"/>
  <c r="P891" i="1"/>
  <c r="AX900" i="1"/>
  <c r="BB693" i="1"/>
  <c r="AP887" i="1"/>
  <c r="BF439" i="1"/>
  <c r="BF442" i="1"/>
  <c r="AP735" i="1"/>
  <c r="AH691" i="1"/>
  <c r="P261" i="1"/>
  <c r="N410" i="1"/>
  <c r="X1360" i="1"/>
  <c r="AR1178" i="1"/>
  <c r="AH393" i="1"/>
  <c r="BV393" i="1"/>
  <c r="BV824" i="1"/>
  <c r="J511" i="1"/>
  <c r="AH371" i="1"/>
  <c r="AX386" i="1"/>
  <c r="AT795" i="1"/>
  <c r="J574" i="1"/>
  <c r="AH293" i="1"/>
  <c r="V351" i="1"/>
  <c r="J691" i="1"/>
  <c r="AX481" i="1"/>
  <c r="AH328" i="1"/>
  <c r="AD750" i="1"/>
  <c r="AD588" i="1"/>
  <c r="AX819" i="1"/>
  <c r="BT982" i="1"/>
  <c r="AD746" i="1"/>
  <c r="AD510" i="1"/>
  <c r="AX785" i="1"/>
  <c r="BZ957" i="1"/>
  <c r="AD762" i="1"/>
  <c r="AD540" i="1"/>
  <c r="AL783" i="1"/>
  <c r="AL1036" i="1"/>
  <c r="AD649" i="1"/>
  <c r="Z561" i="1"/>
  <c r="AX761" i="1"/>
  <c r="BB1021" i="1"/>
  <c r="BX1500" i="1"/>
  <c r="CF1430" i="1"/>
  <c r="AV1367" i="1"/>
  <c r="J365" i="1"/>
  <c r="J313" i="1"/>
  <c r="H366" i="1"/>
  <c r="AT686" i="1"/>
  <c r="N1113" i="1"/>
  <c r="AD718" i="1"/>
  <c r="AX824" i="1"/>
  <c r="R679" i="1"/>
  <c r="AN821" i="1"/>
  <c r="AL1286" i="1"/>
  <c r="AJ1486" i="1"/>
  <c r="R1567" i="1"/>
  <c r="BB1303" i="1"/>
  <c r="J1182" i="1"/>
  <c r="AT1173" i="1"/>
  <c r="BB1100" i="1"/>
  <c r="AP649" i="1"/>
  <c r="AP504" i="1"/>
  <c r="AT470" i="1"/>
  <c r="AN688" i="1"/>
  <c r="BN1009" i="1"/>
  <c r="AD669" i="1"/>
  <c r="BN587" i="1"/>
  <c r="BR603" i="1"/>
  <c r="BH436" i="1"/>
  <c r="BX317" i="1"/>
  <c r="BP632" i="1"/>
  <c r="BV537" i="1"/>
  <c r="BZ393" i="1"/>
  <c r="BR368" i="1"/>
  <c r="BF1182" i="1"/>
  <c r="BN1203" i="1"/>
  <c r="AD315" i="1"/>
  <c r="V300" i="1"/>
  <c r="BZ1166" i="1"/>
  <c r="AL508" i="1"/>
  <c r="AB289" i="1"/>
  <c r="AT298" i="1"/>
  <c r="BN1156" i="1"/>
  <c r="AL454" i="1"/>
  <c r="Z404" i="1"/>
  <c r="BV263" i="1"/>
  <c r="N1126" i="1"/>
  <c r="CH291" i="1"/>
  <c r="Z375" i="1"/>
  <c r="AD679" i="1"/>
  <c r="T457" i="1"/>
  <c r="AX820" i="1"/>
  <c r="BZ974" i="1"/>
  <c r="AD795" i="1"/>
  <c r="V519" i="1"/>
  <c r="AX784" i="1"/>
  <c r="BL947" i="1"/>
  <c r="AB863" i="1"/>
  <c r="V580" i="1"/>
  <c r="AX797" i="1"/>
  <c r="N1026" i="1"/>
  <c r="AD733" i="1"/>
  <c r="V615" i="1"/>
  <c r="AX756" i="1"/>
  <c r="BN1272" i="1"/>
  <c r="J897" i="1"/>
  <c r="AT888" i="1"/>
  <c r="BV781" i="1"/>
  <c r="AB618" i="1"/>
  <c r="AD586" i="1"/>
  <c r="AD567" i="1"/>
  <c r="AD636" i="1"/>
  <c r="BT1101" i="1"/>
  <c r="BF805" i="1"/>
  <c r="BB763" i="1"/>
  <c r="L884" i="1"/>
  <c r="AH902" i="1"/>
  <c r="AL1147" i="1"/>
  <c r="AL1441" i="1"/>
  <c r="R1707" i="1"/>
  <c r="AD1233" i="1"/>
  <c r="BJ1244" i="1"/>
  <c r="BR1189" i="1"/>
  <c r="N1148" i="1"/>
  <c r="V484" i="1"/>
  <c r="V462" i="1"/>
  <c r="Z601" i="1"/>
  <c r="V558" i="1"/>
  <c r="BN1000" i="1"/>
  <c r="BF818" i="1"/>
  <c r="N1146" i="1"/>
  <c r="BP254" i="1"/>
  <c r="N483" i="1"/>
  <c r="AX630" i="1"/>
  <c r="AL375" i="1"/>
  <c r="AR289" i="1"/>
  <c r="R475" i="1"/>
  <c r="BF601" i="1"/>
  <c r="BF1002" i="1"/>
  <c r="AB926" i="1"/>
  <c r="V365" i="1"/>
  <c r="BN433" i="1"/>
  <c r="BP1031" i="1"/>
  <c r="AT278" i="1"/>
  <c r="V287" i="1"/>
  <c r="BJ428" i="1"/>
  <c r="CF1024" i="1"/>
  <c r="AP376" i="1"/>
  <c r="V265" i="1"/>
  <c r="BJ406" i="1"/>
  <c r="Z994" i="1"/>
  <c r="BF358" i="1"/>
  <c r="R265" i="1"/>
  <c r="AH701" i="1"/>
  <c r="H541" i="1"/>
  <c r="AX672" i="1"/>
  <c r="BJ795" i="1"/>
  <c r="AH672" i="1"/>
  <c r="J587" i="1"/>
  <c r="BB867" i="1"/>
  <c r="BR750" i="1"/>
  <c r="AB800" i="1"/>
  <c r="J566" i="1"/>
  <c r="AX798" i="1"/>
  <c r="CH881" i="1"/>
  <c r="AH720" i="1"/>
  <c r="J613" i="1"/>
  <c r="BB805" i="1"/>
  <c r="AD924" i="1"/>
  <c r="P597" i="1"/>
  <c r="AN1577" i="1"/>
  <c r="CH1247" i="1"/>
  <c r="BF251" i="1"/>
  <c r="AL428" i="1"/>
  <c r="BJ257" i="1"/>
  <c r="AJ268" i="1"/>
  <c r="BL1045" i="1"/>
  <c r="BF671" i="1"/>
  <c r="X751" i="1"/>
  <c r="N701" i="1"/>
  <c r="AH775" i="1"/>
  <c r="AL1307" i="1"/>
  <c r="AL1457" i="1"/>
  <c r="R1660" i="1"/>
  <c r="CD595" i="1"/>
  <c r="BR1138" i="1"/>
  <c r="AP1133" i="1"/>
  <c r="AR1080" i="1"/>
  <c r="AH364" i="1"/>
  <c r="AF408" i="1"/>
  <c r="BB379" i="1"/>
  <c r="AB268" i="1"/>
  <c r="BR838" i="1"/>
  <c r="AL873" i="1"/>
  <c r="CH1530" i="1"/>
  <c r="BN383" i="1"/>
  <c r="BJ1253" i="1"/>
  <c r="AX1125" i="1"/>
  <c r="BR327" i="1"/>
  <c r="AL301" i="1"/>
  <c r="BV1072" i="1"/>
  <c r="BV1167" i="1"/>
  <c r="BR1210" i="1"/>
  <c r="BZ900" i="1"/>
  <c r="AL624" i="1"/>
  <c r="N377" i="1"/>
  <c r="BX1185" i="1"/>
  <c r="CF408" i="1"/>
  <c r="AL538" i="1"/>
  <c r="N323" i="1"/>
  <c r="BL1143" i="1"/>
  <c r="BX345" i="1"/>
  <c r="AL484" i="1"/>
  <c r="N292" i="1"/>
  <c r="CH988" i="1"/>
  <c r="AX385" i="1"/>
  <c r="AL461" i="1"/>
  <c r="AZ821" i="1"/>
  <c r="BN565" i="1"/>
  <c r="V1231" i="1"/>
  <c r="BJ1021" i="1"/>
  <c r="BB671" i="1"/>
  <c r="CB485" i="1"/>
  <c r="AT1195" i="1"/>
  <c r="BR970" i="1"/>
  <c r="BB755" i="1"/>
  <c r="BZ623" i="1"/>
  <c r="CB1388" i="1"/>
  <c r="AL524" i="1"/>
  <c r="BB875" i="1"/>
  <c r="AP543" i="1"/>
  <c r="BV1086" i="1"/>
  <c r="AV1297" i="1"/>
  <c r="BN631" i="1"/>
  <c r="BN621" i="1"/>
  <c r="BZ574" i="1"/>
  <c r="BP695" i="1"/>
  <c r="BR907" i="1"/>
  <c r="AL792" i="1"/>
  <c r="BJ840" i="1"/>
  <c r="V551" i="1"/>
  <c r="R826" i="1"/>
  <c r="N769" i="1"/>
  <c r="V804" i="1"/>
  <c r="AH1016" i="1"/>
  <c r="AD1299" i="1"/>
  <c r="AP1421" i="1"/>
  <c r="AJ1619" i="1"/>
  <c r="AT886" i="1"/>
  <c r="Z544" i="1"/>
  <c r="BN540" i="1"/>
  <c r="BN518" i="1"/>
  <c r="AL595" i="1"/>
  <c r="BN567" i="1"/>
  <c r="BZ726" i="1"/>
  <c r="BX583" i="1"/>
  <c r="P1066" i="1"/>
  <c r="R711" i="1"/>
  <c r="AT494" i="1"/>
  <c r="AH719" i="1"/>
  <c r="AH686" i="1"/>
  <c r="BR1035" i="1"/>
  <c r="BN335" i="1"/>
  <c r="BF705" i="1"/>
  <c r="BF764" i="1"/>
  <c r="N1568" i="1"/>
  <c r="BX611" i="1"/>
  <c r="AX448" i="1"/>
  <c r="BR554" i="1"/>
  <c r="AL385" i="1"/>
  <c r="BH1430" i="1"/>
  <c r="AP886" i="1"/>
  <c r="BL527" i="1"/>
  <c r="AT425" i="1"/>
  <c r="BP1381" i="1"/>
  <c r="CH840" i="1"/>
  <c r="BX464" i="1"/>
  <c r="AP323" i="1"/>
  <c r="BD1318" i="1"/>
  <c r="CH788" i="1"/>
  <c r="CD473" i="1"/>
  <c r="AT882" i="1"/>
  <c r="BZ855" i="1"/>
  <c r="AJ912" i="1"/>
  <c r="CF324" i="1"/>
  <c r="BV789" i="1"/>
  <c r="BN839" i="1"/>
  <c r="L793" i="1"/>
  <c r="BX303" i="1"/>
  <c r="CH964" i="1"/>
  <c r="AL890" i="1"/>
  <c r="BZ980" i="1"/>
  <c r="BL366" i="1"/>
  <c r="AT592" i="1"/>
  <c r="BN799" i="1"/>
  <c r="AL1181" i="1"/>
  <c r="BZ467" i="1"/>
  <c r="BV288" i="1"/>
  <c r="CD267" i="1"/>
  <c r="CH413" i="1"/>
  <c r="BR1041" i="1"/>
  <c r="V946" i="1"/>
  <c r="BX1143" i="1"/>
  <c r="CD852" i="1"/>
  <c r="CF422" i="1"/>
  <c r="AV758" i="1"/>
  <c r="J666" i="1"/>
  <c r="J425" i="1"/>
  <c r="Z1285" i="1"/>
  <c r="AD1236" i="1"/>
  <c r="AD1384" i="1"/>
  <c r="AD1587" i="1"/>
  <c r="BV377" i="1"/>
  <c r="Z302" i="1"/>
  <c r="Z298" i="1"/>
  <c r="Z249" i="1"/>
  <c r="BN965" i="1"/>
  <c r="P933" i="1"/>
  <c r="Z1016" i="1"/>
  <c r="BT765" i="1"/>
  <c r="L352" i="1"/>
  <c r="AX938" i="1"/>
  <c r="BB952" i="1"/>
  <c r="BJ774" i="1"/>
  <c r="BR855" i="1"/>
  <c r="Z951" i="1"/>
  <c r="J929" i="1"/>
  <c r="BJ483" i="1"/>
  <c r="CH504" i="1"/>
  <c r="BN357" i="1"/>
  <c r="AL300" i="1"/>
  <c r="AL952" i="1"/>
  <c r="BR909" i="1"/>
  <c r="AX496" i="1"/>
  <c r="BJ1155" i="1"/>
  <c r="CB905" i="1"/>
  <c r="CH890" i="1"/>
  <c r="CD483" i="1"/>
  <c r="CH1149" i="1"/>
  <c r="CB821" i="1"/>
  <c r="BJ882" i="1"/>
  <c r="BV435" i="1"/>
  <c r="BN1118" i="1"/>
  <c r="CH1175" i="1"/>
  <c r="BR827" i="1"/>
  <c r="BJ817" i="1"/>
  <c r="BB398" i="1"/>
  <c r="AF275" i="1"/>
  <c r="AH355" i="1"/>
  <c r="BR774" i="1"/>
  <c r="BV396" i="1"/>
  <c r="AD313" i="1"/>
  <c r="AH277" i="1"/>
  <c r="BJ901" i="1"/>
  <c r="AX405" i="1"/>
  <c r="AP411" i="1"/>
  <c r="AF282" i="1"/>
  <c r="AP698" i="1"/>
  <c r="AX384" i="1"/>
  <c r="BF1075" i="1"/>
  <c r="BF330" i="1"/>
  <c r="AF268" i="1"/>
  <c r="AD439" i="1"/>
  <c r="CH946" i="1"/>
  <c r="BB361" i="1"/>
  <c r="BB307" i="1"/>
  <c r="AZ289" i="1"/>
  <c r="BJ273" i="1"/>
  <c r="BB341" i="1"/>
  <c r="AR625" i="1"/>
  <c r="BR524" i="1"/>
  <c r="BZ553" i="1"/>
  <c r="Z1139" i="1"/>
  <c r="J1202" i="1"/>
  <c r="J1439" i="1"/>
  <c r="BN1502" i="1"/>
  <c r="CH771" i="1"/>
  <c r="BJ729" i="1"/>
  <c r="BJ698" i="1"/>
  <c r="BZ767" i="1"/>
  <c r="AB324" i="1"/>
  <c r="AD357" i="1"/>
  <c r="AB296" i="1"/>
  <c r="BD345" i="1"/>
  <c r="AH377" i="1"/>
  <c r="CH1250" i="1"/>
  <c r="BJ691" i="1"/>
  <c r="J949" i="1"/>
  <c r="BZ1189" i="1"/>
  <c r="Z642" i="1"/>
  <c r="AL740" i="1"/>
  <c r="BJ1167" i="1"/>
  <c r="AX1264" i="1"/>
  <c r="N1079" i="1"/>
  <c r="Z1034" i="1"/>
  <c r="Z791" i="1"/>
  <c r="AX335" i="1"/>
  <c r="BJ888" i="1"/>
  <c r="BR755" i="1"/>
  <c r="BN720" i="1"/>
  <c r="CD327" i="1"/>
  <c r="BJ834" i="1"/>
  <c r="BR743" i="1"/>
  <c r="BN615" i="1"/>
  <c r="BV320" i="1"/>
  <c r="CH778" i="1"/>
  <c r="Z693" i="1"/>
  <c r="CH519" i="1"/>
  <c r="BB298" i="1"/>
  <c r="BN930" i="1"/>
  <c r="AX601" i="1"/>
  <c r="CD524" i="1"/>
  <c r="BF575" i="1"/>
  <c r="BF1383" i="1"/>
  <c r="AX454" i="1"/>
  <c r="CD512" i="1"/>
  <c r="BF579" i="1"/>
  <c r="AL459" i="1"/>
  <c r="J634" i="1"/>
  <c r="AX543" i="1"/>
  <c r="AP608" i="1"/>
  <c r="BR686" i="1"/>
  <c r="AL460" i="1"/>
  <c r="BL996" i="1"/>
  <c r="BR446" i="1"/>
  <c r="CH621" i="1"/>
  <c r="CH599" i="1"/>
  <c r="BH576" i="1"/>
  <c r="BX401" i="1"/>
  <c r="BP387" i="1"/>
  <c r="J445" i="1"/>
  <c r="BH562" i="1"/>
  <c r="AT461" i="1"/>
  <c r="AL298" i="1"/>
  <c r="CD386" i="1"/>
  <c r="CH461" i="1"/>
  <c r="V1196" i="1"/>
  <c r="AP1093" i="1"/>
  <c r="AH1337" i="1"/>
  <c r="AZ905" i="1"/>
  <c r="CD438" i="1"/>
  <c r="BV413" i="1"/>
  <c r="AX398" i="1"/>
  <c r="CD306" i="1"/>
  <c r="AZ1843" i="1"/>
  <c r="BX2214" i="1"/>
  <c r="CD2006" i="1"/>
  <c r="AN2354" i="1"/>
  <c r="BJ1747" i="1"/>
  <c r="CH2051" i="1"/>
  <c r="CD1469" i="1"/>
  <c r="N1387" i="1"/>
  <c r="CH2010" i="1"/>
  <c r="CH1749" i="1"/>
  <c r="Z2056" i="1"/>
  <c r="BT1626" i="1"/>
  <c r="BD2200" i="1"/>
  <c r="CD1792" i="1"/>
  <c r="AP1616" i="1"/>
  <c r="BT1430" i="1"/>
  <c r="CD1889" i="1"/>
  <c r="CD1763" i="1"/>
  <c r="AZ1472" i="1"/>
  <c r="BT1262" i="1"/>
  <c r="AD1071" i="1"/>
  <c r="BF1054" i="1"/>
  <c r="R915" i="1"/>
  <c r="AD896" i="1"/>
  <c r="CH1401" i="1"/>
  <c r="AX1245" i="1"/>
  <c r="AX1188" i="1"/>
  <c r="N1377" i="1"/>
  <c r="CD1712" i="1"/>
  <c r="BF1943" i="1"/>
  <c r="CD1656" i="1"/>
  <c r="BZ1267" i="1"/>
  <c r="AN1857" i="1"/>
  <c r="AT1072" i="1"/>
  <c r="J1071" i="1"/>
  <c r="J1061" i="1"/>
  <c r="J1049" i="1"/>
  <c r="BJ1657" i="1"/>
  <c r="BR1406" i="1"/>
  <c r="CH1575" i="1"/>
  <c r="N1538" i="1"/>
  <c r="BN1534" i="1"/>
  <c r="BN1524" i="1"/>
  <c r="J930" i="1"/>
  <c r="BB928" i="1"/>
  <c r="N1621" i="1"/>
  <c r="BD1948" i="1"/>
  <c r="CD1027" i="1"/>
  <c r="AX1252" i="1"/>
  <c r="BF1247" i="1"/>
  <c r="AD1232" i="1"/>
  <c r="AT950" i="1"/>
  <c r="V942" i="1"/>
  <c r="BR1295" i="1"/>
  <c r="CF1640" i="1"/>
  <c r="BZ1455" i="1"/>
  <c r="BH1199" i="1"/>
  <c r="AN1185" i="1"/>
  <c r="N1405" i="1"/>
  <c r="BN1391" i="1"/>
  <c r="CH1062" i="1"/>
  <c r="BJ1050" i="1"/>
  <c r="BB1371" i="1"/>
  <c r="AX1120" i="1"/>
  <c r="CD1103" i="1"/>
  <c r="R1331" i="1"/>
  <c r="CD1295" i="1"/>
  <c r="AX1054" i="1"/>
  <c r="AX1042" i="1"/>
  <c r="BF1552" i="1"/>
  <c r="AX1533" i="1"/>
  <c r="V972" i="1"/>
  <c r="AX889" i="1"/>
  <c r="CD865" i="1"/>
  <c r="BN739" i="1"/>
  <c r="BZ715" i="1"/>
  <c r="CD755" i="1"/>
  <c r="CD734" i="1"/>
  <c r="BN664" i="1"/>
  <c r="AX1876" i="1"/>
  <c r="BX1339" i="1"/>
  <c r="CF1339" i="1"/>
  <c r="BP1262" i="1"/>
  <c r="V1233" i="1"/>
  <c r="CB1339" i="1"/>
  <c r="AV2088" i="1"/>
  <c r="AX1405" i="1"/>
  <c r="V965" i="1"/>
  <c r="AX1034" i="1"/>
  <c r="J1027" i="1"/>
  <c r="J1015" i="1"/>
  <c r="J1005" i="1"/>
  <c r="BN770" i="1"/>
  <c r="AT972" i="1"/>
  <c r="AT960" i="1"/>
  <c r="BH1717" i="1"/>
  <c r="BD2011" i="1"/>
  <c r="BJ1338" i="1"/>
  <c r="CH1322" i="1"/>
  <c r="BV820" i="1"/>
  <c r="AT813" i="1"/>
  <c r="Z1533" i="1"/>
  <c r="N1518" i="1"/>
  <c r="BB690" i="1"/>
  <c r="BV680" i="1"/>
  <c r="CD1720" i="1"/>
  <c r="CH1309" i="1"/>
  <c r="N1574" i="1"/>
  <c r="BX1577" i="1"/>
  <c r="BL1535" i="1"/>
  <c r="BR1506" i="1"/>
  <c r="CH1489" i="1"/>
  <c r="AX1345" i="1"/>
  <c r="AD1327" i="1"/>
  <c r="Z1551" i="1"/>
  <c r="BF1251" i="1"/>
  <c r="BV670" i="1"/>
  <c r="V641" i="1"/>
  <c r="BR279" i="1"/>
  <c r="BF1195" i="1"/>
  <c r="BV642" i="1"/>
  <c r="BV596" i="1"/>
  <c r="BZ260" i="1"/>
  <c r="AX1086" i="1"/>
  <c r="J592" i="1"/>
  <c r="CD1271" i="1"/>
  <c r="R250" i="1"/>
  <c r="BF1642" i="1"/>
  <c r="L254" i="1"/>
  <c r="AL434" i="1"/>
  <c r="BN1349" i="1"/>
  <c r="BF1463" i="1"/>
  <c r="AX1201" i="1"/>
  <c r="CD1182" i="1"/>
  <c r="R629" i="1"/>
  <c r="Z1436" i="1"/>
  <c r="BF1184" i="1"/>
  <c r="CD1170" i="1"/>
  <c r="R468" i="1"/>
  <c r="AT1728" i="1"/>
  <c r="CD1160" i="1"/>
  <c r="BF1140" i="1"/>
  <c r="BF564" i="1"/>
  <c r="BR1147" i="1"/>
  <c r="BF516" i="1"/>
  <c r="BF515" i="1"/>
  <c r="AX1583" i="1"/>
  <c r="BB1163" i="1"/>
  <c r="N1243" i="1"/>
  <c r="CB1178" i="1"/>
  <c r="AT519" i="1"/>
  <c r="BB1107" i="1"/>
  <c r="N1197" i="1"/>
  <c r="BR1107" i="1"/>
  <c r="AP551" i="1"/>
  <c r="BV1027" i="1"/>
  <c r="BJ1082" i="1"/>
  <c r="AH1037" i="1"/>
  <c r="BB585" i="1"/>
  <c r="BF357" i="1"/>
  <c r="AH630" i="1"/>
  <c r="AH589" i="1"/>
  <c r="CD1260" i="1"/>
  <c r="AX887" i="1"/>
  <c r="AX1573" i="1"/>
  <c r="BF1502" i="1"/>
  <c r="AL362" i="1"/>
  <c r="R792" i="1"/>
  <c r="CD1510" i="1"/>
  <c r="BH1528" i="1"/>
  <c r="AT306" i="1"/>
  <c r="CD594" i="1"/>
  <c r="N1436" i="1"/>
  <c r="N1392" i="1"/>
  <c r="BF257" i="1"/>
  <c r="R595" i="1"/>
  <c r="BB322" i="1"/>
  <c r="BB417" i="1"/>
  <c r="BD898" i="1"/>
  <c r="CD1230" i="1"/>
  <c r="BV1085" i="1"/>
  <c r="BV1075" i="1"/>
  <c r="CD883" i="1"/>
  <c r="R1180" i="1"/>
  <c r="BB1077" i="1"/>
  <c r="BB1065" i="1"/>
  <c r="BV854" i="1"/>
  <c r="CD1072" i="1"/>
  <c r="AT1058" i="1"/>
  <c r="AT1048" i="1"/>
  <c r="BV811" i="1"/>
  <c r="BN1113" i="1"/>
  <c r="AT804" i="1"/>
  <c r="BX1094" i="1"/>
  <c r="BN652" i="1"/>
  <c r="AT1071" i="1"/>
  <c r="BN644" i="1"/>
  <c r="BZ888" i="1"/>
  <c r="BN561" i="1"/>
  <c r="BV1386" i="1"/>
  <c r="Z897" i="1"/>
  <c r="BZ816" i="1"/>
  <c r="CH532" i="1"/>
  <c r="CD699" i="1"/>
  <c r="BN760" i="1"/>
  <c r="BN629" i="1"/>
  <c r="BJ623" i="1"/>
  <c r="CH684" i="1"/>
  <c r="BR602" i="1"/>
  <c r="AD1280" i="1"/>
  <c r="CB261" i="1"/>
  <c r="AL931" i="1"/>
  <c r="BJ440" i="1"/>
  <c r="BJ418" i="1"/>
  <c r="BJ677" i="1"/>
  <c r="BJ922" i="1"/>
  <c r="BN421" i="1"/>
  <c r="BJ400" i="1"/>
  <c r="CH645" i="1"/>
  <c r="BZ911" i="1"/>
  <c r="BZ392" i="1"/>
  <c r="BZ370" i="1"/>
  <c r="BN847" i="1"/>
  <c r="BJ657" i="1"/>
  <c r="BZ833" i="1"/>
  <c r="CH1223" i="1"/>
  <c r="BN1120" i="1"/>
  <c r="V382" i="1"/>
  <c r="N361" i="1"/>
  <c r="BB803" i="1"/>
  <c r="BB768" i="1"/>
  <c r="BB869" i="1"/>
  <c r="BB707" i="1"/>
  <c r="CH1196" i="1"/>
  <c r="AP463" i="1"/>
  <c r="R582" i="1"/>
  <c r="AZ457" i="1"/>
  <c r="Z881" i="1"/>
  <c r="Z869" i="1"/>
  <c r="Z812" i="1"/>
  <c r="Z847" i="1"/>
  <c r="CD733" i="1"/>
  <c r="BZ1174" i="1"/>
  <c r="AP536" i="1"/>
  <c r="R586" i="1"/>
  <c r="Z834" i="1"/>
  <c r="Z824" i="1"/>
  <c r="BB665" i="1"/>
  <c r="Z802" i="1"/>
  <c r="BR1153" i="1"/>
  <c r="Z607" i="1"/>
  <c r="X471" i="1"/>
  <c r="N481" i="1"/>
  <c r="Z753" i="1"/>
  <c r="X667" i="1"/>
  <c r="Z775" i="1"/>
  <c r="BZ386" i="1"/>
  <c r="AL705" i="1"/>
  <c r="N433" i="1"/>
  <c r="AT881" i="1"/>
  <c r="AL256" i="1"/>
  <c r="BV708" i="1"/>
  <c r="BZ1337" i="1"/>
  <c r="X1017" i="1"/>
  <c r="BH1878" i="1"/>
  <c r="BV929" i="1"/>
  <c r="AZ1304" i="1"/>
  <c r="AT811" i="1"/>
  <c r="BF1279" i="1"/>
  <c r="AT552" i="1"/>
  <c r="N1141" i="1"/>
  <c r="AL361" i="1"/>
  <c r="T422" i="1"/>
  <c r="R490" i="1"/>
  <c r="AT1595" i="1"/>
  <c r="Z1280" i="1"/>
  <c r="CD820" i="1"/>
  <c r="BB1005" i="1"/>
  <c r="N1351" i="1"/>
  <c r="AV1129" i="1"/>
  <c r="CH872" i="1"/>
  <c r="AD1378" i="1"/>
  <c r="BZ1345" i="1"/>
  <c r="CH1118" i="1"/>
  <c r="CH1754" i="1"/>
  <c r="AT1401" i="1"/>
  <c r="AT1313" i="1"/>
  <c r="AX1447" i="1"/>
  <c r="N1272" i="1"/>
  <c r="BB1477" i="1"/>
  <c r="BF1635" i="1"/>
  <c r="AD1006" i="1"/>
  <c r="BJ1268" i="1"/>
  <c r="BV1463" i="1"/>
  <c r="CD1621" i="1"/>
  <c r="AD994" i="1"/>
  <c r="X1633" i="1"/>
  <c r="BJ1020" i="1"/>
  <c r="BF1148" i="1"/>
  <c r="BJ1149" i="1"/>
  <c r="BJ1289" i="1"/>
  <c r="BR1013" i="1"/>
  <c r="CD1146" i="1"/>
  <c r="CH1145" i="1"/>
  <c r="BH1311" i="1"/>
  <c r="BR1419" i="1"/>
  <c r="CD1553" i="1"/>
  <c r="CD951" i="1"/>
  <c r="BX1591" i="1"/>
  <c r="CH1400" i="1"/>
  <c r="BF1533" i="1"/>
  <c r="BV1418" i="1"/>
  <c r="BD1423" i="1"/>
  <c r="BV916" i="1"/>
  <c r="R1072" i="1"/>
  <c r="N1002" i="1"/>
  <c r="BB1126" i="1"/>
  <c r="V915" i="1"/>
  <c r="BF1070" i="1"/>
  <c r="AX991" i="1"/>
  <c r="BZ1273" i="1"/>
  <c r="BL1556" i="1"/>
  <c r="BZ998" i="1"/>
  <c r="J987" i="1"/>
  <c r="AT1062" i="1"/>
  <c r="BH1752" i="1"/>
  <c r="T1381" i="1"/>
  <c r="BF841" i="1"/>
  <c r="AT1050" i="1"/>
  <c r="CH1455" i="1"/>
  <c r="AZ1290" i="1"/>
  <c r="BV819" i="1"/>
  <c r="AT1040" i="1"/>
  <c r="BZ1384" i="1"/>
  <c r="J1064" i="1"/>
  <c r="AJ646" i="1"/>
  <c r="N694" i="1"/>
  <c r="BN1377" i="1"/>
  <c r="AT1055" i="1"/>
  <c r="R741" i="1"/>
  <c r="V1008" i="1"/>
  <c r="CH1387" i="1"/>
  <c r="CD1266" i="1"/>
  <c r="BV711" i="1"/>
  <c r="V998" i="1"/>
  <c r="AH1376" i="1"/>
  <c r="CD1245" i="1"/>
  <c r="R690" i="1"/>
  <c r="V986" i="1"/>
  <c r="BZ1268" i="1"/>
  <c r="BZ1233" i="1"/>
  <c r="BV762" i="1"/>
  <c r="BN601" i="1"/>
  <c r="N1264" i="1"/>
  <c r="BR1569" i="1"/>
  <c r="AT1385" i="1"/>
  <c r="BV1322" i="1"/>
  <c r="BZ1001" i="1"/>
  <c r="BN536" i="1"/>
  <c r="Z1429" i="1"/>
  <c r="N1526" i="1"/>
  <c r="BZ1415" i="1"/>
  <c r="AT1460" i="1"/>
  <c r="BP1416" i="1"/>
  <c r="BN1512" i="1"/>
  <c r="Z1404" i="1"/>
  <c r="BV1378" i="1"/>
  <c r="CF1325" i="1"/>
  <c r="AT921" i="1"/>
  <c r="AL956" i="1"/>
  <c r="BJ1075" i="1"/>
  <c r="AN716" i="1"/>
  <c r="J918" i="1"/>
  <c r="BT947" i="1"/>
  <c r="BT1185" i="1"/>
  <c r="BD1409" i="1"/>
  <c r="BD2144" i="1"/>
  <c r="BX1850" i="1"/>
  <c r="J1427" i="1"/>
  <c r="BD1325" i="1"/>
  <c r="BX1780" i="1"/>
  <c r="V1674" i="1"/>
  <c r="BV1355" i="1"/>
  <c r="BF1456" i="1"/>
  <c r="V838" i="1"/>
  <c r="BR1240" i="1"/>
  <c r="AX1090" i="1"/>
  <c r="R924" i="1"/>
  <c r="BF910" i="1"/>
  <c r="CH736" i="1"/>
  <c r="BR1061" i="1"/>
  <c r="BB991" i="1"/>
  <c r="CH1365" i="1"/>
  <c r="CD1233" i="1"/>
  <c r="CD656" i="1"/>
  <c r="BB979" i="1"/>
  <c r="BJ1349" i="1"/>
  <c r="CD1223" i="1"/>
  <c r="CD628" i="1"/>
  <c r="BB967" i="1"/>
  <c r="L1451" i="1"/>
  <c r="J915" i="1"/>
  <c r="BV719" i="1"/>
  <c r="BT471" i="1"/>
  <c r="BL1437" i="1"/>
  <c r="AT904" i="1"/>
  <c r="BF1273" i="1"/>
  <c r="BV1392" i="1"/>
  <c r="CH1555" i="1"/>
  <c r="CD1155" i="1"/>
  <c r="CH1190" i="1"/>
  <c r="BB1338" i="1"/>
  <c r="BR1540" i="1"/>
  <c r="BF1135" i="1"/>
  <c r="BJ1518" i="1"/>
  <c r="AT1321" i="1"/>
  <c r="AR1374" i="1"/>
  <c r="N1156" i="1"/>
  <c r="BF1457" i="1"/>
  <c r="BV1302" i="1"/>
  <c r="AZ1353" i="1"/>
  <c r="BD1934" i="1"/>
  <c r="BD1353" i="1"/>
  <c r="AN1850" i="1"/>
  <c r="BV1062" i="1"/>
  <c r="BP366" i="1"/>
  <c r="X1577" i="1"/>
  <c r="BF1722" i="1"/>
  <c r="CD1646" i="1"/>
  <c r="BV1309" i="1"/>
  <c r="CD1420" i="1"/>
  <c r="CD1708" i="1"/>
  <c r="AX1575" i="1"/>
  <c r="BP1234" i="1"/>
  <c r="AX1349" i="1"/>
  <c r="BB790" i="1"/>
  <c r="BJ1156" i="1"/>
  <c r="AL921" i="1"/>
  <c r="BN928" i="1"/>
  <c r="BV788" i="1"/>
  <c r="CH1152" i="1"/>
  <c r="N1219" i="1"/>
  <c r="BB1237" i="1"/>
  <c r="BB1644" i="1"/>
  <c r="BZ1377" i="1"/>
  <c r="BJ1098" i="1"/>
  <c r="BB1225" i="1"/>
  <c r="AT1625" i="1"/>
  <c r="BN1345" i="1"/>
  <c r="X1059" i="1"/>
  <c r="AT1208" i="1"/>
  <c r="J644" i="1"/>
  <c r="BN986" i="1"/>
  <c r="CH651" i="1"/>
  <c r="CH845" i="1"/>
  <c r="BB642" i="1"/>
  <c r="BJ1327" i="1"/>
  <c r="L1577" i="1"/>
  <c r="CD622" i="1"/>
  <c r="BF1336" i="1"/>
  <c r="BZ1120" i="1"/>
  <c r="BZ1152" i="1"/>
  <c r="R902" i="1"/>
  <c r="J1523" i="1"/>
  <c r="J957" i="1"/>
  <c r="BB953" i="1"/>
  <c r="CD579" i="1"/>
  <c r="BB1294" i="1"/>
  <c r="BT1339" i="1"/>
  <c r="BN1142" i="1"/>
  <c r="BF1385" i="1"/>
  <c r="CB1213" i="1"/>
  <c r="AR1262" i="1"/>
  <c r="AR1101" i="1"/>
  <c r="AP1532" i="1"/>
  <c r="Z448" i="1"/>
  <c r="BV1244" i="1"/>
  <c r="BB474" i="1"/>
  <c r="BV1483" i="1"/>
  <c r="AT1468" i="1"/>
  <c r="BB1282" i="1"/>
  <c r="AT1265" i="1"/>
  <c r="AX1420" i="1"/>
  <c r="BD1227" i="1"/>
  <c r="BT1283" i="1"/>
  <c r="BH1108" i="1"/>
  <c r="CH1540" i="1"/>
  <c r="BV1457" i="1"/>
  <c r="CD1418" i="1"/>
  <c r="AL1076" i="1"/>
  <c r="BJ1478" i="1"/>
  <c r="BR621" i="1"/>
  <c r="BB1190" i="1"/>
  <c r="BB629" i="1"/>
  <c r="BR1393" i="1"/>
  <c r="AP1378" i="1"/>
  <c r="CD1369" i="1"/>
  <c r="AX1334" i="1"/>
  <c r="BR1513" i="1"/>
  <c r="BV1413" i="1"/>
  <c r="CD1372" i="1"/>
  <c r="N1057" i="1"/>
  <c r="L1822" i="1"/>
  <c r="BB1359" i="1"/>
  <c r="BF1308" i="1"/>
  <c r="AZ1010" i="1"/>
  <c r="J1673" i="1"/>
  <c r="BJ566" i="1"/>
  <c r="AT1083" i="1"/>
  <c r="AH510" i="1"/>
  <c r="AT994" i="1"/>
  <c r="CB1087" i="1"/>
  <c r="BJ1044" i="1"/>
  <c r="CD1324" i="1"/>
  <c r="AL390" i="1"/>
  <c r="CH558" i="1"/>
  <c r="V1075" i="1"/>
  <c r="AH588" i="1"/>
  <c r="AL340" i="1"/>
  <c r="BR551" i="1"/>
  <c r="V690" i="1"/>
  <c r="BV1504" i="1"/>
  <c r="BN1043" i="1"/>
  <c r="BR1436" i="1"/>
  <c r="BZ532" i="1"/>
  <c r="CH873" i="1"/>
  <c r="R1063" i="1"/>
  <c r="R1051" i="1"/>
  <c r="CD1604" i="1"/>
  <c r="BF1596" i="1"/>
  <c r="N1177" i="1"/>
  <c r="CD1351" i="1"/>
  <c r="J1328" i="1"/>
  <c r="CH861" i="1"/>
  <c r="BN1141" i="1"/>
  <c r="CH1198" i="1"/>
  <c r="AT1273" i="1"/>
  <c r="BJ809" i="1"/>
  <c r="BZ1093" i="1"/>
  <c r="AL330" i="1"/>
  <c r="BZ1048" i="1"/>
  <c r="Z579" i="1"/>
  <c r="BF1027" i="1"/>
  <c r="R1015" i="1"/>
  <c r="Z1425" i="1"/>
  <c r="BZ1414" i="1"/>
  <c r="BZ1149" i="1"/>
  <c r="BR1217" i="1"/>
  <c r="J1282" i="1"/>
  <c r="BJ819" i="1"/>
  <c r="BZ1099" i="1"/>
  <c r="BR1517" i="1"/>
  <c r="BT1199" i="1"/>
  <c r="BR764" i="1"/>
  <c r="CF1066" i="1"/>
  <c r="AL403" i="1"/>
  <c r="Z1023" i="1"/>
  <c r="V579" i="1"/>
  <c r="CD953" i="1"/>
  <c r="BV1428" i="1"/>
  <c r="BB1238" i="1"/>
  <c r="J1230" i="1"/>
  <c r="AZ1080" i="1"/>
  <c r="BR1471" i="1"/>
  <c r="AT1428" i="1"/>
  <c r="AP733" i="1"/>
  <c r="N1049" i="1"/>
  <c r="AT1666" i="1"/>
  <c r="BV1365" i="1"/>
  <c r="BR693" i="1"/>
  <c r="AL1016" i="1"/>
  <c r="AT364" i="1"/>
  <c r="AL959" i="1"/>
  <c r="H534" i="1"/>
  <c r="BZ792" i="1"/>
  <c r="BV1068" i="1"/>
  <c r="BV1022" i="1"/>
  <c r="AJ1479" i="1"/>
  <c r="BF621" i="1"/>
  <c r="AT286" i="1"/>
  <c r="BZ952" i="1"/>
  <c r="AX475" i="1"/>
  <c r="BF540" i="1"/>
  <c r="AT264" i="1"/>
  <c r="BN1072" i="1"/>
  <c r="CD1132" i="1"/>
  <c r="AD1085" i="1"/>
  <c r="AD1063" i="1"/>
  <c r="CH1512" i="1"/>
  <c r="BH555" i="1"/>
  <c r="BF1594" i="1"/>
  <c r="AD1523" i="1"/>
  <c r="CH1128" i="1"/>
  <c r="BR1125" i="1"/>
  <c r="AT1093" i="1"/>
  <c r="AX1145" i="1"/>
  <c r="CD585" i="1"/>
  <c r="AT546" i="1"/>
  <c r="AT1049" i="1"/>
  <c r="R1132" i="1"/>
  <c r="AX1404" i="1"/>
  <c r="BV511" i="1"/>
  <c r="AT1005" i="1"/>
  <c r="BF524" i="1"/>
  <c r="BZ1009" i="1"/>
  <c r="AD344" i="1"/>
  <c r="Z1421" i="1"/>
  <c r="BN1369" i="1"/>
  <c r="N1012" i="1"/>
  <c r="Z1005" i="1"/>
  <c r="J1058" i="1"/>
  <c r="AX1133" i="1"/>
  <c r="CD1439" i="1"/>
  <c r="BV523" i="1"/>
  <c r="J1014" i="1"/>
  <c r="BF1118" i="1"/>
  <c r="AP1554" i="1"/>
  <c r="V494" i="1"/>
  <c r="J970" i="1"/>
  <c r="BB616" i="1"/>
  <c r="CF982" i="1"/>
  <c r="X310" i="1"/>
  <c r="L1626" i="1"/>
  <c r="L1444" i="1"/>
  <c r="BX1612" i="1"/>
  <c r="CF1458" i="1"/>
  <c r="BV986" i="1"/>
  <c r="BF1106" i="1"/>
  <c r="AH1527" i="1"/>
  <c r="BV461" i="1"/>
  <c r="AT1405" i="1"/>
  <c r="AX1089" i="1"/>
  <c r="BX1906" i="1"/>
  <c r="CF401" i="1"/>
  <c r="BB1443" i="1"/>
  <c r="AH564" i="1"/>
  <c r="AZ919" i="1"/>
  <c r="N1232" i="1"/>
  <c r="CD886" i="1"/>
  <c r="AT1233" i="1"/>
  <c r="BV1170" i="1"/>
  <c r="V356" i="1"/>
  <c r="AH559" i="1"/>
  <c r="AH488" i="1"/>
  <c r="BT905" i="1"/>
  <c r="R1377" i="1"/>
  <c r="AD608" i="1"/>
  <c r="AH579" i="1"/>
  <c r="AV1276" i="1"/>
  <c r="V1232" i="1"/>
  <c r="AT1184" i="1"/>
  <c r="AT1152" i="1"/>
  <c r="AD999" i="1"/>
  <c r="V1014" i="1"/>
  <c r="V1002" i="1"/>
  <c r="V992" i="1"/>
  <c r="BB424" i="1"/>
  <c r="AP361" i="1"/>
  <c r="BH1031" i="1"/>
  <c r="BR1043" i="1"/>
  <c r="CH1208" i="1"/>
  <c r="AP314" i="1"/>
  <c r="AL999" i="1"/>
  <c r="BX1010" i="1"/>
  <c r="BZ1161" i="1"/>
  <c r="BF419" i="1"/>
  <c r="Z967" i="1"/>
  <c r="AH609" i="1"/>
  <c r="BB935" i="1"/>
  <c r="AT978" i="1"/>
  <c r="AT966" i="1"/>
  <c r="AT956" i="1"/>
  <c r="AH335" i="1"/>
  <c r="AP424" i="1"/>
  <c r="AL1005" i="1"/>
  <c r="BD1017" i="1"/>
  <c r="N1167" i="1"/>
  <c r="BF306" i="1"/>
  <c r="N974" i="1"/>
  <c r="CH966" i="1"/>
  <c r="AL1134" i="1"/>
  <c r="BF256" i="1"/>
  <c r="L926" i="1"/>
  <c r="Z504" i="1"/>
  <c r="BV897" i="1"/>
  <c r="AV1220" i="1"/>
  <c r="BH1521" i="1"/>
  <c r="BV1391" i="1"/>
  <c r="R293" i="1"/>
  <c r="BD296" i="1"/>
  <c r="X947" i="1"/>
  <c r="AX946" i="1"/>
  <c r="AR1115" i="1"/>
  <c r="BB320" i="1"/>
  <c r="X891" i="1"/>
  <c r="AX936" i="1"/>
  <c r="N1071" i="1"/>
  <c r="BB293" i="1"/>
  <c r="BX786" i="1"/>
  <c r="N489" i="1"/>
  <c r="AT739" i="1"/>
  <c r="AR1304" i="1"/>
  <c r="N295" i="1"/>
  <c r="N270" i="1"/>
  <c r="J441" i="1"/>
  <c r="AV1325" i="1"/>
  <c r="CH1103" i="1"/>
  <c r="J508" i="1"/>
  <c r="CD711" i="1"/>
  <c r="AD1379" i="1"/>
  <c r="AZ1164" i="1"/>
  <c r="H590" i="1"/>
  <c r="CH1533" i="1"/>
  <c r="BF1454" i="1"/>
  <c r="BX1766" i="1"/>
  <c r="AX1231" i="1"/>
  <c r="J1036" i="1"/>
  <c r="CD1415" i="1"/>
  <c r="BR1253" i="1"/>
  <c r="BN1566" i="1"/>
  <c r="CD589" i="1"/>
  <c r="AH599" i="1"/>
  <c r="AR1087" i="1"/>
  <c r="BN1400" i="1"/>
  <c r="AT1027" i="1"/>
  <c r="AB639" i="1"/>
  <c r="BZ1055" i="1"/>
  <c r="N1358" i="1"/>
  <c r="AT981" i="1"/>
  <c r="Z615" i="1"/>
  <c r="H1024" i="1"/>
  <c r="AH379" i="1"/>
  <c r="BL1031" i="1"/>
  <c r="CH1490" i="1"/>
  <c r="BB1677" i="1"/>
  <c r="AX1595" i="1"/>
  <c r="BR1469" i="1"/>
  <c r="AD466" i="1"/>
  <c r="AL1062" i="1"/>
  <c r="Z1363" i="1"/>
  <c r="J992" i="1"/>
  <c r="AD461" i="1"/>
  <c r="Z1030" i="1"/>
  <c r="N1330" i="1"/>
  <c r="N1460" i="1"/>
  <c r="Z468" i="1"/>
  <c r="BN985" i="1"/>
  <c r="AD384" i="1"/>
  <c r="BJ944" i="1"/>
  <c r="Z1345" i="1"/>
  <c r="N1320" i="1"/>
  <c r="BJ1292" i="1"/>
  <c r="N1372" i="1"/>
  <c r="Z518" i="1"/>
  <c r="Z998" i="1"/>
  <c r="N1308" i="1"/>
  <c r="AT1315" i="1"/>
  <c r="Z636" i="1"/>
  <c r="AL966" i="1"/>
  <c r="AP1282" i="1"/>
  <c r="BV1317" i="1"/>
  <c r="V571" i="1"/>
  <c r="BT919" i="1"/>
  <c r="V291" i="1"/>
  <c r="AL943" i="1"/>
  <c r="BJ1405" i="1"/>
  <c r="N1322" i="1"/>
  <c r="CH1261" i="1"/>
  <c r="BH1794" i="1"/>
  <c r="BZ1294" i="1"/>
  <c r="BR488" i="1"/>
  <c r="R376" i="1"/>
  <c r="Z935" i="1"/>
  <c r="BV1250" i="1"/>
  <c r="BF1181" i="1"/>
  <c r="Z1384" i="1"/>
  <c r="AT1453" i="1"/>
  <c r="BF1560" i="1"/>
  <c r="BV589" i="1"/>
  <c r="Z995" i="1"/>
  <c r="BF1623" i="1"/>
  <c r="AX1604" i="1"/>
  <c r="CD1134" i="1"/>
  <c r="AD1133" i="1"/>
  <c r="BB1170" i="1"/>
  <c r="AT911" i="1"/>
  <c r="CD1068" i="1"/>
  <c r="H989" i="1"/>
  <c r="BV1090" i="1"/>
  <c r="AT901" i="1"/>
  <c r="CD1056" i="1"/>
  <c r="X940" i="1"/>
  <c r="BV1044" i="1"/>
  <c r="BB446" i="1"/>
  <c r="N1103" i="1"/>
  <c r="BN266" i="1"/>
  <c r="BF1567" i="1"/>
  <c r="AX1548" i="1"/>
  <c r="BF1082" i="1"/>
  <c r="CD1078" i="1"/>
  <c r="AT1107" i="1"/>
  <c r="V903" i="1"/>
  <c r="BF1058" i="1"/>
  <c r="BX947" i="1"/>
  <c r="V1055" i="1"/>
  <c r="AT889" i="1"/>
  <c r="BF1048" i="1"/>
  <c r="BX891" i="1"/>
  <c r="V1009" i="1"/>
  <c r="CB338" i="1"/>
  <c r="AL1064" i="1"/>
  <c r="AL406" i="1"/>
  <c r="BH1724" i="1"/>
  <c r="N1457" i="1"/>
  <c r="AD1009" i="1"/>
  <c r="AX1007" i="1"/>
  <c r="J1028" i="1"/>
  <c r="AT880" i="1"/>
  <c r="AX1041" i="1"/>
  <c r="AJ842" i="1"/>
  <c r="J984" i="1"/>
  <c r="BV841" i="1"/>
  <c r="AX1029" i="1"/>
  <c r="BX723" i="1"/>
  <c r="BB1390" i="1"/>
  <c r="BZ419" i="1"/>
  <c r="N1013" i="1"/>
  <c r="AN408" i="1"/>
  <c r="R931" i="1"/>
  <c r="CD978" i="1"/>
  <c r="CD966" i="1"/>
  <c r="AX1392" i="1"/>
  <c r="R364" i="1"/>
  <c r="BR414" i="1"/>
  <c r="N1007" i="1"/>
  <c r="BF417" i="1"/>
  <c r="R266" i="1"/>
  <c r="BN411" i="1"/>
  <c r="BF1104" i="1"/>
  <c r="AX1517" i="1"/>
  <c r="BN453" i="1"/>
  <c r="BN1310" i="1"/>
  <c r="CD1148" i="1"/>
  <c r="AJ695" i="1"/>
  <c r="BB1562" i="1"/>
  <c r="AT1545" i="1"/>
  <c r="BZ1138" i="1"/>
  <c r="AL1133" i="1"/>
  <c r="BN1020" i="1"/>
  <c r="AJ1724" i="1"/>
  <c r="BF917" i="1"/>
  <c r="BX646" i="1"/>
  <c r="BZ988" i="1"/>
  <c r="BR1461" i="1"/>
  <c r="BF907" i="1"/>
  <c r="N593" i="1"/>
  <c r="BZ956" i="1"/>
  <c r="P380" i="1"/>
  <c r="BV1376" i="1"/>
  <c r="AJ548" i="1"/>
  <c r="BB1506" i="1"/>
  <c r="AT1489" i="1"/>
  <c r="BH1024" i="1"/>
  <c r="AR1017" i="1"/>
  <c r="BZ994" i="1"/>
  <c r="L1549" i="1"/>
  <c r="R909" i="1"/>
  <c r="Z596" i="1"/>
  <c r="CF961" i="1"/>
  <c r="AR1388" i="1"/>
  <c r="R897" i="1"/>
  <c r="CH550" i="1"/>
  <c r="BP891" i="1"/>
  <c r="R258" i="1"/>
  <c r="AT1414" i="1"/>
  <c r="CD537" i="1"/>
  <c r="BR1414" i="1"/>
  <c r="CH1397" i="1"/>
  <c r="CH1237" i="1"/>
  <c r="AP1229" i="1"/>
  <c r="BH940" i="1"/>
  <c r="BT1353" i="1"/>
  <c r="AD890" i="1"/>
  <c r="AR450" i="1"/>
  <c r="AN842" i="1"/>
  <c r="BH1780" i="1"/>
  <c r="CD867" i="1"/>
  <c r="BZ543" i="1"/>
  <c r="BL758" i="1"/>
  <c r="L296" i="1"/>
  <c r="CB1115" i="1"/>
  <c r="CD432" i="1"/>
  <c r="X1724" i="1"/>
  <c r="BZ1098" i="1"/>
  <c r="N1054" i="1"/>
  <c r="BN599" i="1"/>
  <c r="AJ506" i="1"/>
  <c r="N404" i="1"/>
  <c r="BR1065" i="1"/>
  <c r="CD410" i="1"/>
  <c r="AL566" i="1"/>
  <c r="N344" i="1"/>
  <c r="BR1050" i="1"/>
  <c r="BV826" i="1"/>
  <c r="CD803" i="1"/>
  <c r="AT797" i="1"/>
  <c r="CD715" i="1"/>
  <c r="AT754" i="1"/>
  <c r="BJ1212" i="1"/>
  <c r="AP1182" i="1"/>
  <c r="BF1391" i="1"/>
  <c r="R601" i="1"/>
  <c r="BJ341" i="1"/>
  <c r="J329" i="1"/>
  <c r="BJ1265" i="1"/>
  <c r="R532" i="1"/>
  <c r="BJ319" i="1"/>
  <c r="AP467" i="1"/>
  <c r="N342" i="1"/>
  <c r="BF760" i="1"/>
  <c r="BH1388" i="1"/>
  <c r="AN457" i="1"/>
  <c r="N288" i="1"/>
  <c r="BF727" i="1"/>
  <c r="R1376" i="1"/>
  <c r="R620" i="1"/>
  <c r="L282" i="1"/>
  <c r="BF819" i="1"/>
  <c r="AX1282" i="1"/>
  <c r="H373" i="1"/>
  <c r="J382" i="1"/>
  <c r="BF666" i="1"/>
  <c r="AX1629" i="1"/>
  <c r="AT1309" i="1"/>
  <c r="AV1234" i="1"/>
  <c r="BF1652" i="1"/>
  <c r="BR266" i="1"/>
  <c r="AL446" i="1"/>
  <c r="BB1236" i="1"/>
  <c r="BB580" i="1"/>
  <c r="BN263" i="1"/>
  <c r="N445" i="1"/>
  <c r="AT1217" i="1"/>
  <c r="BB537" i="1"/>
  <c r="BJ258" i="1"/>
  <c r="BR599" i="1"/>
  <c r="BV1154" i="1"/>
  <c r="AZ555" i="1"/>
  <c r="AT253" i="1"/>
  <c r="J627" i="1"/>
  <c r="AT624" i="1"/>
  <c r="BD751" i="1"/>
  <c r="BV631" i="1"/>
  <c r="J553" i="1"/>
  <c r="AR590" i="1"/>
  <c r="BF687" i="1"/>
  <c r="BZ1147" i="1"/>
  <c r="N460" i="1"/>
  <c r="AR604" i="1"/>
  <c r="BF729" i="1"/>
  <c r="AT823" i="1"/>
  <c r="AX589" i="1"/>
  <c r="AP671" i="1"/>
  <c r="BF866" i="1"/>
  <c r="CH1498" i="1"/>
  <c r="BV869" i="1"/>
  <c r="BN1027" i="1"/>
  <c r="L1297" i="1"/>
  <c r="BN1182" i="1"/>
  <c r="L1717" i="1"/>
  <c r="BL1682" i="1"/>
  <c r="AZ1409" i="1"/>
  <c r="CD1448" i="1"/>
  <c r="AX1377" i="1"/>
  <c r="BF1306" i="1"/>
  <c r="BF525" i="1"/>
  <c r="CH274" i="1"/>
  <c r="CH628" i="1"/>
  <c r="BV1198" i="1"/>
  <c r="BB487" i="1"/>
  <c r="BD254" i="1"/>
  <c r="V454" i="1"/>
  <c r="AT490" i="1"/>
  <c r="BF778" i="1"/>
  <c r="V932" i="1"/>
  <c r="V511" i="1"/>
  <c r="AT629" i="1"/>
  <c r="BF756" i="1"/>
  <c r="AT896" i="1"/>
  <c r="Z635" i="1"/>
  <c r="AT659" i="1"/>
  <c r="BF845" i="1"/>
  <c r="BJ1104" i="1"/>
  <c r="N474" i="1"/>
  <c r="AT487" i="1"/>
  <c r="BF701" i="1"/>
  <c r="BL1220" i="1"/>
  <c r="CH960" i="1"/>
  <c r="J942" i="1"/>
  <c r="J1062" i="1"/>
  <c r="AL343" i="1"/>
  <c r="AN499" i="1"/>
  <c r="AT1037" i="1"/>
  <c r="AD551" i="1"/>
  <c r="AJ338" i="1"/>
  <c r="CF478" i="1"/>
  <c r="V1029" i="1"/>
  <c r="AD501" i="1"/>
  <c r="AL271" i="1"/>
  <c r="BB547" i="1"/>
  <c r="V985" i="1"/>
  <c r="AD572" i="1"/>
  <c r="AR394" i="1"/>
  <c r="J580" i="1"/>
  <c r="R568" i="1"/>
  <c r="AL782" i="1"/>
  <c r="CH1124" i="1"/>
  <c r="AX484" i="1"/>
  <c r="R489" i="1"/>
  <c r="AL734" i="1"/>
  <c r="N1100" i="1"/>
  <c r="Z480" i="1"/>
  <c r="R628" i="1"/>
  <c r="AL876" i="1"/>
  <c r="BN2035" i="1"/>
  <c r="BB2316" i="1"/>
  <c r="CH1783" i="1"/>
  <c r="CH1859" i="1"/>
  <c r="N1820" i="1"/>
  <c r="BN2218" i="1"/>
  <c r="AP2115" i="1"/>
  <c r="AH2261" i="1"/>
  <c r="Z1877" i="1"/>
  <c r="AR2004" i="1"/>
  <c r="BB1922" i="1"/>
  <c r="CH2079" i="1"/>
  <c r="AT1845" i="1"/>
  <c r="AT1848" i="1"/>
  <c r="AT1770" i="1"/>
  <c r="BN2031" i="1"/>
  <c r="R1867" i="1"/>
  <c r="BZ1965" i="1"/>
  <c r="Z1492" i="1"/>
  <c r="AT1873" i="1"/>
  <c r="CH1302" i="1"/>
  <c r="CH1748" i="1"/>
  <c r="BR1422" i="1"/>
  <c r="AT1903" i="1"/>
  <c r="Z1630" i="1"/>
  <c r="BN2085" i="1"/>
  <c r="N1581" i="1"/>
  <c r="BR1336" i="1"/>
  <c r="BJ1924" i="1"/>
  <c r="BZ2048" i="1"/>
  <c r="BZ2038" i="1"/>
  <c r="CB2018" i="1"/>
  <c r="CH1667" i="1"/>
  <c r="AZ1731" i="1"/>
  <c r="BJ1442" i="1"/>
  <c r="BN1903" i="1"/>
  <c r="AP1603" i="1"/>
  <c r="BJ1398" i="1"/>
  <c r="BJ1364" i="1"/>
  <c r="BN1940" i="1"/>
  <c r="H1479" i="1"/>
  <c r="AT1575" i="1"/>
  <c r="AT1541" i="1"/>
  <c r="BF1975" i="1"/>
  <c r="AL1672" i="1"/>
  <c r="BB1492" i="1"/>
  <c r="AT1463" i="1"/>
  <c r="BZ1649" i="1"/>
  <c r="BN2008" i="1"/>
  <c r="CH1461" i="1"/>
  <c r="BB1478" i="1"/>
  <c r="BB1680" i="1"/>
  <c r="BB1468" i="1"/>
  <c r="AD1624" i="1"/>
  <c r="AN1612" i="1"/>
  <c r="CB1612" i="1"/>
  <c r="AX1855" i="1"/>
  <c r="BF1517" i="1"/>
  <c r="BR1442" i="1"/>
  <c r="AX1464" i="1"/>
  <c r="BJ1429" i="1"/>
  <c r="Z1434" i="1"/>
  <c r="BJ1419" i="1"/>
  <c r="BF1853" i="1"/>
  <c r="AT1741" i="1"/>
  <c r="CD1636" i="1"/>
  <c r="BR1386" i="1"/>
  <c r="BN1436" i="1"/>
  <c r="BR1376" i="1"/>
  <c r="BN1317" i="1"/>
  <c r="BJ1363" i="1"/>
  <c r="AL1524" i="1"/>
  <c r="N1665" i="1"/>
  <c r="L1276" i="1"/>
  <c r="BR1330" i="1"/>
  <c r="AZ1276" i="1"/>
  <c r="BR1320" i="1"/>
  <c r="BF1292" i="1"/>
  <c r="BJ1307" i="1"/>
  <c r="BR1399" i="1"/>
  <c r="N1693" i="1"/>
  <c r="CD1777" i="1"/>
  <c r="BR1965" i="1"/>
  <c r="AT1482" i="1"/>
  <c r="CH1768" i="1"/>
  <c r="AT1470" i="1"/>
  <c r="BB1874" i="1"/>
  <c r="AF1675" i="1"/>
  <c r="AT1614" i="1"/>
  <c r="AV1640" i="1"/>
  <c r="BB1594" i="1"/>
  <c r="BV1588" i="1"/>
  <c r="BB1538" i="1"/>
  <c r="V1575" i="1"/>
  <c r="BB1482" i="1"/>
  <c r="BV1566" i="1"/>
  <c r="CD1029" i="1"/>
  <c r="BT1206" i="1"/>
  <c r="BJ1488" i="1"/>
  <c r="BV1517" i="1"/>
  <c r="AT1512" i="1"/>
  <c r="BV1495" i="1"/>
  <c r="AT1399" i="1"/>
  <c r="BV1380" i="1"/>
  <c r="BJ1365" i="1"/>
  <c r="BR1534" i="1"/>
  <c r="BX1717" i="1"/>
  <c r="BF1621" i="1"/>
  <c r="CD1617" i="1"/>
  <c r="BF1597" i="1"/>
  <c r="BV1330" i="1"/>
  <c r="Z2035" i="1"/>
  <c r="BR1544" i="1"/>
  <c r="BP1549" i="1"/>
  <c r="AT1323" i="1"/>
  <c r="BV1306" i="1"/>
  <c r="H1234" i="1"/>
  <c r="BV1187" i="1"/>
  <c r="V1184" i="1"/>
  <c r="CH1642" i="1"/>
  <c r="BV1664" i="1"/>
  <c r="BN1530" i="1"/>
  <c r="BB1407" i="1"/>
  <c r="AT1390" i="1"/>
  <c r="BV1327" i="1"/>
  <c r="J1135" i="1"/>
  <c r="BB1133" i="1"/>
  <c r="BJ1572" i="1"/>
  <c r="BL1668" i="1"/>
  <c r="Z1432" i="1"/>
  <c r="BX1486" i="1"/>
  <c r="BB1806" i="1"/>
  <c r="AX1734" i="1"/>
  <c r="BR1316" i="1"/>
  <c r="BX1584" i="1"/>
  <c r="BP1493" i="1"/>
  <c r="CD1597" i="1"/>
  <c r="AX980" i="1"/>
  <c r="BL1542" i="1"/>
  <c r="N1461" i="1"/>
  <c r="AX1594" i="1"/>
  <c r="R979" i="1"/>
  <c r="BH1423" i="1"/>
  <c r="BR1441" i="1"/>
  <c r="CD1575" i="1"/>
  <c r="R967" i="1"/>
  <c r="AF1332" i="1"/>
  <c r="J944" i="1"/>
  <c r="AX1107" i="1"/>
  <c r="BN1078" i="1"/>
  <c r="BF1406" i="1"/>
  <c r="AT1526" i="1"/>
  <c r="N1503" i="1"/>
  <c r="AT1520" i="1"/>
  <c r="BL1934" i="1"/>
  <c r="BB1505" i="1"/>
  <c r="CD1685" i="1"/>
  <c r="BV1491" i="1"/>
  <c r="BZ1618" i="1"/>
  <c r="N1559" i="1"/>
  <c r="BF1219" i="1"/>
  <c r="AT812" i="1"/>
  <c r="J1037" i="1"/>
  <c r="CH1433" i="1"/>
  <c r="AX1429" i="1"/>
  <c r="CD804" i="1"/>
  <c r="BB1035" i="1"/>
  <c r="BR1428" i="1"/>
  <c r="CD1412" i="1"/>
  <c r="CD783" i="1"/>
  <c r="BB1023" i="1"/>
  <c r="BJ1415" i="1"/>
  <c r="BF1358" i="1"/>
  <c r="AT747" i="1"/>
  <c r="BB1013" i="1"/>
  <c r="N1317" i="1"/>
  <c r="V957" i="1"/>
  <c r="CD834" i="1"/>
  <c r="BZ840" i="1"/>
  <c r="BZ1313" i="1"/>
  <c r="CF1521" i="1"/>
  <c r="AX1475" i="1"/>
  <c r="BV1294" i="1"/>
  <c r="CD1674" i="1"/>
  <c r="CD1043" i="1"/>
  <c r="J1624" i="1"/>
  <c r="BF1035" i="1"/>
  <c r="AT1569" i="1"/>
  <c r="R1027" i="1"/>
  <c r="CH1764" i="1"/>
  <c r="CD1897" i="1"/>
  <c r="BN1443" i="1"/>
  <c r="P1283" i="1"/>
  <c r="CH1356" i="1"/>
  <c r="CD1485" i="1"/>
  <c r="AR1213" i="1"/>
  <c r="BD1269" i="1"/>
  <c r="BR1351" i="1"/>
  <c r="AX1482" i="1"/>
  <c r="AZ1192" i="1"/>
  <c r="BF1422" i="1"/>
  <c r="CH1334" i="1"/>
  <c r="BF1467" i="1"/>
  <c r="BV1439" i="1"/>
  <c r="CD1330" i="1"/>
  <c r="V840" i="1"/>
  <c r="R1028" i="1"/>
  <c r="BF1407" i="1"/>
  <c r="BV1352" i="1"/>
  <c r="AT838" i="1"/>
  <c r="BF1026" i="1"/>
  <c r="AX1266" i="1"/>
  <c r="CD1432" i="1"/>
  <c r="AT1510" i="1"/>
  <c r="AZ1500" i="1"/>
  <c r="Z1450" i="1"/>
  <c r="BF992" i="1"/>
  <c r="CH1238" i="1"/>
  <c r="CH1554" i="1"/>
  <c r="AZ1318" i="1"/>
  <c r="CH1316" i="1"/>
  <c r="AB1010" i="1"/>
  <c r="BF1154" i="1"/>
  <c r="AX1453" i="1"/>
  <c r="BJ1300" i="1"/>
  <c r="BR965" i="1"/>
  <c r="AX1135" i="1"/>
  <c r="BR1231" i="1"/>
  <c r="CF730" i="1"/>
  <c r="AP553" i="1"/>
  <c r="BB949" i="1"/>
  <c r="CH1212" i="1"/>
  <c r="BL716" i="1"/>
  <c r="BV922" i="1"/>
  <c r="BF1086" i="1"/>
  <c r="CD1239" i="1"/>
  <c r="BN1520" i="1"/>
  <c r="BV910" i="1"/>
  <c r="BF1076" i="1"/>
  <c r="AX1224" i="1"/>
  <c r="BZ1506" i="1"/>
  <c r="BV900" i="1"/>
  <c r="BF1064" i="1"/>
  <c r="CD1600" i="1"/>
  <c r="AT1251" i="1"/>
  <c r="BB525" i="1"/>
  <c r="BJ1202" i="1"/>
  <c r="BF1590" i="1"/>
  <c r="V1870" i="1"/>
  <c r="BF1573" i="1"/>
  <c r="BR1454" i="1"/>
  <c r="CF1563" i="1"/>
  <c r="BN1215" i="1"/>
  <c r="AN1479" i="1"/>
  <c r="N1427" i="1"/>
  <c r="AV1143" i="1"/>
  <c r="V1048" i="1"/>
  <c r="BZ1406" i="1"/>
  <c r="BN1413" i="1"/>
  <c r="AP1084" i="1"/>
  <c r="V1036" i="1"/>
  <c r="BN1365" i="1"/>
  <c r="AV1157" i="1"/>
  <c r="BV753" i="1"/>
  <c r="AT274" i="1"/>
  <c r="Z1063" i="1"/>
  <c r="BD1136" i="1"/>
  <c r="V739" i="1"/>
  <c r="BV1005" i="1"/>
  <c r="BN1288" i="1"/>
  <c r="CH1492" i="1"/>
  <c r="R944" i="1"/>
  <c r="BV993" i="1"/>
  <c r="BZ1274" i="1"/>
  <c r="BB1679" i="1"/>
  <c r="R932" i="1"/>
  <c r="BV981" i="1"/>
  <c r="BX1626" i="1"/>
  <c r="BF943" i="1"/>
  <c r="BN1103" i="1"/>
  <c r="BB441" i="1"/>
  <c r="BH856" i="1"/>
  <c r="CD939" i="1"/>
  <c r="BZ1083" i="1"/>
  <c r="BL1801" i="1"/>
  <c r="BV622" i="1"/>
  <c r="BF1433" i="1"/>
  <c r="CD1401" i="1"/>
  <c r="CD1461" i="1"/>
  <c r="BJ1509" i="1"/>
  <c r="BF1071" i="1"/>
  <c r="BP1444" i="1"/>
  <c r="BB910" i="1"/>
  <c r="BR1488" i="1"/>
  <c r="BF1061" i="1"/>
  <c r="CF1353" i="1"/>
  <c r="BB900" i="1"/>
  <c r="AX1077" i="1"/>
  <c r="BB1659" i="1"/>
  <c r="CF303" i="1"/>
  <c r="X1136" i="1"/>
  <c r="R1076" i="1"/>
  <c r="CD1650" i="1"/>
  <c r="BX289" i="1"/>
  <c r="J839" i="1"/>
  <c r="AT1705" i="1"/>
  <c r="AX1016" i="1"/>
  <c r="AV1318" i="1"/>
  <c r="AT809" i="1"/>
  <c r="BB1678" i="1"/>
  <c r="AX1006" i="1"/>
  <c r="BH1479" i="1"/>
  <c r="J788" i="1"/>
  <c r="AD1023" i="1"/>
  <c r="Z1379" i="1"/>
  <c r="BV316" i="1"/>
  <c r="BB740" i="1"/>
  <c r="AX1021" i="1"/>
  <c r="BN1370" i="1"/>
  <c r="AD981" i="1"/>
  <c r="BB1427" i="1"/>
  <c r="BB1293" i="1"/>
  <c r="BR1005" i="1"/>
  <c r="AT879" i="1"/>
  <c r="AT1583" i="1"/>
  <c r="BN1273" i="1"/>
  <c r="CD798" i="1"/>
  <c r="AT998" i="1"/>
  <c r="J1572" i="1"/>
  <c r="BL1724" i="1"/>
  <c r="CD777" i="1"/>
  <c r="AT986" i="1"/>
  <c r="N1288" i="1"/>
  <c r="CH1054" i="1"/>
  <c r="BJ742" i="1"/>
  <c r="BJ1176" i="1"/>
  <c r="BN1286" i="1"/>
  <c r="BJ1042" i="1"/>
  <c r="CH732" i="1"/>
  <c r="V956" i="1"/>
  <c r="AT1505" i="1"/>
  <c r="BX1605" i="1"/>
  <c r="CD658" i="1"/>
  <c r="AT1421" i="1"/>
  <c r="BV1488" i="1"/>
  <c r="H1430" i="1"/>
  <c r="CD630" i="1"/>
  <c r="BB1350" i="1"/>
  <c r="BL1297" i="1"/>
  <c r="AX922" i="1"/>
  <c r="BN726" i="1"/>
  <c r="AL1001" i="1"/>
  <c r="BX1283" i="1"/>
  <c r="R921" i="1"/>
  <c r="BD1752" i="1"/>
  <c r="BV1594" i="1"/>
  <c r="BB1574" i="1"/>
  <c r="AT1419" i="1"/>
  <c r="BF1224" i="1"/>
  <c r="CH1390" i="1"/>
  <c r="R1525" i="1"/>
  <c r="BV1372" i="1"/>
  <c r="P1381" i="1"/>
  <c r="AH1377" i="1"/>
  <c r="CD1509" i="1"/>
  <c r="AT1301" i="1"/>
  <c r="AV1290" i="1"/>
  <c r="BB896" i="1"/>
  <c r="AD1055" i="1"/>
  <c r="AJ926" i="1"/>
  <c r="BB1036" i="1"/>
  <c r="BV894" i="1"/>
  <c r="AX1051" i="1"/>
  <c r="L919" i="1"/>
  <c r="AX1303" i="1"/>
  <c r="CH1310" i="1"/>
  <c r="BH1500" i="1"/>
  <c r="BV1349" i="1"/>
  <c r="BB1251" i="1"/>
  <c r="AP1569" i="1"/>
  <c r="N1447" i="1"/>
  <c r="BB1295" i="1"/>
  <c r="AT1232" i="1"/>
  <c r="BV777" i="1"/>
  <c r="CD1000" i="1"/>
  <c r="AX1274" i="1"/>
  <c r="AX1078" i="1"/>
  <c r="BF1236" i="1"/>
  <c r="BF1202" i="1"/>
  <c r="BN1420" i="1"/>
  <c r="CD588" i="1"/>
  <c r="BV1476" i="1"/>
  <c r="AR1381" i="1"/>
  <c r="CD596" i="1"/>
  <c r="BB1306" i="1"/>
  <c r="AV1976" i="1"/>
  <c r="BT1290" i="1"/>
  <c r="CD568" i="1"/>
  <c r="BD1241" i="1"/>
  <c r="AR1444" i="1"/>
  <c r="CD903" i="1"/>
  <c r="BZ582" i="1"/>
  <c r="BP947" i="1"/>
  <c r="AZ1423" i="1"/>
  <c r="AD902" i="1"/>
  <c r="BZ572" i="1"/>
  <c r="BV1335" i="1"/>
  <c r="CH1413" i="1"/>
  <c r="AX1254" i="1"/>
  <c r="BB1687" i="1"/>
  <c r="AT1264" i="1"/>
  <c r="BJ1397" i="1"/>
  <c r="CD1237" i="1"/>
  <c r="AX1607" i="1"/>
  <c r="BL1178" i="1"/>
  <c r="CD1282" i="1"/>
  <c r="BF791" i="1"/>
  <c r="N494" i="1"/>
  <c r="CH1293" i="1"/>
  <c r="BF1274" i="1"/>
  <c r="CD789" i="1"/>
  <c r="AP1800" i="1"/>
  <c r="BB1701" i="1"/>
  <c r="BF1638" i="1"/>
  <c r="BF743" i="1"/>
  <c r="CD1030" i="1"/>
  <c r="Z1555" i="1"/>
  <c r="Z1440" i="1"/>
  <c r="CF1248" i="1"/>
  <c r="BV1225" i="1"/>
  <c r="N1540" i="1"/>
  <c r="AL1426" i="1"/>
  <c r="BP1171" i="1"/>
  <c r="BB1205" i="1"/>
  <c r="BV734" i="1"/>
  <c r="R984" i="1"/>
  <c r="N1198" i="1"/>
  <c r="J911" i="1"/>
  <c r="AT727" i="1"/>
  <c r="BF980" i="1"/>
  <c r="BJ1077" i="1"/>
  <c r="BV1159" i="1"/>
  <c r="Z1489" i="1"/>
  <c r="Z1567" i="1"/>
  <c r="BR1063" i="1"/>
  <c r="BB1139" i="1"/>
  <c r="AL1475" i="1"/>
  <c r="BR1499" i="1"/>
  <c r="CB1017" i="1"/>
  <c r="BB1127" i="1"/>
  <c r="BV568" i="1"/>
  <c r="BV1344" i="1"/>
  <c r="CH883" i="1"/>
  <c r="N1155" i="1"/>
  <c r="BV558" i="1"/>
  <c r="BB1336" i="1"/>
  <c r="BB1000" i="1"/>
  <c r="BJ1100" i="1"/>
  <c r="CH984" i="1"/>
  <c r="BB936" i="1"/>
  <c r="BN1251" i="1"/>
  <c r="CH488" i="1"/>
  <c r="AT1709" i="1"/>
  <c r="BB1684" i="1"/>
  <c r="V1183" i="1"/>
  <c r="BV1174" i="1"/>
  <c r="BJ1121" i="1"/>
  <c r="AX1257" i="1"/>
  <c r="AD788" i="1"/>
  <c r="BZ483" i="1"/>
  <c r="BR1266" i="1"/>
  <c r="CD1238" i="1"/>
  <c r="BV750" i="1"/>
  <c r="BZ461" i="1"/>
  <c r="CF1262" i="1"/>
  <c r="AR632" i="1"/>
  <c r="BV671" i="1"/>
  <c r="BZ361" i="1"/>
  <c r="BF1643" i="1"/>
  <c r="AX1624" i="1"/>
  <c r="V1005" i="1"/>
  <c r="BV994" i="1"/>
  <c r="BJ1275" i="1"/>
  <c r="BF1240" i="1"/>
  <c r="CD757" i="1"/>
  <c r="CH466" i="1"/>
  <c r="BP1353" i="1"/>
  <c r="CD1226" i="1"/>
  <c r="CD736" i="1"/>
  <c r="BN447" i="1"/>
  <c r="CB1332" i="1"/>
  <c r="AT476" i="1"/>
  <c r="CF1535" i="1"/>
  <c r="BR313" i="1"/>
  <c r="BF1531" i="1"/>
  <c r="BF1519" i="1"/>
  <c r="BV785" i="1"/>
  <c r="AT756" i="1"/>
  <c r="AV1423" i="1"/>
  <c r="CD1216" i="1"/>
  <c r="CD714" i="1"/>
  <c r="BJ624" i="1"/>
  <c r="BF1350" i="1"/>
  <c r="BF1196" i="1"/>
  <c r="R691" i="1"/>
  <c r="AP592" i="1"/>
  <c r="AT1229" i="1"/>
  <c r="AP587" i="1"/>
  <c r="BZ1159" i="1"/>
  <c r="X254" i="1"/>
  <c r="BX674" i="1"/>
  <c r="BZ1175" i="1"/>
  <c r="N1135" i="1"/>
  <c r="BJ424" i="1"/>
  <c r="Z259" i="1"/>
  <c r="AP565" i="1"/>
  <c r="BN1149" i="1"/>
  <c r="AL334" i="1"/>
  <c r="V417" i="1"/>
  <c r="AP511" i="1"/>
  <c r="CD1174" i="1"/>
  <c r="J1281" i="1"/>
  <c r="BZ1225" i="1"/>
  <c r="CH1070" i="1"/>
  <c r="X1332" i="1"/>
  <c r="CH253" i="1"/>
  <c r="BH1381" i="1"/>
  <c r="BP1276" i="1"/>
  <c r="CD433" i="1"/>
  <c r="BV426" i="1"/>
  <c r="AX1400" i="1"/>
  <c r="BV1287" i="1"/>
  <c r="L1185" i="1"/>
  <c r="AH252" i="1"/>
  <c r="BR1232" i="1"/>
  <c r="BP1206" i="1"/>
  <c r="BR1113" i="1"/>
  <c r="AD249" i="1"/>
  <c r="BJ1175" i="1"/>
  <c r="V405" i="1"/>
  <c r="AT1065" i="1"/>
  <c r="BN900" i="1"/>
  <c r="AV1402" i="1"/>
  <c r="AV1304" i="1"/>
  <c r="V347" i="1"/>
  <c r="BV340" i="1"/>
  <c r="BJ1243" i="1"/>
  <c r="CF1227" i="1"/>
  <c r="AV1178" i="1"/>
  <c r="CD250" i="1"/>
  <c r="AH1180" i="1"/>
  <c r="BP1150" i="1"/>
  <c r="BR953" i="1"/>
  <c r="AL308" i="1"/>
  <c r="CH1147" i="1"/>
  <c r="R259" i="1"/>
  <c r="J1030" i="1"/>
  <c r="BZ838" i="1"/>
  <c r="AT1236" i="1"/>
  <c r="BB1219" i="1"/>
  <c r="AP398" i="1"/>
  <c r="CH396" i="1"/>
  <c r="BR1166" i="1"/>
  <c r="AD1376" i="1"/>
  <c r="AT924" i="1"/>
  <c r="AL287" i="1"/>
  <c r="BJ1131" i="1"/>
  <c r="AL1232" i="1"/>
  <c r="CD868" i="1"/>
  <c r="AT333" i="1"/>
  <c r="BP1094" i="1"/>
  <c r="H331" i="1"/>
  <c r="BV958" i="1"/>
  <c r="BL660" i="1"/>
  <c r="BN782" i="1"/>
  <c r="BJ347" i="1"/>
  <c r="BN323" i="1"/>
  <c r="CH894" i="1"/>
  <c r="BJ288" i="1"/>
  <c r="AT516" i="1"/>
  <c r="BB1400" i="1"/>
  <c r="BZ630" i="1"/>
  <c r="BZ273" i="1"/>
  <c r="AT484" i="1"/>
  <c r="BB1497" i="1"/>
  <c r="BV1336" i="1"/>
  <c r="BJ1436" i="1"/>
  <c r="AT1286" i="1"/>
  <c r="BR1288" i="1"/>
  <c r="AT1328" i="1"/>
  <c r="CF1255" i="1"/>
  <c r="BH1171" i="1"/>
  <c r="BR830" i="1"/>
  <c r="P541" i="1"/>
  <c r="BB903" i="1"/>
  <c r="BJ1496" i="1"/>
  <c r="AH1280" i="1"/>
  <c r="R504" i="1"/>
  <c r="CD813" i="1"/>
  <c r="BX1794" i="1"/>
  <c r="AN1752" i="1"/>
  <c r="BD506" i="1"/>
  <c r="BV698" i="1"/>
  <c r="Z398" i="1"/>
  <c r="AR996" i="1"/>
  <c r="CD1313" i="1"/>
  <c r="BZ1191" i="1"/>
  <c r="BR1091" i="1"/>
  <c r="BJ683" i="1"/>
  <c r="R526" i="1"/>
  <c r="BV838" i="1"/>
  <c r="AV1990" i="1"/>
  <c r="BH1290" i="1"/>
  <c r="BF617" i="1"/>
  <c r="CD727" i="1"/>
  <c r="V1672" i="1"/>
  <c r="AV1311" i="1"/>
  <c r="BF475" i="1"/>
  <c r="BV593" i="1"/>
  <c r="AL351" i="1"/>
  <c r="AL971" i="1"/>
  <c r="R939" i="1"/>
  <c r="R929" i="1"/>
  <c r="R917" i="1"/>
  <c r="CH762" i="1"/>
  <c r="BF519" i="1"/>
  <c r="AT644" i="1"/>
  <c r="BF1636" i="1"/>
  <c r="AX1331" i="1"/>
  <c r="BB462" i="1"/>
  <c r="BR1237" i="1"/>
  <c r="CD1554" i="1"/>
  <c r="AT1205" i="1"/>
  <c r="BB567" i="1"/>
  <c r="N1169" i="1"/>
  <c r="BZ267" i="1"/>
  <c r="X898" i="1"/>
  <c r="BZ1390" i="1"/>
  <c r="BZ673" i="1"/>
  <c r="AL915" i="1"/>
  <c r="BN848" i="1"/>
  <c r="BV923" i="1"/>
  <c r="X695" i="1"/>
  <c r="BZ257" i="1"/>
  <c r="BX863" i="1"/>
  <c r="V888" i="1"/>
  <c r="BL646" i="1"/>
  <c r="BN250" i="1"/>
  <c r="BZ1456" i="1"/>
  <c r="N1050" i="1"/>
  <c r="BZ1289" i="1"/>
  <c r="CF765" i="1"/>
  <c r="AP1183" i="1"/>
  <c r="BN1309" i="1"/>
  <c r="BZ1286" i="1"/>
  <c r="N1268" i="1"/>
  <c r="BL912" i="1"/>
  <c r="AN569" i="1"/>
  <c r="BV1238" i="1"/>
  <c r="BV1141" i="1"/>
  <c r="BR1176" i="1"/>
  <c r="BF533" i="1"/>
  <c r="AT1167" i="1"/>
  <c r="AT1126" i="1"/>
  <c r="CH1135" i="1"/>
  <c r="AZ590" i="1"/>
  <c r="BV1104" i="1"/>
  <c r="N902" i="1"/>
  <c r="BN764" i="1"/>
  <c r="L1542" i="1"/>
  <c r="L1423" i="1"/>
  <c r="BL1353" i="1"/>
  <c r="CD1373" i="1"/>
  <c r="P478" i="1"/>
  <c r="BB1184" i="1"/>
  <c r="BV1131" i="1"/>
  <c r="BJ1141" i="1"/>
  <c r="BB481" i="1"/>
  <c r="AT1121" i="1"/>
  <c r="BB1111" i="1"/>
  <c r="N1092" i="1"/>
  <c r="AD585" i="1"/>
  <c r="V1069" i="1"/>
  <c r="BN840" i="1"/>
  <c r="BX660" i="1"/>
  <c r="AZ1269" i="1"/>
  <c r="BF1432" i="1"/>
  <c r="AX1369" i="1"/>
  <c r="BV1152" i="1"/>
  <c r="AH522" i="1"/>
  <c r="J1086" i="1"/>
  <c r="BB1099" i="1"/>
  <c r="H1073" i="1"/>
  <c r="Z532" i="1"/>
  <c r="J1042" i="1"/>
  <c r="V1084" i="1"/>
  <c r="BN1028" i="1"/>
  <c r="V508" i="1"/>
  <c r="J998" i="1"/>
  <c r="BL674" i="1"/>
  <c r="BZ564" i="1"/>
  <c r="CD1450" i="1"/>
  <c r="BB1054" i="1"/>
  <c r="BB1008" i="1"/>
  <c r="BB964" i="1"/>
  <c r="BJ398" i="1"/>
  <c r="BJ377" i="1"/>
  <c r="BZ634" i="1"/>
  <c r="BZ552" i="1"/>
  <c r="BR383" i="1"/>
  <c r="CH371" i="1"/>
  <c r="CD1672" i="1"/>
  <c r="BJ1474" i="1"/>
  <c r="BJ1524" i="1"/>
  <c r="BZ1386" i="1"/>
  <c r="P359" i="1"/>
  <c r="N1117" i="1"/>
  <c r="AT1455" i="1"/>
  <c r="BB1384" i="1"/>
  <c r="J1330" i="1"/>
  <c r="BN487" i="1"/>
  <c r="AP343" i="1"/>
  <c r="AL1043" i="1"/>
  <c r="BL1024" i="1"/>
  <c r="BN1097" i="1"/>
  <c r="BF418" i="1"/>
  <c r="BP1010" i="1"/>
  <c r="AP986" i="1"/>
  <c r="BZ1065" i="1"/>
  <c r="AH357" i="1"/>
  <c r="Z979" i="1"/>
  <c r="BB1160" i="1"/>
  <c r="BR393" i="1"/>
  <c r="BJ998" i="1"/>
  <c r="BR959" i="1"/>
  <c r="BB1449" i="1"/>
  <c r="AT1432" i="1"/>
  <c r="BF312" i="1"/>
  <c r="AZ1017" i="1"/>
  <c r="CH992" i="1"/>
  <c r="BZ1071" i="1"/>
  <c r="AZ282" i="1"/>
  <c r="N986" i="1"/>
  <c r="BB950" i="1"/>
  <c r="CF1038" i="1"/>
  <c r="AB422" i="1"/>
  <c r="AL953" i="1"/>
  <c r="BB1114" i="1"/>
  <c r="BZ376" i="1"/>
  <c r="BB1523" i="1"/>
  <c r="AT1504" i="1"/>
  <c r="AV1164" i="1"/>
  <c r="BD1143" i="1"/>
  <c r="AH320" i="1"/>
  <c r="BN966" i="1"/>
  <c r="AT943" i="1"/>
  <c r="N1021" i="1"/>
  <c r="Z392" i="1"/>
  <c r="BX919" i="1"/>
  <c r="AT931" i="1"/>
  <c r="AL988" i="1"/>
  <c r="T394" i="1"/>
  <c r="BX835" i="1"/>
  <c r="BB1026" i="1"/>
  <c r="AP347" i="1"/>
  <c r="BR1384" i="1"/>
  <c r="CH1000" i="1"/>
  <c r="AJ961" i="1"/>
  <c r="BB397" i="1"/>
  <c r="BH688" i="1"/>
  <c r="BL618" i="1"/>
  <c r="J1016" i="1"/>
  <c r="CH342" i="1"/>
  <c r="BJ900" i="1"/>
  <c r="AD995" i="1"/>
  <c r="BB1149" i="1"/>
  <c r="BB1105" i="1"/>
  <c r="AT1076" i="1"/>
  <c r="AT980" i="1"/>
  <c r="AX309" i="1"/>
  <c r="CD995" i="1"/>
  <c r="CD985" i="1"/>
  <c r="AH1132" i="1"/>
  <c r="BJ1127" i="1"/>
  <c r="BV802" i="1"/>
  <c r="R1020" i="1"/>
  <c r="Z1365" i="1"/>
  <c r="AT302" i="1"/>
  <c r="AT692" i="1"/>
  <c r="R1008" i="1"/>
  <c r="N1338" i="1"/>
  <c r="CD280" i="1"/>
  <c r="AX1436" i="1"/>
  <c r="N622" i="1"/>
  <c r="N1090" i="1"/>
  <c r="BR820" i="1"/>
  <c r="AD960" i="1"/>
  <c r="CF1689" i="1"/>
  <c r="AL1027" i="1"/>
  <c r="BZ1020" i="1"/>
  <c r="BV714" i="1"/>
  <c r="AX1009" i="1"/>
  <c r="Z1343" i="1"/>
  <c r="AX288" i="1"/>
  <c r="BV585" i="1"/>
  <c r="AX999" i="1"/>
  <c r="BZ1310" i="1"/>
  <c r="CB436" i="1"/>
  <c r="BJ1182" i="1"/>
  <c r="N623" i="1"/>
  <c r="BN1064" i="1"/>
  <c r="CH777" i="1"/>
  <c r="BV1393" i="1"/>
  <c r="BB1341" i="1"/>
  <c r="BN1230" i="1"/>
  <c r="AZ1129" i="1"/>
  <c r="BR1211" i="1"/>
  <c r="CD992" i="1"/>
  <c r="BX1556" i="1"/>
  <c r="AZ352" i="1"/>
  <c r="BN1162" i="1"/>
  <c r="CD980" i="1"/>
  <c r="P1430" i="1"/>
  <c r="CH434" i="1"/>
  <c r="N1132" i="1"/>
  <c r="J533" i="1"/>
  <c r="AL1013" i="1"/>
  <c r="BJ700" i="1"/>
  <c r="BF929" i="1"/>
  <c r="P1052" i="1"/>
  <c r="BR1098" i="1"/>
  <c r="J321" i="1"/>
  <c r="CH826" i="1"/>
  <c r="J623" i="1"/>
  <c r="BZ1006" i="1"/>
  <c r="AH694" i="1"/>
  <c r="BJ782" i="1"/>
  <c r="J473" i="1"/>
  <c r="BJ1385" i="1"/>
  <c r="AX1233" i="1"/>
  <c r="CH1301" i="1"/>
  <c r="BF1152" i="1"/>
  <c r="AX592" i="1"/>
  <c r="CH1222" i="1"/>
  <c r="BJ1548" i="1"/>
  <c r="CH1476" i="1"/>
  <c r="AL463" i="1"/>
  <c r="Z293" i="1"/>
  <c r="BD1444" i="1"/>
  <c r="BV852" i="1"/>
  <c r="BT632" i="1"/>
  <c r="V329" i="1"/>
  <c r="AX1365" i="1"/>
  <c r="BV831" i="1"/>
  <c r="BR1258" i="1"/>
  <c r="V272" i="1"/>
  <c r="AT1215" i="1"/>
  <c r="BZ747" i="1"/>
  <c r="Z1012" i="1"/>
  <c r="BB1663" i="1"/>
  <c r="BF1600" i="1"/>
  <c r="AX1537" i="1"/>
  <c r="BF340" i="1"/>
  <c r="V407" i="1"/>
  <c r="CD1436" i="1"/>
  <c r="BF837" i="1"/>
  <c r="CD1323" i="1"/>
  <c r="V294" i="1"/>
  <c r="BB1232" i="1"/>
  <c r="AT802" i="1"/>
  <c r="BR1212" i="1"/>
  <c r="R412" i="1"/>
  <c r="AT1169" i="1"/>
  <c r="BR841" i="1"/>
  <c r="AL986" i="1"/>
  <c r="Z1338" i="1"/>
  <c r="BZ1301" i="1"/>
  <c r="BN1280" i="1"/>
  <c r="AP502" i="1"/>
  <c r="R392" i="1"/>
  <c r="BB1188" i="1"/>
  <c r="AX789" i="1"/>
  <c r="BJ1166" i="1"/>
  <c r="R313" i="1"/>
  <c r="J1134" i="1"/>
  <c r="AT757" i="1"/>
  <c r="BR1133" i="1"/>
  <c r="N405" i="1"/>
  <c r="V1071" i="1"/>
  <c r="BN904" i="1"/>
  <c r="BD912" i="1"/>
  <c r="CF1766" i="1"/>
  <c r="BB480" i="1"/>
  <c r="AH517" i="1"/>
  <c r="Z474" i="1"/>
  <c r="BX1507" i="1"/>
  <c r="CH704" i="1"/>
  <c r="BN868" i="1"/>
  <c r="CB898" i="1"/>
  <c r="BD1290" i="1"/>
  <c r="CH698" i="1"/>
  <c r="BN824" i="1"/>
  <c r="BB1624" i="1"/>
  <c r="BJ1001" i="1"/>
  <c r="AT1573" i="1"/>
  <c r="BZ931" i="1"/>
  <c r="BV1464" i="1"/>
  <c r="BR806" i="1"/>
  <c r="CH1519" i="1"/>
  <c r="AP448" i="1"/>
  <c r="BJ1040" i="1"/>
  <c r="AD398" i="1"/>
  <c r="AL511" i="1"/>
  <c r="J280" i="1"/>
  <c r="AT918" i="1"/>
  <c r="BV315" i="1"/>
  <c r="AP252" i="1"/>
  <c r="BB847" i="1"/>
  <c r="BN531" i="1"/>
  <c r="V1051" i="1"/>
  <c r="CH643" i="1"/>
  <c r="BB812" i="1"/>
  <c r="BZ517" i="1"/>
  <c r="AT1015" i="1"/>
  <c r="BZ763" i="1"/>
  <c r="BB666" i="1"/>
  <c r="BX555" i="1"/>
  <c r="BB1124" i="1"/>
  <c r="BR872" i="1"/>
  <c r="BB750" i="1"/>
  <c r="AH495" i="1"/>
  <c r="AT1449" i="1"/>
  <c r="CB786" i="1"/>
  <c r="J1022" i="1"/>
  <c r="J978" i="1"/>
  <c r="AN352" i="1"/>
  <c r="BF259" i="1"/>
  <c r="AT491" i="1"/>
  <c r="J643" i="1"/>
  <c r="BN350" i="1"/>
  <c r="BB314" i="1"/>
  <c r="AT630" i="1"/>
  <c r="BV609" i="1"/>
  <c r="BZ340" i="1"/>
  <c r="BB419" i="1"/>
  <c r="AP508" i="1"/>
  <c r="BR1215" i="1"/>
  <c r="BN287" i="1"/>
  <c r="AD279" i="1"/>
  <c r="Z804" i="1"/>
  <c r="X401" i="1"/>
  <c r="BT1066" i="1"/>
  <c r="BR280" i="1"/>
  <c r="Z883" i="1"/>
  <c r="CF338" i="1"/>
  <c r="BZ1041" i="1"/>
  <c r="J251" i="1"/>
  <c r="Z826" i="1"/>
  <c r="CD463" i="1"/>
  <c r="N1119" i="1"/>
  <c r="BN369" i="1"/>
  <c r="Z861" i="1"/>
  <c r="BV431" i="1"/>
  <c r="N991" i="1"/>
  <c r="BJ1482" i="1"/>
  <c r="CD1435" i="1"/>
  <c r="BV1281" i="1"/>
  <c r="CD645" i="1"/>
  <c r="N1247" i="1"/>
  <c r="CD629" i="1"/>
  <c r="AD939" i="1"/>
  <c r="CD567" i="1"/>
  <c r="AT796" i="1"/>
  <c r="BJ280" i="1"/>
  <c r="BV720" i="1"/>
  <c r="BJ386" i="1"/>
  <c r="BF307" i="1"/>
  <c r="AR611" i="1"/>
  <c r="V592" i="1"/>
  <c r="BN326" i="1"/>
  <c r="BB277" i="1"/>
  <c r="BB686" i="1"/>
  <c r="CD509" i="1"/>
  <c r="BZ1154" i="1"/>
  <c r="AV366" i="1"/>
  <c r="X723" i="1"/>
  <c r="R495" i="1"/>
  <c r="N1138" i="1"/>
  <c r="CH407" i="1"/>
  <c r="BB678" i="1"/>
  <c r="CD547" i="1"/>
  <c r="BV551" i="1"/>
  <c r="AX375" i="1"/>
  <c r="Z816" i="1"/>
  <c r="R447" i="1"/>
  <c r="BN1093" i="1"/>
  <c r="BX1206" i="1"/>
  <c r="BP1045" i="1"/>
  <c r="Z1014" i="1"/>
  <c r="CH357" i="1"/>
  <c r="R382" i="1"/>
  <c r="R607" i="1"/>
  <c r="BN1127" i="1"/>
  <c r="AR296" i="1"/>
  <c r="R281" i="1"/>
  <c r="R573" i="1"/>
  <c r="BZ1111" i="1"/>
  <c r="AT287" i="1"/>
  <c r="R432" i="1"/>
  <c r="R516" i="1"/>
  <c r="H1080" i="1"/>
  <c r="BF383" i="1"/>
  <c r="J274" i="1"/>
  <c r="Z767" i="1"/>
  <c r="CH425" i="1"/>
  <c r="BZ1058" i="1"/>
  <c r="AL938" i="1"/>
  <c r="Z755" i="1"/>
  <c r="BZ410" i="1"/>
  <c r="CF1031" i="1"/>
  <c r="BJ909" i="1"/>
  <c r="Z712" i="1"/>
  <c r="BD303" i="1"/>
  <c r="AD2483" i="1"/>
  <c r="BR2211" i="1"/>
  <c r="AT2296" i="1"/>
  <c r="BB1882" i="1"/>
  <c r="BF1937" i="1"/>
  <c r="BR1642" i="1"/>
  <c r="BB1470" i="1"/>
  <c r="AP1604" i="1"/>
  <c r="BZ2002" i="1"/>
  <c r="BN1637" i="1"/>
  <c r="CH1719" i="1"/>
  <c r="BJ1678" i="1"/>
  <c r="BZ2058" i="1"/>
  <c r="BF1617" i="1"/>
  <c r="BR1635" i="1"/>
  <c r="BZ1425" i="1"/>
  <c r="AR1619" i="1"/>
  <c r="N1293" i="1"/>
  <c r="CD1657" i="1"/>
  <c r="BF1257" i="1"/>
  <c r="CF1983" i="1"/>
  <c r="N1502" i="1"/>
  <c r="N1478" i="1"/>
  <c r="BR1324" i="1"/>
  <c r="CH1295" i="1"/>
  <c r="CD1632" i="1"/>
  <c r="BJ470" i="1"/>
  <c r="BZ1229" i="1"/>
  <c r="CD1468" i="1"/>
  <c r="AD935" i="1"/>
  <c r="CD973" i="1"/>
  <c r="AX897" i="1"/>
  <c r="AL1425" i="1"/>
  <c r="AR1591" i="1"/>
  <c r="BB1723" i="1"/>
  <c r="AT1706" i="1"/>
  <c r="CD1624" i="1"/>
  <c r="R935" i="1"/>
  <c r="BN1755" i="1"/>
  <c r="CB1906" i="1"/>
  <c r="AH1574" i="1"/>
  <c r="CD1009" i="1"/>
  <c r="AD1008" i="1"/>
  <c r="AD998" i="1"/>
  <c r="BZ1356" i="1"/>
  <c r="BN1348" i="1"/>
  <c r="BF1120" i="1"/>
  <c r="AX1091" i="1"/>
  <c r="AT1343" i="1"/>
  <c r="BV1324" i="1"/>
  <c r="BD1255" i="1"/>
  <c r="CB1185" i="1"/>
  <c r="T443" i="1"/>
  <c r="BB1272" i="1"/>
  <c r="N1552" i="1"/>
  <c r="BV1618" i="1"/>
  <c r="BB1600" i="1"/>
  <c r="V593" i="1"/>
  <c r="BV588" i="1"/>
  <c r="BB1532" i="1"/>
  <c r="BB1520" i="1"/>
  <c r="BB1719" i="1"/>
  <c r="AT1700" i="1"/>
  <c r="CH1217" i="1"/>
  <c r="AX1546" i="1"/>
  <c r="CD1527" i="1"/>
  <c r="BV873" i="1"/>
  <c r="AT844" i="1"/>
  <c r="AX1468" i="1"/>
  <c r="BH1668" i="1"/>
  <c r="BZ1131" i="1"/>
  <c r="L1507" i="1"/>
  <c r="AX1443" i="1"/>
  <c r="BL1640" i="1"/>
  <c r="BL1423" i="1"/>
  <c r="AH531" i="1"/>
  <c r="BX1521" i="1"/>
  <c r="T1430" i="1"/>
  <c r="AZ1339" i="1"/>
  <c r="AL491" i="1"/>
  <c r="AP1721" i="1"/>
  <c r="BZ1264" i="1"/>
  <c r="R1022" i="1"/>
  <c r="R1012" i="1"/>
  <c r="N1005" i="1"/>
  <c r="AX979" i="1"/>
  <c r="AX967" i="1"/>
  <c r="AX957" i="1"/>
  <c r="BT583" i="1"/>
  <c r="R1033" i="1"/>
  <c r="BZ1434" i="1"/>
  <c r="BN1380" i="1"/>
  <c r="R889" i="1"/>
  <c r="AD895" i="1"/>
  <c r="AL1280" i="1"/>
  <c r="BN1265" i="1"/>
  <c r="AT781" i="1"/>
  <c r="BX1934" i="1"/>
  <c r="AD1058" i="1"/>
  <c r="AD1048" i="1"/>
  <c r="BP1346" i="1"/>
  <c r="BH1339" i="1"/>
  <c r="BF1005" i="1"/>
  <c r="BF993" i="1"/>
  <c r="BH1703" i="1"/>
  <c r="BP1528" i="1"/>
  <c r="CD811" i="1"/>
  <c r="BR1425" i="1"/>
  <c r="CH1406" i="1"/>
  <c r="CF1073" i="1"/>
  <c r="BZ1068" i="1"/>
  <c r="CH1338" i="1"/>
  <c r="AH1327" i="1"/>
  <c r="BL870" i="1"/>
  <c r="BP849" i="1"/>
  <c r="BZ1244" i="1"/>
  <c r="L1248" i="1"/>
  <c r="CD1454" i="1"/>
  <c r="AX1383" i="1"/>
  <c r="CH685" i="1"/>
  <c r="N1211" i="1"/>
  <c r="BF1400" i="1"/>
  <c r="AX1327" i="1"/>
  <c r="BR656" i="1"/>
  <c r="AT925" i="1"/>
  <c r="AX1281" i="1"/>
  <c r="BB1245" i="1"/>
  <c r="BN875" i="1"/>
  <c r="BN1247" i="1"/>
  <c r="BN853" i="1"/>
  <c r="CH2066" i="1"/>
  <c r="R344" i="1"/>
  <c r="BZ1330" i="1"/>
  <c r="AN1794" i="1"/>
  <c r="AT1420" i="1"/>
  <c r="AX1545" i="1"/>
  <c r="BH1822" i="1"/>
  <c r="J1429" i="1"/>
  <c r="BV1357" i="1"/>
  <c r="CD1482" i="1"/>
  <c r="CB1311" i="1"/>
  <c r="BV1313" i="1"/>
  <c r="BX1248" i="1"/>
  <c r="N1408" i="1"/>
  <c r="BJ1083" i="1"/>
  <c r="Z1391" i="1"/>
  <c r="CD616" i="1"/>
  <c r="BF1484" i="1"/>
  <c r="BV1310" i="1"/>
  <c r="CH1232" i="1"/>
  <c r="BR1551" i="1"/>
  <c r="BT926" i="1"/>
  <c r="BV1377" i="1"/>
  <c r="BN1560" i="1"/>
  <c r="BR1505" i="1"/>
  <c r="AR877" i="1"/>
  <c r="BL1094" i="1"/>
  <c r="BJ1470" i="1"/>
  <c r="AT1656" i="1"/>
  <c r="H646" i="1"/>
  <c r="R945" i="1"/>
  <c r="AR597" i="1"/>
  <c r="V952" i="1"/>
  <c r="BJ1124" i="1"/>
  <c r="BF1520" i="1"/>
  <c r="BF1170" i="1"/>
  <c r="AX1153" i="1"/>
  <c r="J943" i="1"/>
  <c r="BZ1363" i="1"/>
  <c r="CD1156" i="1"/>
  <c r="BF1138" i="1"/>
  <c r="BB907" i="1"/>
  <c r="L1395" i="1"/>
  <c r="AX1131" i="1"/>
  <c r="CD1112" i="1"/>
  <c r="AT750" i="1"/>
  <c r="BT1395" i="1"/>
  <c r="BV736" i="1"/>
  <c r="BB942" i="1"/>
  <c r="AT1712" i="1"/>
  <c r="Z1049" i="1"/>
  <c r="BJ1106" i="1"/>
  <c r="BX1066" i="1"/>
  <c r="AN1549" i="1"/>
  <c r="CF940" i="1"/>
  <c r="BD1073" i="1"/>
  <c r="CH1022" i="1"/>
  <c r="AT1247" i="1"/>
  <c r="BF1440" i="1"/>
  <c r="AV996" i="1"/>
  <c r="CH958" i="1"/>
  <c r="BB1132" i="1"/>
  <c r="BV1054" i="1"/>
  <c r="AT1113" i="1"/>
  <c r="L975" i="1"/>
  <c r="AD1061" i="1"/>
  <c r="AX580" i="1"/>
  <c r="AP1083" i="1"/>
  <c r="AB1087" i="1"/>
  <c r="AX1023" i="1"/>
  <c r="AX1378" i="1"/>
  <c r="CH1085" i="1"/>
  <c r="BJ903" i="1"/>
  <c r="BF952" i="1"/>
  <c r="N943" i="1"/>
  <c r="BJ775" i="1"/>
  <c r="BJ651" i="1"/>
  <c r="AT952" i="1"/>
  <c r="R271" i="1"/>
  <c r="R322" i="1"/>
  <c r="BL1465" i="1"/>
  <c r="Z1545" i="1"/>
  <c r="CB1024" i="1"/>
  <c r="Z931" i="1"/>
  <c r="BR1016" i="1"/>
  <c r="Z1499" i="1"/>
  <c r="AL939" i="1"/>
  <c r="BR1040" i="1"/>
  <c r="AP937" i="1"/>
  <c r="BF1680" i="1"/>
  <c r="CH963" i="1"/>
  <c r="L1115" i="1"/>
  <c r="CH973" i="1"/>
  <c r="BB1483" i="1"/>
  <c r="BR516" i="1"/>
  <c r="BN511" i="1"/>
  <c r="BR1169" i="1"/>
  <c r="BN1082" i="1"/>
  <c r="CH1243" i="1"/>
  <c r="H1045" i="1"/>
  <c r="CH512" i="1"/>
  <c r="BZ509" i="1"/>
  <c r="BN523" i="1"/>
  <c r="BF1587" i="1"/>
  <c r="BN938" i="1"/>
  <c r="BR960" i="1"/>
  <c r="BN1252" i="1"/>
  <c r="BR784" i="1"/>
  <c r="BJ627" i="1"/>
  <c r="CH617" i="1"/>
  <c r="BJ446" i="1"/>
  <c r="BL954" i="1"/>
  <c r="J595" i="1"/>
  <c r="N1134" i="1"/>
  <c r="CH967" i="1"/>
  <c r="CH1021" i="1"/>
  <c r="AH449" i="1"/>
  <c r="BR447" i="1"/>
  <c r="BJ459" i="1"/>
  <c r="BF1069" i="1"/>
  <c r="CH908" i="1"/>
  <c r="CH868" i="1"/>
  <c r="BR783" i="1"/>
  <c r="BZ866" i="1"/>
  <c r="BX450" i="1"/>
  <c r="BH632" i="1"/>
  <c r="N1110" i="1"/>
  <c r="BJ959" i="1"/>
  <c r="Z652" i="1"/>
  <c r="BZ389" i="1"/>
  <c r="AL981" i="1"/>
  <c r="BF1411" i="1"/>
  <c r="BJ1271" i="1"/>
  <c r="BZ1293" i="1"/>
  <c r="BV739" i="1"/>
  <c r="L1458" i="1"/>
  <c r="BV712" i="1"/>
  <c r="Z1461" i="1"/>
  <c r="BV658" i="1"/>
  <c r="AT832" i="1"/>
  <c r="BJ306" i="1"/>
  <c r="BB1084" i="1"/>
  <c r="BZ641" i="1"/>
  <c r="BT422" i="1"/>
  <c r="R358" i="1"/>
  <c r="BB1040" i="1"/>
  <c r="BN854" i="1"/>
  <c r="AL400" i="1"/>
  <c r="BJ1135" i="1"/>
  <c r="BR813" i="1"/>
  <c r="CH692" i="1"/>
  <c r="AX348" i="1"/>
  <c r="BN1090" i="1"/>
  <c r="BR803" i="1"/>
  <c r="BR665" i="1"/>
  <c r="R347" i="1"/>
  <c r="BR1170" i="1"/>
  <c r="AH837" i="1"/>
  <c r="BR762" i="1"/>
  <c r="CD351" i="1"/>
  <c r="BP1038" i="1"/>
  <c r="BR739" i="1"/>
  <c r="BN893" i="1"/>
  <c r="BL471" i="1"/>
  <c r="BJ281" i="1"/>
  <c r="BJ259" i="1"/>
  <c r="N693" i="1"/>
  <c r="BV253" i="1"/>
  <c r="AP652" i="1"/>
  <c r="AV1213" i="1"/>
  <c r="BF840" i="1"/>
  <c r="J249" i="1"/>
  <c r="AN541" i="1"/>
  <c r="AF1871" i="1"/>
  <c r="BV823" i="1"/>
  <c r="AL372" i="1"/>
  <c r="R552" i="1"/>
  <c r="BL1129" i="1"/>
  <c r="AT706" i="1"/>
  <c r="AP321" i="1"/>
  <c r="BV984" i="1"/>
  <c r="AL841" i="1"/>
  <c r="N545" i="1"/>
  <c r="CB317" i="1"/>
  <c r="AN1563" i="1"/>
  <c r="BZ830" i="1"/>
  <c r="BN530" i="1"/>
  <c r="CB296" i="1"/>
  <c r="J1056" i="1"/>
  <c r="BN886" i="1"/>
  <c r="BZ558" i="1"/>
  <c r="AV380" i="1"/>
  <c r="BH1633" i="1"/>
  <c r="BN790" i="1"/>
  <c r="BF1464" i="1"/>
  <c r="V372" i="1"/>
  <c r="AX1489" i="1"/>
  <c r="N1086" i="1"/>
  <c r="CD840" i="1"/>
  <c r="BZ970" i="1"/>
  <c r="CD824" i="1"/>
  <c r="CF1304" i="1"/>
  <c r="CD781" i="1"/>
  <c r="AT1147" i="1"/>
  <c r="AT501" i="1"/>
  <c r="AL1009" i="1"/>
  <c r="BP1339" i="1"/>
  <c r="BZ638" i="1"/>
  <c r="CH364" i="1"/>
  <c r="AL977" i="1"/>
  <c r="AT1135" i="1"/>
  <c r="BZ868" i="1"/>
  <c r="BZ568" i="1"/>
  <c r="CD288" i="1"/>
  <c r="BJ669" i="1"/>
  <c r="Z284" i="1"/>
  <c r="BT485" i="1"/>
  <c r="BV281" i="1"/>
  <c r="BZ819" i="1"/>
  <c r="Z406" i="1"/>
  <c r="BX688" i="1"/>
  <c r="AT299" i="1"/>
  <c r="X1066" i="1"/>
  <c r="X359" i="1"/>
  <c r="BR533" i="1"/>
  <c r="CD266" i="1"/>
  <c r="CF1675" i="1"/>
  <c r="Z741" i="1"/>
  <c r="CD887" i="1"/>
  <c r="CD855" i="1"/>
  <c r="BB595" i="1"/>
  <c r="BN606" i="1"/>
  <c r="AJ310" i="1"/>
  <c r="BX779" i="1"/>
  <c r="CH1240" i="1"/>
  <c r="BZ595" i="1"/>
  <c r="AL309" i="1"/>
  <c r="BH765" i="1"/>
  <c r="Z1180" i="1"/>
  <c r="AL592" i="1"/>
  <c r="AP438" i="1"/>
  <c r="L1101" i="1"/>
  <c r="BN1051" i="1"/>
  <c r="BT520" i="1"/>
  <c r="CF282" i="1"/>
  <c r="CH404" i="1"/>
  <c r="BR292" i="1"/>
  <c r="R438" i="1"/>
  <c r="AX425" i="1"/>
  <c r="AH400" i="1"/>
  <c r="AL251" i="1"/>
  <c r="R340" i="1"/>
  <c r="BJ442" i="1"/>
  <c r="BN413" i="1"/>
  <c r="CH382" i="1"/>
  <c r="R417" i="1"/>
  <c r="AX382" i="1"/>
  <c r="BJ397" i="1"/>
  <c r="AT1603" i="1"/>
  <c r="BZ1436" i="1"/>
  <c r="BX1738" i="1"/>
  <c r="BJ902" i="1"/>
  <c r="CH351" i="1"/>
  <c r="BN692" i="1"/>
  <c r="BJ342" i="1"/>
  <c r="H499" i="1"/>
  <c r="BR306" i="1"/>
  <c r="CB331" i="1"/>
  <c r="BR921" i="1"/>
  <c r="BZ798" i="1"/>
  <c r="CF380" i="1"/>
  <c r="CH432" i="1"/>
  <c r="BN860" i="1"/>
  <c r="BL709" i="1"/>
  <c r="AX358" i="1"/>
  <c r="CH410" i="1"/>
  <c r="BJ435" i="1"/>
  <c r="CH693" i="1"/>
  <c r="BH275" i="1"/>
  <c r="BR858" i="1"/>
  <c r="CH392" i="1"/>
  <c r="BR670" i="1"/>
  <c r="CD442" i="1"/>
  <c r="BJ781" i="1"/>
  <c r="CD344" i="1"/>
  <c r="CH733" i="1"/>
  <c r="BP310" i="1"/>
  <c r="BR1034" i="1"/>
  <c r="BZ299" i="1"/>
  <c r="BR917" i="1"/>
  <c r="AX1083" i="1"/>
  <c r="CB1192" i="1"/>
  <c r="AT1280" i="1"/>
  <c r="BF1275" i="1"/>
  <c r="BJ336" i="1"/>
  <c r="BN358" i="1"/>
  <c r="BV876" i="1"/>
  <c r="BX625" i="1"/>
  <c r="BN319" i="1"/>
  <c r="BJ355" i="1"/>
  <c r="AT869" i="1"/>
  <c r="BL583" i="1"/>
  <c r="BR301" i="1"/>
  <c r="CH350" i="1"/>
  <c r="AX839" i="1"/>
  <c r="BJ537" i="1"/>
  <c r="AJ261" i="1"/>
  <c r="CH334" i="1"/>
  <c r="CH1069" i="1"/>
  <c r="Z841" i="1"/>
  <c r="AX334" i="1"/>
  <c r="CH627" i="1"/>
  <c r="P968" i="1"/>
  <c r="BN788" i="1"/>
  <c r="CD326" i="1"/>
  <c r="BR588" i="1"/>
  <c r="BR1008" i="1"/>
  <c r="AL923" i="1"/>
  <c r="BF347" i="1"/>
  <c r="CH489" i="1"/>
  <c r="AH890" i="1"/>
  <c r="BZ627" i="1"/>
  <c r="BV1103" i="1"/>
  <c r="BJ1229" i="1"/>
  <c r="BN1447" i="1"/>
  <c r="BB1142" i="1"/>
  <c r="AT1035" i="1"/>
  <c r="BB1098" i="1"/>
  <c r="J1000" i="1"/>
  <c r="BV1016" i="1"/>
  <c r="AT1349" i="1"/>
  <c r="BZ861" i="1"/>
  <c r="AT1187" i="1"/>
  <c r="CH398" i="1"/>
  <c r="CH1035" i="1"/>
  <c r="BJ788" i="1"/>
  <c r="BV1124" i="1"/>
  <c r="CH379" i="1"/>
  <c r="BR816" i="1"/>
  <c r="BN641" i="1"/>
  <c r="BV356" i="1"/>
  <c r="AT554" i="1"/>
  <c r="AH441" i="1"/>
  <c r="BX471" i="1"/>
  <c r="R351" i="1"/>
  <c r="AT456" i="1"/>
  <c r="AH418" i="1"/>
  <c r="CF625" i="1"/>
  <c r="AX371" i="1"/>
  <c r="J314" i="1"/>
  <c r="AH281" i="1"/>
  <c r="BP548" i="1"/>
  <c r="CD347" i="1"/>
  <c r="AP532" i="1"/>
  <c r="BB1730" i="1"/>
  <c r="BB930" i="1"/>
  <c r="BB918" i="1"/>
  <c r="BV301" i="1"/>
  <c r="AP728" i="1"/>
  <c r="BJ510" i="1"/>
  <c r="BB980" i="1"/>
  <c r="BJ326" i="1"/>
  <c r="BN691" i="1"/>
  <c r="BR497" i="1"/>
  <c r="J972" i="1"/>
  <c r="CH320" i="1"/>
  <c r="BZ649" i="1"/>
  <c r="BR491" i="1"/>
  <c r="BB1344" i="1"/>
  <c r="CH300" i="1"/>
  <c r="BZ614" i="1"/>
  <c r="BR624" i="1"/>
  <c r="CB394" i="1"/>
  <c r="V539" i="1"/>
  <c r="Z427" i="1"/>
  <c r="BV379" i="1"/>
  <c r="BT359" i="1"/>
  <c r="T555" i="1"/>
  <c r="Z319" i="1"/>
  <c r="CD364" i="1"/>
  <c r="J446" i="1"/>
  <c r="X464" i="1"/>
  <c r="Z428" i="1"/>
  <c r="V399" i="1"/>
  <c r="AV303" i="1"/>
  <c r="N631" i="1"/>
  <c r="BN1245" i="1"/>
  <c r="AX1559" i="1"/>
  <c r="BV907" i="1"/>
  <c r="BX1479" i="1"/>
  <c r="BR834" i="1"/>
  <c r="AV1416" i="1"/>
  <c r="BJ791" i="1"/>
  <c r="CB1283" i="1"/>
  <c r="BJ707" i="1"/>
  <c r="BJ701" i="1"/>
  <c r="CF1017" i="1"/>
  <c r="J372" i="1"/>
  <c r="AV429" i="1"/>
  <c r="AH470" i="1"/>
  <c r="Z987" i="1"/>
  <c r="J357" i="1"/>
  <c r="BT289" i="1"/>
  <c r="Z610" i="1"/>
  <c r="Z279" i="1"/>
  <c r="AD736" i="1"/>
  <c r="J742" i="1"/>
  <c r="AL384" i="1"/>
  <c r="Z431" i="1"/>
  <c r="AD732" i="1"/>
  <c r="BB643" i="1"/>
  <c r="AL259" i="1"/>
  <c r="X394" i="1"/>
  <c r="AD676" i="1"/>
  <c r="V902" i="1"/>
  <c r="CH266" i="1"/>
  <c r="X331" i="1"/>
  <c r="AD720" i="1"/>
  <c r="L996" i="1"/>
  <c r="BF1344" i="1"/>
  <c r="CD1264" i="1"/>
  <c r="BR916" i="1"/>
  <c r="BN396" i="1"/>
  <c r="Z537" i="1"/>
  <c r="CF800" i="1"/>
  <c r="AT454" i="1"/>
  <c r="BZ391" i="1"/>
  <c r="V566" i="1"/>
  <c r="CF786" i="1"/>
  <c r="AP666" i="1"/>
  <c r="BR386" i="1"/>
  <c r="N550" i="1"/>
  <c r="BN1250" i="1"/>
  <c r="AP501" i="1"/>
  <c r="BR364" i="1"/>
  <c r="J502" i="1"/>
  <c r="P422" i="1"/>
  <c r="AH718" i="1"/>
  <c r="AL1077" i="1"/>
  <c r="R564" i="1"/>
  <c r="R362" i="1"/>
  <c r="AH727" i="1"/>
  <c r="T1052" i="1"/>
  <c r="BF508" i="1"/>
  <c r="P331" i="1"/>
  <c r="AH666" i="1"/>
  <c r="CH1181" i="1"/>
  <c r="AN527" i="1"/>
  <c r="R389" i="1"/>
  <c r="AH652" i="1"/>
  <c r="AV1108" i="1"/>
  <c r="BV995" i="1"/>
  <c r="AT1191" i="1"/>
  <c r="BJ951" i="1"/>
  <c r="R390" i="1"/>
  <c r="N285" i="1"/>
  <c r="BR824" i="1"/>
  <c r="CH757" i="1"/>
  <c r="AH571" i="1"/>
  <c r="AD538" i="1"/>
  <c r="R788" i="1"/>
  <c r="AH739" i="1"/>
  <c r="CD379" i="1"/>
  <c r="Z466" i="1"/>
  <c r="BR1180" i="1"/>
  <c r="V278" i="1"/>
  <c r="BV372" i="1"/>
  <c r="V501" i="1"/>
  <c r="BJ1170" i="1"/>
  <c r="T387" i="1"/>
  <c r="AX365" i="1"/>
  <c r="AL637" i="1"/>
  <c r="BR1139" i="1"/>
  <c r="P275" i="1"/>
  <c r="AX344" i="1"/>
  <c r="J364" i="1"/>
  <c r="AF394" i="1"/>
  <c r="AD761" i="1"/>
  <c r="BT1129" i="1"/>
  <c r="CF562" i="1"/>
  <c r="AH389" i="1"/>
  <c r="AD755" i="1"/>
  <c r="BN1232" i="1"/>
  <c r="CD515" i="1"/>
  <c r="BB319" i="1"/>
  <c r="AD771" i="1"/>
  <c r="BP779" i="1"/>
  <c r="BJ587" i="1"/>
  <c r="AH287" i="1"/>
  <c r="AB786" i="1"/>
  <c r="Z923" i="1"/>
  <c r="CB443" i="1"/>
  <c r="AH546" i="1"/>
  <c r="BN488" i="1"/>
  <c r="AL987" i="1"/>
  <c r="AZ961" i="1"/>
  <c r="AF1038" i="1"/>
  <c r="BH877" i="1"/>
  <c r="AL951" i="1"/>
  <c r="BN482" i="1"/>
  <c r="J575" i="1"/>
  <c r="AX750" i="1"/>
  <c r="AP1078" i="1"/>
  <c r="AH1296" i="1"/>
  <c r="R1462" i="1"/>
  <c r="V1679" i="1"/>
  <c r="AX357" i="1"/>
  <c r="AJ450" i="1"/>
  <c r="BP555" i="1"/>
  <c r="CD449" i="1"/>
  <c r="BR994" i="1"/>
  <c r="AL930" i="1"/>
  <c r="AP1037" i="1"/>
  <c r="CH859" i="1"/>
  <c r="AX1426" i="1"/>
  <c r="BP520" i="1"/>
  <c r="P499" i="1"/>
  <c r="CD687" i="1"/>
  <c r="BN566" i="1"/>
  <c r="P548" i="1"/>
  <c r="CD587" i="1"/>
  <c r="BF1377" i="1"/>
  <c r="CH497" i="1"/>
  <c r="BR494" i="1"/>
  <c r="AX1617" i="1"/>
  <c r="BJ305" i="1"/>
  <c r="CD293" i="1"/>
  <c r="P618" i="1"/>
  <c r="BZ1050" i="1"/>
  <c r="N438" i="1"/>
  <c r="BV286" i="1"/>
  <c r="BD618" i="1"/>
  <c r="BZ1044" i="1"/>
  <c r="N384" i="1"/>
  <c r="AX279" i="1"/>
  <c r="BF467" i="1"/>
  <c r="BZ1012" i="1"/>
  <c r="J322" i="1"/>
  <c r="AB401" i="1"/>
  <c r="AH533" i="1"/>
  <c r="AD386" i="1"/>
  <c r="AB856" i="1"/>
  <c r="BJ1016" i="1"/>
  <c r="BZ316" i="1"/>
  <c r="AD288" i="1"/>
  <c r="AB681" i="1"/>
  <c r="BV937" i="1"/>
  <c r="BZ295" i="1"/>
  <c r="AD379" i="1"/>
  <c r="AD813" i="1"/>
  <c r="AT1271" i="1"/>
  <c r="BR362" i="1"/>
  <c r="Z377" i="1"/>
  <c r="AD820" i="1"/>
  <c r="AD792" i="1"/>
  <c r="AT361" i="1"/>
  <c r="AR338" i="1"/>
  <c r="BF327" i="1"/>
  <c r="AT351" i="1"/>
  <c r="AX337" i="1"/>
  <c r="BB399" i="1"/>
  <c r="AX294" i="1"/>
  <c r="BV1042" i="1"/>
  <c r="BR439" i="1"/>
  <c r="BF459" i="1"/>
  <c r="BB817" i="1"/>
  <c r="AP925" i="1"/>
  <c r="AH1202" i="1"/>
  <c r="P1360" i="1"/>
  <c r="V1553" i="1"/>
  <c r="BF1574" i="1"/>
  <c r="AD336" i="1"/>
  <c r="AD278" i="1"/>
  <c r="T331" i="1"/>
  <c r="BR285" i="1"/>
  <c r="BZ266" i="1"/>
  <c r="BJ314" i="1"/>
  <c r="R252" i="1"/>
  <c r="BV1273" i="1"/>
  <c r="BJ343" i="1"/>
  <c r="AL1135" i="1"/>
  <c r="AV1010" i="1"/>
  <c r="CH405" i="1"/>
  <c r="Z399" i="1"/>
  <c r="AT788" i="1"/>
  <c r="V642" i="1"/>
  <c r="CH329" i="1"/>
  <c r="BR321" i="1"/>
  <c r="BL1661" i="1"/>
  <c r="AV961" i="1"/>
  <c r="BR425" i="1"/>
  <c r="N538" i="1"/>
  <c r="BP933" i="1"/>
  <c r="AT638" i="1"/>
  <c r="BN420" i="1"/>
  <c r="J475" i="1"/>
  <c r="BH926" i="1"/>
  <c r="AR674" i="1"/>
  <c r="BJ417" i="1"/>
  <c r="J586" i="1"/>
  <c r="BH842" i="1"/>
  <c r="AT608" i="1"/>
  <c r="N398" i="1"/>
  <c r="BB599" i="1"/>
  <c r="V383" i="1"/>
  <c r="AH722" i="1"/>
  <c r="BD919" i="1"/>
  <c r="V391" i="1"/>
  <c r="V361" i="1"/>
  <c r="AH697" i="1"/>
  <c r="CB842" i="1"/>
  <c r="R440" i="1"/>
  <c r="V316" i="1"/>
  <c r="AD656" i="1"/>
  <c r="Z984" i="1"/>
  <c r="Z340" i="1"/>
  <c r="V259" i="1"/>
  <c r="AH650" i="1"/>
  <c r="N1040" i="1"/>
  <c r="CH781" i="1"/>
  <c r="CH769" i="1"/>
  <c r="BJ715" i="1"/>
  <c r="Z512" i="1"/>
  <c r="Z608" i="1"/>
  <c r="AD623" i="1"/>
  <c r="V526" i="1"/>
  <c r="BN1061" i="1"/>
  <c r="AZ408" i="1"/>
  <c r="P429" i="1"/>
  <c r="Z726" i="1"/>
  <c r="AP811" i="1"/>
  <c r="AH1118" i="1"/>
  <c r="R1518" i="1"/>
  <c r="T1703" i="1"/>
  <c r="V1131" i="1"/>
  <c r="BJ649" i="1"/>
  <c r="AP643" i="1"/>
  <c r="BN889" i="1"/>
  <c r="AP256" i="1"/>
  <c r="BF267" i="1"/>
  <c r="R253" i="1"/>
  <c r="AD377" i="1"/>
  <c r="AL958" i="1"/>
  <c r="Z439" i="1"/>
  <c r="BV951" i="1"/>
  <c r="AP540" i="1"/>
  <c r="AH706" i="1"/>
  <c r="AH658" i="1"/>
  <c r="R462" i="1"/>
  <c r="BF501" i="1"/>
  <c r="BF868" i="1"/>
  <c r="BF804" i="1"/>
  <c r="CF1213" i="1"/>
  <c r="BX730" i="1"/>
  <c r="N281" i="1"/>
  <c r="BJ369" i="1"/>
  <c r="AV912" i="1"/>
  <c r="X366" i="1"/>
  <c r="L338" i="1"/>
  <c r="CH363" i="1"/>
  <c r="P905" i="1"/>
  <c r="Z442" i="1"/>
  <c r="N412" i="1"/>
  <c r="CH347" i="1"/>
  <c r="AR786" i="1"/>
  <c r="V270" i="1"/>
  <c r="J342" i="1"/>
  <c r="AH656" i="1"/>
  <c r="AL635" i="1"/>
  <c r="BB659" i="1"/>
  <c r="Z887" i="1"/>
  <c r="AF674" i="1"/>
  <c r="AL602" i="1"/>
  <c r="AZ667" i="1"/>
  <c r="BZ810" i="1"/>
  <c r="AH698" i="1"/>
  <c r="AX602" i="1"/>
  <c r="BB712" i="1"/>
  <c r="BN672" i="1"/>
  <c r="BF859" i="1"/>
  <c r="AL474" i="1"/>
  <c r="BB832" i="1"/>
  <c r="AR730" i="1"/>
  <c r="AH1278" i="1"/>
  <c r="CH1267" i="1"/>
  <c r="BX1675" i="1"/>
  <c r="V536" i="1"/>
  <c r="V602" i="1"/>
  <c r="Z455" i="1"/>
  <c r="N505" i="1"/>
  <c r="AP792" i="1"/>
  <c r="AL826" i="1"/>
  <c r="Z648" i="1"/>
  <c r="N714" i="1"/>
  <c r="AF828" i="1"/>
  <c r="AL1244" i="1"/>
  <c r="AL1490" i="1"/>
  <c r="P1570" i="1"/>
  <c r="CD1365" i="1"/>
  <c r="BV1230" i="1"/>
  <c r="BB1222" i="1"/>
  <c r="BV1140" i="1"/>
  <c r="BD968" i="1"/>
  <c r="P996" i="1"/>
  <c r="N1210" i="1"/>
  <c r="BJ1063" i="1"/>
  <c r="BZ637" i="1"/>
  <c r="AL685" i="1"/>
  <c r="V496" i="1"/>
  <c r="R316" i="1"/>
  <c r="BZ881" i="1"/>
  <c r="X1080" i="1"/>
  <c r="H422" i="1"/>
  <c r="AT615" i="1"/>
  <c r="BN508" i="1"/>
  <c r="CF835" i="1"/>
  <c r="CB1374" i="1"/>
  <c r="BJ572" i="1"/>
  <c r="AT435" i="1"/>
  <c r="AF436" i="1"/>
  <c r="V837" i="1"/>
  <c r="BJ441" i="1"/>
  <c r="AR387" i="1"/>
  <c r="AT599" i="1"/>
  <c r="BV806" i="1"/>
  <c r="BN428" i="1"/>
  <c r="AT288" i="1"/>
  <c r="AT635" i="1"/>
  <c r="BV693" i="1"/>
  <c r="BJ376" i="1"/>
  <c r="BF382" i="1"/>
  <c r="BB720" i="1"/>
  <c r="CF506" i="1"/>
  <c r="CD764" i="1"/>
  <c r="CD459" i="1"/>
  <c r="AZ828" i="1"/>
  <c r="X450" i="1"/>
  <c r="BV673" i="1"/>
  <c r="AX440" i="1"/>
  <c r="BB775" i="1"/>
  <c r="BJ575" i="1"/>
  <c r="AT910" i="1"/>
  <c r="CH557" i="1"/>
  <c r="BB677" i="1"/>
  <c r="BF543" i="1"/>
  <c r="CH1216" i="1"/>
  <c r="AT928" i="1"/>
  <c r="BB545" i="1"/>
  <c r="BV543" i="1"/>
  <c r="BV497" i="1"/>
  <c r="BR356" i="1"/>
  <c r="BZ348" i="1"/>
  <c r="BN379" i="1"/>
  <c r="BR323" i="1"/>
  <c r="BR540" i="1"/>
  <c r="P709" i="1"/>
  <c r="J686" i="1"/>
  <c r="R832" i="1"/>
  <c r="AH979" i="1"/>
  <c r="AD1163" i="1"/>
  <c r="AN1458" i="1"/>
  <c r="AL1607" i="1"/>
  <c r="AV695" i="1"/>
  <c r="BX408" i="1"/>
  <c r="BP394" i="1"/>
  <c r="BP296" i="1"/>
  <c r="AT293" i="1"/>
  <c r="AP419" i="1"/>
  <c r="AJ324" i="1"/>
  <c r="AP286" i="1"/>
  <c r="CD543" i="1"/>
  <c r="R845" i="1"/>
  <c r="AX524" i="1"/>
  <c r="BB810" i="1"/>
  <c r="BB873" i="1"/>
  <c r="BP982" i="1"/>
  <c r="J334" i="1"/>
  <c r="BB713" i="1"/>
  <c r="BB778" i="1"/>
  <c r="BV830" i="1"/>
  <c r="BV449" i="1"/>
  <c r="V385" i="1"/>
  <c r="BV358" i="1"/>
  <c r="AH343" i="1"/>
  <c r="AT1155" i="1"/>
  <c r="BZ687" i="1"/>
  <c r="BF348" i="1"/>
  <c r="AD306" i="1"/>
  <c r="BV1138" i="1"/>
  <c r="BZ677" i="1"/>
  <c r="AX330" i="1"/>
  <c r="Z390" i="1"/>
  <c r="J1076" i="1"/>
  <c r="BZ908" i="1"/>
  <c r="BT324" i="1"/>
  <c r="CB681" i="1"/>
  <c r="BJ858" i="1"/>
  <c r="CH847" i="1"/>
  <c r="BV368" i="1"/>
  <c r="BR1198" i="1"/>
  <c r="BJ846" i="1"/>
  <c r="BJ805" i="1"/>
  <c r="AX361" i="1"/>
  <c r="AB898" i="1"/>
  <c r="BJ880" i="1"/>
  <c r="Z922" i="1"/>
  <c r="AX383" i="1"/>
  <c r="CH1153" i="1"/>
  <c r="BR825" i="1"/>
  <c r="AP719" i="1"/>
  <c r="AT504" i="1"/>
  <c r="BR1084" i="1"/>
  <c r="AB1031" i="1"/>
  <c r="AX1338" i="1"/>
  <c r="BZ1089" i="1"/>
  <c r="Z1064" i="1"/>
  <c r="N1153" i="1"/>
  <c r="AL1012" i="1"/>
  <c r="R398" i="1"/>
  <c r="BD674" i="1"/>
  <c r="R1341" i="1"/>
  <c r="N634" i="1"/>
  <c r="Z1247" i="1"/>
  <c r="AD1147" i="1"/>
  <c r="AD1371" i="1"/>
  <c r="AD1614" i="1"/>
  <c r="AD483" i="1"/>
  <c r="L1031" i="1"/>
  <c r="CH1005" i="1"/>
  <c r="AL916" i="1"/>
  <c r="AL1029" i="1"/>
  <c r="AZ1003" i="1"/>
  <c r="N1106" i="1"/>
  <c r="BN952" i="1"/>
  <c r="CD375" i="1"/>
  <c r="AX928" i="1"/>
  <c r="BZ1000" i="1"/>
  <c r="BJ881" i="1"/>
  <c r="BR908" i="1"/>
  <c r="BN676" i="1"/>
  <c r="BN1218" i="1"/>
  <c r="BR657" i="1"/>
  <c r="BJ672" i="1"/>
  <c r="CH945" i="1"/>
  <c r="CH1077" i="1"/>
  <c r="BH828" i="1"/>
  <c r="N692" i="1"/>
  <c r="BV272" i="1"/>
  <c r="N1042" i="1"/>
  <c r="BH758" i="1"/>
  <c r="BN685" i="1"/>
  <c r="BN441" i="1"/>
  <c r="Z1035" i="1"/>
  <c r="BN1258" i="1"/>
  <c r="BN673" i="1"/>
  <c r="BR405" i="1"/>
  <c r="BH1003" i="1"/>
  <c r="CB1262" i="1"/>
  <c r="Z915" i="1"/>
  <c r="BZ844" i="1"/>
  <c r="BV302" i="1"/>
  <c r="CH1093" i="1"/>
  <c r="Z426" i="1"/>
  <c r="BN776" i="1"/>
  <c r="V301" i="1"/>
  <c r="BJ1071" i="1"/>
  <c r="Z328" i="1"/>
  <c r="BN650" i="1"/>
  <c r="AX319" i="1"/>
  <c r="J526" i="1"/>
  <c r="AD337" i="1"/>
  <c r="BN603" i="1"/>
  <c r="J298" i="1"/>
  <c r="BB1652" i="1"/>
  <c r="CH487" i="1"/>
  <c r="BZ482" i="1"/>
  <c r="BR477" i="1"/>
  <c r="BR455" i="1"/>
  <c r="BV756" i="1"/>
  <c r="R740" i="1"/>
  <c r="BV799" i="1"/>
  <c r="AD504" i="1"/>
  <c r="AD434" i="1"/>
  <c r="BF477" i="1"/>
  <c r="V445" i="1"/>
  <c r="N448" i="1"/>
  <c r="Z1142" i="1"/>
  <c r="J1321" i="1"/>
  <c r="J1334" i="1"/>
  <c r="Z1392" i="1"/>
  <c r="BR600" i="1"/>
  <c r="BR594" i="1"/>
  <c r="BJ589" i="1"/>
  <c r="BR552" i="1"/>
  <c r="AP1765" i="1"/>
  <c r="AX2132" i="1"/>
  <c r="AX1730" i="1"/>
  <c r="CH1706" i="1"/>
  <c r="BB1637" i="1"/>
  <c r="N1569" i="1"/>
  <c r="BB1826" i="1"/>
  <c r="CH1485" i="1"/>
  <c r="BN1673" i="1"/>
  <c r="N1609" i="1"/>
  <c r="BX1913" i="1"/>
  <c r="BR1659" i="1"/>
  <c r="AX791" i="1"/>
  <c r="CD743" i="1"/>
  <c r="CD700" i="1"/>
  <c r="AD645" i="1"/>
  <c r="BF594" i="1"/>
  <c r="AX1300" i="1"/>
  <c r="Z1561" i="1"/>
  <c r="X1843" i="1"/>
  <c r="AT1831" i="1"/>
  <c r="CB1654" i="1"/>
  <c r="BX1759" i="1"/>
  <c r="N1637" i="1"/>
  <c r="Z1390" i="1"/>
  <c r="CD1250" i="1"/>
  <c r="AJ1381" i="1"/>
  <c r="CD685" i="1"/>
  <c r="BF1714" i="1"/>
  <c r="CD1630" i="1"/>
  <c r="BF1658" i="1"/>
  <c r="BZ1440" i="1"/>
  <c r="BR1071" i="1"/>
  <c r="BF894" i="1"/>
  <c r="CD890" i="1"/>
  <c r="CD869" i="1"/>
  <c r="CD839" i="1"/>
  <c r="BZ756" i="1"/>
  <c r="Z1474" i="1"/>
  <c r="BJ1625" i="1"/>
  <c r="BR1267" i="1"/>
  <c r="BJ1266" i="1"/>
  <c r="BX1528" i="1"/>
  <c r="BH1409" i="1"/>
  <c r="BH821" i="1"/>
  <c r="BR1432" i="1"/>
  <c r="BN1532" i="1"/>
  <c r="AT1646" i="1"/>
  <c r="AP1379" i="1"/>
  <c r="CH1377" i="1"/>
  <c r="BR1362" i="1"/>
  <c r="BL1696" i="1"/>
  <c r="X1563" i="1"/>
  <c r="BH1759" i="1"/>
  <c r="J973" i="1"/>
  <c r="BF1588" i="1"/>
  <c r="CD1506" i="1"/>
  <c r="CH1169" i="1"/>
  <c r="AL1379" i="1"/>
  <c r="BZ1351" i="1"/>
  <c r="BZ1323" i="1"/>
  <c r="BN1012" i="1"/>
  <c r="AV1206" i="1"/>
  <c r="BJ1553" i="1"/>
  <c r="AP1539" i="1"/>
  <c r="BF1128" i="1"/>
  <c r="CD1126" i="1"/>
  <c r="AH1478" i="1"/>
  <c r="BJ1463" i="1"/>
  <c r="CD1058" i="1"/>
  <c r="AD1057" i="1"/>
  <c r="AT1190" i="1"/>
  <c r="BZ1359" i="1"/>
  <c r="BN1329" i="1"/>
  <c r="AX1286" i="1"/>
  <c r="BZ1247" i="1"/>
  <c r="BL1500" i="1"/>
  <c r="L1402" i="1"/>
  <c r="AP984" i="1"/>
  <c r="BJ978" i="1"/>
  <c r="CD1048" i="1"/>
  <c r="AX970" i="1"/>
  <c r="AX958" i="1"/>
  <c r="AR1052" i="1"/>
  <c r="BT1045" i="1"/>
  <c r="BB1259" i="1"/>
  <c r="BH1892" i="1"/>
  <c r="BL793" i="1"/>
  <c r="AP1380" i="1"/>
  <c r="AT1364" i="1"/>
  <c r="BV754" i="1"/>
  <c r="BV733" i="1"/>
  <c r="BV805" i="1"/>
  <c r="BF642" i="1"/>
  <c r="BF596" i="1"/>
  <c r="CD566" i="1"/>
  <c r="CH1810" i="1"/>
  <c r="BF1112" i="1"/>
  <c r="AX1359" i="1"/>
  <c r="BF1278" i="1"/>
  <c r="V1428" i="1"/>
  <c r="BV1215" i="1"/>
  <c r="BB1195" i="1"/>
  <c r="V1180" i="1"/>
  <c r="AT768" i="1"/>
  <c r="AJ1871" i="1"/>
  <c r="BV953" i="1"/>
  <c r="BV1436" i="1"/>
  <c r="J1376" i="1"/>
  <c r="N498" i="1"/>
  <c r="BJ966" i="1"/>
  <c r="AD943" i="1"/>
  <c r="AT1386" i="1"/>
  <c r="V1378" i="1"/>
  <c r="N966" i="1"/>
  <c r="AX1295" i="1"/>
  <c r="J838" i="1"/>
  <c r="AT725" i="1"/>
  <c r="J593" i="1"/>
  <c r="CD1215" i="1"/>
  <c r="BB742" i="1"/>
  <c r="BV615" i="1"/>
  <c r="BJ1236" i="1"/>
  <c r="BF1105" i="1"/>
  <c r="BF1337" i="1"/>
  <c r="BZ1173" i="1"/>
  <c r="N1133" i="1"/>
  <c r="AT1358" i="1"/>
  <c r="AP622" i="1"/>
  <c r="R634" i="1"/>
  <c r="Z1427" i="1"/>
  <c r="AX1478" i="1"/>
  <c r="AX1421" i="1"/>
  <c r="BB1246" i="1"/>
  <c r="BV1166" i="1"/>
  <c r="BZ1449" i="1"/>
  <c r="BV1254" i="1"/>
  <c r="AT1183" i="1"/>
  <c r="BV1120" i="1"/>
  <c r="CH1516" i="1"/>
  <c r="AT1139" i="1"/>
  <c r="V1085" i="1"/>
  <c r="V1041" i="1"/>
  <c r="AJ1332" i="1"/>
  <c r="AT565" i="1"/>
  <c r="AP648" i="1"/>
  <c r="BV1719" i="1"/>
  <c r="V1182" i="1"/>
  <c r="AH1134" i="1"/>
  <c r="AZ1101" i="1"/>
  <c r="N1070" i="1"/>
  <c r="BV1127" i="1"/>
  <c r="BZ1114" i="1"/>
  <c r="N1076" i="1"/>
  <c r="BN1044" i="1"/>
  <c r="BV1037" i="1"/>
  <c r="Z1057" i="1"/>
  <c r="AR1024" i="1"/>
  <c r="BZ992" i="1"/>
  <c r="BF404" i="1"/>
  <c r="BF277" i="1"/>
  <c r="BB334" i="1"/>
  <c r="BB1588" i="1"/>
  <c r="CD889" i="1"/>
  <c r="AX1356" i="1"/>
  <c r="BN1177" i="1"/>
  <c r="BZ1141" i="1"/>
  <c r="CD826" i="1"/>
  <c r="CH1184" i="1"/>
  <c r="N1147" i="1"/>
  <c r="BN1107" i="1"/>
  <c r="CD638" i="1"/>
  <c r="N1125" i="1"/>
  <c r="BT1080" i="1"/>
  <c r="BZ1049" i="1"/>
  <c r="R641" i="1"/>
  <c r="BZ546" i="1"/>
  <c r="Z545" i="1"/>
  <c r="R1061" i="1"/>
  <c r="AX1247" i="1"/>
  <c r="BB1050" i="1"/>
  <c r="BB1006" i="1"/>
  <c r="BB960" i="1"/>
  <c r="AX1191" i="1"/>
  <c r="BV1014" i="1"/>
  <c r="BV970" i="1"/>
  <c r="AT1337" i="1"/>
  <c r="CD1084" i="1"/>
  <c r="BB1446" i="1"/>
  <c r="AT1448" i="1"/>
  <c r="BL1185" i="1"/>
  <c r="BN1155" i="1"/>
  <c r="BN309" i="1"/>
  <c r="BN1366" i="1"/>
  <c r="BT1297" i="1"/>
  <c r="J1082" i="1"/>
  <c r="BR971" i="1"/>
  <c r="R943" i="1"/>
  <c r="J1078" i="1"/>
  <c r="BB1422" i="1"/>
  <c r="AX944" i="1"/>
  <c r="AX932" i="1"/>
  <c r="BB1042" i="1"/>
  <c r="AT729" i="1"/>
  <c r="CD925" i="1"/>
  <c r="CD915" i="1"/>
  <c r="V971" i="1"/>
  <c r="BZ1113" i="1"/>
  <c r="BV960" i="1"/>
  <c r="BF1568" i="1"/>
  <c r="V1278" i="1"/>
  <c r="N942" i="1"/>
  <c r="L1479" i="1"/>
  <c r="AD1425" i="1"/>
  <c r="N988" i="1"/>
  <c r="BZ923" i="1"/>
  <c r="BV1461" i="1"/>
  <c r="BV1246" i="1"/>
  <c r="CF933" i="1"/>
  <c r="BR635" i="1"/>
  <c r="AT1219" i="1"/>
  <c r="BV1156" i="1"/>
  <c r="BL807" i="1"/>
  <c r="CH882" i="1"/>
  <c r="BH793" i="1"/>
  <c r="AH1232" i="1"/>
  <c r="AT417" i="1"/>
  <c r="AR807" i="1"/>
  <c r="CB653" i="1"/>
  <c r="AL585" i="1"/>
  <c r="AL636" i="1"/>
  <c r="AL526" i="1"/>
  <c r="AL501" i="1"/>
  <c r="BV707" i="1"/>
  <c r="CH1163" i="1"/>
  <c r="BR1160" i="1"/>
  <c r="BJ1125" i="1"/>
  <c r="BB440" i="1"/>
  <c r="BB284" i="1"/>
  <c r="BF414" i="1"/>
  <c r="AZ422" i="1"/>
  <c r="BV747" i="1"/>
  <c r="R510" i="1"/>
  <c r="CH1203" i="1"/>
  <c r="BJ1147" i="1"/>
  <c r="AP433" i="1"/>
  <c r="AP379" i="1"/>
  <c r="AT272" i="1"/>
  <c r="BF284" i="1"/>
  <c r="N1398" i="1"/>
  <c r="BZ1042" i="1"/>
  <c r="N1036" i="1"/>
  <c r="Z991" i="1"/>
  <c r="R309" i="1"/>
  <c r="R433" i="1"/>
  <c r="V392" i="1"/>
  <c r="BV1190" i="1"/>
  <c r="AF632" i="1"/>
  <c r="AJ380" i="1"/>
  <c r="AJ513" i="1"/>
  <c r="BB1063" i="1"/>
  <c r="BJ1114" i="1"/>
  <c r="CD1293" i="1"/>
  <c r="AX995" i="1"/>
  <c r="CB744" i="1"/>
  <c r="AD987" i="1"/>
  <c r="CB625" i="1"/>
  <c r="BF970" i="1"/>
  <c r="BJ1231" i="1"/>
  <c r="BR1222" i="1"/>
  <c r="BV1064" i="1"/>
  <c r="AH529" i="1"/>
  <c r="AL286" i="1"/>
  <c r="BX457" i="1"/>
  <c r="BV1020" i="1"/>
  <c r="AD515" i="1"/>
  <c r="AL279" i="1"/>
  <c r="AH550" i="1"/>
  <c r="AP505" i="1"/>
  <c r="AJ821" i="1"/>
  <c r="H597" i="1"/>
  <c r="AD627" i="1"/>
  <c r="AP610" i="1"/>
  <c r="AJ737" i="1"/>
  <c r="CD1355" i="1"/>
  <c r="BB540" i="1"/>
  <c r="AP586" i="1"/>
  <c r="BF679" i="1"/>
  <c r="H842" i="1"/>
  <c r="N537" i="1"/>
  <c r="R606" i="1"/>
  <c r="AL830" i="1"/>
  <c r="AX1167" i="1"/>
  <c r="AT691" i="1"/>
  <c r="AT645" i="1"/>
  <c r="N1111" i="1"/>
  <c r="AP328" i="1"/>
  <c r="BV489" i="1"/>
  <c r="BV1363" i="1"/>
  <c r="Z559" i="1"/>
  <c r="AN429" i="1"/>
  <c r="BV477" i="1"/>
  <c r="V1328" i="1"/>
  <c r="Z452" i="1"/>
  <c r="AP362" i="1"/>
  <c r="BX436" i="1"/>
  <c r="N1239" i="1"/>
  <c r="V538" i="1"/>
  <c r="BF258" i="1"/>
  <c r="R491" i="1"/>
  <c r="BB536" i="1"/>
  <c r="AL865" i="1"/>
  <c r="BV1114" i="1"/>
  <c r="BF568" i="1"/>
  <c r="BB482" i="1"/>
  <c r="AL805" i="1"/>
  <c r="V1079" i="1"/>
  <c r="AP510" i="1"/>
  <c r="BF518" i="1"/>
  <c r="AL762" i="1"/>
  <c r="AT1223" i="1"/>
  <c r="AH484" i="1"/>
  <c r="AZ478" i="1"/>
  <c r="AL711" i="1"/>
  <c r="AT1216" i="1"/>
  <c r="BX1423" i="1"/>
  <c r="N547" i="1"/>
  <c r="BN545" i="1"/>
  <c r="AX363" i="1"/>
  <c r="BJ531" i="1"/>
  <c r="BF301" i="1"/>
  <c r="Z497" i="1"/>
  <c r="BJ403" i="1"/>
  <c r="N397" i="1"/>
  <c r="BX940" i="1"/>
  <c r="AV506" i="1"/>
  <c r="BF638" i="1"/>
  <c r="AP312" i="1"/>
  <c r="BH870" i="1"/>
  <c r="CH1083" i="1"/>
  <c r="BB511" i="1"/>
  <c r="AJ667" i="1"/>
  <c r="AR464" i="1"/>
  <c r="CD671" i="1"/>
  <c r="AT292" i="1"/>
  <c r="AL868" i="1"/>
  <c r="AP512" i="1"/>
  <c r="R643" i="1"/>
  <c r="AP315" i="1"/>
  <c r="AL802" i="1"/>
  <c r="AT557" i="1"/>
  <c r="CD720" i="1"/>
  <c r="AL277" i="1"/>
  <c r="AL774" i="1"/>
  <c r="AP557" i="1"/>
  <c r="AD592" i="1"/>
  <c r="P583" i="1"/>
  <c r="Z1020" i="1"/>
  <c r="BZ987" i="1"/>
  <c r="N1162" i="1"/>
  <c r="AH565" i="1"/>
  <c r="BD261" i="1"/>
  <c r="BF1359" i="1"/>
  <c r="BR876" i="1"/>
  <c r="AD589" i="1"/>
  <c r="BB392" i="1"/>
  <c r="N1208" i="1"/>
  <c r="BR860" i="1"/>
  <c r="AD539" i="1"/>
  <c r="BB375" i="1"/>
  <c r="CF1850" i="1"/>
  <c r="BR676" i="1"/>
  <c r="AD615" i="1"/>
  <c r="AL811" i="1"/>
  <c r="Z510" i="1"/>
  <c r="BD1416" i="1"/>
  <c r="N414" i="1"/>
  <c r="AL763" i="1"/>
  <c r="Z459" i="1"/>
  <c r="BF1450" i="1"/>
  <c r="J404" i="1"/>
  <c r="AL704" i="1"/>
  <c r="AD631" i="1"/>
  <c r="BL1514" i="1"/>
  <c r="R420" i="1"/>
  <c r="AL649" i="1"/>
  <c r="V589" i="1"/>
  <c r="AT1163" i="1"/>
  <c r="Z790" i="1"/>
  <c r="BD1402" i="1"/>
  <c r="AT873" i="1"/>
  <c r="AL1014" i="1"/>
  <c r="AT785" i="1"/>
  <c r="T989" i="1"/>
  <c r="CD580" i="1"/>
  <c r="AV926" i="1"/>
  <c r="Z1231" i="1"/>
  <c r="AH886" i="1"/>
  <c r="T898" i="1"/>
  <c r="AJ1080" i="1"/>
  <c r="AD463" i="1"/>
  <c r="AF520" i="1"/>
  <c r="AR765" i="1"/>
  <c r="AH935" i="1"/>
  <c r="V461" i="1"/>
  <c r="BV1657" i="1"/>
  <c r="BB292" i="1"/>
  <c r="J907" i="1"/>
  <c r="CB548" i="1"/>
  <c r="R1622" i="1"/>
  <c r="BB365" i="1"/>
  <c r="BB840" i="1"/>
  <c r="CB520" i="1"/>
  <c r="BR1481" i="1"/>
  <c r="BF278" i="1"/>
  <c r="CB1143" i="1"/>
  <c r="BN572" i="1"/>
  <c r="CD1548" i="1"/>
  <c r="AH279" i="1"/>
  <c r="BV649" i="1"/>
  <c r="AT1330" i="1"/>
  <c r="AL1082" i="1"/>
  <c r="N1051" i="1"/>
  <c r="AH459" i="1"/>
  <c r="AL470" i="1"/>
  <c r="Z628" i="1"/>
  <c r="BJ1217" i="1"/>
  <c r="BR930" i="1"/>
  <c r="AL550" i="1"/>
  <c r="X485" i="1"/>
  <c r="BR1208" i="1"/>
  <c r="BN1460" i="1"/>
  <c r="BZ1246" i="1"/>
  <c r="V463" i="1"/>
  <c r="CH1156" i="1"/>
  <c r="X954" i="1"/>
  <c r="BR1014" i="1"/>
  <c r="BB1365" i="1"/>
  <c r="AV1003" i="1"/>
  <c r="CH1146" i="1"/>
  <c r="AP495" i="1"/>
  <c r="BX1213" i="1"/>
  <c r="CH932" i="1"/>
  <c r="BJ1128" i="1"/>
  <c r="CH491" i="1"/>
  <c r="J994" i="1"/>
  <c r="CH1079" i="1"/>
  <c r="BR1184" i="1"/>
  <c r="BR498" i="1"/>
  <c r="CH972" i="1"/>
  <c r="BD1080" i="1"/>
  <c r="Z1055" i="1"/>
  <c r="BB1447" i="1"/>
  <c r="AX1442" i="1"/>
  <c r="BL1367" i="1"/>
  <c r="AD740" i="1"/>
  <c r="AR1416" i="1"/>
  <c r="AT714" i="1"/>
  <c r="AD1231" i="1"/>
  <c r="CD662" i="1"/>
  <c r="BN557" i="1"/>
  <c r="BZ312" i="1"/>
  <c r="BV691" i="1"/>
  <c r="AT1253" i="1"/>
  <c r="AH1086" i="1"/>
  <c r="AL565" i="1"/>
  <c r="BR1245" i="1"/>
  <c r="BB1002" i="1"/>
  <c r="AP936" i="1"/>
  <c r="AD1282" i="1"/>
  <c r="BJ533" i="1"/>
  <c r="BN439" i="1"/>
  <c r="CH341" i="1"/>
  <c r="BR1230" i="1"/>
  <c r="CH529" i="1"/>
  <c r="BR420" i="1"/>
  <c r="BZ336" i="1"/>
  <c r="BT653" i="1"/>
  <c r="Z543" i="1"/>
  <c r="BV257" i="1"/>
  <c r="AL348" i="1"/>
  <c r="CH1168" i="1"/>
  <c r="BR519" i="1"/>
  <c r="AX1505" i="1"/>
  <c r="AB625" i="1"/>
  <c r="Z629" i="1"/>
  <c r="Z489" i="1"/>
  <c r="BN1147" i="1"/>
  <c r="CH1019" i="1"/>
  <c r="BJ1041" i="1"/>
  <c r="CF1108" i="1"/>
  <c r="Z1082" i="1"/>
  <c r="X968" i="1"/>
  <c r="AL932" i="1"/>
  <c r="BZ1103" i="1"/>
  <c r="AL1056" i="1"/>
  <c r="BJ949" i="1"/>
  <c r="BJ757" i="1"/>
  <c r="BN1071" i="1"/>
  <c r="AZ912" i="1"/>
  <c r="BJ1057" i="1"/>
  <c r="BF1328" i="1"/>
  <c r="BJ452" i="1"/>
  <c r="AP281" i="1"/>
  <c r="CH258" i="1"/>
  <c r="BB1240" i="1"/>
  <c r="BN448" i="1"/>
  <c r="BF279" i="1"/>
  <c r="CB254" i="1"/>
  <c r="BH1318" i="1"/>
  <c r="BR460" i="1"/>
  <c r="AP413" i="1"/>
  <c r="BN267" i="1"/>
  <c r="AT1133" i="1"/>
  <c r="Z445" i="1"/>
  <c r="CD1596" i="1"/>
  <c r="J435" i="1"/>
  <c r="BB1441" i="1"/>
  <c r="BT604" i="1"/>
  <c r="BN1174" i="1"/>
  <c r="CH1148" i="1"/>
  <c r="N1142" i="1"/>
  <c r="BP877" i="1"/>
  <c r="CF1080" i="1"/>
  <c r="N1310" i="1"/>
  <c r="AH986" i="1"/>
  <c r="AR1143" i="1"/>
  <c r="AT1177" i="1"/>
  <c r="BJ480" i="1"/>
  <c r="BR1036" i="1"/>
  <c r="CH971" i="1"/>
  <c r="J964" i="1"/>
  <c r="BJ456" i="1"/>
  <c r="AR331" i="1"/>
  <c r="AH298" i="1"/>
  <c r="BJ917" i="1"/>
  <c r="AP574" i="1"/>
  <c r="AP334" i="1"/>
  <c r="BR293" i="1"/>
  <c r="BR837" i="1"/>
  <c r="AP634" i="1"/>
  <c r="AT427" i="1"/>
  <c r="AP301" i="1"/>
  <c r="BZ799" i="1"/>
  <c r="AN625" i="1"/>
  <c r="BF377" i="1"/>
  <c r="BR281" i="1"/>
  <c r="CD1159" i="1"/>
  <c r="BV643" i="1"/>
  <c r="CH1252" i="1"/>
  <c r="BN1163" i="1"/>
  <c r="BJ1254" i="1"/>
  <c r="BR575" i="1"/>
  <c r="BD1052" i="1"/>
  <c r="BR914" i="1"/>
  <c r="AP1184" i="1"/>
  <c r="BJ568" i="1"/>
  <c r="CH1027" i="1"/>
  <c r="CH895" i="1"/>
  <c r="BZ1146" i="1"/>
  <c r="CH560" i="1"/>
  <c r="BR986" i="1"/>
  <c r="CH841" i="1"/>
  <c r="AL1002" i="1"/>
  <c r="BH492" i="1"/>
  <c r="N312" i="1"/>
  <c r="BB428" i="1"/>
  <c r="CB450" i="1"/>
  <c r="AB534" i="1"/>
  <c r="J292" i="1"/>
  <c r="BB272" i="1"/>
  <c r="BL625" i="1"/>
  <c r="AD454" i="1"/>
  <c r="P310" i="1"/>
  <c r="BF291" i="1"/>
  <c r="CB534" i="1"/>
  <c r="AH560" i="1"/>
  <c r="AR471" i="1"/>
  <c r="AH386" i="1"/>
  <c r="BH1682" i="1"/>
  <c r="BP968" i="1"/>
  <c r="BV1058" i="1"/>
  <c r="BZ935" i="1"/>
  <c r="AP378" i="1"/>
  <c r="AR317" i="1"/>
  <c r="BJ1132" i="1"/>
  <c r="AP725" i="1"/>
  <c r="R292" i="1"/>
  <c r="T289" i="1"/>
  <c r="CD704" i="1"/>
  <c r="CD679" i="1"/>
  <c r="BT1024" i="1"/>
  <c r="BT492" i="1"/>
  <c r="AP375" i="1"/>
  <c r="BN1238" i="1"/>
  <c r="BZ999" i="1"/>
  <c r="AZ450" i="1"/>
  <c r="BD380" i="1"/>
  <c r="BJ1103" i="1"/>
  <c r="Z974" i="1"/>
  <c r="BX604" i="1"/>
  <c r="BB295" i="1"/>
  <c r="BR1082" i="1"/>
  <c r="AX1320" i="1"/>
  <c r="BJ539" i="1"/>
  <c r="CD264" i="1"/>
  <c r="BN376" i="1"/>
  <c r="V420" i="1"/>
  <c r="N424" i="1"/>
  <c r="AV373" i="1"/>
  <c r="BJ371" i="1"/>
  <c r="BF1271" i="1"/>
  <c r="N370" i="1"/>
  <c r="CD307" i="1"/>
  <c r="BZ384" i="1"/>
  <c r="AH420" i="1"/>
  <c r="N293" i="1"/>
  <c r="BZ425" i="1"/>
  <c r="BZ362" i="1"/>
  <c r="R966" i="1"/>
  <c r="CH313" i="1"/>
  <c r="BZ308" i="1"/>
  <c r="BR305" i="1"/>
  <c r="BR288" i="1"/>
  <c r="J966" i="1"/>
  <c r="AT1393" i="1"/>
  <c r="V1037" i="1"/>
  <c r="AT259" i="1"/>
  <c r="L275" i="1"/>
  <c r="J564" i="1"/>
  <c r="AV975" i="1"/>
  <c r="AT348" i="1"/>
  <c r="V1121" i="1"/>
  <c r="J1301" i="1"/>
  <c r="H1507" i="1"/>
  <c r="CF1269" i="1"/>
  <c r="BN253" i="1"/>
  <c r="BZ251" i="1"/>
  <c r="Z250" i="1"/>
  <c r="AL442" i="1"/>
  <c r="N1083" i="1"/>
  <c r="BN1057" i="1"/>
  <c r="N1131" i="1"/>
  <c r="AD327" i="1"/>
  <c r="L408" i="1"/>
  <c r="CH804" i="1"/>
  <c r="Z446" i="1"/>
  <c r="CD453" i="1"/>
  <c r="AD498" i="1"/>
  <c r="BB1377" i="1"/>
  <c r="AN597" i="1"/>
  <c r="CH403" i="1"/>
  <c r="BJ431" i="1"/>
  <c r="BN1384" i="1"/>
  <c r="Z1355" i="1"/>
  <c r="BH933" i="1"/>
  <c r="AL498" i="1"/>
  <c r="Z362" i="1"/>
  <c r="BR1006" i="1"/>
  <c r="BP884" i="1"/>
  <c r="N497" i="1"/>
  <c r="V404" i="1"/>
  <c r="BJ981" i="1"/>
  <c r="BP814" i="1"/>
  <c r="BN495" i="1"/>
  <c r="CD1301" i="1"/>
  <c r="BX1073" i="1"/>
  <c r="BB1106" i="1"/>
  <c r="CH474" i="1"/>
  <c r="AL392" i="1"/>
  <c r="BR308" i="1"/>
  <c r="BZ918" i="1"/>
  <c r="AP683" i="1"/>
  <c r="AL355" i="1"/>
  <c r="BN305" i="1"/>
  <c r="BN881" i="1"/>
  <c r="AP526" i="1"/>
  <c r="AP253" i="1"/>
  <c r="CH316" i="1"/>
  <c r="BJ687" i="1"/>
  <c r="AT536" i="1"/>
  <c r="AT392" i="1"/>
  <c r="CH299" i="1"/>
  <c r="AN1780" i="1"/>
  <c r="BB383" i="1"/>
  <c r="BB329" i="1"/>
  <c r="BB279" i="1"/>
  <c r="AH271" i="1"/>
  <c r="AF1087" i="1"/>
  <c r="Z1062" i="1"/>
  <c r="Z1133" i="1"/>
  <c r="BR792" i="1"/>
  <c r="AR618" i="1"/>
  <c r="AR429" i="1"/>
  <c r="BJ694" i="1"/>
  <c r="CH399" i="1"/>
  <c r="V1119" i="1"/>
  <c r="AN1248" i="1"/>
  <c r="J1421" i="1"/>
  <c r="V911" i="1"/>
  <c r="AD286" i="1"/>
  <c r="AD412" i="1"/>
  <c r="AD293" i="1"/>
  <c r="Z306" i="1"/>
  <c r="BZ1076" i="1"/>
  <c r="Z1051" i="1"/>
  <c r="BJ1145" i="1"/>
  <c r="CH657" i="1"/>
  <c r="AT571" i="1"/>
  <c r="BV669" i="1"/>
  <c r="BR273" i="1"/>
  <c r="V529" i="1"/>
  <c r="AD456" i="1"/>
  <c r="AD385" i="1"/>
  <c r="AJ296" i="1"/>
  <c r="R636" i="1"/>
  <c r="AP468" i="1"/>
  <c r="BB1321" i="1"/>
  <c r="AB1136" i="1"/>
  <c r="CD1265" i="1"/>
  <c r="CH630" i="1"/>
  <c r="BJ1037" i="1"/>
  <c r="BJ1085" i="1"/>
  <c r="BJ1096" i="1"/>
  <c r="BR623" i="1"/>
  <c r="BD1010" i="1"/>
  <c r="AB1059" i="1"/>
  <c r="BR993" i="1"/>
  <c r="BJ616" i="1"/>
  <c r="AL1183" i="1"/>
  <c r="BN925" i="1"/>
  <c r="BV617" i="1"/>
  <c r="CH582" i="1"/>
  <c r="X289" i="1"/>
  <c r="AT329" i="1"/>
  <c r="BZ596" i="1"/>
  <c r="BB554" i="1"/>
  <c r="Z271" i="1"/>
  <c r="AT378" i="1"/>
  <c r="AL593" i="1"/>
  <c r="BB473" i="1"/>
  <c r="AD292" i="1"/>
  <c r="AL341" i="1"/>
  <c r="BZ624" i="1"/>
  <c r="BF469" i="1"/>
  <c r="V368" i="1"/>
  <c r="AP420" i="1"/>
  <c r="BJ1048" i="1"/>
  <c r="J323" i="1"/>
  <c r="J273" i="1"/>
  <c r="H275" i="1"/>
  <c r="AT517" i="1"/>
  <c r="CH460" i="1"/>
  <c r="N447" i="1"/>
  <c r="Z495" i="1"/>
  <c r="BZ886" i="1"/>
  <c r="BF468" i="1"/>
  <c r="AT511" i="1"/>
  <c r="BR809" i="1"/>
  <c r="BJ263" i="1"/>
  <c r="V1310" i="1"/>
  <c r="AP1152" i="1"/>
  <c r="J1414" i="1"/>
  <c r="H919" i="1"/>
  <c r="AP516" i="1"/>
  <c r="AP462" i="1"/>
  <c r="AP638" i="1"/>
  <c r="AP529" i="1"/>
  <c r="BV365" i="1"/>
  <c r="BB348" i="1"/>
  <c r="BV410" i="1"/>
  <c r="BZ608" i="1"/>
  <c r="BB512" i="1"/>
  <c r="R593" i="1"/>
  <c r="AL399" i="1"/>
  <c r="AX1376" i="1"/>
  <c r="P744" i="1"/>
  <c r="BZ330" i="1"/>
  <c r="BN322" i="1"/>
  <c r="BB1110" i="1"/>
  <c r="BV1252" i="1"/>
  <c r="AX1355" i="1"/>
  <c r="AT1211" i="1"/>
  <c r="P555" i="1"/>
  <c r="AH280" i="1"/>
  <c r="AD642" i="1"/>
  <c r="CH564" i="1"/>
  <c r="P464" i="1"/>
  <c r="AH405" i="1"/>
  <c r="CD637" i="1"/>
  <c r="BR557" i="1"/>
  <c r="BD464" i="1"/>
  <c r="AD404" i="1"/>
  <c r="AX594" i="1"/>
  <c r="BH478" i="1"/>
  <c r="AH607" i="1"/>
  <c r="Z314" i="1"/>
  <c r="BZ537" i="1"/>
  <c r="R301" i="1"/>
  <c r="BZ357" i="1"/>
  <c r="AX1370" i="1"/>
  <c r="BR532" i="1"/>
  <c r="AX293" i="1"/>
  <c r="BR354" i="1"/>
  <c r="BD1066" i="1"/>
  <c r="AP544" i="1"/>
  <c r="BV343" i="1"/>
  <c r="BJ368" i="1"/>
  <c r="BR964" i="1"/>
  <c r="BJ524" i="1"/>
  <c r="CB429" i="1"/>
  <c r="CH1279" i="1"/>
  <c r="BZ405" i="1"/>
  <c r="BR400" i="1"/>
  <c r="BJ399" i="1"/>
  <c r="BN382" i="1"/>
  <c r="CH792" i="1"/>
  <c r="BR719" i="1"/>
  <c r="BP702" i="1"/>
  <c r="BZ379" i="1"/>
  <c r="R425" i="1"/>
  <c r="BL590" i="1"/>
  <c r="AP641" i="1"/>
  <c r="AP572" i="1"/>
  <c r="R1176" i="1"/>
  <c r="AP1112" i="1"/>
  <c r="AH1338" i="1"/>
  <c r="AJ1045" i="1"/>
  <c r="BR347" i="1"/>
  <c r="BN343" i="1"/>
  <c r="BJ340" i="1"/>
  <c r="BR314" i="1"/>
  <c r="CD525" i="1"/>
  <c r="CD481" i="1"/>
  <c r="CF534" i="1"/>
  <c r="CH362" i="1"/>
  <c r="BJ938" i="1"/>
  <c r="BB1254" i="1"/>
  <c r="BJ396" i="1"/>
  <c r="AH680" i="1"/>
  <c r="AF723" i="1"/>
  <c r="BR340" i="1"/>
  <c r="BN313" i="1"/>
  <c r="BF651" i="1"/>
  <c r="BF874" i="1"/>
  <c r="AR1332" i="1"/>
  <c r="N427" i="1"/>
  <c r="BJ469" i="1"/>
  <c r="CH370" i="1"/>
  <c r="BV587" i="1"/>
  <c r="AT358" i="1"/>
  <c r="CH463" i="1"/>
  <c r="CH358" i="1"/>
  <c r="BR1247" i="1"/>
  <c r="AT280" i="1"/>
  <c r="BZ460" i="1"/>
  <c r="N350" i="1"/>
  <c r="BZ1167" i="1"/>
  <c r="AP383" i="1"/>
  <c r="AH445" i="1"/>
  <c r="BJ294" i="1"/>
  <c r="Z301" i="1"/>
  <c r="AH572" i="1"/>
  <c r="CD659" i="1"/>
  <c r="AP273" i="1"/>
  <c r="AL299" i="1"/>
  <c r="AB583" i="1"/>
  <c r="BF641" i="1"/>
  <c r="BD429" i="1"/>
  <c r="CH307" i="1"/>
  <c r="BB559" i="1"/>
  <c r="BV713" i="1"/>
  <c r="AT413" i="1"/>
  <c r="CH292" i="1"/>
  <c r="Z621" i="1"/>
  <c r="BL744" i="1"/>
  <c r="J419" i="1"/>
  <c r="J369" i="1"/>
  <c r="AT526" i="1"/>
  <c r="BB823" i="1"/>
  <c r="BB804" i="1"/>
  <c r="BB882" i="1"/>
  <c r="BB747" i="1"/>
  <c r="CD785" i="1"/>
  <c r="BZ258" i="1"/>
  <c r="BJ571" i="1"/>
  <c r="AD722" i="1"/>
  <c r="AN954" i="1"/>
  <c r="P1325" i="1"/>
  <c r="V1471" i="1"/>
  <c r="AH1708" i="1"/>
  <c r="CD1345" i="1"/>
  <c r="AP672" i="1"/>
  <c r="AP650" i="1"/>
  <c r="AP627" i="1"/>
  <c r="Z851" i="1"/>
  <c r="Z651" i="1"/>
  <c r="Z873" i="1"/>
  <c r="X863" i="1"/>
  <c r="AD692" i="1"/>
  <c r="AT284" i="1"/>
  <c r="CD767" i="1"/>
  <c r="AB1185" i="1"/>
  <c r="BR735" i="1"/>
  <c r="BZ680" i="1"/>
  <c r="BB937" i="1"/>
  <c r="CD880" i="1"/>
  <c r="BZ468" i="1"/>
  <c r="AP445" i="1"/>
  <c r="BN1243" i="1"/>
  <c r="BN1324" i="1"/>
  <c r="J252" i="1"/>
  <c r="BJ588" i="1"/>
  <c r="AT1127" i="1"/>
  <c r="AF478" i="1"/>
  <c r="BB250" i="1"/>
  <c r="CH580" i="1"/>
  <c r="BV1110" i="1"/>
  <c r="AH466" i="1"/>
  <c r="AJ254" i="1"/>
  <c r="BP541" i="1"/>
  <c r="BB1056" i="1"/>
  <c r="AH621" i="1"/>
  <c r="AL439" i="1"/>
  <c r="R469" i="1"/>
  <c r="AP523" i="1"/>
  <c r="BF728" i="1"/>
  <c r="N981" i="1"/>
  <c r="BD632" i="1"/>
  <c r="AP623" i="1"/>
  <c r="BF700" i="1"/>
  <c r="AR912" i="1"/>
  <c r="AL539" i="1"/>
  <c r="AP452" i="1"/>
  <c r="BF783" i="1"/>
  <c r="AR1031" i="1"/>
  <c r="AH512" i="1"/>
  <c r="AP564" i="1"/>
  <c r="BF650" i="1"/>
  <c r="BN736" i="1"/>
  <c r="BP1640" i="1"/>
  <c r="AX1433" i="1"/>
  <c r="AT1231" i="1"/>
  <c r="BF400" i="1"/>
  <c r="CD398" i="1"/>
  <c r="AX414" i="1"/>
  <c r="AX393" i="1"/>
  <c r="AZ1108" i="1"/>
  <c r="AP657" i="1"/>
  <c r="BF747" i="1"/>
  <c r="V851" i="1"/>
  <c r="AP799" i="1"/>
  <c r="AF1241" i="1"/>
  <c r="R1400" i="1"/>
  <c r="V1602" i="1"/>
  <c r="L1178" i="1"/>
  <c r="AT1097" i="1"/>
  <c r="BV1078" i="1"/>
  <c r="BV1034" i="1"/>
  <c r="BV313" i="1"/>
  <c r="AX306" i="1"/>
  <c r="AX328" i="1"/>
  <c r="R300" i="1"/>
  <c r="AL1006" i="1"/>
  <c r="BB467" i="1"/>
  <c r="BN1111" i="1"/>
  <c r="BJ655" i="1"/>
  <c r="BB911" i="1"/>
  <c r="BV769" i="1"/>
  <c r="BZ755" i="1"/>
  <c r="BR911" i="1"/>
  <c r="AP1131" i="1"/>
  <c r="AL1083" i="1"/>
  <c r="BV1202" i="1"/>
  <c r="BL877" i="1"/>
  <c r="BF600" i="1"/>
  <c r="AT321" i="1"/>
  <c r="BN978" i="1"/>
  <c r="N606" i="1"/>
  <c r="BF580" i="1"/>
  <c r="AR373" i="1"/>
  <c r="BN972" i="1"/>
  <c r="J459" i="1"/>
  <c r="BF532" i="1"/>
  <c r="AT441" i="1"/>
  <c r="X933" i="1"/>
  <c r="AX610" i="1"/>
  <c r="AZ471" i="1"/>
  <c r="AL679" i="1"/>
  <c r="J333" i="1"/>
  <c r="CD763" i="1"/>
  <c r="BX254" i="1"/>
  <c r="AJ779" i="1"/>
  <c r="AT609" i="1"/>
  <c r="AX741" i="1"/>
  <c r="AL288" i="1"/>
  <c r="AL729" i="1"/>
  <c r="J390" i="1"/>
  <c r="CD806" i="1"/>
  <c r="BN258" i="1"/>
  <c r="AL879" i="1"/>
  <c r="AR485" i="1"/>
  <c r="CD693" i="1"/>
  <c r="AL741" i="1"/>
  <c r="BJ1281" i="1"/>
  <c r="BR1272" i="1"/>
  <c r="CF1290" i="1"/>
  <c r="BN909" i="1"/>
  <c r="N901" i="1"/>
  <c r="BJ644" i="1"/>
  <c r="BZ879" i="1"/>
  <c r="BZ305" i="1"/>
  <c r="Z736" i="1"/>
  <c r="R844" i="1"/>
  <c r="J769" i="1"/>
  <c r="AH972" i="1"/>
  <c r="AL1198" i="1"/>
  <c r="AJ1423" i="1"/>
  <c r="R1637" i="1"/>
  <c r="BH625" i="1"/>
  <c r="BB1218" i="1"/>
  <c r="AT1201" i="1"/>
  <c r="BB1128" i="1"/>
  <c r="AT2252" i="1"/>
  <c r="BB2051" i="1"/>
  <c r="R2209" i="1"/>
  <c r="BN2196" i="1"/>
  <c r="AT2008" i="1"/>
  <c r="BZ1960" i="1"/>
  <c r="AT1910" i="1"/>
  <c r="BZ1566" i="1"/>
  <c r="BZ1715" i="1"/>
  <c r="Z1646" i="1"/>
  <c r="AZ1661" i="1"/>
  <c r="BJ1702" i="1"/>
  <c r="BB1790" i="1"/>
  <c r="BD1542" i="1"/>
  <c r="CH1658" i="1"/>
  <c r="AP1572" i="1"/>
  <c r="CH1832" i="1"/>
  <c r="CD1833" i="1"/>
  <c r="BP1822" i="1"/>
  <c r="BZ1700" i="1"/>
  <c r="AP1758" i="1"/>
  <c r="CD1062" i="1"/>
  <c r="BB1595" i="1"/>
  <c r="AX904" i="1"/>
  <c r="Z1344" i="1"/>
  <c r="CH1379" i="1"/>
  <c r="BF1993" i="1"/>
  <c r="CD1169" i="1"/>
  <c r="V1476" i="1"/>
  <c r="AX1649" i="1"/>
  <c r="N1554" i="1"/>
  <c r="Z1449" i="1"/>
  <c r="CD1967" i="1"/>
  <c r="BZ1261" i="1"/>
  <c r="AZ1458" i="1"/>
  <c r="BT1444" i="1"/>
  <c r="AR1367" i="1"/>
  <c r="BB1118" i="1"/>
  <c r="CH1421" i="1"/>
  <c r="BJ1393" i="1"/>
  <c r="AX971" i="1"/>
  <c r="R970" i="1"/>
  <c r="BF956" i="1"/>
  <c r="AT1441" i="1"/>
  <c r="AX1418" i="1"/>
  <c r="R958" i="1"/>
  <c r="AL1576" i="1"/>
  <c r="BF1709" i="1"/>
  <c r="BB1001" i="1"/>
  <c r="BV999" i="1"/>
  <c r="BV987" i="1"/>
  <c r="BV977" i="1"/>
  <c r="BZ566" i="1"/>
  <c r="BR1867" i="1"/>
  <c r="AT1131" i="1"/>
  <c r="BV1083" i="1"/>
  <c r="BV1071" i="1"/>
  <c r="AJ331" i="1"/>
  <c r="AL412" i="1"/>
  <c r="BB1029" i="1"/>
  <c r="BB1019" i="1"/>
  <c r="AP280" i="1"/>
  <c r="BN2009" i="1"/>
  <c r="BP1430" i="1"/>
  <c r="J946" i="1"/>
  <c r="J936" i="1"/>
  <c r="V995" i="1"/>
  <c r="AT903" i="1"/>
  <c r="AT893" i="1"/>
  <c r="AT874" i="1"/>
  <c r="AH1035" i="1"/>
  <c r="AT1212" i="1"/>
  <c r="AT1639" i="1"/>
  <c r="BV1622" i="1"/>
  <c r="Z1405" i="1"/>
  <c r="BZ1394" i="1"/>
  <c r="AT1561" i="1"/>
  <c r="BV1544" i="1"/>
  <c r="N1266" i="1"/>
  <c r="BN1264" i="1"/>
  <c r="BJ1422" i="1"/>
  <c r="BF1579" i="1"/>
  <c r="CD1565" i="1"/>
  <c r="BF1092" i="1"/>
  <c r="CD1090" i="1"/>
  <c r="CD1497" i="1"/>
  <c r="BF1477" i="1"/>
  <c r="BF1036" i="1"/>
  <c r="CD1034" i="1"/>
  <c r="AP987" i="1"/>
  <c r="CD1366" i="1"/>
  <c r="BF1314" i="1"/>
  <c r="BV1320" i="1"/>
  <c r="BD1248" i="1"/>
  <c r="CD1211" i="1"/>
  <c r="BF1191" i="1"/>
  <c r="CD776" i="1"/>
  <c r="BF931" i="1"/>
  <c r="AT1456" i="1"/>
  <c r="BB1385" i="1"/>
  <c r="N1226" i="1"/>
  <c r="BZ1190" i="1"/>
  <c r="BF1443" i="1"/>
  <c r="BN1233" i="1"/>
  <c r="AB1017" i="1"/>
  <c r="AX1516" i="1"/>
  <c r="J904" i="1"/>
  <c r="AX1380" i="1"/>
  <c r="CH1236" i="1"/>
  <c r="CD607" i="1"/>
  <c r="AT1702" i="1"/>
  <c r="BF1614" i="1"/>
  <c r="CD1532" i="1"/>
  <c r="J1719" i="1"/>
  <c r="CH1350" i="1"/>
  <c r="BJ991" i="1"/>
  <c r="AT810" i="1"/>
  <c r="CH937" i="1"/>
  <c r="BR1002" i="1"/>
  <c r="AP589" i="1"/>
  <c r="AT722" i="1"/>
  <c r="BR1026" i="1"/>
  <c r="Z932" i="1"/>
  <c r="BF553" i="1"/>
  <c r="BR1537" i="1"/>
  <c r="BJ911" i="1"/>
  <c r="CH851" i="1"/>
  <c r="AH554" i="1"/>
  <c r="BT597" i="1"/>
  <c r="AF618" i="1"/>
  <c r="AX1581" i="1"/>
  <c r="BJ602" i="1"/>
  <c r="BZ1153" i="1"/>
  <c r="BR595" i="1"/>
  <c r="BR561" i="1"/>
  <c r="AT344" i="1"/>
  <c r="N1027" i="1"/>
  <c r="CH568" i="1"/>
  <c r="BX506" i="1"/>
  <c r="AP389" i="1"/>
  <c r="BF1293" i="1"/>
  <c r="AN450" i="1"/>
  <c r="J545" i="1"/>
  <c r="BB263" i="1"/>
  <c r="AT382" i="1"/>
  <c r="AH369" i="1"/>
  <c r="BR1243" i="1"/>
  <c r="AT433" i="1"/>
  <c r="BZ333" i="1"/>
  <c r="AT411" i="1"/>
  <c r="AT354" i="1"/>
  <c r="BV866" i="1"/>
  <c r="BR267" i="1"/>
  <c r="AT376" i="1"/>
  <c r="AP337" i="1"/>
  <c r="BV778" i="1"/>
  <c r="AR415" i="1"/>
  <c r="AP263" i="1"/>
  <c r="BF405" i="1"/>
  <c r="V1425" i="1"/>
  <c r="CD571" i="1"/>
  <c r="BF1393" i="1"/>
  <c r="BV694" i="1"/>
  <c r="CD901" i="1"/>
  <c r="BB516" i="1"/>
  <c r="BB617" i="1"/>
  <c r="AH637" i="1"/>
  <c r="CD847" i="1"/>
  <c r="BB475" i="1"/>
  <c r="AH620" i="1"/>
  <c r="AH566" i="1"/>
  <c r="CD666" i="1"/>
  <c r="AF485" i="1"/>
  <c r="AD622" i="1"/>
  <c r="AD502" i="1"/>
  <c r="BJ1054" i="1"/>
  <c r="CB800" i="1"/>
  <c r="AZ695" i="1"/>
  <c r="BT1094" i="1"/>
  <c r="BF1286" i="1"/>
  <c r="AD582" i="1"/>
  <c r="V561" i="1"/>
  <c r="J631" i="1"/>
  <c r="BF1210" i="1"/>
  <c r="T506" i="1"/>
  <c r="N615" i="1"/>
  <c r="AX609" i="1"/>
  <c r="AX1103" i="1"/>
  <c r="J452" i="1"/>
  <c r="AL564" i="1"/>
  <c r="CH942" i="1"/>
  <c r="BF739" i="1"/>
  <c r="AP432" i="1"/>
  <c r="AP258" i="1"/>
  <c r="AX931" i="1"/>
  <c r="BZ1474" i="1"/>
  <c r="X1619" i="1"/>
  <c r="BX1437" i="1"/>
  <c r="Z337" i="1"/>
  <c r="BF1708" i="1"/>
  <c r="BL1451" i="1"/>
  <c r="BX1381" i="1"/>
  <c r="Z356" i="1"/>
  <c r="AT1601" i="1"/>
  <c r="L1325" i="1"/>
  <c r="X1682" i="1"/>
  <c r="V284" i="1"/>
  <c r="BN1152" i="1"/>
  <c r="V260" i="1"/>
  <c r="R441" i="1"/>
  <c r="BJ964" i="1"/>
  <c r="AX1406" i="1"/>
  <c r="BF984" i="1"/>
  <c r="BF972" i="1"/>
  <c r="J476" i="1"/>
  <c r="CH1050" i="1"/>
  <c r="R974" i="1"/>
  <c r="R964" i="1"/>
  <c r="AX621" i="1"/>
  <c r="BF904" i="1"/>
  <c r="AD957" i="1"/>
  <c r="BB1436" i="1"/>
  <c r="AL518" i="1"/>
  <c r="AN695" i="1"/>
  <c r="AL466" i="1"/>
  <c r="AL567" i="1"/>
  <c r="CH1174" i="1"/>
  <c r="AP364" i="1"/>
  <c r="BJ330" i="1"/>
  <c r="BF826" i="1"/>
  <c r="BF798" i="1"/>
  <c r="AH657" i="1"/>
  <c r="BF733" i="1"/>
  <c r="BF740" i="1"/>
  <c r="BN274" i="1"/>
  <c r="BJ271" i="1"/>
  <c r="BJ253" i="1"/>
  <c r="BF707" i="1"/>
  <c r="BD779" i="1"/>
  <c r="BF762" i="1"/>
  <c r="BF649" i="1"/>
  <c r="CD1280" i="1"/>
  <c r="BV629" i="1"/>
  <c r="BF502" i="1"/>
  <c r="CH265" i="1"/>
  <c r="BF817" i="1"/>
  <c r="BF784" i="1"/>
  <c r="BF686" i="1"/>
  <c r="BF735" i="1"/>
  <c r="BN1450" i="1"/>
  <c r="AL278" i="1"/>
  <c r="AL421" i="1"/>
  <c r="AT421" i="1"/>
  <c r="AL844" i="1"/>
  <c r="AL796" i="1"/>
  <c r="AJ800" i="1"/>
  <c r="L499" i="1"/>
  <c r="T261" i="1"/>
  <c r="N519" i="1"/>
  <c r="N536" i="1"/>
  <c r="BB1075" i="1"/>
  <c r="BZ1082" i="1"/>
  <c r="AT1371" i="1"/>
  <c r="BF1435" i="1"/>
  <c r="BB921" i="1"/>
  <c r="BR1049" i="1"/>
  <c r="BV883" i="1"/>
  <c r="AT902" i="1"/>
  <c r="AT694" i="1"/>
  <c r="AT662" i="1"/>
  <c r="CD1572" i="1"/>
  <c r="AX435" i="1"/>
  <c r="BF473" i="1"/>
  <c r="AD635" i="1"/>
  <c r="AX1499" i="1"/>
  <c r="BZ1105" i="1"/>
  <c r="AN268" i="1"/>
  <c r="L387" i="1"/>
  <c r="Z734" i="1"/>
  <c r="AX265" i="1"/>
  <c r="BR1148" i="1"/>
  <c r="N938" i="1"/>
  <c r="Z722" i="1"/>
  <c r="BD401" i="1"/>
  <c r="CH1131" i="1"/>
  <c r="BL1059" i="1"/>
  <c r="Z860" i="1"/>
  <c r="CD301" i="1"/>
  <c r="CD1267" i="1"/>
  <c r="CD1421" i="1"/>
  <c r="Z777" i="1"/>
  <c r="CH435" i="1"/>
  <c r="BN1084" i="1"/>
  <c r="BF1162" i="1"/>
  <c r="Z1037" i="1"/>
  <c r="BN992" i="1"/>
  <c r="BF328" i="1"/>
  <c r="R631" i="1"/>
  <c r="BF589" i="1"/>
  <c r="T1003" i="1"/>
  <c r="AD307" i="1"/>
  <c r="R565" i="1"/>
  <c r="BB538" i="1"/>
  <c r="AZ996" i="1"/>
  <c r="AD259" i="1"/>
  <c r="R454" i="1"/>
  <c r="BB453" i="1"/>
  <c r="N965" i="1"/>
  <c r="V330" i="1"/>
  <c r="AZ527" i="1"/>
  <c r="AT771" i="1"/>
  <c r="AJ345" i="1"/>
  <c r="BB1154" i="1"/>
  <c r="BZ659" i="1"/>
  <c r="AD743" i="1"/>
  <c r="AL280" i="1"/>
  <c r="BV1118" i="1"/>
  <c r="N914" i="1"/>
  <c r="AT816" i="1"/>
  <c r="N252" i="1"/>
  <c r="AX1411" i="1"/>
  <c r="BJ740" i="1"/>
  <c r="CD698" i="1"/>
  <c r="AT406" i="1"/>
  <c r="AT1047" i="1"/>
  <c r="BB1211" i="1"/>
  <c r="V896" i="1"/>
  <c r="CH1341" i="1"/>
  <c r="BF1420" i="1"/>
  <c r="BN1572" i="1"/>
  <c r="AX1357" i="1"/>
  <c r="BJ1469" i="1"/>
  <c r="BF1252" i="1"/>
  <c r="BB1210" i="1"/>
  <c r="AR583" i="1"/>
  <c r="BV1364" i="1"/>
  <c r="BZ620" i="1"/>
  <c r="BR258" i="1"/>
  <c r="AP621" i="1"/>
  <c r="AT1404" i="1"/>
  <c r="AX792" i="1"/>
  <c r="AL379" i="1"/>
  <c r="BV1162" i="1"/>
  <c r="Z903" i="1"/>
  <c r="L646" i="1"/>
  <c r="BT436" i="1"/>
  <c r="AT1091" i="1"/>
  <c r="BZ894" i="1"/>
  <c r="BN595" i="1"/>
  <c r="AV401" i="1"/>
  <c r="CD1302" i="1"/>
  <c r="Z925" i="1"/>
  <c r="BZ832" i="1"/>
  <c r="CD265" i="1"/>
  <c r="BB1020" i="1"/>
  <c r="BZ862" i="1"/>
  <c r="CH1016" i="1"/>
  <c r="AF289" i="1"/>
  <c r="AH438" i="1"/>
  <c r="AD291" i="1"/>
  <c r="BJ1490" i="1"/>
  <c r="AH291" i="1"/>
  <c r="AD484" i="1"/>
  <c r="J925" i="1"/>
  <c r="BL1864" i="1"/>
  <c r="AH433" i="1"/>
  <c r="AD512" i="1"/>
  <c r="AT916" i="1"/>
  <c r="BF1630" i="1"/>
  <c r="AH308" i="1"/>
  <c r="V455" i="1"/>
  <c r="AT841" i="1"/>
  <c r="BN1394" i="1"/>
  <c r="Z330" i="1"/>
  <c r="BZ1121" i="1"/>
  <c r="BZ567" i="1"/>
  <c r="BL422" i="1"/>
  <c r="BN389" i="1"/>
  <c r="CF1094" i="1"/>
  <c r="BZ557" i="1"/>
  <c r="BP345" i="1"/>
  <c r="BJ384" i="1"/>
  <c r="N1175" i="1"/>
  <c r="BZ589" i="1"/>
  <c r="BB495" i="1"/>
  <c r="BZ396" i="1"/>
  <c r="AL1044" i="1"/>
  <c r="BT506" i="1"/>
  <c r="CB1045" i="1"/>
  <c r="BF474" i="1"/>
  <c r="AT1008" i="1"/>
  <c r="CH921" i="1"/>
  <c r="BB1104" i="1"/>
  <c r="BZ698" i="1"/>
  <c r="BB1058" i="1"/>
  <c r="BT527" i="1"/>
  <c r="V987" i="1"/>
  <c r="AL495" i="1"/>
  <c r="T576" i="1"/>
  <c r="BH849" i="1"/>
  <c r="AT792" i="1"/>
  <c r="BN628" i="1"/>
  <c r="AT412" i="1"/>
  <c r="AJ744" i="1"/>
  <c r="BN1161" i="1"/>
  <c r="BZ581" i="1"/>
  <c r="J497" i="1"/>
  <c r="BZ421" i="1"/>
  <c r="CD257" i="1"/>
  <c r="R406" i="1"/>
  <c r="BV469" i="1"/>
  <c r="BR418" i="1"/>
  <c r="CH419" i="1"/>
  <c r="R287" i="1"/>
  <c r="BV547" i="1"/>
  <c r="BJ432" i="1"/>
  <c r="AD396" i="1"/>
  <c r="R386" i="1"/>
  <c r="BX359" i="1"/>
  <c r="BJ410" i="1"/>
  <c r="BR1449" i="1"/>
  <c r="BR1559" i="1"/>
  <c r="CH1496" i="1"/>
  <c r="BB1727" i="1"/>
  <c r="BJ1239" i="1"/>
  <c r="CH533" i="1"/>
  <c r="AH267" i="1"/>
  <c r="CH1007" i="1"/>
  <c r="BJ1174" i="1"/>
  <c r="BZ530" i="1"/>
  <c r="AH410" i="1"/>
  <c r="BR980" i="1"/>
  <c r="BZ1118" i="1"/>
  <c r="BR525" i="1"/>
  <c r="Z291" i="1"/>
  <c r="CH1057" i="1"/>
  <c r="Z965" i="1"/>
  <c r="BR503" i="1"/>
  <c r="AH348" i="1"/>
  <c r="AH347" i="1"/>
  <c r="N949" i="1"/>
  <c r="J439" i="1"/>
  <c r="CH330" i="1"/>
  <c r="BR342" i="1"/>
  <c r="CH917" i="1"/>
  <c r="J335" i="1"/>
  <c r="BN378" i="1"/>
  <c r="AP350" i="1"/>
  <c r="BL1087" i="1"/>
  <c r="J308" i="1"/>
  <c r="BJ300" i="1"/>
  <c r="BJ334" i="1"/>
  <c r="AT1694" i="1"/>
  <c r="AT1281" i="1"/>
  <c r="AT1440" i="1"/>
  <c r="R421" i="1"/>
  <c r="N426" i="1"/>
  <c r="P408" i="1"/>
  <c r="J414" i="1"/>
  <c r="N322" i="1"/>
  <c r="H359" i="1"/>
  <c r="AJ989" i="1"/>
  <c r="BZ622" i="1"/>
  <c r="BT541" i="1"/>
  <c r="BZ364" i="1"/>
  <c r="BZ368" i="1"/>
  <c r="CD861" i="1"/>
  <c r="BN547" i="1"/>
  <c r="BZ288" i="1"/>
  <c r="AH349" i="1"/>
  <c r="BJ1069" i="1"/>
  <c r="BZ684" i="1"/>
  <c r="AX350" i="1"/>
  <c r="BN537" i="1"/>
  <c r="BR966" i="1"/>
  <c r="BZ650" i="1"/>
  <c r="R349" i="1"/>
  <c r="CH510" i="1"/>
  <c r="L1017" i="1"/>
  <c r="CH740" i="1"/>
  <c r="BV362" i="1"/>
  <c r="BN581" i="1"/>
  <c r="CH935" i="1"/>
  <c r="N896" i="1"/>
  <c r="BZ1432" i="1"/>
  <c r="N1037" i="1"/>
  <c r="Z992" i="1"/>
  <c r="BZ959" i="1"/>
  <c r="BB412" i="1"/>
  <c r="BR298" i="1"/>
  <c r="AX788" i="1"/>
  <c r="N496" i="1"/>
  <c r="BB435" i="1"/>
  <c r="BN294" i="1"/>
  <c r="AT783" i="1"/>
  <c r="BN494" i="1"/>
  <c r="AZ324" i="1"/>
  <c r="BR287" i="1"/>
  <c r="BV746" i="1"/>
  <c r="CH470" i="1"/>
  <c r="Z312" i="1"/>
  <c r="AP250" i="1"/>
  <c r="CH760" i="1"/>
  <c r="BR453" i="1"/>
  <c r="AV352" i="1"/>
  <c r="BJ382" i="1"/>
  <c r="AP718" i="1"/>
  <c r="AH446" i="1"/>
  <c r="AV331" i="1"/>
  <c r="BZ350" i="1"/>
  <c r="BR889" i="1"/>
  <c r="BN476" i="1"/>
  <c r="BT408" i="1"/>
  <c r="CH431" i="1"/>
  <c r="BN643" i="1"/>
  <c r="BJ595" i="1"/>
  <c r="AX1525" i="1"/>
  <c r="BD1374" i="1"/>
  <c r="BZ1253" i="1"/>
  <c r="CH1140" i="1"/>
  <c r="AZ1059" i="1"/>
  <c r="BN1104" i="1"/>
  <c r="N1034" i="1"/>
  <c r="CF1045" i="1"/>
  <c r="AR982" i="1"/>
  <c r="CH442" i="1"/>
  <c r="AT1007" i="1"/>
  <c r="BZ337" i="1"/>
  <c r="BJ816" i="1"/>
  <c r="BR536" i="1"/>
  <c r="AT963" i="1"/>
  <c r="BZ315" i="1"/>
  <c r="AL903" i="1"/>
  <c r="BZ480" i="1"/>
  <c r="BV270" i="1"/>
  <c r="AD578" i="1"/>
  <c r="Z407" i="1"/>
  <c r="BV424" i="1"/>
  <c r="AX263" i="1"/>
  <c r="Z525" i="1"/>
  <c r="Z309" i="1"/>
  <c r="CD407" i="1"/>
  <c r="AX285" i="1"/>
  <c r="AH627" i="1"/>
  <c r="Z355" i="1"/>
  <c r="BP282" i="1"/>
  <c r="CB415" i="1"/>
  <c r="V482" i="1"/>
  <c r="BF1139" i="1"/>
  <c r="BV608" i="1"/>
  <c r="BV580" i="1"/>
  <c r="AP251" i="1"/>
  <c r="CB478" i="1"/>
  <c r="AD494" i="1"/>
  <c r="BJ1120" i="1"/>
  <c r="CH259" i="1"/>
  <c r="P450" i="1"/>
  <c r="CD461" i="1"/>
  <c r="CH1068" i="1"/>
  <c r="BZ256" i="1"/>
  <c r="AJ597" i="1"/>
  <c r="BV445" i="1"/>
  <c r="AT936" i="1"/>
  <c r="CD252" i="1"/>
  <c r="BR538" i="1"/>
  <c r="AX406" i="1"/>
  <c r="AL397" i="1"/>
  <c r="AL606" i="1"/>
  <c r="R329" i="1"/>
  <c r="BN425" i="1"/>
  <c r="N396" i="1"/>
  <c r="N589" i="1"/>
  <c r="P317" i="1"/>
  <c r="CH414" i="1"/>
  <c r="BZ400" i="1"/>
  <c r="J579" i="1"/>
  <c r="R320" i="1"/>
  <c r="CD445" i="1"/>
  <c r="BZ385" i="1"/>
  <c r="AL581" i="1"/>
  <c r="CH1453" i="1"/>
  <c r="BT1409" i="1"/>
  <c r="BB1266" i="1"/>
  <c r="BJ592" i="1"/>
  <c r="AH537" i="1"/>
  <c r="BB553" i="1"/>
  <c r="BV532" i="1"/>
  <c r="BV510" i="1"/>
  <c r="N469" i="1"/>
  <c r="N491" i="1"/>
  <c r="L597" i="1"/>
  <c r="CH537" i="1"/>
  <c r="V295" i="1"/>
  <c r="BZ757" i="1"/>
  <c r="BV1258" i="1"/>
  <c r="CH418" i="1"/>
  <c r="AR1136" i="1"/>
  <c r="BN713" i="1"/>
  <c r="BB1250" i="1"/>
  <c r="BZ413" i="1"/>
  <c r="BR1044" i="1"/>
  <c r="BJ918" i="1"/>
  <c r="BV1168" i="1"/>
  <c r="AH397" i="1"/>
  <c r="BL1101" i="1"/>
  <c r="BJ748" i="1"/>
  <c r="CD385" i="1"/>
  <c r="N305" i="1"/>
  <c r="AH383" i="1"/>
  <c r="CH578" i="1"/>
  <c r="BV378" i="1"/>
  <c r="N326" i="1"/>
  <c r="AH361" i="1"/>
  <c r="BJ564" i="1"/>
  <c r="AD397" i="1"/>
  <c r="R427" i="1"/>
  <c r="AZ436" i="1"/>
  <c r="CH602" i="1"/>
  <c r="CD363" i="1"/>
  <c r="J341" i="1"/>
  <c r="BB1033" i="1"/>
  <c r="AP628" i="1"/>
  <c r="P520" i="1"/>
  <c r="BR468" i="1"/>
  <c r="BB609" i="1"/>
  <c r="AH624" i="1"/>
  <c r="BF631" i="1"/>
  <c r="AD628" i="1"/>
  <c r="BB411" i="1"/>
  <c r="AL447" i="1"/>
  <c r="AL263" i="1"/>
  <c r="Z565" i="1"/>
  <c r="V823" i="1"/>
  <c r="R1107" i="1"/>
  <c r="V1490" i="1"/>
  <c r="AH1595" i="1"/>
  <c r="AT1376" i="1"/>
  <c r="BJ614" i="1"/>
  <c r="CH606" i="1"/>
  <c r="BR573" i="1"/>
  <c r="AX588" i="1"/>
  <c r="AL522" i="1"/>
  <c r="J537" i="1"/>
  <c r="AP531" i="1"/>
  <c r="AF366" i="1"/>
  <c r="CH592" i="1"/>
  <c r="BZ691" i="1"/>
  <c r="AT260" i="1"/>
  <c r="BB372" i="1"/>
  <c r="AP406" i="1"/>
  <c r="V427" i="1"/>
  <c r="V264" i="1"/>
  <c r="CH931" i="1"/>
  <c r="BR1000" i="1"/>
  <c r="BX1108" i="1"/>
  <c r="BP415" i="1"/>
  <c r="AH644" i="1"/>
  <c r="X646" i="1"/>
  <c r="AT1051" i="1"/>
  <c r="BZ354" i="1"/>
  <c r="BN901" i="1"/>
  <c r="BZ601" i="1"/>
  <c r="V1043" i="1"/>
  <c r="BR350" i="1"/>
  <c r="BZ839" i="1"/>
  <c r="BN575" i="1"/>
  <c r="V999" i="1"/>
  <c r="BR334" i="1"/>
  <c r="CH770" i="1"/>
  <c r="BZ523" i="1"/>
  <c r="BF298" i="1"/>
  <c r="AZ569" i="1"/>
  <c r="AD266" i="1"/>
  <c r="CF366" i="1"/>
  <c r="BV292" i="1"/>
  <c r="AH561" i="1"/>
  <c r="X296" i="1"/>
  <c r="BP331" i="1"/>
  <c r="AX301" i="1"/>
  <c r="BB518" i="1"/>
  <c r="AB429" i="1"/>
  <c r="V446" i="1"/>
  <c r="CD277" i="1"/>
  <c r="AD519" i="1"/>
  <c r="N1286" i="1"/>
  <c r="AX407" i="1"/>
  <c r="AT400" i="1"/>
  <c r="CD378" i="1"/>
  <c r="AD774" i="1"/>
  <c r="AD768" i="1"/>
  <c r="AD784" i="1"/>
  <c r="AD756" i="1"/>
  <c r="AD341" i="1"/>
  <c r="BB494" i="1"/>
  <c r="J259" i="1"/>
  <c r="AN562" i="1"/>
  <c r="L709" i="1"/>
  <c r="P1227" i="1"/>
  <c r="V1412" i="1"/>
  <c r="AH1715" i="1"/>
  <c r="BF1250" i="1"/>
  <c r="AX321" i="1"/>
  <c r="CD313" i="1"/>
  <c r="CD292" i="1"/>
  <c r="AD844" i="1"/>
  <c r="AD810" i="1"/>
  <c r="AD854" i="1"/>
  <c r="AD665" i="1"/>
  <c r="AD364" i="1"/>
  <c r="BL408" i="1"/>
  <c r="CD1455" i="1"/>
  <c r="CD539" i="1"/>
  <c r="BT366" i="1"/>
  <c r="AX264" i="1"/>
  <c r="BV446" i="1"/>
  <c r="P303" i="1"/>
  <c r="BJ299" i="1"/>
  <c r="BJ312" i="1"/>
  <c r="CD784" i="1"/>
  <c r="BN372" i="1"/>
  <c r="BZ602" i="1"/>
  <c r="BJ601" i="1"/>
  <c r="BD1234" i="1"/>
  <c r="BR295" i="1"/>
  <c r="Z595" i="1"/>
  <c r="CH579" i="1"/>
  <c r="BB1455" i="1"/>
  <c r="BN292" i="1"/>
  <c r="N592" i="1"/>
  <c r="BJ559" i="1"/>
  <c r="BF1259" i="1"/>
  <c r="BN270" i="1"/>
  <c r="CB506" i="1"/>
  <c r="CD503" i="1"/>
  <c r="CH427" i="1"/>
  <c r="AL532" i="1"/>
  <c r="V355" i="1"/>
  <c r="BV293" i="1"/>
  <c r="BZ424" i="1"/>
  <c r="AL554" i="1"/>
  <c r="V277" i="1"/>
  <c r="CD278" i="1"/>
  <c r="BN438" i="1"/>
  <c r="AX483" i="1"/>
  <c r="T317" i="1"/>
  <c r="AX307" i="1"/>
  <c r="BN414" i="1"/>
  <c r="Z461" i="1"/>
  <c r="AD936" i="1"/>
  <c r="BZ321" i="1"/>
  <c r="BR316" i="1"/>
  <c r="BR299" i="1"/>
  <c r="BF846" i="1"/>
  <c r="BF811" i="1"/>
  <c r="BF677" i="1"/>
  <c r="BF757" i="1"/>
  <c r="V412" i="1"/>
  <c r="V348" i="1"/>
  <c r="J561" i="1"/>
  <c r="AB562" i="1"/>
  <c r="AX655" i="1"/>
  <c r="R1145" i="1"/>
  <c r="V1483" i="1"/>
  <c r="AH1616" i="1"/>
  <c r="CD641" i="1"/>
  <c r="BR257" i="1"/>
  <c r="T254" i="1"/>
  <c r="AX251" i="1"/>
  <c r="BF876" i="1"/>
  <c r="BF848" i="1"/>
  <c r="BF663" i="1"/>
  <c r="BF795" i="1"/>
  <c r="V377" i="1"/>
  <c r="BB300" i="1"/>
  <c r="CD553" i="1"/>
  <c r="BL772" i="1"/>
  <c r="R337" i="1"/>
  <c r="R342" i="1"/>
  <c r="BZ1306" i="1"/>
  <c r="BH1346" i="1"/>
  <c r="J278" i="1"/>
  <c r="J417" i="1"/>
  <c r="BV1153" i="1"/>
  <c r="AL690" i="1"/>
  <c r="BN361" i="1"/>
  <c r="AX474" i="1"/>
  <c r="BR1112" i="1"/>
  <c r="AP581" i="1"/>
  <c r="BJ356" i="1"/>
  <c r="R405" i="1"/>
  <c r="AV1087" i="1"/>
  <c r="AP559" i="1"/>
  <c r="BN351" i="1"/>
  <c r="P338" i="1"/>
  <c r="BN1254" i="1"/>
  <c r="R554" i="1"/>
  <c r="CH335" i="1"/>
  <c r="AR520" i="1"/>
  <c r="N321" i="1"/>
  <c r="BF881" i="1"/>
  <c r="AX1394" i="1"/>
  <c r="N407" i="1"/>
  <c r="N271" i="1"/>
  <c r="BF853" i="1"/>
  <c r="BZ1222" i="1"/>
  <c r="J418" i="1"/>
  <c r="N425" i="1"/>
  <c r="AF653" i="1"/>
  <c r="BL842" i="1"/>
  <c r="V523" i="1"/>
  <c r="N392" i="1"/>
  <c r="BF782" i="1"/>
  <c r="BH1332" i="1"/>
  <c r="BN826" i="1"/>
  <c r="BN804" i="1"/>
  <c r="BZ712" i="1"/>
  <c r="BB362" i="1"/>
  <c r="AH285" i="1"/>
  <c r="AT371" i="1"/>
  <c r="Z417" i="1"/>
  <c r="Z1001" i="1"/>
  <c r="AH622" i="1"/>
  <c r="AD770" i="1"/>
  <c r="Z833" i="1"/>
  <c r="AP818" i="1"/>
  <c r="AF1171" i="1"/>
  <c r="R1492" i="1"/>
  <c r="V1595" i="1"/>
  <c r="AT930" i="1"/>
  <c r="AT847" i="1"/>
  <c r="AD841" i="1"/>
  <c r="CD818" i="1"/>
  <c r="BR804" i="1"/>
  <c r="CH761" i="1"/>
  <c r="BZ921" i="1"/>
  <c r="BR692" i="1"/>
  <c r="BX772" i="1"/>
  <c r="R418" i="1"/>
  <c r="BB1166" i="1"/>
  <c r="BB265" i="1"/>
  <c r="BB733" i="1"/>
  <c r="BB685" i="1"/>
  <c r="R411" i="1"/>
  <c r="H408" i="1"/>
  <c r="BB876" i="1"/>
  <c r="BB818" i="1"/>
  <c r="AX888" i="1"/>
  <c r="X1234" i="1"/>
  <c r="AT550" i="1"/>
  <c r="CH302" i="1"/>
  <c r="BF1357" i="1"/>
  <c r="AT658" i="1"/>
  <c r="AT683" i="1"/>
  <c r="AH301" i="1"/>
  <c r="BF1285" i="1"/>
  <c r="AT677" i="1"/>
  <c r="AT585" i="1"/>
  <c r="BZ284" i="1"/>
  <c r="BJ1187" i="1"/>
  <c r="AP637" i="1"/>
  <c r="AT657" i="1"/>
  <c r="BF726" i="1"/>
  <c r="AT419" i="1"/>
  <c r="AZ814" i="1"/>
  <c r="BJ560" i="1"/>
  <c r="BF698" i="1"/>
  <c r="AR443" i="1"/>
  <c r="BB662" i="1"/>
  <c r="CF499" i="1"/>
  <c r="BF781" i="1"/>
  <c r="AL294" i="1"/>
  <c r="BB736" i="1"/>
  <c r="BR615" i="1"/>
  <c r="BF855" i="1"/>
  <c r="AP305" i="1"/>
  <c r="X870" i="1"/>
  <c r="R1425" i="1"/>
  <c r="BV901" i="1"/>
  <c r="BB893" i="1"/>
  <c r="BB789" i="1"/>
  <c r="CH615" i="1"/>
  <c r="CH595" i="1"/>
  <c r="BZ452" i="1"/>
  <c r="BR550" i="1"/>
  <c r="BZ477" i="1"/>
  <c r="AX764" i="1"/>
  <c r="V753" i="1"/>
  <c r="J851" i="1"/>
  <c r="AH1057" i="1"/>
  <c r="AL1168" i="1"/>
  <c r="AJ1353" i="1"/>
  <c r="R1643" i="1"/>
  <c r="BJ1008" i="1"/>
  <c r="BF1321" i="1"/>
  <c r="AP1232" i="1"/>
  <c r="N1163" i="1"/>
  <c r="BV407" i="1"/>
  <c r="BF397" i="1"/>
  <c r="BH289" i="1"/>
  <c r="BV354" i="1"/>
  <c r="BR589" i="1"/>
  <c r="AX866" i="1"/>
  <c r="CD832" i="1"/>
  <c r="AX522" i="1"/>
  <c r="AR660" i="1"/>
  <c r="BV911" i="1"/>
  <c r="BN272" i="1"/>
  <c r="AL315" i="1"/>
  <c r="BZ782" i="1"/>
  <c r="AP715" i="1"/>
  <c r="AT713" i="1"/>
  <c r="BV291" i="1"/>
  <c r="AD428" i="1"/>
  <c r="AP635" i="1"/>
  <c r="AH1183" i="1"/>
  <c r="BN265" i="1"/>
  <c r="AD382" i="1"/>
  <c r="AP525" i="1"/>
  <c r="BN1173" i="1"/>
  <c r="AV254" i="1"/>
  <c r="Z322" i="1"/>
  <c r="AP614" i="1"/>
  <c r="BZ1135" i="1"/>
  <c r="AL419" i="1"/>
  <c r="V292" i="1"/>
  <c r="Z882" i="1"/>
  <c r="AD347" i="1"/>
  <c r="AB646" i="1"/>
  <c r="V308" i="1"/>
  <c r="Z872" i="1"/>
  <c r="AX326" i="1"/>
  <c r="CD1411" i="1"/>
  <c r="BR1068" i="1"/>
  <c r="X674" i="1"/>
  <c r="BV376" i="1"/>
  <c r="AR884" i="1"/>
  <c r="AD442" i="1"/>
  <c r="Z848" i="1"/>
  <c r="CD291" i="1"/>
  <c r="CH1225" i="1"/>
  <c r="BN613" i="1"/>
  <c r="BZ435" i="1"/>
  <c r="BR432" i="1"/>
  <c r="BR410" i="1"/>
  <c r="N627" i="1"/>
  <c r="AL467" i="1"/>
  <c r="X492" i="1"/>
  <c r="P436" i="1"/>
  <c r="AP272" i="1"/>
  <c r="R670" i="1"/>
  <c r="J860" i="1"/>
  <c r="L807" i="1"/>
  <c r="AH930" i="1"/>
  <c r="AB1325" i="1"/>
  <c r="AP1391" i="1"/>
  <c r="AJ1584" i="1"/>
  <c r="BV545" i="1"/>
  <c r="BR371" i="1"/>
  <c r="BN368" i="1"/>
  <c r="BJ349" i="1"/>
  <c r="BF480" i="1"/>
  <c r="BF616" i="1"/>
  <c r="R551" i="1"/>
  <c r="BB477" i="1"/>
  <c r="Z365" i="1"/>
  <c r="N845" i="1"/>
  <c r="N841" i="1"/>
  <c r="BN1092" i="1"/>
  <c r="BJ1138" i="1"/>
  <c r="CH720" i="1"/>
  <c r="BJ322" i="1"/>
  <c r="J1026" i="1"/>
  <c r="BV1132" i="1"/>
  <c r="BV495" i="1"/>
  <c r="BR389" i="1"/>
  <c r="AL904" i="1"/>
  <c r="BN342" i="1"/>
  <c r="J410" i="1"/>
  <c r="J986" i="1"/>
  <c r="BZ742" i="1"/>
  <c r="BR329" i="1"/>
  <c r="J264" i="1"/>
  <c r="AT977" i="1"/>
  <c r="BZ728" i="1"/>
  <c r="CH315" i="1"/>
  <c r="AT530" i="1"/>
  <c r="V1329" i="1"/>
  <c r="AD888" i="1"/>
  <c r="BZ252" i="1"/>
  <c r="X1493" i="1"/>
  <c r="BN649" i="1"/>
  <c r="AL643" i="1"/>
  <c r="BV280" i="1"/>
  <c r="AV1409" i="1"/>
  <c r="Z643" i="1"/>
  <c r="AL895" i="1"/>
  <c r="AX273" i="1"/>
  <c r="BZ1188" i="1"/>
  <c r="BN671" i="1"/>
  <c r="CH718" i="1"/>
  <c r="AX295" i="1"/>
  <c r="BB1198" i="1"/>
  <c r="AL911" i="1"/>
  <c r="BN754" i="1"/>
  <c r="CH483" i="1"/>
  <c r="BP667" i="1"/>
  <c r="AL925" i="1"/>
  <c r="BJ832" i="1"/>
  <c r="N1058" i="1"/>
  <c r="BN1006" i="1"/>
  <c r="AR1108" i="1"/>
  <c r="BP954" i="1"/>
  <c r="BF302" i="1"/>
  <c r="AX760" i="1"/>
  <c r="P576" i="1"/>
  <c r="BR638" i="1"/>
  <c r="Z1315" i="1"/>
  <c r="J1265" i="1"/>
  <c r="AD1342" i="1"/>
  <c r="AD1541" i="1"/>
  <c r="BD415" i="1"/>
  <c r="AP722" i="1"/>
  <c r="AP712" i="1"/>
  <c r="BZ665" i="1"/>
  <c r="CF1857" i="1"/>
  <c r="AX1476" i="1"/>
  <c r="AV1479" i="1"/>
  <c r="BB1716" i="1"/>
  <c r="AX1590" i="1"/>
  <c r="AT1475" i="1"/>
  <c r="BR1117" i="1"/>
  <c r="R888" i="1"/>
  <c r="AX935" i="1"/>
  <c r="AX742" i="1"/>
  <c r="AX1415" i="1"/>
  <c r="BB1825" i="1"/>
  <c r="AN1605" i="1"/>
  <c r="BZ1331" i="1"/>
  <c r="BF1460" i="1"/>
  <c r="BJ831" i="1"/>
  <c r="R1014" i="1"/>
  <c r="CD894" i="1"/>
  <c r="BB1096" i="1"/>
  <c r="BV1341" i="1"/>
  <c r="BZ1352" i="1"/>
  <c r="BX1472" i="1"/>
  <c r="AT1498" i="1"/>
  <c r="BJ1434" i="1"/>
  <c r="BV1616" i="1"/>
  <c r="BB1530" i="1"/>
  <c r="BV1301" i="1"/>
  <c r="BL1080" i="1"/>
  <c r="AZ1094" i="1"/>
  <c r="BN915" i="1"/>
  <c r="BZ847" i="1"/>
  <c r="AN702" i="1"/>
  <c r="V959" i="1"/>
  <c r="BV420" i="1"/>
  <c r="AT398" i="1"/>
  <c r="BV350" i="1"/>
  <c r="BL751" i="1"/>
  <c r="AD414" i="1"/>
  <c r="AB373" i="1"/>
  <c r="Z413" i="1"/>
  <c r="BR1226" i="1"/>
  <c r="N490" i="1"/>
  <c r="L485" i="1"/>
  <c r="H485" i="1"/>
  <c r="CH860" i="1"/>
  <c r="BR861" i="1"/>
  <c r="BJ756" i="1"/>
  <c r="BZ748" i="1"/>
  <c r="AD1049" i="1"/>
  <c r="AX1013" i="1"/>
  <c r="BV1412" i="1"/>
  <c r="BZ1072" i="1"/>
  <c r="N1530" i="1"/>
  <c r="N1484" i="1"/>
  <c r="CD1666" i="1"/>
  <c r="BN1386" i="1"/>
  <c r="J265" i="1"/>
  <c r="L562" i="1"/>
  <c r="CF345" i="1"/>
  <c r="AL354" i="1"/>
  <c r="CD1303" i="1"/>
  <c r="AJ604" i="1"/>
  <c r="CD370" i="1"/>
  <c r="N286" i="1"/>
  <c r="AX341" i="1"/>
  <c r="BN1195" i="1"/>
  <c r="CD893" i="1"/>
  <c r="BH639" i="1"/>
  <c r="CH862" i="1"/>
  <c r="Z603" i="1"/>
  <c r="Z487" i="1"/>
  <c r="AD558" i="1"/>
  <c r="V467" i="1"/>
  <c r="AD1330" i="1"/>
  <c r="BN678" i="1"/>
  <c r="BN666" i="1"/>
  <c r="Z909" i="1"/>
  <c r="AJ1052" i="1"/>
  <c r="BX975" i="1"/>
  <c r="BR956" i="1"/>
  <c r="BR1056" i="1"/>
  <c r="CF856" i="1"/>
  <c r="BJ1119" i="1"/>
  <c r="AT347" i="1"/>
  <c r="BV312" i="1"/>
  <c r="N315" i="1"/>
  <c r="N336" i="1"/>
  <c r="P324" i="1"/>
  <c r="J361" i="1"/>
  <c r="BZ910" i="1"/>
  <c r="BT331" i="1"/>
  <c r="AZ303" i="1"/>
  <c r="BN427" i="1"/>
  <c r="AD603" i="1"/>
  <c r="Z531" i="1"/>
  <c r="AH462" i="1"/>
  <c r="V466" i="1"/>
  <c r="BV1446" i="1"/>
  <c r="AT1285" i="1"/>
  <c r="Z434" i="1"/>
  <c r="V413" i="1"/>
  <c r="J676" i="1"/>
  <c r="AD832" i="1"/>
  <c r="H583" i="1"/>
  <c r="AD798" i="1"/>
  <c r="CD511" i="1"/>
  <c r="P345" i="1"/>
  <c r="R371" i="1"/>
  <c r="N313" i="1"/>
  <c r="AD875" i="1"/>
  <c r="AD869" i="1"/>
  <c r="AB667" i="1"/>
  <c r="AD859" i="1"/>
  <c r="CH1138" i="1"/>
  <c r="BN1036" i="1"/>
  <c r="AX531" i="1"/>
  <c r="AX502" i="1"/>
  <c r="AX747" i="1"/>
  <c r="AX727" i="1"/>
  <c r="AX775" i="1"/>
  <c r="AX699" i="1"/>
  <c r="N1170" i="1"/>
  <c r="AF254" i="1"/>
  <c r="BJ250" i="1"/>
  <c r="AT407" i="1"/>
  <c r="AX685" i="1"/>
  <c r="AX652" i="1"/>
  <c r="AX712" i="1"/>
  <c r="AX860" i="1"/>
  <c r="AX628" i="1"/>
  <c r="BN260" i="1"/>
  <c r="BZ613" i="1"/>
  <c r="BJ545" i="1"/>
  <c r="BN967" i="1"/>
  <c r="AR933" i="1"/>
  <c r="BP1017" i="1"/>
  <c r="AR779" i="1"/>
  <c r="BN781" i="1"/>
  <c r="BX492" i="1"/>
  <c r="CF632" i="1"/>
  <c r="CD475" i="1"/>
  <c r="N1196" i="1"/>
  <c r="CD1309" i="1"/>
  <c r="BP793" i="1"/>
  <c r="BT1143" i="1"/>
  <c r="N1128" i="1"/>
  <c r="BX933" i="1"/>
  <c r="T961" i="1"/>
  <c r="BJ637" i="1"/>
  <c r="N897" i="1"/>
  <c r="AH887" i="1"/>
  <c r="BP1654" i="1"/>
  <c r="AT1327" i="1"/>
  <c r="V1021" i="1"/>
  <c r="BV1329" i="1"/>
  <c r="CD1387" i="1"/>
  <c r="AT447" i="1"/>
  <c r="AV751" i="1"/>
  <c r="AL1680" i="1"/>
  <c r="BR1146" i="1"/>
  <c r="J400" i="1"/>
  <c r="AT523" i="1"/>
  <c r="V600" i="1"/>
  <c r="AJ940" i="1"/>
  <c r="AL897" i="1"/>
  <c r="BN852" i="1"/>
  <c r="BN592" i="1"/>
  <c r="BN1069" i="1"/>
  <c r="BZ1043" i="1"/>
  <c r="N1139" i="1"/>
  <c r="N993" i="1"/>
  <c r="N1202" i="1"/>
  <c r="BR379" i="1"/>
  <c r="BD667" i="1"/>
  <c r="AJ1535" i="1"/>
  <c r="BD954" i="1"/>
  <c r="BZ313" i="1"/>
  <c r="BV550" i="1"/>
  <c r="BN474" i="1"/>
  <c r="BJ833" i="1"/>
  <c r="BN470" i="1"/>
  <c r="BZ456" i="1"/>
  <c r="BR566" i="1"/>
  <c r="BT1059" i="1"/>
  <c r="BZ1034" i="1"/>
  <c r="N1112" i="1"/>
  <c r="N984" i="1"/>
  <c r="CH662" i="1"/>
  <c r="AT560" i="1"/>
  <c r="AX708" i="1"/>
  <c r="AL1540" i="1"/>
  <c r="BZ721" i="1"/>
  <c r="AH509" i="1"/>
  <c r="J468" i="1"/>
  <c r="R523" i="1"/>
  <c r="X982" i="1"/>
  <c r="Z896" i="1"/>
  <c r="BZ887" i="1"/>
  <c r="BZ791" i="1"/>
  <c r="AR989" i="1"/>
  <c r="AL964" i="1"/>
  <c r="AL1042" i="1"/>
  <c r="BT877" i="1"/>
  <c r="BN845" i="1"/>
  <c r="AT985" i="1"/>
  <c r="AL267" i="1"/>
  <c r="AD1644" i="1"/>
  <c r="BN806" i="1"/>
  <c r="N1121" i="1"/>
  <c r="J638" i="1"/>
  <c r="CH322" i="1"/>
  <c r="AT1380" i="1"/>
  <c r="AJ1234" i="1"/>
  <c r="BZ1257" i="1"/>
  <c r="CD809" i="1"/>
  <c r="V587" i="1"/>
  <c r="V504" i="1"/>
  <c r="Z575" i="1"/>
  <c r="R978" i="1"/>
  <c r="J489" i="1"/>
  <c r="AD600" i="1"/>
  <c r="BJ714" i="1"/>
  <c r="BH1353" i="1"/>
  <c r="AT538" i="1"/>
  <c r="X520" i="1"/>
  <c r="BN958" i="1"/>
  <c r="BV1453" i="1"/>
  <c r="BJ741" i="1"/>
  <c r="AP704" i="1"/>
  <c r="BJ680" i="1"/>
  <c r="BZ711" i="1"/>
  <c r="CH571" i="1"/>
  <c r="BR564" i="1"/>
  <c r="BR586" i="1"/>
  <c r="BX1696" i="1"/>
  <c r="J461" i="1"/>
  <c r="BJ603" i="1"/>
  <c r="Z914" i="1"/>
  <c r="AT909" i="1"/>
  <c r="BN939" i="1"/>
  <c r="BJ579" i="1"/>
  <c r="BP506" i="1"/>
  <c r="AX449" i="1"/>
  <c r="BJ945" i="1"/>
  <c r="BZ937" i="1"/>
  <c r="BR848" i="1"/>
  <c r="AP742" i="1"/>
  <c r="AT379" i="1"/>
  <c r="AT357" i="1"/>
  <c r="AT314" i="1"/>
  <c r="BL1395" i="1"/>
  <c r="BR341" i="1"/>
  <c r="AT438" i="1"/>
  <c r="AD659" i="1"/>
  <c r="BF1174" i="1"/>
  <c r="AP414" i="1"/>
  <c r="N316" i="1"/>
  <c r="J413" i="1"/>
  <c r="P373" i="1"/>
  <c r="AR282" i="1"/>
  <c r="AL641" i="1"/>
  <c r="CH588" i="1"/>
  <c r="BN778" i="1"/>
  <c r="BZ740" i="1"/>
  <c r="V271" i="1"/>
  <c r="V371" i="1"/>
  <c r="BP905" i="1"/>
  <c r="V1166" i="1"/>
  <c r="V1007" i="1"/>
  <c r="CH523" i="1"/>
  <c r="BR859" i="1"/>
  <c r="AH635" i="1"/>
  <c r="P1101" i="1"/>
  <c r="AP1201" i="1"/>
  <c r="AH1455" i="1"/>
  <c r="AR898" i="1"/>
  <c r="BR277" i="1"/>
  <c r="BJ267" i="1"/>
  <c r="BN256" i="1"/>
  <c r="AJ366" i="1"/>
  <c r="BJ278" i="1"/>
  <c r="AL253" i="1"/>
  <c r="CH333" i="1"/>
  <c r="N349" i="1"/>
  <c r="AL937" i="1"/>
  <c r="AL494" i="1"/>
  <c r="AL909" i="1"/>
  <c r="H632" i="1"/>
  <c r="R1208" i="1"/>
  <c r="AP1111" i="1"/>
  <c r="AH1491" i="1"/>
  <c r="AP791" i="1"/>
  <c r="AV989" i="1"/>
  <c r="AL935" i="1"/>
  <c r="CH1075" i="1"/>
  <c r="BN929" i="1"/>
  <c r="T499" i="1"/>
  <c r="BX618" i="1"/>
  <c r="BZ573" i="1"/>
  <c r="BJ270" i="1"/>
  <c r="CH690" i="1"/>
  <c r="BV504" i="1"/>
  <c r="BV333" i="1"/>
  <c r="AD831" i="1"/>
  <c r="R1153" i="1"/>
  <c r="V1503" i="1"/>
  <c r="AH1603" i="1"/>
  <c r="BR1840" i="1"/>
  <c r="N1882" i="1"/>
  <c r="BB496" i="1"/>
  <c r="R299" i="1"/>
  <c r="AD797" i="1"/>
  <c r="R1141" i="1"/>
  <c r="V1491" i="1"/>
  <c r="AH1712" i="1"/>
  <c r="BR1777" i="1"/>
  <c r="N1845" i="1"/>
  <c r="AX433" i="1"/>
  <c r="BJ284" i="1"/>
  <c r="AD868" i="1"/>
  <c r="R1236" i="1"/>
  <c r="V1454" i="1"/>
  <c r="AH1631" i="1"/>
  <c r="AL1887" i="1"/>
  <c r="N1805" i="1"/>
  <c r="Z364" i="1"/>
  <c r="AV359" i="1"/>
  <c r="AR303" i="1"/>
  <c r="BN1196" i="1"/>
  <c r="AL512" i="1"/>
  <c r="BR370" i="1"/>
  <c r="T1241" i="1"/>
  <c r="BN306" i="1"/>
  <c r="BJ558" i="1"/>
  <c r="BH457" i="1"/>
  <c r="AT573" i="1"/>
  <c r="P1304" i="1"/>
  <c r="T1514" i="1"/>
  <c r="AH1481" i="1"/>
  <c r="BX765" i="1"/>
  <c r="T618" i="1"/>
  <c r="V614" i="1"/>
  <c r="N614" i="1"/>
  <c r="AV562" i="1"/>
  <c r="BZ692" i="1"/>
  <c r="BN677" i="1"/>
  <c r="BJ734" i="1"/>
  <c r="CH286" i="1"/>
  <c r="CH797" i="1"/>
  <c r="CF597" i="1"/>
  <c r="X352" i="1"/>
  <c r="AD629" i="1"/>
  <c r="R1191" i="1"/>
  <c r="V1461" i="1"/>
  <c r="AH1636" i="1"/>
  <c r="BJ1526" i="1"/>
  <c r="BH338" i="1"/>
  <c r="BP275" i="1"/>
  <c r="AX428" i="1"/>
  <c r="R348" i="1"/>
  <c r="AH396" i="1"/>
  <c r="BN386" i="1"/>
  <c r="BR406" i="1"/>
  <c r="AL391" i="1"/>
  <c r="AP840" i="1"/>
  <c r="CD358" i="1"/>
  <c r="AN331" i="1"/>
  <c r="AD729" i="1"/>
  <c r="R1098" i="1"/>
  <c r="T1444" i="1"/>
  <c r="AH1651" i="1"/>
  <c r="AL1863" i="1"/>
  <c r="N1825" i="1"/>
  <c r="V350" i="1"/>
  <c r="BF432" i="1"/>
  <c r="AD719" i="1"/>
  <c r="R1128" i="1"/>
  <c r="T1388" i="1"/>
  <c r="AH1607" i="1"/>
  <c r="AL1898" i="1"/>
  <c r="L1843" i="1"/>
  <c r="AR401" i="1"/>
  <c r="P366" i="1"/>
  <c r="AH687" i="1"/>
  <c r="R1293" i="1"/>
  <c r="T1521" i="1"/>
  <c r="AH1553" i="1"/>
  <c r="AL1950" i="1"/>
  <c r="H1892" i="1"/>
  <c r="AL410" i="1"/>
  <c r="BR936" i="1"/>
  <c r="CH965" i="1"/>
  <c r="BZ536" i="1"/>
  <c r="Z547" i="1"/>
  <c r="BR459" i="1"/>
  <c r="R1299" i="1"/>
  <c r="BR411" i="1"/>
  <c r="BP303" i="1"/>
  <c r="BN330" i="1"/>
  <c r="AD680" i="1"/>
  <c r="R1258" i="1"/>
  <c r="V1387" i="1"/>
  <c r="AH1608" i="1"/>
  <c r="V893" i="1"/>
  <c r="BJ467" i="1"/>
  <c r="BJ455" i="1"/>
  <c r="AP447" i="1"/>
  <c r="AJ499" i="1"/>
  <c r="BV336" i="1"/>
  <c r="CD321" i="1"/>
  <c r="BB351" i="1"/>
  <c r="AL420" i="1"/>
  <c r="N924" i="1"/>
  <c r="CD403" i="1"/>
  <c r="AT250" i="1"/>
  <c r="AD846" i="1"/>
  <c r="R1310" i="1"/>
  <c r="V1432" i="1"/>
  <c r="AH1684" i="1"/>
  <c r="CF1171" i="1"/>
  <c r="J411" i="1"/>
  <c r="AT676" i="1"/>
  <c r="AT551" i="1"/>
  <c r="R602" i="1"/>
  <c r="BN907" i="1"/>
  <c r="BZ825" i="1"/>
  <c r="BR701" i="1"/>
  <c r="AP377" i="1"/>
  <c r="BN630" i="1"/>
  <c r="BR412" i="1"/>
  <c r="R463" i="1"/>
  <c r="BF657" i="1"/>
  <c r="P1108" i="1"/>
  <c r="V1464" i="1"/>
  <c r="AH1681" i="1"/>
  <c r="AL1926" i="1"/>
  <c r="J1961" i="1"/>
  <c r="BJ404" i="1"/>
  <c r="BD639" i="1"/>
  <c r="AL767" i="1"/>
  <c r="R1260" i="1"/>
  <c r="V1511" i="1"/>
  <c r="AH1637" i="1"/>
  <c r="AJ1794" i="1"/>
  <c r="J1877" i="1"/>
  <c r="BR336" i="1"/>
  <c r="H268" i="1"/>
  <c r="BB680" i="1"/>
  <c r="R1103" i="1"/>
  <c r="V1484" i="1"/>
  <c r="AH1686" i="1"/>
  <c r="AL1749" i="1"/>
  <c r="J1841" i="1"/>
  <c r="AT697" i="1"/>
  <c r="AP669" i="1"/>
  <c r="AP560" i="1"/>
  <c r="CH824" i="1"/>
  <c r="BN729" i="1"/>
  <c r="BZ993" i="1"/>
  <c r="AH1120" i="1"/>
  <c r="AL1035" i="1"/>
  <c r="CD272" i="1"/>
  <c r="V410" i="1"/>
  <c r="AH673" i="1"/>
  <c r="R1301" i="1"/>
  <c r="V1418" i="1"/>
  <c r="AH1537" i="1"/>
  <c r="AD1001" i="1"/>
  <c r="AH273" i="1"/>
  <c r="AH404" i="1"/>
  <c r="AD322" i="1"/>
  <c r="Z329" i="1"/>
  <c r="L471" i="1"/>
  <c r="J474" i="1"/>
  <c r="V567" i="1"/>
  <c r="AR436" i="1"/>
  <c r="BZ818" i="1"/>
  <c r="BT296" i="1"/>
  <c r="H324" i="1"/>
  <c r="BD765" i="1"/>
  <c r="R1267" i="1"/>
  <c r="V1520" i="1"/>
  <c r="AF1549" i="1"/>
  <c r="BB1223" i="1"/>
  <c r="AX559" i="1"/>
  <c r="AL510" i="1"/>
  <c r="V617" i="1"/>
  <c r="N287" i="1"/>
  <c r="AB492" i="1"/>
  <c r="X576" i="1"/>
  <c r="BB581" i="1"/>
  <c r="BB378" i="1"/>
  <c r="CH480" i="1"/>
  <c r="CH285" i="1"/>
  <c r="BB564" i="1"/>
  <c r="V664" i="1"/>
  <c r="R1201" i="1"/>
  <c r="V1463" i="1"/>
  <c r="AH1628" i="1"/>
  <c r="AJ1759" i="1"/>
  <c r="J1807" i="1"/>
  <c r="CH273" i="1"/>
  <c r="AF527" i="1"/>
  <c r="V761" i="1"/>
  <c r="R1189" i="1"/>
  <c r="V1359" i="1"/>
  <c r="AH1582" i="1"/>
  <c r="AL1758" i="1"/>
  <c r="H1829" i="1"/>
  <c r="BB305" i="1"/>
  <c r="AD565" i="1"/>
  <c r="R825" i="1"/>
  <c r="P1255" i="1"/>
  <c r="V1413" i="1"/>
  <c r="AH1555" i="1"/>
  <c r="AL1799" i="1"/>
  <c r="J1812" i="1"/>
  <c r="BT800" i="1"/>
  <c r="AV1150" i="1"/>
  <c r="BJ952" i="1"/>
  <c r="AH475" i="1"/>
  <c r="AH482" i="1"/>
  <c r="BB286" i="1"/>
  <c r="AL1495" i="1"/>
  <c r="AD334" i="1"/>
  <c r="AT477" i="1"/>
  <c r="AJ786" i="1"/>
  <c r="AP964" i="1"/>
  <c r="AH1190" i="1"/>
  <c r="R1433" i="1"/>
  <c r="V1609" i="1"/>
  <c r="N454" i="1"/>
  <c r="BR862" i="1"/>
  <c r="BR840" i="1"/>
  <c r="BJ663" i="1"/>
  <c r="BB1062" i="1"/>
  <c r="BV1026" i="1"/>
  <c r="BV1204" i="1"/>
  <c r="AT953" i="1"/>
  <c r="BJ1257" i="1"/>
  <c r="BZ643" i="1"/>
  <c r="BF623" i="1"/>
  <c r="AX755" i="1"/>
  <c r="AP950" i="1"/>
  <c r="AH1321" i="1"/>
  <c r="R1509" i="1"/>
  <c r="V1715" i="1"/>
  <c r="BZ827" i="1"/>
  <c r="BZ344" i="1"/>
  <c r="BZ328" i="1"/>
  <c r="CH278" i="1"/>
  <c r="BR452" i="1"/>
  <c r="BJ630" i="1"/>
  <c r="BJ488" i="1"/>
  <c r="CH574" i="1"/>
  <c r="BB1258" i="1"/>
  <c r="AD349" i="1"/>
  <c r="AT524" i="1"/>
  <c r="BB797" i="1"/>
  <c r="AP1022" i="1"/>
  <c r="AF1304" i="1"/>
  <c r="R1366" i="1"/>
  <c r="V1540" i="1"/>
  <c r="AH1782" i="1"/>
  <c r="J1730" i="1"/>
  <c r="AN611" i="1"/>
  <c r="BB728" i="1"/>
  <c r="AN1045" i="1"/>
  <c r="AF1269" i="1"/>
  <c r="R1436" i="1"/>
  <c r="V1530" i="1"/>
  <c r="AH1800" i="1"/>
  <c r="H1752" i="1"/>
  <c r="N579" i="1"/>
  <c r="BB698" i="1"/>
  <c r="AP967" i="1"/>
  <c r="AH1176" i="1"/>
  <c r="R1419" i="1"/>
  <c r="V1649" i="1"/>
  <c r="AH1835" i="1"/>
  <c r="BV1901" i="1"/>
  <c r="P1234" i="1"/>
  <c r="BZ938" i="1"/>
  <c r="Z946" i="1"/>
  <c r="N1378" i="1"/>
  <c r="BN1342" i="1"/>
  <c r="BJ550" i="1"/>
  <c r="R1594" i="1"/>
  <c r="CH490" i="1"/>
  <c r="BB727" i="1"/>
  <c r="R830" i="1"/>
  <c r="AN849" i="1"/>
  <c r="AL1210" i="1"/>
  <c r="AL1504" i="1"/>
  <c r="R1630" i="1"/>
  <c r="BB904" i="1"/>
  <c r="J1002" i="1"/>
  <c r="AT993" i="1"/>
  <c r="BH1605" i="1"/>
  <c r="R537" i="1"/>
  <c r="R515" i="1"/>
  <c r="R467" i="1"/>
  <c r="BF581" i="1"/>
  <c r="AV842" i="1"/>
  <c r="AH651" i="1"/>
  <c r="BB734" i="1"/>
  <c r="R756" i="1"/>
  <c r="AH1021" i="1"/>
  <c r="AJ1129" i="1"/>
  <c r="AL1497" i="1"/>
  <c r="R1628" i="1"/>
  <c r="BV1411" i="1"/>
  <c r="BT954" i="1"/>
  <c r="BD947" i="1"/>
  <c r="BD891" i="1"/>
  <c r="AX510" i="1"/>
  <c r="AX456" i="1"/>
  <c r="AX603" i="1"/>
  <c r="AL638" i="1"/>
  <c r="AV1045" i="1"/>
  <c r="BF882" i="1"/>
  <c r="Z783" i="1"/>
  <c r="N648" i="1"/>
  <c r="AF996" i="1"/>
  <c r="AL1203" i="1"/>
  <c r="AL1359" i="1"/>
  <c r="R1716" i="1"/>
  <c r="AH1891" i="1"/>
  <c r="BF827" i="1"/>
  <c r="Z761" i="1"/>
  <c r="N853" i="1"/>
  <c r="AH834" i="1"/>
  <c r="AL1295" i="1"/>
  <c r="AL1348" i="1"/>
  <c r="R1706" i="1"/>
  <c r="AH1931" i="1"/>
  <c r="AL648" i="1"/>
  <c r="Z774" i="1"/>
  <c r="L877" i="1"/>
  <c r="AH845" i="1"/>
  <c r="AL1300" i="1"/>
  <c r="AL1433" i="1"/>
  <c r="R1596" i="1"/>
  <c r="AH1765" i="1"/>
  <c r="AJ702" i="1"/>
  <c r="AP274" i="1"/>
  <c r="BB573" i="1"/>
  <c r="AD587" i="1"/>
  <c r="BN582" i="1"/>
  <c r="CH719" i="1"/>
  <c r="BZ790" i="1"/>
  <c r="BV294" i="1"/>
  <c r="N596" i="1"/>
  <c r="N798" i="1"/>
  <c r="N1313" i="1"/>
  <c r="AH1012" i="1"/>
  <c r="AJ1101" i="1"/>
  <c r="AN1409" i="1"/>
  <c r="AL1664" i="1"/>
  <c r="AT973" i="1"/>
  <c r="AP939" i="1"/>
  <c r="BJ931" i="1"/>
  <c r="BJ1033" i="1"/>
  <c r="BL254" i="1"/>
  <c r="AL336" i="1"/>
  <c r="H254" i="1"/>
  <c r="AL273" i="1"/>
  <c r="J518" i="1"/>
  <c r="V795" i="1"/>
  <c r="N865" i="1"/>
  <c r="AL770" i="1"/>
  <c r="AF1003" i="1"/>
  <c r="AL1124" i="1"/>
  <c r="AN1451" i="1"/>
  <c r="AL1587" i="1"/>
  <c r="CH1125" i="1"/>
  <c r="N642" i="1"/>
  <c r="N918" i="1"/>
  <c r="BZ854" i="1"/>
  <c r="AV1073" i="1"/>
  <c r="CH957" i="1"/>
  <c r="BZ928" i="1"/>
  <c r="BR866" i="1"/>
  <c r="BF462" i="1"/>
  <c r="R687" i="1"/>
  <c r="N678" i="1"/>
  <c r="Z831" i="1"/>
  <c r="AH760" i="1"/>
  <c r="AD1240" i="1"/>
  <c r="AP1454" i="1"/>
  <c r="AL1555" i="1"/>
  <c r="R1873" i="1"/>
  <c r="R659" i="1"/>
  <c r="N656" i="1"/>
  <c r="Z797" i="1"/>
  <c r="AH769" i="1"/>
  <c r="AD1196" i="1"/>
  <c r="AP1442" i="1"/>
  <c r="AL1541" i="1"/>
  <c r="R1727" i="1"/>
  <c r="R684" i="1"/>
  <c r="N687" i="1"/>
  <c r="V854" i="1"/>
  <c r="AH813" i="1"/>
  <c r="AD1275" i="1"/>
  <c r="AP1343" i="1"/>
  <c r="AL1608" i="1"/>
  <c r="R1905" i="1"/>
  <c r="P863" i="1"/>
  <c r="AV1255" i="1"/>
  <c r="BZ694" i="1"/>
  <c r="AL356" i="1"/>
  <c r="AT663" i="1"/>
  <c r="AP257" i="1"/>
  <c r="V1755" i="1"/>
  <c r="V1926" i="1"/>
  <c r="V1804" i="1"/>
  <c r="N685" i="1"/>
  <c r="AV884" i="1"/>
  <c r="AH784" i="1"/>
  <c r="AL1161" i="1"/>
  <c r="AP1350" i="1"/>
  <c r="AL1617" i="1"/>
  <c r="R1749" i="1"/>
  <c r="BP1752" i="1"/>
  <c r="J2078" i="1"/>
  <c r="BT2025" i="1"/>
  <c r="BR1989" i="1"/>
  <c r="V2105" i="1"/>
  <c r="R2048" i="1"/>
  <c r="AF2039" i="1"/>
  <c r="R1951" i="1"/>
  <c r="V678" i="1"/>
  <c r="N732" i="1"/>
  <c r="AX504" i="1"/>
  <c r="AH1043" i="1"/>
  <c r="AL1169" i="1"/>
  <c r="AN1353" i="1"/>
  <c r="AL1618" i="1"/>
  <c r="R1842" i="1"/>
  <c r="V705" i="1"/>
  <c r="N762" i="1"/>
  <c r="AX707" i="1"/>
  <c r="AH875" i="1"/>
  <c r="AL1162" i="1"/>
  <c r="AP1362" i="1"/>
  <c r="AL1707" i="1"/>
  <c r="R1765" i="1"/>
  <c r="R783" i="1"/>
  <c r="N727" i="1"/>
  <c r="Z680" i="1"/>
  <c r="AH866" i="1"/>
  <c r="AL1240" i="1"/>
  <c r="AP1415" i="1"/>
  <c r="AL1644" i="1"/>
  <c r="R1792" i="1"/>
  <c r="BR1737" i="1"/>
  <c r="J2030" i="1"/>
  <c r="BV2051" i="1"/>
  <c r="BR2148" i="1"/>
  <c r="V2048" i="1"/>
  <c r="R2108" i="1"/>
  <c r="AH2027" i="1"/>
  <c r="R1936" i="1"/>
  <c r="R728" i="1"/>
  <c r="N826" i="1"/>
  <c r="X828" i="1"/>
  <c r="AH774" i="1"/>
  <c r="AL1089" i="1"/>
  <c r="AP1393" i="1"/>
  <c r="AL1713" i="1"/>
  <c r="P1864" i="1"/>
  <c r="R764" i="1"/>
  <c r="BV818" i="1"/>
  <c r="R519" i="1"/>
  <c r="AH524" i="1"/>
  <c r="AX468" i="1"/>
  <c r="N553" i="1"/>
  <c r="N1800" i="1"/>
  <c r="N1884" i="1"/>
  <c r="N1789" i="1"/>
  <c r="N825" i="1"/>
  <c r="V824" i="1"/>
  <c r="AH966" i="1"/>
  <c r="AD1106" i="1"/>
  <c r="AN1500" i="1"/>
  <c r="AJ1612" i="1"/>
  <c r="P1955" i="1"/>
  <c r="T1794" i="1"/>
  <c r="J1994" i="1"/>
  <c r="BV2035" i="1"/>
  <c r="BR2030" i="1"/>
  <c r="V2085" i="1"/>
  <c r="R1989" i="1"/>
  <c r="AF2025" i="1"/>
  <c r="R1751" i="1"/>
  <c r="R848" i="1"/>
  <c r="N827" i="1"/>
  <c r="BB785" i="1"/>
  <c r="AH900" i="1"/>
  <c r="AL1127" i="1"/>
  <c r="AP1449" i="1"/>
  <c r="AL1593" i="1"/>
  <c r="R1924" i="1"/>
  <c r="R881" i="1"/>
  <c r="N881" i="1"/>
  <c r="Z725" i="1"/>
  <c r="AH1044" i="1"/>
  <c r="AD1152" i="1"/>
  <c r="AP1432" i="1"/>
  <c r="AL1547" i="1"/>
  <c r="R1762" i="1"/>
  <c r="R656" i="1"/>
  <c r="N665" i="1"/>
  <c r="V811" i="1"/>
  <c r="AH771" i="1"/>
  <c r="AD1254" i="1"/>
  <c r="AP1511" i="1"/>
  <c r="AL1562" i="1"/>
  <c r="R1882" i="1"/>
  <c r="V1929" i="1"/>
  <c r="H2039" i="1"/>
  <c r="BV2036" i="1"/>
  <c r="BR2077" i="1"/>
  <c r="V1999" i="1"/>
  <c r="R2041" i="1"/>
  <c r="BT2354" i="1"/>
  <c r="R1903" i="1"/>
  <c r="R852" i="1"/>
  <c r="J875" i="1"/>
  <c r="V728" i="1"/>
  <c r="AH746" i="1"/>
  <c r="AD1166" i="1"/>
  <c r="AP1489" i="1"/>
  <c r="AL1665" i="1"/>
  <c r="R1848" i="1"/>
  <c r="R657" i="1"/>
  <c r="CH308" i="1"/>
  <c r="J351" i="1"/>
  <c r="BF403" i="1"/>
  <c r="BD408" i="1"/>
  <c r="BR950" i="1"/>
  <c r="N1946" i="1"/>
  <c r="N1744" i="1"/>
  <c r="N1806" i="1"/>
  <c r="H751" i="1"/>
  <c r="P660" i="1"/>
  <c r="AH977" i="1"/>
  <c r="AD1209" i="1"/>
  <c r="AN1402" i="1"/>
  <c r="AL1651" i="1"/>
  <c r="R1897" i="1"/>
  <c r="AH1930" i="1"/>
  <c r="J2057" i="1"/>
  <c r="BT1990" i="1"/>
  <c r="BP2144" i="1"/>
  <c r="V2141" i="1"/>
  <c r="BV2146" i="1"/>
  <c r="BV2370" i="1"/>
  <c r="R1952" i="1"/>
  <c r="P765" i="1"/>
  <c r="N734" i="1"/>
  <c r="V866" i="1"/>
  <c r="AH806" i="1"/>
  <c r="AD1090" i="1"/>
  <c r="AP1355" i="1"/>
  <c r="AL1652" i="1"/>
  <c r="P1850" i="1"/>
  <c r="R714" i="1"/>
  <c r="J797" i="1"/>
  <c r="R767" i="1"/>
  <c r="AH754" i="1"/>
  <c r="AD1253" i="1"/>
  <c r="AP1504" i="1"/>
  <c r="AL1695" i="1"/>
  <c r="R1901" i="1"/>
  <c r="R795" i="1"/>
  <c r="J736" i="1"/>
  <c r="R725" i="1"/>
  <c r="AH1064" i="1"/>
  <c r="AD1091" i="1"/>
  <c r="AP1517" i="1"/>
  <c r="AL1548" i="1"/>
  <c r="R1737" i="1"/>
  <c r="N1930" i="1"/>
  <c r="J2100" i="1"/>
  <c r="AD1999" i="1"/>
  <c r="BP2053" i="1"/>
  <c r="V1982" i="1"/>
  <c r="BV2155" i="1"/>
  <c r="BV2381" i="1"/>
  <c r="R1889" i="1"/>
  <c r="R746" i="1"/>
  <c r="J714" i="1"/>
  <c r="L800" i="1"/>
  <c r="AH916" i="1"/>
  <c r="AD1189" i="1"/>
  <c r="AP1495" i="1"/>
  <c r="AL1632" i="1"/>
  <c r="R1728" i="1"/>
  <c r="L786" i="1"/>
  <c r="AP298" i="1"/>
  <c r="AJ408" i="1"/>
  <c r="CB422" i="1"/>
  <c r="R393" i="1"/>
  <c r="AH302" i="1"/>
  <c r="H1787" i="1"/>
  <c r="J1749" i="1"/>
  <c r="H1962" i="1"/>
  <c r="J872" i="1"/>
  <c r="N673" i="1"/>
  <c r="AH994" i="1"/>
  <c r="AD1310" i="1"/>
  <c r="AP1401" i="1"/>
  <c r="AL1545" i="1"/>
  <c r="R1754" i="1"/>
  <c r="BP2095" i="1"/>
  <c r="J2008" i="1"/>
  <c r="AD2037" i="1"/>
  <c r="BR1982" i="1"/>
  <c r="V2078" i="1"/>
  <c r="BV1982" i="1"/>
  <c r="BT2249" i="1"/>
  <c r="R1931" i="1"/>
  <c r="R823" i="1"/>
  <c r="J764" i="1"/>
  <c r="R673" i="1"/>
  <c r="AF905" i="1"/>
  <c r="AD1093" i="1"/>
  <c r="AP1349" i="1"/>
  <c r="AL1568" i="1"/>
  <c r="R1877" i="1"/>
  <c r="P702" i="1"/>
  <c r="J882" i="1"/>
  <c r="N784" i="1"/>
  <c r="AH903" i="1"/>
  <c r="AD1306" i="1"/>
  <c r="AP1413" i="1"/>
  <c r="AL1534" i="1"/>
  <c r="R1755" i="1"/>
  <c r="N704" i="1"/>
  <c r="J685" i="1"/>
  <c r="J859" i="1"/>
  <c r="AH749" i="1"/>
  <c r="AD1321" i="1"/>
  <c r="AP1408" i="1"/>
  <c r="AJ1549" i="1"/>
  <c r="R1883" i="1"/>
  <c r="BR2143" i="1"/>
  <c r="J2155" i="1"/>
  <c r="AD1986" i="1"/>
  <c r="BR2090" i="1"/>
  <c r="V1986" i="1"/>
  <c r="BV2000" i="1"/>
  <c r="BV2399" i="1"/>
  <c r="R1874" i="1"/>
  <c r="N810" i="1"/>
  <c r="J806" i="1"/>
  <c r="J809" i="1"/>
  <c r="AH943" i="1"/>
  <c r="AD1096" i="1"/>
  <c r="AP1386" i="1"/>
  <c r="AJ1717" i="1"/>
  <c r="R1933" i="1"/>
  <c r="N818" i="1"/>
  <c r="BR344" i="1"/>
  <c r="BH709" i="1"/>
  <c r="J428" i="1"/>
  <c r="CD665" i="1"/>
  <c r="P625" i="1"/>
  <c r="BF481" i="1"/>
  <c r="AL455" i="1"/>
  <c r="AT529" i="1"/>
  <c r="J719" i="1"/>
  <c r="J777" i="1"/>
  <c r="AF779" i="1"/>
  <c r="AD1258" i="1"/>
  <c r="AP1492" i="1"/>
  <c r="AL1699" i="1"/>
  <c r="AB1948" i="1"/>
  <c r="BP2060" i="1"/>
  <c r="J2055" i="1"/>
  <c r="AB2074" i="1"/>
  <c r="BR2043" i="1"/>
  <c r="V1987" i="1"/>
  <c r="BV2132" i="1"/>
  <c r="BV2317" i="1"/>
  <c r="P1731" i="1"/>
  <c r="N799" i="1"/>
  <c r="H772" i="1"/>
  <c r="N812" i="1"/>
  <c r="AH832" i="1"/>
  <c r="AD1300" i="1"/>
  <c r="AN1472" i="1"/>
  <c r="AJ1696" i="1"/>
  <c r="R1814" i="1"/>
  <c r="N819" i="1"/>
  <c r="J729" i="1"/>
  <c r="H667" i="1"/>
  <c r="AF870" i="1"/>
  <c r="AD1287" i="1"/>
  <c r="AN1465" i="1"/>
  <c r="AL1596" i="1"/>
  <c r="AB1864" i="1"/>
  <c r="L849" i="1"/>
  <c r="AZ751" i="1"/>
  <c r="BB774" i="1"/>
  <c r="AH858" i="1"/>
  <c r="AD1271" i="1"/>
  <c r="AP1450" i="1"/>
  <c r="AL1595" i="1"/>
  <c r="AD1903" i="1"/>
  <c r="BR2029" i="1"/>
  <c r="H2060" i="1"/>
  <c r="AD1995" i="1"/>
  <c r="AJ2032" i="1"/>
  <c r="T2046" i="1"/>
  <c r="BV2125" i="1"/>
  <c r="BV2251" i="1"/>
  <c r="AD1951" i="1"/>
  <c r="L723" i="1"/>
  <c r="AV877" i="1"/>
  <c r="AV702" i="1"/>
  <c r="AF751" i="1"/>
  <c r="CB1500" i="1"/>
  <c r="BF1348" i="1"/>
  <c r="BR1474" i="1"/>
  <c r="BB1694" i="1"/>
  <c r="BF1575" i="1"/>
  <c r="BR1434" i="1"/>
  <c r="BV1210" i="1"/>
  <c r="BN1433" i="1"/>
  <c r="X1675" i="1"/>
  <c r="AP1601" i="1"/>
  <c r="CD1014" i="1"/>
  <c r="BV1629" i="1"/>
  <c r="CF1647" i="1"/>
  <c r="AT1196" i="1"/>
  <c r="BB1113" i="1"/>
  <c r="CH1408" i="1"/>
  <c r="BR1327" i="1"/>
  <c r="BR365" i="1"/>
  <c r="BZ1104" i="1"/>
  <c r="BJ1960" i="1"/>
  <c r="Z540" i="1"/>
  <c r="N510" i="1"/>
  <c r="AZ1437" i="1"/>
  <c r="AX1313" i="1"/>
  <c r="BB1404" i="1"/>
  <c r="BB1379" i="1"/>
  <c r="X1437" i="1"/>
  <c r="BT1360" i="1"/>
  <c r="BB1327" i="1"/>
  <c r="BF1315" i="1"/>
  <c r="AT937" i="1"/>
  <c r="AT1336" i="1"/>
  <c r="BZ1358" i="1"/>
  <c r="BJ1278" i="1"/>
  <c r="CB1395" i="1"/>
  <c r="BL961" i="1"/>
  <c r="CD1533" i="1"/>
  <c r="CD1477" i="1"/>
  <c r="BN1401" i="1"/>
  <c r="BR979" i="1"/>
  <c r="J1478" i="1"/>
  <c r="BR1440" i="1"/>
  <c r="CH1331" i="1"/>
  <c r="L1493" i="1"/>
  <c r="BR1391" i="1"/>
  <c r="BR1335" i="1"/>
  <c r="BZ1518" i="1"/>
  <c r="BV1098" i="1"/>
  <c r="BH1094" i="1"/>
  <c r="BN979" i="1"/>
  <c r="BJ1146" i="1"/>
  <c r="BN1008" i="1"/>
  <c r="CD697" i="1"/>
  <c r="AT593" i="1"/>
  <c r="R1524" i="1"/>
  <c r="BB321" i="1"/>
  <c r="BR768" i="1"/>
  <c r="Z354" i="1"/>
  <c r="Z888" i="1"/>
  <c r="R603" i="1"/>
  <c r="CH642" i="1"/>
  <c r="AT466" i="1"/>
  <c r="CH874" i="1"/>
  <c r="X583" i="1"/>
  <c r="AL851" i="1"/>
  <c r="BJ1051" i="1"/>
  <c r="CD1261" i="1"/>
  <c r="AD537" i="1"/>
  <c r="Z470" i="1"/>
  <c r="Z720" i="1"/>
  <c r="Z785" i="1"/>
  <c r="Z846" i="1"/>
  <c r="Z763" i="1"/>
  <c r="BB1174" i="1"/>
  <c r="AL629" i="1"/>
  <c r="AL531" i="1"/>
  <c r="BR925" i="1"/>
  <c r="AP1544" i="1"/>
  <c r="CH1506" i="1"/>
  <c r="CD609" i="1"/>
  <c r="AX1611" i="1"/>
  <c r="CF772" i="1"/>
  <c r="BN1190" i="1"/>
  <c r="AF429" i="1"/>
  <c r="AB338" i="1"/>
  <c r="BJ1273" i="1"/>
  <c r="AN1430" i="1"/>
  <c r="N1258" i="1"/>
  <c r="AT1225" i="1"/>
  <c r="N263" i="1"/>
  <c r="P954" i="1"/>
  <c r="BR943" i="1"/>
  <c r="BJ1005" i="1"/>
  <c r="CD1391" i="1"/>
  <c r="BZ1169" i="1"/>
  <c r="CD748" i="1"/>
  <c r="Z1134" i="1"/>
  <c r="BB1392" i="1"/>
  <c r="BT1213" i="1"/>
  <c r="BZ1562" i="1"/>
  <c r="CD1594" i="1"/>
  <c r="V546" i="1"/>
  <c r="BV519" i="1"/>
  <c r="BH527" i="1"/>
  <c r="CD1098" i="1"/>
  <c r="BV1146" i="1"/>
  <c r="AT1075" i="1"/>
  <c r="J1040" i="1"/>
  <c r="BZ1259" i="1"/>
  <c r="BJ375" i="1"/>
  <c r="BN356" i="1"/>
  <c r="BZ403" i="1"/>
  <c r="AT1120" i="1"/>
  <c r="BP1080" i="1"/>
  <c r="BT1003" i="1"/>
  <c r="BH1507" i="1"/>
  <c r="N1068" i="1"/>
  <c r="BJ930" i="1"/>
  <c r="BN946" i="1"/>
  <c r="BR1092" i="1"/>
  <c r="CH1467" i="1"/>
  <c r="BV1070" i="1"/>
  <c r="V1035" i="1"/>
  <c r="AT999" i="1"/>
  <c r="BL1241" i="1"/>
  <c r="BN706" i="1"/>
  <c r="BZ671" i="1"/>
  <c r="BJ792" i="1"/>
  <c r="BP1129" i="1"/>
  <c r="AL488" i="1"/>
  <c r="AL363" i="1"/>
  <c r="BF264" i="1"/>
  <c r="AH272" i="1"/>
  <c r="CD259" i="1"/>
  <c r="BN442" i="1"/>
  <c r="BV274" i="1"/>
  <c r="CH1040" i="1"/>
  <c r="J344" i="1"/>
  <c r="J379" i="1"/>
  <c r="AT621" i="1"/>
  <c r="AP537" i="1"/>
  <c r="BN393" i="1"/>
  <c r="BJ390" i="1"/>
  <c r="BZ398" i="1"/>
  <c r="BN1217" i="1"/>
  <c r="BN564" i="1"/>
  <c r="AP497" i="1"/>
  <c r="AZ401" i="1"/>
  <c r="CB289" i="1"/>
  <c r="CH428" i="1"/>
  <c r="CH349" i="1"/>
  <c r="AX377" i="1"/>
  <c r="CD369" i="1"/>
  <c r="CD391" i="1"/>
  <c r="Z937" i="1"/>
  <c r="BZ883" i="1"/>
  <c r="R400" i="1"/>
  <c r="AF317" i="1"/>
  <c r="BH261" i="1"/>
  <c r="BJ872" i="1"/>
  <c r="BV384" i="1"/>
  <c r="BJ405" i="1"/>
  <c r="BJ329" i="1"/>
  <c r="AJ282" i="1"/>
  <c r="AL285" i="1"/>
  <c r="AT305" i="1"/>
  <c r="BF294" i="1"/>
  <c r="AX291" i="1"/>
  <c r="CD281" i="1"/>
  <c r="AX299" i="1"/>
  <c r="BV827" i="1"/>
  <c r="BL562" i="1"/>
  <c r="AX312" i="1"/>
  <c r="AD607" i="1"/>
  <c r="AX1645" i="1"/>
  <c r="BZ491" i="1"/>
  <c r="R298" i="1"/>
  <c r="R315" i="1"/>
  <c r="BV844" i="1"/>
  <c r="Z379" i="1"/>
  <c r="V425" i="1"/>
  <c r="V390" i="1"/>
  <c r="N362" i="1"/>
  <c r="CH421" i="1"/>
  <c r="BZ418" i="1"/>
  <c r="BN432" i="1"/>
  <c r="BZ1084" i="1"/>
  <c r="J448" i="1"/>
  <c r="CB268" i="1"/>
  <c r="V460" i="1"/>
  <c r="BB1202" i="1"/>
  <c r="BB400" i="1"/>
  <c r="BJ427" i="1"/>
  <c r="J442" i="1"/>
  <c r="BF456" i="1"/>
  <c r="BN533" i="1"/>
  <c r="BJ530" i="1"/>
  <c r="CH524" i="1"/>
  <c r="CH502" i="1"/>
  <c r="N259" i="1"/>
  <c r="N434" i="1"/>
  <c r="N363" i="1"/>
  <c r="CB863" i="1"/>
  <c r="AL663" i="1"/>
  <c r="R267" i="1"/>
  <c r="AP909" i="1"/>
  <c r="AX1330" i="1"/>
  <c r="AX861" i="1"/>
  <c r="N309" i="1"/>
  <c r="H576" i="1"/>
  <c r="CH267" i="1"/>
  <c r="N300" i="1"/>
  <c r="BN298" i="1"/>
  <c r="BZ293" i="1"/>
  <c r="BZ271" i="1"/>
  <c r="BL1255" i="1"/>
  <c r="AX1310" i="1"/>
  <c r="CB1248" i="1"/>
  <c r="CH1012" i="1"/>
  <c r="BN490" i="1"/>
  <c r="AT1001" i="1"/>
  <c r="AP778" i="1"/>
  <c r="AB842" i="1"/>
  <c r="BR606" i="1"/>
  <c r="BV1397" i="1"/>
  <c r="BP863" i="1"/>
  <c r="BB1309" i="1"/>
  <c r="AP455" i="1"/>
  <c r="AN464" i="1"/>
  <c r="AP568" i="1"/>
  <c r="R589" i="1"/>
  <c r="BV279" i="1"/>
  <c r="BT429" i="1"/>
  <c r="BV322" i="1"/>
  <c r="AX1446" i="1"/>
  <c r="Z389" i="1"/>
  <c r="V396" i="1"/>
  <c r="AF1066" i="1"/>
  <c r="AV919" i="1"/>
  <c r="BR1054" i="1"/>
  <c r="AT300" i="1"/>
  <c r="BL492" i="1"/>
  <c r="R448" i="1"/>
  <c r="J375" i="1"/>
  <c r="AT680" i="1"/>
  <c r="AT628" i="1"/>
  <c r="AP573" i="1"/>
  <c r="BZ909" i="1"/>
  <c r="BN859" i="1"/>
  <c r="CH679" i="1"/>
  <c r="V319" i="1"/>
  <c r="BD520" i="1"/>
  <c r="CH783" i="1"/>
  <c r="AF1080" i="1"/>
  <c r="R574" i="1"/>
  <c r="BN971" i="1"/>
  <c r="AV940" i="1"/>
  <c r="AL1048" i="1"/>
  <c r="BD793" i="1"/>
  <c r="BD1157" i="1"/>
  <c r="AX558" i="1"/>
  <c r="AL557" i="1"/>
  <c r="N299" i="1"/>
  <c r="BV249" i="1"/>
  <c r="BP464" i="1"/>
  <c r="BV531" i="1"/>
  <c r="CF842" i="1"/>
  <c r="J1161" i="1"/>
  <c r="AT971" i="1"/>
  <c r="BZ676" i="1"/>
  <c r="AD769" i="1"/>
  <c r="AP1058" i="1"/>
  <c r="R1156" i="1"/>
  <c r="V1362" i="1"/>
  <c r="AH1705" i="1"/>
  <c r="BD1129" i="1"/>
  <c r="V441" i="1"/>
  <c r="V419" i="1"/>
  <c r="V362" i="1"/>
  <c r="AX862" i="1"/>
  <c r="AX848" i="1"/>
  <c r="AX664" i="1"/>
  <c r="AX811" i="1"/>
  <c r="N330" i="1"/>
  <c r="CH340" i="1"/>
  <c r="Z593" i="1"/>
  <c r="AD883" i="1"/>
  <c r="AP991" i="1"/>
  <c r="R1100" i="1"/>
  <c r="T1367" i="1"/>
  <c r="AH1568" i="1"/>
  <c r="BP870" i="1"/>
  <c r="AZ492" i="1"/>
  <c r="BB503" i="1"/>
  <c r="AH481" i="1"/>
  <c r="CD683" i="1"/>
  <c r="AX644" i="1"/>
  <c r="AT728" i="1"/>
  <c r="CD593" i="1"/>
  <c r="CH1462" i="1"/>
  <c r="Z295" i="1"/>
  <c r="AV345" i="1"/>
  <c r="AF730" i="1"/>
  <c r="AP1075" i="1"/>
  <c r="AH1302" i="1"/>
  <c r="V1344" i="1"/>
  <c r="AF1535" i="1"/>
  <c r="AL1838" i="1"/>
  <c r="H1850" i="1"/>
  <c r="BZ426" i="1"/>
  <c r="AH704" i="1"/>
  <c r="AP932" i="1"/>
  <c r="AF1213" i="1"/>
  <c r="V1442" i="1"/>
  <c r="AF1703" i="1"/>
  <c r="AL1782" i="1"/>
  <c r="J1859" i="1"/>
  <c r="AL292" i="1"/>
  <c r="BF736" i="1"/>
  <c r="AP972" i="1"/>
  <c r="AH1285" i="1"/>
  <c r="P1500" i="1"/>
  <c r="AH1541" i="1"/>
  <c r="AL1743" i="1"/>
  <c r="J1805" i="1"/>
  <c r="BV1176" i="1"/>
  <c r="BZ679" i="1"/>
  <c r="BN910" i="1"/>
  <c r="AX400" i="1"/>
  <c r="BV278" i="1"/>
  <c r="BN365" i="1"/>
  <c r="AP1309" i="1"/>
  <c r="N302" i="1"/>
  <c r="R449" i="1"/>
  <c r="AD663" i="1"/>
  <c r="AP918" i="1"/>
  <c r="R1265" i="1"/>
  <c r="V1349" i="1"/>
  <c r="AH1643" i="1"/>
  <c r="T940" i="1"/>
  <c r="R575" i="1"/>
  <c r="R538" i="1"/>
  <c r="BD604" i="1"/>
  <c r="X660" i="1"/>
  <c r="X800" i="1"/>
  <c r="Z669" i="1"/>
  <c r="Z715" i="1"/>
  <c r="CD581" i="1"/>
  <c r="BB431" i="1"/>
  <c r="CD365" i="1"/>
  <c r="AH649" i="1"/>
  <c r="AP1023" i="1"/>
  <c r="P1276" i="1"/>
  <c r="V1404" i="1"/>
  <c r="AH1604" i="1"/>
  <c r="BR776" i="1"/>
  <c r="AV534" i="1"/>
  <c r="AX512" i="1"/>
  <c r="AL574" i="1"/>
  <c r="BL814" i="1"/>
  <c r="AN744" i="1"/>
  <c r="CF926" i="1"/>
  <c r="AX1450" i="1"/>
  <c r="AT1119" i="1"/>
  <c r="AD462" i="1"/>
  <c r="AZ331" i="1"/>
  <c r="BF854" i="1"/>
  <c r="AP973" i="1"/>
  <c r="AH1289" i="1"/>
  <c r="R1338" i="1"/>
  <c r="V1588" i="1"/>
  <c r="AL1741" i="1"/>
  <c r="J1783" i="1"/>
  <c r="AH375" i="1"/>
  <c r="BF799" i="1"/>
  <c r="AP1071" i="1"/>
  <c r="AH1093" i="1"/>
  <c r="R1418" i="1"/>
  <c r="V1652" i="1"/>
  <c r="AL1945" i="1"/>
  <c r="J1806" i="1"/>
  <c r="AT510" i="1"/>
  <c r="AJ856" i="1"/>
  <c r="AP993" i="1"/>
  <c r="AH1274" i="1"/>
  <c r="R1357" i="1"/>
  <c r="V1582" i="1"/>
  <c r="AL1931" i="1"/>
  <c r="J1756" i="1"/>
  <c r="CH680" i="1"/>
  <c r="N1316" i="1"/>
  <c r="BP1367" i="1"/>
  <c r="BX352" i="1"/>
  <c r="BL317" i="1"/>
  <c r="BR630" i="1"/>
  <c r="V1436" i="1"/>
  <c r="CH386" i="1"/>
  <c r="CH256" i="1"/>
  <c r="BF852" i="1"/>
  <c r="AP901" i="1"/>
  <c r="AH1265" i="1"/>
  <c r="P1507" i="1"/>
  <c r="AH1533" i="1"/>
  <c r="BL905" i="1"/>
  <c r="L618" i="1"/>
  <c r="N455" i="1"/>
  <c r="J602" i="1"/>
  <c r="T695" i="1"/>
  <c r="AX1456" i="1"/>
  <c r="BT898" i="1"/>
  <c r="BR1202" i="1"/>
  <c r="CD1414" i="1"/>
  <c r="BF504" i="1"/>
  <c r="AT271" i="1"/>
  <c r="BF861" i="1"/>
  <c r="AP960" i="1"/>
  <c r="AH1189" i="1"/>
  <c r="P1465" i="1"/>
  <c r="V1644" i="1"/>
  <c r="AL358" i="1"/>
  <c r="R615" i="1"/>
  <c r="R466" i="1"/>
  <c r="BB566" i="1"/>
  <c r="AT1324" i="1"/>
  <c r="BZ1201" i="1"/>
  <c r="BB1322" i="1"/>
  <c r="J951" i="1"/>
  <c r="BN1169" i="1"/>
  <c r="CH918" i="1"/>
  <c r="AH487" i="1"/>
  <c r="AL683" i="1"/>
  <c r="AP1079" i="1"/>
  <c r="AH1112" i="1"/>
  <c r="R1352" i="1"/>
  <c r="V1546" i="1"/>
  <c r="AL1849" i="1"/>
  <c r="J1765" i="1"/>
  <c r="AH553" i="1"/>
  <c r="AJ877" i="1"/>
  <c r="AP1021" i="1"/>
  <c r="AH1107" i="1"/>
  <c r="R1455" i="1"/>
  <c r="V1534" i="1"/>
  <c r="AL1783" i="1"/>
  <c r="J1903" i="1"/>
  <c r="AP607" i="1"/>
  <c r="AL658" i="1"/>
  <c r="AP1027" i="1"/>
  <c r="AH1126" i="1"/>
  <c r="P1486" i="1"/>
  <c r="V1587" i="1"/>
  <c r="AJ1850" i="1"/>
  <c r="J1813" i="1"/>
  <c r="BZ621" i="1"/>
  <c r="BT737" i="1"/>
  <c r="AX1440" i="1"/>
  <c r="BF344" i="1"/>
  <c r="BF364" i="1"/>
  <c r="Z1070" i="1"/>
  <c r="R1442" i="1"/>
  <c r="BZ1112" i="1"/>
  <c r="N265" i="1"/>
  <c r="AL813" i="1"/>
  <c r="AP999" i="1"/>
  <c r="AH1272" i="1"/>
  <c r="R1355" i="1"/>
  <c r="V1604" i="1"/>
  <c r="CD258" i="1"/>
  <c r="R410" i="1"/>
  <c r="N421" i="1"/>
  <c r="J343" i="1"/>
  <c r="L744" i="1"/>
  <c r="BF1399" i="1"/>
  <c r="BT961" i="1"/>
  <c r="AP1281" i="1"/>
  <c r="AT746" i="1"/>
  <c r="N944" i="1"/>
  <c r="AP617" i="1"/>
  <c r="AL880" i="1"/>
  <c r="AP949" i="1"/>
  <c r="AH1174" i="1"/>
  <c r="R1421" i="1"/>
  <c r="V1548" i="1"/>
  <c r="V439" i="1"/>
  <c r="CH816" i="1"/>
  <c r="BR789" i="1"/>
  <c r="AL644" i="1"/>
  <c r="BN1049" i="1"/>
  <c r="BZ1023" i="1"/>
  <c r="BZ1124" i="1"/>
  <c r="AL970" i="1"/>
  <c r="BN1054" i="1"/>
  <c r="AV548" i="1"/>
  <c r="AD489" i="1"/>
  <c r="AX853" i="1"/>
  <c r="AP916" i="1"/>
  <c r="AH1307" i="1"/>
  <c r="R1505" i="1"/>
  <c r="V1659" i="1"/>
  <c r="AJ1941" i="1"/>
  <c r="J1791" i="1"/>
  <c r="Z560" i="1"/>
  <c r="AX810" i="1"/>
  <c r="AP915" i="1"/>
  <c r="AH1295" i="1"/>
  <c r="R1495" i="1"/>
  <c r="V1713" i="1"/>
  <c r="AL1740" i="1"/>
  <c r="J1908" i="1"/>
  <c r="AL529" i="1"/>
  <c r="AX649" i="1"/>
  <c r="AP1057" i="1"/>
  <c r="AF1178" i="1"/>
  <c r="R1371" i="1"/>
  <c r="V1618" i="1"/>
  <c r="AH1960" i="1"/>
  <c r="J1737" i="1"/>
  <c r="CB618" i="1"/>
  <c r="V634" i="1"/>
  <c r="N560" i="1"/>
  <c r="AJ660" i="1"/>
  <c r="AL804" i="1"/>
  <c r="BB267" i="1"/>
  <c r="R1618" i="1"/>
  <c r="AD271" i="1"/>
  <c r="AX721" i="1"/>
  <c r="R699" i="1"/>
  <c r="AP875" i="1"/>
  <c r="AH1155" i="1"/>
  <c r="AL1446" i="1"/>
  <c r="R1629" i="1"/>
  <c r="X1521" i="1"/>
  <c r="BN974" i="1"/>
  <c r="AL967" i="1"/>
  <c r="CF898" i="1"/>
  <c r="V418" i="1"/>
  <c r="V340" i="1"/>
  <c r="Z341" i="1"/>
  <c r="T345" i="1"/>
  <c r="BB838" i="1"/>
  <c r="AD879" i="1"/>
  <c r="AX812" i="1"/>
  <c r="R862" i="1"/>
  <c r="AN863" i="1"/>
  <c r="AH1268" i="1"/>
  <c r="AL1391" i="1"/>
  <c r="R1680" i="1"/>
  <c r="CD1343" i="1"/>
  <c r="BL1213" i="1"/>
  <c r="L1171" i="1"/>
  <c r="L1080" i="1"/>
  <c r="BB501" i="1"/>
  <c r="BB637" i="1"/>
  <c r="BB610" i="1"/>
  <c r="BB550" i="1"/>
  <c r="BR1216" i="1"/>
  <c r="AH665" i="1"/>
  <c r="BB762" i="1"/>
  <c r="P814" i="1"/>
  <c r="AH1063" i="1"/>
  <c r="AL1323" i="1"/>
  <c r="AL1338" i="1"/>
  <c r="P1619" i="1"/>
  <c r="AH1874" i="1"/>
  <c r="AH736" i="1"/>
  <c r="BB701" i="1"/>
  <c r="P751" i="1"/>
  <c r="AF1045" i="1"/>
  <c r="AL1301" i="1"/>
  <c r="AL1483" i="1"/>
  <c r="P1563" i="1"/>
  <c r="AH1838" i="1"/>
  <c r="BF708" i="1"/>
  <c r="Z867" i="1"/>
  <c r="N711" i="1"/>
  <c r="AH895" i="1"/>
  <c r="AL1110" i="1"/>
  <c r="AL1385" i="1"/>
  <c r="P1703" i="1"/>
  <c r="AH1776" i="1"/>
  <c r="BF712" i="1"/>
  <c r="AH586" i="1"/>
  <c r="AH580" i="1"/>
  <c r="AH474" i="1"/>
  <c r="Z266" i="1"/>
  <c r="Z292" i="1"/>
  <c r="BB281" i="1"/>
  <c r="R456" i="1"/>
  <c r="AD308" i="1"/>
  <c r="R735" i="1"/>
  <c r="AZ702" i="1"/>
  <c r="AH862" i="1"/>
  <c r="AJ1157" i="1"/>
  <c r="AP1412" i="1"/>
  <c r="AL1603" i="1"/>
  <c r="BR974" i="1"/>
  <c r="BP1066" i="1"/>
  <c r="CF1059" i="1"/>
  <c r="Z1029" i="1"/>
  <c r="CD333" i="1"/>
  <c r="BV326" i="1"/>
  <c r="BB347" i="1"/>
  <c r="CD309" i="1"/>
  <c r="BF620" i="1"/>
  <c r="T758" i="1"/>
  <c r="P779" i="1"/>
  <c r="AV667" i="1"/>
  <c r="AH1009" i="1"/>
  <c r="AJ1255" i="1"/>
  <c r="AP1356" i="1"/>
  <c r="AL1679" i="1"/>
  <c r="Z1042" i="1"/>
  <c r="CH865" i="1"/>
  <c r="CH853" i="1"/>
  <c r="BJ799" i="1"/>
  <c r="AH258" i="1"/>
  <c r="AH333" i="1"/>
  <c r="BB337" i="1"/>
  <c r="AD258" i="1"/>
  <c r="AX552" i="1"/>
  <c r="V715" i="1"/>
  <c r="N862" i="1"/>
  <c r="AL727" i="1"/>
  <c r="AH755" i="1"/>
  <c r="AL1092" i="1"/>
  <c r="AP1520" i="1"/>
  <c r="AL1604" i="1"/>
  <c r="R1798" i="1"/>
  <c r="V711" i="1"/>
  <c r="N806" i="1"/>
  <c r="AX817" i="1"/>
  <c r="AH876" i="1"/>
  <c r="AJ1192" i="1"/>
  <c r="AP1372" i="1"/>
  <c r="AL1560" i="1"/>
  <c r="P1745" i="1"/>
  <c r="R820" i="1"/>
  <c r="N783" i="1"/>
  <c r="Z832" i="1"/>
  <c r="AF786" i="1"/>
  <c r="AL1121" i="1"/>
  <c r="AP1439" i="1"/>
  <c r="AL1688" i="1"/>
  <c r="R1884" i="1"/>
  <c r="R859" i="1"/>
  <c r="BN412" i="1"/>
  <c r="BB560" i="1"/>
  <c r="CD559" i="1"/>
  <c r="CD621" i="1"/>
  <c r="V313" i="1"/>
  <c r="N736" i="1"/>
  <c r="N417" i="1"/>
  <c r="N847" i="1"/>
  <c r="Z749" i="1"/>
  <c r="Z475" i="1"/>
  <c r="AF1073" i="1"/>
  <c r="AB1108" i="1"/>
  <c r="AD1519" i="1"/>
  <c r="AD1582" i="1"/>
  <c r="AZ1038" i="1"/>
  <c r="AJ394" i="1"/>
  <c r="AL321" i="1"/>
  <c r="AP322" i="1"/>
  <c r="AX846" i="1"/>
  <c r="AX826" i="1"/>
  <c r="AX874" i="1"/>
  <c r="AX651" i="1"/>
  <c r="CH448" i="1"/>
  <c r="J824" i="1"/>
  <c r="Z809" i="1"/>
  <c r="V574" i="1"/>
  <c r="AN1059" i="1"/>
  <c r="AD1141" i="1"/>
  <c r="AD1503" i="1"/>
  <c r="AD1607" i="1"/>
  <c r="BB994" i="1"/>
  <c r="BJ1027" i="1"/>
  <c r="BR949" i="1"/>
  <c r="BJ967" i="1"/>
  <c r="R1576" i="1"/>
  <c r="BF1540" i="1"/>
  <c r="AT1720" i="1"/>
  <c r="BZ1448" i="1"/>
  <c r="BL450" i="1"/>
  <c r="AB814" i="1"/>
  <c r="R873" i="1"/>
  <c r="AL533" i="1"/>
  <c r="AP963" i="1"/>
  <c r="AD1211" i="1"/>
  <c r="AD1504" i="1"/>
  <c r="AD1534" i="1"/>
  <c r="AD1782" i="1"/>
  <c r="BB872" i="1"/>
  <c r="R774" i="1"/>
  <c r="BR265" i="1"/>
  <c r="AN968" i="1"/>
  <c r="AD1167" i="1"/>
  <c r="AD1463" i="1"/>
  <c r="AD1555" i="1"/>
  <c r="AB1731" i="1"/>
  <c r="AX851" i="1"/>
  <c r="N804" i="1"/>
  <c r="AF387" i="1"/>
  <c r="Z1196" i="1"/>
  <c r="AD1265" i="1"/>
  <c r="AD1456" i="1"/>
  <c r="AD1652" i="1"/>
  <c r="AD1779" i="1"/>
  <c r="CH454" i="1"/>
  <c r="R658" i="1"/>
  <c r="BN662" i="1"/>
  <c r="N831" i="1"/>
  <c r="AP656" i="1"/>
  <c r="J701" i="1"/>
  <c r="T702" i="1"/>
  <c r="BF732" i="1"/>
  <c r="J785" i="1"/>
  <c r="V848" i="1"/>
  <c r="N624" i="1"/>
  <c r="AP1006" i="1"/>
  <c r="AB1290" i="1"/>
  <c r="AD1338" i="1"/>
  <c r="AB1535" i="1"/>
  <c r="AD1883" i="1"/>
  <c r="BP1976" i="1"/>
  <c r="BV1873" i="1"/>
  <c r="AD2042" i="1"/>
  <c r="AL2079" i="1"/>
  <c r="V2069" i="1"/>
  <c r="BV2100" i="1"/>
  <c r="BV2204" i="1"/>
  <c r="AD1933" i="1"/>
  <c r="J862" i="1"/>
  <c r="X702" i="1"/>
  <c r="Z477" i="1"/>
  <c r="AF1059" i="1"/>
  <c r="AD1307" i="1"/>
  <c r="AD1369" i="1"/>
  <c r="AD1538" i="1"/>
  <c r="AD1856" i="1"/>
  <c r="J817" i="1"/>
  <c r="V872" i="1"/>
  <c r="N600" i="1"/>
  <c r="AP1005" i="1"/>
  <c r="AB1143" i="1"/>
  <c r="AD1364" i="1"/>
  <c r="AB1584" i="1"/>
  <c r="AD1810" i="1"/>
  <c r="H821" i="1"/>
  <c r="R805" i="1"/>
  <c r="AX490" i="1"/>
  <c r="AF1031" i="1"/>
  <c r="AD1113" i="1"/>
  <c r="AD1443" i="1"/>
  <c r="AB1549" i="1"/>
  <c r="AD1826" i="1"/>
  <c r="BR2052" i="1"/>
  <c r="BV1943" i="1"/>
  <c r="AD2024" i="1"/>
  <c r="AL1974" i="1"/>
  <c r="V2009" i="1"/>
  <c r="BV2147" i="1"/>
  <c r="BV2282" i="1"/>
  <c r="AD1806" i="1"/>
  <c r="H688" i="1"/>
  <c r="R880" i="1"/>
  <c r="AJ541" i="1"/>
  <c r="AP872" i="1"/>
  <c r="AD1273" i="1"/>
  <c r="AD1462" i="1"/>
  <c r="AD1701" i="1"/>
  <c r="AB1738" i="1"/>
  <c r="BV921" i="1"/>
  <c r="R536" i="1"/>
  <c r="R585" i="1"/>
  <c r="AH567" i="1"/>
  <c r="AX614" i="1"/>
  <c r="BR652" i="1"/>
  <c r="BZ893" i="1"/>
  <c r="BZ615" i="1"/>
  <c r="AX613" i="1"/>
  <c r="L870" i="1"/>
  <c r="AL386" i="1"/>
  <c r="AP956" i="1"/>
  <c r="AD1301" i="1"/>
  <c r="AD1453" i="1"/>
  <c r="AD1665" i="1"/>
  <c r="AB1850" i="1"/>
  <c r="BR2099" i="1"/>
  <c r="BT1899" i="1"/>
  <c r="AD2129" i="1"/>
  <c r="AL2078" i="1"/>
  <c r="J2146" i="1"/>
  <c r="BV2129" i="1"/>
  <c r="BV2199" i="1"/>
  <c r="AD1839" i="1"/>
  <c r="J711" i="1"/>
  <c r="R799" i="1"/>
  <c r="AX467" i="1"/>
  <c r="AF926" i="1"/>
  <c r="AD1203" i="1"/>
  <c r="AD1365" i="1"/>
  <c r="AB1542" i="1"/>
  <c r="AD1859" i="1"/>
  <c r="AX627" i="1"/>
  <c r="P807" i="1"/>
  <c r="BR249" i="1"/>
  <c r="AP957" i="1"/>
  <c r="AD1121" i="1"/>
  <c r="AB1346" i="1"/>
  <c r="AD1709" i="1"/>
  <c r="AB1766" i="1"/>
  <c r="AZ835" i="1"/>
  <c r="L681" i="1"/>
  <c r="AH434" i="1"/>
  <c r="Z1308" i="1"/>
  <c r="AD1252" i="1"/>
  <c r="AD1485" i="1"/>
  <c r="AD1608" i="1"/>
  <c r="AD1877" i="1"/>
  <c r="BR1971" i="1"/>
  <c r="BV1849" i="1"/>
  <c r="AD2155" i="1"/>
  <c r="AL2107" i="1"/>
  <c r="N1943" i="1"/>
  <c r="BV1973" i="1"/>
  <c r="BV2267" i="1"/>
  <c r="AB1787" i="1"/>
  <c r="AV821" i="1"/>
  <c r="N712" i="1"/>
  <c r="AB261" i="1"/>
  <c r="Z1324" i="1"/>
  <c r="AD1162" i="1"/>
  <c r="AD1394" i="1"/>
  <c r="AD1579" i="1"/>
  <c r="AD1789" i="1"/>
  <c r="BN1225" i="1"/>
  <c r="BZ880" i="1"/>
  <c r="BB349" i="1"/>
  <c r="BN734" i="1"/>
  <c r="BB326" i="1"/>
  <c r="BZ459" i="1"/>
  <c r="AL449" i="1"/>
  <c r="AF499" i="1"/>
  <c r="AZ765" i="1"/>
  <c r="J708" i="1"/>
  <c r="N328" i="1"/>
  <c r="Z1265" i="1"/>
  <c r="AB1129" i="1"/>
  <c r="AD1391" i="1"/>
  <c r="AD1617" i="1"/>
  <c r="AD1875" i="1"/>
  <c r="BR2127" i="1"/>
  <c r="BV1845" i="1"/>
  <c r="AD2085" i="1"/>
  <c r="AL2008" i="1"/>
  <c r="AD1957" i="1"/>
  <c r="BT2095" i="1"/>
  <c r="BV2330" i="1"/>
  <c r="AB1836" i="1"/>
  <c r="AV870" i="1"/>
  <c r="N805" i="1"/>
  <c r="BB260" i="1"/>
  <c r="Z1240" i="1"/>
  <c r="AB1311" i="1"/>
  <c r="AD1405" i="1"/>
  <c r="AD1663" i="1"/>
  <c r="AD1923" i="1"/>
  <c r="AZ779" i="1"/>
  <c r="J760" i="1"/>
  <c r="N393" i="1"/>
  <c r="Z1275" i="1"/>
  <c r="AD1092" i="1"/>
  <c r="AD1418" i="1"/>
  <c r="AD1643" i="1"/>
  <c r="AD1924" i="1"/>
  <c r="BD737" i="1"/>
  <c r="AD823" i="1"/>
  <c r="BD457" i="1"/>
  <c r="Z1322" i="1"/>
  <c r="AD1261" i="1"/>
  <c r="AD1520" i="1"/>
  <c r="AD1666" i="1"/>
  <c r="AB1829" i="1"/>
  <c r="BR2006" i="1"/>
  <c r="BV1862" i="1"/>
  <c r="AD2030" i="1"/>
  <c r="AL2084" i="1"/>
  <c r="V2153" i="1"/>
  <c r="AD2133" i="1"/>
  <c r="BV2237" i="1"/>
  <c r="AD1888" i="1"/>
  <c r="AX669" i="1"/>
  <c r="AZ870" i="1"/>
  <c r="BB572" i="1"/>
  <c r="Z1126" i="1"/>
  <c r="AD1175" i="1"/>
  <c r="AD1496" i="1"/>
  <c r="AB1556" i="1"/>
  <c r="AD1827" i="1"/>
  <c r="J466" i="1"/>
  <c r="BJ1089" i="1"/>
  <c r="AL257" i="1"/>
  <c r="AL944" i="1"/>
  <c r="R295" i="1"/>
  <c r="BJ496" i="1"/>
  <c r="CH473" i="1"/>
  <c r="CD441" i="1"/>
  <c r="BD688" i="1"/>
  <c r="BF683" i="1"/>
  <c r="L583" i="1"/>
  <c r="Z1195" i="1"/>
  <c r="AD1191" i="1"/>
  <c r="AD1483" i="1"/>
  <c r="AD1691" i="1"/>
  <c r="AD1796" i="1"/>
  <c r="BR2129" i="1"/>
  <c r="BV1824" i="1"/>
  <c r="AD2058" i="1"/>
  <c r="AL2121" i="1"/>
  <c r="V2003" i="1"/>
  <c r="AD2157" i="1"/>
  <c r="BV2170" i="1"/>
  <c r="AD1831" i="1"/>
  <c r="AV716" i="1"/>
  <c r="J713" i="1"/>
  <c r="R488" i="1"/>
  <c r="X1276" i="1"/>
  <c r="AD1176" i="1"/>
  <c r="AD1512" i="1"/>
  <c r="AD1603" i="1"/>
  <c r="AD1842" i="1"/>
  <c r="BD716" i="1"/>
  <c r="AV674" i="1"/>
  <c r="V573" i="1"/>
  <c r="X1122" i="1"/>
  <c r="AD1237" i="1"/>
  <c r="AD1407" i="1"/>
  <c r="AD1658" i="1"/>
  <c r="AD1840" i="1"/>
  <c r="AV611" i="1"/>
  <c r="AT574" i="1"/>
  <c r="CH951" i="1"/>
  <c r="Z1089" i="1"/>
  <c r="AD1111" i="1"/>
  <c r="AD1439" i="1"/>
  <c r="AD1642" i="1"/>
  <c r="AD1728" i="1"/>
  <c r="BR2078" i="1"/>
  <c r="BV1947" i="1"/>
  <c r="N2146" i="1"/>
  <c r="AL2071" i="1"/>
  <c r="V2139" i="1"/>
  <c r="AD2050" i="1"/>
  <c r="BV2290" i="1"/>
  <c r="AB1801" i="1"/>
  <c r="BF858" i="1"/>
  <c r="AT525" i="1"/>
  <c r="BF1415" i="1"/>
  <c r="Z1153" i="1"/>
  <c r="AD1294" i="1"/>
  <c r="AD1373" i="1"/>
  <c r="AD1552" i="1"/>
  <c r="AB1752" i="1"/>
  <c r="N594" i="1"/>
  <c r="AT502" i="1"/>
  <c r="CF674" i="1"/>
  <c r="V588" i="1"/>
  <c r="CD655" i="1"/>
  <c r="AD725" i="1"/>
  <c r="AD713" i="1"/>
  <c r="AH685" i="1"/>
  <c r="AX767" i="1"/>
  <c r="R638" i="1"/>
  <c r="CH677" i="1"/>
  <c r="Z1106" i="1"/>
  <c r="J1275" i="1"/>
  <c r="AD1434" i="1"/>
  <c r="AD1597" i="1"/>
  <c r="AD1761" i="1"/>
  <c r="AL2135" i="1"/>
  <c r="BT1941" i="1"/>
  <c r="N2043" i="1"/>
  <c r="AL2001" i="1"/>
  <c r="V2156" i="1"/>
  <c r="AD2097" i="1"/>
  <c r="BV2246" i="1"/>
  <c r="AD1891" i="1"/>
  <c r="BB879" i="1"/>
  <c r="AT467" i="1"/>
  <c r="AL481" i="1"/>
  <c r="Z1176" i="1"/>
  <c r="AD1201" i="1"/>
  <c r="AD1385" i="1"/>
  <c r="AD1544" i="1"/>
  <c r="AD1860" i="1"/>
  <c r="BF802" i="1"/>
  <c r="AP552" i="1"/>
  <c r="CH721" i="1"/>
  <c r="Z1217" i="1"/>
  <c r="H1192" i="1"/>
  <c r="AD1420" i="1"/>
  <c r="AD1560" i="1"/>
  <c r="AD1763" i="1"/>
  <c r="BB648" i="1"/>
  <c r="BD625" i="1"/>
  <c r="Z901" i="1"/>
  <c r="Z1273" i="1"/>
  <c r="J1272" i="1"/>
  <c r="AD1404" i="1"/>
  <c r="AB1647" i="1"/>
  <c r="AD1911" i="1"/>
  <c r="AL2127" i="1"/>
  <c r="BT1913" i="1"/>
  <c r="N2073" i="1"/>
  <c r="AH2108" i="1"/>
  <c r="V1993" i="1"/>
  <c r="AB2158" i="1"/>
  <c r="BV2393" i="1"/>
  <c r="AD1961" i="1"/>
  <c r="BF718" i="1"/>
  <c r="BB460" i="1"/>
  <c r="BL667" i="1"/>
  <c r="AP1931" i="1"/>
  <c r="AX1712" i="1"/>
  <c r="L1920" i="1"/>
  <c r="CH1497" i="1"/>
  <c r="BB1660" i="1"/>
  <c r="AT1898" i="1"/>
  <c r="X1759" i="1"/>
  <c r="CD936" i="1"/>
  <c r="BN1923" i="1"/>
  <c r="BX1451" i="1"/>
  <c r="BB1688" i="1"/>
  <c r="AD1013" i="1"/>
  <c r="V1478" i="1"/>
  <c r="AX1432" i="1"/>
  <c r="BB1181" i="1"/>
  <c r="AT1096" i="1"/>
  <c r="BJ1392" i="1"/>
  <c r="CH1308" i="1"/>
  <c r="CH1373" i="1"/>
  <c r="BZ1580" i="1"/>
  <c r="AL1015" i="1"/>
  <c r="BV700" i="1"/>
  <c r="AR1521" i="1"/>
  <c r="BR1460" i="1"/>
  <c r="BF1505" i="1"/>
  <c r="BJ1183" i="1"/>
  <c r="BN1002" i="1"/>
  <c r="AT736" i="1"/>
  <c r="CD572" i="1"/>
  <c r="Z1021" i="1"/>
  <c r="AL995" i="1"/>
  <c r="AF940" i="1"/>
  <c r="BV398" i="1"/>
  <c r="N1001" i="1"/>
  <c r="N963" i="1"/>
  <c r="AR870" i="1"/>
  <c r="AX561" i="1"/>
  <c r="AP707" i="1"/>
  <c r="BJ686" i="1"/>
  <c r="Z917" i="1"/>
  <c r="R561" i="1"/>
  <c r="BR1077" i="1"/>
  <c r="AV1038" i="1"/>
  <c r="BL968" i="1"/>
  <c r="AX364" i="1"/>
  <c r="BN1331" i="1"/>
  <c r="BN1303" i="1"/>
  <c r="BN1274" i="1"/>
  <c r="Z383" i="1"/>
  <c r="X919" i="1"/>
  <c r="BX828" i="1"/>
  <c r="BN1194" i="1"/>
  <c r="BZ447" i="1"/>
  <c r="H793" i="1"/>
  <c r="BT667" i="1"/>
  <c r="AX1259" i="1"/>
  <c r="AL320" i="1"/>
  <c r="AP713" i="1"/>
  <c r="R391" i="1"/>
  <c r="Z792" i="1"/>
  <c r="BF476" i="1"/>
  <c r="BZ869" i="1"/>
  <c r="R460" i="1"/>
  <c r="BR777" i="1"/>
  <c r="CH1211" i="1"/>
  <c r="BH1143" i="1"/>
  <c r="R284" i="1"/>
  <c r="AT459" i="1"/>
  <c r="R610" i="1"/>
  <c r="P457" i="1"/>
  <c r="BN417" i="1"/>
  <c r="BR399" i="1"/>
  <c r="CB310" i="1"/>
  <c r="BP492" i="1"/>
  <c r="BB502" i="1"/>
  <c r="BB638" i="1"/>
  <c r="AZ534" i="1"/>
  <c r="BB578" i="1"/>
  <c r="BF392" i="1"/>
  <c r="BD359" i="1"/>
  <c r="AP368" i="1"/>
  <c r="V370" i="1"/>
  <c r="CH1307" i="1"/>
  <c r="X961" i="1"/>
  <c r="AN653" i="1"/>
  <c r="R512" i="1"/>
  <c r="BJ826" i="1"/>
  <c r="CH782" i="1"/>
  <c r="AL788" i="1"/>
  <c r="AP1548" i="1"/>
  <c r="Z526" i="1"/>
  <c r="Z586" i="1"/>
  <c r="Z481" i="1"/>
  <c r="N558" i="1"/>
  <c r="BL611" i="1"/>
  <c r="BX562" i="1"/>
  <c r="CB492" i="1"/>
  <c r="BF1449" i="1"/>
  <c r="BV748" i="1"/>
  <c r="BN512" i="1"/>
  <c r="BB405" i="1"/>
  <c r="AD417" i="1"/>
  <c r="N400" i="1"/>
  <c r="BN398" i="1"/>
  <c r="BR407" i="1"/>
  <c r="AR667" i="1"/>
  <c r="P1010" i="1"/>
  <c r="AP985" i="1"/>
  <c r="CH944" i="1"/>
  <c r="AP1035" i="1"/>
  <c r="BJ323" i="1"/>
  <c r="CH319" i="1"/>
  <c r="BR333" i="1"/>
  <c r="J467" i="1"/>
  <c r="AX518" i="1"/>
  <c r="BJ516" i="1"/>
  <c r="AL543" i="1"/>
  <c r="BN522" i="1"/>
  <c r="J412" i="1"/>
  <c r="J358" i="1"/>
  <c r="N320" i="1"/>
  <c r="CD1370" i="1"/>
  <c r="BZ469" i="1"/>
  <c r="BR466" i="1"/>
  <c r="BN461" i="1"/>
  <c r="AL445" i="1"/>
  <c r="R455" i="1"/>
  <c r="R525" i="1"/>
  <c r="R616" i="1"/>
  <c r="AR1003" i="1"/>
  <c r="AX482" i="1"/>
  <c r="BZ1182" i="1"/>
  <c r="CH301" i="1"/>
  <c r="BN284" i="1"/>
  <c r="CD279" i="1"/>
  <c r="BD352" i="1"/>
  <c r="AX349" i="1"/>
  <c r="BN970" i="1"/>
  <c r="AN380" i="1"/>
  <c r="AP326" i="1"/>
  <c r="BF365" i="1"/>
  <c r="AF359" i="1"/>
  <c r="AB436" i="1"/>
  <c r="Z418" i="1"/>
  <c r="AF345" i="1"/>
  <c r="AT848" i="1"/>
  <c r="BN586" i="1"/>
  <c r="BR504" i="1"/>
  <c r="CH393" i="1"/>
  <c r="BZ390" i="1"/>
  <c r="BR385" i="1"/>
  <c r="BR363" i="1"/>
  <c r="N790" i="1"/>
  <c r="BN636" i="1"/>
  <c r="BZ664" i="1"/>
  <c r="BR651" i="1"/>
  <c r="BF390" i="1"/>
  <c r="BR881" i="1"/>
  <c r="V1152" i="1"/>
  <c r="BZ713" i="1"/>
  <c r="BB291" i="1"/>
  <c r="BN894" i="1"/>
  <c r="BR413" i="1"/>
  <c r="BR337" i="1"/>
  <c r="BZ329" i="1"/>
  <c r="BR326" i="1"/>
  <c r="BZ319" i="1"/>
  <c r="AH300" i="1"/>
  <c r="BV419" i="1"/>
  <c r="CD389" i="1"/>
  <c r="BX415" i="1"/>
  <c r="BZ571" i="1"/>
  <c r="N403" i="1"/>
  <c r="BP597" i="1"/>
  <c r="V1215" i="1"/>
  <c r="BJ517" i="1"/>
  <c r="AT610" i="1"/>
  <c r="CF310" i="1"/>
  <c r="T380" i="1"/>
  <c r="J370" i="1"/>
  <c r="CD249" i="1"/>
  <c r="AL376" i="1"/>
  <c r="AL383" i="1"/>
  <c r="AP278" i="1"/>
  <c r="AT322" i="1"/>
  <c r="AP392" i="1"/>
  <c r="V250" i="1"/>
  <c r="V497" i="1"/>
  <c r="J480" i="1"/>
  <c r="BZ306" i="1"/>
  <c r="R1187" i="1"/>
  <c r="BX275" i="1"/>
  <c r="AP371" i="1"/>
  <c r="AL313" i="1"/>
  <c r="N419" i="1"/>
  <c r="BB508" i="1"/>
  <c r="AX396" i="1"/>
  <c r="CD377" i="1"/>
  <c r="CD355" i="1"/>
  <c r="AX277" i="1"/>
  <c r="BJ361" i="1"/>
  <c r="AH351" i="1"/>
  <c r="CH377" i="1"/>
  <c r="AZ373" i="1"/>
  <c r="AJ765" i="1"/>
  <c r="AP399" i="1"/>
  <c r="R1160" i="1"/>
  <c r="AB415" i="1"/>
  <c r="AX847" i="1"/>
  <c r="BR369" i="1"/>
  <c r="AX529" i="1"/>
  <c r="AH251" i="1"/>
  <c r="CH476" i="1"/>
  <c r="BZ473" i="1"/>
  <c r="BZ449" i="1"/>
  <c r="AD552" i="1"/>
  <c r="AD467" i="1"/>
  <c r="AH483" i="1"/>
  <c r="X555" i="1"/>
  <c r="CD1447" i="1"/>
  <c r="BJ487" i="1"/>
  <c r="Z483" i="1"/>
  <c r="AH1210" i="1"/>
  <c r="BB1715" i="1"/>
  <c r="BJ599" i="1"/>
  <c r="J460" i="1"/>
  <c r="BL730" i="1"/>
  <c r="AL1184" i="1"/>
  <c r="CH249" i="1"/>
  <c r="AD253" i="1"/>
  <c r="AL382" i="1"/>
  <c r="BF767" i="1"/>
  <c r="BF734" i="1"/>
  <c r="BF820" i="1"/>
  <c r="BD772" i="1"/>
  <c r="CB702" i="1"/>
  <c r="Z343" i="1"/>
  <c r="BB853" i="1"/>
  <c r="AL1152" i="1"/>
  <c r="BR1175" i="1"/>
  <c r="BR1030" i="1"/>
  <c r="BB827" i="1"/>
  <c r="BF1335" i="1"/>
  <c r="BL821" i="1"/>
  <c r="BF587" i="1"/>
  <c r="BF523" i="1"/>
  <c r="BF603" i="1"/>
  <c r="Z657" i="1"/>
  <c r="Z683" i="1"/>
  <c r="Z735" i="1"/>
  <c r="AX886" i="1"/>
  <c r="AT337" i="1"/>
  <c r="BB454" i="1"/>
  <c r="N719" i="1"/>
  <c r="AD1212" i="1"/>
  <c r="BF427" i="1"/>
  <c r="BR897" i="1"/>
  <c r="AH889" i="1"/>
  <c r="BP646" i="1"/>
  <c r="BJ868" i="1"/>
  <c r="AH250" i="1"/>
  <c r="Z662" i="1"/>
  <c r="BV496" i="1"/>
  <c r="L1213" i="1"/>
  <c r="CD705" i="1"/>
  <c r="BH310" i="1"/>
  <c r="BV664" i="1"/>
  <c r="AP547" i="1"/>
  <c r="BB1324" i="1"/>
  <c r="BP583" i="1"/>
  <c r="V826" i="1"/>
  <c r="N813" i="1"/>
  <c r="AH817" i="1"/>
  <c r="AJ1227" i="1"/>
  <c r="AL1432" i="1"/>
  <c r="R1693" i="1"/>
  <c r="BB939" i="1"/>
  <c r="J1034" i="1"/>
  <c r="AT1023" i="1"/>
  <c r="AT979" i="1"/>
  <c r="BJ643" i="1"/>
  <c r="Z902" i="1"/>
  <c r="CH683" i="1"/>
  <c r="BZ797" i="1"/>
  <c r="BN627" i="1"/>
  <c r="AX769" i="1"/>
  <c r="V652" i="1"/>
  <c r="N824" i="1"/>
  <c r="AH992" i="1"/>
  <c r="AL1205" i="1"/>
  <c r="AL1440" i="1"/>
  <c r="P1535" i="1"/>
  <c r="BP786" i="1"/>
  <c r="BZ977" i="1"/>
  <c r="N971" i="1"/>
  <c r="H933" i="1"/>
  <c r="AT393" i="1"/>
  <c r="AT265" i="1"/>
  <c r="AL441" i="1"/>
  <c r="AP341" i="1"/>
  <c r="AN401" i="1"/>
  <c r="BB816" i="1"/>
  <c r="V846" i="1"/>
  <c r="J734" i="1"/>
  <c r="AH999" i="1"/>
  <c r="AL1237" i="1"/>
  <c r="AJ1346" i="1"/>
  <c r="R1560" i="1"/>
  <c r="R1875" i="1"/>
  <c r="BB761" i="1"/>
  <c r="V813" i="1"/>
  <c r="J722" i="1"/>
  <c r="AH1061" i="1"/>
  <c r="AL1163" i="1"/>
  <c r="AJ1500" i="1"/>
  <c r="R1638" i="1"/>
  <c r="R1849" i="1"/>
  <c r="BB726" i="1"/>
  <c r="V720" i="1"/>
  <c r="J846" i="1"/>
  <c r="AH995" i="1"/>
  <c r="AL1268" i="1"/>
  <c r="AL1482" i="1"/>
  <c r="P1584" i="1"/>
  <c r="R1824" i="1"/>
  <c r="Z862" i="1"/>
  <c r="BB607" i="1"/>
  <c r="BH583" i="1"/>
  <c r="AN303" i="1"/>
  <c r="BX331" i="1"/>
  <c r="AD343" i="1"/>
  <c r="AT446" i="1"/>
  <c r="AP477" i="1"/>
  <c r="BH373" i="1"/>
  <c r="V663" i="1"/>
  <c r="H737" i="1"/>
  <c r="AH957" i="1"/>
  <c r="AL1145" i="1"/>
  <c r="AJ1395" i="1"/>
  <c r="R1539" i="1"/>
  <c r="BT870" i="1"/>
  <c r="N1093" i="1"/>
  <c r="Z1086" i="1"/>
  <c r="BN1041" i="1"/>
  <c r="BR372" i="1"/>
  <c r="BJ358" i="1"/>
  <c r="BN399" i="1"/>
  <c r="CH337" i="1"/>
  <c r="AT544" i="1"/>
  <c r="BB819" i="1"/>
  <c r="V868" i="1"/>
  <c r="J784" i="1"/>
  <c r="AH1071" i="1"/>
  <c r="AL1251" i="1"/>
  <c r="AL1405" i="1"/>
  <c r="R1636" i="1"/>
  <c r="AP721" i="1"/>
  <c r="BP912" i="1"/>
  <c r="BH905" i="1"/>
  <c r="CF821" i="1"/>
  <c r="AH792" i="1"/>
  <c r="AH740" i="1"/>
  <c r="CH813" i="1"/>
  <c r="BR718" i="1"/>
  <c r="CH369" i="1"/>
  <c r="Z853" i="1"/>
  <c r="V687" i="1"/>
  <c r="J657" i="1"/>
  <c r="AH956" i="1"/>
  <c r="AJ1213" i="1"/>
  <c r="AJ1437" i="1"/>
  <c r="R1553" i="1"/>
  <c r="P1948" i="1"/>
  <c r="Z658" i="1"/>
  <c r="V665" i="1"/>
  <c r="J823" i="1"/>
  <c r="AH1048" i="1"/>
  <c r="AL1261" i="1"/>
  <c r="AL1519" i="1"/>
  <c r="R1541" i="1"/>
  <c r="R1835" i="1"/>
  <c r="Z727" i="1"/>
  <c r="P723" i="1"/>
  <c r="H870" i="1"/>
  <c r="AH826" i="1"/>
  <c r="AL1299" i="1"/>
  <c r="AL1372" i="1"/>
  <c r="R1700" i="1"/>
  <c r="R1763" i="1"/>
  <c r="Z704" i="1"/>
  <c r="AP384" i="1"/>
  <c r="CD420" i="1"/>
  <c r="BR307" i="1"/>
  <c r="BF435" i="1"/>
  <c r="AX893" i="1"/>
  <c r="AP440" i="1"/>
  <c r="BJ1196" i="1"/>
  <c r="BF420" i="1"/>
  <c r="V732" i="1"/>
  <c r="J868" i="1"/>
  <c r="AH893" i="1"/>
  <c r="AL1250" i="1"/>
  <c r="AL1498" i="1"/>
  <c r="R1659" i="1"/>
  <c r="BX807" i="1"/>
  <c r="BN1058" i="1"/>
  <c r="AL1051" i="1"/>
  <c r="AL1019" i="1"/>
  <c r="BJ1049" i="1"/>
  <c r="AV1017" i="1"/>
  <c r="R1281" i="1"/>
  <c r="Z938" i="1"/>
  <c r="BJ434" i="1"/>
  <c r="BB652" i="1"/>
  <c r="V708" i="1"/>
  <c r="J811" i="1"/>
  <c r="AH945" i="1"/>
  <c r="AL1238" i="1"/>
  <c r="AL1420" i="1"/>
  <c r="R1609" i="1"/>
  <c r="AL329" i="1"/>
  <c r="BV1295" i="1"/>
  <c r="BX1171" i="1"/>
  <c r="BR1057" i="1"/>
  <c r="BN774" i="1"/>
  <c r="BN750" i="1"/>
  <c r="BZ806" i="1"/>
  <c r="BN718" i="1"/>
  <c r="BF372" i="1"/>
  <c r="Z764" i="1"/>
  <c r="R782" i="1"/>
  <c r="AZ884" i="1"/>
  <c r="AH768" i="1"/>
  <c r="AL1177" i="1"/>
  <c r="AL1383" i="1"/>
  <c r="R1601" i="1"/>
  <c r="P1759" i="1"/>
  <c r="Z754" i="1"/>
  <c r="R760" i="1"/>
  <c r="BB858" i="1"/>
  <c r="AH799" i="1"/>
  <c r="AL1111" i="1"/>
  <c r="AL1343" i="1"/>
  <c r="R1589" i="1"/>
  <c r="R1742" i="1"/>
  <c r="Z656" i="1"/>
  <c r="R781" i="1"/>
  <c r="AV849" i="1"/>
  <c r="AH1040" i="1"/>
  <c r="AL1118" i="1"/>
  <c r="AP1407" i="1"/>
  <c r="AL1586" i="1"/>
  <c r="R1730" i="1"/>
  <c r="V803" i="1"/>
  <c r="N1064" i="1"/>
  <c r="BL345" i="1"/>
  <c r="AX432" i="1"/>
  <c r="AR744" i="1"/>
  <c r="Z386" i="1"/>
  <c r="BZ1037" i="1"/>
  <c r="AN506" i="1"/>
  <c r="H926" i="1"/>
  <c r="R722" i="1"/>
  <c r="J715" i="1"/>
  <c r="AH830" i="1"/>
  <c r="AL1267" i="1"/>
  <c r="AL1456" i="1"/>
  <c r="R1581" i="1"/>
  <c r="AV324" i="1"/>
  <c r="AT1021" i="1"/>
  <c r="V1013" i="1"/>
  <c r="V967" i="1"/>
  <c r="Z691" i="1"/>
  <c r="BN683" i="1"/>
  <c r="BZ705" i="1"/>
  <c r="BN659" i="1"/>
  <c r="AT327" i="1"/>
  <c r="Z672" i="1"/>
  <c r="R683" i="1"/>
  <c r="J687" i="1"/>
  <c r="AH929" i="1"/>
  <c r="AL1287" i="1"/>
  <c r="AL1352" i="1"/>
  <c r="R1678" i="1"/>
  <c r="R323" i="1"/>
  <c r="AL980" i="1"/>
  <c r="BZ973" i="1"/>
  <c r="P926" i="1"/>
  <c r="BH464" i="1"/>
  <c r="CF443" i="1"/>
  <c r="BP499" i="1"/>
  <c r="BP576" i="1"/>
  <c r="N389" i="1"/>
  <c r="V680" i="1"/>
  <c r="R669" i="1"/>
  <c r="AV800" i="1"/>
  <c r="AH810" i="1"/>
  <c r="AJ1150" i="1"/>
  <c r="AP1485" i="1"/>
  <c r="AL1616" i="1"/>
  <c r="P1801" i="1"/>
  <c r="V658" i="1"/>
  <c r="R883" i="1"/>
  <c r="AV772" i="1"/>
  <c r="AF821" i="1"/>
  <c r="AL1239" i="1"/>
  <c r="AP1463" i="1"/>
  <c r="AL1629" i="1"/>
  <c r="R1776" i="1"/>
  <c r="V748" i="1"/>
  <c r="P884" i="1"/>
  <c r="BB655" i="1"/>
  <c r="AH1049" i="1"/>
  <c r="AL1296" i="1"/>
  <c r="AP1390" i="1"/>
  <c r="AL1610" i="1"/>
  <c r="R1807" i="1"/>
  <c r="V859" i="1"/>
  <c r="BV480" i="1"/>
  <c r="BH380" i="1"/>
  <c r="N461" i="1"/>
  <c r="AX511" i="1"/>
  <c r="BJ1233" i="1"/>
  <c r="AD796" i="1"/>
  <c r="BN1076" i="1"/>
  <c r="AD763" i="1"/>
  <c r="L1311" i="1"/>
  <c r="AR506" i="1"/>
  <c r="AB975" i="1"/>
  <c r="AD1259" i="1"/>
  <c r="AP1446" i="1"/>
  <c r="AL1533" i="1"/>
  <c r="BR1062" i="1"/>
  <c r="H429" i="1"/>
  <c r="AT670" i="1"/>
  <c r="AT474" i="1"/>
  <c r="AB723" i="1"/>
  <c r="AD683" i="1"/>
  <c r="AD704" i="1"/>
  <c r="AD648" i="1"/>
  <c r="BN560" i="1"/>
  <c r="N846" i="1"/>
  <c r="BF648" i="1"/>
  <c r="AN485" i="1"/>
  <c r="AD956" i="1"/>
  <c r="AD1317" i="1"/>
  <c r="AP1345" i="1"/>
  <c r="AJ1556" i="1"/>
  <c r="H996" i="1"/>
  <c r="V575" i="1"/>
  <c r="V553" i="1"/>
  <c r="T471" i="1"/>
  <c r="AJ688" i="1"/>
  <c r="AL673" i="1"/>
  <c r="AL757" i="1"/>
  <c r="AL697" i="1"/>
  <c r="BJ497" i="1"/>
  <c r="J746" i="1"/>
  <c r="BB824" i="1"/>
  <c r="AH582" i="1"/>
  <c r="AL900" i="1"/>
  <c r="AD1104" i="1"/>
  <c r="AD1509" i="1"/>
  <c r="AD1677" i="1"/>
  <c r="AD1727" i="1"/>
  <c r="J728" i="1"/>
  <c r="BB880" i="1"/>
  <c r="AH615" i="1"/>
  <c r="L912" i="1"/>
  <c r="AD1246" i="1"/>
  <c r="AB1360" i="1"/>
  <c r="AD1610" i="1"/>
  <c r="AD1939" i="1"/>
  <c r="J852" i="1"/>
  <c r="Z768" i="1"/>
  <c r="X618" i="1"/>
  <c r="AP1054" i="1"/>
  <c r="AD1288" i="1"/>
  <c r="AB1423" i="1"/>
  <c r="AD1611" i="1"/>
  <c r="AD1812" i="1"/>
  <c r="BB1418" i="1"/>
  <c r="BV575" i="1"/>
  <c r="N1204" i="1"/>
  <c r="BB509" i="1"/>
  <c r="BF615" i="1"/>
  <c r="AT872" i="1"/>
  <c r="P716" i="1"/>
  <c r="AH1181" i="1"/>
  <c r="Z771" i="1"/>
  <c r="J617" i="1"/>
  <c r="BN281" i="1"/>
  <c r="Z1251" i="1"/>
  <c r="H1101" i="1"/>
  <c r="AD1440" i="1"/>
  <c r="CH1378" i="1"/>
  <c r="BN994" i="1"/>
  <c r="AR968" i="1"/>
  <c r="L940" i="1"/>
  <c r="N1224" i="1"/>
  <c r="V477" i="1"/>
  <c r="N564" i="1"/>
  <c r="AH489" i="1"/>
  <c r="H352" i="1"/>
  <c r="N347" i="1"/>
  <c r="Z746" i="1"/>
  <c r="AX505" i="1"/>
  <c r="AT340" i="1"/>
  <c r="Z1208" i="1"/>
  <c r="J1324" i="1"/>
  <c r="AD1436" i="1"/>
  <c r="BF991" i="1"/>
  <c r="N1107" i="1"/>
  <c r="BN1055" i="1"/>
  <c r="BZ1029" i="1"/>
  <c r="AR821" i="1"/>
  <c r="BR545" i="1"/>
  <c r="BJ544" i="1"/>
  <c r="BX576" i="1"/>
  <c r="AP441" i="1"/>
  <c r="BJ264" i="1"/>
  <c r="P653" i="1"/>
  <c r="AD355" i="1"/>
  <c r="BJ973" i="1"/>
  <c r="Z1212" i="1"/>
  <c r="J1093" i="1"/>
  <c r="J1467" i="1"/>
  <c r="J1533" i="1"/>
  <c r="V1860" i="1"/>
  <c r="R858" i="1"/>
  <c r="AD431" i="1"/>
  <c r="Z939" i="1"/>
  <c r="Z1125" i="1"/>
  <c r="J1271" i="1"/>
  <c r="J1433" i="1"/>
  <c r="J1540" i="1"/>
  <c r="V1834" i="1"/>
  <c r="N708" i="1"/>
  <c r="AT678" i="1"/>
  <c r="BJ867" i="1"/>
  <c r="Z1117" i="1"/>
  <c r="J1246" i="1"/>
  <c r="J1350" i="1"/>
  <c r="J1678" i="1"/>
  <c r="V1785" i="1"/>
  <c r="AP839" i="1"/>
  <c r="AD272" i="1"/>
  <c r="BR1096" i="1"/>
  <c r="BB1433" i="1"/>
  <c r="V1429" i="1"/>
  <c r="R419" i="1"/>
  <c r="H415" i="1"/>
  <c r="N334" i="1"/>
  <c r="BB357" i="1"/>
  <c r="AP642" i="1"/>
  <c r="BN370" i="1"/>
  <c r="T1129" i="1"/>
  <c r="AP1301" i="1"/>
  <c r="J1432" i="1"/>
  <c r="CD1044" i="1"/>
  <c r="V344" i="1"/>
  <c r="V322" i="1"/>
  <c r="T429" i="1"/>
  <c r="T268" i="1"/>
  <c r="BN949" i="1"/>
  <c r="BN918" i="1"/>
  <c r="CH925" i="1"/>
  <c r="BN733" i="1"/>
  <c r="AP475" i="1"/>
  <c r="Z425" i="1"/>
  <c r="BN833" i="1"/>
  <c r="BZ341" i="1"/>
  <c r="V1292" i="1"/>
  <c r="AP1258" i="1"/>
  <c r="J1441" i="1"/>
  <c r="BT401" i="1"/>
  <c r="BB461" i="1"/>
  <c r="BB587" i="1"/>
  <c r="AZ604" i="1"/>
  <c r="AH601" i="1"/>
  <c r="AH294" i="1"/>
  <c r="AH407" i="1"/>
  <c r="BB257" i="1"/>
  <c r="AB499" i="1"/>
  <c r="AH587" i="1"/>
  <c r="V489" i="1"/>
  <c r="BZ796" i="1"/>
  <c r="Z371" i="1"/>
  <c r="V1264" i="1"/>
  <c r="AP1105" i="1"/>
  <c r="R1313" i="1"/>
  <c r="N1600" i="1"/>
  <c r="V1873" i="1"/>
  <c r="V518" i="1"/>
  <c r="BN762" i="1"/>
  <c r="Z335" i="1"/>
  <c r="T1290" i="1"/>
  <c r="AP1195" i="1"/>
  <c r="T1318" i="1"/>
  <c r="L1591" i="1"/>
  <c r="V1763" i="1"/>
  <c r="P1038" i="1"/>
  <c r="BL576" i="1"/>
  <c r="AP630" i="1"/>
  <c r="V1239" i="1"/>
  <c r="AP1089" i="1"/>
  <c r="L1339" i="1"/>
  <c r="AJ1661" i="1"/>
  <c r="N1890" i="1"/>
  <c r="AH1083" i="1"/>
  <c r="BJ907" i="1"/>
  <c r="BZ580" i="1"/>
  <c r="CH823" i="1"/>
  <c r="BF567" i="1"/>
  <c r="BJ844" i="1"/>
  <c r="BR823" i="1"/>
  <c r="Z893" i="1"/>
  <c r="J281" i="1"/>
  <c r="BR831" i="1"/>
  <c r="BZ280" i="1"/>
  <c r="V1289" i="1"/>
  <c r="AN1171" i="1"/>
  <c r="J1348" i="1"/>
  <c r="L1682" i="1"/>
  <c r="V1909" i="1"/>
  <c r="AH2150" i="1"/>
  <c r="R1929" i="1"/>
  <c r="J2010" i="1"/>
  <c r="P2053" i="1"/>
  <c r="BV1734" i="1"/>
  <c r="N2128" i="1"/>
  <c r="J1610" i="1"/>
  <c r="V1946" i="1"/>
  <c r="AH292" i="1"/>
  <c r="AL914" i="1"/>
  <c r="CH361" i="1"/>
  <c r="V1201" i="1"/>
  <c r="AN1164" i="1"/>
  <c r="H1395" i="1"/>
  <c r="J1657" i="1"/>
  <c r="V1951" i="1"/>
  <c r="J356" i="1"/>
  <c r="BJ852" i="1"/>
  <c r="BZ292" i="1"/>
  <c r="V1238" i="1"/>
  <c r="AP1272" i="1"/>
  <c r="J1436" i="1"/>
  <c r="N1677" i="1"/>
  <c r="V1943" i="1"/>
  <c r="BB469" i="1"/>
  <c r="BZ644" i="1"/>
  <c r="BF391" i="1"/>
  <c r="V1168" i="1"/>
  <c r="AP1162" i="1"/>
  <c r="AD1313" i="1"/>
  <c r="L1612" i="1"/>
  <c r="V1831" i="1"/>
  <c r="AH2056" i="1"/>
  <c r="AF1934" i="1"/>
  <c r="J1996" i="1"/>
  <c r="R2136" i="1"/>
  <c r="BT1731" i="1"/>
  <c r="N2086" i="1"/>
  <c r="N1635" i="1"/>
  <c r="V1811" i="1"/>
  <c r="AB604" i="1"/>
  <c r="N900" i="1"/>
  <c r="AH370" i="1"/>
  <c r="V1146" i="1"/>
  <c r="AP1154" i="1"/>
  <c r="Z1313" i="1"/>
  <c r="L1605" i="1"/>
  <c r="V1861" i="1"/>
  <c r="CD631" i="1"/>
  <c r="AT362" i="1"/>
  <c r="BD583" i="1"/>
  <c r="AZ345" i="1"/>
  <c r="AL613" i="1"/>
  <c r="AB506" i="1"/>
  <c r="AB527" i="1"/>
  <c r="N1230" i="1"/>
  <c r="N621" i="1"/>
  <c r="BX653" i="1"/>
  <c r="R314" i="1"/>
  <c r="V1286" i="1"/>
  <c r="AP1265" i="1"/>
  <c r="J1313" i="1"/>
  <c r="L1584" i="1"/>
  <c r="V1761" i="1"/>
  <c r="AH2031" i="1"/>
  <c r="L1934" i="1"/>
  <c r="J2143" i="1"/>
  <c r="R2132" i="1"/>
  <c r="BV1755" i="1"/>
  <c r="N2090" i="1"/>
  <c r="N1649" i="1"/>
  <c r="V1842" i="1"/>
  <c r="BF551" i="1"/>
  <c r="BN687" i="1"/>
  <c r="AP344" i="1"/>
  <c r="V1202" i="1"/>
  <c r="AP1198" i="1"/>
  <c r="AH1313" i="1"/>
  <c r="L1640" i="1"/>
  <c r="V1778" i="1"/>
  <c r="N586" i="1"/>
  <c r="BN728" i="1"/>
  <c r="V364" i="1"/>
  <c r="V1265" i="1"/>
  <c r="AP1259" i="1"/>
  <c r="V1313" i="1"/>
  <c r="N1579" i="1"/>
  <c r="V1756" i="1"/>
  <c r="BJ923" i="1"/>
  <c r="AL545" i="1"/>
  <c r="R566" i="1"/>
  <c r="V1195" i="1"/>
  <c r="AP1099" i="1"/>
  <c r="AH1391" i="1"/>
  <c r="AJ1654" i="1"/>
  <c r="N1846" i="1"/>
  <c r="AH2149" i="1"/>
  <c r="BR2125" i="1"/>
  <c r="J2043" i="1"/>
  <c r="P2060" i="1"/>
  <c r="BV1692" i="1"/>
  <c r="N2038" i="1"/>
  <c r="AL1663" i="1"/>
  <c r="V1727" i="1"/>
  <c r="CH897" i="1"/>
  <c r="BR531" i="1"/>
  <c r="BB532" i="1"/>
  <c r="V1105" i="1"/>
  <c r="AN1192" i="1"/>
  <c r="AH1387" i="1"/>
  <c r="AJ1640" i="1"/>
  <c r="N1944" i="1"/>
  <c r="BF410" i="1"/>
  <c r="AX554" i="1"/>
  <c r="AX313" i="1"/>
  <c r="AX578" i="1"/>
  <c r="AD335" i="1"/>
  <c r="AH613" i="1"/>
  <c r="Z581" i="1"/>
  <c r="AP616" i="1"/>
  <c r="BJ916" i="1"/>
  <c r="BJ484" i="1"/>
  <c r="V585" i="1"/>
  <c r="T1150" i="1"/>
  <c r="AN1311" i="1"/>
  <c r="AF1367" i="1"/>
  <c r="N1656" i="1"/>
  <c r="N1796" i="1"/>
  <c r="AF1983" i="1"/>
  <c r="BR2092" i="1"/>
  <c r="H1997" i="1"/>
  <c r="R1971" i="1"/>
  <c r="BR1734" i="1"/>
  <c r="N2156" i="1"/>
  <c r="J1595" i="1"/>
  <c r="V1733" i="1"/>
  <c r="BR1020" i="1"/>
  <c r="BT450" i="1"/>
  <c r="AN471" i="1"/>
  <c r="V1161" i="1"/>
  <c r="AP1188" i="1"/>
  <c r="N1334" i="1"/>
  <c r="AL1656" i="1"/>
  <c r="N1936" i="1"/>
  <c r="BZ785" i="1"/>
  <c r="Z494" i="1"/>
  <c r="Z638" i="1"/>
  <c r="V1103" i="1"/>
  <c r="AP1321" i="1"/>
  <c r="AF1374" i="1"/>
  <c r="L1668" i="1"/>
  <c r="N1840" i="1"/>
  <c r="BN553" i="1"/>
  <c r="BJ596" i="1"/>
  <c r="BJ957" i="1"/>
  <c r="V1226" i="1"/>
  <c r="AN1241" i="1"/>
  <c r="AH1336" i="1"/>
  <c r="J1775" i="1"/>
  <c r="N1875" i="1"/>
  <c r="AH1974" i="1"/>
  <c r="BR2122" i="1"/>
  <c r="J2099" i="1"/>
  <c r="R2083" i="1"/>
  <c r="BR1679" i="1"/>
  <c r="N2126" i="1"/>
  <c r="P1696" i="1"/>
  <c r="N1877" i="1"/>
  <c r="CH526" i="1"/>
  <c r="BR571" i="1"/>
  <c r="BR924" i="1"/>
  <c r="V1204" i="1"/>
  <c r="AN1325" i="1"/>
  <c r="AH1366" i="1"/>
  <c r="BR1960" i="1"/>
  <c r="N1785" i="1"/>
  <c r="AH628" i="1"/>
  <c r="AP980" i="1"/>
  <c r="AL861" i="1"/>
  <c r="AP1029" i="1"/>
  <c r="BB811" i="1"/>
  <c r="AP1026" i="1"/>
  <c r="AN1052" i="1"/>
  <c r="AP897" i="1"/>
  <c r="X499" i="1"/>
  <c r="BV546" i="1"/>
  <c r="BR664" i="1"/>
  <c r="V1299" i="1"/>
  <c r="AP1166" i="1"/>
  <c r="AH1505" i="1"/>
  <c r="BR1803" i="1"/>
  <c r="N1859" i="1"/>
  <c r="AH2092" i="1"/>
  <c r="BR2007" i="1"/>
  <c r="J2128" i="1"/>
  <c r="R2099" i="1"/>
  <c r="BR1705" i="1"/>
  <c r="N2007" i="1"/>
  <c r="L1661" i="1"/>
  <c r="N1960" i="1"/>
  <c r="AL743" i="1"/>
  <c r="CH624" i="1"/>
  <c r="AL579" i="1"/>
  <c r="T1297" i="1"/>
  <c r="AN1255" i="1"/>
  <c r="AF1500" i="1"/>
  <c r="L1696" i="1"/>
  <c r="N1833" i="1"/>
  <c r="CH567" i="1"/>
  <c r="BH597" i="1"/>
  <c r="BR704" i="1"/>
  <c r="V1138" i="1"/>
  <c r="AP1210" i="1"/>
  <c r="AF1444" i="1"/>
  <c r="BR1847" i="1"/>
  <c r="N1903" i="1"/>
  <c r="AX342" i="1"/>
  <c r="BP429" i="1"/>
  <c r="BN645" i="1"/>
  <c r="T1220" i="1"/>
  <c r="AP1191" i="1"/>
  <c r="AH1362" i="1"/>
  <c r="BR1778" i="1"/>
  <c r="L1829" i="1"/>
  <c r="R2104" i="1"/>
  <c r="BR2045" i="1"/>
  <c r="J1987" i="1"/>
  <c r="R2076" i="1"/>
  <c r="BR1736" i="1"/>
  <c r="N2091" i="1"/>
  <c r="BR1812" i="1"/>
  <c r="L1899" i="1"/>
  <c r="AX259" i="1"/>
  <c r="AF352" i="1"/>
  <c r="BZ770" i="1"/>
  <c r="V1244" i="1"/>
  <c r="AN1101" i="1"/>
  <c r="AH1463" i="1"/>
  <c r="BR1825" i="1"/>
  <c r="L1864" i="1"/>
  <c r="BV943" i="1"/>
  <c r="AP746" i="1"/>
  <c r="J581" i="1"/>
  <c r="AP874" i="1"/>
  <c r="BR547" i="1"/>
  <c r="AP804" i="1"/>
  <c r="AP777" i="1"/>
  <c r="AP869" i="1"/>
  <c r="BZ322" i="1"/>
  <c r="AT397" i="1"/>
  <c r="BZ484" i="1"/>
  <c r="V1208" i="1"/>
  <c r="AP1163" i="1"/>
  <c r="AH1398" i="1"/>
  <c r="BR1895" i="1"/>
  <c r="N1790" i="1"/>
  <c r="R1992" i="1"/>
  <c r="BP2158" i="1"/>
  <c r="J2059" i="1"/>
  <c r="R2069" i="1"/>
  <c r="BR1680" i="1"/>
  <c r="N1982" i="1"/>
  <c r="BR1856" i="1"/>
  <c r="N1813" i="1"/>
  <c r="BV403" i="1"/>
  <c r="BV462" i="1"/>
  <c r="BJ770" i="1"/>
  <c r="V1090" i="1"/>
  <c r="AP1271" i="1"/>
  <c r="AH1408" i="1"/>
  <c r="BR1800" i="1"/>
  <c r="L1857" i="1"/>
  <c r="Z347" i="1"/>
  <c r="BV400" i="1"/>
  <c r="BN503" i="1"/>
  <c r="V1218" i="1"/>
  <c r="AP1257" i="1"/>
  <c r="AH1490" i="1"/>
  <c r="BR1939" i="1"/>
  <c r="N1834" i="1"/>
  <c r="BF356" i="1"/>
  <c r="J302" i="1"/>
  <c r="BP422" i="1"/>
  <c r="V1316" i="1"/>
  <c r="AP1118" i="1"/>
  <c r="AH1371" i="1"/>
  <c r="BP1829" i="1"/>
  <c r="N1950" i="1"/>
  <c r="R2100" i="1"/>
  <c r="BR2147" i="1"/>
  <c r="J2072" i="1"/>
  <c r="BV2120" i="1"/>
  <c r="BR1750" i="1"/>
  <c r="J2079" i="1"/>
  <c r="BR1929" i="1"/>
  <c r="N1874" i="1"/>
  <c r="BB258" i="1"/>
  <c r="AX286" i="1"/>
  <c r="AX418" i="1"/>
  <c r="AN2088" i="1"/>
  <c r="BR1568" i="1"/>
  <c r="CD1912" i="1"/>
  <c r="BT1423" i="1"/>
  <c r="BF1056" i="1"/>
  <c r="BR1435" i="1"/>
  <c r="BR1155" i="1"/>
  <c r="BJ1036" i="1"/>
  <c r="CB1059" i="1"/>
  <c r="BJ943" i="1"/>
  <c r="V540" i="1"/>
  <c r="BP1297" i="1"/>
  <c r="BZ1198" i="1"/>
  <c r="AT403" i="1"/>
  <c r="BV327" i="1"/>
  <c r="AL523" i="1"/>
  <c r="AR681" i="1"/>
  <c r="N789" i="1"/>
  <c r="BJ557" i="1"/>
  <c r="BR474" i="1"/>
  <c r="CD484" i="1"/>
  <c r="BR847" i="1"/>
  <c r="AT279" i="1"/>
  <c r="AT316" i="1"/>
  <c r="BB432" i="1"/>
  <c r="BV439" i="1"/>
  <c r="BT618" i="1"/>
  <c r="AX322" i="1"/>
  <c r="BF1394" i="1"/>
  <c r="AH406" i="1"/>
  <c r="AB919" i="1"/>
  <c r="Z264" i="1"/>
  <c r="AX1322" i="1"/>
  <c r="L506" i="1"/>
  <c r="L639" i="1"/>
  <c r="AV583" i="1"/>
  <c r="AP567" i="1"/>
  <c r="AD532" i="1"/>
  <c r="AP571" i="1"/>
  <c r="BV468" i="1"/>
  <c r="CD419" i="1"/>
  <c r="V525" i="1"/>
  <c r="V622" i="1"/>
  <c r="BJ393" i="1"/>
  <c r="CH328" i="1"/>
  <c r="J620" i="1"/>
  <c r="AD358" i="1"/>
  <c r="J420" i="1"/>
  <c r="BB468" i="1"/>
  <c r="BZ599" i="1"/>
  <c r="CD510" i="1"/>
  <c r="BB1092" i="1"/>
  <c r="BV565" i="1"/>
  <c r="N911" i="1"/>
  <c r="BF413" i="1"/>
  <c r="BN312" i="1"/>
  <c r="AL252" i="1"/>
  <c r="AX421" i="1"/>
  <c r="AH392" i="1"/>
  <c r="BR543" i="1"/>
  <c r="BN480" i="1"/>
  <c r="N524" i="1"/>
  <c r="BN908" i="1"/>
  <c r="R251" i="1"/>
  <c r="P254" i="1"/>
  <c r="BL835" i="1"/>
  <c r="BH835" i="1"/>
  <c r="H1451" i="1"/>
  <c r="AP810" i="1"/>
  <c r="BT772" i="1"/>
  <c r="Z895" i="1"/>
  <c r="BR1264" i="1"/>
  <c r="AN807" i="1"/>
  <c r="AP739" i="1"/>
  <c r="AD447" i="1"/>
  <c r="AT735" i="1"/>
  <c r="AP753" i="1"/>
  <c r="AH1789" i="1"/>
  <c r="AP784" i="1"/>
  <c r="AF1892" i="1"/>
  <c r="AP781" i="1"/>
  <c r="AH1742" i="1"/>
  <c r="N788" i="1"/>
  <c r="AH1405" i="1"/>
  <c r="AP866" i="1"/>
  <c r="BZ1208" i="1"/>
  <c r="BP569" i="1"/>
  <c r="BR1001" i="1"/>
  <c r="AP812" i="1"/>
  <c r="BB1729" i="1"/>
  <c r="BR382" i="1"/>
  <c r="BR1141" i="1"/>
  <c r="AP852" i="1"/>
  <c r="AH1734" i="1"/>
  <c r="AP854" i="1"/>
  <c r="AH1796" i="1"/>
  <c r="AN765" i="1"/>
  <c r="AH1824" i="1"/>
  <c r="CB387" i="1"/>
  <c r="AH1656" i="1"/>
  <c r="AP823" i="1"/>
  <c r="CD872" i="1"/>
  <c r="AV282" i="1"/>
  <c r="BT723" i="1"/>
  <c r="AP797" i="1"/>
  <c r="BF1331" i="1"/>
  <c r="AN338" i="1"/>
  <c r="BB1152" i="1"/>
  <c r="AP805" i="1"/>
  <c r="AH1922" i="1"/>
  <c r="AP749" i="1"/>
  <c r="AH1937" i="1"/>
  <c r="AP879" i="1"/>
  <c r="AH1825" i="1"/>
  <c r="Z326" i="1"/>
  <c r="V1664" i="1"/>
  <c r="AP802" i="1"/>
  <c r="AD991" i="1"/>
  <c r="AT257" i="1"/>
  <c r="X1668" i="1"/>
  <c r="AP826" i="1"/>
  <c r="AT1204" i="1"/>
  <c r="R291" i="1"/>
  <c r="BR1201" i="1"/>
  <c r="AP880" i="1"/>
  <c r="AH1813" i="1"/>
  <c r="AP830" i="1"/>
  <c r="AF1913" i="1"/>
  <c r="AH953" i="1"/>
  <c r="AH1761" i="1"/>
  <c r="BB410" i="1"/>
  <c r="BR1531" i="1"/>
  <c r="AH1027" i="1"/>
  <c r="N475" i="1"/>
  <c r="BR629" i="1"/>
  <c r="T436" i="1"/>
  <c r="AH861" i="1"/>
  <c r="N739" i="1"/>
  <c r="AR352" i="1"/>
  <c r="BB557" i="1"/>
  <c r="AH951" i="1"/>
  <c r="R1785" i="1"/>
  <c r="AH967" i="1"/>
  <c r="R1812" i="1"/>
  <c r="AH963" i="1"/>
  <c r="R1832" i="1"/>
  <c r="AL728" i="1"/>
  <c r="BJ1210" i="1"/>
  <c r="AP907" i="1"/>
  <c r="BV1308" i="1"/>
  <c r="AL777" i="1"/>
  <c r="BJ512" i="1"/>
  <c r="P912" i="1"/>
  <c r="Z985" i="1"/>
  <c r="BB777" i="1"/>
  <c r="CH623" i="1"/>
  <c r="AF1024" i="1"/>
  <c r="AD1841" i="1"/>
  <c r="AF1010" i="1"/>
  <c r="AD1854" i="1"/>
  <c r="AH1026" i="1"/>
  <c r="AD1813" i="1"/>
  <c r="BF433" i="1"/>
  <c r="N365" i="1"/>
  <c r="Z1306" i="1"/>
  <c r="AT1383" i="1"/>
  <c r="BN810" i="1"/>
  <c r="CH280" i="1"/>
  <c r="X1241" i="1"/>
  <c r="BN445" i="1"/>
  <c r="BX429" i="1"/>
  <c r="AL281" i="1"/>
  <c r="Z1124" i="1"/>
  <c r="V1923" i="1"/>
  <c r="X1220" i="1"/>
  <c r="V1859" i="1"/>
  <c r="Z1105" i="1"/>
  <c r="V1728" i="1"/>
  <c r="AP599" i="1"/>
  <c r="CH910" i="1"/>
  <c r="Z1257" i="1"/>
  <c r="V1953" i="1"/>
  <c r="AH2148" i="1"/>
  <c r="V1958" i="1"/>
  <c r="Z1317" i="1"/>
  <c r="V1840" i="1"/>
  <c r="Z1104" i="1"/>
  <c r="T1962" i="1"/>
  <c r="Z1245" i="1"/>
  <c r="V1776" i="1"/>
  <c r="AH2154" i="1"/>
  <c r="V1833" i="1"/>
  <c r="Z1121" i="1"/>
  <c r="V1901" i="1"/>
  <c r="CH916" i="1"/>
  <c r="BJ610" i="1"/>
  <c r="Z1203" i="1"/>
  <c r="V1751" i="1"/>
  <c r="AH2091" i="1"/>
  <c r="V1931" i="1"/>
  <c r="Z1128" i="1"/>
  <c r="V1841" i="1"/>
  <c r="Z1244" i="1"/>
  <c r="V1803" i="1"/>
  <c r="Z1103" i="1"/>
  <c r="V1741" i="1"/>
  <c r="AH1994" i="1"/>
  <c r="V1758" i="1"/>
  <c r="X1094" i="1"/>
  <c r="V1730" i="1"/>
  <c r="AL536" i="1"/>
  <c r="CD495" i="1"/>
  <c r="Z1218" i="1"/>
  <c r="V1902" i="1"/>
  <c r="AH2057" i="1"/>
  <c r="V1757" i="1"/>
  <c r="Z1253" i="1"/>
  <c r="V1735" i="1"/>
  <c r="X1269" i="1"/>
  <c r="V1924" i="1"/>
  <c r="Z1190" i="1"/>
  <c r="V1957" i="1"/>
  <c r="AH2030" i="1"/>
  <c r="V1882" i="1"/>
  <c r="X1101" i="1"/>
  <c r="V1846" i="1"/>
  <c r="AT636" i="1"/>
  <c r="AF716" i="1"/>
  <c r="Z1161" i="1"/>
  <c r="V1853" i="1"/>
  <c r="AH2051" i="1"/>
  <c r="T1857" i="1"/>
  <c r="Z1194" i="1"/>
  <c r="V1826" i="1"/>
  <c r="Z1198" i="1"/>
  <c r="V1875" i="1"/>
  <c r="Z1321" i="1"/>
  <c r="T1766" i="1"/>
  <c r="R2148" i="1"/>
  <c r="V1891" i="1"/>
  <c r="Z1096" i="1"/>
  <c r="V1744" i="1"/>
  <c r="X653" i="1"/>
  <c r="V746" i="1"/>
  <c r="Z1097" i="1"/>
  <c r="V1938" i="1"/>
  <c r="R2106" i="1"/>
  <c r="V1797" i="1"/>
  <c r="Z1211" i="1"/>
  <c r="V1825" i="1"/>
  <c r="Z1099" i="1"/>
  <c r="V1952" i="1"/>
  <c r="V1315" i="1"/>
  <c r="V1903" i="1"/>
  <c r="R1996" i="1"/>
  <c r="V1910" i="1"/>
  <c r="X1143" i="1"/>
  <c r="J1197" i="1"/>
  <c r="AB1465" i="1"/>
  <c r="AD1656" i="1"/>
  <c r="AD1932" i="1"/>
  <c r="CD649" i="1"/>
  <c r="N679" i="1"/>
  <c r="AL965" i="1"/>
  <c r="L751" i="1"/>
  <c r="N1183" i="1"/>
  <c r="N659" i="1"/>
  <c r="J883" i="1"/>
  <c r="J677" i="1"/>
  <c r="AD477" i="1"/>
  <c r="BF363" i="1"/>
  <c r="J498" i="1"/>
  <c r="V1176" i="1"/>
  <c r="J1205" i="1"/>
  <c r="J1363" i="1"/>
  <c r="J1713" i="1"/>
  <c r="V1897" i="1"/>
  <c r="AH1972" i="1"/>
  <c r="V400" i="1"/>
  <c r="J560" i="1"/>
  <c r="V483" i="1"/>
  <c r="BJ551" i="1"/>
  <c r="BB270" i="1"/>
  <c r="AL368" i="1"/>
  <c r="CH902" i="1"/>
  <c r="BL541" i="1"/>
  <c r="BB335" i="1"/>
  <c r="AL316" i="1"/>
  <c r="BJ886" i="1"/>
  <c r="CH565" i="1"/>
  <c r="BD317" i="1"/>
  <c r="AJ373" i="1"/>
  <c r="CF695" i="1"/>
  <c r="BL499" i="1"/>
  <c r="AH257" i="1"/>
  <c r="BR1296" i="1"/>
  <c r="CH1013" i="1"/>
  <c r="AL918" i="1"/>
  <c r="CH855" i="1"/>
  <c r="Z911" i="1"/>
  <c r="AL582" i="1"/>
  <c r="N1366" i="1"/>
  <c r="AX327" i="1"/>
  <c r="BZ732" i="1"/>
  <c r="X1052" i="1"/>
  <c r="BZ1362" i="1"/>
  <c r="CD319" i="1"/>
  <c r="BN551" i="1"/>
  <c r="BL975" i="1"/>
  <c r="AL1329" i="1"/>
  <c r="V298" i="1"/>
  <c r="CD519" i="1"/>
  <c r="BJ999" i="1"/>
  <c r="CD476" i="1"/>
  <c r="AT578" i="1"/>
  <c r="AP279" i="1"/>
  <c r="BN608" i="1"/>
  <c r="CD466" i="1"/>
  <c r="AT480" i="1"/>
  <c r="AP417" i="1"/>
  <c r="BN593" i="1"/>
  <c r="CD494" i="1"/>
  <c r="J326" i="1"/>
  <c r="AP260" i="1"/>
  <c r="BL702" i="1"/>
  <c r="CD448" i="1"/>
  <c r="AP550" i="1"/>
  <c r="BV1350" i="1"/>
  <c r="BZ554" i="1"/>
  <c r="J1055" i="1"/>
  <c r="AR1276" i="1"/>
  <c r="J438" i="1"/>
  <c r="CD1428" i="1"/>
  <c r="H380" i="1"/>
  <c r="BF1320" i="1"/>
  <c r="AT665" i="1"/>
  <c r="AT567" i="1"/>
  <c r="BN951" i="1"/>
  <c r="AH341" i="1"/>
  <c r="CD490" i="1"/>
  <c r="T282" i="1"/>
  <c r="H898" i="1"/>
  <c r="AD356" i="1"/>
  <c r="AX447" i="1"/>
  <c r="J376" i="1"/>
  <c r="AT263" i="1"/>
  <c r="J267" i="1"/>
  <c r="BB645" i="1"/>
  <c r="X1024" i="1"/>
  <c r="AN415" i="1"/>
  <c r="AT671" i="1"/>
  <c r="AX1372" i="1"/>
  <c r="BZ1258" i="1"/>
  <c r="AT363" i="1"/>
  <c r="N294" i="1"/>
  <c r="AT839" i="1"/>
  <c r="BT1150" i="1"/>
  <c r="AP284" i="1"/>
  <c r="AT482" i="1"/>
  <c r="BV944" i="1"/>
  <c r="BF921" i="1"/>
  <c r="BF909" i="1"/>
  <c r="BJ963" i="1"/>
  <c r="CD424" i="1"/>
  <c r="BB539" i="1"/>
  <c r="CD1331" i="1"/>
  <c r="Z323" i="1"/>
  <c r="BV417" i="1"/>
  <c r="AZ576" i="1"/>
  <c r="AX1296" i="1"/>
  <c r="V435" i="1"/>
  <c r="AX410" i="1"/>
  <c r="AH503" i="1"/>
  <c r="CH1205" i="1"/>
  <c r="V378" i="1"/>
  <c r="AX389" i="1"/>
  <c r="Z634" i="1"/>
  <c r="BB390" i="1"/>
  <c r="AD677" i="1"/>
  <c r="BZ1028" i="1"/>
  <c r="BR546" i="1"/>
  <c r="BB340" i="1"/>
  <c r="AD650" i="1"/>
  <c r="H1003" i="1"/>
  <c r="BJ526" i="1"/>
  <c r="BF287" i="1"/>
  <c r="AD826" i="1"/>
  <c r="AL1079" i="1"/>
  <c r="BZ609" i="1"/>
  <c r="AZ359" i="1"/>
  <c r="AD804" i="1"/>
  <c r="BR963" i="1"/>
  <c r="AT1680" i="1"/>
  <c r="CD833" i="1"/>
  <c r="AT1175" i="1"/>
  <c r="CF737" i="1"/>
  <c r="BV1112" i="1"/>
  <c r="BL1115" i="1"/>
  <c r="V1033" i="1"/>
  <c r="BL1577" i="1"/>
  <c r="AV1451" i="1"/>
  <c r="BR977" i="1"/>
  <c r="N582" i="1"/>
  <c r="BD338" i="1"/>
  <c r="CD421" i="1"/>
  <c r="BV915" i="1"/>
  <c r="N629" i="1"/>
  <c r="BB433" i="1"/>
  <c r="AD827" i="1"/>
  <c r="AH573" i="1"/>
  <c r="AL732" i="1"/>
  <c r="BV742" i="1"/>
  <c r="AD799" i="1"/>
  <c r="AH526" i="1"/>
  <c r="AL698" i="1"/>
  <c r="V644" i="1"/>
  <c r="J683" i="1"/>
  <c r="AH558" i="1"/>
  <c r="AL862" i="1"/>
  <c r="J903" i="1"/>
  <c r="AD672" i="1"/>
  <c r="AF569" i="1"/>
  <c r="AL799" i="1"/>
  <c r="BB1349" i="1"/>
  <c r="AD1427" i="1"/>
  <c r="BF1364" i="1"/>
  <c r="BB1146" i="1"/>
  <c r="AH306" i="1"/>
  <c r="J348" i="1"/>
  <c r="BV635" i="1"/>
  <c r="AX607" i="1"/>
  <c r="AD361" i="1"/>
  <c r="AX343" i="1"/>
  <c r="BV595" i="1"/>
  <c r="AV478" i="1"/>
  <c r="AD263" i="1"/>
  <c r="BV306" i="1"/>
  <c r="AP1180" i="1"/>
  <c r="AJ485" i="1"/>
  <c r="AD413" i="1"/>
  <c r="AD866" i="1"/>
  <c r="X478" i="1"/>
  <c r="AX671" i="1"/>
  <c r="BJ1181" i="1"/>
  <c r="AD860" i="1"/>
  <c r="Z572" i="1"/>
  <c r="AX883" i="1"/>
  <c r="CH1161" i="1"/>
  <c r="AD876" i="1"/>
  <c r="Z488" i="1"/>
  <c r="AX713" i="1"/>
  <c r="CD1371" i="1"/>
  <c r="AD848" i="1"/>
  <c r="Z460" i="1"/>
  <c r="AX859" i="1"/>
  <c r="BV1455" i="1"/>
  <c r="BF1014" i="1"/>
  <c r="BX1682" i="1"/>
  <c r="L289" i="1"/>
  <c r="CB2067" i="1"/>
  <c r="L422" i="1"/>
  <c r="BF1296" i="1"/>
  <c r="J258" i="1"/>
  <c r="CD853" i="1"/>
  <c r="BB929" i="1"/>
  <c r="BD1388" i="1"/>
  <c r="CF660" i="1"/>
  <c r="Z453" i="1"/>
  <c r="AD438" i="1"/>
  <c r="AX1321" i="1"/>
  <c r="BJ784" i="1"/>
  <c r="V490" i="1"/>
  <c r="AX763" i="1"/>
  <c r="AX503" i="1"/>
  <c r="BL1171" i="1"/>
  <c r="BF538" i="1"/>
  <c r="AX749" i="1"/>
  <c r="AV639" i="1"/>
  <c r="N1205" i="1"/>
  <c r="BF453" i="1"/>
  <c r="AX804" i="1"/>
  <c r="J559" i="1"/>
  <c r="AF1724" i="1"/>
  <c r="R452" i="1"/>
  <c r="AX715" i="1"/>
  <c r="AL620" i="1"/>
  <c r="V950" i="1"/>
  <c r="CD1538" i="1"/>
  <c r="BB956" i="1"/>
  <c r="J1280" i="1"/>
  <c r="BX1031" i="1"/>
  <c r="N533" i="1"/>
  <c r="X380" i="1"/>
  <c r="AT1069" i="1"/>
  <c r="CB499" i="1"/>
  <c r="L478" i="1"/>
  <c r="Z357" i="1"/>
  <c r="V1061" i="1"/>
  <c r="BL604" i="1"/>
  <c r="N637" i="1"/>
  <c r="V341" i="1"/>
  <c r="V1015" i="1"/>
  <c r="BR495" i="1"/>
  <c r="J552" i="1"/>
  <c r="AX700" i="1"/>
  <c r="CH727" i="1"/>
  <c r="BT646" i="1"/>
  <c r="AL476" i="1"/>
  <c r="AX673" i="1"/>
  <c r="BR700" i="1"/>
  <c r="BF1421" i="1"/>
  <c r="AL503" i="1"/>
  <c r="AX728" i="1"/>
  <c r="AP837" i="1"/>
  <c r="T891" i="1"/>
  <c r="AX551" i="1"/>
  <c r="AX876" i="1"/>
  <c r="BR658" i="1"/>
  <c r="CH1229" i="1"/>
  <c r="BR1142" i="1"/>
  <c r="CD1275" i="1"/>
  <c r="BV1023" i="1"/>
  <c r="BN1098" i="1"/>
  <c r="V988" i="1"/>
  <c r="T1066" i="1"/>
  <c r="BR1260" i="1"/>
  <c r="Z1015" i="1"/>
  <c r="BP723" i="1"/>
  <c r="AV1101" i="1"/>
  <c r="CF1101" i="1"/>
  <c r="AP841" i="1"/>
  <c r="BR846" i="1"/>
  <c r="N517" i="1"/>
  <c r="Z1071" i="1"/>
  <c r="AP789" i="1"/>
  <c r="CH665" i="1"/>
  <c r="Z1076" i="1"/>
  <c r="AJ1038" i="1"/>
  <c r="AZ1143" i="1"/>
  <c r="AH447" i="1"/>
  <c r="AL1050" i="1"/>
  <c r="BJ1015" i="1"/>
  <c r="CH1275" i="1"/>
  <c r="BR445" i="1"/>
  <c r="N1161" i="1"/>
  <c r="BJ1093" i="1"/>
  <c r="CF779" i="1"/>
  <c r="BJ453" i="1"/>
  <c r="N999" i="1"/>
  <c r="BX961" i="1"/>
  <c r="CD1292" i="1"/>
  <c r="CD613" i="1"/>
  <c r="AL942" i="1"/>
  <c r="BR902" i="1"/>
  <c r="AZ464" i="1"/>
  <c r="Z690" i="1"/>
  <c r="AV457" i="1"/>
  <c r="Z981" i="1"/>
  <c r="CH669" i="1"/>
  <c r="BZ656" i="1"/>
  <c r="AX491" i="1"/>
  <c r="H975" i="1"/>
  <c r="BR662" i="1"/>
  <c r="BZ914" i="1"/>
  <c r="AX460" i="1"/>
  <c r="AN891" i="1"/>
  <c r="N915" i="1"/>
  <c r="BZ629" i="1"/>
  <c r="AN989" i="1"/>
  <c r="CH837" i="1"/>
  <c r="BV679" i="1"/>
  <c r="CF618" i="1"/>
  <c r="BN964" i="1"/>
  <c r="CH825" i="1"/>
  <c r="BV557" i="1"/>
  <c r="BH590" i="1"/>
  <c r="AL1041" i="1"/>
  <c r="BJ859" i="1"/>
  <c r="BV855" i="1"/>
  <c r="BH471" i="1"/>
  <c r="BL884" i="1"/>
  <c r="CH803" i="1"/>
  <c r="BN1138" i="1"/>
  <c r="AR856" i="1"/>
  <c r="BZ560" i="1"/>
  <c r="BN1105" i="1"/>
  <c r="BR553" i="1"/>
  <c r="AF457" i="1"/>
  <c r="BJ1201" i="1"/>
  <c r="BV522" i="1"/>
  <c r="BV482" i="1"/>
  <c r="N608" i="1"/>
  <c r="BB1022" i="1"/>
  <c r="V792" i="1"/>
  <c r="AP615" i="1"/>
  <c r="N522" i="1"/>
  <c r="AD453" i="1"/>
  <c r="BT569" i="1"/>
  <c r="Z943" i="1"/>
  <c r="J609" i="1"/>
  <c r="AD599" i="1"/>
  <c r="CD1443" i="1"/>
  <c r="BZ932" i="1"/>
  <c r="J636" i="1"/>
  <c r="Z508" i="1"/>
  <c r="BR1252" i="1"/>
  <c r="CH995" i="1"/>
  <c r="AJ618" i="1"/>
  <c r="AX1343" i="1"/>
  <c r="V442" i="1"/>
  <c r="N987" i="1"/>
  <c r="BZ525" i="1"/>
  <c r="AT1209" i="1"/>
  <c r="V267" i="1"/>
  <c r="T926" i="1"/>
  <c r="BR522" i="1"/>
  <c r="CB1458" i="1"/>
  <c r="X422" i="1"/>
  <c r="BH1038" i="1"/>
  <c r="BJ536" i="1"/>
  <c r="BV1100" i="1"/>
  <c r="BN1184" i="1"/>
  <c r="BT744" i="1"/>
  <c r="BF742" i="1"/>
  <c r="R560" i="1"/>
  <c r="BF565" i="1"/>
  <c r="BF634" i="1"/>
  <c r="BF775" i="1"/>
  <c r="BF753" i="1"/>
  <c r="BF831" i="1"/>
  <c r="BD786" i="1"/>
  <c r="AH545" i="1"/>
  <c r="J855" i="1"/>
  <c r="AJ814" i="1"/>
  <c r="R557" i="1"/>
  <c r="T905" i="1"/>
  <c r="AD1302" i="1"/>
  <c r="AN1388" i="1"/>
  <c r="AB1710" i="1"/>
  <c r="N1454" i="1"/>
  <c r="BB579" i="1"/>
  <c r="BB630" i="1"/>
  <c r="AH557" i="1"/>
  <c r="BF844" i="1"/>
  <c r="BF813" i="1"/>
  <c r="BF680" i="1"/>
  <c r="BF761" i="1"/>
  <c r="CH530" i="1"/>
  <c r="H765" i="1"/>
  <c r="AX509" i="1"/>
  <c r="BF260" i="1"/>
  <c r="BB273" i="1"/>
  <c r="V979" i="1"/>
  <c r="T338" i="1"/>
  <c r="L268" i="1"/>
  <c r="BZ1194" i="1"/>
  <c r="AX1288" i="1"/>
  <c r="CH1253" i="1"/>
  <c r="V516" i="1"/>
  <c r="BN942" i="1"/>
  <c r="V559" i="1"/>
  <c r="BJ1140" i="1"/>
  <c r="BN935" i="1"/>
  <c r="BR992" i="1"/>
  <c r="T464" i="1"/>
  <c r="CH1134" i="1"/>
  <c r="N925" i="1"/>
  <c r="CH939" i="1"/>
  <c r="N509" i="1"/>
  <c r="BZ1096" i="1"/>
  <c r="BR832" i="1"/>
  <c r="BJ771" i="1"/>
  <c r="AT594" i="1"/>
  <c r="BZ942" i="1"/>
  <c r="CF905" i="1"/>
  <c r="BR461" i="1"/>
  <c r="BZ1177" i="1"/>
  <c r="BN932" i="1"/>
  <c r="BL849" i="1"/>
  <c r="BN456" i="1"/>
  <c r="BV791" i="1"/>
  <c r="L1003" i="1"/>
  <c r="N978" i="1"/>
  <c r="CH469" i="1"/>
  <c r="BN1125" i="1"/>
  <c r="BR1064" i="1"/>
  <c r="BF1439" i="1"/>
  <c r="AR954" i="1"/>
  <c r="H618" i="1"/>
  <c r="J469" i="1"/>
  <c r="J622" i="1"/>
  <c r="AL882" i="1"/>
  <c r="AL754" i="1"/>
  <c r="AL676" i="1"/>
  <c r="AL662" i="1"/>
  <c r="BR483" i="1"/>
  <c r="H877" i="1"/>
  <c r="BB732" i="1"/>
  <c r="AD518" i="1"/>
  <c r="H905" i="1"/>
  <c r="AD1112" i="1"/>
  <c r="AD1517" i="1"/>
  <c r="AD1618" i="1"/>
  <c r="BV974" i="1"/>
  <c r="AX574" i="1"/>
  <c r="AL603" i="1"/>
  <c r="AJ632" i="1"/>
  <c r="AX845" i="1"/>
  <c r="AX825" i="1"/>
  <c r="AX873" i="1"/>
  <c r="AX665" i="1"/>
  <c r="BZ466" i="1"/>
  <c r="J874" i="1"/>
  <c r="AT579" i="1"/>
  <c r="CF387" i="1"/>
  <c r="AV310" i="1"/>
  <c r="BZ1282" i="1"/>
  <c r="CB380" i="1"/>
  <c r="BZ383" i="1"/>
  <c r="BN288" i="1"/>
  <c r="AX1121" i="1"/>
  <c r="BZ1204" i="1"/>
  <c r="AD320" i="1"/>
  <c r="N743" i="1"/>
  <c r="J491" i="1"/>
  <c r="BT1031" i="1"/>
  <c r="BJ725" i="1"/>
  <c r="BP681" i="1"/>
  <c r="H555" i="1"/>
  <c r="BN1026" i="1"/>
  <c r="BJ713" i="1"/>
  <c r="BJ904" i="1"/>
  <c r="H625" i="1"/>
  <c r="N994" i="1"/>
  <c r="BR684" i="1"/>
  <c r="BR713" i="1"/>
  <c r="BR1173" i="1"/>
  <c r="BZ929" i="1"/>
  <c r="BB1310" i="1"/>
  <c r="BJ561" i="1"/>
  <c r="CH1154" i="1"/>
  <c r="BN921" i="1"/>
  <c r="AT1314" i="1"/>
  <c r="CH553" i="1"/>
  <c r="CD1315" i="1"/>
  <c r="AL946" i="1"/>
  <c r="BV980" i="1"/>
  <c r="CH575" i="1"/>
  <c r="N1118" i="1"/>
  <c r="CH889" i="1"/>
  <c r="CH1044" i="1"/>
  <c r="BV1006" i="1"/>
  <c r="N306" i="1"/>
  <c r="J368" i="1"/>
  <c r="AT656" i="1"/>
  <c r="BB799" i="1"/>
  <c r="BB769" i="1"/>
  <c r="BB848" i="1"/>
  <c r="BB714" i="1"/>
  <c r="AP595" i="1"/>
  <c r="J775" i="1"/>
  <c r="V684" i="1"/>
  <c r="H569" i="1"/>
  <c r="AN1010" i="1"/>
  <c r="AD1285" i="1"/>
  <c r="AD1469" i="1"/>
  <c r="AD1678" i="1"/>
  <c r="N1061" i="1"/>
  <c r="BD562" i="1"/>
  <c r="BF588" i="1"/>
  <c r="AF534" i="1"/>
  <c r="Z671" i="1"/>
  <c r="Z665" i="1"/>
  <c r="Z859" i="1"/>
  <c r="Z880" i="1"/>
  <c r="BR568" i="1"/>
  <c r="BN384" i="1"/>
  <c r="BL856" i="1"/>
  <c r="R435" i="1"/>
  <c r="V281" i="1"/>
  <c r="J1057" i="1"/>
  <c r="CH1281" i="1"/>
  <c r="J330" i="1"/>
  <c r="J434" i="1"/>
  <c r="AT620" i="1"/>
  <c r="AP620" i="1"/>
  <c r="CH1099" i="1"/>
  <c r="CH741" i="1"/>
  <c r="BN701" i="1"/>
  <c r="AZ954" i="1"/>
  <c r="BZ1236" i="1"/>
  <c r="BR732" i="1"/>
  <c r="BZ678" i="1"/>
  <c r="AV933" i="1"/>
  <c r="BN1296" i="1"/>
  <c r="BR720" i="1"/>
  <c r="BZ764" i="1"/>
  <c r="CB856" i="1"/>
  <c r="BB1212" i="1"/>
  <c r="BJ690" i="1"/>
  <c r="BD940" i="1"/>
  <c r="AT547" i="1"/>
  <c r="AP466" i="1"/>
  <c r="AT295" i="1"/>
  <c r="P898" i="1"/>
  <c r="J546" i="1"/>
  <c r="AN478" i="1"/>
  <c r="AT273" i="1"/>
  <c r="BH996" i="1"/>
  <c r="BH611" i="1"/>
  <c r="AT558" i="1"/>
  <c r="AT442" i="1"/>
  <c r="CB674" i="1"/>
  <c r="BV540" i="1"/>
  <c r="BB694" i="1"/>
  <c r="BV344" i="1"/>
  <c r="AX315" i="1"/>
  <c r="J299" i="1"/>
  <c r="BJ412" i="1"/>
  <c r="BF398" i="1"/>
  <c r="CD396" i="1"/>
  <c r="BV405" i="1"/>
  <c r="H436" i="1"/>
  <c r="AT410" i="1"/>
  <c r="N756" i="1"/>
  <c r="AD526" i="1"/>
  <c r="CH648" i="1"/>
  <c r="Z1166" i="1"/>
  <c r="J1289" i="1"/>
  <c r="J1369" i="1"/>
  <c r="AT1397" i="1"/>
  <c r="CH271" i="1"/>
  <c r="AR254" i="1"/>
  <c r="AX253" i="1"/>
  <c r="AT270" i="1"/>
  <c r="CD302" i="1"/>
  <c r="AD301" i="1"/>
  <c r="BV319" i="1"/>
  <c r="AT509" i="1"/>
  <c r="AT375" i="1"/>
  <c r="AX1455" i="1"/>
  <c r="BF389" i="1"/>
  <c r="BB770" i="1"/>
  <c r="BB834" i="1"/>
  <c r="BV1184" i="1"/>
  <c r="R312" i="1"/>
  <c r="BB679" i="1"/>
  <c r="BB735" i="1"/>
  <c r="CF912" i="1"/>
  <c r="BL828" i="1"/>
  <c r="BL891" i="1"/>
  <c r="BV470" i="1"/>
  <c r="BJ739" i="1"/>
  <c r="BR677" i="1"/>
  <c r="BX821" i="1"/>
  <c r="BV460" i="1"/>
  <c r="BJ727" i="1"/>
  <c r="BJ670" i="1"/>
  <c r="BX751" i="1"/>
  <c r="AT449" i="1"/>
  <c r="CH691" i="1"/>
  <c r="CH636" i="1"/>
  <c r="BF1447" i="1"/>
  <c r="BL387" i="1"/>
  <c r="N531" i="1"/>
  <c r="AT533" i="1"/>
  <c r="BR467" i="1"/>
  <c r="AX550" i="1"/>
  <c r="N539" i="1"/>
  <c r="AT508" i="1"/>
  <c r="BN462" i="1"/>
  <c r="AX480" i="1"/>
  <c r="V469" i="1"/>
  <c r="J309" i="1"/>
  <c r="CH475" i="1"/>
  <c r="AV513" i="1"/>
  <c r="J624" i="1"/>
  <c r="AP482" i="1"/>
  <c r="AR716" i="1"/>
  <c r="AX252" i="1"/>
  <c r="AJ359" i="1"/>
  <c r="AL326" i="1"/>
  <c r="AP403" i="1"/>
  <c r="BZ490" i="1"/>
  <c r="BJ635" i="1"/>
  <c r="BN579" i="1"/>
  <c r="BR489" i="1"/>
  <c r="J455" i="1"/>
  <c r="BR845" i="1"/>
  <c r="BZ475" i="1"/>
  <c r="L555" i="1"/>
  <c r="V1111" i="1"/>
  <c r="AP1212" i="1"/>
  <c r="AH1348" i="1"/>
  <c r="CH1107" i="1"/>
  <c r="AH382" i="1"/>
  <c r="AH264" i="1"/>
  <c r="AH337" i="1"/>
  <c r="Z327" i="1"/>
  <c r="BD275" i="1"/>
  <c r="BB323" i="1"/>
  <c r="AT428" i="1"/>
  <c r="BZ470" i="1"/>
  <c r="AX455" i="1"/>
  <c r="R903" i="1"/>
  <c r="AX539" i="1"/>
  <c r="J271" i="1"/>
  <c r="R336" i="1"/>
  <c r="CF317" i="1"/>
  <c r="BR259" i="1"/>
  <c r="BZ652" i="1"/>
  <c r="BR873" i="1"/>
  <c r="BR1204" i="1"/>
  <c r="CH1155" i="1"/>
  <c r="V305" i="1"/>
  <c r="BB490" i="1"/>
  <c r="AX1635" i="1"/>
  <c r="CF331" i="1"/>
  <c r="P394" i="1"/>
  <c r="BB491" i="1"/>
  <c r="AD1625" i="1"/>
  <c r="BX310" i="1"/>
  <c r="N442" i="1"/>
  <c r="BB600" i="1"/>
  <c r="BF1562" i="1"/>
  <c r="CD427" i="1"/>
  <c r="AH518" i="1"/>
  <c r="AD575" i="1"/>
  <c r="BR580" i="1"/>
  <c r="BF378" i="1"/>
  <c r="V251" i="1"/>
  <c r="BN777" i="1"/>
  <c r="BJ573" i="1"/>
  <c r="BF285" i="1"/>
  <c r="AT249" i="1"/>
  <c r="Z740" i="1"/>
  <c r="CH593" i="1"/>
  <c r="AP340" i="1"/>
  <c r="BN249" i="1"/>
  <c r="BZ845" i="1"/>
  <c r="BR558" i="1"/>
  <c r="BB426" i="1"/>
  <c r="BZ826" i="1"/>
  <c r="CH655" i="1"/>
  <c r="CH635" i="1"/>
  <c r="BN867" i="1"/>
  <c r="BR883" i="1"/>
  <c r="BJ634" i="1"/>
  <c r="BR617" i="1"/>
  <c r="BZ453" i="1"/>
  <c r="AN254" i="1"/>
  <c r="BJ636" i="1"/>
  <c r="BV448" i="1"/>
  <c r="BN424" i="1"/>
  <c r="AD776" i="1"/>
  <c r="R1117" i="1"/>
  <c r="V1383" i="1"/>
  <c r="AH1667" i="1"/>
  <c r="N1261" i="1"/>
  <c r="BZ902" i="1"/>
  <c r="BN858" i="1"/>
  <c r="BN796" i="1"/>
  <c r="CB527" i="1"/>
  <c r="BV474" i="1"/>
  <c r="BV452" i="1"/>
  <c r="AT497" i="1"/>
  <c r="BV252" i="1"/>
  <c r="BN811" i="1"/>
  <c r="N1168" i="1"/>
  <c r="AX629" i="1"/>
  <c r="AR1066" i="1"/>
  <c r="N1016" i="1"/>
  <c r="AL487" i="1"/>
  <c r="AL440" i="1"/>
  <c r="BB988" i="1"/>
  <c r="BV1342" i="1"/>
  <c r="AX953" i="1"/>
  <c r="AX586" i="1"/>
  <c r="CD530" i="1"/>
  <c r="AD305" i="1"/>
  <c r="AF989" i="1"/>
  <c r="AH362" i="1"/>
  <c r="CD518" i="1"/>
  <c r="Z267" i="1"/>
  <c r="N977" i="1"/>
  <c r="AH284" i="1"/>
  <c r="CD508" i="1"/>
  <c r="Z440" i="1"/>
  <c r="AZ940" i="1"/>
  <c r="AH319" i="1"/>
  <c r="CD480" i="1"/>
  <c r="R330" i="1"/>
  <c r="AR366" i="1"/>
  <c r="L443" i="1"/>
  <c r="BV939" i="1"/>
  <c r="AJ492" i="1"/>
  <c r="AT385" i="1"/>
  <c r="N277" i="1"/>
  <c r="V904" i="1"/>
  <c r="BJ995" i="1"/>
  <c r="AT342" i="1"/>
  <c r="AL517" i="1"/>
  <c r="L1129" i="1"/>
  <c r="AX453" i="1"/>
  <c r="AT285" i="1"/>
  <c r="J284" i="1"/>
  <c r="AL837" i="1"/>
  <c r="CH250" i="1"/>
  <c r="CD251" i="1"/>
  <c r="AT307" i="1"/>
  <c r="AV1185" i="1"/>
  <c r="AV1066" i="1"/>
  <c r="BV952" i="1"/>
  <c r="J921" i="1"/>
  <c r="V977" i="1"/>
  <c r="N466" i="1"/>
  <c r="Z370" i="1"/>
  <c r="AJ835" i="1"/>
  <c r="AP910" i="1"/>
  <c r="AH1110" i="1"/>
  <c r="R1499" i="1"/>
  <c r="T1542" i="1"/>
  <c r="CF527" i="1"/>
  <c r="BB442" i="1"/>
  <c r="BB287" i="1"/>
  <c r="AB275" i="1"/>
  <c r="BJ2134" i="1"/>
  <c r="Z1525" i="1"/>
  <c r="BZ1671" i="1"/>
  <c r="BR1482" i="1"/>
  <c r="AX1646" i="1"/>
  <c r="BB1828" i="1"/>
  <c r="BF1624" i="1"/>
  <c r="AD923" i="1"/>
  <c r="BX1731" i="1"/>
  <c r="N1065" i="1"/>
  <c r="CB1269" i="1"/>
  <c r="BV295" i="1"/>
  <c r="AR1402" i="1"/>
  <c r="AZ1325" i="1"/>
  <c r="BP898" i="1"/>
  <c r="AF1283" i="1"/>
  <c r="BF1044" i="1"/>
  <c r="R992" i="1"/>
  <c r="R937" i="1"/>
  <c r="BF890" i="1"/>
  <c r="AX1156" i="1"/>
  <c r="R1077" i="1"/>
  <c r="CB1437" i="1"/>
  <c r="AR891" i="1"/>
  <c r="CD1348" i="1"/>
  <c r="BB791" i="1"/>
  <c r="BR1615" i="1"/>
  <c r="N372" i="1"/>
  <c r="AP662" i="1"/>
  <c r="BP1087" i="1"/>
  <c r="N1063" i="1"/>
  <c r="BT1010" i="1"/>
  <c r="CF667" i="1"/>
  <c r="AT1439" i="1"/>
  <c r="AT1370" i="1"/>
  <c r="BR1033" i="1"/>
  <c r="V349" i="1"/>
  <c r="BL737" i="1"/>
  <c r="BD1108" i="1"/>
  <c r="BH1374" i="1"/>
  <c r="Z315" i="1"/>
  <c r="CH1209" i="1"/>
  <c r="CH1167" i="1"/>
  <c r="BP1122" i="1"/>
  <c r="J454" i="1"/>
  <c r="CH848" i="1"/>
  <c r="BR763" i="1"/>
  <c r="BN686" i="1"/>
  <c r="L695" i="1"/>
  <c r="BX1227" i="1"/>
  <c r="BN1181" i="1"/>
  <c r="J937" i="1"/>
  <c r="AT390" i="1"/>
  <c r="BT1171" i="1"/>
  <c r="BJ1107" i="1"/>
  <c r="AH937" i="1"/>
  <c r="AX302" i="1"/>
  <c r="BV498" i="1"/>
  <c r="BH1402" i="1"/>
  <c r="BV428" i="1"/>
  <c r="BT1122" i="1"/>
  <c r="CF296" i="1"/>
  <c r="BV925" i="1"/>
  <c r="BV342" i="1"/>
  <c r="AH312" i="1"/>
  <c r="AH839" i="1"/>
  <c r="X1003" i="1"/>
  <c r="BV851" i="1"/>
  <c r="CD392" i="1"/>
  <c r="AX356" i="1"/>
  <c r="Z336" i="1"/>
  <c r="V315" i="1"/>
  <c r="AD280" i="1"/>
  <c r="P793" i="1"/>
  <c r="AX292" i="1"/>
  <c r="CD284" i="1"/>
  <c r="BV277" i="1"/>
  <c r="BT394" i="1"/>
  <c r="V557" i="1"/>
  <c r="N488" i="1"/>
  <c r="Z538" i="1"/>
  <c r="BV1240" i="1"/>
  <c r="AF793" i="1"/>
  <c r="AP295" i="1"/>
  <c r="AL587" i="1"/>
  <c r="BR1078" i="1"/>
  <c r="BN784" i="1"/>
  <c r="BN742" i="1"/>
  <c r="BZ852" i="1"/>
  <c r="CH726" i="1"/>
  <c r="CH739" i="1"/>
  <c r="CH713" i="1"/>
  <c r="BR698" i="1"/>
  <c r="BZ809" i="1"/>
  <c r="BR470" i="1"/>
  <c r="BJ462" i="1"/>
  <c r="BN489" i="1"/>
  <c r="N1201" i="1"/>
  <c r="BV1400" i="1"/>
  <c r="AP425" i="1"/>
  <c r="BF489" i="1"/>
  <c r="AF464" i="1"/>
  <c r="BN874" i="1"/>
  <c r="BZ754" i="1"/>
  <c r="BN693" i="1"/>
  <c r="CD610" i="1"/>
  <c r="J393" i="1"/>
  <c r="AT652" i="1"/>
  <c r="AR527" i="1"/>
  <c r="P590" i="1"/>
  <c r="AX308" i="1"/>
  <c r="AX281" i="1"/>
  <c r="BV382" i="1"/>
  <c r="CF1311" i="1"/>
  <c r="AZ1087" i="1"/>
  <c r="BF1317" i="1"/>
  <c r="CD335" i="1"/>
  <c r="AD651" i="1"/>
  <c r="AD882" i="1"/>
  <c r="AB765" i="1"/>
  <c r="AD872" i="1"/>
  <c r="AX1085" i="1"/>
  <c r="AV422" i="1"/>
  <c r="H401" i="1"/>
  <c r="R445" i="1"/>
  <c r="AD705" i="1"/>
  <c r="AD699" i="1"/>
  <c r="AD715" i="1"/>
  <c r="AB702" i="1"/>
  <c r="BV1275" i="1"/>
  <c r="AL540" i="1"/>
  <c r="BJ1105" i="1"/>
  <c r="X373" i="1"/>
  <c r="AX762" i="1"/>
  <c r="AX748" i="1"/>
  <c r="AX803" i="1"/>
  <c r="AX714" i="1"/>
  <c r="BN1037" i="1"/>
  <c r="R357" i="1"/>
  <c r="R256" i="1"/>
  <c r="L429" i="1"/>
  <c r="BB656" i="1"/>
  <c r="BB651" i="1"/>
  <c r="BB748" i="1"/>
  <c r="BB831" i="1"/>
  <c r="BH1444" i="1"/>
  <c r="BR1301" i="1"/>
  <c r="BZ1309" i="1"/>
  <c r="BB271" i="1"/>
  <c r="AZ268" i="1"/>
  <c r="AF338" i="1"/>
  <c r="AL713" i="1"/>
  <c r="AJ674" i="1"/>
  <c r="AL776" i="1"/>
  <c r="AX777" i="1"/>
  <c r="AB695" i="1"/>
  <c r="BV456" i="1"/>
  <c r="V782" i="1"/>
  <c r="AL1310" i="1"/>
  <c r="AH1184" i="1"/>
  <c r="BV412" i="1"/>
  <c r="V760" i="1"/>
  <c r="CD1140" i="1"/>
  <c r="J1183" i="1"/>
  <c r="AD277" i="1"/>
  <c r="AD392" i="1"/>
  <c r="Z435" i="1"/>
  <c r="AX659" i="1"/>
  <c r="AX656" i="1"/>
  <c r="AX827" i="1"/>
  <c r="AX776" i="1"/>
  <c r="N1236" i="1"/>
  <c r="CH389" i="1"/>
  <c r="V853" i="1"/>
  <c r="AL1155" i="1"/>
  <c r="BR935" i="1"/>
  <c r="BZ323" i="1"/>
  <c r="T863" i="1"/>
  <c r="BR1562" i="1"/>
  <c r="N1285" i="1"/>
  <c r="T408" i="1"/>
  <c r="V384" i="1"/>
  <c r="R343" i="1"/>
  <c r="AX687" i="1"/>
  <c r="AX684" i="1"/>
  <c r="AX830" i="1"/>
  <c r="BB845" i="1"/>
  <c r="AP700" i="1"/>
  <c r="H443" i="1"/>
  <c r="T737" i="1"/>
  <c r="AL1218" i="1"/>
  <c r="N837" i="1"/>
  <c r="BB459" i="1"/>
  <c r="R872" i="1"/>
  <c r="J1069" i="1"/>
  <c r="BX1136" i="1"/>
  <c r="AL627" i="1"/>
  <c r="AJ562" i="1"/>
  <c r="AL622" i="1"/>
  <c r="BT1136" i="1"/>
  <c r="BJ1287" i="1"/>
  <c r="BZ1232" i="1"/>
  <c r="BH1591" i="1"/>
  <c r="BR708" i="1"/>
  <c r="BV1056" i="1"/>
  <c r="AV604" i="1"/>
  <c r="AD1289" i="1"/>
  <c r="BR729" i="1"/>
  <c r="BZ1155" i="1"/>
  <c r="BD1276" i="1"/>
  <c r="CB989" i="1"/>
  <c r="BR879" i="1"/>
  <c r="BN509" i="1"/>
  <c r="AH497" i="1"/>
  <c r="BJ629" i="1"/>
  <c r="BH807" i="1"/>
  <c r="BX737" i="1"/>
  <c r="X926" i="1"/>
  <c r="AX1386" i="1"/>
  <c r="V491" i="1"/>
  <c r="BJ307" i="1"/>
  <c r="BD856" i="1"/>
  <c r="J1175" i="1"/>
  <c r="AZ415" i="1"/>
  <c r="N251" i="1"/>
  <c r="BZ662" i="1"/>
  <c r="CH531" i="1"/>
  <c r="BB978" i="1"/>
  <c r="Z908" i="1"/>
  <c r="BZ897" i="1"/>
  <c r="BZ817" i="1"/>
  <c r="Z305" i="1"/>
  <c r="V354" i="1"/>
  <c r="BB327" i="1"/>
  <c r="J286" i="1"/>
  <c r="V624" i="1"/>
  <c r="BN539" i="1"/>
  <c r="R547" i="1"/>
  <c r="AN1290" i="1"/>
  <c r="AB989" i="1"/>
  <c r="BJ475" i="1"/>
  <c r="R893" i="1"/>
  <c r="AP496" i="1"/>
  <c r="BR1012" i="1"/>
  <c r="Z1435" i="1"/>
  <c r="BZ1426" i="1"/>
  <c r="BN1376" i="1"/>
  <c r="CD538" i="1"/>
  <c r="CD526" i="1"/>
  <c r="AX545" i="1"/>
  <c r="CD504" i="1"/>
  <c r="BJ407" i="1"/>
  <c r="AL431" i="1"/>
  <c r="CD315" i="1"/>
  <c r="V1355" i="1"/>
  <c r="AL344" i="1"/>
  <c r="AX523" i="1"/>
  <c r="AV492" i="1"/>
  <c r="H478" i="1"/>
  <c r="AL468" i="1"/>
  <c r="BR650" i="1"/>
  <c r="N718" i="1"/>
  <c r="BV508" i="1"/>
  <c r="BN756" i="1"/>
  <c r="BN616" i="1"/>
  <c r="T296" i="1"/>
  <c r="AD399" i="1"/>
  <c r="V328" i="1"/>
  <c r="BV307" i="1"/>
  <c r="V293" i="1"/>
  <c r="N778" i="1"/>
  <c r="V882" i="1"/>
  <c r="AH777" i="1"/>
  <c r="AD1224" i="1"/>
  <c r="AP1365" i="1"/>
  <c r="AL1698" i="1"/>
  <c r="BT611" i="1"/>
  <c r="BN481" i="1"/>
  <c r="BJ476" i="1"/>
  <c r="BJ454" i="1"/>
  <c r="CH573" i="1"/>
  <c r="CH551" i="1"/>
  <c r="BR620" i="1"/>
  <c r="BH618" i="1"/>
  <c r="CH729" i="1"/>
  <c r="R874" i="1"/>
  <c r="L674" i="1"/>
  <c r="V662" i="1"/>
  <c r="AH911" i="1"/>
  <c r="AD1210" i="1"/>
  <c r="AP1499" i="1"/>
  <c r="AL1709" i="1"/>
  <c r="AP697" i="1"/>
  <c r="BB301" i="1"/>
  <c r="BV299" i="1"/>
  <c r="BV267" i="1"/>
  <c r="AP509" i="1"/>
  <c r="AP487" i="1"/>
  <c r="AT614" i="1"/>
  <c r="R533" i="1"/>
  <c r="BR319" i="1"/>
  <c r="P828" i="1"/>
  <c r="J680" i="1"/>
  <c r="N664" i="1"/>
  <c r="AH1030" i="1"/>
  <c r="AD1314" i="1"/>
  <c r="AP1447" i="1"/>
  <c r="AL1657" i="1"/>
  <c r="R1743" i="1"/>
  <c r="P800" i="1"/>
  <c r="J663" i="1"/>
  <c r="N729" i="1"/>
  <c r="AH970" i="1"/>
  <c r="AD1286" i="1"/>
  <c r="AP1435" i="1"/>
  <c r="AL1611" i="1"/>
  <c r="P1738" i="1"/>
  <c r="N733" i="1"/>
  <c r="J670" i="1"/>
  <c r="N655" i="1"/>
  <c r="AH819" i="1"/>
  <c r="AD1267" i="1"/>
  <c r="AP1420" i="1"/>
  <c r="AL1537" i="1"/>
  <c r="R1782" i="1"/>
  <c r="N775" i="1"/>
  <c r="BD471" i="1"/>
  <c r="AV338" i="1"/>
  <c r="BZ427" i="1"/>
  <c r="BR946" i="1"/>
  <c r="AD281" i="1"/>
  <c r="H604" i="1"/>
  <c r="BJ928" i="1"/>
  <c r="BJ946" i="1"/>
  <c r="J776" i="1"/>
  <c r="R698" i="1"/>
  <c r="AH928" i="1"/>
  <c r="AD1139" i="1"/>
  <c r="AP1359" i="1"/>
  <c r="AL1614" i="1"/>
  <c r="BN1208" i="1"/>
  <c r="J397" i="1"/>
  <c r="AX392" i="1"/>
  <c r="BV355" i="1"/>
  <c r="Z441" i="1"/>
  <c r="Z385" i="1"/>
  <c r="AD314" i="1"/>
  <c r="V314" i="1"/>
  <c r="BV305" i="1"/>
  <c r="R768" i="1"/>
  <c r="J726" i="1"/>
  <c r="P730" i="1"/>
  <c r="AH924" i="1"/>
  <c r="AB1192" i="1"/>
  <c r="AP1505" i="1"/>
  <c r="AL1678" i="1"/>
  <c r="AT343" i="1"/>
  <c r="BJ251" i="1"/>
  <c r="AP249" i="1"/>
  <c r="AL424" i="1"/>
  <c r="R278" i="1"/>
  <c r="R286" i="1"/>
  <c r="J635" i="1"/>
  <c r="L380" i="1"/>
  <c r="N1246" i="1"/>
  <c r="N658" i="1"/>
  <c r="J761" i="1"/>
  <c r="J876" i="1"/>
  <c r="AH820" i="1"/>
  <c r="AD1160" i="1"/>
  <c r="AP1342" i="1"/>
  <c r="AL1686" i="1"/>
  <c r="R1953" i="1"/>
  <c r="N875" i="1"/>
  <c r="J749" i="1"/>
  <c r="J802" i="1"/>
  <c r="AH809" i="1"/>
  <c r="AD1114" i="1"/>
  <c r="AP1467" i="1"/>
  <c r="AL1642" i="1"/>
  <c r="AB1878" i="1"/>
  <c r="L688" i="1"/>
  <c r="AZ863" i="1"/>
  <c r="AV814" i="1"/>
  <c r="AH931" i="1"/>
  <c r="AD1110" i="1"/>
  <c r="AP1498" i="1"/>
  <c r="AL1639" i="1"/>
  <c r="AD1947" i="1"/>
  <c r="N782" i="1"/>
  <c r="AP355" i="1"/>
  <c r="AZ1136" i="1"/>
  <c r="BJ769" i="1"/>
  <c r="BN526" i="1"/>
  <c r="AD529" i="1"/>
  <c r="BZ551" i="1"/>
  <c r="AP663" i="1"/>
  <c r="N544" i="1"/>
  <c r="J796" i="1"/>
  <c r="N803" i="1"/>
  <c r="AH880" i="1"/>
  <c r="AB1297" i="1"/>
  <c r="AP1481" i="1"/>
  <c r="AL1567" i="1"/>
  <c r="BR438" i="1"/>
  <c r="BN307" i="1"/>
  <c r="AP302" i="1"/>
  <c r="BJ287" i="1"/>
  <c r="H464" i="1"/>
  <c r="J628" i="1"/>
  <c r="N561" i="1"/>
  <c r="AX608" i="1"/>
  <c r="BL1017" i="1"/>
  <c r="N854" i="1"/>
  <c r="J665" i="1"/>
  <c r="H779" i="1"/>
  <c r="AF800" i="1"/>
  <c r="AD1140" i="1"/>
  <c r="AP1398" i="1"/>
  <c r="AJ1682" i="1"/>
  <c r="N340" i="1"/>
  <c r="AD363" i="1"/>
  <c r="AD257" i="1"/>
  <c r="Z263" i="1"/>
  <c r="BB586" i="1"/>
  <c r="AD606" i="1"/>
  <c r="R580" i="1"/>
  <c r="N638" i="1"/>
  <c r="AL694" i="1"/>
  <c r="N749" i="1"/>
  <c r="AX795" i="1"/>
  <c r="BF669" i="1"/>
  <c r="AH1008" i="1"/>
  <c r="AB1304" i="1"/>
  <c r="AP1436" i="1"/>
  <c r="AL1659" i="1"/>
  <c r="AD1945" i="1"/>
  <c r="N700" i="1"/>
  <c r="BB767" i="1"/>
  <c r="R1019" i="1"/>
  <c r="AH867" i="1"/>
  <c r="AD1295" i="1"/>
  <c r="AP1414" i="1"/>
  <c r="AL1615" i="1"/>
  <c r="AD1954" i="1"/>
  <c r="N735" i="1"/>
  <c r="AH683" i="1"/>
  <c r="AP687" i="1"/>
  <c r="AD963" i="1"/>
  <c r="AD1169" i="1"/>
  <c r="AP1369" i="1"/>
  <c r="AL1551" i="1"/>
  <c r="AD1805" i="1"/>
  <c r="J867" i="1"/>
  <c r="Z1013" i="1"/>
  <c r="AN674" i="1"/>
  <c r="BF557" i="1"/>
  <c r="BJ760" i="1"/>
  <c r="Z564" i="1"/>
  <c r="CH659" i="1"/>
  <c r="AL560" i="1"/>
  <c r="BJ894" i="1"/>
  <c r="T800" i="1"/>
  <c r="BB844" i="1"/>
  <c r="AH852" i="1"/>
  <c r="AD1198" i="1"/>
  <c r="AN1521" i="1"/>
  <c r="AL1582" i="1"/>
  <c r="J572" i="1"/>
  <c r="BB309" i="1"/>
  <c r="BB259" i="1"/>
  <c r="AH260" i="1"/>
  <c r="N515" i="1"/>
  <c r="J557" i="1"/>
  <c r="H562" i="1"/>
  <c r="R372" i="1"/>
  <c r="BN711" i="1"/>
  <c r="L779" i="1"/>
  <c r="BB851" i="1"/>
  <c r="BB725" i="1"/>
  <c r="AH797" i="1"/>
  <c r="AD1243" i="1"/>
  <c r="AP1440" i="1"/>
  <c r="AL1692" i="1"/>
  <c r="CH904" i="1"/>
  <c r="AN513" i="1"/>
  <c r="AN667" i="1"/>
  <c r="AP481" i="1"/>
  <c r="AH714" i="1"/>
  <c r="AH725" i="1"/>
  <c r="AF681" i="1"/>
  <c r="AH670" i="1"/>
  <c r="BD450" i="1"/>
  <c r="N671" i="1"/>
  <c r="BF719" i="1"/>
  <c r="R622" i="1"/>
  <c r="AB947" i="1"/>
  <c r="AD1308" i="1"/>
  <c r="AN1416" i="1"/>
  <c r="AB1689" i="1"/>
  <c r="AD1960" i="1"/>
  <c r="N649" i="1"/>
  <c r="BD702" i="1"/>
  <c r="P632" i="1"/>
  <c r="AD942" i="1"/>
  <c r="AB1101" i="1"/>
  <c r="AP1488" i="1"/>
  <c r="AD1688" i="1"/>
  <c r="AD1792" i="1"/>
  <c r="J673" i="1"/>
  <c r="AL720" i="1"/>
  <c r="BB574" i="1"/>
  <c r="Z900" i="1"/>
  <c r="AD1174" i="1"/>
  <c r="AD1498" i="1"/>
  <c r="AD1713" i="1"/>
  <c r="AD1747" i="1"/>
  <c r="AT708" i="1"/>
  <c r="CB2214" i="1"/>
  <c r="BR1105" i="1"/>
  <c r="BB552" i="1"/>
  <c r="BB575" i="1"/>
  <c r="BR1224" i="1"/>
  <c r="AL701" i="1"/>
  <c r="BN1070" i="1"/>
  <c r="AL797" i="1"/>
  <c r="AD637" i="1"/>
  <c r="CD533" i="1"/>
  <c r="Z1159" i="1"/>
  <c r="J1315" i="1"/>
  <c r="AD1387" i="1"/>
  <c r="AV1388" i="1"/>
  <c r="BZ1005" i="1"/>
  <c r="Z980" i="1"/>
  <c r="BH954" i="1"/>
  <c r="BR1246" i="1"/>
  <c r="BB333" i="1"/>
  <c r="AH372" i="1"/>
  <c r="BF326" i="1"/>
  <c r="BH450" i="1"/>
  <c r="BN404" i="1"/>
  <c r="AX771" i="1"/>
  <c r="Z568" i="1"/>
  <c r="BV425" i="1"/>
  <c r="Z1188" i="1"/>
  <c r="J1113" i="1"/>
  <c r="AB1416" i="1"/>
  <c r="AT1659" i="1"/>
  <c r="BB1064" i="1"/>
  <c r="BV1028" i="1"/>
  <c r="V993" i="1"/>
  <c r="BD975" i="1"/>
  <c r="AP498" i="1"/>
  <c r="AP449" i="1"/>
  <c r="BN596" i="1"/>
  <c r="CH391" i="1"/>
  <c r="BN328" i="1"/>
  <c r="V797" i="1"/>
  <c r="AL599" i="1"/>
  <c r="BB414" i="1"/>
  <c r="Z1250" i="1"/>
  <c r="J1292" i="1"/>
  <c r="AD1400" i="1"/>
  <c r="AD1537" i="1"/>
  <c r="AD1756" i="1"/>
  <c r="T667" i="1"/>
  <c r="AJ611" i="1"/>
  <c r="BB313" i="1"/>
  <c r="Z1204" i="1"/>
  <c r="J1300" i="1"/>
  <c r="AD1446" i="1"/>
  <c r="J1651" i="1"/>
  <c r="V1960" i="1"/>
  <c r="T716" i="1"/>
  <c r="AN394" i="1"/>
  <c r="L1073" i="1"/>
  <c r="Z1295" i="1"/>
  <c r="H1297" i="1"/>
  <c r="J1344" i="1"/>
  <c r="H1640" i="1"/>
  <c r="V1784" i="1"/>
  <c r="AN940" i="1"/>
  <c r="CD1337" i="1"/>
  <c r="AV1031" i="1"/>
  <c r="Z1413" i="1"/>
  <c r="CD1504" i="1"/>
  <c r="CD754" i="1"/>
  <c r="BB746" i="1"/>
  <c r="N1140" i="1"/>
  <c r="AV464" i="1"/>
  <c r="BN943" i="1"/>
  <c r="BV300" i="1"/>
  <c r="V1225" i="1"/>
  <c r="J1152" i="1"/>
  <c r="J1390" i="1"/>
  <c r="J888" i="1"/>
  <c r="AT426" i="1"/>
  <c r="AT404" i="1"/>
  <c r="AT326" i="1"/>
  <c r="AT267" i="1"/>
  <c r="BP996" i="1"/>
  <c r="N972" i="1"/>
  <c r="BN1048" i="1"/>
  <c r="CH991" i="1"/>
  <c r="N266" i="1"/>
  <c r="AL462" i="1"/>
  <c r="BJ875" i="1"/>
  <c r="AV436" i="1"/>
  <c r="V1099" i="1"/>
  <c r="J1254" i="1"/>
  <c r="H1388" i="1"/>
  <c r="CH1285" i="1"/>
  <c r="P289" i="1"/>
  <c r="N435" i="1"/>
  <c r="N385" i="1"/>
  <c r="N358" i="1"/>
  <c r="BR749" i="1"/>
  <c r="BZ706" i="1"/>
  <c r="BJ838" i="1"/>
  <c r="CH748" i="1"/>
  <c r="P534" i="1"/>
  <c r="R334" i="1"/>
  <c r="BH667" i="1"/>
  <c r="BR302" i="1"/>
  <c r="V1268" i="1"/>
  <c r="AP1264" i="1"/>
  <c r="J1336" i="1"/>
  <c r="L1710" i="1"/>
  <c r="V1848" i="1"/>
  <c r="N267" i="1"/>
  <c r="BJ874" i="1"/>
  <c r="AP299" i="1"/>
  <c r="V1250" i="1"/>
  <c r="AP1236" i="1"/>
  <c r="J1404" i="1"/>
  <c r="L1689" i="1"/>
  <c r="T1906" i="1"/>
  <c r="BD576" i="1"/>
  <c r="BN665" i="1"/>
  <c r="BF329" i="1"/>
  <c r="V1190" i="1"/>
  <c r="AP1253" i="1"/>
  <c r="AF1318" i="1"/>
  <c r="N1607" i="1"/>
  <c r="V1775" i="1"/>
  <c r="AJ422" i="1"/>
  <c r="BB519" i="1"/>
  <c r="AH552" i="1"/>
  <c r="BZ592" i="1"/>
  <c r="BZ606" i="1"/>
  <c r="AD783" i="1"/>
  <c r="AF758" i="1"/>
  <c r="AD853" i="1"/>
  <c r="BZ725" i="1"/>
  <c r="N257" i="1"/>
  <c r="L317" i="1"/>
  <c r="V1155" i="1"/>
  <c r="AP1177" i="1"/>
  <c r="AH1464" i="1"/>
  <c r="AT1063" i="1"/>
  <c r="CH452" i="1"/>
  <c r="BZ448" i="1"/>
  <c r="Z447" i="1"/>
  <c r="CH608" i="1"/>
  <c r="BD485" i="1"/>
  <c r="BF470" i="1"/>
  <c r="BF636" i="1"/>
  <c r="AX267" i="1"/>
  <c r="CD312" i="1"/>
  <c r="BJ876" i="1"/>
  <c r="AP658" i="1"/>
  <c r="AP480" i="1"/>
  <c r="R1259" i="1"/>
  <c r="AP1141" i="1"/>
  <c r="AF1409" i="1"/>
  <c r="BR1188" i="1"/>
  <c r="CD260" i="1"/>
  <c r="AT445" i="1"/>
  <c r="BT415" i="1"/>
  <c r="CB275" i="1"/>
  <c r="J488" i="1"/>
  <c r="AX508" i="1"/>
  <c r="L457" i="1"/>
  <c r="Z397" i="1"/>
  <c r="AD441" i="1"/>
  <c r="BZ587" i="1"/>
  <c r="AP889" i="1"/>
  <c r="N418" i="1"/>
  <c r="P1150" i="1"/>
  <c r="AP1274" i="1"/>
  <c r="AH1392" i="1"/>
  <c r="BR1861" i="1"/>
  <c r="N1861" i="1"/>
  <c r="BZ565" i="1"/>
  <c r="BJ777" i="1"/>
  <c r="J433" i="1"/>
  <c r="R1314" i="1"/>
  <c r="AN1129" i="1"/>
  <c r="AH1421" i="1"/>
  <c r="BR1897" i="1"/>
  <c r="N1881" i="1"/>
  <c r="BJ505" i="1"/>
  <c r="BR725" i="1"/>
  <c r="X562" i="1"/>
  <c r="R1300" i="1"/>
  <c r="AP1223" i="1"/>
  <c r="AF1465" i="1"/>
  <c r="BR1783" i="1"/>
  <c r="N1740" i="1"/>
  <c r="BX681" i="1"/>
  <c r="Z1152" i="1"/>
  <c r="CD546" i="1"/>
  <c r="Z1098" i="1"/>
  <c r="BR376" i="1"/>
  <c r="Z1294" i="1"/>
  <c r="Z1292" i="1"/>
  <c r="Z1236" i="1"/>
  <c r="BN690" i="1"/>
  <c r="AH581" i="1"/>
  <c r="Z503" i="1"/>
  <c r="R1197" i="1"/>
  <c r="AP1160" i="1"/>
  <c r="AH1450" i="1"/>
  <c r="BR1884" i="1"/>
  <c r="N1811" i="1"/>
  <c r="P2095" i="1"/>
  <c r="BR1973" i="1"/>
  <c r="V2080" i="1"/>
  <c r="BV1994" i="1"/>
  <c r="P1934" i="1"/>
  <c r="J1988" i="1"/>
  <c r="BR1835" i="1"/>
  <c r="N1832" i="1"/>
  <c r="BP674" i="1"/>
  <c r="J340" i="1"/>
  <c r="N272" i="1"/>
  <c r="V1294" i="1"/>
  <c r="AP1225" i="1"/>
  <c r="AH1359" i="1"/>
  <c r="BR1922" i="1"/>
  <c r="N1862" i="1"/>
  <c r="BZ701" i="1"/>
  <c r="AH608" i="1"/>
  <c r="AD574" i="1"/>
  <c r="R1209" i="1"/>
  <c r="AP1217" i="1"/>
  <c r="AH1498" i="1"/>
  <c r="BR1896" i="1"/>
  <c r="N1855" i="1"/>
  <c r="BN768" i="1"/>
  <c r="AX530" i="1"/>
  <c r="J603" i="1"/>
  <c r="R1139" i="1"/>
  <c r="AP1308" i="1"/>
  <c r="AH1341" i="1"/>
  <c r="BR1905" i="1"/>
  <c r="N1905" i="1"/>
  <c r="R2125" i="1"/>
  <c r="BR2149" i="1"/>
  <c r="V2098" i="1"/>
  <c r="BV1986" i="1"/>
  <c r="BR2136" i="1"/>
  <c r="J2087" i="1"/>
  <c r="BR1855" i="1"/>
  <c r="N1853" i="1"/>
  <c r="BX667" i="1"/>
  <c r="CH1071" i="1"/>
  <c r="N628" i="1"/>
  <c r="R1114" i="1"/>
  <c r="AN1150" i="1"/>
  <c r="AH1394" i="1"/>
  <c r="BR1933" i="1"/>
  <c r="N1761" i="1"/>
  <c r="CH594" i="1"/>
  <c r="V1212" i="1"/>
  <c r="CH293" i="1"/>
  <c r="V1156" i="1"/>
  <c r="L632" i="1"/>
  <c r="V1191" i="1"/>
  <c r="V1147" i="1"/>
  <c r="T1255" i="1"/>
  <c r="BT464" i="1"/>
  <c r="BJ685" i="1"/>
  <c r="AP679" i="1"/>
  <c r="P1241" i="1"/>
  <c r="AN1227" i="1"/>
  <c r="AH1520" i="1"/>
  <c r="BR1807" i="1"/>
  <c r="N1791" i="1"/>
  <c r="R2027" i="1"/>
  <c r="BR1994" i="1"/>
  <c r="V2045" i="1"/>
  <c r="BV2041" i="1"/>
  <c r="BP2011" i="1"/>
  <c r="J2121" i="1"/>
  <c r="BR1874" i="1"/>
  <c r="N1765" i="1"/>
  <c r="N840" i="1"/>
  <c r="J607" i="1"/>
  <c r="AL505" i="1"/>
  <c r="R1161" i="1"/>
  <c r="AP1313" i="1"/>
  <c r="AH1433" i="1"/>
  <c r="BR1811" i="1"/>
  <c r="N1807" i="1"/>
  <c r="H548" i="1"/>
  <c r="CH715" i="1"/>
  <c r="AT600" i="1"/>
  <c r="R1268" i="1"/>
  <c r="AP1204" i="1"/>
  <c r="AH1373" i="1"/>
  <c r="BR1853" i="1"/>
  <c r="N1835" i="1"/>
  <c r="BZ497" i="1"/>
  <c r="BZ666" i="1"/>
  <c r="T527" i="1"/>
  <c r="R1218" i="1"/>
  <c r="AP1147" i="1"/>
  <c r="AH1363" i="1"/>
  <c r="BP1934" i="1"/>
  <c r="N1726" i="1"/>
  <c r="R2086" i="1"/>
  <c r="BP2081" i="1"/>
  <c r="T2123" i="1"/>
  <c r="BV2119" i="1"/>
  <c r="BR1980" i="1"/>
  <c r="J2021" i="1"/>
  <c r="BP1906" i="1"/>
  <c r="L1906" i="1"/>
  <c r="CH484" i="1"/>
  <c r="BN812" i="1"/>
  <c r="AL573" i="1"/>
  <c r="R1196" i="1"/>
  <c r="AP1197" i="1"/>
  <c r="AH1418" i="1"/>
  <c r="BP1815" i="1"/>
  <c r="N1902" i="1"/>
  <c r="CH417" i="1"/>
  <c r="R1173" i="1"/>
  <c r="AT651" i="1"/>
  <c r="R1126" i="1"/>
  <c r="AJ1066" i="1"/>
  <c r="R1152" i="1"/>
  <c r="R1140" i="1"/>
  <c r="R1215" i="1"/>
  <c r="BJ628" i="1"/>
  <c r="CH494" i="1"/>
  <c r="AL551" i="1"/>
  <c r="P1206" i="1"/>
  <c r="AP1168" i="1"/>
  <c r="AH1446" i="1"/>
  <c r="BR1854" i="1"/>
  <c r="N1954" i="1"/>
  <c r="R1973" i="1"/>
  <c r="BR2055" i="1"/>
  <c r="T2032" i="1"/>
  <c r="BT2102" i="1"/>
  <c r="BR2041" i="1"/>
  <c r="J2080" i="1"/>
  <c r="BR1931" i="1"/>
  <c r="L1941" i="1"/>
  <c r="BR515" i="1"/>
  <c r="AH791" i="1"/>
  <c r="AD480" i="1"/>
  <c r="R1261" i="1"/>
  <c r="AP1176" i="1"/>
  <c r="AH1412" i="1"/>
  <c r="BR1875" i="1"/>
  <c r="N1754" i="1"/>
  <c r="BN446" i="1"/>
  <c r="BR512" i="1"/>
  <c r="N452" i="1"/>
  <c r="R1285" i="1"/>
  <c r="AP1203" i="1"/>
  <c r="AH1513" i="1"/>
  <c r="BR1880" i="1"/>
  <c r="N1734" i="1"/>
  <c r="BL457" i="1"/>
  <c r="CD447" i="1"/>
  <c r="BF606" i="1"/>
  <c r="R1203" i="1"/>
  <c r="V1470" i="1"/>
  <c r="AH1680" i="1"/>
  <c r="BR1852" i="1"/>
  <c r="N1926" i="1"/>
  <c r="R2150" i="1"/>
  <c r="AJ2088" i="1"/>
  <c r="V2146" i="1"/>
  <c r="BV1996" i="1"/>
  <c r="BR1981" i="1"/>
  <c r="J2154" i="1"/>
  <c r="BR1786" i="1"/>
  <c r="N1896" i="1"/>
  <c r="V547" i="1"/>
  <c r="AX434" i="1"/>
  <c r="J524" i="1"/>
  <c r="R1316" i="1"/>
  <c r="T1395" i="1"/>
  <c r="AH1590" i="1"/>
  <c r="BR1828" i="1"/>
  <c r="N1838" i="1"/>
  <c r="AT866" i="1"/>
  <c r="R1089" i="1"/>
  <c r="AL803" i="1"/>
  <c r="P1164" i="1"/>
  <c r="BB783" i="1"/>
  <c r="R1222" i="1"/>
  <c r="R1210" i="1"/>
  <c r="P1115" i="1"/>
  <c r="BV466" i="1"/>
  <c r="AV317" i="1"/>
  <c r="AD803" i="1"/>
  <c r="R1127" i="1"/>
  <c r="T1437" i="1"/>
  <c r="AH1713" i="1"/>
  <c r="BP1801" i="1"/>
  <c r="N1931" i="1"/>
  <c r="R2146" i="1"/>
  <c r="AJ1997" i="1"/>
  <c r="V2140" i="1"/>
  <c r="BV2154" i="1"/>
  <c r="BR1987" i="1"/>
  <c r="J2153" i="1"/>
  <c r="BR1842" i="1"/>
  <c r="N1910" i="1"/>
  <c r="BH541" i="1"/>
  <c r="AD544" i="1"/>
  <c r="AP673" i="1"/>
  <c r="R1225" i="1"/>
  <c r="V1449" i="1"/>
  <c r="AH1519" i="1"/>
  <c r="BR1776" i="1"/>
  <c r="N1852" i="1"/>
  <c r="BV488" i="1"/>
  <c r="BV260" i="1"/>
  <c r="AB660" i="1"/>
  <c r="R1294" i="1"/>
  <c r="V1481" i="1"/>
  <c r="AH1666" i="1"/>
  <c r="BR1831" i="1"/>
  <c r="N1799" i="1"/>
  <c r="BV418" i="1"/>
  <c r="AB254" i="1"/>
  <c r="AD858" i="1"/>
  <c r="R1315" i="1"/>
  <c r="T1346" i="1"/>
  <c r="AH1587" i="1"/>
  <c r="AL1875" i="1"/>
  <c r="N1959" i="1"/>
  <c r="R2042" i="1"/>
  <c r="AL2049" i="1"/>
  <c r="V2035" i="1"/>
  <c r="BV1981" i="1"/>
  <c r="BR2135" i="1"/>
  <c r="J2041" i="1"/>
  <c r="AL1909" i="1"/>
  <c r="N1895" i="1"/>
  <c r="J398" i="1"/>
  <c r="AL258" i="1"/>
  <c r="AB877" i="1"/>
  <c r="R1266" i="1"/>
  <c r="V1386" i="1"/>
  <c r="AH1638" i="1"/>
  <c r="AL1853" i="1"/>
  <c r="N1779" i="1"/>
  <c r="BL639" i="1"/>
  <c r="AH1091" i="1"/>
  <c r="AX476" i="1"/>
  <c r="AH1145" i="1"/>
  <c r="BJ546" i="1"/>
  <c r="AH1226" i="1"/>
  <c r="AH1159" i="1"/>
  <c r="AH1092" i="1"/>
  <c r="BV330" i="1"/>
  <c r="BB427" i="1"/>
  <c r="AD697" i="1"/>
  <c r="R1106" i="1"/>
  <c r="V1399" i="1"/>
  <c r="AH1559" i="1"/>
  <c r="AL1876" i="1"/>
  <c r="L1808" i="1"/>
  <c r="R1979" i="1"/>
  <c r="AL2043" i="1"/>
  <c r="V1971" i="1"/>
  <c r="BV2009" i="1"/>
  <c r="BR2086" i="1"/>
  <c r="J2037" i="1"/>
  <c r="BP1899" i="1"/>
  <c r="N1887" i="1"/>
  <c r="BH268" i="1"/>
  <c r="BZ301" i="1"/>
  <c r="AD880" i="1"/>
  <c r="R1246" i="1"/>
  <c r="V1343" i="1"/>
  <c r="AH1677" i="1"/>
  <c r="AL1897" i="1"/>
  <c r="N1849" i="1"/>
  <c r="J347" i="1"/>
  <c r="BF308" i="1"/>
  <c r="AD707" i="1"/>
  <c r="R1118" i="1"/>
  <c r="V1443" i="1"/>
  <c r="AH1561" i="1"/>
  <c r="AL1888" i="1"/>
  <c r="L1787" i="1"/>
  <c r="T352" i="1"/>
  <c r="N440" i="1"/>
  <c r="BF875" i="1"/>
  <c r="R1289" i="1"/>
  <c r="T1465" i="1"/>
  <c r="AH1551" i="1"/>
  <c r="AL1938" i="1"/>
  <c r="H1836" i="1"/>
  <c r="BV2128" i="1"/>
  <c r="AJ2025" i="1"/>
  <c r="V2134" i="1"/>
  <c r="BV2030" i="1"/>
  <c r="BR2083" i="1"/>
  <c r="J1975" i="1"/>
  <c r="AL1940" i="1"/>
  <c r="J1911" i="1"/>
  <c r="BZ439" i="1"/>
  <c r="AT649" i="1"/>
  <c r="BF714" i="1"/>
  <c r="AP2197" i="1"/>
  <c r="BR1356" i="1"/>
  <c r="BF1666" i="1"/>
  <c r="AH1474" i="1"/>
  <c r="BF1631" i="1"/>
  <c r="BF1758" i="1"/>
  <c r="BN475" i="1"/>
  <c r="BR683" i="1"/>
  <c r="N1280" i="1"/>
  <c r="CH1645" i="1"/>
  <c r="AT1681" i="1"/>
  <c r="Z1576" i="1"/>
  <c r="AT1476" i="1"/>
  <c r="CH1300" i="1"/>
  <c r="BR760" i="1"/>
  <c r="BN797" i="1"/>
  <c r="L1164" i="1"/>
  <c r="BR1037" i="1"/>
  <c r="BJ1357" i="1"/>
  <c r="CH1553" i="1"/>
  <c r="BV810" i="1"/>
  <c r="BV676" i="1"/>
  <c r="BB922" i="1"/>
  <c r="CD1440" i="1"/>
  <c r="BF1342" i="1"/>
  <c r="AR1206" i="1"/>
  <c r="X1829" i="1"/>
  <c r="CD728" i="1"/>
  <c r="CD560" i="1"/>
  <c r="BH989" i="1"/>
  <c r="AL963" i="1"/>
  <c r="BL863" i="1"/>
  <c r="V397" i="1"/>
  <c r="Z956" i="1"/>
  <c r="CB912" i="1"/>
  <c r="BT730" i="1"/>
  <c r="AX488" i="1"/>
  <c r="CH678" i="1"/>
  <c r="BR649" i="1"/>
  <c r="AL838" i="1"/>
  <c r="BF571" i="1"/>
  <c r="CB1031" i="1"/>
  <c r="BJ988" i="1"/>
  <c r="AT945" i="1"/>
  <c r="CD356" i="1"/>
  <c r="N1295" i="1"/>
  <c r="Z1281" i="1"/>
  <c r="BX1570" i="1"/>
  <c r="BN1189" i="1"/>
  <c r="BH814" i="1"/>
  <c r="BH730" i="1"/>
  <c r="BF1455" i="1"/>
  <c r="CD1457" i="1"/>
  <c r="BT639" i="1"/>
  <c r="CD1363" i="1"/>
  <c r="BJ1205" i="1"/>
  <c r="BZ1369" i="1"/>
  <c r="V411" i="1"/>
  <c r="CD1314" i="1"/>
  <c r="R518" i="1"/>
  <c r="AT1104" i="1"/>
  <c r="AP469" i="1"/>
  <c r="BV757" i="1"/>
  <c r="V530" i="1"/>
  <c r="J608" i="1"/>
  <c r="BJ1516" i="1"/>
  <c r="BJ932" i="1"/>
  <c r="AT488" i="1"/>
  <c r="AL327" i="1"/>
  <c r="BF672" i="1"/>
  <c r="AJ828" i="1"/>
  <c r="BF706" i="1"/>
  <c r="AJ716" i="1"/>
  <c r="BB1300" i="1"/>
  <c r="AP288" i="1"/>
  <c r="AP410" i="1"/>
  <c r="AP369" i="1"/>
  <c r="AL726" i="1"/>
  <c r="AL875" i="1"/>
  <c r="AL820" i="1"/>
  <c r="AL769" i="1"/>
  <c r="BJ1223" i="1"/>
  <c r="AX1260" i="1"/>
  <c r="AP434" i="1"/>
  <c r="BB484" i="1"/>
  <c r="AT859" i="1"/>
  <c r="CD838" i="1"/>
  <c r="X884" i="1"/>
  <c r="R791" i="1"/>
  <c r="V1047" i="1"/>
  <c r="AF625" i="1"/>
  <c r="AH456" i="1"/>
  <c r="AD601" i="1"/>
  <c r="AX1477" i="1"/>
  <c r="Z1457" i="1"/>
  <c r="BF1586" i="1"/>
  <c r="BN1364" i="1"/>
  <c r="CB604" i="1"/>
  <c r="AT1329" i="1"/>
  <c r="AP545" i="1"/>
  <c r="AB471" i="1"/>
  <c r="BV571" i="1"/>
  <c r="BJ1224" i="1"/>
  <c r="AT778" i="1"/>
  <c r="BN1139" i="1"/>
  <c r="AT580" i="1"/>
  <c r="AX567" i="1"/>
  <c r="AX634" i="1"/>
  <c r="BX1045" i="1"/>
  <c r="BJ1152" i="1"/>
  <c r="AH1133" i="1"/>
  <c r="BJ1195" i="1"/>
  <c r="H1087" i="1"/>
  <c r="CD1511" i="1"/>
  <c r="N1056" i="1"/>
  <c r="AP393" i="1"/>
  <c r="AD393" i="1"/>
  <c r="CH406" i="1"/>
  <c r="AP396" i="1"/>
  <c r="AX446" i="1"/>
  <c r="BR361" i="1"/>
  <c r="BB1216" i="1"/>
  <c r="L1087" i="1"/>
  <c r="CH1063" i="1"/>
  <c r="CH936" i="1"/>
  <c r="BF434" i="1"/>
  <c r="BB358" i="1"/>
  <c r="AP391" i="1"/>
  <c r="AF261" i="1"/>
  <c r="BV1442" i="1"/>
  <c r="AL515" i="1"/>
  <c r="CD796" i="1"/>
  <c r="CD775" i="1"/>
  <c r="BZ743" i="1"/>
  <c r="CF646" i="1"/>
  <c r="N893" i="1"/>
  <c r="BJ804" i="1"/>
  <c r="BP926" i="1"/>
  <c r="R693" i="1"/>
  <c r="BF691" i="1"/>
  <c r="BF645" i="1"/>
  <c r="AV499" i="1"/>
  <c r="CB464" i="1"/>
  <c r="BN554" i="1"/>
  <c r="BX590" i="1"/>
  <c r="AT1237" i="1"/>
  <c r="CH1139" i="1"/>
  <c r="J1180" i="1"/>
  <c r="BZ746" i="1"/>
  <c r="BZ734" i="1"/>
  <c r="BF887" i="1"/>
  <c r="P443" i="1"/>
  <c r="AL1231" i="1"/>
  <c r="AD391" i="1"/>
  <c r="AP938" i="1"/>
  <c r="CH644" i="1"/>
  <c r="BF280" i="1"/>
  <c r="Z928" i="1"/>
  <c r="AN1269" i="1"/>
  <c r="BH695" i="1"/>
  <c r="AZ380" i="1"/>
  <c r="BL653" i="1"/>
  <c r="AH480" i="1"/>
  <c r="BV621" i="1"/>
  <c r="BV833" i="1"/>
  <c r="AT826" i="1"/>
  <c r="CD791" i="1"/>
  <c r="BJ665" i="1"/>
  <c r="BJ641" i="1"/>
  <c r="BJ719" i="1"/>
  <c r="BZ823" i="1"/>
  <c r="BZ559" i="1"/>
  <c r="N343" i="1"/>
  <c r="BZ873" i="1"/>
  <c r="AP1243" i="1"/>
  <c r="CH511" i="1"/>
  <c r="AT684" i="1"/>
  <c r="BZ1162" i="1"/>
  <c r="AH498" i="1"/>
  <c r="CH1162" i="1"/>
  <c r="CD740" i="1"/>
  <c r="AD739" i="1"/>
  <c r="BV701" i="1"/>
  <c r="BZ610" i="1"/>
  <c r="BZ600" i="1"/>
  <c r="BZ750" i="1"/>
  <c r="BN588" i="1"/>
  <c r="AT495" i="1"/>
  <c r="J589" i="1"/>
  <c r="BN669" i="1"/>
  <c r="AP1113" i="1"/>
  <c r="R446" i="1"/>
  <c r="BF384" i="1"/>
  <c r="AT970" i="1"/>
  <c r="AT672" i="1"/>
  <c r="CD1496" i="1"/>
  <c r="BV917" i="1"/>
  <c r="BB909" i="1"/>
  <c r="AT833" i="1"/>
  <c r="BZ363" i="1"/>
  <c r="BR358" i="1"/>
  <c r="BJ372" i="1"/>
  <c r="N351" i="1"/>
  <c r="BB425" i="1"/>
  <c r="AJ709" i="1"/>
  <c r="BH674" i="1"/>
  <c r="V1372" i="1"/>
  <c r="AD378" i="1"/>
  <c r="AX658" i="1"/>
  <c r="J547" i="1"/>
  <c r="CB723" i="1"/>
  <c r="BV985" i="1"/>
  <c r="CF1934" i="1"/>
  <c r="BD1458" i="1"/>
  <c r="CD1268" i="1"/>
  <c r="AT588" i="1"/>
  <c r="AT522" i="1"/>
  <c r="J263" i="1"/>
  <c r="AT561" i="1"/>
  <c r="AX1412" i="1"/>
  <c r="AH496" i="1"/>
  <c r="AB688" i="1"/>
  <c r="P1493" i="1"/>
  <c r="AT1698" i="1"/>
  <c r="BJ621" i="1"/>
  <c r="BZ529" i="1"/>
  <c r="CD348" i="1"/>
  <c r="CH1518" i="1"/>
  <c r="BN1100" i="1"/>
  <c r="BH1087" i="1"/>
  <c r="AL1055" i="1"/>
  <c r="AD375" i="1"/>
  <c r="AD309" i="1"/>
  <c r="AH315" i="1"/>
  <c r="Z256" i="1"/>
  <c r="BT681" i="1"/>
  <c r="AD329" i="1"/>
  <c r="V672" i="1"/>
  <c r="AL1387" i="1"/>
  <c r="BJ1162" i="1"/>
  <c r="BZ1210" i="1"/>
  <c r="BN1176" i="1"/>
  <c r="BR487" i="1"/>
  <c r="BJ1251" i="1"/>
  <c r="Z1054" i="1"/>
  <c r="Z1048" i="1"/>
  <c r="BZ1015" i="1"/>
  <c r="BJ327" i="1"/>
  <c r="BN314" i="1"/>
  <c r="BN348" i="1"/>
  <c r="BZ285" i="1"/>
  <c r="AT315" i="1"/>
  <c r="R501" i="1"/>
  <c r="J707" i="1"/>
  <c r="AN1423" i="1"/>
  <c r="BF319" i="1"/>
  <c r="AH936" i="1"/>
  <c r="AJ968" i="1"/>
  <c r="CB968" i="1"/>
  <c r="BR890" i="1"/>
  <c r="CD287" i="1"/>
  <c r="AX916" i="1"/>
  <c r="CH784" i="1"/>
  <c r="CH288" i="1"/>
  <c r="BH548" i="1"/>
  <c r="CH600" i="1"/>
  <c r="AX397" i="1"/>
  <c r="X604" i="1"/>
  <c r="R302" i="1"/>
  <c r="BF851" i="1"/>
  <c r="L863" i="1"/>
  <c r="BF424" i="1"/>
  <c r="X1311" i="1"/>
  <c r="AD1323" i="1"/>
  <c r="AD1471" i="1"/>
  <c r="AD1707" i="1"/>
  <c r="N1182" i="1"/>
  <c r="BR518" i="1"/>
  <c r="BJ504" i="1"/>
  <c r="BJ447" i="1"/>
  <c r="BR1149" i="1"/>
  <c r="CH1132" i="1"/>
  <c r="R1279" i="1"/>
  <c r="BN1086" i="1"/>
  <c r="AX495" i="1"/>
  <c r="AV828" i="1"/>
  <c r="N858" i="1"/>
  <c r="AD368" i="1"/>
  <c r="Z1272" i="1"/>
  <c r="AD1208" i="1"/>
  <c r="AD1419" i="1"/>
  <c r="AD1562" i="1"/>
  <c r="AH384" i="1"/>
  <c r="Z363" i="1"/>
  <c r="Z307" i="1"/>
  <c r="N1194" i="1"/>
  <c r="J1012" i="1"/>
  <c r="BB974" i="1"/>
  <c r="V1083" i="1"/>
  <c r="BV1286" i="1"/>
  <c r="CD418" i="1"/>
  <c r="BB613" i="1"/>
  <c r="AZ758" i="1"/>
  <c r="Z557" i="1"/>
  <c r="Z1210" i="1"/>
  <c r="AD1149" i="1"/>
  <c r="AD1492" i="1"/>
  <c r="AD1660" i="1"/>
  <c r="AD1873" i="1"/>
  <c r="BF725" i="1"/>
  <c r="AX711" i="1"/>
  <c r="Z566" i="1"/>
  <c r="X1164" i="1"/>
  <c r="AD1105" i="1"/>
  <c r="AD1390" i="1"/>
  <c r="AD1702" i="1"/>
  <c r="AD1884" i="1"/>
  <c r="AX620" i="1"/>
  <c r="AT539" i="1"/>
  <c r="CB1094" i="1"/>
  <c r="Z1154" i="1"/>
  <c r="AD1155" i="1"/>
  <c r="AD1505" i="1"/>
  <c r="AD1695" i="1"/>
  <c r="AD1814" i="1"/>
  <c r="J967" i="1"/>
  <c r="BN1050" i="1"/>
  <c r="BZ669" i="1"/>
  <c r="BP373" i="1"/>
  <c r="CF457" i="1"/>
  <c r="X345" i="1"/>
  <c r="CH1047" i="1"/>
  <c r="BN1236" i="1"/>
  <c r="AZ709" i="1"/>
  <c r="J767" i="1"/>
  <c r="AP503" i="1"/>
  <c r="Z1293" i="1"/>
  <c r="AD1222" i="1"/>
  <c r="AB1521" i="1"/>
  <c r="AD1593" i="1"/>
  <c r="AH299" i="1"/>
  <c r="AP319" i="1"/>
  <c r="AP287" i="1"/>
  <c r="BB389" i="1"/>
  <c r="BN956" i="1"/>
  <c r="BX912" i="1"/>
  <c r="Z1007" i="1"/>
  <c r="X793" i="1"/>
  <c r="BL268" i="1"/>
  <c r="AV660" i="1"/>
  <c r="AV618" i="1"/>
  <c r="BB456" i="1"/>
  <c r="X1262" i="1"/>
  <c r="AD1219" i="1"/>
  <c r="AD1399" i="1"/>
  <c r="AB1570" i="1"/>
  <c r="N480" i="1"/>
  <c r="BR642" i="1"/>
  <c r="BR636" i="1"/>
  <c r="BN869" i="1"/>
  <c r="BZ1119" i="1"/>
  <c r="Z1068" i="1"/>
  <c r="N1174" i="1"/>
  <c r="BN1015" i="1"/>
  <c r="CD330" i="1"/>
  <c r="BF823" i="1"/>
  <c r="AN576" i="1"/>
  <c r="BR868" i="1"/>
  <c r="Z1239" i="1"/>
  <c r="AB1094" i="1"/>
  <c r="AD1383" i="1"/>
  <c r="AD1650" i="1"/>
  <c r="AD1736" i="1"/>
  <c r="BF809" i="1"/>
  <c r="AP601" i="1"/>
  <c r="BR788" i="1"/>
  <c r="Z1254" i="1"/>
  <c r="AB1115" i="1"/>
  <c r="AB1339" i="1"/>
  <c r="AD1604" i="1"/>
  <c r="AD1749" i="1"/>
  <c r="AX662" i="1"/>
  <c r="BF455" i="1"/>
  <c r="BZ672" i="1"/>
  <c r="Z1316" i="1"/>
  <c r="J1261" i="1"/>
  <c r="AD1408" i="1"/>
  <c r="AB1682" i="1"/>
  <c r="AD1959" i="1"/>
  <c r="CD888" i="1"/>
  <c r="AL908" i="1"/>
  <c r="BJ1279" i="1"/>
  <c r="CF373" i="1"/>
  <c r="BL415" i="1"/>
  <c r="AD459" i="1"/>
  <c r="CH383" i="1"/>
  <c r="AN590" i="1"/>
  <c r="H884" i="1"/>
  <c r="AT637" i="1"/>
  <c r="AJ583" i="1"/>
  <c r="Z1149" i="1"/>
  <c r="AD1245" i="1"/>
  <c r="AB1444" i="1"/>
  <c r="AD1588" i="1"/>
  <c r="AR275" i="1"/>
  <c r="CH767" i="1"/>
  <c r="CH755" i="1"/>
  <c r="BJ706" i="1"/>
  <c r="J1054" i="1"/>
  <c r="BB1016" i="1"/>
  <c r="BV1160" i="1"/>
  <c r="BV1454" i="1"/>
  <c r="AD350" i="1"/>
  <c r="BD870" i="1"/>
  <c r="AT679" i="1"/>
  <c r="L1059" i="1"/>
  <c r="Z1175" i="1"/>
  <c r="AB1199" i="1"/>
  <c r="AD1448" i="1"/>
  <c r="AD1596" i="1"/>
  <c r="BZ762" i="1"/>
  <c r="AT749" i="1"/>
  <c r="BV735" i="1"/>
  <c r="BF595" i="1"/>
  <c r="CH482" i="1"/>
  <c r="BJ466" i="1"/>
  <c r="BR511" i="1"/>
  <c r="T450" i="1"/>
  <c r="AB352" i="1"/>
  <c r="AJ751" i="1"/>
  <c r="BB602" i="1"/>
  <c r="BZ539" i="1"/>
  <c r="Z1224" i="1"/>
  <c r="J1317" i="1"/>
  <c r="AD1502" i="1"/>
  <c r="AD1700" i="1"/>
  <c r="AD1952" i="1"/>
  <c r="L1304" i="1"/>
  <c r="AH614" i="1"/>
  <c r="BN515" i="1"/>
  <c r="X1248" i="1"/>
  <c r="H1199" i="1"/>
  <c r="AD1511" i="1"/>
  <c r="AB1661" i="1"/>
  <c r="AD1938" i="1"/>
  <c r="AL833" i="1"/>
  <c r="Z539" i="1"/>
  <c r="CF436" i="1"/>
  <c r="Z1299" i="1"/>
  <c r="J1203" i="1"/>
  <c r="AD1421" i="1"/>
  <c r="AD1645" i="1"/>
  <c r="AD1874" i="1"/>
  <c r="AT958" i="1"/>
  <c r="BR1075" i="1"/>
  <c r="AR702" i="1"/>
  <c r="BD282" i="1"/>
  <c r="BD443" i="1"/>
  <c r="Z550" i="1"/>
  <c r="L625" i="1"/>
  <c r="BN1244" i="1"/>
  <c r="AX704" i="1"/>
  <c r="BD541" i="1"/>
  <c r="CH802" i="1"/>
  <c r="X1297" i="1"/>
  <c r="J1089" i="1"/>
  <c r="AD1447" i="1"/>
  <c r="AD1547" i="1"/>
  <c r="BJ735" i="1"/>
  <c r="BN820" i="1"/>
  <c r="BN798" i="1"/>
  <c r="BX702" i="1"/>
  <c r="CH846" i="1"/>
  <c r="BR761" i="1"/>
  <c r="BH653" i="1"/>
  <c r="BN684" i="1"/>
  <c r="BV258" i="1"/>
  <c r="AZ625" i="1"/>
  <c r="AZ541" i="1"/>
  <c r="BN802" i="1"/>
  <c r="Z1261" i="1"/>
  <c r="J1243" i="1"/>
  <c r="AB1472" i="1"/>
  <c r="BV771" i="1"/>
  <c r="BH898" i="1"/>
  <c r="CF828" i="1"/>
  <c r="CF758" i="1"/>
  <c r="AN1892" i="1"/>
  <c r="J277" i="1"/>
  <c r="AT687" i="1"/>
  <c r="N258" i="1"/>
  <c r="BV459" i="1"/>
  <c r="BR392" i="1"/>
  <c r="AX796" i="1"/>
  <c r="T625" i="1"/>
  <c r="CD285" i="1"/>
  <c r="Z1146" i="1"/>
  <c r="J1112" i="1"/>
  <c r="AD1497" i="1"/>
  <c r="AD1532" i="1"/>
  <c r="AD1784" i="1"/>
  <c r="BB764" i="1"/>
  <c r="V509" i="1"/>
  <c r="BT373" i="1"/>
  <c r="Z1093" i="1"/>
  <c r="J1198" i="1"/>
  <c r="AB1458" i="1"/>
  <c r="AD1540" i="1"/>
  <c r="AD1894" i="1"/>
  <c r="Z664" i="1"/>
  <c r="J538" i="1"/>
  <c r="BV251" i="1"/>
  <c r="Z1264" i="1"/>
  <c r="H1115" i="1"/>
  <c r="AD1481" i="1"/>
  <c r="AD1609" i="1"/>
  <c r="AD1742" i="1"/>
  <c r="BN993" i="1"/>
  <c r="BT758" i="1"/>
  <c r="V610" i="1"/>
  <c r="AL771" i="1"/>
  <c r="AJ772" i="1"/>
  <c r="CH1166" i="1"/>
  <c r="R812" i="1"/>
  <c r="T1038" i="1"/>
  <c r="T541" i="1"/>
  <c r="X408" i="1"/>
  <c r="BH415" i="1"/>
  <c r="V1110" i="1"/>
  <c r="J1215" i="1"/>
  <c r="J1359" i="1"/>
  <c r="CF1619" i="1"/>
  <c r="AD446" i="1"/>
  <c r="BJ439" i="1"/>
  <c r="CH433" i="1"/>
  <c r="CH411" i="1"/>
  <c r="BZ1035" i="1"/>
  <c r="H1010" i="1"/>
  <c r="AL1086" i="1"/>
  <c r="CD322" i="1"/>
  <c r="R288" i="1"/>
  <c r="V609" i="1"/>
  <c r="CH1089" i="1"/>
  <c r="BV440" i="1"/>
  <c r="V1296" i="1"/>
  <c r="H1227" i="1"/>
  <c r="J1335" i="1"/>
  <c r="R998" i="1"/>
  <c r="AP385" i="1"/>
  <c r="AP277" i="1"/>
  <c r="BF368" i="1"/>
  <c r="BF288" i="1"/>
  <c r="BB972" i="1"/>
  <c r="BV1274" i="1"/>
  <c r="AT1043" i="1"/>
  <c r="AJ982" i="1"/>
  <c r="J320" i="1"/>
  <c r="AZ254" i="1"/>
  <c r="BJ789" i="1"/>
  <c r="BR434" i="1"/>
  <c r="V1205" i="1"/>
  <c r="J1142" i="1"/>
  <c r="J1509" i="1"/>
  <c r="J1638" i="1"/>
  <c r="V1737" i="1"/>
  <c r="AD250" i="1"/>
  <c r="AP743" i="1"/>
  <c r="BJ426" i="1"/>
  <c r="V1306" i="1"/>
  <c r="J1128" i="1"/>
  <c r="J1463" i="1"/>
  <c r="J1558" i="1"/>
  <c r="T1899" i="1"/>
  <c r="AD426" i="1"/>
  <c r="BZ895" i="1"/>
  <c r="BR351" i="1"/>
  <c r="T1178" i="1"/>
  <c r="AP1296" i="1"/>
  <c r="J1394" i="1"/>
  <c r="H1661" i="1"/>
  <c r="V1884" i="1"/>
  <c r="V288" i="1"/>
  <c r="AH502" i="1"/>
  <c r="AH515" i="1"/>
  <c r="Z410" i="1"/>
  <c r="AD267" i="1"/>
  <c r="BT478" i="1"/>
  <c r="AH827" i="1"/>
  <c r="Z498" i="1"/>
  <c r="CH833" i="1"/>
  <c r="BJ252" i="1"/>
  <c r="T415" i="1"/>
  <c r="V1211" i="1"/>
  <c r="AN1262" i="1"/>
  <c r="AH1352" i="1"/>
  <c r="AR1129" i="1"/>
  <c r="BJ732" i="1"/>
  <c r="BJ720" i="1"/>
  <c r="BZ707" i="1"/>
  <c r="BN663" i="1"/>
  <c r="AD326" i="1"/>
  <c r="AD435" i="1"/>
  <c r="AD319" i="1"/>
  <c r="AX355" i="1"/>
  <c r="BL632" i="1"/>
  <c r="CH706" i="1"/>
  <c r="AP354" i="1"/>
  <c r="J307" i="1"/>
  <c r="V1107" i="1"/>
  <c r="AP1245" i="1"/>
  <c r="AH1436" i="1"/>
  <c r="BN1119" i="1"/>
  <c r="AF548" i="1"/>
  <c r="BP527" i="1"/>
  <c r="BL506" i="1"/>
  <c r="CF583" i="1"/>
  <c r="Z609" i="1"/>
  <c r="Z517" i="1"/>
  <c r="AD491" i="1"/>
  <c r="BT387" i="1"/>
  <c r="BZ404" i="1"/>
  <c r="BJ790" i="1"/>
  <c r="BF512" i="1"/>
  <c r="BB621" i="1"/>
  <c r="R1243" i="1"/>
  <c r="AP1167" i="1"/>
  <c r="AH1502" i="1"/>
  <c r="BR1888" i="1"/>
  <c r="N1938" i="1"/>
  <c r="BJ726" i="1"/>
  <c r="BB531" i="1"/>
  <c r="AH516" i="1"/>
  <c r="R1219" i="1"/>
  <c r="AP1219" i="1"/>
  <c r="AH1351" i="1"/>
  <c r="BR1908" i="1"/>
  <c r="N1901" i="1"/>
  <c r="BZ802" i="1"/>
  <c r="J519" i="1"/>
  <c r="X527" i="1"/>
  <c r="R1149" i="1"/>
  <c r="AN1220" i="1"/>
  <c r="AH1390" i="1"/>
  <c r="BR1951" i="1"/>
  <c r="N1951" i="1"/>
  <c r="N580" i="1"/>
  <c r="AZ562" i="1"/>
  <c r="AH532" i="1"/>
  <c r="CH1552" i="1"/>
  <c r="BB1693" i="1"/>
  <c r="AD777" i="1"/>
  <c r="AD1217" i="1"/>
  <c r="AD847" i="1"/>
  <c r="P569" i="1"/>
  <c r="AH536" i="1"/>
  <c r="J655" i="1"/>
  <c r="P1248" i="1"/>
  <c r="V1397" i="1"/>
  <c r="AH1600" i="1"/>
  <c r="R1050" i="1"/>
  <c r="BT303" i="1"/>
  <c r="BT282" i="1"/>
  <c r="CH424" i="1"/>
  <c r="AD678" i="1"/>
  <c r="AD670" i="1"/>
  <c r="AB730" i="1"/>
  <c r="AH734" i="1"/>
  <c r="Z257" i="1"/>
  <c r="AX439" i="1"/>
  <c r="AH491" i="1"/>
  <c r="V533" i="1"/>
  <c r="H660" i="1"/>
  <c r="P1192" i="1"/>
  <c r="T1507" i="1"/>
  <c r="AH1630" i="1"/>
  <c r="CB1003" i="1"/>
  <c r="AP335" i="1"/>
  <c r="AN359" i="1"/>
  <c r="BF355" i="1"/>
  <c r="AL721" i="1"/>
  <c r="AL659" i="1"/>
  <c r="AL817" i="1"/>
  <c r="AJ863" i="1"/>
  <c r="R439" i="1"/>
  <c r="BZ433" i="1"/>
  <c r="AP691" i="1"/>
  <c r="V505" i="1"/>
  <c r="AP981" i="1"/>
  <c r="R1216" i="1"/>
  <c r="V1351" i="1"/>
  <c r="AF1584" i="1"/>
  <c r="AJ1878" i="1"/>
  <c r="J1884" i="1"/>
  <c r="BR644" i="1"/>
  <c r="AL456" i="1"/>
  <c r="AP1077" i="1"/>
  <c r="R1204" i="1"/>
  <c r="V1406" i="1"/>
  <c r="AF1612" i="1"/>
  <c r="AJ1766" i="1"/>
  <c r="J1838" i="1"/>
  <c r="BN830" i="1"/>
  <c r="AD747" i="1"/>
  <c r="AP1007" i="1"/>
  <c r="R1124" i="1"/>
  <c r="T1493" i="1"/>
  <c r="AH1615" i="1"/>
  <c r="AL1825" i="1"/>
  <c r="J1786" i="1"/>
  <c r="Z739" i="1"/>
  <c r="H1171" i="1"/>
  <c r="AD545" i="1"/>
  <c r="J1252" i="1"/>
  <c r="BN371" i="1"/>
  <c r="J1111" i="1"/>
  <c r="H1213" i="1"/>
  <c r="J1286" i="1"/>
  <c r="J530" i="1"/>
  <c r="BB455" i="1"/>
  <c r="BB704" i="1"/>
  <c r="R1155" i="1"/>
  <c r="V1495" i="1"/>
  <c r="AH1660" i="1"/>
  <c r="AL1874" i="1"/>
  <c r="J1910" i="1"/>
  <c r="BV2058" i="1"/>
  <c r="AL2070" i="1"/>
  <c r="V2155" i="1"/>
  <c r="AD2028" i="1"/>
  <c r="BR2028" i="1"/>
  <c r="V1992" i="1"/>
  <c r="AL1958" i="1"/>
  <c r="J1754" i="1"/>
  <c r="R502" i="1"/>
  <c r="AH603" i="1"/>
  <c r="J732" i="1"/>
  <c r="P1094" i="1"/>
  <c r="V1341" i="1"/>
  <c r="AH1691" i="1"/>
  <c r="AL1902" i="1"/>
  <c r="H1759" i="1"/>
  <c r="N568" i="1"/>
  <c r="BF602" i="1"/>
  <c r="BB760" i="1"/>
  <c r="R1167" i="1"/>
  <c r="V1505" i="1"/>
  <c r="AH1706" i="1"/>
  <c r="AL1884" i="1"/>
  <c r="J1932" i="1"/>
  <c r="BX1059" i="1"/>
  <c r="AT603" i="1"/>
  <c r="AP966" i="1"/>
  <c r="R1239" i="1"/>
  <c r="V1411" i="1"/>
  <c r="AF1668" i="1"/>
  <c r="AJ1948" i="1"/>
  <c r="J1896" i="1"/>
  <c r="BV2101" i="1"/>
  <c r="AL1980" i="1"/>
  <c r="T2151" i="1"/>
  <c r="AD2070" i="1"/>
  <c r="BR2024" i="1"/>
  <c r="V2106" i="1"/>
  <c r="AL1904" i="1"/>
  <c r="J1849" i="1"/>
  <c r="BR894" i="1"/>
  <c r="AP629" i="1"/>
  <c r="AN1003" i="1"/>
  <c r="P1297" i="1"/>
  <c r="V1435" i="1"/>
  <c r="AH1554" i="1"/>
  <c r="AJ1843" i="1"/>
  <c r="J1874" i="1"/>
  <c r="AL448" i="1"/>
  <c r="AN1122" i="1"/>
  <c r="BJ277" i="1"/>
  <c r="AP1237" i="1"/>
  <c r="AV485" i="1"/>
  <c r="AN1178" i="1"/>
  <c r="AP1300" i="1"/>
  <c r="AP1190" i="1"/>
  <c r="BN789" i="1"/>
  <c r="AD834" i="1"/>
  <c r="AN982" i="1"/>
  <c r="R1170" i="1"/>
  <c r="V1441" i="1"/>
  <c r="AF1598" i="1"/>
  <c r="AL1734" i="1"/>
  <c r="J1779" i="1"/>
  <c r="BV2135" i="1"/>
  <c r="AL2133" i="1"/>
  <c r="AF1906" i="1"/>
  <c r="AD2153" i="1"/>
  <c r="BR2027" i="1"/>
  <c r="V2099" i="1"/>
  <c r="AL1862" i="1"/>
  <c r="J1960" i="1"/>
  <c r="CH1033" i="1"/>
  <c r="N379" i="1"/>
  <c r="AP1056" i="1"/>
  <c r="R1309" i="1"/>
  <c r="V1356" i="1"/>
  <c r="AH1566" i="1"/>
  <c r="AL1894" i="1"/>
  <c r="J1839" i="1"/>
  <c r="Z890" i="1"/>
  <c r="AV471" i="1"/>
  <c r="AP1042" i="1"/>
  <c r="R1194" i="1"/>
  <c r="V1394" i="1"/>
  <c r="AF1556" i="1"/>
  <c r="AL1757" i="1"/>
  <c r="J1826" i="1"/>
  <c r="BX709" i="1"/>
  <c r="AD671" i="1"/>
  <c r="AP998" i="1"/>
  <c r="R1112" i="1"/>
  <c r="T1423" i="1"/>
  <c r="AH1569" i="1"/>
  <c r="AL1813" i="1"/>
  <c r="J1777" i="1"/>
  <c r="BV2097" i="1"/>
  <c r="AL2083" i="1"/>
  <c r="AF1948" i="1"/>
  <c r="AD2029" i="1"/>
  <c r="AL2147" i="1"/>
  <c r="T1990" i="1"/>
  <c r="AL1847" i="1"/>
  <c r="J1810" i="1"/>
  <c r="CB471" i="1"/>
  <c r="AD873" i="1"/>
  <c r="AP903" i="1"/>
  <c r="R1090" i="1"/>
  <c r="T1409" i="1"/>
  <c r="AH1678" i="1"/>
  <c r="AL1791" i="1"/>
  <c r="H1745" i="1"/>
  <c r="BN426" i="1"/>
  <c r="AP1322" i="1"/>
  <c r="AN618" i="1"/>
  <c r="AP1299" i="1"/>
  <c r="CH1015" i="1"/>
  <c r="AP1126" i="1"/>
  <c r="AP1124" i="1"/>
  <c r="V1405" i="1"/>
  <c r="BR614" i="1"/>
  <c r="AD734" i="1"/>
  <c r="AN1031" i="1"/>
  <c r="R1188" i="1"/>
  <c r="V1482" i="1"/>
  <c r="AH1562" i="1"/>
  <c r="AL1856" i="1"/>
  <c r="J1726" i="1"/>
  <c r="BT1976" i="1"/>
  <c r="AL2045" i="1"/>
  <c r="BV1859" i="1"/>
  <c r="AD2121" i="1"/>
  <c r="AL2149" i="1"/>
  <c r="V2129" i="1"/>
  <c r="AL1727" i="1"/>
  <c r="J1776" i="1"/>
  <c r="BN916" i="1"/>
  <c r="AD757" i="1"/>
  <c r="AP1051" i="1"/>
  <c r="R1146" i="1"/>
  <c r="T1486" i="1"/>
  <c r="AH1659" i="1"/>
  <c r="AL1835" i="1"/>
  <c r="J1798" i="1"/>
  <c r="CH449" i="1"/>
  <c r="AD673" i="1"/>
  <c r="AN1066" i="1"/>
  <c r="R1198" i="1"/>
  <c r="V1492" i="1"/>
  <c r="AH1589" i="1"/>
  <c r="AL1873" i="1"/>
  <c r="J1728" i="1"/>
  <c r="R399" i="1"/>
  <c r="AF709" i="1"/>
  <c r="AP1014" i="1"/>
  <c r="R1286" i="1"/>
  <c r="V1448" i="1"/>
  <c r="AH1650" i="1"/>
  <c r="AL1848" i="1"/>
  <c r="H1906" i="1"/>
  <c r="BT2088" i="1"/>
  <c r="AH2106" i="1"/>
  <c r="BT1836" i="1"/>
  <c r="AD1982" i="1"/>
  <c r="AJ2011" i="1"/>
  <c r="V2024" i="1"/>
  <c r="AL1796" i="1"/>
  <c r="J1937" i="1"/>
  <c r="BV337" i="1"/>
  <c r="AH699" i="1"/>
  <c r="AP995" i="1"/>
  <c r="R1323" i="1"/>
  <c r="V1460" i="1"/>
  <c r="AH1707" i="1"/>
  <c r="AL1826" i="1"/>
  <c r="J1909" i="1"/>
  <c r="AT690" i="1"/>
  <c r="V1400" i="1"/>
  <c r="AL748" i="1"/>
  <c r="V1365" i="1"/>
  <c r="BB868" i="1"/>
  <c r="V1516" i="1"/>
  <c r="V1504" i="1"/>
  <c r="V1370" i="1"/>
  <c r="BZ377" i="1"/>
  <c r="AH679" i="1"/>
  <c r="AP946" i="1"/>
  <c r="AH1105" i="1"/>
  <c r="V1352" i="1"/>
  <c r="AH1544" i="1"/>
  <c r="AJ1892" i="1"/>
  <c r="J1835" i="1"/>
  <c r="BV2134" i="1"/>
  <c r="AH2072" i="1"/>
  <c r="BV1940" i="1"/>
  <c r="AD1973" i="1"/>
  <c r="AL2009" i="1"/>
  <c r="V2020" i="1"/>
  <c r="AL1846" i="1"/>
  <c r="H1766" i="1"/>
  <c r="CF359" i="1"/>
  <c r="AH655" i="1"/>
  <c r="AN926" i="1"/>
  <c r="P1262" i="1"/>
  <c r="V1414" i="1"/>
  <c r="AH1597" i="1"/>
  <c r="AL1784" i="1"/>
  <c r="J1925" i="1"/>
  <c r="Z400" i="1"/>
  <c r="AH678" i="1"/>
  <c r="AP930" i="1"/>
  <c r="AF1157" i="1"/>
  <c r="V1398" i="1"/>
  <c r="AH1534" i="1"/>
  <c r="AJ1955" i="1"/>
  <c r="J1847" i="1"/>
  <c r="AT440" i="1"/>
  <c r="BF684" i="1"/>
  <c r="AP1040" i="1"/>
  <c r="AH1111" i="1"/>
  <c r="P1521" i="1"/>
  <c r="T1633" i="1"/>
  <c r="AL1730" i="1"/>
  <c r="J1793" i="1"/>
  <c r="BV2085" i="1"/>
  <c r="AF1976" i="1"/>
  <c r="BV1805" i="1"/>
  <c r="AB2046" i="1"/>
  <c r="AJ1990" i="1"/>
  <c r="V2091" i="1"/>
  <c r="AL1761" i="1"/>
  <c r="J1926" i="1"/>
  <c r="AP267" i="1"/>
  <c r="BF796" i="1"/>
  <c r="AP929" i="1"/>
  <c r="AH1253" i="1"/>
  <c r="P1472" i="1"/>
  <c r="V1632" i="1"/>
  <c r="AJ1738" i="1"/>
  <c r="J1862" i="1"/>
  <c r="BN614" i="1"/>
  <c r="R1481" i="1"/>
  <c r="X534" i="1"/>
  <c r="R1397" i="1"/>
  <c r="AV443" i="1"/>
  <c r="R1432" i="1"/>
  <c r="R1391" i="1"/>
  <c r="R1440" i="1"/>
  <c r="AB331" i="1"/>
  <c r="BD800" i="1"/>
  <c r="AN1017" i="1"/>
  <c r="AH1204" i="1"/>
  <c r="R1511" i="1"/>
  <c r="V1630" i="1"/>
  <c r="AL1923" i="1"/>
  <c r="J1784" i="1"/>
  <c r="BV2028" i="1"/>
  <c r="AH2008" i="1"/>
  <c r="BV1799" i="1"/>
  <c r="AD2125" i="1"/>
  <c r="AL2120" i="1"/>
  <c r="V2157" i="1"/>
  <c r="AJ1780" i="1"/>
  <c r="J1825" i="1"/>
  <c r="BB251" i="1"/>
  <c r="BF785" i="1"/>
  <c r="AP971" i="1"/>
  <c r="AF1290" i="1"/>
  <c r="P1514" i="1"/>
  <c r="AF1605" i="1"/>
  <c r="AL1748" i="1"/>
  <c r="J1904" i="1"/>
  <c r="AH314" i="1"/>
  <c r="BF749" i="1"/>
  <c r="AP894" i="1"/>
  <c r="AH1294" i="1"/>
  <c r="R1372" i="1"/>
  <c r="V1642" i="1"/>
  <c r="AL1933" i="1"/>
  <c r="J1796" i="1"/>
  <c r="AR541" i="1"/>
  <c r="AL707" i="1"/>
  <c r="AP1048" i="1"/>
  <c r="AF1094" i="1"/>
  <c r="R1422" i="1"/>
  <c r="V1560" i="1"/>
  <c r="AL1861" i="1"/>
  <c r="J1727" i="1"/>
  <c r="BV2092" i="1"/>
  <c r="AH2135" i="1"/>
  <c r="BV1882" i="1"/>
  <c r="AD2049" i="1"/>
  <c r="AL1988" i="1"/>
  <c r="V2132" i="1"/>
  <c r="AL1953" i="1"/>
  <c r="J1912" i="1"/>
  <c r="R487" i="1"/>
  <c r="AL784" i="1"/>
  <c r="AP977" i="1"/>
  <c r="AT1789" i="1"/>
  <c r="CH1670" i="1"/>
  <c r="BJ1551" i="1"/>
  <c r="BB1728" i="1"/>
  <c r="CD1607" i="1"/>
  <c r="BB1526" i="1"/>
  <c r="N1257" i="1"/>
  <c r="AD901" i="1"/>
  <c r="BN1278" i="1"/>
  <c r="AT769" i="1"/>
  <c r="J1670" i="1"/>
  <c r="CH1890" i="1"/>
  <c r="CF1780" i="1"/>
  <c r="CD1274" i="1"/>
  <c r="V1132" i="1"/>
  <c r="AT1442" i="1"/>
  <c r="BL1150" i="1"/>
  <c r="P1031" i="1"/>
  <c r="BR1132" i="1"/>
  <c r="BL940" i="1"/>
  <c r="BB788" i="1"/>
  <c r="J642" i="1"/>
  <c r="BX1689" i="1"/>
  <c r="R1378" i="1"/>
  <c r="CF1577" i="1"/>
  <c r="AT1450" i="1"/>
  <c r="BX1598" i="1"/>
  <c r="AR1451" i="1"/>
  <c r="CH1567" i="1"/>
  <c r="AL957" i="1"/>
  <c r="BH919" i="1"/>
  <c r="BL779" i="1"/>
  <c r="AL1376" i="1"/>
  <c r="AB905" i="1"/>
  <c r="CB807" i="1"/>
  <c r="BF1397" i="1"/>
  <c r="BF1646" i="1"/>
  <c r="BR643" i="1"/>
  <c r="BZ889" i="1"/>
  <c r="AL742" i="1"/>
  <c r="V1573" i="1"/>
  <c r="CD446" i="1"/>
  <c r="BV414" i="1"/>
  <c r="BV371" i="1"/>
  <c r="R1049" i="1"/>
  <c r="AH425" i="1"/>
  <c r="AD340" i="1"/>
  <c r="X415" i="1"/>
  <c r="BX926" i="1"/>
  <c r="AL497" i="1"/>
  <c r="BR484" i="1"/>
  <c r="BN449" i="1"/>
  <c r="AR814" i="1"/>
  <c r="BJ265" i="1"/>
  <c r="BR252" i="1"/>
  <c r="AL370" i="1"/>
  <c r="AZ1367" i="1"/>
  <c r="V386" i="1"/>
  <c r="AL896" i="1"/>
  <c r="BF484" i="1"/>
  <c r="J991" i="1"/>
  <c r="AP519" i="1"/>
  <c r="CH886" i="1"/>
  <c r="T590" i="1"/>
  <c r="R572" i="1"/>
  <c r="BR1076" i="1"/>
  <c r="N432" i="1"/>
  <c r="AL1061" i="1"/>
  <c r="N1030" i="1"/>
  <c r="Z368" i="1"/>
  <c r="V343" i="1"/>
  <c r="X436" i="1"/>
  <c r="V274" i="1"/>
  <c r="BV1373" i="1"/>
  <c r="BL898" i="1"/>
  <c r="BX884" i="1"/>
  <c r="BX744" i="1"/>
  <c r="R621" i="1"/>
  <c r="R550" i="1"/>
  <c r="AP515" i="1"/>
  <c r="R581" i="1"/>
  <c r="BR1358" i="1"/>
  <c r="BJ1481" i="1"/>
  <c r="AL1022" i="1"/>
  <c r="BP989" i="1"/>
  <c r="BR270" i="1"/>
  <c r="BJ256" i="1"/>
  <c r="BN301" i="1"/>
  <c r="AT252" i="1"/>
  <c r="V1001" i="1"/>
  <c r="BT821" i="1"/>
  <c r="AZ793" i="1"/>
  <c r="T646" i="1"/>
  <c r="AH414" i="1"/>
  <c r="AD371" i="1"/>
  <c r="AF296" i="1"/>
  <c r="AD425" i="1"/>
  <c r="AD840" i="1"/>
  <c r="BF1281" i="1"/>
  <c r="AV954" i="1"/>
  <c r="V908" i="1"/>
  <c r="BN602" i="1"/>
  <c r="N595" i="1"/>
  <c r="BN624" i="1"/>
  <c r="BZ579" i="1"/>
  <c r="AP684" i="1"/>
  <c r="AT596" i="1"/>
  <c r="BV579" i="1"/>
  <c r="BN1170" i="1"/>
  <c r="BN516" i="1"/>
  <c r="BJ511" i="1"/>
  <c r="BZ524" i="1"/>
  <c r="BZ502" i="1"/>
  <c r="AD613" i="1"/>
  <c r="CH830" i="1"/>
  <c r="BR1118" i="1"/>
  <c r="AJ954" i="1"/>
  <c r="BR357" i="1"/>
  <c r="BN354" i="1"/>
  <c r="CH365" i="1"/>
  <c r="CH348" i="1"/>
  <c r="BV1134" i="1"/>
  <c r="BJ1023" i="1"/>
  <c r="BD996" i="1"/>
  <c r="BR922" i="1"/>
  <c r="BZ274" i="1"/>
  <c r="BZ264" i="1"/>
  <c r="BZ286" i="1"/>
  <c r="BF253" i="1"/>
  <c r="AX469" i="1"/>
  <c r="AJ520" i="1"/>
  <c r="BZ504" i="1"/>
  <c r="BZ489" i="1"/>
  <c r="CH496" i="1"/>
  <c r="BJ489" i="1"/>
  <c r="BN519" i="1"/>
  <c r="BR463" i="1"/>
  <c r="BP842" i="1"/>
  <c r="BJ620" i="1"/>
  <c r="CH610" i="1"/>
  <c r="BR579" i="1"/>
  <c r="CF261" i="1"/>
  <c r="AX424" i="1"/>
  <c r="BL380" i="1"/>
  <c r="BV392" i="1"/>
  <c r="BV726" i="1"/>
  <c r="BZ1070" i="1"/>
  <c r="AT1125" i="1"/>
  <c r="BZ593" i="1"/>
  <c r="BZ586" i="1"/>
  <c r="AZ499" i="1"/>
  <c r="CH806" i="1"/>
  <c r="BJ778" i="1"/>
  <c r="BR875" i="1"/>
  <c r="BN707" i="1"/>
  <c r="BR641" i="1"/>
  <c r="AP418" i="1"/>
  <c r="BR300" i="1"/>
  <c r="AH1448" i="1"/>
  <c r="CF653" i="1"/>
  <c r="BB393" i="1"/>
  <c r="N335" i="1"/>
  <c r="AD621" i="1"/>
  <c r="CH1218" i="1"/>
  <c r="BZ526" i="1"/>
  <c r="BR523" i="1"/>
  <c r="BR501" i="1"/>
  <c r="AH544" i="1"/>
  <c r="BJ532" i="1"/>
  <c r="BD499" i="1"/>
  <c r="BZ505" i="1"/>
  <c r="BT548" i="1"/>
  <c r="P387" i="1"/>
  <c r="Z391" i="1"/>
  <c r="AH1470" i="1"/>
  <c r="BZ508" i="1"/>
  <c r="H345" i="1"/>
  <c r="BD548" i="1"/>
  <c r="BJ495" i="1"/>
  <c r="AP1132" i="1"/>
  <c r="BR462" i="1"/>
  <c r="BN459" i="1"/>
  <c r="CH634" i="1"/>
  <c r="AD546" i="1"/>
  <c r="CD531" i="1"/>
  <c r="CF485" i="1"/>
  <c r="CD487" i="1"/>
  <c r="J494" i="1"/>
  <c r="J536" i="1"/>
  <c r="AD487" i="1"/>
  <c r="AH1462" i="1"/>
  <c r="CD435" i="1"/>
  <c r="AL333" i="1"/>
  <c r="AJ478" i="1"/>
  <c r="AP522" i="1"/>
  <c r="AP259" i="1"/>
  <c r="AX249" i="1"/>
  <c r="AJ387" i="1"/>
  <c r="AL393" i="1"/>
  <c r="N260" i="1"/>
  <c r="J256" i="1"/>
  <c r="N441" i="1"/>
  <c r="AT455" i="1"/>
  <c r="AH390" i="1"/>
  <c r="AL819" i="1"/>
  <c r="AD824" i="1"/>
  <c r="AF1682" i="1"/>
  <c r="AD294" i="1"/>
  <c r="AX799" i="1"/>
  <c r="BH968" i="1"/>
  <c r="BF1429" i="1"/>
  <c r="CD643" i="1"/>
  <c r="BD611" i="1"/>
  <c r="BF483" i="1"/>
  <c r="BB526" i="1"/>
  <c r="BF664" i="1"/>
  <c r="BF873" i="1"/>
  <c r="BF720" i="1"/>
  <c r="BF810" i="1"/>
  <c r="BR1547" i="1"/>
  <c r="BZ476" i="1"/>
  <c r="V778" i="1"/>
  <c r="V1666" i="1"/>
  <c r="CD1616" i="1"/>
  <c r="CH587" i="1"/>
  <c r="AX546" i="1"/>
  <c r="AV415" i="1"/>
  <c r="Z958" i="1"/>
  <c r="BB561" i="1"/>
  <c r="AH574" i="1"/>
  <c r="AD630" i="1"/>
  <c r="Z868" i="1"/>
  <c r="Z858" i="1"/>
  <c r="X814" i="1"/>
  <c r="Z732" i="1"/>
  <c r="AX1408" i="1"/>
  <c r="V414" i="1"/>
  <c r="H849" i="1"/>
  <c r="R1544" i="1"/>
  <c r="BR1131" i="1"/>
  <c r="CH977" i="1"/>
  <c r="Z889" i="1"/>
  <c r="BR582" i="1"/>
  <c r="AD251" i="1"/>
  <c r="BB438" i="1"/>
  <c r="BB280" i="1"/>
  <c r="AH336" i="1"/>
  <c r="AN723" i="1"/>
  <c r="BZ1184" i="1"/>
  <c r="BX856" i="1"/>
  <c r="CD1429" i="1"/>
  <c r="AT258" i="1"/>
  <c r="AF555" i="1"/>
  <c r="J725" i="1"/>
  <c r="AL1653" i="1"/>
  <c r="BD394" i="1"/>
  <c r="BF396" i="1"/>
  <c r="BV390" i="1"/>
  <c r="AX399" i="1"/>
  <c r="CD536" i="1"/>
  <c r="R470" i="1"/>
  <c r="BJ574" i="1"/>
  <c r="BD1206" i="1"/>
  <c r="BN1237" i="1"/>
  <c r="CD491" i="1"/>
  <c r="BR578" i="1"/>
  <c r="CD357" i="1"/>
  <c r="BV494" i="1"/>
  <c r="CD271" i="1"/>
  <c r="BJ1113" i="1"/>
  <c r="BT534" i="1"/>
  <c r="AT673" i="1"/>
  <c r="V1261" i="1"/>
  <c r="AP1222" i="1"/>
  <c r="L1346" i="1"/>
  <c r="BV1000" i="1"/>
  <c r="N530" i="1"/>
  <c r="J588" i="1"/>
  <c r="J512" i="1"/>
  <c r="J483" i="1"/>
  <c r="AT368" i="1"/>
  <c r="AP357" i="1"/>
  <c r="CH257" i="1"/>
  <c r="BJ518" i="1"/>
  <c r="V531" i="1"/>
  <c r="BJ977" i="1"/>
  <c r="CH539" i="1"/>
  <c r="BD478" i="1"/>
  <c r="V1149" i="1"/>
  <c r="AP1317" i="1"/>
  <c r="AH1358" i="1"/>
  <c r="BF994" i="1"/>
  <c r="BD513" i="1"/>
  <c r="BF574" i="1"/>
  <c r="BF622" i="1"/>
  <c r="AH467" i="1"/>
  <c r="BZ718" i="1"/>
  <c r="BZ616" i="1"/>
  <c r="BN866" i="1"/>
  <c r="BR634" i="1"/>
  <c r="CH263" i="1"/>
  <c r="BJ449" i="1"/>
  <c r="CF492" i="1"/>
  <c r="BR854" i="1"/>
  <c r="V1160" i="1"/>
  <c r="AP1187" i="1"/>
  <c r="AH1449" i="1"/>
  <c r="J1782" i="1"/>
  <c r="N1831" i="1"/>
  <c r="CH609" i="1"/>
  <c r="BP450" i="1"/>
  <c r="BJ755" i="1"/>
  <c r="V1148" i="1"/>
  <c r="AP1128" i="1"/>
  <c r="AH1372" i="1"/>
  <c r="BR1891" i="1"/>
  <c r="N1947" i="1"/>
  <c r="BV370" i="1"/>
  <c r="BB448" i="1"/>
  <c r="BN699" i="1"/>
  <c r="V1260" i="1"/>
  <c r="AP1254" i="1"/>
  <c r="AH1393" i="1"/>
  <c r="BR1790" i="1"/>
  <c r="L1885" i="1"/>
  <c r="V323" i="1"/>
  <c r="BX485" i="1"/>
  <c r="J543" i="1"/>
  <c r="BL352" i="1"/>
  <c r="BL394" i="1"/>
  <c r="R354" i="1"/>
  <c r="BZ414" i="1"/>
  <c r="BN944" i="1"/>
  <c r="BN862" i="1"/>
  <c r="N446" i="1"/>
  <c r="AX600" i="1"/>
  <c r="T1311" i="1"/>
  <c r="AP1202" i="1"/>
  <c r="AH1484" i="1"/>
  <c r="BB886" i="1"/>
  <c r="N341" i="1"/>
  <c r="N420" i="1"/>
  <c r="J432" i="1"/>
  <c r="AT568" i="1"/>
  <c r="BR740" i="1"/>
  <c r="BJ704" i="1"/>
  <c r="BR826" i="1"/>
  <c r="CH453" i="1"/>
  <c r="AJ471" i="1"/>
  <c r="BJ547" i="1"/>
  <c r="BJ586" i="1"/>
  <c r="CH1043" i="1"/>
  <c r="V1216" i="1"/>
  <c r="AP1120" i="1"/>
  <c r="AH1411" i="1"/>
  <c r="BJ1267" i="1"/>
  <c r="BN834" i="1"/>
  <c r="BZ776" i="1"/>
  <c r="BZ720" i="1"/>
  <c r="X597" i="1"/>
  <c r="CD544" i="1"/>
  <c r="AD543" i="1"/>
  <c r="BZ550" i="1"/>
  <c r="CF471" i="1"/>
  <c r="R270" i="1"/>
  <c r="BZ397" i="1"/>
  <c r="CD431" i="1"/>
  <c r="CH547" i="1"/>
  <c r="V1252" i="1"/>
  <c r="AP1170" i="1"/>
  <c r="AH1492" i="1"/>
  <c r="BR1959" i="1"/>
  <c r="L1836" i="1"/>
  <c r="BJ370" i="1"/>
  <c r="AX417" i="1"/>
  <c r="BR530" i="1"/>
  <c r="V1240" i="1"/>
  <c r="AP1289" i="1"/>
  <c r="AH1343" i="1"/>
  <c r="BP1892" i="1"/>
  <c r="N1880" i="1"/>
  <c r="AP365" i="1"/>
  <c r="BV314" i="1"/>
  <c r="CD477" i="1"/>
  <c r="V1117" i="1"/>
  <c r="AP1146" i="1"/>
  <c r="AH1386" i="1"/>
  <c r="BP1857" i="1"/>
  <c r="N1784" i="1"/>
  <c r="AL306" i="1"/>
  <c r="BR442" i="1"/>
  <c r="AX351" i="1"/>
  <c r="BF322" i="1"/>
  <c r="BF313" i="1"/>
  <c r="R308" i="1"/>
  <c r="AL761" i="1"/>
  <c r="BF466" i="1"/>
  <c r="BX268" i="1"/>
  <c r="BV484" i="1"/>
  <c r="CH832" i="1"/>
  <c r="V1100" i="1"/>
  <c r="AP1161" i="1"/>
  <c r="AH1441" i="1"/>
  <c r="AD1043" i="1"/>
  <c r="AP645" i="1"/>
  <c r="AL910" i="1"/>
  <c r="BN873" i="1"/>
  <c r="BR869" i="1"/>
  <c r="AH592" i="1"/>
  <c r="BJ585" i="1"/>
  <c r="CH601" i="1"/>
  <c r="BX548" i="1"/>
  <c r="Z393" i="1"/>
  <c r="AX300" i="1"/>
  <c r="BH394" i="1"/>
  <c r="AL887" i="1"/>
  <c r="V1254" i="1"/>
  <c r="AP1287" i="1"/>
  <c r="AH1467" i="1"/>
  <c r="BT380" i="1"/>
  <c r="AT424" i="1"/>
  <c r="AR380" i="1"/>
  <c r="AT281" i="1"/>
  <c r="BF354" i="1"/>
  <c r="BZ434" i="1"/>
  <c r="BR431" i="1"/>
  <c r="BT261" i="1"/>
  <c r="CD474" i="1"/>
  <c r="X506" i="1"/>
  <c r="AB443" i="1"/>
  <c r="T401" i="1"/>
  <c r="AX314" i="1"/>
  <c r="V1097" i="1"/>
  <c r="AP1314" i="1"/>
  <c r="AH1365" i="1"/>
  <c r="BP1941" i="1"/>
  <c r="N1904" i="1"/>
  <c r="Z316" i="1"/>
  <c r="BT345" i="1"/>
  <c r="AX287" i="1"/>
  <c r="T1115" i="1"/>
  <c r="AP1303" i="1"/>
  <c r="AH1512" i="1"/>
  <c r="BR1860" i="1"/>
  <c r="N1736" i="1"/>
  <c r="BZ930" i="1"/>
  <c r="BJ383" i="1"/>
  <c r="BJ272" i="1"/>
  <c r="V1104" i="1"/>
  <c r="AP1226" i="1"/>
  <c r="AH1399" i="1"/>
  <c r="BR1813" i="1"/>
  <c r="N1751" i="1"/>
  <c r="V886" i="1"/>
  <c r="BP359" i="1"/>
  <c r="BH324" i="1"/>
  <c r="BT856" i="1"/>
  <c r="AL960" i="1"/>
  <c r="BN1019" i="1"/>
  <c r="AP1002" i="1"/>
  <c r="Z1061" i="1"/>
  <c r="AL295" i="1"/>
  <c r="CD343" i="1"/>
  <c r="CF590" i="1"/>
  <c r="T1101" i="1"/>
  <c r="AN1094" i="1"/>
  <c r="AH1482" i="1"/>
  <c r="BH863" i="1"/>
  <c r="BJ392" i="1"/>
  <c r="CH376" i="1"/>
  <c r="BN363" i="1"/>
  <c r="AL302" i="1"/>
  <c r="CD300" i="1"/>
  <c r="AD299" i="1"/>
  <c r="CD308" i="1"/>
  <c r="AX497" i="1"/>
  <c r="AH469" i="1"/>
  <c r="BF440" i="1"/>
  <c r="BV298" i="1"/>
  <c r="AJ303" i="1"/>
  <c r="V1247" i="1"/>
  <c r="AP1145" i="1"/>
  <c r="AF1346" i="1"/>
  <c r="AD390" i="1"/>
  <c r="CH827" i="1"/>
  <c r="CH817" i="1"/>
  <c r="CH805" i="1"/>
  <c r="CH708" i="1"/>
  <c r="AT330" i="1"/>
  <c r="AT308" i="1"/>
  <c r="AT432" i="1"/>
  <c r="BV427" i="1"/>
  <c r="BJ673" i="1"/>
  <c r="BR1100" i="1"/>
  <c r="BZ335" i="1"/>
  <c r="AP428" i="1"/>
  <c r="V1188" i="1"/>
  <c r="AP1286" i="1"/>
  <c r="AF1458" i="1"/>
  <c r="BR1953" i="1"/>
  <c r="N1961" i="1"/>
  <c r="BR1042" i="1"/>
  <c r="BN327" i="1"/>
  <c r="BF425" i="1"/>
  <c r="V1267" i="1"/>
  <c r="AP1090" i="1"/>
  <c r="AF1360" i="1"/>
  <c r="BP1808" i="1"/>
  <c r="N1891" i="1"/>
  <c r="BR790" i="1"/>
  <c r="AL357" i="1"/>
  <c r="L373" i="1"/>
  <c r="V1197" i="1"/>
  <c r="AP1142" i="1"/>
  <c r="AF1402" i="1"/>
  <c r="BR1827" i="1"/>
  <c r="L1878" i="1"/>
  <c r="BJ552" i="1"/>
  <c r="BH401" i="1"/>
  <c r="BH282" i="1"/>
  <c r="AX526" i="1"/>
  <c r="AD833" i="1"/>
  <c r="BB371" i="1"/>
  <c r="AF1115" i="1"/>
  <c r="AD264" i="1"/>
  <c r="BJ350" i="1"/>
  <c r="P268" i="1"/>
  <c r="BB771" i="1"/>
  <c r="R1125" i="1"/>
  <c r="V1506" i="1"/>
  <c r="AH1611" i="1"/>
  <c r="BJ1264" i="1"/>
  <c r="Z454" i="1"/>
  <c r="V554" i="1"/>
  <c r="V613" i="1"/>
  <c r="AX533" i="1"/>
  <c r="AH426" i="1"/>
  <c r="AD274" i="1"/>
  <c r="BB344" i="1"/>
  <c r="BD366" i="1"/>
  <c r="BR509" i="1"/>
  <c r="BJ316" i="1"/>
  <c r="AP685" i="1"/>
  <c r="Z684" i="1"/>
  <c r="R1257" i="1"/>
  <c r="V1519" i="1"/>
  <c r="AH1596" i="1"/>
  <c r="BV578" i="1"/>
  <c r="J449" i="1"/>
  <c r="BB447" i="1"/>
  <c r="CF352" i="1"/>
  <c r="Z515" i="1"/>
  <c r="N459" i="1"/>
  <c r="BB505" i="1"/>
  <c r="AL477" i="1"/>
  <c r="AH316" i="1"/>
  <c r="V545" i="1"/>
  <c r="R407" i="1"/>
  <c r="N337" i="1"/>
  <c r="N820" i="1"/>
  <c r="R1202" i="1"/>
  <c r="V1401" i="1"/>
  <c r="AF1696" i="1"/>
  <c r="AL1777" i="1"/>
  <c r="J1790" i="1"/>
  <c r="P296" i="1"/>
  <c r="J354" i="1"/>
  <c r="N785" i="1"/>
  <c r="R1190" i="1"/>
  <c r="V1422" i="1"/>
  <c r="AH1702" i="1"/>
  <c r="AL1961" i="1"/>
  <c r="J1762" i="1"/>
  <c r="BF566" i="1"/>
  <c r="AD554" i="1"/>
  <c r="J649" i="1"/>
  <c r="R1273" i="1"/>
  <c r="V1450" i="1"/>
  <c r="AH1645" i="1"/>
  <c r="AL1890" i="1"/>
  <c r="H1864" i="1"/>
  <c r="AT1105" i="1"/>
  <c r="BH716" i="1"/>
  <c r="AR1157" i="1"/>
  <c r="BB551" i="1"/>
  <c r="AH578" i="1"/>
  <c r="AZ548" i="1"/>
  <c r="AL1363" i="1"/>
  <c r="CH505" i="1"/>
  <c r="V601" i="1"/>
  <c r="AX852" i="1"/>
  <c r="AP1062" i="1"/>
  <c r="AF1276" i="1"/>
  <c r="R1344" i="1"/>
  <c r="V1544" i="1"/>
  <c r="BR972" i="1"/>
  <c r="CD340" i="1"/>
  <c r="AX320" i="1"/>
  <c r="P352" i="1"/>
  <c r="CH728" i="1"/>
  <c r="AL691" i="1"/>
  <c r="CH858" i="1"/>
  <c r="N904" i="1"/>
  <c r="BP1409" i="1"/>
  <c r="BH408" i="1"/>
  <c r="R385" i="1"/>
  <c r="BB782" i="1"/>
  <c r="AP945" i="1"/>
  <c r="AH1271" i="1"/>
  <c r="P1367" i="1"/>
  <c r="V1596" i="1"/>
  <c r="BP1073" i="1"/>
  <c r="CH923" i="1"/>
  <c r="CH1037" i="1"/>
  <c r="AL928" i="1"/>
  <c r="AT666" i="1"/>
  <c r="AT553" i="1"/>
  <c r="J327" i="1"/>
  <c r="AP461" i="1"/>
  <c r="BJ1198" i="1"/>
  <c r="AP294" i="1"/>
  <c r="AB485" i="1"/>
  <c r="Z673" i="1"/>
  <c r="AP834" i="1"/>
  <c r="AH1240" i="1"/>
  <c r="R1407" i="1"/>
  <c r="V1656" i="1"/>
  <c r="AH1887" i="1"/>
  <c r="BV1952" i="1"/>
  <c r="T611" i="1"/>
  <c r="X688" i="1"/>
  <c r="AP820" i="1"/>
  <c r="AH1196" i="1"/>
  <c r="R1449" i="1"/>
  <c r="V1712" i="1"/>
  <c r="AH1957" i="1"/>
  <c r="BV1932" i="1"/>
  <c r="R578" i="1"/>
  <c r="Z711" i="1"/>
  <c r="AP817" i="1"/>
  <c r="AH1198" i="1"/>
  <c r="P1451" i="1"/>
  <c r="V1646" i="1"/>
  <c r="AH1754" i="1"/>
  <c r="BV1922" i="1"/>
  <c r="BZ922" i="1"/>
  <c r="V273" i="1"/>
  <c r="CH1055" i="1"/>
  <c r="AX1454" i="1"/>
  <c r="AT942" i="1"/>
  <c r="AD767" i="1"/>
  <c r="AL1666" i="1"/>
  <c r="AB884" i="1"/>
  <c r="Z820" i="1"/>
  <c r="N823" i="1"/>
  <c r="AH915" i="1"/>
  <c r="AJ1178" i="1"/>
  <c r="AL1434" i="1"/>
  <c r="P1605" i="1"/>
  <c r="R1040" i="1"/>
  <c r="BZ1057" i="1"/>
  <c r="BZ1051" i="1"/>
  <c r="BZ1019" i="1"/>
  <c r="L520" i="1"/>
  <c r="N502" i="1"/>
  <c r="N620" i="1"/>
  <c r="J487" i="1"/>
  <c r="X842" i="1"/>
  <c r="BF824" i="1"/>
  <c r="Z666" i="1"/>
  <c r="N832" i="1"/>
  <c r="AH909" i="1"/>
  <c r="AL1100" i="1"/>
  <c r="AL1415" i="1"/>
  <c r="R1713" i="1"/>
  <c r="V916" i="1"/>
  <c r="BH800" i="1"/>
  <c r="BH786" i="1"/>
  <c r="AR1150" i="1"/>
  <c r="BF511" i="1"/>
  <c r="BF552" i="1"/>
  <c r="P639" i="1"/>
  <c r="BB510" i="1"/>
  <c r="BZ733" i="1"/>
  <c r="AL733" i="1"/>
  <c r="Z825" i="1"/>
  <c r="N715" i="1"/>
  <c r="AH881" i="1"/>
  <c r="AL1273" i="1"/>
  <c r="AL1464" i="1"/>
  <c r="R1568" i="1"/>
  <c r="AH1756" i="1"/>
  <c r="AL664" i="1"/>
  <c r="Z813" i="1"/>
  <c r="N872" i="1"/>
  <c r="AH896" i="1"/>
  <c r="AJ1290" i="1"/>
  <c r="AL1506" i="1"/>
  <c r="R1646" i="1"/>
  <c r="AH1749" i="1"/>
  <c r="AL735" i="1"/>
  <c r="T835" i="1"/>
  <c r="N713" i="1"/>
  <c r="AH762" i="1"/>
  <c r="AL1156" i="1"/>
  <c r="AL1366" i="1"/>
  <c r="P1647" i="1"/>
  <c r="R1950" i="1"/>
  <c r="AX805" i="1"/>
  <c r="AH501" i="1"/>
  <c r="BB1320" i="1"/>
  <c r="Z378" i="1"/>
  <c r="BV741" i="1"/>
  <c r="BB452" i="1"/>
  <c r="J1567" i="1"/>
  <c r="J1530" i="1"/>
  <c r="J1534" i="1"/>
  <c r="X877" i="1"/>
  <c r="N753" i="1"/>
  <c r="AH776" i="1"/>
  <c r="AL1099" i="1"/>
  <c r="AL1355" i="1"/>
  <c r="R1684" i="1"/>
  <c r="AH1779" i="1"/>
  <c r="BV1763" i="1"/>
  <c r="N2134" i="1"/>
  <c r="R2128" i="1"/>
  <c r="BP1717" i="1"/>
  <c r="H2123" i="1"/>
  <c r="AH2024" i="1"/>
  <c r="AJ2123" i="1"/>
  <c r="AH1902" i="1"/>
  <c r="BF763" i="1"/>
  <c r="Z798" i="1"/>
  <c r="N767" i="1"/>
  <c r="AF968" i="1"/>
  <c r="AL1167" i="1"/>
  <c r="AL1390" i="1"/>
  <c r="P1549" i="1"/>
  <c r="AH1910" i="1"/>
  <c r="BF771" i="1"/>
  <c r="Z655" i="1"/>
  <c r="N797" i="1"/>
  <c r="AH855" i="1"/>
  <c r="AL1153" i="1"/>
  <c r="AL1439" i="1"/>
  <c r="R1694" i="1"/>
  <c r="AH1959" i="1"/>
  <c r="AL824" i="1"/>
  <c r="Z762" i="1"/>
  <c r="L821" i="1"/>
  <c r="AH764" i="1"/>
  <c r="AL1259" i="1"/>
  <c r="AL1351" i="1"/>
  <c r="R1552" i="1"/>
  <c r="AF1766" i="1"/>
  <c r="BV1695" i="1"/>
  <c r="L2088" i="1"/>
  <c r="R2122" i="1"/>
  <c r="BR1706" i="1"/>
  <c r="J2052" i="1"/>
  <c r="AH2045" i="1"/>
  <c r="AJ2109" i="1"/>
  <c r="AF1801" i="1"/>
  <c r="AL832" i="1"/>
  <c r="Z707" i="1"/>
  <c r="N873" i="1"/>
  <c r="AH874" i="1"/>
  <c r="AL1274" i="1"/>
  <c r="AL1357" i="1"/>
  <c r="R1580" i="1"/>
  <c r="AH1727" i="1"/>
  <c r="AL823" i="1"/>
  <c r="CH631" i="1"/>
  <c r="BX877" i="1"/>
  <c r="BN574" i="1"/>
  <c r="N1176" i="1"/>
  <c r="BN501" i="1"/>
  <c r="AL1649" i="1"/>
  <c r="N1663" i="1"/>
  <c r="N1691" i="1"/>
  <c r="Z685" i="1"/>
  <c r="N760" i="1"/>
  <c r="AH750" i="1"/>
  <c r="AJ1143" i="1"/>
  <c r="AL1492" i="1"/>
  <c r="R1558" i="1"/>
  <c r="P1857" i="1"/>
  <c r="BV1761" i="1"/>
  <c r="N2029" i="1"/>
  <c r="R2030" i="1"/>
  <c r="BP1710" i="1"/>
  <c r="J2028" i="1"/>
  <c r="R2072" i="1"/>
  <c r="AL2097" i="1"/>
  <c r="AH1877" i="1"/>
  <c r="AL755" i="1"/>
  <c r="Z784" i="1"/>
  <c r="N657" i="1"/>
  <c r="AH824" i="1"/>
  <c r="AL1215" i="1"/>
  <c r="AL1358" i="1"/>
  <c r="R1658" i="1"/>
  <c r="AH1748" i="1"/>
  <c r="AL848" i="1"/>
  <c r="Z803" i="1"/>
  <c r="N816" i="1"/>
  <c r="AH831" i="1"/>
  <c r="AL1309" i="1"/>
  <c r="AL1462" i="1"/>
  <c r="R1602" i="1"/>
  <c r="P1913" i="1"/>
  <c r="AX806" i="1"/>
  <c r="V676" i="1"/>
  <c r="N868" i="1"/>
  <c r="AH869" i="1"/>
  <c r="AL1096" i="1"/>
  <c r="AL1485" i="1"/>
  <c r="P1591" i="1"/>
  <c r="R1938" i="1"/>
  <c r="BV1708" i="1"/>
  <c r="N2069" i="1"/>
  <c r="P2123" i="1"/>
  <c r="V1782" i="1"/>
  <c r="H2004" i="1"/>
  <c r="R2097" i="1"/>
  <c r="AJ2095" i="1"/>
  <c r="P1815" i="1"/>
  <c r="AX733" i="1"/>
  <c r="V806" i="1"/>
  <c r="N768" i="1"/>
  <c r="AF835" i="1"/>
  <c r="AL1243" i="1"/>
  <c r="AL1394" i="1"/>
  <c r="R1667" i="1"/>
  <c r="R1959" i="1"/>
  <c r="AX706" i="1"/>
  <c r="Z1162" i="1"/>
  <c r="BV601" i="1"/>
  <c r="BN410" i="1"/>
  <c r="AF744" i="1"/>
  <c r="BN334" i="1"/>
  <c r="BP1913" i="1"/>
  <c r="BR1890" i="1"/>
  <c r="BR1862" i="1"/>
  <c r="V757" i="1"/>
  <c r="J861" i="1"/>
  <c r="AH1001" i="1"/>
  <c r="AJ1248" i="1"/>
  <c r="AL1334" i="1"/>
  <c r="R1653" i="1"/>
  <c r="R1932" i="1"/>
  <c r="BT1738" i="1"/>
  <c r="N2099" i="1"/>
  <c r="BV2106" i="1"/>
  <c r="N1929" i="1"/>
  <c r="J2156" i="1"/>
  <c r="R2037" i="1"/>
  <c r="AF2151" i="1"/>
  <c r="P1941" i="1"/>
  <c r="AL812" i="1"/>
  <c r="V799" i="1"/>
  <c r="N757" i="1"/>
  <c r="AH804" i="1"/>
  <c r="AL1302" i="1"/>
  <c r="AL1386" i="1"/>
  <c r="R1681" i="1"/>
  <c r="R1960" i="1"/>
  <c r="AX679" i="1"/>
  <c r="V763" i="1"/>
  <c r="J873" i="1"/>
  <c r="AH748" i="1"/>
  <c r="AL1125" i="1"/>
  <c r="AL1397" i="1"/>
  <c r="R1664" i="1"/>
  <c r="R1944" i="1"/>
  <c r="BB883" i="1"/>
  <c r="V874" i="1"/>
  <c r="J818" i="1"/>
  <c r="AH981" i="1"/>
  <c r="AL1091" i="1"/>
  <c r="AJ1444" i="1"/>
  <c r="R1562" i="1"/>
  <c r="R1887" i="1"/>
  <c r="BV1735" i="1"/>
  <c r="N2122" i="1"/>
  <c r="BV2049" i="1"/>
  <c r="AD1930" i="1"/>
  <c r="J2090" i="1"/>
  <c r="P2011" i="1"/>
  <c r="AH2139" i="1"/>
  <c r="R1840" i="1"/>
  <c r="BB754" i="1"/>
  <c r="V862" i="1"/>
  <c r="J774" i="1"/>
  <c r="AH1007" i="1"/>
  <c r="AL1176" i="1"/>
  <c r="AL1393" i="1"/>
  <c r="R1590" i="1"/>
  <c r="R1957" i="1"/>
  <c r="BB719" i="1"/>
  <c r="J1149" i="1"/>
  <c r="BN1320" i="1"/>
  <c r="R413" i="1"/>
  <c r="CB919" i="1"/>
  <c r="CD873" i="1"/>
  <c r="AL1803" i="1"/>
  <c r="AL1883" i="1"/>
  <c r="AL1860" i="1"/>
  <c r="T856" i="1"/>
  <c r="J700" i="1"/>
  <c r="AH971" i="1"/>
  <c r="AL1317" i="1"/>
  <c r="AL1401" i="1"/>
  <c r="R1588" i="1"/>
  <c r="R1827" i="1"/>
  <c r="BT1759" i="1"/>
  <c r="L2074" i="1"/>
  <c r="BV2091" i="1"/>
  <c r="J1930" i="1"/>
  <c r="H2046" i="1"/>
  <c r="R1994" i="1"/>
  <c r="AH2132" i="1"/>
  <c r="R1922" i="1"/>
  <c r="AX832" i="1"/>
  <c r="T660" i="1"/>
  <c r="J658" i="1"/>
  <c r="AH1047" i="1"/>
  <c r="AL1104" i="1"/>
  <c r="AL1337" i="1"/>
  <c r="R1652" i="1"/>
  <c r="R1828" i="1"/>
  <c r="BB700" i="1"/>
  <c r="T884" i="1"/>
  <c r="J712" i="1"/>
  <c r="AH1029" i="1"/>
  <c r="AL1247" i="1"/>
  <c r="AL1349" i="1"/>
  <c r="R1632" i="1"/>
  <c r="R1839" i="1"/>
  <c r="AZ737" i="1"/>
  <c r="V714" i="1"/>
  <c r="J830" i="1"/>
  <c r="AH1050" i="1"/>
  <c r="AJ1269" i="1"/>
  <c r="AL1499" i="1"/>
  <c r="P1682" i="1"/>
  <c r="P1962" i="1"/>
  <c r="BV1748" i="1"/>
  <c r="N2092" i="1"/>
  <c r="BV2078" i="1"/>
  <c r="BP2046" i="1"/>
  <c r="H2032" i="1"/>
  <c r="R2078" i="1"/>
  <c r="AF2130" i="1"/>
  <c r="R1846" i="1"/>
  <c r="Z830" i="1"/>
  <c r="V704" i="1"/>
  <c r="H828" i="1"/>
  <c r="AH960" i="1"/>
  <c r="AL1306" i="1"/>
  <c r="AL1419" i="1"/>
  <c r="R1597" i="1"/>
  <c r="R1891" i="1"/>
  <c r="Z769" i="1"/>
  <c r="AD1464" i="1"/>
  <c r="CH1194" i="1"/>
  <c r="CB597" i="1"/>
  <c r="BN1308" i="1"/>
  <c r="AT1181" i="1"/>
  <c r="AH1834" i="1"/>
  <c r="AH1842" i="1"/>
  <c r="AH1845" i="1"/>
  <c r="R866" i="1"/>
  <c r="J781" i="1"/>
  <c r="AH958" i="1"/>
  <c r="AL1293" i="1"/>
  <c r="AJ1465" i="1"/>
  <c r="R1649" i="1"/>
  <c r="R1888" i="1"/>
  <c r="BV1715" i="1"/>
  <c r="N1971" i="1"/>
  <c r="BT2137" i="1"/>
  <c r="BR2070" i="1"/>
  <c r="J1979" i="1"/>
  <c r="R2098" i="1"/>
  <c r="AH2118" i="1"/>
  <c r="R1945" i="1"/>
  <c r="BB781" i="1"/>
  <c r="V726" i="1"/>
  <c r="J858" i="1"/>
  <c r="AF1052" i="1"/>
  <c r="AL1316" i="1"/>
  <c r="AL1496" i="1"/>
  <c r="P1640" i="1"/>
  <c r="R1834" i="1"/>
  <c r="X716" i="1"/>
  <c r="T674" i="1"/>
  <c r="J804" i="1"/>
  <c r="AH1062" i="1"/>
  <c r="AL1246" i="1"/>
  <c r="AL1384" i="1"/>
  <c r="R1531" i="1"/>
  <c r="R1825" i="1"/>
  <c r="Z679" i="1"/>
  <c r="R671" i="1"/>
  <c r="J684" i="1"/>
  <c r="AH847" i="1"/>
  <c r="AJ1171" i="1"/>
  <c r="AL1435" i="1"/>
  <c r="R1688" i="1"/>
  <c r="R1761" i="1"/>
  <c r="BR1712" i="1"/>
  <c r="L2151" i="1"/>
  <c r="BV2029" i="1"/>
  <c r="BR2056" i="1"/>
  <c r="J2094" i="1"/>
  <c r="P2004" i="1"/>
  <c r="AF2102" i="1"/>
  <c r="R1744" i="1"/>
  <c r="X835" i="1"/>
  <c r="R875" i="1"/>
  <c r="T653" i="1"/>
  <c r="AH897" i="1"/>
  <c r="X1920" i="1"/>
  <c r="Z1366" i="1"/>
  <c r="BF1009" i="1"/>
  <c r="BN1301" i="1"/>
  <c r="BF998" i="1"/>
  <c r="BP1458" i="1"/>
  <c r="BZ1107" i="1"/>
  <c r="CB1276" i="1"/>
  <c r="L947" i="1"/>
  <c r="BB1369" i="1"/>
  <c r="BN1355" i="1"/>
  <c r="BP919" i="1"/>
  <c r="AT1268" i="1"/>
  <c r="BN1246" i="1"/>
  <c r="V568" i="1"/>
  <c r="AX572" i="1"/>
  <c r="BR923" i="1"/>
  <c r="BP534" i="1"/>
  <c r="BJ503" i="1"/>
  <c r="CD462" i="1"/>
  <c r="BZ1224" i="1"/>
  <c r="AN317" i="1"/>
  <c r="BN271" i="1"/>
  <c r="BB328" i="1"/>
  <c r="AL537" i="1"/>
  <c r="CH1183" i="1"/>
  <c r="CD336" i="1"/>
  <c r="BV1222" i="1"/>
  <c r="CB835" i="1"/>
  <c r="CB737" i="1"/>
  <c r="Z265" i="1"/>
  <c r="BZ946" i="1"/>
  <c r="V1000" i="1"/>
  <c r="J462" i="1"/>
  <c r="AX623" i="1"/>
  <c r="BB623" i="1"/>
  <c r="BN552" i="1"/>
  <c r="Z585" i="1"/>
  <c r="AP678" i="1"/>
  <c r="AH785" i="1"/>
  <c r="BN400" i="1"/>
  <c r="V621" i="1"/>
  <c r="Z476" i="1"/>
  <c r="AH1042" i="1"/>
  <c r="R428" i="1"/>
  <c r="J456" i="1"/>
  <c r="BB418" i="1"/>
  <c r="AH795" i="1"/>
  <c r="AR555" i="1"/>
  <c r="CB513" i="1"/>
  <c r="CD532" i="1"/>
  <c r="AN961" i="1"/>
  <c r="J529" i="1"/>
  <c r="Z894" i="1"/>
  <c r="BF393" i="1"/>
  <c r="Z1288" i="1"/>
  <c r="Z1009" i="1"/>
  <c r="BV406" i="1"/>
  <c r="BF336" i="1"/>
  <c r="V1320" i="1"/>
  <c r="BL548" i="1"/>
  <c r="J558" i="1"/>
  <c r="BN655" i="1"/>
  <c r="R1096" i="1"/>
  <c r="BR260" i="1"/>
  <c r="BT779" i="1"/>
  <c r="CH426" i="1"/>
  <c r="AD802" i="1"/>
  <c r="R1446" i="1"/>
  <c r="CD753" i="1"/>
  <c r="BZ683" i="1"/>
  <c r="AD812" i="1"/>
  <c r="R1399" i="1"/>
  <c r="BZ1338" i="1"/>
  <c r="CD454" i="1"/>
  <c r="BF721" i="1"/>
  <c r="R1413" i="1"/>
  <c r="BF659" i="1"/>
  <c r="R1387" i="1"/>
  <c r="BF678" i="1"/>
  <c r="R1401" i="1"/>
  <c r="J1070" i="1"/>
  <c r="BR707" i="1"/>
  <c r="AH705" i="1"/>
  <c r="R1362" i="1"/>
  <c r="AN1682" i="1"/>
  <c r="BL443" i="1"/>
  <c r="AH713" i="1"/>
  <c r="R1414" i="1"/>
  <c r="J945" i="1"/>
  <c r="CH390" i="1"/>
  <c r="AJ730" i="1"/>
  <c r="R1454" i="1"/>
  <c r="AL818" i="1"/>
  <c r="R1364" i="1"/>
  <c r="AL795" i="1"/>
  <c r="AL1468" i="1"/>
  <c r="BJ666" i="1"/>
  <c r="BB489" i="1"/>
  <c r="BF750" i="1"/>
  <c r="R1345" i="1"/>
  <c r="J1380" i="1"/>
  <c r="BT338" i="1"/>
  <c r="BF806" i="1"/>
  <c r="R1385" i="1"/>
  <c r="CB814" i="1"/>
  <c r="AP439" i="1"/>
  <c r="AL881" i="1"/>
  <c r="AL1418" i="1"/>
  <c r="AL785" i="1"/>
  <c r="AL1453" i="1"/>
  <c r="AX881" i="1"/>
  <c r="AL1350" i="1"/>
  <c r="BJ538" i="1"/>
  <c r="AJ555" i="1"/>
  <c r="AL798" i="1"/>
  <c r="AL1470" i="1"/>
  <c r="N1009" i="1"/>
  <c r="AL389" i="1"/>
  <c r="AL651" i="1"/>
  <c r="AL1454" i="1"/>
  <c r="CF716" i="1"/>
  <c r="P415" i="1"/>
  <c r="AX722" i="1"/>
  <c r="AJ1402" i="1"/>
  <c r="AV737" i="1"/>
  <c r="AL1373" i="1"/>
  <c r="BB852" i="1"/>
  <c r="AL1442" i="1"/>
  <c r="V495" i="1"/>
  <c r="BV874" i="1"/>
  <c r="R846" i="1"/>
  <c r="AP1384" i="1"/>
  <c r="Z1078" i="1"/>
  <c r="BZ446" i="1"/>
  <c r="R732" i="1"/>
  <c r="AP1385" i="1"/>
  <c r="BZ958" i="1"/>
  <c r="AV408" i="1"/>
  <c r="L828" i="1"/>
  <c r="AP1443" i="1"/>
  <c r="L772" i="1"/>
  <c r="AP1433" i="1"/>
  <c r="N676" i="1"/>
  <c r="AP1516" i="1"/>
  <c r="BV1201" i="1"/>
  <c r="BB889" i="1"/>
  <c r="AL747" i="1"/>
  <c r="AD1467" i="1"/>
  <c r="AD614" i="1"/>
  <c r="AL699" i="1"/>
  <c r="AX735" i="1"/>
  <c r="AD1518" i="1"/>
  <c r="AH327" i="1"/>
  <c r="BB825" i="1"/>
  <c r="V755" i="1"/>
  <c r="AD1413" i="1"/>
  <c r="T765" i="1"/>
  <c r="AB1409" i="1"/>
  <c r="P849" i="1"/>
  <c r="AD1488" i="1"/>
  <c r="BP1325" i="1"/>
  <c r="T324" i="1"/>
  <c r="AL413" i="1"/>
  <c r="J1518" i="1"/>
  <c r="BV1385" i="1"/>
  <c r="BN637" i="1"/>
  <c r="BD324" i="1"/>
  <c r="J1491" i="1"/>
  <c r="BJ582" i="1"/>
  <c r="BF448" i="1"/>
  <c r="BF610" i="1"/>
  <c r="J1385" i="1"/>
  <c r="BB635" i="1"/>
  <c r="H1367" i="1"/>
  <c r="J601" i="1"/>
  <c r="J1462" i="1"/>
  <c r="J316" i="1"/>
  <c r="Z949" i="1"/>
  <c r="V433" i="1"/>
  <c r="J1520" i="1"/>
  <c r="BV1706" i="1"/>
  <c r="AD2076" i="1"/>
  <c r="AT319" i="1"/>
  <c r="H1346" i="1"/>
  <c r="Z403" i="1"/>
  <c r="J1497" i="1"/>
  <c r="AP670" i="1"/>
  <c r="J1371" i="1"/>
  <c r="BV1757" i="1"/>
  <c r="AD2078" i="1"/>
  <c r="R599" i="1"/>
  <c r="J1384" i="1"/>
  <c r="BZ699" i="1"/>
  <c r="BN504" i="1"/>
  <c r="AD511" i="1"/>
  <c r="J1447" i="1"/>
  <c r="BV1700" i="1"/>
  <c r="AD2099" i="1"/>
  <c r="H387" i="1"/>
  <c r="H1339" i="1"/>
  <c r="AF639" i="1"/>
  <c r="J1418" i="1"/>
  <c r="AX581" i="1"/>
  <c r="J1411" i="1"/>
  <c r="BV1764" i="1"/>
  <c r="AD2128" i="1"/>
  <c r="AL610" i="1"/>
  <c r="J1492" i="1"/>
  <c r="N552" i="1"/>
  <c r="AB450" i="1"/>
  <c r="BZ949" i="1"/>
  <c r="J1387" i="1"/>
  <c r="BV1744" i="1"/>
  <c r="AD2035" i="1"/>
  <c r="N463" i="1"/>
  <c r="J1506" i="1"/>
  <c r="Z1233" i="1"/>
  <c r="J1456" i="1"/>
  <c r="CH834" i="1"/>
  <c r="J1383" i="1"/>
  <c r="BV1729" i="1"/>
  <c r="AD2002" i="1"/>
  <c r="AL692" i="1"/>
  <c r="J1407" i="1"/>
  <c r="R363" i="1"/>
  <c r="AD811" i="1"/>
  <c r="CH545" i="1"/>
  <c r="J1372" i="1"/>
  <c r="BR1700" i="1"/>
  <c r="AB2088" i="1"/>
  <c r="BZ769" i="1"/>
  <c r="J1398" i="1"/>
  <c r="AB548" i="1"/>
  <c r="J1341" i="1"/>
  <c r="CD545" i="1"/>
  <c r="J1471" i="1"/>
  <c r="BR1751" i="1"/>
  <c r="N2154" i="1"/>
  <c r="BF449" i="1"/>
  <c r="H1458" i="1"/>
  <c r="X849" i="1"/>
  <c r="V670" i="1"/>
  <c r="BF299" i="1"/>
  <c r="H1444" i="1"/>
  <c r="BR1681" i="1"/>
  <c r="N2094" i="1"/>
  <c r="CH561" i="1"/>
  <c r="H1514" i="1"/>
  <c r="AX336" i="1"/>
  <c r="J1482" i="1"/>
  <c r="BN293" i="1"/>
  <c r="J1519" i="1"/>
  <c r="BR1735" i="1"/>
  <c r="N1981" i="1"/>
  <c r="N250" i="1"/>
  <c r="AH1152" i="1"/>
  <c r="R1404" i="1"/>
  <c r="V1538" i="1"/>
  <c r="AL1839" i="1"/>
  <c r="J1744" i="1"/>
  <c r="BZ496" i="1"/>
  <c r="R1583" i="1"/>
  <c r="H338" i="1"/>
  <c r="R1616" i="1"/>
  <c r="BZ594" i="1"/>
  <c r="R1698" i="1"/>
  <c r="R1686" i="1"/>
  <c r="R1608" i="1"/>
  <c r="AJ849" i="1"/>
  <c r="R847" i="1"/>
  <c r="AN772" i="1"/>
  <c r="AH1292" i="1"/>
  <c r="AJ1367" i="1"/>
  <c r="R1677" i="1"/>
  <c r="AF1850" i="1"/>
  <c r="AD2108" i="1"/>
  <c r="R2029" i="1"/>
  <c r="BR1688" i="1"/>
  <c r="N2120" i="1"/>
  <c r="AH1979" i="1"/>
  <c r="BT2109" i="1"/>
  <c r="AH1848" i="1"/>
  <c r="N406" i="1"/>
  <c r="AL706" i="1"/>
  <c r="R833" i="1"/>
  <c r="AP803" i="1"/>
  <c r="AH1139" i="1"/>
  <c r="AL1512" i="1"/>
  <c r="V1714" i="1"/>
  <c r="AH1912" i="1"/>
  <c r="J669" i="1"/>
  <c r="AL656" i="1"/>
  <c r="R869" i="1"/>
  <c r="AP770" i="1"/>
  <c r="AF1108" i="1"/>
  <c r="AL1362" i="1"/>
  <c r="R1687" i="1"/>
  <c r="AH1811" i="1"/>
  <c r="AD658" i="1"/>
  <c r="AX855" i="1"/>
  <c r="R662" i="1"/>
  <c r="AP846" i="1"/>
  <c r="AH1104" i="1"/>
  <c r="AL1365" i="1"/>
  <c r="R1692" i="1"/>
  <c r="AH1923" i="1"/>
  <c r="BV1785" i="1"/>
  <c r="AD1980" i="1"/>
  <c r="R2157" i="1"/>
  <c r="BR1707" i="1"/>
  <c r="N2127" i="1"/>
  <c r="AH2129" i="1"/>
  <c r="BV2069" i="1"/>
  <c r="AH1797" i="1"/>
  <c r="AD867" i="1"/>
  <c r="AX678" i="1"/>
  <c r="R831" i="1"/>
  <c r="AN884" i="1"/>
  <c r="AH1177" i="1"/>
  <c r="AL1370" i="1"/>
  <c r="R1569" i="1"/>
  <c r="AF1864" i="1"/>
  <c r="AB737" i="1"/>
  <c r="BV966" i="1"/>
  <c r="N1154" i="1"/>
  <c r="N368" i="1"/>
  <c r="BP1437" i="1"/>
  <c r="BJ768" i="1"/>
  <c r="R1860" i="1"/>
  <c r="R1923" i="1"/>
  <c r="P1766" i="1"/>
  <c r="R834" i="1"/>
  <c r="AV765" i="1"/>
  <c r="AH846" i="1"/>
  <c r="AL1194" i="1"/>
  <c r="AP1358" i="1"/>
  <c r="AL1552" i="1"/>
  <c r="R1796" i="1"/>
  <c r="BR1747" i="1"/>
  <c r="N1993" i="1"/>
  <c r="BT1997" i="1"/>
  <c r="BP2151" i="1"/>
  <c r="J2119" i="1"/>
  <c r="R1988" i="1"/>
  <c r="AH2076" i="1"/>
  <c r="R1896" i="1"/>
  <c r="Z670" i="1"/>
  <c r="R811" i="1"/>
  <c r="AX858" i="1"/>
  <c r="AH1020" i="1"/>
  <c r="AL1154" i="1"/>
  <c r="AP1419" i="1"/>
  <c r="AL1630" i="1"/>
  <c r="P1752" i="1"/>
  <c r="V809" i="1"/>
  <c r="R861" i="1"/>
  <c r="AZ772" i="1"/>
  <c r="AH873" i="1"/>
  <c r="AL1204" i="1"/>
  <c r="AP1370" i="1"/>
  <c r="AL1583" i="1"/>
  <c r="R1806" i="1"/>
  <c r="T786" i="1"/>
  <c r="P821" i="1"/>
  <c r="AV653" i="1"/>
  <c r="AH1041" i="1"/>
  <c r="AL1254" i="1"/>
  <c r="AP1366" i="1"/>
  <c r="AL1566" i="1"/>
  <c r="R1797" i="1"/>
  <c r="BP1731" i="1"/>
  <c r="N2093" i="1"/>
  <c r="BV2027" i="1"/>
  <c r="BP2039" i="1"/>
  <c r="J1995" i="1"/>
  <c r="R2045" i="1"/>
  <c r="AF2074" i="1"/>
  <c r="R1841" i="1"/>
  <c r="V669" i="1"/>
  <c r="P667" i="1"/>
  <c r="AX676" i="1"/>
  <c r="AH991" i="1"/>
  <c r="AL1202" i="1"/>
  <c r="AP1344" i="1"/>
  <c r="AL1589" i="1"/>
  <c r="R1805" i="1"/>
  <c r="V816" i="1"/>
  <c r="J659" i="1"/>
  <c r="T1927" i="1"/>
  <c r="AD1751" i="1"/>
  <c r="AD1758" i="1"/>
  <c r="V1904" i="1"/>
  <c r="V1947" i="1"/>
  <c r="V1896" i="1"/>
  <c r="V1792" i="1"/>
  <c r="R784" i="1"/>
  <c r="AX718" i="1"/>
  <c r="AH1014" i="1"/>
  <c r="AL1226" i="1"/>
  <c r="AP1484" i="1"/>
  <c r="AL1590" i="1"/>
  <c r="R1863" i="1"/>
  <c r="V881" i="1"/>
  <c r="R652" i="1"/>
  <c r="BB620" i="1"/>
  <c r="AH1015" i="1"/>
  <c r="AL1224" i="1"/>
  <c r="AP1455" i="1"/>
  <c r="AL1553" i="1"/>
  <c r="R1783" i="1"/>
  <c r="BR1742" i="1"/>
  <c r="N2010" i="1"/>
  <c r="BV2087" i="1"/>
  <c r="BR2132" i="1"/>
  <c r="J2049" i="1"/>
  <c r="R2105" i="1"/>
  <c r="AF2053" i="1"/>
  <c r="AH363" i="1"/>
  <c r="J1440" i="1"/>
  <c r="BX989" i="1"/>
  <c r="J1448" i="1"/>
  <c r="BR978" i="1"/>
  <c r="H1402" i="1"/>
  <c r="BR1698" i="1"/>
  <c r="N2079" i="1"/>
  <c r="BR2218" i="1"/>
  <c r="AD2343" i="1"/>
  <c r="V2244" i="1"/>
  <c r="N2303" i="1"/>
  <c r="J2178" i="1"/>
  <c r="L2193" i="1"/>
  <c r="BB756" i="1"/>
  <c r="BF746" i="1"/>
  <c r="N750" i="1"/>
  <c r="J1971" i="1"/>
  <c r="BR2386" i="1"/>
  <c r="V2295" i="1"/>
  <c r="BZ2216" i="1"/>
  <c r="AR569" i="1"/>
  <c r="AD1561" i="1"/>
  <c r="AH539" i="1"/>
  <c r="AB1717" i="1"/>
  <c r="AX540" i="1"/>
  <c r="AD1632" i="1"/>
  <c r="AD2022" i="1"/>
  <c r="BV2268" i="1"/>
  <c r="BR2202" i="1"/>
  <c r="AB2235" i="1"/>
  <c r="V817" i="1"/>
  <c r="AD1386" i="1"/>
  <c r="AX582" i="1"/>
  <c r="V1163" i="1"/>
  <c r="R2149" i="1"/>
  <c r="V1091" i="1"/>
  <c r="BZ2078" i="1"/>
  <c r="BZ1520" i="1"/>
  <c r="AD937" i="1"/>
  <c r="BT1311" i="1"/>
  <c r="BR384" i="1"/>
  <c r="CD1139" i="1"/>
  <c r="BV1628" i="1"/>
  <c r="BR1369" i="1"/>
  <c r="CD1652" i="1"/>
  <c r="CD1407" i="1"/>
  <c r="BF1656" i="1"/>
  <c r="CD1111" i="1"/>
  <c r="AX943" i="1"/>
  <c r="CH1008" i="1"/>
  <c r="N1278" i="1"/>
  <c r="V1062" i="1"/>
  <c r="BR771" i="1"/>
  <c r="Z742" i="1"/>
  <c r="BF487" i="1"/>
  <c r="BZ693" i="1"/>
  <c r="BZ511" i="1"/>
  <c r="BN1352" i="1"/>
  <c r="CD488" i="1"/>
  <c r="BF1362" i="1"/>
  <c r="CD406" i="1"/>
  <c r="BF1261" i="1"/>
  <c r="AZ443" i="1"/>
  <c r="AL1063" i="1"/>
  <c r="AB394" i="1"/>
  <c r="BV573" i="1"/>
  <c r="Z622" i="1"/>
  <c r="T1045" i="1"/>
  <c r="L611" i="1"/>
  <c r="BV1050" i="1"/>
  <c r="BJ763" i="1"/>
  <c r="BV1307" i="1"/>
  <c r="BN818" i="1"/>
  <c r="CF1360" i="1"/>
  <c r="H527" i="1"/>
  <c r="BV490" i="1"/>
  <c r="BV434" i="1"/>
  <c r="BB1176" i="1"/>
  <c r="P1080" i="1"/>
  <c r="BR398" i="1"/>
  <c r="BN337" i="1"/>
  <c r="BB998" i="1"/>
  <c r="AN646" i="1"/>
  <c r="N329" i="1"/>
  <c r="BF637" i="1"/>
  <c r="BP856" i="1"/>
  <c r="CH701" i="1"/>
  <c r="BV1236" i="1"/>
  <c r="BV775" i="1"/>
  <c r="BP1500" i="1"/>
  <c r="CF415" i="1"/>
  <c r="BZ320" i="1"/>
  <c r="BR256" i="1"/>
  <c r="BN757" i="1"/>
  <c r="AD561" i="1"/>
  <c r="CH546" i="1"/>
  <c r="BZ488" i="1"/>
  <c r="AX370" i="1"/>
  <c r="R403" i="1"/>
  <c r="CH279" i="1"/>
  <c r="BN1440" i="1"/>
  <c r="AB387" i="1"/>
  <c r="BR440" i="1"/>
  <c r="BF300" i="1"/>
  <c r="Z1100" i="1"/>
  <c r="AH329" i="1"/>
  <c r="BZ440" i="1"/>
  <c r="AP431" i="1"/>
  <c r="Z1309" i="1"/>
  <c r="BJ477" i="1"/>
  <c r="AP330" i="1"/>
  <c r="BB316" i="1"/>
  <c r="Z1170" i="1"/>
  <c r="V1937" i="1"/>
  <c r="Z1148" i="1"/>
  <c r="V1845" i="1"/>
  <c r="Z1201" i="1"/>
  <c r="V1813" i="1"/>
  <c r="AH790" i="1"/>
  <c r="BJ1061" i="1"/>
  <c r="Z1238" i="1"/>
  <c r="AX631" i="1"/>
  <c r="AT414" i="1"/>
  <c r="BF342" i="1"/>
  <c r="X1115" i="1"/>
  <c r="AP546" i="1"/>
  <c r="L345" i="1"/>
  <c r="AD383" i="1"/>
  <c r="Z1145" i="1"/>
  <c r="V1736" i="1"/>
  <c r="Z1237" i="1"/>
  <c r="T1843" i="1"/>
  <c r="T1213" i="1"/>
  <c r="V1925" i="1"/>
  <c r="BF505" i="1"/>
  <c r="AP554" i="1"/>
  <c r="Z1107" i="1"/>
  <c r="BN844" i="1"/>
  <c r="V334" i="1"/>
  <c r="AH435" i="1"/>
  <c r="Z1092" i="1"/>
  <c r="CH441" i="1"/>
  <c r="CF1010" i="1"/>
  <c r="Z405" i="1"/>
  <c r="V1236" i="1"/>
  <c r="V1874" i="1"/>
  <c r="T1304" i="1"/>
  <c r="V1838" i="1"/>
  <c r="V1321" i="1"/>
  <c r="V1898" i="1"/>
  <c r="AX538" i="1"/>
  <c r="CH1001" i="1"/>
  <c r="Z1114" i="1"/>
  <c r="AX547" i="1"/>
  <c r="BB1434" i="1"/>
  <c r="Z382" i="1"/>
  <c r="V1271" i="1"/>
  <c r="BJ378" i="1"/>
  <c r="BH975" i="1"/>
  <c r="R307" i="1"/>
  <c r="V1096" i="1"/>
  <c r="V1855" i="1"/>
  <c r="V1322" i="1"/>
  <c r="V1807" i="1"/>
  <c r="V1189" i="1"/>
  <c r="V1734" i="1"/>
  <c r="BR1121" i="1"/>
  <c r="AD372" i="1"/>
  <c r="V1126" i="1"/>
  <c r="AX1434" i="1"/>
  <c r="AL250" i="1"/>
  <c r="BN917" i="1"/>
  <c r="V1300" i="1"/>
  <c r="BZ846" i="1"/>
  <c r="V306" i="1"/>
  <c r="BJ461" i="1"/>
  <c r="V1089" i="1"/>
  <c r="L1745" i="1"/>
  <c r="V1253" i="1"/>
  <c r="N1778" i="1"/>
  <c r="V1187" i="1"/>
  <c r="N1762" i="1"/>
  <c r="AL809" i="1"/>
  <c r="AL496" i="1"/>
  <c r="R1250" i="1"/>
  <c r="BP604" i="1"/>
  <c r="R257" i="1"/>
  <c r="BH513" i="1"/>
  <c r="P1129" i="1"/>
  <c r="CH385" i="1"/>
  <c r="AH726" i="1"/>
  <c r="J396" i="1"/>
  <c r="R1272" i="1"/>
  <c r="J1953" i="1"/>
  <c r="R1177" i="1"/>
  <c r="J1789" i="1"/>
  <c r="R1251" i="1"/>
  <c r="J1827" i="1"/>
  <c r="BF334" i="1"/>
  <c r="AD865" i="1"/>
  <c r="AH1098" i="1"/>
  <c r="BJ987" i="1"/>
  <c r="AH307" i="1"/>
  <c r="AL249" i="1"/>
  <c r="AF1311" i="1"/>
  <c r="AP714" i="1"/>
  <c r="AH594" i="1"/>
  <c r="R624" i="1"/>
  <c r="AH1205" i="1"/>
  <c r="BV1811" i="1"/>
  <c r="AH1222" i="1"/>
  <c r="BV1832" i="1"/>
  <c r="AH1243" i="1"/>
  <c r="AD530" i="1"/>
  <c r="J1397" i="1"/>
  <c r="J1450" i="1"/>
  <c r="AH1142" i="1"/>
  <c r="BV1861" i="1"/>
  <c r="N2044" i="1"/>
  <c r="BV1953" i="1"/>
  <c r="AH1218" i="1"/>
  <c r="BV1945" i="1"/>
  <c r="AH1166" i="1"/>
  <c r="BV1897" i="1"/>
  <c r="AH1167" i="1"/>
  <c r="BV1855" i="1"/>
  <c r="N2148" i="1"/>
  <c r="BV1803" i="1"/>
  <c r="AH1141" i="1"/>
  <c r="BV1924" i="1"/>
  <c r="AB1318" i="1"/>
  <c r="AF1437" i="1"/>
  <c r="AF1227" i="1"/>
  <c r="BV1874" i="1"/>
  <c r="N2084" i="1"/>
  <c r="BT1815" i="1"/>
  <c r="AH1244" i="1"/>
  <c r="BT1801" i="1"/>
  <c r="AH1162" i="1"/>
  <c r="BV1786" i="1"/>
  <c r="AH1197" i="1"/>
  <c r="BV1863" i="1"/>
  <c r="N1972" i="1"/>
  <c r="BV1848" i="1"/>
  <c r="AF1150" i="1"/>
  <c r="N609" i="1"/>
  <c r="AH1488" i="1"/>
  <c r="AH1483" i="1"/>
  <c r="AH1254" i="1"/>
  <c r="BT1906" i="1"/>
  <c r="N2034" i="1"/>
  <c r="BV1828" i="1"/>
  <c r="AF1262" i="1"/>
  <c r="BB571" i="1"/>
  <c r="AH1288" i="1"/>
  <c r="V550" i="1"/>
  <c r="AF1297" i="1"/>
  <c r="BV1933" i="1"/>
  <c r="N2050" i="1"/>
  <c r="AL558" i="1"/>
  <c r="AH1163" i="1"/>
  <c r="P471" i="1"/>
  <c r="AH1560" i="1"/>
  <c r="AH1694" i="1"/>
  <c r="AH1306" i="1"/>
  <c r="BV1895" i="1"/>
  <c r="N2136" i="1"/>
  <c r="AL559" i="1"/>
  <c r="AH1090" i="1"/>
  <c r="J383" i="1"/>
  <c r="AH1316" i="1"/>
  <c r="Z519" i="1"/>
  <c r="AH1119" i="1"/>
  <c r="BV1889" i="1"/>
  <c r="N2139" i="1"/>
  <c r="L576" i="1"/>
  <c r="AF1192" i="1"/>
  <c r="N601" i="1"/>
  <c r="V1645" i="1"/>
  <c r="T1619" i="1"/>
  <c r="AH1169" i="1"/>
  <c r="BV1936" i="1"/>
  <c r="N1980" i="1"/>
  <c r="AF506" i="1"/>
  <c r="AH1211" i="1"/>
  <c r="R579" i="1"/>
  <c r="AH1250" i="1"/>
  <c r="AT505" i="1"/>
  <c r="AH1224" i="1"/>
  <c r="BT1857" i="1"/>
  <c r="N2052" i="1"/>
  <c r="R608" i="1"/>
  <c r="V1303" i="1"/>
  <c r="J1253" i="1"/>
  <c r="H1360" i="1"/>
  <c r="J1568" i="1"/>
  <c r="V1862" i="1"/>
  <c r="BR1525" i="1"/>
  <c r="AH918" i="1"/>
  <c r="N307" i="1"/>
  <c r="AH763" i="1"/>
  <c r="BZ760" i="1"/>
  <c r="AH803" i="1"/>
  <c r="AH812" i="1"/>
  <c r="AH1013" i="1"/>
  <c r="V379" i="1"/>
  <c r="CH438" i="1"/>
  <c r="BF445" i="1"/>
  <c r="T1199" i="1"/>
  <c r="AP1320" i="1"/>
  <c r="AH1510" i="1"/>
  <c r="BR1838" i="1"/>
  <c r="N1911" i="1"/>
  <c r="P1990" i="1"/>
  <c r="BR1974" i="1"/>
  <c r="H1983" i="1"/>
  <c r="BV2073" i="1"/>
  <c r="BP1738" i="1"/>
  <c r="J2147" i="1"/>
  <c r="BR1849" i="1"/>
  <c r="N1932" i="1"/>
  <c r="AT377" i="1"/>
  <c r="AX329" i="1"/>
  <c r="CD523" i="1"/>
  <c r="T1108" i="1"/>
  <c r="AP1218" i="1"/>
  <c r="AH1334" i="1"/>
  <c r="BR1785" i="1"/>
  <c r="N1828" i="1"/>
  <c r="Z384" i="1"/>
  <c r="AV289" i="1"/>
  <c r="CB401" i="1"/>
  <c r="V1125" i="1"/>
  <c r="AP1323" i="1"/>
  <c r="AH1453" i="1"/>
  <c r="BR1848" i="1"/>
  <c r="N1957" i="1"/>
  <c r="BR1086" i="1"/>
  <c r="BZ372" i="1"/>
  <c r="BZ250" i="1"/>
  <c r="V1092" i="1"/>
  <c r="AP1288" i="1"/>
  <c r="AH1356" i="1"/>
  <c r="BP1850" i="1"/>
  <c r="N1741" i="1"/>
  <c r="R2038" i="1"/>
  <c r="BR2154" i="1"/>
  <c r="V2126" i="1"/>
  <c r="BV2141" i="1"/>
  <c r="BR1763" i="1"/>
  <c r="J2034" i="1"/>
  <c r="BR1903" i="1"/>
  <c r="N1775" i="1"/>
  <c r="P982" i="1"/>
  <c r="CH355" i="1"/>
  <c r="AL335" i="1"/>
  <c r="V1222" i="1"/>
  <c r="AN1199" i="1"/>
  <c r="AH1364" i="1"/>
  <c r="BR1909" i="1"/>
  <c r="N1873" i="1"/>
  <c r="BZ412" i="1"/>
  <c r="AL1197" i="1"/>
  <c r="J614" i="1"/>
  <c r="AL1201" i="1"/>
  <c r="AD351" i="1"/>
  <c r="AB1178" i="1"/>
  <c r="AD1315" i="1"/>
  <c r="AD1225" i="1"/>
  <c r="AJ289" i="1"/>
  <c r="AD482" i="1"/>
  <c r="V844" i="1"/>
  <c r="R1119" i="1"/>
  <c r="V1502" i="1"/>
  <c r="AH1639" i="1"/>
  <c r="AL1947" i="1"/>
  <c r="J1883" i="1"/>
  <c r="BV2090" i="1"/>
  <c r="AL2091" i="1"/>
  <c r="V1973" i="1"/>
  <c r="AD2023" i="1"/>
  <c r="BR2101" i="1"/>
  <c r="V2118" i="1"/>
  <c r="AJ1927" i="1"/>
  <c r="J1833" i="1"/>
  <c r="CH344" i="1"/>
  <c r="N428" i="1"/>
  <c r="BB669" i="1"/>
  <c r="R1113" i="1"/>
  <c r="V1496" i="1"/>
  <c r="AH1567" i="1"/>
  <c r="AJ1731" i="1"/>
  <c r="J1853" i="1"/>
  <c r="AH253" i="1"/>
  <c r="AD557" i="1"/>
  <c r="V651" i="1"/>
  <c r="R1317" i="1"/>
  <c r="V1512" i="1"/>
  <c r="AH1685" i="1"/>
  <c r="AL1959" i="1"/>
  <c r="J1895" i="1"/>
  <c r="AH440" i="1"/>
  <c r="L492" i="1"/>
  <c r="R663" i="1"/>
  <c r="P1199" i="1"/>
  <c r="V1369" i="1"/>
  <c r="AF1710" i="1"/>
  <c r="AL1789" i="1"/>
  <c r="J1800" i="1"/>
  <c r="BT2053" i="1"/>
  <c r="AL2003" i="1"/>
  <c r="P1899" i="1"/>
  <c r="AD2034" i="1"/>
  <c r="BR2134" i="1"/>
  <c r="V2057" i="1"/>
  <c r="AL1881" i="1"/>
  <c r="J1882" i="1"/>
  <c r="AD333" i="1"/>
  <c r="V488" i="1"/>
  <c r="R701" i="1"/>
  <c r="R1322" i="1"/>
  <c r="T1360" i="1"/>
  <c r="AF1570" i="1"/>
  <c r="AL1807" i="1"/>
  <c r="J1888" i="1"/>
  <c r="BF495" i="1"/>
  <c r="H1206" i="1"/>
  <c r="BV1957" i="1"/>
  <c r="J1106" i="1"/>
  <c r="J1288" i="1"/>
  <c r="J1187" i="1"/>
  <c r="BV1814" i="1"/>
  <c r="J1097" i="1"/>
  <c r="AN296" i="1"/>
  <c r="N610" i="1"/>
  <c r="V655" i="1"/>
  <c r="R1324" i="1"/>
  <c r="T1374" i="1"/>
  <c r="AH1558" i="1"/>
  <c r="AL1903" i="1"/>
  <c r="J1924" i="1"/>
  <c r="V333" i="1"/>
  <c r="R277" i="1"/>
  <c r="N855" i="1"/>
  <c r="R1212" i="1"/>
  <c r="V1447" i="1"/>
  <c r="AH1539" i="1"/>
  <c r="AL1785" i="1"/>
  <c r="H1780" i="1"/>
  <c r="BV2140" i="1"/>
  <c r="AL1993" i="1"/>
  <c r="AD1950" i="1"/>
  <c r="AD2086" i="1"/>
  <c r="BP2004" i="1"/>
  <c r="V2090" i="1"/>
  <c r="AD686" i="1"/>
  <c r="AH1251" i="1"/>
  <c r="AD855" i="1"/>
  <c r="AH1252" i="1"/>
  <c r="AB653" i="1"/>
  <c r="AL1285" i="1"/>
  <c r="BV1833" i="1"/>
  <c r="N2078" i="1"/>
  <c r="BV2331" i="1"/>
  <c r="AH2386" i="1"/>
  <c r="V2301" i="1"/>
  <c r="R2267" i="1"/>
  <c r="J2399" i="1"/>
  <c r="R2343" i="1"/>
  <c r="J1750" i="1"/>
  <c r="AJ1913" i="1"/>
  <c r="AF1731" i="1"/>
  <c r="V1922" i="1"/>
  <c r="BV2321" i="1"/>
  <c r="AB2333" i="1"/>
  <c r="N2252" i="1"/>
  <c r="BP471" i="1"/>
  <c r="T1451" i="1"/>
  <c r="AD300" i="1"/>
  <c r="V1434" i="1"/>
  <c r="BR286" i="1"/>
  <c r="V1440" i="1"/>
  <c r="BV2094" i="1"/>
  <c r="AJ2081" i="1"/>
  <c r="BP2207" i="1"/>
  <c r="AD2379" i="1"/>
  <c r="J1799" i="1"/>
  <c r="R1121" i="1"/>
  <c r="BF561" i="1"/>
  <c r="AT335" i="1"/>
  <c r="AH2121" i="1"/>
  <c r="AX636" i="1"/>
  <c r="AL260" i="1"/>
  <c r="AD287" i="1"/>
  <c r="AH2098" i="1"/>
  <c r="Z280" i="1"/>
  <c r="H653" i="1"/>
  <c r="Z855" i="1"/>
  <c r="Z631" i="1"/>
  <c r="AN1073" i="1"/>
  <c r="AD1142" i="1"/>
  <c r="AD1422" i="1"/>
  <c r="AD1715" i="1"/>
  <c r="AD1889" i="1"/>
  <c r="H716" i="1"/>
  <c r="V783" i="1"/>
  <c r="L590" i="1"/>
  <c r="AH1019" i="1"/>
  <c r="AD1205" i="1"/>
  <c r="AD1491" i="1"/>
  <c r="AD1629" i="1"/>
  <c r="AD1944" i="1"/>
  <c r="BR2094" i="1"/>
  <c r="BV1804" i="1"/>
  <c r="AD2093" i="1"/>
  <c r="AL1975" i="1"/>
  <c r="V2100" i="1"/>
  <c r="BV2093" i="1"/>
  <c r="BV2244" i="1"/>
  <c r="N672" i="1"/>
  <c r="P1612" i="1"/>
  <c r="N722" i="1"/>
  <c r="R1657" i="1"/>
  <c r="H814" i="1"/>
  <c r="R1551" i="1"/>
  <c r="BV2105" i="1"/>
  <c r="AF2144" i="1"/>
  <c r="BR2168" i="1"/>
  <c r="AD2232" i="1"/>
  <c r="V2303" i="1"/>
  <c r="N2393" i="1"/>
  <c r="J2251" i="1"/>
  <c r="H2221" i="1"/>
  <c r="L814" i="1"/>
  <c r="V725" i="1"/>
  <c r="BB706" i="1"/>
  <c r="V2108" i="1"/>
  <c r="BR2296" i="1"/>
  <c r="T2200" i="1"/>
  <c r="J2182" i="1"/>
  <c r="AX720" i="1"/>
  <c r="V1700" i="1"/>
  <c r="BB663" i="1"/>
  <c r="V1562" i="1"/>
  <c r="BB860" i="1"/>
  <c r="V1651" i="1"/>
  <c r="AF2004" i="1"/>
  <c r="AB1962" i="1"/>
  <c r="BR2301" i="1"/>
  <c r="AD2304" i="1"/>
  <c r="V426" i="1"/>
  <c r="R1489" i="1"/>
  <c r="CD851" i="1"/>
  <c r="AH538" i="1"/>
  <c r="V2007" i="1"/>
  <c r="R327" i="1"/>
  <c r="BB631" i="1"/>
  <c r="AT586" i="1"/>
  <c r="V2135" i="1"/>
  <c r="AN520" i="1"/>
  <c r="AP631" i="1"/>
  <c r="CH742" i="1"/>
  <c r="AL272" i="1"/>
  <c r="T1262" i="1"/>
  <c r="AP1127" i="1"/>
  <c r="AJ1325" i="1"/>
  <c r="N1642" i="1"/>
  <c r="V1933" i="1"/>
  <c r="Z553" i="1"/>
  <c r="BN838" i="1"/>
  <c r="AD406" i="1"/>
  <c r="V1287" i="1"/>
  <c r="AP1125" i="1"/>
  <c r="P1318" i="1"/>
  <c r="N1593" i="1"/>
  <c r="V1847" i="1"/>
  <c r="AH2042" i="1"/>
  <c r="T1934" i="1"/>
  <c r="H2088" i="1"/>
  <c r="R2000" i="1"/>
  <c r="BV1751" i="1"/>
  <c r="N2072" i="1"/>
  <c r="R1764" i="1"/>
  <c r="AH816" i="1"/>
  <c r="R1804" i="1"/>
  <c r="AH950" i="1"/>
  <c r="P1780" i="1"/>
  <c r="AH854" i="1"/>
  <c r="R1853" i="1"/>
  <c r="BR2100" i="1"/>
  <c r="BV2301" i="1"/>
  <c r="AH2398" i="1"/>
  <c r="AD2197" i="1"/>
  <c r="R2296" i="1"/>
  <c r="N2188" i="1"/>
  <c r="V2289" i="1"/>
  <c r="BX2172" i="1"/>
  <c r="AL1189" i="1"/>
  <c r="AL1139" i="1"/>
  <c r="AN1115" i="1"/>
  <c r="BR2142" i="1"/>
  <c r="AD2363" i="1"/>
  <c r="R2177" i="1"/>
  <c r="V578" i="1"/>
  <c r="AH1127" i="1"/>
  <c r="N518" i="1"/>
  <c r="AH1323" i="1"/>
  <c r="BF573" i="1"/>
  <c r="AH1089" i="1"/>
  <c r="BV1881" i="1"/>
  <c r="L2046" i="1"/>
  <c r="BV2227" i="1"/>
  <c r="AH2293" i="1"/>
  <c r="J1586" i="1"/>
  <c r="X1010" i="1"/>
  <c r="J1538" i="1"/>
  <c r="AD1226" i="1"/>
  <c r="AH1614" i="1"/>
  <c r="T2053" i="1"/>
  <c r="AH1540" i="1"/>
  <c r="AH1658" i="1"/>
  <c r="AH1601" i="1"/>
  <c r="V2093" i="1"/>
  <c r="AH1586" i="1"/>
  <c r="AD748" i="1"/>
  <c r="Z811" i="1"/>
  <c r="AN751" i="1"/>
  <c r="AH1322" i="1"/>
  <c r="R1512" i="1"/>
  <c r="V1561" i="1"/>
  <c r="AH1904" i="1"/>
  <c r="BV1908" i="1"/>
  <c r="AD735" i="1"/>
  <c r="T807" i="1"/>
  <c r="AP833" i="1"/>
  <c r="AH1217" i="1"/>
  <c r="P1458" i="1"/>
  <c r="V1684" i="1"/>
  <c r="AH1932" i="1"/>
  <c r="BV1778" i="1"/>
  <c r="AD2059" i="1"/>
  <c r="R2008" i="1"/>
  <c r="BV1754" i="1"/>
  <c r="N2058" i="1"/>
  <c r="AH2142" i="1"/>
  <c r="T2109" i="1"/>
  <c r="N546" i="1"/>
  <c r="AP1174" i="1"/>
  <c r="BR476" i="1"/>
  <c r="AP1239" i="1"/>
  <c r="CH572" i="1"/>
  <c r="AP1121" i="1"/>
  <c r="P1983" i="1"/>
  <c r="BR1985" i="1"/>
  <c r="BR2287" i="1"/>
  <c r="AF2284" i="1"/>
  <c r="V2248" i="1"/>
  <c r="R2254" i="1"/>
  <c r="J2195" i="1"/>
  <c r="N2364" i="1"/>
  <c r="AP356" i="1"/>
  <c r="H786" i="1"/>
  <c r="AZ716" i="1"/>
  <c r="AD2080" i="1"/>
  <c r="BR2233" i="1"/>
  <c r="V2304" i="1"/>
  <c r="J2217" i="1"/>
  <c r="BR1090" i="1"/>
  <c r="J1505" i="1"/>
  <c r="CH831" i="1"/>
  <c r="J1490" i="1"/>
  <c r="CH652" i="1"/>
  <c r="J1362" i="1"/>
  <c r="BP1787" i="1"/>
  <c r="N2042" i="1"/>
  <c r="BR2237" i="1"/>
  <c r="AB2207" i="1"/>
  <c r="BF572" i="1"/>
  <c r="J1309" i="1"/>
  <c r="AB1493" i="1"/>
  <c r="BB881" i="1"/>
  <c r="AH1987" i="1"/>
  <c r="AX813" i="1"/>
  <c r="BB650" i="1"/>
  <c r="BB687" i="1"/>
  <c r="AF2011" i="1"/>
  <c r="Z818" i="1"/>
  <c r="AX816" i="1"/>
  <c r="BJ693" i="1"/>
  <c r="BN679" i="1"/>
  <c r="Z1323" i="1"/>
  <c r="J1306" i="1"/>
  <c r="J1464" i="1"/>
  <c r="J1702" i="1"/>
  <c r="V1852" i="1"/>
  <c r="J266" i="1"/>
  <c r="BN846" i="1"/>
  <c r="BN712" i="1"/>
  <c r="Z1267" i="1"/>
  <c r="J1320" i="1"/>
  <c r="H1437" i="1"/>
  <c r="J1544" i="1"/>
  <c r="V1876" i="1"/>
  <c r="AJ2053" i="1"/>
  <c r="BR1756" i="1"/>
  <c r="N2133" i="1"/>
  <c r="AH2028" i="1"/>
  <c r="BT1808" i="1"/>
  <c r="AD2126" i="1"/>
  <c r="AJ1808" i="1"/>
  <c r="AX869" i="1"/>
  <c r="AJ1801" i="1"/>
  <c r="Z699" i="1"/>
  <c r="AL1764" i="1"/>
  <c r="R734" i="1"/>
  <c r="AL1891" i="1"/>
  <c r="AH1901" i="1"/>
  <c r="BV2286" i="1"/>
  <c r="BR2241" i="1"/>
  <c r="AD2176" i="1"/>
  <c r="R2335" i="1"/>
  <c r="L2305" i="1"/>
  <c r="J2181" i="1"/>
  <c r="J2283" i="1"/>
  <c r="BR396" i="1"/>
  <c r="CB954" i="1"/>
  <c r="BJ606" i="1"/>
  <c r="BR1686" i="1"/>
  <c r="BR2290" i="1"/>
  <c r="R2241" i="1"/>
  <c r="AL1628" i="1"/>
  <c r="L604" i="1"/>
  <c r="L1633" i="1"/>
  <c r="AB1003" i="1"/>
  <c r="BR1938" i="1"/>
  <c r="CH900" i="1"/>
  <c r="BR1824" i="1"/>
  <c r="J2129" i="1"/>
  <c r="BV2253" i="1"/>
  <c r="BR2272" i="1"/>
  <c r="AD2316" i="1"/>
  <c r="Z721" i="1"/>
  <c r="L1024" i="1"/>
  <c r="BB813" i="1"/>
  <c r="N2070" i="1"/>
  <c r="BB673" i="1"/>
  <c r="BB866" i="1"/>
  <c r="Z845" i="1"/>
  <c r="N2048" i="1"/>
  <c r="Z876" i="1"/>
  <c r="R1334" i="1"/>
  <c r="J389" i="1"/>
  <c r="J551" i="1"/>
  <c r="Z1191" i="1"/>
  <c r="AD1260" i="1"/>
  <c r="AD1398" i="1"/>
  <c r="AD1699" i="1"/>
  <c r="AD1803" i="1"/>
  <c r="AX844" i="1"/>
  <c r="AP474" i="1"/>
  <c r="AL922" i="1"/>
  <c r="Z1119" i="1"/>
  <c r="AD1268" i="1"/>
  <c r="AD1495" i="1"/>
  <c r="AD1693" i="1"/>
  <c r="AD1730" i="1"/>
  <c r="BR2021" i="1"/>
  <c r="BT1843" i="1"/>
  <c r="N2150" i="1"/>
  <c r="AL2023" i="1"/>
  <c r="V2072" i="1"/>
  <c r="AB1990" i="1"/>
  <c r="BT2270" i="1"/>
  <c r="AT372" i="1"/>
  <c r="AD1600" i="1"/>
  <c r="Z424" i="1"/>
  <c r="AD1705" i="1"/>
  <c r="AP460" i="1"/>
  <c r="AD1583" i="1"/>
  <c r="AB1983" i="1"/>
  <c r="BV2233" i="1"/>
  <c r="BR2297" i="1"/>
  <c r="AD2233" i="1"/>
  <c r="V2255" i="1"/>
  <c r="N2189" i="1"/>
  <c r="J2300" i="1"/>
  <c r="J2323" i="1"/>
  <c r="N839" i="1"/>
  <c r="Z496" i="1"/>
  <c r="BX541" i="1"/>
  <c r="BP2109" i="1"/>
  <c r="BR2176" i="1"/>
  <c r="R2283" i="1"/>
  <c r="J2290" i="1"/>
  <c r="AV730" i="1"/>
  <c r="AL1636" i="1"/>
  <c r="AZ653" i="1"/>
  <c r="AL1558" i="1"/>
  <c r="N1306" i="1"/>
  <c r="AL1708" i="1"/>
  <c r="BT2032" i="1"/>
  <c r="AF2046" i="1"/>
  <c r="BR2181" i="1"/>
  <c r="AD2391" i="1"/>
  <c r="BJ266" i="1"/>
  <c r="AP1107" i="1"/>
  <c r="BX527" i="1"/>
  <c r="AH1051" i="1"/>
  <c r="BR2097" i="1"/>
  <c r="AH757" i="1"/>
  <c r="AH965" i="1"/>
  <c r="AH914" i="1"/>
  <c r="BR2108" i="1"/>
  <c r="AH1070" i="1"/>
  <c r="Z251" i="1"/>
  <c r="BV357" i="1"/>
  <c r="BR592" i="1"/>
  <c r="T1276" i="1"/>
  <c r="AP1097" i="1"/>
  <c r="AF1423" i="1"/>
  <c r="BR1877" i="1"/>
  <c r="N1842" i="1"/>
  <c r="AH342" i="1"/>
  <c r="AX256" i="1"/>
  <c r="R350" i="1"/>
  <c r="T1143" i="1"/>
  <c r="AP1307" i="1"/>
  <c r="AH1516" i="1"/>
  <c r="BR1894" i="1"/>
  <c r="N1758" i="1"/>
  <c r="R1993" i="1"/>
  <c r="BR2069" i="1"/>
  <c r="J2048" i="1"/>
  <c r="BV2136" i="1"/>
  <c r="BR1699" i="1"/>
  <c r="J2139" i="1"/>
  <c r="AD1790" i="1"/>
  <c r="Z1140" i="1"/>
  <c r="AD1876" i="1"/>
  <c r="X1108" i="1"/>
  <c r="AD1881" i="1"/>
  <c r="Z1156" i="1"/>
  <c r="AD1755" i="1"/>
  <c r="AH2156" i="1"/>
  <c r="BV2279" i="1"/>
  <c r="AH2329" i="1"/>
  <c r="AD2188" i="1"/>
  <c r="R2289" i="1"/>
  <c r="L2382" i="1"/>
  <c r="R2184" i="1"/>
  <c r="BR1946" i="1"/>
  <c r="AP1100" i="1"/>
  <c r="H1108" i="1"/>
  <c r="AP1351" i="1"/>
  <c r="BV2139" i="1"/>
  <c r="AD2169" i="1"/>
  <c r="R2279" i="1"/>
  <c r="N1756" i="1"/>
  <c r="R1271" i="1"/>
  <c r="N1776" i="1"/>
  <c r="R1175" i="1"/>
  <c r="N1792" i="1"/>
  <c r="R1288" i="1"/>
  <c r="N1939" i="1"/>
  <c r="BV1985" i="1"/>
  <c r="BT2256" i="1"/>
  <c r="AH2304" i="1"/>
  <c r="V2322" i="1"/>
  <c r="AX834" i="1"/>
  <c r="AL1714" i="1"/>
  <c r="Z705" i="1"/>
  <c r="AD1352" i="1"/>
  <c r="AD1406" i="1"/>
  <c r="AB2004" i="1"/>
  <c r="N2147" i="1"/>
  <c r="P562" i="1"/>
  <c r="AH1548" i="1"/>
  <c r="AD2288" i="1"/>
  <c r="BF529" i="1"/>
  <c r="AF1633" i="1"/>
  <c r="AD781" i="1"/>
  <c r="AH1602" i="1"/>
  <c r="AL2085" i="1"/>
  <c r="V2041" i="1"/>
  <c r="BR2324" i="1"/>
  <c r="AD2181" i="1"/>
  <c r="V2328" i="1"/>
  <c r="N2332" i="1"/>
  <c r="BX2221" i="1"/>
  <c r="N2239" i="1"/>
  <c r="AP1209" i="1"/>
  <c r="AP1138" i="1"/>
  <c r="AL1314" i="1"/>
  <c r="AD1975" i="1"/>
  <c r="AH2268" i="1"/>
  <c r="R2216" i="1"/>
  <c r="J798" i="1"/>
  <c r="AD2148" i="1"/>
  <c r="J2241" i="1"/>
  <c r="BR2216" i="1"/>
  <c r="V480" i="1"/>
  <c r="J1420" i="1"/>
  <c r="J1401" i="1"/>
  <c r="N2104" i="1"/>
  <c r="BT1682" i="1"/>
  <c r="AP992" i="1"/>
  <c r="AB1563" i="1"/>
  <c r="AD2189" i="1"/>
  <c r="AL700" i="1"/>
  <c r="V1568" i="1"/>
  <c r="AL671" i="1"/>
  <c r="V1631" i="1"/>
  <c r="AH2086" i="1"/>
  <c r="V2023" i="1"/>
  <c r="BP2291" i="1"/>
  <c r="AB2305" i="1"/>
  <c r="V2331" i="1"/>
  <c r="N2367" i="1"/>
  <c r="J2276" i="1"/>
  <c r="R2339" i="1"/>
  <c r="AR499" i="1"/>
  <c r="AD684" i="1"/>
  <c r="AT431" i="1"/>
  <c r="P2158" i="1"/>
  <c r="BR2283" i="1"/>
  <c r="R2402" i="1"/>
  <c r="BX2102" i="1"/>
  <c r="BF774" i="1"/>
  <c r="V1660" i="1"/>
  <c r="AD1516" i="1"/>
  <c r="BF662" i="1"/>
  <c r="R2189" i="1"/>
  <c r="H1934" i="1"/>
  <c r="AP1055" i="1"/>
  <c r="AH1489" i="1"/>
  <c r="AH1506" i="1"/>
  <c r="J2042" i="1"/>
  <c r="AH2079" i="1"/>
  <c r="R1105" i="1"/>
  <c r="AL1925" i="1"/>
  <c r="AD2182" i="1"/>
  <c r="Z782" i="1"/>
  <c r="V1611" i="1"/>
  <c r="Z799" i="1"/>
  <c r="V1551" i="1"/>
  <c r="R2120" i="1"/>
  <c r="V2076" i="1"/>
  <c r="BR2332" i="1"/>
  <c r="AD2324" i="1"/>
  <c r="V2171" i="1"/>
  <c r="N2241" i="1"/>
  <c r="J2169" i="1"/>
  <c r="R2195" i="1"/>
  <c r="AF1199" i="1"/>
  <c r="AH1209" i="1"/>
  <c r="Z1155" i="1"/>
  <c r="BR1992" i="1"/>
  <c r="AF2382" i="1"/>
  <c r="R2380" i="1"/>
  <c r="J834" i="1"/>
  <c r="V2070" i="1"/>
  <c r="N2363" i="1"/>
  <c r="N2365" i="1"/>
  <c r="V2010" i="1"/>
  <c r="AJ1829" i="1"/>
  <c r="AL1728" i="1"/>
  <c r="BV1876" i="1"/>
  <c r="BV2384" i="1"/>
  <c r="AP1208" i="1"/>
  <c r="AD907" i="1"/>
  <c r="AD420" i="1"/>
  <c r="BH443" i="1"/>
  <c r="J1700" i="1"/>
  <c r="V447" i="1"/>
  <c r="J1665" i="1"/>
  <c r="J2125" i="1"/>
  <c r="BV2366" i="1"/>
  <c r="BR2378" i="1"/>
  <c r="AD2315" i="1"/>
  <c r="R2238" i="1"/>
  <c r="N2321" i="1"/>
  <c r="V2280" i="1"/>
  <c r="N2182" i="1"/>
  <c r="AH1854" i="1"/>
  <c r="AL1786" i="1"/>
  <c r="AL1681" i="1"/>
  <c r="BV2343" i="1"/>
  <c r="AD2230" i="1"/>
  <c r="N2168" i="1"/>
  <c r="AD1127" i="1"/>
  <c r="V2083" i="1"/>
  <c r="J2295" i="1"/>
  <c r="BB683" i="1"/>
  <c r="AH2377" i="1"/>
  <c r="BL1073" i="1"/>
  <c r="AD1351" i="1"/>
  <c r="AL775" i="1"/>
  <c r="AX879" i="1"/>
  <c r="AH2127" i="1"/>
  <c r="J1201" i="1"/>
  <c r="R2388" i="1"/>
  <c r="AB2186" i="1"/>
  <c r="J1734" i="1"/>
  <c r="AL736" i="1"/>
  <c r="AJ1297" i="1"/>
  <c r="AL715" i="1"/>
  <c r="AL1321" i="1"/>
  <c r="BT1710" i="1"/>
  <c r="J2101" i="1"/>
  <c r="BV2344" i="1"/>
  <c r="AH2374" i="1"/>
  <c r="V2329" i="1"/>
  <c r="P2270" i="1"/>
  <c r="H2354" i="1"/>
  <c r="T2235" i="1"/>
  <c r="J2301" i="1"/>
  <c r="BF713" i="1"/>
  <c r="BV1807" i="1"/>
  <c r="V1889" i="1"/>
  <c r="BV2328" i="1"/>
  <c r="V2268" i="1"/>
  <c r="J2371" i="1"/>
  <c r="V1498" i="1"/>
  <c r="N2342" i="1"/>
  <c r="BV2191" i="1"/>
  <c r="AP757" i="1"/>
  <c r="AP858" i="1"/>
  <c r="BR1715" i="1"/>
  <c r="AH671" i="1"/>
  <c r="J2329" i="1"/>
  <c r="N2293" i="1"/>
  <c r="V2058" i="1"/>
  <c r="AH385" i="1"/>
  <c r="AP1316" i="1"/>
  <c r="CH1049" i="1"/>
  <c r="AP1292" i="1"/>
  <c r="R1995" i="1"/>
  <c r="BR1765" i="1"/>
  <c r="BR2286" i="1"/>
  <c r="AH2274" i="1"/>
  <c r="V2302" i="1"/>
  <c r="R2266" i="1"/>
  <c r="J2175" i="1"/>
  <c r="R2203" i="1"/>
  <c r="AH964" i="1"/>
  <c r="AH944" i="1"/>
  <c r="AH917" i="1"/>
  <c r="N2008" i="1"/>
  <c r="BR2253" i="1"/>
  <c r="P2221" i="1"/>
  <c r="BX2074" i="1"/>
  <c r="AL2010" i="1"/>
  <c r="R2301" i="1"/>
  <c r="AX697" i="1"/>
  <c r="R678" i="1"/>
  <c r="P674" i="1"/>
  <c r="N2080" i="1"/>
  <c r="BZ1212" i="1"/>
  <c r="V2246" i="1"/>
  <c r="BR2391" i="1"/>
  <c r="V1338" i="1"/>
  <c r="N1755" i="1"/>
  <c r="R1104" i="1"/>
  <c r="N1749" i="1"/>
  <c r="R1142" i="1"/>
  <c r="L1766" i="1"/>
  <c r="BV2098" i="1"/>
  <c r="BV2314" i="1"/>
  <c r="AH2399" i="1"/>
  <c r="T2382" i="1"/>
  <c r="R2374" i="1"/>
  <c r="N2266" i="1"/>
  <c r="V2371" i="1"/>
  <c r="J2374" i="1"/>
  <c r="AB1941" i="1"/>
  <c r="R1779" i="1"/>
  <c r="BP1780" i="1"/>
  <c r="BV2195" i="1"/>
  <c r="AD2183" i="1"/>
  <c r="N2331" i="1"/>
  <c r="BN431" i="1"/>
  <c r="AD2321" i="1"/>
  <c r="AH823" i="1"/>
  <c r="T2536" i="1"/>
  <c r="J2265" i="1"/>
  <c r="J2293" i="1"/>
  <c r="J2342" i="1"/>
  <c r="J2391" i="1"/>
  <c r="P2543" i="1"/>
  <c r="N2553" i="1"/>
  <c r="N2406" i="1"/>
  <c r="N2541" i="1"/>
  <c r="N2532" i="1"/>
  <c r="N2454" i="1"/>
  <c r="BX2277" i="1"/>
  <c r="BF1785" i="1"/>
  <c r="AZ1591" i="1"/>
  <c r="AX923" i="1"/>
  <c r="BF1294" i="1"/>
  <c r="R1002" i="1"/>
  <c r="BN1338" i="1"/>
  <c r="AT817" i="1"/>
  <c r="BN1224" i="1"/>
  <c r="AL1049" i="1"/>
  <c r="BB1302" i="1"/>
  <c r="AX1503" i="1"/>
  <c r="Z1043" i="1"/>
  <c r="AN1962" i="1"/>
  <c r="AH1082" i="1"/>
  <c r="BV544" i="1"/>
  <c r="BP401" i="1"/>
  <c r="BN1457" i="1"/>
  <c r="AP740" i="1"/>
  <c r="BN1362" i="1"/>
  <c r="CH552" i="1"/>
  <c r="BZ1418" i="1"/>
  <c r="BN525" i="1"/>
  <c r="CD1390" i="1"/>
  <c r="Z321" i="1"/>
  <c r="BV1586" i="1"/>
  <c r="CD400" i="1"/>
  <c r="AX1071" i="1"/>
  <c r="CD298" i="1"/>
  <c r="J1085" i="1"/>
  <c r="AD405" i="1"/>
  <c r="AX1243" i="1"/>
  <c r="V389" i="1"/>
  <c r="BB943" i="1"/>
  <c r="N473" i="1"/>
  <c r="BB1112" i="1"/>
  <c r="AL571" i="1"/>
  <c r="BR1282" i="1"/>
  <c r="AB520" i="1"/>
  <c r="R613" i="1"/>
  <c r="H289" i="1"/>
  <c r="AN604" i="1"/>
  <c r="V503" i="1"/>
  <c r="N453" i="1"/>
  <c r="AD475" i="1"/>
  <c r="V565" i="1"/>
  <c r="H471" i="1"/>
  <c r="V421" i="1"/>
  <c r="AL314" i="1"/>
  <c r="AH270" i="1"/>
  <c r="BN573" i="1"/>
  <c r="CD498" i="1"/>
  <c r="BF546" i="1"/>
  <c r="CD522" i="1"/>
  <c r="AL902" i="1"/>
  <c r="BF315" i="1"/>
  <c r="AP308" i="1"/>
  <c r="BF295" i="1"/>
  <c r="CD413" i="1"/>
  <c r="AH417" i="1"/>
  <c r="AT356" i="1"/>
  <c r="AZ275" i="1"/>
  <c r="J504" i="1"/>
  <c r="AL889" i="1"/>
  <c r="BJ712" i="1"/>
  <c r="BJ1404" i="1"/>
  <c r="CF1864" i="1"/>
  <c r="BN2050" i="1"/>
  <c r="BN1792" i="1"/>
  <c r="BV868" i="1"/>
  <c r="CH1450" i="1"/>
  <c r="CB1129" i="1"/>
  <c r="BZ979" i="1"/>
  <c r="BV935" i="1"/>
  <c r="CB1304" i="1"/>
  <c r="Z1085" i="1"/>
  <c r="Z641" i="1"/>
  <c r="J893" i="1"/>
  <c r="BJ1013" i="1"/>
  <c r="CD253" i="1"/>
  <c r="N371" i="1"/>
  <c r="Z838" i="1"/>
  <c r="L331" i="1"/>
  <c r="CH746" i="1"/>
  <c r="CH820" i="1"/>
  <c r="BZ1380" i="1"/>
  <c r="CD516" i="1"/>
  <c r="AV1437" i="1"/>
  <c r="BF446" i="1"/>
  <c r="BT562" i="1"/>
  <c r="BD373" i="1"/>
  <c r="BJ1126" i="1"/>
  <c r="AH424" i="1"/>
  <c r="AT707" i="1"/>
  <c r="AD509" i="1"/>
  <c r="BN1077" i="1"/>
  <c r="N617" i="1"/>
  <c r="BV1096" i="1"/>
  <c r="CB996" i="1"/>
  <c r="AV1227" i="1"/>
  <c r="BN705" i="1"/>
  <c r="CH1160" i="1"/>
  <c r="N467" i="1"/>
  <c r="CB646" i="1"/>
  <c r="BJ1177" i="1"/>
  <c r="BV1260" i="1"/>
  <c r="CH929" i="1"/>
  <c r="T1136" i="1"/>
  <c r="BJ1091" i="1"/>
  <c r="J645" i="1"/>
  <c r="BN735" i="1"/>
  <c r="AP694" i="1"/>
  <c r="BN813" i="1"/>
  <c r="N895" i="1"/>
  <c r="CH707" i="1"/>
  <c r="AH692" i="1"/>
  <c r="Z694" i="1"/>
  <c r="BJ750" i="1"/>
  <c r="BR441" i="1"/>
  <c r="T604" i="1"/>
  <c r="AH411" i="1"/>
  <c r="BB1334" i="1"/>
  <c r="AF492" i="1"/>
  <c r="N630" i="1"/>
  <c r="BR937" i="1"/>
  <c r="CH928" i="1"/>
  <c r="V357" i="1"/>
  <c r="BN397" i="1"/>
  <c r="AL425" i="1"/>
  <c r="AJ639" i="1"/>
  <c r="BL919" i="1"/>
  <c r="AZ261" i="1"/>
  <c r="BZ851" i="1"/>
  <c r="CB1325" i="1"/>
  <c r="T275" i="1"/>
  <c r="R474" i="1"/>
  <c r="CF702" i="1"/>
  <c r="AX1642" i="1"/>
  <c r="AX298" i="1"/>
  <c r="AX553" i="1"/>
  <c r="BN634" i="1"/>
  <c r="J1666" i="1"/>
  <c r="BN610" i="1"/>
  <c r="J1699" i="1"/>
  <c r="BJ529" i="1"/>
  <c r="J1615" i="1"/>
  <c r="BZ876" i="1"/>
  <c r="BR428" i="1"/>
  <c r="BN642" i="1"/>
  <c r="BR1363" i="1"/>
  <c r="BR699" i="1"/>
  <c r="L527" i="1"/>
  <c r="BZ824" i="1"/>
  <c r="BF979" i="1"/>
  <c r="BZ519" i="1"/>
  <c r="AP489" i="1"/>
  <c r="BZ481" i="1"/>
  <c r="H1633" i="1"/>
  <c r="BN473" i="1"/>
  <c r="J1643" i="1"/>
  <c r="BR565" i="1"/>
  <c r="J1560" i="1"/>
  <c r="CD274" i="1"/>
  <c r="AD579" i="1"/>
  <c r="BN544" i="1"/>
  <c r="AX1492" i="1"/>
  <c r="BN580" i="1"/>
  <c r="R431" i="1"/>
  <c r="BN510" i="1"/>
  <c r="AX1315" i="1"/>
  <c r="BL303" i="1"/>
  <c r="CH796" i="1"/>
  <c r="AT545" i="1"/>
  <c r="J1614" i="1"/>
  <c r="BV538" i="1"/>
  <c r="J1664" i="1"/>
  <c r="BL338" i="1"/>
  <c r="H1591" i="1"/>
  <c r="Z361" i="1"/>
  <c r="AL768" i="1"/>
  <c r="BR593" i="1"/>
  <c r="AZ1248" i="1"/>
  <c r="BF498" i="1"/>
  <c r="BJ767" i="1"/>
  <c r="CF513" i="1"/>
  <c r="CD713" i="1"/>
  <c r="BZ349" i="1"/>
  <c r="BJ333" i="1"/>
  <c r="BB396" i="1"/>
  <c r="J1649" i="1"/>
  <c r="CD382" i="1"/>
  <c r="J1545" i="1"/>
  <c r="AX280" i="1"/>
  <c r="J1552" i="1"/>
  <c r="BF386" i="1"/>
  <c r="AP769" i="1"/>
  <c r="BJ321" i="1"/>
  <c r="V532" i="1"/>
  <c r="BN931" i="1"/>
  <c r="BL296" i="1"/>
  <c r="AL438" i="1"/>
  <c r="N903" i="1"/>
  <c r="BN722" i="1"/>
  <c r="BV341" i="1"/>
  <c r="R511" i="1"/>
  <c r="BR1814" i="1"/>
  <c r="BF582" i="1"/>
  <c r="BR1936" i="1"/>
  <c r="J291" i="1"/>
  <c r="BR1910" i="1"/>
  <c r="BF412" i="1"/>
  <c r="AL1146" i="1"/>
  <c r="R649" i="1"/>
  <c r="BB916" i="1"/>
  <c r="AL623" i="1"/>
  <c r="AH259" i="1"/>
  <c r="R824" i="1"/>
  <c r="AZ1213" i="1"/>
  <c r="AF660" i="1"/>
  <c r="Z320" i="1"/>
  <c r="AX865" i="1"/>
  <c r="AL1810" i="1"/>
  <c r="AV807" i="1"/>
  <c r="AL1896" i="1"/>
  <c r="AP1069" i="1"/>
  <c r="AL1882" i="1"/>
  <c r="CB877" i="1"/>
  <c r="AP1471" i="1"/>
  <c r="AP1050" i="1"/>
  <c r="AT1019" i="1"/>
  <c r="AF422" i="1"/>
  <c r="AT837" i="1"/>
  <c r="AP928" i="1"/>
  <c r="BJ1153" i="1"/>
  <c r="BZ462" i="1"/>
  <c r="BR1126" i="1"/>
  <c r="AP883" i="1"/>
  <c r="AH1735" i="1"/>
  <c r="AP867" i="1"/>
  <c r="AH1896" i="1"/>
  <c r="AP763" i="1"/>
  <c r="AH1924" i="1"/>
  <c r="AF597" i="1"/>
  <c r="J1468" i="1"/>
  <c r="AP762" i="1"/>
  <c r="AH1953" i="1"/>
  <c r="BV1777" i="1"/>
  <c r="AH1898" i="1"/>
  <c r="AP896" i="1"/>
  <c r="AH1853" i="1"/>
  <c r="AP775" i="1"/>
  <c r="AH1777" i="1"/>
  <c r="AP860" i="1"/>
  <c r="AH1730" i="1"/>
  <c r="BV1678" i="1"/>
  <c r="AF1885" i="1"/>
  <c r="AN856" i="1"/>
  <c r="AH1744" i="1"/>
  <c r="BR322" i="1"/>
  <c r="AH1350" i="1"/>
  <c r="AN758" i="1"/>
  <c r="AH1806" i="1"/>
  <c r="BV1713" i="1"/>
  <c r="AH1775" i="1"/>
  <c r="AP767" i="1"/>
  <c r="AH1737" i="1"/>
  <c r="AP855" i="1"/>
  <c r="AH1852" i="1"/>
  <c r="AP750" i="1"/>
  <c r="AH1880" i="1"/>
  <c r="BV1743" i="1"/>
  <c r="AH1814" i="1"/>
  <c r="AP771" i="1"/>
  <c r="AH1790" i="1"/>
  <c r="J403" i="1"/>
  <c r="AH1414" i="1"/>
  <c r="AP831" i="1"/>
  <c r="AH1939" i="1"/>
  <c r="BV1714" i="1"/>
  <c r="AH1839" i="1"/>
  <c r="AP813" i="1"/>
  <c r="AH1827" i="1"/>
  <c r="AP776" i="1"/>
  <c r="AH1798" i="1"/>
  <c r="AP806" i="1"/>
  <c r="AH1841" i="1"/>
  <c r="BV1758" i="1"/>
  <c r="AF1836" i="1"/>
  <c r="AN814" i="1"/>
  <c r="AH1785" i="1"/>
  <c r="AL687" i="1"/>
  <c r="AH1635" i="1"/>
  <c r="AP782" i="1"/>
  <c r="AF1955" i="1"/>
  <c r="BV1728" i="1"/>
  <c r="AH1803" i="1"/>
  <c r="AP853" i="1"/>
  <c r="AH1791" i="1"/>
  <c r="AP761" i="1"/>
  <c r="AF1787" i="1"/>
  <c r="AP756" i="1"/>
  <c r="AF1738" i="1"/>
  <c r="BV1762" i="1"/>
  <c r="AH1741" i="1"/>
  <c r="AP845" i="1"/>
  <c r="AH1747" i="1"/>
  <c r="BJ936" i="1"/>
  <c r="V1658" i="1"/>
  <c r="AP881" i="1"/>
  <c r="AH1938" i="1"/>
  <c r="BV1712" i="1"/>
  <c r="AF1927" i="1"/>
  <c r="AP764" i="1"/>
  <c r="AH1740" i="1"/>
  <c r="AP859" i="1"/>
  <c r="AH1793" i="1"/>
  <c r="AP832" i="1"/>
  <c r="AH1778" i="1"/>
  <c r="BV1705" i="1"/>
  <c r="AH1958" i="1"/>
  <c r="AP785" i="1"/>
  <c r="AD1197" i="1"/>
  <c r="AP1453" i="1"/>
  <c r="AL1646" i="1"/>
  <c r="AD1901" i="1"/>
  <c r="BH1115" i="1"/>
  <c r="X807" i="1"/>
  <c r="N998" i="1"/>
  <c r="Z750" i="1"/>
  <c r="BB1343" i="1"/>
  <c r="V775" i="1"/>
  <c r="V769" i="1"/>
  <c r="V880" i="1"/>
  <c r="N1019" i="1"/>
  <c r="AH473" i="1"/>
  <c r="BN466" i="1"/>
  <c r="Z1147" i="1"/>
  <c r="J1195" i="1"/>
  <c r="AD1510" i="1"/>
  <c r="AB1654" i="1"/>
  <c r="AD1863" i="1"/>
  <c r="AL2059" i="1"/>
  <c r="BV1779" i="1"/>
  <c r="N2036" i="1"/>
  <c r="AH2085" i="1"/>
  <c r="T1976" i="1"/>
  <c r="AD2057" i="1"/>
  <c r="BT2333" i="1"/>
  <c r="AB1780" i="1"/>
  <c r="AX648" i="1"/>
  <c r="BF613" i="1"/>
  <c r="BR727" i="1"/>
  <c r="Z1296" i="1"/>
  <c r="J1308" i="1"/>
  <c r="AB1367" i="1"/>
  <c r="AD1581" i="1"/>
  <c r="AB1843" i="1"/>
  <c r="L1318" i="1"/>
  <c r="AH623" i="1"/>
  <c r="BJ494" i="1"/>
  <c r="Z1169" i="1"/>
  <c r="J1239" i="1"/>
  <c r="AD1455" i="1"/>
  <c r="AD1694" i="1"/>
  <c r="AD1902" i="1"/>
  <c r="AL834" i="1"/>
  <c r="Z617" i="1"/>
  <c r="BP324" i="1"/>
  <c r="X1150" i="1"/>
  <c r="J1159" i="1"/>
  <c r="AD1336" i="1"/>
  <c r="AD1687" i="1"/>
  <c r="AD1828" i="1"/>
  <c r="AL2007" i="1"/>
  <c r="BV1775" i="1"/>
  <c r="L2081" i="1"/>
  <c r="AH1995" i="1"/>
  <c r="T2130" i="1"/>
  <c r="AD2044" i="1"/>
  <c r="AD1602" i="1"/>
  <c r="AD1861" i="1"/>
  <c r="AX680" i="1"/>
  <c r="X541" i="1"/>
  <c r="CD393" i="1"/>
  <c r="Z1113" i="1"/>
  <c r="J1096" i="1"/>
  <c r="AD1363" i="1"/>
  <c r="AD1635" i="1"/>
  <c r="AD1936" i="1"/>
  <c r="AP320" i="1"/>
  <c r="BB798" i="1"/>
  <c r="CH734" i="1"/>
  <c r="Z718" i="1"/>
  <c r="CF548" i="1"/>
  <c r="V677" i="1"/>
  <c r="R854" i="1"/>
  <c r="R810" i="1"/>
  <c r="J565" i="1"/>
  <c r="Z929" i="1"/>
  <c r="BV351" i="1"/>
  <c r="V1167" i="1"/>
  <c r="J1194" i="1"/>
  <c r="H1472" i="1"/>
  <c r="H1619" i="1"/>
  <c r="V1793" i="1"/>
  <c r="AF1990" i="1"/>
  <c r="BP1766" i="1"/>
  <c r="J2020" i="1"/>
  <c r="R2129" i="1"/>
  <c r="BV1709" i="1"/>
  <c r="N2085" i="1"/>
  <c r="J1701" i="1"/>
  <c r="V1856" i="1"/>
  <c r="V456" i="1"/>
  <c r="Z274" i="1"/>
  <c r="BX373" i="1"/>
  <c r="V1098" i="1"/>
  <c r="J1169" i="1"/>
  <c r="J1454" i="1"/>
  <c r="J1617" i="1"/>
  <c r="V1810" i="1"/>
  <c r="J463" i="1"/>
  <c r="N946" i="1"/>
  <c r="AX368" i="1"/>
  <c r="V1309" i="1"/>
  <c r="J1162" i="1"/>
  <c r="H1521" i="1"/>
  <c r="H1668" i="1"/>
  <c r="V1849" i="1"/>
  <c r="AL568" i="1"/>
  <c r="BJ895" i="1"/>
  <c r="BV265" i="1"/>
  <c r="V1145" i="1"/>
  <c r="J1268" i="1"/>
  <c r="J1470" i="1"/>
  <c r="J1684" i="1"/>
  <c r="V1726" i="1"/>
  <c r="AH2052" i="1"/>
  <c r="BR1716" i="1"/>
  <c r="J1982" i="1"/>
  <c r="R2034" i="1"/>
  <c r="BT1766" i="1"/>
  <c r="N2141" i="1"/>
  <c r="J1642" i="1"/>
  <c r="V1765" i="1"/>
  <c r="AL616" i="1"/>
  <c r="BJ853" i="1"/>
  <c r="CB373" i="1"/>
  <c r="V1219" i="1"/>
  <c r="H1150" i="1"/>
  <c r="J1355" i="1"/>
  <c r="J1548" i="1"/>
  <c r="V1740" i="1"/>
  <c r="V608" i="1"/>
  <c r="AD295" i="1"/>
  <c r="N2024" i="1"/>
  <c r="CF254" i="1"/>
  <c r="AH263" i="1"/>
  <c r="BJ971" i="1"/>
  <c r="N1978" i="1"/>
  <c r="CH922" i="1"/>
  <c r="AX517" i="1"/>
  <c r="AH1036" i="1"/>
  <c r="AX323" i="1"/>
  <c r="V1139" i="1"/>
  <c r="J1314" i="1"/>
  <c r="J1484" i="1"/>
  <c r="J1587" i="1"/>
  <c r="T1752" i="1"/>
  <c r="BJ291" i="1"/>
  <c r="CH809" i="1"/>
  <c r="AV261" i="1"/>
  <c r="V1251" i="1"/>
  <c r="J1100" i="1"/>
  <c r="J1366" i="1"/>
  <c r="J1646" i="1"/>
  <c r="V1729" i="1"/>
  <c r="AH2050" i="1"/>
  <c r="BR1729" i="1"/>
  <c r="J1980" i="1"/>
  <c r="R2133" i="1"/>
  <c r="BV1750" i="1"/>
  <c r="N2057" i="1"/>
  <c r="AH1895" i="1"/>
  <c r="AP768" i="1"/>
  <c r="AH1925" i="1"/>
  <c r="AP873" i="1"/>
  <c r="AH1863" i="1"/>
  <c r="AN800" i="1"/>
  <c r="AF1752" i="1"/>
  <c r="BR1748" i="1"/>
  <c r="BT2284" i="1"/>
  <c r="BR2255" i="1"/>
  <c r="AD2323" i="1"/>
  <c r="R2233" i="1"/>
  <c r="N2174" i="1"/>
  <c r="R2386" i="1"/>
  <c r="AL1775" i="1"/>
  <c r="V1366" i="1"/>
  <c r="V1342" i="1"/>
  <c r="J1386" i="1"/>
  <c r="N2105" i="1"/>
  <c r="AD2332" i="1"/>
  <c r="P2284" i="1"/>
  <c r="J1747" i="1"/>
  <c r="R1292" i="1"/>
  <c r="H1878" i="1"/>
  <c r="AH1324" i="1"/>
  <c r="J1922" i="1"/>
  <c r="AH1275" i="1"/>
  <c r="H1801" i="1"/>
  <c r="AB2137" i="1"/>
  <c r="BV2377" i="1"/>
  <c r="AH2321" i="1"/>
  <c r="AL1908" i="1"/>
  <c r="AZ618" i="1"/>
  <c r="AL1852" i="1"/>
  <c r="R356" i="1"/>
  <c r="J1705" i="1"/>
  <c r="H1570" i="1"/>
  <c r="J1596" i="1"/>
  <c r="J1688" i="1"/>
  <c r="AJ1591" i="1"/>
  <c r="J1687" i="1"/>
  <c r="N1705" i="1"/>
  <c r="AZ681" i="1"/>
  <c r="L758" i="1"/>
  <c r="AF954" i="1"/>
  <c r="AL1191" i="1"/>
  <c r="AJ1409" i="1"/>
  <c r="R1685" i="1"/>
  <c r="AH1812" i="1"/>
  <c r="BF685" i="1"/>
  <c r="Z728" i="1"/>
  <c r="N670" i="1"/>
  <c r="AH980" i="1"/>
  <c r="AL1093" i="1"/>
  <c r="AL1449" i="1"/>
  <c r="R1665" i="1"/>
  <c r="AH1881" i="1"/>
  <c r="BV1733" i="1"/>
  <c r="N2022" i="1"/>
  <c r="R2093" i="1"/>
  <c r="BR1728" i="1"/>
  <c r="J2157" i="1"/>
  <c r="AH1982" i="1"/>
  <c r="AL2118" i="1"/>
  <c r="Z677" i="1"/>
  <c r="AL1511" i="1"/>
  <c r="V785" i="1"/>
  <c r="AL1517" i="1"/>
  <c r="V685" i="1"/>
  <c r="AL1422" i="1"/>
  <c r="N2020" i="1"/>
  <c r="R2009" i="1"/>
  <c r="BR2339" i="1"/>
  <c r="AD2185" i="1"/>
  <c r="T2186" i="1"/>
  <c r="R2297" i="1"/>
  <c r="J2332" i="1"/>
  <c r="N2381" i="1"/>
  <c r="BF655" i="1"/>
  <c r="H1913" i="1"/>
  <c r="Z747" i="1"/>
  <c r="R2080" i="1"/>
  <c r="BR2380" i="1"/>
  <c r="V2395" i="1"/>
  <c r="J2269" i="1"/>
  <c r="AV555" i="1"/>
  <c r="R1502" i="1"/>
  <c r="J406" i="1"/>
  <c r="R1456" i="1"/>
  <c r="AD571" i="1"/>
  <c r="R1337" i="1"/>
  <c r="AD2071" i="1"/>
  <c r="AL1996" i="1"/>
  <c r="BR2178" i="1"/>
  <c r="AD2372" i="1"/>
  <c r="J1828" i="1"/>
  <c r="AH1203" i="1"/>
  <c r="BB915" i="1"/>
  <c r="BN897" i="1"/>
  <c r="R2079" i="1"/>
  <c r="CH811" i="1"/>
  <c r="Z916" i="1"/>
  <c r="BJ896" i="1"/>
  <c r="R1975" i="1"/>
  <c r="BJ854" i="1"/>
  <c r="J753" i="1"/>
  <c r="V722" i="1"/>
  <c r="J505" i="1"/>
  <c r="AH942" i="1"/>
  <c r="AD1272" i="1"/>
  <c r="AD1435" i="1"/>
  <c r="AD1686" i="1"/>
  <c r="AD1896" i="1"/>
  <c r="AB828" i="1"/>
  <c r="R720" i="1"/>
  <c r="AL561" i="1"/>
  <c r="AN975" i="1"/>
  <c r="AD1257" i="1"/>
  <c r="AD1344" i="1"/>
  <c r="AD1580" i="1"/>
  <c r="AD1765" i="1"/>
  <c r="BR2008" i="1"/>
  <c r="BT1878" i="1"/>
  <c r="AD1978" i="1"/>
  <c r="AL2029" i="1"/>
  <c r="V1975" i="1"/>
  <c r="BV2143" i="1"/>
  <c r="BT2207" i="1"/>
  <c r="BF865" i="1"/>
  <c r="R1610" i="1"/>
  <c r="BD814" i="1"/>
  <c r="AL1706" i="1"/>
  <c r="BB711" i="1"/>
  <c r="AL1693" i="1"/>
  <c r="BV2149" i="1"/>
  <c r="AH2069" i="1"/>
  <c r="BR2223" i="1"/>
  <c r="AD2373" i="1"/>
  <c r="V2247" i="1"/>
  <c r="N2295" i="1"/>
  <c r="J2398" i="1"/>
  <c r="L2389" i="1"/>
  <c r="N861" i="1"/>
  <c r="H758" i="1"/>
  <c r="AX599" i="1"/>
  <c r="V2097" i="1"/>
  <c r="AH2388" i="1"/>
  <c r="R2280" i="1"/>
  <c r="AH1888" i="1"/>
  <c r="AN870" i="1"/>
  <c r="AF1808" i="1"/>
  <c r="AP798" i="1"/>
  <c r="AH1859" i="1"/>
  <c r="AP825" i="1"/>
  <c r="AH1743" i="1"/>
  <c r="BV1685" i="1"/>
  <c r="BV2220" i="1"/>
  <c r="BR2225" i="1"/>
  <c r="AD2279" i="1"/>
  <c r="R369" i="1"/>
  <c r="J1373" i="1"/>
  <c r="AB1276" i="1"/>
  <c r="R1302" i="1"/>
  <c r="AD1987" i="1"/>
  <c r="R1238" i="1"/>
  <c r="P1269" i="1"/>
  <c r="R1320" i="1"/>
  <c r="AD1981" i="1"/>
  <c r="R1321" i="1"/>
  <c r="BZ540" i="1"/>
  <c r="BZ775" i="1"/>
  <c r="BF550" i="1"/>
  <c r="R1154" i="1"/>
  <c r="AP1149" i="1"/>
  <c r="AF1451" i="1"/>
  <c r="BR1841" i="1"/>
  <c r="L1794" i="1"/>
  <c r="BJ468" i="1"/>
  <c r="BN585" i="1"/>
  <c r="BF537" i="1"/>
  <c r="R1162" i="1"/>
  <c r="AP1155" i="1"/>
  <c r="AF1416" i="1"/>
  <c r="BR1912" i="1"/>
  <c r="N1812" i="1"/>
  <c r="R2043" i="1"/>
  <c r="BR2049" i="1"/>
  <c r="T2039" i="1"/>
  <c r="BV1999" i="1"/>
  <c r="BR2044" i="1"/>
  <c r="H1976" i="1"/>
  <c r="N1925" i="1"/>
  <c r="R1166" i="1"/>
  <c r="N1728" i="1"/>
  <c r="R1174" i="1"/>
  <c r="N1856" i="1"/>
  <c r="P1122" i="1"/>
  <c r="N1940" i="1"/>
  <c r="BV1978" i="1"/>
  <c r="BT2200" i="1"/>
  <c r="AH2363" i="1"/>
  <c r="T2340" i="1"/>
  <c r="R2394" i="1"/>
  <c r="N2366" i="1"/>
  <c r="R2303" i="1"/>
  <c r="V1798" i="1"/>
  <c r="AL1579" i="1"/>
  <c r="AJ1710" i="1"/>
  <c r="AL1877" i="1"/>
  <c r="BV2315" i="1"/>
  <c r="AB2249" i="1"/>
  <c r="N2218" i="1"/>
  <c r="H457" i="1"/>
  <c r="J1090" i="1"/>
  <c r="AL483" i="1"/>
  <c r="H1178" i="1"/>
  <c r="BB406" i="1"/>
  <c r="AP1310" i="1"/>
  <c r="AH2126" i="1"/>
  <c r="BV1693" i="1"/>
  <c r="BR2295" i="1"/>
  <c r="AD2329" i="1"/>
  <c r="V1764" i="1"/>
  <c r="Z1177" i="1"/>
  <c r="V1912" i="1"/>
  <c r="AD1468" i="1"/>
  <c r="BT1962" i="1"/>
  <c r="J1880" i="1"/>
  <c r="J1736" i="1"/>
  <c r="J1757" i="1"/>
  <c r="BT1955" i="1"/>
  <c r="BV1925" i="1"/>
  <c r="BV1853" i="1"/>
  <c r="J820" i="1"/>
  <c r="R672" i="1"/>
  <c r="AF982" i="1"/>
  <c r="AB1171" i="1"/>
  <c r="AP1496" i="1"/>
  <c r="AL1702" i="1"/>
  <c r="R1943" i="1"/>
  <c r="R697" i="1"/>
  <c r="H863" i="1"/>
  <c r="N866" i="1"/>
  <c r="AH904" i="1"/>
  <c r="AD1099" i="1"/>
  <c r="AP1457" i="1"/>
  <c r="AL1701" i="1"/>
  <c r="R1756" i="1"/>
  <c r="BR1943" i="1"/>
  <c r="J1978" i="1"/>
  <c r="AD2007" i="1"/>
  <c r="BR2038" i="1"/>
  <c r="V2036" i="1"/>
  <c r="BV2031" i="1"/>
  <c r="BV2402" i="1"/>
  <c r="AD531" i="1"/>
  <c r="AH1610" i="1"/>
  <c r="R459" i="1"/>
  <c r="AH1665" i="1"/>
  <c r="J517" i="1"/>
  <c r="AH1547" i="1"/>
  <c r="AL2058" i="1"/>
  <c r="V2049" i="1"/>
  <c r="BR2302" i="1"/>
  <c r="AD2328" i="1"/>
  <c r="V2378" i="1"/>
  <c r="N2197" i="1"/>
  <c r="J2317" i="1"/>
  <c r="N2232" i="1"/>
  <c r="AX498" i="1"/>
  <c r="R865" i="1"/>
  <c r="BB470" i="1"/>
  <c r="N2157" i="1"/>
  <c r="BR2183" i="1"/>
  <c r="V2273" i="1"/>
  <c r="J2185" i="1"/>
  <c r="BN467" i="1"/>
  <c r="AH1422" i="1"/>
  <c r="CH554" i="1"/>
  <c r="AH1503" i="1"/>
  <c r="J496" i="1"/>
  <c r="AH1400" i="1"/>
  <c r="BR2003" i="1"/>
  <c r="N2037" i="1"/>
  <c r="BR2167" i="1"/>
  <c r="AD2281" i="1"/>
  <c r="AJ807" i="1"/>
  <c r="AL1128" i="1"/>
  <c r="AD1567" i="1"/>
  <c r="AH1946" i="1"/>
  <c r="AH1757" i="1"/>
  <c r="AF1745" i="1"/>
  <c r="AH1792" i="1"/>
  <c r="AH1849" i="1"/>
  <c r="AH1954" i="1"/>
  <c r="AH1945" i="1"/>
  <c r="V819" i="1"/>
  <c r="J671" i="1"/>
  <c r="AH998" i="1"/>
  <c r="AL1166" i="1"/>
  <c r="AL1335" i="1"/>
  <c r="P1668" i="1"/>
  <c r="R1880" i="1"/>
  <c r="Z875" i="1"/>
  <c r="T730" i="1"/>
  <c r="J648" i="1"/>
  <c r="AH932" i="1"/>
  <c r="AL1216" i="1"/>
  <c r="AJ1521" i="1"/>
  <c r="R1565" i="1"/>
  <c r="R1859" i="1"/>
  <c r="BV1686" i="1"/>
  <c r="N2045" i="1"/>
  <c r="BT2130" i="1"/>
  <c r="BR2120" i="1"/>
  <c r="J2133" i="1"/>
  <c r="R2022" i="1"/>
  <c r="AF2123" i="1"/>
  <c r="N764" i="1"/>
  <c r="AD1415" i="1"/>
  <c r="J869" i="1"/>
  <c r="AB1353" i="1"/>
  <c r="J819" i="1"/>
  <c r="AB1437" i="1"/>
  <c r="BV1846" i="1"/>
  <c r="AD2098" i="1"/>
  <c r="BP2389" i="1"/>
  <c r="AD2254" i="1"/>
  <c r="V2317" i="1"/>
  <c r="N2386" i="1"/>
  <c r="J2244" i="1"/>
  <c r="N2183" i="1"/>
  <c r="BZ837" i="1"/>
  <c r="R600" i="1"/>
  <c r="R609" i="1"/>
  <c r="J2022" i="1"/>
  <c r="BR2395" i="1"/>
  <c r="V2293" i="1"/>
  <c r="J2204" i="1"/>
  <c r="R803" i="1"/>
  <c r="AP1336" i="1"/>
  <c r="R664" i="1"/>
  <c r="AP1334" i="1"/>
  <c r="N844" i="1"/>
  <c r="AP1482" i="1"/>
  <c r="J2069" i="1"/>
  <c r="R2007" i="1"/>
  <c r="BR2314" i="1"/>
  <c r="AD2268" i="1"/>
  <c r="N1924" i="1"/>
  <c r="V1301" i="1"/>
  <c r="BV1398" i="1"/>
  <c r="N833" i="1"/>
  <c r="J2108" i="1"/>
  <c r="R713" i="1"/>
  <c r="N879" i="1"/>
  <c r="N652" i="1"/>
  <c r="J2127" i="1"/>
  <c r="N809" i="1"/>
  <c r="AV723" i="1"/>
  <c r="P485" i="1"/>
  <c r="BN719" i="1"/>
  <c r="Z1187" i="1"/>
  <c r="J1223" i="1"/>
  <c r="AD1357" i="1"/>
  <c r="AD1539" i="1"/>
  <c r="AD1953" i="1"/>
  <c r="BF676" i="1"/>
  <c r="BB603" i="1"/>
  <c r="AV450" i="1"/>
  <c r="Z1271" i="1"/>
  <c r="J1107" i="1"/>
  <c r="AB1507" i="1"/>
  <c r="AD1664" i="1"/>
  <c r="AD1834" i="1"/>
  <c r="AL2006" i="1"/>
  <c r="BV1789" i="1"/>
  <c r="N1979" i="1"/>
  <c r="AH2101" i="1"/>
  <c r="V1995" i="1"/>
  <c r="AD2135" i="1"/>
  <c r="AB1619" i="1"/>
  <c r="AP593" i="1"/>
  <c r="AD1692" i="1"/>
  <c r="CD350" i="1"/>
  <c r="AD1685" i="1"/>
  <c r="CH309" i="1"/>
  <c r="AD1651" i="1"/>
  <c r="N1987" i="1"/>
  <c r="BT2291" i="1"/>
  <c r="BR2335" i="1"/>
  <c r="AD2374" i="1"/>
  <c r="R2372" i="1"/>
  <c r="N2177" i="1"/>
  <c r="V2274" i="1"/>
  <c r="J2197" i="1"/>
  <c r="AD764" i="1"/>
  <c r="BN321" i="1"/>
  <c r="AH721" i="1"/>
  <c r="AL2048" i="1"/>
  <c r="AH2301" i="1"/>
  <c r="P2235" i="1"/>
  <c r="BR1902" i="1"/>
  <c r="R264" i="1"/>
  <c r="BR1832" i="1"/>
  <c r="T583" i="1"/>
  <c r="BP1794" i="1"/>
  <c r="AB779" i="1"/>
  <c r="AL1833" i="1"/>
  <c r="V2071" i="1"/>
  <c r="BV2276" i="1"/>
  <c r="BR2196" i="1"/>
  <c r="AD2198" i="1"/>
  <c r="L660" i="1"/>
  <c r="AP1373" i="1"/>
  <c r="AL860" i="1"/>
  <c r="Z1110" i="1"/>
  <c r="Z1168" i="1"/>
  <c r="AH2035" i="1"/>
  <c r="BN657" i="1"/>
  <c r="J2337" i="1"/>
  <c r="J2345" i="1"/>
  <c r="V2149" i="1"/>
  <c r="BJ783" i="1"/>
  <c r="V1391" i="1"/>
  <c r="BR733" i="1"/>
  <c r="V1384" i="1"/>
  <c r="BV2023" i="1"/>
  <c r="BR2031" i="1"/>
  <c r="BR2267" i="1"/>
  <c r="AD2353" i="1"/>
  <c r="V2231" i="1"/>
  <c r="R2302" i="1"/>
  <c r="J2192" i="1"/>
  <c r="R2315" i="1"/>
  <c r="J481" i="1"/>
  <c r="BZ617" i="1"/>
  <c r="BZ917" i="1"/>
  <c r="AH2006" i="1"/>
  <c r="BR2227" i="1"/>
  <c r="V2203" i="1"/>
  <c r="BZ2097" i="1"/>
  <c r="R1147" i="1"/>
  <c r="R2393" i="1"/>
  <c r="J1861" i="1"/>
  <c r="BB524" i="1"/>
  <c r="V1142" i="1"/>
  <c r="V1106" i="1"/>
  <c r="R2006" i="1"/>
  <c r="AP882" i="1"/>
  <c r="V2388" i="1"/>
  <c r="J2252" i="1"/>
  <c r="BV2203" i="1"/>
  <c r="BF531" i="1"/>
  <c r="R1358" i="1"/>
  <c r="J260" i="1"/>
  <c r="R1342" i="1"/>
  <c r="AD2051" i="1"/>
  <c r="AL2069" i="1"/>
  <c r="BR2182" i="1"/>
  <c r="AB2319" i="1"/>
  <c r="V2190" i="1"/>
  <c r="R2345" i="1"/>
  <c r="J2394" i="1"/>
  <c r="R2219" i="1"/>
  <c r="J1679" i="1"/>
  <c r="BR833" i="1"/>
  <c r="AL426" i="1"/>
  <c r="BV1694" i="1"/>
  <c r="BV2167" i="1"/>
  <c r="T2375" i="1"/>
  <c r="H2305" i="1"/>
  <c r="AN1493" i="1"/>
  <c r="BT2004" i="1"/>
  <c r="BR2344" i="1"/>
  <c r="AD1153" i="1"/>
  <c r="AD2352" i="1"/>
  <c r="R1845" i="1"/>
  <c r="X905" i="1"/>
  <c r="T1269" i="1"/>
  <c r="V1198" i="1"/>
  <c r="BV2038" i="1"/>
  <c r="Z1301" i="1"/>
  <c r="V2297" i="1"/>
  <c r="AL1765" i="1"/>
  <c r="BV2169" i="1"/>
  <c r="J522" i="1"/>
  <c r="R1470" i="1"/>
  <c r="AB751" i="1"/>
  <c r="R1468" i="1"/>
  <c r="AD2094" i="1"/>
  <c r="AL2051" i="1"/>
  <c r="BR2170" i="1"/>
  <c r="AD2255" i="1"/>
  <c r="V2202" i="1"/>
  <c r="R2225" i="1"/>
  <c r="J2202" i="1"/>
  <c r="P2200" i="1"/>
  <c r="AL398" i="1"/>
  <c r="J477" i="1"/>
  <c r="BJ722" i="1"/>
  <c r="N2028" i="1"/>
  <c r="BR2224" i="1"/>
  <c r="V2191" i="1"/>
  <c r="BZ2090" i="1"/>
  <c r="AH1657" i="1"/>
  <c r="L2256" i="1"/>
  <c r="BV2234" i="1"/>
  <c r="AD1202" i="1"/>
  <c r="V1348" i="1"/>
  <c r="V1485" i="1"/>
  <c r="BP1983" i="1"/>
  <c r="BV1905" i="1"/>
  <c r="BR1911" i="1"/>
  <c r="V900" i="1"/>
  <c r="AH2350" i="1"/>
  <c r="AL404" i="1"/>
  <c r="J1400" i="1"/>
  <c r="AD369" i="1"/>
  <c r="J1461" i="1"/>
  <c r="BR1730" i="1"/>
  <c r="L2123" i="1"/>
  <c r="BR2188" i="1"/>
  <c r="AD2231" i="1"/>
  <c r="V2290" i="1"/>
  <c r="N2373" i="1"/>
  <c r="J2233" i="1"/>
  <c r="R2223" i="1"/>
  <c r="AL1356" i="1"/>
  <c r="R1373" i="1"/>
  <c r="H1311" i="1"/>
  <c r="V2038" i="1"/>
  <c r="AF2291" i="1"/>
  <c r="R2273" i="1"/>
  <c r="H709" i="1"/>
  <c r="BR2150" i="1"/>
  <c r="BR2282" i="1"/>
  <c r="L1913" i="1"/>
  <c r="AL1982" i="1"/>
  <c r="L2270" i="1"/>
  <c r="H2186" i="1"/>
  <c r="AD1335" i="1"/>
  <c r="H1927" i="1"/>
  <c r="J1887" i="1"/>
  <c r="H1094" i="1"/>
  <c r="R2169" i="1"/>
  <c r="H1885" i="1"/>
  <c r="BV2273" i="1"/>
  <c r="Z701" i="1"/>
  <c r="AL1421" i="1"/>
  <c r="V832" i="1"/>
  <c r="AL1460" i="1"/>
  <c r="N2059" i="1"/>
  <c r="R2002" i="1"/>
  <c r="BR2331" i="1"/>
  <c r="AD2171" i="1"/>
  <c r="T2172" i="1"/>
  <c r="R2181" i="1"/>
  <c r="J2324" i="1"/>
  <c r="R2370" i="1"/>
  <c r="V845" i="1"/>
  <c r="N720" i="1"/>
  <c r="J578" i="1"/>
  <c r="BV1793" i="1"/>
  <c r="BR2398" i="1"/>
  <c r="V2387" i="1"/>
  <c r="J2281" i="1"/>
  <c r="AD1926" i="1"/>
  <c r="J616" i="1"/>
  <c r="AD1566" i="1"/>
  <c r="AJ1472" i="1"/>
  <c r="AJ1416" i="1"/>
  <c r="AH2071" i="1"/>
  <c r="AD2008" i="1"/>
  <c r="N1889" i="1"/>
  <c r="AB1269" i="1"/>
  <c r="AH2385" i="1"/>
  <c r="BV271" i="1"/>
  <c r="AH1457" i="1"/>
  <c r="BN403" i="1"/>
  <c r="AH1495" i="1"/>
  <c r="BR2119" i="1"/>
  <c r="J2083" i="1"/>
  <c r="BR2177" i="1"/>
  <c r="AB2326" i="1"/>
  <c r="V2353" i="1"/>
  <c r="L2291" i="1"/>
  <c r="J2364" i="1"/>
  <c r="L2235" i="1"/>
  <c r="AD1449" i="1"/>
  <c r="AP1364" i="1"/>
  <c r="AP1302" i="1"/>
  <c r="BV1887" i="1"/>
  <c r="AD2301" i="1"/>
  <c r="N2350" i="1"/>
  <c r="BR2071" i="1"/>
  <c r="BP2242" i="1"/>
  <c r="J1434" i="1"/>
  <c r="AD1726" i="1"/>
  <c r="AH825" i="1"/>
  <c r="AH879" i="1"/>
  <c r="BR1999" i="1"/>
  <c r="BR648" i="1"/>
  <c r="J2226" i="1"/>
  <c r="N2203" i="1"/>
  <c r="BP2130" i="1"/>
  <c r="BN622" i="1"/>
  <c r="AP1194" i="1"/>
  <c r="BN532" i="1"/>
  <c r="AP1110" i="1"/>
  <c r="R2001" i="1"/>
  <c r="BR2153" i="1"/>
  <c r="BP2396" i="1"/>
  <c r="AF2270" i="1"/>
  <c r="V2294" i="1"/>
  <c r="P2326" i="1"/>
  <c r="H2326" i="1"/>
  <c r="R2398" i="1"/>
  <c r="N721" i="1"/>
  <c r="J783" i="1"/>
  <c r="R755" i="1"/>
  <c r="R2085" i="1"/>
  <c r="BP2333" i="1"/>
  <c r="T2333" i="1"/>
  <c r="H2172" i="1"/>
  <c r="J539" i="1"/>
  <c r="R2293" i="1"/>
  <c r="BP2326" i="1"/>
  <c r="P2564" i="1"/>
  <c r="H2291" i="1"/>
  <c r="J2335" i="1"/>
  <c r="J2384" i="1"/>
  <c r="AF2543" i="1"/>
  <c r="N2540" i="1"/>
  <c r="L2543" i="1"/>
  <c r="N2408" i="1"/>
  <c r="N2542" i="1"/>
  <c r="N2457" i="1"/>
  <c r="BX2284" i="1"/>
  <c r="BZ249" i="1"/>
  <c r="V1539" i="1"/>
  <c r="V1581" i="1"/>
  <c r="V1628" i="1"/>
  <c r="V1533" i="1"/>
  <c r="T1661" i="1"/>
  <c r="T1654" i="1"/>
  <c r="V1695" i="1"/>
  <c r="V1716" i="1"/>
  <c r="V1555" i="1"/>
  <c r="V1699" i="1"/>
  <c r="R1709" i="1"/>
  <c r="R1702" i="1"/>
  <c r="V1694" i="1"/>
  <c r="P1654" i="1"/>
  <c r="R1537" i="1"/>
  <c r="R1540" i="1"/>
  <c r="R1554" i="1"/>
  <c r="AL1643" i="1"/>
  <c r="AL1539" i="1"/>
  <c r="AL1677" i="1"/>
  <c r="AB1605" i="1"/>
  <c r="AD1636" i="1"/>
  <c r="AD1637" i="1"/>
  <c r="AB1696" i="1"/>
  <c r="BF1511" i="1"/>
  <c r="R1380" i="1"/>
  <c r="J1644" i="1"/>
  <c r="H1584" i="1"/>
  <c r="J1628" i="1"/>
  <c r="H1682" i="1"/>
  <c r="J1659" i="1"/>
  <c r="J1600" i="1"/>
  <c r="H1556" i="1"/>
  <c r="J1546" i="1"/>
  <c r="J1611" i="1"/>
  <c r="J1653" i="1"/>
  <c r="J1660" i="1"/>
  <c r="J1537" i="1"/>
  <c r="J1712" i="1"/>
  <c r="J1632" i="1"/>
  <c r="J1695" i="1"/>
  <c r="J1580" i="1"/>
  <c r="J1569" i="1"/>
  <c r="H1689" i="1"/>
  <c r="J1553" i="1"/>
  <c r="H1647" i="1"/>
  <c r="J1692" i="1"/>
  <c r="AL1090" i="1"/>
  <c r="Z817" i="1"/>
  <c r="J1379" i="1"/>
  <c r="AZ674" i="1"/>
  <c r="AD1303" i="1"/>
  <c r="BR2057" i="1"/>
  <c r="V2121" i="1"/>
  <c r="N669" i="1"/>
  <c r="AD1154" i="1"/>
  <c r="N848" i="1"/>
  <c r="AB1220" i="1"/>
  <c r="N699" i="1"/>
  <c r="AD1125" i="1"/>
  <c r="BR1975" i="1"/>
  <c r="V2142" i="1"/>
  <c r="N802" i="1"/>
  <c r="AD1223" i="1"/>
  <c r="CH1197" i="1"/>
  <c r="CH586" i="1"/>
  <c r="BB859" i="1"/>
  <c r="J1118" i="1"/>
  <c r="AL2122" i="1"/>
  <c r="V2052" i="1"/>
  <c r="AL686" i="1"/>
  <c r="J1247" i="1"/>
  <c r="BB820" i="1"/>
  <c r="J1323" i="1"/>
  <c r="Z778" i="1"/>
  <c r="J1092" i="1"/>
  <c r="AL1971" i="1"/>
  <c r="R1894" i="1"/>
  <c r="Z819" i="1"/>
  <c r="J1212" i="1"/>
  <c r="R876" i="1"/>
  <c r="AL452" i="1"/>
  <c r="Z879" i="1"/>
  <c r="J1224" i="1"/>
  <c r="V830" i="1"/>
  <c r="J1204" i="1"/>
  <c r="AL2022" i="1"/>
  <c r="J1945" i="1"/>
  <c r="J1677" i="1"/>
  <c r="J1541" i="1"/>
  <c r="AD2269" i="1"/>
  <c r="J2189" i="1"/>
  <c r="BR1754" i="1"/>
  <c r="X1290" i="1"/>
  <c r="Z1173" i="1"/>
  <c r="AH2371" i="1"/>
  <c r="V258" i="1"/>
  <c r="V1273" i="1"/>
  <c r="R1974" i="1"/>
  <c r="BN795" i="1"/>
  <c r="V582" i="1"/>
  <c r="AP1273" i="1"/>
  <c r="BR1954" i="1"/>
  <c r="BR811" i="1"/>
  <c r="BF560" i="1"/>
  <c r="AN1276" i="1"/>
  <c r="BR1940" i="1"/>
  <c r="P1997" i="1"/>
  <c r="V2028" i="1"/>
  <c r="AB1934" i="1"/>
  <c r="V1791" i="1"/>
  <c r="V1750" i="1"/>
  <c r="N1898" i="1"/>
  <c r="N1923" i="1"/>
  <c r="BV2188" i="1"/>
  <c r="T2368" i="1"/>
  <c r="N2315" i="1"/>
  <c r="AL1792" i="1"/>
  <c r="R1484" i="1"/>
  <c r="L2095" i="1"/>
  <c r="R2329" i="1"/>
  <c r="Z1141" i="1"/>
  <c r="X1227" i="1"/>
  <c r="X1157" i="1"/>
  <c r="AH1999" i="1"/>
  <c r="AH2325" i="1"/>
  <c r="AL840" i="1"/>
  <c r="Z1320" i="1"/>
  <c r="J2136" i="1"/>
  <c r="AF1486" i="1"/>
  <c r="J2023" i="1"/>
  <c r="J440" i="1"/>
  <c r="AP760" i="1"/>
  <c r="R1503" i="1"/>
  <c r="AF1941" i="1"/>
  <c r="J697" i="1"/>
  <c r="AP865" i="1"/>
  <c r="R1490" i="1"/>
  <c r="AH1758" i="1"/>
  <c r="AB2109" i="1"/>
  <c r="BV1702" i="1"/>
  <c r="AL2050" i="1"/>
  <c r="X996" i="1"/>
  <c r="CH943" i="1"/>
  <c r="BJ855" i="1"/>
  <c r="R2056" i="1"/>
  <c r="BR2300" i="1"/>
  <c r="V2254" i="1"/>
  <c r="H2228" i="1"/>
  <c r="J1741" i="1"/>
  <c r="AD1946" i="1"/>
  <c r="BT2319" i="1"/>
  <c r="J2253" i="1"/>
  <c r="J1510" i="1"/>
  <c r="J1351" i="1"/>
  <c r="J1413" i="1"/>
  <c r="L2137" i="1"/>
  <c r="AD2297" i="1"/>
  <c r="AH1258" i="1"/>
  <c r="J378" i="1"/>
  <c r="BB386" i="1"/>
  <c r="AZ639" i="1"/>
  <c r="AH490" i="1"/>
  <c r="L667" i="1"/>
  <c r="AP908" i="1"/>
  <c r="AD1454" i="1"/>
  <c r="AD1898" i="1"/>
  <c r="J810" i="1"/>
  <c r="Z1268" i="1"/>
  <c r="AD1450" i="1"/>
  <c r="AD1890" i="1"/>
  <c r="BV1835" i="1"/>
  <c r="AL2098" i="1"/>
  <c r="BV2008" i="1"/>
  <c r="V777" i="1"/>
  <c r="V718" i="1"/>
  <c r="R769" i="1"/>
  <c r="BT1983" i="1"/>
  <c r="BR2234" i="1"/>
  <c r="V2168" i="1"/>
  <c r="V2394" i="1"/>
  <c r="AH910" i="1"/>
  <c r="V1224" i="1"/>
  <c r="AH2343" i="1"/>
  <c r="AF1829" i="1"/>
  <c r="AH1728" i="1"/>
  <c r="AH1784" i="1"/>
  <c r="AH1951" i="1"/>
  <c r="BT2368" i="1"/>
  <c r="T2347" i="1"/>
  <c r="V1559" i="1"/>
  <c r="R1498" i="1"/>
  <c r="P1437" i="1"/>
  <c r="R1351" i="1"/>
  <c r="R1441" i="1"/>
  <c r="AD700" i="1"/>
  <c r="R1252" i="1"/>
  <c r="AH1618" i="1"/>
  <c r="J1959" i="1"/>
  <c r="AH663" i="1"/>
  <c r="AH1314" i="1"/>
  <c r="AH1617" i="1"/>
  <c r="J1891" i="1"/>
  <c r="AH2093" i="1"/>
  <c r="AB2025" i="1"/>
  <c r="V2022" i="1"/>
  <c r="AD1173" i="1"/>
  <c r="AD1177" i="1"/>
  <c r="AB1164" i="1"/>
  <c r="V1989" i="1"/>
  <c r="AH2269" i="1"/>
  <c r="R2231" i="1"/>
  <c r="R2349" i="1"/>
  <c r="AP1513" i="1"/>
  <c r="R1593" i="1"/>
  <c r="AD2237" i="1"/>
  <c r="AX732" i="1"/>
  <c r="BB676" i="1"/>
  <c r="BB657" i="1"/>
  <c r="BV1742" i="1"/>
  <c r="BT2221" i="1"/>
  <c r="N1684" i="1"/>
  <c r="AD1714" i="1"/>
  <c r="J2134" i="1"/>
  <c r="AL1148" i="1"/>
  <c r="J2149" i="1"/>
  <c r="CF394" i="1"/>
  <c r="AD754" i="1"/>
  <c r="V1358" i="1"/>
  <c r="AL1845" i="1"/>
  <c r="BV375" i="1"/>
  <c r="AD819" i="1"/>
  <c r="V1456" i="1"/>
  <c r="AL1831" i="1"/>
  <c r="R2049" i="1"/>
  <c r="V2073" i="1"/>
  <c r="BR2091" i="1"/>
  <c r="J1848" i="1"/>
  <c r="J1854" i="1"/>
  <c r="J1751" i="1"/>
  <c r="J1947" i="1"/>
  <c r="BV2365" i="1"/>
  <c r="V2266" i="1"/>
  <c r="N2198" i="1"/>
  <c r="R1861" i="1"/>
  <c r="J1422" i="1"/>
  <c r="AL2104" i="1"/>
  <c r="L2179" i="1"/>
  <c r="V1140" i="1"/>
  <c r="V1223" i="1"/>
  <c r="V1307" i="1"/>
  <c r="BV2007" i="1"/>
  <c r="AH2364" i="1"/>
  <c r="J757" i="1"/>
  <c r="AD1833" i="1"/>
  <c r="AH2048" i="1"/>
  <c r="AL1569" i="1"/>
  <c r="AH2041" i="1"/>
  <c r="AL718" i="1"/>
  <c r="AP796" i="1"/>
  <c r="AL1484" i="1"/>
  <c r="AH1961" i="1"/>
  <c r="AL778" i="1"/>
  <c r="AP809" i="1"/>
  <c r="AL1463" i="1"/>
  <c r="AH1786" i="1"/>
  <c r="AD1989" i="1"/>
  <c r="BR1744" i="1"/>
  <c r="AH2049" i="1"/>
  <c r="R319" i="1"/>
  <c r="AH463" i="1"/>
  <c r="AD481" i="1"/>
  <c r="AD1994" i="1"/>
  <c r="BR2219" i="1"/>
  <c r="T2228" i="1"/>
  <c r="J2282" i="1"/>
  <c r="V847" i="1"/>
  <c r="N1735" i="1"/>
  <c r="BV2324" i="1"/>
  <c r="N2178" i="1"/>
  <c r="AN1360" i="1"/>
  <c r="AP1483" i="1"/>
  <c r="AP1491" i="1"/>
  <c r="BV1992" i="1"/>
  <c r="AD2393" i="1"/>
  <c r="R1217" i="1"/>
  <c r="BF825" i="1"/>
  <c r="AL2136" i="1"/>
  <c r="AD2350" i="1"/>
  <c r="AZ513" i="1"/>
  <c r="AN877" i="1"/>
  <c r="AN912" i="1"/>
  <c r="AJ2137" i="1"/>
  <c r="AH2330" i="1"/>
  <c r="R2237" i="1"/>
  <c r="V2238" i="1"/>
  <c r="N1786" i="1"/>
  <c r="AF1815" i="1"/>
  <c r="AD2184" i="1"/>
  <c r="AT460" i="1"/>
  <c r="J1110" i="1"/>
  <c r="Z600" i="1"/>
  <c r="AH2104" i="1"/>
  <c r="AD2401" i="1"/>
  <c r="Z523" i="1"/>
  <c r="Z1226" i="1"/>
  <c r="X1206" i="1"/>
  <c r="AH2055" i="1"/>
  <c r="AH2302" i="1"/>
  <c r="R2234" i="1"/>
  <c r="V2350" i="1"/>
  <c r="AH1581" i="1"/>
  <c r="AL1503" i="1"/>
  <c r="AD2402" i="1"/>
  <c r="N662" i="1"/>
  <c r="AD2168" i="1"/>
  <c r="V2087" i="1"/>
  <c r="J651" i="1"/>
  <c r="BJ925" i="1"/>
  <c r="V1754" i="1"/>
  <c r="BV1854" i="1"/>
  <c r="AH1875" i="1"/>
  <c r="V1883" i="1"/>
  <c r="V1762" i="1"/>
  <c r="BV2182" i="1"/>
  <c r="AB2221" i="1"/>
  <c r="N2304" i="1"/>
  <c r="J2183" i="1"/>
  <c r="BR1952" i="1"/>
  <c r="BV2295" i="1"/>
  <c r="N2302" i="1"/>
  <c r="AB2368" i="1"/>
  <c r="AD1156" i="1"/>
  <c r="BD534" i="1"/>
  <c r="AH1260" i="1"/>
  <c r="AD2227" i="1"/>
  <c r="BB624" i="1"/>
  <c r="AD775" i="1"/>
  <c r="BV1923" i="1"/>
  <c r="BV2374" i="1"/>
  <c r="V2337" i="1"/>
  <c r="H2256" i="1"/>
  <c r="BF770" i="1"/>
  <c r="V636" i="1"/>
  <c r="BR2169" i="1"/>
  <c r="H2368" i="1"/>
  <c r="V798" i="1"/>
  <c r="BZ356" i="1"/>
  <c r="V2006" i="1"/>
  <c r="P1416" i="1"/>
  <c r="AL2108" i="1"/>
  <c r="R1736" i="1"/>
  <c r="AH2272" i="1"/>
  <c r="X1318" i="1"/>
  <c r="N1341" i="1"/>
  <c r="N2153" i="1"/>
  <c r="AD2371" i="1"/>
  <c r="N2339" i="1"/>
  <c r="N2374" i="1"/>
  <c r="AH1056" i="1"/>
  <c r="N2041" i="1"/>
  <c r="P2340" i="1"/>
  <c r="BR1979" i="1"/>
  <c r="AD1631" i="1"/>
  <c r="R1547" i="1"/>
  <c r="AH2155" i="1"/>
  <c r="J768" i="1"/>
  <c r="T849" i="1"/>
  <c r="BD863" i="1"/>
  <c r="BV2050" i="1"/>
  <c r="BR2265" i="1"/>
  <c r="V2226" i="1"/>
  <c r="J2184" i="1"/>
  <c r="AJ1647" i="1"/>
  <c r="AL1313" i="1"/>
  <c r="AD2204" i="1"/>
  <c r="V2169" i="1"/>
  <c r="AH1188" i="1"/>
  <c r="AL1159" i="1"/>
  <c r="J2118" i="1"/>
  <c r="N2185" i="1"/>
  <c r="BR2251" i="1"/>
  <c r="AP1383" i="1"/>
  <c r="AP1387" i="1"/>
  <c r="R2023" i="1"/>
  <c r="AD2322" i="1"/>
  <c r="N2400" i="1"/>
  <c r="R2176" i="1"/>
  <c r="V631" i="1"/>
  <c r="BR2106" i="1"/>
  <c r="V2345" i="1"/>
  <c r="AP1456" i="1"/>
  <c r="V2296" i="1"/>
  <c r="J2279" i="1"/>
  <c r="J2377" i="1"/>
  <c r="AD2538" i="1"/>
  <c r="N2503" i="1"/>
  <c r="L2508" i="1"/>
  <c r="BR2279" i="1"/>
  <c r="BR1978" i="1"/>
  <c r="AD2178" i="1"/>
  <c r="AL418" i="1"/>
  <c r="R750" i="1"/>
  <c r="J1460" i="1"/>
  <c r="BF629" i="1"/>
  <c r="J1686" i="1"/>
  <c r="AH2120" i="1"/>
  <c r="BR1925" i="1"/>
  <c r="V1996" i="1"/>
  <c r="R2381" i="1"/>
  <c r="AH946" i="1"/>
  <c r="R2353" i="1"/>
  <c r="V1790" i="1"/>
  <c r="AF2319" i="1"/>
  <c r="V1455" i="1"/>
  <c r="T1500" i="1"/>
  <c r="AD806" i="1"/>
  <c r="AH1646" i="1"/>
  <c r="AP978" i="1"/>
  <c r="AL1905" i="1"/>
  <c r="AD2149" i="1"/>
  <c r="AD1216" i="1"/>
  <c r="AB1150" i="1"/>
  <c r="V2269" i="1"/>
  <c r="T1864" i="1"/>
  <c r="BB658" i="1"/>
  <c r="AH2122" i="1"/>
  <c r="BP1591" i="1"/>
  <c r="AD2146" i="1"/>
  <c r="X1255" i="1"/>
  <c r="AV779" i="1"/>
  <c r="AD1776" i="1"/>
  <c r="V2120" i="1"/>
  <c r="AL1691" i="1"/>
  <c r="AB1598" i="1"/>
  <c r="V2286" i="1"/>
  <c r="AP659" i="1"/>
  <c r="J2378" i="1"/>
  <c r="P1556" i="1"/>
  <c r="AP1261" i="1"/>
  <c r="BF883" i="1"/>
  <c r="N860" i="1"/>
  <c r="P1878" i="1"/>
  <c r="AP1352" i="1"/>
  <c r="V2001" i="1"/>
  <c r="AD861" i="1"/>
  <c r="AD2273" i="1"/>
  <c r="BX366" i="1"/>
  <c r="AH1469" i="1"/>
  <c r="BR1996" i="1"/>
  <c r="AL1303" i="1"/>
  <c r="BF777" i="1"/>
  <c r="CH620" i="1"/>
  <c r="T1913" i="1"/>
  <c r="J1352" i="1"/>
  <c r="J2107" i="1"/>
  <c r="AP1013" i="1"/>
  <c r="BT1927" i="1"/>
  <c r="N2251" i="1"/>
  <c r="V1988" i="1"/>
  <c r="R1909" i="1"/>
  <c r="BV2296" i="1"/>
  <c r="J1307" i="1"/>
  <c r="R797" i="1"/>
  <c r="BR2276" i="1"/>
  <c r="V1288" i="1"/>
  <c r="AL1755" i="1"/>
  <c r="AH1807" i="1"/>
  <c r="AB1500" i="1"/>
  <c r="AB2228" i="1"/>
  <c r="BJ684" i="1"/>
  <c r="V2351" i="1"/>
  <c r="AH1538" i="1"/>
  <c r="V1959" i="1"/>
  <c r="V502" i="1"/>
  <c r="BR2269" i="1"/>
  <c r="R2331" i="1"/>
  <c r="BR2393" i="1"/>
  <c r="V2195" i="1"/>
  <c r="V2002" i="1"/>
  <c r="P1542" i="1"/>
  <c r="AD2216" i="1"/>
  <c r="V1590" i="1"/>
  <c r="N2238" i="1"/>
  <c r="L1850" i="1"/>
  <c r="AD2090" i="1"/>
  <c r="V1777" i="1"/>
  <c r="BV2302" i="1"/>
  <c r="V2217" i="1"/>
  <c r="BV2364" i="1"/>
  <c r="J2318" i="1"/>
  <c r="R1488" i="1"/>
  <c r="AL1119" i="1"/>
  <c r="H2011" i="1"/>
  <c r="R882" i="1"/>
  <c r="J2353" i="1"/>
  <c r="AP609" i="1"/>
  <c r="R1925" i="1"/>
  <c r="R2240" i="1"/>
  <c r="AD1565" i="1"/>
  <c r="V2531" i="1"/>
  <c r="N2556" i="1"/>
  <c r="N2506" i="1"/>
  <c r="N253" i="1"/>
  <c r="AH1201" i="1"/>
  <c r="AH1175" i="1"/>
  <c r="AH1156" i="1"/>
  <c r="AL1217" i="1"/>
  <c r="AL1114" i="1"/>
  <c r="BB749" i="1"/>
  <c r="BP408" i="1"/>
  <c r="J1264" i="1"/>
  <c r="BV1898" i="1"/>
  <c r="BB391" i="1"/>
  <c r="J1225" i="1"/>
  <c r="J1124" i="1"/>
  <c r="J1196" i="1"/>
  <c r="AL1141" i="1"/>
  <c r="AL2056" i="1"/>
  <c r="J1901" i="1"/>
  <c r="AH1642" i="1"/>
  <c r="AP578" i="1"/>
  <c r="AP1337" i="1"/>
  <c r="AH2010" i="1"/>
  <c r="V1597" i="1"/>
  <c r="AH1293" i="1"/>
  <c r="J1824" i="1"/>
  <c r="J1455" i="1"/>
  <c r="BB846" i="1"/>
  <c r="J1117" i="1"/>
  <c r="AF2060" i="1"/>
  <c r="BR2366" i="1"/>
  <c r="V1789" i="1"/>
  <c r="X1213" i="1"/>
  <c r="BR1022" i="1"/>
  <c r="BV1756" i="1"/>
  <c r="BB601" i="1"/>
  <c r="R2350" i="1"/>
  <c r="BV1980" i="1"/>
  <c r="AD1548" i="1"/>
  <c r="BV2373" i="1"/>
  <c r="V1272" i="1"/>
  <c r="BV2003" i="1"/>
  <c r="AP1295" i="1"/>
  <c r="R1092" i="1"/>
  <c r="V2030" i="1"/>
  <c r="T1325" i="1"/>
  <c r="BV2056" i="1"/>
  <c r="BB1078" i="1"/>
  <c r="AR457" i="1"/>
  <c r="R328" i="1"/>
  <c r="AD470" i="1"/>
  <c r="BZ314" i="1"/>
  <c r="J630" i="1"/>
  <c r="AX452" i="1"/>
  <c r="J421" i="1"/>
  <c r="P401" i="1"/>
  <c r="V476" i="1"/>
  <c r="J510" i="1"/>
  <c r="AB772" i="1"/>
  <c r="BZ984" i="1"/>
  <c r="AP651" i="1"/>
  <c r="AB870" i="1"/>
  <c r="AH707" i="1"/>
  <c r="J1279" i="1"/>
  <c r="V833" i="1"/>
  <c r="V875" i="1"/>
  <c r="V656" i="1"/>
  <c r="Z795" i="1"/>
  <c r="J805" i="1"/>
  <c r="J650" i="1"/>
  <c r="J699" i="1"/>
  <c r="V734" i="1"/>
  <c r="R712" i="1"/>
  <c r="N706" i="1"/>
  <c r="H835" i="1"/>
  <c r="P737" i="1"/>
  <c r="V706" i="1"/>
  <c r="N686" i="1"/>
  <c r="N697" i="1"/>
  <c r="N705" i="1"/>
  <c r="L730" i="1"/>
  <c r="J866" i="1"/>
  <c r="H730" i="1"/>
  <c r="BF872" i="1"/>
  <c r="J720" i="1"/>
  <c r="AZ632" i="1"/>
  <c r="BD660" i="1"/>
  <c r="AT489" i="1"/>
  <c r="BB718" i="1"/>
  <c r="AP613" i="1"/>
  <c r="AP600" i="1"/>
  <c r="BF635" i="1"/>
  <c r="AP484" i="1"/>
  <c r="AH453" i="1"/>
  <c r="AH504" i="1"/>
  <c r="BP1843" i="1"/>
  <c r="N378" i="1"/>
  <c r="AL1245" i="1"/>
  <c r="AL852" i="1"/>
  <c r="AJ1787" i="1"/>
  <c r="V2008" i="1"/>
  <c r="AL1854" i="1"/>
  <c r="AF667" i="1"/>
  <c r="AL1960" i="1"/>
  <c r="AL750" i="1"/>
  <c r="AJ1836" i="1"/>
  <c r="X765" i="1"/>
  <c r="AL1736" i="1"/>
  <c r="T2137" i="1"/>
  <c r="AL1742" i="1"/>
  <c r="X758" i="1"/>
  <c r="AL1747" i="1"/>
  <c r="N636" i="1"/>
  <c r="AP1490" i="1"/>
  <c r="AP974" i="1"/>
  <c r="AL1735" i="1"/>
  <c r="BV1938" i="1"/>
  <c r="AL1790" i="1"/>
  <c r="AP994" i="1"/>
  <c r="AL1922" i="1"/>
  <c r="AP1076" i="1"/>
  <c r="AL1737" i="1"/>
  <c r="AP895" i="1"/>
  <c r="AH1826" i="1"/>
  <c r="BV1954" i="1"/>
  <c r="AH1862" i="1"/>
  <c r="AP943" i="1"/>
  <c r="AH1873" i="1"/>
  <c r="AD2136" i="1"/>
  <c r="AD2154" i="1"/>
  <c r="AP922" i="1"/>
  <c r="AH1952" i="1"/>
  <c r="AP1064" i="1"/>
  <c r="AH1890" i="1"/>
  <c r="BV1880" i="1"/>
  <c r="Z501" i="1"/>
  <c r="AX565" i="1"/>
  <c r="BR2336" i="1"/>
  <c r="H2193" i="1"/>
  <c r="AX566" i="1"/>
  <c r="J2380" i="1"/>
  <c r="AD1489" i="1"/>
  <c r="AD1979" i="1"/>
  <c r="AB1206" i="1"/>
  <c r="AL924" i="1"/>
  <c r="J1415" i="1"/>
  <c r="J1408" i="1"/>
  <c r="BB684" i="1"/>
  <c r="AH1146" i="1"/>
  <c r="V1531" i="1"/>
  <c r="BT1892" i="1"/>
  <c r="Z865" i="1"/>
  <c r="AH1215" i="1"/>
  <c r="V1692" i="1"/>
  <c r="BT1829" i="1"/>
  <c r="AH2147" i="1"/>
  <c r="N2087" i="1"/>
  <c r="V2143" i="1"/>
  <c r="AP1175" i="1"/>
  <c r="AP1324" i="1"/>
  <c r="AN1297" i="1"/>
  <c r="BR1678" i="1"/>
  <c r="AH2286" i="1"/>
  <c r="R2206" i="1"/>
  <c r="N2351" i="1"/>
  <c r="AH1764" i="1"/>
  <c r="N1798" i="1"/>
  <c r="AD2294" i="1"/>
  <c r="AZ786" i="1"/>
  <c r="X681" i="1"/>
  <c r="T870" i="1"/>
  <c r="AL2030" i="1"/>
  <c r="BR2351" i="1"/>
  <c r="AD1748" i="1"/>
  <c r="AB1794" i="1"/>
  <c r="N1876" i="1"/>
  <c r="L1815" i="1"/>
  <c r="N1750" i="1"/>
  <c r="N1894" i="1"/>
  <c r="BB699" i="1"/>
  <c r="AL1175" i="1"/>
  <c r="AL1580" i="1"/>
  <c r="P772" i="1"/>
  <c r="Z756" i="1"/>
  <c r="AL1257" i="1"/>
  <c r="AL1546" i="1"/>
  <c r="BR1782" i="1"/>
  <c r="BV2037" i="1"/>
  <c r="V2000" i="1"/>
  <c r="AH2020" i="1"/>
  <c r="AH1518" i="1"/>
  <c r="AH1349" i="1"/>
  <c r="AH1385" i="1"/>
  <c r="J2006" i="1"/>
  <c r="AD2325" i="1"/>
  <c r="N2204" i="1"/>
  <c r="N2329" i="1"/>
  <c r="N763" i="1"/>
  <c r="AL2106" i="1"/>
  <c r="R2230" i="1"/>
  <c r="AL693" i="1"/>
  <c r="BN746" i="1"/>
  <c r="AL547" i="1"/>
  <c r="N1974" i="1"/>
  <c r="BR2342" i="1"/>
  <c r="N431" i="1"/>
  <c r="AD837" i="1"/>
  <c r="BP1962" i="1"/>
  <c r="N651" i="1"/>
  <c r="V2127" i="1"/>
  <c r="AX568" i="1"/>
  <c r="H282" i="1"/>
  <c r="AP1119" i="1"/>
  <c r="H1598" i="1"/>
  <c r="BR697" i="1"/>
  <c r="AH617" i="1"/>
  <c r="AP1315" i="1"/>
  <c r="AJ1633" i="1"/>
  <c r="AH2000" i="1"/>
  <c r="J2071" i="1"/>
  <c r="BV1681" i="1"/>
  <c r="R1811" i="1"/>
  <c r="R1940" i="1"/>
  <c r="R1838" i="1"/>
  <c r="R1939" i="1"/>
  <c r="BV2297" i="1"/>
  <c r="AD2203" i="1"/>
  <c r="N2220" i="1"/>
  <c r="AH1909" i="1"/>
  <c r="AP1510" i="1"/>
  <c r="V2034" i="1"/>
  <c r="N2353" i="1"/>
  <c r="AJ1311" i="1"/>
  <c r="AL1289" i="1"/>
  <c r="AL1103" i="1"/>
  <c r="J2091" i="1"/>
  <c r="AH2290" i="1"/>
  <c r="AN779" i="1"/>
  <c r="AD1457" i="1"/>
  <c r="AL1762" i="1"/>
  <c r="AH1905" i="1"/>
  <c r="AH1847" i="1"/>
  <c r="T779" i="1"/>
  <c r="AH1055" i="1"/>
  <c r="AL1469" i="1"/>
  <c r="R1862" i="1"/>
  <c r="V852" i="1"/>
  <c r="AH973" i="1"/>
  <c r="AL1342" i="1"/>
  <c r="R1775" i="1"/>
  <c r="L2053" i="1"/>
  <c r="R1930" i="1"/>
  <c r="R2050" i="1"/>
  <c r="AV681" i="1"/>
  <c r="BF665" i="1"/>
  <c r="AL846" i="1"/>
  <c r="J2029" i="1"/>
  <c r="BR2330" i="1"/>
  <c r="T2242" i="1"/>
  <c r="J2231" i="1"/>
  <c r="BF748" i="1"/>
  <c r="V1880" i="1"/>
  <c r="BV2352" i="1"/>
  <c r="N2248" i="1"/>
  <c r="AL1513" i="1"/>
  <c r="AL1413" i="1"/>
  <c r="AL1369" i="1"/>
  <c r="R2084" i="1"/>
  <c r="AD2195" i="1"/>
  <c r="V1266" i="1"/>
  <c r="P1661" i="1"/>
  <c r="R1586" i="1"/>
  <c r="P1689" i="1"/>
  <c r="R1701" i="1"/>
  <c r="V812" i="1"/>
  <c r="AH1121" i="1"/>
  <c r="V1580" i="1"/>
  <c r="J606" i="1"/>
  <c r="V719" i="1"/>
  <c r="AH1245" i="1"/>
  <c r="V1707" i="1"/>
  <c r="BV1890" i="1"/>
  <c r="R2044" i="1"/>
  <c r="N2003" i="1"/>
  <c r="BT2123" i="1"/>
  <c r="V1385" i="1"/>
  <c r="T1353" i="1"/>
  <c r="V1393" i="1"/>
  <c r="AL2132" i="1"/>
  <c r="AD2265" i="1"/>
  <c r="R2202" i="1"/>
  <c r="R2168" i="1"/>
  <c r="V1944" i="1"/>
  <c r="BR1684" i="1"/>
  <c r="V2318" i="1"/>
  <c r="BR896" i="1"/>
  <c r="BR685" i="1"/>
  <c r="BN761" i="1"/>
  <c r="R1972" i="1"/>
  <c r="BP2186" i="1"/>
  <c r="R1847" i="1"/>
  <c r="P1906" i="1"/>
  <c r="BR1740" i="1"/>
  <c r="V865" i="1"/>
  <c r="BR1749" i="1"/>
  <c r="V671" i="1"/>
  <c r="AD809" i="1"/>
  <c r="AD1124" i="1"/>
  <c r="AL1532" i="1"/>
  <c r="N795" i="1"/>
  <c r="BD730" i="1"/>
  <c r="AD1107" i="1"/>
  <c r="AL1705" i="1"/>
  <c r="BR2133" i="1"/>
  <c r="AD2027" i="1"/>
  <c r="T1983" i="1"/>
  <c r="BV2353" i="1"/>
  <c r="V1653" i="1"/>
  <c r="V1693" i="1"/>
  <c r="V1554" i="1"/>
  <c r="H2151" i="1"/>
  <c r="AD2248" i="1"/>
  <c r="N2297" i="1"/>
  <c r="J2338" i="1"/>
  <c r="P611" i="1"/>
  <c r="AD2048" i="1"/>
  <c r="V2349" i="1"/>
  <c r="R748" i="1"/>
  <c r="N755" i="1"/>
  <c r="N666" i="1"/>
  <c r="AD2069" i="1"/>
  <c r="BR2273" i="1"/>
  <c r="AL645" i="1"/>
  <c r="J2097" i="1"/>
  <c r="CD316" i="1"/>
  <c r="J1609" i="1"/>
  <c r="V2343" i="1"/>
  <c r="T751" i="1"/>
  <c r="BB865" i="1"/>
  <c r="BR2080" i="1"/>
  <c r="BT2186" i="1"/>
  <c r="V2178" i="1"/>
  <c r="J2191" i="1"/>
  <c r="BN278" i="1"/>
  <c r="R503" i="1"/>
  <c r="BR2371" i="1"/>
  <c r="J2168" i="1"/>
  <c r="V2197" i="1"/>
  <c r="AD2150" i="1"/>
  <c r="AT399" i="1"/>
  <c r="AH1861" i="1"/>
  <c r="R2248" i="1"/>
  <c r="BF704" i="1"/>
  <c r="AL866" i="1"/>
  <c r="AL2027" i="1"/>
  <c r="BR2394" i="1"/>
  <c r="T2277" i="1"/>
  <c r="J2349" i="1"/>
  <c r="J2247" i="1"/>
  <c r="V1748" i="1"/>
  <c r="BV2401" i="1"/>
  <c r="L2277" i="1"/>
  <c r="AL2055" i="1"/>
  <c r="BF834" i="1"/>
  <c r="BB315" i="1"/>
  <c r="BJ364" i="1"/>
  <c r="V2084" i="1"/>
  <c r="N2247" i="1"/>
  <c r="J1944" i="1"/>
  <c r="J1240" i="1"/>
  <c r="H1290" i="1"/>
  <c r="BV1902" i="1"/>
  <c r="AH2351" i="1"/>
  <c r="R2338" i="1"/>
  <c r="V2315" i="1"/>
  <c r="AX390" i="1"/>
  <c r="BR1757" i="1"/>
  <c r="V2342" i="1"/>
  <c r="AP942" i="1"/>
  <c r="AL2105" i="1"/>
  <c r="R1159" i="1"/>
  <c r="AD1993" i="1"/>
  <c r="R2400" i="1"/>
  <c r="BV2388" i="1"/>
  <c r="AL1509" i="1"/>
  <c r="AL1491" i="1"/>
  <c r="AH2140" i="1"/>
  <c r="AD2364" i="1"/>
  <c r="R2324" i="1"/>
  <c r="P2179" i="1"/>
  <c r="AH1117" i="1"/>
  <c r="AL2157" i="1"/>
  <c r="N2216" i="1"/>
  <c r="P2046" i="1"/>
  <c r="BR2156" i="1"/>
  <c r="R2304" i="1"/>
  <c r="AL1954" i="1"/>
  <c r="J881" i="1"/>
  <c r="AF1521" i="1"/>
  <c r="J679" i="1"/>
  <c r="L1598" i="1"/>
  <c r="AJ1668" i="1"/>
  <c r="BV2351" i="1"/>
  <c r="AD2303" i="1"/>
  <c r="N2265" i="1"/>
  <c r="N2175" i="1"/>
  <c r="AL1344" i="1"/>
  <c r="T2025" i="1"/>
  <c r="P2172" i="1"/>
  <c r="V2391" i="1"/>
  <c r="AD1595" i="1"/>
  <c r="BV1839" i="1"/>
  <c r="AD2370" i="1"/>
  <c r="H702" i="1"/>
  <c r="AH1076" i="1"/>
  <c r="AF919" i="1"/>
  <c r="BR1993" i="1"/>
  <c r="BR2217" i="1"/>
  <c r="R2204" i="1"/>
  <c r="V2330" i="1"/>
  <c r="Z806" i="1"/>
  <c r="V1877" i="1"/>
  <c r="V2393" i="1"/>
  <c r="AL1602" i="1"/>
  <c r="BP2249" i="1"/>
  <c r="R1566" i="1"/>
  <c r="AF2081" i="1"/>
  <c r="N1757" i="1"/>
  <c r="R1733" i="1"/>
  <c r="AL1667" i="1"/>
  <c r="AJ1598" i="1"/>
  <c r="BT2242" i="1"/>
  <c r="AD2377" i="1"/>
  <c r="N2184" i="1"/>
  <c r="L2403" i="1"/>
  <c r="J1273" i="1"/>
  <c r="R2135" i="1"/>
  <c r="R2175" i="1"/>
  <c r="AD2134" i="1"/>
  <c r="R2559" i="1"/>
  <c r="H2340" i="1"/>
  <c r="AH2538" i="1"/>
  <c r="N2409" i="1"/>
  <c r="N2531" i="1"/>
  <c r="BZ2279" i="1"/>
  <c r="L933" i="1"/>
  <c r="CD732" i="1"/>
  <c r="BR1268" i="1"/>
  <c r="V867" i="1"/>
  <c r="BN890" i="1"/>
  <c r="BN1418" i="1"/>
  <c r="J901" i="1"/>
  <c r="V707" i="1"/>
  <c r="AX284" i="1"/>
  <c r="BV1419" i="1"/>
  <c r="BT674" i="1"/>
  <c r="R665" i="1"/>
  <c r="X317" i="1"/>
  <c r="Z970" i="1"/>
  <c r="AD1380" i="1"/>
  <c r="R726" i="1"/>
  <c r="BF273" i="1"/>
  <c r="AR1045" i="1"/>
  <c r="BB606" i="1"/>
  <c r="BF754" i="1"/>
  <c r="BF491" i="1"/>
  <c r="BB565" i="1"/>
  <c r="N602" i="1"/>
  <c r="AX573" i="1"/>
  <c r="CH1117" i="1"/>
  <c r="BR939" i="1"/>
  <c r="CH700" i="1"/>
  <c r="BN783" i="1"/>
  <c r="BJ1007" i="1"/>
  <c r="BZ1250" i="1"/>
  <c r="BJ845" i="1"/>
  <c r="CH799" i="1"/>
  <c r="BR663" i="1"/>
  <c r="AH888" i="1"/>
  <c r="BZ741" i="1"/>
  <c r="CF639" i="1"/>
  <c r="BJ736" i="1"/>
  <c r="BN817" i="1"/>
  <c r="BZ858" i="1"/>
  <c r="BZ788" i="1"/>
  <c r="BZ575" i="1"/>
  <c r="N910" i="1"/>
  <c r="BZ518" i="1"/>
  <c r="CH501" i="1"/>
  <c r="BR454" i="1"/>
  <c r="BR537" i="1"/>
  <c r="CD550" i="1"/>
  <c r="BP478" i="1"/>
  <c r="R1747" i="1"/>
  <c r="AL749" i="1"/>
  <c r="AV835" i="1"/>
  <c r="AF772" i="1"/>
  <c r="AD1824" i="1"/>
  <c r="AL2100" i="1"/>
  <c r="AD1943" i="1"/>
  <c r="AH859" i="1"/>
  <c r="AD1905" i="1"/>
  <c r="AH798" i="1"/>
  <c r="AD1910" i="1"/>
  <c r="AB968" i="1"/>
  <c r="AD1862" i="1"/>
  <c r="AL2142" i="1"/>
  <c r="AD1895" i="1"/>
  <c r="AB961" i="1"/>
  <c r="AD1912" i="1"/>
  <c r="N882" i="1"/>
  <c r="J754" i="1"/>
  <c r="Z1259" i="1"/>
  <c r="AD1804" i="1"/>
  <c r="AH2128" i="1"/>
  <c r="AB1927" i="1"/>
  <c r="Z1127" i="1"/>
  <c r="AD1922" i="1"/>
  <c r="Z1219" i="1"/>
  <c r="J525" i="1"/>
  <c r="AD1350" i="1"/>
  <c r="BT1703" i="1"/>
  <c r="AD2147" i="1"/>
  <c r="AX637" i="1"/>
  <c r="AD1401" i="1"/>
  <c r="AL588" i="1"/>
  <c r="AP270" i="1"/>
  <c r="N504" i="1"/>
  <c r="AB1374" i="1"/>
  <c r="AX624" i="1"/>
  <c r="AB1395" i="1"/>
  <c r="BV1726" i="1"/>
  <c r="AD1985" i="1"/>
  <c r="AX411" i="1"/>
  <c r="J2038" i="1"/>
  <c r="P2277" i="1"/>
  <c r="R1307" i="1"/>
  <c r="AH2282" i="1"/>
  <c r="AD1785" i="1"/>
  <c r="AB1815" i="1"/>
  <c r="V2192" i="1"/>
  <c r="J1356" i="1"/>
  <c r="V1950" i="1"/>
  <c r="T1836" i="1"/>
  <c r="N698" i="1"/>
  <c r="AH922" i="1"/>
  <c r="AP1468" i="1"/>
  <c r="R1803" i="1"/>
  <c r="AL725" i="1"/>
  <c r="AL1252" i="1"/>
  <c r="AL1650" i="1"/>
  <c r="BR1708" i="1"/>
  <c r="BV2020" i="1"/>
  <c r="R2091" i="1"/>
  <c r="AL596" i="1"/>
  <c r="BJ523" i="1"/>
  <c r="Z449" i="1"/>
  <c r="L2011" i="1"/>
  <c r="AD2175" i="1"/>
  <c r="N2377" i="1"/>
  <c r="V650" i="1"/>
  <c r="BR2140" i="1"/>
  <c r="J2366" i="1"/>
  <c r="AD1372" i="1"/>
  <c r="BT1745" i="1"/>
  <c r="AX746" i="1"/>
  <c r="BR2042" i="1"/>
  <c r="R263" i="1"/>
  <c r="V1786" i="1"/>
  <c r="J1226" i="1"/>
  <c r="N2021" i="1"/>
  <c r="BN391" i="1"/>
  <c r="BR1793" i="1"/>
  <c r="H2207" i="1"/>
  <c r="T1885" i="1"/>
  <c r="Z1118" i="1"/>
  <c r="AD2335" i="1"/>
  <c r="V1457" i="1"/>
  <c r="AP944" i="1"/>
  <c r="AD851" i="1"/>
  <c r="J1729" i="1"/>
  <c r="R798" i="1"/>
  <c r="V1930" i="1"/>
  <c r="J2248" i="1"/>
  <c r="J1936" i="1"/>
  <c r="AL1345" i="1"/>
  <c r="N2023" i="1"/>
  <c r="AH1125" i="1"/>
  <c r="J453" i="1"/>
  <c r="AT481" i="1"/>
  <c r="BB627" i="1"/>
  <c r="AD1706" i="1"/>
  <c r="AL2072" i="1"/>
  <c r="AB1640" i="1"/>
  <c r="AD2275" i="1"/>
  <c r="BV349" i="1"/>
  <c r="J831" i="1"/>
  <c r="BV2080" i="1"/>
  <c r="AD1712" i="1"/>
  <c r="BV1926" i="1"/>
  <c r="AD1320" i="1"/>
  <c r="AH868" i="1"/>
  <c r="J2001" i="1"/>
  <c r="BV1972" i="1"/>
  <c r="AB709" i="1"/>
  <c r="BR2345" i="1"/>
  <c r="N2378" i="1"/>
  <c r="BP2228" i="1"/>
  <c r="R361" i="1"/>
  <c r="Z714" i="1"/>
  <c r="AV709" i="1"/>
  <c r="BF503" i="1"/>
  <c r="J1562" i="1"/>
  <c r="V1246" i="1"/>
  <c r="AH2078" i="1"/>
  <c r="AL1793" i="1"/>
  <c r="AP1072" i="1"/>
  <c r="R2191" i="1"/>
  <c r="V1293" i="1"/>
  <c r="AF933" i="1"/>
  <c r="BR2036" i="1"/>
  <c r="AF1388" i="1"/>
  <c r="V2021" i="1"/>
  <c r="AD1461" i="1"/>
  <c r="BV2099" i="1"/>
  <c r="J2304" i="1"/>
  <c r="Z1286" i="1"/>
  <c r="N2380" i="1"/>
  <c r="J1170" i="1"/>
  <c r="BB523" i="1"/>
  <c r="AD2006" i="1"/>
  <c r="J2230" i="1"/>
  <c r="BR2245" i="1"/>
  <c r="AB1514" i="1"/>
  <c r="N907" i="1"/>
  <c r="V712" i="1"/>
  <c r="J1457" i="1"/>
  <c r="H2235" i="1"/>
  <c r="BV2148" i="1"/>
  <c r="AB2277" i="1"/>
  <c r="AP1156" i="1"/>
  <c r="R721" i="1"/>
  <c r="V2233" i="1"/>
  <c r="AD1345" i="1"/>
  <c r="V2241" i="1"/>
  <c r="L436" i="1"/>
  <c r="P1171" i="1"/>
  <c r="P2074" i="1"/>
  <c r="J2219" i="1"/>
  <c r="AL1609" i="1"/>
  <c r="R2363" i="1"/>
  <c r="BR1685" i="1"/>
  <c r="J2255" i="1"/>
  <c r="AL853" i="1"/>
  <c r="V2287" i="1"/>
  <c r="AD1797" i="1"/>
  <c r="AL2037" i="1"/>
  <c r="AF856" i="1"/>
  <c r="N2234" i="1"/>
  <c r="J1981" i="1"/>
  <c r="AP1246" i="1"/>
  <c r="H2347" i="1"/>
  <c r="N2538" i="1"/>
  <c r="AH1287" i="1"/>
  <c r="AH1103" i="1"/>
  <c r="AF1248" i="1"/>
  <c r="AT420" i="1"/>
  <c r="AL1271" i="1"/>
  <c r="AL1275" i="1"/>
  <c r="AB1157" i="1"/>
  <c r="J1121" i="1"/>
  <c r="J1166" i="1"/>
  <c r="J1154" i="1"/>
  <c r="H1143" i="1"/>
  <c r="J1219" i="1"/>
  <c r="BV1931" i="1"/>
  <c r="J1216" i="1"/>
  <c r="BV1834" i="1"/>
  <c r="BV1852" i="1"/>
  <c r="AL1288" i="1"/>
  <c r="R1306" i="1"/>
  <c r="AD2107" i="1"/>
  <c r="BB588" i="1"/>
  <c r="R1091" i="1"/>
  <c r="J1863" i="1"/>
  <c r="J1797" i="1"/>
  <c r="AX778" i="1"/>
  <c r="T2095" i="1"/>
  <c r="J1946" i="1"/>
  <c r="BB855" i="1"/>
  <c r="AF1899" i="1"/>
  <c r="V1586" i="1"/>
  <c r="J1504" i="1"/>
  <c r="J1846" i="1"/>
  <c r="H1738" i="1"/>
  <c r="J1222" i="1"/>
  <c r="N1841" i="1"/>
  <c r="J285" i="1"/>
  <c r="BR722" i="1"/>
  <c r="V342" i="1"/>
  <c r="R770" i="1"/>
  <c r="V1945" i="1"/>
  <c r="BV1951" i="1"/>
  <c r="AX487" i="1"/>
  <c r="AD2342" i="1"/>
  <c r="AF863" i="1"/>
  <c r="AN387" i="1"/>
  <c r="BR2175" i="1"/>
  <c r="BV2156" i="1"/>
  <c r="Z921" i="1"/>
  <c r="AH1497" i="1"/>
  <c r="R426" i="1"/>
  <c r="R1978" i="1"/>
  <c r="N1748" i="1"/>
  <c r="L1892" i="1"/>
  <c r="V721" i="1"/>
  <c r="J2199" i="1"/>
  <c r="T2284" i="1"/>
  <c r="R249" i="1"/>
  <c r="AH921" i="1"/>
  <c r="AP585" i="1"/>
  <c r="L737" i="1"/>
  <c r="BT1717" i="1"/>
  <c r="BR1863" i="1"/>
  <c r="N2255" i="1"/>
  <c r="AF2396" i="1"/>
  <c r="AH1981" i="1"/>
  <c r="V1334" i="1"/>
  <c r="R1138" i="1"/>
  <c r="R1244" i="1"/>
  <c r="AJ1976" i="1"/>
  <c r="V2133" i="1"/>
  <c r="R1958" i="1"/>
  <c r="AX677" i="1"/>
  <c r="BR2206" i="1"/>
  <c r="R614" i="1"/>
  <c r="AD1146" i="1"/>
  <c r="AD580" i="1"/>
  <c r="BV1911" i="1"/>
  <c r="AP580" i="1"/>
  <c r="N2206" i="1"/>
  <c r="BR2373" i="1"/>
  <c r="J880" i="1"/>
  <c r="AP686" i="1"/>
  <c r="BF768" i="1"/>
  <c r="AL1531" i="1"/>
  <c r="AD1204" i="1"/>
  <c r="AB2011" i="1"/>
  <c r="AH1632" i="1"/>
  <c r="V2282" i="1"/>
  <c r="BT2046" i="1"/>
  <c r="BF333" i="1"/>
  <c r="AD2398" i="1"/>
  <c r="BD709" i="1"/>
  <c r="J1489" i="1"/>
  <c r="J1163" i="1"/>
  <c r="N2107" i="1"/>
  <c r="AH1908" i="1"/>
  <c r="V2219" i="1"/>
  <c r="R2272" i="1"/>
  <c r="R1778" i="1"/>
  <c r="BB649" i="1"/>
  <c r="BR2328" i="1"/>
  <c r="V2385" i="1"/>
  <c r="BV1800" i="1"/>
  <c r="BV2232" i="1"/>
  <c r="BR2365" i="1"/>
  <c r="BP2382" i="1"/>
  <c r="L324" i="1"/>
  <c r="V2377" i="1"/>
  <c r="J2331" i="1"/>
  <c r="AD2084" i="1"/>
  <c r="H506" i="1"/>
  <c r="AH1701" i="1"/>
  <c r="P877" i="1"/>
  <c r="BR2322" i="1"/>
  <c r="V1677" i="1"/>
  <c r="BV2283" i="1"/>
  <c r="BV2391" i="1"/>
  <c r="V1742" i="1"/>
  <c r="N2385" i="1"/>
  <c r="N2227" i="1"/>
  <c r="R2070" i="1"/>
  <c r="AL1098" i="1"/>
  <c r="V2225" i="1"/>
  <c r="BR2304" i="1"/>
  <c r="V796" i="1"/>
  <c r="P1892" i="1"/>
  <c r="AH2367" i="1"/>
  <c r="AH1435" i="1"/>
  <c r="AH2366" i="1"/>
  <c r="L2459" i="1"/>
  <c r="AH1300" i="1"/>
  <c r="AF1206" i="1"/>
  <c r="AH1303" i="1"/>
  <c r="AD547" i="1"/>
  <c r="AH1259" i="1"/>
  <c r="AP363" i="1"/>
  <c r="AH1161" i="1"/>
  <c r="AT938" i="1"/>
  <c r="AJ1304" i="1"/>
  <c r="AD1161" i="1"/>
  <c r="AL739" i="1"/>
  <c r="J1299" i="1"/>
  <c r="J1237" i="1"/>
  <c r="J1160" i="1"/>
  <c r="J1245" i="1"/>
  <c r="H1325" i="1"/>
  <c r="J1127" i="1"/>
  <c r="H1248" i="1"/>
  <c r="AF1395" i="1"/>
  <c r="AH1700" i="1"/>
  <c r="R1264" i="1"/>
  <c r="P1311" i="1"/>
  <c r="J1831" i="1"/>
  <c r="AH1709" i="1"/>
  <c r="AH1308" i="1"/>
  <c r="AH1148" i="1"/>
  <c r="J1778" i="1"/>
  <c r="N2106" i="1"/>
  <c r="AD1366" i="1"/>
  <c r="AH1267" i="1"/>
  <c r="J1140" i="1"/>
  <c r="N2269" i="1"/>
  <c r="BV1860" i="1"/>
  <c r="BZ867" i="1"/>
  <c r="J1211" i="1"/>
  <c r="AH274" i="1"/>
  <c r="J1511" i="1"/>
  <c r="AH2023" i="1"/>
  <c r="J1594" i="1"/>
  <c r="R1691" i="1"/>
  <c r="N2399" i="1"/>
  <c r="AP851" i="1"/>
  <c r="CH354" i="1"/>
  <c r="N1992" i="1"/>
  <c r="AP970" i="1"/>
  <c r="R1247" i="1"/>
  <c r="BR1945" i="1"/>
  <c r="AN1143" i="1"/>
  <c r="BR2050" i="1"/>
  <c r="N1953" i="1"/>
  <c r="BV2238" i="1"/>
  <c r="AL1461" i="1"/>
  <c r="J1091" i="1"/>
  <c r="AP783" i="1"/>
  <c r="AL1912" i="1"/>
  <c r="P1829" i="1"/>
  <c r="R1902" i="1"/>
  <c r="N725" i="1"/>
  <c r="BR2384" i="1"/>
  <c r="Z396" i="1"/>
  <c r="R1538" i="1"/>
  <c r="AL1488" i="1"/>
  <c r="AN933" i="1"/>
  <c r="N1782" i="1"/>
  <c r="N1839" i="1"/>
  <c r="AH853" i="1"/>
  <c r="AH2296" i="1"/>
  <c r="P1220" i="1"/>
  <c r="P1794" i="1"/>
  <c r="AD1716" i="1"/>
  <c r="AT463" i="1"/>
  <c r="R483" i="1"/>
  <c r="AL2035" i="1"/>
  <c r="AL1733" i="1"/>
  <c r="AD2280" i="1"/>
  <c r="T2074" i="1"/>
  <c r="R305" i="1"/>
  <c r="BR767" i="1"/>
  <c r="V299" i="1"/>
  <c r="CH420" i="1"/>
  <c r="BV2127" i="1"/>
  <c r="H1794" i="1"/>
  <c r="V2338" i="1"/>
  <c r="AF2032" i="1"/>
  <c r="AD1316" i="1"/>
  <c r="J1973" i="1"/>
  <c r="AL516" i="1"/>
  <c r="V2185" i="1"/>
  <c r="AD2170" i="1"/>
  <c r="J1635" i="1"/>
  <c r="BP625" i="1"/>
  <c r="J2294" i="1"/>
  <c r="BX2088" i="1"/>
  <c r="BR1779" i="1"/>
  <c r="J1554" i="1"/>
  <c r="L2354" i="1"/>
  <c r="R2351" i="1"/>
  <c r="AH1113" i="1"/>
  <c r="AF1794" i="1"/>
  <c r="J2289" i="1"/>
  <c r="BV2287" i="1"/>
  <c r="BV1875" i="1"/>
  <c r="AP1153" i="1"/>
  <c r="P2305" i="1"/>
  <c r="AT468" i="1"/>
  <c r="J845" i="1"/>
  <c r="BR2329" i="1"/>
  <c r="R1099" i="1"/>
  <c r="AZ856" i="1"/>
  <c r="AL1174" i="1"/>
  <c r="R2317" i="1"/>
  <c r="V2182" i="1"/>
  <c r="J2370" i="1"/>
  <c r="BR2293" i="1"/>
  <c r="P2319" i="1"/>
  <c r="AZ800" i="1"/>
  <c r="V2325" i="1"/>
  <c r="AV863" i="1"/>
  <c r="AB2298" i="1"/>
  <c r="V2147" i="1"/>
  <c r="R733" i="1"/>
  <c r="V649" i="1"/>
  <c r="L2557" i="1"/>
  <c r="BV2178" i="1"/>
  <c r="H1941" i="1"/>
  <c r="AD2266" i="1"/>
  <c r="J2322" i="1"/>
  <c r="AJ1493" i="1"/>
  <c r="R706" i="1"/>
  <c r="J2314" i="1"/>
  <c r="R2247" i="1"/>
  <c r="BB830" i="1"/>
  <c r="BR2338" i="1"/>
  <c r="AL1811" i="1"/>
  <c r="AL1188" i="1"/>
  <c r="AJ1220" i="1"/>
  <c r="J2148" i="1"/>
  <c r="AP1371" i="1"/>
  <c r="N2176" i="1"/>
  <c r="R651" i="1"/>
  <c r="BP2375" i="1"/>
  <c r="AN919" i="1"/>
  <c r="AP1104" i="1"/>
  <c r="AP1244" i="1"/>
  <c r="BR1695" i="1"/>
  <c r="AD1733" i="1"/>
  <c r="J2227" i="1"/>
  <c r="AH993" i="1"/>
  <c r="AH2391" i="1"/>
  <c r="N876" i="1"/>
  <c r="J1357" i="1"/>
  <c r="J1365" i="1"/>
  <c r="L2032" i="1"/>
  <c r="BV1796" i="1"/>
  <c r="Z1091" i="1"/>
  <c r="BR1883" i="1"/>
  <c r="AD2244" i="1"/>
  <c r="AL1196" i="1"/>
  <c r="AF1619" i="1"/>
  <c r="AH1580" i="1"/>
  <c r="J2024" i="1"/>
  <c r="N2143" i="1"/>
  <c r="J1392" i="1"/>
  <c r="R719" i="1"/>
  <c r="BR1930" i="1"/>
  <c r="AT418" i="1"/>
  <c r="BV2176" i="1"/>
  <c r="AF1353" i="1"/>
  <c r="V2196" i="1"/>
  <c r="BB302" i="1"/>
  <c r="AD2287" i="1"/>
  <c r="BV1684" i="1"/>
  <c r="N2346" i="1"/>
  <c r="R685" i="1"/>
  <c r="BR2316" i="1"/>
  <c r="BZ334" i="1"/>
  <c r="AH2323" i="1"/>
  <c r="BR1691" i="1"/>
  <c r="V2373" i="1"/>
  <c r="AH1993" i="1"/>
  <c r="N2051" i="1"/>
  <c r="R2387" i="1"/>
  <c r="BV2269" i="1"/>
  <c r="P2536" i="1"/>
  <c r="AD1349" i="1"/>
  <c r="P2298" i="1"/>
  <c r="AB1906" i="1"/>
  <c r="AL1645" i="1"/>
  <c r="BR2318" i="1"/>
  <c r="N2287" i="1"/>
  <c r="AD1251" i="1"/>
  <c r="V2189" i="1"/>
  <c r="N2533" i="1"/>
  <c r="AH1846" i="1"/>
  <c r="J1296" i="1"/>
  <c r="AH2288" i="1"/>
  <c r="AL1951" i="1"/>
  <c r="AL1467" i="1"/>
  <c r="AL1471" i="1"/>
  <c r="R1986" i="1"/>
  <c r="J2093" i="1"/>
  <c r="J257" i="1"/>
  <c r="R1555" i="1"/>
  <c r="AD2296" i="1"/>
  <c r="AP1043" i="1"/>
  <c r="AH1432" i="1"/>
  <c r="AH1420" i="1"/>
  <c r="N2076" i="1"/>
  <c r="AJ2046" i="1"/>
  <c r="Z1120" i="1"/>
  <c r="P1808" i="1"/>
  <c r="AD2283" i="1"/>
  <c r="R1985" i="1"/>
  <c r="J1629" i="1"/>
  <c r="J1601" i="1"/>
  <c r="AJ1752" i="1"/>
  <c r="BV2181" i="1"/>
  <c r="Z1216" i="1"/>
  <c r="AP490" i="1"/>
  <c r="R813" i="1"/>
  <c r="J2036" i="1"/>
  <c r="AL1832" i="1"/>
  <c r="AJ1899" i="1"/>
  <c r="H1731" i="1"/>
  <c r="BV2345" i="1"/>
  <c r="H1423" i="1"/>
  <c r="AD1145" i="1"/>
  <c r="N482" i="1"/>
  <c r="AX635" i="1"/>
  <c r="BR2343" i="1"/>
  <c r="AL1516" i="1"/>
  <c r="AD2045" i="1"/>
  <c r="BN589" i="1"/>
  <c r="R2392" i="1"/>
  <c r="AH2365" i="1"/>
  <c r="AD2224" i="1"/>
  <c r="J664" i="1"/>
  <c r="AD2286" i="1"/>
  <c r="J2044" i="1"/>
  <c r="J1952" i="1"/>
  <c r="AH1832" i="1"/>
  <c r="N2314" i="1"/>
  <c r="L2284" i="1"/>
  <c r="AN996" i="1"/>
  <c r="AN1304" i="1"/>
  <c r="R2318" i="1"/>
  <c r="V2279" i="1"/>
  <c r="R1406" i="1"/>
  <c r="L2039" i="1"/>
  <c r="AD1188" i="1"/>
  <c r="H1703" i="1"/>
  <c r="BV2071" i="1"/>
  <c r="AH2266" i="1"/>
  <c r="N1897" i="1"/>
  <c r="H2277" i="1"/>
  <c r="N2455" i="1"/>
  <c r="R1356" i="1"/>
  <c r="R1348" i="1"/>
  <c r="AH1903" i="1"/>
  <c r="AL1880" i="1"/>
  <c r="R1715" i="1"/>
  <c r="R1708" i="1"/>
  <c r="AH2146" i="1"/>
  <c r="BV1995" i="1"/>
  <c r="V686" i="1"/>
  <c r="R707" i="1"/>
  <c r="AJ884" i="1"/>
  <c r="BV1826" i="1"/>
  <c r="N1628" i="1"/>
  <c r="BR1926" i="1"/>
  <c r="AD1811" i="1"/>
  <c r="BV2252" i="1"/>
  <c r="Z1090" i="1"/>
  <c r="AH1005" i="1"/>
  <c r="AP788" i="1"/>
  <c r="N776" i="1"/>
  <c r="V1839" i="1"/>
  <c r="V1749" i="1"/>
  <c r="AP931" i="1"/>
  <c r="BR2280" i="1"/>
  <c r="AH1128" i="1"/>
  <c r="BR1792" i="1"/>
  <c r="AL1505" i="1"/>
  <c r="AJ1122" i="1"/>
  <c r="N1747" i="1"/>
  <c r="J1905" i="1"/>
  <c r="AF1101" i="1"/>
  <c r="AH2401" i="1"/>
  <c r="AD1615" i="1"/>
  <c r="L716" i="1"/>
  <c r="BP1864" i="1"/>
  <c r="N874" i="1"/>
  <c r="AD2380" i="1"/>
  <c r="J1691" i="1"/>
  <c r="AD1708" i="1"/>
  <c r="N2226" i="1"/>
  <c r="P2207" i="1"/>
  <c r="N2001" i="1"/>
  <c r="AP861" i="1"/>
  <c r="AJ576" i="1"/>
  <c r="R2199" i="1"/>
  <c r="BV1929" i="1"/>
  <c r="BZ2293" i="1"/>
  <c r="N2546" i="1"/>
  <c r="L2550" i="1"/>
  <c r="N2596" i="1"/>
  <c r="N2560" i="1"/>
  <c r="N2465" i="1"/>
  <c r="N2469" i="1"/>
  <c r="N2595" i="1"/>
  <c r="N2500" i="1"/>
  <c r="N2496" i="1"/>
  <c r="N2497" i="1"/>
  <c r="N2580" i="1"/>
  <c r="L2438" i="1"/>
  <c r="N2492" i="1"/>
  <c r="L2578" i="1"/>
  <c r="N2420" i="1"/>
  <c r="N2434" i="1"/>
  <c r="N2435" i="1"/>
  <c r="N2489" i="1"/>
  <c r="N2479" i="1"/>
  <c r="N2468" i="1"/>
  <c r="N2419" i="1"/>
  <c r="N2461" i="1"/>
  <c r="N2478" i="1"/>
  <c r="N2414" i="1"/>
  <c r="N2573" i="1"/>
  <c r="N2470" i="1"/>
  <c r="N2462" i="1"/>
  <c r="N2472" i="1"/>
  <c r="N2510" i="1"/>
  <c r="N2570" i="1"/>
  <c r="N2590" i="1"/>
  <c r="N2433" i="1"/>
  <c r="N2427" i="1"/>
  <c r="N2476" i="1"/>
  <c r="N2524" i="1"/>
  <c r="N2545" i="1"/>
  <c r="N2450" i="1"/>
  <c r="N2583" i="1"/>
  <c r="N2519" i="1"/>
  <c r="N2513" i="1"/>
  <c r="L2466" i="1"/>
  <c r="L2564" i="1"/>
  <c r="N2442" i="1"/>
  <c r="L2522" i="1"/>
  <c r="L2480" i="1"/>
  <c r="L2529" i="1"/>
  <c r="N2574" i="1"/>
  <c r="N2430" i="1"/>
  <c r="N2475" i="1"/>
  <c r="N2443" i="1"/>
  <c r="N2429" i="1"/>
  <c r="N2566" i="1"/>
  <c r="L2431" i="1"/>
  <c r="N2591" i="1"/>
  <c r="N2588" i="1"/>
  <c r="N2584" i="1"/>
  <c r="N2597" i="1"/>
  <c r="N2498" i="1"/>
  <c r="N2561" i="1"/>
  <c r="N2518" i="1"/>
  <c r="N2422" i="1"/>
  <c r="L2424" i="1"/>
  <c r="N2444" i="1"/>
  <c r="N2423" i="1"/>
  <c r="N2491" i="1"/>
  <c r="AH2342" i="1"/>
  <c r="BX2473" i="1"/>
  <c r="BV2587" i="1"/>
  <c r="AD2587" i="1"/>
  <c r="V2587" i="1"/>
  <c r="N2587" i="1"/>
  <c r="AH2524" i="1"/>
  <c r="AH2594" i="1"/>
  <c r="AH2526" i="1"/>
  <c r="AH2581" i="1"/>
  <c r="AH2568" i="1"/>
  <c r="AH2470" i="1"/>
  <c r="AH2444" i="1"/>
  <c r="AH2449" i="1"/>
  <c r="AF2550" i="1"/>
  <c r="AH2514" i="1"/>
  <c r="AH2492" i="1"/>
  <c r="AH2577" i="1"/>
  <c r="AH2518" i="1"/>
  <c r="AH2426" i="1"/>
  <c r="AH2511" i="1"/>
  <c r="AH2496" i="1"/>
  <c r="AF2536" i="1"/>
  <c r="AH2587" i="1"/>
  <c r="AF2522" i="1"/>
  <c r="AF2599" i="1"/>
  <c r="AH2486" i="1"/>
  <c r="AH2421" i="1"/>
  <c r="AH2520" i="1"/>
  <c r="AH2428" i="1"/>
  <c r="AH2472" i="1"/>
  <c r="AH2435" i="1"/>
  <c r="AH2489" i="1"/>
  <c r="AH2595" i="1"/>
  <c r="AH2436" i="1"/>
  <c r="AF2424" i="1"/>
  <c r="AF2417" i="1"/>
  <c r="AH2485" i="1"/>
  <c r="AH2525" i="1"/>
  <c r="AH2583" i="1"/>
  <c r="AH2528" i="1"/>
  <c r="AH2582" i="1"/>
  <c r="AF2571" i="1"/>
  <c r="AH2535" i="1"/>
  <c r="AH2442" i="1"/>
  <c r="AH2484" i="1"/>
  <c r="AH2448" i="1"/>
  <c r="AH2413" i="1"/>
  <c r="AH2534" i="1"/>
  <c r="AH2465" i="1"/>
  <c r="AH2412" i="1"/>
  <c r="AH2563" i="1"/>
  <c r="AH2482" i="1"/>
  <c r="AH2429" i="1"/>
  <c r="AH2584" i="1"/>
  <c r="AH2573" i="1"/>
  <c r="AF2585" i="1"/>
  <c r="AH2591" i="1"/>
  <c r="AF2501" i="1"/>
  <c r="AH2570" i="1"/>
  <c r="AH2521" i="1"/>
  <c r="AH2559" i="1"/>
  <c r="AH2416" i="1"/>
  <c r="AH2527" i="1"/>
  <c r="AH2497" i="1"/>
  <c r="AH2569" i="1"/>
  <c r="AH2433" i="1"/>
  <c r="AF2438" i="1"/>
  <c r="AH2461" i="1"/>
  <c r="AH2440" i="1"/>
  <c r="AH2499" i="1"/>
  <c r="AF2452" i="1"/>
  <c r="AH2479" i="1"/>
  <c r="BP2564" i="1"/>
  <c r="AD2531" i="1"/>
  <c r="R2524" i="1"/>
  <c r="AB2529" i="1"/>
  <c r="BP2536" i="1"/>
  <c r="AH2468" i="1"/>
  <c r="BV2489" i="1"/>
  <c r="BT2494" i="1"/>
  <c r="AG2" i="5"/>
  <c r="O2" i="5"/>
  <c r="S2" i="5"/>
  <c r="AX2" i="5"/>
  <c r="BC2" i="5"/>
  <c r="AM2" i="5"/>
  <c r="L2" i="5"/>
  <c r="D2" i="5"/>
  <c r="BF2" i="5"/>
  <c r="P2" i="5"/>
  <c r="AW2" i="5"/>
  <c r="BB2" i="5"/>
  <c r="AP2" i="5"/>
  <c r="AA2" i="5"/>
  <c r="U2" i="5"/>
  <c r="F2" i="5"/>
  <c r="R2" i="5"/>
  <c r="AV2" i="5"/>
  <c r="AD2" i="5"/>
  <c r="AZ2" i="5"/>
  <c r="AB2" i="5"/>
  <c r="BV1939" i="1"/>
  <c r="BP1682" i="1"/>
  <c r="J2105" i="1"/>
  <c r="R2055" i="1"/>
  <c r="BV1827" i="1"/>
  <c r="N2119" i="1"/>
  <c r="J1652" i="1"/>
  <c r="V1936" i="1"/>
  <c r="BB615" i="1"/>
  <c r="CH343" i="1"/>
  <c r="BJ580" i="1"/>
  <c r="Z1112" i="1"/>
  <c r="J1145" i="1"/>
  <c r="J1412" i="1"/>
  <c r="J1604" i="1"/>
  <c r="V1939" i="1"/>
  <c r="AD581" i="1"/>
  <c r="BF270" i="1"/>
  <c r="BV516" i="1"/>
  <c r="V1308" i="1"/>
  <c r="J1251" i="1"/>
  <c r="J1337" i="1"/>
  <c r="J1693" i="1"/>
  <c r="V1814" i="1"/>
  <c r="V515" i="1"/>
  <c r="BZ1254" i="1"/>
  <c r="BL289" i="1"/>
  <c r="V1275" i="1"/>
  <c r="J1274" i="1"/>
  <c r="J1391" i="1"/>
  <c r="H1542" i="1"/>
  <c r="V1911" i="1"/>
  <c r="AH2059" i="1"/>
  <c r="BR1755" i="1"/>
  <c r="J2056" i="1"/>
  <c r="R2121" i="1"/>
  <c r="BT1696" i="1"/>
  <c r="N2155" i="1"/>
  <c r="J1685" i="1"/>
  <c r="V1832" i="1"/>
  <c r="N470" i="1"/>
  <c r="BJ1043" i="1"/>
  <c r="CD425" i="1"/>
  <c r="V1128" i="1"/>
  <c r="J1303" i="1"/>
  <c r="J1370" i="1"/>
  <c r="J1603" i="1"/>
  <c r="V1799" i="1"/>
  <c r="AZ338" i="1"/>
  <c r="AH1072" i="1"/>
  <c r="J582" i="1"/>
  <c r="AH865" i="1"/>
  <c r="CD371" i="1"/>
  <c r="AH1058" i="1"/>
  <c r="AH833" i="1"/>
  <c r="AF1017" i="1"/>
  <c r="N945" i="1"/>
  <c r="CH306" i="1"/>
  <c r="BB285" i="1"/>
  <c r="V1162" i="1"/>
  <c r="AP1294" i="1"/>
  <c r="AF1507" i="1"/>
  <c r="BR1833" i="1"/>
  <c r="N1803" i="1"/>
  <c r="P2109" i="1"/>
  <c r="BR2001" i="1"/>
  <c r="V2044" i="1"/>
  <c r="BV2048" i="1"/>
  <c r="BR1727" i="1"/>
  <c r="H1990" i="1"/>
  <c r="BR1826" i="1"/>
  <c r="N1777" i="1"/>
  <c r="AL949" i="1"/>
  <c r="BR391" i="1"/>
  <c r="BN299" i="1"/>
  <c r="V1114" i="1"/>
  <c r="AN1157" i="1"/>
  <c r="AH1504" i="1"/>
  <c r="BR1859" i="1"/>
  <c r="N1763" i="1"/>
  <c r="BJ985" i="1"/>
  <c r="BN315" i="1"/>
  <c r="BB384" i="1"/>
  <c r="V1174" i="1"/>
  <c r="AP1250" i="1"/>
  <c r="AH1471" i="1"/>
  <c r="BP1836" i="1"/>
  <c r="N1847" i="1"/>
  <c r="BR726" i="1"/>
  <c r="AR359" i="1"/>
  <c r="N284" i="1"/>
  <c r="V1153" i="1"/>
  <c r="AP1240" i="1"/>
  <c r="AF1472" i="1"/>
  <c r="BP1927" i="1"/>
  <c r="L1759" i="1"/>
  <c r="R2140" i="1"/>
  <c r="BP1990" i="1"/>
  <c r="T2081" i="1"/>
  <c r="BV1974" i="1"/>
  <c r="V1796" i="1"/>
  <c r="J2002" i="1"/>
  <c r="BR1961" i="1"/>
  <c r="L1801" i="1"/>
  <c r="CH694" i="1"/>
  <c r="AN310" i="1"/>
  <c r="AT617" i="1"/>
  <c r="V1113" i="1"/>
  <c r="AP1159" i="1"/>
  <c r="AH1461" i="1"/>
  <c r="BR1804" i="1"/>
  <c r="L1731" i="1"/>
  <c r="P870" i="1"/>
  <c r="X1304" i="1"/>
  <c r="AH2073" i="1"/>
  <c r="Z1274" i="1"/>
  <c r="Z1310" i="1"/>
  <c r="Z1300" i="1"/>
  <c r="AH1985" i="1"/>
  <c r="X1129" i="1"/>
  <c r="BJ879" i="1"/>
  <c r="BJ285" i="1"/>
  <c r="Z414" i="1"/>
  <c r="T1248" i="1"/>
  <c r="AP1224" i="1"/>
  <c r="AH1434" i="1"/>
  <c r="BR1839" i="1"/>
  <c r="L1927" i="1"/>
  <c r="CH670" i="1"/>
  <c r="BB354" i="1"/>
  <c r="AP606" i="1"/>
  <c r="V1177" i="1"/>
  <c r="AP1205" i="1"/>
  <c r="AH1342" i="1"/>
  <c r="BR1958" i="1"/>
  <c r="N1912" i="1"/>
  <c r="P2151" i="1"/>
  <c r="BR2126" i="1"/>
  <c r="V2043" i="1"/>
  <c r="BT2060" i="1"/>
  <c r="T1787" i="1"/>
  <c r="H2144" i="1"/>
  <c r="V1894" i="1"/>
  <c r="V1154" i="1"/>
  <c r="V1800" i="1"/>
  <c r="V1118" i="1"/>
  <c r="V1905" i="1"/>
  <c r="V1093" i="1"/>
  <c r="V1747" i="1"/>
  <c r="R2094" i="1"/>
  <c r="BV2294" i="1"/>
  <c r="AF2298" i="1"/>
  <c r="AH2335" i="1"/>
  <c r="R2265" i="1"/>
  <c r="L2200" i="1"/>
  <c r="R2255" i="1"/>
  <c r="AD1931" i="1"/>
  <c r="AH1579" i="1"/>
  <c r="AH1699" i="1"/>
  <c r="L1647" i="1"/>
  <c r="BV2385" i="1"/>
  <c r="AD2395" i="1"/>
  <c r="N2282" i="1"/>
  <c r="BB753" i="1"/>
  <c r="AD1190" i="1"/>
  <c r="AZ688" i="1"/>
  <c r="AD1239" i="1"/>
  <c r="P1024" i="1"/>
  <c r="AB1248" i="1"/>
  <c r="BR2059" i="1"/>
  <c r="V2051" i="1"/>
  <c r="BR2353" i="1"/>
  <c r="AD2345" i="1"/>
  <c r="AD1904" i="1"/>
  <c r="AF961" i="1"/>
  <c r="AD1793" i="1"/>
  <c r="BF630" i="1"/>
  <c r="T1815" i="1"/>
  <c r="V1779" i="1"/>
  <c r="V1743" i="1"/>
  <c r="CD1756" i="1"/>
  <c r="CH1728" i="1"/>
  <c r="AN1661" i="1"/>
  <c r="BH891" i="1"/>
  <c r="R925" i="1"/>
  <c r="BB1517" i="1"/>
  <c r="BB1180" i="1"/>
  <c r="AL1030" i="1"/>
  <c r="BZ1245" i="1"/>
  <c r="AV2032" i="1"/>
  <c r="AP1135" i="1"/>
  <c r="BZ708" i="1"/>
  <c r="AH987" i="1"/>
  <c r="BR988" i="1"/>
  <c r="BH366" i="1"/>
  <c r="AX378" i="1"/>
  <c r="BN950" i="1"/>
  <c r="AP470" i="1"/>
  <c r="CH756" i="1"/>
  <c r="BZ631" i="1"/>
  <c r="CD1259" i="1"/>
  <c r="BF496" i="1"/>
  <c r="BL1521" i="1"/>
  <c r="BV421" i="1"/>
  <c r="BT254" i="1"/>
  <c r="BF406" i="1"/>
  <c r="AH1131" i="1"/>
  <c r="AD432" i="1"/>
  <c r="AR723" i="1"/>
  <c r="Z505" i="1"/>
  <c r="BN1083" i="1"/>
  <c r="N511" i="1"/>
  <c r="BV1314" i="1"/>
  <c r="BR882" i="1"/>
  <c r="AT1303" i="1"/>
  <c r="N908" i="1"/>
  <c r="BN1096" i="1"/>
  <c r="BD1332" i="1"/>
  <c r="J585" i="1"/>
  <c r="AP1348" i="1"/>
  <c r="AD452" i="1"/>
  <c r="BB1086" i="1"/>
  <c r="N931" i="1"/>
  <c r="AP1462" i="1"/>
  <c r="BR496" i="1"/>
  <c r="BB1412" i="1"/>
  <c r="CH812" i="1"/>
  <c r="AP1338" i="1"/>
  <c r="AT559" i="1"/>
  <c r="CF751" i="1"/>
  <c r="AP692" i="1"/>
  <c r="AD1334" i="1"/>
  <c r="BD695" i="1"/>
  <c r="BJ1247" i="1"/>
  <c r="BP380" i="1"/>
  <c r="J1485" i="1"/>
  <c r="CD334" i="1"/>
  <c r="BJ914" i="1"/>
  <c r="AD609" i="1"/>
  <c r="AH1447" i="1"/>
  <c r="BJ473" i="1"/>
  <c r="CD341" i="1"/>
  <c r="R279" i="1"/>
  <c r="AF1717" i="1"/>
  <c r="AX1567" i="1"/>
  <c r="AP732" i="1"/>
  <c r="R396" i="1"/>
  <c r="N574" i="1"/>
  <c r="J1483" i="1"/>
  <c r="AD419" i="1"/>
  <c r="AB303" i="1"/>
  <c r="AL615" i="1"/>
  <c r="J1481" i="1"/>
  <c r="BX513" i="1"/>
  <c r="AP307" i="1"/>
  <c r="BZ736" i="1"/>
  <c r="J1338" i="1"/>
  <c r="BZ607" i="1"/>
  <c r="J1405" i="1"/>
  <c r="BH485" i="1"/>
  <c r="J1517" i="1"/>
  <c r="BT1017" i="1"/>
  <c r="Z419" i="1"/>
  <c r="N887" i="1"/>
  <c r="J1446" i="1"/>
  <c r="CB982" i="1"/>
  <c r="AL433" i="1"/>
  <c r="BJ754" i="1"/>
  <c r="J1342" i="1"/>
  <c r="AH543" i="1"/>
  <c r="R365" i="1"/>
  <c r="CD399" i="1"/>
  <c r="J1513" i="1"/>
  <c r="BV364" i="1"/>
  <c r="J1469" i="1"/>
  <c r="BN320" i="1"/>
  <c r="J1343" i="1"/>
  <c r="BN819" i="1"/>
  <c r="Z573" i="1"/>
  <c r="CH603" i="1"/>
  <c r="J1435" i="1"/>
  <c r="BL688" i="1"/>
  <c r="V434" i="1"/>
  <c r="BF497" i="1"/>
  <c r="J1496" i="1"/>
  <c r="BL401" i="1"/>
  <c r="BN1063" i="1"/>
  <c r="AT355" i="1"/>
  <c r="H1409" i="1"/>
  <c r="AP291" i="1"/>
  <c r="J1406" i="1"/>
  <c r="V363" i="1"/>
  <c r="J1393" i="1"/>
  <c r="BF607" i="1"/>
  <c r="N529" i="1"/>
  <c r="BZ365" i="1"/>
  <c r="H1374" i="1"/>
  <c r="BF544" i="1"/>
  <c r="BV1012" i="1"/>
  <c r="CH260" i="1"/>
  <c r="J1498" i="1"/>
  <c r="BZ369" i="1"/>
  <c r="BZ1026" i="1"/>
  <c r="CH1113" i="1"/>
  <c r="H1500" i="1"/>
  <c r="CH1041" i="1"/>
  <c r="H1486" i="1"/>
  <c r="CH911" i="1"/>
  <c r="J1516" i="1"/>
  <c r="BF371" i="1"/>
  <c r="BB421" i="1"/>
  <c r="CH397" i="1"/>
  <c r="AH1401" i="1"/>
  <c r="CB1080" i="1"/>
  <c r="BZ253" i="1"/>
  <c r="BN364" i="1"/>
  <c r="AH1397" i="1"/>
  <c r="BZ812" i="1"/>
  <c r="V406" i="1"/>
  <c r="AZ366" i="1"/>
  <c r="AH1384" i="1"/>
  <c r="AH421" i="1"/>
  <c r="AH1485" i="1"/>
  <c r="H261" i="1"/>
  <c r="AH1511" i="1"/>
  <c r="BF341" i="1"/>
  <c r="H450" i="1"/>
  <c r="AX516" i="1"/>
  <c r="AF1647" i="1"/>
  <c r="BV529" i="1"/>
  <c r="N327" i="1"/>
  <c r="AX461" i="1"/>
  <c r="AH1545" i="1"/>
  <c r="BZ358" i="1"/>
  <c r="AH735" i="1"/>
  <c r="AL580" i="1"/>
  <c r="AH1609" i="1"/>
  <c r="J319" i="1"/>
  <c r="AH1565" i="1"/>
  <c r="J386" i="1"/>
  <c r="AH1546" i="1"/>
  <c r="Z952" i="1"/>
  <c r="AD657" i="1"/>
  <c r="BB809" i="1"/>
  <c r="V1639" i="1"/>
  <c r="CH985" i="1"/>
  <c r="AD321" i="1"/>
  <c r="X772" i="1"/>
  <c r="V1667" i="1"/>
  <c r="BZ657" i="1"/>
  <c r="CD497" i="1"/>
  <c r="Z760" i="1"/>
  <c r="V1589" i="1"/>
  <c r="Z748" i="1"/>
  <c r="V1579" i="1"/>
  <c r="Z733" i="1"/>
  <c r="V1603" i="1"/>
  <c r="J1453" i="1"/>
  <c r="J1512" i="1"/>
  <c r="Z852" i="1"/>
  <c r="T1556" i="1"/>
  <c r="AH2100" i="1"/>
  <c r="V2122" i="1"/>
  <c r="BB757" i="1"/>
  <c r="V1629" i="1"/>
  <c r="Z874" i="1"/>
  <c r="T1612" i="1"/>
  <c r="Z686" i="1"/>
  <c r="V1636" i="1"/>
  <c r="AH2021" i="1"/>
  <c r="V2101" i="1"/>
  <c r="X786" i="1"/>
  <c r="V1635" i="1"/>
  <c r="AJ1318" i="1"/>
  <c r="AH1383" i="1"/>
  <c r="Z700" i="1"/>
  <c r="V1607" i="1"/>
  <c r="R2156" i="1"/>
  <c r="V2154" i="1"/>
  <c r="X730" i="1"/>
  <c r="T1647" i="1"/>
  <c r="Z706" i="1"/>
  <c r="V1617" i="1"/>
  <c r="X709" i="1"/>
  <c r="V1593" i="1"/>
  <c r="R1980" i="1"/>
  <c r="V2077" i="1"/>
  <c r="V825" i="1"/>
  <c r="V1706" i="1"/>
  <c r="AH1404" i="1"/>
  <c r="AH1517" i="1"/>
  <c r="V784" i="1"/>
  <c r="V1688" i="1"/>
  <c r="R2059" i="1"/>
  <c r="V2104" i="1"/>
  <c r="Z649" i="1"/>
  <c r="V1615" i="1"/>
  <c r="V805" i="1"/>
  <c r="V1678" i="1"/>
  <c r="T772" i="1"/>
  <c r="T1563" i="1"/>
  <c r="R2077" i="1"/>
  <c r="T1997" i="1"/>
  <c r="V657" i="1"/>
  <c r="T1598" i="1"/>
  <c r="AF1640" i="1"/>
  <c r="AH1679" i="1"/>
  <c r="V855" i="1"/>
  <c r="V1614" i="1"/>
  <c r="R2028" i="1"/>
  <c r="V1979" i="1"/>
  <c r="V750" i="1"/>
  <c r="T1668" i="1"/>
  <c r="V861" i="1"/>
  <c r="T1535" i="1"/>
  <c r="V818" i="1"/>
  <c r="V1709" i="1"/>
  <c r="R2139" i="1"/>
  <c r="BR1957" i="1"/>
  <c r="V729" i="1"/>
  <c r="V1687" i="1"/>
  <c r="T1696" i="1"/>
  <c r="V1702" i="1"/>
  <c r="V697" i="1"/>
  <c r="V1686" i="1"/>
  <c r="R2118" i="1"/>
  <c r="BV2118" i="1"/>
  <c r="V666" i="1"/>
  <c r="V1545" i="1"/>
  <c r="V701" i="1"/>
  <c r="V1698" i="1"/>
  <c r="R771" i="1"/>
  <c r="P1710" i="1"/>
  <c r="P2102" i="1"/>
  <c r="BT2158" i="1"/>
  <c r="R718" i="1"/>
  <c r="AF1325" i="1"/>
  <c r="AL1408" i="1"/>
  <c r="P1598" i="1"/>
  <c r="AH1876" i="1"/>
  <c r="AD785" i="1"/>
  <c r="AN1619" i="1"/>
  <c r="CF1444" i="1"/>
  <c r="BR687" i="1"/>
  <c r="CB793" i="1"/>
  <c r="BN543" i="1"/>
  <c r="R1926" i="1"/>
  <c r="R1954" i="1"/>
  <c r="P1836" i="1"/>
  <c r="R705" i="1"/>
  <c r="AX606" i="1"/>
  <c r="AH818" i="1"/>
  <c r="AJ1094" i="1"/>
  <c r="AL1455" i="1"/>
  <c r="R1546" i="1"/>
  <c r="R1946" i="1"/>
  <c r="BR1761" i="1"/>
  <c r="N2118" i="1"/>
  <c r="BV2057" i="1"/>
  <c r="BR1995" i="1"/>
  <c r="H2081" i="1"/>
  <c r="P2081" i="1"/>
  <c r="AF2095" i="1"/>
  <c r="R1876" i="1"/>
  <c r="X779" i="1"/>
  <c r="R700" i="1"/>
  <c r="J705" i="1"/>
  <c r="AH851" i="1"/>
  <c r="AJ1262" i="1"/>
  <c r="AL1412" i="1"/>
  <c r="R1712" i="1"/>
  <c r="R1741" i="1"/>
  <c r="Z708" i="1"/>
  <c r="R727" i="1"/>
  <c r="AV625" i="1"/>
  <c r="AF814" i="1"/>
  <c r="AL1195" i="1"/>
  <c r="AJ1458" i="1"/>
  <c r="R1579" i="1"/>
  <c r="P1843" i="1"/>
  <c r="Z719" i="1"/>
  <c r="R757" i="1"/>
  <c r="BF830" i="1"/>
  <c r="AH802" i="1"/>
  <c r="AL1223" i="1"/>
  <c r="AP1397" i="1"/>
  <c r="AL1687" i="1"/>
  <c r="R1748" i="1"/>
  <c r="BR1693" i="1"/>
  <c r="N2055" i="1"/>
  <c r="BV2002" i="1"/>
  <c r="BR2035" i="1"/>
  <c r="J2120" i="1"/>
  <c r="R2107" i="1"/>
  <c r="AF2088" i="1"/>
  <c r="R1789" i="1"/>
  <c r="V827" i="1"/>
  <c r="R708" i="1"/>
  <c r="BD821" i="1"/>
  <c r="AH848" i="1"/>
  <c r="AJ1108" i="1"/>
  <c r="AP1519" i="1"/>
  <c r="AL1597" i="1"/>
  <c r="R1904" i="1"/>
  <c r="V770" i="1"/>
  <c r="BJ421" i="1"/>
  <c r="AH841" i="1"/>
  <c r="R761" i="1"/>
  <c r="AH593" i="1"/>
  <c r="R763" i="1"/>
  <c r="R736" i="1"/>
  <c r="R809" i="1"/>
  <c r="R680" i="1"/>
  <c r="BF722" i="1"/>
  <c r="R531" i="1"/>
  <c r="AH907" i="1"/>
  <c r="AB1227" i="1"/>
  <c r="AN1374" i="1"/>
  <c r="AD1698" i="1"/>
  <c r="AD1740" i="1"/>
  <c r="BR2139" i="1"/>
  <c r="J1999" i="1"/>
  <c r="AD1972" i="1"/>
  <c r="AL1999" i="1"/>
  <c r="V2027" i="1"/>
  <c r="BV2150" i="1"/>
  <c r="BV2266" i="1"/>
  <c r="AB1885" i="1"/>
  <c r="N781" i="1"/>
  <c r="V607" i="1"/>
  <c r="AT602" i="1"/>
  <c r="AD970" i="1"/>
  <c r="AD1215" i="1"/>
  <c r="AP1434" i="1"/>
  <c r="AL1581" i="1"/>
  <c r="AD1849" i="1"/>
  <c r="J879" i="1"/>
  <c r="BF833" i="1"/>
  <c r="R461" i="1"/>
  <c r="AF912" i="1"/>
  <c r="AB1241" i="1"/>
  <c r="AN1444" i="1"/>
  <c r="AB1668" i="1"/>
  <c r="AD1744" i="1"/>
  <c r="H681" i="1"/>
  <c r="AL652" i="1"/>
  <c r="BB483" i="1"/>
  <c r="R907" i="1"/>
  <c r="AD1128" i="1"/>
  <c r="AD1499" i="1"/>
  <c r="AD1667" i="1"/>
  <c r="AD1754" i="1"/>
  <c r="BR2155" i="1"/>
  <c r="H2102" i="1"/>
  <c r="AD2139" i="1"/>
  <c r="AL2126" i="1"/>
  <c r="V2029" i="1"/>
  <c r="BV2133" i="1"/>
  <c r="BV2281" i="1"/>
  <c r="AD1741" i="1"/>
  <c r="J778" i="1"/>
  <c r="AX833" i="1"/>
  <c r="AH638" i="1"/>
  <c r="AB912" i="1"/>
  <c r="AD1238" i="1"/>
  <c r="AD1343" i="1"/>
  <c r="AD1590" i="1"/>
  <c r="AB1808" i="1"/>
  <c r="AP435" i="1"/>
  <c r="V749" i="1"/>
  <c r="AL1978" i="1"/>
  <c r="Z729" i="1"/>
  <c r="V771" i="1"/>
  <c r="R827" i="1"/>
  <c r="AL2150" i="1"/>
  <c r="R677" i="1"/>
  <c r="J825" i="1"/>
  <c r="AL670" i="1"/>
  <c r="BD590" i="1"/>
  <c r="AP900" i="1"/>
  <c r="AD1322" i="1"/>
  <c r="AB1486" i="1"/>
  <c r="AD1684" i="1"/>
  <c r="AD1735" i="1"/>
  <c r="J756" i="1"/>
  <c r="AX868" i="1"/>
  <c r="AH551" i="1"/>
  <c r="AJ905" i="1"/>
  <c r="AD1148" i="1"/>
  <c r="AD1470" i="1"/>
  <c r="AD1601" i="1"/>
  <c r="AB1892" i="1"/>
  <c r="BR2073" i="1"/>
  <c r="J2027" i="1"/>
  <c r="AD2073" i="1"/>
  <c r="AL2077" i="1"/>
  <c r="V2119" i="1"/>
  <c r="BV2107" i="1"/>
  <c r="BV2192" i="1"/>
  <c r="R776" i="1"/>
  <c r="R1530" i="1"/>
  <c r="R804" i="1"/>
  <c r="R1559" i="1"/>
  <c r="R855" i="1"/>
  <c r="R1533" i="1"/>
  <c r="R2154" i="1"/>
  <c r="AL2146" i="1"/>
  <c r="BR2266" i="1"/>
  <c r="AD2190" i="1"/>
  <c r="V2188" i="1"/>
  <c r="N2317" i="1"/>
  <c r="J2216" i="1"/>
  <c r="J2203" i="1"/>
  <c r="AP1016" i="1"/>
  <c r="H856" i="1"/>
  <c r="AN786" i="1"/>
  <c r="R2101" i="1"/>
  <c r="AH2332" i="1"/>
  <c r="R2365" i="1"/>
  <c r="AL1895" i="1"/>
  <c r="AP1008" i="1"/>
  <c r="AL1834" i="1"/>
  <c r="AP923" i="1"/>
  <c r="AL1814" i="1"/>
  <c r="AP979" i="1"/>
  <c r="AJ1815" i="1"/>
  <c r="BV1950" i="1"/>
  <c r="BV2254" i="1"/>
  <c r="AH2300" i="1"/>
  <c r="AB2172" i="1"/>
  <c r="V623" i="1"/>
  <c r="AH1629" i="1"/>
  <c r="BL282" i="1"/>
  <c r="J1114" i="1"/>
  <c r="BV1688" i="1"/>
  <c r="J1138" i="1"/>
  <c r="J1190" i="1"/>
  <c r="AP1268" i="1"/>
  <c r="BV1730" i="1"/>
  <c r="AP1266" i="1"/>
  <c r="AP676" i="1"/>
  <c r="BD492" i="1"/>
  <c r="N677" i="1"/>
  <c r="R1296" i="1"/>
  <c r="V1407" i="1"/>
  <c r="AH1688" i="1"/>
  <c r="AL1936" i="1"/>
  <c r="J1742" i="1"/>
  <c r="X590" i="1"/>
  <c r="AX575" i="1"/>
  <c r="AV632" i="1"/>
  <c r="R1308" i="1"/>
  <c r="V1415" i="1"/>
  <c r="AH1653" i="1"/>
  <c r="AL1776" i="1"/>
  <c r="J1811" i="1"/>
  <c r="BV1987" i="1"/>
  <c r="AL2156" i="1"/>
  <c r="V2079" i="1"/>
  <c r="AD2101" i="1"/>
  <c r="BR2141" i="1"/>
  <c r="T2102" i="1"/>
  <c r="AL708" i="1"/>
  <c r="AL1190" i="1"/>
  <c r="AX705" i="1"/>
  <c r="AL1117" i="1"/>
  <c r="AX686" i="1"/>
  <c r="AL1225" i="1"/>
  <c r="BV1765" i="1"/>
  <c r="J2035" i="1"/>
  <c r="BV2171" i="1"/>
  <c r="AF2389" i="1"/>
  <c r="V2399" i="1"/>
  <c r="R2332" i="1"/>
  <c r="J2401" i="1"/>
  <c r="R2379" i="1"/>
  <c r="AB1857" i="1"/>
  <c r="AF1591" i="1"/>
  <c r="V1680" i="1"/>
  <c r="BR1901" i="1"/>
  <c r="BV2387" i="1"/>
  <c r="AD2199" i="1"/>
  <c r="N2370" i="1"/>
  <c r="J1875" i="1"/>
  <c r="AH1097" i="1"/>
  <c r="J1856" i="1"/>
  <c r="AH1223" i="1"/>
  <c r="J1748" i="1"/>
  <c r="AH1124" i="1"/>
  <c r="BV1961" i="1"/>
  <c r="N2027" i="1"/>
  <c r="BV2322" i="1"/>
  <c r="AH2349" i="1"/>
  <c r="AL1957" i="1"/>
  <c r="AP1049" i="1"/>
  <c r="AL1901" i="1"/>
  <c r="Z1287" i="1"/>
  <c r="BR1881" i="1"/>
  <c r="BR1789" i="1"/>
  <c r="BR1873" i="1"/>
  <c r="BR1924" i="1"/>
  <c r="BR1898" i="1"/>
  <c r="BR1932" i="1"/>
  <c r="BR1876" i="1"/>
  <c r="Z687" i="1"/>
  <c r="N796" i="1"/>
  <c r="AH1054" i="1"/>
  <c r="AL1187" i="1"/>
  <c r="AJ1360" i="1"/>
  <c r="R1607" i="1"/>
  <c r="AF1878" i="1"/>
  <c r="AL827" i="1"/>
  <c r="Z697" i="1"/>
  <c r="N771" i="1"/>
  <c r="AH872" i="1"/>
  <c r="AL1324" i="1"/>
  <c r="AL1510" i="1"/>
  <c r="R1614" i="1"/>
  <c r="AH1729" i="1"/>
  <c r="BV1679" i="1"/>
  <c r="N2031" i="1"/>
  <c r="R2119" i="1"/>
  <c r="BR1741" i="1"/>
  <c r="H2053" i="1"/>
  <c r="R2126" i="1"/>
  <c r="AJ2102" i="1"/>
  <c r="R666" i="1"/>
  <c r="AP1418" i="1"/>
  <c r="P786" i="1"/>
  <c r="AP1509" i="1"/>
  <c r="R762" i="1"/>
  <c r="AP1422" i="1"/>
  <c r="N2035" i="1"/>
  <c r="R2071" i="1"/>
  <c r="BR2346" i="1"/>
  <c r="AD2295" i="1"/>
  <c r="T2403" i="1"/>
  <c r="R2185" i="1"/>
  <c r="J2171" i="1"/>
  <c r="L2242" i="1"/>
  <c r="V876" i="1"/>
  <c r="N754" i="1"/>
  <c r="N774" i="1"/>
  <c r="BV1971" i="1"/>
  <c r="BP2347" i="1"/>
  <c r="V2220" i="1"/>
  <c r="J2188" i="1"/>
  <c r="V774" i="1"/>
  <c r="T1570" i="1"/>
  <c r="V883" i="1"/>
  <c r="V1650" i="1"/>
  <c r="T877" i="1"/>
  <c r="V1567" i="1"/>
  <c r="R2153" i="1"/>
  <c r="J2167" i="1"/>
  <c r="BR2230" i="1"/>
  <c r="AD2220" i="1"/>
  <c r="R796" i="1"/>
  <c r="J1103" i="1"/>
  <c r="AD1247" i="1"/>
  <c r="AT669" i="1"/>
  <c r="AL2021" i="1"/>
  <c r="AL601" i="1"/>
  <c r="AT627" i="1"/>
  <c r="Z637" i="1"/>
  <c r="AL2119" i="1"/>
  <c r="N557" i="1"/>
  <c r="J847" i="1"/>
  <c r="V473" i="1"/>
  <c r="BZ907" i="1"/>
  <c r="Z1163" i="1"/>
  <c r="J1146" i="1"/>
  <c r="J1345" i="1"/>
  <c r="H1696" i="1"/>
  <c r="T1759" i="1"/>
  <c r="J735" i="1"/>
  <c r="BN1204" i="1"/>
  <c r="BJ866" i="1"/>
  <c r="X1325" i="1"/>
  <c r="J1155" i="1"/>
  <c r="J1499" i="1"/>
  <c r="J1565" i="1"/>
  <c r="T1941" i="1"/>
  <c r="AL1986" i="1"/>
  <c r="BV1740" i="1"/>
  <c r="N2056" i="1"/>
  <c r="AH1992" i="1"/>
  <c r="BV1838" i="1"/>
  <c r="AD2003" i="1"/>
  <c r="BR1799" i="1"/>
  <c r="R453" i="1"/>
  <c r="BR1887" i="1"/>
  <c r="R630" i="1"/>
  <c r="BP1885" i="1"/>
  <c r="H394" i="1"/>
  <c r="BR1798" i="1"/>
  <c r="V2125" i="1"/>
  <c r="BV2239" i="1"/>
  <c r="BR2268" i="1"/>
  <c r="AD2205" i="1"/>
  <c r="R2246" i="1"/>
  <c r="N2322" i="1"/>
  <c r="P2291" i="1"/>
  <c r="H1612" i="1"/>
  <c r="AL1149" i="1"/>
  <c r="AL1211" i="1"/>
  <c r="V1446" i="1"/>
  <c r="AL2148" i="1"/>
  <c r="AH2283" i="1"/>
  <c r="R2217" i="1"/>
  <c r="V1863" i="1"/>
  <c r="T1094" i="1"/>
  <c r="V1835" i="1"/>
  <c r="V1175" i="1"/>
  <c r="T1745" i="1"/>
  <c r="V1127" i="1"/>
  <c r="T1892" i="1"/>
  <c r="P2144" i="1"/>
  <c r="BV2304" i="1"/>
  <c r="AH2380" i="1"/>
  <c r="J1555" i="1"/>
  <c r="BZ635" i="1"/>
  <c r="J1608" i="1"/>
  <c r="AB1451" i="1"/>
  <c r="V1565" i="1"/>
  <c r="BP1955" i="1"/>
  <c r="V1532" i="1"/>
  <c r="T1710" i="1"/>
  <c r="V1637" i="1"/>
  <c r="H1948" i="1"/>
  <c r="V1657" i="1"/>
  <c r="AH700" i="1"/>
  <c r="V768" i="1"/>
  <c r="AP862" i="1"/>
  <c r="AH1100" i="1"/>
  <c r="R1450" i="1"/>
  <c r="T1682" i="1"/>
  <c r="AH1855" i="1"/>
  <c r="AJ534" i="1"/>
  <c r="BF776" i="1"/>
  <c r="V879" i="1"/>
  <c r="AP827" i="1"/>
  <c r="AH1301" i="1"/>
  <c r="R1448" i="1"/>
  <c r="V1638" i="1"/>
  <c r="AH1911" i="1"/>
  <c r="BV1841" i="1"/>
  <c r="AD2083" i="1"/>
  <c r="P2088" i="1"/>
  <c r="BV1737" i="1"/>
  <c r="N2132" i="1"/>
  <c r="AH2009" i="1"/>
  <c r="V2094" i="1"/>
  <c r="BR375" i="1"/>
  <c r="V1392" i="1"/>
  <c r="BJ301" i="1"/>
  <c r="V1497" i="1"/>
  <c r="AP292" i="1"/>
  <c r="V1408" i="1"/>
  <c r="BV2042" i="1"/>
  <c r="BR2020" i="1"/>
  <c r="BP2221" i="1"/>
  <c r="AD2387" i="1"/>
  <c r="V2276" i="1"/>
  <c r="R2290" i="1"/>
  <c r="J2387" i="1"/>
  <c r="P2333" i="1"/>
  <c r="T1731" i="1"/>
  <c r="AD1568" i="1"/>
  <c r="J1531" i="1"/>
  <c r="AH1783" i="1"/>
  <c r="BT2172" i="1"/>
  <c r="AD2252" i="1"/>
  <c r="N2167" i="1"/>
  <c r="BJ764" i="1"/>
  <c r="AN1213" i="1"/>
  <c r="BR502" i="1"/>
  <c r="AP1275" i="1"/>
  <c r="BH387" i="1"/>
  <c r="AP1251" i="1"/>
  <c r="AH2001" i="1"/>
  <c r="BP1703" i="1"/>
  <c r="BR2274" i="1"/>
  <c r="AF2305" i="1"/>
  <c r="AH1933" i="1"/>
  <c r="AH882" i="1"/>
  <c r="AX1287" i="1"/>
  <c r="AL1404" i="1"/>
  <c r="AH2044" i="1"/>
  <c r="AL1502" i="1"/>
  <c r="AL1448" i="1"/>
  <c r="AJ1451" i="1"/>
  <c r="AH1986" i="1"/>
  <c r="AJ1514" i="1"/>
  <c r="CH305" i="1"/>
  <c r="BF715" i="1"/>
  <c r="AP951" i="1"/>
  <c r="AF1143" i="1"/>
  <c r="V1420" i="1"/>
  <c r="AF1661" i="1"/>
  <c r="AJ1857" i="1"/>
  <c r="H1857" i="1"/>
  <c r="BF385" i="1"/>
  <c r="BF656" i="1"/>
  <c r="AN1080" i="1"/>
  <c r="AF1220" i="1"/>
  <c r="R1384" i="1"/>
  <c r="V1600" i="1"/>
  <c r="AL1729" i="1"/>
  <c r="J1840" i="1"/>
  <c r="BV2077" i="1"/>
  <c r="AH2022" i="1"/>
  <c r="BV1791" i="1"/>
  <c r="AD2118" i="1"/>
  <c r="AJ2039" i="1"/>
  <c r="V1985" i="1"/>
  <c r="BD877" i="1"/>
  <c r="AD1324" i="1"/>
  <c r="AX809" i="1"/>
  <c r="AD1118" i="1"/>
  <c r="AZ723" i="1"/>
  <c r="AD1100" i="1"/>
  <c r="BR2107" i="1"/>
  <c r="J1943" i="1"/>
  <c r="BV2219" i="1"/>
  <c r="AH2345" i="1"/>
  <c r="V2184" i="1"/>
  <c r="R2183" i="1"/>
  <c r="J2388" i="1"/>
  <c r="R2220" i="1"/>
  <c r="N1793" i="1"/>
  <c r="H1710" i="1"/>
  <c r="L1703" i="1"/>
  <c r="R1740" i="1"/>
  <c r="BV2380" i="1"/>
  <c r="AD2314" i="1"/>
  <c r="N2402" i="1"/>
  <c r="V776" i="1"/>
  <c r="AL1266" i="1"/>
  <c r="T688" i="1"/>
  <c r="AL1308" i="1"/>
  <c r="V810" i="1"/>
  <c r="AL1107" i="1"/>
  <c r="BR1687" i="1"/>
  <c r="J2098" i="1"/>
  <c r="BV2198" i="1"/>
  <c r="AH2280" i="1"/>
  <c r="BR1784" i="1"/>
  <c r="BJ445" i="1"/>
  <c r="BR1805" i="1"/>
  <c r="AD1800" i="1"/>
  <c r="R1790" i="1"/>
  <c r="R1784" i="1"/>
  <c r="R1831" i="1"/>
  <c r="R1800" i="1"/>
  <c r="R1810" i="1"/>
  <c r="R1854" i="1"/>
  <c r="R1786" i="1"/>
  <c r="R777" i="1"/>
  <c r="J747" i="1"/>
  <c r="AH811" i="1"/>
  <c r="AJ1241" i="1"/>
  <c r="AJ1339" i="1"/>
  <c r="R1603" i="1"/>
  <c r="R1911" i="1"/>
  <c r="Z776" i="1"/>
  <c r="R819" i="1"/>
  <c r="AB821" i="1"/>
  <c r="AF884" i="1"/>
  <c r="AL1209" i="1"/>
  <c r="AL1336" i="1"/>
  <c r="R1611" i="1"/>
  <c r="R1758" i="1"/>
  <c r="BR1713" i="1"/>
  <c r="N2101" i="1"/>
  <c r="BV2059" i="1"/>
  <c r="BR2051" i="1"/>
  <c r="H2130" i="1"/>
  <c r="R1987" i="1"/>
  <c r="AH2090" i="1"/>
  <c r="AD616" i="1"/>
  <c r="AD1355" i="1"/>
  <c r="T513" i="1"/>
  <c r="AD1432" i="1"/>
  <c r="J615" i="1"/>
  <c r="AD1337" i="1"/>
  <c r="BV1749" i="1"/>
  <c r="AB2130" i="1"/>
  <c r="BP2368" i="1"/>
  <c r="AB2389" i="1"/>
  <c r="V2300" i="1"/>
  <c r="N2281" i="1"/>
  <c r="J2266" i="1"/>
  <c r="N2279" i="1"/>
  <c r="AT462" i="1"/>
  <c r="CB282" i="1"/>
  <c r="AL901" i="1"/>
  <c r="BV1888" i="1"/>
  <c r="BR2374" i="1"/>
  <c r="V2288" i="1"/>
  <c r="J2386" i="1"/>
  <c r="BR448" i="1"/>
  <c r="AH1454" i="1"/>
  <c r="CD397" i="1"/>
  <c r="AH1693" i="1"/>
  <c r="Z351" i="1"/>
  <c r="AH1652" i="1"/>
  <c r="AL1994" i="1"/>
  <c r="J2009" i="1"/>
  <c r="BR2350" i="1"/>
  <c r="AD2282" i="1"/>
  <c r="T709" i="1"/>
  <c r="AL1260" i="1"/>
  <c r="BB729" i="1"/>
  <c r="AD468" i="1"/>
  <c r="V452" i="1"/>
  <c r="BV1937" i="1"/>
  <c r="BR887" i="1"/>
  <c r="R2294" i="1"/>
  <c r="BR2399" i="1"/>
  <c r="AH1644" i="1"/>
  <c r="J1950" i="1"/>
  <c r="P1157" i="1"/>
  <c r="J1902" i="1"/>
  <c r="R1168" i="1"/>
  <c r="J1832" i="1"/>
  <c r="AD2021" i="1"/>
  <c r="BV2367" i="1"/>
  <c r="AH2279" i="1"/>
  <c r="V2365" i="1"/>
  <c r="R2328" i="1"/>
  <c r="N2171" i="1"/>
  <c r="R2314" i="1"/>
  <c r="H2179" i="1"/>
  <c r="V376" i="1"/>
  <c r="P835" i="1"/>
  <c r="BV1847" i="1"/>
  <c r="BV2265" i="1"/>
  <c r="V2230" i="1"/>
  <c r="J2176" i="1"/>
  <c r="AH1714" i="1"/>
  <c r="AD2196" i="1"/>
  <c r="Z1303" i="1"/>
  <c r="AD488" i="1"/>
  <c r="AH326" i="1"/>
  <c r="BR929" i="1"/>
  <c r="BR1677" i="1"/>
  <c r="AP748" i="1"/>
  <c r="R2253" i="1"/>
  <c r="AH2303" i="1"/>
  <c r="AD1628" i="1"/>
  <c r="J1804" i="1"/>
  <c r="AH1160" i="1"/>
  <c r="J1758" i="1"/>
  <c r="AH1236" i="1"/>
  <c r="H1815" i="1"/>
  <c r="AD2038" i="1"/>
  <c r="BV2400" i="1"/>
  <c r="AH2392" i="1"/>
  <c r="V2332" i="1"/>
  <c r="P2354" i="1"/>
  <c r="N2223" i="1"/>
  <c r="T2179" i="1"/>
  <c r="J2245" i="1"/>
  <c r="BR1791" i="1"/>
  <c r="BR1806" i="1"/>
  <c r="V1537" i="1"/>
  <c r="AH2097" i="1"/>
  <c r="AD2349" i="1"/>
  <c r="N2276" i="1"/>
  <c r="AT634" i="1"/>
  <c r="J2141" i="1"/>
  <c r="N2337" i="1"/>
  <c r="N851" i="1"/>
  <c r="BV2206" i="1"/>
  <c r="Z810" i="1"/>
  <c r="J900" i="1"/>
  <c r="BZ411" i="1"/>
  <c r="BJ344" i="1"/>
  <c r="BR1988" i="1"/>
  <c r="Z1314" i="1"/>
  <c r="R2224" i="1"/>
  <c r="AH2346" i="1"/>
  <c r="AL1924" i="1"/>
  <c r="BV1904" i="1"/>
  <c r="AH1170" i="1"/>
  <c r="BV1856" i="1"/>
  <c r="AH1310" i="1"/>
  <c r="BV1894" i="1"/>
  <c r="N2149" i="1"/>
  <c r="BV2174" i="1"/>
  <c r="AH2297" i="1"/>
  <c r="V2204" i="1"/>
  <c r="R2323" i="1"/>
  <c r="N2170" i="1"/>
  <c r="T2298" i="1"/>
  <c r="J2174" i="1"/>
  <c r="BV1909" i="1"/>
  <c r="L1752" i="1"/>
  <c r="P1787" i="1"/>
  <c r="BV2378" i="1"/>
  <c r="V2380" i="1"/>
  <c r="N2352" i="1"/>
  <c r="J1939" i="1"/>
  <c r="V2237" i="1"/>
  <c r="R1350" i="1"/>
  <c r="V2050" i="1"/>
  <c r="AX734" i="1"/>
  <c r="Z678" i="1"/>
  <c r="V2055" i="1"/>
  <c r="J554" i="1"/>
  <c r="L2326" i="1"/>
  <c r="R2346" i="1"/>
  <c r="AL2000" i="1"/>
  <c r="AH523" i="1"/>
  <c r="J1209" i="1"/>
  <c r="X625" i="1"/>
  <c r="J1259" i="1"/>
  <c r="AH2157" i="1"/>
  <c r="BV1884" i="1"/>
  <c r="BR2323" i="1"/>
  <c r="AH2344" i="1"/>
  <c r="V2398" i="1"/>
  <c r="R2330" i="1"/>
  <c r="J2232" i="1"/>
  <c r="R2316" i="1"/>
  <c r="N747" i="1"/>
  <c r="AP893" i="1"/>
  <c r="BD884" i="1"/>
  <c r="AD2031" i="1"/>
  <c r="BR2325" i="1"/>
  <c r="P2249" i="1"/>
  <c r="BX2095" i="1"/>
  <c r="AD1089" i="1"/>
  <c r="V762" i="1"/>
  <c r="Z844" i="1"/>
  <c r="V1518" i="1"/>
  <c r="J2350" i="1"/>
  <c r="AH2387" i="1"/>
  <c r="AD1412" i="1"/>
  <c r="V1643" i="1"/>
  <c r="V1681" i="1"/>
  <c r="T2144" i="1"/>
  <c r="BV1798" i="1"/>
  <c r="AH1370" i="1"/>
  <c r="J1898" i="1"/>
  <c r="V2381" i="1"/>
  <c r="N817" i="1"/>
  <c r="R1534" i="1"/>
  <c r="N869" i="1"/>
  <c r="R1705" i="1"/>
  <c r="R2003" i="1"/>
  <c r="AL2090" i="1"/>
  <c r="BR2192" i="1"/>
  <c r="AB2193" i="1"/>
  <c r="V2265" i="1"/>
  <c r="N2330" i="1"/>
  <c r="J2297" i="1"/>
  <c r="L2172" i="1"/>
  <c r="AL1120" i="1"/>
  <c r="AL1264" i="1"/>
  <c r="R1195" i="1"/>
  <c r="AH2153" i="1"/>
  <c r="AH2315" i="1"/>
  <c r="R2337" i="1"/>
  <c r="BV2223" i="1"/>
  <c r="BR2247" i="1"/>
  <c r="AD2388" i="1"/>
  <c r="BV2240" i="1"/>
  <c r="AH1799" i="1"/>
  <c r="AF1843" i="1"/>
  <c r="AD760" i="1"/>
  <c r="BR2220" i="1"/>
  <c r="AL1754" i="1"/>
  <c r="AD1194" i="1"/>
  <c r="AB674" i="1"/>
  <c r="BV386" i="1"/>
  <c r="BR1904" i="1"/>
  <c r="AL347" i="1"/>
  <c r="BR1947" i="1"/>
  <c r="V2107" i="1"/>
  <c r="BV2289" i="1"/>
  <c r="BR2244" i="1"/>
  <c r="AB2256" i="1"/>
  <c r="R2182" i="1"/>
  <c r="N2394" i="1"/>
  <c r="T2291" i="1"/>
  <c r="L2249" i="1"/>
  <c r="R1813" i="1"/>
  <c r="AH1897" i="1"/>
  <c r="J1694" i="1"/>
  <c r="BT2305" i="1"/>
  <c r="AD2392" i="1"/>
  <c r="N2398" i="1"/>
  <c r="BD835" i="1"/>
  <c r="AD2381" i="1"/>
  <c r="V2136" i="1"/>
  <c r="AD1775" i="1"/>
  <c r="AP1406" i="1"/>
  <c r="AP1497" i="1"/>
  <c r="R2147" i="1"/>
  <c r="BV1687" i="1"/>
  <c r="L856" i="1"/>
  <c r="V1469" i="1"/>
  <c r="AD2219" i="1"/>
  <c r="AH939" i="1"/>
  <c r="AH1460" i="1"/>
  <c r="BP653" i="1"/>
  <c r="AH1369" i="1"/>
  <c r="BR2048" i="1"/>
  <c r="J2077" i="1"/>
  <c r="BR2402" i="1"/>
  <c r="AD2366" i="1"/>
  <c r="T2207" i="1"/>
  <c r="N2219" i="1"/>
  <c r="J2190" i="1"/>
  <c r="N2387" i="1"/>
  <c r="AP1068" i="1"/>
  <c r="AN1024" i="1"/>
  <c r="AH949" i="1"/>
  <c r="J2003" i="1"/>
  <c r="BR2184" i="1"/>
  <c r="P2186" i="1"/>
  <c r="BZ2076" i="1"/>
  <c r="BV2045" i="1"/>
  <c r="T2270" i="1"/>
  <c r="N2300" i="1"/>
  <c r="AB2564" i="1"/>
  <c r="H2284" i="1"/>
  <c r="H2333" i="1"/>
  <c r="H2382" i="1"/>
  <c r="BV2538" i="1"/>
  <c r="AB2543" i="1"/>
  <c r="N2507" i="1"/>
  <c r="N2504" i="1"/>
  <c r="N2554" i="1"/>
  <c r="N2505" i="1"/>
  <c r="BX2291" i="1"/>
  <c r="BP2284" i="1"/>
  <c r="CD908" i="1"/>
  <c r="BN1271" i="1"/>
  <c r="BB299" i="1"/>
  <c r="L1388" i="1"/>
  <c r="AX894" i="1"/>
  <c r="BT912" i="1"/>
  <c r="BX1234" i="1"/>
  <c r="AT959" i="1"/>
  <c r="L961" i="1"/>
  <c r="AJ1087" i="1"/>
  <c r="BL1381" i="1"/>
  <c r="CD1404" i="1"/>
  <c r="AB1038" i="1"/>
  <c r="CB1038" i="1"/>
  <c r="BX324" i="1"/>
  <c r="BV363" i="1"/>
  <c r="CD1357" i="1"/>
  <c r="BL513" i="1"/>
  <c r="BN491" i="1"/>
  <c r="CD452" i="1"/>
  <c r="BX1724" i="1"/>
  <c r="AP358" i="1"/>
  <c r="AL414" i="1"/>
  <c r="BB274" i="1"/>
  <c r="AT294" i="1"/>
  <c r="BR1127" i="1"/>
  <c r="BV329" i="1"/>
  <c r="AT1149" i="1"/>
  <c r="AX1352" i="1"/>
  <c r="AV597" i="1"/>
  <c r="Z372" i="1"/>
  <c r="BR984" i="1"/>
  <c r="AP1533" i="1"/>
  <c r="AV527" i="1"/>
  <c r="AX617" i="1"/>
  <c r="AH631" i="1"/>
  <c r="CH495" i="1"/>
  <c r="X611" i="1"/>
  <c r="AP741" i="1"/>
  <c r="BV284" i="1"/>
  <c r="CH323" i="1"/>
  <c r="N571" i="1"/>
  <c r="CD769" i="1"/>
  <c r="CD1492" i="1"/>
  <c r="CD830" i="1"/>
  <c r="AX489" i="1"/>
  <c r="AL1007" i="1"/>
  <c r="BV1076" i="1"/>
  <c r="AH600" i="1"/>
  <c r="BR508" i="1"/>
  <c r="BN1065" i="1"/>
  <c r="N1048" i="1"/>
  <c r="AJ569" i="1"/>
  <c r="BN805" i="1"/>
  <c r="Z552" i="1"/>
  <c r="BF274" i="1"/>
  <c r="J980" i="1"/>
  <c r="BV385" i="1"/>
  <c r="T485" i="1"/>
  <c r="AV1059" i="1"/>
  <c r="CD470" i="1"/>
  <c r="AL502" i="1"/>
  <c r="BZ420" i="1"/>
  <c r="CH1405" i="1"/>
  <c r="CD1734" i="1"/>
  <c r="BF790" i="1"/>
  <c r="BZ1078" i="1"/>
  <c r="BF411" i="1"/>
  <c r="R1065" i="1"/>
  <c r="BV1548" i="1"/>
  <c r="Z1056" i="1"/>
  <c r="BB1299" i="1"/>
  <c r="N1300" i="1"/>
  <c r="BR1162" i="1"/>
  <c r="BR753" i="1"/>
  <c r="BR1089" i="1"/>
  <c r="BN1212" i="1"/>
  <c r="V627" i="1"/>
  <c r="AL504" i="1"/>
  <c r="BV1359" i="1"/>
  <c r="AR576" i="1"/>
  <c r="CB639" i="1"/>
  <c r="N886" i="1"/>
  <c r="BN286" i="1"/>
  <c r="R498" i="1"/>
  <c r="BN680" i="1"/>
  <c r="CD428" i="1"/>
  <c r="N1434" i="1"/>
  <c r="BF266" i="1"/>
  <c r="CD582" i="1"/>
  <c r="AH322" i="1"/>
  <c r="J1184" i="1"/>
  <c r="Z529" i="1"/>
  <c r="AX1075" i="1"/>
  <c r="N565" i="1"/>
  <c r="BV1035" i="1"/>
  <c r="BR904" i="1"/>
  <c r="BN1005" i="1"/>
  <c r="BZ648" i="1"/>
  <c r="BV1084" i="1"/>
  <c r="BH1276" i="1"/>
  <c r="N599" i="1"/>
  <c r="R817" i="1"/>
  <c r="CH467" i="1"/>
  <c r="AT1159" i="1"/>
  <c r="N932" i="1"/>
  <c r="N777" i="1"/>
  <c r="AZ1066" i="1"/>
  <c r="J988" i="1"/>
  <c r="BN855" i="1"/>
  <c r="N663" i="1"/>
  <c r="BJ1512" i="1"/>
  <c r="AF842" i="1"/>
  <c r="BR728" i="1"/>
  <c r="N811" i="1"/>
  <c r="Z1000" i="1"/>
  <c r="AD1426" i="1"/>
  <c r="V449" i="1"/>
  <c r="CH887" i="1"/>
  <c r="CH585" i="1"/>
  <c r="N741" i="1"/>
  <c r="AH540" i="1"/>
  <c r="AT543" i="1"/>
  <c r="BJ746" i="1"/>
  <c r="CD362" i="1"/>
  <c r="V256" i="1"/>
  <c r="AH295" i="1"/>
  <c r="BZ1404" i="1"/>
  <c r="AL1026" i="1"/>
  <c r="T303" i="1"/>
  <c r="J770" i="1"/>
  <c r="H1276" i="1"/>
  <c r="AD411" i="1"/>
  <c r="BR435" i="1"/>
  <c r="J844" i="1"/>
  <c r="J1310" i="1"/>
  <c r="BJ613" i="1"/>
  <c r="BF421" i="1"/>
  <c r="J405" i="1"/>
  <c r="J1267" i="1"/>
  <c r="J295" i="1"/>
  <c r="H1157" i="1"/>
  <c r="AN660" i="1"/>
  <c r="H1122" i="1"/>
  <c r="BJ1160" i="1"/>
  <c r="Z924" i="1"/>
  <c r="AX753" i="1"/>
  <c r="J1173" i="1"/>
  <c r="AL634" i="1"/>
  <c r="AT336" i="1"/>
  <c r="BF711" i="1"/>
  <c r="J1294" i="1"/>
  <c r="CH544" i="1"/>
  <c r="N413" i="1"/>
  <c r="R553" i="1"/>
  <c r="J1236" i="1"/>
  <c r="R509" i="1"/>
  <c r="J1098" i="1"/>
  <c r="BB622" i="1"/>
  <c r="J1099" i="1"/>
  <c r="CH901" i="1"/>
  <c r="R559" i="1"/>
  <c r="AP665" i="1"/>
  <c r="J1302" i="1"/>
  <c r="BZ774" i="1"/>
  <c r="V312" i="1"/>
  <c r="AP558" i="1"/>
  <c r="J1120" i="1"/>
  <c r="BH422" i="1"/>
  <c r="Z986" i="1"/>
  <c r="AD490" i="1"/>
  <c r="J1119" i="1"/>
  <c r="AD564" i="1"/>
  <c r="H1255" i="1"/>
  <c r="V552" i="1"/>
  <c r="J1125" i="1"/>
  <c r="BR867" i="1"/>
  <c r="Z614" i="1"/>
  <c r="BB533" i="1"/>
  <c r="J1189" i="1"/>
  <c r="R546" i="1"/>
  <c r="AT1436" i="1"/>
  <c r="AH460" i="1"/>
  <c r="J1316" i="1"/>
  <c r="CH372" i="1"/>
  <c r="AJ947" i="1"/>
  <c r="N526" i="1"/>
  <c r="J1156" i="1"/>
  <c r="J637" i="1"/>
  <c r="J1244" i="1"/>
  <c r="AL621" i="1"/>
  <c r="J1258" i="1"/>
  <c r="CH566" i="1"/>
  <c r="BB1421" i="1"/>
  <c r="AJ996" i="1"/>
  <c r="AP1106" i="1"/>
  <c r="AR1171" i="1"/>
  <c r="N249" i="1"/>
  <c r="AH1034" i="1"/>
  <c r="AP1098" i="1"/>
  <c r="BZ834" i="1"/>
  <c r="V393" i="1"/>
  <c r="BJ656" i="1"/>
  <c r="AP1139" i="1"/>
  <c r="AH643" i="1"/>
  <c r="AP1196" i="1"/>
  <c r="CH914" i="1"/>
  <c r="AP1148" i="1"/>
  <c r="AX1159" i="1"/>
  <c r="AL874" i="1"/>
  <c r="BF431" i="1"/>
  <c r="V1364" i="1"/>
  <c r="CF569" i="1"/>
  <c r="V560" i="1"/>
  <c r="AD256" i="1"/>
  <c r="T1416" i="1"/>
  <c r="BZ382" i="1"/>
  <c r="AH662" i="1"/>
  <c r="Z587" i="1"/>
  <c r="V1371" i="1"/>
  <c r="V512" i="1"/>
  <c r="V1517" i="1"/>
  <c r="N1222" i="1"/>
  <c r="V1357" i="1"/>
  <c r="BR673" i="1"/>
  <c r="BD289" i="1"/>
  <c r="Z580" i="1"/>
  <c r="R1510" i="1"/>
  <c r="CH959" i="1"/>
  <c r="BB385" i="1"/>
  <c r="AX473" i="1"/>
  <c r="R1335" i="1"/>
  <c r="BN704" i="1"/>
  <c r="CB457" i="1"/>
  <c r="AD825" i="1"/>
  <c r="R1349" i="1"/>
  <c r="AD655" i="1"/>
  <c r="R1504" i="1"/>
  <c r="AD862" i="1"/>
  <c r="R1359" i="1"/>
  <c r="N1432" i="1"/>
  <c r="CH384" i="1"/>
  <c r="N567" i="1"/>
  <c r="R1471" i="1"/>
  <c r="AD2020" i="1"/>
  <c r="AL2155" i="1"/>
  <c r="T639" i="1"/>
  <c r="R1464" i="1"/>
  <c r="J515" i="1"/>
  <c r="R1463" i="1"/>
  <c r="AH602" i="1"/>
  <c r="P1395" i="1"/>
  <c r="AD2056" i="1"/>
  <c r="AL2140" i="1"/>
  <c r="AL609" i="1"/>
  <c r="R1516" i="1"/>
  <c r="X1612" i="1"/>
  <c r="Z516" i="1"/>
  <c r="AD782" i="1"/>
  <c r="R1435" i="1"/>
  <c r="AD2140" i="1"/>
  <c r="AL1979" i="1"/>
  <c r="AP636" i="1"/>
  <c r="R1453" i="1"/>
  <c r="AB807" i="1"/>
  <c r="R1461" i="1"/>
  <c r="AD852" i="1"/>
  <c r="R1420" i="1"/>
  <c r="AD2141" i="1"/>
  <c r="AF2158" i="1"/>
  <c r="AB849" i="1"/>
  <c r="R1343" i="1"/>
  <c r="BV397" i="1"/>
  <c r="V326" i="1"/>
  <c r="AB716" i="1"/>
  <c r="R1393" i="1"/>
  <c r="AD2087" i="1"/>
  <c r="AH1988" i="1"/>
  <c r="AD874" i="1"/>
  <c r="R1365" i="1"/>
  <c r="AD701" i="1"/>
  <c r="P1346" i="1"/>
  <c r="AH708" i="1"/>
  <c r="R1394" i="1"/>
  <c r="AD2091" i="1"/>
  <c r="AH2058" i="1"/>
  <c r="AH648" i="1"/>
  <c r="R1370" i="1"/>
  <c r="CD372" i="1"/>
  <c r="BB722" i="1"/>
  <c r="BF797" i="1"/>
  <c r="R1405" i="1"/>
  <c r="AD2000" i="1"/>
  <c r="AH2070" i="1"/>
  <c r="AH715" i="1"/>
  <c r="R1496" i="1"/>
  <c r="BF862" i="1"/>
  <c r="P1409" i="1"/>
  <c r="BF860" i="1"/>
  <c r="R1439" i="1"/>
  <c r="AB2032" i="1"/>
  <c r="AH2105" i="1"/>
  <c r="BF755" i="1"/>
  <c r="P1402" i="1"/>
  <c r="BX261" i="1"/>
  <c r="CH540" i="1"/>
  <c r="AL825" i="1"/>
  <c r="P1353" i="1"/>
  <c r="AD2156" i="1"/>
  <c r="AH2143" i="1"/>
  <c r="BF697" i="1"/>
  <c r="R1520" i="1"/>
  <c r="AL722" i="1"/>
  <c r="P1374" i="1"/>
  <c r="AL666" i="1"/>
  <c r="AL1489" i="1"/>
  <c r="AD2100" i="1"/>
  <c r="AH1973" i="1"/>
  <c r="AL855" i="1"/>
  <c r="P1290" i="1"/>
  <c r="V1510" i="1"/>
  <c r="AF1542" i="1"/>
  <c r="AJ1906" i="1"/>
  <c r="J1951" i="1"/>
  <c r="CD729" i="1"/>
  <c r="AL1447" i="1"/>
  <c r="R383" i="1"/>
  <c r="AL1443" i="1"/>
  <c r="BN880" i="1"/>
  <c r="AL1436" i="1"/>
  <c r="AL1392" i="1"/>
  <c r="AJ1507" i="1"/>
  <c r="Z582" i="1"/>
  <c r="AL669" i="1"/>
  <c r="AP1009" i="1"/>
  <c r="AH1208" i="1"/>
  <c r="R1415" i="1"/>
  <c r="V1708" i="1"/>
  <c r="AL1800" i="1"/>
  <c r="J1933" i="1"/>
  <c r="AD2043" i="1"/>
  <c r="AH2029" i="1"/>
  <c r="BV1842" i="1"/>
  <c r="AD2132" i="1"/>
  <c r="AL2086" i="1"/>
  <c r="V2059" i="1"/>
  <c r="AL1911" i="1"/>
  <c r="J1814" i="1"/>
  <c r="J272" i="1"/>
  <c r="AL650" i="1"/>
  <c r="AP1041" i="1"/>
  <c r="AH1247" i="1"/>
  <c r="R1482" i="1"/>
  <c r="V1594" i="1"/>
  <c r="AL1943" i="1"/>
  <c r="J1755" i="1"/>
  <c r="AD522" i="1"/>
  <c r="AL831" i="1"/>
  <c r="AP953" i="1"/>
  <c r="AF1122" i="1"/>
  <c r="R1408" i="1"/>
  <c r="V1665" i="1"/>
  <c r="AL1812" i="1"/>
  <c r="J1957" i="1"/>
  <c r="R481" i="1"/>
  <c r="AX781" i="1"/>
  <c r="AP1001" i="1"/>
  <c r="AH1096" i="1"/>
  <c r="R1519" i="1"/>
  <c r="V1663" i="1"/>
  <c r="AJ1962" i="1"/>
  <c r="J1803" i="1"/>
  <c r="AD2120" i="1"/>
  <c r="AH1971" i="1"/>
  <c r="BV1903" i="1"/>
  <c r="AD1971" i="1"/>
  <c r="AL2036" i="1"/>
  <c r="V1972" i="1"/>
  <c r="AL1932" i="1"/>
  <c r="J1958" i="1"/>
  <c r="BB466" i="1"/>
  <c r="AX719" i="1"/>
  <c r="AP1063" i="1"/>
  <c r="AH1309" i="1"/>
  <c r="R1497" i="1"/>
  <c r="V1705" i="1"/>
  <c r="AJ1885" i="1"/>
  <c r="H1955" i="1"/>
  <c r="CH439" i="1"/>
  <c r="AL1637" i="1"/>
  <c r="AX525" i="1"/>
  <c r="AL1600" i="1"/>
  <c r="BV321" i="1"/>
  <c r="AL1638" i="1"/>
  <c r="AL1594" i="1"/>
  <c r="AL1715" i="1"/>
  <c r="AX854" i="1"/>
  <c r="P758" i="1"/>
  <c r="AN828" i="1"/>
  <c r="AJ1115" i="1"/>
  <c r="AL1341" i="1"/>
  <c r="R1656" i="1"/>
  <c r="AH1726" i="1"/>
  <c r="BV1825" i="1"/>
  <c r="L2102" i="1"/>
  <c r="R2010" i="1"/>
  <c r="BP1745" i="1"/>
  <c r="N2097" i="1"/>
  <c r="AH2134" i="1"/>
  <c r="AL2153" i="1"/>
  <c r="AH1943" i="1"/>
  <c r="AD753" i="1"/>
  <c r="AV786" i="1"/>
  <c r="P681" i="1"/>
  <c r="AP848" i="1"/>
  <c r="AH1239" i="1"/>
  <c r="AL1400" i="1"/>
  <c r="R1714" i="1"/>
  <c r="AF1780" i="1"/>
  <c r="AD818" i="1"/>
  <c r="AX882" i="1"/>
  <c r="R704" i="1"/>
  <c r="AN835" i="1"/>
  <c r="AL1292" i="1"/>
  <c r="AL1411" i="1"/>
  <c r="R1666" i="1"/>
  <c r="AH1750" i="1"/>
  <c r="AH711" i="1"/>
  <c r="BB802" i="1"/>
  <c r="R778" i="1"/>
  <c r="AH1065" i="1"/>
  <c r="AJ1276" i="1"/>
  <c r="AL1398" i="1"/>
  <c r="R1548" i="1"/>
  <c r="AH1762" i="1"/>
  <c r="BV1790" i="1"/>
  <c r="L1983" i="1"/>
  <c r="R1981" i="1"/>
  <c r="BR1743" i="1"/>
  <c r="N1975" i="1"/>
  <c r="AH2037" i="1"/>
  <c r="AJ2151" i="1"/>
  <c r="AH1733" i="1"/>
  <c r="AH732" i="1"/>
  <c r="BB670" i="1"/>
  <c r="R729" i="1"/>
  <c r="AH1079" i="1"/>
  <c r="AL1236" i="1"/>
  <c r="AL1450" i="1"/>
  <c r="R1582" i="1"/>
  <c r="AH1828" i="1"/>
  <c r="BF673" i="1"/>
  <c r="J782" i="1"/>
  <c r="J1561" i="1"/>
  <c r="AD1594" i="1"/>
  <c r="AD1639" i="1"/>
  <c r="J1607" i="1"/>
  <c r="J1579" i="1"/>
  <c r="J1547" i="1"/>
  <c r="H1563" i="1"/>
  <c r="BB861" i="1"/>
  <c r="R879" i="1"/>
  <c r="AP795" i="1"/>
  <c r="AL1212" i="1"/>
  <c r="AL1520" i="1"/>
  <c r="R1545" i="1"/>
  <c r="AH1736" i="1"/>
  <c r="AH669" i="1"/>
  <c r="BB826" i="1"/>
  <c r="P856" i="1"/>
  <c r="AH1069" i="1"/>
  <c r="AL1265" i="1"/>
  <c r="AL1407" i="1"/>
  <c r="R1532" i="1"/>
  <c r="AH1926" i="1"/>
  <c r="BV1810" i="1"/>
  <c r="N2129" i="1"/>
  <c r="R2035" i="1"/>
  <c r="BR1692" i="1"/>
  <c r="N2083" i="1"/>
  <c r="AF1997" i="1"/>
  <c r="AL2139" i="1"/>
  <c r="AL655" i="1"/>
  <c r="AL1414" i="1"/>
  <c r="AX782" i="1"/>
  <c r="AJ1374" i="1"/>
  <c r="BB796" i="1"/>
  <c r="AL1518" i="1"/>
  <c r="N2108" i="1"/>
  <c r="AH2136" i="1"/>
  <c r="BR2400" i="1"/>
  <c r="AD2318" i="1"/>
  <c r="V2224" i="1"/>
  <c r="R2268" i="1"/>
  <c r="J2267" i="1"/>
  <c r="L2207" i="1"/>
  <c r="BD758" i="1"/>
  <c r="R517" i="1"/>
  <c r="Z650" i="1"/>
  <c r="BT1934" i="1"/>
  <c r="BR2226" i="1"/>
  <c r="V2392" i="1"/>
  <c r="J2239" i="1"/>
  <c r="AD712" i="1"/>
  <c r="AH1664" i="1"/>
  <c r="AH684" i="1"/>
  <c r="AH1663" i="1"/>
  <c r="BD653" i="1"/>
  <c r="AH1531" i="1"/>
  <c r="AH2080" i="1"/>
  <c r="V1981" i="1"/>
  <c r="BR2385" i="1"/>
  <c r="AB2291" i="1"/>
  <c r="AV569" i="1"/>
  <c r="V1468" i="1"/>
  <c r="J501" i="1"/>
  <c r="BN407" i="1"/>
  <c r="H2158" i="1"/>
  <c r="CD294" i="1"/>
  <c r="BZ417" i="1"/>
  <c r="AP348" i="1"/>
  <c r="J2045" i="1"/>
  <c r="BN333" i="1"/>
  <c r="BF316" i="1"/>
  <c r="BR669" i="1"/>
  <c r="BJ389" i="1"/>
  <c r="V1173" i="1"/>
  <c r="AP1092" i="1"/>
  <c r="H1353" i="1"/>
  <c r="J1698" i="1"/>
  <c r="T1780" i="1"/>
  <c r="P282" i="1"/>
  <c r="BZ719" i="1"/>
  <c r="CH312" i="1"/>
  <c r="V1314" i="1"/>
  <c r="AP1260" i="1"/>
  <c r="J1349" i="1"/>
  <c r="N1698" i="1"/>
  <c r="V1824" i="1"/>
  <c r="AH2003" i="1"/>
  <c r="AL1929" i="1"/>
  <c r="H2137" i="1"/>
  <c r="P2130" i="1"/>
  <c r="BV1747" i="1"/>
  <c r="L2144" i="1"/>
  <c r="AF1759" i="1"/>
  <c r="AH747" i="1"/>
  <c r="P1885" i="1"/>
  <c r="AH767" i="1"/>
  <c r="R1912" i="1"/>
  <c r="AH1023" i="1"/>
  <c r="R1852" i="1"/>
  <c r="AL1930" i="1"/>
  <c r="BV2379" i="1"/>
  <c r="BR2203" i="1"/>
  <c r="AB2382" i="1"/>
  <c r="P2368" i="1"/>
  <c r="L2375" i="1"/>
  <c r="R2286" i="1"/>
  <c r="J2198" i="1"/>
  <c r="AH1168" i="1"/>
  <c r="AH1149" i="1"/>
  <c r="J1266" i="1"/>
  <c r="BR2085" i="1"/>
  <c r="AH2378" i="1"/>
  <c r="R2276" i="1"/>
  <c r="AL1751" i="1"/>
  <c r="AP924" i="1"/>
  <c r="AJ1745" i="1"/>
  <c r="AP1012" i="1"/>
  <c r="AH1936" i="1"/>
  <c r="AP1020" i="1"/>
  <c r="AH1805" i="1"/>
  <c r="BV1912" i="1"/>
  <c r="BV2205" i="1"/>
  <c r="AH2384" i="1"/>
  <c r="BT2340" i="1"/>
  <c r="AJ723" i="1"/>
  <c r="T1605" i="1"/>
  <c r="BR1278" i="1"/>
  <c r="AP1091" i="1"/>
  <c r="AD1929" i="1"/>
  <c r="AP1215" i="1"/>
  <c r="AP1169" i="1"/>
  <c r="AP1211" i="1"/>
  <c r="AJ1934" i="1"/>
  <c r="AP1103" i="1"/>
  <c r="AL586" i="1"/>
  <c r="AX557" i="1"/>
  <c r="BF879" i="1"/>
  <c r="R1111" i="1"/>
  <c r="V1335" i="1"/>
  <c r="AH1583" i="1"/>
  <c r="AL1840" i="1"/>
  <c r="J1938" i="1"/>
  <c r="CH725" i="1"/>
  <c r="AF604" i="1"/>
  <c r="AP1070" i="1"/>
  <c r="R1226" i="1"/>
  <c r="V1345" i="1"/>
  <c r="AH1530" i="1"/>
  <c r="AL1750" i="1"/>
  <c r="J1860" i="1"/>
  <c r="BV2122" i="1"/>
  <c r="AL1987" i="1"/>
  <c r="T2004" i="1"/>
  <c r="AD2010" i="1"/>
  <c r="BR2146" i="1"/>
  <c r="V2037" i="1"/>
  <c r="Z827" i="1"/>
  <c r="AL1106" i="1"/>
  <c r="V802" i="1"/>
  <c r="AJ1164" i="1"/>
  <c r="V764" i="1"/>
  <c r="AL1315" i="1"/>
  <c r="BR1714" i="1"/>
  <c r="J2051" i="1"/>
  <c r="BV2300" i="1"/>
  <c r="AH2317" i="1"/>
  <c r="T2221" i="1"/>
  <c r="R2245" i="1"/>
  <c r="J2273" i="1"/>
  <c r="P2396" i="1"/>
  <c r="T1829" i="1"/>
  <c r="R1644" i="1"/>
  <c r="R1679" i="1"/>
  <c r="AL1828" i="1"/>
  <c r="BV2272" i="1"/>
  <c r="AD2192" i="1"/>
  <c r="N2225" i="1"/>
  <c r="AH677" i="1"/>
  <c r="R1469" i="1"/>
  <c r="BF847" i="1"/>
  <c r="R1443" i="1"/>
  <c r="BF803" i="1"/>
  <c r="P1444" i="1"/>
  <c r="AD2104" i="1"/>
  <c r="AH1989" i="1"/>
  <c r="BR2401" i="1"/>
  <c r="AD2274" i="1"/>
  <c r="V1890" i="1"/>
  <c r="Z1138" i="1"/>
  <c r="V1854" i="1"/>
  <c r="AB1262" i="1"/>
  <c r="J1733" i="1"/>
  <c r="J1873" i="1"/>
  <c r="J1897" i="1"/>
  <c r="J1763" i="1"/>
  <c r="H1808" i="1"/>
  <c r="J1740" i="1"/>
  <c r="J1931" i="1"/>
  <c r="N880" i="1"/>
  <c r="V767" i="1"/>
  <c r="AH761" i="1"/>
  <c r="AD1170" i="1"/>
  <c r="AP1399" i="1"/>
  <c r="AJ1570" i="1"/>
  <c r="R1908" i="1"/>
  <c r="R785" i="1"/>
  <c r="J853" i="1"/>
  <c r="V700" i="1"/>
  <c r="AH782" i="1"/>
  <c r="AD1264" i="1"/>
  <c r="AN1395" i="1"/>
  <c r="AL1684" i="1"/>
  <c r="R1826" i="1"/>
  <c r="BV1930" i="1"/>
  <c r="J2126" i="1"/>
  <c r="BV1988" i="1"/>
  <c r="BR2098" i="1"/>
  <c r="T2011" i="1"/>
  <c r="BV2108" i="1"/>
  <c r="BT2396" i="1"/>
  <c r="BN883" i="1"/>
  <c r="AF1514" i="1"/>
  <c r="BL681" i="1"/>
  <c r="AH1499" i="1"/>
  <c r="BJ565" i="1"/>
  <c r="AH1406" i="1"/>
  <c r="BP2074" i="1"/>
  <c r="H2025" i="1"/>
  <c r="BR2392" i="1"/>
  <c r="AD2217" i="1"/>
  <c r="V2366" i="1"/>
  <c r="N2196" i="1"/>
  <c r="J2274" i="1"/>
  <c r="J2392" i="1"/>
  <c r="Z272" i="1"/>
  <c r="J748" i="1"/>
  <c r="CH888" i="1"/>
  <c r="BV1736" i="1"/>
  <c r="BR2281" i="1"/>
  <c r="R2244" i="1"/>
  <c r="J1589" i="1"/>
  <c r="CD337" i="1"/>
  <c r="J1631" i="1"/>
  <c r="BT317" i="1"/>
  <c r="J1680" i="1"/>
  <c r="BZ378" i="1"/>
  <c r="J1667" i="1"/>
  <c r="J2104" i="1"/>
  <c r="BV2255" i="1"/>
  <c r="BP2305" i="1"/>
  <c r="AD2384" i="1"/>
  <c r="BV256" i="1"/>
  <c r="J1399" i="1"/>
  <c r="AD1506" i="1"/>
  <c r="AH1187" i="1"/>
  <c r="N1995" i="1"/>
  <c r="AH1219" i="1"/>
  <c r="AH1106" i="1"/>
  <c r="AH1154" i="1"/>
  <c r="N2071" i="1"/>
  <c r="AH1173" i="1"/>
  <c r="BR587" i="1"/>
  <c r="BR608" i="1"/>
  <c r="L310" i="1"/>
  <c r="R1295" i="1"/>
  <c r="AP1267" i="1"/>
  <c r="AH1439" i="1"/>
  <c r="BR1810" i="1"/>
  <c r="N1764" i="1"/>
  <c r="BV526" i="1"/>
  <c r="CD361" i="1"/>
  <c r="AL578" i="1"/>
  <c r="R1163" i="1"/>
  <c r="V1513" i="1"/>
  <c r="AH1649" i="1"/>
  <c r="BR1923" i="1"/>
  <c r="N1933" i="1"/>
  <c r="R2036" i="1"/>
  <c r="AJ2074" i="1"/>
  <c r="V2086" i="1"/>
  <c r="BT2151" i="1"/>
  <c r="BR2023" i="1"/>
  <c r="J2150" i="1"/>
  <c r="J1889" i="1"/>
  <c r="R1169" i="1"/>
  <c r="H1843" i="1"/>
  <c r="R1223" i="1"/>
  <c r="J1785" i="1"/>
  <c r="P1213" i="1"/>
  <c r="J1894" i="1"/>
  <c r="AB2095" i="1"/>
  <c r="BV2371" i="1"/>
  <c r="AH2295" i="1"/>
  <c r="V2364" i="1"/>
  <c r="R2377" i="1"/>
  <c r="N2190" i="1"/>
  <c r="R2171" i="1"/>
  <c r="J1602" i="1"/>
  <c r="AB1255" i="1"/>
  <c r="AD1250" i="1"/>
  <c r="R1491" i="1"/>
  <c r="AH2007" i="1"/>
  <c r="AD2167" i="1"/>
  <c r="R2352" i="1"/>
  <c r="N1810" i="1"/>
  <c r="V1169" i="1"/>
  <c r="N1826" i="1"/>
  <c r="V1194" i="1"/>
  <c r="N1883" i="1"/>
  <c r="V1112" i="1"/>
  <c r="L1780" i="1"/>
  <c r="R2155" i="1"/>
  <c r="BV2202" i="1"/>
  <c r="AH2379" i="1"/>
  <c r="T2319" i="1"/>
  <c r="N852" i="1"/>
  <c r="BF789" i="1"/>
  <c r="AH894" i="1"/>
  <c r="BR1764" i="1"/>
  <c r="AP844" i="1"/>
  <c r="AH974" i="1"/>
  <c r="AH908" i="1"/>
  <c r="BR1709" i="1"/>
  <c r="AH1006" i="1"/>
  <c r="CD455" i="1"/>
  <c r="BV502" i="1"/>
  <c r="BN741" i="1"/>
  <c r="V1124" i="1"/>
  <c r="AP1140" i="1"/>
  <c r="AH1443" i="1"/>
  <c r="BR1834" i="1"/>
  <c r="N1730" i="1"/>
  <c r="BR421" i="1"/>
  <c r="BL261" i="1"/>
  <c r="BN559" i="1"/>
  <c r="T1206" i="1"/>
  <c r="AN1318" i="1"/>
  <c r="AH1345" i="1"/>
  <c r="BR1796" i="1"/>
  <c r="L1738" i="1"/>
  <c r="R2142" i="1"/>
  <c r="BR2009" i="1"/>
  <c r="J2007" i="1"/>
  <c r="R2020" i="1"/>
  <c r="BR1726" i="1"/>
  <c r="L2004" i="1"/>
  <c r="AD1737" i="1"/>
  <c r="AN947" i="1"/>
  <c r="AB1899" i="1"/>
  <c r="Z1302" i="1"/>
  <c r="AD1958" i="1"/>
  <c r="X1199" i="1"/>
  <c r="AB1913" i="1"/>
  <c r="AL2080" i="1"/>
  <c r="BV2231" i="1"/>
  <c r="AH2316" i="1"/>
  <c r="AD2238" i="1"/>
  <c r="R2366" i="1"/>
  <c r="N2316" i="1"/>
  <c r="V2175" i="1"/>
  <c r="BR1937" i="1"/>
  <c r="J1257" i="1"/>
  <c r="AD1274" i="1"/>
  <c r="AL1371" i="1"/>
  <c r="R2087" i="1"/>
  <c r="AD2267" i="1"/>
  <c r="R2401" i="1"/>
  <c r="R1898" i="1"/>
  <c r="AH1022" i="1"/>
  <c r="R1777" i="1"/>
  <c r="AH959" i="1"/>
  <c r="R1793" i="1"/>
  <c r="AH978" i="1"/>
  <c r="R1791" i="1"/>
  <c r="BR2093" i="1"/>
  <c r="BV2342" i="1"/>
  <c r="AH2352" i="1"/>
  <c r="AD2239" i="1"/>
  <c r="AX372" i="1"/>
  <c r="AH1496" i="1"/>
  <c r="CD460" i="1"/>
  <c r="AP1506" i="1"/>
  <c r="R2143" i="1"/>
  <c r="AP1400" i="1"/>
  <c r="AN1486" i="1"/>
  <c r="AP1470" i="1"/>
  <c r="R2073" i="1"/>
  <c r="AN1437" i="1"/>
  <c r="V279" i="1"/>
  <c r="AL806" i="1"/>
  <c r="AP958" i="1"/>
  <c r="AH1246" i="1"/>
  <c r="R1467" i="1"/>
  <c r="T1549" i="1"/>
  <c r="AL1889" i="1"/>
  <c r="J1792" i="1"/>
  <c r="BB476" i="1"/>
  <c r="AL781" i="1"/>
  <c r="AP1044" i="1"/>
  <c r="AH1138" i="1"/>
  <c r="R1363" i="1"/>
  <c r="V1558" i="1"/>
  <c r="AL1805" i="1"/>
  <c r="J1764" i="1"/>
  <c r="BT2039" i="1"/>
  <c r="AH2043" i="1"/>
  <c r="BT1885" i="1"/>
  <c r="AD2079" i="1"/>
  <c r="AL2042" i="1"/>
  <c r="V2128" i="1"/>
  <c r="N516" i="1"/>
  <c r="J1105" i="1"/>
  <c r="AX818" i="1"/>
  <c r="H1164" i="1"/>
  <c r="Z866" i="1"/>
  <c r="J1176" i="1"/>
  <c r="AL2099" i="1"/>
  <c r="T2158" i="1"/>
  <c r="BR2379" i="1"/>
  <c r="AH2381" i="1"/>
  <c r="T2326" i="1"/>
  <c r="P2403" i="1"/>
  <c r="H2242" i="1"/>
  <c r="N2323" i="1"/>
  <c r="N1824" i="1"/>
  <c r="BR1846" i="1"/>
  <c r="AL1841" i="1"/>
  <c r="AD1777" i="1"/>
  <c r="BV2329" i="1"/>
  <c r="AD2290" i="1"/>
  <c r="N2253" i="1"/>
  <c r="CH596" i="1"/>
  <c r="AP1247" i="1"/>
  <c r="J544" i="1"/>
  <c r="T1339" i="1"/>
  <c r="BP352" i="1"/>
  <c r="V1433" i="1"/>
  <c r="R2141" i="1"/>
  <c r="BP2102" i="1"/>
  <c r="BR2289" i="1"/>
  <c r="AD2245" i="1"/>
  <c r="R1734" i="1"/>
  <c r="AH770" i="1"/>
  <c r="R1750" i="1"/>
  <c r="V834" i="1"/>
  <c r="AD1832" i="1"/>
  <c r="AD1835" i="1"/>
  <c r="BR637" i="1"/>
  <c r="BR2364" i="1"/>
  <c r="Z676" i="1"/>
  <c r="AF1654" i="1"/>
  <c r="AD1168" i="1"/>
  <c r="AP1061" i="1"/>
  <c r="AL1763" i="1"/>
  <c r="AP904" i="1"/>
  <c r="AL1859" i="1"/>
  <c r="AB1955" i="1"/>
  <c r="BV2168" i="1"/>
  <c r="BP2235" i="1"/>
  <c r="AB2284" i="1"/>
  <c r="R2295" i="1"/>
  <c r="L2319" i="1"/>
  <c r="V2335" i="1"/>
  <c r="J2365" i="1"/>
  <c r="J1566" i="1"/>
  <c r="J1645" i="1"/>
  <c r="V1616" i="1"/>
  <c r="BV2153" i="1"/>
  <c r="AD2331" i="1"/>
  <c r="N2273" i="1"/>
  <c r="BR2246" i="1"/>
  <c r="BV2332" i="1"/>
  <c r="H2403" i="1"/>
  <c r="L2368" i="1"/>
  <c r="V537" i="1"/>
  <c r="T1850" i="1"/>
  <c r="V1887" i="1"/>
  <c r="AP819" i="1"/>
  <c r="BR2232" i="1"/>
  <c r="AP914" i="1"/>
  <c r="AD1546" i="1"/>
  <c r="V1373" i="1"/>
  <c r="AP921" i="1"/>
  <c r="AL1827" i="1"/>
  <c r="AP1047" i="1"/>
  <c r="AL1944" i="1"/>
  <c r="BT1850" i="1"/>
  <c r="BV2318" i="1"/>
  <c r="BR2197" i="1"/>
  <c r="AD2218" i="1"/>
  <c r="R2178" i="1"/>
  <c r="N2318" i="1"/>
  <c r="V2339" i="1"/>
  <c r="N2254" i="1"/>
  <c r="V1337" i="1"/>
  <c r="V1467" i="1"/>
  <c r="AD1244" i="1"/>
  <c r="N2142" i="1"/>
  <c r="AH2373" i="1"/>
  <c r="R2288" i="1"/>
  <c r="BR2084" i="1"/>
  <c r="AN1507" i="1"/>
  <c r="V1978" i="1"/>
  <c r="BV2024" i="1"/>
  <c r="J1940" i="1"/>
  <c r="J2379" i="1"/>
  <c r="R2282" i="1"/>
  <c r="AP1019" i="1"/>
  <c r="N1909" i="1"/>
  <c r="N1783" i="1"/>
  <c r="Z1197" i="1"/>
  <c r="AH2281" i="1"/>
  <c r="AL1105" i="1"/>
  <c r="AL1797" i="1"/>
  <c r="AL1364" i="1"/>
  <c r="AP876" i="1"/>
  <c r="AH1763" i="1"/>
  <c r="AP824" i="1"/>
  <c r="AH1860" i="1"/>
  <c r="BT1752" i="1"/>
  <c r="BT2193" i="1"/>
  <c r="BR2275" i="1"/>
  <c r="AB2179" i="1"/>
  <c r="R2205" i="1"/>
  <c r="N2372" i="1"/>
  <c r="V2177" i="1"/>
  <c r="N2233" i="1"/>
  <c r="V1541" i="1"/>
  <c r="V1610" i="1"/>
  <c r="AP1461" i="1"/>
  <c r="P2137" i="1"/>
  <c r="AD2247" i="1"/>
  <c r="N2301" i="1"/>
  <c r="AD2174" i="1"/>
  <c r="BR2363" i="1"/>
  <c r="V1895" i="1"/>
  <c r="CD505" i="1"/>
  <c r="BJ365" i="1"/>
  <c r="CH295" i="1"/>
  <c r="BT2144" i="1"/>
  <c r="BV1784" i="1"/>
  <c r="V2352" i="1"/>
  <c r="AD2142" i="1"/>
  <c r="AH1068" i="1"/>
  <c r="AD1897" i="1"/>
  <c r="V1258" i="1"/>
  <c r="V1806" i="1"/>
  <c r="V1120" i="1"/>
  <c r="V1888" i="1"/>
  <c r="R2031" i="1"/>
  <c r="BV2184" i="1"/>
  <c r="AF2326" i="1"/>
  <c r="AF2340" i="1"/>
  <c r="R2167" i="1"/>
  <c r="N2274" i="1"/>
  <c r="V2386" i="1"/>
  <c r="BL436" i="1"/>
  <c r="BF292" i="1"/>
  <c r="AL469" i="1"/>
  <c r="BR2034" i="1"/>
  <c r="BR2387" i="1"/>
  <c r="V2183" i="1"/>
  <c r="J2237" i="1"/>
  <c r="L702" i="1"/>
  <c r="V1583" i="1"/>
  <c r="AL883" i="1"/>
  <c r="AD1908" i="1"/>
  <c r="V2346" i="1"/>
  <c r="AL1952" i="1"/>
  <c r="AD1411" i="1"/>
  <c r="AH1238" i="1"/>
  <c r="AH1317" i="1"/>
  <c r="AB2060" i="1"/>
  <c r="J1217" i="1"/>
  <c r="J1636" i="1"/>
  <c r="J1876" i="1"/>
  <c r="AL1320" i="1"/>
  <c r="AH883" i="1"/>
  <c r="AH1755" i="1"/>
  <c r="AF765" i="1"/>
  <c r="P1927" i="1"/>
  <c r="T1801" i="1"/>
  <c r="BT2389" i="1"/>
  <c r="BR2205" i="1"/>
  <c r="AD2394" i="1"/>
  <c r="P2382" i="1"/>
  <c r="N2192" i="1"/>
  <c r="V2245" i="1"/>
  <c r="J2225" i="1"/>
  <c r="R1695" i="1"/>
  <c r="R1587" i="1"/>
  <c r="J1502" i="1"/>
  <c r="AD2036" i="1"/>
  <c r="AD2378" i="1"/>
  <c r="N2195" i="1"/>
  <c r="R341" i="1"/>
  <c r="N2324" i="1"/>
  <c r="AX774" i="1"/>
  <c r="AX783" i="1"/>
  <c r="AX754" i="1"/>
  <c r="AD1988" i="1"/>
  <c r="AD652" i="1"/>
  <c r="V2199" i="1"/>
  <c r="BV2350" i="1"/>
  <c r="AD1098" i="1"/>
  <c r="N1888" i="1"/>
  <c r="V1159" i="1"/>
  <c r="N1814" i="1"/>
  <c r="T1227" i="1"/>
  <c r="N1863" i="1"/>
  <c r="BV1993" i="1"/>
  <c r="BV2248" i="1"/>
  <c r="AH2402" i="1"/>
  <c r="T2256" i="1"/>
  <c r="P2375" i="1"/>
  <c r="N2272" i="1"/>
  <c r="V2323" i="1"/>
  <c r="BB708" i="1"/>
  <c r="V698" i="1"/>
  <c r="AL680" i="1"/>
  <c r="AH2119" i="1"/>
  <c r="BR2240" i="1"/>
  <c r="V2223" i="1"/>
  <c r="J2280" i="1"/>
  <c r="AX650" i="1"/>
  <c r="N2384" i="1"/>
  <c r="V2181" i="1"/>
  <c r="AD1799" i="1"/>
  <c r="R1895" i="1"/>
  <c r="R1910" i="1"/>
  <c r="Z462" i="1"/>
  <c r="BP2179" i="1"/>
  <c r="J1852" i="1"/>
  <c r="V1421" i="1"/>
  <c r="AF898" i="1"/>
  <c r="AL490" i="1"/>
  <c r="BR1889" i="1"/>
  <c r="BB517" i="1"/>
  <c r="BR1797" i="1"/>
  <c r="V2031" i="1"/>
  <c r="BV2323" i="1"/>
  <c r="BP2319" i="1"/>
  <c r="AD2351" i="1"/>
  <c r="R2281" i="1"/>
  <c r="N2391" i="1"/>
  <c r="V2379" i="1"/>
  <c r="N2283" i="1"/>
  <c r="H1493" i="1"/>
  <c r="AD1414" i="1"/>
  <c r="V1350" i="1"/>
  <c r="BV1716" i="1"/>
  <c r="AD2317" i="1"/>
  <c r="N2286" i="1"/>
  <c r="J706" i="1"/>
  <c r="BT2277" i="1"/>
  <c r="J1419" i="1"/>
  <c r="BV2559" i="1"/>
  <c r="J2272" i="1"/>
  <c r="H2319" i="1"/>
  <c r="H2375" i="1"/>
  <c r="R2531" i="1"/>
  <c r="V2538" i="1"/>
  <c r="N2535" i="1"/>
  <c r="N2555" i="1"/>
  <c r="L2410" i="1"/>
  <c r="N2407" i="1"/>
  <c r="BX2298" i="1"/>
  <c r="BP2298" i="1"/>
  <c r="Z977" i="1"/>
  <c r="BX639" i="1"/>
  <c r="L401" i="1"/>
  <c r="T1591" i="1"/>
  <c r="CH378" i="1"/>
  <c r="R544" i="1"/>
  <c r="CH368" i="1"/>
  <c r="V1685" i="1"/>
  <c r="CH498" i="1"/>
  <c r="BJ433" i="1"/>
  <c r="BF335" i="1"/>
  <c r="R1699" i="1"/>
  <c r="BT933" i="1"/>
  <c r="AT320" i="1"/>
  <c r="N375" i="1"/>
  <c r="R1642" i="1"/>
  <c r="J1008" i="1"/>
  <c r="BR607" i="1"/>
  <c r="BT268" i="1"/>
  <c r="AL1559" i="1"/>
  <c r="Z698" i="1"/>
  <c r="AL657" i="1"/>
  <c r="AZ807" i="1"/>
  <c r="AD1559" i="1"/>
  <c r="AZ660" i="1"/>
  <c r="AJ436" i="1"/>
  <c r="R280" i="1"/>
  <c r="J1656" i="1"/>
  <c r="BX1017" i="1"/>
  <c r="H1535" i="1"/>
  <c r="J1716" i="1"/>
  <c r="J1590" i="1"/>
  <c r="BN497" i="1"/>
  <c r="J1582" i="1"/>
  <c r="H1549" i="1"/>
  <c r="J1581" i="1"/>
  <c r="CH538" i="1"/>
  <c r="J1639" i="1"/>
  <c r="J1706" i="1"/>
  <c r="J1715" i="1"/>
  <c r="AD687" i="1"/>
  <c r="J1681" i="1"/>
  <c r="J1709" i="1"/>
  <c r="J1539" i="1"/>
  <c r="V648" i="1"/>
  <c r="J1663" i="1"/>
  <c r="J1597" i="1"/>
  <c r="J1650" i="1"/>
  <c r="R1645" i="1"/>
  <c r="H1017" i="1"/>
  <c r="AX831" i="1"/>
  <c r="J355" i="1"/>
  <c r="AL1712" i="1"/>
  <c r="AD2143" i="1"/>
  <c r="BV2241" i="1"/>
  <c r="AV856" i="1"/>
  <c r="AL1685" i="1"/>
  <c r="H296" i="1"/>
  <c r="AL1538" i="1"/>
  <c r="AP538" i="1"/>
  <c r="AL1561" i="1"/>
  <c r="AB2039" i="1"/>
  <c r="BV2218" i="1"/>
  <c r="AP491" i="1"/>
  <c r="AL1565" i="1"/>
  <c r="AH789" i="1"/>
  <c r="J816" i="1"/>
  <c r="BN406" i="1"/>
  <c r="AD1638" i="1"/>
  <c r="N2098" i="1"/>
  <c r="AB1703" i="1"/>
  <c r="CD489" i="1"/>
  <c r="AD1558" i="1"/>
  <c r="BN434" i="1"/>
  <c r="AD1681" i="1"/>
  <c r="AL405" i="1"/>
  <c r="AD1569" i="1"/>
  <c r="N1985" i="1"/>
  <c r="AD1531" i="1"/>
  <c r="AR310" i="1"/>
  <c r="AD1649" i="1"/>
  <c r="BV1727" i="1"/>
  <c r="BT1689" i="1"/>
  <c r="BN336" i="1"/>
  <c r="AD1553" i="1"/>
  <c r="BF263" i="1"/>
  <c r="H1717" i="1"/>
  <c r="N2100" i="1"/>
  <c r="J1708" i="1"/>
  <c r="J1559" i="1"/>
  <c r="BV2247" i="1"/>
  <c r="N2275" i="1"/>
  <c r="R1303" i="1"/>
  <c r="R2371" i="1"/>
  <c r="Z1205" i="1"/>
  <c r="AL2073" i="1"/>
  <c r="J516" i="1"/>
  <c r="N1973" i="1"/>
  <c r="V1302" i="1"/>
  <c r="V1324" i="1"/>
  <c r="R333" i="1"/>
  <c r="T1171" i="1"/>
  <c r="AH1468" i="1"/>
  <c r="N1742" i="1"/>
  <c r="R567" i="1"/>
  <c r="R1253" i="1"/>
  <c r="AH1355" i="1"/>
  <c r="N1804" i="1"/>
  <c r="BR1972" i="1"/>
  <c r="BV2001" i="1"/>
  <c r="J2092" i="1"/>
  <c r="T1164" i="1"/>
  <c r="T1122" i="1"/>
  <c r="V1259" i="1"/>
  <c r="R2051" i="1"/>
  <c r="AH2287" i="1"/>
  <c r="P2228" i="1"/>
  <c r="R2239" i="1"/>
  <c r="R1386" i="1"/>
  <c r="AH1335" i="1"/>
  <c r="AD2344" i="1"/>
  <c r="AD1791" i="1"/>
  <c r="AD1757" i="1"/>
  <c r="T1955" i="1"/>
  <c r="V1961" i="1"/>
  <c r="BV2190" i="1"/>
  <c r="V2324" i="1"/>
  <c r="AD1653" i="1"/>
  <c r="AH1413" i="1"/>
  <c r="AH1440" i="1"/>
  <c r="AH1509" i="1"/>
  <c r="AH1357" i="1"/>
  <c r="Z757" i="1"/>
  <c r="AH1212" i="1"/>
  <c r="T1640" i="1"/>
  <c r="BV1891" i="1"/>
  <c r="Z770" i="1"/>
  <c r="AH1194" i="1"/>
  <c r="V1601" i="1"/>
  <c r="BV1812" i="1"/>
  <c r="AH1975" i="1"/>
  <c r="L1976" i="1"/>
  <c r="T2060" i="1"/>
  <c r="AN1206" i="1"/>
  <c r="AP1096" i="1"/>
  <c r="AP1173" i="1"/>
  <c r="BP1696" i="1"/>
  <c r="AF2403" i="1"/>
  <c r="R2232" i="1"/>
  <c r="R2226" i="1"/>
  <c r="R1890" i="1"/>
  <c r="N1733" i="1"/>
  <c r="V2372" i="1"/>
  <c r="BJ743" i="1"/>
  <c r="BN638" i="1"/>
  <c r="CH447" i="1"/>
  <c r="BR1701" i="1"/>
  <c r="BR2231" i="1"/>
  <c r="BV1960" i="1"/>
  <c r="BL1052" i="1"/>
  <c r="BV2084" i="1"/>
  <c r="N291" i="1"/>
  <c r="BV2079" i="1"/>
  <c r="AZ849" i="1"/>
  <c r="AN275" i="1"/>
  <c r="AD1266" i="1"/>
  <c r="AD1554" i="1"/>
  <c r="AX802" i="1"/>
  <c r="V327" i="1"/>
  <c r="AD1309" i="1"/>
  <c r="AD1659" i="1"/>
  <c r="BR2157" i="1"/>
  <c r="AB2102" i="1"/>
  <c r="BR1950" i="1"/>
  <c r="BV2230" i="1"/>
  <c r="AJ1563" i="1"/>
  <c r="AL1544" i="1"/>
  <c r="AL1658" i="1"/>
  <c r="BT2382" i="1"/>
  <c r="AD2385" i="1"/>
  <c r="N2199" i="1"/>
  <c r="J2303" i="1"/>
  <c r="AH952" i="1"/>
  <c r="N1996" i="1"/>
  <c r="R2275" i="1"/>
  <c r="AP816" i="1"/>
  <c r="AH1077" i="1"/>
  <c r="AF975" i="1"/>
  <c r="BR1762" i="1"/>
  <c r="AH2400" i="1"/>
  <c r="V683" i="1"/>
  <c r="CF1591" i="1"/>
  <c r="AL2076" i="1"/>
  <c r="R1392" i="1"/>
  <c r="AL2002" i="1"/>
  <c r="BF545" i="1"/>
  <c r="AP952" i="1"/>
  <c r="V1439" i="1"/>
  <c r="AL1824" i="1"/>
  <c r="BV266" i="1"/>
  <c r="AP1000" i="1"/>
  <c r="V1390" i="1"/>
  <c r="AL1804" i="1"/>
  <c r="BV2083" i="1"/>
  <c r="BV1959" i="1"/>
  <c r="AL1972" i="1"/>
  <c r="N684" i="1"/>
  <c r="N746" i="1"/>
  <c r="J799" i="1"/>
  <c r="BR2079" i="1"/>
  <c r="BV2274" i="1"/>
  <c r="V2198" i="1"/>
  <c r="J2344" i="1"/>
  <c r="AH1882" i="1"/>
  <c r="AD1362" i="1"/>
  <c r="V2042" i="1"/>
  <c r="N2240" i="1"/>
  <c r="AL1112" i="1"/>
  <c r="AL1253" i="1"/>
  <c r="AL1294" i="1"/>
  <c r="J1986" i="1"/>
  <c r="AH2276" i="1"/>
  <c r="AD252" i="1"/>
  <c r="AJ1206" i="1"/>
  <c r="AJ1199" i="1"/>
  <c r="AL1160" i="1"/>
  <c r="AL1140" i="1"/>
  <c r="BN375" i="1"/>
  <c r="R1093" i="1"/>
  <c r="AH1698" i="1"/>
  <c r="N1797" i="1"/>
  <c r="AR422" i="1"/>
  <c r="R1110" i="1"/>
  <c r="AH1695" i="1"/>
  <c r="L1955" i="1"/>
  <c r="AL1981" i="1"/>
  <c r="BV1979" i="1"/>
  <c r="J1985" i="1"/>
  <c r="R1148" i="1"/>
  <c r="R1254" i="1"/>
  <c r="R1240" i="1"/>
  <c r="AD2001" i="1"/>
  <c r="AF2354" i="1"/>
  <c r="R2367" i="1"/>
  <c r="R2196" i="1"/>
  <c r="AD1441" i="1"/>
  <c r="AL1716" i="1"/>
  <c r="AD2225" i="1"/>
  <c r="N1937" i="1"/>
  <c r="N1727" i="1"/>
  <c r="N1958" i="1"/>
  <c r="N1952" i="1"/>
  <c r="BT2375" i="1"/>
  <c r="V2401" i="1"/>
  <c r="R1615" i="1"/>
  <c r="AJ1605" i="1"/>
  <c r="AL1700" i="1"/>
  <c r="AL1631" i="1"/>
  <c r="AL1554" i="1"/>
  <c r="V659" i="1"/>
  <c r="AH1099" i="1"/>
  <c r="V1547" i="1"/>
  <c r="AB478" i="1"/>
  <c r="P688" i="1"/>
  <c r="AH1216" i="1"/>
  <c r="P1633" i="1"/>
  <c r="BV1840" i="1"/>
  <c r="P2032" i="1"/>
  <c r="L2158" i="1"/>
  <c r="BV2104" i="1"/>
  <c r="R1398" i="1"/>
  <c r="R1485" i="1"/>
  <c r="R1390" i="1"/>
  <c r="AL2094" i="1"/>
  <c r="AB2354" i="1"/>
  <c r="R2385" i="1"/>
  <c r="N2336" i="1"/>
  <c r="V1932" i="1"/>
  <c r="BR2118" i="1"/>
  <c r="V2253" i="1"/>
  <c r="J656" i="1"/>
  <c r="J704" i="1"/>
  <c r="J813" i="1"/>
  <c r="J2084" i="1"/>
  <c r="BR2254" i="1"/>
  <c r="N1945" i="1"/>
  <c r="J721" i="1"/>
  <c r="AX657" i="1"/>
  <c r="J1551" i="1"/>
  <c r="N2125" i="1"/>
  <c r="L1654" i="1"/>
  <c r="AD1762" i="1"/>
  <c r="AD1925" i="1"/>
  <c r="BV2196" i="1"/>
  <c r="AD2346" i="1"/>
  <c r="N2335" i="1"/>
  <c r="J2218" i="1"/>
  <c r="AD1734" i="1"/>
  <c r="BV2346" i="1"/>
  <c r="N2349" i="1"/>
  <c r="BR2239" i="1"/>
  <c r="V524" i="1"/>
  <c r="N484" i="1"/>
  <c r="AH1950" i="1"/>
  <c r="R2092" i="1"/>
  <c r="AL1842" i="1"/>
  <c r="AD1880" i="1"/>
  <c r="AD1786" i="1"/>
  <c r="BV2372" i="1"/>
  <c r="AD2202" i="1"/>
  <c r="N2267" i="1"/>
  <c r="N2231" i="1"/>
  <c r="AH1594" i="1"/>
  <c r="AH2002" i="1"/>
  <c r="N2245" i="1"/>
  <c r="AD1882" i="1"/>
  <c r="P1178" i="1"/>
  <c r="R2325" i="1"/>
  <c r="BJ950" i="1"/>
  <c r="R1982" i="1"/>
  <c r="BP2340" i="1"/>
  <c r="J827" i="1"/>
  <c r="Z1215" i="1"/>
  <c r="Z1222" i="1"/>
  <c r="AH2087" i="1"/>
  <c r="AH2322" i="1"/>
  <c r="R2251" i="1"/>
  <c r="V2314" i="1"/>
  <c r="AL1946" i="1"/>
  <c r="R1595" i="1"/>
  <c r="AD2272" i="1"/>
  <c r="AH753" i="1"/>
  <c r="AD1533" i="1"/>
  <c r="Z623" i="1"/>
  <c r="AL2020" i="1"/>
  <c r="R2300" i="1"/>
  <c r="AD1845" i="1"/>
  <c r="AH1195" i="1"/>
  <c r="AH1140" i="1"/>
  <c r="N2121" i="1"/>
  <c r="AF2368" i="1"/>
  <c r="P2347" i="1"/>
  <c r="V2170" i="1"/>
  <c r="Z796" i="1"/>
  <c r="J2073" i="1"/>
  <c r="T2305" i="1"/>
  <c r="AP473" i="1"/>
  <c r="AX768" i="1"/>
  <c r="L2396" i="1"/>
  <c r="AB1402" i="1"/>
  <c r="R1517" i="1"/>
  <c r="AL2031" i="1"/>
  <c r="R1097" i="1"/>
  <c r="BZ874" i="1"/>
  <c r="BZ561" i="1"/>
  <c r="BP1948" i="1"/>
  <c r="BP2270" i="1"/>
  <c r="V2232" i="1"/>
  <c r="H2200" i="1"/>
  <c r="AP755" i="1"/>
  <c r="AP747" i="1"/>
  <c r="BR2288" i="1"/>
  <c r="BZ2069" i="1"/>
  <c r="BV2022" i="1"/>
  <c r="R1651" i="1"/>
  <c r="AJ2158" i="1"/>
  <c r="AL1855" i="1"/>
  <c r="AL1910" i="1"/>
  <c r="R1635" i="1"/>
  <c r="R1600" i="1"/>
  <c r="AH2083" i="1"/>
  <c r="AD2365" i="1"/>
  <c r="N2388" i="1"/>
  <c r="N2224" i="1"/>
  <c r="AL1694" i="1"/>
  <c r="J2122" i="1"/>
  <c r="N2202" i="1"/>
  <c r="AH2289" i="1"/>
  <c r="AD1750" i="1"/>
  <c r="AL1173" i="1"/>
  <c r="H1416" i="1"/>
  <c r="AT313" i="1"/>
  <c r="N770" i="1"/>
  <c r="N834" i="1"/>
  <c r="J1992" i="1"/>
  <c r="BR2349" i="1"/>
  <c r="V2363" i="1"/>
  <c r="J2330" i="1"/>
  <c r="AL746" i="1"/>
  <c r="J727" i="1"/>
  <c r="BR2337" i="1"/>
  <c r="J2316" i="1"/>
  <c r="J2385" i="1"/>
  <c r="AD2559" i="1"/>
  <c r="J2328" i="1"/>
  <c r="BT2543" i="1"/>
  <c r="N2539" i="1"/>
  <c r="N2534" i="1"/>
  <c r="BZ2286" i="1"/>
  <c r="BD828" i="1"/>
  <c r="AX532" i="1"/>
  <c r="AD284" i="1"/>
  <c r="BR2087" i="1"/>
  <c r="AL936" i="1"/>
  <c r="J1714" i="1"/>
  <c r="Z1243" i="1"/>
  <c r="AL2041" i="1"/>
  <c r="BR1882" i="1"/>
  <c r="Z308" i="1"/>
  <c r="AD2400" i="1"/>
  <c r="J2234" i="1"/>
  <c r="AD2119" i="1"/>
  <c r="Z1266" i="1"/>
  <c r="V1783" i="1"/>
  <c r="Z781" i="1"/>
  <c r="BR2076" i="1"/>
  <c r="CH798" i="1"/>
  <c r="V1453" i="1"/>
  <c r="CH516" i="1"/>
  <c r="AH1588" i="1"/>
  <c r="AL2028" i="1"/>
  <c r="V2092" i="1"/>
  <c r="R867" i="1"/>
  <c r="BV2275" i="1"/>
  <c r="N2371" i="1"/>
  <c r="AB2340" i="1"/>
  <c r="AL1481" i="1"/>
  <c r="Z558" i="1"/>
  <c r="AV541" i="1"/>
  <c r="H800" i="1"/>
  <c r="AD1551" i="1"/>
  <c r="AD1195" i="1"/>
  <c r="AD1974" i="1"/>
  <c r="BV2197" i="1"/>
  <c r="BF628" i="1"/>
  <c r="BR2171" i="1"/>
  <c r="J2339" i="1"/>
  <c r="R2024" i="1"/>
  <c r="J762" i="1"/>
  <c r="BR2174" i="1"/>
  <c r="BV1806" i="1"/>
  <c r="AL854" i="1"/>
  <c r="AP1503" i="1"/>
  <c r="J698" i="1"/>
  <c r="BP2025" i="1"/>
  <c r="AD685" i="1"/>
  <c r="AH1687" i="1"/>
  <c r="J2275" i="1"/>
  <c r="T2354" i="1"/>
  <c r="AH1419" i="1"/>
  <c r="BR2367" i="1"/>
  <c r="BV2055" i="1"/>
  <c r="AL872" i="1"/>
  <c r="J1322" i="1"/>
  <c r="BH569" i="1"/>
  <c r="T1878" i="1"/>
  <c r="BV1782" i="1"/>
  <c r="AL1744" i="1"/>
  <c r="AD2226" i="1"/>
  <c r="V1274" i="1"/>
  <c r="R1961" i="1"/>
  <c r="AH1028" i="1"/>
  <c r="Z522" i="1"/>
  <c r="J2352" i="1"/>
  <c r="AD1341" i="1"/>
  <c r="N2345" i="1"/>
  <c r="BR2195" i="1"/>
  <c r="AB632" i="1"/>
  <c r="BF490" i="1"/>
  <c r="BV1896" i="1"/>
  <c r="N2325" i="1"/>
  <c r="AD2127" i="1"/>
  <c r="Z823" i="1"/>
  <c r="AP1238" i="1"/>
  <c r="BR2198" i="1"/>
  <c r="BV1680" i="1"/>
  <c r="V2251" i="1"/>
  <c r="AP1065" i="1"/>
  <c r="R2218" i="1"/>
  <c r="AD1187" i="1"/>
  <c r="AD1743" i="1"/>
  <c r="R2090" i="1"/>
  <c r="N2344" i="1"/>
  <c r="BV2126" i="1"/>
  <c r="AB2123" i="1"/>
  <c r="BB795" i="1"/>
  <c r="V2367" i="1"/>
  <c r="V1317" i="1"/>
  <c r="R2227" i="1"/>
  <c r="AH1856" i="1"/>
  <c r="AB2200" i="1"/>
  <c r="R775" i="1"/>
  <c r="AD2223" i="1"/>
  <c r="Z805" i="1"/>
  <c r="R2198" i="1"/>
  <c r="J2315" i="1"/>
  <c r="BP1759" i="1"/>
  <c r="AH783" i="1"/>
  <c r="BV2316" i="1"/>
  <c r="J2400" i="1"/>
  <c r="AB2403" i="1"/>
  <c r="H2396" i="1"/>
  <c r="N2456" i="1"/>
  <c r="BZ2272" i="1"/>
  <c r="AH1191" i="1"/>
  <c r="AH1257" i="1"/>
  <c r="T478" i="1"/>
  <c r="AL1272" i="1"/>
  <c r="CB324" i="1"/>
  <c r="AL719" i="1"/>
  <c r="AN422" i="1"/>
  <c r="AN555" i="1"/>
  <c r="J1104" i="1"/>
  <c r="H1304" i="1"/>
  <c r="H1220" i="1"/>
  <c r="BV1831" i="1"/>
  <c r="CD627" i="1"/>
  <c r="V1203" i="1"/>
  <c r="AH568" i="1"/>
  <c r="V263" i="1"/>
  <c r="AH1593" i="1"/>
  <c r="AD2106" i="1"/>
  <c r="AP1341" i="1"/>
  <c r="V1691" i="1"/>
  <c r="J1923" i="1"/>
  <c r="V1701" i="1"/>
  <c r="AH2038" i="1"/>
  <c r="J1761" i="1"/>
  <c r="AV688" i="1"/>
  <c r="AH2036" i="1"/>
  <c r="AF2333" i="1"/>
  <c r="AX823" i="1"/>
  <c r="BP1689" i="1"/>
  <c r="V860" i="1"/>
  <c r="T1948" i="1"/>
  <c r="J1630" i="1"/>
  <c r="AB2081" i="1"/>
  <c r="H2095" i="1"/>
  <c r="AH1075" i="1"/>
  <c r="R2344" i="1"/>
  <c r="T366" i="1"/>
  <c r="R477" i="1"/>
  <c r="V1209" i="1"/>
  <c r="T534" i="1"/>
  <c r="BN600" i="1"/>
  <c r="BR1845" i="1"/>
  <c r="J2086" i="1"/>
  <c r="N1827" i="1"/>
  <c r="R404" i="1"/>
  <c r="AT761" i="1"/>
  <c r="N1344" i="1"/>
  <c r="N364" i="1"/>
  <c r="BF530" i="1"/>
  <c r="BF1474" i="1"/>
  <c r="BJ960" i="1"/>
  <c r="AL628" i="1"/>
  <c r="AD830" i="1"/>
  <c r="AT1415" i="1"/>
  <c r="AR842" i="1"/>
  <c r="N523" i="1"/>
  <c r="AD728" i="1"/>
  <c r="N1015" i="1"/>
  <c r="BP737" i="1"/>
  <c r="AD662" i="1"/>
  <c r="BF869" i="1"/>
  <c r="Z1084" i="1"/>
  <c r="BZ964" i="1"/>
  <c r="V869" i="1"/>
  <c r="V699" i="1"/>
  <c r="AD524" i="1"/>
  <c r="AF324" i="1"/>
  <c r="J678" i="1"/>
  <c r="BZ1140" i="1"/>
  <c r="CB1234" i="1"/>
  <c r="BJ608" i="1"/>
  <c r="N748" i="1"/>
  <c r="AP390" i="1"/>
  <c r="AL2024" i="1"/>
  <c r="R747" i="1"/>
  <c r="AL2057" i="1"/>
  <c r="AX690" i="1"/>
  <c r="AL2129" i="1"/>
  <c r="N859" i="1"/>
  <c r="AL2092" i="1"/>
  <c r="AP427" i="1"/>
  <c r="AL1992" i="1"/>
  <c r="AZ877" i="1"/>
  <c r="AL2143" i="1"/>
  <c r="BD555" i="1"/>
  <c r="AL2093" i="1"/>
  <c r="AT664" i="1"/>
  <c r="AL2154" i="1"/>
  <c r="BL1108" i="1"/>
  <c r="AF2109" i="1"/>
  <c r="BF559" i="1"/>
  <c r="AH2141" i="1"/>
  <c r="AP1117" i="1"/>
  <c r="BR567" i="1"/>
  <c r="BX695" i="1"/>
  <c r="BN392" i="1"/>
  <c r="V1489" i="1"/>
  <c r="BV2157" i="1"/>
  <c r="BR2121" i="1"/>
  <c r="AX258" i="1"/>
  <c r="V1419" i="1"/>
  <c r="AH398" i="1"/>
  <c r="V1499" i="1"/>
  <c r="BJ328" i="1"/>
  <c r="V1462" i="1"/>
  <c r="BV1975" i="1"/>
  <c r="BP2137" i="1"/>
  <c r="BZ307" i="1"/>
  <c r="V1509" i="1"/>
  <c r="AX1523" i="1"/>
  <c r="AD400" i="1"/>
  <c r="N501" i="1"/>
  <c r="R1506" i="1"/>
  <c r="AD2072" i="1"/>
  <c r="AL1985" i="1"/>
  <c r="AT537" i="1"/>
  <c r="R1457" i="1"/>
  <c r="V517" i="1"/>
  <c r="R1483" i="1"/>
  <c r="J482" i="1"/>
  <c r="P1423" i="1"/>
  <c r="AB1976" i="1"/>
  <c r="AL2141" i="1"/>
  <c r="N391" i="1"/>
  <c r="R1460" i="1"/>
  <c r="J672" i="1"/>
  <c r="AD1370" i="1"/>
  <c r="AL480" i="1"/>
  <c r="R1434" i="1"/>
  <c r="H317" i="1"/>
  <c r="R1412" i="1"/>
  <c r="AD2077" i="1"/>
  <c r="AJ2060" i="1"/>
  <c r="N581" i="1"/>
  <c r="AH2084" i="1"/>
  <c r="V2316" i="1"/>
  <c r="H807" i="1"/>
  <c r="BR2381" i="1"/>
  <c r="AD1348" i="1"/>
  <c r="AD1359" i="1"/>
  <c r="AD2302" i="1"/>
  <c r="CH705" i="1"/>
  <c r="J1488" i="1"/>
  <c r="N2077" i="1"/>
  <c r="AH511" i="1"/>
  <c r="AP1030" i="1"/>
  <c r="R1383" i="1"/>
  <c r="AH1810" i="1"/>
  <c r="AZ506" i="1"/>
  <c r="AN898" i="1"/>
  <c r="P1388" i="1"/>
  <c r="AH1831" i="1"/>
  <c r="AD2052" i="1"/>
  <c r="BT1787" i="1"/>
  <c r="AL2101" i="1"/>
  <c r="AX463" i="1"/>
  <c r="BJ753" i="1"/>
  <c r="N643" i="1"/>
  <c r="AH2077" i="1"/>
  <c r="BR2252" i="1"/>
  <c r="V2321" i="1"/>
  <c r="J2224" i="1"/>
  <c r="J1881" i="1"/>
  <c r="R1881" i="1"/>
  <c r="BV2280" i="1"/>
  <c r="N2296" i="1"/>
  <c r="J1260" i="1"/>
  <c r="J1210" i="1"/>
  <c r="J1167" i="1"/>
  <c r="BV1813" i="1"/>
  <c r="AB2242" i="1"/>
  <c r="Z1225" i="1"/>
  <c r="Z1260" i="1"/>
  <c r="N1729" i="1"/>
  <c r="N1922" i="1"/>
  <c r="N1908" i="1"/>
  <c r="L835" i="1"/>
  <c r="AH781" i="1"/>
  <c r="AP1363" i="1"/>
  <c r="R1726" i="1"/>
  <c r="N726" i="1"/>
  <c r="AF877" i="1"/>
  <c r="AP1518" i="1"/>
  <c r="R1833" i="1"/>
  <c r="J2050" i="1"/>
  <c r="BR2105" i="1"/>
  <c r="R2052" i="1"/>
  <c r="BJ420" i="1"/>
  <c r="BR349" i="1"/>
  <c r="BR271" i="1"/>
  <c r="BR2072" i="1"/>
  <c r="BP2193" i="1"/>
  <c r="V2239" i="1"/>
  <c r="J2393" i="1"/>
  <c r="J848" i="1"/>
  <c r="T828" i="1"/>
  <c r="BR2204" i="1"/>
  <c r="J1618" i="1"/>
  <c r="J1616" i="1"/>
  <c r="J1588" i="1"/>
  <c r="J1583" i="1"/>
  <c r="BT2347" i="1"/>
  <c r="AD2386" i="1"/>
  <c r="R1513" i="1"/>
  <c r="N761" i="1"/>
  <c r="R715" i="1"/>
  <c r="J826" i="1"/>
  <c r="J755" i="1"/>
  <c r="BZ585" i="1"/>
  <c r="V1285" i="1"/>
  <c r="L1353" i="1"/>
  <c r="T1738" i="1"/>
  <c r="BZ512" i="1"/>
  <c r="V1237" i="1"/>
  <c r="AH1442" i="1"/>
  <c r="N1854" i="1"/>
  <c r="BR2128" i="1"/>
  <c r="R2021" i="1"/>
  <c r="N2006" i="1"/>
  <c r="AH844" i="1"/>
  <c r="AH805" i="1"/>
  <c r="AH1000" i="1"/>
  <c r="BR2104" i="1"/>
  <c r="AH2395" i="1"/>
  <c r="R2174" i="1"/>
  <c r="R2252" i="1"/>
  <c r="AL1399" i="1"/>
  <c r="T1584" i="1"/>
  <c r="AD2253" i="1"/>
  <c r="AD706" i="1"/>
  <c r="AH729" i="1"/>
  <c r="BF880" i="1"/>
  <c r="BT1794" i="1"/>
  <c r="BT2235" i="1"/>
  <c r="AH1840" i="1"/>
  <c r="AH1804" i="1"/>
  <c r="AH1944" i="1"/>
  <c r="AH1883" i="1"/>
  <c r="AH1889" i="1"/>
  <c r="AH1833" i="1"/>
  <c r="J812" i="1"/>
  <c r="AL1097" i="1"/>
  <c r="R1561" i="1"/>
  <c r="BB874" i="1"/>
  <c r="J750" i="1"/>
  <c r="AL1208" i="1"/>
  <c r="R1604" i="1"/>
  <c r="BV1677" i="1"/>
  <c r="BV1989" i="1"/>
  <c r="J2000" i="1"/>
  <c r="AF2137" i="1"/>
  <c r="AP1460" i="1"/>
  <c r="AP1469" i="1"/>
  <c r="AD1490" i="1"/>
  <c r="BV2086" i="1"/>
  <c r="AD2206" i="1"/>
  <c r="N2343" i="1"/>
  <c r="N2244" i="1"/>
  <c r="AD1847" i="1"/>
  <c r="BV1792" i="1"/>
  <c r="T2389" i="1"/>
  <c r="V747" i="1"/>
  <c r="V858" i="1"/>
  <c r="V736" i="1"/>
  <c r="L2060" i="1"/>
  <c r="BR2315" i="1"/>
  <c r="V1812" i="1"/>
  <c r="AD1616" i="1"/>
  <c r="AJ2144" i="1"/>
  <c r="P1717" i="1"/>
  <c r="AJ2130" i="1"/>
  <c r="BF867" i="1"/>
  <c r="AP754" i="1"/>
  <c r="R1411" i="1"/>
  <c r="AH1751" i="1"/>
  <c r="BF652" i="1"/>
  <c r="AP847" i="1"/>
  <c r="R1369" i="1"/>
  <c r="AH1884" i="1"/>
  <c r="AD2055" i="1"/>
  <c r="BV1741" i="1"/>
  <c r="AH2133" i="1"/>
  <c r="BR865" i="1"/>
  <c r="BJ543" i="1"/>
  <c r="R497" i="1"/>
  <c r="BV2076" i="1"/>
  <c r="BP2256" i="1"/>
  <c r="V2234" i="1"/>
  <c r="H2249" i="1"/>
  <c r="BB784" i="1"/>
  <c r="N1848" i="1"/>
  <c r="BV2216" i="1"/>
  <c r="N2338" i="1"/>
  <c r="AP1114" i="1"/>
  <c r="AP1285" i="1"/>
  <c r="AN1108" i="1"/>
  <c r="J1929" i="1"/>
  <c r="AH2265" i="1"/>
  <c r="AH778" i="1"/>
  <c r="AD1798" i="1"/>
  <c r="V754" i="1"/>
  <c r="V820" i="1"/>
  <c r="V733" i="1"/>
  <c r="J662" i="1"/>
  <c r="AH1078" i="1"/>
  <c r="AP1502" i="1"/>
  <c r="AD1940" i="1"/>
  <c r="BF816" i="1"/>
  <c r="AH860" i="1"/>
  <c r="AP1448" i="1"/>
  <c r="AD1855" i="1"/>
  <c r="J2070" i="1"/>
  <c r="AJ1983" i="1"/>
  <c r="BV2121" i="1"/>
  <c r="AL869" i="1"/>
  <c r="AX683" i="1"/>
  <c r="AX880" i="1"/>
  <c r="AH1996" i="1"/>
  <c r="BR2370" i="1"/>
  <c r="V2336" i="1"/>
  <c r="J2177" i="1"/>
  <c r="V309" i="1"/>
  <c r="AL712" i="1"/>
  <c r="BP2354" i="1"/>
  <c r="J2206" i="1"/>
  <c r="AL1530" i="1"/>
  <c r="AL1588" i="1"/>
  <c r="AJ1689" i="1"/>
  <c r="BT2326" i="1"/>
  <c r="AB2270" i="1"/>
  <c r="AP1306" i="1"/>
  <c r="X548" i="1"/>
  <c r="N2140" i="1"/>
  <c r="N2181" i="1"/>
  <c r="AL1995" i="1"/>
  <c r="AD1296" i="1"/>
  <c r="AD1292" i="1"/>
  <c r="AH1894" i="1"/>
  <c r="AH2394" i="1"/>
  <c r="P2193" i="1"/>
  <c r="P2256" i="1"/>
  <c r="BN755" i="1"/>
  <c r="BV2044" i="1"/>
  <c r="V2227" i="1"/>
  <c r="L653" i="1"/>
  <c r="H674" i="1"/>
  <c r="BV454" i="1"/>
  <c r="J2076" i="1"/>
  <c r="L2228" i="1"/>
  <c r="AD2122" i="1"/>
  <c r="J1153" i="1"/>
  <c r="H1241" i="1"/>
  <c r="V1980" i="1"/>
  <c r="AH2331" i="1"/>
  <c r="R2197" i="1"/>
  <c r="V2216" i="1"/>
  <c r="J1735" i="1"/>
  <c r="AH1947" i="1"/>
  <c r="BV2335" i="1"/>
  <c r="AF849" i="1"/>
  <c r="AD536" i="1"/>
  <c r="BR2372" i="1"/>
  <c r="AL2044" i="1"/>
  <c r="AP370" i="1"/>
  <c r="V1940" i="1"/>
  <c r="R2190" i="1"/>
  <c r="N728" i="1"/>
  <c r="H723" i="1"/>
  <c r="AJ2004" i="1"/>
  <c r="BR2317" i="1"/>
  <c r="T2249" i="1"/>
  <c r="J2325" i="1"/>
  <c r="AT607" i="1"/>
  <c r="BV287" i="1"/>
  <c r="BV2225" i="1"/>
  <c r="J2402" i="1"/>
  <c r="R2378" i="1"/>
  <c r="AD1218" i="1"/>
  <c r="R1211" i="1"/>
  <c r="AH1225" i="1"/>
  <c r="AD1838" i="1"/>
  <c r="AJ653" i="1"/>
  <c r="AX757" i="1"/>
  <c r="AD1992" i="1"/>
  <c r="BR2189" i="1"/>
  <c r="V2174" i="1"/>
  <c r="J2351" i="1"/>
  <c r="AF1129" i="1"/>
  <c r="V1257" i="1"/>
  <c r="P2242" i="1"/>
  <c r="AB1591" i="1"/>
  <c r="J2058" i="1"/>
  <c r="V2374" i="1"/>
  <c r="BT2081" i="1"/>
  <c r="AL1726" i="1"/>
  <c r="BR2377" i="1"/>
  <c r="R1224" i="1"/>
  <c r="AH321" i="1"/>
  <c r="AT483" i="1"/>
  <c r="J1989" i="1"/>
  <c r="BP2403" i="1"/>
  <c r="R2274" i="1"/>
  <c r="V2267" i="1"/>
  <c r="AP1512" i="1"/>
  <c r="AP1293" i="1"/>
  <c r="AB2396" i="1"/>
  <c r="J718" i="1"/>
  <c r="J2205" i="1"/>
  <c r="AD845" i="1"/>
  <c r="R1336" i="1"/>
  <c r="AD1909" i="1"/>
  <c r="AF1689" i="1"/>
  <c r="R1735" i="1"/>
  <c r="R1855" i="1"/>
  <c r="BV2293" i="1"/>
  <c r="AD2241" i="1"/>
  <c r="N2217" i="1"/>
  <c r="J2373" i="1"/>
  <c r="AL760" i="1"/>
  <c r="BT2179" i="1"/>
  <c r="J2246" i="1"/>
  <c r="R2269" i="1"/>
  <c r="AD1887" i="1"/>
  <c r="AL1660" i="1"/>
  <c r="AD1996" i="1"/>
  <c r="Z278" i="1"/>
  <c r="X856" i="1"/>
  <c r="T814" i="1"/>
  <c r="BV2021" i="1"/>
  <c r="BR2190" i="1"/>
  <c r="V2176" i="1"/>
  <c r="J2346" i="1"/>
  <c r="AD1103" i="1"/>
  <c r="AH1266" i="1"/>
  <c r="AH2294" i="1"/>
  <c r="BT2228" i="1"/>
  <c r="J2287" i="1"/>
  <c r="J2286" i="1"/>
  <c r="H2389" i="1"/>
  <c r="L2536" i="1"/>
  <c r="N2458" i="1"/>
  <c r="N2405" i="1"/>
  <c r="BB249" i="1"/>
  <c r="Z663" i="1"/>
  <c r="V831" i="1"/>
  <c r="V873" i="1"/>
  <c r="T681" i="1"/>
  <c r="V756" i="1"/>
  <c r="V679" i="1"/>
  <c r="V713" i="1"/>
  <c r="R806" i="1"/>
  <c r="T821" i="1"/>
  <c r="V735" i="1"/>
  <c r="R655" i="1"/>
  <c r="R650" i="1"/>
  <c r="R860" i="1"/>
  <c r="R749" i="1"/>
  <c r="R753" i="1"/>
  <c r="R802" i="1"/>
  <c r="AX872" i="1"/>
  <c r="BX905" i="1"/>
  <c r="BD723" i="1"/>
  <c r="BD331" i="1"/>
  <c r="Z524" i="1"/>
  <c r="Z369" i="1"/>
  <c r="N559" i="1"/>
  <c r="AR940" i="1"/>
  <c r="V930" i="1"/>
  <c r="AT498" i="1"/>
  <c r="BR691" i="1"/>
  <c r="BN914" i="1"/>
  <c r="L2025" i="1"/>
  <c r="BZ1202" i="1"/>
  <c r="N2135" i="1"/>
  <c r="BF614" i="1"/>
  <c r="N2049" i="1"/>
  <c r="BJ678" i="1"/>
  <c r="N1988" i="1"/>
  <c r="BV347" i="1"/>
  <c r="L2130" i="1"/>
  <c r="BR799" i="1"/>
  <c r="L1997" i="1"/>
  <c r="AT386" i="1"/>
  <c r="N2009" i="1"/>
  <c r="Z594" i="1"/>
  <c r="L1990" i="1"/>
  <c r="BJ824" i="1"/>
  <c r="N1994" i="1"/>
  <c r="CH462" i="1"/>
  <c r="J2106" i="1"/>
  <c r="AJ1388" i="1"/>
  <c r="CH622" i="1"/>
  <c r="AX867" i="1"/>
  <c r="BB697" i="1"/>
  <c r="AP1392" i="1"/>
  <c r="J1974" i="1"/>
  <c r="BV2043" i="1"/>
  <c r="AD816" i="1"/>
  <c r="AN1346" i="1"/>
  <c r="AX725" i="1"/>
  <c r="AP1404" i="1"/>
  <c r="BF812" i="1"/>
  <c r="AP1357" i="1"/>
  <c r="J2140" i="1"/>
  <c r="BV2010" i="1"/>
  <c r="BF769" i="1"/>
  <c r="AP1335" i="1"/>
  <c r="N883" i="1"/>
  <c r="J833" i="1"/>
  <c r="L541" i="1"/>
  <c r="AB1388" i="1"/>
  <c r="BV1944" i="1"/>
  <c r="AB2151" i="1"/>
  <c r="AD455" i="1"/>
  <c r="AD1482" i="1"/>
  <c r="V603" i="1"/>
  <c r="AD1397" i="1"/>
  <c r="Z1252" i="1"/>
  <c r="AD1764" i="1"/>
  <c r="AH1978" i="1"/>
  <c r="AB1759" i="1"/>
  <c r="Z1307" i="1"/>
  <c r="AD1729" i="1"/>
  <c r="H611" i="1"/>
  <c r="BB364" i="1"/>
  <c r="Z1223" i="1"/>
  <c r="AB1745" i="1"/>
  <c r="X1171" i="1"/>
  <c r="V1908" i="1"/>
  <c r="AH2099" i="1"/>
  <c r="BV476" i="1"/>
  <c r="BV308" i="1"/>
  <c r="BR2352" i="1"/>
  <c r="V2281" i="1"/>
  <c r="AB1122" i="1"/>
  <c r="AD1846" i="1"/>
  <c r="AD1783" i="1"/>
  <c r="BV2217" i="1"/>
  <c r="AB1633" i="1"/>
  <c r="J1503" i="1"/>
  <c r="V1828" i="1"/>
  <c r="T1808" i="1"/>
  <c r="N1299" i="1"/>
  <c r="AL1170" i="1"/>
  <c r="AJ1542" i="1"/>
  <c r="N707" i="1"/>
  <c r="AF807" i="1"/>
  <c r="AP1464" i="1"/>
  <c r="R1729" i="1"/>
  <c r="J2135" i="1"/>
  <c r="J1972" i="1"/>
  <c r="AH2034" i="1"/>
  <c r="N1348" i="1"/>
  <c r="AH1344" i="1"/>
  <c r="BR2002" i="1"/>
  <c r="BR2199" i="1"/>
  <c r="V2283" i="1"/>
  <c r="L2333" i="1"/>
  <c r="Z854" i="1"/>
  <c r="BP2277" i="1"/>
  <c r="N462" i="1"/>
  <c r="J1495" i="1"/>
  <c r="BR2238" i="1"/>
  <c r="H1262" i="1"/>
  <c r="AT623" i="1"/>
  <c r="Z1189" i="1"/>
  <c r="BR714" i="1"/>
  <c r="V1827" i="1"/>
  <c r="BV1958" i="1"/>
  <c r="AR268" i="1"/>
  <c r="BP2200" i="1"/>
  <c r="AF947" i="1"/>
  <c r="Z1289" i="1"/>
  <c r="BV2189" i="1"/>
  <c r="BH1458" i="1"/>
  <c r="BP2032" i="1"/>
  <c r="AL1756" i="1"/>
  <c r="V1336" i="1"/>
  <c r="BT1948" i="1"/>
  <c r="AD1120" i="1"/>
  <c r="AH2324" i="1"/>
  <c r="AN639" i="1"/>
  <c r="L2347" i="1"/>
  <c r="AL1406" i="1"/>
  <c r="AD2293" i="1"/>
  <c r="AD2041" i="1"/>
  <c r="AZ730" i="1"/>
  <c r="AD1358" i="1"/>
  <c r="X1178" i="1"/>
  <c r="BR2058" i="1"/>
  <c r="AT566" i="1"/>
  <c r="AB2053" i="1"/>
  <c r="J2367" i="1"/>
  <c r="T2193" i="1"/>
  <c r="R1650" i="1"/>
  <c r="AD2399" i="1"/>
  <c r="AH659" i="1"/>
  <c r="J832" i="1"/>
  <c r="N680" i="1"/>
  <c r="AJ1703" i="1"/>
  <c r="BR2037" i="1"/>
  <c r="AH1692" i="1"/>
  <c r="AL1989" i="1"/>
  <c r="N2379" i="1"/>
  <c r="Z294" i="1"/>
  <c r="BJ295" i="1"/>
  <c r="H2109" i="1"/>
  <c r="BD681" i="1"/>
  <c r="BV2034" i="1"/>
  <c r="Z1209" i="1"/>
  <c r="AT434" i="1"/>
  <c r="J1532" i="1"/>
  <c r="R2127" i="1"/>
  <c r="AL1778" i="1"/>
  <c r="BV2185" i="1"/>
  <c r="J2372" i="1"/>
  <c r="AH2318" i="1"/>
  <c r="R1757" i="1"/>
  <c r="AH2328" i="1"/>
  <c r="J1126" i="1"/>
  <c r="V635" i="1"/>
  <c r="N830" i="1"/>
  <c r="AD2300" i="1"/>
  <c r="N2392" i="1"/>
  <c r="R2322" i="1"/>
  <c r="H1269" i="1"/>
  <c r="J2296" i="1"/>
  <c r="AB611" i="1"/>
  <c r="V2275" i="1"/>
  <c r="AF303" i="1"/>
  <c r="J2240" i="1"/>
  <c r="AJ1864" i="1"/>
  <c r="BR1694" i="1"/>
  <c r="R524" i="1"/>
  <c r="AD2367" i="1"/>
  <c r="Z509" i="1"/>
  <c r="L2221" i="1"/>
  <c r="AH1716" i="1"/>
  <c r="AD2246" i="1"/>
  <c r="BT2074" i="1"/>
  <c r="N2237" i="1"/>
  <c r="AD2191" i="1"/>
  <c r="Z1202" i="1"/>
  <c r="J795" i="1"/>
  <c r="V1805" i="1"/>
  <c r="T2396" i="1"/>
  <c r="AB1612" i="1"/>
  <c r="R754" i="1"/>
  <c r="X737" i="1"/>
  <c r="AH2370" i="1"/>
  <c r="J652" i="1"/>
  <c r="BR1758" i="1"/>
  <c r="AL1601" i="1"/>
  <c r="J1358" i="1"/>
  <c r="R1617" i="1"/>
  <c r="AD2240" i="1"/>
  <c r="AD1530" i="1"/>
  <c r="J2395" i="1"/>
  <c r="H2270" i="1"/>
  <c r="R2538" i="1"/>
  <c r="BP436" i="1"/>
  <c r="AH1286" i="1"/>
  <c r="BF454" i="1"/>
  <c r="AH1237" i="1"/>
  <c r="AL1322" i="1"/>
  <c r="BJ622" i="1"/>
  <c r="AJ681" i="1"/>
  <c r="AD1117" i="1"/>
  <c r="J1141" i="1"/>
  <c r="BT1864" i="1"/>
  <c r="AX560" i="1"/>
  <c r="BT1780" i="1"/>
  <c r="J1293" i="1"/>
  <c r="H1129" i="1"/>
  <c r="J1218" i="1"/>
  <c r="J1188" i="1"/>
  <c r="N1860" i="1"/>
  <c r="AL1138" i="1"/>
  <c r="J1845" i="1"/>
  <c r="L1962" i="1"/>
  <c r="J1855" i="1"/>
  <c r="AL2128" i="1"/>
  <c r="R1245" i="1"/>
  <c r="AP1405" i="1"/>
  <c r="J1890" i="1"/>
  <c r="AL867" i="1"/>
  <c r="AH1320" i="1"/>
  <c r="J1743" i="1"/>
  <c r="BB721" i="1"/>
  <c r="AD1513" i="1"/>
  <c r="V1566" i="1"/>
  <c r="V1552" i="1"/>
  <c r="L1948" i="1"/>
  <c r="R2399" i="1"/>
  <c r="V2167" i="1"/>
  <c r="J763" i="1"/>
  <c r="BN791" i="1"/>
  <c r="H1465" i="1"/>
  <c r="J1139" i="1"/>
  <c r="N2000" i="1"/>
  <c r="N356" i="1"/>
  <c r="BV2245" i="1"/>
  <c r="V2205" i="1"/>
  <c r="AD1586" i="1"/>
  <c r="J1593" i="1"/>
  <c r="AD1356" i="1"/>
  <c r="T1157" i="1"/>
  <c r="R1205" i="1"/>
  <c r="N1743" i="1"/>
  <c r="AF1339" i="1"/>
  <c r="BV2142" i="1"/>
  <c r="V1210" i="1"/>
  <c r="AD1848" i="1"/>
  <c r="AH1415" i="1"/>
  <c r="L765" i="1"/>
  <c r="AD1460" i="1"/>
  <c r="AB2144" i="1"/>
  <c r="AD421" i="1"/>
  <c r="J1295" i="1"/>
  <c r="J1364" i="1"/>
  <c r="AB1997" i="1"/>
  <c r="BV2183" i="1"/>
  <c r="AH1002" i="1"/>
  <c r="V1954" i="1"/>
  <c r="T1689" i="1"/>
  <c r="T1472" i="1"/>
  <c r="J1842" i="1"/>
  <c r="BV2006" i="1"/>
  <c r="R818" i="1"/>
  <c r="R2287" i="1"/>
  <c r="BV2303" i="1"/>
  <c r="X821" i="1"/>
  <c r="BF624" i="1"/>
  <c r="AJ590" i="1"/>
  <c r="AD1778" i="1"/>
  <c r="AD1433" i="1"/>
  <c r="AD2105" i="1"/>
  <c r="BV2394" i="1"/>
  <c r="BJ498" i="1"/>
  <c r="R1631" i="1"/>
  <c r="AH2125" i="1"/>
  <c r="AF737" i="1"/>
  <c r="AH901" i="1"/>
  <c r="J771" i="1"/>
  <c r="R1799" i="1"/>
  <c r="BV2392" i="1"/>
  <c r="V2148" i="1"/>
  <c r="BV524" i="1"/>
  <c r="J2363" i="1"/>
  <c r="AH1407" i="1"/>
  <c r="AR1038" i="1"/>
  <c r="BN418" i="1"/>
  <c r="AD638" i="1"/>
  <c r="BR1702" i="1"/>
  <c r="AP917" i="1"/>
  <c r="BR2191" i="1"/>
  <c r="AL1219" i="1"/>
  <c r="AH925" i="1"/>
  <c r="AD2251" i="1"/>
  <c r="J1658" i="1"/>
  <c r="BV1797" i="1"/>
  <c r="V1141" i="1"/>
  <c r="BZ2083" i="1"/>
  <c r="BV1698" i="1"/>
  <c r="AD1484" i="1"/>
  <c r="R2170" i="1"/>
  <c r="AD1807" i="1"/>
  <c r="AP1216" i="1"/>
  <c r="J1449" i="1"/>
  <c r="N2294" i="1"/>
  <c r="J2142" i="1"/>
  <c r="N1986" i="1"/>
  <c r="R1639" i="1"/>
  <c r="J2238" i="1"/>
  <c r="AZ611" i="1"/>
  <c r="AF590" i="1"/>
  <c r="V1323" i="1"/>
  <c r="AH2275" i="1"/>
  <c r="AF1962" i="1"/>
  <c r="AD1589" i="1"/>
  <c r="BR2000" i="1"/>
  <c r="BV2226" i="1"/>
  <c r="R2342" i="1"/>
  <c r="J2321" i="1"/>
  <c r="AB2375" i="1"/>
  <c r="BR1986" i="1"/>
  <c r="V2218" i="1"/>
  <c r="N2191" i="1"/>
  <c r="H2298" i="1"/>
  <c r="BN435" i="1"/>
  <c r="BN832" i="1"/>
  <c r="AH1315" i="1"/>
  <c r="BJ761" i="1"/>
  <c r="BN377" i="1"/>
  <c r="BV442" i="1"/>
  <c r="AH1153" i="1"/>
  <c r="L415" i="1"/>
  <c r="AL1142" i="1"/>
  <c r="AB1213" i="1"/>
  <c r="AD1159" i="1"/>
  <c r="J1168" i="1"/>
  <c r="J1191" i="1"/>
  <c r="BV1910" i="1"/>
  <c r="J1174" i="1"/>
  <c r="BV1783" i="1"/>
  <c r="N273" i="1"/>
  <c r="BV1946" i="1"/>
  <c r="J1285" i="1"/>
  <c r="AL1126" i="1"/>
  <c r="H2074" i="1"/>
  <c r="AH1552" i="1"/>
  <c r="AT622" i="1"/>
  <c r="V1994" i="1"/>
  <c r="AN1339" i="1"/>
  <c r="L2109" i="1"/>
  <c r="AX666" i="1"/>
  <c r="V1608" i="1"/>
  <c r="AF1164" i="1"/>
  <c r="AH1273" i="1"/>
  <c r="N1999" i="1"/>
  <c r="BV1691" i="1"/>
  <c r="J854" i="1"/>
  <c r="AV576" i="1"/>
  <c r="BR253" i="1"/>
  <c r="J1637" i="1"/>
  <c r="Z1258" i="1"/>
  <c r="AL1973" i="1"/>
  <c r="N1586" i="1"/>
  <c r="AL1635" i="1"/>
  <c r="BR2248" i="1"/>
  <c r="J2381" i="1"/>
  <c r="AF2375" i="1"/>
  <c r="H1605" i="1"/>
  <c r="AD2289" i="1"/>
  <c r="V1243" i="1"/>
  <c r="L534" i="1"/>
  <c r="Z936" i="1"/>
  <c r="N1737" i="1"/>
  <c r="BP2088" i="1"/>
  <c r="T1192" i="1"/>
  <c r="L2186" i="1"/>
  <c r="N2401" i="1"/>
  <c r="BV1883" i="1"/>
  <c r="AL1937" i="1"/>
  <c r="AH756" i="1"/>
  <c r="AH796" i="1"/>
  <c r="AH1929" i="1"/>
  <c r="J803" i="1"/>
  <c r="J2336" i="1"/>
  <c r="J2170" i="1"/>
  <c r="AL2125" i="1"/>
  <c r="AP902" i="1"/>
  <c r="V1217" i="1"/>
  <c r="V1170" i="1"/>
  <c r="R2058" i="1"/>
  <c r="AN905" i="1"/>
  <c r="V2344" i="1"/>
  <c r="R1947" i="1"/>
  <c r="BV2386" i="1"/>
  <c r="R676" i="1"/>
  <c r="J1208" i="1"/>
  <c r="J1250" i="1"/>
  <c r="BV1877" i="1"/>
  <c r="AL1806" i="1"/>
  <c r="J2343" i="1"/>
  <c r="AD362" i="1"/>
  <c r="BP2172" i="1"/>
  <c r="AL1222" i="1"/>
  <c r="V1363" i="1"/>
  <c r="V1488" i="1"/>
  <c r="BR2010" i="1"/>
  <c r="J1834" i="1"/>
  <c r="R1937" i="1"/>
  <c r="AD1119" i="1"/>
  <c r="AH2273" i="1"/>
  <c r="BV2395" i="1"/>
  <c r="AD2009" i="1"/>
  <c r="AH1456" i="1"/>
  <c r="R2364" i="1"/>
  <c r="AF611" i="1"/>
  <c r="BR2321" i="1"/>
  <c r="Z1174" i="1"/>
  <c r="AD1293" i="1"/>
  <c r="R1237" i="1"/>
  <c r="BV2363" i="1"/>
  <c r="R1447" i="1"/>
  <c r="BX2081" i="1"/>
  <c r="AN1367" i="1"/>
  <c r="AD2177" i="1"/>
  <c r="BV2288" i="1"/>
  <c r="J733" i="1"/>
  <c r="AD2092" i="1"/>
  <c r="AF2277" i="1"/>
  <c r="AL2134" i="1"/>
  <c r="AH1114" i="1"/>
  <c r="R868" i="1"/>
  <c r="J2302" i="1"/>
  <c r="BV2224" i="1"/>
  <c r="N2280" i="1"/>
  <c r="V1974" i="1"/>
  <c r="V727" i="1"/>
  <c r="P1976" i="1"/>
  <c r="N2552" i="1"/>
  <c r="J1177" i="1"/>
  <c r="BV1701" i="1"/>
  <c r="AD560" i="1"/>
  <c r="BB614" i="1"/>
  <c r="BR2388" i="1"/>
  <c r="AH2107" i="1"/>
  <c r="V2240" i="1"/>
  <c r="J2254" i="1"/>
  <c r="BT2564" i="1"/>
  <c r="N2246" i="1"/>
  <c r="T1402" i="1"/>
  <c r="BR2185" i="1"/>
  <c r="N2169" i="1"/>
  <c r="J2288" i="1"/>
  <c r="R2395" i="1"/>
  <c r="J2196" i="1"/>
  <c r="AH2393" i="1"/>
  <c r="AH1532" i="1"/>
  <c r="AR492" i="1"/>
  <c r="AF1857" i="1"/>
  <c r="AL1798" i="1"/>
  <c r="AX670" i="1"/>
  <c r="BV1707" i="1"/>
  <c r="AP1411" i="1"/>
  <c r="AD2276" i="1"/>
  <c r="AH2094" i="1"/>
  <c r="N867" i="1"/>
  <c r="Z659" i="1"/>
  <c r="BN697" i="1"/>
  <c r="CH477" i="1"/>
  <c r="AH1980" i="1"/>
  <c r="AD1853" i="1"/>
  <c r="AB2347" i="1"/>
  <c r="J2031" i="1"/>
  <c r="AH923" i="1"/>
  <c r="R648" i="1"/>
  <c r="BR475" i="1"/>
  <c r="AX445" i="1"/>
  <c r="BR1733" i="1"/>
  <c r="AP959" i="1"/>
  <c r="R2321" i="1"/>
  <c r="AH2353" i="1"/>
  <c r="BR1944" i="1"/>
  <c r="AL1113" i="1"/>
  <c r="AD376" i="1"/>
  <c r="AP582" i="1"/>
  <c r="AL2087" i="1"/>
  <c r="AH1299" i="1"/>
  <c r="R2192" i="1"/>
  <c r="AD2234" i="1"/>
  <c r="BP1997" i="1"/>
  <c r="AD1679" i="1"/>
  <c r="AD1657" i="1"/>
  <c r="L2298" i="1"/>
  <c r="N2230" i="1"/>
  <c r="AH1940" i="1"/>
  <c r="AD1646" i="1"/>
  <c r="N2395" i="1"/>
  <c r="AD949" i="1"/>
  <c r="BR1775" i="1"/>
  <c r="N889" i="1"/>
  <c r="J2223" i="1"/>
  <c r="AD1097" i="1"/>
  <c r="AP774" i="1"/>
  <c r="N616" i="1"/>
  <c r="BV2072" i="1"/>
  <c r="BR2294" i="1"/>
  <c r="AP1394" i="1"/>
  <c r="BD807" i="1"/>
  <c r="J2220" i="1"/>
  <c r="BV2070" i="1"/>
  <c r="BR736" i="1"/>
  <c r="AH2372" i="1"/>
  <c r="V2252" i="1"/>
  <c r="AP911" i="1"/>
  <c r="AH431" i="1"/>
  <c r="P2039" i="1"/>
  <c r="J1443" i="1"/>
  <c r="V2402" i="1"/>
  <c r="V2400" i="1"/>
  <c r="J2085" i="1"/>
  <c r="J1238" i="1"/>
  <c r="AD1138" i="1"/>
  <c r="Z713" i="1"/>
  <c r="V781" i="1"/>
  <c r="N2002" i="1"/>
  <c r="J865" i="1"/>
  <c r="V2384" i="1"/>
  <c r="BR2303" i="1"/>
  <c r="R1663" i="1"/>
  <c r="AP1015" i="1"/>
  <c r="CH456" i="1"/>
  <c r="BL534" i="1"/>
  <c r="BR2022" i="1"/>
  <c r="AB954" i="1"/>
  <c r="R2336" i="1"/>
  <c r="AH2314" i="1"/>
  <c r="R1856" i="1"/>
  <c r="R2057" i="1"/>
  <c r="BX632" i="1"/>
  <c r="BJ490" i="1"/>
  <c r="N1989" i="1"/>
  <c r="AL1779" i="1"/>
  <c r="N2288" i="1"/>
  <c r="R2391" i="1"/>
  <c r="T2088" i="1"/>
  <c r="J1993" i="1"/>
  <c r="AH712" i="1"/>
  <c r="BF658" i="1"/>
  <c r="V2056" i="1"/>
  <c r="H1899" i="1"/>
  <c r="N2205" i="1"/>
  <c r="N2268" i="1"/>
  <c r="V2150" i="1"/>
  <c r="AD1630" i="1"/>
  <c r="AP271" i="1"/>
  <c r="V2272" i="1"/>
  <c r="N2290" i="1"/>
  <c r="BV2175" i="1"/>
  <c r="N2030" i="1"/>
  <c r="V1245" i="1"/>
  <c r="T1717" i="1"/>
  <c r="V1881" i="1"/>
  <c r="H1654" i="1"/>
  <c r="N2328" i="1"/>
  <c r="BV2325" i="1"/>
  <c r="AD1392" i="1"/>
  <c r="BT2403" i="1"/>
  <c r="J1954" i="1"/>
  <c r="R1274" i="1"/>
  <c r="J2268" i="1"/>
  <c r="BV1699" i="1"/>
  <c r="BD849" i="1"/>
  <c r="AD1680" i="1"/>
  <c r="R853" i="1"/>
  <c r="V2370" i="1"/>
  <c r="AH2267" i="1"/>
  <c r="BV2052" i="1"/>
  <c r="AD1126" i="1"/>
  <c r="R2188" i="1"/>
  <c r="AP1441" i="1"/>
  <c r="T2543" i="1"/>
  <c r="R2384" i="1"/>
  <c r="AD2330" i="1"/>
  <c r="AL2038" i="1"/>
  <c r="AL1939" i="1"/>
  <c r="N650" i="1"/>
  <c r="N683" i="1"/>
  <c r="P2025" i="1"/>
  <c r="AN1514" i="1"/>
  <c r="N2289" i="1"/>
  <c r="V2206" i="1"/>
  <c r="R1999" i="1"/>
  <c r="BV1776" i="1"/>
  <c r="J550" i="1"/>
  <c r="N921" i="1"/>
  <c r="J2132" i="1"/>
  <c r="AD1825" i="1"/>
  <c r="L2340" i="1"/>
  <c r="P2389" i="1"/>
  <c r="BP2123" i="1"/>
  <c r="R816" i="1"/>
  <c r="Z1111" i="1"/>
  <c r="Z1167" i="1"/>
  <c r="R2134" i="1"/>
  <c r="AP965" i="1"/>
  <c r="BZ2167" i="1"/>
  <c r="BP1878" i="1"/>
  <c r="BV2349" i="1"/>
  <c r="AL1258" i="1"/>
  <c r="R1287" i="1"/>
  <c r="R1275" i="1"/>
  <c r="BT2011" i="1"/>
  <c r="AH1261" i="1"/>
  <c r="R2373" i="1"/>
  <c r="R686" i="1"/>
  <c r="BV2177" i="1"/>
  <c r="J1707" i="1"/>
  <c r="AD1545" i="1"/>
  <c r="AL2034" i="1"/>
  <c r="R505" i="1"/>
  <c r="BV2398" i="1"/>
  <c r="R1120" i="1"/>
  <c r="AL2052" i="1"/>
  <c r="AD566" i="1"/>
  <c r="AD1852" i="1"/>
  <c r="AH1264" i="1"/>
  <c r="AD1937" i="1"/>
  <c r="BT2298" i="1"/>
  <c r="L2599" i="1"/>
  <c r="N2547" i="1"/>
  <c r="N2449" i="1"/>
  <c r="N2549" i="1"/>
  <c r="L2473" i="1"/>
  <c r="L2571" i="1"/>
  <c r="N2447" i="1"/>
  <c r="N2598" i="1"/>
  <c r="L2501" i="1"/>
  <c r="N2451" i="1"/>
  <c r="N2569" i="1"/>
  <c r="N2490" i="1"/>
  <c r="N2440" i="1"/>
  <c r="L2494" i="1"/>
  <c r="N2589" i="1"/>
  <c r="N2521" i="1"/>
  <c r="N2477" i="1"/>
  <c r="N2517" i="1"/>
  <c r="N2563" i="1"/>
  <c r="N2484" i="1"/>
  <c r="N2464" i="1"/>
  <c r="N2568" i="1"/>
  <c r="N2413" i="1"/>
  <c r="N2486" i="1"/>
  <c r="N2511" i="1"/>
  <c r="N2463" i="1"/>
  <c r="N2485" i="1"/>
  <c r="N2527" i="1"/>
  <c r="N2471" i="1"/>
  <c r="N2426" i="1"/>
  <c r="N2436" i="1"/>
  <c r="N2575" i="1"/>
  <c r="N2525" i="1"/>
  <c r="L2417" i="1"/>
  <c r="N2582" i="1"/>
  <c r="N2548" i="1"/>
  <c r="N2448" i="1"/>
  <c r="N2499" i="1"/>
  <c r="N2520" i="1"/>
  <c r="N2559" i="1"/>
  <c r="N2437" i="1"/>
  <c r="N2528" i="1"/>
  <c r="N2441" i="1"/>
  <c r="L2445" i="1"/>
  <c r="N2514" i="1"/>
  <c r="N2526" i="1"/>
  <c r="N2428" i="1"/>
  <c r="N2581" i="1"/>
  <c r="N2415" i="1"/>
  <c r="N2567" i="1"/>
  <c r="N2562" i="1"/>
  <c r="N2412" i="1"/>
  <c r="N2512" i="1"/>
  <c r="N2483" i="1"/>
  <c r="L2585" i="1"/>
  <c r="N2421" i="1"/>
  <c r="N2576" i="1"/>
  <c r="N2594" i="1"/>
  <c r="L2452" i="1"/>
  <c r="N2577" i="1"/>
  <c r="N2482" i="1"/>
  <c r="N2416" i="1"/>
  <c r="L2515" i="1"/>
  <c r="L2487" i="1"/>
  <c r="N2493" i="1"/>
  <c r="AF2347" i="1"/>
  <c r="BZ2468" i="1"/>
  <c r="BT2592" i="1"/>
  <c r="AB2592" i="1"/>
  <c r="T2592" i="1"/>
  <c r="L2592" i="1"/>
  <c r="AH2548" i="1"/>
  <c r="AH2580" i="1"/>
  <c r="AH2545" i="1"/>
  <c r="AF2564" i="1"/>
  <c r="AH2598" i="1"/>
  <c r="AH2531" i="1"/>
  <c r="AF2529" i="1"/>
  <c r="AH2500" i="1"/>
  <c r="AH2464" i="1"/>
  <c r="AH2567" i="1"/>
  <c r="AH2419" i="1"/>
  <c r="AH2427" i="1"/>
  <c r="AH2451" i="1"/>
  <c r="AF2466" i="1"/>
  <c r="AH2566" i="1"/>
  <c r="AH2490" i="1"/>
  <c r="AH2588" i="1"/>
  <c r="AH2589" i="1"/>
  <c r="AF2494" i="1"/>
  <c r="AF2592" i="1"/>
  <c r="AH2576" i="1"/>
  <c r="AH2517" i="1"/>
  <c r="AH2415" i="1"/>
  <c r="AH2477" i="1"/>
  <c r="AH2513" i="1"/>
  <c r="AH2491" i="1"/>
  <c r="AH2476" i="1"/>
  <c r="AH2519" i="1"/>
  <c r="AH2420" i="1"/>
  <c r="AH2510" i="1"/>
  <c r="AH2463" i="1"/>
  <c r="AH2493" i="1"/>
  <c r="AH2443" i="1"/>
  <c r="AH2575" i="1"/>
  <c r="AF2480" i="1"/>
  <c r="AH2561" i="1"/>
  <c r="AH2596" i="1"/>
  <c r="AF2578" i="1"/>
  <c r="AH2478" i="1"/>
  <c r="AH2590" i="1"/>
  <c r="AH2532" i="1"/>
  <c r="AH2422" i="1"/>
  <c r="AH2512" i="1"/>
  <c r="AH2414" i="1"/>
  <c r="AH2471" i="1"/>
  <c r="AF2445" i="1"/>
  <c r="AH2447" i="1"/>
  <c r="AF2431" i="1"/>
  <c r="AH2450" i="1"/>
  <c r="AH2562" i="1"/>
  <c r="AF2515" i="1"/>
  <c r="AH2533" i="1"/>
  <c r="AH2574" i="1"/>
  <c r="AH2597" i="1"/>
  <c r="AH2434" i="1"/>
  <c r="AF2487" i="1"/>
  <c r="AH2423" i="1"/>
  <c r="AH2483" i="1"/>
  <c r="AH2547" i="1"/>
  <c r="AH2549" i="1"/>
  <c r="AH2462" i="1"/>
  <c r="AH2430" i="1"/>
  <c r="AH2475" i="1"/>
  <c r="AH2441" i="1"/>
  <c r="AH2546" i="1"/>
  <c r="AH2498" i="1"/>
  <c r="AH2437" i="1"/>
  <c r="AH2560" i="1"/>
  <c r="AB2536" i="1"/>
  <c r="P2529" i="1"/>
  <c r="AD2524" i="1"/>
  <c r="BR2531" i="1"/>
  <c r="AH2469" i="1"/>
  <c r="AF2473" i="1"/>
  <c r="BV2490" i="1"/>
  <c r="T2564" i="1"/>
  <c r="AY2" i="5"/>
  <c r="BA2" i="5"/>
  <c r="BD2" i="5"/>
  <c r="Y2" i="5"/>
  <c r="AK2" i="5"/>
  <c r="J2" i="5"/>
  <c r="BE2" i="5"/>
  <c r="BH2" i="5"/>
  <c r="BI2" i="5"/>
  <c r="BJ2" i="5"/>
  <c r="AN2" i="5"/>
  <c r="BG2" i="5"/>
  <c r="AS2" i="5"/>
  <c r="I2" i="5"/>
  <c r="AJ2" i="5"/>
  <c r="X2" i="5"/>
  <c r="AH2" i="5"/>
  <c r="V2" i="5"/>
  <c r="AE2" i="5"/>
  <c r="G2" i="5"/>
  <c r="M2" i="5"/>
  <c r="C2" i="5"/>
  <c r="N2" i="5" l="1"/>
  <c r="H2" i="5"/>
  <c r="AF2" i="5"/>
  <c r="W2" i="5"/>
  <c r="AI2" i="5"/>
  <c r="AO2" i="5"/>
  <c r="K2" i="5"/>
  <c r="AL2" i="5"/>
  <c r="Z2" i="5"/>
  <c r="AC2" i="5"/>
  <c r="Q2" i="5"/>
  <c r="E2" i="5"/>
  <c r="T2" i="5"/>
  <c r="K10" i="2"/>
  <c r="B7" i="5"/>
  <c r="A8" i="5" s="1"/>
  <c r="R22" i="6"/>
  <c r="L24" i="6" s="1"/>
  <c r="M24" i="6" s="1"/>
  <c r="N24" i="6" s="1"/>
  <c r="O24" i="6" s="1"/>
  <c r="E6" i="1"/>
  <c r="I3" i="2"/>
  <c r="AE20" i="2"/>
  <c r="G24" i="2"/>
  <c r="AL8" i="2"/>
  <c r="AL9" i="2" s="1"/>
  <c r="AL10" i="2" s="1"/>
  <c r="AL11" i="2" s="1"/>
  <c r="AL12" i="2" s="1"/>
  <c r="AL13" i="2" s="1"/>
  <c r="AL14" i="2" s="1"/>
  <c r="AL15" i="2" s="1"/>
  <c r="AL16" i="2" s="1"/>
  <c r="AL17" i="2" s="1"/>
  <c r="AL18" i="2" s="1"/>
  <c r="AL19" i="2" s="1"/>
  <c r="AL20" i="2" s="1"/>
  <c r="AL21" i="2" s="1"/>
  <c r="AL22" i="2" s="1"/>
  <c r="AL23" i="2" s="1"/>
  <c r="AL24" i="2" s="1"/>
  <c r="AL25" i="2" s="1"/>
  <c r="AL26" i="2" s="1"/>
  <c r="AL27" i="2" s="1"/>
  <c r="AL28" i="2" s="1"/>
  <c r="AL29" i="2" s="1"/>
  <c r="AL30" i="2" s="1"/>
  <c r="AL31" i="2" s="1"/>
  <c r="AL32" i="2" s="1"/>
  <c r="AL33" i="2" s="1"/>
  <c r="AL34" i="2" s="1"/>
  <c r="AL35" i="2" s="1"/>
  <c r="AL36" i="2" s="1"/>
  <c r="AL37" i="2" s="1"/>
  <c r="AL38" i="2" s="1"/>
  <c r="AL39" i="2" s="1"/>
  <c r="AL40" i="2" s="1"/>
  <c r="AL41" i="2" s="1"/>
  <c r="B8" i="5" l="1"/>
  <c r="A9" i="5" s="1"/>
  <c r="P24" i="6"/>
  <c r="B3" i="4"/>
  <c r="C3" i="4" s="1"/>
  <c r="D3" i="4" s="1"/>
  <c r="E3" i="4" s="1"/>
  <c r="F3" i="4" s="1"/>
  <c r="A5" i="4" s="1"/>
  <c r="B9" i="5" l="1"/>
  <c r="A10" i="5" s="1"/>
  <c r="Q24" i="6"/>
  <c r="B5" i="4"/>
  <c r="C5" i="4" s="1"/>
  <c r="D5" i="4" s="1"/>
  <c r="E5" i="4" s="1"/>
  <c r="F5" i="4" s="1"/>
  <c r="A7" i="4" s="1"/>
  <c r="B7" i="4" s="1"/>
  <c r="C7" i="4" s="1"/>
  <c r="D7" i="4" s="1"/>
  <c r="E7" i="4" s="1"/>
  <c r="F7" i="4" s="1"/>
  <c r="A9" i="4" s="1"/>
  <c r="BM819" i="1"/>
  <c r="BM711" i="1"/>
  <c r="BI1502" i="1"/>
  <c r="BI1043" i="1"/>
  <c r="AS755" i="1"/>
  <c r="BU691" i="1"/>
  <c r="BY447" i="1"/>
  <c r="BU488" i="1"/>
  <c r="M987" i="1"/>
  <c r="BI727" i="1"/>
  <c r="AK939" i="1"/>
  <c r="U690" i="1"/>
  <c r="BE348" i="1"/>
  <c r="M594" i="1"/>
  <c r="BM263" i="1"/>
  <c r="BU512" i="1"/>
  <c r="AG1033" i="1"/>
  <c r="I970" i="1"/>
  <c r="BU902" i="1"/>
  <c r="AC886" i="1"/>
  <c r="I1005" i="1"/>
  <c r="BQ987" i="1"/>
  <c r="BI665" i="1"/>
  <c r="BY1041" i="1"/>
  <c r="BM839" i="1"/>
  <c r="AS1050" i="1"/>
  <c r="AC790" i="1"/>
  <c r="I953" i="1"/>
  <c r="AG593" i="1"/>
  <c r="AW988" i="1"/>
  <c r="BY473" i="1"/>
  <c r="BA1148" i="1"/>
  <c r="AS839" i="1"/>
  <c r="AS791" i="1"/>
  <c r="AW1023" i="1"/>
  <c r="Y987" i="1"/>
  <c r="BI1131" i="1"/>
  <c r="CG1125" i="1"/>
  <c r="BI770" i="1"/>
  <c r="AG939" i="1"/>
  <c r="BU586" i="1"/>
  <c r="AS858" i="1"/>
  <c r="I1076" i="1"/>
  <c r="CC1176" i="1"/>
  <c r="BM658" i="1"/>
  <c r="CG868" i="1"/>
  <c r="AO697" i="1"/>
  <c r="BM928" i="1"/>
  <c r="BI1614" i="1"/>
  <c r="CG1089" i="1"/>
  <c r="CG1215" i="1"/>
  <c r="AO1476" i="1"/>
  <c r="CC1217" i="1"/>
  <c r="M2603" i="1"/>
  <c r="AS1034" i="1"/>
  <c r="BU776" i="1"/>
  <c r="U924" i="1"/>
  <c r="Y999" i="1"/>
  <c r="AG1181" i="1"/>
  <c r="AW1224" i="1"/>
  <c r="BI763" i="1"/>
  <c r="AC641" i="1"/>
  <c r="BM846" i="1"/>
  <c r="AS742" i="1"/>
  <c r="BY1181" i="1"/>
  <c r="CG1190" i="1"/>
  <c r="BE1258" i="1"/>
  <c r="AS300" i="1"/>
  <c r="BA1345" i="1"/>
  <c r="Y300" i="1"/>
  <c r="Q890" i="1"/>
  <c r="BU1033" i="1"/>
  <c r="BE1069" i="1"/>
  <c r="M1237" i="1"/>
  <c r="AS1274" i="1"/>
  <c r="BA1411" i="1"/>
  <c r="I1016" i="1"/>
  <c r="CC937" i="1"/>
  <c r="BI1084" i="1"/>
  <c r="I1007" i="1"/>
  <c r="CG1461" i="1"/>
  <c r="AW2601" i="1"/>
  <c r="AW1447" i="1"/>
  <c r="BY428" i="1"/>
  <c r="CC413" i="1"/>
  <c r="CG504" i="1"/>
  <c r="Y1001" i="1"/>
  <c r="BI1177" i="1"/>
  <c r="AS1191" i="1"/>
  <c r="BA1317" i="1"/>
  <c r="CC316" i="1"/>
  <c r="BY342" i="1"/>
  <c r="CC827" i="1"/>
  <c r="BY1093" i="1"/>
  <c r="AS917" i="1"/>
  <c r="BI1561" i="1"/>
  <c r="BU1387" i="1"/>
  <c r="CG355" i="1"/>
  <c r="BM375" i="1"/>
  <c r="BU526" i="1"/>
  <c r="BY454" i="1"/>
  <c r="Q1079" i="1"/>
  <c r="M1238" i="1"/>
  <c r="CG1674" i="1"/>
  <c r="BE1408" i="1"/>
  <c r="BU361" i="1"/>
  <c r="BM418" i="1"/>
  <c r="BM550" i="1"/>
  <c r="BY949" i="1"/>
  <c r="CG1859" i="1"/>
  <c r="Q1028" i="1"/>
  <c r="CC1218" i="1"/>
  <c r="BY309" i="1"/>
  <c r="BY594" i="1"/>
  <c r="AW439" i="1"/>
  <c r="Y1079" i="1"/>
  <c r="BI671" i="1"/>
  <c r="BY816" i="1"/>
  <c r="CC1329" i="1"/>
  <c r="BU272" i="1"/>
  <c r="BI298" i="1"/>
  <c r="CG608" i="1"/>
  <c r="AC496" i="1"/>
  <c r="BE1005" i="1"/>
  <c r="BY1208" i="1"/>
  <c r="BE1324" i="1"/>
  <c r="M1254" i="1"/>
  <c r="BE1380" i="1"/>
  <c r="BA302" i="1"/>
  <c r="Q302" i="1"/>
  <c r="BI774" i="1"/>
  <c r="M841" i="1"/>
  <c r="BU2575" i="1"/>
  <c r="M967" i="1"/>
  <c r="BU1099" i="1"/>
  <c r="CC627" i="1"/>
  <c r="BE1372" i="1"/>
  <c r="AW2604" i="1"/>
  <c r="U998" i="1"/>
  <c r="BU1118" i="1"/>
  <c r="AS2442" i="1"/>
  <c r="CC763" i="1"/>
  <c r="BY292" i="1"/>
  <c r="BY834" i="1"/>
  <c r="AC914" i="1"/>
  <c r="AS1065" i="1"/>
  <c r="CG952" i="1"/>
  <c r="CC1432" i="1"/>
  <c r="BQ1141" i="1"/>
  <c r="AS1118" i="1"/>
  <c r="AS881" i="1"/>
  <c r="CC925" i="1"/>
  <c r="BI1132" i="1"/>
  <c r="CC652" i="1"/>
  <c r="Q931" i="1"/>
  <c r="CG1005" i="1"/>
  <c r="BY1182" i="1"/>
  <c r="AW928" i="1"/>
  <c r="BQ1237" i="1"/>
  <c r="M1251" i="1"/>
  <c r="BU1407" i="1"/>
  <c r="BU1350" i="1"/>
  <c r="AS1128" i="1"/>
  <c r="BA1100" i="1"/>
  <c r="AK2114" i="1"/>
  <c r="CG1698" i="1"/>
  <c r="I998" i="1"/>
  <c r="U943" i="1"/>
  <c r="BM2423" i="1"/>
  <c r="BQ993" i="1"/>
  <c r="BE939" i="1"/>
  <c r="BQ1204" i="1"/>
  <c r="BI832" i="1"/>
  <c r="AS817" i="1"/>
  <c r="AS1348" i="1"/>
  <c r="CG692" i="1"/>
  <c r="BE985" i="1"/>
  <c r="AO788" i="1"/>
  <c r="AK1058" i="1"/>
  <c r="BU1271" i="1"/>
  <c r="BE1209" i="1"/>
  <c r="BI923" i="1"/>
  <c r="AW690" i="1"/>
  <c r="BY1035" i="1"/>
  <c r="CC998" i="1"/>
  <c r="AS966" i="1"/>
  <c r="BE790" i="1"/>
  <c r="AW1124" i="1"/>
  <c r="M1077" i="1"/>
  <c r="Y956" i="1"/>
  <c r="BY1139" i="1"/>
  <c r="CC273" i="1"/>
  <c r="BA1253" i="1"/>
  <c r="BU665" i="1"/>
  <c r="CG929" i="1"/>
  <c r="BY903" i="1"/>
  <c r="BU509" i="1"/>
  <c r="BU357" i="1"/>
  <c r="BU824" i="1"/>
  <c r="U792" i="1"/>
  <c r="BM728" i="1"/>
  <c r="BQ1027" i="1"/>
  <c r="CC1111" i="1"/>
  <c r="AK1041" i="1"/>
  <c r="BA1071" i="1"/>
  <c r="BU1440" i="1"/>
  <c r="CG259" i="1"/>
  <c r="BI1022" i="1"/>
  <c r="BQ1070" i="1"/>
  <c r="BY379" i="1"/>
  <c r="BY494" i="1"/>
  <c r="BE1651" i="1"/>
  <c r="BA1097" i="1"/>
  <c r="AS545" i="1"/>
  <c r="AK1051" i="1"/>
  <c r="BE1776" i="1"/>
  <c r="I936" i="1"/>
  <c r="M837" i="1"/>
  <c r="BI986" i="1"/>
  <c r="BM1973" i="1"/>
  <c r="BM1201" i="1"/>
  <c r="CC1317" i="1"/>
  <c r="CG1247" i="1"/>
  <c r="AO2129" i="1"/>
  <c r="CC746" i="1"/>
  <c r="AC2260" i="1"/>
  <c r="AS845" i="1"/>
  <c r="Y1510" i="1"/>
  <c r="BY1008" i="1"/>
  <c r="BM768" i="1"/>
  <c r="CG931" i="1"/>
  <c r="CC755" i="1"/>
  <c r="U1049" i="1"/>
  <c r="BY819" i="1"/>
  <c r="BQ1007" i="1"/>
  <c r="CC844" i="1"/>
  <c r="CC567" i="1"/>
  <c r="AS812" i="1"/>
  <c r="U988" i="1"/>
  <c r="BY1119" i="1"/>
  <c r="BM1153" i="1"/>
  <c r="CC441" i="1"/>
  <c r="M1030" i="1"/>
  <c r="CC2141" i="1"/>
  <c r="CC895" i="1"/>
  <c r="AO721" i="1"/>
  <c r="M890" i="1"/>
  <c r="BA2129" i="1"/>
  <c r="BM1077" i="1"/>
  <c r="I1069" i="1"/>
  <c r="BA791" i="1"/>
  <c r="BI2253" i="1"/>
  <c r="BQ1768" i="1"/>
  <c r="BU1124" i="1"/>
  <c r="U1282" i="1"/>
  <c r="CC2581" i="1"/>
  <c r="BI525" i="1"/>
  <c r="AC1028" i="1"/>
  <c r="BY984" i="1"/>
  <c r="CG924" i="1"/>
  <c r="CG768" i="1"/>
  <c r="AO1084" i="1"/>
  <c r="BU399" i="1"/>
  <c r="BM407" i="1"/>
  <c r="BM497" i="1"/>
  <c r="BY684" i="1"/>
  <c r="U1134" i="1"/>
  <c r="BI847" i="1"/>
  <c r="Q397" i="1"/>
  <c r="AW393" i="1"/>
  <c r="M302" i="1"/>
  <c r="BQ277" i="1"/>
  <c r="BY1014" i="1"/>
  <c r="BI882" i="1"/>
  <c r="AK895" i="1"/>
  <c r="I740" i="1"/>
  <c r="BU985" i="1"/>
  <c r="BE909" i="1"/>
  <c r="CG629" i="1"/>
  <c r="CC488" i="1"/>
  <c r="CC995" i="1"/>
  <c r="BI735" i="1"/>
  <c r="Y924" i="1"/>
  <c r="BU644" i="1"/>
  <c r="BY438" i="1"/>
  <c r="CG593" i="1"/>
  <c r="BM503" i="1"/>
  <c r="BI484" i="1"/>
  <c r="BM832" i="1"/>
  <c r="BU637" i="1"/>
  <c r="CC613" i="1"/>
  <c r="I1035" i="1"/>
  <c r="CC818" i="1"/>
  <c r="BY1009" i="1"/>
  <c r="AK692" i="1"/>
  <c r="CC1103" i="1"/>
  <c r="BY805" i="1"/>
  <c r="U991" i="1"/>
  <c r="BA743" i="1"/>
  <c r="U958" i="1"/>
  <c r="AG642" i="1"/>
  <c r="BY649" i="1"/>
  <c r="BM1040" i="1"/>
  <c r="BI708" i="1"/>
  <c r="BI1099" i="1"/>
  <c r="AS943" i="1"/>
  <c r="U945" i="1"/>
  <c r="BY1140" i="1"/>
  <c r="BY963" i="1"/>
  <c r="BQ1510" i="1"/>
  <c r="BM754" i="1"/>
  <c r="AK923" i="1"/>
  <c r="BQ1093" i="1"/>
  <c r="BU840" i="1"/>
  <c r="BU1008" i="1"/>
  <c r="AC1132" i="1"/>
  <c r="BY727" i="1"/>
  <c r="BU1125" i="1"/>
  <c r="BQ796" i="1"/>
  <c r="CG746" i="1"/>
  <c r="BU896" i="1"/>
  <c r="Y1085" i="1"/>
  <c r="M1117" i="1"/>
  <c r="BQ1651" i="1"/>
  <c r="BI1190" i="1"/>
  <c r="CC1324" i="1"/>
  <c r="BA986" i="1"/>
  <c r="AS749" i="1"/>
  <c r="BU893" i="1"/>
  <c r="AW951" i="1"/>
  <c r="AO1135" i="1"/>
  <c r="BI1890" i="1"/>
  <c r="I971" i="1"/>
  <c r="CG946" i="1"/>
  <c r="BA1044" i="1"/>
  <c r="BI1055" i="1"/>
  <c r="CC1041" i="1"/>
  <c r="BA1194" i="1"/>
  <c r="AG2601" i="1"/>
  <c r="AS1419" i="1"/>
  <c r="BU372" i="1"/>
  <c r="AW347" i="1"/>
  <c r="AS834" i="1"/>
  <c r="I1049" i="1"/>
  <c r="AK985" i="1"/>
  <c r="CG1181" i="1"/>
  <c r="AW1205" i="1"/>
  <c r="BU424" i="1"/>
  <c r="BU819" i="1"/>
  <c r="BU795" i="1"/>
  <c r="AW897" i="1"/>
  <c r="BA888" i="1"/>
  <c r="BY1240" i="1"/>
  <c r="CC1362" i="1"/>
  <c r="M349" i="1"/>
  <c r="BQ319" i="1"/>
  <c r="BI614" i="1"/>
  <c r="BQ568" i="1"/>
  <c r="CG1076" i="1"/>
  <c r="Y1131" i="1"/>
  <c r="AO1229" i="1"/>
  <c r="BU2601" i="1"/>
  <c r="BU1378" i="1"/>
  <c r="BQ460" i="1"/>
  <c r="M953" i="1"/>
  <c r="AS1043" i="1"/>
  <c r="BM1022" i="1"/>
  <c r="Y984" i="1"/>
  <c r="BQ278" i="1"/>
  <c r="BY259" i="1"/>
  <c r="BY551" i="1"/>
  <c r="BI526" i="1"/>
  <c r="Y691" i="1"/>
  <c r="AC547" i="1"/>
  <c r="BI1187" i="1"/>
  <c r="AS2601" i="1"/>
  <c r="BU1257" i="1"/>
  <c r="BM382" i="1"/>
  <c r="BI287" i="1"/>
  <c r="CG677" i="1"/>
  <c r="AK1180" i="1"/>
  <c r="BI1168" i="1"/>
  <c r="CG1253" i="1"/>
  <c r="BY1218" i="1"/>
  <c r="AS1247" i="1"/>
  <c r="BE1212" i="1"/>
  <c r="CC530" i="1"/>
  <c r="BM820" i="1"/>
  <c r="AG2017" i="1"/>
  <c r="BE957" i="1"/>
  <c r="CG735" i="1"/>
  <c r="BU623" i="1"/>
  <c r="M2163" i="1"/>
  <c r="BQ714" i="1"/>
  <c r="CC636" i="1"/>
  <c r="Q971" i="1"/>
  <c r="Q991" i="1"/>
  <c r="BY480" i="1"/>
  <c r="U1232" i="1"/>
  <c r="AS1187" i="1"/>
  <c r="AS868" i="1"/>
  <c r="BA1379" i="1"/>
  <c r="AC916" i="1"/>
  <c r="BI1058" i="1"/>
  <c r="BE1147" i="1"/>
  <c r="BU1126" i="1"/>
  <c r="CG908" i="1"/>
  <c r="CC900" i="1"/>
  <c r="AW896" i="1"/>
  <c r="BI755" i="1"/>
  <c r="BQ966" i="1"/>
  <c r="Q946" i="1"/>
  <c r="BU930" i="1"/>
  <c r="BU847" i="1"/>
  <c r="U1072" i="1"/>
  <c r="CC1259" i="1"/>
  <c r="BI1149" i="1"/>
  <c r="AC1182" i="1"/>
  <c r="U1131" i="1"/>
  <c r="AK1007" i="1"/>
  <c r="BM434" i="1"/>
  <c r="CC942" i="1"/>
  <c r="U992" i="1"/>
  <c r="AS951" i="1"/>
  <c r="BI642" i="1"/>
  <c r="AS546" i="1"/>
  <c r="BQ970" i="1"/>
  <c r="Q936" i="1"/>
  <c r="AW1937" i="1"/>
  <c r="AO349" i="1"/>
  <c r="BM1198" i="1"/>
  <c r="M1190" i="1"/>
  <c r="BU617" i="1"/>
  <c r="BI1834" i="1"/>
  <c r="BU720" i="1"/>
  <c r="BI894" i="1"/>
  <c r="AS1096" i="1"/>
  <c r="BM1043" i="1"/>
  <c r="CG1085" i="1"/>
  <c r="AW644" i="1"/>
  <c r="BU635" i="1"/>
  <c r="AK995" i="1"/>
  <c r="CC592" i="1"/>
  <c r="AW742" i="1"/>
  <c r="Q743" i="1"/>
  <c r="CG1645" i="1"/>
  <c r="BA924" i="1"/>
  <c r="BU784" i="1"/>
  <c r="Y1016" i="1"/>
  <c r="AW431" i="1"/>
  <c r="BY677" i="1"/>
  <c r="CG651" i="1"/>
  <c r="BE1618" i="1"/>
  <c r="BU729" i="1"/>
  <c r="BI788" i="1"/>
  <c r="BM841" i="1"/>
  <c r="BE1804" i="1"/>
  <c r="AK498" i="1"/>
  <c r="BU650" i="1"/>
  <c r="CC711" i="1"/>
  <c r="BI2092" i="1"/>
  <c r="AS1119" i="1"/>
  <c r="U398" i="1"/>
  <c r="I1028" i="1"/>
  <c r="BA1096" i="1"/>
  <c r="BU265" i="1"/>
  <c r="I301" i="1"/>
  <c r="U2594" i="1"/>
  <c r="BU1169" i="1"/>
  <c r="CG602" i="1"/>
  <c r="BQ592" i="1"/>
  <c r="CC1344" i="1"/>
  <c r="AG935" i="1"/>
  <c r="BM1086" i="1"/>
  <c r="BE1090" i="1"/>
  <c r="CG1433" i="1"/>
  <c r="BA893" i="1"/>
  <c r="BU942" i="1"/>
  <c r="BQ1071" i="1"/>
  <c r="BY869" i="1"/>
  <c r="BQ813" i="1"/>
  <c r="U642" i="1"/>
  <c r="CG862" i="1"/>
  <c r="AC446" i="1"/>
  <c r="CC684" i="1"/>
  <c r="BM602" i="1"/>
  <c r="BY881" i="1"/>
  <c r="BY889" i="1"/>
  <c r="AW1084" i="1"/>
  <c r="CC525" i="1"/>
  <c r="CG915" i="1"/>
  <c r="Y938" i="1"/>
  <c r="BY923" i="1"/>
  <c r="BQ935" i="1"/>
  <c r="CC687" i="1"/>
  <c r="BU846" i="1"/>
  <c r="CC897" i="1"/>
  <c r="BY400" i="1"/>
  <c r="AK397" i="1"/>
  <c r="CG1702" i="1"/>
  <c r="BQ883" i="1"/>
  <c r="BM676" i="1"/>
  <c r="BM643" i="1"/>
  <c r="BM1357" i="1"/>
  <c r="I743" i="1"/>
  <c r="AK837" i="1"/>
  <c r="BY880" i="1"/>
  <c r="Y1786" i="1"/>
  <c r="BY978" i="1"/>
  <c r="BE1471" i="1"/>
  <c r="BI1139" i="1"/>
  <c r="M2602" i="1"/>
  <c r="CG490" i="1"/>
  <c r="BI461" i="1"/>
  <c r="AK991" i="1"/>
  <c r="CC952" i="1"/>
  <c r="BQ754" i="1"/>
  <c r="BA1175" i="1"/>
  <c r="BI1491" i="1"/>
  <c r="BY312" i="1"/>
  <c r="AW285" i="1"/>
  <c r="U445" i="1"/>
  <c r="Y494" i="1"/>
  <c r="BM783" i="1"/>
  <c r="BI1702" i="1"/>
  <c r="CC1254" i="1"/>
  <c r="BA1309" i="1"/>
  <c r="BA1261" i="1"/>
  <c r="M970" i="1"/>
  <c r="CG664" i="1"/>
  <c r="BM872" i="1"/>
  <c r="BQ790" i="1"/>
  <c r="AS952" i="1"/>
  <c r="BY908" i="1"/>
  <c r="U1427" i="1"/>
  <c r="BI532" i="1"/>
  <c r="BI413" i="1"/>
  <c r="CC1037" i="1"/>
  <c r="AC1002" i="1"/>
  <c r="CG1014" i="1"/>
  <c r="M1478" i="1"/>
  <c r="BE1407" i="1"/>
  <c r="U350" i="1"/>
  <c r="AW921" i="1"/>
  <c r="BI817" i="1"/>
  <c r="BM740" i="1"/>
  <c r="BU1114" i="1"/>
  <c r="BQ1034" i="1"/>
  <c r="BU740" i="1"/>
  <c r="AC644" i="1"/>
  <c r="AG350" i="1"/>
  <c r="M988" i="1"/>
  <c r="BA496" i="1"/>
  <c r="AK907" i="1"/>
  <c r="BQ775" i="1"/>
  <c r="AW407" i="1"/>
  <c r="BQ379" i="1"/>
  <c r="BI932" i="1"/>
  <c r="CG554" i="1"/>
  <c r="BI691" i="1"/>
  <c r="BA1041" i="1"/>
  <c r="CG942" i="1"/>
  <c r="I908" i="1"/>
  <c r="CC824" i="1"/>
  <c r="AS1042" i="1"/>
  <c r="CC931" i="1"/>
  <c r="BY568" i="1"/>
  <c r="BI854" i="1"/>
  <c r="AK1075" i="1"/>
  <c r="AS1138" i="1"/>
  <c r="U1047" i="1"/>
  <c r="CC1013" i="1"/>
  <c r="BY609" i="1"/>
  <c r="AW971" i="1"/>
  <c r="CC531" i="1"/>
  <c r="BQ596" i="1"/>
  <c r="AS840" i="1"/>
  <c r="AC742" i="1"/>
  <c r="Q1044" i="1"/>
  <c r="BY967" i="1"/>
  <c r="CG1155" i="1"/>
  <c r="BE1113" i="1"/>
  <c r="BU1173" i="1"/>
  <c r="BY340" i="1"/>
  <c r="CG894" i="1"/>
  <c r="M1064" i="1"/>
  <c r="BU873" i="1"/>
  <c r="CC656" i="1"/>
  <c r="BY1028" i="1"/>
  <c r="AS1292" i="1"/>
  <c r="AS1125" i="1"/>
  <c r="BM1133" i="1"/>
  <c r="BY965" i="1"/>
  <c r="U1029" i="1"/>
  <c r="BI1464" i="1"/>
  <c r="CG1219" i="1"/>
  <c r="BA1240" i="1"/>
  <c r="BI2603" i="1"/>
  <c r="CG833" i="1"/>
  <c r="BA595" i="1"/>
  <c r="I691" i="1"/>
  <c r="CG438" i="1"/>
  <c r="AK973" i="1"/>
  <c r="BU1160" i="1"/>
  <c r="BQ846" i="1"/>
  <c r="CC1125" i="1"/>
  <c r="BQ897" i="1"/>
  <c r="Q791" i="1"/>
  <c r="BY1215" i="1"/>
  <c r="BI1135" i="1"/>
  <c r="BE1292" i="1"/>
  <c r="BU270" i="1"/>
  <c r="BE1404" i="1"/>
  <c r="BM858" i="1"/>
  <c r="CC566" i="1"/>
  <c r="BU1328" i="1"/>
  <c r="AS957" i="1"/>
  <c r="AS713" i="1"/>
  <c r="BM1189" i="1"/>
  <c r="AS1436" i="1"/>
  <c r="BA1098" i="1"/>
  <c r="CG917" i="1"/>
  <c r="BU622" i="1"/>
  <c r="BY862" i="1"/>
  <c r="BI1699" i="1"/>
  <c r="BI280" i="1"/>
  <c r="AC300" i="1"/>
  <c r="BM405" i="1"/>
  <c r="BI288" i="1"/>
  <c r="AG1868" i="1"/>
  <c r="AW918" i="1"/>
  <c r="BM712" i="1"/>
  <c r="AW1121" i="1"/>
  <c r="BE1356" i="1"/>
  <c r="BU377" i="1"/>
  <c r="BY1229" i="1"/>
  <c r="CC889" i="1"/>
  <c r="CC475" i="1"/>
  <c r="AC938" i="1"/>
  <c r="CG334" i="1"/>
  <c r="AS1086" i="1"/>
  <c r="BQ601" i="1"/>
  <c r="BU522" i="1"/>
  <c r="BU469" i="1"/>
  <c r="CC333" i="1"/>
  <c r="AK965" i="1"/>
  <c r="BI761" i="1"/>
  <c r="AS1149" i="1"/>
  <c r="BM448" i="1"/>
  <c r="CG1230" i="1"/>
  <c r="CC620" i="1"/>
  <c r="U596" i="1"/>
  <c r="AW2121" i="1"/>
  <c r="Q1027" i="1"/>
  <c r="BE986" i="1"/>
  <c r="BQ757" i="1"/>
  <c r="BM875" i="1"/>
  <c r="BQ1019" i="1"/>
  <c r="M917" i="1"/>
  <c r="AS1432" i="1"/>
  <c r="AS802" i="1"/>
  <c r="BM501" i="1"/>
  <c r="CG845" i="1"/>
  <c r="CG900" i="1"/>
  <c r="BI903" i="1"/>
  <c r="Y593" i="1"/>
  <c r="AK911" i="1"/>
  <c r="BQ949" i="1"/>
  <c r="Y937" i="1"/>
  <c r="BI862" i="1"/>
  <c r="I593" i="1"/>
  <c r="BQ623" i="1"/>
  <c r="BA901" i="1"/>
  <c r="BU931" i="1"/>
  <c r="CG617" i="1"/>
  <c r="BM445" i="1"/>
  <c r="BY1856" i="1"/>
  <c r="BI456" i="1"/>
  <c r="Y949" i="1"/>
  <c r="BM1099" i="1"/>
  <c r="U1671" i="1"/>
  <c r="BE1142" i="1"/>
  <c r="BQ888" i="1"/>
  <c r="Y928" i="1"/>
  <c r="CG1873" i="1"/>
  <c r="AC887" i="1"/>
  <c r="BM1173" i="1"/>
  <c r="BY1399" i="1"/>
  <c r="BI810" i="1"/>
  <c r="BI1607" i="1"/>
  <c r="BY883" i="1"/>
  <c r="BY2024" i="1"/>
  <c r="CC715" i="1"/>
  <c r="AG694" i="1"/>
  <c r="AS1154" i="1"/>
  <c r="BQ747" i="1"/>
  <c r="BQ903" i="1"/>
  <c r="CC1062" i="1"/>
  <c r="M740" i="1"/>
  <c r="CG805" i="1"/>
  <c r="I974" i="1"/>
  <c r="BQ756" i="1"/>
  <c r="CC806" i="1"/>
  <c r="BM680" i="1"/>
  <c r="BM1050" i="1"/>
  <c r="AS746" i="1"/>
  <c r="BY323" i="1"/>
  <c r="CG323" i="1"/>
  <c r="BM2581" i="1"/>
  <c r="BM258" i="1"/>
  <c r="AW448" i="1"/>
  <c r="BY631" i="1"/>
  <c r="BE1358" i="1"/>
  <c r="BI1120" i="1"/>
  <c r="BM757" i="1"/>
  <c r="BI753" i="1"/>
  <c r="BM1481" i="1"/>
  <c r="CC320" i="1"/>
  <c r="AS1243" i="1"/>
  <c r="U1133" i="1"/>
  <c r="AS1090" i="1"/>
  <c r="AO1588" i="1"/>
  <c r="BA1211" i="1"/>
  <c r="AS2153" i="1"/>
  <c r="CG600" i="1"/>
  <c r="BA1398" i="1"/>
  <c r="BU1448" i="1"/>
  <c r="AO2105" i="1"/>
  <c r="Y952" i="1"/>
  <c r="BQ552" i="1"/>
  <c r="CG455" i="1"/>
  <c r="Q2406" i="1"/>
  <c r="M921" i="1"/>
  <c r="U2528" i="1"/>
  <c r="U1034" i="1"/>
  <c r="BE1093" i="1"/>
  <c r="BU382" i="1"/>
  <c r="AW1056" i="1"/>
  <c r="CG469" i="1"/>
  <c r="BI928" i="1"/>
  <c r="CC292" i="1"/>
  <c r="BM512" i="1"/>
  <c r="CC452" i="1"/>
  <c r="BM686" i="1"/>
  <c r="AW392" i="1"/>
  <c r="BY602" i="1"/>
  <c r="BM659" i="1"/>
  <c r="Q963" i="1"/>
  <c r="BQ495" i="1"/>
  <c r="Y1064" i="1"/>
  <c r="AS1037" i="1"/>
  <c r="M939" i="1"/>
  <c r="BU903" i="1"/>
  <c r="BE1329" i="1"/>
  <c r="BA1406" i="1"/>
  <c r="BI2283" i="1"/>
  <c r="BY680" i="1"/>
  <c r="BM315" i="1"/>
  <c r="BQ378" i="1"/>
  <c r="CC2252" i="1"/>
  <c r="BI796" i="1"/>
  <c r="BU530" i="1"/>
  <c r="BQ670" i="1"/>
  <c r="BA2554" i="1"/>
  <c r="BE743" i="1"/>
  <c r="Y1415" i="1"/>
  <c r="BA1146" i="1"/>
  <c r="CC364" i="1"/>
  <c r="AW1443" i="1"/>
  <c r="BQ488" i="1"/>
  <c r="CG396" i="1"/>
  <c r="I498" i="1"/>
  <c r="BQ482" i="1"/>
  <c r="BI636" i="1"/>
  <c r="BM1047" i="1"/>
  <c r="CC1140" i="1"/>
  <c r="AK2603" i="1"/>
  <c r="BQ784" i="1"/>
  <c r="BI622" i="1"/>
  <c r="Q594" i="1"/>
  <c r="AK972" i="1"/>
  <c r="BA400" i="1"/>
  <c r="AW1050" i="1"/>
  <c r="CG610" i="1"/>
  <c r="CG340" i="1"/>
  <c r="Q966" i="1"/>
  <c r="CC461" i="1"/>
  <c r="CC1107" i="1"/>
  <c r="CG700" i="1"/>
  <c r="BU967" i="1"/>
  <c r="BI1246" i="1"/>
  <c r="BQ467" i="1"/>
  <c r="AG348" i="1"/>
  <c r="BM2602" i="1"/>
  <c r="BY690" i="1"/>
  <c r="BY1100" i="1"/>
  <c r="M1209" i="1"/>
  <c r="Q1040" i="1"/>
  <c r="CG1544" i="1"/>
  <c r="M694" i="1"/>
  <c r="Y546" i="1"/>
  <c r="BI803" i="1"/>
  <c r="Q1005" i="1"/>
  <c r="AK925" i="1"/>
  <c r="CG806" i="1"/>
  <c r="CC432" i="1"/>
  <c r="BM288" i="1"/>
  <c r="BA896" i="1"/>
  <c r="BM564" i="1"/>
  <c r="BY848" i="1"/>
  <c r="BM764" i="1"/>
  <c r="BM403" i="1"/>
  <c r="BI1642" i="1"/>
  <c r="I496" i="1"/>
  <c r="AS1310" i="1"/>
  <c r="BQ740" i="1"/>
  <c r="Q1035" i="1"/>
  <c r="I1086" i="1"/>
  <c r="BQ902" i="1"/>
  <c r="BU698" i="1"/>
  <c r="BU1056" i="1"/>
  <c r="BA1058" i="1"/>
  <c r="Y496" i="1"/>
  <c r="BY512" i="1"/>
  <c r="BM1015" i="1"/>
  <c r="BQ1232" i="1"/>
  <c r="I1012" i="1"/>
  <c r="BU677" i="1"/>
  <c r="BU295" i="1"/>
  <c r="BU950" i="1"/>
  <c r="BU384" i="1"/>
  <c r="U995" i="1"/>
  <c r="BM861" i="1"/>
  <c r="AS887" i="1"/>
  <c r="BU692" i="1"/>
  <c r="BI991" i="1"/>
  <c r="AS876" i="1"/>
  <c r="AK300" i="1"/>
  <c r="CC992" i="1"/>
  <c r="AS910" i="1"/>
  <c r="AK888" i="1"/>
  <c r="BY641" i="1"/>
  <c r="CC839" i="1"/>
  <c r="BQ371" i="1"/>
  <c r="CG413" i="1"/>
  <c r="BM620" i="1"/>
  <c r="BQ631" i="1"/>
  <c r="CC792" i="1"/>
  <c r="Q595" i="1"/>
  <c r="AK984" i="1"/>
  <c r="BQ971" i="1"/>
  <c r="AO1629" i="1"/>
  <c r="Y971" i="1"/>
  <c r="BQ1120" i="1"/>
  <c r="BY830" i="1"/>
  <c r="BU376" i="1"/>
  <c r="CC643" i="1"/>
  <c r="CC936" i="1"/>
  <c r="M993" i="1"/>
  <c r="BE690" i="1"/>
  <c r="AW495" i="1"/>
  <c r="U985" i="1"/>
  <c r="BY708" i="1"/>
  <c r="AS1098" i="1"/>
  <c r="BE917" i="1"/>
  <c r="AG1232" i="1"/>
  <c r="BE1170" i="1"/>
  <c r="U1229" i="1"/>
  <c r="AG1231" i="1"/>
  <c r="AS1330" i="1"/>
  <c r="BU1096" i="1"/>
  <c r="CG918" i="1"/>
  <c r="I979" i="1"/>
  <c r="BU319" i="1"/>
  <c r="BM1229" i="1"/>
  <c r="CC1450" i="1"/>
  <c r="BU1139" i="1"/>
  <c r="BM357" i="1"/>
  <c r="M743" i="1"/>
  <c r="CG1183" i="1"/>
  <c r="BE1040" i="1"/>
  <c r="Q1278" i="1"/>
  <c r="AC1233" i="1"/>
  <c r="BE1394" i="1"/>
  <c r="CC1267" i="1"/>
  <c r="AO713" i="1"/>
  <c r="AS915" i="1"/>
  <c r="CG1860" i="1"/>
  <c r="BE1131" i="1"/>
  <c r="BQ929" i="1"/>
  <c r="CC1296" i="1"/>
  <c r="BI858" i="1"/>
  <c r="BY916" i="1"/>
  <c r="BA645" i="1"/>
  <c r="CG959" i="1"/>
  <c r="BM1065" i="1"/>
  <c r="AS1107" i="1"/>
  <c r="BM596" i="1"/>
  <c r="Q396" i="1"/>
  <c r="AS396" i="1"/>
  <c r="CG1904" i="1"/>
  <c r="AW1090" i="1"/>
  <c r="BQ487" i="1"/>
  <c r="BQ509" i="1"/>
  <c r="AW1462" i="1"/>
  <c r="BY740" i="1"/>
  <c r="BA1156" i="1"/>
  <c r="BU1134" i="1"/>
  <c r="BM1174" i="1"/>
  <c r="CG475" i="1"/>
  <c r="BI1065" i="1"/>
  <c r="CC2470" i="1"/>
  <c r="CG699" i="1"/>
  <c r="BA2562" i="1"/>
  <c r="BM1054" i="1"/>
  <c r="BU1467" i="1"/>
  <c r="Y932" i="1"/>
  <c r="BM466" i="1"/>
  <c r="CC503" i="1"/>
  <c r="BI655" i="1"/>
  <c r="BA1163" i="1"/>
  <c r="BI537" i="1"/>
  <c r="BI644" i="1"/>
  <c r="AC1086" i="1"/>
  <c r="BQ726" i="1"/>
  <c r="AG644" i="1"/>
  <c r="BU1012" i="1"/>
  <c r="BI1615" i="1"/>
  <c r="BA903" i="1"/>
  <c r="CG557" i="1"/>
  <c r="AW1391" i="1"/>
  <c r="AS1421" i="1"/>
  <c r="CG1195" i="1"/>
  <c r="BA902" i="1"/>
  <c r="AS945" i="1"/>
  <c r="BQ1341" i="1"/>
  <c r="CG313" i="1"/>
  <c r="BM1125" i="1"/>
  <c r="Y1182" i="1"/>
  <c r="BM1733" i="1"/>
  <c r="CG854" i="1"/>
  <c r="BI498" i="1"/>
  <c r="BI1225" i="1"/>
  <c r="BM1064" i="1"/>
  <c r="AW1261" i="1"/>
  <c r="AW1134" i="1"/>
  <c r="BM838" i="1"/>
  <c r="BA298" i="1"/>
  <c r="BU917" i="1"/>
  <c r="Y958" i="1"/>
  <c r="AK1042" i="1"/>
  <c r="U1233" i="1"/>
  <c r="BQ960" i="1"/>
  <c r="BE1030" i="1"/>
  <c r="AW1170" i="1"/>
  <c r="BI1602" i="1"/>
  <c r="BM1089" i="1"/>
  <c r="BE1310" i="1"/>
  <c r="BU1317" i="1"/>
  <c r="BQ314" i="1"/>
  <c r="BM553" i="1"/>
  <c r="M930" i="1"/>
  <c r="BU894" i="1"/>
  <c r="BQ2408" i="1"/>
  <c r="CG2604" i="1"/>
  <c r="CC832" i="1"/>
  <c r="AW1132" i="1"/>
  <c r="CC624" i="1"/>
  <c r="AW972" i="1"/>
  <c r="Y739" i="1"/>
  <c r="BA1933" i="1"/>
  <c r="BI1121" i="1"/>
  <c r="CC603" i="1"/>
  <c r="CC987" i="1"/>
  <c r="BA1160" i="1"/>
  <c r="Y995" i="1"/>
  <c r="AS1071" i="1"/>
  <c r="BY1005" i="1"/>
  <c r="BY1537" i="1"/>
  <c r="BY461" i="1"/>
  <c r="BY1232" i="1"/>
  <c r="AW2603" i="1"/>
  <c r="BM1770" i="1"/>
  <c r="M1040" i="1"/>
  <c r="BA1425" i="1"/>
  <c r="M447" i="1"/>
  <c r="AO1812" i="1"/>
  <c r="BU956" i="1"/>
  <c r="AW1104" i="1"/>
  <c r="BM376" i="1"/>
  <c r="BM328" i="1"/>
  <c r="BM607" i="1"/>
  <c r="CG390" i="1"/>
  <c r="BE1086" i="1"/>
  <c r="BM650" i="1"/>
  <c r="AC2604" i="1"/>
  <c r="BY287" i="1"/>
  <c r="CG278" i="1"/>
  <c r="U543" i="1"/>
  <c r="U2605" i="1"/>
  <c r="AG351" i="1"/>
  <c r="Y349" i="1"/>
  <c r="CG665" i="1"/>
  <c r="BY351" i="1"/>
  <c r="BI649" i="1"/>
  <c r="AK1036" i="1"/>
  <c r="M914" i="1"/>
  <c r="Y896" i="1"/>
  <c r="BI1182" i="1"/>
  <c r="M2605" i="1"/>
  <c r="M1915" i="1"/>
  <c r="BI685" i="1"/>
  <c r="BE1309" i="1"/>
  <c r="BY354" i="1"/>
  <c r="U1622" i="1"/>
  <c r="CG859" i="1"/>
  <c r="BY361" i="1"/>
  <c r="BQ644" i="1"/>
  <c r="CC1797" i="1"/>
  <c r="I791" i="1"/>
  <c r="BY1082" i="1"/>
  <c r="CC642" i="1"/>
  <c r="BM833" i="1"/>
  <c r="BE1138" i="1"/>
  <c r="BQ879" i="1"/>
  <c r="Y897" i="1"/>
  <c r="BM582" i="1"/>
  <c r="BI1560" i="1"/>
  <c r="M1126" i="1"/>
  <c r="BE1134" i="1"/>
  <c r="Q593" i="1"/>
  <c r="BM1014" i="1"/>
  <c r="AO1617" i="1"/>
  <c r="AS1237" i="1"/>
  <c r="AW1421" i="1"/>
  <c r="BQ357" i="1"/>
  <c r="CC302" i="1"/>
  <c r="CC301" i="1"/>
  <c r="Y1561" i="1"/>
  <c r="CC1077" i="1"/>
  <c r="BI791" i="1"/>
  <c r="BQ427" i="1"/>
  <c r="BQ356" i="1"/>
  <c r="CC518" i="1"/>
  <c r="BQ421" i="1"/>
  <c r="M1154" i="1"/>
  <c r="BY693" i="1"/>
  <c r="BU1216" i="1"/>
  <c r="BQ348" i="1"/>
  <c r="BI589" i="1"/>
  <c r="BI399" i="1"/>
  <c r="CC1250" i="1"/>
  <c r="BI420" i="1"/>
  <c r="BQ468" i="1"/>
  <c r="BI592" i="1"/>
  <c r="AO400" i="1"/>
  <c r="BM578" i="1"/>
  <c r="BE1251" i="1"/>
  <c r="CC963" i="1"/>
  <c r="BI544" i="1"/>
  <c r="AC1230" i="1"/>
  <c r="CC1180" i="1"/>
  <c r="BI1588" i="1"/>
  <c r="BE1133" i="1"/>
  <c r="BE1390" i="1"/>
  <c r="AW1372" i="1"/>
  <c r="BM1386" i="1"/>
  <c r="AS350" i="1"/>
  <c r="AS1357" i="1"/>
  <c r="CC1364" i="1"/>
  <c r="Y2464" i="1"/>
  <c r="BA1147" i="1"/>
  <c r="CC994" i="1"/>
  <c r="BI2197" i="1"/>
  <c r="CC378" i="1"/>
  <c r="U2415" i="1"/>
  <c r="BM284" i="1"/>
  <c r="BA1414" i="1"/>
  <c r="BY566" i="1"/>
  <c r="AO1701" i="1"/>
  <c r="AS1273" i="1"/>
  <c r="BU307" i="1"/>
  <c r="BA1342" i="1"/>
  <c r="BU1194" i="1"/>
  <c r="AS1320" i="1"/>
  <c r="BU396" i="1"/>
  <c r="AW1406" i="1"/>
  <c r="CC341" i="1"/>
  <c r="CG363" i="1"/>
  <c r="Y788" i="1"/>
  <c r="BI664" i="1"/>
  <c r="M1163" i="1"/>
  <c r="I915" i="1"/>
  <c r="CG1254" i="1"/>
  <c r="CG294" i="1"/>
  <c r="BY1015" i="1"/>
  <c r="BE1111" i="1"/>
  <c r="BQ1362" i="1"/>
  <c r="Y595" i="1"/>
  <c r="BA1308" i="1"/>
  <c r="CC392" i="1"/>
  <c r="Y1748" i="1"/>
  <c r="CG756" i="1"/>
  <c r="BI700" i="1"/>
  <c r="CG820" i="1"/>
  <c r="BE1124" i="1"/>
  <c r="BQ621" i="1"/>
  <c r="BQ1650" i="1"/>
  <c r="AG497" i="1"/>
  <c r="BY775" i="1"/>
  <c r="BU1175" i="1"/>
  <c r="BU1351" i="1"/>
  <c r="U298" i="1"/>
  <c r="BY433" i="1"/>
  <c r="CG265" i="1"/>
  <c r="AW1411" i="1"/>
  <c r="I398" i="1"/>
  <c r="AK449" i="1"/>
  <c r="CG330" i="1"/>
  <c r="BQ581" i="1"/>
  <c r="M593" i="1"/>
  <c r="I497" i="1"/>
  <c r="U896" i="1"/>
  <c r="AC930" i="1"/>
  <c r="Y1042" i="1"/>
  <c r="BI404" i="1"/>
  <c r="AW1265" i="1"/>
  <c r="BI910" i="1"/>
  <c r="CG816" i="1"/>
  <c r="BY627" i="1"/>
  <c r="BU798" i="1"/>
  <c r="BQ635" i="1"/>
  <c r="BI687" i="1"/>
  <c r="AW1621" i="1"/>
  <c r="M1147" i="1"/>
  <c r="Q1047" i="1"/>
  <c r="M957" i="1"/>
  <c r="AO1826" i="1"/>
  <c r="BU1373" i="1"/>
  <c r="CC678" i="1"/>
  <c r="BQ1085" i="1"/>
  <c r="CC1132" i="1"/>
  <c r="BQ1174" i="1"/>
  <c r="AS1293" i="1"/>
  <c r="CG1224" i="1"/>
  <c r="BE1183" i="1"/>
  <c r="BM1222" i="1"/>
  <c r="BU1077" i="1"/>
  <c r="AK1231" i="1"/>
  <c r="BQ1649" i="1"/>
  <c r="BY260" i="1"/>
  <c r="CC419" i="1"/>
  <c r="U1380" i="1"/>
  <c r="BE1387" i="1"/>
  <c r="BU838" i="1"/>
  <c r="U2603" i="1"/>
  <c r="BE1385" i="1"/>
  <c r="CC399" i="1"/>
  <c r="BU456" i="1"/>
  <c r="AK592" i="1"/>
  <c r="BQ420" i="1"/>
  <c r="BY411" i="1"/>
  <c r="BE1240" i="1"/>
  <c r="AK641" i="1"/>
  <c r="CC2276" i="1"/>
  <c r="BU452" i="1"/>
  <c r="Y594" i="1"/>
  <c r="BM1001" i="1"/>
  <c r="AS953" i="1"/>
  <c r="AK938" i="1"/>
  <c r="CC1356" i="1"/>
  <c r="BI714" i="1"/>
  <c r="U2484" i="1"/>
  <c r="BM648" i="1"/>
  <c r="BU511" i="1"/>
  <c r="CC981" i="1"/>
  <c r="BQ1021" i="1"/>
  <c r="BQ1037" i="1"/>
  <c r="BU868" i="1"/>
  <c r="AS1414" i="1"/>
  <c r="BQ2475" i="1"/>
  <c r="BI859" i="1"/>
  <c r="BI783" i="1"/>
  <c r="CG1000" i="1"/>
  <c r="BQ988" i="1"/>
  <c r="BA1440" i="1"/>
  <c r="M1083" i="1"/>
  <c r="BM735" i="1"/>
  <c r="I889" i="1"/>
  <c r="BM628" i="1"/>
  <c r="BU302" i="1"/>
  <c r="M1098" i="1"/>
  <c r="BA1166" i="1"/>
  <c r="BA1995" i="1"/>
  <c r="CG425" i="1"/>
  <c r="BM749" i="1"/>
  <c r="BM771" i="1"/>
  <c r="BA2070" i="1"/>
  <c r="BM722" i="1"/>
  <c r="BI853" i="1"/>
  <c r="BM902" i="1"/>
  <c r="BA1835" i="1"/>
  <c r="M977" i="1"/>
  <c r="AS924" i="1"/>
  <c r="BU865" i="1"/>
  <c r="Q985" i="1"/>
  <c r="CG1747" i="1"/>
  <c r="I1230" i="1"/>
  <c r="CG1153" i="1"/>
  <c r="M1442" i="1"/>
  <c r="CG1712" i="1"/>
  <c r="BI1562" i="1"/>
  <c r="AC1077" i="1"/>
  <c r="AK2601" i="1"/>
  <c r="BE298" i="1"/>
  <c r="I1425" i="1"/>
  <c r="BM260" i="1"/>
  <c r="Y1817" i="1"/>
  <c r="BA1001" i="1"/>
  <c r="AW1266" i="1"/>
  <c r="BQ1594" i="1"/>
  <c r="CG434" i="1"/>
  <c r="CG480" i="1"/>
  <c r="BI624" i="1"/>
  <c r="AW446" i="1"/>
  <c r="BU1720" i="1"/>
  <c r="BM1147" i="1"/>
  <c r="BM287" i="1"/>
  <c r="BQ539" i="1"/>
  <c r="BI581" i="1"/>
  <c r="BQ587" i="1"/>
  <c r="BY760" i="1"/>
  <c r="BI839" i="1"/>
  <c r="CG819" i="1"/>
  <c r="BU298" i="1"/>
  <c r="CG484" i="1"/>
  <c r="CC448" i="1"/>
  <c r="BI470" i="1"/>
  <c r="BM477" i="1"/>
  <c r="BM825" i="1"/>
  <c r="BM889" i="1"/>
  <c r="BM879" i="1"/>
  <c r="AS958" i="1"/>
  <c r="BQ1198" i="1"/>
  <c r="Y790" i="1"/>
  <c r="BE1118" i="1"/>
  <c r="AC985" i="1"/>
  <c r="CC657" i="1"/>
  <c r="AC789" i="1"/>
  <c r="AS2570" i="1"/>
  <c r="AS977" i="1"/>
  <c r="BQ1050" i="1"/>
  <c r="BM452" i="1"/>
  <c r="BI609" i="1"/>
  <c r="AW1392" i="1"/>
  <c r="AW957" i="1"/>
  <c r="BQ693" i="1"/>
  <c r="BM1547" i="1"/>
  <c r="CG298" i="1"/>
  <c r="AC1071" i="1"/>
  <c r="Y1021" i="1"/>
  <c r="BI1260" i="1"/>
  <c r="BE1037" i="1"/>
  <c r="BI712" i="1"/>
  <c r="BQ713" i="1"/>
  <c r="BY1366" i="1"/>
  <c r="M1091" i="1"/>
  <c r="AC1076" i="1"/>
  <c r="M1006" i="1"/>
  <c r="BQ1211" i="1"/>
  <c r="AS1433" i="1"/>
  <c r="AS1376" i="1"/>
  <c r="I349" i="1"/>
  <c r="BY1891" i="1"/>
  <c r="Y694" i="1"/>
  <c r="BU1217" i="1"/>
  <c r="AO1734" i="1"/>
  <c r="BY302" i="1"/>
  <c r="BQ407" i="1"/>
  <c r="BI348" i="1"/>
  <c r="BQ469" i="1"/>
  <c r="AW1625" i="1"/>
  <c r="BI1713" i="1"/>
  <c r="BY1463" i="1"/>
  <c r="AS1446" i="1"/>
  <c r="CC537" i="1"/>
  <c r="AO706" i="1"/>
  <c r="BM690" i="1"/>
  <c r="AC1041" i="1"/>
  <c r="AW1876" i="1"/>
  <c r="BY1110" i="1"/>
  <c r="BQ1065" i="1"/>
  <c r="Y1019" i="1"/>
  <c r="AW543" i="1"/>
  <c r="BY644" i="1"/>
  <c r="AS978" i="1"/>
  <c r="BQ1075" i="1"/>
  <c r="AS1051" i="1"/>
  <c r="BI938" i="1"/>
  <c r="BU879" i="1"/>
  <c r="AK1061" i="1"/>
  <c r="BQ679" i="1"/>
  <c r="BQ690" i="1"/>
  <c r="I1058" i="1"/>
  <c r="AC593" i="1"/>
  <c r="CC575" i="1"/>
  <c r="CC433" i="1"/>
  <c r="BY664" i="1"/>
  <c r="BU1040" i="1"/>
  <c r="BM894" i="1"/>
  <c r="BY902" i="1"/>
  <c r="CC946" i="1"/>
  <c r="CG1063" i="1"/>
  <c r="CC2045" i="1"/>
  <c r="BA1035" i="1"/>
  <c r="AK956" i="1"/>
  <c r="BI669" i="1"/>
  <c r="Y690" i="1"/>
  <c r="BI834" i="1"/>
  <c r="BY785" i="1"/>
  <c r="BI767" i="1"/>
  <c r="BM1418" i="1"/>
  <c r="BU594" i="1"/>
  <c r="BQ854" i="1"/>
  <c r="BQ820" i="1"/>
  <c r="BY1555" i="1"/>
  <c r="M1090" i="1"/>
  <c r="AS964" i="1"/>
  <c r="BI925" i="1"/>
  <c r="AO1608" i="1"/>
  <c r="CG621" i="1"/>
  <c r="AO1790" i="1"/>
  <c r="BM1237" i="1"/>
  <c r="CC397" i="1"/>
  <c r="Y350" i="1"/>
  <c r="BY277" i="1"/>
  <c r="CG582" i="1"/>
  <c r="I1575" i="1"/>
  <c r="CG1091" i="1"/>
  <c r="BA1370" i="1"/>
  <c r="AW1321" i="1"/>
  <c r="CG509" i="1"/>
  <c r="CC466" i="1"/>
  <c r="BY560" i="1"/>
  <c r="AG690" i="1"/>
  <c r="AS1754" i="1"/>
  <c r="AK1005" i="1"/>
  <c r="CG368" i="1"/>
  <c r="BM379" i="1"/>
  <c r="BU1142" i="1"/>
  <c r="BY768" i="1"/>
  <c r="BM748" i="1"/>
  <c r="BY909" i="1"/>
  <c r="Y2000" i="1"/>
  <c r="BY1120" i="1"/>
  <c r="AS1278" i="1"/>
  <c r="BI845" i="1"/>
  <c r="BA1138" i="1"/>
  <c r="BY729" i="1"/>
  <c r="AS761" i="1"/>
  <c r="CC875" i="1"/>
  <c r="AS880" i="1"/>
  <c r="BY712" i="1"/>
  <c r="BU607" i="1"/>
  <c r="CG704" i="1"/>
  <c r="BU533" i="1"/>
  <c r="BY746" i="1"/>
  <c r="M931" i="1"/>
  <c r="AK942" i="1"/>
  <c r="Q596" i="1"/>
  <c r="AW1386" i="1"/>
  <c r="AC1068" i="1"/>
  <c r="BQ855" i="1"/>
  <c r="AG840" i="1"/>
  <c r="CC666" i="1"/>
  <c r="AS900" i="1"/>
  <c r="Q893" i="1"/>
  <c r="BM424" i="1"/>
  <c r="AW1383" i="1"/>
  <c r="AW1448" i="1"/>
  <c r="AC449" i="1"/>
  <c r="M543" i="1"/>
  <c r="CG712" i="1"/>
  <c r="BU1002" i="1"/>
  <c r="CG1985" i="1"/>
  <c r="AC1134" i="1"/>
  <c r="Y942" i="1"/>
  <c r="CG1070" i="1"/>
  <c r="BI2031" i="1"/>
  <c r="BY1149" i="1"/>
  <c r="AG1085" i="1"/>
  <c r="BU721" i="1"/>
  <c r="BI2288" i="1"/>
  <c r="AO1477" i="1"/>
  <c r="BY314" i="1"/>
  <c r="Y1132" i="1"/>
  <c r="BQ1552" i="1"/>
  <c r="BE1418" i="1"/>
  <c r="BA1457" i="1"/>
  <c r="BY298" i="1"/>
  <c r="BQ309" i="1"/>
  <c r="CG1034" i="1"/>
  <c r="AS903" i="1"/>
  <c r="BQ1769" i="1"/>
  <c r="CC355" i="1"/>
  <c r="BM385" i="1"/>
  <c r="BQ575" i="1"/>
  <c r="BM624" i="1"/>
  <c r="AK596" i="1"/>
  <c r="BY1287" i="1"/>
  <c r="BU448" i="1"/>
  <c r="BM286" i="1"/>
  <c r="BQ544" i="1"/>
  <c r="BQ663" i="1"/>
  <c r="Q980" i="1"/>
  <c r="BM741" i="1"/>
  <c r="CG764" i="1"/>
  <c r="BQ1532" i="1"/>
  <c r="BU951" i="1"/>
  <c r="BA2603" i="1"/>
  <c r="BM1111" i="1"/>
  <c r="AK952" i="1"/>
  <c r="M923" i="1"/>
  <c r="BU659" i="1"/>
  <c r="CC594" i="1"/>
  <c r="AC888" i="1"/>
  <c r="BE1146" i="1"/>
  <c r="CG322" i="1"/>
  <c r="BQ748" i="1"/>
  <c r="CG721" i="1"/>
  <c r="U1023" i="1"/>
  <c r="BU748" i="1"/>
  <c r="BU714" i="1"/>
  <c r="BA922" i="1"/>
  <c r="BI833" i="1"/>
  <c r="BM1033" i="1"/>
  <c r="BU580" i="1"/>
  <c r="BI1503" i="1"/>
  <c r="I949" i="1"/>
  <c r="BY1049" i="1"/>
  <c r="BI909" i="1"/>
  <c r="BM638" i="1"/>
  <c r="BI683" i="1"/>
  <c r="BU538" i="1"/>
  <c r="AW985" i="1"/>
  <c r="I1180" i="1"/>
  <c r="Q642" i="1"/>
  <c r="BA1490" i="1"/>
  <c r="CG1478" i="1"/>
  <c r="BU1365" i="1"/>
  <c r="Q740" i="1"/>
  <c r="BA1555" i="1"/>
  <c r="BI1173" i="1"/>
  <c r="BM474" i="1"/>
  <c r="AS895" i="1"/>
  <c r="BU1658" i="1"/>
  <c r="BQ1566" i="1"/>
  <c r="CC770" i="1"/>
  <c r="AG2604" i="1"/>
  <c r="CC270" i="1"/>
  <c r="BM305" i="1"/>
  <c r="BQ530" i="1"/>
  <c r="BM404" i="1"/>
  <c r="CG616" i="1"/>
  <c r="BA2241" i="1"/>
  <c r="BE1630" i="1"/>
  <c r="BQ362" i="1"/>
  <c r="CG573" i="1"/>
  <c r="BM630" i="1"/>
  <c r="BE1019" i="1"/>
  <c r="BY665" i="1"/>
  <c r="BE978" i="1"/>
  <c r="AS2388" i="1"/>
  <c r="BU2511" i="1"/>
  <c r="BQ652" i="1"/>
  <c r="AW1026" i="1"/>
  <c r="CG754" i="1"/>
  <c r="BQ1049" i="1"/>
  <c r="CG844" i="1"/>
  <c r="AK918" i="1"/>
  <c r="AS1919" i="1"/>
  <c r="AC977" i="1"/>
  <c r="AC2448" i="1"/>
  <c r="BI840" i="1"/>
  <c r="BM1026" i="1"/>
  <c r="BM762" i="1"/>
  <c r="Q839" i="1"/>
  <c r="AC896" i="1"/>
  <c r="BU593" i="1"/>
  <c r="M1201" i="1"/>
  <c r="AO2505" i="1"/>
  <c r="BY886" i="1"/>
  <c r="BQ734" i="1"/>
  <c r="BQ817" i="1"/>
  <c r="BE900" i="1"/>
  <c r="BA930" i="1"/>
  <c r="AS712" i="1"/>
  <c r="I1000" i="1"/>
  <c r="AS1623" i="1"/>
  <c r="CC834" i="1"/>
  <c r="AS1063" i="1"/>
  <c r="CC748" i="1"/>
  <c r="BM1106" i="1"/>
  <c r="AW1015" i="1"/>
  <c r="CC1023" i="1"/>
  <c r="BA1126" i="1"/>
  <c r="AS764" i="1"/>
  <c r="BI536" i="1"/>
  <c r="BQ383" i="1"/>
  <c r="BM529" i="1"/>
  <c r="I1027" i="1"/>
  <c r="AG2171" i="1"/>
  <c r="AC1048" i="1"/>
  <c r="Q981" i="1"/>
  <c r="BU1111" i="1"/>
  <c r="BM2205" i="1"/>
  <c r="BM1117" i="1"/>
  <c r="BI824" i="1"/>
  <c r="CC741" i="1"/>
  <c r="BI2380" i="1"/>
  <c r="BI1216" i="1"/>
  <c r="BM672" i="1"/>
  <c r="AC1047" i="1"/>
  <c r="BY1166" i="1"/>
  <c r="BA1407" i="1"/>
  <c r="CC1426" i="1"/>
  <c r="CG327" i="1"/>
  <c r="BI312" i="1"/>
  <c r="CG2549" i="1"/>
  <c r="BM1159" i="1"/>
  <c r="AW1233" i="1"/>
  <c r="AW427" i="1"/>
  <c r="BI354" i="1"/>
  <c r="BY421" i="1"/>
  <c r="CG539" i="1"/>
  <c r="BE936" i="1"/>
  <c r="BU454" i="1"/>
  <c r="AW272" i="1"/>
  <c r="AO495" i="1"/>
  <c r="AW1014" i="1"/>
  <c r="AS750" i="1"/>
  <c r="AS810" i="1"/>
  <c r="AW2209" i="1"/>
  <c r="BQ1188" i="1"/>
  <c r="BI1091" i="1"/>
  <c r="Q998" i="1"/>
  <c r="CG2385" i="1"/>
  <c r="CC830" i="1"/>
  <c r="BI1575" i="1"/>
  <c r="AS1217" i="1"/>
  <c r="BE2407" i="1"/>
  <c r="BI1134" i="1"/>
  <c r="CG770" i="1"/>
  <c r="BY910" i="1"/>
  <c r="BU1327" i="1"/>
  <c r="BQ985" i="1"/>
  <c r="BA1397" i="1"/>
  <c r="AO1827" i="1"/>
  <c r="AG397" i="1"/>
  <c r="CC1000" i="1"/>
  <c r="AW1271" i="1"/>
  <c r="BU1313" i="1"/>
  <c r="I302" i="1"/>
  <c r="M1079" i="1"/>
  <c r="AS1358" i="1"/>
  <c r="BU1369" i="1"/>
  <c r="AW390" i="1"/>
  <c r="BA1313" i="1"/>
  <c r="AK496" i="1"/>
  <c r="AO890" i="1"/>
  <c r="Y1008" i="1"/>
  <c r="BI1092" i="1"/>
  <c r="I1023" i="1"/>
  <c r="BA1091" i="1"/>
  <c r="AO2223" i="1"/>
  <c r="CG733" i="1"/>
  <c r="BM1148" i="1"/>
  <c r="BM1217" i="1"/>
  <c r="CC918" i="1"/>
  <c r="BY1026" i="1"/>
  <c r="AS1009" i="1"/>
  <c r="BI2241" i="1"/>
  <c r="BE1149" i="1"/>
  <c r="U1044" i="1"/>
  <c r="Q299" i="1"/>
  <c r="BM830" i="1"/>
  <c r="BY419" i="1"/>
  <c r="AG889" i="1"/>
  <c r="BU964" i="1"/>
  <c r="CC680" i="1"/>
  <c r="AO595" i="1"/>
  <c r="BU496" i="1"/>
  <c r="CG812" i="1"/>
  <c r="CG760" i="1"/>
  <c r="BQ473" i="1"/>
  <c r="BY704" i="1"/>
  <c r="BM876" i="1"/>
  <c r="CG853" i="1"/>
  <c r="BY778" i="1"/>
  <c r="I959" i="1"/>
  <c r="BA1027" i="1"/>
  <c r="AS811" i="1"/>
  <c r="Q952" i="1"/>
  <c r="BY424" i="1"/>
  <c r="BI405" i="1"/>
  <c r="CC1313" i="1"/>
  <c r="BA693" i="1"/>
  <c r="CG641" i="1"/>
  <c r="BM663" i="1"/>
  <c r="BI260" i="1"/>
  <c r="BQ1169" i="1"/>
  <c r="AS1252" i="1"/>
  <c r="AC2514" i="1"/>
  <c r="BY613" i="1"/>
  <c r="CC2244" i="1"/>
  <c r="BM666" i="1"/>
  <c r="Y1133" i="1"/>
  <c r="BA1393" i="1"/>
  <c r="BE1237" i="1"/>
  <c r="BU1435" i="1"/>
  <c r="BQ776" i="1"/>
  <c r="BI424" i="1"/>
  <c r="BM1195" i="1"/>
  <c r="Q2603" i="1"/>
  <c r="AW281" i="1"/>
  <c r="BA1275" i="1"/>
  <c r="BY1237" i="1"/>
  <c r="BU260" i="1"/>
  <c r="CC368" i="1"/>
  <c r="BA1331" i="1"/>
  <c r="CC344" i="1"/>
  <c r="BM356" i="1"/>
  <c r="I999" i="1"/>
  <c r="BY399" i="1"/>
  <c r="BI601" i="1"/>
  <c r="BY788" i="1"/>
  <c r="BY368" i="1"/>
  <c r="CG972" i="1"/>
  <c r="CC494" i="1"/>
  <c r="CC544" i="1"/>
  <c r="Q1576" i="1"/>
  <c r="BY706" i="1"/>
  <c r="BM342" i="1"/>
  <c r="BM341" i="1"/>
  <c r="AK2560" i="1"/>
  <c r="BQ945" i="1"/>
  <c r="BI608" i="1"/>
  <c r="BQ594" i="1"/>
  <c r="AS813" i="1"/>
  <c r="Q1135" i="1"/>
  <c r="U593" i="1"/>
  <c r="CG1068" i="1"/>
  <c r="BE893" i="1"/>
  <c r="BI1169" i="1"/>
  <c r="M1134" i="1"/>
  <c r="BI1079" i="1"/>
  <c r="CG1764" i="1"/>
  <c r="Y893" i="1"/>
  <c r="I992" i="1"/>
  <c r="AC915" i="1"/>
  <c r="CC1056" i="1"/>
  <c r="CC1273" i="1"/>
  <c r="CG1558" i="1"/>
  <c r="Y1233" i="1"/>
  <c r="Y1702" i="1"/>
  <c r="BE396" i="1"/>
  <c r="BM1238" i="1"/>
  <c r="BQ1180" i="1"/>
  <c r="CC308" i="1"/>
  <c r="BQ286" i="1"/>
  <c r="CC371" i="1"/>
  <c r="BM391" i="1"/>
  <c r="AS1526" i="1"/>
  <c r="BI768" i="1"/>
  <c r="CG963" i="1"/>
  <c r="BM330" i="1"/>
  <c r="CC354" i="1"/>
  <c r="U349" i="1"/>
  <c r="CG685" i="1"/>
  <c r="BM956" i="1"/>
  <c r="Q1075" i="1"/>
  <c r="BA1002" i="1"/>
  <c r="BM1091" i="1"/>
  <c r="BY391" i="1"/>
  <c r="BQ263" i="1"/>
  <c r="BY258" i="1"/>
  <c r="AK979" i="1"/>
  <c r="BY1083" i="1"/>
  <c r="AC1029" i="1"/>
  <c r="BU531" i="1"/>
  <c r="BQ795" i="1"/>
  <c r="BQ692" i="1"/>
  <c r="I446" i="1"/>
  <c r="CC446" i="1"/>
  <c r="BI929" i="1"/>
  <c r="CG984" i="1"/>
  <c r="BY1586" i="1"/>
  <c r="BI1686" i="1"/>
  <c r="AW1196" i="1"/>
  <c r="BU410" i="1"/>
  <c r="AS397" i="1"/>
  <c r="BU712" i="1"/>
  <c r="BM487" i="1"/>
  <c r="BY476" i="1"/>
  <c r="BQ1112" i="1"/>
  <c r="BU979" i="1"/>
  <c r="BY543" i="1"/>
  <c r="BQ536" i="1"/>
  <c r="BQ1247" i="1"/>
  <c r="AW1188" i="1"/>
  <c r="BY676" i="1"/>
  <c r="AK642" i="1"/>
  <c r="AS1392" i="1"/>
  <c r="BE966" i="1"/>
  <c r="BY936" i="1"/>
  <c r="AK928" i="1"/>
  <c r="I1020" i="1"/>
  <c r="BU1120" i="1"/>
  <c r="BA1104" i="1"/>
  <c r="BQ1125" i="1"/>
  <c r="AS2380" i="1"/>
  <c r="BI718" i="1"/>
  <c r="AS830" i="1"/>
  <c r="BU817" i="1"/>
  <c r="BM1149" i="1"/>
  <c r="BI1243" i="1"/>
  <c r="BY1203" i="1"/>
  <c r="BQ1524" i="1"/>
  <c r="BM2471" i="1"/>
  <c r="BE1398" i="1"/>
  <c r="AC1133" i="1"/>
  <c r="AW1091" i="1"/>
  <c r="CC1366" i="1"/>
  <c r="BA1392" i="1"/>
  <c r="AW404" i="1"/>
  <c r="BU418" i="1"/>
  <c r="CC803" i="1"/>
  <c r="BQ847" i="1"/>
  <c r="AS788" i="1"/>
  <c r="Q400" i="1"/>
  <c r="AC1428" i="1"/>
  <c r="BQ418" i="1"/>
  <c r="BM539" i="1"/>
  <c r="BU473" i="1"/>
  <c r="CC1007" i="1"/>
  <c r="BU572" i="1"/>
  <c r="U1057" i="1"/>
  <c r="CG284" i="1"/>
  <c r="BU300" i="1"/>
  <c r="BM442" i="1"/>
  <c r="AW445" i="1"/>
  <c r="BM670" i="1"/>
  <c r="CC977" i="1"/>
  <c r="BQ624" i="1"/>
  <c r="Y980" i="1"/>
  <c r="BU483" i="1"/>
  <c r="BM510" i="1"/>
  <c r="Q1049" i="1"/>
  <c r="BI806" i="1"/>
  <c r="Y839" i="1"/>
  <c r="CG588" i="1"/>
  <c r="CG550" i="1"/>
  <c r="BI453" i="1"/>
  <c r="CC279" i="1"/>
  <c r="BU1415" i="1"/>
  <c r="CG1055" i="1"/>
  <c r="BQ664" i="1"/>
  <c r="CC2113" i="1"/>
  <c r="AW641" i="1"/>
  <c r="BU874" i="1"/>
  <c r="BE992" i="1"/>
  <c r="AS1729" i="1"/>
  <c r="AS894" i="1"/>
  <c r="AC1049" i="1"/>
  <c r="BU1240" i="1"/>
  <c r="AW2566" i="1"/>
  <c r="Y1020" i="1"/>
  <c r="BI433" i="1"/>
  <c r="BY300" i="1"/>
  <c r="BU545" i="1"/>
  <c r="BM986" i="1"/>
  <c r="M1001" i="1"/>
  <c r="BY876" i="1"/>
  <c r="BQ785" i="1"/>
  <c r="AS719" i="1"/>
  <c r="AG641" i="1"/>
  <c r="BY616" i="1"/>
  <c r="BM802" i="1"/>
  <c r="AG888" i="1"/>
  <c r="Y914" i="1"/>
  <c r="CC685" i="1"/>
  <c r="BE642" i="1"/>
  <c r="CC523" i="1"/>
  <c r="BQ837" i="1"/>
  <c r="BM739" i="1"/>
  <c r="AS705" i="1"/>
  <c r="CC805" i="1"/>
  <c r="CC869" i="1"/>
  <c r="CC986" i="1"/>
  <c r="BA1121" i="1"/>
  <c r="CC420" i="1"/>
  <c r="BM326" i="1"/>
  <c r="CG477" i="1"/>
  <c r="AS928" i="1"/>
  <c r="U917" i="1"/>
  <c r="CG1211" i="1"/>
  <c r="AO1233" i="1"/>
  <c r="BI2605" i="1"/>
  <c r="BQ1008" i="1"/>
  <c r="BY540" i="1"/>
  <c r="BY537" i="1"/>
  <c r="AS987" i="1"/>
  <c r="U971" i="1"/>
  <c r="AO1646" i="1"/>
  <c r="BI1947" i="1"/>
  <c r="BU274" i="1"/>
  <c r="BY372" i="1"/>
  <c r="BQ1720" i="1"/>
  <c r="CC1121" i="1"/>
  <c r="BQ1212" i="1"/>
  <c r="M1231" i="1"/>
  <c r="AW258" i="1"/>
  <c r="AW1442" i="1"/>
  <c r="BM1209" i="1"/>
  <c r="BI489" i="1"/>
  <c r="AO545" i="1"/>
  <c r="BM792" i="1"/>
  <c r="BU907" i="1"/>
  <c r="AK1000" i="1"/>
  <c r="BM1121" i="1"/>
  <c r="AO1848" i="1"/>
  <c r="AK2590" i="1"/>
  <c r="BQ1625" i="1"/>
  <c r="CG1139" i="1"/>
  <c r="CC1292" i="1"/>
  <c r="BU853" i="1"/>
  <c r="CG558" i="1"/>
  <c r="BA2605" i="1"/>
  <c r="AS1405" i="1"/>
  <c r="CG1128" i="1"/>
  <c r="BI392" i="1"/>
  <c r="CC512" i="1"/>
  <c r="BM519" i="1"/>
  <c r="AO733" i="1"/>
  <c r="BI797" i="1"/>
  <c r="BM860" i="1"/>
  <c r="BU567" i="1"/>
  <c r="CG1058" i="1"/>
  <c r="BI651" i="1"/>
  <c r="Y742" i="1"/>
  <c r="BE1065" i="1"/>
  <c r="AS1062" i="1"/>
  <c r="CC614" i="1"/>
  <c r="BU686" i="1"/>
  <c r="CG1009" i="1"/>
  <c r="I980" i="1"/>
  <c r="AS1362" i="1"/>
  <c r="CG1083" i="1"/>
  <c r="U1009" i="1"/>
  <c r="BQ1029" i="1"/>
  <c r="BU1061" i="1"/>
  <c r="Q972" i="1"/>
  <c r="M1191" i="1"/>
  <c r="BM1167" i="1"/>
  <c r="BU1107" i="1"/>
  <c r="CC554" i="1"/>
  <c r="CG694" i="1"/>
  <c r="BM1076" i="1"/>
  <c r="BY1037" i="1"/>
  <c r="AS1288" i="1"/>
  <c r="AS1287" i="1"/>
  <c r="BY344" i="1"/>
  <c r="CG399" i="1"/>
  <c r="BI410" i="1"/>
  <c r="CG1898" i="1"/>
  <c r="AW788" i="1"/>
  <c r="BM994" i="1"/>
  <c r="BM1162" i="1"/>
  <c r="BQ1239" i="1"/>
  <c r="CC1357" i="1"/>
  <c r="I300" i="1"/>
  <c r="CC1082" i="1"/>
  <c r="CC1987" i="1"/>
  <c r="BE1098" i="1"/>
  <c r="BU1236" i="1"/>
  <c r="BU1345" i="1"/>
  <c r="BQ404" i="1"/>
  <c r="BA994" i="1"/>
  <c r="BA1174" i="1"/>
  <c r="BY743" i="1"/>
  <c r="CC707" i="1"/>
  <c r="AW643" i="1"/>
  <c r="CG1132" i="1"/>
  <c r="CC1181" i="1"/>
  <c r="CG1243" i="1"/>
  <c r="CG1245" i="1"/>
  <c r="BI1544" i="1"/>
  <c r="AS1238" i="1"/>
  <c r="BE1203" i="1"/>
  <c r="U1280" i="1"/>
  <c r="CG372" i="1"/>
  <c r="CC1264" i="1"/>
  <c r="BI1589" i="1"/>
  <c r="Y1723" i="1"/>
  <c r="CG274" i="1"/>
  <c r="BQ406" i="1"/>
  <c r="BM656" i="1"/>
  <c r="BU1140" i="1"/>
  <c r="BM734" i="1"/>
  <c r="I595" i="1"/>
  <c r="BI867" i="1"/>
  <c r="BQ910" i="1"/>
  <c r="M1111" i="1"/>
  <c r="Y693" i="1"/>
  <c r="AO789" i="1"/>
  <c r="U993" i="1"/>
  <c r="CG1043" i="1"/>
  <c r="CG966" i="1"/>
  <c r="AS704" i="1"/>
  <c r="BU761" i="1"/>
  <c r="BY1138" i="1"/>
  <c r="BI861" i="1"/>
  <c r="Q690" i="1"/>
  <c r="BA939" i="1"/>
  <c r="AS1028" i="1"/>
  <c r="BI1197" i="1"/>
  <c r="CG1532" i="1"/>
  <c r="AC1034" i="1"/>
  <c r="BQ1209" i="1"/>
  <c r="BI904" i="1"/>
  <c r="U1772" i="1"/>
  <c r="U1027" i="1"/>
  <c r="CG1174" i="1"/>
  <c r="AW1201" i="1"/>
  <c r="AW371" i="1"/>
  <c r="AW379" i="1"/>
  <c r="BE447" i="1"/>
  <c r="BU706" i="1"/>
  <c r="AS1838" i="1"/>
  <c r="BM952" i="1"/>
  <c r="CG1239" i="1"/>
  <c r="BI1476" i="1"/>
  <c r="BM279" i="1"/>
  <c r="BI265" i="1"/>
  <c r="BI1660" i="1"/>
  <c r="BQ439" i="1"/>
  <c r="AW2142" i="1"/>
  <c r="CC2604" i="1"/>
  <c r="BU1393" i="1"/>
  <c r="BU435" i="1"/>
  <c r="BY1111" i="1"/>
  <c r="CG1604" i="1"/>
  <c r="BA1208" i="1"/>
  <c r="CC841" i="1"/>
  <c r="BE1112" i="1"/>
  <c r="AK494" i="1"/>
  <c r="AG1719" i="1"/>
  <c r="AS1226" i="1"/>
  <c r="CC907" i="1"/>
  <c r="BQ907" i="1"/>
  <c r="BQ845" i="1"/>
  <c r="AC2597" i="1"/>
  <c r="BI952" i="1"/>
  <c r="BQ986" i="1"/>
  <c r="BM944" i="1"/>
  <c r="I1022" i="1"/>
  <c r="AW981" i="1"/>
  <c r="BM2447" i="1"/>
  <c r="BQ1195" i="1"/>
  <c r="BI1888" i="1"/>
  <c r="AW385" i="1"/>
  <c r="BM292" i="1"/>
  <c r="AS1399" i="1"/>
  <c r="CG586" i="1"/>
  <c r="BY1908" i="1"/>
  <c r="BI1470" i="1"/>
  <c r="AW1280" i="1"/>
  <c r="AS1404" i="1"/>
  <c r="BM498" i="1"/>
  <c r="BY544" i="1"/>
  <c r="AO399" i="1"/>
  <c r="BI697" i="1"/>
  <c r="BA1722" i="1"/>
  <c r="BI1029" i="1"/>
  <c r="CG316" i="1"/>
  <c r="BQ567" i="1"/>
  <c r="BU1135" i="1"/>
  <c r="AS1175" i="1"/>
  <c r="AO705" i="1"/>
  <c r="Y916" i="1"/>
  <c r="Y939" i="1"/>
  <c r="U495" i="1"/>
  <c r="Q986" i="1"/>
  <c r="AC543" i="1"/>
  <c r="BY529" i="1"/>
  <c r="CG742" i="1"/>
  <c r="BI811" i="1"/>
  <c r="BQ873" i="1"/>
  <c r="CG418" i="1"/>
  <c r="AS1135" i="1"/>
  <c r="M1169" i="1"/>
  <c r="BI672" i="1"/>
  <c r="BE446" i="1"/>
  <c r="BQ819" i="1"/>
  <c r="AK896" i="1"/>
  <c r="BY930" i="1"/>
  <c r="BU1198" i="1"/>
  <c r="AW1377" i="1"/>
  <c r="BE1336" i="1"/>
  <c r="BQ851" i="1"/>
  <c r="BY771" i="1"/>
  <c r="CC736" i="1"/>
  <c r="CC833" i="1"/>
  <c r="BI343" i="1"/>
  <c r="I2604" i="1"/>
  <c r="CC294" i="1"/>
  <c r="BQ350" i="1"/>
  <c r="AW271" i="1"/>
  <c r="BA1057" i="1"/>
  <c r="M1070" i="1"/>
  <c r="BU1174" i="1"/>
  <c r="CG384" i="1"/>
  <c r="BU837" i="1"/>
  <c r="BI719" i="1"/>
  <c r="M1086" i="1"/>
  <c r="BI571" i="1"/>
  <c r="BI1229" i="1"/>
  <c r="BM848" i="1"/>
  <c r="BQ771" i="1"/>
  <c r="BM523" i="1"/>
  <c r="BQ505" i="1"/>
  <c r="BA925" i="1"/>
  <c r="CC902" i="1"/>
  <c r="M1187" i="1"/>
  <c r="CG1210" i="1"/>
  <c r="BE2604" i="1"/>
  <c r="U1279" i="1"/>
  <c r="BI1775" i="1"/>
  <c r="U964" i="1"/>
  <c r="AW1147" i="1"/>
  <c r="AW1126" i="1"/>
  <c r="AC1327" i="1"/>
  <c r="I1327" i="1"/>
  <c r="BQ390" i="1"/>
  <c r="BQ502" i="1"/>
  <c r="BQ579" i="1"/>
  <c r="BM592" i="1"/>
  <c r="CC572" i="1"/>
  <c r="BM259" i="1"/>
  <c r="BQ1202" i="1"/>
  <c r="AO838" i="1"/>
  <c r="BQ806" i="1"/>
  <c r="CG1903" i="1"/>
  <c r="BA988" i="1"/>
  <c r="BU672" i="1"/>
  <c r="CC733" i="1"/>
  <c r="BA2604" i="1"/>
  <c r="BQ342" i="1"/>
  <c r="BQ1610" i="1"/>
  <c r="BM1260" i="1"/>
  <c r="BY442" i="1"/>
  <c r="M942" i="1"/>
  <c r="AO498" i="1"/>
  <c r="AW1665" i="1"/>
  <c r="AO1181" i="1"/>
  <c r="AS1765" i="1"/>
  <c r="CG1223" i="1"/>
  <c r="CG2465" i="1"/>
  <c r="BM349" i="1"/>
  <c r="AK1016" i="1"/>
  <c r="AG1180" i="1"/>
  <c r="M1138" i="1"/>
  <c r="BE1181" i="1"/>
  <c r="M1092" i="1"/>
  <c r="BQ1569" i="1"/>
  <c r="M1203" i="1"/>
  <c r="CC1223" i="1"/>
  <c r="BI1167" i="1"/>
  <c r="AW1457" i="1"/>
  <c r="BU1359" i="1"/>
  <c r="CG456" i="1"/>
  <c r="AG740" i="1"/>
  <c r="BI1112" i="1"/>
  <c r="BA1056" i="1"/>
  <c r="BM1783" i="1"/>
  <c r="CG1460" i="1"/>
  <c r="BI949" i="1"/>
  <c r="AW1365" i="1"/>
  <c r="AW1341" i="1"/>
  <c r="Y960" i="1"/>
  <c r="BY1159" i="1"/>
  <c r="BM2365" i="1"/>
  <c r="CG377" i="1"/>
  <c r="AS1842" i="1"/>
  <c r="BQ413" i="1"/>
  <c r="CG1141" i="1"/>
  <c r="Q1014" i="1"/>
  <c r="BY1201" i="1"/>
  <c r="CG483" i="1"/>
  <c r="CC1338" i="1"/>
  <c r="CC405" i="1"/>
  <c r="AS595" i="1"/>
  <c r="Q999" i="1"/>
  <c r="Y1070" i="1"/>
  <c r="CG442" i="1"/>
  <c r="AS707" i="1"/>
  <c r="Y1068" i="1"/>
  <c r="AW1175" i="1"/>
  <c r="AS909" i="1"/>
  <c r="BQ1138" i="1"/>
  <c r="BA1196" i="1"/>
  <c r="AO1847" i="1"/>
  <c r="BY293" i="1"/>
  <c r="BM895" i="1"/>
  <c r="CG914" i="1"/>
  <c r="BY1961" i="1"/>
  <c r="Q1058" i="1"/>
  <c r="CC718" i="1"/>
  <c r="BU799" i="1"/>
  <c r="BA1649" i="1"/>
  <c r="BA1183" i="1"/>
  <c r="Q988" i="1"/>
  <c r="BY1034" i="1"/>
  <c r="BA1811" i="1"/>
  <c r="BU263" i="1"/>
  <c r="BQ307" i="1"/>
  <c r="U942" i="1"/>
  <c r="CG1518" i="1"/>
  <c r="BQ922" i="1"/>
  <c r="BE1278" i="1"/>
  <c r="BQ572" i="1"/>
  <c r="BE400" i="1"/>
  <c r="Y943" i="1"/>
  <c r="CC921" i="1"/>
  <c r="BY1196" i="1"/>
  <c r="AO1702" i="1"/>
  <c r="BU767" i="1"/>
  <c r="BI980" i="1"/>
  <c r="BI1685" i="1"/>
  <c r="BU1197" i="1"/>
  <c r="AK1028" i="1"/>
  <c r="CC1208" i="1"/>
  <c r="CG266" i="1"/>
  <c r="BI1573" i="1"/>
  <c r="AS946" i="1"/>
  <c r="I1036" i="1"/>
  <c r="BI1223" i="1"/>
  <c r="AW1327" i="1"/>
  <c r="CG630" i="1"/>
  <c r="CG273" i="1"/>
  <c r="BM280" i="1"/>
  <c r="Y992" i="1"/>
  <c r="BE1139" i="1"/>
  <c r="BI308" i="1"/>
  <c r="M1967" i="1"/>
  <c r="CG714" i="1"/>
  <c r="BU1384" i="1"/>
  <c r="BQ553" i="1"/>
  <c r="AW1560" i="1"/>
  <c r="BQ833" i="1"/>
  <c r="CG901" i="1"/>
  <c r="BA1127" i="1"/>
  <c r="AO712" i="1"/>
  <c r="AC743" i="1"/>
  <c r="CC847" i="1"/>
  <c r="BU845" i="1"/>
  <c r="BQ998" i="1"/>
  <c r="BE2267" i="1"/>
  <c r="AW1345" i="1"/>
  <c r="AS1022" i="1"/>
  <c r="BU988" i="1"/>
  <c r="BI1093" i="1"/>
  <c r="BY1006" i="1"/>
  <c r="BM991" i="1"/>
  <c r="BM1182" i="1"/>
  <c r="AW2414" i="1"/>
  <c r="BU804" i="1"/>
  <c r="I935" i="1"/>
  <c r="BU929" i="1"/>
  <c r="BI1572" i="1"/>
  <c r="BE1222" i="1"/>
  <c r="BI1672" i="1"/>
  <c r="BE1348" i="1"/>
  <c r="I2553" i="1"/>
  <c r="AG2603" i="1"/>
  <c r="BY455" i="1"/>
  <c r="BE1320" i="1"/>
  <c r="AO1616" i="1"/>
  <c r="I298" i="1"/>
  <c r="CG335" i="1"/>
  <c r="AK400" i="1"/>
  <c r="CG532" i="1"/>
  <c r="BY326" i="1"/>
  <c r="CG656" i="1"/>
  <c r="CC1371" i="1"/>
  <c r="AS1259" i="1"/>
  <c r="BU391" i="1"/>
  <c r="BM399" i="1"/>
  <c r="BI600" i="1"/>
  <c r="AS449" i="1"/>
  <c r="M1049" i="1"/>
  <c r="BA1244" i="1"/>
  <c r="CG405" i="1"/>
  <c r="BM300" i="1"/>
  <c r="BM588" i="1"/>
  <c r="AO694" i="1"/>
  <c r="BE1048" i="1"/>
  <c r="BA692" i="1"/>
  <c r="BY715" i="1"/>
  <c r="BI777" i="1"/>
  <c r="AS1265" i="1"/>
  <c r="CG1748" i="1"/>
  <c r="BY278" i="1"/>
  <c r="CG448" i="1"/>
  <c r="BA1617" i="1"/>
  <c r="BM886" i="1"/>
  <c r="BI480" i="1"/>
  <c r="BQ516" i="1"/>
  <c r="CC1660" i="1"/>
  <c r="BI943" i="1"/>
  <c r="BQ781" i="1"/>
  <c r="U547" i="1"/>
  <c r="AO1896" i="1"/>
  <c r="CG1113" i="1"/>
  <c r="BA1198" i="1"/>
  <c r="AW1044" i="1"/>
  <c r="BQ908" i="1"/>
  <c r="CC637" i="1"/>
  <c r="BU579" i="1"/>
  <c r="CC862" i="1"/>
  <c r="CC903" i="1"/>
  <c r="BE1715" i="1"/>
  <c r="BU2433" i="1"/>
  <c r="BM935" i="1"/>
  <c r="U840" i="1"/>
  <c r="BQ999" i="1"/>
  <c r="BI967" i="1"/>
  <c r="AC1020" i="1"/>
  <c r="CC1068" i="1"/>
  <c r="BE1845" i="1"/>
  <c r="CC2077" i="1"/>
  <c r="BE902" i="1"/>
  <c r="BM1103" i="1"/>
  <c r="AO1699" i="1"/>
  <c r="BY1222" i="1"/>
  <c r="BE1246" i="1"/>
  <c r="AO1547" i="1"/>
  <c r="Y2073" i="1"/>
  <c r="AS1377" i="1"/>
  <c r="M347" i="1"/>
  <c r="CG1715" i="1"/>
  <c r="AS2603" i="1"/>
  <c r="U299" i="1"/>
  <c r="CG320" i="1"/>
  <c r="AO546" i="1"/>
  <c r="BY418" i="1"/>
  <c r="BQ267" i="1"/>
  <c r="BM558" i="1"/>
  <c r="CC1194" i="1"/>
  <c r="AW2605" i="1"/>
  <c r="CC386" i="1"/>
  <c r="BY393" i="1"/>
  <c r="CC476" i="1"/>
  <c r="BM441" i="1"/>
  <c r="BM951" i="1"/>
  <c r="BI2601" i="1"/>
  <c r="AW313" i="1"/>
  <c r="BM461" i="1"/>
  <c r="BI545" i="1"/>
  <c r="BQ694" i="1"/>
  <c r="BQ791" i="1"/>
  <c r="CG980" i="1"/>
  <c r="BA642" i="1"/>
  <c r="AW743" i="1"/>
  <c r="CG1233" i="1"/>
  <c r="M1184" i="1"/>
  <c r="BU1434" i="1"/>
  <c r="CG349" i="1"/>
  <c r="BU966" i="1"/>
  <c r="BI741" i="1"/>
  <c r="CG362" i="1"/>
  <c r="CG414" i="1"/>
  <c r="CC1142" i="1"/>
  <c r="BM791" i="1"/>
  <c r="Y1035" i="1"/>
  <c r="BI494" i="1"/>
  <c r="BY1533" i="1"/>
  <c r="CG886" i="1"/>
  <c r="U2259" i="1"/>
  <c r="M893" i="1"/>
  <c r="BA740" i="1"/>
  <c r="BE931" i="1"/>
  <c r="I924" i="1"/>
  <c r="M952" i="1"/>
  <c r="AK998" i="1"/>
  <c r="AS1785" i="1"/>
  <c r="AK1331" i="1"/>
  <c r="AC741" i="1"/>
  <c r="M963" i="1"/>
  <c r="CG1131" i="1"/>
  <c r="BE1161" i="1"/>
  <c r="M1233" i="1"/>
  <c r="BE1180" i="1"/>
  <c r="BA2223" i="1"/>
  <c r="CG2058" i="1"/>
  <c r="BM980" i="1"/>
  <c r="BA1217" i="1"/>
  <c r="CC1328" i="1"/>
  <c r="AW432" i="1"/>
  <c r="AC1429" i="1"/>
  <c r="BU281" i="1"/>
  <c r="BI2128" i="1"/>
  <c r="BM782" i="1"/>
  <c r="BU574" i="1"/>
  <c r="AW1330" i="1"/>
  <c r="BY316" i="1"/>
  <c r="CG400" i="1"/>
  <c r="BQ537" i="1"/>
  <c r="CC967" i="1"/>
  <c r="BE494" i="1"/>
  <c r="I1043" i="1"/>
  <c r="I929" i="1"/>
  <c r="BA1387" i="1"/>
  <c r="BM386" i="1"/>
  <c r="BQ600" i="1"/>
  <c r="BU445" i="1"/>
  <c r="BU1141" i="1"/>
  <c r="BY701" i="1"/>
  <c r="CG376" i="1"/>
  <c r="BM862" i="1"/>
  <c r="CG432" i="1"/>
  <c r="BQ676" i="1"/>
  <c r="BM1016" i="1"/>
  <c r="BM776" i="1"/>
  <c r="BA1072" i="1"/>
  <c r="BQ2604" i="1"/>
  <c r="CC1072" i="1"/>
  <c r="CG1127" i="1"/>
  <c r="AW2085" i="1"/>
  <c r="Q2602" i="1"/>
  <c r="BM865" i="1"/>
  <c r="BM559" i="1"/>
  <c r="Y1678" i="1"/>
  <c r="AK943" i="1"/>
  <c r="BQ1498" i="1"/>
  <c r="Q498" i="1"/>
  <c r="AO1279" i="1"/>
  <c r="U1036" i="1"/>
  <c r="BM1037" i="1"/>
  <c r="M971" i="1"/>
  <c r="BQ1365" i="1"/>
  <c r="BU655" i="1"/>
  <c r="BQ1526" i="1"/>
  <c r="Q645" i="1"/>
  <c r="BI1019" i="1"/>
  <c r="AW1106" i="1"/>
  <c r="Q1054" i="1"/>
  <c r="BY1187" i="1"/>
  <c r="M1232" i="1"/>
  <c r="AW2050" i="1"/>
  <c r="I2063" i="1"/>
  <c r="I1021" i="1"/>
  <c r="BM1215" i="1"/>
  <c r="BI1545" i="1"/>
  <c r="Y2604" i="1"/>
  <c r="AW1303" i="1"/>
  <c r="AS1380" i="1"/>
  <c r="CG2343" i="1"/>
  <c r="AK2525" i="1"/>
  <c r="BY1189" i="1"/>
  <c r="I1426" i="1"/>
  <c r="AW411" i="1"/>
  <c r="CG462" i="1"/>
  <c r="BI349" i="1"/>
  <c r="BY407" i="1"/>
  <c r="CG2378" i="1"/>
  <c r="BQ1203" i="1"/>
  <c r="BY330" i="1"/>
  <c r="BU407" i="1"/>
  <c r="CG523" i="1"/>
  <c r="BU460" i="1"/>
  <c r="AS1140" i="1"/>
  <c r="BY844" i="1"/>
  <c r="BA1170" i="1"/>
  <c r="Y923" i="1"/>
  <c r="CG1642" i="1"/>
  <c r="AK351" i="1"/>
  <c r="AW384" i="1"/>
  <c r="BI334" i="1"/>
  <c r="BM1098" i="1"/>
  <c r="Y977" i="1"/>
  <c r="AS494" i="1"/>
  <c r="BY614" i="1"/>
  <c r="BA1803" i="1"/>
  <c r="BM708" i="1"/>
  <c r="BY530" i="1"/>
  <c r="BY656" i="1"/>
  <c r="AO938" i="1"/>
  <c r="BM610" i="1"/>
  <c r="BE1028" i="1"/>
  <c r="CC1133" i="1"/>
  <c r="BA1205" i="1"/>
  <c r="Y2603" i="1"/>
  <c r="BA1295" i="1"/>
  <c r="BI1113" i="1"/>
  <c r="BQ476" i="1"/>
  <c r="BA2414" i="1"/>
  <c r="BM809" i="1"/>
  <c r="Q918" i="1"/>
  <c r="M547" i="1"/>
  <c r="BU2441" i="1"/>
  <c r="CG880" i="1"/>
  <c r="Y1231" i="1"/>
  <c r="BY652" i="1"/>
  <c r="BA2500" i="1"/>
  <c r="U1019" i="1"/>
  <c r="BQ1642" i="1"/>
  <c r="CC876" i="1"/>
  <c r="AS974" i="1"/>
  <c r="M1065" i="1"/>
  <c r="AS1196" i="1"/>
  <c r="AW1119" i="1"/>
  <c r="BM1156" i="1"/>
  <c r="CG1380" i="1"/>
  <c r="Y2286" i="1"/>
  <c r="M1036" i="1"/>
  <c r="M1153" i="1"/>
  <c r="AW1204" i="1"/>
  <c r="AW1425" i="1"/>
  <c r="AO1674" i="1"/>
  <c r="CG257" i="1"/>
  <c r="CG1776" i="1"/>
  <c r="CG1559" i="1"/>
  <c r="BU1231" i="1"/>
  <c r="AW1288" i="1"/>
  <c r="BY414" i="1"/>
  <c r="CG613" i="1"/>
  <c r="CG264" i="1"/>
  <c r="CC453" i="1"/>
  <c r="AW1604" i="1"/>
  <c r="AO1630" i="1"/>
  <c r="BI1541" i="1"/>
  <c r="BM494" i="1"/>
  <c r="BI400" i="1"/>
  <c r="CG474" i="1"/>
  <c r="CG761" i="1"/>
  <c r="CG811" i="1"/>
  <c r="BM959" i="1"/>
  <c r="AG2602" i="1"/>
  <c r="AS1461" i="1"/>
  <c r="BY574" i="1"/>
  <c r="BQ588" i="1"/>
  <c r="Y545" i="1"/>
  <c r="AG838" i="1"/>
  <c r="BM866" i="1"/>
  <c r="BY1085" i="1"/>
  <c r="BE904" i="1"/>
  <c r="AW2335" i="1"/>
  <c r="BY774" i="1"/>
  <c r="AK977" i="1"/>
  <c r="BA1141" i="1"/>
  <c r="CG973" i="1"/>
  <c r="BM361" i="1"/>
  <c r="CG427" i="1"/>
  <c r="CG713" i="1"/>
  <c r="BY334" i="1"/>
  <c r="AW1433" i="1"/>
  <c r="M1105" i="1"/>
  <c r="BI775" i="1"/>
  <c r="CG2062" i="1"/>
  <c r="Q928" i="1"/>
  <c r="AS1195" i="1"/>
  <c r="CG840" i="1"/>
  <c r="Q2162" i="1"/>
  <c r="CG991" i="1"/>
  <c r="CG315" i="1"/>
  <c r="BQ950" i="1"/>
  <c r="CG2122" i="1"/>
  <c r="M980" i="1"/>
  <c r="CG1036" i="1"/>
  <c r="CC917" i="1"/>
  <c r="AG1082" i="1"/>
  <c r="AS1224" i="1"/>
  <c r="CG1687" i="1"/>
  <c r="AK2604" i="1"/>
  <c r="CC1413" i="1"/>
  <c r="CC2464" i="1"/>
  <c r="BQ763" i="1"/>
  <c r="BM1119" i="1"/>
  <c r="M1212" i="1"/>
  <c r="BU1449" i="1"/>
  <c r="U302" i="1"/>
  <c r="Y398" i="1"/>
  <c r="BI377" i="1"/>
  <c r="Y2553" i="1"/>
  <c r="BU1454" i="1"/>
  <c r="AS1329" i="1"/>
  <c r="BI383" i="1"/>
  <c r="BQ628" i="1"/>
  <c r="BI502" i="1"/>
  <c r="BQ700" i="1"/>
  <c r="BQ651" i="1"/>
  <c r="CG1056" i="1"/>
  <c r="BI1239" i="1"/>
  <c r="AC691" i="1"/>
  <c r="CC655" i="1"/>
  <c r="BU1035" i="1"/>
  <c r="AW1139" i="1"/>
  <c r="AK1068" i="1"/>
  <c r="BI1202" i="1"/>
  <c r="AW895" i="1"/>
  <c r="CC1278" i="1"/>
  <c r="CC777" i="1"/>
  <c r="AS763" i="1"/>
  <c r="AW978" i="1"/>
  <c r="BY1162" i="1"/>
  <c r="CG1476" i="1"/>
  <c r="BY1252" i="1"/>
  <c r="BM811" i="1"/>
  <c r="BU757" i="1"/>
  <c r="CC1012" i="1"/>
  <c r="BY995" i="1"/>
  <c r="AW1225" i="1"/>
  <c r="BE1351" i="1"/>
  <c r="BM274" i="1"/>
  <c r="BE495" i="1"/>
  <c r="BA1128" i="1"/>
  <c r="BQ1666" i="1"/>
  <c r="I1132" i="1"/>
  <c r="BY853" i="1"/>
  <c r="AG693" i="1"/>
  <c r="AW929" i="1"/>
  <c r="CC1692" i="1"/>
  <c r="AW1191" i="1"/>
  <c r="Y789" i="1"/>
  <c r="BI1007" i="1"/>
  <c r="BI1824" i="1"/>
  <c r="AS1251" i="1"/>
  <c r="AS862" i="1"/>
  <c r="Q984" i="1"/>
  <c r="AS2062" i="1"/>
  <c r="BA1322" i="1"/>
  <c r="BY1839" i="1"/>
  <c r="BM298" i="1"/>
  <c r="BM390" i="1"/>
  <c r="BY515" i="1"/>
  <c r="BE1049" i="1"/>
  <c r="CC470" i="1"/>
  <c r="BM694" i="1"/>
  <c r="AO2455" i="1"/>
  <c r="Y2251" i="1"/>
  <c r="BM608" i="1"/>
  <c r="AW547" i="1"/>
  <c r="AW1002" i="1"/>
  <c r="BY918" i="1"/>
  <c r="CC1446" i="1"/>
  <c r="I1034" i="1"/>
  <c r="CC312" i="1"/>
  <c r="BE1190" i="1"/>
  <c r="BE1254" i="1"/>
  <c r="M1014" i="1"/>
  <c r="BI798" i="1"/>
  <c r="CC1988" i="1"/>
  <c r="AC1007" i="1"/>
  <c r="CG922" i="1"/>
  <c r="CC587" i="1"/>
  <c r="AO2073" i="1"/>
  <c r="BU1180" i="1"/>
  <c r="I896" i="1"/>
  <c r="CG1037" i="1"/>
  <c r="Y2219" i="1"/>
  <c r="CC260" i="1"/>
  <c r="BM1419" i="1"/>
  <c r="AW350" i="1"/>
  <c r="CG1831" i="1"/>
  <c r="BY1135" i="1"/>
  <c r="AC301" i="1"/>
  <c r="BM1187" i="1"/>
  <c r="AS733" i="1"/>
  <c r="BA1272" i="1"/>
  <c r="CC838" i="1"/>
  <c r="U1083" i="1"/>
  <c r="BY1168" i="1"/>
  <c r="AK957" i="1"/>
  <c r="BA916" i="1"/>
  <c r="Y972" i="1"/>
  <c r="BY1233" i="1"/>
  <c r="CC1030" i="1"/>
  <c r="CG1197" i="1"/>
  <c r="BE1250" i="1"/>
  <c r="BE1376" i="1"/>
  <c r="BA1415" i="1"/>
  <c r="BY888" i="1"/>
  <c r="BA1054" i="1"/>
  <c r="BY2016" i="1"/>
  <c r="BY1243" i="1"/>
  <c r="CC706" i="1"/>
  <c r="AC925" i="1"/>
  <c r="CG2139" i="1"/>
  <c r="BE1162" i="1"/>
  <c r="AS896" i="1"/>
  <c r="BA921" i="1"/>
  <c r="CG1782" i="1"/>
  <c r="CG1671" i="1"/>
  <c r="BU1007" i="1"/>
  <c r="AO1793" i="1"/>
  <c r="CC861" i="1"/>
  <c r="BU421" i="1"/>
  <c r="Q917" i="1"/>
  <c r="CC795" i="1"/>
  <c r="Q1132" i="1"/>
  <c r="BA1162" i="1"/>
  <c r="CC568" i="1"/>
  <c r="AS699" i="1"/>
  <c r="CC739" i="1"/>
  <c r="BQ728" i="1"/>
  <c r="I693" i="1"/>
  <c r="U788" i="1"/>
  <c r="AW839" i="1"/>
  <c r="BI764" i="1"/>
  <c r="BU887" i="1"/>
  <c r="BM1154" i="1"/>
  <c r="CG1148" i="1"/>
  <c r="BU1267" i="1"/>
  <c r="CG652" i="1"/>
  <c r="Y963" i="1"/>
  <c r="CG2490" i="1"/>
  <c r="U838" i="1"/>
  <c r="BQ823" i="1"/>
  <c r="BQ887" i="1"/>
  <c r="AW693" i="1"/>
  <c r="BM1036" i="1"/>
  <c r="CC740" i="1"/>
  <c r="AS833" i="1"/>
  <c r="BY1699" i="1"/>
  <c r="CC336" i="1"/>
  <c r="CG312" i="1"/>
  <c r="CG777" i="1"/>
  <c r="BM964" i="1"/>
  <c r="BQ994" i="1"/>
  <c r="Y1040" i="1"/>
  <c r="BQ273" i="1"/>
  <c r="CG1803" i="1"/>
  <c r="M916" i="1"/>
  <c r="CC923" i="1"/>
  <c r="AS959" i="1"/>
  <c r="BA1063" i="1"/>
  <c r="AO986" i="1"/>
  <c r="U1013" i="1"/>
  <c r="BA1050" i="1"/>
  <c r="BM953" i="1"/>
  <c r="AW943" i="1"/>
  <c r="M991" i="1"/>
  <c r="BQ1538" i="1"/>
  <c r="AO727" i="1"/>
  <c r="BQ607" i="1"/>
  <c r="BQ490" i="1"/>
  <c r="CG1188" i="1"/>
  <c r="BM1176" i="1"/>
  <c r="AO1033" i="1"/>
  <c r="CC406" i="1"/>
  <c r="BM1785" i="1"/>
  <c r="CG466" i="1"/>
  <c r="AW973" i="1"/>
  <c r="AW1275" i="1"/>
  <c r="BI2463" i="1"/>
  <c r="CG531" i="1"/>
  <c r="BI1030" i="1"/>
  <c r="AW1387" i="1"/>
  <c r="AK2517" i="1"/>
  <c r="M641" i="1"/>
  <c r="M1377" i="1"/>
  <c r="BY564" i="1"/>
  <c r="BA1153" i="1"/>
  <c r="AK840" i="1"/>
  <c r="BQ882" i="1"/>
  <c r="BU1058" i="1"/>
  <c r="AO1574" i="1"/>
  <c r="AW1498" i="1"/>
  <c r="U2161" i="1"/>
  <c r="BU1133" i="1"/>
  <c r="I984" i="1"/>
  <c r="CC735" i="1"/>
  <c r="AC690" i="1"/>
  <c r="Q914" i="1"/>
  <c r="I944" i="1"/>
  <c r="AO1897" i="1"/>
  <c r="U2584" i="1"/>
  <c r="AS1104" i="1"/>
  <c r="AW935" i="1"/>
  <c r="AC1035" i="1"/>
  <c r="AC978" i="1"/>
  <c r="BM1145" i="1"/>
  <c r="CG1191" i="1"/>
  <c r="CC1952" i="1"/>
  <c r="BU1068" i="1"/>
  <c r="BU1023" i="1"/>
  <c r="AW1107" i="1"/>
  <c r="CC1069" i="1"/>
  <c r="AO1657" i="1"/>
  <c r="CC1393" i="1"/>
  <c r="CG336" i="1"/>
  <c r="AW319" i="1"/>
  <c r="AS901" i="1"/>
  <c r="CG1126" i="1"/>
  <c r="BQ1124" i="1"/>
  <c r="AW1162" i="1"/>
  <c r="AS1321" i="1"/>
  <c r="BU1453" i="1"/>
  <c r="AK398" i="1"/>
  <c r="AW426" i="1"/>
  <c r="BI676" i="1"/>
  <c r="CG861" i="1"/>
  <c r="AW1274" i="1"/>
  <c r="BU428" i="1"/>
  <c r="CG344" i="1"/>
  <c r="BI474" i="1"/>
  <c r="BQ708" i="1"/>
  <c r="BU1439" i="1"/>
  <c r="AK1229" i="1"/>
  <c r="BI1684" i="1"/>
  <c r="AC991" i="1"/>
  <c r="CC970" i="1"/>
  <c r="I841" i="1"/>
  <c r="AS1447" i="1"/>
  <c r="CC2584" i="1"/>
  <c r="CG684" i="1"/>
  <c r="BI1104" i="1"/>
  <c r="CC307" i="1"/>
  <c r="AK2567" i="1"/>
  <c r="CC1005" i="1"/>
  <c r="BQ1541" i="1"/>
  <c r="CG293" i="1"/>
  <c r="BU722" i="1"/>
  <c r="AS1155" i="1"/>
  <c r="CC1785" i="1"/>
  <c r="AW1070" i="1"/>
  <c r="M1068" i="1"/>
  <c r="BM818" i="1"/>
  <c r="BU581" i="1"/>
  <c r="CG895" i="1"/>
  <c r="U981" i="1"/>
  <c r="BM774" i="1"/>
  <c r="M1156" i="1"/>
  <c r="AW1285" i="1"/>
  <c r="CC1435" i="1"/>
  <c r="CG467" i="1"/>
  <c r="AO447" i="1"/>
  <c r="BQ294" i="1"/>
  <c r="CG295" i="1"/>
  <c r="BU1398" i="1"/>
  <c r="CG308" i="1"/>
  <c r="BQ291" i="1"/>
  <c r="BQ448" i="1"/>
  <c r="AC986" i="1"/>
  <c r="M998" i="1"/>
  <c r="BU501" i="1"/>
  <c r="CC491" i="1"/>
  <c r="M973" i="1"/>
  <c r="BQ1057" i="1"/>
  <c r="CC2491" i="1"/>
  <c r="AW1057" i="1"/>
  <c r="BE1007" i="1"/>
  <c r="BY823" i="1"/>
  <c r="AS789" i="1"/>
  <c r="BU781" i="1"/>
  <c r="BY799" i="1"/>
  <c r="BM1140" i="1"/>
  <c r="AG2454" i="1"/>
  <c r="AK743" i="1"/>
  <c r="CC1105" i="1"/>
  <c r="BI889" i="1"/>
  <c r="BA889" i="1"/>
  <c r="BU869" i="1"/>
  <c r="BQ455" i="1"/>
  <c r="CG774" i="1"/>
  <c r="CG2573" i="1"/>
  <c r="BI1098" i="1"/>
  <c r="BU1000" i="1"/>
  <c r="BA840" i="1"/>
  <c r="BQ1553" i="1"/>
  <c r="M956" i="1"/>
  <c r="BA1369" i="1"/>
  <c r="Q1426" i="1"/>
  <c r="M544" i="1"/>
  <c r="AK1048" i="1"/>
  <c r="M937" i="1"/>
  <c r="M903" i="1"/>
  <c r="AO936" i="1"/>
  <c r="AS1903" i="1"/>
  <c r="AS784" i="1"/>
  <c r="CG971" i="1"/>
  <c r="CG1015" i="1"/>
  <c r="AS1968" i="1"/>
  <c r="BY1177" i="1"/>
  <c r="BU575" i="1"/>
  <c r="Q641" i="1"/>
  <c r="AO1975" i="1"/>
  <c r="BI677" i="1"/>
  <c r="AW1166" i="1"/>
  <c r="CG1615" i="1"/>
  <c r="CC1370" i="1"/>
  <c r="BQ589" i="1"/>
  <c r="BQ435" i="1"/>
  <c r="BU389" i="1"/>
  <c r="BA397" i="1"/>
  <c r="BQ1176" i="1"/>
  <c r="CC322" i="1"/>
  <c r="AW305" i="1"/>
  <c r="BI371" i="1"/>
  <c r="CG693" i="1"/>
  <c r="BQ643" i="1"/>
  <c r="CG497" i="1"/>
  <c r="M495" i="1"/>
  <c r="BY796" i="1"/>
  <c r="BM526" i="1"/>
  <c r="M497" i="1"/>
  <c r="BQ658" i="1"/>
  <c r="Y888" i="1"/>
  <c r="CG867" i="1"/>
  <c r="AS1163" i="1"/>
  <c r="AK1063" i="1"/>
  <c r="M1009" i="1"/>
  <c r="BQ305" i="1"/>
  <c r="AK2541" i="1"/>
  <c r="BY900" i="1"/>
  <c r="BQ832" i="1"/>
  <c r="BQ1091" i="1"/>
  <c r="BQ1113" i="1"/>
  <c r="CG1020" i="1"/>
  <c r="CG1209" i="1"/>
  <c r="BI512" i="1"/>
  <c r="AO2541" i="1"/>
  <c r="M946" i="1"/>
  <c r="M889" i="1"/>
  <c r="BA644" i="1"/>
  <c r="CC999" i="1"/>
  <c r="AW967" i="1"/>
  <c r="AW790" i="1"/>
  <c r="CG1252" i="1"/>
  <c r="AO1735" i="1"/>
  <c r="AW893" i="1"/>
  <c r="CC796" i="1"/>
  <c r="CG1092" i="1"/>
  <c r="I1231" i="1"/>
  <c r="BY510" i="1"/>
  <c r="Y498" i="1"/>
  <c r="BM566" i="1"/>
  <c r="M838" i="1"/>
  <c r="M886" i="1"/>
  <c r="AW1257" i="1"/>
  <c r="Q693" i="1"/>
  <c r="BA742" i="1"/>
  <c r="AG2066" i="1"/>
  <c r="AS299" i="1"/>
  <c r="AS778" i="1"/>
  <c r="Q837" i="1"/>
  <c r="BE2105" i="1"/>
  <c r="BU474" i="1"/>
  <c r="BU911" i="1"/>
  <c r="AW937" i="1"/>
  <c r="BM2373" i="1"/>
  <c r="Y970" i="1"/>
  <c r="CG2603" i="1"/>
  <c r="BE1450" i="1"/>
  <c r="BQ299" i="1"/>
  <c r="BM644" i="1"/>
  <c r="BU516" i="1"/>
  <c r="BM440" i="1"/>
  <c r="CG623" i="1"/>
  <c r="BI503" i="1"/>
  <c r="BQ561" i="1"/>
  <c r="BQ412" i="1"/>
  <c r="BM614" i="1"/>
  <c r="BY769" i="1"/>
  <c r="BQ725" i="1"/>
  <c r="M1026" i="1"/>
  <c r="Q964" i="1"/>
  <c r="BQ1156" i="1"/>
  <c r="AC1015" i="1"/>
  <c r="AK967" i="1"/>
  <c r="BM753" i="1"/>
  <c r="BU679" i="1"/>
  <c r="CC665" i="1"/>
  <c r="BM930" i="1"/>
  <c r="CG879" i="1"/>
  <c r="BQ672" i="1"/>
  <c r="CG1646" i="1"/>
  <c r="Y2594" i="1"/>
  <c r="CC615" i="1"/>
  <c r="AS1091" i="1"/>
  <c r="BU901" i="1"/>
  <c r="BM1177" i="1"/>
  <c r="BY1153" i="1"/>
  <c r="Q1181" i="1"/>
  <c r="BU347" i="1"/>
  <c r="BQ894" i="1"/>
  <c r="CG792" i="1"/>
  <c r="M790" i="1"/>
  <c r="AS854" i="1"/>
  <c r="I930" i="1"/>
  <c r="BU915" i="1"/>
  <c r="BI956" i="1"/>
  <c r="BU1049" i="1"/>
  <c r="CC867" i="1"/>
  <c r="CC670" i="1"/>
  <c r="BE641" i="1"/>
  <c r="AK1072" i="1"/>
  <c r="BY1134" i="1"/>
  <c r="BA2373" i="1"/>
  <c r="AK944" i="1"/>
  <c r="U1033" i="1"/>
  <c r="AO742" i="1"/>
  <c r="BQ711" i="1"/>
  <c r="AS1190" i="1"/>
  <c r="BA1055" i="1"/>
  <c r="BI988" i="1"/>
  <c r="AW1974" i="1"/>
  <c r="AC1377" i="1"/>
  <c r="CC585" i="1"/>
  <c r="CG1072" i="1"/>
  <c r="BY1889" i="1"/>
  <c r="BM505" i="1"/>
  <c r="BA789" i="1"/>
  <c r="I1065" i="1"/>
  <c r="I2605" i="1"/>
  <c r="BU827" i="1"/>
  <c r="AW1313" i="1"/>
  <c r="I1280" i="1"/>
  <c r="AK445" i="1"/>
  <c r="BM544" i="1"/>
  <c r="BI497" i="1"/>
  <c r="AK645" i="1"/>
  <c r="CG1965" i="1"/>
  <c r="M1096" i="1"/>
  <c r="CC698" i="1"/>
  <c r="Q902" i="1"/>
  <c r="BQ1162" i="1"/>
  <c r="BM1218" i="1"/>
  <c r="AW1154" i="1"/>
  <c r="BU1258" i="1"/>
  <c r="AS2392" i="1"/>
  <c r="CG594" i="1"/>
  <c r="M978" i="1"/>
  <c r="BE1177" i="1"/>
  <c r="BU1337" i="1"/>
  <c r="BE1384" i="1"/>
  <c r="BM265" i="1"/>
  <c r="CC424" i="1"/>
  <c r="BQ2569" i="1"/>
  <c r="BI896" i="1"/>
  <c r="AS2111" i="1"/>
  <c r="BU348" i="1"/>
  <c r="AS1394" i="1"/>
  <c r="AO596" i="1"/>
  <c r="BI508" i="1"/>
  <c r="BY620" i="1"/>
  <c r="BY1097" i="1"/>
  <c r="BU600" i="1"/>
  <c r="CG2301" i="1"/>
  <c r="CG260" i="1"/>
  <c r="BE1454" i="1"/>
  <c r="CG476" i="1"/>
  <c r="BY593" i="1"/>
  <c r="U545" i="1"/>
  <c r="BA1173" i="1"/>
  <c r="BI419" i="1"/>
  <c r="Q915" i="1"/>
  <c r="BY629" i="1"/>
  <c r="BM468" i="1"/>
  <c r="AK1079" i="1"/>
  <c r="AO1755" i="1"/>
  <c r="CG967" i="1"/>
  <c r="BQ1058" i="1"/>
  <c r="CC1240" i="1"/>
  <c r="BU1280" i="1"/>
  <c r="BI344" i="1"/>
  <c r="I447" i="1"/>
  <c r="BM575" i="1"/>
  <c r="CC263" i="1"/>
  <c r="BQ538" i="1"/>
  <c r="AW544" i="1"/>
  <c r="BE498" i="1"/>
  <c r="CC351" i="1"/>
  <c r="BQ804" i="1"/>
  <c r="AW1028" i="1"/>
  <c r="AC999" i="1"/>
  <c r="CG319" i="1"/>
  <c r="BM795" i="1"/>
  <c r="BU603" i="1"/>
  <c r="BA1111" i="1"/>
  <c r="BY953" i="1"/>
  <c r="M995" i="1"/>
  <c r="M1050" i="1"/>
  <c r="CG1244" i="1"/>
  <c r="BI1224" i="1"/>
  <c r="U923" i="1"/>
  <c r="CG964" i="1"/>
  <c r="I943" i="1"/>
  <c r="M1252" i="1"/>
  <c r="AO1644" i="1"/>
  <c r="BY2603" i="1"/>
  <c r="AC1331" i="1"/>
  <c r="BU1294" i="1"/>
  <c r="AO698" i="1"/>
  <c r="BM1204" i="1"/>
  <c r="BQ1216" i="1"/>
  <c r="AW1434" i="1"/>
  <c r="BA1434" i="1"/>
  <c r="BY470" i="1"/>
  <c r="BI321" i="1"/>
  <c r="BM333" i="1"/>
  <c r="BM306" i="1"/>
  <c r="CG635" i="1"/>
  <c r="AG2253" i="1"/>
  <c r="AC2602" i="1"/>
  <c r="AW1453" i="1"/>
  <c r="BM323" i="1"/>
  <c r="M690" i="1"/>
  <c r="BE545" i="1"/>
  <c r="BY502" i="1"/>
  <c r="CG726" i="1"/>
  <c r="AO2255" i="1"/>
  <c r="AC348" i="1"/>
  <c r="AW333" i="1"/>
  <c r="CG385" i="1"/>
  <c r="AK964" i="1"/>
  <c r="CG672" i="1"/>
  <c r="BQ1147" i="1"/>
  <c r="CG578" i="1"/>
  <c r="AW2237" i="1"/>
  <c r="BY536" i="1"/>
  <c r="BQ501" i="1"/>
  <c r="CG687" i="1"/>
  <c r="BY904" i="1"/>
  <c r="CG1588" i="1"/>
  <c r="BU362" i="1"/>
  <c r="BI274" i="1"/>
  <c r="BE971" i="1"/>
  <c r="CG1805" i="1"/>
  <c r="AC890" i="1"/>
  <c r="CC1365" i="1"/>
  <c r="U1379" i="1"/>
  <c r="I2503" i="1"/>
  <c r="BM967" i="1"/>
  <c r="AS1422" i="1"/>
  <c r="CC1429" i="1"/>
  <c r="AO2472" i="1"/>
  <c r="CC383" i="1"/>
  <c r="AW364" i="1"/>
  <c r="BU378" i="1"/>
  <c r="AO2554" i="1"/>
  <c r="BY1044" i="1"/>
  <c r="AK897" i="1"/>
  <c r="BQ818" i="1"/>
  <c r="U1075" i="1"/>
  <c r="I1063" i="1"/>
  <c r="BA1009" i="1"/>
  <c r="CC813" i="1"/>
  <c r="M949" i="1"/>
  <c r="AK2605" i="1"/>
  <c r="CC690" i="1"/>
  <c r="CC586" i="1"/>
  <c r="AW932" i="1"/>
  <c r="BY1219" i="1"/>
  <c r="BQ1184" i="1"/>
  <c r="BE1184" i="1"/>
  <c r="BU1229" i="1"/>
  <c r="CG453" i="1"/>
  <c r="BY1075" i="1"/>
  <c r="AS1233" i="1"/>
  <c r="CC1323" i="1"/>
  <c r="CG392" i="1"/>
  <c r="BQ370" i="1"/>
  <c r="Q301" i="1"/>
  <c r="CC309" i="1"/>
  <c r="BI999" i="1"/>
  <c r="CG1079" i="1"/>
  <c r="M2212" i="1"/>
  <c r="M400" i="1"/>
  <c r="BI372" i="1"/>
  <c r="BY533" i="1"/>
  <c r="AO714" i="1"/>
  <c r="CG1586" i="1"/>
  <c r="AS797" i="1"/>
  <c r="CG1176" i="1"/>
  <c r="AK2265" i="1"/>
  <c r="BQ585" i="1"/>
  <c r="CG424" i="1"/>
  <c r="BA445" i="1"/>
  <c r="M792" i="1"/>
  <c r="AG739" i="1"/>
  <c r="CG488" i="1"/>
  <c r="BE792" i="1"/>
  <c r="Q2430" i="1"/>
  <c r="BE1092" i="1"/>
  <c r="BY1058" i="1"/>
  <c r="BQ770" i="1"/>
  <c r="CC694" i="1"/>
  <c r="BI369" i="1"/>
  <c r="Y2505" i="1"/>
  <c r="AW1131" i="1"/>
  <c r="BE1231" i="1"/>
  <c r="CC329" i="1"/>
  <c r="Y1009" i="1"/>
  <c r="BY1030" i="1"/>
  <c r="BA1013" i="1"/>
  <c r="U1079" i="1"/>
  <c r="BA399" i="1"/>
  <c r="AK1021" i="1"/>
  <c r="BM777" i="1"/>
  <c r="BM813" i="1"/>
  <c r="Q1231" i="1"/>
  <c r="AO1575" i="1"/>
  <c r="BI881" i="1"/>
  <c r="M925" i="1"/>
  <c r="CG461" i="1"/>
  <c r="CG279" i="1"/>
  <c r="AS732" i="1"/>
  <c r="AC792" i="1"/>
  <c r="AO1618" i="1"/>
  <c r="CC1721" i="1"/>
  <c r="Y1604" i="1"/>
  <c r="BA2133" i="1"/>
  <c r="BA1561" i="1"/>
  <c r="CG2063" i="1"/>
  <c r="Y2589" i="1"/>
  <c r="U314" i="1"/>
  <c r="BY879" i="1"/>
  <c r="BQ783" i="1"/>
  <c r="CG1790" i="1"/>
  <c r="AO1971" i="1"/>
  <c r="BU1603" i="1"/>
  <c r="CC2118" i="1"/>
  <c r="AS832" i="1"/>
  <c r="U368" i="1"/>
  <c r="Q921" i="1"/>
  <c r="AG890" i="1"/>
  <c r="BI1862" i="1"/>
  <c r="BI2090" i="1"/>
  <c r="CC1698" i="1"/>
  <c r="BI2238" i="1"/>
  <c r="AK1525" i="1"/>
  <c r="Y438" i="1"/>
  <c r="AK1721" i="1"/>
  <c r="AO2492" i="1"/>
  <c r="BA2588" i="1"/>
  <c r="M1868" i="1"/>
  <c r="BI2175" i="1"/>
  <c r="M1225" i="1"/>
  <c r="AO2412" i="1"/>
  <c r="BQ1387" i="1"/>
  <c r="AS1978" i="1"/>
  <c r="CG1337" i="1"/>
  <c r="CG2247" i="1"/>
  <c r="BM1075" i="1"/>
  <c r="AS1198" i="1"/>
  <c r="AW2010" i="1"/>
  <c r="BE2519" i="1"/>
  <c r="CG1391" i="1"/>
  <c r="AC2413" i="1"/>
  <c r="BA1996" i="1"/>
  <c r="AC498" i="1"/>
  <c r="BE1422" i="1"/>
  <c r="I1968" i="1"/>
  <c r="CC823" i="1"/>
  <c r="AW1007" i="1"/>
  <c r="BA2601" i="1"/>
  <c r="BQ564" i="1"/>
  <c r="BM460" i="1"/>
  <c r="BE1064" i="1"/>
  <c r="BE895" i="1"/>
  <c r="BM1023" i="1"/>
  <c r="BY1047" i="1"/>
  <c r="BI1012" i="1"/>
  <c r="BI1056" i="1"/>
  <c r="AC1033" i="1"/>
  <c r="CC1385" i="1"/>
  <c r="CC628" i="1"/>
  <c r="BE692" i="1"/>
  <c r="BE2605" i="1"/>
  <c r="U1077" i="1"/>
  <c r="BU977" i="1"/>
  <c r="BQ1068" i="1"/>
  <c r="AS693" i="1"/>
  <c r="AS1777" i="1"/>
  <c r="CC2469" i="1"/>
  <c r="CG1489" i="1"/>
  <c r="AS1958" i="1"/>
  <c r="CC2409" i="1"/>
  <c r="M2016" i="1"/>
  <c r="BM2309" i="1"/>
  <c r="AS1160" i="1"/>
  <c r="U2461" i="1"/>
  <c r="BE1188" i="1"/>
  <c r="CC2370" i="1"/>
  <c r="Y1344" i="1"/>
  <c r="M985" i="1"/>
  <c r="U2519" i="1"/>
  <c r="BY1610" i="1"/>
  <c r="BU314" i="1"/>
  <c r="AW2055" i="1"/>
  <c r="M1400" i="1"/>
  <c r="BE1770" i="1"/>
  <c r="CC2414" i="1"/>
  <c r="BU1821" i="1"/>
  <c r="AW2283" i="1"/>
  <c r="BE950" i="1"/>
  <c r="I1527" i="1"/>
  <c r="BY2265" i="1"/>
  <c r="AO1282" i="1"/>
  <c r="AW1042" i="1"/>
  <c r="BY1761" i="1"/>
  <c r="BM1995" i="1"/>
  <c r="BI1769" i="1"/>
  <c r="BA2274" i="1"/>
  <c r="AO685" i="1"/>
  <c r="AS2072" i="1"/>
  <c r="CC1244" i="1"/>
  <c r="AW2349" i="1"/>
  <c r="AO1376" i="1"/>
  <c r="CC1051" i="1"/>
  <c r="BE448" i="1"/>
  <c r="Y2176" i="1"/>
  <c r="BM2120" i="1"/>
  <c r="AC2416" i="1"/>
  <c r="BE1771" i="1"/>
  <c r="BI1210" i="1"/>
  <c r="U1328" i="1"/>
  <c r="AS798" i="1"/>
  <c r="Y1029" i="1"/>
  <c r="AO1901" i="1"/>
  <c r="BA1289" i="1"/>
  <c r="BU1331" i="1"/>
  <c r="BY356" i="1"/>
  <c r="BY979" i="1"/>
  <c r="CC866" i="1"/>
  <c r="BM483" i="1"/>
  <c r="AS820" i="1"/>
  <c r="I887" i="1"/>
  <c r="BI880" i="1"/>
  <c r="BY791" i="1"/>
  <c r="AC929" i="1"/>
  <c r="CG977" i="1"/>
  <c r="CC974" i="1"/>
  <c r="CG1919" i="1"/>
  <c r="BE1126" i="1"/>
  <c r="BQ1160" i="1"/>
  <c r="BM805" i="1"/>
  <c r="AS2163" i="1"/>
  <c r="BA2559" i="1"/>
  <c r="CG1383" i="1"/>
  <c r="BM1996" i="1"/>
  <c r="AO2461" i="1"/>
  <c r="BI2269" i="1"/>
  <c r="AS771" i="1"/>
  <c r="AS1400" i="1"/>
  <c r="AO1679" i="1"/>
  <c r="CC1387" i="1"/>
  <c r="CC543" i="1"/>
  <c r="BY1629" i="1"/>
  <c r="AO1772" i="1"/>
  <c r="BM1582" i="1"/>
  <c r="BA523" i="1"/>
  <c r="BE2034" i="1"/>
  <c r="AK2307" i="1"/>
  <c r="BU792" i="1"/>
  <c r="AW970" i="1"/>
  <c r="M1324" i="1"/>
  <c r="U1230" i="1"/>
  <c r="CC2430" i="1"/>
  <c r="CG783" i="1"/>
  <c r="BM2090" i="1"/>
  <c r="AO2332" i="1"/>
  <c r="BY2421" i="1"/>
  <c r="BA2043" i="1"/>
  <c r="BA1898" i="1"/>
  <c r="AO1930" i="1"/>
  <c r="BE1915" i="1"/>
  <c r="AS2547" i="1"/>
  <c r="AG384" i="1"/>
  <c r="Y2470" i="1"/>
  <c r="AS1561" i="1"/>
  <c r="Y1505" i="1"/>
  <c r="BE2021" i="1"/>
  <c r="BY972" i="1"/>
  <c r="M1446" i="1"/>
  <c r="AG2248" i="1"/>
  <c r="AG396" i="1"/>
  <c r="M418" i="1"/>
  <c r="AW1867" i="1"/>
  <c r="AO2392" i="1"/>
  <c r="AW1308" i="1"/>
  <c r="BE1455" i="1"/>
  <c r="AC921" i="1"/>
  <c r="Q1133" i="1"/>
  <c r="AO1715" i="1"/>
  <c r="BE1393" i="1"/>
  <c r="BA1453" i="1"/>
  <c r="BI469" i="1"/>
  <c r="U978" i="1"/>
  <c r="BE740" i="1"/>
  <c r="BI1117" i="1"/>
  <c r="CG1643" i="1"/>
  <c r="Y2065" i="1"/>
  <c r="CG791" i="1"/>
  <c r="BI2604" i="1"/>
  <c r="CC760" i="1"/>
  <c r="M2356" i="1"/>
  <c r="AG2360" i="1"/>
  <c r="Q643" i="1"/>
  <c r="BY980" i="1"/>
  <c r="BI2392" i="1"/>
  <c r="AK789" i="1"/>
  <c r="BM2532" i="1"/>
  <c r="BU383" i="1"/>
  <c r="M1012" i="1"/>
  <c r="BM1366" i="1"/>
  <c r="U1817" i="1"/>
  <c r="AK1771" i="1"/>
  <c r="M456" i="1"/>
  <c r="AS1789" i="1"/>
  <c r="BA2289" i="1"/>
  <c r="BQ1252" i="1"/>
  <c r="BM733" i="1"/>
  <c r="M1418" i="1"/>
  <c r="CC1867" i="1"/>
  <c r="Y1953" i="1"/>
  <c r="I482" i="1"/>
  <c r="BE2234" i="1"/>
  <c r="BI407" i="1"/>
  <c r="BE2587" i="1"/>
  <c r="AW1553" i="1"/>
  <c r="AS1029" i="1"/>
  <c r="BE1260" i="1"/>
  <c r="BI1744" i="1"/>
  <c r="BM2541" i="1"/>
  <c r="Q1030" i="1"/>
  <c r="AK1329" i="1"/>
  <c r="AO2226" i="1"/>
  <c r="AW922" i="1"/>
  <c r="BA2420" i="1"/>
  <c r="CG2455" i="1"/>
  <c r="CG1975" i="1"/>
  <c r="BY2528" i="1"/>
  <c r="BE600" i="1"/>
  <c r="BE2148" i="1"/>
  <c r="BU624" i="1"/>
  <c r="BY1104" i="1"/>
  <c r="BI851" i="1"/>
  <c r="BI1807" i="1"/>
  <c r="Q2547" i="1"/>
  <c r="AC791" i="1"/>
  <c r="BE602" i="1"/>
  <c r="BY2007" i="1"/>
  <c r="CC2489" i="1"/>
  <c r="CC1071" i="1"/>
  <c r="BI1205" i="1"/>
  <c r="M922" i="1"/>
  <c r="BU841" i="1"/>
  <c r="AW1089" i="1"/>
  <c r="M1226" i="1"/>
  <c r="CC2602" i="1"/>
  <c r="BI582" i="1"/>
  <c r="CC781" i="1"/>
  <c r="BM554" i="1"/>
  <c r="BY610" i="1"/>
  <c r="I917" i="1"/>
  <c r="BM2128" i="1"/>
  <c r="Q1670" i="1"/>
  <c r="BM904" i="1"/>
  <c r="BA1021" i="1"/>
  <c r="Y2265" i="1"/>
  <c r="AW2422" i="1"/>
  <c r="AS1307" i="1"/>
  <c r="BQ1190" i="1"/>
  <c r="CC2388" i="1"/>
  <c r="BI578" i="1"/>
  <c r="CG2587" i="1"/>
  <c r="CG603" i="1"/>
  <c r="BU760" i="1"/>
  <c r="BI2590" i="1"/>
  <c r="BM2133" i="1"/>
  <c r="BY1518" i="1"/>
  <c r="AS251" i="1"/>
  <c r="BQ1139" i="1"/>
  <c r="BU1386" i="1"/>
  <c r="BY2514" i="1"/>
  <c r="Y1824" i="1"/>
  <c r="BA1209" i="1"/>
  <c r="AS1534" i="1"/>
  <c r="Y2237" i="1"/>
  <c r="AG586" i="1"/>
  <c r="AS2230" i="1"/>
  <c r="AG1477" i="1"/>
  <c r="BY1982" i="1"/>
  <c r="BA2545" i="1"/>
  <c r="M2262" i="1"/>
  <c r="AW2591" i="1"/>
  <c r="BA448" i="1"/>
  <c r="AC574" i="1"/>
  <c r="BI686" i="1"/>
  <c r="AC629" i="1"/>
  <c r="BM1917" i="1"/>
  <c r="BI1110" i="1"/>
  <c r="BE1636" i="1"/>
  <c r="BI2211" i="1"/>
  <c r="BA2091" i="1"/>
  <c r="CC2461" i="1"/>
  <c r="BQ1330" i="1"/>
  <c r="CC2142" i="1"/>
  <c r="BU1819" i="1"/>
  <c r="BE1604" i="1"/>
  <c r="BY1971" i="1"/>
  <c r="AK2596" i="1"/>
  <c r="BA2252" i="1"/>
  <c r="CC487" i="1"/>
  <c r="AW1828" i="1"/>
  <c r="Q474" i="1"/>
  <c r="AW963" i="1"/>
  <c r="BI1929" i="1"/>
  <c r="BY1056" i="1"/>
  <c r="BE916" i="1"/>
  <c r="M1041" i="1"/>
  <c r="BQ874" i="1"/>
  <c r="AS769" i="1"/>
  <c r="BU742" i="1"/>
  <c r="BE837" i="1"/>
  <c r="CC1127" i="1"/>
  <c r="CC1189" i="1"/>
  <c r="AW315" i="1"/>
  <c r="BY382" i="1"/>
  <c r="BY1089" i="1"/>
  <c r="Y1351" i="1"/>
  <c r="BU1189" i="1"/>
  <c r="AK950" i="1"/>
  <c r="BY1184" i="1"/>
  <c r="BM1483" i="1"/>
  <c r="AG595" i="1"/>
  <c r="CG1225" i="1"/>
  <c r="BY270" i="1"/>
  <c r="BM1854" i="1"/>
  <c r="BM1170" i="1"/>
  <c r="BQ2115" i="1"/>
  <c r="AO1729" i="1"/>
  <c r="AK2238" i="1"/>
  <c r="CC1215" i="1"/>
  <c r="I2261" i="1"/>
  <c r="BM1379" i="1"/>
  <c r="AS1923" i="1"/>
  <c r="BI951" i="1"/>
  <c r="BY2149" i="1"/>
  <c r="BI1910" i="1"/>
  <c r="AO2363" i="1"/>
  <c r="M1321" i="1"/>
  <c r="AG1820" i="1"/>
  <c r="AS2463" i="1"/>
  <c r="AO266" i="1"/>
  <c r="BQ743" i="1"/>
  <c r="AW2178" i="1"/>
  <c r="AO1678" i="1"/>
  <c r="BI1632" i="1"/>
  <c r="BA1593" i="1"/>
  <c r="AO2150" i="1"/>
  <c r="BE1785" i="1"/>
  <c r="BU820" i="1"/>
  <c r="AG1768" i="1"/>
  <c r="BI1621" i="1"/>
  <c r="AS1100" i="1"/>
  <c r="BQ2260" i="1"/>
  <c r="M1615" i="1"/>
  <c r="AW987" i="1"/>
  <c r="CG1288" i="1"/>
  <c r="CC2029" i="1"/>
  <c r="BM2458" i="1"/>
  <c r="AW1943" i="1"/>
  <c r="AK2562" i="1"/>
  <c r="BU532" i="1"/>
  <c r="BQ1595" i="1"/>
  <c r="CC1806" i="1"/>
  <c r="CG1299" i="1"/>
  <c r="BI1558" i="1"/>
  <c r="BQ712" i="1"/>
  <c r="BA1203" i="1"/>
  <c r="AW1294" i="1"/>
  <c r="BM1715" i="1"/>
  <c r="BM1484" i="1"/>
  <c r="BM1924" i="1"/>
  <c r="BM965" i="1"/>
  <c r="BY1036" i="1"/>
  <c r="BI1237" i="1"/>
  <c r="BU627" i="1"/>
  <c r="AS1229" i="1"/>
  <c r="CC404" i="1"/>
  <c r="AW596" i="1"/>
  <c r="AS594" i="1"/>
  <c r="BY320" i="1"/>
  <c r="BQ666" i="1"/>
  <c r="CC799" i="1"/>
  <c r="AC981" i="1"/>
  <c r="AS825" i="1"/>
  <c r="BM1194" i="1"/>
  <c r="AC993" i="1"/>
  <c r="BI1278" i="1"/>
  <c r="U1008" i="1"/>
  <c r="CG631" i="1"/>
  <c r="AW1184" i="1"/>
  <c r="CC1686" i="1"/>
  <c r="Y1454" i="1"/>
  <c r="CC1770" i="1"/>
  <c r="BY2447" i="1"/>
  <c r="BA287" i="1"/>
  <c r="AS844" i="1"/>
  <c r="AW1551" i="1"/>
  <c r="AK2162" i="1"/>
  <c r="BE1182" i="1"/>
  <c r="BE2384" i="1"/>
  <c r="BY1558" i="1"/>
  <c r="CG767" i="1"/>
  <c r="M468" i="1"/>
  <c r="BI1349" i="1"/>
  <c r="BE1674" i="1"/>
  <c r="BQ2360" i="1"/>
  <c r="BA1210" i="1"/>
  <c r="BE2478" i="1"/>
  <c r="AW2258" i="1"/>
  <c r="BA2190" i="1"/>
  <c r="CG763" i="1"/>
  <c r="BI1814" i="1"/>
  <c r="AS1481" i="1"/>
  <c r="BE2209" i="1"/>
  <c r="BI1369" i="1"/>
  <c r="BE1957" i="1"/>
  <c r="CG2479" i="1"/>
  <c r="BY2352" i="1"/>
  <c r="U944" i="1"/>
  <c r="Y1806" i="1"/>
  <c r="AO2594" i="1"/>
  <c r="AW2163" i="1"/>
  <c r="BQ718" i="1"/>
  <c r="BM1315" i="1"/>
  <c r="BQ1771" i="1"/>
  <c r="CC2484" i="1"/>
  <c r="CC1595" i="1"/>
  <c r="BM1295" i="1"/>
  <c r="AC567" i="1"/>
  <c r="BQ1418" i="1"/>
  <c r="AW1615" i="1"/>
  <c r="BI895" i="1"/>
  <c r="BQ1103" i="1"/>
  <c r="BE302" i="1"/>
  <c r="BQ608" i="1"/>
  <c r="CC1065" i="1"/>
  <c r="CC622" i="1"/>
  <c r="AS735" i="1"/>
  <c r="CC893" i="1"/>
  <c r="U1184" i="1"/>
  <c r="BE1265" i="1"/>
  <c r="BQ930" i="1"/>
  <c r="BE1301" i="1"/>
  <c r="BQ2479" i="1"/>
  <c r="CC291" i="1"/>
  <c r="U1016" i="1"/>
  <c r="BE1413" i="1"/>
  <c r="U1967" i="1"/>
  <c r="BQ1047" i="1"/>
  <c r="AS1069" i="1"/>
  <c r="BU1383" i="1"/>
  <c r="BM2076" i="1"/>
  <c r="CG778" i="1"/>
  <c r="I2408" i="1"/>
  <c r="I2212" i="1"/>
  <c r="Q2504" i="1"/>
  <c r="BU299" i="1"/>
  <c r="BM2519" i="1"/>
  <c r="Y1904" i="1"/>
  <c r="BI2107" i="1"/>
  <c r="AS1035" i="1"/>
  <c r="BA2435" i="1"/>
  <c r="BA2174" i="1"/>
  <c r="AS2505" i="1"/>
  <c r="Q398" i="1"/>
  <c r="AS2569" i="1"/>
  <c r="BE1481" i="1"/>
  <c r="AO2149" i="1"/>
  <c r="M951" i="1"/>
  <c r="CC2499" i="1"/>
  <c r="AK2065" i="1"/>
  <c r="BE2114" i="1"/>
  <c r="AW1504" i="1"/>
  <c r="BM1610" i="1"/>
  <c r="BI1021" i="1"/>
  <c r="AW476" i="1"/>
  <c r="I2419" i="1"/>
  <c r="CG2259" i="1"/>
  <c r="BQ2483" i="1"/>
  <c r="BU1447" i="1"/>
  <c r="AW2541" i="1"/>
  <c r="BI1863" i="1"/>
  <c r="AG1135" i="1"/>
  <c r="I1965" i="1"/>
  <c r="CC2325" i="1"/>
  <c r="BE2020" i="1"/>
  <c r="BQ2470" i="1"/>
  <c r="BA1489" i="1"/>
  <c r="AO1615" i="1"/>
  <c r="CC1510" i="1"/>
  <c r="CG2127" i="1"/>
  <c r="AW1741" i="1"/>
  <c r="Y1490" i="1"/>
  <c r="BA2577" i="1"/>
  <c r="CC593" i="1"/>
  <c r="AO1863" i="1"/>
  <c r="AS1156" i="1"/>
  <c r="CG1344" i="1"/>
  <c r="BY2267" i="1"/>
  <c r="BA2490" i="1"/>
  <c r="AS2189" i="1"/>
  <c r="CC2596" i="1"/>
  <c r="BQ649" i="1"/>
  <c r="I1376" i="1"/>
  <c r="AS1863" i="1"/>
  <c r="CG1355" i="1"/>
  <c r="CC1141" i="1"/>
  <c r="BA1224" i="1"/>
  <c r="AS337" i="1"/>
  <c r="BI1714" i="1"/>
  <c r="AW2293" i="1"/>
  <c r="AO1723" i="1"/>
  <c r="AK2244" i="1"/>
  <c r="BU2510" i="1"/>
  <c r="BM490" i="1"/>
  <c r="BE473" i="1"/>
  <c r="AW1786" i="1"/>
  <c r="AG2227" i="1"/>
  <c r="CG2003" i="1"/>
  <c r="BI2400" i="1"/>
  <c r="BE1392" i="1"/>
  <c r="BY2510" i="1"/>
  <c r="BI2367" i="1"/>
  <c r="BY1328" i="1"/>
  <c r="AK2461" i="1"/>
  <c r="Y1638" i="1"/>
  <c r="Y1768" i="1"/>
  <c r="BA565" i="1"/>
  <c r="CC1716" i="1"/>
  <c r="CC2433" i="1"/>
  <c r="BA1061" i="1"/>
  <c r="BQ1502" i="1"/>
  <c r="I2595" i="1"/>
  <c r="BY1413" i="1"/>
  <c r="Y1736" i="1"/>
  <c r="AC539" i="1"/>
  <c r="BM2295" i="1"/>
  <c r="AK2450" i="1"/>
  <c r="BQ489" i="1"/>
  <c r="CC2099" i="1"/>
  <c r="AK316" i="1"/>
  <c r="CG1621" i="1"/>
  <c r="BY1911" i="1"/>
  <c r="CC2216" i="1"/>
  <c r="BY1390" i="1"/>
  <c r="AC1869" i="1"/>
  <c r="BU1636" i="1"/>
  <c r="CC1901" i="1"/>
  <c r="Y467" i="1"/>
  <c r="BE1846" i="1"/>
  <c r="BI1687" i="1"/>
  <c r="AK2220" i="1"/>
  <c r="BM1860" i="1"/>
  <c r="BQ2017" i="1"/>
  <c r="AW1574" i="1"/>
  <c r="CG2156" i="1"/>
  <c r="U2554" i="1"/>
  <c r="AO2204" i="1"/>
  <c r="AO272" i="1"/>
  <c r="Y797" i="1"/>
  <c r="BY2262" i="1"/>
  <c r="AW2157" i="1"/>
  <c r="AC803" i="1"/>
  <c r="AG1380" i="1"/>
  <c r="AO1916" i="1"/>
  <c r="CC2198" i="1"/>
  <c r="BY1425" i="1"/>
  <c r="BI2156" i="1"/>
  <c r="BI1670" i="1"/>
  <c r="BY2457" i="1"/>
  <c r="AS2554" i="1"/>
  <c r="CC1551" i="1"/>
  <c r="CG1016" i="1"/>
  <c r="Y1890" i="1"/>
  <c r="AO407" i="1"/>
  <c r="Y664" i="1"/>
  <c r="BI2395" i="1"/>
  <c r="AO2265" i="1"/>
  <c r="AG726" i="1"/>
  <c r="AW2409" i="1"/>
  <c r="BI445" i="1"/>
  <c r="AO2212" i="1"/>
  <c r="BA559" i="1"/>
  <c r="Y936" i="1"/>
  <c r="AW454" i="1"/>
  <c r="AC559" i="1"/>
  <c r="BY2517" i="1"/>
  <c r="AO2282" i="1"/>
  <c r="CC2587" i="1"/>
  <c r="BM1912" i="1"/>
  <c r="AK2498" i="1"/>
  <c r="BA1518" i="1"/>
  <c r="BI2192" i="1"/>
  <c r="BI1856" i="1"/>
  <c r="BE2304" i="1"/>
  <c r="BM1594" i="1"/>
  <c r="AK2185" i="1"/>
  <c r="CG2559" i="1"/>
  <c r="Y844" i="1"/>
  <c r="BI2218" i="1"/>
  <c r="BA1916" i="1"/>
  <c r="AO2552" i="1"/>
  <c r="Y2163" i="1"/>
  <c r="AS2553" i="1"/>
  <c r="U1526" i="1"/>
  <c r="CC1419" i="1"/>
  <c r="AK638" i="1"/>
  <c r="BI342" i="1"/>
  <c r="AC490" i="1"/>
  <c r="Q336" i="1"/>
  <c r="BI482" i="1"/>
  <c r="I628" i="1"/>
  <c r="AS902" i="1"/>
  <c r="AW518" i="1"/>
  <c r="Y1930" i="1"/>
  <c r="BM1848" i="1"/>
  <c r="AS291" i="1"/>
  <c r="BA1574" i="1"/>
  <c r="AO2477" i="1"/>
  <c r="BA1708" i="1"/>
  <c r="BM1537" i="1"/>
  <c r="CC323" i="1"/>
  <c r="BY1454" i="1"/>
  <c r="BI2036" i="1"/>
  <c r="BE1110" i="1"/>
  <c r="Q469" i="1"/>
  <c r="BA2065" i="1"/>
  <c r="AO2136" i="1"/>
  <c r="BE2042" i="1"/>
  <c r="CG2226" i="1"/>
  <c r="BE1289" i="1"/>
  <c r="AW494" i="1"/>
  <c r="M1146" i="1"/>
  <c r="BE1772" i="1"/>
  <c r="AS1841" i="1"/>
  <c r="CG2419" i="1"/>
  <c r="AK2315" i="1"/>
  <c r="AW2464" i="1"/>
  <c r="Y1833" i="1"/>
  <c r="BM2104" i="1"/>
  <c r="Q295" i="1"/>
  <c r="CG463" i="1"/>
  <c r="CC1252" i="1"/>
  <c r="BE2030" i="1"/>
  <c r="CG1280" i="1"/>
  <c r="BA1946" i="1"/>
  <c r="Q2484" i="1"/>
  <c r="BI2247" i="1"/>
  <c r="AS1790" i="1"/>
  <c r="Y1957" i="1"/>
  <c r="AW1895" i="1"/>
  <c r="BA1637" i="1"/>
  <c r="AW1506" i="1"/>
  <c r="BQ1273" i="1"/>
  <c r="BE2024" i="1"/>
  <c r="CG1637" i="1"/>
  <c r="CC2071" i="1"/>
  <c r="BY1793" i="1"/>
  <c r="BQ1663" i="1"/>
  <c r="BE1699" i="1"/>
  <c r="BU1540" i="1"/>
  <c r="BM1330" i="1"/>
  <c r="Y2097" i="1"/>
  <c r="Y1665" i="1"/>
  <c r="AO1531" i="1"/>
  <c r="BU1482" i="1"/>
  <c r="AS2248" i="1"/>
  <c r="BE515" i="1"/>
  <c r="BQ769" i="1"/>
  <c r="BU1649" i="1"/>
  <c r="BQ610" i="1"/>
  <c r="AS2051" i="1"/>
  <c r="CC1481" i="1"/>
  <c r="AS1323" i="1"/>
  <c r="AO2435" i="1"/>
  <c r="AC466" i="1"/>
  <c r="CG1054" i="1"/>
  <c r="AO1184" i="1"/>
  <c r="AO1952" i="1"/>
  <c r="CG2055" i="1"/>
  <c r="AS2534" i="1"/>
  <c r="Y1838" i="1"/>
  <c r="U2493" i="1"/>
  <c r="BY1854" i="1"/>
  <c r="BM1811" i="1"/>
  <c r="Y2576" i="1"/>
  <c r="CC1994" i="1"/>
  <c r="CC2468" i="1"/>
  <c r="AO2336" i="1"/>
  <c r="Q2582" i="1"/>
  <c r="Y833" i="1"/>
  <c r="CG2281" i="1"/>
  <c r="BE1791" i="1"/>
  <c r="Q943" i="1"/>
  <c r="BA643" i="1"/>
  <c r="BY2189" i="1"/>
  <c r="CC1040" i="1"/>
  <c r="M580" i="1"/>
  <c r="BM1629" i="1"/>
  <c r="AW1713" i="1"/>
  <c r="Y410" i="1"/>
  <c r="BA1260" i="1"/>
  <c r="BQ637" i="1"/>
  <c r="BI1391" i="1"/>
  <c r="AS390" i="1"/>
  <c r="AS1636" i="1"/>
  <c r="AG2231" i="1"/>
  <c r="BA2136" i="1"/>
  <c r="CG2454" i="1"/>
  <c r="BQ1622" i="1"/>
  <c r="CC2328" i="1"/>
  <c r="CG1301" i="1"/>
  <c r="AK579" i="1"/>
  <c r="BY1541" i="1"/>
  <c r="BE1840" i="1"/>
  <c r="M286" i="1"/>
  <c r="CC361" i="1"/>
  <c r="M2309" i="1"/>
  <c r="CC2129" i="1"/>
  <c r="Y427" i="1"/>
  <c r="BQ2211" i="1"/>
  <c r="AS960" i="1"/>
  <c r="AK512" i="1"/>
  <c r="BE1044" i="1"/>
  <c r="CC1575" i="1"/>
  <c r="BM2430" i="1"/>
  <c r="CG1813" i="1"/>
  <c r="AO1379" i="1"/>
  <c r="AC307" i="1"/>
  <c r="BQ540" i="1"/>
  <c r="U635" i="1"/>
  <c r="I426" i="1"/>
  <c r="AW2360" i="1"/>
  <c r="U414" i="1"/>
  <c r="BE1156" i="1"/>
  <c r="Q337" i="1"/>
  <c r="AW2316" i="1"/>
  <c r="CG1821" i="1"/>
  <c r="AG287" i="1"/>
  <c r="CG1734" i="1"/>
  <c r="BM669" i="1"/>
  <c r="Y1434" i="1"/>
  <c r="CC1238" i="1"/>
  <c r="AW2177" i="1"/>
  <c r="M943" i="1"/>
  <c r="CG1594" i="1"/>
  <c r="BA2141" i="1"/>
  <c r="BA1720" i="1"/>
  <c r="Y1722" i="1"/>
  <c r="BM1365" i="1"/>
  <c r="BQ641" i="1"/>
  <c r="Q2485" i="1"/>
  <c r="BY1020" i="1"/>
  <c r="BU2448" i="1"/>
  <c r="CG1455" i="1"/>
  <c r="Y1517" i="1"/>
  <c r="CC1995" i="1"/>
  <c r="CG2561" i="1"/>
  <c r="Y2377" i="1"/>
  <c r="BY2437" i="1"/>
  <c r="CG2265" i="1"/>
  <c r="BQ2549" i="1"/>
  <c r="Y497" i="1"/>
  <c r="Y1331" i="1"/>
  <c r="BE2485" i="1"/>
  <c r="BE2419" i="1"/>
  <c r="AS1959" i="1"/>
  <c r="U2577" i="1"/>
  <c r="BA1279" i="1"/>
  <c r="AG643" i="1"/>
  <c r="BE1727" i="1"/>
  <c r="BM1611" i="1"/>
  <c r="BE1233" i="1"/>
  <c r="BY2521" i="1"/>
  <c r="CC2350" i="1"/>
  <c r="AG613" i="1"/>
  <c r="BQ876" i="1"/>
  <c r="BM2584" i="1"/>
  <c r="BE2554" i="1"/>
  <c r="BM2322" i="1"/>
  <c r="AK482" i="1"/>
  <c r="Y2098" i="1"/>
  <c r="Y1597" i="1"/>
  <c r="BA2286" i="1"/>
  <c r="AC2545" i="1"/>
  <c r="BI1429" i="1"/>
  <c r="BY1926" i="1"/>
  <c r="AG532" i="1"/>
  <c r="Y2416" i="1"/>
  <c r="BU2017" i="1"/>
  <c r="BM1406" i="1"/>
  <c r="AO2295" i="1"/>
  <c r="BU963" i="1"/>
  <c r="AC1379" i="1"/>
  <c r="BI491" i="1"/>
  <c r="I343" i="1"/>
  <c r="M1370" i="1"/>
  <c r="BM1541" i="1"/>
  <c r="AS2484" i="1"/>
  <c r="AS2073" i="1"/>
  <c r="AK2420" i="1"/>
  <c r="BA1882" i="1"/>
  <c r="AW2456" i="1"/>
  <c r="AO1687" i="1"/>
  <c r="AS2422" i="1"/>
  <c r="BI2112" i="1"/>
  <c r="U824" i="1"/>
  <c r="AW2486" i="1"/>
  <c r="BE2315" i="1"/>
  <c r="AK798" i="1"/>
  <c r="AW1490" i="1"/>
  <c r="BI1803" i="1"/>
  <c r="Y2344" i="1"/>
  <c r="AW1524" i="1"/>
  <c r="AW2435" i="1"/>
  <c r="BY2423" i="1"/>
  <c r="AG2063" i="1"/>
  <c r="CG2365" i="1"/>
  <c r="BA1296" i="1"/>
  <c r="AW2260" i="1"/>
  <c r="AG1769" i="1"/>
  <c r="AW536" i="1"/>
  <c r="Y1426" i="1"/>
  <c r="BE1779" i="1"/>
  <c r="Q405" i="1"/>
  <c r="AW274" i="1"/>
  <c r="BE2581" i="1"/>
  <c r="BA1961" i="1"/>
  <c r="AS2430" i="1"/>
  <c r="U567" i="1"/>
  <c r="BI1576" i="1"/>
  <c r="I378" i="1"/>
  <c r="AC377" i="1"/>
  <c r="BE1321" i="1"/>
  <c r="AK2359" i="1"/>
  <c r="BI1315" i="1"/>
  <c r="BA1790" i="1"/>
  <c r="AK420" i="1"/>
  <c r="CC1821" i="1"/>
  <c r="CC2513" i="1"/>
  <c r="BM1989" i="1"/>
  <c r="Y2469" i="1"/>
  <c r="BE1616" i="1"/>
  <c r="CG1482" i="1"/>
  <c r="AW2150" i="1"/>
  <c r="BE763" i="1"/>
  <c r="BM1555" i="1"/>
  <c r="AC550" i="1"/>
  <c r="I2490" i="1"/>
  <c r="AS1365" i="1"/>
  <c r="BE2472" i="1"/>
  <c r="Q2441" i="1"/>
  <c r="U508" i="1"/>
  <c r="AS599" i="1"/>
  <c r="BE2395" i="1"/>
  <c r="AG441" i="1"/>
  <c r="BY2477" i="1"/>
  <c r="BM1845" i="1"/>
  <c r="CC2343" i="1"/>
  <c r="BY2254" i="1"/>
  <c r="BI2442" i="1"/>
  <c r="Y1769" i="1"/>
  <c r="AW2098" i="1"/>
  <c r="I362" i="1"/>
  <c r="CG407" i="1"/>
  <c r="Y698" i="1"/>
  <c r="BI2115" i="1"/>
  <c r="Q1964" i="1"/>
  <c r="BI2402" i="1"/>
  <c r="U1086" i="1"/>
  <c r="CC2052" i="1"/>
  <c r="BI2300" i="1"/>
  <c r="AS1819" i="1"/>
  <c r="BQ1447" i="1"/>
  <c r="BQ1491" i="1"/>
  <c r="AO743" i="1"/>
  <c r="BE1477" i="1"/>
  <c r="CG1517" i="1"/>
  <c r="CG2535" i="1"/>
  <c r="BA1730" i="1"/>
  <c r="AS1910" i="1"/>
  <c r="AO2092" i="1"/>
  <c r="AK385" i="1"/>
  <c r="BI1446" i="1"/>
  <c r="BI855" i="1"/>
  <c r="BU1481" i="1"/>
  <c r="CG2293" i="1"/>
  <c r="U1819" i="1"/>
  <c r="AO2458" i="1"/>
  <c r="AO470" i="1"/>
  <c r="BQ755" i="1"/>
  <c r="AK1673" i="1"/>
  <c r="AK301" i="1"/>
  <c r="CG1959" i="1"/>
  <c r="Y740" i="1"/>
  <c r="BY1685" i="1"/>
  <c r="AS1954" i="1"/>
  <c r="AW1698" i="1"/>
  <c r="CC407" i="1"/>
  <c r="Q2469" i="1"/>
  <c r="Y636" i="1"/>
  <c r="BE644" i="1"/>
  <c r="BE1868" i="1"/>
  <c r="I1622" i="1"/>
  <c r="AO2055" i="1"/>
  <c r="BE1764" i="1"/>
  <c r="BQ438" i="1"/>
  <c r="AK2546" i="1"/>
  <c r="Y575" i="1"/>
  <c r="I942" i="1"/>
  <c r="AW1936" i="1"/>
  <c r="CG2398" i="1"/>
  <c r="BE2500" i="1"/>
  <c r="I2115" i="1"/>
  <c r="BY699" i="1"/>
  <c r="AK2486" i="1"/>
  <c r="U624" i="1"/>
  <c r="BQ1555" i="1"/>
  <c r="AK2330" i="1"/>
  <c r="CC2209" i="1"/>
  <c r="AW1222" i="1"/>
  <c r="BE2526" i="1"/>
  <c r="BM1433" i="1"/>
  <c r="AC595" i="1"/>
  <c r="I606" i="1"/>
  <c r="BI1308" i="1"/>
  <c r="BM1551" i="1"/>
  <c r="BM1988" i="1"/>
  <c r="AW2246" i="1"/>
  <c r="Y1663" i="1"/>
  <c r="AO2367" i="1"/>
  <c r="AK810" i="1"/>
  <c r="BA1491" i="1"/>
  <c r="BY1607" i="1"/>
  <c r="AG344" i="1"/>
  <c r="M546" i="1"/>
  <c r="AK454" i="1"/>
  <c r="AC1037" i="1"/>
  <c r="AO357" i="1"/>
  <c r="I1476" i="1"/>
  <c r="Y2161" i="1"/>
  <c r="BE1722" i="1"/>
  <c r="BY2030" i="1"/>
  <c r="BA2531" i="1"/>
  <c r="BE1415" i="1"/>
  <c r="BU2518" i="1"/>
  <c r="CG2427" i="1"/>
  <c r="AW834" i="1"/>
  <c r="BU1533" i="1"/>
  <c r="AW2030" i="1"/>
  <c r="Y308" i="1"/>
  <c r="BU453" i="1"/>
  <c r="AK468" i="1"/>
  <c r="BE1187" i="1"/>
  <c r="BA272" i="1"/>
  <c r="AW1526" i="1"/>
  <c r="AG2195" i="1"/>
  <c r="BM1519" i="1"/>
  <c r="BA2415" i="1"/>
  <c r="AK2184" i="1"/>
  <c r="AW1764" i="1"/>
  <c r="AO1944" i="1"/>
  <c r="I371" i="1"/>
  <c r="BE999" i="1"/>
  <c r="CG1271" i="1"/>
  <c r="BE928" i="1"/>
  <c r="M1008" i="1"/>
  <c r="BI1063" i="1"/>
  <c r="M1161" i="1"/>
  <c r="CC1376" i="1"/>
  <c r="I1331" i="1"/>
  <c r="BQ2605" i="1"/>
  <c r="CG1833" i="1"/>
  <c r="BA1285" i="1"/>
  <c r="I545" i="1"/>
  <c r="AS2605" i="1"/>
  <c r="I1328" i="1"/>
  <c r="AS1296" i="1"/>
  <c r="BI467" i="1"/>
  <c r="BY573" i="1"/>
  <c r="BY501" i="1"/>
  <c r="BU375" i="1"/>
  <c r="AS1152" i="1"/>
  <c r="I2602" i="1"/>
  <c r="AW1378" i="1"/>
  <c r="AS1352" i="1"/>
  <c r="BY531" i="1"/>
  <c r="AS495" i="1"/>
  <c r="BY596" i="1"/>
  <c r="BI1089" i="1"/>
  <c r="AS1372" i="1"/>
  <c r="BY466" i="1"/>
  <c r="BQ393" i="1"/>
  <c r="BY389" i="1"/>
  <c r="I1131" i="1"/>
  <c r="BY782" i="1"/>
  <c r="AW361" i="1"/>
  <c r="CC664" i="1"/>
  <c r="CG1658" i="1"/>
  <c r="BQ287" i="1"/>
  <c r="AS496" i="1"/>
  <c r="BA446" i="1"/>
  <c r="M645" i="1"/>
  <c r="AG841" i="1"/>
  <c r="BE1077" i="1"/>
  <c r="AC1016" i="1"/>
  <c r="AW1239" i="1"/>
  <c r="BY624" i="1"/>
  <c r="Y596" i="1"/>
  <c r="CG609" i="1"/>
  <c r="BY315" i="1"/>
  <c r="BI663" i="1"/>
  <c r="CG634" i="1"/>
  <c r="BU1152" i="1"/>
  <c r="BE908" i="1"/>
  <c r="BY827" i="1"/>
  <c r="BQ792" i="1"/>
  <c r="BM1240" i="1"/>
  <c r="BA1324" i="1"/>
  <c r="CC1695" i="1"/>
  <c r="BI2232" i="1"/>
  <c r="BQ1187" i="1"/>
  <c r="AG1968" i="1"/>
  <c r="BQ1159" i="1"/>
  <c r="AO435" i="1"/>
  <c r="BY2351" i="1"/>
  <c r="BA2098" i="1"/>
  <c r="BU2414" i="1"/>
  <c r="CC365" i="1"/>
  <c r="I2547" i="1"/>
  <c r="CG1624" i="1"/>
  <c r="BU1195" i="1"/>
  <c r="BA392" i="1"/>
  <c r="Y2297" i="1"/>
  <c r="AO1999" i="1"/>
  <c r="BU2484" i="1"/>
  <c r="BI333" i="1"/>
  <c r="BY2589" i="1"/>
  <c r="BM1726" i="1"/>
  <c r="BY2212" i="1"/>
  <c r="BQ504" i="1"/>
  <c r="CG1156" i="1"/>
  <c r="AS1834" i="1"/>
  <c r="CC2231" i="1"/>
  <c r="U2440" i="1"/>
  <c r="AS1552" i="1"/>
  <c r="BM1544" i="1"/>
  <c r="BU1602" i="1"/>
  <c r="I2357" i="1"/>
  <c r="AS435" i="1"/>
  <c r="BA2300" i="1"/>
  <c r="BM1454" i="1"/>
  <c r="CG1124" i="1"/>
  <c r="BY1730" i="1"/>
  <c r="BY2126" i="1"/>
  <c r="BU1065" i="1"/>
  <c r="BE1148" i="1"/>
  <c r="Y2349" i="1"/>
  <c r="CC1615" i="1"/>
  <c r="BI2030" i="1"/>
  <c r="CG1002" i="1"/>
  <c r="BU595" i="1"/>
  <c r="I894" i="1"/>
  <c r="BE2358" i="1"/>
  <c r="Y2535" i="1"/>
  <c r="CG2595" i="1"/>
  <c r="AO887" i="1"/>
  <c r="CG1064" i="1"/>
  <c r="CC1334" i="1"/>
  <c r="BQ1665" i="1"/>
  <c r="M300" i="1"/>
  <c r="BQ965" i="1"/>
  <c r="BM2604" i="1"/>
  <c r="BM1719" i="1"/>
  <c r="CC1048" i="1"/>
  <c r="BI1075" i="1"/>
  <c r="BU368" i="1"/>
  <c r="BI1918" i="1"/>
  <c r="AO1232" i="1"/>
  <c r="BQ524" i="1"/>
  <c r="M498" i="1"/>
  <c r="BE1565" i="1"/>
  <c r="BY1050" i="1"/>
  <c r="BQ932" i="1"/>
  <c r="Y1938" i="1"/>
  <c r="M397" i="1"/>
  <c r="AS869" i="1"/>
  <c r="AW2017" i="1"/>
  <c r="Y1707" i="1"/>
  <c r="CC720" i="1"/>
  <c r="BI818" i="1"/>
  <c r="Y1671" i="1"/>
  <c r="BA1968" i="1"/>
  <c r="CC1483" i="1"/>
  <c r="AW2155" i="1"/>
  <c r="U966" i="1"/>
  <c r="AS1497" i="1"/>
  <c r="BA1412" i="1"/>
  <c r="AC2062" i="1"/>
  <c r="BM2513" i="1"/>
  <c r="BU1247" i="1"/>
  <c r="AW2587" i="1"/>
  <c r="BU1517" i="1"/>
  <c r="BA592" i="1"/>
  <c r="BE1622" i="1"/>
  <c r="BY950" i="1"/>
  <c r="BI1568" i="1"/>
  <c r="AC365" i="1"/>
  <c r="CG435" i="1"/>
  <c r="AC2064" i="1"/>
  <c r="AO1180" i="1"/>
  <c r="CC2318" i="1"/>
  <c r="CG1161" i="1"/>
  <c r="CG874" i="1"/>
  <c r="AO1692" i="1"/>
  <c r="AW2042" i="1"/>
  <c r="AW2146" i="1"/>
  <c r="AG2254" i="1"/>
  <c r="BQ1488" i="1"/>
  <c r="AO2086" i="1"/>
  <c r="CC2562" i="1"/>
  <c r="CC1756" i="1"/>
  <c r="BQ335" i="1"/>
  <c r="BY2143" i="1"/>
  <c r="BI1876" i="1"/>
  <c r="BU291" i="1"/>
  <c r="BI1155" i="1"/>
  <c r="AG1086" i="1"/>
  <c r="BM1203" i="1"/>
  <c r="CC557" i="1"/>
  <c r="CC455" i="1"/>
  <c r="BQ959" i="1"/>
  <c r="M984" i="1"/>
  <c r="CC414" i="1"/>
  <c r="CC1342" i="1"/>
  <c r="AS1076" i="1"/>
  <c r="AW1244" i="1"/>
  <c r="BI350" i="1"/>
  <c r="Y1733" i="1"/>
  <c r="Y1028" i="1"/>
  <c r="BI330" i="1"/>
  <c r="BQ617" i="1"/>
  <c r="CC1513" i="1"/>
  <c r="BY797" i="1"/>
  <c r="U914" i="1"/>
  <c r="BE979" i="1"/>
  <c r="CG1952" i="1"/>
  <c r="BI431" i="1"/>
  <c r="BA1008" i="1"/>
  <c r="BU1555" i="1"/>
  <c r="U446" i="1"/>
  <c r="BU1404" i="1"/>
  <c r="AW1670" i="1"/>
  <c r="BI1453" i="1"/>
  <c r="Q491" i="1"/>
  <c r="BI1390" i="1"/>
  <c r="BM2184" i="1"/>
  <c r="CG2020" i="1"/>
  <c r="BA1692" i="1"/>
  <c r="AG2205" i="1"/>
  <c r="CG1077" i="1"/>
  <c r="AS2357" i="1"/>
  <c r="CC480" i="1"/>
  <c r="AW889" i="1"/>
  <c r="BA1546" i="1"/>
  <c r="AW2171" i="1"/>
  <c r="CC2034" i="1"/>
  <c r="AC2310" i="1"/>
  <c r="BE1279" i="1"/>
  <c r="Y2315" i="1"/>
  <c r="CG1589" i="1"/>
  <c r="BE2015" i="1"/>
  <c r="U287" i="1"/>
  <c r="CC519" i="1"/>
  <c r="Q2589" i="1"/>
  <c r="CG1751" i="1"/>
  <c r="AK2437" i="1"/>
  <c r="BQ1261" i="1"/>
  <c r="CC854" i="1"/>
  <c r="I629" i="1"/>
  <c r="BY2331" i="1"/>
  <c r="CC2574" i="1"/>
  <c r="AS2427" i="1"/>
  <c r="AS2588" i="1"/>
  <c r="AS1735" i="1"/>
  <c r="AK2386" i="1"/>
  <c r="BE1799" i="1"/>
  <c r="CG1450" i="1"/>
  <c r="CC1968" i="1"/>
  <c r="BM1614" i="1"/>
  <c r="AW1688" i="1"/>
  <c r="BE1286" i="1"/>
  <c r="CC1440" i="1"/>
  <c r="AS592" i="1"/>
  <c r="BA966" i="1"/>
  <c r="CG1159" i="1"/>
  <c r="CG606" i="1"/>
  <c r="BY489" i="1"/>
  <c r="BQ753" i="1"/>
  <c r="BM755" i="1"/>
  <c r="CG2106" i="1"/>
  <c r="BM1085" i="1"/>
  <c r="BQ729" i="1"/>
  <c r="Y1516" i="1"/>
  <c r="CC2384" i="1"/>
  <c r="Q592" i="1"/>
  <c r="BY866" i="1"/>
  <c r="CG1565" i="1"/>
  <c r="BQ1426" i="1"/>
  <c r="AW403" i="1"/>
  <c r="BE693" i="1"/>
  <c r="BE1524" i="1"/>
  <c r="BE739" i="1"/>
  <c r="BE1946" i="1"/>
  <c r="AO1875" i="1"/>
  <c r="BY2266" i="1"/>
  <c r="BQ2505" i="1"/>
  <c r="BY2021" i="1"/>
  <c r="BU839" i="1"/>
  <c r="AW1575" i="1"/>
  <c r="I1006" i="1"/>
  <c r="BE2086" i="1"/>
  <c r="BM1905" i="1"/>
  <c r="BY2006" i="1"/>
  <c r="BU2552" i="1"/>
  <c r="Y2070" i="1"/>
  <c r="Y1041" i="1"/>
  <c r="BA1632" i="1"/>
  <c r="AW273" i="1"/>
  <c r="BY1995" i="1"/>
  <c r="CC1996" i="1"/>
  <c r="AC2115" i="1"/>
  <c r="BY2563" i="1"/>
  <c r="BI2317" i="1"/>
  <c r="BY2163" i="1"/>
  <c r="BY253" i="1"/>
  <c r="BY2230" i="1"/>
  <c r="CG860" i="1"/>
  <c r="BY2332" i="1"/>
  <c r="CC2078" i="1"/>
  <c r="U916" i="1"/>
  <c r="CG1771" i="1"/>
  <c r="BY490" i="1"/>
  <c r="BM1692" i="1"/>
  <c r="CC1895" i="1"/>
  <c r="BM1618" i="1"/>
  <c r="BY1526" i="1"/>
  <c r="CG2349" i="1"/>
  <c r="Q1623" i="1"/>
  <c r="BY2122" i="1"/>
  <c r="BU2545" i="1"/>
  <c r="BI2413" i="1"/>
  <c r="BY784" i="1"/>
  <c r="AK631" i="1"/>
  <c r="Y1917" i="1"/>
  <c r="Q938" i="1"/>
  <c r="AK691" i="1"/>
  <c r="AG1183" i="1"/>
  <c r="BM552" i="1"/>
  <c r="AK1062" i="1"/>
  <c r="BI984" i="1"/>
  <c r="AG1328" i="1"/>
  <c r="M1376" i="1"/>
  <c r="BY1958" i="1"/>
  <c r="CG271" i="1"/>
  <c r="CC411" i="1"/>
  <c r="BQ939" i="1"/>
  <c r="I1379" i="1"/>
  <c r="BA1364" i="1"/>
  <c r="CC1251" i="1"/>
  <c r="I995" i="1"/>
  <c r="CC284" i="1"/>
  <c r="CC287" i="1"/>
  <c r="BI434" i="1"/>
  <c r="BY538" i="1"/>
  <c r="CG585" i="1"/>
  <c r="CG620" i="1"/>
  <c r="AW1364" i="1"/>
  <c r="BM1573" i="1"/>
  <c r="AW2133" i="1"/>
  <c r="BE2237" i="1"/>
  <c r="CC1958" i="1"/>
  <c r="BA1889" i="1"/>
  <c r="Y1435" i="1"/>
  <c r="BI1394" i="1"/>
  <c r="CG1027" i="1"/>
  <c r="BA1677" i="1"/>
  <c r="BM2260" i="1"/>
  <c r="AS1573" i="1"/>
  <c r="BI2409" i="1"/>
  <c r="BU1190" i="1"/>
  <c r="CC2503" i="1"/>
  <c r="BQ1279" i="1"/>
  <c r="BI2518" i="1"/>
  <c r="Q2482" i="1"/>
  <c r="BY1398" i="1"/>
  <c r="BI1097" i="1"/>
  <c r="AW2044" i="1"/>
  <c r="AO2090" i="1"/>
  <c r="CC1702" i="1"/>
  <c r="BY1387" i="1"/>
  <c r="CG1720" i="1"/>
  <c r="BQ2458" i="1"/>
  <c r="AS2532" i="1"/>
  <c r="CG2008" i="1"/>
  <c r="BE1015" i="1"/>
  <c r="BM589" i="1"/>
  <c r="M1132" i="1"/>
  <c r="BA1772" i="1"/>
  <c r="CC2296" i="1"/>
  <c r="AK432" i="1"/>
  <c r="BU1279" i="1"/>
  <c r="AO2581" i="1"/>
  <c r="BY1659" i="1"/>
  <c r="CC565" i="1"/>
  <c r="BA1527" i="1"/>
  <c r="BI1705" i="1"/>
  <c r="AW1471" i="1"/>
  <c r="I589" i="1"/>
  <c r="AK2409" i="1"/>
  <c r="AK2539" i="1"/>
  <c r="U889" i="1"/>
  <c r="AS1056" i="1"/>
  <c r="BM984" i="1"/>
  <c r="BI866" i="1"/>
  <c r="BU756" i="1"/>
  <c r="CG1475" i="1"/>
  <c r="CG1160" i="1"/>
  <c r="Q1376" i="1"/>
  <c r="BI1036" i="1"/>
  <c r="CC2597" i="1"/>
  <c r="AW939" i="1"/>
  <c r="Q1055" i="1"/>
  <c r="AW2241" i="1"/>
  <c r="Y2008" i="1"/>
  <c r="BM1219" i="1"/>
  <c r="M1140" i="1"/>
  <c r="BU2478" i="1"/>
  <c r="AW2584" i="1"/>
  <c r="Y1077" i="1"/>
  <c r="CG1673" i="1"/>
  <c r="AW2520" i="1"/>
  <c r="CG1201" i="1"/>
  <c r="AW396" i="1"/>
  <c r="U2573" i="1"/>
  <c r="BA1484" i="1"/>
  <c r="CG1875" i="1"/>
  <c r="AW1694" i="1"/>
  <c r="CC2302" i="1"/>
  <c r="AS428" i="1"/>
  <c r="BI466" i="1"/>
  <c r="Y301" i="1"/>
  <c r="BU648" i="1"/>
  <c r="BU1526" i="1"/>
  <c r="BE2276" i="1"/>
  <c r="I1009" i="1"/>
  <c r="CG686" i="1"/>
  <c r="Y452" i="1"/>
  <c r="Q2489" i="1"/>
  <c r="BY2238" i="1"/>
  <c r="AW2485" i="1"/>
  <c r="AO2111" i="1"/>
  <c r="AO2591" i="1"/>
  <c r="BQ396" i="1"/>
  <c r="AS1197" i="1"/>
  <c r="BM1007" i="1"/>
  <c r="BI1992" i="1"/>
  <c r="CG2540" i="1"/>
  <c r="AS846" i="1"/>
  <c r="BM1636" i="1"/>
  <c r="AG2218" i="1"/>
  <c r="AW1820" i="1"/>
  <c r="BI2408" i="1"/>
  <c r="AS1085" i="1"/>
  <c r="U580" i="1"/>
  <c r="BY1293" i="1"/>
  <c r="AS1776" i="1"/>
  <c r="Y2462" i="1"/>
  <c r="CC1953" i="1"/>
  <c r="Y2531" i="1"/>
  <c r="BQ363" i="1"/>
  <c r="BY2205" i="1"/>
  <c r="BM1166" i="1"/>
  <c r="BA545" i="1"/>
  <c r="BY384" i="1"/>
  <c r="BM634" i="1"/>
  <c r="BM827" i="1"/>
  <c r="CC764" i="1"/>
  <c r="CC853" i="1"/>
  <c r="AW1140" i="1"/>
  <c r="BE1342" i="1"/>
  <c r="AC980" i="1"/>
  <c r="BI1504" i="1"/>
  <c r="M2604" i="1"/>
  <c r="AG1573" i="1"/>
  <c r="I789" i="1"/>
  <c r="BY991" i="1"/>
  <c r="AW362" i="1"/>
  <c r="BY1960" i="1"/>
  <c r="BY1125" i="1"/>
  <c r="AK644" i="1"/>
  <c r="BI490" i="1"/>
  <c r="CC1628" i="1"/>
  <c r="AS741" i="1"/>
  <c r="AW1982" i="1"/>
  <c r="BA2483" i="1"/>
  <c r="BE1790" i="1"/>
  <c r="BI2485" i="1"/>
  <c r="AW1366" i="1"/>
  <c r="BM2591" i="1"/>
  <c r="Q1527" i="1"/>
  <c r="AS1408" i="1"/>
  <c r="CG1376" i="1"/>
  <c r="BM770" i="1"/>
  <c r="BQ1412" i="1"/>
  <c r="AS2167" i="1"/>
  <c r="BM1694" i="1"/>
  <c r="Y2134" i="1"/>
  <c r="BY2594" i="1"/>
  <c r="BY1210" i="1"/>
  <c r="M1509" i="1"/>
  <c r="BI874" i="1"/>
  <c r="BI1821" i="1"/>
  <c r="BI2057" i="1"/>
  <c r="CG1946" i="1"/>
  <c r="AW1987" i="1"/>
  <c r="AO2268" i="1"/>
  <c r="AO1947" i="1"/>
  <c r="CG2567" i="1"/>
  <c r="CC1657" i="1"/>
  <c r="Y2496" i="1"/>
  <c r="BU1442" i="1"/>
  <c r="M1197" i="1"/>
  <c r="BU1582" i="1"/>
  <c r="BQ1352" i="1"/>
  <c r="AW2202" i="1"/>
  <c r="AG284" i="1"/>
  <c r="CC1420" i="1"/>
  <c r="Q2583" i="1"/>
  <c r="BU2566" i="1"/>
  <c r="BM2077" i="1"/>
  <c r="AO1996" i="1"/>
  <c r="AW1663" i="1"/>
  <c r="BQ2469" i="1"/>
  <c r="AK2183" i="1"/>
  <c r="BI2510" i="1"/>
  <c r="CC314" i="1"/>
  <c r="BQ434" i="1"/>
  <c r="M1818" i="1"/>
  <c r="BQ1527" i="1"/>
  <c r="CC358" i="1"/>
  <c r="CG526" i="1"/>
  <c r="CG655" i="1"/>
  <c r="BE993" i="1"/>
  <c r="CG945" i="1"/>
  <c r="BM797" i="1"/>
  <c r="I547" i="1"/>
  <c r="Q1041" i="1"/>
  <c r="BI692" i="1"/>
  <c r="BY999" i="1"/>
  <c r="M545" i="1"/>
  <c r="BM293" i="1"/>
  <c r="AC1044" i="1"/>
  <c r="BA1155" i="1"/>
  <c r="BU687" i="1"/>
  <c r="BI517" i="1"/>
  <c r="M1112" i="1"/>
  <c r="AC1055" i="1"/>
  <c r="AG449" i="1"/>
  <c r="CC635" i="1"/>
  <c r="BE1462" i="1"/>
  <c r="AK889" i="1"/>
  <c r="I1621" i="1"/>
  <c r="BY2191" i="1"/>
  <c r="BA2078" i="1"/>
  <c r="BA2339" i="1"/>
  <c r="AS722" i="1"/>
  <c r="AS925" i="1"/>
  <c r="BE1527" i="1"/>
  <c r="BQ923" i="1"/>
  <c r="BU1672" i="1"/>
  <c r="CG2225" i="1"/>
  <c r="CC2199" i="1"/>
  <c r="Y2427" i="1"/>
  <c r="BY841" i="1"/>
  <c r="BE1210" i="1"/>
  <c r="BA1652" i="1"/>
  <c r="CG2157" i="1"/>
  <c r="BI1618" i="1"/>
  <c r="AC1523" i="1"/>
  <c r="AS2346" i="1"/>
  <c r="BM1698" i="1"/>
  <c r="AW2212" i="1"/>
  <c r="CG538" i="1"/>
  <c r="Q2454" i="1"/>
  <c r="BE2196" i="1"/>
  <c r="BY2140" i="1"/>
  <c r="BE1973" i="1"/>
  <c r="BE2392" i="1"/>
  <c r="AS1449" i="1"/>
  <c r="CC691" i="1"/>
  <c r="AO2219" i="1"/>
  <c r="AO2206" i="1"/>
  <c r="AW1709" i="1"/>
  <c r="Y2441" i="1"/>
  <c r="I937" i="1"/>
  <c r="BA2484" i="1"/>
  <c r="CG1390" i="1"/>
  <c r="M1211" i="1"/>
  <c r="BI1345" i="1"/>
  <c r="Q2580" i="1"/>
  <c r="M1468" i="1"/>
  <c r="BA2108" i="1"/>
  <c r="CG2503" i="1"/>
  <c r="BA2317" i="1"/>
  <c r="BI1124" i="1"/>
  <c r="U473" i="1"/>
  <c r="CG1327" i="1"/>
  <c r="CC1845" i="1"/>
  <c r="BQ2258" i="1"/>
  <c r="CG1492" i="1"/>
  <c r="AS2399" i="1"/>
  <c r="BI1765" i="1"/>
  <c r="AO2566" i="1"/>
  <c r="AG462" i="1"/>
  <c r="BQ1324" i="1"/>
  <c r="AS1516" i="1"/>
  <c r="AW2511" i="1"/>
  <c r="M1511" i="1"/>
  <c r="BE1890" i="1"/>
  <c r="AW1602" i="1"/>
  <c r="AK581" i="1"/>
  <c r="AO1278" i="1"/>
  <c r="BM601" i="1"/>
  <c r="BY1446" i="1"/>
  <c r="CC1527" i="1"/>
  <c r="M1625" i="1"/>
  <c r="AS2148" i="1"/>
  <c r="BE2420" i="1"/>
  <c r="AS851" i="1"/>
  <c r="BA424" i="1"/>
  <c r="AG2181" i="1"/>
  <c r="BM2027" i="1"/>
  <c r="BI1293" i="1"/>
  <c r="BE2128" i="1"/>
  <c r="BQ1266" i="1"/>
  <c r="CC1335" i="1"/>
  <c r="AC428" i="1"/>
  <c r="BE924" i="1"/>
  <c r="BA2532" i="1"/>
  <c r="BM2092" i="1"/>
  <c r="BM1348" i="1"/>
  <c r="AS1812" i="1"/>
  <c r="BI1909" i="1"/>
  <c r="BI1363" i="1"/>
  <c r="U330" i="1"/>
  <c r="BY1618" i="1"/>
  <c r="BA2219" i="1"/>
  <c r="CG1499" i="1"/>
  <c r="I2428" i="1"/>
  <c r="AW1145" i="1"/>
  <c r="AO529" i="1"/>
  <c r="BE2210" i="1"/>
  <c r="M1965" i="1"/>
  <c r="BM963" i="1"/>
  <c r="CG2126" i="1"/>
  <c r="BU1530" i="1"/>
  <c r="Y2542" i="1"/>
  <c r="BE1239" i="1"/>
  <c r="BI2520" i="1"/>
  <c r="BE1509" i="1"/>
  <c r="BQ942" i="1"/>
  <c r="BM1959" i="1"/>
  <c r="AC519" i="1"/>
  <c r="BU634" i="1"/>
  <c r="BU1462" i="1"/>
  <c r="AG315" i="1"/>
  <c r="U880" i="1"/>
  <c r="BE2370" i="1"/>
  <c r="CG426" i="1"/>
  <c r="CG1519" i="1"/>
  <c r="I2430" i="1"/>
  <c r="CC2020" i="1"/>
  <c r="AG2308" i="1"/>
  <c r="AS1750" i="1"/>
  <c r="AW2037" i="1"/>
  <c r="BY2512" i="1"/>
  <c r="BY2335" i="1"/>
  <c r="BA2580" i="1"/>
  <c r="Y526" i="1"/>
  <c r="BA937" i="1"/>
  <c r="CC1496" i="1"/>
  <c r="AG305" i="1"/>
  <c r="U728" i="1"/>
  <c r="CC2197" i="1"/>
  <c r="Q1572" i="1"/>
  <c r="Y1832" i="1"/>
  <c r="AC847" i="1"/>
  <c r="BY2370" i="1"/>
  <c r="AS1695" i="1"/>
  <c r="BQ1554" i="1"/>
  <c r="I2016" i="1"/>
  <c r="AG1621" i="1"/>
  <c r="AW1722" i="1"/>
  <c r="AG425" i="1"/>
  <c r="U872" i="1"/>
  <c r="BU2476" i="1"/>
  <c r="CG2409" i="1"/>
  <c r="BE799" i="1"/>
  <c r="CC2212" i="1"/>
  <c r="AK1022" i="1"/>
  <c r="Y1425" i="1"/>
  <c r="AO411" i="1"/>
  <c r="BA1694" i="1"/>
  <c r="BM2385" i="1"/>
  <c r="BA414" i="1"/>
  <c r="BE1705" i="1"/>
  <c r="BY1674" i="1"/>
  <c r="BU1362" i="1"/>
  <c r="AC1720" i="1"/>
  <c r="BI249" i="1"/>
  <c r="BA1993" i="1"/>
  <c r="Q2405" i="1"/>
  <c r="AS1951" i="1"/>
  <c r="BA2041" i="1"/>
  <c r="CC616" i="1"/>
  <c r="BM2381" i="1"/>
  <c r="BQ1537" i="1"/>
  <c r="U714" i="1"/>
  <c r="BA1750" i="1"/>
  <c r="Y361" i="1"/>
  <c r="AW1268" i="1"/>
  <c r="AW883" i="1"/>
  <c r="BE1897" i="1"/>
  <c r="AS1686" i="1"/>
  <c r="BA1611" i="1"/>
  <c r="BU1770" i="1"/>
  <c r="AW1642" i="1"/>
  <c r="BY1386" i="1"/>
  <c r="BY1267" i="1"/>
  <c r="BE1638" i="1"/>
  <c r="BY2448" i="1"/>
  <c r="BQ1967" i="1"/>
  <c r="U907" i="1"/>
  <c r="BM1919" i="1"/>
  <c r="BM2056" i="1"/>
  <c r="AO1742" i="1"/>
  <c r="CG706" i="1"/>
  <c r="BE438" i="1"/>
  <c r="M1463" i="1"/>
  <c r="BU2406" i="1"/>
  <c r="AW1492" i="1"/>
  <c r="BE1391" i="1"/>
  <c r="BU1537" i="1"/>
  <c r="BQ705" i="1"/>
  <c r="AG635" i="1"/>
  <c r="BE2227" i="1"/>
  <c r="U2406" i="1"/>
  <c r="Y2107" i="1"/>
  <c r="AW2371" i="1"/>
  <c r="CG300" i="1"/>
  <c r="BU657" i="1"/>
  <c r="BE1656" i="1"/>
  <c r="BM1911" i="1"/>
  <c r="AS517" i="1"/>
  <c r="BY1736" i="1"/>
  <c r="Y2052" i="1"/>
  <c r="BM1819" i="1"/>
  <c r="U2456" i="1"/>
  <c r="AS1355" i="1"/>
  <c r="Q411" i="1"/>
  <c r="BM1881" i="1"/>
  <c r="BQ2524" i="1"/>
  <c r="AW2555" i="1"/>
  <c r="AW2224" i="1"/>
  <c r="Y1819" i="1"/>
  <c r="I2527" i="1"/>
  <c r="BY1714" i="1"/>
  <c r="BY2395" i="1"/>
  <c r="Q2311" i="1"/>
  <c r="CC901" i="1"/>
  <c r="AO2181" i="1"/>
  <c r="AK607" i="1"/>
  <c r="BE2336" i="1"/>
  <c r="CG1685" i="1"/>
  <c r="AW2035" i="1"/>
  <c r="AW931" i="1"/>
  <c r="Y481" i="1"/>
  <c r="AC2455" i="1"/>
  <c r="BU1772" i="1"/>
  <c r="BY1448" i="1"/>
  <c r="BI2111" i="1"/>
  <c r="BM2098" i="1"/>
  <c r="AC693" i="1"/>
  <c r="CG1727" i="1"/>
  <c r="CG1118" i="1"/>
  <c r="AW1596" i="1"/>
  <c r="BA433" i="1"/>
  <c r="U876" i="1"/>
  <c r="AC1671" i="1"/>
  <c r="Y344" i="1"/>
  <c r="U771" i="1"/>
  <c r="BM2576" i="1"/>
  <c r="BU504" i="1"/>
  <c r="BI1335" i="1"/>
  <c r="AK2475" i="1"/>
  <c r="CC1579" i="1"/>
  <c r="Y2197" i="1"/>
  <c r="BE2112" i="1"/>
  <c r="Y2087" i="1"/>
  <c r="U692" i="1"/>
  <c r="BM1812" i="1"/>
  <c r="AO2113" i="1"/>
  <c r="BY1869" i="1"/>
  <c r="Y2255" i="1"/>
  <c r="Y1495" i="1"/>
  <c r="AK481" i="1"/>
  <c r="BM1335" i="1"/>
  <c r="AW1994" i="1"/>
  <c r="BM2350" i="1"/>
  <c r="BE2317" i="1"/>
  <c r="AC474" i="1"/>
  <c r="CC663" i="1"/>
  <c r="Q312" i="1"/>
  <c r="BA312" i="1"/>
  <c r="BE1644" i="1"/>
  <c r="Y1499" i="1"/>
  <c r="AO1785" i="1"/>
  <c r="BA2343" i="1"/>
  <c r="U1723" i="1"/>
  <c r="BA2387" i="1"/>
  <c r="AO1427" i="1"/>
  <c r="U371" i="1"/>
  <c r="BQ1600" i="1"/>
  <c r="BY1852" i="1"/>
  <c r="Y1364" i="1"/>
  <c r="BA1768" i="1"/>
  <c r="AG700" i="1"/>
  <c r="BI1303" i="1"/>
  <c r="AS608" i="1"/>
  <c r="AK567" i="1"/>
  <c r="BU1201" i="1"/>
  <c r="BU2359" i="1"/>
  <c r="BI1371" i="1"/>
  <c r="BA1855" i="1"/>
  <c r="AS379" i="1"/>
  <c r="BE1873" i="1"/>
  <c r="BA2553" i="1"/>
  <c r="BY2031" i="1"/>
  <c r="AG2503" i="1"/>
  <c r="BE1677" i="1"/>
  <c r="AO1664" i="1"/>
  <c r="I2211" i="1"/>
  <c r="BE781" i="1"/>
  <c r="BQ1463" i="1"/>
  <c r="U638" i="1"/>
  <c r="AS315" i="1"/>
  <c r="BM557" i="1"/>
  <c r="Q2483" i="1"/>
  <c r="BM2156" i="1"/>
  <c r="CG2174" i="1"/>
  <c r="CC2184" i="1"/>
  <c r="AS2426" i="1"/>
  <c r="AW307" i="1"/>
  <c r="BU946" i="1"/>
  <c r="AK2311" i="1"/>
  <c r="AK2252" i="1"/>
  <c r="BI1841" i="1"/>
  <c r="BA1833" i="1"/>
  <c r="AS1425" i="1"/>
  <c r="CC1798" i="1"/>
  <c r="I2478" i="1"/>
  <c r="BU928" i="1"/>
  <c r="CC2381" i="1"/>
  <c r="AO1981" i="1"/>
  <c r="BM1716" i="1"/>
  <c r="BY1002" i="1"/>
  <c r="BQ1588" i="1"/>
  <c r="Y2273" i="1"/>
  <c r="BE1702" i="1"/>
  <c r="CG2381" i="1"/>
  <c r="I442" i="1"/>
  <c r="BQ669" i="1"/>
  <c r="BM1324" i="1"/>
  <c r="AW2143" i="1"/>
  <c r="BM1510" i="1"/>
  <c r="BI2044" i="1"/>
  <c r="BU568" i="1"/>
  <c r="CG1189" i="1"/>
  <c r="BE2345" i="1"/>
  <c r="AO2076" i="1"/>
  <c r="I2433" i="1"/>
  <c r="BE412" i="1"/>
  <c r="BA2381" i="1"/>
  <c r="Y1534" i="1"/>
  <c r="BA1923" i="1"/>
  <c r="U1474" i="1"/>
  <c r="BI615" i="1"/>
  <c r="BA2150" i="1"/>
  <c r="Y1519" i="1"/>
  <c r="AK336" i="1"/>
  <c r="BM924" i="1"/>
  <c r="CC714" i="1"/>
  <c r="Y1645" i="1"/>
  <c r="AO2184" i="1"/>
  <c r="Y2185" i="1"/>
  <c r="CG739" i="1"/>
  <c r="BA1860" i="1"/>
  <c r="AS2023" i="1"/>
  <c r="CG1580" i="1"/>
  <c r="I2213" i="1"/>
  <c r="BA596" i="1"/>
  <c r="BU1504" i="1"/>
  <c r="CG1282" i="1"/>
  <c r="Y1884" i="1"/>
  <c r="BA426" i="1"/>
  <c r="BA1352" i="1"/>
  <c r="AW2546" i="1"/>
  <c r="AK1967" i="1"/>
  <c r="BU699" i="1"/>
  <c r="BM1847" i="1"/>
  <c r="AO2294" i="1"/>
  <c r="AC306" i="1"/>
  <c r="BI1392" i="1"/>
  <c r="AW1726" i="1"/>
  <c r="Q344" i="1"/>
  <c r="BA1428" i="1"/>
  <c r="I2533" i="1"/>
  <c r="M1097" i="1"/>
  <c r="BM1721" i="1"/>
  <c r="BE312" i="1"/>
  <c r="AG1915" i="1"/>
  <c r="M257" i="1"/>
  <c r="AG411" i="1"/>
  <c r="BU1587" i="1"/>
  <c r="CC1265" i="1"/>
  <c r="AS1656" i="1"/>
  <c r="AC2309" i="1"/>
  <c r="BE1666" i="1"/>
  <c r="I2458" i="1"/>
  <c r="BM1393" i="1"/>
  <c r="AC270" i="1"/>
  <c r="BM1691" i="1"/>
  <c r="BM2062" i="1"/>
  <c r="BY1306" i="1"/>
  <c r="AS2007" i="1"/>
  <c r="AG652" i="1"/>
  <c r="BE1996" i="1"/>
  <c r="I322" i="1"/>
  <c r="I572" i="1"/>
  <c r="BQ1306" i="1"/>
  <c r="BA1686" i="1"/>
  <c r="AS2294" i="1"/>
  <c r="AK273" i="1"/>
  <c r="CC2282" i="1"/>
  <c r="BI1362" i="1"/>
  <c r="BA1846" i="1"/>
  <c r="BY1359" i="1"/>
  <c r="BA1895" i="1"/>
  <c r="U1183" i="1"/>
  <c r="Q2437" i="1"/>
  <c r="BM1266" i="1"/>
  <c r="U706" i="1"/>
  <c r="CG2486" i="1"/>
  <c r="BY2314" i="1"/>
  <c r="AW1841" i="1"/>
  <c r="CG1524" i="1"/>
  <c r="BE1821" i="1"/>
  <c r="I1135" i="1"/>
  <c r="CG1583" i="1"/>
  <c r="AS614" i="1"/>
  <c r="BM1000" i="1"/>
  <c r="I627" i="1"/>
  <c r="AO501" i="1"/>
  <c r="BQ2455" i="1"/>
  <c r="BI2148" i="1"/>
  <c r="Q901" i="1"/>
  <c r="BE403" i="1"/>
  <c r="BY350" i="1"/>
  <c r="BA484" i="1"/>
  <c r="I419" i="1"/>
  <c r="BE2436" i="1"/>
  <c r="CC1635" i="1"/>
  <c r="BY2436" i="1"/>
  <c r="CC1722" i="1"/>
  <c r="Y2209" i="1"/>
  <c r="BQ1770" i="1"/>
  <c r="BI421" i="1"/>
  <c r="BY1632" i="1"/>
  <c r="AK2374" i="1"/>
  <c r="I2454" i="1"/>
  <c r="AW1834" i="1"/>
  <c r="BI1996" i="1"/>
  <c r="M1386" i="1"/>
  <c r="BA2183" i="1"/>
  <c r="Y2490" i="1"/>
  <c r="AW2176" i="1"/>
  <c r="BU1233" i="1"/>
  <c r="AG2244" i="1"/>
  <c r="BU2357" i="1"/>
  <c r="AS2107" i="1"/>
  <c r="CC2426" i="1"/>
  <c r="Y1639" i="1"/>
  <c r="I1085" i="1"/>
  <c r="M560" i="1"/>
  <c r="Y2223" i="1"/>
  <c r="Y2567" i="1"/>
  <c r="AS2041" i="1"/>
  <c r="BE351" i="1"/>
  <c r="BI2133" i="1"/>
  <c r="BU991" i="1"/>
  <c r="AC1574" i="1"/>
  <c r="CC1405" i="1"/>
  <c r="BY2567" i="1"/>
  <c r="Y1355" i="1"/>
  <c r="Q334" i="1"/>
  <c r="BA2496" i="1"/>
  <c r="BY266" i="1"/>
  <c r="AG2553" i="1"/>
  <c r="BA2035" i="1"/>
  <c r="BY1351" i="1"/>
  <c r="CG965" i="1"/>
  <c r="CG1737" i="1"/>
  <c r="I271" i="1"/>
  <c r="Y2472" i="1"/>
  <c r="BQ326" i="1"/>
  <c r="CC2569" i="1"/>
  <c r="AW1932" i="1"/>
  <c r="BI1483" i="1"/>
  <c r="BA1219" i="1"/>
  <c r="Y1775" i="1"/>
  <c r="AS575" i="1"/>
  <c r="AG2506" i="1"/>
  <c r="BQ391" i="1"/>
  <c r="BE2577" i="1"/>
  <c r="BM2462" i="1"/>
  <c r="AG2111" i="1"/>
  <c r="BQ788" i="1"/>
  <c r="AK2111" i="1"/>
  <c r="U553" i="1"/>
  <c r="BU774" i="1"/>
  <c r="CC1712" i="1"/>
  <c r="AW2296" i="1"/>
  <c r="M1475" i="1"/>
  <c r="AW1568" i="1"/>
  <c r="BY2345" i="1"/>
  <c r="BU250" i="1"/>
  <c r="AK2295" i="1"/>
  <c r="BQ1257" i="1"/>
  <c r="AW1737" i="1"/>
  <c r="CG1761" i="1"/>
  <c r="AC1768" i="1"/>
  <c r="BA932" i="1"/>
  <c r="BE2364" i="1"/>
  <c r="CC1428" i="1"/>
  <c r="U805" i="1"/>
  <c r="AW2469" i="1"/>
  <c r="AO2300" i="1"/>
  <c r="CC1625" i="1"/>
  <c r="BY1687" i="1"/>
  <c r="AS1628" i="1"/>
  <c r="BE2260" i="1"/>
  <c r="AK271" i="1"/>
  <c r="AO2420" i="1"/>
  <c r="BI1306" i="1"/>
  <c r="BE1786" i="1"/>
  <c r="BY1303" i="1"/>
  <c r="BE1835" i="1"/>
  <c r="BE1014" i="1"/>
  <c r="AS2398" i="1"/>
  <c r="Y1693" i="1"/>
  <c r="U769" i="1"/>
  <c r="U2568" i="1"/>
  <c r="U328" i="1"/>
  <c r="M1558" i="1"/>
  <c r="CG1811" i="1"/>
  <c r="BI393" i="1"/>
  <c r="CC859" i="1"/>
  <c r="BY2450" i="1"/>
  <c r="AK713" i="1"/>
  <c r="BQ1607" i="1"/>
  <c r="AS2301" i="1"/>
  <c r="BI438" i="1"/>
  <c r="BA641" i="1"/>
  <c r="CC617" i="1"/>
  <c r="Y1057" i="1"/>
  <c r="BE1174" i="1"/>
  <c r="CC1131" i="1"/>
  <c r="CG1700" i="1"/>
  <c r="AC2484" i="1"/>
  <c r="AK932" i="1"/>
  <c r="BY1145" i="1"/>
  <c r="BQ1621" i="1"/>
  <c r="BY1148" i="1"/>
  <c r="M1133" i="1"/>
  <c r="BU1426" i="1"/>
  <c r="CC259" i="1"/>
  <c r="BQ320" i="1"/>
  <c r="AW741" i="1"/>
  <c r="CC1246" i="1"/>
  <c r="AW1211" i="1"/>
  <c r="M1223" i="1"/>
  <c r="BQ1183" i="1"/>
  <c r="AW291" i="1"/>
  <c r="CC348" i="1"/>
  <c r="CG383" i="1"/>
  <c r="AK1034" i="1"/>
  <c r="AS994" i="1"/>
  <c r="BU301" i="1"/>
  <c r="AS1371" i="1"/>
  <c r="CG350" i="1"/>
  <c r="BQ477" i="1"/>
  <c r="AO544" i="1"/>
  <c r="Q1282" i="1"/>
  <c r="Q494" i="1"/>
  <c r="Q1380" i="1"/>
  <c r="AK350" i="1"/>
  <c r="BM687" i="1"/>
  <c r="BQ698" i="1"/>
  <c r="Q1033" i="1"/>
  <c r="M935" i="1"/>
  <c r="BI446" i="1"/>
  <c r="BY588" i="1"/>
  <c r="BI713" i="1"/>
  <c r="BY545" i="1"/>
  <c r="BA1678" i="1"/>
  <c r="BM540" i="1"/>
  <c r="BA837" i="1"/>
  <c r="BM684" i="1"/>
  <c r="AW2122" i="1"/>
  <c r="BE953" i="1"/>
  <c r="BI588" i="1"/>
  <c r="BQ782" i="1"/>
  <c r="BE1967" i="1"/>
  <c r="BI273" i="1"/>
  <c r="AK2171" i="1"/>
  <c r="Q1029" i="1"/>
  <c r="AS1511" i="1"/>
  <c r="BY2196" i="1"/>
  <c r="AW1565" i="1"/>
  <c r="I2456" i="1"/>
  <c r="BQ1265" i="1"/>
  <c r="BY824" i="1"/>
  <c r="BE1467" i="1"/>
  <c r="BI1226" i="1"/>
  <c r="AS1576" i="1"/>
  <c r="CG2230" i="1"/>
  <c r="AW1630" i="1"/>
  <c r="BA2386" i="1"/>
  <c r="BM1322" i="1"/>
  <c r="U895" i="1"/>
  <c r="AS1566" i="1"/>
  <c r="BM1477" i="1"/>
  <c r="AW1671" i="1"/>
  <c r="AO2427" i="1"/>
  <c r="AO1854" i="1"/>
  <c r="BA2042" i="1"/>
  <c r="BM2377" i="1"/>
  <c r="BA2364" i="1"/>
  <c r="BY2009" i="1"/>
  <c r="BE1940" i="1"/>
  <c r="Y2128" i="1"/>
  <c r="CG1842" i="1"/>
  <c r="CG2356" i="1"/>
  <c r="AS1240" i="1"/>
  <c r="BI2580" i="1"/>
  <c r="BY1943" i="1"/>
  <c r="Y357" i="1"/>
  <c r="AS1582" i="1"/>
  <c r="BY2300" i="1"/>
  <c r="I1233" i="1"/>
  <c r="Q2407" i="1"/>
  <c r="AO2409" i="1"/>
  <c r="BU2115" i="1"/>
  <c r="BE1932" i="1"/>
  <c r="Y1992" i="1"/>
  <c r="AG2232" i="1"/>
  <c r="BA2204" i="1"/>
  <c r="CC1035" i="1"/>
  <c r="BU944" i="1"/>
  <c r="M1176" i="1"/>
  <c r="BA1303" i="1"/>
  <c r="BY295" i="1"/>
  <c r="BM664" i="1"/>
  <c r="CG701" i="1"/>
  <c r="BM914" i="1"/>
  <c r="BQ642" i="1"/>
  <c r="CC335" i="1"/>
  <c r="BQ1222" i="1"/>
  <c r="Y979" i="1"/>
  <c r="Q1771" i="1"/>
  <c r="CC1222" i="1"/>
  <c r="Q348" i="1"/>
  <c r="BM727" i="1"/>
  <c r="BE1902" i="1"/>
  <c r="BI554" i="1"/>
  <c r="BU826" i="1"/>
  <c r="BQ1036" i="1"/>
  <c r="AO2008" i="1"/>
  <c r="CC1287" i="1"/>
  <c r="AW2310" i="1"/>
  <c r="CC1307" i="1"/>
  <c r="AO1842" i="1"/>
  <c r="AW2267" i="1"/>
  <c r="AS2059" i="1"/>
  <c r="BA2450" i="1"/>
  <c r="AS2367" i="1"/>
  <c r="AS1134" i="1"/>
  <c r="AW2577" i="1"/>
  <c r="AO2185" i="1"/>
  <c r="CG1049" i="1"/>
  <c r="BM677" i="1"/>
  <c r="BM1643" i="1"/>
  <c r="BA1191" i="1"/>
  <c r="I344" i="1"/>
  <c r="CC337" i="1"/>
  <c r="BU746" i="1"/>
  <c r="BA1513" i="1"/>
  <c r="M2210" i="1"/>
  <c r="BA1812" i="1"/>
  <c r="Y2232" i="1"/>
  <c r="BQ1636" i="1"/>
  <c r="AS677" i="1"/>
  <c r="BI748" i="1"/>
  <c r="BY2400" i="1"/>
  <c r="AO1825" i="1"/>
  <c r="BM565" i="1"/>
  <c r="BM1587" i="1"/>
  <c r="AO1868" i="1"/>
  <c r="BY1581" i="1"/>
  <c r="AO2142" i="1"/>
  <c r="CC1931" i="1"/>
  <c r="BQ1460" i="1"/>
  <c r="AK2195" i="1"/>
  <c r="BE2314" i="1"/>
  <c r="AO2462" i="1"/>
  <c r="BM585" i="1"/>
  <c r="BM1699" i="1"/>
  <c r="AS1525" i="1"/>
  <c r="BE742" i="1"/>
  <c r="BE285" i="1"/>
  <c r="CG1869" i="1"/>
  <c r="Y2120" i="1"/>
  <c r="CG378" i="1"/>
  <c r="BY526" i="1"/>
  <c r="AW923" i="1"/>
  <c r="CC1167" i="1"/>
  <c r="BM256" i="1"/>
  <c r="BI561" i="1"/>
  <c r="BI452" i="1"/>
  <c r="Y1037" i="1"/>
  <c r="BQ761" i="1"/>
  <c r="AW1048" i="1"/>
  <c r="AK643" i="1"/>
  <c r="BY867" i="1"/>
  <c r="Y2260" i="1"/>
  <c r="Q1083" i="1"/>
  <c r="I957" i="1"/>
  <c r="AS963" i="1"/>
  <c r="BY2237" i="1"/>
  <c r="BY1194" i="1"/>
  <c r="BY363" i="1"/>
  <c r="AS859" i="1"/>
  <c r="Y2367" i="1"/>
  <c r="BU789" i="1"/>
  <c r="BA2485" i="1"/>
  <c r="BE1327" i="1"/>
  <c r="AS1832" i="1"/>
  <c r="AW2448" i="1"/>
  <c r="BA1873" i="1"/>
  <c r="CC2351" i="1"/>
  <c r="BE1058" i="1"/>
  <c r="BQ1048" i="1"/>
  <c r="BY1897" i="1"/>
  <c r="BA1288" i="1"/>
  <c r="BA1005" i="1"/>
  <c r="BE1639" i="1"/>
  <c r="Q1012" i="1"/>
  <c r="AO1786" i="1"/>
  <c r="CG406" i="1"/>
  <c r="AS1180" i="1"/>
  <c r="BE2398" i="1"/>
  <c r="BQ1303" i="1"/>
  <c r="CG823" i="1"/>
  <c r="AS2443" i="1"/>
  <c r="AW284" i="1"/>
  <c r="AO684" i="1"/>
  <c r="Y1574" i="1"/>
  <c r="M1119" i="1"/>
  <c r="BU1820" i="1"/>
  <c r="CC2391" i="1"/>
  <c r="U2113" i="1"/>
  <c r="CC1876" i="1"/>
  <c r="BE2066" i="1"/>
  <c r="BQ2416" i="1"/>
  <c r="CC672" i="1"/>
  <c r="CG2294" i="1"/>
  <c r="BY1278" i="1"/>
  <c r="BM2009" i="1"/>
  <c r="M1772" i="1"/>
  <c r="AS2185" i="1"/>
  <c r="AO790" i="1"/>
  <c r="BY697" i="1"/>
  <c r="BE896" i="1"/>
  <c r="I2356" i="1"/>
  <c r="CG2461" i="1"/>
  <c r="BE2071" i="1"/>
  <c r="AS972" i="1"/>
  <c r="BQ1338" i="1"/>
  <c r="AK924" i="1"/>
  <c r="BU813" i="1"/>
  <c r="M1051" i="1"/>
  <c r="BI1125" i="1"/>
  <c r="BY1175" i="1"/>
  <c r="BQ329" i="1"/>
  <c r="BM1205" i="1"/>
  <c r="BQ861" i="1"/>
  <c r="AS890" i="1"/>
  <c r="AS1068" i="1"/>
  <c r="BM981" i="1"/>
  <c r="AW1016" i="1"/>
  <c r="M1218" i="1"/>
  <c r="AW1035" i="1"/>
  <c r="AW1142" i="1"/>
  <c r="AS1103" i="1"/>
  <c r="Q1006" i="1"/>
  <c r="AW1187" i="1"/>
  <c r="BA1252" i="1"/>
  <c r="BI476" i="1"/>
  <c r="AO2290" i="1"/>
  <c r="I923" i="1"/>
  <c r="BE1434" i="1"/>
  <c r="BE1293" i="1"/>
  <c r="BA2010" i="1"/>
  <c r="Y1555" i="1"/>
  <c r="AS1818" i="1"/>
  <c r="CC820" i="1"/>
  <c r="Y2121" i="1"/>
  <c r="BY992" i="1"/>
  <c r="BI1408" i="1"/>
  <c r="I1001" i="1"/>
  <c r="CG1947" i="1"/>
  <c r="BI2329" i="1"/>
  <c r="BM847" i="1"/>
  <c r="AG2220" i="1"/>
  <c r="CG1504" i="1"/>
  <c r="BQ284" i="1"/>
  <c r="BY1292" i="1"/>
  <c r="BA1824" i="1"/>
  <c r="U2422" i="1"/>
  <c r="BQ1327" i="1"/>
  <c r="AK2017" i="1"/>
  <c r="CC286" i="1"/>
  <c r="U378" i="1"/>
  <c r="I1817" i="1"/>
  <c r="AK2267" i="1"/>
  <c r="AS301" i="1"/>
  <c r="BE1919" i="1"/>
  <c r="CG2470" i="1"/>
  <c r="BY2147" i="1"/>
  <c r="AO1838" i="1"/>
  <c r="BQ2588" i="1"/>
  <c r="AK2237" i="1"/>
  <c r="BI1343" i="1"/>
  <c r="BQ452" i="1"/>
  <c r="Y1359" i="1"/>
  <c r="AS1835" i="1"/>
  <c r="M350" i="1"/>
  <c r="Q2063" i="1"/>
  <c r="AG1575" i="1"/>
  <c r="BE2331" i="1"/>
  <c r="CG1033" i="1"/>
  <c r="BI2429" i="1"/>
  <c r="BA1135" i="1"/>
  <c r="CG866" i="1"/>
  <c r="CC809" i="1"/>
  <c r="BY1092" i="1"/>
  <c r="M1131" i="1"/>
  <c r="I1281" i="1"/>
  <c r="BE1259" i="1"/>
  <c r="BY435" i="1"/>
  <c r="Y1470" i="1"/>
  <c r="BI1140" i="1"/>
  <c r="BI1209" i="1"/>
  <c r="BM372" i="1"/>
  <c r="CC460" i="1"/>
  <c r="BQ1250" i="1"/>
  <c r="BU1191" i="1"/>
  <c r="AW1156" i="1"/>
  <c r="BA1350" i="1"/>
  <c r="BA1083" i="1"/>
  <c r="I2588" i="1"/>
  <c r="BI994" i="1"/>
  <c r="BA1344" i="1"/>
  <c r="Y348" i="1"/>
  <c r="BY1348" i="1"/>
  <c r="BQ1154" i="1"/>
  <c r="Y2454" i="1"/>
  <c r="AW2430" i="1"/>
  <c r="BU693" i="1"/>
  <c r="AS874" i="1"/>
  <c r="BQ484" i="1"/>
  <c r="BQ1000" i="1"/>
  <c r="BU1652" i="1"/>
  <c r="BE1205" i="1"/>
  <c r="BE1817" i="1"/>
  <c r="AS1741" i="1"/>
  <c r="BI924" i="1"/>
  <c r="AO2307" i="1"/>
  <c r="BE1670" i="1"/>
  <c r="BY2160" i="1"/>
  <c r="CG1184" i="1"/>
  <c r="BM2330" i="1"/>
  <c r="BM1323" i="1"/>
  <c r="AW1863" i="1"/>
  <c r="BE1439" i="1"/>
  <c r="AO1525" i="1"/>
  <c r="AW2437" i="1"/>
  <c r="AW1595" i="1"/>
  <c r="Y1608" i="1"/>
  <c r="CC1807" i="1"/>
  <c r="Q2419" i="1"/>
  <c r="CG2129" i="1"/>
  <c r="CC2538" i="1"/>
  <c r="AC580" i="1"/>
  <c r="Y1791" i="1"/>
  <c r="Y2338" i="1"/>
  <c r="AW2188" i="1"/>
  <c r="AW2287" i="1"/>
  <c r="BE1043" i="1"/>
  <c r="CG624" i="1"/>
  <c r="M1456" i="1"/>
  <c r="Y1798" i="1"/>
  <c r="AS1631" i="1"/>
  <c r="BY1546" i="1"/>
  <c r="AO987" i="1"/>
  <c r="AS1183" i="1"/>
  <c r="BU323" i="1"/>
  <c r="BQ453" i="1"/>
  <c r="BE1062" i="1"/>
  <c r="BE918" i="1"/>
  <c r="BQ973" i="1"/>
  <c r="M1224" i="1"/>
  <c r="BM489" i="1"/>
  <c r="AC1009" i="1"/>
  <c r="BA1239" i="1"/>
  <c r="BY273" i="1"/>
  <c r="BQ285" i="1"/>
  <c r="Q841" i="1"/>
  <c r="BI329" i="1"/>
  <c r="Y397" i="1"/>
  <c r="BQ411" i="1"/>
  <c r="BQ1166" i="1"/>
  <c r="I910" i="1"/>
  <c r="Y642" i="1"/>
  <c r="BY700" i="1"/>
  <c r="BU1341" i="1"/>
  <c r="AS1757" i="1"/>
  <c r="AW2309" i="1"/>
  <c r="AO1770" i="1"/>
  <c r="BA2428" i="1"/>
  <c r="AC1232" i="1"/>
  <c r="U2512" i="1"/>
  <c r="AO1667" i="1"/>
  <c r="M958" i="1"/>
  <c r="BE1812" i="1"/>
  <c r="U2465" i="1"/>
  <c r="BI1954" i="1"/>
  <c r="BA1499" i="1"/>
  <c r="BI2265" i="1"/>
  <c r="AS2016" i="1"/>
  <c r="BM1565" i="1"/>
  <c r="CC305" i="1"/>
  <c r="BY1692" i="1"/>
  <c r="BI706" i="1"/>
  <c r="BM1943" i="1"/>
  <c r="CC2148" i="1"/>
  <c r="CC1488" i="1"/>
  <c r="BI2161" i="1"/>
  <c r="CG412" i="1"/>
  <c r="BI1855" i="1"/>
  <c r="Q475" i="1"/>
  <c r="M2308" i="1"/>
  <c r="BY2479" i="1"/>
  <c r="CC468" i="1"/>
  <c r="BE1302" i="1"/>
  <c r="BE1635" i="1"/>
  <c r="BQ1559" i="1"/>
  <c r="AO575" i="1"/>
  <c r="CC2576" i="1"/>
  <c r="CC342" i="1"/>
  <c r="BY1225" i="1"/>
  <c r="BY1524" i="1"/>
  <c r="BI1831" i="1"/>
  <c r="CG1923" i="1"/>
  <c r="AS2226" i="1"/>
  <c r="BY561" i="1"/>
  <c r="BA894" i="1"/>
  <c r="BU1244" i="1"/>
  <c r="BU286" i="1"/>
  <c r="AG495" i="1"/>
  <c r="AO840" i="1"/>
  <c r="AS1093" i="1"/>
  <c r="BM432" i="1"/>
  <c r="CC951" i="1"/>
  <c r="BM806" i="1"/>
  <c r="M1181" i="1"/>
  <c r="CG614" i="1"/>
  <c r="BY1113" i="1"/>
  <c r="BE1448" i="1"/>
  <c r="BU342" i="1"/>
  <c r="BY741" i="1"/>
  <c r="CG788" i="1"/>
  <c r="BY390" i="1"/>
  <c r="CC771" i="1"/>
  <c r="CC699" i="1"/>
  <c r="BU678" i="1"/>
  <c r="BY291" i="1"/>
  <c r="BE398" i="1"/>
  <c r="CC2559" i="1"/>
  <c r="BM1821" i="1"/>
  <c r="BU1296" i="1"/>
  <c r="BU1635" i="1"/>
  <c r="CG2192" i="1"/>
  <c r="AW1853" i="1"/>
  <c r="AW694" i="1"/>
  <c r="CG347" i="1"/>
  <c r="Y2064" i="1"/>
  <c r="BE2511" i="1"/>
  <c r="BI2199" i="1"/>
  <c r="AK958" i="1"/>
  <c r="CG473" i="1"/>
  <c r="BM1558" i="1"/>
  <c r="AS2027" i="1"/>
  <c r="BE2091" i="1"/>
  <c r="AO2325" i="1"/>
  <c r="BY2532" i="1"/>
  <c r="AG2407" i="1"/>
  <c r="CC2009" i="1"/>
  <c r="CG1726" i="1"/>
  <c r="BI2416" i="1"/>
  <c r="BI1506" i="1"/>
  <c r="BY2244" i="1"/>
  <c r="BA475" i="1"/>
  <c r="BY1490" i="1"/>
  <c r="AW1989" i="1"/>
  <c r="AS2472" i="1"/>
  <c r="AS2155" i="1"/>
  <c r="BA2419" i="1"/>
  <c r="AO351" i="1"/>
  <c r="AO550" i="1"/>
  <c r="AO1898" i="1"/>
  <c r="AO2318" i="1"/>
  <c r="BM1292" i="1"/>
  <c r="BY1932" i="1"/>
  <c r="AW2311" i="1"/>
  <c r="BY1587" i="1"/>
  <c r="Y2218" i="1"/>
  <c r="AC1013" i="1"/>
  <c r="Q2503" i="1"/>
  <c r="AK2392" i="1"/>
  <c r="BI1244" i="1"/>
  <c r="I1008" i="1"/>
  <c r="AK1069" i="1"/>
  <c r="AO2170" i="1"/>
  <c r="BE2275" i="1"/>
  <c r="BE2477" i="1"/>
  <c r="AS736" i="1"/>
  <c r="CC810" i="1"/>
  <c r="CC1027" i="1"/>
  <c r="U928" i="1"/>
  <c r="AS1169" i="1"/>
  <c r="CG987" i="1"/>
  <c r="AC937" i="1"/>
  <c r="BA1338" i="1"/>
  <c r="BU1015" i="1"/>
  <c r="AS1097" i="1"/>
  <c r="BI1107" i="1"/>
  <c r="AK2324" i="1"/>
  <c r="BU1013" i="1"/>
  <c r="AW1128" i="1"/>
  <c r="BY1238" i="1"/>
  <c r="CC2400" i="1"/>
  <c r="AO1887" i="1"/>
  <c r="AO1798" i="1"/>
  <c r="BI2427" i="1"/>
  <c r="BU1252" i="1"/>
  <c r="AO2447" i="1"/>
  <c r="Y1335" i="1"/>
  <c r="BI960" i="1"/>
  <c r="I620" i="1"/>
  <c r="Y1818" i="1"/>
  <c r="AS2003" i="1"/>
  <c r="AS2267" i="1"/>
  <c r="CC1275" i="1"/>
  <c r="BY2525" i="1"/>
  <c r="CG1385" i="1"/>
  <c r="CG1044" i="1"/>
  <c r="AW503" i="1"/>
  <c r="AK2272" i="1"/>
  <c r="BA1859" i="1"/>
  <c r="Y1946" i="1"/>
  <c r="BQ2162" i="1"/>
  <c r="CC2577" i="1"/>
  <c r="AS1580" i="1"/>
  <c r="BM2314" i="1"/>
  <c r="U1917" i="1"/>
  <c r="AC2161" i="1"/>
  <c r="BA2072" i="1"/>
  <c r="U2580" i="1"/>
  <c r="BI365" i="1"/>
  <c r="BQ1258" i="1"/>
  <c r="BA2079" i="1"/>
  <c r="CG1513" i="1"/>
  <c r="BI2072" i="1"/>
  <c r="Y370" i="1"/>
  <c r="BQ330" i="1"/>
  <c r="BU834" i="1"/>
  <c r="BA1749" i="1"/>
  <c r="CG1562" i="1"/>
  <c r="BE1733" i="1"/>
  <c r="BA2399" i="1"/>
  <c r="AS2486" i="1"/>
  <c r="BM2121" i="1"/>
  <c r="BA2423" i="1"/>
  <c r="AC2419" i="1"/>
  <c r="AK1622" i="1"/>
  <c r="BM840" i="1"/>
  <c r="BE1687" i="1"/>
  <c r="BE2497" i="1"/>
  <c r="AK1869" i="1"/>
  <c r="CC2300" i="1"/>
  <c r="BM1421" i="1"/>
  <c r="CG902" i="1"/>
  <c r="Y1548" i="1"/>
  <c r="AC1916" i="1"/>
  <c r="CC1511" i="1"/>
  <c r="CG2428" i="1"/>
  <c r="AK2287" i="1"/>
  <c r="BI2554" i="1"/>
  <c r="BA1405" i="1"/>
  <c r="BI2535" i="1"/>
  <c r="BE2546" i="1"/>
  <c r="AO2351" i="1"/>
  <c r="AS1294" i="1"/>
  <c r="BE1601" i="1"/>
  <c r="AK377" i="1"/>
  <c r="BA1932" i="1"/>
  <c r="BY2569" i="1"/>
  <c r="CG2300" i="1"/>
  <c r="BE2576" i="1"/>
  <c r="CC417" i="1"/>
  <c r="CG1096" i="1"/>
  <c r="BI2143" i="1"/>
  <c r="CG1978" i="1"/>
  <c r="BM1100" i="1"/>
  <c r="BQ1013" i="1"/>
  <c r="BM2463" i="1"/>
  <c r="AS2359" i="1"/>
  <c r="CG2332" i="1"/>
  <c r="AS1161" i="1"/>
  <c r="AS2259" i="1"/>
  <c r="Y2394" i="1"/>
  <c r="BI869" i="1"/>
  <c r="BM1127" i="1"/>
  <c r="AO2497" i="1"/>
  <c r="AW2393" i="1"/>
  <c r="BI2336" i="1"/>
  <c r="BE301" i="1"/>
  <c r="AW2372" i="1"/>
  <c r="BM2276" i="1"/>
  <c r="CC686" i="1"/>
  <c r="BI1657" i="1"/>
  <c r="AO631" i="1"/>
  <c r="AO700" i="1"/>
  <c r="BE1978" i="1"/>
  <c r="BI1348" i="1"/>
  <c r="BM1307" i="1"/>
  <c r="BY2590" i="1"/>
  <c r="AK2448" i="1"/>
  <c r="U420" i="1"/>
  <c r="Q2545" i="1"/>
  <c r="BE1876" i="1"/>
  <c r="M1330" i="1"/>
  <c r="BE1924" i="1"/>
  <c r="BM2492" i="1"/>
  <c r="Y2084" i="1"/>
  <c r="CG2001" i="1"/>
  <c r="BY1498" i="1"/>
  <c r="AG2309" i="1"/>
  <c r="BU606" i="1"/>
  <c r="M463" i="1"/>
  <c r="AS1230" i="1"/>
  <c r="Y1974" i="1"/>
  <c r="BE1520" i="1"/>
  <c r="BM2178" i="1"/>
  <c r="BE627" i="1"/>
  <c r="AO2489" i="1"/>
  <c r="AC265" i="1"/>
  <c r="AS321" i="1"/>
  <c r="BQ1420" i="1"/>
  <c r="BI865" i="1"/>
  <c r="BQ1869" i="1"/>
  <c r="BI2076" i="1"/>
  <c r="Y1712" i="1"/>
  <c r="AO2311" i="1"/>
  <c r="AW917" i="1"/>
  <c r="I509" i="1"/>
  <c r="AS1378" i="1"/>
  <c r="BI1847" i="1"/>
  <c r="I2576" i="1"/>
  <c r="AS2504" i="1"/>
  <c r="Y778" i="1"/>
  <c r="AK1964" i="1"/>
  <c r="AS278" i="1"/>
  <c r="BM2448" i="1"/>
  <c r="AO2017" i="1"/>
  <c r="AK2441" i="1"/>
  <c r="AW256" i="1"/>
  <c r="AO580" i="1"/>
  <c r="AG403" i="1"/>
  <c r="BM2023" i="1"/>
  <c r="AW2576" i="1"/>
  <c r="AK2304" i="1"/>
  <c r="BE887" i="1"/>
  <c r="BE330" i="1"/>
  <c r="AS2520" i="1"/>
  <c r="AG426" i="1"/>
  <c r="BE2232" i="1"/>
  <c r="Q414" i="1"/>
  <c r="M453" i="1"/>
  <c r="BI993" i="1"/>
  <c r="AO2421" i="1"/>
  <c r="AK2189" i="1"/>
  <c r="BQ2596" i="1"/>
  <c r="CG2177" i="1"/>
  <c r="BM1604" i="1"/>
  <c r="BE2078" i="1"/>
  <c r="Y1482" i="1"/>
  <c r="BY1715" i="1"/>
  <c r="CC2133" i="1"/>
  <c r="BE1649" i="1"/>
  <c r="AG2184" i="1"/>
  <c r="BY1698" i="1"/>
  <c r="AW1133" i="1"/>
  <c r="AW469" i="1"/>
  <c r="BQ1343" i="1"/>
  <c r="CG607" i="1"/>
  <c r="Y1649" i="1"/>
  <c r="AS1120" i="1"/>
  <c r="BY1419" i="1"/>
  <c r="Q1233" i="1"/>
  <c r="CC2458" i="1"/>
  <c r="CG403" i="1"/>
  <c r="BM2402" i="1"/>
  <c r="BI2099" i="1"/>
  <c r="AW1518" i="1"/>
  <c r="BA2367" i="1"/>
  <c r="AW2560" i="1"/>
  <c r="U2464" i="1"/>
  <c r="BI1902" i="1"/>
  <c r="AK2219" i="1"/>
  <c r="AS1562" i="1"/>
  <c r="CC1468" i="1"/>
  <c r="AO2283" i="1"/>
  <c r="AS1699" i="1"/>
  <c r="AK2218" i="1"/>
  <c r="CC1183" i="1"/>
  <c r="Y1980" i="1"/>
  <c r="U2433" i="1"/>
  <c r="BA1827" i="1"/>
  <c r="BA2542" i="1"/>
  <c r="BU1657" i="1"/>
  <c r="BQ1264" i="1"/>
  <c r="BU1667" i="1"/>
  <c r="Y2279" i="1"/>
  <c r="Q1967" i="1"/>
  <c r="BQ1397" i="1"/>
  <c r="BM2548" i="1"/>
  <c r="BM1372" i="1"/>
  <c r="BY1701" i="1"/>
  <c r="Q552" i="1"/>
  <c r="AK1006" i="1"/>
  <c r="BE1547" i="1"/>
  <c r="AS2161" i="1"/>
  <c r="CG1041" i="1"/>
  <c r="U2476" i="1"/>
  <c r="CG2386" i="1"/>
  <c r="BQ2413" i="1"/>
  <c r="BE613" i="1"/>
  <c r="BI720" i="1"/>
  <c r="BQ2517" i="1"/>
  <c r="BI2573" i="1"/>
  <c r="BE2106" i="1"/>
  <c r="Q439" i="1"/>
  <c r="CG1741" i="1"/>
  <c r="BY1117" i="1"/>
  <c r="BM2181" i="1"/>
  <c r="CG1722" i="1"/>
  <c r="AO1978" i="1"/>
  <c r="BY2057" i="1"/>
  <c r="BE2289" i="1"/>
  <c r="M274" i="1"/>
  <c r="BY2440" i="1"/>
  <c r="BY1299" i="1"/>
  <c r="BA2365" i="1"/>
  <c r="BE1580" i="1"/>
  <c r="BU1377" i="1"/>
  <c r="AO2030" i="1"/>
  <c r="AC2577" i="1"/>
  <c r="BM2147" i="1"/>
  <c r="BE943" i="1"/>
  <c r="U585" i="1"/>
  <c r="AS1443" i="1"/>
  <c r="BQ1471" i="1"/>
  <c r="AK489" i="1"/>
  <c r="BM1279" i="1"/>
  <c r="AS1930" i="1"/>
  <c r="CG1757" i="1"/>
  <c r="BA2283" i="1"/>
  <c r="AG456" i="1"/>
  <c r="BA2573" i="1"/>
  <c r="U307" i="1"/>
  <c r="BE431" i="1"/>
  <c r="Y1757" i="1"/>
  <c r="CG2273" i="1"/>
  <c r="BI2560" i="1"/>
  <c r="BY1726" i="1"/>
  <c r="AO2464" i="1"/>
  <c r="AW1461" i="1"/>
  <c r="CG2146" i="1"/>
  <c r="CC1699" i="1"/>
  <c r="CG2414" i="1"/>
  <c r="BQ1457" i="1"/>
  <c r="M1253" i="1"/>
  <c r="BU1615" i="1"/>
  <c r="AC834" i="1"/>
  <c r="Q1000" i="1"/>
  <c r="BA386" i="1"/>
  <c r="U630" i="1"/>
  <c r="CC728" i="1"/>
  <c r="AK2296" i="1"/>
  <c r="BI1604" i="1"/>
  <c r="BA1660" i="1"/>
  <c r="Q2590" i="1"/>
  <c r="AO1758" i="1"/>
  <c r="BM2395" i="1"/>
  <c r="BA1883" i="1"/>
  <c r="BE2412" i="1"/>
  <c r="AS2597" i="1"/>
  <c r="AW2324" i="1"/>
  <c r="BM1155" i="1"/>
  <c r="U866" i="1"/>
  <c r="BI2456" i="1"/>
  <c r="BI2079" i="1"/>
  <c r="CG1756" i="1"/>
  <c r="BI1355" i="1"/>
  <c r="BI1783" i="1"/>
  <c r="AW2328" i="1"/>
  <c r="AS389" i="1"/>
  <c r="AK2356" i="1"/>
  <c r="BY1412" i="1"/>
  <c r="BA1911" i="1"/>
  <c r="Y1408" i="1"/>
  <c r="BA1960" i="1"/>
  <c r="CC1316" i="1"/>
  <c r="BM2443" i="1"/>
  <c r="BI1323" i="1"/>
  <c r="AS1272" i="1"/>
  <c r="AW1566" i="1"/>
  <c r="BM1317" i="1"/>
  <c r="BE2153" i="1"/>
  <c r="AO2576" i="1"/>
  <c r="CC1783" i="1"/>
  <c r="BM1876" i="1"/>
  <c r="CG417" i="1"/>
  <c r="BI1307" i="1"/>
  <c r="BA1744" i="1"/>
  <c r="CG1891" i="1"/>
  <c r="CC2161" i="1"/>
  <c r="U263" i="1"/>
  <c r="BM392" i="1"/>
  <c r="BI1062" i="1"/>
  <c r="BQ1219" i="1"/>
  <c r="BM2331" i="1"/>
  <c r="M1202" i="1"/>
  <c r="AW2510" i="1"/>
  <c r="CG2071" i="1"/>
  <c r="I462" i="1"/>
  <c r="BY1827" i="1"/>
  <c r="CC1910" i="1"/>
  <c r="AC1022" i="1"/>
  <c r="AW2279" i="1"/>
  <c r="BI1077" i="1"/>
  <c r="CG781" i="1"/>
  <c r="Y518" i="1"/>
  <c r="BE2202" i="1"/>
  <c r="CG2554" i="1"/>
  <c r="BA2280" i="1"/>
  <c r="U2491" i="1"/>
  <c r="BI501" i="1"/>
  <c r="BY1517" i="1"/>
  <c r="AO2139" i="1"/>
  <c r="BM2280" i="1"/>
  <c r="M480" i="1"/>
  <c r="BA2225" i="1"/>
  <c r="BA1334" i="1"/>
  <c r="CG2360" i="1"/>
  <c r="BM1828" i="1"/>
  <c r="BQ1581" i="1"/>
  <c r="AO252" i="1"/>
  <c r="U837" i="1"/>
  <c r="AO1581" i="1"/>
  <c r="CG2596" i="1"/>
  <c r="Q263" i="1"/>
  <c r="BE2415" i="1"/>
  <c r="I1428" i="1"/>
  <c r="BE2072" i="1"/>
  <c r="AW2170" i="1"/>
  <c r="BY671" i="1"/>
  <c r="CG2268" i="1"/>
  <c r="BY1694" i="1"/>
  <c r="AS342" i="1"/>
  <c r="CG2581" i="1"/>
  <c r="Q2462" i="1"/>
  <c r="BY977" i="1"/>
  <c r="AG2456" i="1"/>
  <c r="BY1469" i="1"/>
  <c r="AW903" i="1"/>
  <c r="BE1463" i="1"/>
  <c r="U629" i="1"/>
  <c r="AO1587" i="1"/>
  <c r="BA2135" i="1"/>
  <c r="U2506" i="1"/>
  <c r="CG2276" i="1"/>
  <c r="AW2528" i="1"/>
  <c r="BI258" i="1"/>
  <c r="Q536" i="1"/>
  <c r="AW566" i="1"/>
  <c r="BU294" i="1"/>
  <c r="BA463" i="1"/>
  <c r="Y265" i="1"/>
  <c r="BQ2111" i="1"/>
  <c r="BA328" i="1"/>
  <c r="Y2499" i="1"/>
  <c r="AC414" i="1"/>
  <c r="Y2135" i="1"/>
  <c r="BI2038" i="1"/>
  <c r="CC1512" i="1"/>
  <c r="AS1950" i="1"/>
  <c r="AS2489" i="1"/>
  <c r="BA1215" i="1"/>
  <c r="U2478" i="1"/>
  <c r="BY2162" i="1"/>
  <c r="BE755" i="1"/>
  <c r="BY1776" i="1"/>
  <c r="BM1345" i="1"/>
  <c r="AS266" i="1"/>
  <c r="BY397" i="1"/>
  <c r="BE2065" i="1"/>
  <c r="BM2426" i="1"/>
  <c r="BA1581" i="1"/>
  <c r="Q2448" i="1"/>
  <c r="BI1565" i="1"/>
  <c r="BE249" i="1"/>
  <c r="Q2420" i="1"/>
  <c r="AW1292" i="1"/>
  <c r="AC2454" i="1"/>
  <c r="AO1834" i="1"/>
  <c r="AC293" i="1"/>
  <c r="M1919" i="1"/>
  <c r="BM2006" i="1"/>
  <c r="AS610" i="1"/>
  <c r="BQ586" i="1"/>
  <c r="AS1280" i="1"/>
  <c r="CG1097" i="1"/>
  <c r="BA1532" i="1"/>
  <c r="AC305" i="1"/>
  <c r="AS2175" i="1"/>
  <c r="BI2506" i="1"/>
  <c r="Y2183" i="1"/>
  <c r="CG2504" i="1"/>
  <c r="BQ260" i="1"/>
  <c r="BM2048" i="1"/>
  <c r="AW2539" i="1"/>
  <c r="BM1355" i="1"/>
  <c r="BM2010" i="1"/>
  <c r="I2568" i="1"/>
  <c r="Y2104" i="1"/>
  <c r="BE2595" i="1"/>
  <c r="BE1778" i="1"/>
  <c r="BU1513" i="1"/>
  <c r="BM2323" i="1"/>
  <c r="AK776" i="1"/>
  <c r="BM1926" i="1"/>
  <c r="Y1621" i="1"/>
  <c r="U421" i="1"/>
  <c r="M1002" i="1"/>
  <c r="Q691" i="1"/>
  <c r="AS454" i="1"/>
  <c r="AS1245" i="1"/>
  <c r="AW1586" i="1"/>
  <c r="BI1261" i="1"/>
  <c r="AS1660" i="1"/>
  <c r="AC2430" i="1"/>
  <c r="AO354" i="1"/>
  <c r="AS2339" i="1"/>
  <c r="Y1586" i="1"/>
  <c r="AW1300" i="1"/>
  <c r="AC2444" i="1"/>
  <c r="BY425" i="1"/>
  <c r="AW1169" i="1"/>
  <c r="M1441" i="1"/>
  <c r="AC2458" i="1"/>
  <c r="AK603" i="1"/>
  <c r="AW1616" i="1"/>
  <c r="Y1853" i="1"/>
  <c r="BI1313" i="1"/>
  <c r="CG1880" i="1"/>
  <c r="AC2478" i="1"/>
  <c r="AO2050" i="1"/>
  <c r="CC1993" i="1"/>
  <c r="BE1532" i="1"/>
  <c r="CC630" i="1"/>
  <c r="BM1253" i="1"/>
  <c r="BM1918" i="1"/>
  <c r="AO1555" i="1"/>
  <c r="BA1301" i="1"/>
  <c r="AK2360" i="1"/>
  <c r="BM1630" i="1"/>
  <c r="AW2512" i="1"/>
  <c r="CG1351" i="1"/>
  <c r="BE2399" i="1"/>
  <c r="CC1622" i="1"/>
  <c r="BM2163" i="1"/>
  <c r="BY1609" i="1"/>
  <c r="BM2493" i="1"/>
  <c r="I634" i="1"/>
  <c r="AS701" i="1"/>
  <c r="M1392" i="1"/>
  <c r="BE2483" i="1"/>
  <c r="AW1680" i="1"/>
  <c r="AO2197" i="1"/>
  <c r="CC1960" i="1"/>
  <c r="U2575" i="1"/>
  <c r="BQ1302" i="1"/>
  <c r="AS1336" i="1"/>
  <c r="BQ1442" i="1"/>
  <c r="CC1923" i="1"/>
  <c r="BM1937" i="1"/>
  <c r="AO2328" i="1"/>
  <c r="CG627" i="1"/>
  <c r="BI2275" i="1"/>
  <c r="CC2093" i="1"/>
  <c r="BM2337" i="1"/>
  <c r="AG2260" i="1"/>
  <c r="CG2029" i="1"/>
  <c r="BM1019" i="1"/>
  <c r="U1575" i="1"/>
  <c r="AG2197" i="1"/>
  <c r="Y2577" i="1"/>
  <c r="BQ456" i="1"/>
  <c r="BA564" i="1"/>
  <c r="U410" i="1"/>
  <c r="AO2211" i="1"/>
  <c r="AS371" i="1"/>
  <c r="CG2393" i="1"/>
  <c r="CG1287" i="1"/>
  <c r="AO2244" i="1"/>
  <c r="AW1684" i="1"/>
  <c r="BM2218" i="1"/>
  <c r="BM1288" i="1"/>
  <c r="BA1806" i="1"/>
  <c r="Y280" i="1"/>
  <c r="BU2468" i="1"/>
  <c r="AS1258" i="1"/>
  <c r="AC2441" i="1"/>
  <c r="AK1572" i="1"/>
  <c r="BA256" i="1"/>
  <c r="BM1737" i="1"/>
  <c r="AW2094" i="1"/>
  <c r="I411" i="1"/>
  <c r="BI398" i="1"/>
  <c r="CG1138" i="1"/>
  <c r="BI1013" i="1"/>
  <c r="AW1475" i="1"/>
  <c r="AC390" i="1"/>
  <c r="AW1925" i="1"/>
  <c r="AO671" i="1"/>
  <c r="U315" i="1"/>
  <c r="AW1287" i="1"/>
  <c r="AS1762" i="1"/>
  <c r="AW2407" i="1"/>
  <c r="AO306" i="1"/>
  <c r="BQ2434" i="1"/>
  <c r="BU664" i="1"/>
  <c r="AS1558" i="1"/>
  <c r="AG2188" i="1"/>
  <c r="BM823" i="1"/>
  <c r="U644" i="1"/>
  <c r="BA897" i="1"/>
  <c r="CC883" i="1"/>
  <c r="BQ1054" i="1"/>
  <c r="AS1114" i="1"/>
  <c r="BE2126" i="1"/>
  <c r="BY274" i="1"/>
  <c r="CC508" i="1"/>
  <c r="BI950" i="1"/>
  <c r="CC944" i="1"/>
  <c r="M1173" i="1"/>
  <c r="BA1216" i="1"/>
  <c r="BA2602" i="1"/>
  <c r="BE1264" i="1"/>
  <c r="CG481" i="1"/>
  <c r="BQ715" i="1"/>
  <c r="BA1019" i="1"/>
  <c r="AO1037" i="1"/>
  <c r="BQ1223" i="1"/>
  <c r="BQ1525" i="1"/>
  <c r="CC257" i="1"/>
  <c r="CC1306" i="1"/>
  <c r="AO1684" i="1"/>
  <c r="I1429" i="1"/>
  <c r="BI1238" i="1"/>
  <c r="BI1204" i="1"/>
  <c r="AS1442" i="1"/>
  <c r="BQ257" i="1"/>
  <c r="BQ483" i="1"/>
  <c r="BI699" i="1"/>
  <c r="AS1145" i="1"/>
  <c r="CC1203" i="1"/>
  <c r="BU258" i="1"/>
  <c r="BQ481" i="1"/>
  <c r="BA998" i="1"/>
  <c r="BQ1105" i="1"/>
  <c r="BM1008" i="1"/>
  <c r="CC434" i="1"/>
  <c r="CC449" i="1"/>
  <c r="AW1238" i="1"/>
  <c r="CC349" i="1"/>
  <c r="BQ2575" i="1"/>
  <c r="BQ853" i="1"/>
  <c r="BI315" i="1"/>
  <c r="CG321" i="1"/>
  <c r="Q887" i="1"/>
  <c r="BM1782" i="1"/>
  <c r="BA943" i="1"/>
  <c r="AW440" i="1"/>
  <c r="BE1994" i="1"/>
  <c r="CC1064" i="1"/>
  <c r="Y1848" i="1"/>
  <c r="AW2111" i="1"/>
  <c r="Q2584" i="1"/>
  <c r="BI412" i="1"/>
  <c r="CC700" i="1"/>
  <c r="AS1645" i="1"/>
  <c r="BE2254" i="1"/>
  <c r="AS1268" i="1"/>
  <c r="BY2492" i="1"/>
  <c r="BM2324" i="1"/>
  <c r="BA2541" i="1"/>
  <c r="Y1433" i="1"/>
  <c r="CG762" i="1"/>
  <c r="CG1635" i="1"/>
  <c r="BQ369" i="1"/>
  <c r="CC1734" i="1"/>
  <c r="CG2435" i="1"/>
  <c r="BU1246" i="1"/>
  <c r="CG2496" i="1"/>
  <c r="CG1511" i="1"/>
  <c r="BY868" i="1"/>
  <c r="BI2504" i="1"/>
  <c r="BI2027" i="1"/>
  <c r="CC1677" i="1"/>
  <c r="U620" i="1"/>
  <c r="BI1513" i="1"/>
  <c r="BQ1308" i="1"/>
  <c r="CC845" i="1"/>
  <c r="BY1769" i="1"/>
  <c r="BE2189" i="1"/>
  <c r="BA1733" i="1"/>
  <c r="M1397" i="1"/>
  <c r="BM1583" i="1"/>
  <c r="BA1177" i="1"/>
  <c r="BM1796" i="1"/>
  <c r="AK2394" i="1"/>
  <c r="BY1952" i="1"/>
  <c r="AO1583" i="1"/>
  <c r="BA1587" i="1"/>
  <c r="CC1804" i="1"/>
  <c r="BE2132" i="1"/>
  <c r="CC2283" i="1"/>
  <c r="CG1103" i="1"/>
  <c r="BY1013" i="1"/>
  <c r="BE595" i="1"/>
  <c r="I967" i="1"/>
  <c r="BM1223" i="1"/>
  <c r="AW2426" i="1"/>
  <c r="BM2483" i="1"/>
  <c r="AC2016" i="1"/>
  <c r="AS889" i="1"/>
  <c r="CC1245" i="1"/>
  <c r="BY558" i="1"/>
  <c r="BA1118" i="1"/>
  <c r="BU1064" i="1"/>
  <c r="BY1622" i="1"/>
  <c r="BY858" i="1"/>
  <c r="AW1077" i="1"/>
  <c r="Q1026" i="1"/>
  <c r="I1002" i="1"/>
  <c r="AW1359" i="1"/>
  <c r="BU1212" i="1"/>
  <c r="BI1628" i="1"/>
  <c r="BA1231" i="1"/>
  <c r="BY761" i="1"/>
  <c r="Y1439" i="1"/>
  <c r="AS1877" i="1"/>
  <c r="BM2528" i="1"/>
  <c r="AO1695" i="1"/>
  <c r="CG916" i="1"/>
  <c r="AO2524" i="1"/>
  <c r="Y396" i="1"/>
  <c r="CG1400" i="1"/>
  <c r="AS1845" i="1"/>
  <c r="BE1995" i="1"/>
  <c r="BE2069" i="1"/>
  <c r="AC2443" i="1"/>
  <c r="BQ1672" i="1"/>
  <c r="Y2016" i="1"/>
  <c r="BI455" i="1"/>
  <c r="BU2423" i="1"/>
  <c r="AO1656" i="1"/>
  <c r="BE2443" i="1"/>
  <c r="M1435" i="1"/>
  <c r="BY719" i="1"/>
  <c r="BE2064" i="1"/>
  <c r="BY2121" i="1"/>
  <c r="BY559" i="1"/>
  <c r="AW1889" i="1"/>
  <c r="BE1573" i="1"/>
  <c r="BM1971" i="1"/>
  <c r="AW2471" i="1"/>
  <c r="BY2119" i="1"/>
  <c r="Q2555" i="1"/>
  <c r="BM561" i="1"/>
  <c r="Y1387" i="1"/>
  <c r="AS491" i="1"/>
  <c r="Y964" i="1"/>
  <c r="I1772" i="1"/>
  <c r="BY1677" i="1"/>
  <c r="BE1789" i="1"/>
  <c r="BA2394" i="1"/>
  <c r="BY2058" i="1"/>
  <c r="AG2458" i="1"/>
  <c r="BE572" i="1"/>
  <c r="BI1357" i="1"/>
  <c r="CC1106" i="1"/>
  <c r="BY673" i="1"/>
  <c r="BQ417" i="1"/>
  <c r="CG824" i="1"/>
  <c r="BE645" i="1"/>
  <c r="M950" i="1"/>
  <c r="CG957" i="1"/>
  <c r="AG1037" i="1"/>
  <c r="BA1348" i="1"/>
  <c r="AK986" i="1"/>
  <c r="BU1455" i="1"/>
  <c r="AC935" i="1"/>
  <c r="BI1160" i="1"/>
  <c r="AG1133" i="1"/>
  <c r="AW901" i="1"/>
  <c r="AO1959" i="1"/>
  <c r="CG1488" i="1"/>
  <c r="BM1232" i="1"/>
  <c r="U1065" i="1"/>
  <c r="BY726" i="1"/>
  <c r="BE1334" i="1"/>
  <c r="AW1307" i="1"/>
  <c r="BA1230" i="1"/>
  <c r="AS980" i="1"/>
  <c r="BY1929" i="1"/>
  <c r="BQ1772" i="1"/>
  <c r="BU769" i="1"/>
  <c r="BE1574" i="1"/>
  <c r="Q929" i="1"/>
  <c r="I1672" i="1"/>
  <c r="M1162" i="1"/>
  <c r="BA2206" i="1"/>
  <c r="I2160" i="1"/>
  <c r="CG1448" i="1"/>
  <c r="BY2038" i="1"/>
  <c r="BQ2500" i="1"/>
  <c r="AG2113" i="1"/>
  <c r="U1012" i="1"/>
  <c r="BI1219" i="1"/>
  <c r="Y1751" i="1"/>
  <c r="BM2042" i="1"/>
  <c r="AG1964" i="1"/>
  <c r="CG2330" i="1"/>
  <c r="BY924" i="1"/>
  <c r="CC1603" i="1"/>
  <c r="BE2283" i="1"/>
  <c r="CC1191" i="1"/>
  <c r="U2416" i="1"/>
  <c r="BI1950" i="1"/>
  <c r="AS748" i="1"/>
  <c r="Y1821" i="1"/>
  <c r="BI2379" i="1"/>
  <c r="CC1028" i="1"/>
  <c r="BE1089" i="1"/>
  <c r="BQ1533" i="1"/>
  <c r="BQ2514" i="1"/>
  <c r="BA2517" i="1"/>
  <c r="BI2083" i="1"/>
  <c r="BU1315" i="1"/>
  <c r="AO1622" i="1"/>
  <c r="BI1985" i="1"/>
  <c r="CC1631" i="1"/>
  <c r="AS781" i="1"/>
  <c r="I2258" i="1"/>
  <c r="BM1925" i="1"/>
  <c r="CC776" i="1"/>
  <c r="AW999" i="1"/>
  <c r="BE1027" i="1"/>
  <c r="BA1373" i="1"/>
  <c r="I692" i="1"/>
  <c r="AK937" i="1"/>
  <c r="CC350" i="1"/>
  <c r="AO792" i="1"/>
  <c r="BI447" i="1"/>
  <c r="BY286" i="1"/>
  <c r="BY256" i="1"/>
  <c r="CC953" i="1"/>
  <c r="BM560" i="1"/>
  <c r="CC1607" i="1"/>
  <c r="BI701" i="1"/>
  <c r="BU585" i="1"/>
  <c r="BM700" i="1"/>
  <c r="AO1743" i="1"/>
  <c r="M1196" i="1"/>
  <c r="AS302" i="1"/>
  <c r="CG798" i="1"/>
  <c r="BA1945" i="1"/>
  <c r="BU932" i="1"/>
  <c r="Y1635" i="1"/>
  <c r="BM2293" i="1"/>
  <c r="Q2428" i="1"/>
  <c r="BA2118" i="1"/>
  <c r="BY2458" i="1"/>
  <c r="AW358" i="1"/>
  <c r="Q453" i="1"/>
  <c r="BM1517" i="1"/>
  <c r="M1274" i="1"/>
  <c r="BA2044" i="1"/>
  <c r="CC2492" i="1"/>
  <c r="BY2353" i="1"/>
  <c r="Q2309" i="1"/>
  <c r="Y1596" i="1"/>
  <c r="AW907" i="1"/>
  <c r="I1574" i="1"/>
  <c r="CG2113" i="1"/>
  <c r="AW2013" i="1"/>
  <c r="AG2210" i="1"/>
  <c r="BI1006" i="1"/>
  <c r="U2063" i="1"/>
  <c r="BE2391" i="1"/>
  <c r="BA1608" i="1"/>
  <c r="BI1789" i="1"/>
  <c r="U1918" i="1"/>
  <c r="M1476" i="1"/>
  <c r="BE1653" i="1"/>
  <c r="AW2029" i="1"/>
  <c r="AO1747" i="1"/>
  <c r="CC1653" i="1"/>
  <c r="CG2191" i="1"/>
  <c r="BM2562" i="1"/>
  <c r="BI1896" i="1"/>
  <c r="BM1945" i="1"/>
  <c r="BU1867" i="1"/>
  <c r="BY2547" i="1"/>
  <c r="AO2338" i="1"/>
  <c r="BA2181" i="1"/>
  <c r="BY1467" i="1"/>
  <c r="AS630" i="1"/>
  <c r="CG935" i="1"/>
  <c r="BY1357" i="1"/>
  <c r="CC1099" i="1"/>
  <c r="BI292" i="1"/>
  <c r="CG938" i="1"/>
  <c r="CC858" i="1"/>
  <c r="CC1161" i="1"/>
  <c r="AW1022" i="1"/>
  <c r="BY1090" i="1"/>
  <c r="AO1716" i="1"/>
  <c r="CC1128" i="1"/>
  <c r="AC1056" i="1"/>
  <c r="AS740" i="1"/>
  <c r="CC939" i="1"/>
  <c r="BU1251" i="1"/>
  <c r="BY403" i="1"/>
  <c r="Y1135" i="1"/>
  <c r="BU1090" i="1"/>
  <c r="BI1901" i="1"/>
  <c r="BI704" i="1"/>
  <c r="BQ880" i="1"/>
  <c r="BM1236" i="1"/>
  <c r="CG1905" i="1"/>
  <c r="AW365" i="1"/>
  <c r="AW1624" i="1"/>
  <c r="AK2170" i="1"/>
  <c r="AW1513" i="1"/>
  <c r="BA1610" i="1"/>
  <c r="AC1131" i="1"/>
  <c r="CC1742" i="1"/>
  <c r="CG1951" i="1"/>
  <c r="BU489" i="1"/>
  <c r="AW2199" i="1"/>
  <c r="BU1552" i="1"/>
  <c r="AK2407" i="1"/>
  <c r="AS823" i="1"/>
  <c r="BI2190" i="1"/>
  <c r="BM1700" i="1"/>
  <c r="AK340" i="1"/>
  <c r="BE1371" i="1"/>
  <c r="BU313" i="1"/>
  <c r="Q2567" i="1"/>
  <c r="BY1967" i="1"/>
  <c r="Y1512" i="1"/>
  <c r="CC1636" i="1"/>
  <c r="CG2429" i="1"/>
  <c r="AS438" i="1"/>
  <c r="BQ2461" i="1"/>
  <c r="CG2408" i="1"/>
  <c r="Y2129" i="1"/>
  <c r="CC2553" i="1"/>
  <c r="AG2206" i="1"/>
  <c r="AS930" i="1"/>
  <c r="Y951" i="1"/>
  <c r="BM1743" i="1"/>
  <c r="AK2316" i="1"/>
  <c r="BI1398" i="1"/>
  <c r="BM2470" i="1"/>
  <c r="BQ550" i="1"/>
  <c r="CG2597" i="1"/>
  <c r="Q1723" i="1"/>
  <c r="BE1152" i="1"/>
  <c r="BQ333" i="1"/>
  <c r="M2112" i="1"/>
  <c r="AS2546" i="1"/>
  <c r="Y1134" i="1"/>
  <c r="CG2097" i="1"/>
  <c r="I987" i="1"/>
  <c r="AW320" i="1"/>
  <c r="BQ656" i="1"/>
  <c r="CG803" i="1"/>
  <c r="I642" i="1"/>
  <c r="AS760" i="1"/>
  <c r="AS848" i="1"/>
  <c r="CC1148" i="1"/>
  <c r="BU273" i="1"/>
  <c r="AS1302" i="1"/>
  <c r="AK886" i="1"/>
  <c r="AW1252" i="1"/>
  <c r="BI1645" i="1"/>
  <c r="CG1196" i="1"/>
  <c r="BE944" i="1"/>
  <c r="BA1327" i="1"/>
  <c r="AS1356" i="1"/>
  <c r="BU315" i="1"/>
  <c r="Q1037" i="1"/>
  <c r="BI306" i="1"/>
  <c r="BM308" i="1"/>
  <c r="BI981" i="1"/>
  <c r="AW1272" i="1"/>
  <c r="BY659" i="1"/>
  <c r="BA1362" i="1"/>
  <c r="BE1750" i="1"/>
  <c r="AO1806" i="1"/>
  <c r="AS2217" i="1"/>
  <c r="BM1439" i="1"/>
  <c r="AS1299" i="1"/>
  <c r="BQ701" i="1"/>
  <c r="BM1518" i="1"/>
  <c r="AO1534" i="1"/>
  <c r="BM2393" i="1"/>
  <c r="BY1421" i="1"/>
  <c r="CC1999" i="1"/>
  <c r="BA1184" i="1"/>
  <c r="BM420" i="1"/>
  <c r="AO2253" i="1"/>
  <c r="BI1617" i="1"/>
  <c r="AW2344" i="1"/>
  <c r="AG1723" i="1"/>
  <c r="AK951" i="1"/>
  <c r="U574" i="1"/>
  <c r="M1538" i="1"/>
  <c r="BU909" i="1"/>
  <c r="CC1574" i="1"/>
  <c r="AS1322" i="1"/>
  <c r="BA2084" i="1"/>
  <c r="U2429" i="1"/>
  <c r="AW1881" i="1"/>
  <c r="CG2546" i="1"/>
  <c r="BY1679" i="1"/>
  <c r="BY2548" i="1"/>
  <c r="AS1614" i="1"/>
  <c r="AC2407" i="1"/>
  <c r="BA1947" i="1"/>
  <c r="AO2440" i="1"/>
  <c r="CC1197" i="1"/>
  <c r="M918" i="1"/>
  <c r="BA1817" i="1"/>
  <c r="BY2105" i="1"/>
  <c r="AO2227" i="1"/>
  <c r="CG503" i="1"/>
  <c r="BM1068" i="1"/>
  <c r="CG1012" i="1"/>
  <c r="AC932" i="1"/>
  <c r="BU978" i="1"/>
  <c r="M1069" i="1"/>
  <c r="BA1077" i="1"/>
  <c r="BM736" i="1"/>
  <c r="BU701" i="1"/>
  <c r="I1064" i="1"/>
  <c r="AO1964" i="1"/>
  <c r="CC778" i="1"/>
  <c r="BY1118" i="1"/>
  <c r="AC1021" i="1"/>
  <c r="BE1728" i="1"/>
  <c r="BM348" i="1"/>
  <c r="BQ706" i="1"/>
  <c r="BU1188" i="1"/>
  <c r="CC2087" i="1"/>
  <c r="BU1356" i="1"/>
  <c r="CG2373" i="1"/>
  <c r="Q1818" i="1"/>
  <c r="I2471" i="1"/>
  <c r="CG1917" i="1"/>
  <c r="CG2441" i="1"/>
  <c r="AG1474" i="1"/>
  <c r="M2013" i="1"/>
  <c r="CG256" i="1"/>
  <c r="AG494" i="1"/>
  <c r="AS1327" i="1"/>
  <c r="BI1797" i="1"/>
  <c r="BY1653" i="1"/>
  <c r="AW1824" i="1"/>
  <c r="AW2496" i="1"/>
  <c r="BA329" i="1"/>
  <c r="BQ1175" i="1"/>
  <c r="U497" i="1"/>
  <c r="BI1904" i="1"/>
  <c r="AS2036" i="1"/>
  <c r="AO1706" i="1"/>
  <c r="BY1295" i="1"/>
  <c r="BI911" i="1"/>
  <c r="I552" i="1"/>
  <c r="AW1931" i="1"/>
  <c r="AS1476" i="1"/>
  <c r="U2450" i="1"/>
  <c r="BE1253" i="1"/>
  <c r="BA2513" i="1"/>
  <c r="BI1404" i="1"/>
  <c r="BI1016" i="1"/>
  <c r="Q2115" i="1"/>
  <c r="Y2322" i="1"/>
  <c r="BU1581" i="1"/>
  <c r="I2420" i="1"/>
  <c r="CG1567" i="1"/>
  <c r="BI1980" i="1"/>
  <c r="AW2147" i="1"/>
  <c r="Y1713" i="1"/>
  <c r="AS867" i="1"/>
  <c r="BI291" i="1"/>
  <c r="AO372" i="1"/>
  <c r="AW1352" i="1"/>
  <c r="Y2413" i="1"/>
  <c r="BI826" i="1"/>
  <c r="BY1065" i="1"/>
  <c r="BI322" i="1"/>
  <c r="BA447" i="1"/>
  <c r="CG775" i="1"/>
  <c r="CG909" i="1"/>
  <c r="BQ963" i="1"/>
  <c r="I939" i="1"/>
  <c r="AC397" i="1"/>
  <c r="CC774" i="1"/>
  <c r="CC1310" i="1"/>
  <c r="BQ343" i="1"/>
  <c r="CC1469" i="1"/>
  <c r="BM763" i="1"/>
  <c r="AG594" i="1"/>
  <c r="BI606" i="1"/>
  <c r="BE1586" i="1"/>
  <c r="AS1105" i="1"/>
  <c r="BY524" i="1"/>
  <c r="CG386" i="1"/>
  <c r="Y1000" i="1"/>
  <c r="BI1777" i="1"/>
  <c r="BY1721" i="1"/>
  <c r="BM929" i="1"/>
  <c r="BQ1589" i="1"/>
  <c r="CC2106" i="1"/>
  <c r="BY1915" i="1"/>
  <c r="AK2254" i="1"/>
  <c r="BY1197" i="1"/>
  <c r="AW1429" i="1"/>
  <c r="BQ1558" i="1"/>
  <c r="BI985" i="1"/>
  <c r="BI1749" i="1"/>
  <c r="CG2253" i="1"/>
  <c r="BY1883" i="1"/>
  <c r="AO2379" i="1"/>
  <c r="CC1233" i="1"/>
  <c r="BI540" i="1"/>
  <c r="Y1880" i="1"/>
  <c r="I839" i="1"/>
  <c r="BY2503" i="1"/>
  <c r="AO347" i="1"/>
  <c r="AO2021" i="1"/>
  <c r="BY2559" i="1"/>
  <c r="Y417" i="1"/>
  <c r="AO2475" i="1"/>
  <c r="BY1264" i="1"/>
  <c r="AK257" i="1"/>
  <c r="AK2016" i="1"/>
  <c r="CC1516" i="1"/>
  <c r="BY2414" i="1"/>
  <c r="BY1188" i="1"/>
  <c r="BI2482" i="1"/>
  <c r="BM1471" i="1"/>
  <c r="AW550" i="1"/>
  <c r="Y1940" i="1"/>
  <c r="CG2322" i="1"/>
  <c r="BM1090" i="1"/>
  <c r="BI2223" i="1"/>
  <c r="Q1056" i="1"/>
  <c r="CC966" i="1"/>
  <c r="BU392" i="1"/>
  <c r="AW1917" i="1"/>
  <c r="BA483" i="1"/>
  <c r="CC1779" i="1"/>
  <c r="AC2499" i="1"/>
  <c r="AW1946" i="1"/>
  <c r="Y2556" i="1"/>
  <c r="BQ1518" i="1"/>
  <c r="BI2548" i="1"/>
  <c r="BA1672" i="1"/>
  <c r="AW2434" i="1"/>
  <c r="AW2007" i="1"/>
  <c r="Q2497" i="1"/>
  <c r="BI1547" i="1"/>
  <c r="BY1742" i="1"/>
  <c r="BI2240" i="1"/>
  <c r="BA1665" i="1"/>
  <c r="BA1847" i="1"/>
  <c r="BM1635" i="1"/>
  <c r="BI2021" i="1"/>
  <c r="BQ1497" i="1"/>
  <c r="BY1734" i="1"/>
  <c r="CG2132" i="1"/>
  <c r="Y432" i="1"/>
  <c r="BQ265" i="1"/>
  <c r="BI907" i="1"/>
  <c r="M1471" i="1"/>
  <c r="CG2006" i="1"/>
  <c r="BM1902" i="1"/>
  <c r="BE1288" i="1"/>
  <c r="AW1343" i="1"/>
  <c r="AS1883" i="1"/>
  <c r="CC1560" i="1"/>
  <c r="BQ2309" i="1"/>
  <c r="AS655" i="1"/>
  <c r="CC454" i="1"/>
  <c r="BY1862" i="1"/>
  <c r="BE1609" i="1"/>
  <c r="BU406" i="1"/>
  <c r="AS2225" i="1"/>
  <c r="AO1940" i="1"/>
  <c r="CG2311" i="1"/>
  <c r="AO469" i="1"/>
  <c r="BM657" i="1"/>
  <c r="BM1756" i="1"/>
  <c r="AK2406" i="1"/>
  <c r="BQ442" i="1"/>
  <c r="AO2272" i="1"/>
  <c r="AS1901" i="1"/>
  <c r="BQ2112" i="1"/>
  <c r="U564" i="1"/>
  <c r="BI1973" i="1"/>
  <c r="U2526" i="1"/>
  <c r="BY1806" i="1"/>
  <c r="BY2135" i="1"/>
  <c r="I266" i="1"/>
  <c r="CG2072" i="1"/>
  <c r="AC1721" i="1"/>
  <c r="M1261" i="1"/>
  <c r="AS2203" i="1"/>
  <c r="BU2570" i="1"/>
  <c r="BI519" i="1"/>
  <c r="AW1370" i="1"/>
  <c r="AW1544" i="1"/>
  <c r="CG1266" i="1"/>
  <c r="AW1868" i="1"/>
  <c r="AC672" i="1"/>
  <c r="BY1530" i="1"/>
  <c r="Q466" i="1"/>
  <c r="U558" i="1"/>
  <c r="CG1464" i="1"/>
  <c r="BA517" i="1"/>
  <c r="Q449" i="1"/>
  <c r="AC538" i="1"/>
  <c r="Y1497" i="1"/>
  <c r="AS2055" i="1"/>
  <c r="M1420" i="1"/>
  <c r="BA1631" i="1"/>
  <c r="BI2231" i="1"/>
  <c r="CG2462" i="1"/>
  <c r="AK1573" i="1"/>
  <c r="BU2407" i="1"/>
  <c r="BQ1573" i="1"/>
  <c r="BY2023" i="1"/>
  <c r="AS1504" i="1"/>
  <c r="AG2160" i="1"/>
  <c r="BM2367" i="1"/>
  <c r="BQ1425" i="1"/>
  <c r="AW1775" i="1"/>
  <c r="BY817" i="1"/>
  <c r="Y2447" i="1"/>
  <c r="AC602" i="1"/>
  <c r="BM719" i="1"/>
  <c r="Y1457" i="1"/>
  <c r="AW1799" i="1"/>
  <c r="BQ1628" i="1"/>
  <c r="AG474" i="1"/>
  <c r="I561" i="1"/>
  <c r="Q1378" i="1"/>
  <c r="BE637" i="1"/>
  <c r="AC379" i="1"/>
  <c r="BQ2307" i="1"/>
  <c r="U476" i="1"/>
  <c r="AK740" i="1"/>
  <c r="M557" i="1"/>
  <c r="Y1559" i="1"/>
  <c r="AW2048" i="1"/>
  <c r="AW2043" i="1"/>
  <c r="AG1281" i="1"/>
  <c r="BE2001" i="1"/>
  <c r="AK2415" i="1"/>
  <c r="BY1379" i="1"/>
  <c r="AK511" i="1"/>
  <c r="CG1847" i="1"/>
  <c r="BE1905" i="1"/>
  <c r="M417" i="1"/>
  <c r="BQ274" i="1"/>
  <c r="Y2391" i="1"/>
  <c r="BA2134" i="1"/>
  <c r="BE2463" i="1"/>
  <c r="M533" i="1"/>
  <c r="BI1350" i="1"/>
  <c r="AO488" i="1"/>
  <c r="AW509" i="1"/>
  <c r="BM355" i="1"/>
  <c r="BY2442" i="1"/>
  <c r="Y441" i="1"/>
  <c r="BI1295" i="1"/>
  <c r="BM1527" i="1"/>
  <c r="CG1377" i="1"/>
  <c r="AS1770" i="1"/>
  <c r="AS1503" i="1"/>
  <c r="AC438" i="1"/>
  <c r="BU271" i="1"/>
  <c r="BA2538" i="1"/>
  <c r="AW1712" i="1"/>
  <c r="BU587" i="1"/>
  <c r="CG1740" i="1"/>
  <c r="AO2360" i="1"/>
  <c r="CG1630" i="1"/>
  <c r="Q2435" i="1"/>
  <c r="CC2554" i="1"/>
  <c r="AG302" i="1"/>
  <c r="AW838" i="1"/>
  <c r="CC1462" i="1"/>
  <c r="Y1568" i="1"/>
  <c r="BQ1331" i="1"/>
  <c r="U2016" i="1"/>
  <c r="CG1281" i="1"/>
  <c r="BM2038" i="1"/>
  <c r="AS970" i="1"/>
  <c r="BA1287" i="1"/>
  <c r="BM2476" i="1"/>
  <c r="CG1792" i="1"/>
  <c r="Y256" i="1"/>
  <c r="Y2086" i="1"/>
  <c r="AS1148" i="1"/>
  <c r="BI2307" i="1"/>
  <c r="AW578" i="1"/>
  <c r="CG2415" i="1"/>
  <c r="U1180" i="1"/>
  <c r="AK2205" i="1"/>
  <c r="AK2328" i="1"/>
  <c r="AC341" i="1"/>
  <c r="AS1771" i="1"/>
  <c r="CC1611" i="1"/>
  <c r="BY1505" i="1"/>
  <c r="Q1916" i="1"/>
  <c r="BY2374" i="1"/>
  <c r="AS1369" i="1"/>
  <c r="BA2017" i="1"/>
  <c r="BA568" i="1"/>
  <c r="BU2549" i="1"/>
  <c r="AO2337" i="1"/>
  <c r="CC1470" i="1"/>
  <c r="BQ2478" i="1"/>
  <c r="BQ1481" i="1"/>
  <c r="M455" i="1"/>
  <c r="AS2245" i="1"/>
  <c r="AO2077" i="1"/>
  <c r="BI449" i="1"/>
  <c r="U2311" i="1"/>
  <c r="AO1824" i="1"/>
  <c r="Y2597" i="1"/>
  <c r="BI1818" i="1"/>
  <c r="AO1651" i="1"/>
  <c r="BQ1061" i="1"/>
  <c r="BY1918" i="1"/>
  <c r="BI2308" i="1"/>
  <c r="BE2010" i="1"/>
  <c r="BM2203" i="1"/>
  <c r="AO2104" i="1"/>
  <c r="BE1657" i="1"/>
  <c r="AK2419" i="1"/>
  <c r="M1407" i="1"/>
  <c r="AW1008" i="1"/>
  <c r="CC1555" i="1"/>
  <c r="AC799" i="1"/>
  <c r="I886" i="1"/>
  <c r="BE413" i="1"/>
  <c r="U621" i="1"/>
  <c r="BM2497" i="1"/>
  <c r="BY1651" i="1"/>
  <c r="U2213" i="1"/>
  <c r="BY2540" i="1"/>
  <c r="CC1917" i="1"/>
  <c r="CC2342" i="1"/>
  <c r="AK2283" i="1"/>
  <c r="BE846" i="1"/>
  <c r="BM1793" i="1"/>
  <c r="Y1587" i="1"/>
  <c r="CG1974" i="1"/>
  <c r="AK1968" i="1"/>
  <c r="Q2261" i="1"/>
  <c r="BY1373" i="1"/>
  <c r="BE2535" i="1"/>
  <c r="BM1670" i="1"/>
  <c r="BE1923" i="1"/>
  <c r="Y1370" i="1"/>
  <c r="BE1784" i="1"/>
  <c r="Y272" i="1"/>
  <c r="AW1315" i="1"/>
  <c r="AW2521" i="1"/>
  <c r="BA2360" i="1"/>
  <c r="AK651" i="1"/>
  <c r="AS2584" i="1"/>
  <c r="AO841" i="1"/>
  <c r="BM1735" i="1"/>
  <c r="BA323" i="1"/>
  <c r="BE1741" i="1"/>
  <c r="AW2442" i="1"/>
  <c r="AG2252" i="1"/>
  <c r="Q2455" i="1"/>
  <c r="BA1358" i="1"/>
  <c r="BA2493" i="1"/>
  <c r="BI1595" i="1"/>
  <c r="U312" i="1"/>
  <c r="BM1838" i="1"/>
  <c r="BM2071" i="1"/>
  <c r="AS532" i="1"/>
  <c r="BY467" i="1"/>
  <c r="BY1461" i="1"/>
  <c r="AS790" i="1"/>
  <c r="BA1597" i="1"/>
  <c r="Y271" i="1"/>
  <c r="BA2149" i="1"/>
  <c r="AO2526" i="1"/>
  <c r="AG2217" i="1"/>
  <c r="CC2064" i="1"/>
  <c r="CG2077" i="1"/>
  <c r="BA1251" i="1"/>
  <c r="BA2492" i="1"/>
  <c r="CC1581" i="1"/>
  <c r="BI2142" i="1"/>
  <c r="CC1224" i="1"/>
  <c r="BM2556" i="1"/>
  <c r="Y1685" i="1"/>
  <c r="AO278" i="1"/>
  <c r="BY1896" i="1"/>
  <c r="AO2128" i="1"/>
  <c r="BY1519" i="1"/>
  <c r="AS1567" i="1"/>
  <c r="AG2176" i="1"/>
  <c r="CC1827" i="1"/>
  <c r="BE1583" i="1"/>
  <c r="BE266" i="1"/>
  <c r="AK1070" i="1"/>
  <c r="BM495" i="1"/>
  <c r="AS1401" i="1"/>
  <c r="BA1671" i="1"/>
  <c r="BQ1432" i="1"/>
  <c r="BM2108" i="1"/>
  <c r="AK2490" i="1"/>
  <c r="I2209" i="1"/>
  <c r="AS1057" i="1"/>
  <c r="AS1996" i="1"/>
  <c r="Y1502" i="1"/>
  <c r="BE1737" i="1"/>
  <c r="AC2360" i="1"/>
  <c r="Y1050" i="1"/>
  <c r="CG1650" i="1"/>
  <c r="I397" i="1"/>
  <c r="BA1761" i="1"/>
  <c r="BY1432" i="1"/>
  <c r="AK288" i="1"/>
  <c r="CG2545" i="1"/>
  <c r="CG1936" i="1"/>
  <c r="BU2310" i="1"/>
  <c r="BA2475" i="1"/>
  <c r="Q589" i="1"/>
  <c r="Y2353" i="1"/>
  <c r="BA2050" i="1"/>
  <c r="M1364" i="1"/>
  <c r="U1478" i="1"/>
  <c r="Q1280" i="1"/>
  <c r="Y476" i="1"/>
  <c r="AS1364" i="1"/>
  <c r="U1475" i="1"/>
  <c r="AS1303" i="1"/>
  <c r="Q291" i="1"/>
  <c r="Q251" i="1"/>
  <c r="BM2414" i="1"/>
  <c r="M1537" i="1"/>
  <c r="AK2294" i="1"/>
  <c r="CC1034" i="1"/>
  <c r="AK2240" i="1"/>
  <c r="BA2087" i="1"/>
  <c r="AO525" i="1"/>
  <c r="BQ2526" i="1"/>
  <c r="BI587" i="1"/>
  <c r="I694" i="1"/>
  <c r="BA1545" i="1"/>
  <c r="AG1869" i="1"/>
  <c r="AS1595" i="1"/>
  <c r="BY2246" i="1"/>
  <c r="AS1607" i="1"/>
  <c r="BE1617" i="1"/>
  <c r="BM2332" i="1"/>
  <c r="BE1735" i="1"/>
  <c r="BU2465" i="1"/>
  <c r="BI1723" i="1"/>
  <c r="BI1733" i="1"/>
  <c r="AO1911" i="1"/>
  <c r="AC671" i="1"/>
  <c r="M1574" i="1"/>
  <c r="BA2216" i="1"/>
  <c r="BM1898" i="1"/>
  <c r="U974" i="1"/>
  <c r="BM1884" i="1"/>
  <c r="BI2113" i="1"/>
  <c r="CC2549" i="1"/>
  <c r="CG2350" i="1"/>
  <c r="BA1237" i="1"/>
  <c r="BE1685" i="1"/>
  <c r="AK256" i="1"/>
  <c r="AO1727" i="1"/>
  <c r="BQ2016" i="1"/>
  <c r="CC1532" i="1"/>
  <c r="Y2395" i="1"/>
  <c r="CG1520" i="1"/>
  <c r="AO1937" i="1"/>
  <c r="AC413" i="1"/>
  <c r="BA946" i="1"/>
  <c r="U1525" i="1"/>
  <c r="BY2336" i="1"/>
  <c r="AS1694" i="1"/>
  <c r="BM1327" i="1"/>
  <c r="AG321" i="1"/>
  <c r="BQ475" i="1"/>
  <c r="Y487" i="1"/>
  <c r="M305" i="1"/>
  <c r="CC2349" i="1"/>
  <c r="Y378" i="1"/>
  <c r="BA980" i="1"/>
  <c r="Q427" i="1"/>
  <c r="AS2282" i="1"/>
  <c r="BM1532" i="1"/>
  <c r="BA382" i="1"/>
  <c r="BM1701" i="1"/>
  <c r="AW2057" i="1"/>
  <c r="BM2316" i="1"/>
  <c r="M979" i="1"/>
  <c r="AS510" i="1"/>
  <c r="BY448" i="1"/>
  <c r="CG1203" i="1"/>
  <c r="CC2545" i="1"/>
  <c r="BA785" i="1"/>
  <c r="CC2028" i="1"/>
  <c r="BE1758" i="1"/>
  <c r="BA2392" i="1"/>
  <c r="AS2232" i="1"/>
  <c r="Q1134" i="1"/>
  <c r="AS1989" i="1"/>
  <c r="BM1709" i="1"/>
  <c r="AW1903" i="1"/>
  <c r="BE1201" i="1"/>
  <c r="AS2231" i="1"/>
  <c r="AW1573" i="1"/>
  <c r="BE2023" i="1"/>
  <c r="BA2255" i="1"/>
  <c r="BI1590" i="1"/>
  <c r="AK2594" i="1"/>
  <c r="BM1842" i="1"/>
  <c r="U413" i="1"/>
  <c r="BE1642" i="1"/>
  <c r="BQ2429" i="1"/>
  <c r="BQ1376" i="1"/>
  <c r="BI1922" i="1"/>
  <c r="BA2315" i="1"/>
  <c r="Y2330" i="1"/>
  <c r="CG2169" i="1"/>
  <c r="I315" i="1"/>
  <c r="M1267" i="1"/>
  <c r="AW2001" i="1"/>
  <c r="Q2465" i="1"/>
  <c r="BA1391" i="1"/>
  <c r="BA2497" i="1"/>
  <c r="BM1754" i="1"/>
  <c r="CG2037" i="1"/>
  <c r="Y1750" i="1"/>
  <c r="BQ2423" i="1"/>
  <c r="BY1414" i="1"/>
  <c r="CG1838" i="1"/>
  <c r="CC2226" i="1"/>
  <c r="CC2289" i="1"/>
  <c r="AK477" i="1"/>
  <c r="AW2358" i="1"/>
  <c r="BI2189" i="1"/>
  <c r="BI634" i="1"/>
  <c r="AC2477" i="1"/>
  <c r="AW2119" i="1"/>
  <c r="CC882" i="1"/>
  <c r="U1426" i="1"/>
  <c r="AG257" i="1"/>
  <c r="CG1198" i="1"/>
  <c r="AW2465" i="1"/>
  <c r="Y1922" i="1"/>
  <c r="BE428" i="1"/>
  <c r="CC1058" i="1"/>
  <c r="BY2546" i="1"/>
  <c r="BA2237" i="1"/>
  <c r="CC2275" i="1"/>
  <c r="BI1793" i="1"/>
  <c r="AO2545" i="1"/>
  <c r="BY1814" i="1"/>
  <c r="BE404" i="1"/>
  <c r="AG1870" i="1"/>
  <c r="BI2547" i="1"/>
  <c r="AW1446" i="1"/>
  <c r="BI1413" i="1"/>
  <c r="I1868" i="1"/>
  <c r="BA1537" i="1"/>
  <c r="BA1714" i="1"/>
  <c r="AC322" i="1"/>
  <c r="AW1251" i="1"/>
  <c r="Y2289" i="1"/>
  <c r="BQ1079" i="1"/>
  <c r="Y1919" i="1"/>
  <c r="M2014" i="1"/>
  <c r="CC1576" i="1"/>
  <c r="M1616" i="1"/>
  <c r="AO326" i="1"/>
  <c r="AO398" i="1"/>
  <c r="AC578" i="1"/>
  <c r="Q256" i="1"/>
  <c r="AS2247" i="1"/>
  <c r="AC314" i="1"/>
  <c r="U2583" i="1"/>
  <c r="U329" i="1"/>
  <c r="AW1273" i="1"/>
  <c r="AS680" i="1"/>
  <c r="Y309" i="1"/>
  <c r="AS1775" i="1"/>
  <c r="Y1356" i="1"/>
  <c r="AS1734" i="1"/>
  <c r="AK2454" i="1"/>
  <c r="BE1796" i="1"/>
  <c r="BI2449" i="1"/>
  <c r="AW2233" i="1"/>
  <c r="AO621" i="1"/>
  <c r="BY1880" i="1"/>
  <c r="Y2213" i="1"/>
  <c r="CG2013" i="1"/>
  <c r="Y2482" i="1"/>
  <c r="I585" i="1"/>
  <c r="AW1329" i="1"/>
  <c r="AG538" i="1"/>
  <c r="U1770" i="1"/>
  <c r="BM1579" i="1"/>
  <c r="AW1337" i="1"/>
  <c r="Y1033" i="1"/>
  <c r="Y489" i="1"/>
  <c r="I312" i="1"/>
  <c r="AC2356" i="1"/>
  <c r="AG274" i="1"/>
  <c r="BA2525" i="1"/>
  <c r="AO1707" i="1"/>
  <c r="BU2309" i="1"/>
  <c r="BA1964" i="1"/>
  <c r="I2479" i="1"/>
  <c r="AO1663" i="1"/>
  <c r="BQ2014" i="1"/>
  <c r="I382" i="1"/>
  <c r="BQ1441" i="1"/>
  <c r="AS1888" i="1"/>
  <c r="BM2379" i="1"/>
  <c r="BA2121" i="1"/>
  <c r="BA1478" i="1"/>
  <c r="Y491" i="1"/>
  <c r="CG799" i="1"/>
  <c r="AW572" i="1"/>
  <c r="BE599" i="1"/>
  <c r="BE2552" i="1"/>
  <c r="AS490" i="1"/>
  <c r="Q1425" i="1"/>
  <c r="AO636" i="1"/>
  <c r="AK2582" i="1"/>
  <c r="BQ1670" i="1"/>
  <c r="AC564" i="1"/>
  <c r="I1673" i="1"/>
  <c r="BI944" i="1"/>
  <c r="BA1635" i="1"/>
  <c r="AK2548" i="1"/>
  <c r="CG1274" i="1"/>
  <c r="AS2071" i="1"/>
  <c r="BQ1867" i="1"/>
  <c r="AK2176" i="1"/>
  <c r="AS2556" i="1"/>
  <c r="Y2024" i="1"/>
  <c r="CG1670" i="1"/>
  <c r="AW1846" i="1"/>
  <c r="CG1484" i="1"/>
  <c r="BE1854" i="1"/>
  <c r="BE2428" i="1"/>
  <c r="CC2163" i="1"/>
  <c r="AS897" i="1"/>
  <c r="Y616" i="1"/>
  <c r="CG1441" i="1"/>
  <c r="BM784" i="1"/>
  <c r="AO1625" i="1"/>
  <c r="BM2000" i="1"/>
  <c r="AS1531" i="1"/>
  <c r="AW2315" i="1"/>
  <c r="CG1231" i="1"/>
  <c r="AG2212" i="1"/>
  <c r="BQ1421" i="1"/>
  <c r="BM2265" i="1"/>
  <c r="BA1566" i="1"/>
  <c r="CG2335" i="1"/>
  <c r="BQ2442" i="1"/>
  <c r="BM1369" i="1"/>
  <c r="CG1273" i="1"/>
  <c r="Y1763" i="1"/>
  <c r="CC2157" i="1"/>
  <c r="Q2513" i="1"/>
  <c r="AW1849" i="1"/>
  <c r="AS1341" i="1"/>
  <c r="BI337" i="1"/>
  <c r="BM1341" i="1"/>
  <c r="AG1426" i="1"/>
  <c r="BM1644" i="1"/>
  <c r="M1447" i="1"/>
  <c r="CG2469" i="1"/>
  <c r="AS1909" i="1"/>
  <c r="BY1603" i="1"/>
  <c r="CG389" i="1"/>
  <c r="CG1957" i="1"/>
  <c r="AO1931" i="1"/>
  <c r="BY1407" i="1"/>
  <c r="BM1777" i="1"/>
  <c r="U2514" i="1"/>
  <c r="AC1966" i="1"/>
  <c r="BI1960" i="1"/>
  <c r="CG579" i="1"/>
  <c r="BQ2262" i="1"/>
  <c r="AO2301" i="1"/>
  <c r="AS1520" i="1"/>
  <c r="AS1261" i="1"/>
  <c r="BA589" i="1"/>
  <c r="CC1789" i="1"/>
  <c r="CC2441" i="1"/>
  <c r="M1362" i="1"/>
  <c r="AW1967" i="1"/>
  <c r="Y1657" i="1"/>
  <c r="BE1947" i="1"/>
  <c r="BI2479" i="1"/>
  <c r="AS1960" i="1"/>
  <c r="BA2521" i="1"/>
  <c r="BE2062" i="1"/>
  <c r="AG606" i="1"/>
  <c r="AW1597" i="1"/>
  <c r="I2358" i="1"/>
  <c r="AK2302" i="1"/>
  <c r="CC2547" i="1"/>
  <c r="AW568" i="1"/>
  <c r="BI1681" i="1"/>
  <c r="M511" i="1"/>
  <c r="U2443" i="1"/>
  <c r="CG1614" i="1"/>
  <c r="U2447" i="1"/>
  <c r="M1496" i="1"/>
  <c r="AW1957" i="1"/>
  <c r="CG1877" i="1"/>
  <c r="BE2224" i="1"/>
  <c r="BM2521" i="1"/>
  <c r="BM2359" i="1"/>
  <c r="CC2534" i="1"/>
  <c r="BI1938" i="1"/>
  <c r="M1770" i="1"/>
  <c r="AO2062" i="1"/>
  <c r="AK854" i="1"/>
  <c r="M1820" i="1"/>
  <c r="BY2377" i="1"/>
  <c r="AS1267" i="1"/>
  <c r="BI2472" i="1"/>
  <c r="CG1320" i="1"/>
  <c r="BY896" i="1"/>
  <c r="M600" i="1"/>
  <c r="AO652" i="1"/>
  <c r="BE2462" i="1"/>
  <c r="Y403" i="1"/>
  <c r="BE2549" i="1"/>
  <c r="AC1525" i="1"/>
  <c r="AS489" i="1"/>
  <c r="AO1554" i="1"/>
  <c r="AC524" i="1"/>
  <c r="Y1636" i="1"/>
  <c r="AW1789" i="1"/>
  <c r="Y2119" i="1"/>
  <c r="CC1637" i="1"/>
  <c r="BI2342" i="1"/>
  <c r="BY2581" i="1"/>
  <c r="Y405" i="1"/>
  <c r="CG251" i="1"/>
  <c r="BU1671" i="1"/>
  <c r="CC2287" i="1"/>
  <c r="AW2003" i="1"/>
  <c r="AW2503" i="1"/>
  <c r="BY1922" i="1"/>
  <c r="CG1462" i="1"/>
  <c r="AS1579" i="1"/>
  <c r="I448" i="1"/>
  <c r="CG1363" i="1"/>
  <c r="BA2574" i="1"/>
  <c r="Y880" i="1"/>
  <c r="AC700" i="1"/>
  <c r="CG1425" i="1"/>
  <c r="BE1442" i="1"/>
  <c r="BM1672" i="1"/>
  <c r="BI1425" i="1"/>
  <c r="BM2239" i="1"/>
  <c r="Y2455" i="1"/>
  <c r="AG2237" i="1"/>
  <c r="CC1554" i="1"/>
  <c r="AO2535" i="1"/>
  <c r="CG2297" i="1"/>
  <c r="AK2226" i="1"/>
  <c r="CC1478" i="1"/>
  <c r="AK2209" i="1"/>
  <c r="AW1286" i="1"/>
  <c r="AK2505" i="1"/>
  <c r="BY1344" i="1"/>
  <c r="U2405" i="1"/>
  <c r="AW1530" i="1"/>
  <c r="BE1456" i="1"/>
  <c r="CC1751" i="1"/>
  <c r="BU2471" i="1"/>
  <c r="BI2304" i="1"/>
  <c r="AO2531" i="1"/>
  <c r="AG469" i="1"/>
  <c r="BY1033" i="1"/>
  <c r="AS1646" i="1"/>
  <c r="BA2371" i="1"/>
  <c r="AO1923" i="1"/>
  <c r="BE2359" i="1"/>
  <c r="BU1372" i="1"/>
  <c r="Y1607" i="1"/>
  <c r="AO1637" i="1"/>
  <c r="Y1513" i="1"/>
  <c r="BI2433" i="1"/>
  <c r="Q490" i="1"/>
  <c r="CG1964" i="1"/>
  <c r="CG670" i="1"/>
  <c r="Y1481" i="1"/>
  <c r="BY728" i="1"/>
  <c r="AS2281" i="1"/>
  <c r="AW2100" i="1"/>
  <c r="AG2230" i="1"/>
  <c r="AK2188" i="1"/>
  <c r="BI2273" i="1"/>
  <c r="BE2155" i="1"/>
  <c r="AS2370" i="1"/>
  <c r="BQ937" i="1"/>
  <c r="BU2428" i="1"/>
  <c r="Y2189" i="1"/>
  <c r="AC2414" i="1"/>
  <c r="BY2227" i="1"/>
  <c r="BM2107" i="1"/>
  <c r="BE2183" i="1"/>
  <c r="BU1105" i="1"/>
  <c r="BA1510" i="1"/>
  <c r="BI1279" i="1"/>
  <c r="CC2560" i="1"/>
  <c r="BU2113" i="1"/>
  <c r="M291" i="1"/>
  <c r="CG342" i="1"/>
  <c r="M1432" i="1"/>
  <c r="CC1909" i="1"/>
  <c r="AG1674" i="1"/>
  <c r="BA1881" i="1"/>
  <c r="CC2447" i="1"/>
  <c r="BE281" i="1"/>
  <c r="BI2552" i="1"/>
  <c r="BY1764" i="1"/>
  <c r="AO2051" i="1"/>
  <c r="Y1755" i="1"/>
  <c r="BM2066" i="1"/>
  <c r="CG1398" i="1"/>
  <c r="U2555" i="1"/>
  <c r="AG1476" i="1"/>
  <c r="CC356" i="1"/>
  <c r="CC915" i="1"/>
  <c r="AS686" i="1"/>
  <c r="BQ1329" i="1"/>
  <c r="AW1740" i="1"/>
  <c r="AS2289" i="1"/>
  <c r="Q2015" i="1"/>
  <c r="BM1904" i="1"/>
  <c r="BA503" i="1"/>
  <c r="BE1103" i="1"/>
  <c r="AW529" i="1"/>
  <c r="Q638" i="1"/>
  <c r="BM901" i="1"/>
  <c r="I263" i="1"/>
  <c r="Y1646" i="1"/>
  <c r="BA511" i="1"/>
  <c r="BA1839" i="1"/>
  <c r="CC2479" i="1"/>
  <c r="CG2065" i="1"/>
  <c r="CC2402" i="1"/>
  <c r="BY1569" i="1"/>
  <c r="BM1072" i="1"/>
  <c r="BQ1398" i="1"/>
  <c r="Y2587" i="1"/>
  <c r="Y658" i="1"/>
  <c r="BM2007" i="1"/>
  <c r="CC1898" i="1"/>
  <c r="AC714" i="1"/>
  <c r="AG1182" i="1"/>
  <c r="Y578" i="1"/>
  <c r="AO2549" i="1"/>
  <c r="CG2205" i="1"/>
  <c r="BI1427" i="1"/>
  <c r="BA2112" i="1"/>
  <c r="AC1575" i="1"/>
  <c r="BA1890" i="1"/>
  <c r="Y2325" i="1"/>
  <c r="BU1320" i="1"/>
  <c r="AC561" i="1"/>
  <c r="BI1044" i="1"/>
  <c r="Y1863" i="1"/>
  <c r="BA378" i="1"/>
  <c r="U671" i="1"/>
  <c r="BM2407" i="1"/>
  <c r="CG361" i="1"/>
  <c r="Y2139" i="1"/>
  <c r="BE522" i="1"/>
  <c r="BA2409" i="1"/>
  <c r="AG539" i="1"/>
  <c r="BY873" i="1"/>
  <c r="U827" i="1"/>
  <c r="BA2505" i="1"/>
  <c r="CG519" i="1"/>
  <c r="CG2178" i="1"/>
  <c r="CC393" i="1"/>
  <c r="AC2556" i="1"/>
  <c r="Y1642" i="1"/>
  <c r="BY1562" i="1"/>
  <c r="BE270" i="1"/>
  <c r="CG2440" i="1"/>
  <c r="AO1688" i="1"/>
  <c r="AS2560" i="1"/>
  <c r="BI1574" i="1"/>
  <c r="CG893" i="1"/>
  <c r="BY1849" i="1"/>
  <c r="BE1992" i="1"/>
  <c r="BY1372" i="1"/>
  <c r="Y550" i="1"/>
  <c r="AC2111" i="1"/>
  <c r="I2528" i="1"/>
  <c r="AO547" i="1"/>
  <c r="BI2310" i="1"/>
  <c r="Q974" i="1"/>
  <c r="BA2433" i="1"/>
  <c r="AS2136" i="1"/>
  <c r="CC1253" i="1"/>
  <c r="CC1728" i="1"/>
  <c r="U2524" i="1"/>
  <c r="CC1888" i="1"/>
  <c r="CC2465" i="1"/>
  <c r="BQ298" i="1"/>
  <c r="AS1692" i="1"/>
  <c r="Q2210" i="1"/>
  <c r="AO1870" i="1"/>
  <c r="BE1303" i="1"/>
  <c r="BA579" i="1"/>
  <c r="CC1854" i="1"/>
  <c r="CC2475" i="1"/>
  <c r="BA1915" i="1"/>
  <c r="CC1769" i="1"/>
  <c r="AO2078" i="1"/>
  <c r="CC1849" i="1"/>
  <c r="AW321" i="1"/>
  <c r="CG1309" i="1"/>
  <c r="BY1286" i="1"/>
  <c r="BQ802" i="1"/>
  <c r="BY1499" i="1"/>
  <c r="BE1775" i="1"/>
  <c r="AS399" i="1"/>
  <c r="AS2000" i="1"/>
  <c r="Y1602" i="1"/>
  <c r="Y1371" i="1"/>
  <c r="AG1331" i="1"/>
  <c r="CC1967" i="1"/>
  <c r="BQ1965" i="1"/>
  <c r="BI1553" i="1"/>
  <c r="BE1211" i="1"/>
  <c r="Y1810" i="1"/>
  <c r="BE274" i="1"/>
  <c r="AW2387" i="1"/>
  <c r="BU1629" i="1"/>
  <c r="BI1082" i="1"/>
  <c r="BU1611" i="1"/>
  <c r="BE2288" i="1"/>
  <c r="AS2008" i="1"/>
  <c r="CC2364" i="1"/>
  <c r="I473" i="1"/>
  <c r="AW1792" i="1"/>
  <c r="U379" i="1"/>
  <c r="BM812" i="1"/>
  <c r="BM1831" i="1"/>
  <c r="CG1429" i="1"/>
  <c r="BA2140" i="1"/>
  <c r="I277" i="1"/>
  <c r="AW2290" i="1"/>
  <c r="AO428" i="1"/>
  <c r="AO491" i="1"/>
  <c r="AO2188" i="1"/>
  <c r="BE1688" i="1"/>
  <c r="AG2233" i="1"/>
  <c r="AW1194" i="1"/>
  <c r="BY2129" i="1"/>
  <c r="AS1448" i="1"/>
  <c r="BA1754" i="1"/>
  <c r="BQ1405" i="1"/>
  <c r="CC1916" i="1"/>
  <c r="Y2580" i="1"/>
  <c r="AS2470" i="1"/>
  <c r="BI1320" i="1"/>
  <c r="AO523" i="1"/>
  <c r="BY687" i="1"/>
  <c r="Y610" i="1"/>
  <c r="CC1349" i="1"/>
  <c r="M643" i="1"/>
  <c r="BA1418" i="1"/>
  <c r="BI1974" i="1"/>
  <c r="BA2314" i="1"/>
  <c r="BE1652" i="1"/>
  <c r="BQ2433" i="1"/>
  <c r="BA2434" i="1"/>
  <c r="AW1779" i="1"/>
  <c r="AS2458" i="1"/>
  <c r="I1572" i="1"/>
  <c r="BM1267" i="1"/>
  <c r="BI1771" i="1"/>
  <c r="BY960" i="1"/>
  <c r="AO1779" i="1"/>
  <c r="AK435" i="1"/>
  <c r="BU2456" i="1"/>
  <c r="U1968" i="1"/>
  <c r="Y2388" i="1"/>
  <c r="AW1282" i="1"/>
  <c r="I364" i="1"/>
  <c r="U501" i="1"/>
  <c r="BA1247" i="1"/>
  <c r="AO509" i="1"/>
  <c r="BA336" i="1"/>
  <c r="AS2223" i="1"/>
  <c r="AS427" i="1"/>
  <c r="BA2408" i="1"/>
  <c r="BE257" i="1"/>
  <c r="BA2182" i="1"/>
  <c r="AS1849" i="1"/>
  <c r="BQ1561" i="1"/>
  <c r="CG2022" i="1"/>
  <c r="BQ1399" i="1"/>
  <c r="CG1608" i="1"/>
  <c r="BY1076" i="1"/>
  <c r="BQ1377" i="1"/>
  <c r="AS1540" i="1"/>
  <c r="BM1944" i="1"/>
  <c r="CG1797" i="1"/>
  <c r="BA1826" i="1"/>
  <c r="Y2272" i="1"/>
  <c r="BE2503" i="1"/>
  <c r="AS1706" i="1"/>
  <c r="U1818" i="1"/>
  <c r="CG1868" i="1"/>
  <c r="BE1891" i="1"/>
  <c r="BA1926" i="1"/>
  <c r="M2015" i="1"/>
  <c r="Y2058" i="1"/>
  <c r="BM2318" i="1"/>
  <c r="I489" i="1"/>
  <c r="BY1757" i="1"/>
  <c r="BM285" i="1"/>
  <c r="AS1874" i="1"/>
  <c r="BE286" i="1"/>
  <c r="Y806" i="1"/>
  <c r="CG2134" i="1"/>
  <c r="BA1813" i="1"/>
  <c r="I2415" i="1"/>
  <c r="BM1975" i="1"/>
  <c r="Y1567" i="1"/>
  <c r="CC1540" i="1"/>
  <c r="BQ2547" i="1"/>
  <c r="BM1940" i="1"/>
  <c r="AW1693" i="1"/>
  <c r="AW2470" i="1"/>
  <c r="AS2127" i="1"/>
  <c r="AS2580" i="1"/>
  <c r="AC1719" i="1"/>
  <c r="BE2274" i="1"/>
  <c r="BU1572" i="1"/>
  <c r="BM2100" i="1"/>
  <c r="BE1316" i="1"/>
  <c r="AW1699" i="1"/>
  <c r="BA2287" i="1"/>
  <c r="AK812" i="1"/>
  <c r="AS1810" i="1"/>
  <c r="AW488" i="1"/>
  <c r="AW636" i="1"/>
  <c r="Y754" i="1"/>
  <c r="AW2265" i="1"/>
  <c r="Y1828" i="1"/>
  <c r="CG2035" i="1"/>
  <c r="AK501" i="1"/>
  <c r="BQ778" i="1"/>
  <c r="BE461" i="1"/>
  <c r="AG259" i="1"/>
  <c r="CG1996" i="1"/>
  <c r="AW474" i="1"/>
  <c r="AO1771" i="1"/>
  <c r="BM1336" i="1"/>
  <c r="BY2206" i="1"/>
  <c r="BI2513" i="1"/>
  <c r="I2113" i="1"/>
  <c r="CG2552" i="1"/>
  <c r="AS578" i="1"/>
  <c r="BI837" i="1"/>
  <c r="U427" i="1"/>
  <c r="AK2472" i="1"/>
  <c r="AW2099" i="1"/>
  <c r="AW1623" i="1"/>
  <c r="BE2545" i="1"/>
  <c r="CC2041" i="1"/>
  <c r="BE719" i="1"/>
  <c r="AW665" i="1"/>
  <c r="AG923" i="1"/>
  <c r="I1219" i="1"/>
  <c r="AG1497" i="1"/>
  <c r="AK1912" i="1"/>
  <c r="BU1733" i="1"/>
  <c r="U1995" i="1"/>
  <c r="Y757" i="1"/>
  <c r="AW795" i="1"/>
  <c r="AC819" i="1"/>
  <c r="Q1127" i="1"/>
  <c r="AK1343" i="1"/>
  <c r="AK1600" i="1"/>
  <c r="AC1882" i="1"/>
  <c r="Q1994" i="1"/>
  <c r="BI1975" i="1"/>
  <c r="AG683" i="1"/>
  <c r="I484" i="1"/>
  <c r="AG950" i="1"/>
  <c r="AC1271" i="1"/>
  <c r="I1407" i="1"/>
  <c r="M1596" i="1"/>
  <c r="I1849" i="1"/>
  <c r="AC676" i="1"/>
  <c r="BY2398" i="1"/>
  <c r="BU1224" i="1"/>
  <c r="CG841" i="1"/>
  <c r="AW489" i="1"/>
  <c r="CG1387" i="1"/>
  <c r="BQ1288" i="1"/>
  <c r="AK585" i="1"/>
  <c r="AC679" i="1"/>
  <c r="AO434" i="1"/>
  <c r="U1299" i="1"/>
  <c r="U1405" i="1"/>
  <c r="U1709" i="1"/>
  <c r="Q1922" i="1"/>
  <c r="BQ1988" i="1"/>
  <c r="BA522" i="1"/>
  <c r="BM1923" i="1"/>
  <c r="BA509" i="1"/>
  <c r="AO952" i="1"/>
  <c r="AG1261" i="1"/>
  <c r="AO1432" i="1"/>
  <c r="AC1636" i="1"/>
  <c r="M1845" i="1"/>
  <c r="BU1972" i="1"/>
  <c r="BI1300" i="1"/>
  <c r="I769" i="1"/>
  <c r="BE677" i="1"/>
  <c r="AO945" i="1"/>
  <c r="AO1211" i="1"/>
  <c r="AG1406" i="1"/>
  <c r="AO2071" i="1"/>
  <c r="BE1729" i="1"/>
  <c r="AO683" i="1"/>
  <c r="BY1884" i="1"/>
  <c r="BU495" i="1"/>
  <c r="AO1912" i="1"/>
  <c r="AG788" i="1"/>
  <c r="CC1965" i="1"/>
  <c r="CG398" i="1"/>
  <c r="BQ602" i="1"/>
  <c r="BM481" i="1"/>
  <c r="AK1033" i="1"/>
  <c r="U1720" i="1"/>
  <c r="CG1428" i="1"/>
  <c r="BI1882" i="1"/>
  <c r="Y1492" i="1"/>
  <c r="BA1917" i="1"/>
  <c r="BM1895" i="1"/>
  <c r="BY2065" i="1"/>
  <c r="AS1679" i="1"/>
  <c r="BM1678" i="1"/>
  <c r="AO2098" i="1"/>
  <c r="Y1506" i="1"/>
  <c r="CC1475" i="1"/>
  <c r="BI2533" i="1"/>
  <c r="BI1728" i="1"/>
  <c r="AO2160" i="1"/>
  <c r="AW1638" i="1"/>
  <c r="CG2357" i="1"/>
  <c r="BY420" i="1"/>
  <c r="BA1036" i="1"/>
  <c r="Y2202" i="1"/>
  <c r="BE844" i="1"/>
  <c r="BI1026" i="1"/>
  <c r="CC1678" i="1"/>
  <c r="CG1609" i="1"/>
  <c r="AO1993" i="1"/>
  <c r="Q510" i="1"/>
  <c r="AW2457" i="1"/>
  <c r="CC2540" i="1"/>
  <c r="CC2178" i="1"/>
  <c r="BY2518" i="1"/>
  <c r="CC1596" i="1"/>
  <c r="CG1876" i="1"/>
  <c r="BI1838" i="1"/>
  <c r="BY691" i="1"/>
  <c r="BM1278" i="1"/>
  <c r="AC2420" i="1"/>
  <c r="AK769" i="1"/>
  <c r="BQ1652" i="1"/>
  <c r="CC1873" i="1"/>
  <c r="AW1523" i="1"/>
  <c r="Y2422" i="1"/>
  <c r="AG578" i="1"/>
  <c r="BA2535" i="1"/>
  <c r="I313" i="1"/>
  <c r="BE1397" i="1"/>
  <c r="BM2596" i="1"/>
  <c r="BM476" i="1"/>
  <c r="CG2189" i="1"/>
  <c r="BA571" i="1"/>
  <c r="CC840" i="1"/>
  <c r="BE272" i="1"/>
  <c r="BU2412" i="1"/>
  <c r="M1449" i="1"/>
  <c r="BQ1644" i="1"/>
  <c r="AO2156" i="1"/>
  <c r="CC973" i="1"/>
  <c r="BI757" i="1"/>
  <c r="AW573" i="1"/>
  <c r="Y1337" i="1"/>
  <c r="BI1961" i="1"/>
  <c r="BE754" i="1"/>
  <c r="I747" i="1"/>
  <c r="M648" i="1"/>
  <c r="Q1099" i="1"/>
  <c r="Q1497" i="1"/>
  <c r="AK1699" i="1"/>
  <c r="AC1729" i="1"/>
  <c r="AG2156" i="1"/>
  <c r="BI1958" i="1"/>
  <c r="U566" i="1"/>
  <c r="BA425" i="1"/>
  <c r="AO796" i="1"/>
  <c r="AK1138" i="1"/>
  <c r="AC1356" i="1"/>
  <c r="AK1589" i="1"/>
  <c r="M1797" i="1"/>
  <c r="M2155" i="1"/>
  <c r="Y2253" i="1"/>
  <c r="BA2416" i="1"/>
  <c r="BE713" i="1"/>
  <c r="AO959" i="1"/>
  <c r="AO1148" i="1"/>
  <c r="AG1488" i="1"/>
  <c r="AK1741" i="1"/>
  <c r="Y2259" i="1"/>
  <c r="AS1685" i="1"/>
  <c r="AS522" i="1"/>
  <c r="BI1877" i="1"/>
  <c r="Y2393" i="1"/>
  <c r="AS1986" i="1"/>
  <c r="AO1909" i="1"/>
  <c r="AK1282" i="1"/>
  <c r="U651" i="1"/>
  <c r="I713" i="1"/>
  <c r="U900" i="1"/>
  <c r="I1127" i="1"/>
  <c r="I1317" i="1"/>
  <c r="BQ1863" i="1"/>
  <c r="BU1799" i="1"/>
  <c r="I2125" i="1"/>
  <c r="AC664" i="1"/>
  <c r="M707" i="1"/>
  <c r="Q760" i="1"/>
  <c r="Q1299" i="1"/>
  <c r="Q1448" i="1"/>
  <c r="Q1651" i="1"/>
  <c r="AC1825" i="1"/>
  <c r="AG2001" i="1"/>
  <c r="BA473" i="1"/>
  <c r="BI1986" i="1"/>
  <c r="Y1706" i="1"/>
  <c r="AO782" i="1"/>
  <c r="AK1204" i="1"/>
  <c r="AC1401" i="1"/>
  <c r="I1666" i="1"/>
  <c r="AO1936" i="1"/>
  <c r="AS916" i="1"/>
  <c r="AG678" i="1"/>
  <c r="BY2346" i="1"/>
  <c r="CC1646" i="1"/>
  <c r="AC2160" i="1"/>
  <c r="AS1824" i="1"/>
  <c r="Y1428" i="1"/>
  <c r="BY1540" i="1"/>
  <c r="AO616" i="1"/>
  <c r="M609" i="1"/>
  <c r="BA582" i="1"/>
  <c r="U2014" i="1"/>
  <c r="AG582" i="1"/>
  <c r="BU2013" i="1"/>
  <c r="Y552" i="1"/>
  <c r="CC2043" i="1"/>
  <c r="I568" i="1"/>
  <c r="AO2346" i="1"/>
  <c r="AW391" i="1"/>
  <c r="BI1272" i="1"/>
  <c r="AK2232" i="1"/>
  <c r="U2463" i="1"/>
  <c r="CG1743" i="1"/>
  <c r="AK2293" i="1"/>
  <c r="BM1272" i="1"/>
  <c r="AW2449" i="1"/>
  <c r="BM1440" i="1"/>
  <c r="AG483" i="1"/>
  <c r="BE2059" i="1"/>
  <c r="BE1917" i="1"/>
  <c r="Q2449" i="1"/>
  <c r="AO2510" i="1"/>
  <c r="M1966" i="1"/>
  <c r="Y1695" i="1"/>
  <c r="AW1966" i="1"/>
  <c r="BI888" i="1"/>
  <c r="AO1330" i="1"/>
  <c r="M403" i="1"/>
  <c r="AS1337" i="1"/>
  <c r="Y2582" i="1"/>
  <c r="AG592" i="1"/>
  <c r="CC1288" i="1"/>
  <c r="BU2434" i="1"/>
  <c r="AW1511" i="1"/>
  <c r="BY1994" i="1"/>
  <c r="AW2378" i="1"/>
  <c r="CG1408" i="1"/>
  <c r="BI300" i="1"/>
  <c r="Y627" i="1"/>
  <c r="Q1034" i="1"/>
  <c r="I579" i="1"/>
  <c r="BM1967" i="1"/>
  <c r="AW1660" i="1"/>
  <c r="AG603" i="1"/>
  <c r="BY1848" i="1"/>
  <c r="BE2261" i="1"/>
  <c r="AS2035" i="1"/>
  <c r="CC2294" i="1"/>
  <c r="AC637" i="1"/>
  <c r="CG1699" i="1"/>
  <c r="I453" i="1"/>
  <c r="AO650" i="1"/>
  <c r="BA2071" i="1"/>
  <c r="BE1460" i="1"/>
  <c r="M414" i="1"/>
  <c r="BI1385" i="1"/>
  <c r="M2311" i="1"/>
  <c r="CG1856" i="1"/>
  <c r="Q2511" i="1"/>
  <c r="AW2336" i="1"/>
  <c r="AK733" i="1"/>
  <c r="I669" i="1"/>
  <c r="BE706" i="1"/>
  <c r="AG1190" i="1"/>
  <c r="AO1335" i="1"/>
  <c r="AC1705" i="1"/>
  <c r="U1924" i="1"/>
  <c r="BU2003" i="1"/>
  <c r="AW2514" i="1"/>
  <c r="M672" i="1"/>
  <c r="M684" i="1"/>
  <c r="AG845" i="1"/>
  <c r="AC1169" i="1"/>
  <c r="I1337" i="1"/>
  <c r="BQ1777" i="1"/>
  <c r="I1846" i="1"/>
  <c r="I1989" i="1"/>
  <c r="M363" i="1"/>
  <c r="AW1701" i="1"/>
  <c r="AK2554" i="1"/>
  <c r="Y1251" i="1"/>
  <c r="AO1175" i="1"/>
  <c r="U1590" i="1"/>
  <c r="AG1741" i="1"/>
  <c r="BM1624" i="1"/>
  <c r="CG2590" i="1"/>
  <c r="BQ1173" i="1"/>
  <c r="I501" i="1"/>
  <c r="AS1609" i="1"/>
  <c r="Y1651" i="1"/>
  <c r="BY1756" i="1"/>
  <c r="AO510" i="1"/>
  <c r="AO2401" i="1"/>
  <c r="BA1600" i="1"/>
  <c r="AG1040" i="1"/>
  <c r="AC1176" i="1"/>
  <c r="I1363" i="1"/>
  <c r="M1667" i="1"/>
  <c r="I1873" i="1"/>
  <c r="M1973" i="1"/>
  <c r="AG328" i="1"/>
  <c r="CC2444" i="1"/>
  <c r="BU1534" i="1"/>
  <c r="Y1128" i="1"/>
  <c r="AO1315" i="1"/>
  <c r="AG1603" i="1"/>
  <c r="AG1755" i="1"/>
  <c r="AG1930" i="1"/>
  <c r="Q538" i="1"/>
  <c r="AS455" i="1"/>
  <c r="BE265" i="1"/>
  <c r="BE1078" i="1"/>
  <c r="AG1292" i="1"/>
  <c r="AO1499" i="1"/>
  <c r="AC1582" i="1"/>
  <c r="CG1800" i="1"/>
  <c r="AG671" i="1"/>
  <c r="BM1530" i="1"/>
  <c r="AW2436" i="1"/>
  <c r="AW1348" i="1"/>
  <c r="AO2153" i="1"/>
  <c r="BI379" i="1"/>
  <c r="BU257" i="1"/>
  <c r="BI384" i="1"/>
  <c r="BY615" i="1"/>
  <c r="BQ1436" i="1"/>
  <c r="BQ2311" i="1"/>
  <c r="CG393" i="1"/>
  <c r="CG2308" i="1"/>
  <c r="BQ578" i="1"/>
  <c r="AO2378" i="1"/>
  <c r="BQ677" i="1"/>
  <c r="BE2388" i="1"/>
  <c r="CG832" i="1"/>
  <c r="AK2331" i="1"/>
  <c r="I1916" i="1"/>
  <c r="BY831" i="1"/>
  <c r="CG1260" i="1"/>
  <c r="M263" i="1"/>
  <c r="CC1271" i="1"/>
  <c r="AS2549" i="1"/>
  <c r="BM397" i="1"/>
  <c r="AO1532" i="1"/>
  <c r="BA2407" i="1"/>
  <c r="AW2016" i="1"/>
  <c r="AS2224" i="1"/>
  <c r="CG1393" i="1"/>
  <c r="AW2066" i="1"/>
  <c r="CG2090" i="1"/>
  <c r="AS274" i="1"/>
  <c r="BE2377" i="1"/>
  <c r="AG292" i="1"/>
  <c r="AO2143" i="1"/>
  <c r="AS1594" i="1"/>
  <c r="BE609" i="1"/>
  <c r="BI1680" i="1"/>
  <c r="BM2346" i="1"/>
  <c r="BI1870" i="1"/>
  <c r="BU2260" i="1"/>
  <c r="AC508" i="1"/>
  <c r="BA1343" i="1"/>
  <c r="AG440" i="1"/>
  <c r="U2505" i="1"/>
  <c r="AG1670" i="1"/>
  <c r="AG498" i="1"/>
  <c r="M635" i="1"/>
  <c r="Y889" i="1"/>
  <c r="AK554" i="1"/>
  <c r="AS1651" i="1"/>
  <c r="CC1792" i="1"/>
  <c r="AW532" i="1"/>
  <c r="BU1566" i="1"/>
  <c r="AS2374" i="1"/>
  <c r="BE2031" i="1"/>
  <c r="BA2441" i="1"/>
  <c r="U540" i="1"/>
  <c r="BU1363" i="1"/>
  <c r="AW574" i="1"/>
  <c r="Q588" i="1"/>
  <c r="AC2262" i="1"/>
  <c r="AO2041" i="1"/>
  <c r="AC704" i="1"/>
  <c r="AO1924" i="1"/>
  <c r="BE2380" i="1"/>
  <c r="BM2070" i="1"/>
  <c r="BA412" i="1"/>
  <c r="CC2399" i="1"/>
  <c r="AS341" i="1"/>
  <c r="AO2434" i="1"/>
  <c r="Y1196" i="1"/>
  <c r="AO1274" i="1"/>
  <c r="AG1552" i="1"/>
  <c r="AK1785" i="1"/>
  <c r="BQ1709" i="1"/>
  <c r="U1971" i="1"/>
  <c r="AG698" i="1"/>
  <c r="BE671" i="1"/>
  <c r="BA761" i="1"/>
  <c r="AG1295" i="1"/>
  <c r="AK1363" i="1"/>
  <c r="AC1593" i="1"/>
  <c r="U1733" i="1"/>
  <c r="Q2101" i="1"/>
  <c r="AO2224" i="1"/>
  <c r="Q872" i="1"/>
  <c r="Y862" i="1"/>
  <c r="AG991" i="1"/>
  <c r="AC1292" i="1"/>
  <c r="I1343" i="1"/>
  <c r="M1656" i="1"/>
  <c r="I1908" i="1"/>
  <c r="CG599" i="1"/>
  <c r="BU1278" i="1"/>
  <c r="BI2002" i="1"/>
  <c r="AW1246" i="1"/>
  <c r="AO607" i="1"/>
  <c r="BY509" i="1"/>
  <c r="AK480" i="1"/>
  <c r="AO517" i="1"/>
  <c r="CG2457" i="1"/>
  <c r="CC2036" i="1"/>
  <c r="U1310" i="1"/>
  <c r="U1336" i="1"/>
  <c r="U1583" i="1"/>
  <c r="Q1937" i="1"/>
  <c r="BQ2051" i="1"/>
  <c r="AC333" i="1"/>
  <c r="AC2506" i="1"/>
  <c r="CG2238" i="1"/>
  <c r="BE732" i="1"/>
  <c r="AG1210" i="1"/>
  <c r="AK1490" i="1"/>
  <c r="AC1693" i="1"/>
  <c r="U1834" i="1"/>
  <c r="BU2134" i="1"/>
  <c r="BE2329" i="1"/>
  <c r="AW802" i="1"/>
  <c r="AW607" i="1"/>
  <c r="AO1072" i="1"/>
  <c r="I1147" i="1"/>
  <c r="AG1334" i="1"/>
  <c r="BU816" i="1"/>
  <c r="BU2212" i="1"/>
  <c r="U1058" i="1"/>
  <c r="U2470" i="1"/>
  <c r="CC2188" i="1"/>
  <c r="BI2248" i="1"/>
  <c r="CG2405" i="1"/>
  <c r="BE2272" i="1"/>
  <c r="Y2269" i="1"/>
  <c r="AO2395" i="1"/>
  <c r="AW2240" i="1"/>
  <c r="Q2490" i="1"/>
  <c r="CC2136" i="1"/>
  <c r="AC2596" i="1"/>
  <c r="AO2247" i="1"/>
  <c r="CC784" i="1"/>
  <c r="AS2240" i="1"/>
  <c r="Y1565" i="1"/>
  <c r="CC2421" i="1"/>
  <c r="BM1509" i="1"/>
  <c r="BA1742" i="1"/>
  <c r="BE2142" i="1"/>
  <c r="AS2416" i="1"/>
  <c r="BM1469" i="1"/>
  <c r="AO273" i="1"/>
  <c r="BY369" i="1"/>
  <c r="AC634" i="1"/>
  <c r="BE1953" i="1"/>
  <c r="Y1894" i="1"/>
  <c r="BA2471" i="1"/>
  <c r="Q1001" i="1"/>
  <c r="BI2135" i="1"/>
  <c r="BU704" i="1"/>
  <c r="BA1385" i="1"/>
  <c r="Q1772" i="1"/>
  <c r="BU2497" i="1"/>
  <c r="Y411" i="1"/>
  <c r="AW2251" i="1"/>
  <c r="AC2451" i="1"/>
  <c r="Q502" i="1"/>
  <c r="BY439" i="1"/>
  <c r="M1292" i="1"/>
  <c r="CG720" i="1"/>
  <c r="I2414" i="1"/>
  <c r="U517" i="1"/>
  <c r="BU1307" i="1"/>
  <c r="Y419" i="1"/>
  <c r="Q560" i="1"/>
  <c r="AK757" i="1"/>
  <c r="AC1769" i="1"/>
  <c r="BU1567" i="1"/>
  <c r="AO2148" i="1"/>
  <c r="AW1812" i="1"/>
  <c r="BU783" i="1"/>
  <c r="M1271" i="1"/>
  <c r="BI2381" i="1"/>
  <c r="AS1383" i="1"/>
  <c r="BE1806" i="1"/>
  <c r="BQ1440" i="1"/>
  <c r="BU1964" i="1"/>
  <c r="BE784" i="1"/>
  <c r="BM1889" i="1"/>
  <c r="AS1890" i="1"/>
  <c r="AC735" i="1"/>
  <c r="BE2100" i="1"/>
  <c r="AW2232" i="1"/>
  <c r="BY1945" i="1"/>
  <c r="Q530" i="1"/>
  <c r="AO1908" i="1"/>
  <c r="M1405" i="1"/>
  <c r="BI2170" i="1"/>
  <c r="AO560" i="1"/>
  <c r="AC621" i="1"/>
  <c r="BA258" i="1"/>
  <c r="AO805" i="1"/>
  <c r="AK1168" i="1"/>
  <c r="AC1484" i="1"/>
  <c r="I1551" i="1"/>
  <c r="M1856" i="1"/>
  <c r="AC2147" i="1"/>
  <c r="BI2239" i="1"/>
  <c r="U2497" i="1"/>
  <c r="BE720" i="1"/>
  <c r="AO873" i="1"/>
  <c r="I1111" i="1"/>
  <c r="AG1394" i="1"/>
  <c r="AK1877" i="1"/>
  <c r="BU1748" i="1"/>
  <c r="U2100" i="1"/>
  <c r="U502" i="1"/>
  <c r="Q665" i="1"/>
  <c r="U860" i="1"/>
  <c r="Q1173" i="1"/>
  <c r="Q1449" i="1"/>
  <c r="Q1580" i="1"/>
  <c r="Q1846" i="1"/>
  <c r="BI1539" i="1"/>
  <c r="BY2496" i="1"/>
  <c r="AS935" i="1"/>
  <c r="BI1581" i="1"/>
  <c r="AK580" i="1"/>
  <c r="AS1828" i="1"/>
  <c r="AW2160" i="1"/>
  <c r="AW634" i="1"/>
  <c r="Q699" i="1"/>
  <c r="Q795" i="1"/>
  <c r="Q1097" i="1"/>
  <c r="Q1372" i="1"/>
  <c r="Q1587" i="1"/>
  <c r="AC1791" i="1"/>
  <c r="AK2003" i="1"/>
  <c r="BE320" i="1"/>
  <c r="AO2093" i="1"/>
  <c r="BY1561" i="1"/>
  <c r="AO750" i="1"/>
  <c r="AK1114" i="1"/>
  <c r="AC1393" i="1"/>
  <c r="I1566" i="1"/>
  <c r="M1804" i="1"/>
  <c r="AC2041" i="1"/>
  <c r="AO1922" i="1"/>
  <c r="AW728" i="1"/>
  <c r="AW851" i="1"/>
  <c r="AO1056" i="1"/>
  <c r="I1168" i="1"/>
  <c r="AG1405" i="1"/>
  <c r="BE1575" i="1"/>
  <c r="I2413" i="1"/>
  <c r="BU1497" i="1"/>
  <c r="AW1761" i="1"/>
  <c r="AS725" i="1"/>
  <c r="CG2043" i="1"/>
  <c r="BI1289" i="1"/>
  <c r="AO2220" i="1"/>
  <c r="BI883" i="1"/>
  <c r="BM915" i="1"/>
  <c r="BU973" i="1"/>
  <c r="BU1334" i="1"/>
  <c r="AO315" i="1"/>
  <c r="BA1702" i="1"/>
  <c r="BE306" i="1"/>
  <c r="CG1799" i="1"/>
  <c r="U810" i="1"/>
  <c r="AO2119" i="1"/>
  <c r="BA1363" i="1"/>
  <c r="AW2562" i="1"/>
  <c r="BY2378" i="1"/>
  <c r="U565" i="1"/>
  <c r="CC1260" i="1"/>
  <c r="BE368" i="1"/>
  <c r="BA2370" i="1"/>
  <c r="M1328" i="1"/>
  <c r="AO2042" i="1"/>
  <c r="BU1498" i="1"/>
  <c r="BI2295" i="1"/>
  <c r="BE959" i="1"/>
  <c r="AS1553" i="1"/>
  <c r="BQ1582" i="1"/>
  <c r="AG1866" i="1"/>
  <c r="BU329" i="1"/>
  <c r="CC1379" i="1"/>
  <c r="BQ300" i="1"/>
  <c r="AW336" i="1"/>
  <c r="BE1114" i="1"/>
  <c r="AC1063" i="1"/>
  <c r="BA543" i="1"/>
  <c r="BQ1484" i="1"/>
  <c r="AW278" i="1"/>
  <c r="CC363" i="1"/>
  <c r="CG1660" i="1"/>
  <c r="I644" i="1"/>
  <c r="BU1322" i="1"/>
  <c r="U740" i="1"/>
  <c r="BA1454" i="1"/>
  <c r="AS1324" i="1"/>
  <c r="BM427" i="1"/>
  <c r="BQ313" i="1"/>
  <c r="CG494" i="1"/>
  <c r="CG568" i="1"/>
  <c r="BQ559" i="1"/>
  <c r="AS1205" i="1"/>
  <c r="BQ1043" i="1"/>
  <c r="CC1408" i="1"/>
  <c r="BI915" i="1"/>
  <c r="BI585" i="1"/>
  <c r="BY692" i="1"/>
  <c r="BE935" i="1"/>
  <c r="BI721" i="1"/>
  <c r="BQ1012" i="1"/>
  <c r="BQ365" i="1"/>
  <c r="AW425" i="1"/>
  <c r="CC498" i="1"/>
  <c r="BI530" i="1"/>
  <c r="BE1036" i="1"/>
  <c r="BU543" i="1"/>
  <c r="CC729" i="1"/>
  <c r="CC1343" i="1"/>
  <c r="Q495" i="1"/>
  <c r="BI335" i="1"/>
  <c r="AW1183" i="1"/>
  <c r="BY637" i="1"/>
  <c r="BA1048" i="1"/>
  <c r="BY1106" i="1"/>
  <c r="BQ1132" i="1"/>
  <c r="BY1128" i="1"/>
  <c r="BM587" i="1"/>
  <c r="BQ462" i="1"/>
  <c r="BA1159" i="1"/>
  <c r="AK978" i="1"/>
  <c r="BQ762" i="1"/>
  <c r="M739" i="1"/>
  <c r="BY405" i="1"/>
  <c r="BI270" i="1"/>
  <c r="Q942" i="1"/>
  <c r="BQ529" i="1"/>
  <c r="BY657" i="1"/>
  <c r="AW1083" i="1"/>
  <c r="BA494" i="1"/>
  <c r="CG2602" i="1"/>
  <c r="BA1142" i="1"/>
  <c r="BU293" i="1"/>
  <c r="Q995" i="1"/>
  <c r="CG679" i="1"/>
  <c r="BQ869" i="1"/>
  <c r="BM855" i="1"/>
  <c r="AS979" i="1"/>
  <c r="U963" i="1"/>
  <c r="AS644" i="1"/>
  <c r="BY469" i="1"/>
  <c r="CC382" i="1"/>
  <c r="Q978" i="1"/>
  <c r="U1085" i="1"/>
  <c r="BI942" i="1"/>
  <c r="BU1063" i="1"/>
  <c r="AK347" i="1"/>
  <c r="CG1146" i="1"/>
  <c r="CG411" i="1"/>
  <c r="BI816" i="1"/>
  <c r="BY790" i="1"/>
  <c r="CC595" i="1"/>
  <c r="CC580" i="1"/>
  <c r="CC791" i="1"/>
  <c r="U791" i="1"/>
  <c r="AS1344" i="1"/>
  <c r="BQ687" i="1"/>
  <c r="AO988" i="1"/>
  <c r="Y840" i="1"/>
  <c r="BI385" i="1"/>
  <c r="BU771" i="1"/>
  <c r="M399" i="1"/>
  <c r="BM580" i="1"/>
  <c r="AC445" i="1"/>
  <c r="BU498" i="1"/>
  <c r="BA1070" i="1"/>
  <c r="AG1036" i="1"/>
  <c r="AC924" i="1"/>
  <c r="Q925" i="1"/>
  <c r="CG1035" i="1"/>
  <c r="U1055" i="1"/>
  <c r="BI722" i="1"/>
  <c r="CG741" i="1"/>
  <c r="BI1835" i="1"/>
  <c r="CC558" i="1"/>
  <c r="BA691" i="1"/>
  <c r="I1033" i="1"/>
  <c r="BU683" i="1"/>
  <c r="BY1027" i="1"/>
  <c r="BQ958" i="1"/>
  <c r="AS1127" i="1"/>
  <c r="U890" i="1"/>
  <c r="CC879" i="1"/>
  <c r="BM1035" i="1"/>
  <c r="BE1012" i="1"/>
  <c r="M1139" i="1"/>
  <c r="BY1124" i="1"/>
  <c r="BI1163" i="1"/>
  <c r="BI1027" i="1"/>
  <c r="BM1027" i="1"/>
  <c r="BU916" i="1"/>
  <c r="BM335" i="1"/>
  <c r="AO1131" i="1"/>
  <c r="BA1359" i="1"/>
  <c r="BI868" i="1"/>
  <c r="BM272" i="1"/>
  <c r="AG936" i="1"/>
  <c r="CG707" i="1"/>
  <c r="BU1083" i="1"/>
  <c r="M981" i="1"/>
  <c r="AS1218" i="1"/>
  <c r="BQ1539" i="1"/>
  <c r="CC2434" i="1"/>
  <c r="Q545" i="1"/>
  <c r="AW1456" i="1"/>
  <c r="CC267" i="1"/>
  <c r="BQ2518" i="1"/>
  <c r="BE1189" i="1"/>
  <c r="BY468" i="1"/>
  <c r="BI459" i="1"/>
  <c r="AS1006" i="1"/>
  <c r="BE973" i="1"/>
  <c r="BQ1090" i="1"/>
  <c r="CG505" i="1"/>
  <c r="BM692" i="1"/>
  <c r="BM1042" i="1"/>
  <c r="AC998" i="1"/>
  <c r="BY1428" i="1"/>
  <c r="CG873" i="1"/>
  <c r="BU427" i="1"/>
  <c r="BY417" i="1"/>
  <c r="BU536" i="1"/>
  <c r="BM469" i="1"/>
  <c r="CG307" i="1"/>
  <c r="BY440" i="1"/>
  <c r="BI657" i="1"/>
  <c r="BM530" i="1"/>
  <c r="BM652" i="1"/>
  <c r="AW986" i="1"/>
  <c r="CG719" i="1"/>
  <c r="BA1014" i="1"/>
  <c r="BE922" i="1"/>
  <c r="BQ1244" i="1"/>
  <c r="BQ1462" i="1"/>
  <c r="AC1057" i="1"/>
  <c r="AW327" i="1"/>
  <c r="BI355" i="1"/>
  <c r="BE1492" i="1"/>
  <c r="BQ875" i="1"/>
  <c r="BQ523" i="1"/>
  <c r="CG637" i="1"/>
  <c r="BA2062" i="1"/>
  <c r="BI830" i="1"/>
  <c r="AS1684" i="1"/>
  <c r="BQ979" i="1"/>
  <c r="CC819" i="1"/>
  <c r="CG498" i="1"/>
  <c r="AS1058" i="1"/>
  <c r="BY581" i="1"/>
  <c r="BY547" i="1"/>
  <c r="I1134" i="1"/>
  <c r="BE1435" i="1"/>
  <c r="AG544" i="1"/>
  <c r="AW449" i="1"/>
  <c r="BI572" i="1"/>
  <c r="AW299" i="1"/>
  <c r="CC467" i="1"/>
  <c r="BM651" i="1"/>
  <c r="BY459" i="1"/>
  <c r="BU525" i="1"/>
  <c r="BY1098" i="1"/>
  <c r="BQ767" i="1"/>
  <c r="BI819" i="1"/>
  <c r="BM1226" i="1"/>
  <c r="BA1267" i="1"/>
  <c r="CG2482" i="1"/>
  <c r="CC536" i="1"/>
  <c r="BU354" i="1"/>
  <c r="CC377" i="1"/>
  <c r="BU610" i="1"/>
  <c r="BM726" i="1"/>
  <c r="AK543" i="1"/>
  <c r="CG540" i="1"/>
  <c r="M1268" i="1"/>
  <c r="CG1086" i="1"/>
  <c r="CG2147" i="1"/>
  <c r="CC804" i="1"/>
  <c r="CG508" i="1"/>
  <c r="CG601" i="1"/>
  <c r="Q739" i="1"/>
  <c r="CC1042" i="1"/>
  <c r="BY2456" i="1"/>
  <c r="AW1054" i="1"/>
  <c r="BE956" i="1"/>
  <c r="BI1887" i="1"/>
  <c r="BE2531" i="1"/>
  <c r="BU379" i="1"/>
  <c r="BU2604" i="1"/>
  <c r="BE1436" i="1"/>
  <c r="AG1720" i="1"/>
  <c r="BU1309" i="1"/>
  <c r="BY777" i="1"/>
  <c r="BE903" i="1"/>
  <c r="M298" i="1"/>
  <c r="AC979" i="1"/>
  <c r="BY358" i="1"/>
  <c r="Y641" i="1"/>
  <c r="BU517" i="1"/>
  <c r="CG1659" i="1"/>
  <c r="CG1918" i="1"/>
  <c r="BY307" i="1"/>
  <c r="M301" i="1"/>
  <c r="AW1202" i="1"/>
  <c r="AS1315" i="1"/>
  <c r="BI378" i="1"/>
  <c r="BI358" i="1"/>
  <c r="BU419" i="1"/>
  <c r="BI617" i="1"/>
  <c r="BI441" i="1"/>
  <c r="CC1079" i="1"/>
  <c r="BA1257" i="1"/>
  <c r="BQ1015" i="1"/>
  <c r="BI1253" i="1"/>
  <c r="BM2526" i="1"/>
  <c r="BM567" i="1"/>
  <c r="CG1204" i="1"/>
  <c r="BA1337" i="1"/>
  <c r="BU1022" i="1"/>
  <c r="AO1849" i="1"/>
  <c r="BI364" i="1"/>
  <c r="M348" i="1"/>
  <c r="BE1280" i="1"/>
  <c r="AS824" i="1"/>
  <c r="BQ981" i="1"/>
  <c r="I351" i="1"/>
  <c r="BQ1608" i="1"/>
  <c r="CG1530" i="1"/>
  <c r="BM1246" i="1"/>
  <c r="BM1212" i="1"/>
  <c r="BE1217" i="1"/>
  <c r="AW259" i="1"/>
  <c r="Q446" i="1"/>
  <c r="AS853" i="1"/>
  <c r="BM1092" i="1"/>
  <c r="Q1015" i="1"/>
  <c r="CG1098" i="1"/>
  <c r="AS1232" i="1"/>
  <c r="BY781" i="1"/>
  <c r="CC634" i="1"/>
  <c r="AS1023" i="1"/>
  <c r="U742" i="1"/>
  <c r="BQ1189" i="1"/>
  <c r="M1170" i="1"/>
  <c r="BE1300" i="1"/>
  <c r="BY265" i="1"/>
  <c r="AS1390" i="1"/>
  <c r="BM400" i="1"/>
  <c r="BA964" i="1"/>
  <c r="BU1117" i="1"/>
  <c r="Q1036" i="1"/>
  <c r="AK1230" i="1"/>
  <c r="AW2087" i="1"/>
  <c r="BU1401" i="1"/>
  <c r="BI1195" i="1"/>
  <c r="BE937" i="1"/>
  <c r="BU358" i="1"/>
  <c r="BQ1016" i="1"/>
  <c r="BI1534" i="1"/>
  <c r="AW348" i="1"/>
  <c r="CC343" i="1"/>
  <c r="BI481" i="1"/>
  <c r="BQ322" i="1"/>
  <c r="BU466" i="1"/>
  <c r="Y543" i="1"/>
  <c r="BQ1170" i="1"/>
  <c r="AC992" i="1"/>
  <c r="BU1289" i="1"/>
  <c r="CC1091" i="1"/>
  <c r="BY333" i="1"/>
  <c r="BY718" i="1"/>
  <c r="AW1118" i="1"/>
  <c r="BM937" i="1"/>
  <c r="M1149" i="1"/>
  <c r="AS1455" i="1"/>
  <c r="AO592" i="1"/>
  <c r="BI580" i="1"/>
  <c r="CG697" i="1"/>
  <c r="CG530" i="1"/>
  <c r="AK1009" i="1"/>
  <c r="Q900" i="1"/>
  <c r="AG1625" i="1"/>
  <c r="BY404" i="1"/>
  <c r="AW355" i="1"/>
  <c r="BE1085" i="1"/>
  <c r="AK545" i="1"/>
  <c r="BY1105" i="1"/>
  <c r="BA1222" i="1"/>
  <c r="BA1180" i="1"/>
  <c r="BQ1635" i="1"/>
  <c r="BM393" i="1"/>
  <c r="BY666" i="1"/>
  <c r="Y645" i="1"/>
  <c r="BQ777" i="1"/>
  <c r="AC1072" i="1"/>
  <c r="Y907" i="1"/>
  <c r="AW300" i="1"/>
  <c r="AW266" i="1"/>
  <c r="BU641" i="1"/>
  <c r="BQ603" i="1"/>
  <c r="BQ546" i="1"/>
  <c r="BY1069" i="1"/>
  <c r="CG489" i="1"/>
  <c r="CC1399" i="1"/>
  <c r="Q965" i="1"/>
  <c r="AW286" i="1"/>
  <c r="AS447" i="1"/>
  <c r="BM718" i="1"/>
  <c r="BM729" i="1"/>
  <c r="BU1030" i="1"/>
  <c r="BM837" i="1"/>
  <c r="CC629" i="1"/>
  <c r="BY894" i="1"/>
  <c r="AK396" i="1"/>
  <c r="BU1397" i="1"/>
  <c r="BY672" i="1"/>
  <c r="BE925" i="1"/>
  <c r="AK839" i="1"/>
  <c r="CC908" i="1"/>
  <c r="BM320" i="1"/>
  <c r="BE1072" i="1"/>
  <c r="BI382" i="1"/>
  <c r="AC1042" i="1"/>
  <c r="BA957" i="1"/>
  <c r="AS967" i="1"/>
  <c r="AS831" i="1"/>
  <c r="CC599" i="1"/>
  <c r="AC939" i="1"/>
  <c r="BU1202" i="1"/>
  <c r="CC474" i="1"/>
  <c r="BY851" i="1"/>
  <c r="AO726" i="1"/>
  <c r="BI448" i="1"/>
  <c r="BA1114" i="1"/>
  <c r="BM281" i="1"/>
  <c r="BY516" i="1"/>
  <c r="BY491" i="1"/>
  <c r="BY621" i="1"/>
  <c r="BY911" i="1"/>
  <c r="CC732" i="1"/>
  <c r="BU812" i="1"/>
  <c r="AS1083" i="1"/>
  <c r="BE930" i="1"/>
  <c r="Q1070" i="1"/>
  <c r="BM1082" i="1"/>
  <c r="BY1043" i="1"/>
  <c r="BU1182" i="1"/>
  <c r="U952" i="1"/>
  <c r="BU833" i="1"/>
  <c r="Q916" i="1"/>
  <c r="I1082" i="1"/>
  <c r="M1114" i="1"/>
  <c r="U908" i="1"/>
  <c r="AK1049" i="1"/>
  <c r="CG1246" i="1"/>
  <c r="CG732" i="1"/>
  <c r="CG536" i="1"/>
  <c r="Y1043" i="1"/>
  <c r="BI1317" i="1"/>
  <c r="BI504" i="1"/>
  <c r="BE1054" i="1"/>
  <c r="AC2603" i="1"/>
  <c r="AO1610" i="1"/>
  <c r="BE1009" i="1"/>
  <c r="CG306" i="1"/>
  <c r="BM438" i="1"/>
  <c r="BU1594" i="1"/>
  <c r="M1055" i="1"/>
  <c r="BM1646" i="1"/>
  <c r="BY748" i="1"/>
  <c r="BQ519" i="1"/>
  <c r="AK299" i="1"/>
  <c r="BA1133" i="1"/>
  <c r="BM362" i="1"/>
  <c r="CG1163" i="1"/>
  <c r="BU497" i="1"/>
  <c r="BQ1467" i="1"/>
  <c r="BQ334" i="1"/>
  <c r="AG398" i="1"/>
  <c r="BU333" i="1"/>
  <c r="BA1280" i="1"/>
  <c r="BM396" i="1"/>
  <c r="BI593" i="1"/>
  <c r="CC427" i="1"/>
  <c r="BY432" i="1"/>
  <c r="M592" i="1"/>
  <c r="BI680" i="1"/>
  <c r="Y1023" i="1"/>
  <c r="AK1029" i="1"/>
  <c r="M1205" i="1"/>
  <c r="BA2462" i="1"/>
  <c r="BQ560" i="1"/>
  <c r="CG1547" i="1"/>
  <c r="BA1314" i="1"/>
  <c r="BM2514" i="1"/>
  <c r="BQ655" i="1"/>
  <c r="BM344" i="1"/>
  <c r="BM343" i="1"/>
  <c r="BE1070" i="1"/>
  <c r="CC483" i="1"/>
  <c r="AW1971" i="1"/>
  <c r="BU1411" i="1"/>
  <c r="BY348" i="1"/>
  <c r="BY893" i="1"/>
  <c r="BY413" i="1"/>
  <c r="BU995" i="1"/>
  <c r="M693" i="1"/>
  <c r="CG1140" i="1"/>
  <c r="Y2601" i="1"/>
  <c r="Q298" i="1"/>
  <c r="BU365" i="1"/>
  <c r="BI1215" i="1"/>
  <c r="CC2605" i="1"/>
  <c r="BU385" i="1"/>
  <c r="BI278" i="1"/>
  <c r="AW1363" i="1"/>
  <c r="AG299" i="1"/>
  <c r="BI705" i="1"/>
  <c r="BU459" i="1"/>
  <c r="BQ810" i="1"/>
  <c r="Y1058" i="1"/>
  <c r="AW1127" i="1"/>
  <c r="BA1876" i="1"/>
  <c r="CC357" i="1"/>
  <c r="AS1215" i="1"/>
  <c r="BU1253" i="1"/>
  <c r="BM1982" i="1"/>
  <c r="BM491" i="1"/>
  <c r="Q349" i="1"/>
  <c r="AW420" i="1"/>
  <c r="Y2227" i="1"/>
  <c r="BA1152" i="1"/>
  <c r="BM2035" i="1"/>
  <c r="BI917" i="1"/>
  <c r="BE1426" i="1"/>
  <c r="CC1315" i="1"/>
  <c r="BU735" i="1"/>
  <c r="CC693" i="1"/>
  <c r="BA1161" i="1"/>
  <c r="M945" i="1"/>
  <c r="BY952" i="1"/>
  <c r="U1082" i="1"/>
  <c r="BM938" i="1"/>
  <c r="CG329" i="1"/>
  <c r="BI1630" i="1"/>
  <c r="BQ1240" i="1"/>
  <c r="BY1211" i="1"/>
  <c r="CG872" i="1"/>
  <c r="BM473" i="1"/>
  <c r="CG560" i="1"/>
  <c r="BA1258" i="1"/>
  <c r="BE544" i="1"/>
  <c r="BU1300" i="1"/>
  <c r="BY1133" i="1"/>
  <c r="CC400" i="1"/>
  <c r="U946" i="1"/>
  <c r="AW1146" i="1"/>
  <c r="AW1317" i="1"/>
  <c r="AS1264" i="1"/>
  <c r="AS1040" i="1"/>
  <c r="BQ1146" i="1"/>
  <c r="AW1373" i="1"/>
  <c r="AW1316" i="1"/>
  <c r="BE1282" i="1"/>
  <c r="AS1427" i="1"/>
  <c r="AO2603" i="1"/>
  <c r="AK349" i="1"/>
  <c r="BM721" i="1"/>
  <c r="BI1050" i="1"/>
  <c r="CG1007" i="1"/>
  <c r="BQ881" i="1"/>
  <c r="BI1492" i="1"/>
  <c r="BM1168" i="1"/>
  <c r="CG1149" i="1"/>
  <c r="BU923" i="1"/>
  <c r="BU630" i="1"/>
  <c r="BU1295" i="1"/>
  <c r="U1278" i="1"/>
  <c r="BM1274" i="1"/>
  <c r="Q1184" i="1"/>
  <c r="CG691" i="1"/>
  <c r="I742" i="1"/>
  <c r="AS721" i="1"/>
  <c r="BU992" i="1"/>
  <c r="BQ1611" i="1"/>
  <c r="Y1184" i="1"/>
  <c r="M1093" i="1"/>
  <c r="BI1688" i="1"/>
  <c r="BE1055" i="1"/>
  <c r="BM897" i="1"/>
  <c r="BM750" i="1"/>
  <c r="BU770" i="1"/>
  <c r="BU264" i="1"/>
  <c r="BY1022" i="1"/>
  <c r="BU335" i="1"/>
  <c r="CG825" i="1"/>
  <c r="BI574" i="1"/>
  <c r="BM880" i="1"/>
  <c r="BQ1002" i="1"/>
  <c r="BE1175" i="1"/>
  <c r="BM1184" i="1"/>
  <c r="AG1526" i="1"/>
  <c r="Y2605" i="1"/>
  <c r="BU1314" i="1"/>
  <c r="CG645" i="1"/>
  <c r="CC673" i="1"/>
  <c r="BY1205" i="1"/>
  <c r="U1042" i="1"/>
  <c r="BI848" i="1"/>
  <c r="Y1229" i="1"/>
  <c r="BY946" i="1"/>
  <c r="BQ1121" i="1"/>
  <c r="AO1576" i="1"/>
  <c r="CC651" i="1"/>
  <c r="BQ1127" i="1"/>
  <c r="AW1197" i="1"/>
  <c r="BU400" i="1"/>
  <c r="BE1427" i="1"/>
  <c r="CG364" i="1"/>
  <c r="I399" i="1"/>
  <c r="BU1119" i="1"/>
  <c r="BA953" i="1"/>
  <c r="BM627" i="1"/>
  <c r="BM1138" i="1"/>
  <c r="BI1462" i="1"/>
  <c r="BM270" i="1"/>
  <c r="BU852" i="1"/>
  <c r="AS904" i="1"/>
  <c r="BU908" i="1"/>
  <c r="AW938" i="1"/>
  <c r="AW306" i="1"/>
  <c r="BU1370" i="1"/>
  <c r="AO448" i="1"/>
  <c r="AG347" i="1"/>
  <c r="BY606" i="1"/>
  <c r="BI621" i="1"/>
  <c r="BQ384" i="1"/>
  <c r="Q1131" i="1"/>
  <c r="BU897" i="1"/>
  <c r="AW264" i="1"/>
  <c r="BU1299" i="1"/>
  <c r="BY484" i="1"/>
  <c r="BA1090" i="1"/>
  <c r="BM979" i="1"/>
  <c r="BM977" i="1"/>
  <c r="AW1049" i="1"/>
  <c r="BQ432" i="1"/>
  <c r="CG288" i="1"/>
  <c r="CG649" i="1"/>
  <c r="AK546" i="1"/>
  <c r="M1013" i="1"/>
  <c r="BY669" i="1"/>
  <c r="BI1114" i="1"/>
  <c r="BE2601" i="1"/>
  <c r="AW1247" i="1"/>
  <c r="BQ399" i="1"/>
  <c r="CC362" i="1"/>
  <c r="BQ704" i="1"/>
  <c r="BI1146" i="1"/>
  <c r="BY1195" i="1"/>
  <c r="Y1180" i="1"/>
  <c r="CG1229" i="1"/>
  <c r="BU540" i="1"/>
  <c r="BM488" i="1"/>
  <c r="AK790" i="1"/>
  <c r="BM1056" i="1"/>
  <c r="BI901" i="1"/>
  <c r="BI750" i="1"/>
  <c r="BE1208" i="1"/>
  <c r="BI341" i="1"/>
  <c r="BU1420" i="1"/>
  <c r="BU484" i="1"/>
  <c r="BI616" i="1"/>
  <c r="BI784" i="1"/>
  <c r="BA1250" i="1"/>
  <c r="BE1272" i="1"/>
  <c r="AW2086" i="1"/>
  <c r="CC1314" i="1"/>
  <c r="BY732" i="1"/>
  <c r="CG708" i="1"/>
  <c r="CG1029" i="1"/>
  <c r="CG848" i="1"/>
  <c r="CC648" i="1"/>
  <c r="CG928" i="1"/>
  <c r="BU1355" i="1"/>
  <c r="AK547" i="1"/>
  <c r="CG343" i="1"/>
  <c r="BM1028" i="1"/>
  <c r="M692" i="1"/>
  <c r="BI1001" i="1"/>
  <c r="CC1418" i="1"/>
  <c r="BU1457" i="1"/>
  <c r="CC274" i="1"/>
  <c r="I347" i="1"/>
  <c r="Y935" i="1"/>
  <c r="BQ799" i="1"/>
  <c r="CC848" i="1"/>
  <c r="BI1086" i="1"/>
  <c r="AW944" i="1"/>
  <c r="BU739" i="1"/>
  <c r="BM277" i="1"/>
  <c r="BM1058" i="1"/>
  <c r="BM551" i="1"/>
  <c r="M895" i="1"/>
  <c r="AO740" i="1"/>
  <c r="Q788" i="1"/>
  <c r="BI326" i="1"/>
  <c r="BQ392" i="1"/>
  <c r="BI391" i="1"/>
  <c r="CG580" i="1"/>
  <c r="BY460" i="1"/>
  <c r="BM538" i="1"/>
  <c r="Q930" i="1"/>
  <c r="Y1002" i="1"/>
  <c r="BM2302" i="1"/>
  <c r="BA348" i="1"/>
  <c r="CC1097" i="1"/>
  <c r="BQ1568" i="1"/>
  <c r="CG2436" i="1"/>
  <c r="BQ454" i="1"/>
  <c r="AW2602" i="1"/>
  <c r="BU1421" i="1"/>
  <c r="Q2211" i="1"/>
  <c r="BY398" i="1"/>
  <c r="BI998" i="1"/>
  <c r="BY1019" i="1"/>
  <c r="BE1446" i="1"/>
  <c r="AW1047" i="1"/>
  <c r="BU306" i="1"/>
  <c r="BE2602" i="1"/>
  <c r="BQ620" i="1"/>
  <c r="BI1035" i="1"/>
  <c r="Q1069" i="1"/>
  <c r="BE1273" i="1"/>
  <c r="U1329" i="1"/>
  <c r="BE960" i="1"/>
  <c r="CC1155" i="1"/>
  <c r="U1330" i="1"/>
  <c r="U1376" i="1"/>
  <c r="BI1517" i="1"/>
  <c r="BA1401" i="1"/>
  <c r="BM484" i="1"/>
  <c r="Y400" i="1"/>
  <c r="M1029" i="1"/>
  <c r="AW930" i="1"/>
  <c r="AS984" i="1"/>
  <c r="CC2090" i="1"/>
  <c r="BU1308" i="1"/>
  <c r="AW1160" i="1"/>
  <c r="M1167" i="1"/>
  <c r="BU1918" i="1"/>
  <c r="BY272" i="1"/>
  <c r="BU1272" i="1"/>
  <c r="BU1336" i="1"/>
  <c r="CG2274" i="1"/>
  <c r="BY638" i="1"/>
  <c r="BU1225" i="1"/>
  <c r="CG705" i="1"/>
  <c r="BI1600" i="1"/>
  <c r="BQ768" i="1"/>
  <c r="BU1266" i="1"/>
  <c r="CG1575" i="1"/>
  <c r="AC350" i="1"/>
  <c r="BI1005" i="1"/>
  <c r="BU1208" i="1"/>
  <c r="CC1212" i="1"/>
  <c r="CC313" i="1"/>
  <c r="AS1112" i="1"/>
  <c r="CG1629" i="1"/>
  <c r="CG1631" i="1"/>
  <c r="AW413" i="1"/>
  <c r="BA1225" i="1"/>
  <c r="BE397" i="1"/>
  <c r="BY343" i="1"/>
  <c r="CC509" i="1"/>
  <c r="CC456" i="1"/>
  <c r="U839" i="1"/>
  <c r="BE911" i="1"/>
  <c r="BM1286" i="1"/>
  <c r="CC425" i="1"/>
  <c r="Y1014" i="1"/>
  <c r="AK1084" i="1"/>
  <c r="CG1846" i="1"/>
  <c r="BM531" i="1"/>
  <c r="AW1229" i="1"/>
  <c r="AC399" i="1"/>
  <c r="Q1523" i="1"/>
  <c r="BM746" i="1"/>
  <c r="BY971" i="1"/>
  <c r="BM410" i="1"/>
  <c r="BM1245" i="1"/>
  <c r="BI946" i="1"/>
  <c r="CG736" i="1"/>
  <c r="CG749" i="1"/>
  <c r="BA1751" i="1"/>
  <c r="AS1366" i="1"/>
  <c r="BU1028" i="1"/>
  <c r="BU1072" i="1"/>
  <c r="Y2246" i="1"/>
  <c r="I840" i="1"/>
  <c r="AS937" i="1"/>
  <c r="AS1000" i="1"/>
  <c r="BM2189" i="1"/>
  <c r="BU1275" i="1"/>
  <c r="CG439" i="1"/>
  <c r="BA929" i="1"/>
  <c r="M1062" i="1"/>
  <c r="Y1072" i="1"/>
  <c r="AO1631" i="1"/>
  <c r="U544" i="1"/>
  <c r="BQ1580" i="1"/>
  <c r="BA1040" i="1"/>
  <c r="AK960" i="1"/>
  <c r="Q1072" i="1"/>
  <c r="M1047" i="1"/>
  <c r="U595" i="1"/>
  <c r="AW1034" i="1"/>
  <c r="CC1152" i="1"/>
  <c r="BM1120" i="1"/>
  <c r="AK1054" i="1"/>
  <c r="BY1245" i="1"/>
  <c r="CC750" i="1"/>
  <c r="BY284" i="1"/>
  <c r="BA1188" i="1"/>
  <c r="BM945" i="1"/>
  <c r="BA999" i="1"/>
  <c r="BE2113" i="1"/>
  <c r="BQ789" i="1"/>
  <c r="AC840" i="1"/>
  <c r="AC895" i="1"/>
  <c r="CG2324" i="1"/>
  <c r="BQ629" i="1"/>
  <c r="Y1055" i="1"/>
  <c r="AW1174" i="1"/>
  <c r="BA2294" i="1"/>
  <c r="BE1105" i="1"/>
  <c r="AO643" i="1"/>
  <c r="BU350" i="1"/>
  <c r="BU754" i="1"/>
  <c r="BQ1006" i="1"/>
  <c r="CG1121" i="1"/>
  <c r="AC901" i="1"/>
  <c r="Y1082" i="1"/>
  <c r="AS1012" i="1"/>
  <c r="BY487" i="1"/>
  <c r="Y837" i="1"/>
  <c r="BE1091" i="1"/>
  <c r="CC582" i="1"/>
  <c r="AS950" i="1"/>
  <c r="CG1047" i="1"/>
  <c r="BY525" i="1"/>
  <c r="BU449" i="1"/>
  <c r="CC442" i="1"/>
  <c r="BM642" i="1"/>
  <c r="BI1037" i="1"/>
  <c r="Q838" i="1"/>
  <c r="M1182" i="1"/>
  <c r="Q1016" i="1"/>
  <c r="BE1195" i="1"/>
  <c r="AK1132" i="1"/>
  <c r="M974" i="1"/>
  <c r="BA1069" i="1"/>
  <c r="CG852" i="1"/>
  <c r="I922" i="1"/>
  <c r="CC767" i="1"/>
  <c r="BY1126" i="1"/>
  <c r="AW974" i="1"/>
  <c r="Y993" i="1"/>
  <c r="M1016" i="1"/>
  <c r="BU1128" i="1"/>
  <c r="AK1133" i="1"/>
  <c r="CG1119" i="1"/>
  <c r="AG1624" i="1"/>
  <c r="M1246" i="1"/>
  <c r="AC1378" i="1"/>
  <c r="CG1516" i="1"/>
  <c r="BQ798" i="1"/>
  <c r="CC881" i="1"/>
  <c r="CC552" i="1"/>
  <c r="BE1013" i="1"/>
  <c r="AS1041" i="1"/>
  <c r="BA1245" i="1"/>
  <c r="BI825" i="1"/>
  <c r="BM888" i="1"/>
  <c r="CG904" i="1"/>
  <c r="BI945" i="1"/>
  <c r="CC1237" i="1"/>
  <c r="CG1205" i="1"/>
  <c r="CC293" i="1"/>
  <c r="BA1355" i="1"/>
  <c r="BM278" i="1"/>
  <c r="BU267" i="1"/>
  <c r="BQ1022" i="1"/>
  <c r="CG1534" i="1"/>
  <c r="AC918" i="1"/>
  <c r="BM1243" i="1"/>
  <c r="BY1152" i="1"/>
  <c r="BA1449" i="1"/>
  <c r="BU561" i="1"/>
  <c r="BU621" i="1"/>
  <c r="CC679" i="1"/>
  <c r="CC725" i="1"/>
  <c r="AW1420" i="1"/>
  <c r="BU1285" i="1"/>
  <c r="AO396" i="1"/>
  <c r="BQ271" i="1"/>
  <c r="BY474" i="1"/>
  <c r="BQ397" i="1"/>
  <c r="AS866" i="1"/>
  <c r="AO1183" i="1"/>
  <c r="AK1057" i="1"/>
  <c r="BA1328" i="1"/>
  <c r="BU316" i="1"/>
  <c r="BQ351" i="1"/>
  <c r="BA911" i="1"/>
  <c r="CG949" i="1"/>
  <c r="BE945" i="1"/>
  <c r="BQ1040" i="1"/>
  <c r="BI340" i="1"/>
  <c r="BU356" i="1"/>
  <c r="CC447" i="1"/>
  <c r="BI488" i="1"/>
  <c r="BQ691" i="1"/>
  <c r="BU482" i="1"/>
  <c r="Y986" i="1"/>
  <c r="BE1268" i="1"/>
  <c r="BY2605" i="1"/>
  <c r="AC398" i="1"/>
  <c r="BI551" i="1"/>
  <c r="CG545" i="1"/>
  <c r="Y1027" i="1"/>
  <c r="Q1082" i="1"/>
  <c r="BE1100" i="1"/>
  <c r="BY1142" i="1"/>
  <c r="BY539" i="1"/>
  <c r="BQ599" i="1"/>
  <c r="AC984" i="1"/>
  <c r="Y953" i="1"/>
  <c r="BY763" i="1"/>
  <c r="Y1048" i="1"/>
  <c r="M1198" i="1"/>
  <c r="AW328" i="1"/>
  <c r="CG299" i="1"/>
  <c r="BI629" i="1"/>
  <c r="Q546" i="1"/>
  <c r="BY1068" i="1"/>
  <c r="BQ1236" i="1"/>
  <c r="AC2601" i="1"/>
  <c r="AS1204" i="1"/>
  <c r="U300" i="1"/>
  <c r="AC1014" i="1"/>
  <c r="BM678" i="1"/>
  <c r="BQ865" i="1"/>
  <c r="CG782" i="1"/>
  <c r="U965" i="1"/>
  <c r="BQ901" i="1"/>
  <c r="BU405" i="1"/>
  <c r="BM413" i="1"/>
  <c r="BM517" i="1"/>
  <c r="BM683" i="1"/>
  <c r="BA1168" i="1"/>
  <c r="BI900" i="1"/>
  <c r="CC1295" i="1"/>
  <c r="BM358" i="1"/>
  <c r="CC1351" i="1"/>
  <c r="CG420" i="1"/>
  <c r="BY1460" i="1"/>
  <c r="CG495" i="1"/>
  <c r="CC606" i="1"/>
  <c r="BU711" i="1"/>
  <c r="BE1589" i="1"/>
  <c r="BQ1254" i="1"/>
  <c r="BI1009" i="1"/>
  <c r="BA1075" i="1"/>
  <c r="AS1993" i="1"/>
  <c r="BU1364" i="1"/>
  <c r="BM1210" i="1"/>
  <c r="AO1586" i="1"/>
  <c r="BY1440" i="1"/>
  <c r="BQ573" i="1"/>
  <c r="BI1002" i="1"/>
  <c r="AK1135" i="1"/>
  <c r="BI1196" i="1"/>
  <c r="BA1187" i="1"/>
  <c r="Y1230" i="1"/>
  <c r="AS1019" i="1"/>
  <c r="CC1300" i="1"/>
  <c r="AS726" i="1"/>
  <c r="BY1077" i="1"/>
  <c r="M1118" i="1"/>
  <c r="M1152" i="1"/>
  <c r="AS819" i="1"/>
  <c r="AW1168" i="1"/>
  <c r="BM1134" i="1"/>
  <c r="M1217" i="1"/>
  <c r="CC1100" i="1"/>
  <c r="BQ1197" i="1"/>
  <c r="BE1441" i="1"/>
  <c r="BM428" i="1"/>
  <c r="BQ398" i="1"/>
  <c r="I1015" i="1"/>
  <c r="CG1099" i="1"/>
  <c r="AW1198" i="1"/>
  <c r="AS1002" i="1"/>
  <c r="BM389" i="1"/>
  <c r="BY383" i="1"/>
  <c r="I741" i="1"/>
  <c r="AO693" i="1"/>
  <c r="AG692" i="1"/>
  <c r="CG666" i="1"/>
  <c r="AS826" i="1"/>
  <c r="BY365" i="1"/>
  <c r="AS886" i="1"/>
  <c r="BM1006" i="1"/>
  <c r="BQ735" i="1"/>
  <c r="BY1642" i="1"/>
  <c r="BM788" i="1"/>
  <c r="BE1869" i="1"/>
  <c r="AS1121" i="1"/>
  <c r="BQ449" i="1"/>
  <c r="BU510" i="1"/>
  <c r="AW1085" i="1"/>
  <c r="CG676" i="1"/>
  <c r="BM511" i="1"/>
  <c r="BI643" i="1"/>
  <c r="BY764" i="1"/>
  <c r="M986" i="1"/>
  <c r="BI728" i="1"/>
  <c r="BM908" i="1"/>
  <c r="BU763" i="1"/>
  <c r="BA841" i="1"/>
  <c r="CC1449" i="1"/>
  <c r="BQ292" i="1"/>
  <c r="BY1923" i="1"/>
  <c r="BM816" i="1"/>
  <c r="BI568" i="1"/>
  <c r="BY586" i="1"/>
  <c r="AW1686" i="1"/>
  <c r="BE967" i="1"/>
  <c r="M1106" i="1"/>
  <c r="CG1618" i="1"/>
  <c r="CC2590" i="1"/>
  <c r="CG287" i="1"/>
  <c r="AK966" i="1"/>
  <c r="BI963" i="1"/>
  <c r="BQ1667" i="1"/>
  <c r="AW1358" i="1"/>
  <c r="BI539" i="1"/>
  <c r="BI524" i="1"/>
  <c r="AS1244" i="1"/>
  <c r="AS1005" i="1"/>
  <c r="BM972" i="1"/>
  <c r="BE1076" i="1"/>
  <c r="Y1350" i="1"/>
  <c r="BI645" i="1"/>
  <c r="I1044" i="1"/>
  <c r="AS965" i="1"/>
  <c r="BM1820" i="1"/>
  <c r="BI936" i="1"/>
  <c r="BU1412" i="1"/>
  <c r="BM2392" i="1"/>
  <c r="U894" i="1"/>
  <c r="CC2512" i="1"/>
  <c r="AC928" i="1"/>
  <c r="CG1664" i="1"/>
  <c r="BY1103" i="1"/>
  <c r="BI1057" i="1"/>
  <c r="BU790" i="1"/>
  <c r="CC753" i="1"/>
  <c r="I945" i="1"/>
  <c r="CC601" i="1"/>
  <c r="Q889" i="1"/>
  <c r="AS852" i="1"/>
  <c r="BU1020" i="1"/>
  <c r="AW792" i="1"/>
  <c r="BI1141" i="1"/>
  <c r="BQ295" i="1"/>
  <c r="BE1357" i="1"/>
  <c r="BY753" i="1"/>
  <c r="BM1002" i="1"/>
  <c r="CC950" i="1"/>
  <c r="BY1310" i="1"/>
  <c r="I400" i="1"/>
  <c r="BY907" i="1"/>
  <c r="CG851" i="1"/>
  <c r="AG1576" i="1"/>
  <c r="BU1091" i="1"/>
  <c r="AS861" i="1"/>
  <c r="AW1092" i="1"/>
  <c r="I396" i="1"/>
  <c r="BE299" i="1"/>
  <c r="Y299" i="1"/>
  <c r="Y1524" i="1"/>
  <c r="CC1184" i="1"/>
  <c r="BI575" i="1"/>
  <c r="BE1236" i="1"/>
  <c r="Q959" i="1"/>
  <c r="AC1006" i="1"/>
  <c r="BU480" i="1"/>
  <c r="BU455" i="1"/>
  <c r="BQ1309" i="1"/>
  <c r="I645" i="1"/>
  <c r="BM713" i="1"/>
  <c r="AG743" i="1"/>
  <c r="BQ1461" i="1"/>
  <c r="AG985" i="1"/>
  <c r="BQ1092" i="1"/>
  <c r="BU599" i="1"/>
  <c r="BU1532" i="1"/>
  <c r="M1204" i="1"/>
  <c r="BY2428" i="1"/>
  <c r="BU284" i="1"/>
  <c r="BM909" i="1"/>
  <c r="BU855" i="1"/>
  <c r="U691" i="1"/>
  <c r="BA935" i="1"/>
  <c r="M1247" i="1"/>
  <c r="BE942" i="1"/>
  <c r="BY860" i="1"/>
  <c r="Q923" i="1"/>
  <c r="I952" i="1"/>
  <c r="AK1086" i="1"/>
  <c r="Y909" i="1"/>
  <c r="BA965" i="1"/>
  <c r="BI1020" i="1"/>
  <c r="BY705" i="1"/>
  <c r="U1026" i="1"/>
  <c r="CC1147" i="1"/>
  <c r="BY1176" i="1"/>
  <c r="BI1251" i="1"/>
  <c r="Y1049" i="1"/>
  <c r="Q1065" i="1"/>
  <c r="BM1553" i="1"/>
  <c r="AS932" i="1"/>
  <c r="BY937" i="1"/>
  <c r="BQ978" i="1"/>
  <c r="BM1855" i="1"/>
  <c r="AW904" i="1"/>
  <c r="BQ921" i="1"/>
  <c r="BI1015" i="1"/>
  <c r="BM1049" i="1"/>
  <c r="M1142" i="1"/>
  <c r="BU1203" i="1"/>
  <c r="BY804" i="1"/>
  <c r="BY837" i="1"/>
  <c r="BU1082" i="1"/>
  <c r="CG903" i="1"/>
  <c r="BI509" i="1"/>
  <c r="CC743" i="1"/>
  <c r="Y966" i="1"/>
  <c r="CG755" i="1"/>
  <c r="BQ859" i="1"/>
  <c r="AS770" i="1"/>
  <c r="AK1008" i="1"/>
  <c r="BY847" i="1"/>
  <c r="BI908" i="1"/>
  <c r="BU861" i="1"/>
  <c r="BI875" i="1"/>
  <c r="BU875" i="1"/>
  <c r="AS914" i="1"/>
  <c r="M1135" i="1"/>
  <c r="CC1160" i="1"/>
  <c r="BM431" i="1"/>
  <c r="AC1058" i="1"/>
  <c r="BA1880" i="1"/>
  <c r="AS882" i="1"/>
  <c r="BI659" i="1"/>
  <c r="AK893" i="1"/>
  <c r="BM2051" i="1"/>
  <c r="AK1026" i="1"/>
  <c r="BM869" i="1"/>
  <c r="CC816" i="1"/>
  <c r="Y2231" i="1"/>
  <c r="BA1384" i="1"/>
  <c r="AS1386" i="1"/>
  <c r="BI2602" i="1"/>
  <c r="BU1110" i="1"/>
  <c r="AG301" i="1"/>
  <c r="AS642" i="1"/>
  <c r="BE914" i="1"/>
  <c r="BI1061" i="1"/>
  <c r="M839" i="1"/>
  <c r="BU1043" i="1"/>
  <c r="BU1100" i="1"/>
  <c r="U1041" i="1"/>
  <c r="BY890" i="1"/>
  <c r="BA594" i="1"/>
  <c r="CC645" i="1"/>
  <c r="BI1616" i="1"/>
  <c r="BU616" i="1"/>
  <c r="AW1006" i="1"/>
  <c r="CC1043" i="1"/>
  <c r="CG1182" i="1"/>
  <c r="BA938" i="1"/>
  <c r="CG995" i="1"/>
  <c r="BA907" i="1"/>
  <c r="AC904" i="1"/>
  <c r="BQ533" i="1"/>
  <c r="AO1560" i="1"/>
  <c r="I2512" i="1"/>
  <c r="Q1379" i="1"/>
  <c r="BQ1161" i="1"/>
  <c r="AW1159" i="1"/>
  <c r="AW1819" i="1"/>
  <c r="BE1421" i="1"/>
  <c r="AS1418" i="1"/>
  <c r="BQ1217" i="1"/>
  <c r="AS1944" i="1"/>
  <c r="BU393" i="1"/>
  <c r="BI2276" i="1"/>
  <c r="BM508" i="1"/>
  <c r="CC438" i="1"/>
  <c r="Y1022" i="1"/>
  <c r="Y841" i="1"/>
  <c r="BU1131" i="1"/>
  <c r="BM720" i="1"/>
  <c r="AO2449" i="1"/>
  <c r="CG1090" i="1"/>
  <c r="CC1019" i="1"/>
  <c r="CG727" i="1"/>
  <c r="AO889" i="1"/>
  <c r="AC692" i="1"/>
  <c r="BA958" i="1"/>
  <c r="I1072" i="1"/>
  <c r="I2546" i="1"/>
  <c r="BI739" i="1"/>
  <c r="AS991" i="1"/>
  <c r="I594" i="1"/>
  <c r="AW890" i="1"/>
  <c r="Y1012" i="1"/>
  <c r="I925" i="1"/>
  <c r="BI977" i="1"/>
  <c r="AO1670" i="1"/>
  <c r="AO298" i="1"/>
  <c r="BM482" i="1"/>
  <c r="Q888" i="1"/>
  <c r="AK970" i="1"/>
  <c r="CC1168" i="1"/>
  <c r="AC2017" i="1"/>
  <c r="AS1391" i="1"/>
  <c r="BE1226" i="1"/>
  <c r="BY497" i="1"/>
  <c r="BI707" i="1"/>
  <c r="U922" i="1"/>
  <c r="BM1051" i="1"/>
  <c r="CG1177" i="1"/>
  <c r="BM2605" i="1"/>
  <c r="AS1456" i="1"/>
  <c r="BQ1638" i="1"/>
  <c r="BY1204" i="1"/>
  <c r="CG1503" i="1"/>
  <c r="BI1176" i="1"/>
  <c r="BA1254" i="1"/>
  <c r="BE1314" i="1"/>
  <c r="BM433" i="1"/>
  <c r="CG1093" i="1"/>
  <c r="BM421" i="1"/>
  <c r="CG628" i="1"/>
  <c r="BU651" i="1"/>
  <c r="CC659" i="1"/>
  <c r="CC904" i="1"/>
  <c r="BQ341" i="1"/>
  <c r="BQ1723" i="1"/>
  <c r="BE2013" i="1"/>
  <c r="BM291" i="1"/>
  <c r="CG544" i="1"/>
  <c r="AW1219" i="1"/>
  <c r="CG1993" i="1"/>
  <c r="BY347" i="1"/>
  <c r="CG838" i="1"/>
  <c r="BA1294" i="1"/>
  <c r="BI2318" i="1"/>
  <c r="BI628" i="1"/>
  <c r="AW837" i="1"/>
  <c r="BY376" i="1"/>
  <c r="BM459" i="1"/>
  <c r="BY750" i="1"/>
  <c r="CG797" i="1"/>
  <c r="M1043" i="1"/>
  <c r="BA970" i="1"/>
  <c r="BE1971" i="1"/>
  <c r="BI396" i="1"/>
  <c r="CC540" i="1"/>
  <c r="BY957" i="1"/>
  <c r="I1055" i="1"/>
  <c r="AW593" i="1"/>
  <c r="BM907" i="1"/>
  <c r="BU866" i="1"/>
  <c r="Y2077" i="1"/>
  <c r="BE1001" i="1"/>
  <c r="BQ827" i="1"/>
  <c r="BY925" i="1"/>
  <c r="CG981" i="1"/>
  <c r="BU1036" i="1"/>
  <c r="BU882" i="1"/>
  <c r="BM1131" i="1"/>
  <c r="BM2287" i="1"/>
  <c r="AW322" i="1"/>
  <c r="M2258" i="1"/>
  <c r="BM995" i="1"/>
  <c r="U932" i="1"/>
  <c r="Q957" i="1"/>
  <c r="CC1232" i="1"/>
  <c r="AO1658" i="1"/>
  <c r="AO2602" i="1"/>
  <c r="CG553" i="1"/>
  <c r="AS2309" i="1"/>
  <c r="BY1064" i="1"/>
  <c r="U1001" i="1"/>
  <c r="CC1026" i="1"/>
  <c r="AO1660" i="1"/>
  <c r="AS1306" i="1"/>
  <c r="AW287" i="1"/>
  <c r="BI1162" i="1"/>
  <c r="BY1468" i="1"/>
  <c r="BI1475" i="1"/>
  <c r="BQ1231" i="1"/>
  <c r="CC2601" i="1"/>
  <c r="AW412" i="1"/>
  <c r="M1250" i="1"/>
  <c r="CG789" i="1"/>
  <c r="BM853" i="1"/>
  <c r="BI972" i="1"/>
  <c r="BU945" i="1"/>
  <c r="CC768" i="1"/>
  <c r="BI294" i="1"/>
  <c r="BY1198" i="1"/>
  <c r="AK1770" i="1"/>
  <c r="BM545" i="1"/>
  <c r="BQ497" i="1"/>
  <c r="U2601" i="1"/>
  <c r="Y1952" i="1"/>
  <c r="BU475" i="1"/>
  <c r="CG784" i="1"/>
  <c r="AW329" i="1"/>
  <c r="AW1474" i="1"/>
  <c r="AO707" i="1"/>
  <c r="CC288" i="1"/>
  <c r="BY617" i="1"/>
  <c r="BQ678" i="1"/>
  <c r="BQ980" i="1"/>
  <c r="I1071" i="1"/>
  <c r="BI838" i="1"/>
  <c r="BU777" i="1"/>
  <c r="BY2028" i="1"/>
  <c r="BQ1496" i="1"/>
  <c r="BQ720" i="1"/>
  <c r="BM804" i="1"/>
  <c r="AC897" i="1"/>
  <c r="Q922" i="1"/>
  <c r="AC694" i="1"/>
  <c r="M1007" i="1"/>
  <c r="AO2174" i="1"/>
  <c r="BM417" i="1"/>
  <c r="CG1040" i="1"/>
  <c r="CC734" i="1"/>
  <c r="CC1083" i="1"/>
  <c r="CG1135" i="1"/>
  <c r="AW992" i="1"/>
  <c r="AS1201" i="1"/>
  <c r="AW2318" i="1"/>
  <c r="Y946" i="1"/>
  <c r="BI2574" i="1"/>
  <c r="BM1224" i="1"/>
  <c r="BY1062" i="1"/>
  <c r="BI1181" i="1"/>
  <c r="AW1415" i="1"/>
  <c r="BE1449" i="1"/>
  <c r="Y347" i="1"/>
  <c r="CC790" i="1"/>
  <c r="BQ1196" i="1"/>
  <c r="I1184" i="1"/>
  <c r="AW1155" i="1"/>
  <c r="BY1231" i="1"/>
  <c r="BM1464" i="1"/>
  <c r="CC315" i="1"/>
  <c r="BM414" i="1"/>
  <c r="AW1040" i="1"/>
  <c r="AS1854" i="1"/>
  <c r="CC265" i="1"/>
  <c r="CC1337" i="1"/>
  <c r="AG399" i="1"/>
  <c r="AK448" i="1"/>
  <c r="BI1230" i="1"/>
  <c r="AC893" i="1"/>
  <c r="BE932" i="1"/>
  <c r="BI1064" i="1"/>
  <c r="AW1152" i="1"/>
  <c r="BQ1014" i="1"/>
  <c r="BI1042" i="1"/>
  <c r="AW418" i="1"/>
  <c r="BA1531" i="1"/>
  <c r="BM958" i="1"/>
  <c r="BA838" i="1"/>
  <c r="BI313" i="1"/>
  <c r="BA1596" i="1"/>
  <c r="AS1126" i="1"/>
  <c r="AK1184" i="1"/>
  <c r="BQ557" i="1"/>
  <c r="BE1691" i="1"/>
  <c r="CG817" i="1"/>
  <c r="BQ841" i="1"/>
  <c r="AK949" i="1"/>
  <c r="CG740" i="1"/>
  <c r="CC802" i="1"/>
  <c r="I888" i="1"/>
  <c r="CC571" i="1"/>
  <c r="BA1062" i="1"/>
  <c r="BI2132" i="1"/>
  <c r="BA1266" i="1"/>
  <c r="BM917" i="1"/>
  <c r="BA1086" i="1"/>
  <c r="CG1533" i="1"/>
  <c r="AK1013" i="1"/>
  <c r="I965" i="1"/>
  <c r="AO1230" i="1"/>
  <c r="BA2245" i="1"/>
  <c r="CC762" i="1"/>
  <c r="BU883" i="1"/>
  <c r="U1014" i="1"/>
  <c r="BI1671" i="1"/>
  <c r="AS1223" i="1"/>
  <c r="BQ1230" i="1"/>
  <c r="CC1348" i="1"/>
  <c r="BM2437" i="1"/>
  <c r="BY2604" i="1"/>
  <c r="BY1807" i="1"/>
  <c r="BA1300" i="1"/>
  <c r="BE1194" i="1"/>
  <c r="AS347" i="1"/>
  <c r="BY306" i="1"/>
  <c r="CG371" i="1"/>
  <c r="BM568" i="1"/>
  <c r="U915" i="1"/>
  <c r="CC1008" i="1"/>
  <c r="AO1632" i="1"/>
  <c r="CC1163" i="1"/>
  <c r="AS1335" i="1"/>
  <c r="AS1343" i="1"/>
  <c r="BI406" i="1"/>
  <c r="AK1183" i="1"/>
  <c r="BM671" i="1"/>
  <c r="BY915" i="1"/>
  <c r="AO1713" i="1"/>
  <c r="CC280" i="1"/>
  <c r="BQ375" i="1"/>
  <c r="BY375" i="1"/>
  <c r="AW1041" i="1"/>
  <c r="CG1173" i="1"/>
  <c r="CG1238" i="1"/>
  <c r="CC391" i="1"/>
  <c r="Q1002" i="1"/>
  <c r="AS543" i="1"/>
  <c r="AC2605" i="1"/>
  <c r="AW1439" i="1"/>
  <c r="BI1712" i="1"/>
  <c r="AS1147" i="1"/>
  <c r="BU326" i="1"/>
  <c r="AW337" i="1"/>
  <c r="BI1518" i="1"/>
  <c r="AS756" i="1"/>
  <c r="BM312" i="1"/>
  <c r="AG300" i="1"/>
  <c r="BI1474" i="1"/>
  <c r="BI1946" i="1"/>
  <c r="BU1166" i="1"/>
  <c r="BA1132" i="1"/>
  <c r="BA960" i="1"/>
  <c r="BI1096" i="1"/>
  <c r="CC561" i="1"/>
  <c r="Q937" i="1"/>
  <c r="AS918" i="1"/>
  <c r="BQ403" i="1"/>
  <c r="BM936" i="1"/>
  <c r="Y890" i="1"/>
  <c r="BU889" i="1"/>
  <c r="CC922" i="1"/>
  <c r="BI995" i="1"/>
  <c r="CC1145" i="1"/>
  <c r="AW1079" i="1"/>
  <c r="BE1127" i="1"/>
  <c r="U886" i="1"/>
  <c r="BE841" i="1"/>
  <c r="BI1127" i="1"/>
  <c r="BQ1142" i="1"/>
  <c r="AK1233" i="1"/>
  <c r="BI1586" i="1"/>
  <c r="BQ1483" i="1"/>
  <c r="BU609" i="1"/>
  <c r="CC1320" i="1"/>
  <c r="BY747" i="1"/>
  <c r="AO1478" i="1"/>
  <c r="CG1804" i="1"/>
  <c r="AC351" i="1"/>
  <c r="BU328" i="1"/>
  <c r="CG546" i="1"/>
  <c r="AW1322" i="1"/>
  <c r="BU390" i="1"/>
  <c r="BI804" i="1"/>
  <c r="AS1209" i="1"/>
  <c r="CC1216" i="1"/>
  <c r="BU432" i="1"/>
  <c r="BU417" i="1"/>
  <c r="CC490" i="1"/>
  <c r="CG951" i="1"/>
  <c r="AS956" i="1"/>
  <c r="CC798" i="1"/>
  <c r="BA1439" i="1"/>
  <c r="BI411" i="1"/>
  <c r="BM615" i="1"/>
  <c r="U1048" i="1"/>
  <c r="BM1057" i="1"/>
  <c r="CC1092" i="1"/>
  <c r="BY874" i="1"/>
  <c r="CC1135" i="1"/>
  <c r="CG950" i="1"/>
  <c r="CC330" i="1"/>
  <c r="BU337" i="1"/>
  <c r="Y1630" i="1"/>
  <c r="Q1086" i="1"/>
  <c r="BU413" i="1"/>
  <c r="BU426" i="1"/>
  <c r="BI1469" i="1"/>
  <c r="BA1336" i="1"/>
  <c r="BQ361" i="1"/>
  <c r="BM384" i="1"/>
  <c r="BM1750" i="1"/>
  <c r="U741" i="1"/>
  <c r="AW1114" i="1"/>
  <c r="BM942" i="1"/>
  <c r="BU725" i="1"/>
  <c r="AS782" i="1"/>
  <c r="Y1044" i="1"/>
  <c r="I921" i="1"/>
  <c r="I951" i="1"/>
  <c r="AS1111" i="1"/>
  <c r="BQ951" i="1"/>
  <c r="CC872" i="1"/>
  <c r="BQ1083" i="1"/>
  <c r="M994" i="1"/>
  <c r="BU1184" i="1"/>
  <c r="BY1107" i="1"/>
  <c r="BM1152" i="1"/>
  <c r="CC846" i="1"/>
  <c r="AS922" i="1"/>
  <c r="BE1155" i="1"/>
  <c r="BI1520" i="1"/>
  <c r="Q2601" i="1"/>
  <c r="M1462" i="1"/>
  <c r="BI1531" i="1"/>
  <c r="AW1278" i="1"/>
  <c r="BA1113" i="1"/>
  <c r="AW1063" i="1"/>
  <c r="CG1495" i="1"/>
  <c r="AO1733" i="1"/>
  <c r="BQ1245" i="1"/>
  <c r="BU433" i="1"/>
  <c r="CG354" i="1"/>
  <c r="Y302" i="1"/>
  <c r="CC894" i="1"/>
  <c r="CG1237" i="1"/>
  <c r="BQ1645" i="1"/>
  <c r="Q1232" i="1"/>
  <c r="AW1182" i="1"/>
  <c r="BM321" i="1"/>
  <c r="CG419" i="1"/>
  <c r="BI362" i="1"/>
  <c r="BM698" i="1"/>
  <c r="CC671" i="1"/>
  <c r="BQ259" i="1"/>
  <c r="AW295" i="1"/>
  <c r="CC1454" i="1"/>
  <c r="M642" i="1"/>
  <c r="Y1007" i="1"/>
  <c r="I964" i="1"/>
  <c r="U694" i="1"/>
  <c r="AS774" i="1"/>
  <c r="AW965" i="1"/>
  <c r="I1061" i="1"/>
  <c r="BY662" i="1"/>
  <c r="CG1218" i="1"/>
  <c r="BY1621" i="1"/>
  <c r="BY630" i="1"/>
  <c r="BI742" i="1"/>
  <c r="BY2602" i="1"/>
  <c r="CG1497" i="1"/>
  <c r="AC544" i="1"/>
  <c r="U789" i="1"/>
  <c r="BU312" i="1"/>
  <c r="BM1817" i="1"/>
  <c r="CC949" i="1"/>
  <c r="I2601" i="1"/>
  <c r="CC526" i="1"/>
  <c r="BA547" i="1"/>
  <c r="U967" i="1"/>
  <c r="U1064" i="1"/>
  <c r="CG1028" i="1"/>
  <c r="BE741" i="1"/>
  <c r="AO2162" i="1"/>
  <c r="AW645" i="1"/>
  <c r="AK742" i="1"/>
  <c r="BY767" i="1"/>
  <c r="I838" i="1"/>
  <c r="AW915" i="1"/>
  <c r="BE907" i="1"/>
  <c r="CC957" i="1"/>
  <c r="BM1398" i="1"/>
  <c r="AW1037" i="1"/>
  <c r="BU733" i="1"/>
  <c r="BE1002" i="1"/>
  <c r="AW421" i="1"/>
  <c r="BY305" i="1"/>
  <c r="BM2329" i="1"/>
  <c r="Y741" i="1"/>
  <c r="CG512" i="1"/>
  <c r="BU440" i="1"/>
  <c r="CG2444" i="1"/>
  <c r="BU1069" i="1"/>
  <c r="BY721" i="1"/>
  <c r="BI749" i="1"/>
  <c r="I2570" i="1"/>
  <c r="BA1020" i="1"/>
  <c r="BU508" i="1"/>
  <c r="BQ441" i="1"/>
  <c r="I1056" i="1"/>
  <c r="AC837" i="1"/>
  <c r="CC581" i="1"/>
  <c r="BI460" i="1"/>
  <c r="BA949" i="1"/>
  <c r="CC497" i="1"/>
  <c r="BM844" i="1"/>
  <c r="BI914" i="1"/>
  <c r="I960" i="1"/>
  <c r="BI635" i="1"/>
  <c r="CG896" i="1"/>
  <c r="BQ953" i="1"/>
  <c r="BI1028" i="1"/>
  <c r="Q1329" i="1"/>
  <c r="BQ1063" i="1"/>
  <c r="CG1106" i="1"/>
  <c r="BU1062" i="1"/>
  <c r="CG1216" i="1"/>
  <c r="CG447" i="1"/>
  <c r="BM524" i="1"/>
  <c r="BE2433" i="1"/>
  <c r="I985" i="1"/>
  <c r="BM1096" i="1"/>
  <c r="BU1147" i="1"/>
  <c r="BM354" i="1"/>
  <c r="CC600" i="1"/>
  <c r="M1194" i="1"/>
  <c r="BY1552" i="1"/>
  <c r="BI641" i="1"/>
  <c r="BE1232" i="1"/>
  <c r="BQ595" i="1"/>
  <c r="BU1127" i="1"/>
  <c r="BE1223" i="1"/>
  <c r="BY928" i="1"/>
  <c r="AO1673" i="1"/>
  <c r="AW1397" i="1"/>
  <c r="AW314" i="1"/>
  <c r="AS1099" i="1"/>
  <c r="BY1147" i="1"/>
  <c r="CC2008" i="1"/>
  <c r="BM1190" i="1"/>
  <c r="AC1008" i="1"/>
  <c r="BY1212" i="1"/>
  <c r="BA1323" i="1"/>
  <c r="BI1247" i="1"/>
  <c r="CC1282" i="1"/>
  <c r="AW1419" i="1"/>
  <c r="BM264" i="1"/>
  <c r="BY319" i="1"/>
  <c r="AW592" i="1"/>
  <c r="Q886" i="1"/>
  <c r="AO2097" i="1"/>
  <c r="BA1286" i="1"/>
  <c r="BA979" i="1"/>
  <c r="AK1071" i="1"/>
  <c r="CC421" i="1"/>
  <c r="BM636" i="1"/>
  <c r="BY895" i="1"/>
  <c r="CG802" i="1"/>
  <c r="Y592" i="1"/>
  <c r="U1070" i="1"/>
  <c r="BM1139" i="1"/>
  <c r="BM932" i="1"/>
  <c r="CG1057" i="1"/>
  <c r="AS691" i="1"/>
  <c r="CC550" i="1"/>
  <c r="BQ281" i="1"/>
  <c r="BU953" i="1"/>
  <c r="BY645" i="1"/>
  <c r="AS1153" i="1"/>
  <c r="BU1055" i="1"/>
  <c r="BU1071" i="1"/>
  <c r="AO690" i="1"/>
  <c r="BM743" i="1"/>
  <c r="BE643" i="1"/>
  <c r="U643" i="1"/>
  <c r="BA1016" i="1"/>
  <c r="BA790" i="1"/>
  <c r="CC1190" i="1"/>
  <c r="BI1658" i="1"/>
  <c r="BA1299" i="1"/>
  <c r="BM295" i="1"/>
  <c r="BI931" i="1"/>
  <c r="BA1110" i="1"/>
  <c r="BA1093" i="1"/>
  <c r="BE1057" i="1"/>
  <c r="CC1765" i="1"/>
  <c r="U2604" i="1"/>
  <c r="AO701" i="1"/>
  <c r="AW914" i="1"/>
  <c r="BQ1294" i="1"/>
  <c r="BU256" i="1"/>
  <c r="BA1012" i="1"/>
  <c r="CG1061" i="1"/>
  <c r="BQ1406" i="1"/>
  <c r="BI271" i="1"/>
  <c r="BM456" i="1"/>
  <c r="BU259" i="1"/>
  <c r="CC418" i="1"/>
  <c r="BY698" i="1"/>
  <c r="AW956" i="1"/>
  <c r="BM543" i="1"/>
  <c r="BI733" i="1"/>
  <c r="BA1735" i="1"/>
  <c r="AW950" i="1"/>
  <c r="BI557" i="1"/>
  <c r="CG525" i="1"/>
  <c r="BI812" i="1"/>
  <c r="BM852" i="1"/>
  <c r="BE1023" i="1"/>
  <c r="U1061" i="1"/>
  <c r="I2112" i="1"/>
  <c r="CC978" i="1"/>
  <c r="AC1083" i="1"/>
  <c r="BY1114" i="1"/>
  <c r="CC713" i="1"/>
  <c r="AW789" i="1"/>
  <c r="AS1048" i="1"/>
  <c r="AS971" i="1"/>
  <c r="AO2310" i="1"/>
  <c r="BU818" i="1"/>
  <c r="BE2097" i="1"/>
  <c r="AC902" i="1"/>
  <c r="BU631" i="1"/>
  <c r="CC837" i="1"/>
  <c r="BY1131" i="1"/>
  <c r="AG1184" i="1"/>
  <c r="BE1083" i="1"/>
  <c r="M965" i="1"/>
  <c r="CC1887" i="1"/>
  <c r="BA936" i="1"/>
  <c r="CC726" i="1"/>
  <c r="BA910" i="1"/>
  <c r="M1177" i="1"/>
  <c r="BQ1226" i="1"/>
  <c r="BM1128" i="1"/>
  <c r="U1132" i="1"/>
  <c r="BM2479" i="1"/>
  <c r="BQ1167" i="1"/>
  <c r="AW994" i="1"/>
  <c r="BM1124" i="1"/>
  <c r="AW1350" i="1"/>
  <c r="AS1413" i="1"/>
  <c r="BA887" i="1"/>
  <c r="BE921" i="1"/>
  <c r="AO1792" i="1"/>
  <c r="BU656" i="1"/>
  <c r="M936" i="1"/>
  <c r="BU831" i="1"/>
  <c r="Y959" i="1"/>
  <c r="BI1455" i="1"/>
  <c r="BY335" i="1"/>
  <c r="BQ1086" i="1"/>
  <c r="M1033" i="1"/>
  <c r="Y1618" i="1"/>
  <c r="AO397" i="1"/>
  <c r="AW1195" i="1"/>
  <c r="BI1148" i="1"/>
  <c r="BI1708" i="1"/>
  <c r="BM480" i="1"/>
  <c r="BU334" i="1"/>
  <c r="I1378" i="1"/>
  <c r="BQ565" i="1"/>
  <c r="AG496" i="1"/>
  <c r="M596" i="1"/>
  <c r="BE1006" i="1"/>
  <c r="AW1068" i="1"/>
  <c r="BE984" i="1"/>
  <c r="AG445" i="1"/>
  <c r="BM370" i="1"/>
  <c r="BQ680" i="1"/>
  <c r="BE949" i="1"/>
  <c r="AW1113" i="1"/>
  <c r="BM918" i="1"/>
  <c r="CG830" i="1"/>
  <c r="BI872" i="1"/>
  <c r="Q992" i="1"/>
  <c r="CG659" i="1"/>
  <c r="Y911" i="1"/>
  <c r="BI971" i="1"/>
  <c r="BU1044" i="1"/>
  <c r="AS873" i="1"/>
  <c r="BU832" i="1"/>
  <c r="AW1021" i="1"/>
  <c r="BU565" i="1"/>
  <c r="BQ279" i="1"/>
  <c r="I641" i="1"/>
  <c r="BU551" i="1"/>
  <c r="BE972" i="1"/>
  <c r="AW1005" i="1"/>
  <c r="BM1061" i="1"/>
  <c r="AK792" i="1"/>
  <c r="Q935" i="1"/>
  <c r="BQ344" i="1"/>
  <c r="I739" i="1"/>
  <c r="CC669" i="1"/>
  <c r="AK1040" i="1"/>
  <c r="BY1079" i="1"/>
  <c r="AO1134" i="1"/>
  <c r="AK1019" i="1"/>
  <c r="BM834" i="1"/>
  <c r="BY643" i="1"/>
  <c r="BE998" i="1"/>
  <c r="AW964" i="1"/>
  <c r="AO1602" i="1"/>
  <c r="AO1600" i="1"/>
  <c r="BY973" i="1"/>
  <c r="BE1366" i="1"/>
  <c r="BA1426" i="1"/>
  <c r="Y445" i="1"/>
  <c r="BU571" i="1"/>
  <c r="BM1044" i="1"/>
  <c r="AW942" i="1"/>
  <c r="M1219" i="1"/>
  <c r="BA2520" i="1"/>
  <c r="BY813" i="1"/>
  <c r="BI1033" i="1"/>
  <c r="BQ1513" i="1"/>
  <c r="AS747" i="1"/>
  <c r="BI1191" i="1"/>
  <c r="M1099" i="1"/>
  <c r="BA1868" i="1"/>
  <c r="U910" i="1"/>
  <c r="BM699" i="1"/>
  <c r="BA739" i="1"/>
  <c r="BU728" i="1"/>
  <c r="BE1159" i="1"/>
  <c r="Y1183" i="1"/>
  <c r="BI1153" i="1"/>
  <c r="BE1218" i="1"/>
  <c r="I2507" i="1"/>
  <c r="BI1159" i="1"/>
  <c r="BI1119" i="1"/>
  <c r="BQ1114" i="1"/>
  <c r="CG1576" i="1"/>
  <c r="BA1271" i="1"/>
  <c r="BM2601" i="1"/>
  <c r="CC1455" i="1"/>
  <c r="AK2563" i="1"/>
  <c r="BM851" i="1"/>
  <c r="BA1202" i="1"/>
  <c r="CC2603" i="1"/>
  <c r="BQ258" i="1"/>
  <c r="BI320" i="1"/>
  <c r="BQ446" i="1"/>
  <c r="BM446" i="1"/>
  <c r="M1572" i="1"/>
  <c r="AC2013" i="1"/>
  <c r="BU1425" i="1"/>
  <c r="BQ616" i="1"/>
  <c r="BQ364" i="1"/>
  <c r="BU503" i="1"/>
  <c r="BM999" i="1"/>
  <c r="BE1022" i="1"/>
  <c r="BI831" i="1"/>
  <c r="BA1351" i="1"/>
  <c r="CG348" i="1"/>
  <c r="BQ491" i="1"/>
  <c r="BI432" i="1"/>
  <c r="BQ636" i="1"/>
  <c r="BM973" i="1"/>
  <c r="BY720" i="1"/>
  <c r="BI887" i="1"/>
  <c r="AS690" i="1"/>
  <c r="AC1079" i="1"/>
  <c r="Y1047" i="1"/>
  <c r="AC1085" i="1"/>
  <c r="CG882" i="1"/>
  <c r="BQ1118" i="1"/>
  <c r="CG1084" i="1"/>
  <c r="BY725" i="1"/>
  <c r="BE1104" i="1"/>
  <c r="BI756" i="1"/>
  <c r="CG391" i="1"/>
  <c r="BY328" i="1"/>
  <c r="BU1261" i="1"/>
  <c r="CG747" i="1"/>
  <c r="AS1936" i="1"/>
  <c r="U957" i="1"/>
  <c r="CC278" i="1"/>
  <c r="BY825" i="1"/>
  <c r="AW2024" i="1"/>
  <c r="I1048" i="1"/>
  <c r="AC495" i="1"/>
  <c r="AK935" i="1"/>
  <c r="BU2160" i="1"/>
  <c r="BY1021" i="1"/>
  <c r="BQ1098" i="1"/>
  <c r="BU1005" i="1"/>
  <c r="BA1007" i="1"/>
  <c r="AS1219" i="1"/>
  <c r="AO1671" i="1"/>
  <c r="BQ2603" i="1"/>
  <c r="CC1390" i="1"/>
  <c r="I2538" i="1"/>
  <c r="BM533" i="1"/>
  <c r="BQ1208" i="1"/>
  <c r="BM1175" i="1"/>
  <c r="AW263" i="1"/>
  <c r="CC334" i="1"/>
  <c r="BM368" i="1"/>
  <c r="BM371" i="1"/>
  <c r="M1141" i="1"/>
  <c r="BQ1225" i="1"/>
  <c r="BA1341" i="1"/>
  <c r="BM340" i="1"/>
  <c r="CG452" i="1"/>
  <c r="BQ532" i="1"/>
  <c r="CG657" i="1"/>
  <c r="AO642" i="1"/>
  <c r="M1380" i="1"/>
  <c r="BY685" i="1"/>
  <c r="BY865" i="1"/>
  <c r="BM679" i="1"/>
  <c r="BY600" i="1"/>
  <c r="M1100" i="1"/>
  <c r="CG890" i="1"/>
  <c r="M897" i="1"/>
  <c r="U1076" i="1"/>
  <c r="CG1616" i="1"/>
  <c r="CG537" i="1"/>
  <c r="CG301" i="1"/>
  <c r="U449" i="1"/>
  <c r="BM655" i="1"/>
  <c r="AK1064" i="1"/>
  <c r="M928" i="1"/>
  <c r="BI760" i="1"/>
  <c r="CC631" i="1"/>
  <c r="AO1643" i="1"/>
  <c r="I543" i="1"/>
  <c r="BM760" i="1"/>
  <c r="BI844" i="1"/>
  <c r="BU1041" i="1"/>
  <c r="Q895" i="1"/>
  <c r="BA908" i="1"/>
  <c r="BI792" i="1"/>
  <c r="AG837" i="1"/>
  <c r="BU309" i="1"/>
  <c r="BY349" i="1"/>
  <c r="AO2601" i="1"/>
  <c r="AK994" i="1"/>
  <c r="BI1414" i="1"/>
  <c r="CC749" i="1"/>
  <c r="BQ301" i="1"/>
  <c r="BU1163" i="1"/>
  <c r="Y1448" i="1"/>
  <c r="BE838" i="1"/>
  <c r="Q977" i="1"/>
  <c r="BY838" i="1"/>
  <c r="CG1498" i="1"/>
  <c r="BU935" i="1"/>
  <c r="BU1597" i="1"/>
  <c r="AS936" i="1"/>
  <c r="BY1163" i="1"/>
  <c r="CC1198" i="1"/>
  <c r="BU2605" i="1"/>
  <c r="AO1544" i="1"/>
  <c r="AW1302" i="1"/>
  <c r="AK2247" i="1"/>
  <c r="BA2335" i="1"/>
  <c r="BE1125" i="1"/>
  <c r="AW1299" i="1"/>
  <c r="AS1450" i="1"/>
  <c r="BY386" i="1"/>
  <c r="AW389" i="1"/>
  <c r="BY281" i="1"/>
  <c r="AK2204" i="1"/>
  <c r="AO1526" i="1"/>
  <c r="AS398" i="1"/>
  <c r="BM329" i="1"/>
  <c r="BM454" i="1"/>
  <c r="BQ684" i="1"/>
  <c r="AG543" i="1"/>
  <c r="U498" i="1"/>
  <c r="AW2343" i="1"/>
  <c r="I445" i="1"/>
  <c r="BU558" i="1"/>
  <c r="BY445" i="1"/>
  <c r="Y967" i="1"/>
  <c r="BA1176" i="1"/>
  <c r="BQ831" i="1"/>
  <c r="CC596" i="1"/>
  <c r="Y910" i="1"/>
  <c r="BE1120" i="1"/>
  <c r="AW925" i="1"/>
  <c r="BM515" i="1"/>
  <c r="BU1145" i="1"/>
  <c r="AO741" i="1"/>
  <c r="BY897" i="1"/>
  <c r="AS714" i="1"/>
  <c r="CG974" i="1"/>
  <c r="BQ315" i="1"/>
  <c r="CC522" i="1"/>
  <c r="AS1177" i="1"/>
  <c r="BI1014" i="1"/>
  <c r="CC609" i="1"/>
  <c r="BA1519" i="1"/>
  <c r="BU673" i="1"/>
  <c r="CC754" i="1"/>
  <c r="M1215" i="1"/>
  <c r="BM616" i="1"/>
  <c r="CG581" i="1"/>
  <c r="Q1064" i="1"/>
  <c r="BY776" i="1"/>
  <c r="AW2381" i="1"/>
  <c r="BE1035" i="1"/>
  <c r="CC1226" i="1"/>
  <c r="CG1688" i="1"/>
  <c r="BU2415" i="1"/>
  <c r="I1041" i="1"/>
  <c r="AS1301" i="1"/>
  <c r="Q1327" i="1"/>
  <c r="BU2485" i="1"/>
  <c r="BI1716" i="1"/>
  <c r="BY988" i="1"/>
  <c r="AS1141" i="1"/>
  <c r="BQ812" i="1"/>
  <c r="CC769" i="1"/>
  <c r="BU753" i="1"/>
  <c r="BI987" i="1"/>
  <c r="AK936" i="1"/>
  <c r="BI922" i="1"/>
  <c r="BQ931" i="1"/>
  <c r="BI876" i="1"/>
  <c r="CC608" i="1"/>
  <c r="Y988" i="1"/>
  <c r="BQ1111" i="1"/>
  <c r="BE897" i="1"/>
  <c r="AK1181" i="1"/>
  <c r="BY622" i="1"/>
  <c r="BE890" i="1"/>
  <c r="CC782" i="1"/>
  <c r="BA1076" i="1"/>
  <c r="AW1216" i="1"/>
  <c r="AS1181" i="1"/>
  <c r="BE1145" i="1"/>
  <c r="CG1401" i="1"/>
  <c r="CC306" i="1"/>
  <c r="BM732" i="1"/>
  <c r="BE1041" i="1"/>
  <c r="I1051" i="1"/>
  <c r="CG1023" i="1"/>
  <c r="BU1222" i="1"/>
  <c r="CG1505" i="1"/>
  <c r="I2603" i="1"/>
  <c r="BY431" i="1"/>
  <c r="BI958" i="1"/>
  <c r="CC1149" i="1"/>
  <c r="AW949" i="1"/>
  <c r="BY966" i="1"/>
  <c r="BI1533" i="1"/>
  <c r="AW1279" i="1"/>
  <c r="BM2603" i="1"/>
  <c r="M1166" i="1"/>
  <c r="BI256" i="1"/>
  <c r="CC1268" i="1"/>
  <c r="AW1210" i="1"/>
  <c r="U2602" i="1"/>
  <c r="CG270" i="1"/>
  <c r="BY337" i="1"/>
  <c r="BI442" i="1"/>
  <c r="BY1464" i="1"/>
  <c r="BA347" i="1"/>
  <c r="CG1114" i="1"/>
  <c r="AO1085" i="1"/>
  <c r="BY1154" i="1"/>
  <c r="BI1174" i="1"/>
  <c r="AK2399" i="1"/>
  <c r="BQ272" i="1"/>
  <c r="BU1250" i="1"/>
  <c r="BY1224" i="1"/>
  <c r="BA2406" i="1"/>
  <c r="BQ337" i="1"/>
  <c r="CG326" i="1"/>
  <c r="CC1195" i="1"/>
  <c r="BE2450" i="1"/>
  <c r="CG589" i="1"/>
  <c r="Y991" i="1"/>
  <c r="BM351" i="1"/>
  <c r="CC481" i="1"/>
  <c r="M1113" i="1"/>
  <c r="AK953" i="1"/>
  <c r="BY811" i="1"/>
  <c r="BY852" i="1"/>
  <c r="AO1820" i="1"/>
  <c r="AO1681" i="1"/>
  <c r="BE497" i="1"/>
  <c r="Y743" i="1"/>
  <c r="BQ916" i="1"/>
  <c r="BM939" i="1"/>
  <c r="BU553" i="1"/>
  <c r="BQ1026" i="1"/>
  <c r="AS1044" i="1"/>
  <c r="BI1106" i="1"/>
  <c r="AS728" i="1"/>
  <c r="CC712" i="1"/>
  <c r="CC2006" i="1"/>
  <c r="BI299" i="1"/>
  <c r="BU1573" i="1"/>
  <c r="BY806" i="1"/>
  <c r="AW397" i="1"/>
  <c r="AK593" i="1"/>
  <c r="BA2058" i="1"/>
  <c r="CC573" i="1"/>
  <c r="BM606" i="1"/>
  <c r="BY755" i="1"/>
  <c r="AS2218" i="1"/>
  <c r="BU1048" i="1"/>
  <c r="CC1096" i="1"/>
  <c r="BE1365" i="1"/>
  <c r="AW1100" i="1"/>
  <c r="AK302" i="1"/>
  <c r="Q1063" i="1"/>
  <c r="AC900" i="1"/>
  <c r="M944" i="1"/>
  <c r="BQ525" i="1"/>
  <c r="BQ707" i="1"/>
  <c r="CC993" i="1"/>
  <c r="BQ936" i="1"/>
  <c r="CC439" i="1"/>
  <c r="BE1047" i="1"/>
  <c r="BE1121" i="1"/>
  <c r="BU999" i="1"/>
  <c r="Q993" i="1"/>
  <c r="U1051" i="1"/>
  <c r="U592" i="1"/>
  <c r="BA1006" i="1"/>
  <c r="U970" i="1"/>
  <c r="AW308" i="1"/>
  <c r="BY503" i="1"/>
  <c r="BA1978" i="1"/>
  <c r="AS1047" i="1"/>
  <c r="AO446" i="1"/>
  <c r="BE1079" i="1"/>
  <c r="AW1953" i="1"/>
  <c r="BI820" i="1"/>
  <c r="AW998" i="1"/>
  <c r="AK1037" i="1"/>
  <c r="BQ372" i="1"/>
  <c r="CG671" i="1"/>
  <c r="I1026" i="1"/>
  <c r="CC727" i="1"/>
  <c r="BY565" i="1"/>
  <c r="U1028" i="1"/>
  <c r="BA497" i="1"/>
  <c r="BY483" i="1"/>
  <c r="BI736" i="1"/>
  <c r="BA1378" i="1"/>
  <c r="BY582" i="1"/>
  <c r="BM635" i="1"/>
  <c r="BU463" i="1"/>
  <c r="BA1443" i="1"/>
  <c r="BU494" i="1"/>
  <c r="BI684" i="1"/>
  <c r="BY648" i="1"/>
  <c r="BU446" i="1"/>
  <c r="AW984" i="1"/>
  <c r="BY1099" i="1"/>
  <c r="BI852" i="1"/>
  <c r="I978" i="1"/>
  <c r="BU1342" i="1"/>
  <c r="AC1330" i="1"/>
  <c r="BI1331" i="1"/>
  <c r="Q994" i="1"/>
  <c r="BI293" i="1"/>
  <c r="AO301" i="1"/>
  <c r="AO1609" i="1"/>
  <c r="BA1365" i="1"/>
  <c r="CC484" i="1"/>
  <c r="BU529" i="1"/>
  <c r="BU1561" i="1"/>
  <c r="BY1055" i="1"/>
  <c r="AS838" i="1"/>
  <c r="BU1379" i="1"/>
  <c r="BU1177" i="1"/>
  <c r="BI284" i="1"/>
  <c r="AK1077" i="1"/>
  <c r="AS872" i="1"/>
  <c r="CG999" i="1"/>
  <c r="CG292" i="1"/>
  <c r="CC964" i="1"/>
  <c r="AW1086" i="1"/>
  <c r="BY1086" i="1"/>
  <c r="BQ355" i="1"/>
  <c r="CC1093" i="1"/>
  <c r="BY754" i="1"/>
  <c r="BY734" i="1"/>
  <c r="Y994" i="1"/>
  <c r="BY855" i="1"/>
  <c r="BY554" i="1"/>
  <c r="BY809" i="1"/>
  <c r="BM874" i="1"/>
  <c r="I907" i="1"/>
  <c r="CG887" i="1"/>
  <c r="BY735" i="1"/>
  <c r="BY477" i="1"/>
  <c r="AS847" i="1"/>
  <c r="CG1929" i="1"/>
  <c r="BI1519" i="1"/>
  <c r="AG938" i="1"/>
  <c r="BA917" i="1"/>
  <c r="BE2344" i="1"/>
  <c r="BA1226" i="1"/>
  <c r="BQ1499" i="1"/>
  <c r="BQ1044" i="1"/>
  <c r="BE2423" i="1"/>
  <c r="BU1286" i="1"/>
  <c r="BQ1082" i="1"/>
  <c r="I1183" i="1"/>
  <c r="CC327" i="1"/>
  <c r="BI302" i="1"/>
  <c r="BI357" i="1"/>
  <c r="BI546" i="1"/>
  <c r="BY511" i="1"/>
  <c r="BU330" i="1"/>
  <c r="AW417" i="1"/>
  <c r="AW1428" i="1"/>
  <c r="BI462" i="1"/>
  <c r="BY557" i="1"/>
  <c r="CC502" i="1"/>
  <c r="CC1104" i="1"/>
  <c r="CC1022" i="1"/>
  <c r="CC692" i="1"/>
  <c r="BM595" i="1"/>
  <c r="BY449" i="1"/>
  <c r="Q1007" i="1"/>
  <c r="BQ739" i="1"/>
  <c r="Y792" i="1"/>
  <c r="BA1026" i="1"/>
  <c r="AO985" i="1"/>
  <c r="BU747" i="1"/>
  <c r="Y298" i="1"/>
  <c r="BE1383" i="1"/>
  <c r="AK910" i="1"/>
  <c r="BQ840" i="1"/>
  <c r="CC825" i="1"/>
  <c r="Q903" i="1"/>
  <c r="I938" i="1"/>
  <c r="BM810" i="1"/>
  <c r="CG502" i="1"/>
  <c r="CC1425" i="1"/>
  <c r="BQ944" i="1"/>
  <c r="BM893" i="1"/>
  <c r="Q904" i="1"/>
  <c r="U937" i="1"/>
  <c r="BU1006" i="1"/>
  <c r="U1037" i="1"/>
  <c r="BU2603" i="1"/>
  <c r="CG595" i="1"/>
  <c r="BE894" i="1"/>
  <c r="CC860" i="1"/>
  <c r="BM1135" i="1"/>
  <c r="CG1145" i="1"/>
  <c r="M1168" i="1"/>
  <c r="Y1061" i="1"/>
  <c r="BE1117" i="1"/>
  <c r="BM790" i="1"/>
  <c r="AO839" i="1"/>
  <c r="Q951" i="1"/>
  <c r="BU658" i="1"/>
  <c r="AK987" i="1"/>
  <c r="CC2456" i="1"/>
  <c r="BE1352" i="1"/>
  <c r="CC757" i="1"/>
  <c r="BM1063" i="1"/>
  <c r="BI2447" i="1"/>
  <c r="CC1394" i="1"/>
  <c r="AS908" i="1"/>
  <c r="BY1173" i="1"/>
  <c r="BI2475" i="1"/>
  <c r="BU1054" i="1"/>
  <c r="BY1246" i="1"/>
  <c r="CG1862" i="1"/>
  <c r="CC321" i="1"/>
  <c r="AS298" i="1"/>
  <c r="BM536" i="1"/>
  <c r="BI386" i="1"/>
  <c r="BM398" i="1"/>
  <c r="AC1425" i="1"/>
  <c r="BE1323" i="1"/>
  <c r="BI266" i="1"/>
  <c r="BY441" i="1"/>
  <c r="Y447" i="1"/>
  <c r="BM971" i="1"/>
  <c r="I544" i="1"/>
  <c r="BM662" i="1"/>
  <c r="AW911" i="1"/>
  <c r="M351" i="1"/>
  <c r="BU461" i="1"/>
  <c r="CC965" i="1"/>
  <c r="AW1001" i="1"/>
  <c r="I1040" i="1"/>
  <c r="BY810" i="1"/>
  <c r="BQ868" i="1"/>
  <c r="AS2475" i="1"/>
  <c r="CG574" i="1"/>
  <c r="CG1681" i="1"/>
  <c r="BU1159" i="1"/>
  <c r="U977" i="1"/>
  <c r="BU743" i="1"/>
  <c r="AS796" i="1"/>
  <c r="CC1055" i="1"/>
  <c r="M1356" i="1"/>
  <c r="BY635" i="1"/>
  <c r="BY1819" i="1"/>
  <c r="BY757" i="1"/>
  <c r="I1068" i="1"/>
  <c r="I837" i="1"/>
  <c r="AW886" i="1"/>
  <c r="AW1148" i="1"/>
  <c r="BE1679" i="1"/>
  <c r="AS1279" i="1"/>
  <c r="AS1652" i="1"/>
  <c r="AC596" i="1"/>
  <c r="CG994" i="1"/>
  <c r="AW1061" i="1"/>
  <c r="AG1132" i="1"/>
  <c r="AS2602" i="1"/>
  <c r="BU959" i="1"/>
  <c r="BI1068" i="1"/>
  <c r="AS1070" i="1"/>
  <c r="AK1065" i="1"/>
  <c r="CC1159" i="1"/>
  <c r="BA993" i="1"/>
  <c r="BA944" i="1"/>
  <c r="BQ839" i="1"/>
  <c r="AO2604" i="1"/>
  <c r="U1084" i="1"/>
  <c r="AS1030" i="1"/>
  <c r="M896" i="1"/>
  <c r="AS445" i="1"/>
  <c r="AK1043" i="1"/>
  <c r="CC988" i="1"/>
  <c r="BU1014" i="1"/>
  <c r="AW739" i="1"/>
  <c r="Q1281" i="1"/>
  <c r="BE350" i="1"/>
  <c r="BI428" i="1"/>
  <c r="BY426" i="1"/>
  <c r="BM998" i="1"/>
  <c r="BM623" i="1"/>
  <c r="CC469" i="1"/>
  <c r="AW909" i="1"/>
  <c r="AW369" i="1"/>
  <c r="BQ474" i="1"/>
  <c r="BM707" i="1"/>
  <c r="CG643" i="1"/>
  <c r="CG910" i="1"/>
  <c r="AS1174" i="1"/>
  <c r="BI726" i="1"/>
  <c r="AW1099" i="1"/>
  <c r="BY553" i="1"/>
  <c r="M1085" i="1"/>
  <c r="BY861" i="1"/>
  <c r="BM916" i="1"/>
  <c r="U887" i="1"/>
  <c r="BA1085" i="1"/>
  <c r="AO1572" i="1"/>
  <c r="BU1205" i="1"/>
  <c r="Q792" i="1"/>
  <c r="BE1488" i="1"/>
  <c r="BM921" i="1"/>
  <c r="CC797" i="1"/>
  <c r="AS1015" i="1"/>
  <c r="BA1119" i="1"/>
  <c r="BI1461" i="1"/>
  <c r="CG662" i="1"/>
  <c r="CG1050" i="1"/>
  <c r="CC1530" i="1"/>
  <c r="BA974" i="1"/>
  <c r="CC886" i="1"/>
  <c r="BA1106" i="1"/>
  <c r="BM1005" i="1"/>
  <c r="AS1210" i="1"/>
  <c r="BM778" i="1"/>
  <c r="AC1043" i="1"/>
  <c r="AS1730" i="1"/>
  <c r="CC930" i="1"/>
  <c r="AO1132" i="1"/>
  <c r="CG1657" i="1"/>
  <c r="CC271" i="1"/>
  <c r="CG1601" i="1"/>
  <c r="I1079" i="1"/>
  <c r="CC1015" i="1"/>
  <c r="AW1253" i="1"/>
  <c r="BQ896" i="1"/>
  <c r="CC1036" i="1"/>
  <c r="BE1135" i="1"/>
  <c r="AC1064" i="1"/>
  <c r="CG1082" i="1"/>
  <c r="BM900" i="1"/>
  <c r="AG1134" i="1"/>
  <c r="BE1166" i="1"/>
  <c r="BU708" i="1"/>
  <c r="BQ1001" i="1"/>
  <c r="BM1233" i="1"/>
  <c r="BY1209" i="1"/>
  <c r="AW1075" i="1"/>
  <c r="BY608" i="1"/>
  <c r="AW280" i="1"/>
  <c r="BI594" i="1"/>
  <c r="AW496" i="1"/>
  <c r="BU524" i="1"/>
  <c r="AK841" i="1"/>
  <c r="BE965" i="1"/>
  <c r="CC1033" i="1"/>
  <c r="CG1030" i="1"/>
  <c r="BQ615" i="1"/>
  <c r="AO699" i="1"/>
  <c r="AO718" i="1"/>
  <c r="BI805" i="1"/>
  <c r="AW692" i="1"/>
  <c r="BY922" i="1"/>
  <c r="BY944" i="1"/>
  <c r="CG410" i="1"/>
  <c r="AK992" i="1"/>
  <c r="M900" i="1"/>
  <c r="CC623" i="1"/>
  <c r="CC683" i="1"/>
  <c r="BM966" i="1"/>
  <c r="CC880" i="1"/>
  <c r="CC911" i="1"/>
  <c r="BY2231" i="1"/>
  <c r="CC298" i="1"/>
  <c r="AS1713" i="1"/>
  <c r="AS698" i="1"/>
  <c r="BI1103" i="1"/>
  <c r="BE1154" i="1"/>
  <c r="M1189" i="1"/>
  <c r="CC1301" i="1"/>
  <c r="M788" i="1"/>
  <c r="I911" i="1"/>
  <c r="BA886" i="1"/>
  <c r="BU726" i="1"/>
  <c r="BU608" i="1"/>
  <c r="CC935" i="1"/>
  <c r="M1229" i="1"/>
  <c r="CG1187" i="1"/>
  <c r="Q1427" i="1"/>
  <c r="U494" i="1"/>
  <c r="BM1268" i="1"/>
  <c r="BM1021" i="1"/>
  <c r="BU1079" i="1"/>
  <c r="BY1180" i="1"/>
  <c r="BE1399" i="1"/>
  <c r="BY1190" i="1"/>
  <c r="Q2605" i="1"/>
  <c r="BY2601" i="1"/>
  <c r="AW378" i="1"/>
  <c r="BU670" i="1"/>
  <c r="BE1020" i="1"/>
  <c r="CC945" i="1"/>
  <c r="BI1023" i="1"/>
  <c r="Y2366" i="1"/>
  <c r="BQ893" i="1"/>
  <c r="AO1034" i="1"/>
  <c r="CG1107" i="1"/>
  <c r="AK2163" i="1"/>
  <c r="BA981" i="1"/>
  <c r="BY993" i="1"/>
  <c r="CC1084" i="1"/>
  <c r="AG2356" i="1"/>
  <c r="BY301" i="1"/>
  <c r="BM377" i="1"/>
  <c r="BQ347" i="1"/>
  <c r="BI516" i="1"/>
  <c r="CC1119" i="1"/>
  <c r="AW1111" i="1"/>
  <c r="BQ634" i="1"/>
  <c r="BY683" i="1"/>
  <c r="CC852" i="1"/>
  <c r="BE546" i="1"/>
  <c r="CC489" i="1"/>
  <c r="M1056" i="1"/>
  <c r="U1005" i="1"/>
  <c r="U1021" i="1"/>
  <c r="BM799" i="1"/>
  <c r="BI781" i="1"/>
  <c r="BU491" i="1"/>
  <c r="BY839" i="1"/>
  <c r="BI769" i="1"/>
  <c r="BA984" i="1"/>
  <c r="U972" i="1"/>
  <c r="Q945" i="1"/>
  <c r="BU719" i="1"/>
  <c r="AS893" i="1"/>
  <c r="BU1076" i="1"/>
  <c r="CC1272" i="1"/>
  <c r="I1282" i="1"/>
  <c r="CC932" i="1"/>
  <c r="BE889" i="1"/>
  <c r="AK1001" i="1"/>
  <c r="CG1560" i="1"/>
  <c r="AS1246" i="1"/>
  <c r="BQ1181" i="1"/>
  <c r="BU277" i="1"/>
  <c r="AW1426" i="1"/>
  <c r="CG1019" i="1"/>
  <c r="AS923" i="1"/>
  <c r="BM1079" i="1"/>
  <c r="BE1296" i="1"/>
  <c r="BI1700" i="1"/>
  <c r="CG834" i="1"/>
  <c r="AW946" i="1"/>
  <c r="Y1631" i="1"/>
  <c r="BQ1246" i="1"/>
  <c r="M1195" i="1"/>
  <c r="BU344" i="1"/>
  <c r="BU938" i="1"/>
  <c r="BM974" i="1"/>
  <c r="BE1107" i="1"/>
  <c r="BE839" i="1"/>
  <c r="BU823" i="1"/>
  <c r="BE1042" i="1"/>
  <c r="BY981" i="1"/>
  <c r="BQ1268" i="1"/>
  <c r="CG369" i="1"/>
  <c r="BQ1509" i="1"/>
  <c r="AK1056" i="1"/>
  <c r="AK1328" i="1"/>
  <c r="CG551" i="1"/>
  <c r="BQ593" i="1"/>
  <c r="BM1142" i="1"/>
  <c r="BQ1427" i="1"/>
  <c r="CG518" i="1"/>
  <c r="M902" i="1"/>
  <c r="CG433" i="1"/>
  <c r="BI560" i="1"/>
  <c r="BQ749" i="1"/>
  <c r="BM824" i="1"/>
  <c r="BQ803" i="1"/>
  <c r="CG943" i="1"/>
  <c r="CG2050" i="1"/>
  <c r="BQ376" i="1"/>
  <c r="BI648" i="1"/>
  <c r="CG663" i="1"/>
  <c r="AG1035" i="1"/>
  <c r="BU557" i="1"/>
  <c r="BQ1119" i="1"/>
  <c r="AC841" i="1"/>
  <c r="AK2196" i="1"/>
  <c r="CC1169" i="1"/>
  <c r="BI886" i="1"/>
  <c r="Y886" i="1"/>
  <c r="AS938" i="1"/>
  <c r="BA1047" i="1"/>
  <c r="AS1013" i="1"/>
  <c r="AW1105" i="1"/>
  <c r="CC396" i="1"/>
  <c r="AK1082" i="1"/>
  <c r="I1047" i="1"/>
  <c r="BA300" i="1"/>
  <c r="BQ613" i="1"/>
  <c r="BU539" i="1"/>
  <c r="AW546" i="1"/>
  <c r="BQ852" i="1"/>
  <c r="BI974" i="1"/>
  <c r="BI1674" i="1"/>
  <c r="CC1146" i="1"/>
  <c r="U400" i="1"/>
  <c r="M494" i="1"/>
  <c r="BI656" i="1"/>
  <c r="BI679" i="1"/>
  <c r="Y925" i="1"/>
  <c r="AW1495" i="1"/>
  <c r="BI1000" i="1"/>
  <c r="BY1363" i="1"/>
  <c r="BM594" i="1"/>
  <c r="AS1132" i="1"/>
  <c r="BY875" i="1"/>
  <c r="BQ924" i="1"/>
  <c r="Y1034" i="1"/>
  <c r="CC578" i="1"/>
  <c r="BE694" i="1"/>
  <c r="BQ974" i="1"/>
  <c r="AK2602" i="1"/>
  <c r="BE399" i="1"/>
  <c r="BQ426" i="1"/>
  <c r="CG564" i="1"/>
  <c r="BE2141" i="1"/>
  <c r="AG448" i="1"/>
  <c r="M446" i="1"/>
  <c r="BY463" i="1"/>
  <c r="Y1932" i="1"/>
  <c r="AO735" i="1"/>
  <c r="BY589" i="1"/>
  <c r="U447" i="1"/>
  <c r="AW1527" i="1"/>
  <c r="BE1034" i="1"/>
  <c r="Y918" i="1"/>
  <c r="CC783" i="1"/>
  <c r="CG992" i="1"/>
  <c r="BQ1096" i="1"/>
  <c r="BY1247" i="1"/>
  <c r="BE1016" i="1"/>
  <c r="BM1107" i="1"/>
  <c r="BY762" i="1"/>
  <c r="AS777" i="1"/>
  <c r="CC971" i="1"/>
  <c r="BI1154" i="1"/>
  <c r="BM1231" i="1"/>
  <c r="AS1349" i="1"/>
  <c r="BA1029" i="1"/>
  <c r="BQ385" i="1"/>
  <c r="BU566" i="1"/>
  <c r="BM796" i="1"/>
  <c r="CC1177" i="1"/>
  <c r="AK1131" i="1"/>
  <c r="AW1289" i="1"/>
  <c r="AS776" i="1"/>
  <c r="BU288" i="1"/>
  <c r="BA396" i="1"/>
  <c r="AW370" i="1"/>
  <c r="BE1197" i="1"/>
  <c r="BU859" i="1"/>
  <c r="BM600" i="1"/>
  <c r="AG547" i="1"/>
  <c r="BU1456" i="1"/>
  <c r="CG839" i="1"/>
  <c r="AS783" i="1"/>
  <c r="U953" i="1"/>
  <c r="CC1049" i="1"/>
  <c r="AS768" i="1"/>
  <c r="BM1070" i="1"/>
  <c r="CC504" i="1"/>
  <c r="BM923" i="1"/>
  <c r="AW375" i="1"/>
  <c r="BI418" i="1"/>
  <c r="AS1166" i="1"/>
  <c r="BE977" i="1"/>
  <c r="BI279" i="1"/>
  <c r="BQ627" i="1"/>
  <c r="BE1061" i="1"/>
  <c r="AW1097" i="1"/>
  <c r="CG669" i="1"/>
  <c r="BU1155" i="1"/>
  <c r="AG789" i="1"/>
  <c r="AS1007" i="1"/>
  <c r="BA956" i="1"/>
  <c r="AW301" i="1"/>
  <c r="BA301" i="1"/>
  <c r="BU1338" i="1"/>
  <c r="Y1083" i="1"/>
  <c r="Y449" i="1"/>
  <c r="BI613" i="1"/>
  <c r="AW1357" i="1"/>
  <c r="BU614" i="1"/>
  <c r="BI414" i="1"/>
  <c r="BM435" i="1"/>
  <c r="Y1964" i="1"/>
  <c r="AK1030" i="1"/>
  <c r="BI973" i="1"/>
  <c r="Y1785" i="1"/>
  <c r="BY267" i="1"/>
  <c r="BA1552" i="1"/>
  <c r="BM337" i="1"/>
  <c r="BI2185" i="1"/>
  <c r="BU468" i="1"/>
  <c r="BY1217" i="1"/>
  <c r="AW342" i="1"/>
  <c r="BU398" i="1"/>
  <c r="BM419" i="1"/>
  <c r="Q2604" i="1"/>
  <c r="CC410" i="1"/>
  <c r="AK298" i="1"/>
  <c r="BI439" i="1"/>
  <c r="Q399" i="1"/>
  <c r="AW1013" i="1"/>
  <c r="AC2014" i="1"/>
  <c r="BY802" i="1"/>
  <c r="BM704" i="1"/>
  <c r="AW1163" i="1"/>
  <c r="M1175" i="1"/>
  <c r="BE2328" i="1"/>
  <c r="CG1202" i="1"/>
  <c r="CG1574" i="1"/>
  <c r="AW2083" i="1"/>
  <c r="BE2447" i="1"/>
  <c r="CG923" i="1"/>
  <c r="BI259" i="1"/>
  <c r="CG258" i="1"/>
  <c r="BU2569" i="1"/>
  <c r="BE1163" i="1"/>
  <c r="AS775" i="1"/>
  <c r="Y2379" i="1"/>
  <c r="BI483" i="1"/>
  <c r="CG2244" i="1"/>
  <c r="AG546" i="1"/>
  <c r="U921" i="1"/>
  <c r="CC1089" i="1"/>
  <c r="BI257" i="1"/>
  <c r="CG428" i="1"/>
  <c r="AK447" i="1"/>
  <c r="CC495" i="1"/>
  <c r="BY321" i="1"/>
  <c r="Y448" i="1"/>
  <c r="CG511" i="1"/>
  <c r="BI637" i="1"/>
  <c r="CG441" i="1"/>
  <c r="BY792" i="1"/>
  <c r="CG648" i="1"/>
  <c r="BM302" i="1"/>
  <c r="BM363" i="1"/>
  <c r="BI511" i="1"/>
  <c r="BE994" i="1"/>
  <c r="AC448" i="1"/>
  <c r="CG889" i="1"/>
  <c r="AW841" i="1"/>
  <c r="BA2310" i="1"/>
  <c r="AC299" i="1"/>
  <c r="Y944" i="1"/>
  <c r="BI918" i="1"/>
  <c r="AC545" i="1"/>
  <c r="CC511" i="1"/>
  <c r="I1083" i="1"/>
  <c r="BA1042" i="1"/>
  <c r="AS1170" i="1"/>
  <c r="BU349" i="1"/>
  <c r="CC1054" i="1"/>
  <c r="AC1023" i="1"/>
  <c r="AC1280" i="1"/>
  <c r="AC1279" i="1"/>
  <c r="BI327" i="1"/>
  <c r="CC256" i="1"/>
  <c r="AW257" i="1"/>
  <c r="CG404" i="1"/>
  <c r="BU1183" i="1"/>
  <c r="AS1208" i="1"/>
  <c r="BU404" i="1"/>
  <c r="BA398" i="1"/>
  <c r="BU447" i="1"/>
  <c r="CG561" i="1"/>
  <c r="CG596" i="1"/>
  <c r="CG1168" i="1"/>
  <c r="CC1421" i="1"/>
  <c r="BI397" i="1"/>
  <c r="BM579" i="1"/>
  <c r="BY592" i="1"/>
  <c r="BY783" i="1"/>
  <c r="BE995" i="1"/>
  <c r="CC1063" i="1"/>
  <c r="BE2177" i="1"/>
  <c r="Q790" i="1"/>
  <c r="CG1397" i="1"/>
  <c r="BU519" i="1"/>
  <c r="BY736" i="1"/>
  <c r="CG932" i="1"/>
  <c r="BU970" i="1"/>
  <c r="AS929" i="1"/>
  <c r="Y2497" i="1"/>
  <c r="CG1051" i="1"/>
  <c r="BY1485" i="1"/>
  <c r="AO645" i="1"/>
  <c r="BQ805" i="1"/>
  <c r="BQ1009" i="1"/>
  <c r="AS1061" i="1"/>
  <c r="AG984" i="1"/>
  <c r="AS2450" i="1"/>
  <c r="CG958" i="1"/>
  <c r="M1964" i="1"/>
  <c r="AG887" i="1"/>
  <c r="CC708" i="1"/>
  <c r="AS942" i="1"/>
  <c r="BI1051" i="1"/>
  <c r="M1461" i="1"/>
  <c r="BY1191" i="1"/>
  <c r="BQ1251" i="1"/>
  <c r="CG285" i="1"/>
  <c r="BU487" i="1"/>
  <c r="CC1118" i="1"/>
  <c r="BU642" i="1"/>
  <c r="BU613" i="1"/>
  <c r="BE1063" i="1"/>
  <c r="BM925" i="1"/>
  <c r="BU749" i="1"/>
  <c r="CC721" i="1"/>
  <c r="BU1167" i="1"/>
  <c r="BQ984" i="1"/>
  <c r="BU922" i="1"/>
  <c r="AW887" i="1"/>
  <c r="BM789" i="1"/>
  <c r="BE974" i="1"/>
  <c r="I993" i="1"/>
  <c r="BM1163" i="1"/>
  <c r="BE1198" i="1"/>
  <c r="U347" i="1"/>
  <c r="AW323" i="1"/>
  <c r="CC1309" i="1"/>
  <c r="AW1334" i="1"/>
  <c r="BM462" i="1"/>
  <c r="BQ889" i="1"/>
  <c r="U949" i="1"/>
  <c r="CC701" i="1"/>
  <c r="BI966" i="1"/>
  <c r="AS792" i="1"/>
  <c r="CC874" i="1"/>
  <c r="BI1090" i="1"/>
  <c r="BQ1394" i="1"/>
  <c r="BU782" i="1"/>
  <c r="AW924" i="1"/>
  <c r="CC985" i="1"/>
  <c r="M1243" i="1"/>
  <c r="BM1048" i="1"/>
  <c r="BE1141" i="1"/>
  <c r="CG1315" i="1"/>
  <c r="I1084" i="1"/>
  <c r="CC855" i="1"/>
  <c r="Y998" i="1"/>
  <c r="M1210" i="1"/>
  <c r="BA1197" i="1"/>
  <c r="AW399" i="1"/>
  <c r="CG302" i="1"/>
  <c r="CC1407" i="1"/>
  <c r="I897" i="1"/>
  <c r="M966" i="1"/>
  <c r="BE1068" i="1"/>
  <c r="CG1546" i="1"/>
  <c r="BU1239" i="1"/>
  <c r="AO299" i="1"/>
  <c r="BY362" i="1"/>
  <c r="AW294" i="1"/>
  <c r="CC539" i="1"/>
  <c r="AS1142" i="1"/>
  <c r="BU386" i="1"/>
  <c r="CC1404" i="1"/>
  <c r="AS349" i="1"/>
  <c r="CC532" i="1"/>
  <c r="BQ543" i="1"/>
  <c r="BY1156" i="1"/>
  <c r="BM1208" i="1"/>
  <c r="BA1420" i="1"/>
  <c r="BU943" i="1"/>
  <c r="AK1002" i="1"/>
  <c r="CG1112" i="1"/>
  <c r="AW1349" i="1"/>
  <c r="BY2113" i="1"/>
  <c r="BY496" i="1"/>
  <c r="BA915" i="1"/>
  <c r="AW1414" i="1"/>
  <c r="Y2162" i="1"/>
  <c r="BM586" i="1"/>
  <c r="CG2601" i="1"/>
  <c r="BA351" i="1"/>
  <c r="BM2230" i="1"/>
  <c r="BQ638" i="1"/>
  <c r="BI267" i="1"/>
  <c r="BY820" i="1"/>
  <c r="BI890" i="1"/>
  <c r="BA593" i="1"/>
  <c r="CC914" i="1"/>
  <c r="AS708" i="1"/>
  <c r="CC785" i="1"/>
  <c r="AS865" i="1"/>
  <c r="BQ972" i="1"/>
  <c r="CC564" i="1"/>
  <c r="I790" i="1"/>
  <c r="BA992" i="1"/>
  <c r="BM1126" i="1"/>
  <c r="BA1037" i="1"/>
  <c r="AK974" i="1"/>
  <c r="BY1630" i="1"/>
  <c r="AW1755" i="1"/>
  <c r="BA1049" i="1"/>
  <c r="BE1029" i="1"/>
  <c r="M1222" i="1"/>
  <c r="AW1331" i="1"/>
  <c r="AO1533" i="1"/>
  <c r="BE2603" i="1"/>
  <c r="BM1650" i="1"/>
  <c r="CC1258" i="1"/>
  <c r="BA1447" i="1"/>
  <c r="M1236" i="1"/>
  <c r="BI1644" i="1"/>
  <c r="BE1370" i="1"/>
  <c r="BM447" i="1"/>
  <c r="BM502" i="1"/>
  <c r="AO348" i="1"/>
  <c r="BU305" i="1"/>
  <c r="CG351" i="1"/>
  <c r="CG2605" i="1"/>
  <c r="BE1306" i="1"/>
  <c r="CC1412" i="1"/>
  <c r="BQ511" i="1"/>
  <c r="BY585" i="1"/>
  <c r="BY412" i="1"/>
  <c r="AS985" i="1"/>
  <c r="CG1336" i="1"/>
  <c r="BI630" i="1"/>
  <c r="BM334" i="1"/>
  <c r="AO594" i="1"/>
  <c r="BA1167" i="1"/>
  <c r="AW966" i="1"/>
  <c r="BM316" i="1"/>
  <c r="BY377" i="1"/>
  <c r="BY580" i="1"/>
  <c r="CC1139" i="1"/>
  <c r="BQ1218" i="1"/>
  <c r="BM307" i="1"/>
  <c r="BI264" i="1"/>
  <c r="Y2409" i="1"/>
  <c r="AK1020" i="1"/>
  <c r="BY517" i="1"/>
  <c r="BQ327" i="1"/>
  <c r="AO2413" i="1"/>
  <c r="Q1050" i="1"/>
  <c r="CG826" i="1"/>
  <c r="BI596" i="1"/>
  <c r="AK2429" i="1"/>
  <c r="BI754" i="1"/>
  <c r="BQ946" i="1"/>
  <c r="BQ1064" i="1"/>
  <c r="AW691" i="1"/>
  <c r="BU924" i="1"/>
  <c r="BE1082" i="1"/>
  <c r="BI964" i="1"/>
  <c r="AS1084" i="1"/>
  <c r="AW1440" i="1"/>
  <c r="I1477" i="1"/>
  <c r="AW916" i="1"/>
  <c r="BQ1042" i="1"/>
  <c r="BE1169" i="1"/>
  <c r="AG1527" i="1"/>
  <c r="M1148" i="1"/>
  <c r="M1208" i="1"/>
  <c r="M1421" i="1"/>
  <c r="AW2302" i="1"/>
  <c r="M1145" i="1"/>
  <c r="BI1252" i="1"/>
  <c r="CC285" i="1"/>
  <c r="U397" i="1"/>
  <c r="AS1334" i="1"/>
  <c r="M396" i="1"/>
  <c r="AW2045" i="1"/>
  <c r="BM1114" i="1"/>
  <c r="BQ834" i="1"/>
  <c r="BY288" i="1"/>
  <c r="BU287" i="1"/>
  <c r="BQ266" i="1"/>
  <c r="BQ648" i="1"/>
  <c r="M1028" i="1"/>
  <c r="BY572" i="1"/>
  <c r="AO350" i="1"/>
  <c r="AW1539" i="1"/>
  <c r="AW1355" i="1"/>
  <c r="CC1236" i="1"/>
  <c r="BQ264" i="1"/>
  <c r="BY371" i="1"/>
  <c r="BQ551" i="1"/>
  <c r="BA498" i="1"/>
  <c r="AK1015" i="1"/>
  <c r="BE2279" i="1"/>
  <c r="BY385" i="1"/>
  <c r="BU431" i="1"/>
  <c r="BU470" i="1"/>
  <c r="CG644" i="1"/>
  <c r="BU925" i="1"/>
  <c r="BI652" i="1"/>
  <c r="BY1057" i="1"/>
  <c r="BY942" i="1"/>
  <c r="AW1230" i="1"/>
  <c r="BQ1133" i="1"/>
  <c r="BI1715" i="1"/>
  <c r="BY456" i="1"/>
  <c r="CG1881" i="1"/>
  <c r="BM881" i="1"/>
  <c r="BU278" i="1"/>
  <c r="BM522" i="1"/>
  <c r="AS2015" i="1"/>
  <c r="BQ917" i="1"/>
  <c r="U448" i="1"/>
  <c r="AS547" i="1"/>
  <c r="BE1820" i="1"/>
  <c r="BI1070" i="1"/>
  <c r="BY1223" i="1"/>
  <c r="CG876" i="1"/>
  <c r="AS995" i="1"/>
  <c r="U1056" i="1"/>
  <c r="CG1104" i="1"/>
  <c r="CC916" i="1"/>
  <c r="BI1188" i="1"/>
  <c r="M398" i="1"/>
  <c r="CC428" i="1"/>
  <c r="BU412" i="1"/>
  <c r="AC1082" i="1"/>
  <c r="M1015" i="1"/>
  <c r="BE952" i="1"/>
  <c r="BM769" i="1"/>
  <c r="CC2057" i="1"/>
  <c r="BY1121" i="1"/>
  <c r="BM599" i="1"/>
  <c r="BY628" i="1"/>
  <c r="BY914" i="1"/>
  <c r="BA973" i="1"/>
  <c r="BU960" i="1"/>
  <c r="AC645" i="1"/>
  <c r="BI2120" i="1"/>
  <c r="BM455" i="1"/>
  <c r="BU1153" i="1"/>
  <c r="CC559" i="1"/>
  <c r="I972" i="1"/>
  <c r="CG936" i="1"/>
  <c r="AO1036" i="1"/>
  <c r="Q960" i="1"/>
  <c r="CG1120" i="1"/>
  <c r="BQ659" i="1"/>
  <c r="AK946" i="1"/>
  <c r="BU684" i="1"/>
  <c r="BI1040" i="1"/>
  <c r="U1006" i="1"/>
  <c r="BU1104" i="1"/>
  <c r="M1034" i="1"/>
  <c r="Q1013" i="1"/>
  <c r="AG1622" i="1"/>
  <c r="BY658" i="1"/>
  <c r="Y973" i="1"/>
  <c r="U960" i="1"/>
  <c r="Q944" i="1"/>
  <c r="AG1721" i="1"/>
  <c r="CC1352" i="1"/>
  <c r="BI1233" i="1"/>
  <c r="BQ1722" i="1"/>
  <c r="BQ860" i="1"/>
  <c r="BY846" i="1"/>
  <c r="BU1170" i="1"/>
  <c r="AS1055" i="1"/>
  <c r="AK2336" i="1"/>
  <c r="AS1363" i="1"/>
  <c r="AK930" i="1"/>
  <c r="CC1016" i="1"/>
  <c r="AO2388" i="1"/>
  <c r="AS1428" i="1"/>
  <c r="CG1022" i="1"/>
  <c r="CC1173" i="1"/>
  <c r="BE2332" i="1"/>
  <c r="BU371" i="1"/>
  <c r="BE1275" i="1"/>
  <c r="AW1405" i="1"/>
  <c r="BY396" i="1"/>
  <c r="CG517" i="1"/>
  <c r="BA449" i="1"/>
  <c r="BA1134" i="1"/>
  <c r="CC1047" i="1"/>
  <c r="BM1422" i="1"/>
  <c r="CG865" i="1"/>
  <c r="BM412" i="1"/>
  <c r="BY678" i="1"/>
  <c r="M1058" i="1"/>
  <c r="BU1154" i="1"/>
  <c r="BI873" i="1"/>
  <c r="BM903" i="1"/>
  <c r="Y1855" i="1"/>
  <c r="BE1712" i="1"/>
  <c r="AC1001" i="1"/>
  <c r="BQ866" i="1"/>
  <c r="BU1084" i="1"/>
  <c r="BA1068" i="1"/>
  <c r="BU768" i="1"/>
  <c r="AW840" i="1"/>
  <c r="Q1673" i="1"/>
  <c r="BY522" i="1"/>
  <c r="BA1124" i="1"/>
  <c r="BM767" i="1"/>
  <c r="BA1082" i="1"/>
  <c r="AS718" i="1"/>
  <c r="Q939" i="1"/>
  <c r="M1103" i="1"/>
  <c r="BU980" i="1"/>
  <c r="BY958" i="1"/>
  <c r="AK929" i="1"/>
  <c r="BQ826" i="1"/>
  <c r="AS593" i="1"/>
  <c r="AS806" i="1"/>
  <c r="CG1008" i="1"/>
  <c r="BQ1134" i="1"/>
  <c r="CG1048" i="1"/>
  <c r="AW1369" i="1"/>
  <c r="BY263" i="1"/>
  <c r="AC788" i="1"/>
  <c r="CG1065" i="1"/>
  <c r="CC1044" i="1"/>
  <c r="AG1230" i="1"/>
  <c r="CC1398" i="1"/>
  <c r="CC1124" i="1"/>
  <c r="CG1154" i="1"/>
  <c r="BU292" i="1"/>
  <c r="Q949" i="1"/>
  <c r="CC545" i="1"/>
  <c r="BQ1551" i="1"/>
  <c r="BU1026" i="1"/>
  <c r="AW1117" i="1"/>
  <c r="BY1051" i="1"/>
  <c r="AW1215" i="1"/>
  <c r="AS1117" i="1"/>
  <c r="BU1232" i="1"/>
  <c r="AW1138" i="1"/>
  <c r="BM267" i="1"/>
  <c r="AS754" i="1"/>
  <c r="BM1561" i="1"/>
  <c r="BY1226" i="1"/>
  <c r="M1320" i="1"/>
  <c r="CG1502" i="1"/>
  <c r="AW1344" i="1"/>
  <c r="CG622" i="1"/>
  <c r="BY488" i="1"/>
  <c r="BQ336" i="1"/>
  <c r="BY650" i="1"/>
  <c r="BU1638" i="1"/>
  <c r="BI673" i="1"/>
  <c r="AC347" i="1"/>
  <c r="BM314" i="1"/>
  <c r="BY1000" i="1"/>
  <c r="AC1069" i="1"/>
  <c r="BI746" i="1"/>
  <c r="AO791" i="1"/>
  <c r="BY2524" i="1"/>
  <c r="AC1380" i="1"/>
  <c r="BI747" i="1"/>
  <c r="BY833" i="1"/>
  <c r="BA1030" i="1"/>
  <c r="BU880" i="1"/>
  <c r="AS596" i="1"/>
  <c r="Q692" i="1"/>
  <c r="CG2591" i="1"/>
  <c r="U938" i="1"/>
  <c r="M1125" i="1"/>
  <c r="BQ1035" i="1"/>
  <c r="CC890" i="1"/>
  <c r="BI992" i="1"/>
  <c r="AW1076" i="1"/>
  <c r="CC1204" i="1"/>
  <c r="CC1156" i="1"/>
  <c r="BE1097" i="1"/>
  <c r="BU1211" i="1"/>
  <c r="CC589" i="1"/>
  <c r="I931" i="1"/>
  <c r="BA1065" i="1"/>
  <c r="M1128" i="1"/>
  <c r="BI1659" i="1"/>
  <c r="BY1167" i="1"/>
  <c r="CG769" i="1"/>
  <c r="AS1033" i="1"/>
  <c r="I1077" i="1"/>
  <c r="CG1169" i="1"/>
  <c r="BQ1511" i="1"/>
  <c r="CC299" i="1"/>
  <c r="BE1756" i="1"/>
  <c r="BI2471" i="1"/>
  <c r="AW2531" i="1"/>
  <c r="BA349" i="1"/>
  <c r="BM475" i="1"/>
  <c r="Q1062" i="1"/>
  <c r="AO1082" i="1"/>
  <c r="BU636" i="1"/>
  <c r="AW1058" i="1"/>
  <c r="BU1254" i="1"/>
  <c r="BQ547" i="1"/>
  <c r="BM785" i="1"/>
  <c r="BE1245" i="1"/>
  <c r="AK2344" i="1"/>
  <c r="BI802" i="1"/>
  <c r="BU803" i="1"/>
  <c r="BE1328" i="1"/>
  <c r="AO2016" i="1"/>
  <c r="AO1558" i="1"/>
  <c r="BY670" i="1"/>
  <c r="BI301" i="1"/>
  <c r="BY2178" i="1"/>
  <c r="BI1201" i="1"/>
  <c r="CG2528" i="1"/>
  <c r="BU858" i="1"/>
  <c r="BE1742" i="1"/>
  <c r="AW2262" i="1"/>
  <c r="AS1926" i="1"/>
  <c r="AS2477" i="1"/>
  <c r="BQ824" i="1"/>
  <c r="BM1478" i="1"/>
  <c r="BQ1821" i="1"/>
  <c r="BE1056" i="1"/>
  <c r="AS1799" i="1"/>
  <c r="CC2330" i="1"/>
  <c r="AW2034" i="1"/>
  <c r="U2499" i="1"/>
  <c r="BQ699" i="1"/>
  <c r="CG1279" i="1"/>
  <c r="Y2317" i="1"/>
  <c r="BA1422" i="1"/>
  <c r="AW1898" i="1"/>
  <c r="AW2370" i="1"/>
  <c r="Y1660" i="1"/>
  <c r="CC2183" i="1"/>
  <c r="CG1251" i="1"/>
  <c r="Y1476" i="1"/>
  <c r="BM1832" i="1"/>
  <c r="BE1901" i="1"/>
  <c r="CC2279" i="1"/>
  <c r="Y2014" i="1"/>
  <c r="Y2545" i="1"/>
  <c r="BI356" i="1"/>
  <c r="AS1439" i="1"/>
  <c r="BE2324" i="1"/>
  <c r="AS2345" i="1"/>
  <c r="CC1776" i="1"/>
  <c r="BQ2512" i="1"/>
  <c r="BA1432" i="1"/>
  <c r="AW1644" i="1"/>
  <c r="BM347" i="1"/>
  <c r="CC2049" i="1"/>
  <c r="AK463" i="1"/>
  <c r="AS1517" i="1"/>
  <c r="I1054" i="1"/>
  <c r="AW1888" i="1"/>
  <c r="AO2020" i="1"/>
  <c r="BI1489" i="1"/>
  <c r="Y1467" i="1"/>
  <c r="BY446" i="1"/>
  <c r="BE1075" i="1"/>
  <c r="CG1587" i="1"/>
  <c r="AO302" i="1"/>
  <c r="BE1432" i="1"/>
  <c r="BU860" i="1"/>
  <c r="BM1180" i="1"/>
  <c r="BE1440" i="1"/>
  <c r="CG2239" i="1"/>
  <c r="BM1181" i="1"/>
  <c r="BI602" i="1"/>
  <c r="U396" i="1"/>
  <c r="BM2136" i="1"/>
  <c r="BE963" i="1"/>
  <c r="AK959" i="1"/>
  <c r="BY505" i="1"/>
  <c r="AS2244" i="1"/>
  <c r="BU515" i="1"/>
  <c r="AK2577" i="1"/>
  <c r="BY2128" i="1"/>
  <c r="CG2325" i="1"/>
  <c r="CG1814" i="1"/>
  <c r="AK2115" i="1"/>
  <c r="BM1254" i="1"/>
  <c r="U343" i="1"/>
  <c r="AC2470" i="1"/>
  <c r="BI2087" i="1"/>
  <c r="AO2471" i="1"/>
  <c r="BI579" i="1"/>
  <c r="AW977" i="1"/>
  <c r="AS1510" i="1"/>
  <c r="BQ2415" i="1"/>
  <c r="BM572" i="1"/>
  <c r="BI930" i="1"/>
  <c r="BE2049" i="1"/>
  <c r="BA2162" i="1"/>
  <c r="BE1600" i="1"/>
  <c r="Y2106" i="1"/>
  <c r="BA2519" i="1"/>
  <c r="BI1665" i="1"/>
  <c r="BM1957" i="1"/>
  <c r="CC1679" i="1"/>
  <c r="Y2198" i="1"/>
  <c r="AK2497" i="1"/>
  <c r="BI1868" i="1"/>
  <c r="BM1428" i="1"/>
  <c r="CC2227" i="1"/>
  <c r="AK2532" i="1"/>
  <c r="U531" i="1"/>
  <c r="BI2315" i="1"/>
  <c r="CG911" i="1"/>
  <c r="AS641" i="1"/>
  <c r="BA1335" i="1"/>
  <c r="CG2588" i="1"/>
  <c r="AW2174" i="1"/>
  <c r="AG2246" i="1"/>
  <c r="BU2470" i="1"/>
  <c r="BA1390" i="1"/>
  <c r="Y2365" i="1"/>
  <c r="AW1981" i="1"/>
  <c r="BU1288" i="1"/>
  <c r="AW1422" i="1"/>
  <c r="BM1009" i="1"/>
  <c r="CG1491" i="1"/>
  <c r="BU1406" i="1"/>
  <c r="BY1070" i="1"/>
  <c r="BY1040" i="1"/>
  <c r="BQ496" i="1"/>
  <c r="CG358" i="1"/>
  <c r="BU1429" i="1"/>
  <c r="BY722" i="1"/>
  <c r="CG357" i="1"/>
  <c r="CG2212" i="1"/>
  <c r="BM622" i="1"/>
  <c r="BU805" i="1"/>
  <c r="M445" i="1"/>
  <c r="BI2422" i="1"/>
  <c r="CC1175" i="1"/>
  <c r="BY427" i="1"/>
  <c r="AW1069" i="1"/>
  <c r="U2451" i="1"/>
  <c r="BU993" i="1"/>
  <c r="AC1135" i="1"/>
  <c r="BE2290" i="1"/>
  <c r="AK2269" i="1"/>
  <c r="BA1877" i="1"/>
  <c r="AG2405" i="1"/>
  <c r="CC1285" i="1"/>
  <c r="AS515" i="1"/>
  <c r="CC501" i="1"/>
  <c r="BY1155" i="1"/>
  <c r="AS2490" i="1"/>
  <c r="CG1469" i="1"/>
  <c r="BQ825" i="1"/>
  <c r="BE1496" i="1"/>
  <c r="AK2212" i="1"/>
  <c r="CC1422" i="1"/>
  <c r="BM2475" i="1"/>
  <c r="AC302" i="1"/>
  <c r="CG2500" i="1"/>
  <c r="BM1789" i="1"/>
  <c r="BA2233" i="1"/>
  <c r="BQ2589" i="1"/>
  <c r="I1525" i="1"/>
  <c r="AO1982" i="1"/>
  <c r="BI2204" i="1"/>
  <c r="AS279" i="1"/>
  <c r="BM2374" i="1"/>
  <c r="I2562" i="1"/>
  <c r="BE1538" i="1"/>
  <c r="AO2118" i="1"/>
  <c r="BA1887" i="1"/>
  <c r="BE2387" i="1"/>
  <c r="AO648" i="1"/>
  <c r="BI813" i="1"/>
  <c r="AG1475" i="1"/>
  <c r="AO2192" i="1"/>
  <c r="AK1918" i="1"/>
  <c r="CG1695" i="1"/>
  <c r="CC1442" i="1"/>
  <c r="CG2337" i="1"/>
  <c r="AW2189" i="1"/>
  <c r="BY2020" i="1"/>
  <c r="BQ2482" i="1"/>
  <c r="CC865" i="1"/>
  <c r="BA1356" i="1"/>
  <c r="Q497" i="1"/>
  <c r="AK741" i="1"/>
  <c r="BU560" i="1"/>
  <c r="BI1673" i="1"/>
  <c r="BE1337" i="1"/>
  <c r="BU775" i="1"/>
  <c r="BU1392" i="1"/>
  <c r="BI285" i="1"/>
  <c r="BU707" i="1"/>
  <c r="AW993" i="1"/>
  <c r="AW356" i="1"/>
  <c r="AS2576" i="1"/>
  <c r="CC1153" i="1"/>
  <c r="CC1286" i="1"/>
  <c r="BY329" i="1"/>
  <c r="BA951" i="1"/>
  <c r="BQ683" i="1"/>
  <c r="BU957" i="1"/>
  <c r="Q447" i="1"/>
  <c r="CC1239" i="1"/>
  <c r="BA1657" i="1"/>
  <c r="AO2356" i="1"/>
  <c r="U1043" i="1"/>
  <c r="BM1757" i="1"/>
  <c r="AS993" i="1"/>
  <c r="CC1664" i="1"/>
  <c r="AS2317" i="1"/>
  <c r="CG1602" i="1"/>
  <c r="CG2534" i="1"/>
  <c r="BI286" i="1"/>
  <c r="BA2533" i="1"/>
  <c r="BY1964" i="1"/>
  <c r="BA1084" i="1"/>
  <c r="AG1821" i="1"/>
  <c r="AW2351" i="1"/>
  <c r="BQ956" i="1"/>
  <c r="AK2370" i="1"/>
  <c r="BM1548" i="1"/>
  <c r="BI841" i="1"/>
  <c r="BM1649" i="1"/>
  <c r="AS1281" i="1"/>
  <c r="AO2482" i="1"/>
  <c r="AK890" i="1"/>
  <c r="BI2546" i="1"/>
  <c r="BM2272" i="1"/>
  <c r="I2497" i="1"/>
  <c r="BE1925" i="1"/>
  <c r="AW2549" i="1"/>
  <c r="BY364" i="1"/>
  <c r="BI1979" i="1"/>
  <c r="BE1026" i="1"/>
  <c r="Y306" i="1"/>
  <c r="AS2434" i="1"/>
  <c r="AO1546" i="1"/>
  <c r="BY571" i="1"/>
  <c r="BQ1126" i="1"/>
  <c r="BE1541" i="1"/>
  <c r="CG1378" i="1"/>
  <c r="BU2595" i="1"/>
  <c r="BA2357" i="1"/>
  <c r="BY2174" i="1"/>
  <c r="BA2587" i="1"/>
  <c r="AW441" i="1"/>
  <c r="CG1477" i="1"/>
  <c r="BU442" i="1"/>
  <c r="CG728" i="1"/>
  <c r="AS1075" i="1"/>
  <c r="AS1131" i="1"/>
  <c r="BM911" i="1"/>
  <c r="BI550" i="1"/>
  <c r="BM309" i="1"/>
  <c r="BI495" i="1"/>
  <c r="BE1362" i="1"/>
  <c r="BI620" i="1"/>
  <c r="BQ580" i="1"/>
  <c r="BI1203" i="1"/>
  <c r="CG470" i="1"/>
  <c r="BQ719" i="1"/>
  <c r="BI531" i="1"/>
  <c r="AO1958" i="1"/>
  <c r="BA1103" i="1"/>
  <c r="AW376" i="1"/>
  <c r="BU1148" i="1"/>
  <c r="BU1391" i="1"/>
  <c r="CG2216" i="1"/>
  <c r="BE2402" i="1"/>
  <c r="AO1860" i="1"/>
  <c r="AG886" i="1"/>
  <c r="I2447" i="1"/>
  <c r="AW1324" i="1"/>
  <c r="BA2188" i="1"/>
  <c r="BQ650" i="1"/>
  <c r="BQ2426" i="1"/>
  <c r="Y1679" i="1"/>
  <c r="BQ405" i="1"/>
  <c r="M1394" i="1"/>
  <c r="BA1954" i="1"/>
  <c r="BY1568" i="1"/>
  <c r="M1454" i="1"/>
  <c r="BY711" i="1"/>
  <c r="AW2120" i="1"/>
  <c r="AS2275" i="1"/>
  <c r="BU1673" i="1"/>
  <c r="U2360" i="1"/>
  <c r="AG1867" i="1"/>
  <c r="CG2472" i="1"/>
  <c r="AW2028" i="1"/>
  <c r="BM2539" i="1"/>
  <c r="BE2022" i="1"/>
  <c r="CC2149" i="1"/>
  <c r="M1371" i="1"/>
  <c r="AK2273" i="1"/>
  <c r="Y1873" i="1"/>
  <c r="BI2077" i="1"/>
  <c r="AC2570" i="1"/>
  <c r="CC2286" i="1"/>
  <c r="CC1842" i="1"/>
  <c r="M1230" i="1"/>
  <c r="CC1715" i="1"/>
  <c r="BE2405" i="1"/>
  <c r="BA1987" i="1"/>
  <c r="AS2393" i="1"/>
  <c r="AW1432" i="1"/>
  <c r="BA1680" i="1"/>
  <c r="CG2092" i="1"/>
  <c r="AO2521" i="1"/>
  <c r="BA2031" i="1"/>
  <c r="BA1034" i="1"/>
  <c r="CG796" i="1"/>
  <c r="BM1462" i="1"/>
  <c r="BU649" i="1"/>
  <c r="BY987" i="1"/>
  <c r="BE791" i="1"/>
  <c r="BU1051" i="1"/>
  <c r="BU1168" i="1"/>
  <c r="CG718" i="1"/>
  <c r="Y1005" i="1"/>
  <c r="BQ1593" i="1"/>
  <c r="BQ425" i="1"/>
  <c r="BM890" i="1"/>
  <c r="AW2006" i="1"/>
  <c r="BQ328" i="1"/>
  <c r="Y1075" i="1"/>
  <c r="CG986" i="1"/>
  <c r="BM1986" i="1"/>
  <c r="U909" i="1"/>
  <c r="BM1250" i="1"/>
  <c r="BE886" i="1"/>
  <c r="BM2140" i="1"/>
  <c r="BU676" i="1"/>
  <c r="CC1943" i="1"/>
  <c r="BA2472" i="1"/>
  <c r="CC2120" i="1"/>
  <c r="BI2534" i="1"/>
  <c r="CC375" i="1"/>
  <c r="CC588" i="1"/>
  <c r="AW1217" i="1"/>
  <c r="M1524" i="1"/>
  <c r="Y2258" i="1"/>
  <c r="AW2384" i="1"/>
  <c r="BM2356" i="1"/>
  <c r="AO2029" i="1"/>
  <c r="Y1764" i="1"/>
  <c r="AO2237" i="1"/>
  <c r="AS1282" i="1"/>
  <c r="CC1919" i="1"/>
  <c r="M1072" i="1"/>
  <c r="CG1321" i="1"/>
  <c r="I1917" i="1"/>
  <c r="AO1429" i="1"/>
  <c r="AO2240" i="1"/>
  <c r="Q2554" i="1"/>
  <c r="CC644" i="1"/>
  <c r="AO2400" i="1"/>
  <c r="CG2163" i="1"/>
  <c r="CC2437" i="1"/>
  <c r="BE1257" i="1"/>
  <c r="AW2568" i="1"/>
  <c r="AK1866" i="1"/>
  <c r="BI1217" i="1"/>
  <c r="AW1735" i="1"/>
  <c r="BE271" i="1"/>
  <c r="BA1243" i="1"/>
  <c r="Q2507" i="1"/>
  <c r="BU1461" i="1"/>
  <c r="BQ746" i="1"/>
  <c r="CC2051" i="1"/>
  <c r="AG2262" i="1"/>
  <c r="BY1824" i="1"/>
  <c r="M1044" i="1"/>
  <c r="BU1245" i="1"/>
  <c r="BQ323" i="1"/>
  <c r="BM631" i="1"/>
  <c r="AG790" i="1"/>
  <c r="AK909" i="1"/>
  <c r="BQ943" i="1"/>
  <c r="BU910" i="1"/>
  <c r="CG382" i="1"/>
  <c r="BQ1099" i="1"/>
  <c r="BQ2602" i="1"/>
  <c r="BA1448" i="1"/>
  <c r="AW1455" i="1"/>
  <c r="BA931" i="1"/>
  <c r="Y547" i="1"/>
  <c r="BU403" i="1"/>
  <c r="BU420" i="1"/>
  <c r="AC1062" i="1"/>
  <c r="M1120" i="1"/>
  <c r="BQ518" i="1"/>
  <c r="BY504" i="1"/>
  <c r="BM1113" i="1"/>
  <c r="BM2510" i="1"/>
  <c r="BQ1604" i="1"/>
  <c r="BM1055" i="1"/>
  <c r="Y1874" i="1"/>
  <c r="AO2259" i="1"/>
  <c r="CC1553" i="1"/>
  <c r="Y2195" i="1"/>
  <c r="AK1182" i="1"/>
  <c r="AS2188" i="1"/>
  <c r="BU2451" i="1"/>
  <c r="BE1855" i="1"/>
  <c r="BY2545" i="1"/>
  <c r="AS1426" i="1"/>
  <c r="Q840" i="1"/>
  <c r="AW1572" i="1"/>
  <c r="Y2602" i="1"/>
  <c r="M2066" i="1"/>
  <c r="AO2479" i="1"/>
  <c r="BE2168" i="1"/>
  <c r="AW2545" i="1"/>
  <c r="BU369" i="1"/>
  <c r="BM2202" i="1"/>
  <c r="BM978" i="1"/>
  <c r="BA1481" i="1"/>
  <c r="M1160" i="1"/>
  <c r="CC2268" i="1"/>
  <c r="AW1554" i="1"/>
  <c r="CG2085" i="1"/>
  <c r="AS2048" i="1"/>
  <c r="BA2279" i="1"/>
  <c r="AS1254" i="1"/>
  <c r="Y2517" i="1"/>
  <c r="Y2392" i="1"/>
  <c r="AO2238" i="1"/>
  <c r="AC1476" i="1"/>
  <c r="AC1670" i="1"/>
  <c r="BQ1051" i="1"/>
  <c r="Y2555" i="1"/>
  <c r="BY579" i="1"/>
  <c r="AO2573" i="1"/>
  <c r="BM1455" i="1"/>
  <c r="AS258" i="1"/>
  <c r="M2065" i="1"/>
  <c r="AW910" i="1"/>
  <c r="Y929" i="1"/>
  <c r="Y1054" i="1"/>
  <c r="M2601" i="1"/>
  <c r="AG446" i="1"/>
  <c r="BE1315" i="1"/>
  <c r="I348" i="1"/>
  <c r="BI1048" i="1"/>
  <c r="BY795" i="1"/>
  <c r="BM1460" i="1"/>
  <c r="M644" i="1"/>
  <c r="BU974" i="1"/>
  <c r="CG937" i="1"/>
  <c r="BY508" i="1"/>
  <c r="BY935" i="1"/>
  <c r="BE596" i="1"/>
  <c r="CC553" i="1"/>
  <c r="AS1168" i="1"/>
  <c r="CC909" i="1"/>
  <c r="BI937" i="1"/>
  <c r="I988" i="1"/>
  <c r="AO2394" i="1"/>
  <c r="BU1496" i="1"/>
  <c r="BM2127" i="1"/>
  <c r="BI2541" i="1"/>
  <c r="CC2258" i="1"/>
  <c r="M1519" i="1"/>
  <c r="BM649" i="1"/>
  <c r="CG1372" i="1"/>
  <c r="CC1002" i="1"/>
  <c r="BE1553" i="1"/>
  <c r="BI2184" i="1"/>
  <c r="U2547" i="1"/>
  <c r="BM2421" i="1"/>
  <c r="BM1657" i="1"/>
  <c r="CG690" i="1"/>
  <c r="M1413" i="1"/>
  <c r="I956" i="1"/>
  <c r="CC1656" i="1"/>
  <c r="BM2300" i="1"/>
  <c r="BU1098" i="1"/>
  <c r="AG1916" i="1"/>
  <c r="AG596" i="1"/>
  <c r="BM1320" i="1"/>
  <c r="AS1742" i="1"/>
  <c r="AK2388" i="1"/>
  <c r="CG2556" i="1"/>
  <c r="M1429" i="1"/>
  <c r="BY2409" i="1"/>
  <c r="BA1181" i="1"/>
  <c r="AK894" i="1"/>
  <c r="BY1723" i="1"/>
  <c r="BA1950" i="1"/>
  <c r="BE1660" i="1"/>
  <c r="BM1503" i="1"/>
  <c r="M1323" i="1"/>
  <c r="CC515" i="1"/>
  <c r="Y1644" i="1"/>
  <c r="BE1579" i="1"/>
  <c r="AW2230" i="1"/>
  <c r="BA2191" i="1"/>
  <c r="CG1572" i="1"/>
  <c r="BM1916" i="1"/>
  <c r="Y1726" i="1"/>
  <c r="AW1296" i="1"/>
  <c r="AK2587" i="1"/>
  <c r="BM1797" i="1"/>
  <c r="CC1321" i="1"/>
  <c r="CC1826" i="1"/>
  <c r="BA377" i="1"/>
  <c r="AO1548" i="1"/>
  <c r="BU2507" i="1"/>
  <c r="CC1495" i="1"/>
  <c r="CG795" i="1"/>
  <c r="AW1503" i="1"/>
  <c r="Y2147" i="1"/>
  <c r="BA1975" i="1"/>
  <c r="Y1533" i="1"/>
  <c r="AS2029" i="1"/>
  <c r="AK2566" i="1"/>
  <c r="AO300" i="1"/>
  <c r="Y1569" i="1"/>
  <c r="BA1079" i="1"/>
  <c r="AW2553" i="1"/>
  <c r="CG1413" i="1"/>
  <c r="AW524" i="1"/>
  <c r="BI1859" i="1"/>
  <c r="AW2211" i="1"/>
  <c r="AS988" i="1"/>
  <c r="CG2148" i="1"/>
  <c r="BU904" i="1"/>
  <c r="AW1012" i="1"/>
  <c r="BE1238" i="1"/>
  <c r="M1385" i="1"/>
  <c r="BA788" i="1"/>
  <c r="BI1401" i="1"/>
  <c r="M558" i="1"/>
  <c r="AG2163" i="1"/>
  <c r="U790" i="1"/>
  <c r="BY2318" i="1"/>
  <c r="CC1225" i="1"/>
  <c r="BI1635" i="1"/>
  <c r="BE1307" i="1"/>
  <c r="BI1729" i="1"/>
  <c r="M559" i="1"/>
  <c r="BM2197" i="1"/>
  <c r="U1040" i="1"/>
  <c r="BI2373" i="1"/>
  <c r="AS1412" i="1"/>
  <c r="BA1495" i="1"/>
  <c r="BI1352" i="1"/>
  <c r="BU1519" i="1"/>
  <c r="BE1512" i="1"/>
  <c r="BY1772" i="1"/>
  <c r="BU1390" i="1"/>
  <c r="BA1663" i="1"/>
  <c r="BA1713" i="1"/>
  <c r="BM2212" i="1"/>
  <c r="AS2070" i="1"/>
  <c r="AW405" i="1"/>
  <c r="BA2077" i="1"/>
  <c r="BE1658" i="1"/>
  <c r="BM1442" i="1"/>
  <c r="AW1866" i="1"/>
  <c r="AS2406" i="1"/>
  <c r="BU1915" i="1"/>
  <c r="I2498" i="1"/>
  <c r="AC2359" i="1"/>
  <c r="CG1895" i="1"/>
  <c r="U2569" i="1"/>
  <c r="Y1659" i="1"/>
  <c r="BE2525" i="1"/>
  <c r="BQ1546" i="1"/>
  <c r="BQ2430" i="1"/>
  <c r="BA2212" i="1"/>
  <c r="Q2506" i="1"/>
  <c r="Y785" i="1"/>
  <c r="BY2251" i="1"/>
  <c r="BA1628" i="1"/>
  <c r="BI1296" i="1"/>
  <c r="CC979" i="1"/>
  <c r="BQ1314" i="1"/>
  <c r="BA1861" i="1"/>
  <c r="BA2393" i="1"/>
  <c r="BA1992" i="1"/>
  <c r="BY2484" i="1"/>
  <c r="CG1527" i="1"/>
  <c r="AK2489" i="1"/>
  <c r="BA1727" i="1"/>
  <c r="BI1867" i="1"/>
  <c r="BA2329" i="1"/>
  <c r="AO389" i="1"/>
  <c r="AW1951" i="1"/>
  <c r="Y2318" i="1"/>
  <c r="BY1471" i="1"/>
  <c r="AS1744" i="1"/>
  <c r="Q2415" i="1"/>
  <c r="BQ1623" i="1"/>
  <c r="I2455" i="1"/>
  <c r="AW2184" i="1"/>
  <c r="AG664" i="1"/>
  <c r="Y1518" i="1"/>
  <c r="AW516" i="1"/>
  <c r="AK522" i="1"/>
  <c r="AW363" i="1"/>
  <c r="CG1733" i="1"/>
  <c r="BI2017" i="1"/>
  <c r="Y1931" i="1"/>
  <c r="BY2391" i="1"/>
  <c r="BM1425" i="1"/>
  <c r="AO1974" i="1"/>
  <c r="CC2266" i="1"/>
  <c r="AW1209" i="1"/>
  <c r="BI1967" i="1"/>
  <c r="AC2489" i="1"/>
  <c r="CG1912" i="1"/>
  <c r="BE2421" i="1"/>
  <c r="BY1513" i="1"/>
  <c r="M431" i="1"/>
  <c r="BI1806" i="1"/>
  <c r="AW1460" i="1"/>
  <c r="Y1429" i="1"/>
  <c r="AS1831" i="1"/>
  <c r="AG663" i="1"/>
  <c r="BY2434" i="1"/>
  <c r="CC2189" i="1"/>
  <c r="BE798" i="1"/>
  <c r="Q424" i="1"/>
  <c r="AW1112" i="1"/>
  <c r="AW552" i="1"/>
  <c r="AS2092" i="1"/>
  <c r="BY742" i="1"/>
  <c r="AS2318" i="1"/>
  <c r="CC1289" i="1"/>
  <c r="Y2328" i="1"/>
  <c r="I607" i="1"/>
  <c r="CG1789" i="1"/>
  <c r="Y2031" i="1"/>
  <c r="BM2580" i="1"/>
  <c r="CG2241" i="1"/>
  <c r="AW2581" i="1"/>
  <c r="BA1929" i="1"/>
  <c r="AG1034" i="1"/>
  <c r="AO2052" i="1"/>
  <c r="Y1937" i="1"/>
  <c r="CG2100" i="1"/>
  <c r="AW952" i="1"/>
  <c r="Y2408" i="1"/>
  <c r="CC2237" i="1"/>
  <c r="AS263" i="1"/>
  <c r="CG2416" i="1"/>
  <c r="M1412" i="1"/>
  <c r="BU1019" i="1"/>
  <c r="Y1842" i="1"/>
  <c r="BI2337" i="1"/>
  <c r="AW1579" i="1"/>
  <c r="BQ1616" i="1"/>
  <c r="AW2162" i="1"/>
  <c r="BA369" i="1"/>
  <c r="AS1698" i="1"/>
  <c r="AS767" i="1"/>
  <c r="BI2338" i="1"/>
  <c r="BY1595" i="1"/>
  <c r="BY2255" i="1"/>
  <c r="CG533" i="1"/>
  <c r="AS1637" i="1"/>
  <c r="Q523" i="1"/>
  <c r="BE1530" i="1"/>
  <c r="I1019" i="1"/>
  <c r="AO2121" i="1"/>
  <c r="CG1467" i="1"/>
  <c r="BU1210" i="1"/>
  <c r="I440" i="1"/>
  <c r="AC1621" i="1"/>
  <c r="U249" i="1"/>
  <c r="AS2314" i="1"/>
  <c r="Y319" i="1"/>
  <c r="CG2532" i="1"/>
  <c r="BA1842" i="1"/>
  <c r="CG1289" i="1"/>
  <c r="BE1650" i="1"/>
  <c r="U1281" i="1"/>
  <c r="AS1708" i="1"/>
  <c r="BQ1317" i="1"/>
  <c r="M307" i="1"/>
  <c r="AK419" i="1"/>
  <c r="BI2034" i="1"/>
  <c r="Y2055" i="1"/>
  <c r="CC2261" i="1"/>
  <c r="BU1009" i="1"/>
  <c r="BE2309" i="1"/>
  <c r="BI2023" i="1"/>
  <c r="AG729" i="1"/>
  <c r="BU2308" i="1"/>
  <c r="AO2210" i="1"/>
  <c r="BE797" i="1"/>
  <c r="AO1650" i="1"/>
  <c r="BM1457" i="1"/>
  <c r="BE2171" i="1"/>
  <c r="BY1749" i="1"/>
  <c r="BI2387" i="1"/>
  <c r="BM1313" i="1"/>
  <c r="BY1665" i="1"/>
  <c r="BQ914" i="1"/>
  <c r="AC2435" i="1"/>
  <c r="AS1398" i="1"/>
  <c r="AS523" i="1"/>
  <c r="BA391" i="1"/>
  <c r="Y2300" i="1"/>
  <c r="BA2584" i="1"/>
  <c r="BE2104" i="1"/>
  <c r="AS1876" i="1"/>
  <c r="BM1749" i="1"/>
  <c r="AW2064" i="1"/>
  <c r="BQ1089" i="1"/>
  <c r="U1576" i="1"/>
  <c r="BA292" i="1"/>
  <c r="AK2504" i="1"/>
  <c r="AO2106" i="1"/>
  <c r="BI2519" i="1"/>
  <c r="CG375" i="1"/>
  <c r="BE510" i="1"/>
  <c r="Y259" i="1"/>
  <c r="BM2112" i="1"/>
  <c r="AK323" i="1"/>
  <c r="CG2168" i="1"/>
  <c r="M1503" i="1"/>
  <c r="AG320" i="1"/>
  <c r="Y2436" i="1"/>
  <c r="M519" i="1"/>
  <c r="AW1190" i="1"/>
  <c r="I256" i="1"/>
  <c r="AC382" i="1"/>
  <c r="AW1902" i="1"/>
  <c r="AK1475" i="1"/>
  <c r="CC1859" i="1"/>
  <c r="BA2510" i="1"/>
  <c r="CC1903" i="1"/>
  <c r="Y2478" i="1"/>
  <c r="Y1741" i="1"/>
  <c r="BA525" i="1"/>
  <c r="AW1532" i="1"/>
  <c r="CC2238" i="1"/>
  <c r="CC2107" i="1"/>
  <c r="AO2548" i="1"/>
  <c r="AK571" i="1"/>
  <c r="BU1428" i="1"/>
  <c r="AO455" i="1"/>
  <c r="Q390" i="1"/>
  <c r="CG2370" i="1"/>
  <c r="BM1882" i="1"/>
  <c r="BI2219" i="1"/>
  <c r="AW1223" i="1"/>
  <c r="AO2567" i="1"/>
  <c r="BY1863" i="1"/>
  <c r="AS1239" i="1"/>
  <c r="BA2111" i="1"/>
  <c r="Y2385" i="1"/>
  <c r="BA2016" i="1"/>
  <c r="BY2504" i="1"/>
  <c r="BA1554" i="1"/>
  <c r="BI2134" i="1"/>
  <c r="AS939" i="1"/>
  <c r="BQ368" i="1"/>
  <c r="BU972" i="1"/>
  <c r="AO1765" i="1"/>
  <c r="BA2100" i="1"/>
  <c r="BI2164" i="1"/>
  <c r="BA1575" i="1"/>
  <c r="BA2353" i="1"/>
  <c r="AW1232" i="1"/>
  <c r="AK2426" i="1"/>
  <c r="BY1708" i="1"/>
  <c r="CC1866" i="1"/>
  <c r="BY1554" i="1"/>
  <c r="AO2161" i="1"/>
  <c r="BE1202" i="1"/>
  <c r="AS2315" i="1"/>
  <c r="BI1334" i="1"/>
  <c r="BY1828" i="1"/>
  <c r="BY2566" i="1"/>
  <c r="BA2598" i="1"/>
  <c r="AG1376" i="1"/>
  <c r="BQ2566" i="1"/>
  <c r="U375" i="1"/>
  <c r="AO2577" i="1"/>
  <c r="AS1379" i="1"/>
  <c r="AW2489" i="1"/>
  <c r="CC2017" i="1"/>
  <c r="AC2463" i="1"/>
  <c r="BI2091" i="1"/>
  <c r="BY707" i="1"/>
  <c r="AW1803" i="1"/>
  <c r="BE2556" i="1"/>
  <c r="BI1971" i="1"/>
  <c r="BQ1210" i="1"/>
  <c r="AS1638" i="1"/>
  <c r="BY2392" i="1"/>
  <c r="AC2575" i="1"/>
  <c r="AC264" i="1"/>
  <c r="CC2442" i="1"/>
  <c r="CC272" i="1"/>
  <c r="AK2492" i="1"/>
  <c r="Y2056" i="1"/>
  <c r="CC1518" i="1"/>
  <c r="AW1413" i="1"/>
  <c r="AW1629" i="1"/>
  <c r="BY2008" i="1"/>
  <c r="Q2017" i="1"/>
  <c r="AS1484" i="1"/>
  <c r="BM2118" i="1"/>
  <c r="BE2582" i="1"/>
  <c r="BY2175" i="1"/>
  <c r="Q973" i="1"/>
  <c r="BA1567" i="1"/>
  <c r="CG2023" i="1"/>
  <c r="CC1057" i="1"/>
  <c r="BA1623" i="1"/>
  <c r="AK280" i="1"/>
  <c r="AS1674" i="1"/>
  <c r="BA2561" i="1"/>
  <c r="BA2251" i="1"/>
  <c r="CC831" i="1"/>
  <c r="U869" i="1"/>
  <c r="CC2248" i="1"/>
  <c r="AG377" i="1"/>
  <c r="AO2470" i="1"/>
  <c r="BI2280" i="1"/>
  <c r="BQ2492" i="1"/>
  <c r="BI323" i="1"/>
  <c r="Q571" i="1"/>
  <c r="AC405" i="1"/>
  <c r="AO2302" i="1"/>
  <c r="AK386" i="1"/>
  <c r="BY2134" i="1"/>
  <c r="I1278" i="1"/>
  <c r="BA435" i="1"/>
  <c r="AK2519" i="1"/>
  <c r="AC391" i="1"/>
  <c r="AK2177" i="1"/>
  <c r="CC705" i="1"/>
  <c r="I559" i="1"/>
  <c r="AO2087" i="1"/>
  <c r="BU2597" i="1"/>
  <c r="AW265" i="1"/>
  <c r="AO2532" i="1"/>
  <c r="CC2301" i="1"/>
  <c r="AK873" i="1"/>
  <c r="AW1593" i="1"/>
  <c r="AO1665" i="1"/>
  <c r="Q328" i="1"/>
  <c r="BY651" i="1"/>
  <c r="AK587" i="1"/>
  <c r="BA1366" i="1"/>
  <c r="AG337" i="1"/>
  <c r="BA1583" i="1"/>
  <c r="AO2234" i="1"/>
  <c r="AS2021" i="1"/>
  <c r="CG2218" i="1"/>
  <c r="AG1524" i="1"/>
  <c r="BQ574" i="1"/>
  <c r="CG2346" i="1"/>
  <c r="Q629" i="1"/>
  <c r="BE1632" i="1"/>
  <c r="CG2142" i="1"/>
  <c r="Q599" i="1"/>
  <c r="BQ685" i="1"/>
  <c r="AO1377" i="1"/>
  <c r="BU1352" i="1"/>
  <c r="AS2017" i="1"/>
  <c r="Q417" i="1"/>
  <c r="AW2227" i="1"/>
  <c r="I251" i="1"/>
  <c r="AS2468" i="1"/>
  <c r="BM1511" i="1"/>
  <c r="Y2308" i="1"/>
  <c r="CG1286" i="1"/>
  <c r="BI1198" i="1"/>
  <c r="BQ1191" i="1"/>
  <c r="AC1576" i="1"/>
  <c r="BQ1320" i="1"/>
  <c r="BE2164" i="1"/>
  <c r="Q2500" i="1"/>
  <c r="BE1926" i="1"/>
  <c r="Y2591" i="1"/>
  <c r="CG1784" i="1"/>
  <c r="BA2247" i="1"/>
  <c r="BM1588" i="1"/>
  <c r="BM593" i="1"/>
  <c r="CC641" i="1"/>
  <c r="Y2275" i="1"/>
  <c r="BE2216" i="1"/>
  <c r="BQ2405" i="1"/>
  <c r="AS2589" i="1"/>
  <c r="AS1807" i="1"/>
  <c r="CG1597" i="1"/>
  <c r="AS1855" i="1"/>
  <c r="CG2541" i="1"/>
  <c r="AG263" i="1"/>
  <c r="AS2499" i="1"/>
  <c r="AS1496" i="1"/>
  <c r="BE2393" i="1"/>
  <c r="AK2258" i="1"/>
  <c r="BI1166" i="1"/>
  <c r="BE1611" i="1"/>
  <c r="CC2139" i="1"/>
  <c r="CC300" i="1"/>
  <c r="AS1833" i="1"/>
  <c r="BM1679" i="1"/>
  <c r="M326" i="1"/>
  <c r="AK266" i="1"/>
  <c r="CG2352" i="1"/>
  <c r="BQ1586" i="1"/>
  <c r="BA1937" i="1"/>
  <c r="BM411" i="1"/>
  <c r="BI2022" i="1"/>
  <c r="BY1868" i="1"/>
  <c r="I404" i="1"/>
  <c r="AS287" i="1"/>
  <c r="AG2162" i="1"/>
  <c r="BY1763" i="1"/>
  <c r="Y2069" i="1"/>
  <c r="BU481" i="1"/>
  <c r="AG2258" i="1"/>
  <c r="BU1643" i="1"/>
  <c r="I264" i="1"/>
  <c r="BE2094" i="1"/>
  <c r="BM2196" i="1"/>
  <c r="CC2024" i="1"/>
  <c r="I914" i="1"/>
  <c r="BI1387" i="1"/>
  <c r="BU825" i="1"/>
  <c r="BE2349" i="1"/>
  <c r="AO524" i="1"/>
  <c r="BU1719" i="1"/>
  <c r="AS544" i="1"/>
  <c r="AC1328" i="1"/>
  <c r="BQ1145" i="1"/>
  <c r="BU1358" i="1"/>
  <c r="BQ1919" i="1"/>
  <c r="U250" i="1"/>
  <c r="BA2073" i="1"/>
  <c r="AS2437" i="1"/>
  <c r="BE2045" i="1"/>
  <c r="I2482" i="1"/>
  <c r="BA1517" i="1"/>
  <c r="BM1468" i="1"/>
  <c r="AS1896" i="1"/>
  <c r="AG711" i="1"/>
  <c r="Y1384" i="1"/>
  <c r="BE459" i="1"/>
  <c r="AK552" i="1"/>
  <c r="BU1181" i="1"/>
  <c r="CC2314" i="1"/>
  <c r="BM1258" i="1"/>
  <c r="AS2085" i="1"/>
  <c r="AK293" i="1"/>
  <c r="I1769" i="1"/>
  <c r="CG2443" i="1"/>
  <c r="AS2181" i="1"/>
  <c r="AS2498" i="1"/>
  <c r="Q1574" i="1"/>
  <c r="Y1687" i="1"/>
  <c r="AW1930" i="1"/>
  <c r="BE783" i="1"/>
  <c r="CG1434" i="1"/>
  <c r="BM2111" i="1"/>
  <c r="BY1253" i="1"/>
  <c r="CG1708" i="1"/>
  <c r="BY1996" i="1"/>
  <c r="BI2532" i="1"/>
  <c r="BA2107" i="1"/>
  <c r="BU477" i="1"/>
  <c r="BI789" i="1"/>
  <c r="BA1786" i="1"/>
  <c r="AS1260" i="1"/>
  <c r="BM516" i="1"/>
  <c r="BU547" i="1"/>
  <c r="Y930" i="1"/>
  <c r="U980" i="1"/>
  <c r="BI782" i="1"/>
  <c r="CC676" i="1"/>
  <c r="BI1978" i="1"/>
  <c r="BI565" i="1"/>
  <c r="BY1334" i="1"/>
  <c r="BU1086" i="1"/>
  <c r="AO886" i="1"/>
  <c r="I1013" i="1"/>
  <c r="BQ1072" i="1"/>
  <c r="CC956" i="1"/>
  <c r="U931" i="1"/>
  <c r="U546" i="1"/>
  <c r="BY1691" i="1"/>
  <c r="CC638" i="1"/>
  <c r="BQ925" i="1"/>
  <c r="BU1097" i="1"/>
  <c r="CC960" i="1"/>
  <c r="AC1036" i="1"/>
  <c r="U999" i="1"/>
  <c r="CC1281" i="1"/>
  <c r="AO2352" i="1"/>
  <c r="BA1105" i="1"/>
  <c r="I893" i="1"/>
  <c r="BQ1030" i="1"/>
  <c r="U1182" i="1"/>
  <c r="BE1338" i="1"/>
  <c r="CG1644" i="1"/>
  <c r="CC851" i="1"/>
  <c r="AO1595" i="1"/>
  <c r="AS1505" i="1"/>
  <c r="AS2084" i="1"/>
  <c r="CG847" i="1"/>
  <c r="BQ915" i="1"/>
  <c r="AO1530" i="1"/>
  <c r="Q1071" i="1"/>
  <c r="BU1089" i="1"/>
  <c r="BU363" i="1"/>
  <c r="Y1071" i="1"/>
  <c r="Y1330" i="1"/>
  <c r="AW1243" i="1"/>
  <c r="BY686" i="1"/>
  <c r="CG1167" i="1"/>
  <c r="AG1429" i="1"/>
  <c r="CG810" i="1"/>
  <c r="BQ1148" i="1"/>
  <c r="BY279" i="1"/>
  <c r="BY1876" i="1"/>
  <c r="BY974" i="1"/>
  <c r="BI734" i="1"/>
  <c r="AW2380" i="1"/>
  <c r="CC277" i="1"/>
  <c r="BI473" i="1"/>
  <c r="BI1386" i="1"/>
  <c r="BA1819" i="1"/>
  <c r="BU1016" i="1"/>
  <c r="BM2262" i="1"/>
  <c r="AC889" i="1"/>
  <c r="AK2366" i="1"/>
  <c r="BU1223" i="1"/>
  <c r="BI538" i="1"/>
  <c r="AO1428" i="1"/>
  <c r="AS1887" i="1"/>
  <c r="AS981" i="1"/>
  <c r="AS2276" i="1"/>
  <c r="BM1211" i="1"/>
  <c r="CC2262" i="1"/>
  <c r="BY1590" i="1"/>
  <c r="Y644" i="1"/>
  <c r="CC2455" i="1"/>
  <c r="BI1426" i="1"/>
  <c r="U2596" i="1"/>
  <c r="M1183" i="1"/>
  <c r="CG2506" i="1"/>
  <c r="BI1245" i="1"/>
  <c r="BY575" i="1"/>
  <c r="CG1447" i="1"/>
  <c r="AW1897" i="1"/>
  <c r="BE1511" i="1"/>
  <c r="BM2169" i="1"/>
  <c r="Q342" i="1"/>
  <c r="BY523" i="1"/>
  <c r="CC1400" i="1"/>
  <c r="BA2202" i="1"/>
  <c r="CG1345" i="1"/>
  <c r="M1671" i="1"/>
  <c r="AO888" i="1"/>
  <c r="I1014" i="1"/>
  <c r="Y356" i="1"/>
  <c r="BU1306" i="1"/>
  <c r="BA1701" i="1"/>
  <c r="AG1525" i="1"/>
  <c r="CC704" i="1"/>
  <c r="AW1176" i="1"/>
  <c r="CG1684" i="1"/>
  <c r="AW398" i="1"/>
  <c r="BM319" i="1"/>
  <c r="BI390" i="1"/>
  <c r="CG683" i="1"/>
  <c r="CG881" i="1"/>
  <c r="Q1328" i="1"/>
  <c r="CC1076" i="1"/>
  <c r="AK1047" i="1"/>
  <c r="M999" i="1"/>
  <c r="CG1162" i="1"/>
  <c r="CG1111" i="1"/>
  <c r="AG742" i="1"/>
  <c r="BM742" i="1"/>
  <c r="CC390" i="1"/>
  <c r="AW341" i="1"/>
  <c r="AS1089" i="1"/>
  <c r="BQ1033" i="1"/>
  <c r="Q970" i="1"/>
  <c r="CG1335" i="1"/>
  <c r="AW1785" i="1"/>
  <c r="BM1576" i="1"/>
  <c r="BI1905" i="1"/>
  <c r="BI690" i="1"/>
  <c r="AW2231" i="1"/>
  <c r="M1467" i="1"/>
  <c r="AO1182" i="1"/>
  <c r="BU1666" i="1"/>
  <c r="M1288" i="1"/>
  <c r="Y1971" i="1"/>
  <c r="CC2335" i="1"/>
  <c r="AW2107" i="1"/>
  <c r="AW1804" i="1"/>
  <c r="AW2401" i="1"/>
  <c r="BU705" i="1"/>
  <c r="U959" i="1"/>
  <c r="CG2358" i="1"/>
  <c r="BI1646" i="1"/>
  <c r="BY1071" i="1"/>
  <c r="M1329" i="1"/>
  <c r="AS1929" i="1"/>
  <c r="BM2441" i="1"/>
  <c r="BY1589" i="1"/>
  <c r="BA2503" i="1"/>
  <c r="Y2038" i="1"/>
  <c r="AW2244" i="1"/>
  <c r="BA1821" i="1"/>
  <c r="BA2363" i="1"/>
  <c r="CC1369" i="1"/>
  <c r="BI1222" i="1"/>
  <c r="AS1603" i="1"/>
  <c r="AS2213" i="1"/>
  <c r="BM1183" i="1"/>
  <c r="AK1281" i="1"/>
  <c r="BE1603" i="1"/>
  <c r="BI2407" i="1"/>
  <c r="BA1793" i="1"/>
  <c r="BI1411" i="1"/>
  <c r="CG2059" i="1"/>
  <c r="U309" i="1"/>
  <c r="BQ645" i="1"/>
  <c r="CC747" i="1"/>
  <c r="U1069" i="1"/>
  <c r="CC1427" i="1"/>
  <c r="BU888" i="1"/>
  <c r="AC1065" i="1"/>
  <c r="AO1902" i="1"/>
  <c r="CC369" i="1"/>
  <c r="CG280" i="1"/>
  <c r="AC497" i="1"/>
  <c r="AS694" i="1"/>
  <c r="BI1183" i="1"/>
  <c r="BM992" i="1"/>
  <c r="M888" i="1"/>
  <c r="CG837" i="1"/>
  <c r="BA963" i="1"/>
  <c r="BE1281" i="1"/>
  <c r="BU998" i="1"/>
  <c r="CG944" i="1"/>
  <c r="BA1236" i="1"/>
  <c r="BY939" i="1"/>
  <c r="AW900" i="1"/>
  <c r="BQ1215" i="1"/>
  <c r="BU628" i="1"/>
  <c r="BI1537" i="1"/>
  <c r="BA2154" i="1"/>
  <c r="AW2458" i="1"/>
  <c r="BY1593" i="1"/>
  <c r="BM775" i="1"/>
  <c r="BY1881" i="1"/>
  <c r="AO2178" i="1"/>
  <c r="BQ609" i="1"/>
  <c r="BU2447" i="1"/>
  <c r="BM1566" i="1"/>
  <c r="AS1897" i="1"/>
  <c r="BE2492" i="1"/>
  <c r="BA1938" i="1"/>
  <c r="CC2542" i="1"/>
  <c r="M1769" i="1"/>
  <c r="BQ938" i="1"/>
  <c r="BE1881" i="1"/>
  <c r="BI1624" i="1"/>
  <c r="BA2099" i="1"/>
  <c r="AK2471" i="1"/>
  <c r="BQ1870" i="1"/>
  <c r="AO2066" i="1"/>
  <c r="CG2512" i="1"/>
  <c r="BE1673" i="1"/>
  <c r="CC1406" i="1"/>
  <c r="BM2101" i="1"/>
  <c r="BM1554" i="1"/>
  <c r="CG897" i="1"/>
  <c r="AS2482" i="1"/>
  <c r="BM294" i="1"/>
  <c r="BQ1328" i="1"/>
  <c r="U2013" i="1"/>
  <c r="Y488" i="1"/>
  <c r="BE1958" i="1"/>
  <c r="AO2514" i="1"/>
  <c r="BI361" i="1"/>
  <c r="I2569" i="1"/>
  <c r="BY2542" i="1"/>
  <c r="BI2162" i="1"/>
  <c r="BE1345" i="1"/>
  <c r="AW635" i="1"/>
  <c r="CC2155" i="1"/>
  <c r="M887" i="1"/>
  <c r="BQ1128" i="1"/>
  <c r="AS1338" i="1"/>
  <c r="AO719" i="1"/>
  <c r="BU1027" i="1"/>
  <c r="BA978" i="1"/>
  <c r="BA2126" i="1"/>
  <c r="CG2017" i="1"/>
  <c r="CG2171" i="1"/>
  <c r="BY1236" i="1"/>
  <c r="BM1041" i="1"/>
  <c r="AW435" i="1"/>
  <c r="BQ1485" i="1"/>
  <c r="AC1229" i="1"/>
  <c r="BQ280" i="1"/>
  <c r="AG645" i="1"/>
  <c r="BE1287" i="1"/>
  <c r="AW1260" i="1"/>
  <c r="Y1062" i="1"/>
  <c r="BI1126" i="1"/>
  <c r="CC372" i="1"/>
  <c r="CC376" i="1"/>
  <c r="Q350" i="1"/>
  <c r="BA1120" i="1"/>
  <c r="BU1588" i="1"/>
  <c r="CG2280" i="1"/>
  <c r="BU2016" i="1"/>
  <c r="BA2344" i="1"/>
  <c r="BU1329" i="1"/>
  <c r="AO2436" i="1"/>
  <c r="BM1020" i="1"/>
  <c r="BQ1177" i="1"/>
  <c r="BE1645" i="1"/>
  <c r="AO2132" i="1"/>
  <c r="BE1762" i="1"/>
  <c r="AC2491" i="1"/>
  <c r="AC1181" i="1"/>
  <c r="Q2470" i="1"/>
  <c r="CG592" i="1"/>
  <c r="AS1387" i="1"/>
  <c r="CC1979" i="1"/>
  <c r="BY2260" i="1"/>
  <c r="AW1890" i="1"/>
  <c r="AK2456" i="1"/>
  <c r="AO1378" i="1"/>
  <c r="BE2083" i="1"/>
  <c r="BU1310" i="1"/>
  <c r="AW2423" i="1"/>
  <c r="M376" i="1"/>
  <c r="AS1133" i="1"/>
  <c r="BU1218" i="1"/>
  <c r="BY1981" i="1"/>
  <c r="AC1527" i="1"/>
  <c r="BY1497" i="1"/>
  <c r="BU1408" i="1"/>
  <c r="AK518" i="1"/>
  <c r="BA1986" i="1"/>
  <c r="BY1615" i="1"/>
  <c r="AS2212" i="1"/>
  <c r="AG2185" i="1"/>
  <c r="U1964" i="1"/>
  <c r="CC2498" i="1"/>
  <c r="BE2323" i="1"/>
  <c r="CC1932" i="1"/>
  <c r="AO2260" i="1"/>
  <c r="BM1413" i="1"/>
  <c r="AS1756" i="1"/>
  <c r="CG1134" i="1"/>
  <c r="AG1722" i="1"/>
  <c r="BM725" i="1"/>
  <c r="CG1071" i="1"/>
  <c r="AG988" i="1"/>
  <c r="CC1441" i="1"/>
  <c r="BU320" i="1"/>
  <c r="BU987" i="1"/>
  <c r="CG1001" i="1"/>
  <c r="BA2547" i="1"/>
  <c r="M1075" i="1"/>
  <c r="BY945" i="1"/>
  <c r="BM1887" i="1"/>
  <c r="BY1616" i="1"/>
  <c r="BE1343" i="1"/>
  <c r="BU589" i="1"/>
  <c r="AS1464" i="1"/>
  <c r="BY642" i="1"/>
  <c r="BY931" i="1"/>
  <c r="U973" i="1"/>
  <c r="BU1723" i="1"/>
  <c r="CG397" i="1"/>
  <c r="Y2044" i="1"/>
  <c r="CC1492" i="1"/>
  <c r="BM2325" i="1"/>
  <c r="AS1110" i="1"/>
  <c r="CC1477" i="1"/>
  <c r="CG2197" i="1"/>
  <c r="BA575" i="1"/>
  <c r="BI1758" i="1"/>
  <c r="BY1525" i="1"/>
  <c r="AS1967" i="1"/>
  <c r="AK2542" i="1"/>
  <c r="AO2171" i="1"/>
  <c r="BE2533" i="1"/>
  <c r="CG468" i="1"/>
  <c r="BQ809" i="1"/>
  <c r="BM1244" i="1"/>
  <c r="BU462" i="1"/>
  <c r="AS1188" i="1"/>
  <c r="BA2034" i="1"/>
  <c r="M1531" i="1"/>
  <c r="AW1950" i="1"/>
  <c r="Y2546" i="1"/>
  <c r="AO2218" i="1"/>
  <c r="CC1538" i="1"/>
  <c r="AO1890" i="1"/>
  <c r="BA2297" i="1"/>
  <c r="BI1631" i="1"/>
  <c r="BI2477" i="1"/>
  <c r="BY1449" i="1"/>
  <c r="I1057" i="1"/>
  <c r="AS1688" i="1"/>
  <c r="AS368" i="1"/>
  <c r="BY2161" i="1"/>
  <c r="M1474" i="1"/>
  <c r="BM960" i="1"/>
  <c r="Y1705" i="1"/>
  <c r="CG1910" i="1"/>
  <c r="CG1596" i="1"/>
  <c r="BE2006" i="1"/>
  <c r="BY1516" i="1"/>
  <c r="AK2357" i="1"/>
  <c r="BE1247" i="1"/>
  <c r="AW991" i="1"/>
  <c r="AC923" i="1"/>
  <c r="CC340" i="1"/>
  <c r="BQ445" i="1"/>
  <c r="BM1013" i="1"/>
  <c r="BY1170" i="1"/>
  <c r="AS351" i="1"/>
  <c r="BQ1100" i="1"/>
  <c r="BY519" i="1"/>
  <c r="BM987" i="1"/>
  <c r="M791" i="1"/>
  <c r="AS805" i="1"/>
  <c r="BU544" i="1"/>
  <c r="CC1257" i="1"/>
  <c r="BU809" i="1"/>
  <c r="M1180" i="1"/>
  <c r="Y965" i="1"/>
  <c r="BA1349" i="1"/>
  <c r="CG572" i="1"/>
  <c r="AK921" i="1"/>
  <c r="Y887" i="1"/>
  <c r="CG291" i="1"/>
  <c r="Y1412" i="1"/>
  <c r="Y1386" i="1"/>
  <c r="BM546" i="1"/>
  <c r="M1722" i="1"/>
  <c r="BI1987" i="1"/>
  <c r="BM1833" i="1"/>
  <c r="AG2240" i="1"/>
  <c r="BM273" i="1"/>
  <c r="BA2477" i="1"/>
  <c r="CG1436" i="1"/>
  <c r="BU467" i="1"/>
  <c r="CG1554" i="1"/>
  <c r="BI1833" i="1"/>
  <c r="BA2594" i="1"/>
  <c r="BM1874" i="1"/>
  <c r="BQ431" i="1"/>
  <c r="BI1301" i="1"/>
  <c r="AW1750" i="1"/>
  <c r="I2311" i="1"/>
  <c r="BE1230" i="1"/>
  <c r="AS2435" i="1"/>
  <c r="AK1671" i="1"/>
  <c r="CG1972" i="1"/>
  <c r="BQ816" i="1"/>
  <c r="AG2168" i="1"/>
  <c r="BY1925" i="1"/>
  <c r="AS1988" i="1"/>
  <c r="Y1398" i="1"/>
  <c r="AW2149" i="1"/>
  <c r="BI2377" i="1"/>
  <c r="BE1429" i="1"/>
  <c r="AS502" i="1"/>
  <c r="BA1551" i="1"/>
  <c r="BA2234" i="1"/>
  <c r="AS1973" i="1"/>
  <c r="AO2261" i="1"/>
  <c r="CG1573" i="1"/>
  <c r="BE2365" i="1"/>
  <c r="CC1247" i="1"/>
  <c r="Y495" i="1"/>
  <c r="BU321" i="1"/>
  <c r="BQ1106" i="1"/>
  <c r="CC295" i="1"/>
  <c r="BU1399" i="1"/>
  <c r="BQ308" i="1"/>
  <c r="CG516" i="1"/>
  <c r="BI1232" i="1"/>
  <c r="BQ991" i="1"/>
  <c r="AK788" i="1"/>
  <c r="BY956" i="1"/>
  <c r="U693" i="1"/>
  <c r="AC594" i="1"/>
  <c r="AO2085" i="1"/>
  <c r="BU552" i="1"/>
  <c r="Y1084" i="1"/>
  <c r="BU791" i="1"/>
  <c r="BI2345" i="1"/>
  <c r="AS400" i="1"/>
  <c r="BM1110" i="1"/>
  <c r="Y1026" i="1"/>
  <c r="AO2371" i="1"/>
  <c r="Y2539" i="1"/>
  <c r="BU1491" i="1"/>
  <c r="CG2105" i="1"/>
  <c r="BM1146" i="1"/>
  <c r="AO2457" i="1"/>
  <c r="BU1371" i="1"/>
  <c r="BQ722" i="1"/>
  <c r="U579" i="1"/>
  <c r="Y2598" i="1"/>
  <c r="Q2573" i="1"/>
  <c r="BY1740" i="1"/>
  <c r="Y1595" i="1"/>
  <c r="CC1701" i="1"/>
  <c r="AK2353" i="1"/>
  <c r="AW1918" i="1"/>
  <c r="AK1820" i="1"/>
  <c r="BI631" i="1"/>
  <c r="BE929" i="1"/>
  <c r="BE1523" i="1"/>
  <c r="CG1303" i="1"/>
  <c r="AS2014" i="1"/>
  <c r="CC445" i="1"/>
  <c r="CG1316" i="1"/>
  <c r="BA1149" i="1"/>
  <c r="BA2507" i="1"/>
  <c r="AS252" i="1"/>
  <c r="CC1188" i="1"/>
  <c r="Y2350" i="1"/>
  <c r="CG1427" i="1"/>
  <c r="AK838" i="1"/>
  <c r="BM1513" i="1"/>
  <c r="AC2112" i="1"/>
  <c r="Y2527" i="1"/>
  <c r="AW2168" i="1"/>
  <c r="BQ1131" i="1"/>
  <c r="CC1897" i="1"/>
  <c r="BY2192" i="1"/>
  <c r="CG1341" i="1"/>
  <c r="AW1856" i="1"/>
  <c r="BQ2441" i="1"/>
  <c r="I2567" i="1"/>
  <c r="BY1567" i="1"/>
  <c r="AS2371" i="1"/>
  <c r="BE1428" i="1"/>
  <c r="AO1680" i="1"/>
  <c r="Y1887" i="1"/>
  <c r="BU370" i="1"/>
  <c r="M496" i="1"/>
  <c r="M1084" i="1"/>
  <c r="U929" i="1"/>
  <c r="U1000" i="1"/>
  <c r="I494" i="1"/>
  <c r="BQ1153" i="1"/>
  <c r="M1159" i="1"/>
  <c r="AW1335" i="1"/>
  <c r="BQ1152" i="1"/>
  <c r="Q1868" i="1"/>
  <c r="CC1436" i="1"/>
  <c r="BY482" i="1"/>
  <c r="BY1251" i="1"/>
  <c r="M1674" i="1"/>
  <c r="BE1379" i="1"/>
  <c r="AO728" i="1"/>
  <c r="CG1232" i="1"/>
  <c r="M1512" i="1"/>
  <c r="CG1632" i="1"/>
  <c r="AK694" i="1"/>
  <c r="BY1301" i="1"/>
  <c r="AS1779" i="1"/>
  <c r="BM1849" i="1"/>
  <c r="CC2182" i="1"/>
  <c r="BY2506" i="1"/>
  <c r="AC404" i="1"/>
  <c r="BA1429" i="1"/>
  <c r="BE980" i="1"/>
  <c r="Y1341" i="1"/>
  <c r="BE1867" i="1"/>
  <c r="Y1849" i="1"/>
  <c r="BM2308" i="1"/>
  <c r="BM2566" i="1"/>
  <c r="AC320" i="1"/>
  <c r="BM574" i="1"/>
  <c r="M1082" i="1"/>
  <c r="CG1456" i="1"/>
  <c r="AW1404" i="1"/>
  <c r="CC1896" i="1"/>
  <c r="BA2444" i="1"/>
  <c r="CC2232" i="1"/>
  <c r="CG1285" i="1"/>
  <c r="Y2233" i="1"/>
  <c r="BI1772" i="1"/>
  <c r="BA1912" i="1"/>
  <c r="AG1478" i="1"/>
  <c r="BE2146" i="1"/>
  <c r="I2583" i="1"/>
  <c r="AG2164" i="1"/>
  <c r="M1562" i="1"/>
  <c r="AS1635" i="1"/>
  <c r="AS361" i="1"/>
  <c r="CC1986" i="1"/>
  <c r="BA2569" i="1"/>
  <c r="BI2309" i="1"/>
  <c r="BU671" i="1"/>
  <c r="BY308" i="1"/>
  <c r="BA1435" i="1"/>
  <c r="AO1807" i="1"/>
  <c r="BE1894" i="1"/>
  <c r="I2491" i="1"/>
  <c r="BY2302" i="1"/>
  <c r="AS1880" i="1"/>
  <c r="BA2311" i="1"/>
  <c r="AW298" i="1"/>
  <c r="AS652" i="1"/>
  <c r="BU1593" i="1"/>
  <c r="CG2024" i="1"/>
  <c r="BA2083" i="1"/>
  <c r="CC2084" i="1"/>
  <c r="BM2484" i="1"/>
  <c r="BQ428" i="1"/>
  <c r="CC2423" i="1"/>
  <c r="AC1051" i="1"/>
  <c r="AK306" i="1"/>
  <c r="AS2191" i="1"/>
  <c r="BE1474" i="1"/>
  <c r="BI1511" i="1"/>
  <c r="BQ1097" i="1"/>
  <c r="AS1916" i="1"/>
  <c r="AW2286" i="1"/>
  <c r="CG1839" i="1"/>
  <c r="AS2506" i="1"/>
  <c r="BM1853" i="1"/>
  <c r="BI1161" i="1"/>
  <c r="BE1468" i="1"/>
  <c r="AO2339" i="1"/>
  <c r="BA2059" i="1"/>
  <c r="I2510" i="1"/>
  <c r="Y1624" i="1"/>
  <c r="CG888" i="1"/>
  <c r="Y1867" i="1"/>
  <c r="AG1673" i="1"/>
  <c r="CG1180" i="1"/>
  <c r="AW1545" i="1"/>
  <c r="CC2582" i="1"/>
  <c r="BQ1446" i="1"/>
  <c r="BI2569" i="1"/>
  <c r="BE2325" i="1"/>
  <c r="Y1835" i="1"/>
  <c r="BY1804" i="1"/>
  <c r="BI1779" i="1"/>
  <c r="AW1610" i="1"/>
  <c r="BI965" i="1"/>
  <c r="AK1870" i="1"/>
  <c r="BY1216" i="1"/>
  <c r="Y2444" i="1"/>
  <c r="CG2517" i="1"/>
  <c r="BU2427" i="1"/>
  <c r="AO2120" i="1"/>
  <c r="AK2440" i="1"/>
  <c r="Y1406" i="1"/>
  <c r="BE1308" i="1"/>
  <c r="CC1707" i="1"/>
  <c r="BM1390" i="1"/>
  <c r="Q249" i="1"/>
  <c r="AK2583" i="1"/>
  <c r="Q2356" i="1"/>
  <c r="BM1684" i="1"/>
  <c r="CC1009" i="1"/>
  <c r="M1264" i="1"/>
  <c r="BA1796" i="1"/>
  <c r="M277" i="1"/>
  <c r="AO320" i="1"/>
  <c r="AW1771" i="1"/>
  <c r="AC2504" i="1"/>
  <c r="CC1908" i="1"/>
  <c r="BY2475" i="1"/>
  <c r="BA1707" i="1"/>
  <c r="BY1365" i="1"/>
  <c r="AS2010" i="1"/>
  <c r="CG729" i="1"/>
  <c r="Y1826" i="1"/>
  <c r="AS264" i="1"/>
  <c r="AW2300" i="1"/>
  <c r="Q1869" i="1"/>
  <c r="AW2254" i="1"/>
  <c r="BE1225" i="1"/>
  <c r="M379" i="1"/>
  <c r="AO286" i="1"/>
  <c r="CC1834" i="1"/>
  <c r="CG2527" i="1"/>
  <c r="AW2065" i="1"/>
  <c r="AW2205" i="1"/>
  <c r="AK411" i="1"/>
  <c r="BU546" i="1"/>
  <c r="Y558" i="1"/>
  <c r="BY1672" i="1"/>
  <c r="U1378" i="1"/>
  <c r="BI1580" i="1"/>
  <c r="CG960" i="1"/>
  <c r="CG1523" i="1"/>
  <c r="AO2001" i="1"/>
  <c r="Y2484" i="1"/>
  <c r="BE2223" i="1"/>
  <c r="CC602" i="1"/>
  <c r="BU1506" i="1"/>
  <c r="Y250" i="1"/>
  <c r="BU1551" i="1"/>
  <c r="BE1936" i="1"/>
  <c r="Y1749" i="1"/>
  <c r="BM1999" i="1"/>
  <c r="AS743" i="1"/>
  <c r="BU1621" i="1"/>
  <c r="BA334" i="1"/>
  <c r="BA972" i="1"/>
  <c r="Y1951" i="1"/>
  <c r="BA1316" i="1"/>
  <c r="U2520" i="1"/>
  <c r="Y2239" i="1"/>
  <c r="AK663" i="1"/>
  <c r="Y1889" i="1"/>
  <c r="BY1443" i="1"/>
  <c r="BA294" i="1"/>
  <c r="AW1649" i="1"/>
  <c r="AS1499" i="1"/>
  <c r="Y2140" i="1"/>
  <c r="CC1685" i="1"/>
  <c r="BE1792" i="1"/>
  <c r="Q2476" i="1"/>
  <c r="CG2254" i="1"/>
  <c r="AC1075" i="1"/>
  <c r="AW1968" i="1"/>
  <c r="U2582" i="1"/>
  <c r="AK2413" i="1"/>
  <c r="Y1908" i="1"/>
  <c r="AG937" i="1"/>
  <c r="CC2156" i="1"/>
  <c r="M2307" i="1"/>
  <c r="M567" i="1"/>
  <c r="M1506" i="1"/>
  <c r="BQ447" i="1"/>
  <c r="BY1352" i="1"/>
  <c r="BM1826" i="1"/>
  <c r="CG1406" i="1"/>
  <c r="CC1924" i="1"/>
  <c r="BU685" i="1"/>
  <c r="AW1869" i="1"/>
  <c r="U1867" i="1"/>
  <c r="Q1068" i="1"/>
  <c r="BQ498" i="1"/>
  <c r="Y1397" i="1"/>
  <c r="AW1832" i="1"/>
  <c r="BU2547" i="1"/>
  <c r="CG1779" i="1"/>
  <c r="AG417" i="1"/>
  <c r="CC1525" i="1"/>
  <c r="AG2219" i="1"/>
  <c r="AS1184" i="1"/>
  <c r="BM2394" i="1"/>
  <c r="BM1489" i="1"/>
  <c r="Y838" i="1"/>
  <c r="BM509" i="1"/>
  <c r="AS1772" i="1"/>
  <c r="BY1523" i="1"/>
  <c r="BU638" i="1"/>
  <c r="BQ2582" i="1"/>
  <c r="Q2472" i="1"/>
  <c r="AG2211" i="1"/>
  <c r="AW1811" i="1"/>
  <c r="I994" i="1"/>
  <c r="BM2594" i="1"/>
  <c r="AO1553" i="1"/>
  <c r="BM1287" i="1"/>
  <c r="BY2582" i="1"/>
  <c r="AK2547" i="1"/>
  <c r="CC1589" i="1"/>
  <c r="BM2450" i="1"/>
  <c r="AS1266" i="1"/>
  <c r="BU2521" i="1"/>
  <c r="BE2000" i="1"/>
  <c r="AS1664" i="1"/>
  <c r="Y1650" i="1"/>
  <c r="BU1966" i="1"/>
  <c r="U2435" i="1"/>
  <c r="BY1859" i="1"/>
  <c r="BE840" i="1"/>
  <c r="AC2519" i="1"/>
  <c r="BQ1482" i="1"/>
  <c r="U438" i="1"/>
  <c r="CC2476" i="1"/>
  <c r="BU355" i="1"/>
  <c r="BQ1453" i="1"/>
  <c r="CG809" i="1"/>
  <c r="Y1453" i="1"/>
  <c r="BA2170" i="1"/>
  <c r="BE2465" i="1"/>
  <c r="CC1852" i="1"/>
  <c r="U2112" i="1"/>
  <c r="BQ2556" i="1"/>
  <c r="BY2045" i="1"/>
  <c r="I2581" i="1"/>
  <c r="CC1819" i="1"/>
  <c r="BQ1643" i="1"/>
  <c r="BA1958" i="1"/>
  <c r="BA987" i="1"/>
  <c r="BE1519" i="1"/>
  <c r="BE260" i="1"/>
  <c r="BU2413" i="1"/>
  <c r="AK2346" i="1"/>
  <c r="AS2044" i="1"/>
  <c r="BY1720" i="1"/>
  <c r="BE483" i="1"/>
  <c r="M551" i="1"/>
  <c r="BA1321" i="1"/>
  <c r="Q512" i="1"/>
  <c r="AC319" i="1"/>
  <c r="BM2079" i="1"/>
  <c r="AO284" i="1"/>
  <c r="Y2451" i="1"/>
  <c r="BA419" i="1"/>
  <c r="AO2083" i="1"/>
  <c r="AK2520" i="1"/>
  <c r="U538" i="1"/>
  <c r="Y917" i="1"/>
  <c r="AK1769" i="1"/>
  <c r="BA2210" i="1"/>
  <c r="BE1469" i="1"/>
  <c r="AK620" i="1"/>
  <c r="AK469" i="1"/>
  <c r="BI277" i="1"/>
  <c r="AG533" i="1"/>
  <c r="U292" i="1"/>
  <c r="BI599" i="1"/>
  <c r="I538" i="1"/>
  <c r="BU550" i="1"/>
  <c r="AW460" i="1"/>
  <c r="BE2139" i="1"/>
  <c r="BI2281" i="1"/>
  <c r="U1621" i="1"/>
  <c r="BE2233" i="1"/>
  <c r="AW2590" i="1"/>
  <c r="CC347" i="1"/>
  <c r="CC2539" i="1"/>
  <c r="I2472" i="1"/>
  <c r="AK809" i="1"/>
  <c r="BU1659" i="1"/>
  <c r="BM1803" i="1"/>
  <c r="M357" i="1"/>
  <c r="BI698" i="1"/>
  <c r="AS378" i="1"/>
  <c r="BM1520" i="1"/>
  <c r="Y392" i="1"/>
  <c r="BU1625" i="1"/>
  <c r="Y2407" i="1"/>
  <c r="AS1764" i="1"/>
  <c r="AW2386" i="1"/>
  <c r="AO1784" i="1"/>
  <c r="Q413" i="1"/>
  <c r="I2309" i="1"/>
  <c r="BI2259" i="1"/>
  <c r="BM2598" i="1"/>
  <c r="BM2198" i="1"/>
  <c r="AG1772" i="1"/>
  <c r="CC1671" i="1"/>
  <c r="AS1429" i="1"/>
  <c r="AS2164" i="1"/>
  <c r="AS1064" i="1"/>
  <c r="AG1965" i="1"/>
  <c r="AO2094" i="1"/>
  <c r="BA1477" i="1"/>
  <c r="CG680" i="1"/>
  <c r="BM1363" i="1"/>
  <c r="AG427" i="1"/>
  <c r="CG370" i="1"/>
  <c r="AO2463" i="1"/>
  <c r="BE1709" i="1"/>
  <c r="BQ1371" i="1"/>
  <c r="BI1852" i="1"/>
  <c r="BQ2454" i="1"/>
  <c r="BE376" i="1"/>
  <c r="BA2379" i="1"/>
  <c r="BI1679" i="1"/>
  <c r="BM1645" i="1"/>
  <c r="BU1546" i="1"/>
  <c r="Y2282" i="1"/>
  <c r="BA1971" i="1"/>
  <c r="U2111" i="1"/>
  <c r="BQ2427" i="1"/>
  <c r="AO624" i="1"/>
  <c r="Y2111" i="1"/>
  <c r="BQ1916" i="1"/>
  <c r="CG1323" i="1"/>
  <c r="BM2030" i="1"/>
  <c r="BY2051" i="1"/>
  <c r="AG509" i="1"/>
  <c r="BI2069" i="1"/>
  <c r="AS1728" i="1"/>
  <c r="BU1344" i="1"/>
  <c r="BM2245" i="1"/>
  <c r="CC1629" i="1"/>
  <c r="AS2122" i="1"/>
  <c r="BE2528" i="1"/>
  <c r="M1569" i="1"/>
  <c r="BE328" i="1"/>
  <c r="CC2253" i="1"/>
  <c r="AO1919" i="1"/>
  <c r="AS2325" i="1"/>
  <c r="BU1523" i="1"/>
  <c r="AO2246" i="1"/>
  <c r="AW2463" i="1"/>
  <c r="CG1226" i="1"/>
  <c r="Y1643" i="1"/>
  <c r="BY1343" i="1"/>
  <c r="AS2526" i="1"/>
  <c r="AW1784" i="1"/>
  <c r="CC1201" i="1"/>
  <c r="BI272" i="1"/>
  <c r="BA1259" i="1"/>
  <c r="U1821" i="1"/>
  <c r="AO1751" i="1"/>
  <c r="I2066" i="1"/>
  <c r="AC330" i="1"/>
  <c r="CC2191" i="1"/>
  <c r="CC250" i="1"/>
  <c r="AK2377" i="1"/>
  <c r="BQ1243" i="1"/>
  <c r="BY2372" i="1"/>
  <c r="CC1467" i="1"/>
  <c r="AK2301" i="1"/>
  <c r="CC1098" i="1"/>
  <c r="CG1755" i="1"/>
  <c r="I637" i="1"/>
  <c r="BQ872" i="1"/>
  <c r="CG1663" i="1"/>
  <c r="CC2000" i="1"/>
  <c r="BY1840" i="1"/>
  <c r="I617" i="1"/>
  <c r="AK517" i="1"/>
  <c r="AW372" i="1"/>
  <c r="AG505" i="1"/>
  <c r="U259" i="1"/>
  <c r="BY2210" i="1"/>
  <c r="M602" i="1"/>
  <c r="U1007" i="1"/>
  <c r="AK503" i="1"/>
  <c r="BM1748" i="1"/>
  <c r="CG2272" i="1"/>
  <c r="AS1569" i="1"/>
  <c r="BI1428" i="1"/>
  <c r="Y2021" i="1"/>
  <c r="BI1625" i="1"/>
  <c r="AS2156" i="1"/>
  <c r="Q441" i="1"/>
  <c r="I350" i="1"/>
  <c r="U2545" i="1"/>
  <c r="BE2461" i="1"/>
  <c r="AK774" i="1"/>
  <c r="AW2135" i="1"/>
  <c r="I1670" i="1"/>
  <c r="AK2280" i="1"/>
  <c r="BA1748" i="1"/>
  <c r="BY2568" i="1"/>
  <c r="AC1524" i="1"/>
  <c r="BI1903" i="1"/>
  <c r="Y1911" i="1"/>
  <c r="BY2412" i="1"/>
  <c r="AS1545" i="1"/>
  <c r="BU1512" i="1"/>
  <c r="BY1975" i="1"/>
  <c r="CG2569" i="1"/>
  <c r="BE1560" i="1"/>
  <c r="I600" i="1"/>
  <c r="BI1897" i="1"/>
  <c r="M442" i="1"/>
  <c r="BI1490" i="1"/>
  <c r="AS482" i="1"/>
  <c r="BM2434" i="1"/>
  <c r="BY1435" i="1"/>
  <c r="AS679" i="1"/>
  <c r="Y1961" i="1"/>
  <c r="AO720" i="1"/>
  <c r="AK1868" i="1"/>
  <c r="CG1308" i="1"/>
  <c r="CC2358" i="1"/>
  <c r="CG2064" i="1"/>
  <c r="BA2303" i="1"/>
  <c r="BI1436" i="1"/>
  <c r="BA1762" i="1"/>
  <c r="M1378" i="1"/>
  <c r="BI2251" i="1"/>
  <c r="CG1806" i="1"/>
  <c r="Y1943" i="1"/>
  <c r="Y2175" i="1"/>
  <c r="AW1705" i="1"/>
  <c r="AS1309" i="1"/>
  <c r="AW2108" i="1"/>
  <c r="Y293" i="1"/>
  <c r="BY595" i="1"/>
  <c r="CC2177" i="1"/>
  <c r="AW1218" i="1"/>
  <c r="U399" i="1"/>
  <c r="BY1268" i="1"/>
  <c r="AO1884" i="1"/>
  <c r="AC617" i="1"/>
  <c r="AS1898" i="1"/>
  <c r="AW2091" i="1"/>
  <c r="BM1873" i="1"/>
  <c r="BA2427" i="1"/>
  <c r="AW1960" i="1"/>
  <c r="CG1749" i="1"/>
  <c r="BQ1721" i="1"/>
  <c r="M474" i="1"/>
  <c r="BI2528" i="1"/>
  <c r="BE1853" i="1"/>
  <c r="BM1680" i="1"/>
  <c r="BI2176" i="1"/>
  <c r="AW1254" i="1"/>
  <c r="BE1330" i="1"/>
  <c r="AS1370" i="1"/>
  <c r="AW638" i="1"/>
  <c r="Q742" i="1"/>
  <c r="BE1918" i="1"/>
  <c r="BI1555" i="1"/>
  <c r="Y2210" i="1"/>
  <c r="Y1511" i="1"/>
  <c r="BE445" i="1"/>
  <c r="BY285" i="1"/>
  <c r="BA389" i="1"/>
  <c r="BA1329" i="1"/>
  <c r="BE2043" i="1"/>
  <c r="CG1890" i="1"/>
  <c r="BM2274" i="1"/>
  <c r="BY1686" i="1"/>
  <c r="BE1594" i="1"/>
  <c r="M1127" i="1"/>
  <c r="BY1639" i="1"/>
  <c r="CC1811" i="1"/>
  <c r="CG2269" i="1"/>
  <c r="BA1604" i="1"/>
  <c r="AW1940" i="1"/>
  <c r="AS2336" i="1"/>
  <c r="BQ1323" i="1"/>
  <c r="AS2143" i="1"/>
  <c r="BM1499" i="1"/>
  <c r="BA1909" i="1"/>
  <c r="U418" i="1"/>
  <c r="BU1414" i="1"/>
  <c r="BY2531" i="1"/>
  <c r="AS2428" i="1"/>
  <c r="AK823" i="1"/>
  <c r="BE1707" i="1"/>
  <c r="BE1559" i="1"/>
  <c r="AG2174" i="1"/>
  <c r="AO1869" i="1"/>
  <c r="BI2499" i="1"/>
  <c r="BM1880" i="1"/>
  <c r="AS257" i="1"/>
  <c r="BQ1379" i="1"/>
  <c r="BY1974" i="1"/>
  <c r="AO1946" i="1"/>
  <c r="BE2016" i="1"/>
  <c r="Q404" i="1"/>
  <c r="BY1462" i="1"/>
  <c r="BI2539" i="1"/>
  <c r="Y2433" i="1"/>
  <c r="AK734" i="1"/>
  <c r="AO1938" i="1"/>
  <c r="CC1601" i="1"/>
  <c r="AO2213" i="1"/>
  <c r="AW2132" i="1"/>
  <c r="AO2519" i="1"/>
  <c r="AS1467" i="1"/>
  <c r="BI2149" i="1"/>
  <c r="AS2099" i="1"/>
  <c r="AK2434" i="1"/>
  <c r="BM1639" i="1"/>
  <c r="BU2213" i="1"/>
  <c r="BQ1307" i="1"/>
  <c r="CC462" i="1"/>
  <c r="BY601" i="1"/>
  <c r="BI1478" i="1"/>
  <c r="BI368" i="1"/>
  <c r="AW406" i="1"/>
  <c r="Q448" i="1"/>
  <c r="BM691" i="1"/>
  <c r="AC1054" i="1"/>
  <c r="AG791" i="1"/>
  <c r="BI732" i="1"/>
  <c r="BU697" i="1"/>
  <c r="I977" i="1"/>
  <c r="AS1231" i="1"/>
  <c r="CC1117" i="1"/>
  <c r="CC1006" i="1"/>
  <c r="BU971" i="1"/>
  <c r="BU1112" i="1"/>
  <c r="AC592" i="1"/>
  <c r="M741" i="1"/>
  <c r="AW1135" i="1"/>
  <c r="AG1623" i="1"/>
  <c r="BY749" i="1"/>
  <c r="CC980" i="1"/>
  <c r="BI1085" i="1"/>
  <c r="AS643" i="1"/>
  <c r="BU700" i="1"/>
  <c r="BQ1540" i="1"/>
  <c r="CG875" i="1"/>
  <c r="CC379" i="1"/>
  <c r="AS1106" i="1"/>
  <c r="AS1020" i="1"/>
  <c r="BI1047" i="1"/>
  <c r="AG1084" i="1"/>
  <c r="U1377" i="1"/>
  <c r="AW309" i="1"/>
  <c r="AK2332" i="1"/>
  <c r="AK2506" i="1"/>
  <c r="BU414" i="1"/>
  <c r="Y1036" i="1"/>
  <c r="BM867" i="1"/>
  <c r="AW351" i="1"/>
  <c r="U1054" i="1"/>
  <c r="Q897" i="1"/>
  <c r="BM449" i="1"/>
  <c r="Y921" i="1"/>
  <c r="M1121" i="1"/>
  <c r="AW2253" i="1"/>
  <c r="BM781" i="1"/>
  <c r="AS986" i="1"/>
  <c r="BM1196" i="1"/>
  <c r="AK2387" i="1"/>
  <c r="AW334" i="1"/>
  <c r="AK495" i="1"/>
  <c r="BA1281" i="1"/>
  <c r="AW2527" i="1"/>
  <c r="BE1910" i="1"/>
  <c r="BA1924" i="1"/>
  <c r="AO1895" i="1"/>
  <c r="AO1831" i="1"/>
  <c r="CC1961" i="1"/>
  <c r="BM2455" i="1"/>
  <c r="AO2343" i="1"/>
  <c r="BM931" i="1"/>
  <c r="BM1083" i="1"/>
  <c r="BM1301" i="1"/>
  <c r="BE2099" i="1"/>
  <c r="CG1553" i="1"/>
  <c r="AS2105" i="1"/>
  <c r="BA2491" i="1"/>
  <c r="BI2352" i="1"/>
  <c r="BU1443" i="1"/>
  <c r="BM714" i="1"/>
  <c r="BI1405" i="1"/>
  <c r="CC1820" i="1"/>
  <c r="CC2021" i="1"/>
  <c r="AK2318" i="1"/>
  <c r="BQ2496" i="1"/>
  <c r="CC2080" i="1"/>
  <c r="BU279" i="1"/>
  <c r="BQ774" i="1"/>
  <c r="BE343" i="1"/>
  <c r="BU341" i="1"/>
  <c r="AS2001" i="1"/>
  <c r="AS2594" i="1"/>
  <c r="Y2294" i="1"/>
  <c r="AW2567" i="1"/>
  <c r="BE1050" i="1"/>
  <c r="AC517" i="1"/>
  <c r="BM2416" i="1"/>
  <c r="AS2433" i="1"/>
  <c r="BM2175" i="1"/>
  <c r="BU2405" i="1"/>
  <c r="CG365" i="1"/>
  <c r="AG2307" i="1"/>
  <c r="BE951" i="1"/>
  <c r="AK2317" i="1"/>
  <c r="BU251" i="1"/>
  <c r="BY1337" i="1"/>
  <c r="BI1111" i="1"/>
  <c r="AK887" i="1"/>
  <c r="BU505" i="1"/>
  <c r="BY1161" i="1"/>
  <c r="AS803" i="1"/>
  <c r="BI1211" i="1"/>
  <c r="BU1281" i="1"/>
  <c r="AS727" i="1"/>
  <c r="BI1145" i="1"/>
  <c r="Y1015" i="1"/>
  <c r="BU854" i="1"/>
  <c r="BA1212" i="1"/>
  <c r="BI1944" i="1"/>
  <c r="AC2434" i="1"/>
  <c r="BQ1155" i="1"/>
  <c r="BM301" i="1"/>
  <c r="BQ1469" i="1"/>
  <c r="CC2497" i="1"/>
  <c r="BM946" i="1"/>
  <c r="Q894" i="1"/>
  <c r="AW277" i="1"/>
  <c r="AK2575" i="1"/>
  <c r="Y2360" i="1"/>
  <c r="CG2041" i="1"/>
  <c r="U2507" i="1"/>
  <c r="BM1841" i="1"/>
  <c r="BY2062" i="1"/>
  <c r="Y2528" i="1"/>
  <c r="Y1959" i="1"/>
  <c r="BY410" i="1"/>
  <c r="CC1846" i="1"/>
  <c r="AC2510" i="1"/>
  <c r="BA1233" i="1"/>
  <c r="BE2534" i="1"/>
  <c r="BM1834" i="1"/>
  <c r="BM2058" i="1"/>
  <c r="AW2535" i="1"/>
  <c r="BI336" i="1"/>
  <c r="Y1700" i="1"/>
  <c r="AC1967" i="1"/>
  <c r="BY1349" i="1"/>
  <c r="AS2209" i="1"/>
  <c r="U2490" i="1"/>
  <c r="CG2260" i="1"/>
  <c r="Q2596" i="1"/>
  <c r="BE2562" i="1"/>
  <c r="AG2115" i="1"/>
  <c r="I455" i="1"/>
  <c r="CC1460" i="1"/>
  <c r="Y1701" i="1"/>
  <c r="CC1330" i="1"/>
  <c r="AW1601" i="1"/>
  <c r="BM2247" i="1"/>
  <c r="AW2204" i="1"/>
  <c r="Y2443" i="1"/>
  <c r="U2479" i="1"/>
  <c r="BI1372" i="1"/>
  <c r="AS1435" i="1"/>
  <c r="BA2555" i="1"/>
  <c r="BQ1411" i="1"/>
  <c r="CC910" i="1"/>
  <c r="BM1727" i="1"/>
  <c r="AO1918" i="1"/>
  <c r="BE1877" i="1"/>
  <c r="BQ2451" i="1"/>
  <c r="CC385" i="1"/>
  <c r="BI566" i="1"/>
  <c r="M894" i="1"/>
  <c r="BU715" i="1"/>
  <c r="Q987" i="1"/>
  <c r="AO722" i="1"/>
  <c r="Y915" i="1"/>
  <c r="AW434" i="1"/>
  <c r="CC1231" i="1"/>
  <c r="M1245" i="1"/>
  <c r="CG566" i="1"/>
  <c r="BY998" i="1"/>
  <c r="BU1323" i="1"/>
  <c r="BQ2491" i="1"/>
  <c r="AS1146" i="1"/>
  <c r="BI1083" i="1"/>
  <c r="U1428" i="1"/>
  <c r="AS2552" i="1"/>
  <c r="BA1189" i="1"/>
  <c r="AW383" i="1"/>
  <c r="BQ389" i="1"/>
  <c r="Y1056" i="1"/>
  <c r="BM1492" i="1"/>
  <c r="BM2119" i="1"/>
  <c r="BY1986" i="1"/>
  <c r="AW1639" i="1"/>
  <c r="Y2171" i="1"/>
  <c r="BU741" i="1"/>
  <c r="BM1875" i="1"/>
  <c r="Q544" i="1"/>
  <c r="AS1761" i="1"/>
  <c r="AS2324" i="1"/>
  <c r="Y1583" i="1"/>
  <c r="BI725" i="1"/>
  <c r="BM1427" i="1"/>
  <c r="AS2202" i="1"/>
  <c r="BE888" i="1"/>
  <c r="BE2176" i="1"/>
  <c r="BU615" i="1"/>
  <c r="BA1400" i="1"/>
  <c r="CC1187" i="1"/>
  <c r="BI1770" i="1"/>
  <c r="CG2364" i="1"/>
  <c r="AO1645" i="1"/>
  <c r="Y1783" i="1"/>
  <c r="BI2527" i="1"/>
  <c r="AK606" i="1"/>
  <c r="AW1677" i="1"/>
  <c r="AO2288" i="1"/>
  <c r="Y1365" i="1"/>
  <c r="BE2211" i="1"/>
  <c r="U2420" i="1"/>
  <c r="AW2126" i="1"/>
  <c r="CC1489" i="1"/>
  <c r="BE1597" i="1"/>
  <c r="BA995" i="1"/>
  <c r="BE1798" i="1"/>
  <c r="AO2034" i="1"/>
  <c r="BU1301" i="1"/>
  <c r="BE1672" i="1"/>
  <c r="Q2546" i="1"/>
  <c r="AO1915" i="1"/>
  <c r="BQ1363" i="1"/>
  <c r="AK2337" i="1"/>
  <c r="BU602" i="1"/>
  <c r="BQ1282" i="1"/>
  <c r="BI1443" i="1"/>
  <c r="BU663" i="1"/>
  <c r="BU1034" i="1"/>
  <c r="M1240" i="1"/>
  <c r="BI573" i="1"/>
  <c r="BQ459" i="1"/>
  <c r="BU1230" i="1"/>
  <c r="BM571" i="1"/>
  <c r="Y895" i="1"/>
  <c r="BM1191" i="1"/>
  <c r="AK595" i="1"/>
  <c r="CC2317" i="1"/>
  <c r="U986" i="1"/>
  <c r="CC326" i="1"/>
  <c r="AO641" i="1"/>
  <c r="AW2357" i="1"/>
  <c r="BQ721" i="1"/>
  <c r="BU734" i="1"/>
  <c r="BY818" i="1"/>
  <c r="AK2482" i="1"/>
  <c r="U496" i="1"/>
  <c r="I1229" i="1"/>
  <c r="I2437" i="1"/>
  <c r="BQ1359" i="1"/>
  <c r="M929" i="1"/>
  <c r="BI1566" i="1"/>
  <c r="BE2218" i="1"/>
  <c r="U2553" i="1"/>
  <c r="AW1110" i="1"/>
  <c r="CG1750" i="1"/>
  <c r="BE300" i="1"/>
  <c r="M1532" i="1"/>
  <c r="CC2195" i="1"/>
  <c r="BY1274" i="1"/>
  <c r="I1867" i="1"/>
  <c r="AS700" i="1"/>
  <c r="BU1274" i="1"/>
  <c r="CC2517" i="1"/>
  <c r="AO1777" i="1"/>
  <c r="AS799" i="1"/>
  <c r="AK1916" i="1"/>
  <c r="Y399" i="1"/>
  <c r="BE455" i="1"/>
  <c r="AW1923" i="1"/>
  <c r="BA1629" i="1"/>
  <c r="BA2231" i="1"/>
  <c r="BI2553" i="1"/>
  <c r="BM2360" i="1"/>
  <c r="BY2575" i="1"/>
  <c r="AS1596" i="1"/>
  <c r="AS2360" i="1"/>
  <c r="CG1686" i="1"/>
  <c r="U1672" i="1"/>
  <c r="AW2413" i="1"/>
  <c r="Q347" i="1"/>
  <c r="BQ2567" i="1"/>
  <c r="AW1483" i="1"/>
  <c r="BA1000" i="1"/>
  <c r="CC516" i="1"/>
  <c r="AW1488" i="1"/>
  <c r="AK2534" i="1"/>
  <c r="BI2559" i="1"/>
  <c r="CG2073" i="1"/>
  <c r="BA950" i="1"/>
  <c r="AS2268" i="1"/>
  <c r="BQ727" i="1"/>
  <c r="U1022" i="1"/>
  <c r="CC1433" i="1"/>
  <c r="CC1384" i="1"/>
  <c r="AS1441" i="1"/>
  <c r="AW1400" i="1"/>
  <c r="AW1043" i="1"/>
  <c r="AW292" i="1"/>
  <c r="BU502" i="1"/>
  <c r="CC1020" i="1"/>
  <c r="AK2436" i="1"/>
  <c r="AW497" i="1"/>
  <c r="AK915" i="1"/>
  <c r="BQ733" i="1"/>
  <c r="AC546" i="1"/>
  <c r="M1107" i="1"/>
  <c r="BA1383" i="1"/>
  <c r="AW1390" i="1"/>
  <c r="BQ1624" i="1"/>
  <c r="BY2301" i="1"/>
  <c r="BU1380" i="1"/>
  <c r="BI1651" i="1"/>
  <c r="BY2114" i="1"/>
  <c r="BM2527" i="1"/>
  <c r="CG587" i="1"/>
  <c r="Y1653" i="1"/>
  <c r="CC2321" i="1"/>
  <c r="BE2486" i="1"/>
  <c r="BM1300" i="1"/>
  <c r="BQ928" i="1"/>
  <c r="BI1707" i="1"/>
  <c r="CG1971" i="1"/>
  <c r="BA1594" i="1"/>
  <c r="AW1096" i="1"/>
  <c r="BI1378" i="1"/>
  <c r="AW1875" i="1"/>
  <c r="CC2344" i="1"/>
  <c r="BI2045" i="1"/>
  <c r="I2520" i="1"/>
  <c r="I299" i="1"/>
  <c r="CG2580" i="1"/>
  <c r="CC811" i="1"/>
  <c r="CG1265" i="1"/>
  <c r="AS573" i="1"/>
  <c r="BY901" i="1"/>
  <c r="BI1316" i="1"/>
  <c r="BY2388" i="1"/>
  <c r="BE1721" i="1"/>
  <c r="BY2118" i="1"/>
  <c r="AG1523" i="1"/>
  <c r="M441" i="1"/>
  <c r="AS1915" i="1"/>
  <c r="BI1434" i="1"/>
  <c r="AO2293" i="1"/>
  <c r="BA2324" i="1"/>
  <c r="BM2044" i="1"/>
  <c r="BQ2553" i="1"/>
  <c r="BA1427" i="1"/>
  <c r="CC2405" i="1"/>
  <c r="AK2239" i="1"/>
  <c r="Y1754" i="1"/>
  <c r="AS2199" i="1"/>
  <c r="CC1162" i="1"/>
  <c r="Y1667" i="1"/>
  <c r="AS1176" i="1"/>
  <c r="U1020" i="1"/>
  <c r="BU936" i="1"/>
  <c r="BQ1194" i="1"/>
  <c r="BM1251" i="1"/>
  <c r="I449" i="1"/>
  <c r="BE788" i="1"/>
  <c r="BM1751" i="1"/>
  <c r="BQ440" i="1"/>
  <c r="BU785" i="1"/>
  <c r="CC1566" i="1"/>
  <c r="BI586" i="1"/>
  <c r="AO736" i="1"/>
  <c r="U918" i="1"/>
  <c r="BA1681" i="1"/>
  <c r="CG1075" i="1"/>
  <c r="Q1180" i="1"/>
  <c r="BM1093" i="1"/>
  <c r="CC1793" i="1"/>
  <c r="CC662" i="1"/>
  <c r="CG1652" i="1"/>
  <c r="AG2065" i="1"/>
  <c r="I2584" i="1"/>
  <c r="CG2380" i="1"/>
  <c r="AS762" i="1"/>
  <c r="BY634" i="1"/>
  <c r="AC509" i="1"/>
  <c r="CG2204" i="1"/>
  <c r="BM1790" i="1"/>
  <c r="AW2140" i="1"/>
  <c r="BA1800" i="1"/>
  <c r="CG1294" i="1"/>
  <c r="AG2014" i="1"/>
  <c r="BQ2570" i="1"/>
  <c r="BY694" i="1"/>
  <c r="AK2325" i="1"/>
  <c r="AW1093" i="1"/>
  <c r="BA1643" i="1"/>
  <c r="BI1420" i="1"/>
  <c r="AW2106" i="1"/>
  <c r="I2422" i="1"/>
  <c r="BE425" i="1"/>
  <c r="AS1463" i="1"/>
  <c r="BE2087" i="1"/>
  <c r="AW2245" i="1"/>
  <c r="AK999" i="1"/>
  <c r="AC2493" i="1"/>
  <c r="BU1436" i="1"/>
  <c r="BI790" i="1"/>
  <c r="BA1621" i="1"/>
  <c r="BA2455" i="1"/>
  <c r="CG1694" i="1"/>
  <c r="CG2430" i="1"/>
  <c r="BQ1364" i="1"/>
  <c r="BQ858" i="1"/>
  <c r="CG1442" i="1"/>
  <c r="BA1856" i="1"/>
  <c r="BE2037" i="1"/>
  <c r="AO2063" i="1"/>
  <c r="BU810" i="1"/>
  <c r="AG987" i="1"/>
  <c r="BI518" i="1"/>
  <c r="M1057" i="1"/>
  <c r="BA985" i="1"/>
  <c r="BU939" i="1"/>
  <c r="BA1022" i="1"/>
  <c r="AO1685" i="1"/>
  <c r="BE1153" i="1"/>
  <c r="CG1268" i="1"/>
  <c r="BU343" i="1"/>
  <c r="BM1247" i="1"/>
  <c r="I2429" i="1"/>
  <c r="BQ2213" i="1"/>
  <c r="CC517" i="1"/>
  <c r="BU1226" i="1"/>
  <c r="U2458" i="1"/>
  <c r="BQ400" i="1"/>
  <c r="AW1167" i="1"/>
  <c r="AW267" i="1"/>
  <c r="AC2546" i="1"/>
  <c r="CG1042" i="1"/>
  <c r="BY1342" i="1"/>
  <c r="BY714" i="1"/>
  <c r="AK1378" i="1"/>
  <c r="AW1995" i="1"/>
  <c r="BY1512" i="1"/>
  <c r="BI2100" i="1"/>
  <c r="AO2580" i="1"/>
  <c r="AW888" i="1"/>
  <c r="CC2288" i="1"/>
  <c r="BU1868" i="1"/>
  <c r="CC2378" i="1"/>
  <c r="BE1313" i="1"/>
  <c r="CC2510" i="1"/>
  <c r="CG1651" i="1"/>
  <c r="BQ2063" i="1"/>
  <c r="BQ671" i="1"/>
  <c r="CC2367" i="1"/>
  <c r="BE2002" i="1"/>
  <c r="Q2458" i="1"/>
  <c r="BU1433" i="1"/>
  <c r="CC1957" i="1"/>
  <c r="BQ2472" i="1"/>
  <c r="AG358" i="1"/>
  <c r="BI2066" i="1"/>
  <c r="AW2391" i="1"/>
  <c r="CC2575" i="1"/>
  <c r="CC1853" i="1"/>
  <c r="BI1664" i="1"/>
  <c r="AK2064" i="1"/>
  <c r="BI2567" i="1"/>
  <c r="BE2430" i="1"/>
  <c r="BM1628" i="1"/>
  <c r="I503" i="1"/>
  <c r="Y1601" i="1"/>
  <c r="Y2244" i="1"/>
  <c r="BU559" i="1"/>
  <c r="BY1737" i="1"/>
  <c r="CC1392" i="1"/>
  <c r="U351" i="1"/>
  <c r="Q2412" i="1"/>
  <c r="BA2008" i="1"/>
  <c r="I1964" i="1"/>
  <c r="CG1653" i="1"/>
  <c r="BY578" i="1"/>
  <c r="BI1076" i="1"/>
  <c r="AS1385" i="1"/>
  <c r="BI376" i="1"/>
  <c r="BQ662" i="1"/>
  <c r="CG831" i="1"/>
  <c r="M904" i="1"/>
  <c r="BU796" i="1"/>
  <c r="BU441" i="1"/>
  <c r="BM922" i="1"/>
  <c r="BY872" i="1"/>
  <c r="BY370" i="1"/>
  <c r="BM369" i="1"/>
  <c r="Y1065" i="1"/>
  <c r="BE946" i="1"/>
  <c r="CG446" i="1"/>
  <c r="AG447" i="1"/>
  <c r="AW902" i="1"/>
  <c r="AW979" i="1"/>
  <c r="AW958" i="1"/>
  <c r="AS1992" i="1"/>
  <c r="BQ838" i="1"/>
  <c r="BE2135" i="1"/>
  <c r="BM2534" i="1"/>
  <c r="BM2021" i="1"/>
  <c r="BI2583" i="1"/>
  <c r="CG272" i="1"/>
  <c r="AS1289" i="1"/>
  <c r="BI1812" i="1"/>
  <c r="AS1182" i="1"/>
  <c r="BI2246" i="1"/>
  <c r="CG2533" i="1"/>
  <c r="BM2086" i="1"/>
  <c r="AK2597" i="1"/>
  <c r="CG337" i="1"/>
  <c r="Y1593" i="1"/>
  <c r="CC2035" i="1"/>
  <c r="BI979" i="1"/>
  <c r="CG2114" i="1"/>
  <c r="BU2458" i="1"/>
  <c r="AK1576" i="1"/>
  <c r="BQ1350" i="1"/>
  <c r="AC987" i="1"/>
  <c r="Y1588" i="1"/>
  <c r="BQ463" i="1"/>
  <c r="CC1373" i="1"/>
  <c r="AS375" i="1"/>
  <c r="AS1300" i="1"/>
  <c r="CC2332" i="1"/>
  <c r="BM1861" i="1"/>
  <c r="BA890" i="1"/>
  <c r="Y1778" i="1"/>
  <c r="BI2178" i="1"/>
  <c r="AO251" i="1"/>
  <c r="BM2195" i="1"/>
  <c r="CG1818" i="1"/>
  <c r="BI957" i="1"/>
  <c r="BM1609" i="1"/>
  <c r="BI2052" i="1"/>
  <c r="BM1870" i="1"/>
  <c r="BY932" i="1"/>
  <c r="BU1085" i="1"/>
  <c r="BA417" i="1"/>
  <c r="BQ419" i="1"/>
  <c r="BM673" i="1"/>
  <c r="BM1491" i="1"/>
  <c r="AS1701" i="1"/>
  <c r="BI1709" i="1"/>
  <c r="BE610" i="1"/>
  <c r="AS697" i="1"/>
  <c r="BU425" i="1"/>
  <c r="AO1562" i="1"/>
  <c r="BM1706" i="1"/>
  <c r="BE1447" i="1"/>
  <c r="AS2057" i="1"/>
  <c r="CG2183" i="1"/>
  <c r="U2408" i="1"/>
  <c r="BY1383" i="1"/>
  <c r="AW2297" i="1"/>
  <c r="BE1000" i="1"/>
  <c r="BQ844" i="1"/>
  <c r="BA2358" i="1"/>
  <c r="AS1384" i="1"/>
  <c r="AW2575" i="1"/>
  <c r="BM2185" i="1"/>
  <c r="AG2167" i="1"/>
  <c r="AS1643" i="1"/>
  <c r="BE2482" i="1"/>
  <c r="BU629" i="1"/>
  <c r="AW2419" i="1"/>
  <c r="BY1356" i="1"/>
  <c r="Y2583" i="1"/>
  <c r="BI743" i="1"/>
  <c r="BY1989" i="1"/>
  <c r="U1915" i="1"/>
  <c r="BE1954" i="1"/>
  <c r="M1443" i="1"/>
  <c r="U2485" i="1"/>
  <c r="BE789" i="1"/>
  <c r="AK372" i="1"/>
  <c r="U1035" i="1"/>
  <c r="CG2112" i="1"/>
  <c r="BM2282" i="1"/>
  <c r="AS2176" i="1"/>
  <c r="BY1623" i="1"/>
  <c r="CC2387" i="1"/>
  <c r="I1050" i="1"/>
  <c r="AO410" i="1"/>
  <c r="BE1243" i="1"/>
  <c r="AK2421" i="1"/>
  <c r="CG2328" i="1"/>
  <c r="AG316" i="1"/>
  <c r="BU2449" i="1"/>
  <c r="AO1967" i="1"/>
  <c r="BI1170" i="1"/>
  <c r="AC2517" i="1"/>
  <c r="CC2504" i="1"/>
  <c r="M1534" i="1"/>
  <c r="AW2282" i="1"/>
  <c r="BA531" i="1"/>
  <c r="BI827" i="1"/>
  <c r="AO1730" i="1"/>
  <c r="AS2266" i="1"/>
  <c r="AS1786" i="1"/>
  <c r="AO2373" i="1"/>
  <c r="Q1183" i="1"/>
  <c r="U432" i="1"/>
  <c r="AC476" i="1"/>
  <c r="BE1229" i="1"/>
  <c r="AS635" i="1"/>
  <c r="BE405" i="1"/>
  <c r="Q1965" i="1"/>
  <c r="AK407" i="1"/>
  <c r="U2261" i="1"/>
  <c r="AS354" i="1"/>
  <c r="BE1883" i="1"/>
  <c r="BU2436" i="1"/>
  <c r="AC515" i="1"/>
  <c r="BY607" i="1"/>
  <c r="BY1560" i="1"/>
  <c r="AW1609" i="1"/>
  <c r="Y1328" i="1"/>
  <c r="M273" i="1"/>
  <c r="Y585" i="1"/>
  <c r="BQ1253" i="1"/>
  <c r="AS684" i="1"/>
  <c r="BE315" i="1"/>
  <c r="AW1264" i="1"/>
  <c r="AG609" i="1"/>
  <c r="BA1789" i="1"/>
  <c r="Y1491" i="1"/>
  <c r="Y2190" i="1"/>
  <c r="CG2310" i="1"/>
  <c r="AS1806" i="1"/>
  <c r="CG2295" i="1"/>
  <c r="I946" i="1"/>
  <c r="CG2223" i="1"/>
  <c r="AO1231" i="1"/>
  <c r="I558" i="1"/>
  <c r="BI1280" i="1"/>
  <c r="BI1866" i="1"/>
  <c r="U258" i="1"/>
  <c r="BA1307" i="1"/>
  <c r="AO2500" i="1"/>
  <c r="BA1747" i="1"/>
  <c r="AS2351" i="1"/>
  <c r="Y505" i="1"/>
  <c r="AS944" i="1"/>
  <c r="M460" i="1"/>
  <c r="BA2185" i="1"/>
  <c r="CG2499" i="1"/>
  <c r="CG1420" i="1"/>
  <c r="AW1852" i="1"/>
  <c r="U280" i="1"/>
  <c r="BA1372" i="1"/>
  <c r="AK2478" i="1"/>
  <c r="BE2394" i="1"/>
  <c r="AK698" i="1"/>
  <c r="AS739" i="1"/>
  <c r="BQ886" i="1"/>
  <c r="M1917" i="1"/>
  <c r="BA375" i="1"/>
  <c r="AS1250" i="1"/>
  <c r="AS580" i="1"/>
  <c r="Y362" i="1"/>
  <c r="CG2344" i="1"/>
  <c r="BQ1868" i="1"/>
  <c r="Y2034" i="1"/>
  <c r="BE2204" i="1"/>
  <c r="AS2132" i="1"/>
  <c r="CG1994" i="1"/>
  <c r="BI2436" i="1"/>
  <c r="BI2374" i="1"/>
  <c r="AW253" i="1"/>
  <c r="CC1784" i="1"/>
  <c r="BI2498" i="1"/>
  <c r="AO2022" i="1"/>
  <c r="AG2552" i="1"/>
  <c r="CC1457" i="1"/>
  <c r="Q741" i="1"/>
  <c r="Y1765" i="1"/>
  <c r="U490" i="1"/>
  <c r="BM1707" i="1"/>
  <c r="CG1867" i="1"/>
  <c r="BE2559" i="1"/>
  <c r="CG2213" i="1"/>
  <c r="BI2048" i="1"/>
  <c r="BE2213" i="1"/>
  <c r="CG1356" i="1"/>
  <c r="Y1456" i="1"/>
  <c r="BY1096" i="1"/>
  <c r="BY1833" i="1"/>
  <c r="CG1937" i="1"/>
  <c r="Y1777" i="1"/>
  <c r="AW2196" i="1"/>
  <c r="Y957" i="1"/>
  <c r="CC2154" i="1"/>
  <c r="I2486" i="1"/>
  <c r="U2359" i="1"/>
  <c r="AC371" i="1"/>
  <c r="AO2478" i="1"/>
  <c r="BE2129" i="1"/>
  <c r="Y1539" i="1"/>
  <c r="Y2192" i="1"/>
  <c r="BI2206" i="1"/>
  <c r="BI916" i="1"/>
  <c r="BM2289" i="1"/>
  <c r="Y328" i="1"/>
  <c r="BM2533" i="1"/>
  <c r="CC1764" i="1"/>
  <c r="AW2367" i="1"/>
  <c r="BI799" i="1"/>
  <c r="Y2078" i="1"/>
  <c r="AS2063" i="1"/>
  <c r="BA1330" i="1"/>
  <c r="CG1911" i="1"/>
  <c r="AW1600" i="1"/>
  <c r="BQ1385" i="1"/>
  <c r="Q1821" i="1"/>
  <c r="AK2297" i="1"/>
  <c r="U939" i="1"/>
  <c r="BY2363" i="1"/>
  <c r="BQ1005" i="1"/>
  <c r="BA1925" i="1"/>
  <c r="BE1736" i="1"/>
  <c r="BA1728" i="1"/>
  <c r="AW2379" i="1"/>
  <c r="Q2213" i="1"/>
  <c r="CC2401" i="1"/>
  <c r="AW1338" i="1"/>
  <c r="AS601" i="1"/>
  <c r="BA284" i="1"/>
  <c r="BA1265" i="1"/>
  <c r="Q554" i="1"/>
  <c r="AG385" i="1"/>
  <c r="BM2014" i="1"/>
  <c r="AO420" i="1"/>
  <c r="BU2435" i="1"/>
  <c r="BA372" i="1"/>
  <c r="AG2015" i="1"/>
  <c r="Y2500" i="1"/>
  <c r="U519" i="1"/>
  <c r="AC1027" i="1"/>
  <c r="BY1408" i="1"/>
  <c r="AO1628" i="1"/>
  <c r="AS2343" i="1"/>
  <c r="AO2065" i="1"/>
  <c r="AG687" i="1"/>
  <c r="AK1426" i="1"/>
  <c r="I630" i="1"/>
  <c r="I487" i="1"/>
  <c r="Q300" i="1"/>
  <c r="Y635" i="1"/>
  <c r="BY1112" i="1"/>
  <c r="M630" i="1"/>
  <c r="BI1442" i="1"/>
  <c r="CC1951" i="1"/>
  <c r="BY1805" i="1"/>
  <c r="CC2044" i="1"/>
  <c r="BY2465" i="1"/>
  <c r="BQ1639" i="1"/>
  <c r="BA2449" i="1"/>
  <c r="CG2196" i="1"/>
  <c r="BE768" i="1"/>
  <c r="BM1958" i="1"/>
  <c r="BI1393" i="1"/>
  <c r="AO419" i="1"/>
  <c r="BU1589" i="1"/>
  <c r="Y1958" i="1"/>
  <c r="Y2420" i="1"/>
  <c r="BA1646" i="1"/>
  <c r="AC2518" i="1"/>
  <c r="CG1943" i="1"/>
  <c r="AK337" i="1"/>
  <c r="Y1503" i="1"/>
  <c r="AK2063" i="1"/>
  <c r="Y1796" i="1"/>
  <c r="BY1992" i="1"/>
  <c r="M341" i="1"/>
  <c r="CC426" i="1"/>
  <c r="BQ2577" i="1"/>
  <c r="Y2549" i="1"/>
  <c r="AK778" i="1"/>
  <c r="CC1757" i="1"/>
  <c r="AW1720" i="1"/>
  <c r="AO2405" i="1"/>
  <c r="BA1804" i="1"/>
  <c r="Y2570" i="1"/>
  <c r="AS2255" i="1"/>
  <c r="AK726" i="1"/>
  <c r="BE621" i="1"/>
  <c r="BQ909" i="1"/>
  <c r="Y281" i="1"/>
  <c r="AO2342" i="1"/>
  <c r="Y1792" i="1"/>
  <c r="CC1001" i="1"/>
  <c r="BY1953" i="1"/>
  <c r="Y2212" i="1"/>
  <c r="BA252" i="1"/>
  <c r="AK2234" i="1"/>
  <c r="BQ1285" i="1"/>
  <c r="AW2153" i="1"/>
  <c r="CC2331" i="1"/>
  <c r="CC328" i="1"/>
  <c r="BU1138" i="1"/>
  <c r="BY663" i="1"/>
  <c r="Y2101" i="1"/>
  <c r="AW1685" i="1"/>
  <c r="AO2422" i="1"/>
  <c r="CC1748" i="1"/>
  <c r="AS2323" i="1"/>
  <c r="CC1322" i="1"/>
  <c r="BE1099" i="1"/>
  <c r="AS1538" i="1"/>
  <c r="AS509" i="1"/>
  <c r="CG1938" i="1"/>
  <c r="AS2469" i="1"/>
  <c r="CC1378" i="1"/>
  <c r="CC2514" i="1"/>
  <c r="BI1366" i="1"/>
  <c r="BM2016" i="1"/>
  <c r="AW1734" i="1"/>
  <c r="BE2351" i="1"/>
  <c r="BE1933" i="1"/>
  <c r="CG440" i="1"/>
  <c r="BA1743" i="1"/>
  <c r="BE1723" i="1"/>
  <c r="BA2429" i="1"/>
  <c r="BY1316" i="1"/>
  <c r="BY1800" i="1"/>
  <c r="CG1348" i="1"/>
  <c r="AS729" i="1"/>
  <c r="AS2356" i="1"/>
  <c r="AG564" i="1"/>
  <c r="AW2182" i="1"/>
  <c r="CC2135" i="1"/>
  <c r="M1821" i="1"/>
  <c r="BI2129" i="1"/>
  <c r="AW1945" i="1"/>
  <c r="BU411" i="1"/>
  <c r="I2461" i="1"/>
  <c r="BE1680" i="1"/>
  <c r="CG2577" i="1"/>
  <c r="BE1322" i="1"/>
  <c r="AG512" i="1"/>
  <c r="Q1057" i="1"/>
  <c r="AS2566" i="1"/>
  <c r="CC984" i="1"/>
  <c r="AS533" i="1"/>
  <c r="BU1499" i="1"/>
  <c r="AO2230" i="1"/>
  <c r="Y1945" i="1"/>
  <c r="CG2161" i="1"/>
  <c r="AO1590" i="1"/>
  <c r="AO2399" i="1"/>
  <c r="M1559" i="1"/>
  <c r="AW582" i="1"/>
  <c r="BE2342" i="1"/>
  <c r="BI1338" i="1"/>
  <c r="AG414" i="1"/>
  <c r="BY1509" i="1"/>
  <c r="AO2002" i="1"/>
  <c r="BA1896" i="1"/>
  <c r="BA2391" i="1"/>
  <c r="U578" i="1"/>
  <c r="BQ1653" i="1"/>
  <c r="Q340" i="1"/>
  <c r="I622" i="1"/>
  <c r="AS2582" i="1"/>
  <c r="CG2209" i="1"/>
  <c r="CG1152" i="1"/>
  <c r="Q1624" i="1"/>
  <c r="AS2590" i="1"/>
  <c r="BE1678" i="1"/>
  <c r="CC2251" i="1"/>
  <c r="CC1800" i="1"/>
  <c r="BA2378" i="1"/>
  <c r="BM1933" i="1"/>
  <c r="AS2290" i="1"/>
  <c r="BQ1069" i="1"/>
  <c r="U672" i="1"/>
  <c r="CC2356" i="1"/>
  <c r="BM2022" i="1"/>
  <c r="AS1678" i="1"/>
  <c r="BY2399" i="1"/>
  <c r="BU680" i="1"/>
  <c r="BM613" i="1"/>
  <c r="AG616" i="1"/>
  <c r="Q278" i="1"/>
  <c r="AO2406" i="1"/>
  <c r="BE420" i="1"/>
  <c r="AW2505" i="1"/>
  <c r="BI1418" i="1"/>
  <c r="BY2204" i="1"/>
  <c r="BA1994" i="1"/>
  <c r="BI2357" i="1"/>
  <c r="BM1400" i="1"/>
  <c r="AW1908" i="1"/>
  <c r="U382" i="1"/>
  <c r="BY1250" i="1"/>
  <c r="BU2442" i="1"/>
  <c r="AK1526" i="1"/>
  <c r="BA1845" i="1"/>
  <c r="AW2500" i="1"/>
  <c r="AK869" i="1"/>
  <c r="AS2064" i="1"/>
  <c r="BE1568" i="1"/>
  <c r="AG504" i="1"/>
  <c r="BI771" i="1"/>
  <c r="U403" i="1"/>
  <c r="BI1397" i="1"/>
  <c r="AO672" i="1"/>
  <c r="AW1730" i="1"/>
  <c r="BA2413" i="1"/>
  <c r="AW2078" i="1"/>
  <c r="BE2512" i="1"/>
  <c r="CC1762" i="1"/>
  <c r="BE2566" i="1"/>
  <c r="BE2295" i="1"/>
  <c r="BE496" i="1"/>
  <c r="Y1572" i="1"/>
  <c r="AS1957" i="1"/>
  <c r="BE1576" i="1"/>
  <c r="AO2203" i="1"/>
  <c r="M265" i="1"/>
  <c r="BU439" i="1"/>
  <c r="BM1702" i="1"/>
  <c r="AO1545" i="1"/>
  <c r="BE2434" i="1"/>
  <c r="CG1264" i="1"/>
  <c r="CG930" i="1"/>
  <c r="BI1299" i="1"/>
  <c r="Y2561" i="1"/>
  <c r="CC1761" i="1"/>
  <c r="BM985" i="1"/>
  <c r="CG1386" i="1"/>
  <c r="AS1803" i="1"/>
  <c r="Y1740" i="1"/>
  <c r="BM2290" i="1"/>
  <c r="BE2574" i="1"/>
  <c r="AW2185" i="1"/>
  <c r="BY1688" i="1"/>
  <c r="BU1265" i="1"/>
  <c r="AW2428" i="1"/>
  <c r="AK1023" i="1"/>
  <c r="CG1405" i="1"/>
  <c r="Y2412" i="1"/>
  <c r="I2436" i="1"/>
  <c r="BA536" i="1"/>
  <c r="M1239" i="1"/>
  <c r="BU1967" i="1"/>
  <c r="AW1790" i="1"/>
  <c r="Y1868" i="1"/>
  <c r="BM2094" i="1"/>
  <c r="BQ2436" i="1"/>
  <c r="BY1436" i="1"/>
  <c r="BE2561" i="1"/>
  <c r="CG1930" i="1"/>
  <c r="BA2168" i="1"/>
  <c r="I1870" i="1"/>
  <c r="BY1755" i="1"/>
  <c r="CC2217" i="1"/>
  <c r="Y2514" i="1"/>
  <c r="CG1706" i="1"/>
  <c r="BE1160" i="1"/>
  <c r="M1513" i="1"/>
  <c r="U2211" i="1"/>
  <c r="CG1939" i="1"/>
  <c r="AK2231" i="1"/>
  <c r="AK371" i="1"/>
  <c r="AW1618" i="1"/>
  <c r="BE2073" i="1"/>
  <c r="BA1988" i="1"/>
  <c r="CC2023" i="1"/>
  <c r="BY2574" i="1"/>
  <c r="CG1306" i="1"/>
  <c r="BQ470" i="1"/>
  <c r="I2307" i="1"/>
  <c r="AO1614" i="1"/>
  <c r="CC2407" i="1"/>
  <c r="BQ1439" i="1"/>
  <c r="BE295" i="1"/>
  <c r="BQ1631" i="1"/>
  <c r="BA1965" i="1"/>
  <c r="I336" i="1"/>
  <c r="BM336" i="1"/>
  <c r="BU1047" i="1"/>
  <c r="BI935" i="1"/>
  <c r="BY1841" i="1"/>
  <c r="AG278" i="1"/>
  <c r="BA1852" i="1"/>
  <c r="I2496" i="1"/>
  <c r="M2115" i="1"/>
  <c r="BM2231" i="1"/>
  <c r="AS2577" i="1"/>
  <c r="BM518" i="1"/>
  <c r="BA552" i="1"/>
  <c r="Q382" i="1"/>
  <c r="AK2279" i="1"/>
  <c r="AO378" i="1"/>
  <c r="CC2273" i="1"/>
  <c r="Y1358" i="1"/>
  <c r="BM2097" i="1"/>
  <c r="AO1828" i="1"/>
  <c r="Y2309" i="1"/>
  <c r="BM1344" i="1"/>
  <c r="AC1866" i="1"/>
  <c r="AO426" i="1"/>
  <c r="BY2184" i="1"/>
  <c r="BM1188" i="1"/>
  <c r="AW1485" i="1"/>
  <c r="CC2230" i="1"/>
  <c r="I424" i="1"/>
  <c r="BE349" i="1"/>
  <c r="BU351" i="1"/>
  <c r="BI558" i="1"/>
  <c r="BQ1583" i="1"/>
  <c r="AS2604" i="1"/>
  <c r="BI363" i="1"/>
  <c r="BM365" i="1"/>
  <c r="AO691" i="1"/>
  <c r="BQ515" i="1"/>
  <c r="BM547" i="1"/>
  <c r="AK1012" i="1"/>
  <c r="CG460" i="1"/>
  <c r="BM1504" i="1"/>
  <c r="BI427" i="1"/>
  <c r="AK693" i="1"/>
  <c r="I1133" i="1"/>
  <c r="BY739" i="1"/>
  <c r="CC610" i="1"/>
  <c r="AK399" i="1"/>
  <c r="BQ686" i="1"/>
  <c r="CC2063" i="1"/>
  <c r="M449" i="1"/>
  <c r="BM988" i="1"/>
  <c r="AO732" i="1"/>
  <c r="BY832" i="1"/>
  <c r="CC722" i="1"/>
  <c r="AW1884" i="1"/>
  <c r="AW343" i="1"/>
  <c r="AO1538" i="1"/>
  <c r="BM1071" i="1"/>
  <c r="AK916" i="1"/>
  <c r="BU645" i="1"/>
  <c r="CC697" i="1"/>
  <c r="BY452" i="1"/>
  <c r="AK1035" i="1"/>
  <c r="Q958" i="1"/>
  <c r="BM1252" i="1"/>
  <c r="AW1401" i="1"/>
  <c r="BA2198" i="1"/>
  <c r="AO2322" i="1"/>
  <c r="AS1271" i="1"/>
  <c r="U1062" i="1"/>
  <c r="BI1832" i="1"/>
  <c r="I1062" i="1"/>
  <c r="CC788" i="1"/>
  <c r="BU762" i="1"/>
  <c r="CG750" i="1"/>
  <c r="AO2605" i="1"/>
  <c r="BA945" i="1"/>
  <c r="BU921" i="1"/>
  <c r="BU1768" i="1"/>
  <c r="AW594" i="1"/>
  <c r="BE1167" i="1"/>
  <c r="CC1114" i="1"/>
  <c r="BU1021" i="1"/>
  <c r="AK963" i="1"/>
  <c r="AO1862" i="1"/>
  <c r="AS888" i="1"/>
  <c r="BY2455" i="1"/>
  <c r="BI1399" i="1"/>
  <c r="AO715" i="1"/>
  <c r="BI1874" i="1"/>
  <c r="BM1084" i="1"/>
  <c r="BI1937" i="1"/>
  <c r="BM2363" i="1"/>
  <c r="BI1118" i="1"/>
  <c r="BQ614" i="1"/>
  <c r="BU949" i="1"/>
  <c r="CC1714" i="1"/>
  <c r="AS2288" i="1"/>
  <c r="BM426" i="1"/>
  <c r="BQ2552" i="1"/>
  <c r="BY2416" i="1"/>
  <c r="Y2590" i="1"/>
  <c r="BQ545" i="1"/>
  <c r="AO1789" i="1"/>
  <c r="BQ1512" i="1"/>
  <c r="Q421" i="1"/>
  <c r="BU1330" i="1"/>
  <c r="BI1964" i="1"/>
  <c r="CC1533" i="1"/>
  <c r="BQ354" i="1"/>
  <c r="I1075" i="1"/>
  <c r="AS1519" i="1"/>
  <c r="BY1260" i="1"/>
  <c r="CG2030" i="1"/>
  <c r="AK2444" i="1"/>
  <c r="BU1869" i="1"/>
  <c r="CG2562" i="1"/>
  <c r="CC1691" i="1"/>
  <c r="BM1321" i="1"/>
  <c r="AO1740" i="1"/>
  <c r="CG501" i="1"/>
  <c r="BE1412" i="1"/>
  <c r="U1721" i="1"/>
  <c r="AC435" i="1"/>
  <c r="AK446" i="1"/>
  <c r="BI1540" i="1"/>
  <c r="CG673" i="1"/>
  <c r="BY713" i="1"/>
  <c r="BY1061" i="1"/>
  <c r="BU2602" i="1"/>
  <c r="BY475" i="1"/>
  <c r="Q1077" i="1"/>
  <c r="AC1026" i="1"/>
  <c r="AC739" i="1"/>
  <c r="BM470" i="1"/>
  <c r="AW1208" i="1"/>
  <c r="AW1027" i="1"/>
  <c r="CG565" i="1"/>
  <c r="BI1175" i="1"/>
  <c r="BM1667" i="1"/>
  <c r="BE594" i="1"/>
  <c r="BM525" i="1"/>
  <c r="Y1609" i="1"/>
  <c r="AO2069" i="1"/>
  <c r="BY550" i="1"/>
  <c r="BY986" i="1"/>
  <c r="AK1425" i="1"/>
  <c r="CC959" i="1"/>
  <c r="AC1623" i="1"/>
  <c r="BI1735" i="1"/>
  <c r="CC817" i="1"/>
  <c r="CC473" i="1"/>
  <c r="AS1457" i="1"/>
  <c r="AS1751" i="1"/>
  <c r="M321" i="1"/>
  <c r="BY1254" i="1"/>
  <c r="BU986" i="1"/>
  <c r="BY1825" i="1"/>
  <c r="AO2127" i="1"/>
  <c r="BA2094" i="1"/>
  <c r="M2164" i="1"/>
  <c r="Y1281" i="1"/>
  <c r="M412" i="1"/>
  <c r="AW908" i="1"/>
  <c r="AO2330" i="1"/>
  <c r="AO2553" i="1"/>
  <c r="BQ531" i="1"/>
  <c r="BA1268" i="1"/>
  <c r="I1624" i="1"/>
  <c r="BQ1404" i="1"/>
  <c r="AO615" i="1"/>
  <c r="BE2199" i="1"/>
  <c r="AG322" i="1"/>
  <c r="CG1701" i="1"/>
  <c r="BU1617" i="1"/>
  <c r="Q2359" i="1"/>
  <c r="BU1238" i="1"/>
  <c r="BE2416" i="1"/>
  <c r="BQ1547" i="1"/>
  <c r="BE267" i="1"/>
  <c r="BE2413" i="1"/>
  <c r="Y1856" i="1"/>
  <c r="BU1644" i="1"/>
  <c r="BA1959" i="1"/>
  <c r="CC1665" i="1"/>
  <c r="CG2184" i="1"/>
  <c r="BM1316" i="1"/>
  <c r="BY2461" i="1"/>
  <c r="BE1744" i="1"/>
  <c r="U984" i="1"/>
  <c r="CC1471" i="1"/>
  <c r="BY357" i="1"/>
  <c r="AO494" i="1"/>
  <c r="M1063" i="1"/>
  <c r="BE1204" i="1"/>
  <c r="BA1421" i="1"/>
  <c r="BI564" i="1"/>
  <c r="BM463" i="1"/>
  <c r="AS999" i="1"/>
  <c r="BI693" i="1"/>
  <c r="AS1587" i="1"/>
  <c r="CC1110" i="1"/>
  <c r="BA544" i="1"/>
  <c r="BI1302" i="1"/>
  <c r="CC1911" i="1"/>
  <c r="CG341" i="1"/>
  <c r="BY1016" i="1"/>
  <c r="Y1383" i="1"/>
  <c r="I2526" i="1"/>
  <c r="BE923" i="1"/>
  <c r="BQ911" i="1"/>
  <c r="BQ1964" i="1"/>
  <c r="BI553" i="1"/>
  <c r="BA2055" i="1"/>
  <c r="BQ1450" i="1"/>
  <c r="U1429" i="1"/>
  <c r="Y1051" i="1"/>
  <c r="BQ1370" i="1"/>
  <c r="AW1992" i="1"/>
  <c r="CC2485" i="1"/>
  <c r="BE1173" i="1"/>
  <c r="BA1204" i="1"/>
  <c r="BA1607" i="1"/>
  <c r="CG2395" i="1"/>
  <c r="BU1919" i="1"/>
  <c r="BM2419" i="1"/>
  <c r="CC1341" i="1"/>
  <c r="AS540" i="1"/>
  <c r="Y894" i="1"/>
  <c r="I1380" i="1"/>
  <c r="AO1796" i="1"/>
  <c r="AW2506" i="1"/>
  <c r="BU2112" i="1"/>
  <c r="BA1740" i="1"/>
  <c r="CG1665" i="1"/>
  <c r="Y453" i="1"/>
  <c r="CC2274" i="1"/>
  <c r="AO489" i="1"/>
  <c r="BM1309" i="1"/>
  <c r="BE1008" i="1"/>
  <c r="M1427" i="1"/>
  <c r="BA1456" i="1"/>
  <c r="BI2468" i="1"/>
  <c r="BE1979" i="1"/>
  <c r="BE2188" i="1"/>
  <c r="AS1462" i="1"/>
  <c r="BE2266" i="1"/>
  <c r="CC1299" i="1"/>
  <c r="BM257" i="1"/>
  <c r="AO2175" i="1"/>
  <c r="CC1166" i="1"/>
  <c r="AW2301" i="1"/>
  <c r="M323" i="1"/>
  <c r="BQ741" i="1"/>
  <c r="BU1366" i="1"/>
  <c r="BM603" i="1"/>
  <c r="BU669" i="1"/>
  <c r="BI959" i="1"/>
  <c r="AS875" i="1"/>
  <c r="M1124" i="1"/>
  <c r="CG1916" i="1"/>
  <c r="AS1316" i="1"/>
  <c r="BI307" i="1"/>
  <c r="BU952" i="1"/>
  <c r="BA971" i="1"/>
  <c r="BQ571" i="1"/>
  <c r="AC643" i="1"/>
  <c r="CC621" i="1"/>
  <c r="U950" i="1"/>
  <c r="BM715" i="1"/>
  <c r="AC839" i="1"/>
  <c r="AC1019" i="1"/>
  <c r="CC650" i="1"/>
  <c r="AG2605" i="1"/>
  <c r="AW1020" i="1"/>
  <c r="BY1302" i="1"/>
  <c r="BY636" i="1"/>
  <c r="BM1852" i="1"/>
  <c r="BE2133" i="1"/>
  <c r="CG1625" i="1"/>
  <c r="BI2339" i="1"/>
  <c r="AS2587" i="1"/>
  <c r="I2464" i="1"/>
  <c r="BA1441" i="1"/>
  <c r="BI1008" i="1"/>
  <c r="AS1460" i="1"/>
  <c r="BI2244" i="1"/>
  <c r="BY1832" i="1"/>
  <c r="BY2127" i="1"/>
  <c r="Q2587" i="1"/>
  <c r="BQ270" i="1"/>
  <c r="Q587" i="1"/>
  <c r="AW1975" i="1"/>
  <c r="BY1358" i="1"/>
  <c r="BA1834" i="1"/>
  <c r="BA2527" i="1"/>
  <c r="BQ2308" i="1"/>
  <c r="CC2073" i="1"/>
  <c r="BU1477" i="1"/>
  <c r="M1460" i="1"/>
  <c r="AO1589" i="1"/>
  <c r="M487" i="1"/>
  <c r="Y1546" i="1"/>
  <c r="BQ830" i="1"/>
  <c r="BM1764" i="1"/>
  <c r="BM2065" i="1"/>
  <c r="BM831" i="1"/>
  <c r="AW2069" i="1"/>
  <c r="Y251" i="1"/>
  <c r="BA1043" i="1"/>
  <c r="BE1482" i="1"/>
  <c r="BE2297" i="1"/>
  <c r="AS1629" i="1"/>
  <c r="BA2246" i="1"/>
  <c r="AO1672" i="1"/>
  <c r="BA1394" i="1"/>
  <c r="Y1916" i="1"/>
  <c r="Q2451" i="1"/>
  <c r="AW1656" i="1"/>
  <c r="BI523" i="1"/>
  <c r="AO1957" i="1"/>
  <c r="BQ1062" i="1"/>
  <c r="CC264" i="1"/>
  <c r="BU965" i="1"/>
  <c r="BI316" i="1"/>
  <c r="BQ510" i="1"/>
  <c r="AO1475" i="1"/>
  <c r="CG636" i="1"/>
  <c r="AO497" i="1"/>
  <c r="I1030" i="1"/>
  <c r="Q1043" i="1"/>
  <c r="M1000" i="1"/>
  <c r="AW1743" i="1"/>
  <c r="BQ1110" i="1"/>
  <c r="BE1295" i="1"/>
  <c r="AK739" i="1"/>
  <c r="CC1862" i="1"/>
  <c r="CG522" i="1"/>
  <c r="AK914" i="1"/>
  <c r="BQ1077" i="1"/>
  <c r="BI2043" i="1"/>
  <c r="CC1534" i="1"/>
  <c r="Y1407" i="1"/>
  <c r="AS1902" i="1"/>
  <c r="BY2478" i="1"/>
  <c r="BQ1560" i="1"/>
  <c r="AK2289" i="1"/>
  <c r="BE1534" i="1"/>
  <c r="AS931" i="1"/>
  <c r="BI1266" i="1"/>
  <c r="U1771" i="1"/>
  <c r="AW2276" i="1"/>
  <c r="AW2080" i="1"/>
  <c r="BA2511" i="1"/>
  <c r="AC1376" i="1"/>
  <c r="BI2007" i="1"/>
  <c r="CC546" i="1"/>
  <c r="BA2464" i="1"/>
  <c r="AO1329" i="1"/>
  <c r="CG482" i="1"/>
  <c r="BM1540" i="1"/>
  <c r="BA2213" i="1"/>
  <c r="AO1693" i="1"/>
  <c r="AW2127" i="1"/>
  <c r="BQ1632" i="1"/>
  <c r="BI879" i="1"/>
  <c r="Q529" i="1"/>
  <c r="BA2177" i="1"/>
  <c r="Q2429" i="1"/>
  <c r="BY406" i="1"/>
  <c r="U594" i="1"/>
  <c r="BY1831" i="1"/>
  <c r="BI1359" i="1"/>
  <c r="Y375" i="1"/>
  <c r="BU1264" i="1"/>
  <c r="I2308" i="1"/>
  <c r="CG1539" i="1"/>
  <c r="CG658" i="1"/>
  <c r="BQ1490" i="1"/>
  <c r="Y1993" i="1"/>
  <c r="AS1092" i="1"/>
  <c r="BA2307" i="1"/>
  <c r="AW1496" i="1"/>
  <c r="BE2448" i="1"/>
  <c r="BI425" i="1"/>
  <c r="BQ2601" i="1"/>
  <c r="BQ306" i="1"/>
  <c r="CC1944" i="1"/>
  <c r="AC2213" i="1"/>
  <c r="BQ2420" i="1"/>
  <c r="BM1161" i="1"/>
  <c r="BI1218" i="1"/>
  <c r="BY994" i="1"/>
  <c r="CG858" i="1"/>
  <c r="M932" i="1"/>
  <c r="CG979" i="1"/>
  <c r="BM883" i="1"/>
  <c r="BI2514" i="1"/>
  <c r="AS1014" i="1"/>
  <c r="U1181" i="1"/>
  <c r="AS992" i="1"/>
  <c r="AK2556" i="1"/>
  <c r="BI522" i="1"/>
  <c r="BQ742" i="1"/>
  <c r="CC888" i="1"/>
  <c r="BY1230" i="1"/>
  <c r="BY264" i="1"/>
  <c r="BE2517" i="1"/>
  <c r="CG1432" i="1"/>
  <c r="BU755" i="1"/>
  <c r="BM1951" i="1"/>
  <c r="CG2261" i="1"/>
  <c r="CG1882" i="1"/>
  <c r="BM706" i="1"/>
  <c r="M1575" i="1"/>
  <c r="BY1625" i="1"/>
  <c r="CG1006" i="1"/>
  <c r="AW2540" i="1"/>
  <c r="BY280" i="1"/>
  <c r="AS907" i="1"/>
  <c r="BI1925" i="1"/>
  <c r="BQ1575" i="1"/>
  <c r="BU2422" i="1"/>
  <c r="BE1743" i="1"/>
  <c r="AW2556" i="1"/>
  <c r="AS1314" i="1"/>
  <c r="BI2570" i="1"/>
  <c r="AW1478" i="1"/>
  <c r="AG1425" i="1"/>
  <c r="BI1569" i="1"/>
  <c r="M526" i="1"/>
  <c r="BI1579" i="1"/>
  <c r="BE2057" i="1"/>
  <c r="CC1642" i="1"/>
  <c r="AO2114" i="1"/>
  <c r="BI1194" i="1"/>
  <c r="BY2444" i="1"/>
  <c r="AO2000" i="1"/>
  <c r="Y1979" i="1"/>
  <c r="BI1693" i="1"/>
  <c r="AK2309" i="1"/>
  <c r="AW2477" i="1"/>
  <c r="AO2167" i="1"/>
  <c r="BU1075" i="1"/>
  <c r="BE1706" i="1"/>
  <c r="Q953" i="1"/>
  <c r="Y2154" i="1"/>
  <c r="CC266" i="1"/>
  <c r="BI610" i="1"/>
  <c r="BY970" i="1"/>
  <c r="BY917" i="1"/>
  <c r="CG956" i="1"/>
  <c r="I916" i="1"/>
  <c r="Q967" i="1"/>
  <c r="Q694" i="1"/>
  <c r="AC1012" i="1"/>
  <c r="BI475" i="1"/>
  <c r="BM496" i="1"/>
  <c r="BI778" i="1"/>
  <c r="AS1079" i="1"/>
  <c r="AS448" i="1"/>
  <c r="AS498" i="1"/>
  <c r="Q932" i="1"/>
  <c r="BY498" i="1"/>
  <c r="CG722" i="1"/>
  <c r="BI740" i="1"/>
  <c r="BA1302" i="1"/>
  <c r="BI1720" i="1"/>
  <c r="BY2015" i="1"/>
  <c r="CG2447" i="1"/>
  <c r="CG2153" i="1"/>
  <c r="U841" i="1"/>
  <c r="BI603" i="1"/>
  <c r="BE1405" i="1"/>
  <c r="AC988" i="1"/>
  <c r="BY1888" i="1"/>
  <c r="BY1775" i="1"/>
  <c r="CC1090" i="1"/>
  <c r="AS1478" i="1"/>
  <c r="BI2268" i="1"/>
  <c r="CC1618" i="1"/>
  <c r="BM2234" i="1"/>
  <c r="AW1062" i="1"/>
  <c r="AS2596" i="1"/>
  <c r="Y1888" i="1"/>
  <c r="AG839" i="1"/>
  <c r="AS1572" i="1"/>
  <c r="BM2149" i="1"/>
  <c r="M1188" i="1"/>
  <c r="BE1695" i="1"/>
  <c r="AS1821" i="1"/>
  <c r="CC2015" i="1"/>
  <c r="AK1719" i="1"/>
  <c r="BY2226" i="1"/>
  <c r="CG2574" i="1"/>
  <c r="BY1084" i="1"/>
  <c r="Y1327" i="1"/>
  <c r="I2013" i="1"/>
  <c r="BM1953" i="1"/>
  <c r="U533" i="1"/>
  <c r="BA1246" i="1"/>
  <c r="CG431" i="1"/>
  <c r="AK2372" i="1"/>
  <c r="BE2569" i="1"/>
  <c r="BU1663" i="1"/>
  <c r="AK2308" i="1"/>
  <c r="BI1989" i="1"/>
  <c r="CC1523" i="1"/>
  <c r="AS1755" i="1"/>
  <c r="AS715" i="1"/>
  <c r="BU851" i="1"/>
  <c r="BQ1495" i="1"/>
  <c r="AG2196" i="1"/>
  <c r="AS1406" i="1"/>
  <c r="BY2325" i="1"/>
  <c r="U936" i="1"/>
  <c r="AK1085" i="1"/>
  <c r="BE592" i="1"/>
  <c r="AS816" i="1"/>
  <c r="BI1071" i="1"/>
  <c r="BY1023" i="1"/>
  <c r="BU340" i="1"/>
  <c r="CC928" i="1"/>
  <c r="BY2182" i="1"/>
  <c r="AW1293" i="1"/>
  <c r="Y643" i="1"/>
  <c r="BM949" i="1"/>
  <c r="BU438" i="1"/>
  <c r="Y351" i="1"/>
  <c r="AS1027" i="1"/>
  <c r="BA991" i="1"/>
  <c r="BQ1055" i="1"/>
  <c r="BI496" i="1"/>
  <c r="CC1014" i="1"/>
  <c r="CC1565" i="1"/>
  <c r="CG1350" i="1"/>
  <c r="AS2094" i="1"/>
  <c r="CC2297" i="1"/>
  <c r="BY1993" i="1"/>
  <c r="BU984" i="1"/>
  <c r="BY552" i="1"/>
  <c r="BE1219" i="1"/>
  <c r="CC1630" i="1"/>
  <c r="CG1415" i="1"/>
  <c r="BE1761" i="1"/>
  <c r="AK2416" i="1"/>
  <c r="Y2042" i="1"/>
  <c r="AW1336" i="1"/>
  <c r="M691" i="1"/>
  <c r="Y1582" i="1"/>
  <c r="BU1722" i="1"/>
  <c r="AS2444" i="1"/>
  <c r="BI2398" i="1"/>
  <c r="CC1869" i="1"/>
  <c r="AW2440" i="1"/>
  <c r="AK1819" i="1"/>
  <c r="CG1548" i="1"/>
  <c r="AC638" i="1"/>
  <c r="BI1373" i="1"/>
  <c r="AC1573" i="1"/>
  <c r="BI2493" i="1"/>
  <c r="CG2345" i="1"/>
  <c r="BI2476" i="1"/>
  <c r="AK544" i="1"/>
  <c r="BE574" i="1"/>
  <c r="AS1846" i="1"/>
  <c r="BY2329" i="1"/>
  <c r="BY2063" i="1"/>
  <c r="AS2258" i="1"/>
  <c r="BE1457" i="1"/>
  <c r="U2556" i="1"/>
  <c r="BI2181" i="1"/>
  <c r="CC1778" i="1"/>
  <c r="M573" i="1"/>
  <c r="BM1356" i="1"/>
  <c r="AW1700" i="1"/>
  <c r="BM2174" i="1"/>
  <c r="BI1603" i="1"/>
  <c r="AC2507" i="1"/>
  <c r="CG2042" i="1"/>
  <c r="AG2013" i="1"/>
  <c r="BY1792" i="1"/>
  <c r="CG2359" i="1"/>
  <c r="Q2517" i="1"/>
  <c r="BM2259" i="1"/>
  <c r="BI1559" i="1"/>
  <c r="AS2233" i="1"/>
  <c r="BQ340" i="1"/>
  <c r="Q2422" i="1"/>
  <c r="BI1796" i="1"/>
  <c r="BI2324" i="1"/>
  <c r="BE1916" i="1"/>
  <c r="AO1839" i="1"/>
  <c r="BY1637" i="1"/>
  <c r="BM2015" i="1"/>
  <c r="AG2161" i="1"/>
  <c r="BY1534" i="1"/>
  <c r="AK2395" i="1"/>
  <c r="M1076" i="1"/>
  <c r="BA1985" i="1"/>
  <c r="AK2371" i="1"/>
  <c r="AW1561" i="1"/>
  <c r="BA1475" i="1"/>
  <c r="CC1308" i="1"/>
  <c r="BA1560" i="1"/>
  <c r="BA343" i="1"/>
  <c r="BU2421" i="1"/>
  <c r="AS1687" i="1"/>
  <c r="I792" i="1"/>
  <c r="BI1939" i="1"/>
  <c r="BE1700" i="1"/>
  <c r="AW354" i="1"/>
  <c r="AO1926" i="1"/>
  <c r="BA441" i="1"/>
  <c r="BA2486" i="1"/>
  <c r="CG1785" i="1"/>
  <c r="Y985" i="1"/>
  <c r="BU1818" i="1"/>
  <c r="AS1798" i="1"/>
  <c r="CG571" i="1"/>
  <c r="CC1863" i="1"/>
  <c r="I566" i="1"/>
  <c r="AO2231" i="1"/>
  <c r="BI1138" i="1"/>
  <c r="AS2254" i="1"/>
  <c r="BQ1020" i="1"/>
  <c r="BM2206" i="1"/>
  <c r="BA1936" i="1"/>
  <c r="AW2325" i="1"/>
  <c r="AK572" i="1"/>
  <c r="AK2428" i="1"/>
  <c r="AW1301" i="1"/>
  <c r="AO2441" i="1"/>
  <c r="AG1378" i="1"/>
  <c r="BQ811" i="1"/>
  <c r="M1623" i="1"/>
  <c r="M1457" i="1"/>
  <c r="AW2373" i="1"/>
  <c r="BM1665" i="1"/>
  <c r="BM1981" i="1"/>
  <c r="Y1918" i="1"/>
  <c r="Y2126" i="1"/>
  <c r="BY1574" i="1"/>
  <c r="AW2563" i="1"/>
  <c r="Y1800" i="1"/>
  <c r="AC715" i="1"/>
  <c r="BI902" i="1"/>
  <c r="AW530" i="1"/>
  <c r="AC481" i="1"/>
  <c r="I2440" i="1"/>
  <c r="AW1978" i="1"/>
  <c r="AK2251" i="1"/>
  <c r="AW1933" i="1"/>
  <c r="AC784" i="1"/>
  <c r="BM1712" i="1"/>
  <c r="BA566" i="1"/>
  <c r="U539" i="1"/>
  <c r="BQ1422" i="1"/>
  <c r="BY1322" i="1"/>
  <c r="BA1436" i="1"/>
  <c r="Q2491" i="1"/>
  <c r="Y1877" i="1"/>
  <c r="AC316" i="1"/>
  <c r="AS335" i="1"/>
  <c r="BY1895" i="1"/>
  <c r="U956" i="1"/>
  <c r="AW1470" i="1"/>
  <c r="Y2170" i="1"/>
  <c r="AW1482" i="1"/>
  <c r="AO2381" i="1"/>
  <c r="M1714" i="1"/>
  <c r="AS330" i="1"/>
  <c r="BM1391" i="1"/>
  <c r="AS2204" i="1"/>
  <c r="AC1281" i="1"/>
  <c r="AS1673" i="1"/>
  <c r="AC798" i="1"/>
  <c r="M1174" i="1"/>
  <c r="AC315" i="1"/>
  <c r="BE1518" i="1"/>
  <c r="CC1274" i="1"/>
  <c r="AC1526" i="1"/>
  <c r="BQ558" i="1"/>
  <c r="BE518" i="1"/>
  <c r="U319" i="1"/>
  <c r="BM2177" i="1"/>
  <c r="AS357" i="1"/>
  <c r="M2209" i="1"/>
  <c r="BI2423" i="1"/>
  <c r="AC263" i="1"/>
  <c r="BA2567" i="1"/>
  <c r="Y337" i="1"/>
  <c r="BM2288" i="1"/>
  <c r="BY2112" i="1"/>
  <c r="BU1665" i="1"/>
  <c r="AS2273" i="1"/>
  <c r="AS1498" i="1"/>
  <c r="AK2373" i="1"/>
  <c r="AG2062" i="1"/>
  <c r="CC2204" i="1"/>
  <c r="AW2113" i="1"/>
  <c r="CG1100" i="1"/>
  <c r="AW1763" i="1"/>
  <c r="CC1484" i="1"/>
  <c r="AO2281" i="1"/>
  <c r="BQ1664" i="1"/>
  <c r="BI776" i="1"/>
  <c r="BM1371" i="1"/>
  <c r="BA2106" i="1"/>
  <c r="BI1552" i="1"/>
  <c r="BY921" i="1"/>
  <c r="AK1280" i="1"/>
  <c r="BQ1657" i="1"/>
  <c r="U2444" i="1"/>
  <c r="M1258" i="1"/>
  <c r="BU1113" i="1"/>
  <c r="Y1882" i="1"/>
  <c r="M299" i="1"/>
  <c r="AW1231" i="1"/>
  <c r="BA2290" i="1"/>
  <c r="BE2311" i="1"/>
  <c r="AS2080" i="1"/>
  <c r="AK2210" i="1"/>
  <c r="BE1224" i="1"/>
  <c r="AO449" i="1"/>
  <c r="BU588" i="1"/>
  <c r="BI762" i="1"/>
  <c r="AS2342" i="1"/>
  <c r="CG2104" i="1"/>
  <c r="CC1546" i="1"/>
  <c r="AK460" i="1"/>
  <c r="CC1841" i="1"/>
  <c r="BY2381" i="1"/>
  <c r="AW1071" i="1"/>
  <c r="I2114" i="1"/>
  <c r="I1671" i="1"/>
  <c r="CG2069" i="1"/>
  <c r="AK519" i="1"/>
  <c r="BA2302" i="1"/>
  <c r="AS1222" i="1"/>
  <c r="BA1741" i="1"/>
  <c r="BU1470" i="1"/>
  <c r="BQ2066" i="1"/>
  <c r="AS1581" i="1"/>
  <c r="BM1334" i="1"/>
  <c r="BI253" i="1"/>
  <c r="AO2484" i="1"/>
  <c r="BA2350" i="1"/>
  <c r="BY2364" i="1"/>
  <c r="AW1842" i="1"/>
  <c r="BQ736" i="1"/>
  <c r="CG2407" i="1"/>
  <c r="AO1569" i="1"/>
  <c r="AO307" i="1"/>
  <c r="BU573" i="1"/>
  <c r="BE1803" i="1"/>
  <c r="Q1076" i="1"/>
  <c r="BI1358" i="1"/>
  <c r="BI1952" i="1"/>
  <c r="Y1545" i="1"/>
  <c r="Q582" i="1"/>
  <c r="M531" i="1"/>
  <c r="CG1369" i="1"/>
  <c r="M553" i="1"/>
  <c r="I505" i="1"/>
  <c r="BA1442" i="1"/>
  <c r="AC558" i="1"/>
  <c r="BU1149" i="1"/>
  <c r="U524" i="1"/>
  <c r="BQ1393" i="1"/>
  <c r="BE1909" i="1"/>
  <c r="BI1706" i="1"/>
  <c r="AS1979" i="1"/>
  <c r="Y1972" i="1"/>
  <c r="CG1142" i="1"/>
  <c r="AW1657" i="1"/>
  <c r="BA385" i="1"/>
  <c r="U686" i="1"/>
  <c r="BA1464" i="1"/>
  <c r="BE2573" i="1"/>
  <c r="CC1491" i="1"/>
  <c r="AW2513" i="1"/>
  <c r="Y2143" i="1"/>
  <c r="BA2540" i="1"/>
  <c r="Y771" i="1"/>
  <c r="CG2143" i="1"/>
  <c r="BE1856" i="1"/>
  <c r="Q1476" i="1"/>
  <c r="BQ1719" i="1"/>
  <c r="AS1469" i="1"/>
  <c r="AO2155" i="1"/>
  <c r="AC2581" i="1"/>
  <c r="AO2135" i="1"/>
  <c r="BA1450" i="1"/>
  <c r="BQ1818" i="1"/>
  <c r="AS292" i="1"/>
  <c r="AW1999" i="1"/>
  <c r="BI2065" i="1"/>
  <c r="AS1589" i="1"/>
  <c r="Y2150" i="1"/>
  <c r="M1491" i="1"/>
  <c r="BA2001" i="1"/>
  <c r="AC329" i="1"/>
  <c r="BU806" i="1"/>
  <c r="AO2415" i="1"/>
  <c r="CC938" i="1"/>
  <c r="BU537" i="1"/>
  <c r="AG466" i="1"/>
  <c r="M375" i="1"/>
  <c r="BA2282" i="1"/>
  <c r="BE326" i="1"/>
  <c r="Q2427" i="1"/>
  <c r="Y1474" i="1"/>
  <c r="BY2258" i="1"/>
  <c r="AW1757" i="1"/>
  <c r="BA2323" i="1"/>
  <c r="BY1442" i="1"/>
  <c r="BE1985" i="1"/>
  <c r="Q379" i="1"/>
  <c r="AW302" i="1"/>
  <c r="BA676" i="1"/>
  <c r="AK2261" i="1"/>
  <c r="BE2127" i="1"/>
  <c r="BE1966" i="1"/>
  <c r="AO2513" i="1"/>
  <c r="BI2349" i="1"/>
  <c r="I2517" i="1"/>
  <c r="CC477" i="1"/>
  <c r="BA587" i="1"/>
  <c r="AW1880" i="1"/>
  <c r="I2259" i="1"/>
  <c r="BI1481" i="1"/>
  <c r="CC1621" i="1"/>
  <c r="BQ1671" i="1"/>
  <c r="AO1988" i="1"/>
  <c r="BQ358" i="1"/>
  <c r="BA2092" i="1"/>
  <c r="AS1513" i="1"/>
  <c r="AO2496" i="1"/>
  <c r="Y1447" i="1"/>
  <c r="AC1231" i="1"/>
  <c r="BU1541" i="1"/>
  <c r="BI2202" i="1"/>
  <c r="BE1944" i="1"/>
  <c r="CG1510" i="1"/>
  <c r="BY1735" i="1"/>
  <c r="BI846" i="1"/>
  <c r="BA1602" i="1"/>
  <c r="BA1894" i="1"/>
  <c r="CC1604" i="1"/>
  <c r="BY2150" i="1"/>
  <c r="BE636" i="1"/>
  <c r="AS1945" i="1"/>
  <c r="CC1659" i="1"/>
  <c r="BA1201" i="1"/>
  <c r="Y2206" i="1"/>
  <c r="BE1587" i="1"/>
  <c r="AW1944" i="1"/>
  <c r="BQ1380" i="1"/>
  <c r="AG1282" i="1"/>
  <c r="BI2448" i="1"/>
  <c r="BI2188" i="1"/>
  <c r="BM2490" i="1"/>
  <c r="AG286" i="1"/>
  <c r="BI1924" i="1"/>
  <c r="BY1709" i="1"/>
  <c r="BU2064" i="1"/>
  <c r="AS1707" i="1"/>
  <c r="CG1483" i="1"/>
  <c r="AW1250" i="1"/>
  <c r="CC2429" i="1"/>
  <c r="AC620" i="1"/>
  <c r="BI970" i="1"/>
  <c r="BE1747" i="1"/>
  <c r="CC1174" i="1"/>
  <c r="AC2311" i="1"/>
  <c r="CC2119" i="1"/>
  <c r="BY756" i="1"/>
  <c r="BA2146" i="1"/>
  <c r="BY1901" i="1"/>
  <c r="Q2360" i="1"/>
  <c r="BI1292" i="1"/>
  <c r="BI823" i="1"/>
  <c r="AO1523" i="1"/>
  <c r="AS1924" i="1"/>
  <c r="M1916" i="1"/>
  <c r="U552" i="1"/>
  <c r="BE774" i="1"/>
  <c r="BI1608" i="1"/>
  <c r="BY1275" i="1"/>
  <c r="AW483" i="1"/>
  <c r="BY341" i="1"/>
  <c r="M565" i="1"/>
  <c r="AK931" i="1"/>
  <c r="I554" i="1"/>
  <c r="CG1610" i="1"/>
  <c r="BQ1866" i="1"/>
  <c r="CG253" i="1"/>
  <c r="BY1488" i="1"/>
  <c r="BU1866" i="1"/>
  <c r="BY1330" i="1"/>
  <c r="Q2114" i="1"/>
  <c r="Y286" i="1"/>
  <c r="CG1672" i="1"/>
  <c r="CG2451" i="1"/>
  <c r="AS2349" i="1"/>
  <c r="AK883" i="1"/>
  <c r="AW1555" i="1"/>
  <c r="Y791" i="1"/>
  <c r="BQ1629" i="1"/>
  <c r="BE433" i="1"/>
  <c r="AW2192" i="1"/>
  <c r="AC2415" i="1"/>
  <c r="AW2141" i="1"/>
  <c r="BE1834" i="1"/>
  <c r="Y1421" i="1"/>
  <c r="AW1791" i="1"/>
  <c r="I2449" i="1"/>
  <c r="CC1838" i="1"/>
  <c r="U2521" i="1"/>
  <c r="AO1639" i="1"/>
  <c r="Q461" i="1"/>
  <c r="AW1467" i="1"/>
  <c r="BM2273" i="1"/>
  <c r="BI2059" i="1"/>
  <c r="AS2561" i="1"/>
  <c r="AK510" i="1"/>
  <c r="BA1386" i="1"/>
  <c r="AO589" i="1"/>
  <c r="U293" i="1"/>
  <c r="CG1982" i="1"/>
  <c r="BM1846" i="1"/>
  <c r="BI1930" i="1"/>
  <c r="BE287" i="1"/>
  <c r="BE2469" i="1"/>
  <c r="BI1596" i="1"/>
  <c r="BI2009" i="1"/>
  <c r="AO1649" i="1"/>
  <c r="Y2027" i="1"/>
  <c r="Y1348" i="1"/>
  <c r="CG2514" i="1"/>
  <c r="BM1637" i="1"/>
  <c r="AW293" i="1"/>
  <c r="BU601" i="1"/>
  <c r="U2436" i="1"/>
  <c r="AK652" i="1"/>
  <c r="I610" i="1"/>
  <c r="U987" i="1"/>
  <c r="AO474" i="1"/>
  <c r="BQ2521" i="1"/>
  <c r="BU620" i="1"/>
  <c r="BI2419" i="1"/>
  <c r="AK2588" i="1"/>
  <c r="BM1030" i="1"/>
  <c r="AC488" i="1"/>
  <c r="BI2035" i="1"/>
  <c r="Q2450" i="1"/>
  <c r="AO2209" i="1"/>
  <c r="AC1771" i="1"/>
  <c r="BE1497" i="1"/>
  <c r="AO2309" i="1"/>
  <c r="AS1077" i="1"/>
  <c r="BI2198" i="1"/>
  <c r="AO1768" i="1"/>
  <c r="BY2584" i="1"/>
  <c r="Y2510" i="1"/>
  <c r="Y2254" i="1"/>
  <c r="BA900" i="1"/>
  <c r="M972" i="1"/>
  <c r="BM1625" i="1"/>
  <c r="Y2489" i="1"/>
  <c r="Y2476" i="1"/>
  <c r="Y2023" i="1"/>
  <c r="BI2150" i="1"/>
  <c r="AW2077" i="1"/>
  <c r="AC2461" i="1"/>
  <c r="BM2105" i="1"/>
  <c r="CG2016" i="1"/>
  <c r="U994" i="1"/>
  <c r="BA2359" i="1"/>
  <c r="BI1804" i="1"/>
  <c r="AO368" i="1"/>
  <c r="BA914" i="1"/>
  <c r="BI2486" i="1"/>
  <c r="BI1754" i="1"/>
  <c r="CG2170" i="1"/>
  <c r="BY2394" i="1"/>
  <c r="BM747" i="1"/>
  <c r="U2419" i="1"/>
  <c r="CC2112" i="1"/>
  <c r="BU1106" i="1"/>
  <c r="CC281" i="1"/>
  <c r="I328" i="1"/>
  <c r="AK2553" i="1"/>
  <c r="AC2521" i="1"/>
  <c r="BA959" i="1"/>
  <c r="BE2458" i="1"/>
  <c r="AS1726" i="1"/>
  <c r="CG1170" i="1"/>
  <c r="BU364" i="1"/>
  <c r="BY1938" i="1"/>
  <c r="AS1502" i="1"/>
  <c r="BI1636" i="1"/>
  <c r="CC1539" i="1"/>
  <c r="BU2527" i="1"/>
  <c r="BA2232" i="1"/>
  <c r="BE2335" i="1"/>
  <c r="BE1665" i="1"/>
  <c r="BE2198" i="1"/>
  <c r="AG1278" i="1"/>
  <c r="CC2224" i="1"/>
  <c r="BA2422" i="1"/>
  <c r="AS2042" i="1"/>
  <c r="CC2457" i="1"/>
  <c r="Y1658" i="1"/>
  <c r="I274" i="1"/>
  <c r="BM1961" i="1"/>
  <c r="CG2133" i="1"/>
  <c r="AO1972" i="1"/>
  <c r="BY2539" i="1"/>
  <c r="I537" i="1"/>
  <c r="BI1943" i="1"/>
  <c r="AW581" i="1"/>
  <c r="BU643" i="1"/>
  <c r="BU1476" i="1"/>
  <c r="BQ2064" i="1"/>
  <c r="BE1628" i="1"/>
  <c r="BM1271" i="1"/>
  <c r="BE354" i="1"/>
  <c r="AO593" i="1"/>
  <c r="Y581" i="1"/>
  <c r="M320" i="1"/>
  <c r="AW2281" i="1"/>
  <c r="Y336" i="1"/>
  <c r="AS720" i="1"/>
  <c r="U316" i="1"/>
  <c r="BE2248" i="1"/>
  <c r="BA1376" i="1"/>
  <c r="AO1925" i="1"/>
  <c r="BI1663" i="1"/>
  <c r="BE347" i="1"/>
  <c r="BI2525" i="1"/>
  <c r="BA1470" i="1"/>
  <c r="AS636" i="1"/>
  <c r="BI552" i="1"/>
  <c r="BI2323" i="1"/>
  <c r="Q572" i="1"/>
  <c r="BM637" i="1"/>
  <c r="BI1344" i="1"/>
  <c r="BU1204" i="1"/>
  <c r="CG1883" i="1"/>
  <c r="U358" i="1"/>
  <c r="BI2080" i="1"/>
  <c r="Q2598" i="1"/>
  <c r="BY2367" i="1"/>
  <c r="BY2385" i="1"/>
  <c r="BE1562" i="1"/>
  <c r="M2160" i="1"/>
  <c r="BA1092" i="1"/>
  <c r="AK2408" i="1"/>
  <c r="BM1230" i="1"/>
  <c r="BA2023" i="1"/>
  <c r="BM1294" i="1"/>
  <c r="AS1814" i="1"/>
  <c r="CG2542" i="1"/>
  <c r="BI2360" i="1"/>
  <c r="BY1547" i="1"/>
  <c r="M354" i="1"/>
  <c r="CG543" i="1"/>
  <c r="AC628" i="1"/>
  <c r="AO456" i="1"/>
  <c r="CG2493" i="1"/>
  <c r="BY2309" i="1"/>
  <c r="BI1764" i="1"/>
  <c r="AC2457" i="1"/>
  <c r="BM1632" i="1"/>
  <c r="BE1659" i="1"/>
  <c r="I2465" i="1"/>
  <c r="AS2227" i="1"/>
  <c r="BM1835" i="1"/>
  <c r="BM1954" i="1"/>
  <c r="U951" i="1"/>
  <c r="Q1720" i="1"/>
  <c r="AW2062" i="1"/>
  <c r="BI1786" i="1"/>
  <c r="AK2323" i="1"/>
  <c r="BM1758" i="1"/>
  <c r="BY1127" i="1"/>
  <c r="BE1861" i="1"/>
  <c r="AS1253" i="1"/>
  <c r="BE1588" i="1"/>
  <c r="BY1608" i="1"/>
  <c r="CC1831" i="1"/>
  <c r="Q2512" i="1"/>
  <c r="BI2097" i="1"/>
  <c r="AW1673" i="1"/>
  <c r="BI1853" i="1"/>
  <c r="AW1356" i="1"/>
  <c r="BU1965" i="1"/>
  <c r="BI2146" i="1"/>
  <c r="AS1912" i="1"/>
  <c r="BY2402" i="1"/>
  <c r="AO1700" i="1"/>
  <c r="AO1852" i="1"/>
  <c r="BM1482" i="1"/>
  <c r="AS1568" i="1"/>
  <c r="BA280" i="1"/>
  <c r="AO1737" i="1"/>
  <c r="BU2583" i="1"/>
  <c r="AG2310" i="1"/>
  <c r="U888" i="1"/>
  <c r="AW1537" i="1"/>
  <c r="Y1401" i="1"/>
  <c r="BA1588" i="1"/>
  <c r="AG334" i="1"/>
  <c r="BU1219" i="1"/>
  <c r="AK2598" i="1"/>
  <c r="Y2519" i="1"/>
  <c r="Y1580" i="1"/>
  <c r="BI1926" i="1"/>
  <c r="BQ1660" i="1"/>
  <c r="BA1653" i="1"/>
  <c r="AG319" i="1"/>
  <c r="BQ1597" i="1"/>
  <c r="AW894" i="1"/>
  <c r="Y2442" i="1"/>
  <c r="BA1838" i="1"/>
  <c r="I2406" i="1"/>
  <c r="AS1791" i="1"/>
  <c r="BU1259" i="1"/>
  <c r="AO333" i="1"/>
  <c r="BM1638" i="1"/>
  <c r="BM2188" i="1"/>
  <c r="AG1229" i="1"/>
  <c r="AS1632" i="1"/>
  <c r="Y2421" i="1"/>
  <c r="BA1979" i="1"/>
  <c r="Y1436" i="1"/>
  <c r="U277" i="1"/>
  <c r="AW447" i="1"/>
  <c r="U554" i="1"/>
  <c r="I342" i="1"/>
  <c r="CC2428" i="1"/>
  <c r="U386" i="1"/>
  <c r="BI1250" i="1"/>
  <c r="M256" i="1"/>
  <c r="BE2356" i="1"/>
  <c r="AO2416" i="1"/>
  <c r="BA1818" i="1"/>
  <c r="BM2142" i="1"/>
  <c r="AS1072" i="1"/>
  <c r="BI328" i="1"/>
  <c r="BY2591" i="1"/>
  <c r="I2421" i="1"/>
  <c r="AW685" i="1"/>
  <c r="BI1898" i="1"/>
  <c r="BA1469" i="1"/>
  <c r="AO557" i="1"/>
  <c r="Q1061" i="1"/>
  <c r="AG376" i="1"/>
  <c r="BM1293" i="1"/>
  <c r="M433" i="1"/>
  <c r="CG1827" i="1"/>
  <c r="BA1716" i="1"/>
  <c r="BM1411" i="1"/>
  <c r="BI2568" i="1"/>
  <c r="BI567" i="1"/>
  <c r="AS757" i="1"/>
  <c r="CC1672" i="1"/>
  <c r="AC568" i="1"/>
  <c r="BA1982" i="1"/>
  <c r="CC2247" i="1"/>
  <c r="BA558" i="1"/>
  <c r="BU1156" i="1"/>
  <c r="AC2065" i="1"/>
  <c r="CC1673" i="1"/>
  <c r="CG2164" i="1"/>
  <c r="BY327" i="1"/>
  <c r="M1244" i="1"/>
  <c r="BM1792" i="1"/>
  <c r="BI1880" i="1"/>
  <c r="AS2401" i="1"/>
  <c r="AC1918" i="1"/>
  <c r="BY2443" i="1"/>
  <c r="BA474" i="1"/>
  <c r="BY803" i="1"/>
  <c r="BY1667" i="1"/>
  <c r="AO442" i="1"/>
  <c r="Y813" i="1"/>
  <c r="BM2344" i="1"/>
  <c r="BE1453" i="1"/>
  <c r="CC2548" i="1"/>
  <c r="Y2267" i="1"/>
  <c r="M1469" i="1"/>
  <c r="Y2332" i="1"/>
  <c r="AW1617" i="1"/>
  <c r="BM2220" i="1"/>
  <c r="Y1532" i="1"/>
  <c r="AO2225" i="1"/>
  <c r="BE1826" i="1"/>
  <c r="Y2303" i="1"/>
  <c r="AS1933" i="1"/>
  <c r="AK1915" i="1"/>
  <c r="BE2247" i="1"/>
  <c r="CC943" i="1"/>
  <c r="AS1527" i="1"/>
  <c r="AS2300" i="1"/>
  <c r="BY1680" i="1"/>
  <c r="AS2049" i="1"/>
  <c r="AC2465" i="1"/>
  <c r="BY2035" i="1"/>
  <c r="AC2555" i="1"/>
  <c r="CG1194" i="1"/>
  <c r="I407" i="1"/>
  <c r="BQ848" i="1"/>
  <c r="BM1259" i="1"/>
  <c r="Y2287" i="1"/>
  <c r="BU1664" i="1"/>
  <c r="Q2160" i="1"/>
  <c r="AS1194" i="1"/>
  <c r="Q330" i="1"/>
  <c r="CC249" i="1"/>
  <c r="BE1755" i="1"/>
  <c r="BE1539" i="1"/>
  <c r="AS2140" i="1"/>
  <c r="BI2581" i="1"/>
  <c r="BM2315" i="1"/>
  <c r="Y2030" i="1"/>
  <c r="Y1336" i="1"/>
  <c r="Y2573" i="1"/>
  <c r="AO1666" i="1"/>
  <c r="BA909" i="1"/>
  <c r="AW538" i="1"/>
  <c r="Y1342" i="1"/>
  <c r="BQ1464" i="1"/>
  <c r="AG610" i="1"/>
  <c r="BE2029" i="1"/>
  <c r="Y2178" i="1"/>
  <c r="BM2085" i="1"/>
  <c r="BA1502" i="1"/>
  <c r="U2574" i="1"/>
  <c r="BA2196" i="1"/>
  <c r="BE2381" i="1"/>
  <c r="AG260" i="1"/>
  <c r="BI2297" i="1"/>
  <c r="Q2357" i="1"/>
  <c r="BI2371" i="1"/>
  <c r="BU1544" i="1"/>
  <c r="BM251" i="1"/>
  <c r="AO2007" i="1"/>
  <c r="AS2415" i="1"/>
  <c r="CC1936" i="1"/>
  <c r="AS2562" i="1"/>
  <c r="BA2385" i="1"/>
  <c r="Q2548" i="1"/>
  <c r="AS386" i="1"/>
  <c r="BE2240" i="1"/>
  <c r="BY1812" i="1"/>
  <c r="M789" i="1"/>
  <c r="BY1798" i="1"/>
  <c r="BI2141" i="1"/>
  <c r="AS1610" i="1"/>
  <c r="BI2350" i="1"/>
  <c r="AS530" i="1"/>
  <c r="BQ508" i="1"/>
  <c r="AS1345" i="1"/>
  <c r="AO2583" i="1"/>
  <c r="Y869" i="1"/>
  <c r="AS2206" i="1"/>
  <c r="CC1824" i="1"/>
  <c r="BE2426" i="1"/>
  <c r="Y2001" i="1"/>
  <c r="BU1268" i="1"/>
  <c r="AW251" i="1"/>
  <c r="AS477" i="1"/>
  <c r="Y2091" i="1"/>
  <c r="BA1463" i="1"/>
  <c r="AO2344" i="1"/>
  <c r="AK2591" i="1"/>
  <c r="AW2112" i="1"/>
  <c r="AS860" i="1"/>
  <c r="BE1686" i="1"/>
  <c r="M1517" i="1"/>
  <c r="U2062" i="1"/>
  <c r="BA1931" i="1"/>
  <c r="Q1622" i="1"/>
  <c r="BM2399" i="1"/>
  <c r="AK816" i="1"/>
  <c r="AS1559" i="1"/>
  <c r="M1359" i="1"/>
  <c r="BU736" i="1"/>
  <c r="BI595" i="1"/>
  <c r="BE593" i="1"/>
  <c r="AC1572" i="1"/>
  <c r="AG2175" i="1"/>
  <c r="BM1856" i="1"/>
  <c r="CG2421" i="1"/>
  <c r="M1533" i="1"/>
  <c r="CC2324" i="1"/>
  <c r="BM1273" i="1"/>
  <c r="BE2178" i="1"/>
  <c r="CG1217" i="1"/>
  <c r="AW1519" i="1"/>
  <c r="BI533" i="1"/>
  <c r="CG1307" i="1"/>
  <c r="CC2566" i="1"/>
  <c r="BI2430" i="1"/>
  <c r="AS2024" i="1"/>
  <c r="BI2050" i="1"/>
  <c r="Q391" i="1"/>
  <c r="AS406" i="1"/>
  <c r="AW2220" i="1"/>
  <c r="BQ2440" i="1"/>
  <c r="AW1840" i="1"/>
  <c r="BA2528" i="1"/>
  <c r="AW1622" i="1"/>
  <c r="AO2387" i="1"/>
  <c r="AS340" i="1"/>
  <c r="BE1818" i="1"/>
  <c r="AG313" i="1"/>
  <c r="AK286" i="1"/>
  <c r="BA2090" i="1"/>
  <c r="I2575" i="1"/>
  <c r="AS1588" i="1"/>
  <c r="BI1380" i="1"/>
  <c r="BA2456" i="1"/>
  <c r="Q2566" i="1"/>
  <c r="BY546" i="1"/>
  <c r="BI1495" i="1"/>
  <c r="BE1975" i="1"/>
  <c r="AO1861" i="1"/>
  <c r="BI2261" i="1"/>
  <c r="AC922" i="1"/>
  <c r="AS497" i="1"/>
  <c r="CG1714" i="1"/>
  <c r="BA1601" i="1"/>
  <c r="AG1427" i="1"/>
  <c r="CG1765" i="1"/>
  <c r="BQ2548" i="1"/>
  <c r="AO2419" i="1"/>
  <c r="BA923" i="1"/>
  <c r="BA2345" i="1"/>
  <c r="AW2504" i="1"/>
  <c r="AS1847" i="1"/>
  <c r="AK2580" i="1"/>
  <c r="Y1504" i="1"/>
  <c r="BE1875" i="1"/>
  <c r="BE2225" i="1"/>
  <c r="BI1881" i="1"/>
  <c r="CC2146" i="1"/>
  <c r="CG1222" i="1"/>
  <c r="BM2378" i="1"/>
  <c r="Y1772" i="1"/>
  <c r="CC1840" i="1"/>
  <c r="AO1761" i="1"/>
  <c r="I2111" i="1"/>
  <c r="Y1527" i="1"/>
  <c r="BA273" i="1"/>
  <c r="BI1931" i="1"/>
  <c r="AK2227" i="1"/>
  <c r="CG1999" i="1"/>
  <c r="BA2175" i="1"/>
  <c r="AS1541" i="1"/>
  <c r="Y2079" i="1"/>
  <c r="BM2422" i="1"/>
  <c r="CC1777" i="1"/>
  <c r="AO2597" i="1"/>
  <c r="AW1497" i="1"/>
  <c r="BM817" i="1"/>
  <c r="BM2310" i="1"/>
  <c r="AO2358" i="1"/>
  <c r="AO1474" i="1"/>
  <c r="Q2414" i="1"/>
  <c r="AW1835" i="1"/>
  <c r="BI2119" i="1"/>
  <c r="CC1380" i="1"/>
  <c r="AO1905" i="1"/>
  <c r="BE2079" i="1"/>
  <c r="BM1930" i="1"/>
  <c r="BM2080" i="1"/>
  <c r="AS606" i="1"/>
  <c r="BI547" i="1"/>
  <c r="CG1719" i="1"/>
  <c r="CG2080" i="1"/>
  <c r="BA1496" i="1"/>
  <c r="Y2013" i="1"/>
  <c r="CG2518" i="1"/>
  <c r="AC308" i="1"/>
  <c r="Q631" i="1"/>
  <c r="BY2435" i="1"/>
  <c r="AG552" i="1"/>
  <c r="AW1632" i="1"/>
  <c r="BE2513" i="1"/>
  <c r="CG2248" i="1"/>
  <c r="BE2568" i="1"/>
  <c r="AS1601" i="1"/>
  <c r="AG2191" i="1"/>
  <c r="Y579" i="1"/>
  <c r="M1721" i="1"/>
  <c r="CC2185" i="1"/>
  <c r="AW2402" i="1"/>
  <c r="CG2027" i="1"/>
  <c r="AW1580" i="1"/>
  <c r="I565" i="1"/>
  <c r="CG921" i="1"/>
  <c r="BA362" i="1"/>
  <c r="BA540" i="1"/>
  <c r="BU582" i="1"/>
  <c r="AO581" i="1"/>
  <c r="AW386" i="1"/>
  <c r="Q467" i="1"/>
  <c r="Y2554" i="1"/>
  <c r="BM1741" i="1"/>
  <c r="M515" i="1"/>
  <c r="BE2524" i="1"/>
  <c r="Y1728" i="1"/>
  <c r="BY854" i="1"/>
  <c r="BQ1602" i="1"/>
  <c r="AS270" i="1"/>
  <c r="Y876" i="1"/>
  <c r="AO2101" i="1"/>
  <c r="BE309" i="1"/>
  <c r="U762" i="1"/>
  <c r="AW2330" i="1"/>
  <c r="BI309" i="1"/>
  <c r="BA904" i="1"/>
  <c r="CC2310" i="1"/>
  <c r="CG1623" i="1"/>
  <c r="BY2059" i="1"/>
  <c r="BM2296" i="1"/>
  <c r="BI1988" i="1"/>
  <c r="Q2569" i="1"/>
  <c r="BY2415" i="1"/>
  <c r="BA694" i="1"/>
  <c r="U627" i="1"/>
  <c r="AG2169" i="1"/>
  <c r="BY1239" i="1"/>
  <c r="AK475" i="1"/>
  <c r="CG1817" i="1"/>
  <c r="AW1870" i="1"/>
  <c r="AS1680" i="1"/>
  <c r="AO2408" i="1"/>
  <c r="AG600" i="1"/>
  <c r="CC2567" i="1"/>
  <c r="AK502" i="1"/>
  <c r="Y477" i="1"/>
  <c r="BQ1596" i="1"/>
  <c r="BI2353" i="1"/>
  <c r="U530" i="1"/>
  <c r="AS1702" i="1"/>
  <c r="AW2216" i="1"/>
  <c r="CC1905" i="1"/>
  <c r="AS2115" i="1"/>
  <c r="AW2406" i="1"/>
  <c r="Q2440" i="1"/>
  <c r="AW2314" i="1"/>
  <c r="Y2177" i="1"/>
  <c r="CG1295" i="1"/>
  <c r="Y1803" i="1"/>
  <c r="Y1357" i="1"/>
  <c r="AW1477" i="1"/>
  <c r="AO1705" i="1"/>
  <c r="CG1884" i="1"/>
  <c r="BA1558" i="1"/>
  <c r="BE2170" i="1"/>
  <c r="BY2380" i="1"/>
  <c r="AO2009" i="1"/>
  <c r="AG1280" i="1"/>
  <c r="I2457" i="1"/>
  <c r="CC1754" i="1"/>
  <c r="AS2328" i="1"/>
  <c r="BY1551" i="1"/>
  <c r="BE2538" i="1"/>
  <c r="BA1729" i="1"/>
  <c r="AW335" i="1"/>
  <c r="I2542" i="1"/>
  <c r="Y2343" i="1"/>
  <c r="AG677" i="1"/>
  <c r="CG771" i="1"/>
  <c r="BM1799" i="1"/>
  <c r="Y1379" i="1"/>
  <c r="CC1835" i="1"/>
  <c r="AS470" i="1"/>
  <c r="CG638" i="1"/>
  <c r="BE638" i="1"/>
  <c r="Y602" i="1"/>
  <c r="AW1351" i="1"/>
  <c r="BA581" i="1"/>
  <c r="BY1867" i="1"/>
  <c r="AK491" i="1"/>
  <c r="CG2086" i="1"/>
  <c r="U2449" i="1"/>
  <c r="BM2238" i="1"/>
  <c r="BY2393" i="1"/>
  <c r="AW2478" i="1"/>
  <c r="CG1832" i="1"/>
  <c r="AK2198" i="1"/>
  <c r="AC461" i="1"/>
  <c r="BY1362" i="1"/>
  <c r="CG1735" i="1"/>
  <c r="BA393" i="1"/>
  <c r="CG1261" i="1"/>
  <c r="BM1384" i="1"/>
  <c r="AW1800" i="1"/>
  <c r="Y2440" i="1"/>
  <c r="BA662" i="1"/>
  <c r="BI1999" i="1"/>
  <c r="Y1427" i="1"/>
  <c r="BA306" i="1"/>
  <c r="Q287" i="1"/>
  <c r="BQ1028" i="1"/>
  <c r="BI1477" i="1"/>
  <c r="Q2471" i="1"/>
  <c r="BY1573" i="1"/>
  <c r="AS1162" i="1"/>
  <c r="BU1574" i="1"/>
  <c r="AG266" i="1"/>
  <c r="U858" i="1"/>
  <c r="AW649" i="1"/>
  <c r="AW727" i="1"/>
  <c r="AG1107" i="1"/>
  <c r="AK1342" i="1"/>
  <c r="AC1555" i="1"/>
  <c r="U1908" i="1"/>
  <c r="Q2146" i="1"/>
  <c r="AW1505" i="1"/>
  <c r="AW762" i="1"/>
  <c r="BE855" i="1"/>
  <c r="I901" i="1"/>
  <c r="I1141" i="1"/>
  <c r="AG1502" i="1"/>
  <c r="AK1835" i="1"/>
  <c r="BU1846" i="1"/>
  <c r="U2029" i="1"/>
  <c r="I483" i="1"/>
  <c r="AW508" i="1"/>
  <c r="U587" i="1"/>
  <c r="U1163" i="1"/>
  <c r="U1509" i="1"/>
  <c r="U1593" i="1"/>
  <c r="Q1854" i="1"/>
  <c r="I981" i="1"/>
  <c r="U454" i="1"/>
  <c r="AK2476" i="1"/>
  <c r="AK2503" i="1"/>
  <c r="Q1769" i="1"/>
  <c r="BI1593" i="1"/>
  <c r="AW2295" i="1"/>
  <c r="BA2037" i="1"/>
  <c r="AK781" i="1"/>
  <c r="AC804" i="1"/>
  <c r="AG868" i="1"/>
  <c r="AC1237" i="1"/>
  <c r="I1509" i="1"/>
  <c r="M1583" i="1"/>
  <c r="I1778" i="1"/>
  <c r="M2122" i="1"/>
  <c r="AS319" i="1"/>
  <c r="BA1586" i="1"/>
  <c r="I477" i="1"/>
  <c r="Y1141" i="1"/>
  <c r="AO1226" i="1"/>
  <c r="AG1561" i="1"/>
  <c r="AG1740" i="1"/>
  <c r="BQ1786" i="1"/>
  <c r="BQ1954" i="1"/>
  <c r="AK718" i="1"/>
  <c r="BI2070" i="1"/>
  <c r="BE721" i="1"/>
  <c r="AG1274" i="1"/>
  <c r="AO1352" i="1"/>
  <c r="AC1665" i="1"/>
  <c r="AC2426" i="1"/>
  <c r="U637" i="1"/>
  <c r="BA469" i="1"/>
  <c r="M1484" i="1"/>
  <c r="I1771" i="1"/>
  <c r="AO2598" i="1"/>
  <c r="BM2041" i="1"/>
  <c r="M1482" i="1"/>
  <c r="BY1846" i="1"/>
  <c r="BU1565" i="1"/>
  <c r="AK2253" i="1"/>
  <c r="BM2141" i="1"/>
  <c r="I1478" i="1"/>
  <c r="BY2183" i="1"/>
  <c r="AS1523" i="1"/>
  <c r="CC2322" i="1"/>
  <c r="BA2000" i="1"/>
  <c r="Q2499" i="1"/>
  <c r="AW2092" i="1"/>
  <c r="CC1981" i="1"/>
  <c r="CC1587" i="1"/>
  <c r="BQ480" i="1"/>
  <c r="BA2566" i="1"/>
  <c r="Y2048" i="1"/>
  <c r="AC657" i="1"/>
  <c r="Y1579" i="1"/>
  <c r="Q455" i="1"/>
  <c r="BE2008" i="1"/>
  <c r="Y2155" i="1"/>
  <c r="M1393" i="1"/>
  <c r="BI1968" i="1"/>
  <c r="BI252" i="1"/>
  <c r="CC1650" i="1"/>
  <c r="BE1783" i="1"/>
  <c r="I2560" i="1"/>
  <c r="AO2164" i="1"/>
  <c r="AK356" i="1"/>
  <c r="BA1849" i="1"/>
  <c r="BI2254" i="1"/>
  <c r="U260" i="1"/>
  <c r="U803" i="1"/>
  <c r="CG2477" i="1"/>
  <c r="CC370" i="1"/>
  <c r="BE2591" i="1"/>
  <c r="U2260" i="1"/>
  <c r="AO1763" i="1"/>
  <c r="BE1880" i="1"/>
  <c r="BY1657" i="1"/>
  <c r="CC1812" i="1"/>
  <c r="BA2122" i="1"/>
  <c r="AK279" i="1"/>
  <c r="AS2303" i="1"/>
  <c r="BE385" i="1"/>
  <c r="BY2427" i="1"/>
  <c r="AK357" i="1"/>
  <c r="AK2225" i="1"/>
  <c r="AS973" i="1"/>
  <c r="BA1776" i="1"/>
  <c r="BU2475" i="1"/>
  <c r="BE417" i="1"/>
  <c r="CC1973" i="1"/>
  <c r="AW2482" i="1"/>
  <c r="AO687" i="1"/>
  <c r="BM453" i="1"/>
  <c r="CC459" i="1"/>
  <c r="AS565" i="1"/>
  <c r="AK2367" i="1"/>
  <c r="AW2451" i="1"/>
  <c r="BM2351" i="1"/>
  <c r="AW2027" i="1"/>
  <c r="AS2261" i="1"/>
  <c r="AK442" i="1"/>
  <c r="I659" i="1"/>
  <c r="I802" i="1"/>
  <c r="AC957" i="1"/>
  <c r="I1163" i="1"/>
  <c r="AC1313" i="1"/>
  <c r="BQ1873" i="1"/>
  <c r="BU1827" i="1"/>
  <c r="I2142" i="1"/>
  <c r="AG615" i="1"/>
  <c r="BA586" i="1"/>
  <c r="I2434" i="1"/>
  <c r="U1169" i="1"/>
  <c r="U1384" i="1"/>
  <c r="U1544" i="1"/>
  <c r="Q1790" i="1"/>
  <c r="BQ1980" i="1"/>
  <c r="M364" i="1"/>
  <c r="Q2408" i="1"/>
  <c r="BU2114" i="1"/>
  <c r="BA613" i="1"/>
  <c r="AG1247" i="1"/>
  <c r="AO1505" i="1"/>
  <c r="AC1611" i="1"/>
  <c r="U1861" i="1"/>
  <c r="AG2213" i="1"/>
  <c r="AC581" i="1"/>
  <c r="AO487" i="1"/>
  <c r="BI1271" i="1"/>
  <c r="BM1387" i="1"/>
  <c r="CG2468" i="1"/>
  <c r="U2469" i="1"/>
  <c r="AK725" i="1"/>
  <c r="I784" i="1"/>
  <c r="I673" i="1"/>
  <c r="Q1202" i="1"/>
  <c r="AK1443" i="1"/>
  <c r="AK1562" i="1"/>
  <c r="AC1924" i="1"/>
  <c r="Q1996" i="1"/>
  <c r="BY1663" i="1"/>
  <c r="I869" i="1"/>
  <c r="M726" i="1"/>
  <c r="AG953" i="1"/>
  <c r="AC1303" i="1"/>
  <c r="I1495" i="1"/>
  <c r="BQ1807" i="1"/>
  <c r="I1734" i="1"/>
  <c r="I2076" i="1"/>
  <c r="M382" i="1"/>
  <c r="AW2218" i="1"/>
  <c r="AK391" i="1"/>
  <c r="Y1272" i="1"/>
  <c r="U1348" i="1"/>
  <c r="U1618" i="1"/>
  <c r="BM1744" i="1"/>
  <c r="BE1274" i="1"/>
  <c r="BQ1272" i="1"/>
  <c r="AO390" i="1"/>
  <c r="CC2007" i="1"/>
  <c r="BQ867" i="1"/>
  <c r="BI295" i="1"/>
  <c r="AW1833" i="1"/>
  <c r="BA2349" i="1"/>
  <c r="AO2596" i="1"/>
  <c r="AW1651" i="1"/>
  <c r="BA792" i="1"/>
  <c r="AW2104" i="1"/>
  <c r="BA1023" i="1"/>
  <c r="AW1762" i="1"/>
  <c r="BI1791" i="1"/>
  <c r="Y2331" i="1"/>
  <c r="BM1580" i="1"/>
  <c r="CG2309" i="1"/>
  <c r="CC389" i="1"/>
  <c r="AO1380" i="1"/>
  <c r="BA733" i="1"/>
  <c r="BA1807" i="1"/>
  <c r="U487" i="1"/>
  <c r="U455" i="1"/>
  <c r="AO1714" i="1"/>
  <c r="Q634" i="1"/>
  <c r="CG421" i="1"/>
  <c r="BA519" i="1"/>
  <c r="BI1128" i="1"/>
  <c r="BY1331" i="1"/>
  <c r="AS419" i="1"/>
  <c r="U868" i="1"/>
  <c r="CC2412" i="1"/>
  <c r="BQ386" i="1"/>
  <c r="BE938" i="1"/>
  <c r="CC2471" i="1"/>
  <c r="BE1602" i="1"/>
  <c r="AK341" i="1"/>
  <c r="AO2191" i="1"/>
  <c r="BU718" i="1"/>
  <c r="BA2069" i="1"/>
  <c r="BY1484" i="1"/>
  <c r="CC1875" i="1"/>
  <c r="BY789" i="1"/>
  <c r="BM1593" i="1"/>
  <c r="AO610" i="1"/>
  <c r="BI559" i="1"/>
  <c r="BE2239" i="1"/>
  <c r="BY1481" i="1"/>
  <c r="AC740" i="1"/>
  <c r="BA1638" i="1"/>
  <c r="AC774" i="1"/>
  <c r="BI1208" i="1"/>
  <c r="Y588" i="1"/>
  <c r="Q406" i="1"/>
  <c r="BM2233" i="1"/>
  <c r="BE316" i="1"/>
  <c r="AW2517" i="1"/>
  <c r="AG383" i="1"/>
  <c r="BI2041" i="1"/>
  <c r="BA1940" i="1"/>
  <c r="Y1485" i="1"/>
  <c r="CG1853" i="1"/>
  <c r="AO2262" i="1"/>
  <c r="BE463" i="1"/>
  <c r="AS505" i="1"/>
  <c r="BE1196" i="1"/>
  <c r="M1327" i="1"/>
  <c r="BM2554" i="1"/>
  <c r="CG1728" i="1"/>
  <c r="BM1642" i="1"/>
  <c r="I831" i="1"/>
  <c r="BM2078" i="1"/>
  <c r="AO944" i="1"/>
  <c r="AO1225" i="1"/>
  <c r="AG1520" i="1"/>
  <c r="AK1889" i="1"/>
  <c r="BQ1749" i="1"/>
  <c r="U2027" i="1"/>
  <c r="AC755" i="1"/>
  <c r="M763" i="1"/>
  <c r="Q817" i="1"/>
  <c r="Q1105" i="1"/>
  <c r="Q1421" i="1"/>
  <c r="Q1678" i="1"/>
  <c r="AC1749" i="1"/>
  <c r="AG2056" i="1"/>
  <c r="Q559" i="1"/>
  <c r="AW1896" i="1"/>
  <c r="AK414" i="1"/>
  <c r="AO746" i="1"/>
  <c r="AK1289" i="1"/>
  <c r="AC1504" i="1"/>
  <c r="I1663" i="1"/>
  <c r="M1827" i="1"/>
  <c r="AS1555" i="1"/>
  <c r="BY2553" i="1"/>
  <c r="AC879" i="1"/>
  <c r="AS2020" i="1"/>
  <c r="AS2414" i="1"/>
  <c r="BQ316" i="1"/>
  <c r="M621" i="1"/>
  <c r="I418" i="1"/>
  <c r="CC1517" i="1"/>
  <c r="AK729" i="1"/>
  <c r="U1302" i="1"/>
  <c r="Q1464" i="1"/>
  <c r="Q1583" i="1"/>
  <c r="Q1936" i="1"/>
  <c r="AK1996" i="1"/>
  <c r="M483" i="1"/>
  <c r="BU2574" i="1"/>
  <c r="CC2014" i="1"/>
  <c r="AO950" i="1"/>
  <c r="AK1191" i="1"/>
  <c r="AO1359" i="1"/>
  <c r="I1699" i="1"/>
  <c r="M1799" i="1"/>
  <c r="AC2122" i="1"/>
  <c r="BU2513" i="1"/>
  <c r="AO559" i="1"/>
  <c r="AK2555" i="1"/>
  <c r="Y1321" i="1"/>
  <c r="AO1154" i="1"/>
  <c r="AG1617" i="1"/>
  <c r="M1526" i="1"/>
  <c r="I963" i="1"/>
  <c r="U482" i="1"/>
  <c r="AC2469" i="1"/>
  <c r="BY1799" i="1"/>
  <c r="BU1569" i="1"/>
  <c r="AS1975" i="1"/>
  <c r="BA1783" i="1"/>
  <c r="Q1672" i="1"/>
  <c r="BE1714" i="1"/>
  <c r="BI1826" i="1"/>
  <c r="BE1937" i="1"/>
  <c r="Q377" i="1"/>
  <c r="Y1554" i="1"/>
  <c r="M344" i="1"/>
  <c r="AO1750" i="1"/>
  <c r="AC469" i="1"/>
  <c r="BM1653" i="1"/>
  <c r="BY1545" i="1"/>
  <c r="BE2035" i="1"/>
  <c r="BU666" i="1"/>
  <c r="CG2437" i="1"/>
  <c r="BU1545" i="1"/>
  <c r="BA1757" i="1"/>
  <c r="BM2157" i="1"/>
  <c r="AS2581" i="1"/>
  <c r="BU2063" i="1"/>
  <c r="CG1399" i="1"/>
  <c r="AW1807" i="1"/>
  <c r="BA1139" i="1"/>
  <c r="BM1446" i="1"/>
  <c r="BA2512" i="1"/>
  <c r="AW785" i="1"/>
  <c r="BI1959" i="1"/>
  <c r="BY2269" i="1"/>
  <c r="CC1688" i="1"/>
  <c r="BY2315" i="1"/>
  <c r="Y630" i="1"/>
  <c r="BE1071" i="1"/>
  <c r="AC456" i="1"/>
  <c r="Q271" i="1"/>
  <c r="AG2199" i="1"/>
  <c r="AO260" i="1"/>
  <c r="U2455" i="1"/>
  <c r="BA320" i="1"/>
  <c r="Y1981" i="1"/>
  <c r="AK2477" i="1"/>
  <c r="BE587" i="1"/>
  <c r="CC529" i="1"/>
  <c r="BA2469" i="1"/>
  <c r="Y1965" i="1"/>
  <c r="AW1323" i="1"/>
  <c r="AS2076" i="1"/>
  <c r="AG725" i="1"/>
  <c r="BQ1310" i="1"/>
  <c r="M627" i="1"/>
  <c r="I337" i="1"/>
  <c r="Y2426" i="1"/>
  <c r="AG368" i="1"/>
  <c r="AC2548" i="1"/>
  <c r="Y418" i="1"/>
  <c r="M2161" i="1"/>
  <c r="BI2596" i="1"/>
  <c r="BM1397" i="1"/>
  <c r="AW1783" i="1"/>
  <c r="BU2580" i="1"/>
  <c r="BE2468" i="1"/>
  <c r="U557" i="1"/>
  <c r="AS1544" i="1"/>
  <c r="BM1463" i="1"/>
  <c r="AO2058" i="1"/>
  <c r="I330" i="1"/>
  <c r="M340" i="1"/>
  <c r="BY2526" i="1"/>
  <c r="BE882" i="1"/>
  <c r="AG1127" i="1"/>
  <c r="AO1412" i="1"/>
  <c r="AC1712" i="1"/>
  <c r="U1880" i="1"/>
  <c r="BU1988" i="1"/>
  <c r="BE2563" i="1"/>
  <c r="M1315" i="1"/>
  <c r="BE736" i="1"/>
  <c r="AG945" i="1"/>
  <c r="I1212" i="1"/>
  <c r="AG1481" i="1"/>
  <c r="AK1796" i="1"/>
  <c r="BU1765" i="1"/>
  <c r="U2001" i="1"/>
  <c r="AO588" i="1"/>
  <c r="Q732" i="1"/>
  <c r="AK727" i="1"/>
  <c r="U1092" i="1"/>
  <c r="Q1518" i="1"/>
  <c r="Q1677" i="1"/>
  <c r="Q1763" i="1"/>
  <c r="BI2524" i="1"/>
  <c r="Y2301" i="1"/>
  <c r="BM1761" i="1"/>
  <c r="CG1810" i="1"/>
  <c r="AS1350" i="1"/>
  <c r="AS2455" i="1"/>
  <c r="BE1607" i="1"/>
  <c r="U603" i="1"/>
  <c r="AG252" i="1"/>
  <c r="CG2262" i="1"/>
  <c r="AO868" i="1"/>
  <c r="AK1162" i="1"/>
  <c r="AC1460" i="1"/>
  <c r="I1611" i="1"/>
  <c r="M1909" i="1"/>
  <c r="AC2108" i="1"/>
  <c r="AK2113" i="1"/>
  <c r="AW2532" i="1"/>
  <c r="BE684" i="1"/>
  <c r="AO973" i="1"/>
  <c r="I1320" i="1"/>
  <c r="AG1342" i="1"/>
  <c r="AK1783" i="1"/>
  <c r="BU1740" i="1"/>
  <c r="U2105" i="1"/>
  <c r="Y810" i="1"/>
  <c r="AW845" i="1"/>
  <c r="BA859" i="1"/>
  <c r="Q1219" i="1"/>
  <c r="AK1420" i="1"/>
  <c r="AK1565" i="1"/>
  <c r="CG1845" i="1"/>
  <c r="BM1824" i="1"/>
  <c r="BY1548" i="1"/>
  <c r="AC748" i="1"/>
  <c r="CC1971" i="1"/>
  <c r="CG2458" i="1"/>
  <c r="AG2241" i="1"/>
  <c r="Y1782" i="1"/>
  <c r="I1576" i="1"/>
  <c r="CG1968" i="1"/>
  <c r="BU2463" i="1"/>
  <c r="CG748" i="1"/>
  <c r="I467" i="1"/>
  <c r="BM803" i="1"/>
  <c r="AK616" i="1"/>
  <c r="BI1505" i="1"/>
  <c r="BI1384" i="1"/>
  <c r="M1518" i="1"/>
  <c r="BQ1601" i="1"/>
  <c r="I1475" i="1"/>
  <c r="AO2595" i="1"/>
  <c r="Y874" i="1"/>
  <c r="CG2083" i="1"/>
  <c r="BM2307" i="1"/>
  <c r="U2570" i="1"/>
  <c r="BE2140" i="1"/>
  <c r="BI2049" i="1"/>
  <c r="Q2570" i="1"/>
  <c r="Y774" i="1"/>
  <c r="BM2161" i="1"/>
  <c r="BY1909" i="1"/>
  <c r="AO475" i="1"/>
  <c r="AW1371" i="1"/>
  <c r="BY2560" i="1"/>
  <c r="BE964" i="1"/>
  <c r="AS2365" i="1"/>
  <c r="M629" i="1"/>
  <c r="CG1713" i="1"/>
  <c r="BA432" i="1"/>
  <c r="AS2409" i="1"/>
  <c r="M1384" i="1"/>
  <c r="CG2084" i="1"/>
  <c r="AW1558" i="1"/>
  <c r="Y263" i="1"/>
  <c r="AK2112" i="1"/>
  <c r="BQ2576" i="1"/>
  <c r="AG550" i="1"/>
  <c r="AW1736" i="1"/>
  <c r="AW1838" i="1"/>
  <c r="CC2580" i="1"/>
  <c r="AO2402" i="1"/>
  <c r="BI1435" i="1"/>
  <c r="CC1280" i="1"/>
  <c r="BA2331" i="1"/>
  <c r="BA1721" i="1"/>
  <c r="AC511" i="1"/>
  <c r="AG741" i="1"/>
  <c r="AW487" i="1"/>
  <c r="AS1434" i="1"/>
  <c r="AC336" i="1"/>
  <c r="U1670" i="1"/>
  <c r="BI1498" i="1"/>
  <c r="AW2429" i="1"/>
  <c r="Y1463" i="1"/>
  <c r="BY2239" i="1"/>
  <c r="M1399" i="1"/>
  <c r="AW736" i="1"/>
  <c r="AS1882" i="1"/>
  <c r="BU2500" i="1"/>
  <c r="CG2141" i="1"/>
  <c r="AC407" i="1"/>
  <c r="AW2526" i="1"/>
  <c r="M328" i="1"/>
  <c r="AS1574" i="1"/>
  <c r="U1274" i="1"/>
  <c r="U1373" i="1"/>
  <c r="U1629" i="1"/>
  <c r="AG1763" i="1"/>
  <c r="BQ1979" i="1"/>
  <c r="AC272" i="1"/>
  <c r="CC2254" i="1"/>
  <c r="CG1995" i="1"/>
  <c r="AW704" i="1"/>
  <c r="AG1096" i="1"/>
  <c r="AK1517" i="1"/>
  <c r="AC1541" i="1"/>
  <c r="U1898" i="1"/>
  <c r="BU1985" i="1"/>
  <c r="BA2295" i="1"/>
  <c r="Q679" i="1"/>
  <c r="U656" i="1"/>
  <c r="AG854" i="1"/>
  <c r="AC1160" i="1"/>
  <c r="I1387" i="1"/>
  <c r="M1694" i="1"/>
  <c r="I1888" i="1"/>
  <c r="BI1152" i="1"/>
  <c r="AW1681" i="1"/>
  <c r="AC554" i="1"/>
  <c r="U2486" i="1"/>
  <c r="CC2002" i="1"/>
  <c r="AS1225" i="1"/>
  <c r="AO2391" i="1"/>
  <c r="Q785" i="1"/>
  <c r="Q853" i="1"/>
  <c r="AG1063" i="1"/>
  <c r="AC1196" i="1"/>
  <c r="I1447" i="1"/>
  <c r="BQ1805" i="1"/>
  <c r="I1891" i="1"/>
  <c r="M1995" i="1"/>
  <c r="Q354" i="1"/>
  <c r="AS1981" i="1"/>
  <c r="AC2468" i="1"/>
  <c r="Y1217" i="1"/>
  <c r="AO1251" i="1"/>
  <c r="AG1568" i="1"/>
  <c r="AG1807" i="1"/>
  <c r="BQ1994" i="1"/>
  <c r="AO337" i="1"/>
  <c r="Y873" i="1"/>
  <c r="AW777" i="1"/>
  <c r="BE851" i="1"/>
  <c r="AG1223" i="1"/>
  <c r="AK1483" i="1"/>
  <c r="AK1611" i="1"/>
  <c r="CC2003" i="1"/>
  <c r="Y2029" i="1"/>
  <c r="AK2338" i="1"/>
  <c r="AS2009" i="1"/>
  <c r="BU2472" i="1"/>
  <c r="BI2462" i="1"/>
  <c r="CG2505" i="1"/>
  <c r="BE987" i="1"/>
  <c r="CC2066" i="1"/>
  <c r="M1450" i="1"/>
  <c r="BM1987" i="1"/>
  <c r="AC2503" i="1"/>
  <c r="AC2582" i="1"/>
  <c r="CG2525" i="1"/>
  <c r="BQ2595" i="1"/>
  <c r="Y517" i="1"/>
  <c r="U2454" i="1"/>
  <c r="I530" i="1"/>
  <c r="AO265" i="1"/>
  <c r="AC2483" i="1"/>
  <c r="AC412" i="1"/>
  <c r="AO2372" i="1"/>
  <c r="AS2412" i="1"/>
  <c r="AO582" i="1"/>
  <c r="BM425" i="1"/>
  <c r="BM1686" i="1"/>
  <c r="AC1040" i="1"/>
  <c r="BM1652" i="1"/>
  <c r="BE288" i="1"/>
  <c r="AS2052" i="1"/>
  <c r="AK2174" i="1"/>
  <c r="BE1484" i="1"/>
  <c r="BY2197" i="1"/>
  <c r="CC2363" i="1"/>
  <c r="AC321" i="1"/>
  <c r="I2540" i="1"/>
  <c r="Q434" i="1"/>
  <c r="BA2437" i="1"/>
  <c r="BM2503" i="1"/>
  <c r="BA561" i="1"/>
  <c r="BM705" i="1"/>
  <c r="BY1635" i="1"/>
  <c r="U979" i="1"/>
  <c r="BE2036" i="1"/>
  <c r="AG306" i="1"/>
  <c r="BA2218" i="1"/>
  <c r="AS2279" i="1"/>
  <c r="BI1912" i="1"/>
  <c r="CC2336" i="1"/>
  <c r="CG2524" i="1"/>
  <c r="U383" i="1"/>
  <c r="BY1141" i="1"/>
  <c r="AS609" i="1"/>
  <c r="Y2521" i="1"/>
  <c r="Q789" i="1"/>
  <c r="Y510" i="1"/>
  <c r="CG785" i="1"/>
  <c r="BA1476" i="1"/>
  <c r="BY1202" i="1"/>
  <c r="BI1740" i="1"/>
  <c r="U417" i="1"/>
  <c r="BI2104" i="1"/>
  <c r="AO2437" i="1"/>
  <c r="AW1905" i="1"/>
  <c r="U2503" i="1"/>
  <c r="CG998" i="1"/>
  <c r="Q1474" i="1"/>
  <c r="BY2358" i="1"/>
  <c r="AO1776" i="1"/>
  <c r="M529" i="1"/>
  <c r="AS1768" i="1"/>
  <c r="BE2197" i="1"/>
  <c r="I460" i="1"/>
  <c r="Q865" i="1"/>
  <c r="Q722" i="1"/>
  <c r="Q1254" i="1"/>
  <c r="Q1490" i="1"/>
  <c r="Q1548" i="1"/>
  <c r="AC1834" i="1"/>
  <c r="AK2052" i="1"/>
  <c r="AK588" i="1"/>
  <c r="AS1862" i="1"/>
  <c r="I250" i="1"/>
  <c r="AO862" i="1"/>
  <c r="AK1149" i="1"/>
  <c r="AC1349" i="1"/>
  <c r="I1693" i="1"/>
  <c r="M1901" i="1"/>
  <c r="AC2149" i="1"/>
  <c r="CG1744" i="1"/>
  <c r="AW753" i="1"/>
  <c r="AW873" i="1"/>
  <c r="AG1055" i="1"/>
  <c r="I1303" i="1"/>
  <c r="AG1491" i="1"/>
  <c r="AK1790" i="1"/>
  <c r="AO1691" i="1"/>
  <c r="BU2259" i="1"/>
  <c r="AW1972" i="1"/>
  <c r="AS804" i="1"/>
  <c r="BA1482" i="1"/>
  <c r="BM1289" i="1"/>
  <c r="Y2304" i="1"/>
  <c r="AS439" i="1"/>
  <c r="Y649" i="1"/>
  <c r="AW799" i="1"/>
  <c r="AW844" i="1"/>
  <c r="AG1222" i="1"/>
  <c r="AK1481" i="1"/>
  <c r="AK1597" i="1"/>
  <c r="U1833" i="1"/>
  <c r="Q2157" i="1"/>
  <c r="AC2063" i="1"/>
  <c r="BE853" i="1"/>
  <c r="U697" i="1"/>
  <c r="Y1105" i="1"/>
  <c r="AO1323" i="1"/>
  <c r="AG1611" i="1"/>
  <c r="AK1943" i="1"/>
  <c r="BQ1763" i="1"/>
  <c r="U2094" i="1"/>
  <c r="M656" i="1"/>
  <c r="Q784" i="1"/>
  <c r="AG1014" i="1"/>
  <c r="AC1191" i="1"/>
  <c r="I1390" i="1"/>
  <c r="BQ1790" i="1"/>
  <c r="AK2384" i="1"/>
  <c r="BI1400" i="1"/>
  <c r="AS1891" i="1"/>
  <c r="BE1859" i="1"/>
  <c r="BE1734" i="1"/>
  <c r="CG2007" i="1"/>
  <c r="Y2009" i="1"/>
  <c r="I2162" i="1"/>
  <c r="BM1978" i="1"/>
  <c r="BM2043" i="1"/>
  <c r="Y2406" i="1"/>
  <c r="AS2150" i="1"/>
  <c r="U2437" i="1"/>
  <c r="AO1989" i="1"/>
  <c r="AO2443" i="1"/>
  <c r="CG2120" i="1"/>
  <c r="AG2555" i="1"/>
  <c r="BA2308" i="1"/>
  <c r="AK1232" i="1"/>
  <c r="BQ1023" i="1"/>
  <c r="BA259" i="1"/>
  <c r="CG1894" i="1"/>
  <c r="BU1917" i="1"/>
  <c r="BM1586" i="1"/>
  <c r="BE1684" i="1"/>
  <c r="Q2442" i="1"/>
  <c r="AO2036" i="1"/>
  <c r="AS2493" i="1"/>
  <c r="M538" i="1"/>
  <c r="BU266" i="1"/>
  <c r="U322" i="1"/>
  <c r="AS253" i="1"/>
  <c r="I292" i="1"/>
  <c r="AO725" i="1"/>
  <c r="AO322" i="1"/>
  <c r="BE1400" i="1"/>
  <c r="AS672" i="1"/>
  <c r="AW1912" i="1"/>
  <c r="CG2057" i="1"/>
  <c r="M1510" i="1"/>
  <c r="BA1840" i="1"/>
  <c r="CG2519" i="1"/>
  <c r="AO2125" i="1"/>
  <c r="BU2598" i="1"/>
  <c r="AK566" i="1"/>
  <c r="CG567" i="1"/>
  <c r="I260" i="1"/>
  <c r="AO432" i="1"/>
  <c r="Y503" i="1"/>
  <c r="BU1070" i="1"/>
  <c r="M411" i="1"/>
  <c r="BM1405" i="1"/>
  <c r="U536" i="1"/>
  <c r="M2062" i="1"/>
  <c r="AK2203" i="1"/>
  <c r="BM1768" i="1"/>
  <c r="Y2037" i="1"/>
  <c r="BI978" i="1"/>
  <c r="BI2426" i="1"/>
  <c r="BI1488" i="1"/>
  <c r="Y287" i="1"/>
  <c r="BQ665" i="1"/>
  <c r="AO585" i="1"/>
  <c r="BA315" i="1"/>
  <c r="BY2139" i="1"/>
  <c r="AW1814" i="1"/>
  <c r="BE1730" i="1"/>
  <c r="BE1498" i="1"/>
  <c r="BE2567" i="1"/>
  <c r="BQ414" i="1"/>
  <c r="BY1470" i="1"/>
  <c r="AS327" i="1"/>
  <c r="Y848" i="1"/>
  <c r="BE812" i="1"/>
  <c r="AW865" i="1"/>
  <c r="AG1203" i="1"/>
  <c r="AK1462" i="1"/>
  <c r="AK1594" i="1"/>
  <c r="U1841" i="1"/>
  <c r="Q2153" i="1"/>
  <c r="BA1930" i="1"/>
  <c r="Q811" i="1"/>
  <c r="I783" i="1"/>
  <c r="AO904" i="1"/>
  <c r="I1309" i="1"/>
  <c r="M1349" i="1"/>
  <c r="BQ1778" i="1"/>
  <c r="BU1778" i="1"/>
  <c r="I1994" i="1"/>
  <c r="AC526" i="1"/>
  <c r="BE550" i="1"/>
  <c r="BE411" i="1"/>
  <c r="U1246" i="1"/>
  <c r="U1467" i="1"/>
  <c r="U1531" i="1"/>
  <c r="Q1748" i="1"/>
  <c r="BA2003" i="1"/>
  <c r="BE439" i="1"/>
  <c r="BI1456" i="1"/>
  <c r="BY1898" i="1"/>
  <c r="CC2100" i="1"/>
  <c r="Y2281" i="1"/>
  <c r="CG2478" i="1"/>
  <c r="BE1819" i="1"/>
  <c r="AW663" i="1"/>
  <c r="BA711" i="1"/>
  <c r="AG956" i="1"/>
  <c r="I1098" i="1"/>
  <c r="AG1499" i="1"/>
  <c r="AK1734" i="1"/>
  <c r="BU1728" i="1"/>
  <c r="U2136" i="1"/>
  <c r="BA672" i="1"/>
  <c r="AW823" i="1"/>
  <c r="I826" i="1"/>
  <c r="Q1118" i="1"/>
  <c r="AK1393" i="1"/>
  <c r="AK1538" i="1"/>
  <c r="AC1786" i="1"/>
  <c r="Q2100" i="1"/>
  <c r="CC1624" i="1"/>
  <c r="I638" i="1"/>
  <c r="BE504" i="1"/>
  <c r="AG763" i="1"/>
  <c r="AC1148" i="1"/>
  <c r="AC1469" i="1"/>
  <c r="M1608" i="1"/>
  <c r="AC606" i="1"/>
  <c r="AW1916" i="1"/>
  <c r="BI1742" i="1"/>
  <c r="BY2245" i="1"/>
  <c r="Y1076" i="1"/>
  <c r="I2448" i="1"/>
  <c r="U1063" i="1"/>
  <c r="Y1464" i="1"/>
  <c r="Y1715" i="1"/>
  <c r="BI1554" i="1"/>
  <c r="BA1572" i="1"/>
  <c r="BI2399" i="1"/>
  <c r="AC589" i="1"/>
  <c r="AS2260" i="1"/>
  <c r="Y574" i="1"/>
  <c r="BI1719" i="1"/>
  <c r="CG1026" i="1"/>
  <c r="Y2226" i="1"/>
  <c r="Y363" i="1"/>
  <c r="BY2317" i="1"/>
  <c r="BE1968" i="1"/>
  <c r="BI1133" i="1"/>
  <c r="M1383" i="1"/>
  <c r="BA2342" i="1"/>
  <c r="CC2065" i="1"/>
  <c r="BE1965" i="1"/>
  <c r="AO1832" i="1"/>
  <c r="BM1443" i="1"/>
  <c r="BU1302" i="1"/>
  <c r="BU2499" i="1"/>
  <c r="BA2147" i="1"/>
  <c r="AC862" i="1"/>
  <c r="AO704" i="1"/>
  <c r="BA1866" i="1"/>
  <c r="Y1807" i="1"/>
  <c r="CG2099" i="1"/>
  <c r="AK687" i="1"/>
  <c r="CC1567" i="1"/>
  <c r="M358" i="1"/>
  <c r="AG620" i="1"/>
  <c r="AS785" i="1"/>
  <c r="I291" i="1"/>
  <c r="AS1342" i="1"/>
  <c r="AO678" i="1"/>
  <c r="CC1915" i="1"/>
  <c r="CC2316" i="1"/>
  <c r="BU1637" i="1"/>
  <c r="Y2191" i="1"/>
  <c r="BA2325" i="1"/>
  <c r="Y1413" i="1"/>
  <c r="CG1987" i="1"/>
  <c r="BY251" i="1"/>
  <c r="BQ1915" i="1"/>
  <c r="BY2048" i="1"/>
  <c r="AC406" i="1"/>
  <c r="U816" i="1"/>
  <c r="AC2498" i="1"/>
  <c r="AW1362" i="1"/>
  <c r="Y2526" i="1"/>
  <c r="BM2223" i="1"/>
  <c r="BM1538" i="1"/>
  <c r="Y2316" i="1"/>
  <c r="AK421" i="1"/>
  <c r="BI1908" i="1"/>
  <c r="AC565" i="1"/>
  <c r="AW1149" i="1"/>
  <c r="BM896" i="1"/>
  <c r="BA2273" i="1"/>
  <c r="AO329" i="1"/>
  <c r="I2559" i="1"/>
  <c r="AS621" i="1"/>
  <c r="AO369" i="1"/>
  <c r="AO1328" i="1"/>
  <c r="AO602" i="1"/>
  <c r="Y1212" i="1"/>
  <c r="AO1190" i="1"/>
  <c r="AG1566" i="1"/>
  <c r="AG1960" i="1"/>
  <c r="BU1930" i="1"/>
  <c r="AC1960" i="1"/>
  <c r="BA824" i="1"/>
  <c r="AW847" i="1"/>
  <c r="I852" i="1"/>
  <c r="Q1223" i="1"/>
  <c r="AK1414" i="1"/>
  <c r="AK1604" i="1"/>
  <c r="AC1804" i="1"/>
  <c r="Q2107" i="1"/>
  <c r="U1574" i="1"/>
  <c r="BE539" i="1"/>
  <c r="AO502" i="1"/>
  <c r="AG755" i="1"/>
  <c r="AC1322" i="1"/>
  <c r="AC1489" i="1"/>
  <c r="M1639" i="1"/>
  <c r="I1784" i="1"/>
  <c r="AS579" i="1"/>
  <c r="CC2225" i="1"/>
  <c r="Q1525" i="1"/>
  <c r="BY1012" i="1"/>
  <c r="M572" i="1"/>
  <c r="Y1483" i="1"/>
  <c r="AK634" i="1"/>
  <c r="M540" i="1"/>
  <c r="AS432" i="1"/>
  <c r="AG565" i="1"/>
  <c r="U1309" i="1"/>
  <c r="U1412" i="1"/>
  <c r="U1595" i="1"/>
  <c r="Q1814" i="1"/>
  <c r="BQ2045" i="1"/>
  <c r="Q522" i="1"/>
  <c r="BE614" i="1"/>
  <c r="M579" i="1"/>
  <c r="AO914" i="1"/>
  <c r="AG1212" i="1"/>
  <c r="AO1351" i="1"/>
  <c r="AC1533" i="1"/>
  <c r="U1890" i="1"/>
  <c r="BU2051" i="1"/>
  <c r="AK264" i="1"/>
  <c r="I782" i="1"/>
  <c r="M867" i="1"/>
  <c r="AC966" i="1"/>
  <c r="I1107" i="1"/>
  <c r="AC1317" i="1"/>
  <c r="BQ1911" i="1"/>
  <c r="AS1712" i="1"/>
  <c r="AW2408" i="1"/>
  <c r="CC1397" i="1"/>
  <c r="BM1616" i="1"/>
  <c r="AS1946" i="1"/>
  <c r="BM2587" i="1"/>
  <c r="AS637" i="1"/>
  <c r="AO537" i="1"/>
  <c r="AK354" i="1"/>
  <c r="BM1078" i="1"/>
  <c r="AG1267" i="1"/>
  <c r="AO1520" i="1"/>
  <c r="AC1715" i="1"/>
  <c r="U1776" i="1"/>
  <c r="BU2080" i="1"/>
  <c r="BY250" i="1"/>
  <c r="I775" i="1"/>
  <c r="M771" i="1"/>
  <c r="AG819" i="1"/>
  <c r="AC1194" i="1"/>
  <c r="AK1324" i="1"/>
  <c r="BQ1840" i="1"/>
  <c r="BU1776" i="1"/>
  <c r="I1978" i="1"/>
  <c r="AO516" i="1"/>
  <c r="U2423" i="1"/>
  <c r="BU1642" i="1"/>
  <c r="U1222" i="1"/>
  <c r="U1443" i="1"/>
  <c r="U1695" i="1"/>
  <c r="AG1729" i="1"/>
  <c r="AS1454" i="1"/>
  <c r="AO1565" i="1"/>
  <c r="M852" i="1"/>
  <c r="Q1667" i="1"/>
  <c r="M356" i="1"/>
  <c r="AC1343" i="1"/>
  <c r="BE2163" i="1"/>
  <c r="I1169" i="1"/>
  <c r="BU1881" i="1"/>
  <c r="I2104" i="1"/>
  <c r="AG511" i="1"/>
  <c r="AO635" i="1"/>
  <c r="BE250" i="1"/>
  <c r="U1273" i="1"/>
  <c r="U1495" i="1"/>
  <c r="U1642" i="1"/>
  <c r="BQ1530" i="1"/>
  <c r="BA1712" i="1"/>
  <c r="I853" i="1"/>
  <c r="AK1702" i="1"/>
  <c r="Y390" i="1"/>
  <c r="AC1351" i="1"/>
  <c r="BE2343" i="1"/>
  <c r="AO1217" i="1"/>
  <c r="BU1847" i="1"/>
  <c r="I2098" i="1"/>
  <c r="AC529" i="1"/>
  <c r="AG601" i="1"/>
  <c r="BA438" i="1"/>
  <c r="U1100" i="1"/>
  <c r="U1386" i="1"/>
  <c r="U1587" i="1"/>
  <c r="I475" i="1"/>
  <c r="BI2582" i="1"/>
  <c r="I803" i="1"/>
  <c r="BQ1789" i="1"/>
  <c r="I476" i="1"/>
  <c r="U1702" i="1"/>
  <c r="U390" i="1"/>
  <c r="AO1517" i="1"/>
  <c r="BQ1692" i="1"/>
  <c r="U2036" i="1"/>
  <c r="AC756" i="1"/>
  <c r="M697" i="1"/>
  <c r="Q777" i="1"/>
  <c r="Q1302" i="1"/>
  <c r="Q1467" i="1"/>
  <c r="Q1545" i="1"/>
  <c r="AS1001" i="1"/>
  <c r="AG1924" i="1"/>
  <c r="AC537" i="1"/>
  <c r="AG1089" i="1"/>
  <c r="AC1894" i="1"/>
  <c r="AG2104" i="1"/>
  <c r="AK2094" i="1"/>
  <c r="BQ2370" i="1"/>
  <c r="AC2192" i="1"/>
  <c r="Q2218" i="1"/>
  <c r="M2300" i="1"/>
  <c r="BQ2022" i="1"/>
  <c r="BQ2101" i="1"/>
  <c r="AG2332" i="1"/>
  <c r="AC2554" i="1"/>
  <c r="AG813" i="1"/>
  <c r="Q1973" i="1"/>
  <c r="AG981" i="1"/>
  <c r="AG1786" i="1"/>
  <c r="I1931" i="1"/>
  <c r="BU2154" i="1"/>
  <c r="BU2218" i="1"/>
  <c r="AC2323" i="1"/>
  <c r="U2388" i="1"/>
  <c r="M2192" i="1"/>
  <c r="AW729" i="1"/>
  <c r="AG1758" i="1"/>
  <c r="BQ2287" i="1"/>
  <c r="M2226" i="1"/>
  <c r="I1201" i="1"/>
  <c r="AO866" i="1"/>
  <c r="I862" i="1"/>
  <c r="AK1313" i="1"/>
  <c r="M1863" i="1"/>
  <c r="AC2120" i="1"/>
  <c r="BU2380" i="1"/>
  <c r="BQ2169" i="1"/>
  <c r="BU2339" i="1"/>
  <c r="Q2171" i="1"/>
  <c r="I2302" i="1"/>
  <c r="M1846" i="1"/>
  <c r="BU1959" i="1"/>
  <c r="Q2251" i="1"/>
  <c r="M2218" i="1"/>
  <c r="AO2393" i="1"/>
  <c r="CC1803" i="1"/>
  <c r="U743" i="1"/>
  <c r="CG2107" i="1"/>
  <c r="Q712" i="1"/>
  <c r="Q708" i="1"/>
  <c r="AG1075" i="1"/>
  <c r="AC1125" i="1"/>
  <c r="I1341" i="1"/>
  <c r="M1693" i="1"/>
  <c r="I1877" i="1"/>
  <c r="M2043" i="1"/>
  <c r="U267" i="1"/>
  <c r="BA679" i="1"/>
  <c r="AW467" i="1"/>
  <c r="U1177" i="1"/>
  <c r="U1456" i="1"/>
  <c r="U1600" i="1"/>
  <c r="Q1856" i="1"/>
  <c r="BQ2155" i="1"/>
  <c r="AG536" i="1"/>
  <c r="AW459" i="1"/>
  <c r="AO466" i="1"/>
  <c r="AO1050" i="1"/>
  <c r="AG1138" i="1"/>
  <c r="AO1387" i="1"/>
  <c r="AC1649" i="1"/>
  <c r="U1750" i="1"/>
  <c r="U294" i="1"/>
  <c r="CC2030" i="1"/>
  <c r="AC908" i="1"/>
  <c r="BU1832" i="1"/>
  <c r="AG589" i="1"/>
  <c r="Q1908" i="1"/>
  <c r="Y294" i="1"/>
  <c r="AC1532" i="1"/>
  <c r="AK2043" i="1"/>
  <c r="M636" i="1"/>
  <c r="I522" i="1"/>
  <c r="BA516" i="1"/>
  <c r="AG900" i="1"/>
  <c r="AK1309" i="1"/>
  <c r="AC1497" i="1"/>
  <c r="M1643" i="1"/>
  <c r="BQ1673" i="1"/>
  <c r="AK294" i="1"/>
  <c r="AG1204" i="1"/>
  <c r="Q2127" i="1"/>
  <c r="AG883" i="1"/>
  <c r="I1756" i="1"/>
  <c r="Y524" i="1"/>
  <c r="AK1958" i="1"/>
  <c r="Q2043" i="1"/>
  <c r="BE1582" i="1"/>
  <c r="BA354" i="1"/>
  <c r="U631" i="1"/>
  <c r="AG754" i="1"/>
  <c r="AC1177" i="1"/>
  <c r="AC1505" i="1"/>
  <c r="M1635" i="1"/>
  <c r="BE2084" i="1"/>
  <c r="AO314" i="1"/>
  <c r="AG1113" i="1"/>
  <c r="Q2099" i="1"/>
  <c r="AG1043" i="1"/>
  <c r="I1840" i="1"/>
  <c r="I326" i="1"/>
  <c r="AK1784" i="1"/>
  <c r="Q2083" i="1"/>
  <c r="BA1642" i="1"/>
  <c r="M426" i="1"/>
  <c r="I588" i="1"/>
  <c r="AG831" i="1"/>
  <c r="AC1308" i="1"/>
  <c r="AC1342" i="1"/>
  <c r="M1611" i="1"/>
  <c r="AG1537" i="1"/>
  <c r="AK1254" i="1"/>
  <c r="AK1524" i="1"/>
  <c r="AG1607" i="1"/>
  <c r="I1779" i="1"/>
  <c r="M2106" i="1"/>
  <c r="BU2202" i="1"/>
  <c r="AG2366" i="1"/>
  <c r="U2169" i="1"/>
  <c r="Q2314" i="1"/>
  <c r="BA532" i="1"/>
  <c r="Q1126" i="1"/>
  <c r="AK2119" i="1"/>
  <c r="U2198" i="1"/>
  <c r="AW2554" i="1"/>
  <c r="AC733" i="1"/>
  <c r="AS658" i="1"/>
  <c r="Q1492" i="1"/>
  <c r="U1810" i="1"/>
  <c r="BU1974" i="1"/>
  <c r="AG2071" i="1"/>
  <c r="BQ2330" i="1"/>
  <c r="AC2184" i="1"/>
  <c r="Q2317" i="1"/>
  <c r="I2183" i="1"/>
  <c r="AS2321" i="1"/>
  <c r="Q1803" i="1"/>
  <c r="BQ2191" i="1"/>
  <c r="M2384" i="1"/>
  <c r="U1436" i="1"/>
  <c r="AC949" i="1"/>
  <c r="AW869" i="1"/>
  <c r="AG1464" i="1"/>
  <c r="M1925" i="1"/>
  <c r="AC2020" i="1"/>
  <c r="BU2252" i="1"/>
  <c r="AG2265" i="1"/>
  <c r="U2237" i="1"/>
  <c r="Q2267" i="1"/>
  <c r="I2399" i="1"/>
  <c r="Y2507" i="1"/>
  <c r="M2139" i="1"/>
  <c r="AG2335" i="1"/>
  <c r="M2217" i="1"/>
  <c r="CG1828" i="1"/>
  <c r="Y1414" i="1"/>
  <c r="BI2210" i="1"/>
  <c r="BE1596" i="1"/>
  <c r="AW769" i="1"/>
  <c r="BE825" i="1"/>
  <c r="AG1054" i="1"/>
  <c r="I1308" i="1"/>
  <c r="AG1418" i="1"/>
  <c r="AK1854" i="1"/>
  <c r="BU1880" i="1"/>
  <c r="U1980" i="1"/>
  <c r="AC442" i="1"/>
  <c r="U834" i="1"/>
  <c r="AK539" i="1"/>
  <c r="U1128" i="1"/>
  <c r="U1481" i="1"/>
  <c r="Q1608" i="1"/>
  <c r="Q1883" i="1"/>
  <c r="AK2135" i="1"/>
  <c r="Y609" i="1"/>
  <c r="AK504" i="1"/>
  <c r="I571" i="1"/>
  <c r="AO923" i="1"/>
  <c r="AG1163" i="1"/>
  <c r="AO1511" i="1"/>
  <c r="I1680" i="1"/>
  <c r="M1847" i="1"/>
  <c r="AC323" i="1"/>
  <c r="BQ2539" i="1"/>
  <c r="AG942" i="1"/>
  <c r="BU1684" i="1"/>
  <c r="Y846" i="1"/>
  <c r="Q1852" i="1"/>
  <c r="BE1526" i="1"/>
  <c r="I1610" i="1"/>
  <c r="AK2136" i="1"/>
  <c r="AW558" i="1"/>
  <c r="I2262" i="1"/>
  <c r="AS1994" i="1"/>
  <c r="AO931" i="1"/>
  <c r="AK1092" i="1"/>
  <c r="AO1506" i="1"/>
  <c r="I1639" i="1"/>
  <c r="AW517" i="1"/>
  <c r="BI2412" i="1"/>
  <c r="AG1363" i="1"/>
  <c r="AC725" i="1"/>
  <c r="Q1455" i="1"/>
  <c r="AO512" i="1"/>
  <c r="AK1126" i="1"/>
  <c r="I1735" i="1"/>
  <c r="M2093" i="1"/>
  <c r="AC411" i="1"/>
  <c r="BA2498" i="1"/>
  <c r="BU1916" i="1"/>
  <c r="Y1324" i="1"/>
  <c r="AO1163" i="1"/>
  <c r="AG1649" i="1"/>
  <c r="BI1440" i="1"/>
  <c r="U2471" i="1"/>
  <c r="Q252" i="1"/>
  <c r="AG1383" i="1"/>
  <c r="AG684" i="1"/>
  <c r="Q1504" i="1"/>
  <c r="Y470" i="1"/>
  <c r="AK1098" i="1"/>
  <c r="I1838" i="1"/>
  <c r="M2008" i="1"/>
  <c r="AC383" i="1"/>
  <c r="BU2534" i="1"/>
  <c r="Y2006" i="1"/>
  <c r="Y1148" i="1"/>
  <c r="AO1174" i="1"/>
  <c r="AG1646" i="1"/>
  <c r="BY2049" i="1"/>
  <c r="AO748" i="1"/>
  <c r="Q2097" i="1"/>
  <c r="AO797" i="1"/>
  <c r="AG1856" i="1"/>
  <c r="M1933" i="1"/>
  <c r="BU2121" i="1"/>
  <c r="BU2372" i="1"/>
  <c r="AC2385" i="1"/>
  <c r="U2171" i="1"/>
  <c r="M2304" i="1"/>
  <c r="U2085" i="1"/>
  <c r="AC1764" i="1"/>
  <c r="BQ2268" i="1"/>
  <c r="M2332" i="1"/>
  <c r="AK1952" i="1"/>
  <c r="AO1384" i="1"/>
  <c r="M764" i="1"/>
  <c r="Q1656" i="1"/>
  <c r="I1847" i="1"/>
  <c r="M2080" i="1"/>
  <c r="BU2344" i="1"/>
  <c r="AG2282" i="1"/>
  <c r="U2283" i="1"/>
  <c r="M2345" i="1"/>
  <c r="I2240" i="1"/>
  <c r="AS536" i="1"/>
  <c r="AG2002" i="1"/>
  <c r="U2254" i="1"/>
  <c r="Y1369" i="1"/>
  <c r="AC1302" i="1"/>
  <c r="AC2155" i="1"/>
  <c r="AG1027" i="1"/>
  <c r="Q1923" i="1"/>
  <c r="BQ2072" i="1"/>
  <c r="AK2156" i="1"/>
  <c r="BQ2188" i="1"/>
  <c r="AC2392" i="1"/>
  <c r="U2216" i="1"/>
  <c r="M2324" i="1"/>
  <c r="AK1541" i="1"/>
  <c r="Q1812" i="1"/>
  <c r="BQ2316" i="1"/>
  <c r="M2233" i="1"/>
  <c r="BA1547" i="1"/>
  <c r="BY1369" i="1"/>
  <c r="BY2002" i="1"/>
  <c r="BA2195" i="1"/>
  <c r="AC778" i="1"/>
  <c r="M778" i="1"/>
  <c r="Q832" i="1"/>
  <c r="Q1215" i="1"/>
  <c r="Q1394" i="1"/>
  <c r="Q1532" i="1"/>
  <c r="AC1728" i="1"/>
  <c r="AG2108" i="1"/>
  <c r="I259" i="1"/>
  <c r="AC251" i="1"/>
  <c r="BA1953" i="1"/>
  <c r="AO804" i="1"/>
  <c r="AK1300" i="1"/>
  <c r="AC1419" i="1"/>
  <c r="I1538" i="1"/>
  <c r="M1902" i="1"/>
  <c r="AC2007" i="1"/>
  <c r="CC1926" i="1"/>
  <c r="AW679" i="1"/>
  <c r="BA774" i="1"/>
  <c r="AO1008" i="1"/>
  <c r="I1175" i="1"/>
  <c r="AG1441" i="1"/>
  <c r="AK1797" i="1"/>
  <c r="BE1624" i="1"/>
  <c r="I1719" i="1"/>
  <c r="BE530" i="1"/>
  <c r="AO1447" i="1"/>
  <c r="Q250" i="1"/>
  <c r="AC1217" i="1"/>
  <c r="I2073" i="1"/>
  <c r="U1707" i="1"/>
  <c r="BQ2136" i="1"/>
  <c r="Q364" i="1"/>
  <c r="BY2115" i="1"/>
  <c r="Q1022" i="1"/>
  <c r="AW676" i="1"/>
  <c r="AG1257" i="1"/>
  <c r="AK1422" i="1"/>
  <c r="AC1538" i="1"/>
  <c r="CC2507" i="1"/>
  <c r="AS2525" i="1"/>
  <c r="AO925" i="1"/>
  <c r="M1839" i="1"/>
  <c r="I720" i="1"/>
  <c r="BQ1861" i="1"/>
  <c r="AO578" i="1"/>
  <c r="U1601" i="1"/>
  <c r="BQ2037" i="1"/>
  <c r="M287" i="1"/>
  <c r="BY2401" i="1"/>
  <c r="Q1021" i="1"/>
  <c r="AO960" i="1"/>
  <c r="AO1092" i="1"/>
  <c r="AG1366" i="1"/>
  <c r="CC2213" i="1"/>
  <c r="BM2122" i="1"/>
  <c r="CC2115" i="1"/>
  <c r="AO1408" i="1"/>
  <c r="CG1526" i="1"/>
  <c r="I1114" i="1"/>
  <c r="I2157" i="1"/>
  <c r="U1272" i="1"/>
  <c r="U1763" i="1"/>
  <c r="M2133" i="1"/>
  <c r="BA2244" i="1"/>
  <c r="BA2337" i="1"/>
  <c r="Y2010" i="1"/>
  <c r="AO943" i="1"/>
  <c r="AO1103" i="1"/>
  <c r="AG1509" i="1"/>
  <c r="Q2111" i="1"/>
  <c r="U845" i="1"/>
  <c r="BU1685" i="1"/>
  <c r="Y431" i="1"/>
  <c r="AK1852" i="1"/>
  <c r="BU1747" i="1"/>
  <c r="U1987" i="1"/>
  <c r="BU2203" i="1"/>
  <c r="AG2266" i="1"/>
  <c r="U2167" i="1"/>
  <c r="M2322" i="1"/>
  <c r="AK292" i="1"/>
  <c r="AC1153" i="1"/>
  <c r="AG2146" i="1"/>
  <c r="M2238" i="1"/>
  <c r="U1394" i="1"/>
  <c r="AG970" i="1"/>
  <c r="AW624" i="1"/>
  <c r="AG1338" i="1"/>
  <c r="M1812" i="1"/>
  <c r="AC2125" i="1"/>
  <c r="BU2204" i="1"/>
  <c r="BQ2349" i="1"/>
  <c r="BU2335" i="1"/>
  <c r="Q2281" i="1"/>
  <c r="I2366" i="1"/>
  <c r="Y1827" i="1"/>
  <c r="Q1979" i="1"/>
  <c r="AC2220" i="1"/>
  <c r="CG1896" i="1"/>
  <c r="AO1316" i="1"/>
  <c r="M2050" i="1"/>
  <c r="Y1293" i="1"/>
  <c r="Q1757" i="1"/>
  <c r="BQ2044" i="1"/>
  <c r="AK2149" i="1"/>
  <c r="BQ2318" i="1"/>
  <c r="AC2293" i="1"/>
  <c r="U2245" i="1"/>
  <c r="M2290" i="1"/>
  <c r="Q1824" i="1"/>
  <c r="Q1901" i="1"/>
  <c r="BQ2234" i="1"/>
  <c r="M2385" i="1"/>
  <c r="AO1867" i="1"/>
  <c r="BM1693" i="1"/>
  <c r="CG2125" i="1"/>
  <c r="BA358" i="1"/>
  <c r="U862" i="1"/>
  <c r="BA698" i="1"/>
  <c r="BA767" i="1"/>
  <c r="AG1126" i="1"/>
  <c r="AK1497" i="1"/>
  <c r="AC1706" i="1"/>
  <c r="U1726" i="1"/>
  <c r="Q1999" i="1"/>
  <c r="BI2287" i="1"/>
  <c r="Q883" i="1"/>
  <c r="Q882" i="1"/>
  <c r="AG879" i="1"/>
  <c r="AC1296" i="1"/>
  <c r="I1420" i="1"/>
  <c r="M1628" i="1"/>
  <c r="I1804" i="1"/>
  <c r="M1981" i="1"/>
  <c r="BA291" i="1"/>
  <c r="Y2160" i="1"/>
  <c r="CG1267" i="1"/>
  <c r="Y1289" i="1"/>
  <c r="AO1265" i="1"/>
  <c r="AG1688" i="1"/>
  <c r="AG1775" i="1"/>
  <c r="AW537" i="1"/>
  <c r="BE440" i="1"/>
  <c r="BI1755" i="1"/>
  <c r="AG1600" i="1"/>
  <c r="Y700" i="1"/>
  <c r="AK1397" i="1"/>
  <c r="CG1940" i="1"/>
  <c r="AC1265" i="1"/>
  <c r="I1952" i="1"/>
  <c r="I2035" i="1"/>
  <c r="Q363" i="1"/>
  <c r="BU1483" i="1"/>
  <c r="BQ2485" i="1"/>
  <c r="Y1222" i="1"/>
  <c r="AO1161" i="1"/>
  <c r="AG1657" i="1"/>
  <c r="AK697" i="1"/>
  <c r="Y2093" i="1"/>
  <c r="BE2475" i="1"/>
  <c r="I1636" i="1"/>
  <c r="BA651" i="1"/>
  <c r="AG1397" i="1"/>
  <c r="AG413" i="1"/>
  <c r="Q1441" i="1"/>
  <c r="BU1741" i="1"/>
  <c r="U2121" i="1"/>
  <c r="Y285" i="1"/>
  <c r="Y722" i="1"/>
  <c r="AG704" i="1"/>
  <c r="U1173" i="1"/>
  <c r="Q1390" i="1"/>
  <c r="Q1635" i="1"/>
  <c r="BY1476" i="1"/>
  <c r="BI2213" i="1"/>
  <c r="BI1309" i="1"/>
  <c r="I1553" i="1"/>
  <c r="BE657" i="1"/>
  <c r="AG1421" i="1"/>
  <c r="AS650" i="1"/>
  <c r="Q1442" i="1"/>
  <c r="BU1763" i="1"/>
  <c r="U2153" i="1"/>
  <c r="Q362" i="1"/>
  <c r="U825" i="1"/>
  <c r="BE847" i="1"/>
  <c r="U1127" i="1"/>
  <c r="Q1406" i="1"/>
  <c r="Q1586" i="1"/>
  <c r="CC1868" i="1"/>
  <c r="AG1614" i="1"/>
  <c r="U2122" i="1"/>
  <c r="Q1155" i="1"/>
  <c r="Q1952" i="1"/>
  <c r="AK2000" i="1"/>
  <c r="AK2121" i="1"/>
  <c r="BQ2384" i="1"/>
  <c r="U2363" i="1"/>
  <c r="Q2280" i="1"/>
  <c r="BY2218" i="1"/>
  <c r="Q748" i="1"/>
  <c r="U2155" i="1"/>
  <c r="U2350" i="1"/>
  <c r="BI2441" i="1"/>
  <c r="AC1258" i="1"/>
  <c r="AC2078" i="1"/>
  <c r="AG957" i="1"/>
  <c r="Q1832" i="1"/>
  <c r="BQ2048" i="1"/>
  <c r="AK2157" i="1"/>
  <c r="BQ2332" i="1"/>
  <c r="AC2322" i="1"/>
  <c r="U2247" i="1"/>
  <c r="M2395" i="1"/>
  <c r="Q1932" i="1"/>
  <c r="AK1800" i="1"/>
  <c r="BU2199" i="1"/>
  <c r="M2189" i="1"/>
  <c r="AO872" i="1"/>
  <c r="AK2202" i="1"/>
  <c r="CC2511" i="1"/>
  <c r="AO1401" i="1"/>
  <c r="M1848" i="1"/>
  <c r="AC2030" i="1"/>
  <c r="AG2029" i="1"/>
  <c r="BQ2174" i="1"/>
  <c r="AC2304" i="1"/>
  <c r="Q2349" i="1"/>
  <c r="BA1278" i="1"/>
  <c r="Y1261" i="1"/>
  <c r="AK2129" i="1"/>
  <c r="U2182" i="1"/>
  <c r="BU2223" i="1"/>
  <c r="BY2360" i="1"/>
  <c r="BI1756" i="1"/>
  <c r="BM2597" i="1"/>
  <c r="BY2027" i="1"/>
  <c r="BE663" i="1"/>
  <c r="BA620" i="1"/>
  <c r="AO875" i="1"/>
  <c r="I1285" i="1"/>
  <c r="AG1432" i="1"/>
  <c r="AK1880" i="1"/>
  <c r="BU1702" i="1"/>
  <c r="U2083" i="1"/>
  <c r="AC833" i="1"/>
  <c r="M785" i="1"/>
  <c r="Q876" i="1"/>
  <c r="Q1153" i="1"/>
  <c r="Q1506" i="1"/>
  <c r="Q1642" i="1"/>
  <c r="AC1898" i="1"/>
  <c r="AK2048" i="1"/>
  <c r="AG442" i="1"/>
  <c r="AS418" i="1"/>
  <c r="BU1575" i="1"/>
  <c r="BU1503" i="1"/>
  <c r="M488" i="1"/>
  <c r="AW1723" i="1"/>
  <c r="BE2507" i="1"/>
  <c r="AK2378" i="1"/>
  <c r="BQ2594" i="1"/>
  <c r="AO405" i="1"/>
  <c r="BY294" i="1"/>
  <c r="BE551" i="1"/>
  <c r="I270" i="1"/>
  <c r="BY271" i="1"/>
  <c r="AC2552" i="1"/>
  <c r="M1867" i="1"/>
  <c r="BM2428" i="1"/>
  <c r="BI1538" i="1"/>
  <c r="CG2351" i="1"/>
  <c r="Y1069" i="1"/>
  <c r="Y2323" i="1"/>
  <c r="BA1315" i="1"/>
  <c r="BA2205" i="1"/>
  <c r="BI1743" i="1"/>
  <c r="AK2241" i="1"/>
  <c r="AW735" i="1"/>
  <c r="Q1674" i="1"/>
  <c r="M1453" i="1"/>
  <c r="AO538" i="1"/>
  <c r="CG869" i="1"/>
  <c r="BQ1468" i="1"/>
  <c r="AO468" i="1"/>
  <c r="AS2120" i="1"/>
  <c r="AC2427" i="1"/>
  <c r="CC1261" i="1"/>
  <c r="CC2443" i="1"/>
  <c r="BI1692" i="1"/>
  <c r="BA2139" i="1"/>
  <c r="BI1611" i="1"/>
  <c r="BY2234" i="1"/>
  <c r="U1231" i="1"/>
  <c r="BE2360" i="1"/>
  <c r="BQ1415" i="1"/>
  <c r="AK993" i="1"/>
  <c r="M1037" i="1"/>
  <c r="Q2461" i="1"/>
  <c r="Y2211" i="1"/>
  <c r="Q2477" i="1"/>
  <c r="BA1891" i="1"/>
  <c r="CG2538" i="1"/>
  <c r="BY299" i="1"/>
  <c r="BU2533" i="1"/>
  <c r="CC1588" i="1"/>
  <c r="BY2157" i="1"/>
  <c r="AS1621" i="1"/>
  <c r="AS2379" i="1"/>
  <c r="Y1468" i="1"/>
  <c r="BM2485" i="1"/>
  <c r="BM1866" i="1"/>
  <c r="AO939" i="1"/>
  <c r="CC1509" i="1"/>
  <c r="AO2540" i="1"/>
  <c r="BY1803" i="1"/>
  <c r="AW1435" i="1"/>
  <c r="BA1523" i="1"/>
  <c r="M489" i="1"/>
  <c r="AS1331" i="1"/>
  <c r="AO1973" i="1"/>
  <c r="BM2398" i="1"/>
  <c r="AS2510" i="1"/>
  <c r="AS2252" i="1"/>
  <c r="Y974" i="1"/>
  <c r="BE2553" i="1"/>
  <c r="M575" i="1"/>
  <c r="BY1559" i="1"/>
  <c r="BM2034" i="1"/>
  <c r="CG2560" i="1"/>
  <c r="AO2587" i="1"/>
  <c r="AW2365" i="1"/>
  <c r="Y1664" i="1"/>
  <c r="CG2582" i="1"/>
  <c r="I529" i="1"/>
  <c r="BQ1259" i="1"/>
  <c r="BE2108" i="1"/>
  <c r="CG988" i="1"/>
  <c r="CG1908" i="1"/>
  <c r="BM1434" i="1"/>
  <c r="I2476" i="1"/>
  <c r="AG2406" i="1"/>
  <c r="AS1974" i="1"/>
  <c r="AS2545" i="1"/>
  <c r="BY1959" i="1"/>
  <c r="BI2344" i="1"/>
  <c r="AS753" i="1"/>
  <c r="BI263" i="1"/>
  <c r="CG2570" i="1"/>
  <c r="CC2380" i="1"/>
  <c r="AK785" i="1"/>
  <c r="BE1716" i="1"/>
  <c r="BM1771" i="1"/>
  <c r="AS582" i="1"/>
  <c r="AW1098" i="1"/>
  <c r="BE357" i="1"/>
  <c r="BY1658" i="1"/>
  <c r="U344" i="1"/>
  <c r="BA1709" i="1"/>
  <c r="AW1631" i="1"/>
  <c r="M1369" i="1"/>
  <c r="BQ1517" i="1"/>
  <c r="BY2339" i="1"/>
  <c r="BY1939" i="1"/>
  <c r="CG2091" i="1"/>
  <c r="I414" i="1"/>
  <c r="BI375" i="1"/>
  <c r="BU881" i="1"/>
  <c r="AS2563" i="1"/>
  <c r="BA812" i="1"/>
  <c r="CC1874" i="1"/>
  <c r="I2062" i="1"/>
  <c r="BY1420" i="1"/>
  <c r="AW1380" i="1"/>
  <c r="BY2371" i="1"/>
  <c r="M330" i="1"/>
  <c r="M1391" i="1"/>
  <c r="BA1820" i="1"/>
  <c r="AW2323" i="1"/>
  <c r="AS2147" i="1"/>
  <c r="BM1867" i="1"/>
  <c r="AG585" i="1"/>
  <c r="BQ750" i="1"/>
  <c r="AW526" i="1"/>
  <c r="Q586" i="1"/>
  <c r="BY943" i="1"/>
  <c r="CC1954" i="1"/>
  <c r="BE2464" i="1"/>
  <c r="M404" i="1"/>
  <c r="BY2316" i="1"/>
  <c r="AS328" i="1"/>
  <c r="Q2520" i="1"/>
  <c r="AW1189" i="1"/>
  <c r="BI666" i="1"/>
  <c r="AG1771" i="1"/>
  <c r="AS1793" i="1"/>
  <c r="BM1687" i="1"/>
  <c r="Q2016" i="1"/>
  <c r="CG2485" i="1"/>
  <c r="Y473" i="1"/>
  <c r="AS1008" i="1"/>
  <c r="BE1510" i="1"/>
  <c r="BQ1572" i="1"/>
  <c r="BM2024" i="1"/>
  <c r="AO554" i="1"/>
  <c r="AW2398" i="1"/>
  <c r="BE361" i="1"/>
  <c r="I2577" i="1"/>
  <c r="BE1593" i="1"/>
  <c r="BI2490" i="1"/>
  <c r="BM1784" i="1"/>
  <c r="BU1427" i="1"/>
  <c r="Y1575" i="1"/>
  <c r="BU327" i="1"/>
  <c r="AG2507" i="1"/>
  <c r="BU1489" i="1"/>
  <c r="BI2303" i="1"/>
  <c r="AG2504" i="1"/>
  <c r="BE1621" i="1"/>
  <c r="Y2434" i="1"/>
  <c r="Q2588" i="1"/>
  <c r="BA1154" i="1"/>
  <c r="BY1579" i="1"/>
  <c r="AS2384" i="1"/>
  <c r="M959" i="1"/>
  <c r="AO558" i="1"/>
  <c r="AS2134" i="1"/>
  <c r="U2483" i="1"/>
  <c r="AG349" i="1"/>
  <c r="I2589" i="1"/>
  <c r="BQ1658" i="1"/>
  <c r="BQ1292" i="1"/>
  <c r="AC439" i="1"/>
  <c r="CG2555" i="1"/>
  <c r="BI1548" i="1"/>
  <c r="Q2556" i="1"/>
  <c r="Y1484" i="1"/>
  <c r="U1050" i="1"/>
  <c r="BA1462" i="1"/>
  <c r="BY2430" i="1"/>
  <c r="AO1917" i="1"/>
  <c r="BY1754" i="1"/>
  <c r="BM2251" i="1"/>
  <c r="Y2105" i="1"/>
  <c r="BU1646" i="1"/>
  <c r="CC2059" i="1"/>
  <c r="BU2462" i="1"/>
  <c r="Q1819" i="1"/>
  <c r="BU1769" i="1"/>
  <c r="CC1700" i="1"/>
  <c r="CC1855" i="1"/>
  <c r="AC2568" i="1"/>
  <c r="M2064" i="1"/>
  <c r="AK1428" i="1"/>
  <c r="Q445" i="1"/>
  <c r="BA2176" i="1"/>
  <c r="BA2148" i="1"/>
  <c r="BA1782" i="1"/>
  <c r="I2164" i="1"/>
  <c r="BM2589" i="1"/>
  <c r="CC2205" i="1"/>
  <c r="M1485" i="1"/>
  <c r="CC547" i="1"/>
  <c r="BA2539" i="1"/>
  <c r="BE2337" i="1"/>
  <c r="BY2104" i="1"/>
  <c r="CC510" i="1"/>
  <c r="AC505" i="1"/>
  <c r="BA2156" i="1"/>
  <c r="AG2505" i="1"/>
  <c r="BI2013" i="1"/>
  <c r="Q2581" i="1"/>
  <c r="BM322" i="1"/>
  <c r="I2598" i="1"/>
  <c r="BE1569" i="1"/>
  <c r="BE608" i="1"/>
  <c r="CC1670" i="1"/>
  <c r="BI2217" i="1"/>
  <c r="BE529" i="1"/>
  <c r="Q979" i="1"/>
  <c r="CG1419" i="1"/>
  <c r="BY1506" i="1"/>
  <c r="AW1768" i="1"/>
  <c r="Q322" i="1"/>
  <c r="CG2336" i="1"/>
  <c r="BA526" i="1"/>
  <c r="AK2500" i="1"/>
  <c r="BU285" i="1"/>
  <c r="BQ2484" i="1"/>
  <c r="BI1860" i="1"/>
  <c r="BM2055" i="1"/>
  <c r="Y1446" i="1"/>
  <c r="AW2101" i="1"/>
  <c r="BA690" i="1"/>
  <c r="BY2185" i="1"/>
  <c r="M992" i="1"/>
  <c r="BY1482" i="1"/>
  <c r="Y2437" i="1"/>
  <c r="Y2066" i="1"/>
  <c r="BY1491" i="1"/>
  <c r="CC1740" i="1"/>
  <c r="CG1723" i="1"/>
  <c r="CC1706" i="1"/>
  <c r="BE2367" i="1"/>
  <c r="AS1861" i="1"/>
  <c r="BE2437" i="1"/>
  <c r="BE620" i="1"/>
  <c r="CG715" i="1"/>
  <c r="BQ1454" i="1"/>
  <c r="AS431" i="1"/>
  <c r="Y847" i="1"/>
  <c r="AK2191" i="1"/>
  <c r="AS1393" i="1"/>
  <c r="Y1985" i="1"/>
  <c r="AS683" i="1"/>
  <c r="AS2364" i="1"/>
  <c r="BE258" i="1"/>
  <c r="BE2560" i="1"/>
  <c r="CG1329" i="1"/>
  <c r="BM761" i="1"/>
  <c r="AK1478" i="1"/>
  <c r="AS2183" i="1"/>
  <c r="BQ1414" i="1"/>
  <c r="AW2198" i="1"/>
  <c r="U2597" i="1"/>
  <c r="M477" i="1"/>
  <c r="BM1118" i="1"/>
  <c r="CG1729" i="1"/>
  <c r="BU1463" i="1"/>
  <c r="AO1694" i="1"/>
  <c r="AK508" i="1"/>
  <c r="CG813" i="1"/>
  <c r="I480" i="1"/>
  <c r="AG510" i="1"/>
  <c r="CG1240" i="1"/>
  <c r="AO2048" i="1"/>
  <c r="AS260" i="1"/>
  <c r="AS1546" i="1"/>
  <c r="BM1728" i="1"/>
  <c r="CG2288" i="1"/>
  <c r="AS1657" i="1"/>
  <c r="AW2394" i="1"/>
  <c r="M1560" i="1"/>
  <c r="BA2351" i="1"/>
  <c r="AO1778" i="1"/>
  <c r="BI2155" i="1"/>
  <c r="AS1666" i="1"/>
  <c r="Y2324" i="1"/>
  <c r="AC2583" i="1"/>
  <c r="Y2429" i="1"/>
  <c r="CC1113" i="1"/>
  <c r="BQ1478" i="1"/>
  <c r="U1524" i="1"/>
  <c r="CG1490" i="1"/>
  <c r="BA2009" i="1"/>
  <c r="BE1033" i="1"/>
  <c r="BY1712" i="1"/>
  <c r="CC1937" i="1"/>
  <c r="BA2443" i="1"/>
  <c r="BE1491" i="1"/>
  <c r="BM1461" i="1"/>
  <c r="BM1034" i="1"/>
  <c r="BM1412" i="1"/>
  <c r="BM1169" i="1"/>
  <c r="AS1721" i="1"/>
  <c r="AK2462" i="1"/>
  <c r="AO1883" i="1"/>
  <c r="AC2113" i="1"/>
  <c r="BI2489" i="1"/>
  <c r="CC2260" i="1"/>
  <c r="BA2085" i="1"/>
  <c r="BU2584" i="1"/>
  <c r="BM1922" i="1"/>
  <c r="AW1418" i="1"/>
  <c r="AW1825" i="1"/>
  <c r="Y2146" i="1"/>
  <c r="I2573" i="1"/>
  <c r="BE1694" i="1"/>
  <c r="AK330" i="1"/>
  <c r="BI2286" i="1"/>
  <c r="AS2496" i="1"/>
  <c r="I2014" i="1"/>
  <c r="CC896" i="1"/>
  <c r="BM1615" i="1"/>
  <c r="BE1176" i="1"/>
  <c r="AO1880" i="1"/>
  <c r="AS377" i="1"/>
  <c r="Y1925" i="1"/>
  <c r="BQ732" i="1"/>
  <c r="CC2591" i="1"/>
  <c r="M1505" i="1"/>
  <c r="I2552" i="1"/>
  <c r="BY1474" i="1"/>
  <c r="U515" i="1"/>
  <c r="AO2349" i="1"/>
  <c r="BE2597" i="1"/>
  <c r="AO2115" i="1"/>
  <c r="AS827" i="1"/>
  <c r="BY518" i="1"/>
  <c r="CG1147" i="1"/>
  <c r="CG1953" i="1"/>
  <c r="BM2401" i="1"/>
  <c r="AW1258" i="1"/>
  <c r="Q2113" i="1"/>
  <c r="M1355" i="1"/>
  <c r="U1866" i="1"/>
  <c r="AS2548" i="1"/>
  <c r="Y2373" i="1"/>
  <c r="BI1736" i="1"/>
  <c r="I308" i="1"/>
  <c r="BU490" i="1"/>
  <c r="AC627" i="1"/>
  <c r="BY2580" i="1"/>
  <c r="AG400" i="1"/>
  <c r="BA2589" i="1"/>
  <c r="AW1520" i="1"/>
  <c r="Y2141" i="1"/>
  <c r="BM1888" i="1"/>
  <c r="CG2175" i="1"/>
  <c r="AW1342" i="1"/>
  <c r="AS2251" i="1"/>
  <c r="Y1721" i="1"/>
  <c r="Y2063" i="1"/>
  <c r="BA2052" i="1"/>
  <c r="CG2426" i="1"/>
  <c r="AK756" i="1"/>
  <c r="AO1966" i="1"/>
  <c r="CG1481" i="1"/>
  <c r="BQ2358" i="1"/>
  <c r="AW2056" i="1"/>
  <c r="CG2217" i="1"/>
  <c r="BI1156" i="1"/>
  <c r="Q284" i="1"/>
  <c r="AS425" i="1"/>
  <c r="AS1971" i="1"/>
  <c r="I427" i="1"/>
  <c r="AO316" i="1"/>
  <c r="CC1825" i="1"/>
  <c r="BI2598" i="1"/>
  <c r="Y2335" i="1"/>
  <c r="AK364" i="1"/>
  <c r="AS1763" i="1"/>
  <c r="Y2400" i="1"/>
  <c r="AG587" i="1"/>
  <c r="CG650" i="1"/>
  <c r="BM1310" i="1"/>
  <c r="Q1719" i="1"/>
  <c r="CG1443" i="1"/>
  <c r="AS571" i="1"/>
  <c r="AG733" i="1"/>
  <c r="BY1335" i="1"/>
  <c r="Y601" i="1"/>
  <c r="M470" i="1"/>
  <c r="BA1377" i="1"/>
  <c r="AC610" i="1"/>
  <c r="BY959" i="1"/>
  <c r="U505" i="1"/>
  <c r="BM1338" i="1"/>
  <c r="BY1261" i="1"/>
  <c r="CG2497" i="1"/>
  <c r="BM1441" i="1"/>
  <c r="AW2307" i="1"/>
  <c r="CC2436" i="1"/>
  <c r="BY2338" i="1"/>
  <c r="Q2463" i="1"/>
  <c r="BM1936" i="1"/>
  <c r="BU2581" i="1"/>
  <c r="BY1791" i="1"/>
  <c r="BE1546" i="1"/>
  <c r="BM2294" i="1"/>
  <c r="M1502" i="1"/>
  <c r="AK2282" i="1"/>
  <c r="I2469" i="1"/>
  <c r="AO2407" i="1"/>
  <c r="CC2377" i="1"/>
  <c r="BE2427" i="1"/>
  <c r="BQ2468" i="1"/>
  <c r="BM2555" i="1"/>
  <c r="Y2588" i="1"/>
  <c r="I1768" i="1"/>
  <c r="M308" i="1"/>
  <c r="BI2234" i="1"/>
  <c r="M372" i="1"/>
  <c r="I252" i="1"/>
  <c r="AS1659" i="1"/>
  <c r="Y2399" i="1"/>
  <c r="BA2197" i="1"/>
  <c r="BA2506" i="1"/>
  <c r="BY1875" i="1"/>
  <c r="BA2199" i="1"/>
  <c r="AC418" i="1"/>
  <c r="U685" i="1"/>
  <c r="BU1817" i="1"/>
  <c r="CC2563" i="1"/>
  <c r="AS2329" i="1"/>
  <c r="Y1623" i="1"/>
  <c r="BE585" i="1"/>
  <c r="CC2092" i="1"/>
  <c r="BM2087" i="1"/>
  <c r="AC854" i="1"/>
  <c r="AO1859" i="1"/>
  <c r="AW1306" i="1"/>
  <c r="BY2499" i="1"/>
  <c r="AG2189" i="1"/>
  <c r="BQ1443" i="1"/>
  <c r="AS2058" i="1"/>
  <c r="AK418" i="1"/>
  <c r="I1723" i="1"/>
  <c r="BE1848" i="1"/>
  <c r="Q519" i="1"/>
  <c r="BI347" i="1"/>
  <c r="BM1383" i="1"/>
  <c r="CG2412" i="1"/>
  <c r="AW2421" i="1"/>
  <c r="AS2090" i="1"/>
  <c r="CC2281" i="1"/>
  <c r="BI281" i="1"/>
  <c r="CC756" i="1"/>
  <c r="BA2328" i="1"/>
  <c r="Y1909" i="1"/>
  <c r="BE1945" i="1"/>
  <c r="CG1272" i="1"/>
  <c r="CC1877" i="1"/>
  <c r="AG271" i="1"/>
  <c r="BU1601" i="1"/>
  <c r="BI1917" i="1"/>
  <c r="BE2386" i="1"/>
  <c r="BA344" i="1"/>
  <c r="I928" i="1"/>
  <c r="Q623" i="1"/>
  <c r="BA418" i="1"/>
  <c r="BE1754" i="1"/>
  <c r="BM1891" i="1"/>
  <c r="Y1294" i="1"/>
  <c r="AO1271" i="1"/>
  <c r="AG1658" i="1"/>
  <c r="AG1923" i="1"/>
  <c r="AC1933" i="1"/>
  <c r="Q610" i="1"/>
  <c r="Q410" i="1"/>
  <c r="Y474" i="1"/>
  <c r="AO977" i="1"/>
  <c r="AG1252" i="1"/>
  <c r="AO1457" i="1"/>
  <c r="AC1632" i="1"/>
  <c r="U1828" i="1"/>
  <c r="BU2086" i="1"/>
  <c r="AK258" i="1"/>
  <c r="I876" i="1"/>
  <c r="M670" i="1"/>
  <c r="AC971" i="1"/>
  <c r="I1117" i="1"/>
  <c r="AG1313" i="1"/>
  <c r="BQ1937" i="1"/>
  <c r="BU1839" i="1"/>
  <c r="AS1492" i="1"/>
  <c r="AS2295" i="1"/>
  <c r="BI2538" i="1"/>
  <c r="BA2169" i="1"/>
  <c r="AS1593" i="1"/>
  <c r="AC2423" i="1"/>
  <c r="BQ2422" i="1"/>
  <c r="AK673" i="1"/>
  <c r="I665" i="1"/>
  <c r="M819" i="1"/>
  <c r="Q1251" i="1"/>
  <c r="Q1443" i="1"/>
  <c r="AK1643" i="1"/>
  <c r="AC1890" i="1"/>
  <c r="Q2057" i="1"/>
  <c r="BM1303" i="1"/>
  <c r="AW491" i="1"/>
  <c r="Y284" i="1"/>
  <c r="AO845" i="1"/>
  <c r="AK1117" i="1"/>
  <c r="AC1441" i="1"/>
  <c r="M1707" i="1"/>
  <c r="M1825" i="1"/>
  <c r="M1992" i="1"/>
  <c r="BI2378" i="1"/>
  <c r="BY1294" i="1"/>
  <c r="CG2210" i="1"/>
  <c r="Y1120" i="1"/>
  <c r="AO1296" i="1"/>
  <c r="AG1609" i="1"/>
  <c r="AG624" i="1"/>
  <c r="AW2342" i="1"/>
  <c r="CC2416" i="1"/>
  <c r="BA470" i="1"/>
  <c r="AW1267" i="1"/>
  <c r="AO1960" i="1"/>
  <c r="BQ1435" i="1"/>
  <c r="Y1462" i="1"/>
  <c r="M1567" i="1"/>
  <c r="BM1705" i="1"/>
  <c r="AO1579" i="1"/>
  <c r="BU1490" i="1"/>
  <c r="CC2366" i="1"/>
  <c r="M252" i="1"/>
  <c r="I2407" i="1"/>
  <c r="AW252" i="1"/>
  <c r="BY2491" i="1"/>
  <c r="AO313" i="1"/>
  <c r="BM249" i="1"/>
  <c r="AG364" i="1"/>
  <c r="BM2440" i="1"/>
  <c r="AS581" i="1"/>
  <c r="CC2293" i="1"/>
  <c r="BA2447" i="1"/>
  <c r="AK2329" i="1"/>
  <c r="I2441" i="1"/>
  <c r="Y1966" i="1"/>
  <c r="BA1064" i="1"/>
  <c r="BU1488" i="1"/>
  <c r="BE1567" i="1"/>
  <c r="CG2279" i="1"/>
  <c r="U389" i="1"/>
  <c r="BI1698" i="1"/>
  <c r="BA2161" i="1"/>
  <c r="Q1085" i="1"/>
  <c r="I2442" i="1"/>
  <c r="BI1432" i="1"/>
  <c r="M490" i="1"/>
  <c r="BI729" i="1"/>
  <c r="Q615" i="1"/>
  <c r="BA403" i="1"/>
  <c r="AS2154" i="1"/>
  <c r="BA2568" i="1"/>
  <c r="Y2266" i="1"/>
  <c r="AK375" i="1"/>
  <c r="AS2083" i="1"/>
  <c r="AS2239" i="1"/>
  <c r="I413" i="1"/>
  <c r="AC349" i="1"/>
  <c r="CG2353" i="1"/>
  <c r="BI1264" i="1"/>
  <c r="BY2519" i="1"/>
  <c r="Y1869" i="1"/>
  <c r="AC698" i="1"/>
  <c r="AS1049" i="1"/>
  <c r="AG501" i="1"/>
  <c r="Y406" i="1"/>
  <c r="CG2240" i="1"/>
  <c r="AK312" i="1"/>
  <c r="AC1000" i="1"/>
  <c r="Y483" i="1"/>
  <c r="BI1377" i="1"/>
  <c r="U2066" i="1"/>
  <c r="Y482" i="1"/>
  <c r="BA1524" i="1"/>
  <c r="BM1869" i="1"/>
  <c r="Y368" i="1"/>
  <c r="BE355" i="1"/>
  <c r="BI515" i="1"/>
  <c r="BU1282" i="1"/>
  <c r="BI2435" i="1"/>
  <c r="BA1511" i="1"/>
  <c r="BE2230" i="1"/>
  <c r="M1023" i="1"/>
  <c r="BE686" i="1"/>
  <c r="AO972" i="1"/>
  <c r="I1302" i="1"/>
  <c r="AG1446" i="1"/>
  <c r="AK1945" i="1"/>
  <c r="BU1716" i="1"/>
  <c r="U2051" i="1"/>
  <c r="AC861" i="1"/>
  <c r="M781" i="1"/>
  <c r="Q713" i="1"/>
  <c r="Q1204" i="1"/>
  <c r="Q1420" i="1"/>
  <c r="Q1589" i="1"/>
  <c r="AC1805" i="1"/>
  <c r="AK2080" i="1"/>
  <c r="U279" i="1"/>
  <c r="BQ1590" i="1"/>
  <c r="BE2273" i="1"/>
  <c r="AO783" i="1"/>
  <c r="AK1097" i="1"/>
  <c r="AC1372" i="1"/>
  <c r="I1707" i="1"/>
  <c r="M1784" i="1"/>
  <c r="M530" i="1"/>
  <c r="BE2134" i="1"/>
  <c r="Q392" i="1"/>
  <c r="BA1624" i="1"/>
  <c r="BE2301" i="1"/>
  <c r="CC2056" i="1"/>
  <c r="AO386" i="1"/>
  <c r="AO2374" i="1"/>
  <c r="AS2478" i="1"/>
  <c r="AO2107" i="1"/>
  <c r="AO908" i="1"/>
  <c r="AO1147" i="1"/>
  <c r="AG1505" i="1"/>
  <c r="AK1922" i="1"/>
  <c r="BQ1727" i="1"/>
  <c r="U2149" i="1"/>
  <c r="U669" i="1"/>
  <c r="BA629" i="1"/>
  <c r="AW813" i="1"/>
  <c r="AG1202" i="1"/>
  <c r="AK1421" i="1"/>
  <c r="AC1635" i="1"/>
  <c r="U1953" i="1"/>
  <c r="Q2038" i="1"/>
  <c r="AO2321" i="1"/>
  <c r="U657" i="1"/>
  <c r="AW833" i="1"/>
  <c r="AG952" i="1"/>
  <c r="AC1174" i="1"/>
  <c r="I1350" i="1"/>
  <c r="AK1639" i="1"/>
  <c r="U715" i="1"/>
  <c r="CC1050" i="1"/>
  <c r="BU1495" i="1"/>
  <c r="AK2379" i="1"/>
  <c r="Y2022" i="1"/>
  <c r="BY2365" i="1"/>
  <c r="BM2150" i="1"/>
  <c r="M267" i="1"/>
  <c r="AS572" i="1"/>
  <c r="CC1590" i="1"/>
  <c r="BA1770" i="1"/>
  <c r="AC2580" i="1"/>
  <c r="U2262" i="1"/>
  <c r="BY2598" i="1"/>
  <c r="BA2330" i="1"/>
  <c r="BA1182" i="1"/>
  <c r="AS2518" i="1"/>
  <c r="BE1420" i="1"/>
  <c r="BA2570" i="1"/>
  <c r="BM1798" i="1"/>
  <c r="BQ697" i="1"/>
  <c r="BQ1135" i="1"/>
  <c r="BI2233" i="1"/>
  <c r="AG648" i="1"/>
  <c r="BI1406" i="1"/>
  <c r="M537" i="1"/>
  <c r="AW1611" i="1"/>
  <c r="CG1819" i="1"/>
  <c r="AO2133" i="1"/>
  <c r="CC1828" i="1"/>
  <c r="BU1432" i="1"/>
  <c r="AS1748" i="1"/>
  <c r="BU2111" i="1"/>
  <c r="I253" i="1"/>
  <c r="BE2269" i="1"/>
  <c r="BE410" i="1"/>
  <c r="CG2031" i="1"/>
  <c r="BY1847" i="1"/>
  <c r="Q309" i="1"/>
  <c r="M1414" i="1"/>
  <c r="AO2296" i="1"/>
  <c r="AS1554" i="1"/>
  <c r="BY2155" i="1"/>
  <c r="BE571" i="1"/>
  <c r="AO2589" i="1"/>
  <c r="AO418" i="1"/>
  <c r="M434" i="1"/>
  <c r="BE777" i="1"/>
  <c r="CC1464" i="1"/>
  <c r="AK1474" i="1"/>
  <c r="AW1862" i="1"/>
  <c r="AS1490" i="1"/>
  <c r="I2483" i="1"/>
  <c r="BI1527" i="1"/>
  <c r="AG309" i="1"/>
  <c r="AO445" i="1"/>
  <c r="Y567" i="1"/>
  <c r="CG804" i="1"/>
  <c r="I511" i="1"/>
  <c r="AO1541" i="1"/>
  <c r="AS1308" i="1"/>
  <c r="AK2211" i="1"/>
  <c r="AG1131" i="1"/>
  <c r="Q515" i="1"/>
  <c r="AC1965" i="1"/>
  <c r="BE442" i="1"/>
  <c r="BA1559" i="1"/>
  <c r="BA2267" i="1"/>
  <c r="CC1946" i="1"/>
  <c r="AO344" i="1"/>
  <c r="AK2322" i="1"/>
  <c r="Y2428" i="1"/>
  <c r="Y2358" i="1"/>
  <c r="Y1236" i="1"/>
  <c r="AO1091" i="1"/>
  <c r="AG1587" i="1"/>
  <c r="AG1828" i="1"/>
  <c r="BQ2034" i="1"/>
  <c r="AS267" i="1"/>
  <c r="U804" i="1"/>
  <c r="AW677" i="1"/>
  <c r="BE826" i="1"/>
  <c r="AG1236" i="1"/>
  <c r="AK1350" i="1"/>
  <c r="AK1609" i="1"/>
  <c r="U1923" i="1"/>
  <c r="Q2021" i="1"/>
  <c r="AW2213" i="1"/>
  <c r="U736" i="1"/>
  <c r="BE848" i="1"/>
  <c r="AG749" i="1"/>
  <c r="AC1216" i="1"/>
  <c r="I1453" i="1"/>
  <c r="AK1638" i="1"/>
  <c r="I1749" i="1"/>
  <c r="U711" i="1"/>
  <c r="BI510" i="1"/>
  <c r="CG1679" i="1"/>
  <c r="AO1133" i="1"/>
  <c r="I284" i="1"/>
  <c r="AS1512" i="1"/>
  <c r="Y1862" i="1"/>
  <c r="I316" i="1"/>
  <c r="Y855" i="1"/>
  <c r="I844" i="1"/>
  <c r="Q1092" i="1"/>
  <c r="AK1366" i="1"/>
  <c r="AK1601" i="1"/>
  <c r="AC1911" i="1"/>
  <c r="Q2120" i="1"/>
  <c r="BM1827" i="1"/>
  <c r="BE795" i="1"/>
  <c r="AK474" i="1"/>
  <c r="AG834" i="1"/>
  <c r="AC1321" i="1"/>
  <c r="AC1499" i="1"/>
  <c r="M1609" i="1"/>
  <c r="I1812" i="1"/>
  <c r="M2108" i="1"/>
  <c r="AS622" i="1"/>
  <c r="Q2310" i="1"/>
  <c r="BA1506" i="1"/>
  <c r="U1251" i="1"/>
  <c r="U1342" i="1"/>
  <c r="U1616" i="1"/>
  <c r="BE1359" i="1"/>
  <c r="AW1659" i="1"/>
  <c r="CC2037" i="1"/>
  <c r="BI1734" i="1"/>
  <c r="M1419" i="1"/>
  <c r="AO1744" i="1"/>
  <c r="AW2041" i="1"/>
  <c r="AK2288" i="1"/>
  <c r="BU2503" i="1"/>
  <c r="BY2464" i="1"/>
  <c r="AW2589" i="1"/>
  <c r="Y1975" i="1"/>
  <c r="BA455" i="1"/>
  <c r="CC2170" i="1"/>
  <c r="AG571" i="1"/>
  <c r="CC2027" i="1"/>
  <c r="Y560" i="1"/>
  <c r="AO2297" i="1"/>
  <c r="I614" i="1"/>
  <c r="Y2342" i="1"/>
  <c r="BA533" i="1"/>
  <c r="BY2497" i="1"/>
  <c r="BQ251" i="1"/>
  <c r="AC266" i="1"/>
  <c r="AW2125" i="1"/>
  <c r="BQ253" i="1"/>
  <c r="AW2272" i="1"/>
  <c r="AO263" i="1"/>
  <c r="AS1852" i="1"/>
  <c r="BU2479" i="1"/>
  <c r="AS566" i="1"/>
  <c r="CG379" i="1"/>
  <c r="BY2261" i="1"/>
  <c r="BY1426" i="1"/>
  <c r="AS2583" i="1"/>
  <c r="BA1573" i="1"/>
  <c r="AC734" i="1"/>
  <c r="AC2212" i="1"/>
  <c r="BM1720" i="1"/>
  <c r="BE314" i="1"/>
  <c r="BY434" i="1"/>
  <c r="Y525" i="1"/>
  <c r="CG711" i="1"/>
  <c r="M467" i="1"/>
  <c r="Y1628" i="1"/>
  <c r="BA1875" i="1"/>
  <c r="AW540" i="1"/>
  <c r="BA1715" i="1"/>
  <c r="CG1796" i="1"/>
  <c r="I2511" i="1"/>
  <c r="Y2423" i="1"/>
  <c r="BI1737" i="1"/>
  <c r="U708" i="1"/>
  <c r="BM2226" i="1"/>
  <c r="BE1503" i="1"/>
  <c r="I393" i="1"/>
  <c r="AO644" i="1"/>
  <c r="M509" i="1"/>
  <c r="CC742" i="1"/>
  <c r="AK629" i="1"/>
  <c r="BE2093" i="1"/>
  <c r="BY2349" i="1"/>
  <c r="AS2316" i="1"/>
  <c r="BI1265" i="1"/>
  <c r="BY1818" i="1"/>
  <c r="CG309" i="1"/>
  <c r="Y1411" i="1"/>
  <c r="BI1105" i="1"/>
  <c r="M369" i="1"/>
  <c r="AW419" i="1"/>
  <c r="M454" i="1"/>
  <c r="I278" i="1"/>
  <c r="BY1834" i="1"/>
  <c r="AS369" i="1"/>
  <c r="Y1259" i="1"/>
  <c r="U1385" i="1"/>
  <c r="U1687" i="1"/>
  <c r="AG1834" i="1"/>
  <c r="BQ2071" i="1"/>
  <c r="BE278" i="1"/>
  <c r="U735" i="1"/>
  <c r="CC1763" i="1"/>
  <c r="AO1047" i="1"/>
  <c r="AK1106" i="1"/>
  <c r="AO1492" i="1"/>
  <c r="I1582" i="1"/>
  <c r="M1786" i="1"/>
  <c r="AC2031" i="1"/>
  <c r="AO1708" i="1"/>
  <c r="BA866" i="1"/>
  <c r="I858" i="1"/>
  <c r="AC909" i="1"/>
  <c r="I1167" i="1"/>
  <c r="AG1504" i="1"/>
  <c r="AK1834" i="1"/>
  <c r="BI2293" i="1"/>
  <c r="BM1435" i="1"/>
  <c r="Y2363" i="1"/>
  <c r="BA2027" i="1"/>
  <c r="M1372" i="1"/>
  <c r="AG588" i="1"/>
  <c r="AO1840" i="1"/>
  <c r="BU1623" i="1"/>
  <c r="AG530" i="1"/>
  <c r="Q701" i="1"/>
  <c r="Y852" i="1"/>
  <c r="U1096" i="1"/>
  <c r="Q1404" i="1"/>
  <c r="Q1663" i="1"/>
  <c r="Q1847" i="1"/>
  <c r="AK1981" i="1"/>
  <c r="AK600" i="1"/>
  <c r="BY1797" i="1"/>
  <c r="U2462" i="1"/>
  <c r="AO803" i="1"/>
  <c r="AK1104" i="1"/>
  <c r="AO1513" i="1"/>
  <c r="I1629" i="1"/>
  <c r="M1862" i="1"/>
  <c r="AC2045" i="1"/>
  <c r="AS1565" i="1"/>
  <c r="M539" i="1"/>
  <c r="AC274" i="1"/>
  <c r="Y1124" i="1"/>
  <c r="AO1320" i="1"/>
  <c r="AG1639" i="1"/>
  <c r="CC1884" i="1"/>
  <c r="BU1527" i="1"/>
  <c r="BA1460" i="1"/>
  <c r="CG1407" i="1"/>
  <c r="BM2588" i="1"/>
  <c r="AK2574" i="1"/>
  <c r="AS1189" i="1"/>
  <c r="AW1328" i="1"/>
  <c r="CC2526" i="1"/>
  <c r="CC2531" i="1"/>
  <c r="BM2561" i="1"/>
  <c r="AW1212" i="1"/>
  <c r="BU2210" i="1"/>
  <c r="CC2259" i="1"/>
  <c r="AS2184" i="1"/>
  <c r="BM2420" i="1"/>
  <c r="Y2108" i="1"/>
  <c r="BY2463" i="1"/>
  <c r="BA2281" i="1"/>
  <c r="AW2588" i="1"/>
  <c r="BY1477" i="1"/>
  <c r="AS411" i="1"/>
  <c r="BI1813" i="1"/>
  <c r="Q2013" i="1"/>
  <c r="AG1377" i="1"/>
  <c r="AS1869" i="1"/>
  <c r="BM2469" i="1"/>
  <c r="CG1834" i="1"/>
  <c r="AS2097" i="1"/>
  <c r="BY938" i="1"/>
  <c r="Y1895" i="1"/>
  <c r="AW2542" i="1"/>
  <c r="AW684" i="1"/>
  <c r="BI1448" i="1"/>
  <c r="AG2259" i="1"/>
  <c r="BA1831" i="1"/>
  <c r="AW2002" i="1"/>
  <c r="AG736" i="1"/>
  <c r="CG1257" i="1"/>
  <c r="M638" i="1"/>
  <c r="I365" i="1"/>
  <c r="BA2338" i="1"/>
  <c r="BA379" i="1"/>
  <c r="BI1041" i="1"/>
  <c r="AK461" i="1"/>
  <c r="AK1817" i="1"/>
  <c r="AK2342" i="1"/>
  <c r="BY1345" i="1"/>
  <c r="BY1645" i="1"/>
  <c r="BM1426" i="1"/>
  <c r="AS2128" i="1"/>
  <c r="CC1597" i="1"/>
  <c r="BM2405" i="1"/>
  <c r="BI1457" i="1"/>
  <c r="CC1687" i="1"/>
  <c r="AK277" i="1"/>
  <c r="BA677" i="1"/>
  <c r="AW1965" i="1"/>
  <c r="BU1632" i="1"/>
  <c r="AK2349" i="1"/>
  <c r="BE1777" i="1"/>
  <c r="AO2575" i="1"/>
  <c r="CC2352" i="1"/>
  <c r="BE2157" i="1"/>
  <c r="BU2457" i="1"/>
  <c r="CC384" i="1"/>
  <c r="BQ1104" i="1"/>
  <c r="AS1813" i="1"/>
  <c r="AS1212" i="1"/>
  <c r="AS628" i="1"/>
  <c r="CG449" i="1"/>
  <c r="AK466" i="1"/>
  <c r="AS623" i="1"/>
  <c r="BY2337" i="1"/>
  <c r="Y827" i="1"/>
  <c r="U1294" i="1"/>
  <c r="Q1341" i="1"/>
  <c r="Q1649" i="1"/>
  <c r="Q1877" i="1"/>
  <c r="AK2035" i="1"/>
  <c r="I536" i="1"/>
  <c r="AG1966" i="1"/>
  <c r="BA2239" i="1"/>
  <c r="AO894" i="1"/>
  <c r="AK1293" i="1"/>
  <c r="AO1518" i="1"/>
  <c r="I1677" i="1"/>
  <c r="M1849" i="1"/>
  <c r="AC2051" i="1"/>
  <c r="U1523" i="1"/>
  <c r="BE818" i="1"/>
  <c r="AW629" i="1"/>
  <c r="I902" i="1"/>
  <c r="I1170" i="1"/>
  <c r="AG1517" i="1"/>
  <c r="AK1873" i="1"/>
  <c r="BM2568" i="1"/>
  <c r="CC1750" i="1"/>
  <c r="BI1499" i="1"/>
  <c r="BY1489" i="1"/>
  <c r="BE2520" i="1"/>
  <c r="AC400" i="1"/>
  <c r="BY1320" i="1"/>
  <c r="BA251" i="1"/>
  <c r="Y882" i="1"/>
  <c r="AW853" i="1"/>
  <c r="AW599" i="1"/>
  <c r="Q1210" i="1"/>
  <c r="AK1468" i="1"/>
  <c r="AK1698" i="1"/>
  <c r="AC1734" i="1"/>
  <c r="Q1992" i="1"/>
  <c r="BE1749" i="1"/>
  <c r="U832" i="1"/>
  <c r="AK715" i="1"/>
  <c r="AG830" i="1"/>
  <c r="AC1264" i="1"/>
  <c r="I1408" i="1"/>
  <c r="AK1663" i="1"/>
  <c r="I1786" i="1"/>
  <c r="M2100" i="1"/>
  <c r="AK370" i="1"/>
  <c r="BA635" i="1"/>
  <c r="Q482" i="1"/>
  <c r="Y1243" i="1"/>
  <c r="AO1268" i="1"/>
  <c r="AG1631" i="1"/>
  <c r="BY2482" i="1"/>
  <c r="CC2132" i="1"/>
  <c r="BA1419" i="1"/>
  <c r="BA2346" i="1"/>
  <c r="BQ1819" i="1"/>
  <c r="CG1359" i="1"/>
  <c r="BE1943" i="1"/>
  <c r="AK344" i="1"/>
  <c r="BM1546" i="1"/>
  <c r="BM1420" i="1"/>
  <c r="BA2163" i="1"/>
  <c r="AS1972" i="1"/>
  <c r="Y867" i="1"/>
  <c r="CC1775" i="1"/>
  <c r="U705" i="1"/>
  <c r="I2210" i="1"/>
  <c r="Q2443" i="1"/>
  <c r="AW1033" i="1"/>
  <c r="CG2520" i="1"/>
  <c r="AS2078" i="1"/>
  <c r="CG1730" i="1"/>
  <c r="AG651" i="1"/>
  <c r="Y1611" i="1"/>
  <c r="U481" i="1"/>
  <c r="M343" i="1"/>
  <c r="BI2414" i="1"/>
  <c r="BA337" i="1"/>
  <c r="BY2533" i="1"/>
  <c r="AC259" i="1"/>
  <c r="BI2272" i="1"/>
  <c r="AC2549" i="1"/>
  <c r="BA504" i="1"/>
  <c r="BY1029" i="1"/>
  <c r="BA2482" i="1"/>
  <c r="AW1525" i="1"/>
  <c r="BI1321" i="1"/>
  <c r="CC1904" i="1"/>
  <c r="BE767" i="1"/>
  <c r="Y1449" i="1"/>
  <c r="AK568" i="1"/>
  <c r="AS585" i="1"/>
  <c r="AS2476" i="1"/>
  <c r="AC356" i="1"/>
  <c r="CC887" i="1"/>
  <c r="Q371" i="1"/>
  <c r="BM2386" i="1"/>
  <c r="BQ1205" i="1"/>
  <c r="Y565" i="1"/>
  <c r="BQ895" i="1"/>
  <c r="CG2531" i="1"/>
  <c r="AS2028" i="1"/>
  <c r="BI1526" i="1"/>
  <c r="BE2150" i="1"/>
  <c r="AK802" i="1"/>
  <c r="BY1744" i="1"/>
  <c r="AG406" i="1"/>
  <c r="BE561" i="1"/>
  <c r="AW2534" i="1"/>
  <c r="Q327" i="1"/>
  <c r="BA1229" i="1"/>
  <c r="I386" i="1"/>
  <c r="Q2479" i="1"/>
  <c r="BY1323" i="1"/>
  <c r="I516" i="1"/>
  <c r="AC1050" i="1"/>
  <c r="CC2010" i="1"/>
  <c r="CG1328" i="1"/>
  <c r="BI1650" i="1"/>
  <c r="CC2573" i="1"/>
  <c r="BA1614" i="1"/>
  <c r="BY1309" i="1"/>
  <c r="BI2330" i="1"/>
  <c r="BA1497" i="1"/>
  <c r="AW809" i="1"/>
  <c r="AW866" i="1"/>
  <c r="AO1069" i="1"/>
  <c r="I1103" i="1"/>
  <c r="AG1442" i="1"/>
  <c r="AK1744" i="1"/>
  <c r="BU1905" i="1"/>
  <c r="U2028" i="1"/>
  <c r="BE292" i="1"/>
  <c r="Y834" i="1"/>
  <c r="M368" i="1"/>
  <c r="U1099" i="1"/>
  <c r="U1355" i="1"/>
  <c r="U1588" i="1"/>
  <c r="Q1740" i="1"/>
  <c r="AK1999" i="1"/>
  <c r="AC585" i="1"/>
  <c r="I383" i="1"/>
  <c r="AG477" i="1"/>
  <c r="AO1044" i="1"/>
  <c r="AG1177" i="1"/>
  <c r="AO1502" i="1"/>
  <c r="AC1657" i="1"/>
  <c r="M1888" i="1"/>
  <c r="I2534" i="1"/>
  <c r="Y662" i="1"/>
  <c r="BY2106" i="1"/>
  <c r="BE1608" i="1"/>
  <c r="AS1811" i="1"/>
  <c r="AO1611" i="1"/>
  <c r="I435" i="1"/>
  <c r="AK326" i="1"/>
  <c r="AO620" i="1"/>
  <c r="I615" i="1"/>
  <c r="Y1308" i="1"/>
  <c r="AO1098" i="1"/>
  <c r="AG1632" i="1"/>
  <c r="AG1814" i="1"/>
  <c r="U1799" i="1"/>
  <c r="BQ1952" i="1"/>
  <c r="AK671" i="1"/>
  <c r="BA365" i="1"/>
  <c r="AO768" i="1"/>
  <c r="AK1268" i="1"/>
  <c r="AC1355" i="1"/>
  <c r="I1708" i="1"/>
  <c r="M1860" i="1"/>
  <c r="AC2132" i="1"/>
  <c r="CC1861" i="1"/>
  <c r="AW657" i="1"/>
  <c r="AW798" i="1"/>
  <c r="AG1007" i="1"/>
  <c r="I1265" i="1"/>
  <c r="AG1422" i="1"/>
  <c r="AG2182" i="1"/>
  <c r="AO1559" i="1"/>
  <c r="CG2318" i="1"/>
  <c r="BA1705" i="1"/>
  <c r="Y2458" i="1"/>
  <c r="AW2427" i="1"/>
  <c r="BE2541" i="1"/>
  <c r="BQ2545" i="1"/>
  <c r="BQ2525" i="1"/>
  <c r="BU2486" i="1"/>
  <c r="BQ1531" i="1"/>
  <c r="CG1302" i="1"/>
  <c r="BA411" i="1"/>
  <c r="I2563" i="1"/>
  <c r="BA321" i="1"/>
  <c r="BM1062" i="1"/>
  <c r="Y382" i="1"/>
  <c r="BM1281" i="1"/>
  <c r="M319" i="1"/>
  <c r="AO2266" i="1"/>
  <c r="AK2393" i="1"/>
  <c r="BM2559" i="1"/>
  <c r="BA1446" i="1"/>
  <c r="AG2203" i="1"/>
  <c r="BE1132" i="1"/>
  <c r="BU2065" i="1"/>
  <c r="BM1329" i="1"/>
  <c r="BE1862" i="1"/>
  <c r="AG699" i="1"/>
  <c r="CG1569" i="1"/>
  <c r="BE441" i="1"/>
  <c r="BA530" i="1"/>
  <c r="AK845" i="1"/>
  <c r="BA1957" i="1"/>
  <c r="CG1783" i="1"/>
  <c r="BE2253" i="1"/>
  <c r="Y2262" i="1"/>
  <c r="CC1302" i="1"/>
  <c r="BQ1433" i="1"/>
  <c r="AS2451" i="1"/>
  <c r="M1296" i="1"/>
  <c r="BA2125" i="1"/>
  <c r="CG1551" i="1"/>
  <c r="BI2020" i="1"/>
  <c r="AK783" i="1"/>
  <c r="BE1525" i="1"/>
  <c r="I333" i="1"/>
  <c r="AC624" i="1"/>
  <c r="Y831" i="1"/>
  <c r="CG2289" i="1"/>
  <c r="BE1847" i="1"/>
  <c r="AW2400" i="1"/>
  <c r="CG2246" i="1"/>
  <c r="BQ1378" i="1"/>
  <c r="BY1917" i="1"/>
  <c r="BI2478" i="1"/>
  <c r="AO1945" i="1"/>
  <c r="BM2372" i="1"/>
  <c r="AS1539" i="1"/>
  <c r="BM2182" i="1"/>
  <c r="AK711" i="1"/>
  <c r="I2065" i="1"/>
  <c r="Y502" i="1"/>
  <c r="M599" i="1"/>
  <c r="BQ1168" i="1"/>
  <c r="AS2344" i="1"/>
  <c r="BA2597" i="1"/>
  <c r="BE2118" i="1"/>
  <c r="Y2059" i="1"/>
  <c r="CC1497" i="1"/>
  <c r="Q2510" i="1"/>
  <c r="AG460" i="1"/>
  <c r="BM1621" i="1"/>
  <c r="M566" i="1"/>
  <c r="AO992" i="1"/>
  <c r="AG1286" i="1"/>
  <c r="AO1415" i="1"/>
  <c r="AC1631" i="1"/>
  <c r="M1796" i="1"/>
  <c r="BU2048" i="1"/>
  <c r="BI1421" i="1"/>
  <c r="BA854" i="1"/>
  <c r="AC2472" i="1"/>
  <c r="Y1110" i="1"/>
  <c r="AO1222" i="1"/>
  <c r="AG1400" i="1"/>
  <c r="AK1814" i="1"/>
  <c r="BQ1737" i="1"/>
  <c r="U2133" i="1"/>
  <c r="AC662" i="1"/>
  <c r="M774" i="1"/>
  <c r="Q657" i="1"/>
  <c r="Q1154" i="1"/>
  <c r="Q1502" i="1"/>
  <c r="Q1593" i="1"/>
  <c r="AC1737" i="1"/>
  <c r="AC2449" i="1"/>
  <c r="AO657" i="1"/>
  <c r="CG2286" i="1"/>
  <c r="Y767" i="1"/>
  <c r="AS2197" i="1"/>
  <c r="AW1464" i="1"/>
  <c r="AO515" i="1"/>
  <c r="BE406" i="1"/>
  <c r="BI1610" i="1"/>
  <c r="U503" i="1"/>
  <c r="Y1138" i="1"/>
  <c r="AO1208" i="1"/>
  <c r="AG1643" i="1"/>
  <c r="AG1797" i="1"/>
  <c r="BU1931" i="1"/>
  <c r="I1944" i="1"/>
  <c r="U602" i="1"/>
  <c r="AO669" i="1"/>
  <c r="BU1078" i="1"/>
  <c r="AG1205" i="1"/>
  <c r="AO1394" i="1"/>
  <c r="AC1644" i="1"/>
  <c r="U1958" i="1"/>
  <c r="BU2092" i="1"/>
  <c r="BM2583" i="1"/>
  <c r="I854" i="1"/>
  <c r="M700" i="1"/>
  <c r="AG847" i="1"/>
  <c r="AC1295" i="1"/>
  <c r="AK1320" i="1"/>
  <c r="BQ1932" i="1"/>
  <c r="BM1534" i="1"/>
  <c r="BE1896" i="1"/>
  <c r="BA2514" i="1"/>
  <c r="AW1036" i="1"/>
  <c r="BY1296" i="1"/>
  <c r="BQ1355" i="1"/>
  <c r="BI1638" i="1"/>
  <c r="BI1422" i="1"/>
  <c r="Y1477" i="1"/>
  <c r="BY1652" i="1"/>
  <c r="CC2050" i="1"/>
  <c r="BY1324" i="1"/>
  <c r="BY1042" i="1"/>
  <c r="BM1385" i="1"/>
  <c r="BI715" i="1"/>
  <c r="AO2080" i="1"/>
  <c r="AK487" i="1"/>
  <c r="BA1989" i="1"/>
  <c r="M568" i="1"/>
  <c r="AS1506" i="1"/>
  <c r="U284" i="1"/>
  <c r="BM2427" i="1"/>
  <c r="AO2380" i="1"/>
  <c r="AS1705" i="1"/>
  <c r="AK2223" i="1"/>
  <c r="BI1267" i="1"/>
  <c r="Q2514" i="1"/>
  <c r="AS2461" i="1"/>
  <c r="BM1467" i="1"/>
  <c r="CC1817" i="1"/>
  <c r="BA357" i="1"/>
  <c r="Y657" i="1"/>
  <c r="CG1926" i="1"/>
  <c r="BE1386" i="1"/>
  <c r="AK2463" i="1"/>
  <c r="BM1939" i="1"/>
  <c r="BI351" i="1"/>
  <c r="BI2496" i="1"/>
  <c r="AS2104" i="1"/>
  <c r="AC844" i="1"/>
  <c r="AK1014" i="1"/>
  <c r="M361" i="1"/>
  <c r="CG1958" i="1"/>
  <c r="AG566" i="1"/>
  <c r="AO1805" i="1"/>
  <c r="BU1600" i="1"/>
  <c r="Q2553" i="1"/>
  <c r="AS1483" i="1"/>
  <c r="AG1818" i="1"/>
  <c r="U2566" i="1"/>
  <c r="BA1433" i="1"/>
  <c r="BE482" i="1"/>
  <c r="BA1380" i="1"/>
  <c r="BY1370" i="1"/>
  <c r="AW470" i="1"/>
  <c r="BQ1233" i="1"/>
  <c r="BE1831" i="1"/>
  <c r="Y1558" i="1"/>
  <c r="BU2209" i="1"/>
  <c r="AS467" i="1"/>
  <c r="AS2527" i="1"/>
  <c r="M250" i="1"/>
  <c r="BY2199" i="1"/>
  <c r="BQ1041" i="1"/>
  <c r="BI2237" i="1"/>
  <c r="Q896" i="1"/>
  <c r="BU1610" i="1"/>
  <c r="BY462" i="1"/>
  <c r="AC482" i="1"/>
  <c r="BU1057" i="1"/>
  <c r="BE466" i="1"/>
  <c r="Y468" i="1"/>
  <c r="AO519" i="1"/>
  <c r="AC273" i="1"/>
  <c r="U1196" i="1"/>
  <c r="U1442" i="1"/>
  <c r="U1586" i="1"/>
  <c r="Q1754" i="1"/>
  <c r="BQ2148" i="1"/>
  <c r="AS504" i="1"/>
  <c r="AC518" i="1"/>
  <c r="I314" i="1"/>
  <c r="CG1078" i="1"/>
  <c r="AG1299" i="1"/>
  <c r="AO1463" i="1"/>
  <c r="AC1659" i="1"/>
  <c r="U1902" i="1"/>
  <c r="BU2079" i="1"/>
  <c r="AK2570" i="1"/>
  <c r="I754" i="1"/>
  <c r="M666" i="1"/>
  <c r="AG949" i="1"/>
  <c r="AC1301" i="1"/>
  <c r="I1490" i="1"/>
  <c r="BQ1883" i="1"/>
  <c r="BU1842" i="1"/>
  <c r="U1015" i="1"/>
  <c r="AO1841" i="1"/>
  <c r="AC2492" i="1"/>
  <c r="AW1806" i="1"/>
  <c r="Y1926" i="1"/>
  <c r="BM2246" i="1"/>
  <c r="BI2121" i="1"/>
  <c r="AG649" i="1"/>
  <c r="M858" i="1"/>
  <c r="M846" i="1"/>
  <c r="Q1156" i="1"/>
  <c r="Q1446" i="1"/>
  <c r="Q1531" i="1"/>
  <c r="AC1897" i="1"/>
  <c r="AG1971" i="1"/>
  <c r="I459" i="1"/>
  <c r="Q614" i="1"/>
  <c r="BI2584" i="1"/>
  <c r="AO825" i="1"/>
  <c r="AK1310" i="1"/>
  <c r="AC1434" i="1"/>
  <c r="I1532" i="1"/>
  <c r="M1936" i="1"/>
  <c r="AC2021" i="1"/>
  <c r="CG2121" i="1"/>
  <c r="BA2227" i="1"/>
  <c r="AW670" i="1"/>
  <c r="AO970" i="1"/>
  <c r="I1191" i="1"/>
  <c r="AG1518" i="1"/>
  <c r="Y1933" i="1"/>
  <c r="BM1358" i="1"/>
  <c r="AG329" i="1"/>
  <c r="AS883" i="1"/>
  <c r="AO2359" i="1"/>
  <c r="BQ1278" i="1"/>
  <c r="AO2304" i="1"/>
  <c r="BE559" i="1"/>
  <c r="Y2414" i="1"/>
  <c r="AO1950" i="1"/>
  <c r="AO869" i="1"/>
  <c r="AK1124" i="1"/>
  <c r="AC1449" i="1"/>
  <c r="I1716" i="1"/>
  <c r="M1736" i="1"/>
  <c r="AC1979" i="1"/>
  <c r="BI2042" i="1"/>
  <c r="AK2246" i="1"/>
  <c r="BA649" i="1"/>
  <c r="AG922" i="1"/>
  <c r="I1153" i="1"/>
  <c r="AG1387" i="1"/>
  <c r="AK1944" i="1"/>
  <c r="BU1687" i="1"/>
  <c r="U2077" i="1"/>
  <c r="BA573" i="1"/>
  <c r="Q676" i="1"/>
  <c r="Y715" i="1"/>
  <c r="U1250" i="1"/>
  <c r="Q1345" i="1"/>
  <c r="Q1567" i="1"/>
  <c r="Q1807" i="1"/>
  <c r="BY2520" i="1"/>
  <c r="BA2316" i="1"/>
  <c r="M869" i="1"/>
  <c r="BQ1849" i="1"/>
  <c r="AC362" i="1"/>
  <c r="U1581" i="1"/>
  <c r="U811" i="1"/>
  <c r="AK1413" i="1"/>
  <c r="BQ1693" i="1"/>
  <c r="U2002" i="1"/>
  <c r="AC652" i="1"/>
  <c r="M657" i="1"/>
  <c r="Q764" i="1"/>
  <c r="Q1271" i="1"/>
  <c r="Q1450" i="1"/>
  <c r="Q1705" i="1"/>
  <c r="AO579" i="1"/>
  <c r="Y2486" i="1"/>
  <c r="I651" i="1"/>
  <c r="BQ1908" i="1"/>
  <c r="AW480" i="1"/>
  <c r="U1698" i="1"/>
  <c r="AK287" i="1"/>
  <c r="AO1497" i="1"/>
  <c r="BQ1740" i="1"/>
  <c r="U1996" i="1"/>
  <c r="AC655" i="1"/>
  <c r="M812" i="1"/>
  <c r="Q677" i="1"/>
  <c r="Q1166" i="1"/>
  <c r="Q1505" i="1"/>
  <c r="Q1534" i="1"/>
  <c r="BE589" i="1"/>
  <c r="BU2525" i="1"/>
  <c r="I872" i="1"/>
  <c r="AC1741" i="1"/>
  <c r="Y621" i="1"/>
  <c r="M1642" i="1"/>
  <c r="Q372" i="1"/>
  <c r="AG1558" i="1"/>
  <c r="BQ2042" i="1"/>
  <c r="BA384" i="1"/>
  <c r="U812" i="1"/>
  <c r="AW706" i="1"/>
  <c r="AW805" i="1"/>
  <c r="AG1320" i="1"/>
  <c r="AK1373" i="1"/>
  <c r="AC1630" i="1"/>
  <c r="Q733" i="1"/>
  <c r="AS288" i="1"/>
  <c r="CG2594" i="1"/>
  <c r="AO1321" i="1"/>
  <c r="U1904" i="1"/>
  <c r="Q2006" i="1"/>
  <c r="AG2092" i="1"/>
  <c r="BQ2387" i="1"/>
  <c r="AC2387" i="1"/>
  <c r="Q2246" i="1"/>
  <c r="I2216" i="1"/>
  <c r="Q442" i="1"/>
  <c r="BU2127" i="1"/>
  <c r="AC2276" i="1"/>
  <c r="AW1427" i="1"/>
  <c r="I1352" i="1"/>
  <c r="I2056" i="1"/>
  <c r="U1203" i="1"/>
  <c r="Q1762" i="1"/>
  <c r="AK2077" i="1"/>
  <c r="AK2126" i="1"/>
  <c r="BQ2385" i="1"/>
  <c r="AC2269" i="1"/>
  <c r="U2185" i="1"/>
  <c r="M2350" i="1"/>
  <c r="Q267" i="1"/>
  <c r="U1952" i="1"/>
  <c r="BQ2289" i="1"/>
  <c r="I2170" i="1"/>
  <c r="AK1894" i="1"/>
  <c r="AC1433" i="1"/>
  <c r="I881" i="1"/>
  <c r="Q1646" i="1"/>
  <c r="I1845" i="1"/>
  <c r="M1974" i="1"/>
  <c r="BU2216" i="1"/>
  <c r="AG2393" i="1"/>
  <c r="U2367" i="1"/>
  <c r="Q2391" i="1"/>
  <c r="I2181" i="1"/>
  <c r="BE419" i="1"/>
  <c r="BQ2125" i="1"/>
  <c r="AC2245" i="1"/>
  <c r="BY2101" i="1"/>
  <c r="I2475" i="1"/>
  <c r="I1377" i="1"/>
  <c r="I1329" i="1"/>
  <c r="I2539" i="1"/>
  <c r="Y729" i="1"/>
  <c r="BE873" i="1"/>
  <c r="AC818" i="1"/>
  <c r="Q1226" i="1"/>
  <c r="AK1484" i="1"/>
  <c r="AK1614" i="1"/>
  <c r="AC1812" i="1"/>
  <c r="Q2001" i="1"/>
  <c r="BA1670" i="1"/>
  <c r="U699" i="1"/>
  <c r="I810" i="1"/>
  <c r="AC960" i="1"/>
  <c r="I1091" i="1"/>
  <c r="AC1315" i="1"/>
  <c r="BQ1924" i="1"/>
  <c r="BU1800" i="1"/>
  <c r="I2031" i="1"/>
  <c r="BE629" i="1"/>
  <c r="AO440" i="1"/>
  <c r="BM2148" i="1"/>
  <c r="U1194" i="1"/>
  <c r="U1441" i="1"/>
  <c r="U1679" i="1"/>
  <c r="Q1903" i="1"/>
  <c r="Y2402" i="1"/>
  <c r="AW2049" i="1"/>
  <c r="BA882" i="1"/>
  <c r="AK1645" i="1"/>
  <c r="AK708" i="1"/>
  <c r="AC1498" i="1"/>
  <c r="BA2518" i="1"/>
  <c r="AO1244" i="1"/>
  <c r="BU1947" i="1"/>
  <c r="I1975" i="1"/>
  <c r="AC707" i="1"/>
  <c r="M770" i="1"/>
  <c r="Q798" i="1"/>
  <c r="Q1147" i="1"/>
  <c r="Q1469" i="1"/>
  <c r="Q1665" i="1"/>
  <c r="Y718" i="1"/>
  <c r="BY1553" i="1"/>
  <c r="AW811" i="1"/>
  <c r="AK1895" i="1"/>
  <c r="U673" i="1"/>
  <c r="Q1644" i="1"/>
  <c r="AK1427" i="1"/>
  <c r="AO1461" i="1"/>
  <c r="BQ1729" i="1"/>
  <c r="U2000" i="1"/>
  <c r="AG706" i="1"/>
  <c r="M762" i="1"/>
  <c r="M767" i="1"/>
  <c r="Q1160" i="1"/>
  <c r="Q1369" i="1"/>
  <c r="Q1611" i="1"/>
  <c r="CG1561" i="1"/>
  <c r="Y1968" i="1"/>
  <c r="AW749" i="1"/>
  <c r="AK1813" i="1"/>
  <c r="Q719" i="1"/>
  <c r="Q1615" i="1"/>
  <c r="AW1817" i="1"/>
  <c r="AO1469" i="1"/>
  <c r="BQ1765" i="1"/>
  <c r="I2148" i="1"/>
  <c r="AG715" i="1"/>
  <c r="M664" i="1"/>
  <c r="M679" i="1"/>
  <c r="Q1287" i="1"/>
  <c r="Q1335" i="1"/>
  <c r="Q1658" i="1"/>
  <c r="U273" i="1"/>
  <c r="AC1833" i="1"/>
  <c r="Y277" i="1"/>
  <c r="AK1239" i="1"/>
  <c r="AC1947" i="1"/>
  <c r="AG1972" i="1"/>
  <c r="AG2147" i="1"/>
  <c r="BQ2317" i="1"/>
  <c r="U2342" i="1"/>
  <c r="M2182" i="1"/>
  <c r="Q1401" i="1"/>
  <c r="AG1463" i="1"/>
  <c r="AG2027" i="1"/>
  <c r="Q2335" i="1"/>
  <c r="AK1299" i="1"/>
  <c r="Q728" i="1"/>
  <c r="Q727" i="1"/>
  <c r="I1503" i="1"/>
  <c r="M1953" i="1"/>
  <c r="AC2154" i="1"/>
  <c r="BU2391" i="1"/>
  <c r="BQ2275" i="1"/>
  <c r="AC2169" i="1"/>
  <c r="Q2239" i="1"/>
  <c r="I2363" i="1"/>
  <c r="AW504" i="1"/>
  <c r="M1755" i="1"/>
  <c r="BQ2195" i="1"/>
  <c r="I2238" i="1"/>
  <c r="Q1953" i="1"/>
  <c r="Y1315" i="1"/>
  <c r="AW862" i="1"/>
  <c r="AK1547" i="1"/>
  <c r="I1911" i="1"/>
  <c r="M2084" i="1"/>
  <c r="BU2196" i="1"/>
  <c r="AG2399" i="1"/>
  <c r="U2176" i="1"/>
  <c r="M2237" i="1"/>
  <c r="BY2167" i="1"/>
  <c r="AO859" i="1"/>
  <c r="BU2118" i="1"/>
  <c r="U2337" i="1"/>
  <c r="AO2275" i="1"/>
  <c r="AW2597" i="1"/>
  <c r="BI2457" i="1"/>
  <c r="Q316" i="1"/>
  <c r="BM252" i="1"/>
  <c r="I587" i="1"/>
  <c r="BE634" i="1"/>
  <c r="Y1166" i="1"/>
  <c r="AO1254" i="1"/>
  <c r="AG1581" i="1"/>
  <c r="AG1832" i="1"/>
  <c r="BQ1755" i="1"/>
  <c r="Q1896" i="1"/>
  <c r="AK833" i="1"/>
  <c r="BA881" i="1"/>
  <c r="I760" i="1"/>
  <c r="Q1211" i="1"/>
  <c r="AK1387" i="1"/>
  <c r="AK1607" i="1"/>
  <c r="AC1943" i="1"/>
  <c r="Q2104" i="1"/>
  <c r="BI1583" i="1"/>
  <c r="AG540" i="1"/>
  <c r="AS370" i="1"/>
  <c r="AG974" i="1"/>
  <c r="AK1208" i="1"/>
  <c r="AC1352" i="1"/>
  <c r="M1699" i="1"/>
  <c r="M1733" i="1"/>
  <c r="AS2358" i="1"/>
  <c r="BA410" i="1"/>
  <c r="AG1100" i="1"/>
  <c r="Q1985" i="1"/>
  <c r="AG806" i="1"/>
  <c r="I1782" i="1"/>
  <c r="BQ1534" i="1"/>
  <c r="AK1763" i="1"/>
  <c r="Q1988" i="1"/>
  <c r="AS1709" i="1"/>
  <c r="AG599" i="1"/>
  <c r="AO291" i="1"/>
  <c r="AG873" i="1"/>
  <c r="AC1197" i="1"/>
  <c r="AC1483" i="1"/>
  <c r="M1602" i="1"/>
  <c r="M342" i="1"/>
  <c r="Q264" i="1"/>
  <c r="AG1301" i="1"/>
  <c r="BU2087" i="1"/>
  <c r="AG904" i="1"/>
  <c r="I1922" i="1"/>
  <c r="BI2556" i="1"/>
  <c r="AK1910" i="1"/>
  <c r="Q2009" i="1"/>
  <c r="U1769" i="1"/>
  <c r="AC777" i="1"/>
  <c r="Q550" i="1"/>
  <c r="AG897" i="1"/>
  <c r="AC1215" i="1"/>
  <c r="I1434" i="1"/>
  <c r="M1595" i="1"/>
  <c r="AC566" i="1"/>
  <c r="I293" i="1"/>
  <c r="AG1194" i="1"/>
  <c r="BU1978" i="1"/>
  <c r="AG818" i="1"/>
  <c r="BU1909" i="1"/>
  <c r="M1425" i="1"/>
  <c r="AK1856" i="1"/>
  <c r="Q2093" i="1"/>
  <c r="AS1839" i="1"/>
  <c r="AC830" i="1"/>
  <c r="M603" i="1"/>
  <c r="AG1013" i="1"/>
  <c r="AC1099" i="1"/>
  <c r="I1383" i="1"/>
  <c r="M1587" i="1"/>
  <c r="Q1657" i="1"/>
  <c r="I1124" i="1"/>
  <c r="Y314" i="1"/>
  <c r="U1565" i="1"/>
  <c r="I1961" i="1"/>
  <c r="M2128" i="1"/>
  <c r="BU2303" i="1"/>
  <c r="AG2323" i="1"/>
  <c r="U2238" i="1"/>
  <c r="Q2345" i="1"/>
  <c r="AW463" i="1"/>
  <c r="AG1309" i="1"/>
  <c r="AK2106" i="1"/>
  <c r="U2178" i="1"/>
  <c r="BM1952" i="1"/>
  <c r="AK2041" i="1"/>
  <c r="AK2559" i="1"/>
  <c r="AC1152" i="1"/>
  <c r="AC1903" i="1"/>
  <c r="Q2122" i="1"/>
  <c r="AG2125" i="1"/>
  <c r="BQ2189" i="1"/>
  <c r="AC2328" i="1"/>
  <c r="Q2216" i="1"/>
  <c r="I2231" i="1"/>
  <c r="U1212" i="1"/>
  <c r="Q1926" i="1"/>
  <c r="BQ2254" i="1"/>
  <c r="I2323" i="1"/>
  <c r="U1937" i="1"/>
  <c r="AG1531" i="1"/>
  <c r="BE685" i="1"/>
  <c r="AC1684" i="1"/>
  <c r="I1813" i="1"/>
  <c r="M2157" i="1"/>
  <c r="BU2168" i="1"/>
  <c r="AG2351" i="1"/>
  <c r="U2248" i="1"/>
  <c r="Q2226" i="1"/>
  <c r="U2525" i="1"/>
  <c r="AG826" i="1"/>
  <c r="BU2106" i="1"/>
  <c r="U2364" i="1"/>
  <c r="M2216" i="1"/>
  <c r="AC1868" i="1"/>
  <c r="AW1973" i="1"/>
  <c r="AC2497" i="1"/>
  <c r="BA2024" i="1"/>
  <c r="BA707" i="1"/>
  <c r="BA763" i="1"/>
  <c r="AG1019" i="1"/>
  <c r="I1322" i="1"/>
  <c r="AG1344" i="1"/>
  <c r="AK1840" i="1"/>
  <c r="BU1761" i="1"/>
  <c r="U2134" i="1"/>
  <c r="AO677" i="1"/>
  <c r="Q721" i="1"/>
  <c r="AK768" i="1"/>
  <c r="U1121" i="1"/>
  <c r="Q1392" i="1"/>
  <c r="Q1560" i="1"/>
  <c r="Q1849" i="1"/>
  <c r="AK2059" i="1"/>
  <c r="M508" i="1"/>
  <c r="BU1721" i="1"/>
  <c r="AC572" i="1"/>
  <c r="AO1041" i="1"/>
  <c r="AK1238" i="1"/>
  <c r="AO1483" i="1"/>
  <c r="I1608" i="1"/>
  <c r="M1757" i="1"/>
  <c r="BE770" i="1"/>
  <c r="AC328" i="1"/>
  <c r="Y1252" i="1"/>
  <c r="BQ1707" i="1"/>
  <c r="M756" i="1"/>
  <c r="AC1938" i="1"/>
  <c r="CG2070" i="1"/>
  <c r="I1684" i="1"/>
  <c r="AG1975" i="1"/>
  <c r="AG419" i="1"/>
  <c r="BY1492" i="1"/>
  <c r="AS2307" i="1"/>
  <c r="AO806" i="1"/>
  <c r="AK1175" i="1"/>
  <c r="AC1335" i="1"/>
  <c r="I1618" i="1"/>
  <c r="BQ1523" i="1"/>
  <c r="M329" i="1"/>
  <c r="Y1106" i="1"/>
  <c r="BQ1784" i="1"/>
  <c r="I768" i="1"/>
  <c r="AC1896" i="1"/>
  <c r="BE273" i="1"/>
  <c r="M1687" i="1"/>
  <c r="AG2057" i="1"/>
  <c r="Q308" i="1"/>
  <c r="BI1750" i="1"/>
  <c r="BM2477" i="1"/>
  <c r="AO784" i="1"/>
  <c r="AK1169" i="1"/>
  <c r="AC1413" i="1"/>
  <c r="I1554" i="1"/>
  <c r="BM1012" i="1"/>
  <c r="AS568" i="1"/>
  <c r="Y1170" i="1"/>
  <c r="U1782" i="1"/>
  <c r="I778" i="1"/>
  <c r="AC1895" i="1"/>
  <c r="I355" i="1"/>
  <c r="M1644" i="1"/>
  <c r="AG1987" i="1"/>
  <c r="M279" i="1"/>
  <c r="BE1475" i="1"/>
  <c r="U2448" i="1"/>
  <c r="Y1187" i="1"/>
  <c r="AO1303" i="1"/>
  <c r="AG1565" i="1"/>
  <c r="BY1538" i="1"/>
  <c r="AC950" i="1"/>
  <c r="Q2041" i="1"/>
  <c r="AG796" i="1"/>
  <c r="AG1841" i="1"/>
  <c r="BQ1975" i="1"/>
  <c r="BU2156" i="1"/>
  <c r="BU2318" i="1"/>
  <c r="AC2267" i="1"/>
  <c r="U2300" i="1"/>
  <c r="M2380" i="1"/>
  <c r="BQ1922" i="1"/>
  <c r="U1665" i="1"/>
  <c r="BU2370" i="1"/>
  <c r="M2232" i="1"/>
  <c r="Q1776" i="1"/>
  <c r="I1460" i="1"/>
  <c r="AW614" i="1"/>
  <c r="AK1560" i="1"/>
  <c r="I1828" i="1"/>
  <c r="M2023" i="1"/>
  <c r="BU2170" i="1"/>
  <c r="AG2289" i="1"/>
  <c r="U2266" i="1"/>
  <c r="Q2283" i="1"/>
  <c r="AG272" i="1"/>
  <c r="M701" i="1"/>
  <c r="M2034" i="1"/>
  <c r="U2323" i="1"/>
  <c r="BI2401" i="1"/>
  <c r="AG1877" i="1"/>
  <c r="BE603" i="1"/>
  <c r="AG1271" i="1"/>
  <c r="AC1842" i="1"/>
  <c r="AG1982" i="1"/>
  <c r="AK2092" i="1"/>
  <c r="BQ2290" i="1"/>
  <c r="AC2170" i="1"/>
  <c r="Q2342" i="1"/>
  <c r="M2289" i="1"/>
  <c r="AC1089" i="1"/>
  <c r="M1877" i="1"/>
  <c r="BQ2353" i="1"/>
  <c r="I2225" i="1"/>
  <c r="BQ1637" i="1"/>
  <c r="AW960" i="1"/>
  <c r="BA1467" i="1"/>
  <c r="U483" i="1"/>
  <c r="BI2314" i="1"/>
  <c r="M1672" i="1"/>
  <c r="AO994" i="1"/>
  <c r="AK1105" i="1"/>
  <c r="AO1495" i="1"/>
  <c r="I1567" i="1"/>
  <c r="M1729" i="1"/>
  <c r="AC1999" i="1"/>
  <c r="Y1846" i="1"/>
  <c r="BA799" i="1"/>
  <c r="BE872" i="1"/>
  <c r="AK903" i="1"/>
  <c r="I1156" i="1"/>
  <c r="AG1351" i="1"/>
  <c r="AK1792" i="1"/>
  <c r="BU1953" i="1"/>
  <c r="I2055" i="1"/>
  <c r="M561" i="1"/>
  <c r="I417" i="1"/>
  <c r="BE628" i="1"/>
  <c r="U1286" i="1"/>
  <c r="U1504" i="1"/>
  <c r="U1596" i="1"/>
  <c r="Q1831" i="1"/>
  <c r="Y440" i="1"/>
  <c r="AS1805" i="1"/>
  <c r="M1411" i="1"/>
  <c r="I1588" i="1"/>
  <c r="BA777" i="1"/>
  <c r="AG1482" i="1"/>
  <c r="I490" i="1"/>
  <c r="U1351" i="1"/>
  <c r="BU1700" i="1"/>
  <c r="U2038" i="1"/>
  <c r="BA314" i="1"/>
  <c r="BA665" i="1"/>
  <c r="AC866" i="1"/>
  <c r="U1244" i="1"/>
  <c r="U1497" i="1"/>
  <c r="Q1681" i="1"/>
  <c r="AK533" i="1"/>
  <c r="CC1294" i="1"/>
  <c r="AO2423" i="1"/>
  <c r="AG1909" i="1"/>
  <c r="AW659" i="1"/>
  <c r="AK1569" i="1"/>
  <c r="U784" i="1"/>
  <c r="I1345" i="1"/>
  <c r="U1929" i="1"/>
  <c r="I1945" i="1"/>
  <c r="AK764" i="1"/>
  <c r="U846" i="1"/>
  <c r="I820" i="1"/>
  <c r="Q1308" i="1"/>
  <c r="AK1442" i="1"/>
  <c r="AK1706" i="1"/>
  <c r="BE1411" i="1"/>
  <c r="Q351" i="1"/>
  <c r="Y253" i="1"/>
  <c r="AG1750" i="1"/>
  <c r="BE707" i="1"/>
  <c r="AC1554" i="1"/>
  <c r="Q685" i="1"/>
  <c r="I1358" i="1"/>
  <c r="Q1930" i="1"/>
  <c r="I1947" i="1"/>
  <c r="AK826" i="1"/>
  <c r="AC813" i="1"/>
  <c r="I735" i="1"/>
  <c r="Q1195" i="1"/>
  <c r="AK1498" i="1"/>
  <c r="AK1602" i="1"/>
  <c r="M2213" i="1"/>
  <c r="I1933" i="1"/>
  <c r="BU2416" i="1"/>
  <c r="AC1170" i="1"/>
  <c r="AC1736" i="1"/>
  <c r="Q2147" i="1"/>
  <c r="AG2129" i="1"/>
  <c r="BQ2240" i="1"/>
  <c r="AC2224" i="1"/>
  <c r="Q2202" i="1"/>
  <c r="M2276" i="1"/>
  <c r="AC1874" i="1"/>
  <c r="BU1856" i="1"/>
  <c r="AG2272" i="1"/>
  <c r="I2234" i="1"/>
  <c r="AC1922" i="1"/>
  <c r="AG1705" i="1"/>
  <c r="AW662" i="1"/>
  <c r="AC1692" i="1"/>
  <c r="I1856" i="1"/>
  <c r="M2051" i="1"/>
  <c r="BU2266" i="1"/>
  <c r="AG2274" i="1"/>
  <c r="U2325" i="1"/>
  <c r="Q2170" i="1"/>
  <c r="BY2056" i="1"/>
  <c r="AO2448" i="1"/>
  <c r="I2135" i="1"/>
  <c r="U2282" i="1"/>
  <c r="BM2162" i="1"/>
  <c r="Q1387" i="1"/>
  <c r="M2086" i="1"/>
  <c r="Y1309" i="1"/>
  <c r="Q1881" i="1"/>
  <c r="BQ1974" i="1"/>
  <c r="AK2142" i="1"/>
  <c r="BQ2227" i="1"/>
  <c r="AC2331" i="1"/>
  <c r="U2339" i="1"/>
  <c r="M2316" i="1"/>
  <c r="Q2087" i="1"/>
  <c r="BQ1681" i="1"/>
  <c r="AG2324" i="1"/>
  <c r="BY2093" i="1"/>
  <c r="AS2462" i="1"/>
  <c r="AW2063" i="1"/>
  <c r="AO1846" i="1"/>
  <c r="AW539" i="1"/>
  <c r="I2566" i="1"/>
  <c r="AW1594" i="1"/>
  <c r="AO895" i="1"/>
  <c r="AK1308" i="1"/>
  <c r="AO1436" i="1"/>
  <c r="I1568" i="1"/>
  <c r="M1891" i="1"/>
  <c r="AC2126" i="1"/>
  <c r="BU1604" i="1"/>
  <c r="AW719" i="1"/>
  <c r="BA830" i="1"/>
  <c r="AG1070" i="1"/>
  <c r="I1106" i="1"/>
  <c r="AG1350" i="1"/>
  <c r="AK1727" i="1"/>
  <c r="BU1904" i="1"/>
  <c r="U2107" i="1"/>
  <c r="AK524" i="1"/>
  <c r="AC852" i="1"/>
  <c r="BE2098" i="1"/>
  <c r="Q1526" i="1"/>
  <c r="BE536" i="1"/>
  <c r="AO711" i="1"/>
  <c r="AC372" i="1"/>
  <c r="BQ1348" i="1"/>
  <c r="AS607" i="1"/>
  <c r="AS2030" i="1"/>
  <c r="AK2427" i="1"/>
  <c r="CC1959" i="1"/>
  <c r="BA1569" i="1"/>
  <c r="BA2254" i="1"/>
  <c r="AO1910" i="1"/>
  <c r="CG2372" i="1"/>
  <c r="AO505" i="1"/>
  <c r="CG642" i="1"/>
  <c r="BQ1286" i="1"/>
  <c r="AK413" i="1"/>
  <c r="Y811" i="1"/>
  <c r="CC2108" i="1"/>
  <c r="BI1587" i="1"/>
  <c r="BY2538" i="1"/>
  <c r="M2357" i="1"/>
  <c r="M1272" i="1"/>
  <c r="AW1854" i="1"/>
  <c r="BM1755" i="1"/>
  <c r="AO2035" i="1"/>
  <c r="BQ1281" i="1"/>
  <c r="AW2210" i="1"/>
  <c r="AO1954" i="1"/>
  <c r="BU1132" i="1"/>
  <c r="CC2022" i="1"/>
  <c r="BY2037" i="1"/>
  <c r="CC2171" i="1"/>
  <c r="BE2308" i="1"/>
  <c r="AS627" i="1"/>
  <c r="BU1146" i="1"/>
  <c r="BY1422" i="1"/>
  <c r="AO2251" i="1"/>
  <c r="BI1637" i="1"/>
  <c r="CG2303" i="1"/>
  <c r="Q2574" i="1"/>
  <c r="AG2251" i="1"/>
  <c r="AK981" i="1"/>
  <c r="AG2226" i="1"/>
  <c r="M1819" i="1"/>
  <c r="BU564" i="1"/>
  <c r="BA1695" i="1"/>
  <c r="CG2363" i="1"/>
  <c r="AS2139" i="1"/>
  <c r="BA2451" i="1"/>
  <c r="BE517" i="1"/>
  <c r="AS949" i="1"/>
  <c r="BY1894" i="1"/>
  <c r="AC2258" i="1"/>
  <c r="CC1572" i="1"/>
  <c r="CG2329" i="1"/>
  <c r="I1625" i="1"/>
  <c r="AK2458" i="1"/>
  <c r="BI2136" i="1"/>
  <c r="BQ952" i="1"/>
  <c r="BI1982" i="1"/>
  <c r="BM1800" i="1"/>
  <c r="AC2428" i="1"/>
  <c r="CG1338" i="1"/>
  <c r="Y2224" i="1"/>
  <c r="BI795" i="1"/>
  <c r="AW482" i="1"/>
  <c r="U1477" i="1"/>
  <c r="CG2066" i="1"/>
  <c r="BA1474" i="1"/>
  <c r="CG524" i="1"/>
  <c r="AW1103" i="1"/>
  <c r="AW2405" i="1"/>
  <c r="Y1988" i="1"/>
  <c r="BY1054" i="1"/>
  <c r="Y2045" i="1"/>
  <c r="AC512" i="1"/>
  <c r="BE2598" i="1"/>
  <c r="CC440" i="1"/>
  <c r="BQ1565" i="1"/>
  <c r="BY1455" i="1"/>
  <c r="AS841" i="1"/>
  <c r="Q2260" i="1"/>
  <c r="Q2475" i="1"/>
  <c r="BY2343" i="1"/>
  <c r="AO2141" i="1"/>
  <c r="AS1800" i="1"/>
  <c r="CC1980" i="1"/>
  <c r="BY1405" i="1"/>
  <c r="Q2066" i="1"/>
  <c r="BY2408" i="1"/>
  <c r="AS412" i="1"/>
  <c r="BU2356" i="1"/>
  <c r="CG1446" i="1"/>
  <c r="Q1968" i="1"/>
  <c r="AK879" i="1"/>
  <c r="I1821" i="1"/>
  <c r="BI1894" i="1"/>
  <c r="BE2318" i="1"/>
  <c r="AW1877" i="1"/>
  <c r="AO1992" i="1"/>
  <c r="AS2531" i="1"/>
  <c r="BY2304" i="1"/>
  <c r="BU2506" i="1"/>
  <c r="CC258" i="1"/>
  <c r="BQ2498" i="1"/>
  <c r="M1768" i="1"/>
  <c r="I434" i="1"/>
  <c r="BA1533" i="1"/>
  <c r="CG2314" i="1"/>
  <c r="AO665" i="1"/>
  <c r="AC447" i="1"/>
  <c r="BI1846" i="1"/>
  <c r="AK1134" i="1"/>
  <c r="BE1692" i="1"/>
  <c r="U391" i="1"/>
  <c r="CG2034" i="1"/>
  <c r="Q459" i="1"/>
  <c r="M420" i="1"/>
  <c r="AW368" i="1"/>
  <c r="BI2511" i="1"/>
  <c r="Y1936" i="1"/>
  <c r="Y2346" i="1"/>
  <c r="Y1699" i="1"/>
  <c r="BM2267" i="1"/>
  <c r="BA967" i="1"/>
  <c r="CG2219" i="1"/>
  <c r="BQ1238" i="1"/>
  <c r="AW2483" i="1"/>
  <c r="BQ2013" i="1"/>
  <c r="Y2493" i="1"/>
  <c r="AO2486" i="1"/>
  <c r="BI1497" i="1"/>
  <c r="BA454" i="1"/>
  <c r="AO1764" i="1"/>
  <c r="BM2020" i="1"/>
  <c r="BM2442" i="1"/>
  <c r="AW2195" i="1"/>
  <c r="Q1722" i="1"/>
  <c r="AC736" i="1"/>
  <c r="AO1083" i="1"/>
  <c r="Y379" i="1"/>
  <c r="AG503" i="1"/>
  <c r="AC995" i="1"/>
  <c r="Q601" i="1"/>
  <c r="CG328" i="1"/>
  <c r="BE581" i="1"/>
  <c r="CC579" i="1"/>
  <c r="BA1526" i="1"/>
  <c r="BA1399" i="1"/>
  <c r="Q2112" i="1"/>
  <c r="BQ1084" i="1"/>
  <c r="AW1749" i="1"/>
  <c r="Y1929" i="1"/>
  <c r="M1869" i="1"/>
  <c r="CC1580" i="1"/>
  <c r="CG2160" i="1"/>
  <c r="BA1952" i="1"/>
  <c r="AS2421" i="1"/>
  <c r="M522" i="1"/>
  <c r="U2209" i="1"/>
  <c r="AO2043" i="1"/>
  <c r="BM1910" i="1"/>
  <c r="Y2017" i="1"/>
  <c r="Y2485" i="1"/>
  <c r="Y2196" i="1"/>
  <c r="BQ466" i="1"/>
  <c r="AS480" i="1"/>
  <c r="AO1929" i="1"/>
  <c r="BU1001" i="1"/>
  <c r="BU1579" i="1"/>
  <c r="CG2136" i="1"/>
  <c r="CG1925" i="1"/>
  <c r="BM2435" i="1"/>
  <c r="M1280" i="1"/>
  <c r="BA2430" i="1"/>
  <c r="BM1791" i="1"/>
  <c r="AG2223" i="1"/>
  <c r="AG1919" i="1"/>
  <c r="AS2253" i="1"/>
  <c r="U911" i="1"/>
  <c r="AW2441" i="1"/>
  <c r="AK690" i="1"/>
  <c r="BQ2210" i="1"/>
  <c r="AW1911" i="1"/>
  <c r="AO2274" i="1"/>
  <c r="AO2154" i="1"/>
  <c r="BE2162" i="1"/>
  <c r="CG1250" i="1"/>
  <c r="Y1670" i="1"/>
  <c r="CG1960" i="1"/>
  <c r="AW1051" i="1"/>
  <c r="AW1509" i="1"/>
  <c r="AK971" i="1"/>
  <c r="AW505" i="1"/>
  <c r="CG1392" i="1"/>
  <c r="AK2381" i="1"/>
  <c r="BM271" i="1"/>
  <c r="CC1519" i="1"/>
  <c r="AG1770" i="1"/>
  <c r="AC1723" i="1"/>
  <c r="BM1197" i="1"/>
  <c r="AW481" i="1"/>
  <c r="CG1457" i="1"/>
  <c r="BY2136" i="1"/>
  <c r="BM1436" i="1"/>
  <c r="Q2164" i="1"/>
  <c r="BA2398" i="1"/>
  <c r="BQ1470" i="1"/>
  <c r="BE2441" i="1"/>
  <c r="AS1895" i="1"/>
  <c r="BQ1609" i="1"/>
  <c r="AS1622" i="1"/>
  <c r="M1279" i="1"/>
  <c r="BA2057" i="1"/>
  <c r="BE2255" i="1"/>
  <c r="BA1910" i="1"/>
  <c r="BI1727" i="1"/>
  <c r="Q480" i="1"/>
  <c r="BM970" i="1"/>
  <c r="I603" i="1"/>
  <c r="AO574" i="1"/>
  <c r="AK2485" i="1"/>
  <c r="M413" i="1"/>
  <c r="BU1260" i="1"/>
  <c r="AS613" i="1"/>
  <c r="CC2462" i="1"/>
  <c r="BU2440" i="1"/>
  <c r="CG2000" i="1"/>
  <c r="AW2014" i="1"/>
  <c r="AO2183" i="1"/>
  <c r="AS1671" i="1"/>
  <c r="BY2146" i="1"/>
  <c r="AO551" i="1"/>
  <c r="BY603" i="1"/>
  <c r="BM1531" i="1"/>
  <c r="BY2597" i="1"/>
  <c r="Y726" i="1"/>
  <c r="BM1497" i="1"/>
  <c r="BM1688" i="1"/>
  <c r="AS1827" i="1"/>
  <c r="M428" i="1"/>
  <c r="AO2146" i="1"/>
  <c r="AK379" i="1"/>
  <c r="BA2476" i="1"/>
  <c r="CG1474" i="1"/>
  <c r="I546" i="1"/>
  <c r="M1561" i="1"/>
  <c r="AW2219" i="1"/>
  <c r="M1544" i="1"/>
  <c r="BA1943" i="1"/>
  <c r="AC2513" i="1"/>
  <c r="AC586" i="1"/>
  <c r="BY929" i="1"/>
  <c r="BY1937" i="1"/>
  <c r="BY1664" i="1"/>
  <c r="Y1372" i="1"/>
  <c r="Q565" i="1"/>
  <c r="AW959" i="1"/>
  <c r="Y586" i="1"/>
  <c r="Q635" i="1"/>
  <c r="BE2372" i="1"/>
  <c r="U1870" i="1"/>
  <c r="Q2478" i="1"/>
  <c r="BY1411" i="1"/>
  <c r="Y2415" i="1"/>
  <c r="M1527" i="1"/>
  <c r="I2163" i="1"/>
  <c r="Y1950" i="1"/>
  <c r="AO2314" i="1"/>
  <c r="AW1384" i="1"/>
  <c r="AW2038" i="1"/>
  <c r="Q2456" i="1"/>
  <c r="Y721" i="1"/>
  <c r="BE1986" i="1"/>
  <c r="BU1576" i="1"/>
  <c r="AC685" i="1"/>
  <c r="M1547" i="1"/>
  <c r="AW312" i="1"/>
  <c r="AC571" i="1"/>
  <c r="AS1590" i="1"/>
  <c r="BU2582" i="1"/>
  <c r="BQ424" i="1"/>
  <c r="AC2594" i="1"/>
  <c r="AO1728" i="1"/>
  <c r="AK2351" i="1"/>
  <c r="AO1757" i="1"/>
  <c r="AC2447" i="1"/>
  <c r="BU434" i="1"/>
  <c r="BQ2546" i="1"/>
  <c r="AW1548" i="1"/>
  <c r="BQ1107" i="1"/>
  <c r="CG1117" i="1"/>
  <c r="AS1868" i="1"/>
  <c r="BM2546" i="1"/>
  <c r="CC775" i="1"/>
  <c r="AO2258" i="1"/>
  <c r="Y1469" i="1"/>
  <c r="BM2240" i="1"/>
  <c r="Y2252" i="1"/>
  <c r="BE1364" i="1"/>
  <c r="I285" i="1"/>
  <c r="Y2568" i="1"/>
  <c r="BQ1544" i="1"/>
  <c r="AO2217" i="1"/>
  <c r="BI2443" i="1"/>
  <c r="CG2115" i="1"/>
  <c r="I690" i="1"/>
  <c r="Y1729" i="1"/>
  <c r="AS2456" i="1"/>
  <c r="AW2547" i="1"/>
  <c r="BE2527" i="1"/>
  <c r="CC1643" i="1"/>
  <c r="AK428" i="1"/>
  <c r="BE2175" i="1"/>
  <c r="I2485" i="1"/>
  <c r="AS1611" i="1"/>
  <c r="BQ2540" i="1"/>
  <c r="AK392" i="1"/>
  <c r="Y2575" i="1"/>
  <c r="AK424" i="1"/>
  <c r="AK2169" i="1"/>
  <c r="AO1821" i="1"/>
  <c r="BM1029" i="1"/>
  <c r="AS2503" i="1"/>
  <c r="AW1120" i="1"/>
  <c r="CC2520" i="1"/>
  <c r="Q1966" i="1"/>
  <c r="M371" i="1"/>
  <c r="AC2162" i="1"/>
  <c r="AC2259" i="1"/>
  <c r="AO1799" i="1"/>
  <c r="BI2531" i="1"/>
  <c r="AO417" i="1"/>
  <c r="M1054" i="1"/>
  <c r="CG2498" i="1"/>
  <c r="BM2281" i="1"/>
  <c r="AK1720" i="1"/>
  <c r="BA2066" i="1"/>
  <c r="BM1539" i="1"/>
  <c r="AS1953" i="1"/>
  <c r="BE2363" i="1"/>
  <c r="AO1985" i="1"/>
  <c r="BU1520" i="1"/>
  <c r="Y762" i="1"/>
  <c r="AW2090" i="1"/>
  <c r="BU1771" i="1"/>
  <c r="AC869" i="1"/>
  <c r="BU596" i="1"/>
  <c r="BE501" i="1"/>
  <c r="AK1867" i="1"/>
  <c r="M512" i="1"/>
  <c r="AS2121" i="1"/>
  <c r="Y2504" i="1"/>
  <c r="CC1461" i="1"/>
  <c r="BE1664" i="1"/>
  <c r="AS2322" i="1"/>
  <c r="AS1796" i="1"/>
  <c r="I2405" i="1"/>
  <c r="BE476" i="1"/>
  <c r="BE1119" i="1"/>
  <c r="M1404" i="1"/>
  <c r="AS417" i="1"/>
  <c r="Y803" i="1"/>
  <c r="AO2157" i="1"/>
  <c r="CC1336" i="1"/>
  <c r="BM2553" i="1"/>
  <c r="BM2129" i="1"/>
  <c r="BM1370" i="1"/>
  <c r="CC1975" i="1"/>
  <c r="AS1518" i="1"/>
  <c r="CG1763" i="1"/>
  <c r="BA1169" i="1"/>
  <c r="Y1420" i="1"/>
  <c r="AW2076" i="1"/>
  <c r="AK1380" i="1"/>
  <c r="BM2049" i="1"/>
  <c r="BA2157" i="1"/>
  <c r="AK1768" i="1"/>
  <c r="CC2203" i="1"/>
  <c r="AO1601" i="1"/>
  <c r="AO2511" i="1"/>
  <c r="CG1512" i="1"/>
  <c r="M634" i="1"/>
  <c r="BQ764" i="1"/>
  <c r="I452" i="1"/>
  <c r="AG473" i="1"/>
  <c r="BM2577" i="1"/>
  <c r="AO2013" i="1"/>
  <c r="AO2528" i="1"/>
  <c r="BI1594" i="1"/>
  <c r="BE1810" i="1"/>
  <c r="BY2555" i="1"/>
  <c r="Y1811" i="1"/>
  <c r="AS2555" i="1"/>
  <c r="Y1834" i="1"/>
  <c r="CG2433" i="1"/>
  <c r="BQ2065" i="1"/>
  <c r="CG2507" i="1"/>
  <c r="Y798" i="1"/>
  <c r="BM2072" i="1"/>
  <c r="BE280" i="1"/>
  <c r="U770" i="1"/>
  <c r="AK753" i="1"/>
  <c r="CC1558" i="1"/>
  <c r="BE991" i="1"/>
  <c r="BY2308" i="1"/>
  <c r="AG1233" i="1"/>
  <c r="AK2343" i="1"/>
  <c r="BE1350" i="1"/>
  <c r="BY1973" i="1"/>
  <c r="AO2031" i="1"/>
  <c r="CC1209" i="1"/>
  <c r="CG529" i="1"/>
  <c r="BM1376" i="1"/>
  <c r="BE449" i="1"/>
  <c r="BI1433" i="1"/>
  <c r="BI711" i="1"/>
  <c r="Y1866" i="1"/>
  <c r="BI1069" i="1"/>
  <c r="BU1616" i="1"/>
  <c r="BE370" i="1"/>
  <c r="BU662" i="1"/>
  <c r="Y334" i="1"/>
  <c r="BI435" i="1"/>
  <c r="U264" i="1"/>
  <c r="BA459" i="1"/>
  <c r="Q2595" i="1"/>
  <c r="M278" i="1"/>
  <c r="AS1286" i="1"/>
  <c r="AS469" i="1"/>
  <c r="CG2463" i="1"/>
  <c r="Y1419" i="1"/>
  <c r="AW589" i="1"/>
  <c r="BE1344" i="1"/>
  <c r="BE1349" i="1"/>
  <c r="BY2240" i="1"/>
  <c r="BA1630" i="1"/>
  <c r="BA2352" i="1"/>
  <c r="AK771" i="1"/>
  <c r="CG1988" i="1"/>
  <c r="AC434" i="1"/>
  <c r="U781" i="1"/>
  <c r="U2427" i="1"/>
  <c r="BM1447" i="1"/>
  <c r="BE2169" i="1"/>
  <c r="AS508" i="1"/>
  <c r="BE2457" i="1"/>
  <c r="CG2584" i="1"/>
  <c r="AK2160" i="1"/>
  <c r="AS809" i="1"/>
  <c r="Q1230" i="1"/>
  <c r="I567" i="1"/>
  <c r="BA1538" i="1"/>
  <c r="BM2364" i="1"/>
  <c r="BM1909" i="1"/>
  <c r="BA2021" i="1"/>
  <c r="AK434" i="1"/>
  <c r="AS1642" i="1"/>
  <c r="AC1673" i="1"/>
  <c r="BI2391" i="1"/>
  <c r="AS420" i="1"/>
  <c r="BA1737" i="1"/>
  <c r="AW2273" i="1"/>
  <c r="I273" i="1"/>
  <c r="CC431" i="1"/>
  <c r="AO1961" i="1"/>
  <c r="Y631" i="1"/>
  <c r="CG1950" i="1"/>
  <c r="BE2028" i="1"/>
  <c r="CC1593" i="1"/>
  <c r="CG1349" i="1"/>
  <c r="AO2122" i="1"/>
  <c r="AW1491" i="1"/>
  <c r="AC467" i="1"/>
  <c r="AK459" i="1"/>
  <c r="AG848" i="1"/>
  <c r="AC1288" i="1"/>
  <c r="AC1496" i="1"/>
  <c r="M1610" i="1"/>
  <c r="I1730" i="1"/>
  <c r="M2098" i="1"/>
  <c r="Q636" i="1"/>
  <c r="U286" i="1"/>
  <c r="Y2085" i="1"/>
  <c r="U1321" i="1"/>
  <c r="U1392" i="1"/>
  <c r="U1637" i="1"/>
  <c r="Q1804" i="1"/>
  <c r="BQ2135" i="1"/>
  <c r="U419" i="1"/>
  <c r="U883" i="1"/>
  <c r="BE705" i="1"/>
  <c r="AW708" i="1"/>
  <c r="AG1162" i="1"/>
  <c r="AK1453" i="1"/>
  <c r="AC1565" i="1"/>
  <c r="U1832" i="1"/>
  <c r="CC1681" i="1"/>
  <c r="M315" i="1"/>
  <c r="Y462" i="1"/>
  <c r="BM1813" i="1"/>
  <c r="AK2230" i="1"/>
  <c r="CC1736" i="1"/>
  <c r="AK272" i="1"/>
  <c r="BI2343" i="1"/>
  <c r="BY2055" i="1"/>
  <c r="BE664" i="1"/>
  <c r="AO964" i="1"/>
  <c r="I1209" i="1"/>
  <c r="AG1341" i="1"/>
  <c r="AK1764" i="1"/>
  <c r="BU1699" i="1"/>
  <c r="U2024" i="1"/>
  <c r="AC753" i="1"/>
  <c r="M651" i="1"/>
  <c r="Q697" i="1"/>
  <c r="Q1265" i="1"/>
  <c r="Q1503" i="1"/>
  <c r="Q1685" i="1"/>
  <c r="AC1926" i="1"/>
  <c r="AK2085" i="1"/>
  <c r="M407" i="1"/>
  <c r="Y1947" i="1"/>
  <c r="AC711" i="1"/>
  <c r="AG810" i="1"/>
  <c r="AC1222" i="1"/>
  <c r="I1404" i="1"/>
  <c r="AK1666" i="1"/>
  <c r="BA673" i="1"/>
  <c r="BA1238" i="1"/>
  <c r="AG1083" i="1"/>
  <c r="BQ2437" i="1"/>
  <c r="CG445" i="1"/>
  <c r="CG2227" i="1"/>
  <c r="M960" i="1"/>
  <c r="BA2119" i="1"/>
  <c r="BM2335" i="1"/>
  <c r="Y2041" i="1"/>
  <c r="BY2211" i="1"/>
  <c r="U334" i="1"/>
  <c r="AS1644" i="1"/>
  <c r="U356" i="1"/>
  <c r="BA1698" i="1"/>
  <c r="I327" i="1"/>
  <c r="BE1833" i="1"/>
  <c r="AO530" i="1"/>
  <c r="Y2090" i="1"/>
  <c r="U2160" i="1"/>
  <c r="Q516" i="1"/>
  <c r="CC1112" i="1"/>
  <c r="BY1258" i="1"/>
  <c r="I616" i="1"/>
  <c r="AS911" i="1"/>
  <c r="CC2169" i="1"/>
  <c r="BQ1390" i="1"/>
  <c r="AW1926" i="1"/>
  <c r="I421" i="1"/>
  <c r="AK1050" i="1"/>
  <c r="Q463" i="1"/>
  <c r="AG279" i="1"/>
  <c r="AC687" i="1"/>
  <c r="BI1294" i="1"/>
  <c r="M482" i="1"/>
  <c r="BE1478" i="1"/>
  <c r="BI1328" i="1"/>
  <c r="AK2422" i="1"/>
  <c r="AS2387" i="1"/>
  <c r="AW2058" i="1"/>
  <c r="CG2423" i="1"/>
  <c r="BI1329" i="1"/>
  <c r="BE2493" i="1"/>
  <c r="Y1530" i="1"/>
  <c r="Y607" i="1"/>
  <c r="BQ918" i="1"/>
  <c r="AG526" i="1"/>
  <c r="U385" i="1"/>
  <c r="AG697" i="1"/>
  <c r="BI1512" i="1"/>
  <c r="BY1266" i="1"/>
  <c r="BI1953" i="1"/>
  <c r="CG1611" i="1"/>
  <c r="BU2461" i="1"/>
  <c r="BM2478" i="1"/>
  <c r="BE1974" i="1"/>
  <c r="BQ2435" i="1"/>
  <c r="BI1652" i="1"/>
  <c r="BA2143" i="1"/>
  <c r="BQ2511" i="1"/>
  <c r="Y777" i="1"/>
  <c r="M2360" i="1"/>
  <c r="Y1771" i="1"/>
  <c r="M385" i="1"/>
  <c r="AG455" i="1"/>
  <c r="AW1469" i="1"/>
  <c r="AW1653" i="1"/>
  <c r="BE375" i="1"/>
  <c r="BM1408" i="1"/>
  <c r="CG925" i="1"/>
  <c r="BA1980" i="1"/>
  <c r="AK505" i="1"/>
  <c r="Y1637" i="1"/>
  <c r="AW1947" i="1"/>
  <c r="AO747" i="1"/>
  <c r="AK1302" i="1"/>
  <c r="AC1363" i="1"/>
  <c r="I1562" i="1"/>
  <c r="M1814" i="1"/>
  <c r="AC2006" i="1"/>
  <c r="AS1723" i="1"/>
  <c r="AW700" i="1"/>
  <c r="BE813" i="1"/>
  <c r="AG1056" i="1"/>
  <c r="I1240" i="1"/>
  <c r="AG1392" i="1"/>
  <c r="AK1839" i="1"/>
  <c r="BU1936" i="1"/>
  <c r="U2049" i="1"/>
  <c r="AS295" i="1"/>
  <c r="AK847" i="1"/>
  <c r="AS586" i="1"/>
  <c r="U1154" i="1"/>
  <c r="U1469" i="1"/>
  <c r="U1597" i="1"/>
  <c r="Q1756" i="1"/>
  <c r="I1523" i="1"/>
  <c r="AS453" i="1"/>
  <c r="AW1441" i="1"/>
  <c r="AK476" i="1"/>
  <c r="BM2567" i="1"/>
  <c r="BY2133" i="1"/>
  <c r="BM1567" i="1"/>
  <c r="U305" i="1"/>
  <c r="BE1828" i="1"/>
  <c r="CG2589" i="1"/>
  <c r="AO880" i="1"/>
  <c r="AK1145" i="1"/>
  <c r="AC1455" i="1"/>
  <c r="I1705" i="1"/>
  <c r="M1826" i="1"/>
  <c r="AC2121" i="1"/>
  <c r="BE427" i="1"/>
  <c r="CG2056" i="1"/>
  <c r="M518" i="1"/>
  <c r="Y1238" i="1"/>
  <c r="AO1159" i="1"/>
  <c r="AG1709" i="1"/>
  <c r="AG1961" i="1"/>
  <c r="U1783" i="1"/>
  <c r="I1946" i="1"/>
  <c r="AK760" i="1"/>
  <c r="U798" i="1"/>
  <c r="I678" i="1"/>
  <c r="Q1309" i="1"/>
  <c r="AK1344" i="1"/>
  <c r="AK1688" i="1"/>
  <c r="BE2121" i="1"/>
  <c r="Y2169" i="1"/>
  <c r="Q1820" i="1"/>
  <c r="BE578" i="1"/>
  <c r="AS421" i="1"/>
  <c r="BE579" i="1"/>
  <c r="AS1716" i="1"/>
  <c r="Y1987" i="1"/>
  <c r="BM2115" i="1"/>
  <c r="Q2552" i="1"/>
  <c r="BA1504" i="1"/>
  <c r="AO1698" i="1"/>
  <c r="AG2190" i="1"/>
  <c r="BE1335" i="1"/>
  <c r="BM2224" i="1"/>
  <c r="Y1393" i="1"/>
  <c r="Y2398" i="1"/>
  <c r="BM1734" i="1"/>
  <c r="BI2465" i="1"/>
  <c r="BM854" i="1"/>
  <c r="AK334" i="1"/>
  <c r="CC1771" i="1"/>
  <c r="AO2245" i="1"/>
  <c r="Y371" i="1"/>
  <c r="U806" i="1"/>
  <c r="AK2531" i="1"/>
  <c r="AW279" i="1"/>
  <c r="I2597" i="1"/>
  <c r="AO2385" i="1"/>
  <c r="CG1552" i="1"/>
  <c r="AK295" i="1"/>
  <c r="BQ2359" i="1"/>
  <c r="AW1245" i="1"/>
  <c r="AW1320" i="1"/>
  <c r="BA553" i="1"/>
  <c r="BY481" i="1"/>
  <c r="Y623" i="1"/>
  <c r="BM1596" i="1"/>
  <c r="BM2542" i="1"/>
  <c r="CC1894" i="1"/>
  <c r="BQ2447" i="1"/>
  <c r="BI1761" i="1"/>
  <c r="BU2554" i="1"/>
  <c r="BM1901" i="1"/>
  <c r="AC761" i="1"/>
  <c r="BU1037" i="1"/>
  <c r="Y557" i="1"/>
  <c r="U355" i="1"/>
  <c r="U785" i="1"/>
  <c r="BQ2503" i="1"/>
  <c r="Q547" i="1"/>
  <c r="BI1288" i="1"/>
  <c r="AO267" i="1"/>
  <c r="BA2015" i="1"/>
  <c r="BA2192" i="1"/>
  <c r="M1566" i="1"/>
  <c r="BE2027" i="1"/>
  <c r="AO2556" i="1"/>
  <c r="CG2258" i="1"/>
  <c r="Q644" i="1"/>
  <c r="Y854" i="1"/>
  <c r="CC2097" i="1"/>
  <c r="AO2588" i="1"/>
  <c r="BA820" i="1"/>
  <c r="AO1762" i="1"/>
  <c r="AC384" i="1"/>
  <c r="AO1603" i="1"/>
  <c r="I515" i="1"/>
  <c r="BY2507" i="1"/>
  <c r="CG2321" i="1"/>
  <c r="BQ1448" i="1"/>
  <c r="AC257" i="1"/>
  <c r="BA1693" i="1"/>
  <c r="M517" i="1"/>
  <c r="U1208" i="1"/>
  <c r="U1490" i="1"/>
  <c r="Q1714" i="1"/>
  <c r="Q1834" i="1"/>
  <c r="AK2001" i="1"/>
  <c r="AC504" i="1"/>
  <c r="CC2083" i="1"/>
  <c r="Y1450" i="1"/>
  <c r="AO1048" i="1"/>
  <c r="AG1302" i="1"/>
  <c r="AO1405" i="1"/>
  <c r="I1706" i="1"/>
  <c r="M1859" i="1"/>
  <c r="AC2056" i="1"/>
  <c r="BM1429" i="1"/>
  <c r="BA880" i="1"/>
  <c r="I726" i="1"/>
  <c r="AO902" i="1"/>
  <c r="I1289" i="1"/>
  <c r="M1352" i="1"/>
  <c r="BQ1796" i="1"/>
  <c r="BE1516" i="1"/>
  <c r="AS2497" i="1"/>
  <c r="BE1551" i="1"/>
  <c r="AO1327" i="1"/>
  <c r="AC1426" i="1"/>
  <c r="I340" i="1"/>
  <c r="AC2567" i="1"/>
  <c r="AC2485" i="1"/>
  <c r="AK680" i="1"/>
  <c r="U698" i="1"/>
  <c r="Y1078" i="1"/>
  <c r="AG1216" i="1"/>
  <c r="AO1393" i="1"/>
  <c r="AC1569" i="1"/>
  <c r="U1762" i="1"/>
  <c r="BU1996" i="1"/>
  <c r="AS2595" i="1"/>
  <c r="I680" i="1"/>
  <c r="M802" i="1"/>
  <c r="AG872" i="1"/>
  <c r="AC1208" i="1"/>
  <c r="I1413" i="1"/>
  <c r="BQ1853" i="1"/>
  <c r="BU1835" i="1"/>
  <c r="I2099" i="1"/>
  <c r="BE490" i="1"/>
  <c r="Q823" i="1"/>
  <c r="Y756" i="1"/>
  <c r="U1239" i="1"/>
  <c r="Q1433" i="1"/>
  <c r="Q1582" i="1"/>
  <c r="BA741" i="1"/>
  <c r="BY2153" i="1"/>
  <c r="AW1546" i="1"/>
  <c r="BE1852" i="1"/>
  <c r="Q384" i="1"/>
  <c r="BA1756" i="1"/>
  <c r="AC603" i="1"/>
  <c r="AG2202" i="1"/>
  <c r="BE2346" i="1"/>
  <c r="BI2450" i="1"/>
  <c r="BI1820" i="1"/>
  <c r="CC2121" i="1"/>
  <c r="BQ1201" i="1"/>
  <c r="BM2358" i="1"/>
  <c r="BU1237" i="1"/>
  <c r="AK2364" i="1"/>
  <c r="BE1317" i="1"/>
  <c r="BE2442" i="1"/>
  <c r="CG281" i="1"/>
  <c r="CG1636" i="1"/>
  <c r="BQ1548" i="1"/>
  <c r="AC673" i="1"/>
  <c r="BM910" i="1"/>
  <c r="BA477" i="1"/>
  <c r="AW456" i="1"/>
  <c r="CC1453" i="1"/>
  <c r="BA538" i="1"/>
  <c r="BA495" i="1"/>
  <c r="AC607" i="1"/>
  <c r="AO1804" i="1"/>
  <c r="BQ1820" i="1"/>
  <c r="BE554" i="1"/>
  <c r="BY1811" i="1"/>
  <c r="M1866" i="1"/>
  <c r="BE2330" i="1"/>
  <c r="CG1973" i="1"/>
  <c r="BE901" i="1"/>
  <c r="Y749" i="1"/>
  <c r="BQ1504" i="1"/>
  <c r="AS2491" i="1"/>
  <c r="AK875" i="1"/>
  <c r="U1573" i="1"/>
  <c r="BY1511" i="1"/>
  <c r="AS2174" i="1"/>
  <c r="BY1786" i="1"/>
  <c r="AW2385" i="1"/>
  <c r="CG1166" i="1"/>
  <c r="AO2177" i="1"/>
  <c r="AS1026" i="1"/>
  <c r="Y1540" i="1"/>
  <c r="BE1842" i="1"/>
  <c r="BM1786" i="1"/>
  <c r="BM2342" i="1"/>
  <c r="CG1933" i="1"/>
  <c r="BA1485" i="1"/>
  <c r="BU2594" i="1"/>
  <c r="AW781" i="1"/>
  <c r="AW2161" i="1"/>
  <c r="BY1813" i="1"/>
  <c r="BI2301" i="1"/>
  <c r="BA1674" i="1"/>
  <c r="AO2476" i="1"/>
  <c r="CG1342" i="1"/>
  <c r="BU1586" i="1"/>
  <c r="BQ2356" i="1"/>
  <c r="Y683" i="1"/>
  <c r="BY1820" i="1"/>
  <c r="AO1686" i="1"/>
  <c r="BA1218" i="1"/>
  <c r="Q281" i="1"/>
  <c r="BY1936" i="1"/>
  <c r="BM1931" i="1"/>
  <c r="Q326" i="1"/>
  <c r="Y755" i="1"/>
  <c r="BE761" i="1"/>
  <c r="U1296" i="1"/>
  <c r="Q1485" i="1"/>
  <c r="Q1559" i="1"/>
  <c r="Q1806" i="1"/>
  <c r="AK2056" i="1"/>
  <c r="U504" i="1"/>
  <c r="AG662" i="1"/>
  <c r="M550" i="1"/>
  <c r="AG748" i="1"/>
  <c r="AC1275" i="1"/>
  <c r="AC1506" i="1"/>
  <c r="M1636" i="1"/>
  <c r="I1855" i="1"/>
  <c r="M2049" i="1"/>
  <c r="BI2451" i="1"/>
  <c r="I425" i="1"/>
  <c r="AW1078" i="1"/>
  <c r="AG1322" i="1"/>
  <c r="AO1456" i="1"/>
  <c r="AC1552" i="1"/>
  <c r="U1877" i="1"/>
  <c r="BE1545" i="1"/>
  <c r="AO511" i="1"/>
  <c r="AW2356" i="1"/>
  <c r="BA2401" i="1"/>
  <c r="AS1328" i="1"/>
  <c r="BA1223" i="1"/>
  <c r="I2554" i="1"/>
  <c r="BA823" i="1"/>
  <c r="AW610" i="1"/>
  <c r="U748" i="1"/>
  <c r="Q1267" i="1"/>
  <c r="AK1412" i="1"/>
  <c r="AK1555" i="1"/>
  <c r="AC1891" i="1"/>
  <c r="Q1971" i="1"/>
  <c r="AS1616" i="1"/>
  <c r="Y845" i="1"/>
  <c r="AC848" i="1"/>
  <c r="AG916" i="1"/>
  <c r="AC1141" i="1"/>
  <c r="I1415" i="1"/>
  <c r="M1588" i="1"/>
  <c r="I1791" i="1"/>
  <c r="M2045" i="1"/>
  <c r="Q578" i="1"/>
  <c r="AK390" i="1"/>
  <c r="BY1972" i="1"/>
  <c r="U1320" i="1"/>
  <c r="U1400" i="1"/>
  <c r="U1656" i="1"/>
  <c r="BY798" i="1"/>
  <c r="AO2345" i="1"/>
  <c r="Q2308" i="1"/>
  <c r="AS2093" i="1"/>
  <c r="Y2115" i="1"/>
  <c r="Y2035" i="1"/>
  <c r="BE2322" i="1"/>
  <c r="BU2015" i="1"/>
  <c r="AW1770" i="1"/>
  <c r="BE1824" i="1"/>
  <c r="AO1995" i="1"/>
  <c r="AK284" i="1"/>
  <c r="BY1673" i="1"/>
  <c r="AK320" i="1"/>
  <c r="BY1257" i="1"/>
  <c r="BE435" i="1"/>
  <c r="BY1666" i="1"/>
  <c r="AG326" i="1"/>
  <c r="I1474" i="1"/>
  <c r="U2468" i="1"/>
  <c r="BA440" i="1"/>
  <c r="BI2101" i="1"/>
  <c r="AS2304" i="1"/>
  <c r="AS511" i="1"/>
  <c r="AW316" i="1"/>
  <c r="BE1084" i="1"/>
  <c r="AS446" i="1"/>
  <c r="CG2399" i="1"/>
  <c r="AG522" i="1"/>
  <c r="BA1195" i="1"/>
  <c r="BA260" i="1"/>
  <c r="BE2489" i="1"/>
  <c r="BQ1492" i="1"/>
  <c r="BQ630" i="1"/>
  <c r="U459" i="1"/>
  <c r="Y1986" i="1"/>
  <c r="AS1649" i="1"/>
  <c r="BM2507" i="1"/>
  <c r="BU1103" i="1"/>
  <c r="BI2311" i="1"/>
  <c r="BU518" i="1"/>
  <c r="M484" i="1"/>
  <c r="BE2190" i="1"/>
  <c r="BE1615" i="1"/>
  <c r="BE2510" i="1"/>
  <c r="AG1279" i="1"/>
  <c r="BE2282" i="1"/>
  <c r="CG2231" i="1"/>
  <c r="Q2409" i="1"/>
  <c r="AC335" i="1"/>
  <c r="AO2561" i="1"/>
  <c r="AW525" i="1"/>
  <c r="AW1394" i="1"/>
  <c r="Y407" i="1"/>
  <c r="BM2500" i="1"/>
  <c r="Y1744" i="1"/>
  <c r="Y2188" i="1"/>
  <c r="BA2063" i="1"/>
  <c r="AO2430" i="1"/>
  <c r="BY1377" i="1"/>
  <c r="AW1236" i="1"/>
  <c r="Y511" i="1"/>
  <c r="CG985" i="1"/>
  <c r="AW2321" i="1"/>
  <c r="AK2457" i="1"/>
  <c r="AW2181" i="1"/>
  <c r="Y620" i="1"/>
  <c r="CG2202" i="1"/>
  <c r="BU2014" i="1"/>
  <c r="BQ2583" i="1"/>
  <c r="AG2255" i="1"/>
  <c r="Q757" i="1"/>
  <c r="AW617" i="1"/>
  <c r="AK902" i="1"/>
  <c r="I1112" i="1"/>
  <c r="AG1356" i="1"/>
  <c r="AK1847" i="1"/>
  <c r="BU1943" i="1"/>
  <c r="I2092" i="1"/>
  <c r="AW586" i="1"/>
  <c r="AK846" i="1"/>
  <c r="Y538" i="1"/>
  <c r="U1190" i="1"/>
  <c r="U1464" i="1"/>
  <c r="U1603" i="1"/>
  <c r="Q1855" i="1"/>
  <c r="BQ2122" i="1"/>
  <c r="BA580" i="1"/>
  <c r="Y509" i="1"/>
  <c r="BA265" i="1"/>
  <c r="Y1145" i="1"/>
  <c r="AO1243" i="1"/>
  <c r="AG1659" i="1"/>
  <c r="AG1881" i="1"/>
  <c r="BI1940" i="1"/>
  <c r="BM1863" i="1"/>
  <c r="BI2267" i="1"/>
  <c r="CC1610" i="1"/>
  <c r="AW1964" i="1"/>
  <c r="BM1929" i="1"/>
  <c r="AC2422" i="1"/>
  <c r="BA572" i="1"/>
  <c r="Q509" i="1"/>
  <c r="Q624" i="1"/>
  <c r="AO980" i="1"/>
  <c r="AG1155" i="1"/>
  <c r="AO1439" i="1"/>
  <c r="AC1607" i="1"/>
  <c r="U1729" i="1"/>
  <c r="BU2006" i="1"/>
  <c r="BY1285" i="1"/>
  <c r="AW628" i="1"/>
  <c r="I719" i="1"/>
  <c r="AC942" i="1"/>
  <c r="I1224" i="1"/>
  <c r="U1313" i="1"/>
  <c r="BQ1925" i="1"/>
  <c r="BU1789" i="1"/>
  <c r="I2129" i="1"/>
  <c r="BA539" i="1"/>
  <c r="Q258" i="1"/>
  <c r="BY2511" i="1"/>
  <c r="U1120" i="1"/>
  <c r="U1488" i="1"/>
  <c r="U1667" i="1"/>
  <c r="BM1526" i="1"/>
  <c r="BU2520" i="1"/>
  <c r="M1720" i="1"/>
  <c r="I2521" i="1"/>
  <c r="BA1131" i="1"/>
  <c r="BY964" i="1"/>
  <c r="AK945" i="1"/>
  <c r="AS2274" i="1"/>
  <c r="AW2308" i="1"/>
  <c r="BA2470" i="1"/>
  <c r="BE2514" i="1"/>
  <c r="BM859" i="1"/>
  <c r="BM1607" i="1"/>
  <c r="AS2296" i="1"/>
  <c r="BY2573" i="1"/>
  <c r="BM504" i="1"/>
  <c r="AK2352" i="1"/>
  <c r="Q1048" i="1"/>
  <c r="BA2142" i="1"/>
  <c r="AW1589" i="1"/>
  <c r="Y2468" i="1"/>
  <c r="I890" i="1"/>
  <c r="CG2302" i="1"/>
  <c r="CC2556" i="1"/>
  <c r="AW1590" i="1"/>
  <c r="CC1243" i="1"/>
  <c r="CG1798" i="1"/>
  <c r="AC867" i="1"/>
  <c r="BQ1366" i="1"/>
  <c r="AK560" i="1"/>
  <c r="AO473" i="1"/>
  <c r="AW784" i="1"/>
  <c r="AK2391" i="1"/>
  <c r="BU1502" i="1"/>
  <c r="BI2106" i="1"/>
  <c r="Q1768" i="1"/>
  <c r="BE2594" i="1"/>
  <c r="BM1602" i="1"/>
  <c r="BY2248" i="1"/>
  <c r="AW1240" i="1"/>
  <c r="AW1729" i="1"/>
  <c r="M1390" i="1"/>
  <c r="U1919" i="1"/>
  <c r="AG659" i="1"/>
  <c r="BQ1966" i="1"/>
  <c r="AG392" i="1"/>
  <c r="BA512" i="1"/>
  <c r="AK775" i="1"/>
  <c r="CC2126" i="1"/>
  <c r="AO1965" i="1"/>
  <c r="AS2287" i="1"/>
  <c r="Y2381" i="1"/>
  <c r="M1530" i="1"/>
  <c r="BY1583" i="1"/>
  <c r="BA2421" i="1"/>
  <c r="CG1358" i="1"/>
  <c r="Y2378" i="1"/>
  <c r="Y1770" i="1"/>
  <c r="BI2085" i="1"/>
  <c r="AK803" i="1"/>
  <c r="BE1590" i="1"/>
  <c r="AO587" i="1"/>
  <c r="Y539" i="1"/>
  <c r="CC1531" i="1"/>
  <c r="Y1443" i="1"/>
  <c r="BQ1400" i="1"/>
  <c r="Y1734" i="1"/>
  <c r="Q1919" i="1"/>
  <c r="AO1722" i="1"/>
  <c r="AC2475" i="1"/>
  <c r="BE481" i="1"/>
  <c r="U270" i="1"/>
  <c r="AS589" i="1"/>
  <c r="AO1000" i="1"/>
  <c r="AG1218" i="1"/>
  <c r="AO1442" i="1"/>
  <c r="AC1610" i="1"/>
  <c r="U1741" i="1"/>
  <c r="BU2038" i="1"/>
  <c r="BY1716" i="1"/>
  <c r="AC811" i="1"/>
  <c r="I683" i="1"/>
  <c r="AC953" i="1"/>
  <c r="I1223" i="1"/>
  <c r="Q1315" i="1"/>
  <c r="BQ1842" i="1"/>
  <c r="BU1876" i="1"/>
  <c r="I1987" i="1"/>
  <c r="BA453" i="1"/>
  <c r="Y305" i="1"/>
  <c r="AO799" i="1"/>
  <c r="AK1177" i="1"/>
  <c r="AC1357" i="1"/>
  <c r="M1705" i="1"/>
  <c r="M1926" i="1"/>
  <c r="AG434" i="1"/>
  <c r="AS2407" i="1"/>
  <c r="BY355" i="1"/>
  <c r="AO2202" i="1"/>
  <c r="AK363" i="1"/>
  <c r="AC2512" i="1"/>
  <c r="I341" i="1"/>
  <c r="AG628" i="1"/>
  <c r="U406" i="1"/>
  <c r="AK433" i="1"/>
  <c r="U1126" i="1"/>
  <c r="U1462" i="1"/>
  <c r="U1666" i="1"/>
  <c r="Q1764" i="1"/>
  <c r="BQ1999" i="1"/>
  <c r="M258" i="1"/>
  <c r="AS649" i="1"/>
  <c r="BA2013" i="1"/>
  <c r="AG902" i="1"/>
  <c r="AC1219" i="1"/>
  <c r="I1392" i="1"/>
  <c r="AK1635" i="1"/>
  <c r="I1758" i="1"/>
  <c r="M1982" i="1"/>
  <c r="AO421" i="1"/>
  <c r="M1817" i="1"/>
  <c r="AK614" i="1"/>
  <c r="Y1155" i="1"/>
  <c r="AO1247" i="1"/>
  <c r="AG1541" i="1"/>
  <c r="AG333" i="1"/>
  <c r="BU2498" i="1"/>
  <c r="BM868" i="1"/>
  <c r="BQ2412" i="1"/>
  <c r="AG2178" i="1"/>
  <c r="AW326" i="1"/>
  <c r="U2357" i="1"/>
  <c r="CG496" i="1"/>
  <c r="BI2078" i="1"/>
  <c r="CC2192" i="1"/>
  <c r="AO2303" i="1"/>
  <c r="AW2288" i="1"/>
  <c r="Y634" i="1"/>
  <c r="M253" i="1"/>
  <c r="U550" i="1"/>
  <c r="U251" i="1"/>
  <c r="I575" i="1"/>
  <c r="AO370" i="1"/>
  <c r="BE418" i="1"/>
  <c r="AG407" i="1"/>
  <c r="CG1666" i="1"/>
  <c r="AC312" i="1"/>
  <c r="BY2000" i="1"/>
  <c r="Y2132" i="1"/>
  <c r="U1476" i="1"/>
  <c r="BY2387" i="1"/>
  <c r="BI1147" i="1"/>
  <c r="AC2479" i="1"/>
  <c r="CG1874" i="1"/>
  <c r="U774" i="1"/>
  <c r="BE2379" i="1"/>
  <c r="BE1763" i="1"/>
  <c r="AC763" i="1"/>
  <c r="BI487" i="1"/>
  <c r="BY1282" i="1"/>
  <c r="BU876" i="1"/>
  <c r="AW1540" i="1"/>
  <c r="U369" i="1"/>
  <c r="BE2499" i="1"/>
  <c r="BA2276" i="1"/>
  <c r="CG1866" i="1"/>
  <c r="BM2345" i="1"/>
  <c r="BY1317" i="1"/>
  <c r="CG2471" i="1"/>
  <c r="BM1568" i="1"/>
  <c r="BU1349" i="1"/>
  <c r="Y1779" i="1"/>
  <c r="Y2548" i="1"/>
  <c r="BI1691" i="1"/>
  <c r="AS1533" i="1"/>
  <c r="CC2357" i="1"/>
  <c r="BE1904" i="1"/>
  <c r="CG2521" i="1"/>
  <c r="CC1544" i="1"/>
  <c r="AW2021" i="1"/>
  <c r="BA434" i="1"/>
  <c r="Y859" i="1"/>
  <c r="BM2275" i="1"/>
  <c r="AW1915" i="1"/>
  <c r="BM2456" i="1"/>
  <c r="BI2290" i="1"/>
  <c r="CG1296" i="1"/>
  <c r="I1674" i="1"/>
  <c r="AO2584" i="1"/>
  <c r="AS1548" i="1"/>
  <c r="Y1737" i="1"/>
  <c r="BI2328" i="1"/>
  <c r="Q1377" i="1"/>
  <c r="BM266" i="1"/>
  <c r="BA502" i="1"/>
  <c r="BU1870" i="1"/>
  <c r="BY1392" i="1"/>
  <c r="AO670" i="1"/>
  <c r="AC271" i="1"/>
  <c r="U1098" i="1"/>
  <c r="U1471" i="1"/>
  <c r="U1643" i="1"/>
  <c r="Q1791" i="1"/>
  <c r="BQ1996" i="1"/>
  <c r="M264" i="1"/>
  <c r="M424" i="1"/>
  <c r="AS1639" i="1"/>
  <c r="AO754" i="1"/>
  <c r="AK1274" i="1"/>
  <c r="AC1516" i="1"/>
  <c r="I1635" i="1"/>
  <c r="M1762" i="1"/>
  <c r="AC2105" i="1"/>
  <c r="AW1793" i="1"/>
  <c r="AW701" i="1"/>
  <c r="AW803" i="1"/>
  <c r="AG1009" i="1"/>
  <c r="I1113" i="1"/>
  <c r="AG1440" i="1"/>
  <c r="AK1882" i="1"/>
  <c r="AC2114" i="1"/>
  <c r="CG1656" i="1"/>
  <c r="AC1070" i="1"/>
  <c r="AO2140" i="1"/>
  <c r="AW1153" i="1"/>
  <c r="AO1939" i="1"/>
  <c r="BM2093" i="1"/>
  <c r="BM1859" i="1"/>
  <c r="AK610" i="1"/>
  <c r="BA601" i="1"/>
  <c r="AG1062" i="1"/>
  <c r="AK1190" i="1"/>
  <c r="AC1485" i="1"/>
  <c r="M1646" i="1"/>
  <c r="I1797" i="1"/>
  <c r="M1999" i="1"/>
  <c r="AO561" i="1"/>
  <c r="AO319" i="1"/>
  <c r="AS2050" i="1"/>
  <c r="U1215" i="1"/>
  <c r="U1337" i="1"/>
  <c r="U1611" i="1"/>
  <c r="AG1800" i="1"/>
  <c r="BQ2030" i="1"/>
  <c r="AC354" i="1"/>
  <c r="U775" i="1"/>
  <c r="BA684" i="1"/>
  <c r="BA753" i="1"/>
  <c r="AG1119" i="1"/>
  <c r="AK1419" i="1"/>
  <c r="AC1687" i="1"/>
  <c r="BM1328" i="1"/>
  <c r="BE371" i="1"/>
  <c r="AS249" i="1"/>
  <c r="BU1405" i="1"/>
  <c r="CG2195" i="1"/>
  <c r="CC2392" i="1"/>
  <c r="CC2379" i="1"/>
  <c r="BM2279" i="1"/>
  <c r="Y2112" i="1"/>
  <c r="CG2456" i="1"/>
  <c r="BQ1267" i="1"/>
  <c r="BY2419" i="1"/>
  <c r="Q2518" i="1"/>
  <c r="U2412" i="1"/>
  <c r="BI2491" i="1"/>
  <c r="AO1833" i="1"/>
  <c r="CC1992" i="1"/>
  <c r="AW1510" i="1"/>
  <c r="AC718" i="1"/>
  <c r="BU788" i="1"/>
  <c r="I403" i="1"/>
  <c r="AW2525" i="1"/>
  <c r="AO2560" i="1"/>
  <c r="AC480" i="1"/>
  <c r="AK1919" i="1"/>
  <c r="Y2336" i="1"/>
  <c r="BA1777" i="1"/>
  <c r="M439" i="1"/>
  <c r="U2413" i="1"/>
  <c r="BY1670" i="1"/>
  <c r="M503" i="1"/>
  <c r="BU652" i="1"/>
  <c r="BI2147" i="1"/>
  <c r="CG2422" i="1"/>
  <c r="BE1839" i="1"/>
  <c r="BM2496" i="1"/>
  <c r="BU1510" i="1"/>
  <c r="AS1939" i="1"/>
  <c r="BA327" i="1"/>
  <c r="Y656" i="1"/>
  <c r="BI2209" i="1"/>
  <c r="Q1870" i="1"/>
  <c r="BA2442" i="1"/>
  <c r="BY2017" i="1"/>
  <c r="BM2248" i="1"/>
  <c r="AO2483" i="1"/>
  <c r="AO2037" i="1"/>
  <c r="BU2553" i="1"/>
  <c r="AW1064" i="1"/>
  <c r="AS475" i="1"/>
  <c r="CG1888" i="1"/>
  <c r="Y1498" i="1"/>
  <c r="BM2164" i="1"/>
  <c r="AS2308" i="1"/>
  <c r="BE1629" i="1"/>
  <c r="BY2142" i="1"/>
  <c r="M1464" i="1"/>
  <c r="AW2377" i="1"/>
  <c r="BQ1336" i="1"/>
  <c r="AO459" i="1"/>
  <c r="M742" i="1"/>
  <c r="BE615" i="1"/>
  <c r="Y258" i="1"/>
  <c r="CC1938" i="1"/>
  <c r="BU2596" i="1"/>
  <c r="AW1845" i="1"/>
  <c r="AO1720" i="1"/>
  <c r="BE1646" i="1"/>
  <c r="BI1449" i="1"/>
  <c r="AW2223" i="1"/>
  <c r="CG1986" i="1"/>
  <c r="AC699" i="1"/>
  <c r="M665" i="1"/>
  <c r="Q847" i="1"/>
  <c r="Q1240" i="1"/>
  <c r="Q1520" i="1"/>
  <c r="Q1590" i="1"/>
  <c r="AC1881" i="1"/>
  <c r="AG1999" i="1"/>
  <c r="Q581" i="1"/>
  <c r="BA257" i="1"/>
  <c r="BI2266" i="1"/>
  <c r="AO883" i="1"/>
  <c r="AK1113" i="1"/>
  <c r="AC1511" i="1"/>
  <c r="I1609" i="1"/>
  <c r="M1730" i="1"/>
  <c r="AC2044" i="1"/>
  <c r="BA2115" i="1"/>
  <c r="BA609" i="1"/>
  <c r="BA754" i="1"/>
  <c r="AG944" i="1"/>
  <c r="I1217" i="1"/>
  <c r="AG1343" i="1"/>
  <c r="AK1903" i="1"/>
  <c r="AK2511" i="1"/>
  <c r="M595" i="1"/>
  <c r="Y2450" i="1"/>
  <c r="BI2063" i="1"/>
  <c r="BM2268" i="1"/>
  <c r="BE1681" i="1"/>
  <c r="Y2584" i="1"/>
  <c r="AS2216" i="1"/>
  <c r="BE687" i="1"/>
  <c r="BA683" i="1"/>
  <c r="AG1028" i="1"/>
  <c r="I1211" i="1"/>
  <c r="AG1490" i="1"/>
  <c r="AK1832" i="1"/>
  <c r="BU1730" i="1"/>
  <c r="U1989" i="1"/>
  <c r="AC776" i="1"/>
  <c r="M872" i="1"/>
  <c r="U802" i="1"/>
  <c r="Q1177" i="1"/>
  <c r="Q1436" i="1"/>
  <c r="Q1596" i="1"/>
  <c r="Q1755" i="1"/>
  <c r="AK2002" i="1"/>
  <c r="BE414" i="1"/>
  <c r="BY252" i="1"/>
  <c r="BA1874" i="1"/>
  <c r="AO775" i="1"/>
  <c r="AK1303" i="1"/>
  <c r="AC1443" i="1"/>
  <c r="I1617" i="1"/>
  <c r="AO412" i="1"/>
  <c r="BE1623" i="1"/>
  <c r="M469" i="1"/>
  <c r="BA1758" i="1"/>
  <c r="I321" i="1"/>
  <c r="BM378" i="1"/>
  <c r="BU1464" i="1"/>
  <c r="AS461" i="1"/>
  <c r="Y680" i="1"/>
  <c r="AK777" i="1"/>
  <c r="U1259" i="1"/>
  <c r="Q1462" i="1"/>
  <c r="Q1707" i="1"/>
  <c r="Q1734" i="1"/>
  <c r="AK1978" i="1"/>
  <c r="M452" i="1"/>
  <c r="AK417" i="1"/>
  <c r="Y2071" i="1"/>
  <c r="AO1027" i="1"/>
  <c r="AK1176" i="1"/>
  <c r="AO1344" i="1"/>
  <c r="I1656" i="1"/>
  <c r="M1842" i="1"/>
  <c r="AC2104" i="1"/>
  <c r="BM1883" i="1"/>
  <c r="AW855" i="1"/>
  <c r="AC824" i="1"/>
  <c r="M908" i="1"/>
  <c r="I1323" i="1"/>
  <c r="AG1461" i="1"/>
  <c r="AK1940" i="1"/>
  <c r="BA2321" i="1"/>
  <c r="BA2038" i="1"/>
  <c r="AG713" i="1"/>
  <c r="Q1463" i="1"/>
  <c r="Y637" i="1"/>
  <c r="AK1251" i="1"/>
  <c r="AC2079" i="1"/>
  <c r="AG1026" i="1"/>
  <c r="AC1742" i="1"/>
  <c r="AC2091" i="1"/>
  <c r="AW1765" i="1"/>
  <c r="AW757" i="1"/>
  <c r="AW774" i="1"/>
  <c r="AO1019" i="1"/>
  <c r="I1166" i="1"/>
  <c r="AG1355" i="1"/>
  <c r="BU1624" i="1"/>
  <c r="BM2063" i="1"/>
  <c r="AW734" i="1"/>
  <c r="Q1336" i="1"/>
  <c r="BI1407" i="1"/>
  <c r="AK1156" i="1"/>
  <c r="M2042" i="1"/>
  <c r="Y1250" i="1"/>
  <c r="U1901" i="1"/>
  <c r="AC1978" i="1"/>
  <c r="BE1884" i="1"/>
  <c r="BA713" i="1"/>
  <c r="AW756" i="1"/>
  <c r="AG1008" i="1"/>
  <c r="I1260" i="1"/>
  <c r="AG1443" i="1"/>
  <c r="BM2191" i="1"/>
  <c r="Y1632" i="1"/>
  <c r="AC809" i="1"/>
  <c r="M1342" i="1"/>
  <c r="U622" i="1"/>
  <c r="U1455" i="1"/>
  <c r="AO477" i="1"/>
  <c r="AG1275" i="1"/>
  <c r="I1848" i="1"/>
  <c r="M2140" i="1"/>
  <c r="AO287" i="1"/>
  <c r="BM1285" i="1"/>
  <c r="AC475" i="1"/>
  <c r="Y1201" i="1"/>
  <c r="AO1149" i="1"/>
  <c r="AG1610" i="1"/>
  <c r="AS2483" i="1"/>
  <c r="AW2247" i="1"/>
  <c r="AK2022" i="1"/>
  <c r="AO998" i="1"/>
  <c r="AG1845" i="1"/>
  <c r="U1784" i="1"/>
  <c r="BQ1957" i="1"/>
  <c r="BU2274" i="1"/>
  <c r="AC2175" i="1"/>
  <c r="U2231" i="1"/>
  <c r="M2366" i="1"/>
  <c r="AC1727" i="1"/>
  <c r="AC1923" i="1"/>
  <c r="BQ2363" i="1"/>
  <c r="M2274" i="1"/>
  <c r="Q2034" i="1"/>
  <c r="AK1777" i="1"/>
  <c r="AC631" i="1"/>
  <c r="M1645" i="1"/>
  <c r="BU1807" i="1"/>
  <c r="I2037" i="1"/>
  <c r="BU2402" i="1"/>
  <c r="AG2363" i="1"/>
  <c r="U2338" i="1"/>
  <c r="Q2353" i="1"/>
  <c r="BM2255" i="1"/>
  <c r="AK1093" i="1"/>
  <c r="AG2118" i="1"/>
  <c r="Q2183" i="1"/>
  <c r="AO2084" i="1"/>
  <c r="AK1986" i="1"/>
  <c r="AK308" i="1"/>
  <c r="I1176" i="1"/>
  <c r="AC1860" i="1"/>
  <c r="Q1981" i="1"/>
  <c r="AG2127" i="1"/>
  <c r="BQ2219" i="1"/>
  <c r="AC2223" i="1"/>
  <c r="Q2167" i="1"/>
  <c r="M2273" i="1"/>
  <c r="AK1390" i="1"/>
  <c r="AG1806" i="1"/>
  <c r="BU2206" i="1"/>
  <c r="M2251" i="1"/>
  <c r="BE2085" i="1"/>
  <c r="BM2505" i="1"/>
  <c r="BM2303" i="1"/>
  <c r="Y270" i="1"/>
  <c r="BI2517" i="1"/>
  <c r="AO483" i="1"/>
  <c r="Y385" i="1"/>
  <c r="Y1153" i="1"/>
  <c r="AO1099" i="1"/>
  <c r="AG1602" i="1"/>
  <c r="AG1803" i="1"/>
  <c r="BQ1677" i="1"/>
  <c r="I2149" i="1"/>
  <c r="AK799" i="1"/>
  <c r="M2259" i="1"/>
  <c r="AW664" i="1"/>
  <c r="AG1266" i="1"/>
  <c r="AK1516" i="1"/>
  <c r="AC1686" i="1"/>
  <c r="U1806" i="1"/>
  <c r="BU2101" i="1"/>
  <c r="AK2402" i="1"/>
  <c r="Q854" i="1"/>
  <c r="Q700" i="1"/>
  <c r="AG817" i="1"/>
  <c r="AC1161" i="1"/>
  <c r="I1338" i="1"/>
  <c r="BQ1902" i="1"/>
  <c r="I1750" i="1"/>
  <c r="BI2003" i="1"/>
  <c r="BQ1489" i="1"/>
  <c r="I1096" i="1"/>
  <c r="I2090" i="1"/>
  <c r="U1110" i="1"/>
  <c r="BQ2134" i="1"/>
  <c r="AO1013" i="1"/>
  <c r="Q1891" i="1"/>
  <c r="BU2148" i="1"/>
  <c r="AW2008" i="1"/>
  <c r="BA656" i="1"/>
  <c r="BA721" i="1"/>
  <c r="AO1009" i="1"/>
  <c r="I1251" i="1"/>
  <c r="AG1399" i="1"/>
  <c r="BY1985" i="1"/>
  <c r="AK2512" i="1"/>
  <c r="Y883" i="1"/>
  <c r="AK1372" i="1"/>
  <c r="BE1870" i="1"/>
  <c r="AC1266" i="1"/>
  <c r="M2069" i="1"/>
  <c r="Y1322" i="1"/>
  <c r="U1845" i="1"/>
  <c r="AC2049" i="1"/>
  <c r="AG2016" i="1"/>
  <c r="BA687" i="1"/>
  <c r="BA657" i="1"/>
  <c r="AG946" i="1"/>
  <c r="I1162" i="1"/>
  <c r="AG1393" i="1"/>
  <c r="CG333" i="1"/>
  <c r="BI1915" i="1"/>
  <c r="BE819" i="1"/>
  <c r="U1954" i="1"/>
  <c r="U777" i="1"/>
  <c r="M1665" i="1"/>
  <c r="AK2275" i="1"/>
  <c r="AG1713" i="1"/>
  <c r="BQ2007" i="1"/>
  <c r="AC375" i="1"/>
  <c r="U760" i="1"/>
  <c r="BA615" i="1"/>
  <c r="AW726" i="1"/>
  <c r="AG1110" i="1"/>
  <c r="AK1470" i="1"/>
  <c r="AC1561" i="1"/>
  <c r="BA489" i="1"/>
  <c r="BM1415" i="1"/>
  <c r="Y315" i="1"/>
  <c r="AO1138" i="1"/>
  <c r="U1814" i="1"/>
  <c r="Q2148" i="1"/>
  <c r="AG2087" i="1"/>
  <c r="BQ2266" i="1"/>
  <c r="AC2294" i="1"/>
  <c r="Q2295" i="1"/>
  <c r="I2195" i="1"/>
  <c r="AC845" i="1"/>
  <c r="BU1975" i="1"/>
  <c r="AC2317" i="1"/>
  <c r="BY2476" i="1"/>
  <c r="AG1391" i="1"/>
  <c r="U2059" i="1"/>
  <c r="U1287" i="1"/>
  <c r="Q1848" i="1"/>
  <c r="AK1973" i="1"/>
  <c r="AK2118" i="1"/>
  <c r="BQ2265" i="1"/>
  <c r="AC2246" i="1"/>
  <c r="U2192" i="1"/>
  <c r="M2184" i="1"/>
  <c r="BE2429" i="1"/>
  <c r="AO1299" i="1"/>
  <c r="AG2085" i="1"/>
  <c r="Q2188" i="1"/>
  <c r="I601" i="1"/>
  <c r="BU2022" i="1"/>
  <c r="BE1531" i="1"/>
  <c r="I1275" i="1"/>
  <c r="AC1828" i="1"/>
  <c r="Q2098" i="1"/>
  <c r="AG2119" i="1"/>
  <c r="BQ2303" i="1"/>
  <c r="AC2316" i="1"/>
  <c r="Q2220" i="1"/>
  <c r="I2217" i="1"/>
  <c r="BU1705" i="1"/>
  <c r="BU1895" i="1"/>
  <c r="AG2364" i="1"/>
  <c r="BY2073" i="1"/>
  <c r="BQ1392" i="1"/>
  <c r="BE2548" i="1"/>
  <c r="AS1747" i="1"/>
  <c r="BY1289" i="1"/>
  <c r="M427" i="1"/>
  <c r="AO424" i="1"/>
  <c r="AO795" i="1"/>
  <c r="AK1120" i="1"/>
  <c r="AC1471" i="1"/>
  <c r="AK1587" i="1"/>
  <c r="M1765" i="1"/>
  <c r="AC1996" i="1"/>
  <c r="BQ2406" i="1"/>
  <c r="U321" i="1"/>
  <c r="AS2246" i="1"/>
  <c r="AO911" i="1"/>
  <c r="AO1252" i="1"/>
  <c r="AG1404" i="1"/>
  <c r="AK1827" i="1"/>
  <c r="BQ1728" i="1"/>
  <c r="U2086" i="1"/>
  <c r="AC880" i="1"/>
  <c r="M721" i="1"/>
  <c r="Q656" i="1"/>
  <c r="Q1096" i="1"/>
  <c r="Q1454" i="1"/>
  <c r="Q1600" i="1"/>
  <c r="AC1852" i="1"/>
  <c r="BM957" i="1"/>
  <c r="I1573" i="1"/>
  <c r="BE734" i="1"/>
  <c r="AK1902" i="1"/>
  <c r="Q819" i="1"/>
  <c r="Q1679" i="1"/>
  <c r="CG2442" i="1"/>
  <c r="AO1504" i="1"/>
  <c r="BQ1782" i="1"/>
  <c r="AG1901" i="1"/>
  <c r="AG672" i="1"/>
  <c r="I809" i="1"/>
  <c r="M725" i="1"/>
  <c r="Q1203" i="1"/>
  <c r="Q1350" i="1"/>
  <c r="Q1645" i="1"/>
  <c r="Y2314" i="1"/>
  <c r="AS1873" i="1"/>
  <c r="M1021" i="1"/>
  <c r="AK1924" i="1"/>
  <c r="M663" i="1"/>
  <c r="Q1561" i="1"/>
  <c r="AW2190" i="1"/>
  <c r="AC1468" i="1"/>
  <c r="U1793" i="1"/>
  <c r="AG1894" i="1"/>
  <c r="BE700" i="1"/>
  <c r="I805" i="1"/>
  <c r="M748" i="1"/>
  <c r="Q1322" i="1"/>
  <c r="Q1386" i="1"/>
  <c r="Q1595" i="1"/>
  <c r="AK2358" i="1"/>
  <c r="AO2010" i="1"/>
  <c r="Y2359" i="1"/>
  <c r="AK1881" i="1"/>
  <c r="I774" i="1"/>
  <c r="Q1607" i="1"/>
  <c r="CC2408" i="1"/>
  <c r="AC1436" i="1"/>
  <c r="U1792" i="1"/>
  <c r="Q1898" i="1"/>
  <c r="BE746" i="1"/>
  <c r="I859" i="1"/>
  <c r="M685" i="1"/>
  <c r="Q1141" i="1"/>
  <c r="Q1457" i="1"/>
  <c r="Q1643" i="1"/>
  <c r="BI1800" i="1"/>
  <c r="M1749" i="1"/>
  <c r="CG1426" i="1"/>
  <c r="AK1163" i="1"/>
  <c r="AC1743" i="1"/>
  <c r="AG1980" i="1"/>
  <c r="AG2139" i="1"/>
  <c r="BQ2220" i="1"/>
  <c r="AC2402" i="1"/>
  <c r="Q2184" i="1"/>
  <c r="M2330" i="1"/>
  <c r="AC2087" i="1"/>
  <c r="BQ2070" i="1"/>
  <c r="AC2195" i="1"/>
  <c r="BE785" i="1"/>
  <c r="Y669" i="1"/>
  <c r="BQ1680" i="1"/>
  <c r="M825" i="1"/>
  <c r="AK1951" i="1"/>
  <c r="BQ1713" i="1"/>
  <c r="U1979" i="1"/>
  <c r="BU2272" i="1"/>
  <c r="AC2302" i="1"/>
  <c r="U2188" i="1"/>
  <c r="M2372" i="1"/>
  <c r="AS538" i="1"/>
  <c r="AO1079" i="1"/>
  <c r="AC1958" i="1"/>
  <c r="Q2363" i="1"/>
  <c r="CC2086" i="1"/>
  <c r="I1973" i="1"/>
  <c r="AO2308" i="1"/>
  <c r="I1142" i="1"/>
  <c r="U1859" i="1"/>
  <c r="Q2008" i="1"/>
  <c r="AG2099" i="1"/>
  <c r="BQ2350" i="1"/>
  <c r="AC2374" i="1"/>
  <c r="Q2190" i="1"/>
  <c r="I2204" i="1"/>
  <c r="AC1929" i="1"/>
  <c r="BU1762" i="1"/>
  <c r="AG2269" i="1"/>
  <c r="BY2100" i="1"/>
  <c r="BI2331" i="1"/>
  <c r="BE1614" i="1"/>
  <c r="AS2512" i="1"/>
  <c r="AC636" i="1"/>
  <c r="BA1651" i="1"/>
  <c r="AO312" i="1"/>
  <c r="AO1076" i="1"/>
  <c r="AG1294" i="1"/>
  <c r="AO1373" i="1"/>
  <c r="I1715" i="1"/>
  <c r="M1924" i="1"/>
  <c r="BU2043" i="1"/>
  <c r="BY1650" i="1"/>
  <c r="AW852" i="1"/>
  <c r="U848" i="1"/>
  <c r="Y904" i="1"/>
  <c r="I1100" i="1"/>
  <c r="M1338" i="1"/>
  <c r="AK1807" i="1"/>
  <c r="BU1775" i="1"/>
  <c r="I2084" i="1"/>
  <c r="Y523" i="1"/>
  <c r="Y533" i="1"/>
  <c r="Y412" i="1"/>
  <c r="U1237" i="1"/>
  <c r="U1349" i="1"/>
  <c r="U1658" i="1"/>
  <c r="Q1925" i="1"/>
  <c r="BQ1321" i="1"/>
  <c r="BQ1334" i="1"/>
  <c r="AO355" i="1"/>
  <c r="AC1615" i="1"/>
  <c r="I664" i="1"/>
  <c r="AK1316" i="1"/>
  <c r="AO623" i="1"/>
  <c r="U1517" i="1"/>
  <c r="BU1688" i="1"/>
  <c r="U2142" i="1"/>
  <c r="AW565" i="1"/>
  <c r="AG670" i="1"/>
  <c r="AS362" i="1"/>
  <c r="U1166" i="1"/>
  <c r="U1357" i="1"/>
  <c r="U1567" i="1"/>
  <c r="AK2255" i="1"/>
  <c r="CC2098" i="1"/>
  <c r="AC532" i="1"/>
  <c r="AC1695" i="1"/>
  <c r="BE876" i="1"/>
  <c r="I1314" i="1"/>
  <c r="AG490" i="1"/>
  <c r="U1491" i="1"/>
  <c r="BU1726" i="1"/>
  <c r="U2092" i="1"/>
  <c r="AS326" i="1"/>
  <c r="AK754" i="1"/>
  <c r="AO566" i="1"/>
  <c r="U1197" i="1"/>
  <c r="U1510" i="1"/>
  <c r="U1705" i="1"/>
  <c r="BQ2587" i="1"/>
  <c r="AC1672" i="1"/>
  <c r="Q432" i="1"/>
  <c r="I1546" i="1"/>
  <c r="BE833" i="1"/>
  <c r="AG1467" i="1"/>
  <c r="U523" i="1"/>
  <c r="U1484" i="1"/>
  <c r="BU1679" i="1"/>
  <c r="U2056" i="1"/>
  <c r="BE294" i="1"/>
  <c r="AW881" i="1"/>
  <c r="U509" i="1"/>
  <c r="U1217" i="1"/>
  <c r="U1457" i="1"/>
  <c r="Q1588" i="1"/>
  <c r="CG1540" i="1"/>
  <c r="Y1317" i="1"/>
  <c r="U2071" i="1"/>
  <c r="U1323" i="1"/>
  <c r="Q1904" i="1"/>
  <c r="AK1993" i="1"/>
  <c r="AK2125" i="1"/>
  <c r="BQ2322" i="1"/>
  <c r="AC2167" i="1"/>
  <c r="U2204" i="1"/>
  <c r="M2241" i="1"/>
  <c r="AO817" i="1"/>
  <c r="AG1839" i="1"/>
  <c r="BU2371" i="1"/>
  <c r="BY2169" i="1"/>
  <c r="Y383" i="1"/>
  <c r="AC1909" i="1"/>
  <c r="AC825" i="1"/>
  <c r="AK1898" i="1"/>
  <c r="BU1831" i="1"/>
  <c r="I2022" i="1"/>
  <c r="BU2366" i="1"/>
  <c r="AG2315" i="1"/>
  <c r="U2218" i="1"/>
  <c r="M2288" i="1"/>
  <c r="CG314" i="1"/>
  <c r="AG853" i="1"/>
  <c r="BU2153" i="1"/>
  <c r="BM406" i="1"/>
  <c r="AS250" i="1"/>
  <c r="M1813" i="1"/>
  <c r="Q428" i="1"/>
  <c r="AK1937" i="1"/>
  <c r="BU1680" i="1"/>
  <c r="U2030" i="1"/>
  <c r="BU2248" i="1"/>
  <c r="AG2268" i="1"/>
  <c r="U2381" i="1"/>
  <c r="M2174" i="1"/>
  <c r="AC964" i="1"/>
  <c r="Q1399" i="1"/>
  <c r="AG2051" i="1"/>
  <c r="Q2322" i="1"/>
  <c r="AW2346" i="1"/>
  <c r="BE323" i="1"/>
  <c r="U2595" i="1"/>
  <c r="Y459" i="1"/>
  <c r="U456" i="1"/>
  <c r="AC582" i="1"/>
  <c r="I335" i="1"/>
  <c r="U1258" i="1"/>
  <c r="U1435" i="1"/>
  <c r="U1638" i="1"/>
  <c r="Q1825" i="1"/>
  <c r="BQ2141" i="1"/>
  <c r="AO613" i="1"/>
  <c r="I578" i="1"/>
  <c r="BE480" i="1"/>
  <c r="CC1078" i="1"/>
  <c r="AG1285" i="1"/>
  <c r="AO1482" i="1"/>
  <c r="AC1679" i="1"/>
  <c r="U1911" i="1"/>
  <c r="BU2133" i="1"/>
  <c r="AK253" i="1"/>
  <c r="I687" i="1"/>
  <c r="M686" i="1"/>
  <c r="AG771" i="1"/>
  <c r="AC1300" i="1"/>
  <c r="AK1322" i="1"/>
  <c r="BQ1804" i="1"/>
  <c r="BU1804" i="1"/>
  <c r="AO2456" i="1"/>
  <c r="BA371" i="1"/>
  <c r="AO1166" i="1"/>
  <c r="Y2541" i="1"/>
  <c r="Q1106" i="1"/>
  <c r="Q2003" i="1"/>
  <c r="AG827" i="1"/>
  <c r="AC1904" i="1"/>
  <c r="AC2150" i="1"/>
  <c r="Y1390" i="1"/>
  <c r="I733" i="1"/>
  <c r="I797" i="1"/>
  <c r="AG908" i="1"/>
  <c r="I1273" i="1"/>
  <c r="I1313" i="1"/>
  <c r="BQ1910" i="1"/>
  <c r="AK2468" i="1"/>
  <c r="AS1509" i="1"/>
  <c r="AC1509" i="1"/>
  <c r="AS1736" i="1"/>
  <c r="I1149" i="1"/>
  <c r="U2076" i="1"/>
  <c r="U1141" i="1"/>
  <c r="M1840" i="1"/>
  <c r="M2030" i="1"/>
  <c r="BE2357" i="1"/>
  <c r="Q2594" i="1"/>
  <c r="M1310" i="1"/>
  <c r="AG1169" i="1"/>
  <c r="AO1448" i="1"/>
  <c r="AC1530" i="1"/>
  <c r="BM573" i="1"/>
  <c r="BI1623" i="1"/>
  <c r="AO764" i="1"/>
  <c r="M1889" i="1"/>
  <c r="AW707" i="1"/>
  <c r="AK1737" i="1"/>
  <c r="U859" i="1"/>
  <c r="Q1601" i="1"/>
  <c r="BQ1973" i="1"/>
  <c r="AS669" i="1"/>
  <c r="Y426" i="1"/>
  <c r="CG252" i="1"/>
  <c r="BE880" i="1"/>
  <c r="AG1114" i="1"/>
  <c r="AO1345" i="1"/>
  <c r="AC1616" i="1"/>
  <c r="Q861" i="1"/>
  <c r="Y853" i="1"/>
  <c r="AC708" i="1"/>
  <c r="Q1460" i="1"/>
  <c r="U1961" i="1"/>
  <c r="BU2035" i="1"/>
  <c r="AG2073" i="1"/>
  <c r="BQ2202" i="1"/>
  <c r="AC2196" i="1"/>
  <c r="Q2176" i="1"/>
  <c r="I2224" i="1"/>
  <c r="AC1957" i="1"/>
  <c r="AK2024" i="1"/>
  <c r="AC2379" i="1"/>
  <c r="BY1890" i="1"/>
  <c r="AO1866" i="1"/>
  <c r="U1860" i="1"/>
  <c r="AW712" i="1"/>
  <c r="AK1742" i="1"/>
  <c r="BU1889" i="1"/>
  <c r="U2052" i="1"/>
  <c r="BU2321" i="1"/>
  <c r="AG2387" i="1"/>
  <c r="U2268" i="1"/>
  <c r="M2392" i="1"/>
  <c r="AO2450" i="1"/>
  <c r="AG1023" i="1"/>
  <c r="AK2154" i="1"/>
  <c r="Q2168" i="1"/>
  <c r="BE251" i="1"/>
  <c r="AC1945" i="1"/>
  <c r="AW637" i="1"/>
  <c r="AK1258" i="1"/>
  <c r="AC1826" i="1"/>
  <c r="AG1986" i="1"/>
  <c r="AG2148" i="1"/>
  <c r="BQ2274" i="1"/>
  <c r="AC2325" i="1"/>
  <c r="Q2297" i="1"/>
  <c r="M2268" i="1"/>
  <c r="AC463" i="1"/>
  <c r="Q2150" i="1"/>
  <c r="AC2345" i="1"/>
  <c r="BY2069" i="1"/>
  <c r="CC1719" i="1"/>
  <c r="M1455" i="1"/>
  <c r="BY2344" i="1"/>
  <c r="BU1590" i="1"/>
  <c r="AC855" i="1"/>
  <c r="M306" i="1"/>
  <c r="AG811" i="1"/>
  <c r="AC1257" i="1"/>
  <c r="I1443" i="1"/>
  <c r="M1594" i="1"/>
  <c r="I1825" i="1"/>
  <c r="M2056" i="1"/>
  <c r="CG249" i="1"/>
  <c r="BY1628" i="1"/>
  <c r="BA460" i="1"/>
  <c r="Y1253" i="1"/>
  <c r="AO1266" i="1"/>
  <c r="AG1569" i="1"/>
  <c r="AG1954" i="1"/>
  <c r="BQ1764" i="1"/>
  <c r="M1945" i="1"/>
  <c r="BE648" i="1"/>
  <c r="I761" i="1"/>
  <c r="AW995" i="1"/>
  <c r="AO2546" i="1"/>
  <c r="BA784" i="1"/>
  <c r="CC1939" i="1"/>
  <c r="AS2066" i="1"/>
  <c r="AC2358" i="1"/>
  <c r="CC2055" i="1"/>
  <c r="CG953" i="1"/>
  <c r="AS2363" i="1"/>
  <c r="CC1331" i="1"/>
  <c r="BY453" i="1"/>
  <c r="BY951" i="1"/>
  <c r="BI1741" i="1"/>
  <c r="U634" i="1"/>
  <c r="AS1740" i="1"/>
  <c r="BI2454" i="1"/>
  <c r="BA557" i="1"/>
  <c r="CG757" i="1"/>
  <c r="AO1624" i="1"/>
  <c r="CG1364" i="1"/>
  <c r="BE1952" i="1"/>
  <c r="I361" i="1"/>
  <c r="BE2251" i="1"/>
  <c r="AS313" i="1"/>
  <c r="BI2492" i="1"/>
  <c r="BY1919" i="1"/>
  <c r="AS2471" i="1"/>
  <c r="CG1902" i="1"/>
  <c r="I991" i="1"/>
  <c r="AS1889" i="1"/>
  <c r="AS2402" i="1"/>
  <c r="CC1434" i="1"/>
  <c r="M1492" i="1"/>
  <c r="AW1637" i="1"/>
  <c r="Q561" i="1"/>
  <c r="AS1749" i="1"/>
  <c r="BA2479" i="1"/>
  <c r="CC319" i="1"/>
  <c r="CG2491" i="1"/>
  <c r="M1541" i="1"/>
  <c r="AW980" i="1"/>
  <c r="BA2014" i="1"/>
  <c r="Y1805" i="1"/>
  <c r="CC2013" i="1"/>
  <c r="BE2470" i="1"/>
  <c r="BE2120" i="1"/>
  <c r="BY2513" i="1"/>
  <c r="CG615" i="1"/>
  <c r="M1554" i="1"/>
  <c r="AW1827" i="1"/>
  <c r="U1425" i="1"/>
  <c r="AO2064" i="1"/>
  <c r="AS2598" i="1"/>
  <c r="BQ494" i="1"/>
  <c r="BI953" i="1"/>
  <c r="BE1476" i="1"/>
  <c r="CG1313" i="1"/>
  <c r="BM2400" i="1"/>
  <c r="CG1841" i="1"/>
  <c r="BI314" i="1"/>
  <c r="BY2310" i="1"/>
  <c r="Y2057" i="1"/>
  <c r="AS2146" i="1"/>
  <c r="BE1544" i="1"/>
  <c r="AW1798" i="1"/>
  <c r="Y1674" i="1"/>
  <c r="AS1700" i="1"/>
  <c r="BY1838" i="1"/>
  <c r="CG1555" i="1"/>
  <c r="BA2189" i="1"/>
  <c r="CC1586" i="1"/>
  <c r="BY2342" i="1"/>
  <c r="BU397" i="1"/>
  <c r="BY2324" i="1"/>
  <c r="BU1596" i="1"/>
  <c r="AS1884" i="1"/>
  <c r="BI2258" i="1"/>
  <c r="AO1987" i="1"/>
  <c r="CC1651" i="1"/>
  <c r="AS2262" i="1"/>
  <c r="BE1168" i="1"/>
  <c r="AO2485" i="1"/>
  <c r="BM2183" i="1"/>
  <c r="BA1755" i="1"/>
  <c r="U364" i="1"/>
  <c r="BE1443" i="1"/>
  <c r="CG1762" i="1"/>
  <c r="BQ1056" i="1"/>
  <c r="BA2336" i="1"/>
  <c r="BE1128" i="1"/>
  <c r="BQ657" i="1"/>
  <c r="AC483" i="1"/>
  <c r="M322" i="1"/>
  <c r="BE2316" i="1"/>
  <c r="BA376" i="1"/>
  <c r="CC2490" i="1"/>
  <c r="BY1649" i="1"/>
  <c r="AS2241" i="1"/>
  <c r="AW1813" i="1"/>
  <c r="Y2372" i="1"/>
  <c r="Y1617" i="1"/>
  <c r="BQ1289" i="1"/>
  <c r="Y384" i="1"/>
  <c r="AS1257" i="1"/>
  <c r="AS1693" i="1"/>
  <c r="Y2142" i="1"/>
  <c r="AS2091" i="1"/>
  <c r="BM1496" i="1"/>
  <c r="Q272" i="1"/>
  <c r="Y1960" i="1"/>
  <c r="Y573" i="1"/>
  <c r="AW1658" i="1"/>
  <c r="U2426" i="1"/>
  <c r="BY2384" i="1"/>
  <c r="AC2584" i="1"/>
  <c r="AS256" i="1"/>
  <c r="AC396" i="1"/>
  <c r="AK553" i="1"/>
  <c r="Y2245" i="1"/>
  <c r="BY1768" i="1"/>
  <c r="CC2042" i="1"/>
  <c r="BM2464" i="1"/>
  <c r="AG273" i="1"/>
  <c r="Y2513" i="1"/>
  <c r="BY1796" i="1"/>
  <c r="AO2276" i="1"/>
  <c r="BU1492" i="1"/>
  <c r="CG2290" i="1"/>
  <c r="I286" i="1"/>
  <c r="BE1373" i="1"/>
  <c r="AO461" i="1"/>
  <c r="BA1904" i="1"/>
  <c r="BA2499" i="1"/>
  <c r="Q2161" i="1"/>
  <c r="AC2436" i="1"/>
  <c r="BI1484" i="1"/>
  <c r="CC1120" i="1"/>
  <c r="BI1447" i="1"/>
  <c r="AW250" i="1"/>
  <c r="Y697" i="1"/>
  <c r="BI2064" i="1"/>
  <c r="BE2044" i="1"/>
  <c r="AC721" i="1"/>
  <c r="BE1252" i="1"/>
  <c r="U582" i="1"/>
  <c r="BU1580" i="1"/>
  <c r="BU1450" i="1"/>
  <c r="AK2013" i="1"/>
  <c r="BY1877" i="1"/>
  <c r="U525" i="1"/>
  <c r="AS734" i="1"/>
  <c r="I1279" i="1"/>
  <c r="BE508" i="1"/>
  <c r="M938" i="1"/>
  <c r="CC2519" i="1"/>
  <c r="AK348" i="1"/>
  <c r="BM1394" i="1"/>
  <c r="AS1980" i="1"/>
  <c r="Y2113" i="1"/>
  <c r="Y1345" i="1"/>
  <c r="BE1369" i="1"/>
  <c r="AW2461" i="1"/>
  <c r="BM1765" i="1"/>
  <c r="BY840" i="1"/>
  <c r="BM1104" i="1"/>
  <c r="CG1394" i="1"/>
  <c r="BE2506" i="1"/>
  <c r="AO2527" i="1"/>
  <c r="AS2211" i="1"/>
  <c r="U897" i="1"/>
  <c r="BI505" i="1"/>
  <c r="CG1021" i="1"/>
  <c r="AS2079" i="1"/>
  <c r="BU2262" i="1"/>
  <c r="BU2066" i="1"/>
  <c r="I2506" i="1"/>
  <c r="BQ377" i="1"/>
  <c r="AW2583" i="1"/>
  <c r="BA1666" i="1"/>
  <c r="BU1050" i="1"/>
  <c r="M840" i="1"/>
  <c r="AO1818" i="1"/>
  <c r="BI2008" i="1"/>
  <c r="BI1951" i="1"/>
  <c r="CG1852" i="1"/>
  <c r="AC431" i="1"/>
  <c r="BE1266" i="1"/>
  <c r="BM2371" i="1"/>
  <c r="AO2539" i="1"/>
  <c r="BM1470" i="1"/>
  <c r="BU1614" i="1"/>
  <c r="BI2332" i="1"/>
  <c r="CG2155" i="1"/>
  <c r="CC1708" i="1"/>
  <c r="BM2547" i="1"/>
  <c r="BI1609" i="1"/>
  <c r="BM1762" i="1"/>
  <c r="Y1841" i="1"/>
  <c r="CC2196" i="1"/>
  <c r="Y2307" i="1"/>
  <c r="BI2230" i="1"/>
  <c r="BI1883" i="1"/>
  <c r="CG2539" i="1"/>
  <c r="Y1784" i="1"/>
  <c r="BQ1474" i="1"/>
  <c r="I1182" i="1"/>
  <c r="BQ1428" i="1"/>
  <c r="BY1272" i="1"/>
  <c r="BA2048" i="1"/>
  <c r="M1477" i="1"/>
  <c r="CG2203" i="1"/>
  <c r="BM2506" i="1"/>
  <c r="Y2321" i="1"/>
  <c r="BY1475" i="1"/>
  <c r="BQ461" i="1"/>
  <c r="BQ1229" i="1"/>
  <c r="AS2507" i="1"/>
  <c r="AK818" i="1"/>
  <c r="I1770" i="1"/>
  <c r="U1625" i="1"/>
  <c r="AC599" i="1"/>
  <c r="CG855" i="1"/>
  <c r="M272" i="1"/>
  <c r="BY1447" i="1"/>
  <c r="Q558" i="1"/>
  <c r="BA1778" i="1"/>
  <c r="U2064" i="1"/>
  <c r="BI1509" i="1"/>
  <c r="BE2542" i="1"/>
  <c r="BM383" i="1"/>
  <c r="CG846" i="1"/>
  <c r="M524" i="1"/>
  <c r="AO599" i="1"/>
  <c r="Y2435" i="1"/>
  <c r="BE532" i="1"/>
  <c r="Q950" i="1"/>
  <c r="CG2476" i="1"/>
  <c r="AG2216" i="1"/>
  <c r="M1155" i="1"/>
  <c r="Y355" i="1"/>
  <c r="BQ622" i="1"/>
  <c r="AG452" i="1"/>
  <c r="AS483" i="1"/>
  <c r="BM2343" i="1"/>
  <c r="AG1817" i="1"/>
  <c r="BM2384" i="1"/>
  <c r="CC1363" i="1"/>
  <c r="BY2223" i="1"/>
  <c r="BM1603" i="1"/>
  <c r="AW1818" i="1"/>
  <c r="BI1454" i="1"/>
  <c r="BE2226" i="1"/>
  <c r="BM2595" i="1"/>
  <c r="AW2217" i="1"/>
  <c r="CC2269" i="1"/>
  <c r="AK686" i="1"/>
  <c r="AK2274" i="1"/>
  <c r="CG1777" i="1"/>
  <c r="M1546" i="1"/>
  <c r="BI694" i="1"/>
  <c r="BM1574" i="1"/>
  <c r="CC1727" i="1"/>
  <c r="AS2353" i="1"/>
  <c r="AS1714" i="1"/>
  <c r="AW2472" i="1"/>
  <c r="AK1477" i="1"/>
  <c r="Q2496" i="1"/>
  <c r="AK1670" i="1"/>
  <c r="BM2304" i="1"/>
  <c r="BI1324" i="1"/>
  <c r="AW2000" i="1"/>
  <c r="Q1009" i="1"/>
  <c r="CG1607" i="1"/>
  <c r="AK355" i="1"/>
  <c r="Y732" i="1"/>
  <c r="AG734" i="1"/>
  <c r="Y1825" i="1"/>
  <c r="BM1392" i="1"/>
  <c r="CG1721" i="1"/>
  <c r="AO2038" i="1"/>
  <c r="AW1569" i="1"/>
  <c r="BY2029" i="1"/>
  <c r="CG1915" i="1"/>
  <c r="BA468" i="1"/>
  <c r="CC551" i="1"/>
  <c r="CC1524" i="1"/>
  <c r="AS2331" i="1"/>
  <c r="BA1687" i="1"/>
  <c r="BE2280" i="1"/>
  <c r="BA1274" i="1"/>
  <c r="CG1496" i="1"/>
  <c r="BM2241" i="1"/>
  <c r="CG2553" i="1"/>
  <c r="CG1854" i="1"/>
  <c r="BI1364" i="1"/>
  <c r="AO1561" i="1"/>
  <c r="BY733" i="1"/>
  <c r="BE1561" i="1"/>
  <c r="BM2357" i="1"/>
  <c r="BI1482" i="1"/>
  <c r="U1572" i="1"/>
  <c r="BM609" i="1"/>
  <c r="BI1231" i="1"/>
  <c r="AW1748" i="1"/>
  <c r="BM1656" i="1"/>
  <c r="BQ1356" i="1"/>
  <c r="BI2001" i="1"/>
  <c r="CG2526" i="1"/>
  <c r="BA2288" i="1"/>
  <c r="BE1849" i="1"/>
  <c r="Q341" i="1"/>
  <c r="U301" i="1"/>
  <c r="M1282" i="1"/>
  <c r="AW1810" i="1"/>
  <c r="AO2315" i="1"/>
  <c r="BA2582" i="1"/>
  <c r="BE2401" i="1"/>
  <c r="BY1702" i="1"/>
  <c r="AC393" i="1"/>
  <c r="BQ1615" i="1"/>
  <c r="CG2388" i="1"/>
  <c r="BY2462" i="1"/>
  <c r="BQ2261" i="1"/>
  <c r="AO1813" i="1"/>
  <c r="AO2176" i="1"/>
  <c r="BI1282" i="1"/>
  <c r="Y330" i="1"/>
  <c r="BA895" i="1"/>
  <c r="AW1562" i="1"/>
  <c r="BE1882" i="1"/>
  <c r="BI638" i="1"/>
  <c r="BA1841" i="1"/>
  <c r="CC2167" i="1"/>
  <c r="BE1889" i="1"/>
  <c r="BY1397" i="1"/>
  <c r="CC2308" i="1"/>
  <c r="AW2598" i="1"/>
  <c r="Y2384" i="1"/>
  <c r="BY1384" i="1"/>
  <c r="BI670" i="1"/>
  <c r="BQ1295" i="1"/>
  <c r="Q621" i="1"/>
  <c r="Y1063" i="1"/>
  <c r="BM1352" i="1"/>
  <c r="AK361" i="1"/>
  <c r="Y699" i="1"/>
  <c r="AG2261" i="1"/>
  <c r="BE1285" i="1"/>
  <c r="Y2483" i="1"/>
  <c r="BY2359" i="1"/>
  <c r="BM1314" i="1"/>
  <c r="AW1919" i="1"/>
  <c r="AO2512" i="1"/>
  <c r="AS1054" i="1"/>
  <c r="BM621" i="1"/>
  <c r="BI1778" i="1"/>
  <c r="AS2087" i="1"/>
  <c r="AW559" i="1"/>
  <c r="CC1860" i="1"/>
  <c r="AW2468" i="1"/>
  <c r="AG608" i="1"/>
  <c r="BY859" i="1"/>
  <c r="Y1762" i="1"/>
  <c r="Y1489" i="1"/>
  <c r="U2114" i="1"/>
  <c r="AS481" i="1"/>
  <c r="BY2379" i="1"/>
  <c r="AO413" i="1"/>
  <c r="Q477" i="1"/>
  <c r="BM2406" i="1"/>
  <c r="BE1813" i="1"/>
  <c r="AW2444" i="1"/>
  <c r="Y1366" i="1"/>
  <c r="AW2294" i="1"/>
  <c r="BY1427" i="1"/>
  <c r="Y1422" i="1"/>
  <c r="AK2443" i="1"/>
  <c r="M1495" i="1"/>
  <c r="Y2217" i="1"/>
  <c r="CC1933" i="1"/>
  <c r="Q2423" i="1"/>
  <c r="Y832" i="1"/>
  <c r="BA1901" i="1"/>
  <c r="BA1534" i="1"/>
  <c r="BY1393" i="1"/>
  <c r="BQ760" i="1"/>
  <c r="BI1419" i="1"/>
  <c r="BU1968" i="1"/>
  <c r="BI2434" i="1"/>
  <c r="BE426" i="1"/>
  <c r="AS2106" i="1"/>
  <c r="Y2518" i="1"/>
  <c r="BM2003" i="1"/>
  <c r="BE2547" i="1"/>
  <c r="AW1756" i="1"/>
  <c r="BI1468" i="1"/>
  <c r="AW1901" i="1"/>
  <c r="CG907" i="1"/>
  <c r="Q1477" i="1"/>
  <c r="Y568" i="1"/>
  <c r="AS855" i="1"/>
  <c r="AC1329" i="1"/>
  <c r="BI2262" i="1"/>
  <c r="U1768" i="1"/>
  <c r="AK2549" i="1"/>
  <c r="BE1106" i="1"/>
  <c r="I596" i="1"/>
  <c r="AC1183" i="1"/>
  <c r="BU1303" i="1"/>
  <c r="AW357" i="1"/>
  <c r="U2492" i="1"/>
  <c r="AK1055" i="1"/>
  <c r="BI2118" i="1"/>
  <c r="BM1239" i="1"/>
  <c r="BI2183" i="1"/>
  <c r="BM1362" i="1"/>
  <c r="BA2461" i="1"/>
  <c r="AO1709" i="1"/>
  <c r="BM2512" i="1"/>
  <c r="Q496" i="1"/>
  <c r="BQ2259" i="1"/>
  <c r="AK670" i="1"/>
  <c r="CC1502" i="1"/>
  <c r="AW1924" i="1"/>
  <c r="AC796" i="1"/>
  <c r="BU811" i="1"/>
  <c r="Q412" i="1"/>
  <c r="M1540" i="1"/>
  <c r="BE474" i="1"/>
  <c r="AC1870" i="1"/>
  <c r="AW2248" i="1"/>
  <c r="BA1595" i="1"/>
  <c r="BI2157" i="1"/>
  <c r="BI2358" i="1"/>
  <c r="BY1364" i="1"/>
  <c r="I2596" i="1"/>
  <c r="CC1652" i="1"/>
  <c r="Y544" i="1"/>
  <c r="CG1292" i="1"/>
  <c r="AW502" i="1"/>
  <c r="CC972" i="1"/>
  <c r="BA1769" i="1"/>
  <c r="BU2455" i="1"/>
  <c r="M1286" i="1"/>
  <c r="AS666" i="1"/>
  <c r="BA1145" i="1"/>
  <c r="BE509" i="1"/>
  <c r="AC419" i="1"/>
  <c r="AC747" i="1"/>
  <c r="BM1349" i="1"/>
  <c r="AS348" i="1"/>
  <c r="CC2570" i="1"/>
  <c r="BE564" i="1"/>
  <c r="AS2492" i="1"/>
  <c r="CG2568" i="1"/>
  <c r="AO2289" i="1"/>
  <c r="CG1979" i="1"/>
  <c r="U2504" i="1"/>
  <c r="AO1943" i="1"/>
  <c r="U518" i="1"/>
  <c r="BQ992" i="1"/>
  <c r="AC455" i="1"/>
  <c r="Q329" i="1"/>
  <c r="BI2440" i="1"/>
  <c r="BI370" i="1"/>
  <c r="BA2332" i="1"/>
  <c r="CC2058" i="1"/>
  <c r="BE1748" i="1"/>
  <c r="CG1705" i="1"/>
  <c r="Y2205" i="1"/>
  <c r="AO2324" i="1"/>
  <c r="AG656" i="1"/>
  <c r="M882" i="1"/>
  <c r="M727" i="1"/>
  <c r="Q1323" i="1"/>
  <c r="Q1338" i="1"/>
  <c r="Q1614" i="1"/>
  <c r="AC1863" i="1"/>
  <c r="AG1996" i="1"/>
  <c r="BI2182" i="1"/>
  <c r="M711" i="1"/>
  <c r="Q767" i="1"/>
  <c r="AG762" i="1"/>
  <c r="AC1243" i="1"/>
  <c r="I1454" i="1"/>
  <c r="M1695" i="1"/>
  <c r="I1876" i="1"/>
  <c r="M2031" i="1"/>
  <c r="AC278" i="1"/>
  <c r="AK2430" i="1"/>
  <c r="Y1891" i="1"/>
  <c r="Y1092" i="1"/>
  <c r="AO1097" i="1"/>
  <c r="AG1580" i="1"/>
  <c r="AG1798" i="1"/>
  <c r="Y629" i="1"/>
  <c r="AO1783" i="1"/>
  <c r="AW1778" i="1"/>
  <c r="BA603" i="1"/>
  <c r="AC424" i="1"/>
  <c r="AW1237" i="1"/>
  <c r="AG636" i="1"/>
  <c r="Y389" i="1"/>
  <c r="BA2304" i="1"/>
  <c r="BM2045" i="1"/>
  <c r="Y1197" i="1"/>
  <c r="AO1176" i="1"/>
  <c r="AG1700" i="1"/>
  <c r="AG1805" i="1"/>
  <c r="I1930" i="1"/>
  <c r="AK410" i="1"/>
  <c r="Y734" i="1"/>
  <c r="BA697" i="1"/>
  <c r="BE858" i="1"/>
  <c r="AG1189" i="1"/>
  <c r="AK1384" i="1"/>
  <c r="AK1686" i="1"/>
  <c r="U1813" i="1"/>
  <c r="Q1975" i="1"/>
  <c r="BE2115" i="1"/>
  <c r="Y663" i="1"/>
  <c r="I652" i="1"/>
  <c r="AC945" i="1"/>
  <c r="I1243" i="1"/>
  <c r="U1314" i="1"/>
  <c r="BQ1800" i="1"/>
  <c r="AO2198" i="1"/>
  <c r="BY1643" i="1"/>
  <c r="AG792" i="1"/>
  <c r="BI1180" i="1"/>
  <c r="I909" i="1"/>
  <c r="CG1362" i="1"/>
  <c r="M1273" i="1"/>
  <c r="I412" i="1"/>
  <c r="BY1244" i="1"/>
  <c r="BM697" i="1"/>
  <c r="AW1695" i="1"/>
  <c r="U2430" i="1"/>
  <c r="BI1785" i="1"/>
  <c r="AC2496" i="1"/>
  <c r="BE1911" i="1"/>
  <c r="BQ2541" i="1"/>
  <c r="CC2164" i="1"/>
  <c r="M1005" i="1"/>
  <c r="AK868" i="1"/>
  <c r="BU1324" i="1"/>
  <c r="AK832" i="1"/>
  <c r="CG1786" i="1"/>
  <c r="Q532" i="1"/>
  <c r="AC608" i="1"/>
  <c r="AC2015" i="1"/>
  <c r="AS476" i="1"/>
  <c r="BU322" i="1"/>
  <c r="M505" i="1"/>
  <c r="Y2036" i="1"/>
  <c r="CC2395" i="1"/>
  <c r="BE2212" i="1"/>
  <c r="Q2262" i="1"/>
  <c r="BI2444" i="1"/>
  <c r="AO1607" i="1"/>
  <c r="BY1091" i="1"/>
  <c r="BE2184" i="1"/>
  <c r="AW1029" i="1"/>
  <c r="CC1205" i="1"/>
  <c r="AK2363" i="1"/>
  <c r="AG714" i="1"/>
  <c r="Y1440" i="1"/>
  <c r="I470" i="1"/>
  <c r="BA1664" i="1"/>
  <c r="BM1280" i="1"/>
  <c r="AK2167" i="1"/>
  <c r="BQ2486" i="1"/>
  <c r="AW2009" i="1"/>
  <c r="AC2520" i="1"/>
  <c r="BE2570" i="1"/>
  <c r="BE1489" i="1"/>
  <c r="BQ1275" i="1"/>
  <c r="CC2128" i="1"/>
  <c r="Y922" i="1"/>
  <c r="Y1378" i="1"/>
  <c r="I2412" i="1"/>
  <c r="AK736" i="1"/>
  <c r="BM1825" i="1"/>
  <c r="BQ1344" i="1"/>
  <c r="M1516" i="1"/>
  <c r="Y2449" i="1"/>
  <c r="BA1568" i="1"/>
  <c r="Y2043" i="1"/>
  <c r="Y1603" i="1"/>
  <c r="BM2001" i="1"/>
  <c r="AG529" i="1"/>
  <c r="CC2419" i="1"/>
  <c r="AO533" i="1"/>
  <c r="BY2449" i="1"/>
  <c r="AK2262" i="1"/>
  <c r="Y1692" i="1"/>
  <c r="AO1797" i="1"/>
  <c r="AG673" i="1"/>
  <c r="AW468" i="1"/>
  <c r="AG980" i="1"/>
  <c r="AC1093" i="1"/>
  <c r="I1405" i="1"/>
  <c r="M1590" i="1"/>
  <c r="I1904" i="1"/>
  <c r="M2078" i="1"/>
  <c r="AK342" i="1"/>
  <c r="AO1819" i="1"/>
  <c r="U511" i="1"/>
  <c r="Y1142" i="1"/>
  <c r="AO1314" i="1"/>
  <c r="AG1629" i="1"/>
  <c r="AG1853" i="1"/>
  <c r="BQ1714" i="1"/>
  <c r="AC1951" i="1"/>
  <c r="AK806" i="1"/>
  <c r="I762" i="1"/>
  <c r="M652" i="1"/>
  <c r="Q1167" i="1"/>
  <c r="Q1484" i="1"/>
  <c r="AK1531" i="1"/>
  <c r="AC1856" i="1"/>
  <c r="BY1496" i="1"/>
  <c r="BE1470" i="1"/>
  <c r="CC1358" i="1"/>
  <c r="AG341" i="1"/>
  <c r="AS2162" i="1"/>
  <c r="BE1505" i="1"/>
  <c r="U2442" i="1"/>
  <c r="CC1912" i="1"/>
  <c r="Y708" i="1"/>
  <c r="AK817" i="1"/>
  <c r="AG799" i="1"/>
  <c r="AC1104" i="1"/>
  <c r="I1399" i="1"/>
  <c r="AK1657" i="1"/>
  <c r="I1728" i="1"/>
  <c r="M2000" i="1"/>
  <c r="Y613" i="1"/>
  <c r="Q365" i="1"/>
  <c r="AG280" i="1"/>
  <c r="U1103" i="1"/>
  <c r="U1419" i="1"/>
  <c r="U1716" i="1"/>
  <c r="Q1750" i="1"/>
  <c r="BQ2076" i="1"/>
  <c r="AS484" i="1"/>
  <c r="BA309" i="1"/>
  <c r="BE2479" i="1"/>
  <c r="M1022" i="1"/>
  <c r="AG1160" i="1"/>
  <c r="AO1422" i="1"/>
  <c r="AC1660" i="1"/>
  <c r="BQ1274" i="1"/>
  <c r="AO504" i="1"/>
  <c r="AK516" i="1"/>
  <c r="AW1848" i="1"/>
  <c r="U1868" i="1"/>
  <c r="I1232" i="1"/>
  <c r="BE2206" i="1"/>
  <c r="AS2394" i="1"/>
  <c r="Y2533" i="1"/>
  <c r="BM1722" i="1"/>
  <c r="BE1504" i="1"/>
  <c r="AO279" i="1"/>
  <c r="AC252" i="1"/>
  <c r="BE321" i="1"/>
  <c r="AK291" i="1"/>
  <c r="I433" i="1"/>
  <c r="AO384" i="1"/>
  <c r="Y622" i="1"/>
  <c r="AG265" i="1"/>
  <c r="BY2107" i="1"/>
  <c r="AG467" i="1"/>
  <c r="M1716" i="1"/>
  <c r="BI1450" i="1"/>
  <c r="AK617" i="1"/>
  <c r="BU1446" i="1"/>
  <c r="BE1961" i="1"/>
  <c r="CG2206" i="1"/>
  <c r="AK404" i="1"/>
  <c r="CG1954" i="1"/>
  <c r="BE1495" i="1"/>
  <c r="Q280" i="1"/>
  <c r="BM1622" i="1"/>
  <c r="BY1707" i="1"/>
  <c r="AK2335" i="1"/>
  <c r="AW1894" i="1"/>
  <c r="BI2549" i="1"/>
  <c r="Y753" i="1"/>
  <c r="AS2126" i="1"/>
  <c r="CC2371" i="1"/>
  <c r="AK867" i="1"/>
  <c r="BM1862" i="1"/>
  <c r="BI1281" i="1"/>
  <c r="BA1765" i="1"/>
  <c r="Y747" i="1"/>
  <c r="BM2266" i="1"/>
  <c r="AO1596" i="1"/>
  <c r="AK872" i="1"/>
  <c r="BQ1287" i="1"/>
  <c r="BY2010" i="1"/>
  <c r="CG1826" i="1"/>
  <c r="BE2252" i="1"/>
  <c r="Y580" i="1"/>
  <c r="AS1082" i="1"/>
  <c r="AO383" i="1"/>
  <c r="AS2330" i="1"/>
  <c r="BM1572" i="1"/>
  <c r="BA2160" i="1"/>
  <c r="AK1818" i="1"/>
  <c r="BI2056" i="1"/>
  <c r="BU554" i="1"/>
  <c r="BY2535" i="1"/>
  <c r="BE489" i="1"/>
  <c r="BI658" i="1"/>
  <c r="AO1748" i="1"/>
  <c r="AO1593" i="1"/>
  <c r="AW740" i="1"/>
  <c r="BE389" i="1"/>
  <c r="CC1989" i="1"/>
  <c r="BM1908" i="1"/>
  <c r="BU2408" i="1"/>
  <c r="CC1847" i="1"/>
  <c r="BA816" i="1"/>
  <c r="I771" i="1"/>
  <c r="AG909" i="1"/>
  <c r="I1246" i="1"/>
  <c r="U1316" i="1"/>
  <c r="BQ1876" i="1"/>
  <c r="BU1951" i="1"/>
  <c r="I2083" i="1"/>
  <c r="Y553" i="1"/>
  <c r="BE284" i="1"/>
  <c r="AO431" i="1"/>
  <c r="U1105" i="1"/>
  <c r="U1518" i="1"/>
  <c r="U1706" i="1"/>
  <c r="Q1727" i="1"/>
  <c r="BQ2091" i="1"/>
  <c r="AS665" i="1"/>
  <c r="AO425" i="1"/>
  <c r="AW2345" i="1"/>
  <c r="M1309" i="1"/>
  <c r="AG1128" i="1"/>
  <c r="AO1366" i="1"/>
  <c r="AC1537" i="1"/>
  <c r="U1827" i="1"/>
  <c r="CG1545" i="1"/>
  <c r="AC376" i="1"/>
  <c r="I510" i="1"/>
  <c r="BE2076" i="1"/>
  <c r="CG1678" i="1"/>
  <c r="BU895" i="1"/>
  <c r="BA341" i="1"/>
  <c r="AC2433" i="1"/>
  <c r="BE379" i="1"/>
  <c r="BY1350" i="1"/>
  <c r="Y1323" i="1"/>
  <c r="U1414" i="1"/>
  <c r="U1708" i="1"/>
  <c r="AG1778" i="1"/>
  <c r="BQ2077" i="1"/>
  <c r="BA333" i="1"/>
  <c r="U755" i="1"/>
  <c r="AK748" i="1"/>
  <c r="AW746" i="1"/>
  <c r="AG1153" i="1"/>
  <c r="AK1440" i="1"/>
  <c r="AC1594" i="1"/>
  <c r="U1938" i="1"/>
  <c r="BU2027" i="1"/>
  <c r="Y1883" i="1"/>
  <c r="AW875" i="1"/>
  <c r="U700" i="1"/>
  <c r="AK901" i="1"/>
  <c r="I1294" i="1"/>
  <c r="AG1420" i="1"/>
  <c r="Y2238" i="1"/>
  <c r="BI1667" i="1"/>
  <c r="BQ2421" i="1"/>
  <c r="AS1940" i="1"/>
  <c r="I918" i="1"/>
  <c r="BE915" i="1"/>
  <c r="Y1280" i="1"/>
  <c r="BI1275" i="1"/>
  <c r="AC1180" i="1"/>
  <c r="CC1279" i="1"/>
  <c r="M1545" i="1"/>
  <c r="M1436" i="1"/>
  <c r="CC789" i="1"/>
  <c r="BU1568" i="1"/>
  <c r="BE540" i="1"/>
  <c r="AC2574" i="1"/>
  <c r="AG617" i="1"/>
  <c r="AW1295" i="1"/>
  <c r="U606" i="1"/>
  <c r="BM2216" i="1"/>
  <c r="BM2549" i="1"/>
  <c r="Y858" i="1"/>
  <c r="U2164" i="1"/>
  <c r="BM1658" i="1"/>
  <c r="BE769" i="1"/>
  <c r="BE2048" i="1"/>
  <c r="BM1631" i="1"/>
  <c r="I2017" i="1"/>
  <c r="BM1448" i="1"/>
  <c r="BE2238" i="1"/>
  <c r="AK2552" i="1"/>
  <c r="BI1981" i="1"/>
  <c r="AO2520" i="1"/>
  <c r="I643" i="1"/>
  <c r="AS1653" i="1"/>
  <c r="M1440" i="1"/>
  <c r="BY2041" i="1"/>
  <c r="AC838" i="1"/>
  <c r="AW2338" i="1"/>
  <c r="AS657" i="1"/>
  <c r="CC403" i="1"/>
  <c r="I1181" i="1"/>
  <c r="BM645" i="1"/>
  <c r="M1357" i="1"/>
  <c r="Y2498" i="1"/>
  <c r="CC1705" i="1"/>
  <c r="AO2241" i="1"/>
  <c r="AC2164" i="1"/>
  <c r="CG2255" i="1"/>
  <c r="BI2225" i="1"/>
  <c r="BA335" i="1"/>
  <c r="AW2399" i="1"/>
  <c r="M459" i="1"/>
  <c r="BE1216" i="1"/>
  <c r="BA305" i="1"/>
  <c r="I2443" i="1"/>
  <c r="BQ1434" i="1"/>
  <c r="CC2206" i="1"/>
  <c r="BA1615" i="1"/>
  <c r="BQ2161" i="1"/>
  <c r="BA1404" i="1"/>
  <c r="AW1652" i="1"/>
  <c r="AG574" i="1"/>
  <c r="AO1719" i="1"/>
  <c r="BA2377" i="1"/>
  <c r="AC601" i="1"/>
  <c r="CC1741" i="1"/>
  <c r="BM2217" i="1"/>
  <c r="AW1821" i="1"/>
  <c r="AS2540" i="1"/>
  <c r="AC2450" i="1"/>
  <c r="AK855" i="1"/>
  <c r="I811" i="1"/>
  <c r="I715" i="1"/>
  <c r="Q1258" i="1"/>
  <c r="AK1499" i="1"/>
  <c r="AK1705" i="1"/>
  <c r="AC1733" i="1"/>
  <c r="Q2091" i="1"/>
  <c r="BY1933" i="1"/>
  <c r="I830" i="1"/>
  <c r="M817" i="1"/>
  <c r="AG932" i="1"/>
  <c r="AC1154" i="1"/>
  <c r="I1496" i="1"/>
  <c r="BQ1903" i="1"/>
  <c r="BU1940" i="1"/>
  <c r="I1999" i="1"/>
  <c r="AS588" i="1"/>
  <c r="BY2413" i="1"/>
  <c r="AO1551" i="1"/>
  <c r="U1201" i="1"/>
  <c r="U1519" i="1"/>
  <c r="U1635" i="1"/>
  <c r="AG1882" i="1"/>
  <c r="BE1912" i="1"/>
  <c r="AK1917" i="1"/>
  <c r="AS1604" i="1"/>
  <c r="M586" i="1"/>
  <c r="AS2006" i="1"/>
  <c r="BI2216" i="1"/>
  <c r="Y425" i="1"/>
  <c r="BQ2490" i="1"/>
  <c r="AS603" i="1"/>
  <c r="AG389" i="1"/>
  <c r="Y1218" i="1"/>
  <c r="AO1160" i="1"/>
  <c r="AG1715" i="1"/>
  <c r="AG1785" i="1"/>
  <c r="BQ1741" i="1"/>
  <c r="U2073" i="1"/>
  <c r="AK714" i="1"/>
  <c r="I671" i="1"/>
  <c r="M714" i="1"/>
  <c r="Q1293" i="1"/>
  <c r="Q1414" i="1"/>
  <c r="Q1540" i="1"/>
  <c r="AC1726" i="1"/>
  <c r="Q2010" i="1"/>
  <c r="BY1327" i="1"/>
  <c r="Q805" i="1"/>
  <c r="Q706" i="1"/>
  <c r="AG874" i="1"/>
  <c r="AC1205" i="1"/>
  <c r="I1462" i="1"/>
  <c r="BQ1826" i="1"/>
  <c r="BQ1296" i="1"/>
  <c r="BA1798" i="1"/>
  <c r="BM2531" i="1"/>
  <c r="BE1506" i="1"/>
  <c r="Y2370" i="1"/>
  <c r="U2017" i="1"/>
  <c r="AK2514" i="1"/>
  <c r="BY1684" i="1"/>
  <c r="BM1299" i="1"/>
  <c r="Y1352" i="1"/>
  <c r="AO1677" i="1"/>
  <c r="Y866" i="1"/>
  <c r="BY2052" i="1"/>
  <c r="Y706" i="1"/>
  <c r="BE2136" i="1"/>
  <c r="U712" i="1"/>
  <c r="AG2224" i="1"/>
  <c r="U704" i="1"/>
  <c r="AC2408" i="1"/>
  <c r="BM665" i="1"/>
  <c r="M614" i="1"/>
  <c r="BY1817" i="1"/>
  <c r="AW1534" i="1"/>
  <c r="AO571" i="1"/>
  <c r="BI1873" i="1"/>
  <c r="AK2190" i="1"/>
  <c r="BA1706" i="1"/>
  <c r="AW1516" i="1"/>
  <c r="AC677" i="1"/>
  <c r="CC1377" i="1"/>
  <c r="M481" i="1"/>
  <c r="AS487" i="1"/>
  <c r="AK659" i="1"/>
  <c r="AS1615" i="1"/>
  <c r="CG1638" i="1"/>
  <c r="BY1441" i="1"/>
  <c r="BA330" i="1"/>
  <c r="AW1860" i="1"/>
  <c r="CG2093" i="1"/>
  <c r="BI1861" i="1"/>
  <c r="BY2043" i="1"/>
  <c r="CC2595" i="1"/>
  <c r="BI2203" i="1"/>
  <c r="M2111" i="1"/>
  <c r="BM1225" i="1"/>
  <c r="AW1587" i="1"/>
  <c r="AK369" i="1"/>
  <c r="AW1082" i="1"/>
  <c r="CG2450" i="1"/>
  <c r="BA1582" i="1"/>
  <c r="BY1380" i="1"/>
  <c r="AS1961" i="1"/>
  <c r="BE775" i="1"/>
  <c r="BY1624" i="1"/>
  <c r="AK531" i="1"/>
  <c r="AO606" i="1"/>
  <c r="U2498" i="1"/>
  <c r="Y322" i="1"/>
  <c r="BY1007" i="1"/>
  <c r="Q418" i="1"/>
  <c r="BQ2409" i="1"/>
  <c r="AO2350" i="1"/>
  <c r="BQ1630" i="1"/>
  <c r="BA2230" i="1"/>
  <c r="BY1789" i="1"/>
  <c r="AC764" i="1"/>
  <c r="AO655" i="1"/>
  <c r="CG2111" i="1"/>
  <c r="BY1853" i="1"/>
  <c r="CC1219" i="1"/>
  <c r="BA2171" i="1"/>
  <c r="BI1639" i="1"/>
  <c r="BE852" i="1"/>
  <c r="BE291" i="1"/>
  <c r="Y1258" i="1"/>
  <c r="AO1168" i="1"/>
  <c r="AG1533" i="1"/>
  <c r="AK1726" i="1"/>
  <c r="BQ1716" i="1"/>
  <c r="U2070" i="1"/>
  <c r="BE757" i="1"/>
  <c r="I732" i="1"/>
  <c r="M853" i="1"/>
  <c r="Q1216" i="1"/>
  <c r="Q1384" i="1"/>
  <c r="Q1533" i="1"/>
  <c r="AC1730" i="1"/>
  <c r="Q2076" i="1"/>
  <c r="CG1258" i="1"/>
  <c r="BA364" i="1"/>
  <c r="BI2140" i="1"/>
  <c r="AO830" i="1"/>
  <c r="AK1273" i="1"/>
  <c r="AC1421" i="1"/>
  <c r="I1679" i="1"/>
  <c r="M1764" i="1"/>
  <c r="BE337" i="1"/>
  <c r="AS2169" i="1"/>
  <c r="AW2484" i="1"/>
  <c r="BU1419" i="1"/>
  <c r="Q602" i="1"/>
  <c r="AW1072" i="1"/>
  <c r="AG270" i="1"/>
  <c r="BE623" i="1"/>
  <c r="CC252" i="1"/>
  <c r="BE2287" i="1"/>
  <c r="U1236" i="1"/>
  <c r="U1483" i="1"/>
  <c r="U1614" i="1"/>
  <c r="Q1875" i="1"/>
  <c r="BQ2080" i="1"/>
  <c r="U405" i="1"/>
  <c r="BA267" i="1"/>
  <c r="CC2160" i="1"/>
  <c r="AO946" i="1"/>
  <c r="AO1219" i="1"/>
  <c r="AG1358" i="1"/>
  <c r="AK1961" i="1"/>
  <c r="BU1727" i="1"/>
  <c r="U2007" i="1"/>
  <c r="AC868" i="1"/>
  <c r="Q652" i="1"/>
  <c r="Q855" i="1"/>
  <c r="Q1289" i="1"/>
  <c r="Q1348" i="1"/>
  <c r="Q1630" i="1"/>
  <c r="CG2052" i="1"/>
  <c r="Y340" i="1"/>
  <c r="AS1672" i="1"/>
  <c r="AK669" i="1"/>
  <c r="AO1791" i="1"/>
  <c r="BA1618" i="1"/>
  <c r="CC1355" i="1"/>
  <c r="U2517" i="1"/>
  <c r="CC2541" i="1"/>
  <c r="AK988" i="1"/>
  <c r="BE543" i="1"/>
  <c r="BE2003" i="1"/>
  <c r="AW344" i="1"/>
  <c r="BA2209" i="1"/>
  <c r="CC412" i="1"/>
  <c r="AW2573" i="1"/>
  <c r="BM1590" i="1"/>
  <c r="CC1293" i="1"/>
  <c r="BY1539" i="1"/>
  <c r="BY2188" i="1"/>
  <c r="BM2153" i="1"/>
  <c r="BU1287" i="1"/>
  <c r="CC2211" i="1"/>
  <c r="AO1580" i="1"/>
  <c r="BI1993" i="1"/>
  <c r="AK2561" i="1"/>
  <c r="AG2112" i="1"/>
  <c r="M1035" i="1"/>
  <c r="U817" i="1"/>
  <c r="BA2266" i="1"/>
  <c r="BA1656" i="1"/>
  <c r="Y530" i="1"/>
  <c r="CG286" i="1"/>
  <c r="BI1184" i="1"/>
  <c r="M901" i="1"/>
  <c r="AK1772" i="1"/>
  <c r="AC326" i="1"/>
  <c r="Y2049" i="1"/>
  <c r="BM2171" i="1"/>
  <c r="CC1526" i="1"/>
  <c r="AK2380" i="1"/>
  <c r="BI1643" i="1"/>
  <c r="U2421" i="1"/>
  <c r="M1289" i="1"/>
  <c r="U679" i="1"/>
  <c r="AS2413" i="1"/>
  <c r="AS1825" i="1"/>
  <c r="AC785" i="1"/>
  <c r="AO543" i="1"/>
  <c r="BQ1351" i="1"/>
  <c r="BA1107" i="1"/>
  <c r="AS1600" i="1"/>
  <c r="Q259" i="1"/>
  <c r="BY2154" i="1"/>
  <c r="BE2310" i="1"/>
  <c r="AS2002" i="1"/>
  <c r="BA2260" i="1"/>
  <c r="BI1379" i="1"/>
  <c r="U2510" i="1"/>
  <c r="BY1706" i="1"/>
  <c r="BE1406" i="1"/>
  <c r="BM2504" i="1"/>
  <c r="AO2056" i="1"/>
  <c r="AC727" i="1"/>
  <c r="CG454" i="1"/>
  <c r="CC1922" i="1"/>
  <c r="Y1989" i="1"/>
  <c r="BI2346" i="1"/>
  <c r="BQ1280" i="1"/>
  <c r="AK2538" i="1"/>
  <c r="BI1840" i="1"/>
  <c r="BY1532" i="1"/>
  <c r="AG365" i="1"/>
  <c r="BU2548" i="1"/>
  <c r="AO826" i="1"/>
  <c r="AK1187" i="1"/>
  <c r="AC1456" i="1"/>
  <c r="I1649" i="1"/>
  <c r="M1861" i="1"/>
  <c r="AC2010" i="1"/>
  <c r="Y2230" i="1"/>
  <c r="BA274" i="1"/>
  <c r="BA2120" i="1"/>
  <c r="AO956" i="1"/>
  <c r="AO1205" i="1"/>
  <c r="AG1370" i="1"/>
  <c r="AK1733" i="1"/>
  <c r="BU1686" i="1"/>
  <c r="U2119" i="1"/>
  <c r="AC649" i="1"/>
  <c r="Q715" i="1"/>
  <c r="Q797" i="1"/>
  <c r="Q1148" i="1"/>
  <c r="Q1468" i="1"/>
  <c r="Q1715" i="1"/>
  <c r="AC1883" i="1"/>
  <c r="BE1987" i="1"/>
  <c r="AG281" i="1"/>
  <c r="BA2489" i="1"/>
  <c r="CG2598" i="1"/>
  <c r="AO1539" i="1"/>
  <c r="BU890" i="1"/>
  <c r="BY1308" i="1"/>
  <c r="I2426" i="1"/>
  <c r="M848" i="1"/>
  <c r="Q672" i="1"/>
  <c r="AG1041" i="1"/>
  <c r="AC1096" i="1"/>
  <c r="I1393" i="1"/>
  <c r="BQ1833" i="1"/>
  <c r="I1909" i="1"/>
  <c r="I1972" i="1"/>
  <c r="I406" i="1"/>
  <c r="Q650" i="1"/>
  <c r="I666" i="1"/>
  <c r="Q1307" i="1"/>
  <c r="AK1405" i="1"/>
  <c r="AK1693" i="1"/>
  <c r="AC1740" i="1"/>
  <c r="Q1986" i="1"/>
  <c r="Y1859" i="1"/>
  <c r="AW510" i="1"/>
  <c r="Y372" i="1"/>
  <c r="AG1049" i="1"/>
  <c r="AK1261" i="1"/>
  <c r="AC1442" i="1"/>
  <c r="M1651" i="1"/>
  <c r="I474" i="1"/>
  <c r="BY1580" i="1"/>
  <c r="BM1560" i="1"/>
  <c r="M1265" i="1"/>
  <c r="I2444" i="1"/>
  <c r="BQ1519" i="1"/>
  <c r="BM2387" i="1"/>
  <c r="AW2443" i="1"/>
  <c r="BI2507" i="1"/>
  <c r="CG305" i="1"/>
  <c r="BE1363" i="1"/>
  <c r="BA1099" i="1"/>
  <c r="BM1516" i="1"/>
  <c r="BU764" i="1"/>
  <c r="M1568" i="1"/>
  <c r="BM1533" i="1"/>
  <c r="BE1485" i="1"/>
  <c r="BY1433" i="1"/>
  <c r="BM2336" i="1"/>
  <c r="AO2444" i="1"/>
  <c r="I624" i="1"/>
  <c r="BE1299" i="1"/>
  <c r="BE635" i="1"/>
  <c r="AW498" i="1"/>
  <c r="BY1450" i="1"/>
  <c r="AK917" i="1"/>
  <c r="Y1735" i="1"/>
  <c r="AG340" i="1"/>
  <c r="BE2167" i="1"/>
  <c r="BE2245" i="1"/>
  <c r="CC1713" i="1"/>
  <c r="AW2268" i="1"/>
  <c r="AC2505" i="1"/>
  <c r="U372" i="1"/>
  <c r="BU1121" i="1"/>
  <c r="I375" i="1"/>
  <c r="BQ2489" i="1"/>
  <c r="AW2595" i="1"/>
  <c r="AC531" i="1"/>
  <c r="AO734" i="1"/>
  <c r="Y1831" i="1"/>
  <c r="BM993" i="1"/>
  <c r="BA1658" i="1"/>
  <c r="Y288" i="1"/>
  <c r="AO2267" i="1"/>
  <c r="BU2426" i="1"/>
  <c r="BA1832" i="1"/>
  <c r="BE2490" i="1"/>
  <c r="BA2583" i="1"/>
  <c r="M336" i="1"/>
  <c r="AO1904" i="1"/>
  <c r="AO603" i="1"/>
  <c r="AS692" i="1"/>
  <c r="AS1415" i="1"/>
  <c r="M622" i="1"/>
  <c r="BU1042" i="1"/>
  <c r="BE1701" i="1"/>
  <c r="BI1848" i="1"/>
  <c r="AW1796" i="1"/>
  <c r="M438" i="1"/>
  <c r="U2308" i="1"/>
  <c r="AK2581" i="1"/>
  <c r="Y2094" i="1"/>
  <c r="BY1385" i="1"/>
  <c r="CG2188" i="1"/>
  <c r="BY1429" i="1"/>
  <c r="CC2524" i="1"/>
  <c r="BM1894" i="1"/>
  <c r="BY1700" i="1"/>
  <c r="BU2211" i="1"/>
  <c r="AS1937" i="1"/>
  <c r="AC872" i="1"/>
  <c r="Q735" i="1"/>
  <c r="Q803" i="1"/>
  <c r="Q1225" i="1"/>
  <c r="Q1447" i="1"/>
  <c r="Q1544" i="1"/>
  <c r="AC1803" i="1"/>
  <c r="AK2028" i="1"/>
  <c r="U342" i="1"/>
  <c r="U2489" i="1"/>
  <c r="Y804" i="1"/>
  <c r="AG824" i="1"/>
  <c r="AC1091" i="1"/>
  <c r="I1401" i="1"/>
  <c r="AK1649" i="1"/>
  <c r="I1751" i="1"/>
  <c r="M2037" i="1"/>
  <c r="AS273" i="1"/>
  <c r="CG1435" i="1"/>
  <c r="M564" i="1"/>
  <c r="Y1320" i="1"/>
  <c r="AO1239" i="1"/>
  <c r="AG1666" i="1"/>
  <c r="AG1891" i="1"/>
  <c r="AO295" i="1"/>
  <c r="BE2378" i="1"/>
  <c r="BE2092" i="1"/>
  <c r="AG253" i="1"/>
  <c r="CG2198" i="1"/>
  <c r="CC1391" i="1"/>
  <c r="Y1600" i="1"/>
  <c r="BQ2476" i="1"/>
  <c r="M755" i="1"/>
  <c r="M747" i="1"/>
  <c r="AG881" i="1"/>
  <c r="AC1112" i="1"/>
  <c r="I1484" i="1"/>
  <c r="BQ1793" i="1"/>
  <c r="BU1901" i="1"/>
  <c r="I2154" i="1"/>
  <c r="AC489" i="1"/>
  <c r="Q804" i="1"/>
  <c r="BA804" i="1"/>
  <c r="U1195" i="1"/>
  <c r="Q1509" i="1"/>
  <c r="Q1699" i="1"/>
  <c r="Q1960" i="1"/>
  <c r="AK2007" i="1"/>
  <c r="AK608" i="1"/>
  <c r="BY2111" i="1"/>
  <c r="BM1552" i="1"/>
  <c r="AO1078" i="1"/>
  <c r="AK1260" i="1"/>
  <c r="AO1355" i="1"/>
  <c r="I1687" i="1"/>
  <c r="BA490" i="1"/>
  <c r="BA1310" i="1"/>
  <c r="AS525" i="1"/>
  <c r="BM1141" i="1"/>
  <c r="BM1617" i="1"/>
  <c r="BU1196" i="1"/>
  <c r="AO1888" i="1"/>
  <c r="BU1554" i="1"/>
  <c r="AS1999" i="1"/>
  <c r="BE1960" i="1"/>
  <c r="AK2510" i="1"/>
  <c r="BM1257" i="1"/>
  <c r="Y1460" i="1"/>
  <c r="BI1314" i="1"/>
  <c r="BY1636" i="1"/>
  <c r="U2441" i="1"/>
  <c r="AC757" i="1"/>
  <c r="Q1575" i="1"/>
  <c r="AW1309" i="1"/>
  <c r="AW1226" i="1"/>
  <c r="M392" i="1"/>
  <c r="AW1847" i="1"/>
  <c r="Y2007" i="1"/>
  <c r="AG1428" i="1"/>
  <c r="BA1779" i="1"/>
  <c r="AO2499" i="1"/>
  <c r="BI2296" i="1"/>
  <c r="BA2178" i="1"/>
  <c r="BE764" i="1"/>
  <c r="BU1468" i="1"/>
  <c r="M295" i="1"/>
  <c r="AC588" i="1"/>
  <c r="BA826" i="1"/>
  <c r="BE2518" i="1"/>
  <c r="AO2190" i="1"/>
  <c r="U935" i="1"/>
  <c r="Q292" i="1"/>
  <c r="Y446" i="1"/>
  <c r="M391" i="1"/>
  <c r="AK263" i="1"/>
  <c r="BE1719" i="1"/>
  <c r="AC2406" i="1"/>
  <c r="BU2164" i="1"/>
  <c r="AK2470" i="1"/>
  <c r="BM1769" i="1"/>
  <c r="AK1476" i="1"/>
  <c r="AK470" i="1"/>
  <c r="Y1496" i="1"/>
  <c r="BM1502" i="1"/>
  <c r="BI2029" i="1"/>
  <c r="AW1706" i="1"/>
  <c r="CC463" i="1"/>
  <c r="BU713" i="1"/>
  <c r="CG2339" i="1"/>
  <c r="AC768" i="1"/>
  <c r="BM1302" i="1"/>
  <c r="AC468" i="1"/>
  <c r="AW1481" i="1"/>
  <c r="BE1377" i="1"/>
  <c r="CC2202" i="1"/>
  <c r="AK2435" i="1"/>
  <c r="AS1792" i="1"/>
  <c r="AC2409" i="1"/>
  <c r="BA421" i="1"/>
  <c r="CC1439" i="1"/>
  <c r="I2514" i="1"/>
  <c r="BI2058" i="1"/>
  <c r="BE2055" i="1"/>
  <c r="BY1855" i="1"/>
  <c r="AK2533" i="1"/>
  <c r="CC1768" i="1"/>
  <c r="BE735" i="1"/>
  <c r="BA729" i="1"/>
  <c r="AO1006" i="1"/>
  <c r="I1195" i="1"/>
  <c r="AG1433" i="1"/>
  <c r="AK1789" i="1"/>
  <c r="BU1694" i="1"/>
  <c r="U2078" i="1"/>
  <c r="BA585" i="1"/>
  <c r="Q774" i="1"/>
  <c r="AK763" i="1"/>
  <c r="U1112" i="1"/>
  <c r="Q1483" i="1"/>
  <c r="Q1551" i="1"/>
  <c r="Q1761" i="1"/>
  <c r="AK2050" i="1"/>
  <c r="I560" i="1"/>
  <c r="AS2192" i="1"/>
  <c r="BY1336" i="1"/>
  <c r="AO953" i="1"/>
  <c r="AK1159" i="1"/>
  <c r="AO1491" i="1"/>
  <c r="I1540" i="1"/>
  <c r="M1883" i="1"/>
  <c r="Q526" i="1"/>
  <c r="CC560" i="1"/>
  <c r="I390" i="1"/>
  <c r="AS2420" i="1"/>
  <c r="BA405" i="1"/>
  <c r="Q1084" i="1"/>
  <c r="BE617" i="1"/>
  <c r="AG256" i="1"/>
  <c r="AW1980" i="1"/>
  <c r="AS1495" i="1"/>
  <c r="Y1288" i="1"/>
  <c r="AO1141" i="1"/>
  <c r="AG1546" i="1"/>
  <c r="AG1811" i="1"/>
  <c r="U1932" i="1"/>
  <c r="AC2547" i="1"/>
  <c r="Y750" i="1"/>
  <c r="BA771" i="1"/>
  <c r="BA858" i="1"/>
  <c r="Q1238" i="1"/>
  <c r="AK1359" i="1"/>
  <c r="AK1695" i="1"/>
  <c r="AC1862" i="1"/>
  <c r="Q2080" i="1"/>
  <c r="CC1758" i="1"/>
  <c r="BE652" i="1"/>
  <c r="AW564" i="1"/>
  <c r="AG903" i="1"/>
  <c r="AC1187" i="1"/>
  <c r="I1373" i="1"/>
  <c r="M1586" i="1"/>
  <c r="AG708" i="1"/>
  <c r="AC2412" i="1"/>
  <c r="BI2195" i="1"/>
  <c r="AW1203" i="1"/>
  <c r="AS550" i="1"/>
  <c r="BE1572" i="1"/>
  <c r="BU2496" i="1"/>
  <c r="AW683" i="1"/>
  <c r="U847" i="1"/>
  <c r="I749" i="1"/>
  <c r="Q1272" i="1"/>
  <c r="AK1510" i="1"/>
  <c r="AK1534" i="1"/>
  <c r="AC1902" i="1"/>
  <c r="Q2069" i="1"/>
  <c r="BU1460" i="1"/>
  <c r="AK657" i="1"/>
  <c r="AG393" i="1"/>
  <c r="AG776" i="1"/>
  <c r="AC1140" i="1"/>
  <c r="AC1510" i="1"/>
  <c r="M1607" i="1"/>
  <c r="I1755" i="1"/>
  <c r="M2105" i="1"/>
  <c r="Y2479" i="1"/>
  <c r="Q487" i="1"/>
  <c r="AK321" i="1"/>
  <c r="Y1246" i="1"/>
  <c r="AO1146" i="1"/>
  <c r="AG1656" i="1"/>
  <c r="AG1922" i="1"/>
  <c r="AO2490" i="1"/>
  <c r="CG2576" i="1"/>
  <c r="M649" i="1"/>
  <c r="I1520" i="1"/>
  <c r="Q566" i="1"/>
  <c r="U1341" i="1"/>
  <c r="Y267" i="1"/>
  <c r="AG1117" i="1"/>
  <c r="M1905" i="1"/>
  <c r="M1985" i="1"/>
  <c r="AK431" i="1"/>
  <c r="I320" i="1"/>
  <c r="AK557" i="1"/>
  <c r="Y1162" i="1"/>
  <c r="AO1090" i="1"/>
  <c r="AG1532" i="1"/>
  <c r="BA2097" i="1"/>
  <c r="BM1275" i="1"/>
  <c r="I861" i="1"/>
  <c r="U1315" i="1"/>
  <c r="AC560" i="1"/>
  <c r="U1506" i="1"/>
  <c r="AS463" i="1"/>
  <c r="AG1239" i="1"/>
  <c r="I1887" i="1"/>
  <c r="M2120" i="1"/>
  <c r="AS294" i="1"/>
  <c r="AK627" i="1"/>
  <c r="AS620" i="1"/>
  <c r="Y1210" i="1"/>
  <c r="AO1210" i="1"/>
  <c r="AG1693" i="1"/>
  <c r="AW2023" i="1"/>
  <c r="AW1733" i="1"/>
  <c r="I776" i="1"/>
  <c r="AK1680" i="1"/>
  <c r="AC650" i="1"/>
  <c r="AC1454" i="1"/>
  <c r="CC2454" i="1"/>
  <c r="AO1140" i="1"/>
  <c r="BU1825" i="1"/>
  <c r="I2072" i="1"/>
  <c r="Y554" i="1"/>
  <c r="U462" i="1"/>
  <c r="AC357" i="1"/>
  <c r="U1301" i="1"/>
  <c r="U1446" i="1"/>
  <c r="U1554" i="1"/>
  <c r="AW2239" i="1"/>
  <c r="AO1125" i="1"/>
  <c r="M2001" i="1"/>
  <c r="Y1191" i="1"/>
  <c r="Q1758" i="1"/>
  <c r="BQ2059" i="1"/>
  <c r="AK2148" i="1"/>
  <c r="BQ2248" i="1"/>
  <c r="AC2231" i="1"/>
  <c r="U2225" i="1"/>
  <c r="M2178" i="1"/>
  <c r="I1196" i="1"/>
  <c r="I1901" i="1"/>
  <c r="BQ2379" i="1"/>
  <c r="Y1681" i="1"/>
  <c r="Y819" i="1"/>
  <c r="BU1855" i="1"/>
  <c r="M312" i="1"/>
  <c r="AK1754" i="1"/>
  <c r="BU1754" i="1"/>
  <c r="U2034" i="1"/>
  <c r="BU2323" i="1"/>
  <c r="AG2380" i="1"/>
  <c r="U2175" i="1"/>
  <c r="M2234" i="1"/>
  <c r="AO1155" i="1"/>
  <c r="Q1546" i="1"/>
  <c r="BU2317" i="1"/>
  <c r="M2177" i="1"/>
  <c r="BE728" i="1"/>
  <c r="BI1365" i="1"/>
  <c r="BE747" i="1"/>
  <c r="Q1408" i="1"/>
  <c r="U1926" i="1"/>
  <c r="BU2146" i="1"/>
  <c r="AG2048" i="1"/>
  <c r="BQ2233" i="1"/>
  <c r="AC2252" i="1"/>
  <c r="Q2225" i="1"/>
  <c r="I2239" i="1"/>
  <c r="M1317" i="1"/>
  <c r="U1742" i="1"/>
  <c r="BQ2273" i="1"/>
  <c r="I2324" i="1"/>
  <c r="BE1261" i="1"/>
  <c r="AO680" i="1"/>
  <c r="BY599" i="1"/>
  <c r="AK621" i="1"/>
  <c r="AO476" i="1"/>
  <c r="BU2469" i="1"/>
  <c r="BA1888" i="1"/>
  <c r="U1238" i="1"/>
  <c r="U1454" i="1"/>
  <c r="U1589" i="1"/>
  <c r="Q1939" i="1"/>
  <c r="BQ1981" i="1"/>
  <c r="Y341" i="1"/>
  <c r="BU1548" i="1"/>
  <c r="BU2450" i="1"/>
  <c r="AO802" i="1"/>
  <c r="AK1223" i="1"/>
  <c r="AC1386" i="1"/>
  <c r="I1667" i="1"/>
  <c r="M1841" i="1"/>
  <c r="AC2052" i="1"/>
  <c r="AC1622" i="1"/>
  <c r="AW797" i="1"/>
  <c r="BE874" i="1"/>
  <c r="AG1071" i="1"/>
  <c r="I1187" i="1"/>
  <c r="AG1365" i="1"/>
  <c r="AK1751" i="1"/>
  <c r="AK2569" i="1"/>
  <c r="BA2322" i="1"/>
  <c r="AK858" i="1"/>
  <c r="AK1432" i="1"/>
  <c r="BE1517" i="1"/>
  <c r="AC1294" i="1"/>
  <c r="M2083" i="1"/>
  <c r="Y1306" i="1"/>
  <c r="U1730" i="1"/>
  <c r="AC2118" i="1"/>
  <c r="AO371" i="1"/>
  <c r="Y1520" i="1"/>
  <c r="AW1407" i="1"/>
  <c r="Y1117" i="1"/>
  <c r="AO1128" i="1"/>
  <c r="AG1594" i="1"/>
  <c r="BE2371" i="1"/>
  <c r="BM2349" i="1"/>
  <c r="BA764" i="1"/>
  <c r="AG1512" i="1"/>
  <c r="U412" i="1"/>
  <c r="U1387" i="1"/>
  <c r="U586" i="1"/>
  <c r="AG1215" i="1"/>
  <c r="I1895" i="1"/>
  <c r="M2057" i="1"/>
  <c r="BE356" i="1"/>
  <c r="BU1656" i="1"/>
  <c r="BI1677" i="1"/>
  <c r="Y1194" i="1"/>
  <c r="AO1104" i="1"/>
  <c r="AG1586" i="1"/>
  <c r="AO274" i="1"/>
  <c r="AW1910" i="1"/>
  <c r="AW705" i="1"/>
  <c r="AG1369" i="1"/>
  <c r="Q511" i="1"/>
  <c r="Q1415" i="1"/>
  <c r="I518" i="1"/>
  <c r="AK1196" i="1"/>
  <c r="I1912" i="1"/>
  <c r="M2099" i="1"/>
  <c r="BA439" i="1"/>
  <c r="CC2143" i="1"/>
  <c r="BE1461" i="1"/>
  <c r="Y1300" i="1"/>
  <c r="AO1310" i="1"/>
  <c r="AG1637" i="1"/>
  <c r="Y713" i="1"/>
  <c r="M715" i="1"/>
  <c r="AG2155" i="1"/>
  <c r="AO855" i="1"/>
  <c r="AG1812" i="1"/>
  <c r="AC1932" i="1"/>
  <c r="AG1946" i="1"/>
  <c r="BU2239" i="1"/>
  <c r="AC2371" i="1"/>
  <c r="U2365" i="1"/>
  <c r="M2321" i="1"/>
  <c r="BQ2104" i="1"/>
  <c r="AC1761" i="1"/>
  <c r="BQ2197" i="1"/>
  <c r="M2252" i="1"/>
  <c r="AC1993" i="1"/>
  <c r="AG1742" i="1"/>
  <c r="U833" i="1"/>
  <c r="M1664" i="1"/>
  <c r="BU1950" i="1"/>
  <c r="I2007" i="1"/>
  <c r="BU2191" i="1"/>
  <c r="AG2330" i="1"/>
  <c r="U2395" i="1"/>
  <c r="Q2287" i="1"/>
  <c r="I2199" i="1"/>
  <c r="U1981" i="1"/>
  <c r="AK1995" i="1"/>
  <c r="AC2314" i="1"/>
  <c r="CG2044" i="1"/>
  <c r="BA431" i="1"/>
  <c r="BQ2126" i="1"/>
  <c r="AC826" i="1"/>
  <c r="AG1776" i="1"/>
  <c r="BQ1756" i="1"/>
  <c r="I2150" i="1"/>
  <c r="BU2184" i="1"/>
  <c r="AC2234" i="1"/>
  <c r="U2315" i="1"/>
  <c r="M2188" i="1"/>
  <c r="AC2037" i="1"/>
  <c r="AC1685" i="1"/>
  <c r="BU2387" i="1"/>
  <c r="Q2377" i="1"/>
  <c r="Y1756" i="1"/>
  <c r="AK622" i="1"/>
  <c r="BA1919" i="1"/>
  <c r="CC1786" i="1"/>
  <c r="AC876" i="1"/>
  <c r="Q729" i="1"/>
  <c r="Q670" i="1"/>
  <c r="Q1175" i="1"/>
  <c r="Q1461" i="1"/>
  <c r="Q1700" i="1"/>
  <c r="AC1944" i="1"/>
  <c r="AK2034" i="1"/>
  <c r="AG357" i="1"/>
  <c r="BY2190" i="1"/>
  <c r="AK1376" i="1"/>
  <c r="AO762" i="1"/>
  <c r="AK1089" i="1"/>
  <c r="AC1467" i="1"/>
  <c r="I1589" i="1"/>
  <c r="M1853" i="1"/>
  <c r="AC2086" i="1"/>
  <c r="CC2223" i="1"/>
  <c r="BA718" i="1"/>
  <c r="BE831" i="1"/>
  <c r="AO1023" i="1"/>
  <c r="I1245" i="1"/>
  <c r="AG1462" i="1"/>
  <c r="AK1791" i="1"/>
  <c r="Y278" i="1"/>
  <c r="Q1428" i="1"/>
  <c r="U684" i="1"/>
  <c r="AK1519" i="1"/>
  <c r="Y2122" i="1"/>
  <c r="AC1286" i="1"/>
  <c r="M2024" i="1"/>
  <c r="Y1295" i="1"/>
  <c r="U1740" i="1"/>
  <c r="AC2008" i="1"/>
  <c r="AG2311" i="1"/>
  <c r="BE727" i="1"/>
  <c r="AW680" i="1"/>
  <c r="AG1030" i="1"/>
  <c r="I1148" i="1"/>
  <c r="AG1372" i="1"/>
  <c r="AW515" i="1"/>
  <c r="BI1551" i="1"/>
  <c r="AK250" i="1"/>
  <c r="AO1512" i="1"/>
  <c r="BA2478" i="1"/>
  <c r="AC1226" i="1"/>
  <c r="I2030" i="1"/>
  <c r="Y1121" i="1"/>
  <c r="U1946" i="1"/>
  <c r="AC2042" i="1"/>
  <c r="Y2136" i="1"/>
  <c r="BE669" i="1"/>
  <c r="BE726" i="1"/>
  <c r="AO876" i="1"/>
  <c r="I1099" i="1"/>
  <c r="AG1412" i="1"/>
  <c r="AK602" i="1"/>
  <c r="AW1484" i="1"/>
  <c r="Y434" i="1"/>
  <c r="AO1470" i="1"/>
  <c r="BA2563" i="1"/>
  <c r="AC1142" i="1"/>
  <c r="I2009" i="1"/>
  <c r="Y1223" i="1"/>
  <c r="U1839" i="1"/>
  <c r="AC1975" i="1"/>
  <c r="AK2178" i="1"/>
  <c r="M1300" i="1"/>
  <c r="BE708" i="1"/>
  <c r="AO971" i="1"/>
  <c r="I1247" i="1"/>
  <c r="AG1469" i="1"/>
  <c r="BA1503" i="1"/>
  <c r="BI1884" i="1"/>
  <c r="BU1811" i="1"/>
  <c r="BE2366" i="1"/>
  <c r="AK1776" i="1"/>
  <c r="BU1758" i="1"/>
  <c r="U2041" i="1"/>
  <c r="BU2350" i="1"/>
  <c r="AG2316" i="1"/>
  <c r="U2190" i="1"/>
  <c r="M2294" i="1"/>
  <c r="AW818" i="1"/>
  <c r="AG1860" i="1"/>
  <c r="BU2205" i="1"/>
  <c r="M2282" i="1"/>
  <c r="I1204" i="1"/>
  <c r="AO981" i="1"/>
  <c r="M687" i="1"/>
  <c r="I1400" i="1"/>
  <c r="M1744" i="1"/>
  <c r="AC2134" i="1"/>
  <c r="BU2240" i="1"/>
  <c r="AG2352" i="1"/>
  <c r="U2366" i="1"/>
  <c r="Q2350" i="1"/>
  <c r="I2304" i="1"/>
  <c r="U1947" i="1"/>
  <c r="BU1736" i="1"/>
  <c r="AC2401" i="1"/>
  <c r="BM1966" i="1"/>
  <c r="Q859" i="1"/>
  <c r="BQ2052" i="1"/>
  <c r="BA700" i="1"/>
  <c r="AG1756" i="1"/>
  <c r="BQ1735" i="1"/>
  <c r="Q1897" i="1"/>
  <c r="BU2245" i="1"/>
  <c r="AC2372" i="1"/>
  <c r="U2394" i="1"/>
  <c r="M2400" i="1"/>
  <c r="M1576" i="1"/>
  <c r="I1590" i="1"/>
  <c r="BU2178" i="1"/>
  <c r="Q2181" i="1"/>
  <c r="BI389" i="1"/>
  <c r="AG502" i="1"/>
  <c r="M915" i="1"/>
  <c r="AS516" i="1"/>
  <c r="AC452" i="1"/>
  <c r="M260" i="1"/>
  <c r="AO257" i="1"/>
  <c r="U1219" i="1"/>
  <c r="U1505" i="1"/>
  <c r="U1580" i="1"/>
  <c r="Q1729" i="1"/>
  <c r="BQ1989" i="1"/>
  <c r="I379" i="1"/>
  <c r="Q573" i="1"/>
  <c r="Y435" i="1"/>
  <c r="BE883" i="1"/>
  <c r="AG1250" i="1"/>
  <c r="AO1509" i="1"/>
  <c r="AC1681" i="1"/>
  <c r="U1895" i="1"/>
  <c r="BU2031" i="1"/>
  <c r="BQ2519" i="1"/>
  <c r="M754" i="1"/>
  <c r="M816" i="1"/>
  <c r="AG859" i="1"/>
  <c r="AC1211" i="1"/>
  <c r="I1334" i="1"/>
  <c r="BQ1835" i="1"/>
  <c r="BU1922" i="1"/>
  <c r="AS1817" i="1"/>
  <c r="CC2500" i="1"/>
  <c r="AO1196" i="1"/>
  <c r="U2120" i="1"/>
  <c r="Q1159" i="1"/>
  <c r="Q2079" i="1"/>
  <c r="AO879" i="1"/>
  <c r="Q1736" i="1"/>
  <c r="BU2076" i="1"/>
  <c r="Y1610" i="1"/>
  <c r="I650" i="1"/>
  <c r="I677" i="1"/>
  <c r="AC958" i="1"/>
  <c r="I1244" i="1"/>
  <c r="Y1313" i="1"/>
  <c r="BQ1929" i="1"/>
  <c r="AO2108" i="1"/>
  <c r="BU249" i="1"/>
  <c r="AO1156" i="1"/>
  <c r="M1944" i="1"/>
  <c r="Q1196" i="1"/>
  <c r="Q2056" i="1"/>
  <c r="AG973" i="1"/>
  <c r="Q1961" i="1"/>
  <c r="BU2126" i="1"/>
  <c r="BM1308" i="1"/>
  <c r="I755" i="1"/>
  <c r="I816" i="1"/>
  <c r="AC946" i="1"/>
  <c r="I1152" i="1"/>
  <c r="Q1316" i="1"/>
  <c r="BQ1926" i="1"/>
  <c r="CG2379" i="1"/>
  <c r="Y260" i="1"/>
  <c r="AG1782" i="1"/>
  <c r="AW874" i="1"/>
  <c r="AK1678" i="1"/>
  <c r="Q274" i="1"/>
  <c r="AC1404" i="1"/>
  <c r="AG1931" i="1"/>
  <c r="BQ1953" i="1"/>
  <c r="AK656" i="1"/>
  <c r="I711" i="1"/>
  <c r="I845" i="1"/>
  <c r="Q1205" i="1"/>
  <c r="AK1520" i="1"/>
  <c r="AK1551" i="1"/>
  <c r="Q616" i="1"/>
  <c r="BU1853" i="1"/>
  <c r="BE1964" i="1"/>
  <c r="AC1167" i="1"/>
  <c r="AC1877" i="1"/>
  <c r="Q2072" i="1"/>
  <c r="AG2135" i="1"/>
  <c r="BQ2300" i="1"/>
  <c r="AC2351" i="1"/>
  <c r="Q2394" i="1"/>
  <c r="M2175" i="1"/>
  <c r="BM2204" i="1"/>
  <c r="U1862" i="1"/>
  <c r="AC2364" i="1"/>
  <c r="CG1541" i="1"/>
  <c r="AS2311" i="1"/>
  <c r="M1931" i="1"/>
  <c r="I679" i="1"/>
  <c r="AG1855" i="1"/>
  <c r="BQ1698" i="1"/>
  <c r="U2147" i="1"/>
  <c r="BU2183" i="1"/>
  <c r="AG2365" i="1"/>
  <c r="U2314" i="1"/>
  <c r="M2373" i="1"/>
  <c r="AK2197" i="1"/>
  <c r="Q1371" i="1"/>
  <c r="AG2034" i="1"/>
  <c r="Q2268" i="1"/>
  <c r="AG893" i="1"/>
  <c r="I663" i="1"/>
  <c r="Y624" i="1"/>
  <c r="AO1454" i="1"/>
  <c r="M1958" i="1"/>
  <c r="BU2002" i="1"/>
  <c r="AG2038" i="1"/>
  <c r="BQ2171" i="1"/>
  <c r="AC2329" i="1"/>
  <c r="Q2245" i="1"/>
  <c r="I2197" i="1"/>
  <c r="AW2317" i="1"/>
  <c r="Q2086" i="1"/>
  <c r="AC2346" i="1"/>
  <c r="BY2070" i="1"/>
  <c r="CC1499" i="1"/>
  <c r="Y1694" i="1"/>
  <c r="CC2218" i="1"/>
  <c r="Y2540" i="1"/>
  <c r="M753" i="1"/>
  <c r="M844" i="1"/>
  <c r="AG1065" i="1"/>
  <c r="AC1285" i="1"/>
  <c r="I1394" i="1"/>
  <c r="BQ1852" i="1"/>
  <c r="BU1957" i="1"/>
  <c r="I2120" i="1"/>
  <c r="AO630" i="1"/>
  <c r="BA278" i="1"/>
  <c r="BE1922" i="1"/>
  <c r="U1260" i="1"/>
  <c r="U1496" i="1"/>
  <c r="U1684" i="1"/>
  <c r="AG1761" i="1"/>
  <c r="BQ1982" i="1"/>
  <c r="Y343" i="1"/>
  <c r="U851" i="1"/>
  <c r="BA623" i="1"/>
  <c r="AW720" i="1"/>
  <c r="AG1237" i="1"/>
  <c r="AK1463" i="1"/>
  <c r="AC1650" i="1"/>
  <c r="U1777" i="1"/>
  <c r="AS1727" i="1"/>
  <c r="BU830" i="1"/>
  <c r="AO1075" i="1"/>
  <c r="M1880" i="1"/>
  <c r="BA852" i="1"/>
  <c r="AK1853" i="1"/>
  <c r="AG575" i="1"/>
  <c r="U1659" i="1"/>
  <c r="BQ2146" i="1"/>
  <c r="I319" i="1"/>
  <c r="AK412" i="1"/>
  <c r="AO2454" i="1"/>
  <c r="BE679" i="1"/>
  <c r="AG1139" i="1"/>
  <c r="AO1481" i="1"/>
  <c r="AC1614" i="1"/>
  <c r="BY2420" i="1"/>
  <c r="AC623" i="1"/>
  <c r="Y1175" i="1"/>
  <c r="BQ1945" i="1"/>
  <c r="BA832" i="1"/>
  <c r="U1807" i="1"/>
  <c r="AG676" i="1"/>
  <c r="AK1652" i="1"/>
  <c r="AG2157" i="1"/>
  <c r="BE588" i="1"/>
  <c r="CC1964" i="1"/>
  <c r="CG1449" i="1"/>
  <c r="AO756" i="1"/>
  <c r="AK1265" i="1"/>
  <c r="AC1365" i="1"/>
  <c r="I1643" i="1"/>
  <c r="Y1566" i="1"/>
  <c r="U466" i="1"/>
  <c r="Y1167" i="1"/>
  <c r="BQ2083" i="1"/>
  <c r="AW768" i="1"/>
  <c r="U1751" i="1"/>
  <c r="BA735" i="1"/>
  <c r="M1663" i="1"/>
  <c r="AG1979" i="1"/>
  <c r="BA488" i="1"/>
  <c r="Y2020" i="1"/>
  <c r="BY1866" i="1"/>
  <c r="AO809" i="1"/>
  <c r="AK1167" i="1"/>
  <c r="AC1453" i="1"/>
  <c r="I1637" i="1"/>
  <c r="AC1111" i="1"/>
  <c r="BE875" i="1"/>
  <c r="Q875" i="1"/>
  <c r="I1497" i="1"/>
  <c r="M1763" i="1"/>
  <c r="AC2094" i="1"/>
  <c r="BU2219" i="1"/>
  <c r="BQ2392" i="1"/>
  <c r="BQ2335" i="1"/>
  <c r="Q2191" i="1"/>
  <c r="I2174" i="1"/>
  <c r="I672" i="1"/>
  <c r="AC2003" i="1"/>
  <c r="AC2324" i="1"/>
  <c r="M1488" i="1"/>
  <c r="AG707" i="1"/>
  <c r="BQ2035" i="1"/>
  <c r="BA776" i="1"/>
  <c r="AG1789" i="1"/>
  <c r="BQ1701" i="1"/>
  <c r="AG1897" i="1"/>
  <c r="BU2268" i="1"/>
  <c r="AG2353" i="1"/>
  <c r="U2317" i="1"/>
  <c r="M2364" i="1"/>
  <c r="AC309" i="1"/>
  <c r="AO1488" i="1"/>
  <c r="AG2022" i="1"/>
  <c r="Q2366" i="1"/>
  <c r="M1308" i="1"/>
  <c r="Y279" i="1"/>
  <c r="AG342" i="1"/>
  <c r="AO1238" i="1"/>
  <c r="U1737" i="1"/>
  <c r="Q1974" i="1"/>
  <c r="AG2090" i="1"/>
  <c r="BQ2181" i="1"/>
  <c r="AC2367" i="1"/>
  <c r="Q2248" i="1"/>
  <c r="I2177" i="1"/>
  <c r="M1275" i="1"/>
  <c r="I2132" i="1"/>
  <c r="U2174" i="1"/>
  <c r="BY2086" i="1"/>
  <c r="CG1531" i="1"/>
  <c r="BA2395" i="1"/>
  <c r="M1870" i="1"/>
  <c r="Y2595" i="1"/>
  <c r="I777" i="1"/>
  <c r="M831" i="1"/>
  <c r="AC970" i="1"/>
  <c r="I1225" i="1"/>
  <c r="AG1317" i="1"/>
  <c r="BQ1856" i="1"/>
  <c r="BU1882" i="1"/>
  <c r="I2029" i="1"/>
  <c r="BE616" i="1"/>
  <c r="AS552" i="1"/>
  <c r="BM2317" i="1"/>
  <c r="U1211" i="1"/>
  <c r="U1391" i="1"/>
  <c r="U1533" i="1"/>
  <c r="Q1841" i="1"/>
  <c r="BQ1995" i="1"/>
  <c r="Q320" i="1"/>
  <c r="CG2307" i="1"/>
  <c r="M1302" i="1"/>
  <c r="AW672" i="1"/>
  <c r="AG1219" i="1"/>
  <c r="AK1464" i="1"/>
  <c r="AC1680" i="1"/>
  <c r="U1761" i="1"/>
  <c r="BM1589" i="1"/>
  <c r="AS1482" i="1"/>
  <c r="AO811" i="1"/>
  <c r="M1895" i="1"/>
  <c r="BA616" i="1"/>
  <c r="AK1875" i="1"/>
  <c r="Q824" i="1"/>
  <c r="Q1650" i="1"/>
  <c r="BQ2142" i="1"/>
  <c r="AO686" i="1"/>
  <c r="Q440" i="1"/>
  <c r="AS334" i="1"/>
  <c r="BE879" i="1"/>
  <c r="AG1148" i="1"/>
  <c r="AO1449" i="1"/>
  <c r="AC1548" i="1"/>
  <c r="CG2401" i="1"/>
  <c r="U274" i="1"/>
  <c r="U1187" i="1"/>
  <c r="BQ2058" i="1"/>
  <c r="BE666" i="1"/>
  <c r="U1842" i="1"/>
  <c r="Q683" i="1"/>
  <c r="BQ1803" i="1"/>
  <c r="AG2107" i="1"/>
  <c r="M491" i="1"/>
  <c r="CC2329" i="1"/>
  <c r="BA2104" i="1"/>
  <c r="AO761" i="1"/>
  <c r="AK1253" i="1"/>
  <c r="AC1384" i="1"/>
  <c r="I1607" i="1"/>
  <c r="Y1343" i="1"/>
  <c r="BQ1506" i="1"/>
  <c r="AK1096" i="1"/>
  <c r="M2035" i="1"/>
  <c r="Y1090" i="1"/>
  <c r="BQ1688" i="1"/>
  <c r="M760" i="1"/>
  <c r="AG1889" i="1"/>
  <c r="BU2037" i="1"/>
  <c r="AG2357" i="1"/>
  <c r="Q671" i="1"/>
  <c r="U664" i="1"/>
  <c r="AG774" i="1"/>
  <c r="AC1147" i="1"/>
  <c r="I1517" i="1"/>
  <c r="M1629" i="1"/>
  <c r="AK1616" i="1"/>
  <c r="AC1950" i="1"/>
  <c r="Q1208" i="1"/>
  <c r="Q1792" i="1"/>
  <c r="AK2087" i="1"/>
  <c r="AK2105" i="1"/>
  <c r="BQ2345" i="1"/>
  <c r="AC2289" i="1"/>
  <c r="U2269" i="1"/>
  <c r="M2329" i="1"/>
  <c r="U1370" i="1"/>
  <c r="Q1810" i="1"/>
  <c r="BU2232" i="1"/>
  <c r="M2168" i="1"/>
  <c r="AC1359" i="1"/>
  <c r="Q1296" i="1"/>
  <c r="AG375" i="1"/>
  <c r="AG1667" i="1"/>
  <c r="I1960" i="1"/>
  <c r="M2154" i="1"/>
  <c r="BU2322" i="1"/>
  <c r="AG2276" i="1"/>
  <c r="U2352" i="1"/>
  <c r="Q2189" i="1"/>
  <c r="I2325" i="1"/>
  <c r="AG820" i="1"/>
  <c r="I1741" i="1"/>
  <c r="AG2329" i="1"/>
  <c r="M1408" i="1"/>
  <c r="BM1359" i="1"/>
  <c r="BU1862" i="1"/>
  <c r="CC2070" i="1"/>
  <c r="AK1861" i="1"/>
  <c r="BU1698" i="1"/>
  <c r="U2148" i="1"/>
  <c r="BU2276" i="1"/>
  <c r="AG2386" i="1"/>
  <c r="U2321" i="1"/>
  <c r="M2342" i="1"/>
  <c r="AO1435" i="1"/>
  <c r="AC1385" i="1"/>
  <c r="BU2265" i="1"/>
  <c r="M2254" i="1"/>
  <c r="BU2517" i="1"/>
  <c r="AK526" i="1"/>
  <c r="M1428" i="1"/>
  <c r="CG1365" i="1"/>
  <c r="AK628" i="1"/>
  <c r="AC684" i="1"/>
  <c r="U442" i="1"/>
  <c r="U1146" i="1"/>
  <c r="U1448" i="1"/>
  <c r="U1700" i="1"/>
  <c r="Q1737" i="1"/>
  <c r="AK2072" i="1"/>
  <c r="AG524" i="1"/>
  <c r="AW1687" i="1"/>
  <c r="AW490" i="1"/>
  <c r="AO917" i="1"/>
  <c r="AG1224" i="1"/>
  <c r="AO1411" i="1"/>
  <c r="AC1566" i="1"/>
  <c r="M1957" i="1"/>
  <c r="AC2140" i="1"/>
  <c r="BY1341" i="1"/>
  <c r="U746" i="1"/>
  <c r="I757" i="1"/>
  <c r="AG910" i="1"/>
  <c r="I1138" i="1"/>
  <c r="I1316" i="1"/>
  <c r="BQ1845" i="1"/>
  <c r="BU1946" i="1"/>
  <c r="BE547" i="1"/>
  <c r="U475" i="1"/>
  <c r="U1449" i="1"/>
  <c r="AO536" i="1"/>
  <c r="AG1260" i="1"/>
  <c r="BU2028" i="1"/>
  <c r="AC974" i="1"/>
  <c r="AC1776" i="1"/>
  <c r="AC2143" i="1"/>
  <c r="BU1474" i="1"/>
  <c r="BE859" i="1"/>
  <c r="AW601" i="1"/>
  <c r="M907" i="1"/>
  <c r="I1202" i="1"/>
  <c r="AG1398" i="1"/>
  <c r="AK1862" i="1"/>
  <c r="AO935" i="1"/>
  <c r="AO341" i="1"/>
  <c r="U1350" i="1"/>
  <c r="AG553" i="1"/>
  <c r="AG1293" i="1"/>
  <c r="AC2072" i="1"/>
  <c r="U901" i="1"/>
  <c r="AC1910" i="1"/>
  <c r="AC1986" i="1"/>
  <c r="CC1573" i="1"/>
  <c r="AW846" i="1"/>
  <c r="BA867" i="1"/>
  <c r="I904" i="1"/>
  <c r="I1306" i="1"/>
  <c r="AG1450" i="1"/>
  <c r="AK1938" i="1"/>
  <c r="CC1086" i="1"/>
  <c r="U361" i="1"/>
  <c r="Q1398" i="1"/>
  <c r="U468" i="1"/>
  <c r="AK1219" i="1"/>
  <c r="AC1994" i="1"/>
  <c r="Q907" i="1"/>
  <c r="AC1735" i="1"/>
  <c r="AC2023" i="1"/>
  <c r="AS1630" i="1"/>
  <c r="AW825" i="1"/>
  <c r="AW867" i="1"/>
  <c r="AO1070" i="1"/>
  <c r="I1288" i="1"/>
  <c r="AG1519" i="1"/>
  <c r="CC2304" i="1"/>
  <c r="AK561" i="1"/>
  <c r="AC1880" i="1"/>
  <c r="AW824" i="1"/>
  <c r="AK1748" i="1"/>
  <c r="BU1791" i="1"/>
  <c r="I1982" i="1"/>
  <c r="BU2255" i="1"/>
  <c r="AG2371" i="1"/>
  <c r="U2232" i="1"/>
  <c r="M2315" i="1"/>
  <c r="U1686" i="1"/>
  <c r="Q1798" i="1"/>
  <c r="BU2329" i="1"/>
  <c r="M2197" i="1"/>
  <c r="AG1470" i="1"/>
  <c r="AG1251" i="1"/>
  <c r="BM1960" i="1"/>
  <c r="AG1548" i="1"/>
  <c r="I1898" i="1"/>
  <c r="M2134" i="1"/>
  <c r="BU2251" i="1"/>
  <c r="BQ2224" i="1"/>
  <c r="AC2337" i="1"/>
  <c r="Q2300" i="1"/>
  <c r="I2301" i="1"/>
  <c r="BU2136" i="1"/>
  <c r="BQ2043" i="1"/>
  <c r="AC2272" i="1"/>
  <c r="AS322" i="1"/>
  <c r="AG979" i="1"/>
  <c r="Q1993" i="1"/>
  <c r="AG862" i="1"/>
  <c r="AG1910" i="1"/>
  <c r="BQ1944" i="1"/>
  <c r="BU2155" i="1"/>
  <c r="BU2386" i="1"/>
  <c r="AC2199" i="1"/>
  <c r="U2402" i="1"/>
  <c r="M2398" i="1"/>
  <c r="AC249" i="1"/>
  <c r="AG1211" i="1"/>
  <c r="AK2090" i="1"/>
  <c r="U2202" i="1"/>
  <c r="BY2083" i="1"/>
  <c r="AS2335" i="1"/>
  <c r="AS2234" i="1"/>
  <c r="U537" i="1"/>
  <c r="M284" i="1"/>
  <c r="BM1674" i="1"/>
  <c r="BI2512" i="1"/>
  <c r="Y1265" i="1"/>
  <c r="AO1194" i="1"/>
  <c r="U1636" i="1"/>
  <c r="AG1737" i="1"/>
  <c r="BQ2129" i="1"/>
  <c r="AO293" i="1"/>
  <c r="U852" i="1"/>
  <c r="BA608" i="1"/>
  <c r="BE802" i="1"/>
  <c r="AG1145" i="1"/>
  <c r="AK1446" i="1"/>
  <c r="AC1653" i="1"/>
  <c r="U1945" i="1"/>
  <c r="Q2134" i="1"/>
  <c r="BM2125" i="1"/>
  <c r="Q771" i="1"/>
  <c r="AW832" i="1"/>
  <c r="AG1061" i="1"/>
  <c r="AC1238" i="1"/>
  <c r="I1364" i="1"/>
  <c r="AK1629" i="1"/>
  <c r="I1951" i="1"/>
  <c r="AG519" i="1"/>
  <c r="Q468" i="1"/>
  <c r="Q1358" i="1"/>
  <c r="I468" i="1"/>
  <c r="AK1111" i="1"/>
  <c r="AC1989" i="1"/>
  <c r="M910" i="1"/>
  <c r="AC1777" i="1"/>
  <c r="AC2027" i="1"/>
  <c r="BA1684" i="1"/>
  <c r="AW812" i="1"/>
  <c r="AW848" i="1"/>
  <c r="AG1068" i="1"/>
  <c r="I1292" i="1"/>
  <c r="AG1385" i="1"/>
  <c r="BY1504" i="1"/>
  <c r="BY1931" i="1"/>
  <c r="AC720" i="1"/>
  <c r="Q1411" i="1"/>
  <c r="AC363" i="1"/>
  <c r="AK1250" i="1"/>
  <c r="AC1995" i="1"/>
  <c r="AG1022" i="1"/>
  <c r="AC1901" i="1"/>
  <c r="AC1992" i="1"/>
  <c r="Q2062" i="1"/>
  <c r="AW775" i="1"/>
  <c r="BE820" i="1"/>
  <c r="AO1054" i="1"/>
  <c r="I1105" i="1"/>
  <c r="AG1511" i="1"/>
  <c r="BA2076" i="1"/>
  <c r="BE1581" i="1"/>
  <c r="AC802" i="1"/>
  <c r="Q1481" i="1"/>
  <c r="AO564" i="1"/>
  <c r="AK1215" i="1"/>
  <c r="AC2069" i="1"/>
  <c r="AG959" i="1"/>
  <c r="AC1884" i="1"/>
  <c r="AC1987" i="1"/>
  <c r="AW2105" i="1"/>
  <c r="BA768" i="1"/>
  <c r="AW804" i="1"/>
  <c r="AO1057" i="1"/>
  <c r="I1239" i="1"/>
  <c r="AG1359" i="1"/>
  <c r="BQ256" i="1"/>
  <c r="Y1541" i="1"/>
  <c r="U1925" i="1"/>
  <c r="AK749" i="1"/>
  <c r="AK1831" i="1"/>
  <c r="BU1852" i="1"/>
  <c r="U2035" i="1"/>
  <c r="BU2330" i="1"/>
  <c r="AG2293" i="1"/>
  <c r="U2287" i="1"/>
  <c r="M2386" i="1"/>
  <c r="Y1296" i="1"/>
  <c r="AO1385" i="1"/>
  <c r="AG2080" i="1"/>
  <c r="Q2224" i="1"/>
  <c r="CC2506" i="1"/>
  <c r="BA2374" i="1"/>
  <c r="AG431" i="1"/>
  <c r="U1447" i="1"/>
  <c r="U1951" i="1"/>
  <c r="Q2105" i="1"/>
  <c r="AG2084" i="1"/>
  <c r="BQ2344" i="1"/>
  <c r="AC2198" i="1"/>
  <c r="Q2365" i="1"/>
  <c r="BY1705" i="1"/>
  <c r="Y775" i="1"/>
  <c r="AC2101" i="1"/>
  <c r="BU2337" i="1"/>
  <c r="CC2338" i="1"/>
  <c r="Y1113" i="1"/>
  <c r="BU2045" i="1"/>
  <c r="AG963" i="1"/>
  <c r="AG1744" i="1"/>
  <c r="BQ1972" i="1"/>
  <c r="BU2104" i="1"/>
  <c r="BU2377" i="1"/>
  <c r="AC2204" i="1"/>
  <c r="U2345" i="1"/>
  <c r="M2191" i="1"/>
  <c r="AK1243" i="1"/>
  <c r="AG1926" i="1"/>
  <c r="BU2401" i="1"/>
  <c r="M2198" i="1"/>
  <c r="G15" i="2"/>
  <c r="BU2562" i="1"/>
  <c r="Q2563" i="1"/>
  <c r="I2268" i="1"/>
  <c r="I2280" i="1"/>
  <c r="I2290" i="1"/>
  <c r="I2318" i="1"/>
  <c r="I2338" i="1"/>
  <c r="I2345" i="1"/>
  <c r="I2378" i="1"/>
  <c r="I2385" i="1"/>
  <c r="Q2533" i="1"/>
  <c r="AG2540" i="1"/>
  <c r="Q2542" i="1"/>
  <c r="AC2541" i="1"/>
  <c r="M2505" i="1"/>
  <c r="M2406" i="1"/>
  <c r="M2538" i="1"/>
  <c r="M2405" i="1"/>
  <c r="BY2290" i="1"/>
  <c r="BY2280" i="1"/>
  <c r="BQ2293" i="1"/>
  <c r="AK635" i="1"/>
  <c r="AC1260" i="1"/>
  <c r="I1385" i="1"/>
  <c r="M1580" i="1"/>
  <c r="I1910" i="1"/>
  <c r="BM1736" i="1"/>
  <c r="AG517" i="1"/>
  <c r="AK1173" i="1"/>
  <c r="AG2198" i="1"/>
  <c r="BU1708" i="1"/>
  <c r="AG1783" i="1"/>
  <c r="Y2364" i="1"/>
  <c r="AK784" i="1"/>
  <c r="Q1405" i="1"/>
  <c r="AS272" i="1"/>
  <c r="U1468" i="1"/>
  <c r="AG1254" i="1"/>
  <c r="M659" i="1"/>
  <c r="I1929" i="1"/>
  <c r="AW603" i="1"/>
  <c r="AC911" i="1"/>
  <c r="AG1357" i="1"/>
  <c r="Y1896" i="1"/>
  <c r="AG1051" i="1"/>
  <c r="AS355" i="1"/>
  <c r="M860" i="1"/>
  <c r="M2002" i="1"/>
  <c r="Q419" i="1"/>
  <c r="Y1097" i="1"/>
  <c r="AO1414" i="1"/>
  <c r="Q306" i="1"/>
  <c r="AK865" i="1"/>
  <c r="U1847" i="1"/>
  <c r="AG2049" i="1"/>
  <c r="AC2268" i="1"/>
  <c r="I2171" i="1"/>
  <c r="BU1750" i="1"/>
  <c r="AO1712" i="1"/>
  <c r="M1792" i="1"/>
  <c r="AK1810" i="1"/>
  <c r="U2045" i="1"/>
  <c r="AG2377" i="1"/>
  <c r="Q2384" i="1"/>
  <c r="AS280" i="1"/>
  <c r="AC2227" i="1"/>
  <c r="AO1433" i="1"/>
  <c r="U1268" i="1"/>
  <c r="I1796" i="1"/>
  <c r="BQ2245" i="1"/>
  <c r="U2183" i="1"/>
  <c r="M881" i="1"/>
  <c r="U2353" i="1"/>
  <c r="BY1644" i="1"/>
  <c r="AS309" i="1"/>
  <c r="Y2164" i="1"/>
  <c r="BA621" i="1"/>
  <c r="AO1453" i="1"/>
  <c r="U1894" i="1"/>
  <c r="AC754" i="1"/>
  <c r="Q655" i="1"/>
  <c r="AC1324" i="1"/>
  <c r="BQ1931" i="1"/>
  <c r="I2086" i="1"/>
  <c r="BM1677" i="1"/>
  <c r="Y1247" i="1"/>
  <c r="AG1560" i="1"/>
  <c r="CC2496" i="1"/>
  <c r="U532" i="1"/>
  <c r="BE377" i="1"/>
  <c r="M861" i="1"/>
  <c r="AG2059" i="1"/>
  <c r="AO628" i="1"/>
  <c r="U1820" i="1"/>
  <c r="U1485" i="1"/>
  <c r="AW1782" i="1"/>
  <c r="AG686" i="1"/>
  <c r="AS1783" i="1"/>
  <c r="M1387" i="1"/>
  <c r="Q2022" i="1"/>
  <c r="AK425" i="1"/>
  <c r="U1142" i="1"/>
  <c r="U1657" i="1"/>
  <c r="Y376" i="1"/>
  <c r="Q1684" i="1"/>
  <c r="AO1418" i="1"/>
  <c r="I1258" i="1"/>
  <c r="I2045" i="1"/>
  <c r="BE362" i="1"/>
  <c r="AK1103" i="1"/>
  <c r="I1653" i="1"/>
  <c r="BE805" i="1"/>
  <c r="Q1876" i="1"/>
  <c r="BU2071" i="1"/>
  <c r="AC2318" i="1"/>
  <c r="M2225" i="1"/>
  <c r="BQ1744" i="1"/>
  <c r="AO393" i="1"/>
  <c r="AK1897" i="1"/>
  <c r="AG2093" i="1"/>
  <c r="Q2373" i="1"/>
  <c r="AS2238" i="1"/>
  <c r="U2184" i="1"/>
  <c r="AC1146" i="1"/>
  <c r="BU2365" i="1"/>
  <c r="Q2380" i="1"/>
  <c r="BE434" i="1"/>
  <c r="BY2588" i="1"/>
  <c r="M1322" i="1"/>
  <c r="Q1138" i="1"/>
  <c r="AK1615" i="1"/>
  <c r="CG1537" i="1"/>
  <c r="AK1288" i="1"/>
  <c r="I1883" i="1"/>
  <c r="AC344" i="1"/>
  <c r="AO1300" i="1"/>
  <c r="U1876" i="1"/>
  <c r="U1307" i="1"/>
  <c r="AO1441" i="1"/>
  <c r="AK1833" i="1"/>
  <c r="BE630" i="1"/>
  <c r="AO818" i="1"/>
  <c r="U1538" i="1"/>
  <c r="BA1869" i="1"/>
  <c r="AO851" i="1"/>
  <c r="BU1810" i="1"/>
  <c r="Q270" i="1"/>
  <c r="AK1152" i="1"/>
  <c r="BU2162" i="1"/>
  <c r="AO867" i="1"/>
  <c r="I1140" i="1"/>
  <c r="BA634" i="1"/>
  <c r="U1191" i="1"/>
  <c r="M1700" i="1"/>
  <c r="AO957" i="1"/>
  <c r="AK2155" i="1"/>
  <c r="AC2190" i="1"/>
  <c r="AK1757" i="1"/>
  <c r="AO573" i="1"/>
  <c r="U1111" i="1"/>
  <c r="M2052" i="1"/>
  <c r="AC2384" i="1"/>
  <c r="AO1519" i="1"/>
  <c r="AG1874" i="1"/>
  <c r="BU1938" i="1"/>
  <c r="BU2281" i="1"/>
  <c r="M2325" i="1"/>
  <c r="U2227" i="1"/>
  <c r="BU2561" i="1"/>
  <c r="I2275" i="1"/>
  <c r="I2337" i="1"/>
  <c r="I2393" i="1"/>
  <c r="U2542" i="1"/>
  <c r="M2531" i="1"/>
  <c r="BY2272" i="1"/>
  <c r="AK2345" i="1"/>
  <c r="AO812" i="1"/>
  <c r="AK1110" i="1"/>
  <c r="AC1373" i="1"/>
  <c r="I1586" i="1"/>
  <c r="M1910" i="1"/>
  <c r="CC1720" i="1"/>
  <c r="I488" i="1"/>
  <c r="U1093" i="1"/>
  <c r="BQ2057" i="1"/>
  <c r="BA715" i="1"/>
  <c r="U1887" i="1"/>
  <c r="U665" i="1"/>
  <c r="Q1692" i="1"/>
  <c r="AG2153" i="1"/>
  <c r="AC579" i="1"/>
  <c r="CG2331" i="1"/>
  <c r="BI1811" i="1"/>
  <c r="AO767" i="1"/>
  <c r="AK1212" i="1"/>
  <c r="AC1406" i="1"/>
  <c r="I1561" i="1"/>
  <c r="I2580" i="1"/>
  <c r="BA308" i="1"/>
  <c r="M1709" i="1"/>
  <c r="M266" i="1"/>
  <c r="AG1495" i="1"/>
  <c r="AC883" i="1"/>
  <c r="Q1440" i="1"/>
  <c r="BU1735" i="1"/>
  <c r="U1992" i="1"/>
  <c r="AO662" i="1"/>
  <c r="Q714" i="1"/>
  <c r="BA817" i="1"/>
  <c r="U1224" i="1"/>
  <c r="Q1355" i="1"/>
  <c r="Q1604" i="1"/>
  <c r="BQ2538" i="1"/>
  <c r="AO984" i="1"/>
  <c r="BA264" i="1"/>
  <c r="Q1751" i="1"/>
  <c r="Q407" i="1"/>
  <c r="AC1604" i="1"/>
  <c r="M883" i="1"/>
  <c r="I1467" i="1"/>
  <c r="BQ1946" i="1"/>
  <c r="AK2568" i="1"/>
  <c r="BA666" i="1"/>
  <c r="BA853" i="1"/>
  <c r="I704" i="1"/>
  <c r="Q1222" i="1"/>
  <c r="AK1518" i="1"/>
  <c r="AK1596" i="1"/>
  <c r="BQ2555" i="1"/>
  <c r="Q1980" i="1"/>
  <c r="M1266" i="1"/>
  <c r="I1215" i="1"/>
  <c r="AC1790" i="1"/>
  <c r="Q1987" i="1"/>
  <c r="AG2126" i="1"/>
  <c r="BQ2184" i="1"/>
  <c r="AC2365" i="1"/>
  <c r="Q2289" i="1"/>
  <c r="M2255" i="1"/>
  <c r="AO638" i="1"/>
  <c r="U1748" i="1"/>
  <c r="BQ2175" i="1"/>
  <c r="M2244" i="1"/>
  <c r="M1904" i="1"/>
  <c r="Q1616" i="1"/>
  <c r="BE386" i="1"/>
  <c r="AC1547" i="1"/>
  <c r="I1897" i="1"/>
  <c r="I2094" i="1"/>
  <c r="BU2363" i="1"/>
  <c r="AG2300" i="1"/>
  <c r="U2331" i="1"/>
  <c r="M2265" i="1"/>
  <c r="I2252" i="1"/>
  <c r="AG2007" i="1"/>
  <c r="I1932" i="1"/>
  <c r="AC2342" i="1"/>
  <c r="AS2538" i="1"/>
  <c r="AO1077" i="1"/>
  <c r="Q2059" i="1"/>
  <c r="AC1491" i="1"/>
  <c r="M1834" i="1"/>
  <c r="AC1985" i="1"/>
  <c r="AG2020" i="1"/>
  <c r="BQ2206" i="1"/>
  <c r="AC2288" i="1"/>
  <c r="Q2272" i="1"/>
  <c r="I2322" i="1"/>
  <c r="AW782" i="1"/>
  <c r="Q2020" i="1"/>
  <c r="U2239" i="1"/>
  <c r="BY2076" i="1"/>
  <c r="AS1840" i="1"/>
  <c r="AW2552" i="1"/>
  <c r="BU1618" i="1"/>
  <c r="AS413" i="1"/>
  <c r="I834" i="1"/>
  <c r="I770" i="1"/>
  <c r="AC951" i="1"/>
  <c r="I1310" i="1"/>
  <c r="Q1317" i="1"/>
  <c r="BQ1882" i="1"/>
  <c r="BU1803" i="1"/>
  <c r="I1980" i="1"/>
  <c r="AC613" i="1"/>
  <c r="M502" i="1"/>
  <c r="AC2576" i="1"/>
  <c r="U1139" i="1"/>
  <c r="U1411" i="1"/>
  <c r="U1646" i="1"/>
  <c r="Q1796" i="1"/>
  <c r="BQ2093" i="1"/>
  <c r="I372" i="1"/>
  <c r="BA2581" i="1"/>
  <c r="Y2099" i="1"/>
  <c r="BE676" i="1"/>
  <c r="AG1099" i="1"/>
  <c r="AO1510" i="1"/>
  <c r="AC1699" i="1"/>
  <c r="U1838" i="1"/>
  <c r="BE1566" i="1"/>
  <c r="AO2331" i="1"/>
  <c r="AG832" i="1"/>
  <c r="I1925" i="1"/>
  <c r="M389" i="1"/>
  <c r="AG1859" i="1"/>
  <c r="I734" i="1"/>
  <c r="Q1652" i="1"/>
  <c r="AK1989" i="1"/>
  <c r="BE525" i="1"/>
  <c r="AG468" i="1"/>
  <c r="M410" i="1"/>
  <c r="M1078" i="1"/>
  <c r="AG1310" i="1"/>
  <c r="AO1363" i="1"/>
  <c r="AC1691" i="1"/>
  <c r="Y2525" i="1"/>
  <c r="AW2374" i="1"/>
  <c r="AG823" i="1"/>
  <c r="I1880" i="1"/>
  <c r="Q257" i="1"/>
  <c r="AG1790" i="1"/>
  <c r="I798" i="1"/>
  <c r="AK1610" i="1"/>
  <c r="AK1988" i="1"/>
  <c r="BA456" i="1"/>
  <c r="M501" i="1"/>
  <c r="Q504" i="1"/>
  <c r="AO995" i="1"/>
  <c r="AG1259" i="1"/>
  <c r="AO1362" i="1"/>
  <c r="AC1587" i="1"/>
  <c r="CG1581" i="1"/>
  <c r="I2489" i="1"/>
  <c r="AG917" i="1"/>
  <c r="I1763" i="1"/>
  <c r="BM1453" i="1"/>
  <c r="AG1875" i="1"/>
  <c r="Q1112" i="1"/>
  <c r="M1954" i="1"/>
  <c r="M2126" i="1"/>
  <c r="Y2552" i="1"/>
  <c r="AG559" i="1"/>
  <c r="AO490" i="1"/>
  <c r="Y1147" i="1"/>
  <c r="AO1288" i="1"/>
  <c r="AG1684" i="1"/>
  <c r="AS2378" i="1"/>
  <c r="BA775" i="1"/>
  <c r="Y712" i="1"/>
  <c r="AK1513" i="1"/>
  <c r="U1757" i="1"/>
  <c r="BU2052" i="1"/>
  <c r="AG2042" i="1"/>
  <c r="BQ2168" i="1"/>
  <c r="AG2337" i="1"/>
  <c r="Q2402" i="1"/>
  <c r="BA1282" i="1"/>
  <c r="AG931" i="1"/>
  <c r="BU2122" i="1"/>
  <c r="U2168" i="1"/>
  <c r="BE2219" i="1"/>
  <c r="Q1945" i="1"/>
  <c r="I454" i="1"/>
  <c r="AK1121" i="1"/>
  <c r="AC1908" i="1"/>
  <c r="AG2000" i="1"/>
  <c r="AG2150" i="1"/>
  <c r="BQ2393" i="1"/>
  <c r="AC2378" i="1"/>
  <c r="Q2293" i="1"/>
  <c r="M2287" i="1"/>
  <c r="BA476" i="1"/>
  <c r="AG1751" i="1"/>
  <c r="BU2279" i="1"/>
  <c r="M2176" i="1"/>
  <c r="AC1597" i="1"/>
  <c r="AO1110" i="1"/>
  <c r="AC859" i="1"/>
  <c r="U1568" i="1"/>
  <c r="I1860" i="1"/>
  <c r="M2149" i="1"/>
  <c r="BU2282" i="1"/>
  <c r="AG2372" i="1"/>
  <c r="U2177" i="1"/>
  <c r="Q2371" i="1"/>
  <c r="I2192" i="1"/>
  <c r="M1980" i="1"/>
  <c r="BQ2121" i="1"/>
  <c r="AC2280" i="1"/>
  <c r="BY2099" i="1"/>
  <c r="BM1868" i="1"/>
  <c r="CG2167" i="1"/>
  <c r="BQ1475" i="1"/>
  <c r="CC1985" i="1"/>
  <c r="Y770" i="1"/>
  <c r="AK721" i="1"/>
  <c r="AG768" i="1"/>
  <c r="AC1224" i="1"/>
  <c r="I1397" i="1"/>
  <c r="AK1653" i="1"/>
  <c r="I1742" i="1"/>
  <c r="M1987" i="1"/>
  <c r="BE333" i="1"/>
  <c r="BI2126" i="1"/>
  <c r="Y1709" i="1"/>
  <c r="Y1211" i="1"/>
  <c r="AO1201" i="1"/>
  <c r="AG1582" i="1"/>
  <c r="AG1796" i="1"/>
  <c r="BU1929" i="1"/>
  <c r="AG1947" i="1"/>
  <c r="AK665" i="1"/>
  <c r="AC816" i="1"/>
  <c r="I728" i="1"/>
  <c r="Q1169" i="1"/>
  <c r="AK1415" i="1"/>
  <c r="AK1546" i="1"/>
  <c r="AC1758" i="1"/>
  <c r="AW1874" i="1"/>
  <c r="CC1614" i="1"/>
  <c r="AG869" i="1"/>
  <c r="I1803" i="1"/>
  <c r="AS1848" i="1"/>
  <c r="AG1842" i="1"/>
  <c r="BE861" i="1"/>
  <c r="AK1581" i="1"/>
  <c r="AK2021" i="1"/>
  <c r="AG557" i="1"/>
  <c r="AC440" i="1"/>
  <c r="AC533" i="1"/>
  <c r="AO921" i="1"/>
  <c r="AG1246" i="1"/>
  <c r="AO1372" i="1"/>
  <c r="AC1540" i="1"/>
  <c r="M1401" i="1"/>
  <c r="BY1617" i="1"/>
  <c r="AG1002" i="1"/>
  <c r="I1807" i="1"/>
  <c r="BQ250" i="1"/>
  <c r="AG1757" i="1"/>
  <c r="AW750" i="1"/>
  <c r="AK1692" i="1"/>
  <c r="AK2037" i="1"/>
  <c r="AC587" i="1"/>
  <c r="Y532" i="1"/>
  <c r="I461" i="1"/>
  <c r="AO922" i="1"/>
  <c r="AG1287" i="1"/>
  <c r="AO1516" i="1"/>
  <c r="AC1646" i="1"/>
  <c r="AW1751" i="1"/>
  <c r="Y1404" i="1"/>
  <c r="AG844" i="1"/>
  <c r="I1762" i="1"/>
  <c r="Y1910" i="1"/>
  <c r="AG1791" i="1"/>
  <c r="BA659" i="1"/>
  <c r="AC1595" i="1"/>
  <c r="AK2009" i="1"/>
  <c r="Y589" i="1"/>
  <c r="BU1441" i="1"/>
  <c r="AK525" i="1"/>
  <c r="AO999" i="1"/>
  <c r="AG1272" i="1"/>
  <c r="AO1334" i="1"/>
  <c r="AC1617" i="1"/>
  <c r="AO949" i="1"/>
  <c r="BA404" i="1"/>
  <c r="BE2435" i="1"/>
  <c r="AO1462" i="1"/>
  <c r="M1959" i="1"/>
  <c r="BU2094" i="1"/>
  <c r="AG2045" i="1"/>
  <c r="BQ2241" i="1"/>
  <c r="AC2400" i="1"/>
  <c r="Q2296" i="1"/>
  <c r="I2401" i="1"/>
  <c r="CC1796" i="1"/>
  <c r="Q2140" i="1"/>
  <c r="AC2300" i="1"/>
  <c r="BY2259" i="1"/>
  <c r="BA686" i="1"/>
  <c r="AG2003" i="1"/>
  <c r="AO881" i="1"/>
  <c r="AG1833" i="1"/>
  <c r="U1933" i="1"/>
  <c r="BU2119" i="1"/>
  <c r="BU2367" i="1"/>
  <c r="AC2233" i="1"/>
  <c r="U2219" i="1"/>
  <c r="M2247" i="1"/>
  <c r="Q2007" i="1"/>
  <c r="U1846" i="1"/>
  <c r="BQ2255" i="1"/>
  <c r="I2182" i="1"/>
  <c r="M1589" i="1"/>
  <c r="Q1517" i="1"/>
  <c r="Q651" i="1"/>
  <c r="Q1597" i="1"/>
  <c r="I1747" i="1"/>
  <c r="M2132" i="1"/>
  <c r="BU2197" i="1"/>
  <c r="AG2288" i="1"/>
  <c r="U2255" i="1"/>
  <c r="Q2325" i="1"/>
  <c r="I2169" i="1"/>
  <c r="BA2590" i="1"/>
  <c r="U1988" i="1"/>
  <c r="U2203" i="1"/>
  <c r="BY2078" i="1"/>
  <c r="U2531" i="1"/>
  <c r="BU2560" i="1"/>
  <c r="Q2560" i="1"/>
  <c r="I2267" i="1"/>
  <c r="I2279" i="1"/>
  <c r="I2293" i="1"/>
  <c r="I2317" i="1"/>
  <c r="I2336" i="1"/>
  <c r="I2343" i="1"/>
  <c r="I2380" i="1"/>
  <c r="I2392" i="1"/>
  <c r="Q2534" i="1"/>
  <c r="AG2539" i="1"/>
  <c r="Q2540" i="1"/>
  <c r="AC2542" i="1"/>
  <c r="M2504" i="1"/>
  <c r="M2408" i="1"/>
  <c r="M2533" i="1"/>
  <c r="M2503" i="1"/>
  <c r="BY2286" i="1"/>
  <c r="BY2274" i="1"/>
  <c r="BQ2296" i="1"/>
  <c r="AC285" i="1"/>
  <c r="AG1029" i="1"/>
  <c r="Q1366" i="1"/>
  <c r="U2127" i="1"/>
  <c r="U782" i="1"/>
  <c r="AG993" i="1"/>
  <c r="I1504" i="1"/>
  <c r="AW377" i="1"/>
  <c r="Q1800" i="1"/>
  <c r="BU2000" i="1"/>
  <c r="AC1831" i="1"/>
  <c r="BM1915" i="1"/>
  <c r="I813" i="1"/>
  <c r="AK1418" i="1"/>
  <c r="U1002" i="1"/>
  <c r="AC1457" i="1"/>
  <c r="AO1167" i="1"/>
  <c r="Q1189" i="1"/>
  <c r="AK1972" i="1"/>
  <c r="BE460" i="1"/>
  <c r="Q1078" i="1"/>
  <c r="AG1638" i="1"/>
  <c r="I657" i="1"/>
  <c r="M874" i="1"/>
  <c r="BQ1678" i="1"/>
  <c r="BU2190" i="1"/>
  <c r="Q2387" i="1"/>
  <c r="I781" i="1"/>
  <c r="AG2122" i="1"/>
  <c r="BE432" i="1"/>
  <c r="BM2436" i="1"/>
  <c r="U1848" i="1"/>
  <c r="AG2097" i="1"/>
  <c r="U2252" i="1"/>
  <c r="I2185" i="1"/>
  <c r="AK1848" i="1"/>
  <c r="M2183" i="1"/>
  <c r="I1128" i="1"/>
  <c r="M2079" i="1"/>
  <c r="AG2290" i="1"/>
  <c r="Q2286" i="1"/>
  <c r="AC2000" i="1"/>
  <c r="BQ2276" i="1"/>
  <c r="Y1995" i="1"/>
  <c r="AC1819" i="1"/>
  <c r="M1301" i="1"/>
  <c r="AO1173" i="1"/>
  <c r="AK1747" i="1"/>
  <c r="BU2024" i="1"/>
  <c r="M820" i="1"/>
  <c r="Q1201" i="1"/>
  <c r="Q1702" i="1"/>
  <c r="AK1975" i="1"/>
  <c r="CC1582" i="1"/>
  <c r="AO753" i="1"/>
  <c r="AC1422" i="1"/>
  <c r="M1761" i="1"/>
  <c r="U526" i="1"/>
  <c r="BQ2128" i="1"/>
  <c r="AO1336" i="1"/>
  <c r="AC1103" i="1"/>
  <c r="BU1376" i="1"/>
  <c r="Y2174" i="1"/>
  <c r="AK1099" i="1"/>
  <c r="I1644" i="1"/>
  <c r="M1406" i="1"/>
  <c r="AK1994" i="1"/>
  <c r="M1806" i="1"/>
  <c r="I1274" i="1"/>
  <c r="I2052" i="1"/>
  <c r="AS316" i="1"/>
  <c r="U1513" i="1"/>
  <c r="I1632" i="1"/>
  <c r="BI1721" i="1"/>
  <c r="AK2038" i="1"/>
  <c r="M1742" i="1"/>
  <c r="BQ1846" i="1"/>
  <c r="BI1342" i="1"/>
  <c r="AO2182" i="1"/>
  <c r="U1450" i="1"/>
  <c r="BY1456" i="1"/>
  <c r="AC2106" i="1"/>
  <c r="M1798" i="1"/>
  <c r="BU2399" i="1"/>
  <c r="Q2219" i="1"/>
  <c r="AK1439" i="1"/>
  <c r="AS1867" i="1"/>
  <c r="U1728" i="1"/>
  <c r="BU2398" i="1"/>
  <c r="M2227" i="1"/>
  <c r="I2232" i="1"/>
  <c r="BM2297" i="1"/>
  <c r="Q2154" i="1"/>
  <c r="AG2400" i="1"/>
  <c r="Q2174" i="1"/>
  <c r="BU2036" i="1"/>
  <c r="BY2091" i="1"/>
  <c r="BA1972" i="1"/>
  <c r="I824" i="1"/>
  <c r="I1259" i="1"/>
  <c r="I2038" i="1"/>
  <c r="BE553" i="1"/>
  <c r="U1408" i="1"/>
  <c r="M1986" i="1"/>
  <c r="BY2209" i="1"/>
  <c r="AO1468" i="1"/>
  <c r="AK2182" i="1"/>
  <c r="Q1639" i="1"/>
  <c r="M1782" i="1"/>
  <c r="I2080" i="1"/>
  <c r="BA2253" i="1"/>
  <c r="Y1525" i="1"/>
  <c r="AW2261" i="1"/>
  <c r="I1222" i="1"/>
  <c r="BA599" i="1"/>
  <c r="U1138" i="1"/>
  <c r="BQ2463" i="1"/>
  <c r="Q1191" i="1"/>
  <c r="CC1974" i="1"/>
  <c r="CG1470" i="1"/>
  <c r="AO846" i="1"/>
  <c r="U1653" i="1"/>
  <c r="AC2028" i="1"/>
  <c r="AC2024" i="1"/>
  <c r="AC2339" i="1"/>
  <c r="AW718" i="1"/>
  <c r="BU2336" i="1"/>
  <c r="I2107" i="1"/>
  <c r="BQ2010" i="1"/>
  <c r="U2191" i="1"/>
  <c r="AG1141" i="1"/>
  <c r="I2189" i="1"/>
  <c r="Q662" i="1"/>
  <c r="AG2136" i="1"/>
  <c r="Q2398" i="1"/>
  <c r="Q1888" i="1"/>
  <c r="I2237" i="1"/>
  <c r="I2266" i="1"/>
  <c r="I2316" i="1"/>
  <c r="I2373" i="1"/>
  <c r="Q2535" i="1"/>
  <c r="AC2540" i="1"/>
  <c r="M2539" i="1"/>
  <c r="BY2279" i="1"/>
  <c r="M865" i="1"/>
  <c r="AC956" i="1"/>
  <c r="I1210" i="1"/>
  <c r="Y1316" i="1"/>
  <c r="BQ1890" i="1"/>
  <c r="BU1888" i="1"/>
  <c r="BI1460" i="1"/>
  <c r="AS574" i="1"/>
  <c r="U1439" i="1"/>
  <c r="AG343" i="1"/>
  <c r="AG1176" i="1"/>
  <c r="BU2150" i="1"/>
  <c r="AG783" i="1"/>
  <c r="AC1814" i="1"/>
  <c r="AC2009" i="1"/>
  <c r="CG1593" i="1"/>
  <c r="BA874" i="1"/>
  <c r="U747" i="1"/>
  <c r="Q910" i="1"/>
  <c r="I1120" i="1"/>
  <c r="M1337" i="1"/>
  <c r="AK1828" i="1"/>
  <c r="BM1449" i="1"/>
  <c r="AS488" i="1"/>
  <c r="AC1502" i="1"/>
  <c r="BY2422" i="1"/>
  <c r="AO1285" i="1"/>
  <c r="U2146" i="1"/>
  <c r="Q1239" i="1"/>
  <c r="M1951" i="1"/>
  <c r="M2044" i="1"/>
  <c r="CC2463" i="1"/>
  <c r="Y414" i="1"/>
  <c r="AO427" i="1"/>
  <c r="Y1271" i="1"/>
  <c r="AO1100" i="1"/>
  <c r="AG1679" i="1"/>
  <c r="I1966" i="1"/>
  <c r="AC525" i="1"/>
  <c r="AS524" i="1"/>
  <c r="U1713" i="1"/>
  <c r="BA518" i="1"/>
  <c r="AO1484" i="1"/>
  <c r="CC2583" i="1"/>
  <c r="AC1188" i="1"/>
  <c r="BU1841" i="1"/>
  <c r="I2078" i="1"/>
  <c r="AS662" i="1"/>
  <c r="Y2456" i="1"/>
  <c r="U1719" i="1"/>
  <c r="U1156" i="1"/>
  <c r="U1406" i="1"/>
  <c r="U1547" i="1"/>
  <c r="BI2006" i="1"/>
  <c r="Q1125" i="1"/>
  <c r="BU2140" i="1"/>
  <c r="AC952" i="1"/>
  <c r="AG1726" i="1"/>
  <c r="BQ2087" i="1"/>
  <c r="BU2072" i="1"/>
  <c r="BU2189" i="1"/>
  <c r="AC2168" i="1"/>
  <c r="U2373" i="1"/>
  <c r="M2399" i="1"/>
  <c r="AG1985" i="1"/>
  <c r="I1686" i="1"/>
  <c r="BU2195" i="1"/>
  <c r="Q2401" i="1"/>
  <c r="AO832" i="1"/>
  <c r="Q750" i="1"/>
  <c r="I441" i="1"/>
  <c r="AO1503" i="1"/>
  <c r="M1937" i="1"/>
  <c r="BU2057" i="1"/>
  <c r="AG2037" i="1"/>
  <c r="BQ2377" i="1"/>
  <c r="AG2338" i="1"/>
  <c r="Q2324" i="1"/>
  <c r="I2349" i="1"/>
  <c r="AK1586" i="1"/>
  <c r="AC1813" i="1"/>
  <c r="BQ2253" i="1"/>
  <c r="M2248" i="1"/>
  <c r="BQ2156" i="1"/>
  <c r="BQ1862" i="1"/>
  <c r="U2358" i="1"/>
  <c r="I1541" i="1"/>
  <c r="BU1790" i="1"/>
  <c r="I2079" i="1"/>
  <c r="BU2293" i="1"/>
  <c r="AG2391" i="1"/>
  <c r="AK305" i="1"/>
  <c r="Y820" i="1"/>
  <c r="BY1779" i="1"/>
  <c r="AK2310" i="1"/>
  <c r="AS2171" i="1"/>
  <c r="AW2490" i="1"/>
  <c r="AK529" i="1"/>
  <c r="BE1355" i="1"/>
  <c r="AC258" i="1"/>
  <c r="Y2461" i="1"/>
  <c r="AO1638" i="1"/>
  <c r="BI2154" i="1"/>
  <c r="CG1966" i="1"/>
  <c r="BI2365" i="1"/>
  <c r="BY1321" i="1"/>
  <c r="AW2136" i="1"/>
  <c r="AO280" i="1"/>
  <c r="Y704" i="1"/>
  <c r="CC1600" i="1"/>
  <c r="I2477" i="1"/>
  <c r="CG2252" i="1"/>
  <c r="CC2568" i="1"/>
  <c r="BA263" i="1"/>
  <c r="BI305" i="1"/>
  <c r="Q393" i="1"/>
  <c r="BM2582" i="1"/>
  <c r="CC1541" i="1"/>
  <c r="Q2259" i="1"/>
  <c r="AS1938" i="1"/>
  <c r="AW2447" i="1"/>
  <c r="AO1594" i="1"/>
  <c r="CC1947" i="1"/>
  <c r="AG335" i="1"/>
  <c r="U670" i="1"/>
  <c r="AG1327" i="1"/>
  <c r="BE2444" i="1"/>
  <c r="BE1888" i="1"/>
  <c r="AS468" i="1"/>
  <c r="CC2307" i="1"/>
  <c r="AS1925" i="1"/>
  <c r="AW1177" i="1"/>
  <c r="AK2266" i="1"/>
  <c r="Q802" i="1"/>
  <c r="Q659" i="1"/>
  <c r="AG767" i="1"/>
  <c r="AC1307" i="1"/>
  <c r="I1519" i="1"/>
  <c r="BQ1825" i="1"/>
  <c r="I1757" i="1"/>
  <c r="M2055" i="1"/>
  <c r="Q307" i="1"/>
  <c r="AS1667" i="1"/>
  <c r="BU2360" i="1"/>
  <c r="Y1161" i="1"/>
  <c r="AO1302" i="1"/>
  <c r="AG1702" i="1"/>
  <c r="AG1950" i="1"/>
  <c r="BQ1943" i="1"/>
  <c r="AS307" i="1"/>
  <c r="Y748" i="1"/>
  <c r="BE803" i="1"/>
  <c r="BA855" i="1"/>
  <c r="AG1092" i="1"/>
  <c r="AK1357" i="1"/>
  <c r="AK1559" i="1"/>
  <c r="U1912" i="1"/>
  <c r="BA1736" i="1"/>
  <c r="AS1965" i="1"/>
  <c r="BE1981" i="1"/>
  <c r="BE845" i="1"/>
  <c r="AG2457" i="1"/>
  <c r="BI2302" i="1"/>
  <c r="U2428" i="1"/>
  <c r="AG1819" i="1"/>
  <c r="BA726" i="1"/>
  <c r="AW776" i="1"/>
  <c r="AO1021" i="1"/>
  <c r="I1089" i="1"/>
  <c r="AG1483" i="1"/>
  <c r="AK1925" i="1"/>
  <c r="BU1714" i="1"/>
  <c r="U2037" i="1"/>
  <c r="I432" i="1"/>
  <c r="BE868" i="1"/>
  <c r="Q1019" i="1"/>
  <c r="AG1146" i="1"/>
  <c r="AO1421" i="1"/>
  <c r="AC1643" i="1"/>
  <c r="U1888" i="1"/>
  <c r="BU2044" i="1"/>
  <c r="AC860" i="1"/>
  <c r="M699" i="1"/>
  <c r="Q844" i="1"/>
  <c r="Q1300" i="1"/>
  <c r="Q1491" i="1"/>
  <c r="Q1629" i="1"/>
  <c r="AO2507" i="1"/>
  <c r="BE491" i="1"/>
  <c r="BM1804" i="1"/>
  <c r="BU1651" i="1"/>
  <c r="AC501" i="1"/>
  <c r="BE2244" i="1"/>
  <c r="M610" i="1"/>
  <c r="CC2477" i="1"/>
  <c r="BQ2527" i="1"/>
  <c r="AW791" i="1"/>
  <c r="BE1720" i="1"/>
  <c r="BM1097" i="1"/>
  <c r="CC1552" i="1"/>
  <c r="Q1051" i="1"/>
  <c r="CC1617" i="1"/>
  <c r="Y908" i="1"/>
  <c r="AW1805" i="1"/>
  <c r="M1061" i="1"/>
  <c r="U2210" i="1"/>
  <c r="BQ1313" i="1"/>
  <c r="CC1839" i="1"/>
  <c r="BE771" i="1"/>
  <c r="BY1400" i="1"/>
  <c r="I531" i="1"/>
  <c r="AS564" i="1"/>
  <c r="BU2444" i="1"/>
  <c r="AC417" i="1"/>
  <c r="BI2595" i="1"/>
  <c r="U404" i="1"/>
  <c r="AG2234" i="1"/>
  <c r="AC994" i="1"/>
  <c r="AC616" i="1"/>
  <c r="BY845" i="1"/>
  <c r="BM2535" i="1"/>
  <c r="CG1825" i="1"/>
  <c r="M1719" i="1"/>
  <c r="CG2010" i="1"/>
  <c r="AK881" i="1"/>
  <c r="Y1852" i="1"/>
  <c r="BE279" i="1"/>
  <c r="Q483" i="1"/>
  <c r="AK2528" i="1"/>
  <c r="U272" i="1"/>
  <c r="BI1945" i="1"/>
  <c r="I405" i="1"/>
  <c r="AS2440" i="1"/>
  <c r="BI1273" i="1"/>
  <c r="M532" i="1"/>
  <c r="AW945" i="1"/>
  <c r="BU872" i="1"/>
  <c r="AW1939" i="1"/>
  <c r="AS1474" i="1"/>
  <c r="BI2174" i="1"/>
  <c r="AK819" i="1"/>
  <c r="CC1632" i="1"/>
  <c r="I410" i="1"/>
  <c r="AG607" i="1"/>
  <c r="I1037" i="1"/>
  <c r="I281" i="1"/>
  <c r="AS1407" i="1"/>
  <c r="AO453" i="1"/>
  <c r="BM2524" i="1"/>
  <c r="M1621" i="1"/>
  <c r="AK453" i="1"/>
  <c r="M1715" i="1"/>
  <c r="BM2573" i="1"/>
  <c r="Y823" i="1"/>
  <c r="AS2125" i="1"/>
  <c r="BY1758" i="1"/>
  <c r="AW1728" i="1"/>
  <c r="CG1901" i="1"/>
  <c r="I2360" i="1"/>
  <c r="AW1692" i="1"/>
  <c r="AW747" i="1"/>
  <c r="BE806" i="1"/>
  <c r="AO1020" i="1"/>
  <c r="I1271" i="1"/>
  <c r="AG1447" i="1"/>
  <c r="AK1812" i="1"/>
  <c r="BU1939" i="1"/>
  <c r="U2156" i="1"/>
  <c r="M337" i="1"/>
  <c r="AW602" i="1"/>
  <c r="I812" i="1"/>
  <c r="Q1252" i="1"/>
  <c r="AK1337" i="1"/>
  <c r="AK1713" i="1"/>
  <c r="AC1779" i="1"/>
  <c r="Q2119" i="1"/>
  <c r="AK1965" i="1"/>
  <c r="M552" i="1"/>
  <c r="AG277" i="1"/>
  <c r="AG930" i="1"/>
  <c r="AK1246" i="1"/>
  <c r="AC1344" i="1"/>
  <c r="M1677" i="1"/>
  <c r="I1861" i="1"/>
  <c r="U560" i="1"/>
  <c r="M1548" i="1"/>
  <c r="CC2038" i="1"/>
  <c r="BQ522" i="1"/>
  <c r="M1555" i="1"/>
  <c r="BM1772" i="1"/>
  <c r="BE308" i="1"/>
  <c r="U666" i="1"/>
  <c r="AW721" i="1"/>
  <c r="AW778" i="1"/>
  <c r="AG1258" i="1"/>
  <c r="AK1467" i="1"/>
  <c r="AC1698" i="1"/>
  <c r="U1811" i="1"/>
  <c r="Q2073" i="1"/>
  <c r="BE2174" i="1"/>
  <c r="BE810" i="1"/>
  <c r="AW616" i="1"/>
  <c r="AK904" i="1"/>
  <c r="I1154" i="1"/>
  <c r="AG1484" i="1"/>
  <c r="AK1936" i="1"/>
  <c r="BU1902" i="1"/>
  <c r="I2155" i="1"/>
  <c r="M637" i="1"/>
  <c r="BA271" i="1"/>
  <c r="AO676" i="1"/>
  <c r="U1253" i="1"/>
  <c r="U1407" i="1"/>
  <c r="U1610" i="1"/>
  <c r="BE2374" i="1"/>
  <c r="AO452" i="1"/>
  <c r="BI2122" i="1"/>
  <c r="M316" i="1"/>
  <c r="AO2024" i="1"/>
  <c r="I2015" i="1"/>
  <c r="CG2220" i="1"/>
  <c r="AO2072" i="1"/>
  <c r="Y2153" i="1"/>
  <c r="AO2386" i="1"/>
  <c r="CC1414" i="1"/>
  <c r="BE2293" i="1"/>
  <c r="AK2014" i="1"/>
  <c r="AW2332" i="1"/>
  <c r="M2063" i="1"/>
  <c r="CC2450" i="1"/>
  <c r="M1295" i="1"/>
  <c r="BI2125" i="1"/>
  <c r="BM1475" i="1"/>
  <c r="AG327" i="1"/>
  <c r="AK1674" i="1"/>
  <c r="CC1383" i="1"/>
  <c r="AC2405" i="1"/>
  <c r="BA2056" i="1"/>
  <c r="M617" i="1"/>
  <c r="CG883" i="1"/>
  <c r="AO362" i="1"/>
  <c r="CG1275" i="1"/>
  <c r="BE1903" i="1"/>
  <c r="CC873" i="1"/>
  <c r="BM1779" i="1"/>
  <c r="AW2462" i="1"/>
  <c r="BQ1477" i="1"/>
  <c r="I986" i="1"/>
  <c r="U384" i="1"/>
  <c r="M1363" i="1"/>
  <c r="AC470" i="1"/>
  <c r="CG2021" i="1"/>
  <c r="AO2169" i="1"/>
  <c r="BY1874" i="1"/>
  <c r="BY1988" i="1"/>
  <c r="BU727" i="1"/>
  <c r="BQ2357" i="1"/>
  <c r="BE1096" i="1"/>
  <c r="AC281" i="1"/>
  <c r="BI1825" i="1"/>
  <c r="AG487" i="1"/>
  <c r="M606" i="1"/>
  <c r="Y776" i="1"/>
  <c r="CG2199" i="1"/>
  <c r="BU1293" i="1"/>
  <c r="BA1918" i="1"/>
  <c r="AO651" i="1"/>
  <c r="CC2372" i="1"/>
  <c r="Y2475" i="1"/>
  <c r="BY1980" i="1"/>
  <c r="BM2574" i="1"/>
  <c r="BE2090" i="1"/>
  <c r="AW1180" i="1"/>
  <c r="BE1610" i="1"/>
  <c r="AO496" i="1"/>
  <c r="BA1306" i="1"/>
  <c r="U2307" i="1"/>
  <c r="AK720" i="1"/>
  <c r="BA1580" i="1"/>
  <c r="AS433" i="1"/>
  <c r="AG1572" i="1"/>
  <c r="BU2524" i="1"/>
  <c r="BY2164" i="1"/>
  <c r="AW1714" i="1"/>
  <c r="AS2539" i="1"/>
  <c r="Y456" i="1"/>
  <c r="U1965" i="1"/>
  <c r="BE503" i="1"/>
  <c r="AO915" i="1"/>
  <c r="AK1119" i="1"/>
  <c r="AO1496" i="1"/>
  <c r="I1698" i="1"/>
  <c r="M1790" i="1"/>
  <c r="AC2035" i="1"/>
  <c r="AG1671" i="1"/>
  <c r="AW820" i="1"/>
  <c r="BA860" i="1"/>
  <c r="AC907" i="1"/>
  <c r="I1299" i="1"/>
  <c r="AG1345" i="1"/>
  <c r="AK1863" i="1"/>
  <c r="BU1890" i="1"/>
  <c r="I2119" i="1"/>
  <c r="U452" i="1"/>
  <c r="AK575" i="1"/>
  <c r="AS616" i="1"/>
  <c r="U1322" i="1"/>
  <c r="U1383" i="1"/>
  <c r="U1608" i="1"/>
  <c r="Q1947" i="1"/>
  <c r="BA2261" i="1"/>
  <c r="I376" i="1"/>
  <c r="BI2062" i="1"/>
  <c r="CG2323" i="1"/>
  <c r="AC1674" i="1"/>
  <c r="CG1414" i="1"/>
  <c r="BY2224" i="1"/>
  <c r="AS1551" i="1"/>
  <c r="AC705" i="1"/>
  <c r="BE383" i="1"/>
  <c r="AG860" i="1"/>
  <c r="AC1119" i="1"/>
  <c r="AC1334" i="1"/>
  <c r="M1603" i="1"/>
  <c r="I1826" i="1"/>
  <c r="M2090" i="1"/>
  <c r="CC2589" i="1"/>
  <c r="M624" i="1"/>
  <c r="Q488" i="1"/>
  <c r="Y1119" i="1"/>
  <c r="AO1152" i="1"/>
  <c r="AG1685" i="1"/>
  <c r="AG1912" i="1"/>
  <c r="BQ1685" i="1"/>
  <c r="Q1894" i="1"/>
  <c r="BE756" i="1"/>
  <c r="I712" i="1"/>
  <c r="M826" i="1"/>
  <c r="Q1310" i="1"/>
  <c r="Q1397" i="1"/>
  <c r="Q1554" i="1"/>
  <c r="CG939" i="1"/>
  <c r="BE1433" i="1"/>
  <c r="BM2454" i="1"/>
  <c r="BM798" i="1"/>
  <c r="AO2254" i="1"/>
  <c r="BM950" i="1"/>
  <c r="AG404" i="1"/>
  <c r="BQ2444" i="1"/>
  <c r="AG336" i="1"/>
  <c r="M249" i="1"/>
  <c r="Y1111" i="1"/>
  <c r="AO1177" i="1"/>
  <c r="AG1579" i="1"/>
  <c r="AK1786" i="1"/>
  <c r="BQ1762" i="1"/>
  <c r="U2139" i="1"/>
  <c r="BE749" i="1"/>
  <c r="I722" i="1"/>
  <c r="M830" i="1"/>
  <c r="Q1139" i="1"/>
  <c r="Q1498" i="1"/>
  <c r="Q1617" i="1"/>
  <c r="AC1861" i="1"/>
  <c r="AG2010" i="1"/>
  <c r="AK515" i="1"/>
  <c r="AK307" i="1"/>
  <c r="AW2036" i="1"/>
  <c r="AO785" i="1"/>
  <c r="AK1224" i="1"/>
  <c r="AC1492" i="1"/>
  <c r="I1685" i="1"/>
  <c r="M1938" i="1"/>
  <c r="Q1770" i="1"/>
  <c r="CG2315" i="1"/>
  <c r="Q1212" i="1"/>
  <c r="AG1973" i="1"/>
  <c r="AO865" i="1"/>
  <c r="M1874" i="1"/>
  <c r="AW697" i="1"/>
  <c r="AK1762" i="1"/>
  <c r="Q2143" i="1"/>
  <c r="AO1652" i="1"/>
  <c r="AO539" i="1"/>
  <c r="U320" i="1"/>
  <c r="AG1015" i="1"/>
  <c r="AK1142" i="1"/>
  <c r="AC1412" i="1"/>
  <c r="M1701" i="1"/>
  <c r="AW1449" i="1"/>
  <c r="AS2302" i="1"/>
  <c r="Q1286" i="1"/>
  <c r="Q2129" i="1"/>
  <c r="AG1077" i="1"/>
  <c r="I1834" i="1"/>
  <c r="M1314" i="1"/>
  <c r="AK1838" i="1"/>
  <c r="Q2024" i="1"/>
  <c r="CC2210" i="1"/>
  <c r="AG488" i="1"/>
  <c r="AS587" i="1"/>
  <c r="AG951" i="1"/>
  <c r="AK1272" i="1"/>
  <c r="AC1369" i="1"/>
  <c r="M1679" i="1"/>
  <c r="Y1924" i="1"/>
  <c r="BM1364" i="1"/>
  <c r="I1159" i="1"/>
  <c r="I1986" i="1"/>
  <c r="U1189" i="1"/>
  <c r="BQ1971" i="1"/>
  <c r="BY1078" i="1"/>
  <c r="Q1726" i="1"/>
  <c r="BU1999" i="1"/>
  <c r="AO2555" i="1"/>
  <c r="M797" i="1"/>
  <c r="M718" i="1"/>
  <c r="AG747" i="1"/>
  <c r="AC1225" i="1"/>
  <c r="I1349" i="1"/>
  <c r="BQ1912" i="1"/>
  <c r="I1733" i="1"/>
  <c r="AK1681" i="1"/>
  <c r="U529" i="1"/>
  <c r="AC1678" i="1"/>
  <c r="I1726" i="1"/>
  <c r="I2043" i="1"/>
  <c r="BU2177" i="1"/>
  <c r="AG2279" i="1"/>
  <c r="U2241" i="1"/>
  <c r="Q2177" i="1"/>
  <c r="AK1209" i="1"/>
  <c r="I1370" i="1"/>
  <c r="AG2043" i="1"/>
  <c r="Q2231" i="1"/>
  <c r="Q1285" i="1"/>
  <c r="M271" i="1"/>
  <c r="AK455" i="1"/>
  <c r="AC1470" i="1"/>
  <c r="M1737" i="1"/>
  <c r="AC1981" i="1"/>
  <c r="AG2024" i="1"/>
  <c r="BQ2352" i="1"/>
  <c r="AC2239" i="1"/>
  <c r="Q2343" i="1"/>
  <c r="AC832" i="1"/>
  <c r="BE454" i="1"/>
  <c r="AC2002" i="1"/>
  <c r="U2399" i="1"/>
  <c r="AK1279" i="1"/>
  <c r="Q1188" i="1"/>
  <c r="BU2008" i="1"/>
  <c r="AC973" i="1"/>
  <c r="AG1777" i="1"/>
  <c r="BQ2024" i="1"/>
  <c r="BU2108" i="1"/>
  <c r="BU2351" i="1"/>
  <c r="AC2279" i="1"/>
  <c r="U2170" i="1"/>
  <c r="M2230" i="1"/>
  <c r="I817" i="1"/>
  <c r="AC1309" i="1"/>
  <c r="AG2128" i="1"/>
  <c r="I2300" i="1"/>
  <c r="BM1414" i="1"/>
  <c r="AC553" i="1"/>
  <c r="BA2006" i="1"/>
  <c r="AS1677" i="1"/>
  <c r="Y536" i="1"/>
  <c r="Q845" i="1"/>
  <c r="U809" i="1"/>
  <c r="Q1119" i="1"/>
  <c r="Q1418" i="1"/>
  <c r="Q1552" i="1"/>
  <c r="Q1799" i="1"/>
  <c r="AK1974" i="1"/>
  <c r="AK540" i="1"/>
  <c r="Y781" i="1"/>
  <c r="AC750" i="1"/>
  <c r="AG896" i="1"/>
  <c r="AC1149" i="1"/>
  <c r="I1510" i="1"/>
  <c r="M1581" i="1"/>
  <c r="I1814" i="1"/>
  <c r="M2076" i="1"/>
  <c r="AW2570" i="1"/>
  <c r="AW466" i="1"/>
  <c r="U336" i="1"/>
  <c r="Y1146" i="1"/>
  <c r="AO1260" i="1"/>
  <c r="AG1691" i="1"/>
  <c r="AG1888" i="1"/>
  <c r="Y1531" i="1"/>
  <c r="BE2143" i="1"/>
  <c r="BA844" i="1"/>
  <c r="AG1436" i="1"/>
  <c r="AW452" i="1"/>
  <c r="U1502" i="1"/>
  <c r="BE526" i="1"/>
  <c r="AG1307" i="1"/>
  <c r="I1924" i="1"/>
  <c r="M2073" i="1"/>
  <c r="Y516" i="1"/>
  <c r="I533" i="1"/>
  <c r="U291" i="1"/>
  <c r="U1168" i="1"/>
  <c r="U1399" i="1"/>
  <c r="U1685" i="1"/>
  <c r="BI1799" i="1"/>
  <c r="BQ349" i="1"/>
  <c r="AW817" i="1"/>
  <c r="AK1553" i="1"/>
  <c r="Q775" i="1"/>
  <c r="I1464" i="1"/>
  <c r="AS424" i="1"/>
  <c r="AO1253" i="1"/>
  <c r="BU1812" i="1"/>
  <c r="I2118" i="1"/>
  <c r="U510" i="1"/>
  <c r="AC410" i="1"/>
  <c r="AS501" i="1"/>
  <c r="U1261" i="1"/>
  <c r="U1415" i="1"/>
  <c r="U1546" i="1"/>
  <c r="BM2160" i="1"/>
  <c r="CG547" i="1"/>
  <c r="AW761" i="1"/>
  <c r="AC1618" i="1"/>
  <c r="Q880" i="1"/>
  <c r="I1441" i="1"/>
  <c r="BE392" i="1"/>
  <c r="AO1212" i="1"/>
  <c r="BU1923" i="1"/>
  <c r="I2058" i="1"/>
  <c r="M582" i="1"/>
  <c r="AS551" i="1"/>
  <c r="Q551" i="1"/>
  <c r="U1300" i="1"/>
  <c r="U1401" i="1"/>
  <c r="U1715" i="1"/>
  <c r="CC2525" i="1"/>
  <c r="Q1434" i="1"/>
  <c r="I2140" i="1"/>
  <c r="Y1112" i="1"/>
  <c r="Q1905" i="1"/>
  <c r="BQ2107" i="1"/>
  <c r="AK2143" i="1"/>
  <c r="BQ2304" i="1"/>
  <c r="AC2251" i="1"/>
  <c r="Q2392" i="1"/>
  <c r="M2275" i="1"/>
  <c r="I1348" i="1"/>
  <c r="I1926" i="1"/>
  <c r="BQ2203" i="1"/>
  <c r="BU2258" i="1"/>
  <c r="AO264" i="1"/>
  <c r="BU1712" i="1"/>
  <c r="AK719" i="1"/>
  <c r="AK1826" i="1"/>
  <c r="BQ1742" i="1"/>
  <c r="U2079" i="1"/>
  <c r="BU2304" i="1"/>
  <c r="AG2314" i="1"/>
  <c r="U2324" i="1"/>
  <c r="M2317" i="1"/>
  <c r="CG827" i="1"/>
  <c r="BA725" i="1"/>
  <c r="AC2038" i="1"/>
  <c r="U2351" i="1"/>
  <c r="BU1162" i="1"/>
  <c r="AG1209" i="1"/>
  <c r="AC2001" i="1"/>
  <c r="I900" i="1"/>
  <c r="Q1840" i="1"/>
  <c r="BQ2094" i="1"/>
  <c r="BU2073" i="1"/>
  <c r="BQ2205" i="1"/>
  <c r="AC2370" i="1"/>
  <c r="Q2198" i="1"/>
  <c r="M2206" i="1"/>
  <c r="AG1435" i="1"/>
  <c r="Q1880" i="1"/>
  <c r="BQ2217" i="1"/>
  <c r="M2205" i="1"/>
  <c r="Y2492" i="1"/>
  <c r="BQ293" i="1"/>
  <c r="BY1376" i="1"/>
  <c r="AK309" i="1"/>
  <c r="Y861" i="1"/>
  <c r="BE830" i="1"/>
  <c r="BE869" i="1"/>
  <c r="Q1306" i="1"/>
  <c r="AK1456" i="1"/>
  <c r="AK1566" i="1"/>
  <c r="U1804" i="1"/>
  <c r="Q2055" i="1"/>
  <c r="CC1782" i="1"/>
  <c r="Q866" i="1"/>
  <c r="AK811" i="1"/>
  <c r="AG1047" i="1"/>
  <c r="AC1272" i="1"/>
  <c r="I1335" i="1"/>
  <c r="AK1659" i="1"/>
  <c r="I1776" i="1"/>
  <c r="M1989" i="1"/>
  <c r="AK260" i="1"/>
  <c r="I580" i="1"/>
  <c r="BA491" i="1"/>
  <c r="Y1268" i="1"/>
  <c r="AO1223" i="1"/>
  <c r="AG1660" i="1"/>
  <c r="AG1733" i="1"/>
  <c r="M390" i="1"/>
  <c r="BY2050" i="1"/>
  <c r="BA614" i="1"/>
  <c r="AG1386" i="1"/>
  <c r="M588" i="1"/>
  <c r="Q1370" i="1"/>
  <c r="AW561" i="1"/>
  <c r="AK1252" i="1"/>
  <c r="I1810" i="1"/>
  <c r="M2119" i="1"/>
  <c r="AG390" i="1"/>
  <c r="BA1939" i="1"/>
  <c r="BA1679" i="1"/>
  <c r="Y1114" i="1"/>
  <c r="AO1189" i="1"/>
  <c r="AG1630" i="1"/>
  <c r="Q433" i="1"/>
  <c r="AS356" i="1"/>
  <c r="AO942" i="1"/>
  <c r="BU1677" i="1"/>
  <c r="Q858" i="1"/>
  <c r="AC1765" i="1"/>
  <c r="Q2549" i="1"/>
  <c r="I1587" i="1"/>
  <c r="AG2009" i="1"/>
  <c r="AO277" i="1"/>
  <c r="AS2568" i="1"/>
  <c r="AG2247" i="1"/>
  <c r="AO897" i="1"/>
  <c r="AK1264" i="1"/>
  <c r="AO1392" i="1"/>
  <c r="I1709" i="1"/>
  <c r="I551" i="1"/>
  <c r="BE329" i="1"/>
  <c r="Y1254" i="1"/>
  <c r="BQ1686" i="1"/>
  <c r="Q648" i="1"/>
  <c r="AC1912" i="1"/>
  <c r="BM1729" i="1"/>
  <c r="I1659" i="1"/>
  <c r="AG1995" i="1"/>
  <c r="BA279" i="1"/>
  <c r="AG249" i="1"/>
  <c r="BM2261" i="1"/>
  <c r="AO774" i="1"/>
  <c r="AK1267" i="1"/>
  <c r="AC1405" i="1"/>
  <c r="I1652" i="1"/>
  <c r="Q1194" i="1"/>
  <c r="BA869" i="1"/>
  <c r="Y312" i="1"/>
  <c r="AC1520" i="1"/>
  <c r="M1777" i="1"/>
  <c r="AC2097" i="1"/>
  <c r="AG2023" i="1"/>
  <c r="BQ2177" i="1"/>
  <c r="AC2225" i="1"/>
  <c r="Q2255" i="1"/>
  <c r="I2353" i="1"/>
  <c r="Y2296" i="1"/>
  <c r="I2051" i="1"/>
  <c r="U2392" i="1"/>
  <c r="BI1259" i="1"/>
  <c r="U1688" i="1"/>
  <c r="U2044" i="1"/>
  <c r="Q1089" i="1"/>
  <c r="Q1728" i="1"/>
  <c r="AK1971" i="1"/>
  <c r="AK2107" i="1"/>
  <c r="BQ2398" i="1"/>
  <c r="AC2219" i="1"/>
  <c r="Q2169" i="1"/>
  <c r="M2331" i="1"/>
  <c r="I1559" i="1"/>
  <c r="M1685" i="1"/>
  <c r="BU2324" i="1"/>
  <c r="M2314" i="1"/>
  <c r="AK1385" i="1"/>
  <c r="Y1169" i="1"/>
  <c r="BE704" i="1"/>
  <c r="AG1449" i="1"/>
  <c r="M1911" i="1"/>
  <c r="AC2070" i="1"/>
  <c r="BU2169" i="1"/>
  <c r="BQ2232" i="1"/>
  <c r="AC2336" i="1"/>
  <c r="Q2233" i="1"/>
  <c r="I2247" i="1"/>
  <c r="BE452" i="1"/>
  <c r="M1996" i="1"/>
  <c r="U2384" i="1"/>
  <c r="BY2087" i="1"/>
  <c r="I2525" i="1"/>
  <c r="CG2128" i="1"/>
  <c r="BI1370" i="1"/>
  <c r="CC2493" i="1"/>
  <c r="M803" i="1"/>
  <c r="M768" i="1"/>
  <c r="AG777" i="1"/>
  <c r="AC1163" i="1"/>
  <c r="I1448" i="1"/>
  <c r="BQ1854" i="1"/>
  <c r="I1832" i="1"/>
  <c r="I2091" i="1"/>
  <c r="AS678" i="1"/>
  <c r="BU2504" i="1"/>
  <c r="BI1817" i="1"/>
  <c r="Y1093" i="1"/>
  <c r="U1343" i="1"/>
  <c r="U1569" i="1"/>
  <c r="AG1831" i="1"/>
  <c r="BQ2099" i="1"/>
  <c r="AG361" i="1"/>
  <c r="U874" i="1"/>
  <c r="AW711" i="1"/>
  <c r="BA797" i="1"/>
  <c r="AG1238" i="1"/>
  <c r="AK1495" i="1"/>
  <c r="AC1567" i="1"/>
  <c r="U1960" i="1"/>
  <c r="AK1574" i="1"/>
  <c r="BM2113" i="1"/>
  <c r="BI1078" i="1"/>
  <c r="U1873" i="1"/>
  <c r="M655" i="1"/>
  <c r="BQ1874" i="1"/>
  <c r="U1097" i="1"/>
  <c r="U1755" i="1"/>
  <c r="AC2139" i="1"/>
  <c r="BQ2212" i="1"/>
  <c r="Q1023" i="1"/>
  <c r="BE672" i="1"/>
  <c r="AO963" i="1"/>
  <c r="I1205" i="1"/>
  <c r="AG1454" i="1"/>
  <c r="BU1029" i="1"/>
  <c r="Y1994" i="1"/>
  <c r="Y1282" i="1"/>
  <c r="AO1391" i="1"/>
  <c r="BQ1372" i="1"/>
  <c r="I1324" i="1"/>
  <c r="I2121" i="1"/>
  <c r="U1265" i="1"/>
  <c r="U1897" i="1"/>
  <c r="M2150" i="1"/>
  <c r="CG2492" i="1"/>
  <c r="AW2129" i="1"/>
  <c r="BA607" i="1"/>
  <c r="AG1300" i="1"/>
  <c r="AO1358" i="1"/>
  <c r="AC1596" i="1"/>
  <c r="CG1334" i="1"/>
  <c r="BU2528" i="1"/>
  <c r="AO1040" i="1"/>
  <c r="M1791" i="1"/>
  <c r="AC810" i="1"/>
  <c r="AK1793" i="1"/>
  <c r="M554" i="1"/>
  <c r="U1678" i="1"/>
  <c r="BQ2001" i="1"/>
  <c r="I309" i="1"/>
  <c r="BU2577" i="1"/>
  <c r="BM2167" i="1"/>
  <c r="BE715" i="1"/>
  <c r="AG1244" i="1"/>
  <c r="AO1397" i="1"/>
  <c r="AC1688" i="1"/>
  <c r="M292" i="1"/>
  <c r="BE531" i="1"/>
  <c r="AW571" i="1"/>
  <c r="U1463" i="1"/>
  <c r="U1835" i="1"/>
  <c r="BU1980" i="1"/>
  <c r="AG2077" i="1"/>
  <c r="BQ2371" i="1"/>
  <c r="AC2332" i="1"/>
  <c r="Q2196" i="1"/>
  <c r="I2365" i="1"/>
  <c r="AK1884" i="1"/>
  <c r="BU1958" i="1"/>
  <c r="AC2380" i="1"/>
  <c r="CC1303" i="1"/>
  <c r="AG1173" i="1"/>
  <c r="AC2059" i="1"/>
  <c r="Q909" i="1"/>
  <c r="Q1874" i="1"/>
  <c r="BQ2038" i="1"/>
  <c r="BU2070" i="1"/>
  <c r="BU2286" i="1"/>
  <c r="AC2247" i="1"/>
  <c r="U2251" i="1"/>
  <c r="M2169" i="1"/>
  <c r="AC1750" i="1"/>
  <c r="BQ1799" i="1"/>
  <c r="BU2352" i="1"/>
  <c r="M2204" i="1"/>
  <c r="I1457" i="1"/>
  <c r="Q1176" i="1"/>
  <c r="AO601" i="1"/>
  <c r="AG1712" i="1"/>
  <c r="I1881" i="1"/>
  <c r="M2141" i="1"/>
  <c r="BU2289" i="1"/>
  <c r="BQ2314" i="1"/>
  <c r="AC2338" i="1"/>
  <c r="Q2274" i="1"/>
  <c r="I2351" i="1"/>
  <c r="U649" i="1"/>
  <c r="M2085" i="1"/>
  <c r="U2374" i="1"/>
  <c r="BY2084" i="1"/>
  <c r="BA2549" i="1"/>
  <c r="BI2406" i="1"/>
  <c r="BI1932" i="1"/>
  <c r="AW1887" i="1"/>
  <c r="BA685" i="1"/>
  <c r="AW715" i="1"/>
  <c r="AG960" i="1"/>
  <c r="I1177" i="1"/>
  <c r="AG1419" i="1"/>
  <c r="AK1825" i="1"/>
  <c r="BU1713" i="1"/>
  <c r="U2108" i="1"/>
  <c r="Y529" i="1"/>
  <c r="Q673" i="1"/>
  <c r="Y816" i="1"/>
  <c r="U1216" i="1"/>
  <c r="Q1349" i="1"/>
  <c r="Q1603" i="1"/>
  <c r="Q1853" i="1"/>
  <c r="AK2083" i="1"/>
  <c r="AK615" i="1"/>
  <c r="BM2391" i="1"/>
  <c r="Y1854" i="1"/>
  <c r="AO930" i="1"/>
  <c r="AK1295" i="1"/>
  <c r="AO1471" i="1"/>
  <c r="I1558" i="1"/>
  <c r="M1939" i="1"/>
  <c r="CG1411" i="1"/>
  <c r="Q456" i="1"/>
  <c r="Y1168" i="1"/>
  <c r="AG1933" i="1"/>
  <c r="U796" i="1"/>
  <c r="AC1775" i="1"/>
  <c r="U516" i="1"/>
  <c r="M1604" i="1"/>
  <c r="AG1978" i="1"/>
  <c r="AS554" i="1"/>
  <c r="I1623" i="1"/>
  <c r="AK426" i="1"/>
  <c r="AO853" i="1"/>
  <c r="AK1216" i="1"/>
  <c r="AC1461" i="1"/>
  <c r="I1580" i="1"/>
  <c r="U477" i="1"/>
  <c r="BA413" i="1"/>
  <c r="AK1203" i="1"/>
  <c r="AC2058" i="1"/>
  <c r="AG1020" i="1"/>
  <c r="BU1678" i="1"/>
  <c r="AC729" i="1"/>
  <c r="AG1824" i="1"/>
  <c r="Q2042" i="1"/>
  <c r="Y2288" i="1"/>
  <c r="Y672" i="1"/>
  <c r="BA819" i="1"/>
  <c r="AG816" i="1"/>
  <c r="AC1239" i="1"/>
  <c r="I1342" i="1"/>
  <c r="AK1637" i="1"/>
  <c r="Q525" i="1"/>
  <c r="I356" i="1"/>
  <c r="AK1257" i="1"/>
  <c r="AC2128" i="1"/>
  <c r="AG958" i="1"/>
  <c r="BU1744" i="1"/>
  <c r="AK699" i="1"/>
  <c r="AG1873" i="1"/>
  <c r="Q1982" i="1"/>
  <c r="BM2370" i="1"/>
  <c r="U823" i="1"/>
  <c r="Y725" i="1"/>
  <c r="AG901" i="1"/>
  <c r="AC1253" i="1"/>
  <c r="I1440" i="1"/>
  <c r="AK1631" i="1"/>
  <c r="M1692" i="1"/>
  <c r="AK1356" i="1"/>
  <c r="Q799" i="1"/>
  <c r="Q1539" i="1"/>
  <c r="I1805" i="1"/>
  <c r="M2153" i="1"/>
  <c r="BU2295" i="1"/>
  <c r="AC2216" i="1"/>
  <c r="U2296" i="1"/>
  <c r="M2370" i="1"/>
  <c r="BM2232" i="1"/>
  <c r="U1805" i="1"/>
  <c r="BQ2252" i="1"/>
  <c r="M2393" i="1"/>
  <c r="AK1504" i="1"/>
  <c r="Y1177" i="1"/>
  <c r="AW655" i="1"/>
  <c r="AG1348" i="1"/>
  <c r="M1887" i="1"/>
  <c r="AC2107" i="1"/>
  <c r="BU2171" i="1"/>
  <c r="BQ2343" i="1"/>
  <c r="AG2339" i="1"/>
  <c r="Q2203" i="1"/>
  <c r="I2168" i="1"/>
  <c r="CG1440" i="1"/>
  <c r="Q2044" i="1"/>
  <c r="AC2217" i="1"/>
  <c r="Q567" i="1"/>
  <c r="Q874" i="1"/>
  <c r="AK2010" i="1"/>
  <c r="AO896" i="1"/>
  <c r="AG1748" i="1"/>
  <c r="AG1929" i="1"/>
  <c r="AG1945" i="1"/>
  <c r="BU2267" i="1"/>
  <c r="AC2244" i="1"/>
  <c r="U2370" i="1"/>
  <c r="M2202" i="1"/>
  <c r="U1453" i="1"/>
  <c r="M1734" i="1"/>
  <c r="BQ2302" i="1"/>
  <c r="I2255" i="1"/>
  <c r="BY1329" i="1"/>
  <c r="BY826" i="1"/>
  <c r="AW1666" i="1"/>
  <c r="AC386" i="1"/>
  <c r="U819" i="1"/>
  <c r="BA650" i="1"/>
  <c r="AW713" i="1"/>
  <c r="AG1175" i="1"/>
  <c r="AK1394" i="1"/>
  <c r="AC1639" i="1"/>
  <c r="U1940" i="1"/>
  <c r="Q2052" i="1"/>
  <c r="BY2303" i="1"/>
  <c r="M782" i="1"/>
  <c r="Q782" i="1"/>
  <c r="AG851" i="1"/>
  <c r="AC1168" i="1"/>
  <c r="I1433" i="1"/>
  <c r="BQ1923" i="1"/>
  <c r="I1765" i="1"/>
  <c r="I1993" i="1"/>
  <c r="Y393" i="1"/>
  <c r="BQ2528" i="1"/>
  <c r="AO692" i="1"/>
  <c r="M616" i="1"/>
  <c r="AS560" i="1"/>
  <c r="Q2468" i="1"/>
  <c r="Q355" i="1"/>
  <c r="AS1203" i="1"/>
  <c r="I428" i="1"/>
  <c r="BU2429" i="1"/>
  <c r="BQ1401" i="1"/>
  <c r="M334" i="1"/>
  <c r="CC2323" i="1"/>
  <c r="BM1342" i="1"/>
  <c r="BA546" i="1"/>
  <c r="CG1931" i="1"/>
  <c r="BM2570" i="1"/>
  <c r="BA802" i="1"/>
  <c r="BA1966" i="1"/>
  <c r="AS2013" i="1"/>
  <c r="AK624" i="1"/>
  <c r="BI1054" i="1"/>
  <c r="Q609" i="1"/>
  <c r="BI1751" i="1"/>
  <c r="Y628" i="1"/>
  <c r="AC1964" i="1"/>
  <c r="BI2470" i="1"/>
  <c r="CG2267" i="1"/>
  <c r="U2549" i="1"/>
  <c r="AS2118" i="1"/>
  <c r="I932" i="1"/>
  <c r="AS2408" i="1"/>
  <c r="U2567" i="1"/>
  <c r="Y2168" i="1"/>
  <c r="AO2582" i="1"/>
  <c r="I495" i="1"/>
  <c r="AK1429" i="1"/>
  <c r="Q2486" i="1"/>
  <c r="BA2448" i="1"/>
  <c r="BA2105" i="1"/>
  <c r="AC931" i="1"/>
  <c r="AW1399" i="1"/>
  <c r="CC868" i="1"/>
  <c r="BA1512" i="1"/>
  <c r="AW2388" i="1"/>
  <c r="BE2539" i="1"/>
  <c r="M1257" i="1"/>
  <c r="BM2192" i="1"/>
  <c r="AW595" i="1"/>
  <c r="AS2449" i="1"/>
  <c r="Y1551" i="1"/>
  <c r="CG776" i="1"/>
  <c r="BM1740" i="1"/>
  <c r="Q2575" i="1"/>
  <c r="CG2566" i="1"/>
  <c r="CG2162" i="1"/>
  <c r="BY1281" i="1"/>
  <c r="CG559" i="1"/>
  <c r="BM1306" i="1"/>
  <c r="AW1776" i="1"/>
  <c r="AK551" i="1"/>
  <c r="M1673" i="1"/>
  <c r="BA952" i="1"/>
  <c r="BM1600" i="1"/>
  <c r="AS561" i="1"/>
  <c r="AW1559" i="1"/>
  <c r="AK2423" i="1"/>
  <c r="BA1505" i="1"/>
  <c r="BE2471" i="1"/>
  <c r="BU867" i="1"/>
  <c r="Q2505" i="1"/>
  <c r="AW2226" i="1"/>
  <c r="AO586" i="1"/>
  <c r="BA1616" i="1"/>
  <c r="CG2413" i="1"/>
  <c r="BU1547" i="1"/>
  <c r="BY2556" i="1"/>
  <c r="BA1413" i="1"/>
  <c r="BM2569" i="1"/>
  <c r="BM2210" i="1"/>
  <c r="AO659" i="1"/>
  <c r="U1674" i="1"/>
  <c r="BA2301" i="1"/>
  <c r="AW1607" i="1"/>
  <c r="BU1475" i="1"/>
  <c r="AS1782" i="1"/>
  <c r="AK1672" i="1"/>
  <c r="AS2573" i="1"/>
  <c r="BY1572" i="1"/>
  <c r="BY1531" i="1"/>
  <c r="U1135" i="1"/>
  <c r="BU2409" i="1"/>
  <c r="BI1656" i="1"/>
  <c r="CC2393" i="1"/>
  <c r="Y1405" i="1"/>
  <c r="AC1915" i="1"/>
  <c r="Y1509" i="1"/>
  <c r="BE1938" i="1"/>
  <c r="CG2489" i="1"/>
  <c r="CC2122" i="1"/>
  <c r="CC2528" i="1"/>
  <c r="AO1756" i="1"/>
  <c r="Y1839" i="1"/>
  <c r="BM2283" i="1"/>
  <c r="BE762" i="1"/>
  <c r="I2561" i="1"/>
  <c r="AW2289" i="1"/>
  <c r="BA1999" i="1"/>
  <c r="CG1439" i="1"/>
  <c r="AS2022" i="1"/>
  <c r="AS2373" i="1"/>
  <c r="AO433" i="1"/>
  <c r="BQ2449" i="1"/>
  <c r="AK1575" i="1"/>
  <c r="AW2206" i="1"/>
  <c r="Y1672" i="1"/>
  <c r="AS2101" i="1"/>
  <c r="BY1713" i="1"/>
  <c r="AS2352" i="1"/>
  <c r="CC1945" i="1"/>
  <c r="AS706" i="1"/>
  <c r="BI2561" i="1"/>
  <c r="BI2359" i="1"/>
  <c r="AK2303" i="1"/>
  <c r="BU1505" i="1"/>
  <c r="CG2119" i="1"/>
  <c r="BU844" i="1"/>
  <c r="BM2321" i="1"/>
  <c r="BE970" i="1"/>
  <c r="AO1856" i="1"/>
  <c r="BY1660" i="1"/>
  <c r="BE1757" i="1"/>
  <c r="BM1664" i="1"/>
  <c r="AC2573" i="1"/>
  <c r="AC2163" i="1"/>
  <c r="BE1502" i="1"/>
  <c r="BY2357" i="1"/>
  <c r="AS553" i="1"/>
  <c r="CC435" i="1"/>
  <c r="AC2598" i="1"/>
  <c r="BQ1587" i="1"/>
  <c r="BY1048" i="1"/>
  <c r="AK483" i="1"/>
  <c r="BA508" i="1"/>
  <c r="CC2546" i="1"/>
  <c r="M293" i="1"/>
  <c r="AK393" i="1"/>
  <c r="Q2064" i="1"/>
  <c r="BI2540" i="1"/>
  <c r="Y2156" i="1"/>
  <c r="Y252" i="1"/>
  <c r="AO1882" i="1"/>
  <c r="BI2384" i="1"/>
  <c r="BE586" i="1"/>
  <c r="BE1021" i="1"/>
  <c r="U776" i="1"/>
  <c r="AS2464" i="1"/>
  <c r="BQ321" i="1"/>
  <c r="CC1918" i="1"/>
  <c r="AC2307" i="1"/>
  <c r="BA1190" i="1"/>
  <c r="AW1055" i="1"/>
  <c r="BI1678" i="1"/>
  <c r="Q524" i="1"/>
  <c r="BQ862" i="1"/>
  <c r="BI1694" i="1"/>
  <c r="BI426" i="1"/>
  <c r="BU2576" i="1"/>
  <c r="Y1912" i="1"/>
  <c r="BY1631" i="1"/>
  <c r="Q2416" i="1"/>
  <c r="BM2084" i="1"/>
  <c r="AO2280" i="1"/>
  <c r="BY2554" i="1"/>
  <c r="BI2167" i="1"/>
  <c r="CC649" i="1"/>
  <c r="BY679" i="1"/>
  <c r="BM1775" i="1"/>
  <c r="AS2114" i="1"/>
  <c r="BQ1349" i="1"/>
  <c r="CG2101" i="1"/>
  <c r="BE1215" i="1"/>
  <c r="BY1001" i="1"/>
  <c r="AK1523" i="1"/>
  <c r="CC1709" i="1"/>
  <c r="BM1651" i="1"/>
  <c r="BQ2580" i="1"/>
  <c r="Q2307" i="1"/>
  <c r="I1042" i="1"/>
  <c r="AO2370" i="1"/>
  <c r="I517" i="1"/>
  <c r="BU1093" i="1"/>
  <c r="CG1870" i="1"/>
  <c r="BY2405" i="1"/>
  <c r="BU1531" i="1"/>
  <c r="AO2239" i="1"/>
  <c r="Q1915" i="1"/>
  <c r="AS1985" i="1"/>
  <c r="Y274" i="1"/>
  <c r="BE1331" i="1"/>
  <c r="BI1701" i="1"/>
  <c r="BY2268" i="1"/>
  <c r="BI1757" i="1"/>
  <c r="BI2227" i="1"/>
  <c r="BI2086" i="1"/>
  <c r="AS2065" i="1"/>
  <c r="Y428" i="1"/>
  <c r="BE1378" i="1"/>
  <c r="BY1520" i="1"/>
  <c r="CG1259" i="1"/>
  <c r="BQ2448" i="1"/>
  <c r="AC1821" i="1"/>
  <c r="BE2281" i="1"/>
  <c r="Y1363" i="1"/>
  <c r="Q358" i="1"/>
  <c r="BE1980" i="1"/>
  <c r="BA2293" i="1"/>
  <c r="BU1187" i="1"/>
  <c r="AS2479" i="1"/>
  <c r="Y1708" i="1"/>
  <c r="CG753" i="1"/>
  <c r="U581" i="1"/>
  <c r="AS567" i="1"/>
  <c r="AS2429" i="1"/>
  <c r="AC337" i="1"/>
  <c r="AK2540" i="1"/>
  <c r="Y1845" i="1"/>
  <c r="BA2468" i="1"/>
  <c r="BY2373" i="1"/>
  <c r="AW2476" i="1"/>
  <c r="BY1944" i="1"/>
  <c r="M1552" i="1"/>
  <c r="AO518" i="1"/>
  <c r="BI2370" i="1"/>
  <c r="AK1625" i="1"/>
  <c r="BQ526" i="1"/>
  <c r="BA1371" i="1"/>
  <c r="BQ2471" i="1"/>
  <c r="AK676" i="1"/>
  <c r="CC1818" i="1"/>
  <c r="AW1664" i="1"/>
  <c r="U573" i="1"/>
  <c r="U2212" i="1"/>
  <c r="CC1889" i="1"/>
  <c r="CG1649" i="1"/>
  <c r="CG267" i="1"/>
  <c r="BY1063" i="1"/>
  <c r="AW2491" i="1"/>
  <c r="AO2286" i="1"/>
  <c r="BE1595" i="1"/>
  <c r="BE2231" i="1"/>
  <c r="BQ2584" i="1"/>
  <c r="Y316" i="1"/>
  <c r="BM253" i="1"/>
  <c r="Q1625" i="1"/>
  <c r="CG2371" i="1"/>
  <c r="AO1726" i="1"/>
  <c r="CG2394" i="1"/>
  <c r="Y1747" i="1"/>
  <c r="AO2099" i="1"/>
  <c r="I2574" i="1"/>
  <c r="BE1693" i="1"/>
  <c r="Y2337" i="1"/>
  <c r="Q620" i="1"/>
  <c r="BI454" i="1"/>
  <c r="CC1196" i="1"/>
  <c r="BU1484" i="1"/>
  <c r="M1670" i="1"/>
  <c r="Y266" i="1"/>
  <c r="AC487" i="1"/>
  <c r="M1048" i="1"/>
  <c r="AS452" i="1"/>
  <c r="AO358" i="1"/>
  <c r="CC1890" i="1"/>
  <c r="U252" i="1"/>
  <c r="BI529" i="1"/>
  <c r="AC491" i="1"/>
  <c r="BU1292" i="1"/>
  <c r="CG1924" i="1"/>
  <c r="CG1379" i="1"/>
  <c r="BE1939" i="1"/>
  <c r="BY1602" i="1"/>
  <c r="CC2031" i="1"/>
  <c r="BA1645" i="1"/>
  <c r="AC1772" i="1"/>
  <c r="BI1597" i="1"/>
  <c r="BE2041" i="1"/>
  <c r="U2511" i="1"/>
  <c r="CG2181" i="1"/>
  <c r="AS2045" i="1"/>
  <c r="BM2237" i="1"/>
  <c r="BM1265" i="1"/>
  <c r="BM2029" i="1"/>
  <c r="BM2219" i="1"/>
  <c r="BA2153" i="1"/>
  <c r="AW2524" i="1"/>
  <c r="BQ2513" i="1"/>
  <c r="BI2108" i="1"/>
  <c r="CG2098" i="1"/>
  <c r="BM1708" i="1"/>
  <c r="BA1903" i="1"/>
  <c r="BU1608" i="1"/>
  <c r="CG1887" i="1"/>
  <c r="Y1086" i="1"/>
  <c r="BA2028" i="1"/>
  <c r="AO403" i="1"/>
  <c r="BI1790" i="1"/>
  <c r="AK1330" i="1"/>
  <c r="BI809" i="1"/>
  <c r="Y1392" i="1"/>
  <c r="BA1791" i="1"/>
  <c r="BY1771" i="1"/>
  <c r="BY1966" i="1"/>
  <c r="BQ1567" i="1"/>
  <c r="AW1988" i="1"/>
  <c r="Q1229" i="1"/>
  <c r="BI1845" i="1"/>
  <c r="BM1713" i="1"/>
  <c r="BM756" i="1"/>
  <c r="BM1404" i="1"/>
  <c r="BU1653" i="1"/>
  <c r="CC1327" i="1"/>
  <c r="AW1583" i="1"/>
  <c r="BY1300" i="1"/>
  <c r="AS2293" i="1"/>
  <c r="BQ2209" i="1"/>
  <c r="CC1902" i="1"/>
  <c r="BU1092" i="1"/>
  <c r="BI1730" i="1"/>
  <c r="M1281" i="1"/>
  <c r="AS711" i="1"/>
  <c r="BI2505" i="1"/>
  <c r="BY2406" i="1"/>
  <c r="CG277" i="1"/>
  <c r="BM1380" i="1"/>
  <c r="BI543" i="1"/>
  <c r="AW1281" i="1"/>
  <c r="I2416" i="1"/>
  <c r="Q1042" i="1"/>
  <c r="BI1524" i="1"/>
  <c r="BE537" i="1"/>
  <c r="BU1650" i="1"/>
  <c r="BE2406" i="1"/>
  <c r="BE1401" i="1"/>
  <c r="AK2526" i="1"/>
  <c r="M1426" i="1"/>
  <c r="BA1028" i="1"/>
  <c r="I599" i="1"/>
  <c r="U599" i="1"/>
  <c r="BY887" i="1"/>
  <c r="AO330" i="1"/>
  <c r="BE519" i="1"/>
  <c r="I2591" i="1"/>
  <c r="AS659" i="1"/>
  <c r="BU280" i="1"/>
  <c r="Q505" i="1"/>
  <c r="CG2547" i="1"/>
  <c r="BM1778" i="1"/>
  <c r="AO2112" i="1"/>
  <c r="AW2363" i="1"/>
  <c r="CG1418" i="1"/>
  <c r="AS1167" i="1"/>
  <c r="BQ1342" i="1"/>
  <c r="CG2563" i="1"/>
  <c r="Y783" i="1"/>
  <c r="AS2195" i="1"/>
  <c r="CC1833" i="1"/>
  <c r="AC678" i="1"/>
  <c r="BA928" i="1"/>
  <c r="AG638" i="1"/>
  <c r="Y1761" i="1"/>
  <c r="I466" i="1"/>
  <c r="BA2164" i="1"/>
  <c r="AK2524" i="1"/>
  <c r="CG2154" i="1"/>
  <c r="BA1825" i="1"/>
  <c r="AS2485" i="1"/>
  <c r="BM1993" i="1"/>
  <c r="BY2489" i="1"/>
  <c r="AG516" i="1"/>
  <c r="BQ964" i="1"/>
  <c r="BM1932" i="1"/>
  <c r="U480" i="1"/>
  <c r="AS1016" i="1"/>
  <c r="AS1670" i="1"/>
  <c r="BM1897" i="1"/>
  <c r="CG2338" i="1"/>
  <c r="Q470" i="1"/>
  <c r="AW2493" i="1"/>
  <c r="AG356" i="1"/>
  <c r="AK403" i="1"/>
  <c r="CG1793" i="1"/>
  <c r="CG970" i="1"/>
  <c r="CG1944" i="1"/>
  <c r="CG2304" i="1"/>
  <c r="BM1763" i="1"/>
  <c r="Y1967" i="1"/>
  <c r="CG2237" i="1"/>
  <c r="AW1603" i="1"/>
  <c r="AK2233" i="1"/>
  <c r="CG1366" i="1"/>
  <c r="CC924" i="1"/>
  <c r="CC1490" i="1"/>
  <c r="AC881" i="1"/>
  <c r="BQ1117" i="1"/>
  <c r="BA1734" i="1"/>
  <c r="AC680" i="1"/>
  <c r="BY1391" i="1"/>
  <c r="BI417" i="1"/>
  <c r="BI1875" i="1"/>
  <c r="CG2392" i="1"/>
  <c r="Y2387" i="1"/>
  <c r="BA2526" i="1"/>
  <c r="AK2491" i="1"/>
  <c r="BE2246" i="1"/>
  <c r="AS2280" i="1"/>
  <c r="BM2091" i="1"/>
  <c r="CC1154" i="1"/>
  <c r="AW2364" i="1"/>
  <c r="Q1182" i="1"/>
  <c r="AC2437" i="1"/>
  <c r="BM1351" i="1"/>
  <c r="BI2521" i="1"/>
  <c r="BY1748" i="1"/>
  <c r="BU253" i="1"/>
  <c r="AG658" i="1"/>
  <c r="BA1723" i="1"/>
  <c r="BE2038" i="1"/>
  <c r="BM1132" i="1"/>
  <c r="U484" i="1"/>
  <c r="BM887" i="1"/>
  <c r="BU1583" i="1"/>
  <c r="I1427" i="1"/>
  <c r="AS2086" i="1"/>
  <c r="Q285" i="1"/>
  <c r="Y2203" i="1"/>
  <c r="AK2545" i="1"/>
  <c r="BI1995" i="1"/>
  <c r="BQ2506" i="1"/>
  <c r="BQ957" i="1"/>
  <c r="AS656" i="1"/>
  <c r="AW1376" i="1"/>
  <c r="BE580" i="1"/>
  <c r="BA1232" i="1"/>
  <c r="AS1532" i="1"/>
  <c r="AW2538" i="1"/>
  <c r="AW1986" i="1"/>
  <c r="BY2233" i="1"/>
  <c r="BQ1149" i="1"/>
  <c r="BU1553" i="1"/>
  <c r="BI440" i="1"/>
  <c r="BY1169" i="1"/>
  <c r="BY2247" i="1"/>
  <c r="BE782" i="1"/>
  <c r="CG1110" i="1"/>
  <c r="BI1768" i="1"/>
  <c r="AK2451" i="1"/>
  <c r="BM1498" i="1"/>
  <c r="Y875" i="1"/>
  <c r="AW1909" i="1"/>
  <c r="AW462" i="1"/>
  <c r="M607" i="1"/>
  <c r="AS1351" i="1"/>
  <c r="CG1278" i="1"/>
  <c r="BE2154" i="1"/>
  <c r="CC991" i="1"/>
  <c r="BY1338" i="1"/>
  <c r="BE2455" i="1"/>
  <c r="AK700" i="1"/>
  <c r="M2114" i="1"/>
  <c r="Q375" i="1"/>
  <c r="AW2020" i="1"/>
  <c r="AG391" i="1"/>
  <c r="AO2426" i="1"/>
  <c r="AS1870" i="1"/>
  <c r="CG1062" i="1"/>
  <c r="I512" i="1"/>
  <c r="U2409" i="1"/>
  <c r="CG1639" i="1"/>
  <c r="AO1014" i="1"/>
  <c r="AK1218" i="1"/>
  <c r="AO1341" i="1"/>
  <c r="I1628" i="1"/>
  <c r="M1805" i="1"/>
  <c r="AC2080" i="1"/>
  <c r="BI2563" i="1"/>
  <c r="Q627" i="1"/>
  <c r="AS638" i="1"/>
  <c r="Y1198" i="1"/>
  <c r="AO1216" i="1"/>
  <c r="AG1559" i="1"/>
  <c r="AG1938" i="1"/>
  <c r="BQ1691" i="1"/>
  <c r="AG1896" i="1"/>
  <c r="BE701" i="1"/>
  <c r="I708" i="1"/>
  <c r="M796" i="1"/>
  <c r="Q1253" i="1"/>
  <c r="Q1511" i="1"/>
  <c r="Q1659" i="1"/>
  <c r="AC1756" i="1"/>
  <c r="Q1008" i="1"/>
  <c r="AC453" i="1"/>
  <c r="AG307" i="1"/>
  <c r="CC1075" i="1"/>
  <c r="AW1454" i="1"/>
  <c r="AC2462" i="1"/>
  <c r="BA1576" i="1"/>
  <c r="AK333" i="1"/>
  <c r="I832" i="1"/>
  <c r="I721" i="1"/>
  <c r="AC959" i="1"/>
  <c r="I1090" i="1"/>
  <c r="Y1314" i="1"/>
  <c r="BQ1839" i="1"/>
  <c r="BU1785" i="1"/>
  <c r="I2108" i="1"/>
  <c r="AG634" i="1"/>
  <c r="AC540" i="1"/>
  <c r="BM2491" i="1"/>
  <c r="U1159" i="1"/>
  <c r="U1503" i="1"/>
  <c r="U1602" i="1"/>
  <c r="Q1959" i="1"/>
  <c r="BQ2002" i="1"/>
  <c r="M383" i="1"/>
  <c r="BA2556" i="1"/>
  <c r="AS2386" i="1"/>
  <c r="AO749" i="1"/>
  <c r="AK1245" i="1"/>
  <c r="AC1488" i="1"/>
  <c r="I1545" i="1"/>
  <c r="M1712" i="1"/>
  <c r="CG2176" i="1"/>
  <c r="BE512" i="1"/>
  <c r="CC1667" i="1"/>
  <c r="AO2504" i="1"/>
  <c r="CG1600" i="1"/>
  <c r="BA1033" i="1"/>
  <c r="AK1083" i="1"/>
  <c r="Y1652" i="1"/>
  <c r="Y1442" i="1"/>
  <c r="AG2064" i="1"/>
  <c r="BU732" i="1"/>
  <c r="AW1393" i="1"/>
  <c r="U1071" i="1"/>
  <c r="BY1614" i="1"/>
  <c r="CG1506" i="1"/>
  <c r="Y1629" i="1"/>
  <c r="BA350" i="1"/>
  <c r="BY1924" i="1"/>
  <c r="AW2073" i="1"/>
  <c r="BE2580" i="1"/>
  <c r="BA1659" i="1"/>
  <c r="AS2129" i="1"/>
  <c r="AG412" i="1"/>
  <c r="U713" i="1"/>
  <c r="I2359" i="1"/>
  <c r="AW1259" i="1"/>
  <c r="BQ2465" i="1"/>
  <c r="I272" i="1"/>
  <c r="AC2421" i="1"/>
  <c r="BE2555" i="1"/>
  <c r="AO2126" i="1"/>
  <c r="BI2591" i="1"/>
  <c r="AO1736" i="1"/>
  <c r="Q585" i="1"/>
  <c r="BQ288" i="1"/>
  <c r="AG470" i="1"/>
  <c r="BM1282" i="1"/>
  <c r="Y1589" i="1"/>
  <c r="AO256" i="1"/>
  <c r="BY1671" i="1"/>
  <c r="AS2098" i="1"/>
  <c r="Y1897" i="1"/>
  <c r="Y2050" i="1"/>
  <c r="AO663" i="1"/>
  <c r="AS2511" i="1"/>
  <c r="AK440" i="1"/>
  <c r="BI2428" i="1"/>
  <c r="AS1453" i="1"/>
  <c r="AW1385" i="1"/>
  <c r="BA467" i="1"/>
  <c r="AG545" i="1"/>
  <c r="U470" i="1"/>
  <c r="BI1467" i="1"/>
  <c r="BM1810" i="1"/>
  <c r="M280" i="1"/>
  <c r="BM1456" i="1"/>
  <c r="BI2114" i="1"/>
  <c r="AW1588" i="1"/>
  <c r="Y1901" i="1"/>
  <c r="AC683" i="1"/>
  <c r="AW1141" i="1"/>
  <c r="U572" i="1"/>
  <c r="I358" i="1"/>
  <c r="BY1314" i="1"/>
  <c r="BU578" i="1"/>
  <c r="AS277" i="1"/>
  <c r="U2457" i="1"/>
  <c r="AW1996" i="1"/>
  <c r="AW1533" i="1"/>
  <c r="AC2476" i="1"/>
  <c r="Y329" i="1"/>
  <c r="CG2149" i="1"/>
  <c r="BE711" i="1"/>
  <c r="AW656" i="1"/>
  <c r="AG1111" i="1"/>
  <c r="AK1505" i="1"/>
  <c r="AC1560" i="1"/>
  <c r="U1825" i="1"/>
  <c r="BU2059" i="1"/>
  <c r="BY2366" i="1"/>
  <c r="M805" i="1"/>
  <c r="Q830" i="1"/>
  <c r="AG1050" i="1"/>
  <c r="AC1100" i="1"/>
  <c r="I1344" i="1"/>
  <c r="BQ1791" i="1"/>
  <c r="I1831" i="1"/>
  <c r="I2048" i="1"/>
  <c r="U326" i="1"/>
  <c r="CC1372" i="1"/>
  <c r="BY2350" i="1"/>
  <c r="Y1226" i="1"/>
  <c r="AO1236" i="1"/>
  <c r="AG1588" i="1"/>
  <c r="AG1804" i="1"/>
  <c r="AG435" i="1"/>
  <c r="M2260" i="1"/>
  <c r="AW2269" i="1"/>
  <c r="Q460" i="1"/>
  <c r="Y1730" i="1"/>
  <c r="AW1065" i="1"/>
  <c r="AS2108" i="1"/>
  <c r="M393" i="1"/>
  <c r="BE344" i="1"/>
  <c r="AK2206" i="1"/>
  <c r="BE670" i="1"/>
  <c r="AG1124" i="1"/>
  <c r="AO1440" i="1"/>
  <c r="AC1568" i="1"/>
  <c r="U1874" i="1"/>
  <c r="BU2085" i="1"/>
  <c r="AS1853" i="1"/>
  <c r="BE712" i="1"/>
  <c r="AW722" i="1"/>
  <c r="AG1005" i="1"/>
  <c r="I1238" i="1"/>
  <c r="AG1336" i="1"/>
  <c r="AK1908" i="1"/>
  <c r="BU1707" i="1"/>
  <c r="U2010" i="1"/>
  <c r="Q378" i="1"/>
  <c r="Y686" i="1"/>
  <c r="BE796" i="1"/>
  <c r="U1243" i="1"/>
  <c r="Q1419" i="1"/>
  <c r="Q1569" i="1"/>
  <c r="BM2146" i="1"/>
  <c r="AS1537" i="1"/>
  <c r="AS998" i="1"/>
  <c r="BY1439" i="1"/>
  <c r="M365" i="1"/>
  <c r="CG2266" i="1"/>
  <c r="AO637" i="1"/>
  <c r="BE2505" i="1"/>
  <c r="BM2545" i="1"/>
  <c r="AO2398" i="1"/>
  <c r="AO438" i="1"/>
  <c r="BI1747" i="1"/>
  <c r="U2546" i="1"/>
  <c r="BE2009" i="1"/>
  <c r="AO2574" i="1"/>
  <c r="BE1667" i="1"/>
  <c r="AS320" i="1"/>
  <c r="AS1859" i="1"/>
  <c r="BE264" i="1"/>
  <c r="Y1013" i="1"/>
  <c r="BA2080" i="1"/>
  <c r="BM1877" i="1"/>
  <c r="AS1719" i="1"/>
  <c r="AG250" i="1"/>
  <c r="AW1517" i="1"/>
  <c r="BE2265" i="1"/>
  <c r="AS1982" i="1"/>
  <c r="BE2400" i="1"/>
  <c r="BA680" i="1"/>
  <c r="M1713" i="1"/>
  <c r="AC2490" i="1"/>
  <c r="AW830" i="1"/>
  <c r="BM1160" i="1"/>
  <c r="I1820" i="1"/>
  <c r="Q1478" i="1"/>
  <c r="BM2429" i="1"/>
  <c r="AG554" i="1"/>
  <c r="Y2524" i="1"/>
  <c r="BA481" i="1"/>
  <c r="AC403" i="1"/>
  <c r="AG2238" i="1"/>
  <c r="AK322" i="1"/>
  <c r="CC2311" i="1"/>
  <c r="AO379" i="1"/>
  <c r="CC1925" i="1"/>
  <c r="CC2420" i="1"/>
  <c r="AG568" i="1"/>
  <c r="BE1464" i="1"/>
  <c r="BA1509" i="1"/>
  <c r="AK2398" i="1"/>
  <c r="BY2034" i="1"/>
  <c r="CC958" i="1"/>
  <c r="U756" i="1"/>
  <c r="CG2316" i="1"/>
  <c r="Y2015" i="1"/>
  <c r="Y2512" i="1"/>
  <c r="AS1491" i="1"/>
  <c r="BI1049" i="1"/>
  <c r="AW1646" i="1"/>
  <c r="AC665" i="1"/>
  <c r="AO1280" i="1"/>
  <c r="CC1545" i="1"/>
  <c r="BA529" i="1"/>
  <c r="AG405" i="1"/>
  <c r="BI2316" i="1"/>
  <c r="BY2198" i="1"/>
  <c r="AS629" i="1"/>
  <c r="Y1799" i="1"/>
  <c r="I966" i="1"/>
  <c r="CC1929" i="1"/>
  <c r="Q343" i="1"/>
  <c r="AS385" i="1"/>
  <c r="M1019" i="1"/>
  <c r="AO757" i="1"/>
  <c r="AK1154" i="1"/>
  <c r="AC1503" i="1"/>
  <c r="I1560" i="1"/>
  <c r="M1810" i="1"/>
  <c r="AC2090" i="1"/>
  <c r="BA1785" i="1"/>
  <c r="BA617" i="1"/>
  <c r="BA756" i="1"/>
  <c r="AG1021" i="1"/>
  <c r="I1293" i="1"/>
  <c r="AG1364" i="1"/>
  <c r="AK1779" i="1"/>
  <c r="BU1751" i="1"/>
  <c r="U1985" i="1"/>
  <c r="Y354" i="1"/>
  <c r="Y817" i="1"/>
  <c r="AC651" i="1"/>
  <c r="U1252" i="1"/>
  <c r="Q1365" i="1"/>
  <c r="Q1541" i="1"/>
  <c r="Q1958" i="1"/>
  <c r="Y2083" i="1"/>
  <c r="BI1919" i="1"/>
  <c r="BQ900" i="1"/>
  <c r="AK1623" i="1"/>
  <c r="AS818" i="1"/>
  <c r="CC2272" i="1"/>
  <c r="AK2499" i="1"/>
  <c r="BM1972" i="1"/>
  <c r="Q881" i="1"/>
  <c r="Y711" i="1"/>
  <c r="Q908" i="1"/>
  <c r="I1197" i="1"/>
  <c r="M1336" i="1"/>
  <c r="AK1860" i="1"/>
  <c r="BU1798" i="1"/>
  <c r="I2153" i="1"/>
  <c r="I586" i="1"/>
  <c r="AC728" i="1"/>
  <c r="AO484" i="1"/>
  <c r="U1175" i="1"/>
  <c r="U1489" i="1"/>
  <c r="U1639" i="1"/>
  <c r="Q1785" i="1"/>
  <c r="BQ1992" i="1"/>
  <c r="I564" i="1"/>
  <c r="AS2591" i="1"/>
  <c r="AS1769" i="1"/>
  <c r="AO778" i="1"/>
  <c r="AK1202" i="1"/>
  <c r="AC1337" i="1"/>
  <c r="I1601" i="1"/>
  <c r="BM2301" i="1"/>
  <c r="AC1475" i="1"/>
  <c r="AK701" i="1"/>
  <c r="BE1271" i="1"/>
  <c r="BY2596" i="1"/>
  <c r="BA2546" i="1"/>
  <c r="AK1624" i="1"/>
  <c r="AW2454" i="1"/>
  <c r="BY1510" i="1"/>
  <c r="BI2364" i="1"/>
  <c r="BY1947" i="1"/>
  <c r="AG531" i="1"/>
  <c r="Y1804" i="1"/>
  <c r="AC557" i="1"/>
  <c r="CC1674" i="1"/>
  <c r="M476" i="1"/>
  <c r="CC1799" i="1"/>
  <c r="AK589" i="1"/>
  <c r="AO2134" i="1"/>
  <c r="AO340" i="1"/>
  <c r="AS2219" i="1"/>
  <c r="AK2199" i="1"/>
  <c r="Y295" i="1"/>
  <c r="CG1373" i="1"/>
  <c r="CG2287" i="1"/>
  <c r="AS1489" i="1"/>
  <c r="BI2105" i="1"/>
  <c r="BE488" i="1"/>
  <c r="AO2569" i="1"/>
  <c r="AO334" i="1"/>
  <c r="BU2454" i="1"/>
  <c r="CG1343" i="1"/>
  <c r="AW400" i="1"/>
  <c r="AC477" i="1"/>
  <c r="CG698" i="1"/>
  <c r="M525" i="1"/>
  <c r="BY1785" i="1"/>
  <c r="I2545" i="1"/>
  <c r="AK2314" i="1"/>
  <c r="BY2485" i="1"/>
  <c r="BM1965" i="1"/>
  <c r="CC812" i="1"/>
  <c r="AW1581" i="1"/>
  <c r="AC719" i="1"/>
  <c r="Y1680" i="1"/>
  <c r="M475" i="1"/>
  <c r="AS460" i="1"/>
  <c r="AK805" i="1"/>
  <c r="BA1673" i="1"/>
  <c r="BM1776" i="1"/>
  <c r="CG2036" i="1"/>
  <c r="BE1708" i="1"/>
  <c r="CC2527" i="1"/>
  <c r="BY1132" i="1"/>
  <c r="BY2120" i="1"/>
  <c r="BU592" i="1"/>
  <c r="AW1716" i="1"/>
  <c r="Y1625" i="1"/>
  <c r="BE2182" i="1"/>
  <c r="AG712" i="1"/>
  <c r="M1481" i="1"/>
  <c r="BA1981" i="1"/>
  <c r="AK609" i="1"/>
  <c r="BI1337" i="1"/>
  <c r="CG1412" i="1"/>
  <c r="BU1176" i="1"/>
  <c r="U608" i="1"/>
  <c r="BI2587" i="1"/>
  <c r="CG2391" i="1"/>
  <c r="BI1726" i="1"/>
  <c r="AS651" i="1"/>
  <c r="BI2335" i="1"/>
  <c r="Y1576" i="1"/>
  <c r="AO771" i="1"/>
  <c r="AK1292" i="1"/>
  <c r="AC1392" i="1"/>
  <c r="I1642" i="1"/>
  <c r="M1800" i="1"/>
  <c r="AC1988" i="1"/>
  <c r="BY2323" i="1"/>
  <c r="BE2338" i="1"/>
  <c r="BY1741" i="1"/>
  <c r="Y1219" i="1"/>
  <c r="AO1096" i="1"/>
  <c r="AG1699" i="1"/>
  <c r="AG1734" i="1"/>
  <c r="AK1932" i="1"/>
  <c r="BA2560" i="1"/>
  <c r="AK666" i="1"/>
  <c r="AW623" i="1"/>
  <c r="I729" i="1"/>
  <c r="Q1237" i="1"/>
  <c r="AK1352" i="1"/>
  <c r="AK1580" i="1"/>
  <c r="AC1889" i="1"/>
  <c r="Q2434" i="1"/>
  <c r="I2519" i="1"/>
  <c r="AO2216" i="1"/>
  <c r="I636" i="1"/>
  <c r="AK2268" i="1"/>
  <c r="BA1764" i="1"/>
  <c r="Q2591" i="1"/>
  <c r="AO2252" i="1"/>
  <c r="Q680" i="1"/>
  <c r="Q869" i="1"/>
  <c r="AG875" i="1"/>
  <c r="AC1320" i="1"/>
  <c r="I1411" i="1"/>
  <c r="Q1694" i="1"/>
  <c r="I1853" i="1"/>
  <c r="M1993" i="1"/>
  <c r="Y377" i="1"/>
  <c r="BQ1260" i="1"/>
  <c r="AO2079" i="1"/>
  <c r="Y1310" i="1"/>
  <c r="AO1169" i="1"/>
  <c r="AG1680" i="1"/>
  <c r="AG1810" i="1"/>
  <c r="Q1933" i="1"/>
  <c r="AK384" i="1"/>
  <c r="M510" i="1"/>
  <c r="I385" i="1"/>
  <c r="AO1063" i="1"/>
  <c r="AG1125" i="1"/>
  <c r="AO1383" i="1"/>
  <c r="AC1603" i="1"/>
  <c r="BA2258" i="1"/>
  <c r="AK851" i="1"/>
  <c r="CG1754" i="1"/>
  <c r="BY1315" i="1"/>
  <c r="M1497" i="1"/>
  <c r="AW1489" i="1"/>
  <c r="Y1905" i="1"/>
  <c r="BM1495" i="1"/>
  <c r="BY1903" i="1"/>
  <c r="AS1608" i="1"/>
  <c r="AG2209" i="1"/>
  <c r="M1551" i="1"/>
  <c r="BE1637" i="1"/>
  <c r="CG1736" i="1"/>
  <c r="BE1698" i="1"/>
  <c r="BU1471" i="1"/>
  <c r="BA1854" i="1"/>
  <c r="BI1895" i="1"/>
  <c r="BQ2062" i="1"/>
  <c r="BM1264" i="1"/>
  <c r="AK2259" i="1"/>
  <c r="BA1112" i="1"/>
  <c r="BM1524" i="1"/>
  <c r="AW2455" i="1"/>
  <c r="AK762" i="1"/>
  <c r="BU1524" i="1"/>
  <c r="BY1434" i="1"/>
  <c r="BM1296" i="1"/>
  <c r="BI2464" i="1"/>
  <c r="BE1663" i="1"/>
  <c r="AG2239" i="1"/>
  <c r="BQ1617" i="1"/>
  <c r="CC2105" i="1"/>
  <c r="CG2150" i="1"/>
  <c r="BA288" i="1"/>
  <c r="CG790" i="1"/>
  <c r="AW522" i="1"/>
  <c r="AS1586" i="1"/>
  <c r="AS1733" i="1"/>
  <c r="M623" i="1"/>
  <c r="CC1506" i="1"/>
  <c r="BM2409" i="1"/>
  <c r="I1919" i="1"/>
  <c r="BE2156" i="1"/>
  <c r="AG735" i="1"/>
  <c r="BI1415" i="1"/>
  <c r="AK599" i="1"/>
  <c r="M620" i="1"/>
  <c r="BM350" i="1"/>
  <c r="AW1314" i="1"/>
  <c r="BM943" i="1"/>
  <c r="Y1954" i="1"/>
  <c r="Y273" i="1"/>
  <c r="BE2122" i="1"/>
  <c r="AO2205" i="1"/>
  <c r="AS1583" i="1"/>
  <c r="BM2155" i="1"/>
  <c r="AS1420" i="1"/>
  <c r="Y2457" i="1"/>
  <c r="BY1355" i="1"/>
  <c r="U754" i="1"/>
  <c r="AW2164" i="1"/>
  <c r="BE364" i="1"/>
  <c r="Y707" i="1"/>
  <c r="BM2457" i="1"/>
  <c r="AW1859" i="1"/>
  <c r="BQ1413" i="1"/>
  <c r="BA1530" i="1"/>
  <c r="CC1210" i="1"/>
  <c r="AC2500" i="1"/>
  <c r="AS1547" i="1"/>
  <c r="AC454" i="1"/>
  <c r="BI2526" i="1"/>
  <c r="Q746" i="1"/>
  <c r="AG760" i="1"/>
  <c r="AC1110" i="1"/>
  <c r="I1456" i="1"/>
  <c r="M1632" i="1"/>
  <c r="I1833" i="1"/>
  <c r="M2036" i="1"/>
  <c r="AC279" i="1"/>
  <c r="AS393" i="1"/>
  <c r="BA2155" i="1"/>
  <c r="Y1103" i="1"/>
  <c r="AO1127" i="1"/>
  <c r="AG1540" i="1"/>
  <c r="AG1884" i="1"/>
  <c r="Q1929" i="1"/>
  <c r="I249" i="1"/>
  <c r="Y761" i="1"/>
  <c r="AW868" i="1"/>
  <c r="AC812" i="1"/>
  <c r="Q1146" i="1"/>
  <c r="AK1348" i="1"/>
  <c r="AK1540" i="1"/>
  <c r="AC1798" i="1"/>
  <c r="BM1343" i="1"/>
  <c r="CG1791" i="1"/>
  <c r="CC1498" i="1"/>
  <c r="AO1903" i="1"/>
  <c r="AS1681" i="1"/>
  <c r="Y1349" i="1"/>
  <c r="CG2135" i="1"/>
  <c r="BU1539" i="1"/>
  <c r="BA796" i="1"/>
  <c r="BA833" i="1"/>
  <c r="AG1072" i="1"/>
  <c r="I1110" i="1"/>
  <c r="AG1384" i="1"/>
  <c r="AK1730" i="1"/>
  <c r="BU1805" i="1"/>
  <c r="U1994" i="1"/>
  <c r="AG363" i="1"/>
  <c r="U727" i="1"/>
  <c r="BA452" i="1"/>
  <c r="U1140" i="1"/>
  <c r="U1461" i="1"/>
  <c r="Q1609" i="1"/>
  <c r="Q1747" i="1"/>
  <c r="AK2084" i="1"/>
  <c r="Y603" i="1"/>
  <c r="AG579" i="1"/>
  <c r="Y600" i="1"/>
  <c r="AO924" i="1"/>
  <c r="AG1308" i="1"/>
  <c r="AO1420" i="1"/>
  <c r="AC1608" i="1"/>
  <c r="Q253" i="1"/>
  <c r="U655" i="1"/>
  <c r="BY567" i="1"/>
  <c r="AS1236" i="1"/>
  <c r="BE2052" i="1"/>
  <c r="AW1408" i="1"/>
  <c r="AS1617" i="1"/>
  <c r="AO328" i="1"/>
  <c r="AO271" i="1"/>
  <c r="BE341" i="1"/>
  <c r="AG372" i="1"/>
  <c r="BA602" i="1"/>
  <c r="BI2394" i="1"/>
  <c r="AG567" i="1"/>
  <c r="AS2237" i="1"/>
  <c r="AK1027" i="1"/>
  <c r="CC1485" i="1"/>
  <c r="BI1336" i="1"/>
  <c r="CG1769" i="1"/>
  <c r="BA1140" i="1"/>
  <c r="AW575" i="1"/>
  <c r="BE1552" i="1"/>
  <c r="BI1965" i="1"/>
  <c r="U607" i="1"/>
  <c r="AW2071" i="1"/>
  <c r="AW2329" i="1"/>
  <c r="AW1839" i="1"/>
  <c r="CC2373" i="1"/>
  <c r="Y490" i="1"/>
  <c r="BI1532" i="1"/>
  <c r="AC392" i="1"/>
  <c r="BU2555" i="1"/>
  <c r="BA442" i="1"/>
  <c r="BM693" i="1"/>
  <c r="I602" i="1"/>
  <c r="U645" i="1"/>
  <c r="AC370" i="1"/>
  <c r="BU2062" i="1"/>
  <c r="U1966" i="1"/>
  <c r="BY1271" i="1"/>
  <c r="BQ1817" i="1"/>
  <c r="CC2449" i="1"/>
  <c r="CG2078" i="1"/>
  <c r="BQ2464" i="1"/>
  <c r="I582" i="1"/>
  <c r="AW349" i="1"/>
  <c r="Q368" i="1"/>
  <c r="AK319" i="1"/>
  <c r="AS539" i="1"/>
  <c r="BI785" i="1"/>
  <c r="BA307" i="1"/>
  <c r="Y1552" i="1"/>
  <c r="AO629" i="1"/>
  <c r="BE2056" i="1"/>
  <c r="BE2205" i="1"/>
  <c r="BY1722" i="1"/>
  <c r="BA1905" i="1"/>
  <c r="I2531" i="1"/>
  <c r="BQ2164" i="1"/>
  <c r="BE2590" i="1"/>
  <c r="AS382" i="1"/>
  <c r="BI463" i="1"/>
  <c r="AG432" i="1"/>
  <c r="AO342" i="1"/>
  <c r="AW2497" i="1"/>
  <c r="AW1702" i="1"/>
  <c r="I2505" i="1"/>
  <c r="Q924" i="1"/>
  <c r="AW2475" i="1"/>
  <c r="AW330" i="1"/>
  <c r="AO1749" i="1"/>
  <c r="CC2598" i="1"/>
  <c r="Y687" i="1"/>
  <c r="AW876" i="1"/>
  <c r="AW620" i="1"/>
  <c r="Q1091" i="1"/>
  <c r="AK1436" i="1"/>
  <c r="AK1701" i="1"/>
  <c r="AC1835" i="1"/>
  <c r="Q1989" i="1"/>
  <c r="AS2069" i="1"/>
  <c r="U855" i="1"/>
  <c r="BE760" i="1"/>
  <c r="AG770" i="1"/>
  <c r="AC1127" i="1"/>
  <c r="I1419" i="1"/>
  <c r="I1594" i="1"/>
  <c r="I1790" i="1"/>
  <c r="M2146" i="1"/>
  <c r="AO250" i="1"/>
  <c r="M419" i="1"/>
  <c r="AS456" i="1"/>
  <c r="Y1239" i="1"/>
  <c r="AO1301" i="1"/>
  <c r="AG1545" i="1"/>
  <c r="AG1861" i="1"/>
  <c r="BI2458" i="1"/>
  <c r="U2162" i="1"/>
  <c r="BE2017" i="1"/>
  <c r="AO1782" i="1"/>
  <c r="AW2561" i="1"/>
  <c r="BI623" i="1"/>
  <c r="Y1684" i="1"/>
  <c r="AC460" i="1"/>
  <c r="Y1923" i="1"/>
  <c r="AW587" i="1"/>
  <c r="AO1030" i="1"/>
  <c r="AG1324" i="1"/>
  <c r="AO1390" i="1"/>
  <c r="I1615" i="1"/>
  <c r="M1922" i="1"/>
  <c r="BU2021" i="1"/>
  <c r="Y1475" i="1"/>
  <c r="Q603" i="1"/>
  <c r="CG1384" i="1"/>
  <c r="Y1125" i="1"/>
  <c r="AO1258" i="1"/>
  <c r="U1694" i="1"/>
  <c r="AG1863" i="1"/>
  <c r="BQ2143" i="1"/>
  <c r="BA340" i="1"/>
  <c r="U733" i="1"/>
  <c r="BA712" i="1"/>
  <c r="BE811" i="1"/>
  <c r="AG1240" i="1"/>
  <c r="AK1512" i="1"/>
  <c r="AC1638" i="1"/>
  <c r="Q2433" i="1"/>
  <c r="AK2447" i="1"/>
  <c r="BY2195" i="1"/>
  <c r="Y671" i="1"/>
  <c r="BA1292" i="1"/>
  <c r="Y2566" i="1"/>
  <c r="M1433" i="1"/>
  <c r="AG2358" i="1"/>
  <c r="BU2532" i="1"/>
  <c r="BM2563" i="1"/>
  <c r="BU1273" i="1"/>
  <c r="BY1747" i="1"/>
  <c r="BY1371" i="1"/>
  <c r="AK1966" i="1"/>
  <c r="AO1635" i="1"/>
  <c r="BU1622" i="1"/>
  <c r="AS1530" i="1"/>
  <c r="CC1813" i="1"/>
  <c r="BA1967" i="1"/>
  <c r="BM1331" i="1"/>
  <c r="U830" i="1"/>
  <c r="BI2386" i="1"/>
  <c r="AS1602" i="1"/>
  <c r="Q622" i="1"/>
  <c r="BM1069" i="1"/>
  <c r="I523" i="1"/>
  <c r="AW1173" i="1"/>
  <c r="BE259" i="1"/>
  <c r="BU1560" i="1"/>
  <c r="Y2072" i="1"/>
  <c r="Y1547" i="1"/>
  <c r="AS1908" i="1"/>
  <c r="BA2132" i="1"/>
  <c r="CC719" i="1"/>
  <c r="CC2406" i="1"/>
  <c r="BQ1545" i="1"/>
  <c r="AS1440" i="1"/>
  <c r="BU2437" i="1"/>
  <c r="AW1742" i="1"/>
  <c r="I491" i="1"/>
  <c r="M924" i="1"/>
  <c r="BA383" i="1"/>
  <c r="CG1322" i="1"/>
  <c r="I258" i="1"/>
  <c r="BM2353" i="1"/>
  <c r="CG2211" i="1"/>
  <c r="BY1842" i="1"/>
  <c r="AW2167" i="1"/>
  <c r="Y2181" i="1"/>
  <c r="Y1538" i="1"/>
  <c r="BQ2497" i="1"/>
  <c r="AS1485" i="1"/>
  <c r="BI403" i="1"/>
  <c r="AK2521" i="1"/>
  <c r="U2115" i="1"/>
  <c r="AC648" i="1"/>
  <c r="AC1184" i="1"/>
  <c r="AS473" i="1"/>
  <c r="BQ1656" i="1"/>
  <c r="AC551" i="1"/>
  <c r="AW2093" i="1"/>
  <c r="Y2357" i="1"/>
  <c r="AS1691" i="1"/>
  <c r="AG2225" i="1"/>
  <c r="Q376" i="1"/>
  <c r="BE2294" i="1"/>
  <c r="CC1448" i="1"/>
  <c r="BM2168" i="1"/>
  <c r="AK378" i="1"/>
  <c r="CC2472" i="1"/>
  <c r="M314" i="1"/>
  <c r="AK285" i="1"/>
  <c r="Y291" i="1"/>
  <c r="U522" i="1"/>
  <c r="Y1204" i="1"/>
  <c r="AO1197" i="1"/>
  <c r="AG1681" i="1"/>
  <c r="AG1728" i="1"/>
  <c r="BQ1785" i="1"/>
  <c r="AC1953" i="1"/>
  <c r="AK767" i="1"/>
  <c r="AO392" i="1"/>
  <c r="M1299" i="1"/>
  <c r="AG1195" i="1"/>
  <c r="AO1337" i="1"/>
  <c r="AC1714" i="1"/>
  <c r="U1943" i="1"/>
  <c r="BU1992" i="1"/>
  <c r="Y2465" i="1"/>
  <c r="M757" i="1"/>
  <c r="Q749" i="1"/>
  <c r="AG858" i="1"/>
  <c r="AC1201" i="1"/>
  <c r="I1489" i="1"/>
  <c r="BQ1798" i="1"/>
  <c r="I1740" i="1"/>
  <c r="AK2321" i="1"/>
  <c r="BI2000" i="1"/>
  <c r="AS1488" i="1"/>
  <c r="CC1684" i="1"/>
  <c r="BM685" i="1"/>
  <c r="AC2566" i="1"/>
  <c r="U474" i="1"/>
  <c r="BM1980" i="1"/>
  <c r="M587" i="1"/>
  <c r="AO916" i="1"/>
  <c r="AK1140" i="1"/>
  <c r="AO1498" i="1"/>
  <c r="I1581" i="1"/>
  <c r="M1748" i="1"/>
  <c r="AC2156" i="1"/>
  <c r="Y1814" i="1"/>
  <c r="AW473" i="1"/>
  <c r="AC260" i="1"/>
  <c r="Y1274" i="1"/>
  <c r="AO1237" i="1"/>
  <c r="AG1701" i="1"/>
  <c r="AK1729" i="1"/>
  <c r="BQ1706" i="1"/>
  <c r="I2147" i="1"/>
  <c r="AG650" i="1"/>
  <c r="M875" i="1"/>
  <c r="M683" i="1"/>
  <c r="Q1111" i="1"/>
  <c r="Q1489" i="1"/>
  <c r="Q1553" i="1"/>
  <c r="BA299" i="1"/>
  <c r="AW531" i="1"/>
  <c r="BA2220" i="1"/>
  <c r="CG2233" i="1"/>
  <c r="Y1432" i="1"/>
  <c r="AW2031" i="1"/>
  <c r="BU1516" i="1"/>
  <c r="Y692" i="1"/>
  <c r="AO729" i="1"/>
  <c r="Y931" i="1"/>
  <c r="BA1636" i="1"/>
  <c r="U2065" i="1"/>
  <c r="AW1009" i="1"/>
  <c r="CC1743" i="1"/>
  <c r="CG1208" i="1"/>
  <c r="AS2190" i="1"/>
  <c r="U641" i="1"/>
  <c r="CC761" i="1"/>
  <c r="I1722" i="1"/>
  <c r="AS1715" i="1"/>
  <c r="AS2405" i="1"/>
  <c r="BI1525" i="1"/>
  <c r="CC1982" i="1"/>
  <c r="AS440" i="1"/>
  <c r="Y676" i="1"/>
  <c r="CG1980" i="1"/>
  <c r="BI1827" i="1"/>
  <c r="BU2261" i="1"/>
  <c r="Y257" i="1"/>
  <c r="AW2154" i="1"/>
  <c r="AW2392" i="1"/>
  <c r="AC1770" i="1"/>
  <c r="AW2450" i="1"/>
  <c r="CG2045" i="1"/>
  <c r="BE1782" i="1"/>
  <c r="AS2366" i="1"/>
  <c r="BM2069" i="1"/>
  <c r="BQ1322" i="1"/>
  <c r="Y1742" i="1"/>
  <c r="BU2514" i="1"/>
  <c r="BM1569" i="1"/>
  <c r="Y2290" i="1"/>
  <c r="CC1482" i="1"/>
  <c r="Y2114" i="1"/>
  <c r="AK735" i="1"/>
  <c r="AO2562" i="1"/>
  <c r="BA2458" i="1"/>
  <c r="AG722" i="1"/>
  <c r="BM826" i="1"/>
  <c r="BU1518" i="1"/>
  <c r="BI1439" i="1"/>
  <c r="BQ1271" i="1"/>
  <c r="AG463" i="1"/>
  <c r="M1027" i="1"/>
  <c r="AO649" i="1"/>
  <c r="BE382" i="1"/>
  <c r="I1866" i="1"/>
  <c r="BI2497" i="1"/>
  <c r="BI2321" i="1"/>
  <c r="BI2589" i="1"/>
  <c r="AW1667" i="1"/>
  <c r="BY2202" i="1"/>
  <c r="Q305" i="1"/>
  <c r="CC1345" i="1"/>
  <c r="AW2337" i="1"/>
  <c r="I294" i="1"/>
  <c r="BM1659" i="1"/>
  <c r="BI1933" i="1"/>
  <c r="BY1783" i="1"/>
  <c r="AO1604" i="1"/>
  <c r="BM2028" i="1"/>
  <c r="AO1721" i="1"/>
  <c r="I502" i="1"/>
  <c r="Q539" i="1"/>
  <c r="AG965" i="1"/>
  <c r="AK1285" i="1"/>
  <c r="AC1387" i="1"/>
  <c r="M1653" i="1"/>
  <c r="I1806" i="1"/>
  <c r="M2038" i="1"/>
  <c r="CG2464" i="1"/>
  <c r="U614" i="1"/>
  <c r="BE393" i="1"/>
  <c r="Y1174" i="1"/>
  <c r="AO1209" i="1"/>
  <c r="AG1547" i="1"/>
  <c r="AK1841" i="1"/>
  <c r="BQ1757" i="1"/>
  <c r="U2043" i="1"/>
  <c r="AG665" i="1"/>
  <c r="M680" i="1"/>
  <c r="M704" i="1"/>
  <c r="Q1093" i="1"/>
  <c r="Q1516" i="1"/>
  <c r="Q1579" i="1"/>
  <c r="AC1785" i="1"/>
  <c r="AC1278" i="1"/>
  <c r="M589" i="1"/>
  <c r="BA1853" i="1"/>
  <c r="U861" i="1"/>
  <c r="U893" i="1"/>
  <c r="U2356" i="1"/>
  <c r="Y1939" i="1"/>
  <c r="CG2575" i="1"/>
  <c r="I825" i="1"/>
  <c r="M708" i="1"/>
  <c r="AG880" i="1"/>
  <c r="AC1287" i="1"/>
  <c r="AK1315" i="1"/>
  <c r="BQ1909" i="1"/>
  <c r="BU1826" i="1"/>
  <c r="I1988" i="1"/>
  <c r="BE524" i="1"/>
  <c r="M288" i="1"/>
  <c r="AG2114" i="1"/>
  <c r="U1293" i="1"/>
  <c r="U1344" i="1"/>
  <c r="U1530" i="1"/>
  <c r="Q1902" i="1"/>
  <c r="BQ2150" i="1"/>
  <c r="U265" i="1"/>
  <c r="AS2157" i="1"/>
  <c r="BE662" i="1"/>
  <c r="AW650" i="1"/>
  <c r="AG1168" i="1"/>
  <c r="AK1491" i="1"/>
  <c r="AC1652" i="1"/>
  <c r="BE1797" i="1"/>
  <c r="AS600" i="1"/>
  <c r="U266" i="1"/>
  <c r="BY1951" i="1"/>
  <c r="BM1747" i="1"/>
  <c r="M2359" i="1"/>
  <c r="I504" i="1"/>
  <c r="AS518" i="1"/>
  <c r="AG1917" i="1"/>
  <c r="BM1608" i="1"/>
  <c r="U1104" i="1"/>
  <c r="U1390" i="1"/>
  <c r="U1714" i="1"/>
  <c r="AG1887" i="1"/>
  <c r="BQ2050" i="1"/>
  <c r="BA266" i="1"/>
  <c r="U813" i="1"/>
  <c r="M1316" i="1"/>
  <c r="BA728" i="1"/>
  <c r="AG1245" i="1"/>
  <c r="AK1492" i="1"/>
  <c r="AC1666" i="1"/>
  <c r="U1826" i="1"/>
  <c r="BU2139" i="1"/>
  <c r="CG2387" i="1"/>
  <c r="Q769" i="1"/>
  <c r="Y648" i="1"/>
  <c r="AG769" i="1"/>
  <c r="AC1204" i="1"/>
  <c r="I1336" i="1"/>
  <c r="M1631" i="1"/>
  <c r="I1939" i="1"/>
  <c r="Y802" i="1"/>
  <c r="AO2542" i="1"/>
  <c r="AC1139" i="1"/>
  <c r="I2050" i="1"/>
  <c r="U1118" i="1"/>
  <c r="BQ2140" i="1"/>
  <c r="BA706" i="1"/>
  <c r="Q1889" i="1"/>
  <c r="BU2034" i="1"/>
  <c r="I2504" i="1"/>
  <c r="M879" i="1"/>
  <c r="Q666" i="1"/>
  <c r="AG992" i="1"/>
  <c r="AC1306" i="1"/>
  <c r="I1412" i="1"/>
  <c r="BQ1832" i="1"/>
  <c r="BQ1076" i="1"/>
  <c r="M1504" i="1"/>
  <c r="I1237" i="1"/>
  <c r="I2023" i="1"/>
  <c r="U1113" i="1"/>
  <c r="BQ2069" i="1"/>
  <c r="BE655" i="1"/>
  <c r="Q1744" i="1"/>
  <c r="BU2128" i="1"/>
  <c r="AK2507" i="1"/>
  <c r="M855" i="1"/>
  <c r="M823" i="1"/>
  <c r="AG795" i="1"/>
  <c r="AC1156" i="1"/>
  <c r="I1455" i="1"/>
  <c r="BQ1889" i="1"/>
  <c r="AG2183" i="1"/>
  <c r="AW686" i="1"/>
  <c r="AK1341" i="1"/>
  <c r="BE2050" i="1"/>
  <c r="AK1259" i="1"/>
  <c r="M2147" i="1"/>
  <c r="Y1244" i="1"/>
  <c r="U1778" i="1"/>
  <c r="AC2100" i="1"/>
  <c r="BA1944" i="1"/>
  <c r="AW714" i="1"/>
  <c r="AW725" i="1"/>
  <c r="AO1007" i="1"/>
  <c r="I1190" i="1"/>
  <c r="AG1413" i="1"/>
  <c r="BA2576" i="1"/>
  <c r="U288" i="1"/>
  <c r="M1811" i="1"/>
  <c r="AG461" i="1"/>
  <c r="AK1887" i="1"/>
  <c r="BU1701" i="1"/>
  <c r="U2101" i="1"/>
  <c r="BU2253" i="1"/>
  <c r="AG2331" i="1"/>
  <c r="U2288" i="1"/>
  <c r="M2269" i="1"/>
  <c r="Y784" i="1"/>
  <c r="AK1735" i="1"/>
  <c r="BU2192" i="1"/>
  <c r="Q2364" i="1"/>
  <c r="AK1644" i="1"/>
  <c r="AO1250" i="1"/>
  <c r="AK558" i="1"/>
  <c r="U1677" i="1"/>
  <c r="I1859" i="1"/>
  <c r="M2118" i="1"/>
  <c r="BU2233" i="1"/>
  <c r="AG2381" i="1"/>
  <c r="U2303" i="1"/>
  <c r="Q2381" i="1"/>
  <c r="BA1784" i="1"/>
  <c r="AC782" i="1"/>
  <c r="U2090" i="1"/>
  <c r="U2197" i="1"/>
  <c r="AW2118" i="1"/>
  <c r="Q1566" i="1"/>
  <c r="AG1902" i="1"/>
  <c r="Q1321" i="1"/>
  <c r="Q1859" i="1"/>
  <c r="AK2086" i="1"/>
  <c r="AK2108" i="1"/>
  <c r="BQ2328" i="1"/>
  <c r="AC2321" i="1"/>
  <c r="U2330" i="1"/>
  <c r="M2190" i="1"/>
  <c r="BU1961" i="1"/>
  <c r="Q1618" i="1"/>
  <c r="BU2392" i="1"/>
  <c r="Q2217" i="1"/>
  <c r="BU2225" i="1"/>
  <c r="BA1520" i="1"/>
  <c r="BM1545" i="1"/>
  <c r="BM2064" i="1"/>
  <c r="BY1770" i="1"/>
  <c r="BA834" i="1"/>
  <c r="BA848" i="1"/>
  <c r="I903" i="1"/>
  <c r="I1160" i="1"/>
  <c r="AG1510" i="1"/>
  <c r="AK1798" i="1"/>
  <c r="BU1960" i="1"/>
  <c r="I2010" i="1"/>
  <c r="AK456" i="1"/>
  <c r="I823" i="1"/>
  <c r="M746" i="1"/>
  <c r="Q1090" i="1"/>
  <c r="Q1496" i="1"/>
  <c r="AK1558" i="1"/>
  <c r="AC1936" i="1"/>
  <c r="Q2045" i="1"/>
  <c r="M1373" i="1"/>
  <c r="Q420" i="1"/>
  <c r="BE2352" i="1"/>
  <c r="AO820" i="1"/>
  <c r="AK1174" i="1"/>
  <c r="AC1439" i="1"/>
  <c r="I1600" i="1"/>
  <c r="M1803" i="1"/>
  <c r="BM2135" i="1"/>
  <c r="BM2472" i="1"/>
  <c r="Q1124" i="1"/>
  <c r="Q2128" i="1"/>
  <c r="AG778" i="1"/>
  <c r="I1903" i="1"/>
  <c r="AO343" i="1"/>
  <c r="AK1891" i="1"/>
  <c r="Q2035" i="1"/>
  <c r="BA1483" i="1"/>
  <c r="M851" i="1"/>
  <c r="M799" i="1"/>
  <c r="AG757" i="1"/>
  <c r="AC1299" i="1"/>
  <c r="I1511" i="1"/>
  <c r="BQ1855" i="1"/>
  <c r="BY1638" i="1"/>
  <c r="CC1638" i="1"/>
  <c r="I1254" i="1"/>
  <c r="U2022" i="1"/>
  <c r="U1275" i="1"/>
  <c r="AK2069" i="1"/>
  <c r="AO951" i="1"/>
  <c r="Q1940" i="1"/>
  <c r="BU2009" i="1"/>
  <c r="CC2594" i="1"/>
  <c r="M866" i="1"/>
  <c r="M804" i="1"/>
  <c r="AG846" i="1"/>
  <c r="AC1223" i="1"/>
  <c r="I1506" i="1"/>
  <c r="BQ1884" i="1"/>
  <c r="BE1929" i="1"/>
  <c r="BY2307" i="1"/>
  <c r="I1287" i="1"/>
  <c r="U2031" i="1"/>
  <c r="U1264" i="1"/>
  <c r="AK2057" i="1"/>
  <c r="AO1028" i="1"/>
  <c r="Q1862" i="1"/>
  <c r="BU2125" i="1"/>
  <c r="BE252" i="1"/>
  <c r="M775" i="1"/>
  <c r="M669" i="1"/>
  <c r="AG764" i="1"/>
  <c r="AC1236" i="1"/>
  <c r="AK1323" i="1"/>
  <c r="BQ1936" i="1"/>
  <c r="BQ1712" i="1"/>
  <c r="AK1588" i="1"/>
  <c r="AW2420" i="1"/>
  <c r="I1531" i="1"/>
  <c r="BU1952" i="1"/>
  <c r="I2085" i="1"/>
  <c r="BU2328" i="1"/>
  <c r="AC2282" i="1"/>
  <c r="Q2336" i="1"/>
  <c r="I2220" i="1"/>
  <c r="Q2048" i="1"/>
  <c r="BQ2049" i="1"/>
  <c r="AG2379" i="1"/>
  <c r="AS2112" i="1"/>
  <c r="AO966" i="1"/>
  <c r="Q2094" i="1"/>
  <c r="AG1076" i="1"/>
  <c r="AG1762" i="1"/>
  <c r="BQ2056" i="1"/>
  <c r="BU2157" i="1"/>
  <c r="BU2300" i="1"/>
  <c r="AC2254" i="1"/>
  <c r="U2224" i="1"/>
  <c r="M2352" i="1"/>
  <c r="BU2307" i="1"/>
  <c r="BE832" i="1"/>
  <c r="U2135" i="1"/>
  <c r="U2223" i="1"/>
  <c r="BI1285" i="1"/>
  <c r="AC1601" i="1"/>
  <c r="BM250" i="1"/>
  <c r="Q1273" i="1"/>
  <c r="Q1911" i="1"/>
  <c r="AK2070" i="1"/>
  <c r="AK2097" i="1"/>
  <c r="BQ2394" i="1"/>
  <c r="AC2177" i="1"/>
  <c r="Q2374" i="1"/>
  <c r="M2171" i="1"/>
  <c r="AG312" i="1"/>
  <c r="M1884" i="1"/>
  <c r="BQ2321" i="1"/>
  <c r="BY2097" i="1"/>
  <c r="BA2167" i="1"/>
  <c r="Y1860" i="1"/>
  <c r="BE2454" i="1"/>
  <c r="BA524" i="1"/>
  <c r="U616" i="1"/>
  <c r="BA578" i="1"/>
  <c r="AO979" i="1"/>
  <c r="AG1142" i="1"/>
  <c r="AO1407" i="1"/>
  <c r="AC1546" i="1"/>
  <c r="U1758" i="1"/>
  <c r="BU2056" i="1"/>
  <c r="AG1330" i="1"/>
  <c r="AW606" i="1"/>
  <c r="I649" i="1"/>
  <c r="AG911" i="1"/>
  <c r="I1321" i="1"/>
  <c r="I1315" i="1"/>
  <c r="BQ1797" i="1"/>
  <c r="BU1897" i="1"/>
  <c r="I2077" i="1"/>
  <c r="AG537" i="1"/>
  <c r="I357" i="1"/>
  <c r="AK251" i="1"/>
  <c r="U1306" i="1"/>
  <c r="U1434" i="1"/>
  <c r="U1548" i="1"/>
  <c r="Q1861" i="1"/>
  <c r="I2541" i="1"/>
  <c r="Y981" i="1"/>
  <c r="AW699" i="1"/>
  <c r="AC1589" i="1"/>
  <c r="M769" i="1"/>
  <c r="I1365" i="1"/>
  <c r="AG382" i="1"/>
  <c r="AO1093" i="1"/>
  <c r="BU1848" i="1"/>
  <c r="I2070" i="1"/>
  <c r="M516" i="1"/>
  <c r="Y599" i="1"/>
  <c r="BA466" i="1"/>
  <c r="U1226" i="1"/>
  <c r="U1398" i="1"/>
  <c r="U1660" i="1"/>
  <c r="BA2226" i="1"/>
  <c r="BE691" i="1"/>
  <c r="M1306" i="1"/>
  <c r="AC1581" i="1"/>
  <c r="M818" i="1"/>
  <c r="I1355" i="1"/>
  <c r="Q370" i="1"/>
  <c r="AO1313" i="1"/>
  <c r="BU1681" i="1"/>
  <c r="U1972" i="1"/>
  <c r="I635" i="1"/>
  <c r="AC775" i="1"/>
  <c r="U601" i="1"/>
  <c r="U1089" i="1"/>
  <c r="U1413" i="1"/>
  <c r="U1630" i="1"/>
  <c r="BE2476" i="1"/>
  <c r="AS1313" i="1"/>
  <c r="BE2385" i="1"/>
  <c r="AC1656" i="1"/>
  <c r="I880" i="1"/>
  <c r="I1492" i="1"/>
  <c r="I329" i="1"/>
  <c r="U1422" i="1"/>
  <c r="BU1695" i="1"/>
  <c r="U2042" i="1"/>
  <c r="AK636" i="1"/>
  <c r="AG720" i="1"/>
  <c r="I481" i="1"/>
  <c r="U1204" i="1"/>
  <c r="U1338" i="1"/>
  <c r="U1663" i="1"/>
  <c r="U488" i="1"/>
  <c r="AC1383" i="1"/>
  <c r="I2003" i="1"/>
  <c r="U1295" i="1"/>
  <c r="Q1845" i="1"/>
  <c r="BQ2127" i="1"/>
  <c r="AK2127" i="1"/>
  <c r="BQ2185" i="1"/>
  <c r="AC2240" i="1"/>
  <c r="U2181" i="1"/>
  <c r="M2286" i="1"/>
  <c r="U1537" i="1"/>
  <c r="I1789" i="1"/>
  <c r="BQ2246" i="1"/>
  <c r="BY2219" i="1"/>
  <c r="I1971" i="1"/>
  <c r="Q1944" i="1"/>
  <c r="M732" i="1"/>
  <c r="BQ1897" i="1"/>
  <c r="BU1859" i="1"/>
  <c r="I2002" i="1"/>
  <c r="BU2374" i="1"/>
  <c r="AG2378" i="1"/>
  <c r="U2343" i="1"/>
  <c r="M2283" i="1"/>
  <c r="BE557" i="1"/>
  <c r="CG1772" i="1"/>
  <c r="M2007" i="1"/>
  <c r="U2253" i="1"/>
  <c r="AO1814" i="1"/>
  <c r="BQ1905" i="1"/>
  <c r="Y326" i="1"/>
  <c r="AG1156" i="1"/>
  <c r="AC1784" i="1"/>
  <c r="AK2134" i="1"/>
  <c r="AK2098" i="1"/>
  <c r="BQ2269" i="1"/>
  <c r="AC2353" i="1"/>
  <c r="Q2388" i="1"/>
  <c r="M2245" i="1"/>
  <c r="U1240" i="1"/>
  <c r="M1756" i="1"/>
  <c r="BQ2315" i="1"/>
  <c r="I2198" i="1"/>
  <c r="Q2577" i="1"/>
  <c r="CG491" i="1"/>
  <c r="AO1597" i="1"/>
  <c r="AO376" i="1"/>
  <c r="Y764" i="1"/>
  <c r="BA778" i="1"/>
  <c r="AW826" i="1"/>
  <c r="AG1225" i="1"/>
  <c r="AK1371" i="1"/>
  <c r="AK1608" i="1"/>
  <c r="U1909" i="1"/>
  <c r="Q2084" i="1"/>
  <c r="AS2160" i="1"/>
  <c r="Q669" i="1"/>
  <c r="Y825" i="1"/>
  <c r="AG994" i="1"/>
  <c r="AC1202" i="1"/>
  <c r="I1406" i="1"/>
  <c r="AK1628" i="1"/>
  <c r="I1792" i="1"/>
  <c r="M2027" i="1"/>
  <c r="AO336" i="1"/>
  <c r="AS1625" i="1"/>
  <c r="BA270" i="1"/>
  <c r="Y1099" i="1"/>
  <c r="AO1294" i="1"/>
  <c r="AG1653" i="1"/>
  <c r="AG1838" i="1"/>
  <c r="CC1880" i="1"/>
  <c r="I2484" i="1"/>
  <c r="U295" i="1"/>
  <c r="AG1642" i="1"/>
  <c r="BE748" i="1"/>
  <c r="Q1362" i="1"/>
  <c r="BY1601" i="1"/>
  <c r="AK1275" i="1"/>
  <c r="I1835" i="1"/>
  <c r="I2041" i="1"/>
  <c r="Y386" i="1"/>
  <c r="CC253" i="1"/>
  <c r="CG2275" i="1"/>
  <c r="Y1104" i="1"/>
  <c r="AO1202" i="1"/>
  <c r="AG1651" i="1"/>
  <c r="Y404" i="1"/>
  <c r="AC250" i="1"/>
  <c r="AK586" i="1"/>
  <c r="AG1604" i="1"/>
  <c r="AW733" i="1"/>
  <c r="AK1482" i="1"/>
  <c r="Y1758" i="1"/>
  <c r="AK1170" i="1"/>
  <c r="I1854" i="1"/>
  <c r="I2027" i="1"/>
  <c r="U426" i="1"/>
  <c r="Y1334" i="1"/>
  <c r="CC2315" i="1"/>
  <c r="Y1089" i="1"/>
  <c r="AO1111" i="1"/>
  <c r="AG1530" i="1"/>
  <c r="BE484" i="1"/>
  <c r="AS434" i="1"/>
  <c r="BM1490" i="1"/>
  <c r="AG1652" i="1"/>
  <c r="BA734" i="1"/>
  <c r="AK1406" i="1"/>
  <c r="BU1525" i="1"/>
  <c r="AC1166" i="1"/>
  <c r="I1748" i="1"/>
  <c r="I2087" i="1"/>
  <c r="U308" i="1"/>
  <c r="CG1622" i="1"/>
  <c r="AO810" i="1"/>
  <c r="AK1160" i="1"/>
  <c r="AC1366" i="1"/>
  <c r="I1565" i="1"/>
  <c r="AG1167" i="1"/>
  <c r="BM2380" i="1"/>
  <c r="AK860" i="1"/>
  <c r="I1436" i="1"/>
  <c r="M1778" i="1"/>
  <c r="AC1972" i="1"/>
  <c r="BU2275" i="1"/>
  <c r="BQ2391" i="1"/>
  <c r="BQ2336" i="1"/>
  <c r="Q2182" i="1"/>
  <c r="I2248" i="1"/>
  <c r="I2097" i="1"/>
  <c r="AK2058" i="1"/>
  <c r="U2344" i="1"/>
  <c r="CC524" i="1"/>
  <c r="AC1545" i="1"/>
  <c r="AK2518" i="1"/>
  <c r="Q1117" i="1"/>
  <c r="Q1909" i="1"/>
  <c r="AK2071" i="1"/>
  <c r="AK2104" i="1"/>
  <c r="BQ2324" i="1"/>
  <c r="AC2352" i="1"/>
  <c r="U2400" i="1"/>
  <c r="M2295" i="1"/>
  <c r="I1267" i="1"/>
  <c r="Q1828" i="1"/>
  <c r="BQ2323" i="1"/>
  <c r="M2328" i="1"/>
  <c r="I1938" i="1"/>
  <c r="AK1694" i="1"/>
  <c r="AS663" i="1"/>
  <c r="AC1702" i="1"/>
  <c r="I1744" i="1"/>
  <c r="I1974" i="1"/>
  <c r="BU2182" i="1"/>
  <c r="AG2275" i="1"/>
  <c r="U2377" i="1"/>
  <c r="Q2254" i="1"/>
  <c r="Y1181" i="1"/>
  <c r="U904" i="1"/>
  <c r="AK2153" i="1"/>
  <c r="U2386" i="1"/>
  <c r="M2219" i="1"/>
  <c r="BM2008" i="1"/>
  <c r="AS1524" i="1"/>
  <c r="AO622" i="1"/>
  <c r="BE307" i="1"/>
  <c r="BY1810" i="1"/>
  <c r="BM1559" i="1"/>
  <c r="Y1154" i="1"/>
  <c r="AO1292" i="1"/>
  <c r="AG1686" i="1"/>
  <c r="AG1848" i="1"/>
  <c r="AK1931" i="1"/>
  <c r="AG1944" i="1"/>
  <c r="Y809" i="1"/>
  <c r="BE817" i="1"/>
  <c r="U648" i="1"/>
  <c r="Q1104" i="1"/>
  <c r="AK1488" i="1"/>
  <c r="AK1687" i="1"/>
  <c r="AC1811" i="1"/>
  <c r="Q2000" i="1"/>
  <c r="AW1678" i="1"/>
  <c r="AC770" i="1"/>
  <c r="AC552" i="1"/>
  <c r="AG825" i="1"/>
  <c r="AC1113" i="1"/>
  <c r="AC1408" i="1"/>
  <c r="M1601" i="1"/>
  <c r="I1737" i="1"/>
  <c r="BE293" i="1"/>
  <c r="M473" i="1"/>
  <c r="AK1090" i="1"/>
  <c r="AC2129" i="1"/>
  <c r="M911" i="1"/>
  <c r="BU1873" i="1"/>
  <c r="AC573" i="1"/>
  <c r="AG1849" i="1"/>
  <c r="Q2135" i="1"/>
  <c r="BM2036" i="1"/>
  <c r="BA669" i="1"/>
  <c r="AK876" i="1"/>
  <c r="AG833" i="1"/>
  <c r="AC1195" i="1"/>
  <c r="I1366" i="1"/>
  <c r="AK1658" i="1"/>
  <c r="AO2533" i="1"/>
  <c r="U365" i="1"/>
  <c r="AO1245" i="1"/>
  <c r="AS376" i="1"/>
  <c r="AG1197" i="1"/>
  <c r="Q2155" i="1"/>
  <c r="AG761" i="1"/>
  <c r="AC1744" i="1"/>
  <c r="AC2127" i="1"/>
  <c r="Y1544" i="1"/>
  <c r="U799" i="1"/>
  <c r="I846" i="1"/>
  <c r="AO900" i="1"/>
  <c r="I1155" i="1"/>
  <c r="M1344" i="1"/>
  <c r="BQ1812" i="1"/>
  <c r="AS879" i="1"/>
  <c r="M377" i="1"/>
  <c r="AO1306" i="1"/>
  <c r="BE358" i="1"/>
  <c r="AG1253" i="1"/>
  <c r="Q2106" i="1"/>
  <c r="AG967" i="1"/>
  <c r="AC1800" i="1"/>
  <c r="AC2085" i="1"/>
  <c r="CC2153" i="1"/>
  <c r="AC817" i="1"/>
  <c r="I684" i="1"/>
  <c r="Y903" i="1"/>
  <c r="I1092" i="1"/>
  <c r="M1345" i="1"/>
  <c r="BQ1834" i="1"/>
  <c r="M2127" i="1"/>
  <c r="AG1908" i="1"/>
  <c r="Q818" i="1"/>
  <c r="BQ1877" i="1"/>
  <c r="BU1877" i="1"/>
  <c r="I2006" i="1"/>
  <c r="BU2346" i="1"/>
  <c r="AG2303" i="1"/>
  <c r="U2195" i="1"/>
  <c r="M2281" i="1"/>
  <c r="AO2353" i="1"/>
  <c r="I1173" i="1"/>
  <c r="AG2133" i="1"/>
  <c r="U2234" i="1"/>
  <c r="Y1553" i="1"/>
  <c r="M1582" i="1"/>
  <c r="AG371" i="1"/>
  <c r="AG1265" i="1"/>
  <c r="AC1853" i="1"/>
  <c r="AK2029" i="1"/>
  <c r="AK2101" i="1"/>
  <c r="BQ2230" i="1"/>
  <c r="AC2366" i="1"/>
  <c r="Q2302" i="1"/>
  <c r="M2318" i="1"/>
  <c r="AC1517" i="1"/>
  <c r="AC1859" i="1"/>
  <c r="BQ2223" i="1"/>
  <c r="M2279" i="1"/>
  <c r="AG1407" i="1"/>
  <c r="AK1201" i="1"/>
  <c r="BM2199" i="1"/>
  <c r="AG1650" i="1"/>
  <c r="I1824" i="1"/>
  <c r="M2136" i="1"/>
  <c r="BU2246" i="1"/>
  <c r="BQ2231" i="1"/>
  <c r="U2217" i="1"/>
  <c r="Q2195" i="1"/>
  <c r="I1203" i="1"/>
  <c r="AK1399" i="1"/>
  <c r="AG2035" i="1"/>
  <c r="Q2185" i="1"/>
  <c r="U2477" i="1"/>
  <c r="AG421" i="1"/>
  <c r="M1216" i="1"/>
  <c r="BE538" i="1"/>
  <c r="AG424" i="1"/>
  <c r="BY2022" i="1"/>
  <c r="BE1713" i="1"/>
  <c r="Y1303" i="1"/>
  <c r="AO1246" i="1"/>
  <c r="AG1636" i="1"/>
  <c r="AG1951" i="1"/>
  <c r="U1930" i="1"/>
  <c r="BQ2573" i="1"/>
  <c r="Y652" i="1"/>
  <c r="AW755" i="1"/>
  <c r="AW615" i="1"/>
  <c r="Q1261" i="1"/>
  <c r="AK1450" i="1"/>
  <c r="AK1691" i="1"/>
  <c r="AC1748" i="1"/>
  <c r="Q2028" i="1"/>
  <c r="BE1805" i="1"/>
  <c r="AK866" i="1"/>
  <c r="BM2415" i="1"/>
  <c r="AS2567" i="1"/>
  <c r="BA2457" i="1"/>
  <c r="BM2560" i="1"/>
  <c r="BA2002" i="1"/>
  <c r="BA1471" i="1"/>
  <c r="AW2114" i="1"/>
  <c r="AK874" i="1"/>
  <c r="CC2079" i="1"/>
  <c r="AK536" i="1"/>
  <c r="CG2015" i="1"/>
  <c r="BM1950" i="1"/>
  <c r="AS2220" i="1"/>
  <c r="AO2498" i="1"/>
  <c r="AG295" i="1"/>
  <c r="BY2552" i="1"/>
  <c r="AS1477" i="1"/>
  <c r="BM2106" i="1"/>
  <c r="AW1552" i="1"/>
  <c r="BI2294" i="1"/>
  <c r="AG1574" i="1"/>
  <c r="CC658" i="1"/>
  <c r="AW1985" i="1"/>
  <c r="BY392" i="1"/>
  <c r="AW1379" i="1"/>
  <c r="AK2493" i="1"/>
  <c r="BA732" i="1"/>
  <c r="AC713" i="1"/>
  <c r="AK1722" i="1"/>
  <c r="Y617" i="1"/>
  <c r="AW424" i="1"/>
  <c r="AW2134" i="1"/>
  <c r="Y1478" i="1"/>
  <c r="BY2311" i="1"/>
  <c r="CG2475" i="1"/>
  <c r="BA322" i="1"/>
  <c r="CC2440" i="1"/>
  <c r="BY1743" i="1"/>
  <c r="BQ1315" i="1"/>
  <c r="CC1645" i="1"/>
  <c r="BE2353" i="1"/>
  <c r="BE1827" i="1"/>
  <c r="CC2309" i="1"/>
  <c r="AS2310" i="1"/>
  <c r="Q321" i="1"/>
  <c r="AC1030" i="1"/>
  <c r="BQ1182" i="1"/>
  <c r="AS2170" i="1"/>
  <c r="AS1470" i="1"/>
  <c r="AS2113" i="1"/>
  <c r="AC936" i="1"/>
  <c r="Y335" i="1"/>
  <c r="CC2535" i="1"/>
  <c r="AW1721" i="1"/>
  <c r="BI1748" i="1"/>
  <c r="Q1817" i="1"/>
  <c r="BI2484" i="1"/>
  <c r="CC1202" i="1"/>
  <c r="BU2358" i="1"/>
  <c r="BQ890" i="1"/>
  <c r="I2468" i="1"/>
  <c r="AW1958" i="1"/>
  <c r="BE505" i="1"/>
  <c r="BU2531" i="1"/>
  <c r="CG459" i="1"/>
  <c r="BU937" i="1"/>
  <c r="BE2258" i="1"/>
  <c r="BE1825" i="1"/>
  <c r="BQ512" i="1"/>
  <c r="CC1972" i="1"/>
  <c r="AG637" i="1"/>
  <c r="BE2504" i="1"/>
  <c r="M1379" i="1"/>
  <c r="CC1126" i="1"/>
  <c r="I1029" i="1"/>
  <c r="M1294" i="1"/>
  <c r="AW1679" i="1"/>
  <c r="Q2163" i="1"/>
  <c r="BA1539" i="1"/>
  <c r="BQ2456" i="1"/>
  <c r="BQ1429" i="1"/>
  <c r="CG2038" i="1"/>
  <c r="CC1548" i="1"/>
  <c r="BE1959" i="1"/>
  <c r="AW2366" i="1"/>
  <c r="BU1609" i="1"/>
  <c r="BA249" i="1"/>
  <c r="CG2049" i="1"/>
  <c r="CG678" i="1"/>
  <c r="BY1678" i="1"/>
  <c r="AW2115" i="1"/>
  <c r="Y1727" i="1"/>
  <c r="AO2049" i="1"/>
  <c r="M270" i="1"/>
  <c r="BM313" i="1"/>
  <c r="BI2597" i="1"/>
  <c r="BY1453" i="1"/>
  <c r="CC2127" i="1"/>
  <c r="BM1506" i="1"/>
  <c r="CC2486" i="1"/>
  <c r="BM1378" i="1"/>
  <c r="I1330" i="1"/>
  <c r="BY2252" i="1"/>
  <c r="Q426" i="1"/>
  <c r="AW1161" i="1"/>
  <c r="Y2430" i="1"/>
  <c r="BI1236" i="1"/>
  <c r="AC1084" i="1"/>
  <c r="Y515" i="1"/>
  <c r="I439" i="1"/>
  <c r="AS2350" i="1"/>
  <c r="BA295" i="1"/>
  <c r="AS2457" i="1"/>
  <c r="CG1525" i="1"/>
  <c r="AW2275" i="1"/>
  <c r="CC1881" i="1"/>
  <c r="BA2402" i="1"/>
  <c r="CG1485" i="1"/>
  <c r="BQ1345" i="1"/>
  <c r="Q293" i="1"/>
  <c r="AW2255" i="1"/>
  <c r="BI1287" i="1"/>
  <c r="AW442" i="1"/>
  <c r="Y1526" i="1"/>
  <c r="BY2505" i="1"/>
  <c r="BA670" i="1"/>
  <c r="CC1883" i="1"/>
  <c r="AO1810" i="1"/>
  <c r="I581" i="1"/>
  <c r="AO2003" i="1"/>
  <c r="M1293" i="1"/>
  <c r="BE1887" i="1"/>
  <c r="U256" i="1"/>
  <c r="CG487" i="1"/>
  <c r="AG623" i="1"/>
  <c r="AS503" i="1"/>
  <c r="BA2259" i="1"/>
  <c r="BA2022" i="1"/>
  <c r="BQ2407" i="1"/>
  <c r="Y1666" i="1"/>
  <c r="Y2352" i="1"/>
  <c r="BY1259" i="1"/>
  <c r="AW1883" i="1"/>
  <c r="Y1616" i="1"/>
  <c r="BM2413" i="1"/>
  <c r="BU886" i="1"/>
  <c r="AW2479" i="1"/>
  <c r="CG1422" i="1"/>
  <c r="BA461" i="1"/>
  <c r="BY1072" i="1"/>
  <c r="U460" i="1"/>
  <c r="BE456" i="1"/>
  <c r="AW2574" i="1"/>
  <c r="BE2014" i="1"/>
  <c r="AK252" i="1"/>
  <c r="AS1663" i="1"/>
  <c r="AS1966" i="1"/>
  <c r="Y1881" i="1"/>
  <c r="BE1972" i="1"/>
  <c r="Y2581" i="1"/>
  <c r="AC425" i="1"/>
  <c r="I2260" i="1"/>
  <c r="BU694" i="1"/>
  <c r="BE1863" i="1"/>
  <c r="CG2076" i="1"/>
  <c r="CC1790" i="1"/>
  <c r="I2409" i="1"/>
  <c r="CC2219" i="1"/>
  <c r="AS1575" i="1"/>
  <c r="CG2009" i="1"/>
  <c r="CG1330" i="1"/>
  <c r="AO1968" i="1"/>
  <c r="BY1729" i="1"/>
  <c r="CG2002" i="1"/>
  <c r="AS2542" i="1"/>
  <c r="CG2374" i="1"/>
  <c r="BE1800" i="1"/>
  <c r="AW1855" i="1"/>
  <c r="BM1377" i="1"/>
  <c r="AW2183" i="1"/>
  <c r="BI2356" i="1"/>
  <c r="BM1979" i="1"/>
  <c r="Y2520" i="1"/>
  <c r="Q319" i="1"/>
  <c r="CC1755" i="1"/>
  <c r="BI2084" i="1"/>
  <c r="AW1922" i="1"/>
  <c r="Y1875" i="1"/>
  <c r="Q2568" i="1"/>
  <c r="CG1371" i="1"/>
  <c r="BM532" i="1"/>
  <c r="Y1391" i="1"/>
  <c r="CC1474" i="1"/>
  <c r="AG1379" i="1"/>
  <c r="BM2552" i="1"/>
  <c r="BE568" i="1"/>
  <c r="CC2111" i="1"/>
  <c r="BA2380" i="1"/>
  <c r="AG1918" i="1"/>
  <c r="CG1595" i="1"/>
  <c r="AS1722" i="1"/>
  <c r="AO1653" i="1"/>
  <c r="BQ2597" i="1"/>
  <c r="BE470" i="1"/>
  <c r="CC1737" i="1"/>
  <c r="BE2414" i="1"/>
  <c r="AW1769" i="1"/>
  <c r="CG2118" i="1"/>
  <c r="BI627" i="1"/>
  <c r="AS1894" i="1"/>
  <c r="BY1860" i="1"/>
  <c r="CG1421" i="1"/>
  <c r="BQ1373" i="1"/>
  <c r="BI921" i="1"/>
  <c r="AO1552" i="1"/>
  <c r="BY2042" i="1"/>
  <c r="BM1814" i="1"/>
  <c r="CC2233" i="1"/>
  <c r="AO2570" i="1"/>
  <c r="AK2066" i="1"/>
  <c r="BQ2590" i="1"/>
  <c r="BE1625" i="1"/>
  <c r="AW567" i="1"/>
  <c r="AS1987" i="1"/>
  <c r="AK2535" i="1"/>
  <c r="Y2182" i="1"/>
  <c r="Q956" i="1"/>
  <c r="AG362" i="1"/>
  <c r="BQ410" i="1"/>
  <c r="M1285" i="1"/>
  <c r="AC2066" i="1"/>
  <c r="Y1812" i="1"/>
  <c r="AW1954" i="1"/>
  <c r="I2493" i="1"/>
  <c r="BA313" i="1"/>
  <c r="BY2486" i="1"/>
  <c r="BM1946" i="1"/>
  <c r="BE2160" i="1"/>
  <c r="BE1982" i="1"/>
  <c r="CC2174" i="1"/>
  <c r="CC2422" i="1"/>
  <c r="BY2241" i="1"/>
  <c r="Q2519" i="1"/>
  <c r="BY1912" i="1"/>
  <c r="M2358" i="1"/>
  <c r="AS529" i="1"/>
  <c r="U348" i="1"/>
  <c r="Y2562" i="1"/>
  <c r="BI1819" i="1"/>
  <c r="I950" i="1"/>
  <c r="AK538" i="1"/>
  <c r="BE453" i="1"/>
  <c r="AO2547" i="1"/>
  <c r="Q403" i="1"/>
  <c r="AK278" i="1"/>
  <c r="BI1784" i="1"/>
  <c r="BY2534" i="1"/>
  <c r="CG263" i="1"/>
  <c r="BE475" i="1"/>
  <c r="AW2582" i="1"/>
  <c r="BA1461" i="1"/>
  <c r="AW553" i="1"/>
  <c r="I1524" i="1"/>
  <c r="BE2496" i="1"/>
  <c r="CG2513" i="1"/>
  <c r="BM2170" i="1"/>
  <c r="I1818" i="1"/>
  <c r="AC873" i="1"/>
  <c r="AS1275" i="1"/>
  <c r="AO540" i="1"/>
  <c r="Y531" i="1"/>
  <c r="BU1215" i="1"/>
  <c r="BA551" i="1"/>
  <c r="AS2043" i="1"/>
  <c r="Y1380" i="1"/>
  <c r="BM2099" i="1"/>
  <c r="BE1140" i="1"/>
  <c r="BE2440" i="1"/>
  <c r="BI1849" i="1"/>
  <c r="AK2168" i="1"/>
  <c r="BI1376" i="1"/>
  <c r="BU2567" i="1"/>
  <c r="AC1005" i="1"/>
  <c r="AK2455" i="1"/>
  <c r="CG1324" i="1"/>
  <c r="BY882" i="1"/>
  <c r="CC1505" i="1"/>
  <c r="BA253" i="1"/>
  <c r="BU862" i="1"/>
  <c r="CG2367" i="1"/>
  <c r="Y1377" i="1"/>
  <c r="BQ517" i="1"/>
  <c r="BY1404" i="1"/>
  <c r="Q1918" i="1"/>
  <c r="AS1139" i="1"/>
  <c r="BY2429" i="1"/>
  <c r="BY1957" i="1"/>
  <c r="BA2405" i="1"/>
  <c r="CG1463" i="1"/>
  <c r="CC1966" i="1"/>
  <c r="BU2505" i="1"/>
  <c r="Y2283" i="1"/>
  <c r="BU848" i="1"/>
  <c r="Y469" i="1"/>
  <c r="AO2365" i="1"/>
  <c r="Y2401" i="1"/>
  <c r="AS1856" i="1"/>
  <c r="U2434" i="1"/>
  <c r="CG1716" i="1"/>
  <c r="Y950" i="1"/>
  <c r="BI1257" i="1"/>
  <c r="CG2583" i="1"/>
  <c r="Q2447" i="1"/>
  <c r="U2500" i="1"/>
  <c r="BE2259" i="1"/>
  <c r="AK2175" i="1"/>
  <c r="BE1860" i="1"/>
  <c r="AO937" i="1"/>
  <c r="CG1453" i="1"/>
  <c r="Y1232" i="1"/>
  <c r="AO2518" i="1"/>
  <c r="CC1891" i="1"/>
  <c r="Q260" i="1"/>
  <c r="AW382" i="1"/>
  <c r="AK1327" i="1"/>
  <c r="BA2465" i="1"/>
  <c r="BI2220" i="1"/>
  <c r="AO2377" i="1"/>
  <c r="BM2538" i="1"/>
  <c r="AS344" i="1"/>
  <c r="BM2258" i="1"/>
  <c r="Y2471" i="1"/>
  <c r="AS2182" i="1"/>
  <c r="AK2400" i="1"/>
  <c r="BA977" i="1"/>
  <c r="Q2421" i="1"/>
  <c r="BE2149" i="1"/>
  <c r="AO1874" i="1"/>
  <c r="AO1527" i="1"/>
  <c r="AW953" i="1"/>
  <c r="BU1485" i="1"/>
  <c r="BM2154" i="1"/>
  <c r="BA1622" i="1"/>
  <c r="Y2199" i="1"/>
  <c r="BQ1163" i="1"/>
  <c r="CG1835" i="1"/>
  <c r="BY2141" i="1"/>
  <c r="BI1212" i="1"/>
  <c r="BI2372" i="1"/>
  <c r="CC1456" i="1"/>
  <c r="BY2014" i="1"/>
  <c r="BQ1918" i="1"/>
  <c r="AO2366" i="1"/>
  <c r="AK770" i="1"/>
  <c r="AW1719" i="1"/>
  <c r="Y1688" i="1"/>
  <c r="CC2175" i="1"/>
  <c r="BU1538" i="1"/>
  <c r="BM2052" i="1"/>
  <c r="I2532" i="1"/>
  <c r="AC280" i="1"/>
  <c r="BA2591" i="1"/>
  <c r="AW1576" i="1"/>
  <c r="CG2182" i="1"/>
  <c r="BE1671" i="1"/>
  <c r="BI2212" i="1"/>
  <c r="BY1821" i="1"/>
  <c r="AW1019" i="1"/>
  <c r="AC1477" i="1"/>
  <c r="BI468" i="1"/>
  <c r="BI1957" i="1"/>
  <c r="AG2554" i="1"/>
  <c r="CG552" i="1"/>
  <c r="BY1160" i="1"/>
  <c r="Y1944" i="1"/>
  <c r="BM1488" i="1"/>
  <c r="AG258" i="1"/>
  <c r="AG622" i="1"/>
  <c r="BE910" i="1"/>
  <c r="AS631" i="1"/>
  <c r="Y559" i="1"/>
  <c r="CG1863" i="1"/>
  <c r="BE468" i="1"/>
  <c r="BM467" i="1"/>
  <c r="AG525" i="1"/>
  <c r="BI1629" i="1"/>
  <c r="AS1720" i="1"/>
  <c r="CG1314" i="1"/>
  <c r="CG1770" i="1"/>
  <c r="AG2408" i="1"/>
  <c r="AW642" i="1"/>
  <c r="BA2275" i="1"/>
  <c r="AS2205" i="1"/>
  <c r="U662" i="1"/>
  <c r="AW2274" i="1"/>
  <c r="BM2176" i="1"/>
  <c r="BE699" i="1"/>
  <c r="CG1468" i="1"/>
  <c r="Y1418" i="1"/>
  <c r="AS1922" i="1"/>
  <c r="BQ1574" i="1"/>
  <c r="BY2328" i="1"/>
  <c r="BI2163" i="1"/>
  <c r="BE1931" i="1"/>
  <c r="Q2521" i="1"/>
  <c r="BA1639" i="1"/>
  <c r="AS2037" i="1"/>
  <c r="CG1680" i="1"/>
  <c r="CC1463" i="1"/>
  <c r="CG1812" i="1"/>
  <c r="BA2036" i="1"/>
  <c r="BI1601" i="1"/>
  <c r="CC1411" i="1"/>
  <c r="BQ312" i="1"/>
  <c r="M1489" i="1"/>
  <c r="BA1553" i="1"/>
  <c r="BA827" i="1"/>
  <c r="BU1595" i="1"/>
  <c r="BA782" i="1"/>
  <c r="CC1735" i="1"/>
  <c r="Y666" i="1"/>
  <c r="BM2412" i="1"/>
  <c r="Y678" i="1"/>
  <c r="AO1642" i="1"/>
  <c r="AS617" i="1"/>
  <c r="AK2576" i="1"/>
  <c r="BI2127" i="1"/>
  <c r="BI1916" i="1"/>
  <c r="AS2198" i="1"/>
  <c r="BY2583" i="1"/>
  <c r="CG2232" i="1"/>
  <c r="BU994" i="1"/>
  <c r="BA285" i="1"/>
  <c r="BM629" i="1"/>
  <c r="AS676" i="1"/>
  <c r="BE336" i="1"/>
  <c r="AK578" i="1"/>
  <c r="BM1216" i="1"/>
  <c r="Q579" i="1"/>
  <c r="AO1623" i="1"/>
  <c r="AW501" i="1"/>
  <c r="Y2125" i="1"/>
  <c r="U2518" i="1"/>
  <c r="AS2168" i="1"/>
  <c r="AK2449" i="1"/>
  <c r="AK1821" i="1"/>
  <c r="CG2317" i="1"/>
  <c r="BY2562" i="1"/>
  <c r="U1624" i="1"/>
  <c r="BY2108" i="1"/>
  <c r="Q323" i="1"/>
  <c r="BE1294" i="1"/>
  <c r="AO1980" i="1"/>
  <c r="BI1254" i="1"/>
  <c r="AS1743" i="1"/>
  <c r="BA1799" i="1"/>
  <c r="M1071" i="1"/>
  <c r="BU1413" i="1"/>
  <c r="CG2400" i="1"/>
  <c r="BE776" i="1"/>
  <c r="Y1673" i="1"/>
  <c r="BY1784" i="1"/>
  <c r="AW2156" i="1"/>
  <c r="Q606" i="1"/>
  <c r="BU2526" i="1"/>
  <c r="AS308" i="1"/>
  <c r="AS2265" i="1"/>
  <c r="BY1646" i="1"/>
  <c r="BQ2554" i="1"/>
  <c r="BA1541" i="1"/>
  <c r="BI2169" i="1"/>
  <c r="BQ673" i="1"/>
  <c r="U589" i="1"/>
  <c r="U1327" i="1"/>
  <c r="I573" i="1"/>
  <c r="M574" i="1"/>
  <c r="I623" i="1"/>
  <c r="Q568" i="1"/>
  <c r="U1303" i="1"/>
  <c r="U1421" i="1"/>
  <c r="U1539" i="1"/>
  <c r="Q1775" i="1"/>
  <c r="BQ2031" i="1"/>
  <c r="U628" i="1"/>
  <c r="AS634" i="1"/>
  <c r="BI2483" i="1"/>
  <c r="AO831" i="1"/>
  <c r="AK1125" i="1"/>
  <c r="AC1482" i="1"/>
  <c r="I1646" i="1"/>
  <c r="M1912" i="1"/>
  <c r="AC2043" i="1"/>
  <c r="BI2274" i="1"/>
  <c r="Q1020" i="1"/>
  <c r="AW652" i="1"/>
  <c r="AO874" i="1"/>
  <c r="I1174" i="1"/>
  <c r="AG1439" i="1"/>
  <c r="AK1824" i="1"/>
  <c r="BM1663" i="1"/>
  <c r="BU1343" i="1"/>
  <c r="BE391" i="1"/>
  <c r="AC420" i="1"/>
  <c r="Y1461" i="1"/>
  <c r="BQ995" i="1"/>
  <c r="BE1765" i="1"/>
  <c r="U407" i="1"/>
  <c r="BY2441" i="1"/>
  <c r="BE680" i="1"/>
  <c r="AW678" i="1"/>
  <c r="AG1103" i="1"/>
  <c r="AK1362" i="1"/>
  <c r="AC1677" i="1"/>
  <c r="U1744" i="1"/>
  <c r="BU2010" i="1"/>
  <c r="BA2463" i="1"/>
  <c r="M873" i="1"/>
  <c r="Q813" i="1"/>
  <c r="AG977" i="1"/>
  <c r="AC1126" i="1"/>
  <c r="I1357" i="1"/>
  <c r="BQ1828" i="1"/>
  <c r="I1862" i="1"/>
  <c r="I2044" i="1"/>
  <c r="U257" i="1"/>
  <c r="AK649" i="1"/>
  <c r="AC600" i="1"/>
  <c r="U1091" i="1"/>
  <c r="U1520" i="1"/>
  <c r="Q1547" i="1"/>
  <c r="CG1768" i="1"/>
  <c r="Y551" i="1"/>
  <c r="CG356" i="1"/>
  <c r="U306" i="1"/>
  <c r="I1819" i="1"/>
  <c r="BE1267" i="1"/>
  <c r="BI2024" i="1"/>
  <c r="BE2077" i="1"/>
  <c r="BE2241" i="1"/>
  <c r="AS1113" i="1"/>
  <c r="BY2577" i="1"/>
  <c r="AK2161" i="1"/>
  <c r="BI1972" i="1"/>
  <c r="CG2234" i="1"/>
  <c r="CC1726" i="1"/>
  <c r="CC2339" i="1"/>
  <c r="Y2247" i="1"/>
  <c r="BE2491" i="1"/>
  <c r="BY2386" i="1"/>
  <c r="U722" i="1"/>
  <c r="BE1793" i="1"/>
  <c r="AO480" i="1"/>
  <c r="CC505" i="1"/>
  <c r="AS602" i="1"/>
  <c r="AO406" i="1"/>
  <c r="AS1737" i="1"/>
  <c r="AS2519" i="1"/>
  <c r="AC2209" i="1"/>
  <c r="Q607" i="1"/>
  <c r="BI2562" i="1"/>
  <c r="BQ1603" i="1"/>
  <c r="BE378" i="1"/>
  <c r="BI1327" i="1"/>
  <c r="BQ1337" i="1"/>
  <c r="AO2323" i="1"/>
  <c r="AW2191" i="1"/>
  <c r="Q2464" i="1"/>
  <c r="Y826" i="1"/>
  <c r="AC1867" i="1"/>
  <c r="I631" i="1"/>
  <c r="M581" i="1"/>
  <c r="AS1295" i="1"/>
  <c r="Q600" i="1"/>
  <c r="BM439" i="1"/>
  <c r="AG631" i="1"/>
  <c r="CG1628" i="1"/>
  <c r="CC1537" i="1"/>
  <c r="I323" i="1"/>
  <c r="AO1567" i="1"/>
  <c r="CG1579" i="1"/>
  <c r="AO2384" i="1"/>
  <c r="BA1951" i="1"/>
  <c r="AW2548" i="1"/>
  <c r="Y727" i="1"/>
  <c r="CG1989" i="1"/>
  <c r="Y1362" i="1"/>
  <c r="AK509" i="1"/>
  <c r="AW414" i="1"/>
  <c r="AG621" i="1"/>
  <c r="AC1820" i="1"/>
  <c r="BQ1505" i="1"/>
  <c r="BU2311" i="1"/>
  <c r="I592" i="1"/>
  <c r="BM2083" i="1"/>
  <c r="Y2569" i="1"/>
  <c r="U489" i="1"/>
  <c r="Y1590" i="1"/>
  <c r="AG518" i="1"/>
  <c r="M1624" i="1"/>
  <c r="AO2196" i="1"/>
  <c r="CC2114" i="1"/>
  <c r="AK438" i="1"/>
  <c r="AC385" i="1"/>
  <c r="AO2233" i="1"/>
  <c r="CC1950" i="1"/>
  <c r="Y1266" i="1"/>
  <c r="AO1145" i="1"/>
  <c r="AG1678" i="1"/>
  <c r="AG1784" i="1"/>
  <c r="M1930" i="1"/>
  <c r="AC253" i="1"/>
  <c r="Y768" i="1"/>
  <c r="BA722" i="1"/>
  <c r="BA847" i="1"/>
  <c r="AG1104" i="1"/>
  <c r="AK1511" i="1"/>
  <c r="AK1677" i="1"/>
  <c r="U1775" i="1"/>
  <c r="Q2092" i="1"/>
  <c r="AW1938" i="1"/>
  <c r="BA811" i="1"/>
  <c r="Y572" i="1"/>
  <c r="AG804" i="1"/>
  <c r="AC1106" i="1"/>
  <c r="I1371" i="1"/>
  <c r="I1593" i="1"/>
  <c r="I1954" i="1"/>
  <c r="AW732" i="1"/>
  <c r="CC1134" i="1"/>
  <c r="AS2535" i="1"/>
  <c r="BI2576" i="1"/>
  <c r="Q438" i="1"/>
  <c r="CC1415" i="1"/>
  <c r="Y606" i="1"/>
  <c r="Q389" i="1"/>
  <c r="AK362" i="1"/>
  <c r="AK2433" i="1"/>
  <c r="Y1098" i="1"/>
  <c r="AO1324" i="1"/>
  <c r="AG1687" i="1"/>
  <c r="AG1727" i="1"/>
  <c r="BQ2090" i="1"/>
  <c r="AO270" i="1"/>
  <c r="AO2014" i="1"/>
  <c r="BQ1968" i="1"/>
  <c r="AO1064" i="1"/>
  <c r="AK1146" i="1"/>
  <c r="AO1490" i="1"/>
  <c r="I1713" i="1"/>
  <c r="M1828" i="1"/>
  <c r="AC2036" i="1"/>
  <c r="BM1512" i="1"/>
  <c r="AW631" i="1"/>
  <c r="I873" i="1"/>
  <c r="Y902" i="1"/>
  <c r="I1295" i="1"/>
  <c r="M1343" i="1"/>
  <c r="CG1758" i="1"/>
  <c r="CC2533" i="1"/>
  <c r="BI1869" i="1"/>
  <c r="BY1693" i="1"/>
  <c r="BI1854" i="1"/>
  <c r="BU900" i="1"/>
  <c r="AW2052" i="1"/>
  <c r="BU1243" i="1"/>
  <c r="BE1483" i="1"/>
  <c r="BE1548" i="1"/>
  <c r="BA2372" i="1"/>
  <c r="Y2463" i="1"/>
  <c r="M386" i="1"/>
  <c r="BE469" i="1"/>
  <c r="I287" i="1"/>
  <c r="BA588" i="1"/>
  <c r="AO526" i="1"/>
  <c r="Y566" i="1"/>
  <c r="BE516" i="1"/>
  <c r="M585" i="1"/>
  <c r="CG2511" i="1"/>
  <c r="Q557" i="1"/>
  <c r="BA2440" i="1"/>
  <c r="AO2534" i="1"/>
  <c r="CG2079" i="1"/>
  <c r="BM2498" i="1"/>
  <c r="BE1554" i="1"/>
  <c r="BM1476" i="1"/>
  <c r="I1721" i="1"/>
  <c r="AC494" i="1"/>
  <c r="BI2393" i="1"/>
  <c r="M335" i="1"/>
  <c r="AW260" i="1"/>
  <c r="BM2269" i="1"/>
  <c r="M1618" i="1"/>
  <c r="BM2499" i="1"/>
  <c r="BA1726" i="1"/>
  <c r="AC874" i="1"/>
  <c r="BU958" i="1"/>
  <c r="CG1300" i="1"/>
  <c r="AW484" i="1"/>
  <c r="AW340" i="1"/>
  <c r="AG581" i="1"/>
  <c r="BM701" i="1"/>
  <c r="Y561" i="1"/>
  <c r="CG1293" i="1"/>
  <c r="BE2080" i="1"/>
  <c r="AO2023" i="1"/>
  <c r="BY2570" i="1"/>
  <c r="AS921" i="1"/>
  <c r="AW1715" i="1"/>
  <c r="BM1666" i="1"/>
  <c r="CC2104" i="1"/>
  <c r="U1068" i="1"/>
  <c r="BI1649" i="1"/>
  <c r="BQ2462" i="1"/>
  <c r="AK704" i="1"/>
  <c r="CC1623" i="1"/>
  <c r="Y1656" i="1"/>
  <c r="BA2217" i="1"/>
  <c r="CC2101" i="1"/>
  <c r="BU2419" i="1"/>
  <c r="BI2098" i="1"/>
  <c r="BY1930" i="1"/>
  <c r="M2113" i="1"/>
  <c r="AK728" i="1"/>
  <c r="Y2559" i="1"/>
  <c r="I2499" i="1"/>
  <c r="I2549" i="1"/>
  <c r="U424" i="1"/>
  <c r="CC1350" i="1"/>
  <c r="Y463" i="1"/>
  <c r="U362" i="1"/>
  <c r="AK827" i="1"/>
  <c r="AG784" i="1"/>
  <c r="AC1121" i="1"/>
  <c r="I1488" i="1"/>
  <c r="AK1656" i="1"/>
  <c r="I1902" i="1"/>
  <c r="M2009" i="1"/>
  <c r="AO404" i="1"/>
  <c r="Q2212" i="1"/>
  <c r="BE631" i="1"/>
  <c r="Y1292" i="1"/>
  <c r="AO1107" i="1"/>
  <c r="AG1595" i="1"/>
  <c r="AG1939" i="1"/>
  <c r="U1791" i="1"/>
  <c r="AC1959" i="1"/>
  <c r="AK862" i="1"/>
  <c r="U650" i="1"/>
  <c r="I736" i="1"/>
  <c r="Q1275" i="1"/>
  <c r="AK1369" i="1"/>
  <c r="AK1617" i="1"/>
  <c r="AC1854" i="1"/>
  <c r="CC1930" i="1"/>
  <c r="Y2080" i="1"/>
  <c r="BA1699" i="1"/>
  <c r="AO608" i="1"/>
  <c r="CG2245" i="1"/>
  <c r="AC1722" i="1"/>
  <c r="BE1898" i="1"/>
  <c r="Y1455" i="1"/>
  <c r="AW613" i="1"/>
  <c r="U797" i="1"/>
  <c r="Y1203" i="1"/>
  <c r="AO1218" i="1"/>
  <c r="AG1539" i="1"/>
  <c r="AK1909" i="1"/>
  <c r="BQ1695" i="1"/>
  <c r="U2154" i="1"/>
  <c r="BE778" i="1"/>
  <c r="I874" i="1"/>
  <c r="M845" i="1"/>
  <c r="Q1295" i="1"/>
  <c r="Q1513" i="1"/>
  <c r="Q1687" i="1"/>
  <c r="AC1807" i="1"/>
  <c r="AG2006" i="1"/>
  <c r="AK2339" i="1"/>
  <c r="Q873" i="1"/>
  <c r="Y719" i="1"/>
  <c r="AG861" i="1"/>
  <c r="AC1310" i="1"/>
  <c r="I1482" i="1"/>
  <c r="M1630" i="1"/>
  <c r="BY655" i="1"/>
  <c r="BQ1357" i="1"/>
  <c r="AO2317" i="1"/>
  <c r="BQ606" i="1"/>
  <c r="BQ1299" i="1"/>
  <c r="M1042" i="1"/>
  <c r="BE2051" i="1"/>
  <c r="AW1929" i="1"/>
  <c r="AW2148" i="1"/>
  <c r="Y2274" i="1"/>
  <c r="AO2329" i="1"/>
  <c r="AC805" i="1"/>
  <c r="BA942" i="1"/>
  <c r="AC769" i="1"/>
  <c r="AK1044" i="1"/>
  <c r="AC712" i="1"/>
  <c r="BI1274" i="1"/>
  <c r="AG680" i="1"/>
  <c r="BI1763" i="1"/>
  <c r="BI607" i="1"/>
  <c r="Y501" i="1"/>
  <c r="BM1450" i="1"/>
  <c r="CG1707" i="1"/>
  <c r="AW1826" i="1"/>
  <c r="CC2360" i="1"/>
  <c r="M1525" i="1"/>
  <c r="BQ2507" i="1"/>
  <c r="AO1876" i="1"/>
  <c r="AK559" i="1"/>
  <c r="BU690" i="1"/>
  <c r="Y571" i="1"/>
  <c r="M285" i="1"/>
  <c r="BE698" i="1"/>
  <c r="Y1793" i="1"/>
  <c r="AO1426" i="1"/>
  <c r="AW1797" i="1"/>
  <c r="BM1968" i="1"/>
  <c r="AO1951" i="1"/>
  <c r="AS2149" i="1"/>
  <c r="BQ1419" i="1"/>
  <c r="I1918" i="1"/>
  <c r="AO2503" i="1"/>
  <c r="AO2091" i="1"/>
  <c r="U2576" i="1"/>
  <c r="Y677" i="1"/>
  <c r="AO2195" i="1"/>
  <c r="BU1511" i="1"/>
  <c r="Q540" i="1"/>
  <c r="AW1436" i="1"/>
  <c r="BI2588" i="1"/>
  <c r="AS1173" i="1"/>
  <c r="Y1615" i="1"/>
  <c r="AG314" i="1"/>
  <c r="BE1951" i="1"/>
  <c r="CC2234" i="1"/>
  <c r="BY1861" i="1"/>
  <c r="Y2092" i="1"/>
  <c r="BU797" i="1"/>
  <c r="I2463" i="1"/>
  <c r="U1331" i="1"/>
  <c r="U778" i="1"/>
  <c r="AW2339" i="1"/>
  <c r="AS372" i="1"/>
  <c r="Y705" i="1"/>
  <c r="CC2069" i="1"/>
  <c r="CC2181" i="1"/>
  <c r="AC1474" i="1"/>
  <c r="I377" i="1"/>
  <c r="BI2094" i="1"/>
  <c r="AS1665" i="1"/>
  <c r="AO2465" i="1"/>
  <c r="Y2380" i="1"/>
  <c r="U867" i="1"/>
  <c r="Y736" i="1"/>
  <c r="AG972" i="1"/>
  <c r="AC1118" i="1"/>
  <c r="I1421" i="1"/>
  <c r="AK1630" i="1"/>
  <c r="I1894" i="1"/>
  <c r="M2029" i="1"/>
  <c r="BA316" i="1"/>
  <c r="AC732" i="1"/>
  <c r="I306" i="1"/>
  <c r="U1245" i="1"/>
  <c r="U1359" i="1"/>
  <c r="U1693" i="1"/>
  <c r="Q1890" i="1"/>
  <c r="BQ2153" i="1"/>
  <c r="Q613" i="1"/>
  <c r="I334" i="1"/>
  <c r="AS442" i="1"/>
  <c r="Y1286" i="1"/>
  <c r="AO1121" i="1"/>
  <c r="AG1706" i="1"/>
  <c r="AK1728" i="1"/>
  <c r="CC2062" i="1"/>
  <c r="AC722" i="1"/>
  <c r="U453" i="1"/>
  <c r="BY2330" i="1"/>
  <c r="AW1463" i="1"/>
  <c r="AS1359" i="1"/>
  <c r="Y1996" i="1"/>
  <c r="BY1733" i="1"/>
  <c r="AW858" i="1"/>
  <c r="BA748" i="1"/>
  <c r="M909" i="1"/>
  <c r="I1126" i="1"/>
  <c r="AG1414" i="1"/>
  <c r="AK1905" i="1"/>
  <c r="BU1908" i="1"/>
  <c r="I2057" i="1"/>
  <c r="AK637" i="1"/>
  <c r="AK679" i="1"/>
  <c r="M504" i="1"/>
  <c r="U1124" i="1"/>
  <c r="U1404" i="1"/>
  <c r="U1559" i="1"/>
  <c r="Q1797" i="1"/>
  <c r="BQ2021" i="1"/>
  <c r="BA560" i="1"/>
  <c r="AC294" i="1"/>
  <c r="BI2405" i="1"/>
  <c r="AO827" i="1"/>
  <c r="AK1306" i="1"/>
  <c r="AC1400" i="1"/>
  <c r="I1548" i="1"/>
  <c r="AG285" i="1"/>
  <c r="AK2300" i="1"/>
  <c r="U680" i="1"/>
  <c r="CC2365" i="1"/>
  <c r="BI1510" i="1"/>
  <c r="BY2490" i="1"/>
  <c r="BM2031" i="1"/>
  <c r="BI2177" i="1"/>
  <c r="AC2429" i="1"/>
  <c r="BA355" i="1"/>
  <c r="AK2442" i="1"/>
  <c r="AC781" i="1"/>
  <c r="Q2498" i="1"/>
  <c r="AC686" i="1"/>
  <c r="Y2574" i="1"/>
  <c r="AG666" i="1"/>
  <c r="CG1603" i="1"/>
  <c r="AK853" i="1"/>
  <c r="AO1873" i="1"/>
  <c r="AK2181" i="1"/>
  <c r="AC462" i="1"/>
  <c r="BE2589" i="1"/>
  <c r="AS306" i="1"/>
  <c r="BA2262" i="1"/>
  <c r="AS1211" i="1"/>
  <c r="BA1902" i="1"/>
  <c r="Q2493" i="1"/>
  <c r="BA428" i="1"/>
  <c r="BY2321" i="1"/>
  <c r="AW2519" i="1"/>
  <c r="Q518" i="1"/>
  <c r="BM617" i="1"/>
  <c r="CC2346" i="1"/>
  <c r="BY1751" i="1"/>
  <c r="BU1209" i="1"/>
  <c r="BM1474" i="1"/>
  <c r="U865" i="1"/>
  <c r="AG2192" i="1"/>
  <c r="BM1840" i="1"/>
  <c r="Q356" i="1"/>
  <c r="AS1650" i="1"/>
  <c r="BU1357" i="1"/>
  <c r="BE1191" i="1"/>
  <c r="U725" i="1"/>
  <c r="BE2300" i="1"/>
  <c r="AO1741" i="1"/>
  <c r="Y720" i="1"/>
  <c r="BE2063" i="1"/>
  <c r="AO2357" i="1"/>
  <c r="BY1979" i="1"/>
  <c r="M362" i="1"/>
  <c r="BQ2443" i="1"/>
  <c r="I2556" i="1"/>
  <c r="AG481" i="1"/>
  <c r="Y1006" i="1"/>
  <c r="CG1509" i="1"/>
  <c r="I1070" i="1"/>
  <c r="BU1509" i="1"/>
  <c r="AC389" i="1"/>
  <c r="BI2015" i="1"/>
  <c r="Q273" i="1"/>
  <c r="AK313" i="1"/>
  <c r="BM2252" i="1"/>
  <c r="BM1673" i="1"/>
  <c r="BM1974" i="1"/>
  <c r="BA1650" i="1"/>
  <c r="CG1331" i="1"/>
  <c r="BE624" i="1"/>
  <c r="AW1672" i="1"/>
  <c r="Q1573" i="1"/>
  <c r="BE622" i="1"/>
  <c r="U678" i="1"/>
  <c r="I676" i="1"/>
  <c r="Q1268" i="1"/>
  <c r="AK1433" i="1"/>
  <c r="AK1593" i="1"/>
  <c r="AC1847" i="1"/>
  <c r="Q2051" i="1"/>
  <c r="CC1559" i="1"/>
  <c r="AK797" i="1"/>
  <c r="AC630" i="1"/>
  <c r="AG1079" i="1"/>
  <c r="AC1090" i="1"/>
  <c r="I1384" i="1"/>
  <c r="M1597" i="1"/>
  <c r="I1959" i="1"/>
  <c r="M2135" i="1"/>
  <c r="Y461" i="1"/>
  <c r="Q435" i="1"/>
  <c r="AO1002" i="1"/>
  <c r="AG1303" i="1"/>
  <c r="AO1386" i="1"/>
  <c r="AC1663" i="1"/>
  <c r="U1883" i="1"/>
  <c r="CG2251" i="1"/>
  <c r="AK685" i="1"/>
  <c r="Y659" i="1"/>
  <c r="CC2162" i="1"/>
  <c r="AO2563" i="1"/>
  <c r="BM2366" i="1"/>
  <c r="Q369" i="1"/>
  <c r="AS2574" i="1"/>
  <c r="U609" i="1"/>
  <c r="AO609" i="1"/>
  <c r="Y1100" i="1"/>
  <c r="AO1257" i="1"/>
  <c r="AG1707" i="1"/>
  <c r="AG1835" i="1"/>
  <c r="BQ1750" i="1"/>
  <c r="Q1895" i="1"/>
  <c r="AK732" i="1"/>
  <c r="AC823" i="1"/>
  <c r="I799" i="1"/>
  <c r="Q1190" i="1"/>
  <c r="Q1337" i="1"/>
  <c r="AK1568" i="1"/>
  <c r="AC1827" i="1"/>
  <c r="Q2058" i="1"/>
  <c r="AO1775" i="1"/>
  <c r="Q580" i="1"/>
  <c r="AK2595" i="1"/>
  <c r="AO848" i="1"/>
  <c r="AK1205" i="1"/>
  <c r="AC1440" i="1"/>
  <c r="M1708" i="1"/>
  <c r="AO463" i="1"/>
  <c r="BA1320" i="1"/>
  <c r="AS426" i="1"/>
  <c r="AS363" i="1"/>
  <c r="Y2477" i="1"/>
  <c r="AG439" i="1"/>
  <c r="BY2595" i="1"/>
  <c r="Q1330" i="1"/>
  <c r="M1365" i="1"/>
  <c r="CC2072" i="1"/>
  <c r="I2435" i="1"/>
  <c r="BE2262" i="1"/>
  <c r="BQ904" i="1"/>
  <c r="AG1967" i="1"/>
  <c r="CC1561" i="1"/>
  <c r="BQ2114" i="1"/>
  <c r="BM2352" i="1"/>
  <c r="BI2415" i="1"/>
  <c r="AW2084" i="1"/>
  <c r="U854" i="1"/>
  <c r="BI2153" i="1"/>
  <c r="BY1946" i="1"/>
  <c r="U313" i="1"/>
  <c r="AK594" i="1"/>
  <c r="U615" i="1"/>
  <c r="I973" i="1"/>
  <c r="AW580" i="1"/>
  <c r="Y1898" i="1"/>
  <c r="Q2209" i="1"/>
  <c r="BI1286" i="1"/>
  <c r="BA2030" i="1"/>
  <c r="AW1777" i="1"/>
  <c r="BQ2520" i="1"/>
  <c r="AK2350" i="1"/>
  <c r="BQ1386" i="1"/>
  <c r="U720" i="1"/>
  <c r="Q2258" i="1"/>
  <c r="AW1636" i="1"/>
  <c r="BA554" i="1"/>
  <c r="CG1590" i="1"/>
  <c r="AW461" i="1"/>
  <c r="BI1546" i="1"/>
  <c r="BA420" i="1"/>
  <c r="CC1594" i="1"/>
  <c r="AK2245" i="1"/>
  <c r="CG1848" i="1"/>
  <c r="BE2058" i="1"/>
  <c r="BY1978" i="1"/>
  <c r="CG978" i="1"/>
  <c r="AC2440" i="1"/>
  <c r="BI1695" i="1"/>
  <c r="AC298" i="1"/>
  <c r="Y2448" i="1"/>
  <c r="AC1817" i="1"/>
  <c r="AK490" i="1"/>
  <c r="CG1013" i="1"/>
  <c r="AC368" i="1"/>
  <c r="AK1379" i="1"/>
  <c r="AS558" i="1"/>
  <c r="AW1758" i="1"/>
  <c r="Y2293" i="1"/>
  <c r="BU1478" i="1"/>
  <c r="AO2279" i="1"/>
  <c r="BM2254" i="1"/>
  <c r="AW882" i="1"/>
  <c r="Y818" i="1"/>
  <c r="BI2071" i="1"/>
  <c r="CC2532" i="1"/>
  <c r="CC2246" i="1"/>
  <c r="U441" i="1"/>
  <c r="AK2573" i="1"/>
  <c r="AC536" i="1"/>
  <c r="AG433" i="1"/>
  <c r="Y1127" i="1"/>
  <c r="AO1264" i="1"/>
  <c r="AG1714" i="1"/>
  <c r="AG1911" i="1"/>
  <c r="BQ1736" i="1"/>
  <c r="AG1898" i="1"/>
  <c r="AK796" i="1"/>
  <c r="U749" i="1"/>
  <c r="M678" i="1"/>
  <c r="Q1236" i="1"/>
  <c r="Q1343" i="1"/>
  <c r="AK1545" i="1"/>
  <c r="AC1848" i="1"/>
  <c r="Q2141" i="1"/>
  <c r="Y1488" i="1"/>
  <c r="AO572" i="1"/>
  <c r="BY2549" i="1"/>
  <c r="U1292" i="1"/>
  <c r="U1345" i="1"/>
  <c r="U1617" i="1"/>
  <c r="Q1789" i="1"/>
  <c r="Y1720" i="1"/>
  <c r="U2475" i="1"/>
  <c r="CC826" i="1"/>
  <c r="BI2168" i="1"/>
  <c r="BE2220" i="1"/>
  <c r="CC1562" i="1"/>
  <c r="BA1922" i="1"/>
  <c r="Y1441" i="1"/>
  <c r="BE560" i="1"/>
  <c r="U337" i="1"/>
  <c r="AG995" i="1"/>
  <c r="AK1210" i="1"/>
  <c r="AC1394" i="1"/>
  <c r="M1686" i="1"/>
  <c r="M1727" i="1"/>
  <c r="AC2141" i="1"/>
  <c r="AS2441" i="1"/>
  <c r="BI2205" i="1"/>
  <c r="AG705" i="1"/>
  <c r="U1176" i="1"/>
  <c r="Q1356" i="1"/>
  <c r="Q1537" i="1"/>
  <c r="Q1777" i="1"/>
  <c r="AK1985" i="1"/>
  <c r="M571" i="1"/>
  <c r="BU1469" i="1"/>
  <c r="AS519" i="1"/>
  <c r="AO1061" i="1"/>
  <c r="AK1107" i="1"/>
  <c r="AO1443" i="1"/>
  <c r="I1712" i="1"/>
  <c r="U341" i="1"/>
  <c r="BM581" i="1"/>
  <c r="BA319" i="1"/>
  <c r="AO2429" i="1"/>
  <c r="BI1911" i="1"/>
  <c r="BE1811" i="1"/>
  <c r="BE2111" i="1"/>
  <c r="BU1161" i="1"/>
  <c r="BI897" i="1"/>
  <c r="BU802" i="1"/>
  <c r="BI1842" i="1"/>
  <c r="BA1884" i="1"/>
  <c r="BY2066" i="1"/>
  <c r="AS1952" i="1"/>
  <c r="AW2225" i="1"/>
  <c r="CC2190" i="1"/>
  <c r="AK2281" i="1"/>
  <c r="AG2204" i="1"/>
  <c r="AC2357" i="1"/>
  <c r="BE1490" i="1"/>
  <c r="AS2297" i="1"/>
  <c r="M1358" i="1"/>
  <c r="BA1579" i="1"/>
  <c r="BQ252" i="1"/>
  <c r="BA664" i="1"/>
  <c r="BA1863" i="1"/>
  <c r="BA1525" i="1"/>
  <c r="BY2156" i="1"/>
  <c r="CC1978" i="1"/>
  <c r="BI2542" i="1"/>
  <c r="M1448" i="1"/>
  <c r="BA2356" i="1"/>
  <c r="Y1373" i="1"/>
  <c r="BI1567" i="1"/>
  <c r="BM2073" i="1"/>
  <c r="CG1897" i="1"/>
  <c r="Q2444" i="1"/>
  <c r="CG1775" i="1"/>
  <c r="AS2038" i="1"/>
  <c r="AO363" i="1"/>
  <c r="Y812" i="1"/>
  <c r="BI2055" i="1"/>
  <c r="CC2094" i="1"/>
  <c r="CC2295" i="1"/>
  <c r="BE1989" i="1"/>
  <c r="BE988" i="1"/>
  <c r="BY1999" i="1"/>
  <c r="AC697" i="1"/>
  <c r="BE1051" i="1"/>
  <c r="BQ1476" i="1"/>
  <c r="BY1575" i="1"/>
  <c r="BA2049" i="1"/>
  <c r="I354" i="1"/>
  <c r="CG2402" i="1"/>
  <c r="AS2423" i="1"/>
  <c r="BA1897" i="1"/>
  <c r="BE2373" i="1"/>
  <c r="BQ1646" i="1"/>
  <c r="BM2590" i="1"/>
  <c r="BY1826" i="1"/>
  <c r="AG298" i="1"/>
  <c r="AW2596" i="1"/>
  <c r="BE2498" i="1"/>
  <c r="AG655" i="1"/>
  <c r="CC2140" i="1"/>
  <c r="BE390" i="1"/>
  <c r="CC2374" i="1"/>
  <c r="BQ2568" i="1"/>
  <c r="Y1562" i="1"/>
  <c r="CG725" i="1"/>
  <c r="M406" i="1"/>
  <c r="AG453" i="1"/>
  <c r="AG354" i="1"/>
  <c r="AO844" i="1"/>
  <c r="AK1194" i="1"/>
  <c r="AC1338" i="1"/>
  <c r="M1702" i="1"/>
  <c r="M1751" i="1"/>
  <c r="AC1980" i="1"/>
  <c r="U2414" i="1"/>
  <c r="AS685" i="1"/>
  <c r="BI1792" i="1"/>
  <c r="Y1195" i="1"/>
  <c r="AO1307" i="1"/>
  <c r="U1652" i="1"/>
  <c r="AG1749" i="1"/>
  <c r="BQ2027" i="1"/>
  <c r="BA293" i="1"/>
  <c r="Y735" i="1"/>
  <c r="BA727" i="1"/>
  <c r="AW816" i="1"/>
  <c r="AG1188" i="1"/>
  <c r="AK1400" i="1"/>
  <c r="AC1709" i="1"/>
  <c r="U1905" i="1"/>
  <c r="AS2286" i="1"/>
  <c r="BM364" i="1"/>
  <c r="AO439" i="1"/>
  <c r="BQ2163" i="1"/>
  <c r="AO305" i="1"/>
  <c r="AS837" i="1"/>
  <c r="AG580" i="1"/>
  <c r="Y587" i="1"/>
  <c r="BA501" i="1"/>
  <c r="U354" i="1"/>
  <c r="U1090" i="1"/>
  <c r="U1363" i="1"/>
  <c r="U1582" i="1"/>
  <c r="Q1827" i="1"/>
  <c r="BQ2106" i="1"/>
  <c r="AS673" i="1"/>
  <c r="AC378" i="1"/>
  <c r="Y2280" i="1"/>
  <c r="AO760" i="1"/>
  <c r="AK1128" i="1"/>
  <c r="AC1495" i="1"/>
  <c r="I1533" i="1"/>
  <c r="M1779" i="1"/>
  <c r="AC1974" i="1"/>
  <c r="BM1985" i="1"/>
  <c r="BE714" i="1"/>
  <c r="BA719" i="1"/>
  <c r="AG921" i="1"/>
  <c r="I1189" i="1"/>
  <c r="AG1503" i="1"/>
  <c r="AC642" i="1"/>
  <c r="Y978" i="1"/>
  <c r="AO2517" i="1"/>
  <c r="Y2268" i="1"/>
  <c r="CC1061" i="1"/>
  <c r="BA2007" i="1"/>
  <c r="BI939" i="1"/>
  <c r="AS2178" i="1"/>
  <c r="BQ967" i="1"/>
  <c r="CG1069" i="1"/>
  <c r="U739" i="1"/>
  <c r="Y1691" i="1"/>
  <c r="AS1943" i="1"/>
  <c r="U469" i="1"/>
  <c r="CC2016" i="1"/>
  <c r="M613" i="1"/>
  <c r="AW1538" i="1"/>
  <c r="Y540" i="1"/>
  <c r="AS2338" i="1"/>
  <c r="AW1450" i="1"/>
  <c r="CG2510" i="1"/>
  <c r="AS384" i="1"/>
  <c r="BU336" i="1"/>
  <c r="U340" i="1"/>
  <c r="AS1124" i="1"/>
  <c r="BY1905" i="1"/>
  <c r="BU914" i="1"/>
  <c r="CC1608" i="1"/>
  <c r="AK488" i="1"/>
  <c r="BQ382" i="1"/>
  <c r="M440" i="1"/>
  <c r="AS265" i="1"/>
  <c r="AG573" i="1"/>
  <c r="BY1566" i="1"/>
  <c r="CC1386" i="1"/>
  <c r="BQ1917" i="1"/>
  <c r="M327" i="1"/>
  <c r="AK2365" i="1"/>
  <c r="BA2384" i="1"/>
  <c r="CC1814" i="1"/>
  <c r="BM2408" i="1"/>
  <c r="BI1471" i="1"/>
  <c r="AC2569" i="1"/>
  <c r="Y1870" i="1"/>
  <c r="CC398" i="1"/>
  <c r="BU2161" i="1"/>
  <c r="Y333" i="1"/>
  <c r="U707" i="1"/>
  <c r="BE1874" i="1"/>
  <c r="Q2576" i="1"/>
  <c r="BA1691" i="1"/>
  <c r="Q2358" i="1"/>
  <c r="BA783" i="1"/>
  <c r="AS1995" i="1"/>
  <c r="AG484" i="1"/>
  <c r="Y582" i="1"/>
  <c r="AW1181" i="1"/>
  <c r="AO658" i="1"/>
  <c r="BM299" i="1"/>
  <c r="BE601" i="1"/>
  <c r="BU778" i="1"/>
  <c r="BY1916" i="1"/>
  <c r="AC427" i="1"/>
  <c r="AO1425" i="1"/>
  <c r="AO2147" i="1"/>
  <c r="CG2384" i="1"/>
  <c r="AW1993" i="1"/>
  <c r="AK831" i="1"/>
  <c r="Y2538" i="1"/>
  <c r="BM2211" i="1"/>
  <c r="CG1454" i="1"/>
  <c r="I2524" i="1"/>
  <c r="M761" i="1"/>
  <c r="M783" i="1"/>
  <c r="AG876" i="1"/>
  <c r="AC1097" i="1"/>
  <c r="I1446" i="1"/>
  <c r="BQ1847" i="1"/>
  <c r="I1736" i="1"/>
  <c r="I2134" i="1"/>
  <c r="AO532" i="1"/>
  <c r="AK358" i="1"/>
  <c r="AW1608" i="1"/>
  <c r="U1174" i="1"/>
  <c r="U1440" i="1"/>
  <c r="U1541" i="1"/>
  <c r="AG1952" i="1"/>
  <c r="BQ2028" i="1"/>
  <c r="AC340" i="1"/>
  <c r="U753" i="1"/>
  <c r="AW666" i="1"/>
  <c r="AW760" i="1"/>
  <c r="AG1187" i="1"/>
  <c r="AK1351" i="1"/>
  <c r="AC1534" i="1"/>
  <c r="U1747" i="1"/>
  <c r="BI1189" i="1"/>
  <c r="AS314" i="1"/>
  <c r="BU2556" i="1"/>
  <c r="AK1723" i="1"/>
  <c r="CG734" i="1"/>
  <c r="U1623" i="1"/>
  <c r="AG438" i="1"/>
  <c r="U873" i="1"/>
  <c r="AW669" i="1"/>
  <c r="BA714" i="1"/>
  <c r="AG1106" i="1"/>
  <c r="AK1370" i="1"/>
  <c r="AC1701" i="1"/>
  <c r="U1884" i="1"/>
  <c r="Q2118" i="1"/>
  <c r="Y2216" i="1"/>
  <c r="M658" i="1"/>
  <c r="Q664" i="1"/>
  <c r="AG782" i="1"/>
  <c r="AC1117" i="1"/>
  <c r="I1512" i="1"/>
  <c r="BQ1827" i="1"/>
  <c r="I1754" i="1"/>
  <c r="M2148" i="1"/>
  <c r="AC441" i="1"/>
  <c r="CC2478" i="1"/>
  <c r="CC1568" i="1"/>
  <c r="Y1287" i="1"/>
  <c r="AO1188" i="1"/>
  <c r="AG1593" i="1"/>
  <c r="M578" i="1"/>
  <c r="Q1867" i="1"/>
  <c r="BI1994" i="1"/>
  <c r="U271" i="1"/>
  <c r="BA1667" i="1"/>
  <c r="AW2507" i="1"/>
  <c r="BM1938" i="1"/>
  <c r="Y2062" i="1"/>
  <c r="Q879" i="1"/>
  <c r="U683" i="1"/>
  <c r="AG928" i="1"/>
  <c r="AC1209" i="1"/>
  <c r="I1450" i="1"/>
  <c r="M1666" i="1"/>
  <c r="I1896" i="1"/>
  <c r="M2104" i="1"/>
  <c r="AG294" i="1"/>
  <c r="Y2503" i="1"/>
  <c r="BI1828" i="1"/>
  <c r="Y1176" i="1"/>
  <c r="AO1309" i="1"/>
  <c r="AG1645" i="1"/>
  <c r="AG1813" i="1"/>
  <c r="AC1931" i="1"/>
  <c r="U2598" i="1"/>
  <c r="BA825" i="1"/>
  <c r="BA846" i="1"/>
  <c r="U701" i="1"/>
  <c r="Q1128" i="1"/>
  <c r="AK1398" i="1"/>
  <c r="AK1709" i="1"/>
  <c r="AC1810" i="1"/>
  <c r="BM2227" i="1"/>
  <c r="BI2171" i="1"/>
  <c r="M832" i="1"/>
  <c r="AC1793" i="1"/>
  <c r="BA2426" i="1"/>
  <c r="I1688" i="1"/>
  <c r="AK747" i="1"/>
  <c r="AG1349" i="1"/>
  <c r="BQ2098" i="1"/>
  <c r="BE335" i="1"/>
  <c r="Y655" i="1"/>
  <c r="AW748" i="1"/>
  <c r="AW854" i="1"/>
  <c r="AG1120" i="1"/>
  <c r="AK1461" i="1"/>
  <c r="AK1583" i="1"/>
  <c r="Y321" i="1"/>
  <c r="AS2524" i="1"/>
  <c r="I875" i="1"/>
  <c r="AC1782" i="1"/>
  <c r="I280" i="1"/>
  <c r="M1688" i="1"/>
  <c r="AK343" i="1"/>
  <c r="AG1460" i="1"/>
  <c r="BQ2055" i="1"/>
  <c r="BA342" i="1"/>
  <c r="Y824" i="1"/>
  <c r="BA708" i="1"/>
  <c r="BE816" i="1"/>
  <c r="AG1208" i="1"/>
  <c r="AK1411" i="1"/>
  <c r="AC1558" i="1"/>
  <c r="AC622" i="1"/>
  <c r="BA1771" i="1"/>
  <c r="AO901" i="1"/>
  <c r="BU1912" i="1"/>
  <c r="Q314" i="1"/>
  <c r="Q1839" i="1"/>
  <c r="BY2587" i="1"/>
  <c r="AC1664" i="1"/>
  <c r="AK2076" i="1"/>
  <c r="M615" i="1"/>
  <c r="CC2091" i="1"/>
  <c r="AK1527" i="1"/>
  <c r="AO1043" i="1"/>
  <c r="AK1189" i="1"/>
  <c r="AO1348" i="1"/>
  <c r="I1660" i="1"/>
  <c r="AG797" i="1"/>
  <c r="AW810" i="1"/>
  <c r="AS526" i="1"/>
  <c r="AO1398" i="1"/>
  <c r="M1833" i="1"/>
  <c r="AC1971" i="1"/>
  <c r="AG2036" i="1"/>
  <c r="BQ2373" i="1"/>
  <c r="AC2399" i="1"/>
  <c r="Q2290" i="1"/>
  <c r="I2398" i="1"/>
  <c r="AO666" i="1"/>
  <c r="I1981" i="1"/>
  <c r="AC2335" i="1"/>
  <c r="AO2559" i="1"/>
  <c r="I1799" i="1"/>
  <c r="BA1548" i="1"/>
  <c r="AC1092" i="1"/>
  <c r="AC1946" i="1"/>
  <c r="Q2050" i="1"/>
  <c r="AG2143" i="1"/>
  <c r="BQ2325" i="1"/>
  <c r="AC2273" i="1"/>
  <c r="Q2323" i="1"/>
  <c r="M2266" i="1"/>
  <c r="AC1586" i="1"/>
  <c r="BU1945" i="1"/>
  <c r="AG2350" i="1"/>
  <c r="I2218" i="1"/>
  <c r="U2087" i="1"/>
  <c r="Q1730" i="1"/>
  <c r="M719" i="1"/>
  <c r="BQ1848" i="1"/>
  <c r="BU1926" i="1"/>
  <c r="I2100" i="1"/>
  <c r="BU2175" i="1"/>
  <c r="AG2273" i="1"/>
  <c r="U2280" i="1"/>
  <c r="M2301" i="1"/>
  <c r="I2303" i="1"/>
  <c r="M736" i="1"/>
  <c r="AC2142" i="1"/>
  <c r="BQ2338" i="1"/>
  <c r="BY2071" i="1"/>
  <c r="BA1797" i="1"/>
  <c r="BM1595" i="1"/>
  <c r="BM2244" i="1"/>
  <c r="Q501" i="1"/>
  <c r="I557" i="1"/>
  <c r="U425" i="1"/>
  <c r="AO1049" i="1"/>
  <c r="AG1268" i="1"/>
  <c r="AO1369" i="1"/>
  <c r="AC1600" i="1"/>
  <c r="U1957" i="1"/>
  <c r="BU1995" i="1"/>
  <c r="AS312" i="1"/>
  <c r="BU252" i="1"/>
  <c r="BE659" i="1"/>
  <c r="AO974" i="1"/>
  <c r="I1296" i="1"/>
  <c r="AG1408" i="1"/>
  <c r="AK1804" i="1"/>
  <c r="BU1757" i="1"/>
  <c r="U2003" i="1"/>
  <c r="AW475" i="1"/>
  <c r="Q851" i="1"/>
  <c r="Q768" i="1"/>
  <c r="Q1324" i="1"/>
  <c r="Q1453" i="1"/>
  <c r="Q1708" i="1"/>
  <c r="AC1792" i="1"/>
  <c r="Y522" i="1"/>
  <c r="BY1183" i="1"/>
  <c r="BA873" i="1"/>
  <c r="AK1842" i="1"/>
  <c r="BE649" i="1"/>
  <c r="U1680" i="1"/>
  <c r="AG602" i="1"/>
  <c r="AO1371" i="1"/>
  <c r="BQ1761" i="1"/>
  <c r="U1993" i="1"/>
  <c r="U879" i="1"/>
  <c r="BE733" i="1"/>
  <c r="AW796" i="1"/>
  <c r="AG1273" i="1"/>
  <c r="AK1338" i="1"/>
  <c r="AC1602" i="1"/>
  <c r="CC1694" i="1"/>
  <c r="M1422" i="1"/>
  <c r="BE862" i="1"/>
  <c r="U1903" i="1"/>
  <c r="AK844" i="1"/>
  <c r="AK1650" i="1"/>
  <c r="CG1932" i="1"/>
  <c r="AG1554" i="1"/>
  <c r="BQ2100" i="1"/>
  <c r="AC426" i="1"/>
  <c r="U677" i="1"/>
  <c r="BA648" i="1"/>
  <c r="AW764" i="1"/>
  <c r="AG1147" i="1"/>
  <c r="AK1448" i="1"/>
  <c r="AC1551" i="1"/>
  <c r="AS645" i="1"/>
  <c r="Y685" i="1"/>
  <c r="AK1455" i="1"/>
  <c r="BY2013" i="1"/>
  <c r="AC1210" i="1"/>
  <c r="M2003" i="1"/>
  <c r="Y1152" i="1"/>
  <c r="U1896" i="1"/>
  <c r="AC2034" i="1"/>
  <c r="Y2076" i="1"/>
  <c r="BA622" i="1"/>
  <c r="AW658" i="1"/>
  <c r="AG925" i="1"/>
  <c r="I1216" i="1"/>
  <c r="AG1496" i="1"/>
  <c r="BI2455" i="1"/>
  <c r="AK705" i="1"/>
  <c r="I1958" i="1"/>
  <c r="Y2295" i="1"/>
  <c r="AK1911" i="1"/>
  <c r="BU1734" i="1"/>
  <c r="U1974" i="1"/>
  <c r="BU2315" i="1"/>
  <c r="AC2174" i="1"/>
  <c r="U2302" i="1"/>
  <c r="M2297" i="1"/>
  <c r="Q462" i="1"/>
  <c r="AK1775" i="1"/>
  <c r="BU2290" i="1"/>
  <c r="Q2399" i="1"/>
  <c r="I1547" i="1"/>
  <c r="Q1364" i="1"/>
  <c r="Q698" i="1"/>
  <c r="Q1581" i="1"/>
  <c r="I1727" i="1"/>
  <c r="M1979" i="1"/>
  <c r="BU2238" i="1"/>
  <c r="AG2302" i="1"/>
  <c r="U2294" i="1"/>
  <c r="Q2232" i="1"/>
  <c r="I2178" i="1"/>
  <c r="AG1736" i="1"/>
  <c r="BU1782" i="1"/>
  <c r="AG2322" i="1"/>
  <c r="BY2170" i="1"/>
  <c r="BE487" i="1"/>
  <c r="AC1887" i="1"/>
  <c r="BE865" i="1"/>
  <c r="AK1876" i="1"/>
  <c r="BU1792" i="1"/>
  <c r="I2000" i="1"/>
  <c r="BU2176" i="1"/>
  <c r="AG2304" i="1"/>
  <c r="U2328" i="1"/>
  <c r="M2253" i="1"/>
  <c r="BE1726" i="1"/>
  <c r="I1252" i="1"/>
  <c r="AG2101" i="1"/>
  <c r="Q2301" i="1"/>
  <c r="AW270" i="1"/>
  <c r="BE467" i="1"/>
  <c r="CC1021" i="1"/>
  <c r="Y365" i="1"/>
  <c r="BE502" i="1"/>
  <c r="AS358" i="1"/>
  <c r="AS2400" i="1"/>
  <c r="U1188" i="1"/>
  <c r="U1364" i="1"/>
  <c r="U1644" i="1"/>
  <c r="Q1778" i="1"/>
  <c r="BQ2108" i="1"/>
  <c r="Q294" i="1"/>
  <c r="AC361" i="1"/>
  <c r="BI2575" i="1"/>
  <c r="BE683" i="1"/>
  <c r="AG1112" i="1"/>
  <c r="AO1343" i="1"/>
  <c r="AC1553" i="1"/>
  <c r="U1891" i="1"/>
  <c r="BU2058" i="1"/>
  <c r="BE2449" i="1"/>
  <c r="M734" i="1"/>
  <c r="Q734" i="1"/>
  <c r="AG964" i="1"/>
  <c r="AC1250" i="1"/>
  <c r="I1422" i="1"/>
  <c r="BQ1775" i="1"/>
  <c r="I1889" i="1"/>
  <c r="CC2415" i="1"/>
  <c r="AW1952" i="1"/>
  <c r="I1097" i="1"/>
  <c r="U2091" i="1"/>
  <c r="U1202" i="1"/>
  <c r="AK1980" i="1"/>
  <c r="AO932" i="1"/>
  <c r="Q1786" i="1"/>
  <c r="BU2029" i="1"/>
  <c r="AK314" i="1"/>
  <c r="I725" i="1"/>
  <c r="M810" i="1"/>
  <c r="AG855" i="1"/>
  <c r="AC1198" i="1"/>
  <c r="AK1314" i="1"/>
  <c r="BQ1831" i="1"/>
  <c r="AW1502" i="1"/>
  <c r="BY2181" i="1"/>
  <c r="AO1120" i="1"/>
  <c r="U2141" i="1"/>
  <c r="Q1224" i="1"/>
  <c r="AG2106" i="1"/>
  <c r="AO882" i="1"/>
  <c r="Q1938" i="1"/>
  <c r="BU2099" i="1"/>
  <c r="AS364" i="1"/>
  <c r="I699" i="1"/>
  <c r="I866" i="1"/>
  <c r="AC965" i="1"/>
  <c r="I1146" i="1"/>
  <c r="AG1315" i="1"/>
  <c r="BQ1838" i="1"/>
  <c r="CG1742" i="1"/>
  <c r="AK2385" i="1"/>
  <c r="AO1124" i="1"/>
  <c r="U2069" i="1"/>
  <c r="Q1209" i="1"/>
  <c r="AG1974" i="1"/>
  <c r="AO861" i="1"/>
  <c r="Q1793" i="1"/>
  <c r="BU2041" i="1"/>
  <c r="BA1455" i="1"/>
  <c r="I714" i="1"/>
  <c r="I750" i="1"/>
  <c r="AC967" i="1"/>
  <c r="I1188" i="1"/>
  <c r="AC1316" i="1"/>
  <c r="BQ1813" i="1"/>
  <c r="AK2027" i="1"/>
  <c r="AK1901" i="1"/>
  <c r="AS403" i="1"/>
  <c r="AK1590" i="1"/>
  <c r="BU1813" i="1"/>
  <c r="I2101" i="1"/>
  <c r="BU2384" i="1"/>
  <c r="AG2398" i="1"/>
  <c r="U2329" i="1"/>
  <c r="Q2275" i="1"/>
  <c r="AG1708" i="1"/>
  <c r="AG1411" i="1"/>
  <c r="BU2283" i="1"/>
  <c r="Q2379" i="1"/>
  <c r="BE860" i="1"/>
  <c r="BA370" i="1"/>
  <c r="AG719" i="1"/>
  <c r="Q1510" i="1"/>
  <c r="U1756" i="1"/>
  <c r="BU2083" i="1"/>
  <c r="AG2072" i="1"/>
  <c r="BQ2225" i="1"/>
  <c r="BQ2339" i="1"/>
  <c r="Q2244" i="1"/>
  <c r="I2167" i="1"/>
  <c r="AK804" i="1"/>
  <c r="M1789" i="1"/>
  <c r="AG2294" i="1"/>
  <c r="BE582" i="1"/>
  <c r="BQ2428" i="1"/>
  <c r="U1852" i="1"/>
  <c r="BA627" i="1"/>
  <c r="AK1890" i="1"/>
  <c r="BU1898" i="1"/>
  <c r="U2104" i="1"/>
  <c r="BU2342" i="1"/>
  <c r="AG2384" i="1"/>
  <c r="U2401" i="1"/>
  <c r="M2280" i="1"/>
  <c r="M813" i="1"/>
  <c r="AO1118" i="1"/>
  <c r="AG2079" i="1"/>
  <c r="Q2332" i="1"/>
  <c r="M2261" i="1"/>
  <c r="AS271" i="1"/>
  <c r="CG2484" i="1"/>
  <c r="I389" i="1"/>
  <c r="AS329" i="1"/>
  <c r="Y504" i="1"/>
  <c r="AK530" i="1"/>
  <c r="Y1260" i="1"/>
  <c r="AO1126" i="1"/>
  <c r="AG1608" i="1"/>
  <c r="AG1890" i="1"/>
  <c r="U1790" i="1"/>
  <c r="BQ1959" i="1"/>
  <c r="AK650" i="1"/>
  <c r="BA865" i="1"/>
  <c r="I827" i="1"/>
  <c r="Q1198" i="1"/>
  <c r="AK1355" i="1"/>
  <c r="AK1708" i="1"/>
  <c r="AC1751" i="1"/>
  <c r="Q2023" i="1"/>
  <c r="Q1475" i="1"/>
  <c r="AO441" i="1"/>
  <c r="Q386" i="1"/>
  <c r="AG999" i="1"/>
  <c r="AK1287" i="1"/>
  <c r="AC1518" i="1"/>
  <c r="M1652" i="1"/>
  <c r="I1785" i="1"/>
  <c r="U433" i="1"/>
  <c r="AO627" i="1"/>
  <c r="AG1118" i="1"/>
  <c r="BU2007" i="1"/>
  <c r="AG802" i="1"/>
  <c r="BU1784" i="1"/>
  <c r="BE1740" i="1"/>
  <c r="AK1811" i="1"/>
  <c r="Q2125" i="1"/>
  <c r="AS1904" i="1"/>
  <c r="AG657" i="1"/>
  <c r="AC853" i="1"/>
  <c r="AG785" i="1"/>
  <c r="AC1212" i="1"/>
  <c r="I1513" i="1"/>
  <c r="M1579" i="1"/>
  <c r="BE1950" i="1"/>
  <c r="AG475" i="1"/>
  <c r="AG1154" i="1"/>
  <c r="BU1989" i="1"/>
  <c r="U902" i="1"/>
  <c r="BU1925" i="1"/>
  <c r="AS414" i="1"/>
  <c r="AG1846" i="1"/>
  <c r="Q2090" i="1"/>
  <c r="Y2261" i="1"/>
  <c r="AK755" i="1"/>
  <c r="AG732" i="1"/>
  <c r="AG882" i="1"/>
  <c r="AC1246" i="1"/>
  <c r="I1498" i="1"/>
  <c r="AK1667" i="1"/>
  <c r="I2450" i="1"/>
  <c r="Y614" i="1"/>
  <c r="AK1247" i="1"/>
  <c r="BU1986" i="1"/>
  <c r="Q911" i="1"/>
  <c r="BU1806" i="1"/>
  <c r="Q361" i="1"/>
  <c r="AG1840" i="1"/>
  <c r="Q2029" i="1"/>
  <c r="Y2248" i="1"/>
  <c r="AW831" i="1"/>
  <c r="BE697" i="1"/>
  <c r="AG866" i="1"/>
  <c r="AC1203" i="1"/>
  <c r="I1491" i="1"/>
  <c r="AK1664" i="1"/>
  <c r="AC1713" i="1"/>
  <c r="U1498" i="1"/>
  <c r="AK820" i="1"/>
  <c r="U1607" i="1"/>
  <c r="I1953" i="1"/>
  <c r="M1994" i="1"/>
  <c r="BU2181" i="1"/>
  <c r="AG2301" i="1"/>
  <c r="U2380" i="1"/>
  <c r="Q2269" i="1"/>
  <c r="I2190" i="1"/>
  <c r="Y728" i="1"/>
  <c r="AC1982" i="1"/>
  <c r="U2189" i="1"/>
  <c r="Q537" i="1"/>
  <c r="BU2020" i="1"/>
  <c r="AO1932" i="1"/>
  <c r="I1145" i="1"/>
  <c r="AC1841" i="1"/>
  <c r="Q2036" i="1"/>
  <c r="AG2120" i="1"/>
  <c r="BQ2170" i="1"/>
  <c r="AC2281" i="1"/>
  <c r="Q2351" i="1"/>
  <c r="M2296" i="1"/>
  <c r="AG728" i="1"/>
  <c r="M1852" i="1"/>
  <c r="U2230" i="1"/>
  <c r="AC797" i="1"/>
  <c r="M1947" i="1"/>
  <c r="AK2584" i="1"/>
  <c r="AO1224" i="1"/>
  <c r="U1824" i="1"/>
  <c r="Q2071" i="1"/>
  <c r="AG2091" i="1"/>
  <c r="BQ2204" i="1"/>
  <c r="AC2287" i="1"/>
  <c r="Q2346" i="1"/>
  <c r="I2246" i="1"/>
  <c r="AK2023" i="1"/>
  <c r="BQ1734" i="1"/>
  <c r="AG2296" i="1"/>
  <c r="BY2090" i="1"/>
  <c r="Y2241" i="1"/>
  <c r="AW1727" i="1"/>
  <c r="AO2590" i="1"/>
  <c r="Y1790" i="1"/>
  <c r="AC291" i="1"/>
  <c r="Y615" i="1"/>
  <c r="AG812" i="1"/>
  <c r="AC1128" i="1"/>
  <c r="AC1398" i="1"/>
  <c r="M1637" i="1"/>
  <c r="I1841" i="1"/>
  <c r="M2021" i="1"/>
  <c r="BM2525" i="1"/>
  <c r="AO382" i="1"/>
  <c r="U411" i="1"/>
  <c r="Y1264" i="1"/>
  <c r="AO1112" i="1"/>
  <c r="AG1694" i="1"/>
  <c r="AK1736" i="1"/>
  <c r="BQ1684" i="1"/>
  <c r="I2146" i="1"/>
  <c r="AG701" i="1"/>
  <c r="M784" i="1"/>
  <c r="M735" i="1"/>
  <c r="Q1110" i="1"/>
  <c r="Q1334" i="1"/>
  <c r="Q1712" i="1"/>
  <c r="AC1939" i="1"/>
  <c r="Y1776" i="1"/>
  <c r="CC607" i="1"/>
  <c r="Y1385" i="1"/>
  <c r="AG1730" i="1"/>
  <c r="AW806" i="1"/>
  <c r="AK1707" i="1"/>
  <c r="AC851" i="1"/>
  <c r="I1439" i="1"/>
  <c r="AG1932" i="1"/>
  <c r="BQ1958" i="1"/>
  <c r="AK830" i="1"/>
  <c r="I718" i="1"/>
  <c r="I701" i="1"/>
  <c r="Q1260" i="1"/>
  <c r="AK1509" i="1"/>
  <c r="AK1714" i="1"/>
  <c r="CG1175" i="1"/>
  <c r="M1398" i="1"/>
  <c r="AO777" i="1"/>
  <c r="M1908" i="1"/>
  <c r="BA762" i="1"/>
  <c r="AK1957" i="1"/>
  <c r="BA818" i="1"/>
  <c r="Q1632" i="1"/>
  <c r="BQ2105" i="1"/>
  <c r="AS537" i="1"/>
  <c r="AG293" i="1"/>
  <c r="CC2427" i="1"/>
  <c r="Y1140" i="1"/>
  <c r="AO1259" i="1"/>
  <c r="AG1457" i="1"/>
  <c r="BA1792" i="1"/>
  <c r="BY2561" i="1"/>
  <c r="BM2059" i="1"/>
  <c r="AC1463" i="1"/>
  <c r="I1967" i="1"/>
  <c r="I1226" i="1"/>
  <c r="U1973" i="1"/>
  <c r="U1170" i="1"/>
  <c r="M1832" i="1"/>
  <c r="M2028" i="1"/>
  <c r="AS2391" i="1"/>
  <c r="AS365" i="1"/>
  <c r="AK2484" i="1"/>
  <c r="Y1240" i="1"/>
  <c r="AO1170" i="1"/>
  <c r="AG1538" i="1"/>
  <c r="AS405" i="1"/>
  <c r="BE2007" i="1"/>
  <c r="BQ1748" i="1"/>
  <c r="Q812" i="1"/>
  <c r="AK1888" i="1"/>
  <c r="BQ1679" i="1"/>
  <c r="U2057" i="1"/>
  <c r="BU2381" i="1"/>
  <c r="AG2295" i="1"/>
  <c r="U2316" i="1"/>
  <c r="M2401" i="1"/>
  <c r="M1776" i="1"/>
  <c r="AK1579" i="1"/>
  <c r="BU2230" i="1"/>
  <c r="Q2192" i="1"/>
  <c r="Y760" i="1"/>
  <c r="M2058" i="1"/>
  <c r="BA2184" i="1"/>
  <c r="I1118" i="1"/>
  <c r="U1959" i="1"/>
  <c r="Q2077" i="1"/>
  <c r="AG2098" i="1"/>
  <c r="BQ2247" i="1"/>
  <c r="AC2395" i="1"/>
  <c r="Q2337" i="1"/>
  <c r="M2185" i="1"/>
  <c r="BA610" i="1"/>
  <c r="I1743" i="1"/>
  <c r="AG2374" i="1"/>
  <c r="I2176" i="1"/>
  <c r="BU1743" i="1"/>
  <c r="I1638" i="1"/>
  <c r="BE1908" i="1"/>
  <c r="I1630" i="1"/>
  <c r="BU1854" i="1"/>
  <c r="I2106" i="1"/>
  <c r="BU2234" i="1"/>
  <c r="AG2370" i="1"/>
  <c r="U2267" i="1"/>
  <c r="Q2265" i="1"/>
  <c r="AO259" i="1"/>
  <c r="AK1874" i="1"/>
  <c r="BU2217" i="1"/>
  <c r="M2381" i="1"/>
  <c r="BY985" i="1"/>
  <c r="I553" i="1"/>
  <c r="AK1621" i="1"/>
  <c r="AS1411" i="1"/>
  <c r="I574" i="1"/>
  <c r="U377" i="1"/>
  <c r="Y460" i="1"/>
  <c r="U1223" i="1"/>
  <c r="U1470" i="1"/>
  <c r="U1553" i="1"/>
  <c r="Q1887" i="1"/>
  <c r="BQ2078" i="1"/>
  <c r="BE566" i="1"/>
  <c r="I508" i="1"/>
  <c r="AK565" i="1"/>
  <c r="AO1065" i="1"/>
  <c r="AG1174" i="1"/>
  <c r="AO1356" i="1"/>
  <c r="AC1651" i="1"/>
  <c r="U1765" i="1"/>
  <c r="BU1979" i="1"/>
  <c r="AS305" i="1"/>
  <c r="I727" i="1"/>
  <c r="AO1835" i="1"/>
  <c r="BM2339" i="1"/>
  <c r="CG1471" i="1"/>
  <c r="AK2260" i="1"/>
  <c r="AK1278" i="1"/>
  <c r="BM2489" i="1"/>
  <c r="M1499" i="1"/>
  <c r="Q1429" i="1"/>
  <c r="CG1855" i="1"/>
  <c r="BY1527" i="1"/>
  <c r="Y2506" i="1"/>
  <c r="AK1377" i="1"/>
  <c r="Y945" i="1"/>
  <c r="I550" i="1"/>
  <c r="AO673" i="1"/>
  <c r="BY2541" i="1"/>
  <c r="Y369" i="1"/>
  <c r="I2582" i="1"/>
  <c r="AW1567" i="1"/>
  <c r="CG2449" i="1"/>
  <c r="CC2134" i="1"/>
  <c r="AK2513" i="1"/>
  <c r="AW1541" i="1"/>
  <c r="Y2157" i="1"/>
  <c r="AO503" i="1"/>
  <c r="BU476" i="1"/>
  <c r="Y650" i="1"/>
  <c r="BI2363" i="1"/>
  <c r="CC1401" i="1"/>
  <c r="BA1273" i="1"/>
  <c r="AS1216" i="1"/>
  <c r="Y2356" i="1"/>
  <c r="BA1264" i="1"/>
  <c r="AK922" i="1"/>
  <c r="U600" i="1"/>
  <c r="BM2132" i="1"/>
  <c r="BM2517" i="1"/>
  <c r="AW2353" i="1"/>
  <c r="AK2496" i="1"/>
  <c r="CC496" i="1"/>
  <c r="M1278" i="1"/>
  <c r="U1869" i="1"/>
  <c r="CC1266" i="1"/>
  <c r="AC295" i="1"/>
  <c r="CC1729" i="1"/>
  <c r="M2211" i="1"/>
  <c r="AC1427" i="1"/>
  <c r="AK2483" i="1"/>
  <c r="Y1400" i="1"/>
  <c r="CC1229" i="1"/>
  <c r="AW519" i="1"/>
  <c r="U2407" i="1"/>
  <c r="CC1070" i="1"/>
  <c r="Y2547" i="1"/>
  <c r="AG986" i="1"/>
  <c r="BQ797" i="1"/>
  <c r="AO1568" i="1"/>
  <c r="AW1691" i="1"/>
  <c r="AO708" i="1"/>
  <c r="BA638" i="1"/>
  <c r="AO1582" i="1"/>
  <c r="M1723" i="1"/>
  <c r="CC2521" i="1"/>
  <c r="BE1751" i="1"/>
  <c r="BY2225" i="1"/>
  <c r="BU1335" i="1"/>
  <c r="BA1848" i="1"/>
  <c r="BM1890" i="1"/>
  <c r="AW2059" i="1"/>
  <c r="BE2147" i="1"/>
  <c r="BE1807" i="1"/>
  <c r="BA2268" i="1"/>
  <c r="AW2322" i="1"/>
  <c r="Y1789" i="1"/>
  <c r="BE1768" i="1"/>
  <c r="AC1624" i="1"/>
  <c r="BY1762" i="1"/>
  <c r="BQ2510" i="1"/>
  <c r="BA1867" i="1"/>
  <c r="BE2302" i="1"/>
  <c r="BQ1335" i="1"/>
  <c r="CC2241" i="1"/>
  <c r="BA2114" i="1"/>
  <c r="AG2245" i="1"/>
  <c r="BI251" i="1"/>
  <c r="AO2316" i="1"/>
  <c r="BM1623" i="1"/>
  <c r="CC1832" i="1"/>
  <c r="CC2505" i="1"/>
  <c r="BU1400" i="1"/>
  <c r="AK2464" i="1"/>
  <c r="BM1805" i="1"/>
  <c r="Q357" i="1"/>
  <c r="AW1476" i="1"/>
  <c r="AC2210" i="1"/>
  <c r="AO600" i="1"/>
  <c r="BY532" i="1"/>
  <c r="M1617" i="1"/>
  <c r="BI1034" i="1"/>
  <c r="BE1631" i="1"/>
  <c r="Y313" i="1"/>
  <c r="BU308" i="1"/>
  <c r="Q575" i="1"/>
  <c r="Q277" i="1"/>
  <c r="CC2125" i="1"/>
  <c r="BI1496" i="1"/>
  <c r="Q2014" i="1"/>
  <c r="I2518" i="1"/>
  <c r="AS2133" i="1"/>
  <c r="BM641" i="1"/>
  <c r="M523" i="1"/>
  <c r="AS559" i="1"/>
  <c r="AO2433" i="1"/>
  <c r="Q266" i="1"/>
  <c r="AS1317" i="1"/>
  <c r="I279" i="1"/>
  <c r="AW2395" i="1"/>
  <c r="BE2339" i="1"/>
  <c r="AW1891" i="1"/>
  <c r="AW1512" i="1"/>
  <c r="AK2217" i="1"/>
  <c r="I1720" i="1"/>
  <c r="BI2226" i="1"/>
  <c r="AO481" i="1"/>
  <c r="BU523" i="1"/>
  <c r="CG1820" i="1"/>
  <c r="CC251" i="1"/>
  <c r="Y799" i="1"/>
  <c r="CG1961" i="1"/>
  <c r="Y2310" i="1"/>
  <c r="AS1285" i="1"/>
  <c r="AK684" i="1"/>
  <c r="AS1624" i="1"/>
  <c r="BM1401" i="1"/>
  <c r="BU981" i="1"/>
  <c r="BI477" i="1"/>
  <c r="AC917" i="1"/>
  <c r="AW1614" i="1"/>
  <c r="BM2209" i="1"/>
  <c r="BA1488" i="1"/>
  <c r="CC2280" i="1"/>
  <c r="AO1803" i="1"/>
  <c r="Y2386" i="1"/>
  <c r="BI1330" i="1"/>
  <c r="BI2289" i="1"/>
  <c r="AW1772" i="1"/>
  <c r="I2310" i="1"/>
  <c r="BA781" i="1"/>
  <c r="BE2125" i="1"/>
  <c r="AG2409" i="1"/>
  <c r="AC1061" i="1"/>
  <c r="CG2087" i="1"/>
  <c r="BU1418" i="1"/>
  <c r="M251" i="1"/>
  <c r="BA1293" i="1"/>
  <c r="AC2471" i="1"/>
  <c r="BI1310" i="1"/>
  <c r="BA1089" i="1"/>
  <c r="AW554" i="1"/>
  <c r="CC1639" i="1"/>
  <c r="BY1146" i="1"/>
  <c r="BY1502" i="1"/>
  <c r="BI319" i="1"/>
  <c r="Y1537" i="1"/>
  <c r="AO1800" i="1"/>
  <c r="CC1230" i="1"/>
  <c r="Y1743" i="1"/>
  <c r="BM1485" i="1"/>
  <c r="U2258" i="1"/>
  <c r="BQ1579" i="1"/>
  <c r="BU2512" i="1"/>
  <c r="BM1407" i="1"/>
  <c r="BQ977" i="1"/>
  <c r="BU1630" i="1"/>
  <c r="AK270" i="1"/>
  <c r="BM1202" i="1"/>
  <c r="CC2267" i="1"/>
  <c r="BY1596" i="1"/>
  <c r="CC538" i="1"/>
  <c r="BY1582" i="1"/>
  <c r="BA2101" i="1"/>
  <c r="BU1674" i="1"/>
  <c r="BA1719" i="1"/>
  <c r="BA1498" i="1"/>
  <c r="Q2065" i="1"/>
  <c r="AS2541" i="1"/>
  <c r="AK2015" i="1"/>
  <c r="BU2464" i="1"/>
  <c r="U1722" i="1"/>
  <c r="M1089" i="1"/>
  <c r="AS2528" i="1"/>
  <c r="CC1182" i="1"/>
  <c r="BA2436" i="1"/>
  <c r="AW533" i="1"/>
  <c r="BI1142" i="1"/>
  <c r="AW1030" i="1"/>
  <c r="BY1656" i="1"/>
  <c r="M1259" i="1"/>
  <c r="BA2595" i="1"/>
  <c r="BI1322" i="1"/>
  <c r="BY2493" i="1"/>
  <c r="BU1385" i="1"/>
  <c r="BI1530" i="1"/>
  <c r="AW1000" i="1"/>
  <c r="BQ1300" i="1"/>
  <c r="BA2127" i="1"/>
  <c r="M1565" i="1"/>
  <c r="Q1279" i="1"/>
  <c r="AO2525" i="1"/>
  <c r="AS2372" i="1"/>
  <c r="BQ2414" i="1"/>
  <c r="AS2142" i="1"/>
  <c r="BM2461" i="1"/>
  <c r="BE1425" i="1"/>
  <c r="BI2555" i="1"/>
  <c r="BQ1614" i="1"/>
  <c r="BY2003" i="1"/>
  <c r="BI1412" i="1"/>
  <c r="AO2044" i="1"/>
  <c r="BU2573" i="1"/>
  <c r="BM2143" i="1"/>
  <c r="AS795" i="1"/>
  <c r="CC1848" i="1"/>
  <c r="BA1565" i="1"/>
  <c r="AK2405" i="1"/>
  <c r="AK677" i="1"/>
  <c r="AW1499" i="1"/>
  <c r="AO2442" i="1"/>
  <c r="BE1244" i="1"/>
  <c r="U2496" i="1"/>
  <c r="Y1279" i="1"/>
  <c r="Q1621" i="1"/>
  <c r="AG459" i="1"/>
  <c r="AO1811" i="1"/>
  <c r="AC432" i="1"/>
  <c r="AO2538" i="1"/>
  <c r="AS1468" i="1"/>
  <c r="I370" i="1"/>
  <c r="BU1316" i="1"/>
  <c r="AS512" i="1"/>
  <c r="Y2532" i="1"/>
  <c r="BM1695" i="1"/>
  <c r="Q630" i="1"/>
  <c r="BQ1516" i="1"/>
  <c r="BM2311" i="1"/>
  <c r="Q2436" i="1"/>
  <c r="BI2073" i="1"/>
  <c r="AW1645" i="1"/>
  <c r="AK630" i="1"/>
  <c r="BA1015" i="1"/>
  <c r="AC343" i="1"/>
  <c r="BA462" i="1"/>
  <c r="BU918" i="1"/>
  <c r="AO522" i="1"/>
  <c r="CC1520" i="1"/>
  <c r="AK523" i="1"/>
  <c r="AO1979" i="1"/>
  <c r="BU2535" i="1"/>
  <c r="Y2234" i="1"/>
  <c r="BQ2493" i="1"/>
  <c r="BY1940" i="1"/>
  <c r="AK908" i="1"/>
  <c r="BY1777" i="1"/>
  <c r="AS293" i="1"/>
  <c r="Y670" i="1"/>
  <c r="BY2203" i="1"/>
  <c r="BY2064" i="1"/>
  <c r="AC783" i="1"/>
  <c r="BI1341" i="1"/>
  <c r="BM1562" i="1"/>
  <c r="CC1029" i="1"/>
  <c r="BU2477" i="1"/>
  <c r="Y1840" i="1"/>
  <c r="AW2197" i="1"/>
  <c r="BA2045" i="1"/>
  <c r="Y2371" i="1"/>
  <c r="BM1903" i="1"/>
  <c r="BA2296" i="1"/>
  <c r="AK2286" i="1"/>
  <c r="AW1125" i="1"/>
  <c r="AO1953" i="1"/>
  <c r="CC2265" i="1"/>
  <c r="AO2027" i="1"/>
  <c r="U439" i="1"/>
  <c r="BE2596" i="1"/>
  <c r="I2064" i="1"/>
  <c r="Y1876" i="1"/>
  <c r="U1916" i="1"/>
  <c r="BI2545" i="1"/>
  <c r="BI2139" i="1"/>
  <c r="AW1310" i="1"/>
  <c r="BE1533" i="1"/>
  <c r="AO460" i="1"/>
  <c r="BI1100" i="1"/>
  <c r="M1498" i="1"/>
  <c r="Y2184" i="1"/>
  <c r="BI1240" i="1"/>
  <c r="CC1583" i="1"/>
  <c r="Y1614" i="1"/>
  <c r="AS615" i="1"/>
  <c r="BY2322" i="1"/>
  <c r="Q2457" i="1"/>
  <c r="Y1861" i="1"/>
  <c r="BM1112" i="1"/>
  <c r="Y1847" i="1"/>
  <c r="BI2260" i="1"/>
  <c r="AO2364" i="1"/>
  <c r="AK2213" i="1"/>
  <c r="CG2094" i="1"/>
  <c r="BA2238" i="1"/>
  <c r="AK265" i="1"/>
  <c r="Y2127" i="1"/>
  <c r="CG1568" i="1"/>
  <c r="AK980" i="1"/>
  <c r="I2470" i="1"/>
  <c r="AW2352" i="1"/>
  <c r="Y2133" i="1"/>
  <c r="AS2385" i="1"/>
  <c r="AG614" i="1"/>
  <c r="AS1911" i="1"/>
  <c r="AS2500" i="1"/>
  <c r="AW2079" i="1"/>
  <c r="BI2010" i="1"/>
  <c r="AO2232" i="1"/>
  <c r="Y1999" i="1"/>
  <c r="BQ433" i="1"/>
  <c r="AG454" i="1"/>
  <c r="AC1968" i="1"/>
  <c r="BI860" i="1"/>
  <c r="BM1681" i="1"/>
  <c r="CC2147" i="1"/>
  <c r="BE1895" i="1"/>
  <c r="CG510" i="1"/>
  <c r="I788" i="1"/>
  <c r="I2492" i="1"/>
  <c r="CC2353" i="1"/>
  <c r="CC2220" i="1"/>
  <c r="BQ2581" i="1"/>
  <c r="BY336" i="1"/>
  <c r="CC2555" i="1"/>
  <c r="AC1478" i="1"/>
  <c r="Y2419" i="1"/>
  <c r="CC2552" i="1"/>
  <c r="I1526" i="1"/>
  <c r="BY2148" i="1"/>
  <c r="BA1609" i="1"/>
  <c r="BY2132" i="1"/>
  <c r="BI1722" i="1"/>
  <c r="CC929" i="1"/>
  <c r="Y1902" i="1"/>
  <c r="BQ582" i="1"/>
  <c r="BY1600" i="1"/>
  <c r="AO568" i="1"/>
  <c r="CC1443" i="1"/>
  <c r="AW2533" i="1"/>
  <c r="Y1573" i="1"/>
  <c r="CC677" i="1"/>
  <c r="AK582" i="1"/>
  <c r="Q574" i="1"/>
  <c r="AS2559" i="1"/>
  <c r="U376" i="1"/>
  <c r="BA250" i="1"/>
  <c r="BA1685" i="1"/>
  <c r="AK2479" i="1"/>
  <c r="BI2252" i="1"/>
  <c r="AW2559" i="1"/>
  <c r="AW1635" i="1"/>
  <c r="BM2225" i="1"/>
  <c r="Q481" i="1"/>
  <c r="AS1475" i="1"/>
  <c r="BA2454" i="1"/>
  <c r="AO2493" i="1"/>
  <c r="BQ2113" i="1"/>
  <c r="AW1747" i="1"/>
  <c r="AC663" i="1"/>
  <c r="CG1133" i="1"/>
  <c r="BI2014" i="1"/>
  <c r="AC771" i="1"/>
  <c r="BY1279" i="1"/>
  <c r="BA1408" i="1"/>
  <c r="CG1909" i="1"/>
  <c r="BY1313" i="1"/>
  <c r="AO2248" i="1"/>
  <c r="AO1035" i="1"/>
  <c r="Q2413" i="1"/>
  <c r="BE2575" i="1"/>
  <c r="AW1674" i="1"/>
  <c r="I895" i="1"/>
  <c r="AW1531" i="1"/>
  <c r="BE369" i="1"/>
  <c r="BI1516" i="1"/>
  <c r="AS1618" i="1"/>
  <c r="AC327" i="1"/>
  <c r="U783" i="1"/>
  <c r="CC2451" i="1"/>
  <c r="BY587" i="1"/>
  <c r="BY1273" i="1"/>
  <c r="AW2518" i="1"/>
  <c r="BE1537" i="1"/>
  <c r="U281" i="1"/>
  <c r="AO375" i="1"/>
  <c r="BA1908" i="1"/>
  <c r="CG1807" i="1"/>
  <c r="BE365" i="1"/>
  <c r="AK327" i="1"/>
  <c r="BI2385" i="1"/>
  <c r="BY1307" i="1"/>
  <c r="AS2521" i="1"/>
  <c r="AS2533" i="1"/>
  <c r="Y2563" i="1"/>
  <c r="Q2597" i="1"/>
  <c r="BM2433" i="1"/>
  <c r="CC2359" i="1"/>
  <c r="BA1775" i="1"/>
  <c r="BQ2450" i="1"/>
  <c r="BE1841" i="1"/>
  <c r="Y2511" i="1"/>
  <c r="BQ2015" i="1"/>
  <c r="BA918" i="1"/>
  <c r="CG2420" i="1"/>
  <c r="BQ1301" i="1"/>
  <c r="BA505" i="1"/>
  <c r="BY1987" i="1"/>
  <c r="AO1636" i="1"/>
  <c r="I2451" i="1"/>
  <c r="BQ1449" i="1"/>
  <c r="BM2037" i="1"/>
  <c r="BM1839" i="1"/>
  <c r="CG2296" i="1"/>
  <c r="AK658" i="1"/>
  <c r="CC1693" i="1"/>
  <c r="BE533" i="1"/>
  <c r="U467" i="1"/>
  <c r="Y881" i="1"/>
  <c r="BQ2160" i="1"/>
  <c r="BI1776" i="1"/>
  <c r="AW2492" i="1"/>
  <c r="CG2140" i="1"/>
  <c r="BY1681" i="1"/>
  <c r="AS687" i="1"/>
  <c r="AO321" i="1"/>
  <c r="BA1814" i="1"/>
  <c r="AS557" i="1"/>
  <c r="AW428" i="1"/>
  <c r="BE462" i="1"/>
  <c r="CC2588" i="1"/>
  <c r="BI1805" i="1"/>
  <c r="BA390" i="1"/>
  <c r="BI1383" i="1"/>
  <c r="BQ1384" i="1"/>
  <c r="BM2126" i="1"/>
  <c r="BI1463" i="1"/>
  <c r="AS333" i="1"/>
  <c r="AS1917" i="1"/>
  <c r="AO2100" i="1"/>
  <c r="Q288" i="1"/>
  <c r="U768" i="1"/>
  <c r="BE511" i="1"/>
  <c r="AK497" i="1"/>
  <c r="AG558" i="1"/>
  <c r="BE1414" i="1"/>
  <c r="CC1602" i="1"/>
  <c r="AS648" i="1"/>
  <c r="CG1709" i="1"/>
  <c r="BA2575" i="1"/>
  <c r="AK249" i="1"/>
  <c r="AW2498" i="1"/>
  <c r="U763" i="1"/>
  <c r="Y2596" i="1"/>
  <c r="BE2350" i="1"/>
  <c r="AO1877" i="1"/>
  <c r="BA2548" i="1"/>
  <c r="I804" i="1"/>
  <c r="M698" i="1"/>
  <c r="AG750" i="1"/>
  <c r="AC1273" i="1"/>
  <c r="AK1321" i="1"/>
  <c r="BQ1888" i="1"/>
  <c r="BU1796" i="1"/>
  <c r="I2028" i="1"/>
  <c r="AW557" i="1"/>
  <c r="Q747" i="1"/>
  <c r="U826" i="1"/>
  <c r="Q1098" i="1"/>
  <c r="Q1357" i="1"/>
  <c r="Q1660" i="1"/>
  <c r="Q1838" i="1"/>
  <c r="AK2036" i="1"/>
  <c r="AO364" i="1"/>
  <c r="BM2520" i="1"/>
  <c r="Q1671" i="1"/>
  <c r="AO893" i="1"/>
  <c r="AK1296" i="1"/>
  <c r="AO1419" i="1"/>
  <c r="I1645" i="1"/>
  <c r="M1881" i="1"/>
  <c r="AW455" i="1"/>
  <c r="BM1742" i="1"/>
  <c r="BE2161" i="1"/>
  <c r="AW2499" i="1"/>
  <c r="BM2002" i="1"/>
  <c r="CG1310" i="1"/>
  <c r="AK564" i="1"/>
  <c r="BY1495" i="1"/>
  <c r="BI2037" i="1"/>
  <c r="AO763" i="1"/>
  <c r="AK1155" i="1"/>
  <c r="AC1358" i="1"/>
  <c r="I1665" i="1"/>
  <c r="M1747" i="1"/>
  <c r="AC2153" i="1"/>
  <c r="AO1853" i="1"/>
  <c r="AW651" i="1"/>
  <c r="BA798" i="1"/>
  <c r="AO1055" i="1"/>
  <c r="I1286" i="1"/>
  <c r="AG1390" i="1"/>
  <c r="AK1883" i="1"/>
  <c r="BU1861" i="1"/>
  <c r="U2072" i="1"/>
  <c r="AO377" i="1"/>
  <c r="I867" i="1"/>
  <c r="I860" i="1"/>
  <c r="Q1121" i="1"/>
  <c r="AK1469" i="1"/>
  <c r="AK1561" i="1"/>
  <c r="BY1904" i="1"/>
  <c r="BA1688" i="1"/>
  <c r="BQ1383" i="1"/>
  <c r="Y413" i="1"/>
  <c r="AK2414" i="1"/>
  <c r="AS2465" i="1"/>
  <c r="BY2500" i="1"/>
  <c r="BY2483" i="1"/>
  <c r="I384" i="1"/>
  <c r="AS670" i="1"/>
  <c r="Q553" i="1"/>
  <c r="AK405" i="1"/>
  <c r="AW545" i="1"/>
  <c r="AK274" i="1"/>
  <c r="BI678" i="1"/>
  <c r="BE305" i="1"/>
  <c r="BM873" i="1"/>
  <c r="AG378" i="1"/>
  <c r="CG993" i="1"/>
  <c r="Q1331" i="1"/>
  <c r="AW511" i="1"/>
  <c r="CG2282" i="1"/>
  <c r="BA2240" i="1"/>
  <c r="U1527" i="1"/>
  <c r="BI2245" i="1"/>
  <c r="BI1889" i="1"/>
  <c r="CC2337" i="1"/>
  <c r="BM1660" i="1"/>
  <c r="AK834" i="1"/>
  <c r="AS1758" i="1"/>
  <c r="I621" i="1"/>
  <c r="I526" i="1"/>
  <c r="Y879" i="1"/>
  <c r="AO2428" i="1"/>
  <c r="AW288" i="1"/>
  <c r="U2552" i="1"/>
  <c r="CC2245" i="1"/>
  <c r="BY1728" i="1"/>
  <c r="CG1922" i="1"/>
  <c r="AK365" i="1"/>
  <c r="AW1582" i="1"/>
  <c r="AW2304" i="1"/>
  <c r="CC1747" i="1"/>
  <c r="BE2484" i="1"/>
  <c r="BA810" i="1"/>
  <c r="BU2163" i="1"/>
  <c r="BY1378" i="1"/>
  <c r="AO361" i="1"/>
  <c r="U767" i="1"/>
  <c r="BY2451" i="1"/>
  <c r="BQ566" i="1"/>
  <c r="M1104" i="1"/>
  <c r="AC2511" i="1"/>
  <c r="CC1644" i="1"/>
  <c r="I1869" i="1"/>
  <c r="BM1261" i="1"/>
  <c r="BE2181" i="1"/>
  <c r="BU2482" i="1"/>
  <c r="Y1698" i="1"/>
  <c r="AS1932" i="1"/>
  <c r="BM845" i="1"/>
  <c r="CG1538" i="1"/>
  <c r="AS2514" i="1"/>
  <c r="AK707" i="1"/>
  <c r="AC762" i="1"/>
  <c r="Y2100" i="1"/>
  <c r="BA2113" i="1"/>
  <c r="BY2527" i="1"/>
  <c r="AC358" i="1"/>
  <c r="BI1891" i="1"/>
  <c r="BA637" i="1"/>
  <c r="AW588" i="1"/>
  <c r="U551" i="1"/>
  <c r="AW477" i="1"/>
  <c r="U1218" i="1"/>
  <c r="U1366" i="1"/>
  <c r="U1615" i="1"/>
  <c r="Q1910" i="1"/>
  <c r="BQ2003" i="1"/>
  <c r="BA537" i="1"/>
  <c r="AO1891" i="1"/>
  <c r="M313" i="1"/>
  <c r="AO1062" i="1"/>
  <c r="AG1198" i="1"/>
  <c r="AO1342" i="1"/>
  <c r="AC1531" i="1"/>
  <c r="M1940" i="1"/>
  <c r="BU2090" i="1"/>
  <c r="BE1993" i="1"/>
  <c r="I818" i="1"/>
  <c r="I756" i="1"/>
  <c r="AC944" i="1"/>
  <c r="I1307" i="1"/>
  <c r="Q1314" i="1"/>
  <c r="BQ1875" i="1"/>
  <c r="BU1863" i="1"/>
  <c r="AW2169" i="1"/>
  <c r="BQ1140" i="1"/>
  <c r="M1110" i="1"/>
  <c r="AO1573" i="1"/>
  <c r="BA286" i="1"/>
  <c r="CG1692" i="1"/>
  <c r="BM1597" i="1"/>
  <c r="AG379" i="1"/>
  <c r="AW880" i="1"/>
  <c r="AC846" i="1"/>
  <c r="U1308" i="1"/>
  <c r="U1397" i="1"/>
  <c r="Q1664" i="1"/>
  <c r="Q1946" i="1"/>
  <c r="AK2079" i="1"/>
  <c r="AC484" i="1"/>
  <c r="U623" i="1"/>
  <c r="BE477" i="1"/>
  <c r="AG1000" i="1"/>
  <c r="AK1195" i="1"/>
  <c r="AC1350" i="1"/>
  <c r="M1681" i="1"/>
  <c r="I1905" i="1"/>
  <c r="M2020" i="1"/>
  <c r="BA2388" i="1"/>
  <c r="BA326" i="1"/>
  <c r="AO2273" i="1"/>
  <c r="Y1188" i="1"/>
  <c r="AO1295" i="1"/>
  <c r="AG1567" i="1"/>
  <c r="BI2461" i="1"/>
  <c r="Y2339" i="1"/>
  <c r="I524" i="1"/>
  <c r="AO2015" i="1"/>
  <c r="Y2167" i="1"/>
  <c r="BE2286" i="1"/>
  <c r="AS2447" i="1"/>
  <c r="BM2444" i="1"/>
  <c r="AS2332" i="1"/>
  <c r="AS1397" i="1"/>
  <c r="BA1357" i="1"/>
  <c r="BY313" i="1"/>
  <c r="AS281" i="1"/>
  <c r="BY378" i="1"/>
  <c r="AS323" i="1"/>
  <c r="CC533" i="1"/>
  <c r="BA407" i="1"/>
  <c r="BY770" i="1"/>
  <c r="Y420" i="1"/>
  <c r="AW1412" i="1"/>
  <c r="AS2177" i="1"/>
  <c r="U636" i="1"/>
  <c r="AS1159" i="1"/>
  <c r="Q476" i="1"/>
  <c r="BA361" i="1"/>
  <c r="AW2051" i="1"/>
  <c r="BI1653" i="1"/>
  <c r="BY2001" i="1"/>
  <c r="AO634" i="1"/>
  <c r="AO837" i="1"/>
  <c r="BA515" i="1"/>
  <c r="U435" i="1"/>
  <c r="AC726" i="1"/>
  <c r="BY1597" i="1"/>
  <c r="Y1594" i="1"/>
  <c r="Q1721" i="1"/>
  <c r="BI1762" i="1"/>
  <c r="AS2337" i="1"/>
  <c r="AS1820" i="1"/>
  <c r="BY1588" i="1"/>
  <c r="BA1974" i="1"/>
  <c r="BM2451" i="1"/>
  <c r="AW1959" i="1"/>
  <c r="Y1560" i="1"/>
  <c r="AS2272" i="1"/>
  <c r="I2587" i="1"/>
  <c r="M1434" i="1"/>
  <c r="BM2253" i="1"/>
  <c r="AK2248" i="1"/>
  <c r="AO309" i="1"/>
  <c r="AW2416" i="1"/>
  <c r="AG291" i="1"/>
  <c r="CG2185" i="1"/>
  <c r="U2472" i="1"/>
  <c r="AO467" i="1"/>
  <c r="BQ302" i="1"/>
  <c r="BU1348" i="1"/>
  <c r="AG691" i="1"/>
  <c r="BQ1407" i="1"/>
  <c r="AS441" i="1"/>
  <c r="CG1840" i="1"/>
  <c r="AG370" i="1"/>
  <c r="AO2469" i="1"/>
  <c r="Y1813" i="1"/>
  <c r="AS2196" i="1"/>
  <c r="BE2583" i="1"/>
  <c r="CG515" i="1"/>
  <c r="AS1036" i="1"/>
  <c r="BE313" i="1"/>
  <c r="BI1485" i="1"/>
  <c r="BQ1456" i="1"/>
  <c r="BE319" i="1"/>
  <c r="BE651" i="1"/>
  <c r="I806" i="1"/>
  <c r="Q1114" i="1"/>
  <c r="AK1454" i="1"/>
  <c r="AK1537" i="1"/>
  <c r="AC1849" i="1"/>
  <c r="Q1995" i="1"/>
  <c r="BY1457" i="1"/>
  <c r="AO656" i="1"/>
  <c r="AO553" i="1"/>
  <c r="AG894" i="1"/>
  <c r="AK1153" i="1"/>
  <c r="AC1411" i="1"/>
  <c r="M1678" i="1"/>
  <c r="I1800" i="1"/>
  <c r="M2072" i="1"/>
  <c r="AS2448" i="1"/>
  <c r="AO258" i="1"/>
  <c r="BM2338" i="1"/>
  <c r="Y1173" i="1"/>
  <c r="AO1287" i="1"/>
  <c r="AG1456" i="1"/>
  <c r="AK1953" i="1"/>
  <c r="BE2409" i="1"/>
  <c r="BI2325" i="1"/>
  <c r="U610" i="1"/>
  <c r="AW1979" i="1"/>
  <c r="Y2311" i="1"/>
  <c r="AS1881" i="1"/>
  <c r="BE2192" i="1"/>
  <c r="AS459" i="1"/>
  <c r="AS466" i="1"/>
  <c r="I2548" i="1"/>
  <c r="AO852" i="1"/>
  <c r="AK1112" i="1"/>
  <c r="AC1464" i="1"/>
  <c r="I1681" i="1"/>
  <c r="M1758" i="1"/>
  <c r="AC2133" i="1"/>
  <c r="Y1982" i="1"/>
  <c r="AW2203" i="1"/>
  <c r="AW671" i="1"/>
  <c r="AG943" i="1"/>
  <c r="I1104" i="1"/>
  <c r="AG1513" i="1"/>
  <c r="AK1803" i="1"/>
  <c r="BU1756" i="1"/>
  <c r="U2006" i="1"/>
  <c r="BA736" i="1"/>
  <c r="BA746" i="1"/>
  <c r="I848" i="1"/>
  <c r="Q1152" i="1"/>
  <c r="AK1392" i="1"/>
  <c r="AK1618" i="1"/>
  <c r="AO2491" i="1"/>
  <c r="AK2589" i="1"/>
  <c r="BA2366" i="1"/>
  <c r="AK537" i="1"/>
  <c r="BM2518" i="1"/>
  <c r="Y1581" i="1"/>
  <c r="CC1138" i="1"/>
  <c r="BE2521" i="1"/>
  <c r="CC2561" i="1"/>
  <c r="AK368" i="1"/>
  <c r="I288" i="1"/>
  <c r="CC2482" i="1"/>
  <c r="Q489" i="1"/>
  <c r="CG1105" i="1"/>
  <c r="AW1628" i="1"/>
  <c r="BY1288" i="1"/>
  <c r="AS1784" i="1"/>
  <c r="AO1889" i="1"/>
  <c r="CG1992" i="1"/>
  <c r="BU1645" i="1"/>
  <c r="M1523" i="1"/>
  <c r="BE2303" i="1"/>
  <c r="AO2451" i="1"/>
  <c r="AW1398" i="1"/>
  <c r="BI1839" i="1"/>
  <c r="AW2412" i="1"/>
  <c r="AC1917" i="1"/>
  <c r="CC2518" i="1"/>
  <c r="Y665" i="1"/>
  <c r="AW2097" i="1"/>
  <c r="CG1849" i="1"/>
  <c r="Y442" i="1"/>
  <c r="U853" i="1"/>
  <c r="AK2469" i="1"/>
  <c r="BY623" i="1"/>
  <c r="Y1622" i="1"/>
  <c r="AO281" i="1"/>
  <c r="BU750" i="1"/>
  <c r="AO308" i="1"/>
  <c r="BE2296" i="1"/>
  <c r="BE1419" i="1"/>
  <c r="BE1988" i="1"/>
  <c r="BY1887" i="1"/>
  <c r="CG1981" i="1"/>
  <c r="AS1021" i="1"/>
  <c r="BY1782" i="1"/>
  <c r="AO2568" i="1"/>
  <c r="BA671" i="1"/>
  <c r="M1553" i="1"/>
  <c r="Y2148" i="1"/>
  <c r="AW1904" i="1"/>
  <c r="Y391" i="1"/>
  <c r="CC2290" i="1"/>
  <c r="AC2482" i="1"/>
  <c r="Q608" i="1"/>
  <c r="BY495" i="1"/>
  <c r="M1366" i="1"/>
  <c r="BY812" i="1"/>
  <c r="CG1778" i="1"/>
  <c r="BA277" i="1"/>
  <c r="AS1826" i="1"/>
  <c r="Y320" i="1"/>
  <c r="CG743" i="1"/>
  <c r="CC2168" i="1"/>
  <c r="AK532" i="1"/>
  <c r="U463" i="1"/>
  <c r="BA1589" i="1"/>
  <c r="AO1540" i="1"/>
  <c r="BQ2598" i="1"/>
  <c r="CC1810" i="1"/>
  <c r="BY1406" i="1"/>
  <c r="BA862" i="1"/>
  <c r="U652" i="1"/>
  <c r="Y901" i="1"/>
  <c r="I1161" i="1"/>
  <c r="M1335" i="1"/>
  <c r="BQ1930" i="1"/>
  <c r="BU1954" i="1"/>
  <c r="I2126" i="1"/>
  <c r="M462" i="1"/>
  <c r="I686" i="1"/>
  <c r="M777" i="1"/>
  <c r="Q1161" i="1"/>
  <c r="Q1400" i="1"/>
  <c r="Q1538" i="1"/>
  <c r="AC1875" i="1"/>
  <c r="AG2105" i="1"/>
  <c r="M601" i="1"/>
  <c r="AK2465" i="1"/>
  <c r="BU1670" i="1"/>
  <c r="AO755" i="1"/>
  <c r="AK1217" i="1"/>
  <c r="AC1462" i="1"/>
  <c r="I1701" i="1"/>
  <c r="M1952" i="1"/>
  <c r="BI2255" i="1"/>
  <c r="BI1622" i="1"/>
  <c r="AK712" i="1"/>
  <c r="AS1947" i="1"/>
  <c r="BQ1455" i="1"/>
  <c r="Y2204" i="1"/>
  <c r="AO617" i="1"/>
  <c r="U588" i="1"/>
  <c r="AC277" i="1"/>
  <c r="AC1078" i="1"/>
  <c r="AG1159" i="1"/>
  <c r="AO1413" i="1"/>
  <c r="AC1694" i="1"/>
  <c r="U1936" i="1"/>
  <c r="BU1973" i="1"/>
  <c r="AK281" i="1"/>
  <c r="I746" i="1"/>
  <c r="I658" i="1"/>
  <c r="AC963" i="1"/>
  <c r="I1208" i="1"/>
  <c r="AC1314" i="1"/>
  <c r="BQ1904" i="1"/>
  <c r="BU1777" i="1"/>
  <c r="I2141" i="1"/>
  <c r="M536" i="1"/>
  <c r="Q848" i="1"/>
  <c r="U818" i="1"/>
  <c r="Q1168" i="1"/>
  <c r="Q1439" i="1"/>
  <c r="Q1610" i="1"/>
  <c r="M1968" i="1"/>
  <c r="BE2588" i="1"/>
  <c r="BM2114" i="1"/>
  <c r="AW2350" i="1"/>
  <c r="Q1917" i="1"/>
  <c r="I2594" i="1"/>
  <c r="M2310" i="1"/>
  <c r="BU1321" i="1"/>
  <c r="AW410" i="1"/>
  <c r="M448" i="1"/>
  <c r="AG1329" i="1"/>
  <c r="BQ1659" i="1"/>
  <c r="BY1503" i="1"/>
  <c r="Y1797" i="1"/>
  <c r="BM1685" i="1"/>
  <c r="CC1616" i="1"/>
  <c r="BM1523" i="1"/>
  <c r="BE1769" i="1"/>
  <c r="BY1968" i="1"/>
  <c r="BU2420" i="1"/>
  <c r="BE1513" i="1"/>
  <c r="AC875" i="1"/>
  <c r="U925" i="1"/>
  <c r="AC635" i="1"/>
  <c r="U327" i="1"/>
  <c r="BI2160" i="1"/>
  <c r="AO285" i="1"/>
  <c r="AK1076" i="1"/>
  <c r="M466" i="1"/>
  <c r="BY1483" i="1"/>
  <c r="BA1810" i="1"/>
  <c r="I532" i="1"/>
  <c r="BU1631" i="1"/>
  <c r="BA1700" i="1"/>
  <c r="BE2451" i="1"/>
  <c r="BM1818" i="1"/>
  <c r="AK2192" i="1"/>
  <c r="Y1523" i="1"/>
  <c r="BM1964" i="1"/>
  <c r="BA2534" i="1"/>
  <c r="AK825" i="1"/>
  <c r="BE2195" i="1"/>
  <c r="BY1845" i="1"/>
  <c r="BI1523" i="1"/>
  <c r="BE372" i="1"/>
  <c r="BA1763" i="1"/>
  <c r="BY2213" i="1"/>
  <c r="BA1544" i="1"/>
  <c r="AC369" i="1"/>
  <c r="BE981" i="1"/>
  <c r="AK473" i="1"/>
  <c r="AW936" i="1"/>
  <c r="Y433" i="1"/>
  <c r="CC1733" i="1"/>
  <c r="CC2085" i="1"/>
  <c r="Y1329" i="1"/>
  <c r="BI1966" i="1"/>
  <c r="BM2575" i="1"/>
  <c r="CC2176" i="1"/>
  <c r="BY2498" i="1"/>
  <c r="AW585" i="1"/>
  <c r="BY257" i="1"/>
  <c r="Y358" i="1"/>
  <c r="AG482" i="1"/>
  <c r="CC1085" i="1"/>
  <c r="AS2517" i="1"/>
  <c r="Y439" i="1"/>
  <c r="BI2420" i="1"/>
  <c r="Y2374" i="1"/>
  <c r="AC1282" i="1"/>
  <c r="BE958" i="1"/>
  <c r="AO2506" i="1"/>
  <c r="BA663" i="1"/>
  <c r="AW627" i="1"/>
  <c r="BA1078" i="1"/>
  <c r="AG1306" i="1"/>
  <c r="AO1455" i="1"/>
  <c r="AC1700" i="1"/>
  <c r="U1855" i="1"/>
  <c r="BU2078" i="1"/>
  <c r="AK389" i="1"/>
  <c r="I767" i="1"/>
  <c r="I851" i="1"/>
  <c r="AC972" i="1"/>
  <c r="I1266" i="1"/>
  <c r="AG1314" i="1"/>
  <c r="BQ1894" i="1"/>
  <c r="BU1840" i="1"/>
  <c r="I2133" i="1"/>
  <c r="AO664" i="1"/>
  <c r="BI2566" i="1"/>
  <c r="AW1961" i="1"/>
  <c r="U1117" i="1"/>
  <c r="U1482" i="1"/>
  <c r="U1604" i="1"/>
  <c r="Q1779" i="1"/>
  <c r="BI662" i="1"/>
  <c r="AO1986" i="1"/>
  <c r="AO1994" i="1"/>
  <c r="CG2406" i="1"/>
  <c r="BM1337" i="1"/>
  <c r="BQ2542" i="1"/>
  <c r="BA1973" i="1"/>
  <c r="BM1714" i="1"/>
  <c r="Y292" i="1"/>
  <c r="AK406" i="1"/>
  <c r="AO816" i="1"/>
  <c r="AK1166" i="1"/>
  <c r="AC1348" i="1"/>
  <c r="I1702" i="1"/>
  <c r="M1960" i="1"/>
  <c r="AC2092" i="1"/>
  <c r="BM2388" i="1"/>
  <c r="AC284" i="1"/>
  <c r="BE722" i="1"/>
  <c r="AG1093" i="1"/>
  <c r="AO1450" i="1"/>
  <c r="AC1707" i="1"/>
  <c r="U1803" i="1"/>
  <c r="BU2091" i="1"/>
  <c r="CC2435" i="1"/>
  <c r="M662" i="1"/>
  <c r="Q704" i="1"/>
  <c r="AG915" i="1"/>
  <c r="AC1107" i="1"/>
  <c r="I1483" i="1"/>
  <c r="BQ1940" i="1"/>
  <c r="BA2051" i="1"/>
  <c r="BQ2457" i="1"/>
  <c r="CC1447" i="1"/>
  <c r="Y1714" i="1"/>
  <c r="AG1672" i="1"/>
  <c r="BA1540" i="1"/>
  <c r="BA1625" i="1"/>
  <c r="AW2070" i="1"/>
  <c r="CC1504" i="1"/>
  <c r="CC1569" i="1"/>
  <c r="BE2101" i="1"/>
  <c r="BI1582" i="1"/>
  <c r="Y1978" i="1"/>
  <c r="BY1750" i="1"/>
  <c r="BM2017" i="1"/>
  <c r="AC355" i="1"/>
  <c r="BE1866" i="1"/>
  <c r="U370" i="1"/>
  <c r="CG2014" i="1"/>
  <c r="BM1399" i="1"/>
  <c r="BE421" i="1"/>
  <c r="AC1818" i="1"/>
  <c r="CG2028" i="1"/>
  <c r="AK861" i="1"/>
  <c r="BI1798" i="1"/>
  <c r="BQ1674" i="1"/>
  <c r="Y2051" i="1"/>
  <c r="BU1558" i="1"/>
  <c r="CG2448" i="1"/>
  <c r="BM1671" i="1"/>
  <c r="BA2248" i="1"/>
  <c r="BU1422" i="1"/>
  <c r="BQ1369" i="1"/>
  <c r="BY2253" i="1"/>
  <c r="BE1555" i="1"/>
  <c r="AW2331" i="1"/>
  <c r="BQ1408" i="1"/>
  <c r="BA1644" i="1"/>
  <c r="BE253" i="1"/>
  <c r="BA813" i="1"/>
  <c r="I1915" i="1"/>
  <c r="BA1590" i="1"/>
  <c r="CG2190" i="1"/>
  <c r="AS2034" i="1"/>
  <c r="U2548" i="1"/>
  <c r="M1622" i="1"/>
  <c r="AS2395" i="1"/>
  <c r="BY1418" i="1"/>
  <c r="CG1945" i="1"/>
  <c r="CG2283" i="1"/>
  <c r="AS2031" i="1"/>
  <c r="CC2448" i="1"/>
  <c r="BM1806" i="1"/>
  <c r="AW1754" i="1"/>
  <c r="AO292" i="1"/>
  <c r="Y782" i="1"/>
  <c r="BE2217" i="1"/>
  <c r="AK2276" i="1"/>
  <c r="AK2412" i="1"/>
  <c r="U2163" i="1"/>
  <c r="CG1861" i="1"/>
  <c r="BY1954" i="1"/>
  <c r="BM2486" i="1"/>
  <c r="BY1790" i="1"/>
  <c r="CG2483" i="1"/>
  <c r="AS1804" i="1"/>
  <c r="CC2345" i="1"/>
  <c r="CC1359" i="1"/>
  <c r="Q473" i="1"/>
  <c r="BI650" i="1"/>
  <c r="BE407" i="1"/>
  <c r="Q503" i="1"/>
  <c r="BA2596" i="1"/>
  <c r="AK2216" i="1"/>
  <c r="U1114" i="1"/>
  <c r="U1433" i="1"/>
  <c r="U1712" i="1"/>
  <c r="Q1912" i="1"/>
  <c r="BQ2085" i="1"/>
  <c r="U428" i="1"/>
  <c r="AS404" i="1"/>
  <c r="AS2419" i="1"/>
  <c r="BA624" i="1"/>
  <c r="AG1201" i="1"/>
  <c r="AO1338" i="1"/>
  <c r="AC1645" i="1"/>
  <c r="U1812" i="1"/>
  <c r="BU2001" i="1"/>
  <c r="BE2408" i="1"/>
  <c r="M776" i="1"/>
  <c r="Q705" i="1"/>
  <c r="AG1012" i="1"/>
  <c r="AC1173" i="1"/>
  <c r="I1418" i="1"/>
  <c r="BQ1880" i="1"/>
  <c r="I1936" i="1"/>
  <c r="CC1609" i="1"/>
  <c r="CC2239" i="1"/>
  <c r="CG1352" i="1"/>
  <c r="BM327" i="1"/>
  <c r="AG551" i="1"/>
  <c r="CG818" i="1"/>
  <c r="AW2022" i="1"/>
  <c r="AC795" i="1"/>
  <c r="Q761" i="1"/>
  <c r="Q820" i="1"/>
  <c r="Q1113" i="1"/>
  <c r="Q1412" i="1"/>
  <c r="Q1594" i="1"/>
  <c r="AC1747" i="1"/>
  <c r="AK1987" i="1"/>
  <c r="Q431" i="1"/>
  <c r="Q860" i="1"/>
  <c r="Y673" i="1"/>
  <c r="AO903" i="1"/>
  <c r="I1125" i="1"/>
  <c r="M1341" i="1"/>
  <c r="BQ1860" i="1"/>
  <c r="BU1896" i="1"/>
  <c r="I2042" i="1"/>
  <c r="AC609" i="1"/>
  <c r="AG561" i="1"/>
  <c r="AG330" i="1"/>
  <c r="U1149" i="1"/>
  <c r="U1352" i="1"/>
  <c r="U1631" i="1"/>
  <c r="AS1964" i="1"/>
  <c r="AG410" i="1"/>
  <c r="U1673" i="1"/>
  <c r="AS410" i="1"/>
  <c r="BI2577" i="1"/>
  <c r="AS2119" i="1"/>
  <c r="M1490" i="1"/>
  <c r="AC523" i="1"/>
  <c r="Y455" i="1"/>
  <c r="Y564" i="1"/>
  <c r="I456" i="1"/>
  <c r="BY1280" i="1"/>
  <c r="AO508" i="1"/>
  <c r="Y1338" i="1"/>
  <c r="Q564" i="1"/>
  <c r="AO1621" i="1"/>
  <c r="BA510" i="1"/>
  <c r="AW1547" i="1"/>
  <c r="Y480" i="1"/>
  <c r="I2555" i="1"/>
  <c r="Q313" i="1"/>
  <c r="CC2398" i="1"/>
  <c r="AC287" i="1"/>
  <c r="U2527" i="1"/>
  <c r="AW2234" i="1"/>
  <c r="BI2322" i="1"/>
  <c r="CC1723" i="1"/>
  <c r="Y2240" i="1"/>
  <c r="BY1265" i="1"/>
  <c r="CG1824" i="1"/>
  <c r="AO365" i="1"/>
  <c r="Y714" i="1"/>
  <c r="BE1558" i="1"/>
  <c r="BA2400" i="1"/>
  <c r="AW2139" i="1"/>
  <c r="AG2556" i="1"/>
  <c r="AO327" i="1"/>
  <c r="AW433" i="1"/>
  <c r="U285" i="1"/>
  <c r="BU2568" i="1"/>
  <c r="BE1499" i="1"/>
  <c r="BI2388" i="1"/>
  <c r="BA1870" i="1"/>
  <c r="CC2413" i="1"/>
  <c r="BM1723" i="1"/>
  <c r="CC1882" i="1"/>
  <c r="BA281" i="1"/>
  <c r="U726" i="1"/>
  <c r="AS2056" i="1"/>
  <c r="Y2491" i="1"/>
  <c r="AK2224" i="1"/>
  <c r="Y1030" i="1"/>
  <c r="M425" i="1"/>
  <c r="BQ503" i="1"/>
  <c r="I305" i="1"/>
  <c r="AK329" i="1"/>
  <c r="AO1855" i="1"/>
  <c r="AW2433" i="1"/>
  <c r="Y2002" i="1"/>
  <c r="BQ2504" i="1"/>
  <c r="BA1468" i="1"/>
  <c r="Y2003" i="1"/>
  <c r="Y342" i="1"/>
  <c r="U718" i="1"/>
  <c r="BU1639" i="1"/>
  <c r="AS2077" i="1"/>
  <c r="CG1582" i="1"/>
  <c r="AC670" i="1"/>
  <c r="Q2492" i="1"/>
  <c r="BE2191" i="1"/>
  <c r="BI1258" i="1"/>
  <c r="CC2385" i="1"/>
  <c r="M854" i="1"/>
  <c r="Q720" i="1"/>
  <c r="AG1001" i="1"/>
  <c r="AC1159" i="1"/>
  <c r="I1391" i="1"/>
  <c r="BQ1859" i="1"/>
  <c r="I1798" i="1"/>
  <c r="I2049" i="1"/>
  <c r="I369" i="1"/>
  <c r="Q776" i="1"/>
  <c r="AC746" i="1"/>
  <c r="U1153" i="1"/>
  <c r="Q1432" i="1"/>
  <c r="Q1688" i="1"/>
  <c r="Q1884" i="1"/>
  <c r="AK2031" i="1"/>
  <c r="U571" i="1"/>
  <c r="CG1566" i="1"/>
  <c r="AG355" i="1"/>
  <c r="AO1051" i="1"/>
  <c r="AK1240" i="1"/>
  <c r="AO1485" i="1"/>
  <c r="I1579" i="1"/>
  <c r="M1896" i="1"/>
  <c r="AC313" i="1"/>
  <c r="BI1268" i="1"/>
  <c r="AC903" i="1"/>
  <c r="BE2307" i="1"/>
  <c r="Y484" i="1"/>
  <c r="AO2335" i="1"/>
  <c r="CG2051" i="1"/>
  <c r="AC669" i="1"/>
  <c r="M847" i="1"/>
  <c r="Q687" i="1"/>
  <c r="Q1217" i="1"/>
  <c r="Q1519" i="1"/>
  <c r="Q1698" i="1"/>
  <c r="AC1778" i="1"/>
  <c r="AG1981" i="1"/>
  <c r="BE552" i="1"/>
  <c r="Q707" i="1"/>
  <c r="Q726" i="1"/>
  <c r="AG746" i="1"/>
  <c r="AC1259" i="1"/>
  <c r="I1386" i="1"/>
  <c r="M1658" i="1"/>
  <c r="I1842" i="1"/>
  <c r="M2156" i="1"/>
  <c r="BA427" i="1"/>
  <c r="BA2224" i="1"/>
  <c r="AK484" i="1"/>
  <c r="Y1237" i="1"/>
  <c r="AO1267" i="1"/>
  <c r="AG1589" i="1"/>
  <c r="AO679" i="1"/>
  <c r="CG1404" i="1"/>
  <c r="BQ1503" i="1"/>
  <c r="AO253" i="1"/>
  <c r="BY1950" i="1"/>
  <c r="AO1933" i="1"/>
  <c r="BA2020" i="1"/>
  <c r="AC1625" i="1"/>
  <c r="CG1691" i="1"/>
  <c r="BY1902" i="1"/>
  <c r="BY1870" i="1"/>
  <c r="AO1769" i="1"/>
  <c r="AO1524" i="1"/>
  <c r="BE567" i="1"/>
  <c r="CG1667" i="1"/>
  <c r="BA550" i="1"/>
  <c r="AO2199" i="1"/>
  <c r="I2535" i="1"/>
  <c r="BQ1576" i="1"/>
  <c r="CC2255" i="1"/>
  <c r="Y2276" i="1"/>
  <c r="AK672" i="1"/>
  <c r="AO1817" i="1"/>
  <c r="AK574" i="1"/>
  <c r="Q517" i="1"/>
  <c r="BI2503" i="1"/>
  <c r="U431" i="1"/>
  <c r="CG1617" i="1"/>
  <c r="Q425" i="1"/>
  <c r="BI1936" i="1"/>
  <c r="BY2177" i="1"/>
  <c r="M1918" i="1"/>
  <c r="AO2045" i="1"/>
  <c r="CC1476" i="1"/>
  <c r="M355" i="1"/>
  <c r="CC1211" i="1"/>
  <c r="AO614" i="1"/>
  <c r="AS2575" i="1"/>
  <c r="AS1202" i="1"/>
  <c r="U512" i="1"/>
  <c r="I958" i="1"/>
  <c r="AW1643" i="1"/>
  <c r="M1614" i="1"/>
  <c r="AW1744" i="1"/>
  <c r="M405" i="1"/>
  <c r="Q543" i="1"/>
  <c r="AO462" i="1"/>
  <c r="BA368" i="1"/>
  <c r="AC831" i="1"/>
  <c r="AO1659" i="1"/>
  <c r="BA487" i="1"/>
  <c r="Y2220" i="1"/>
  <c r="BQ1520" i="1"/>
  <c r="AS1597" i="1"/>
  <c r="AW2569" i="1"/>
  <c r="Y1903" i="1"/>
  <c r="AG2359" i="1"/>
  <c r="BI1810" i="1"/>
  <c r="BE2321" i="1"/>
  <c r="AW687" i="1"/>
  <c r="AS1875" i="1"/>
  <c r="M1520" i="1"/>
  <c r="AK613" i="1"/>
  <c r="AK315" i="1"/>
  <c r="BA2265" i="1"/>
  <c r="BM537" i="1"/>
  <c r="AW2128" i="1"/>
  <c r="U930" i="1"/>
  <c r="CC482" i="1"/>
  <c r="BY1873" i="1"/>
  <c r="BE342" i="1"/>
  <c r="U820" i="1"/>
  <c r="BA755" i="1"/>
  <c r="BE804" i="1"/>
  <c r="AG1140" i="1"/>
  <c r="AK1349" i="1"/>
  <c r="AC1658" i="1"/>
  <c r="U1922" i="1"/>
  <c r="Q2136" i="1"/>
  <c r="AO2070" i="1"/>
  <c r="Q678" i="1"/>
  <c r="U875" i="1"/>
  <c r="AG971" i="1"/>
  <c r="AC1245" i="1"/>
  <c r="I1362" i="1"/>
  <c r="M1660" i="1"/>
  <c r="I1839" i="1"/>
  <c r="M1988" i="1"/>
  <c r="BE340" i="1"/>
  <c r="Q1866" i="1"/>
  <c r="AG629" i="1"/>
  <c r="Y1096" i="1"/>
  <c r="AO1240" i="1"/>
  <c r="AG1692" i="1"/>
  <c r="AG1765" i="1"/>
  <c r="I363" i="1"/>
  <c r="BM1601" i="1"/>
  <c r="AO1331" i="1"/>
  <c r="U434" i="1"/>
  <c r="CC2303" i="1"/>
  <c r="BE1930" i="1"/>
  <c r="CC1170" i="1"/>
  <c r="I540" i="1"/>
  <c r="BA2552" i="1"/>
  <c r="AW2072" i="1"/>
  <c r="AO929" i="1"/>
  <c r="AK1286" i="1"/>
  <c r="AO1400" i="1"/>
  <c r="I1631" i="1"/>
  <c r="M1838" i="1"/>
  <c r="AC2119" i="1"/>
  <c r="BA1562" i="1"/>
  <c r="BA757" i="1"/>
  <c r="AW860" i="1"/>
  <c r="AO1068" i="1"/>
  <c r="I1093" i="1"/>
  <c r="AG1337" i="1"/>
  <c r="AK1960" i="1"/>
  <c r="BU1849" i="1"/>
  <c r="U2020" i="1"/>
  <c r="AK452" i="1"/>
  <c r="AC658" i="1"/>
  <c r="I519" i="1"/>
  <c r="U1167" i="1"/>
  <c r="U1362" i="1"/>
  <c r="U1649" i="1"/>
  <c r="BY1544" i="1"/>
  <c r="I463" i="1"/>
  <c r="BQ2574" i="1"/>
  <c r="AC459" i="1"/>
  <c r="BA1051" i="1"/>
  <c r="AO1881" i="1"/>
  <c r="CC1940" i="1"/>
  <c r="BM1581" i="1"/>
  <c r="BA749" i="1"/>
  <c r="AC820" i="1"/>
  <c r="AC910" i="1"/>
  <c r="I1272" i="1"/>
  <c r="AG1455" i="1"/>
  <c r="AK1947" i="1"/>
  <c r="BU1797" i="1"/>
  <c r="I2024" i="1"/>
  <c r="I608" i="1"/>
  <c r="AG679" i="1"/>
  <c r="BE558" i="1"/>
  <c r="U1266" i="1"/>
  <c r="U1499" i="1"/>
  <c r="U1645" i="1"/>
  <c r="Q1833" i="1"/>
  <c r="BQ2079" i="1"/>
  <c r="BE606" i="1"/>
  <c r="Q531" i="1"/>
  <c r="AG428" i="1"/>
  <c r="I1078" i="1"/>
  <c r="AG1191" i="1"/>
  <c r="AO1364" i="1"/>
  <c r="AC1667" i="1"/>
  <c r="U1882" i="1"/>
  <c r="AW2266" i="1"/>
  <c r="BQ1618" i="1"/>
  <c r="AG865" i="1"/>
  <c r="BU1833" i="1"/>
  <c r="AS2141" i="1"/>
  <c r="Q1835" i="1"/>
  <c r="BE725" i="1"/>
  <c r="AC1579" i="1"/>
  <c r="AK2030" i="1"/>
  <c r="Y519" i="1"/>
  <c r="M1483" i="1"/>
  <c r="Y307" i="1"/>
  <c r="AO918" i="1"/>
  <c r="AG1098" i="1"/>
  <c r="AO1349" i="1"/>
  <c r="I1700" i="1"/>
  <c r="M294" i="1"/>
  <c r="CC1680" i="1"/>
  <c r="AC943" i="1"/>
  <c r="BU1924" i="1"/>
  <c r="AK335" i="1"/>
  <c r="Q1765" i="1"/>
  <c r="CG2377" i="1"/>
  <c r="AC1559" i="1"/>
  <c r="AK2020" i="1"/>
  <c r="U568" i="1"/>
  <c r="CC1503" i="1"/>
  <c r="Y466" i="1"/>
  <c r="AO993" i="1"/>
  <c r="AK1161" i="1"/>
  <c r="AO1446" i="1"/>
  <c r="I1678" i="1"/>
  <c r="CC1663" i="1"/>
  <c r="AW2415" i="1"/>
  <c r="Q1303" i="1"/>
  <c r="Q2030" i="1"/>
  <c r="AG798" i="1"/>
  <c r="I1875" i="1"/>
  <c r="AW2280" i="1"/>
  <c r="AK1855" i="1"/>
  <c r="Q2085" i="1"/>
  <c r="BM1896" i="1"/>
  <c r="Y475" i="1"/>
  <c r="Q508" i="1"/>
  <c r="AG1016" i="1"/>
  <c r="AK1301" i="1"/>
  <c r="AC1341" i="1"/>
  <c r="M1650" i="1"/>
  <c r="I1468" i="1"/>
  <c r="Q1142" i="1"/>
  <c r="M608" i="1"/>
  <c r="AG1551" i="1"/>
  <c r="I1852" i="1"/>
  <c r="M2071" i="1"/>
  <c r="BU2288" i="1"/>
  <c r="BQ2374" i="1"/>
  <c r="U2332" i="1"/>
  <c r="Q2234" i="1"/>
  <c r="U2310" i="1"/>
  <c r="U1152" i="1"/>
  <c r="AK2147" i="1"/>
  <c r="U2196" i="1"/>
  <c r="BA851" i="1"/>
  <c r="BQ2591" i="1"/>
  <c r="U613" i="1"/>
  <c r="U1420" i="1"/>
  <c r="U1736" i="1"/>
  <c r="BU2149" i="1"/>
  <c r="AG2078" i="1"/>
  <c r="BQ2182" i="1"/>
  <c r="AC2394" i="1"/>
  <c r="Q2241" i="1"/>
  <c r="I2364" i="1"/>
  <c r="I1995" i="1"/>
  <c r="AK2006" i="1"/>
  <c r="AC2191" i="1"/>
  <c r="CG1317" i="1"/>
  <c r="M706" i="1"/>
  <c r="U1796" i="1"/>
  <c r="M673" i="1"/>
  <c r="AK1756" i="1"/>
  <c r="BQ1726" i="1"/>
  <c r="U1986" i="1"/>
  <c r="BU2254" i="1"/>
  <c r="AG2394" i="1"/>
  <c r="U2273" i="1"/>
  <c r="M2170" i="1"/>
  <c r="BY2216" i="1"/>
  <c r="I795" i="1"/>
  <c r="AC1952" i="1"/>
  <c r="U2371" i="1"/>
  <c r="BY2080" i="1"/>
  <c r="BM1505" i="1"/>
  <c r="BA2524" i="1"/>
  <c r="CC1649" i="1"/>
  <c r="I539" i="1"/>
  <c r="AS407" i="1"/>
  <c r="BM2213" i="1"/>
  <c r="AO833" i="1"/>
  <c r="AK1294" i="1"/>
  <c r="AC1399" i="1"/>
  <c r="I1602" i="1"/>
  <c r="M1875" i="1"/>
  <c r="AC2135" i="1"/>
  <c r="M2162" i="1"/>
  <c r="M1539" i="1"/>
  <c r="BY2176" i="1"/>
  <c r="Y1273" i="1"/>
  <c r="AO1105" i="1"/>
  <c r="AG1596" i="1"/>
  <c r="AG1958" i="1"/>
  <c r="M1929" i="1"/>
  <c r="AK441" i="1"/>
  <c r="Y860" i="1"/>
  <c r="BE823" i="1"/>
  <c r="AW608" i="1"/>
  <c r="Q1174" i="1"/>
  <c r="AK1365" i="1"/>
  <c r="AK1567" i="1"/>
  <c r="AC1763" i="1"/>
  <c r="AK601" i="1"/>
  <c r="BA839" i="1"/>
  <c r="I855" i="1"/>
  <c r="AC1937" i="1"/>
  <c r="I368" i="1"/>
  <c r="M1600" i="1"/>
  <c r="AG572" i="1"/>
  <c r="AG1698" i="1"/>
  <c r="BQ2073" i="1"/>
  <c r="AG386" i="1"/>
  <c r="CC1856" i="1"/>
  <c r="CG1370" i="1"/>
  <c r="AO1026" i="1"/>
  <c r="AK1222" i="1"/>
  <c r="AO1467" i="1"/>
  <c r="I1537" i="1"/>
  <c r="BE1838" i="1"/>
  <c r="CC2240" i="1"/>
  <c r="AO1058" i="1"/>
  <c r="BU1903" i="1"/>
  <c r="AC749" i="1"/>
  <c r="Q1873" i="1"/>
  <c r="AK623" i="1"/>
  <c r="I1691" i="1"/>
  <c r="AK2055" i="1"/>
  <c r="I613" i="1"/>
  <c r="BE2203" i="1"/>
  <c r="CC2076" i="1"/>
  <c r="AO1012" i="1"/>
  <c r="AK1141" i="1"/>
  <c r="AO1460" i="1"/>
  <c r="I1664" i="1"/>
  <c r="AK2401" i="1"/>
  <c r="AS2454" i="1"/>
  <c r="AG1006" i="1"/>
  <c r="BU1764" i="1"/>
  <c r="AK824" i="1"/>
  <c r="Q1741" i="1"/>
  <c r="AS1373" i="1"/>
  <c r="I1657" i="1"/>
  <c r="AK2045" i="1"/>
  <c r="AW512" i="1"/>
  <c r="BI2191" i="1"/>
  <c r="AS1560" i="1"/>
  <c r="AO991" i="1"/>
  <c r="AK1271" i="1"/>
  <c r="AO1350" i="1"/>
  <c r="I1555" i="1"/>
  <c r="Y1205" i="1"/>
  <c r="BI2437" i="1"/>
  <c r="Y1399" i="1"/>
  <c r="AC1364" i="1"/>
  <c r="M1824" i="1"/>
  <c r="AC2057" i="1"/>
  <c r="AG2031" i="1"/>
  <c r="BQ2238" i="1"/>
  <c r="U2276" i="1"/>
  <c r="Q2352" i="1"/>
  <c r="I2352" i="1"/>
  <c r="AK683" i="1"/>
  <c r="I1985" i="1"/>
  <c r="U2398" i="1"/>
  <c r="AK573" i="1"/>
  <c r="BU1755" i="1"/>
  <c r="AK2164" i="1"/>
  <c r="AC1098" i="1"/>
  <c r="AC1905" i="1"/>
  <c r="Q2121" i="1"/>
  <c r="AG2132" i="1"/>
  <c r="BQ2395" i="1"/>
  <c r="AC2283" i="1"/>
  <c r="Q2178" i="1"/>
  <c r="M2391" i="1"/>
  <c r="AG1316" i="1"/>
  <c r="AK1685" i="1"/>
  <c r="BU2280" i="1"/>
  <c r="M2302" i="1"/>
  <c r="M461" i="1"/>
  <c r="I670" i="1"/>
  <c r="BA806" i="1"/>
  <c r="AK1364" i="1"/>
  <c r="U1831" i="1"/>
  <c r="BU2093" i="1"/>
  <c r="AG2052" i="1"/>
  <c r="BQ2365" i="1"/>
  <c r="AG2336" i="1"/>
  <c r="Q2367" i="1"/>
  <c r="I2205" i="1"/>
  <c r="AO454" i="1"/>
  <c r="AK2078" i="1"/>
  <c r="AC2265" i="1"/>
  <c r="BY2079" i="1"/>
  <c r="CC2386" i="1"/>
  <c r="BM1992" i="1"/>
  <c r="BU1394" i="1"/>
  <c r="AW2238" i="1"/>
  <c r="Q658" i="1"/>
  <c r="Q770" i="1"/>
  <c r="AG1044" i="1"/>
  <c r="AC1261" i="1"/>
  <c r="I1461" i="1"/>
  <c r="BQ1814" i="1"/>
  <c r="I1937" i="1"/>
  <c r="M2022" i="1"/>
  <c r="M281" i="1"/>
  <c r="CC1870" i="1"/>
  <c r="AC2553" i="1"/>
  <c r="Y1216" i="1"/>
  <c r="AO1203" i="1"/>
  <c r="AG1590" i="1"/>
  <c r="AG1825" i="1"/>
  <c r="BQ2029" i="1"/>
  <c r="AO323" i="1"/>
  <c r="Y651" i="1"/>
  <c r="BA770" i="1"/>
  <c r="AW861" i="1"/>
  <c r="AG1226" i="1"/>
  <c r="AK1434" i="1"/>
  <c r="AK1533" i="1"/>
  <c r="U1853" i="1"/>
  <c r="CC574" i="1"/>
  <c r="Q1524" i="1"/>
  <c r="AW754" i="1"/>
  <c r="U1754" i="1"/>
  <c r="Q783" i="1"/>
  <c r="Q1693" i="1"/>
  <c r="AO2414" i="1"/>
  <c r="AG1615" i="1"/>
  <c r="BQ2084" i="1"/>
  <c r="Y327" i="1"/>
  <c r="U659" i="1"/>
  <c r="BE718" i="1"/>
  <c r="BA720" i="1"/>
  <c r="AG1217" i="1"/>
  <c r="AK1401" i="1"/>
  <c r="AC1539" i="1"/>
  <c r="AO2287" i="1"/>
  <c r="AW1861" i="1"/>
  <c r="BE729" i="1"/>
  <c r="U1950" i="1"/>
  <c r="M880" i="1"/>
  <c r="BQ1824" i="1"/>
  <c r="AW2015" i="1"/>
  <c r="U1534" i="1"/>
  <c r="BQ2023" i="1"/>
  <c r="U440" i="1"/>
  <c r="U734" i="1"/>
  <c r="BE665" i="1"/>
  <c r="AW698" i="1"/>
  <c r="AG1090" i="1"/>
  <c r="AK1506" i="1"/>
  <c r="AC1609" i="1"/>
  <c r="AO2468" i="1"/>
  <c r="BI2016" i="1"/>
  <c r="M1313" i="1"/>
  <c r="U1889" i="1"/>
  <c r="M749" i="1"/>
  <c r="BQ1841" i="1"/>
  <c r="AO2028" i="1"/>
  <c r="U1555" i="1"/>
  <c r="BQ2009" i="1"/>
  <c r="U278" i="1"/>
  <c r="BM2013" i="1"/>
  <c r="M1303" i="1"/>
  <c r="AW648" i="1"/>
  <c r="AG1296" i="1"/>
  <c r="AK1358" i="1"/>
  <c r="AC1637" i="1"/>
  <c r="Q825" i="1"/>
  <c r="CC1666" i="1"/>
  <c r="BE573" i="1"/>
  <c r="U1460" i="1"/>
  <c r="U1944" i="1"/>
  <c r="BU2142" i="1"/>
  <c r="AG2083" i="1"/>
  <c r="BQ2402" i="1"/>
  <c r="AC2350" i="1"/>
  <c r="Q2197" i="1"/>
  <c r="I2367" i="1"/>
  <c r="BY1778" i="1"/>
  <c r="BU2100" i="1"/>
  <c r="AC2274" i="1"/>
  <c r="BI2500" i="1"/>
  <c r="U1254" i="1"/>
  <c r="BU1981" i="1"/>
  <c r="AG918" i="1"/>
  <c r="AG1862" i="1"/>
  <c r="BQ2086" i="1"/>
  <c r="BU2105" i="1"/>
  <c r="BU2302" i="1"/>
  <c r="AC2388" i="1"/>
  <c r="U2387" i="1"/>
  <c r="M2199" i="1"/>
  <c r="BY1478" i="1"/>
  <c r="U1369" i="1"/>
  <c r="AG2069" i="1"/>
  <c r="M2338" i="1"/>
  <c r="BA658" i="1"/>
  <c r="U253" i="1"/>
  <c r="U881" i="1"/>
  <c r="AK1460" i="1"/>
  <c r="M1807" i="1"/>
  <c r="BU2097" i="1"/>
  <c r="AG2044" i="1"/>
  <c r="BQ2190" i="1"/>
  <c r="AC2381" i="1"/>
  <c r="Q2315" i="1"/>
  <c r="I2188" i="1"/>
  <c r="BM2468" i="1"/>
  <c r="AG1994" i="1"/>
  <c r="AC2344" i="1"/>
  <c r="BY2072" i="1"/>
  <c r="CG1677" i="1"/>
  <c r="BA1117" i="1"/>
  <c r="BE2070" i="1"/>
  <c r="BY1594" i="1"/>
  <c r="AC516" i="1"/>
  <c r="M370" i="1"/>
  <c r="AG1064" i="1"/>
  <c r="AK1266" i="1"/>
  <c r="AC1336" i="1"/>
  <c r="M1684" i="1"/>
  <c r="I1890" i="1"/>
  <c r="M1975" i="1"/>
  <c r="BY2454" i="1"/>
  <c r="BA636" i="1"/>
  <c r="AO249" i="1"/>
  <c r="Y1160" i="1"/>
  <c r="AO1275" i="1"/>
  <c r="AG1677" i="1"/>
  <c r="AK1946" i="1"/>
  <c r="BQ1754" i="1"/>
  <c r="U2008" i="1"/>
  <c r="AC858" i="1"/>
  <c r="M806" i="1"/>
  <c r="Q827" i="1"/>
  <c r="Q1100" i="1"/>
  <c r="Q1373" i="1"/>
  <c r="Q1680" i="1"/>
  <c r="AC1925" i="1"/>
  <c r="BY1576" i="1"/>
  <c r="BY2356" i="1"/>
  <c r="AS336" i="1"/>
  <c r="AK1761" i="1"/>
  <c r="I847" i="1"/>
  <c r="Q1709" i="1"/>
  <c r="AO414" i="1"/>
  <c r="AC1513" i="1"/>
  <c r="U1786" i="1"/>
  <c r="M1946" i="1"/>
  <c r="AK859" i="1"/>
  <c r="I698" i="1"/>
  <c r="M876" i="1"/>
  <c r="Q1197" i="1"/>
  <c r="Q1470" i="1"/>
  <c r="AK1552" i="1"/>
  <c r="AO2189" i="1"/>
  <c r="BY2433" i="1"/>
  <c r="AG489" i="1"/>
  <c r="AG1735" i="1"/>
  <c r="AW621" i="1"/>
  <c r="AK1554" i="1"/>
  <c r="Y638" i="1"/>
  <c r="AC1450" i="1"/>
  <c r="AK1929" i="1"/>
  <c r="AC1954" i="1"/>
  <c r="AK664" i="1"/>
  <c r="I655" i="1"/>
  <c r="I707" i="1"/>
  <c r="Q1259" i="1"/>
  <c r="Q1342" i="1"/>
  <c r="AK1642" i="1"/>
  <c r="BE2584" i="1"/>
  <c r="AS343" i="1"/>
  <c r="AO1195" i="1"/>
  <c r="BQ1960" i="1"/>
  <c r="Q1140" i="1"/>
  <c r="Q2070" i="1"/>
  <c r="AG809" i="1"/>
  <c r="Q1735" i="1"/>
  <c r="BU2042" i="1"/>
  <c r="BI1356" i="1"/>
  <c r="I796" i="1"/>
  <c r="I706" i="1"/>
  <c r="AG907" i="1"/>
  <c r="I1264" i="1"/>
  <c r="U1317" i="1"/>
  <c r="BQ1896" i="1"/>
  <c r="BU1994" i="1"/>
  <c r="AK1755" i="1"/>
  <c r="AC882" i="1"/>
  <c r="I1596" i="1"/>
  <c r="BU1887" i="1"/>
  <c r="I2059" i="1"/>
  <c r="BU2385" i="1"/>
  <c r="AG2267" i="1"/>
  <c r="U2393" i="1"/>
  <c r="M2371" i="1"/>
  <c r="BY2217" i="1"/>
  <c r="AS391" i="1"/>
  <c r="U2106" i="1"/>
  <c r="Q2237" i="1"/>
  <c r="BI2051" i="1"/>
  <c r="M834" i="1"/>
  <c r="AK852" i="1"/>
  <c r="AK1502" i="1"/>
  <c r="U1863" i="1"/>
  <c r="BU2084" i="1"/>
  <c r="AG2050" i="1"/>
  <c r="BQ2367" i="1"/>
  <c r="AC2286" i="1"/>
  <c r="Q2279" i="1"/>
  <c r="I2402" i="1"/>
  <c r="BU1860" i="1"/>
  <c r="BQ1730" i="1"/>
  <c r="AC2226" i="1"/>
  <c r="AO2269" i="1"/>
  <c r="AC530" i="1"/>
  <c r="AK1992" i="1"/>
  <c r="AO1042" i="1"/>
  <c r="AG1854" i="1"/>
  <c r="U1785" i="1"/>
  <c r="BQ1950" i="1"/>
  <c r="BU2316" i="1"/>
  <c r="AC2363" i="1"/>
  <c r="U2246" i="1"/>
  <c r="M2167" i="1"/>
  <c r="AC473" i="1"/>
  <c r="BQ1806" i="1"/>
  <c r="BU2395" i="1"/>
  <c r="Q2273" i="1"/>
  <c r="AW438" i="1"/>
  <c r="Y508" i="1"/>
  <c r="M964" i="1"/>
  <c r="AC2211" i="1"/>
  <c r="AG727" i="1"/>
  <c r="M677" i="1"/>
  <c r="M705" i="1"/>
  <c r="Q1149" i="1"/>
  <c r="Q1495" i="1"/>
  <c r="Q1653" i="1"/>
  <c r="AC1876" i="1"/>
  <c r="AG1993" i="1"/>
  <c r="AG491" i="1"/>
  <c r="U392" i="1"/>
  <c r="BA2318" i="1"/>
  <c r="AO813" i="1"/>
  <c r="AK1244" i="1"/>
  <c r="AC1446" i="1"/>
  <c r="I1583" i="1"/>
  <c r="M1831" i="1"/>
  <c r="AC1973" i="1"/>
  <c r="BM2050" i="1"/>
  <c r="BE673" i="1"/>
  <c r="BA699" i="1"/>
  <c r="AG924" i="1"/>
  <c r="I1253" i="1"/>
  <c r="AG1434" i="1"/>
  <c r="AK1904" i="1"/>
  <c r="Y2028" i="1"/>
  <c r="BI2366" i="1"/>
  <c r="Y2225" i="1"/>
  <c r="AO1489" i="1"/>
  <c r="CC2048" i="1"/>
  <c r="I1119" i="1"/>
  <c r="U2157" i="1"/>
  <c r="U1147" i="1"/>
  <c r="U1743" i="1"/>
  <c r="M2010" i="1"/>
  <c r="AS2283" i="1"/>
  <c r="BU2443" i="1"/>
  <c r="BI2282" i="1"/>
  <c r="AO909" i="1"/>
  <c r="AO1089" i="1"/>
  <c r="AG1415" i="1"/>
  <c r="BM1432" i="1"/>
  <c r="U333" i="1"/>
  <c r="BI2469" i="1"/>
  <c r="AG1665" i="1"/>
  <c r="Y679" i="1"/>
  <c r="AK1447" i="1"/>
  <c r="BI2028" i="1"/>
  <c r="AC1114" i="1"/>
  <c r="I1811" i="1"/>
  <c r="I2071" i="1"/>
  <c r="M333" i="1"/>
  <c r="AS1797" i="1"/>
  <c r="AK439" i="1"/>
  <c r="Y1190" i="1"/>
  <c r="AO1119" i="1"/>
  <c r="U1692" i="1"/>
  <c r="Y865" i="1"/>
  <c r="M384" i="1"/>
  <c r="BM1373" i="1"/>
  <c r="U1651" i="1"/>
  <c r="U687" i="1"/>
  <c r="AK1496" i="1"/>
  <c r="BM2190" i="1"/>
  <c r="AC1244" i="1"/>
  <c r="I1729" i="1"/>
  <c r="I1992" i="1"/>
  <c r="M435" i="1"/>
  <c r="AK2290" i="1"/>
  <c r="BQ1316" i="1"/>
  <c r="Y1307" i="1"/>
  <c r="U1358" i="1"/>
  <c r="U1664" i="1"/>
  <c r="AG323" i="1"/>
  <c r="Y1189" i="1"/>
  <c r="BU2098" i="1"/>
  <c r="AG998" i="1"/>
  <c r="AG1957" i="1"/>
  <c r="BQ2006" i="1"/>
  <c r="BU2107" i="1"/>
  <c r="BU2167" i="1"/>
  <c r="AC2241" i="1"/>
  <c r="U2272" i="1"/>
  <c r="M2337" i="1"/>
  <c r="Q1162" i="1"/>
  <c r="AG1764" i="1"/>
  <c r="BU2231" i="1"/>
  <c r="M2239" i="1"/>
  <c r="BA876" i="1"/>
  <c r="BE322" i="1"/>
  <c r="U764" i="1"/>
  <c r="AK1449" i="1"/>
  <c r="U1734" i="1"/>
  <c r="BU2135" i="1"/>
  <c r="AG2041" i="1"/>
  <c r="BQ2199" i="1"/>
  <c r="AC2349" i="1"/>
  <c r="Q2370" i="1"/>
  <c r="I2253" i="1"/>
  <c r="BQ1978" i="1"/>
  <c r="U1800" i="1"/>
  <c r="AC2178" i="1"/>
  <c r="AC522" i="1"/>
  <c r="AC865" i="1"/>
  <c r="I1777" i="1"/>
  <c r="BA2064" i="1"/>
  <c r="AK1846" i="1"/>
  <c r="BU1715" i="1"/>
  <c r="U2093" i="1"/>
  <c r="BU2237" i="1"/>
  <c r="AG2392" i="1"/>
  <c r="U2293" i="1"/>
  <c r="M2339" i="1"/>
  <c r="BU1910" i="1"/>
  <c r="AC1855" i="1"/>
  <c r="BQ2178" i="1"/>
  <c r="M2402" i="1"/>
  <c r="AS1866" i="1"/>
  <c r="BY1882" i="1"/>
  <c r="I2462" i="1"/>
  <c r="AO2163" i="1"/>
  <c r="BE650" i="1"/>
  <c r="M827" i="1"/>
  <c r="M750" i="1"/>
  <c r="Q1288" i="1"/>
  <c r="Q1435" i="1"/>
  <c r="Q1631" i="1"/>
  <c r="AC1789" i="1"/>
  <c r="AG1992" i="1"/>
  <c r="AK550" i="1"/>
  <c r="BA574" i="1"/>
  <c r="AK382" i="1"/>
  <c r="AO824" i="1"/>
  <c r="AK1147" i="1"/>
  <c r="AC1414" i="1"/>
  <c r="I1539" i="1"/>
  <c r="M1898" i="1"/>
  <c r="AC2073" i="1"/>
  <c r="AG2170" i="1"/>
  <c r="CG2342" i="1"/>
  <c r="BA628" i="1"/>
  <c r="AO965" i="1"/>
  <c r="I1301" i="1"/>
  <c r="AG1492" i="1"/>
  <c r="AK1758" i="1"/>
  <c r="AW2259" i="1"/>
  <c r="BY1174" i="1"/>
  <c r="AC2456" i="1"/>
  <c r="AC1435" i="1"/>
  <c r="BY2426" i="1"/>
  <c r="I1261" i="1"/>
  <c r="U2126" i="1"/>
  <c r="U1119" i="1"/>
  <c r="M1735" i="1"/>
  <c r="M2059" i="1"/>
  <c r="BU2430" i="1"/>
  <c r="BE277" i="1"/>
  <c r="I2590" i="1"/>
  <c r="Y1163" i="1"/>
  <c r="AO1286" i="1"/>
  <c r="AG1583" i="1"/>
  <c r="CC1658" i="1"/>
  <c r="BA567" i="1"/>
  <c r="BE256" i="1"/>
  <c r="U1558" i="1"/>
  <c r="U393" i="1"/>
  <c r="AO1434" i="1"/>
  <c r="I2513" i="1"/>
  <c r="AC1251" i="1"/>
  <c r="BU1783" i="1"/>
  <c r="I1996" i="1"/>
  <c r="AS624" i="1"/>
  <c r="CG2366" i="1"/>
  <c r="BE1540" i="1"/>
  <c r="U1162" i="1"/>
  <c r="U1393" i="1"/>
  <c r="U1699" i="1"/>
  <c r="Q335" i="1"/>
  <c r="CG1212" i="1"/>
  <c r="AS462" i="1"/>
  <c r="M1680" i="1"/>
  <c r="AC575" i="1"/>
  <c r="AG1716" i="1"/>
  <c r="AG721" i="1"/>
  <c r="Q1391" i="1"/>
  <c r="BU1737" i="1"/>
  <c r="U2097" i="1"/>
  <c r="BE607" i="1"/>
  <c r="Q778" i="1"/>
  <c r="Y805" i="1"/>
  <c r="U1285" i="1"/>
  <c r="Q1471" i="1"/>
  <c r="Q1637" i="1"/>
  <c r="AG1799" i="1"/>
  <c r="AC1371" i="1"/>
  <c r="I879" i="1"/>
  <c r="AK1532" i="1"/>
  <c r="I1940" i="1"/>
  <c r="M2097" i="1"/>
  <c r="BU2301" i="1"/>
  <c r="AG2280" i="1"/>
  <c r="U2286" i="1"/>
  <c r="Q2372" i="1"/>
  <c r="I2219" i="1"/>
  <c r="AG476" i="1"/>
  <c r="AC2071" i="1"/>
  <c r="AC2205" i="1"/>
  <c r="Y1719" i="1"/>
  <c r="I1268" i="1"/>
  <c r="M2070" i="1"/>
  <c r="Y1126" i="1"/>
  <c r="Q1733" i="1"/>
  <c r="BQ2120" i="1"/>
  <c r="AK2150" i="1"/>
  <c r="BQ2329" i="1"/>
  <c r="AC2230" i="1"/>
  <c r="Q2204" i="1"/>
  <c r="M2246" i="1"/>
  <c r="AS1931" i="1"/>
  <c r="Y1285" i="1"/>
  <c r="AK2140" i="1"/>
  <c r="Q2339" i="1"/>
  <c r="Q484" i="1"/>
  <c r="M1573" i="1"/>
  <c r="AO565" i="1"/>
  <c r="U1511" i="1"/>
  <c r="U1779" i="1"/>
  <c r="BU2129" i="1"/>
  <c r="AG2086" i="1"/>
  <c r="BQ2267" i="1"/>
  <c r="AC2176" i="1"/>
  <c r="Q2227" i="1"/>
  <c r="I2227" i="1"/>
  <c r="AC2055" i="1"/>
  <c r="AC1930" i="1"/>
  <c r="AC2183" i="1"/>
  <c r="BY2094" i="1"/>
  <c r="BA2504" i="1"/>
  <c r="BM1807" i="1"/>
  <c r="BY2407" i="1"/>
  <c r="CC1730" i="1"/>
  <c r="AW783" i="1"/>
  <c r="AC666" i="1"/>
  <c r="AG852" i="1"/>
  <c r="AC1190" i="1"/>
  <c r="I1463" i="1"/>
  <c r="I1595" i="1"/>
  <c r="I1923" i="1"/>
  <c r="M2129" i="1"/>
  <c r="AS285" i="1"/>
  <c r="AO1894" i="1"/>
  <c r="AO356" i="1"/>
  <c r="Y1118" i="1"/>
  <c r="AO1113" i="1"/>
  <c r="AG1534" i="1"/>
  <c r="AG1754" i="1"/>
  <c r="U1797" i="1"/>
  <c r="BQ1961" i="1"/>
  <c r="AK813" i="1"/>
  <c r="I819" i="1"/>
  <c r="I648" i="1"/>
  <c r="Q1294" i="1"/>
  <c r="AK1489" i="1"/>
  <c r="AK1582" i="1"/>
  <c r="AC1806" i="1"/>
  <c r="CG1889" i="1"/>
  <c r="BQ1224" i="1"/>
  <c r="AS531" i="1"/>
  <c r="Q1783" i="1"/>
  <c r="AG630" i="1"/>
  <c r="AC1544" i="1"/>
  <c r="I865" i="1"/>
  <c r="AK1317" i="1"/>
  <c r="BQ1986" i="1"/>
  <c r="U2581" i="1"/>
  <c r="BA805" i="1"/>
  <c r="BE854" i="1"/>
  <c r="U750" i="1"/>
  <c r="Q1145" i="1"/>
  <c r="AK1336" i="1"/>
  <c r="AK1712" i="1"/>
  <c r="BM2465" i="1"/>
  <c r="BY1565" i="1"/>
  <c r="Q617" i="1"/>
  <c r="Q1749" i="1"/>
  <c r="BQ1293" i="1"/>
  <c r="I1692" i="1"/>
  <c r="AC827" i="1"/>
  <c r="M1348" i="1"/>
  <c r="BQ2097" i="1"/>
  <c r="BQ249" i="1"/>
  <c r="Y701" i="1"/>
  <c r="BA831" i="1"/>
  <c r="BA879" i="1"/>
  <c r="Q1170" i="1"/>
  <c r="AK1471" i="1"/>
  <c r="AK1530" i="1"/>
  <c r="BI1441" i="1"/>
  <c r="BM1730" i="1"/>
  <c r="AG685" i="1"/>
  <c r="Q1957" i="1"/>
  <c r="BU1628" i="1"/>
  <c r="I1658" i="1"/>
  <c r="BE867" i="1"/>
  <c r="AG1506" i="1"/>
  <c r="BQ2092" i="1"/>
  <c r="AK427" i="1"/>
  <c r="Y684" i="1"/>
  <c r="BE824" i="1"/>
  <c r="AW630" i="1"/>
  <c r="Q1266" i="1"/>
  <c r="AK1404" i="1"/>
  <c r="AK1700" i="1"/>
  <c r="U461" i="1"/>
  <c r="AC2098" i="1"/>
  <c r="BI1782" i="1"/>
  <c r="I1198" i="1"/>
  <c r="AC1888" i="1"/>
  <c r="Q2031" i="1"/>
  <c r="AG2121" i="1"/>
  <c r="BQ2167" i="1"/>
  <c r="AC2203" i="1"/>
  <c r="Q2400" i="1"/>
  <c r="I2202" i="1"/>
  <c r="Y796" i="1"/>
  <c r="M2142" i="1"/>
  <c r="AC2330" i="1"/>
  <c r="BU1562" i="1"/>
  <c r="U1432" i="1"/>
  <c r="M2091" i="1"/>
  <c r="Y1202" i="1"/>
  <c r="Q1813" i="1"/>
  <c r="BQ1987" i="1"/>
  <c r="AK2146" i="1"/>
  <c r="BQ2381" i="1"/>
  <c r="AC2238" i="1"/>
  <c r="U2322" i="1"/>
  <c r="M2344" i="1"/>
  <c r="BE1814" i="1"/>
  <c r="I1449" i="1"/>
  <c r="BU2185" i="1"/>
  <c r="Q2253" i="1"/>
  <c r="AG1243" i="1"/>
  <c r="AW1882" i="1"/>
  <c r="AW579" i="1"/>
  <c r="I1435" i="1"/>
  <c r="M1876" i="1"/>
  <c r="AC2148" i="1"/>
  <c r="AG2021" i="1"/>
  <c r="BQ2183" i="1"/>
  <c r="AC2197" i="1"/>
  <c r="Q2316" i="1"/>
  <c r="I2223" i="1"/>
  <c r="I1597" i="1"/>
  <c r="I1863" i="1"/>
  <c r="AG2286" i="1"/>
  <c r="I2254" i="1"/>
  <c r="Y2149" i="1"/>
  <c r="CG1236" i="1"/>
  <c r="Y2302" i="1"/>
  <c r="Q265" i="1"/>
  <c r="BA2211" i="1"/>
  <c r="AS259" i="1"/>
  <c r="AO858" i="1"/>
  <c r="AK1148" i="1"/>
  <c r="AC1481" i="1"/>
  <c r="I1530" i="1"/>
  <c r="M1855" i="1"/>
  <c r="AC2084" i="1"/>
  <c r="AS1918" i="1"/>
  <c r="BE678" i="1"/>
  <c r="BA705" i="1"/>
  <c r="AO1005" i="1"/>
  <c r="I1121" i="1"/>
  <c r="AG1489" i="1"/>
  <c r="AK1896" i="1"/>
  <c r="BU1693" i="1"/>
  <c r="U2048" i="1"/>
  <c r="M309" i="1"/>
  <c r="U663" i="1"/>
  <c r="AK722" i="1"/>
  <c r="U1205" i="1"/>
  <c r="Q1359" i="1"/>
  <c r="Q1686" i="1"/>
  <c r="Q1943" i="1"/>
  <c r="AC2308" i="1"/>
  <c r="U2015" i="1"/>
  <c r="BA803" i="1"/>
  <c r="Q1924" i="1"/>
  <c r="AO2168" i="1"/>
  <c r="I1569" i="1"/>
  <c r="AW827" i="1"/>
  <c r="AG1471" i="1"/>
  <c r="BQ2119" i="1"/>
  <c r="AK259" i="1"/>
  <c r="Y733" i="1"/>
  <c r="BE809" i="1"/>
  <c r="AW609" i="1"/>
  <c r="Q1257" i="1"/>
  <c r="AK1335" i="1"/>
  <c r="AK1715" i="1"/>
  <c r="BM1575" i="1"/>
  <c r="CC2001" i="1"/>
  <c r="Q796" i="1"/>
  <c r="AC1796" i="1"/>
  <c r="BI1666" i="1"/>
  <c r="I1552" i="1"/>
  <c r="BA701" i="1"/>
  <c r="AG1335" i="1"/>
  <c r="BQ2147" i="1"/>
  <c r="AO294" i="1"/>
  <c r="Y795" i="1"/>
  <c r="AW771" i="1"/>
  <c r="BA868" i="1"/>
  <c r="AG1170" i="1"/>
  <c r="AK1485" i="1"/>
  <c r="AK1646" i="1"/>
  <c r="AO1754" i="1"/>
  <c r="AO2059" i="1"/>
  <c r="Q686" i="1"/>
  <c r="AC1838" i="1"/>
  <c r="BY2036" i="1"/>
  <c r="I1604" i="1"/>
  <c r="BA631" i="1"/>
  <c r="AG1453" i="1"/>
  <c r="BQ2157" i="1"/>
  <c r="AO288" i="1"/>
  <c r="Y769" i="1"/>
  <c r="BA760" i="1"/>
  <c r="AW872" i="1"/>
  <c r="AG1097" i="1"/>
  <c r="AK1383" i="1"/>
  <c r="AK1716" i="1"/>
  <c r="AW523" i="1"/>
  <c r="I2105" i="1"/>
  <c r="BM2286" i="1"/>
  <c r="I1218" i="1"/>
  <c r="U1939" i="1"/>
  <c r="Q2126" i="1"/>
  <c r="AG2100" i="1"/>
  <c r="BQ2301" i="1"/>
  <c r="AC2296" i="1"/>
  <c r="Q2386" i="1"/>
  <c r="I2350" i="1"/>
  <c r="BQ1694" i="1"/>
  <c r="BU1932" i="1"/>
  <c r="AG2401" i="1"/>
  <c r="AO739" i="1"/>
  <c r="BI250" i="1"/>
  <c r="BU1838" i="1"/>
  <c r="CG1693" i="1"/>
  <c r="AK1778" i="1"/>
  <c r="BU1691" i="1"/>
  <c r="U2098" i="1"/>
  <c r="BU2388" i="1"/>
  <c r="AC2315" i="1"/>
  <c r="U2244" i="1"/>
  <c r="M2240" i="1"/>
  <c r="BA704" i="1"/>
  <c r="AG1847" i="1"/>
  <c r="BU2247" i="1"/>
  <c r="M2343" i="1"/>
  <c r="AC1145" i="1"/>
  <c r="M809" i="1"/>
  <c r="Q868" i="1"/>
  <c r="I1356" i="1"/>
  <c r="M1897" i="1"/>
  <c r="AC2083" i="1"/>
  <c r="BU2343" i="1"/>
  <c r="BQ2218" i="1"/>
  <c r="BQ2337" i="1"/>
  <c r="Q2294" i="1"/>
  <c r="I2226" i="1"/>
  <c r="CC1749" i="1"/>
  <c r="AC2093" i="1"/>
  <c r="AC2297" i="1"/>
  <c r="BY2092" i="1"/>
  <c r="U2532" i="1"/>
  <c r="AC2560" i="1"/>
  <c r="Q2561" i="1"/>
  <c r="I2273" i="1"/>
  <c r="I2288" i="1"/>
  <c r="I2295" i="1"/>
  <c r="I2329" i="1"/>
  <c r="I2335" i="1"/>
  <c r="I2370" i="1"/>
  <c r="I2387" i="1"/>
  <c r="I2394" i="1"/>
  <c r="BU2540" i="1"/>
  <c r="AG2538" i="1"/>
  <c r="U2541" i="1"/>
  <c r="M2507" i="1"/>
  <c r="M2455" i="1"/>
  <c r="M2540" i="1"/>
  <c r="M2506" i="1"/>
  <c r="BY2294" i="1"/>
  <c r="BY2283" i="1"/>
  <c r="BY2276" i="1"/>
  <c r="BQ2280" i="1"/>
  <c r="U1267" i="1"/>
  <c r="U1372" i="1"/>
  <c r="U1650" i="1"/>
  <c r="Q1950" i="1"/>
  <c r="BI1923" i="1"/>
  <c r="Q2426" i="1"/>
  <c r="AC1919" i="1"/>
  <c r="AC2076" i="1"/>
  <c r="AG1448" i="1"/>
  <c r="Y872" i="1"/>
  <c r="Q2149" i="1"/>
  <c r="U729" i="1"/>
  <c r="U1288" i="1"/>
  <c r="Q1636" i="1"/>
  <c r="BA1125" i="1"/>
  <c r="Q383" i="1"/>
  <c r="AC1629" i="1"/>
  <c r="I1351" i="1"/>
  <c r="AK782" i="1"/>
  <c r="BA875" i="1"/>
  <c r="I1257" i="1"/>
  <c r="AK1939" i="1"/>
  <c r="U561" i="1"/>
  <c r="I1950" i="1"/>
  <c r="AK1805" i="1"/>
  <c r="M1894" i="1"/>
  <c r="Y2534" i="1"/>
  <c r="AG267" i="1"/>
  <c r="AG1289" i="1"/>
  <c r="AC1708" i="1"/>
  <c r="I257" i="1"/>
  <c r="Q1363" i="1"/>
  <c r="BU2049" i="1"/>
  <c r="BQ2342" i="1"/>
  <c r="U2205" i="1"/>
  <c r="M1882" i="1"/>
  <c r="AG2317" i="1"/>
  <c r="BI2196" i="1"/>
  <c r="AK383" i="1"/>
  <c r="BU1742" i="1"/>
  <c r="BU2294" i="1"/>
  <c r="AC2218" i="1"/>
  <c r="BY2220" i="1"/>
  <c r="BU2132" i="1"/>
  <c r="I525" i="1"/>
  <c r="I2001" i="1"/>
  <c r="U1545" i="1"/>
  <c r="AK2139" i="1"/>
  <c r="U2289" i="1"/>
  <c r="I2175" i="1"/>
  <c r="U1999" i="1"/>
  <c r="BY2085" i="1"/>
  <c r="BA1805" i="1"/>
  <c r="BM2139" i="1"/>
  <c r="BE656" i="1"/>
  <c r="AG1196" i="1"/>
  <c r="AC1642" i="1"/>
  <c r="U2084" i="1"/>
  <c r="M795" i="1"/>
  <c r="AG1048" i="1"/>
  <c r="I1469" i="1"/>
  <c r="I1957" i="1"/>
  <c r="Q333" i="1"/>
  <c r="CC2394" i="1"/>
  <c r="AO1322" i="1"/>
  <c r="AG1936" i="1"/>
  <c r="U575" i="1"/>
  <c r="U1551" i="1"/>
  <c r="U1910" i="1"/>
  <c r="BQ1811" i="1"/>
  <c r="I2008" i="1"/>
  <c r="U2513" i="1"/>
  <c r="U1145" i="1"/>
  <c r="U1681" i="1"/>
  <c r="AK467" i="1"/>
  <c r="U1532" i="1"/>
  <c r="AO1406" i="1"/>
  <c r="BQ1887" i="1"/>
  <c r="AO1281" i="1"/>
  <c r="AC2464" i="1"/>
  <c r="AK1118" i="1"/>
  <c r="BA2269" i="1"/>
  <c r="AK882" i="1"/>
  <c r="AS2436" i="1"/>
  <c r="BQ1562" i="1"/>
  <c r="BU1944" i="1"/>
  <c r="Q454" i="1"/>
  <c r="AO823" i="1"/>
  <c r="AC1448" i="1"/>
  <c r="Q1413" i="1"/>
  <c r="AG1058" i="1"/>
  <c r="BQ2020" i="1"/>
  <c r="BQ2380" i="1"/>
  <c r="U2372" i="1"/>
  <c r="I1874" i="1"/>
  <c r="Q2223" i="1"/>
  <c r="I1827" i="1"/>
  <c r="BU1729" i="1"/>
  <c r="AG2297" i="1"/>
  <c r="M2272" i="1"/>
  <c r="AC1940" i="1"/>
  <c r="I1793" i="1"/>
  <c r="BU1875" i="1"/>
  <c r="AC2391" i="1"/>
  <c r="M2195" i="1"/>
  <c r="AC2290" i="1"/>
  <c r="BY1835" i="1"/>
  <c r="I697" i="1"/>
  <c r="M1351" i="1"/>
  <c r="BU1779" i="1"/>
  <c r="Y323" i="1"/>
  <c r="U1561" i="1"/>
  <c r="AO567" i="1"/>
  <c r="BE881" i="1"/>
  <c r="AG1555" i="1"/>
  <c r="CG2108" i="1"/>
  <c r="AK2073" i="1"/>
  <c r="BA883" i="1"/>
  <c r="Q2049" i="1"/>
  <c r="AW249" i="1"/>
  <c r="AK1226" i="1"/>
  <c r="Y2345" i="1"/>
  <c r="AK2049" i="1"/>
  <c r="AW819" i="1"/>
  <c r="BM1525" i="1"/>
  <c r="CC2483" i="1"/>
  <c r="M1706" i="1"/>
  <c r="Q1628" i="1"/>
  <c r="M1750" i="1"/>
  <c r="Q2108" i="1"/>
  <c r="AC421" i="1"/>
  <c r="AC1390" i="1"/>
  <c r="I1236" i="1"/>
  <c r="M1754" i="1"/>
  <c r="BQ2364" i="1"/>
  <c r="Q2338" i="1"/>
  <c r="M2101" i="1"/>
  <c r="AC1124" i="1"/>
  <c r="I1882" i="1"/>
  <c r="BU2325" i="1"/>
  <c r="Q2240" i="1"/>
  <c r="AW1650" i="1"/>
  <c r="AC1189" i="1"/>
  <c r="I2128" i="1"/>
  <c r="AC2398" i="1"/>
  <c r="AK1307" i="1"/>
  <c r="G16" i="2"/>
  <c r="Q2559" i="1"/>
  <c r="I2294" i="1"/>
  <c r="I2374" i="1"/>
  <c r="BU2538" i="1"/>
  <c r="M2552" i="1"/>
  <c r="BY2297" i="1"/>
  <c r="BQ2281" i="1"/>
  <c r="CG1967" i="1"/>
  <c r="Y1156" i="1"/>
  <c r="AO1162" i="1"/>
  <c r="AG1544" i="1"/>
  <c r="AG1953" i="1"/>
  <c r="BE1341" i="1"/>
  <c r="AS664" i="1"/>
  <c r="AW1831" i="1"/>
  <c r="U1632" i="1"/>
  <c r="BQ2310" i="1"/>
  <c r="AK1408" i="1"/>
  <c r="AC2261" i="1"/>
  <c r="AC1175" i="1"/>
  <c r="BU1884" i="1"/>
  <c r="I2156" i="1"/>
  <c r="I392" i="1"/>
  <c r="AK2062" i="1"/>
  <c r="M1470" i="1"/>
  <c r="Y1267" i="1"/>
  <c r="U1418" i="1"/>
  <c r="U1594" i="1"/>
  <c r="Y1686" i="1"/>
  <c r="BM1350" i="1"/>
  <c r="AK1091" i="1"/>
  <c r="AC2136" i="1"/>
  <c r="AO907" i="1"/>
  <c r="BQ1743" i="1"/>
  <c r="Q852" i="1"/>
  <c r="AG1793" i="1"/>
  <c r="Q1978" i="1"/>
  <c r="BY2232" i="1"/>
  <c r="Q809" i="1"/>
  <c r="U721" i="1"/>
  <c r="AG1042" i="1"/>
  <c r="AC1268" i="1"/>
  <c r="I1516" i="1"/>
  <c r="M1659" i="1"/>
  <c r="CG575" i="1"/>
  <c r="AC503" i="1"/>
  <c r="U1371" i="1"/>
  <c r="I295" i="1"/>
  <c r="AG1323" i="1"/>
  <c r="BU1993" i="1"/>
  <c r="AG867" i="1"/>
  <c r="AC1762" i="1"/>
  <c r="AC2099" i="1"/>
  <c r="Y1915" i="1"/>
  <c r="BA845" i="1"/>
  <c r="AW622" i="1"/>
  <c r="AK900" i="1"/>
  <c r="I1194" i="1"/>
  <c r="AG1373" i="1"/>
  <c r="AK1806" i="1"/>
  <c r="AG1904" i="1"/>
  <c r="Q1882" i="1"/>
  <c r="I883" i="1"/>
  <c r="BQ1901" i="1"/>
  <c r="BU1894" i="1"/>
  <c r="I2122" i="1"/>
  <c r="BU2314" i="1"/>
  <c r="AG2325" i="1"/>
  <c r="U2301" i="1"/>
  <c r="M2377" i="1"/>
  <c r="BY2171" i="1"/>
  <c r="AK746" i="1"/>
  <c r="AG1895" i="1"/>
  <c r="U2233" i="1"/>
  <c r="AW1707" i="1"/>
  <c r="AK1749" i="1"/>
  <c r="AO552" i="1"/>
  <c r="AG1149" i="1"/>
  <c r="AC1757" i="1"/>
  <c r="AG2055" i="1"/>
  <c r="AK2091" i="1"/>
  <c r="BQ2251" i="1"/>
  <c r="AC2248" i="1"/>
  <c r="Q2395" i="1"/>
  <c r="M2335" i="1"/>
  <c r="M671" i="1"/>
  <c r="AC1420" i="1"/>
  <c r="BU2241" i="1"/>
  <c r="Q2238" i="1"/>
  <c r="U1247" i="1"/>
  <c r="M676" i="1"/>
  <c r="AO860" i="1"/>
  <c r="AG1937" i="1"/>
  <c r="Q1931" i="1"/>
  <c r="BU2120" i="1"/>
  <c r="BU2378" i="1"/>
  <c r="AC2386" i="1"/>
  <c r="U2279" i="1"/>
  <c r="M2303" i="1"/>
  <c r="BA747" i="1"/>
  <c r="AK1765" i="1"/>
  <c r="BU2188" i="1"/>
  <c r="M2196" i="1"/>
  <c r="BI893" i="1"/>
  <c r="BU1660" i="1"/>
  <c r="BE2456" i="1"/>
  <c r="BE2268" i="1"/>
  <c r="AK706" i="1"/>
  <c r="I748" i="1"/>
  <c r="M728" i="1"/>
  <c r="Q1245" i="1"/>
  <c r="Q1456" i="1"/>
  <c r="AK1544" i="1"/>
  <c r="AC1824" i="1"/>
  <c r="Q2156" i="1"/>
  <c r="BQ1358" i="1"/>
  <c r="AS383" i="1"/>
  <c r="Q279" i="1"/>
  <c r="AG929" i="1"/>
  <c r="AK1127" i="1"/>
  <c r="AC1370" i="1"/>
  <c r="M1698" i="1"/>
  <c r="M1741" i="1"/>
  <c r="M1978" i="1"/>
  <c r="BA2309" i="1"/>
  <c r="Y2560" i="1"/>
  <c r="BE658" i="1"/>
  <c r="AO910" i="1"/>
  <c r="AO1106" i="1"/>
  <c r="AG1401" i="1"/>
  <c r="AK1859" i="1"/>
  <c r="AW2594" i="1"/>
  <c r="BU1559" i="1"/>
  <c r="AS474" i="1"/>
  <c r="AC1519" i="1"/>
  <c r="BE2532" i="1"/>
  <c r="AO1187" i="1"/>
  <c r="AG1905" i="1"/>
  <c r="Q1120" i="1"/>
  <c r="M1743" i="1"/>
  <c r="M2006" i="1"/>
  <c r="BM2482" i="1"/>
  <c r="I265" i="1"/>
  <c r="Y424" i="1"/>
  <c r="Y1302" i="1"/>
  <c r="AO1191" i="1"/>
  <c r="AG1695" i="1"/>
  <c r="BM1105" i="1"/>
  <c r="AS1905" i="1"/>
  <c r="AK848" i="1"/>
  <c r="I1518" i="1"/>
  <c r="AO391" i="1"/>
  <c r="AO1139" i="1"/>
  <c r="AC1961" i="1"/>
  <c r="Q1187" i="1"/>
  <c r="M1961" i="1"/>
  <c r="M2094" i="1"/>
  <c r="CG2548" i="1"/>
  <c r="BE565" i="1"/>
  <c r="I307" i="1"/>
  <c r="Y1224" i="1"/>
  <c r="AO1293" i="1"/>
  <c r="AG1601" i="1"/>
  <c r="BA1603" i="1"/>
  <c r="CG2048" i="1"/>
  <c r="U882" i="1"/>
  <c r="I1369" i="1"/>
  <c r="BA406" i="1"/>
  <c r="AO1261" i="1"/>
  <c r="BA872" i="1"/>
  <c r="AK1548" i="1"/>
  <c r="AK2044" i="1"/>
  <c r="AG515" i="1"/>
  <c r="AW453" i="1"/>
  <c r="BA482" i="1"/>
  <c r="AO978" i="1"/>
  <c r="AG1166" i="1"/>
  <c r="AO1464" i="1"/>
  <c r="AC1628" i="1"/>
  <c r="U757" i="1"/>
  <c r="BQ2000" i="1"/>
  <c r="BE866" i="1"/>
  <c r="AG1826" i="1"/>
  <c r="BQ1715" i="1"/>
  <c r="AG1903" i="1"/>
  <c r="BU2220" i="1"/>
  <c r="AC2182" i="1"/>
  <c r="U2220" i="1"/>
  <c r="M2378" i="1"/>
  <c r="BA652" i="1"/>
  <c r="M1835" i="1"/>
  <c r="BQ2399" i="1"/>
  <c r="I2184" i="1"/>
  <c r="BU1891" i="1"/>
  <c r="AC1580" i="1"/>
  <c r="BY1695" i="1"/>
  <c r="I1651" i="1"/>
  <c r="BU1786" i="1"/>
  <c r="I2093" i="1"/>
  <c r="BU2373" i="1"/>
  <c r="AG2283" i="1"/>
  <c r="U2335" i="1"/>
  <c r="Q2344" i="1"/>
  <c r="BY2168" i="1"/>
  <c r="AC288" i="1"/>
  <c r="BU2147" i="1"/>
  <c r="AC2303" i="1"/>
  <c r="BM882" i="1"/>
  <c r="I1481" i="1"/>
  <c r="U2140" i="1"/>
  <c r="U1107" i="1"/>
  <c r="Q1742" i="1"/>
  <c r="AK2051" i="1"/>
  <c r="AK2128" i="1"/>
  <c r="BQ2386" i="1"/>
  <c r="AC2393" i="1"/>
  <c r="U2378" i="1"/>
  <c r="M2181" i="1"/>
  <c r="Q1638" i="1"/>
  <c r="M1350" i="1"/>
  <c r="BU2332" i="1"/>
  <c r="Q2282" i="1"/>
  <c r="BU2224" i="1"/>
  <c r="Q315" i="1"/>
  <c r="Y1471" i="1"/>
  <c r="AO1537" i="1"/>
  <c r="AC286" i="1"/>
  <c r="AW879" i="1"/>
  <c r="AC706" i="1"/>
  <c r="U1209" i="1"/>
  <c r="Q1422" i="1"/>
  <c r="Q1562" i="1"/>
  <c r="Q1782" i="1"/>
  <c r="AK1982" i="1"/>
  <c r="Y454" i="1"/>
  <c r="BM2328" i="1"/>
  <c r="BA1492" i="1"/>
  <c r="AO1029" i="1"/>
  <c r="AK1188" i="1"/>
  <c r="AO1404" i="1"/>
  <c r="I1650" i="1"/>
  <c r="M1785" i="1"/>
  <c r="AC2022" i="1"/>
  <c r="BY1719" i="1"/>
  <c r="AW600" i="1"/>
  <c r="I685" i="1"/>
  <c r="Y900" i="1"/>
  <c r="I1300" i="1"/>
  <c r="M1334" i="1"/>
  <c r="AK1954" i="1"/>
  <c r="BE1832" i="1"/>
  <c r="M1260" i="1"/>
  <c r="Q718" i="1"/>
  <c r="I1502" i="1"/>
  <c r="AC256" i="1"/>
  <c r="AO1215" i="1"/>
  <c r="BY249" i="1"/>
  <c r="Q1163" i="1"/>
  <c r="M1740" i="1"/>
  <c r="M2092" i="1"/>
  <c r="AW2580" i="1"/>
  <c r="Y537" i="1"/>
  <c r="BE523" i="1"/>
  <c r="Y1245" i="1"/>
  <c r="AO1289" i="1"/>
  <c r="AG1553" i="1"/>
  <c r="BY1910" i="1"/>
  <c r="I2427" i="1"/>
  <c r="M824" i="1"/>
  <c r="I1499" i="1"/>
  <c r="M421" i="1"/>
  <c r="AO1272" i="1"/>
  <c r="BE384" i="1"/>
  <c r="AG1152" i="1"/>
  <c r="M1775" i="1"/>
  <c r="M2121" i="1"/>
  <c r="AG251" i="1"/>
  <c r="AW551" i="1"/>
  <c r="Y512" i="1"/>
  <c r="Y1208" i="1"/>
  <c r="AO1114" i="1"/>
  <c r="AG1664" i="1"/>
  <c r="BE2119" i="1"/>
  <c r="BQ2477" i="1"/>
  <c r="M862" i="1"/>
  <c r="I1471" i="1"/>
  <c r="AS671" i="1"/>
  <c r="U1334" i="1"/>
  <c r="AG369" i="1"/>
  <c r="AG1264" i="1"/>
  <c r="M1890" i="1"/>
  <c r="M2048" i="1"/>
  <c r="AK267" i="1"/>
  <c r="AG308" i="1"/>
  <c r="M628" i="1"/>
  <c r="Y1209" i="1"/>
  <c r="AO1153" i="1"/>
  <c r="AG1562" i="1"/>
  <c r="AS1860" i="1"/>
  <c r="I868" i="1"/>
  <c r="BQ1985" i="1"/>
  <c r="BA630" i="1"/>
  <c r="AG1747" i="1"/>
  <c r="BQ1783" i="1"/>
  <c r="M1943" i="1"/>
  <c r="BU2349" i="1"/>
  <c r="AC2301" i="1"/>
  <c r="U2346" i="1"/>
  <c r="M2388" i="1"/>
  <c r="AS1658" i="1"/>
  <c r="AK1743" i="1"/>
  <c r="BU2379" i="1"/>
  <c r="Q2304" i="1"/>
  <c r="U1324" i="1"/>
  <c r="Q862" i="1"/>
  <c r="Y2351" i="1"/>
  <c r="AC1362" i="1"/>
  <c r="M1783" i="1"/>
  <c r="AC2157" i="1"/>
  <c r="AG2028" i="1"/>
  <c r="BQ2372" i="1"/>
  <c r="U2199" i="1"/>
  <c r="Q2318" i="1"/>
  <c r="AS284" i="1"/>
  <c r="AC292" i="1"/>
  <c r="U2143" i="1"/>
  <c r="U2318" i="1"/>
  <c r="BY1611" i="1"/>
  <c r="AG1635" i="1"/>
  <c r="U1978" i="1"/>
  <c r="U1271" i="1"/>
  <c r="Q1863" i="1"/>
  <c r="AK2133" i="1"/>
  <c r="AK2122" i="1"/>
  <c r="BQ2226" i="1"/>
  <c r="AC2232" i="1"/>
  <c r="U2206" i="1"/>
  <c r="M2231" i="1"/>
  <c r="BI2224" i="1"/>
  <c r="U1727" i="1"/>
  <c r="BQ2366" i="1"/>
  <c r="M2323" i="1"/>
  <c r="G17" i="2"/>
  <c r="U2535" i="1"/>
  <c r="AC2562" i="1"/>
  <c r="I2269" i="1"/>
  <c r="I2276" i="1"/>
  <c r="I2289" i="1"/>
  <c r="I2296" i="1"/>
  <c r="I2328" i="1"/>
  <c r="I2342" i="1"/>
  <c r="I2372" i="1"/>
  <c r="I2384" i="1"/>
  <c r="I2395" i="1"/>
  <c r="BU2541" i="1"/>
  <c r="Q2541" i="1"/>
  <c r="U2539" i="1"/>
  <c r="M2407" i="1"/>
  <c r="M2535" i="1"/>
  <c r="M2554" i="1"/>
  <c r="M2532" i="1"/>
  <c r="BY2296" i="1"/>
  <c r="BY2282" i="1"/>
  <c r="BY2273" i="1"/>
  <c r="BQ2279" i="1"/>
  <c r="I1695" i="1"/>
  <c r="AC510" i="1"/>
  <c r="BU1709" i="1"/>
  <c r="I391" i="1"/>
  <c r="Y763" i="1"/>
  <c r="AC1218" i="1"/>
  <c r="AK1632" i="1"/>
  <c r="BA600" i="1"/>
  <c r="AK376" i="1"/>
  <c r="AG914" i="1"/>
  <c r="AC2077" i="1"/>
  <c r="BA750" i="1"/>
  <c r="Q1320" i="1"/>
  <c r="AK1679" i="1"/>
  <c r="AS2210" i="1"/>
  <c r="I2500" i="1"/>
  <c r="U2132" i="1"/>
  <c r="Q1530" i="1"/>
  <c r="Q628" i="1"/>
  <c r="U363" i="1"/>
  <c r="AO1204" i="1"/>
  <c r="AW1708" i="1"/>
  <c r="BU1933" i="1"/>
  <c r="AK1740" i="1"/>
  <c r="U2058" i="1"/>
  <c r="AG2388" i="1"/>
  <c r="M2203" i="1"/>
  <c r="AO1198" i="1"/>
  <c r="Q2247" i="1"/>
  <c r="U2118" i="1"/>
  <c r="AO1117" i="1"/>
  <c r="Q2133" i="1"/>
  <c r="BQ2272" i="1"/>
  <c r="M2387" i="1"/>
  <c r="I2136" i="1"/>
  <c r="BU2273" i="1"/>
  <c r="U1579" i="1"/>
  <c r="Q1805" i="1"/>
  <c r="BU2364" i="1"/>
  <c r="AC2377" i="1"/>
  <c r="M2223" i="1"/>
  <c r="AC1797" i="1"/>
  <c r="I2244" i="1"/>
  <c r="AO1086" i="1"/>
  <c r="U357" i="1"/>
  <c r="AO958" i="1"/>
  <c r="AG1352" i="1"/>
  <c r="BU1749" i="1"/>
  <c r="CG2434" i="1"/>
  <c r="M722" i="1"/>
  <c r="Q1351" i="1"/>
  <c r="AC1873" i="1"/>
  <c r="I420" i="1"/>
  <c r="BM2540" i="1"/>
  <c r="AK1236" i="1"/>
  <c r="I1616" i="1"/>
  <c r="AO2057" i="1"/>
  <c r="U1257" i="1"/>
  <c r="U1078" i="1"/>
  <c r="CG250" i="1"/>
  <c r="BU1828" i="1"/>
  <c r="BQ2499" i="1"/>
  <c r="AO781" i="1"/>
  <c r="AC1490" i="1"/>
  <c r="BY322" i="1"/>
  <c r="U1198" i="1"/>
  <c r="AO1001" i="1"/>
  <c r="I764" i="1"/>
  <c r="BU1937" i="1"/>
  <c r="Q637" i="1"/>
  <c r="AO834" i="1"/>
  <c r="AC1447" i="1"/>
  <c r="BI1072" i="1"/>
  <c r="U1148" i="1"/>
  <c r="AO1015" i="1"/>
  <c r="I785" i="1"/>
  <c r="Q2037" i="1"/>
  <c r="BE327" i="1"/>
  <c r="U1289" i="1"/>
  <c r="U1566" i="1"/>
  <c r="AK1198" i="1"/>
  <c r="AG1362" i="1"/>
  <c r="AC2048" i="1"/>
  <c r="AG2328" i="1"/>
  <c r="AO769" i="1"/>
  <c r="AG2287" i="1"/>
  <c r="BI1351" i="1"/>
  <c r="Q2002" i="1"/>
  <c r="U2295" i="1"/>
  <c r="I700" i="1"/>
  <c r="BU2077" i="1"/>
  <c r="M1593" i="1"/>
  <c r="AG2134" i="1"/>
  <c r="U2385" i="1"/>
  <c r="AG1069" i="1"/>
  <c r="BU2287" i="1"/>
  <c r="AC342" i="1"/>
  <c r="AK678" i="1"/>
  <c r="U903" i="1"/>
  <c r="BQ1891" i="1"/>
  <c r="AC659" i="1"/>
  <c r="AG978" i="1"/>
  <c r="Q1860" i="1"/>
  <c r="AC267" i="1"/>
  <c r="AG1105" i="1"/>
  <c r="AK1926" i="1"/>
  <c r="BA1516" i="1"/>
  <c r="AO928" i="1"/>
  <c r="I1250" i="1"/>
  <c r="AG418" i="1"/>
  <c r="AC1397" i="1"/>
  <c r="Q1244" i="1"/>
  <c r="M1923" i="1"/>
  <c r="Q2027" i="1"/>
  <c r="BE263" i="1"/>
  <c r="AC1418" i="1"/>
  <c r="M1415" i="1"/>
  <c r="AO335" i="1"/>
  <c r="BU1793" i="1"/>
  <c r="I438" i="1"/>
  <c r="AK1225" i="1"/>
  <c r="AO1365" i="1"/>
  <c r="Q1784" i="1"/>
  <c r="BU2353" i="1"/>
  <c r="M2349" i="1"/>
  <c r="BQ2401" i="1"/>
  <c r="U1701" i="1"/>
  <c r="U1560" i="1"/>
  <c r="BQ2288" i="1"/>
  <c r="M2353" i="1"/>
  <c r="AG2149" i="1"/>
  <c r="BQ1699" i="1"/>
  <c r="AC1755" i="1"/>
  <c r="AG2402" i="1"/>
  <c r="M2336" i="1"/>
  <c r="AG2140" i="1"/>
  <c r="BU2559" i="1"/>
  <c r="I2281" i="1"/>
  <c r="I2332" i="1"/>
  <c r="I2386" i="1"/>
  <c r="Q2539" i="1"/>
  <c r="M2456" i="1"/>
  <c r="BY2295" i="1"/>
  <c r="BQ2294" i="1"/>
  <c r="M811" i="1"/>
  <c r="Q1264" i="1"/>
  <c r="Q1488" i="1"/>
  <c r="AK1603" i="1"/>
  <c r="AC1846" i="1"/>
  <c r="AK791" i="1"/>
  <c r="BQ554" i="1"/>
  <c r="BY1765" i="1"/>
  <c r="AG1880" i="1"/>
  <c r="M1020" i="1"/>
  <c r="AC1562" i="1"/>
  <c r="Q753" i="1"/>
  <c r="I1398" i="1"/>
  <c r="M1932" i="1"/>
  <c r="AG1943" i="1"/>
  <c r="AK795" i="1"/>
  <c r="BA861" i="1"/>
  <c r="I882" i="1"/>
  <c r="Q1246" i="1"/>
  <c r="AK1334" i="1"/>
  <c r="AK1539" i="1"/>
  <c r="AS2100" i="1"/>
  <c r="BA1828" i="1"/>
  <c r="AO847" i="1"/>
  <c r="M1793" i="1"/>
  <c r="AW2359" i="1"/>
  <c r="AK1959" i="1"/>
  <c r="M733" i="1"/>
  <c r="Q1602" i="1"/>
  <c r="AK2008" i="1"/>
  <c r="Q452" i="1"/>
  <c r="AO531" i="1"/>
  <c r="AC334" i="1"/>
  <c r="AS1078" i="1"/>
  <c r="AG1121" i="1"/>
  <c r="AO1399" i="1"/>
  <c r="AC1583" i="1"/>
  <c r="M1771" i="1"/>
  <c r="Q533" i="1"/>
  <c r="U1155" i="1"/>
  <c r="BQ2133" i="1"/>
  <c r="AK1078" i="1"/>
  <c r="U1749" i="1"/>
  <c r="M729" i="1"/>
  <c r="BQ1933" i="1"/>
  <c r="AG2058" i="1"/>
  <c r="AK462" i="1"/>
  <c r="AC2442" i="1"/>
  <c r="CC2150" i="1"/>
  <c r="AO770" i="1"/>
  <c r="AK1100" i="1"/>
  <c r="AC1432" i="1"/>
  <c r="I1694" i="1"/>
  <c r="AO1142" i="1"/>
  <c r="AO819" i="1"/>
  <c r="I753" i="1"/>
  <c r="Q1313" i="1"/>
  <c r="M1903" i="1"/>
  <c r="AC2146" i="1"/>
  <c r="BU2296" i="1"/>
  <c r="BQ2176" i="1"/>
  <c r="BU2338" i="1"/>
  <c r="Q2378" i="1"/>
  <c r="I2191" i="1"/>
  <c r="U559" i="1"/>
  <c r="Q2139" i="1"/>
  <c r="AC2237" i="1"/>
  <c r="Y1973" i="1"/>
  <c r="M1307" i="1"/>
  <c r="BQ2154" i="1"/>
  <c r="BQ1078" i="1"/>
  <c r="AG1827" i="1"/>
  <c r="U1789" i="1"/>
  <c r="BQ1951" i="1"/>
  <c r="BU2331" i="1"/>
  <c r="AC2343" i="1"/>
  <c r="U2304" i="1"/>
  <c r="M2267" i="1"/>
  <c r="Y249" i="1"/>
  <c r="M432" i="1"/>
  <c r="I2127" i="1"/>
  <c r="U2265" i="1"/>
  <c r="BY1604" i="1"/>
  <c r="U1764" i="1"/>
  <c r="Y1677" i="1"/>
  <c r="AK1237" i="1"/>
  <c r="AC1754" i="1"/>
  <c r="AG1989" i="1"/>
  <c r="AG2141" i="1"/>
  <c r="BQ2239" i="1"/>
  <c r="AC2189" i="1"/>
  <c r="U2281" i="1"/>
  <c r="Q2321" i="1"/>
  <c r="AW2175" i="1"/>
  <c r="U1225" i="1"/>
  <c r="AK2120" i="1"/>
  <c r="Q2276" i="1"/>
  <c r="BU2226" i="1"/>
  <c r="Y264" i="1"/>
  <c r="AO1845" i="1"/>
  <c r="AG560" i="1"/>
  <c r="Y364" i="1"/>
  <c r="BA2412" i="1"/>
  <c r="BI2279" i="1"/>
  <c r="Y1215" i="1"/>
  <c r="AO1308" i="1"/>
  <c r="AG1628" i="1"/>
  <c r="AG1959" i="1"/>
  <c r="BQ1947" i="1"/>
  <c r="AK328" i="1"/>
  <c r="Y830" i="1"/>
  <c r="BA655" i="1"/>
  <c r="AW859" i="1"/>
  <c r="AG1091" i="1"/>
  <c r="AK1345" i="1"/>
  <c r="AK1595" i="1"/>
  <c r="U1881" i="1"/>
  <c r="Q2142" i="1"/>
  <c r="BA2203" i="1"/>
  <c r="Y746" i="1"/>
  <c r="AC656" i="1"/>
  <c r="AG775" i="1"/>
  <c r="AC1254" i="1"/>
  <c r="I1442" i="1"/>
  <c r="AK1660" i="1"/>
  <c r="I1775" i="1"/>
  <c r="BE2185" i="1"/>
  <c r="BY1965" i="1"/>
  <c r="AC1274" i="1"/>
  <c r="M1971" i="1"/>
  <c r="Y1301" i="1"/>
  <c r="BQ1747" i="1"/>
  <c r="M868" i="1"/>
  <c r="AG1883" i="1"/>
  <c r="BU1971" i="1"/>
  <c r="BQ2419" i="1"/>
  <c r="Q810" i="1"/>
  <c r="Q781" i="1"/>
  <c r="AG803" i="1"/>
  <c r="AC1155" i="1"/>
  <c r="I1359" i="1"/>
  <c r="Q1691" i="1"/>
  <c r="AS392" i="1"/>
  <c r="AS1778" i="1"/>
  <c r="AC1267" i="1"/>
  <c r="M2077" i="1"/>
  <c r="Y1275" i="1"/>
  <c r="U1798" i="1"/>
  <c r="I833" i="1"/>
  <c r="AG1743" i="1"/>
  <c r="BU2141" i="1"/>
  <c r="AW2303" i="1"/>
  <c r="Q834" i="1"/>
  <c r="Q763" i="1"/>
  <c r="AG781" i="1"/>
  <c r="AC1289" i="1"/>
  <c r="I1372" i="1"/>
  <c r="M1691" i="1"/>
  <c r="Q385" i="1"/>
  <c r="BA2128" i="1"/>
  <c r="AC1105" i="1"/>
  <c r="M2107" i="1"/>
  <c r="Y1091" i="1"/>
  <c r="AK1933" i="1"/>
  <c r="I656" i="1"/>
  <c r="AG1852" i="1"/>
  <c r="BU2023" i="1"/>
  <c r="I469" i="1"/>
  <c r="Q756" i="1"/>
  <c r="U658" i="1"/>
  <c r="Q1292" i="1"/>
  <c r="Q1482" i="1"/>
  <c r="Q1701" i="1"/>
  <c r="BA2086" i="1"/>
  <c r="I1603" i="1"/>
  <c r="AS286" i="1"/>
  <c r="Q1301" i="1"/>
  <c r="Q1743" i="1"/>
  <c r="AK2132" i="1"/>
  <c r="AK2100" i="1"/>
  <c r="BQ2196" i="1"/>
  <c r="AC2202" i="1"/>
  <c r="Q2303" i="1"/>
  <c r="I2230" i="1"/>
  <c r="BI2093" i="1"/>
  <c r="Q1972" i="1"/>
  <c r="AC2181" i="1"/>
  <c r="BQ1391" i="1"/>
  <c r="BA356" i="1"/>
  <c r="AK2042" i="1"/>
  <c r="AO1016" i="1"/>
  <c r="AG1792" i="1"/>
  <c r="AK1930" i="1"/>
  <c r="I1943" i="1"/>
  <c r="BU2297" i="1"/>
  <c r="AC2255" i="1"/>
  <c r="U2226" i="1"/>
  <c r="M2374" i="1"/>
  <c r="I2423" i="1"/>
  <c r="Q1243" i="1"/>
  <c r="AK2099" i="1"/>
  <c r="Q2199" i="1"/>
  <c r="BA606" i="1"/>
  <c r="Y421" i="1"/>
  <c r="I609" i="1"/>
  <c r="U1365" i="1"/>
  <c r="U1856" i="1"/>
  <c r="BU2055" i="1"/>
  <c r="AG2076" i="1"/>
  <c r="BQ2346" i="1"/>
  <c r="AC2266" i="1"/>
  <c r="Q2175" i="1"/>
  <c r="I2400" i="1"/>
  <c r="AW1873" i="1"/>
  <c r="U1875" i="1"/>
  <c r="BQ2216" i="1"/>
  <c r="M2363" i="1"/>
  <c r="AC894" i="1"/>
  <c r="BA2029" i="1"/>
  <c r="AS2513" i="1"/>
  <c r="M378" i="1"/>
  <c r="AG264" i="1"/>
  <c r="BA2272" i="1"/>
  <c r="AK750" i="1"/>
  <c r="AG1161" i="1"/>
  <c r="AO1370" i="1"/>
  <c r="AC1588" i="1"/>
  <c r="U1849" i="1"/>
  <c r="BU1987" i="1"/>
  <c r="BM2511" i="1"/>
  <c r="I662" i="1"/>
  <c r="M859" i="1"/>
  <c r="AG805" i="1"/>
  <c r="AC1120" i="1"/>
  <c r="I1470" i="1"/>
  <c r="BQ1779" i="1"/>
  <c r="BU1845" i="1"/>
  <c r="I2020" i="1"/>
  <c r="I267" i="1"/>
  <c r="BE1999" i="1"/>
  <c r="Y1278" i="1"/>
  <c r="Y1299" i="1"/>
  <c r="U1335" i="1"/>
  <c r="U1609" i="1"/>
  <c r="AG1925" i="1"/>
  <c r="U1030" i="1"/>
  <c r="AO482" i="1"/>
  <c r="U732" i="1"/>
  <c r="M1657" i="1"/>
  <c r="AC2595" i="1"/>
  <c r="AG1618" i="1"/>
  <c r="BA809" i="1"/>
  <c r="AK1435" i="1"/>
  <c r="BQ1687" i="1"/>
  <c r="U2080" i="1"/>
  <c r="AW560" i="1"/>
  <c r="Q816" i="1"/>
  <c r="Q711" i="1"/>
  <c r="Q1250" i="1"/>
  <c r="Q1383" i="1"/>
  <c r="Q1713" i="1"/>
  <c r="BE1643" i="1"/>
  <c r="BM2057" i="1"/>
  <c r="Q755" i="1"/>
  <c r="BQ1881" i="1"/>
  <c r="BM1994" i="1"/>
  <c r="U1540" i="1"/>
  <c r="Y851" i="1"/>
  <c r="AK1503" i="1"/>
  <c r="BQ1758" i="1"/>
  <c r="U2009" i="1"/>
  <c r="AC806" i="1"/>
  <c r="M713" i="1"/>
  <c r="Q867" i="1"/>
  <c r="Q1103" i="1"/>
  <c r="Q1512" i="1"/>
  <c r="Q1565" i="1"/>
  <c r="Y2118" i="1"/>
  <c r="AG2177" i="1"/>
  <c r="M798" i="1"/>
  <c r="BQ1776" i="1"/>
  <c r="BE2540" i="1"/>
  <c r="U1552" i="1"/>
  <c r="U831" i="1"/>
  <c r="AK1457" i="1"/>
  <c r="BQ1751" i="1"/>
  <c r="U2099" i="1"/>
  <c r="AC760" i="1"/>
  <c r="M833" i="1"/>
  <c r="Q826" i="1"/>
  <c r="Q1247" i="1"/>
  <c r="Q1352" i="1"/>
  <c r="Q1666" i="1"/>
  <c r="U2309" i="1"/>
  <c r="BQ1792" i="1"/>
  <c r="M259" i="1"/>
  <c r="AG1321" i="1"/>
  <c r="AC1832" i="1"/>
  <c r="AK1979" i="1"/>
  <c r="AK2093" i="1"/>
  <c r="BQ2331" i="1"/>
  <c r="AC2253" i="1"/>
  <c r="Q2266" i="1"/>
  <c r="M2379" i="1"/>
  <c r="AO967" i="1"/>
  <c r="M1873" i="1"/>
  <c r="BQ2286" i="1"/>
  <c r="I2203" i="1"/>
  <c r="BQ2118" i="1"/>
  <c r="BQ1810" i="1"/>
  <c r="CC1805" i="1"/>
  <c r="I1544" i="1"/>
  <c r="BU1874" i="1"/>
  <c r="I2034" i="1"/>
  <c r="BU2394" i="1"/>
  <c r="AG2318" i="1"/>
  <c r="U2274" i="1"/>
  <c r="M2365" i="1"/>
  <c r="Q1274" i="1"/>
  <c r="AG1663" i="1"/>
  <c r="BU2174" i="1"/>
  <c r="Q2206" i="1"/>
  <c r="BA480" i="1"/>
  <c r="AK880" i="1"/>
  <c r="AC614" i="1"/>
  <c r="Q1393" i="1"/>
  <c r="U1840" i="1"/>
  <c r="BU2050" i="1"/>
  <c r="AG2070" i="1"/>
  <c r="BQ2351" i="1"/>
  <c r="AC2206" i="1"/>
  <c r="Q2252" i="1"/>
  <c r="I2251" i="1"/>
  <c r="U1982" i="1"/>
  <c r="BQ2149" i="1"/>
  <c r="AC2275" i="1"/>
  <c r="BY2098" i="1"/>
  <c r="G14" i="2"/>
  <c r="BU2563" i="1"/>
  <c r="AC2561" i="1"/>
  <c r="I2265" i="1"/>
  <c r="I2283" i="1"/>
  <c r="I2287" i="1"/>
  <c r="I2315" i="1"/>
  <c r="I2330" i="1"/>
  <c r="I2346" i="1"/>
  <c r="I2379" i="1"/>
  <c r="I2388" i="1"/>
  <c r="Q2531" i="1"/>
  <c r="BU2542" i="1"/>
  <c r="Q2538" i="1"/>
  <c r="AC2539" i="1"/>
  <c r="M2541" i="1"/>
  <c r="M2457" i="1"/>
  <c r="M2555" i="1"/>
  <c r="M2553" i="1"/>
  <c r="BY2287" i="1"/>
  <c r="BY2281" i="1"/>
  <c r="BQ2295" i="1"/>
  <c r="BQ2282" i="1"/>
  <c r="BQ2036" i="1"/>
  <c r="AG1057" i="1"/>
  <c r="AG2094" i="1"/>
  <c r="AC502" i="1"/>
  <c r="AO1317" i="1"/>
  <c r="BQ2237" i="1"/>
  <c r="M1950" i="1"/>
  <c r="BQ2378" i="1"/>
  <c r="AK1782" i="1"/>
  <c r="AC1839" i="1"/>
  <c r="BQ2388" i="1"/>
  <c r="AG1876" i="1"/>
  <c r="AO2006" i="1"/>
  <c r="AS2381" i="1"/>
  <c r="I705" i="1"/>
  <c r="AC1840" i="1"/>
  <c r="U617" i="1"/>
  <c r="U1210" i="1"/>
  <c r="M1649" i="1"/>
  <c r="BE2422" i="1"/>
  <c r="Y1225" i="1"/>
  <c r="AS2135" i="1"/>
  <c r="M1331" i="1"/>
  <c r="BU1911" i="1"/>
  <c r="AG288" i="1"/>
  <c r="U1516" i="1"/>
  <c r="AC2486" i="1"/>
  <c r="Q1568" i="1"/>
  <c r="CC1744" i="1"/>
  <c r="I2021" i="1"/>
  <c r="AO798" i="1"/>
  <c r="U1562" i="1"/>
  <c r="M720" i="1"/>
  <c r="AC1512" i="1"/>
  <c r="AK1750" i="1"/>
  <c r="I431" i="1"/>
  <c r="U1356" i="1"/>
  <c r="U1160" i="1"/>
  <c r="AG1485" i="1"/>
  <c r="BQ2400" i="1"/>
  <c r="I2245" i="1"/>
  <c r="M2367" i="1"/>
  <c r="BY2125" i="1"/>
  <c r="AK2141" i="1"/>
  <c r="Q2230" i="1"/>
  <c r="BU1883" i="1"/>
  <c r="M1972" i="1"/>
  <c r="Q1695" i="1"/>
  <c r="BQ2244" i="1"/>
  <c r="BE750" i="1"/>
  <c r="AG2373" i="1"/>
  <c r="U2534" i="1"/>
  <c r="I2274" i="1"/>
  <c r="I2314" i="1"/>
  <c r="I2377" i="1"/>
  <c r="AG2541" i="1"/>
  <c r="M2542" i="1"/>
  <c r="M2454" i="1"/>
  <c r="BQ2297" i="1"/>
  <c r="M2451" i="1"/>
  <c r="M2464" i="1"/>
  <c r="M2527" i="1"/>
  <c r="M2485" i="1"/>
  <c r="M2574" i="1"/>
  <c r="M2429" i="1"/>
  <c r="M2528" i="1"/>
  <c r="M2584" i="1"/>
  <c r="M2482" i="1"/>
  <c r="M2566" i="1"/>
  <c r="M2413" i="1"/>
  <c r="M2419" i="1"/>
  <c r="M2420" i="1"/>
  <c r="M2525" i="1"/>
  <c r="M2496" i="1"/>
  <c r="M2546" i="1"/>
  <c r="M2547" i="1"/>
  <c r="M2447" i="1"/>
  <c r="M2595" i="1"/>
  <c r="M2510" i="1"/>
  <c r="M2569" i="1"/>
  <c r="M2423" i="1"/>
  <c r="M2511" i="1"/>
  <c r="M2416" i="1"/>
  <c r="M2441" i="1"/>
  <c r="M2428" i="1"/>
  <c r="M2517" i="1"/>
  <c r="M2442" i="1"/>
  <c r="M2577" i="1"/>
  <c r="M2491" i="1"/>
  <c r="M2580" i="1"/>
  <c r="M2427" i="1"/>
  <c r="M2440" i="1"/>
  <c r="M2598" i="1"/>
  <c r="M2448" i="1"/>
  <c r="M2450" i="1"/>
  <c r="M2476" i="1"/>
  <c r="M2479" i="1"/>
  <c r="M2567" i="1"/>
  <c r="M2465" i="1"/>
  <c r="M2422" i="1"/>
  <c r="M2568" i="1"/>
  <c r="M2483" i="1"/>
  <c r="M2472" i="1"/>
  <c r="M2520" i="1"/>
  <c r="M2415" i="1"/>
  <c r="M2470" i="1"/>
  <c r="M2435" i="1"/>
  <c r="M2414" i="1"/>
  <c r="M2514" i="1"/>
  <c r="M2477" i="1"/>
  <c r="M2548" i="1"/>
  <c r="AG2346" i="1"/>
  <c r="AG2344" i="1"/>
  <c r="AG2342" i="1"/>
  <c r="BY2472" i="1"/>
  <c r="BY2470" i="1"/>
  <c r="BU2587" i="1"/>
  <c r="BU2590" i="1"/>
  <c r="BU2589" i="1"/>
  <c r="AC2590" i="1"/>
  <c r="AC2591" i="1"/>
  <c r="U2590" i="1"/>
  <c r="U2587" i="1"/>
  <c r="U2591" i="1"/>
  <c r="M2589" i="1"/>
  <c r="M2591" i="1"/>
  <c r="AG2498" i="1"/>
  <c r="AG2451" i="1"/>
  <c r="AG2484" i="1"/>
  <c r="AG2526" i="1"/>
  <c r="AG2443" i="1"/>
  <c r="AG2580" i="1"/>
  <c r="AG2590" i="1"/>
  <c r="AG2419" i="1"/>
  <c r="AG2414" i="1"/>
  <c r="AG2464" i="1"/>
  <c r="AG2465" i="1"/>
  <c r="AG2581" i="1"/>
  <c r="AG2448" i="1"/>
  <c r="AG2591" i="1"/>
  <c r="AG2520" i="1"/>
  <c r="AG2573" i="1"/>
  <c r="AG2475" i="1"/>
  <c r="AG2566" i="1"/>
  <c r="AG2413" i="1"/>
  <c r="AG2547" i="1"/>
  <c r="AG2577" i="1"/>
  <c r="AG2485" i="1"/>
  <c r="AG2589" i="1"/>
  <c r="AG2491" i="1"/>
  <c r="AG2434" i="1"/>
  <c r="AG2463" i="1"/>
  <c r="AG2583" i="1"/>
  <c r="AG2532" i="1"/>
  <c r="AG2489" i="1"/>
  <c r="AG2513" i="1"/>
  <c r="AG2497" i="1"/>
  <c r="AG2596" i="1"/>
  <c r="AG2423" i="1"/>
  <c r="AG2426" i="1"/>
  <c r="AG2595" i="1"/>
  <c r="AG2490" i="1"/>
  <c r="AG2562" i="1"/>
  <c r="AG2528" i="1"/>
  <c r="AG2429" i="1"/>
  <c r="AG2427" i="1"/>
  <c r="AG2575" i="1"/>
  <c r="AG2461" i="1"/>
  <c r="AG2496" i="1"/>
  <c r="AG2545" i="1"/>
  <c r="AG2450" i="1"/>
  <c r="AG2518" i="1"/>
  <c r="AG2559" i="1"/>
  <c r="AG2546" i="1"/>
  <c r="AG2567" i="1"/>
  <c r="AG2512" i="1"/>
  <c r="AG2561" i="1"/>
  <c r="AG2441" i="1"/>
  <c r="AG2570" i="1"/>
  <c r="AG2428" i="1"/>
  <c r="AG2587" i="1"/>
  <c r="BQ2560" i="1"/>
  <c r="BQ2559" i="1"/>
  <c r="BQ2563" i="1"/>
  <c r="AC2531" i="1"/>
  <c r="AC2534" i="1"/>
  <c r="Q2524" i="1"/>
  <c r="Q2525" i="1"/>
  <c r="Q2527" i="1"/>
  <c r="AC2525" i="1"/>
  <c r="AC2527" i="1"/>
  <c r="BQ2534" i="1"/>
  <c r="BQ2532" i="1"/>
  <c r="BQ2531" i="1"/>
  <c r="AG2472" i="1"/>
  <c r="AG2470" i="1"/>
  <c r="BU2490" i="1"/>
  <c r="BU2489" i="1"/>
  <c r="BU2491" i="1"/>
  <c r="U2559" i="1"/>
  <c r="U2563" i="1"/>
  <c r="Q2330" i="1"/>
  <c r="M2394" i="1"/>
  <c r="AG1498" i="1"/>
  <c r="I1884" i="1"/>
  <c r="AC2171" i="1"/>
  <c r="I2233" i="1"/>
  <c r="Y1716" i="1"/>
  <c r="BY2044" i="1"/>
  <c r="CG1357" i="1"/>
  <c r="BE363" i="1"/>
  <c r="BM1947" i="1"/>
  <c r="BM2134" i="1"/>
  <c r="AO854" i="1"/>
  <c r="AK1197" i="1"/>
  <c r="AC1391" i="1"/>
  <c r="I1534" i="1"/>
  <c r="M1726" i="1"/>
  <c r="AC2029" i="1"/>
  <c r="BA2093" i="1"/>
  <c r="AW673" i="1"/>
  <c r="AW770" i="1"/>
  <c r="AO1022" i="1"/>
  <c r="I1139" i="1"/>
  <c r="AG1371" i="1"/>
  <c r="AK1849" i="1"/>
  <c r="BU1814" i="1"/>
  <c r="U2021" i="1"/>
  <c r="BA363" i="1"/>
  <c r="AK655" i="1"/>
  <c r="AC767" i="1"/>
  <c r="U1106" i="1"/>
  <c r="U1512" i="1"/>
  <c r="Q1555" i="1"/>
  <c r="Q1951" i="1"/>
  <c r="AG480" i="1"/>
  <c r="M1287" i="1"/>
  <c r="M631" i="1"/>
  <c r="M1638" i="1"/>
  <c r="U323" i="1"/>
  <c r="AG1644" i="1"/>
  <c r="BE753" i="1"/>
  <c r="Q1385" i="1"/>
  <c r="BU1706" i="1"/>
  <c r="U2055" i="1"/>
  <c r="AG523" i="1"/>
  <c r="Q762" i="1"/>
  <c r="Y868" i="1"/>
  <c r="U1125" i="1"/>
  <c r="Q1344" i="1"/>
  <c r="Q1558" i="1"/>
  <c r="Y1394" i="1"/>
  <c r="BY1727" i="1"/>
  <c r="AG718" i="1"/>
  <c r="AK1665" i="1"/>
  <c r="CC1791" i="1"/>
  <c r="AG1597" i="1"/>
  <c r="AK662" i="1"/>
  <c r="AK1407" i="1"/>
  <c r="BQ1708" i="1"/>
  <c r="U2129" i="1"/>
  <c r="U491" i="1"/>
  <c r="Q754" i="1"/>
  <c r="U761" i="1"/>
  <c r="Q1218" i="1"/>
  <c r="Q1407" i="1"/>
  <c r="Q1706" i="1"/>
  <c r="CC1772" i="1"/>
  <c r="BU1607" i="1"/>
  <c r="BA678" i="1"/>
  <c r="AK1636" i="1"/>
  <c r="Y2405" i="1"/>
  <c r="AG1616" i="1"/>
  <c r="AK648" i="1"/>
  <c r="AK1391" i="1"/>
  <c r="BQ1705" i="1"/>
  <c r="U2023" i="1"/>
  <c r="Q846" i="1"/>
  <c r="Q831" i="1"/>
  <c r="AG756" i="1"/>
  <c r="AC1162" i="1"/>
  <c r="I1414" i="1"/>
  <c r="BQ1939" i="1"/>
  <c r="Q1842" i="1"/>
  <c r="AG1516" i="1"/>
  <c r="BA795" i="1"/>
  <c r="AK1684" i="1"/>
  <c r="I1761" i="1"/>
  <c r="M2041" i="1"/>
  <c r="BU2198" i="1"/>
  <c r="AG2349" i="1"/>
  <c r="U2240" i="1"/>
  <c r="M2351" i="1"/>
  <c r="BI2594" i="1"/>
  <c r="AK1651" i="1"/>
  <c r="BU2345" i="1"/>
  <c r="Q2393" i="1"/>
  <c r="AO1071" i="1"/>
  <c r="BE575" i="1"/>
  <c r="I2161" i="1"/>
  <c r="AO1357" i="1"/>
  <c r="M1728" i="1"/>
  <c r="AC2050" i="1"/>
  <c r="AG2030" i="1"/>
  <c r="BQ2198" i="1"/>
  <c r="AC2295" i="1"/>
  <c r="Q2329" i="1"/>
  <c r="I2321" i="1"/>
  <c r="AG1288" i="1"/>
  <c r="I1764" i="1"/>
  <c r="AG2321" i="1"/>
  <c r="AO1566" i="1"/>
  <c r="M650" i="1"/>
  <c r="BU1834" i="1"/>
  <c r="AC615" i="1"/>
  <c r="AK1923" i="1"/>
  <c r="BU1692" i="1"/>
  <c r="U1975" i="1"/>
  <c r="BU2244" i="1"/>
  <c r="AG2281" i="1"/>
  <c r="U2336" i="1"/>
  <c r="M2293" i="1"/>
  <c r="I2241" i="1"/>
  <c r="BA769" i="1"/>
  <c r="U2150" i="1"/>
  <c r="U2290" i="1"/>
  <c r="BY2077" i="1"/>
  <c r="M1439" i="1"/>
  <c r="BU2546" i="1"/>
  <c r="BE424" i="1"/>
  <c r="AW2252" i="1"/>
  <c r="AK2527" i="1"/>
  <c r="BI2421" i="1"/>
  <c r="Y1159" i="1"/>
  <c r="AO1273" i="1"/>
  <c r="AG1468" i="1"/>
  <c r="AK1950" i="1"/>
  <c r="BQ1700" i="1"/>
  <c r="U2128" i="1"/>
  <c r="AG669" i="1"/>
  <c r="I763" i="1"/>
  <c r="Q725" i="1"/>
  <c r="Q1107" i="1"/>
  <c r="Q1499" i="1"/>
  <c r="Q1716" i="1"/>
  <c r="AC1783" i="1"/>
  <c r="AG2008" i="1"/>
  <c r="AG508" i="1"/>
  <c r="CG2224" i="1"/>
  <c r="BY1415" i="1"/>
  <c r="AO776" i="1"/>
  <c r="AK1139" i="1"/>
  <c r="AC1415" i="1"/>
  <c r="I1714" i="1"/>
  <c r="M1854" i="1"/>
  <c r="Y1820" i="1"/>
  <c r="BE2107" i="1"/>
  <c r="AC1240" i="1"/>
  <c r="M2087" i="1"/>
  <c r="Y1139" i="1"/>
  <c r="U1931" i="1"/>
  <c r="U844" i="1"/>
  <c r="AG1779" i="1"/>
  <c r="BU2030" i="1"/>
  <c r="AS2377" i="1"/>
  <c r="Q736" i="1"/>
  <c r="Q806" i="1"/>
  <c r="AG753" i="1"/>
  <c r="AC1247" i="1"/>
  <c r="I1485" i="1"/>
  <c r="BQ1895" i="1"/>
  <c r="AC701" i="1"/>
  <c r="U2482" i="1"/>
  <c r="AC1293" i="1"/>
  <c r="M2125" i="1"/>
  <c r="Y1149" i="1"/>
  <c r="BQ2008" i="1"/>
  <c r="BE834" i="1"/>
  <c r="Q1826" i="1"/>
  <c r="BU1982" i="1"/>
  <c r="BM2449" i="1"/>
  <c r="Q649" i="1"/>
  <c r="Q684" i="1"/>
  <c r="AG966" i="1"/>
  <c r="AC1252" i="1"/>
  <c r="I1505" i="1"/>
  <c r="BQ1898" i="1"/>
  <c r="AK761" i="1"/>
  <c r="AG2455" i="1"/>
  <c r="AC1138" i="1"/>
  <c r="I2069" i="1"/>
  <c r="Y1257" i="1"/>
  <c r="BQ1993" i="1"/>
  <c r="AW767" i="1"/>
  <c r="Q1811" i="1"/>
  <c r="BU2143" i="1"/>
  <c r="BU2483" i="1"/>
  <c r="M712" i="1"/>
  <c r="Q833" i="1"/>
  <c r="AG1078" i="1"/>
  <c r="AC1323" i="1"/>
  <c r="I1432" i="1"/>
  <c r="BQ1938" i="1"/>
  <c r="U1854" i="1"/>
  <c r="U1691" i="1"/>
  <c r="Y2329" i="1"/>
  <c r="AC1590" i="1"/>
  <c r="I1783" i="1"/>
  <c r="I2143" i="1"/>
  <c r="BU2400" i="1"/>
  <c r="AG2385" i="1"/>
  <c r="U2349" i="1"/>
  <c r="Q2288" i="1"/>
  <c r="AW1468" i="1"/>
  <c r="Y1107" i="1"/>
  <c r="BU2069" i="1"/>
  <c r="U2297" i="1"/>
  <c r="AO385" i="1"/>
  <c r="U1735" i="1"/>
  <c r="Y608" i="1"/>
  <c r="AK1211" i="1"/>
  <c r="AC1845" i="1"/>
  <c r="AG1988" i="1"/>
  <c r="AG2142" i="1"/>
  <c r="BQ2192" i="1"/>
  <c r="AC2373" i="1"/>
  <c r="Q2385" i="1"/>
  <c r="I2206" i="1"/>
  <c r="M2143" i="1"/>
  <c r="BQ2139" i="1"/>
  <c r="AC2188" i="1"/>
  <c r="AC364" i="1"/>
  <c r="BY1401" i="1"/>
  <c r="BQ1733" i="1"/>
  <c r="U719" i="1"/>
  <c r="AK1799" i="1"/>
  <c r="BQ1702" i="1"/>
  <c r="U2125" i="1"/>
  <c r="BU2393" i="1"/>
  <c r="AG2395" i="1"/>
  <c r="U2379" i="1"/>
  <c r="M2224" i="1"/>
  <c r="AG1940" i="1"/>
  <c r="U1628" i="1"/>
  <c r="BU2269" i="1"/>
  <c r="Q2328" i="1"/>
  <c r="BU2227" i="1"/>
  <c r="U2533" i="1"/>
  <c r="AC2559" i="1"/>
  <c r="Q2562" i="1"/>
  <c r="I2272" i="1"/>
  <c r="I2282" i="1"/>
  <c r="I2297" i="1"/>
  <c r="I2331" i="1"/>
  <c r="I2339" i="1"/>
  <c r="I2371" i="1"/>
  <c r="I2381" i="1"/>
  <c r="I2391" i="1"/>
  <c r="BU2539" i="1"/>
  <c r="AG2542" i="1"/>
  <c r="U2540" i="1"/>
  <c r="AC2538" i="1"/>
  <c r="M2534" i="1"/>
  <c r="M2556" i="1"/>
  <c r="M2409" i="1"/>
  <c r="BY2293" i="1"/>
  <c r="BY2289" i="1"/>
  <c r="BY2275" i="1"/>
  <c r="BQ2283" i="1"/>
  <c r="AG895" i="1"/>
  <c r="M2017" i="1"/>
  <c r="Q2205" i="1"/>
  <c r="BE827" i="1"/>
  <c r="BE334" i="1"/>
  <c r="U2050" i="1"/>
  <c r="AC2185" i="1"/>
  <c r="I1979" i="1"/>
  <c r="AC433" i="1"/>
  <c r="U335" i="1"/>
  <c r="I2139" i="1"/>
  <c r="I2196" i="1"/>
  <c r="M2346" i="1"/>
  <c r="CC1547" i="1"/>
  <c r="U795" i="1"/>
  <c r="AK1386" i="1"/>
  <c r="Q2132" i="1"/>
  <c r="AG627" i="1"/>
  <c r="AC1345" i="1"/>
  <c r="BQ2132" i="1"/>
  <c r="BU2519" i="1"/>
  <c r="AC1716" i="1"/>
  <c r="U676" i="1"/>
  <c r="AS1471" i="1"/>
  <c r="Y1376" i="1"/>
  <c r="U1161" i="1"/>
  <c r="I1614" i="1"/>
  <c r="Q663" i="1"/>
  <c r="AC1407" i="1"/>
  <c r="AK1845" i="1"/>
  <c r="Q286" i="1"/>
  <c r="U1492" i="1"/>
  <c r="BY1394" i="1"/>
  <c r="AG2154" i="1"/>
  <c r="AW763" i="1"/>
  <c r="I2036" i="1"/>
  <c r="BY2576" i="1"/>
  <c r="BA1862" i="1"/>
  <c r="BI2351" i="1"/>
  <c r="BQ2041" i="1"/>
  <c r="U2275" i="1"/>
  <c r="AC1799" i="1"/>
  <c r="AK1441" i="1"/>
  <c r="Q1954" i="1"/>
  <c r="AG2367" i="1"/>
  <c r="AG420" i="1"/>
  <c r="Q2331" i="1"/>
  <c r="AS2269" i="1"/>
  <c r="Q2078" i="1"/>
  <c r="U2391" i="1"/>
  <c r="BU1824" i="1"/>
  <c r="M2220" i="1"/>
  <c r="AC2563" i="1"/>
  <c r="I2286" i="1"/>
  <c r="I2344" i="1"/>
  <c r="Q2532" i="1"/>
  <c r="U2538" i="1"/>
  <c r="M2458" i="1"/>
  <c r="BY2288" i="1"/>
  <c r="M2498" i="1"/>
  <c r="M2596" i="1"/>
  <c r="M2489" i="1"/>
  <c r="M2478" i="1"/>
  <c r="M2490" i="1"/>
  <c r="M2463" i="1"/>
  <c r="M2437" i="1"/>
  <c r="M2562" i="1"/>
  <c r="M2484" i="1"/>
  <c r="M2468" i="1"/>
  <c r="M2581" i="1"/>
  <c r="M2575" i="1"/>
  <c r="M2519" i="1"/>
  <c r="M2492" i="1"/>
  <c r="M2497" i="1"/>
  <c r="M2594" i="1"/>
  <c r="M2545" i="1"/>
  <c r="M2449" i="1"/>
  <c r="M2549" i="1"/>
  <c r="M2559" i="1"/>
  <c r="M2518" i="1"/>
  <c r="M2461" i="1"/>
  <c r="M2526" i="1"/>
  <c r="M2443" i="1"/>
  <c r="M2513" i="1"/>
  <c r="M2582" i="1"/>
  <c r="M2583" i="1"/>
  <c r="M2433" i="1"/>
  <c r="M2573" i="1"/>
  <c r="M2471" i="1"/>
  <c r="M2434" i="1"/>
  <c r="M2444" i="1"/>
  <c r="M2524" i="1"/>
  <c r="M2570" i="1"/>
  <c r="M2499" i="1"/>
  <c r="M2500" i="1"/>
  <c r="M2421" i="1"/>
  <c r="M2462" i="1"/>
  <c r="M2430" i="1"/>
  <c r="M2436" i="1"/>
  <c r="M2486" i="1"/>
  <c r="M2576" i="1"/>
  <c r="M2561" i="1"/>
  <c r="M2563" i="1"/>
  <c r="M2512" i="1"/>
  <c r="M2426" i="1"/>
  <c r="M2521" i="1"/>
  <c r="M2412" i="1"/>
  <c r="M2493" i="1"/>
  <c r="M2469" i="1"/>
  <c r="M2475" i="1"/>
  <c r="M2560" i="1"/>
  <c r="M2597" i="1"/>
  <c r="AG2345" i="1"/>
  <c r="AG2343" i="1"/>
  <c r="BY2468" i="1"/>
  <c r="BY2471" i="1"/>
  <c r="BY2469" i="1"/>
  <c r="BU2591" i="1"/>
  <c r="BU2588" i="1"/>
  <c r="AC2589" i="1"/>
  <c r="AC2588" i="1"/>
  <c r="AC2587" i="1"/>
  <c r="U2588" i="1"/>
  <c r="U2589" i="1"/>
  <c r="M2588" i="1"/>
  <c r="M2590" i="1"/>
  <c r="M2587" i="1"/>
  <c r="AG2517" i="1"/>
  <c r="AG2416" i="1"/>
  <c r="AG2574" i="1"/>
  <c r="AG2479" i="1"/>
  <c r="AG2433" i="1"/>
  <c r="AG2568" i="1"/>
  <c r="AG2499" i="1"/>
  <c r="AG2449" i="1"/>
  <c r="AG2582" i="1"/>
  <c r="AG2440" i="1"/>
  <c r="AG2430" i="1"/>
  <c r="AG2510" i="1"/>
  <c r="AG2412" i="1"/>
  <c r="AG2535" i="1"/>
  <c r="AG2483" i="1"/>
  <c r="AG2435" i="1"/>
  <c r="AG2482" i="1"/>
  <c r="AG2492" i="1"/>
  <c r="AG2521" i="1"/>
  <c r="AG2420" i="1"/>
  <c r="AG2576" i="1"/>
  <c r="AG2533" i="1"/>
  <c r="AG2477" i="1"/>
  <c r="AG2476" i="1"/>
  <c r="AG2534" i="1"/>
  <c r="AG2594" i="1"/>
  <c r="AG2525" i="1"/>
  <c r="AG2569" i="1"/>
  <c r="AG2597" i="1"/>
  <c r="AG2493" i="1"/>
  <c r="AG2486" i="1"/>
  <c r="AG2421" i="1"/>
  <c r="AG2462" i="1"/>
  <c r="AG2560" i="1"/>
  <c r="AG2422" i="1"/>
  <c r="AG2531" i="1"/>
  <c r="AG2584" i="1"/>
  <c r="AG2511" i="1"/>
  <c r="AG2563" i="1"/>
  <c r="AG2527" i="1"/>
  <c r="AG2524" i="1"/>
  <c r="AG2436" i="1"/>
  <c r="AG2548" i="1"/>
  <c r="AG2442" i="1"/>
  <c r="AG2588" i="1"/>
  <c r="AG2444" i="1"/>
  <c r="AG2514" i="1"/>
  <c r="AG2415" i="1"/>
  <c r="AG2447" i="1"/>
  <c r="AG2437" i="1"/>
  <c r="AG2598" i="1"/>
  <c r="AG2500" i="1"/>
  <c r="AG2478" i="1"/>
  <c r="AG2549" i="1"/>
  <c r="AG2519" i="1"/>
  <c r="BQ2562" i="1"/>
  <c r="BQ2561" i="1"/>
  <c r="AC2535" i="1"/>
  <c r="AC2532" i="1"/>
  <c r="AC2533" i="1"/>
  <c r="Q2526" i="1"/>
  <c r="Q2528" i="1"/>
  <c r="AC2528" i="1"/>
  <c r="AC2526" i="1"/>
  <c r="AC2524" i="1"/>
  <c r="BQ2535" i="1"/>
  <c r="BQ2533" i="1"/>
  <c r="AG2468" i="1"/>
  <c r="AG2471" i="1"/>
  <c r="AG2469" i="1"/>
  <c r="BU2493" i="1"/>
  <c r="BU2492" i="1"/>
  <c r="U2560" i="1"/>
  <c r="U2561" i="1"/>
  <c r="U2562" i="1"/>
  <c r="AH2473" i="1" l="1"/>
  <c r="AH2474" i="1" s="1"/>
  <c r="AF2474" i="1"/>
  <c r="AB2530" i="1"/>
  <c r="AD2529" i="1"/>
  <c r="AD2530" i="1" s="1"/>
  <c r="AH2452" i="1"/>
  <c r="AH2453" i="1" s="1"/>
  <c r="AF2453" i="1"/>
  <c r="AH2529" i="1"/>
  <c r="AH2530" i="1" s="1"/>
  <c r="AF2530" i="1"/>
  <c r="AF2537" i="1"/>
  <c r="AH2536" i="1"/>
  <c r="AH2537" i="1" s="1"/>
  <c r="AH2599" i="1"/>
  <c r="AH2600" i="1" s="1"/>
  <c r="AF2600" i="1"/>
  <c r="AF2488" i="1"/>
  <c r="AH2487" i="1"/>
  <c r="AH2488" i="1" s="1"/>
  <c r="AH2417" i="1"/>
  <c r="AH2418" i="1" s="1"/>
  <c r="AF2418" i="1"/>
  <c r="AH2515" i="1"/>
  <c r="AH2516" i="1" s="1"/>
  <c r="AF2516" i="1"/>
  <c r="AH2445" i="1"/>
  <c r="AH2446" i="1" s="1"/>
  <c r="AF2446" i="1"/>
  <c r="AF2439" i="1"/>
  <c r="AH2438" i="1"/>
  <c r="AH2439" i="1" s="1"/>
  <c r="AH2522" i="1"/>
  <c r="AH2523" i="1" s="1"/>
  <c r="AF2523" i="1"/>
  <c r="N2592" i="1"/>
  <c r="N2593" i="1" s="1"/>
  <c r="L2593" i="1"/>
  <c r="AB2593" i="1"/>
  <c r="AD2592" i="1"/>
  <c r="AD2593" i="1" s="1"/>
  <c r="BX2474" i="1"/>
  <c r="BZ2473" i="1"/>
  <c r="BZ2474" i="1" s="1"/>
  <c r="N2480" i="1"/>
  <c r="N2481" i="1" s="1"/>
  <c r="L2481" i="1"/>
  <c r="L2418" i="1"/>
  <c r="N2417" i="1"/>
  <c r="N2418" i="1" s="1"/>
  <c r="N2431" i="1"/>
  <c r="N2432" i="1" s="1"/>
  <c r="L2432" i="1"/>
  <c r="L2530" i="1"/>
  <c r="N2529" i="1"/>
  <c r="N2530" i="1" s="1"/>
  <c r="L2579" i="1"/>
  <c r="N2578" i="1"/>
  <c r="N2579" i="1" s="1"/>
  <c r="N2438" i="1"/>
  <c r="N2439" i="1" s="1"/>
  <c r="L2439" i="1"/>
  <c r="L2467" i="1"/>
  <c r="N2466" i="1"/>
  <c r="N2467" i="1" s="1"/>
  <c r="N2564" i="1"/>
  <c r="N2565" i="1" s="1"/>
  <c r="L2565" i="1"/>
  <c r="L2551" i="1"/>
  <c r="N2550" i="1"/>
  <c r="N2551" i="1" s="1"/>
  <c r="L2600" i="1"/>
  <c r="N2599" i="1"/>
  <c r="N2600" i="1" s="1"/>
  <c r="L2474" i="1"/>
  <c r="N2473" i="1"/>
  <c r="N2474" i="1" s="1"/>
  <c r="L2495" i="1"/>
  <c r="N2494" i="1"/>
  <c r="N2495" i="1" s="1"/>
  <c r="V2543" i="1"/>
  <c r="V2544" i="1" s="1"/>
  <c r="T2544" i="1"/>
  <c r="H2292" i="1"/>
  <c r="J2291" i="1"/>
  <c r="J2292" i="1" s="1"/>
  <c r="BT1830" i="1"/>
  <c r="BV1829" i="1"/>
  <c r="BV1830" i="1" s="1"/>
  <c r="V2396" i="1"/>
  <c r="V2397" i="1" s="1"/>
  <c r="T2397" i="1"/>
  <c r="BR2046" i="1"/>
  <c r="BR2047" i="1" s="1"/>
  <c r="BP2047" i="1"/>
  <c r="AL1850" i="1"/>
  <c r="AL1851" i="1" s="1"/>
  <c r="AJ1851" i="1"/>
  <c r="H1620" i="1"/>
  <c r="J1619" i="1"/>
  <c r="J1620" i="1" s="1"/>
  <c r="Z1381" i="1"/>
  <c r="Z1382" i="1" s="1"/>
  <c r="X1382" i="1"/>
  <c r="V681" i="1"/>
  <c r="V682" i="1" s="1"/>
  <c r="T682" i="1"/>
  <c r="BP2138" i="1"/>
  <c r="BR2137" i="1"/>
  <c r="BR2138" i="1" s="1"/>
  <c r="AH632" i="1"/>
  <c r="AH633" i="1" s="1"/>
  <c r="AF633" i="1"/>
  <c r="P2138" i="1"/>
  <c r="R2137" i="1"/>
  <c r="R2138" i="1" s="1"/>
  <c r="V800" i="1"/>
  <c r="V801" i="1" s="1"/>
  <c r="T801" i="1"/>
  <c r="H2145" i="1"/>
  <c r="J2144" i="1"/>
  <c r="J2145" i="1" s="1"/>
  <c r="BZ2298" i="1"/>
  <c r="BZ2299" i="1" s="1"/>
  <c r="BX2299" i="1"/>
  <c r="AD2543" i="1"/>
  <c r="AD2544" i="1" s="1"/>
  <c r="AB2544" i="1"/>
  <c r="J2396" i="1"/>
  <c r="J2397" i="1" s="1"/>
  <c r="H2397" i="1"/>
  <c r="J2277" i="1"/>
  <c r="J2278" i="1" s="1"/>
  <c r="H2278" i="1"/>
  <c r="AD2564" i="1"/>
  <c r="AD2565" i="1" s="1"/>
  <c r="AB2565" i="1"/>
  <c r="P2334" i="1"/>
  <c r="R2333" i="1"/>
  <c r="R2334" i="1" s="1"/>
  <c r="T1634" i="1"/>
  <c r="V1633" i="1"/>
  <c r="V1634" i="1" s="1"/>
  <c r="V2130" i="1"/>
  <c r="V2131" i="1" s="1"/>
  <c r="T2131" i="1"/>
  <c r="BR1738" i="1"/>
  <c r="BR1739" i="1" s="1"/>
  <c r="BP1739" i="1"/>
  <c r="AD2193" i="1"/>
  <c r="AD2194" i="1" s="1"/>
  <c r="AB2194" i="1"/>
  <c r="BP2145" i="1"/>
  <c r="BR2144" i="1"/>
  <c r="BR2145" i="1" s="1"/>
  <c r="AD1850" i="1"/>
  <c r="AD1851" i="1" s="1"/>
  <c r="AB1851" i="1"/>
  <c r="BT2075" i="1"/>
  <c r="BV2074" i="1"/>
  <c r="BV2075" i="1" s="1"/>
  <c r="V2354" i="1"/>
  <c r="V2355" i="1" s="1"/>
  <c r="T2355" i="1"/>
  <c r="T1697" i="1"/>
  <c r="V1696" i="1"/>
  <c r="V1697" i="1" s="1"/>
  <c r="H1438" i="1"/>
  <c r="J1437" i="1"/>
  <c r="J1438" i="1" s="1"/>
  <c r="AV773" i="1"/>
  <c r="AX772" i="1"/>
  <c r="AX773" i="1" s="1"/>
  <c r="X1263" i="1"/>
  <c r="Z1262" i="1"/>
  <c r="Z1263" i="1" s="1"/>
  <c r="H2075" i="1"/>
  <c r="J2074" i="1"/>
  <c r="J2075" i="1" s="1"/>
  <c r="AD1143" i="1"/>
  <c r="AD1144" i="1" s="1"/>
  <c r="AB1144" i="1"/>
  <c r="L2131" i="1"/>
  <c r="N2130" i="1"/>
  <c r="N2131" i="1" s="1"/>
  <c r="T2488" i="1"/>
  <c r="V2487" i="1"/>
  <c r="V2488" i="1" s="1"/>
  <c r="AF759" i="1"/>
  <c r="AH758" i="1"/>
  <c r="AH759" i="1" s="1"/>
  <c r="AT2382" i="1"/>
  <c r="AT2383" i="1" s="1"/>
  <c r="AR2383" i="1"/>
  <c r="V849" i="1"/>
  <c r="V850" i="1" s="1"/>
  <c r="T850" i="1"/>
  <c r="AF514" i="1"/>
  <c r="AH513" i="1"/>
  <c r="AH514" i="1" s="1"/>
  <c r="P731" i="1"/>
  <c r="R730" i="1"/>
  <c r="R731" i="1" s="1"/>
  <c r="AH674" i="1"/>
  <c r="AH675" i="1" s="1"/>
  <c r="AF675" i="1"/>
  <c r="AL1955" i="1"/>
  <c r="AL1956" i="1" s="1"/>
  <c r="AJ1956" i="1"/>
  <c r="Z1164" i="1"/>
  <c r="Z1165" i="1" s="1"/>
  <c r="X1165" i="1"/>
  <c r="BD430" i="1"/>
  <c r="BF429" i="1"/>
  <c r="BF430" i="1" s="1"/>
  <c r="N1444" i="1"/>
  <c r="N1445" i="1" s="1"/>
  <c r="L1445" i="1"/>
  <c r="L2299" i="1"/>
  <c r="N2298" i="1"/>
  <c r="N2299" i="1" s="1"/>
  <c r="BV2249" i="1"/>
  <c r="BV2250" i="1" s="1"/>
  <c r="BT2250" i="1"/>
  <c r="AH2326" i="1"/>
  <c r="AH2327" i="1" s="1"/>
  <c r="AF2327" i="1"/>
  <c r="H2327" i="1"/>
  <c r="J2326" i="1"/>
  <c r="J2327" i="1" s="1"/>
  <c r="BH2600" i="1"/>
  <c r="BJ2599" i="1"/>
  <c r="BJ2600" i="1" s="1"/>
  <c r="AH2354" i="1"/>
  <c r="AH2355" i="1" s="1"/>
  <c r="AF2355" i="1"/>
  <c r="N2046" i="1"/>
  <c r="N2047" i="1" s="1"/>
  <c r="L2047" i="1"/>
  <c r="J1766" i="1"/>
  <c r="J1767" i="1" s="1"/>
  <c r="H1767" i="1"/>
  <c r="AJ1690" i="1"/>
  <c r="AL1689" i="1"/>
  <c r="AL1690" i="1" s="1"/>
  <c r="AZ801" i="1"/>
  <c r="BB800" i="1"/>
  <c r="BB801" i="1" s="1"/>
  <c r="AF1522" i="1"/>
  <c r="AH1521" i="1"/>
  <c r="AH1522" i="1" s="1"/>
  <c r="BP1711" i="1"/>
  <c r="BR1710" i="1"/>
  <c r="BR1711" i="1" s="1"/>
  <c r="AJ654" i="1"/>
  <c r="AL653" i="1"/>
  <c r="AL654" i="1" s="1"/>
  <c r="X2411" i="1"/>
  <c r="Z2410" i="1"/>
  <c r="Z2411" i="1" s="1"/>
  <c r="BT1613" i="1"/>
  <c r="BV1612" i="1"/>
  <c r="BV1613" i="1" s="1"/>
  <c r="AL667" i="1"/>
  <c r="AL668" i="1" s="1"/>
  <c r="AJ668" i="1"/>
  <c r="AH723" i="1"/>
  <c r="AH724" i="1" s="1"/>
  <c r="AF724" i="1"/>
  <c r="P1564" i="1"/>
  <c r="R1563" i="1"/>
  <c r="R1564" i="1" s="1"/>
  <c r="V2060" i="1"/>
  <c r="V2061" i="1" s="1"/>
  <c r="T2061" i="1"/>
  <c r="BF758" i="1"/>
  <c r="BF759" i="1" s="1"/>
  <c r="BD759" i="1"/>
  <c r="AF486" i="1"/>
  <c r="AH485" i="1"/>
  <c r="AH486" i="1" s="1"/>
  <c r="AD772" i="1"/>
  <c r="AD773" i="1" s="1"/>
  <c r="AB773" i="1"/>
  <c r="AJ661" i="1"/>
  <c r="AL660" i="1"/>
  <c r="AL661" i="1" s="1"/>
  <c r="N1731" i="1"/>
  <c r="N1732" i="1" s="1"/>
  <c r="L1732" i="1"/>
  <c r="T2565" i="1"/>
  <c r="V2564" i="1"/>
  <c r="V2565" i="1" s="1"/>
  <c r="BV2494" i="1"/>
  <c r="BV2495" i="1" s="1"/>
  <c r="BT2495" i="1"/>
  <c r="BR2536" i="1"/>
  <c r="BR2537" i="1" s="1"/>
  <c r="BP2537" i="1"/>
  <c r="R2529" i="1"/>
  <c r="R2530" i="1" s="1"/>
  <c r="P2530" i="1"/>
  <c r="AB2537" i="1"/>
  <c r="AD2536" i="1"/>
  <c r="AD2537" i="1" s="1"/>
  <c r="BR2564" i="1"/>
  <c r="BR2565" i="1" s="1"/>
  <c r="BP2565" i="1"/>
  <c r="AH2592" i="1"/>
  <c r="AH2593" i="1" s="1"/>
  <c r="AF2593" i="1"/>
  <c r="AF2565" i="1"/>
  <c r="AH2564" i="1"/>
  <c r="AH2565" i="1" s="1"/>
  <c r="AF2551" i="1"/>
  <c r="AH2550" i="1"/>
  <c r="AH2551" i="1" s="1"/>
  <c r="AH2501" i="1"/>
  <c r="AH2502" i="1" s="1"/>
  <c r="AF2502" i="1"/>
  <c r="AH2466" i="1"/>
  <c r="AH2467" i="1" s="1"/>
  <c r="AF2467" i="1"/>
  <c r="AF2432" i="1"/>
  <c r="AH2431" i="1"/>
  <c r="AH2432" i="1" s="1"/>
  <c r="AH2494" i="1"/>
  <c r="AH2495" i="1" s="1"/>
  <c r="AF2495" i="1"/>
  <c r="AH2571" i="1"/>
  <c r="AH2572" i="1" s="1"/>
  <c r="AF2572" i="1"/>
  <c r="AF2481" i="1"/>
  <c r="AH2480" i="1"/>
  <c r="AH2481" i="1" s="1"/>
  <c r="AH2578" i="1"/>
  <c r="AH2579" i="1" s="1"/>
  <c r="AF2579" i="1"/>
  <c r="AH2424" i="1"/>
  <c r="AH2425" i="1" s="1"/>
  <c r="AF2425" i="1"/>
  <c r="AH2585" i="1"/>
  <c r="AH2586" i="1" s="1"/>
  <c r="AF2586" i="1"/>
  <c r="T2593" i="1"/>
  <c r="V2592" i="1"/>
  <c r="V2593" i="1" s="1"/>
  <c r="BT2593" i="1"/>
  <c r="BV2592" i="1"/>
  <c r="BV2593" i="1" s="1"/>
  <c r="AF2348" i="1"/>
  <c r="AH2347" i="1"/>
  <c r="AH2348" i="1" s="1"/>
  <c r="L2446" i="1"/>
  <c r="N2445" i="1"/>
  <c r="N2446" i="1" s="1"/>
  <c r="L2586" i="1"/>
  <c r="N2585" i="1"/>
  <c r="N2586" i="1" s="1"/>
  <c r="L2523" i="1"/>
  <c r="N2522" i="1"/>
  <c r="N2523" i="1" s="1"/>
  <c r="N2515" i="1"/>
  <c r="N2516" i="1" s="1"/>
  <c r="L2516" i="1"/>
  <c r="L2453" i="1"/>
  <c r="N2452" i="1"/>
  <c r="N2453" i="1" s="1"/>
  <c r="L2502" i="1"/>
  <c r="N2501" i="1"/>
  <c r="N2502" i="1" s="1"/>
  <c r="N2424" i="1"/>
  <c r="N2425" i="1" s="1"/>
  <c r="L2425" i="1"/>
  <c r="N2571" i="1"/>
  <c r="N2572" i="1" s="1"/>
  <c r="L2572" i="1"/>
  <c r="N2487" i="1"/>
  <c r="N2488" i="1" s="1"/>
  <c r="L2488" i="1"/>
  <c r="L2460" i="1"/>
  <c r="N2459" i="1"/>
  <c r="N2460" i="1" s="1"/>
  <c r="H2383" i="1"/>
  <c r="J2382" i="1"/>
  <c r="J2383" i="1" s="1"/>
  <c r="H2320" i="1"/>
  <c r="J2319" i="1"/>
  <c r="J2320" i="1" s="1"/>
  <c r="BP2250" i="1"/>
  <c r="BR2249" i="1"/>
  <c r="BR2250" i="1" s="1"/>
  <c r="R2235" i="1"/>
  <c r="R2236" i="1" s="1"/>
  <c r="P2236" i="1"/>
  <c r="BX2131" i="1"/>
  <c r="BZ2130" i="1"/>
  <c r="BZ2131" i="1" s="1"/>
  <c r="H437" i="1"/>
  <c r="J436" i="1"/>
  <c r="J437" i="1" s="1"/>
  <c r="T1522" i="1"/>
  <c r="V1521" i="1"/>
  <c r="V1522" i="1" s="1"/>
  <c r="L1655" i="1"/>
  <c r="N1654" i="1"/>
  <c r="N1655" i="1" s="1"/>
  <c r="AN2012" i="1"/>
  <c r="AP2011" i="1"/>
  <c r="AP2012" i="1" s="1"/>
  <c r="AJ1788" i="1"/>
  <c r="AL1787" i="1"/>
  <c r="AL1788" i="1" s="1"/>
  <c r="L1956" i="1"/>
  <c r="N1955" i="1"/>
  <c r="N1956" i="1" s="1"/>
  <c r="BP2243" i="1"/>
  <c r="BR2242" i="1"/>
  <c r="BR2243" i="1" s="1"/>
  <c r="R2543" i="1"/>
  <c r="R2544" i="1" s="1"/>
  <c r="P2544" i="1"/>
  <c r="P2537" i="1"/>
  <c r="R2536" i="1"/>
  <c r="R2537" i="1" s="1"/>
  <c r="H2271" i="1"/>
  <c r="J2270" i="1"/>
  <c r="J2271" i="1" s="1"/>
  <c r="J2256" i="1"/>
  <c r="J2257" i="1" s="1"/>
  <c r="H2257" i="1"/>
  <c r="AZ486" i="1"/>
  <c r="BB485" i="1"/>
  <c r="BB486" i="1" s="1"/>
  <c r="BT2180" i="1"/>
  <c r="BV2179" i="1"/>
  <c r="BV2180" i="1" s="1"/>
  <c r="AF1669" i="1"/>
  <c r="AH1668" i="1"/>
  <c r="AH1669" i="1" s="1"/>
  <c r="J2039" i="1"/>
  <c r="J2040" i="1" s="1"/>
  <c r="H2040" i="1"/>
  <c r="J1549" i="1"/>
  <c r="J1550" i="1" s="1"/>
  <c r="H1550" i="1"/>
  <c r="BR1815" i="1"/>
  <c r="BR1816" i="1" s="1"/>
  <c r="BP1816" i="1"/>
  <c r="BR2123" i="1"/>
  <c r="BR2124" i="1" s="1"/>
  <c r="BP2124" i="1"/>
  <c r="BR2291" i="1"/>
  <c r="BR2292" i="1" s="1"/>
  <c r="BP2292" i="1"/>
  <c r="L1879" i="1"/>
  <c r="N1878" i="1"/>
  <c r="N1879" i="1" s="1"/>
  <c r="AD765" i="1"/>
  <c r="AD766" i="1" s="1"/>
  <c r="AB766" i="1"/>
  <c r="X2124" i="1"/>
  <c r="Z2123" i="1"/>
  <c r="Z2124" i="1" s="1"/>
  <c r="P1571" i="1"/>
  <c r="R1570" i="1"/>
  <c r="R1571" i="1" s="1"/>
  <c r="P1109" i="1"/>
  <c r="R1108" i="1"/>
  <c r="R1109" i="1" s="1"/>
  <c r="Z856" i="1"/>
  <c r="Z857" i="1" s="1"/>
  <c r="X857" i="1"/>
  <c r="P1389" i="1"/>
  <c r="R1388" i="1"/>
  <c r="R1389" i="1" s="1"/>
  <c r="R1255" i="1"/>
  <c r="R1256" i="1" s="1"/>
  <c r="P1256" i="1"/>
  <c r="R716" i="1"/>
  <c r="R717" i="1" s="1"/>
  <c r="P717" i="1"/>
  <c r="P822" i="1"/>
  <c r="R821" i="1"/>
  <c r="R822" i="1" s="1"/>
  <c r="BB814" i="1"/>
  <c r="BB815" i="1" s="1"/>
  <c r="AZ815" i="1"/>
  <c r="V737" i="1"/>
  <c r="V738" i="1" s="1"/>
  <c r="T738" i="1"/>
  <c r="Z1304" i="1"/>
  <c r="Z1305" i="1" s="1"/>
  <c r="X1305" i="1"/>
  <c r="X1284" i="1"/>
  <c r="Z1283" i="1"/>
  <c r="Z1284" i="1" s="1"/>
  <c r="BF2004" i="1"/>
  <c r="BF2005" i="1" s="1"/>
  <c r="BD2005" i="1"/>
  <c r="H2026" i="1"/>
  <c r="J2025" i="1"/>
  <c r="J2026" i="1" s="1"/>
  <c r="BV1850" i="1"/>
  <c r="BV1851" i="1" s="1"/>
  <c r="BT1851" i="1"/>
  <c r="J667" i="1"/>
  <c r="J668" i="1" s="1"/>
  <c r="H668" i="1"/>
  <c r="AZ2278" i="1"/>
  <c r="BB2277" i="1"/>
  <c r="BB2278" i="1" s="1"/>
  <c r="L2369" i="1"/>
  <c r="N2368" i="1"/>
  <c r="N2369" i="1" s="1"/>
  <c r="BP2222" i="1"/>
  <c r="BR2221" i="1"/>
  <c r="BR2222" i="1" s="1"/>
  <c r="AV1879" i="1"/>
  <c r="AX1878" i="1"/>
  <c r="AX1879" i="1" s="1"/>
  <c r="AF2082" i="1"/>
  <c r="AH2081" i="1"/>
  <c r="AH2082" i="1" s="1"/>
  <c r="BV2060" i="1"/>
  <c r="BV2061" i="1" s="1"/>
  <c r="BT2061" i="1"/>
  <c r="AZ612" i="1"/>
  <c r="BB611" i="1"/>
  <c r="BB612" i="1" s="1"/>
  <c r="P1249" i="1"/>
  <c r="R1248" i="1"/>
  <c r="R1249" i="1" s="1"/>
  <c r="H1949" i="1"/>
  <c r="J1948" i="1"/>
  <c r="J1949" i="1" s="1"/>
  <c r="AB2187" i="1"/>
  <c r="AD2186" i="1"/>
  <c r="AD2187" i="1" s="1"/>
  <c r="H2236" i="1"/>
  <c r="J2235" i="1"/>
  <c r="J2236" i="1" s="1"/>
  <c r="AD2207" i="1"/>
  <c r="AD2208" i="1" s="1"/>
  <c r="AB2208" i="1"/>
  <c r="AJ2138" i="1"/>
  <c r="AL2137" i="1"/>
  <c r="AL2138" i="1" s="1"/>
  <c r="R1297" i="1"/>
  <c r="R1298" i="1" s="1"/>
  <c r="P1298" i="1"/>
  <c r="AF1858" i="1"/>
  <c r="AH1857" i="1"/>
  <c r="AH1858" i="1" s="1"/>
  <c r="L1697" i="1"/>
  <c r="N1696" i="1"/>
  <c r="N1697" i="1" s="1"/>
  <c r="AF787" i="1"/>
  <c r="AH786" i="1"/>
  <c r="AH787" i="1" s="1"/>
  <c r="R1696" i="1"/>
  <c r="R1697" i="1" s="1"/>
  <c r="P1697" i="1"/>
  <c r="P787" i="1"/>
  <c r="R786" i="1"/>
  <c r="R787" i="1" s="1"/>
  <c r="BP2425" i="1"/>
  <c r="BR2424" i="1"/>
  <c r="BR2425" i="1" s="1"/>
  <c r="BV1976" i="1"/>
  <c r="BV1977" i="1" s="1"/>
  <c r="BT1977" i="1"/>
  <c r="BP1753" i="1"/>
  <c r="BR1752" i="1"/>
  <c r="BR1753" i="1" s="1"/>
  <c r="L1977" i="1"/>
  <c r="N1976" i="1"/>
  <c r="N1977" i="1" s="1"/>
  <c r="H1781" i="1"/>
  <c r="J1780" i="1"/>
  <c r="J1781" i="1" s="1"/>
  <c r="X752" i="1"/>
  <c r="Z751" i="1"/>
  <c r="Z752" i="1" s="1"/>
  <c r="AZ661" i="1"/>
  <c r="BB660" i="1"/>
  <c r="BB661" i="1" s="1"/>
  <c r="X836" i="1"/>
  <c r="Z835" i="1"/>
  <c r="Z836" i="1" s="1"/>
  <c r="AF1634" i="1"/>
  <c r="AH1633" i="1"/>
  <c r="AH1634" i="1" s="1"/>
  <c r="X1221" i="1"/>
  <c r="Z1220" i="1"/>
  <c r="Z1221" i="1" s="1"/>
  <c r="BH2285" i="1"/>
  <c r="BJ2284" i="1"/>
  <c r="BJ2285" i="1" s="1"/>
  <c r="BB2417" i="1"/>
  <c r="BB2418" i="1" s="1"/>
  <c r="AZ2418" i="1"/>
  <c r="AN1851" i="1"/>
  <c r="AP1850" i="1"/>
  <c r="AP1851" i="1" s="1"/>
  <c r="P2327" i="1"/>
  <c r="R2326" i="1"/>
  <c r="R2327" i="1" s="1"/>
  <c r="AB1760" i="1"/>
  <c r="AD1759" i="1"/>
  <c r="AD1760" i="1" s="1"/>
  <c r="Z1682" i="1"/>
  <c r="Z1683" i="1" s="1"/>
  <c r="X1683" i="1"/>
  <c r="V2270" i="1"/>
  <c r="V2271" i="1" s="1"/>
  <c r="T2271" i="1"/>
  <c r="X255" i="1"/>
  <c r="Z254" i="1"/>
  <c r="Z255" i="1" s="1"/>
  <c r="T1795" i="1"/>
  <c r="V1794" i="1"/>
  <c r="V1795" i="1" s="1"/>
  <c r="AB2243" i="1"/>
  <c r="AD2242" i="1"/>
  <c r="AD2243" i="1" s="1"/>
  <c r="R2144" i="1"/>
  <c r="R2145" i="1" s="1"/>
  <c r="P2145" i="1"/>
  <c r="AB2152" i="1"/>
  <c r="AD2151" i="1"/>
  <c r="AD2152" i="1" s="1"/>
  <c r="R1318" i="1"/>
  <c r="R1319" i="1" s="1"/>
  <c r="P1319" i="1"/>
  <c r="H759" i="1"/>
  <c r="J758" i="1"/>
  <c r="J759" i="1" s="1"/>
  <c r="AB1438" i="1"/>
  <c r="AD1437" i="1"/>
  <c r="AD1438" i="1" s="1"/>
  <c r="R457" i="1"/>
  <c r="R458" i="1" s="1"/>
  <c r="P458" i="1"/>
  <c r="AL1339" i="1"/>
  <c r="AL1340" i="1" s="1"/>
  <c r="AJ1340" i="1"/>
  <c r="AJ801" i="1"/>
  <c r="AL800" i="1"/>
  <c r="AL801" i="1" s="1"/>
  <c r="AH1948" i="1"/>
  <c r="AH1949" i="1" s="1"/>
  <c r="AF1949" i="1"/>
  <c r="P759" i="1"/>
  <c r="R758" i="1"/>
  <c r="R759" i="1" s="1"/>
  <c r="AH1885" i="1"/>
  <c r="AH1886" i="1" s="1"/>
  <c r="AF1886" i="1"/>
  <c r="R1493" i="1"/>
  <c r="R1494" i="1" s="1"/>
  <c r="P1494" i="1"/>
  <c r="P1270" i="1"/>
  <c r="R1269" i="1"/>
  <c r="R1270" i="1" s="1"/>
  <c r="BV2564" i="1"/>
  <c r="BV2565" i="1" s="1"/>
  <c r="BT2565" i="1"/>
  <c r="N2354" i="1"/>
  <c r="N2355" i="1" s="1"/>
  <c r="L2355" i="1"/>
  <c r="H444" i="1"/>
  <c r="J443" i="1"/>
  <c r="J444" i="1" s="1"/>
  <c r="AD1423" i="1"/>
  <c r="AD1424" i="1" s="1"/>
  <c r="AB1424" i="1"/>
  <c r="BD269" i="1"/>
  <c r="BF268" i="1"/>
  <c r="BF269" i="1" s="1"/>
  <c r="P2033" i="1"/>
  <c r="R2032" i="1"/>
  <c r="R2033" i="1" s="1"/>
  <c r="AB1403" i="1"/>
  <c r="AD1402" i="1"/>
  <c r="AD1403" i="1" s="1"/>
  <c r="J1255" i="1"/>
  <c r="J1256" i="1" s="1"/>
  <c r="H1256" i="1"/>
  <c r="AP933" i="1"/>
  <c r="AP934" i="1" s="1"/>
  <c r="AN934" i="1"/>
  <c r="AZ1522" i="1"/>
  <c r="BB1521" i="1"/>
  <c r="BB1522" i="1" s="1"/>
  <c r="N1598" i="1"/>
  <c r="N1599" i="1" s="1"/>
  <c r="L1599" i="1"/>
  <c r="AH2333" i="1"/>
  <c r="AH2334" i="1" s="1"/>
  <c r="AF2334" i="1"/>
  <c r="AB2054" i="1"/>
  <c r="AD2053" i="1"/>
  <c r="AD2054" i="1" s="1"/>
  <c r="AH1367" i="1"/>
  <c r="AH1368" i="1" s="1"/>
  <c r="AF1368" i="1"/>
  <c r="AN787" i="1"/>
  <c r="AP786" i="1"/>
  <c r="AP787" i="1" s="1"/>
  <c r="V1262" i="1"/>
  <c r="V1263" i="1" s="1"/>
  <c r="T1263" i="1"/>
  <c r="AL1241" i="1"/>
  <c r="AL1242" i="1" s="1"/>
  <c r="AJ1242" i="1"/>
  <c r="AD1878" i="1"/>
  <c r="AD1879" i="1" s="1"/>
  <c r="AB1879" i="1"/>
  <c r="J2249" i="1"/>
  <c r="J2250" i="1" s="1"/>
  <c r="H2250" i="1"/>
  <c r="N2228" i="1"/>
  <c r="N2229" i="1" s="1"/>
  <c r="L2229" i="1"/>
  <c r="AD2382" i="1"/>
  <c r="AD2383" i="1" s="1"/>
  <c r="AB2383" i="1"/>
  <c r="T1585" i="1"/>
  <c r="V1584" i="1"/>
  <c r="V1585" i="1" s="1"/>
  <c r="BP2278" i="1"/>
  <c r="BR2277" i="1"/>
  <c r="BR2278" i="1" s="1"/>
  <c r="AN1123" i="1"/>
  <c r="AP1122" i="1"/>
  <c r="AP1123" i="1" s="1"/>
  <c r="T2124" i="1"/>
  <c r="V2123" i="1"/>
  <c r="V2124" i="1" s="1"/>
  <c r="AL1745" i="1"/>
  <c r="AL1746" i="1" s="1"/>
  <c r="AJ1746" i="1"/>
  <c r="P1536" i="1"/>
  <c r="R1535" i="1"/>
  <c r="R1536" i="1" s="1"/>
  <c r="V2137" i="1"/>
  <c r="V2138" i="1" s="1"/>
  <c r="T2138" i="1"/>
  <c r="P1326" i="1"/>
  <c r="R1325" i="1"/>
  <c r="R1326" i="1" s="1"/>
  <c r="AH919" i="1"/>
  <c r="AH920" i="1" s="1"/>
  <c r="AF920" i="1"/>
  <c r="BR2284" i="1"/>
  <c r="BR2285" i="1" s="1"/>
  <c r="BP2285" i="1"/>
  <c r="H2390" i="1"/>
  <c r="J2389" i="1"/>
  <c r="J2390" i="1" s="1"/>
  <c r="H2348" i="1"/>
  <c r="J2347" i="1"/>
  <c r="J2348" i="1" s="1"/>
  <c r="J2333" i="1"/>
  <c r="J2334" i="1" s="1"/>
  <c r="H2334" i="1"/>
  <c r="V1276" i="1"/>
  <c r="V1277" i="1" s="1"/>
  <c r="T1277" i="1"/>
  <c r="T1984" i="1"/>
  <c r="V1983" i="1"/>
  <c r="V1984" i="1" s="1"/>
  <c r="AF1641" i="1"/>
  <c r="AH1640" i="1"/>
  <c r="AH1641" i="1" s="1"/>
  <c r="AT289" i="1"/>
  <c r="AT290" i="1" s="1"/>
  <c r="AR290" i="1"/>
  <c r="AD1367" i="1"/>
  <c r="AD1368" i="1" s="1"/>
  <c r="AB1368" i="1"/>
  <c r="BT2355" i="1"/>
  <c r="BV2354" i="1"/>
  <c r="BV2355" i="1" s="1"/>
  <c r="L1949" i="1"/>
  <c r="N1948" i="1"/>
  <c r="N1949" i="1" s="1"/>
  <c r="AF1753" i="1"/>
  <c r="AH1752" i="1"/>
  <c r="AH1753" i="1" s="1"/>
  <c r="BR1990" i="1"/>
  <c r="BR1991" i="1" s="1"/>
  <c r="BP1991" i="1"/>
  <c r="N2053" i="1"/>
  <c r="N2054" i="1" s="1"/>
  <c r="L2054" i="1"/>
  <c r="AF1270" i="1"/>
  <c r="AH1269" i="1"/>
  <c r="AH1270" i="1" s="1"/>
  <c r="T1340" i="1"/>
  <c r="V1339" i="1"/>
  <c r="V1340" i="1" s="1"/>
  <c r="X1214" i="1"/>
  <c r="Z1213" i="1"/>
  <c r="Z1214" i="1" s="1"/>
  <c r="N1780" i="1"/>
  <c r="N1781" i="1" s="1"/>
  <c r="L1781" i="1"/>
  <c r="AF1158" i="1"/>
  <c r="AH1157" i="1"/>
  <c r="AH1158" i="1" s="1"/>
  <c r="AX2585" i="1"/>
  <c r="AX2586" i="1" s="1"/>
  <c r="AV2586" i="1"/>
  <c r="L1746" i="1"/>
  <c r="N1745" i="1"/>
  <c r="N1746" i="1" s="1"/>
  <c r="BX255" i="1"/>
  <c r="BZ254" i="1"/>
  <c r="BZ255" i="1" s="1"/>
  <c r="AN1221" i="1"/>
  <c r="AP1220" i="1"/>
  <c r="AP1221" i="1" s="1"/>
  <c r="AD261" i="1"/>
  <c r="AD262" i="1" s="1"/>
  <c r="AB262" i="1"/>
  <c r="H1508" i="1"/>
  <c r="J1507" i="1"/>
  <c r="J1508" i="1" s="1"/>
  <c r="R723" i="1"/>
  <c r="R724" i="1" s="1"/>
  <c r="P724" i="1"/>
  <c r="N1339" i="1"/>
  <c r="N1340" i="1" s="1"/>
  <c r="L1340" i="1"/>
  <c r="Z905" i="1"/>
  <c r="Z906" i="1" s="1"/>
  <c r="X906" i="1"/>
  <c r="BZ1724" i="1"/>
  <c r="BZ1725" i="1" s="1"/>
  <c r="BX1725" i="1"/>
  <c r="AP1409" i="1"/>
  <c r="AP1410" i="1" s="1"/>
  <c r="AN1410" i="1"/>
  <c r="BL2334" i="1"/>
  <c r="BN2333" i="1"/>
  <c r="BN2334" i="1" s="1"/>
  <c r="P1788" i="1"/>
  <c r="R1787" i="1"/>
  <c r="R1788" i="1" s="1"/>
  <c r="AV885" i="1"/>
  <c r="AX884" i="1"/>
  <c r="AX885" i="1" s="1"/>
  <c r="AP1542" i="1"/>
  <c r="AP1543" i="1" s="1"/>
  <c r="AN1543" i="1"/>
  <c r="L2187" i="1"/>
  <c r="N2186" i="1"/>
  <c r="N2187" i="1" s="1"/>
  <c r="J1486" i="1"/>
  <c r="J1487" i="1" s="1"/>
  <c r="H1487" i="1"/>
  <c r="T2341" i="1"/>
  <c r="V2340" i="1"/>
  <c r="V2341" i="1" s="1"/>
  <c r="AD1633" i="1"/>
  <c r="AD1634" i="1" s="1"/>
  <c r="AB1634" i="1"/>
  <c r="AF1172" i="1"/>
  <c r="AH1171" i="1"/>
  <c r="AH1172" i="1" s="1"/>
  <c r="AF521" i="1"/>
  <c r="AH520" i="1"/>
  <c r="AH521" i="1" s="1"/>
  <c r="AZ878" i="1"/>
  <c r="BB877" i="1"/>
  <c r="BB878" i="1" s="1"/>
  <c r="J1374" i="1"/>
  <c r="J1375" i="1" s="1"/>
  <c r="H1375" i="1"/>
  <c r="CF2054" i="1"/>
  <c r="CH2053" i="1"/>
  <c r="CH2054" i="1" s="1"/>
  <c r="R1192" i="1"/>
  <c r="R1193" i="1" s="1"/>
  <c r="P1193" i="1"/>
  <c r="X430" i="1"/>
  <c r="Z429" i="1"/>
  <c r="Z430" i="1" s="1"/>
  <c r="BL2488" i="1"/>
  <c r="BN2487" i="1"/>
  <c r="BN2488" i="1" s="1"/>
  <c r="L2012" i="1"/>
  <c r="N2011" i="1"/>
  <c r="N2012" i="1" s="1"/>
  <c r="AN1193" i="1"/>
  <c r="AP1192" i="1"/>
  <c r="AP1193" i="1" s="1"/>
  <c r="AX2599" i="1"/>
  <c r="AX2600" i="1" s="1"/>
  <c r="AV2600" i="1"/>
  <c r="AL1864" i="1"/>
  <c r="AL1865" i="1" s="1"/>
  <c r="AJ1865" i="1"/>
  <c r="L1984" i="1"/>
  <c r="N1983" i="1"/>
  <c r="N1984" i="1" s="1"/>
  <c r="L1704" i="1"/>
  <c r="N1703" i="1"/>
  <c r="N1704" i="1" s="1"/>
  <c r="AD1829" i="1"/>
  <c r="AD1830" i="1" s="1"/>
  <c r="AB1830" i="1"/>
  <c r="AL1549" i="1"/>
  <c r="AL1550" i="1" s="1"/>
  <c r="AJ1550" i="1"/>
  <c r="BJ898" i="1"/>
  <c r="BJ899" i="1" s="1"/>
  <c r="BH899" i="1"/>
  <c r="BV2193" i="1"/>
  <c r="BV2194" i="1" s="1"/>
  <c r="BT2194" i="1"/>
  <c r="T2285" i="1"/>
  <c r="V2284" i="1"/>
  <c r="V2285" i="1" s="1"/>
  <c r="N681" i="1"/>
  <c r="N682" i="1" s="1"/>
  <c r="L682" i="1"/>
  <c r="L2341" i="1"/>
  <c r="N2340" i="1"/>
  <c r="N2341" i="1" s="1"/>
  <c r="BR2256" i="1"/>
  <c r="BR2257" i="1" s="1"/>
  <c r="BP2257" i="1"/>
  <c r="AH2060" i="1"/>
  <c r="AH2061" i="1" s="1"/>
  <c r="AF2061" i="1"/>
  <c r="AL751" i="1"/>
  <c r="AL752" i="1" s="1"/>
  <c r="AJ752" i="1"/>
  <c r="N2382" i="1"/>
  <c r="N2383" i="1" s="1"/>
  <c r="L2383" i="1"/>
  <c r="BT2320" i="1"/>
  <c r="BV2319" i="1"/>
  <c r="BV2320" i="1" s="1"/>
  <c r="BV1899" i="1"/>
  <c r="BV1900" i="1" s="1"/>
  <c r="BT1900" i="1"/>
  <c r="BR1906" i="1"/>
  <c r="BR1907" i="1" s="1"/>
  <c r="BP1907" i="1"/>
  <c r="J1199" i="1"/>
  <c r="J1200" i="1" s="1"/>
  <c r="H1200" i="1"/>
  <c r="AJ906" i="1"/>
  <c r="AL905" i="1"/>
  <c r="AL906" i="1" s="1"/>
  <c r="Z1920" i="1"/>
  <c r="Z1921" i="1" s="1"/>
  <c r="X1921" i="1"/>
  <c r="J1521" i="1"/>
  <c r="J1522" i="1" s="1"/>
  <c r="H1522" i="1"/>
  <c r="P815" i="1"/>
  <c r="R814" i="1"/>
  <c r="R815" i="1" s="1"/>
  <c r="R1983" i="1"/>
  <c r="R1984" i="1" s="1"/>
  <c r="P1984" i="1"/>
  <c r="AP912" i="1"/>
  <c r="AP913" i="1" s="1"/>
  <c r="AN913" i="1"/>
  <c r="T1424" i="1"/>
  <c r="V1423" i="1"/>
  <c r="V1424" i="1" s="1"/>
  <c r="AJ2068" i="1"/>
  <c r="AL2067" i="1"/>
  <c r="AL2068" i="1" s="1"/>
  <c r="AX1836" i="1"/>
  <c r="AX1837" i="1" s="1"/>
  <c r="AV1837" i="1"/>
  <c r="BD1347" i="1"/>
  <c r="BF1346" i="1"/>
  <c r="BF1347" i="1" s="1"/>
  <c r="AF1550" i="1"/>
  <c r="AH1549" i="1"/>
  <c r="AH1550" i="1" s="1"/>
  <c r="L2558" i="1"/>
  <c r="N2557" i="1"/>
  <c r="N2558" i="1" s="1"/>
  <c r="BV2543" i="1"/>
  <c r="BV2544" i="1" s="1"/>
  <c r="BT2544" i="1"/>
  <c r="R2564" i="1"/>
  <c r="R2565" i="1" s="1"/>
  <c r="P2565" i="1"/>
  <c r="AB2404" i="1"/>
  <c r="AD2403" i="1"/>
  <c r="AD2404" i="1" s="1"/>
  <c r="AD1129" i="1"/>
  <c r="AD1130" i="1" s="1"/>
  <c r="AB1130" i="1"/>
  <c r="L1760" i="1"/>
  <c r="N1759" i="1"/>
  <c r="N1760" i="1" s="1"/>
  <c r="H1242" i="1"/>
  <c r="J1241" i="1"/>
  <c r="J1242" i="1" s="1"/>
  <c r="AD1395" i="1"/>
  <c r="AD1396" i="1" s="1"/>
  <c r="AB1396" i="1"/>
  <c r="R1633" i="1"/>
  <c r="R1634" i="1" s="1"/>
  <c r="P1634" i="1"/>
  <c r="AV255" i="1"/>
  <c r="AX254" i="1"/>
  <c r="AX255" i="1" s="1"/>
  <c r="H703" i="1"/>
  <c r="J702" i="1"/>
  <c r="J703" i="1" s="1"/>
  <c r="N2200" i="1"/>
  <c r="N2201" i="1" s="1"/>
  <c r="L2201" i="1"/>
  <c r="AB2397" i="1"/>
  <c r="AD2396" i="1"/>
  <c r="AD2397" i="1" s="1"/>
  <c r="L2278" i="1"/>
  <c r="N2277" i="1"/>
  <c r="N2278" i="1" s="1"/>
  <c r="P2229" i="1"/>
  <c r="R2228" i="1"/>
  <c r="R2229" i="1" s="1"/>
  <c r="BR2025" i="1"/>
  <c r="BR2026" i="1" s="1"/>
  <c r="BP2026" i="1"/>
  <c r="AP828" i="1"/>
  <c r="AP829" i="1" s="1"/>
  <c r="AN829" i="1"/>
  <c r="BP1893" i="1"/>
  <c r="BR1892" i="1"/>
  <c r="BR1893" i="1" s="1"/>
  <c r="V1150" i="1"/>
  <c r="V1151" i="1" s="1"/>
  <c r="T1151" i="1"/>
  <c r="T1557" i="1"/>
  <c r="V1556" i="1"/>
  <c r="V1557" i="1" s="1"/>
  <c r="AF1942" i="1"/>
  <c r="AH1941" i="1"/>
  <c r="AH1942" i="1" s="1"/>
  <c r="P339" i="1"/>
  <c r="R338" i="1"/>
  <c r="R339" i="1" s="1"/>
  <c r="J1962" i="1"/>
  <c r="J1963" i="1" s="1"/>
  <c r="H1963" i="1"/>
  <c r="N800" i="1"/>
  <c r="N801" i="1" s="1"/>
  <c r="L801" i="1"/>
  <c r="AB1648" i="1"/>
  <c r="AD1647" i="1"/>
  <c r="AD1648" i="1" s="1"/>
  <c r="BL2145" i="1"/>
  <c r="BN2144" i="1"/>
  <c r="BN2145" i="1" s="1"/>
  <c r="T2005" i="1"/>
  <c r="V2004" i="1"/>
  <c r="V2005" i="1" s="1"/>
  <c r="AL2144" i="1"/>
  <c r="AL2145" i="1" s="1"/>
  <c r="AJ2145" i="1"/>
  <c r="BT2138" i="1"/>
  <c r="BV2137" i="1"/>
  <c r="BV2138" i="1" s="1"/>
  <c r="BP2348" i="1"/>
  <c r="BR2347" i="1"/>
  <c r="BR2348" i="1" s="1"/>
  <c r="N1899" i="1"/>
  <c r="N1900" i="1" s="1"/>
  <c r="L1900" i="1"/>
  <c r="J1955" i="1"/>
  <c r="J1956" i="1" s="1"/>
  <c r="H1956" i="1"/>
  <c r="H1263" i="1"/>
  <c r="J1262" i="1"/>
  <c r="J1263" i="1" s="1"/>
  <c r="Z877" i="1"/>
  <c r="Z878" i="1" s="1"/>
  <c r="X878" i="1"/>
  <c r="AB2082" i="1"/>
  <c r="AD2081" i="1"/>
  <c r="AD2082" i="1" s="1"/>
  <c r="P2432" i="1"/>
  <c r="R2431" i="1"/>
  <c r="R2432" i="1" s="1"/>
  <c r="P1956" i="1"/>
  <c r="R1955" i="1"/>
  <c r="R1956" i="1" s="1"/>
  <c r="AF2544" i="1"/>
  <c r="AH2543" i="1"/>
  <c r="AH2544" i="1" s="1"/>
  <c r="J2375" i="1"/>
  <c r="J2376" i="1" s="1"/>
  <c r="H2376" i="1"/>
  <c r="J2340" i="1"/>
  <c r="J2341" i="1" s="1"/>
  <c r="H2341" i="1"/>
  <c r="AB2089" i="1"/>
  <c r="AD2088" i="1"/>
  <c r="AD2089" i="1" s="1"/>
  <c r="L815" i="1"/>
  <c r="N814" i="1"/>
  <c r="N815" i="1" s="1"/>
  <c r="AD1150" i="1"/>
  <c r="AD1151" i="1" s="1"/>
  <c r="AB1151" i="1"/>
  <c r="BB709" i="1"/>
  <c r="BB710" i="1" s="1"/>
  <c r="AZ710" i="1"/>
  <c r="V2249" i="1"/>
  <c r="V2250" i="1" s="1"/>
  <c r="T2250" i="1"/>
  <c r="BT1697" i="1"/>
  <c r="BV1696" i="1"/>
  <c r="BV1697" i="1" s="1"/>
  <c r="BV1843" i="1"/>
  <c r="BV1844" i="1" s="1"/>
  <c r="BT1844" i="1"/>
  <c r="AP744" i="1"/>
  <c r="AP745" i="1" s="1"/>
  <c r="AN745" i="1"/>
  <c r="BN2291" i="1"/>
  <c r="BN2292" i="1" s="1"/>
  <c r="BL2292" i="1"/>
  <c r="AJ1389" i="1"/>
  <c r="AL1388" i="1"/>
  <c r="AL1389" i="1" s="1"/>
  <c r="AV878" i="1"/>
  <c r="AX877" i="1"/>
  <c r="AX878" i="1" s="1"/>
  <c r="AZ766" i="1"/>
  <c r="BB765" i="1"/>
  <c r="BB766" i="1" s="1"/>
  <c r="AF1459" i="1"/>
  <c r="AH1458" i="1"/>
  <c r="AH1459" i="1" s="1"/>
  <c r="AB1844" i="1"/>
  <c r="AD1843" i="1"/>
  <c r="AD1844" i="1" s="1"/>
  <c r="AP1759" i="1"/>
  <c r="AP1760" i="1" s="1"/>
  <c r="AN1760" i="1"/>
  <c r="Z800" i="1"/>
  <c r="Z801" i="1" s="1"/>
  <c r="X801" i="1"/>
  <c r="AD1801" i="1"/>
  <c r="AD1802" i="1" s="1"/>
  <c r="AB1802" i="1"/>
  <c r="R1262" i="1"/>
  <c r="R1263" i="1" s="1"/>
  <c r="P1263" i="1"/>
  <c r="BF814" i="1"/>
  <c r="BF815" i="1" s="1"/>
  <c r="BD815" i="1"/>
  <c r="R1948" i="1"/>
  <c r="R1949" i="1" s="1"/>
  <c r="P1949" i="1"/>
  <c r="T2054" i="1"/>
  <c r="V2053" i="1"/>
  <c r="V2054" i="1" s="1"/>
  <c r="AP1010" i="1"/>
  <c r="AP1011" i="1" s="1"/>
  <c r="AN1011" i="1"/>
  <c r="H1536" i="1"/>
  <c r="J1535" i="1"/>
  <c r="J1536" i="1" s="1"/>
  <c r="AD1486" i="1"/>
  <c r="AD1487" i="1" s="1"/>
  <c r="AB1487" i="1"/>
  <c r="AN864" i="1"/>
  <c r="AP863" i="1"/>
  <c r="AP864" i="1" s="1"/>
  <c r="CF1242" i="1"/>
  <c r="CH1241" i="1"/>
  <c r="CH1242" i="1" s="1"/>
  <c r="AH2291" i="1"/>
  <c r="AH2292" i="1" s="1"/>
  <c r="AF2292" i="1"/>
  <c r="J2228" i="1"/>
  <c r="J2229" i="1" s="1"/>
  <c r="H2229" i="1"/>
  <c r="AF1249" i="1"/>
  <c r="AH1248" i="1"/>
  <c r="AH1249" i="1" s="1"/>
  <c r="AL2151" i="1"/>
  <c r="AL2152" i="1" s="1"/>
  <c r="AJ2152" i="1"/>
  <c r="V1437" i="1"/>
  <c r="V1438" i="1" s="1"/>
  <c r="T1438" i="1"/>
  <c r="H2208" i="1"/>
  <c r="J2207" i="1"/>
  <c r="J2208" i="1" s="1"/>
  <c r="BP2173" i="1"/>
  <c r="BR2172" i="1"/>
  <c r="BR2173" i="1" s="1"/>
  <c r="BH1788" i="1"/>
  <c r="BJ1787" i="1"/>
  <c r="BJ1788" i="1" s="1"/>
  <c r="AJ1410" i="1"/>
  <c r="AL1409" i="1"/>
  <c r="AL1410" i="1" s="1"/>
  <c r="BV1633" i="1"/>
  <c r="BV1634" i="1" s="1"/>
  <c r="BT1634" i="1"/>
  <c r="P1963" i="1"/>
  <c r="R1962" i="1"/>
  <c r="R1963" i="1" s="1"/>
  <c r="AJ1536" i="1"/>
  <c r="AL1535" i="1"/>
  <c r="AL1536" i="1" s="1"/>
  <c r="AZ885" i="1"/>
  <c r="BB884" i="1"/>
  <c r="BB885" i="1" s="1"/>
  <c r="BP255" i="1"/>
  <c r="BR254" i="1"/>
  <c r="BR255" i="1" s="1"/>
  <c r="BR2102" i="1"/>
  <c r="BR2103" i="1" s="1"/>
  <c r="BP2103" i="1"/>
  <c r="L1354" i="1"/>
  <c r="N1353" i="1"/>
  <c r="N1354" i="1" s="1"/>
  <c r="BZ1570" i="1"/>
  <c r="BZ1571" i="1" s="1"/>
  <c r="BX1571" i="1"/>
  <c r="AJ1718" i="1"/>
  <c r="AL1717" i="1"/>
  <c r="AL1718" i="1" s="1"/>
  <c r="R1150" i="1"/>
  <c r="R1151" i="1" s="1"/>
  <c r="P1151" i="1"/>
  <c r="H871" i="1"/>
  <c r="J870" i="1"/>
  <c r="J871" i="1" s="1"/>
  <c r="AD1549" i="1"/>
  <c r="AD1550" i="1" s="1"/>
  <c r="AB1550" i="1"/>
  <c r="J653" i="1"/>
  <c r="J654" i="1" s="1"/>
  <c r="H654" i="1"/>
  <c r="AF1760" i="1"/>
  <c r="AH1759" i="1"/>
  <c r="AH1760" i="1" s="1"/>
  <c r="AP1899" i="1"/>
  <c r="AP1900" i="1" s="1"/>
  <c r="AN1900" i="1"/>
  <c r="AB2061" i="1"/>
  <c r="AD2060" i="1"/>
  <c r="AD2061" i="1" s="1"/>
  <c r="X1291" i="1"/>
  <c r="Z1290" i="1"/>
  <c r="Z1291" i="1" s="1"/>
  <c r="AB2236" i="1"/>
  <c r="AD2235" i="1"/>
  <c r="AD2236" i="1" s="1"/>
  <c r="P1739" i="1"/>
  <c r="R1738" i="1"/>
  <c r="R1739" i="1" s="1"/>
  <c r="X1725" i="1"/>
  <c r="Z1724" i="1"/>
  <c r="Z1725" i="1" s="1"/>
  <c r="T2292" i="1"/>
  <c r="V2291" i="1"/>
  <c r="V2292" i="1" s="1"/>
  <c r="L2103" i="1"/>
  <c r="N2102" i="1"/>
  <c r="N2103" i="1" s="1"/>
  <c r="J884" i="1"/>
  <c r="J885" i="1" s="1"/>
  <c r="H885" i="1"/>
  <c r="V1290" i="1"/>
  <c r="V1291" i="1" s="1"/>
  <c r="T1291" i="1"/>
  <c r="T2103" i="1"/>
  <c r="V2102" i="1"/>
  <c r="V2103" i="1" s="1"/>
  <c r="V1563" i="1"/>
  <c r="V1564" i="1" s="1"/>
  <c r="T1564" i="1"/>
  <c r="BD262" i="1"/>
  <c r="BF261" i="1"/>
  <c r="BF262" i="1" s="1"/>
  <c r="BF282" i="1"/>
  <c r="BF283" i="1" s="1"/>
  <c r="BD283" i="1"/>
  <c r="BX2432" i="1"/>
  <c r="BZ2431" i="1"/>
  <c r="BZ2432" i="1" s="1"/>
  <c r="CF2348" i="1"/>
  <c r="CH2347" i="1"/>
  <c r="CH2348" i="1" s="1"/>
  <c r="AJ388" i="1"/>
  <c r="AL387" i="1"/>
  <c r="AL388" i="1" s="1"/>
  <c r="AL555" i="1"/>
  <c r="AL556" i="1" s="1"/>
  <c r="AJ556" i="1"/>
  <c r="AF1998" i="1"/>
  <c r="AH1997" i="1"/>
  <c r="AH1998" i="1" s="1"/>
  <c r="AD1794" i="1"/>
  <c r="AD1795" i="1" s="1"/>
  <c r="AB1795" i="1"/>
  <c r="AR1872" i="1"/>
  <c r="AT1871" i="1"/>
  <c r="AT1872" i="1" s="1"/>
  <c r="V2298" i="1"/>
  <c r="V2299" i="1" s="1"/>
  <c r="T2299" i="1"/>
  <c r="BT2243" i="1"/>
  <c r="BV2242" i="1"/>
  <c r="BV2243" i="1" s="1"/>
  <c r="AB871" i="1"/>
  <c r="AD870" i="1"/>
  <c r="AD871" i="1" s="1"/>
  <c r="AD527" i="1"/>
  <c r="AD528" i="1" s="1"/>
  <c r="AB528" i="1"/>
  <c r="BP1984" i="1"/>
  <c r="BR1983" i="1"/>
  <c r="BR1984" i="1" s="1"/>
  <c r="P2376" i="1"/>
  <c r="R2375" i="1"/>
  <c r="R2376" i="1" s="1"/>
  <c r="AB2355" i="1"/>
  <c r="AD2354" i="1"/>
  <c r="AD2355" i="1" s="1"/>
  <c r="AF2047" i="1"/>
  <c r="AH2046" i="1"/>
  <c r="AH2047" i="1" s="1"/>
  <c r="V2277" i="1"/>
  <c r="V2278" i="1" s="1"/>
  <c r="T2278" i="1"/>
  <c r="BV2172" i="1"/>
  <c r="BV2173" i="1" s="1"/>
  <c r="BT2173" i="1"/>
  <c r="BP2012" i="1"/>
  <c r="BR2011" i="1"/>
  <c r="BR2012" i="1" s="1"/>
  <c r="AH1962" i="1"/>
  <c r="AH1963" i="1" s="1"/>
  <c r="AF1963" i="1"/>
  <c r="AH1003" i="1"/>
  <c r="AH1004" i="1" s="1"/>
  <c r="AF1004" i="1"/>
  <c r="H1998" i="1"/>
  <c r="J1997" i="1"/>
  <c r="J1998" i="1" s="1"/>
  <c r="X871" i="1"/>
  <c r="Z870" i="1"/>
  <c r="Z871" i="1" s="1"/>
  <c r="N338" i="1"/>
  <c r="N339" i="1" s="1"/>
  <c r="L339" i="1"/>
  <c r="V338" i="1"/>
  <c r="V339" i="1" s="1"/>
  <c r="T339" i="1"/>
  <c r="BN1437" i="1"/>
  <c r="BN1438" i="1" s="1"/>
  <c r="BL1438" i="1"/>
  <c r="AN1095" i="1"/>
  <c r="AP1094" i="1"/>
  <c r="AP1095" i="1" s="1"/>
  <c r="CD2053" i="1"/>
  <c r="CD2054" i="1" s="1"/>
  <c r="CB2054" i="1"/>
  <c r="L1837" i="1"/>
  <c r="N1836" i="1"/>
  <c r="N1837" i="1" s="1"/>
  <c r="AD1451" i="1"/>
  <c r="AD1452" i="1" s="1"/>
  <c r="AB1452" i="1"/>
  <c r="R1500" i="1"/>
  <c r="R1501" i="1" s="1"/>
  <c r="P1501" i="1"/>
  <c r="Z513" i="1"/>
  <c r="Z514" i="1" s="1"/>
  <c r="X514" i="1"/>
  <c r="AV444" i="1"/>
  <c r="AX443" i="1"/>
  <c r="AX444" i="1" s="1"/>
  <c r="AD478" i="1"/>
  <c r="AD479" i="1" s="1"/>
  <c r="AB479" i="1"/>
  <c r="N2172" i="1"/>
  <c r="N2173" i="1" s="1"/>
  <c r="L2173" i="1"/>
  <c r="AB2369" i="1"/>
  <c r="AD2368" i="1"/>
  <c r="AD2369" i="1" s="1"/>
  <c r="BR1955" i="1"/>
  <c r="BR1956" i="1" s="1"/>
  <c r="BP1956" i="1"/>
  <c r="AL1997" i="1"/>
  <c r="AL1998" i="1" s="1"/>
  <c r="AJ1998" i="1"/>
  <c r="R2284" i="1"/>
  <c r="R2285" i="1" s="1"/>
  <c r="P2285" i="1"/>
  <c r="AB2292" i="1"/>
  <c r="AD2291" i="1"/>
  <c r="AD2292" i="1" s="1"/>
  <c r="AL1507" i="1"/>
  <c r="AL1508" i="1" s="1"/>
  <c r="AJ1508" i="1"/>
  <c r="P2243" i="1"/>
  <c r="R2242" i="1"/>
  <c r="R2243" i="1" s="1"/>
  <c r="BT1893" i="1"/>
  <c r="BV1892" i="1"/>
  <c r="BV1893" i="1" s="1"/>
  <c r="J1269" i="1"/>
  <c r="J1270" i="1" s="1"/>
  <c r="H1270" i="1"/>
  <c r="AH912" i="1"/>
  <c r="AH913" i="1" s="1"/>
  <c r="AF913" i="1"/>
  <c r="AF815" i="1"/>
  <c r="AH814" i="1"/>
  <c r="AH815" i="1" s="1"/>
  <c r="AJ1648" i="1"/>
  <c r="AL1647" i="1"/>
  <c r="AL1648" i="1" s="1"/>
  <c r="J660" i="1"/>
  <c r="J661" i="1" s="1"/>
  <c r="H661" i="1"/>
  <c r="AJ1935" i="1"/>
  <c r="AL1934" i="1"/>
  <c r="AL1935" i="1" s="1"/>
  <c r="BZ2438" i="1"/>
  <c r="BZ2439" i="1" s="1"/>
  <c r="BX2439" i="1"/>
  <c r="AL1766" i="1"/>
  <c r="AL1767" i="1" s="1"/>
  <c r="AJ1767" i="1"/>
  <c r="BX2362" i="1"/>
  <c r="BZ2361" i="1"/>
  <c r="BZ2362" i="1" s="1"/>
  <c r="AB864" i="1"/>
  <c r="AD863" i="1"/>
  <c r="AD864" i="1" s="1"/>
  <c r="BR1759" i="1"/>
  <c r="BR1760" i="1" s="1"/>
  <c r="BP1760" i="1"/>
  <c r="AF1683" i="1"/>
  <c r="AH1682" i="1"/>
  <c r="AH1683" i="1" s="1"/>
  <c r="AP254" i="1"/>
  <c r="AP255" i="1" s="1"/>
  <c r="AN255" i="1"/>
  <c r="BX2460" i="1"/>
  <c r="BZ2459" i="1"/>
  <c r="BZ2460" i="1" s="1"/>
  <c r="L1690" i="1"/>
  <c r="N1689" i="1"/>
  <c r="N1690" i="1" s="1"/>
  <c r="BB1122" i="1"/>
  <c r="BB1123" i="1" s="1"/>
  <c r="AZ1123" i="1"/>
  <c r="CF1683" i="1"/>
  <c r="CH1682" i="1"/>
  <c r="CH1683" i="1" s="1"/>
  <c r="BN2473" i="1"/>
  <c r="BN2474" i="1" s="1"/>
  <c r="BL2474" i="1"/>
  <c r="J2193" i="1"/>
  <c r="J2194" i="1" s="1"/>
  <c r="H2194" i="1"/>
  <c r="BT2103" i="1"/>
  <c r="BV2102" i="1"/>
  <c r="BV2103" i="1" s="1"/>
  <c r="AL1465" i="1"/>
  <c r="AL1466" i="1" s="1"/>
  <c r="AJ1466" i="1"/>
  <c r="AF2075" i="1"/>
  <c r="AH2074" i="1"/>
  <c r="AH2075" i="1" s="1"/>
  <c r="V1374" i="1"/>
  <c r="V1375" i="1" s="1"/>
  <c r="T1375" i="1"/>
  <c r="AH2088" i="1"/>
  <c r="AH2089" i="1" s="1"/>
  <c r="AF2089" i="1"/>
  <c r="T1466" i="1"/>
  <c r="V1465" i="1"/>
  <c r="V1466" i="1" s="1"/>
  <c r="AV654" i="1"/>
  <c r="AX653" i="1"/>
  <c r="AX654" i="1" s="1"/>
  <c r="BL2019" i="1"/>
  <c r="BN2018" i="1"/>
  <c r="BN2019" i="1" s="1"/>
  <c r="L1319" i="1"/>
  <c r="N1318" i="1"/>
  <c r="N1319" i="1" s="1"/>
  <c r="AN2474" i="1"/>
  <c r="AP2473" i="1"/>
  <c r="AP2474" i="1" s="1"/>
  <c r="BR1829" i="1"/>
  <c r="BR1830" i="1" s="1"/>
  <c r="BP1830" i="1"/>
  <c r="V1955" i="1"/>
  <c r="V1956" i="1" s="1"/>
  <c r="T1956" i="1"/>
  <c r="BD724" i="1"/>
  <c r="BF723" i="1"/>
  <c r="BF724" i="1" s="1"/>
  <c r="V1759" i="1"/>
  <c r="V1760" i="1" s="1"/>
  <c r="T1760" i="1"/>
  <c r="BL1998" i="1"/>
  <c r="BN1997" i="1"/>
  <c r="BN1998" i="1" s="1"/>
  <c r="AB2271" i="1"/>
  <c r="AD2270" i="1"/>
  <c r="AD2271" i="1" s="1"/>
  <c r="V1836" i="1"/>
  <c r="V1837" i="1" s="1"/>
  <c r="T1837" i="1"/>
  <c r="L2397" i="1"/>
  <c r="N2396" i="1"/>
  <c r="N2397" i="1" s="1"/>
  <c r="AH2137" i="1"/>
  <c r="AH2138" i="1" s="1"/>
  <c r="AF2138" i="1"/>
  <c r="T2404" i="1"/>
  <c r="V2403" i="1"/>
  <c r="V2404" i="1" s="1"/>
  <c r="H1991" i="1"/>
  <c r="J1990" i="1"/>
  <c r="J1991" i="1" s="1"/>
  <c r="AL688" i="1"/>
  <c r="AL689" i="1" s="1"/>
  <c r="AJ689" i="1"/>
  <c r="L1830" i="1"/>
  <c r="N1829" i="1"/>
  <c r="N1830" i="1" s="1"/>
  <c r="AJ1277" i="1"/>
  <c r="AL1276" i="1"/>
  <c r="AL1277" i="1" s="1"/>
  <c r="AP996" i="1"/>
  <c r="AP997" i="1" s="1"/>
  <c r="AN997" i="1"/>
  <c r="AR2460" i="1"/>
  <c r="AT2459" i="1"/>
  <c r="AT2460" i="1" s="1"/>
  <c r="AN1466" i="1"/>
  <c r="AP1465" i="1"/>
  <c r="AP1466" i="1" s="1"/>
  <c r="AP1017" i="1"/>
  <c r="AP1018" i="1" s="1"/>
  <c r="AN1018" i="1"/>
  <c r="CD2081" i="1"/>
  <c r="CD2082" i="1" s="1"/>
  <c r="CB2082" i="1"/>
  <c r="H619" i="1"/>
  <c r="J618" i="1"/>
  <c r="J619" i="1" s="1"/>
  <c r="AL2060" i="1"/>
  <c r="AL2061" i="1" s="1"/>
  <c r="AJ2061" i="1"/>
  <c r="H1697" i="1"/>
  <c r="J1696" i="1"/>
  <c r="J1697" i="1" s="1"/>
  <c r="P1879" i="1"/>
  <c r="R1878" i="1"/>
  <c r="R1879" i="1" s="1"/>
  <c r="BF1843" i="1"/>
  <c r="BF1844" i="1" s="1"/>
  <c r="BD1844" i="1"/>
  <c r="J1542" i="1"/>
  <c r="J1543" i="1" s="1"/>
  <c r="H1543" i="1"/>
  <c r="AN1473" i="1"/>
  <c r="AP1472" i="1"/>
  <c r="AP1473" i="1" s="1"/>
  <c r="AJ1228" i="1"/>
  <c r="AL1227" i="1"/>
  <c r="AL1228" i="1" s="1"/>
  <c r="AN1032" i="1"/>
  <c r="AP1031" i="1"/>
  <c r="AP1032" i="1" s="1"/>
  <c r="AH1703" i="1"/>
  <c r="AH1704" i="1" s="1"/>
  <c r="AF1704" i="1"/>
  <c r="L1606" i="1"/>
  <c r="N1605" i="1"/>
  <c r="N1606" i="1" s="1"/>
  <c r="J373" i="1"/>
  <c r="J374" i="1" s="1"/>
  <c r="H374" i="1"/>
  <c r="BD829" i="1"/>
  <c r="BF828" i="1"/>
  <c r="BF829" i="1" s="1"/>
  <c r="N1934" i="1"/>
  <c r="N1935" i="1" s="1"/>
  <c r="L1935" i="1"/>
  <c r="CB1655" i="1"/>
  <c r="CD1654" i="1"/>
  <c r="CD1655" i="1" s="1"/>
  <c r="BB2529" i="1"/>
  <c r="BB2530" i="1" s="1"/>
  <c r="AZ2530" i="1"/>
  <c r="J800" i="1"/>
  <c r="J801" i="1" s="1"/>
  <c r="H801" i="1"/>
  <c r="BZ2221" i="1"/>
  <c r="BZ2222" i="1" s="1"/>
  <c r="BX2222" i="1"/>
  <c r="BR1731" i="1"/>
  <c r="BR1732" i="1" s="1"/>
  <c r="BP1732" i="1"/>
  <c r="T1802" i="1"/>
  <c r="V1801" i="1"/>
  <c r="V1802" i="1" s="1"/>
  <c r="AJ2012" i="1"/>
  <c r="AL2011" i="1"/>
  <c r="AL2012" i="1" s="1"/>
  <c r="T619" i="1"/>
  <c r="V618" i="1"/>
  <c r="V619" i="1" s="1"/>
  <c r="AZ857" i="1"/>
  <c r="BB856" i="1"/>
  <c r="BB857" i="1" s="1"/>
  <c r="T1158" i="1"/>
  <c r="V1157" i="1"/>
  <c r="V1158" i="1" s="1"/>
  <c r="H1858" i="1"/>
  <c r="J1857" i="1"/>
  <c r="J1858" i="1" s="1"/>
  <c r="AF1557" i="1"/>
  <c r="AH1556" i="1"/>
  <c r="AH1557" i="1" s="1"/>
  <c r="AB1347" i="1"/>
  <c r="AD1346" i="1"/>
  <c r="AD1347" i="1" s="1"/>
  <c r="R513" i="1"/>
  <c r="R514" i="1" s="1"/>
  <c r="P514" i="1"/>
  <c r="CD1668" i="1"/>
  <c r="CD1669" i="1" s="1"/>
  <c r="CB1669" i="1"/>
  <c r="AN1452" i="1"/>
  <c r="AP1451" i="1"/>
  <c r="AP1452" i="1" s="1"/>
  <c r="X472" i="1"/>
  <c r="Z471" i="1"/>
  <c r="Z472" i="1" s="1"/>
  <c r="AL2025" i="1"/>
  <c r="AL2026" i="1" s="1"/>
  <c r="AJ2026" i="1"/>
  <c r="CF2383" i="1"/>
  <c r="CH2382" i="1"/>
  <c r="CH2383" i="1" s="1"/>
  <c r="AB1585" i="1"/>
  <c r="AD1584" i="1"/>
  <c r="AD1585" i="1" s="1"/>
  <c r="BF730" i="1"/>
  <c r="BF731" i="1" s="1"/>
  <c r="BD731" i="1"/>
  <c r="AF871" i="1"/>
  <c r="AH870" i="1"/>
  <c r="AH871" i="1" s="1"/>
  <c r="BD612" i="1"/>
  <c r="BF611" i="1"/>
  <c r="BF612" i="1" s="1"/>
  <c r="AB465" i="1"/>
  <c r="AD464" i="1"/>
  <c r="AD465" i="1" s="1"/>
  <c r="BX1550" i="1"/>
  <c r="BZ1549" i="1"/>
  <c r="BZ1550" i="1" s="1"/>
  <c r="V1654" i="1"/>
  <c r="V1655" i="1" s="1"/>
  <c r="T1655" i="1"/>
  <c r="T1368" i="1"/>
  <c r="V1367" i="1"/>
  <c r="V1368" i="1" s="1"/>
  <c r="AJ458" i="1"/>
  <c r="AL457" i="1"/>
  <c r="AL458" i="1" s="1"/>
  <c r="V2025" i="1"/>
  <c r="V2026" i="1" s="1"/>
  <c r="T2026" i="1"/>
  <c r="AP1073" i="1"/>
  <c r="AP1074" i="1" s="1"/>
  <c r="AN1074" i="1"/>
  <c r="L1844" i="1"/>
  <c r="N1843" i="1"/>
  <c r="N1844" i="1" s="1"/>
  <c r="AZ2558" i="1"/>
  <c r="BB2557" i="1"/>
  <c r="BB2558" i="1" s="1"/>
  <c r="X1102" i="1"/>
  <c r="Z1101" i="1"/>
  <c r="Z1102" i="1" s="1"/>
  <c r="P1872" i="1"/>
  <c r="R1871" i="1"/>
  <c r="R1872" i="1" s="1"/>
  <c r="BD346" i="1"/>
  <c r="BF345" i="1"/>
  <c r="BF346" i="1" s="1"/>
  <c r="J1367" i="1"/>
  <c r="J1368" i="1" s="1"/>
  <c r="H1368" i="1"/>
  <c r="V1927" i="1"/>
  <c r="V1928" i="1" s="1"/>
  <c r="T1928" i="1"/>
  <c r="BZ1878" i="1"/>
  <c r="BZ1879" i="1" s="1"/>
  <c r="BX1879" i="1"/>
  <c r="BB2270" i="1"/>
  <c r="BB2271" i="1" s="1"/>
  <c r="AZ2271" i="1"/>
  <c r="AJ619" i="1"/>
  <c r="AL618" i="1"/>
  <c r="AL619" i="1" s="1"/>
  <c r="BF2326" i="1"/>
  <c r="BF2327" i="1" s="1"/>
  <c r="BD2327" i="1"/>
  <c r="BH1816" i="1"/>
  <c r="BJ1815" i="1"/>
  <c r="BJ1816" i="1" s="1"/>
  <c r="AZ493" i="1"/>
  <c r="BB492" i="1"/>
  <c r="BB493" i="1" s="1"/>
  <c r="AZ374" i="1"/>
  <c r="BB373" i="1"/>
  <c r="BB374" i="1" s="1"/>
  <c r="P549" i="1"/>
  <c r="R548" i="1"/>
  <c r="R549" i="1" s="1"/>
  <c r="N1619" i="1"/>
  <c r="N1620" i="1" s="1"/>
  <c r="L1620" i="1"/>
  <c r="BJ1941" i="1"/>
  <c r="BJ1942" i="1" s="1"/>
  <c r="BH1942" i="1"/>
  <c r="T437" i="1"/>
  <c r="V436" i="1"/>
  <c r="V437" i="1" s="1"/>
  <c r="BJ2508" i="1"/>
  <c r="BJ2509" i="1" s="1"/>
  <c r="BH2509" i="1"/>
  <c r="AN1823" i="1"/>
  <c r="AP1822" i="1"/>
  <c r="AP1823" i="1" s="1"/>
  <c r="AZ556" i="1"/>
  <c r="BB555" i="1"/>
  <c r="BB556" i="1" s="1"/>
  <c r="CF1697" i="1"/>
  <c r="CH1696" i="1"/>
  <c r="CH1697" i="1" s="1"/>
  <c r="AZ2026" i="1"/>
  <c r="BB2025" i="1"/>
  <c r="BB2026" i="1" s="1"/>
  <c r="BX1956" i="1"/>
  <c r="BZ1955" i="1"/>
  <c r="BZ1956" i="1" s="1"/>
  <c r="CF1410" i="1"/>
  <c r="CH1409" i="1"/>
  <c r="CH1410" i="1" s="1"/>
  <c r="AH751" i="1"/>
  <c r="AH752" i="1" s="1"/>
  <c r="AF752" i="1"/>
  <c r="P1704" i="1"/>
  <c r="R1703" i="1"/>
  <c r="R1704" i="1" s="1"/>
  <c r="AB675" i="1"/>
  <c r="AD674" i="1"/>
  <c r="AD675" i="1" s="1"/>
  <c r="AN2341" i="1"/>
  <c r="AP2340" i="1"/>
  <c r="AP2341" i="1" s="1"/>
  <c r="BD2313" i="1"/>
  <c r="BF2312" i="1"/>
  <c r="BF2313" i="1" s="1"/>
  <c r="H1585" i="1"/>
  <c r="J1584" i="1"/>
  <c r="J1585" i="1" s="1"/>
  <c r="V576" i="1"/>
  <c r="V577" i="1" s="1"/>
  <c r="T577" i="1"/>
  <c r="R1437" i="1"/>
  <c r="R1438" i="1" s="1"/>
  <c r="P1438" i="1"/>
  <c r="AB752" i="1"/>
  <c r="AD751" i="1"/>
  <c r="AD752" i="1" s="1"/>
  <c r="BP1865" i="1"/>
  <c r="BR1864" i="1"/>
  <c r="BR1865" i="1" s="1"/>
  <c r="AB1165" i="1"/>
  <c r="AD1164" i="1"/>
  <c r="AD1165" i="1" s="1"/>
  <c r="T724" i="1"/>
  <c r="V723" i="1"/>
  <c r="V724" i="1" s="1"/>
  <c r="AV2439" i="1"/>
  <c r="AX2438" i="1"/>
  <c r="AX2439" i="1" s="1"/>
  <c r="J310" i="1"/>
  <c r="J311" i="1" s="1"/>
  <c r="H311" i="1"/>
  <c r="AX2144" i="1"/>
  <c r="AX2145" i="1" s="1"/>
  <c r="AV2145" i="1"/>
  <c r="BF1563" i="1"/>
  <c r="BF1564" i="1" s="1"/>
  <c r="BD1564" i="1"/>
  <c r="CF1830" i="1"/>
  <c r="CH1829" i="1"/>
  <c r="CH1830" i="1" s="1"/>
  <c r="CB2404" i="1"/>
  <c r="CD2403" i="1"/>
  <c r="CD2404" i="1" s="1"/>
  <c r="Z485" i="1"/>
  <c r="Z486" i="1" s="1"/>
  <c r="X486" i="1"/>
  <c r="AN1627" i="1"/>
  <c r="AP1626" i="1"/>
  <c r="AP1627" i="1" s="1"/>
  <c r="P570" i="1"/>
  <c r="R569" i="1"/>
  <c r="R570" i="1" s="1"/>
  <c r="AN514" i="1"/>
  <c r="AP513" i="1"/>
  <c r="AP514" i="1" s="1"/>
  <c r="Z569" i="1"/>
  <c r="Z570" i="1" s="1"/>
  <c r="X570" i="1"/>
  <c r="AR416" i="1"/>
  <c r="AT415" i="1"/>
  <c r="AT416" i="1" s="1"/>
  <c r="AF416" i="1"/>
  <c r="AH415" i="1"/>
  <c r="AH416" i="1" s="1"/>
  <c r="AT1969" i="1"/>
  <c r="AT1970" i="1" s="1"/>
  <c r="AR1970" i="1"/>
  <c r="L1347" i="1"/>
  <c r="N1346" i="1"/>
  <c r="N1347" i="1" s="1"/>
  <c r="R436" i="1"/>
  <c r="R437" i="1" s="1"/>
  <c r="P437" i="1"/>
  <c r="AB1753" i="1"/>
  <c r="AD1752" i="1"/>
  <c r="AD1753" i="1" s="1"/>
  <c r="AD800" i="1"/>
  <c r="AD801" i="1" s="1"/>
  <c r="AB801" i="1"/>
  <c r="H1942" i="1"/>
  <c r="J1941" i="1"/>
  <c r="J1942" i="1" s="1"/>
  <c r="BR1885" i="1"/>
  <c r="BR1886" i="1" s="1"/>
  <c r="BP1886" i="1"/>
  <c r="H1424" i="1"/>
  <c r="J1423" i="1"/>
  <c r="J1424" i="1" s="1"/>
  <c r="AB1179" i="1"/>
  <c r="AD1178" i="1"/>
  <c r="AD1179" i="1" s="1"/>
  <c r="AF1018" i="1"/>
  <c r="AH1017" i="1"/>
  <c r="AH1018" i="1" s="1"/>
  <c r="AH1206" i="1"/>
  <c r="AH1207" i="1" s="1"/>
  <c r="AF1207" i="1"/>
  <c r="AR2425" i="1"/>
  <c r="AT2424" i="1"/>
  <c r="AT2425" i="1" s="1"/>
  <c r="T1718" i="1"/>
  <c r="V1717" i="1"/>
  <c r="V1718" i="1" s="1"/>
  <c r="AJ2222" i="1"/>
  <c r="AL2221" i="1"/>
  <c r="AL2222" i="1" s="1"/>
  <c r="R478" i="1"/>
  <c r="R479" i="1" s="1"/>
  <c r="P479" i="1"/>
  <c r="AL2417" i="1"/>
  <c r="AL2418" i="1" s="1"/>
  <c r="AJ2418" i="1"/>
  <c r="AX1759" i="1"/>
  <c r="AX1760" i="1" s="1"/>
  <c r="AV1760" i="1"/>
  <c r="BZ1423" i="1"/>
  <c r="BZ1424" i="1" s="1"/>
  <c r="BX1424" i="1"/>
  <c r="AT2039" i="1"/>
  <c r="AT2040" i="1" s="1"/>
  <c r="AR2040" i="1"/>
  <c r="H1921" i="1"/>
  <c r="J1920" i="1"/>
  <c r="J1921" i="1" s="1"/>
  <c r="BR1374" i="1"/>
  <c r="BR1375" i="1" s="1"/>
  <c r="BP1375" i="1"/>
  <c r="BT1564" i="1"/>
  <c r="BV1563" i="1"/>
  <c r="BV1564" i="1" s="1"/>
  <c r="BF1871" i="1"/>
  <c r="BF1872" i="1" s="1"/>
  <c r="BD1872" i="1"/>
  <c r="Z1983" i="1"/>
  <c r="Z1984" i="1" s="1"/>
  <c r="X1984" i="1"/>
  <c r="P710" i="1"/>
  <c r="R709" i="1"/>
  <c r="R710" i="1" s="1"/>
  <c r="N667" i="1"/>
  <c r="N668" i="1" s="1"/>
  <c r="L668" i="1"/>
  <c r="V1808" i="1"/>
  <c r="V1809" i="1" s="1"/>
  <c r="T1809" i="1"/>
  <c r="AD289" i="1"/>
  <c r="AD290" i="1" s="1"/>
  <c r="AB290" i="1"/>
  <c r="AB1354" i="1"/>
  <c r="AD1353" i="1"/>
  <c r="AD1354" i="1" s="1"/>
  <c r="AL1171" i="1"/>
  <c r="AL1172" i="1" s="1"/>
  <c r="AJ1172" i="1"/>
  <c r="AN822" i="1"/>
  <c r="AP821" i="1"/>
  <c r="AP822" i="1" s="1"/>
  <c r="BH668" i="1"/>
  <c r="BJ667" i="1"/>
  <c r="BJ668" i="1" s="1"/>
  <c r="T1123" i="1"/>
  <c r="V1122" i="1"/>
  <c r="V1123" i="1" s="1"/>
  <c r="BJ2571" i="1"/>
  <c r="BJ2572" i="1" s="1"/>
  <c r="BH2572" i="1"/>
  <c r="BR1899" i="1"/>
  <c r="BR1900" i="1" s="1"/>
  <c r="BP1900" i="1"/>
  <c r="J856" i="1"/>
  <c r="J857" i="1" s="1"/>
  <c r="H857" i="1"/>
  <c r="J772" i="1"/>
  <c r="J773" i="1" s="1"/>
  <c r="H773" i="1"/>
  <c r="AJ395" i="1"/>
  <c r="AL394" i="1"/>
  <c r="AL395" i="1" s="1"/>
  <c r="AH1311" i="1"/>
  <c r="AH1312" i="1" s="1"/>
  <c r="AF1312" i="1"/>
  <c r="AV633" i="1"/>
  <c r="AX632" i="1"/>
  <c r="AX633" i="1" s="1"/>
  <c r="AR2523" i="1"/>
  <c r="AT2522" i="1"/>
  <c r="AT2523" i="1" s="1"/>
  <c r="AX590" i="1"/>
  <c r="AX591" i="1" s="1"/>
  <c r="AV591" i="1"/>
  <c r="CB1739" i="1"/>
  <c r="CD1738" i="1"/>
  <c r="CD1739" i="1" s="1"/>
  <c r="AJ479" i="1"/>
  <c r="AL478" i="1"/>
  <c r="AL479" i="1" s="1"/>
  <c r="AZ1550" i="1"/>
  <c r="BB1549" i="1"/>
  <c r="BB1550" i="1" s="1"/>
  <c r="BH1529" i="1"/>
  <c r="BJ1528" i="1"/>
  <c r="BJ1529" i="1" s="1"/>
  <c r="BX1851" i="1"/>
  <c r="BZ1850" i="1"/>
  <c r="BZ1851" i="1" s="1"/>
  <c r="BD2201" i="1"/>
  <c r="BF2200" i="1"/>
  <c r="BF2201" i="1" s="1"/>
  <c r="BN1969" i="1"/>
  <c r="BN1970" i="1" s="1"/>
  <c r="BL1970" i="1"/>
  <c r="Z1528" i="1"/>
  <c r="Z1529" i="1" s="1"/>
  <c r="X1529" i="1"/>
  <c r="AZ1816" i="1"/>
  <c r="BB1815" i="1"/>
  <c r="BB1816" i="1" s="1"/>
  <c r="L472" i="1"/>
  <c r="N471" i="1"/>
  <c r="N472" i="1" s="1"/>
  <c r="BH2166" i="1"/>
  <c r="BJ2165" i="1"/>
  <c r="BJ2166" i="1" s="1"/>
  <c r="BN1528" i="1"/>
  <c r="BN1529" i="1" s="1"/>
  <c r="BL1529" i="1"/>
  <c r="AX415" i="1"/>
  <c r="AX416" i="1" s="1"/>
  <c r="AV416" i="1"/>
  <c r="H2600" i="1"/>
  <c r="J2599" i="1"/>
  <c r="J2600" i="1" s="1"/>
  <c r="P1445" i="1"/>
  <c r="R1444" i="1"/>
  <c r="R1445" i="1" s="1"/>
  <c r="N541" i="1"/>
  <c r="N542" i="1" s="1"/>
  <c r="L542" i="1"/>
  <c r="H1214" i="1"/>
  <c r="J1213" i="1"/>
  <c r="J1214" i="1" s="1"/>
  <c r="AD968" i="1"/>
  <c r="AD969" i="1" s="1"/>
  <c r="AB969" i="1"/>
  <c r="H752" i="1"/>
  <c r="J751" i="1"/>
  <c r="J752" i="1" s="1"/>
  <c r="T1942" i="1"/>
  <c r="V1941" i="1"/>
  <c r="V1942" i="1" s="1"/>
  <c r="AF1165" i="1"/>
  <c r="AH1164" i="1"/>
  <c r="AH1165" i="1" s="1"/>
  <c r="AD282" i="1"/>
  <c r="AD283" i="1" s="1"/>
  <c r="AB283" i="1"/>
  <c r="BT1676" i="1"/>
  <c r="BV1675" i="1"/>
  <c r="BV1676" i="1" s="1"/>
  <c r="CB1816" i="1"/>
  <c r="CD1815" i="1"/>
  <c r="CD1816" i="1" s="1"/>
  <c r="AZ283" i="1"/>
  <c r="BB282" i="1"/>
  <c r="BB283" i="1" s="1"/>
  <c r="AB2488" i="1"/>
  <c r="AD2487" i="1"/>
  <c r="AD2488" i="1" s="1"/>
  <c r="BZ1787" i="1"/>
  <c r="BZ1788" i="1" s="1"/>
  <c r="BX1788" i="1"/>
  <c r="BZ1892" i="1"/>
  <c r="BZ1893" i="1" s="1"/>
  <c r="BX1893" i="1"/>
  <c r="AV2103" i="1"/>
  <c r="AX2102" i="1"/>
  <c r="AX2103" i="1" s="1"/>
  <c r="AV2418" i="1"/>
  <c r="AX2417" i="1"/>
  <c r="AX2418" i="1" s="1"/>
  <c r="N1528" i="1"/>
  <c r="N1529" i="1" s="1"/>
  <c r="L1529" i="1"/>
  <c r="CF1998" i="1"/>
  <c r="CH1997" i="1"/>
  <c r="CH1998" i="1" s="1"/>
  <c r="AV1634" i="1"/>
  <c r="AX1633" i="1"/>
  <c r="AX1634" i="1" s="1"/>
  <c r="CB2488" i="1"/>
  <c r="CD2487" i="1"/>
  <c r="CD2488" i="1" s="1"/>
  <c r="AL373" i="1"/>
  <c r="AL374" i="1" s="1"/>
  <c r="AJ374" i="1"/>
  <c r="CB1144" i="1"/>
  <c r="CD1143" i="1"/>
  <c r="CD1144" i="1" s="1"/>
  <c r="P1158" i="1"/>
  <c r="R1157" i="1"/>
  <c r="R1158" i="1" s="1"/>
  <c r="AZ752" i="1"/>
  <c r="BB751" i="1"/>
  <c r="BB752" i="1" s="1"/>
  <c r="T2012" i="1"/>
  <c r="V2011" i="1"/>
  <c r="V2012" i="1" s="1"/>
  <c r="AJ1809" i="1"/>
  <c r="AL1808" i="1"/>
  <c r="AL1809" i="1" s="1"/>
  <c r="AT471" i="1"/>
  <c r="AT472" i="1" s="1"/>
  <c r="AR472" i="1"/>
  <c r="AT464" i="1"/>
  <c r="AT465" i="1" s="1"/>
  <c r="AR465" i="1"/>
  <c r="Z1178" i="1"/>
  <c r="Z1179" i="1" s="1"/>
  <c r="X1179" i="1"/>
  <c r="AB1417" i="1"/>
  <c r="AD1416" i="1"/>
  <c r="AD1417" i="1" s="1"/>
  <c r="AJ1543" i="1"/>
  <c r="AL1542" i="1"/>
  <c r="AL1543" i="1" s="1"/>
  <c r="BD325" i="1"/>
  <c r="BF324" i="1"/>
  <c r="BF325" i="1" s="1"/>
  <c r="CF521" i="1"/>
  <c r="CH520" i="1"/>
  <c r="CH521" i="1" s="1"/>
  <c r="BV1353" i="1"/>
  <c r="BV1354" i="1" s="1"/>
  <c r="BT1354" i="1"/>
  <c r="AF297" i="1"/>
  <c r="AH296" i="1"/>
  <c r="AH297" i="1" s="1"/>
  <c r="H2593" i="1"/>
  <c r="J2592" i="1"/>
  <c r="J2593" i="1" s="1"/>
  <c r="AR2278" i="1"/>
  <c r="AT2277" i="1"/>
  <c r="AT2278" i="1" s="1"/>
  <c r="AZ521" i="1"/>
  <c r="BB520" i="1"/>
  <c r="BB521" i="1" s="1"/>
  <c r="AN843" i="1"/>
  <c r="AP842" i="1"/>
  <c r="AP843" i="1" s="1"/>
  <c r="AP639" i="1"/>
  <c r="AP640" i="1" s="1"/>
  <c r="AN640" i="1"/>
  <c r="AZ367" i="1"/>
  <c r="BB366" i="1"/>
  <c r="BB367" i="1" s="1"/>
  <c r="AT1164" i="1"/>
  <c r="AT1165" i="1" s="1"/>
  <c r="AR1165" i="1"/>
  <c r="AT1402" i="1"/>
  <c r="AT1403" i="1" s="1"/>
  <c r="AR1403" i="1"/>
  <c r="AT2452" i="1"/>
  <c r="AT2453" i="1" s="1"/>
  <c r="AR2453" i="1"/>
  <c r="BD2292" i="1"/>
  <c r="BF2291" i="1"/>
  <c r="BF2292" i="1" s="1"/>
  <c r="X2173" i="1"/>
  <c r="Z2172" i="1"/>
  <c r="Z2173" i="1" s="1"/>
  <c r="BH2467" i="1"/>
  <c r="BJ2466" i="1"/>
  <c r="BJ2467" i="1" s="1"/>
  <c r="BB331" i="1"/>
  <c r="BB332" i="1" s="1"/>
  <c r="AZ332" i="1"/>
  <c r="N2025" i="1"/>
  <c r="N2026" i="1" s="1"/>
  <c r="L2026" i="1"/>
  <c r="V1402" i="1"/>
  <c r="V1403" i="1" s="1"/>
  <c r="T1403" i="1"/>
  <c r="L1116" i="1"/>
  <c r="N1115" i="1"/>
  <c r="N1116" i="1" s="1"/>
  <c r="BV2095" i="1"/>
  <c r="BV2096" i="1" s="1"/>
  <c r="BT2096" i="1"/>
  <c r="Z1703" i="1"/>
  <c r="Z1704" i="1" s="1"/>
  <c r="X1704" i="1"/>
  <c r="BV2487" i="1"/>
  <c r="BV2488" i="1" s="1"/>
  <c r="BT2488" i="1"/>
  <c r="BF2186" i="1"/>
  <c r="BF2187" i="1" s="1"/>
  <c r="BD2187" i="1"/>
  <c r="T773" i="1"/>
  <c r="V772" i="1"/>
  <c r="V773" i="1" s="1"/>
  <c r="AP366" i="1"/>
  <c r="AP367" i="1" s="1"/>
  <c r="AN367" i="1"/>
  <c r="CD1752" i="1"/>
  <c r="CD1753" i="1" s="1"/>
  <c r="CB1753" i="1"/>
  <c r="CH1927" i="1"/>
  <c r="CH1928" i="1" s="1"/>
  <c r="CF1928" i="1"/>
  <c r="T2558" i="1"/>
  <c r="V2557" i="1"/>
  <c r="V2558" i="1" s="1"/>
  <c r="Z884" i="1"/>
  <c r="Z885" i="1" s="1"/>
  <c r="X885" i="1"/>
  <c r="BF310" i="1"/>
  <c r="BF311" i="1" s="1"/>
  <c r="BD311" i="1"/>
  <c r="BP1389" i="1"/>
  <c r="BR1388" i="1"/>
  <c r="BR1389" i="1" s="1"/>
  <c r="AH1395" i="1"/>
  <c r="AH1396" i="1" s="1"/>
  <c r="AF1396" i="1"/>
  <c r="AD2158" i="1"/>
  <c r="AD2159" i="1" s="1"/>
  <c r="AB2159" i="1"/>
  <c r="L1753" i="1"/>
  <c r="N1752" i="1"/>
  <c r="N1753" i="1" s="1"/>
  <c r="BZ1500" i="1"/>
  <c r="BZ1501" i="1" s="1"/>
  <c r="BX1501" i="1"/>
  <c r="AL569" i="1"/>
  <c r="AL570" i="1" s="1"/>
  <c r="AJ570" i="1"/>
  <c r="AN899" i="1"/>
  <c r="AP898" i="1"/>
  <c r="AP899" i="1" s="1"/>
  <c r="P1844" i="1"/>
  <c r="R1843" i="1"/>
  <c r="R1844" i="1" s="1"/>
  <c r="AX562" i="1"/>
  <c r="AX563" i="1" s="1"/>
  <c r="AV563" i="1"/>
  <c r="BT1802" i="1"/>
  <c r="BV1801" i="1"/>
  <c r="BV1802" i="1" s="1"/>
  <c r="AL254" i="1"/>
  <c r="AL255" i="1" s="1"/>
  <c r="AJ255" i="1"/>
  <c r="AR654" i="1"/>
  <c r="AT653" i="1"/>
  <c r="AT654" i="1" s="1"/>
  <c r="AR339" i="1"/>
  <c r="AT338" i="1"/>
  <c r="AT339" i="1" s="1"/>
  <c r="BH1389" i="1"/>
  <c r="BJ1388" i="1"/>
  <c r="BJ1389" i="1" s="1"/>
  <c r="AT562" i="1"/>
  <c r="AT563" i="1" s="1"/>
  <c r="AR563" i="1"/>
  <c r="BP2166" i="1"/>
  <c r="BR2165" i="1"/>
  <c r="BR2166" i="1" s="1"/>
  <c r="BB1780" i="1"/>
  <c r="BB1781" i="1" s="1"/>
  <c r="AZ1781" i="1"/>
  <c r="BN2438" i="1"/>
  <c r="BN2439" i="1" s="1"/>
  <c r="BL2439" i="1"/>
  <c r="BB1913" i="1"/>
  <c r="BB1914" i="1" s="1"/>
  <c r="AZ1914" i="1"/>
  <c r="AN381" i="1"/>
  <c r="AP380" i="1"/>
  <c r="AP381" i="1" s="1"/>
  <c r="BF1542" i="1"/>
  <c r="BF1543" i="1" s="1"/>
  <c r="BD1543" i="1"/>
  <c r="BJ1521" i="1"/>
  <c r="BJ1522" i="1" s="1"/>
  <c r="BH1522" i="1"/>
  <c r="BX1319" i="1"/>
  <c r="BZ1318" i="1"/>
  <c r="BZ1319" i="1" s="1"/>
  <c r="AX1752" i="1"/>
  <c r="AX1753" i="1" s="1"/>
  <c r="AV1753" i="1"/>
  <c r="AZ2460" i="1"/>
  <c r="BB2459" i="1"/>
  <c r="BB2460" i="1" s="1"/>
  <c r="AX1640" i="1"/>
  <c r="AX1641" i="1" s="1"/>
  <c r="AV1641" i="1"/>
  <c r="AV2565" i="1"/>
  <c r="AX2564" i="1"/>
  <c r="AX2565" i="1" s="1"/>
  <c r="AR2565" i="1"/>
  <c r="AT2564" i="1"/>
  <c r="AT2565" i="1" s="1"/>
  <c r="BZ1605" i="1"/>
  <c r="BZ1606" i="1" s="1"/>
  <c r="BX1606" i="1"/>
  <c r="BZ2137" i="1"/>
  <c r="BZ2138" i="1" s="1"/>
  <c r="BX2138" i="1"/>
  <c r="CB2558" i="1"/>
  <c r="CD2557" i="1"/>
  <c r="CD2558" i="1" s="1"/>
  <c r="X2425" i="1"/>
  <c r="Z2424" i="1"/>
  <c r="Z2425" i="1" s="1"/>
  <c r="H794" i="1"/>
  <c r="J793" i="1"/>
  <c r="J794" i="1" s="1"/>
  <c r="X2005" i="1"/>
  <c r="Z2004" i="1"/>
  <c r="Z2005" i="1" s="1"/>
  <c r="Z1619" i="1"/>
  <c r="Z1620" i="1" s="1"/>
  <c r="X1620" i="1"/>
  <c r="BJ2144" i="1"/>
  <c r="BJ2145" i="1" s="1"/>
  <c r="BH2145" i="1"/>
  <c r="BJ2550" i="1"/>
  <c r="BJ2551" i="1" s="1"/>
  <c r="BH2551" i="1"/>
  <c r="AP2032" i="1"/>
  <c r="AP2033" i="1" s="1"/>
  <c r="AN2033" i="1"/>
  <c r="CB2271" i="1"/>
  <c r="CD2270" i="1"/>
  <c r="CD2271" i="1" s="1"/>
  <c r="AL2291" i="1"/>
  <c r="AL2292" i="1" s="1"/>
  <c r="AJ2292" i="1"/>
  <c r="BJ1346" i="1"/>
  <c r="BJ1347" i="1" s="1"/>
  <c r="BH1347" i="1"/>
  <c r="AP527" i="1"/>
  <c r="AP528" i="1" s="1"/>
  <c r="AN528" i="1"/>
  <c r="BP1522" i="1"/>
  <c r="BR1521" i="1"/>
  <c r="BR1522" i="1" s="1"/>
  <c r="AP2543" i="1"/>
  <c r="AP2544" i="1" s="1"/>
  <c r="AN2544" i="1"/>
  <c r="AF465" i="1"/>
  <c r="AH464" i="1"/>
  <c r="AH465" i="1" s="1"/>
  <c r="P1627" i="1"/>
  <c r="R1626" i="1"/>
  <c r="R1627" i="1" s="1"/>
  <c r="T2502" i="1"/>
  <c r="V2501" i="1"/>
  <c r="V2502" i="1" s="1"/>
  <c r="AJ2411" i="1"/>
  <c r="AL2410" i="1"/>
  <c r="AL2411" i="1" s="1"/>
  <c r="AZ1571" i="1"/>
  <c r="BB1570" i="1"/>
  <c r="BB1571" i="1" s="1"/>
  <c r="AT800" i="1"/>
  <c r="AT801" i="1" s="1"/>
  <c r="AR801" i="1"/>
  <c r="BT2579" i="1"/>
  <c r="BV2578" i="1"/>
  <c r="BV2579" i="1" s="1"/>
  <c r="BR1619" i="1"/>
  <c r="BR1620" i="1" s="1"/>
  <c r="BP1620" i="1"/>
  <c r="BD1431" i="1"/>
  <c r="BF1430" i="1"/>
  <c r="BF1431" i="1" s="1"/>
  <c r="BN2466" i="1"/>
  <c r="BN2467" i="1" s="1"/>
  <c r="BL2467" i="1"/>
  <c r="N1570" i="1"/>
  <c r="N1571" i="1" s="1"/>
  <c r="L1571" i="1"/>
  <c r="BH1536" i="1"/>
  <c r="BJ1535" i="1"/>
  <c r="BJ1536" i="1" s="1"/>
  <c r="BX1662" i="1"/>
  <c r="BZ1661" i="1"/>
  <c r="BZ1662" i="1" s="1"/>
  <c r="N1094" i="1"/>
  <c r="N1095" i="1" s="1"/>
  <c r="L1095" i="1"/>
  <c r="BB1724" i="1"/>
  <c r="BB1725" i="1" s="1"/>
  <c r="AZ1725" i="1"/>
  <c r="AJ276" i="1"/>
  <c r="AL275" i="1"/>
  <c r="AL276" i="1" s="1"/>
  <c r="BR982" i="1"/>
  <c r="BR983" i="1" s="1"/>
  <c r="BP983" i="1"/>
  <c r="BP1585" i="1"/>
  <c r="BR1584" i="1"/>
  <c r="BR1585" i="1" s="1"/>
  <c r="T2264" i="1"/>
  <c r="V2263" i="1"/>
  <c r="V2264" i="1" s="1"/>
  <c r="Z1542" i="1"/>
  <c r="Z1543" i="1" s="1"/>
  <c r="X1543" i="1"/>
  <c r="BJ324" i="1"/>
  <c r="BJ325" i="1" s="1"/>
  <c r="BH325" i="1"/>
  <c r="BZ1507" i="1"/>
  <c r="BZ1508" i="1" s="1"/>
  <c r="BX1508" i="1"/>
  <c r="BB1094" i="1"/>
  <c r="BB1095" i="1" s="1"/>
  <c r="AZ1095" i="1"/>
  <c r="BV1423" i="1"/>
  <c r="BV1424" i="1" s="1"/>
  <c r="BT1424" i="1"/>
  <c r="AB1067" i="1"/>
  <c r="AD1066" i="1"/>
  <c r="AD1067" i="1" s="1"/>
  <c r="BD2131" i="1"/>
  <c r="BF2130" i="1"/>
  <c r="BF2131" i="1" s="1"/>
  <c r="BB786" i="1"/>
  <c r="BB787" i="1" s="1"/>
  <c r="AZ787" i="1"/>
  <c r="AP1808" i="1"/>
  <c r="AP1809" i="1" s="1"/>
  <c r="AN1809" i="1"/>
  <c r="AZ1494" i="1"/>
  <c r="BB1493" i="1"/>
  <c r="BB1494" i="1" s="1"/>
  <c r="BN2214" i="1"/>
  <c r="BN2215" i="1" s="1"/>
  <c r="BL2215" i="1"/>
  <c r="AX1619" i="1"/>
  <c r="AX1620" i="1" s="1"/>
  <c r="AV1620" i="1"/>
  <c r="AT1290" i="1"/>
  <c r="AT1291" i="1" s="1"/>
  <c r="AR1291" i="1"/>
  <c r="AN2439" i="1"/>
  <c r="AP2438" i="1"/>
  <c r="AP2439" i="1" s="1"/>
  <c r="BN646" i="1"/>
  <c r="BN647" i="1" s="1"/>
  <c r="BL647" i="1"/>
  <c r="CD2130" i="1"/>
  <c r="CD2131" i="1" s="1"/>
  <c r="CB2131" i="1"/>
  <c r="P283" i="1"/>
  <c r="R282" i="1"/>
  <c r="R283" i="1" s="1"/>
  <c r="BP2516" i="1"/>
  <c r="BR2515" i="1"/>
  <c r="BR2516" i="1" s="1"/>
  <c r="BD1774" i="1"/>
  <c r="BF1773" i="1"/>
  <c r="BF1774" i="1" s="1"/>
  <c r="Z1794" i="1"/>
  <c r="Z1795" i="1" s="1"/>
  <c r="X1795" i="1"/>
  <c r="AX1696" i="1"/>
  <c r="AX1697" i="1" s="1"/>
  <c r="AV1697" i="1"/>
  <c r="CB1235" i="1"/>
  <c r="CD1234" i="1"/>
  <c r="CD1235" i="1" s="1"/>
  <c r="N1283" i="1"/>
  <c r="N1284" i="1" s="1"/>
  <c r="L1284" i="1"/>
  <c r="AJ2502" i="1"/>
  <c r="AL2501" i="1"/>
  <c r="AL2502" i="1" s="1"/>
  <c r="BN2522" i="1"/>
  <c r="BN2523" i="1" s="1"/>
  <c r="BL2523" i="1"/>
  <c r="BL2138" i="1"/>
  <c r="BN2137" i="1"/>
  <c r="BN2138" i="1" s="1"/>
  <c r="BB1269" i="1"/>
  <c r="BB1270" i="1" s="1"/>
  <c r="AZ1270" i="1"/>
  <c r="Z2361" i="1"/>
  <c r="Z2362" i="1" s="1"/>
  <c r="X2362" i="1"/>
  <c r="BJ2368" i="1"/>
  <c r="BJ2369" i="1" s="1"/>
  <c r="BH2369" i="1"/>
  <c r="J555" i="1"/>
  <c r="J556" i="1" s="1"/>
  <c r="H556" i="1"/>
  <c r="BN2494" i="1"/>
  <c r="BN2495" i="1" s="1"/>
  <c r="BL2495" i="1"/>
  <c r="AL1283" i="1"/>
  <c r="AL1284" i="1" s="1"/>
  <c r="AJ1284" i="1"/>
  <c r="AR311" i="1"/>
  <c r="AT310" i="1"/>
  <c r="AT311" i="1" s="1"/>
  <c r="J513" i="1"/>
  <c r="J514" i="1" s="1"/>
  <c r="H514" i="1"/>
  <c r="R1892" i="1"/>
  <c r="R1893" i="1" s="1"/>
  <c r="P1893" i="1"/>
  <c r="AT1416" i="1"/>
  <c r="AT1417" i="1" s="1"/>
  <c r="AR1417" i="1"/>
  <c r="AJ1627" i="1"/>
  <c r="AL1626" i="1"/>
  <c r="AL1627" i="1" s="1"/>
  <c r="P2271" i="1"/>
  <c r="R2270" i="1"/>
  <c r="R2271" i="1" s="1"/>
  <c r="AH2375" i="1"/>
  <c r="AH2376" i="1" s="1"/>
  <c r="AF2376" i="1"/>
  <c r="BD1914" i="1"/>
  <c r="BF1913" i="1"/>
  <c r="BF1914" i="1" s="1"/>
  <c r="Z765" i="1"/>
  <c r="Z766" i="1" s="1"/>
  <c r="X766" i="1"/>
  <c r="BT2236" i="1"/>
  <c r="BV2235" i="1"/>
  <c r="BV2236" i="1" s="1"/>
  <c r="AL1584" i="1"/>
  <c r="AL1585" i="1" s="1"/>
  <c r="AJ1585" i="1"/>
  <c r="AR2397" i="1"/>
  <c r="AT2396" i="1"/>
  <c r="AT2397" i="1" s="1"/>
  <c r="AL1962" i="1"/>
  <c r="AL1963" i="1" s="1"/>
  <c r="AJ1963" i="1"/>
  <c r="N1913" i="1"/>
  <c r="N1914" i="1" s="1"/>
  <c r="L1914" i="1"/>
  <c r="AJ1515" i="1"/>
  <c r="AL1514" i="1"/>
  <c r="AL1515" i="1" s="1"/>
  <c r="H724" i="1"/>
  <c r="J723" i="1"/>
  <c r="J724" i="1" s="1"/>
  <c r="AL835" i="1"/>
  <c r="AL836" i="1" s="1"/>
  <c r="AJ836" i="1"/>
  <c r="J1444" i="1"/>
  <c r="J1445" i="1" s="1"/>
  <c r="H1445" i="1"/>
  <c r="AD856" i="1"/>
  <c r="AD857" i="1" s="1"/>
  <c r="AB857" i="1"/>
  <c r="R1717" i="1"/>
  <c r="R1718" i="1" s="1"/>
  <c r="P1718" i="1"/>
  <c r="R1339" i="1"/>
  <c r="R1340" i="1" s="1"/>
  <c r="P1340" i="1"/>
  <c r="P1116" i="1"/>
  <c r="R1115" i="1"/>
  <c r="R1116" i="1" s="1"/>
  <c r="J2151" i="1"/>
  <c r="J2152" i="1" s="1"/>
  <c r="H2152" i="1"/>
  <c r="BR1689" i="1"/>
  <c r="BR1690" i="1" s="1"/>
  <c r="BP1690" i="1"/>
  <c r="Z1269" i="1"/>
  <c r="Z1270" i="1" s="1"/>
  <c r="X1270" i="1"/>
  <c r="AP387" i="1"/>
  <c r="AP388" i="1" s="1"/>
  <c r="AN388" i="1"/>
  <c r="AB297" i="1"/>
  <c r="AD296" i="1"/>
  <c r="AD297" i="1" s="1"/>
  <c r="BX2096" i="1"/>
  <c r="BZ2095" i="1"/>
  <c r="BZ2096" i="1" s="1"/>
  <c r="T1830" i="1"/>
  <c r="V1829" i="1"/>
  <c r="V1830" i="1" s="1"/>
  <c r="V2235" i="1"/>
  <c r="V2236" i="1" s="1"/>
  <c r="T2236" i="1"/>
  <c r="L1858" i="1"/>
  <c r="N1857" i="1"/>
  <c r="N1858" i="1" s="1"/>
  <c r="J1150" i="1"/>
  <c r="J1151" i="1" s="1"/>
  <c r="H1151" i="1"/>
  <c r="BV2025" i="1"/>
  <c r="BV2026" i="1" s="1"/>
  <c r="BT2026" i="1"/>
  <c r="BT2187" i="1"/>
  <c r="BV2186" i="1"/>
  <c r="BV2187" i="1" s="1"/>
  <c r="T1613" i="1"/>
  <c r="V1612" i="1"/>
  <c r="V1613" i="1" s="1"/>
  <c r="BF702" i="1"/>
  <c r="BF703" i="1" s="1"/>
  <c r="BD703" i="1"/>
  <c r="P367" i="1"/>
  <c r="R366" i="1"/>
  <c r="R367" i="1" s="1"/>
  <c r="AF738" i="1"/>
  <c r="AH737" i="1"/>
  <c r="AH738" i="1" s="1"/>
  <c r="P2096" i="1"/>
  <c r="R2095" i="1"/>
  <c r="R2096" i="1" s="1"/>
  <c r="BF1955" i="1"/>
  <c r="BF1956" i="1" s="1"/>
  <c r="BD1956" i="1"/>
  <c r="L1585" i="1"/>
  <c r="N1584" i="1"/>
  <c r="N1585" i="1" s="1"/>
  <c r="P2131" i="1"/>
  <c r="R2130" i="1"/>
  <c r="R2131" i="1" s="1"/>
  <c r="BD1746" i="1"/>
  <c r="BF1745" i="1"/>
  <c r="BF1746" i="1" s="1"/>
  <c r="AH807" i="1"/>
  <c r="AH808" i="1" s="1"/>
  <c r="AF808" i="1"/>
  <c r="AP632" i="1"/>
  <c r="AP633" i="1" s="1"/>
  <c r="AN633" i="1"/>
  <c r="AJ1361" i="1"/>
  <c r="AL1360" i="1"/>
  <c r="AL1361" i="1" s="1"/>
  <c r="BB870" i="1"/>
  <c r="BB871" i="1" s="1"/>
  <c r="AZ871" i="1"/>
  <c r="J394" i="1"/>
  <c r="J395" i="1" s="1"/>
  <c r="H395" i="1"/>
  <c r="AH2389" i="1"/>
  <c r="AH2390" i="1" s="1"/>
  <c r="AF2390" i="1"/>
  <c r="BT2348" i="1"/>
  <c r="BV2347" i="1"/>
  <c r="BV2348" i="1" s="1"/>
  <c r="V2109" i="1"/>
  <c r="V2110" i="1" s="1"/>
  <c r="T2110" i="1"/>
  <c r="AZ633" i="1"/>
  <c r="BB632" i="1"/>
  <c r="BB633" i="1" s="1"/>
  <c r="T1858" i="1"/>
  <c r="V1857" i="1"/>
  <c r="V1858" i="1" s="1"/>
  <c r="N1794" i="1"/>
  <c r="N1795" i="1" s="1"/>
  <c r="L1795" i="1"/>
  <c r="H2173" i="1"/>
  <c r="J2172" i="1"/>
  <c r="J2173" i="1" s="1"/>
  <c r="P2250" i="1"/>
  <c r="R2249" i="1"/>
  <c r="R2250" i="1" s="1"/>
  <c r="BV2088" i="1"/>
  <c r="BV2089" i="1" s="1"/>
  <c r="BT2089" i="1"/>
  <c r="AH1416" i="1"/>
  <c r="AH1417" i="1" s="1"/>
  <c r="AF1417" i="1"/>
  <c r="AF2404" i="1"/>
  <c r="AH2403" i="1"/>
  <c r="AH2404" i="1" s="1"/>
  <c r="BT2390" i="1"/>
  <c r="BV2389" i="1"/>
  <c r="BV2390" i="1" s="1"/>
  <c r="AT408" i="1"/>
  <c r="AT409" i="1" s="1"/>
  <c r="AR409" i="1"/>
  <c r="AJ1907" i="1"/>
  <c r="AL1906" i="1"/>
  <c r="AL1907" i="1" s="1"/>
  <c r="AL2032" i="1"/>
  <c r="AL2033" i="1" s="1"/>
  <c r="AJ2033" i="1"/>
  <c r="BT2047" i="1"/>
  <c r="BV2046" i="1"/>
  <c r="BV2047" i="1" s="1"/>
  <c r="V2074" i="1"/>
  <c r="V2075" i="1" s="1"/>
  <c r="T2075" i="1"/>
  <c r="AP1129" i="1"/>
  <c r="AP1130" i="1" s="1"/>
  <c r="AN1130" i="1"/>
  <c r="BP1844" i="1"/>
  <c r="BR1843" i="1"/>
  <c r="BR1844" i="1" s="1"/>
  <c r="BX2187" i="1"/>
  <c r="BZ2186" i="1"/>
  <c r="BZ2187" i="1" s="1"/>
  <c r="AX1507" i="1"/>
  <c r="AX1508" i="1" s="1"/>
  <c r="AV1508" i="1"/>
  <c r="BP1837" i="1"/>
  <c r="BR1836" i="1"/>
  <c r="BR1837" i="1" s="1"/>
  <c r="H731" i="1"/>
  <c r="J730" i="1"/>
  <c r="J731" i="1" s="1"/>
  <c r="BP1781" i="1"/>
  <c r="BR1780" i="1"/>
  <c r="BR1781" i="1" s="1"/>
  <c r="AD1255" i="1"/>
  <c r="AD1256" i="1" s="1"/>
  <c r="AB1256" i="1"/>
  <c r="BD689" i="1"/>
  <c r="BF688" i="1"/>
  <c r="BF689" i="1" s="1"/>
  <c r="AD366" i="1"/>
  <c r="AD367" i="1" s="1"/>
  <c r="AB367" i="1"/>
  <c r="AX275" i="1"/>
  <c r="AX276" i="1" s="1"/>
  <c r="AV276" i="1"/>
  <c r="BD1732" i="1"/>
  <c r="BF1731" i="1"/>
  <c r="BF1732" i="1" s="1"/>
  <c r="V2333" i="1"/>
  <c r="V2334" i="1" s="1"/>
  <c r="T2334" i="1"/>
  <c r="BF870" i="1"/>
  <c r="BF871" i="1" s="1"/>
  <c r="BD871" i="1"/>
  <c r="AB1893" i="1"/>
  <c r="AD1892" i="1"/>
  <c r="AD1893" i="1" s="1"/>
  <c r="BF492" i="1"/>
  <c r="BF493" i="1" s="1"/>
  <c r="BD493" i="1"/>
  <c r="BV1787" i="1"/>
  <c r="BV1788" i="1" s="1"/>
  <c r="BT1788" i="1"/>
  <c r="AJ1781" i="1"/>
  <c r="AL1780" i="1"/>
  <c r="AL1781" i="1" s="1"/>
  <c r="AD2179" i="1"/>
  <c r="AD2180" i="1" s="1"/>
  <c r="AB2180" i="1"/>
  <c r="X2082" i="1"/>
  <c r="Z2081" i="1"/>
  <c r="Z2082" i="1" s="1"/>
  <c r="AB2040" i="1"/>
  <c r="AD2039" i="1"/>
  <c r="AD2040" i="1" s="1"/>
  <c r="X1158" i="1"/>
  <c r="Z1157" i="1"/>
  <c r="Z1158" i="1" s="1"/>
  <c r="BZ2018" i="1"/>
  <c r="BZ2019" i="1" s="1"/>
  <c r="BX2019" i="1"/>
  <c r="AB1557" i="1"/>
  <c r="AD1556" i="1"/>
  <c r="AD1557" i="1" s="1"/>
  <c r="AZ654" i="1"/>
  <c r="BB653" i="1"/>
  <c r="BB654" i="1" s="1"/>
  <c r="AJ850" i="1"/>
  <c r="AL849" i="1"/>
  <c r="AL850" i="1" s="1"/>
  <c r="T885" i="1"/>
  <c r="V884" i="1"/>
  <c r="V885" i="1" s="1"/>
  <c r="BP1767" i="1"/>
  <c r="BR1766" i="1"/>
  <c r="BR1767" i="1" s="1"/>
  <c r="X528" i="1"/>
  <c r="Z527" i="1"/>
  <c r="Z528" i="1" s="1"/>
  <c r="R1458" i="1"/>
  <c r="R1459" i="1" s="1"/>
  <c r="P1459" i="1"/>
  <c r="R856" i="1"/>
  <c r="R857" i="1" s="1"/>
  <c r="P857" i="1"/>
  <c r="AT317" i="1"/>
  <c r="AT318" i="1" s="1"/>
  <c r="AR318" i="1"/>
  <c r="T1963" i="1"/>
  <c r="V1962" i="1"/>
  <c r="V1963" i="1" s="1"/>
  <c r="AD1605" i="1"/>
  <c r="AD1606" i="1" s="1"/>
  <c r="AB1606" i="1"/>
  <c r="AN1375" i="1"/>
  <c r="AP1374" i="1"/>
  <c r="AP1375" i="1" s="1"/>
  <c r="H563" i="1"/>
  <c r="J562" i="1"/>
  <c r="J563" i="1" s="1"/>
  <c r="R506" i="1"/>
  <c r="R507" i="1" s="1"/>
  <c r="P507" i="1"/>
  <c r="BN2249" i="1"/>
  <c r="BN2250" i="1" s="1"/>
  <c r="BL2250" i="1"/>
  <c r="AB1592" i="1"/>
  <c r="AD1591" i="1"/>
  <c r="AD1592" i="1" s="1"/>
  <c r="AN2565" i="1"/>
  <c r="AP2564" i="1"/>
  <c r="AP2565" i="1" s="1"/>
  <c r="AD2340" i="1"/>
  <c r="AD2341" i="1" s="1"/>
  <c r="AB2341" i="1"/>
  <c r="J2403" i="1"/>
  <c r="J2404" i="1" s="1"/>
  <c r="H2404" i="1"/>
  <c r="AD1976" i="1"/>
  <c r="AD1977" i="1" s="1"/>
  <c r="AB1977" i="1"/>
  <c r="AP1353" i="1"/>
  <c r="AP1354" i="1" s="1"/>
  <c r="AN1354" i="1"/>
  <c r="AL2081" i="1"/>
  <c r="AL2082" i="1" s="1"/>
  <c r="AJ2082" i="1"/>
  <c r="BZ2592" i="1"/>
  <c r="BZ2593" i="1" s="1"/>
  <c r="BX2593" i="1"/>
  <c r="AB1564" i="1"/>
  <c r="AD1563" i="1"/>
  <c r="AD1564" i="1" s="1"/>
  <c r="AJ1417" i="1"/>
  <c r="AL1416" i="1"/>
  <c r="AL1417" i="1" s="1"/>
  <c r="AH1213" i="1"/>
  <c r="AH1214" i="1" s="1"/>
  <c r="AF1214" i="1"/>
  <c r="BF821" i="1"/>
  <c r="BF822" i="1" s="1"/>
  <c r="BD822" i="1"/>
  <c r="BP2061" i="1"/>
  <c r="BR2060" i="1"/>
  <c r="BR2061" i="1" s="1"/>
  <c r="AF1466" i="1"/>
  <c r="AH1465" i="1"/>
  <c r="AH1466" i="1" s="1"/>
  <c r="AB1788" i="1"/>
  <c r="AD1787" i="1"/>
  <c r="AD1788" i="1" s="1"/>
  <c r="AT2529" i="1"/>
  <c r="AT2530" i="1" s="1"/>
  <c r="AR2530" i="1"/>
  <c r="X661" i="1"/>
  <c r="Z660" i="1"/>
  <c r="Z661" i="1" s="1"/>
  <c r="AZ2432" i="1"/>
  <c r="BB2431" i="1"/>
  <c r="BB2432" i="1" s="1"/>
  <c r="AB1816" i="1"/>
  <c r="AD1815" i="1"/>
  <c r="AD1816" i="1" s="1"/>
  <c r="Z2508" i="1"/>
  <c r="Z2509" i="1" s="1"/>
  <c r="X2509" i="1"/>
  <c r="N2109" i="1"/>
  <c r="N2110" i="1" s="1"/>
  <c r="L2110" i="1"/>
  <c r="AF934" i="1"/>
  <c r="AH933" i="1"/>
  <c r="AH934" i="1" s="1"/>
  <c r="V688" i="1"/>
  <c r="V689" i="1" s="1"/>
  <c r="T689" i="1"/>
  <c r="R884" i="1"/>
  <c r="R885" i="1" s="1"/>
  <c r="P885" i="1"/>
  <c r="Z2067" i="1"/>
  <c r="Z2068" i="1" s="1"/>
  <c r="X2068" i="1"/>
  <c r="N583" i="1"/>
  <c r="N584" i="1" s="1"/>
  <c r="L584" i="1"/>
  <c r="AH1598" i="1"/>
  <c r="AH1599" i="1" s="1"/>
  <c r="AF1599" i="1"/>
  <c r="J1759" i="1"/>
  <c r="J1760" i="1" s="1"/>
  <c r="H1760" i="1"/>
  <c r="AB1123" i="1"/>
  <c r="AD1122" i="1"/>
  <c r="AD1123" i="1" s="1"/>
  <c r="Z2221" i="1"/>
  <c r="Z2222" i="1" s="1"/>
  <c r="X2222" i="1"/>
  <c r="R2123" i="1"/>
  <c r="R2124" i="1" s="1"/>
  <c r="P2124" i="1"/>
  <c r="AX674" i="1"/>
  <c r="AX675" i="1" s="1"/>
  <c r="AV675" i="1"/>
  <c r="AH443" i="1"/>
  <c r="AH444" i="1" s="1"/>
  <c r="AF444" i="1"/>
  <c r="V1752" i="1"/>
  <c r="V1753" i="1" s="1"/>
  <c r="T1753" i="1"/>
  <c r="AH1192" i="1"/>
  <c r="AH1193" i="1" s="1"/>
  <c r="AF1193" i="1"/>
  <c r="AV766" i="1"/>
  <c r="AX765" i="1"/>
  <c r="AX766" i="1" s="1"/>
  <c r="V758" i="1"/>
  <c r="V759" i="1" s="1"/>
  <c r="T759" i="1"/>
  <c r="AD345" i="1"/>
  <c r="AD346" i="1" s="1"/>
  <c r="AB346" i="1"/>
  <c r="J1451" i="1"/>
  <c r="J1452" i="1" s="1"/>
  <c r="H1452" i="1"/>
  <c r="J2529" i="1"/>
  <c r="J2530" i="1" s="1"/>
  <c r="H2530" i="1"/>
  <c r="X2544" i="1"/>
  <c r="Z2543" i="1"/>
  <c r="Z2544" i="1" s="1"/>
  <c r="CH2389" i="1"/>
  <c r="CH2390" i="1" s="1"/>
  <c r="CF2390" i="1"/>
  <c r="AN1431" i="1"/>
  <c r="AP1430" i="1"/>
  <c r="AP1431" i="1" s="1"/>
  <c r="BB1696" i="1"/>
  <c r="BB1697" i="1" s="1"/>
  <c r="AZ1697" i="1"/>
  <c r="Z338" i="1"/>
  <c r="Z339" i="1" s="1"/>
  <c r="X339" i="1"/>
  <c r="BB2389" i="1"/>
  <c r="BB2390" i="1" s="1"/>
  <c r="AZ2390" i="1"/>
  <c r="BR387" i="1"/>
  <c r="BR388" i="1" s="1"/>
  <c r="BP388" i="1"/>
  <c r="BT920" i="1"/>
  <c r="BV919" i="1"/>
  <c r="BV920" i="1" s="1"/>
  <c r="AT1129" i="1"/>
  <c r="AT1130" i="1" s="1"/>
  <c r="AR1130" i="1"/>
  <c r="T346" i="1"/>
  <c r="V345" i="1"/>
  <c r="V346" i="1" s="1"/>
  <c r="CF2516" i="1"/>
  <c r="CH2515" i="1"/>
  <c r="CH2516" i="1" s="1"/>
  <c r="N618" i="1"/>
  <c r="N619" i="1" s="1"/>
  <c r="L619" i="1"/>
  <c r="AR1949" i="1"/>
  <c r="AT1948" i="1"/>
  <c r="AT1949" i="1" s="1"/>
  <c r="X1697" i="1"/>
  <c r="Z1696" i="1"/>
  <c r="Z1697" i="1" s="1"/>
  <c r="T745" i="1"/>
  <c r="V744" i="1"/>
  <c r="V745" i="1" s="1"/>
  <c r="CD1066" i="1"/>
  <c r="CD1067" i="1" s="1"/>
  <c r="CB1067" i="1"/>
  <c r="AN2523" i="1"/>
  <c r="AP2522" i="1"/>
  <c r="AP2523" i="1" s="1"/>
  <c r="AF927" i="1"/>
  <c r="AH926" i="1"/>
  <c r="AH927" i="1" s="1"/>
  <c r="BL1991" i="1"/>
  <c r="BN1990" i="1"/>
  <c r="BN1991" i="1" s="1"/>
  <c r="AB1501" i="1"/>
  <c r="AD1500" i="1"/>
  <c r="AD1501" i="1" s="1"/>
  <c r="AN766" i="1"/>
  <c r="AP765" i="1"/>
  <c r="AP766" i="1" s="1"/>
  <c r="V359" i="1"/>
  <c r="V360" i="1" s="1"/>
  <c r="T360" i="1"/>
  <c r="BB506" i="1"/>
  <c r="BB507" i="1" s="1"/>
  <c r="AZ507" i="1"/>
  <c r="AT842" i="1"/>
  <c r="AT843" i="1" s="1"/>
  <c r="AR843" i="1"/>
  <c r="AP310" i="1"/>
  <c r="AP311" i="1" s="1"/>
  <c r="AN311" i="1"/>
  <c r="AT2291" i="1"/>
  <c r="AT2292" i="1" s="1"/>
  <c r="AR2292" i="1"/>
  <c r="AV822" i="1"/>
  <c r="AX821" i="1"/>
  <c r="AX822" i="1" s="1"/>
  <c r="BP2033" i="1"/>
  <c r="BR2032" i="1"/>
  <c r="BR2033" i="1" s="1"/>
  <c r="AJ1200" i="1"/>
  <c r="AL1199" i="1"/>
  <c r="AL1200" i="1" s="1"/>
  <c r="AP849" i="1"/>
  <c r="AP850" i="1" s="1"/>
  <c r="AN850" i="1"/>
  <c r="AF360" i="1"/>
  <c r="AH359" i="1"/>
  <c r="AH360" i="1" s="1"/>
  <c r="CH730" i="1"/>
  <c r="CH731" i="1" s="1"/>
  <c r="CF731" i="1"/>
  <c r="AH660" i="1"/>
  <c r="AH661" i="1" s="1"/>
  <c r="AF661" i="1"/>
  <c r="AF304" i="1"/>
  <c r="AH303" i="1"/>
  <c r="AH304" i="1" s="1"/>
  <c r="H360" i="1"/>
  <c r="J359" i="1"/>
  <c r="J360" i="1" s="1"/>
  <c r="AB703" i="1"/>
  <c r="AD702" i="1"/>
  <c r="AD703" i="1" s="1"/>
  <c r="BX2005" i="1"/>
  <c r="BZ2004" i="1"/>
  <c r="BZ2005" i="1" s="1"/>
  <c r="BH2061" i="1"/>
  <c r="BJ2060" i="1"/>
  <c r="BJ2061" i="1" s="1"/>
  <c r="CH1780" i="1"/>
  <c r="CH1781" i="1" s="1"/>
  <c r="CF1781" i="1"/>
  <c r="BB2361" i="1"/>
  <c r="BB2362" i="1" s="1"/>
  <c r="AZ2362" i="1"/>
  <c r="CD1983" i="1"/>
  <c r="CD1984" i="1" s="1"/>
  <c r="CB1984" i="1"/>
  <c r="BB1584" i="1"/>
  <c r="BB1585" i="1" s="1"/>
  <c r="AZ1585" i="1"/>
  <c r="BT808" i="1"/>
  <c r="BV807" i="1"/>
  <c r="BV808" i="1" s="1"/>
  <c r="BF2116" i="1"/>
  <c r="BF2117" i="1" s="1"/>
  <c r="BD2117" i="1"/>
  <c r="BB324" i="1"/>
  <c r="BB325" i="1" s="1"/>
  <c r="AZ325" i="1"/>
  <c r="J1717" i="1"/>
  <c r="J1718" i="1" s="1"/>
  <c r="H1718" i="1"/>
  <c r="AP1066" i="1"/>
  <c r="AP1067" i="1" s="1"/>
  <c r="AN1067" i="1"/>
  <c r="L577" i="1"/>
  <c r="N576" i="1"/>
  <c r="N577" i="1" s="1"/>
  <c r="AJ1991" i="1"/>
  <c r="AL1990" i="1"/>
  <c r="AL1991" i="1" s="1"/>
  <c r="P1543" i="1"/>
  <c r="R1542" i="1"/>
  <c r="R1543" i="1" s="1"/>
  <c r="AZ1928" i="1"/>
  <c r="BB1927" i="1"/>
  <c r="BB1928" i="1" s="1"/>
  <c r="V2480" i="1"/>
  <c r="V2481" i="1" s="1"/>
  <c r="T2481" i="1"/>
  <c r="P1795" i="1"/>
  <c r="R1794" i="1"/>
  <c r="R1795" i="1" s="1"/>
  <c r="T1298" i="1"/>
  <c r="V1297" i="1"/>
  <c r="V1298" i="1" s="1"/>
  <c r="X1494" i="1"/>
  <c r="Z1493" i="1"/>
  <c r="Z1494" i="1" s="1"/>
  <c r="P1242" i="1"/>
  <c r="R1241" i="1"/>
  <c r="R1242" i="1" s="1"/>
  <c r="AP1269" i="1"/>
  <c r="AP1270" i="1" s="1"/>
  <c r="AN1270" i="1"/>
  <c r="AB542" i="1"/>
  <c r="AD541" i="1"/>
  <c r="AD542" i="1" s="1"/>
  <c r="AJ2579" i="1"/>
  <c r="AL2578" i="1"/>
  <c r="AL2579" i="1" s="1"/>
  <c r="AP2284" i="1"/>
  <c r="AP2285" i="1" s="1"/>
  <c r="AN2285" i="1"/>
  <c r="Z2298" i="1"/>
  <c r="Z2299" i="1" s="1"/>
  <c r="X2299" i="1"/>
  <c r="AD373" i="1"/>
  <c r="AD374" i="1" s="1"/>
  <c r="AB374" i="1"/>
  <c r="AD1822" i="1"/>
  <c r="AD1823" i="1" s="1"/>
  <c r="AB1823" i="1"/>
  <c r="AB304" i="1"/>
  <c r="AD303" i="1"/>
  <c r="AD304" i="1" s="1"/>
  <c r="AD2445" i="1"/>
  <c r="AD2446" i="1" s="1"/>
  <c r="AB2446" i="1"/>
  <c r="BX1984" i="1"/>
  <c r="BZ1983" i="1"/>
  <c r="BZ1984" i="1" s="1"/>
  <c r="R2263" i="1"/>
  <c r="R2264" i="1" s="1"/>
  <c r="P2264" i="1"/>
  <c r="R2214" i="1"/>
  <c r="R2215" i="1" s="1"/>
  <c r="P2215" i="1"/>
  <c r="BH2159" i="1"/>
  <c r="BJ2158" i="1"/>
  <c r="BJ2159" i="1" s="1"/>
  <c r="AZ1326" i="1"/>
  <c r="BB1325" i="1"/>
  <c r="BB1326" i="1" s="1"/>
  <c r="AP1780" i="1"/>
  <c r="AP1781" i="1" s="1"/>
  <c r="AN1781" i="1"/>
  <c r="AD828" i="1"/>
  <c r="AD829" i="1" s="1"/>
  <c r="AB829" i="1"/>
  <c r="AJ738" i="1"/>
  <c r="AL737" i="1"/>
  <c r="AL738" i="1" s="1"/>
  <c r="AN1263" i="1"/>
  <c r="AP1262" i="1"/>
  <c r="AP1263" i="1" s="1"/>
  <c r="CF2257" i="1"/>
  <c r="CH2256" i="1"/>
  <c r="CH2257" i="1" s="1"/>
  <c r="AB1669" i="1"/>
  <c r="AD1668" i="1"/>
  <c r="AD1669" i="1" s="1"/>
  <c r="AL1598" i="1"/>
  <c r="AL1599" i="1" s="1"/>
  <c r="AJ1599" i="1"/>
  <c r="H682" i="1"/>
  <c r="J681" i="1"/>
  <c r="J682" i="1" s="1"/>
  <c r="AD394" i="1"/>
  <c r="AD395" i="1" s="1"/>
  <c r="AB395" i="1"/>
  <c r="BV1514" i="1"/>
  <c r="BV1515" i="1" s="1"/>
  <c r="BT1515" i="1"/>
  <c r="CH1514" i="1"/>
  <c r="CH1515" i="1" s="1"/>
  <c r="CF1515" i="1"/>
  <c r="BF2305" i="1"/>
  <c r="BF2306" i="1" s="1"/>
  <c r="BD2306" i="1"/>
  <c r="T731" i="1"/>
  <c r="V730" i="1"/>
  <c r="V731" i="1" s="1"/>
  <c r="V870" i="1"/>
  <c r="V871" i="1" s="1"/>
  <c r="T871" i="1"/>
  <c r="BN1479" i="1"/>
  <c r="BN1480" i="1" s="1"/>
  <c r="BL1480" i="1"/>
  <c r="BX2327" i="1"/>
  <c r="BZ2326" i="1"/>
  <c r="BZ2327" i="1" s="1"/>
  <c r="AJ2187" i="1"/>
  <c r="AL2186" i="1"/>
  <c r="AL2187" i="1" s="1"/>
  <c r="AP1878" i="1"/>
  <c r="AP1879" i="1" s="1"/>
  <c r="AN1879" i="1"/>
  <c r="AB787" i="1"/>
  <c r="AD786" i="1"/>
  <c r="AD787" i="1" s="1"/>
  <c r="AJ2306" i="1"/>
  <c r="AL2305" i="1"/>
  <c r="AL2306" i="1" s="1"/>
  <c r="AL1311" i="1"/>
  <c r="AL1312" i="1" s="1"/>
  <c r="AJ1312" i="1"/>
  <c r="BH2411" i="1"/>
  <c r="BJ2410" i="1"/>
  <c r="BJ2411" i="1" s="1"/>
  <c r="V1409" i="1"/>
  <c r="V1410" i="1" s="1"/>
  <c r="T1410" i="1"/>
  <c r="T1130" i="1"/>
  <c r="V1129" i="1"/>
  <c r="V1130" i="1" s="1"/>
  <c r="BT1914" i="1"/>
  <c r="BV1913" i="1"/>
  <c r="BV1914" i="1" s="1"/>
  <c r="AX863" i="1"/>
  <c r="AX864" i="1" s="1"/>
  <c r="AV864" i="1"/>
  <c r="BX1739" i="1"/>
  <c r="BZ1738" i="1"/>
  <c r="BZ1739" i="1" s="1"/>
  <c r="CD2067" i="1"/>
  <c r="CD2068" i="1" s="1"/>
  <c r="CB2068" i="1"/>
  <c r="P619" i="1"/>
  <c r="R618" i="1"/>
  <c r="R619" i="1" s="1"/>
  <c r="BR2158" i="1"/>
  <c r="BR2159" i="1" s="1"/>
  <c r="BP2159" i="1"/>
  <c r="AD737" i="1"/>
  <c r="AD738" i="1" s="1"/>
  <c r="AB738" i="1"/>
  <c r="J1899" i="1"/>
  <c r="J1900" i="1" s="1"/>
  <c r="H1900" i="1"/>
  <c r="AB1480" i="1"/>
  <c r="AD1479" i="1"/>
  <c r="AD1480" i="1" s="1"/>
  <c r="CB2187" i="1"/>
  <c r="CD2186" i="1"/>
  <c r="CD2187" i="1" s="1"/>
  <c r="CD2074" i="1"/>
  <c r="CD2075" i="1" s="1"/>
  <c r="CB2075" i="1"/>
  <c r="AR1179" i="1"/>
  <c r="AT1178" i="1"/>
  <c r="AT1179" i="1" s="1"/>
  <c r="AN2201" i="1"/>
  <c r="AP2200" i="1"/>
  <c r="AP2201" i="1" s="1"/>
  <c r="AN2509" i="1"/>
  <c r="AP2508" i="1"/>
  <c r="AP2509" i="1" s="1"/>
  <c r="X577" i="1"/>
  <c r="Z576" i="1"/>
  <c r="Z577" i="1" s="1"/>
  <c r="BT696" i="1"/>
  <c r="BV695" i="1"/>
  <c r="BV696" i="1" s="1"/>
  <c r="Z506" i="1"/>
  <c r="Z507" i="1" s="1"/>
  <c r="X507" i="1"/>
  <c r="AZ948" i="1"/>
  <c r="BB947" i="1"/>
  <c r="BB948" i="1" s="1"/>
  <c r="AV1935" i="1"/>
  <c r="AX1934" i="1"/>
  <c r="AX1935" i="1" s="1"/>
  <c r="BP1305" i="1"/>
  <c r="BR1304" i="1"/>
  <c r="BR1305" i="1" s="1"/>
  <c r="BR611" i="1"/>
  <c r="BR612" i="1" s="1"/>
  <c r="BP612" i="1"/>
  <c r="BX661" i="1"/>
  <c r="BZ660" i="1"/>
  <c r="BZ661" i="1" s="1"/>
  <c r="AH2011" i="1"/>
  <c r="AH2012" i="1" s="1"/>
  <c r="AF2012" i="1"/>
  <c r="AX618" i="1"/>
  <c r="AX619" i="1" s="1"/>
  <c r="AV619" i="1"/>
  <c r="AL1374" i="1"/>
  <c r="AL1375" i="1" s="1"/>
  <c r="AJ1375" i="1"/>
  <c r="Z1297" i="1"/>
  <c r="Z1298" i="1" s="1"/>
  <c r="X1298" i="1"/>
  <c r="AL1661" i="1"/>
  <c r="AL1662" i="1" s="1"/>
  <c r="AJ1662" i="1"/>
  <c r="J1493" i="1"/>
  <c r="J1494" i="1" s="1"/>
  <c r="H1494" i="1"/>
  <c r="T430" i="1"/>
  <c r="V429" i="1"/>
  <c r="V430" i="1" s="1"/>
  <c r="Z2564" i="1"/>
  <c r="Z2565" i="1" s="1"/>
  <c r="X2565" i="1"/>
  <c r="BV2424" i="1"/>
  <c r="BV2425" i="1" s="1"/>
  <c r="BT2425" i="1"/>
  <c r="Z1661" i="1"/>
  <c r="Z1662" i="1" s="1"/>
  <c r="X1662" i="1"/>
  <c r="AL709" i="1"/>
  <c r="AL710" i="1" s="1"/>
  <c r="AJ710" i="1"/>
  <c r="BJ1654" i="1"/>
  <c r="BJ1655" i="1" s="1"/>
  <c r="BH1655" i="1"/>
  <c r="T1074" i="1"/>
  <c r="V1073" i="1"/>
  <c r="V1074" i="1" s="1"/>
  <c r="CB2110" i="1"/>
  <c r="CD2109" i="1"/>
  <c r="CD2110" i="1" s="1"/>
  <c r="AR927" i="1"/>
  <c r="AT926" i="1"/>
  <c r="AT927" i="1" s="1"/>
  <c r="AV346" i="1"/>
  <c r="AX345" i="1"/>
  <c r="AX346" i="1" s="1"/>
  <c r="AZ1732" i="1"/>
  <c r="BB1731" i="1"/>
  <c r="BB1732" i="1" s="1"/>
  <c r="AD499" i="1"/>
  <c r="AD500" i="1" s="1"/>
  <c r="AB500" i="1"/>
  <c r="AZ2446" i="1"/>
  <c r="BB2445" i="1"/>
  <c r="BB2446" i="1" s="1"/>
  <c r="P563" i="1"/>
  <c r="R562" i="1"/>
  <c r="R563" i="1" s="1"/>
  <c r="L591" i="1"/>
  <c r="N590" i="1"/>
  <c r="N591" i="1" s="1"/>
  <c r="BT1249" i="1"/>
  <c r="BV1248" i="1"/>
  <c r="BV1249" i="1" s="1"/>
  <c r="BT906" i="1"/>
  <c r="BV905" i="1"/>
  <c r="BV906" i="1" s="1"/>
  <c r="AP275" i="1"/>
  <c r="AP276" i="1" s="1"/>
  <c r="AN276" i="1"/>
  <c r="BP2096" i="1"/>
  <c r="BR2095" i="1"/>
  <c r="BR2096" i="1" s="1"/>
  <c r="AJ2439" i="1"/>
  <c r="AL2438" i="1"/>
  <c r="AL2439" i="1" s="1"/>
  <c r="P395" i="1"/>
  <c r="R394" i="1"/>
  <c r="R395" i="1" s="1"/>
  <c r="X612" i="1"/>
  <c r="Z611" i="1"/>
  <c r="Z612" i="1" s="1"/>
  <c r="P444" i="1"/>
  <c r="R443" i="1"/>
  <c r="R444" i="1" s="1"/>
  <c r="AV738" i="1"/>
  <c r="AX737" i="1"/>
  <c r="AX738" i="1" s="1"/>
  <c r="J1598" i="1"/>
  <c r="J1599" i="1" s="1"/>
  <c r="H1599" i="1"/>
  <c r="V1780" i="1"/>
  <c r="V1781" i="1" s="1"/>
  <c r="T1781" i="1"/>
  <c r="AL1682" i="1"/>
  <c r="AL1683" i="1" s="1"/>
  <c r="AJ1683" i="1"/>
  <c r="AP1150" i="1"/>
  <c r="AP1151" i="1" s="1"/>
  <c r="AN1151" i="1"/>
  <c r="CB1956" i="1"/>
  <c r="CD1955" i="1"/>
  <c r="CD1956" i="1" s="1"/>
  <c r="AJ444" i="1"/>
  <c r="AL443" i="1"/>
  <c r="AL444" i="1" s="1"/>
  <c r="BN2088" i="1"/>
  <c r="BN2089" i="1" s="1"/>
  <c r="BL2089" i="1"/>
  <c r="H598" i="1"/>
  <c r="J597" i="1"/>
  <c r="J598" i="1" s="1"/>
  <c r="X1368" i="1"/>
  <c r="Z1367" i="1"/>
  <c r="Z1368" i="1" s="1"/>
  <c r="AN2390" i="1"/>
  <c r="AP2389" i="1"/>
  <c r="AP2390" i="1" s="1"/>
  <c r="CH1584" i="1"/>
  <c r="CH1585" i="1" s="1"/>
  <c r="CF1585" i="1"/>
  <c r="CB1543" i="1"/>
  <c r="CD1542" i="1"/>
  <c r="CD1543" i="1" s="1"/>
  <c r="CH1633" i="1"/>
  <c r="CH1634" i="1" s="1"/>
  <c r="CF1634" i="1"/>
  <c r="BH1333" i="1"/>
  <c r="BJ1332" i="1"/>
  <c r="BJ1333" i="1" s="1"/>
  <c r="AD2214" i="1"/>
  <c r="AD2215" i="1" s="1"/>
  <c r="AB2215" i="1"/>
  <c r="AN486" i="1"/>
  <c r="AP485" i="1"/>
  <c r="AP486" i="1" s="1"/>
  <c r="CB1732" i="1"/>
  <c r="CD1731" i="1"/>
  <c r="CD1732" i="1" s="1"/>
  <c r="CH1773" i="1"/>
  <c r="CH1774" i="1" s="1"/>
  <c r="CF1774" i="1"/>
  <c r="AH982" i="1"/>
  <c r="AH983" i="1" s="1"/>
  <c r="AF983" i="1"/>
  <c r="AD1682" i="1"/>
  <c r="AD1683" i="1" s="1"/>
  <c r="AB1683" i="1"/>
  <c r="AL1367" i="1"/>
  <c r="AL1368" i="1" s="1"/>
  <c r="AJ1368" i="1"/>
  <c r="AH1108" i="1"/>
  <c r="AH1109" i="1" s="1"/>
  <c r="AF1109" i="1"/>
  <c r="BL1669" i="1"/>
  <c r="BN1668" i="1"/>
  <c r="BN1669" i="1" s="1"/>
  <c r="AJ1830" i="1"/>
  <c r="AL1829" i="1"/>
  <c r="AL1830" i="1" s="1"/>
  <c r="AH1444" i="1"/>
  <c r="AH1445" i="1" s="1"/>
  <c r="AF1445" i="1"/>
  <c r="AT639" i="1"/>
  <c r="AT640" i="1" s="1"/>
  <c r="AR640" i="1"/>
  <c r="R1780" i="1"/>
  <c r="R1781" i="1" s="1"/>
  <c r="P1781" i="1"/>
  <c r="T1333" i="1"/>
  <c r="V1332" i="1"/>
  <c r="V1333" i="1" s="1"/>
  <c r="AR2271" i="1"/>
  <c r="AT2270" i="1"/>
  <c r="AT2271" i="1" s="1"/>
  <c r="R611" i="1"/>
  <c r="R612" i="1" s="1"/>
  <c r="P612" i="1"/>
  <c r="Z2130" i="1"/>
  <c r="Z2131" i="1" s="1"/>
  <c r="X2131" i="1"/>
  <c r="AV507" i="1"/>
  <c r="AX506" i="1"/>
  <c r="AX507" i="1" s="1"/>
  <c r="AJ584" i="1"/>
  <c r="AL583" i="1"/>
  <c r="AL584" i="1" s="1"/>
  <c r="AR682" i="1"/>
  <c r="AT681" i="1"/>
  <c r="AT682" i="1" s="1"/>
  <c r="AN1648" i="1"/>
  <c r="AP1647" i="1"/>
  <c r="AP1648" i="1" s="1"/>
  <c r="BN2417" i="1"/>
  <c r="BN2418" i="1" s="1"/>
  <c r="BL2418" i="1"/>
  <c r="BP318" i="1"/>
  <c r="BR317" i="1"/>
  <c r="BR318" i="1" s="1"/>
  <c r="CB1417" i="1"/>
  <c r="CD1416" i="1"/>
  <c r="CD1417" i="1" s="1"/>
  <c r="BX2334" i="1"/>
  <c r="BZ2333" i="1"/>
  <c r="BZ2334" i="1" s="1"/>
  <c r="AR1928" i="1"/>
  <c r="AT1927" i="1"/>
  <c r="AT1928" i="1" s="1"/>
  <c r="X1424" i="1"/>
  <c r="Z1423" i="1"/>
  <c r="Z1424" i="1" s="1"/>
  <c r="T668" i="1"/>
  <c r="V667" i="1"/>
  <c r="V668" i="1" s="1"/>
  <c r="BL1494" i="1"/>
  <c r="BN1493" i="1"/>
  <c r="BN1494" i="1" s="1"/>
  <c r="BJ1962" i="1"/>
  <c r="BJ1963" i="1" s="1"/>
  <c r="BH1963" i="1"/>
  <c r="AV1025" i="1"/>
  <c r="AX1024" i="1"/>
  <c r="AX1025" i="1" s="1"/>
  <c r="AX1724" i="1"/>
  <c r="AX1725" i="1" s="1"/>
  <c r="AV1725" i="1"/>
  <c r="AZ983" i="1"/>
  <c r="BB982" i="1"/>
  <c r="BB983" i="1" s="1"/>
  <c r="BN2263" i="1"/>
  <c r="BN2264" i="1" s="1"/>
  <c r="BL2264" i="1"/>
  <c r="BN2543" i="1"/>
  <c r="BN2544" i="1" s="1"/>
  <c r="BL2544" i="1"/>
  <c r="AN2383" i="1"/>
  <c r="AP2382" i="1"/>
  <c r="AP2383" i="1" s="1"/>
  <c r="AJ1333" i="1"/>
  <c r="AL1332" i="1"/>
  <c r="AL1333" i="1" s="1"/>
  <c r="AX387" i="1"/>
  <c r="AX388" i="1" s="1"/>
  <c r="AV388" i="1"/>
  <c r="CH1458" i="1"/>
  <c r="CH1459" i="1" s="1"/>
  <c r="CF1459" i="1"/>
  <c r="R2452" i="1"/>
  <c r="R2453" i="1" s="1"/>
  <c r="P2453" i="1"/>
  <c r="BJ1262" i="1"/>
  <c r="BJ1263" i="1" s="1"/>
  <c r="BH1263" i="1"/>
  <c r="BB2410" i="1"/>
  <c r="BB2411" i="1" s="1"/>
  <c r="AZ2411" i="1"/>
  <c r="BX1963" i="1"/>
  <c r="BZ1962" i="1"/>
  <c r="BZ1963" i="1" s="1"/>
  <c r="BX1410" i="1"/>
  <c r="BZ1409" i="1"/>
  <c r="BZ1410" i="1" s="1"/>
  <c r="AB1011" i="1"/>
  <c r="AD1010" i="1"/>
  <c r="AD1011" i="1" s="1"/>
  <c r="BH1382" i="1"/>
  <c r="BJ1381" i="1"/>
  <c r="BJ1382" i="1" s="1"/>
  <c r="BD2446" i="1"/>
  <c r="BF2445" i="1"/>
  <c r="BF2446" i="1" s="1"/>
  <c r="BT1221" i="1"/>
  <c r="BV1220" i="1"/>
  <c r="BV1221" i="1" s="1"/>
  <c r="BF2501" i="1"/>
  <c r="BF2502" i="1" s="1"/>
  <c r="BD2502" i="1"/>
  <c r="CH268" i="1"/>
  <c r="CH269" i="1" s="1"/>
  <c r="CF269" i="1"/>
  <c r="R408" i="1"/>
  <c r="R409" i="1" s="1"/>
  <c r="P409" i="1"/>
  <c r="AR535" i="1"/>
  <c r="AT534" i="1"/>
  <c r="AT535" i="1" s="1"/>
  <c r="CD2179" i="1"/>
  <c r="CD2180" i="1" s="1"/>
  <c r="CB2180" i="1"/>
  <c r="BD2166" i="1"/>
  <c r="BF2165" i="1"/>
  <c r="BF2166" i="1" s="1"/>
  <c r="L1291" i="1"/>
  <c r="N1290" i="1"/>
  <c r="N1291" i="1" s="1"/>
  <c r="BR415" i="1"/>
  <c r="BR416" i="1" s="1"/>
  <c r="BP416" i="1"/>
  <c r="P962" i="1"/>
  <c r="R961" i="1"/>
  <c r="R962" i="1" s="1"/>
  <c r="BJ926" i="1"/>
  <c r="BJ927" i="1" s="1"/>
  <c r="BH927" i="1"/>
  <c r="AR1900" i="1"/>
  <c r="AT1899" i="1"/>
  <c r="AT1900" i="1" s="1"/>
  <c r="BH633" i="1"/>
  <c r="BJ632" i="1"/>
  <c r="BJ633" i="1" s="1"/>
  <c r="CH2123" i="1"/>
  <c r="CH2124" i="1" s="1"/>
  <c r="CF2124" i="1"/>
  <c r="CB2117" i="1"/>
  <c r="CD2116" i="1"/>
  <c r="CD2117" i="1" s="1"/>
  <c r="BL2558" i="1"/>
  <c r="BN2557" i="1"/>
  <c r="BN2558" i="1" s="1"/>
  <c r="CB1480" i="1"/>
  <c r="CD1479" i="1"/>
  <c r="CD1480" i="1" s="1"/>
  <c r="AX1927" i="1"/>
  <c r="AX1928" i="1" s="1"/>
  <c r="AV1928" i="1"/>
  <c r="R324" i="1"/>
  <c r="R325" i="1" s="1"/>
  <c r="P325" i="1"/>
  <c r="BJ2361" i="1"/>
  <c r="BJ2362" i="1" s="1"/>
  <c r="BH2362" i="1"/>
  <c r="CF2082" i="1"/>
  <c r="CH2081" i="1"/>
  <c r="CH2082" i="1" s="1"/>
  <c r="AT1668" i="1"/>
  <c r="AT1669" i="1" s="1"/>
  <c r="AR1669" i="1"/>
  <c r="BV891" i="1"/>
  <c r="BV892" i="1" s="1"/>
  <c r="BT892" i="1"/>
  <c r="CF493" i="1"/>
  <c r="CH492" i="1"/>
  <c r="CH493" i="1" s="1"/>
  <c r="T262" i="1"/>
  <c r="V261" i="1"/>
  <c r="V262" i="1" s="1"/>
  <c r="BD1893" i="1"/>
  <c r="BF1892" i="1"/>
  <c r="BF1893" i="1" s="1"/>
  <c r="AN1816" i="1"/>
  <c r="AP1815" i="1"/>
  <c r="AP1816" i="1" s="1"/>
  <c r="X521" i="1"/>
  <c r="Z520" i="1"/>
  <c r="Z521" i="1" s="1"/>
  <c r="BH1242" i="1"/>
  <c r="BJ1241" i="1"/>
  <c r="BJ1242" i="1" s="1"/>
  <c r="BX1459" i="1"/>
  <c r="BZ1458" i="1"/>
  <c r="BZ1459" i="1" s="1"/>
  <c r="L276" i="1"/>
  <c r="N275" i="1"/>
  <c r="N276" i="1" s="1"/>
  <c r="BB254" i="1"/>
  <c r="BB255" i="1" s="1"/>
  <c r="AZ255" i="1"/>
  <c r="BD2264" i="1"/>
  <c r="BF2263" i="1"/>
  <c r="BF2264" i="1" s="1"/>
  <c r="CF465" i="1"/>
  <c r="CH464" i="1"/>
  <c r="CH465" i="1" s="1"/>
  <c r="BT2537" i="1"/>
  <c r="BV2536" i="1"/>
  <c r="BV2537" i="1" s="1"/>
  <c r="J2473" i="1"/>
  <c r="J2474" i="1" s="1"/>
  <c r="H2474" i="1"/>
  <c r="P1823" i="1"/>
  <c r="R1822" i="1"/>
  <c r="R1823" i="1" s="1"/>
  <c r="CD2445" i="1"/>
  <c r="CD2446" i="1" s="1"/>
  <c r="CB2446" i="1"/>
  <c r="CH2480" i="1"/>
  <c r="CH2481" i="1" s="1"/>
  <c r="CF2481" i="1"/>
  <c r="AV430" i="1"/>
  <c r="AX429" i="1"/>
  <c r="AX430" i="1" s="1"/>
  <c r="BB737" i="1"/>
  <c r="BB738" i="1" s="1"/>
  <c r="AZ738" i="1"/>
  <c r="AX1990" i="1"/>
  <c r="AX1991" i="1" s="1"/>
  <c r="AV1991" i="1"/>
  <c r="BX2558" i="1"/>
  <c r="BZ2557" i="1"/>
  <c r="BZ2558" i="1" s="1"/>
  <c r="BN1955" i="1"/>
  <c r="BN1956" i="1" s="1"/>
  <c r="BL1956" i="1"/>
  <c r="AJ542" i="1"/>
  <c r="AL541" i="1"/>
  <c r="AL542" i="1" s="1"/>
  <c r="AL1696" i="1"/>
  <c r="AL1697" i="1" s="1"/>
  <c r="AJ1697" i="1"/>
  <c r="BP2579" i="1"/>
  <c r="BR2578" i="1"/>
  <c r="BR2579" i="1" s="1"/>
  <c r="AH429" i="1"/>
  <c r="AH430" i="1" s="1"/>
  <c r="AF430" i="1"/>
  <c r="P2201" i="1"/>
  <c r="R2200" i="1"/>
  <c r="R2201" i="1" s="1"/>
  <c r="H1830" i="1"/>
  <c r="J1829" i="1"/>
  <c r="J1830" i="1" s="1"/>
  <c r="AJ1207" i="1"/>
  <c r="AL1206" i="1"/>
  <c r="AL1207" i="1" s="1"/>
  <c r="N2284" i="1"/>
  <c r="N2285" i="1" s="1"/>
  <c r="L2285" i="1"/>
  <c r="BP2229" i="1"/>
  <c r="BR2228" i="1"/>
  <c r="BR2229" i="1" s="1"/>
  <c r="AB1865" i="1"/>
  <c r="AD1864" i="1"/>
  <c r="AD1865" i="1" s="1"/>
  <c r="BR2235" i="1"/>
  <c r="BR2236" i="1" s="1"/>
  <c r="BP2236" i="1"/>
  <c r="J1178" i="1"/>
  <c r="J1179" i="1" s="1"/>
  <c r="H1179" i="1"/>
  <c r="V2200" i="1"/>
  <c r="V2201" i="1" s="1"/>
  <c r="T2201" i="1"/>
  <c r="J2011" i="1"/>
  <c r="J2012" i="1" s="1"/>
  <c r="H2012" i="1"/>
  <c r="AF1914" i="1"/>
  <c r="AH1913" i="1"/>
  <c r="AH1914" i="1" s="1"/>
  <c r="CB2159" i="1"/>
  <c r="CD2158" i="1"/>
  <c r="CD2159" i="1" s="1"/>
  <c r="AN1312" i="1"/>
  <c r="AP1311" i="1"/>
  <c r="AP1312" i="1" s="1"/>
  <c r="AR885" i="1"/>
  <c r="AT884" i="1"/>
  <c r="AT885" i="1" s="1"/>
  <c r="AP905" i="1"/>
  <c r="AP906" i="1" s="1"/>
  <c r="AN906" i="1"/>
  <c r="Z1549" i="1"/>
  <c r="Z1550" i="1" s="1"/>
  <c r="X1550" i="1"/>
  <c r="BB674" i="1"/>
  <c r="BB675" i="1" s="1"/>
  <c r="AZ675" i="1"/>
  <c r="BV1878" i="1"/>
  <c r="BV1879" i="1" s="1"/>
  <c r="BT1879" i="1"/>
  <c r="L479" i="1"/>
  <c r="N478" i="1"/>
  <c r="N479" i="1" s="1"/>
  <c r="AJ1494" i="1"/>
  <c r="AL1493" i="1"/>
  <c r="AL1494" i="1" s="1"/>
  <c r="V653" i="1"/>
  <c r="V654" i="1" s="1"/>
  <c r="T654" i="1"/>
  <c r="X815" i="1"/>
  <c r="Z814" i="1"/>
  <c r="Z815" i="1" s="1"/>
  <c r="AP1297" i="1"/>
  <c r="AP1298" i="1" s="1"/>
  <c r="AN1298" i="1"/>
  <c r="BX1816" i="1"/>
  <c r="BZ1815" i="1"/>
  <c r="BZ1816" i="1" s="1"/>
  <c r="AJ2159" i="1"/>
  <c r="AL2158" i="1"/>
  <c r="AL2159" i="1" s="1"/>
  <c r="T2383" i="1"/>
  <c r="V2382" i="1"/>
  <c r="V2383" i="1" s="1"/>
  <c r="N2333" i="1"/>
  <c r="N2334" i="1" s="1"/>
  <c r="L2334" i="1"/>
  <c r="AJ2110" i="1"/>
  <c r="AL2109" i="1"/>
  <c r="AL2110" i="1" s="1"/>
  <c r="P1123" i="1"/>
  <c r="R1122" i="1"/>
  <c r="R1123" i="1" s="1"/>
  <c r="J2102" i="1"/>
  <c r="J2103" i="1" s="1"/>
  <c r="H2103" i="1"/>
  <c r="BP2397" i="1"/>
  <c r="BR2396" i="1"/>
  <c r="BR2397" i="1" s="1"/>
  <c r="J1570" i="1"/>
  <c r="J1571" i="1" s="1"/>
  <c r="H1571" i="1"/>
  <c r="AB1172" i="1"/>
  <c r="AD1171" i="1"/>
  <c r="AD1172" i="1" s="1"/>
  <c r="AH1535" i="1"/>
  <c r="AH1536" i="1" s="1"/>
  <c r="AF1536" i="1"/>
  <c r="X1095" i="1"/>
  <c r="Z1094" i="1"/>
  <c r="Z1095" i="1" s="1"/>
  <c r="X1340" i="1"/>
  <c r="Z1339" i="1"/>
  <c r="Z1340" i="1" s="1"/>
  <c r="H2033" i="1"/>
  <c r="J2032" i="1"/>
  <c r="J2033" i="1" s="1"/>
  <c r="J2046" i="1"/>
  <c r="J2047" i="1" s="1"/>
  <c r="H2047" i="1"/>
  <c r="R1367" i="1"/>
  <c r="R1368" i="1" s="1"/>
  <c r="P1368" i="1"/>
  <c r="AH1647" i="1"/>
  <c r="AH1648" i="1" s="1"/>
  <c r="AF1648" i="1"/>
  <c r="CD1885" i="1"/>
  <c r="CD1886" i="1" s="1"/>
  <c r="CB1886" i="1"/>
  <c r="AF1844" i="1"/>
  <c r="AH1843" i="1"/>
  <c r="AH1844" i="1" s="1"/>
  <c r="BB275" i="1"/>
  <c r="BB276" i="1" s="1"/>
  <c r="AZ276" i="1"/>
  <c r="L2033" i="1"/>
  <c r="N2032" i="1"/>
  <c r="N2033" i="1" s="1"/>
  <c r="AL1633" i="1"/>
  <c r="AL1634" i="1" s="1"/>
  <c r="AJ1634" i="1"/>
  <c r="P675" i="1"/>
  <c r="R674" i="1"/>
  <c r="R675" i="1" s="1"/>
  <c r="AR2166" i="1"/>
  <c r="AT2165" i="1"/>
  <c r="AT2166" i="1" s="1"/>
  <c r="Z331" i="1"/>
  <c r="Z332" i="1" s="1"/>
  <c r="X332" i="1"/>
  <c r="BF562" i="1"/>
  <c r="BF563" i="1" s="1"/>
  <c r="BD563" i="1"/>
  <c r="BT1865" i="1"/>
  <c r="BV1864" i="1"/>
  <c r="BV1865" i="1" s="1"/>
  <c r="L738" i="1"/>
  <c r="N737" i="1"/>
  <c r="N738" i="1" s="1"/>
  <c r="J1976" i="1"/>
  <c r="J1977" i="1" s="1"/>
  <c r="H1977" i="1"/>
  <c r="J1794" i="1"/>
  <c r="J1795" i="1" s="1"/>
  <c r="H1795" i="1"/>
  <c r="V1542" i="1"/>
  <c r="V1543" i="1" s="1"/>
  <c r="T1543" i="1"/>
  <c r="L2292" i="1"/>
  <c r="N2291" i="1"/>
  <c r="N2292" i="1" s="1"/>
  <c r="T2187" i="1"/>
  <c r="V2186" i="1"/>
  <c r="V2187" i="1" s="1"/>
  <c r="P1851" i="1"/>
  <c r="R1850" i="1"/>
  <c r="R1851" i="1" s="1"/>
  <c r="AD1388" i="1"/>
  <c r="AD1389" i="1" s="1"/>
  <c r="AB1389" i="1"/>
  <c r="T1669" i="1"/>
  <c r="V1668" i="1"/>
  <c r="V1669" i="1" s="1"/>
  <c r="AD1661" i="1"/>
  <c r="AD1662" i="1" s="1"/>
  <c r="AB1662" i="1"/>
  <c r="AT1318" i="1"/>
  <c r="AT1319" i="1" s="1"/>
  <c r="AR1319" i="1"/>
  <c r="V1094" i="1"/>
  <c r="V1095" i="1" s="1"/>
  <c r="T1095" i="1"/>
  <c r="AN1319" i="1"/>
  <c r="AP1318" i="1"/>
  <c r="AP1319" i="1" s="1"/>
  <c r="J1360" i="1"/>
  <c r="J1361" i="1" s="1"/>
  <c r="H1361" i="1"/>
  <c r="N1311" i="1"/>
  <c r="N1312" i="1" s="1"/>
  <c r="L1312" i="1"/>
  <c r="BB471" i="1"/>
  <c r="BB472" i="1" s="1"/>
  <c r="AZ472" i="1"/>
  <c r="Z604" i="1"/>
  <c r="Z605" i="1" s="1"/>
  <c r="X605" i="1"/>
  <c r="AF388" i="1"/>
  <c r="AH387" i="1"/>
  <c r="AH388" i="1" s="1"/>
  <c r="V1311" i="1"/>
  <c r="V1312" i="1" s="1"/>
  <c r="T1312" i="1"/>
  <c r="AX611" i="1"/>
  <c r="AX612" i="1" s="1"/>
  <c r="AV612" i="1"/>
  <c r="BB583" i="1"/>
  <c r="BB584" i="1" s="1"/>
  <c r="AZ584" i="1"/>
  <c r="BF2459" i="1"/>
  <c r="BF2460" i="1" s="1"/>
  <c r="BD2460" i="1"/>
  <c r="AZ2173" i="1"/>
  <c r="BB2172" i="1"/>
  <c r="BB2173" i="1" s="1"/>
  <c r="BX2103" i="1"/>
  <c r="BZ2102" i="1"/>
  <c r="BZ2103" i="1" s="1"/>
  <c r="BP2327" i="1"/>
  <c r="BR2326" i="1"/>
  <c r="BR2327" i="1" s="1"/>
  <c r="AH317" i="1"/>
  <c r="AH318" i="1" s="1"/>
  <c r="AF318" i="1"/>
  <c r="AJ2103" i="1"/>
  <c r="AL2102" i="1"/>
  <c r="AL2103" i="1" s="1"/>
  <c r="BJ1290" i="1"/>
  <c r="BJ1291" i="1" s="1"/>
  <c r="BH1291" i="1"/>
  <c r="T2229" i="1"/>
  <c r="V2228" i="1"/>
  <c r="V2229" i="1" s="1"/>
  <c r="BV2312" i="1"/>
  <c r="BV2313" i="1" s="1"/>
  <c r="BT2313" i="1"/>
  <c r="BV2305" i="1"/>
  <c r="BV2306" i="1" s="1"/>
  <c r="BT2306" i="1"/>
  <c r="R2053" i="1"/>
  <c r="R2054" i="1" s="1"/>
  <c r="P2054" i="1"/>
  <c r="BV2333" i="1"/>
  <c r="BV2334" i="1" s="1"/>
  <c r="BT2334" i="1"/>
  <c r="BR1717" i="1"/>
  <c r="BR1718" i="1" s="1"/>
  <c r="BP1718" i="1"/>
  <c r="BP1942" i="1"/>
  <c r="BR1941" i="1"/>
  <c r="BR1942" i="1" s="1"/>
  <c r="AD1241" i="1"/>
  <c r="AD1242" i="1" s="1"/>
  <c r="AB1242" i="1"/>
  <c r="N674" i="1"/>
  <c r="N675" i="1" s="1"/>
  <c r="L675" i="1"/>
  <c r="BV2130" i="1"/>
  <c r="BV2131" i="1" s="1"/>
  <c r="BT2131" i="1"/>
  <c r="V1269" i="1"/>
  <c r="V1270" i="1" s="1"/>
  <c r="T1270" i="1"/>
  <c r="BX2313" i="1"/>
  <c r="BZ2312" i="1"/>
  <c r="BZ2313" i="1" s="1"/>
  <c r="BF1934" i="1"/>
  <c r="BF1935" i="1" s="1"/>
  <c r="BD1935" i="1"/>
  <c r="CB2600" i="1"/>
  <c r="CD2599" i="1"/>
  <c r="CD2600" i="1" s="1"/>
  <c r="AJ2075" i="1"/>
  <c r="AL2074" i="1"/>
  <c r="AL2075" i="1" s="1"/>
  <c r="AD1304" i="1"/>
  <c r="AD1305" i="1" s="1"/>
  <c r="AB1305" i="1"/>
  <c r="N856" i="1"/>
  <c r="N857" i="1" s="1"/>
  <c r="L857" i="1"/>
  <c r="R1129" i="1"/>
  <c r="R1130" i="1" s="1"/>
  <c r="P1130" i="1"/>
  <c r="N1808" i="1"/>
  <c r="N1809" i="1" s="1"/>
  <c r="L1809" i="1"/>
  <c r="J1605" i="1"/>
  <c r="J1606" i="1" s="1"/>
  <c r="H1606" i="1"/>
  <c r="AD1444" i="1"/>
  <c r="AD1445" i="1" s="1"/>
  <c r="AB1445" i="1"/>
  <c r="AD1941" i="1"/>
  <c r="AD1942" i="1" s="1"/>
  <c r="AB1942" i="1"/>
  <c r="AJ1564" i="1"/>
  <c r="AL1563" i="1"/>
  <c r="AL1564" i="1" s="1"/>
  <c r="N751" i="1"/>
  <c r="N752" i="1" s="1"/>
  <c r="L752" i="1"/>
  <c r="J828" i="1"/>
  <c r="J829" i="1" s="1"/>
  <c r="H829" i="1"/>
  <c r="AB2327" i="1"/>
  <c r="AD2326" i="1"/>
  <c r="AD2327" i="1" s="1"/>
  <c r="BR2333" i="1"/>
  <c r="BR2334" i="1" s="1"/>
  <c r="BP2334" i="1"/>
  <c r="R1864" i="1"/>
  <c r="R1865" i="1" s="1"/>
  <c r="P1865" i="1"/>
  <c r="AV2124" i="1"/>
  <c r="AX2123" i="1"/>
  <c r="AX2124" i="1" s="1"/>
  <c r="T2096" i="1"/>
  <c r="V2095" i="1"/>
  <c r="V2096" i="1" s="1"/>
  <c r="L2124" i="1"/>
  <c r="N2123" i="1"/>
  <c r="N2124" i="1" s="1"/>
  <c r="H1865" i="1"/>
  <c r="J1864" i="1"/>
  <c r="J1865" i="1" s="1"/>
  <c r="V1682" i="1"/>
  <c r="V1683" i="1" s="1"/>
  <c r="T1683" i="1"/>
  <c r="AP1255" i="1"/>
  <c r="AP1256" i="1" s="1"/>
  <c r="AN1256" i="1"/>
  <c r="AJ1893" i="1"/>
  <c r="AL1892" i="1"/>
  <c r="AL1893" i="1" s="1"/>
  <c r="AX730" i="1"/>
  <c r="AX731" i="1" s="1"/>
  <c r="AV731" i="1"/>
  <c r="AL1346" i="1"/>
  <c r="AL1347" i="1" s="1"/>
  <c r="AJ1347" i="1"/>
  <c r="AH800" i="1"/>
  <c r="AH801" i="1" s="1"/>
  <c r="AF801" i="1"/>
  <c r="N828" i="1"/>
  <c r="N829" i="1" s="1"/>
  <c r="L829" i="1"/>
  <c r="BD661" i="1"/>
  <c r="BF660" i="1"/>
  <c r="BF661" i="1" s="1"/>
  <c r="BR2074" i="1"/>
  <c r="BR2075" i="1" s="1"/>
  <c r="BP2075" i="1"/>
  <c r="AD1311" i="1"/>
  <c r="AD1312" i="1" s="1"/>
  <c r="AB1312" i="1"/>
  <c r="N884" i="1"/>
  <c r="N885" i="1" s="1"/>
  <c r="L885" i="1"/>
  <c r="BT2040" i="1"/>
  <c r="BV2039" i="1"/>
  <c r="BV2040" i="1" s="1"/>
  <c r="X808" i="1"/>
  <c r="Z807" i="1"/>
  <c r="Z808" i="1" s="1"/>
  <c r="X654" i="1"/>
  <c r="Z653" i="1"/>
  <c r="Z654" i="1" s="1"/>
  <c r="BT2145" i="1"/>
  <c r="BV2144" i="1"/>
  <c r="BV2145" i="1" s="1"/>
  <c r="AH1892" i="1"/>
  <c r="AH1893" i="1" s="1"/>
  <c r="AF1893" i="1"/>
  <c r="T1396" i="1"/>
  <c r="V1395" i="1"/>
  <c r="V1396" i="1" s="1"/>
  <c r="BN1752" i="1"/>
  <c r="BN1753" i="1" s="1"/>
  <c r="BL1753" i="1"/>
  <c r="BD668" i="1"/>
  <c r="BF667" i="1"/>
  <c r="BF668" i="1" s="1"/>
  <c r="V1535" i="1"/>
  <c r="V1536" i="1" s="1"/>
  <c r="T1536" i="1"/>
  <c r="V2361" i="1"/>
  <c r="V2362" i="1" s="1"/>
  <c r="T2362" i="1"/>
  <c r="V898" i="1"/>
  <c r="V899" i="1" s="1"/>
  <c r="T899" i="1"/>
  <c r="AD1283" i="1"/>
  <c r="AD1284" i="1" s="1"/>
  <c r="AB1284" i="1"/>
  <c r="R1584" i="1"/>
  <c r="R1585" i="1" s="1"/>
  <c r="P1585" i="1"/>
  <c r="R1521" i="1"/>
  <c r="R1522" i="1" s="1"/>
  <c r="P1522" i="1"/>
  <c r="L710" i="1"/>
  <c r="N709" i="1"/>
  <c r="N710" i="1" s="1"/>
  <c r="AL1290" i="1"/>
  <c r="AL1291" i="1" s="1"/>
  <c r="AJ1291" i="1"/>
  <c r="P311" i="1"/>
  <c r="R310" i="1"/>
  <c r="R311" i="1" s="1"/>
  <c r="BX2208" i="1"/>
  <c r="BZ2207" i="1"/>
  <c r="BZ2208" i="1" s="1"/>
  <c r="BH2327" i="1"/>
  <c r="BJ2326" i="1"/>
  <c r="BJ2327" i="1" s="1"/>
  <c r="J1871" i="1"/>
  <c r="J1872" i="1" s="1"/>
  <c r="H1872" i="1"/>
  <c r="BF387" i="1"/>
  <c r="BF388" i="1" s="1"/>
  <c r="BD388" i="1"/>
  <c r="BP1277" i="1"/>
  <c r="BR1276" i="1"/>
  <c r="BR1277" i="1" s="1"/>
  <c r="BH1445" i="1"/>
  <c r="BJ1444" i="1"/>
  <c r="BJ1445" i="1" s="1"/>
  <c r="BL2075" i="1"/>
  <c r="BN2074" i="1"/>
  <c r="BN2075" i="1" s="1"/>
  <c r="BF1787" i="1"/>
  <c r="BF1788" i="1" s="1"/>
  <c r="BD1788" i="1"/>
  <c r="Z681" i="1"/>
  <c r="Z682" i="1" s="1"/>
  <c r="X682" i="1"/>
  <c r="AT2410" i="1"/>
  <c r="AT2411" i="1" s="1"/>
  <c r="AR2411" i="1"/>
  <c r="V646" i="1"/>
  <c r="V647" i="1" s="1"/>
  <c r="T647" i="1"/>
  <c r="CF1214" i="1"/>
  <c r="CH1213" i="1"/>
  <c r="CH1214" i="1" s="1"/>
  <c r="BV1521" i="1"/>
  <c r="BV1522" i="1" s="1"/>
  <c r="BT1522" i="1"/>
  <c r="Z1437" i="1"/>
  <c r="Z1438" i="1" s="1"/>
  <c r="X1438" i="1"/>
  <c r="L689" i="1"/>
  <c r="N688" i="1"/>
  <c r="N689" i="1" s="1"/>
  <c r="AV479" i="1"/>
  <c r="AX478" i="1"/>
  <c r="AX479" i="1" s="1"/>
  <c r="AD2571" i="1"/>
  <c r="AD2572" i="1" s="1"/>
  <c r="AB2572" i="1"/>
  <c r="CD1689" i="1"/>
  <c r="CD1690" i="1" s="1"/>
  <c r="CB1690" i="1"/>
  <c r="AT1493" i="1"/>
  <c r="AT1494" i="1" s="1"/>
  <c r="AR1494" i="1"/>
  <c r="AJ2327" i="1"/>
  <c r="AL2326" i="1"/>
  <c r="AL2327" i="1" s="1"/>
  <c r="H1746" i="1"/>
  <c r="J1745" i="1"/>
  <c r="J1746" i="1" s="1"/>
  <c r="AB1207" i="1"/>
  <c r="AD1206" i="1"/>
  <c r="AD1207" i="1" s="1"/>
  <c r="AH863" i="1"/>
  <c r="AH864" i="1" s="1"/>
  <c r="AF864" i="1"/>
  <c r="BT1998" i="1"/>
  <c r="BV1997" i="1"/>
  <c r="BV1998" i="1" s="1"/>
  <c r="V1948" i="1"/>
  <c r="V1949" i="1" s="1"/>
  <c r="T1949" i="1"/>
  <c r="N1304" i="1"/>
  <c r="N1305" i="1" s="1"/>
  <c r="L1305" i="1"/>
  <c r="AJ773" i="1"/>
  <c r="AL772" i="1"/>
  <c r="AL773" i="1" s="1"/>
  <c r="T528" i="1"/>
  <c r="V527" i="1"/>
  <c r="V528" i="1" s="1"/>
  <c r="X297" i="1"/>
  <c r="Z296" i="1"/>
  <c r="Z297" i="1" s="1"/>
  <c r="AT1696" i="1"/>
  <c r="AT1697" i="1" s="1"/>
  <c r="AR1697" i="1"/>
  <c r="BR1661" i="1"/>
  <c r="BR1662" i="1" s="1"/>
  <c r="BP1662" i="1"/>
  <c r="AR479" i="1"/>
  <c r="AT478" i="1"/>
  <c r="AT479" i="1" s="1"/>
  <c r="AD653" i="1"/>
  <c r="AD654" i="1" s="1"/>
  <c r="AB654" i="1"/>
  <c r="BJ408" i="1"/>
  <c r="BJ409" i="1" s="1"/>
  <c r="BH409" i="1"/>
  <c r="Z2186" i="1"/>
  <c r="Z2187" i="1" s="1"/>
  <c r="X2187" i="1"/>
  <c r="AV2173" i="1"/>
  <c r="AX2172" i="1"/>
  <c r="AX2173" i="1" s="1"/>
  <c r="AZ2138" i="1"/>
  <c r="BB2137" i="1"/>
  <c r="BB2138" i="1" s="1"/>
  <c r="AT1913" i="1"/>
  <c r="AT1914" i="1" s="1"/>
  <c r="AR1914" i="1"/>
  <c r="AV1179" i="1"/>
  <c r="AX1178" i="1"/>
  <c r="AX1179" i="1" s="1"/>
  <c r="T836" i="1"/>
  <c r="V835" i="1"/>
  <c r="V836" i="1" s="1"/>
  <c r="AR1536" i="1"/>
  <c r="AT1535" i="1"/>
  <c r="AT1536" i="1" s="1"/>
  <c r="AP1640" i="1"/>
  <c r="AP1641" i="1" s="1"/>
  <c r="AN1641" i="1"/>
  <c r="BZ1752" i="1"/>
  <c r="BZ1753" i="1" s="1"/>
  <c r="BX1753" i="1"/>
  <c r="X2572" i="1"/>
  <c r="Z2571" i="1"/>
  <c r="Z2572" i="1" s="1"/>
  <c r="BB1297" i="1"/>
  <c r="BB1298" i="1" s="1"/>
  <c r="AZ1298" i="1"/>
  <c r="BZ2200" i="1"/>
  <c r="BZ2201" i="1" s="1"/>
  <c r="BX2201" i="1"/>
  <c r="AL2452" i="1"/>
  <c r="AL2453" i="1" s="1"/>
  <c r="AJ2453" i="1"/>
  <c r="P2439" i="1"/>
  <c r="R2438" i="1"/>
  <c r="R2439" i="1" s="1"/>
  <c r="AZ346" i="1"/>
  <c r="BB345" i="1"/>
  <c r="BB346" i="1" s="1"/>
  <c r="N1927" i="1"/>
  <c r="N1928" i="1" s="1"/>
  <c r="L1928" i="1"/>
  <c r="AN1396" i="1"/>
  <c r="AP1395" i="1"/>
  <c r="AP1396" i="1" s="1"/>
  <c r="Z1689" i="1"/>
  <c r="Z1690" i="1" s="1"/>
  <c r="X1690" i="1"/>
  <c r="AP1787" i="1"/>
  <c r="AP1788" i="1" s="1"/>
  <c r="AN1788" i="1"/>
  <c r="L2152" i="1"/>
  <c r="N2151" i="1"/>
  <c r="N2152" i="1" s="1"/>
  <c r="BF765" i="1"/>
  <c r="BF766" i="1" s="1"/>
  <c r="BD766" i="1"/>
  <c r="AT2074" i="1"/>
  <c r="AT2075" i="1" s="1"/>
  <c r="AR2075" i="1"/>
  <c r="AV626" i="1"/>
  <c r="AX625" i="1"/>
  <c r="AX626" i="1" s="1"/>
  <c r="AX2480" i="1"/>
  <c r="AX2481" i="1" s="1"/>
  <c r="AV2481" i="1"/>
  <c r="AR388" i="1"/>
  <c r="AT387" i="1"/>
  <c r="AT388" i="1" s="1"/>
  <c r="J2536" i="1"/>
  <c r="J2537" i="1" s="1"/>
  <c r="H2537" i="1"/>
  <c r="AL324" i="1"/>
  <c r="AL325" i="1" s="1"/>
  <c r="AJ325" i="1"/>
  <c r="R373" i="1"/>
  <c r="R374" i="1" s="1"/>
  <c r="P374" i="1"/>
  <c r="BP1823" i="1"/>
  <c r="BR1822" i="1"/>
  <c r="BR1823" i="1" s="1"/>
  <c r="BZ1276" i="1"/>
  <c r="BZ1277" i="1" s="1"/>
  <c r="BX1277" i="1"/>
  <c r="BT2068" i="1"/>
  <c r="BV2067" i="1"/>
  <c r="BV2068" i="1" s="1"/>
  <c r="AR2243" i="1"/>
  <c r="AT2242" i="1"/>
  <c r="AT2243" i="1" s="1"/>
  <c r="AT1241" i="1"/>
  <c r="AT1242" i="1" s="1"/>
  <c r="AR1242" i="1"/>
  <c r="T661" i="1"/>
  <c r="V660" i="1"/>
  <c r="V661" i="1" s="1"/>
  <c r="R1752" i="1"/>
  <c r="R1753" i="1" s="1"/>
  <c r="P1753" i="1"/>
  <c r="AZ458" i="1"/>
  <c r="BB457" i="1"/>
  <c r="BB458" i="1" s="1"/>
  <c r="H1116" i="1"/>
  <c r="J1115" i="1"/>
  <c r="J1116" i="1" s="1"/>
  <c r="AJ1354" i="1"/>
  <c r="AL1353" i="1"/>
  <c r="AL1354" i="1" s="1"/>
  <c r="H255" i="1"/>
  <c r="J254" i="1"/>
  <c r="J255" i="1" s="1"/>
  <c r="P1935" i="1"/>
  <c r="R1934" i="1"/>
  <c r="R1935" i="1" s="1"/>
  <c r="Z1108" i="1"/>
  <c r="Z1109" i="1" s="1"/>
  <c r="X1109" i="1"/>
  <c r="AB1116" i="1"/>
  <c r="AD1115" i="1"/>
  <c r="AD1116" i="1" s="1"/>
  <c r="AF766" i="1"/>
  <c r="AH765" i="1"/>
  <c r="AH766" i="1" s="1"/>
  <c r="R751" i="1"/>
  <c r="R752" i="1" s="1"/>
  <c r="P752" i="1"/>
  <c r="BB1535" i="1"/>
  <c r="BB1536" i="1" s="1"/>
  <c r="AZ1536" i="1"/>
  <c r="AX1864" i="1"/>
  <c r="AX1865" i="1" s="1"/>
  <c r="AV1865" i="1"/>
  <c r="BZ1360" i="1"/>
  <c r="BZ1361" i="1" s="1"/>
  <c r="BX1361" i="1"/>
  <c r="L626" i="1"/>
  <c r="N625" i="1"/>
  <c r="N626" i="1" s="1"/>
  <c r="AL604" i="1"/>
  <c r="AL605" i="1" s="1"/>
  <c r="AJ605" i="1"/>
  <c r="AT1738" i="1"/>
  <c r="AT1739" i="1" s="1"/>
  <c r="AR1739" i="1"/>
  <c r="AR1592" i="1"/>
  <c r="AT1591" i="1"/>
  <c r="AT1592" i="1" s="1"/>
  <c r="AV528" i="1"/>
  <c r="AX527" i="1"/>
  <c r="AX528" i="1" s="1"/>
  <c r="BD1669" i="1"/>
  <c r="BF1668" i="1"/>
  <c r="BF1669" i="1" s="1"/>
  <c r="BN1269" i="1"/>
  <c r="BN1270" i="1" s="1"/>
  <c r="BL1270" i="1"/>
  <c r="BP2068" i="1"/>
  <c r="BR2067" i="1"/>
  <c r="BR2068" i="1" s="1"/>
  <c r="BF1703" i="1"/>
  <c r="BF1704" i="1" s="1"/>
  <c r="BD1704" i="1"/>
  <c r="N1556" i="1"/>
  <c r="N1557" i="1" s="1"/>
  <c r="L1557" i="1"/>
  <c r="AF2215" i="1"/>
  <c r="AH2214" i="1"/>
  <c r="AH2215" i="1" s="1"/>
  <c r="BN1500" i="1"/>
  <c r="BN1501" i="1" s="1"/>
  <c r="BL1501" i="1"/>
  <c r="CF1760" i="1"/>
  <c r="CH1759" i="1"/>
  <c r="CH1760" i="1" s="1"/>
  <c r="AJ857" i="1"/>
  <c r="AL856" i="1"/>
  <c r="AL857" i="1" s="1"/>
  <c r="BB2263" i="1"/>
  <c r="BB2264" i="1" s="1"/>
  <c r="AZ2264" i="1"/>
  <c r="AP1388" i="1"/>
  <c r="AP1389" i="1" s="1"/>
  <c r="AN1389" i="1"/>
  <c r="AH1815" i="1"/>
  <c r="AH1816" i="1" s="1"/>
  <c r="AF1816" i="1"/>
  <c r="J1416" i="1"/>
  <c r="J1417" i="1" s="1"/>
  <c r="H1417" i="1"/>
  <c r="AB1326" i="1"/>
  <c r="AD1325" i="1"/>
  <c r="AD1326" i="1" s="1"/>
  <c r="AP2221" i="1"/>
  <c r="AP2222" i="1" s="1"/>
  <c r="AN2222" i="1"/>
  <c r="AN1102" i="1"/>
  <c r="AP1101" i="1"/>
  <c r="AP1102" i="1" s="1"/>
  <c r="H1648" i="1"/>
  <c r="J1647" i="1"/>
  <c r="J1648" i="1" s="1"/>
  <c r="AJ1298" i="1"/>
  <c r="AL1297" i="1"/>
  <c r="AL1298" i="1" s="1"/>
  <c r="BJ2340" i="1"/>
  <c r="BJ2341" i="1" s="1"/>
  <c r="BH2341" i="1"/>
  <c r="BJ1731" i="1"/>
  <c r="BJ1732" i="1" s="1"/>
  <c r="BH1732" i="1"/>
  <c r="CF2397" i="1"/>
  <c r="CH2396" i="1"/>
  <c r="CH2397" i="1" s="1"/>
  <c r="BJ2592" i="1"/>
  <c r="BJ2593" i="1" s="1"/>
  <c r="BH2593" i="1"/>
  <c r="N1486" i="1"/>
  <c r="N1487" i="1" s="1"/>
  <c r="L1487" i="1"/>
  <c r="BV597" i="1"/>
  <c r="BV598" i="1" s="1"/>
  <c r="BT598" i="1"/>
  <c r="AJ2320" i="1"/>
  <c r="AL2319" i="1"/>
  <c r="AL2320" i="1" s="1"/>
  <c r="J2550" i="1"/>
  <c r="J2551" i="1" s="1"/>
  <c r="H2551" i="1"/>
  <c r="BT2460" i="1"/>
  <c r="BV2459" i="1"/>
  <c r="BV2460" i="1" s="1"/>
  <c r="AN346" i="1"/>
  <c r="AP345" i="1"/>
  <c r="AP346" i="1" s="1"/>
  <c r="AB563" i="1"/>
  <c r="AD562" i="1"/>
  <c r="AD563" i="1" s="1"/>
  <c r="AX2459" i="1"/>
  <c r="AX2460" i="1" s="1"/>
  <c r="AV2460" i="1"/>
  <c r="BF1276" i="1"/>
  <c r="BF1277" i="1" s="1"/>
  <c r="BD1277" i="1"/>
  <c r="H570" i="1"/>
  <c r="J569" i="1"/>
  <c r="J570" i="1" s="1"/>
  <c r="BR1997" i="1"/>
  <c r="BR1998" i="1" s="1"/>
  <c r="BP1998" i="1"/>
  <c r="J2158" i="1"/>
  <c r="J2159" i="1" s="1"/>
  <c r="H2159" i="1"/>
  <c r="Z716" i="1"/>
  <c r="Z717" i="1" s="1"/>
  <c r="X717" i="1"/>
  <c r="CB2278" i="1"/>
  <c r="CD2277" i="1"/>
  <c r="CD2278" i="1" s="1"/>
  <c r="BR905" i="1"/>
  <c r="BR906" i="1" s="1"/>
  <c r="BP906" i="1"/>
  <c r="X2089" i="1"/>
  <c r="Z2088" i="1"/>
  <c r="Z2089" i="1" s="1"/>
  <c r="Z359" i="1"/>
  <c r="Z360" i="1" s="1"/>
  <c r="X360" i="1"/>
  <c r="V1990" i="1"/>
  <c r="V1991" i="1" s="1"/>
  <c r="T1991" i="1"/>
  <c r="AB2096" i="1"/>
  <c r="AD2095" i="1"/>
  <c r="AD2096" i="1" s="1"/>
  <c r="N1815" i="1"/>
  <c r="N1816" i="1" s="1"/>
  <c r="L1816" i="1"/>
  <c r="L1025" i="1"/>
  <c r="N1024" i="1"/>
  <c r="N1025" i="1" s="1"/>
  <c r="CB1935" i="1"/>
  <c r="CD1934" i="1"/>
  <c r="CD1935" i="1" s="1"/>
  <c r="BB534" i="1"/>
  <c r="BB535" i="1" s="1"/>
  <c r="AZ535" i="1"/>
  <c r="BX2040" i="1"/>
  <c r="BZ2039" i="1"/>
  <c r="BZ2040" i="1" s="1"/>
  <c r="AJ2404" i="1"/>
  <c r="AL2403" i="1"/>
  <c r="AL2404" i="1" s="1"/>
  <c r="AZ1515" i="1"/>
  <c r="BB1514" i="1"/>
  <c r="BB1515" i="1" s="1"/>
  <c r="AB409" i="1"/>
  <c r="AD408" i="1"/>
  <c r="AD409" i="1" s="1"/>
  <c r="X2530" i="1"/>
  <c r="Z2529" i="1"/>
  <c r="Z2530" i="1" s="1"/>
  <c r="AX835" i="1"/>
  <c r="AX836" i="1" s="1"/>
  <c r="AV836" i="1"/>
  <c r="BF2270" i="1"/>
  <c r="BF2271" i="1" s="1"/>
  <c r="BD2271" i="1"/>
  <c r="AT1724" i="1"/>
  <c r="AT1725" i="1" s="1"/>
  <c r="AR1725" i="1"/>
  <c r="AR1865" i="1"/>
  <c r="AT1864" i="1"/>
  <c r="AT1865" i="1" s="1"/>
  <c r="BH1753" i="1"/>
  <c r="BJ1752" i="1"/>
  <c r="BJ1753" i="1" s="1"/>
  <c r="AN444" i="1"/>
  <c r="AP443" i="1"/>
  <c r="AP444" i="1" s="1"/>
  <c r="AN2404" i="1"/>
  <c r="AP2403" i="1"/>
  <c r="AP2404" i="1" s="1"/>
  <c r="BN2550" i="1"/>
  <c r="BN2551" i="1" s="1"/>
  <c r="BL2551" i="1"/>
  <c r="BZ1444" i="1"/>
  <c r="BZ1445" i="1" s="1"/>
  <c r="BX1445" i="1"/>
  <c r="AT1003" i="1"/>
  <c r="AT1004" i="1" s="1"/>
  <c r="AR1004" i="1"/>
  <c r="AR1543" i="1"/>
  <c r="AT1542" i="1"/>
  <c r="AT1543" i="1" s="1"/>
  <c r="BN2151" i="1"/>
  <c r="BN2152" i="1" s="1"/>
  <c r="BL2152" i="1"/>
  <c r="V1248" i="1"/>
  <c r="V1249" i="1" s="1"/>
  <c r="T1249" i="1"/>
  <c r="AJ1914" i="1"/>
  <c r="AL1913" i="1"/>
  <c r="AL1914" i="1" s="1"/>
  <c r="AH1010" i="1"/>
  <c r="AH1011" i="1" s="1"/>
  <c r="AF1011" i="1"/>
  <c r="AH1129" i="1"/>
  <c r="AH1130" i="1" s="1"/>
  <c r="AF1130" i="1"/>
  <c r="AP1241" i="1"/>
  <c r="AP1242" i="1" s="1"/>
  <c r="AN1242" i="1"/>
  <c r="V331" i="1"/>
  <c r="V332" i="1" s="1"/>
  <c r="T332" i="1"/>
  <c r="J2053" i="1"/>
  <c r="J2054" i="1" s="1"/>
  <c r="H2054" i="1"/>
  <c r="H1837" i="1"/>
  <c r="J1836" i="1"/>
  <c r="J1837" i="1" s="1"/>
  <c r="R835" i="1"/>
  <c r="R836" i="1" s="1"/>
  <c r="P836" i="1"/>
  <c r="BD717" i="1"/>
  <c r="BF716" i="1"/>
  <c r="BF717" i="1" s="1"/>
  <c r="AR283" i="1"/>
  <c r="AT282" i="1"/>
  <c r="AT283" i="1" s="1"/>
  <c r="BT584" i="1"/>
  <c r="BV583" i="1"/>
  <c r="BV584" i="1" s="1"/>
  <c r="AD688" i="1"/>
  <c r="AD689" i="1" s="1"/>
  <c r="AB689" i="1"/>
  <c r="Z1906" i="1"/>
  <c r="Z1907" i="1" s="1"/>
  <c r="X1907" i="1"/>
  <c r="BN1815" i="1"/>
  <c r="BN1816" i="1" s="1"/>
  <c r="BL1816" i="1"/>
  <c r="BJ1472" i="1"/>
  <c r="BJ1473" i="1" s="1"/>
  <c r="BH1473" i="1"/>
  <c r="AR1459" i="1"/>
  <c r="AT1458" i="1"/>
  <c r="AT1459" i="1" s="1"/>
  <c r="AN262" i="1"/>
  <c r="AP261" i="1"/>
  <c r="AP262" i="1" s="1"/>
  <c r="P591" i="1"/>
  <c r="R590" i="1"/>
  <c r="R591" i="1" s="1"/>
  <c r="BD2586" i="1"/>
  <c r="BF2585" i="1"/>
  <c r="BF2586" i="1" s="1"/>
  <c r="BZ1619" i="1"/>
  <c r="BZ1620" i="1" s="1"/>
  <c r="BX1620" i="1"/>
  <c r="BV737" i="1"/>
  <c r="BV738" i="1" s="1"/>
  <c r="BT738" i="1"/>
  <c r="AZ1039" i="1"/>
  <c r="BB1038" i="1"/>
  <c r="BB1039" i="1" s="1"/>
  <c r="CH1605" i="1"/>
  <c r="CH1606" i="1" s="1"/>
  <c r="CF1606" i="1"/>
  <c r="L1718" i="1"/>
  <c r="N1717" i="1"/>
  <c r="N1718" i="1" s="1"/>
  <c r="AD1493" i="1"/>
  <c r="AD1494" i="1" s="1"/>
  <c r="AB1494" i="1"/>
  <c r="T1165" i="1"/>
  <c r="V1164" i="1"/>
  <c r="V1165" i="1" s="1"/>
  <c r="AF640" i="1"/>
  <c r="AH639" i="1"/>
  <c r="AH640" i="1" s="1"/>
  <c r="AJ339" i="1"/>
  <c r="AL338" i="1"/>
  <c r="AL339" i="1" s="1"/>
  <c r="CB1081" i="1"/>
  <c r="CD1080" i="1"/>
  <c r="CD1081" i="1" s="1"/>
  <c r="BP1697" i="1"/>
  <c r="BR1696" i="1"/>
  <c r="BR1697" i="1" s="1"/>
  <c r="R632" i="1"/>
  <c r="R633" i="1" s="1"/>
  <c r="P633" i="1"/>
  <c r="J1633" i="1"/>
  <c r="J1634" i="1" s="1"/>
  <c r="H1634" i="1"/>
  <c r="AN1347" i="1"/>
  <c r="AP1346" i="1"/>
  <c r="AP1347" i="1" s="1"/>
  <c r="AP2431" i="1"/>
  <c r="AP2432" i="1" s="1"/>
  <c r="AN2432" i="1"/>
  <c r="AX2025" i="1"/>
  <c r="AX2026" i="1" s="1"/>
  <c r="AV2026" i="1"/>
  <c r="R380" i="1"/>
  <c r="R381" i="1" s="1"/>
  <c r="P381" i="1"/>
  <c r="CB997" i="1"/>
  <c r="CD996" i="1"/>
  <c r="CD997" i="1" s="1"/>
  <c r="CH1283" i="1"/>
  <c r="CH1284" i="1" s="1"/>
  <c r="CF1284" i="1"/>
  <c r="BH1774" i="1"/>
  <c r="BJ1773" i="1"/>
  <c r="BJ1774" i="1" s="1"/>
  <c r="CH1115" i="1"/>
  <c r="CH1116" i="1" s="1"/>
  <c r="CF1116" i="1"/>
  <c r="AV2544" i="1"/>
  <c r="AX2543" i="1"/>
  <c r="AX2544" i="1" s="1"/>
  <c r="AX1381" i="1"/>
  <c r="AX1382" i="1" s="1"/>
  <c r="AV1382" i="1"/>
  <c r="AL2550" i="1"/>
  <c r="AL2551" i="1" s="1"/>
  <c r="AJ2551" i="1"/>
  <c r="BH423" i="1"/>
  <c r="BJ422" i="1"/>
  <c r="BJ423" i="1" s="1"/>
  <c r="BP1123" i="1"/>
  <c r="BR1122" i="1"/>
  <c r="BR1123" i="1" s="1"/>
  <c r="CH2242" i="1"/>
  <c r="CH2243" i="1" s="1"/>
  <c r="CF2243" i="1"/>
  <c r="CF976" i="1"/>
  <c r="CH975" i="1"/>
  <c r="CH976" i="1" s="1"/>
  <c r="AL408" i="1"/>
  <c r="AL409" i="1" s="1"/>
  <c r="AJ409" i="1"/>
  <c r="AR1676" i="1"/>
  <c r="AT1675" i="1"/>
  <c r="AT1676" i="1" s="1"/>
  <c r="V485" i="1"/>
  <c r="V486" i="1" s="1"/>
  <c r="T486" i="1"/>
  <c r="BX2495" i="1"/>
  <c r="BZ2494" i="1"/>
  <c r="BZ2495" i="1" s="1"/>
  <c r="AL2529" i="1"/>
  <c r="AL2530" i="1" s="1"/>
  <c r="AJ2530" i="1"/>
  <c r="H472" i="1"/>
  <c r="J471" i="1"/>
  <c r="J472" i="1" s="1"/>
  <c r="X1767" i="1"/>
  <c r="Z1766" i="1"/>
  <c r="Z1767" i="1" s="1"/>
  <c r="BB933" i="1"/>
  <c r="BB934" i="1" s="1"/>
  <c r="AZ934" i="1"/>
  <c r="AR2201" i="1"/>
  <c r="AT2200" i="1"/>
  <c r="AT2201" i="1" s="1"/>
  <c r="CH1423" i="1"/>
  <c r="CH1424" i="1" s="1"/>
  <c r="CF1424" i="1"/>
  <c r="AX2368" i="1"/>
  <c r="AX2369" i="1" s="1"/>
  <c r="AV2369" i="1"/>
  <c r="V604" i="1"/>
  <c r="V605" i="1" s="1"/>
  <c r="T605" i="1"/>
  <c r="J604" i="1"/>
  <c r="J605" i="1" s="1"/>
  <c r="H605" i="1"/>
  <c r="BH549" i="1"/>
  <c r="BJ548" i="1"/>
  <c r="BJ549" i="1" s="1"/>
  <c r="CF283" i="1"/>
  <c r="CH282" i="1"/>
  <c r="CH283" i="1" s="1"/>
  <c r="AT716" i="1"/>
  <c r="AT717" i="1" s="1"/>
  <c r="AR717" i="1"/>
  <c r="BR2214" i="1"/>
  <c r="BR2215" i="1" s="1"/>
  <c r="BP2215" i="1"/>
  <c r="AR2299" i="1"/>
  <c r="AT2298" i="1"/>
  <c r="AT2299" i="1" s="1"/>
  <c r="CB1333" i="1"/>
  <c r="CD1332" i="1"/>
  <c r="CD1333" i="1" s="1"/>
  <c r="BN1409" i="1"/>
  <c r="BN1410" i="1" s="1"/>
  <c r="BL1410" i="1"/>
  <c r="BH1851" i="1"/>
  <c r="BJ1850" i="1"/>
  <c r="BJ1851" i="1" s="1"/>
  <c r="R1234" i="1"/>
  <c r="R1235" i="1" s="1"/>
  <c r="P1235" i="1"/>
  <c r="BJ814" i="1"/>
  <c r="BJ815" i="1" s="1"/>
  <c r="BH815" i="1"/>
  <c r="AN409" i="1"/>
  <c r="AP408" i="1"/>
  <c r="AP409" i="1" s="1"/>
  <c r="CH1892" i="1"/>
  <c r="CH1893" i="1" s="1"/>
  <c r="CF1893" i="1"/>
  <c r="AX2529" i="1"/>
  <c r="AX2530" i="1" s="1"/>
  <c r="AV2530" i="1"/>
  <c r="BB2158" i="1"/>
  <c r="BB2159" i="1" s="1"/>
  <c r="AZ2159" i="1"/>
  <c r="BL2243" i="1"/>
  <c r="BN2242" i="1"/>
  <c r="BN2243" i="1" s="1"/>
  <c r="CF2187" i="1"/>
  <c r="CH2186" i="1"/>
  <c r="CH2187" i="1" s="1"/>
  <c r="BF2046" i="1"/>
  <c r="BF2047" i="1" s="1"/>
  <c r="BD2047" i="1"/>
  <c r="BT1298" i="1"/>
  <c r="BV1297" i="1"/>
  <c r="BV1298" i="1" s="1"/>
  <c r="BJ534" i="1"/>
  <c r="BJ535" i="1" s="1"/>
  <c r="BH535" i="1"/>
  <c r="AR458" i="1"/>
  <c r="AT457" i="1"/>
  <c r="AT458" i="1" s="1"/>
  <c r="AB493" i="1"/>
  <c r="AD492" i="1"/>
  <c r="AD493" i="1" s="1"/>
  <c r="L1676" i="1"/>
  <c r="N1675" i="1"/>
  <c r="N1676" i="1" s="1"/>
  <c r="P626" i="1"/>
  <c r="R625" i="1"/>
  <c r="R626" i="1" s="1"/>
  <c r="X1753" i="1"/>
  <c r="Z1752" i="1"/>
  <c r="Z1753" i="1" s="1"/>
  <c r="AN1732" i="1"/>
  <c r="AP1731" i="1"/>
  <c r="AP1732" i="1" s="1"/>
  <c r="AN2292" i="1"/>
  <c r="AP2291" i="1"/>
  <c r="AP2292" i="1" s="1"/>
  <c r="CF1655" i="1"/>
  <c r="CH1654" i="1"/>
  <c r="CH1655" i="1" s="1"/>
  <c r="AL681" i="1"/>
  <c r="AL682" i="1" s="1"/>
  <c r="AJ682" i="1"/>
  <c r="BJ2375" i="1"/>
  <c r="BJ2376" i="1" s="1"/>
  <c r="BH2376" i="1"/>
  <c r="BB2473" i="1"/>
  <c r="BB2474" i="1" s="1"/>
  <c r="AZ2474" i="1"/>
  <c r="X1851" i="1"/>
  <c r="Z1850" i="1"/>
  <c r="Z1851" i="1" s="1"/>
  <c r="CH758" i="1"/>
  <c r="CH759" i="1" s="1"/>
  <c r="CF759" i="1"/>
  <c r="BT1193" i="1"/>
  <c r="BV1192" i="1"/>
  <c r="BV1193" i="1" s="1"/>
  <c r="BB2298" i="1"/>
  <c r="BB2299" i="1" s="1"/>
  <c r="AZ2299" i="1"/>
  <c r="AT1990" i="1"/>
  <c r="AT1991" i="1" s="1"/>
  <c r="AR1991" i="1"/>
  <c r="R1920" i="1"/>
  <c r="R1921" i="1" s="1"/>
  <c r="P1921" i="1"/>
  <c r="BX2411" i="1"/>
  <c r="BZ2410" i="1"/>
  <c r="BZ2411" i="1" s="1"/>
  <c r="AN2376" i="1"/>
  <c r="AP2375" i="1"/>
  <c r="AP2376" i="1" s="1"/>
  <c r="R2312" i="1"/>
  <c r="R2313" i="1" s="1"/>
  <c r="P2313" i="1"/>
  <c r="BP2586" i="1"/>
  <c r="BR2585" i="1"/>
  <c r="BR2586" i="1" s="1"/>
  <c r="AJ1529" i="1"/>
  <c r="AL1528" i="1"/>
  <c r="AL1529" i="1" s="1"/>
  <c r="BD1221" i="1"/>
  <c r="BF1220" i="1"/>
  <c r="BF1221" i="1" s="1"/>
  <c r="BL1781" i="1"/>
  <c r="BN1780" i="1"/>
  <c r="BN1781" i="1" s="1"/>
  <c r="BJ2172" i="1"/>
  <c r="BJ2173" i="1" s="1"/>
  <c r="BH2173" i="1"/>
  <c r="AD2312" i="1"/>
  <c r="AD2313" i="1" s="1"/>
  <c r="AB2313" i="1"/>
  <c r="BJ2389" i="1"/>
  <c r="BJ2390" i="1" s="1"/>
  <c r="BH2390" i="1"/>
  <c r="AZ514" i="1"/>
  <c r="BB513" i="1"/>
  <c r="BB514" i="1" s="1"/>
  <c r="BF1507" i="1"/>
  <c r="BF1508" i="1" s="1"/>
  <c r="BD1508" i="1"/>
  <c r="AD2578" i="1"/>
  <c r="AD2579" i="1" s="1"/>
  <c r="AB2579" i="1"/>
  <c r="BF975" i="1"/>
  <c r="BF976" i="1" s="1"/>
  <c r="BD976" i="1"/>
  <c r="BN2326" i="1"/>
  <c r="BN2327" i="1" s="1"/>
  <c r="BL2327" i="1"/>
  <c r="BV849" i="1"/>
  <c r="BV850" i="1" s="1"/>
  <c r="BT850" i="1"/>
  <c r="CF1445" i="1"/>
  <c r="CH1444" i="1"/>
  <c r="CH1445" i="1" s="1"/>
  <c r="AZ2005" i="1"/>
  <c r="BB2004" i="1"/>
  <c r="BB2005" i="1" s="1"/>
  <c r="CF2495" i="1"/>
  <c r="CH2494" i="1"/>
  <c r="CH2495" i="1" s="1"/>
  <c r="X1515" i="1"/>
  <c r="Z1514" i="1"/>
  <c r="Z1515" i="1" s="1"/>
  <c r="AB1921" i="1"/>
  <c r="AD1920" i="1"/>
  <c r="AD1921" i="1" s="1"/>
  <c r="BJ1661" i="1"/>
  <c r="BJ1662" i="1" s="1"/>
  <c r="BH1662" i="1"/>
  <c r="BX1578" i="1"/>
  <c r="BZ1577" i="1"/>
  <c r="BZ1578" i="1" s="1"/>
  <c r="AR2579" i="1"/>
  <c r="AT2578" i="1"/>
  <c r="AT2579" i="1" s="1"/>
  <c r="AR1788" i="1"/>
  <c r="AT1787" i="1"/>
  <c r="AT1788" i="1" s="1"/>
  <c r="AX1612" i="1"/>
  <c r="AX1613" i="1" s="1"/>
  <c r="AV1613" i="1"/>
  <c r="BL1606" i="1"/>
  <c r="BN1605" i="1"/>
  <c r="BN1606" i="1" s="1"/>
  <c r="BL1312" i="1"/>
  <c r="BN1311" i="1"/>
  <c r="BN1312" i="1" s="1"/>
  <c r="CF2572" i="1"/>
  <c r="CH2571" i="1"/>
  <c r="CH2572" i="1" s="1"/>
  <c r="BN1745" i="1"/>
  <c r="BN1746" i="1" s="1"/>
  <c r="BL1746" i="1"/>
  <c r="Z1556" i="1"/>
  <c r="Z1557" i="1" s="1"/>
  <c r="X1557" i="1"/>
  <c r="L1263" i="1"/>
  <c r="N1262" i="1"/>
  <c r="N1263" i="1" s="1"/>
  <c r="AR2124" i="1"/>
  <c r="AT2123" i="1"/>
  <c r="AT2124" i="1" s="1"/>
  <c r="AD1969" i="1"/>
  <c r="AD1970" i="1" s="1"/>
  <c r="AB1970" i="1"/>
  <c r="BH1060" i="1"/>
  <c r="BJ1059" i="1"/>
  <c r="BJ1060" i="1" s="1"/>
  <c r="AR2019" i="1"/>
  <c r="AT2018" i="1"/>
  <c r="AT2019" i="1" s="1"/>
  <c r="BB807" i="1"/>
  <c r="BB808" i="1" s="1"/>
  <c r="AZ808" i="1"/>
  <c r="R2473" i="1"/>
  <c r="R2474" i="1" s="1"/>
  <c r="P2474" i="1"/>
  <c r="AH856" i="1"/>
  <c r="AH857" i="1" s="1"/>
  <c r="AF857" i="1"/>
  <c r="T1459" i="1"/>
  <c r="V1458" i="1"/>
  <c r="V1459" i="1" s="1"/>
  <c r="L2208" i="1"/>
  <c r="N2207" i="1"/>
  <c r="N2208" i="1" s="1"/>
  <c r="T2376" i="1"/>
  <c r="V2375" i="1"/>
  <c r="V2376" i="1" s="1"/>
  <c r="AD2249" i="1"/>
  <c r="AD2250" i="1" s="1"/>
  <c r="AB2250" i="1"/>
  <c r="AH1934" i="1"/>
  <c r="AH1935" i="1" s="1"/>
  <c r="AF1935" i="1"/>
  <c r="N1892" i="1"/>
  <c r="N1893" i="1" s="1"/>
  <c r="L1893" i="1"/>
  <c r="AF1354" i="1"/>
  <c r="AH1353" i="1"/>
  <c r="AH1354" i="1" s="1"/>
  <c r="AV661" i="1"/>
  <c r="AX660" i="1"/>
  <c r="AX661" i="1" s="1"/>
  <c r="L2376" i="1"/>
  <c r="N2375" i="1"/>
  <c r="N2376" i="1" s="1"/>
  <c r="AB2222" i="1"/>
  <c r="AD2221" i="1"/>
  <c r="AD2222" i="1" s="1"/>
  <c r="L2159" i="1"/>
  <c r="N2158" i="1"/>
  <c r="N2159" i="1" s="1"/>
  <c r="X731" i="1"/>
  <c r="Z730" i="1"/>
  <c r="Z731" i="1" s="1"/>
  <c r="V828" i="1"/>
  <c r="V829" i="1" s="1"/>
  <c r="T829" i="1"/>
  <c r="BN2375" i="1"/>
  <c r="BN2376" i="1" s="1"/>
  <c r="BL2376" i="1"/>
  <c r="AH1878" i="1"/>
  <c r="AH1879" i="1" s="1"/>
  <c r="AF1879" i="1"/>
  <c r="AL1262" i="1"/>
  <c r="AL1263" i="1" s="1"/>
  <c r="AJ1263" i="1"/>
  <c r="AF822" i="1"/>
  <c r="AH821" i="1"/>
  <c r="AH822" i="1" s="1"/>
  <c r="AF1830" i="1"/>
  <c r="AH1829" i="1"/>
  <c r="AH1830" i="1" s="1"/>
  <c r="AH1983" i="1"/>
  <c r="AH1984" i="1" s="1"/>
  <c r="AF1984" i="1"/>
  <c r="AB1781" i="1"/>
  <c r="AD1780" i="1"/>
  <c r="AD1781" i="1" s="1"/>
  <c r="CF1417" i="1"/>
  <c r="CH1416" i="1"/>
  <c r="CH1417" i="1" s="1"/>
  <c r="H1564" i="1"/>
  <c r="J1563" i="1"/>
  <c r="J1564" i="1" s="1"/>
  <c r="BN2396" i="1"/>
  <c r="BN2397" i="1" s="1"/>
  <c r="BL2397" i="1"/>
  <c r="AL2088" i="1"/>
  <c r="AL2089" i="1" s="1"/>
  <c r="AJ2089" i="1"/>
  <c r="Z821" i="1"/>
  <c r="Z822" i="1" s="1"/>
  <c r="X822" i="1"/>
  <c r="Z534" i="1"/>
  <c r="Z535" i="1" s="1"/>
  <c r="X535" i="1"/>
  <c r="AX1892" i="1"/>
  <c r="AX1893" i="1" s="1"/>
  <c r="AV1893" i="1"/>
  <c r="BP2320" i="1"/>
  <c r="BR2319" i="1"/>
  <c r="BR2320" i="1" s="1"/>
  <c r="AF1718" i="1"/>
  <c r="AH1717" i="1"/>
  <c r="AH1718" i="1" s="1"/>
  <c r="T2257" i="1"/>
  <c r="V2256" i="1"/>
  <c r="V2257" i="1" s="1"/>
  <c r="BT2292" i="1"/>
  <c r="BV2291" i="1"/>
  <c r="BV2292" i="1" s="1"/>
  <c r="AF1179" i="1"/>
  <c r="AH1178" i="1"/>
  <c r="AH1179" i="1" s="1"/>
  <c r="AV577" i="1"/>
  <c r="AX576" i="1"/>
  <c r="AX577" i="1" s="1"/>
  <c r="AN1403" i="1"/>
  <c r="AP1402" i="1"/>
  <c r="AP1403" i="1" s="1"/>
  <c r="BL2173" i="1"/>
  <c r="BN2172" i="1"/>
  <c r="BN2173" i="1" s="1"/>
  <c r="AN1046" i="1"/>
  <c r="AP1045" i="1"/>
  <c r="AP1046" i="1" s="1"/>
  <c r="CH1339" i="1"/>
  <c r="CH1340" i="1" s="1"/>
  <c r="CF1340" i="1"/>
  <c r="AP968" i="1"/>
  <c r="AP969" i="1" s="1"/>
  <c r="AN969" i="1"/>
  <c r="AB2145" i="1"/>
  <c r="AD2144" i="1"/>
  <c r="AD2145" i="1" s="1"/>
  <c r="N660" i="1"/>
  <c r="N661" i="1" s="1"/>
  <c r="L661" i="1"/>
  <c r="T1879" i="1"/>
  <c r="V1878" i="1"/>
  <c r="V1879" i="1" s="1"/>
  <c r="AL1500" i="1"/>
  <c r="AL1501" i="1" s="1"/>
  <c r="AJ1501" i="1"/>
  <c r="AV717" i="1"/>
  <c r="AX716" i="1"/>
  <c r="AX717" i="1" s="1"/>
  <c r="AH366" i="1"/>
  <c r="AH367" i="1" s="1"/>
  <c r="AF367" i="1"/>
  <c r="AH1836" i="1"/>
  <c r="AH1837" i="1" s="1"/>
  <c r="AF1837" i="1"/>
  <c r="BH1823" i="1"/>
  <c r="BJ1822" i="1"/>
  <c r="BJ1823" i="1" s="1"/>
  <c r="V2389" i="1"/>
  <c r="V2390" i="1" s="1"/>
  <c r="T2390" i="1"/>
  <c r="BD458" i="1"/>
  <c r="BF457" i="1"/>
  <c r="BF458" i="1" s="1"/>
  <c r="BF709" i="1"/>
  <c r="BF710" i="1" s="1"/>
  <c r="BD710" i="1"/>
  <c r="L2320" i="1"/>
  <c r="N2319" i="1"/>
  <c r="N2320" i="1" s="1"/>
  <c r="BP2404" i="1"/>
  <c r="BR2403" i="1"/>
  <c r="BR2404" i="1" s="1"/>
  <c r="AL1976" i="1"/>
  <c r="AL1977" i="1" s="1"/>
  <c r="AJ1977" i="1"/>
  <c r="R1094" i="1"/>
  <c r="R1095" i="1" s="1"/>
  <c r="P1095" i="1"/>
  <c r="AD2102" i="1"/>
  <c r="AD2103" i="1" s="1"/>
  <c r="AB2103" i="1"/>
  <c r="X318" i="1"/>
  <c r="Z317" i="1"/>
  <c r="Z318" i="1" s="1"/>
  <c r="R1199" i="1"/>
  <c r="R1200" i="1" s="1"/>
  <c r="P1200" i="1"/>
  <c r="AN780" i="1"/>
  <c r="AP779" i="1"/>
  <c r="AP780" i="1" s="1"/>
  <c r="AH254" i="1"/>
  <c r="AH255" i="1" s="1"/>
  <c r="AF255" i="1"/>
  <c r="P654" i="1"/>
  <c r="R653" i="1"/>
  <c r="R654" i="1" s="1"/>
  <c r="AJ1270" i="1"/>
  <c r="AL1269" i="1"/>
  <c r="AL1270" i="1" s="1"/>
  <c r="AP282" i="1"/>
  <c r="AP283" i="1" s="1"/>
  <c r="AN283" i="1"/>
  <c r="R863" i="1"/>
  <c r="R864" i="1" s="1"/>
  <c r="P864" i="1"/>
  <c r="BV1682" i="1"/>
  <c r="BV1683" i="1" s="1"/>
  <c r="BT1683" i="1"/>
  <c r="AN948" i="1"/>
  <c r="AP947" i="1"/>
  <c r="AP948" i="1" s="1"/>
  <c r="J1815" i="1"/>
  <c r="J1816" i="1" s="1"/>
  <c r="H1816" i="1"/>
  <c r="AH1738" i="1"/>
  <c r="AH1739" i="1" s="1"/>
  <c r="AF1739" i="1"/>
  <c r="AH1052" i="1"/>
  <c r="AH1053" i="1" s="1"/>
  <c r="AF1053" i="1"/>
  <c r="CB1788" i="1"/>
  <c r="CD1787" i="1"/>
  <c r="CD1788" i="1" s="1"/>
  <c r="R2060" i="1"/>
  <c r="R2061" i="1" s="1"/>
  <c r="P2061" i="1"/>
  <c r="R1311" i="1"/>
  <c r="R1312" i="1" s="1"/>
  <c r="P1312" i="1"/>
  <c r="BD836" i="1"/>
  <c r="BF835" i="1"/>
  <c r="BF836" i="1" s="1"/>
  <c r="BX1382" i="1"/>
  <c r="BZ1381" i="1"/>
  <c r="BZ1382" i="1" s="1"/>
  <c r="R1885" i="1"/>
  <c r="R1886" i="1" s="1"/>
  <c r="P1886" i="1"/>
  <c r="AB2376" i="1"/>
  <c r="AD2375" i="1"/>
  <c r="AD2376" i="1" s="1"/>
  <c r="H906" i="1"/>
  <c r="J905" i="1"/>
  <c r="J906" i="1" s="1"/>
  <c r="BB730" i="1"/>
  <c r="BB731" i="1" s="1"/>
  <c r="AZ731" i="1"/>
  <c r="AF2320" i="1"/>
  <c r="AH2319" i="1"/>
  <c r="AH2320" i="1" s="1"/>
  <c r="BV1717" i="1"/>
  <c r="BV1718" i="1" s="1"/>
  <c r="BT1718" i="1"/>
  <c r="BT2264" i="1"/>
  <c r="BV2263" i="1"/>
  <c r="BV2264" i="1" s="1"/>
  <c r="J1353" i="1"/>
  <c r="J1354" i="1" s="1"/>
  <c r="H1354" i="1"/>
  <c r="AD2256" i="1"/>
  <c r="AD2257" i="1" s="1"/>
  <c r="AB2257" i="1"/>
  <c r="BL2166" i="1"/>
  <c r="BN2165" i="1"/>
  <c r="BN2166" i="1" s="1"/>
  <c r="AR507" i="1"/>
  <c r="AT506" i="1"/>
  <c r="AT507" i="1" s="1"/>
  <c r="AB416" i="1"/>
  <c r="AD415" i="1"/>
  <c r="AD416" i="1" s="1"/>
  <c r="H2124" i="1"/>
  <c r="J2123" i="1"/>
  <c r="J2124" i="1" s="1"/>
  <c r="AT429" i="1"/>
  <c r="AT430" i="1" s="1"/>
  <c r="AR430" i="1"/>
  <c r="T297" i="1"/>
  <c r="V296" i="1"/>
  <c r="V297" i="1" s="1"/>
  <c r="V1507" i="1"/>
  <c r="V1508" i="1" s="1"/>
  <c r="T1508" i="1"/>
  <c r="AX457" i="1"/>
  <c r="AX458" i="1" s="1"/>
  <c r="AV458" i="1"/>
  <c r="BB849" i="1"/>
  <c r="BB850" i="1" s="1"/>
  <c r="AZ850" i="1"/>
  <c r="AH1696" i="1"/>
  <c r="AH1697" i="1" s="1"/>
  <c r="AF1697" i="1"/>
  <c r="AV472" i="1"/>
  <c r="AX471" i="1"/>
  <c r="AX472" i="1" s="1"/>
  <c r="N2081" i="1"/>
  <c r="N2082" i="1" s="1"/>
  <c r="L2082" i="1"/>
  <c r="X787" i="1"/>
  <c r="Z786" i="1"/>
  <c r="Z787" i="1" s="1"/>
  <c r="R1423" i="1"/>
  <c r="R1424" i="1" s="1"/>
  <c r="P1424" i="1"/>
  <c r="T815" i="1"/>
  <c r="V814" i="1"/>
  <c r="V815" i="1" s="1"/>
  <c r="Z541" i="1"/>
  <c r="Z542" i="1" s="1"/>
  <c r="X542" i="1"/>
  <c r="AR1683" i="1"/>
  <c r="AT1682" i="1"/>
  <c r="AT1683" i="1" s="1"/>
  <c r="BB2011" i="1"/>
  <c r="BB2012" i="1" s="1"/>
  <c r="AZ2012" i="1"/>
  <c r="J2305" i="1"/>
  <c r="J2306" i="1" s="1"/>
  <c r="H2306" i="1"/>
  <c r="L2236" i="1"/>
  <c r="N2235" i="1"/>
  <c r="N2236" i="1" s="1"/>
  <c r="AD2284" i="1"/>
  <c r="AD2285" i="1" s="1"/>
  <c r="AB2285" i="1"/>
  <c r="R1290" i="1"/>
  <c r="R1291" i="1" s="1"/>
  <c r="P1291" i="1"/>
  <c r="AF2285" i="1"/>
  <c r="AH2284" i="1"/>
  <c r="AH2285" i="1" s="1"/>
  <c r="J1731" i="1"/>
  <c r="J1732" i="1" s="1"/>
  <c r="H1732" i="1"/>
  <c r="V534" i="1"/>
  <c r="V535" i="1" s="1"/>
  <c r="T535" i="1"/>
  <c r="J1738" i="1"/>
  <c r="J1739" i="1" s="1"/>
  <c r="H1739" i="1"/>
  <c r="N723" i="1"/>
  <c r="N724" i="1" s="1"/>
  <c r="L724" i="1"/>
  <c r="BT2005" i="1"/>
  <c r="BV2004" i="1"/>
  <c r="BV2005" i="1" s="1"/>
  <c r="P1732" i="1"/>
  <c r="R1731" i="1"/>
  <c r="R1732" i="1" s="1"/>
  <c r="BP1977" i="1"/>
  <c r="BR1976" i="1"/>
  <c r="BR1977" i="1" s="1"/>
  <c r="H1165" i="1"/>
  <c r="J1164" i="1"/>
  <c r="J1165" i="1" s="1"/>
  <c r="AB1375" i="1"/>
  <c r="AD1374" i="1"/>
  <c r="AD1375" i="1" s="1"/>
  <c r="AL1843" i="1"/>
  <c r="AL1844" i="1" s="1"/>
  <c r="AJ1844" i="1"/>
  <c r="AX702" i="1"/>
  <c r="AX703" i="1" s="1"/>
  <c r="AV703" i="1"/>
  <c r="AN871" i="1"/>
  <c r="AP870" i="1"/>
  <c r="AP871" i="1" s="1"/>
  <c r="AL520" i="1"/>
  <c r="AL521" i="1" s="1"/>
  <c r="AJ521" i="1"/>
  <c r="N835" i="1"/>
  <c r="N836" i="1" s="1"/>
  <c r="L836" i="1"/>
  <c r="T2145" i="1"/>
  <c r="V2144" i="1"/>
  <c r="V2145" i="1" s="1"/>
  <c r="AF1585" i="1"/>
  <c r="AH1584" i="1"/>
  <c r="AH1585" i="1" s="1"/>
  <c r="N254" i="1"/>
  <c r="N255" i="1" s="1"/>
  <c r="L255" i="1"/>
  <c r="BL2460" i="1"/>
  <c r="BN2459" i="1"/>
  <c r="BN2460" i="1" s="1"/>
  <c r="R1402" i="1"/>
  <c r="R1403" i="1" s="1"/>
  <c r="P1403" i="1"/>
  <c r="P1900" i="1"/>
  <c r="R1899" i="1"/>
  <c r="R1900" i="1" s="1"/>
  <c r="AN1158" i="1"/>
  <c r="AP1157" i="1"/>
  <c r="AP1158" i="1" s="1"/>
  <c r="L2096" i="1"/>
  <c r="N2095" i="1"/>
  <c r="N2096" i="1" s="1"/>
  <c r="AD1339" i="1"/>
  <c r="AD1340" i="1" s="1"/>
  <c r="AB1340" i="1"/>
  <c r="AT1556" i="1"/>
  <c r="AT1557" i="1" s="1"/>
  <c r="AR1557" i="1"/>
  <c r="BJ2067" i="1"/>
  <c r="BJ2068" i="1" s="1"/>
  <c r="BH2068" i="1"/>
  <c r="V1388" i="1"/>
  <c r="V1389" i="1" s="1"/>
  <c r="T1389" i="1"/>
  <c r="V457" i="1"/>
  <c r="V458" i="1" s="1"/>
  <c r="T458" i="1"/>
  <c r="J1304" i="1"/>
  <c r="J1305" i="1" s="1"/>
  <c r="H1305" i="1"/>
  <c r="AD912" i="1"/>
  <c r="AD913" i="1" s="1"/>
  <c r="AB913" i="1"/>
  <c r="H1704" i="1"/>
  <c r="J1703" i="1"/>
  <c r="J1704" i="1" s="1"/>
  <c r="BV2529" i="1"/>
  <c r="BV2530" i="1" s="1"/>
  <c r="BT2530" i="1"/>
  <c r="AF1578" i="1"/>
  <c r="AH1577" i="1"/>
  <c r="AH1578" i="1" s="1"/>
  <c r="T2313" i="1"/>
  <c r="V2312" i="1"/>
  <c r="V2313" i="1" s="1"/>
  <c r="BB1311" i="1"/>
  <c r="BB1312" i="1" s="1"/>
  <c r="AZ1312" i="1"/>
  <c r="AX1185" i="1"/>
  <c r="AX1186" i="1" s="1"/>
  <c r="AV1186" i="1"/>
  <c r="BD2096" i="1"/>
  <c r="BF2095" i="1"/>
  <c r="BF2096" i="1" s="1"/>
  <c r="Z2480" i="1"/>
  <c r="Z2481" i="1" s="1"/>
  <c r="X2481" i="1"/>
  <c r="L612" i="1"/>
  <c r="N611" i="1"/>
  <c r="N612" i="1" s="1"/>
  <c r="AF493" i="1"/>
  <c r="AH492" i="1"/>
  <c r="AH493" i="1" s="1"/>
  <c r="BF1101" i="1"/>
  <c r="BF1102" i="1" s="1"/>
  <c r="BD1102" i="1"/>
  <c r="AD2410" i="1"/>
  <c r="AD2411" i="1" s="1"/>
  <c r="AB2411" i="1"/>
  <c r="CB1389" i="1"/>
  <c r="CD1388" i="1"/>
  <c r="CD1389" i="1" s="1"/>
  <c r="BH2131" i="1"/>
  <c r="BJ2130" i="1"/>
  <c r="BJ2131" i="1" s="1"/>
  <c r="BF2298" i="1"/>
  <c r="BF2299" i="1" s="1"/>
  <c r="BD2299" i="1"/>
  <c r="Z2158" i="1"/>
  <c r="Z2159" i="1" s="1"/>
  <c r="X2159" i="1"/>
  <c r="AN458" i="1"/>
  <c r="AP457" i="1"/>
  <c r="AP458" i="1" s="1"/>
  <c r="AP681" i="1"/>
  <c r="AP682" i="1" s="1"/>
  <c r="AN682" i="1"/>
  <c r="AJ1942" i="1"/>
  <c r="AL1941" i="1"/>
  <c r="AL1942" i="1" s="1"/>
  <c r="BD2180" i="1"/>
  <c r="BF2179" i="1"/>
  <c r="BF2180" i="1" s="1"/>
  <c r="AB1704" i="1"/>
  <c r="AD1703" i="1"/>
  <c r="AD1704" i="1" s="1"/>
  <c r="AL1472" i="1"/>
  <c r="AL1473" i="1" s="1"/>
  <c r="AJ1473" i="1"/>
  <c r="BP528" i="1"/>
  <c r="BR527" i="1"/>
  <c r="BR528" i="1" s="1"/>
  <c r="N1682" i="1"/>
  <c r="N1683" i="1" s="1"/>
  <c r="L1683" i="1"/>
  <c r="AH282" i="1"/>
  <c r="AH283" i="1" s="1"/>
  <c r="AF283" i="1"/>
  <c r="H1277" i="1"/>
  <c r="J1276" i="1"/>
  <c r="J1277" i="1" s="1"/>
  <c r="CH1906" i="1"/>
  <c r="CH1907" i="1" s="1"/>
  <c r="CF1907" i="1"/>
  <c r="AT2130" i="1"/>
  <c r="AT2131" i="1" s="1"/>
  <c r="AR2131" i="1"/>
  <c r="Z828" i="1"/>
  <c r="Z829" i="1" s="1"/>
  <c r="X829" i="1"/>
  <c r="BL2579" i="1"/>
  <c r="BN2578" i="1"/>
  <c r="BN2579" i="1" s="1"/>
  <c r="L1627" i="1"/>
  <c r="N1626" i="1"/>
  <c r="N1627" i="1" s="1"/>
  <c r="BN2529" i="1"/>
  <c r="BN2530" i="1" s="1"/>
  <c r="BL2530" i="1"/>
  <c r="H416" i="1"/>
  <c r="J415" i="1"/>
  <c r="J416" i="1" s="1"/>
  <c r="BJ2179" i="1"/>
  <c r="BJ2180" i="1" s="1"/>
  <c r="BH2180" i="1"/>
  <c r="AR1480" i="1"/>
  <c r="AT1479" i="1"/>
  <c r="AT1480" i="1" s="1"/>
  <c r="BT878" i="1"/>
  <c r="BV877" i="1"/>
  <c r="BV878" i="1" s="1"/>
  <c r="AR2446" i="1"/>
  <c r="AT2445" i="1"/>
  <c r="AT2446" i="1" s="1"/>
  <c r="X1858" i="1"/>
  <c r="Z1857" i="1"/>
  <c r="Z1858" i="1" s="1"/>
  <c r="L1725" i="1"/>
  <c r="N1724" i="1"/>
  <c r="N1725" i="1" s="1"/>
  <c r="AD422" i="1"/>
  <c r="AD423" i="1" s="1"/>
  <c r="AB423" i="1"/>
  <c r="AR570" i="1"/>
  <c r="AT569" i="1"/>
  <c r="AT570" i="1" s="1"/>
  <c r="BR1318" i="1"/>
  <c r="BR1319" i="1" s="1"/>
  <c r="BP1319" i="1"/>
  <c r="L1067" i="1"/>
  <c r="N1066" i="1"/>
  <c r="N1067" i="1" s="1"/>
  <c r="BF2249" i="1"/>
  <c r="BF2250" i="1" s="1"/>
  <c r="BD2250" i="1"/>
  <c r="AD506" i="1"/>
  <c r="AD507" i="1" s="1"/>
  <c r="AB507" i="1"/>
  <c r="P850" i="1"/>
  <c r="R849" i="1"/>
  <c r="R850" i="1" s="1"/>
  <c r="P1025" i="1"/>
  <c r="R1024" i="1"/>
  <c r="R1025" i="1" s="1"/>
  <c r="H1095" i="1"/>
  <c r="J1094" i="1"/>
  <c r="J1095" i="1" s="1"/>
  <c r="BP1949" i="1"/>
  <c r="BR1948" i="1"/>
  <c r="BR1949" i="1" s="1"/>
  <c r="AH1955" i="1"/>
  <c r="AH1956" i="1" s="1"/>
  <c r="AF1956" i="1"/>
  <c r="L2061" i="1"/>
  <c r="N2060" i="1"/>
  <c r="N2061" i="1" s="1"/>
  <c r="AH772" i="1"/>
  <c r="AH773" i="1" s="1"/>
  <c r="AF773" i="1"/>
  <c r="R807" i="1"/>
  <c r="R808" i="1" s="1"/>
  <c r="P808" i="1"/>
  <c r="CD2312" i="1"/>
  <c r="CD2313" i="1" s="1"/>
  <c r="CB2313" i="1"/>
  <c r="AH1332" i="1"/>
  <c r="AH1333" i="1" s="1"/>
  <c r="AF1333" i="1"/>
  <c r="AV2453" i="1"/>
  <c r="AX2452" i="1"/>
  <c r="AX2453" i="1" s="1"/>
  <c r="BH311" i="1"/>
  <c r="BJ310" i="1"/>
  <c r="BJ311" i="1" s="1"/>
  <c r="BB268" i="1"/>
  <c r="BB269" i="1" s="1"/>
  <c r="AZ269" i="1"/>
  <c r="CD1605" i="1"/>
  <c r="CD1606" i="1" s="1"/>
  <c r="CB1606" i="1"/>
  <c r="X710" i="1"/>
  <c r="Z709" i="1"/>
  <c r="Z710" i="1" s="1"/>
  <c r="X2467" i="1"/>
  <c r="Z2466" i="1"/>
  <c r="Z2467" i="1" s="1"/>
  <c r="BF1360" i="1"/>
  <c r="BF1361" i="1" s="1"/>
  <c r="BD1361" i="1"/>
  <c r="AJ535" i="1"/>
  <c r="AL534" i="1"/>
  <c r="AL535" i="1" s="1"/>
  <c r="AJ311" i="1"/>
  <c r="AL310" i="1"/>
  <c r="AL311" i="1" s="1"/>
  <c r="AH2396" i="1"/>
  <c r="AH2397" i="1" s="1"/>
  <c r="AF2397" i="1"/>
  <c r="BT2299" i="1"/>
  <c r="BV2298" i="1"/>
  <c r="BV2299" i="1" s="1"/>
  <c r="AL1591" i="1"/>
  <c r="AL1592" i="1" s="1"/>
  <c r="AJ1592" i="1"/>
  <c r="H2355" i="1"/>
  <c r="J2354" i="1"/>
  <c r="J2355" i="1" s="1"/>
  <c r="BP2383" i="1"/>
  <c r="BR2382" i="1"/>
  <c r="BR2383" i="1" s="1"/>
  <c r="BV2200" i="1"/>
  <c r="BV2201" i="1" s="1"/>
  <c r="BT2201" i="1"/>
  <c r="AF1991" i="1"/>
  <c r="AH1990" i="1"/>
  <c r="AH1991" i="1" s="1"/>
  <c r="AH1731" i="1"/>
  <c r="AH1732" i="1" s="1"/>
  <c r="AF1732" i="1"/>
  <c r="BJ2011" i="1"/>
  <c r="BJ2012" i="1" s="1"/>
  <c r="BH2012" i="1"/>
  <c r="T1725" i="1"/>
  <c r="V1724" i="1"/>
  <c r="V1725" i="1" s="1"/>
  <c r="AT667" i="1"/>
  <c r="AT668" i="1" s="1"/>
  <c r="AR668" i="1"/>
  <c r="Z1276" i="1"/>
  <c r="Z1277" i="1" s="1"/>
  <c r="X1277" i="1"/>
  <c r="T2152" i="1"/>
  <c r="V2151" i="1"/>
  <c r="V2152" i="1" s="1"/>
  <c r="AN1291" i="1"/>
  <c r="AP1290" i="1"/>
  <c r="AP1291" i="1" s="1"/>
  <c r="AB1508" i="1"/>
  <c r="AD1507" i="1"/>
  <c r="AD1508" i="1" s="1"/>
  <c r="CH1598" i="1"/>
  <c r="CH1599" i="1" s="1"/>
  <c r="CF1599" i="1"/>
  <c r="T1445" i="1"/>
  <c r="V1444" i="1"/>
  <c r="V1445" i="1" s="1"/>
  <c r="BH1466" i="1"/>
  <c r="BJ1465" i="1"/>
  <c r="BJ1466" i="1" s="1"/>
  <c r="AB962" i="1"/>
  <c r="AD961" i="1"/>
  <c r="AD962" i="1" s="1"/>
  <c r="L871" i="1"/>
  <c r="N870" i="1"/>
  <c r="N871" i="1" s="1"/>
  <c r="BX2285" i="1"/>
  <c r="BZ2284" i="1"/>
  <c r="BZ2285" i="1" s="1"/>
  <c r="H2243" i="1"/>
  <c r="J2242" i="1"/>
  <c r="J2243" i="1" s="1"/>
  <c r="P2404" i="1"/>
  <c r="R2403" i="1"/>
  <c r="R2404" i="1" s="1"/>
  <c r="R667" i="1"/>
  <c r="R668" i="1" s="1"/>
  <c r="P668" i="1"/>
  <c r="AX723" i="1"/>
  <c r="AX724" i="1" s="1"/>
  <c r="AV724" i="1"/>
  <c r="V1143" i="1"/>
  <c r="V1144" i="1" s="1"/>
  <c r="T1144" i="1"/>
  <c r="AZ605" i="1"/>
  <c r="BB604" i="1"/>
  <c r="BB605" i="1" s="1"/>
  <c r="J1227" i="1"/>
  <c r="J1228" i="1" s="1"/>
  <c r="H1228" i="1"/>
  <c r="N1787" i="1"/>
  <c r="N1788" i="1" s="1"/>
  <c r="L1788" i="1"/>
  <c r="BX2215" i="1"/>
  <c r="BZ2214" i="1"/>
  <c r="BZ2215" i="1" s="1"/>
  <c r="P2180" i="1"/>
  <c r="R2179" i="1"/>
  <c r="R2180" i="1" s="1"/>
  <c r="BV2403" i="1"/>
  <c r="BV2404" i="1" s="1"/>
  <c r="BT2404" i="1"/>
  <c r="AJ1445" i="1"/>
  <c r="AL1444" i="1"/>
  <c r="AL1445" i="1" s="1"/>
  <c r="X2180" i="1"/>
  <c r="Z2179" i="1"/>
  <c r="Z2180" i="1" s="1"/>
  <c r="BT1382" i="1"/>
  <c r="BV1381" i="1"/>
  <c r="BV1382" i="1" s="1"/>
  <c r="AB1109" i="1"/>
  <c r="AD1108" i="1"/>
  <c r="AD1109" i="1" s="1"/>
  <c r="L1767" i="1"/>
  <c r="N1766" i="1"/>
  <c r="N1767" i="1" s="1"/>
  <c r="AN759" i="1"/>
  <c r="AP758" i="1"/>
  <c r="AP759" i="1" s="1"/>
  <c r="R1206" i="1"/>
  <c r="R1207" i="1" s="1"/>
  <c r="P1207" i="1"/>
  <c r="AL1752" i="1"/>
  <c r="AL1753" i="1" s="1"/>
  <c r="AJ1753" i="1"/>
  <c r="AN1179" i="1"/>
  <c r="AP1178" i="1"/>
  <c r="AP1179" i="1" s="1"/>
  <c r="R2291" i="1"/>
  <c r="R2292" i="1" s="1"/>
  <c r="P2292" i="1"/>
  <c r="AF2103" i="1"/>
  <c r="AH2102" i="1"/>
  <c r="AH2103" i="1" s="1"/>
  <c r="H787" i="1"/>
  <c r="J786" i="1"/>
  <c r="J787" i="1" s="1"/>
  <c r="AL1423" i="1"/>
  <c r="AL1424" i="1" s="1"/>
  <c r="AJ1424" i="1"/>
  <c r="BL1921" i="1"/>
  <c r="BN1920" i="1"/>
  <c r="BN1921" i="1" s="1"/>
  <c r="AB1837" i="1"/>
  <c r="AD1836" i="1"/>
  <c r="AD1837" i="1" s="1"/>
  <c r="BX2292" i="1"/>
  <c r="BZ2291" i="1"/>
  <c r="BZ2292" i="1" s="1"/>
  <c r="N2508" i="1"/>
  <c r="N2509" i="1" s="1"/>
  <c r="L2509" i="1"/>
  <c r="H2299" i="1"/>
  <c r="J2298" i="1"/>
  <c r="J2299" i="1" s="1"/>
  <c r="J2284" i="1"/>
  <c r="J2285" i="1" s="1"/>
  <c r="H2285" i="1"/>
  <c r="V2536" i="1"/>
  <c r="V2537" i="1" s="1"/>
  <c r="T2537" i="1"/>
  <c r="N2137" i="1"/>
  <c r="N2138" i="1" s="1"/>
  <c r="L2138" i="1"/>
  <c r="H1753" i="1"/>
  <c r="J1752" i="1"/>
  <c r="J1753" i="1" s="1"/>
  <c r="AD2305" i="1"/>
  <c r="AD2306" i="1" s="1"/>
  <c r="AB2306" i="1"/>
  <c r="CD1801" i="1"/>
  <c r="CD1802" i="1" s="1"/>
  <c r="CB1802" i="1"/>
  <c r="AP954" i="1"/>
  <c r="AP955" i="1" s="1"/>
  <c r="AN955" i="1"/>
  <c r="AN1340" i="1"/>
  <c r="AP1339" i="1"/>
  <c r="AP1340" i="1" s="1"/>
  <c r="AF850" i="1"/>
  <c r="AH849" i="1"/>
  <c r="AH850" i="1" s="1"/>
  <c r="Z1409" i="1"/>
  <c r="Z1410" i="1" s="1"/>
  <c r="X1410" i="1"/>
  <c r="AN1522" i="1"/>
  <c r="AP1521" i="1"/>
  <c r="AP1522" i="1" s="1"/>
  <c r="AN927" i="1"/>
  <c r="AP926" i="1"/>
  <c r="AP927" i="1" s="1"/>
  <c r="AH562" i="1"/>
  <c r="AH563" i="1" s="1"/>
  <c r="AF563" i="1"/>
  <c r="H1809" i="1"/>
  <c r="J1808" i="1"/>
  <c r="J1809" i="1" s="1"/>
  <c r="CB1620" i="1"/>
  <c r="CD1619" i="1"/>
  <c r="CD1620" i="1" s="1"/>
  <c r="AD821" i="1"/>
  <c r="AD822" i="1" s="1"/>
  <c r="AB822" i="1"/>
  <c r="BV1934" i="1"/>
  <c r="BV1935" i="1" s="1"/>
  <c r="BT1935" i="1"/>
  <c r="AF1802" i="1"/>
  <c r="AH1801" i="1"/>
  <c r="AH1802" i="1" s="1"/>
  <c r="AP1206" i="1"/>
  <c r="AP1207" i="1" s="1"/>
  <c r="AN1207" i="1"/>
  <c r="BF338" i="1"/>
  <c r="BF339" i="1" s="1"/>
  <c r="BD339" i="1"/>
  <c r="J1402" i="1"/>
  <c r="J1403" i="1" s="1"/>
  <c r="H1403" i="1"/>
  <c r="CD1990" i="1"/>
  <c r="CD1991" i="1" s="1"/>
  <c r="CB1991" i="1"/>
  <c r="CH2172" i="1"/>
  <c r="CH2173" i="1" s="1"/>
  <c r="CF2173" i="1"/>
  <c r="AN1116" i="1"/>
  <c r="AP1115" i="1"/>
  <c r="AP1116" i="1" s="1"/>
  <c r="BV2284" i="1"/>
  <c r="BV2285" i="1" s="1"/>
  <c r="BT2285" i="1"/>
  <c r="P2299" i="1"/>
  <c r="R2298" i="1"/>
  <c r="R2299" i="1" s="1"/>
  <c r="AD1913" i="1"/>
  <c r="AD1914" i="1" s="1"/>
  <c r="AB1914" i="1"/>
  <c r="AH1689" i="1"/>
  <c r="AH1690" i="1" s="1"/>
  <c r="AF1690" i="1"/>
  <c r="Z2557" i="1"/>
  <c r="Z2558" i="1" s="1"/>
  <c r="X2558" i="1"/>
  <c r="BN1458" i="1"/>
  <c r="BN1459" i="1" s="1"/>
  <c r="BL1459" i="1"/>
  <c r="H2495" i="1"/>
  <c r="J2494" i="1"/>
  <c r="J2495" i="1" s="1"/>
  <c r="AN1368" i="1"/>
  <c r="AP1367" i="1"/>
  <c r="AP1368" i="1" s="1"/>
  <c r="L507" i="1"/>
  <c r="N506" i="1"/>
  <c r="N507" i="1" s="1"/>
  <c r="H1886" i="1"/>
  <c r="J1885" i="1"/>
  <c r="J1886" i="1" s="1"/>
  <c r="AH828" i="1"/>
  <c r="AH829" i="1" s="1"/>
  <c r="AF829" i="1"/>
  <c r="AB1697" i="1"/>
  <c r="AD1696" i="1"/>
  <c r="AD1697" i="1" s="1"/>
  <c r="L416" i="1"/>
  <c r="N415" i="1"/>
  <c r="N416" i="1" s="1"/>
  <c r="AF1865" i="1"/>
  <c r="AH1864" i="1"/>
  <c r="AH1865" i="1" s="1"/>
  <c r="N394" i="1"/>
  <c r="N395" i="1" s="1"/>
  <c r="L395" i="1"/>
  <c r="V1843" i="1"/>
  <c r="V1844" i="1" s="1"/>
  <c r="T1844" i="1"/>
  <c r="BF681" i="1"/>
  <c r="BF682" i="1" s="1"/>
  <c r="BD682" i="1"/>
  <c r="R1801" i="1"/>
  <c r="R1802" i="1" s="1"/>
  <c r="P1802" i="1"/>
  <c r="T1417" i="1"/>
  <c r="V1416" i="1"/>
  <c r="V1417" i="1" s="1"/>
  <c r="AB619" i="1"/>
  <c r="AD618" i="1"/>
  <c r="AD619" i="1" s="1"/>
  <c r="BT1809" i="1"/>
  <c r="BV1808" i="1"/>
  <c r="BV1809" i="1" s="1"/>
  <c r="AV2558" i="1"/>
  <c r="AX2557" i="1"/>
  <c r="AX2558" i="1" s="1"/>
  <c r="BZ2081" i="1"/>
  <c r="BZ2082" i="1" s="1"/>
  <c r="BX2082" i="1"/>
  <c r="R2025" i="1"/>
  <c r="R2026" i="1" s="1"/>
  <c r="P2026" i="1"/>
  <c r="P2278" i="1"/>
  <c r="R2277" i="1"/>
  <c r="R2278" i="1" s="1"/>
  <c r="AF2026" i="1"/>
  <c r="AH2025" i="1"/>
  <c r="AH2026" i="1" s="1"/>
  <c r="AD1990" i="1"/>
  <c r="AD1991" i="1" s="1"/>
  <c r="AB1991" i="1"/>
  <c r="AR2544" i="1"/>
  <c r="AT2543" i="1"/>
  <c r="AT2544" i="1" s="1"/>
  <c r="AB2348" i="1"/>
  <c r="AD2347" i="1"/>
  <c r="AD2348" i="1" s="1"/>
  <c r="N2270" i="1"/>
  <c r="N2271" i="1" s="1"/>
  <c r="L2271" i="1"/>
  <c r="AF2306" i="1"/>
  <c r="AH2305" i="1"/>
  <c r="AH2306" i="1" s="1"/>
  <c r="BV2368" i="1"/>
  <c r="BV2369" i="1" s="1"/>
  <c r="BT2369" i="1"/>
  <c r="L2250" i="1"/>
  <c r="N2249" i="1"/>
  <c r="N2250" i="1" s="1"/>
  <c r="H1221" i="1"/>
  <c r="J1220" i="1"/>
  <c r="J1221" i="1" s="1"/>
  <c r="R1227" i="1"/>
  <c r="R1228" i="1" s="1"/>
  <c r="P1228" i="1"/>
  <c r="H710" i="1"/>
  <c r="J709" i="1"/>
  <c r="J710" i="1" s="1"/>
  <c r="H1473" i="1"/>
  <c r="J1472" i="1"/>
  <c r="J1473" i="1" s="1"/>
  <c r="AN990" i="1"/>
  <c r="AP989" i="1"/>
  <c r="AP990" i="1" s="1"/>
  <c r="BP2544" i="1"/>
  <c r="BR2543" i="1"/>
  <c r="BR2544" i="1" s="1"/>
  <c r="P1361" i="1"/>
  <c r="R1360" i="1"/>
  <c r="R1361" i="1" s="1"/>
  <c r="AN668" i="1"/>
  <c r="AP667" i="1"/>
  <c r="AP668" i="1" s="1"/>
  <c r="V1997" i="1"/>
  <c r="V1998" i="1" s="1"/>
  <c r="T1998" i="1"/>
  <c r="AH1500" i="1"/>
  <c r="AH1501" i="1" s="1"/>
  <c r="AF1501" i="1"/>
  <c r="H2586" i="1"/>
  <c r="J2585" i="1"/>
  <c r="J2586" i="1" s="1"/>
  <c r="AP772" i="1"/>
  <c r="AP773" i="1" s="1"/>
  <c r="AN773" i="1"/>
  <c r="AF2159" i="1"/>
  <c r="AH2158" i="1"/>
  <c r="AH2159" i="1" s="1"/>
  <c r="V1892" i="1"/>
  <c r="V1893" i="1" s="1"/>
  <c r="T1893" i="1"/>
  <c r="H1592" i="1"/>
  <c r="J1591" i="1"/>
  <c r="J1592" i="1" s="1"/>
  <c r="AL1115" i="1"/>
  <c r="AL1116" i="1" s="1"/>
  <c r="AJ1116" i="1"/>
  <c r="BZ2277" i="1"/>
  <c r="BZ2278" i="1" s="1"/>
  <c r="BX2278" i="1"/>
  <c r="N2536" i="1"/>
  <c r="N2537" i="1" s="1"/>
  <c r="L2537" i="1"/>
  <c r="AD2389" i="1"/>
  <c r="AD2390" i="1" s="1"/>
  <c r="AB2390" i="1"/>
  <c r="AZ640" i="1"/>
  <c r="BB639" i="1"/>
  <c r="BB640" i="1" s="1"/>
  <c r="AL1157" i="1"/>
  <c r="AL1158" i="1" s="1"/>
  <c r="AJ1158" i="1"/>
  <c r="P276" i="1"/>
  <c r="R275" i="1"/>
  <c r="R276" i="1" s="1"/>
  <c r="BV1815" i="1"/>
  <c r="BV1816" i="1" s="1"/>
  <c r="BT1816" i="1"/>
  <c r="AP856" i="1"/>
  <c r="AP857" i="1" s="1"/>
  <c r="AN857" i="1"/>
  <c r="CF1543" i="1"/>
  <c r="CH1542" i="1"/>
  <c r="CH1543" i="1" s="1"/>
  <c r="R1143" i="1"/>
  <c r="R1144" i="1" s="1"/>
  <c r="P1144" i="1"/>
  <c r="AL1108" i="1"/>
  <c r="AL1109" i="1" s="1"/>
  <c r="AJ1109" i="1"/>
  <c r="AN1424" i="1"/>
  <c r="AP1423" i="1"/>
  <c r="AP1424" i="1" s="1"/>
  <c r="R1689" i="1"/>
  <c r="R1690" i="1" s="1"/>
  <c r="P1690" i="1"/>
  <c r="AX1787" i="1"/>
  <c r="AX1788" i="1" s="1"/>
  <c r="AV1788" i="1"/>
  <c r="CB2502" i="1"/>
  <c r="CD2501" i="1"/>
  <c r="CD2502" i="1" s="1"/>
  <c r="BN1682" i="1"/>
  <c r="BN1683" i="1" s="1"/>
  <c r="BL1683" i="1"/>
  <c r="R660" i="1"/>
  <c r="R661" i="1" s="1"/>
  <c r="P661" i="1"/>
  <c r="V1899" i="1"/>
  <c r="V1900" i="1" s="1"/>
  <c r="T1900" i="1"/>
  <c r="AN1459" i="1"/>
  <c r="AP1458" i="1"/>
  <c r="AP1459" i="1" s="1"/>
  <c r="H1802" i="1"/>
  <c r="J1801" i="1"/>
  <c r="J1802" i="1" s="1"/>
  <c r="R2389" i="1"/>
  <c r="R2390" i="1" s="1"/>
  <c r="P2390" i="1"/>
  <c r="AF2383" i="1"/>
  <c r="AH2382" i="1"/>
  <c r="AH2383" i="1" s="1"/>
  <c r="AJ1816" i="1"/>
  <c r="AL1815" i="1"/>
  <c r="AL1816" i="1" s="1"/>
  <c r="AP1717" i="1"/>
  <c r="AP1718" i="1" s="1"/>
  <c r="AN1718" i="1"/>
  <c r="AL870" i="1"/>
  <c r="AL871" i="1" s="1"/>
  <c r="AJ871" i="1"/>
  <c r="J1934" i="1"/>
  <c r="J1935" i="1" s="1"/>
  <c r="H1935" i="1"/>
  <c r="AL1178" i="1"/>
  <c r="AL1179" i="1" s="1"/>
  <c r="AJ1179" i="1"/>
  <c r="BR2298" i="1"/>
  <c r="BR2299" i="1" s="1"/>
  <c r="BP2299" i="1"/>
  <c r="L2411" i="1"/>
  <c r="N2410" i="1"/>
  <c r="N2411" i="1" s="1"/>
  <c r="N2543" i="1"/>
  <c r="N2544" i="1" s="1"/>
  <c r="L2544" i="1"/>
  <c r="AL1248" i="1"/>
  <c r="AL1249" i="1" s="1"/>
  <c r="AJ1249" i="1"/>
  <c r="BT2383" i="1"/>
  <c r="BV2382" i="1"/>
  <c r="BV2383" i="1" s="1"/>
  <c r="BT2110" i="1"/>
  <c r="BV2109" i="1"/>
  <c r="BV2110" i="1" s="1"/>
  <c r="AF969" i="1"/>
  <c r="AH968" i="1"/>
  <c r="AH969" i="1" s="1"/>
  <c r="BX1711" i="1"/>
  <c r="BZ1710" i="1"/>
  <c r="BZ1711" i="1" s="1"/>
  <c r="AF437" i="1"/>
  <c r="AH436" i="1"/>
  <c r="AH437" i="1" s="1"/>
  <c r="AF2299" i="1"/>
  <c r="AH2298" i="1"/>
  <c r="AH2299" i="1" s="1"/>
  <c r="BT1858" i="1"/>
  <c r="BV1857" i="1"/>
  <c r="BV1858" i="1" s="1"/>
  <c r="AL1836" i="1"/>
  <c r="AL1837" i="1" s="1"/>
  <c r="AJ1837" i="1"/>
  <c r="BP262" i="1"/>
  <c r="BR261" i="1"/>
  <c r="BR262" i="1" s="1"/>
  <c r="AB2075" i="1"/>
  <c r="AD2074" i="1"/>
  <c r="AD2075" i="1" s="1"/>
  <c r="AL1220" i="1"/>
  <c r="AL1221" i="1" s="1"/>
  <c r="AJ1221" i="1"/>
  <c r="AN570" i="1"/>
  <c r="AP569" i="1"/>
  <c r="AP570" i="1" s="1"/>
  <c r="P1487" i="1"/>
  <c r="R1486" i="1"/>
  <c r="R1487" i="1" s="1"/>
  <c r="AB808" i="1"/>
  <c r="AD807" i="1"/>
  <c r="AD808" i="1" s="1"/>
  <c r="BB2081" i="1"/>
  <c r="BB2082" i="1" s="1"/>
  <c r="AZ2082" i="1"/>
  <c r="AN1060" i="1"/>
  <c r="AP1059" i="1"/>
  <c r="AP1060" i="1" s="1"/>
  <c r="R2067" i="1"/>
  <c r="R2068" i="1" s="1"/>
  <c r="P2068" i="1"/>
  <c r="AB1998" i="1"/>
  <c r="AD1997" i="1"/>
  <c r="AD1998" i="1" s="1"/>
  <c r="AD1906" i="1"/>
  <c r="AD1907" i="1" s="1"/>
  <c r="AB1907" i="1"/>
  <c r="AJ1256" i="1"/>
  <c r="AL1255" i="1"/>
  <c r="AL1256" i="1" s="1"/>
  <c r="P1417" i="1"/>
  <c r="R1416" i="1"/>
  <c r="R1417" i="1" s="1"/>
  <c r="H1298" i="1"/>
  <c r="J1297" i="1"/>
  <c r="J1298" i="1" s="1"/>
  <c r="AH1073" i="1"/>
  <c r="AH1074" i="1" s="1"/>
  <c r="AF1074" i="1"/>
  <c r="AZ1690" i="1"/>
  <c r="BB1689" i="1"/>
  <c r="BB1690" i="1" s="1"/>
  <c r="AB2033" i="1"/>
  <c r="AD2032" i="1"/>
  <c r="AD2033" i="1" s="1"/>
  <c r="AH1066" i="1"/>
  <c r="AH1067" i="1" s="1"/>
  <c r="AF1067" i="1"/>
  <c r="BN2130" i="1"/>
  <c r="BN2131" i="1" s="1"/>
  <c r="BL2131" i="1"/>
  <c r="AL1451" i="1"/>
  <c r="AL1452" i="1" s="1"/>
  <c r="AJ1452" i="1"/>
  <c r="AF1151" i="1"/>
  <c r="AH1150" i="1"/>
  <c r="AH1151" i="1" s="1"/>
  <c r="BD808" i="1"/>
  <c r="BF807" i="1"/>
  <c r="BF808" i="1" s="1"/>
  <c r="AN1200" i="1"/>
  <c r="AP1199" i="1"/>
  <c r="AP1200" i="1" s="1"/>
  <c r="N289" i="1"/>
  <c r="N290" i="1" s="1"/>
  <c r="L290" i="1"/>
  <c r="AT2340" i="1"/>
  <c r="AT2341" i="1" s="1"/>
  <c r="AR2341" i="1"/>
  <c r="BX2089" i="1"/>
  <c r="BZ2088" i="1"/>
  <c r="BZ2089" i="1" s="1"/>
  <c r="V2207" i="1"/>
  <c r="V2208" i="1" s="1"/>
  <c r="T2208" i="1"/>
  <c r="AJ2096" i="1"/>
  <c r="AL2095" i="1"/>
  <c r="AL2096" i="1" s="1"/>
  <c r="AD254" i="1"/>
  <c r="AD255" i="1" s="1"/>
  <c r="AB255" i="1"/>
  <c r="N2403" i="1"/>
  <c r="N2404" i="1" s="1"/>
  <c r="L2404" i="1"/>
  <c r="AD2277" i="1"/>
  <c r="AD2278" i="1" s="1"/>
  <c r="AB2278" i="1"/>
  <c r="P2306" i="1"/>
  <c r="R2305" i="1"/>
  <c r="R2306" i="1" s="1"/>
  <c r="BV2256" i="1"/>
  <c r="BV2257" i="1" s="1"/>
  <c r="BT2257" i="1"/>
  <c r="AD1885" i="1"/>
  <c r="AD1886" i="1" s="1"/>
  <c r="AB1886" i="1"/>
  <c r="P913" i="1"/>
  <c r="R912" i="1"/>
  <c r="R913" i="1" s="1"/>
  <c r="V366" i="1"/>
  <c r="V367" i="1" s="1"/>
  <c r="T367" i="1"/>
  <c r="H1312" i="1"/>
  <c r="J1311" i="1"/>
  <c r="J1312" i="1" s="1"/>
  <c r="AP940" i="1"/>
  <c r="AP941" i="1" s="1"/>
  <c r="AN941" i="1"/>
  <c r="N912" i="1"/>
  <c r="N913" i="1" s="1"/>
  <c r="L913" i="1"/>
  <c r="BT1480" i="1"/>
  <c r="BV1479" i="1"/>
  <c r="BV1480" i="1" s="1"/>
  <c r="AN542" i="1"/>
  <c r="AP541" i="1"/>
  <c r="AP542" i="1" s="1"/>
  <c r="BR1850" i="1"/>
  <c r="BR1851" i="1" s="1"/>
  <c r="BP1851" i="1"/>
  <c r="J1143" i="1"/>
  <c r="J1144" i="1" s="1"/>
  <c r="H1144" i="1"/>
  <c r="T752" i="1"/>
  <c r="V751" i="1"/>
  <c r="V752" i="1" s="1"/>
  <c r="BX1347" i="1"/>
  <c r="BZ1346" i="1"/>
  <c r="BZ1347" i="1" s="1"/>
  <c r="L1963" i="1"/>
  <c r="N1962" i="1"/>
  <c r="N1963" i="1" s="1"/>
  <c r="AP1416" i="1"/>
  <c r="AP1417" i="1" s="1"/>
  <c r="AN1417" i="1"/>
  <c r="BV2522" i="1"/>
  <c r="BV2523" i="1" s="1"/>
  <c r="BT2523" i="1"/>
  <c r="BT2271" i="1"/>
  <c r="BV2270" i="1"/>
  <c r="BV2271" i="1" s="1"/>
  <c r="N2347" i="1"/>
  <c r="N2348" i="1" s="1"/>
  <c r="L2348" i="1"/>
  <c r="V2326" i="1"/>
  <c r="V2327" i="1" s="1"/>
  <c r="T2327" i="1"/>
  <c r="BT1704" i="1"/>
  <c r="BV1703" i="1"/>
  <c r="BV1704" i="1" s="1"/>
  <c r="AF381" i="1"/>
  <c r="AH380" i="1"/>
  <c r="AH381" i="1" s="1"/>
  <c r="P1816" i="1"/>
  <c r="R1815" i="1"/>
  <c r="R1816" i="1" s="1"/>
  <c r="P1214" i="1"/>
  <c r="R1213" i="1"/>
  <c r="R1214" i="1" s="1"/>
  <c r="AB1956" i="1"/>
  <c r="AD1955" i="1"/>
  <c r="AD1956" i="1" s="1"/>
  <c r="AH779" i="1"/>
  <c r="AH780" i="1" s="1"/>
  <c r="AF780" i="1"/>
  <c r="L766" i="1"/>
  <c r="N765" i="1"/>
  <c r="N766" i="1" s="1"/>
  <c r="AL1101" i="1"/>
  <c r="AL1102" i="1" s="1"/>
  <c r="AJ1102" i="1"/>
  <c r="H1613" i="1"/>
  <c r="J1612" i="1"/>
  <c r="J1613" i="1" s="1"/>
  <c r="BB2109" i="1"/>
  <c r="BB2110" i="1" s="1"/>
  <c r="AZ2110" i="1"/>
  <c r="BP1809" i="1"/>
  <c r="BR1808" i="1"/>
  <c r="BR1809" i="1" s="1"/>
  <c r="R688" i="1"/>
  <c r="R689" i="1" s="1"/>
  <c r="P689" i="1"/>
  <c r="V1192" i="1"/>
  <c r="V1193" i="1" s="1"/>
  <c r="T1193" i="1"/>
  <c r="BD885" i="1"/>
  <c r="BF884" i="1"/>
  <c r="BF885" i="1" s="1"/>
  <c r="T1767" i="1"/>
  <c r="V1766" i="1"/>
  <c r="V1767" i="1" s="1"/>
  <c r="CH2312" i="1"/>
  <c r="CH2313" i="1" s="1"/>
  <c r="CF2313" i="1"/>
  <c r="AD975" i="1"/>
  <c r="AD976" i="1" s="1"/>
  <c r="AB976" i="1"/>
  <c r="V2179" i="1"/>
  <c r="V2180" i="1" s="1"/>
  <c r="T2180" i="1"/>
  <c r="H2138" i="1"/>
  <c r="J2137" i="1"/>
  <c r="J2138" i="1" s="1"/>
  <c r="BR2186" i="1"/>
  <c r="BR2187" i="1" s="1"/>
  <c r="BP2187" i="1"/>
  <c r="AH2095" i="1"/>
  <c r="AH2096" i="1" s="1"/>
  <c r="AF2096" i="1"/>
  <c r="AN1494" i="1"/>
  <c r="AP1493" i="1"/>
  <c r="AP1494" i="1" s="1"/>
  <c r="AH1794" i="1"/>
  <c r="AH1795" i="1" s="1"/>
  <c r="AF1795" i="1"/>
  <c r="L1494" i="1"/>
  <c r="N1493" i="1"/>
  <c r="N1494" i="1" s="1"/>
  <c r="J2179" i="1"/>
  <c r="J2180" i="1" s="1"/>
  <c r="H2180" i="1"/>
  <c r="BP2341" i="1"/>
  <c r="BR2340" i="1"/>
  <c r="BR2341" i="1" s="1"/>
  <c r="AB1459" i="1"/>
  <c r="AD1458" i="1"/>
  <c r="AD1459" i="1" s="1"/>
  <c r="AN815" i="1"/>
  <c r="AP814" i="1"/>
  <c r="AP815" i="1" s="1"/>
  <c r="BZ1871" i="1"/>
  <c r="BZ1872" i="1" s="1"/>
  <c r="BX1872" i="1"/>
  <c r="X2026" i="1"/>
  <c r="Z2025" i="1"/>
  <c r="Z2026" i="1" s="1"/>
  <c r="N1668" i="1"/>
  <c r="N1669" i="1" s="1"/>
  <c r="L1669" i="1"/>
  <c r="BP2089" i="1"/>
  <c r="BR2088" i="1"/>
  <c r="BR2089" i="1" s="1"/>
  <c r="T472" i="1"/>
  <c r="V471" i="1"/>
  <c r="V472" i="1" s="1"/>
  <c r="CD1969" i="1"/>
  <c r="CD1970" i="1" s="1"/>
  <c r="CB1970" i="1"/>
  <c r="AH681" i="1"/>
  <c r="AH682" i="1" s="1"/>
  <c r="AF682" i="1"/>
  <c r="AB1620" i="1"/>
  <c r="AD1619" i="1"/>
  <c r="AD1620" i="1" s="1"/>
  <c r="AN1487" i="1"/>
  <c r="AP1486" i="1"/>
  <c r="AP1487" i="1" s="1"/>
  <c r="AP2459" i="1"/>
  <c r="AP2460" i="1" s="1"/>
  <c r="AN2460" i="1"/>
  <c r="H325" i="1"/>
  <c r="J324" i="1"/>
  <c r="J325" i="1" s="1"/>
  <c r="BR2151" i="1"/>
  <c r="BR2152" i="1" s="1"/>
  <c r="BP2152" i="1"/>
  <c r="N1885" i="1"/>
  <c r="N1886" i="1" s="1"/>
  <c r="L1886" i="1"/>
  <c r="AP1080" i="1"/>
  <c r="AP1081" i="1" s="1"/>
  <c r="AN1081" i="1"/>
  <c r="BT836" i="1"/>
  <c r="BV835" i="1"/>
  <c r="BV836" i="1" s="1"/>
  <c r="T857" i="1"/>
  <c r="V856" i="1"/>
  <c r="V857" i="1" s="1"/>
  <c r="AH1766" i="1"/>
  <c r="AH1767" i="1" s="1"/>
  <c r="AF1767" i="1"/>
  <c r="T1690" i="1"/>
  <c r="V1689" i="1"/>
  <c r="V1690" i="1" s="1"/>
  <c r="BF1927" i="1"/>
  <c r="BF1928" i="1" s="1"/>
  <c r="BD1928" i="1"/>
  <c r="BV1962" i="1"/>
  <c r="BV1963" i="1" s="1"/>
  <c r="BT1963" i="1"/>
  <c r="BP1858" i="1"/>
  <c r="BR1857" i="1"/>
  <c r="BR1858" i="1" s="1"/>
  <c r="AD1290" i="1"/>
  <c r="AD1291" i="1" s="1"/>
  <c r="AB1291" i="1"/>
  <c r="L850" i="1"/>
  <c r="N849" i="1"/>
  <c r="N850" i="1" s="1"/>
  <c r="L759" i="1"/>
  <c r="N758" i="1"/>
  <c r="N759" i="1" s="1"/>
  <c r="AF899" i="1"/>
  <c r="AH898" i="1"/>
  <c r="AH899" i="1" s="1"/>
  <c r="AH2039" i="1"/>
  <c r="AH2040" i="1" s="1"/>
  <c r="AF2040" i="1"/>
  <c r="T2320" i="1"/>
  <c r="V2319" i="1"/>
  <c r="V2320" i="1" s="1"/>
  <c r="BR1703" i="1"/>
  <c r="BR1704" i="1" s="1"/>
  <c r="BP1704" i="1"/>
  <c r="BR2305" i="1"/>
  <c r="BR2306" i="1" s="1"/>
  <c r="BP2306" i="1"/>
  <c r="BD1970" i="1"/>
  <c r="BF1969" i="1"/>
  <c r="BF1970" i="1" s="1"/>
  <c r="AJ1557" i="1"/>
  <c r="AL1556" i="1"/>
  <c r="AL1557" i="1" s="1"/>
  <c r="J716" i="1"/>
  <c r="J717" i="1" s="1"/>
  <c r="H717" i="1"/>
  <c r="AB1410" i="1"/>
  <c r="AD1409" i="1"/>
  <c r="AD1410" i="1" s="1"/>
  <c r="AH1787" i="1"/>
  <c r="AH1788" i="1" s="1"/>
  <c r="AF1788" i="1"/>
  <c r="J1157" i="1"/>
  <c r="J1158" i="1" s="1"/>
  <c r="H1158" i="1"/>
  <c r="H822" i="1"/>
  <c r="J821" i="1"/>
  <c r="J822" i="1" s="1"/>
  <c r="BT255" i="1"/>
  <c r="BV254" i="1"/>
  <c r="BV255" i="1" s="1"/>
  <c r="BP1935" i="1"/>
  <c r="BR1934" i="1"/>
  <c r="BR1935" i="1" s="1"/>
  <c r="X1319" i="1"/>
  <c r="Z1318" i="1"/>
  <c r="Z1319" i="1" s="1"/>
  <c r="BT2082" i="1"/>
  <c r="BV2081" i="1"/>
  <c r="BV2082" i="1" s="1"/>
  <c r="AP884" i="1"/>
  <c r="AP885" i="1" s="1"/>
  <c r="AN885" i="1"/>
  <c r="R1164" i="1"/>
  <c r="R1165" i="1" s="1"/>
  <c r="P1165" i="1"/>
  <c r="AT1822" i="1"/>
  <c r="AT1823" i="1" s="1"/>
  <c r="AR1823" i="1"/>
  <c r="BV1927" i="1"/>
  <c r="BV1928" i="1" s="1"/>
  <c r="BT1928" i="1"/>
  <c r="J1339" i="1"/>
  <c r="J1340" i="1" s="1"/>
  <c r="H1340" i="1"/>
  <c r="L822" i="1"/>
  <c r="N821" i="1"/>
  <c r="N822" i="1" s="1"/>
  <c r="AN1515" i="1"/>
  <c r="AP1514" i="1"/>
  <c r="AP1515" i="1" s="1"/>
  <c r="AH1255" i="1"/>
  <c r="AH1256" i="1" s="1"/>
  <c r="AF1256" i="1"/>
  <c r="AB458" i="1"/>
  <c r="AD457" i="1"/>
  <c r="AD458" i="1" s="1"/>
  <c r="BH395" i="1"/>
  <c r="BJ394" i="1"/>
  <c r="BJ395" i="1" s="1"/>
  <c r="R2186" i="1"/>
  <c r="R2187" i="1" s="1"/>
  <c r="P2187" i="1"/>
  <c r="T2047" i="1"/>
  <c r="V2046" i="1"/>
  <c r="V2047" i="1" s="1"/>
  <c r="BF674" i="1"/>
  <c r="BF675" i="1" s="1"/>
  <c r="BD675" i="1"/>
  <c r="BH1557" i="1"/>
  <c r="BJ1556" i="1"/>
  <c r="BJ1557" i="1" s="1"/>
  <c r="AX520" i="1"/>
  <c r="AX521" i="1" s="1"/>
  <c r="AV521" i="1"/>
  <c r="T1746" i="1"/>
  <c r="V1745" i="1"/>
  <c r="V1746" i="1" s="1"/>
  <c r="AZ724" i="1"/>
  <c r="BB723" i="1"/>
  <c r="BB724" i="1" s="1"/>
  <c r="CB2229" i="1"/>
  <c r="CD2228" i="1"/>
  <c r="CD2229" i="1" s="1"/>
  <c r="AB1473" i="1"/>
  <c r="AD1472" i="1"/>
  <c r="AD1473" i="1" s="1"/>
  <c r="AJ1095" i="1"/>
  <c r="AL1094" i="1"/>
  <c r="AL1095" i="1" s="1"/>
  <c r="AJ1382" i="1"/>
  <c r="AL1381" i="1"/>
  <c r="AL1382" i="1" s="1"/>
  <c r="AJ2040" i="1"/>
  <c r="AL2039" i="1"/>
  <c r="AL2040" i="1" s="1"/>
  <c r="P2383" i="1"/>
  <c r="R2382" i="1"/>
  <c r="R2383" i="1" s="1"/>
  <c r="N2193" i="1"/>
  <c r="N2194" i="1" s="1"/>
  <c r="L2194" i="1"/>
  <c r="BB436" i="1"/>
  <c r="BB437" i="1" s="1"/>
  <c r="AZ437" i="1"/>
  <c r="AB2320" i="1"/>
  <c r="AD2319" i="1"/>
  <c r="AD2320" i="1" s="1"/>
  <c r="BV1955" i="1"/>
  <c r="BV1956" i="1" s="1"/>
  <c r="BT1956" i="1"/>
  <c r="AD1766" i="1"/>
  <c r="AD1767" i="1" s="1"/>
  <c r="AB1767" i="1"/>
  <c r="BP2110" i="1"/>
  <c r="BR2109" i="1"/>
  <c r="BR2110" i="1" s="1"/>
  <c r="L2327" i="1"/>
  <c r="N2326" i="1"/>
  <c r="N2327" i="1" s="1"/>
  <c r="AF1375" i="1"/>
  <c r="AH1374" i="1"/>
  <c r="AH1375" i="1" s="1"/>
  <c r="AH1591" i="1"/>
  <c r="AH1592" i="1" s="1"/>
  <c r="AF1592" i="1"/>
  <c r="Z1199" i="1"/>
  <c r="Z1200" i="1" s="1"/>
  <c r="X1200" i="1"/>
  <c r="BJ1682" i="1"/>
  <c r="BJ1683" i="1" s="1"/>
  <c r="BH1683" i="1"/>
  <c r="BV1661" i="1"/>
  <c r="BV1662" i="1" s="1"/>
  <c r="BT1662" i="1"/>
  <c r="AH1220" i="1"/>
  <c r="AH1221" i="1" s="1"/>
  <c r="AF1221" i="1"/>
  <c r="BN2354" i="1"/>
  <c r="BN2355" i="1" s="1"/>
  <c r="BL2355" i="1"/>
  <c r="X1123" i="1"/>
  <c r="Z1122" i="1"/>
  <c r="Z1123" i="1" s="1"/>
  <c r="AB2124" i="1"/>
  <c r="AD2123" i="1"/>
  <c r="AD2124" i="1" s="1"/>
  <c r="X1312" i="1"/>
  <c r="Z1311" i="1"/>
  <c r="Z1312" i="1" s="1"/>
  <c r="L2089" i="1"/>
  <c r="N2088" i="1"/>
  <c r="N2089" i="1" s="1"/>
  <c r="AJ1438" i="1"/>
  <c r="AL1437" i="1"/>
  <c r="AL1438" i="1" s="1"/>
  <c r="AL863" i="1"/>
  <c r="AL864" i="1" s="1"/>
  <c r="AJ864" i="1"/>
  <c r="H1193" i="1"/>
  <c r="J1192" i="1"/>
  <c r="J1193" i="1" s="1"/>
  <c r="AN808" i="1"/>
  <c r="AP807" i="1"/>
  <c r="AP808" i="1" s="1"/>
  <c r="BX605" i="1"/>
  <c r="BZ604" i="1"/>
  <c r="BZ605" i="1" s="1"/>
  <c r="AF2054" i="1"/>
  <c r="AH2053" i="1"/>
  <c r="AH2054" i="1" s="1"/>
  <c r="BV2151" i="1"/>
  <c r="BV2152" i="1" s="1"/>
  <c r="BT2152" i="1"/>
  <c r="V2039" i="1"/>
  <c r="V2040" i="1" s="1"/>
  <c r="T2040" i="1"/>
  <c r="BV1759" i="1"/>
  <c r="BV1760" i="1" s="1"/>
  <c r="BT1760" i="1"/>
  <c r="AL1759" i="1"/>
  <c r="AL1760" i="1" s="1"/>
  <c r="AJ1760" i="1"/>
  <c r="N317" i="1"/>
  <c r="N318" i="1" s="1"/>
  <c r="L318" i="1"/>
  <c r="J1906" i="1"/>
  <c r="J1907" i="1" s="1"/>
  <c r="H1907" i="1"/>
  <c r="T1452" i="1"/>
  <c r="V1451" i="1"/>
  <c r="V1452" i="1" s="1"/>
  <c r="CB2460" i="1"/>
  <c r="CD2459" i="1"/>
  <c r="CD2460" i="1" s="1"/>
  <c r="AV1739" i="1"/>
  <c r="AX1738" i="1"/>
  <c r="AX1739" i="1" s="1"/>
  <c r="AR626" i="1"/>
  <c r="AT625" i="1"/>
  <c r="AT626" i="1" s="1"/>
  <c r="AJ633" i="1"/>
  <c r="AL632" i="1"/>
  <c r="AL633" i="1" s="1"/>
  <c r="H1893" i="1"/>
  <c r="J1892" i="1"/>
  <c r="J1893" i="1" s="1"/>
  <c r="BB2102" i="1"/>
  <c r="BB2103" i="1" s="1"/>
  <c r="AZ2103" i="1"/>
  <c r="AJ563" i="1"/>
  <c r="AL562" i="1"/>
  <c r="AL563" i="1" s="1"/>
  <c r="AL436" i="1"/>
  <c r="AL437" i="1" s="1"/>
  <c r="AJ437" i="1"/>
  <c r="N1990" i="1"/>
  <c r="N1991" i="1" s="1"/>
  <c r="L1991" i="1"/>
  <c r="AH1122" i="1"/>
  <c r="AH1123" i="1" s="1"/>
  <c r="AF1123" i="1"/>
  <c r="T1347" i="1"/>
  <c r="V1346" i="1"/>
  <c r="V1347" i="1" s="1"/>
  <c r="AF1928" i="1"/>
  <c r="AH1927" i="1"/>
  <c r="AH1928" i="1" s="1"/>
  <c r="AF1662" i="1"/>
  <c r="AH1661" i="1"/>
  <c r="AH1662" i="1" s="1"/>
  <c r="P493" i="1"/>
  <c r="R492" i="1"/>
  <c r="R493" i="1" s="1"/>
  <c r="L1613" i="1"/>
  <c r="N1612" i="1"/>
  <c r="N1613" i="1" s="1"/>
  <c r="BV1465" i="1"/>
  <c r="BV1466" i="1" s="1"/>
  <c r="BT1466" i="1"/>
  <c r="P2075" i="1"/>
  <c r="R2074" i="1"/>
  <c r="R2075" i="1" s="1"/>
  <c r="AV689" i="1"/>
  <c r="AX688" i="1"/>
  <c r="AX689" i="1" s="1"/>
  <c r="BT2502" i="1"/>
  <c r="BV2501" i="1"/>
  <c r="BV2502" i="1" s="1"/>
  <c r="BD1578" i="1"/>
  <c r="BF1577" i="1"/>
  <c r="BF1578" i="1" s="1"/>
  <c r="AT555" i="1"/>
  <c r="AT556" i="1" s="1"/>
  <c r="AR556" i="1"/>
  <c r="BJ2200" i="1"/>
  <c r="BJ2201" i="1" s="1"/>
  <c r="BH2201" i="1"/>
  <c r="AD2417" i="1"/>
  <c r="AD2418" i="1" s="1"/>
  <c r="AB2418" i="1"/>
  <c r="L1592" i="1"/>
  <c r="N1591" i="1"/>
  <c r="N1592" i="1" s="1"/>
  <c r="AD1192" i="1"/>
  <c r="AD1193" i="1" s="1"/>
  <c r="AB1193" i="1"/>
  <c r="AV570" i="1"/>
  <c r="AX569" i="1"/>
  <c r="AX570" i="1" s="1"/>
  <c r="AZ864" i="1"/>
  <c r="BB863" i="1"/>
  <c r="BB864" i="1" s="1"/>
  <c r="AT1500" i="1"/>
  <c r="AT1501" i="1" s="1"/>
  <c r="AR1501" i="1"/>
  <c r="AH261" i="1"/>
  <c r="AH262" i="1" s="1"/>
  <c r="AF262" i="1"/>
  <c r="AL1164" i="1"/>
  <c r="AL1165" i="1" s="1"/>
  <c r="AJ1165" i="1"/>
  <c r="P1767" i="1"/>
  <c r="R1766" i="1"/>
  <c r="R1767" i="1" s="1"/>
  <c r="R1556" i="1"/>
  <c r="R1557" i="1" s="1"/>
  <c r="P1557" i="1"/>
  <c r="R779" i="1"/>
  <c r="R780" i="1" s="1"/>
  <c r="P780" i="1"/>
  <c r="BB590" i="1"/>
  <c r="BB591" i="1" s="1"/>
  <c r="AZ591" i="1"/>
  <c r="AJ1795" i="1"/>
  <c r="AL1794" i="1"/>
  <c r="AL1795" i="1" s="1"/>
  <c r="CD1773" i="1"/>
  <c r="CD1774" i="1" s="1"/>
  <c r="CB1774" i="1"/>
  <c r="BD2061" i="1"/>
  <c r="BF2060" i="1"/>
  <c r="BF2061" i="1" s="1"/>
  <c r="CB1445" i="1"/>
  <c r="CD1444" i="1"/>
  <c r="CD1445" i="1" s="1"/>
  <c r="CD2207" i="1"/>
  <c r="CD2208" i="1" s="1"/>
  <c r="CB2208" i="1"/>
  <c r="AV1487" i="1"/>
  <c r="AX1486" i="1"/>
  <c r="AX1487" i="1" s="1"/>
  <c r="BL1508" i="1"/>
  <c r="BN1507" i="1"/>
  <c r="BN1508" i="1" s="1"/>
  <c r="BD1725" i="1"/>
  <c r="BF1724" i="1"/>
  <c r="BF1725" i="1" s="1"/>
  <c r="AL268" i="1"/>
  <c r="AL269" i="1" s="1"/>
  <c r="AJ269" i="1"/>
  <c r="V940" i="1"/>
  <c r="V941" i="1" s="1"/>
  <c r="T941" i="1"/>
  <c r="X1466" i="1"/>
  <c r="Z1465" i="1"/>
  <c r="Z1466" i="1" s="1"/>
  <c r="BN1262" i="1"/>
  <c r="BN1263" i="1" s="1"/>
  <c r="BL1263" i="1"/>
  <c r="AL2515" i="1"/>
  <c r="AL2516" i="1" s="1"/>
  <c r="AJ2516" i="1"/>
  <c r="AT2004" i="1"/>
  <c r="AT2005" i="1" s="1"/>
  <c r="AR2005" i="1"/>
  <c r="AP1360" i="1"/>
  <c r="AP1361" i="1" s="1"/>
  <c r="AN1361" i="1"/>
  <c r="BZ2116" i="1"/>
  <c r="BZ2117" i="1" s="1"/>
  <c r="BX2117" i="1"/>
  <c r="P1515" i="1"/>
  <c r="R1514" i="1"/>
  <c r="R1515" i="1" s="1"/>
  <c r="BV1906" i="1"/>
  <c r="BV1907" i="1" s="1"/>
  <c r="BT1907" i="1"/>
  <c r="X1606" i="1"/>
  <c r="Z1605" i="1"/>
  <c r="Z1606" i="1" s="1"/>
  <c r="Z1325" i="1"/>
  <c r="Z1326" i="1" s="1"/>
  <c r="X1326" i="1"/>
  <c r="L570" i="1"/>
  <c r="N569" i="1"/>
  <c r="N570" i="1" s="1"/>
  <c r="AJ1655" i="1"/>
  <c r="AL1654" i="1"/>
  <c r="AL1655" i="1" s="1"/>
  <c r="T2495" i="1"/>
  <c r="V2494" i="1"/>
  <c r="V2495" i="1" s="1"/>
  <c r="AB1809" i="1"/>
  <c r="AD1808" i="1"/>
  <c r="AD1809" i="1" s="1"/>
  <c r="R1549" i="1"/>
  <c r="R1550" i="1" s="1"/>
  <c r="P1550" i="1"/>
  <c r="AD877" i="1"/>
  <c r="AD878" i="1" s="1"/>
  <c r="AB878" i="1"/>
  <c r="BL1900" i="1"/>
  <c r="BN1899" i="1"/>
  <c r="BN1900" i="1" s="1"/>
  <c r="CD2529" i="1"/>
  <c r="CD2530" i="1" s="1"/>
  <c r="CB2530" i="1"/>
  <c r="CF2194" i="1"/>
  <c r="CH2193" i="1"/>
  <c r="CH2194" i="1" s="1"/>
  <c r="N443" i="1"/>
  <c r="N444" i="1" s="1"/>
  <c r="L444" i="1"/>
  <c r="AV1802" i="1"/>
  <c r="AX1801" i="1"/>
  <c r="AX1802" i="1" s="1"/>
  <c r="BV2431" i="1"/>
  <c r="BV2432" i="1" s="1"/>
  <c r="BT2432" i="1"/>
  <c r="Z1836" i="1"/>
  <c r="Z1837" i="1" s="1"/>
  <c r="X1837" i="1"/>
  <c r="BP2495" i="1"/>
  <c r="BR2494" i="1"/>
  <c r="BR2495" i="1" s="1"/>
  <c r="H381" i="1"/>
  <c r="J380" i="1"/>
  <c r="J381" i="1" s="1"/>
  <c r="BD2173" i="1"/>
  <c r="BF2172" i="1"/>
  <c r="BF2173" i="1" s="1"/>
  <c r="AH345" i="1"/>
  <c r="AH346" i="1" s="1"/>
  <c r="AF346" i="1"/>
  <c r="BF1304" i="1"/>
  <c r="BF1305" i="1" s="1"/>
  <c r="BD1305" i="1"/>
  <c r="BL1522" i="1"/>
  <c r="BN1521" i="1"/>
  <c r="BN1522" i="1" s="1"/>
  <c r="CF311" i="1"/>
  <c r="CH310" i="1"/>
  <c r="CH311" i="1" s="1"/>
  <c r="X1865" i="1"/>
  <c r="Z1864" i="1"/>
  <c r="Z1865" i="1" s="1"/>
  <c r="AD1745" i="1"/>
  <c r="AD1746" i="1" s="1"/>
  <c r="AB1746" i="1"/>
  <c r="AD1101" i="1"/>
  <c r="AD1102" i="1" s="1"/>
  <c r="AB1102" i="1"/>
  <c r="J2431" i="1"/>
  <c r="J2432" i="1" s="1"/>
  <c r="H2432" i="1"/>
  <c r="BB2494" i="1"/>
  <c r="BB2495" i="1" s="1"/>
  <c r="AZ2495" i="1"/>
  <c r="AL1738" i="1"/>
  <c r="AL1739" i="1" s="1"/>
  <c r="AJ1739" i="1"/>
  <c r="AP961" i="1"/>
  <c r="AP962" i="1" s="1"/>
  <c r="AN962" i="1"/>
  <c r="X2236" i="1"/>
  <c r="Z2235" i="1"/>
  <c r="Z2236" i="1" s="1"/>
  <c r="J1654" i="1"/>
  <c r="J1655" i="1" s="1"/>
  <c r="H1655" i="1"/>
  <c r="AL1192" i="1"/>
  <c r="AL1193" i="1" s="1"/>
  <c r="AJ1193" i="1"/>
  <c r="AL2543" i="1"/>
  <c r="AL2544" i="1" s="1"/>
  <c r="AJ2544" i="1"/>
  <c r="CB1928" i="1"/>
  <c r="CD1927" i="1"/>
  <c r="CD1928" i="1" s="1"/>
  <c r="V2515" i="1"/>
  <c r="V2516" i="1" s="1"/>
  <c r="T2516" i="1"/>
  <c r="AT1605" i="1"/>
  <c r="AT1606" i="1" s="1"/>
  <c r="AR1606" i="1"/>
  <c r="AP548" i="1"/>
  <c r="AP549" i="1" s="1"/>
  <c r="AN549" i="1"/>
  <c r="AB332" i="1"/>
  <c r="AD331" i="1"/>
  <c r="AD332" i="1" s="1"/>
  <c r="AZ1662" i="1"/>
  <c r="BB1661" i="1"/>
  <c r="BB1662" i="1" s="1"/>
  <c r="BN2158" i="1"/>
  <c r="BN2159" i="1" s="1"/>
  <c r="BL2159" i="1"/>
  <c r="BZ2193" i="1"/>
  <c r="BZ2194" i="1" s="1"/>
  <c r="BX2194" i="1"/>
  <c r="AX2578" i="1"/>
  <c r="AX2579" i="1" s="1"/>
  <c r="AV2579" i="1"/>
  <c r="AZ2215" i="1"/>
  <c r="BB2214" i="1"/>
  <c r="BB2215" i="1" s="1"/>
  <c r="BF548" i="1"/>
  <c r="BF549" i="1" s="1"/>
  <c r="BD549" i="1"/>
  <c r="V2522" i="1"/>
  <c r="V2523" i="1" s="1"/>
  <c r="T2523" i="1"/>
  <c r="CB1361" i="1"/>
  <c r="CD1360" i="1"/>
  <c r="CD1361" i="1" s="1"/>
  <c r="AL674" i="1"/>
  <c r="AL675" i="1" s="1"/>
  <c r="AJ675" i="1"/>
  <c r="X346" i="1"/>
  <c r="Z345" i="1"/>
  <c r="Z346" i="1" s="1"/>
  <c r="P1354" i="1"/>
  <c r="R1353" i="1"/>
  <c r="R1354" i="1" s="1"/>
  <c r="CD2165" i="1"/>
  <c r="CD2166" i="1" s="1"/>
  <c r="CB2166" i="1"/>
  <c r="V1619" i="1"/>
  <c r="V1620" i="1" s="1"/>
  <c r="T1620" i="1"/>
  <c r="T1242" i="1"/>
  <c r="V1241" i="1"/>
  <c r="V1242" i="1" s="1"/>
  <c r="AF276" i="1"/>
  <c r="AH275" i="1"/>
  <c r="AH276" i="1" s="1"/>
  <c r="AN836" i="1"/>
  <c r="AP835" i="1"/>
  <c r="AP836" i="1" s="1"/>
  <c r="P2082" i="1"/>
  <c r="R2081" i="1"/>
  <c r="R2082" i="1" s="1"/>
  <c r="J737" i="1"/>
  <c r="J738" i="1" s="1"/>
  <c r="H738" i="1"/>
  <c r="AJ1732" i="1"/>
  <c r="AL1731" i="1"/>
  <c r="AL1732" i="1" s="1"/>
  <c r="BD297" i="1"/>
  <c r="BF296" i="1"/>
  <c r="BF297" i="1" s="1"/>
  <c r="CH2116" i="1"/>
  <c r="CH2117" i="1" s="1"/>
  <c r="CF2117" i="1"/>
  <c r="AN661" i="1"/>
  <c r="AP660" i="1"/>
  <c r="AP661" i="1" s="1"/>
  <c r="BZ1794" i="1"/>
  <c r="BZ1795" i="1" s="1"/>
  <c r="BX1795" i="1"/>
  <c r="AZ2236" i="1"/>
  <c r="BB2235" i="1"/>
  <c r="BB2236" i="1" s="1"/>
  <c r="AN612" i="1"/>
  <c r="AP611" i="1"/>
  <c r="AP612" i="1" s="1"/>
  <c r="AV1088" i="1"/>
  <c r="AX1087" i="1"/>
  <c r="AX1088" i="1" s="1"/>
  <c r="N2116" i="1"/>
  <c r="N2117" i="1" s="1"/>
  <c r="L2117" i="1"/>
  <c r="AT492" i="1"/>
  <c r="AT493" i="1" s="1"/>
  <c r="AR493" i="1"/>
  <c r="AV1522" i="1"/>
  <c r="AX1521" i="1"/>
  <c r="AX1522" i="1" s="1"/>
  <c r="BJ1878" i="1"/>
  <c r="BJ1879" i="1" s="1"/>
  <c r="BH1879" i="1"/>
  <c r="AP576" i="1"/>
  <c r="AP577" i="1" s="1"/>
  <c r="AN577" i="1"/>
  <c r="BX1823" i="1"/>
  <c r="BZ1822" i="1"/>
  <c r="BZ1823" i="1" s="1"/>
  <c r="V709" i="1"/>
  <c r="V710" i="1" s="1"/>
  <c r="T710" i="1"/>
  <c r="AN1683" i="1"/>
  <c r="AP1682" i="1"/>
  <c r="AP1683" i="1" s="1"/>
  <c r="BL1305" i="1"/>
  <c r="BN1304" i="1"/>
  <c r="BN1305" i="1" s="1"/>
  <c r="BX1690" i="1"/>
  <c r="BZ1689" i="1"/>
  <c r="BZ1690" i="1" s="1"/>
  <c r="X2376" i="1"/>
  <c r="Z2375" i="1"/>
  <c r="Z2376" i="1" s="1"/>
  <c r="BN2536" i="1"/>
  <c r="BN2537" i="1" s="1"/>
  <c r="BL2537" i="1"/>
  <c r="BZ1332" i="1"/>
  <c r="BZ1333" i="1" s="1"/>
  <c r="BX1333" i="1"/>
  <c r="AB1732" i="1"/>
  <c r="AD1731" i="1"/>
  <c r="AD1732" i="1" s="1"/>
  <c r="AH394" i="1"/>
  <c r="AH395" i="1" s="1"/>
  <c r="AF395" i="1"/>
  <c r="BH2222" i="1"/>
  <c r="BJ2221" i="1"/>
  <c r="BJ2222" i="1" s="1"/>
  <c r="AR2012" i="1"/>
  <c r="AT2011" i="1"/>
  <c r="AT2012" i="1" s="1"/>
  <c r="T1641" i="1"/>
  <c r="V1640" i="1"/>
  <c r="V1641" i="1" s="1"/>
  <c r="V1206" i="1"/>
  <c r="V1207" i="1" s="1"/>
  <c r="T1207" i="1"/>
  <c r="AP1556" i="1"/>
  <c r="AP1557" i="1" s="1"/>
  <c r="AN1557" i="1"/>
  <c r="J2004" i="1"/>
  <c r="J2005" i="1" s="1"/>
  <c r="H2005" i="1"/>
  <c r="H836" i="1"/>
  <c r="J835" i="1"/>
  <c r="J836" i="1" s="1"/>
  <c r="AD1738" i="1"/>
  <c r="AD1739" i="1" s="1"/>
  <c r="AB1739" i="1"/>
  <c r="AL1710" i="1"/>
  <c r="AL1711" i="1" s="1"/>
  <c r="AJ1711" i="1"/>
  <c r="BB2382" i="1"/>
  <c r="BB2383" i="1" s="1"/>
  <c r="AZ2383" i="1"/>
  <c r="AN1725" i="1"/>
  <c r="AP1724" i="1"/>
  <c r="AP1725" i="1" s="1"/>
  <c r="BB1409" i="1"/>
  <c r="BB1410" i="1" s="1"/>
  <c r="AZ1410" i="1"/>
  <c r="AZ311" i="1"/>
  <c r="BB310" i="1"/>
  <c r="BB311" i="1" s="1"/>
  <c r="N464" i="1"/>
  <c r="N465" i="1" s="1"/>
  <c r="L465" i="1"/>
  <c r="CB1711" i="1"/>
  <c r="CD1710" i="1"/>
  <c r="CD1711" i="1" s="1"/>
  <c r="CD408" i="1"/>
  <c r="CD409" i="1" s="1"/>
  <c r="CB409" i="1"/>
  <c r="BZ2046" i="1"/>
  <c r="BZ2047" i="1" s="1"/>
  <c r="BX2047" i="1"/>
  <c r="AL2557" i="1"/>
  <c r="AL2558" i="1" s="1"/>
  <c r="AJ2558" i="1"/>
  <c r="BF2053" i="1"/>
  <c r="BF2054" i="1" s="1"/>
  <c r="BD2054" i="1"/>
  <c r="X864" i="1"/>
  <c r="Z863" i="1"/>
  <c r="Z864" i="1" s="1"/>
  <c r="BL2222" i="1"/>
  <c r="BN2221" i="1"/>
  <c r="BN2222" i="1" s="1"/>
  <c r="T612" i="1"/>
  <c r="V611" i="1"/>
  <c r="V612" i="1" s="1"/>
  <c r="AB1186" i="1"/>
  <c r="AD1185" i="1"/>
  <c r="AD1186" i="1" s="1"/>
  <c r="BT2033" i="1"/>
  <c r="BV2032" i="1"/>
  <c r="BV2033" i="1" s="1"/>
  <c r="AX751" i="1"/>
  <c r="AX752" i="1" s="1"/>
  <c r="AV752" i="1"/>
  <c r="AZ339" i="1"/>
  <c r="BB338" i="1"/>
  <c r="BB339" i="1" s="1"/>
  <c r="AD2438" i="1"/>
  <c r="AD2439" i="1" s="1"/>
  <c r="AB2439" i="1"/>
  <c r="BF2081" i="1"/>
  <c r="BF2082" i="1" s="1"/>
  <c r="BD2082" i="1"/>
  <c r="AD1542" i="1"/>
  <c r="AD1543" i="1" s="1"/>
  <c r="AB1543" i="1"/>
  <c r="AN437" i="1"/>
  <c r="AP436" i="1"/>
  <c r="AP437" i="1" s="1"/>
  <c r="BD290" i="1"/>
  <c r="BF289" i="1"/>
  <c r="BF290" i="1" s="1"/>
  <c r="J2088" i="1"/>
  <c r="J2089" i="1" s="1"/>
  <c r="H2089" i="1"/>
  <c r="BB821" i="1"/>
  <c r="BB822" i="1" s="1"/>
  <c r="AZ822" i="1"/>
  <c r="BL1914" i="1"/>
  <c r="BN1913" i="1"/>
  <c r="BN1914" i="1" s="1"/>
  <c r="BF394" i="1"/>
  <c r="BF395" i="1" s="1"/>
  <c r="BD395" i="1"/>
  <c r="AN1599" i="1"/>
  <c r="AP1598" i="1"/>
  <c r="AP1599" i="1" s="1"/>
  <c r="AZ2166" i="1"/>
  <c r="BB2165" i="1"/>
  <c r="BB2166" i="1" s="1"/>
  <c r="BN1577" i="1"/>
  <c r="BN1578" i="1" s="1"/>
  <c r="BL1578" i="1"/>
  <c r="AT1087" i="1"/>
  <c r="AT1088" i="1" s="1"/>
  <c r="AR1088" i="1"/>
  <c r="AJ878" i="1"/>
  <c r="AL877" i="1"/>
  <c r="AL878" i="1" s="1"/>
  <c r="X759" i="1"/>
  <c r="Z758" i="1"/>
  <c r="Z759" i="1" s="1"/>
  <c r="AX1899" i="1"/>
  <c r="AX1900" i="1" s="1"/>
  <c r="AV1900" i="1"/>
  <c r="AJ2341" i="1"/>
  <c r="AL2340" i="1"/>
  <c r="AL2341" i="1" s="1"/>
  <c r="BD1501" i="1"/>
  <c r="BF1500" i="1"/>
  <c r="BF1501" i="1" s="1"/>
  <c r="BV1451" i="1"/>
  <c r="BV1452" i="1" s="1"/>
  <c r="BT1452" i="1"/>
  <c r="AL296" i="1"/>
  <c r="AL297" i="1" s="1"/>
  <c r="AJ297" i="1"/>
  <c r="BR2081" i="1"/>
  <c r="BR2082" i="1" s="1"/>
  <c r="BP2082" i="1"/>
  <c r="V1108" i="1"/>
  <c r="V1109" i="1" s="1"/>
  <c r="T1109" i="1"/>
  <c r="Z618" i="1"/>
  <c r="Z619" i="1" s="1"/>
  <c r="X619" i="1"/>
  <c r="CD2424" i="1"/>
  <c r="CD2425" i="1" s="1"/>
  <c r="CB2425" i="1"/>
  <c r="AH534" i="1"/>
  <c r="AH535" i="1" s="1"/>
  <c r="AF535" i="1"/>
  <c r="N1521" i="1"/>
  <c r="N1522" i="1" s="1"/>
  <c r="L1522" i="1"/>
  <c r="H2418" i="1"/>
  <c r="J2417" i="1"/>
  <c r="J2418" i="1" s="1"/>
  <c r="AL2172" i="1"/>
  <c r="AL2173" i="1" s="1"/>
  <c r="AJ2173" i="1"/>
  <c r="AL2368" i="1"/>
  <c r="AL2369" i="1" s="1"/>
  <c r="AJ2369" i="1"/>
  <c r="AN1613" i="1"/>
  <c r="AP1612" i="1"/>
  <c r="AP1613" i="1" s="1"/>
  <c r="N1010" i="1"/>
  <c r="N1011" i="1" s="1"/>
  <c r="L1011" i="1"/>
  <c r="AB2502" i="1"/>
  <c r="AD2501" i="1"/>
  <c r="AD2502" i="1" s="1"/>
  <c r="BN702" i="1"/>
  <c r="BN703" i="1" s="1"/>
  <c r="BL703" i="1"/>
  <c r="CH1367" i="1"/>
  <c r="CH1368" i="1" s="1"/>
  <c r="CF1368" i="1"/>
  <c r="BJ1185" i="1"/>
  <c r="BJ1186" i="1" s="1"/>
  <c r="BH1186" i="1"/>
  <c r="H1249" i="1"/>
  <c r="J1248" i="1"/>
  <c r="J1249" i="1" s="1"/>
  <c r="BD864" i="1"/>
  <c r="BF863" i="1"/>
  <c r="BF864" i="1" s="1"/>
  <c r="BB702" i="1"/>
  <c r="BB703" i="1" s="1"/>
  <c r="AZ703" i="1"/>
  <c r="AJ416" i="1"/>
  <c r="AL415" i="1"/>
  <c r="AL416" i="1" s="1"/>
  <c r="Z394" i="1"/>
  <c r="Z395" i="1" s="1"/>
  <c r="X395" i="1"/>
  <c r="AD429" i="1"/>
  <c r="AD430" i="1" s="1"/>
  <c r="AB430" i="1"/>
  <c r="AD1248" i="1"/>
  <c r="AD1249" i="1" s="1"/>
  <c r="AB1249" i="1"/>
  <c r="R772" i="1"/>
  <c r="R773" i="1" s="1"/>
  <c r="P773" i="1"/>
  <c r="N716" i="1"/>
  <c r="N717" i="1" s="1"/>
  <c r="L717" i="1"/>
  <c r="P1620" i="1"/>
  <c r="R1619" i="1"/>
  <c r="R1620" i="1" s="1"/>
  <c r="CH1710" i="1"/>
  <c r="CH1711" i="1" s="1"/>
  <c r="CF1711" i="1"/>
  <c r="BH2446" i="1"/>
  <c r="BJ2445" i="1"/>
  <c r="BJ2446" i="1" s="1"/>
  <c r="AN1949" i="1"/>
  <c r="AP1948" i="1"/>
  <c r="AP1949" i="1" s="1"/>
  <c r="BF569" i="1"/>
  <c r="BF570" i="1" s="1"/>
  <c r="BD570" i="1"/>
  <c r="AZ1151" i="1"/>
  <c r="BB1150" i="1"/>
  <c r="BB1151" i="1" s="1"/>
  <c r="CF1298" i="1"/>
  <c r="CH1297" i="1"/>
  <c r="CH1298" i="1" s="1"/>
  <c r="CB1508" i="1"/>
  <c r="CD1507" i="1"/>
  <c r="CD1508" i="1" s="1"/>
  <c r="BB2466" i="1"/>
  <c r="BB2467" i="1" s="1"/>
  <c r="AZ2467" i="1"/>
  <c r="BL1368" i="1"/>
  <c r="BN1367" i="1"/>
  <c r="BN1368" i="1" s="1"/>
  <c r="BJ2123" i="1"/>
  <c r="BJ2124" i="1" s="1"/>
  <c r="BH2124" i="1"/>
  <c r="T1774" i="1"/>
  <c r="V1773" i="1"/>
  <c r="V1774" i="1" s="1"/>
  <c r="CF913" i="1"/>
  <c r="CH912" i="1"/>
  <c r="CH913" i="1" s="1"/>
  <c r="AV1907" i="1"/>
  <c r="AX1906" i="1"/>
  <c r="AX1907" i="1" s="1"/>
  <c r="BR765" i="1"/>
  <c r="BR766" i="1" s="1"/>
  <c r="BP766" i="1"/>
  <c r="AZ1907" i="1"/>
  <c r="BB1906" i="1"/>
  <c r="BB1907" i="1" s="1"/>
  <c r="L1501" i="1"/>
  <c r="N1500" i="1"/>
  <c r="N1501" i="1" s="1"/>
  <c r="AX2473" i="1"/>
  <c r="AX2474" i="1" s="1"/>
  <c r="AV2474" i="1"/>
  <c r="AT1059" i="1"/>
  <c r="AT1060" i="1" s="1"/>
  <c r="AR1060" i="1"/>
  <c r="BD1291" i="1"/>
  <c r="BF1290" i="1"/>
  <c r="BF1291" i="1" s="1"/>
  <c r="AJ367" i="1"/>
  <c r="AL366" i="1"/>
  <c r="AL367" i="1" s="1"/>
  <c r="Z2389" i="1"/>
  <c r="Z2390" i="1" s="1"/>
  <c r="X2390" i="1"/>
  <c r="BX1403" i="1"/>
  <c r="BZ1402" i="1"/>
  <c r="BZ1403" i="1" s="1"/>
  <c r="CD2172" i="1"/>
  <c r="CD2173" i="1" s="1"/>
  <c r="CB2173" i="1"/>
  <c r="AX1815" i="1"/>
  <c r="AX1816" i="1" s="1"/>
  <c r="AV1816" i="1"/>
  <c r="BN1661" i="1"/>
  <c r="BN1662" i="1" s="1"/>
  <c r="BL1662" i="1"/>
  <c r="T1578" i="1"/>
  <c r="V1577" i="1"/>
  <c r="V1578" i="1" s="1"/>
  <c r="CH1920" i="1"/>
  <c r="CH1921" i="1" s="1"/>
  <c r="CF1921" i="1"/>
  <c r="Z737" i="1"/>
  <c r="Z738" i="1" s="1"/>
  <c r="X738" i="1"/>
  <c r="CF1613" i="1"/>
  <c r="CH1612" i="1"/>
  <c r="CH1613" i="1" s="1"/>
  <c r="AJ1676" i="1"/>
  <c r="AL1675" i="1"/>
  <c r="AL1676" i="1" s="1"/>
  <c r="R2501" i="1"/>
  <c r="R2502" i="1" s="1"/>
  <c r="P2502" i="1"/>
  <c r="BZ2228" i="1"/>
  <c r="BZ2229" i="1" s="1"/>
  <c r="BX2229" i="1"/>
  <c r="BL2390" i="1"/>
  <c r="BN2389" i="1"/>
  <c r="BN2390" i="1" s="1"/>
  <c r="AH1822" i="1"/>
  <c r="AH1823" i="1" s="1"/>
  <c r="AF1823" i="1"/>
  <c r="AF458" i="1"/>
  <c r="AH457" i="1"/>
  <c r="AH458" i="1" s="1"/>
  <c r="AH2221" i="1"/>
  <c r="AH2222" i="1" s="1"/>
  <c r="AF2222" i="1"/>
  <c r="AN605" i="1"/>
  <c r="AP604" i="1"/>
  <c r="AP605" i="1" s="1"/>
  <c r="BJ1514" i="1"/>
  <c r="BJ1515" i="1" s="1"/>
  <c r="BH1515" i="1"/>
  <c r="AD604" i="1"/>
  <c r="AD605" i="1" s="1"/>
  <c r="AB605" i="1"/>
  <c r="BR1234" i="1"/>
  <c r="BR1235" i="1" s="1"/>
  <c r="BP1235" i="1"/>
  <c r="Z2326" i="1"/>
  <c r="Z2327" i="1" s="1"/>
  <c r="X2327" i="1"/>
  <c r="BB2053" i="1"/>
  <c r="BB2054" i="1" s="1"/>
  <c r="AZ2054" i="1"/>
  <c r="BR1479" i="1"/>
  <c r="BR1480" i="1" s="1"/>
  <c r="BP1480" i="1"/>
  <c r="BJ2235" i="1"/>
  <c r="BJ2236" i="1" s="1"/>
  <c r="BH2236" i="1"/>
  <c r="X2313" i="1"/>
  <c r="Z2312" i="1"/>
  <c r="Z2313" i="1" s="1"/>
  <c r="BT1620" i="1"/>
  <c r="BV1619" i="1"/>
  <c r="BV1620" i="1" s="1"/>
  <c r="AB437" i="1"/>
  <c r="AD436" i="1"/>
  <c r="AD437" i="1" s="1"/>
  <c r="CF1858" i="1"/>
  <c r="CH1857" i="1"/>
  <c r="CH1858" i="1" s="1"/>
  <c r="AX2466" i="1"/>
  <c r="AX2467" i="1" s="1"/>
  <c r="AV2467" i="1"/>
  <c r="BD1375" i="1"/>
  <c r="BF1374" i="1"/>
  <c r="BF1375" i="1" s="1"/>
  <c r="BD514" i="1"/>
  <c r="BF513" i="1"/>
  <c r="BF514" i="1" s="1"/>
  <c r="AJ2019" i="1"/>
  <c r="AL2018" i="1"/>
  <c r="AL2019" i="1" s="1"/>
  <c r="Z702" i="1"/>
  <c r="Z703" i="1" s="1"/>
  <c r="X703" i="1"/>
  <c r="BX1802" i="1"/>
  <c r="BZ1801" i="1"/>
  <c r="BZ1802" i="1" s="1"/>
  <c r="BZ1773" i="1"/>
  <c r="BZ1774" i="1" s="1"/>
  <c r="BX1774" i="1"/>
  <c r="AD401" i="1"/>
  <c r="AD402" i="1" s="1"/>
  <c r="AB402" i="1"/>
  <c r="AT261" i="1"/>
  <c r="AT262" i="1" s="1"/>
  <c r="AR262" i="1"/>
  <c r="BZ2389" i="1"/>
  <c r="BZ2390" i="1" s="1"/>
  <c r="BX2390" i="1"/>
  <c r="T2432" i="1"/>
  <c r="V2431" i="1"/>
  <c r="V2432" i="1" s="1"/>
  <c r="AR1263" i="1"/>
  <c r="AT1262" i="1"/>
  <c r="AT1263" i="1" s="1"/>
  <c r="BZ1654" i="1"/>
  <c r="BZ1655" i="1" s="1"/>
  <c r="BX1655" i="1"/>
  <c r="BH2264" i="1"/>
  <c r="BJ2263" i="1"/>
  <c r="BJ2264" i="1" s="1"/>
  <c r="BZ2347" i="1"/>
  <c r="BZ2348" i="1" s="1"/>
  <c r="BX2348" i="1"/>
  <c r="CB1592" i="1"/>
  <c r="CD1591" i="1"/>
  <c r="CD1592" i="1" s="1"/>
  <c r="BX1844" i="1"/>
  <c r="BZ1843" i="1"/>
  <c r="BZ1844" i="1" s="1"/>
  <c r="BD1550" i="1"/>
  <c r="BF1549" i="1"/>
  <c r="BF1550" i="1" s="1"/>
  <c r="AT2151" i="1"/>
  <c r="AT2152" i="1" s="1"/>
  <c r="AR2152" i="1"/>
  <c r="CH1318" i="1"/>
  <c r="CH1319" i="1" s="1"/>
  <c r="CF1319" i="1"/>
  <c r="BP500" i="1"/>
  <c r="BR499" i="1"/>
  <c r="BR500" i="1" s="1"/>
  <c r="T1431" i="1"/>
  <c r="V1430" i="1"/>
  <c r="V1431" i="1" s="1"/>
  <c r="CB2019" i="1"/>
  <c r="CD2018" i="1"/>
  <c r="CD2019" i="1" s="1"/>
  <c r="CD324" i="1"/>
  <c r="CD325" i="1" s="1"/>
  <c r="CB325" i="1"/>
  <c r="H997" i="1"/>
  <c r="J996" i="1"/>
  <c r="J997" i="1" s="1"/>
  <c r="BD2257" i="1"/>
  <c r="BF2256" i="1"/>
  <c r="BF2257" i="1" s="1"/>
  <c r="J366" i="1"/>
  <c r="J367" i="1" s="1"/>
  <c r="H367" i="1"/>
  <c r="BB562" i="1"/>
  <c r="BB563" i="1" s="1"/>
  <c r="AZ563" i="1"/>
  <c r="BH2460" i="1"/>
  <c r="BJ2459" i="1"/>
  <c r="BJ2460" i="1" s="1"/>
  <c r="AT1745" i="1"/>
  <c r="AT1746" i="1" s="1"/>
  <c r="AR1746" i="1"/>
  <c r="T640" i="1"/>
  <c r="V639" i="1"/>
  <c r="V640" i="1" s="1"/>
  <c r="AR2369" i="1"/>
  <c r="AT2368" i="1"/>
  <c r="AT2369" i="1" s="1"/>
  <c r="CD2060" i="1"/>
  <c r="CD2061" i="1" s="1"/>
  <c r="CB2061" i="1"/>
  <c r="BF653" i="1"/>
  <c r="BF654" i="1" s="1"/>
  <c r="BD654" i="1"/>
  <c r="BZ1633" i="1"/>
  <c r="BZ1634" i="1" s="1"/>
  <c r="BX1634" i="1"/>
  <c r="CF255" i="1"/>
  <c r="CH254" i="1"/>
  <c r="CH255" i="1" s="1"/>
  <c r="AB1263" i="1"/>
  <c r="AD1262" i="1"/>
  <c r="AD1263" i="1" s="1"/>
  <c r="CD1724" i="1"/>
  <c r="CD1725" i="1" s="1"/>
  <c r="CB1725" i="1"/>
  <c r="BZ2074" i="1"/>
  <c r="BZ2075" i="1" s="1"/>
  <c r="BX2075" i="1"/>
  <c r="BT2327" i="1"/>
  <c r="BV2326" i="1"/>
  <c r="BV2327" i="1" s="1"/>
  <c r="AP1871" i="1"/>
  <c r="AP1872" i="1" s="1"/>
  <c r="AN1872" i="1"/>
  <c r="AD1962" i="1"/>
  <c r="AD1963" i="1" s="1"/>
  <c r="AB1963" i="1"/>
  <c r="BR2207" i="1"/>
  <c r="BR2208" i="1" s="1"/>
  <c r="BP2208" i="1"/>
  <c r="R1465" i="1"/>
  <c r="R1466" i="1" s="1"/>
  <c r="P1466" i="1"/>
  <c r="AR675" i="1"/>
  <c r="AT674" i="1"/>
  <c r="AT675" i="1" s="1"/>
  <c r="AB1536" i="1"/>
  <c r="AD1535" i="1"/>
  <c r="AD1536" i="1" s="1"/>
  <c r="R2599" i="1"/>
  <c r="R2600" i="1" s="1"/>
  <c r="P2600" i="1"/>
  <c r="T2082" i="1"/>
  <c r="V2081" i="1"/>
  <c r="V2082" i="1" s="1"/>
  <c r="AD1514" i="1"/>
  <c r="AD1515" i="1" s="1"/>
  <c r="AB1515" i="1"/>
  <c r="AR1515" i="1"/>
  <c r="AT1514" i="1"/>
  <c r="AT1515" i="1" s="1"/>
  <c r="AJ2474" i="1"/>
  <c r="AL2473" i="1"/>
  <c r="AL2474" i="1" s="1"/>
  <c r="H1319" i="1"/>
  <c r="J1318" i="1"/>
  <c r="J1319" i="1" s="1"/>
  <c r="X1396" i="1"/>
  <c r="Z1395" i="1"/>
  <c r="Z1396" i="1" s="1"/>
  <c r="AN1172" i="1"/>
  <c r="AP1171" i="1"/>
  <c r="AP1172" i="1" s="1"/>
  <c r="AF1291" i="1"/>
  <c r="AH1290" i="1"/>
  <c r="AH1291" i="1" s="1"/>
  <c r="BD486" i="1"/>
  <c r="BF485" i="1"/>
  <c r="BF486" i="1" s="1"/>
  <c r="J583" i="1"/>
  <c r="J584" i="1" s="1"/>
  <c r="H584" i="1"/>
  <c r="AN619" i="1"/>
  <c r="AP618" i="1"/>
  <c r="AP619" i="1" s="1"/>
  <c r="X465" i="1"/>
  <c r="Z464" i="1"/>
  <c r="Z465" i="1" s="1"/>
  <c r="L2180" i="1"/>
  <c r="N2179" i="1"/>
  <c r="N2180" i="1" s="1"/>
  <c r="BV2158" i="1"/>
  <c r="BV2159" i="1" s="1"/>
  <c r="BT2159" i="1"/>
  <c r="BT1837" i="1"/>
  <c r="BV1836" i="1"/>
  <c r="BV1837" i="1" s="1"/>
  <c r="AD2172" i="1"/>
  <c r="AD2173" i="1" s="1"/>
  <c r="AB2173" i="1"/>
  <c r="AJ2131" i="1"/>
  <c r="AL2130" i="1"/>
  <c r="AL2131" i="1" s="1"/>
  <c r="AF1473" i="1"/>
  <c r="AH1472" i="1"/>
  <c r="AH1473" i="1" s="1"/>
  <c r="BP2593" i="1"/>
  <c r="BR2592" i="1"/>
  <c r="BR2593" i="1" s="1"/>
  <c r="V1710" i="1"/>
  <c r="V1711" i="1" s="1"/>
  <c r="T1711" i="1"/>
  <c r="AR332" i="1"/>
  <c r="AT331" i="1"/>
  <c r="AT332" i="1" s="1"/>
  <c r="BV1731" i="1"/>
  <c r="BV1732" i="1" s="1"/>
  <c r="BT1732" i="1"/>
  <c r="V1171" i="1"/>
  <c r="V1172" i="1" s="1"/>
  <c r="T1172" i="1"/>
  <c r="BP1340" i="1"/>
  <c r="BR1339" i="1"/>
  <c r="BR1340" i="1" s="1"/>
  <c r="BT1781" i="1"/>
  <c r="BV1780" i="1"/>
  <c r="BV1781" i="1" s="1"/>
  <c r="AN318" i="1"/>
  <c r="AP317" i="1"/>
  <c r="AP318" i="1" s="1"/>
  <c r="BF1619" i="1"/>
  <c r="BF1620" i="1" s="1"/>
  <c r="BD1620" i="1"/>
  <c r="AD1934" i="1"/>
  <c r="AD1935" i="1" s="1"/>
  <c r="AB1935" i="1"/>
  <c r="V1864" i="1"/>
  <c r="V1865" i="1" s="1"/>
  <c r="T1865" i="1"/>
  <c r="R2368" i="1"/>
  <c r="R2369" i="1" s="1"/>
  <c r="P2369" i="1"/>
  <c r="T2194" i="1"/>
  <c r="V2193" i="1"/>
  <c r="V2194" i="1" s="1"/>
  <c r="BV2277" i="1"/>
  <c r="BV2278" i="1" s="1"/>
  <c r="BT2278" i="1"/>
  <c r="X675" i="1"/>
  <c r="Z674" i="1"/>
  <c r="Z675" i="1" s="1"/>
  <c r="AB2201" i="1"/>
  <c r="AD2200" i="1"/>
  <c r="AD2201" i="1" s="1"/>
  <c r="AH2144" i="1"/>
  <c r="AH2145" i="1" s="1"/>
  <c r="AF2145" i="1"/>
  <c r="BD752" i="1"/>
  <c r="BF751" i="1"/>
  <c r="BF752" i="1" s="1"/>
  <c r="R1612" i="1"/>
  <c r="R1613" i="1" s="1"/>
  <c r="P1613" i="1"/>
  <c r="J779" i="1"/>
  <c r="J780" i="1" s="1"/>
  <c r="H780" i="1"/>
  <c r="AH1899" i="1"/>
  <c r="AH1900" i="1" s="1"/>
  <c r="AF1900" i="1"/>
  <c r="AT1878" i="1"/>
  <c r="AT1879" i="1" s="1"/>
  <c r="AR1879" i="1"/>
  <c r="Z2319" i="1"/>
  <c r="Z2320" i="1" s="1"/>
  <c r="X2320" i="1"/>
  <c r="L731" i="1"/>
  <c r="N730" i="1"/>
  <c r="N731" i="1" s="1"/>
  <c r="H815" i="1"/>
  <c r="J814" i="1"/>
  <c r="J815" i="1" s="1"/>
  <c r="AH1906" i="1"/>
  <c r="AH1907" i="1" s="1"/>
  <c r="AF1907" i="1"/>
  <c r="BR1787" i="1"/>
  <c r="BR1788" i="1" s="1"/>
  <c r="BP1788" i="1"/>
  <c r="AD1857" i="1"/>
  <c r="AD1858" i="1" s="1"/>
  <c r="AB1858" i="1"/>
  <c r="R1605" i="1"/>
  <c r="R1606" i="1" s="1"/>
  <c r="P1606" i="1"/>
  <c r="P1102" i="1"/>
  <c r="R1101" i="1"/>
  <c r="R1102" i="1" s="1"/>
  <c r="AF1410" i="1"/>
  <c r="AH1409" i="1"/>
  <c r="AH1410" i="1" s="1"/>
  <c r="AP800" i="1"/>
  <c r="AP801" i="1" s="1"/>
  <c r="AN801" i="1"/>
  <c r="AN430" i="1"/>
  <c r="AP429" i="1"/>
  <c r="AP430" i="1" s="1"/>
  <c r="AR1753" i="1"/>
  <c r="AT1752" i="1"/>
  <c r="AT1753" i="1" s="1"/>
  <c r="BV1710" i="1"/>
  <c r="BV1711" i="1" s="1"/>
  <c r="BT1711" i="1"/>
  <c r="R2193" i="1"/>
  <c r="R2194" i="1" s="1"/>
  <c r="P2194" i="1"/>
  <c r="AP1304" i="1"/>
  <c r="AP1305" i="1" s="1"/>
  <c r="AN1305" i="1"/>
  <c r="BR2270" i="1"/>
  <c r="BR2271" i="1" s="1"/>
  <c r="BP2271" i="1"/>
  <c r="AL2123" i="1"/>
  <c r="AL2124" i="1" s="1"/>
  <c r="AJ2124" i="1"/>
  <c r="J2200" i="1"/>
  <c r="J2201" i="1" s="1"/>
  <c r="H2201" i="1"/>
  <c r="AP1143" i="1"/>
  <c r="AP1144" i="1" s="1"/>
  <c r="AN1144" i="1"/>
  <c r="AH1115" i="1"/>
  <c r="AH1116" i="1" s="1"/>
  <c r="AF1116" i="1"/>
  <c r="V765" i="1"/>
  <c r="V766" i="1" s="1"/>
  <c r="T766" i="1"/>
  <c r="AB381" i="1"/>
  <c r="AD380" i="1"/>
  <c r="AD381" i="1" s="1"/>
  <c r="BH1921" i="1"/>
  <c r="BJ1920" i="1"/>
  <c r="BJ1921" i="1" s="1"/>
  <c r="CF339" i="1"/>
  <c r="CH338" i="1"/>
  <c r="CH339" i="1" s="1"/>
  <c r="T1851" i="1"/>
  <c r="V1850" i="1"/>
  <c r="V1851" i="1" s="1"/>
  <c r="N2074" i="1"/>
  <c r="N2075" i="1" s="1"/>
  <c r="L2075" i="1"/>
  <c r="BZ1990" i="1"/>
  <c r="BZ1991" i="1" s="1"/>
  <c r="BX1991" i="1"/>
  <c r="T1116" i="1"/>
  <c r="V1115" i="1"/>
  <c r="V1116" i="1" s="1"/>
  <c r="H2096" i="1"/>
  <c r="J2095" i="1"/>
  <c r="J2096" i="1" s="1"/>
  <c r="H1102" i="1"/>
  <c r="J1101" i="1"/>
  <c r="J1102" i="1" s="1"/>
  <c r="AL1521" i="1"/>
  <c r="AL1522" i="1" s="1"/>
  <c r="AJ1522" i="1"/>
  <c r="BR1682" i="1"/>
  <c r="BR1683" i="1" s="1"/>
  <c r="BP1683" i="1"/>
  <c r="AF1809" i="1"/>
  <c r="AH1808" i="1"/>
  <c r="AH1809" i="1" s="1"/>
  <c r="BJ2522" i="1"/>
  <c r="BJ2523" i="1" s="1"/>
  <c r="BH2523" i="1"/>
  <c r="Z275" i="1"/>
  <c r="Z276" i="1" s="1"/>
  <c r="X276" i="1"/>
  <c r="N2256" i="1"/>
  <c r="N2257" i="1" s="1"/>
  <c r="L2257" i="1"/>
  <c r="AL1395" i="1"/>
  <c r="AL1396" i="1" s="1"/>
  <c r="AJ1396" i="1"/>
  <c r="R2172" i="1"/>
  <c r="R2173" i="1" s="1"/>
  <c r="P2173" i="1"/>
  <c r="AD2228" i="1"/>
  <c r="AD2229" i="1" s="1"/>
  <c r="AB2229" i="1"/>
  <c r="AF2124" i="1"/>
  <c r="AH2123" i="1"/>
  <c r="AH2124" i="1" s="1"/>
  <c r="AF2369" i="1"/>
  <c r="AH2368" i="1"/>
  <c r="AH2369" i="1" s="1"/>
  <c r="R2039" i="1"/>
  <c r="R2040" i="1" s="1"/>
  <c r="P2040" i="1"/>
  <c r="BR2368" i="1"/>
  <c r="BR2369" i="1" s="1"/>
  <c r="BP2369" i="1"/>
  <c r="BR1962" i="1"/>
  <c r="BR1963" i="1" s="1"/>
  <c r="BP1963" i="1"/>
  <c r="AH1850" i="1"/>
  <c r="AH1851" i="1" s="1"/>
  <c r="AF1851" i="1"/>
  <c r="AN1004" i="1"/>
  <c r="AP1003" i="1"/>
  <c r="AP1004" i="1" s="1"/>
  <c r="Z1206" i="1"/>
  <c r="Z1207" i="1" s="1"/>
  <c r="X1207" i="1"/>
  <c r="BN1290" i="1"/>
  <c r="BN1291" i="1" s="1"/>
  <c r="BL1291" i="1"/>
  <c r="AB815" i="1"/>
  <c r="AD814" i="1"/>
  <c r="AD815" i="1" s="1"/>
  <c r="AB1984" i="1"/>
  <c r="AD1983" i="1"/>
  <c r="AD1984" i="1" s="1"/>
  <c r="T1907" i="1"/>
  <c r="V1906" i="1"/>
  <c r="V1907" i="1" s="1"/>
  <c r="Z1255" i="1"/>
  <c r="Z1256" i="1" s="1"/>
  <c r="X1256" i="1"/>
  <c r="AH1360" i="1"/>
  <c r="AH1361" i="1" s="1"/>
  <c r="AF1361" i="1"/>
  <c r="J1171" i="1"/>
  <c r="J1172" i="1" s="1"/>
  <c r="H1172" i="1"/>
  <c r="AP1024" i="1"/>
  <c r="AP1025" i="1" s="1"/>
  <c r="AN1025" i="1"/>
  <c r="AX779" i="1"/>
  <c r="AX780" i="1" s="1"/>
  <c r="AV780" i="1"/>
  <c r="AH1031" i="1"/>
  <c r="AH1032" i="1" s="1"/>
  <c r="AF1032" i="1"/>
  <c r="BB2326" i="1"/>
  <c r="BB2327" i="1" s="1"/>
  <c r="AZ2327" i="1"/>
  <c r="AB2110" i="1"/>
  <c r="AD2109" i="1"/>
  <c r="AD2110" i="1" s="1"/>
  <c r="J1661" i="1"/>
  <c r="J1662" i="1" s="1"/>
  <c r="H1662" i="1"/>
  <c r="AJ423" i="1"/>
  <c r="AL422" i="1"/>
  <c r="AL423" i="1" s="1"/>
  <c r="N457" i="1"/>
  <c r="N458" i="1" s="1"/>
  <c r="L458" i="1"/>
  <c r="AJ1984" i="1"/>
  <c r="AL1983" i="1"/>
  <c r="AL1984" i="1" s="1"/>
  <c r="T808" i="1"/>
  <c r="V807" i="1"/>
  <c r="V808" i="1" s="1"/>
  <c r="L878" i="1"/>
  <c r="N877" i="1"/>
  <c r="N878" i="1" s="1"/>
  <c r="AZ689" i="1"/>
  <c r="BB688" i="1"/>
  <c r="BB689" i="1" s="1"/>
  <c r="AT2221" i="1"/>
  <c r="AT2222" i="1" s="1"/>
  <c r="AR2222" i="1"/>
  <c r="AH2004" i="1"/>
  <c r="AH2005" i="1" s="1"/>
  <c r="AF2005" i="1"/>
  <c r="AV2229" i="1"/>
  <c r="AX2228" i="1"/>
  <c r="AX2229" i="1" s="1"/>
  <c r="AV1851" i="1"/>
  <c r="AX1850" i="1"/>
  <c r="AX1851" i="1" s="1"/>
  <c r="AP464" i="1"/>
  <c r="AP465" i="1" s="1"/>
  <c r="AN465" i="1"/>
  <c r="AV2383" i="1"/>
  <c r="AX2382" i="1"/>
  <c r="AX2383" i="1" s="1"/>
  <c r="BH2215" i="1"/>
  <c r="BJ2214" i="1"/>
  <c r="BJ2215" i="1" s="1"/>
  <c r="BN2501" i="1"/>
  <c r="BN2502" i="1" s="1"/>
  <c r="BL2502" i="1"/>
  <c r="BX1676" i="1"/>
  <c r="BZ1675" i="1"/>
  <c r="BZ1676" i="1" s="1"/>
  <c r="AB486" i="1"/>
  <c r="AD485" i="1"/>
  <c r="AD486" i="1" s="1"/>
  <c r="H409" i="1"/>
  <c r="J408" i="1"/>
  <c r="J409" i="1" s="1"/>
  <c r="BT794" i="1"/>
  <c r="BV793" i="1"/>
  <c r="BV794" i="1" s="1"/>
  <c r="AB724" i="1"/>
  <c r="AD723" i="1"/>
  <c r="AD724" i="1" s="1"/>
  <c r="CB1998" i="1"/>
  <c r="CD1997" i="1"/>
  <c r="CD1998" i="1" s="1"/>
  <c r="V2417" i="1"/>
  <c r="V2418" i="1" s="1"/>
  <c r="T2418" i="1"/>
  <c r="BZ2424" i="1"/>
  <c r="BZ2425" i="1" s="1"/>
  <c r="BX2425" i="1"/>
  <c r="BN2284" i="1"/>
  <c r="BN2285" i="1" s="1"/>
  <c r="BL2285" i="1"/>
  <c r="CH2200" i="1"/>
  <c r="CH2201" i="1" s="1"/>
  <c r="CF2201" i="1"/>
  <c r="AR255" i="1"/>
  <c r="AT254" i="1"/>
  <c r="AT255" i="1" s="1"/>
  <c r="BB758" i="1"/>
  <c r="BB759" i="1" s="1"/>
  <c r="AZ759" i="1"/>
  <c r="AB360" i="1"/>
  <c r="AD359" i="1"/>
  <c r="AD360" i="1" s="1"/>
  <c r="T1221" i="1"/>
  <c r="V1220" i="1"/>
  <c r="V1221" i="1" s="1"/>
  <c r="AN325" i="1"/>
  <c r="AP324" i="1"/>
  <c r="AP325" i="1" s="1"/>
  <c r="L2005" i="1"/>
  <c r="N2004" i="1"/>
  <c r="N2005" i="1" s="1"/>
  <c r="BN1864" i="1"/>
  <c r="BN1865" i="1" s="1"/>
  <c r="BL1865" i="1"/>
  <c r="CH1661" i="1"/>
  <c r="CH1662" i="1" s="1"/>
  <c r="CF1662" i="1"/>
  <c r="H1641" i="1"/>
  <c r="J1640" i="1"/>
  <c r="J1641" i="1" s="1"/>
  <c r="AD1521" i="1"/>
  <c r="AD1522" i="1" s="1"/>
  <c r="AB1522" i="1"/>
  <c r="N429" i="1"/>
  <c r="N430" i="1" s="1"/>
  <c r="L430" i="1"/>
  <c r="BJ2333" i="1"/>
  <c r="BJ2334" i="1" s="1"/>
  <c r="BH2334" i="1"/>
  <c r="AX1920" i="1"/>
  <c r="AX1921" i="1" s="1"/>
  <c r="AV1921" i="1"/>
  <c r="CD1549" i="1"/>
  <c r="CD1550" i="1" s="1"/>
  <c r="CB1550" i="1"/>
  <c r="BH1697" i="1"/>
  <c r="BJ1696" i="1"/>
  <c r="BJ1697" i="1" s="1"/>
  <c r="CF1872" i="1"/>
  <c r="CH1871" i="1"/>
  <c r="CH1872" i="1" s="1"/>
  <c r="BH493" i="1"/>
  <c r="BJ492" i="1"/>
  <c r="BJ493" i="1" s="1"/>
  <c r="T780" i="1"/>
  <c r="V779" i="1"/>
  <c r="V780" i="1" s="1"/>
  <c r="Z2137" i="1"/>
  <c r="Z2138" i="1" s="1"/>
  <c r="X2138" i="1"/>
  <c r="AD317" i="1"/>
  <c r="AD318" i="1" s="1"/>
  <c r="AB318" i="1"/>
  <c r="T556" i="1"/>
  <c r="V555" i="1"/>
  <c r="V556" i="1" s="1"/>
  <c r="Z639" i="1"/>
  <c r="Z640" i="1" s="1"/>
  <c r="X640" i="1"/>
  <c r="AX331" i="1"/>
  <c r="AX332" i="1" s="1"/>
  <c r="AV332" i="1"/>
  <c r="BR2417" i="1"/>
  <c r="BR2418" i="1" s="1"/>
  <c r="BP2418" i="1"/>
  <c r="AH338" i="1"/>
  <c r="AH339" i="1" s="1"/>
  <c r="AF339" i="1"/>
  <c r="N1822" i="1"/>
  <c r="N1823" i="1" s="1"/>
  <c r="L1823" i="1"/>
  <c r="AJ1641" i="1"/>
  <c r="AL1640" i="1"/>
  <c r="AL1641" i="1" s="1"/>
  <c r="BB2018" i="1"/>
  <c r="BB2019" i="1" s="1"/>
  <c r="AZ2019" i="1"/>
  <c r="BP2005" i="1"/>
  <c r="BR2004" i="1"/>
  <c r="BR2005" i="1" s="1"/>
  <c r="AN2208" i="1"/>
  <c r="AP2207" i="1"/>
  <c r="AP2208" i="1" s="1"/>
  <c r="N1710" i="1"/>
  <c r="N1711" i="1" s="1"/>
  <c r="L1711" i="1"/>
  <c r="Z310" i="1"/>
  <c r="Z311" i="1" s="1"/>
  <c r="X311" i="1"/>
  <c r="J688" i="1"/>
  <c r="J689" i="1" s="1"/>
  <c r="H689" i="1"/>
  <c r="V275" i="1"/>
  <c r="V276" i="1" s="1"/>
  <c r="T276" i="1"/>
  <c r="AB2481" i="1"/>
  <c r="AD2480" i="1"/>
  <c r="AD2481" i="1" s="1"/>
  <c r="N1535" i="1"/>
  <c r="N1536" i="1" s="1"/>
  <c r="L1536" i="1"/>
  <c r="N1395" i="1"/>
  <c r="N1396" i="1" s="1"/>
  <c r="L1396" i="1"/>
  <c r="BD2600" i="1"/>
  <c r="BF2599" i="1"/>
  <c r="BF2600" i="1" s="1"/>
  <c r="R1773" i="1"/>
  <c r="R1774" i="1" s="1"/>
  <c r="P1774" i="1"/>
  <c r="BT1508" i="1"/>
  <c r="BV1507" i="1"/>
  <c r="BV1508" i="1" s="1"/>
  <c r="AJ2397" i="1"/>
  <c r="AL2396" i="1"/>
  <c r="AL2397" i="1" s="1"/>
  <c r="AN479" i="1"/>
  <c r="AP478" i="1"/>
  <c r="AP479" i="1" s="1"/>
  <c r="CB1249" i="1"/>
  <c r="CD1248" i="1"/>
  <c r="CD1249" i="1" s="1"/>
  <c r="Z2473" i="1"/>
  <c r="Z2474" i="1" s="1"/>
  <c r="X2474" i="1"/>
  <c r="BZ2578" i="1"/>
  <c r="BZ2579" i="1" s="1"/>
  <c r="BX2579" i="1"/>
  <c r="BN1612" i="1"/>
  <c r="BN1613" i="1" s="1"/>
  <c r="BL1613" i="1"/>
  <c r="AZ1137" i="1"/>
  <c r="BB1136" i="1"/>
  <c r="BB1137" i="1" s="1"/>
  <c r="T1494" i="1"/>
  <c r="V1493" i="1"/>
  <c r="V1494" i="1" s="1"/>
  <c r="BV1794" i="1"/>
  <c r="BV1795" i="1" s="1"/>
  <c r="BT1795" i="1"/>
  <c r="T1319" i="1"/>
  <c r="V1318" i="1"/>
  <c r="V1319" i="1" s="1"/>
  <c r="AB948" i="1"/>
  <c r="AD947" i="1"/>
  <c r="AD948" i="1" s="1"/>
  <c r="BX1291" i="1"/>
  <c r="BZ1290" i="1"/>
  <c r="BZ1291" i="1" s="1"/>
  <c r="BV2011" i="1"/>
  <c r="BV2012" i="1" s="1"/>
  <c r="BT2012" i="1"/>
  <c r="AB1613" i="1"/>
  <c r="AD1612" i="1"/>
  <c r="AD1613" i="1" s="1"/>
  <c r="AP1444" i="1"/>
  <c r="AP1445" i="1" s="1"/>
  <c r="AN1445" i="1"/>
  <c r="BN1934" i="1"/>
  <c r="BN1935" i="1" s="1"/>
  <c r="BL1935" i="1"/>
  <c r="AV1970" i="1"/>
  <c r="AX1969" i="1"/>
  <c r="AX1970" i="1" s="1"/>
  <c r="AN1249" i="1"/>
  <c r="AP1248" i="1"/>
  <c r="AP1249" i="1" s="1"/>
  <c r="X1151" i="1"/>
  <c r="Z1150" i="1"/>
  <c r="Z1151" i="1" s="1"/>
  <c r="BT1949" i="1"/>
  <c r="BV1948" i="1"/>
  <c r="BV1949" i="1" s="1"/>
  <c r="CH2207" i="1"/>
  <c r="CH2208" i="1" s="1"/>
  <c r="CF2208" i="1"/>
  <c r="Z625" i="1"/>
  <c r="Z626" i="1" s="1"/>
  <c r="X626" i="1"/>
  <c r="AX2186" i="1"/>
  <c r="AX2187" i="1" s="1"/>
  <c r="AV2187" i="1"/>
  <c r="AX2326" i="1"/>
  <c r="AX2327" i="1" s="1"/>
  <c r="AV2327" i="1"/>
  <c r="AV1242" i="1"/>
  <c r="AX1241" i="1"/>
  <c r="AX1242" i="1" s="1"/>
  <c r="Z2193" i="1"/>
  <c r="Z2194" i="1" s="1"/>
  <c r="X2194" i="1"/>
  <c r="BD2516" i="1"/>
  <c r="BF2515" i="1"/>
  <c r="BF2516" i="1" s="1"/>
  <c r="BT1109" i="1"/>
  <c r="BV1108" i="1"/>
  <c r="BV1109" i="1" s="1"/>
  <c r="AR1655" i="1"/>
  <c r="AT1654" i="1"/>
  <c r="AT1655" i="1" s="1"/>
  <c r="T465" i="1"/>
  <c r="V464" i="1"/>
  <c r="V465" i="1" s="1"/>
  <c r="BD2495" i="1"/>
  <c r="BF2494" i="1"/>
  <c r="BF2495" i="1" s="1"/>
  <c r="AH527" i="1"/>
  <c r="AH528" i="1" s="1"/>
  <c r="AF528" i="1"/>
  <c r="V2473" i="1"/>
  <c r="V2474" i="1" s="1"/>
  <c r="T2474" i="1"/>
  <c r="H1480" i="1"/>
  <c r="J1479" i="1"/>
  <c r="J1480" i="1" s="1"/>
  <c r="AF332" i="1"/>
  <c r="AH331" i="1"/>
  <c r="AH332" i="1" s="1"/>
  <c r="BX1263" i="1"/>
  <c r="BZ1262" i="1"/>
  <c r="BZ1263" i="1" s="1"/>
  <c r="AL289" i="1"/>
  <c r="AL290" i="1" s="1"/>
  <c r="AJ290" i="1"/>
  <c r="BD1830" i="1"/>
  <c r="BF1829" i="1"/>
  <c r="BF1830" i="1" s="1"/>
  <c r="T1662" i="1"/>
  <c r="V1661" i="1"/>
  <c r="V1662" i="1" s="1"/>
  <c r="V1325" i="1"/>
  <c r="V1326" i="1" s="1"/>
  <c r="T1326" i="1"/>
  <c r="R583" i="1"/>
  <c r="R584" i="1" s="1"/>
  <c r="P584" i="1"/>
  <c r="P1977" i="1"/>
  <c r="R1976" i="1"/>
  <c r="R1977" i="1" s="1"/>
  <c r="AZ829" i="1"/>
  <c r="BB828" i="1"/>
  <c r="BB829" i="1" s="1"/>
  <c r="AV2362" i="1"/>
  <c r="AX2361" i="1"/>
  <c r="AX2362" i="1" s="1"/>
  <c r="L556" i="1"/>
  <c r="N555" i="1"/>
  <c r="N556" i="1" s="1"/>
  <c r="AH667" i="1"/>
  <c r="AH668" i="1" s="1"/>
  <c r="AF668" i="1"/>
  <c r="P332" i="1"/>
  <c r="R331" i="1"/>
  <c r="R332" i="1" s="1"/>
  <c r="BX1942" i="1"/>
  <c r="BZ1941" i="1"/>
  <c r="BZ1942" i="1" s="1"/>
  <c r="Z688" i="1"/>
  <c r="Z689" i="1" s="1"/>
  <c r="X689" i="1"/>
  <c r="BP2362" i="1"/>
  <c r="BR2361" i="1"/>
  <c r="BR2362" i="1" s="1"/>
  <c r="BT1592" i="1"/>
  <c r="BV1591" i="1"/>
  <c r="BV1592" i="1" s="1"/>
  <c r="AX786" i="1"/>
  <c r="AX787" i="1" s="1"/>
  <c r="AV787" i="1"/>
  <c r="BV2599" i="1"/>
  <c r="BV2600" i="1" s="1"/>
  <c r="BT2600" i="1"/>
  <c r="BL2348" i="1"/>
  <c r="BN2347" i="1"/>
  <c r="BN2348" i="1" s="1"/>
  <c r="AT1031" i="1"/>
  <c r="AT1032" i="1" s="1"/>
  <c r="AR1032" i="1"/>
  <c r="CH1171" i="1"/>
  <c r="CH1172" i="1" s="1"/>
  <c r="CF1172" i="1"/>
  <c r="AT2179" i="1"/>
  <c r="AT2180" i="1" s="1"/>
  <c r="AR2180" i="1"/>
  <c r="L1872" i="1"/>
  <c r="N1871" i="1"/>
  <c r="N1872" i="1" s="1"/>
  <c r="CD1458" i="1"/>
  <c r="CD1459" i="1" s="1"/>
  <c r="CB1459" i="1"/>
  <c r="BP1207" i="1"/>
  <c r="BR1206" i="1"/>
  <c r="BR1207" i="1" s="1"/>
  <c r="AF2208" i="1"/>
  <c r="AH2207" i="1"/>
  <c r="AH2208" i="1" s="1"/>
  <c r="BD1858" i="1"/>
  <c r="BF1857" i="1"/>
  <c r="BF1858" i="1" s="1"/>
  <c r="BX2159" i="1"/>
  <c r="BZ2158" i="1"/>
  <c r="BZ2159" i="1" s="1"/>
  <c r="R828" i="1"/>
  <c r="R829" i="1" s="1"/>
  <c r="P829" i="1"/>
  <c r="AD1213" i="1"/>
  <c r="AD1214" i="1" s="1"/>
  <c r="AB1214" i="1"/>
  <c r="AF878" i="1"/>
  <c r="AH877" i="1"/>
  <c r="AH878" i="1" s="1"/>
  <c r="N807" i="1"/>
  <c r="N808" i="1" s="1"/>
  <c r="L808" i="1"/>
  <c r="J345" i="1"/>
  <c r="J346" i="1" s="1"/>
  <c r="H346" i="1"/>
  <c r="AP1332" i="1"/>
  <c r="AP1333" i="1" s="1"/>
  <c r="AN1333" i="1"/>
  <c r="BD1557" i="1"/>
  <c r="BF1556" i="1"/>
  <c r="BF1557" i="1" s="1"/>
  <c r="BD1522" i="1"/>
  <c r="BF1521" i="1"/>
  <c r="BF1522" i="1" s="1"/>
  <c r="BR1801" i="1"/>
  <c r="BR1802" i="1" s="1"/>
  <c r="BP1802" i="1"/>
  <c r="L1865" i="1"/>
  <c r="N1864" i="1"/>
  <c r="N1865" i="1" s="1"/>
  <c r="CB2089" i="1"/>
  <c r="CD2088" i="1"/>
  <c r="CD2089" i="1" s="1"/>
  <c r="T1214" i="1"/>
  <c r="V1213" i="1"/>
  <c r="V1214" i="1" s="1"/>
  <c r="CH2326" i="1"/>
  <c r="CH2327" i="1" s="1"/>
  <c r="CF2327" i="1"/>
  <c r="J520" i="1"/>
  <c r="J521" i="1" s="1"/>
  <c r="H521" i="1"/>
  <c r="CD2102" i="1"/>
  <c r="CD2103" i="1" s="1"/>
  <c r="CB2103" i="1"/>
  <c r="CF2264" i="1"/>
  <c r="CH2263" i="1"/>
  <c r="CH2264" i="1" s="1"/>
  <c r="BF2032" i="1"/>
  <c r="BF2033" i="1" s="1"/>
  <c r="BD2033" i="1"/>
  <c r="BR2508" i="1"/>
  <c r="BR2509" i="1" s="1"/>
  <c r="BP2509" i="1"/>
  <c r="Z562" i="1"/>
  <c r="Z563" i="1" s="1"/>
  <c r="X563" i="1"/>
  <c r="BL1907" i="1"/>
  <c r="BN1906" i="1"/>
  <c r="BN1907" i="1" s="1"/>
  <c r="BH1767" i="1"/>
  <c r="BJ1766" i="1"/>
  <c r="BJ1767" i="1" s="1"/>
  <c r="BP2453" i="1"/>
  <c r="BR2452" i="1"/>
  <c r="BR2453" i="1" s="1"/>
  <c r="CB1900" i="1"/>
  <c r="CD1899" i="1"/>
  <c r="CD1900" i="1" s="1"/>
  <c r="AX1325" i="1"/>
  <c r="AX1326" i="1" s="1"/>
  <c r="AV1326" i="1"/>
  <c r="AL2536" i="1"/>
  <c r="AL2537" i="1" s="1"/>
  <c r="AJ2537" i="1"/>
  <c r="Z2403" i="1"/>
  <c r="Z2404" i="1" s="1"/>
  <c r="X2404" i="1"/>
  <c r="AN1704" i="1"/>
  <c r="AP1703" i="1"/>
  <c r="AP1704" i="1" s="1"/>
  <c r="R2557" i="1"/>
  <c r="R2558" i="1" s="1"/>
  <c r="P2558" i="1"/>
  <c r="BD584" i="1"/>
  <c r="BF583" i="1"/>
  <c r="BF584" i="1" s="1"/>
  <c r="AJ766" i="1"/>
  <c r="AL765" i="1"/>
  <c r="AL766" i="1" s="1"/>
  <c r="AN1165" i="1"/>
  <c r="AP1164" i="1"/>
  <c r="AP1165" i="1" s="1"/>
  <c r="J1710" i="1"/>
  <c r="J1711" i="1" s="1"/>
  <c r="H1711" i="1"/>
  <c r="AJ1151" i="1"/>
  <c r="AL1150" i="1"/>
  <c r="AL1151" i="1" s="1"/>
  <c r="V310" i="1"/>
  <c r="V311" i="1" s="1"/>
  <c r="T311" i="1"/>
  <c r="H1529" i="1"/>
  <c r="J1528" i="1"/>
  <c r="J1529" i="1" s="1"/>
  <c r="BT1942" i="1"/>
  <c r="BV1941" i="1"/>
  <c r="BV1942" i="1" s="1"/>
  <c r="AD2011" i="1"/>
  <c r="AD2012" i="1" s="1"/>
  <c r="AB2012" i="1"/>
  <c r="BD381" i="1"/>
  <c r="BF380" i="1"/>
  <c r="BF381" i="1" s="1"/>
  <c r="BT2467" i="1"/>
  <c r="BV2466" i="1"/>
  <c r="BV2467" i="1" s="1"/>
  <c r="AF703" i="1"/>
  <c r="AH702" i="1"/>
  <c r="AH703" i="1" s="1"/>
  <c r="X1536" i="1"/>
  <c r="Z1535" i="1"/>
  <c r="Z1536" i="1" s="1"/>
  <c r="BP1396" i="1"/>
  <c r="BR1395" i="1"/>
  <c r="BR1396" i="1" s="1"/>
  <c r="T2166" i="1"/>
  <c r="V2165" i="1"/>
  <c r="V2166" i="1" s="1"/>
  <c r="Z2095" i="1"/>
  <c r="Z2096" i="1" s="1"/>
  <c r="X2096" i="1"/>
  <c r="BB1703" i="1"/>
  <c r="BB1704" i="1" s="1"/>
  <c r="AZ1704" i="1"/>
  <c r="Z2046" i="1"/>
  <c r="Z2047" i="1" s="1"/>
  <c r="X2047" i="1"/>
  <c r="BL2341" i="1"/>
  <c r="BN2340" i="1"/>
  <c r="BN2341" i="1" s="1"/>
  <c r="CH450" i="1"/>
  <c r="CH451" i="1" s="1"/>
  <c r="CF451" i="1"/>
  <c r="H1410" i="1"/>
  <c r="J1409" i="1"/>
  <c r="J1410" i="1" s="1"/>
  <c r="AD1227" i="1"/>
  <c r="AD1228" i="1" s="1"/>
  <c r="AB1228" i="1"/>
  <c r="AD716" i="1"/>
  <c r="AD717" i="1" s="1"/>
  <c r="AB717" i="1"/>
  <c r="P703" i="1"/>
  <c r="R702" i="1"/>
  <c r="R703" i="1" s="1"/>
  <c r="AB759" i="1"/>
  <c r="AD758" i="1"/>
  <c r="AD759" i="1" s="1"/>
  <c r="AF1347" i="1"/>
  <c r="AH1346" i="1"/>
  <c r="AH1347" i="1" s="1"/>
  <c r="BX2061" i="1"/>
  <c r="BZ2060" i="1"/>
  <c r="BZ2061" i="1" s="1"/>
  <c r="AL2235" i="1"/>
  <c r="AL2236" i="1" s="1"/>
  <c r="AJ2236" i="1"/>
  <c r="AD1570" i="1"/>
  <c r="AD1571" i="1" s="1"/>
  <c r="AB1571" i="1"/>
  <c r="AL1458" i="1"/>
  <c r="AL1459" i="1" s="1"/>
  <c r="AJ1459" i="1"/>
  <c r="AL464" i="1"/>
  <c r="AL465" i="1" s="1"/>
  <c r="AJ465" i="1"/>
  <c r="CB1599" i="1"/>
  <c r="CD1598" i="1"/>
  <c r="CD1599" i="1" s="1"/>
  <c r="CH1955" i="1"/>
  <c r="CH1956" i="1" s="1"/>
  <c r="CF1956" i="1"/>
  <c r="CD436" i="1"/>
  <c r="CD437" i="1" s="1"/>
  <c r="CB437" i="1"/>
  <c r="BJ2396" i="1"/>
  <c r="BJ2397" i="1" s="1"/>
  <c r="BH2397" i="1"/>
  <c r="AR1648" i="1"/>
  <c r="AT1647" i="1"/>
  <c r="AT1648" i="1" s="1"/>
  <c r="AR815" i="1"/>
  <c r="AT814" i="1"/>
  <c r="AT815" i="1" s="1"/>
  <c r="AJ2166" i="1"/>
  <c r="AL2165" i="1"/>
  <c r="AL2166" i="1" s="1"/>
  <c r="AR514" i="1"/>
  <c r="AT513" i="1"/>
  <c r="AT514" i="1" s="1"/>
  <c r="V786" i="1"/>
  <c r="V787" i="1" s="1"/>
  <c r="T787" i="1"/>
  <c r="AZ465" i="1"/>
  <c r="BB464" i="1"/>
  <c r="BB465" i="1" s="1"/>
  <c r="BV667" i="1"/>
  <c r="BV668" i="1" s="1"/>
  <c r="BT668" i="1"/>
  <c r="X1872" i="1"/>
  <c r="Z1871" i="1"/>
  <c r="Z1872" i="1" s="1"/>
  <c r="BH717" i="1"/>
  <c r="BJ716" i="1"/>
  <c r="BJ717" i="1" s="1"/>
  <c r="BN1381" i="1"/>
  <c r="BN1382" i="1" s="1"/>
  <c r="BL1382" i="1"/>
  <c r="CH534" i="1"/>
  <c r="CH535" i="1" s="1"/>
  <c r="CF535" i="1"/>
  <c r="BD997" i="1"/>
  <c r="BF996" i="1"/>
  <c r="BF997" i="1" s="1"/>
  <c r="CB1564" i="1"/>
  <c r="CD1563" i="1"/>
  <c r="CD1564" i="1" s="1"/>
  <c r="AL758" i="1"/>
  <c r="AL759" i="1" s="1"/>
  <c r="AJ759" i="1"/>
  <c r="CF2439" i="1"/>
  <c r="CH2438" i="1"/>
  <c r="CH2439" i="1" s="1"/>
  <c r="BF1815" i="1"/>
  <c r="BF1816" i="1" s="1"/>
  <c r="BD1816" i="1"/>
  <c r="AN2019" i="1"/>
  <c r="AP2018" i="1"/>
  <c r="AP2019" i="1" s="1"/>
  <c r="AH478" i="1"/>
  <c r="AH479" i="1" s="1"/>
  <c r="AF479" i="1"/>
  <c r="J457" i="1"/>
  <c r="J458" i="1" s="1"/>
  <c r="H458" i="1"/>
  <c r="N639" i="1"/>
  <c r="N640" i="1" s="1"/>
  <c r="L640" i="1"/>
  <c r="AL1773" i="1"/>
  <c r="AL1774" i="1" s="1"/>
  <c r="AJ1774" i="1"/>
  <c r="AX2081" i="1"/>
  <c r="AX2082" i="1" s="1"/>
  <c r="AV2082" i="1"/>
  <c r="AR423" i="1"/>
  <c r="AT422" i="1"/>
  <c r="AT423" i="1" s="1"/>
  <c r="L1410" i="1"/>
  <c r="N1409" i="1"/>
  <c r="N1410" i="1" s="1"/>
  <c r="H2411" i="1"/>
  <c r="J2410" i="1"/>
  <c r="J2411" i="1" s="1"/>
  <c r="AT1801" i="1"/>
  <c r="AT1802" i="1" s="1"/>
  <c r="AR1802" i="1"/>
  <c r="BD507" i="1"/>
  <c r="BF506" i="1"/>
  <c r="BF507" i="1" s="1"/>
  <c r="AX2095" i="1"/>
  <c r="AX2096" i="1" s="1"/>
  <c r="AV2096" i="1"/>
  <c r="AN1991" i="1"/>
  <c r="AP1990" i="1"/>
  <c r="AP1991" i="1" s="1"/>
  <c r="BD2369" i="1"/>
  <c r="BF2368" i="1"/>
  <c r="BF2369" i="1" s="1"/>
  <c r="L1060" i="1"/>
  <c r="N1059" i="1"/>
  <c r="N1060" i="1" s="1"/>
  <c r="AP422" i="1"/>
  <c r="AP423" i="1" s="1"/>
  <c r="AN423" i="1"/>
  <c r="BJ2536" i="1"/>
  <c r="BJ2537" i="1" s="1"/>
  <c r="BH2537" i="1"/>
  <c r="AT2508" i="1"/>
  <c r="AT2509" i="1" s="1"/>
  <c r="AR2509" i="1"/>
  <c r="AL429" i="1"/>
  <c r="AL430" i="1" s="1"/>
  <c r="AJ430" i="1"/>
  <c r="J695" i="1"/>
  <c r="J696" i="1" s="1"/>
  <c r="H696" i="1"/>
  <c r="BR1549" i="1"/>
  <c r="BR1550" i="1" s="1"/>
  <c r="BP1550" i="1"/>
  <c r="AP2263" i="1"/>
  <c r="AP2264" i="1" s="1"/>
  <c r="AN2264" i="1"/>
  <c r="CF1123" i="1"/>
  <c r="CH1122" i="1"/>
  <c r="CH1123" i="1" s="1"/>
  <c r="AB2453" i="1"/>
  <c r="AD2452" i="1"/>
  <c r="AD2453" i="1" s="1"/>
  <c r="AD2599" i="1"/>
  <c r="AD2600" i="1" s="1"/>
  <c r="AB2600" i="1"/>
  <c r="BP430" i="1"/>
  <c r="BR429" i="1"/>
  <c r="BR430" i="1" s="1"/>
  <c r="AD576" i="1"/>
  <c r="AD577" i="1" s="1"/>
  <c r="AB577" i="1"/>
  <c r="AV318" i="1"/>
  <c r="AX317" i="1"/>
  <c r="AX318" i="1" s="1"/>
  <c r="AN2320" i="1"/>
  <c r="AP2319" i="1"/>
  <c r="AP2320" i="1" s="1"/>
  <c r="Z1955" i="1"/>
  <c r="Z1956" i="1" s="1"/>
  <c r="X1956" i="1"/>
  <c r="BZ1416" i="1"/>
  <c r="BZ1417" i="1" s="1"/>
  <c r="BX1417" i="1"/>
  <c r="BB1948" i="1"/>
  <c r="BB1949" i="1" s="1"/>
  <c r="AZ1949" i="1"/>
  <c r="N1549" i="1"/>
  <c r="N1550" i="1" s="1"/>
  <c r="L1550" i="1"/>
  <c r="CF1480" i="1"/>
  <c r="CH1479" i="1"/>
  <c r="CH1480" i="1" s="1"/>
  <c r="AN2152" i="1"/>
  <c r="AP2151" i="1"/>
  <c r="AP2152" i="1" s="1"/>
  <c r="BX2152" i="1"/>
  <c r="BZ2151" i="1"/>
  <c r="BZ2152" i="1" s="1"/>
  <c r="BV2445" i="1"/>
  <c r="BV2446" i="1" s="1"/>
  <c r="BT2446" i="1"/>
  <c r="AT618" i="1"/>
  <c r="AT619" i="1" s="1"/>
  <c r="AR619" i="1"/>
  <c r="BL976" i="1"/>
  <c r="BN975" i="1"/>
  <c r="BN976" i="1" s="1"/>
  <c r="R485" i="1"/>
  <c r="R486" i="1" s="1"/>
  <c r="P486" i="1"/>
  <c r="AZ2404" i="1"/>
  <c r="BB2403" i="1"/>
  <c r="BB2404" i="1" s="1"/>
  <c r="AV1515" i="1"/>
  <c r="AX1514" i="1"/>
  <c r="AX1515" i="1" s="1"/>
  <c r="X1676" i="1"/>
  <c r="Z1675" i="1"/>
  <c r="Z1676" i="1" s="1"/>
  <c r="CH1255" i="1"/>
  <c r="CH1256" i="1" s="1"/>
  <c r="CF1256" i="1"/>
  <c r="AJ696" i="1"/>
  <c r="AL695" i="1"/>
  <c r="AL696" i="1" s="1"/>
  <c r="AH2228" i="1"/>
  <c r="AH2229" i="1" s="1"/>
  <c r="AF2229" i="1"/>
  <c r="BT1585" i="1"/>
  <c r="BV1584" i="1"/>
  <c r="BV1585" i="1" s="1"/>
  <c r="AN1935" i="1"/>
  <c r="AP1934" i="1"/>
  <c r="AP1935" i="1" s="1"/>
  <c r="AR486" i="1"/>
  <c r="AT485" i="1"/>
  <c r="AT486" i="1" s="1"/>
  <c r="BP472" i="1"/>
  <c r="BR471" i="1"/>
  <c r="BR472" i="1" s="1"/>
  <c r="V2214" i="1"/>
  <c r="V2215" i="1" s="1"/>
  <c r="T2215" i="1"/>
  <c r="L528" i="1"/>
  <c r="N527" i="1"/>
  <c r="N528" i="1" s="1"/>
  <c r="CF2166" i="1"/>
  <c r="CH2165" i="1"/>
  <c r="CH2166" i="1" s="1"/>
  <c r="Z1934" i="1"/>
  <c r="Z1935" i="1" s="1"/>
  <c r="X1935" i="1"/>
  <c r="AX2200" i="1"/>
  <c r="AX2201" i="1" s="1"/>
  <c r="AV2201" i="1"/>
  <c r="BL2026" i="1"/>
  <c r="BN2025" i="1"/>
  <c r="BN2026" i="1" s="1"/>
  <c r="BR2018" i="1"/>
  <c r="BR2019" i="1" s="1"/>
  <c r="BP2019" i="1"/>
  <c r="Z1941" i="1"/>
  <c r="Z1942" i="1" s="1"/>
  <c r="X1942" i="1"/>
  <c r="AV374" i="1"/>
  <c r="AX373" i="1"/>
  <c r="AX374" i="1" s="1"/>
  <c r="P465" i="1"/>
  <c r="R464" i="1"/>
  <c r="R465" i="1" s="1"/>
  <c r="CH2039" i="1"/>
  <c r="CH2040" i="1" s="1"/>
  <c r="CF2040" i="1"/>
  <c r="CH2319" i="1"/>
  <c r="CH2320" i="1" s="1"/>
  <c r="CF2320" i="1"/>
  <c r="N1773" i="1"/>
  <c r="N1774" i="1" s="1"/>
  <c r="L1774" i="1"/>
  <c r="AR2537" i="1"/>
  <c r="AT2536" i="1"/>
  <c r="AT2537" i="1" s="1"/>
  <c r="AP1997" i="1"/>
  <c r="AP1998" i="1" s="1"/>
  <c r="AN1998" i="1"/>
  <c r="BH1900" i="1"/>
  <c r="BJ1899" i="1"/>
  <c r="BJ1900" i="1" s="1"/>
  <c r="AJ885" i="1"/>
  <c r="AL884" i="1"/>
  <c r="AL885" i="1" s="1"/>
  <c r="CH1451" i="1"/>
  <c r="CH1452" i="1" s="1"/>
  <c r="CF1452" i="1"/>
  <c r="BT2362" i="1"/>
  <c r="BV2361" i="1"/>
  <c r="BV2362" i="1" s="1"/>
  <c r="R2480" i="1"/>
  <c r="R2481" i="1" s="1"/>
  <c r="P2481" i="1"/>
  <c r="BR1570" i="1"/>
  <c r="BR1571" i="1" s="1"/>
  <c r="BP1571" i="1"/>
  <c r="BX1060" i="1"/>
  <c r="BZ1059" i="1"/>
  <c r="BZ1060" i="1" s="1"/>
  <c r="AV2411" i="1"/>
  <c r="AX2410" i="1"/>
  <c r="AX2411" i="1" s="1"/>
  <c r="AV1109" i="1"/>
  <c r="AX1108" i="1"/>
  <c r="AX1109" i="1" s="1"/>
  <c r="BB1479" i="1"/>
  <c r="BB1480" i="1" s="1"/>
  <c r="AZ1480" i="1"/>
  <c r="BH801" i="1"/>
  <c r="BJ800" i="1"/>
  <c r="BJ801" i="1" s="1"/>
  <c r="CD1577" i="1"/>
  <c r="CD1578" i="1" s="1"/>
  <c r="CB1578" i="1"/>
  <c r="AB2264" i="1"/>
  <c r="AD2263" i="1"/>
  <c r="AD2264" i="1" s="1"/>
  <c r="BZ1899" i="1"/>
  <c r="BZ1900" i="1" s="1"/>
  <c r="BX1900" i="1"/>
  <c r="AT954" i="1"/>
  <c r="AT955" i="1" s="1"/>
  <c r="AR955" i="1"/>
  <c r="AT2144" i="1"/>
  <c r="AT2145" i="1" s="1"/>
  <c r="AR2145" i="1"/>
  <c r="CH2368" i="1"/>
  <c r="CH2369" i="1" s="1"/>
  <c r="CF2369" i="1"/>
  <c r="BT570" i="1"/>
  <c r="BV569" i="1"/>
  <c r="BV570" i="1" s="1"/>
  <c r="AH2256" i="1"/>
  <c r="AH2257" i="1" s="1"/>
  <c r="AF2257" i="1"/>
  <c r="AN2257" i="1"/>
  <c r="AP2256" i="1"/>
  <c r="AP2257" i="1" s="1"/>
  <c r="AR633" i="1"/>
  <c r="AT632" i="1"/>
  <c r="AT633" i="1" s="1"/>
  <c r="BX2544" i="1"/>
  <c r="BZ2543" i="1"/>
  <c r="BZ2544" i="1" s="1"/>
  <c r="BR1353" i="1"/>
  <c r="BR1354" i="1" s="1"/>
  <c r="BP1354" i="1"/>
  <c r="AP716" i="1"/>
  <c r="AP717" i="1" s="1"/>
  <c r="AN717" i="1"/>
  <c r="BD542" i="1"/>
  <c r="BF541" i="1"/>
  <c r="BF542" i="1" s="1"/>
  <c r="AZ836" i="1"/>
  <c r="BB835" i="1"/>
  <c r="BB836" i="1" s="1"/>
  <c r="J2571" i="1"/>
  <c r="J2572" i="1" s="1"/>
  <c r="H2572" i="1"/>
  <c r="AX667" i="1"/>
  <c r="AX668" i="1" s="1"/>
  <c r="AV668" i="1"/>
  <c r="AF1711" i="1"/>
  <c r="AH1710" i="1"/>
  <c r="AH1711" i="1" s="1"/>
  <c r="AB1928" i="1"/>
  <c r="AD1927" i="1"/>
  <c r="AD1928" i="1" s="1"/>
  <c r="AF2278" i="1"/>
  <c r="AH2277" i="1"/>
  <c r="AH2278" i="1" s="1"/>
  <c r="R2207" i="1"/>
  <c r="R2208" i="1" s="1"/>
  <c r="P2208" i="1"/>
  <c r="BF1416" i="1"/>
  <c r="BF1417" i="1" s="1"/>
  <c r="BD1417" i="1"/>
  <c r="T1935" i="1"/>
  <c r="V1934" i="1"/>
  <c r="V1935" i="1" s="1"/>
  <c r="N1416" i="1"/>
  <c r="N1417" i="1" s="1"/>
  <c r="L1417" i="1"/>
  <c r="R1836" i="1"/>
  <c r="R1837" i="1" s="1"/>
  <c r="P1837" i="1"/>
  <c r="J422" i="1"/>
  <c r="J423" i="1" s="1"/>
  <c r="H423" i="1"/>
  <c r="H2061" i="1"/>
  <c r="J2060" i="1"/>
  <c r="J2061" i="1" s="1"/>
  <c r="BF877" i="1"/>
  <c r="BF878" i="1" s="1"/>
  <c r="BD878" i="1"/>
  <c r="AB2005" i="1"/>
  <c r="AD2004" i="1"/>
  <c r="AD2005" i="1" s="1"/>
  <c r="AN1501" i="1"/>
  <c r="AP1500" i="1"/>
  <c r="AP1501" i="1" s="1"/>
  <c r="BJ2319" i="1"/>
  <c r="BJ2320" i="1" s="1"/>
  <c r="BH2320" i="1"/>
  <c r="BB1472" i="1"/>
  <c r="BB1473" i="1" s="1"/>
  <c r="AZ1473" i="1"/>
  <c r="AB1095" i="1"/>
  <c r="AD1094" i="1"/>
  <c r="AD1095" i="1" s="1"/>
  <c r="R2347" i="1"/>
  <c r="R2348" i="1" s="1"/>
  <c r="P2348" i="1"/>
  <c r="AH1276" i="1"/>
  <c r="AH1277" i="1" s="1"/>
  <c r="AF1277" i="1"/>
  <c r="L2040" i="1"/>
  <c r="N2039" i="1"/>
  <c r="N2040" i="1" s="1"/>
  <c r="J1465" i="1"/>
  <c r="J1466" i="1" s="1"/>
  <c r="H1466" i="1"/>
  <c r="BV2375" i="1"/>
  <c r="BV2376" i="1" s="1"/>
  <c r="BT2376" i="1"/>
  <c r="BP1928" i="1"/>
  <c r="BR1927" i="1"/>
  <c r="BR1928" i="1" s="1"/>
  <c r="V2305" i="1"/>
  <c r="V2306" i="1" s="1"/>
  <c r="T2306" i="1"/>
  <c r="P2047" i="1"/>
  <c r="R2046" i="1"/>
  <c r="R2047" i="1" s="1"/>
  <c r="AF1571" i="1"/>
  <c r="AH1570" i="1"/>
  <c r="AH1571" i="1" s="1"/>
  <c r="X1193" i="1"/>
  <c r="Z1192" i="1"/>
  <c r="Z1193" i="1" s="1"/>
  <c r="V1787" i="1"/>
  <c r="V1788" i="1" s="1"/>
  <c r="T1788" i="1"/>
  <c r="BL1018" i="1"/>
  <c r="BN1017" i="1"/>
  <c r="BN1018" i="1" s="1"/>
  <c r="BR1528" i="1"/>
  <c r="BR1529" i="1" s="1"/>
  <c r="BP1529" i="1"/>
  <c r="AT2312" i="1"/>
  <c r="AT2313" i="1" s="1"/>
  <c r="AR2313" i="1"/>
  <c r="J1689" i="1"/>
  <c r="J1690" i="1" s="1"/>
  <c r="H1690" i="1"/>
  <c r="N513" i="1"/>
  <c r="N514" i="1" s="1"/>
  <c r="L514" i="1"/>
  <c r="BV1766" i="1"/>
  <c r="BV1767" i="1" s="1"/>
  <c r="BT1767" i="1"/>
  <c r="AF1025" i="1"/>
  <c r="AH1024" i="1"/>
  <c r="AH1025" i="1" s="1"/>
  <c r="N2221" i="1"/>
  <c r="N2222" i="1" s="1"/>
  <c r="L2222" i="1"/>
  <c r="AD1689" i="1"/>
  <c r="AD1690" i="1" s="1"/>
  <c r="AB1690" i="1"/>
  <c r="P2222" i="1"/>
  <c r="R2221" i="1"/>
  <c r="R2222" i="1" s="1"/>
  <c r="AD2333" i="1"/>
  <c r="AD2334" i="1" s="1"/>
  <c r="AB2334" i="1"/>
  <c r="AF2131" i="1"/>
  <c r="AH2130" i="1"/>
  <c r="AH2131" i="1" s="1"/>
  <c r="AB1158" i="1"/>
  <c r="AD1157" i="1"/>
  <c r="AD1158" i="1" s="1"/>
  <c r="AL2564" i="1"/>
  <c r="AL2565" i="1" s="1"/>
  <c r="AJ2565" i="1"/>
  <c r="AJ2047" i="1"/>
  <c r="AL2046" i="1"/>
  <c r="AL2047" i="1" s="1"/>
  <c r="V1570" i="1"/>
  <c r="V1571" i="1" s="1"/>
  <c r="T1571" i="1"/>
  <c r="J1129" i="1"/>
  <c r="J1130" i="1" s="1"/>
  <c r="H1130" i="1"/>
  <c r="J1388" i="1"/>
  <c r="J1389" i="1" s="1"/>
  <c r="H1389" i="1"/>
  <c r="AB836" i="1"/>
  <c r="AD835" i="1"/>
  <c r="AD836" i="1" s="1"/>
  <c r="L1431" i="1"/>
  <c r="N1430" i="1"/>
  <c r="N1431" i="1" s="1"/>
  <c r="BV1983" i="1"/>
  <c r="BV1984" i="1" s="1"/>
  <c r="BT1984" i="1"/>
  <c r="AF1200" i="1"/>
  <c r="AH1199" i="1"/>
  <c r="AH1200" i="1" s="1"/>
  <c r="AD1220" i="1"/>
  <c r="AD1221" i="1" s="1"/>
  <c r="AB1221" i="1"/>
  <c r="R555" i="1"/>
  <c r="R556" i="1" s="1"/>
  <c r="P556" i="1"/>
  <c r="J1927" i="1"/>
  <c r="J1928" i="1" s="1"/>
  <c r="H1928" i="1"/>
  <c r="AN297" i="1"/>
  <c r="AP296" i="1"/>
  <c r="AP297" i="1" s="1"/>
  <c r="AF605" i="1"/>
  <c r="AH604" i="1"/>
  <c r="AH605" i="1" s="1"/>
  <c r="J1787" i="1"/>
  <c r="J1788" i="1" s="1"/>
  <c r="H1788" i="1"/>
  <c r="R1990" i="1"/>
  <c r="R1991" i="1" s="1"/>
  <c r="P1991" i="1"/>
  <c r="BB415" i="1"/>
  <c r="BB416" i="1" s="1"/>
  <c r="AZ416" i="1"/>
  <c r="L1739" i="1"/>
  <c r="N1738" i="1"/>
  <c r="N1739" i="1" s="1"/>
  <c r="AL1213" i="1"/>
  <c r="AL1214" i="1" s="1"/>
  <c r="AJ1214" i="1"/>
  <c r="P2110" i="1"/>
  <c r="R2109" i="1"/>
  <c r="R2110" i="1" s="1"/>
  <c r="AB1949" i="1"/>
  <c r="AD1948" i="1"/>
  <c r="AD1949" i="1" s="1"/>
  <c r="AL1612" i="1"/>
  <c r="AL1613" i="1" s="1"/>
  <c r="AJ1613" i="1"/>
  <c r="J765" i="1"/>
  <c r="J766" i="1" s="1"/>
  <c r="H766" i="1"/>
  <c r="Z1171" i="1"/>
  <c r="Z1172" i="1" s="1"/>
  <c r="X1172" i="1"/>
  <c r="BD640" i="1"/>
  <c r="BF639" i="1"/>
  <c r="BF640" i="1" s="1"/>
  <c r="BV2123" i="1"/>
  <c r="BV2124" i="1" s="1"/>
  <c r="BT2124" i="1"/>
  <c r="BZ2172" i="1"/>
  <c r="BZ2173" i="1" s="1"/>
  <c r="BX2173" i="1"/>
  <c r="L2243" i="1"/>
  <c r="N2242" i="1"/>
  <c r="N2243" i="1" s="1"/>
  <c r="BP2201" i="1"/>
  <c r="BR2200" i="1"/>
  <c r="BR2201" i="1" s="1"/>
  <c r="J2368" i="1"/>
  <c r="J2369" i="1" s="1"/>
  <c r="H2369" i="1"/>
  <c r="BV2396" i="1"/>
  <c r="BV2397" i="1" s="1"/>
  <c r="BT2397" i="1"/>
  <c r="AJ1305" i="1"/>
  <c r="AL1304" i="1"/>
  <c r="AL1305" i="1" s="1"/>
  <c r="R2340" i="1"/>
  <c r="R2341" i="1" s="1"/>
  <c r="P2341" i="1"/>
  <c r="AH2032" i="1"/>
  <c r="AH2033" i="1" s="1"/>
  <c r="AF2033" i="1"/>
  <c r="T2348" i="1"/>
  <c r="V2347" i="1"/>
  <c r="V2348" i="1" s="1"/>
  <c r="Z282" i="1"/>
  <c r="Z283" i="1" s="1"/>
  <c r="X283" i="1"/>
  <c r="AV1823" i="1"/>
  <c r="AX1822" i="1"/>
  <c r="AX1823" i="1" s="1"/>
  <c r="R1374" i="1"/>
  <c r="R1375" i="1" s="1"/>
  <c r="P1375" i="1"/>
  <c r="N772" i="1"/>
  <c r="N773" i="1" s="1"/>
  <c r="L773" i="1"/>
  <c r="X724" i="1"/>
  <c r="Z723" i="1"/>
  <c r="Z724" i="1" s="1"/>
  <c r="V1199" i="1"/>
  <c r="V1200" i="1" s="1"/>
  <c r="T1200" i="1"/>
  <c r="BB1675" i="1"/>
  <c r="BB1676" i="1" s="1"/>
  <c r="AZ1676" i="1"/>
  <c r="AL1619" i="1"/>
  <c r="AL1620" i="1" s="1"/>
  <c r="AJ1620" i="1"/>
  <c r="H2481" i="1"/>
  <c r="J2480" i="1"/>
  <c r="J2481" i="1" s="1"/>
  <c r="BR2130" i="1"/>
  <c r="BR2131" i="1" s="1"/>
  <c r="BP2131" i="1"/>
  <c r="J2186" i="1"/>
  <c r="J2187" i="1" s="1"/>
  <c r="H2187" i="1"/>
  <c r="R2396" i="1"/>
  <c r="R2397" i="1" s="1"/>
  <c r="P2397" i="1"/>
  <c r="BT2222" i="1"/>
  <c r="BV2221" i="1"/>
  <c r="BV2222" i="1" s="1"/>
  <c r="J1850" i="1"/>
  <c r="J1851" i="1" s="1"/>
  <c r="H1851" i="1"/>
  <c r="AJ1900" i="1"/>
  <c r="AL1899" i="1"/>
  <c r="AL1900" i="1" s="1"/>
  <c r="J2221" i="1"/>
  <c r="J2222" i="1" s="1"/>
  <c r="H2222" i="1"/>
  <c r="P2012" i="1"/>
  <c r="R2011" i="1"/>
  <c r="R2012" i="1" s="1"/>
  <c r="CF2600" i="1"/>
  <c r="CH2599" i="1"/>
  <c r="CH2600" i="1" s="1"/>
  <c r="AF1326" i="1"/>
  <c r="AH1325" i="1"/>
  <c r="AH1326" i="1" s="1"/>
  <c r="AF1564" i="1"/>
  <c r="AH1563" i="1"/>
  <c r="AH1564" i="1" s="1"/>
  <c r="N1647" i="1"/>
  <c r="N1648" i="1" s="1"/>
  <c r="L1648" i="1"/>
  <c r="J877" i="1"/>
  <c r="J878" i="1" s="1"/>
  <c r="H878" i="1"/>
  <c r="R1171" i="1"/>
  <c r="R1172" i="1" s="1"/>
  <c r="P1172" i="1"/>
  <c r="AD660" i="1"/>
  <c r="AD661" i="1" s="1"/>
  <c r="AB661" i="1"/>
  <c r="BP1746" i="1"/>
  <c r="BR1745" i="1"/>
  <c r="BR1746" i="1" s="1"/>
  <c r="V1703" i="1"/>
  <c r="V1704" i="1" s="1"/>
  <c r="T1704" i="1"/>
  <c r="AX485" i="1"/>
  <c r="AX486" i="1" s="1"/>
  <c r="AV486" i="1"/>
  <c r="BP1914" i="1"/>
  <c r="BR1913" i="1"/>
  <c r="BR1914" i="1" s="1"/>
  <c r="P1711" i="1"/>
  <c r="R1710" i="1"/>
  <c r="R1711" i="1" s="1"/>
  <c r="P1277" i="1"/>
  <c r="R1276" i="1"/>
  <c r="R1277" i="1" s="1"/>
  <c r="V1255" i="1"/>
  <c r="V1256" i="1" s="1"/>
  <c r="T1256" i="1"/>
  <c r="P682" i="1"/>
  <c r="R681" i="1"/>
  <c r="R682" i="1" s="1"/>
  <c r="AL1129" i="1"/>
  <c r="AL1130" i="1" s="1"/>
  <c r="AJ1130" i="1"/>
  <c r="AN1956" i="1"/>
  <c r="AP1955" i="1"/>
  <c r="AP1956" i="1" s="1"/>
  <c r="BP1284" i="1"/>
  <c r="BR1283" i="1"/>
  <c r="BR1284" i="1" s="1"/>
  <c r="AP975" i="1"/>
  <c r="AP976" i="1" s="1"/>
  <c r="AN976" i="1"/>
  <c r="L1942" i="1"/>
  <c r="N1941" i="1"/>
  <c r="N1942" i="1" s="1"/>
  <c r="J464" i="1"/>
  <c r="J465" i="1" s="1"/>
  <c r="H465" i="1"/>
  <c r="AF1977" i="1"/>
  <c r="AH1976" i="1"/>
  <c r="AH1977" i="1" s="1"/>
  <c r="R1451" i="1"/>
  <c r="R1452" i="1" s="1"/>
  <c r="P1452" i="1"/>
  <c r="N863" i="1"/>
  <c r="N864" i="1" s="1"/>
  <c r="L864" i="1"/>
  <c r="AH954" i="1"/>
  <c r="AH955" i="1" s="1"/>
  <c r="AF955" i="1"/>
  <c r="AH1304" i="1"/>
  <c r="AH1305" i="1" s="1"/>
  <c r="AF1305" i="1"/>
  <c r="P1760" i="1"/>
  <c r="R1759" i="1"/>
  <c r="R1760" i="1" s="1"/>
  <c r="V1591" i="1"/>
  <c r="V1592" i="1" s="1"/>
  <c r="T1592" i="1"/>
  <c r="BF471" i="1"/>
  <c r="BF472" i="1" s="1"/>
  <c r="BD472" i="1"/>
  <c r="BJ2242" i="1"/>
  <c r="BJ2243" i="1" s="1"/>
  <c r="BH2243" i="1"/>
  <c r="BT2215" i="1"/>
  <c r="BV2214" i="1"/>
  <c r="BV2215" i="1" s="1"/>
  <c r="X1564" i="1"/>
  <c r="Z1563" i="1"/>
  <c r="Z1564" i="1" s="1"/>
  <c r="BD1837" i="1"/>
  <c r="BF1836" i="1"/>
  <c r="BF1837" i="1" s="1"/>
  <c r="V2571" i="1"/>
  <c r="V2572" i="1" s="1"/>
  <c r="T2572" i="1"/>
  <c r="BV1605" i="1"/>
  <c r="BV1606" i="1" s="1"/>
  <c r="BT1606" i="1"/>
  <c r="N366" i="1"/>
  <c r="N367" i="1" s="1"/>
  <c r="L367" i="1"/>
  <c r="AD849" i="1"/>
  <c r="AD850" i="1" s="1"/>
  <c r="AB850" i="1"/>
  <c r="AT2109" i="1"/>
  <c r="AT2110" i="1" s="1"/>
  <c r="AR2110" i="1"/>
  <c r="BJ2501" i="1"/>
  <c r="BJ2502" i="1" s="1"/>
  <c r="BH2502" i="1"/>
  <c r="CB1823" i="1"/>
  <c r="CD1822" i="1"/>
  <c r="CD1823" i="1" s="1"/>
  <c r="BL1473" i="1"/>
  <c r="BN1472" i="1"/>
  <c r="BN1473" i="1" s="1"/>
  <c r="AT2466" i="1"/>
  <c r="AT2467" i="1" s="1"/>
  <c r="AR2467" i="1"/>
  <c r="AL2228" i="1"/>
  <c r="AL2229" i="1" s="1"/>
  <c r="AJ2229" i="1"/>
  <c r="AR1711" i="1"/>
  <c r="AT1710" i="1"/>
  <c r="AT1711" i="1" s="1"/>
  <c r="T290" i="1"/>
  <c r="V289" i="1"/>
  <c r="V290" i="1" s="1"/>
  <c r="AL492" i="1"/>
  <c r="AL493" i="1" s="1"/>
  <c r="AJ493" i="1"/>
  <c r="BP1361" i="1"/>
  <c r="BR1360" i="1"/>
  <c r="BR1361" i="1" s="1"/>
  <c r="AJ1326" i="1"/>
  <c r="AL1325" i="1"/>
  <c r="AL1326" i="1" s="1"/>
  <c r="AN675" i="1"/>
  <c r="AP674" i="1"/>
  <c r="AP675" i="1" s="1"/>
  <c r="AP1213" i="1"/>
  <c r="AP1214" i="1" s="1"/>
  <c r="AN1214" i="1"/>
  <c r="Z1143" i="1"/>
  <c r="Z1144" i="1" s="1"/>
  <c r="X1144" i="1"/>
  <c r="AP520" i="1"/>
  <c r="AP521" i="1" s="1"/>
  <c r="AN521" i="1"/>
  <c r="Z772" i="1"/>
  <c r="Z773" i="1" s="1"/>
  <c r="X773" i="1"/>
  <c r="CH2291" i="1"/>
  <c r="CH2292" i="1" s="1"/>
  <c r="CF2292" i="1"/>
  <c r="P1599" i="1"/>
  <c r="R1598" i="1"/>
  <c r="R1599" i="1" s="1"/>
  <c r="P1508" i="1"/>
  <c r="R1507" i="1"/>
  <c r="R1508" i="1" s="1"/>
  <c r="N779" i="1"/>
  <c r="N780" i="1" s="1"/>
  <c r="L780" i="1"/>
  <c r="AB668" i="1"/>
  <c r="AD667" i="1"/>
  <c r="AD668" i="1" s="1"/>
  <c r="AP1227" i="1"/>
  <c r="AP1228" i="1" s="1"/>
  <c r="AN1228" i="1"/>
  <c r="X1116" i="1"/>
  <c r="Z1115" i="1"/>
  <c r="Z1116" i="1" s="1"/>
  <c r="BV2053" i="1"/>
  <c r="BV2054" i="1" s="1"/>
  <c r="BT2054" i="1"/>
  <c r="N1801" i="1"/>
  <c r="N1802" i="1" s="1"/>
  <c r="L1802" i="1"/>
  <c r="BL1627" i="1"/>
  <c r="BN1626" i="1"/>
  <c r="BN1627" i="1" s="1"/>
  <c r="R2515" i="1"/>
  <c r="R2516" i="1" s="1"/>
  <c r="P2516" i="1"/>
  <c r="BF2123" i="1"/>
  <c r="BF2124" i="1" s="1"/>
  <c r="BD2124" i="1"/>
  <c r="N604" i="1"/>
  <c r="N605" i="1" s="1"/>
  <c r="L605" i="1"/>
  <c r="AJ717" i="1"/>
  <c r="AL716" i="1"/>
  <c r="AL717" i="1" s="1"/>
  <c r="J338" i="1"/>
  <c r="J339" i="1" s="1"/>
  <c r="H339" i="1"/>
  <c r="BH2026" i="1"/>
  <c r="BJ2025" i="1"/>
  <c r="BJ2026" i="1" s="1"/>
  <c r="CH1556" i="1"/>
  <c r="CH1557" i="1" s="1"/>
  <c r="CF1557" i="1"/>
  <c r="BB2130" i="1"/>
  <c r="BB2131" i="1" s="1"/>
  <c r="AZ2131" i="1"/>
  <c r="AZ1963" i="1"/>
  <c r="BB1962" i="1"/>
  <c r="BB1963" i="1" s="1"/>
  <c r="AZ1452" i="1"/>
  <c r="BB1451" i="1"/>
  <c r="BB1452" i="1" s="1"/>
  <c r="BN2564" i="1"/>
  <c r="BN2565" i="1" s="1"/>
  <c r="BL2565" i="1"/>
  <c r="L325" i="1"/>
  <c r="N324" i="1"/>
  <c r="N325" i="1" s="1"/>
  <c r="Z387" i="1"/>
  <c r="Z388" i="1" s="1"/>
  <c r="X388" i="1"/>
  <c r="BP2551" i="1"/>
  <c r="BR2550" i="1"/>
  <c r="BR2551" i="1" s="1"/>
  <c r="AZ1711" i="1"/>
  <c r="BB1710" i="1"/>
  <c r="BB1711" i="1" s="1"/>
  <c r="AD2137" i="1"/>
  <c r="AD2138" i="1" s="1"/>
  <c r="AB2138" i="1"/>
  <c r="AD1360" i="1"/>
  <c r="AD1361" i="1" s="1"/>
  <c r="AB1361" i="1"/>
  <c r="AN626" i="1"/>
  <c r="AP625" i="1"/>
  <c r="AP626" i="1" s="1"/>
  <c r="AJ332" i="1"/>
  <c r="AL331" i="1"/>
  <c r="AL332" i="1" s="1"/>
  <c r="X668" i="1"/>
  <c r="Z667" i="1"/>
  <c r="Z668" i="1" s="1"/>
  <c r="AP1507" i="1"/>
  <c r="AP1508" i="1" s="1"/>
  <c r="AN1508" i="1"/>
  <c r="AB591" i="1"/>
  <c r="AD590" i="1"/>
  <c r="AD591" i="1" s="1"/>
  <c r="AL2004" i="1"/>
  <c r="AL2005" i="1" s="1"/>
  <c r="AJ2005" i="1"/>
  <c r="R1745" i="1"/>
  <c r="R1746" i="1" s="1"/>
  <c r="P1746" i="1"/>
  <c r="V1360" i="1"/>
  <c r="V1361" i="1" s="1"/>
  <c r="T1361" i="1"/>
  <c r="N373" i="1"/>
  <c r="N374" i="1" s="1"/>
  <c r="L374" i="1"/>
  <c r="J1108" i="1"/>
  <c r="J1109" i="1" s="1"/>
  <c r="H1109" i="1"/>
  <c r="AX814" i="1"/>
  <c r="AX815" i="1" s="1"/>
  <c r="AV815" i="1"/>
  <c r="BB1619" i="1"/>
  <c r="BB1620" i="1" s="1"/>
  <c r="AZ1620" i="1"/>
  <c r="CB2579" i="1"/>
  <c r="CD2578" i="1"/>
  <c r="CD2579" i="1" s="1"/>
  <c r="AZ1235" i="1"/>
  <c r="BB1234" i="1"/>
  <c r="BB1235" i="1" s="1"/>
  <c r="AL807" i="1"/>
  <c r="AL808" i="1" s="1"/>
  <c r="AJ808" i="1"/>
  <c r="CH2536" i="1"/>
  <c r="CH2537" i="1" s="1"/>
  <c r="CF2537" i="1"/>
  <c r="AR591" i="1"/>
  <c r="AT590" i="1"/>
  <c r="AT591" i="1" s="1"/>
  <c r="BD773" i="1"/>
  <c r="BF772" i="1"/>
  <c r="BF773" i="1" s="1"/>
  <c r="AZ2488" i="1"/>
  <c r="BB2487" i="1"/>
  <c r="BB2488" i="1" s="1"/>
  <c r="BH2278" i="1"/>
  <c r="BJ2277" i="1"/>
  <c r="BJ2278" i="1" s="1"/>
  <c r="AV1039" i="1"/>
  <c r="AX1038" i="1"/>
  <c r="AX1039" i="1" s="1"/>
  <c r="CD1780" i="1"/>
  <c r="CD1781" i="1" s="1"/>
  <c r="CB1781" i="1"/>
  <c r="BD1949" i="1"/>
  <c r="BF1948" i="1"/>
  <c r="BF1949" i="1" s="1"/>
  <c r="CD2137" i="1"/>
  <c r="CD2138" i="1" s="1"/>
  <c r="CB2138" i="1"/>
  <c r="BZ2487" i="1"/>
  <c r="BZ2488" i="1" s="1"/>
  <c r="BX2488" i="1"/>
  <c r="X1249" i="1"/>
  <c r="Z1248" i="1"/>
  <c r="Z1249" i="1" s="1"/>
  <c r="AJ1669" i="1"/>
  <c r="AL1668" i="1"/>
  <c r="AL1669" i="1" s="1"/>
  <c r="AB1270" i="1"/>
  <c r="AD1269" i="1"/>
  <c r="AD1270" i="1" s="1"/>
  <c r="AH835" i="1"/>
  <c r="AH836" i="1" s="1"/>
  <c r="AF836" i="1"/>
  <c r="P1998" i="1"/>
  <c r="R1997" i="1"/>
  <c r="R1998" i="1" s="1"/>
  <c r="AL1703" i="1"/>
  <c r="AL1704" i="1" s="1"/>
  <c r="AJ1704" i="1"/>
  <c r="AV605" i="1"/>
  <c r="AX604" i="1"/>
  <c r="AX605" i="1" s="1"/>
  <c r="BX1326" i="1"/>
  <c r="BZ1325" i="1"/>
  <c r="BZ1326" i="1" s="1"/>
  <c r="AL1878" i="1"/>
  <c r="AL1879" i="1" s="1"/>
  <c r="AJ1879" i="1"/>
  <c r="T1529" i="1"/>
  <c r="V1528" i="1"/>
  <c r="V1529" i="1" s="1"/>
  <c r="J1682" i="1"/>
  <c r="J1683" i="1" s="1"/>
  <c r="H1683" i="1"/>
  <c r="J541" i="1"/>
  <c r="J542" i="1" s="1"/>
  <c r="H542" i="1"/>
  <c r="P1655" i="1"/>
  <c r="R1654" i="1"/>
  <c r="R1655" i="1" s="1"/>
  <c r="R1346" i="1"/>
  <c r="R1347" i="1" s="1"/>
  <c r="P1347" i="1"/>
  <c r="AL471" i="1"/>
  <c r="AL472" i="1" s="1"/>
  <c r="AJ472" i="1"/>
  <c r="AL2354" i="1"/>
  <c r="AL2355" i="1" s="1"/>
  <c r="AJ2355" i="1"/>
  <c r="AJ283" i="1"/>
  <c r="AL282" i="1"/>
  <c r="AL283" i="1" s="1"/>
  <c r="BN2410" i="1"/>
  <c r="BN2411" i="1" s="1"/>
  <c r="BL2411" i="1"/>
  <c r="AL2347" i="1"/>
  <c r="AL2348" i="1" s="1"/>
  <c r="AJ2348" i="1"/>
  <c r="AJ1823" i="1"/>
  <c r="AL1822" i="1"/>
  <c r="AL1823" i="1" s="1"/>
  <c r="CH1262" i="1"/>
  <c r="CH1263" i="1" s="1"/>
  <c r="CF1263" i="1"/>
  <c r="BB1836" i="1"/>
  <c r="BB1837" i="1" s="1"/>
  <c r="AZ1837" i="1"/>
  <c r="AR2103" i="1"/>
  <c r="AT2102" i="1"/>
  <c r="AT2103" i="1" s="1"/>
  <c r="R2018" i="1"/>
  <c r="R2019" i="1" s="1"/>
  <c r="P2019" i="1"/>
  <c r="CB2537" i="1"/>
  <c r="CD2536" i="1"/>
  <c r="CD2537" i="1" s="1"/>
  <c r="AZ1466" i="1"/>
  <c r="BB1465" i="1"/>
  <c r="BB1466" i="1" s="1"/>
  <c r="AP1325" i="1"/>
  <c r="AP1326" i="1" s="1"/>
  <c r="AN1326" i="1"/>
  <c r="X1130" i="1"/>
  <c r="Z1129" i="1"/>
  <c r="Z1130" i="1" s="1"/>
  <c r="AR1571" i="1"/>
  <c r="AT1570" i="1"/>
  <c r="AT1571" i="1" s="1"/>
  <c r="R1668" i="1"/>
  <c r="R1669" i="1" s="1"/>
  <c r="P1669" i="1"/>
  <c r="R1409" i="1"/>
  <c r="R1410" i="1" s="1"/>
  <c r="P1410" i="1"/>
  <c r="T1102" i="1"/>
  <c r="V1101" i="1"/>
  <c r="V1102" i="1" s="1"/>
  <c r="AZ2033" i="1"/>
  <c r="BB2032" i="1"/>
  <c r="BB2033" i="1" s="1"/>
  <c r="Z2368" i="1"/>
  <c r="Z2369" i="1" s="1"/>
  <c r="X2369" i="1"/>
  <c r="BH2299" i="1"/>
  <c r="BJ2298" i="1"/>
  <c r="BJ2299" i="1" s="1"/>
  <c r="H864" i="1"/>
  <c r="J863" i="1"/>
  <c r="J864" i="1" s="1"/>
  <c r="AP1052" i="1"/>
  <c r="AP1053" i="1" s="1"/>
  <c r="AN1053" i="1"/>
  <c r="Z1416" i="1"/>
  <c r="Z1417" i="1" s="1"/>
  <c r="X1417" i="1"/>
  <c r="BZ2354" i="1"/>
  <c r="BZ2355" i="1" s="1"/>
  <c r="BX2355" i="1"/>
  <c r="CH1801" i="1"/>
  <c r="CH1802" i="1" s="1"/>
  <c r="CF1802" i="1"/>
  <c r="X1634" i="1"/>
  <c r="Z1633" i="1"/>
  <c r="Z1634" i="1" s="1"/>
  <c r="CF717" i="1"/>
  <c r="CH716" i="1"/>
  <c r="CH717" i="1" s="1"/>
  <c r="AT1857" i="1"/>
  <c r="AT1858" i="1" s="1"/>
  <c r="AR1858" i="1"/>
  <c r="AN269" i="1"/>
  <c r="AP268" i="1"/>
  <c r="AP269" i="1" s="1"/>
  <c r="AV2278" i="1"/>
  <c r="AX2277" i="1"/>
  <c r="AX2278" i="1" s="1"/>
  <c r="AX2130" i="1"/>
  <c r="AX2131" i="1" s="1"/>
  <c r="AV2131" i="1"/>
  <c r="Z2347" i="1"/>
  <c r="Z2348" i="1" s="1"/>
  <c r="X2348" i="1"/>
  <c r="CD2032" i="1"/>
  <c r="CD2033" i="1" s="1"/>
  <c r="CB2033" i="1"/>
  <c r="AH576" i="1"/>
  <c r="AH577" i="1" s="1"/>
  <c r="AF577" i="1"/>
  <c r="BT2509" i="1"/>
  <c r="BV2508" i="1"/>
  <c r="BV2509" i="1" s="1"/>
  <c r="AX2046" i="1"/>
  <c r="AX2047" i="1" s="1"/>
  <c r="AV2047" i="1"/>
  <c r="BD801" i="1"/>
  <c r="BF800" i="1"/>
  <c r="BF801" i="1" s="1"/>
  <c r="J849" i="1"/>
  <c r="J850" i="1" s="1"/>
  <c r="H850" i="1"/>
  <c r="J289" i="1"/>
  <c r="J290" i="1" s="1"/>
  <c r="H290" i="1"/>
  <c r="V716" i="1"/>
  <c r="V717" i="1" s="1"/>
  <c r="T717" i="1"/>
  <c r="H1459" i="1"/>
  <c r="J1458" i="1"/>
  <c r="J1459" i="1" s="1"/>
  <c r="AH1241" i="1"/>
  <c r="AH1242" i="1" s="1"/>
  <c r="AF1242" i="1"/>
  <c r="BP2040" i="1"/>
  <c r="BR2039" i="1"/>
  <c r="BR2040" i="1" s="1"/>
  <c r="X1242" i="1"/>
  <c r="Z1241" i="1"/>
  <c r="Z1242" i="1" s="1"/>
  <c r="P521" i="1"/>
  <c r="R520" i="1"/>
  <c r="R521" i="1" s="1"/>
  <c r="AF1137" i="1"/>
  <c r="AH1136" i="1"/>
  <c r="AH1137" i="1" s="1"/>
  <c r="AN451" i="1"/>
  <c r="AP450" i="1"/>
  <c r="AP451" i="1" s="1"/>
  <c r="AL1479" i="1"/>
  <c r="AL1480" i="1" s="1"/>
  <c r="AJ1480" i="1"/>
  <c r="BD577" i="1"/>
  <c r="BF576" i="1"/>
  <c r="BF577" i="1" s="1"/>
  <c r="BF415" i="1"/>
  <c r="BF416" i="1" s="1"/>
  <c r="BD416" i="1"/>
  <c r="BT2117" i="1"/>
  <c r="BV2116" i="1"/>
  <c r="BV2117" i="1" s="1"/>
  <c r="BV1437" i="1"/>
  <c r="BV1438" i="1" s="1"/>
  <c r="BT1438" i="1"/>
  <c r="AF654" i="1"/>
  <c r="AH653" i="1"/>
  <c r="AH654" i="1" s="1"/>
  <c r="BR702" i="1"/>
  <c r="BR703" i="1" s="1"/>
  <c r="BP703" i="1"/>
  <c r="AB2586" i="1"/>
  <c r="AD2585" i="1"/>
  <c r="AD2586" i="1" s="1"/>
  <c r="BT1501" i="1"/>
  <c r="BV1500" i="1"/>
  <c r="BV1501" i="1" s="1"/>
  <c r="AN2327" i="1"/>
  <c r="AP2326" i="1"/>
  <c r="AP2327" i="1" s="1"/>
  <c r="AB1641" i="1"/>
  <c r="AD1640" i="1"/>
  <c r="AD1641" i="1" s="1"/>
  <c r="V674" i="1"/>
  <c r="V675" i="1" s="1"/>
  <c r="T675" i="1"/>
  <c r="AJ1928" i="1"/>
  <c r="AL1927" i="1"/>
  <c r="AL1928" i="1" s="1"/>
  <c r="L787" i="1"/>
  <c r="N786" i="1"/>
  <c r="N787" i="1" s="1"/>
  <c r="AH1451" i="1"/>
  <c r="AH1452" i="1" s="1"/>
  <c r="AF1452" i="1"/>
  <c r="BD2236" i="1"/>
  <c r="BF2235" i="1"/>
  <c r="BF2236" i="1" s="1"/>
  <c r="BH521" i="1"/>
  <c r="BJ520" i="1"/>
  <c r="BJ521" i="1" s="1"/>
  <c r="X374" i="1"/>
  <c r="Z373" i="1"/>
  <c r="Z374" i="1" s="1"/>
  <c r="AL317" i="1"/>
  <c r="AL318" i="1" s="1"/>
  <c r="AJ318" i="1"/>
  <c r="AH506" i="1"/>
  <c r="AH507" i="1" s="1"/>
  <c r="AF507" i="1"/>
  <c r="BH1270" i="1"/>
  <c r="BJ1269" i="1"/>
  <c r="BJ1270" i="1" s="1"/>
  <c r="AR2089" i="1"/>
  <c r="AT2088" i="1"/>
  <c r="AT2089" i="1" s="1"/>
  <c r="AL380" i="1"/>
  <c r="AL381" i="1" s="1"/>
  <c r="AJ381" i="1"/>
  <c r="BB408" i="1"/>
  <c r="BB409" i="1" s="1"/>
  <c r="AZ409" i="1"/>
  <c r="BH1438" i="1"/>
  <c r="BJ1437" i="1"/>
  <c r="BJ1438" i="1" s="1"/>
  <c r="BJ1703" i="1"/>
  <c r="BJ1704" i="1" s="1"/>
  <c r="BH1704" i="1"/>
  <c r="V394" i="1"/>
  <c r="V395" i="1" s="1"/>
  <c r="T395" i="1"/>
  <c r="CH2284" i="1"/>
  <c r="CH2285" i="1" s="1"/>
  <c r="CF2285" i="1"/>
  <c r="BV1493" i="1"/>
  <c r="BV1494" i="1" s="1"/>
  <c r="BT1494" i="1"/>
  <c r="AZ2453" i="1"/>
  <c r="BB2452" i="1"/>
  <c r="BB2453" i="1" s="1"/>
  <c r="CB2299" i="1"/>
  <c r="CD2298" i="1"/>
  <c r="CD2299" i="1" s="1"/>
  <c r="BN2445" i="1"/>
  <c r="BN2446" i="1" s="1"/>
  <c r="BL2446" i="1"/>
  <c r="BN254" i="1"/>
  <c r="BN255" i="1" s="1"/>
  <c r="BL255" i="1"/>
  <c r="AN1585" i="1"/>
  <c r="AP1584" i="1"/>
  <c r="AP1585" i="1" s="1"/>
  <c r="BN1710" i="1"/>
  <c r="BN1711" i="1" s="1"/>
  <c r="BL1711" i="1"/>
  <c r="AX2347" i="1"/>
  <c r="AX2348" i="1" s="1"/>
  <c r="AV2348" i="1"/>
  <c r="N1997" i="1"/>
  <c r="N1998" i="1" s="1"/>
  <c r="L1998" i="1"/>
  <c r="AL1122" i="1"/>
  <c r="AL1123" i="1" s="1"/>
  <c r="AJ1123" i="1"/>
  <c r="X290" i="1"/>
  <c r="Z289" i="1"/>
  <c r="Z290" i="1" s="1"/>
  <c r="AR1599" i="1"/>
  <c r="AT1598" i="1"/>
  <c r="AT1599" i="1" s="1"/>
  <c r="BH2544" i="1"/>
  <c r="BJ2543" i="1"/>
  <c r="BJ2544" i="1" s="1"/>
  <c r="AF1319" i="1"/>
  <c r="AH1318" i="1"/>
  <c r="AH1319" i="1" s="1"/>
  <c r="J1122" i="1"/>
  <c r="J1123" i="1" s="1"/>
  <c r="H1123" i="1"/>
  <c r="AN983" i="1"/>
  <c r="AP982" i="1"/>
  <c r="AP983" i="1" s="1"/>
  <c r="P416" i="1"/>
  <c r="R415" i="1"/>
  <c r="R416" i="1" s="1"/>
  <c r="AP1276" i="1"/>
  <c r="AP1277" i="1" s="1"/>
  <c r="AN1277" i="1"/>
  <c r="BF1759" i="1"/>
  <c r="BF1760" i="1" s="1"/>
  <c r="BD1760" i="1"/>
  <c r="H934" i="1"/>
  <c r="J933" i="1"/>
  <c r="J934" i="1" s="1"/>
  <c r="AZ2334" i="1"/>
  <c r="BB2333" i="1"/>
  <c r="BB2334" i="1" s="1"/>
  <c r="AR2096" i="1"/>
  <c r="AT2095" i="1"/>
  <c r="AT2096" i="1" s="1"/>
  <c r="CF2418" i="1"/>
  <c r="CH2417" i="1"/>
  <c r="CH2418" i="1" s="1"/>
  <c r="BL1389" i="1"/>
  <c r="BN1388" i="1"/>
  <c r="BN1389" i="1" s="1"/>
  <c r="BJ352" i="1"/>
  <c r="BJ353" i="1" s="1"/>
  <c r="BH353" i="1"/>
  <c r="AV1312" i="1"/>
  <c r="AX1311" i="1"/>
  <c r="AX1312" i="1" s="1"/>
  <c r="AP1864" i="1"/>
  <c r="AP1865" i="1" s="1"/>
  <c r="AN1865" i="1"/>
  <c r="BF590" i="1"/>
  <c r="BF591" i="1" s="1"/>
  <c r="BD591" i="1"/>
  <c r="BV1822" i="1"/>
  <c r="BV1823" i="1" s="1"/>
  <c r="BT1823" i="1"/>
  <c r="H1774" i="1"/>
  <c r="J1773" i="1"/>
  <c r="J1774" i="1" s="1"/>
  <c r="BP2474" i="1"/>
  <c r="BR2473" i="1"/>
  <c r="BR2474" i="1" s="1"/>
  <c r="CB2383" i="1"/>
  <c r="CD2382" i="1"/>
  <c r="CD2383" i="1" s="1"/>
  <c r="N1507" i="1"/>
  <c r="N1508" i="1" s="1"/>
  <c r="L1508" i="1"/>
  <c r="BN1941" i="1"/>
  <c r="BN1942" i="1" s="1"/>
  <c r="BL1942" i="1"/>
  <c r="AV2313" i="1"/>
  <c r="AX2312" i="1"/>
  <c r="AX2313" i="1" s="1"/>
  <c r="AT576" i="1"/>
  <c r="AT577" i="1" s="1"/>
  <c r="AR577" i="1"/>
  <c r="R1724" i="1"/>
  <c r="R1725" i="1" s="1"/>
  <c r="P1725" i="1"/>
  <c r="Z2340" i="1"/>
  <c r="Z2341" i="1" s="1"/>
  <c r="X2341" i="1"/>
  <c r="AR1977" i="1"/>
  <c r="AT1976" i="1"/>
  <c r="AT1977" i="1" s="1"/>
  <c r="R289" i="1"/>
  <c r="R290" i="1" s="1"/>
  <c r="P290" i="1"/>
  <c r="CH1486" i="1"/>
  <c r="CH1487" i="1" s="1"/>
  <c r="CF1487" i="1"/>
  <c r="CF2432" i="1"/>
  <c r="CH2431" i="1"/>
  <c r="CH2432" i="1" s="1"/>
  <c r="AT2256" i="1"/>
  <c r="AT2257" i="1" s="1"/>
  <c r="AR2257" i="1"/>
  <c r="BX2586" i="1"/>
  <c r="BZ2585" i="1"/>
  <c r="BZ2586" i="1" s="1"/>
  <c r="AD632" i="1"/>
  <c r="AD633" i="1" s="1"/>
  <c r="AB633" i="1"/>
  <c r="V1871" i="1"/>
  <c r="V1872" i="1" s="1"/>
  <c r="T1872" i="1"/>
  <c r="N1360" i="1"/>
  <c r="N1361" i="1" s="1"/>
  <c r="L1361" i="1"/>
  <c r="AP2354" i="1"/>
  <c r="AP2355" i="1" s="1"/>
  <c r="AN2355" i="1"/>
  <c r="T521" i="1"/>
  <c r="V520" i="1"/>
  <c r="V521" i="1" s="1"/>
  <c r="BZ1479" i="1"/>
  <c r="BZ1480" i="1" s="1"/>
  <c r="BX1480" i="1"/>
  <c r="H2558" i="1"/>
  <c r="J2557" i="1"/>
  <c r="J2558" i="1" s="1"/>
  <c r="BR737" i="1"/>
  <c r="BR738" i="1" s="1"/>
  <c r="BP738" i="1"/>
  <c r="AP1885" i="1"/>
  <c r="AP1886" i="1" s="1"/>
  <c r="AN1886" i="1"/>
  <c r="AR2502" i="1"/>
  <c r="AT2501" i="1"/>
  <c r="AT2502" i="1" s="1"/>
  <c r="BH2292" i="1"/>
  <c r="BJ2291" i="1"/>
  <c r="BJ2292" i="1" s="1"/>
  <c r="H2579" i="1"/>
  <c r="J2578" i="1"/>
  <c r="J2579" i="1" s="1"/>
  <c r="X2152" i="1"/>
  <c r="Z2151" i="1"/>
  <c r="Z2152" i="1" s="1"/>
  <c r="AV1424" i="1"/>
  <c r="AX1423" i="1"/>
  <c r="AX1424" i="1" s="1"/>
  <c r="BN1927" i="1"/>
  <c r="BN1928" i="1" s="1"/>
  <c r="BL1928" i="1"/>
  <c r="BH2495" i="1"/>
  <c r="BJ2494" i="1"/>
  <c r="BJ2495" i="1" s="1"/>
  <c r="BZ1717" i="1"/>
  <c r="BZ1718" i="1" s="1"/>
  <c r="BX1718" i="1"/>
  <c r="BD1039" i="1"/>
  <c r="BF1038" i="1"/>
  <c r="BF1039" i="1" s="1"/>
  <c r="AP2053" i="1"/>
  <c r="AP2054" i="1" s="1"/>
  <c r="AN2054" i="1"/>
  <c r="J485" i="1"/>
  <c r="J486" i="1" s="1"/>
  <c r="H486" i="1"/>
  <c r="AJ514" i="1"/>
  <c r="AL513" i="1"/>
  <c r="AL514" i="1" s="1"/>
  <c r="AT688" i="1"/>
  <c r="AT689" i="1" s="1"/>
  <c r="AR689" i="1"/>
  <c r="Z1990" i="1"/>
  <c r="Z1991" i="1" s="1"/>
  <c r="X1991" i="1"/>
  <c r="AT436" i="1"/>
  <c r="AT437" i="1" s="1"/>
  <c r="AR437" i="1"/>
  <c r="BF625" i="1"/>
  <c r="BF626" i="1" s="1"/>
  <c r="BD626" i="1"/>
  <c r="CD1745" i="1"/>
  <c r="CD1746" i="1" s="1"/>
  <c r="CB1746" i="1"/>
  <c r="BB695" i="1"/>
  <c r="BB696" i="1" s="1"/>
  <c r="AZ696" i="1"/>
  <c r="X1452" i="1"/>
  <c r="Z1451" i="1"/>
  <c r="Z1452" i="1" s="1"/>
  <c r="BN2060" i="1"/>
  <c r="BN2061" i="1" s="1"/>
  <c r="BL2061" i="1"/>
  <c r="AV1774" i="1"/>
  <c r="AX1773" i="1"/>
  <c r="AX1774" i="1" s="1"/>
  <c r="BD535" i="1"/>
  <c r="BF534" i="1"/>
  <c r="BF535" i="1" s="1"/>
  <c r="CB1676" i="1"/>
  <c r="CD1675" i="1"/>
  <c r="CD1676" i="1" s="1"/>
  <c r="BJ2018" i="1"/>
  <c r="BJ2019" i="1" s="1"/>
  <c r="BH2019" i="1"/>
  <c r="BZ2109" i="1"/>
  <c r="BZ2110" i="1" s="1"/>
  <c r="BX2110" i="1"/>
  <c r="AZ1788" i="1"/>
  <c r="BB1787" i="1"/>
  <c r="BB1788" i="1" s="1"/>
  <c r="R450" i="1"/>
  <c r="R451" i="1" s="1"/>
  <c r="P451" i="1"/>
  <c r="BN2256" i="1"/>
  <c r="BN2257" i="1" s="1"/>
  <c r="BL2257" i="1"/>
  <c r="BZ1759" i="1"/>
  <c r="BZ1760" i="1" s="1"/>
  <c r="BX1760" i="1"/>
  <c r="BR1297" i="1"/>
  <c r="BR1298" i="1" s="1"/>
  <c r="BP1298" i="1"/>
  <c r="AR2390" i="1"/>
  <c r="AT2389" i="1"/>
  <c r="AT2390" i="1" s="1"/>
  <c r="BX1585" i="1"/>
  <c r="BZ1584" i="1"/>
  <c r="BZ1585" i="1" s="1"/>
  <c r="BF1626" i="1"/>
  <c r="BF1627" i="1" s="1"/>
  <c r="BD1627" i="1"/>
  <c r="BF1598" i="1"/>
  <c r="BF1599" i="1" s="1"/>
  <c r="BD1599" i="1"/>
  <c r="BF366" i="1"/>
  <c r="BF367" i="1" s="1"/>
  <c r="BD367" i="1"/>
  <c r="AX2403" i="1"/>
  <c r="AX2404" i="1" s="1"/>
  <c r="AV2404" i="1"/>
  <c r="BP1578" i="1"/>
  <c r="BR1577" i="1"/>
  <c r="BR1578" i="1" s="1"/>
  <c r="Z478" i="1"/>
  <c r="Z479" i="1" s="1"/>
  <c r="X479" i="1"/>
  <c r="AF591" i="1"/>
  <c r="AH590" i="1"/>
  <c r="AH591" i="1" s="1"/>
  <c r="H2068" i="1"/>
  <c r="J2067" i="1"/>
  <c r="J2068" i="1" s="1"/>
  <c r="BJ380" i="1"/>
  <c r="BJ381" i="1" s="1"/>
  <c r="BH381" i="1"/>
  <c r="L1375" i="1"/>
  <c r="N1374" i="1"/>
  <c r="N1375" i="1" s="1"/>
  <c r="BJ268" i="1"/>
  <c r="BJ269" i="1" s="1"/>
  <c r="BH269" i="1"/>
  <c r="AT758" i="1"/>
  <c r="AT759" i="1" s="1"/>
  <c r="AR759" i="1"/>
  <c r="AT2550" i="1"/>
  <c r="AT2551" i="1" s="1"/>
  <c r="AR2551" i="1"/>
  <c r="CH1913" i="1"/>
  <c r="CH1914" i="1" s="1"/>
  <c r="CF1914" i="1"/>
  <c r="H535" i="1"/>
  <c r="J534" i="1"/>
  <c r="J535" i="1" s="1"/>
  <c r="AP2592" i="1"/>
  <c r="AP2593" i="1" s="1"/>
  <c r="AN2593" i="1"/>
  <c r="BN2039" i="1"/>
  <c r="BN2040" i="1" s="1"/>
  <c r="BL2040" i="1"/>
  <c r="AR2516" i="1"/>
  <c r="AT2515" i="1"/>
  <c r="AT2516" i="1" s="1"/>
  <c r="BL2404" i="1"/>
  <c r="BN2403" i="1"/>
  <c r="BN2404" i="1" s="1"/>
  <c r="BB1528" i="1"/>
  <c r="BB1529" i="1" s="1"/>
  <c r="AZ1529" i="1"/>
  <c r="BX1809" i="1"/>
  <c r="BZ1808" i="1"/>
  <c r="BZ1809" i="1" s="1"/>
  <c r="CB1515" i="1"/>
  <c r="CD1514" i="1"/>
  <c r="CD1515" i="1" s="1"/>
  <c r="BL1872" i="1"/>
  <c r="BN1871" i="1"/>
  <c r="BN1872" i="1" s="1"/>
  <c r="AR1627" i="1"/>
  <c r="AT1626" i="1"/>
  <c r="AT1627" i="1" s="1"/>
  <c r="CH2543" i="1"/>
  <c r="CH2544" i="1" s="1"/>
  <c r="CF2544" i="1"/>
  <c r="R2466" i="1"/>
  <c r="R2467" i="1" s="1"/>
  <c r="P2467" i="1"/>
  <c r="AZ2145" i="1"/>
  <c r="BB2144" i="1"/>
  <c r="BB2145" i="1" s="1"/>
  <c r="L1459" i="1"/>
  <c r="N1458" i="1"/>
  <c r="N1459" i="1" s="1"/>
  <c r="AB2558" i="1"/>
  <c r="AD2557" i="1"/>
  <c r="AD2558" i="1" s="1"/>
  <c r="H276" i="1"/>
  <c r="J275" i="1"/>
  <c r="J276" i="1" s="1"/>
  <c r="BP2600" i="1"/>
  <c r="BR2599" i="1"/>
  <c r="BR2600" i="1" s="1"/>
  <c r="AL2053" i="1"/>
  <c r="AL2054" i="1" s="1"/>
  <c r="AJ2054" i="1"/>
  <c r="P1648" i="1"/>
  <c r="R1647" i="1"/>
  <c r="R1648" i="1" s="1"/>
  <c r="T2089" i="1"/>
  <c r="V2088" i="1"/>
  <c r="V2089" i="1" s="1"/>
  <c r="AL1885" i="1"/>
  <c r="AL1886" i="1" s="1"/>
  <c r="AJ1886" i="1"/>
  <c r="AF1438" i="1"/>
  <c r="AH1437" i="1"/>
  <c r="AH1438" i="1" s="1"/>
  <c r="H1291" i="1"/>
  <c r="J1290" i="1"/>
  <c r="J1291" i="1" s="1"/>
  <c r="BB625" i="1"/>
  <c r="BB626" i="1" s="1"/>
  <c r="AZ626" i="1"/>
  <c r="BX2033" i="1"/>
  <c r="BZ2032" i="1"/>
  <c r="BZ2033" i="1" s="1"/>
  <c r="BT2229" i="1"/>
  <c r="BV2228" i="1"/>
  <c r="BV2229" i="1" s="1"/>
  <c r="BB1283" i="1"/>
  <c r="BB1284" i="1" s="1"/>
  <c r="AZ1284" i="1"/>
  <c r="P2355" i="1"/>
  <c r="R2354" i="1"/>
  <c r="R2355" i="1" s="1"/>
  <c r="BR2179" i="1"/>
  <c r="BR2180" i="1" s="1"/>
  <c r="BP2180" i="1"/>
  <c r="AL2207" i="1"/>
  <c r="AL2208" i="1" s="1"/>
  <c r="AJ2208" i="1"/>
  <c r="AP877" i="1"/>
  <c r="AP878" i="1" s="1"/>
  <c r="AN878" i="1"/>
  <c r="BR2053" i="1"/>
  <c r="BR2054" i="1" s="1"/>
  <c r="BP2054" i="1"/>
  <c r="V2368" i="1"/>
  <c r="V2369" i="1" s="1"/>
  <c r="T2369" i="1"/>
  <c r="BR2389" i="1"/>
  <c r="BR2390" i="1" s="1"/>
  <c r="BP2390" i="1"/>
  <c r="AF1620" i="1"/>
  <c r="AH1619" i="1"/>
  <c r="AH1620" i="1" s="1"/>
  <c r="P1592" i="1"/>
  <c r="R1591" i="1"/>
  <c r="R1592" i="1" s="1"/>
  <c r="T2159" i="1"/>
  <c r="V2158" i="1"/>
  <c r="V2159" i="1" s="1"/>
  <c r="R1640" i="1"/>
  <c r="R1641" i="1" s="1"/>
  <c r="P1641" i="1"/>
  <c r="R1395" i="1"/>
  <c r="R1396" i="1" s="1"/>
  <c r="P1396" i="1"/>
  <c r="V1178" i="1"/>
  <c r="V1179" i="1" s="1"/>
  <c r="T1179" i="1"/>
  <c r="AF710" i="1"/>
  <c r="AH709" i="1"/>
  <c r="AH710" i="1" s="1"/>
  <c r="AF1403" i="1"/>
  <c r="AH1402" i="1"/>
  <c r="AH1403" i="1" s="1"/>
  <c r="BD2481" i="1"/>
  <c r="BF2480" i="1"/>
  <c r="BF2481" i="1" s="1"/>
  <c r="AJ703" i="1"/>
  <c r="AL702" i="1"/>
  <c r="AL703" i="1" s="1"/>
  <c r="Z1227" i="1"/>
  <c r="Z1228" i="1" s="1"/>
  <c r="X1228" i="1"/>
  <c r="AL1402" i="1"/>
  <c r="AL1403" i="1" s="1"/>
  <c r="AJ1403" i="1"/>
  <c r="AF1606" i="1"/>
  <c r="AH1605" i="1"/>
  <c r="AH1606" i="1" s="1"/>
  <c r="AH1780" i="1"/>
  <c r="AH1781" i="1" s="1"/>
  <c r="AF1781" i="1"/>
  <c r="Z2165" i="1"/>
  <c r="Z2166" i="1" s="1"/>
  <c r="X2166" i="1"/>
  <c r="BB296" i="1"/>
  <c r="BB297" i="1" s="1"/>
  <c r="AZ297" i="1"/>
  <c r="N1633" i="1"/>
  <c r="N1634" i="1" s="1"/>
  <c r="L1634" i="1"/>
  <c r="AH884" i="1"/>
  <c r="AH885" i="1" s="1"/>
  <c r="AF885" i="1"/>
  <c r="P2005" i="1"/>
  <c r="R2004" i="1"/>
  <c r="R2005" i="1" s="1"/>
  <c r="T1732" i="1"/>
  <c r="V1731" i="1"/>
  <c r="V1732" i="1" s="1"/>
  <c r="AZ773" i="1"/>
  <c r="BB772" i="1"/>
  <c r="BB773" i="1" s="1"/>
  <c r="CF2131" i="1"/>
  <c r="CH2130" i="1"/>
  <c r="CH2131" i="1" s="1"/>
  <c r="P1907" i="1"/>
  <c r="R1906" i="1"/>
  <c r="R1907" i="1" s="1"/>
  <c r="R1829" i="1"/>
  <c r="R1830" i="1" s="1"/>
  <c r="P1830" i="1"/>
  <c r="AB2299" i="1"/>
  <c r="AD2298" i="1"/>
  <c r="AD2299" i="1" s="1"/>
  <c r="BV2340" i="1"/>
  <c r="BV2341" i="1" s="1"/>
  <c r="BT2341" i="1"/>
  <c r="BP2355" i="1"/>
  <c r="BR2354" i="1"/>
  <c r="BR2355" i="1" s="1"/>
  <c r="AB2131" i="1"/>
  <c r="AD2130" i="1"/>
  <c r="AD2131" i="1" s="1"/>
  <c r="AF976" i="1"/>
  <c r="AH975" i="1"/>
  <c r="AH976" i="1" s="1"/>
  <c r="AF2152" i="1"/>
  <c r="AH2151" i="1"/>
  <c r="AH2152" i="1" s="1"/>
  <c r="V2172" i="1"/>
  <c r="V2173" i="1" s="1"/>
  <c r="T2173" i="1"/>
  <c r="BT1753" i="1"/>
  <c r="BV1752" i="1"/>
  <c r="BV1753" i="1" s="1"/>
  <c r="AL1857" i="1"/>
  <c r="AL1858" i="1" s="1"/>
  <c r="AJ1858" i="1"/>
  <c r="X437" i="1"/>
  <c r="Z436" i="1"/>
  <c r="Z437" i="1" s="1"/>
  <c r="R2116" i="1"/>
  <c r="R2117" i="1" s="1"/>
  <c r="P2117" i="1"/>
  <c r="AH1514" i="1"/>
  <c r="AH1515" i="1" s="1"/>
  <c r="AF1515" i="1"/>
  <c r="AN1109" i="1"/>
  <c r="AP1108" i="1"/>
  <c r="AP1109" i="1" s="1"/>
  <c r="AZ2250" i="1"/>
  <c r="BB2249" i="1"/>
  <c r="BB2250" i="1" s="1"/>
  <c r="AP583" i="1"/>
  <c r="AP584" i="1" s="1"/>
  <c r="AN584" i="1"/>
  <c r="AF1263" i="1"/>
  <c r="AH1262" i="1"/>
  <c r="AH1263" i="1" s="1"/>
  <c r="AV682" i="1"/>
  <c r="AX681" i="1"/>
  <c r="AX682" i="1" s="1"/>
  <c r="H1725" i="1"/>
  <c r="J1724" i="1"/>
  <c r="J1725" i="1" s="1"/>
  <c r="BB779" i="1"/>
  <c r="BB780" i="1" s="1"/>
  <c r="AZ780" i="1"/>
  <c r="R1220" i="1"/>
  <c r="R1221" i="1" s="1"/>
  <c r="P1221" i="1"/>
  <c r="BB2200" i="1"/>
  <c r="BB2201" i="1" s="1"/>
  <c r="AZ2201" i="1"/>
  <c r="BX1375" i="1"/>
  <c r="BZ1374" i="1"/>
  <c r="BZ1375" i="1" s="1"/>
  <c r="V2221" i="1"/>
  <c r="V2222" i="1" s="1"/>
  <c r="T2222" i="1"/>
  <c r="BP2194" i="1"/>
  <c r="BR2193" i="1"/>
  <c r="BR2194" i="1" s="1"/>
  <c r="X1375" i="1"/>
  <c r="Z1374" i="1"/>
  <c r="Z1375" i="1" s="1"/>
  <c r="AR542" i="1"/>
  <c r="AT541" i="1"/>
  <c r="AT542" i="1" s="1"/>
  <c r="R1661" i="1"/>
  <c r="R1662" i="1" s="1"/>
  <c r="P1662" i="1"/>
  <c r="P2103" i="1"/>
  <c r="R2102" i="1"/>
  <c r="R2103" i="1" s="1"/>
  <c r="Z2011" i="1"/>
  <c r="Z2012" i="1" s="1"/>
  <c r="X2012" i="1"/>
  <c r="J1843" i="1"/>
  <c r="J1844" i="1" s="1"/>
  <c r="H1844" i="1"/>
  <c r="AH1388" i="1"/>
  <c r="AH1389" i="1" s="1"/>
  <c r="AF1389" i="1"/>
  <c r="AH1654" i="1"/>
  <c r="AH1655" i="1" s="1"/>
  <c r="AF1655" i="1"/>
  <c r="AB731" i="1"/>
  <c r="AD730" i="1"/>
  <c r="AD731" i="1" s="1"/>
  <c r="BJ2417" i="1"/>
  <c r="BJ2418" i="1" s="1"/>
  <c r="BH2418" i="1"/>
  <c r="R1857" i="1"/>
  <c r="R1858" i="1" s="1"/>
  <c r="P1858" i="1"/>
  <c r="BV1689" i="1"/>
  <c r="BV1690" i="1" s="1"/>
  <c r="BT1690" i="1"/>
  <c r="AH947" i="1"/>
  <c r="AH948" i="1" s="1"/>
  <c r="AF948" i="1"/>
  <c r="J576" i="1"/>
  <c r="J577" i="1" s="1"/>
  <c r="H577" i="1"/>
  <c r="V1486" i="1"/>
  <c r="V1487" i="1" s="1"/>
  <c r="T1487" i="1"/>
  <c r="BT1886" i="1"/>
  <c r="BV1885" i="1"/>
  <c r="BV1886" i="1" s="1"/>
  <c r="AH1423" i="1"/>
  <c r="AH1424" i="1" s="1"/>
  <c r="AF1424" i="1"/>
  <c r="AF1060" i="1"/>
  <c r="AH1059" i="1"/>
  <c r="AH1060" i="1" s="1"/>
  <c r="AH2340" i="1"/>
  <c r="AH2341" i="1" s="1"/>
  <c r="AF2341" i="1"/>
  <c r="N2144" i="1"/>
  <c r="N2145" i="1" s="1"/>
  <c r="L2145" i="1"/>
  <c r="V2242" i="1"/>
  <c r="V2243" i="1" s="1"/>
  <c r="T2243" i="1"/>
  <c r="AF2271" i="1"/>
  <c r="AH2270" i="1"/>
  <c r="AH2271" i="1" s="1"/>
  <c r="AB2026" i="1"/>
  <c r="AD2025" i="1"/>
  <c r="AD2026" i="1" s="1"/>
  <c r="AB955" i="1"/>
  <c r="AD954" i="1"/>
  <c r="AD955" i="1" s="1"/>
  <c r="L2390" i="1"/>
  <c r="N2389" i="1"/>
  <c r="N2390" i="1" s="1"/>
  <c r="R1808" i="1"/>
  <c r="R1809" i="1" s="1"/>
  <c r="P1809" i="1"/>
  <c r="AR2327" i="1"/>
  <c r="AT2326" i="1"/>
  <c r="AT2327" i="1" s="1"/>
  <c r="V1815" i="1"/>
  <c r="V1816" i="1" s="1"/>
  <c r="T1816" i="1"/>
  <c r="R2319" i="1"/>
  <c r="R2320" i="1" s="1"/>
  <c r="P2320" i="1"/>
  <c r="BT2208" i="1"/>
  <c r="BV2207" i="1"/>
  <c r="BV2208" i="1" s="1"/>
  <c r="AH1612" i="1"/>
  <c r="AH1613" i="1" s="1"/>
  <c r="AF1613" i="1"/>
  <c r="AH1542" i="1"/>
  <c r="AH1543" i="1" s="1"/>
  <c r="AF1543" i="1"/>
  <c r="BB1647" i="1"/>
  <c r="BB1648" i="1" s="1"/>
  <c r="AZ1648" i="1"/>
  <c r="R2088" i="1"/>
  <c r="R2089" i="1" s="1"/>
  <c r="P2089" i="1"/>
  <c r="H332" i="1"/>
  <c r="J331" i="1"/>
  <c r="J332" i="1" s="1"/>
  <c r="N1640" i="1"/>
  <c r="N1641" i="1" s="1"/>
  <c r="L1641" i="1"/>
  <c r="BB359" i="1"/>
  <c r="BB360" i="1" s="1"/>
  <c r="AZ360" i="1"/>
  <c r="AF906" i="1"/>
  <c r="AH905" i="1"/>
  <c r="AH906" i="1" s="1"/>
  <c r="H528" i="1"/>
  <c r="J527" i="1"/>
  <c r="J528" i="1" s="1"/>
  <c r="R1913" i="1"/>
  <c r="R1914" i="1" s="1"/>
  <c r="P1914" i="1"/>
  <c r="AD1654" i="1"/>
  <c r="AD1655" i="1" s="1"/>
  <c r="AB1655" i="1"/>
  <c r="AH1143" i="1"/>
  <c r="AH1144" i="1" s="1"/>
  <c r="AF1144" i="1"/>
  <c r="AP471" i="1"/>
  <c r="AP472" i="1" s="1"/>
  <c r="AN472" i="1"/>
  <c r="AX464" i="1"/>
  <c r="AX465" i="1" s="1"/>
  <c r="AV465" i="1"/>
  <c r="AF542" i="1"/>
  <c r="AH541" i="1"/>
  <c r="AH542" i="1" s="1"/>
  <c r="T1606" i="1"/>
  <c r="V1605" i="1"/>
  <c r="V1606" i="1" s="1"/>
  <c r="H1347" i="1"/>
  <c r="J1346" i="1"/>
  <c r="J1347" i="1" s="1"/>
  <c r="AF1081" i="1"/>
  <c r="AH1080" i="1"/>
  <c r="AH1081" i="1" s="1"/>
  <c r="CD1808" i="1"/>
  <c r="CD1809" i="1" s="1"/>
  <c r="CB1809" i="1"/>
  <c r="R2256" i="1"/>
  <c r="R2257" i="1" s="1"/>
  <c r="P2257" i="1"/>
  <c r="AL1318" i="1"/>
  <c r="AL1319" i="1" s="1"/>
  <c r="AJ1319" i="1"/>
  <c r="J1206" i="1"/>
  <c r="J1207" i="1" s="1"/>
  <c r="H1207" i="1"/>
  <c r="N2305" i="1"/>
  <c r="N2306" i="1" s="1"/>
  <c r="L2306" i="1"/>
  <c r="BP2376" i="1"/>
  <c r="BR2375" i="1"/>
  <c r="BR2376" i="1" s="1"/>
  <c r="AH2109" i="1"/>
  <c r="AH2110" i="1" s="1"/>
  <c r="AF2110" i="1"/>
  <c r="AB1900" i="1"/>
  <c r="AD1899" i="1"/>
  <c r="AD1900" i="1" s="1"/>
  <c r="AH1094" i="1"/>
  <c r="AH1095" i="1" s="1"/>
  <c r="AF1095" i="1"/>
  <c r="R1472" i="1"/>
  <c r="R1473" i="1" s="1"/>
  <c r="P1473" i="1"/>
  <c r="L703" i="1"/>
  <c r="N702" i="1"/>
  <c r="N703" i="1" s="1"/>
  <c r="BR1794" i="1"/>
  <c r="BR1795" i="1" s="1"/>
  <c r="BP1795" i="1"/>
  <c r="BB443" i="1"/>
  <c r="BB444" i="1" s="1"/>
  <c r="AZ444" i="1"/>
  <c r="AD534" i="1"/>
  <c r="AD535" i="1" s="1"/>
  <c r="AB535" i="1"/>
  <c r="AZ1718" i="1"/>
  <c r="BB1717" i="1"/>
  <c r="BB1718" i="1" s="1"/>
  <c r="BR1535" i="1"/>
  <c r="BR1536" i="1" s="1"/>
  <c r="BP1536" i="1"/>
  <c r="V1647" i="1"/>
  <c r="V1648" i="1" s="1"/>
  <c r="T1648" i="1"/>
  <c r="T1501" i="1"/>
  <c r="V1500" i="1"/>
  <c r="V1501" i="1" s="1"/>
  <c r="J2109" i="1"/>
  <c r="J2110" i="1" s="1"/>
  <c r="H2110" i="1"/>
  <c r="AP1570" i="1"/>
  <c r="AP1571" i="1" s="1"/>
  <c r="AN1571" i="1"/>
  <c r="V1227" i="1"/>
  <c r="V1228" i="1" s="1"/>
  <c r="T1228" i="1"/>
  <c r="BT1648" i="1"/>
  <c r="BV1647" i="1"/>
  <c r="BV1648" i="1" s="1"/>
  <c r="H1984" i="1"/>
  <c r="J1983" i="1"/>
  <c r="J1984" i="1" s="1"/>
  <c r="AB1200" i="1"/>
  <c r="AD1199" i="1"/>
  <c r="AD1200" i="1" s="1"/>
  <c r="AJ360" i="1"/>
  <c r="AL359" i="1"/>
  <c r="AL360" i="1" s="1"/>
  <c r="BL2593" i="1"/>
  <c r="BN2592" i="1"/>
  <c r="BN2593" i="1" s="1"/>
  <c r="CD1402" i="1"/>
  <c r="CD1403" i="1" s="1"/>
  <c r="CB1403" i="1"/>
  <c r="AT1717" i="1"/>
  <c r="AT1718" i="1" s="1"/>
  <c r="AR1718" i="1"/>
  <c r="AN920" i="1"/>
  <c r="AP919" i="1"/>
  <c r="AP920" i="1" s="1"/>
  <c r="P528" i="1"/>
  <c r="R527" i="1"/>
  <c r="R528" i="1" s="1"/>
  <c r="AJ640" i="1"/>
  <c r="AL639" i="1"/>
  <c r="AL640" i="1" s="1"/>
  <c r="BX1018" i="1"/>
  <c r="BZ1017" i="1"/>
  <c r="BZ1018" i="1" s="1"/>
  <c r="J2564" i="1"/>
  <c r="J2565" i="1" s="1"/>
  <c r="H2565" i="1"/>
  <c r="BJ1913" i="1"/>
  <c r="BJ1914" i="1" s="1"/>
  <c r="BH1914" i="1"/>
  <c r="BL2229" i="1"/>
  <c r="BN2228" i="1"/>
  <c r="BN2229" i="1" s="1"/>
  <c r="AV1368" i="1"/>
  <c r="AX1367" i="1"/>
  <c r="AX1368" i="1" s="1"/>
  <c r="V821" i="1"/>
  <c r="V822" i="1" s="1"/>
  <c r="T822" i="1"/>
  <c r="BZ2053" i="1"/>
  <c r="BZ2054" i="1" s="1"/>
  <c r="BX2054" i="1"/>
  <c r="BP1921" i="1"/>
  <c r="BR1920" i="1"/>
  <c r="BR1921" i="1" s="1"/>
  <c r="CD1920" i="1"/>
  <c r="CD1921" i="1" s="1"/>
  <c r="CB1921" i="1"/>
  <c r="H297" i="1"/>
  <c r="J296" i="1"/>
  <c r="J297" i="1" s="1"/>
  <c r="AH625" i="1"/>
  <c r="AH626" i="1" s="1"/>
  <c r="AF626" i="1"/>
  <c r="AZ1872" i="1"/>
  <c r="BB1871" i="1"/>
  <c r="BB1872" i="1" s="1"/>
  <c r="AP709" i="1"/>
  <c r="AP710" i="1" s="1"/>
  <c r="AN710" i="1"/>
  <c r="BB2347" i="1"/>
  <c r="BB2348" i="1" s="1"/>
  <c r="AZ2348" i="1"/>
  <c r="N1388" i="1"/>
  <c r="N1389" i="1" s="1"/>
  <c r="L1389" i="1"/>
  <c r="CF1032" i="1"/>
  <c r="CH1031" i="1"/>
  <c r="CH1032" i="1" s="1"/>
  <c r="BH1725" i="1"/>
  <c r="BJ1724" i="1"/>
  <c r="BJ1725" i="1" s="1"/>
  <c r="AZ1578" i="1"/>
  <c r="BB1577" i="1"/>
  <c r="BB1578" i="1" s="1"/>
  <c r="AB612" i="1"/>
  <c r="AD611" i="1"/>
  <c r="AD612" i="1" s="1"/>
  <c r="AV829" i="1"/>
  <c r="AX828" i="1"/>
  <c r="AX829" i="1" s="1"/>
  <c r="AF962" i="1"/>
  <c r="AH961" i="1"/>
  <c r="AH962" i="1" s="1"/>
  <c r="AZ717" i="1"/>
  <c r="BB716" i="1"/>
  <c r="BB717" i="1" s="1"/>
  <c r="T1473" i="1"/>
  <c r="V1472" i="1"/>
  <c r="V1473" i="1" s="1"/>
  <c r="BD556" i="1"/>
  <c r="BF555" i="1"/>
  <c r="BF556" i="1" s="1"/>
  <c r="P2159" i="1"/>
  <c r="R2158" i="1"/>
  <c r="R2159" i="1" s="1"/>
  <c r="AX870" i="1"/>
  <c r="AX871" i="1" s="1"/>
  <c r="AV871" i="1"/>
  <c r="BZ2144" i="1"/>
  <c r="BZ2145" i="1" s="1"/>
  <c r="BX2145" i="1"/>
  <c r="AP590" i="1"/>
  <c r="AP591" i="1" s="1"/>
  <c r="AN591" i="1"/>
  <c r="BH1494" i="1"/>
  <c r="BJ1493" i="1"/>
  <c r="BJ1494" i="1" s="1"/>
  <c r="BH2432" i="1"/>
  <c r="BJ2431" i="1"/>
  <c r="BJ2432" i="1" s="1"/>
  <c r="BL1774" i="1"/>
  <c r="BN1773" i="1"/>
  <c r="BN1774" i="1" s="1"/>
  <c r="L2068" i="1"/>
  <c r="N2067" i="1"/>
  <c r="N2068" i="1" s="1"/>
  <c r="V541" i="1"/>
  <c r="V542" i="1" s="1"/>
  <c r="T542" i="1"/>
  <c r="AP2130" i="1"/>
  <c r="AP2131" i="1" s="1"/>
  <c r="AN2131" i="1"/>
  <c r="AN731" i="1"/>
  <c r="AP730" i="1"/>
  <c r="AP731" i="1" s="1"/>
  <c r="BD1690" i="1"/>
  <c r="BF1689" i="1"/>
  <c r="BF1690" i="1" s="1"/>
  <c r="BN1591" i="1"/>
  <c r="BN1592" i="1" s="1"/>
  <c r="BL1592" i="1"/>
  <c r="CF1900" i="1"/>
  <c r="CH1899" i="1"/>
  <c r="CH1900" i="1" s="1"/>
  <c r="BN1983" i="1"/>
  <c r="BN1984" i="1" s="1"/>
  <c r="BL1984" i="1"/>
  <c r="BD1865" i="1"/>
  <c r="BF1864" i="1"/>
  <c r="BF1865" i="1" s="1"/>
  <c r="AJ2390" i="1"/>
  <c r="AL2389" i="1"/>
  <c r="AL2390" i="1" s="1"/>
  <c r="H1396" i="1"/>
  <c r="J1395" i="1"/>
  <c r="J1396" i="1" s="1"/>
  <c r="AL1948" i="1"/>
  <c r="AL1949" i="1" s="1"/>
  <c r="AJ1949" i="1"/>
  <c r="T703" i="1"/>
  <c r="V702" i="1"/>
  <c r="V703" i="1" s="1"/>
  <c r="AL1486" i="1"/>
  <c r="AL1487" i="1" s="1"/>
  <c r="AJ1487" i="1"/>
  <c r="AF1228" i="1"/>
  <c r="AH1227" i="1"/>
  <c r="AH1228" i="1" s="1"/>
  <c r="AV850" i="1"/>
  <c r="AX849" i="1"/>
  <c r="AX850" i="1" s="1"/>
  <c r="AP1696" i="1"/>
  <c r="AP1697" i="1" s="1"/>
  <c r="AN1697" i="1"/>
  <c r="AX758" i="1"/>
  <c r="AX759" i="1" s="1"/>
  <c r="AV759" i="1"/>
  <c r="N1906" i="1"/>
  <c r="N1907" i="1" s="1"/>
  <c r="L1907" i="1"/>
  <c r="P871" i="1"/>
  <c r="R870" i="1"/>
  <c r="R871" i="1" s="1"/>
  <c r="AT1773" i="1"/>
  <c r="AT1774" i="1" s="1"/>
  <c r="AR1774" i="1"/>
  <c r="L535" i="1"/>
  <c r="N534" i="1"/>
  <c r="N535" i="1" s="1"/>
  <c r="P1480" i="1"/>
  <c r="R1479" i="1"/>
  <c r="R1480" i="1" s="1"/>
  <c r="CH1003" i="1"/>
  <c r="CH1004" i="1" s="1"/>
  <c r="CF1004" i="1"/>
  <c r="V2508" i="1"/>
  <c r="V2509" i="1" s="1"/>
  <c r="T2509" i="1"/>
  <c r="BH2110" i="1"/>
  <c r="BJ2109" i="1"/>
  <c r="BJ2110" i="1" s="1"/>
  <c r="V422" i="1"/>
  <c r="V423" i="1" s="1"/>
  <c r="T423" i="1"/>
  <c r="BH1746" i="1"/>
  <c r="BJ1745" i="1"/>
  <c r="BJ1746" i="1" s="1"/>
  <c r="CF2530" i="1"/>
  <c r="CH2529" i="1"/>
  <c r="CH2530" i="1" s="1"/>
  <c r="AT2284" i="1"/>
  <c r="AT2285" i="1" s="1"/>
  <c r="AR2285" i="1"/>
  <c r="BZ1640" i="1"/>
  <c r="BZ1641" i="1" s="1"/>
  <c r="BX1641" i="1"/>
  <c r="BL2509" i="1"/>
  <c r="BN2508" i="1"/>
  <c r="BN2509" i="1" s="1"/>
  <c r="CD2368" i="1"/>
  <c r="CD2369" i="1" s="1"/>
  <c r="CB2369" i="1"/>
  <c r="AL2179" i="1"/>
  <c r="AL2180" i="1" s="1"/>
  <c r="AJ2180" i="1"/>
  <c r="AB1046" i="1"/>
  <c r="AD1045" i="1"/>
  <c r="AD1046" i="1" s="1"/>
  <c r="AR2418" i="1"/>
  <c r="AT2417" i="1"/>
  <c r="AT2418" i="1" s="1"/>
  <c r="V2459" i="1"/>
  <c r="V2460" i="1" s="1"/>
  <c r="T2460" i="1"/>
  <c r="AD2508" i="1"/>
  <c r="AD2509" i="1" s="1"/>
  <c r="AB2509" i="1"/>
  <c r="BD857" i="1"/>
  <c r="BF856" i="1"/>
  <c r="BF857" i="1" s="1"/>
  <c r="AB2474" i="1"/>
  <c r="AD2473" i="1"/>
  <c r="AD2474" i="1" s="1"/>
  <c r="P360" i="1"/>
  <c r="R359" i="1"/>
  <c r="R360" i="1" s="1"/>
  <c r="AP2396" i="1"/>
  <c r="AP2397" i="1" s="1"/>
  <c r="AN2397" i="1"/>
  <c r="BH1158" i="1"/>
  <c r="BJ1157" i="1"/>
  <c r="BJ1158" i="1" s="1"/>
  <c r="BV1990" i="1"/>
  <c r="BV1991" i="1" s="1"/>
  <c r="BT1991" i="1"/>
  <c r="AH1101" i="1"/>
  <c r="AH1102" i="1" s="1"/>
  <c r="AF1102" i="1"/>
  <c r="AV710" i="1"/>
  <c r="AX709" i="1"/>
  <c r="AX710" i="1" s="1"/>
  <c r="V1675" i="1"/>
  <c r="V1676" i="1" s="1"/>
  <c r="T1676" i="1"/>
  <c r="AX492" i="1"/>
  <c r="AX493" i="1" s="1"/>
  <c r="AV493" i="1"/>
  <c r="CD2585" i="1"/>
  <c r="CD2586" i="1" s="1"/>
  <c r="CB2586" i="1"/>
  <c r="AX1843" i="1"/>
  <c r="AX1844" i="1" s="1"/>
  <c r="AV1844" i="1"/>
  <c r="AH555" i="1"/>
  <c r="AH556" i="1" s="1"/>
  <c r="AF556" i="1"/>
  <c r="X269" i="1"/>
  <c r="Z268" i="1"/>
  <c r="Z269" i="1" s="1"/>
  <c r="AX1563" i="1"/>
  <c r="AX1564" i="1" s="1"/>
  <c r="AV1564" i="1"/>
  <c r="X780" i="1"/>
  <c r="Z779" i="1"/>
  <c r="Z780" i="1" s="1"/>
  <c r="BL2313" i="1"/>
  <c r="BN2312" i="1"/>
  <c r="BN2313" i="1" s="1"/>
  <c r="CF2089" i="1"/>
  <c r="CH2088" i="1"/>
  <c r="CH2089" i="1" s="1"/>
  <c r="X1788" i="1"/>
  <c r="Z1787" i="1"/>
  <c r="Z1788" i="1" s="1"/>
  <c r="CD1976" i="1"/>
  <c r="CD1977" i="1" s="1"/>
  <c r="CB1977" i="1"/>
  <c r="BN1829" i="1"/>
  <c r="BN1830" i="1" s="1"/>
  <c r="BL1830" i="1"/>
  <c r="CH1850" i="1"/>
  <c r="CH1851" i="1" s="1"/>
  <c r="CF1851" i="1"/>
  <c r="AL1570" i="1"/>
  <c r="AL1571" i="1" s="1"/>
  <c r="AJ1571" i="1"/>
  <c r="BT1746" i="1"/>
  <c r="BV1745" i="1"/>
  <c r="BV1746" i="1" s="1"/>
  <c r="H1326" i="1"/>
  <c r="J1325" i="1"/>
  <c r="J1326" i="1" s="1"/>
  <c r="AD1465" i="1"/>
  <c r="AD1466" i="1" s="1"/>
  <c r="AB1466" i="1"/>
  <c r="BD1613" i="1"/>
  <c r="BF1612" i="1"/>
  <c r="BF1613" i="1" s="1"/>
  <c r="CH1815" i="1"/>
  <c r="CH1816" i="1" s="1"/>
  <c r="CF1816" i="1"/>
  <c r="BL1767" i="1"/>
  <c r="BN1766" i="1"/>
  <c r="BN1767" i="1" s="1"/>
  <c r="BH2530" i="1"/>
  <c r="BJ2529" i="1"/>
  <c r="BJ2530" i="1" s="1"/>
  <c r="P1683" i="1"/>
  <c r="R1682" i="1"/>
  <c r="R1683" i="1" s="1"/>
  <c r="P738" i="1"/>
  <c r="R737" i="1"/>
  <c r="R738" i="1" s="1"/>
  <c r="AJ1802" i="1"/>
  <c r="AL1801" i="1"/>
  <c r="AL1802" i="1" s="1"/>
  <c r="AF1487" i="1"/>
  <c r="AH1486" i="1"/>
  <c r="AH1487" i="1" s="1"/>
  <c r="T1886" i="1"/>
  <c r="V1885" i="1"/>
  <c r="V1886" i="1" s="1"/>
  <c r="AD1717" i="1"/>
  <c r="AD1718" i="1" s="1"/>
  <c r="AB1718" i="1"/>
  <c r="N345" i="1"/>
  <c r="N346" i="1" s="1"/>
  <c r="L346" i="1"/>
  <c r="AT1549" i="1"/>
  <c r="AT1550" i="1" s="1"/>
  <c r="AR1550" i="1"/>
  <c r="T563" i="1"/>
  <c r="V562" i="1"/>
  <c r="V563" i="1" s="1"/>
  <c r="BD2474" i="1"/>
  <c r="BF2473" i="1"/>
  <c r="BF2474" i="1" s="1"/>
  <c r="BT2586" i="1"/>
  <c r="BV2585" i="1"/>
  <c r="BV2586" i="1" s="1"/>
  <c r="BN1402" i="1"/>
  <c r="BN1403" i="1" s="1"/>
  <c r="BL1403" i="1"/>
  <c r="AH373" i="1"/>
  <c r="AH374" i="1" s="1"/>
  <c r="AF374" i="1"/>
  <c r="X2432" i="1"/>
  <c r="Z2431" i="1"/>
  <c r="Z2432" i="1" s="1"/>
  <c r="L633" i="1"/>
  <c r="N632" i="1"/>
  <c r="N633" i="1" s="1"/>
  <c r="AF731" i="1"/>
  <c r="AH730" i="1"/>
  <c r="AH731" i="1" s="1"/>
  <c r="AT2081" i="1"/>
  <c r="AT2082" i="1" s="1"/>
  <c r="AR2082" i="1"/>
  <c r="CD534" i="1"/>
  <c r="CD535" i="1" s="1"/>
  <c r="CB535" i="1"/>
  <c r="BL1452" i="1"/>
  <c r="BN1451" i="1"/>
  <c r="BN1452" i="1" s="1"/>
  <c r="H969" i="1"/>
  <c r="J968" i="1"/>
  <c r="J969" i="1" s="1"/>
  <c r="R1941" i="1"/>
  <c r="R1942" i="1" s="1"/>
  <c r="P1942" i="1"/>
  <c r="AR2026" i="1"/>
  <c r="AT2025" i="1"/>
  <c r="AT2026" i="1" s="1"/>
  <c r="AD884" i="1"/>
  <c r="AD885" i="1" s="1"/>
  <c r="AB885" i="1"/>
  <c r="H1669" i="1"/>
  <c r="J1668" i="1"/>
  <c r="J1669" i="1" s="1"/>
  <c r="AN752" i="1"/>
  <c r="AP751" i="1"/>
  <c r="AP752" i="1" s="1"/>
  <c r="V2032" i="1"/>
  <c r="V2033" i="1" s="1"/>
  <c r="T2033" i="1"/>
  <c r="BL1648" i="1"/>
  <c r="BN1647" i="1"/>
  <c r="BN1648" i="1" s="1"/>
  <c r="N1332" i="1"/>
  <c r="N1333" i="1" s="1"/>
  <c r="L1333" i="1"/>
  <c r="BJ2046" i="1"/>
  <c r="BJ2047" i="1" s="1"/>
  <c r="BH2047" i="1"/>
  <c r="AX2522" i="1"/>
  <c r="AX2523" i="1" s="1"/>
  <c r="AV2523" i="1"/>
  <c r="BJ1213" i="1"/>
  <c r="BJ1214" i="1" s="1"/>
  <c r="BH1214" i="1"/>
  <c r="AB780" i="1"/>
  <c r="AD779" i="1"/>
  <c r="AD780" i="1" s="1"/>
  <c r="BX1487" i="1"/>
  <c r="BZ1486" i="1"/>
  <c r="BZ1487" i="1" s="1"/>
  <c r="BN1598" i="1"/>
  <c r="BN1599" i="1" s="1"/>
  <c r="BL1599" i="1"/>
  <c r="AZ2075" i="1"/>
  <c r="BB2074" i="1"/>
  <c r="BB2075" i="1" s="1"/>
  <c r="BT724" i="1"/>
  <c r="BV723" i="1"/>
  <c r="BV724" i="1" s="1"/>
  <c r="CD2417" i="1"/>
  <c r="CD2418" i="1" s="1"/>
  <c r="CB2418" i="1"/>
  <c r="R639" i="1"/>
  <c r="R640" i="1" s="1"/>
  <c r="P640" i="1"/>
  <c r="T493" i="1"/>
  <c r="V492" i="1"/>
  <c r="V493" i="1" s="1"/>
  <c r="CB395" i="1"/>
  <c r="CD394" i="1"/>
  <c r="CD395" i="1" s="1"/>
  <c r="AX2109" i="1"/>
  <c r="AX2110" i="1" s="1"/>
  <c r="AV2110" i="1"/>
  <c r="BB2354" i="1"/>
  <c r="BB2355" i="1" s="1"/>
  <c r="AZ2355" i="1"/>
  <c r="V1353" i="1"/>
  <c r="V1354" i="1" s="1"/>
  <c r="T1354" i="1"/>
  <c r="L388" i="1"/>
  <c r="N387" i="1"/>
  <c r="N388" i="1" s="1"/>
  <c r="J2081" i="1"/>
  <c r="J2082" i="1" s="1"/>
  <c r="H2082" i="1"/>
  <c r="H1501" i="1"/>
  <c r="J1500" i="1"/>
  <c r="J1501" i="1" s="1"/>
  <c r="BX1669" i="1"/>
  <c r="BZ1668" i="1"/>
  <c r="BZ1669" i="1" s="1"/>
  <c r="AL730" i="1"/>
  <c r="AL731" i="1" s="1"/>
  <c r="AJ731" i="1"/>
  <c r="CH2473" i="1"/>
  <c r="CH2474" i="1" s="1"/>
  <c r="CF2474" i="1"/>
  <c r="BH1277" i="1"/>
  <c r="BJ1276" i="1"/>
  <c r="BJ1277" i="1" s="1"/>
  <c r="AP492" i="1"/>
  <c r="AP493" i="1" s="1"/>
  <c r="AN493" i="1"/>
  <c r="BB618" i="1"/>
  <c r="BB619" i="1" s="1"/>
  <c r="AZ619" i="1"/>
  <c r="T1550" i="1"/>
  <c r="V1549" i="1"/>
  <c r="V1550" i="1" s="1"/>
  <c r="BP1879" i="1"/>
  <c r="BR1878" i="1"/>
  <c r="BR1879" i="1" s="1"/>
  <c r="AB1319" i="1"/>
  <c r="AD1318" i="1"/>
  <c r="AD1319" i="1" s="1"/>
  <c r="J807" i="1"/>
  <c r="J808" i="1" s="1"/>
  <c r="H808" i="1"/>
  <c r="AV2033" i="1"/>
  <c r="AX2032" i="1"/>
  <c r="AX2033" i="1" s="1"/>
  <c r="CB465" i="1"/>
  <c r="CD464" i="1"/>
  <c r="CD465" i="1" s="1"/>
  <c r="AV2488" i="1"/>
  <c r="AX2487" i="1"/>
  <c r="AX2488" i="1" s="1"/>
  <c r="BF422" i="1"/>
  <c r="BF423" i="1" s="1"/>
  <c r="BD423" i="1"/>
  <c r="BV2480" i="1"/>
  <c r="BV2481" i="1" s="1"/>
  <c r="BT2481" i="1"/>
  <c r="BD1886" i="1"/>
  <c r="BF1885" i="1"/>
  <c r="BF1886" i="1" s="1"/>
  <c r="X1585" i="1"/>
  <c r="Z1584" i="1"/>
  <c r="Z1585" i="1" s="1"/>
  <c r="X2054" i="1"/>
  <c r="Z2053" i="1"/>
  <c r="Z2054" i="1" s="1"/>
  <c r="BB2571" i="1"/>
  <c r="BB2572" i="1" s="1"/>
  <c r="AZ2572" i="1"/>
  <c r="BR485" i="1"/>
  <c r="BR486" i="1" s="1"/>
  <c r="BP486" i="1"/>
  <c r="AT1528" i="1"/>
  <c r="AT1529" i="1" s="1"/>
  <c r="AR1529" i="1"/>
  <c r="BV1570" i="1"/>
  <c r="BV1571" i="1" s="1"/>
  <c r="BT1571" i="1"/>
  <c r="BL2047" i="1"/>
  <c r="BN2046" i="1"/>
  <c r="BN2047" i="1" s="1"/>
  <c r="AB2432" i="1"/>
  <c r="AD2431" i="1"/>
  <c r="AD2432" i="1" s="1"/>
  <c r="AL723" i="1"/>
  <c r="AL724" i="1" s="1"/>
  <c r="AJ724" i="1"/>
  <c r="AF1746" i="1"/>
  <c r="AH1745" i="1"/>
  <c r="AH1746" i="1" s="1"/>
  <c r="BB1591" i="1"/>
  <c r="BB1592" i="1" s="1"/>
  <c r="AZ1592" i="1"/>
  <c r="AT324" i="1"/>
  <c r="AT325" i="1" s="1"/>
  <c r="AR325" i="1"/>
  <c r="J1514" i="1"/>
  <c r="J1515" i="1" s="1"/>
  <c r="H1515" i="1"/>
  <c r="AL786" i="1"/>
  <c r="AL787" i="1" s="1"/>
  <c r="AJ787" i="1"/>
  <c r="BH1599" i="1"/>
  <c r="BJ1598" i="1"/>
  <c r="BJ1599" i="1" s="1"/>
  <c r="AJ2509" i="1"/>
  <c r="AL2508" i="1"/>
  <c r="AL2509" i="1" s="1"/>
  <c r="V1598" i="1"/>
  <c r="V1599" i="1" s="1"/>
  <c r="T1599" i="1"/>
  <c r="V1514" i="1"/>
  <c r="V1515" i="1" s="1"/>
  <c r="T1515" i="1"/>
  <c r="AX513" i="1"/>
  <c r="AX514" i="1" s="1"/>
  <c r="AV514" i="1"/>
  <c r="AF1508" i="1"/>
  <c r="AH1507" i="1"/>
  <c r="AH1508" i="1" s="1"/>
  <c r="P2152" i="1"/>
  <c r="R2151" i="1"/>
  <c r="R2152" i="1" s="1"/>
  <c r="T1914" i="1"/>
  <c r="V1913" i="1"/>
  <c r="V1914" i="1" s="1"/>
  <c r="T864" i="1"/>
  <c r="V863" i="1"/>
  <c r="V864" i="1" s="1"/>
  <c r="BH2005" i="1"/>
  <c r="BJ2004" i="1"/>
  <c r="BJ2005" i="1" s="1"/>
  <c r="BB667" i="1"/>
  <c r="BB668" i="1" s="1"/>
  <c r="AZ668" i="1"/>
  <c r="Z2445" i="1"/>
  <c r="Z2446" i="1" s="1"/>
  <c r="X2446" i="1"/>
  <c r="BZ1367" i="1"/>
  <c r="BZ1368" i="1" s="1"/>
  <c r="BX1368" i="1"/>
  <c r="BD2544" i="1"/>
  <c r="BF2543" i="1"/>
  <c r="BF2544" i="1" s="1"/>
  <c r="BX1557" i="1"/>
  <c r="BZ1556" i="1"/>
  <c r="BZ1557" i="1" s="1"/>
  <c r="AR2334" i="1"/>
  <c r="AT2333" i="1"/>
  <c r="AT2334" i="1" s="1"/>
  <c r="CB1760" i="1"/>
  <c r="CD1759" i="1"/>
  <c r="CD1760" i="1" s="1"/>
  <c r="BB1563" i="1"/>
  <c r="BB1564" i="1" s="1"/>
  <c r="AZ1564" i="1"/>
  <c r="AN1711" i="1"/>
  <c r="AP1710" i="1"/>
  <c r="AP1711" i="1" s="1"/>
  <c r="Z1808" i="1"/>
  <c r="Z1809" i="1" s="1"/>
  <c r="X1809" i="1"/>
  <c r="AX2319" i="1"/>
  <c r="AX2320" i="1" s="1"/>
  <c r="AV2320" i="1"/>
  <c r="R2445" i="1"/>
  <c r="R2446" i="1" s="1"/>
  <c r="P2446" i="1"/>
  <c r="AV2222" i="1"/>
  <c r="AX2221" i="1"/>
  <c r="AX2222" i="1" s="1"/>
  <c r="CF1823" i="1"/>
  <c r="CH1822" i="1"/>
  <c r="CH1823" i="1" s="1"/>
  <c r="T633" i="1"/>
  <c r="V632" i="1"/>
  <c r="V633" i="1" s="1"/>
  <c r="AR276" i="1"/>
  <c r="AT275" i="1"/>
  <c r="AT276" i="1" s="1"/>
  <c r="BD2530" i="1"/>
  <c r="BF2529" i="1"/>
  <c r="BF2530" i="1" s="1"/>
  <c r="N520" i="1"/>
  <c r="N521" i="1" s="1"/>
  <c r="L521" i="1"/>
  <c r="CH926" i="1"/>
  <c r="CH927" i="1" s="1"/>
  <c r="CF927" i="1"/>
  <c r="CF2033" i="1"/>
  <c r="CH2032" i="1"/>
  <c r="CH2033" i="1" s="1"/>
  <c r="Z2018" i="1"/>
  <c r="Z2019" i="1" s="1"/>
  <c r="X2019" i="1"/>
  <c r="CH1724" i="1"/>
  <c r="CH1725" i="1" s="1"/>
  <c r="CF1725" i="1"/>
  <c r="AT611" i="1"/>
  <c r="AT612" i="1" s="1"/>
  <c r="AR612" i="1"/>
  <c r="AN1480" i="1"/>
  <c r="AP1479" i="1"/>
  <c r="AP1480" i="1" s="1"/>
  <c r="CF2005" i="1"/>
  <c r="CH2004" i="1"/>
  <c r="CH2005" i="1" s="1"/>
  <c r="J2116" i="1"/>
  <c r="J2117" i="1" s="1"/>
  <c r="H2117" i="1"/>
  <c r="AN1767" i="1"/>
  <c r="AP1766" i="1"/>
  <c r="AP1767" i="1" s="1"/>
  <c r="CF1228" i="1"/>
  <c r="CH1227" i="1"/>
  <c r="CH1228" i="1" s="1"/>
  <c r="CB2152" i="1"/>
  <c r="CD2151" i="1"/>
  <c r="CD2152" i="1" s="1"/>
  <c r="AJ2586" i="1"/>
  <c r="AL2585" i="1"/>
  <c r="AL2586" i="1" s="1"/>
  <c r="AN2425" i="1"/>
  <c r="AP2424" i="1"/>
  <c r="AP2425" i="1" s="1"/>
  <c r="BJ1500" i="1"/>
  <c r="BJ1501" i="1" s="1"/>
  <c r="BH1501" i="1"/>
  <c r="P2572" i="1"/>
  <c r="R2571" i="1"/>
  <c r="R2572" i="1" s="1"/>
  <c r="BB2095" i="1"/>
  <c r="BB2096" i="1" s="1"/>
  <c r="AZ2096" i="1"/>
  <c r="AT345" i="1"/>
  <c r="AT346" i="1" s="1"/>
  <c r="AR346" i="1"/>
  <c r="BP2446" i="1"/>
  <c r="BR2445" i="1"/>
  <c r="BR2446" i="1" s="1"/>
  <c r="CB2572" i="1"/>
  <c r="CD2571" i="1"/>
  <c r="CD2572" i="1" s="1"/>
  <c r="AD1577" i="1"/>
  <c r="AD1578" i="1" s="1"/>
  <c r="AB1578" i="1"/>
  <c r="AJ822" i="1"/>
  <c r="AL821" i="1"/>
  <c r="AL822" i="1" s="1"/>
  <c r="V2067" i="1"/>
  <c r="V2068" i="1" s="1"/>
  <c r="T2068" i="1"/>
  <c r="BF2431" i="1"/>
  <c r="BF2432" i="1" s="1"/>
  <c r="BD2432" i="1"/>
  <c r="CD1829" i="1"/>
  <c r="CD1830" i="1" s="1"/>
  <c r="CB1830" i="1"/>
  <c r="BR513" i="1"/>
  <c r="BR514" i="1" s="1"/>
  <c r="BP514" i="1"/>
  <c r="CD1941" i="1"/>
  <c r="CD1942" i="1" s="1"/>
  <c r="CB1942" i="1"/>
  <c r="BV1549" i="1"/>
  <c r="BV1550" i="1" s="1"/>
  <c r="BT1550" i="1"/>
  <c r="BB1507" i="1"/>
  <c r="BB1508" i="1" s="1"/>
  <c r="AZ1508" i="1"/>
  <c r="X2579" i="1"/>
  <c r="Z2578" i="1"/>
  <c r="Z2579" i="1" s="1"/>
  <c r="CD254" i="1"/>
  <c r="CD255" i="1" s="1"/>
  <c r="CB255" i="1"/>
  <c r="AR1200" i="1"/>
  <c r="AT1199" i="1"/>
  <c r="AT1200" i="1" s="1"/>
  <c r="R2165" i="1"/>
  <c r="R2166" i="1" s="1"/>
  <c r="P2166" i="1"/>
  <c r="CF1200" i="1"/>
  <c r="CH1199" i="1"/>
  <c r="CH1200" i="1" s="1"/>
  <c r="AR2306" i="1"/>
  <c r="AT2305" i="1"/>
  <c r="AT2306" i="1" s="1"/>
  <c r="AJ1921" i="1"/>
  <c r="AL1920" i="1"/>
  <c r="AL1921" i="1" s="1"/>
  <c r="BD1459" i="1"/>
  <c r="BF1458" i="1"/>
  <c r="BF1459" i="1" s="1"/>
  <c r="BH1886" i="1"/>
  <c r="BJ1885" i="1"/>
  <c r="BJ1886" i="1" s="1"/>
  <c r="BL1417" i="1"/>
  <c r="BN1416" i="1"/>
  <c r="BN1417" i="1" s="1"/>
  <c r="R1066" i="1"/>
  <c r="R1067" i="1" s="1"/>
  <c r="P1067" i="1"/>
  <c r="AN563" i="1"/>
  <c r="AP562" i="1"/>
  <c r="AP563" i="1" s="1"/>
  <c r="BD2362" i="1"/>
  <c r="BF2361" i="1"/>
  <c r="BF2362" i="1" s="1"/>
  <c r="N261" i="1"/>
  <c r="N262" i="1" s="1"/>
  <c r="L262" i="1"/>
  <c r="BH1256" i="1"/>
  <c r="BJ1255" i="1"/>
  <c r="BJ1256" i="1" s="1"/>
  <c r="V282" i="1"/>
  <c r="V283" i="1" s="1"/>
  <c r="T283" i="1"/>
  <c r="AH1234" i="1"/>
  <c r="AH1235" i="1" s="1"/>
  <c r="AF1235" i="1"/>
  <c r="BL2194" i="1"/>
  <c r="BN2193" i="1"/>
  <c r="BN2194" i="1" s="1"/>
  <c r="AP338" i="1"/>
  <c r="AP339" i="1" s="1"/>
  <c r="AN339" i="1"/>
  <c r="AZ1844" i="1"/>
  <c r="BB1843" i="1"/>
  <c r="BB1844" i="1" s="1"/>
  <c r="AF325" i="1"/>
  <c r="AH324" i="1"/>
  <c r="AH325" i="1" s="1"/>
  <c r="AV1543" i="1"/>
  <c r="AX1542" i="1"/>
  <c r="AX1543" i="1" s="1"/>
  <c r="AP1857" i="1"/>
  <c r="AP1858" i="1" s="1"/>
  <c r="AN1858" i="1"/>
  <c r="BJ2151" i="1"/>
  <c r="BJ2152" i="1" s="1"/>
  <c r="BH2152" i="1"/>
  <c r="BH2103" i="1"/>
  <c r="BJ2102" i="1"/>
  <c r="BJ2103" i="1" s="1"/>
  <c r="CD1836" i="1"/>
  <c r="CD1837" i="1" s="1"/>
  <c r="CB1837" i="1"/>
  <c r="AX2067" i="1"/>
  <c r="AX2068" i="1" s="1"/>
  <c r="AV2068" i="1"/>
  <c r="CF549" i="1"/>
  <c r="CH548" i="1"/>
  <c r="CH549" i="1" s="1"/>
  <c r="L360" i="1"/>
  <c r="N359" i="1"/>
  <c r="N360" i="1" s="1"/>
  <c r="N2165" i="1"/>
  <c r="N2166" i="1" s="1"/>
  <c r="L2166" i="1"/>
  <c r="BD353" i="1"/>
  <c r="BF352" i="1"/>
  <c r="BF353" i="1" s="1"/>
  <c r="BH1669" i="1"/>
  <c r="BJ1668" i="1"/>
  <c r="BJ1669" i="1" s="1"/>
  <c r="BB1381" i="1"/>
  <c r="BB1382" i="1" s="1"/>
  <c r="AZ1382" i="1"/>
  <c r="BF359" i="1"/>
  <c r="BF360" i="1" s="1"/>
  <c r="BD360" i="1"/>
  <c r="BL1277" i="1"/>
  <c r="BN1276" i="1"/>
  <c r="BN1277" i="1" s="1"/>
  <c r="BD1634" i="1"/>
  <c r="BF1633" i="1"/>
  <c r="BF1634" i="1" s="1"/>
  <c r="BH1949" i="1"/>
  <c r="BJ1948" i="1"/>
  <c r="BJ1949" i="1" s="1"/>
  <c r="AH1283" i="1"/>
  <c r="AH1284" i="1" s="1"/>
  <c r="AF1284" i="1"/>
  <c r="BD2341" i="1"/>
  <c r="BF2340" i="1"/>
  <c r="BF2341" i="1" s="1"/>
  <c r="AR1508" i="1"/>
  <c r="AT1507" i="1"/>
  <c r="AT1508" i="1" s="1"/>
  <c r="AT1731" i="1"/>
  <c r="AT1732" i="1" s="1"/>
  <c r="AR1732" i="1"/>
  <c r="V2424" i="1"/>
  <c r="V2425" i="1" s="1"/>
  <c r="T2425" i="1"/>
  <c r="BJ1759" i="1"/>
  <c r="BJ1760" i="1" s="1"/>
  <c r="BH1760" i="1"/>
  <c r="BB919" i="1"/>
  <c r="BB920" i="1" s="1"/>
  <c r="AZ920" i="1"/>
  <c r="AN374" i="1"/>
  <c r="AP373" i="1"/>
  <c r="AP374" i="1" s="1"/>
  <c r="AB2467" i="1"/>
  <c r="AD2466" i="1"/>
  <c r="AD2467" i="1" s="1"/>
  <c r="X2495" i="1"/>
  <c r="Z2494" i="1"/>
  <c r="Z2495" i="1" s="1"/>
  <c r="AZ906" i="1"/>
  <c r="BB905" i="1"/>
  <c r="BB906" i="1" s="1"/>
  <c r="X2516" i="1"/>
  <c r="Z2515" i="1"/>
  <c r="Z2516" i="1" s="1"/>
  <c r="AP1773" i="1"/>
  <c r="AP1774" i="1" s="1"/>
  <c r="AN1774" i="1"/>
  <c r="AP2214" i="1"/>
  <c r="AP2215" i="1" s="1"/>
  <c r="AN2215" i="1"/>
  <c r="BH2425" i="1"/>
  <c r="BJ2424" i="1"/>
  <c r="BJ2425" i="1" s="1"/>
  <c r="BV625" i="1"/>
  <c r="BV626" i="1" s="1"/>
  <c r="BT626" i="1"/>
  <c r="Z1353" i="1"/>
  <c r="Z1354" i="1" s="1"/>
  <c r="X1354" i="1"/>
  <c r="X2033" i="1"/>
  <c r="Z2032" i="1"/>
  <c r="Z2033" i="1" s="1"/>
  <c r="AP1654" i="1"/>
  <c r="AP1655" i="1" s="1"/>
  <c r="AN1655" i="1"/>
  <c r="AX1472" i="1"/>
  <c r="AX1473" i="1" s="1"/>
  <c r="AV1473" i="1"/>
  <c r="CB1844" i="1"/>
  <c r="CD1843" i="1"/>
  <c r="CD1844" i="1" s="1"/>
  <c r="AR2355" i="1"/>
  <c r="AT2354" i="1"/>
  <c r="AT2355" i="1" s="1"/>
  <c r="BV1871" i="1"/>
  <c r="BV1872" i="1" s="1"/>
  <c r="BT1872" i="1"/>
  <c r="BZ1493" i="1"/>
  <c r="BZ1494" i="1" s="1"/>
  <c r="BX1494" i="1"/>
  <c r="BR1871" i="1"/>
  <c r="BR1872" i="1" s="1"/>
  <c r="BP1872" i="1"/>
  <c r="BD780" i="1"/>
  <c r="BF779" i="1"/>
  <c r="BF780" i="1" s="1"/>
  <c r="AP1528" i="1"/>
  <c r="AP1529" i="1" s="1"/>
  <c r="AN1529" i="1"/>
  <c r="BH829" i="1"/>
  <c r="BJ828" i="1"/>
  <c r="BJ829" i="1" s="1"/>
  <c r="BH1298" i="1"/>
  <c r="BJ1297" i="1"/>
  <c r="BJ1298" i="1" s="1"/>
  <c r="BZ1906" i="1"/>
  <c r="BZ1907" i="1" s="1"/>
  <c r="BX1907" i="1"/>
  <c r="BB2151" i="1"/>
  <c r="BB2152" i="1" s="1"/>
  <c r="AZ2152" i="1"/>
  <c r="BD1753" i="1"/>
  <c r="BF1752" i="1"/>
  <c r="BF1753" i="1" s="1"/>
  <c r="BJ975" i="1"/>
  <c r="BJ976" i="1" s="1"/>
  <c r="BH976" i="1"/>
  <c r="AD625" i="1"/>
  <c r="AD626" i="1" s="1"/>
  <c r="AB626" i="1"/>
  <c r="AX1255" i="1"/>
  <c r="AX1256" i="1" s="1"/>
  <c r="AV1256" i="1"/>
  <c r="BH2194" i="1"/>
  <c r="BJ2193" i="1"/>
  <c r="BJ2194" i="1" s="1"/>
  <c r="AZ1207" i="1"/>
  <c r="BB1206" i="1"/>
  <c r="BB1207" i="1" s="1"/>
  <c r="AZ1900" i="1"/>
  <c r="BB1899" i="1"/>
  <c r="BB1900" i="1" s="1"/>
  <c r="BJ2207" i="1"/>
  <c r="BJ2208" i="1" s="1"/>
  <c r="BH2208" i="1"/>
  <c r="AN2502" i="1"/>
  <c r="AP2501" i="1"/>
  <c r="AP2502" i="1" s="1"/>
  <c r="CB1627" i="1"/>
  <c r="CD1626" i="1"/>
  <c r="CD1627" i="1" s="1"/>
  <c r="BH1487" i="1"/>
  <c r="BJ1486" i="1"/>
  <c r="BJ1487" i="1" s="1"/>
  <c r="AV1886" i="1"/>
  <c r="AX1885" i="1"/>
  <c r="AX1886" i="1" s="1"/>
  <c r="J2522" i="1"/>
  <c r="J2523" i="1" s="1"/>
  <c r="H2523" i="1"/>
  <c r="BJ2354" i="1"/>
  <c r="BJ2355" i="1" s="1"/>
  <c r="BH2355" i="1"/>
  <c r="AZ682" i="1"/>
  <c r="BB681" i="1"/>
  <c r="BB682" i="1" s="1"/>
  <c r="BD1991" i="1"/>
  <c r="BF1990" i="1"/>
  <c r="BF1991" i="1" s="1"/>
  <c r="BX2264" i="1"/>
  <c r="BZ2263" i="1"/>
  <c r="BZ2264" i="1" s="1"/>
  <c r="Z1479" i="1"/>
  <c r="Z1480" i="1" s="1"/>
  <c r="X1480" i="1"/>
  <c r="BF331" i="1"/>
  <c r="BF332" i="1" s="1"/>
  <c r="BD332" i="1"/>
  <c r="L381" i="1"/>
  <c r="N380" i="1"/>
  <c r="N381" i="1" s="1"/>
  <c r="AH471" i="1"/>
  <c r="AH472" i="1" s="1"/>
  <c r="AF472" i="1"/>
  <c r="AX2004" i="1"/>
  <c r="AX2005" i="1" s="1"/>
  <c r="AV2005" i="1"/>
  <c r="BR1724" i="1"/>
  <c r="BR1725" i="1" s="1"/>
  <c r="BP1725" i="1"/>
  <c r="BF2578" i="1"/>
  <c r="BF2579" i="1" s="1"/>
  <c r="BD2579" i="1"/>
  <c r="CH1374" i="1"/>
  <c r="CH1375" i="1" s="1"/>
  <c r="CF1375" i="1"/>
  <c r="BD1809" i="1"/>
  <c r="BF1808" i="1"/>
  <c r="BF1809" i="1" s="1"/>
  <c r="BL1340" i="1"/>
  <c r="BN1339" i="1"/>
  <c r="BN1340" i="1" s="1"/>
  <c r="AR1228" i="1"/>
  <c r="AT1227" i="1"/>
  <c r="AT1228" i="1" s="1"/>
  <c r="CH2074" i="1"/>
  <c r="CH2075" i="1" s="1"/>
  <c r="CF2075" i="1"/>
  <c r="CF2110" i="1"/>
  <c r="CH2109" i="1"/>
  <c r="CH2110" i="1" s="1"/>
  <c r="AT2347" i="1"/>
  <c r="AT2348" i="1" s="1"/>
  <c r="AR2348" i="1"/>
  <c r="BX927" i="1"/>
  <c r="BZ926" i="1"/>
  <c r="BZ927" i="1" s="1"/>
  <c r="AH2067" i="1"/>
  <c r="AH2068" i="1" s="1"/>
  <c r="AF2068" i="1"/>
  <c r="AB269" i="1"/>
  <c r="AD268" i="1"/>
  <c r="AD269" i="1" s="1"/>
  <c r="L2215" i="1"/>
  <c r="N2214" i="1"/>
  <c r="N2215" i="1" s="1"/>
  <c r="T325" i="1"/>
  <c r="V324" i="1"/>
  <c r="V325" i="1" s="1"/>
  <c r="V961" i="1"/>
  <c r="V962" i="1" s="1"/>
  <c r="T962" i="1"/>
  <c r="BL1718" i="1"/>
  <c r="BN1717" i="1"/>
  <c r="BN1718" i="1" s="1"/>
  <c r="AJ2257" i="1"/>
  <c r="AL2256" i="1"/>
  <c r="AL2257" i="1" s="1"/>
  <c r="AX1983" i="1"/>
  <c r="AX1984" i="1" s="1"/>
  <c r="AV1984" i="1"/>
  <c r="J2445" i="1"/>
  <c r="J2446" i="1" s="1"/>
  <c r="H2446" i="1"/>
  <c r="BB1941" i="1"/>
  <c r="BB1942" i="1" s="1"/>
  <c r="AZ1942" i="1"/>
  <c r="BH1144" i="1"/>
  <c r="BJ1143" i="1"/>
  <c r="BJ1144" i="1" s="1"/>
  <c r="CH576" i="1"/>
  <c r="CH577" i="1" s="1"/>
  <c r="CF577" i="1"/>
  <c r="AX359" i="1"/>
  <c r="AX360" i="1" s="1"/>
  <c r="AV360" i="1"/>
  <c r="AZ1991" i="1"/>
  <c r="BB1990" i="1"/>
  <c r="BB1991" i="1" s="1"/>
  <c r="BJ1801" i="1"/>
  <c r="BJ1802" i="1" s="1"/>
  <c r="BH1802" i="1"/>
  <c r="BP346" i="1"/>
  <c r="BR345" i="1"/>
  <c r="BR346" i="1" s="1"/>
  <c r="P2523" i="1"/>
  <c r="R2522" i="1"/>
  <c r="R2523" i="1" s="1"/>
  <c r="AF2019" i="1"/>
  <c r="AH2018" i="1"/>
  <c r="AH2019" i="1" s="1"/>
  <c r="BN2179" i="1"/>
  <c r="BN2180" i="1" s="1"/>
  <c r="BL2180" i="1"/>
  <c r="BH2187" i="1"/>
  <c r="BJ2186" i="1"/>
  <c r="BJ2187" i="1" s="1"/>
  <c r="AT2263" i="1"/>
  <c r="AT2264" i="1" s="1"/>
  <c r="AR2264" i="1"/>
  <c r="AV2446" i="1"/>
  <c r="AX2445" i="1"/>
  <c r="AX2446" i="1" s="1"/>
  <c r="BJ2403" i="1"/>
  <c r="BJ2404" i="1" s="1"/>
  <c r="BH2404" i="1"/>
  <c r="BF1766" i="1"/>
  <c r="BF1767" i="1" s="1"/>
  <c r="BD1767" i="1"/>
  <c r="BV989" i="1"/>
  <c r="BV990" i="1" s="1"/>
  <c r="BT990" i="1"/>
  <c r="CB1571" i="1"/>
  <c r="CD1570" i="1"/>
  <c r="CD1571" i="1" s="1"/>
  <c r="BB996" i="1"/>
  <c r="BB997" i="1" s="1"/>
  <c r="AZ997" i="1"/>
  <c r="BT444" i="1"/>
  <c r="BV443" i="1"/>
  <c r="BV444" i="1" s="1"/>
  <c r="BN954" i="1"/>
  <c r="BN955" i="1" s="1"/>
  <c r="BL955" i="1"/>
  <c r="CB934" i="1"/>
  <c r="CD933" i="1"/>
  <c r="CD934" i="1" s="1"/>
  <c r="BT346" i="1"/>
  <c r="BV345" i="1"/>
  <c r="BV346" i="1" s="1"/>
  <c r="AR822" i="1"/>
  <c r="AT821" i="1"/>
  <c r="AT822" i="1" s="1"/>
  <c r="BD598" i="1"/>
  <c r="BF597" i="1"/>
  <c r="BF598" i="1" s="1"/>
  <c r="BR1500" i="1"/>
  <c r="BR1501" i="1" s="1"/>
  <c r="BP1501" i="1"/>
  <c r="BV856" i="1"/>
  <c r="BV857" i="1" s="1"/>
  <c r="BT857" i="1"/>
  <c r="CD1528" i="1"/>
  <c r="CD1529" i="1" s="1"/>
  <c r="CB1529" i="1"/>
  <c r="BT1669" i="1"/>
  <c r="BV1668" i="1"/>
  <c r="BV1669" i="1" s="1"/>
  <c r="CH436" i="1"/>
  <c r="CH437" i="1" s="1"/>
  <c r="CF437" i="1"/>
  <c r="J2018" i="1"/>
  <c r="J2019" i="1" s="1"/>
  <c r="H2019" i="1"/>
  <c r="Z1332" i="1"/>
  <c r="Z1333" i="1" s="1"/>
  <c r="X1333" i="1"/>
  <c r="AL1724" i="1"/>
  <c r="AL1725" i="1" s="1"/>
  <c r="AJ1725" i="1"/>
  <c r="AT1577" i="1"/>
  <c r="AT1578" i="1" s="1"/>
  <c r="AR1578" i="1"/>
  <c r="BZ1780" i="1"/>
  <c r="BZ1781" i="1" s="1"/>
  <c r="BX1781" i="1"/>
  <c r="CF2159" i="1"/>
  <c r="CH2158" i="1"/>
  <c r="CH2159" i="1" s="1"/>
  <c r="CF2453" i="1"/>
  <c r="CH2452" i="1"/>
  <c r="CH2453" i="1" s="1"/>
  <c r="AB1018" i="1"/>
  <c r="AD1017" i="1"/>
  <c r="AD1018" i="1" s="1"/>
  <c r="CH961" i="1"/>
  <c r="CH962" i="1" s="1"/>
  <c r="CF962" i="1"/>
  <c r="BZ975" i="1"/>
  <c r="BZ976" i="1" s="1"/>
  <c r="BX976" i="1"/>
  <c r="BT1081" i="1"/>
  <c r="BV1080" i="1"/>
  <c r="BV1081" i="1" s="1"/>
  <c r="AN2173" i="1"/>
  <c r="AP2172" i="1"/>
  <c r="AP2173" i="1" s="1"/>
  <c r="BJ1199" i="1"/>
  <c r="BJ1200" i="1" s="1"/>
  <c r="BH1200" i="1"/>
  <c r="CB1648" i="1"/>
  <c r="CD1647" i="1"/>
  <c r="CD1648" i="1" s="1"/>
  <c r="BJ1584" i="1"/>
  <c r="BJ1585" i="1" s="1"/>
  <c r="BH1585" i="1"/>
  <c r="AF1431" i="1"/>
  <c r="AH1430" i="1"/>
  <c r="AH1431" i="1" s="1"/>
  <c r="AT912" i="1"/>
  <c r="AT913" i="1" s="1"/>
  <c r="AR913" i="1"/>
  <c r="CF1438" i="1"/>
  <c r="CH1437" i="1"/>
  <c r="CH1438" i="1" s="1"/>
  <c r="BD2523" i="1"/>
  <c r="BF2522" i="1"/>
  <c r="BF2523" i="1" s="1"/>
  <c r="BH528" i="1"/>
  <c r="BJ527" i="1"/>
  <c r="BJ528" i="1" s="1"/>
  <c r="CH863" i="1"/>
  <c r="CH864" i="1" s="1"/>
  <c r="CF864" i="1"/>
  <c r="BP2607" i="1"/>
  <c r="BR2606" i="1"/>
  <c r="BR2607" i="1" s="1"/>
  <c r="AZ2313" i="1"/>
  <c r="BB2312" i="1"/>
  <c r="BB2313" i="1" s="1"/>
  <c r="BT1270" i="1"/>
  <c r="BV1269" i="1"/>
  <c r="BV1270" i="1" s="1"/>
  <c r="X381" i="1"/>
  <c r="Z380" i="1"/>
  <c r="Z381" i="1" s="1"/>
  <c r="BX1837" i="1"/>
  <c r="BZ1836" i="1"/>
  <c r="BZ1837" i="1" s="1"/>
  <c r="R534" i="1"/>
  <c r="R535" i="1" s="1"/>
  <c r="P535" i="1"/>
  <c r="BH885" i="1"/>
  <c r="BJ884" i="1"/>
  <c r="BJ885" i="1" s="1"/>
  <c r="AB1382" i="1"/>
  <c r="AD1381" i="1"/>
  <c r="AD1382" i="1" s="1"/>
  <c r="AJ920" i="1"/>
  <c r="AL919" i="1"/>
  <c r="AL920" i="1" s="1"/>
  <c r="CF528" i="1"/>
  <c r="CH527" i="1"/>
  <c r="CH528" i="1" s="1"/>
  <c r="AJ745" i="1"/>
  <c r="AL744" i="1"/>
  <c r="AL745" i="1" s="1"/>
  <c r="BP1116" i="1"/>
  <c r="BR1115" i="1"/>
  <c r="BR1116" i="1" s="1"/>
  <c r="AP1962" i="1"/>
  <c r="AP1963" i="1" s="1"/>
  <c r="AN1963" i="1"/>
  <c r="AV1662" i="1"/>
  <c r="AX1661" i="1"/>
  <c r="AX1662" i="1" s="1"/>
  <c r="AV2075" i="1"/>
  <c r="AX2074" i="1"/>
  <c r="AX2075" i="1" s="1"/>
  <c r="BP836" i="1"/>
  <c r="BR835" i="1"/>
  <c r="BR836" i="1" s="1"/>
  <c r="N492" i="1"/>
  <c r="N493" i="1" s="1"/>
  <c r="L493" i="1"/>
  <c r="L1466" i="1"/>
  <c r="N1465" i="1"/>
  <c r="N1466" i="1" s="1"/>
  <c r="BR275" i="1"/>
  <c r="BR276" i="1" s="1"/>
  <c r="BP276" i="1"/>
  <c r="R2592" i="1"/>
  <c r="R2593" i="1" s="1"/>
  <c r="P2593" i="1"/>
  <c r="BH2250" i="1"/>
  <c r="BJ2249" i="1"/>
  <c r="BJ2250" i="1" s="1"/>
  <c r="AT1465" i="1"/>
  <c r="AT1466" i="1" s="1"/>
  <c r="AR1466" i="1"/>
  <c r="AT2592" i="1"/>
  <c r="AT2593" i="1" s="1"/>
  <c r="AR2593" i="1"/>
  <c r="BN1857" i="1"/>
  <c r="BN1858" i="1" s="1"/>
  <c r="BL1858" i="1"/>
  <c r="AB1025" i="1"/>
  <c r="AD1024" i="1"/>
  <c r="AD1025" i="1" s="1"/>
  <c r="BP577" i="1"/>
  <c r="BR576" i="1"/>
  <c r="BR577" i="1" s="1"/>
  <c r="N1129" i="1"/>
  <c r="N1130" i="1" s="1"/>
  <c r="L1130" i="1"/>
  <c r="BT675" i="1"/>
  <c r="BV674" i="1"/>
  <c r="BV675" i="1" s="1"/>
  <c r="CB1172" i="1"/>
  <c r="CD1171" i="1"/>
  <c r="CD1172" i="1" s="1"/>
  <c r="CB1305" i="1"/>
  <c r="CD1304" i="1"/>
  <c r="CD1305" i="1" s="1"/>
  <c r="BD2194" i="1"/>
  <c r="BF2193" i="1"/>
  <c r="BF2194" i="1" s="1"/>
  <c r="BJ2473" i="1"/>
  <c r="BJ2474" i="1" s="1"/>
  <c r="BH2474" i="1"/>
  <c r="BB1745" i="1"/>
  <c r="BB1746" i="1" s="1"/>
  <c r="AZ1746" i="1"/>
  <c r="AN1802" i="1"/>
  <c r="AP1801" i="1"/>
  <c r="AP1802" i="1" s="1"/>
  <c r="CD1346" i="1"/>
  <c r="CD1347" i="1" s="1"/>
  <c r="CB1347" i="1"/>
  <c r="BL2425" i="1"/>
  <c r="BN2424" i="1"/>
  <c r="BN2425" i="1" s="1"/>
  <c r="BB1612" i="1"/>
  <c r="BB1613" i="1" s="1"/>
  <c r="AZ1613" i="1"/>
  <c r="BD1179" i="1"/>
  <c r="BF1178" i="1"/>
  <c r="BF1179" i="1" s="1"/>
  <c r="AV1998" i="1"/>
  <c r="AX1997" i="1"/>
  <c r="AX1998" i="1" s="1"/>
  <c r="BB2060" i="1"/>
  <c r="BB2061" i="1" s="1"/>
  <c r="AZ2061" i="1"/>
  <c r="BR1969" i="1"/>
  <c r="BR1970" i="1" s="1"/>
  <c r="BP1970" i="1"/>
  <c r="Z1388" i="1"/>
  <c r="Z1389" i="1" s="1"/>
  <c r="X1389" i="1"/>
  <c r="CD1115" i="1"/>
  <c r="CD1116" i="1" s="1"/>
  <c r="CB1116" i="1"/>
  <c r="BH570" i="1"/>
  <c r="BJ569" i="1"/>
  <c r="BJ570" i="1" s="1"/>
  <c r="AP499" i="1"/>
  <c r="AP500" i="1" s="1"/>
  <c r="AN500" i="1"/>
  <c r="V989" i="1"/>
  <c r="V990" i="1" s="1"/>
  <c r="T990" i="1"/>
  <c r="BX2467" i="1"/>
  <c r="BZ2466" i="1"/>
  <c r="BZ2467" i="1" s="1"/>
  <c r="BR1409" i="1"/>
  <c r="BR1410" i="1" s="1"/>
  <c r="BP1410" i="1"/>
  <c r="CD478" i="1"/>
  <c r="CD479" i="1" s="1"/>
  <c r="CB479" i="1"/>
  <c r="AL1430" i="1"/>
  <c r="AL1431" i="1" s="1"/>
  <c r="AJ1431" i="1"/>
  <c r="BZ555" i="1"/>
  <c r="BZ556" i="1" s="1"/>
  <c r="BX556" i="1"/>
  <c r="AN2075" i="1"/>
  <c r="AP2074" i="1"/>
  <c r="AP2075" i="1" s="1"/>
  <c r="AV1214" i="1"/>
  <c r="AX1213" i="1"/>
  <c r="AX1214" i="1" s="1"/>
  <c r="AB745" i="1"/>
  <c r="AD744" i="1"/>
  <c r="AD745" i="1" s="1"/>
  <c r="AD1031" i="1"/>
  <c r="AD1032" i="1" s="1"/>
  <c r="AB1032" i="1"/>
  <c r="BZ1066" i="1"/>
  <c r="BZ1067" i="1" s="1"/>
  <c r="BX1067" i="1"/>
  <c r="CH506" i="1"/>
  <c r="CH507" i="1" s="1"/>
  <c r="CF507" i="1"/>
  <c r="AP1745" i="1"/>
  <c r="AP1746" i="1" s="1"/>
  <c r="AN1746" i="1"/>
  <c r="CD1696" i="1"/>
  <c r="CD1697" i="1" s="1"/>
  <c r="CB1697" i="1"/>
  <c r="J1080" i="1"/>
  <c r="J1081" i="1" s="1"/>
  <c r="H1081" i="1"/>
  <c r="BR359" i="1"/>
  <c r="BR360" i="1" s="1"/>
  <c r="BP360" i="1"/>
  <c r="BH1970" i="1"/>
  <c r="BJ1969" i="1"/>
  <c r="BJ1970" i="1" s="1"/>
  <c r="AN1795" i="1"/>
  <c r="AP1794" i="1"/>
  <c r="AP1795" i="1" s="1"/>
  <c r="BP2558" i="1"/>
  <c r="BR2557" i="1"/>
  <c r="BR2558" i="1" s="1"/>
  <c r="BV954" i="1"/>
  <c r="BV955" i="1" s="1"/>
  <c r="BT955" i="1"/>
  <c r="BN2368" i="1"/>
  <c r="BN2369" i="1" s="1"/>
  <c r="BL2369" i="1"/>
  <c r="AJ969" i="1"/>
  <c r="AL968" i="1"/>
  <c r="AL969" i="1" s="1"/>
  <c r="BT1774" i="1"/>
  <c r="BV1773" i="1"/>
  <c r="BV1774" i="1" s="1"/>
  <c r="BT927" i="1"/>
  <c r="BV926" i="1"/>
  <c r="BV927" i="1" s="1"/>
  <c r="CB794" i="1"/>
  <c r="CD793" i="1"/>
  <c r="CD794" i="1" s="1"/>
  <c r="AR1277" i="1"/>
  <c r="AT1276" i="1"/>
  <c r="AT1277" i="1" s="1"/>
  <c r="BZ457" i="1"/>
  <c r="BZ458" i="1" s="1"/>
  <c r="BX458" i="1"/>
  <c r="CB703" i="1"/>
  <c r="CD702" i="1"/>
  <c r="CD703" i="1" s="1"/>
  <c r="AP737" i="1"/>
  <c r="AP738" i="1" s="1"/>
  <c r="AN738" i="1"/>
  <c r="BX745" i="1"/>
  <c r="BZ744" i="1"/>
  <c r="BZ745" i="1" s="1"/>
  <c r="AJ1018" i="1"/>
  <c r="AL1017" i="1"/>
  <c r="AL1018" i="1" s="1"/>
  <c r="BR520" i="1"/>
  <c r="BR521" i="1" s="1"/>
  <c r="BP521" i="1"/>
  <c r="J429" i="1"/>
  <c r="J430" i="1" s="1"/>
  <c r="H430" i="1"/>
  <c r="CD2235" i="1"/>
  <c r="CD2236" i="1" s="1"/>
  <c r="CB2236" i="1"/>
  <c r="AB1872" i="1"/>
  <c r="AD1871" i="1"/>
  <c r="AD1872" i="1" s="1"/>
  <c r="BN2102" i="1"/>
  <c r="BN2103" i="1" s="1"/>
  <c r="BL2103" i="1"/>
  <c r="AJ2285" i="1"/>
  <c r="AL2284" i="1"/>
  <c r="AL2285" i="1" s="1"/>
  <c r="P388" i="1"/>
  <c r="R387" i="1"/>
  <c r="R388" i="1" s="1"/>
  <c r="J2501" i="1"/>
  <c r="J2502" i="1" s="1"/>
  <c r="H2502" i="1"/>
  <c r="BB1857" i="1"/>
  <c r="BB1858" i="1" s="1"/>
  <c r="AZ1858" i="1"/>
  <c r="BH941" i="1"/>
  <c r="BJ940" i="1"/>
  <c r="BJ941" i="1" s="1"/>
  <c r="BT1053" i="1"/>
  <c r="BV1052" i="1"/>
  <c r="BV1053" i="1" s="1"/>
  <c r="BP1445" i="1"/>
  <c r="BR1444" i="1"/>
  <c r="BR1445" i="1" s="1"/>
  <c r="AN1620" i="1"/>
  <c r="AP1619" i="1"/>
  <c r="AP1620" i="1" s="1"/>
  <c r="J2312" i="1"/>
  <c r="J2313" i="1" s="1"/>
  <c r="H2313" i="1"/>
  <c r="CH1311" i="1"/>
  <c r="CH1312" i="1" s="1"/>
  <c r="CF1312" i="1"/>
  <c r="AZ542" i="1"/>
  <c r="BB541" i="1"/>
  <c r="BB542" i="1" s="1"/>
  <c r="Z2417" i="1"/>
  <c r="Z2418" i="1" s="1"/>
  <c r="X2418" i="1"/>
  <c r="X1746" i="1"/>
  <c r="Z1745" i="1"/>
  <c r="Z1746" i="1" s="1"/>
  <c r="AR1809" i="1"/>
  <c r="AT1808" i="1"/>
  <c r="AT1809" i="1" s="1"/>
  <c r="CB1767" i="1"/>
  <c r="CD1766" i="1"/>
  <c r="CD1767" i="1" s="1"/>
  <c r="BH1305" i="1"/>
  <c r="BJ1304" i="1"/>
  <c r="BJ1305" i="1" s="1"/>
  <c r="CF1270" i="1"/>
  <c r="CH1269" i="1"/>
  <c r="CH1270" i="1" s="1"/>
  <c r="AT1962" i="1"/>
  <c r="AT1963" i="1" s="1"/>
  <c r="AR1963" i="1"/>
  <c r="Z1577" i="1"/>
  <c r="Z1578" i="1" s="1"/>
  <c r="X1578" i="1"/>
  <c r="BD2572" i="1"/>
  <c r="BF2571" i="1"/>
  <c r="BF2572" i="1" s="1"/>
  <c r="BJ1402" i="1"/>
  <c r="BJ1403" i="1" s="1"/>
  <c r="BH1403" i="1"/>
  <c r="T409" i="1"/>
  <c r="V408" i="1"/>
  <c r="V409" i="1" s="1"/>
  <c r="AZ1851" i="1"/>
  <c r="BB1850" i="1"/>
  <c r="BB1851" i="1" s="1"/>
  <c r="BX1256" i="1"/>
  <c r="BZ1255" i="1"/>
  <c r="BZ1256" i="1" s="1"/>
  <c r="V387" i="1"/>
  <c r="V388" i="1" s="1"/>
  <c r="T388" i="1"/>
  <c r="AV1914" i="1"/>
  <c r="AX1913" i="1"/>
  <c r="AX1914" i="1" s="1"/>
  <c r="BJ1423" i="1"/>
  <c r="BJ1424" i="1" s="1"/>
  <c r="BH1424" i="1"/>
  <c r="BL619" i="1"/>
  <c r="BN618" i="1"/>
  <c r="BN619" i="1" s="1"/>
  <c r="CD2361" i="1"/>
  <c r="CD2362" i="1" s="1"/>
  <c r="CB2362" i="1"/>
  <c r="CD2256" i="1"/>
  <c r="CD2257" i="1" s="1"/>
  <c r="CB2257" i="1"/>
  <c r="CH1157" i="1"/>
  <c r="CH1158" i="1" s="1"/>
  <c r="CF1158" i="1"/>
  <c r="CF2215" i="1"/>
  <c r="CH2214" i="1"/>
  <c r="CH2215" i="1" s="1"/>
  <c r="R345" i="1"/>
  <c r="R346" i="1" s="1"/>
  <c r="P346" i="1"/>
  <c r="T584" i="1"/>
  <c r="V583" i="1"/>
  <c r="V584" i="1" s="1"/>
  <c r="AZ2397" i="1"/>
  <c r="BB2396" i="1"/>
  <c r="BB2397" i="1" s="1"/>
  <c r="BX1515" i="1"/>
  <c r="BZ1514" i="1"/>
  <c r="BZ1515" i="1" s="1"/>
  <c r="BD2348" i="1"/>
  <c r="BF2347" i="1"/>
  <c r="BF2348" i="1" s="1"/>
  <c r="AN2236" i="1"/>
  <c r="AP2235" i="1"/>
  <c r="AP2236" i="1" s="1"/>
  <c r="CB990" i="1"/>
  <c r="CD989" i="1"/>
  <c r="CD990" i="1" s="1"/>
  <c r="AT2571" i="1"/>
  <c r="AT2572" i="1" s="1"/>
  <c r="AR2572" i="1"/>
  <c r="J2466" i="1"/>
  <c r="J2467" i="1" s="1"/>
  <c r="H2467" i="1"/>
  <c r="AH569" i="1"/>
  <c r="AH570" i="1" s="1"/>
  <c r="AF570" i="1"/>
  <c r="AR2362" i="1"/>
  <c r="AT2361" i="1"/>
  <c r="AT2362" i="1" s="1"/>
  <c r="CF1354" i="1"/>
  <c r="CH1353" i="1"/>
  <c r="CH1354" i="1" s="1"/>
  <c r="BT1144" i="1"/>
  <c r="BV1143" i="1"/>
  <c r="BV1144" i="1" s="1"/>
  <c r="AV2159" i="1"/>
  <c r="AX2158" i="1"/>
  <c r="AX2159" i="1" s="1"/>
  <c r="BR1290" i="1"/>
  <c r="BR1291" i="1" s="1"/>
  <c r="BP1291" i="1"/>
  <c r="AP2347" i="1"/>
  <c r="AP2348" i="1" s="1"/>
  <c r="AN2348" i="1"/>
  <c r="AP2410" i="1"/>
  <c r="AP2411" i="1" s="1"/>
  <c r="AN2411" i="1"/>
  <c r="BZ1997" i="1"/>
  <c r="BZ1998" i="1" s="1"/>
  <c r="BX1998" i="1"/>
  <c r="Z1801" i="1"/>
  <c r="Z1802" i="1" s="1"/>
  <c r="X1802" i="1"/>
  <c r="CF1949" i="1"/>
  <c r="CH1948" i="1"/>
  <c r="CH1949" i="1" s="1"/>
  <c r="J492" i="1"/>
  <c r="J493" i="1" s="1"/>
  <c r="H493" i="1"/>
  <c r="AP1633" i="1"/>
  <c r="AP1634" i="1" s="1"/>
  <c r="AN1634" i="1"/>
  <c r="AZ290" i="1"/>
  <c r="BB289" i="1"/>
  <c r="BB290" i="1" s="1"/>
  <c r="BP1011" i="1"/>
  <c r="BR1010" i="1"/>
  <c r="BR1011" i="1" s="1"/>
  <c r="BX2369" i="1"/>
  <c r="BZ2368" i="1"/>
  <c r="BZ2369" i="1" s="1"/>
  <c r="AV1606" i="1"/>
  <c r="AX1605" i="1"/>
  <c r="AX1606" i="1" s="1"/>
  <c r="BZ1101" i="1"/>
  <c r="BZ1102" i="1" s="1"/>
  <c r="BX1102" i="1"/>
  <c r="BH2054" i="1"/>
  <c r="BJ2053" i="1"/>
  <c r="BJ2054" i="1" s="1"/>
  <c r="BD2565" i="1"/>
  <c r="BF2564" i="1"/>
  <c r="BF2565" i="1" s="1"/>
  <c r="AH2557" i="1"/>
  <c r="AH2558" i="1" s="1"/>
  <c r="AF2558" i="1"/>
  <c r="AT2137" i="1"/>
  <c r="AT2138" i="1" s="1"/>
  <c r="AR2138" i="1"/>
  <c r="Z2039" i="1"/>
  <c r="Z2040" i="1" s="1"/>
  <c r="X2040" i="1"/>
  <c r="AR1256" i="1"/>
  <c r="AT1255" i="1"/>
  <c r="AT1256" i="1" s="1"/>
  <c r="BB380" i="1"/>
  <c r="BB381" i="1" s="1"/>
  <c r="AZ381" i="1"/>
  <c r="BP892" i="1"/>
  <c r="BR891" i="1"/>
  <c r="BR892" i="1" s="1"/>
  <c r="AR745" i="1"/>
  <c r="AT744" i="1"/>
  <c r="AT745" i="1" s="1"/>
  <c r="AV1858" i="1"/>
  <c r="AX1857" i="1"/>
  <c r="AX1858" i="1" s="1"/>
  <c r="BB1752" i="1"/>
  <c r="BB1753" i="1" s="1"/>
  <c r="AZ1753" i="1"/>
  <c r="BJ1871" i="1"/>
  <c r="BJ1872" i="1" s="1"/>
  <c r="BH1872" i="1"/>
  <c r="CH2228" i="1"/>
  <c r="CH2229" i="1" s="1"/>
  <c r="CF2229" i="1"/>
  <c r="AZ1795" i="1"/>
  <c r="BB1794" i="1"/>
  <c r="BB1795" i="1" s="1"/>
  <c r="AX1269" i="1"/>
  <c r="AX1270" i="1" s="1"/>
  <c r="AV1270" i="1"/>
  <c r="X591" i="1"/>
  <c r="Z590" i="1"/>
  <c r="Z591" i="1" s="1"/>
  <c r="AB521" i="1"/>
  <c r="AD520" i="1"/>
  <c r="AD521" i="1" s="1"/>
  <c r="AR360" i="1"/>
  <c r="AT359" i="1"/>
  <c r="AT360" i="1" s="1"/>
  <c r="BF1234" i="1"/>
  <c r="BF1235" i="1" s="1"/>
  <c r="BD1235" i="1"/>
  <c r="AD2522" i="1"/>
  <c r="AD2523" i="1" s="1"/>
  <c r="AB2523" i="1"/>
  <c r="CF2334" i="1"/>
  <c r="CH2333" i="1"/>
  <c r="CH2334" i="1" s="1"/>
  <c r="BF1248" i="1"/>
  <c r="BF1249" i="1" s="1"/>
  <c r="BD1249" i="1"/>
  <c r="AP415" i="1"/>
  <c r="AP416" i="1" s="1"/>
  <c r="AN416" i="1"/>
  <c r="V1920" i="1"/>
  <c r="V1921" i="1" s="1"/>
  <c r="T1921" i="1"/>
  <c r="AX2424" i="1"/>
  <c r="AX2425" i="1" s="1"/>
  <c r="AV2425" i="1"/>
  <c r="BD2488" i="1"/>
  <c r="BF2487" i="1"/>
  <c r="BF2488" i="1" s="1"/>
  <c r="AH2172" i="1"/>
  <c r="AH2173" i="1" s="1"/>
  <c r="AF2173" i="1"/>
  <c r="BR849" i="1"/>
  <c r="BR850" i="1" s="1"/>
  <c r="BP850" i="1"/>
  <c r="BZ1388" i="1"/>
  <c r="BZ1389" i="1" s="1"/>
  <c r="BX1389" i="1"/>
  <c r="AR703" i="1"/>
  <c r="AT702" i="1"/>
  <c r="AT703" i="1" s="1"/>
  <c r="AZ423" i="1"/>
  <c r="BB422" i="1"/>
  <c r="BB423" i="1" s="1"/>
  <c r="BL2201" i="1"/>
  <c r="BN2200" i="1"/>
  <c r="BN2201" i="1" s="1"/>
  <c r="AT380" i="1"/>
  <c r="AT381" i="1" s="1"/>
  <c r="AR381" i="1"/>
  <c r="X1599" i="1"/>
  <c r="Z1598" i="1"/>
  <c r="Z1599" i="1" s="1"/>
  <c r="AT1997" i="1"/>
  <c r="AT1998" i="1" s="1"/>
  <c r="AR1998" i="1"/>
  <c r="BZ877" i="1"/>
  <c r="BZ878" i="1" s="1"/>
  <c r="BX878" i="1"/>
  <c r="BP668" i="1"/>
  <c r="BR667" i="1"/>
  <c r="BR668" i="1" s="1"/>
  <c r="BZ583" i="1"/>
  <c r="BZ584" i="1" s="1"/>
  <c r="BX584" i="1"/>
  <c r="H1970" i="1"/>
  <c r="J1969" i="1"/>
  <c r="J1970" i="1" s="1"/>
  <c r="R2417" i="1"/>
  <c r="R2418" i="1" s="1"/>
  <c r="P2418" i="1"/>
  <c r="X2250" i="1"/>
  <c r="Z2249" i="1"/>
  <c r="Z2250" i="1" s="1"/>
  <c r="BL1634" i="1"/>
  <c r="BN1633" i="1"/>
  <c r="BN1634" i="1" s="1"/>
  <c r="AX2396" i="1"/>
  <c r="AX2397" i="1" s="1"/>
  <c r="AV2397" i="1"/>
  <c r="CB1963" i="1"/>
  <c r="CD1962" i="1"/>
  <c r="CD1963" i="1" s="1"/>
  <c r="CB2516" i="1"/>
  <c r="CD2515" i="1"/>
  <c r="CD2516" i="1" s="1"/>
  <c r="BD1319" i="1"/>
  <c r="BF1318" i="1"/>
  <c r="BF1319" i="1" s="1"/>
  <c r="AP2585" i="1"/>
  <c r="AP2586" i="1" s="1"/>
  <c r="AN2586" i="1"/>
  <c r="BP864" i="1"/>
  <c r="BR863" i="1"/>
  <c r="BR864" i="1" s="1"/>
  <c r="AZ1627" i="1"/>
  <c r="BB1626" i="1"/>
  <c r="BB1627" i="1" s="1"/>
  <c r="BX640" i="1"/>
  <c r="BZ639" i="1"/>
  <c r="BZ640" i="1" s="1"/>
  <c r="CD667" i="1"/>
  <c r="CD668" i="1" s="1"/>
  <c r="CB668" i="1"/>
  <c r="R1185" i="1"/>
  <c r="R1186" i="1" s="1"/>
  <c r="P1186" i="1"/>
  <c r="CF1081" i="1"/>
  <c r="CH1080" i="1"/>
  <c r="CH1081" i="1" s="1"/>
  <c r="BF793" i="1"/>
  <c r="BF794" i="1" s="1"/>
  <c r="BD794" i="1"/>
  <c r="BR1199" i="1"/>
  <c r="BR1200" i="1" s="1"/>
  <c r="BP1200" i="1"/>
  <c r="X1760" i="1"/>
  <c r="Z1759" i="1"/>
  <c r="Z1760" i="1" s="1"/>
  <c r="CB2411" i="1"/>
  <c r="CD2410" i="1"/>
  <c r="CD2411" i="1" s="1"/>
  <c r="AN2299" i="1"/>
  <c r="AP2298" i="1"/>
  <c r="AP2299" i="1" s="1"/>
  <c r="AR1921" i="1"/>
  <c r="AT1920" i="1"/>
  <c r="AT1921" i="1" s="1"/>
  <c r="AF1529" i="1"/>
  <c r="AH1528" i="1"/>
  <c r="AH1529" i="1" s="1"/>
  <c r="BX2124" i="1"/>
  <c r="BZ2123" i="1"/>
  <c r="BZ2124" i="1" s="1"/>
  <c r="CH2585" i="1"/>
  <c r="CH2586" i="1" s="1"/>
  <c r="CF2586" i="1"/>
  <c r="AV1102" i="1"/>
  <c r="AX1101" i="1"/>
  <c r="AX1102" i="1" s="1"/>
  <c r="CF1977" i="1"/>
  <c r="CH1976" i="1"/>
  <c r="CH1977" i="1" s="1"/>
  <c r="BR933" i="1"/>
  <c r="BR934" i="1" s="1"/>
  <c r="BP934" i="1"/>
  <c r="CB2327" i="1"/>
  <c r="CD2326" i="1"/>
  <c r="CD2327" i="1" s="1"/>
  <c r="AV1396" i="1"/>
  <c r="AX1395" i="1"/>
  <c r="AX1396" i="1" s="1"/>
  <c r="AZ1389" i="1"/>
  <c r="BB1388" i="1"/>
  <c r="BB1389" i="1" s="1"/>
  <c r="BH2565" i="1"/>
  <c r="BJ2564" i="1"/>
  <c r="BJ2565" i="1" s="1"/>
  <c r="AV1494" i="1"/>
  <c r="AX1493" i="1"/>
  <c r="AX1494" i="1" s="1"/>
  <c r="R352" i="1"/>
  <c r="R353" i="1" s="1"/>
  <c r="P353" i="1"/>
  <c r="CD2522" i="1"/>
  <c r="CD2523" i="1" s="1"/>
  <c r="CB2523" i="1"/>
  <c r="CD2200" i="1"/>
  <c r="CD2201" i="1" s="1"/>
  <c r="CB2201" i="1"/>
  <c r="AV1116" i="1"/>
  <c r="AX1115" i="1"/>
  <c r="AX1116" i="1" s="1"/>
  <c r="J1234" i="1"/>
  <c r="J1235" i="1" s="1"/>
  <c r="H1235" i="1"/>
  <c r="AL2487" i="1"/>
  <c r="AL2488" i="1" s="1"/>
  <c r="AJ2488" i="1"/>
  <c r="AP646" i="1"/>
  <c r="AP647" i="1" s="1"/>
  <c r="AN647" i="1"/>
  <c r="CB332" i="1"/>
  <c r="CD331" i="1"/>
  <c r="CD332" i="1" s="1"/>
  <c r="BN576" i="1"/>
  <c r="BN577" i="1" s="1"/>
  <c r="BL577" i="1"/>
  <c r="BR464" i="1"/>
  <c r="BR465" i="1" s="1"/>
  <c r="BP465" i="1"/>
  <c r="AN1921" i="1"/>
  <c r="AP1920" i="1"/>
  <c r="AP1921" i="1" s="1"/>
  <c r="AN2040" i="1"/>
  <c r="AP2039" i="1"/>
  <c r="AP2040" i="1" s="1"/>
  <c r="AV1683" i="1"/>
  <c r="AX1682" i="1"/>
  <c r="AX1683" i="1" s="1"/>
  <c r="AL611" i="1"/>
  <c r="AL612" i="1" s="1"/>
  <c r="AJ612" i="1"/>
  <c r="CD1192" i="1"/>
  <c r="CD1193" i="1" s="1"/>
  <c r="CB1193" i="1"/>
  <c r="AR2208" i="1"/>
  <c r="AT2207" i="1"/>
  <c r="AT2208" i="1" s="1"/>
  <c r="BJ730" i="1"/>
  <c r="BJ731" i="1" s="1"/>
  <c r="BH731" i="1"/>
  <c r="AT1766" i="1"/>
  <c r="AT1767" i="1" s="1"/>
  <c r="AR1767" i="1"/>
  <c r="BP395" i="1"/>
  <c r="BR394" i="1"/>
  <c r="BR395" i="1" s="1"/>
  <c r="AT2557" i="1"/>
  <c r="AT2558" i="1" s="1"/>
  <c r="AR2558" i="1"/>
  <c r="BX1004" i="1"/>
  <c r="BZ1003" i="1"/>
  <c r="BZ1004" i="1" s="1"/>
  <c r="BP1417" i="1"/>
  <c r="BR1416" i="1"/>
  <c r="BR1417" i="1" s="1"/>
  <c r="CD1465" i="1"/>
  <c r="CD1466" i="1" s="1"/>
  <c r="CB1466" i="1"/>
  <c r="AT2214" i="1"/>
  <c r="AT2215" i="1" s="1"/>
  <c r="AR2215" i="1"/>
  <c r="AD2515" i="1"/>
  <c r="AD2516" i="1" s="1"/>
  <c r="AB2516" i="1"/>
  <c r="BZ415" i="1"/>
  <c r="BZ416" i="1" s="1"/>
  <c r="BX416" i="1"/>
  <c r="BX2068" i="1"/>
  <c r="BZ2067" i="1"/>
  <c r="BZ2068" i="1" s="1"/>
  <c r="CH2046" i="1"/>
  <c r="CH2047" i="1" s="1"/>
  <c r="CF2047" i="1"/>
  <c r="AV283" i="1"/>
  <c r="AX282" i="1"/>
  <c r="AX283" i="1" s="1"/>
  <c r="BJ1150" i="1"/>
  <c r="BJ1151" i="1" s="1"/>
  <c r="BH1151" i="1"/>
  <c r="AF2313" i="1"/>
  <c r="AH2312" i="1"/>
  <c r="AH2313" i="1" s="1"/>
  <c r="BT2411" i="1"/>
  <c r="BV2410" i="1"/>
  <c r="BV2411" i="1" s="1"/>
  <c r="AR2439" i="1"/>
  <c r="AT2438" i="1"/>
  <c r="AT2439" i="1" s="1"/>
  <c r="AR2600" i="1"/>
  <c r="AT2599" i="1"/>
  <c r="AT2600" i="1" s="1"/>
  <c r="BP780" i="1"/>
  <c r="BR779" i="1"/>
  <c r="BR780" i="1" s="1"/>
  <c r="BP2502" i="1"/>
  <c r="BR2501" i="1"/>
  <c r="BR2502" i="1" s="1"/>
  <c r="AN1837" i="1"/>
  <c r="AP1836" i="1"/>
  <c r="AP1837" i="1" s="1"/>
  <c r="BN786" i="1"/>
  <c r="BN787" i="1" s="1"/>
  <c r="BL787" i="1"/>
  <c r="Z926" i="1"/>
  <c r="Z927" i="1" s="1"/>
  <c r="X927" i="1"/>
  <c r="V1059" i="1"/>
  <c r="V1060" i="1" s="1"/>
  <c r="T1060" i="1"/>
  <c r="BH1053" i="1"/>
  <c r="BJ1052" i="1"/>
  <c r="BJ1053" i="1" s="1"/>
  <c r="AD597" i="1"/>
  <c r="AD598" i="1" s="1"/>
  <c r="AB598" i="1"/>
  <c r="CB1123" i="1"/>
  <c r="CD1122" i="1"/>
  <c r="CD1123" i="1" s="1"/>
  <c r="H983" i="1"/>
  <c r="J982" i="1"/>
  <c r="J983" i="1" s="1"/>
  <c r="BV702" i="1"/>
  <c r="BV703" i="1" s="1"/>
  <c r="BT703" i="1"/>
  <c r="BH738" i="1"/>
  <c r="BJ737" i="1"/>
  <c r="BJ738" i="1" s="1"/>
  <c r="AD1059" i="1"/>
  <c r="AD1060" i="1" s="1"/>
  <c r="AB1060" i="1"/>
  <c r="BH374" i="1"/>
  <c r="BJ373" i="1"/>
  <c r="BJ374" i="1" s="1"/>
  <c r="AT1472" i="1"/>
  <c r="AT1473" i="1" s="1"/>
  <c r="AR1473" i="1"/>
  <c r="AV2138" i="1"/>
  <c r="AX2137" i="1"/>
  <c r="AX2138" i="1" s="1"/>
  <c r="Z2438" i="1"/>
  <c r="Z2439" i="1" s="1"/>
  <c r="X2439" i="1"/>
  <c r="BL1886" i="1"/>
  <c r="BN1885" i="1"/>
  <c r="BN1886" i="1" s="1"/>
  <c r="AF2180" i="1"/>
  <c r="AH2179" i="1"/>
  <c r="AH2180" i="1" s="1"/>
  <c r="AJ829" i="1"/>
  <c r="AL828" i="1"/>
  <c r="AL829" i="1" s="1"/>
  <c r="BX2537" i="1"/>
  <c r="BZ2536" i="1"/>
  <c r="BZ2537" i="1" s="1"/>
  <c r="AZ395" i="1"/>
  <c r="BB394" i="1"/>
  <c r="BB395" i="1" s="1"/>
  <c r="BD451" i="1"/>
  <c r="BF450" i="1"/>
  <c r="BF451" i="1" s="1"/>
  <c r="BL1879" i="1"/>
  <c r="BN1878" i="1"/>
  <c r="BN1879" i="1" s="1"/>
  <c r="AV1711" i="1"/>
  <c r="AX1710" i="1"/>
  <c r="AX1711" i="1" s="1"/>
  <c r="Z1948" i="1"/>
  <c r="Z1949" i="1" s="1"/>
  <c r="X1949" i="1"/>
  <c r="BH2257" i="1"/>
  <c r="BJ2256" i="1"/>
  <c r="BJ2257" i="1" s="1"/>
  <c r="BX2418" i="1"/>
  <c r="BZ2417" i="1"/>
  <c r="BZ2418" i="1" s="1"/>
  <c r="H1676" i="1"/>
  <c r="J1675" i="1"/>
  <c r="J1676" i="1" s="1"/>
  <c r="AL779" i="1"/>
  <c r="AL780" i="1" s="1"/>
  <c r="AJ780" i="1"/>
  <c r="BF2466" i="1"/>
  <c r="BF2467" i="1" s="1"/>
  <c r="BD2467" i="1"/>
  <c r="T2551" i="1"/>
  <c r="V2550" i="1"/>
  <c r="V2551" i="1" s="1"/>
  <c r="CH2277" i="1"/>
  <c r="CH2278" i="1" s="1"/>
  <c r="CF2278" i="1"/>
  <c r="CH1668" i="1"/>
  <c r="CH1669" i="1" s="1"/>
  <c r="CF1669" i="1"/>
  <c r="BR877" i="1"/>
  <c r="BR878" i="1" s="1"/>
  <c r="BP878" i="1"/>
  <c r="CD1472" i="1"/>
  <c r="CD1473" i="1" s="1"/>
  <c r="CB1473" i="1"/>
  <c r="BR1248" i="1"/>
  <c r="BR1249" i="1" s="1"/>
  <c r="BP1249" i="1"/>
  <c r="AL2382" i="1"/>
  <c r="AL2383" i="1" s="1"/>
  <c r="AJ2383" i="1"/>
  <c r="CD1206" i="1"/>
  <c r="CD1207" i="1" s="1"/>
  <c r="CB1207" i="1"/>
  <c r="BT1529" i="1"/>
  <c r="BV1528" i="1"/>
  <c r="BV1529" i="1" s="1"/>
  <c r="BJ2074" i="1"/>
  <c r="BJ2075" i="1" s="1"/>
  <c r="BH2075" i="1"/>
  <c r="X2117" i="1"/>
  <c r="Z2116" i="1"/>
  <c r="Z2117" i="1" s="1"/>
  <c r="T2117" i="1"/>
  <c r="V2116" i="1"/>
  <c r="V2117" i="1" s="1"/>
  <c r="BB1976" i="1"/>
  <c r="BB1977" i="1" s="1"/>
  <c r="AZ1977" i="1"/>
  <c r="BP2460" i="1"/>
  <c r="BR2459" i="1"/>
  <c r="BR2460" i="1" s="1"/>
  <c r="BH1858" i="1"/>
  <c r="BJ1857" i="1"/>
  <c r="BJ1858" i="1" s="1"/>
  <c r="BL1809" i="1"/>
  <c r="BN1808" i="1"/>
  <c r="BN1809" i="1" s="1"/>
  <c r="AL814" i="1"/>
  <c r="AL815" i="1" s="1"/>
  <c r="AJ815" i="1"/>
  <c r="CD352" i="1"/>
  <c r="CD353" i="1" s="1"/>
  <c r="CB353" i="1"/>
  <c r="V1626" i="1"/>
  <c r="V1627" i="1" s="1"/>
  <c r="T1627" i="1"/>
  <c r="BD2145" i="1"/>
  <c r="BF2144" i="1"/>
  <c r="BF2145" i="1" s="1"/>
  <c r="BV555" i="1"/>
  <c r="BV556" i="1" s="1"/>
  <c r="BT556" i="1"/>
  <c r="BJ604" i="1"/>
  <c r="BJ605" i="1" s="1"/>
  <c r="BH605" i="1"/>
  <c r="BH283" i="1"/>
  <c r="BJ282" i="1"/>
  <c r="BJ283" i="1" s="1"/>
  <c r="AL625" i="1"/>
  <c r="AL626" i="1" s="1"/>
  <c r="AJ626" i="1"/>
  <c r="AP2088" i="1"/>
  <c r="AP2089" i="1" s="1"/>
  <c r="AN2089" i="1"/>
  <c r="AN290" i="1"/>
  <c r="AP289" i="1"/>
  <c r="AP290" i="1" s="1"/>
  <c r="AB325" i="1"/>
  <c r="AD324" i="1"/>
  <c r="AD325" i="1" s="1"/>
  <c r="CD1857" i="1"/>
  <c r="CD1858" i="1" s="1"/>
  <c r="CB1858" i="1"/>
  <c r="X1459" i="1"/>
  <c r="Z1458" i="1"/>
  <c r="Z1459" i="1" s="1"/>
  <c r="CH814" i="1"/>
  <c r="CH815" i="1" s="1"/>
  <c r="CF815" i="1"/>
  <c r="BR1458" i="1"/>
  <c r="BR1459" i="1" s="1"/>
  <c r="BP1459" i="1"/>
  <c r="T444" i="1"/>
  <c r="V443" i="1"/>
  <c r="V444" i="1" s="1"/>
  <c r="BZ1864" i="1"/>
  <c r="BZ1865" i="1" s="1"/>
  <c r="BX1865" i="1"/>
  <c r="BN2599" i="1"/>
  <c r="BN2600" i="1" s="1"/>
  <c r="BL2600" i="1"/>
  <c r="BZ1528" i="1"/>
  <c r="BZ1529" i="1" s="1"/>
  <c r="BX1529" i="1"/>
  <c r="AH422" i="1"/>
  <c r="AH423" i="1" s="1"/>
  <c r="AF423" i="1"/>
  <c r="X1403" i="1"/>
  <c r="Z1402" i="1"/>
  <c r="Z1403" i="1" s="1"/>
  <c r="P1074" i="1"/>
  <c r="R1073" i="1"/>
  <c r="R1074" i="1" s="1"/>
  <c r="N2312" i="1"/>
  <c r="N2313" i="1" s="1"/>
  <c r="L2313" i="1"/>
  <c r="Z1913" i="1"/>
  <c r="Z1914" i="1" s="1"/>
  <c r="X1914" i="1"/>
  <c r="AD1080" i="1"/>
  <c r="AD1081" i="1" s="1"/>
  <c r="AB1081" i="1"/>
  <c r="AV1655" i="1"/>
  <c r="AX1654" i="1"/>
  <c r="AX1655" i="1" s="1"/>
  <c r="BV1626" i="1"/>
  <c r="BV1627" i="1" s="1"/>
  <c r="BT1627" i="1"/>
  <c r="BN2004" i="1"/>
  <c r="BN2005" i="1" s="1"/>
  <c r="BL2005" i="1"/>
  <c r="BD1942" i="1"/>
  <c r="BF1941" i="1"/>
  <c r="BF1942" i="1" s="1"/>
  <c r="BT1557" i="1"/>
  <c r="BV1556" i="1"/>
  <c r="BV1557" i="1" s="1"/>
  <c r="BF2228" i="1"/>
  <c r="BF2229" i="1" s="1"/>
  <c r="BD2229" i="1"/>
  <c r="CF1529" i="1"/>
  <c r="CH1528" i="1"/>
  <c r="CH1529" i="1" s="1"/>
  <c r="AV2306" i="1"/>
  <c r="AX2305" i="1"/>
  <c r="AX2306" i="1" s="1"/>
  <c r="BZ2480" i="1"/>
  <c r="BZ2481" i="1" s="1"/>
  <c r="BX2481" i="1"/>
  <c r="CD1913" i="1"/>
  <c r="CD1914" i="1" s="1"/>
  <c r="CB1914" i="1"/>
  <c r="N282" i="1"/>
  <c r="N283" i="1" s="1"/>
  <c r="L283" i="1"/>
  <c r="BB1801" i="1"/>
  <c r="BB1802" i="1" s="1"/>
  <c r="AZ1802" i="1"/>
  <c r="L1270" i="1"/>
  <c r="N1269" i="1"/>
  <c r="N1270" i="1" s="1"/>
  <c r="BN1689" i="1"/>
  <c r="BN1690" i="1" s="1"/>
  <c r="BL1690" i="1"/>
  <c r="R2361" i="1"/>
  <c r="R2362" i="1" s="1"/>
  <c r="P2362" i="1"/>
  <c r="R254" i="1"/>
  <c r="R255" i="1" s="1"/>
  <c r="P255" i="1"/>
  <c r="BL1396" i="1"/>
  <c r="BN1395" i="1"/>
  <c r="BN1396" i="1" s="1"/>
  <c r="AJ2446" i="1"/>
  <c r="AL2445" i="1"/>
  <c r="AL2446" i="1" s="1"/>
  <c r="CF2523" i="1"/>
  <c r="CH2522" i="1"/>
  <c r="CH2523" i="1" s="1"/>
  <c r="BP1452" i="1"/>
  <c r="BR1451" i="1"/>
  <c r="BR1452" i="1" s="1"/>
  <c r="CH1185" i="1"/>
  <c r="CH1186" i="1" s="1"/>
  <c r="CF1186" i="1"/>
  <c r="J2515" i="1"/>
  <c r="J2516" i="1" s="1"/>
  <c r="H2516" i="1"/>
  <c r="AX2291" i="1"/>
  <c r="AX2292" i="1" s="1"/>
  <c r="AV2292" i="1"/>
  <c r="BF1479" i="1"/>
  <c r="BF1480" i="1" s="1"/>
  <c r="BD1480" i="1"/>
  <c r="BB2088" i="1"/>
  <c r="BB2089" i="1" s="1"/>
  <c r="AZ2089" i="1"/>
  <c r="BV1598" i="1"/>
  <c r="BV1599" i="1" s="1"/>
  <c r="BT1599" i="1"/>
  <c r="AX303" i="1"/>
  <c r="AX304" i="1" s="1"/>
  <c r="AV304" i="1"/>
  <c r="AT1885" i="1"/>
  <c r="AT1886" i="1" s="1"/>
  <c r="AR1886" i="1"/>
  <c r="BF1899" i="1"/>
  <c r="BF1900" i="1" s="1"/>
  <c r="BD1900" i="1"/>
  <c r="AR367" i="1"/>
  <c r="AT366" i="1"/>
  <c r="AT367" i="1" s="1"/>
  <c r="AT1640" i="1"/>
  <c r="AT1641" i="1" s="1"/>
  <c r="AR1641" i="1"/>
  <c r="BF2151" i="1"/>
  <c r="BF2152" i="1" s="1"/>
  <c r="BD2152" i="1"/>
  <c r="CH1290" i="1"/>
  <c r="CH1291" i="1" s="1"/>
  <c r="CF1291" i="1"/>
  <c r="AX1409" i="1"/>
  <c r="AX1410" i="1" s="1"/>
  <c r="AV1410" i="1"/>
  <c r="N1087" i="1"/>
  <c r="N1088" i="1" s="1"/>
  <c r="L1088" i="1"/>
  <c r="BL2572" i="1"/>
  <c r="BN2571" i="1"/>
  <c r="BN2572" i="1" s="1"/>
  <c r="X1347" i="1"/>
  <c r="Z1346" i="1"/>
  <c r="Z1347" i="1" s="1"/>
  <c r="BP1158" i="1"/>
  <c r="BR1157" i="1"/>
  <c r="BR1158" i="1" s="1"/>
  <c r="L1165" i="1"/>
  <c r="N1164" i="1"/>
  <c r="N1165" i="1" s="1"/>
  <c r="H500" i="1"/>
  <c r="J499" i="1"/>
  <c r="J500" i="1" s="1"/>
  <c r="X1893" i="1"/>
  <c r="Z1892" i="1"/>
  <c r="Z1893" i="1" s="1"/>
  <c r="CH1346" i="1"/>
  <c r="CH1347" i="1" s="1"/>
  <c r="CF1347" i="1"/>
  <c r="BR1136" i="1"/>
  <c r="BR1137" i="1" s="1"/>
  <c r="BP1137" i="1"/>
  <c r="CD450" i="1"/>
  <c r="CD451" i="1" s="1"/>
  <c r="CB451" i="1"/>
  <c r="BD1529" i="1"/>
  <c r="BF1528" i="1"/>
  <c r="BF1529" i="1" s="1"/>
  <c r="BZ1745" i="1"/>
  <c r="BZ1746" i="1" s="1"/>
  <c r="BX1746" i="1"/>
  <c r="P2579" i="1"/>
  <c r="R2578" i="1"/>
  <c r="R2579" i="1" s="1"/>
  <c r="Z1031" i="1"/>
  <c r="Z1032" i="1" s="1"/>
  <c r="X1032" i="1"/>
  <c r="BL1116" i="1"/>
  <c r="BN1115" i="1"/>
  <c r="BN1116" i="1" s="1"/>
  <c r="BZ961" i="1"/>
  <c r="BZ962" i="1" s="1"/>
  <c r="BX962" i="1"/>
  <c r="AJ794" i="1"/>
  <c r="AL793" i="1"/>
  <c r="AL794" i="1" s="1"/>
  <c r="BP997" i="1"/>
  <c r="BR996" i="1"/>
  <c r="BR997" i="1" s="1"/>
  <c r="BB1556" i="1"/>
  <c r="BB1557" i="1" s="1"/>
  <c r="AZ1557" i="1"/>
  <c r="BH2383" i="1"/>
  <c r="BJ2382" i="1"/>
  <c r="BJ2383" i="1" s="1"/>
  <c r="BR821" i="1"/>
  <c r="BR822" i="1" s="1"/>
  <c r="BP822" i="1"/>
  <c r="BP437" i="1"/>
  <c r="BR436" i="1"/>
  <c r="BR437" i="1" s="1"/>
  <c r="BB2599" i="1"/>
  <c r="BB2600" i="1" s="1"/>
  <c r="AZ2600" i="1"/>
  <c r="CH296" i="1"/>
  <c r="CH297" i="1" s="1"/>
  <c r="CF297" i="1"/>
  <c r="AL926" i="1"/>
  <c r="AL927" i="1" s="1"/>
  <c r="AJ927" i="1"/>
  <c r="N1185" i="1"/>
  <c r="N1186" i="1" s="1"/>
  <c r="L1186" i="1"/>
  <c r="BV814" i="1"/>
  <c r="BV815" i="1" s="1"/>
  <c r="BT815" i="1"/>
  <c r="CD1262" i="1"/>
  <c r="CD1263" i="1" s="1"/>
  <c r="CB1263" i="1"/>
  <c r="BR450" i="1"/>
  <c r="BR451" i="1" s="1"/>
  <c r="BP451" i="1"/>
  <c r="CD345" i="1"/>
  <c r="CD346" i="1" s="1"/>
  <c r="CB346" i="1"/>
  <c r="AX996" i="1"/>
  <c r="AX997" i="1" s="1"/>
  <c r="AV997" i="1"/>
  <c r="BZ1521" i="1"/>
  <c r="BZ1522" i="1" s="1"/>
  <c r="BX1522" i="1"/>
  <c r="BD2012" i="1"/>
  <c r="BF2011" i="1"/>
  <c r="BF2012" i="1" s="1"/>
  <c r="X1711" i="1"/>
  <c r="Z1710" i="1"/>
  <c r="Z1711" i="1" s="1"/>
  <c r="L1480" i="1"/>
  <c r="N1479" i="1"/>
  <c r="N1480" i="1" s="1"/>
  <c r="AT373" i="1"/>
  <c r="AT374" i="1" s="1"/>
  <c r="AR374" i="1"/>
  <c r="AX1955" i="1"/>
  <c r="AX1956" i="1" s="1"/>
  <c r="AV1956" i="1"/>
  <c r="AZ2040" i="1"/>
  <c r="BB2039" i="1"/>
  <c r="BB2040" i="1" s="1"/>
  <c r="BR814" i="1"/>
  <c r="BR815" i="1" s="1"/>
  <c r="BP815" i="1"/>
  <c r="AR1116" i="1"/>
  <c r="AT1115" i="1"/>
  <c r="AT1116" i="1" s="1"/>
  <c r="BL1893" i="1"/>
  <c r="BN1892" i="1"/>
  <c r="BN1893" i="1" s="1"/>
  <c r="N1080" i="1"/>
  <c r="N1081" i="1" s="1"/>
  <c r="L1081" i="1"/>
  <c r="BN730" i="1"/>
  <c r="BN731" i="1" s="1"/>
  <c r="BL731" i="1"/>
  <c r="T1970" i="1"/>
  <c r="V1969" i="1"/>
  <c r="V1970" i="1" s="1"/>
  <c r="BD2089" i="1"/>
  <c r="BF2088" i="1"/>
  <c r="BF2089" i="1" s="1"/>
  <c r="CF598" i="1"/>
  <c r="CH597" i="1"/>
  <c r="CH598" i="1" s="1"/>
  <c r="AP2137" i="1"/>
  <c r="AP2138" i="1" s="1"/>
  <c r="AN2138" i="1"/>
  <c r="AB1235" i="1"/>
  <c r="AD1234" i="1"/>
  <c r="AD1235" i="1" s="1"/>
  <c r="BX1242" i="1"/>
  <c r="BZ1241" i="1"/>
  <c r="BZ1242" i="1" s="1"/>
  <c r="BH367" i="1"/>
  <c r="BJ366" i="1"/>
  <c r="BJ367" i="1" s="1"/>
  <c r="T2019" i="1"/>
  <c r="V2018" i="1"/>
  <c r="V2019" i="1" s="1"/>
  <c r="AR2488" i="1"/>
  <c r="AT2487" i="1"/>
  <c r="AT2488" i="1" s="1"/>
  <c r="BT2453" i="1"/>
  <c r="BV2452" i="1"/>
  <c r="BV2453" i="1" s="1"/>
  <c r="BX1599" i="1"/>
  <c r="BZ1598" i="1"/>
  <c r="BZ1599" i="1" s="1"/>
  <c r="BJ1542" i="1"/>
  <c r="BJ1543" i="1" s="1"/>
  <c r="BH1543" i="1"/>
  <c r="BP1221" i="1"/>
  <c r="BR1220" i="1"/>
  <c r="BR1221" i="1" s="1"/>
  <c r="AV906" i="1"/>
  <c r="AX905" i="1"/>
  <c r="AX906" i="1" s="1"/>
  <c r="BB1241" i="1"/>
  <c r="BB1242" i="1" s="1"/>
  <c r="AZ1242" i="1"/>
  <c r="BV1003" i="1"/>
  <c r="BV1004" i="1" s="1"/>
  <c r="BT1004" i="1"/>
  <c r="AZ969" i="1"/>
  <c r="BB968" i="1"/>
  <c r="BB969" i="1" s="1"/>
  <c r="CH842" i="1"/>
  <c r="CH843" i="1" s="1"/>
  <c r="CF843" i="1"/>
  <c r="BH1417" i="1"/>
  <c r="BJ1416" i="1"/>
  <c r="BJ1417" i="1" s="1"/>
  <c r="BH1228" i="1"/>
  <c r="BJ1227" i="1"/>
  <c r="BJ1228" i="1" s="1"/>
  <c r="CD1374" i="1"/>
  <c r="CD1375" i="1" s="1"/>
  <c r="CB1375" i="1"/>
  <c r="AZ2369" i="1"/>
  <c r="BB2368" i="1"/>
  <c r="BB2369" i="1" s="1"/>
  <c r="AV2250" i="1"/>
  <c r="AX2249" i="1"/>
  <c r="AX2250" i="1" s="1"/>
  <c r="BB2508" i="1"/>
  <c r="BB2509" i="1" s="1"/>
  <c r="AZ2509" i="1"/>
  <c r="AT1934" i="1"/>
  <c r="AT1935" i="1" s="1"/>
  <c r="AR1935" i="1"/>
  <c r="CD2340" i="1"/>
  <c r="CD2341" i="1" s="1"/>
  <c r="CB2341" i="1"/>
  <c r="X1977" i="1"/>
  <c r="Z1976" i="1"/>
  <c r="Z1977" i="1" s="1"/>
  <c r="L1473" i="1"/>
  <c r="N1472" i="1"/>
  <c r="N1473" i="1" s="1"/>
  <c r="BJ695" i="1"/>
  <c r="BJ696" i="1" s="1"/>
  <c r="BH696" i="1"/>
  <c r="P976" i="1"/>
  <c r="R975" i="1"/>
  <c r="R976" i="1" s="1"/>
  <c r="BR1038" i="1"/>
  <c r="BR1039" i="1" s="1"/>
  <c r="BP1039" i="1"/>
  <c r="AT1094" i="1"/>
  <c r="AT1095" i="1" s="1"/>
  <c r="AR1095" i="1"/>
  <c r="AJ1053" i="1"/>
  <c r="AL1052" i="1"/>
  <c r="AL1053" i="1" s="1"/>
  <c r="CF689" i="1"/>
  <c r="CH688" i="1"/>
  <c r="CH689" i="1" s="1"/>
  <c r="BL325" i="1"/>
  <c r="BN324" i="1"/>
  <c r="BN325" i="1" s="1"/>
  <c r="CH1689" i="1"/>
  <c r="CH1690" i="1" s="1"/>
  <c r="CF1690" i="1"/>
  <c r="CB710" i="1"/>
  <c r="CD709" i="1"/>
  <c r="CD710" i="1" s="1"/>
  <c r="BV1311" i="1"/>
  <c r="BV1312" i="1" s="1"/>
  <c r="BT1312" i="1"/>
  <c r="AZ2208" i="1"/>
  <c r="BB2207" i="1"/>
  <c r="BB2208" i="1" s="1"/>
  <c r="AR1893" i="1"/>
  <c r="AT1892" i="1"/>
  <c r="AT1893" i="1" s="1"/>
  <c r="BJ478" i="1"/>
  <c r="BJ479" i="1" s="1"/>
  <c r="BH479" i="1"/>
  <c r="CB283" i="1"/>
  <c r="CD282" i="1"/>
  <c r="CD283" i="1" s="1"/>
  <c r="AX1248" i="1"/>
  <c r="AX1249" i="1" s="1"/>
  <c r="AV1249" i="1"/>
  <c r="BV1094" i="1"/>
  <c r="BV1095" i="1" s="1"/>
  <c r="BT1095" i="1"/>
  <c r="AP1535" i="1"/>
  <c r="AP1536" i="1" s="1"/>
  <c r="AN1536" i="1"/>
  <c r="CD856" i="1"/>
  <c r="CD857" i="1" s="1"/>
  <c r="CB857" i="1"/>
  <c r="H899" i="1"/>
  <c r="J898" i="1"/>
  <c r="J899" i="1" s="1"/>
  <c r="BX1697" i="1"/>
  <c r="BZ1696" i="1"/>
  <c r="BZ1697" i="1" s="1"/>
  <c r="CB962" i="1"/>
  <c r="CD961" i="1"/>
  <c r="CD962" i="1" s="1"/>
  <c r="AN892" i="1"/>
  <c r="AP891" i="1"/>
  <c r="AP892" i="1" s="1"/>
  <c r="BZ1339" i="1"/>
  <c r="BZ1340" i="1" s="1"/>
  <c r="BX1340" i="1"/>
  <c r="BJ1983" i="1"/>
  <c r="BJ1984" i="1" s="1"/>
  <c r="BH1984" i="1"/>
  <c r="CB682" i="1"/>
  <c r="CD681" i="1"/>
  <c r="CD682" i="1" s="1"/>
  <c r="BL2117" i="1"/>
  <c r="BN2116" i="1"/>
  <c r="BN2117" i="1" s="1"/>
  <c r="AR2187" i="1"/>
  <c r="AT2186" i="1"/>
  <c r="AT2187" i="1" s="1"/>
  <c r="CD2319" i="1"/>
  <c r="CD2320" i="1" s="1"/>
  <c r="CB2320" i="1"/>
  <c r="BF464" i="1"/>
  <c r="BF465" i="1" s="1"/>
  <c r="BD465" i="1"/>
  <c r="AH716" i="1"/>
  <c r="AH717" i="1" s="1"/>
  <c r="AF717" i="1"/>
  <c r="H2488" i="1"/>
  <c r="J2487" i="1"/>
  <c r="J2488" i="1" s="1"/>
  <c r="BR1150" i="1"/>
  <c r="BR1151" i="1" s="1"/>
  <c r="BP1151" i="1"/>
  <c r="BT1725" i="1"/>
  <c r="BV1724" i="1"/>
  <c r="BV1725" i="1" s="1"/>
  <c r="BF2354" i="1"/>
  <c r="BF2355" i="1" s="1"/>
  <c r="BD2355" i="1"/>
  <c r="J919" i="1"/>
  <c r="J920" i="1" s="1"/>
  <c r="H920" i="1"/>
  <c r="AH2263" i="1"/>
  <c r="AH2264" i="1" s="1"/>
  <c r="AF2264" i="1"/>
  <c r="Z2074" i="1"/>
  <c r="Z2075" i="1" s="1"/>
  <c r="X2075" i="1"/>
  <c r="BR1591" i="1"/>
  <c r="BR1592" i="1" s="1"/>
  <c r="BP1592" i="1"/>
  <c r="L332" i="1"/>
  <c r="N331" i="1"/>
  <c r="N332" i="1" s="1"/>
  <c r="CB2145" i="1"/>
  <c r="CD2144" i="1"/>
  <c r="CD2145" i="1" s="1"/>
  <c r="BJ1171" i="1"/>
  <c r="BJ1172" i="1" s="1"/>
  <c r="BH1172" i="1"/>
  <c r="AL2263" i="1"/>
  <c r="AL2264" i="1" s="1"/>
  <c r="AJ2264" i="1"/>
  <c r="AF269" i="1"/>
  <c r="AH268" i="1"/>
  <c r="AH269" i="1" s="1"/>
  <c r="BP2411" i="1"/>
  <c r="BR2410" i="1"/>
  <c r="BR2411" i="1" s="1"/>
  <c r="BF2221" i="1"/>
  <c r="BF2222" i="1" s="1"/>
  <c r="BD2222" i="1"/>
  <c r="CD646" i="1"/>
  <c r="CD647" i="1" s="1"/>
  <c r="CB647" i="1"/>
  <c r="BR1325" i="1"/>
  <c r="BR1326" i="1" s="1"/>
  <c r="BP1326" i="1"/>
  <c r="AT2473" i="1"/>
  <c r="AT2474" i="1" s="1"/>
  <c r="AR2474" i="1"/>
  <c r="P423" i="1"/>
  <c r="R422" i="1"/>
  <c r="R423" i="1" s="1"/>
  <c r="R604" i="1"/>
  <c r="R605" i="1" s="1"/>
  <c r="P605" i="1"/>
  <c r="AV1599" i="1"/>
  <c r="AX1598" i="1"/>
  <c r="AX1599" i="1" s="1"/>
  <c r="H1284" i="1"/>
  <c r="J1283" i="1"/>
  <c r="J1284" i="1" s="1"/>
  <c r="R576" i="1"/>
  <c r="R577" i="1" s="1"/>
  <c r="P577" i="1"/>
  <c r="AZ2257" i="1"/>
  <c r="BB2256" i="1"/>
  <c r="BB2257" i="1" s="1"/>
  <c r="BN2123" i="1"/>
  <c r="BN2124" i="1" s="1"/>
  <c r="BL2124" i="1"/>
  <c r="BJ1976" i="1"/>
  <c r="BJ1977" i="1" s="1"/>
  <c r="BH1977" i="1"/>
  <c r="AX1808" i="1"/>
  <c r="AX1809" i="1" s="1"/>
  <c r="AV1809" i="1"/>
  <c r="AX2494" i="1"/>
  <c r="AX2495" i="1" s="1"/>
  <c r="AV2495" i="1"/>
  <c r="T381" i="1"/>
  <c r="V380" i="1"/>
  <c r="V381" i="1" s="1"/>
  <c r="BR2571" i="1"/>
  <c r="BR2572" i="1" s="1"/>
  <c r="BP2572" i="1"/>
  <c r="AF1382" i="1"/>
  <c r="AH1381" i="1"/>
  <c r="AH1382" i="1" s="1"/>
  <c r="BX2572" i="1"/>
  <c r="BZ2571" i="1"/>
  <c r="BZ2572" i="1" s="1"/>
  <c r="BJ1339" i="1"/>
  <c r="BJ1340" i="1" s="1"/>
  <c r="BH1340" i="1"/>
  <c r="CB1872" i="1"/>
  <c r="CD1871" i="1"/>
  <c r="CD1872" i="1" s="1"/>
  <c r="AJ2432" i="1"/>
  <c r="AL2431" i="1"/>
  <c r="AL2432" i="1" s="1"/>
  <c r="BP374" i="1"/>
  <c r="BR373" i="1"/>
  <c r="BR374" i="1" s="1"/>
  <c r="BB2116" i="1"/>
  <c r="BB2117" i="1" s="1"/>
  <c r="AZ2117" i="1"/>
  <c r="CH2375" i="1"/>
  <c r="CH2376" i="1" s="1"/>
  <c r="CF2376" i="1"/>
  <c r="AJ577" i="1"/>
  <c r="AL576" i="1"/>
  <c r="AL577" i="1" s="1"/>
  <c r="BB2515" i="1"/>
  <c r="BB2516" i="1" s="1"/>
  <c r="AZ2516" i="1"/>
  <c r="CD1864" i="1"/>
  <c r="CD1865" i="1" s="1"/>
  <c r="CB1865" i="1"/>
  <c r="AB388" i="1"/>
  <c r="AD387" i="1"/>
  <c r="AD388" i="1" s="1"/>
  <c r="J261" i="1"/>
  <c r="J262" i="1" s="1"/>
  <c r="H262" i="1"/>
  <c r="CH380" i="1"/>
  <c r="CH381" i="1" s="1"/>
  <c r="CF381" i="1"/>
  <c r="BR1094" i="1"/>
  <c r="BR1095" i="1" s="1"/>
  <c r="BP1095" i="1"/>
  <c r="BF2109" i="1"/>
  <c r="BF2110" i="1" s="1"/>
  <c r="BD2110" i="1"/>
  <c r="X2306" i="1"/>
  <c r="Z2305" i="1"/>
  <c r="Z2306" i="1" s="1"/>
  <c r="BP920" i="1"/>
  <c r="BR919" i="1"/>
  <c r="BR920" i="1" s="1"/>
  <c r="BN1318" i="1"/>
  <c r="BN1319" i="1" s="1"/>
  <c r="BL1319" i="1"/>
  <c r="X2061" i="1"/>
  <c r="Z2060" i="1"/>
  <c r="Z2061" i="1" s="1"/>
  <c r="BJ2039" i="1"/>
  <c r="BJ2040" i="1" s="1"/>
  <c r="BH2040" i="1"/>
  <c r="X325" i="1"/>
  <c r="Z324" i="1"/>
  <c r="Z325" i="1" s="1"/>
  <c r="AT2319" i="1"/>
  <c r="AT2320" i="1" s="1"/>
  <c r="AR2320" i="1"/>
  <c r="V254" i="1"/>
  <c r="V255" i="1" s="1"/>
  <c r="T255" i="1"/>
  <c r="AD1626" i="1"/>
  <c r="AD1627" i="1" s="1"/>
  <c r="AB1627" i="1"/>
  <c r="CH1472" i="1"/>
  <c r="CH1473" i="1" s="1"/>
  <c r="CF1473" i="1"/>
  <c r="H1025" i="1"/>
  <c r="J1024" i="1"/>
  <c r="J1025" i="1" s="1"/>
  <c r="BF1535" i="1"/>
  <c r="BF1536" i="1" s="1"/>
  <c r="BD1536" i="1"/>
  <c r="AR773" i="1"/>
  <c r="AT772" i="1"/>
  <c r="AT773" i="1" s="1"/>
  <c r="AR1704" i="1"/>
  <c r="AT1703" i="1"/>
  <c r="AT1704" i="1" s="1"/>
  <c r="AX1584" i="1"/>
  <c r="AX1585" i="1" s="1"/>
  <c r="AV1585" i="1"/>
  <c r="BT1025" i="1"/>
  <c r="BV1024" i="1"/>
  <c r="BV1025" i="1" s="1"/>
  <c r="AT268" i="1"/>
  <c r="AT269" i="1" s="1"/>
  <c r="AR269" i="1"/>
  <c r="CB2243" i="1"/>
  <c r="CD2242" i="1"/>
  <c r="CD2243" i="1" s="1"/>
  <c r="AZ1935" i="1"/>
  <c r="BB1934" i="1"/>
  <c r="BB1935" i="1" s="1"/>
  <c r="BL2586" i="1"/>
  <c r="BN2585" i="1"/>
  <c r="BN2586" i="1" s="1"/>
  <c r="CH1794" i="1"/>
  <c r="CH1795" i="1" s="1"/>
  <c r="CF1795" i="1"/>
  <c r="X2334" i="1"/>
  <c r="Z2333" i="1"/>
  <c r="Z2334" i="1" s="1"/>
  <c r="R429" i="1"/>
  <c r="R430" i="1" s="1"/>
  <c r="P430" i="1"/>
  <c r="AR1837" i="1"/>
  <c r="AT1836" i="1"/>
  <c r="AT1837" i="1" s="1"/>
  <c r="AV1466" i="1"/>
  <c r="AX1465" i="1"/>
  <c r="AX1466" i="1" s="1"/>
  <c r="L437" i="1"/>
  <c r="N436" i="1"/>
  <c r="N437" i="1" s="1"/>
  <c r="AD2494" i="1"/>
  <c r="AD2495" i="1" s="1"/>
  <c r="AB2495" i="1"/>
  <c r="BN1430" i="1"/>
  <c r="BN1431" i="1" s="1"/>
  <c r="BL1431" i="1"/>
  <c r="BZ2396" i="1"/>
  <c r="BZ2397" i="1" s="1"/>
  <c r="BX2397" i="1"/>
  <c r="CF1739" i="1"/>
  <c r="CH1738" i="1"/>
  <c r="CH1739" i="1" s="1"/>
  <c r="AL527" i="1"/>
  <c r="AL528" i="1" s="1"/>
  <c r="AJ528" i="1"/>
  <c r="AP394" i="1"/>
  <c r="AP395" i="1" s="1"/>
  <c r="AN395" i="1"/>
  <c r="AL2494" i="1"/>
  <c r="AL2495" i="1" s="1"/>
  <c r="AJ2495" i="1"/>
  <c r="AZ1998" i="1"/>
  <c r="BB1997" i="1"/>
  <c r="BB1998" i="1" s="1"/>
  <c r="AZ1634" i="1"/>
  <c r="BB1633" i="1"/>
  <c r="BB1634" i="1" s="1"/>
  <c r="BX2257" i="1"/>
  <c r="BZ2256" i="1"/>
  <c r="BZ2257" i="1" s="1"/>
  <c r="BT1921" i="1"/>
  <c r="BV1920" i="1"/>
  <c r="BV1921" i="1" s="1"/>
  <c r="AX1871" i="1"/>
  <c r="AX1872" i="1" s="1"/>
  <c r="AV1872" i="1"/>
  <c r="BB1668" i="1"/>
  <c r="BB1669" i="1" s="1"/>
  <c r="AZ1669" i="1"/>
  <c r="BT1396" i="1"/>
  <c r="BV1395" i="1"/>
  <c r="BV1396" i="1" s="1"/>
  <c r="BB1500" i="1"/>
  <c r="BB1501" i="1" s="1"/>
  <c r="AZ1501" i="1"/>
  <c r="V1045" i="1"/>
  <c r="V1046" i="1" s="1"/>
  <c r="T1046" i="1"/>
  <c r="BH1641" i="1"/>
  <c r="BJ1640" i="1"/>
  <c r="BJ1641" i="1" s="1"/>
  <c r="AZ794" i="1"/>
  <c r="BB793" i="1"/>
  <c r="BB794" i="1" s="1"/>
  <c r="AX1017" i="1"/>
  <c r="AX1018" i="1" s="1"/>
  <c r="AV1018" i="1"/>
  <c r="BJ1864" i="1"/>
  <c r="BJ1865" i="1" s="1"/>
  <c r="BH1865" i="1"/>
  <c r="AL2571" i="1"/>
  <c r="AL2572" i="1" s="1"/>
  <c r="AJ2572" i="1"/>
  <c r="CF801" i="1"/>
  <c r="CH800" i="1"/>
  <c r="CH801" i="1" s="1"/>
  <c r="CD1500" i="1"/>
  <c r="CD1501" i="1" s="1"/>
  <c r="CB1501" i="1"/>
  <c r="AJ2593" i="1"/>
  <c r="AL2592" i="1"/>
  <c r="AL2593" i="1" s="1"/>
  <c r="Z1731" i="1"/>
  <c r="Z1732" i="1" s="1"/>
  <c r="X1732" i="1"/>
  <c r="CH1577" i="1"/>
  <c r="CH1578" i="1" s="1"/>
  <c r="CF1578" i="1"/>
  <c r="AX2235" i="1"/>
  <c r="AX2236" i="1" s="1"/>
  <c r="AV2236" i="1"/>
  <c r="BD1585" i="1"/>
  <c r="BF1584" i="1"/>
  <c r="BF1585" i="1" s="1"/>
  <c r="CB521" i="1"/>
  <c r="CD520" i="1"/>
  <c r="CD521" i="1" s="1"/>
  <c r="AZ1956" i="1"/>
  <c r="BB1955" i="1"/>
  <c r="BB1956" i="1" s="1"/>
  <c r="BN1325" i="1"/>
  <c r="BN1326" i="1" s="1"/>
  <c r="BL1326" i="1"/>
  <c r="BL2306" i="1"/>
  <c r="BN2305" i="1"/>
  <c r="BN2306" i="1" s="1"/>
  <c r="CD1661" i="1"/>
  <c r="CD1662" i="1" s="1"/>
  <c r="CB1662" i="1"/>
  <c r="J961" i="1"/>
  <c r="J962" i="1" s="1"/>
  <c r="H962" i="1"/>
  <c r="CF696" i="1"/>
  <c r="CH695" i="1"/>
  <c r="CH696" i="1" s="1"/>
  <c r="CD2263" i="1"/>
  <c r="CD2264" i="1" s="1"/>
  <c r="CB2264" i="1"/>
  <c r="BZ940" i="1"/>
  <c r="BZ941" i="1" s="1"/>
  <c r="BX941" i="1"/>
  <c r="BZ513" i="1"/>
  <c r="BZ514" i="1" s="1"/>
  <c r="BX514" i="1"/>
  <c r="BN1465" i="1"/>
  <c r="BN1466" i="1" s="1"/>
  <c r="BL1466" i="1"/>
  <c r="BZ800" i="1"/>
  <c r="BZ801" i="1" s="1"/>
  <c r="BX801" i="1"/>
  <c r="N2606" i="1"/>
  <c r="N2607" i="1" s="1"/>
  <c r="L2607" i="1"/>
  <c r="Z1059" i="1"/>
  <c r="Z1060" i="1" s="1"/>
  <c r="X1060" i="1"/>
  <c r="AP2578" i="1"/>
  <c r="AP2579" i="1" s="1"/>
  <c r="AN2579" i="1"/>
  <c r="AB1676" i="1"/>
  <c r="AD1675" i="1"/>
  <c r="AD1676" i="1" s="1"/>
  <c r="X2523" i="1"/>
  <c r="Z2522" i="1"/>
  <c r="Z2523" i="1" s="1"/>
  <c r="AZ2285" i="1"/>
  <c r="BB2284" i="1"/>
  <c r="BB2285" i="1" s="1"/>
  <c r="AR2054" i="1"/>
  <c r="AT2053" i="1"/>
  <c r="AT2054" i="1" s="1"/>
  <c r="AZ1487" i="1"/>
  <c r="BB1486" i="1"/>
  <c r="BB1487" i="1" s="1"/>
  <c r="BN2207" i="1"/>
  <c r="BN2208" i="1" s="1"/>
  <c r="BL2208" i="1"/>
  <c r="AX2550" i="1"/>
  <c r="AX2551" i="1" s="1"/>
  <c r="AV2551" i="1"/>
  <c r="AV1578" i="1"/>
  <c r="AX1577" i="1"/>
  <c r="AX1578" i="1" s="1"/>
  <c r="BX2551" i="1"/>
  <c r="BZ2550" i="1"/>
  <c r="BZ2551" i="1" s="1"/>
  <c r="AR2194" i="1"/>
  <c r="AT2193" i="1"/>
  <c r="AT2194" i="1" s="1"/>
  <c r="X2201" i="1"/>
  <c r="Z2200" i="1"/>
  <c r="Z2201" i="1" s="1"/>
  <c r="BL2516" i="1"/>
  <c r="BN2515" i="1"/>
  <c r="BN2516" i="1" s="1"/>
  <c r="BT409" i="1"/>
  <c r="BV408" i="1"/>
  <c r="BV409" i="1" s="1"/>
  <c r="CF388" i="1"/>
  <c r="CH387" i="1"/>
  <c r="CH388" i="1" s="1"/>
  <c r="BX1830" i="1"/>
  <c r="BZ1829" i="1"/>
  <c r="BZ1830" i="1" s="1"/>
  <c r="BP752" i="1"/>
  <c r="BR751" i="1"/>
  <c r="BR752" i="1" s="1"/>
  <c r="BB1248" i="1"/>
  <c r="BB1249" i="1" s="1"/>
  <c r="AZ1249" i="1"/>
  <c r="AL1871" i="1"/>
  <c r="AL1872" i="1" s="1"/>
  <c r="AJ1872" i="1"/>
  <c r="BD1263" i="1"/>
  <c r="BF1262" i="1"/>
  <c r="BF1263" i="1" s="1"/>
  <c r="AP2242" i="1"/>
  <c r="AP2243" i="1" s="1"/>
  <c r="AN2243" i="1"/>
  <c r="BL2362" i="1"/>
  <c r="BN2361" i="1"/>
  <c r="BN2362" i="1" s="1"/>
  <c r="AV2390" i="1"/>
  <c r="AX2389" i="1"/>
  <c r="AX2390" i="1" s="1"/>
  <c r="X2264" i="1"/>
  <c r="Z2263" i="1"/>
  <c r="Z2264" i="1" s="1"/>
  <c r="CD380" i="1"/>
  <c r="CD381" i="1" s="1"/>
  <c r="CB381" i="1"/>
  <c r="CD1948" i="1"/>
  <c r="CD1949" i="1" s="1"/>
  <c r="CB1949" i="1"/>
  <c r="BT682" i="1"/>
  <c r="BV681" i="1"/>
  <c r="BV682" i="1" s="1"/>
  <c r="BD892" i="1"/>
  <c r="BF891" i="1"/>
  <c r="BF892" i="1" s="1"/>
  <c r="BL1256" i="1"/>
  <c r="BN1255" i="1"/>
  <c r="BN1256" i="1" s="1"/>
  <c r="X1081" i="1"/>
  <c r="Z1080" i="1"/>
  <c r="Z1081" i="1" s="1"/>
  <c r="AX2011" i="1"/>
  <c r="AX2012" i="1" s="1"/>
  <c r="AV2012" i="1"/>
  <c r="BR1598" i="1"/>
  <c r="BR1599" i="1" s="1"/>
  <c r="BP1599" i="1"/>
  <c r="X1011" i="1"/>
  <c r="Z1010" i="1"/>
  <c r="Z1011" i="1" s="1"/>
  <c r="CH723" i="1"/>
  <c r="CH724" i="1" s="1"/>
  <c r="CF724" i="1"/>
  <c r="AX1437" i="1"/>
  <c r="AX1438" i="1" s="1"/>
  <c r="AV1438" i="1"/>
  <c r="BF2410" i="1"/>
  <c r="BF2411" i="1" s="1"/>
  <c r="BD2411" i="1"/>
  <c r="CD2291" i="1"/>
  <c r="CD2292" i="1" s="1"/>
  <c r="CB2292" i="1"/>
  <c r="X1879" i="1"/>
  <c r="Z1878" i="1"/>
  <c r="Z1879" i="1" s="1"/>
  <c r="BZ716" i="1"/>
  <c r="BZ717" i="1" s="1"/>
  <c r="BX717" i="1"/>
  <c r="BR2431" i="1"/>
  <c r="BR2432" i="1" s="1"/>
  <c r="BP2432" i="1"/>
  <c r="BB2193" i="1"/>
  <c r="BB2194" i="1" s="1"/>
  <c r="AZ2194" i="1"/>
  <c r="J2452" i="1"/>
  <c r="J2453" i="1" s="1"/>
  <c r="H2453" i="1"/>
  <c r="AH891" i="1"/>
  <c r="AH892" i="1" s="1"/>
  <c r="AF892" i="1"/>
  <c r="CF2222" i="1"/>
  <c r="CH2221" i="1"/>
  <c r="CH2222" i="1" s="1"/>
  <c r="AZ1109" i="1"/>
  <c r="BB1108" i="1"/>
  <c r="BB1109" i="1" s="1"/>
  <c r="BH626" i="1"/>
  <c r="BJ625" i="1"/>
  <c r="BJ626" i="1" s="1"/>
  <c r="BF1367" i="1"/>
  <c r="BF1368" i="1" s="1"/>
  <c r="BD1368" i="1"/>
  <c r="BH556" i="1"/>
  <c r="BJ555" i="1"/>
  <c r="BJ556" i="1" s="1"/>
  <c r="AR1137" i="1"/>
  <c r="AT1136" i="1"/>
  <c r="AT1137" i="1" s="1"/>
  <c r="AR1081" i="1"/>
  <c r="AT1080" i="1"/>
  <c r="AT1081" i="1" s="1"/>
  <c r="BB2592" i="1"/>
  <c r="BB2593" i="1" s="1"/>
  <c r="AZ2593" i="1"/>
  <c r="BX2180" i="1"/>
  <c r="BZ2179" i="1"/>
  <c r="BZ2180" i="1" s="1"/>
  <c r="BZ576" i="1"/>
  <c r="BZ577" i="1" s="1"/>
  <c r="BX577" i="1"/>
  <c r="BF1031" i="1"/>
  <c r="BF1032" i="1" s="1"/>
  <c r="BD1032" i="1"/>
  <c r="BN2277" i="1"/>
  <c r="BN2278" i="1" s="1"/>
  <c r="BL2278" i="1"/>
  <c r="AP2487" i="1"/>
  <c r="AP2488" i="1" s="1"/>
  <c r="AN2488" i="1"/>
  <c r="BL1655" i="1"/>
  <c r="BN1654" i="1"/>
  <c r="BN1655" i="1" s="1"/>
  <c r="AJ2376" i="1"/>
  <c r="AL2375" i="1"/>
  <c r="AL2376" i="1" s="1"/>
  <c r="BP962" i="1"/>
  <c r="BR961" i="1"/>
  <c r="BR962" i="1" s="1"/>
  <c r="BZ1969" i="1"/>
  <c r="BZ1970" i="1" s="1"/>
  <c r="BX1970" i="1"/>
  <c r="AN2362" i="1"/>
  <c r="AP2361" i="1"/>
  <c r="AP2362" i="1" s="1"/>
  <c r="BR688" i="1"/>
  <c r="BR689" i="1" s="1"/>
  <c r="BP689" i="1"/>
  <c r="CB871" i="1"/>
  <c r="CD870" i="1"/>
  <c r="CD871" i="1" s="1"/>
  <c r="BR2487" i="1"/>
  <c r="BR2488" i="1" s="1"/>
  <c r="BP2488" i="1"/>
  <c r="BZ2025" i="1"/>
  <c r="BZ2026" i="1" s="1"/>
  <c r="BX2026" i="1"/>
  <c r="AN654" i="1"/>
  <c r="AP653" i="1"/>
  <c r="AP654" i="1" s="1"/>
  <c r="BB1892" i="1"/>
  <c r="BB1893" i="1" s="1"/>
  <c r="AZ1893" i="1"/>
  <c r="AN2124" i="1"/>
  <c r="AP2123" i="1"/>
  <c r="AP2124" i="1" s="1"/>
  <c r="BL1795" i="1"/>
  <c r="BN1794" i="1"/>
  <c r="BN1795" i="1" s="1"/>
  <c r="BL2481" i="1"/>
  <c r="BN2480" i="1"/>
  <c r="BN2481" i="1" s="1"/>
  <c r="CD506" i="1"/>
  <c r="CD507" i="1" s="1"/>
  <c r="CB507" i="1"/>
  <c r="AT520" i="1"/>
  <c r="AT521" i="1" s="1"/>
  <c r="AR521" i="1"/>
  <c r="CD1290" i="1"/>
  <c r="CD1291" i="1" s="1"/>
  <c r="CB1291" i="1"/>
  <c r="AH2410" i="1"/>
  <c r="AH2411" i="1" s="1"/>
  <c r="AF2411" i="1"/>
  <c r="L451" i="1"/>
  <c r="N450" i="1"/>
  <c r="N451" i="1" s="1"/>
  <c r="BX1046" i="1"/>
  <c r="BZ1045" i="1"/>
  <c r="BZ1046" i="1" s="1"/>
  <c r="BB1395" i="1"/>
  <c r="BB1396" i="1" s="1"/>
  <c r="AZ1396" i="1"/>
  <c r="AX2179" i="1"/>
  <c r="AX2180" i="1" s="1"/>
  <c r="AV2180" i="1"/>
  <c r="AT646" i="1"/>
  <c r="AT647" i="1" s="1"/>
  <c r="AR647" i="1"/>
  <c r="BN1962" i="1"/>
  <c r="BN1963" i="1" s="1"/>
  <c r="BL1963" i="1"/>
  <c r="BD1606" i="1"/>
  <c r="BF1605" i="1"/>
  <c r="BF1606" i="1" s="1"/>
  <c r="AV983" i="1"/>
  <c r="AX982" i="1"/>
  <c r="AX983" i="1" s="1"/>
  <c r="BV520" i="1"/>
  <c r="BV521" i="1" s="1"/>
  <c r="BT521" i="1"/>
  <c r="AR2250" i="1"/>
  <c r="AT2249" i="1"/>
  <c r="AT2250" i="1" s="1"/>
  <c r="BF968" i="1"/>
  <c r="BF969" i="1" s="1"/>
  <c r="BD969" i="1"/>
  <c r="T402" i="1"/>
  <c r="V401" i="1"/>
  <c r="V402" i="1" s="1"/>
  <c r="BN1185" i="1"/>
  <c r="BN1186" i="1" s="1"/>
  <c r="BL1186" i="1"/>
  <c r="BF1437" i="1"/>
  <c r="BF1438" i="1" s="1"/>
  <c r="BD1438" i="1"/>
  <c r="BD1081" i="1"/>
  <c r="BF1080" i="1"/>
  <c r="BF1081" i="1" s="1"/>
  <c r="X1473" i="1"/>
  <c r="Z1472" i="1"/>
  <c r="Z1473" i="1" s="1"/>
  <c r="AP2025" i="1"/>
  <c r="AP2026" i="1" s="1"/>
  <c r="AN2026" i="1"/>
  <c r="H1060" i="1"/>
  <c r="J1059" i="1"/>
  <c r="J1060" i="1" s="1"/>
  <c r="BN352" i="1"/>
  <c r="BN353" i="1" s="1"/>
  <c r="BL353" i="1"/>
  <c r="AZ1438" i="1"/>
  <c r="BB1437" i="1"/>
  <c r="BB1438" i="1" s="1"/>
  <c r="AT1444" i="1"/>
  <c r="AT1445" i="1" s="1"/>
  <c r="AR1445" i="1"/>
  <c r="Z2550" i="1"/>
  <c r="Z2551" i="1" s="1"/>
  <c r="X2551" i="1"/>
  <c r="CD2284" i="1"/>
  <c r="CD2285" i="1" s="1"/>
  <c r="CB2285" i="1"/>
  <c r="BF1906" i="1"/>
  <c r="BF1907" i="1" s="1"/>
  <c r="BD1907" i="1"/>
  <c r="AX2375" i="1"/>
  <c r="AX2376" i="1" s="1"/>
  <c r="AV2376" i="1"/>
  <c r="AX2039" i="1"/>
  <c r="AX2040" i="1" s="1"/>
  <c r="AV2040" i="1"/>
  <c r="BV863" i="1"/>
  <c r="BV864" i="1" s="1"/>
  <c r="BT864" i="1"/>
  <c r="BH1207" i="1"/>
  <c r="BJ1206" i="1"/>
  <c r="BJ1207" i="1" s="1"/>
  <c r="AN1564" i="1"/>
  <c r="AP1563" i="1"/>
  <c r="AP1564" i="1" s="1"/>
  <c r="BH808" i="1"/>
  <c r="BJ807" i="1"/>
  <c r="BJ808" i="1" s="1"/>
  <c r="AP1087" i="1"/>
  <c r="AP1088" i="1" s="1"/>
  <c r="AN1088" i="1"/>
  <c r="AX2536" i="1"/>
  <c r="AX2537" i="1" s="1"/>
  <c r="AV2537" i="1"/>
  <c r="AT1038" i="1"/>
  <c r="AT1039" i="1" s="1"/>
  <c r="AR1039" i="1"/>
  <c r="BX2530" i="1"/>
  <c r="BZ2529" i="1"/>
  <c r="BZ2530" i="1" s="1"/>
  <c r="BJ751" i="1"/>
  <c r="BJ752" i="1" s="1"/>
  <c r="BH752" i="1"/>
  <c r="AB353" i="1"/>
  <c r="AD352" i="1"/>
  <c r="AD353" i="1" s="1"/>
  <c r="CF1508" i="1"/>
  <c r="CH1507" i="1"/>
  <c r="CH1508" i="1" s="1"/>
  <c r="L1326" i="1"/>
  <c r="N1325" i="1"/>
  <c r="N1326" i="1" s="1"/>
  <c r="AV1144" i="1"/>
  <c r="AX1143" i="1"/>
  <c r="AX1144" i="1" s="1"/>
  <c r="AR1123" i="1"/>
  <c r="AT1122" i="1"/>
  <c r="AT1123" i="1" s="1"/>
  <c r="AV1221" i="1"/>
  <c r="AX1220" i="1"/>
  <c r="AX1221" i="1" s="1"/>
  <c r="AX1122" i="1"/>
  <c r="AX1123" i="1" s="1"/>
  <c r="AV1123" i="1"/>
  <c r="BT1032" i="1"/>
  <c r="BV1031" i="1"/>
  <c r="BV1032" i="1" s="1"/>
  <c r="BR1556" i="1"/>
  <c r="BR1557" i="1" s="1"/>
  <c r="BP1557" i="1"/>
  <c r="R954" i="1"/>
  <c r="R955" i="1" s="1"/>
  <c r="P955" i="1"/>
  <c r="CB1130" i="1"/>
  <c r="CD1129" i="1"/>
  <c r="CD1130" i="1" s="1"/>
  <c r="AB794" i="1"/>
  <c r="AD793" i="1"/>
  <c r="AD794" i="1" s="1"/>
  <c r="BX269" i="1"/>
  <c r="BZ268" i="1"/>
  <c r="BZ269" i="1" s="1"/>
  <c r="AX1374" i="1"/>
  <c r="AX1375" i="1" s="1"/>
  <c r="AV1375" i="1"/>
  <c r="N1108" i="1"/>
  <c r="N1109" i="1" s="1"/>
  <c r="L1109" i="1"/>
  <c r="AT723" i="1"/>
  <c r="AT724" i="1" s="1"/>
  <c r="AR724" i="1"/>
  <c r="AZ1088" i="1"/>
  <c r="BB1087" i="1"/>
  <c r="BB1088" i="1" s="1"/>
  <c r="BL773" i="1"/>
  <c r="BN772" i="1"/>
  <c r="BN773" i="1" s="1"/>
  <c r="BB1129" i="1"/>
  <c r="BB1130" i="1" s="1"/>
  <c r="AZ1130" i="1"/>
  <c r="BX528" i="1"/>
  <c r="BZ527" i="1"/>
  <c r="BZ528" i="1" s="1"/>
  <c r="AZ1074" i="1"/>
  <c r="BB1073" i="1"/>
  <c r="BB1074" i="1" s="1"/>
  <c r="BD1718" i="1"/>
  <c r="BF1717" i="1"/>
  <c r="BF1718" i="1" s="1"/>
  <c r="CH870" i="1"/>
  <c r="CH871" i="1" s="1"/>
  <c r="CF871" i="1"/>
  <c r="CB1053" i="1"/>
  <c r="CD1052" i="1"/>
  <c r="CD1053" i="1" s="1"/>
  <c r="BZ401" i="1"/>
  <c r="BZ402" i="1" s="1"/>
  <c r="BX402" i="1"/>
  <c r="CD1178" i="1"/>
  <c r="CD1179" i="1" s="1"/>
  <c r="CB1179" i="1"/>
  <c r="BJ1045" i="1"/>
  <c r="BJ1046" i="1" s="1"/>
  <c r="BH1046" i="1"/>
  <c r="BX920" i="1"/>
  <c r="BZ919" i="1"/>
  <c r="BZ920" i="1" s="1"/>
  <c r="BN604" i="1"/>
  <c r="BN605" i="1" s="1"/>
  <c r="BL605" i="1"/>
  <c r="AD1087" i="1"/>
  <c r="AD1088" i="1" s="1"/>
  <c r="AB1088" i="1"/>
  <c r="BN527" i="1"/>
  <c r="BN528" i="1" s="1"/>
  <c r="BL528" i="1"/>
  <c r="BX948" i="1"/>
  <c r="BZ947" i="1"/>
  <c r="BZ948" i="1" s="1"/>
  <c r="BT437" i="1"/>
  <c r="BV436" i="1"/>
  <c r="BV437" i="1" s="1"/>
  <c r="BD2285" i="1"/>
  <c r="BF2284" i="1"/>
  <c r="BF2285" i="1" s="1"/>
  <c r="CB1242" i="1"/>
  <c r="CD1241" i="1"/>
  <c r="CD1242" i="1" s="1"/>
  <c r="AV1361" i="1"/>
  <c r="AX1360" i="1"/>
  <c r="AX1361" i="1" s="1"/>
  <c r="BP654" i="1"/>
  <c r="BR653" i="1"/>
  <c r="BR654" i="1" s="1"/>
  <c r="N401" i="1"/>
  <c r="N402" i="1" s="1"/>
  <c r="L402" i="1"/>
  <c r="AT1339" i="1"/>
  <c r="AT1340" i="1" s="1"/>
  <c r="AR1340" i="1"/>
  <c r="N1150" i="1"/>
  <c r="N1151" i="1" s="1"/>
  <c r="L1151" i="1"/>
  <c r="N1213" i="1"/>
  <c r="N1214" i="1" s="1"/>
  <c r="L1214" i="1"/>
  <c r="BF1087" i="1"/>
  <c r="BF1088" i="1" s="1"/>
  <c r="BD1088" i="1"/>
  <c r="BZ590" i="1"/>
  <c r="BZ591" i="1" s="1"/>
  <c r="BX591" i="1"/>
  <c r="BD1312" i="1"/>
  <c r="BF1311" i="1"/>
  <c r="BF1312" i="1" s="1"/>
  <c r="BT311" i="1"/>
  <c r="BV310" i="1"/>
  <c r="BV311" i="1" s="1"/>
  <c r="N1241" i="1"/>
  <c r="N1242" i="1" s="1"/>
  <c r="L1242" i="1"/>
  <c r="L1228" i="1"/>
  <c r="N1227" i="1"/>
  <c r="N1228" i="1" s="1"/>
  <c r="CD569" i="1"/>
  <c r="CD570" i="1" s="1"/>
  <c r="CB570" i="1"/>
  <c r="AT870" i="1"/>
  <c r="AT871" i="1" s="1"/>
  <c r="AR871" i="1"/>
  <c r="CD919" i="1"/>
  <c r="CD920" i="1" s="1"/>
  <c r="CB920" i="1"/>
  <c r="BL2236" i="1"/>
  <c r="BN2235" i="1"/>
  <c r="BN2236" i="1" s="1"/>
  <c r="CF2607" i="1"/>
  <c r="CH2606" i="1"/>
  <c r="CH2607" i="1" s="1"/>
  <c r="BN1213" i="1"/>
  <c r="BN1214" i="1" s="1"/>
  <c r="BL1214" i="1"/>
  <c r="BR548" i="1"/>
  <c r="BR549" i="1" s="1"/>
  <c r="BP549" i="1"/>
  <c r="CB1410" i="1"/>
  <c r="CD1409" i="1"/>
  <c r="CD1410" i="1" s="1"/>
  <c r="BD1074" i="1"/>
  <c r="BF1073" i="1"/>
  <c r="BF1074" i="1" s="1"/>
  <c r="X1004" i="1"/>
  <c r="Z1003" i="1"/>
  <c r="Z1004" i="1" s="1"/>
  <c r="N1248" i="1"/>
  <c r="N1249" i="1" s="1"/>
  <c r="L1249" i="1"/>
  <c r="V954" i="1"/>
  <c r="V955" i="1" s="1"/>
  <c r="T955" i="1"/>
  <c r="AV1340" i="1"/>
  <c r="AX1339" i="1"/>
  <c r="AX1340" i="1" s="1"/>
  <c r="T353" i="1"/>
  <c r="V352" i="1"/>
  <c r="V353" i="1" s="1"/>
  <c r="BR989" i="1"/>
  <c r="BR990" i="1" s="1"/>
  <c r="BP990" i="1"/>
  <c r="BT619" i="1"/>
  <c r="BV618" i="1"/>
  <c r="BV619" i="1" s="1"/>
  <c r="BT493" i="1"/>
  <c r="BV492" i="1"/>
  <c r="BV493" i="1" s="1"/>
  <c r="AR948" i="1"/>
  <c r="AT947" i="1"/>
  <c r="AT948" i="1" s="1"/>
  <c r="L1970" i="1"/>
  <c r="N1969" i="1"/>
  <c r="N1970" i="1" s="1"/>
  <c r="AF990" i="1"/>
  <c r="AH989" i="1"/>
  <c r="AH990" i="1" s="1"/>
  <c r="AT1066" i="1"/>
  <c r="AT1067" i="1" s="1"/>
  <c r="AR1067" i="1"/>
  <c r="BT976" i="1"/>
  <c r="BV975" i="1"/>
  <c r="BV976" i="1" s="1"/>
  <c r="CH1402" i="1"/>
  <c r="CH1403" i="1" s="1"/>
  <c r="CF1403" i="1"/>
  <c r="BZ597" i="1"/>
  <c r="BZ598" i="1" s="1"/>
  <c r="BX598" i="1"/>
  <c r="AT1213" i="1"/>
  <c r="AT1214" i="1" s="1"/>
  <c r="AR1214" i="1"/>
  <c r="CD261" i="1"/>
  <c r="CD262" i="1" s="1"/>
  <c r="CB262" i="1"/>
  <c r="CB1060" i="1"/>
  <c r="CD1059" i="1"/>
  <c r="CD1060" i="1" s="1"/>
  <c r="CF654" i="1"/>
  <c r="CH653" i="1"/>
  <c r="CH654" i="1" s="1"/>
  <c r="CD1094" i="1"/>
  <c r="CD1095" i="1" s="1"/>
  <c r="CB1095" i="1"/>
  <c r="T927" i="1"/>
  <c r="V926" i="1"/>
  <c r="V927" i="1" s="1"/>
  <c r="CF2250" i="1"/>
  <c r="CH2249" i="1"/>
  <c r="CH2250" i="1" s="1"/>
  <c r="BF2452" i="1"/>
  <c r="BF2453" i="1" s="1"/>
  <c r="BD2453" i="1"/>
  <c r="AX2088" i="1"/>
  <c r="AX2089" i="1" s="1"/>
  <c r="AV2089" i="1"/>
  <c r="BF2333" i="1"/>
  <c r="BF2334" i="1" s="1"/>
  <c r="BD2334" i="1"/>
  <c r="BL710" i="1"/>
  <c r="BN709" i="1"/>
  <c r="BN710" i="1" s="1"/>
  <c r="BZ807" i="1"/>
  <c r="BZ808" i="1" s="1"/>
  <c r="BX808" i="1"/>
  <c r="AJ304" i="1"/>
  <c r="AL303" i="1"/>
  <c r="AL304" i="1" s="1"/>
  <c r="CD415" i="1"/>
  <c r="CD416" i="1" s="1"/>
  <c r="CB416" i="1"/>
  <c r="X1970" i="1"/>
  <c r="Z1969" i="1"/>
  <c r="Z1970" i="1" s="1"/>
  <c r="BH619" i="1"/>
  <c r="BJ618" i="1"/>
  <c r="BJ619" i="1" s="1"/>
  <c r="BB961" i="1"/>
  <c r="BB962" i="1" s="1"/>
  <c r="AZ962" i="1"/>
  <c r="CF675" i="1"/>
  <c r="CH674" i="1"/>
  <c r="CH675" i="1" s="1"/>
  <c r="BD1067" i="1"/>
  <c r="BF1066" i="1"/>
  <c r="BF1067" i="1" s="1"/>
  <c r="BR632" i="1"/>
  <c r="BR633" i="1" s="1"/>
  <c r="BP633" i="1"/>
  <c r="BF982" i="1"/>
  <c r="BF983" i="1" s="1"/>
  <c r="BD983" i="1"/>
  <c r="AR1172" i="1"/>
  <c r="AT1171" i="1"/>
  <c r="AT1172" i="1" s="1"/>
  <c r="AX380" i="1"/>
  <c r="AX381" i="1" s="1"/>
  <c r="AV381" i="1"/>
  <c r="AZ402" i="1"/>
  <c r="BB401" i="1"/>
  <c r="BB402" i="1" s="1"/>
  <c r="AL1136" i="1"/>
  <c r="AL1137" i="1" s="1"/>
  <c r="AJ1137" i="1"/>
  <c r="BR1101" i="1"/>
  <c r="BR1102" i="1" s="1"/>
  <c r="BP1102" i="1"/>
  <c r="CH569" i="1"/>
  <c r="CH570" i="1" s="1"/>
  <c r="CF570" i="1"/>
  <c r="CD583" i="1"/>
  <c r="CD584" i="1" s="1"/>
  <c r="CB584" i="1"/>
  <c r="AX1500" i="1"/>
  <c r="AX1501" i="1" s="1"/>
  <c r="AV1501" i="1"/>
  <c r="L500" i="1"/>
  <c r="N499" i="1"/>
  <c r="N500" i="1" s="1"/>
  <c r="BP619" i="1"/>
  <c r="BR618" i="1"/>
  <c r="BR619" i="1" s="1"/>
  <c r="J1052" i="1"/>
  <c r="J1053" i="1" s="1"/>
  <c r="H1053" i="1"/>
  <c r="AL1087" i="1"/>
  <c r="AL1088" i="1" s="1"/>
  <c r="AJ1088" i="1"/>
  <c r="CD401" i="1"/>
  <c r="CD402" i="1" s="1"/>
  <c r="CB402" i="1"/>
  <c r="AZ1053" i="1"/>
  <c r="BB1052" i="1"/>
  <c r="BB1053" i="1" s="1"/>
  <c r="X892" i="1"/>
  <c r="Z891" i="1"/>
  <c r="Z892" i="1" s="1"/>
  <c r="BH892" i="1"/>
  <c r="BJ891" i="1"/>
  <c r="BJ892" i="1" s="1"/>
  <c r="BT563" i="1"/>
  <c r="BV562" i="1"/>
  <c r="BV563" i="1" s="1"/>
  <c r="BH654" i="1"/>
  <c r="BJ653" i="1"/>
  <c r="BJ654" i="1" s="1"/>
  <c r="BR1514" i="1"/>
  <c r="BR1515" i="1" s="1"/>
  <c r="BP1515" i="1"/>
  <c r="BV828" i="1"/>
  <c r="BV829" i="1" s="1"/>
  <c r="BT829" i="1"/>
  <c r="CF1025" i="1"/>
  <c r="CH1024" i="1"/>
  <c r="CH1025" i="1" s="1"/>
  <c r="BT283" i="1"/>
  <c r="BV282" i="1"/>
  <c r="BV283" i="1" s="1"/>
  <c r="AR899" i="1"/>
  <c r="AT898" i="1"/>
  <c r="AT899" i="1" s="1"/>
  <c r="AZ990" i="1"/>
  <c r="BB989" i="1"/>
  <c r="BB990" i="1" s="1"/>
  <c r="BJ786" i="1"/>
  <c r="BJ787" i="1" s="1"/>
  <c r="BH787" i="1"/>
  <c r="T1011" i="1"/>
  <c r="V1010" i="1"/>
  <c r="V1011" i="1" s="1"/>
  <c r="BZ688" i="1"/>
  <c r="BZ689" i="1" s="1"/>
  <c r="BX689" i="1"/>
  <c r="BP640" i="1"/>
  <c r="BR639" i="1"/>
  <c r="BR640" i="1" s="1"/>
  <c r="BP353" i="1"/>
  <c r="BR352" i="1"/>
  <c r="BR353" i="1" s="1"/>
  <c r="AF2362" i="1"/>
  <c r="AH2361" i="1"/>
  <c r="AH2362" i="1" s="1"/>
  <c r="BR898" i="1"/>
  <c r="BR899" i="1" s="1"/>
  <c r="BP899" i="1"/>
  <c r="BX2607" i="1"/>
  <c r="BZ2606" i="1"/>
  <c r="BZ2607" i="1" s="1"/>
  <c r="BZ1185" i="1"/>
  <c r="BZ1186" i="1" s="1"/>
  <c r="BX1186" i="1"/>
  <c r="T500" i="1"/>
  <c r="V499" i="1"/>
  <c r="V500" i="1" s="1"/>
  <c r="CF1193" i="1"/>
  <c r="CH1192" i="1"/>
  <c r="CH1193" i="1" s="1"/>
  <c r="N1234" i="1"/>
  <c r="N1235" i="1" s="1"/>
  <c r="L1235" i="1"/>
  <c r="CB941" i="1"/>
  <c r="CD940" i="1"/>
  <c r="CD941" i="1" s="1"/>
  <c r="BB891" i="1"/>
  <c r="BB892" i="1" s="1"/>
  <c r="AZ892" i="1"/>
  <c r="L794" i="1"/>
  <c r="N793" i="1"/>
  <c r="N794" i="1" s="1"/>
  <c r="BJ1108" i="1"/>
  <c r="BJ1109" i="1" s="1"/>
  <c r="BH1109" i="1"/>
  <c r="CB304" i="1"/>
  <c r="CD303" i="1"/>
  <c r="CD304" i="1" s="1"/>
  <c r="CD688" i="1"/>
  <c r="CD689" i="1" s="1"/>
  <c r="CB689" i="1"/>
  <c r="L906" i="1"/>
  <c r="N905" i="1"/>
  <c r="N906" i="1" s="1"/>
  <c r="CH415" i="1"/>
  <c r="CH416" i="1" s="1"/>
  <c r="CF416" i="1"/>
  <c r="AN724" i="1"/>
  <c r="AP723" i="1"/>
  <c r="AP724" i="1" s="1"/>
  <c r="CB1039" i="1"/>
  <c r="CD1038" i="1"/>
  <c r="CD1039" i="1" s="1"/>
  <c r="AX1080" i="1"/>
  <c r="AX1081" i="1" s="1"/>
  <c r="AV1081" i="1"/>
  <c r="BF1171" i="1"/>
  <c r="BF1172" i="1" s="1"/>
  <c r="BD1172" i="1"/>
  <c r="BN905" i="1"/>
  <c r="BN906" i="1" s="1"/>
  <c r="BL906" i="1"/>
  <c r="CF1088" i="1"/>
  <c r="CH1087" i="1"/>
  <c r="CH1088" i="1" s="1"/>
  <c r="BL1011" i="1"/>
  <c r="BN1010" i="1"/>
  <c r="BN1011" i="1" s="1"/>
  <c r="CD891" i="1"/>
  <c r="CD892" i="1" s="1"/>
  <c r="CB892" i="1"/>
  <c r="CB1536" i="1"/>
  <c r="CD1535" i="1"/>
  <c r="CD1536" i="1" s="1"/>
  <c r="CH667" i="1"/>
  <c r="CH668" i="1" s="1"/>
  <c r="CF668" i="1"/>
  <c r="BL927" i="1"/>
  <c r="BN926" i="1"/>
  <c r="BN927" i="1" s="1"/>
  <c r="BD1494" i="1"/>
  <c r="BF1493" i="1"/>
  <c r="BF1494" i="1" s="1"/>
  <c r="AP1577" i="1"/>
  <c r="AP1578" i="1" s="1"/>
  <c r="AN1578" i="1"/>
  <c r="BN1003" i="1"/>
  <c r="BN1004" i="1" s="1"/>
  <c r="BL1004" i="1"/>
  <c r="AX744" i="1"/>
  <c r="AX745" i="1" s="1"/>
  <c r="AV745" i="1"/>
  <c r="AT450" i="1"/>
  <c r="AT451" i="1" s="1"/>
  <c r="AR451" i="1"/>
  <c r="CB1165" i="1"/>
  <c r="CD1164" i="1"/>
  <c r="CD1165" i="1" s="1"/>
  <c r="BH1074" i="1"/>
  <c r="BJ1073" i="1"/>
  <c r="BJ1074" i="1" s="1"/>
  <c r="AX1066" i="1"/>
  <c r="AX1067" i="1" s="1"/>
  <c r="AV1067" i="1"/>
  <c r="AX891" i="1"/>
  <c r="AX892" i="1" s="1"/>
  <c r="AV892" i="1"/>
  <c r="H843" i="1"/>
  <c r="J842" i="1"/>
  <c r="J843" i="1" s="1"/>
  <c r="J1073" i="1"/>
  <c r="J1074" i="1" s="1"/>
  <c r="H1074" i="1"/>
  <c r="V982" i="1"/>
  <c r="V983" i="1" s="1"/>
  <c r="T983" i="1"/>
  <c r="BV1164" i="1"/>
  <c r="BV1165" i="1" s="1"/>
  <c r="BT1165" i="1"/>
  <c r="AT2480" i="1"/>
  <c r="AT2481" i="1" s="1"/>
  <c r="AR2481" i="1"/>
  <c r="H1046" i="1"/>
  <c r="J1045" i="1"/>
  <c r="J1046" i="1" s="1"/>
  <c r="BN667" i="1"/>
  <c r="BN668" i="1" s="1"/>
  <c r="BL668" i="1"/>
  <c r="AB1431" i="1"/>
  <c r="AD1430" i="1"/>
  <c r="AD1431" i="1" s="1"/>
  <c r="BL542" i="1"/>
  <c r="BN541" i="1"/>
  <c r="BN542" i="1" s="1"/>
  <c r="AR304" i="1"/>
  <c r="AT303" i="1"/>
  <c r="AT304" i="1" s="1"/>
  <c r="BT1060" i="1"/>
  <c r="BV1059" i="1"/>
  <c r="BV1060" i="1" s="1"/>
  <c r="BJ2480" i="1"/>
  <c r="BJ2481" i="1" s="1"/>
  <c r="BH2481" i="1"/>
  <c r="BZ1178" i="1"/>
  <c r="BZ1179" i="1" s="1"/>
  <c r="BX1179" i="1"/>
  <c r="BJ2452" i="1"/>
  <c r="BJ2453" i="1" s="1"/>
  <c r="BH2453" i="1"/>
  <c r="BF1122" i="1"/>
  <c r="BF1123" i="1" s="1"/>
  <c r="BD1123" i="1"/>
  <c r="Z1066" i="1"/>
  <c r="Z1067" i="1" s="1"/>
  <c r="X1067" i="1"/>
  <c r="CF1151" i="1"/>
  <c r="CH1150" i="1"/>
  <c r="CH1151" i="1" s="1"/>
  <c r="BN898" i="1"/>
  <c r="BN899" i="1" s="1"/>
  <c r="BL899" i="1"/>
  <c r="CD1430" i="1"/>
  <c r="CD1431" i="1" s="1"/>
  <c r="CB1431" i="1"/>
  <c r="BF1388" i="1"/>
  <c r="BF1389" i="1" s="1"/>
  <c r="BD1389" i="1"/>
  <c r="X304" i="1"/>
  <c r="Z303" i="1"/>
  <c r="Z304" i="1" s="1"/>
  <c r="AZ1032" i="1"/>
  <c r="BB1031" i="1"/>
  <c r="BB1032" i="1" s="1"/>
  <c r="BP745" i="1"/>
  <c r="BR744" i="1"/>
  <c r="BR745" i="1" s="1"/>
  <c r="BX563" i="1"/>
  <c r="BZ562" i="1"/>
  <c r="BZ563" i="1" s="1"/>
  <c r="AV423" i="1"/>
  <c r="AX422" i="1"/>
  <c r="AX423" i="1" s="1"/>
  <c r="BR1087" i="1"/>
  <c r="BR1088" i="1" s="1"/>
  <c r="BP1088" i="1"/>
  <c r="CF1935" i="1"/>
  <c r="CH1934" i="1"/>
  <c r="CH1935" i="1" s="1"/>
  <c r="J912" i="1"/>
  <c r="J913" i="1" s="1"/>
  <c r="H913" i="1"/>
  <c r="BX815" i="1"/>
  <c r="BZ814" i="1"/>
  <c r="BZ815" i="1" s="1"/>
  <c r="AR878" i="1"/>
  <c r="AT877" i="1"/>
  <c r="AT878" i="1" s="1"/>
  <c r="BJ289" i="1"/>
  <c r="BJ290" i="1" s="1"/>
  <c r="BH290" i="1"/>
  <c r="BT535" i="1"/>
  <c r="BV534" i="1"/>
  <c r="BV535" i="1" s="1"/>
  <c r="AV990" i="1"/>
  <c r="AX989" i="1"/>
  <c r="AX990" i="1" s="1"/>
  <c r="BX654" i="1"/>
  <c r="BZ653" i="1"/>
  <c r="BZ654" i="1" s="1"/>
  <c r="BV499" i="1"/>
  <c r="BV500" i="1" s="1"/>
  <c r="BT500" i="1"/>
  <c r="J1031" i="1"/>
  <c r="J1032" i="1" s="1"/>
  <c r="H1032" i="1"/>
  <c r="AX1003" i="1"/>
  <c r="AX1004" i="1" s="1"/>
  <c r="AV1004" i="1"/>
  <c r="AT1052" i="1"/>
  <c r="AT1053" i="1" s="1"/>
  <c r="AR1053" i="1"/>
  <c r="BB1983" i="1"/>
  <c r="BB1984" i="1" s="1"/>
  <c r="AZ1984" i="1"/>
  <c r="V975" i="1"/>
  <c r="V976" i="1" s="1"/>
  <c r="T976" i="1"/>
  <c r="V597" i="1"/>
  <c r="V598" i="1" s="1"/>
  <c r="T598" i="1"/>
  <c r="BD1053" i="1"/>
  <c r="BF1052" i="1"/>
  <c r="BF1053" i="1" s="1"/>
  <c r="AD905" i="1"/>
  <c r="AD906" i="1" s="1"/>
  <c r="AB906" i="1"/>
  <c r="CB1102" i="1"/>
  <c r="CD1101" i="1"/>
  <c r="CD1102" i="1" s="1"/>
  <c r="BL612" i="1"/>
  <c r="BN611" i="1"/>
  <c r="BN612" i="1" s="1"/>
  <c r="CB2012" i="1"/>
  <c r="CD2011" i="1"/>
  <c r="CD2012" i="1" s="1"/>
  <c r="BR1031" i="1"/>
  <c r="BR1032" i="1" s="1"/>
  <c r="BP1032" i="1"/>
  <c r="Z996" i="1"/>
  <c r="Z997" i="1" s="1"/>
  <c r="X997" i="1"/>
  <c r="CF332" i="1"/>
  <c r="CH331" i="1"/>
  <c r="CH332" i="1" s="1"/>
  <c r="BT1256" i="1"/>
  <c r="BV1255" i="1"/>
  <c r="BV1256" i="1" s="1"/>
  <c r="BB352" i="1"/>
  <c r="BB353" i="1" s="1"/>
  <c r="AZ353" i="1"/>
  <c r="CF276" i="1"/>
  <c r="CH275" i="1"/>
  <c r="CH276" i="1" s="1"/>
  <c r="BJ261" i="1"/>
  <c r="BJ262" i="1" s="1"/>
  <c r="BH262" i="1"/>
  <c r="L1172" i="1"/>
  <c r="N1171" i="1"/>
  <c r="N1172" i="1" s="1"/>
  <c r="AV955" i="1"/>
  <c r="AX954" i="1"/>
  <c r="AX955" i="1" s="1"/>
  <c r="BX437" i="1"/>
  <c r="BZ436" i="1"/>
  <c r="BZ437" i="1" s="1"/>
  <c r="BT1228" i="1"/>
  <c r="BV1227" i="1"/>
  <c r="BV1228" i="1" s="1"/>
  <c r="BN737" i="1"/>
  <c r="BN738" i="1" s="1"/>
  <c r="BL738" i="1"/>
  <c r="BF1150" i="1"/>
  <c r="BF1151" i="1" s="1"/>
  <c r="BD1151" i="1"/>
  <c r="BT759" i="1"/>
  <c r="BV758" i="1"/>
  <c r="BV759" i="1" s="1"/>
  <c r="P1333" i="1"/>
  <c r="R1332" i="1"/>
  <c r="R1333" i="1" s="1"/>
  <c r="L1221" i="1"/>
  <c r="N1220" i="1"/>
  <c r="N1221" i="1" s="1"/>
  <c r="CB528" i="1"/>
  <c r="CD527" i="1"/>
  <c r="CD528" i="1" s="1"/>
  <c r="BV1150" i="1"/>
  <c r="BV1151" i="1" s="1"/>
  <c r="BT1151" i="1"/>
  <c r="BL521" i="1"/>
  <c r="BN520" i="1"/>
  <c r="BN521" i="1" s="1"/>
  <c r="BZ450" i="1"/>
  <c r="BZ451" i="1" s="1"/>
  <c r="BX451" i="1"/>
  <c r="J450" i="1"/>
  <c r="J451" i="1" s="1"/>
  <c r="H451" i="1"/>
  <c r="AF549" i="1"/>
  <c r="AH548" i="1"/>
  <c r="AH549" i="1" s="1"/>
  <c r="AV395" i="1"/>
  <c r="AX394" i="1"/>
  <c r="AX395" i="1" s="1"/>
  <c r="AV1305" i="1"/>
  <c r="AX1304" i="1"/>
  <c r="AX1305" i="1" s="1"/>
  <c r="AZ2341" i="1"/>
  <c r="BB2340" i="1"/>
  <c r="BB2341" i="1" s="1"/>
  <c r="AP1549" i="1"/>
  <c r="AP1550" i="1" s="1"/>
  <c r="AN1550" i="1"/>
  <c r="BV940" i="1"/>
  <c r="BV941" i="1" s="1"/>
  <c r="BT941" i="1"/>
  <c r="R982" i="1"/>
  <c r="R983" i="1" s="1"/>
  <c r="P983" i="1"/>
  <c r="AN2607" i="1"/>
  <c r="AP2606" i="1"/>
  <c r="AP2607" i="1" s="1"/>
  <c r="AF843" i="1"/>
  <c r="AH842" i="1"/>
  <c r="AH843" i="1" s="1"/>
  <c r="BH850" i="1"/>
  <c r="BJ849" i="1"/>
  <c r="BJ850" i="1" s="1"/>
  <c r="BN765" i="1"/>
  <c r="BN766" i="1" s="1"/>
  <c r="BL766" i="1"/>
  <c r="J548" i="1"/>
  <c r="J549" i="1" s="1"/>
  <c r="H549" i="1"/>
  <c r="BH766" i="1"/>
  <c r="BJ765" i="1"/>
  <c r="BJ766" i="1" s="1"/>
  <c r="N933" i="1"/>
  <c r="N934" i="1" s="1"/>
  <c r="L934" i="1"/>
  <c r="BN660" i="1"/>
  <c r="BN661" i="1" s="1"/>
  <c r="BL661" i="1"/>
  <c r="BX871" i="1"/>
  <c r="BZ870" i="1"/>
  <c r="BZ871" i="1" s="1"/>
  <c r="CH457" i="1"/>
  <c r="CH458" i="1" s="1"/>
  <c r="CF458" i="1"/>
  <c r="BN345" i="1"/>
  <c r="BN346" i="1" s="1"/>
  <c r="BL346" i="1"/>
  <c r="BB1346" i="1"/>
  <c r="BB1347" i="1" s="1"/>
  <c r="AZ1347" i="1"/>
  <c r="BL374" i="1"/>
  <c r="BN373" i="1"/>
  <c r="BN374" i="1" s="1"/>
  <c r="AX268" i="1"/>
  <c r="AX269" i="1" s="1"/>
  <c r="AV269" i="1"/>
  <c r="BP1214" i="1"/>
  <c r="BR1213" i="1"/>
  <c r="BR1214" i="1" s="1"/>
  <c r="J2543" i="1"/>
  <c r="J2544" i="1" s="1"/>
  <c r="H2544" i="1"/>
  <c r="CD1395" i="1"/>
  <c r="CD1396" i="1" s="1"/>
  <c r="CB1396" i="1"/>
  <c r="BT1011" i="1"/>
  <c r="BV1010" i="1"/>
  <c r="BV1011" i="1" s="1"/>
  <c r="BV2165" i="1"/>
  <c r="BV2166" i="1" s="1"/>
  <c r="BT2166" i="1"/>
  <c r="AJ941" i="1"/>
  <c r="AL940" i="1"/>
  <c r="AL941" i="1" s="1"/>
  <c r="AT1941" i="1"/>
  <c r="AT1942" i="1" s="1"/>
  <c r="AR1942" i="1"/>
  <c r="BX731" i="1"/>
  <c r="BZ730" i="1"/>
  <c r="BZ731" i="1" s="1"/>
  <c r="Z1052" i="1"/>
  <c r="Z1053" i="1" s="1"/>
  <c r="X1053" i="1"/>
  <c r="AT695" i="1"/>
  <c r="AT696" i="1" s="1"/>
  <c r="AR696" i="1"/>
  <c r="BT1431" i="1"/>
  <c r="BV1430" i="1"/>
  <c r="BV1431" i="1" s="1"/>
  <c r="AB2019" i="1"/>
  <c r="AD2018" i="1"/>
  <c r="AD2019" i="1" s="1"/>
  <c r="L1578" i="1"/>
  <c r="N1577" i="1"/>
  <c r="N1578" i="1" s="1"/>
  <c r="BL857" i="1"/>
  <c r="BN856" i="1"/>
  <c r="BN857" i="1" s="1"/>
  <c r="BL2607" i="1"/>
  <c r="BN2606" i="1"/>
  <c r="BN2607" i="1" s="1"/>
  <c r="AZ1277" i="1"/>
  <c r="BB1276" i="1"/>
  <c r="BB1277" i="1" s="1"/>
  <c r="BJ1164" i="1"/>
  <c r="BJ1165" i="1" s="1"/>
  <c r="BH1165" i="1"/>
  <c r="BD1165" i="1"/>
  <c r="BF1164" i="1"/>
  <c r="BF1165" i="1" s="1"/>
  <c r="BB744" i="1"/>
  <c r="BB745" i="1" s="1"/>
  <c r="AZ745" i="1"/>
  <c r="BJ1038" i="1"/>
  <c r="BJ1039" i="1" s="1"/>
  <c r="BH1039" i="1"/>
  <c r="AX947" i="1"/>
  <c r="AX948" i="1" s="1"/>
  <c r="AV948" i="1"/>
  <c r="BV576" i="1"/>
  <c r="BV577" i="1" s="1"/>
  <c r="BT577" i="1"/>
  <c r="Z450" i="1"/>
  <c r="Z451" i="1" s="1"/>
  <c r="X451" i="1"/>
  <c r="AN1606" i="1"/>
  <c r="AP1605" i="1"/>
  <c r="AP1606" i="1" s="1"/>
  <c r="BF1003" i="1"/>
  <c r="BF1004" i="1" s="1"/>
  <c r="BD1004" i="1"/>
  <c r="AJ1025" i="1"/>
  <c r="AL1024" i="1"/>
  <c r="AL1025" i="1" s="1"/>
  <c r="AJ1046" i="1"/>
  <c r="AL1045" i="1"/>
  <c r="AL1046" i="1" s="1"/>
  <c r="CB675" i="1"/>
  <c r="CD674" i="1"/>
  <c r="CD675" i="1" s="1"/>
  <c r="J744" i="1"/>
  <c r="J745" i="1" s="1"/>
  <c r="H745" i="1"/>
  <c r="P941" i="1"/>
  <c r="R940" i="1"/>
  <c r="R941" i="1" s="1"/>
  <c r="BL1067" i="1"/>
  <c r="BN1066" i="1"/>
  <c r="BN1067" i="1" s="1"/>
  <c r="AV1011" i="1"/>
  <c r="AX1010" i="1"/>
  <c r="AX1011" i="1" s="1"/>
  <c r="J646" i="1"/>
  <c r="J647" i="1" s="1"/>
  <c r="H647" i="1"/>
  <c r="BJ877" i="1"/>
  <c r="BJ878" i="1" s="1"/>
  <c r="BH878" i="1"/>
  <c r="CH835" i="1"/>
  <c r="CH836" i="1" s="1"/>
  <c r="CF836" i="1"/>
  <c r="BF954" i="1"/>
  <c r="BF955" i="1" s="1"/>
  <c r="BD955" i="1"/>
  <c r="AF451" i="1"/>
  <c r="AH450" i="1"/>
  <c r="AH451" i="1" s="1"/>
  <c r="BF989" i="1"/>
  <c r="BF990" i="1" s="1"/>
  <c r="BD990" i="1"/>
  <c r="AX1073" i="1"/>
  <c r="AX1074" i="1" s="1"/>
  <c r="AV1074" i="1"/>
  <c r="BL486" i="1"/>
  <c r="BN485" i="1"/>
  <c r="BN486" i="1" s="1"/>
  <c r="N1038" i="1"/>
  <c r="N1039" i="1" s="1"/>
  <c r="L1039" i="1"/>
  <c r="BD927" i="1"/>
  <c r="BF926" i="1"/>
  <c r="BF927" i="1" s="1"/>
  <c r="BL1130" i="1"/>
  <c r="BN1129" i="1"/>
  <c r="BN1130" i="1" s="1"/>
  <c r="CD1892" i="1"/>
  <c r="CD1893" i="1" s="1"/>
  <c r="CB1893" i="1"/>
  <c r="BZ1136" i="1"/>
  <c r="BZ1137" i="1" s="1"/>
  <c r="BX1137" i="1"/>
  <c r="CB843" i="1"/>
  <c r="CD842" i="1"/>
  <c r="CD843" i="1" s="1"/>
  <c r="BF2102" i="1"/>
  <c r="BF2103" i="1" s="1"/>
  <c r="BD2103" i="1"/>
  <c r="T1067" i="1"/>
  <c r="V1066" i="1"/>
  <c r="V1067" i="1" s="1"/>
  <c r="BH563" i="1"/>
  <c r="BJ562" i="1"/>
  <c r="BJ563" i="1" s="1"/>
  <c r="BL549" i="1"/>
  <c r="BN548" i="1"/>
  <c r="BN549" i="1" s="1"/>
  <c r="AV962" i="1"/>
  <c r="AX961" i="1"/>
  <c r="AX962" i="1" s="1"/>
  <c r="CH1066" i="1"/>
  <c r="CH1067" i="1" s="1"/>
  <c r="CF1067" i="1"/>
  <c r="BB1017" i="1"/>
  <c r="BB1018" i="1" s="1"/>
  <c r="AZ1018" i="1"/>
  <c r="BV261" i="1"/>
  <c r="BV262" i="1" s="1"/>
  <c r="BT262" i="1"/>
  <c r="AX919" i="1"/>
  <c r="AX920" i="1" s="1"/>
  <c r="AV920" i="1"/>
  <c r="BB1115" i="1"/>
  <c r="BB1116" i="1" s="1"/>
  <c r="AZ1116" i="1"/>
  <c r="AZ1305" i="1"/>
  <c r="BB1304" i="1"/>
  <c r="BB1305" i="1" s="1"/>
  <c r="AP695" i="1"/>
  <c r="AP696" i="1" s="1"/>
  <c r="AN696" i="1"/>
  <c r="CD555" i="1"/>
  <c r="CD556" i="1" s="1"/>
  <c r="CB556" i="1"/>
  <c r="X598" i="1"/>
  <c r="Z597" i="1"/>
  <c r="Z598" i="1" s="1"/>
  <c r="CH807" i="1"/>
  <c r="CH808" i="1" s="1"/>
  <c r="CF808" i="1"/>
  <c r="AP2102" i="1"/>
  <c r="AP2103" i="1" s="1"/>
  <c r="AN2103" i="1"/>
  <c r="R891" i="1"/>
  <c r="R892" i="1" s="1"/>
  <c r="P892" i="1"/>
  <c r="AV598" i="1"/>
  <c r="AX597" i="1"/>
  <c r="AX598" i="1" s="1"/>
  <c r="BX325" i="1"/>
  <c r="BZ324" i="1"/>
  <c r="BZ325" i="1" s="1"/>
  <c r="AV1403" i="1"/>
  <c r="AX1402" i="1"/>
  <c r="AX1403" i="1" s="1"/>
  <c r="BX934" i="1"/>
  <c r="BZ933" i="1"/>
  <c r="BZ934" i="1" s="1"/>
  <c r="BJ646" i="1"/>
  <c r="BJ647" i="1" s="1"/>
  <c r="BH647" i="1"/>
  <c r="L1200" i="1"/>
  <c r="N1199" i="1"/>
  <c r="N1200" i="1" s="1"/>
  <c r="BN359" i="1"/>
  <c r="BN360" i="1" s="1"/>
  <c r="BL360" i="1"/>
  <c r="BN1101" i="1"/>
  <c r="BN1102" i="1" s="1"/>
  <c r="BL1102" i="1"/>
  <c r="BF2438" i="1"/>
  <c r="BF2439" i="1" s="1"/>
  <c r="BD2439" i="1"/>
  <c r="BH920" i="1"/>
  <c r="BJ919" i="1"/>
  <c r="BJ920" i="1" s="1"/>
  <c r="BN849" i="1"/>
  <c r="BN850" i="1" s="1"/>
  <c r="BL850" i="1"/>
  <c r="BB954" i="1"/>
  <c r="BB955" i="1" s="1"/>
  <c r="AZ955" i="1"/>
  <c r="AB843" i="1"/>
  <c r="AD842" i="1"/>
  <c r="AD843" i="1" s="1"/>
  <c r="BV513" i="1"/>
  <c r="BV514" i="1" s="1"/>
  <c r="BT514" i="1"/>
  <c r="BZ310" i="1"/>
  <c r="BZ311" i="1" s="1"/>
  <c r="BX311" i="1"/>
  <c r="BD913" i="1"/>
  <c r="BF912" i="1"/>
  <c r="BF913" i="1" s="1"/>
  <c r="BX773" i="1"/>
  <c r="BZ772" i="1"/>
  <c r="BZ773" i="1" s="1"/>
  <c r="H2607" i="1"/>
  <c r="J2606" i="1"/>
  <c r="J2607" i="1" s="1"/>
  <c r="CD954" i="1"/>
  <c r="CD955" i="1" s="1"/>
  <c r="CB955" i="1"/>
  <c r="BN1822" i="1"/>
  <c r="BN1823" i="1" s="1"/>
  <c r="BL1823" i="1"/>
  <c r="BV317" i="1"/>
  <c r="BV318" i="1" s="1"/>
  <c r="BT318" i="1"/>
  <c r="BX1627" i="1"/>
  <c r="BZ1626" i="1"/>
  <c r="BZ1627" i="1" s="1"/>
  <c r="BX668" i="1"/>
  <c r="BZ667" i="1"/>
  <c r="BZ668" i="1" s="1"/>
  <c r="H1067" i="1"/>
  <c r="J1066" i="1"/>
  <c r="J1067" i="1" s="1"/>
  <c r="AR780" i="1"/>
  <c r="AT779" i="1"/>
  <c r="AT780" i="1" s="1"/>
  <c r="CF360" i="1"/>
  <c r="CH359" i="1"/>
  <c r="CH360" i="1" s="1"/>
  <c r="AN1739" i="1"/>
  <c r="AP1738" i="1"/>
  <c r="AP1739" i="1" s="1"/>
  <c r="CF1501" i="1"/>
  <c r="CH1500" i="1"/>
  <c r="CH1501" i="1" s="1"/>
  <c r="AV1284" i="1"/>
  <c r="AX1283" i="1"/>
  <c r="AX1284" i="1" s="1"/>
  <c r="R2606" i="1"/>
  <c r="R2607" i="1" s="1"/>
  <c r="P2607" i="1"/>
  <c r="BL1158" i="1"/>
  <c r="BN1157" i="1"/>
  <c r="BN1158" i="1" s="1"/>
  <c r="CD877" i="1"/>
  <c r="CD878" i="1" s="1"/>
  <c r="CB878" i="1"/>
  <c r="H927" i="1"/>
  <c r="J926" i="1"/>
  <c r="J927" i="1" s="1"/>
  <c r="BT731" i="1"/>
  <c r="BV730" i="1"/>
  <c r="BV731" i="1" s="1"/>
  <c r="BN947" i="1"/>
  <c r="BN948" i="1" s="1"/>
  <c r="BL948" i="1"/>
  <c r="BP367" i="1"/>
  <c r="BR366" i="1"/>
  <c r="BR367" i="1" s="1"/>
  <c r="AZ1445" i="1"/>
  <c r="BB1444" i="1"/>
  <c r="BB1445" i="1" s="1"/>
  <c r="AT961" i="1"/>
  <c r="AT962" i="1" s="1"/>
  <c r="AR962" i="1"/>
  <c r="BV422" i="1"/>
  <c r="BV423" i="1" s="1"/>
  <c r="BT423" i="1"/>
  <c r="CB1326" i="1"/>
  <c r="CD1325" i="1"/>
  <c r="CD1326" i="1" s="1"/>
  <c r="BH1592" i="1"/>
  <c r="BJ1591" i="1"/>
  <c r="BJ1592" i="1" s="1"/>
  <c r="T892" i="1"/>
  <c r="V891" i="1"/>
  <c r="V892" i="1" s="1"/>
  <c r="CB1151" i="1"/>
  <c r="CD1150" i="1"/>
  <c r="CD1151" i="1" s="1"/>
  <c r="BR408" i="1"/>
  <c r="BR409" i="1" s="1"/>
  <c r="BP409" i="1"/>
  <c r="BJ1101" i="1"/>
  <c r="BJ1102" i="1" s="1"/>
  <c r="BH1102" i="1"/>
  <c r="BT1172" i="1"/>
  <c r="BV1171" i="1"/>
  <c r="BV1172" i="1" s="1"/>
  <c r="BH1480" i="1"/>
  <c r="BJ1479" i="1"/>
  <c r="BJ1480" i="1" s="1"/>
  <c r="BL318" i="1"/>
  <c r="BN317" i="1"/>
  <c r="BN318" i="1" s="1"/>
  <c r="BT332" i="1"/>
  <c r="BV331" i="1"/>
  <c r="BV332" i="1" s="1"/>
  <c r="BJ1717" i="1"/>
  <c r="BJ1718" i="1" s="1"/>
  <c r="BH1718" i="1"/>
  <c r="AV1445" i="1"/>
  <c r="AX1444" i="1"/>
  <c r="AX1445" i="1" s="1"/>
  <c r="AT548" i="1"/>
  <c r="AT549" i="1" s="1"/>
  <c r="AR549" i="1"/>
  <c r="CF1179" i="1"/>
  <c r="CH1178" i="1"/>
  <c r="CH1179" i="1" s="1"/>
  <c r="BX381" i="1"/>
  <c r="BZ380" i="1"/>
  <c r="BZ381" i="1" s="1"/>
  <c r="BR380" i="1"/>
  <c r="BR381" i="1" s="1"/>
  <c r="BP381" i="1"/>
  <c r="AT352" i="1"/>
  <c r="AT353" i="1" s="1"/>
  <c r="AR353" i="1"/>
  <c r="BD1200" i="1"/>
  <c r="BF1199" i="1"/>
  <c r="BF1200" i="1" s="1"/>
  <c r="CB1354" i="1"/>
  <c r="CD1353" i="1"/>
  <c r="CD1354" i="1" s="1"/>
  <c r="BH2138" i="1"/>
  <c r="BJ2137" i="1"/>
  <c r="BJ2138" i="1" s="1"/>
  <c r="CD576" i="1"/>
  <c r="CD577" i="1" s="1"/>
  <c r="CB577" i="1"/>
  <c r="CD807" i="1"/>
  <c r="CD808" i="1" s="1"/>
  <c r="CB808" i="1"/>
  <c r="AJ955" i="1"/>
  <c r="AL954" i="1"/>
  <c r="AL955" i="1" s="1"/>
  <c r="BD1697" i="1"/>
  <c r="BF1696" i="1"/>
  <c r="BF1697" i="1" s="1"/>
  <c r="BR562" i="1"/>
  <c r="BR563" i="1" s="1"/>
  <c r="BP563" i="1"/>
  <c r="AX1157" i="1"/>
  <c r="AX1158" i="1" s="1"/>
  <c r="AV1158" i="1"/>
  <c r="AD898" i="1"/>
  <c r="AD899" i="1" s="1"/>
  <c r="AB899" i="1"/>
  <c r="AX1045" i="1"/>
  <c r="AX1046" i="1" s="1"/>
  <c r="AV1046" i="1"/>
  <c r="X353" i="1"/>
  <c r="Z352" i="1"/>
  <c r="Z353" i="1" s="1"/>
  <c r="AT1206" i="1"/>
  <c r="AT1207" i="1" s="1"/>
  <c r="AR1207" i="1"/>
  <c r="CH1045" i="1"/>
  <c r="CH1046" i="1" s="1"/>
  <c r="CF1046" i="1"/>
  <c r="BL423" i="1"/>
  <c r="BN422" i="1"/>
  <c r="BN423" i="1" s="1"/>
  <c r="AN2180" i="1"/>
  <c r="AP2179" i="1"/>
  <c r="AP2180" i="1" s="1"/>
  <c r="AX1479" i="1"/>
  <c r="AX1480" i="1" s="1"/>
  <c r="AV1480" i="1"/>
  <c r="V2606" i="1"/>
  <c r="V2607" i="1" s="1"/>
  <c r="T2607" i="1"/>
  <c r="L1256" i="1"/>
  <c r="N1255" i="1"/>
  <c r="N1256" i="1" s="1"/>
  <c r="CB2607" i="1"/>
  <c r="CD2606" i="1"/>
  <c r="CD2607" i="1" s="1"/>
  <c r="AT1311" i="1"/>
  <c r="AT1312" i="1" s="1"/>
  <c r="AR1312" i="1"/>
  <c r="CB1032" i="1"/>
  <c r="CD1031" i="1"/>
  <c r="CD1032" i="1" s="1"/>
  <c r="N2263" i="1"/>
  <c r="N2264" i="1" s="1"/>
  <c r="L2264" i="1"/>
  <c r="BN1136" i="1"/>
  <c r="BN1137" i="1" s="1"/>
  <c r="BL1137" i="1"/>
  <c r="BL913" i="1"/>
  <c r="BN912" i="1"/>
  <c r="BN913" i="1" s="1"/>
  <c r="BH402" i="1"/>
  <c r="BJ401" i="1"/>
  <c r="BJ402" i="1" s="1"/>
  <c r="BD1977" i="1"/>
  <c r="BF1976" i="1"/>
  <c r="BF1977" i="1" s="1"/>
  <c r="AZ976" i="1"/>
  <c r="BB975" i="1"/>
  <c r="BB976" i="1" s="1"/>
  <c r="BL465" i="1"/>
  <c r="BN464" i="1"/>
  <c r="BN465" i="1" s="1"/>
  <c r="AX842" i="1"/>
  <c r="AX843" i="1" s="1"/>
  <c r="AV843" i="1"/>
  <c r="BX353" i="1"/>
  <c r="BZ352" i="1"/>
  <c r="BZ353" i="1" s="1"/>
  <c r="BN296" i="1"/>
  <c r="BN297" i="1" s="1"/>
  <c r="BL297" i="1"/>
  <c r="BF2018" i="1"/>
  <c r="BF2019" i="1" s="1"/>
  <c r="BD2019" i="1"/>
  <c r="AL975" i="1"/>
  <c r="AL976" i="1" s="1"/>
  <c r="AJ976" i="1"/>
  <c r="AN304" i="1"/>
  <c r="AP303" i="1"/>
  <c r="AP304" i="1" s="1"/>
  <c r="AP1675" i="1"/>
  <c r="AP1676" i="1" s="1"/>
  <c r="AN1676" i="1"/>
  <c r="BJ982" i="1"/>
  <c r="BJ983" i="1" s="1"/>
  <c r="BH983" i="1"/>
  <c r="Z1017" i="1"/>
  <c r="Z1018" i="1" s="1"/>
  <c r="X1018" i="1"/>
  <c r="AR997" i="1"/>
  <c r="AT996" i="1"/>
  <c r="AT997" i="1" s="1"/>
  <c r="BH745" i="1"/>
  <c r="BJ744" i="1"/>
  <c r="BJ745" i="1" s="1"/>
  <c r="CB1025" i="1"/>
  <c r="CD1024" i="1"/>
  <c r="CD1025" i="1" s="1"/>
  <c r="BV1136" i="1"/>
  <c r="BV1137" i="1" s="1"/>
  <c r="BT1137" i="1"/>
  <c r="CD443" i="1"/>
  <c r="CD444" i="1" s="1"/>
  <c r="CB444" i="1"/>
  <c r="BL514" i="1"/>
  <c r="BN513" i="1"/>
  <c r="BN514" i="1" s="1"/>
  <c r="AR1424" i="1"/>
  <c r="AT1423" i="1"/>
  <c r="AT1424" i="1" s="1"/>
  <c r="AV1165" i="1"/>
  <c r="AX1164" i="1"/>
  <c r="AX1165" i="1" s="1"/>
  <c r="AZ913" i="1"/>
  <c r="BB912" i="1"/>
  <c r="BB913" i="1" s="1"/>
  <c r="BH1067" i="1"/>
  <c r="BJ1066" i="1"/>
  <c r="BJ1067" i="1" s="1"/>
  <c r="BD920" i="1"/>
  <c r="BF919" i="1"/>
  <c r="BF920" i="1" s="1"/>
  <c r="BV1115" i="1"/>
  <c r="BV1116" i="1" s="1"/>
  <c r="BT1116" i="1"/>
  <c r="CB822" i="1"/>
  <c r="CD821" i="1"/>
  <c r="CD822" i="1" s="1"/>
  <c r="AJ1032" i="1"/>
  <c r="AL1031" i="1"/>
  <c r="AL1032" i="1" s="1"/>
  <c r="AL898" i="1"/>
  <c r="AL899" i="1" s="1"/>
  <c r="AJ899" i="1"/>
  <c r="BB1885" i="1"/>
  <c r="BB1886" i="1" s="1"/>
  <c r="AZ1886" i="1"/>
  <c r="BN436" i="1"/>
  <c r="BN437" i="1" s="1"/>
  <c r="BL437" i="1"/>
  <c r="AT919" i="1"/>
  <c r="AT920" i="1" s="1"/>
  <c r="AR920" i="1"/>
  <c r="BT1088" i="1"/>
  <c r="BV1087" i="1"/>
  <c r="BV1088" i="1" s="1"/>
  <c r="BX843" i="1"/>
  <c r="BZ842" i="1"/>
  <c r="BZ843" i="1" s="1"/>
  <c r="BR926" i="1"/>
  <c r="BR927" i="1" s="1"/>
  <c r="BP927" i="1"/>
  <c r="V1031" i="1"/>
  <c r="V1032" i="1" s="1"/>
  <c r="T1032" i="1"/>
  <c r="BF947" i="1"/>
  <c r="BF948" i="1" s="1"/>
  <c r="BD948" i="1"/>
  <c r="AZ941" i="1"/>
  <c r="BB940" i="1"/>
  <c r="BB941" i="1" s="1"/>
  <c r="BT290" i="1"/>
  <c r="BV289" i="1"/>
  <c r="BV290" i="1" s="1"/>
  <c r="BV604" i="1"/>
  <c r="BV605" i="1" s="1"/>
  <c r="BT605" i="1"/>
  <c r="BV485" i="1"/>
  <c r="BV486" i="1" s="1"/>
  <c r="BT486" i="1"/>
  <c r="BF1241" i="1"/>
  <c r="BF1242" i="1" s="1"/>
  <c r="BD1242" i="1"/>
  <c r="J401" i="1"/>
  <c r="J402" i="1" s="1"/>
  <c r="H402" i="1"/>
  <c r="CF857" i="1"/>
  <c r="CH856" i="1"/>
  <c r="CH857" i="1" s="1"/>
  <c r="BZ912" i="1"/>
  <c r="BZ913" i="1" s="1"/>
  <c r="BX913" i="1"/>
  <c r="BZ758" i="1"/>
  <c r="BZ759" i="1" s="1"/>
  <c r="BX759" i="1"/>
  <c r="CB759" i="1"/>
  <c r="CD758" i="1"/>
  <c r="CD759" i="1" s="1"/>
  <c r="BX1109" i="1"/>
  <c r="BZ1108" i="1"/>
  <c r="BZ1109" i="1" s="1"/>
  <c r="AD933" i="1"/>
  <c r="AD934" i="1" s="1"/>
  <c r="AB934" i="1"/>
  <c r="AR1011" i="1"/>
  <c r="AT1010" i="1"/>
  <c r="AT1011" i="1" s="1"/>
  <c r="BJ968" i="1"/>
  <c r="BJ969" i="1" s="1"/>
  <c r="BH969" i="1"/>
  <c r="BN821" i="1"/>
  <c r="BN822" i="1" s="1"/>
  <c r="BL822" i="1"/>
  <c r="CH681" i="1"/>
  <c r="CH682" i="1" s="1"/>
  <c r="CF682" i="1"/>
  <c r="BL794" i="1"/>
  <c r="BN793" i="1"/>
  <c r="BN794" i="1" s="1"/>
  <c r="BX1648" i="1"/>
  <c r="BZ1647" i="1"/>
  <c r="BZ1648" i="1" s="1"/>
  <c r="AR892" i="1"/>
  <c r="AT891" i="1"/>
  <c r="AT892" i="1" s="1"/>
  <c r="BL395" i="1"/>
  <c r="BN394" i="1"/>
  <c r="BN395" i="1" s="1"/>
  <c r="N1157" i="1"/>
  <c r="N1158" i="1" s="1"/>
  <c r="L1158" i="1"/>
  <c r="AT1024" i="1"/>
  <c r="AT1025" i="1" s="1"/>
  <c r="AR1025" i="1"/>
  <c r="BB1192" i="1"/>
  <c r="BB1193" i="1" s="1"/>
  <c r="AZ1193" i="1"/>
  <c r="AP1591" i="1"/>
  <c r="AP1592" i="1" s="1"/>
  <c r="AN1592" i="1"/>
  <c r="AZ1081" i="1"/>
  <c r="BB1080" i="1"/>
  <c r="BB1081" i="1" s="1"/>
  <c r="BV716" i="1"/>
  <c r="BV717" i="1" s="1"/>
  <c r="BT717" i="1"/>
  <c r="CD611" i="1"/>
  <c r="CD612" i="1" s="1"/>
  <c r="CB612" i="1"/>
  <c r="BZ1465" i="1"/>
  <c r="BZ1466" i="1" s="1"/>
  <c r="BX1466" i="1"/>
  <c r="BH906" i="1"/>
  <c r="BJ905" i="1"/>
  <c r="BJ906" i="1" s="1"/>
  <c r="BL689" i="1"/>
  <c r="BN688" i="1"/>
  <c r="BN689" i="1" s="1"/>
  <c r="BR870" i="1"/>
  <c r="BR871" i="1" s="1"/>
  <c r="BP871" i="1"/>
  <c r="AB2607" i="1"/>
  <c r="AD2606" i="1"/>
  <c r="AD2607" i="1" s="1"/>
  <c r="BR1241" i="1"/>
  <c r="BR1242" i="1" s="1"/>
  <c r="BP1242" i="1"/>
  <c r="BX1074" i="1"/>
  <c r="BZ1073" i="1"/>
  <c r="BZ1074" i="1" s="1"/>
  <c r="AD989" i="1"/>
  <c r="AD990" i="1" s="1"/>
  <c r="AB990" i="1"/>
  <c r="BR604" i="1"/>
  <c r="BR605" i="1" s="1"/>
  <c r="BP605" i="1"/>
  <c r="P1088" i="1"/>
  <c r="R1087" i="1"/>
  <c r="R1088" i="1" s="1"/>
  <c r="BJ345" i="1"/>
  <c r="BJ346" i="1" s="1"/>
  <c r="BH346" i="1"/>
  <c r="BR1045" i="1"/>
  <c r="BR1046" i="1" s="1"/>
  <c r="BP1046" i="1"/>
  <c r="CH954" i="1"/>
  <c r="CH955" i="1" s="1"/>
  <c r="CF955" i="1"/>
  <c r="AN402" i="1"/>
  <c r="AP401" i="1"/>
  <c r="AP402" i="1" s="1"/>
  <c r="BT1291" i="1"/>
  <c r="BV1290" i="1"/>
  <c r="BV1291" i="1" s="1"/>
  <c r="CB731" i="1"/>
  <c r="CD730" i="1"/>
  <c r="CD731" i="1" s="1"/>
  <c r="BX1158" i="1"/>
  <c r="BZ1157" i="1"/>
  <c r="BZ1158" i="1" s="1"/>
  <c r="BN1248" i="1"/>
  <c r="BN1249" i="1" s="1"/>
  <c r="BL1249" i="1"/>
  <c r="BB1360" i="1"/>
  <c r="BB1361" i="1" s="1"/>
  <c r="AZ1361" i="1"/>
  <c r="CF1522" i="1"/>
  <c r="CH1521" i="1"/>
  <c r="CH1522" i="1" s="1"/>
  <c r="CD772" i="1"/>
  <c r="CD773" i="1" s="1"/>
  <c r="CB773" i="1"/>
  <c r="CH1052" i="1"/>
  <c r="CH1053" i="1" s="1"/>
  <c r="CF1053" i="1"/>
  <c r="X843" i="1"/>
  <c r="Z842" i="1"/>
  <c r="Z843" i="1" s="1"/>
  <c r="BZ492" i="1"/>
  <c r="BZ493" i="1" s="1"/>
  <c r="BX493" i="1"/>
  <c r="AT1017" i="1"/>
  <c r="AT1018" i="1" s="1"/>
  <c r="AR1018" i="1"/>
  <c r="X1088" i="1"/>
  <c r="Z1087" i="1"/>
  <c r="Z1088" i="1" s="1"/>
  <c r="BZ289" i="1"/>
  <c r="BZ290" i="1" s="1"/>
  <c r="BX290" i="1"/>
  <c r="AL1059" i="1"/>
  <c r="AL1060" i="1" s="1"/>
  <c r="AJ1060" i="1"/>
  <c r="CD1157" i="1"/>
  <c r="CD1158" i="1" s="1"/>
  <c r="CB1158" i="1"/>
  <c r="L1053" i="1"/>
  <c r="N1052" i="1"/>
  <c r="N1053" i="1" s="1"/>
  <c r="BB1045" i="1"/>
  <c r="BB1046" i="1" s="1"/>
  <c r="AZ1046" i="1"/>
  <c r="BL416" i="1"/>
  <c r="BN415" i="1"/>
  <c r="BN416" i="1" s="1"/>
  <c r="BL752" i="1"/>
  <c r="BN751" i="1"/>
  <c r="BN752" i="1" s="1"/>
  <c r="R1528" i="1"/>
  <c r="R1529" i="1" s="1"/>
  <c r="P1529" i="1"/>
  <c r="AX1234" i="1"/>
  <c r="AX1235" i="1" s="1"/>
  <c r="AV1235" i="1"/>
  <c r="BT1214" i="1"/>
  <c r="BV1213" i="1"/>
  <c r="BV1214" i="1" s="1"/>
  <c r="BJ1010" i="1"/>
  <c r="BJ1011" i="1" s="1"/>
  <c r="BH1011" i="1"/>
  <c r="BJ1605" i="1"/>
  <c r="BJ1606" i="1" s="1"/>
  <c r="BH1606" i="1"/>
  <c r="CD2095" i="1"/>
  <c r="CD2096" i="1" s="1"/>
  <c r="CB2096" i="1"/>
  <c r="AR990" i="1"/>
  <c r="AT989" i="1"/>
  <c r="AT990" i="1" s="1"/>
  <c r="V1381" i="1"/>
  <c r="V1382" i="1" s="1"/>
  <c r="T1382" i="1"/>
  <c r="BP626" i="1"/>
  <c r="BR625" i="1"/>
  <c r="BR626" i="1" s="1"/>
  <c r="AV1053" i="1"/>
  <c r="AX1052" i="1"/>
  <c r="AX1053" i="1" s="1"/>
  <c r="BD1452" i="1"/>
  <c r="BF1451" i="1"/>
  <c r="BF1452" i="1" s="1"/>
  <c r="BZ1024" i="1"/>
  <c r="BZ1025" i="1" s="1"/>
  <c r="BX1025" i="1"/>
  <c r="BH1004" i="1"/>
  <c r="BJ1003" i="1"/>
  <c r="BJ1004" i="1" s="1"/>
  <c r="BH332" i="1"/>
  <c r="BJ331" i="1"/>
  <c r="BJ332" i="1" s="1"/>
  <c r="R793" i="1"/>
  <c r="R794" i="1" s="1"/>
  <c r="P794" i="1"/>
  <c r="BN282" i="1"/>
  <c r="BN283" i="1" s="1"/>
  <c r="BL283" i="1"/>
  <c r="BV744" i="1"/>
  <c r="BV745" i="1" s="1"/>
  <c r="BT745" i="1"/>
  <c r="Z940" i="1"/>
  <c r="Z941" i="1" s="1"/>
  <c r="X941" i="1"/>
  <c r="H353" i="1"/>
  <c r="J352" i="1"/>
  <c r="J353" i="1" s="1"/>
  <c r="CB1424" i="1"/>
  <c r="CD1423" i="1"/>
  <c r="CD1424" i="1" s="1"/>
  <c r="BV1360" i="1"/>
  <c r="BV1361" i="1" s="1"/>
  <c r="BT1361" i="1"/>
  <c r="CF934" i="1"/>
  <c r="CH933" i="1"/>
  <c r="CH934" i="1" s="1"/>
  <c r="CB654" i="1"/>
  <c r="CD653" i="1"/>
  <c r="CD654" i="1" s="1"/>
  <c r="BX738" i="1"/>
  <c r="BZ737" i="1"/>
  <c r="BZ738" i="1" s="1"/>
  <c r="BB1255" i="1"/>
  <c r="BB1256" i="1" s="1"/>
  <c r="AZ1256" i="1"/>
  <c r="BF1213" i="1"/>
  <c r="BF1214" i="1" s="1"/>
  <c r="BD1214" i="1"/>
  <c r="CF1235" i="1"/>
  <c r="CH1234" i="1"/>
  <c r="CH1235" i="1" s="1"/>
  <c r="X1186" i="1"/>
  <c r="Z1185" i="1"/>
  <c r="Z1186" i="1" s="1"/>
  <c r="BP710" i="1"/>
  <c r="BR709" i="1"/>
  <c r="BR710" i="1" s="1"/>
  <c r="BF2606" i="1"/>
  <c r="BF2607" i="1" s="1"/>
  <c r="BD2607" i="1"/>
  <c r="BX675" i="1"/>
  <c r="BZ674" i="1"/>
  <c r="BZ675" i="1" s="1"/>
  <c r="BN982" i="1"/>
  <c r="BN983" i="1" s="1"/>
  <c r="BL983" i="1"/>
  <c r="BV1304" i="1"/>
  <c r="BV1305" i="1" s="1"/>
  <c r="BT1305" i="1"/>
  <c r="P1137" i="1"/>
  <c r="R1136" i="1"/>
  <c r="R1137" i="1" s="1"/>
  <c r="BZ611" i="1"/>
  <c r="BZ612" i="1" s="1"/>
  <c r="BX612" i="1"/>
  <c r="AH352" i="1"/>
  <c r="AH353" i="1" s="1"/>
  <c r="AF353" i="1"/>
  <c r="BN275" i="1"/>
  <c r="BN276" i="1" s="1"/>
  <c r="BL276" i="1"/>
  <c r="BL1144" i="1"/>
  <c r="BN1143" i="1"/>
  <c r="BN1144" i="1" s="1"/>
  <c r="BN632" i="1"/>
  <c r="BN633" i="1" s="1"/>
  <c r="BL633" i="1"/>
  <c r="Z1234" i="1"/>
  <c r="Z1235" i="1" s="1"/>
  <c r="X1235" i="1"/>
  <c r="T1284" i="1"/>
  <c r="V1283" i="1"/>
  <c r="V1284" i="1" s="1"/>
  <c r="AR1046" i="1"/>
  <c r="AT1045" i="1"/>
  <c r="AT1046" i="1" s="1"/>
  <c r="AT1269" i="1"/>
  <c r="AT1270" i="1" s="1"/>
  <c r="AR1270" i="1"/>
  <c r="BL479" i="1"/>
  <c r="BN478" i="1"/>
  <c r="BN479" i="1" s="1"/>
  <c r="CF878" i="1"/>
  <c r="CH877" i="1"/>
  <c r="CH878" i="1" s="1"/>
  <c r="V1087" i="1"/>
  <c r="V1088" i="1" s="1"/>
  <c r="T1088" i="1"/>
  <c r="AZ1158" i="1"/>
  <c r="BB1157" i="1"/>
  <c r="BB1158" i="1" s="1"/>
  <c r="AR1221" i="1"/>
  <c r="AT1220" i="1"/>
  <c r="AT1221" i="1" s="1"/>
  <c r="BV464" i="1"/>
  <c r="BV465" i="1" s="1"/>
  <c r="BT465" i="1"/>
  <c r="BH1221" i="1"/>
  <c r="BJ1220" i="1"/>
  <c r="BJ1221" i="1" s="1"/>
  <c r="P304" i="1"/>
  <c r="R303" i="1"/>
  <c r="R304" i="1" s="1"/>
  <c r="Z2606" i="1"/>
  <c r="Z2607" i="1" s="1"/>
  <c r="X2607" i="1"/>
  <c r="BX899" i="1"/>
  <c r="BZ898" i="1"/>
  <c r="BZ899" i="1" s="1"/>
  <c r="BV1416" i="1"/>
  <c r="BV1417" i="1" s="1"/>
  <c r="BT1417" i="1"/>
  <c r="AV1977" i="1"/>
  <c r="AX1976" i="1"/>
  <c r="AX1977" i="1" s="1"/>
  <c r="BR660" i="1"/>
  <c r="BR661" i="1" s="1"/>
  <c r="BP661" i="1"/>
  <c r="N597" i="1"/>
  <c r="N598" i="1" s="1"/>
  <c r="L598" i="1"/>
  <c r="BL402" i="1"/>
  <c r="BN401" i="1"/>
  <c r="BN402" i="1" s="1"/>
  <c r="BV338" i="1"/>
  <c r="BV339" i="1" s="1"/>
  <c r="BT339" i="1"/>
  <c r="BR1472" i="1"/>
  <c r="BR1473" i="1" s="1"/>
  <c r="BP1473" i="1"/>
  <c r="BL444" i="1"/>
  <c r="BN443" i="1"/>
  <c r="BN444" i="1" s="1"/>
  <c r="BD1060" i="1"/>
  <c r="BF1059" i="1"/>
  <c r="BF1060" i="1" s="1"/>
  <c r="CH541" i="1"/>
  <c r="CH542" i="1" s="1"/>
  <c r="CF542" i="1"/>
  <c r="CF738" i="1"/>
  <c r="CH737" i="1"/>
  <c r="CH738" i="1" s="1"/>
  <c r="J1087" i="1"/>
  <c r="J1088" i="1" s="1"/>
  <c r="H1088" i="1"/>
  <c r="BL1088" i="1"/>
  <c r="BN1087" i="1"/>
  <c r="BN1088" i="1" s="1"/>
  <c r="CB738" i="1"/>
  <c r="CD737" i="1"/>
  <c r="CD738" i="1" s="1"/>
  <c r="BX857" i="1"/>
  <c r="BZ856" i="1"/>
  <c r="BZ857" i="1" s="1"/>
  <c r="CD604" i="1"/>
  <c r="CD605" i="1" s="1"/>
  <c r="CB605" i="1"/>
  <c r="BJ387" i="1"/>
  <c r="BJ388" i="1" s="1"/>
  <c r="BH388" i="1"/>
  <c r="BT1403" i="1"/>
  <c r="BV1402" i="1"/>
  <c r="BV1403" i="1" s="1"/>
  <c r="AL401" i="1"/>
  <c r="AL402" i="1" s="1"/>
  <c r="AJ402" i="1"/>
  <c r="BN842" i="1"/>
  <c r="BN843" i="1" s="1"/>
  <c r="BL843" i="1"/>
  <c r="BL724" i="1"/>
  <c r="BN723" i="1"/>
  <c r="BN724" i="1" s="1"/>
  <c r="BT647" i="1"/>
  <c r="BV646" i="1"/>
  <c r="BV647" i="1" s="1"/>
  <c r="Z912" i="1"/>
  <c r="Z913" i="1" s="1"/>
  <c r="X913" i="1"/>
  <c r="BP1641" i="1"/>
  <c r="BR1640" i="1"/>
  <c r="BR1641" i="1" s="1"/>
  <c r="BB1185" i="1"/>
  <c r="BB1186" i="1" s="1"/>
  <c r="AZ1186" i="1"/>
  <c r="AZ1228" i="1"/>
  <c r="BB1227" i="1"/>
  <c r="BB1228" i="1" s="1"/>
  <c r="P906" i="1"/>
  <c r="R905" i="1"/>
  <c r="R906" i="1" s="1"/>
  <c r="CF703" i="1"/>
  <c r="CH702" i="1"/>
  <c r="CH703" i="1" s="1"/>
  <c r="AN598" i="1"/>
  <c r="AP597" i="1"/>
  <c r="AP598" i="1" s="1"/>
  <c r="BZ723" i="1"/>
  <c r="BZ724" i="1" s="1"/>
  <c r="BX724" i="1"/>
  <c r="BZ338" i="1"/>
  <c r="BZ339" i="1" s="1"/>
  <c r="BX339" i="1"/>
  <c r="X549" i="1"/>
  <c r="Z548" i="1"/>
  <c r="Z549" i="1" s="1"/>
  <c r="BT472" i="1"/>
  <c r="BV471" i="1"/>
  <c r="BV472" i="1" s="1"/>
  <c r="BT1123" i="1"/>
  <c r="BV1122" i="1"/>
  <c r="BV1123" i="1" s="1"/>
  <c r="AT1395" i="1"/>
  <c r="AT1396" i="1" s="1"/>
  <c r="AR1396" i="1"/>
  <c r="CD639" i="1"/>
  <c r="CD640" i="1" s="1"/>
  <c r="CB640" i="1"/>
  <c r="BX787" i="1"/>
  <c r="BZ786" i="1"/>
  <c r="BZ787" i="1" s="1"/>
  <c r="CH1535" i="1"/>
  <c r="CH1536" i="1" s="1"/>
  <c r="CF1536" i="1"/>
  <c r="BB1262" i="1"/>
  <c r="BB1263" i="1" s="1"/>
  <c r="AZ1263" i="1"/>
  <c r="Z646" i="1"/>
  <c r="Z647" i="1" s="1"/>
  <c r="X647" i="1"/>
  <c r="L304" i="1"/>
  <c r="N303" i="1"/>
  <c r="N304" i="1" s="1"/>
  <c r="BF2536" i="1"/>
  <c r="BF2537" i="1" s="1"/>
  <c r="BD2537" i="1"/>
  <c r="BJ1892" i="1"/>
  <c r="BJ1893" i="1" s="1"/>
  <c r="BH1893" i="1"/>
  <c r="BD962" i="1"/>
  <c r="BF961" i="1"/>
  <c r="BF962" i="1" s="1"/>
  <c r="AX1059" i="1"/>
  <c r="AX1060" i="1" s="1"/>
  <c r="AV1060" i="1"/>
  <c r="R744" i="1"/>
  <c r="R745" i="1" s="1"/>
  <c r="P745" i="1"/>
  <c r="CF514" i="1"/>
  <c r="CH513" i="1"/>
  <c r="CH514" i="1" s="1"/>
  <c r="AL548" i="1"/>
  <c r="AL549" i="1" s="1"/>
  <c r="AJ549" i="1"/>
  <c r="BT360" i="1"/>
  <c r="BV359" i="1"/>
  <c r="BV360" i="1" s="1"/>
  <c r="CD541" i="1"/>
  <c r="CD542" i="1" s="1"/>
  <c r="CB542" i="1"/>
  <c r="CF2488" i="1"/>
  <c r="CH2487" i="1"/>
  <c r="CH2488" i="1" s="1"/>
  <c r="BP773" i="1"/>
  <c r="BR772" i="1"/>
  <c r="BR773" i="1" s="1"/>
  <c r="BZ464" i="1"/>
  <c r="BZ465" i="1" s="1"/>
  <c r="BX465" i="1"/>
  <c r="AT1689" i="1"/>
  <c r="AT1690" i="1" s="1"/>
  <c r="AR1690" i="1"/>
  <c r="BJ835" i="1"/>
  <c r="BJ836" i="1" s="1"/>
  <c r="BH836" i="1"/>
  <c r="AZ2068" i="1"/>
  <c r="BB2067" i="1"/>
  <c r="BB2068" i="1" s="1"/>
  <c r="BT542" i="1"/>
  <c r="BV541" i="1"/>
  <c r="BV542" i="1" s="1"/>
  <c r="BZ422" i="1"/>
  <c r="BZ423" i="1" s="1"/>
  <c r="BX423" i="1"/>
  <c r="AD1003" i="1"/>
  <c r="AD1004" i="1" s="1"/>
  <c r="AB1004" i="1"/>
  <c r="BH465" i="1"/>
  <c r="BJ464" i="1"/>
  <c r="BJ465" i="1" s="1"/>
  <c r="AP1136" i="1"/>
  <c r="AP1137" i="1" s="1"/>
  <c r="AN1137" i="1"/>
  <c r="BX1130" i="1"/>
  <c r="BZ1129" i="1"/>
  <c r="BZ1130" i="1" s="1"/>
  <c r="BF1017" i="1"/>
  <c r="BF1018" i="1" s="1"/>
  <c r="BD1018" i="1"/>
  <c r="CB885" i="1"/>
  <c r="CD884" i="1"/>
  <c r="CD885" i="1" s="1"/>
  <c r="BV688" i="1"/>
  <c r="BV689" i="1" s="1"/>
  <c r="BT689" i="1"/>
  <c r="H1039" i="1"/>
  <c r="J1038" i="1"/>
  <c r="J1039" i="1" s="1"/>
  <c r="AD450" i="1"/>
  <c r="AD451" i="1" s="1"/>
  <c r="AB451" i="1"/>
  <c r="BH822" i="1"/>
  <c r="BJ821" i="1"/>
  <c r="BJ822" i="1" s="1"/>
  <c r="AL352" i="1"/>
  <c r="AL353" i="1" s="1"/>
  <c r="AJ353" i="1"/>
  <c r="BH948" i="1"/>
  <c r="BJ947" i="1"/>
  <c r="BJ948" i="1" s="1"/>
  <c r="CB388" i="1"/>
  <c r="CD387" i="1"/>
  <c r="CD388" i="1" s="1"/>
  <c r="T969" i="1"/>
  <c r="V968" i="1"/>
  <c r="V969" i="1" s="1"/>
  <c r="AZ500" i="1"/>
  <c r="BB499" i="1"/>
  <c r="BB500" i="1" s="1"/>
  <c r="BP535" i="1"/>
  <c r="BR534" i="1"/>
  <c r="BR535" i="1" s="1"/>
  <c r="P948" i="1"/>
  <c r="R947" i="1"/>
  <c r="R948" i="1" s="1"/>
  <c r="BH276" i="1"/>
  <c r="BJ275" i="1"/>
  <c r="BJ276" i="1" s="1"/>
  <c r="L745" i="1"/>
  <c r="N744" i="1"/>
  <c r="N745" i="1" s="1"/>
  <c r="BB1164" i="1"/>
  <c r="BB1165" i="1" s="1"/>
  <c r="AZ1165" i="1"/>
  <c r="BV548" i="1"/>
  <c r="BV549" i="1" s="1"/>
  <c r="BT549" i="1"/>
  <c r="BP1018" i="1"/>
  <c r="BR1017" i="1"/>
  <c r="BR1018" i="1" s="1"/>
  <c r="BF940" i="1"/>
  <c r="BF941" i="1" s="1"/>
  <c r="BD941" i="1"/>
  <c r="BJ590" i="1"/>
  <c r="BJ591" i="1" s="1"/>
  <c r="BH591" i="1"/>
  <c r="CF500" i="1"/>
  <c r="CH499" i="1"/>
  <c r="CH500" i="1" s="1"/>
  <c r="AZ549" i="1"/>
  <c r="BB548" i="1"/>
  <c r="BB549" i="1" s="1"/>
  <c r="AF1872" i="1"/>
  <c r="AH1871" i="1"/>
  <c r="AH1872" i="1" s="1"/>
  <c r="AZ2376" i="1"/>
  <c r="BB2375" i="1"/>
  <c r="BB2376" i="1" s="1"/>
  <c r="BD374" i="1"/>
  <c r="BF373" i="1"/>
  <c r="BF374" i="1" s="1"/>
  <c r="BV1339" i="1"/>
  <c r="BV1340" i="1" s="1"/>
  <c r="BT1340" i="1"/>
  <c r="AT730" i="1"/>
  <c r="AT731" i="1" s="1"/>
  <c r="AR731" i="1"/>
  <c r="AV1767" i="1"/>
  <c r="AX1766" i="1"/>
  <c r="AX1767" i="1" s="1"/>
  <c r="AV857" i="1"/>
  <c r="AX856" i="1"/>
  <c r="AX857" i="1" s="1"/>
  <c r="AN1928" i="1"/>
  <c r="AP1927" i="1"/>
  <c r="AP1928" i="1" s="1"/>
  <c r="AB2047" i="1"/>
  <c r="AD2046" i="1"/>
  <c r="AD2047" i="1" s="1"/>
  <c r="R800" i="1"/>
  <c r="R801" i="1" s="1"/>
  <c r="P801" i="1"/>
  <c r="AX639" i="1"/>
  <c r="AX640" i="1" s="1"/>
  <c r="AV640" i="1"/>
  <c r="AV2166" i="1"/>
  <c r="AX2165" i="1"/>
  <c r="AX2166" i="1" s="1"/>
  <c r="AT940" i="1"/>
  <c r="AT941" i="1" s="1"/>
  <c r="AR941" i="1"/>
  <c r="BX2502" i="1"/>
  <c r="BZ2501" i="1"/>
  <c r="BZ2502" i="1" s="1"/>
  <c r="P1179" i="1"/>
  <c r="R1178" i="1"/>
  <c r="R1179" i="1" s="1"/>
  <c r="H1557" i="1"/>
  <c r="J1556" i="1"/>
  <c r="J1557" i="1" s="1"/>
  <c r="AN1914" i="1"/>
  <c r="AP1913" i="1"/>
  <c r="AP1914" i="1" s="1"/>
  <c r="BT1970" i="1"/>
  <c r="BV1969" i="1"/>
  <c r="BV1970" i="1" s="1"/>
  <c r="AR1389" i="1"/>
  <c r="AT1388" i="1"/>
  <c r="AT1389" i="1" s="1"/>
  <c r="N1276" i="1"/>
  <c r="N1277" i="1" s="1"/>
  <c r="L1277" i="1"/>
  <c r="L1298" i="1"/>
  <c r="N1297" i="1"/>
  <c r="N1298" i="1" s="1"/>
  <c r="AV2257" i="1"/>
  <c r="AX2256" i="1"/>
  <c r="AX2257" i="1" s="1"/>
  <c r="BV709" i="1"/>
  <c r="BV710" i="1" s="1"/>
  <c r="BT710" i="1"/>
  <c r="X1900" i="1"/>
  <c r="Z1899" i="1"/>
  <c r="Z1900" i="1" s="1"/>
  <c r="AB640" i="1"/>
  <c r="AD639" i="1"/>
  <c r="AD640" i="1" s="1"/>
  <c r="BL1515" i="1"/>
  <c r="BN1514" i="1"/>
  <c r="BN1515" i="1" s="1"/>
  <c r="Z1570" i="1"/>
  <c r="Z1571" i="1" s="1"/>
  <c r="X1571" i="1"/>
  <c r="BF2277" i="1"/>
  <c r="BF2278" i="1" s="1"/>
  <c r="BD2278" i="1"/>
  <c r="CH2410" i="1"/>
  <c r="CH2411" i="1" s="1"/>
  <c r="CF2411" i="1"/>
  <c r="CB2194" i="1"/>
  <c r="CD2193" i="1"/>
  <c r="CD2194" i="1" s="1"/>
  <c r="BV821" i="1"/>
  <c r="BV822" i="1" s="1"/>
  <c r="BT822" i="1"/>
  <c r="AH1339" i="1"/>
  <c r="AH1340" i="1" s="1"/>
  <c r="AF1340" i="1"/>
  <c r="AX807" i="1"/>
  <c r="AX808" i="1" s="1"/>
  <c r="AV808" i="1"/>
  <c r="BF737" i="1"/>
  <c r="BF738" i="1" s="1"/>
  <c r="BD738" i="1"/>
  <c r="AD338" i="1"/>
  <c r="AD339" i="1" s="1"/>
  <c r="AB339" i="1"/>
  <c r="AJ486" i="1"/>
  <c r="AL485" i="1"/>
  <c r="AL486" i="1" s="1"/>
  <c r="BT1284" i="1"/>
  <c r="BV1283" i="1"/>
  <c r="BV1284" i="1" s="1"/>
  <c r="CF605" i="1"/>
  <c r="CH604" i="1"/>
  <c r="CH605" i="1" s="1"/>
  <c r="H1914" i="1"/>
  <c r="J1913" i="1"/>
  <c r="J1914" i="1" s="1"/>
  <c r="N1661" i="1"/>
  <c r="N1662" i="1" s="1"/>
  <c r="L1662" i="1"/>
  <c r="AB1298" i="1"/>
  <c r="AD1297" i="1"/>
  <c r="AD1298" i="1" s="1"/>
  <c r="AH996" i="1"/>
  <c r="AH997" i="1" s="1"/>
  <c r="AF997" i="1"/>
  <c r="P878" i="1"/>
  <c r="R877" i="1"/>
  <c r="R878" i="1" s="1"/>
  <c r="T1739" i="1"/>
  <c r="V1738" i="1"/>
  <c r="V1739" i="1" s="1"/>
  <c r="AD1598" i="1"/>
  <c r="AD1599" i="1" s="1"/>
  <c r="AB1599" i="1"/>
  <c r="T1977" i="1"/>
  <c r="V1976" i="1"/>
  <c r="V1977" i="1" s="1"/>
  <c r="AD709" i="1"/>
  <c r="AD710" i="1" s="1"/>
  <c r="AB710" i="1"/>
  <c r="AN2047" i="1"/>
  <c r="AP2046" i="1"/>
  <c r="AP2047" i="1" s="1"/>
  <c r="AF1676" i="1"/>
  <c r="AH1675" i="1"/>
  <c r="AH1676" i="1" s="1"/>
  <c r="AB514" i="1"/>
  <c r="AD513" i="1"/>
  <c r="AD514" i="1" s="1"/>
  <c r="BF2382" i="1"/>
  <c r="BF2383" i="1" s="1"/>
  <c r="BD2383" i="1"/>
  <c r="CH2095" i="1"/>
  <c r="CH2096" i="1" s="1"/>
  <c r="CF2096" i="1"/>
  <c r="CB1277" i="1"/>
  <c r="CD1276" i="1"/>
  <c r="CD1277" i="1" s="1"/>
  <c r="L269" i="1"/>
  <c r="N268" i="1"/>
  <c r="N269" i="1" s="1"/>
  <c r="BP584" i="1"/>
  <c r="BR583" i="1"/>
  <c r="BR584" i="1" s="1"/>
  <c r="AP2158" i="1"/>
  <c r="AP2159" i="1" s="1"/>
  <c r="AN2159" i="1"/>
  <c r="AX1353" i="1"/>
  <c r="AX1354" i="1" s="1"/>
  <c r="AV1354" i="1"/>
  <c r="BL1536" i="1"/>
  <c r="BN1535" i="1"/>
  <c r="BN1536" i="1" s="1"/>
  <c r="AF1298" i="1"/>
  <c r="AH1297" i="1"/>
  <c r="AH1298" i="1" s="1"/>
  <c r="J1878" i="1"/>
  <c r="J1879" i="1" s="1"/>
  <c r="H1879" i="1"/>
  <c r="AF1046" i="1"/>
  <c r="AH1045" i="1"/>
  <c r="AH1046" i="1" s="1"/>
  <c r="AZ1606" i="1"/>
  <c r="BB1605" i="1"/>
  <c r="BB1606" i="1" s="1"/>
  <c r="H507" i="1"/>
  <c r="J506" i="1"/>
  <c r="J507" i="1" s="1"/>
  <c r="BP1179" i="1"/>
  <c r="BR1178" i="1"/>
  <c r="BR1179" i="1" s="1"/>
  <c r="AD1710" i="1"/>
  <c r="AD1711" i="1" s="1"/>
  <c r="AB1711" i="1"/>
  <c r="H675" i="1"/>
  <c r="J674" i="1"/>
  <c r="J675" i="1" s="1"/>
  <c r="BD1466" i="1"/>
  <c r="BF1465" i="1"/>
  <c r="BF1466" i="1" s="1"/>
  <c r="X633" i="1"/>
  <c r="Z632" i="1"/>
  <c r="Z633" i="1" s="1"/>
  <c r="AF598" i="1"/>
  <c r="AH597" i="1"/>
  <c r="AH598" i="1" s="1"/>
  <c r="L409" i="1"/>
  <c r="N408" i="1"/>
  <c r="N409" i="1" s="1"/>
  <c r="AP2515" i="1"/>
  <c r="AP2516" i="1" s="1"/>
  <c r="AN2516" i="1"/>
  <c r="AL2298" i="1"/>
  <c r="AL2299" i="1" s="1"/>
  <c r="AJ2299" i="1"/>
  <c r="BV2018" i="1"/>
  <c r="BV2019" i="1" s="1"/>
  <c r="BT2019" i="1"/>
  <c r="AT1829" i="1"/>
  <c r="AT1830" i="1" s="1"/>
  <c r="AR1830" i="1"/>
  <c r="AB2166" i="1"/>
  <c r="AD2165" i="1"/>
  <c r="AD2166" i="1" s="1"/>
  <c r="AN1942" i="1"/>
  <c r="AP1941" i="1"/>
  <c r="AP1942" i="1" s="1"/>
  <c r="BB478" i="1"/>
  <c r="BB479" i="1" s="1"/>
  <c r="AZ479" i="1"/>
  <c r="P1305" i="1"/>
  <c r="R1304" i="1"/>
  <c r="R1305" i="1" s="1"/>
  <c r="P766" i="1"/>
  <c r="R765" i="1"/>
  <c r="R766" i="1" s="1"/>
  <c r="H2131" i="1"/>
  <c r="J2130" i="1"/>
  <c r="J2131" i="1" s="1"/>
  <c r="V905" i="1"/>
  <c r="V906" i="1" s="1"/>
  <c r="T906" i="1"/>
  <c r="AT527" i="1"/>
  <c r="AT528" i="1" s="1"/>
  <c r="AR528" i="1"/>
  <c r="AF1494" i="1"/>
  <c r="AH1493" i="1"/>
  <c r="AH1494" i="1" s="1"/>
  <c r="AJ1144" i="1"/>
  <c r="AL1143" i="1"/>
  <c r="AL1144" i="1" s="1"/>
  <c r="L654" i="1"/>
  <c r="N653" i="1"/>
  <c r="N654" i="1" s="1"/>
  <c r="BT2418" i="1"/>
  <c r="BV2417" i="1"/>
  <c r="BV2418" i="1" s="1"/>
  <c r="AZ577" i="1"/>
  <c r="BB576" i="1"/>
  <c r="BB577" i="1" s="1"/>
  <c r="BD1403" i="1"/>
  <c r="BF1402" i="1"/>
  <c r="BF1403" i="1" s="1"/>
  <c r="AF584" i="1"/>
  <c r="AH583" i="1"/>
  <c r="AH584" i="1" s="1"/>
  <c r="AX1528" i="1"/>
  <c r="AX1529" i="1" s="1"/>
  <c r="AV1529" i="1"/>
  <c r="CB1879" i="1"/>
  <c r="CD1878" i="1"/>
  <c r="CD1879" i="1" s="1"/>
  <c r="BL1284" i="1"/>
  <c r="BN1283" i="1"/>
  <c r="BN1284" i="1" s="1"/>
  <c r="BJ1843" i="1"/>
  <c r="BJ1844" i="1" s="1"/>
  <c r="BH1844" i="1"/>
  <c r="BJ1031" i="1"/>
  <c r="BJ1032" i="1" s="1"/>
  <c r="BH1032" i="1"/>
  <c r="BF849" i="1"/>
  <c r="BF850" i="1" s="1"/>
  <c r="BD850" i="1"/>
  <c r="X2208" i="1"/>
  <c r="Z2207" i="1"/>
  <c r="Z2208" i="1" s="1"/>
  <c r="AP2165" i="1"/>
  <c r="AP2166" i="1" s="1"/>
  <c r="AN2166" i="1"/>
  <c r="AL1038" i="1"/>
  <c r="AL1039" i="1" s="1"/>
  <c r="AJ1039" i="1"/>
  <c r="AF794" i="1"/>
  <c r="AH793" i="1"/>
  <c r="AH794" i="1" s="1"/>
  <c r="AP688" i="1"/>
  <c r="AP689" i="1" s="1"/>
  <c r="AN689" i="1"/>
  <c r="L1851" i="1"/>
  <c r="N1850" i="1"/>
  <c r="N1851" i="1" s="1"/>
  <c r="AP1437" i="1"/>
  <c r="AP1438" i="1" s="1"/>
  <c r="AN1438" i="1"/>
  <c r="BB527" i="1"/>
  <c r="BB528" i="1" s="1"/>
  <c r="AZ528" i="1"/>
  <c r="P1928" i="1"/>
  <c r="R1927" i="1"/>
  <c r="R1928" i="1" s="1"/>
  <c r="T1305" i="1"/>
  <c r="V1304" i="1"/>
  <c r="V1305" i="1" s="1"/>
  <c r="AL590" i="1"/>
  <c r="AL591" i="1" s="1"/>
  <c r="AJ591" i="1"/>
  <c r="BX2404" i="1"/>
  <c r="BZ2403" i="1"/>
  <c r="BZ2404" i="1" s="1"/>
  <c r="AD681" i="1"/>
  <c r="AD682" i="1" s="1"/>
  <c r="AB682" i="1"/>
  <c r="AD1276" i="1"/>
  <c r="AD1277" i="1" s="1"/>
  <c r="AB1277" i="1"/>
  <c r="AF689" i="1"/>
  <c r="AH688" i="1"/>
  <c r="AH689" i="1" s="1"/>
  <c r="AJ1606" i="1"/>
  <c r="AL1605" i="1"/>
  <c r="AL1606" i="1" s="1"/>
  <c r="AV801" i="1"/>
  <c r="AX800" i="1"/>
  <c r="AX801" i="1" s="1"/>
  <c r="BV1738" i="1"/>
  <c r="BV1739" i="1" s="1"/>
  <c r="BT1739" i="1"/>
  <c r="CB2047" i="1"/>
  <c r="CD2046" i="1"/>
  <c r="CD2047" i="1" s="1"/>
  <c r="BD2551" i="1"/>
  <c r="BF2550" i="1"/>
  <c r="BF2551" i="1" s="1"/>
  <c r="BJ842" i="1"/>
  <c r="BJ843" i="1" s="1"/>
  <c r="BH843" i="1"/>
  <c r="AT583" i="1"/>
  <c r="AT584" i="1" s="1"/>
  <c r="AR584" i="1"/>
  <c r="CF2558" i="1"/>
  <c r="CH2557" i="1"/>
  <c r="CH2558" i="1" s="1"/>
  <c r="AJ507" i="1"/>
  <c r="AL506" i="1"/>
  <c r="AL507" i="1" s="1"/>
  <c r="AX2270" i="1"/>
  <c r="AX2271" i="1" s="1"/>
  <c r="AV2271" i="1"/>
  <c r="AR1816" i="1"/>
  <c r="AT1815" i="1"/>
  <c r="AT1816" i="1" s="1"/>
  <c r="BV1577" i="1"/>
  <c r="BV1578" i="1" s="1"/>
  <c r="BT1578" i="1"/>
  <c r="AB1725" i="1"/>
  <c r="AD1724" i="1"/>
  <c r="AD1725" i="1" s="1"/>
  <c r="AT2585" i="1"/>
  <c r="AT2586" i="1" s="1"/>
  <c r="AR2586" i="1"/>
  <c r="BF2508" i="1"/>
  <c r="BF2509" i="1" s="1"/>
  <c r="BD2509" i="1"/>
  <c r="Z2277" i="1"/>
  <c r="Z2278" i="1" s="1"/>
  <c r="X2278" i="1"/>
  <c r="AR2229" i="1"/>
  <c r="AT2228" i="1"/>
  <c r="AT2229" i="1" s="1"/>
  <c r="V506" i="1"/>
  <c r="V507" i="1" s="1"/>
  <c r="T507" i="1"/>
  <c r="J1577" i="1"/>
  <c r="J1578" i="1" s="1"/>
  <c r="H1578" i="1"/>
  <c r="BR2438" i="1"/>
  <c r="BR2439" i="1" s="1"/>
  <c r="BP2439" i="1"/>
  <c r="BB2319" i="1"/>
  <c r="BB2320" i="1" s="1"/>
  <c r="AZ2320" i="1"/>
  <c r="BB1423" i="1"/>
  <c r="BB1424" i="1" s="1"/>
  <c r="AZ1424" i="1"/>
  <c r="BH1326" i="1"/>
  <c r="BJ1325" i="1"/>
  <c r="BJ1326" i="1" s="1"/>
  <c r="Z2585" i="1"/>
  <c r="Z2586" i="1" s="1"/>
  <c r="X2586" i="1"/>
  <c r="AZ1760" i="1"/>
  <c r="BB1759" i="1"/>
  <c r="BB1760" i="1" s="1"/>
  <c r="AV1200" i="1"/>
  <c r="AX1199" i="1"/>
  <c r="AX1200" i="1" s="1"/>
  <c r="AP2193" i="1"/>
  <c r="AP2194" i="1" s="1"/>
  <c r="AN2194" i="1"/>
  <c r="J282" i="1"/>
  <c r="J283" i="1" s="1"/>
  <c r="H283" i="1"/>
  <c r="BN1836" i="1"/>
  <c r="BN1837" i="1" s="1"/>
  <c r="BL1837" i="1"/>
  <c r="H479" i="1"/>
  <c r="J478" i="1"/>
  <c r="J479" i="1" s="1"/>
  <c r="BJ1087" i="1"/>
  <c r="BJ1088" i="1" s="1"/>
  <c r="BH1088" i="1"/>
  <c r="Z1815" i="1"/>
  <c r="Z1816" i="1" s="1"/>
  <c r="X1816" i="1"/>
  <c r="BD1781" i="1"/>
  <c r="BF1780" i="1"/>
  <c r="BF1781" i="1" s="1"/>
  <c r="BP808" i="1"/>
  <c r="BR807" i="1"/>
  <c r="BR808" i="1" s="1"/>
  <c r="BB1920" i="1"/>
  <c r="BB1921" i="1" s="1"/>
  <c r="AZ1921" i="1"/>
  <c r="CB2481" i="1"/>
  <c r="CD2480" i="1"/>
  <c r="CD2481" i="1" s="1"/>
  <c r="BR303" i="1"/>
  <c r="BR304" i="1" s="1"/>
  <c r="BP304" i="1"/>
  <c r="T2530" i="1"/>
  <c r="V2529" i="1"/>
  <c r="V2530" i="1" s="1"/>
  <c r="BB2438" i="1"/>
  <c r="BB2439" i="1" s="1"/>
  <c r="AZ2439" i="1"/>
  <c r="AD2116" i="1"/>
  <c r="AD2117" i="1" s="1"/>
  <c r="AB2117" i="1"/>
  <c r="X556" i="1"/>
  <c r="Z555" i="1"/>
  <c r="Z556" i="1" s="1"/>
  <c r="BF1997" i="1"/>
  <c r="BF1998" i="1" s="1"/>
  <c r="BD1998" i="1"/>
  <c r="CH898" i="1"/>
  <c r="CH899" i="1" s="1"/>
  <c r="CF899" i="1"/>
  <c r="CF2446" i="1"/>
  <c r="CH2445" i="1"/>
  <c r="CH2446" i="1" s="1"/>
  <c r="BF275" i="1"/>
  <c r="BF276" i="1" s="1"/>
  <c r="BD276" i="1"/>
  <c r="X1648" i="1"/>
  <c r="Z1647" i="1"/>
  <c r="Z1648" i="1" s="1"/>
  <c r="BF527" i="1"/>
  <c r="BF528" i="1" s="1"/>
  <c r="BD528" i="1"/>
  <c r="X2145" i="1"/>
  <c r="Z2144" i="1"/>
  <c r="Z2145" i="1" s="1"/>
  <c r="CF367" i="1"/>
  <c r="CH366" i="1"/>
  <c r="CH367" i="1" s="1"/>
  <c r="BV1325" i="1"/>
  <c r="BV1326" i="1" s="1"/>
  <c r="BT1326" i="1"/>
  <c r="Z583" i="1"/>
  <c r="Z584" i="1" s="1"/>
  <c r="X584" i="1"/>
  <c r="X2593" i="1"/>
  <c r="Z2592" i="1"/>
  <c r="Z2593" i="1" s="1"/>
  <c r="H269" i="1"/>
  <c r="J268" i="1"/>
  <c r="J269" i="1" s="1"/>
  <c r="AV535" i="1"/>
  <c r="AX534" i="1"/>
  <c r="AX535" i="1" s="1"/>
  <c r="BF1108" i="1"/>
  <c r="BF1109" i="1" s="1"/>
  <c r="BD1109" i="1"/>
  <c r="AV1746" i="1"/>
  <c r="AX1745" i="1"/>
  <c r="AX1746" i="1" s="1"/>
  <c r="BH2558" i="1"/>
  <c r="BJ2557" i="1"/>
  <c r="BJ2558" i="1" s="1"/>
  <c r="CB2453" i="1"/>
  <c r="CD2452" i="1"/>
  <c r="CD2453" i="1" s="1"/>
  <c r="L1438" i="1"/>
  <c r="N1437" i="1"/>
  <c r="N1438" i="1" s="1"/>
  <c r="L297" i="1"/>
  <c r="N296" i="1"/>
  <c r="N297" i="1" s="1"/>
  <c r="AT2375" i="1"/>
  <c r="AT2376" i="1" s="1"/>
  <c r="AR2376" i="1"/>
  <c r="AJ2194" i="1"/>
  <c r="AL2193" i="1"/>
  <c r="AL2194" i="1" s="1"/>
  <c r="AF2236" i="1"/>
  <c r="AH2235" i="1"/>
  <c r="AH2236" i="1" s="1"/>
  <c r="X1487" i="1"/>
  <c r="Z1486" i="1"/>
  <c r="Z1487" i="1" s="1"/>
  <c r="CF1970" i="1"/>
  <c r="CH1969" i="1"/>
  <c r="CH1970" i="1" s="1"/>
  <c r="BH2439" i="1"/>
  <c r="BJ2438" i="1"/>
  <c r="BJ2439" i="1" s="1"/>
  <c r="X1613" i="1"/>
  <c r="Z1612" i="1"/>
  <c r="Z1613" i="1" s="1"/>
  <c r="BZ1038" i="1"/>
  <c r="BZ1039" i="1" s="1"/>
  <c r="BX1039" i="1"/>
  <c r="AP2536" i="1"/>
  <c r="AP2537" i="1" s="1"/>
  <c r="AN2537" i="1"/>
  <c r="AX1535" i="1"/>
  <c r="AX1536" i="1" s="1"/>
  <c r="AV1536" i="1"/>
  <c r="T2411" i="1"/>
  <c r="V2410" i="1"/>
  <c r="V2411" i="1" s="1"/>
  <c r="AJ2215" i="1"/>
  <c r="AL2214" i="1"/>
  <c r="AL2215" i="1" s="1"/>
  <c r="AH2242" i="1"/>
  <c r="AH2243" i="1" s="1"/>
  <c r="AF2243" i="1"/>
  <c r="BJ1430" i="1"/>
  <c r="BJ1431" i="1" s="1"/>
  <c r="BH1431" i="1"/>
  <c r="CH1430" i="1"/>
  <c r="CH1431" i="1" s="1"/>
  <c r="CF1431" i="1"/>
  <c r="AT1584" i="1"/>
  <c r="AT1585" i="1" s="1"/>
  <c r="AR1585" i="1"/>
  <c r="BX1928" i="1"/>
  <c r="BZ1927" i="1"/>
  <c r="BZ1928" i="1" s="1"/>
  <c r="AX2508" i="1"/>
  <c r="AX2509" i="1" s="1"/>
  <c r="AV2509" i="1"/>
  <c r="BJ2347" i="1"/>
  <c r="BJ2348" i="1" s="1"/>
  <c r="BH2348" i="1"/>
  <c r="AV1795" i="1"/>
  <c r="AX1794" i="1"/>
  <c r="AX1795" i="1" s="1"/>
  <c r="X409" i="1"/>
  <c r="Z408" i="1"/>
  <c r="Z409" i="1" s="1"/>
  <c r="CF1326" i="1"/>
  <c r="CH1325" i="1"/>
  <c r="CH1326" i="1" s="1"/>
  <c r="BX2383" i="1"/>
  <c r="BZ2382" i="1"/>
  <c r="BZ2383" i="1" s="1"/>
  <c r="AN2068" i="1"/>
  <c r="AP2067" i="1"/>
  <c r="AP2068" i="1" s="1"/>
  <c r="AV1963" i="1"/>
  <c r="AX1962" i="1"/>
  <c r="AX1963" i="1" s="1"/>
  <c r="T2453" i="1"/>
  <c r="V2452" i="1"/>
  <c r="V2453" i="1" s="1"/>
  <c r="CH1619" i="1"/>
  <c r="CH1620" i="1" s="1"/>
  <c r="CF1620" i="1"/>
  <c r="AH611" i="1"/>
  <c r="AH612" i="1" s="1"/>
  <c r="AF612" i="1"/>
  <c r="BF2067" i="1"/>
  <c r="BF2068" i="1" s="1"/>
  <c r="BD2068" i="1"/>
  <c r="N1367" i="1"/>
  <c r="N1368" i="1" s="1"/>
  <c r="L1368" i="1"/>
  <c r="CB1795" i="1"/>
  <c r="CD1794" i="1"/>
  <c r="CD1795" i="1" s="1"/>
  <c r="CH1962" i="1"/>
  <c r="CH1963" i="1" s="1"/>
  <c r="CF1963" i="1"/>
  <c r="CF395" i="1"/>
  <c r="CH394" i="1"/>
  <c r="CH395" i="1" s="1"/>
  <c r="BN1346" i="1"/>
  <c r="BN1347" i="1" s="1"/>
  <c r="BL1347" i="1"/>
  <c r="AR1347" i="1"/>
  <c r="AT1346" i="1"/>
  <c r="AT1347" i="1" s="1"/>
  <c r="BN1374" i="1"/>
  <c r="BN1375" i="1" s="1"/>
  <c r="BL1375" i="1"/>
  <c r="CF2341" i="1"/>
  <c r="CH2340" i="1"/>
  <c r="CH2341" i="1" s="1"/>
  <c r="BL2271" i="1"/>
  <c r="BN2270" i="1"/>
  <c r="BN2271" i="1" s="1"/>
  <c r="CH1675" i="1"/>
  <c r="CH1676" i="1" s="1"/>
  <c r="CF1676" i="1"/>
  <c r="BB1640" i="1"/>
  <c r="BB1641" i="1" s="1"/>
  <c r="AZ1641" i="1"/>
  <c r="AD569" i="1"/>
  <c r="AD570" i="1" s="1"/>
  <c r="AB570" i="1"/>
  <c r="BR1675" i="1"/>
  <c r="BR1676" i="1" s="1"/>
  <c r="BP1676" i="1"/>
  <c r="R1430" i="1"/>
  <c r="R1431" i="1" s="1"/>
  <c r="P1431" i="1"/>
  <c r="BF2557" i="1"/>
  <c r="BF2558" i="1" s="1"/>
  <c r="BD2558" i="1"/>
  <c r="BD605" i="1"/>
  <c r="BF604" i="1"/>
  <c r="BF605" i="1" s="1"/>
  <c r="H388" i="1"/>
  <c r="J387" i="1"/>
  <c r="J388" i="1" s="1"/>
  <c r="AN1669" i="1"/>
  <c r="AP1668" i="1"/>
  <c r="AP1669" i="1" s="1"/>
  <c r="BB1969" i="1"/>
  <c r="BB1970" i="1" s="1"/>
  <c r="AZ1970" i="1"/>
  <c r="AD2361" i="1"/>
  <c r="AD2362" i="1" s="1"/>
  <c r="AB2362" i="1"/>
  <c r="J317" i="1"/>
  <c r="J318" i="1" s="1"/>
  <c r="H318" i="1"/>
  <c r="Z1038" i="1"/>
  <c r="Z1039" i="1" s="1"/>
  <c r="X1039" i="1"/>
  <c r="BL1585" i="1"/>
  <c r="BN1584" i="1"/>
  <c r="BN1585" i="1" s="1"/>
  <c r="H591" i="1"/>
  <c r="J590" i="1"/>
  <c r="J591" i="1" s="1"/>
  <c r="X2488" i="1"/>
  <c r="Z2487" i="1"/>
  <c r="Z2488" i="1" s="1"/>
  <c r="CH2018" i="1"/>
  <c r="CH2019" i="1" s="1"/>
  <c r="CF2019" i="1"/>
  <c r="BZ1885" i="1"/>
  <c r="BZ1886" i="1" s="1"/>
  <c r="BX1886" i="1"/>
  <c r="BD1802" i="1"/>
  <c r="BF1801" i="1"/>
  <c r="BF1802" i="1" s="1"/>
  <c r="AL2459" i="1"/>
  <c r="AL2460" i="1" s="1"/>
  <c r="AJ2460" i="1"/>
  <c r="AR1781" i="1"/>
  <c r="AT1780" i="1"/>
  <c r="AT1781" i="1" s="1"/>
  <c r="R261" i="1"/>
  <c r="R262" i="1" s="1"/>
  <c r="P262" i="1"/>
  <c r="AB584" i="1"/>
  <c r="AD583" i="1"/>
  <c r="AD584" i="1" s="1"/>
  <c r="AP331" i="1"/>
  <c r="AP332" i="1" s="1"/>
  <c r="AN332" i="1"/>
  <c r="AZ1543" i="1"/>
  <c r="BB1542" i="1"/>
  <c r="BB1543" i="1" s="1"/>
  <c r="AV1452" i="1"/>
  <c r="AX1451" i="1"/>
  <c r="AX1452" i="1" s="1"/>
  <c r="AP2550" i="1"/>
  <c r="AP2551" i="1" s="1"/>
  <c r="AN2551" i="1"/>
  <c r="BB2242" i="1"/>
  <c r="BB2243" i="1" s="1"/>
  <c r="AZ2243" i="1"/>
  <c r="Z1927" i="1"/>
  <c r="Z1928" i="1" s="1"/>
  <c r="X1928" i="1"/>
  <c r="BJ639" i="1"/>
  <c r="BJ640" i="1" s="1"/>
  <c r="BH640" i="1"/>
  <c r="CH1843" i="1"/>
  <c r="CH1844" i="1" s="1"/>
  <c r="CF1844" i="1"/>
  <c r="BL1760" i="1"/>
  <c r="BN1759" i="1"/>
  <c r="BN1760" i="1" s="1"/>
  <c r="BH1928" i="1"/>
  <c r="BJ1927" i="1"/>
  <c r="BJ1928" i="1" s="1"/>
  <c r="BR1381" i="1"/>
  <c r="BR1382" i="1" s="1"/>
  <c r="BP1382" i="1"/>
  <c r="BF1647" i="1"/>
  <c r="BF1648" i="1" s="1"/>
  <c r="BD1648" i="1"/>
  <c r="AJ2600" i="1"/>
  <c r="AL2599" i="1"/>
  <c r="AL2600" i="1" s="1"/>
  <c r="BD1207" i="1"/>
  <c r="BF1206" i="1"/>
  <c r="BF1207" i="1" s="1"/>
  <c r="CD2550" i="1"/>
  <c r="CD2551" i="1" s="1"/>
  <c r="CB2551" i="1"/>
  <c r="BB387" i="1"/>
  <c r="BB388" i="1" s="1"/>
  <c r="AZ388" i="1"/>
  <c r="CB2355" i="1"/>
  <c r="CD2354" i="1"/>
  <c r="CD2355" i="1" s="1"/>
  <c r="N310" i="1"/>
  <c r="N311" i="1" s="1"/>
  <c r="L311" i="1"/>
  <c r="X493" i="1"/>
  <c r="Z492" i="1"/>
  <c r="Z493" i="1" s="1"/>
  <c r="BL1333" i="1"/>
  <c r="BN1332" i="1"/>
  <c r="BN1333" i="1" s="1"/>
  <c r="AL261" i="1"/>
  <c r="AL262" i="1" s="1"/>
  <c r="AJ262" i="1"/>
  <c r="BB2221" i="1"/>
  <c r="BB2222" i="1" s="1"/>
  <c r="AZ2222" i="1"/>
  <c r="BH1739" i="1"/>
  <c r="BJ1738" i="1"/>
  <c r="BJ1739" i="1" s="1"/>
  <c r="AT1612" i="1"/>
  <c r="AT1613" i="1" s="1"/>
  <c r="AR1613" i="1"/>
  <c r="L1543" i="1"/>
  <c r="N1542" i="1"/>
  <c r="N1543" i="1" s="1"/>
  <c r="R296" i="1"/>
  <c r="R297" i="1" s="1"/>
  <c r="P297" i="1"/>
  <c r="BB2480" i="1"/>
  <c r="BB2481" i="1" s="1"/>
  <c r="AZ2481" i="1"/>
  <c r="CF1942" i="1"/>
  <c r="CH1941" i="1"/>
  <c r="CH1942" i="1" s="1"/>
  <c r="CF2551" i="1"/>
  <c r="CH2550" i="1"/>
  <c r="CH2551" i="1" s="1"/>
  <c r="BX1438" i="1"/>
  <c r="BZ1437" i="1"/>
  <c r="BZ1438" i="1" s="1"/>
  <c r="AZ1767" i="1"/>
  <c r="BB1766" i="1"/>
  <c r="BB1767" i="1" s="1"/>
  <c r="Z1507" i="1"/>
  <c r="Z1508" i="1" s="1"/>
  <c r="X1508" i="1"/>
  <c r="H2215" i="1"/>
  <c r="J2214" i="1"/>
  <c r="J2215" i="1" s="1"/>
  <c r="BR1437" i="1"/>
  <c r="BR1438" i="1" s="1"/>
  <c r="BP1438" i="1"/>
  <c r="BN1843" i="1"/>
  <c r="BN1844" i="1" s="1"/>
  <c r="BL1844" i="1"/>
  <c r="T318" i="1"/>
  <c r="V317" i="1"/>
  <c r="V318" i="1" s="1"/>
  <c r="BN1675" i="1"/>
  <c r="BN1676" i="1" s="1"/>
  <c r="BL1676" i="1"/>
  <c r="CD2347" i="1"/>
  <c r="CD2348" i="1" s="1"/>
  <c r="CB2348" i="1"/>
  <c r="J891" i="1"/>
  <c r="J892" i="1" s="1"/>
  <c r="H892" i="1"/>
  <c r="AL2424" i="1"/>
  <c r="AL2425" i="1" s="1"/>
  <c r="AJ2425" i="1"/>
  <c r="AP2109" i="1"/>
  <c r="AP2110" i="1" s="1"/>
  <c r="AN2110" i="1"/>
  <c r="BP1067" i="1"/>
  <c r="BR1066" i="1"/>
  <c r="BR1067" i="1" s="1"/>
  <c r="AN1830" i="1"/>
  <c r="AP1829" i="1"/>
  <c r="AP1830" i="1" s="1"/>
  <c r="BR1486" i="1"/>
  <c r="BR1487" i="1" s="1"/>
  <c r="BP1487" i="1"/>
  <c r="AR1375" i="1"/>
  <c r="AT1374" i="1"/>
  <c r="AT1375" i="1" s="1"/>
  <c r="AJ2334" i="1"/>
  <c r="AL2333" i="1"/>
  <c r="AL2334" i="1" s="1"/>
  <c r="T1186" i="1"/>
  <c r="V1185" i="1"/>
  <c r="V1186" i="1" s="1"/>
  <c r="AX583" i="1"/>
  <c r="AX584" i="1" s="1"/>
  <c r="AV584" i="1"/>
  <c r="BJ2312" i="1"/>
  <c r="BJ2313" i="1" s="1"/>
  <c r="BH2313" i="1"/>
  <c r="X262" i="1"/>
  <c r="Z261" i="1"/>
  <c r="Z262" i="1" s="1"/>
  <c r="AR976" i="1"/>
  <c r="AT975" i="1"/>
  <c r="AT976" i="1" s="1"/>
  <c r="CF1746" i="1"/>
  <c r="CH1745" i="1"/>
  <c r="CH1746" i="1" s="1"/>
  <c r="AV1718" i="1"/>
  <c r="AX1717" i="1"/>
  <c r="AX1718" i="1" s="1"/>
  <c r="AZ2544" i="1"/>
  <c r="BB2543" i="1"/>
  <c r="BB2544" i="1" s="1"/>
  <c r="AD443" i="1"/>
  <c r="AD444" i="1" s="1"/>
  <c r="AB444" i="1"/>
  <c r="Z2396" i="1"/>
  <c r="Z2397" i="1" s="1"/>
  <c r="X2397" i="1"/>
  <c r="N422" i="1"/>
  <c r="N423" i="1" s="1"/>
  <c r="L423" i="1"/>
  <c r="AV2054" i="1"/>
  <c r="AX2053" i="1"/>
  <c r="AX2054" i="1" s="1"/>
  <c r="N562" i="1"/>
  <c r="N563" i="1" s="1"/>
  <c r="L563" i="1"/>
  <c r="BP2313" i="1"/>
  <c r="BR2312" i="1"/>
  <c r="BR2313" i="1" s="1"/>
  <c r="BP1634" i="1"/>
  <c r="BR1633" i="1"/>
  <c r="BR1634" i="1" s="1"/>
  <c r="Z2452" i="1"/>
  <c r="Z2453" i="1" s="1"/>
  <c r="X2453" i="1"/>
  <c r="AX1780" i="1"/>
  <c r="AX1781" i="1" s="1"/>
  <c r="AV1781" i="1"/>
  <c r="BR1430" i="1"/>
  <c r="BR1431" i="1" s="1"/>
  <c r="BP1431" i="1"/>
  <c r="AH2165" i="1"/>
  <c r="AH2166" i="1" s="1"/>
  <c r="AF2166" i="1"/>
  <c r="AR2061" i="1"/>
  <c r="AT2060" i="1"/>
  <c r="AT2061" i="1" s="1"/>
  <c r="P472" i="1"/>
  <c r="R471" i="1"/>
  <c r="R472" i="1" s="1"/>
  <c r="BX1536" i="1"/>
  <c r="BZ1535" i="1"/>
  <c r="BZ1536" i="1" s="1"/>
  <c r="AV1550" i="1"/>
  <c r="AX1549" i="1"/>
  <c r="AX1550" i="1" s="1"/>
  <c r="V569" i="1"/>
  <c r="V570" i="1" s="1"/>
  <c r="T570" i="1"/>
  <c r="AT1906" i="1"/>
  <c r="AT1907" i="1" s="1"/>
  <c r="AR1907" i="1"/>
  <c r="AP2277" i="1"/>
  <c r="AP2278" i="1" s="1"/>
  <c r="AN2278" i="1"/>
  <c r="AR661" i="1"/>
  <c r="AT660" i="1"/>
  <c r="AT661" i="1" s="1"/>
  <c r="CH2011" i="1"/>
  <c r="CH2012" i="1" s="1"/>
  <c r="CF2012" i="1"/>
  <c r="BH913" i="1"/>
  <c r="BJ912" i="1"/>
  <c r="BJ913" i="1" s="1"/>
  <c r="CF2138" i="1"/>
  <c r="CH2137" i="1"/>
  <c r="CH2138" i="1" s="1"/>
  <c r="BN1640" i="1"/>
  <c r="BN1641" i="1" s="1"/>
  <c r="BL1641" i="1"/>
  <c r="BJ2228" i="1"/>
  <c r="BJ2229" i="1" s="1"/>
  <c r="BH2229" i="1"/>
  <c r="AX555" i="1"/>
  <c r="AX556" i="1" s="1"/>
  <c r="AV556" i="1"/>
  <c r="BH2488" i="1"/>
  <c r="BJ2487" i="1"/>
  <c r="BJ2488" i="1" s="1"/>
  <c r="CD1521" i="1"/>
  <c r="CD1522" i="1" s="1"/>
  <c r="CB1522" i="1"/>
  <c r="BX1270" i="1"/>
  <c r="BZ1269" i="1"/>
  <c r="BZ1270" i="1" s="1"/>
  <c r="AN2481" i="1"/>
  <c r="AP2480" i="1"/>
  <c r="AP2481" i="1" s="1"/>
  <c r="Z422" i="1"/>
  <c r="Z423" i="1" s="1"/>
  <c r="X423" i="1"/>
  <c r="BX2565" i="1"/>
  <c r="BZ2564" i="1"/>
  <c r="BZ2565" i="1" s="1"/>
  <c r="AN353" i="1"/>
  <c r="AP352" i="1"/>
  <c r="AP353" i="1" s="1"/>
  <c r="BZ2508" i="1"/>
  <c r="BZ2509" i="1" s="1"/>
  <c r="BX2509" i="1"/>
  <c r="X1886" i="1"/>
  <c r="Z1885" i="1"/>
  <c r="Z1886" i="1" s="1"/>
  <c r="BR1563" i="1"/>
  <c r="BR1564" i="1" s="1"/>
  <c r="BP1564" i="1"/>
  <c r="BX1921" i="1"/>
  <c r="BZ1920" i="1"/>
  <c r="BZ1921" i="1" s="1"/>
  <c r="BF1591" i="1"/>
  <c r="BF1592" i="1" s="1"/>
  <c r="BD1592" i="1"/>
  <c r="BJ611" i="1"/>
  <c r="BJ612" i="1" s="1"/>
  <c r="BH612" i="1"/>
  <c r="CD779" i="1"/>
  <c r="CD780" i="1" s="1"/>
  <c r="CB780" i="1"/>
  <c r="BR968" i="1"/>
  <c r="BR969" i="1" s="1"/>
  <c r="BP969" i="1"/>
  <c r="BJ296" i="1"/>
  <c r="BJ297" i="1" s="1"/>
  <c r="BH297" i="1"/>
  <c r="BH1410" i="1"/>
  <c r="BJ1409" i="1"/>
  <c r="BJ1410" i="1" s="1"/>
  <c r="AV2502" i="1"/>
  <c r="AX2501" i="1"/>
  <c r="AX2502" i="1" s="1"/>
  <c r="AV1830" i="1"/>
  <c r="AX1829" i="1"/>
  <c r="AX1830" i="1" s="1"/>
  <c r="AT1332" i="1"/>
  <c r="AT1333" i="1" s="1"/>
  <c r="AR1333" i="1"/>
  <c r="AH499" i="1"/>
  <c r="AH500" i="1" s="1"/>
  <c r="AF500" i="1"/>
  <c r="CH261" i="1"/>
  <c r="CH262" i="1" s="1"/>
  <c r="CF262" i="1"/>
  <c r="N2018" i="1"/>
  <c r="N2019" i="1" s="1"/>
  <c r="L2019" i="1"/>
  <c r="AH1479" i="1"/>
  <c r="AH1480" i="1" s="1"/>
  <c r="AF1480" i="1"/>
  <c r="AP1969" i="1"/>
  <c r="AP1970" i="1" s="1"/>
  <c r="AN1970" i="1"/>
  <c r="CH1017" i="1"/>
  <c r="CH1018" i="1" s="1"/>
  <c r="CF1018" i="1"/>
  <c r="BL1074" i="1"/>
  <c r="BN1073" i="1"/>
  <c r="BN1074" i="1" s="1"/>
  <c r="AZ1823" i="1"/>
  <c r="BB1822" i="1"/>
  <c r="BB1823" i="1" s="1"/>
  <c r="AP2445" i="1"/>
  <c r="AP2446" i="1" s="1"/>
  <c r="AN2446" i="1"/>
  <c r="AR1620" i="1"/>
  <c r="AT1619" i="1"/>
  <c r="AT1620" i="1" s="1"/>
  <c r="CB2005" i="1"/>
  <c r="CD2004" i="1"/>
  <c r="CD2005" i="1" s="1"/>
  <c r="AT1304" i="1"/>
  <c r="AT1305" i="1" s="1"/>
  <c r="AR1305" i="1"/>
  <c r="BL1445" i="1"/>
  <c r="BN1444" i="1"/>
  <c r="BN1445" i="1" s="1"/>
  <c r="AZ1368" i="1"/>
  <c r="BB1367" i="1"/>
  <c r="BB1368" i="1" s="1"/>
  <c r="AZ1333" i="1"/>
  <c r="BB1332" i="1"/>
  <c r="BB1333" i="1" s="1"/>
  <c r="AJ892" i="1"/>
  <c r="AL891" i="1"/>
  <c r="AL892" i="1" s="1"/>
  <c r="AR766" i="1"/>
  <c r="AT765" i="1"/>
  <c r="AT766" i="1" s="1"/>
  <c r="CF2103" i="1"/>
  <c r="CH2102" i="1"/>
  <c r="CH2103" i="1" s="1"/>
  <c r="BP339" i="1"/>
  <c r="BR338" i="1"/>
  <c r="BR339" i="1" s="1"/>
  <c r="BF1157" i="1"/>
  <c r="BF1158" i="1" s="1"/>
  <c r="BD1158" i="1"/>
  <c r="BR555" i="1"/>
  <c r="BR556" i="1" s="1"/>
  <c r="BP556" i="1"/>
  <c r="BP2467" i="1"/>
  <c r="BR2466" i="1"/>
  <c r="BR2467" i="1" s="1"/>
  <c r="AT443" i="1"/>
  <c r="AT444" i="1" s="1"/>
  <c r="AR444" i="1"/>
  <c r="AL345" i="1"/>
  <c r="AL346" i="1" s="1"/>
  <c r="AJ346" i="1"/>
  <c r="AT828" i="1"/>
  <c r="AT829" i="1" s="1"/>
  <c r="AR829" i="1"/>
  <c r="AB1137" i="1"/>
  <c r="AD1136" i="1"/>
  <c r="AD1137" i="1" s="1"/>
  <c r="BL1242" i="1"/>
  <c r="BN1241" i="1"/>
  <c r="BN1242" i="1" s="1"/>
  <c r="BJ709" i="1"/>
  <c r="BJ710" i="1" s="1"/>
  <c r="BH710" i="1"/>
  <c r="BH1907" i="1"/>
  <c r="BJ1906" i="1"/>
  <c r="BJ1907" i="1" s="1"/>
  <c r="BX409" i="1"/>
  <c r="BZ408" i="1"/>
  <c r="BZ409" i="1" s="1"/>
  <c r="CD863" i="1"/>
  <c r="CD864" i="1" s="1"/>
  <c r="CB864" i="1"/>
  <c r="CF941" i="1"/>
  <c r="CH940" i="1"/>
  <c r="CH941" i="1" s="1"/>
  <c r="BX1473" i="1"/>
  <c r="BZ1472" i="1"/>
  <c r="BZ1473" i="1" s="1"/>
  <c r="AZ2187" i="1"/>
  <c r="BB2186" i="1"/>
  <c r="BB2187" i="1" s="1"/>
  <c r="AN1753" i="1"/>
  <c r="AP1752" i="1"/>
  <c r="AP1753" i="1" s="1"/>
  <c r="BJ1794" i="1"/>
  <c r="BJ1795" i="1" s="1"/>
  <c r="BH1795" i="1"/>
  <c r="BD2397" i="1"/>
  <c r="BF2396" i="1"/>
  <c r="BF2397" i="1" s="1"/>
  <c r="AX2018" i="1"/>
  <c r="AX2019" i="1" s="1"/>
  <c r="AV2019" i="1"/>
  <c r="AV913" i="1"/>
  <c r="AX912" i="1"/>
  <c r="AX913" i="1" s="1"/>
  <c r="BB2123" i="1"/>
  <c r="BB2124" i="1" s="1"/>
  <c r="AZ2124" i="1"/>
  <c r="BL2299" i="1"/>
  <c r="BN2298" i="1"/>
  <c r="BN2299" i="1" s="1"/>
  <c r="Z1640" i="1"/>
  <c r="Z1641" i="1" s="1"/>
  <c r="X1641" i="1"/>
  <c r="BT591" i="1"/>
  <c r="BV590" i="1"/>
  <c r="BV591" i="1" s="1"/>
  <c r="CD1612" i="1"/>
  <c r="CD1613" i="1" s="1"/>
  <c r="CB1613" i="1"/>
  <c r="BZ261" i="1"/>
  <c r="BZ262" i="1" s="1"/>
  <c r="BX262" i="1"/>
  <c r="H2264" i="1"/>
  <c r="J2263" i="1"/>
  <c r="J2264" i="1" s="1"/>
  <c r="AR787" i="1"/>
  <c r="AT786" i="1"/>
  <c r="AT787" i="1" s="1"/>
  <c r="BJ1990" i="1"/>
  <c r="BJ1991" i="1" s="1"/>
  <c r="BH1991" i="1"/>
  <c r="BH2089" i="1"/>
  <c r="BJ2088" i="1"/>
  <c r="BJ2089" i="1" s="1"/>
  <c r="AZ2523" i="1"/>
  <c r="BB2522" i="1"/>
  <c r="BB2523" i="1" s="1"/>
  <c r="BD1095" i="1"/>
  <c r="BF1094" i="1"/>
  <c r="BF1095" i="1" s="1"/>
  <c r="BJ1955" i="1"/>
  <c r="BJ1956" i="1" s="1"/>
  <c r="BH1956" i="1"/>
  <c r="AH1969" i="1"/>
  <c r="AH1970" i="1" s="1"/>
  <c r="AF1970" i="1"/>
  <c r="V1017" i="1"/>
  <c r="V1018" i="1" s="1"/>
  <c r="T1018" i="1"/>
  <c r="H2166" i="1"/>
  <c r="J2165" i="1"/>
  <c r="J2166" i="1" s="1"/>
  <c r="BX1935" i="1"/>
  <c r="BZ1934" i="1"/>
  <c r="BZ1935" i="1" s="1"/>
  <c r="BD1340" i="1"/>
  <c r="BF1339" i="1"/>
  <c r="BF1340" i="1" s="1"/>
  <c r="CF1494" i="1"/>
  <c r="CH1493" i="1"/>
  <c r="CH1494" i="1" s="1"/>
  <c r="AD940" i="1"/>
  <c r="AD941" i="1" s="1"/>
  <c r="AB941" i="1"/>
  <c r="AZ1354" i="1"/>
  <c r="BB1353" i="1"/>
  <c r="BB1354" i="1" s="1"/>
  <c r="BP423" i="1"/>
  <c r="BR422" i="1"/>
  <c r="BR423" i="1" s="1"/>
  <c r="BF1794" i="1"/>
  <c r="BF1795" i="1" s="1"/>
  <c r="BD1795" i="1"/>
  <c r="BZ1682" i="1"/>
  <c r="BZ1683" i="1" s="1"/>
  <c r="BX1683" i="1"/>
  <c r="BL1977" i="1"/>
  <c r="BN1976" i="1"/>
  <c r="BN1977" i="1" s="1"/>
  <c r="AN1662" i="1"/>
  <c r="AP1661" i="1"/>
  <c r="AP1662" i="1" s="1"/>
  <c r="BD2075" i="1"/>
  <c r="BF2074" i="1"/>
  <c r="BF2075" i="1" s="1"/>
  <c r="AT1850" i="1"/>
  <c r="AT1851" i="1" s="1"/>
  <c r="AR1851" i="1"/>
  <c r="X402" i="1"/>
  <c r="Z401" i="1"/>
  <c r="Z402" i="1" s="1"/>
  <c r="AP2529" i="1"/>
  <c r="AP2530" i="1" s="1"/>
  <c r="AN2530" i="1"/>
  <c r="Z1444" i="1"/>
  <c r="Z1445" i="1" s="1"/>
  <c r="X1445" i="1"/>
  <c r="BH1634" i="1"/>
  <c r="BJ1633" i="1"/>
  <c r="BJ1634" i="1" s="1"/>
  <c r="R1031" i="1"/>
  <c r="R1032" i="1" s="1"/>
  <c r="P1032" i="1"/>
  <c r="BZ863" i="1"/>
  <c r="BZ864" i="1" s="1"/>
  <c r="BX864" i="1"/>
  <c r="AX2431" i="1"/>
  <c r="AX2432" i="1" s="1"/>
  <c r="AV2432" i="1"/>
  <c r="CF1109" i="1"/>
  <c r="CH1108" i="1"/>
  <c r="CH1109" i="1" s="1"/>
  <c r="BF2137" i="1"/>
  <c r="BF2138" i="1" s="1"/>
  <c r="BD2138" i="1"/>
  <c r="BL1802" i="1"/>
  <c r="BN1801" i="1"/>
  <c r="BN1802" i="1" s="1"/>
  <c r="L1403" i="1"/>
  <c r="N1402" i="1"/>
  <c r="N1403" i="1" s="1"/>
  <c r="AZ1739" i="1"/>
  <c r="BB1738" i="1"/>
  <c r="BB1739" i="1" s="1"/>
  <c r="V625" i="1"/>
  <c r="V626" i="1" s="1"/>
  <c r="T626" i="1"/>
  <c r="CB1683" i="1"/>
  <c r="CD1682" i="1"/>
  <c r="CD1683" i="1" s="1"/>
  <c r="BH2033" i="1"/>
  <c r="BJ2032" i="1"/>
  <c r="BJ2033" i="1" s="1"/>
  <c r="CH2501" i="1"/>
  <c r="CH2502" i="1" s="1"/>
  <c r="CF2502" i="1"/>
  <c r="CF1641" i="1"/>
  <c r="CH1640" i="1"/>
  <c r="CH1641" i="1" s="1"/>
  <c r="AV2117" i="1"/>
  <c r="AX2116" i="1"/>
  <c r="AX2117" i="1" s="1"/>
  <c r="BL1788" i="1"/>
  <c r="BN1787" i="1"/>
  <c r="BN1788" i="1" s="1"/>
  <c r="BB1003" i="1"/>
  <c r="BB1004" i="1" s="1"/>
  <c r="AZ1004" i="1"/>
  <c r="AR1151" i="1"/>
  <c r="AT1150" i="1"/>
  <c r="AT1151" i="1" s="1"/>
  <c r="AN1690" i="1"/>
  <c r="AP1689" i="1"/>
  <c r="AP1690" i="1" s="1"/>
  <c r="CD1311" i="1"/>
  <c r="CD1312" i="1" s="1"/>
  <c r="CB1312" i="1"/>
  <c r="AZ1025" i="1"/>
  <c r="BB1024" i="1"/>
  <c r="BB1025" i="1" s="1"/>
  <c r="BD1270" i="1"/>
  <c r="BF1269" i="1"/>
  <c r="BF1270" i="1" s="1"/>
  <c r="N1178" i="1"/>
  <c r="N1179" i="1" s="1"/>
  <c r="L1179" i="1"/>
  <c r="CD513" i="1"/>
  <c r="CD514" i="1" s="1"/>
  <c r="CB514" i="1"/>
  <c r="BR1059" i="1"/>
  <c r="BR1060" i="1" s="1"/>
  <c r="BP1060" i="1"/>
  <c r="BL829" i="1"/>
  <c r="BN828" i="1"/>
  <c r="BN829" i="1" s="1"/>
  <c r="AH2193" i="1"/>
  <c r="AH2194" i="1" s="1"/>
  <c r="AF2194" i="1"/>
  <c r="AR1564" i="1"/>
  <c r="AT1563" i="1"/>
  <c r="AT1564" i="1" s="1"/>
  <c r="CH1143" i="1"/>
  <c r="CH1144" i="1" s="1"/>
  <c r="CF1144" i="1"/>
  <c r="AZ262" i="1"/>
  <c r="BB261" i="1"/>
  <c r="BB262" i="1" s="1"/>
  <c r="AJ1578" i="1"/>
  <c r="AL1577" i="1"/>
  <c r="AL1578" i="1" s="1"/>
  <c r="BV2473" i="1"/>
  <c r="BV2474" i="1" s="1"/>
  <c r="BT2474" i="1"/>
  <c r="AV1690" i="1"/>
  <c r="AX1689" i="1"/>
  <c r="AX1690" i="1" s="1"/>
  <c r="AP2249" i="1"/>
  <c r="AP2250" i="1" s="1"/>
  <c r="AN2250" i="1"/>
  <c r="V415" i="1"/>
  <c r="V416" i="1" s="1"/>
  <c r="T416" i="1"/>
  <c r="BB569" i="1"/>
  <c r="BB570" i="1" s="1"/>
  <c r="AZ570" i="1"/>
  <c r="BN1024" i="1"/>
  <c r="BN1025" i="1" s="1"/>
  <c r="BL1025" i="1"/>
  <c r="CH632" i="1"/>
  <c r="CH633" i="1" s="1"/>
  <c r="CF633" i="1"/>
  <c r="AN2334" i="1"/>
  <c r="AP2333" i="1"/>
  <c r="AP2334" i="1" s="1"/>
  <c r="H640" i="1"/>
  <c r="J639" i="1"/>
  <c r="J640" i="1" s="1"/>
  <c r="CH1885" i="1"/>
  <c r="CH1886" i="1" s="1"/>
  <c r="CF1886" i="1"/>
  <c r="BJ1318" i="1"/>
  <c r="BJ1319" i="1" s="1"/>
  <c r="BH1319" i="1"/>
  <c r="Z1591" i="1"/>
  <c r="Z1592" i="1" s="1"/>
  <c r="X1592" i="1"/>
  <c r="AP359" i="1"/>
  <c r="AP360" i="1" s="1"/>
  <c r="AN360" i="1"/>
  <c r="AX1591" i="1"/>
  <c r="AX1592" i="1" s="1"/>
  <c r="AV1592" i="1"/>
  <c r="X1627" i="1"/>
  <c r="Z1626" i="1"/>
  <c r="Z1627" i="1" s="1"/>
  <c r="Z2109" i="1"/>
  <c r="Z2110" i="1" s="1"/>
  <c r="X2110" i="1"/>
  <c r="BL1361" i="1"/>
  <c r="BN1360" i="1"/>
  <c r="BN1361" i="1" s="1"/>
  <c r="BL2054" i="1"/>
  <c r="BN2053" i="1"/>
  <c r="BN2054" i="1" s="1"/>
  <c r="AD310" i="1"/>
  <c r="AD311" i="1" s="1"/>
  <c r="AB311" i="1"/>
  <c r="BN2011" i="1"/>
  <c r="BN2012" i="1" s="1"/>
  <c r="BL2012" i="1"/>
  <c r="AB2460" i="1"/>
  <c r="AD2459" i="1"/>
  <c r="AD2460" i="1" s="1"/>
  <c r="AX1297" i="1"/>
  <c r="AX1298" i="1" s="1"/>
  <c r="AV1298" i="1"/>
  <c r="BD255" i="1"/>
  <c r="BF254" i="1"/>
  <c r="BF255" i="1" s="1"/>
  <c r="BH1571" i="1"/>
  <c r="BJ1570" i="1"/>
  <c r="BJ1571" i="1" s="1"/>
  <c r="BL2432" i="1"/>
  <c r="BN2431" i="1"/>
  <c r="BN2432" i="1" s="1"/>
  <c r="BB1220" i="1"/>
  <c r="BB1221" i="1" s="1"/>
  <c r="AZ1221" i="1"/>
  <c r="AT2494" i="1"/>
  <c r="AT2495" i="1" s="1"/>
  <c r="AR2495" i="1"/>
  <c r="AR1956" i="1"/>
  <c r="AT1955" i="1"/>
  <c r="AT1956" i="1" s="1"/>
  <c r="BP2117" i="1"/>
  <c r="BR2116" i="1"/>
  <c r="BR2117" i="1" s="1"/>
  <c r="R541" i="1"/>
  <c r="R542" i="1" s="1"/>
  <c r="P542" i="1"/>
  <c r="BX983" i="1"/>
  <c r="BZ982" i="1"/>
  <c r="BZ983" i="1" s="1"/>
  <c r="R268" i="1"/>
  <c r="R269" i="1" s="1"/>
  <c r="P269" i="1"/>
  <c r="T843" i="1"/>
  <c r="V842" i="1"/>
  <c r="V843" i="1" s="1"/>
  <c r="AZ1340" i="1"/>
  <c r="BB1339" i="1"/>
  <c r="BB1340" i="1" s="1"/>
  <c r="N485" i="1"/>
  <c r="N486" i="1" s="1"/>
  <c r="L486" i="1"/>
  <c r="AN2145" i="1"/>
  <c r="AP2144" i="1"/>
  <c r="AP2145" i="1" s="1"/>
  <c r="BJ506" i="1"/>
  <c r="BJ507" i="1" s="1"/>
  <c r="BH507" i="1"/>
  <c r="BD2208" i="1"/>
  <c r="BF2207" i="1"/>
  <c r="BF2208" i="1" s="1"/>
  <c r="CH786" i="1"/>
  <c r="CH787" i="1" s="1"/>
  <c r="CF787" i="1"/>
  <c r="AV2285" i="1"/>
  <c r="AX2284" i="1"/>
  <c r="AX2285" i="1" s="1"/>
  <c r="AX2515" i="1"/>
  <c r="AX2516" i="1" s="1"/>
  <c r="AV2516" i="1"/>
  <c r="T269" i="1"/>
  <c r="V268" i="1"/>
  <c r="V269" i="1" s="1"/>
  <c r="CF423" i="1"/>
  <c r="CH422" i="1"/>
  <c r="CH423" i="1" s="1"/>
  <c r="BF2158" i="1"/>
  <c r="BF2159" i="1" s="1"/>
  <c r="BD2159" i="1"/>
  <c r="AJ2362" i="1"/>
  <c r="AL2361" i="1"/>
  <c r="AL2362" i="1" s="1"/>
  <c r="AR395" i="1"/>
  <c r="AT394" i="1"/>
  <c r="AT395" i="1" s="1"/>
  <c r="AV2334" i="1"/>
  <c r="AX2333" i="1"/>
  <c r="AX2334" i="1" s="1"/>
  <c r="BH1361" i="1"/>
  <c r="BJ1360" i="1"/>
  <c r="BJ1361" i="1" s="1"/>
  <c r="BD2418" i="1"/>
  <c r="BF2417" i="1"/>
  <c r="BF2418" i="1" s="1"/>
  <c r="CH2151" i="1"/>
  <c r="CH2152" i="1" s="1"/>
  <c r="CF2152" i="1"/>
  <c r="BX1732" i="1"/>
  <c r="BZ1731" i="1"/>
  <c r="BZ1732" i="1" s="1"/>
  <c r="BD437" i="1"/>
  <c r="BF436" i="1"/>
  <c r="BF437" i="1" s="1"/>
  <c r="BB2578" i="1"/>
  <c r="BB2579" i="1" s="1"/>
  <c r="AZ2579" i="1"/>
  <c r="T591" i="1"/>
  <c r="V590" i="1"/>
  <c r="V591" i="1" s="1"/>
  <c r="BZ1304" i="1"/>
  <c r="BZ1305" i="1" s="1"/>
  <c r="BX1305" i="1"/>
  <c r="BX2446" i="1"/>
  <c r="BZ2445" i="1"/>
  <c r="BZ2446" i="1" s="1"/>
  <c r="AN1984" i="1"/>
  <c r="AP1983" i="1"/>
  <c r="AP1984" i="1" s="1"/>
  <c r="BN2186" i="1"/>
  <c r="BN2187" i="1" s="1"/>
  <c r="BL2187" i="1"/>
  <c r="BX1123" i="1"/>
  <c r="BZ1122" i="1"/>
  <c r="BZ1123" i="1" s="1"/>
  <c r="BJ2578" i="1"/>
  <c r="BJ2579" i="1" s="1"/>
  <c r="BH2579" i="1"/>
  <c r="BP2523" i="1"/>
  <c r="BR2522" i="1"/>
  <c r="BR2523" i="1" s="1"/>
  <c r="BF618" i="1"/>
  <c r="BF619" i="1" s="1"/>
  <c r="BD619" i="1"/>
  <c r="BR1402" i="1"/>
  <c r="BR1403" i="1" s="1"/>
  <c r="BP1403" i="1"/>
  <c r="Z2284" i="1"/>
  <c r="Z2285" i="1" s="1"/>
  <c r="X2285" i="1"/>
  <c r="BR1269" i="1"/>
  <c r="BR1270" i="1" s="1"/>
  <c r="BP1270" i="1"/>
  <c r="V2438" i="1"/>
  <c r="V2439" i="1" s="1"/>
  <c r="T2439" i="1"/>
  <c r="CH408" i="1"/>
  <c r="CH409" i="1" s="1"/>
  <c r="CF409" i="1"/>
  <c r="Z1654" i="1"/>
  <c r="Z1655" i="1" s="1"/>
  <c r="X1655" i="1"/>
  <c r="BZ1703" i="1"/>
  <c r="BZ1704" i="1" s="1"/>
  <c r="BX1704" i="1"/>
  <c r="BF1654" i="1"/>
  <c r="BF1655" i="1" s="1"/>
  <c r="BD1655" i="1"/>
  <c r="AF409" i="1"/>
  <c r="AH408" i="1"/>
  <c r="AH409" i="1" s="1"/>
  <c r="AV262" i="1"/>
  <c r="AX261" i="1"/>
  <c r="AX262" i="1" s="1"/>
  <c r="AL1969" i="1"/>
  <c r="AL1970" i="1" s="1"/>
  <c r="AJ1970" i="1"/>
  <c r="X1718" i="1"/>
  <c r="Z1717" i="1"/>
  <c r="Z1718" i="1" s="1"/>
  <c r="BH2082" i="1"/>
  <c r="BJ2081" i="1"/>
  <c r="BJ2082" i="1" s="1"/>
  <c r="BJ870" i="1"/>
  <c r="BJ871" i="1" s="1"/>
  <c r="BH871" i="1"/>
  <c r="AP2494" i="1"/>
  <c r="AP2495" i="1" s="1"/>
  <c r="AN2495" i="1"/>
  <c r="BD633" i="1"/>
  <c r="BF632" i="1"/>
  <c r="BF633" i="1" s="1"/>
  <c r="BT612" i="1"/>
  <c r="BV611" i="1"/>
  <c r="BV612" i="1" s="1"/>
  <c r="R2550" i="1"/>
  <c r="R2551" i="1" s="1"/>
  <c r="P2551" i="1"/>
  <c r="BH1354" i="1"/>
  <c r="BJ1353" i="1"/>
  <c r="BJ1354" i="1" s="1"/>
  <c r="BD1984" i="1"/>
  <c r="BF1983" i="1"/>
  <c r="BF1984" i="1" s="1"/>
  <c r="CH1983" i="1"/>
  <c r="CH1984" i="1" s="1"/>
  <c r="CF1984" i="1"/>
  <c r="CF1102" i="1"/>
  <c r="CH1101" i="1"/>
  <c r="CH1102" i="1" s="1"/>
  <c r="CB423" i="1"/>
  <c r="CD422" i="1"/>
  <c r="CD423" i="1" s="1"/>
  <c r="CH2305" i="1"/>
  <c r="CH2306" i="1" s="1"/>
  <c r="CF2306" i="1"/>
  <c r="CB2306" i="1"/>
  <c r="CD2305" i="1"/>
  <c r="CD2306" i="1" s="1"/>
  <c r="AB2425" i="1"/>
  <c r="AD2424" i="1"/>
  <c r="AD2425" i="1" s="1"/>
  <c r="BF1738" i="1"/>
  <c r="BF1739" i="1" s="1"/>
  <c r="BD1739" i="1"/>
  <c r="V2585" i="1"/>
  <c r="V2586" i="1" s="1"/>
  <c r="T2586" i="1"/>
  <c r="BL2320" i="1"/>
  <c r="BN2319" i="1"/>
  <c r="BN2320" i="1" s="1"/>
  <c r="BB1864" i="1"/>
  <c r="BB1865" i="1" s="1"/>
  <c r="AZ1865" i="1"/>
  <c r="AL2277" i="1"/>
  <c r="AL2278" i="1" s="1"/>
  <c r="AJ2278" i="1"/>
  <c r="J625" i="1"/>
  <c r="J626" i="1" s="1"/>
  <c r="H626" i="1"/>
  <c r="AP2452" i="1"/>
  <c r="AP2453" i="1" s="1"/>
  <c r="AN2453" i="1"/>
  <c r="AN1893" i="1"/>
  <c r="AP1892" i="1"/>
  <c r="AP1893" i="1" s="1"/>
  <c r="V933" i="1"/>
  <c r="V934" i="1" s="1"/>
  <c r="T934" i="1"/>
  <c r="R2508" i="1"/>
  <c r="R2509" i="1" s="1"/>
  <c r="P2509" i="1"/>
  <c r="BN1297" i="1"/>
  <c r="BN1298" i="1" s="1"/>
  <c r="BL1298" i="1"/>
  <c r="AN556" i="1"/>
  <c r="AP555" i="1"/>
  <c r="AP556" i="1" s="1"/>
  <c r="AZ2425" i="1"/>
  <c r="BB2424" i="1"/>
  <c r="BB2425" i="1" s="1"/>
  <c r="BX2250" i="1"/>
  <c r="BZ2249" i="1"/>
  <c r="BZ2250" i="1" s="1"/>
  <c r="CF1732" i="1"/>
  <c r="CH1731" i="1"/>
  <c r="CH1732" i="1" s="1"/>
  <c r="AT2032" i="1"/>
  <c r="AT2033" i="1" s="1"/>
  <c r="AR2033" i="1"/>
  <c r="BN1563" i="1"/>
  <c r="BN1564" i="1" s="1"/>
  <c r="BL1564" i="1"/>
  <c r="CH478" i="1"/>
  <c r="CH479" i="1" s="1"/>
  <c r="CF479" i="1"/>
  <c r="CH352" i="1"/>
  <c r="CH353" i="1" s="1"/>
  <c r="CF353" i="1"/>
  <c r="BT1641" i="1"/>
  <c r="BV1640" i="1"/>
  <c r="BV1641" i="1" s="1"/>
  <c r="CB2565" i="1"/>
  <c r="CD2564" i="1"/>
  <c r="CD2565" i="1" s="1"/>
  <c r="BX297" i="1"/>
  <c r="BZ296" i="1"/>
  <c r="BZ297" i="1" s="1"/>
  <c r="CF794" i="1"/>
  <c r="CH793" i="1"/>
  <c r="CH794" i="1" s="1"/>
  <c r="BJ1836" i="1"/>
  <c r="BJ1837" i="1" s="1"/>
  <c r="BH1837" i="1"/>
  <c r="BD1641" i="1"/>
  <c r="BF1640" i="1"/>
  <c r="BF1641" i="1" s="1"/>
  <c r="CD1493" i="1"/>
  <c r="CD1494" i="1" s="1"/>
  <c r="CB1494" i="1"/>
  <c r="BN1948" i="1"/>
  <c r="BN1949" i="1" s="1"/>
  <c r="BL1949" i="1"/>
  <c r="CB311" i="1"/>
  <c r="CD310" i="1"/>
  <c r="CD311" i="1" s="1"/>
  <c r="BN1570" i="1"/>
  <c r="BN1571" i="1" s="1"/>
  <c r="BL1571" i="1"/>
  <c r="BJ2270" i="1"/>
  <c r="BJ2271" i="1" s="1"/>
  <c r="BH2271" i="1"/>
  <c r="BT1347" i="1"/>
  <c r="BV1346" i="1"/>
  <c r="BV1347" i="1" s="1"/>
  <c r="BR1171" i="1"/>
  <c r="BR1172" i="1" s="1"/>
  <c r="BP1172" i="1"/>
  <c r="AV2194" i="1"/>
  <c r="AX2193" i="1"/>
  <c r="AX2194" i="1" s="1"/>
  <c r="CD2543" i="1"/>
  <c r="CD2544" i="1" s="1"/>
  <c r="CB2544" i="1"/>
  <c r="R2424" i="1"/>
  <c r="R2425" i="1" s="1"/>
  <c r="P2425" i="1"/>
  <c r="BF1444" i="1"/>
  <c r="BF1445" i="1" s="1"/>
  <c r="BD1445" i="1"/>
  <c r="BZ2165" i="1"/>
  <c r="BZ2166" i="1" s="1"/>
  <c r="BX2166" i="1"/>
  <c r="BF1675" i="1"/>
  <c r="BF1676" i="1" s="1"/>
  <c r="BD1676" i="1"/>
  <c r="AP2312" i="1"/>
  <c r="AP2313" i="1" s="1"/>
  <c r="AN2313" i="1"/>
  <c r="BF1822" i="1"/>
  <c r="BF1823" i="1" s="1"/>
  <c r="BD1823" i="1"/>
  <c r="X2460" i="1"/>
  <c r="Z2459" i="1"/>
  <c r="Z2460" i="1" s="1"/>
  <c r="BX1354" i="1"/>
  <c r="BZ1353" i="1"/>
  <c r="BZ1354" i="1" s="1"/>
  <c r="BR1255" i="1"/>
  <c r="BR1256" i="1" s="1"/>
  <c r="BP1256" i="1"/>
  <c r="N1136" i="1"/>
  <c r="N1137" i="1" s="1"/>
  <c r="L1137" i="1"/>
  <c r="CB815" i="1"/>
  <c r="CD814" i="1"/>
  <c r="CD815" i="1" s="1"/>
  <c r="CF1039" i="1"/>
  <c r="CH1038" i="1"/>
  <c r="CH1039" i="1" s="1"/>
  <c r="BR457" i="1"/>
  <c r="BR458" i="1" s="1"/>
  <c r="BP458" i="1"/>
  <c r="AL2242" i="1"/>
  <c r="AL2243" i="1" s="1"/>
  <c r="AJ2243" i="1"/>
  <c r="AN1844" i="1"/>
  <c r="AP1843" i="1"/>
  <c r="AP1844" i="1" s="1"/>
  <c r="J1822" i="1"/>
  <c r="J1823" i="1" s="1"/>
  <c r="H1823" i="1"/>
  <c r="BP1333" i="1"/>
  <c r="BR1332" i="1"/>
  <c r="BR1333" i="1" s="1"/>
  <c r="BB1829" i="1"/>
  <c r="BB1830" i="1" s="1"/>
  <c r="AZ1830" i="1"/>
  <c r="BX1298" i="1"/>
  <c r="BZ1297" i="1"/>
  <c r="BZ1298" i="1" s="1"/>
  <c r="BP290" i="1"/>
  <c r="BR289" i="1"/>
  <c r="BR290" i="1" s="1"/>
  <c r="AV1193" i="1"/>
  <c r="AX1192" i="1"/>
  <c r="AX1193" i="1" s="1"/>
  <c r="AR1109" i="1"/>
  <c r="AT1108" i="1"/>
  <c r="AT1109" i="1" s="1"/>
  <c r="AT1073" i="1"/>
  <c r="AT1074" i="1" s="1"/>
  <c r="AR1074" i="1"/>
  <c r="CF2467" i="1"/>
  <c r="CH2466" i="1"/>
  <c r="CH2467" i="1" s="1"/>
  <c r="H2362" i="1"/>
  <c r="J2361" i="1"/>
  <c r="J2362" i="1" s="1"/>
  <c r="BZ702" i="1"/>
  <c r="BZ703" i="1" s="1"/>
  <c r="BX703" i="1"/>
  <c r="BZ1283" i="1"/>
  <c r="BZ1284" i="1" s="1"/>
  <c r="BX1284" i="1"/>
  <c r="CD2396" i="1"/>
  <c r="CD2397" i="1" s="1"/>
  <c r="CB2397" i="1"/>
  <c r="AV290" i="1"/>
  <c r="AX289" i="1"/>
  <c r="AX290" i="1" s="1"/>
  <c r="CF829" i="1"/>
  <c r="CH828" i="1"/>
  <c r="CH829" i="1" s="1"/>
  <c r="BF2403" i="1"/>
  <c r="BF2404" i="1" s="1"/>
  <c r="BD2404" i="1"/>
  <c r="AT1185" i="1"/>
  <c r="AT1186" i="1" s="1"/>
  <c r="AR1186" i="1"/>
  <c r="R1017" i="1"/>
  <c r="R1018" i="1" s="1"/>
  <c r="P1018" i="1"/>
  <c r="AZ1011" i="1"/>
  <c r="BB1010" i="1"/>
  <c r="BB1011" i="1" s="1"/>
  <c r="AZ1879" i="1"/>
  <c r="BB1878" i="1"/>
  <c r="BB1879" i="1" s="1"/>
  <c r="BF1332" i="1"/>
  <c r="BF1333" i="1" s="1"/>
  <c r="BD1333" i="1"/>
  <c r="BX1200" i="1"/>
  <c r="BZ1199" i="1"/>
  <c r="BZ1200" i="1" s="1"/>
  <c r="BX2243" i="1"/>
  <c r="BZ2242" i="1"/>
  <c r="BZ2243" i="1" s="1"/>
  <c r="AT968" i="1"/>
  <c r="AT969" i="1" s="1"/>
  <c r="AR969" i="1"/>
  <c r="BH458" i="1"/>
  <c r="BJ457" i="1"/>
  <c r="BJ458" i="1" s="1"/>
  <c r="BL262" i="1"/>
  <c r="BN261" i="1"/>
  <c r="BN262" i="1" s="1"/>
  <c r="BN590" i="1"/>
  <c r="BN591" i="1" s="1"/>
  <c r="BL591" i="1"/>
  <c r="BD2320" i="1"/>
  <c r="BF2319" i="1"/>
  <c r="BF2320" i="1" s="1"/>
  <c r="AL2200" i="1"/>
  <c r="AL2201" i="1" s="1"/>
  <c r="AJ2201" i="1"/>
  <c r="BR1465" i="1"/>
  <c r="BR1466" i="1" s="1"/>
  <c r="BP1466" i="1"/>
  <c r="BV751" i="1"/>
  <c r="BV752" i="1" s="1"/>
  <c r="BT752" i="1"/>
  <c r="CD1227" i="1"/>
  <c r="CD1228" i="1" s="1"/>
  <c r="CB1228" i="1"/>
  <c r="BR1227" i="1"/>
  <c r="BR1228" i="1" s="1"/>
  <c r="BP1228" i="1"/>
  <c r="BL920" i="1"/>
  <c r="BN919" i="1"/>
  <c r="BN920" i="1" s="1"/>
  <c r="X1998" i="1"/>
  <c r="Z1997" i="1"/>
  <c r="Z1998" i="1" s="1"/>
  <c r="BZ2305" i="1"/>
  <c r="BZ2306" i="1" s="1"/>
  <c r="BX2306" i="1"/>
  <c r="BX1949" i="1"/>
  <c r="BZ1948" i="1"/>
  <c r="BZ1949" i="1" s="1"/>
  <c r="BH2586" i="1"/>
  <c r="BJ2585" i="1"/>
  <c r="BJ2586" i="1" s="1"/>
  <c r="CH2361" i="1"/>
  <c r="CH2362" i="1" s="1"/>
  <c r="CF2362" i="1"/>
  <c r="BN2382" i="1"/>
  <c r="BN2383" i="1" s="1"/>
  <c r="BL2383" i="1"/>
  <c r="CH2235" i="1"/>
  <c r="CH2236" i="1" s="1"/>
  <c r="CF2236" i="1"/>
  <c r="BD1473" i="1"/>
  <c r="BF1472" i="1"/>
  <c r="BF1473" i="1" s="1"/>
  <c r="AV1571" i="1"/>
  <c r="AX1570" i="1"/>
  <c r="AX1571" i="1" s="1"/>
  <c r="BB842" i="1"/>
  <c r="BB843" i="1" s="1"/>
  <c r="AZ843" i="1"/>
  <c r="N940" i="1"/>
  <c r="N941" i="1" s="1"/>
  <c r="L941" i="1"/>
  <c r="R1038" i="1"/>
  <c r="R1039" i="1" s="1"/>
  <c r="P1039" i="1"/>
  <c r="R499" i="1"/>
  <c r="R500" i="1" s="1"/>
  <c r="P500" i="1"/>
  <c r="AX296" i="1"/>
  <c r="AX297" i="1" s="1"/>
  <c r="AV297" i="1"/>
  <c r="BP1627" i="1"/>
  <c r="BR1626" i="1"/>
  <c r="BR1627" i="1" s="1"/>
  <c r="BZ1150" i="1"/>
  <c r="BZ1151" i="1" s="1"/>
  <c r="BX1151" i="1"/>
  <c r="CB1137" i="1"/>
  <c r="CD1136" i="1"/>
  <c r="CD1137" i="1" s="1"/>
  <c r="BB646" i="1"/>
  <c r="BB647" i="1" s="1"/>
  <c r="AZ647" i="1"/>
  <c r="BJ443" i="1"/>
  <c r="BJ444" i="1" s="1"/>
  <c r="BH444" i="1"/>
  <c r="BP1613" i="1"/>
  <c r="BR1612" i="1"/>
  <c r="BR1613" i="1" s="1"/>
  <c r="L1564" i="1"/>
  <c r="N1563" i="1"/>
  <c r="N1564" i="1" s="1"/>
  <c r="AT2403" i="1"/>
  <c r="AT2404" i="1" s="1"/>
  <c r="AR2404" i="1"/>
  <c r="BJ1311" i="1"/>
  <c r="BJ1312" i="1" s="1"/>
  <c r="BH1312" i="1"/>
  <c r="AT1633" i="1"/>
  <c r="AT1634" i="1" s="1"/>
  <c r="AR1634" i="1"/>
  <c r="AN2306" i="1"/>
  <c r="AP2305" i="1"/>
  <c r="AP2306" i="1" s="1"/>
  <c r="AD1773" i="1"/>
  <c r="AD1774" i="1" s="1"/>
  <c r="AB1774" i="1"/>
  <c r="CF1767" i="1"/>
  <c r="CH1766" i="1"/>
  <c r="CH1767" i="1" s="1"/>
  <c r="BR1262" i="1"/>
  <c r="BR1263" i="1" s="1"/>
  <c r="BP1263" i="1"/>
  <c r="CD1717" i="1"/>
  <c r="CD1718" i="1" s="1"/>
  <c r="CB1718" i="1"/>
  <c r="BV779" i="1"/>
  <c r="BV780" i="1" s="1"/>
  <c r="BT780" i="1"/>
  <c r="AL2116" i="1"/>
  <c r="AL2117" i="1" s="1"/>
  <c r="AJ2117" i="1"/>
  <c r="BR793" i="1"/>
  <c r="BR794" i="1" s="1"/>
  <c r="BP794" i="1"/>
  <c r="AH2116" i="1"/>
  <c r="AH2117" i="1" s="1"/>
  <c r="AF2117" i="1"/>
  <c r="X1781" i="1"/>
  <c r="Z1780" i="1"/>
  <c r="Z1781" i="1" s="1"/>
  <c r="BR331" i="1"/>
  <c r="BR332" i="1" s="1"/>
  <c r="BP332" i="1"/>
  <c r="AZ2502" i="1"/>
  <c r="BB2501" i="1"/>
  <c r="BB2502" i="1" s="1"/>
  <c r="Z1360" i="1"/>
  <c r="Z1361" i="1" s="1"/>
  <c r="X1361" i="1"/>
  <c r="BV996" i="1"/>
  <c r="BV997" i="1" s="1"/>
  <c r="BT997" i="1"/>
  <c r="AR2047" i="1"/>
  <c r="AT2046" i="1"/>
  <c r="AT2047" i="1" s="1"/>
  <c r="X2229" i="1"/>
  <c r="Z2228" i="1"/>
  <c r="Z2229" i="1" s="1"/>
  <c r="CB2432" i="1"/>
  <c r="CD2431" i="1"/>
  <c r="CD2432" i="1" s="1"/>
  <c r="AH2249" i="1"/>
  <c r="AH2250" i="1" s="1"/>
  <c r="AF2250" i="1"/>
  <c r="H2460" i="1"/>
  <c r="J2459" i="1"/>
  <c r="J2460" i="1" s="1"/>
  <c r="Z2214" i="1"/>
  <c r="Z2215" i="1" s="1"/>
  <c r="X2215" i="1"/>
  <c r="CD1640" i="1"/>
  <c r="CD1641" i="1" s="1"/>
  <c r="CB1641" i="1"/>
  <c r="BD409" i="1"/>
  <c r="BF408" i="1"/>
  <c r="BF409" i="1" s="1"/>
  <c r="AN507" i="1"/>
  <c r="AP506" i="1"/>
  <c r="AP507" i="1" s="1"/>
  <c r="J632" i="1"/>
  <c r="J633" i="1" s="1"/>
  <c r="H633" i="1"/>
  <c r="BZ2319" i="1"/>
  <c r="BZ2320" i="1" s="1"/>
  <c r="BX2320" i="1"/>
  <c r="BJ1367" i="1"/>
  <c r="BJ1368" i="1" s="1"/>
  <c r="BH1368" i="1"/>
  <c r="BP1312" i="1"/>
  <c r="BR1311" i="1"/>
  <c r="BR1312" i="1" s="1"/>
  <c r="BZ1311" i="1"/>
  <c r="BZ1312" i="1" s="1"/>
  <c r="BX1312" i="1"/>
  <c r="BN2067" i="1"/>
  <c r="BN2068" i="1" s="1"/>
  <c r="BL2068" i="1"/>
  <c r="BL1697" i="1"/>
  <c r="BN1696" i="1"/>
  <c r="BN1697" i="1" s="1"/>
  <c r="AB276" i="1"/>
  <c r="AD275" i="1"/>
  <c r="AD276" i="1" s="1"/>
  <c r="AT1661" i="1"/>
  <c r="AT1662" i="1" s="1"/>
  <c r="AR1662" i="1"/>
  <c r="AF1921" i="1"/>
  <c r="AH1920" i="1"/>
  <c r="AH1921" i="1" s="1"/>
  <c r="BD318" i="1"/>
  <c r="BF317" i="1"/>
  <c r="BF318" i="1" s="1"/>
  <c r="AV1732" i="1"/>
  <c r="AX1731" i="1"/>
  <c r="AX1732" i="1" s="1"/>
  <c r="CF745" i="1"/>
  <c r="CH744" i="1"/>
  <c r="CH745" i="1" s="1"/>
  <c r="V1479" i="1"/>
  <c r="V1480" i="1" s="1"/>
  <c r="T1480" i="1"/>
  <c r="H2439" i="1"/>
  <c r="J2438" i="1"/>
  <c r="J2439" i="1" s="1"/>
  <c r="AP2081" i="1"/>
  <c r="AP2082" i="1" s="1"/>
  <c r="AN2082" i="1"/>
  <c r="BP675" i="1"/>
  <c r="BR674" i="1"/>
  <c r="BR675" i="1" s="1"/>
  <c r="BV933" i="1"/>
  <c r="BV934" i="1" s="1"/>
  <c r="BT934" i="1"/>
  <c r="AT1430" i="1"/>
  <c r="AT1431" i="1" s="1"/>
  <c r="AR1431" i="1"/>
  <c r="AT2431" i="1"/>
  <c r="AT2432" i="1" s="1"/>
  <c r="AR2432" i="1"/>
  <c r="CH2179" i="1"/>
  <c r="CH2180" i="1" s="1"/>
  <c r="CF2180" i="1"/>
  <c r="BL563" i="1"/>
  <c r="BN562" i="1"/>
  <c r="BN563" i="1" s="1"/>
  <c r="BF786" i="1"/>
  <c r="BF787" i="1" s="1"/>
  <c r="BD787" i="1"/>
  <c r="BF1682" i="1"/>
  <c r="BF1683" i="1" s="1"/>
  <c r="BD1683" i="1"/>
  <c r="AF2509" i="1"/>
  <c r="AH2508" i="1"/>
  <c r="AH2509" i="1" s="1"/>
  <c r="BF1878" i="1"/>
  <c r="BF1879" i="1" s="1"/>
  <c r="BD1879" i="1"/>
  <c r="BV1206" i="1"/>
  <c r="BV1207" i="1" s="1"/>
  <c r="BT1207" i="1"/>
  <c r="BB1773" i="1"/>
  <c r="BB1774" i="1" s="1"/>
  <c r="AZ1774" i="1"/>
  <c r="BZ1857" i="1"/>
  <c r="BZ1858" i="1" s="1"/>
  <c r="BX1858" i="1"/>
  <c r="BR1605" i="1"/>
  <c r="BR1606" i="1" s="1"/>
  <c r="BP1606" i="1"/>
  <c r="AZ318" i="1"/>
  <c r="BB317" i="1"/>
  <c r="BB318" i="1" s="1"/>
  <c r="R317" i="1"/>
  <c r="R318" i="1" s="1"/>
  <c r="P318" i="1"/>
  <c r="X1501" i="1"/>
  <c r="Z1500" i="1"/>
  <c r="Z1501" i="1" s="1"/>
  <c r="CD1584" i="1"/>
  <c r="CD1585" i="1" s="1"/>
  <c r="CB1585" i="1"/>
  <c r="AJ2481" i="1"/>
  <c r="AL2480" i="1"/>
  <c r="AL2481" i="1" s="1"/>
  <c r="BJ2116" i="1"/>
  <c r="BJ2117" i="1" s="1"/>
  <c r="BH2117" i="1"/>
  <c r="AP2186" i="1"/>
  <c r="AP2187" i="1" s="1"/>
  <c r="AN2187" i="1"/>
  <c r="BP2530" i="1"/>
  <c r="BR2529" i="1"/>
  <c r="BR2530" i="1" s="1"/>
  <c r="AR1361" i="1"/>
  <c r="AT1360" i="1"/>
  <c r="AT1361" i="1" s="1"/>
  <c r="BD1662" i="1"/>
  <c r="BF1661" i="1"/>
  <c r="BF1662" i="1" s="1"/>
  <c r="BV1542" i="1"/>
  <c r="BV1543" i="1" s="1"/>
  <c r="BT1543" i="1"/>
  <c r="BF443" i="1"/>
  <c r="BF444" i="1" s="1"/>
  <c r="BD444" i="1"/>
  <c r="V912" i="1"/>
  <c r="V913" i="1" s="1"/>
  <c r="T913" i="1"/>
  <c r="AX1647" i="1"/>
  <c r="AX1648" i="1" s="1"/>
  <c r="AV1648" i="1"/>
  <c r="Z366" i="1"/>
  <c r="Z367" i="1" s="1"/>
  <c r="X367" i="1"/>
  <c r="BP1543" i="1"/>
  <c r="BR1542" i="1"/>
  <c r="BR1543" i="1" s="1"/>
  <c r="BB2046" i="1"/>
  <c r="BB2047" i="1" s="1"/>
  <c r="AZ2047" i="1"/>
  <c r="P2411" i="1"/>
  <c r="R2410" i="1"/>
  <c r="R2411" i="1" s="1"/>
  <c r="BJ254" i="1"/>
  <c r="BJ255" i="1" s="1"/>
  <c r="BH255" i="1"/>
  <c r="BT1368" i="1"/>
  <c r="BV1367" i="1"/>
  <c r="BV1368" i="1" s="1"/>
  <c r="BF1710" i="1"/>
  <c r="BF1711" i="1" s="1"/>
  <c r="BD1711" i="1"/>
  <c r="X1431" i="1"/>
  <c r="Z1430" i="1"/>
  <c r="Z1431" i="1" s="1"/>
  <c r="V877" i="1"/>
  <c r="V878" i="1" s="1"/>
  <c r="T878" i="1"/>
  <c r="AF1627" i="1"/>
  <c r="AH1626" i="1"/>
  <c r="AH1627" i="1" s="1"/>
  <c r="BZ2375" i="1"/>
  <c r="BZ2376" i="1" s="1"/>
  <c r="BX2376" i="1"/>
  <c r="R1577" i="1"/>
  <c r="R1578" i="1" s="1"/>
  <c r="P1578" i="1"/>
  <c r="AH310" i="1"/>
  <c r="AH311" i="1" s="1"/>
  <c r="AF311" i="1"/>
  <c r="BB2585" i="1"/>
  <c r="BB2586" i="1" s="1"/>
  <c r="AZ2586" i="1"/>
  <c r="BZ2340" i="1"/>
  <c r="BZ2341" i="1" s="1"/>
  <c r="BX2341" i="1"/>
  <c r="CB2026" i="1"/>
  <c r="CD2025" i="1"/>
  <c r="CD2026" i="1" s="1"/>
  <c r="BF2375" i="1"/>
  <c r="BF2376" i="1" s="1"/>
  <c r="BD2376" i="1"/>
  <c r="BV639" i="1"/>
  <c r="BV640" i="1" s="1"/>
  <c r="BT640" i="1"/>
  <c r="BP948" i="1"/>
  <c r="BR947" i="1"/>
  <c r="BR948" i="1" s="1"/>
  <c r="BF1514" i="1"/>
  <c r="BF1515" i="1" s="1"/>
  <c r="BD1515" i="1"/>
  <c r="BT1536" i="1"/>
  <c r="BV1535" i="1"/>
  <c r="BV1536" i="1" s="1"/>
  <c r="BN968" i="1"/>
  <c r="BN969" i="1" s="1"/>
  <c r="BL969" i="1"/>
  <c r="AN535" i="1"/>
  <c r="AP534" i="1"/>
  <c r="AP535" i="1" s="1"/>
  <c r="AX1150" i="1"/>
  <c r="AX1151" i="1" s="1"/>
  <c r="AV1151" i="1"/>
  <c r="BN1353" i="1"/>
  <c r="BN1354" i="1" s="1"/>
  <c r="BL1354" i="1"/>
  <c r="BN2032" i="1"/>
  <c r="BN2033" i="1" s="1"/>
  <c r="BL2033" i="1"/>
  <c r="AF2187" i="1"/>
  <c r="AH2186" i="1"/>
  <c r="AH2187" i="1" s="1"/>
  <c r="AZ430" i="1"/>
  <c r="BB429" i="1"/>
  <c r="BB430" i="1" s="1"/>
  <c r="AR857" i="1"/>
  <c r="AT856" i="1"/>
  <c r="AT857" i="1" s="1"/>
  <c r="BZ1451" i="1"/>
  <c r="BZ1452" i="1" s="1"/>
  <c r="BX1452" i="1"/>
  <c r="AN1284" i="1"/>
  <c r="AP1283" i="1"/>
  <c r="AP1284" i="1" s="1"/>
  <c r="AT1521" i="1"/>
  <c r="AT1522" i="1" s="1"/>
  <c r="AR1522" i="1"/>
  <c r="AN2572" i="1"/>
  <c r="AP2571" i="1"/>
  <c r="AP2572" i="1" s="1"/>
  <c r="BR2263" i="1"/>
  <c r="BR2264" i="1" s="1"/>
  <c r="BP2264" i="1"/>
  <c r="CB1851" i="1"/>
  <c r="CD1850" i="1"/>
  <c r="CD1851" i="1" s="1"/>
  <c r="CF1333" i="1"/>
  <c r="CH1332" i="1"/>
  <c r="CH1333" i="1" s="1"/>
  <c r="V478" i="1"/>
  <c r="V479" i="1" s="1"/>
  <c r="T479" i="1"/>
  <c r="BH1130" i="1"/>
  <c r="BJ1129" i="1"/>
  <c r="BJ1130" i="1" s="1"/>
  <c r="CH2508" i="1"/>
  <c r="CH2509" i="1" s="1"/>
  <c r="CF2509" i="1"/>
  <c r="P2586" i="1"/>
  <c r="R2585" i="1"/>
  <c r="R2586" i="1" s="1"/>
  <c r="CH1395" i="1"/>
  <c r="CH1396" i="1" s="1"/>
  <c r="CF1396" i="1"/>
  <c r="R2459" i="1"/>
  <c r="R2460" i="1" s="1"/>
  <c r="P2460" i="1"/>
  <c r="BN1703" i="1"/>
  <c r="BN1704" i="1" s="1"/>
  <c r="BL1704" i="1"/>
  <c r="AB1529" i="1"/>
  <c r="AD1528" i="1"/>
  <c r="AD1529" i="1" s="1"/>
  <c r="J1626" i="1"/>
  <c r="J1627" i="1" s="1"/>
  <c r="H1627" i="1"/>
  <c r="CF661" i="1"/>
  <c r="CH660" i="1"/>
  <c r="CH661" i="1" s="1"/>
  <c r="BH2516" i="1"/>
  <c r="BJ2515" i="1"/>
  <c r="BJ2516" i="1" s="1"/>
  <c r="AX1668" i="1"/>
  <c r="AX1669" i="1" s="1"/>
  <c r="AV1669" i="1"/>
  <c r="BV2571" i="1"/>
  <c r="BV2572" i="1" s="1"/>
  <c r="BT2572" i="1"/>
  <c r="AH289" i="1"/>
  <c r="AH290" i="1" s="1"/>
  <c r="AF290" i="1"/>
  <c r="AX2207" i="1"/>
  <c r="AX2208" i="1" s="1"/>
  <c r="AV2208" i="1"/>
  <c r="Z2501" i="1"/>
  <c r="Z2502" i="1" s="1"/>
  <c r="X2502" i="1"/>
  <c r="L1515" i="1"/>
  <c r="N1514" i="1"/>
  <c r="N1515" i="1" s="1"/>
  <c r="BX2600" i="1"/>
  <c r="BZ2599" i="1"/>
  <c r="BZ2600" i="1" s="1"/>
  <c r="AT2172" i="1"/>
  <c r="AT2173" i="1" s="1"/>
  <c r="AR2173" i="1"/>
  <c r="CF1382" i="1"/>
  <c r="CH1381" i="1"/>
  <c r="CH1382" i="1" s="1"/>
  <c r="CD1633" i="1"/>
  <c r="CD1634" i="1" s="1"/>
  <c r="CB1634" i="1"/>
  <c r="BX997" i="1"/>
  <c r="BZ996" i="1"/>
  <c r="BZ997" i="1" s="1"/>
  <c r="BN639" i="1"/>
  <c r="BN640" i="1" s="1"/>
  <c r="BL640" i="1"/>
  <c r="BN1171" i="1"/>
  <c r="BN1172" i="1" s="1"/>
  <c r="BL1172" i="1"/>
  <c r="X2537" i="1"/>
  <c r="Z2536" i="1"/>
  <c r="Z2537" i="1" s="1"/>
  <c r="BH1998" i="1"/>
  <c r="BJ1997" i="1"/>
  <c r="BJ1998" i="1" s="1"/>
  <c r="BP402" i="1"/>
  <c r="BR401" i="1"/>
  <c r="BR402" i="1" s="1"/>
  <c r="AN2117" i="1"/>
  <c r="AP2116" i="1"/>
  <c r="AP2117" i="1" s="1"/>
  <c r="R2494" i="1"/>
  <c r="R2495" i="1" s="1"/>
  <c r="P2495" i="1"/>
  <c r="Z457" i="1"/>
  <c r="Z458" i="1" s="1"/>
  <c r="X458" i="1"/>
  <c r="BT654" i="1"/>
  <c r="BV653" i="1"/>
  <c r="BV654" i="1" s="1"/>
  <c r="BH472" i="1"/>
  <c r="BJ471" i="1"/>
  <c r="BJ472" i="1" s="1"/>
  <c r="V2578" i="1"/>
  <c r="V2579" i="1" s="1"/>
  <c r="T2579" i="1"/>
  <c r="AV402" i="1"/>
  <c r="AX401" i="1"/>
  <c r="AX402" i="1" s="1"/>
  <c r="CF1207" i="1"/>
  <c r="CH1206" i="1"/>
  <c r="CH1207" i="1" s="1"/>
  <c r="R1381" i="1"/>
  <c r="R1382" i="1" s="1"/>
  <c r="P1382" i="1"/>
  <c r="BN989" i="1"/>
  <c r="BN990" i="1" s="1"/>
  <c r="BL990" i="1"/>
  <c r="BH1711" i="1"/>
  <c r="BJ1710" i="1"/>
  <c r="BJ1711" i="1" s="1"/>
  <c r="AN2096" i="1"/>
  <c r="AP2095" i="1"/>
  <c r="AP2096" i="1" s="1"/>
  <c r="P2488" i="1"/>
  <c r="R2487" i="1"/>
  <c r="R2488" i="1" s="1"/>
  <c r="CD2508" i="1"/>
  <c r="CD2509" i="1" s="1"/>
  <c r="CB2509" i="1"/>
  <c r="AZ1683" i="1"/>
  <c r="BB1682" i="1"/>
  <c r="BB1683" i="1" s="1"/>
  <c r="BF2242" i="1"/>
  <c r="BF2243" i="1" s="1"/>
  <c r="BD2243" i="1"/>
  <c r="CH625" i="1"/>
  <c r="CH626" i="1" s="1"/>
  <c r="CF626" i="1"/>
  <c r="CF591" i="1"/>
  <c r="CH590" i="1"/>
  <c r="CH591" i="1" s="1"/>
  <c r="CD289" i="1"/>
  <c r="CD290" i="1" s="1"/>
  <c r="CB290" i="1"/>
  <c r="L1382" i="1"/>
  <c r="N1381" i="1"/>
  <c r="N1382" i="1" s="1"/>
  <c r="BJ989" i="1"/>
  <c r="BJ990" i="1" s="1"/>
  <c r="BH990" i="1"/>
  <c r="BV2550" i="1"/>
  <c r="BV2551" i="1" s="1"/>
  <c r="BT2551" i="1"/>
  <c r="CH2354" i="1"/>
  <c r="CH2355" i="1" s="1"/>
  <c r="CF2355" i="1"/>
  <c r="BZ2235" i="1"/>
  <c r="BZ2236" i="1" s="1"/>
  <c r="BX2236" i="1"/>
  <c r="BV2557" i="1"/>
  <c r="BV2558" i="1" s="1"/>
  <c r="BT2558" i="1"/>
  <c r="BX2012" i="1"/>
  <c r="BZ2011" i="1"/>
  <c r="BZ2012" i="1" s="1"/>
  <c r="BD745" i="1"/>
  <c r="BF744" i="1"/>
  <c r="BF745" i="1" s="1"/>
  <c r="AX408" i="1"/>
  <c r="AX409" i="1" s="1"/>
  <c r="AV409" i="1"/>
  <c r="CF1571" i="1"/>
  <c r="CH1570" i="1"/>
  <c r="CH1571" i="1" s="1"/>
  <c r="P598" i="1"/>
  <c r="R597" i="1"/>
  <c r="R598" i="1" s="1"/>
  <c r="CD2389" i="1"/>
  <c r="CD2390" i="1" s="1"/>
  <c r="CB2390" i="1"/>
  <c r="X1522" i="1"/>
  <c r="Z1521" i="1"/>
  <c r="Z1522" i="1" s="1"/>
  <c r="BR758" i="1"/>
  <c r="BR759" i="1" s="1"/>
  <c r="BP759" i="1"/>
  <c r="CF612" i="1"/>
  <c r="CH611" i="1"/>
  <c r="CH612" i="1" s="1"/>
  <c r="CH1164" i="1"/>
  <c r="CH1165" i="1" s="1"/>
  <c r="CF1165" i="1"/>
  <c r="AR598" i="1"/>
  <c r="AT597" i="1"/>
  <c r="AT598" i="1" s="1"/>
  <c r="BL1620" i="1"/>
  <c r="BN1619" i="1"/>
  <c r="BN1620" i="1" s="1"/>
  <c r="CB2040" i="1"/>
  <c r="CD2039" i="1"/>
  <c r="CD2040" i="1" s="1"/>
  <c r="CD485" i="1"/>
  <c r="CD486" i="1" s="1"/>
  <c r="CB486" i="1"/>
  <c r="CF2026" i="1"/>
  <c r="CH2025" i="1"/>
  <c r="CH2026" i="1" s="1"/>
  <c r="BJ1395" i="1"/>
  <c r="BJ1396" i="1" s="1"/>
  <c r="BH1396" i="1"/>
  <c r="BJ1458" i="1"/>
  <c r="BJ1459" i="1" s="1"/>
  <c r="BH1459" i="1"/>
  <c r="AX1675" i="1"/>
  <c r="AX1676" i="1" s="1"/>
  <c r="AV1676" i="1"/>
  <c r="BT1410" i="1"/>
  <c r="BV1409" i="1"/>
  <c r="BV1410" i="1" s="1"/>
  <c r="BJ436" i="1"/>
  <c r="BJ437" i="1" s="1"/>
  <c r="BH437" i="1"/>
  <c r="T920" i="1"/>
  <c r="V919" i="1"/>
  <c r="V920" i="1" s="1"/>
  <c r="X1739" i="1"/>
  <c r="Z1738" i="1"/>
  <c r="Z1739" i="1" s="1"/>
  <c r="L990" i="1"/>
  <c r="N989" i="1"/>
  <c r="N990" i="1" s="1"/>
  <c r="CD562" i="1"/>
  <c r="CD563" i="1" s="1"/>
  <c r="CB563" i="1"/>
  <c r="BT297" i="1"/>
  <c r="BV296" i="1"/>
  <c r="BV297" i="1" s="1"/>
  <c r="BR1493" i="1"/>
  <c r="BR1494" i="1" s="1"/>
  <c r="BP1494" i="1"/>
  <c r="AV2152" i="1"/>
  <c r="AX2151" i="1"/>
  <c r="AX2152" i="1" s="1"/>
  <c r="AN1186" i="1"/>
  <c r="AP1185" i="1"/>
  <c r="AP1186" i="1" s="1"/>
  <c r="BB597" i="1"/>
  <c r="BB598" i="1" s="1"/>
  <c r="AZ598" i="1"/>
  <c r="AV2593" i="1"/>
  <c r="AX2592" i="1"/>
  <c r="AX2593" i="1" s="1"/>
  <c r="AD2067" i="1"/>
  <c r="AD2068" i="1" s="1"/>
  <c r="AB2068" i="1"/>
  <c r="BF1570" i="1"/>
  <c r="BF1571" i="1" s="1"/>
  <c r="BD1571" i="1"/>
  <c r="BV373" i="1"/>
  <c r="BV374" i="1" s="1"/>
  <c r="BT374" i="1"/>
  <c r="BJ1080" i="1"/>
  <c r="BJ1081" i="1" s="1"/>
  <c r="BH1081" i="1"/>
  <c r="BN1724" i="1"/>
  <c r="BN1725" i="1" s="1"/>
  <c r="BL1725" i="1"/>
  <c r="CD1339" i="1"/>
  <c r="CD1340" i="1" s="1"/>
  <c r="CB1340" i="1"/>
  <c r="Z2354" i="1"/>
  <c r="Z2355" i="1" s="1"/>
  <c r="X2355" i="1"/>
  <c r="CF1130" i="1"/>
  <c r="CH1129" i="1"/>
  <c r="CH1130" i="1" s="1"/>
  <c r="AZ2306" i="1"/>
  <c r="BB2305" i="1"/>
  <c r="BB2306" i="1" s="1"/>
  <c r="BN1549" i="1"/>
  <c r="BN1550" i="1" s="1"/>
  <c r="BL1550" i="1"/>
  <c r="V2445" i="1"/>
  <c r="V2446" i="1" s="1"/>
  <c r="T2446" i="1"/>
  <c r="BN1731" i="1"/>
  <c r="BN1732" i="1" s="1"/>
  <c r="BL1732" i="1"/>
  <c r="BH339" i="1"/>
  <c r="BJ338" i="1"/>
  <c r="BJ339" i="1" s="1"/>
  <c r="AP2004" i="1"/>
  <c r="AP2005" i="1" s="1"/>
  <c r="AN2005" i="1"/>
  <c r="BR1164" i="1"/>
  <c r="BR1165" i="1" s="1"/>
  <c r="BP1165" i="1"/>
  <c r="BP1193" i="1"/>
  <c r="BR1192" i="1"/>
  <c r="BR1193" i="1" s="1"/>
  <c r="BV1157" i="1"/>
  <c r="BV1158" i="1" s="1"/>
  <c r="BT1158" i="1"/>
  <c r="CF640" i="1"/>
  <c r="CH639" i="1"/>
  <c r="CH640" i="1" s="1"/>
  <c r="AV367" i="1"/>
  <c r="AX366" i="1"/>
  <c r="AX367" i="1" s="1"/>
  <c r="H1137" i="1"/>
  <c r="J1136" i="1"/>
  <c r="J1137" i="1" s="1"/>
  <c r="BZ394" i="1"/>
  <c r="BZ395" i="1" s="1"/>
  <c r="BX395" i="1"/>
  <c r="BZ471" i="1"/>
  <c r="BZ472" i="1" s="1"/>
  <c r="BX472" i="1"/>
  <c r="BJ1094" i="1"/>
  <c r="BJ1095" i="1" s="1"/>
  <c r="BH1095" i="1"/>
  <c r="AT1157" i="1"/>
  <c r="AT1158" i="1" s="1"/>
  <c r="AR1158" i="1"/>
  <c r="BT381" i="1"/>
  <c r="BV380" i="1"/>
  <c r="BV381" i="1" s="1"/>
  <c r="BX507" i="1"/>
  <c r="BZ506" i="1"/>
  <c r="BZ507" i="1" s="1"/>
  <c r="AZ1291" i="1"/>
  <c r="BB1290" i="1"/>
  <c r="BB1291" i="1" s="1"/>
  <c r="CD1381" i="1"/>
  <c r="CD1382" i="1" s="1"/>
  <c r="CB1382" i="1"/>
  <c r="BF933" i="1"/>
  <c r="BF934" i="1" s="1"/>
  <c r="BD934" i="1"/>
  <c r="CF1277" i="1"/>
  <c r="CH1276" i="1"/>
  <c r="CH1277" i="1" s="1"/>
  <c r="AH2200" i="1"/>
  <c r="AH2201" i="1" s="1"/>
  <c r="AF2201" i="1"/>
  <c r="BD1193" i="1"/>
  <c r="BF1192" i="1"/>
  <c r="BF1193" i="1" s="1"/>
  <c r="AZ2537" i="1"/>
  <c r="BB2536" i="1"/>
  <c r="BB2537" i="1" s="1"/>
  <c r="BZ1612" i="1"/>
  <c r="BZ1613" i="1" s="1"/>
  <c r="BX1613" i="1"/>
  <c r="Z1668" i="1"/>
  <c r="Z1669" i="1" s="1"/>
  <c r="X1669" i="1"/>
  <c r="BL1557" i="1"/>
  <c r="BN1556" i="1"/>
  <c r="BN1557" i="1" s="1"/>
  <c r="H612" i="1"/>
  <c r="J611" i="1"/>
  <c r="J612" i="1" s="1"/>
  <c r="AV1228" i="1"/>
  <c r="AX1227" i="1"/>
  <c r="AX1228" i="1" s="1"/>
  <c r="CB2215" i="1"/>
  <c r="CD2214" i="1"/>
  <c r="CD2215" i="1" s="1"/>
  <c r="CF2404" i="1"/>
  <c r="CH2403" i="1"/>
  <c r="CH2404" i="1" s="1"/>
  <c r="AV1942" i="1"/>
  <c r="AX1941" i="1"/>
  <c r="AX1942" i="1" s="1"/>
  <c r="H948" i="1"/>
  <c r="J947" i="1"/>
  <c r="J948" i="1" s="1"/>
  <c r="BR443" i="1"/>
  <c r="BR444" i="1" s="1"/>
  <c r="BP444" i="1"/>
  <c r="AP2060" i="1"/>
  <c r="AP2061" i="1" s="1"/>
  <c r="AN2061" i="1"/>
  <c r="AX1703" i="1"/>
  <c r="AX1704" i="1" s="1"/>
  <c r="AV1704" i="1"/>
  <c r="CF2299" i="1"/>
  <c r="CH2298" i="1"/>
  <c r="CH2299" i="1" s="1"/>
  <c r="BV1486" i="1"/>
  <c r="BV1487" i="1" s="1"/>
  <c r="BT1487" i="1"/>
  <c r="BJ1451" i="1"/>
  <c r="BJ1452" i="1" s="1"/>
  <c r="BH1452" i="1"/>
  <c r="BJ2305" i="1"/>
  <c r="BJ2306" i="1" s="1"/>
  <c r="BH2306" i="1"/>
  <c r="R1969" i="1"/>
  <c r="R1970" i="1" s="1"/>
  <c r="P1970" i="1"/>
  <c r="BN1850" i="1"/>
  <c r="BN1851" i="1" s="1"/>
  <c r="BL1851" i="1"/>
  <c r="AT604" i="1"/>
  <c r="AT605" i="1" s="1"/>
  <c r="AR605" i="1"/>
  <c r="V513" i="1"/>
  <c r="V514" i="1" s="1"/>
  <c r="T514" i="1"/>
  <c r="AB556" i="1"/>
  <c r="AD555" i="1"/>
  <c r="AD556" i="1" s="1"/>
  <c r="AX541" i="1"/>
  <c r="AX542" i="1" s="1"/>
  <c r="AV542" i="1"/>
  <c r="BJ1808" i="1"/>
  <c r="BJ1809" i="1" s="1"/>
  <c r="BH1809" i="1"/>
  <c r="BV968" i="1"/>
  <c r="BV969" i="1" s="1"/>
  <c r="BT969" i="1"/>
  <c r="AB2551" i="1"/>
  <c r="AD2550" i="1"/>
  <c r="AD2551" i="1" s="1"/>
  <c r="BB2291" i="1"/>
  <c r="BB2292" i="1" s="1"/>
  <c r="AZ2292" i="1"/>
  <c r="AH618" i="1"/>
  <c r="AH619" i="1" s="1"/>
  <c r="AF619" i="1"/>
  <c r="BD2425" i="1"/>
  <c r="BF2424" i="1"/>
  <c r="BF2425" i="1" s="1"/>
  <c r="CF2271" i="1"/>
  <c r="CH2270" i="1"/>
  <c r="CH2271" i="1" s="1"/>
  <c r="Z2382" i="1"/>
  <c r="Z2383" i="1" s="1"/>
  <c r="X2383" i="1"/>
  <c r="BR646" i="1"/>
  <c r="BR647" i="1" s="1"/>
  <c r="BP647" i="1"/>
  <c r="BL675" i="1"/>
  <c r="BN674" i="1"/>
  <c r="BN675" i="1" s="1"/>
  <c r="CB367" i="1"/>
  <c r="CD366" i="1"/>
  <c r="CD367" i="1" s="1"/>
  <c r="CB2334" i="1"/>
  <c r="CD2333" i="1"/>
  <c r="CD2334" i="1" s="1"/>
  <c r="CH2459" i="1"/>
  <c r="CH2460" i="1" s="1"/>
  <c r="CF2460" i="1"/>
  <c r="Z415" i="1"/>
  <c r="Z416" i="1" s="1"/>
  <c r="X416" i="1"/>
  <c r="CD1045" i="1"/>
  <c r="CD1046" i="1" s="1"/>
  <c r="CB1046" i="1"/>
  <c r="CB2474" i="1"/>
  <c r="CD2473" i="1"/>
  <c r="CD2474" i="1" s="1"/>
  <c r="Z1843" i="1"/>
  <c r="Z1844" i="1" s="1"/>
  <c r="X1844" i="1"/>
  <c r="CF2061" i="1"/>
  <c r="CH2060" i="1"/>
  <c r="CH2061" i="1" s="1"/>
  <c r="CH1059" i="1"/>
  <c r="CH1060" i="1" s="1"/>
  <c r="CF1060" i="1"/>
  <c r="AD471" i="1"/>
  <c r="AD472" i="1" s="1"/>
  <c r="AB472" i="1"/>
  <c r="CB1487" i="1"/>
  <c r="CD1486" i="1"/>
  <c r="CD1487" i="1" s="1"/>
  <c r="BV1654" i="1"/>
  <c r="BV1655" i="1" s="1"/>
  <c r="BT1655" i="1"/>
  <c r="BF520" i="1"/>
  <c r="BF521" i="1" s="1"/>
  <c r="BD521" i="1"/>
  <c r="Z2102" i="1"/>
  <c r="Z2103" i="1" s="1"/>
  <c r="X2103" i="1"/>
  <c r="BR1668" i="1"/>
  <c r="BR1669" i="1" s="1"/>
  <c r="BP1669" i="1"/>
  <c r="X1963" i="1"/>
  <c r="Z1962" i="1"/>
  <c r="Z1963" i="1" s="1"/>
  <c r="BL2110" i="1"/>
  <c r="BN2109" i="1"/>
  <c r="BN2110" i="1" s="1"/>
  <c r="CF2425" i="1"/>
  <c r="CH2424" i="1"/>
  <c r="CH2425" i="1" s="1"/>
  <c r="AV500" i="1"/>
  <c r="AX499" i="1"/>
  <c r="AX500" i="1" s="1"/>
  <c r="BD1116" i="1"/>
  <c r="BF1115" i="1"/>
  <c r="BF1116" i="1" s="1"/>
  <c r="BL1543" i="1"/>
  <c r="BN1542" i="1"/>
  <c r="BN1543" i="1" s="1"/>
  <c r="AT296" i="1"/>
  <c r="AT297" i="1" s="1"/>
  <c r="AR297" i="1"/>
  <c r="AP2557" i="1"/>
  <c r="AP2558" i="1" s="1"/>
  <c r="AN2558" i="1"/>
  <c r="Z849" i="1"/>
  <c r="Z850" i="1" s="1"/>
  <c r="X850" i="1"/>
  <c r="CH2564" i="1"/>
  <c r="CH2565" i="1" s="1"/>
  <c r="CF2565" i="1"/>
  <c r="CD2592" i="1"/>
  <c r="CD2593" i="1" s="1"/>
  <c r="CB2593" i="1"/>
  <c r="BX2523" i="1"/>
  <c r="BZ2522" i="1"/>
  <c r="BZ2523" i="1" s="1"/>
  <c r="BJ450" i="1"/>
  <c r="BJ451" i="1" s="1"/>
  <c r="BH451" i="1"/>
  <c r="AP2270" i="1"/>
  <c r="AP2271" i="1" s="1"/>
  <c r="AN2271" i="1"/>
  <c r="CD1556" i="1"/>
  <c r="CD1557" i="1" s="1"/>
  <c r="CB1557" i="1"/>
  <c r="BH1676" i="1"/>
  <c r="BJ1675" i="1"/>
  <c r="BJ1676" i="1" s="1"/>
  <c r="BX1431" i="1"/>
  <c r="BZ1430" i="1"/>
  <c r="BZ1431" i="1" s="1"/>
  <c r="CB1907" i="1"/>
  <c r="CD1906" i="1"/>
  <c r="CD1907" i="1" s="1"/>
  <c r="BZ1395" i="1"/>
  <c r="BZ1396" i="1" s="1"/>
  <c r="BX1396" i="1"/>
  <c r="CB2222" i="1"/>
  <c r="CD2221" i="1"/>
  <c r="CD2222" i="1" s="1"/>
  <c r="CH1626" i="1"/>
  <c r="CH1627" i="1" s="1"/>
  <c r="CF1627" i="1"/>
  <c r="BR1507" i="1"/>
  <c r="BR1508" i="1" s="1"/>
  <c r="BP1508" i="1"/>
  <c r="AZ1067" i="1"/>
  <c r="BB1066" i="1"/>
  <c r="BB1067" i="1" s="1"/>
  <c r="CB2439" i="1"/>
  <c r="CD2438" i="1"/>
  <c r="CD2439" i="1" s="1"/>
  <c r="X1774" i="1"/>
  <c r="Z1773" i="1"/>
  <c r="Z1774" i="1" s="1"/>
  <c r="AL2466" i="1"/>
  <c r="AL2467" i="1" s="1"/>
  <c r="AJ2467" i="1"/>
  <c r="BZ2515" i="1"/>
  <c r="BZ2516" i="1" s="1"/>
  <c r="BX2516" i="1"/>
  <c r="BD479" i="1"/>
  <c r="BF478" i="1"/>
  <c r="BF479" i="1" s="1"/>
  <c r="BT2516" i="1"/>
  <c r="BV2515" i="1"/>
  <c r="BV2516" i="1" s="1"/>
  <c r="AL2249" i="1"/>
  <c r="AL2250" i="1" s="1"/>
  <c r="AJ2250" i="1"/>
  <c r="AX2298" i="1"/>
  <c r="AX2299" i="1" s="1"/>
  <c r="AV2299" i="1"/>
  <c r="CF1361" i="1"/>
  <c r="CH1360" i="1"/>
  <c r="CH1361" i="1" s="1"/>
  <c r="J1381" i="1"/>
  <c r="J1382" i="1" s="1"/>
  <c r="H1382" i="1"/>
  <c r="BD2026" i="1"/>
  <c r="BF2025" i="1"/>
  <c r="BF2026" i="1" s="1"/>
  <c r="J2424" i="1"/>
  <c r="J2425" i="1" s="1"/>
  <c r="H2425" i="1"/>
  <c r="BF1486" i="1"/>
  <c r="BF1487" i="1" s="1"/>
  <c r="BD1487" i="1"/>
  <c r="AZ2180" i="1"/>
  <c r="BB2179" i="1"/>
  <c r="BB2180" i="1" s="1"/>
  <c r="BL2082" i="1"/>
  <c r="BN2081" i="1"/>
  <c r="BN2082" i="1" s="1"/>
  <c r="BV1388" i="1"/>
  <c r="BV1389" i="1" s="1"/>
  <c r="BT1389" i="1"/>
  <c r="BR1052" i="1"/>
  <c r="BR1053" i="1" s="1"/>
  <c r="BP1053" i="1"/>
  <c r="CD296" i="1"/>
  <c r="CD297" i="1" s="1"/>
  <c r="CB297" i="1"/>
  <c r="CB899" i="1"/>
  <c r="CD898" i="1"/>
  <c r="CD899" i="1" s="1"/>
  <c r="BR1108" i="1"/>
  <c r="BR1109" i="1" s="1"/>
  <c r="BP1109" i="1"/>
  <c r="BP1424" i="1"/>
  <c r="BR1423" i="1"/>
  <c r="BR1424" i="1" s="1"/>
  <c r="BP724" i="1"/>
  <c r="BR723" i="1"/>
  <c r="BR724" i="1" s="1"/>
  <c r="AP2599" i="1"/>
  <c r="AP2600" i="1" s="1"/>
  <c r="AN2600" i="1"/>
  <c r="BF1962" i="1"/>
  <c r="BF1963" i="1" s="1"/>
  <c r="BD1963" i="1"/>
  <c r="BJ1374" i="1"/>
  <c r="BJ1375" i="1" s="1"/>
  <c r="BH1375" i="1"/>
  <c r="BD2215" i="1"/>
  <c r="BF2214" i="1"/>
  <c r="BF2215" i="1" s="1"/>
  <c r="AR1487" i="1"/>
  <c r="AT1486" i="1"/>
  <c r="AT1487" i="1" s="1"/>
  <c r="AX2263" i="1"/>
  <c r="AX2264" i="1" s="1"/>
  <c r="AV2264" i="1"/>
  <c r="CF773" i="1"/>
  <c r="CH772" i="1"/>
  <c r="CH773" i="1" s="1"/>
  <c r="BX1564" i="1"/>
  <c r="BZ1563" i="1"/>
  <c r="BZ1564" i="1" s="1"/>
  <c r="BD2390" i="1"/>
  <c r="BF2389" i="1"/>
  <c r="BF2390" i="1" s="1"/>
  <c r="AX1556" i="1"/>
  <c r="AX1557" i="1" s="1"/>
  <c r="AV1557" i="1"/>
  <c r="AR850" i="1"/>
  <c r="AT849" i="1"/>
  <c r="AT850" i="1" s="1"/>
  <c r="BX2453" i="1"/>
  <c r="BZ2452" i="1"/>
  <c r="BZ2453" i="1" s="1"/>
  <c r="BJ1283" i="1"/>
  <c r="BJ1284" i="1" s="1"/>
  <c r="BH1284" i="1"/>
  <c r="BN1199" i="1"/>
  <c r="BN1200" i="1" s="1"/>
  <c r="BL1200" i="1"/>
  <c r="AR1235" i="1"/>
  <c r="AT1234" i="1"/>
  <c r="AT1235" i="1" s="1"/>
  <c r="BV632" i="1"/>
  <c r="BV633" i="1" s="1"/>
  <c r="BT633" i="1"/>
  <c r="BJ1563" i="1"/>
  <c r="BJ1564" i="1" s="1"/>
  <c r="BH1564" i="1"/>
  <c r="CF1305" i="1"/>
  <c r="CH1304" i="1"/>
  <c r="CH1305" i="1" s="1"/>
  <c r="AX1948" i="1"/>
  <c r="AX1949" i="1" s="1"/>
  <c r="AV1949" i="1"/>
  <c r="BJ1626" i="1"/>
  <c r="BJ1627" i="1" s="1"/>
  <c r="BH1627" i="1"/>
  <c r="AH1773" i="1"/>
  <c r="AH1774" i="1" s="1"/>
  <c r="AF1774" i="1"/>
  <c r="AZ1599" i="1"/>
  <c r="BB1598" i="1"/>
  <c r="BB1599" i="1" s="1"/>
  <c r="AP2368" i="1"/>
  <c r="AP2369" i="1" s="1"/>
  <c r="AN2369" i="1"/>
  <c r="CB1221" i="1"/>
  <c r="CD1220" i="1"/>
  <c r="CD1221" i="1" s="1"/>
  <c r="BX276" i="1"/>
  <c r="BZ275" i="1"/>
  <c r="BZ276" i="1" s="1"/>
  <c r="BZ1094" i="1"/>
  <c r="BZ1095" i="1" s="1"/>
  <c r="BX1095" i="1"/>
  <c r="BX388" i="1"/>
  <c r="BZ387" i="1"/>
  <c r="BZ388" i="1" s="1"/>
  <c r="BF842" i="1"/>
  <c r="BF843" i="1" s="1"/>
  <c r="BD843" i="1"/>
  <c r="BJ1934" i="1"/>
  <c r="BJ1935" i="1" s="1"/>
  <c r="BH1935" i="1"/>
  <c r="AX968" i="1"/>
  <c r="AX969" i="1" s="1"/>
  <c r="AV969" i="1"/>
  <c r="CB493" i="1"/>
  <c r="CD492" i="1"/>
  <c r="CD493" i="1" s="1"/>
  <c r="BZ1976" i="1"/>
  <c r="BZ1977" i="1" s="1"/>
  <c r="BX1977" i="1"/>
  <c r="CB2467" i="1"/>
  <c r="CD2466" i="1"/>
  <c r="CD2467" i="1" s="1"/>
  <c r="BH1116" i="1"/>
  <c r="BJ1115" i="1"/>
  <c r="BJ1116" i="1" s="1"/>
  <c r="AZ2551" i="1"/>
  <c r="BB2550" i="1"/>
  <c r="BB2551" i="1" s="1"/>
  <c r="AT2235" i="1"/>
  <c r="AT2236" i="1" s="1"/>
  <c r="AR2236" i="1"/>
  <c r="Z2242" i="1"/>
  <c r="Z2243" i="1" s="1"/>
  <c r="X2243" i="1"/>
  <c r="Z1829" i="1"/>
  <c r="Z1830" i="1" s="1"/>
  <c r="X1830" i="1"/>
  <c r="BT766" i="1"/>
  <c r="BV765" i="1"/>
  <c r="BV766" i="1" s="1"/>
  <c r="CF2593" i="1"/>
  <c r="CH2592" i="1"/>
  <c r="CH2593" i="1" s="1"/>
  <c r="BH584" i="1"/>
  <c r="BJ583" i="1"/>
  <c r="BJ584" i="1" s="1"/>
  <c r="Z2270" i="1"/>
  <c r="Z2271" i="1" s="1"/>
  <c r="X2271" i="1"/>
  <c r="P1676" i="1"/>
  <c r="R1675" i="1"/>
  <c r="R1676" i="1" s="1"/>
  <c r="CD786" i="1"/>
  <c r="CD787" i="1" s="1"/>
  <c r="CB787" i="1"/>
  <c r="AV1095" i="1"/>
  <c r="AX1094" i="1"/>
  <c r="AX1095" i="1" s="1"/>
  <c r="CD2494" i="1"/>
  <c r="CD2495" i="1" s="1"/>
  <c r="CB2495" i="1"/>
  <c r="BH857" i="1"/>
  <c r="BJ856" i="1"/>
  <c r="BJ857" i="1" s="1"/>
  <c r="BF2592" i="1"/>
  <c r="BF2593" i="1" s="1"/>
  <c r="BD2593" i="1"/>
  <c r="N1423" i="1"/>
  <c r="N1424" i="1" s="1"/>
  <c r="L1424" i="1"/>
  <c r="AT1794" i="1"/>
  <c r="AT1795" i="1" s="1"/>
  <c r="AR1795" i="1"/>
  <c r="T1823" i="1"/>
  <c r="V1822" i="1"/>
  <c r="V1823" i="1" s="1"/>
  <c r="L1018" i="1"/>
  <c r="N1017" i="1"/>
  <c r="N1018" i="1" s="1"/>
  <c r="L2362" i="1"/>
  <c r="N2361" i="1"/>
  <c r="N2362" i="1" s="1"/>
  <c r="CB766" i="1"/>
  <c r="CD765" i="1"/>
  <c r="CD766" i="1" s="1"/>
  <c r="BH1123" i="1"/>
  <c r="BJ1122" i="1"/>
  <c r="BJ1123" i="1" s="1"/>
  <c r="BB1458" i="1"/>
  <c r="BB1459" i="1" s="1"/>
  <c r="AZ1459" i="1"/>
  <c r="AB927" i="1"/>
  <c r="AD926" i="1"/>
  <c r="AD927" i="1" s="1"/>
  <c r="AH401" i="1"/>
  <c r="AH402" i="1" s="1"/>
  <c r="AF402" i="1"/>
  <c r="N1451" i="1"/>
  <c r="N1452" i="1" s="1"/>
  <c r="L1452" i="1"/>
  <c r="BD1921" i="1"/>
  <c r="BF1920" i="1"/>
  <c r="BF1921" i="1" s="1"/>
  <c r="BN2095" i="1"/>
  <c r="BN2096" i="1" s="1"/>
  <c r="BL2096" i="1"/>
  <c r="AX975" i="1"/>
  <c r="AX976" i="1" s="1"/>
  <c r="AV976" i="1"/>
  <c r="AJ2313" i="1"/>
  <c r="AL2312" i="1"/>
  <c r="AL2313" i="1" s="1"/>
  <c r="BF2039" i="1"/>
  <c r="BF2040" i="1" s="1"/>
  <c r="BD2040" i="1"/>
  <c r="CB549" i="1"/>
  <c r="CD548" i="1"/>
  <c r="CD549" i="1" s="1"/>
  <c r="AP2466" i="1"/>
  <c r="AP2467" i="1" s="1"/>
  <c r="AN2467" i="1"/>
  <c r="CF1389" i="1"/>
  <c r="CH1388" i="1"/>
  <c r="CH1389" i="1" s="1"/>
  <c r="AZ2565" i="1"/>
  <c r="BB2564" i="1"/>
  <c r="BB2565" i="1" s="1"/>
  <c r="CF983" i="1"/>
  <c r="CH982" i="1"/>
  <c r="CH983" i="1" s="1"/>
  <c r="AP1906" i="1"/>
  <c r="AP1907" i="1" s="1"/>
  <c r="AN1907" i="1"/>
  <c r="AP1381" i="1"/>
  <c r="AP1382" i="1" s="1"/>
  <c r="AN1382" i="1"/>
  <c r="AX2354" i="1"/>
  <c r="AX2355" i="1" s="1"/>
  <c r="AV2355" i="1"/>
  <c r="BZ1766" i="1"/>
  <c r="BZ1767" i="1" s="1"/>
  <c r="BX1767" i="1"/>
  <c r="BZ2270" i="1"/>
  <c r="BZ2271" i="1" s="1"/>
  <c r="BX2271" i="1"/>
  <c r="AX2060" i="1"/>
  <c r="AX2061" i="1" s="1"/>
  <c r="AV2061" i="1"/>
  <c r="CB2376" i="1"/>
  <c r="CD2375" i="1"/>
  <c r="CD2376" i="1" s="1"/>
  <c r="T2467" i="1"/>
  <c r="V2466" i="1"/>
  <c r="V2467" i="1" s="1"/>
  <c r="BP1074" i="1"/>
  <c r="BR1073" i="1"/>
  <c r="BR1074" i="1" s="1"/>
  <c r="BV982" i="1"/>
  <c r="BV983" i="1" s="1"/>
  <c r="BT983" i="1"/>
  <c r="AD1038" i="1"/>
  <c r="AD1039" i="1" s="1"/>
  <c r="AB1039" i="1"/>
  <c r="BH1018" i="1"/>
  <c r="BJ1017" i="1"/>
  <c r="BJ1018" i="1" s="1"/>
  <c r="BZ1052" i="1"/>
  <c r="BZ1053" i="1" s="1"/>
  <c r="BX1053" i="1"/>
  <c r="BP570" i="1"/>
  <c r="BR569" i="1"/>
  <c r="BR570" i="1" s="1"/>
  <c r="BB2606" i="1"/>
  <c r="BB2607" i="1" s="1"/>
  <c r="AZ2607" i="1"/>
  <c r="CD828" i="1"/>
  <c r="CD829" i="1" s="1"/>
  <c r="CB829" i="1"/>
  <c r="BN1080" i="1"/>
  <c r="BN1081" i="1" s="1"/>
  <c r="BL1081" i="1"/>
  <c r="AR1984" i="1"/>
  <c r="AT1983" i="1"/>
  <c r="AT1984" i="1" s="1"/>
  <c r="AP2417" i="1"/>
  <c r="AP2418" i="1" s="1"/>
  <c r="AN2418" i="1"/>
  <c r="X444" i="1"/>
  <c r="Z443" i="1"/>
  <c r="Z444" i="1" s="1"/>
  <c r="CB1704" i="1"/>
  <c r="CD1703" i="1"/>
  <c r="CD1704" i="1" s="1"/>
  <c r="BJ2095" i="1"/>
  <c r="BJ2096" i="1" s="1"/>
  <c r="BH2096" i="1"/>
  <c r="P927" i="1"/>
  <c r="R926" i="1"/>
  <c r="R927" i="1" s="1"/>
  <c r="T374" i="1"/>
  <c r="V373" i="1"/>
  <c r="V374" i="1" s="1"/>
  <c r="CB2124" i="1"/>
  <c r="CD2123" i="1"/>
  <c r="CD2124" i="1" s="1"/>
  <c r="AP1976" i="1"/>
  <c r="AP1977" i="1" s="1"/>
  <c r="AN1977" i="1"/>
  <c r="BZ884" i="1"/>
  <c r="BZ885" i="1" s="1"/>
  <c r="BX885" i="1"/>
  <c r="AR738" i="1"/>
  <c r="AT737" i="1"/>
  <c r="AT738" i="1" s="1"/>
  <c r="AX1136" i="1"/>
  <c r="AX1137" i="1" s="1"/>
  <c r="AV1137" i="1"/>
  <c r="AH744" i="1"/>
  <c r="AH745" i="1" s="1"/>
  <c r="AF745" i="1"/>
  <c r="BB450" i="1"/>
  <c r="BB451" i="1" s="1"/>
  <c r="AZ451" i="1"/>
  <c r="CH429" i="1"/>
  <c r="CH430" i="1" s="1"/>
  <c r="CF430" i="1"/>
  <c r="BR590" i="1"/>
  <c r="BR591" i="1" s="1"/>
  <c r="BP591" i="1"/>
  <c r="AJ2271" i="1"/>
  <c r="AL2270" i="1"/>
  <c r="AL2271" i="1" s="1"/>
  <c r="CF1592" i="1"/>
  <c r="CH1591" i="1"/>
  <c r="CH1592" i="1" s="1"/>
  <c r="BX1081" i="1"/>
  <c r="BZ1080" i="1"/>
  <c r="BZ1081" i="1" s="1"/>
  <c r="BV1234" i="1"/>
  <c r="BV1235" i="1" s="1"/>
  <c r="BT1235" i="1"/>
  <c r="CD695" i="1"/>
  <c r="CD696" i="1" s="1"/>
  <c r="CB696" i="1"/>
  <c r="L955" i="1"/>
  <c r="N954" i="1"/>
  <c r="N955" i="1" s="1"/>
  <c r="V1080" i="1"/>
  <c r="V1081" i="1" s="1"/>
  <c r="T1081" i="1"/>
  <c r="J2508" i="1"/>
  <c r="J2509" i="1" s="1"/>
  <c r="H2509" i="1"/>
  <c r="BP507" i="1"/>
  <c r="BR506" i="1"/>
  <c r="BR507" i="1" s="1"/>
  <c r="BZ541" i="1"/>
  <c r="BZ542" i="1" s="1"/>
  <c r="BX542" i="1"/>
  <c r="AX2242" i="1"/>
  <c r="AX2243" i="1" s="1"/>
  <c r="AV2243" i="1"/>
  <c r="CH583" i="1"/>
  <c r="CH584" i="1" s="1"/>
  <c r="CF584" i="1"/>
  <c r="AV339" i="1"/>
  <c r="AX338" i="1"/>
  <c r="AX339" i="1" s="1"/>
  <c r="L696" i="1"/>
  <c r="N695" i="1"/>
  <c r="N696" i="1" s="1"/>
  <c r="AX1458" i="1"/>
  <c r="AX1459" i="1" s="1"/>
  <c r="AV1459" i="1"/>
  <c r="BL339" i="1"/>
  <c r="BN338" i="1"/>
  <c r="BN339" i="1" s="1"/>
  <c r="BN800" i="1"/>
  <c r="BN801" i="1" s="1"/>
  <c r="BL801" i="1"/>
  <c r="CH324" i="1"/>
  <c r="CH325" i="1" s="1"/>
  <c r="CF325" i="1"/>
  <c r="CD268" i="1"/>
  <c r="CD269" i="1" s="1"/>
  <c r="CB269" i="1"/>
  <c r="AZ1179" i="1"/>
  <c r="BB1178" i="1"/>
  <c r="BB1179" i="1" s="1"/>
  <c r="BZ625" i="1"/>
  <c r="BZ626" i="1" s="1"/>
  <c r="BX626" i="1"/>
  <c r="BJ513" i="1"/>
  <c r="BJ514" i="1" s="1"/>
  <c r="BH514" i="1"/>
  <c r="AR2117" i="1"/>
  <c r="AT2116" i="1"/>
  <c r="AT2117" i="1" s="1"/>
  <c r="CD429" i="1"/>
  <c r="CD430" i="1" s="1"/>
  <c r="CB430" i="1"/>
  <c r="L1102" i="1"/>
  <c r="N1101" i="1"/>
  <c r="N1102" i="1" s="1"/>
  <c r="AJ451" i="1"/>
  <c r="AL450" i="1"/>
  <c r="AL451" i="1" s="1"/>
  <c r="AV1319" i="1"/>
  <c r="AX1318" i="1"/>
  <c r="AX1319" i="1" s="1"/>
  <c r="CB591" i="1"/>
  <c r="CD590" i="1"/>
  <c r="CD591" i="1" s="1"/>
  <c r="BP717" i="1"/>
  <c r="BR716" i="1"/>
  <c r="BR717" i="1" s="1"/>
  <c r="V1038" i="1"/>
  <c r="V1039" i="1" s="1"/>
  <c r="T1039" i="1"/>
  <c r="BF646" i="1"/>
  <c r="BF647" i="1" s="1"/>
  <c r="BD647" i="1"/>
  <c r="BH962" i="1"/>
  <c r="BJ961" i="1"/>
  <c r="BJ962" i="1" s="1"/>
  <c r="BT353" i="1"/>
  <c r="BV352" i="1"/>
  <c r="BV353" i="1" s="1"/>
  <c r="Z2599" i="1"/>
  <c r="Z2600" i="1" s="1"/>
  <c r="X2600" i="1"/>
  <c r="CF885" i="1"/>
  <c r="CH884" i="1"/>
  <c r="CH885" i="1" s="1"/>
  <c r="BN758" i="1"/>
  <c r="BN759" i="1" s="1"/>
  <c r="BL759" i="1"/>
  <c r="N1031" i="1"/>
  <c r="N1032" i="1" s="1"/>
  <c r="L1032" i="1"/>
  <c r="BR730" i="1"/>
  <c r="BR731" i="1" s="1"/>
  <c r="BP731" i="1"/>
  <c r="X976" i="1"/>
  <c r="Z975" i="1"/>
  <c r="Z976" i="1" s="1"/>
  <c r="P843" i="1"/>
  <c r="R842" i="1"/>
  <c r="R843" i="1" s="1"/>
  <c r="AX1262" i="1"/>
  <c r="AX1263" i="1" s="1"/>
  <c r="AV1263" i="1"/>
  <c r="N891" i="1"/>
  <c r="N892" i="1" s="1"/>
  <c r="L892" i="1"/>
  <c r="AX898" i="1"/>
  <c r="AX899" i="1" s="1"/>
  <c r="AV899" i="1"/>
  <c r="BX906" i="1"/>
  <c r="BZ905" i="1"/>
  <c r="BZ906" i="1" s="1"/>
  <c r="BP311" i="1"/>
  <c r="BR310" i="1"/>
  <c r="BR311" i="1" s="1"/>
  <c r="AV311" i="1"/>
  <c r="AX310" i="1"/>
  <c r="AX311" i="1" s="1"/>
  <c r="BV394" i="1"/>
  <c r="BV395" i="1" s="1"/>
  <c r="BT395" i="1"/>
  <c r="AX1171" i="1"/>
  <c r="AX1172" i="1" s="1"/>
  <c r="AV1172" i="1"/>
  <c r="P647" i="1"/>
  <c r="R646" i="1"/>
  <c r="R647" i="1" s="1"/>
  <c r="BB1374" i="1"/>
  <c r="BB1375" i="1" s="1"/>
  <c r="AZ1375" i="1"/>
  <c r="N961" i="1"/>
  <c r="N962" i="1" s="1"/>
  <c r="L962" i="1"/>
  <c r="CH2578" i="1"/>
  <c r="CH2579" i="1" s="1"/>
  <c r="CF2579" i="1"/>
  <c r="CH779" i="1"/>
  <c r="CH780" i="1" s="1"/>
  <c r="CF780" i="1"/>
  <c r="AF2460" i="1"/>
  <c r="AH2459" i="1"/>
  <c r="AH2460" i="1" s="1"/>
  <c r="BT787" i="1"/>
  <c r="BV786" i="1"/>
  <c r="BV787" i="1" s="1"/>
  <c r="BZ828" i="1"/>
  <c r="BZ829" i="1" s="1"/>
  <c r="BX829" i="1"/>
  <c r="BT507" i="1"/>
  <c r="BV506" i="1"/>
  <c r="BV507" i="1" s="1"/>
  <c r="N1003" i="1"/>
  <c r="N1004" i="1" s="1"/>
  <c r="L1004" i="1"/>
  <c r="BR296" i="1"/>
  <c r="BR297" i="1" s="1"/>
  <c r="BP297" i="1"/>
  <c r="AX1290" i="1"/>
  <c r="AX1291" i="1" s="1"/>
  <c r="AV1291" i="1"/>
  <c r="BL780" i="1"/>
  <c r="BN779" i="1"/>
  <c r="BN780" i="1" s="1"/>
  <c r="L1074" i="1"/>
  <c r="N1073" i="1"/>
  <c r="N1074" i="1" s="1"/>
  <c r="CB1011" i="1"/>
  <c r="CD1010" i="1"/>
  <c r="CD1011" i="1" s="1"/>
  <c r="CD975" i="1"/>
  <c r="CD976" i="1" s="1"/>
  <c r="CB976" i="1"/>
  <c r="AD996" i="1"/>
  <c r="AD997" i="1" s="1"/>
  <c r="AB997" i="1"/>
  <c r="BJ1689" i="1"/>
  <c r="BJ1690" i="1" s="1"/>
  <c r="BH1690" i="1"/>
  <c r="AJ1235" i="1"/>
  <c r="AL1234" i="1"/>
  <c r="AL1235" i="1" s="1"/>
  <c r="BV1444" i="1"/>
  <c r="BV1445" i="1" s="1"/>
  <c r="BT1445" i="1"/>
  <c r="BH682" i="1"/>
  <c r="BJ681" i="1"/>
  <c r="BJ682" i="1" s="1"/>
  <c r="BT1459" i="1"/>
  <c r="BV1458" i="1"/>
  <c r="BV1459" i="1" s="1"/>
  <c r="BP1130" i="1"/>
  <c r="BR1129" i="1"/>
  <c r="BR1130" i="1" s="1"/>
  <c r="AV325" i="1"/>
  <c r="AX324" i="1"/>
  <c r="AX325" i="1" s="1"/>
  <c r="BT1074" i="1"/>
  <c r="BV1073" i="1"/>
  <c r="BV1074" i="1" s="1"/>
  <c r="BL1151" i="1"/>
  <c r="BN1150" i="1"/>
  <c r="BN1151" i="1" s="1"/>
  <c r="AV941" i="1"/>
  <c r="AX940" i="1"/>
  <c r="AX941" i="1" s="1"/>
  <c r="R919" i="1"/>
  <c r="R920" i="1" s="1"/>
  <c r="P920" i="1"/>
  <c r="AB696" i="1"/>
  <c r="AD695" i="1"/>
  <c r="AD696" i="1" s="1"/>
  <c r="H990" i="1"/>
  <c r="J989" i="1"/>
  <c r="J990" i="1" s="1"/>
  <c r="BX570" i="1"/>
  <c r="BZ569" i="1"/>
  <c r="BZ570" i="1" s="1"/>
  <c r="L647" i="1"/>
  <c r="N646" i="1"/>
  <c r="N647" i="1" s="1"/>
  <c r="AL2522" i="1"/>
  <c r="AL2523" i="1" s="1"/>
  <c r="AJ2523" i="1"/>
  <c r="CF472" i="1"/>
  <c r="CH471" i="1"/>
  <c r="CH472" i="1" s="1"/>
  <c r="AP1038" i="1"/>
  <c r="AP1039" i="1" s="1"/>
  <c r="AN1039" i="1"/>
  <c r="N996" i="1"/>
  <c r="N997" i="1" s="1"/>
  <c r="L997" i="1"/>
  <c r="CF1809" i="1"/>
  <c r="CH1808" i="1"/>
  <c r="CH1809" i="1" s="1"/>
  <c r="Z1045" i="1"/>
  <c r="Z1046" i="1" s="1"/>
  <c r="X1046" i="1"/>
  <c r="CH317" i="1"/>
  <c r="CH318" i="1" s="1"/>
  <c r="CF318" i="1"/>
  <c r="BP829" i="1"/>
  <c r="BR828" i="1"/>
  <c r="BR829" i="1" s="1"/>
  <c r="Z968" i="1"/>
  <c r="Z969" i="1" s="1"/>
  <c r="X969" i="1"/>
  <c r="T794" i="1"/>
  <c r="V793" i="1"/>
  <c r="V794" i="1" s="1"/>
  <c r="CD744" i="1"/>
  <c r="CD745" i="1" s="1"/>
  <c r="CB745" i="1"/>
  <c r="CD800" i="1"/>
  <c r="CD801" i="1" s="1"/>
  <c r="CB801" i="1"/>
  <c r="CF1788" i="1"/>
  <c r="CH1787" i="1"/>
  <c r="CH1788" i="1" s="1"/>
  <c r="BB926" i="1"/>
  <c r="BB927" i="1" s="1"/>
  <c r="AZ927" i="1"/>
  <c r="CH2144" i="1"/>
  <c r="CH2145" i="1" s="1"/>
  <c r="CF2145" i="1"/>
  <c r="BX1249" i="1"/>
  <c r="BZ1248" i="1"/>
  <c r="BZ1249" i="1" s="1"/>
  <c r="BB1059" i="1"/>
  <c r="BB1060" i="1" s="1"/>
  <c r="AZ1060" i="1"/>
  <c r="BF1381" i="1"/>
  <c r="BF1382" i="1" s="1"/>
  <c r="BD1382" i="1"/>
  <c r="BF1255" i="1"/>
  <c r="BF1256" i="1" s="1"/>
  <c r="BD1256" i="1"/>
  <c r="BN1192" i="1"/>
  <c r="BN1193" i="1" s="1"/>
  <c r="BL1193" i="1"/>
  <c r="CF1837" i="1"/>
  <c r="CH1836" i="1"/>
  <c r="CH1837" i="1" s="1"/>
  <c r="BT1186" i="1"/>
  <c r="BV1185" i="1"/>
  <c r="BV1186" i="1" s="1"/>
  <c r="CB318" i="1"/>
  <c r="CD317" i="1"/>
  <c r="CD318" i="1" s="1"/>
  <c r="CD1451" i="1"/>
  <c r="CD1452" i="1" s="1"/>
  <c r="CB1452" i="1"/>
  <c r="X2257" i="1"/>
  <c r="Z2256" i="1"/>
  <c r="Z2257" i="1" s="1"/>
  <c r="BX521" i="1"/>
  <c r="BZ520" i="1"/>
  <c r="BZ521" i="1" s="1"/>
  <c r="BN303" i="1"/>
  <c r="BN304" i="1" s="1"/>
  <c r="BL304" i="1"/>
  <c r="AT2067" i="1"/>
  <c r="AT2068" i="1" s="1"/>
  <c r="AR2068" i="1"/>
  <c r="P990" i="1"/>
  <c r="R989" i="1"/>
  <c r="R990" i="1" s="1"/>
  <c r="BJ1829" i="1"/>
  <c r="BJ1830" i="1" s="1"/>
  <c r="BH1830" i="1"/>
  <c r="CD1017" i="1"/>
  <c r="CD1018" i="1" s="1"/>
  <c r="CB1018" i="1"/>
  <c r="CD1283" i="1"/>
  <c r="CD1284" i="1" s="1"/>
  <c r="CB1284" i="1"/>
  <c r="AL1073" i="1"/>
  <c r="AL1074" i="1" s="1"/>
  <c r="AJ1074" i="1"/>
  <c r="CD660" i="1"/>
  <c r="CD661" i="1" s="1"/>
  <c r="CB661" i="1"/>
  <c r="AF1088" i="1"/>
  <c r="AH1087" i="1"/>
  <c r="AH1088" i="1" s="1"/>
  <c r="CF997" i="1"/>
  <c r="CH996" i="1"/>
  <c r="CH997" i="1" s="1"/>
  <c r="P934" i="1"/>
  <c r="R933" i="1"/>
  <c r="R934" i="1" s="1"/>
  <c r="CH2067" i="1"/>
  <c r="CH2068" i="1" s="1"/>
  <c r="CF2068" i="1"/>
  <c r="BN366" i="1"/>
  <c r="BN367" i="1" s="1"/>
  <c r="BL367" i="1"/>
  <c r="AJ983" i="1"/>
  <c r="AL982" i="1"/>
  <c r="AL983" i="1" s="1"/>
  <c r="BX780" i="1"/>
  <c r="BZ779" i="1"/>
  <c r="BZ780" i="1" s="1"/>
  <c r="AV2341" i="1"/>
  <c r="AX2340" i="1"/>
  <c r="AX2341" i="1" s="1"/>
  <c r="BN499" i="1"/>
  <c r="BN500" i="1" s="1"/>
  <c r="BL500" i="1"/>
  <c r="CH618" i="1"/>
  <c r="CH619" i="1" s="1"/>
  <c r="CF619" i="1"/>
  <c r="AV1431" i="1"/>
  <c r="AX1430" i="1"/>
  <c r="AX1431" i="1" s="1"/>
  <c r="X2292" i="1"/>
  <c r="Z2291" i="1"/>
  <c r="Z2292" i="1" s="1"/>
  <c r="BR1647" i="1"/>
  <c r="BR1648" i="1" s="1"/>
  <c r="BP1648" i="1"/>
  <c r="T1025" i="1"/>
  <c r="V1024" i="1"/>
  <c r="V1025" i="1" s="1"/>
  <c r="BN814" i="1"/>
  <c r="BN815" i="1" s="1"/>
  <c r="BL815" i="1"/>
  <c r="BB1808" i="1"/>
  <c r="BB1809" i="1" s="1"/>
  <c r="AZ1809" i="1"/>
  <c r="AT499" i="1"/>
  <c r="AT500" i="1" s="1"/>
  <c r="AR500" i="1"/>
  <c r="Z982" i="1"/>
  <c r="Z983" i="1" s="1"/>
  <c r="X983" i="1"/>
  <c r="CF1648" i="1"/>
  <c r="CH1647" i="1"/>
  <c r="CH1648" i="1" s="1"/>
  <c r="BX850" i="1"/>
  <c r="BZ849" i="1"/>
  <c r="BZ850" i="1" s="1"/>
  <c r="BN1220" i="1"/>
  <c r="BN1221" i="1" s="1"/>
  <c r="BL1221" i="1"/>
  <c r="BZ1192" i="1"/>
  <c r="BZ1193" i="1" s="1"/>
  <c r="BX1193" i="1"/>
  <c r="R1059" i="1"/>
  <c r="R1060" i="1" s="1"/>
  <c r="P1060" i="1"/>
  <c r="BJ1024" i="1"/>
  <c r="BJ1025" i="1" s="1"/>
  <c r="BH1025" i="1"/>
  <c r="BV660" i="1"/>
  <c r="BV661" i="1" s="1"/>
  <c r="BT661" i="1"/>
  <c r="BL871" i="1"/>
  <c r="BN870" i="1"/>
  <c r="BN871" i="1" s="1"/>
  <c r="BR681" i="1"/>
  <c r="BR682" i="1" s="1"/>
  <c r="BP682" i="1"/>
  <c r="BT451" i="1"/>
  <c r="BV450" i="1"/>
  <c r="BV451" i="1" s="1"/>
  <c r="BF499" i="1"/>
  <c r="BF500" i="1" s="1"/>
  <c r="BD500" i="1"/>
  <c r="BB2228" i="1"/>
  <c r="BB2229" i="1" s="1"/>
  <c r="AZ2229" i="1"/>
  <c r="BF1185" i="1"/>
  <c r="BF1186" i="1" s="1"/>
  <c r="BD1186" i="1"/>
  <c r="CF1137" i="1"/>
  <c r="CH1136" i="1"/>
  <c r="CH1137" i="1" s="1"/>
  <c r="N968" i="1"/>
  <c r="N969" i="1" s="1"/>
  <c r="L969" i="1"/>
  <c r="AL1003" i="1"/>
  <c r="AL1004" i="1" s="1"/>
  <c r="AJ1004" i="1"/>
  <c r="L899" i="1"/>
  <c r="N898" i="1"/>
  <c r="N899" i="1" s="1"/>
  <c r="CH891" i="1"/>
  <c r="CH892" i="1" s="1"/>
  <c r="CF892" i="1"/>
  <c r="BH500" i="1"/>
  <c r="BJ499" i="1"/>
  <c r="BJ500" i="1" s="1"/>
  <c r="BJ2606" i="1"/>
  <c r="BJ2607" i="1" s="1"/>
  <c r="BH2607" i="1"/>
  <c r="CD1199" i="1"/>
  <c r="CD1200" i="1" s="1"/>
  <c r="CB1200" i="1"/>
  <c r="L353" i="1"/>
  <c r="N352" i="1"/>
  <c r="N353" i="1" s="1"/>
  <c r="BX1228" i="1"/>
  <c r="BZ1227" i="1"/>
  <c r="BZ1228" i="1" s="1"/>
  <c r="BL1109" i="1"/>
  <c r="BN1108" i="1"/>
  <c r="BN1109" i="1" s="1"/>
  <c r="BF1850" i="1"/>
  <c r="BF1851" i="1" s="1"/>
  <c r="BD1851" i="1"/>
  <c r="CB1074" i="1"/>
  <c r="CD1073" i="1"/>
  <c r="CD1074" i="1" s="1"/>
  <c r="BN940" i="1"/>
  <c r="BN941" i="1" s="1"/>
  <c r="BL941" i="1"/>
  <c r="BT2439" i="1"/>
  <c r="BV2438" i="1"/>
  <c r="BV2439" i="1" s="1"/>
  <c r="BP787" i="1"/>
  <c r="BR786" i="1"/>
  <c r="BR787" i="1" s="1"/>
  <c r="BJ485" i="1"/>
  <c r="BJ486" i="1" s="1"/>
  <c r="BH486" i="1"/>
  <c r="BL892" i="1"/>
  <c r="BN891" i="1"/>
  <c r="BN892" i="1" s="1"/>
  <c r="BX332" i="1"/>
  <c r="BZ331" i="1"/>
  <c r="BZ332" i="1" s="1"/>
  <c r="H304" i="1"/>
  <c r="J303" i="1"/>
  <c r="J304" i="1" s="1"/>
  <c r="BF1325" i="1"/>
  <c r="BF1326" i="1" s="1"/>
  <c r="BD1326" i="1"/>
  <c r="BF1353" i="1"/>
  <c r="BF1354" i="1" s="1"/>
  <c r="BD1354" i="1"/>
  <c r="BD1228" i="1"/>
  <c r="BF1227" i="1"/>
  <c r="BF1228" i="1" s="1"/>
  <c r="BH1578" i="1"/>
  <c r="BJ1577" i="1"/>
  <c r="BJ1578" i="1" s="1"/>
  <c r="J940" i="1"/>
  <c r="J941" i="1" s="1"/>
  <c r="H941" i="1"/>
  <c r="BL997" i="1"/>
  <c r="BN996" i="1"/>
  <c r="BN997" i="1" s="1"/>
  <c r="BP1004" i="1"/>
  <c r="BR1003" i="1"/>
  <c r="BR1004" i="1" s="1"/>
  <c r="AV1333" i="1"/>
  <c r="AX1332" i="1"/>
  <c r="AX1333" i="1" s="1"/>
  <c r="CB1214" i="1"/>
  <c r="CD1213" i="1"/>
  <c r="CD1214" i="1" s="1"/>
  <c r="BV772" i="1"/>
  <c r="BV773" i="1" s="1"/>
  <c r="BT773" i="1"/>
  <c r="CB927" i="1"/>
  <c r="CD926" i="1"/>
  <c r="CD927" i="1" s="1"/>
  <c r="BD1284" i="1"/>
  <c r="BF1283" i="1"/>
  <c r="BF1284" i="1" s="1"/>
  <c r="T948" i="1"/>
  <c r="V947" i="1"/>
  <c r="V948" i="1" s="1"/>
  <c r="BV268" i="1"/>
  <c r="BV269" i="1" s="1"/>
  <c r="BT269" i="1"/>
  <c r="AZ1655" i="1"/>
  <c r="BB1654" i="1"/>
  <c r="BB1655" i="1" s="1"/>
  <c r="CB724" i="1"/>
  <c r="CD723" i="1"/>
  <c r="CD724" i="1" s="1"/>
  <c r="CH919" i="1"/>
  <c r="CH920" i="1" s="1"/>
  <c r="CF920" i="1"/>
  <c r="BR1143" i="1"/>
  <c r="BR1144" i="1" s="1"/>
  <c r="BP1144" i="1"/>
  <c r="X1074" i="1"/>
  <c r="Z1073" i="1"/>
  <c r="Z1074" i="1" s="1"/>
  <c r="BX1207" i="1"/>
  <c r="BZ1206" i="1"/>
  <c r="BZ1207" i="1" s="1"/>
  <c r="BX1165" i="1"/>
  <c r="BZ1164" i="1"/>
  <c r="BZ1165" i="1" s="1"/>
  <c r="AX1346" i="1"/>
  <c r="AX1347" i="1" s="1"/>
  <c r="AV1347" i="1"/>
  <c r="BH955" i="1"/>
  <c r="BJ954" i="1"/>
  <c r="BJ955" i="1" s="1"/>
  <c r="CF1466" i="1"/>
  <c r="CH1465" i="1"/>
  <c r="CH1466" i="1" s="1"/>
  <c r="L1144" i="1"/>
  <c r="N1143" i="1"/>
  <c r="N1144" i="1" s="1"/>
  <c r="AH1185" i="1"/>
  <c r="AH1186" i="1" s="1"/>
  <c r="AF1186" i="1"/>
  <c r="N947" i="1"/>
  <c r="N948" i="1" s="1"/>
  <c r="L948" i="1"/>
  <c r="BL598" i="1"/>
  <c r="BN597" i="1"/>
  <c r="BN598" i="1" s="1"/>
  <c r="J1332" i="1"/>
  <c r="J1333" i="1" s="1"/>
  <c r="H1333" i="1"/>
  <c r="AB1333" i="1"/>
  <c r="AD1332" i="1"/>
  <c r="AD1333" i="1" s="1"/>
  <c r="BJ1780" i="1"/>
  <c r="BJ1781" i="1" s="1"/>
  <c r="BH1781" i="1"/>
  <c r="L1193" i="1"/>
  <c r="N1192" i="1"/>
  <c r="N1193" i="1" s="1"/>
  <c r="BH1235" i="1"/>
  <c r="BJ1234" i="1"/>
  <c r="BJ1235" i="1" s="1"/>
  <c r="BH577" i="1"/>
  <c r="BJ576" i="1"/>
  <c r="BJ577" i="1" s="1"/>
  <c r="BV842" i="1"/>
  <c r="BV843" i="1" s="1"/>
  <c r="BT843" i="1"/>
  <c r="BP857" i="1"/>
  <c r="BR856" i="1"/>
  <c r="BR857" i="1" s="1"/>
  <c r="BX535" i="1"/>
  <c r="BZ534" i="1"/>
  <c r="BZ535" i="1" s="1"/>
  <c r="AB549" i="1"/>
  <c r="AD548" i="1"/>
  <c r="AD549" i="1" s="1"/>
  <c r="BJ702" i="1"/>
  <c r="BJ703" i="1" s="1"/>
  <c r="BH703" i="1"/>
  <c r="AR1410" i="1"/>
  <c r="AT1409" i="1"/>
  <c r="AT1410" i="1" s="1"/>
  <c r="BX1914" i="1"/>
  <c r="BZ1913" i="1"/>
  <c r="BZ1914" i="1" s="1"/>
  <c r="BN2452" i="1"/>
  <c r="BN2453" i="1" s="1"/>
  <c r="BL2453" i="1"/>
  <c r="BP913" i="1"/>
  <c r="BR912" i="1"/>
  <c r="BR913" i="1" s="1"/>
  <c r="CD912" i="1"/>
  <c r="CD913" i="1" s="1"/>
  <c r="CB913" i="1"/>
  <c r="AF1725" i="1"/>
  <c r="AH1724" i="1"/>
  <c r="AH1725" i="1" s="1"/>
  <c r="AL499" i="1"/>
  <c r="AL500" i="1" s="1"/>
  <c r="AJ500" i="1"/>
  <c r="BB1213" i="1"/>
  <c r="BB1214" i="1" s="1"/>
  <c r="AZ1214" i="1"/>
  <c r="AR1844" i="1"/>
  <c r="AT1843" i="1"/>
  <c r="AT1844" i="1" s="1"/>
  <c r="AV1207" i="1"/>
  <c r="AX1206" i="1"/>
  <c r="AX1207" i="1" s="1"/>
  <c r="R695" i="1"/>
  <c r="R696" i="1" s="1"/>
  <c r="P696" i="1"/>
  <c r="BX1144" i="1"/>
  <c r="BZ1143" i="1"/>
  <c r="BZ1144" i="1" s="1"/>
  <c r="AR710" i="1"/>
  <c r="AT709" i="1"/>
  <c r="AT710" i="1" s="1"/>
  <c r="CB1270" i="1"/>
  <c r="CD1269" i="1"/>
  <c r="CD1270" i="1" s="1"/>
  <c r="BH1550" i="1"/>
  <c r="BJ1549" i="1"/>
  <c r="BJ1550" i="1" s="1"/>
  <c r="CH1248" i="1"/>
  <c r="CH1249" i="1" s="1"/>
  <c r="CF1249" i="1"/>
  <c r="BV1241" i="1"/>
  <c r="BV1242" i="1" s="1"/>
  <c r="BT1242" i="1"/>
  <c r="CB1088" i="1"/>
  <c r="CD1087" i="1"/>
  <c r="CD1088" i="1" s="1"/>
  <c r="AX793" i="1"/>
  <c r="AX794" i="1" s="1"/>
  <c r="AV794" i="1"/>
  <c r="BH416" i="1"/>
  <c r="BJ415" i="1"/>
  <c r="BJ416" i="1" s="1"/>
  <c r="BT1067" i="1"/>
  <c r="BV1066" i="1"/>
  <c r="BV1067" i="1" s="1"/>
  <c r="AR1368" i="1"/>
  <c r="AT1367" i="1"/>
  <c r="AT1368" i="1" s="1"/>
  <c r="CB1298" i="1"/>
  <c r="CD1297" i="1"/>
  <c r="CD1298" i="1" s="1"/>
  <c r="BV912" i="1"/>
  <c r="BV913" i="1" s="1"/>
  <c r="BT913" i="1"/>
  <c r="AR934" i="1"/>
  <c r="AT933" i="1"/>
  <c r="AT934" i="1" s="1"/>
  <c r="BN331" i="1"/>
  <c r="BN332" i="1" s="1"/>
  <c r="BL332" i="1"/>
  <c r="BL745" i="1"/>
  <c r="BN744" i="1"/>
  <c r="BN745" i="1" s="1"/>
  <c r="BR842" i="1"/>
  <c r="BR843" i="1" s="1"/>
  <c r="BP843" i="1"/>
  <c r="X920" i="1"/>
  <c r="Z919" i="1"/>
  <c r="Z920" i="1" s="1"/>
  <c r="BL808" i="1"/>
  <c r="BN807" i="1"/>
  <c r="BN808" i="1" s="1"/>
  <c r="AH646" i="1"/>
  <c r="AH647" i="1" s="1"/>
  <c r="AF647" i="1"/>
  <c r="AV2572" i="1"/>
  <c r="AX2571" i="1"/>
  <c r="AX2572" i="1" s="1"/>
  <c r="AX646" i="1"/>
  <c r="AX647" i="1" s="1"/>
  <c r="AV647" i="1"/>
  <c r="CF556" i="1"/>
  <c r="CH555" i="1"/>
  <c r="CH556" i="1" s="1"/>
  <c r="CB983" i="1"/>
  <c r="CD982" i="1"/>
  <c r="CD983" i="1" s="1"/>
  <c r="AX450" i="1"/>
  <c r="AX451" i="1" s="1"/>
  <c r="AV451" i="1"/>
  <c r="CH289" i="1"/>
  <c r="CH290" i="1" s="1"/>
  <c r="CF290" i="1"/>
  <c r="BV478" i="1"/>
  <c r="BV479" i="1" s="1"/>
  <c r="BT479" i="1"/>
  <c r="AR794" i="1"/>
  <c r="AT793" i="1"/>
  <c r="AT794" i="1" s="1"/>
  <c r="BJ1248" i="1"/>
  <c r="BJ1249" i="1" s="1"/>
  <c r="BH1249" i="1"/>
  <c r="AT835" i="1"/>
  <c r="AT836" i="1" s="1"/>
  <c r="AR836" i="1"/>
  <c r="BJ723" i="1"/>
  <c r="BJ724" i="1" s="1"/>
  <c r="BH724" i="1"/>
  <c r="AJ934" i="1"/>
  <c r="AL933" i="1"/>
  <c r="AL934" i="1" s="1"/>
  <c r="BX682" i="1"/>
  <c r="BZ681" i="1"/>
  <c r="BZ682" i="1" s="1"/>
  <c r="BR541" i="1"/>
  <c r="BR542" i="1" s="1"/>
  <c r="BP542" i="1"/>
  <c r="BZ548" i="1"/>
  <c r="BZ549" i="1" s="1"/>
  <c r="BX549" i="1"/>
  <c r="BL493" i="1"/>
  <c r="BN492" i="1"/>
  <c r="BN493" i="1" s="1"/>
  <c r="BV415" i="1"/>
  <c r="BV416" i="1" s="1"/>
  <c r="BT416" i="1"/>
  <c r="BZ1591" i="1"/>
  <c r="BZ1592" i="1" s="1"/>
  <c r="BX1592" i="1"/>
  <c r="CF990" i="1"/>
  <c r="CH989" i="1"/>
  <c r="CH990" i="1" s="1"/>
  <c r="BR800" i="1"/>
  <c r="BR801" i="1" s="1"/>
  <c r="BP801" i="1"/>
  <c r="BP269" i="1"/>
  <c r="BR268" i="1"/>
  <c r="BR269" i="1" s="1"/>
  <c r="P1081" i="1"/>
  <c r="R1080" i="1"/>
  <c r="R1081" i="1" s="1"/>
  <c r="BL962" i="1"/>
  <c r="BN961" i="1"/>
  <c r="BN962" i="1" s="1"/>
  <c r="CB360" i="1"/>
  <c r="CD359" i="1"/>
  <c r="CD360" i="1" s="1"/>
  <c r="CF969" i="1"/>
  <c r="CH968" i="1"/>
  <c r="CH969" i="1" s="1"/>
  <c r="BP1186" i="1"/>
  <c r="BR1185" i="1"/>
  <c r="BR1186" i="1" s="1"/>
  <c r="BD402" i="1"/>
  <c r="BF401" i="1"/>
  <c r="BF402" i="1" s="1"/>
  <c r="CH1563" i="1"/>
  <c r="CH1564" i="1" s="1"/>
  <c r="CF1564" i="1"/>
  <c r="X899" i="1"/>
  <c r="Z898" i="1"/>
  <c r="Z899" i="1" s="1"/>
  <c r="BF898" i="1"/>
  <c r="BF899" i="1" s="1"/>
  <c r="BD899" i="1"/>
  <c r="CH1073" i="1"/>
  <c r="CH1074" i="1" s="1"/>
  <c r="CF1074" i="1"/>
  <c r="CB500" i="1"/>
  <c r="CD499" i="1"/>
  <c r="CD500" i="1" s="1"/>
  <c r="BX374" i="1"/>
  <c r="BZ373" i="1"/>
  <c r="BZ374" i="1" s="1"/>
  <c r="BX794" i="1"/>
  <c r="BZ793" i="1"/>
  <c r="BZ794" i="1" s="1"/>
  <c r="CD373" i="1"/>
  <c r="CD374" i="1" s="1"/>
  <c r="CB374" i="1"/>
  <c r="BJ429" i="1"/>
  <c r="BJ430" i="1" s="1"/>
  <c r="BH430" i="1"/>
  <c r="CB2250" i="1"/>
  <c r="CD2249" i="1"/>
  <c r="CD2250" i="1" s="1"/>
  <c r="BZ618" i="1"/>
  <c r="BZ619" i="1" s="1"/>
  <c r="BX619" i="1"/>
  <c r="CF647" i="1"/>
  <c r="CH646" i="1"/>
  <c r="CH647" i="1" s="1"/>
  <c r="CD1318" i="1"/>
  <c r="CD1319" i="1" s="1"/>
  <c r="CB1319" i="1"/>
  <c r="BZ429" i="1"/>
  <c r="BZ430" i="1" s="1"/>
  <c r="BX430" i="1"/>
  <c r="BZ709" i="1"/>
  <c r="BZ710" i="1" s="1"/>
  <c r="BX710" i="1"/>
  <c r="BP479" i="1"/>
  <c r="BR478" i="1"/>
  <c r="BR479" i="1" s="1"/>
  <c r="CF766" i="1"/>
  <c r="CH765" i="1"/>
  <c r="CH766" i="1" s="1"/>
  <c r="BN835" i="1"/>
  <c r="BN836" i="1" s="1"/>
  <c r="BL836" i="1"/>
  <c r="BZ1031" i="1"/>
  <c r="BZ1032" i="1" s="1"/>
  <c r="BX1032" i="1"/>
  <c r="AN2229" i="1"/>
  <c r="AP2228" i="1"/>
  <c r="AP2229" i="1" s="1"/>
  <c r="AZ1319" i="1"/>
  <c r="BB1318" i="1"/>
  <c r="BB1319" i="1" s="1"/>
  <c r="BT1375" i="1"/>
  <c r="BV1374" i="1"/>
  <c r="BV1375" i="1" s="1"/>
  <c r="BV1318" i="1"/>
  <c r="BV1319" i="1" s="1"/>
  <c r="BT1319" i="1"/>
  <c r="AV1277" i="1"/>
  <c r="AX1276" i="1"/>
  <c r="AX1277" i="1" s="1"/>
  <c r="AZ1403" i="1"/>
  <c r="BB1402" i="1"/>
  <c r="BB1403" i="1" s="1"/>
  <c r="BV1332" i="1"/>
  <c r="BV1333" i="1" s="1"/>
  <c r="BT1333" i="1"/>
  <c r="CB836" i="1"/>
  <c r="CD835" i="1"/>
  <c r="CD836" i="1" s="1"/>
  <c r="R1003" i="1"/>
  <c r="R1004" i="1" s="1"/>
  <c r="P1004" i="1"/>
  <c r="AV2215" i="1"/>
  <c r="AX2214" i="1"/>
  <c r="AX2215" i="1" s="1"/>
  <c r="BH360" i="1"/>
  <c r="BJ359" i="1"/>
  <c r="BJ360" i="1" s="1"/>
  <c r="BN1164" i="1"/>
  <c r="BN1165" i="1" s="1"/>
  <c r="BL1165" i="1"/>
  <c r="BJ317" i="1"/>
  <c r="BJ318" i="1" s="1"/>
  <c r="BH318" i="1"/>
  <c r="BX1172" i="1"/>
  <c r="BZ1171" i="1"/>
  <c r="BZ1172" i="1" s="1"/>
  <c r="AD1052" i="1"/>
  <c r="AD1053" i="1" s="1"/>
  <c r="AB1053" i="1"/>
  <c r="BN1122" i="1"/>
  <c r="BN1123" i="1" s="1"/>
  <c r="BL1123" i="1"/>
  <c r="BN534" i="1"/>
  <c r="BN535" i="1" s="1"/>
  <c r="BL535" i="1"/>
  <c r="BH542" i="1"/>
  <c r="BJ541" i="1"/>
  <c r="BJ542" i="1" s="1"/>
  <c r="BF905" i="1"/>
  <c r="BF906" i="1" s="1"/>
  <c r="BD906" i="1"/>
  <c r="BZ891" i="1"/>
  <c r="BZ892" i="1" s="1"/>
  <c r="BX892" i="1"/>
  <c r="L1207" i="1"/>
  <c r="N1206" i="1"/>
  <c r="N1207" i="1" s="1"/>
  <c r="BL1032" i="1"/>
  <c r="BN1031" i="1"/>
  <c r="BN1032" i="1" s="1"/>
  <c r="AD982" i="1"/>
  <c r="AD983" i="1" s="1"/>
  <c r="AB983" i="1"/>
  <c r="CH849" i="1"/>
  <c r="CH850" i="1" s="1"/>
  <c r="CF850" i="1"/>
  <c r="AX1031" i="1"/>
  <c r="AX1032" i="1" s="1"/>
  <c r="AV1032" i="1"/>
  <c r="BF1024" i="1"/>
  <c r="BF1025" i="1" s="1"/>
  <c r="BD1025" i="1"/>
  <c r="BL311" i="1"/>
  <c r="BN310" i="1"/>
  <c r="BN311" i="1" s="1"/>
  <c r="CB276" i="1"/>
  <c r="CD275" i="1"/>
  <c r="CD276" i="1" s="1"/>
  <c r="BH1179" i="1"/>
  <c r="BJ1178" i="1"/>
  <c r="BJ1179" i="1" s="1"/>
  <c r="H1186" i="1"/>
  <c r="J1185" i="1"/>
  <c r="J1186" i="1" s="1"/>
  <c r="BH689" i="1"/>
  <c r="BJ688" i="1"/>
  <c r="BJ689" i="1" s="1"/>
  <c r="H955" i="1"/>
  <c r="J954" i="1"/>
  <c r="J955" i="1" s="1"/>
  <c r="BL1039" i="1"/>
  <c r="BN1038" i="1"/>
  <c r="BN1039" i="1" s="1"/>
  <c r="BX304" i="1"/>
  <c r="BZ303" i="1"/>
  <c r="BZ304" i="1" s="1"/>
  <c r="BD1424" i="1"/>
  <c r="BF1423" i="1"/>
  <c r="BF1424" i="1" s="1"/>
  <c r="X948" i="1"/>
  <c r="Z947" i="1"/>
  <c r="Z948" i="1" s="1"/>
  <c r="CH1990" i="1"/>
  <c r="CH1991" i="1" s="1"/>
  <c r="CF1991" i="1"/>
  <c r="N548" i="1"/>
  <c r="N549" i="1" s="1"/>
  <c r="L549" i="1"/>
  <c r="AV1389" i="1"/>
  <c r="AX1388" i="1"/>
  <c r="AX1389" i="1" s="1"/>
  <c r="BL430" i="1"/>
  <c r="BN429" i="1"/>
  <c r="BN430" i="1" s="1"/>
  <c r="P899" i="1"/>
  <c r="R898" i="1"/>
  <c r="R899" i="1" s="1"/>
  <c r="AR906" i="1"/>
  <c r="AT905" i="1"/>
  <c r="AT906" i="1" s="1"/>
  <c r="AD1073" i="1"/>
  <c r="AD1074" i="1" s="1"/>
  <c r="AB1074" i="1"/>
  <c r="AL947" i="1"/>
  <c r="AL948" i="1" s="1"/>
  <c r="AJ948" i="1"/>
  <c r="BZ751" i="1"/>
  <c r="BZ752" i="1" s="1"/>
  <c r="BX752" i="1"/>
  <c r="CF710" i="1"/>
  <c r="CH709" i="1"/>
  <c r="CH710" i="1" s="1"/>
  <c r="AZ1144" i="1"/>
  <c r="BB1143" i="1"/>
  <c r="BB1144" i="1" s="1"/>
  <c r="AT1283" i="1"/>
  <c r="AT1284" i="1" s="1"/>
  <c r="AR1284" i="1"/>
  <c r="CH373" i="1"/>
  <c r="CH374" i="1" s="1"/>
  <c r="CF374" i="1"/>
  <c r="AJ1011" i="1"/>
  <c r="AL1010" i="1"/>
  <c r="AL1011" i="1" s="1"/>
  <c r="AR1760" i="1"/>
  <c r="AT1759" i="1"/>
  <c r="AT1760" i="1" s="1"/>
  <c r="AF696" i="1"/>
  <c r="AH695" i="1"/>
  <c r="AH696" i="1" s="1"/>
  <c r="CB472" i="1"/>
  <c r="CD471" i="1"/>
  <c r="CD472" i="1" s="1"/>
  <c r="BZ282" i="1"/>
  <c r="BZ283" i="1" s="1"/>
  <c r="BX283" i="1"/>
  <c r="BL1424" i="1"/>
  <c r="BN1423" i="1"/>
  <c r="BN1424" i="1" s="1"/>
  <c r="BH773" i="1"/>
  <c r="BJ772" i="1"/>
  <c r="BJ773" i="1" s="1"/>
  <c r="Z695" i="1"/>
  <c r="Z696" i="1" s="1"/>
  <c r="X696" i="1"/>
  <c r="BJ674" i="1"/>
  <c r="BJ675" i="1" s="1"/>
  <c r="BH675" i="1"/>
  <c r="AL961" i="1"/>
  <c r="AL962" i="1" s="1"/>
  <c r="AJ962" i="1"/>
  <c r="BT1046" i="1"/>
  <c r="BV1045" i="1"/>
  <c r="BV1046" i="1" s="1"/>
  <c r="BP696" i="1"/>
  <c r="BR695" i="1"/>
  <c r="BR696" i="1" s="1"/>
  <c r="AL1066" i="1"/>
  <c r="AL1067" i="1" s="1"/>
  <c r="AJ1067" i="1"/>
  <c r="BT885" i="1"/>
  <c r="BV884" i="1"/>
  <c r="BV885" i="1" s="1"/>
  <c r="BR1080" i="1"/>
  <c r="BR1081" i="1" s="1"/>
  <c r="BP1081" i="1"/>
  <c r="AX548" i="1"/>
  <c r="AX549" i="1" s="1"/>
  <c r="AV549" i="1"/>
  <c r="Z1024" i="1"/>
  <c r="Z1025" i="1" s="1"/>
  <c r="X1025" i="1"/>
  <c r="BX1116" i="1"/>
  <c r="BZ1115" i="1"/>
  <c r="BZ1116" i="1" s="1"/>
  <c r="BL696" i="1"/>
  <c r="BN695" i="1"/>
  <c r="BN696" i="1" s="1"/>
  <c r="AT1451" i="1"/>
  <c r="AT1452" i="1" s="1"/>
  <c r="AR1452" i="1"/>
  <c r="AR1382" i="1"/>
  <c r="AT1381" i="1"/>
  <c r="AT1382" i="1" s="1"/>
  <c r="CF304" i="1"/>
  <c r="CH303" i="1"/>
  <c r="CH304" i="1" s="1"/>
  <c r="BN457" i="1"/>
  <c r="BN458" i="1" s="1"/>
  <c r="BL458" i="1"/>
  <c r="AT982" i="1"/>
  <c r="AT983" i="1" s="1"/>
  <c r="AR983" i="1"/>
  <c r="BL885" i="1"/>
  <c r="BN884" i="1"/>
  <c r="BN885" i="1" s="1"/>
  <c r="BT304" i="1"/>
  <c r="BV303" i="1"/>
  <c r="BV304" i="1" s="1"/>
  <c r="BX766" i="1"/>
  <c r="BZ765" i="1"/>
  <c r="BZ766" i="1" s="1"/>
  <c r="CH485" i="1"/>
  <c r="CH486" i="1" s="1"/>
  <c r="CF486" i="1"/>
  <c r="Z1822" i="1"/>
  <c r="Z1823" i="1" s="1"/>
  <c r="X1823" i="1"/>
  <c r="H1431" i="1"/>
  <c r="J1430" i="1"/>
  <c r="J1431" i="1" s="1"/>
  <c r="BF303" i="1"/>
  <c r="BF304" i="1" s="1"/>
  <c r="BD304" i="1"/>
  <c r="AJ2607" i="1"/>
  <c r="AL2606" i="1"/>
  <c r="AL2607" i="1" s="1"/>
  <c r="CH1717" i="1"/>
  <c r="CH1718" i="1" s="1"/>
  <c r="CF1718" i="1"/>
  <c r="CF1753" i="1"/>
  <c r="CH1752" i="1"/>
  <c r="CH1753" i="1" s="1"/>
  <c r="BT871" i="1"/>
  <c r="BV870" i="1"/>
  <c r="BV871" i="1" s="1"/>
  <c r="L983" i="1"/>
  <c r="N982" i="1"/>
  <c r="N983" i="1" s="1"/>
  <c r="BB1171" i="1"/>
  <c r="BB1172" i="1" s="1"/>
  <c r="AZ1172" i="1"/>
  <c r="BR2480" i="1"/>
  <c r="BR2481" i="1" s="1"/>
  <c r="BP2481" i="1"/>
  <c r="BL654" i="1"/>
  <c r="BN653" i="1"/>
  <c r="BN654" i="1" s="1"/>
  <c r="BV457" i="1"/>
  <c r="BV458" i="1" s="1"/>
  <c r="BT458" i="1"/>
  <c r="AJ647" i="1"/>
  <c r="AL646" i="1"/>
  <c r="AL647" i="1" s="1"/>
  <c r="AJ598" i="1"/>
  <c r="AL597" i="1"/>
  <c r="AL598" i="1" s="1"/>
  <c r="BP1655" i="1"/>
  <c r="BR1654" i="1"/>
  <c r="BR1655" i="1" s="1"/>
  <c r="BN1227" i="1"/>
  <c r="BN1228" i="1" s="1"/>
  <c r="BL1228" i="1"/>
  <c r="P1053" i="1"/>
  <c r="R1052" i="1"/>
  <c r="R1053" i="1" s="1"/>
  <c r="AV1627" i="1"/>
  <c r="AX1626" i="1"/>
  <c r="AX1627" i="1" s="1"/>
  <c r="BZ632" i="1"/>
  <c r="BZ633" i="1" s="1"/>
  <c r="BX633" i="1"/>
  <c r="CF822" i="1"/>
  <c r="CH821" i="1"/>
  <c r="CH822" i="1" s="1"/>
  <c r="AX1416" i="1"/>
  <c r="AX1417" i="1" s="1"/>
  <c r="AV1417" i="1"/>
  <c r="V303" i="1"/>
  <c r="V304" i="1" s="1"/>
  <c r="T304" i="1"/>
  <c r="BD1130" i="1"/>
  <c r="BF1129" i="1"/>
  <c r="BF1130" i="1" s="1"/>
  <c r="BP1368" i="1"/>
  <c r="BR1367" i="1"/>
  <c r="BR1368" i="1" s="1"/>
  <c r="X794" i="1"/>
  <c r="Z793" i="1"/>
  <c r="Z794" i="1" s="1"/>
  <c r="BT402" i="1"/>
  <c r="BV401" i="1"/>
  <c r="BV402" i="1" s="1"/>
  <c r="AR1326" i="1"/>
  <c r="AT1325" i="1"/>
  <c r="AT1326" i="1" s="1"/>
  <c r="BV1199" i="1"/>
  <c r="BV1200" i="1" s="1"/>
  <c r="BT1200" i="1"/>
  <c r="BL290" i="1"/>
  <c r="BN289" i="1"/>
  <c r="BN290" i="1" s="1"/>
  <c r="BD1396" i="1"/>
  <c r="BF1395" i="1"/>
  <c r="BF1396" i="1" s="1"/>
  <c r="CB1186" i="1"/>
  <c r="CD1185" i="1"/>
  <c r="CD1186" i="1" s="1"/>
  <c r="CD968" i="1"/>
  <c r="CD969" i="1" s="1"/>
  <c r="CB969" i="1"/>
  <c r="BN583" i="1"/>
  <c r="BN584" i="1" s="1"/>
  <c r="BL584" i="1"/>
  <c r="BH598" i="1"/>
  <c r="BJ597" i="1"/>
  <c r="BJ598" i="1" s="1"/>
  <c r="CB1256" i="1"/>
  <c r="CD1255" i="1"/>
  <c r="CD1256" i="1" s="1"/>
  <c r="BR884" i="1"/>
  <c r="BR885" i="1" s="1"/>
  <c r="BP885" i="1"/>
  <c r="BD1144" i="1"/>
  <c r="BF1143" i="1"/>
  <c r="BF1144" i="1" s="1"/>
  <c r="BX1088" i="1"/>
  <c r="BZ1087" i="1"/>
  <c r="BZ1088" i="1" s="1"/>
  <c r="BZ366" i="1"/>
  <c r="BZ367" i="1" s="1"/>
  <c r="BX367" i="1"/>
  <c r="BX360" i="1"/>
  <c r="BZ359" i="1"/>
  <c r="BZ360" i="1" s="1"/>
  <c r="N1920" i="1"/>
  <c r="N1921" i="1" s="1"/>
  <c r="L1921" i="1"/>
  <c r="L920" i="1"/>
  <c r="N919" i="1"/>
  <c r="N920" i="1" s="1"/>
  <c r="V548" i="1"/>
  <c r="V549" i="1" s="1"/>
  <c r="T549" i="1"/>
  <c r="BT962" i="1"/>
  <c r="BV961" i="1"/>
  <c r="BV962" i="1" s="1"/>
  <c r="BB1430" i="1"/>
  <c r="BB1431" i="1" s="1"/>
  <c r="AZ1431" i="1"/>
  <c r="L1046" i="1"/>
  <c r="N1045" i="1"/>
  <c r="N1046" i="1" s="1"/>
  <c r="BZ1542" i="1"/>
  <c r="BZ1543" i="1" s="1"/>
  <c r="BX1543" i="1"/>
  <c r="BX1011" i="1"/>
  <c r="BZ1010" i="1"/>
  <c r="BZ1011" i="1" s="1"/>
  <c r="Z744" i="1"/>
  <c r="Z745" i="1" s="1"/>
  <c r="X745" i="1"/>
  <c r="BL1095" i="1"/>
  <c r="BN1094" i="1"/>
  <c r="BN1095" i="1" s="1"/>
  <c r="AZ304" i="1"/>
  <c r="BB303" i="1"/>
  <c r="BB304" i="1" s="1"/>
  <c r="BN1738" i="1"/>
  <c r="BN1739" i="1" s="1"/>
  <c r="BL1739" i="1"/>
  <c r="BR1346" i="1"/>
  <c r="BR1347" i="1" s="1"/>
  <c r="BP1347" i="1"/>
  <c r="CH562" i="1"/>
  <c r="CH563" i="1" s="1"/>
  <c r="CF563" i="1"/>
  <c r="BT1018" i="1"/>
  <c r="BV1017" i="1"/>
  <c r="BV1018" i="1" s="1"/>
  <c r="BJ660" i="1"/>
  <c r="BJ661" i="1" s="1"/>
  <c r="BH661" i="1"/>
  <c r="BN471" i="1"/>
  <c r="BN472" i="1" s="1"/>
  <c r="BL472" i="1"/>
  <c r="BT1473" i="1"/>
  <c r="BV1472" i="1"/>
  <c r="BV1473" i="1" s="1"/>
  <c r="BN1059" i="1"/>
  <c r="BN1060" i="1" s="1"/>
  <c r="BL1060" i="1"/>
  <c r="BR492" i="1"/>
  <c r="BR493" i="1" s="1"/>
  <c r="BP493" i="1"/>
  <c r="AT401" i="1"/>
  <c r="AT402" i="1" s="1"/>
  <c r="AR402" i="1"/>
  <c r="R401" i="1"/>
  <c r="R402" i="1" s="1"/>
  <c r="P402" i="1"/>
  <c r="BJ863" i="1"/>
  <c r="BJ864" i="1" s="1"/>
  <c r="BH864" i="1"/>
  <c r="BF1136" i="1"/>
  <c r="BF1137" i="1" s="1"/>
  <c r="BD1137" i="1"/>
  <c r="P1284" i="1"/>
  <c r="R1283" i="1"/>
  <c r="R1284" i="1" s="1"/>
  <c r="BD1046" i="1"/>
  <c r="BF1045" i="1"/>
  <c r="BF1046" i="1" s="1"/>
  <c r="BN1234" i="1"/>
  <c r="BN1235" i="1" s="1"/>
  <c r="BL1235" i="1"/>
  <c r="BT325" i="1"/>
  <c r="BV324" i="1"/>
  <c r="BV325" i="1" s="1"/>
  <c r="BV1101" i="1"/>
  <c r="BV1102" i="1" s="1"/>
  <c r="BT1102" i="1"/>
  <c r="T1235" i="1"/>
  <c r="V1234" i="1"/>
  <c r="V1235" i="1" s="1"/>
  <c r="BD696" i="1"/>
  <c r="BF695" i="1"/>
  <c r="BF696" i="1" s="1"/>
  <c r="BZ835" i="1"/>
  <c r="BZ836" i="1" s="1"/>
  <c r="BX836" i="1"/>
  <c r="AJ990" i="1"/>
  <c r="AL989" i="1"/>
  <c r="AL990" i="1" s="1"/>
  <c r="BN625" i="1"/>
  <c r="BN626" i="1" s="1"/>
  <c r="BL626" i="1"/>
  <c r="BZ646" i="1"/>
  <c r="BZ647" i="1" s="1"/>
  <c r="BX647" i="1"/>
  <c r="BJ996" i="1"/>
  <c r="BJ997" i="1" s="1"/>
  <c r="BH997" i="1"/>
  <c r="J1017" i="1"/>
  <c r="J1018" i="1" s="1"/>
  <c r="H1018" i="1"/>
  <c r="BJ1647" i="1"/>
  <c r="BJ1648" i="1" s="1"/>
  <c r="BH1648" i="1"/>
  <c r="BN408" i="1"/>
  <c r="BN409" i="1" s="1"/>
  <c r="BL409" i="1"/>
  <c r="BN569" i="1"/>
  <c r="BN570" i="1" s="1"/>
  <c r="BL570" i="1"/>
  <c r="P1011" i="1"/>
  <c r="R1010" i="1"/>
  <c r="R1011" i="1" s="1"/>
  <c r="CF1550" i="1"/>
  <c r="CH1549" i="1"/>
  <c r="CH1550" i="1" s="1"/>
  <c r="P1046" i="1"/>
  <c r="R1045" i="1"/>
  <c r="R1046" i="1" s="1"/>
  <c r="BZ695" i="1"/>
  <c r="BZ696" i="1" s="1"/>
  <c r="BX696" i="1"/>
  <c r="CH345" i="1"/>
  <c r="CH346" i="1" s="1"/>
  <c r="CF346" i="1"/>
  <c r="BL1053" i="1"/>
  <c r="BN1052" i="1"/>
  <c r="BN1053" i="1" s="1"/>
  <c r="CH401" i="1"/>
  <c r="CH402" i="1" s="1"/>
  <c r="CF402" i="1"/>
  <c r="R968" i="1"/>
  <c r="R969" i="1" s="1"/>
  <c r="P969" i="1"/>
  <c r="CB458" i="1"/>
  <c r="CD457" i="1"/>
  <c r="CD458" i="1" s="1"/>
  <c r="BH934" i="1"/>
  <c r="BJ933" i="1"/>
  <c r="BJ934" i="1" s="1"/>
  <c r="BT388" i="1"/>
  <c r="BV387" i="1"/>
  <c r="BV388" i="1" s="1"/>
  <c r="N926" i="1"/>
  <c r="N927" i="1" s="1"/>
  <c r="L927" i="1"/>
  <c r="AR2159" i="1"/>
  <c r="AT2158" i="1"/>
  <c r="AT2159" i="1" s="1"/>
  <c r="AR1249" i="1"/>
  <c r="AT1248" i="1"/>
  <c r="AT1249" i="1" s="1"/>
  <c r="BN1486" i="1"/>
  <c r="BN1487" i="1" s="1"/>
  <c r="BL1487" i="1"/>
  <c r="BJ758" i="1"/>
  <c r="BJ759" i="1" s="1"/>
  <c r="BH759" i="1"/>
  <c r="AT751" i="1"/>
  <c r="AT752" i="1" s="1"/>
  <c r="AR752" i="1"/>
  <c r="BJ1612" i="1"/>
  <c r="BJ1613" i="1" s="1"/>
  <c r="BH1613" i="1"/>
  <c r="BL1179" i="1"/>
  <c r="BN1178" i="1"/>
  <c r="BN1179" i="1" s="1"/>
  <c r="CH1878" i="1"/>
  <c r="CH1879" i="1" s="1"/>
  <c r="CF1879" i="1"/>
  <c r="Z933" i="1"/>
  <c r="Z934" i="1" s="1"/>
  <c r="X934" i="1"/>
  <c r="X955" i="1"/>
  <c r="Z954" i="1"/>
  <c r="Z955" i="1" s="1"/>
  <c r="BN450" i="1"/>
  <c r="BN451" i="1" s="1"/>
  <c r="BL451" i="1"/>
  <c r="BR954" i="1"/>
  <c r="BR955" i="1" s="1"/>
  <c r="BP955" i="1"/>
  <c r="CF906" i="1"/>
  <c r="CH905" i="1"/>
  <c r="CH906" i="1" s="1"/>
  <c r="BL507" i="1"/>
  <c r="BN506" i="1"/>
  <c r="BN507" i="1" s="1"/>
  <c r="AT807" i="1"/>
  <c r="AT808" i="1" s="1"/>
  <c r="AR808" i="1"/>
  <c r="AR1438" i="1"/>
  <c r="AT1437" i="1"/>
  <c r="AT1438" i="1" s="1"/>
  <c r="BP1025" i="1"/>
  <c r="BR1024" i="1"/>
  <c r="BR1025" i="1" s="1"/>
  <c r="CB626" i="1"/>
  <c r="CD625" i="1"/>
  <c r="CD626" i="1" s="1"/>
  <c r="CB339" i="1"/>
  <c r="CD338" i="1"/>
  <c r="CD339" i="1" s="1"/>
  <c r="BT528" i="1"/>
  <c r="BV527" i="1"/>
  <c r="BV528" i="1" s="1"/>
  <c r="BZ1234" i="1"/>
  <c r="BZ1235" i="1" s="1"/>
  <c r="BX1235" i="1"/>
  <c r="BN863" i="1"/>
  <c r="BN864" i="1" s="1"/>
  <c r="BL864" i="1"/>
  <c r="BF1409" i="1"/>
  <c r="BF1410" i="1" s="1"/>
  <c r="BD1410" i="1"/>
  <c r="BV275" i="1"/>
  <c r="BV276" i="1" s="1"/>
  <c r="BT276" i="1"/>
  <c r="BF1297" i="1"/>
  <c r="BF1298" i="1" s="1"/>
  <c r="BD1298" i="1"/>
  <c r="BX1221" i="1"/>
  <c r="BZ1220" i="1"/>
  <c r="BZ1221" i="1" s="1"/>
  <c r="CH443" i="1"/>
  <c r="CH444" i="1" s="1"/>
  <c r="CF444" i="1"/>
  <c r="AR1298" i="1"/>
  <c r="AT1297" i="1"/>
  <c r="AT1298" i="1" s="1"/>
  <c r="BZ345" i="1"/>
  <c r="BZ346" i="1" s="1"/>
  <c r="BX346" i="1"/>
  <c r="BT1179" i="1"/>
  <c r="BV1178" i="1"/>
  <c r="BV1179" i="1" s="1"/>
  <c r="V1052" i="1"/>
  <c r="V1053" i="1" s="1"/>
  <c r="T1053" i="1"/>
  <c r="AT1143" i="1"/>
  <c r="AT1144" i="1" s="1"/>
  <c r="AR1144" i="1"/>
  <c r="AL1080" i="1"/>
  <c r="AL1081" i="1" s="1"/>
  <c r="AJ1081" i="1"/>
  <c r="CF948" i="1"/>
  <c r="CH947" i="1"/>
  <c r="CH948" i="1" s="1"/>
  <c r="AL912" i="1"/>
  <c r="AL913" i="1" s="1"/>
  <c r="AJ913" i="1"/>
  <c r="AX926" i="1"/>
  <c r="AX927" i="1" s="1"/>
  <c r="AV927" i="1"/>
  <c r="BN877" i="1"/>
  <c r="BN878" i="1" s="1"/>
  <c r="BL878" i="1"/>
  <c r="N975" i="1"/>
  <c r="N976" i="1" s="1"/>
  <c r="L976" i="1"/>
  <c r="X500" i="1"/>
  <c r="Z499" i="1"/>
  <c r="Z500" i="1" s="1"/>
  <c r="V450" i="1"/>
  <c r="V451" i="1" s="1"/>
  <c r="T451" i="1"/>
  <c r="BZ317" i="1"/>
  <c r="BZ318" i="1" s="1"/>
  <c r="BX318" i="1"/>
  <c r="AJ997" i="1"/>
  <c r="AL996" i="1"/>
  <c r="AL997" i="1" s="1"/>
  <c r="AL842" i="1"/>
  <c r="AL843" i="1" s="1"/>
  <c r="AJ843" i="1"/>
  <c r="BL682" i="1"/>
  <c r="BN681" i="1"/>
  <c r="BN682" i="1" s="1"/>
  <c r="BP941" i="1"/>
  <c r="BR940" i="1"/>
  <c r="BR941" i="1" s="1"/>
  <c r="BT948" i="1"/>
  <c r="BV947" i="1"/>
  <c r="BV948" i="1" s="1"/>
  <c r="AZ899" i="1"/>
  <c r="BB898" i="1"/>
  <c r="BB899" i="1" s="1"/>
  <c r="AF941" i="1"/>
  <c r="AH940" i="1"/>
  <c r="AH941" i="1" s="1"/>
  <c r="BR597" i="1"/>
  <c r="BR598" i="1" s="1"/>
  <c r="BP598" i="1"/>
  <c r="T2600" i="1"/>
  <c r="V2599" i="1"/>
  <c r="V2600" i="1" s="1"/>
  <c r="BB1101" i="1"/>
  <c r="BB1102" i="1" s="1"/>
  <c r="AZ1102" i="1"/>
  <c r="CD716" i="1"/>
  <c r="CD717" i="1" s="1"/>
  <c r="CB717" i="1"/>
  <c r="BH794" i="1"/>
  <c r="BJ793" i="1"/>
  <c r="BJ794" i="1" s="1"/>
  <c r="AV437" i="1"/>
  <c r="AX436" i="1"/>
  <c r="AX437" i="1" s="1"/>
  <c r="CB598" i="1"/>
  <c r="CD597" i="1"/>
  <c r="CD598" i="1" s="1"/>
  <c r="AR1102" i="1"/>
  <c r="AT1101" i="1"/>
  <c r="AT1102" i="1" s="1"/>
  <c r="BR975" i="1"/>
  <c r="BR976" i="1" s="1"/>
  <c r="BP976" i="1"/>
  <c r="CD947" i="1"/>
  <c r="CD948" i="1" s="1"/>
  <c r="CB948" i="1"/>
  <c r="T1137" i="1"/>
  <c r="V1136" i="1"/>
  <c r="V1137" i="1" s="1"/>
  <c r="CB906" i="1"/>
  <c r="CD905" i="1"/>
  <c r="CD906" i="1" s="1"/>
  <c r="AR1193" i="1"/>
  <c r="AT1192" i="1"/>
  <c r="AT1193" i="1" s="1"/>
  <c r="BZ485" i="1"/>
  <c r="BZ486" i="1" s="1"/>
  <c r="BX486" i="1"/>
  <c r="P997" i="1"/>
  <c r="R996" i="1"/>
  <c r="R997" i="1" s="1"/>
  <c r="AJ1186" i="1"/>
  <c r="AL1185" i="1"/>
  <c r="AL1186" i="1" s="1"/>
  <c r="BL388" i="1"/>
  <c r="BN387" i="1"/>
  <c r="BN388" i="1" s="1"/>
  <c r="BT1263" i="1"/>
  <c r="BV1262" i="1"/>
  <c r="BV1263" i="1" s="1"/>
  <c r="AT2606" i="1"/>
  <c r="AT2607" i="1" s="1"/>
  <c r="AR2607" i="1"/>
  <c r="BJ1192" i="1"/>
  <c r="BJ1193" i="1" s="1"/>
  <c r="BH1193" i="1"/>
  <c r="Z989" i="1"/>
  <c r="Z990" i="1" s="1"/>
  <c r="X990" i="1"/>
  <c r="BT2607" i="1"/>
  <c r="BV2606" i="1"/>
  <c r="BV2607" i="1" s="1"/>
  <c r="AN1235" i="1"/>
  <c r="AP1234" i="1"/>
  <c r="AP1235" i="1" s="1"/>
  <c r="X1137" i="1"/>
  <c r="Z1136" i="1"/>
  <c r="Z1137" i="1" s="1"/>
  <c r="BR324" i="1"/>
  <c r="BR325" i="1" s="1"/>
  <c r="BP325" i="1"/>
  <c r="CD1367" i="1"/>
  <c r="CD1368" i="1" s="1"/>
  <c r="CB1368" i="1"/>
  <c r="BT801" i="1"/>
  <c r="BV800" i="1"/>
  <c r="BV801" i="1" s="1"/>
  <c r="BV429" i="1"/>
  <c r="BV430" i="1" s="1"/>
  <c r="BT430" i="1"/>
  <c r="AV353" i="1"/>
  <c r="AX352" i="1"/>
  <c r="AX353" i="1" s="1"/>
  <c r="AH2606" i="1"/>
  <c r="AH2607" i="1" s="1"/>
  <c r="AF2607" i="1"/>
  <c r="AZ1200" i="1"/>
  <c r="BB1199" i="1"/>
  <c r="BB1200" i="1" s="1"/>
  <c r="BV898" i="1"/>
  <c r="BV899" i="1" s="1"/>
  <c r="BT899" i="1"/>
  <c r="L1123" i="1"/>
  <c r="N1122" i="1"/>
  <c r="N1123" i="1" s="1"/>
  <c r="CF752" i="1"/>
  <c r="CH751" i="1"/>
  <c r="CH752" i="1" s="1"/>
  <c r="BZ968" i="1"/>
  <c r="BZ969" i="1" s="1"/>
  <c r="BX969" i="1"/>
  <c r="BL1046" i="1"/>
  <c r="BN1045" i="1"/>
  <c r="BN1046" i="1" s="1"/>
  <c r="V996" i="1"/>
  <c r="V997" i="1" s="1"/>
  <c r="T997" i="1"/>
  <c r="CB1109" i="1"/>
  <c r="CD1108" i="1"/>
  <c r="CD1109" i="1" s="1"/>
  <c r="CB619" i="1"/>
  <c r="CD618" i="1"/>
  <c r="CD619" i="1" s="1"/>
  <c r="BZ443" i="1"/>
  <c r="BZ444" i="1" s="1"/>
  <c r="BX444" i="1"/>
  <c r="BP283" i="1"/>
  <c r="BR282" i="1"/>
  <c r="BR283" i="1" s="1"/>
  <c r="BZ989" i="1"/>
  <c r="BZ990" i="1" s="1"/>
  <c r="BX990" i="1"/>
  <c r="BT1130" i="1"/>
  <c r="BV1129" i="1"/>
  <c r="BV1130" i="1" s="1"/>
  <c r="BR1773" i="1"/>
  <c r="BR1774" i="1" s="1"/>
  <c r="BP1774" i="1"/>
  <c r="CB850" i="1"/>
  <c r="CD849" i="1"/>
  <c r="CD850" i="1" s="1"/>
  <c r="CD751" i="1"/>
  <c r="CD752" i="1" s="1"/>
  <c r="CB752" i="1"/>
  <c r="BL1207" i="1"/>
  <c r="BN1206" i="1"/>
  <c r="BN1207" i="1" s="1"/>
  <c r="L843" i="1"/>
  <c r="N842" i="1"/>
  <c r="N843" i="1" s="1"/>
  <c r="BX500" i="1"/>
  <c r="BZ499" i="1"/>
  <c r="BZ500" i="1" s="1"/>
  <c r="X962" i="1"/>
  <c r="Z961" i="1"/>
  <c r="Z962" i="1" s="1"/>
  <c r="AV1130" i="1"/>
  <c r="AX1129" i="1"/>
  <c r="AX1130" i="1" s="1"/>
  <c r="CB1004" i="1"/>
  <c r="CD1003" i="1"/>
  <c r="CD1004" i="1" s="1"/>
  <c r="AX695" i="1"/>
  <c r="AX696" i="1" s="1"/>
  <c r="AV696" i="1"/>
  <c r="BV1276" i="1"/>
  <c r="BV1277" i="1" s="1"/>
  <c r="BT1277" i="1"/>
  <c r="AP793" i="1"/>
  <c r="AP794" i="1" s="1"/>
  <c r="AN794" i="1"/>
  <c r="AR1354" i="1"/>
  <c r="AT1353" i="1"/>
  <c r="AT1354" i="1" s="1"/>
  <c r="H1004" i="1"/>
  <c r="J1003" i="1"/>
  <c r="J1004" i="1" s="1"/>
  <c r="CF1704" i="1"/>
  <c r="CH1703" i="1"/>
  <c r="CH1704" i="1" s="1"/>
  <c r="AV934" i="1"/>
  <c r="AX933" i="1"/>
  <c r="AX934" i="1" s="1"/>
  <c r="CH1010" i="1"/>
  <c r="CH1011" i="1" s="1"/>
  <c r="CF1011" i="1"/>
  <c r="CB1438" i="1"/>
  <c r="CD1437" i="1"/>
  <c r="CD1438" i="1" s="1"/>
  <c r="AB920" i="1"/>
  <c r="AD919" i="1"/>
  <c r="AD920" i="1" s="1"/>
  <c r="T1004" i="1"/>
  <c r="V1003" i="1"/>
  <c r="V1004" i="1" s="1"/>
  <c r="CD632" i="1"/>
  <c r="CD633" i="1" s="1"/>
  <c r="CB633" i="1"/>
  <c r="BJ779" i="1"/>
  <c r="BJ780" i="1" s="1"/>
  <c r="BH780" i="1"/>
  <c r="BX1214" i="1"/>
  <c r="BZ1213" i="1"/>
  <c r="BZ1214" i="1" s="1"/>
  <c r="BF1010" i="1"/>
  <c r="BF1011" i="1" s="1"/>
  <c r="BD1011" i="1"/>
  <c r="BH304" i="1"/>
  <c r="BJ303" i="1"/>
  <c r="BJ304" i="1" s="1"/>
  <c r="BX822" i="1"/>
  <c r="BZ821" i="1"/>
  <c r="BZ822" i="1" s="1"/>
  <c r="CF1865" i="1"/>
  <c r="CH1864" i="1"/>
  <c r="CH1865" i="1" s="1"/>
  <c r="BZ954" i="1"/>
  <c r="BZ955" i="1" s="1"/>
  <c r="BX955" i="1"/>
  <c r="BL556" i="1"/>
  <c r="BN555" i="1"/>
  <c r="BN556" i="1" s="1"/>
  <c r="BT367" i="1"/>
  <c r="BV366" i="1"/>
  <c r="BV367" i="1" s="1"/>
  <c r="BN380" i="1"/>
  <c r="BN381" i="1" s="1"/>
  <c r="BL381" i="1"/>
  <c r="AX2606" i="1"/>
  <c r="AX2607" i="1" s="1"/>
  <c r="AV2607" i="1"/>
  <c r="AZ1417" i="1"/>
  <c r="BB1416" i="1"/>
  <c r="BB1417" i="1" s="1"/>
  <c r="BV1038" i="1"/>
  <c r="BV1039" i="1" s="1"/>
  <c r="BT1039" i="1"/>
  <c r="AB647" i="1"/>
  <c r="AD646" i="1"/>
  <c r="AD647" i="1" s="1"/>
  <c r="CH1220" i="1"/>
  <c r="CH1221" i="1" s="1"/>
  <c r="CF1221" i="1"/>
  <c r="CF1095" i="1"/>
  <c r="CH1094" i="1"/>
  <c r="CH1095" i="1" s="1"/>
  <c r="BH1620" i="1"/>
  <c r="BJ1619" i="1"/>
  <c r="BJ1620" i="1" s="1"/>
  <c r="BN933" i="1"/>
  <c r="BN934" i="1" s="1"/>
  <c r="BL934" i="1"/>
  <c r="AP702" i="1"/>
  <c r="AP703" i="1" s="1"/>
  <c r="AN703" i="1"/>
  <c r="AR864" i="1"/>
  <c r="AT863" i="1"/>
  <c r="AT864" i="1" s="1"/>
  <c r="BJ1136" i="1"/>
  <c r="BJ1137" i="1" s="1"/>
  <c r="BH1137" i="1"/>
  <c r="BX479" i="1"/>
  <c r="BZ478" i="1"/>
  <c r="BZ479" i="1" s="1"/>
  <c r="J1010" i="1"/>
  <c r="J1011" i="1" s="1"/>
  <c r="H1011" i="1"/>
  <c r="AB892" i="1"/>
  <c r="AD891" i="1"/>
  <c r="AD892" i="1" s="1"/>
  <c r="J975" i="1"/>
  <c r="J976" i="1" s="1"/>
  <c r="H976" i="1"/>
  <c r="AF1039" i="1"/>
  <c r="AH1038" i="1"/>
  <c r="AH1039" i="1" s="1"/>
  <c r="BN268" i="1"/>
  <c r="BN269" i="1" s="1"/>
  <c r="BL269" i="1"/>
  <c r="T696" i="1"/>
  <c r="V695" i="1"/>
  <c r="V696" i="1" s="1"/>
  <c r="BJ1507" i="1"/>
  <c r="BJ1508" i="1" s="1"/>
  <c r="BH1508" i="1"/>
  <c r="BL717" i="1"/>
  <c r="BN716" i="1"/>
  <c r="BN717" i="1" s="1"/>
  <c r="B10" i="5"/>
  <c r="A11" i="5" s="1"/>
  <c r="R24" i="6"/>
  <c r="B9" i="4"/>
  <c r="C9" i="4" s="1"/>
  <c r="D9" i="4" s="1"/>
  <c r="E9" i="4" s="1"/>
  <c r="F9" i="4" s="1"/>
  <c r="K18" i="3"/>
  <c r="K14" i="3"/>
  <c r="B51" i="2"/>
  <c r="A52" i="2"/>
  <c r="A53" i="2" l="1"/>
  <c r="A54" i="2" s="1"/>
  <c r="B11" i="5"/>
  <c r="A12" i="5" s="1"/>
  <c r="L31" i="6"/>
  <c r="A11" i="4"/>
  <c r="B11" i="4" s="1"/>
  <c r="C11" i="4" s="1"/>
  <c r="D11" i="4" s="1"/>
  <c r="E11" i="4" s="1"/>
  <c r="F11" i="4" s="1"/>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B12" i="5" l="1"/>
  <c r="A13" i="5" s="1"/>
  <c r="M31" i="6"/>
  <c r="N31" i="6" s="1"/>
  <c r="O31" i="6" s="1"/>
  <c r="P31" i="6" s="1"/>
  <c r="Q31" i="6" s="1"/>
  <c r="R31" i="6" s="1"/>
  <c r="L33" i="6" s="1"/>
  <c r="A55" i="2"/>
  <c r="F34" i="3"/>
  <c r="T247" i="1"/>
  <c r="V109" i="1"/>
  <c r="T100" i="1"/>
  <c r="F3" i="3"/>
  <c r="V229" i="1"/>
  <c r="F46" i="3"/>
  <c r="V225" i="1"/>
  <c r="F26" i="3"/>
  <c r="V218" i="1"/>
  <c r="V141" i="1"/>
  <c r="V200" i="1"/>
  <c r="V90" i="1"/>
  <c r="U29" i="1"/>
  <c r="V132" i="1"/>
  <c r="V176" i="1"/>
  <c r="U14" i="1"/>
  <c r="V147" i="1"/>
  <c r="T121" i="1"/>
  <c r="U84" i="1"/>
  <c r="U62" i="1"/>
  <c r="V119" i="1"/>
  <c r="F18" i="3"/>
  <c r="U68" i="1"/>
  <c r="U33" i="1"/>
  <c r="F25" i="3"/>
  <c r="V116" i="1"/>
  <c r="V154" i="1"/>
  <c r="T170" i="1"/>
  <c r="V15" i="1"/>
  <c r="T128" i="1"/>
  <c r="V179" i="1"/>
  <c r="V57" i="1"/>
  <c r="V125" i="1"/>
  <c r="V68" i="1"/>
  <c r="U32" i="1"/>
  <c r="T156" i="1"/>
  <c r="V130" i="1"/>
  <c r="F12" i="3"/>
  <c r="U34" i="1"/>
  <c r="T58" i="1"/>
  <c r="V232" i="1"/>
  <c r="T240" i="1"/>
  <c r="V34" i="1"/>
  <c r="U90" i="1"/>
  <c r="F4" i="3"/>
  <c r="V151" i="1"/>
  <c r="V18" i="1"/>
  <c r="F6" i="3"/>
  <c r="U36" i="1"/>
  <c r="V158" i="1"/>
  <c r="V33" i="1"/>
  <c r="U67" i="1"/>
  <c r="V165" i="1"/>
  <c r="T142" i="1"/>
  <c r="V47" i="1"/>
  <c r="V106" i="1"/>
  <c r="V70" i="1"/>
  <c r="T114" i="1"/>
  <c r="U15" i="1"/>
  <c r="V25" i="1"/>
  <c r="U83" i="1"/>
  <c r="V84" i="1"/>
  <c r="V194" i="1"/>
  <c r="V214" i="1"/>
  <c r="V81" i="1"/>
  <c r="V159" i="1"/>
  <c r="V120" i="1"/>
  <c r="T226" i="1"/>
  <c r="V50" i="1"/>
  <c r="V239" i="1"/>
  <c r="V54" i="1"/>
  <c r="V124" i="1"/>
  <c r="F19" i="3"/>
  <c r="U78" i="1"/>
  <c r="V139" i="1"/>
  <c r="U20" i="1"/>
  <c r="V19" i="1"/>
  <c r="V111" i="1"/>
  <c r="V237" i="1"/>
  <c r="V242" i="1"/>
  <c r="V222" i="1"/>
  <c r="V133" i="1"/>
  <c r="V35" i="1"/>
  <c r="V113" i="1"/>
  <c r="V83" i="1"/>
  <c r="V223" i="1"/>
  <c r="U60" i="1"/>
  <c r="V123" i="1"/>
  <c r="U82" i="1"/>
  <c r="U42" i="1"/>
  <c r="V75" i="1"/>
  <c r="V137" i="1"/>
  <c r="V97" i="1"/>
  <c r="V46" i="1"/>
  <c r="U61" i="1"/>
  <c r="V166" i="1"/>
  <c r="V98" i="1"/>
  <c r="V12" i="1"/>
  <c r="U27" i="1"/>
  <c r="V134" i="1"/>
  <c r="V235" i="1"/>
  <c r="V174" i="1"/>
  <c r="V27" i="1"/>
  <c r="F17" i="3"/>
  <c r="V138" i="1"/>
  <c r="U25" i="1"/>
  <c r="V183" i="1"/>
  <c r="V13" i="1"/>
  <c r="V168" i="1"/>
  <c r="V88" i="1"/>
  <c r="V201" i="1"/>
  <c r="V207" i="1"/>
  <c r="V61" i="1"/>
  <c r="U70" i="1"/>
  <c r="V32" i="1"/>
  <c r="F32" i="3"/>
  <c r="F41" i="3"/>
  <c r="V216" i="1"/>
  <c r="U76" i="1"/>
  <c r="U19" i="1"/>
  <c r="V155" i="1"/>
  <c r="V246" i="1"/>
  <c r="V14" i="1"/>
  <c r="V76" i="1"/>
  <c r="F47" i="3"/>
  <c r="V96" i="1"/>
  <c r="V146" i="1"/>
  <c r="F5" i="3"/>
  <c r="V21" i="1"/>
  <c r="F20" i="3"/>
  <c r="V56" i="1"/>
  <c r="V95" i="1"/>
  <c r="V204" i="1"/>
  <c r="T177" i="1"/>
  <c r="V102" i="1"/>
  <c r="T51" i="1"/>
  <c r="F23" i="3"/>
  <c r="D14" i="3"/>
  <c r="D7" i="3"/>
  <c r="F37" i="3"/>
  <c r="D35" i="3"/>
  <c r="F16" i="3"/>
  <c r="Z31" i="2"/>
  <c r="AB37" i="2"/>
  <c r="AD49" i="2"/>
  <c r="AB42" i="2"/>
  <c r="AA44" i="2"/>
  <c r="AB30" i="2"/>
  <c r="AA45" i="2"/>
  <c r="Z38" i="2"/>
  <c r="AC23" i="2"/>
  <c r="AA36" i="2"/>
  <c r="Y32" i="2"/>
  <c r="AA28" i="2"/>
  <c r="AB41" i="2"/>
  <c r="Y23" i="2"/>
  <c r="AD28" i="2"/>
  <c r="Z48" i="2"/>
  <c r="Z39" i="2"/>
  <c r="Y42" i="2"/>
  <c r="Z36" i="2"/>
  <c r="AD38" i="2"/>
  <c r="Z30" i="2"/>
  <c r="AA47" i="2"/>
  <c r="Z26" i="2"/>
  <c r="AD39" i="2"/>
  <c r="AB26" i="2"/>
  <c r="AC51" i="2"/>
  <c r="AC30" i="2"/>
  <c r="AC31" i="2"/>
  <c r="Z34" i="2"/>
  <c r="AD25" i="2"/>
  <c r="Y43" i="2"/>
  <c r="AD24" i="2"/>
  <c r="AB29" i="2"/>
  <c r="AA32" i="2"/>
  <c r="AC37" i="2"/>
  <c r="AB48" i="2"/>
  <c r="Y24" i="2"/>
  <c r="Z40" i="2"/>
  <c r="AD34" i="2"/>
  <c r="AB44" i="2"/>
  <c r="AB51" i="2"/>
  <c r="AC34" i="2"/>
  <c r="AD50" i="2"/>
  <c r="AA43" i="2"/>
  <c r="AA42" i="2"/>
  <c r="AA24" i="2"/>
  <c r="AD43" i="2"/>
  <c r="AA27" i="2"/>
  <c r="AC29" i="2"/>
  <c r="AA51" i="2"/>
  <c r="Z23" i="2"/>
  <c r="AA46" i="2"/>
  <c r="Y45" i="2"/>
  <c r="AD33" i="2"/>
  <c r="Z43" i="2"/>
  <c r="Z52" i="2"/>
  <c r="Z33" i="2"/>
  <c r="AA50" i="2"/>
  <c r="AD27" i="2"/>
  <c r="AA33" i="2"/>
  <c r="AB33" i="2"/>
  <c r="Y30" i="2"/>
  <c r="AA30" i="2"/>
  <c r="AD26" i="2"/>
  <c r="AD52" i="2"/>
  <c r="AB50" i="2"/>
  <c r="AD37" i="2"/>
  <c r="AC44" i="2"/>
  <c r="Y49" i="2"/>
  <c r="AC42" i="2"/>
  <c r="Z45" i="2"/>
  <c r="Y48" i="2"/>
  <c r="AA26" i="2"/>
  <c r="AB38" i="2"/>
  <c r="AB40" i="2"/>
  <c r="AA38" i="2"/>
  <c r="AA37" i="2"/>
  <c r="AC35" i="2"/>
  <c r="Z47" i="2"/>
  <c r="Y29" i="2"/>
  <c r="AB36" i="2"/>
  <c r="AC28" i="2"/>
  <c r="AA52" i="2"/>
  <c r="AB45" i="2"/>
  <c r="Y25" i="2"/>
  <c r="Z51" i="2"/>
  <c r="Z28" i="2"/>
  <c r="Y35" i="2"/>
  <c r="AC24" i="2"/>
  <c r="AD35" i="2"/>
  <c r="V167" i="1"/>
  <c r="V189" i="1"/>
  <c r="V197" i="1"/>
  <c r="V91" i="1"/>
  <c r="T135" i="1"/>
  <c r="V39" i="1"/>
  <c r="V145" i="1"/>
  <c r="T198" i="1"/>
  <c r="V182" i="1"/>
  <c r="T149" i="1"/>
  <c r="F44" i="3"/>
  <c r="V117" i="1"/>
  <c r="F38" i="3"/>
  <c r="V60" i="1"/>
  <c r="V180" i="1"/>
  <c r="U85" i="1"/>
  <c r="F31" i="3"/>
  <c r="V175" i="1"/>
  <c r="V231" i="1"/>
  <c r="V49" i="1"/>
  <c r="V243" i="1"/>
  <c r="V41" i="1"/>
  <c r="V110" i="1"/>
  <c r="T205" i="1"/>
  <c r="T184" i="1"/>
  <c r="T212" i="1"/>
  <c r="V103" i="1"/>
  <c r="V127" i="1"/>
  <c r="U40" i="1"/>
  <c r="T107" i="1"/>
  <c r="T191" i="1"/>
  <c r="V211" i="1"/>
  <c r="T163" i="1"/>
  <c r="F39" i="3"/>
  <c r="V105" i="1"/>
  <c r="V42" i="1"/>
  <c r="V112" i="1"/>
  <c r="V245" i="1"/>
  <c r="V152" i="1"/>
  <c r="V64" i="1"/>
  <c r="V187" i="1"/>
  <c r="V195" i="1"/>
  <c r="V85" i="1"/>
  <c r="V28" i="1"/>
  <c r="V193" i="1"/>
  <c r="V186" i="1"/>
  <c r="U21" i="1"/>
  <c r="V161" i="1"/>
  <c r="U18" i="1"/>
  <c r="U43" i="1"/>
  <c r="V144" i="1"/>
  <c r="F48" i="3"/>
  <c r="V77" i="1"/>
  <c r="V36" i="1"/>
  <c r="V238" i="1"/>
  <c r="U91" i="1"/>
  <c r="U77" i="1"/>
  <c r="T233" i="1"/>
  <c r="U88" i="1"/>
  <c r="F10" i="3"/>
  <c r="U64" i="1"/>
  <c r="V217" i="1"/>
  <c r="V126" i="1"/>
  <c r="V40" i="1"/>
  <c r="V62" i="1"/>
  <c r="V153" i="1"/>
  <c r="V99" i="1"/>
  <c r="U35" i="1"/>
  <c r="U11" i="1"/>
  <c r="V172" i="1"/>
  <c r="F13" i="3"/>
  <c r="V48" i="1"/>
  <c r="V224" i="1"/>
  <c r="U69" i="1"/>
  <c r="V202" i="1"/>
  <c r="F45" i="3"/>
  <c r="F24" i="3"/>
  <c r="F33" i="3"/>
  <c r="V230" i="1"/>
  <c r="V118" i="1"/>
  <c r="V148" i="1"/>
  <c r="F40" i="3"/>
  <c r="V29" i="1"/>
  <c r="V228" i="1"/>
  <c r="V208" i="1"/>
  <c r="F11" i="3"/>
  <c r="V104" i="1"/>
  <c r="D49" i="3"/>
  <c r="V69" i="1"/>
  <c r="V236" i="1"/>
  <c r="V221" i="1"/>
  <c r="V169" i="1"/>
  <c r="V53" i="1"/>
  <c r="V92" i="1"/>
  <c r="V78" i="1"/>
  <c r="U92" i="1"/>
  <c r="U26" i="1"/>
  <c r="V22" i="1"/>
  <c r="V210" i="1"/>
  <c r="V74" i="1"/>
  <c r="T219" i="1"/>
  <c r="V190" i="1"/>
  <c r="V209" i="1"/>
  <c r="U28" i="1"/>
  <c r="V67" i="1"/>
  <c r="V71" i="1"/>
  <c r="F27" i="3"/>
  <c r="U63" i="1"/>
  <c r="U74" i="1"/>
  <c r="V43" i="1"/>
  <c r="V131" i="1"/>
  <c r="V89" i="1"/>
  <c r="U12" i="1"/>
  <c r="V55" i="1"/>
  <c r="V11" i="1"/>
  <c r="U89" i="1"/>
  <c r="V162" i="1"/>
  <c r="V20" i="1"/>
  <c r="V215" i="1"/>
  <c r="U22" i="1"/>
  <c r="V244" i="1"/>
  <c r="U13" i="1"/>
  <c r="V82" i="1"/>
  <c r="U41" i="1"/>
  <c r="U81" i="1"/>
  <c r="V181" i="1"/>
  <c r="V196" i="1"/>
  <c r="U71" i="1"/>
  <c r="V26" i="1"/>
  <c r="U75" i="1"/>
  <c r="V203" i="1"/>
  <c r="V173" i="1"/>
  <c r="V63" i="1"/>
  <c r="V160" i="1"/>
  <c r="U39" i="1"/>
  <c r="V188" i="1"/>
  <c r="V140" i="1"/>
  <c r="D28" i="3"/>
  <c r="F9" i="3"/>
  <c r="F2" i="3"/>
  <c r="D42" i="3"/>
  <c r="F30" i="3"/>
  <c r="D21" i="3"/>
  <c r="Z42" i="2"/>
  <c r="AD42" i="2"/>
  <c r="AA34" i="2"/>
  <c r="AD29" i="2"/>
  <c r="Y39" i="2"/>
  <c r="Y40" i="2"/>
  <c r="AC25" i="2"/>
  <c r="AC46" i="2"/>
  <c r="Y38" i="2"/>
  <c r="AB43" i="2"/>
  <c r="Z50" i="2"/>
  <c r="Y37" i="2"/>
  <c r="AD51" i="2"/>
  <c r="AC33" i="2"/>
  <c r="AC27" i="2"/>
  <c r="Y47" i="2"/>
  <c r="AC40" i="2"/>
  <c r="AA41" i="2"/>
  <c r="AA35" i="2"/>
  <c r="Z37" i="2"/>
  <c r="AC26" i="2"/>
  <c r="AA23" i="2"/>
  <c r="AB49" i="2"/>
  <c r="AC36" i="2"/>
  <c r="AC38" i="2"/>
  <c r="AB25" i="2"/>
  <c r="Z32" i="2"/>
  <c r="AD46" i="2"/>
  <c r="AB24" i="2"/>
  <c r="Z25" i="2"/>
  <c r="AB31" i="2"/>
  <c r="AB23" i="2"/>
  <c r="AD32" i="2"/>
  <c r="AB46" i="2"/>
  <c r="AA49" i="2"/>
  <c r="AC32" i="2"/>
  <c r="AC39" i="2"/>
  <c r="AD47" i="2"/>
  <c r="Y27" i="2"/>
  <c r="Z46" i="2"/>
  <c r="Y33" i="2"/>
  <c r="Y28" i="2"/>
  <c r="Y52" i="2"/>
  <c r="Z49" i="2"/>
  <c r="AB52" i="2"/>
  <c r="AA25" i="2"/>
  <c r="Z27" i="2"/>
  <c r="AD23" i="2"/>
  <c r="Y41" i="2"/>
  <c r="Y31" i="2"/>
  <c r="AD40" i="2"/>
  <c r="Y36" i="2"/>
  <c r="AA29" i="2"/>
  <c r="AC43" i="2"/>
  <c r="AC47" i="2"/>
  <c r="AA31" i="2"/>
  <c r="AD45" i="2"/>
  <c r="AD44" i="2"/>
  <c r="AC45" i="2"/>
  <c r="AC48" i="2"/>
  <c r="AA39" i="2"/>
  <c r="Z24" i="2"/>
  <c r="AD30" i="2"/>
  <c r="Y26" i="2"/>
  <c r="Y34" i="2"/>
  <c r="AB47" i="2"/>
  <c r="AD48" i="2"/>
  <c r="AB39" i="2"/>
  <c r="AC41" i="2"/>
  <c r="AC52" i="2"/>
  <c r="AB27" i="2"/>
  <c r="AC50" i="2"/>
  <c r="Y51" i="2"/>
  <c r="Z41" i="2"/>
  <c r="AB28" i="2"/>
  <c r="AA48" i="2"/>
  <c r="Z44" i="2"/>
  <c r="AD41" i="2"/>
  <c r="Y50" i="2"/>
  <c r="Y46" i="2"/>
  <c r="AB35" i="2"/>
  <c r="AD36" i="2"/>
  <c r="AB32" i="2"/>
  <c r="AB34" i="2"/>
  <c r="AD31" i="2"/>
  <c r="AA40" i="2"/>
  <c r="Y44" i="2"/>
  <c r="Z29" i="2"/>
  <c r="AC49" i="2"/>
  <c r="Z35" i="2"/>
  <c r="B13" i="5" l="1"/>
  <c r="A14" i="5" s="1"/>
  <c r="AB15" i="2"/>
  <c r="AB16" i="2" s="1"/>
  <c r="M33" i="6"/>
  <c r="N33" i="6" s="1"/>
  <c r="O33" i="6" s="1"/>
  <c r="P33" i="6" s="1"/>
  <c r="Q33" i="6" s="1"/>
  <c r="R33" i="6" s="1"/>
  <c r="L35" i="6" s="1"/>
  <c r="T45" i="1"/>
  <c r="T80" i="1"/>
  <c r="T24" i="1"/>
  <c r="T31" i="1"/>
  <c r="T94" i="1"/>
  <c r="T17" i="1"/>
  <c r="T87" i="1"/>
  <c r="T38" i="1"/>
  <c r="T73" i="1"/>
  <c r="T66" i="1"/>
  <c r="V93" i="1"/>
  <c r="V94" i="1" s="1"/>
  <c r="V16" i="1"/>
  <c r="V17" i="1" s="1"/>
  <c r="V86" i="1"/>
  <c r="V87" i="1" s="1"/>
  <c r="V37" i="1"/>
  <c r="V38" i="1" s="1"/>
  <c r="V79" i="1"/>
  <c r="V80" i="1" s="1"/>
  <c r="V72" i="1"/>
  <c r="V73" i="1" s="1"/>
  <c r="V65" i="1"/>
  <c r="V66" i="1" s="1"/>
  <c r="V30" i="1"/>
  <c r="V31" i="1" s="1"/>
  <c r="V23" i="1"/>
  <c r="V24" i="1" s="1"/>
  <c r="V44" i="1"/>
  <c r="V45" i="1" s="1"/>
  <c r="C3" i="2"/>
  <c r="N1" i="3"/>
  <c r="N2" i="3" s="1"/>
  <c r="B3" i="2"/>
  <c r="A56" i="2"/>
  <c r="Q25" i="6"/>
  <c r="R25" i="6"/>
  <c r="U148" i="1"/>
  <c r="U144" i="1"/>
  <c r="U124" i="1"/>
  <c r="U154" i="1"/>
  <c r="U202" i="1"/>
  <c r="U111" i="1"/>
  <c r="E47" i="3"/>
  <c r="U97" i="1"/>
  <c r="U230" i="1"/>
  <c r="U181" i="1"/>
  <c r="U223" i="1"/>
  <c r="U113" i="1"/>
  <c r="U244" i="1"/>
  <c r="U133" i="1"/>
  <c r="U243" i="1"/>
  <c r="U123" i="1"/>
  <c r="U98" i="1"/>
  <c r="E46" i="3"/>
  <c r="U235" i="1"/>
  <c r="U221" i="1"/>
  <c r="U109" i="1"/>
  <c r="U188" i="1"/>
  <c r="U232" i="1"/>
  <c r="U104" i="1"/>
  <c r="U159" i="1"/>
  <c r="U55" i="1"/>
  <c r="U141" i="1"/>
  <c r="U168" i="1"/>
  <c r="U48" i="1"/>
  <c r="U207" i="1"/>
  <c r="U147" i="1"/>
  <c r="E45" i="3"/>
  <c r="U47" i="1"/>
  <c r="U118" i="1"/>
  <c r="U105" i="1"/>
  <c r="U214" i="1"/>
  <c r="U187" i="1"/>
  <c r="U231" i="1"/>
  <c r="U246" i="1"/>
  <c r="U224" i="1"/>
  <c r="U46" i="1"/>
  <c r="U132" i="1"/>
  <c r="U117" i="1"/>
  <c r="U237" i="1"/>
  <c r="U99" i="1"/>
  <c r="U201" i="1"/>
  <c r="U127" i="1"/>
  <c r="U153" i="1"/>
  <c r="U229" i="1"/>
  <c r="U49" i="1"/>
  <c r="U245" i="1"/>
  <c r="U225" i="1"/>
  <c r="U216" i="1"/>
  <c r="U218" i="1"/>
  <c r="U197" i="1"/>
  <c r="U146" i="1"/>
  <c r="U189" i="1"/>
  <c r="U228" i="1"/>
  <c r="U158" i="1"/>
  <c r="U194" i="1"/>
  <c r="U151" i="1"/>
  <c r="U106" i="1"/>
  <c r="E24" i="3"/>
  <c r="E26" i="3"/>
  <c r="E23" i="3"/>
  <c r="E9" i="3"/>
  <c r="E13" i="3"/>
  <c r="E2" i="3"/>
  <c r="E4" i="3"/>
  <c r="E5" i="3"/>
  <c r="E41" i="3"/>
  <c r="E38" i="3"/>
  <c r="E30" i="3"/>
  <c r="E33" i="3"/>
  <c r="E32" i="3"/>
  <c r="E19" i="3"/>
  <c r="E18" i="3"/>
  <c r="U179" i="1"/>
  <c r="U210" i="1"/>
  <c r="U119" i="1"/>
  <c r="U161" i="1"/>
  <c r="U139" i="1"/>
  <c r="U162" i="1"/>
  <c r="U126" i="1"/>
  <c r="U169" i="1"/>
  <c r="U120" i="1"/>
  <c r="U215" i="1"/>
  <c r="U174" i="1"/>
  <c r="U176" i="1"/>
  <c r="U172" i="1"/>
  <c r="U166" i="1"/>
  <c r="U116" i="1"/>
  <c r="U182" i="1"/>
  <c r="U96" i="1"/>
  <c r="U140" i="1"/>
  <c r="U165" i="1"/>
  <c r="U239" i="1"/>
  <c r="U173" i="1"/>
  <c r="U211" i="1"/>
  <c r="U160" i="1"/>
  <c r="U204" i="1"/>
  <c r="U112" i="1"/>
  <c r="U145" i="1"/>
  <c r="U209" i="1"/>
  <c r="U131" i="1"/>
  <c r="U125" i="1"/>
  <c r="U195" i="1"/>
  <c r="E48" i="3"/>
  <c r="U242" i="1"/>
  <c r="U236" i="1"/>
  <c r="U56" i="1"/>
  <c r="U110" i="1"/>
  <c r="U102" i="1"/>
  <c r="U180" i="1"/>
  <c r="U183" i="1"/>
  <c r="U54" i="1"/>
  <c r="U152" i="1"/>
  <c r="E25" i="3"/>
  <c r="E12" i="3"/>
  <c r="E11" i="3"/>
  <c r="E6" i="3"/>
  <c r="E37" i="3"/>
  <c r="E34" i="3"/>
  <c r="E17" i="3"/>
  <c r="E20" i="3"/>
  <c r="U103" i="1"/>
  <c r="U238" i="1"/>
  <c r="U130" i="1"/>
  <c r="U217" i="1"/>
  <c r="U167" i="1"/>
  <c r="U175" i="1"/>
  <c r="U95" i="1"/>
  <c r="U193" i="1"/>
  <c r="U190" i="1"/>
  <c r="E44" i="3"/>
  <c r="U203" i="1"/>
  <c r="U200" i="1"/>
  <c r="U208" i="1"/>
  <c r="U196" i="1"/>
  <c r="U155" i="1"/>
  <c r="U50" i="1"/>
  <c r="U222" i="1"/>
  <c r="U134" i="1"/>
  <c r="U138" i="1"/>
  <c r="U186" i="1"/>
  <c r="U137" i="1"/>
  <c r="U53" i="1"/>
  <c r="U57" i="1"/>
  <c r="E27" i="3"/>
  <c r="E10" i="3"/>
  <c r="E3" i="3"/>
  <c r="E39" i="3"/>
  <c r="E40" i="3"/>
  <c r="E31" i="3"/>
  <c r="E16" i="3"/>
  <c r="B14" i="5" l="1"/>
  <c r="A15" i="5" s="1"/>
  <c r="M35" i="6"/>
  <c r="R11" i="6"/>
  <c r="R3" i="6"/>
  <c r="Q3" i="6"/>
  <c r="R5" i="6"/>
  <c r="N5" i="6"/>
  <c r="P5" i="6"/>
  <c r="Q5" i="6"/>
  <c r="M5" i="6"/>
  <c r="O5" i="6"/>
  <c r="L5" i="6"/>
  <c r="R7" i="6"/>
  <c r="N7" i="6"/>
  <c r="Q7" i="6"/>
  <c r="M7" i="6"/>
  <c r="L7" i="6"/>
  <c r="O7" i="6"/>
  <c r="P7" i="6"/>
  <c r="Q9" i="6"/>
  <c r="M9" i="6"/>
  <c r="P9" i="6"/>
  <c r="L9" i="6"/>
  <c r="O9" i="6"/>
  <c r="R9" i="6"/>
  <c r="N9" i="6"/>
  <c r="O11" i="6"/>
  <c r="N11" i="6"/>
  <c r="Q11" i="6"/>
  <c r="M11" i="6"/>
  <c r="P11" i="6"/>
  <c r="L11" i="6"/>
  <c r="T101" i="1"/>
  <c r="T185" i="1"/>
  <c r="T206" i="1"/>
  <c r="T241" i="1"/>
  <c r="T59" i="1"/>
  <c r="T171" i="1"/>
  <c r="T52" i="1"/>
  <c r="T136" i="1"/>
  <c r="T213" i="1"/>
  <c r="T192" i="1"/>
  <c r="T164" i="1"/>
  <c r="T129" i="1"/>
  <c r="T178" i="1"/>
  <c r="T143" i="1"/>
  <c r="T157" i="1"/>
  <c r="T115" i="1"/>
  <c r="T234" i="1"/>
  <c r="T220" i="1"/>
  <c r="T108" i="1"/>
  <c r="T227" i="1"/>
  <c r="T248" i="1"/>
  <c r="T150" i="1"/>
  <c r="T122" i="1"/>
  <c r="T199" i="1"/>
  <c r="V58" i="1"/>
  <c r="V59" i="1" s="1"/>
  <c r="V128" i="1"/>
  <c r="V129" i="1" s="1"/>
  <c r="V212" i="1"/>
  <c r="V213" i="1" s="1"/>
  <c r="V170" i="1"/>
  <c r="V171" i="1" s="1"/>
  <c r="V240" i="1"/>
  <c r="V241" i="1" s="1"/>
  <c r="V184" i="1"/>
  <c r="V185" i="1" s="1"/>
  <c r="V219" i="1"/>
  <c r="V220" i="1" s="1"/>
  <c r="V205" i="1"/>
  <c r="V206" i="1" s="1"/>
  <c r="V100" i="1"/>
  <c r="V101" i="1" s="1"/>
  <c r="D50" i="3"/>
  <c r="F49" i="3"/>
  <c r="F50" i="3" s="1"/>
  <c r="V107" i="1"/>
  <c r="V108" i="1" s="1"/>
  <c r="V51" i="1"/>
  <c r="V52" i="1" s="1"/>
  <c r="V177" i="1"/>
  <c r="V178" i="1" s="1"/>
  <c r="V226" i="1"/>
  <c r="V227" i="1" s="1"/>
  <c r="V135" i="1"/>
  <c r="V136" i="1" s="1"/>
  <c r="V247" i="1"/>
  <c r="V248" i="1" s="1"/>
  <c r="V142" i="1"/>
  <c r="V143" i="1" s="1"/>
  <c r="V156" i="1"/>
  <c r="V157" i="1" s="1"/>
  <c r="V191" i="1"/>
  <c r="V192" i="1" s="1"/>
  <c r="V114" i="1"/>
  <c r="V115" i="1" s="1"/>
  <c r="V149" i="1"/>
  <c r="V150" i="1" s="1"/>
  <c r="V163" i="1"/>
  <c r="V164" i="1" s="1"/>
  <c r="V233" i="1"/>
  <c r="V234" i="1" s="1"/>
  <c r="V121" i="1"/>
  <c r="V122" i="1" s="1"/>
  <c r="V198" i="1"/>
  <c r="V199" i="1" s="1"/>
  <c r="F7" i="3"/>
  <c r="F8" i="3" s="1"/>
  <c r="D8" i="3"/>
  <c r="F21" i="3"/>
  <c r="F22" i="3" s="1"/>
  <c r="D22" i="3"/>
  <c r="D15" i="3"/>
  <c r="F14" i="3"/>
  <c r="F15" i="3" s="1"/>
  <c r="D29" i="3"/>
  <c r="F28" i="3"/>
  <c r="F29" i="3" s="1"/>
  <c r="A57" i="2"/>
  <c r="D43" i="3"/>
  <c r="F42" i="3"/>
  <c r="F43" i="3" s="1"/>
  <c r="D36" i="3"/>
  <c r="F35" i="3"/>
  <c r="F36" i="3" s="1"/>
  <c r="J5" i="1"/>
  <c r="M4" i="1"/>
  <c r="Q4" i="1" s="1"/>
  <c r="BI4" i="1" s="1"/>
  <c r="U4" i="1" s="1"/>
  <c r="Y4" i="1" s="1"/>
  <c r="AC4" i="1" s="1"/>
  <c r="AG4" i="1" s="1"/>
  <c r="BA4" i="1" s="1"/>
  <c r="BM4" i="1" s="1"/>
  <c r="BE4" i="1" s="1"/>
  <c r="AO4" i="1" s="1"/>
  <c r="AS4" i="1" s="1"/>
  <c r="AK4" i="1" s="1"/>
  <c r="AW4" i="1" s="1"/>
  <c r="BQ4" i="1" s="1"/>
  <c r="BU4" i="1" s="1"/>
  <c r="BY4" i="1" s="1"/>
  <c r="CC4" i="1" s="1"/>
  <c r="CG4" i="1" s="1"/>
  <c r="E18" i="1"/>
  <c r="E19" i="1" s="1"/>
  <c r="AE25" i="2"/>
  <c r="AE26" i="2"/>
  <c r="AE27" i="2"/>
  <c r="AE28" i="2"/>
  <c r="AE29" i="2"/>
  <c r="AE30" i="2"/>
  <c r="AE31" i="2"/>
  <c r="AE32" i="2"/>
  <c r="AE34" i="2"/>
  <c r="AE35" i="2"/>
  <c r="AE36" i="2"/>
  <c r="AE37" i="2"/>
  <c r="AE38" i="2"/>
  <c r="AE39" i="2"/>
  <c r="AE40" i="2"/>
  <c r="AE41" i="2"/>
  <c r="AE42" i="2"/>
  <c r="AE43" i="2"/>
  <c r="AE44" i="2"/>
  <c r="AE45" i="2"/>
  <c r="AE46" i="2"/>
  <c r="AE47" i="2"/>
  <c r="AE48" i="2"/>
  <c r="AE49" i="2"/>
  <c r="AE50" i="2"/>
  <c r="AE51" i="2"/>
  <c r="AE52" i="2"/>
  <c r="AE23" i="2"/>
  <c r="Q60" i="2"/>
  <c r="P60" i="2"/>
  <c r="O60" i="2"/>
  <c r="N60" i="2"/>
  <c r="M60" i="2"/>
  <c r="L60" i="2"/>
  <c r="K60" i="2"/>
  <c r="J60" i="2"/>
  <c r="I60" i="2"/>
  <c r="H60" i="2"/>
  <c r="G60" i="2"/>
  <c r="Q59" i="2"/>
  <c r="P59" i="2"/>
  <c r="O59" i="2"/>
  <c r="N59" i="2"/>
  <c r="M59" i="2"/>
  <c r="L59" i="2"/>
  <c r="K59" i="2"/>
  <c r="J59" i="2"/>
  <c r="I59" i="2"/>
  <c r="H59" i="2"/>
  <c r="G59" i="2"/>
  <c r="Q58" i="2"/>
  <c r="P58" i="2"/>
  <c r="O58" i="2"/>
  <c r="N58" i="2"/>
  <c r="M58" i="2"/>
  <c r="L58" i="2"/>
  <c r="K58" i="2"/>
  <c r="J58" i="2"/>
  <c r="I58" i="2"/>
  <c r="H58" i="2"/>
  <c r="G58" i="2"/>
  <c r="Q57" i="2"/>
  <c r="P57" i="2"/>
  <c r="O57" i="2"/>
  <c r="N57" i="2"/>
  <c r="M57" i="2"/>
  <c r="L57" i="2"/>
  <c r="K57" i="2"/>
  <c r="J57" i="2"/>
  <c r="I57" i="2"/>
  <c r="H57" i="2"/>
  <c r="G57" i="2"/>
  <c r="Q56" i="2"/>
  <c r="P56" i="2"/>
  <c r="O56" i="2"/>
  <c r="N56" i="2"/>
  <c r="M56" i="2"/>
  <c r="L56" i="2"/>
  <c r="K56" i="2"/>
  <c r="J56" i="2"/>
  <c r="I56" i="2"/>
  <c r="H56" i="2"/>
  <c r="G56" i="2"/>
  <c r="Q55" i="2"/>
  <c r="P55" i="2"/>
  <c r="O55" i="2"/>
  <c r="N55" i="2"/>
  <c r="M55" i="2"/>
  <c r="L55" i="2"/>
  <c r="K55" i="2"/>
  <c r="J55" i="2"/>
  <c r="I55" i="2"/>
  <c r="H55" i="2"/>
  <c r="G55" i="2"/>
  <c r="Q54" i="2"/>
  <c r="P54" i="2"/>
  <c r="O54" i="2"/>
  <c r="N54" i="2"/>
  <c r="M54" i="2"/>
  <c r="L54" i="2"/>
  <c r="K54" i="2"/>
  <c r="J54" i="2"/>
  <c r="I54" i="2"/>
  <c r="H54" i="2"/>
  <c r="G54" i="2"/>
  <c r="F60" i="2"/>
  <c r="F59" i="2"/>
  <c r="F58" i="2"/>
  <c r="F57" i="2"/>
  <c r="F56" i="2"/>
  <c r="F55" i="2"/>
  <c r="F54" i="2"/>
  <c r="E25" i="1" l="1"/>
  <c r="E32" i="1" s="1"/>
  <c r="E39" i="1" s="1"/>
  <c r="B15" i="5"/>
  <c r="A16" i="5" s="1"/>
  <c r="N35" i="6"/>
  <c r="A58" i="2"/>
  <c r="N3" i="3"/>
  <c r="N4" i="3" s="1"/>
  <c r="D18" i="1"/>
  <c r="AE24" i="2"/>
  <c r="E12" i="1"/>
  <c r="B4" i="2"/>
  <c r="E4" i="2" s="1"/>
  <c r="V23" i="2"/>
  <c r="V24" i="2"/>
  <c r="S4" i="2" s="1"/>
  <c r="R27" i="6" s="1"/>
  <c r="C16" i="6" s="1"/>
  <c r="V25" i="2"/>
  <c r="S5" i="2" s="1"/>
  <c r="R40" i="6" s="1"/>
  <c r="C17" i="6" s="1"/>
  <c r="V26" i="2"/>
  <c r="S6" i="2" s="1"/>
  <c r="R53" i="6" s="1"/>
  <c r="C18" i="6" s="1"/>
  <c r="V27" i="2"/>
  <c r="S7" i="2" s="1"/>
  <c r="V28" i="2"/>
  <c r="S8" i="2" s="1"/>
  <c r="V29" i="2"/>
  <c r="S9" i="2" s="1"/>
  <c r="V30" i="2"/>
  <c r="S10" i="2" s="1"/>
  <c r="V31" i="2"/>
  <c r="S11" i="2" s="1"/>
  <c r="V32" i="2"/>
  <c r="S12" i="2" s="1"/>
  <c r="V33" i="2"/>
  <c r="S13" i="2" s="1"/>
  <c r="V34" i="2"/>
  <c r="S14" i="2" s="1"/>
  <c r="R66" i="6" l="1"/>
  <c r="C19" i="6" s="1"/>
  <c r="E33" i="1"/>
  <c r="D32" i="1" s="1"/>
  <c r="E26" i="1"/>
  <c r="D25" i="1" s="1"/>
  <c r="B52" i="2"/>
  <c r="B53" i="2"/>
  <c r="B16" i="5"/>
  <c r="A17" i="5" s="1"/>
  <c r="D11" i="1"/>
  <c r="E5" i="2"/>
  <c r="K14" i="2"/>
  <c r="S3" i="2"/>
  <c r="AC16" i="2"/>
  <c r="O35" i="6"/>
  <c r="A59" i="2"/>
  <c r="E46" i="1"/>
  <c r="E40" i="1"/>
  <c r="B55" i="2" l="1"/>
  <c r="B54" i="2"/>
  <c r="B56" i="2"/>
  <c r="B17" i="5"/>
  <c r="A18" i="5" s="1"/>
  <c r="D39" i="1"/>
  <c r="R14" i="6"/>
  <c r="C15" i="6" s="1"/>
  <c r="R1" i="6"/>
  <c r="C2" i="6" s="1"/>
  <c r="P35" i="6"/>
  <c r="A60" i="2"/>
  <c r="E47" i="1"/>
  <c r="E53" i="1"/>
  <c r="B57" i="2" l="1"/>
  <c r="D46" i="1"/>
  <c r="B18" i="5"/>
  <c r="A19" i="5" s="1"/>
  <c r="Q35" i="6"/>
  <c r="A61" i="2"/>
  <c r="E60" i="1"/>
  <c r="E54" i="1"/>
  <c r="O38" i="2"/>
  <c r="G39" i="2"/>
  <c r="G40" i="2"/>
  <c r="G41" i="2"/>
  <c r="G43" i="2"/>
  <c r="G44" i="2"/>
  <c r="G45" i="2"/>
  <c r="G46" i="2"/>
  <c r="G47" i="2"/>
  <c r="G48" i="2"/>
  <c r="G38" i="2"/>
  <c r="G49" i="2"/>
  <c r="G50" i="2"/>
  <c r="H24" i="2"/>
  <c r="G25" i="2" s="1"/>
  <c r="BJ126" i="1"/>
  <c r="BJ56" i="1"/>
  <c r="Z32" i="1"/>
  <c r="BN104" i="1"/>
  <c r="BB102" i="1"/>
  <c r="BR68" i="1"/>
  <c r="BJ60" i="1"/>
  <c r="AH49" i="1"/>
  <c r="BV99" i="1"/>
  <c r="CD187" i="1"/>
  <c r="AP19" i="1"/>
  <c r="BZ91" i="1"/>
  <c r="J43" i="1"/>
  <c r="AV37" i="1"/>
  <c r="Z25" i="1"/>
  <c r="CF233" i="1"/>
  <c r="BR193" i="1"/>
  <c r="BR217" i="1"/>
  <c r="BR176" i="1"/>
  <c r="BV154" i="1"/>
  <c r="AT70" i="1"/>
  <c r="Z229" i="1"/>
  <c r="CH187" i="1"/>
  <c r="CD119" i="1"/>
  <c r="AX193" i="1"/>
  <c r="CB226" i="1"/>
  <c r="AL179" i="1"/>
  <c r="AD83" i="1"/>
  <c r="Z218" i="1"/>
  <c r="AX111" i="1"/>
  <c r="AV51" i="1"/>
  <c r="AT20" i="1"/>
  <c r="AN240" i="1"/>
  <c r="J71" i="1"/>
  <c r="BX44" i="1"/>
  <c r="BZ55" i="1"/>
  <c r="BJ202" i="1"/>
  <c r="AD112" i="1"/>
  <c r="BD247" i="1"/>
  <c r="BR103" i="1"/>
  <c r="BR211" i="1"/>
  <c r="N76" i="1"/>
  <c r="BF82" i="1"/>
  <c r="CB170" i="1"/>
  <c r="N244" i="1"/>
  <c r="BZ138" i="1"/>
  <c r="AD152" i="1"/>
  <c r="BF126" i="1"/>
  <c r="AX222" i="1"/>
  <c r="CB135" i="1"/>
  <c r="AP246" i="1"/>
  <c r="AX12" i="1"/>
  <c r="AP153" i="1"/>
  <c r="AP190" i="1"/>
  <c r="BN11" i="1"/>
  <c r="BZ186" i="1"/>
  <c r="CD112" i="1"/>
  <c r="AJ79" i="1"/>
  <c r="AT186" i="1"/>
  <c r="N92" i="1"/>
  <c r="BB224" i="1"/>
  <c r="BJ152" i="1"/>
  <c r="BR50" i="1"/>
  <c r="R204" i="1"/>
  <c r="J134" i="1"/>
  <c r="AD32" i="1"/>
  <c r="AR177" i="1"/>
  <c r="AT216" i="1"/>
  <c r="BN90" i="1"/>
  <c r="CH68" i="1"/>
  <c r="N190" i="1"/>
  <c r="BB117" i="1"/>
  <c r="CH11" i="1"/>
  <c r="BV71" i="1"/>
  <c r="BD142" i="1"/>
  <c r="BT233" i="1"/>
  <c r="R34" i="1"/>
  <c r="BB81" i="1"/>
  <c r="AP103" i="1"/>
  <c r="CH172" i="1"/>
  <c r="BZ159" i="1"/>
  <c r="BZ232" i="1"/>
  <c r="AP105" i="1"/>
  <c r="R118" i="1"/>
  <c r="AD203" i="1"/>
  <c r="AH208" i="1"/>
  <c r="N181" i="1"/>
  <c r="AX102" i="1"/>
  <c r="BR140" i="1"/>
  <c r="X86" i="1"/>
  <c r="AD21" i="1"/>
  <c r="BB47" i="1"/>
  <c r="AH230" i="1"/>
  <c r="BL226" i="1"/>
  <c r="AH83" i="1"/>
  <c r="BB43" i="1"/>
  <c r="AR247" i="1"/>
  <c r="AD105" i="1"/>
  <c r="AH82" i="1"/>
  <c r="BN36" i="1"/>
  <c r="R28" i="1"/>
  <c r="BB68" i="1"/>
  <c r="AT238" i="1"/>
  <c r="AH40" i="1"/>
  <c r="BX30" i="1"/>
  <c r="BN148" i="1"/>
  <c r="BZ123" i="1"/>
  <c r="BP114" i="1"/>
  <c r="BB211" i="1"/>
  <c r="BN203" i="1"/>
  <c r="H79" i="1"/>
  <c r="AT50" i="1"/>
  <c r="BV214" i="1"/>
  <c r="N147" i="1"/>
  <c r="AP223" i="1"/>
  <c r="Z39" i="1"/>
  <c r="BR98" i="1"/>
  <c r="CD22" i="1"/>
  <c r="N203" i="1"/>
  <c r="BR106" i="1"/>
  <c r="BN130" i="1"/>
  <c r="AH32" i="1"/>
  <c r="BJ57" i="1"/>
  <c r="BF95" i="1"/>
  <c r="BN60" i="1"/>
  <c r="BV138" i="1"/>
  <c r="AL230" i="1"/>
  <c r="BZ132" i="1"/>
  <c r="R32" i="1"/>
  <c r="BN81" i="1"/>
  <c r="AT132" i="1"/>
  <c r="AL235" i="1"/>
  <c r="AX154" i="1"/>
  <c r="AV135" i="1"/>
  <c r="L16" i="1"/>
  <c r="N112" i="1"/>
  <c r="BN182" i="1"/>
  <c r="AF205" i="1"/>
  <c r="BV81" i="1"/>
  <c r="BX149" i="1"/>
  <c r="X51" i="1"/>
  <c r="AH173" i="1"/>
  <c r="BH30" i="1"/>
  <c r="N237" i="1"/>
  <c r="BJ197" i="1"/>
  <c r="BZ76" i="1"/>
  <c r="BN210" i="1"/>
  <c r="BN166" i="1"/>
  <c r="AT82" i="1"/>
  <c r="AP120" i="1"/>
  <c r="BV187" i="1"/>
  <c r="BV238" i="1"/>
  <c r="BR57" i="1"/>
  <c r="H142" i="1"/>
  <c r="Z160" i="1"/>
  <c r="AL57" i="1"/>
  <c r="BB159" i="1"/>
  <c r="AD106" i="1"/>
  <c r="R20" i="1"/>
  <c r="AP189" i="1"/>
  <c r="AL145" i="1"/>
  <c r="J221" i="1"/>
  <c r="BF118" i="1"/>
  <c r="J64" i="1"/>
  <c r="N160" i="1"/>
  <c r="X37" i="1"/>
  <c r="AT243" i="1"/>
  <c r="AH169" i="1"/>
  <c r="BB57" i="1"/>
  <c r="BN97" i="1"/>
  <c r="R110" i="1"/>
  <c r="J200" i="1"/>
  <c r="AZ240" i="1"/>
  <c r="BB180" i="1"/>
  <c r="BV231" i="1"/>
  <c r="AP124" i="1"/>
  <c r="BD184" i="1"/>
  <c r="BB25" i="1"/>
  <c r="AJ191" i="1"/>
  <c r="BJ70" i="1"/>
  <c r="AX160" i="1"/>
  <c r="BR125" i="1"/>
  <c r="L79" i="1"/>
  <c r="BF119" i="1"/>
  <c r="BV196" i="1"/>
  <c r="AB163" i="1"/>
  <c r="AV44" i="1"/>
  <c r="N197" i="1"/>
  <c r="AZ51" i="1"/>
  <c r="BR188" i="1"/>
  <c r="BJ55" i="1"/>
  <c r="BR238" i="1"/>
  <c r="Z98" i="1"/>
  <c r="AD57" i="1"/>
  <c r="AX146" i="1"/>
  <c r="H72" i="1"/>
  <c r="N81" i="1"/>
  <c r="BF19" i="1"/>
  <c r="BF152" i="1"/>
  <c r="AX236" i="1"/>
  <c r="AT221" i="1"/>
  <c r="BV209" i="1"/>
  <c r="R167" i="1"/>
  <c r="CF135" i="1"/>
  <c r="AL12" i="1"/>
  <c r="BB181" i="1"/>
  <c r="BF242" i="1"/>
  <c r="AX96" i="1"/>
  <c r="BP240" i="1"/>
  <c r="CH120" i="1"/>
  <c r="AD133" i="1"/>
  <c r="CB219" i="1"/>
  <c r="AB44" i="1"/>
  <c r="BZ243" i="1"/>
  <c r="AD64" i="1"/>
  <c r="CD102" i="1"/>
  <c r="AL112" i="1"/>
  <c r="AD116" i="1"/>
  <c r="CH197" i="1"/>
  <c r="CH141" i="1"/>
  <c r="CH211" i="1"/>
  <c r="AP90" i="1"/>
  <c r="AZ212" i="1"/>
  <c r="BL100" i="1"/>
  <c r="AD81" i="1"/>
  <c r="CH210" i="1"/>
  <c r="BD16" i="1"/>
  <c r="BF88" i="1"/>
  <c r="P240" i="1"/>
  <c r="CD33" i="1"/>
  <c r="L58" i="1"/>
  <c r="BL23" i="1"/>
  <c r="H156" i="1"/>
  <c r="P93" i="1"/>
  <c r="J236" i="1"/>
  <c r="R141" i="1"/>
  <c r="AH46" i="1"/>
  <c r="CH92" i="1"/>
  <c r="BR89" i="1"/>
  <c r="BN119" i="1"/>
  <c r="AH223" i="1"/>
  <c r="AP91" i="1"/>
  <c r="AX34" i="1"/>
  <c r="BF112" i="1"/>
  <c r="AH50" i="1"/>
  <c r="AN128" i="1"/>
  <c r="AD90" i="1"/>
  <c r="AL50" i="1"/>
  <c r="BR197" i="1"/>
  <c r="BF113" i="1"/>
  <c r="R160" i="1"/>
  <c r="R169" i="1"/>
  <c r="BF35" i="1"/>
  <c r="CH12" i="1"/>
  <c r="BF85" i="1"/>
  <c r="R224" i="1"/>
  <c r="AH22" i="1"/>
  <c r="BV174" i="1"/>
  <c r="BL79" i="1"/>
  <c r="AX200" i="1"/>
  <c r="BN132" i="1"/>
  <c r="R243" i="1"/>
  <c r="BB22" i="1"/>
  <c r="CH223" i="1"/>
  <c r="BN217" i="1"/>
  <c r="AN100" i="1"/>
  <c r="BB139" i="1"/>
  <c r="AX32" i="1"/>
  <c r="AJ170" i="1"/>
  <c r="BZ200" i="1"/>
  <c r="BR19" i="1"/>
  <c r="BH65" i="1"/>
  <c r="BV111" i="1"/>
  <c r="BB85" i="1"/>
  <c r="AL229" i="1"/>
  <c r="BR29" i="1"/>
  <c r="BZ50" i="1"/>
  <c r="BJ39" i="1"/>
  <c r="AD197" i="1"/>
  <c r="BL30" i="1"/>
  <c r="AT228" i="1"/>
  <c r="BH58" i="1"/>
  <c r="BH128" i="1"/>
  <c r="R33" i="1"/>
  <c r="AJ177" i="1"/>
  <c r="BV180" i="1"/>
  <c r="J245" i="1"/>
  <c r="AT116" i="1"/>
  <c r="CF121" i="1"/>
  <c r="R193" i="1"/>
  <c r="BF231" i="1"/>
  <c r="X107" i="1"/>
  <c r="BF207" i="1"/>
  <c r="CD215" i="1"/>
  <c r="BN173" i="1"/>
  <c r="R49" i="1"/>
  <c r="R209" i="1"/>
  <c r="BH114" i="1"/>
  <c r="AL154" i="1"/>
  <c r="R13" i="1"/>
  <c r="AP14" i="1"/>
  <c r="R77" i="1"/>
  <c r="CH130" i="1"/>
  <c r="BJ216" i="1"/>
  <c r="H135" i="1"/>
  <c r="Z67" i="1"/>
  <c r="AD117" i="1"/>
  <c r="BN91" i="1"/>
  <c r="BB246" i="1"/>
  <c r="AX120" i="1"/>
  <c r="BF12" i="1"/>
  <c r="BN62" i="1"/>
  <c r="BL121" i="1"/>
  <c r="R116" i="1"/>
  <c r="BZ68" i="1"/>
  <c r="AJ30" i="1"/>
  <c r="BZ117" i="1"/>
  <c r="Z46" i="1"/>
  <c r="BZ175" i="1"/>
  <c r="AX218" i="1"/>
  <c r="Z134" i="1"/>
  <c r="N56" i="1"/>
  <c r="AP123" i="1"/>
  <c r="BN215" i="1"/>
  <c r="AP196" i="1"/>
  <c r="AP230" i="1"/>
  <c r="CH182" i="1"/>
  <c r="CD123" i="1"/>
  <c r="Z106" i="1"/>
  <c r="BR194" i="1"/>
  <c r="BR14" i="1"/>
  <c r="AX103" i="1"/>
  <c r="BR148" i="1"/>
  <c r="BD107" i="1"/>
  <c r="BF144" i="1"/>
  <c r="BV85" i="1"/>
  <c r="BB96" i="1"/>
  <c r="CD146" i="1"/>
  <c r="Z113" i="1"/>
  <c r="BZ176" i="1"/>
  <c r="CB184" i="1"/>
  <c r="AX109" i="1"/>
  <c r="Z140" i="1"/>
  <c r="BR84" i="1"/>
  <c r="AJ135" i="1"/>
  <c r="AX67" i="1"/>
  <c r="BH170" i="1"/>
  <c r="BJ14" i="1"/>
  <c r="AL176" i="1"/>
  <c r="BJ194" i="1"/>
  <c r="J210" i="1"/>
  <c r="BJ27" i="1"/>
  <c r="N47" i="1"/>
  <c r="N96" i="1"/>
  <c r="CD43" i="1"/>
  <c r="AT103" i="1"/>
  <c r="J203" i="1"/>
  <c r="BZ216" i="1"/>
  <c r="X114" i="1"/>
  <c r="BZ88" i="1"/>
  <c r="BF245" i="1"/>
  <c r="R139" i="1"/>
  <c r="BZ64" i="1"/>
  <c r="Z186" i="1"/>
  <c r="BF200" i="1"/>
  <c r="BN127" i="1"/>
  <c r="CD98" i="1"/>
  <c r="BZ48" i="1"/>
  <c r="BP58" i="1"/>
  <c r="BX65" i="1"/>
  <c r="BN82" i="1"/>
  <c r="BN63" i="1"/>
  <c r="AT236" i="1"/>
  <c r="CH56" i="1"/>
  <c r="CB100" i="1"/>
  <c r="BN236" i="1"/>
  <c r="N19" i="1"/>
  <c r="Z18" i="1"/>
  <c r="BV13" i="1"/>
  <c r="BV169" i="1"/>
  <c r="AX26" i="1"/>
  <c r="AV247" i="1"/>
  <c r="N144" i="1"/>
  <c r="N221" i="1"/>
  <c r="BZ141" i="1"/>
  <c r="BX163" i="1"/>
  <c r="BV90" i="1"/>
  <c r="Z83" i="1"/>
  <c r="BR209" i="1"/>
  <c r="AL208" i="1"/>
  <c r="Z26" i="1"/>
  <c r="J83" i="1"/>
  <c r="AD119" i="1"/>
  <c r="J111" i="1"/>
  <c r="AH126" i="1"/>
  <c r="BZ165" i="1"/>
  <c r="BB200" i="1"/>
  <c r="AX47" i="1"/>
  <c r="BN43" i="1"/>
  <c r="BB36" i="1"/>
  <c r="AH144" i="1"/>
  <c r="BN56" i="1"/>
  <c r="BR146" i="1"/>
  <c r="CH138" i="1"/>
  <c r="N21" i="1"/>
  <c r="J88" i="1"/>
  <c r="AD195" i="1"/>
  <c r="BD58" i="1"/>
  <c r="CH29" i="1"/>
  <c r="BZ125" i="1"/>
  <c r="BX177" i="1"/>
  <c r="BV181" i="1"/>
  <c r="AP152" i="1"/>
  <c r="BV201" i="1"/>
  <c r="P233" i="1"/>
  <c r="BF110" i="1"/>
  <c r="Z173" i="1"/>
  <c r="BV36" i="1"/>
  <c r="BZ181" i="1"/>
  <c r="AV170" i="1"/>
  <c r="R91" i="1"/>
  <c r="BN196" i="1"/>
  <c r="BJ35" i="1"/>
  <c r="BF141" i="1"/>
  <c r="AL237" i="1"/>
  <c r="AP132" i="1"/>
  <c r="AT106" i="1"/>
  <c r="BJ181" i="1"/>
  <c r="J99" i="1"/>
  <c r="BJ103" i="1"/>
  <c r="AB219" i="1"/>
  <c r="AD36" i="1"/>
  <c r="AX138" i="1"/>
  <c r="CH140" i="1"/>
  <c r="Z180" i="1"/>
  <c r="Z196" i="1"/>
  <c r="J238" i="1"/>
  <c r="AT78" i="1"/>
  <c r="BP184" i="1"/>
  <c r="CH194" i="1"/>
  <c r="R67" i="1"/>
  <c r="AD77" i="1"/>
  <c r="CF198" i="1"/>
  <c r="AP13" i="1"/>
  <c r="BB19" i="1"/>
  <c r="BH149" i="1"/>
  <c r="BR159" i="1"/>
  <c r="AZ219" i="1"/>
  <c r="Z161" i="1"/>
  <c r="J188" i="1"/>
  <c r="BR245" i="1"/>
  <c r="BP79" i="1"/>
  <c r="N201" i="1"/>
  <c r="BH79" i="1"/>
  <c r="BJ215" i="1"/>
  <c r="BB56" i="1"/>
  <c r="AX113" i="1"/>
  <c r="CH48" i="1"/>
  <c r="N134" i="1"/>
  <c r="J222" i="1"/>
  <c r="AV79" i="1"/>
  <c r="BV243" i="1"/>
  <c r="AP182" i="1"/>
  <c r="CD132" i="1"/>
  <c r="BF89" i="1"/>
  <c r="R238" i="1"/>
  <c r="CH238" i="1"/>
  <c r="AX29" i="1"/>
  <c r="AD172" i="1"/>
  <c r="AX42" i="1"/>
  <c r="BV27" i="1"/>
  <c r="AH194" i="1"/>
  <c r="BF36" i="1"/>
  <c r="BZ225" i="1"/>
  <c r="BJ99" i="1"/>
  <c r="AD95" i="1"/>
  <c r="AB177" i="1"/>
  <c r="H128" i="1"/>
  <c r="Z96" i="1"/>
  <c r="H65" i="1"/>
  <c r="AB128" i="1"/>
  <c r="AX229" i="1"/>
  <c r="BX156" i="1"/>
  <c r="L247" i="1"/>
  <c r="AF240" i="1"/>
  <c r="AX231" i="1"/>
  <c r="BF13" i="1"/>
  <c r="J40" i="1"/>
  <c r="AL218" i="1"/>
  <c r="J161" i="1"/>
  <c r="AJ205" i="1"/>
  <c r="BZ25" i="1"/>
  <c r="AN93" i="1"/>
  <c r="AN198" i="1"/>
  <c r="BD240" i="1"/>
  <c r="AT189" i="1"/>
  <c r="AJ86" i="1"/>
  <c r="BZ81" i="1"/>
  <c r="BZ133" i="1"/>
  <c r="H51" i="1"/>
  <c r="AH221" i="1"/>
  <c r="AT131" i="1"/>
  <c r="AD84" i="1"/>
  <c r="CH153" i="1"/>
  <c r="AB37" i="1"/>
  <c r="AT168" i="1"/>
  <c r="BR111" i="1"/>
  <c r="Z197" i="1"/>
  <c r="CH181" i="1"/>
  <c r="N165" i="1"/>
  <c r="BF160" i="1"/>
  <c r="CD32" i="1"/>
  <c r="BF196" i="1"/>
  <c r="BV102" i="1"/>
  <c r="AH154" i="1"/>
  <c r="Z20" i="1"/>
  <c r="CH179" i="1"/>
  <c r="AH110" i="1"/>
  <c r="BL128" i="1"/>
  <c r="AJ121" i="1"/>
  <c r="AT83" i="1"/>
  <c r="BN169" i="1"/>
  <c r="BR174" i="1"/>
  <c r="L240" i="1"/>
  <c r="J133" i="1"/>
  <c r="CD96" i="1"/>
  <c r="J90" i="1"/>
  <c r="BN106" i="1"/>
  <c r="BF68" i="1"/>
  <c r="AR219" i="1"/>
  <c r="BV70" i="1"/>
  <c r="AD132" i="1"/>
  <c r="BV14" i="1"/>
  <c r="AD61" i="1"/>
  <c r="BB123" i="1"/>
  <c r="J105" i="1"/>
  <c r="BJ62" i="1"/>
  <c r="BZ174" i="1"/>
  <c r="BZ29" i="1"/>
  <c r="R98" i="1"/>
  <c r="BR20" i="1"/>
  <c r="BF238" i="1"/>
  <c r="Z175" i="1"/>
  <c r="CD186" i="1"/>
  <c r="J120" i="1"/>
  <c r="Z27" i="1"/>
  <c r="AT195" i="1"/>
  <c r="BZ124" i="1"/>
  <c r="AL77" i="1"/>
  <c r="AH88" i="1"/>
  <c r="BB113" i="1"/>
  <c r="AN177" i="1"/>
  <c r="AL81" i="1"/>
  <c r="BZ151" i="1"/>
  <c r="R215" i="1"/>
  <c r="CH26" i="1"/>
  <c r="AT33" i="1"/>
  <c r="BJ154" i="1"/>
  <c r="J183" i="1"/>
  <c r="BZ160" i="1"/>
  <c r="BN204" i="1"/>
  <c r="BR42" i="1"/>
  <c r="AD13" i="1"/>
  <c r="BD121" i="1"/>
  <c r="AN233" i="1"/>
  <c r="AP74" i="1"/>
  <c r="BR231" i="1"/>
  <c r="N35" i="1"/>
  <c r="BN54" i="1"/>
  <c r="N133" i="1"/>
  <c r="J215" i="1"/>
  <c r="AR184" i="1"/>
  <c r="BR216" i="1"/>
  <c r="N173" i="1"/>
  <c r="BH205" i="1"/>
  <c r="AR128" i="1"/>
  <c r="AD145" i="1"/>
  <c r="AX210" i="1"/>
  <c r="AD76" i="1"/>
  <c r="AX165" i="1"/>
  <c r="BB195" i="1"/>
  <c r="AH190" i="1"/>
  <c r="AH216" i="1"/>
  <c r="CH40" i="1"/>
  <c r="N63" i="1"/>
  <c r="BZ116" i="1"/>
  <c r="BN103" i="1"/>
  <c r="N231" i="1"/>
  <c r="BF190" i="1"/>
  <c r="AD246" i="1"/>
  <c r="BR99" i="1"/>
  <c r="AH181" i="1"/>
  <c r="CD181" i="1"/>
  <c r="N216" i="1"/>
  <c r="BB175" i="1"/>
  <c r="AX209" i="1"/>
  <c r="J179" i="1"/>
  <c r="BJ21" i="1"/>
  <c r="CD124" i="1"/>
  <c r="CD172" i="1"/>
  <c r="BZ237" i="1"/>
  <c r="BB134" i="1"/>
  <c r="CD99" i="1"/>
  <c r="BR120" i="1"/>
  <c r="Z89" i="1"/>
  <c r="AP243" i="1"/>
  <c r="BR182" i="1"/>
  <c r="N53" i="1"/>
  <c r="BZ130" i="1"/>
  <c r="J77" i="1"/>
  <c r="AX179" i="1"/>
  <c r="BT226" i="1"/>
  <c r="AP92" i="1"/>
  <c r="BZ54" i="1"/>
  <c r="AB107" i="1"/>
  <c r="BN12" i="1"/>
  <c r="R181" i="1"/>
  <c r="Z201" i="1"/>
  <c r="AD221" i="1"/>
  <c r="CH83" i="1"/>
  <c r="BJ85" i="1"/>
  <c r="BP65" i="1"/>
  <c r="AP168" i="1"/>
  <c r="R154" i="1"/>
  <c r="X226" i="1"/>
  <c r="CH237" i="1"/>
  <c r="AP27" i="1"/>
  <c r="BF40" i="1"/>
  <c r="AL221" i="1"/>
  <c r="BB189" i="1"/>
  <c r="J195" i="1"/>
  <c r="AD124" i="1"/>
  <c r="BB144" i="1"/>
  <c r="BV62" i="1"/>
  <c r="BB245" i="1"/>
  <c r="AP175" i="1"/>
  <c r="BJ162" i="1"/>
  <c r="AL203" i="1"/>
  <c r="BX184" i="1"/>
  <c r="AT18" i="1"/>
  <c r="J19" i="1"/>
  <c r="AP98" i="1"/>
  <c r="AX175" i="1"/>
  <c r="AH76" i="1"/>
  <c r="BN53" i="1"/>
  <c r="L198" i="1"/>
  <c r="AN191" i="1"/>
  <c r="AL54" i="1"/>
  <c r="AB23" i="1"/>
  <c r="CH175" i="1"/>
  <c r="BJ20" i="1"/>
  <c r="BF223" i="1"/>
  <c r="BV130" i="1"/>
  <c r="BB236" i="1"/>
  <c r="BN13" i="1"/>
  <c r="AF23" i="1"/>
  <c r="AP131" i="1"/>
  <c r="P247" i="1"/>
  <c r="CD197" i="1"/>
  <c r="BZ166" i="1"/>
  <c r="Z71" i="1"/>
  <c r="AH12" i="1"/>
  <c r="R120" i="1"/>
  <c r="N245" i="1"/>
  <c r="AT28" i="1"/>
  <c r="J70" i="1"/>
  <c r="H30" i="1"/>
  <c r="CH15" i="1"/>
  <c r="R125" i="1"/>
  <c r="AL137" i="1"/>
  <c r="BZ245" i="1"/>
  <c r="CH82" i="1"/>
  <c r="BN19" i="1"/>
  <c r="BJ209" i="1"/>
  <c r="BB124" i="1"/>
  <c r="CF212" i="1"/>
  <c r="BJ160" i="1"/>
  <c r="BV216" i="1"/>
  <c r="BJ173" i="1"/>
  <c r="AD78" i="1"/>
  <c r="N151" i="1"/>
  <c r="BX51" i="1"/>
  <c r="J56" i="1"/>
  <c r="BV195" i="1"/>
  <c r="X177" i="1"/>
  <c r="CF219" i="1"/>
  <c r="AD71" i="1"/>
  <c r="CB23" i="1"/>
  <c r="BB214" i="1"/>
  <c r="CD21" i="1"/>
  <c r="AL152" i="1"/>
  <c r="AH85" i="1"/>
  <c r="AL194" i="1"/>
  <c r="BN137" i="1"/>
  <c r="CH193" i="1"/>
  <c r="CD116" i="1"/>
  <c r="AX13" i="1"/>
  <c r="AR135" i="1"/>
  <c r="BJ228" i="1"/>
  <c r="BR49" i="1"/>
  <c r="Z54" i="1"/>
  <c r="AP151" i="1"/>
  <c r="Z99" i="1"/>
  <c r="AH120" i="1"/>
  <c r="X121" i="1"/>
  <c r="BV167" i="1"/>
  <c r="N162" i="1"/>
  <c r="AB51" i="1"/>
  <c r="BV236" i="1"/>
  <c r="AN58" i="1"/>
  <c r="AD193" i="1"/>
  <c r="BN141" i="1"/>
  <c r="CH33" i="1"/>
  <c r="R48" i="1"/>
  <c r="AT47" i="1"/>
  <c r="AT208" i="1"/>
  <c r="AN135" i="1"/>
  <c r="CH96" i="1"/>
  <c r="CH39" i="1"/>
  <c r="AT110" i="1"/>
  <c r="Z70" i="1"/>
  <c r="BF209" i="1"/>
  <c r="AD138" i="1"/>
  <c r="BR118" i="1"/>
  <c r="BN50" i="1"/>
  <c r="BP198" i="1"/>
  <c r="BF78" i="1"/>
  <c r="BB207" i="1"/>
  <c r="AH113" i="1"/>
  <c r="AH105" i="1"/>
  <c r="BZ196" i="1"/>
  <c r="R197" i="1"/>
  <c r="BF182" i="1"/>
  <c r="BN239" i="1"/>
  <c r="BF18" i="1"/>
  <c r="J50" i="1"/>
  <c r="AH158" i="1"/>
  <c r="BN120" i="1"/>
  <c r="BV67" i="1"/>
  <c r="Z243" i="1"/>
  <c r="L23" i="1"/>
  <c r="BR244" i="1"/>
  <c r="CD60" i="1"/>
  <c r="BZ215" i="1"/>
  <c r="AP81" i="1"/>
  <c r="R103" i="1"/>
  <c r="BV26" i="1"/>
  <c r="BB99" i="1"/>
  <c r="BF32" i="1"/>
  <c r="X93" i="1"/>
  <c r="AD179" i="1"/>
  <c r="CB79" i="1"/>
  <c r="BV239" i="1"/>
  <c r="AX89" i="1"/>
  <c r="AV114" i="1"/>
  <c r="R43" i="1"/>
  <c r="AT188" i="1"/>
  <c r="BR46" i="1"/>
  <c r="AX71" i="1"/>
  <c r="AT43" i="1"/>
  <c r="BD191" i="1"/>
  <c r="Z81" i="1"/>
  <c r="Z148" i="1"/>
  <c r="AH160" i="1"/>
  <c r="BF27" i="1"/>
  <c r="BF203" i="1"/>
  <c r="BZ236" i="1"/>
  <c r="CH32" i="1"/>
  <c r="BH72" i="1"/>
  <c r="CH168" i="1"/>
  <c r="BR147" i="1"/>
  <c r="CF191" i="1"/>
  <c r="BF42" i="1"/>
  <c r="CH78" i="1"/>
  <c r="BN124" i="1"/>
  <c r="AP60" i="1"/>
  <c r="AD39" i="1"/>
  <c r="BV225" i="1"/>
  <c r="P184" i="1"/>
  <c r="R225" i="1"/>
  <c r="AH244" i="1"/>
  <c r="AX137" i="1"/>
  <c r="CD113" i="1"/>
  <c r="N40" i="1"/>
  <c r="AL210" i="1"/>
  <c r="BZ239" i="1"/>
  <c r="J207" i="1"/>
  <c r="BT93" i="1"/>
  <c r="N77" i="1"/>
  <c r="BF134" i="1"/>
  <c r="AL132" i="1"/>
  <c r="H219" i="1"/>
  <c r="J14" i="1"/>
  <c r="AX55" i="1"/>
  <c r="BZ19" i="1"/>
  <c r="P198" i="1"/>
  <c r="AL47" i="1"/>
  <c r="AH61" i="1"/>
  <c r="AP56" i="1"/>
  <c r="AT146" i="1"/>
  <c r="AN107" i="1"/>
  <c r="BJ166" i="1"/>
  <c r="AB212" i="1"/>
  <c r="BR190" i="1"/>
  <c r="CB205" i="1"/>
  <c r="BF159" i="1"/>
  <c r="AH124" i="1"/>
  <c r="BB145" i="1"/>
  <c r="AL168" i="1"/>
  <c r="N27" i="1"/>
  <c r="AV121" i="1"/>
  <c r="BJ229" i="1"/>
  <c r="AH70" i="1"/>
  <c r="CH57" i="1"/>
  <c r="N242" i="1"/>
  <c r="AD56" i="1"/>
  <c r="AT84" i="1"/>
  <c r="CH91" i="1"/>
  <c r="Z34" i="1"/>
  <c r="BZ180" i="1"/>
  <c r="BF98" i="1"/>
  <c r="BN195" i="1"/>
  <c r="CD120" i="1"/>
  <c r="AH141" i="1"/>
  <c r="BT184" i="1"/>
  <c r="BR12" i="1"/>
  <c r="AH57" i="1"/>
  <c r="L212" i="1"/>
  <c r="N29" i="1"/>
  <c r="AT77" i="1"/>
  <c r="BV18" i="1"/>
  <c r="N243" i="1"/>
  <c r="AT224" i="1"/>
  <c r="N32" i="1"/>
  <c r="AL180" i="1"/>
  <c r="CD90" i="1"/>
  <c r="R151" i="1"/>
  <c r="R152" i="1"/>
  <c r="CD211" i="1"/>
  <c r="L100" i="1"/>
  <c r="AD168" i="1"/>
  <c r="CD169" i="1"/>
  <c r="AP221" i="1"/>
  <c r="CD173" i="1"/>
  <c r="BV190" i="1"/>
  <c r="BF145" i="1"/>
  <c r="X212" i="1"/>
  <c r="AD126" i="1"/>
  <c r="CD109" i="1"/>
  <c r="AZ58" i="1"/>
  <c r="CD95" i="1"/>
  <c r="J138" i="1"/>
  <c r="BB230" i="1"/>
  <c r="BV105" i="1"/>
  <c r="AX214" i="1"/>
  <c r="BZ207" i="1"/>
  <c r="N14" i="1"/>
  <c r="AH92" i="1"/>
  <c r="AL21" i="1"/>
  <c r="BZ224" i="1"/>
  <c r="AX35" i="1"/>
  <c r="AT151" i="1"/>
  <c r="BB32" i="1"/>
  <c r="BV126" i="1"/>
  <c r="BX121" i="1"/>
  <c r="BV48" i="1"/>
  <c r="H100" i="1"/>
  <c r="BZ228" i="1"/>
  <c r="CD203" i="1"/>
  <c r="R26" i="1"/>
  <c r="AH228" i="1"/>
  <c r="N61" i="1"/>
  <c r="BP30" i="1"/>
  <c r="BP16" i="1"/>
  <c r="N113" i="1"/>
  <c r="BN209" i="1"/>
  <c r="AP83" i="1"/>
  <c r="AR240" i="1"/>
  <c r="BZ43" i="1"/>
  <c r="BN42" i="1"/>
  <c r="CH35" i="1"/>
  <c r="AL244" i="1"/>
  <c r="CD53" i="1"/>
  <c r="CD147" i="1"/>
  <c r="L205" i="1"/>
  <c r="CH133" i="1"/>
  <c r="BN133" i="1"/>
  <c r="AP15" i="1"/>
  <c r="CF170" i="1"/>
  <c r="N179" i="1"/>
  <c r="AT181" i="1"/>
  <c r="AB100" i="1"/>
  <c r="BN152" i="1"/>
  <c r="N152" i="1"/>
  <c r="BJ47" i="1"/>
  <c r="J246" i="1"/>
  <c r="R83" i="1"/>
  <c r="J113" i="1"/>
  <c r="AT57" i="1"/>
  <c r="AP33" i="1"/>
  <c r="N235" i="1"/>
  <c r="BR78" i="1"/>
  <c r="AR198" i="1"/>
  <c r="BN21" i="1"/>
  <c r="BV76" i="1"/>
  <c r="BZ70" i="1"/>
  <c r="BN92" i="1"/>
  <c r="AT64" i="1"/>
  <c r="AP109" i="1"/>
  <c r="AT179" i="1"/>
  <c r="AP215" i="1"/>
  <c r="BJ180" i="1"/>
  <c r="AP116" i="1"/>
  <c r="BL86" i="1"/>
  <c r="Z56" i="1"/>
  <c r="BN78" i="1"/>
  <c r="BF221" i="1"/>
  <c r="BV47" i="1"/>
  <c r="AH71" i="1"/>
  <c r="CD36" i="1"/>
  <c r="J158" i="1"/>
  <c r="P23" i="1"/>
  <c r="BF210" i="1"/>
  <c r="BZ169" i="1"/>
  <c r="AZ121" i="1"/>
  <c r="N85" i="1"/>
  <c r="BJ92" i="1"/>
  <c r="R176" i="1"/>
  <c r="Z244" i="1"/>
  <c r="AV198" i="1"/>
  <c r="BZ246" i="1"/>
  <c r="AB65" i="1"/>
  <c r="J18" i="1"/>
  <c r="CD194" i="1"/>
  <c r="BB210" i="1"/>
  <c r="BN118" i="1"/>
  <c r="BZ193" i="1"/>
  <c r="Z139" i="1"/>
  <c r="AF149" i="1"/>
  <c r="AN170" i="1"/>
  <c r="BR134" i="1"/>
  <c r="BD23" i="1"/>
  <c r="AX239" i="1"/>
  <c r="BN55" i="1"/>
  <c r="Z110" i="1"/>
  <c r="CH41" i="1"/>
  <c r="BJ41" i="1"/>
  <c r="CD238" i="1"/>
  <c r="BZ113" i="1"/>
  <c r="AH119" i="1"/>
  <c r="AH25" i="1"/>
  <c r="BN88" i="1"/>
  <c r="AT55" i="1"/>
  <c r="AH11" i="1"/>
  <c r="BV158" i="1"/>
  <c r="BL198" i="1"/>
  <c r="AP166" i="1"/>
  <c r="BJ221" i="1"/>
  <c r="R112" i="1"/>
  <c r="BF202" i="1"/>
  <c r="AL104" i="1"/>
  <c r="BR81" i="1"/>
  <c r="BZ11" i="1"/>
  <c r="BR61" i="1"/>
  <c r="Z221" i="1"/>
  <c r="AD103" i="1"/>
  <c r="AH90" i="1"/>
  <c r="BJ53" i="1"/>
  <c r="N12" i="1"/>
  <c r="J91" i="1"/>
  <c r="R237" i="1"/>
  <c r="BR154" i="1"/>
  <c r="R179" i="1"/>
  <c r="AX106" i="1"/>
  <c r="AL217" i="1"/>
  <c r="AD28" i="1"/>
  <c r="AX27" i="1"/>
  <c r="BR71" i="1"/>
  <c r="N57" i="1"/>
  <c r="N68" i="1"/>
  <c r="AL188" i="1"/>
  <c r="CD202" i="1"/>
  <c r="AV156" i="1"/>
  <c r="AX40" i="1"/>
  <c r="L156" i="1"/>
  <c r="BN230" i="1"/>
  <c r="BF229" i="1"/>
  <c r="AP173" i="1"/>
  <c r="CD50" i="1"/>
  <c r="X44" i="1"/>
  <c r="N106" i="1"/>
  <c r="CH46" i="1"/>
  <c r="BB231" i="1"/>
  <c r="BT170" i="1"/>
  <c r="J47" i="1"/>
  <c r="R42" i="1"/>
  <c r="N200" i="1"/>
  <c r="AN156" i="1"/>
  <c r="AL160" i="1"/>
  <c r="BB60" i="1"/>
  <c r="AB30" i="1"/>
  <c r="BJ189" i="1"/>
  <c r="AX167" i="1"/>
  <c r="J55" i="1"/>
  <c r="J20" i="1"/>
  <c r="CH97" i="1"/>
  <c r="AD202" i="1"/>
  <c r="BZ231" i="1"/>
  <c r="AX99" i="1"/>
  <c r="BJ148" i="1"/>
  <c r="BR161" i="1"/>
  <c r="AL32" i="1"/>
  <c r="BV204" i="1"/>
  <c r="AH26" i="1"/>
  <c r="AX159" i="1"/>
  <c r="N98" i="1"/>
  <c r="Z62" i="1"/>
  <c r="CD244" i="1"/>
  <c r="BZ21" i="1"/>
  <c r="AD96" i="1"/>
  <c r="AP154" i="1"/>
  <c r="AP222" i="1"/>
  <c r="CD168" i="1"/>
  <c r="BR189" i="1"/>
  <c r="R217" i="1"/>
  <c r="CD222" i="1"/>
  <c r="AD236" i="1"/>
  <c r="AX64" i="1"/>
  <c r="AD40" i="1"/>
  <c r="Z211" i="1"/>
  <c r="BJ28" i="1"/>
  <c r="BZ148" i="1"/>
  <c r="AN247" i="1"/>
  <c r="CD160" i="1"/>
  <c r="P72" i="1"/>
  <c r="BZ214" i="1"/>
  <c r="L170" i="1"/>
  <c r="BV144" i="1"/>
  <c r="AL119" i="1"/>
  <c r="R166" i="1"/>
  <c r="BR179" i="1"/>
  <c r="CH131" i="1"/>
  <c r="J74" i="1"/>
  <c r="CD155" i="1"/>
  <c r="BB166" i="1"/>
  <c r="AD134" i="1"/>
  <c r="AL103" i="1"/>
  <c r="BX100" i="1"/>
  <c r="N166" i="1"/>
  <c r="CD13" i="1"/>
  <c r="Z228" i="1"/>
  <c r="AT76" i="1"/>
  <c r="AX132" i="1"/>
  <c r="AP146" i="1"/>
  <c r="CD137" i="1"/>
  <c r="Z116" i="1"/>
  <c r="BF232" i="1"/>
  <c r="BR53" i="1"/>
  <c r="BH23" i="1"/>
  <c r="CD218" i="1"/>
  <c r="AF44" i="1"/>
  <c r="J98" i="1"/>
  <c r="AH232" i="1"/>
  <c r="Z84" i="1"/>
  <c r="BZ84" i="1"/>
  <c r="CH225" i="1"/>
  <c r="BJ244" i="1"/>
  <c r="BV84" i="1"/>
  <c r="BR144" i="1"/>
  <c r="BN243" i="1"/>
  <c r="BZ97" i="1"/>
  <c r="BH44" i="1"/>
  <c r="BF104" i="1"/>
  <c r="R81" i="1"/>
  <c r="BB235" i="1"/>
  <c r="BN28" i="1"/>
  <c r="BV246" i="1"/>
  <c r="CH215" i="1"/>
  <c r="AH175" i="1"/>
  <c r="AR51" i="1"/>
  <c r="BP170" i="1"/>
  <c r="AL246" i="1"/>
  <c r="BV98" i="1"/>
  <c r="AH64" i="1"/>
  <c r="J13" i="1"/>
  <c r="AJ240" i="1"/>
  <c r="BF193" i="1"/>
  <c r="AP71" i="1"/>
  <c r="BV83" i="1"/>
  <c r="AT67" i="1"/>
  <c r="AX127" i="1"/>
  <c r="AL216" i="1"/>
  <c r="BV161" i="1"/>
  <c r="AX112" i="1"/>
  <c r="AD19" i="1"/>
  <c r="CH166" i="1"/>
  <c r="BF235" i="1"/>
  <c r="AT180" i="1"/>
  <c r="AL236" i="1"/>
  <c r="BZ182" i="1"/>
  <c r="BB190" i="1"/>
  <c r="CD46" i="1"/>
  <c r="BJ96" i="1"/>
  <c r="AX123" i="1"/>
  <c r="AH215" i="1"/>
  <c r="AP12" i="1"/>
  <c r="CF51" i="1"/>
  <c r="BJ33" i="1"/>
  <c r="R119" i="1"/>
  <c r="BJ112" i="1"/>
  <c r="Z242" i="1"/>
  <c r="BN176" i="1"/>
  <c r="AH151" i="1"/>
  <c r="Z138" i="1"/>
  <c r="AT75" i="1"/>
  <c r="N139" i="1"/>
  <c r="Z111" i="1"/>
  <c r="J202" i="1"/>
  <c r="R242" i="1"/>
  <c r="N195" i="1"/>
  <c r="BP100" i="1"/>
  <c r="BN187" i="1"/>
  <c r="L219" i="1"/>
  <c r="BJ146" i="1"/>
  <c r="J76" i="1"/>
  <c r="X23" i="1"/>
  <c r="AT46" i="1"/>
  <c r="BF132" i="1"/>
  <c r="AP202" i="1"/>
  <c r="N39" i="1"/>
  <c r="CD34" i="1"/>
  <c r="AF93" i="1"/>
  <c r="Z63" i="1"/>
  <c r="BV160" i="1"/>
  <c r="AF247" i="1"/>
  <c r="Z21" i="1"/>
  <c r="BZ203" i="1"/>
  <c r="N13" i="1"/>
  <c r="BF33" i="1"/>
  <c r="AL28" i="1"/>
  <c r="AT133" i="1"/>
  <c r="BJ74" i="1"/>
  <c r="AX43" i="1"/>
  <c r="BB111" i="1"/>
  <c r="Z85" i="1"/>
  <c r="J243" i="1"/>
  <c r="AD53" i="1"/>
  <c r="N176" i="1"/>
  <c r="BN105" i="1"/>
  <c r="AT235" i="1"/>
  <c r="N55" i="1"/>
  <c r="BJ11" i="1"/>
  <c r="CD77" i="1"/>
  <c r="CB93" i="1"/>
  <c r="BV194" i="1"/>
  <c r="AD228" i="1"/>
  <c r="CD237" i="1"/>
  <c r="BZ194" i="1"/>
  <c r="AX63" i="1"/>
  <c r="AZ163" i="1"/>
  <c r="R12" i="1"/>
  <c r="BX72" i="1"/>
  <c r="AF30" i="1"/>
  <c r="AT60" i="1"/>
  <c r="AJ233" i="1"/>
  <c r="CD39" i="1"/>
  <c r="AL166" i="1"/>
  <c r="Z55" i="1"/>
  <c r="AD244" i="1"/>
  <c r="R106" i="1"/>
  <c r="AP99" i="1"/>
  <c r="AZ16" i="1"/>
  <c r="AP140" i="1"/>
  <c r="AT35" i="1"/>
  <c r="BF154" i="1"/>
  <c r="BP163" i="1"/>
  <c r="N49" i="1"/>
  <c r="AX20" i="1"/>
  <c r="AP237" i="1"/>
  <c r="AX195" i="1"/>
  <c r="BJ26" i="1"/>
  <c r="BR32" i="1"/>
  <c r="R41" i="1"/>
  <c r="N196" i="1"/>
  <c r="BN112" i="1"/>
  <c r="BT51" i="1"/>
  <c r="R62" i="1"/>
  <c r="BZ173" i="1"/>
  <c r="BV244" i="1"/>
  <c r="BV39" i="1"/>
  <c r="BF239" i="1"/>
  <c r="AP28" i="1"/>
  <c r="J125" i="1"/>
  <c r="AD161" i="1"/>
  <c r="L51" i="1"/>
  <c r="BX107" i="1"/>
  <c r="R218" i="1"/>
  <c r="CH64" i="1"/>
  <c r="BR91" i="1"/>
  <c r="AZ100" i="1"/>
  <c r="J137" i="1"/>
  <c r="BF197" i="1"/>
  <c r="BF246" i="1"/>
  <c r="CD165" i="1"/>
  <c r="CD57" i="1"/>
  <c r="AD47" i="1"/>
  <c r="R123" i="1"/>
  <c r="BR243" i="1"/>
  <c r="BR63" i="1"/>
  <c r="AD92" i="1"/>
  <c r="BN83" i="1"/>
  <c r="BF188" i="1"/>
  <c r="AP125" i="1"/>
  <c r="BN224" i="1"/>
  <c r="BN125" i="1"/>
  <c r="AD34" i="1"/>
  <c r="CH42" i="1"/>
  <c r="AH20" i="1"/>
  <c r="BV92" i="1"/>
  <c r="AL35" i="1"/>
  <c r="R97" i="1"/>
  <c r="N207" i="1"/>
  <c r="Z147" i="1"/>
  <c r="AD187" i="1"/>
  <c r="AT152" i="1"/>
  <c r="BB120" i="1"/>
  <c r="AL27" i="1"/>
  <c r="BV202" i="1"/>
  <c r="BJ48" i="1"/>
  <c r="AD102" i="1"/>
  <c r="BB203" i="1"/>
  <c r="CD151" i="1"/>
  <c r="AL215" i="1"/>
  <c r="Z43" i="1"/>
  <c r="BR105" i="1"/>
  <c r="BJ145" i="1"/>
  <c r="Z183" i="1"/>
  <c r="AH35" i="1"/>
  <c r="AB233" i="1"/>
  <c r="CH71" i="1"/>
  <c r="AX182" i="1"/>
  <c r="AH139" i="1"/>
  <c r="AT137" i="1"/>
  <c r="BP135" i="1"/>
  <c r="BH93" i="1"/>
  <c r="AX126" i="1"/>
  <c r="AH19" i="1"/>
  <c r="AF65" i="1"/>
  <c r="BZ119" i="1"/>
  <c r="Z92" i="1"/>
  <c r="BB217" i="1"/>
  <c r="Z50" i="1"/>
  <c r="CH147" i="1"/>
  <c r="BJ64" i="1"/>
  <c r="AT40" i="1"/>
  <c r="BZ106" i="1"/>
  <c r="AN184" i="1"/>
  <c r="J28" i="1"/>
  <c r="CH208" i="1"/>
  <c r="BN22" i="1"/>
  <c r="BZ210" i="1"/>
  <c r="AD190" i="1"/>
  <c r="AX174" i="1"/>
  <c r="BN47" i="1"/>
  <c r="CD89" i="1"/>
  <c r="L44" i="1"/>
  <c r="BR62" i="1"/>
  <c r="BJ120" i="1"/>
  <c r="BV176" i="1"/>
  <c r="AJ23" i="1"/>
  <c r="AP95" i="1"/>
  <c r="BP37" i="1"/>
  <c r="AL110" i="1"/>
  <c r="J187" i="1"/>
  <c r="BJ175" i="1"/>
  <c r="AX124" i="1"/>
  <c r="AL19" i="1"/>
  <c r="AH106" i="1"/>
  <c r="BZ118" i="1"/>
  <c r="BR151" i="1"/>
  <c r="AX19" i="1"/>
  <c r="AL123" i="1"/>
  <c r="AL172" i="1"/>
  <c r="AL214" i="1"/>
  <c r="BJ232" i="1"/>
  <c r="BN155" i="1"/>
  <c r="AL155" i="1"/>
  <c r="BJ98" i="1"/>
  <c r="BL44" i="1"/>
  <c r="N69" i="1"/>
  <c r="AL76" i="1"/>
  <c r="BJ230" i="1"/>
  <c r="R39" i="1"/>
  <c r="L121" i="1"/>
  <c r="CD204" i="1"/>
  <c r="AZ233" i="1"/>
  <c r="CD148" i="1"/>
  <c r="AH127" i="1"/>
  <c r="J194" i="1"/>
  <c r="AL43" i="1"/>
  <c r="BL247" i="1"/>
  <c r="AD245" i="1"/>
  <c r="BF186" i="1"/>
  <c r="BF74" i="1"/>
  <c r="J81" i="1"/>
  <c r="AD74" i="1"/>
  <c r="Z14" i="1"/>
  <c r="AL223" i="1"/>
  <c r="AB205" i="1"/>
  <c r="AD140" i="1"/>
  <c r="X142" i="1"/>
  <c r="BB39" i="1"/>
  <c r="AV23" i="1"/>
  <c r="AX147" i="1"/>
  <c r="BT191" i="1"/>
  <c r="BB104" i="1"/>
  <c r="R71" i="1"/>
  <c r="AP239" i="1"/>
  <c r="Z172" i="1"/>
  <c r="CD69" i="1"/>
  <c r="N138" i="1"/>
  <c r="AX22" i="1"/>
  <c r="AT200" i="1"/>
  <c r="AD217" i="1"/>
  <c r="AX21" i="1"/>
  <c r="BZ39" i="1"/>
  <c r="AX237" i="1"/>
  <c r="BX23" i="1"/>
  <c r="BR76" i="1"/>
  <c r="AJ16" i="1"/>
  <c r="BB11" i="1"/>
  <c r="BZ96" i="1"/>
  <c r="AT39" i="1"/>
  <c r="BJ210" i="1"/>
  <c r="AT193" i="1"/>
  <c r="AL106" i="1"/>
  <c r="CH53" i="1"/>
  <c r="CD62" i="1"/>
  <c r="CB191" i="1"/>
  <c r="AD183" i="1"/>
  <c r="AT165" i="1"/>
  <c r="AD209" i="1"/>
  <c r="BN145" i="1"/>
  <c r="BV193" i="1"/>
  <c r="Z102" i="1"/>
  <c r="J193" i="1"/>
  <c r="R69" i="1"/>
  <c r="CH159" i="1"/>
  <c r="AB226" i="1"/>
  <c r="N146" i="1"/>
  <c r="AX25" i="1"/>
  <c r="Z12" i="1"/>
  <c r="R84" i="1"/>
  <c r="AL116" i="1"/>
  <c r="CH201" i="1"/>
  <c r="Z166" i="1"/>
  <c r="CD76" i="1"/>
  <c r="BV211" i="1"/>
  <c r="N187" i="1"/>
  <c r="AL131" i="1"/>
  <c r="BL16" i="1"/>
  <c r="N208" i="1"/>
  <c r="BP177" i="1"/>
  <c r="Z193" i="1"/>
  <c r="AP70" i="1"/>
  <c r="AJ226" i="1"/>
  <c r="BF62" i="1"/>
  <c r="CB128" i="1"/>
  <c r="BR187" i="1"/>
  <c r="CH132" i="1"/>
  <c r="BB165" i="1"/>
  <c r="BH247" i="1"/>
  <c r="BN235" i="1"/>
  <c r="BZ127" i="1"/>
  <c r="AH133" i="1"/>
  <c r="BR138" i="1"/>
  <c r="BZ20" i="1"/>
  <c r="AP224" i="1"/>
  <c r="BZ161" i="1"/>
  <c r="BZ110" i="1"/>
  <c r="J96" i="1"/>
  <c r="AV240" i="1"/>
  <c r="BN161" i="1"/>
  <c r="Z208" i="1"/>
  <c r="BV25" i="1"/>
  <c r="CH95" i="1"/>
  <c r="BV123" i="1"/>
  <c r="Z181" i="1"/>
  <c r="P121" i="1"/>
  <c r="BF55" i="1"/>
  <c r="BH142" i="1"/>
  <c r="BB76" i="1"/>
  <c r="AH117" i="1"/>
  <c r="N64" i="1"/>
  <c r="BZ69" i="1"/>
  <c r="J173" i="1"/>
  <c r="P65" i="1"/>
  <c r="J140" i="1"/>
  <c r="BP23" i="1"/>
  <c r="H16" i="1"/>
  <c r="Z53" i="1"/>
  <c r="AF51" i="1"/>
  <c r="BN175" i="1"/>
  <c r="X198" i="1"/>
  <c r="AH162" i="1"/>
  <c r="BT100" i="1"/>
  <c r="AL53" i="1"/>
  <c r="J231" i="1"/>
  <c r="CF100" i="1"/>
  <c r="R221" i="1"/>
  <c r="BZ155" i="1"/>
  <c r="AL55" i="1"/>
  <c r="AP228" i="1"/>
  <c r="CH99" i="1"/>
  <c r="BB168" i="1"/>
  <c r="R174" i="1"/>
  <c r="BN231" i="1"/>
  <c r="X219" i="1"/>
  <c r="BR230" i="1"/>
  <c r="AR72" i="1"/>
  <c r="J27" i="1"/>
  <c r="CD25" i="1"/>
  <c r="BR22" i="1"/>
  <c r="BZ56" i="1"/>
  <c r="BB197" i="1"/>
  <c r="AD35" i="1"/>
  <c r="AD62" i="1"/>
  <c r="BR60" i="1"/>
  <c r="BF230" i="1"/>
  <c r="AT91" i="1"/>
  <c r="AX46" i="1"/>
  <c r="CF156" i="1"/>
  <c r="AL173" i="1"/>
  <c r="BR127" i="1"/>
  <c r="L184" i="1"/>
  <c r="R105" i="1"/>
  <c r="BJ90" i="1"/>
  <c r="BV155" i="1"/>
  <c r="BN188" i="1"/>
  <c r="N218" i="1"/>
  <c r="BN71" i="1"/>
  <c r="AH34" i="1"/>
  <c r="BR155" i="1"/>
  <c r="AH97" i="1"/>
  <c r="AL91" i="1"/>
  <c r="BR239" i="1"/>
  <c r="BR69" i="1"/>
  <c r="BP219" i="1"/>
  <c r="BV221" i="1"/>
  <c r="BJ225" i="1"/>
  <c r="AH224" i="1"/>
  <c r="AB72" i="1"/>
  <c r="AL146" i="1"/>
  <c r="CF65" i="1"/>
  <c r="AD85" i="1"/>
  <c r="AR156" i="1"/>
  <c r="AF226" i="1"/>
  <c r="BZ75" i="1"/>
  <c r="AD25" i="1"/>
  <c r="AT138" i="1"/>
  <c r="BV203" i="1"/>
  <c r="BR11" i="1"/>
  <c r="R228" i="1"/>
  <c r="AP25" i="1"/>
  <c r="BV57" i="1"/>
  <c r="BV33" i="1"/>
  <c r="BF179" i="1"/>
  <c r="CD42" i="1"/>
  <c r="AD207" i="1"/>
  <c r="BZ140" i="1"/>
  <c r="CB37" i="1"/>
  <c r="BF127" i="1"/>
  <c r="AD176" i="1"/>
  <c r="Z40" i="1"/>
  <c r="BZ78" i="1"/>
  <c r="R203" i="1"/>
  <c r="P86" i="1"/>
  <c r="AF198" i="1"/>
  <c r="J54" i="1"/>
  <c r="BD100" i="1"/>
  <c r="BJ109" i="1"/>
  <c r="AD243" i="1"/>
  <c r="Z124" i="1"/>
  <c r="CH154" i="1"/>
  <c r="AR30" i="1"/>
  <c r="BJ168" i="1"/>
  <c r="AJ65" i="1"/>
  <c r="CD78" i="1"/>
  <c r="BB244" i="1"/>
  <c r="BL156" i="1"/>
  <c r="AX62" i="1"/>
  <c r="AF114" i="1"/>
  <c r="N137" i="1"/>
  <c r="BR222" i="1"/>
  <c r="AL140" i="1"/>
  <c r="BV189" i="1"/>
  <c r="AT113" i="1"/>
  <c r="BN64" i="1"/>
  <c r="AX28" i="1"/>
  <c r="J244" i="1"/>
  <c r="CH176" i="1"/>
  <c r="AV205" i="1"/>
  <c r="BJ119" i="1"/>
  <c r="BR181" i="1"/>
  <c r="AT218" i="1"/>
  <c r="BN225" i="1"/>
  <c r="CD19" i="1"/>
  <c r="X128" i="1"/>
  <c r="AH81" i="1"/>
  <c r="BD163" i="1"/>
  <c r="BB222" i="1"/>
  <c r="BF106" i="1"/>
  <c r="AT209" i="1"/>
  <c r="BR126" i="1"/>
  <c r="BN126" i="1"/>
  <c r="Z187" i="1"/>
  <c r="AD215" i="1"/>
  <c r="N33" i="1"/>
  <c r="BF165" i="1"/>
  <c r="J35" i="1"/>
  <c r="AP32" i="1"/>
  <c r="AT197" i="1"/>
  <c r="AH47" i="1"/>
  <c r="BV78" i="1"/>
  <c r="X240" i="1"/>
  <c r="J110" i="1"/>
  <c r="AT246" i="1"/>
  <c r="AX88" i="1"/>
  <c r="BN34" i="1"/>
  <c r="BJ32" i="1"/>
  <c r="Z246" i="1"/>
  <c r="AT102" i="1"/>
  <c r="AX74" i="1"/>
  <c r="AX18" i="1"/>
  <c r="AX243" i="1"/>
  <c r="BB196" i="1"/>
  <c r="J235" i="1"/>
  <c r="BJ36" i="1"/>
  <c r="BV232" i="1"/>
  <c r="AH131" i="1"/>
  <c r="CH203" i="1"/>
  <c r="AP238" i="1"/>
  <c r="AL245" i="1"/>
  <c r="BN61" i="1"/>
  <c r="BN186" i="1"/>
  <c r="AT22" i="1"/>
  <c r="AP76" i="1"/>
  <c r="P226" i="1"/>
  <c r="BF176" i="1"/>
  <c r="AL169" i="1"/>
  <c r="BZ190" i="1"/>
  <c r="Z224" i="1"/>
  <c r="BJ61" i="1"/>
  <c r="AX188" i="1"/>
  <c r="BV56" i="1"/>
  <c r="R200" i="1"/>
  <c r="H23" i="1"/>
  <c r="BD205" i="1"/>
  <c r="BB89" i="1"/>
  <c r="BV222" i="1"/>
  <c r="BN232" i="1"/>
  <c r="BV152" i="1"/>
  <c r="BB126" i="1"/>
  <c r="BT72" i="1"/>
  <c r="BN167" i="1"/>
  <c r="CD217" i="1"/>
  <c r="BN39" i="1"/>
  <c r="AT112" i="1"/>
  <c r="CB233" i="1"/>
  <c r="AR212" i="1"/>
  <c r="AT155" i="1"/>
  <c r="BV35" i="1"/>
  <c r="AX242" i="1"/>
  <c r="BJ140" i="1"/>
  <c r="AP68" i="1"/>
  <c r="AX50" i="1"/>
  <c r="BR168" i="1"/>
  <c r="CH224" i="1"/>
  <c r="AT126" i="1"/>
  <c r="R117" i="1"/>
  <c r="J15" i="1"/>
  <c r="BN89" i="1"/>
  <c r="BF214" i="1"/>
  <c r="BV49" i="1"/>
  <c r="AZ86" i="1"/>
  <c r="N119" i="1"/>
  <c r="N18" i="1"/>
  <c r="AX70" i="1"/>
  <c r="CH22" i="1"/>
  <c r="AT11" i="1"/>
  <c r="AV212" i="1"/>
  <c r="AD41" i="1"/>
  <c r="BF208" i="1"/>
  <c r="AD147" i="1"/>
  <c r="CH239" i="1"/>
  <c r="H58" i="1"/>
  <c r="CD193" i="1"/>
  <c r="BN15" i="1"/>
  <c r="AD237" i="1"/>
  <c r="CB198" i="1"/>
  <c r="AH222" i="1"/>
  <c r="AF128" i="1"/>
  <c r="J152" i="1"/>
  <c r="BJ188" i="1"/>
  <c r="R222" i="1"/>
  <c r="BB91" i="1"/>
  <c r="BT205" i="1"/>
  <c r="N140" i="1"/>
  <c r="BL240" i="1"/>
  <c r="AT125" i="1"/>
  <c r="Z188" i="1"/>
  <c r="BB148" i="1"/>
  <c r="X72" i="1"/>
  <c r="AL75" i="1"/>
  <c r="P149" i="1"/>
  <c r="BT149" i="1"/>
  <c r="BN214" i="1"/>
  <c r="R207" i="1"/>
  <c r="X16" i="1"/>
  <c r="N116" i="1"/>
  <c r="J162" i="1"/>
  <c r="BR237" i="1"/>
  <c r="BJ203" i="1"/>
  <c r="AP118" i="1"/>
  <c r="BN165" i="1"/>
  <c r="AP245" i="1"/>
  <c r="BV117" i="1"/>
  <c r="BN238" i="1"/>
  <c r="CH109" i="1"/>
  <c r="BR47" i="1"/>
  <c r="CD97" i="1"/>
  <c r="BJ238" i="1"/>
  <c r="H184" i="1"/>
  <c r="AD225" i="1"/>
  <c r="BT114" i="1"/>
  <c r="BR175" i="1"/>
  <c r="BX128" i="1"/>
  <c r="CH111" i="1"/>
  <c r="Z127" i="1"/>
  <c r="CD75" i="1"/>
  <c r="AD210" i="1"/>
  <c r="BB116" i="1"/>
  <c r="J131" i="1"/>
  <c r="N78" i="1"/>
  <c r="BR43" i="1"/>
  <c r="BV218" i="1"/>
  <c r="BZ153" i="1"/>
  <c r="AJ128" i="1"/>
  <c r="Z104" i="1"/>
  <c r="AX190" i="1"/>
  <c r="AD120" i="1"/>
  <c r="BR64" i="1"/>
  <c r="BR21" i="1"/>
  <c r="CH236" i="1"/>
  <c r="AH13" i="1"/>
  <c r="AL158" i="1"/>
  <c r="CD82" i="1"/>
  <c r="N189" i="1"/>
  <c r="AB149" i="1"/>
  <c r="BF75" i="1"/>
  <c r="BR162" i="1"/>
  <c r="BV148" i="1"/>
  <c r="BX86" i="1"/>
  <c r="J127" i="1"/>
  <c r="Z19" i="1"/>
  <c r="AL141" i="1"/>
  <c r="BB12" i="1"/>
  <c r="R235" i="1"/>
  <c r="AX116" i="1"/>
  <c r="AH174" i="1"/>
  <c r="CD224" i="1"/>
  <c r="BZ33" i="1"/>
  <c r="AD33" i="1"/>
  <c r="N223" i="1"/>
  <c r="AH197" i="1"/>
  <c r="AT48" i="1"/>
  <c r="BB50" i="1"/>
  <c r="AB79" i="1"/>
  <c r="R147" i="1"/>
  <c r="AH104" i="1"/>
  <c r="AX104" i="1"/>
  <c r="BJ195" i="1"/>
  <c r="BZ26" i="1"/>
  <c r="AT239" i="1"/>
  <c r="BN228" i="1"/>
  <c r="AP183" i="1"/>
  <c r="H44" i="1"/>
  <c r="CB212" i="1"/>
  <c r="AX119" i="1"/>
  <c r="AL196" i="1"/>
  <c r="BX170" i="1"/>
  <c r="BV210" i="1"/>
  <c r="BF84" i="1"/>
  <c r="BB95" i="1"/>
  <c r="BF147" i="1"/>
  <c r="J242" i="1"/>
  <c r="AZ30" i="1"/>
  <c r="AP48" i="1"/>
  <c r="H121" i="1"/>
  <c r="Z11" i="1"/>
  <c r="BH135" i="1"/>
  <c r="AD55" i="1"/>
  <c r="AP49" i="1"/>
  <c r="BP226" i="1"/>
  <c r="BN49" i="1"/>
  <c r="J148" i="1"/>
  <c r="BF181" i="1"/>
  <c r="Z235" i="1"/>
  <c r="AJ219" i="1"/>
  <c r="CD161" i="1"/>
  <c r="BX212" i="1"/>
  <c r="AH161" i="1"/>
  <c r="AL138" i="1"/>
  <c r="BB46" i="1"/>
  <c r="AH242" i="1"/>
  <c r="BB209" i="1"/>
  <c r="BR75" i="1"/>
  <c r="AL105" i="1"/>
  <c r="J25" i="1"/>
  <c r="AP55" i="1"/>
  <c r="BJ75" i="1"/>
  <c r="N188" i="1"/>
  <c r="BF222" i="1"/>
  <c r="AH15" i="1"/>
  <c r="BJ242" i="1"/>
  <c r="BN174" i="1"/>
  <c r="BV215" i="1"/>
  <c r="BF243" i="1"/>
  <c r="CD232" i="1"/>
  <c r="BB18" i="1"/>
  <c r="Z13" i="1"/>
  <c r="AD70" i="1"/>
  <c r="AP137" i="1"/>
  <c r="AL61" i="1"/>
  <c r="AD27" i="1"/>
  <c r="AV107" i="1"/>
  <c r="AT29" i="1"/>
  <c r="CH18" i="1"/>
  <c r="CF86" i="1"/>
  <c r="AT225" i="1"/>
  <c r="BJ81" i="1"/>
  <c r="BV182" i="1"/>
  <c r="CH152" i="1"/>
  <c r="BV151" i="1"/>
  <c r="AR205" i="1"/>
  <c r="R70" i="1"/>
  <c r="Z91" i="1"/>
  <c r="BP128" i="1"/>
  <c r="AT201" i="1"/>
  <c r="R138" i="1"/>
  <c r="Z239" i="1"/>
  <c r="Z214" i="1"/>
  <c r="AH138" i="1"/>
  <c r="BF77" i="1"/>
  <c r="AP174" i="1"/>
  <c r="BX16" i="1"/>
  <c r="AL134" i="1"/>
  <c r="N172" i="1"/>
  <c r="BF124" i="1"/>
  <c r="BD177" i="1"/>
  <c r="BB215" i="1"/>
  <c r="BR225" i="1"/>
  <c r="BJ246" i="1"/>
  <c r="BZ92" i="1"/>
  <c r="Z190" i="1"/>
  <c r="R111" i="1"/>
  <c r="AH245" i="1"/>
  <c r="BJ243" i="1"/>
  <c r="CH202" i="1"/>
  <c r="AP67" i="1"/>
  <c r="CH34" i="1"/>
  <c r="AZ142" i="1"/>
  <c r="R231" i="1"/>
  <c r="AX176" i="1"/>
  <c r="AH204" i="1"/>
  <c r="X170" i="1"/>
  <c r="AT147" i="1"/>
  <c r="BV41" i="1"/>
  <c r="AL133" i="1"/>
  <c r="BJ34" i="1"/>
  <c r="BR131" i="1"/>
  <c r="R158" i="1"/>
  <c r="BF53" i="1"/>
  <c r="BF41" i="1"/>
  <c r="N246" i="1"/>
  <c r="AZ23" i="1"/>
  <c r="CH244" i="1"/>
  <c r="CB65" i="1"/>
  <c r="AX186" i="1"/>
  <c r="AX83" i="1"/>
  <c r="BD37" i="1"/>
  <c r="BJ106" i="1"/>
  <c r="AX98" i="1"/>
  <c r="AD180" i="1"/>
  <c r="J196" i="1"/>
  <c r="N204" i="1"/>
  <c r="BV139" i="1"/>
  <c r="R36" i="1"/>
  <c r="CD11" i="1"/>
  <c r="R159" i="1"/>
  <c r="AN114" i="1"/>
  <c r="AL34" i="1"/>
  <c r="AD69" i="1"/>
  <c r="H247" i="1"/>
  <c r="BZ36" i="1"/>
  <c r="R64" i="1"/>
  <c r="BN183" i="1"/>
  <c r="CF247" i="1"/>
  <c r="BN27" i="1"/>
  <c r="AL96" i="1"/>
  <c r="BR153" i="1"/>
  <c r="AD18" i="1"/>
  <c r="BR229" i="1"/>
  <c r="AH209" i="1"/>
  <c r="BV119" i="1"/>
  <c r="BR90" i="1"/>
  <c r="AX76" i="1"/>
  <c r="BP51" i="1"/>
  <c r="AD109" i="1"/>
  <c r="AL239" i="1"/>
  <c r="BR186" i="1"/>
  <c r="N130" i="1"/>
  <c r="R216" i="1"/>
  <c r="CF58" i="1"/>
  <c r="J155" i="1"/>
  <c r="AP102" i="1"/>
  <c r="BN201" i="1"/>
  <c r="BD128" i="1"/>
  <c r="CH196" i="1"/>
  <c r="BR39" i="1"/>
  <c r="BJ89" i="1"/>
  <c r="BH86" i="1"/>
  <c r="BR54" i="1"/>
  <c r="BL114" i="1"/>
  <c r="J63" i="1"/>
  <c r="AX153" i="1"/>
  <c r="CH180" i="1"/>
  <c r="BF131" i="1"/>
  <c r="Z88" i="1"/>
  <c r="BR92" i="1"/>
  <c r="BR246" i="1"/>
  <c r="BN190" i="1"/>
  <c r="AL190" i="1"/>
  <c r="AP147" i="1"/>
  <c r="BV134" i="1"/>
  <c r="BF50" i="1"/>
  <c r="N161" i="1"/>
  <c r="Z131" i="1"/>
  <c r="BT177" i="1"/>
  <c r="Z125" i="1"/>
  <c r="AF191" i="1"/>
  <c r="AT187" i="1"/>
  <c r="BF138" i="1"/>
  <c r="AH29" i="1"/>
  <c r="AT95" i="1"/>
  <c r="BB140" i="1"/>
  <c r="AX90" i="1"/>
  <c r="N83" i="1"/>
  <c r="BN117" i="1"/>
  <c r="BL163" i="1"/>
  <c r="BB106" i="1"/>
  <c r="BF63" i="1"/>
  <c r="AZ65" i="1"/>
  <c r="AL118" i="1"/>
  <c r="CH235" i="1"/>
  <c r="J119" i="1"/>
  <c r="J22" i="1"/>
  <c r="CD183" i="1"/>
  <c r="BZ62" i="1"/>
  <c r="BB208" i="1"/>
  <c r="CD88" i="1"/>
  <c r="BV118" i="1"/>
  <c r="BF76" i="1"/>
  <c r="BN144" i="1"/>
  <c r="CB58" i="1"/>
  <c r="AT214" i="1"/>
  <c r="R145" i="1"/>
  <c r="BX93" i="1"/>
  <c r="BB109" i="1"/>
  <c r="BV237" i="1"/>
  <c r="AD201" i="1"/>
  <c r="P100" i="1"/>
  <c r="AX228" i="1"/>
  <c r="BV61" i="1"/>
  <c r="AF170" i="1"/>
  <c r="BR200" i="1"/>
  <c r="AV177" i="1"/>
  <c r="R232" i="1"/>
  <c r="BV228" i="1"/>
  <c r="CD29" i="1"/>
  <c r="J144" i="1"/>
  <c r="N20" i="1"/>
  <c r="R40" i="1"/>
  <c r="AP54" i="1"/>
  <c r="AD49" i="1"/>
  <c r="CH113" i="1"/>
  <c r="R173" i="1"/>
  <c r="BR235" i="1"/>
  <c r="BF140" i="1"/>
  <c r="AH77" i="1"/>
  <c r="N180" i="1"/>
  <c r="CF177" i="1"/>
  <c r="AD160" i="1"/>
  <c r="BX142" i="1"/>
  <c r="AP46" i="1"/>
  <c r="AD111" i="1"/>
  <c r="BB238" i="1"/>
  <c r="AT15" i="1"/>
  <c r="BF158" i="1"/>
  <c r="BF48" i="1"/>
  <c r="BX205" i="1"/>
  <c r="BT247" i="1"/>
  <c r="BV104" i="1"/>
  <c r="J165" i="1"/>
  <c r="X79" i="1"/>
  <c r="BV116" i="1"/>
  <c r="AL232" i="1"/>
  <c r="AZ72" i="1"/>
  <c r="BR102" i="1"/>
  <c r="AJ107" i="1"/>
  <c r="BR152" i="1"/>
  <c r="Z77" i="1"/>
  <c r="CD208" i="1"/>
  <c r="CH21" i="1"/>
  <c r="BL58" i="1"/>
  <c r="CH55" i="1"/>
  <c r="N148" i="1"/>
  <c r="AF156" i="1"/>
  <c r="BV64" i="1"/>
  <c r="BH100" i="1"/>
  <c r="R162" i="1"/>
  <c r="BN111" i="1"/>
  <c r="AX92" i="1"/>
  <c r="AL161" i="1"/>
  <c r="AL243" i="1"/>
  <c r="BN244" i="1"/>
  <c r="AV93" i="1"/>
  <c r="AD26" i="1"/>
  <c r="AT119" i="1"/>
  <c r="BF168" i="1"/>
  <c r="BD233" i="1"/>
  <c r="AX215" i="1"/>
  <c r="BR232" i="1"/>
  <c r="CD159" i="1"/>
  <c r="AP78" i="1"/>
  <c r="J62" i="1"/>
  <c r="AT96" i="1"/>
  <c r="AD214" i="1"/>
  <c r="BJ54" i="1"/>
  <c r="BV28" i="1"/>
  <c r="BZ179" i="1"/>
  <c r="L72" i="1"/>
  <c r="BB105" i="1"/>
  <c r="BX247" i="1"/>
  <c r="Z167" i="1"/>
  <c r="AF107" i="1"/>
  <c r="BN153" i="1"/>
  <c r="BJ124" i="1"/>
  <c r="CD20" i="1"/>
  <c r="BB90" i="1"/>
  <c r="Z176" i="1"/>
  <c r="BB49" i="1"/>
  <c r="BT212" i="1"/>
  <c r="CH67" i="1"/>
  <c r="P37" i="1"/>
  <c r="CH217" i="1"/>
  <c r="BF54" i="1"/>
  <c r="J190" i="1"/>
  <c r="BV75" i="1"/>
  <c r="CF240" i="1"/>
  <c r="AH137" i="1"/>
  <c r="BP191" i="1"/>
  <c r="BL72" i="1"/>
  <c r="AV184" i="1"/>
  <c r="BB237" i="1"/>
  <c r="CB72" i="1"/>
  <c r="J186" i="1"/>
  <c r="AT118" i="1"/>
  <c r="AX152" i="1"/>
  <c r="R82" i="1"/>
  <c r="AN205" i="1"/>
  <c r="CH216" i="1"/>
  <c r="BP86" i="1"/>
  <c r="BR180" i="1"/>
  <c r="AP232" i="1"/>
  <c r="BR123" i="1"/>
  <c r="Z151" i="1"/>
  <c r="AD15" i="1"/>
  <c r="AX224" i="1"/>
  <c r="CD166" i="1"/>
  <c r="AD165" i="1"/>
  <c r="CD55" i="1"/>
  <c r="CD216" i="1"/>
  <c r="BV132" i="1"/>
  <c r="P44" i="1"/>
  <c r="AH63" i="1"/>
  <c r="AH229" i="1"/>
  <c r="BN48" i="1"/>
  <c r="BP72" i="1"/>
  <c r="AP96" i="1"/>
  <c r="Z15" i="1"/>
  <c r="P16" i="1"/>
  <c r="AB240" i="1"/>
  <c r="AT145" i="1"/>
  <c r="AL222" i="1"/>
  <c r="AH202" i="1"/>
  <c r="BV141" i="1"/>
  <c r="AF184" i="1"/>
  <c r="AD230" i="1"/>
  <c r="L191" i="1"/>
  <c r="BZ195" i="1"/>
  <c r="AH165" i="1"/>
  <c r="BB179" i="1"/>
  <c r="BL184" i="1"/>
  <c r="N236" i="1"/>
  <c r="AH74" i="1"/>
  <c r="CF16" i="1"/>
  <c r="AH167" i="1"/>
  <c r="AF135" i="1"/>
  <c r="N54" i="1"/>
  <c r="Z209" i="1"/>
  <c r="AF16" i="1"/>
  <c r="CD246" i="1"/>
  <c r="AX77" i="1"/>
  <c r="BN57" i="1"/>
  <c r="BV20" i="1"/>
  <c r="AX235" i="1"/>
  <c r="AL89" i="1"/>
  <c r="BN96" i="1"/>
  <c r="X184" i="1"/>
  <c r="R202" i="1"/>
  <c r="AL70" i="1"/>
  <c r="CB163" i="1"/>
  <c r="BT58" i="1"/>
  <c r="CF128" i="1"/>
  <c r="AH200" i="1"/>
  <c r="AT61" i="1"/>
  <c r="BF216" i="1"/>
  <c r="AN86" i="1"/>
  <c r="BZ188" i="1"/>
  <c r="BD79" i="1"/>
  <c r="BB42" i="1"/>
  <c r="BF81" i="1"/>
  <c r="AH239" i="1"/>
  <c r="BN84" i="1"/>
  <c r="BX233" i="1"/>
  <c r="AD63" i="1"/>
  <c r="CH173" i="1"/>
  <c r="AL98" i="1"/>
  <c r="AP21" i="1"/>
  <c r="CD154" i="1"/>
  <c r="BV40" i="1"/>
  <c r="AD151" i="1"/>
  <c r="R168" i="1"/>
  <c r="CH20" i="1"/>
  <c r="N118" i="1"/>
  <c r="CH123" i="1"/>
  <c r="BB182" i="1"/>
  <c r="BN116" i="1"/>
  <c r="AB16" i="1"/>
  <c r="BD226" i="1"/>
  <c r="BV133" i="1"/>
  <c r="J84" i="1"/>
  <c r="CD81" i="1"/>
  <c r="BJ132" i="1"/>
  <c r="BN26" i="1"/>
  <c r="AT211" i="1"/>
  <c r="AX183" i="1"/>
  <c r="AL62" i="1"/>
  <c r="BD135" i="1"/>
  <c r="AP110" i="1"/>
  <c r="BZ134" i="1"/>
  <c r="AD223" i="1"/>
  <c r="CD130" i="1"/>
  <c r="CH62" i="1"/>
  <c r="CH243" i="1"/>
  <c r="BB35" i="1"/>
  <c r="N154" i="1"/>
  <c r="N217" i="1"/>
  <c r="AP186" i="1"/>
  <c r="AP22" i="1"/>
  <c r="BN168" i="1"/>
  <c r="AP141" i="1"/>
  <c r="BN218" i="1"/>
  <c r="AP244" i="1"/>
  <c r="CF23" i="1"/>
  <c r="R25" i="1"/>
  <c r="CD209" i="1"/>
  <c r="AX95" i="1"/>
  <c r="BB69" i="1"/>
  <c r="AT130" i="1"/>
  <c r="BB127" i="1"/>
  <c r="BF28" i="1"/>
  <c r="P128" i="1"/>
  <c r="BB20" i="1"/>
  <c r="AJ198" i="1"/>
  <c r="BZ208" i="1"/>
  <c r="AT140" i="1"/>
  <c r="CD70" i="1"/>
  <c r="AT139" i="1"/>
  <c r="AR114" i="1"/>
  <c r="AL69" i="1"/>
  <c r="BR145" i="1"/>
  <c r="BX58" i="1"/>
  <c r="N95" i="1"/>
  <c r="BZ61" i="1"/>
  <c r="BN70" i="1"/>
  <c r="BB228" i="1"/>
  <c r="BR236" i="1"/>
  <c r="N126" i="1"/>
  <c r="AH48" i="1"/>
  <c r="AT173" i="1"/>
  <c r="BB88" i="1"/>
  <c r="AT32" i="1"/>
  <c r="AT237" i="1"/>
  <c r="AX246" i="1"/>
  <c r="J89" i="1"/>
  <c r="CH102" i="1"/>
  <c r="J153" i="1"/>
  <c r="CH119" i="1"/>
  <c r="AH103" i="1"/>
  <c r="BF99" i="1"/>
  <c r="BR201" i="1"/>
  <c r="BF194" i="1"/>
  <c r="BD212" i="1"/>
  <c r="AB93" i="1"/>
  <c r="AF212" i="1"/>
  <c r="AH168" i="1"/>
  <c r="BZ167" i="1"/>
  <c r="CH167" i="1"/>
  <c r="AX11" i="1"/>
  <c r="BX226" i="1"/>
  <c r="BR228" i="1"/>
  <c r="CD190" i="1"/>
  <c r="AZ191" i="1"/>
  <c r="BT142" i="1"/>
  <c r="AT230" i="1"/>
  <c r="AT63" i="1"/>
  <c r="AX125" i="1"/>
  <c r="BN74" i="1"/>
  <c r="N91" i="1"/>
  <c r="Z74" i="1"/>
  <c r="L233" i="1"/>
  <c r="AX105" i="1"/>
  <c r="BV34" i="1"/>
  <c r="BR139" i="1"/>
  <c r="Z68" i="1"/>
  <c r="BF204" i="1"/>
  <c r="AJ247" i="1"/>
  <c r="CH190" i="1"/>
  <c r="BJ151" i="1"/>
  <c r="AP162" i="1"/>
  <c r="AD166" i="1"/>
  <c r="BR119" i="1"/>
  <c r="AF177" i="1"/>
  <c r="BL205" i="1"/>
  <c r="BZ211" i="1"/>
  <c r="Z47" i="1"/>
  <c r="CF30" i="1"/>
  <c r="AL67" i="1"/>
  <c r="J228" i="1"/>
  <c r="CH155" i="1"/>
  <c r="BR27" i="1"/>
  <c r="AT85" i="1"/>
  <c r="CD196" i="1"/>
  <c r="AJ72" i="1"/>
  <c r="AP50" i="1"/>
  <c r="BB216" i="1"/>
  <c r="BF34" i="1"/>
  <c r="BV82" i="1"/>
  <c r="AH186" i="1"/>
  <c r="AL33" i="1"/>
  <c r="BF22" i="1"/>
  <c r="AP197" i="1"/>
  <c r="AR93" i="1"/>
  <c r="BB21" i="1"/>
  <c r="BN202" i="1"/>
  <c r="AD99" i="1"/>
  <c r="N41" i="1"/>
  <c r="AH111" i="1"/>
  <c r="BJ245" i="1"/>
  <c r="L30" i="1"/>
  <c r="AT183" i="1"/>
  <c r="BR104" i="1"/>
  <c r="BF67" i="1"/>
  <c r="BJ158" i="1"/>
  <c r="BF151" i="1"/>
  <c r="AD113" i="1"/>
  <c r="BZ12" i="1"/>
  <c r="R53" i="1"/>
  <c r="CD14" i="1"/>
  <c r="AP112" i="1"/>
  <c r="Z236" i="1"/>
  <c r="BJ130" i="1"/>
  <c r="Z237" i="1"/>
  <c r="BB29" i="1"/>
  <c r="BB34" i="1"/>
  <c r="BF71" i="1"/>
  <c r="N214" i="1"/>
  <c r="CB240" i="1"/>
  <c r="CH103" i="1"/>
  <c r="R75" i="1"/>
  <c r="CD139" i="1"/>
  <c r="BV175" i="1"/>
  <c r="N102" i="1"/>
  <c r="BF167" i="1"/>
  <c r="AX141" i="1"/>
  <c r="CH106" i="1"/>
  <c r="BT240" i="1"/>
  <c r="N90" i="1"/>
  <c r="R246" i="1"/>
  <c r="AT71" i="1"/>
  <c r="AP195" i="1"/>
  <c r="BH219" i="1"/>
  <c r="CH50" i="1"/>
  <c r="AL20" i="1"/>
  <c r="R194" i="1"/>
  <c r="CH148" i="1"/>
  <c r="CH169" i="1"/>
  <c r="R137" i="1"/>
  <c r="BB132" i="1"/>
  <c r="BB223" i="1"/>
  <c r="BJ69" i="1"/>
  <c r="N202" i="1"/>
  <c r="BB70" i="1"/>
  <c r="AD146" i="1"/>
  <c r="BV127" i="1"/>
  <c r="Z169" i="1"/>
  <c r="BV120" i="1"/>
  <c r="J151" i="1"/>
  <c r="AT34" i="1"/>
  <c r="AB135" i="1"/>
  <c r="BB64" i="1"/>
  <c r="Z217" i="1"/>
  <c r="AX75" i="1"/>
  <c r="BP44" i="1"/>
  <c r="AH203" i="1"/>
  <c r="AP167" i="1"/>
  <c r="AX216" i="1"/>
  <c r="AF37" i="1"/>
  <c r="H163" i="1"/>
  <c r="N67" i="1"/>
  <c r="AP217" i="1"/>
  <c r="BL51" i="1"/>
  <c r="BV54" i="1"/>
  <c r="BL212" i="1"/>
  <c r="BB110" i="1"/>
  <c r="X205" i="1"/>
  <c r="AP133" i="1"/>
  <c r="CF149" i="1"/>
  <c r="CH75" i="1"/>
  <c r="BJ147" i="1"/>
  <c r="BT65" i="1"/>
  <c r="AP144" i="1"/>
  <c r="H240" i="1"/>
  <c r="AP155" i="1"/>
  <c r="BF120" i="1"/>
  <c r="BP107" i="1"/>
  <c r="BN77" i="1"/>
  <c r="BR130" i="1"/>
  <c r="AJ142" i="1"/>
  <c r="BB41" i="1"/>
  <c r="AH238" i="1"/>
  <c r="AX148" i="1"/>
  <c r="AX162" i="1"/>
  <c r="AH153" i="1"/>
  <c r="R245" i="1"/>
  <c r="AH43" i="1"/>
  <c r="BF25" i="1"/>
  <c r="N123" i="1"/>
  <c r="AX54" i="1"/>
  <c r="J147" i="1"/>
  <c r="BN14" i="1"/>
  <c r="BN138" i="1"/>
  <c r="BZ89" i="1"/>
  <c r="AH123" i="1"/>
  <c r="AP127" i="1"/>
  <c r="BT37" i="1"/>
  <c r="Z225" i="1"/>
  <c r="BJ224" i="1"/>
  <c r="AH39" i="1"/>
  <c r="AP26" i="1"/>
  <c r="BZ221" i="1"/>
  <c r="AD48" i="1"/>
  <c r="BJ174" i="1"/>
  <c r="J214" i="1"/>
  <c r="CH218" i="1"/>
  <c r="AR121" i="1"/>
  <c r="R22" i="1"/>
  <c r="AP225" i="1"/>
  <c r="CD28" i="1"/>
  <c r="CD71" i="1"/>
  <c r="BT163" i="1"/>
  <c r="BF83" i="1"/>
  <c r="BR221" i="1"/>
  <c r="BF224" i="1"/>
  <c r="L37" i="1"/>
  <c r="Z103" i="1"/>
  <c r="N125" i="1"/>
  <c r="R68" i="1"/>
  <c r="AZ37" i="1"/>
  <c r="AD218" i="1"/>
  <c r="BV77" i="1"/>
  <c r="BR74" i="1"/>
  <c r="N169" i="1"/>
  <c r="AH193" i="1"/>
  <c r="AT207" i="1"/>
  <c r="BB119" i="1"/>
  <c r="Z133" i="1"/>
  <c r="CD239" i="1"/>
  <c r="J167" i="1"/>
  <c r="R96" i="1"/>
  <c r="AT210" i="1"/>
  <c r="AT19" i="1"/>
  <c r="CB44" i="1"/>
  <c r="BN154" i="1"/>
  <c r="BL191" i="1"/>
  <c r="AH116" i="1"/>
  <c r="AH210" i="1"/>
  <c r="N132" i="1"/>
  <c r="BV179" i="1"/>
  <c r="AF79" i="1"/>
  <c r="BJ134" i="1"/>
  <c r="BN76" i="1"/>
  <c r="BJ95" i="1"/>
  <c r="AT90" i="1"/>
  <c r="AL49" i="1"/>
  <c r="BF125" i="1"/>
  <c r="N84" i="1"/>
  <c r="BV124" i="1"/>
  <c r="AF233" i="1"/>
  <c r="Z29" i="1"/>
  <c r="CD48" i="1"/>
  <c r="R140" i="1"/>
  <c r="BR36" i="1"/>
  <c r="AH36" i="1"/>
  <c r="AX197" i="1"/>
  <c r="BF97" i="1"/>
  <c r="AD22" i="1"/>
  <c r="BB27" i="1"/>
  <c r="BJ18" i="1"/>
  <c r="AH102" i="1"/>
  <c r="BV22" i="1"/>
  <c r="BV183" i="1"/>
  <c r="AH28" i="1"/>
  <c r="AX134" i="1"/>
  <c r="R133" i="1"/>
  <c r="X58" i="1"/>
  <c r="AX33" i="1"/>
  <c r="AT62" i="1"/>
  <c r="AX173" i="1"/>
  <c r="BR35" i="1"/>
  <c r="BF91" i="1"/>
  <c r="AL85" i="1"/>
  <c r="BF26" i="1"/>
  <c r="Z64" i="1"/>
  <c r="AV191" i="1"/>
  <c r="BJ211" i="1"/>
  <c r="BZ158" i="1"/>
  <c r="AP216" i="1"/>
  <c r="N43" i="1"/>
  <c r="AV219" i="1"/>
  <c r="BJ169" i="1"/>
  <c r="BV207" i="1"/>
  <c r="J175" i="1"/>
  <c r="AL42" i="1"/>
  <c r="BN181" i="1"/>
  <c r="BH37" i="1"/>
  <c r="BH233" i="1"/>
  <c r="BV140" i="1"/>
  <c r="AL97" i="1"/>
  <c r="BB162" i="1"/>
  <c r="AP203" i="1"/>
  <c r="BN29" i="1"/>
  <c r="N28" i="1"/>
  <c r="BJ15" i="1"/>
  <c r="AT232" i="1"/>
  <c r="CH19" i="1"/>
  <c r="CH81" i="1"/>
  <c r="CD242" i="1"/>
  <c r="BZ147" i="1"/>
  <c r="BB62" i="1"/>
  <c r="AP214" i="1"/>
  <c r="BV153" i="1"/>
  <c r="N215" i="1"/>
  <c r="BR172" i="1"/>
  <c r="P114" i="1"/>
  <c r="BF133" i="1"/>
  <c r="L107" i="1"/>
  <c r="CH124" i="1"/>
  <c r="J104" i="1"/>
  <c r="BF103" i="1"/>
  <c r="X135" i="1"/>
  <c r="R130" i="1"/>
  <c r="AH217" i="1"/>
  <c r="AB198" i="1"/>
  <c r="BP233" i="1"/>
  <c r="BV165" i="1"/>
  <c r="R56" i="1"/>
  <c r="BJ187" i="1"/>
  <c r="N222" i="1"/>
  <c r="N71" i="1"/>
  <c r="CH165" i="1"/>
  <c r="CD176" i="1"/>
  <c r="R11" i="1"/>
  <c r="BF49" i="1"/>
  <c r="J229" i="1"/>
  <c r="BJ231" i="1"/>
  <c r="CH245" i="1"/>
  <c r="BJ105" i="1"/>
  <c r="R183" i="1"/>
  <c r="R144" i="1"/>
  <c r="CB86" i="1"/>
  <c r="AP139" i="1"/>
  <c r="AX230" i="1"/>
  <c r="BL142" i="1"/>
  <c r="AH21" i="1"/>
  <c r="AT41" i="1"/>
  <c r="J225" i="1"/>
  <c r="R172" i="1"/>
  <c r="CH151" i="1"/>
  <c r="BN139" i="1"/>
  <c r="CB156" i="1"/>
  <c r="AL147" i="1"/>
  <c r="AD204" i="1"/>
  <c r="CD40" i="1"/>
  <c r="BD86" i="1"/>
  <c r="AV149" i="1"/>
  <c r="AN219" i="1"/>
  <c r="AX49" i="1"/>
  <c r="BT156" i="1"/>
  <c r="BR88" i="1"/>
  <c r="BZ168" i="1"/>
  <c r="AT172" i="1"/>
  <c r="BB131" i="1"/>
  <c r="R236" i="1"/>
  <c r="BN110" i="1"/>
  <c r="CH63" i="1"/>
  <c r="P79" i="1"/>
  <c r="BR116" i="1"/>
  <c r="AL174" i="1"/>
  <c r="AD155" i="1"/>
  <c r="BV74" i="1"/>
  <c r="BV173" i="1"/>
  <c r="BN162" i="1"/>
  <c r="AP57" i="1"/>
  <c r="AL63" i="1"/>
  <c r="AP36" i="1"/>
  <c r="BF218" i="1"/>
  <c r="BZ120" i="1"/>
  <c r="AH146" i="1"/>
  <c r="CB107" i="1"/>
  <c r="AJ156" i="1"/>
  <c r="BV106" i="1"/>
  <c r="R211" i="1"/>
  <c r="CH127" i="1"/>
  <c r="BJ214" i="1"/>
  <c r="BJ19" i="1"/>
  <c r="AJ212" i="1"/>
  <c r="BB75" i="1"/>
  <c r="BZ85" i="1"/>
  <c r="AH78" i="1"/>
  <c r="CH195" i="1"/>
  <c r="CH207" i="1"/>
  <c r="P219" i="1"/>
  <c r="R27" i="1"/>
  <c r="AD238" i="1"/>
  <c r="AP204" i="1"/>
  <c r="AD54" i="1"/>
  <c r="AX69" i="1"/>
  <c r="R230" i="1"/>
  <c r="BZ126" i="1"/>
  <c r="BB55" i="1"/>
  <c r="CF142" i="1"/>
  <c r="BJ161" i="1"/>
  <c r="BF201" i="1"/>
  <c r="BR204" i="1"/>
  <c r="Z132" i="1"/>
  <c r="BP142" i="1"/>
  <c r="AH179" i="1"/>
  <c r="BF56" i="1"/>
  <c r="BH226" i="1"/>
  <c r="N209" i="1"/>
  <c r="AF72" i="1"/>
  <c r="Z57" i="1"/>
  <c r="BV89" i="1"/>
  <c r="AZ135" i="1"/>
  <c r="AT27" i="1"/>
  <c r="AT25" i="1"/>
  <c r="BF215" i="1"/>
  <c r="CD221" i="1"/>
  <c r="BB97" i="1"/>
  <c r="AP209" i="1"/>
  <c r="AR191" i="1"/>
  <c r="BD51" i="1"/>
  <c r="BT23" i="1"/>
  <c r="CD235" i="1"/>
  <c r="J201" i="1"/>
  <c r="BJ127" i="1"/>
  <c r="AD144" i="1"/>
  <c r="R102" i="1"/>
  <c r="BR137" i="1"/>
  <c r="AD188" i="1"/>
  <c r="BJ49" i="1"/>
  <c r="AH130" i="1"/>
  <c r="N62" i="1"/>
  <c r="BF146" i="1"/>
  <c r="BV42" i="1"/>
  <c r="AD68" i="1"/>
  <c r="BZ144" i="1"/>
  <c r="BZ49" i="1"/>
  <c r="AX245" i="1"/>
  <c r="H114" i="1"/>
  <c r="CB51" i="1"/>
  <c r="Z159" i="1"/>
  <c r="BJ133" i="1"/>
  <c r="AT223" i="1"/>
  <c r="BB138" i="1"/>
  <c r="J132" i="1"/>
  <c r="Z182" i="1"/>
  <c r="CF114" i="1"/>
  <c r="BR215" i="1"/>
  <c r="AL83" i="1"/>
  <c r="BV125" i="1"/>
  <c r="AV226" i="1"/>
  <c r="AP89" i="1"/>
  <c r="BF47" i="1"/>
  <c r="BV32" i="1"/>
  <c r="BN237" i="1"/>
  <c r="R35" i="1"/>
  <c r="CH28" i="1"/>
  <c r="N36" i="1"/>
  <c r="BF137" i="1"/>
  <c r="Z76" i="1"/>
  <c r="AH246" i="1"/>
  <c r="AP75" i="1"/>
  <c r="BR26" i="1"/>
  <c r="AL201" i="1"/>
  <c r="Z200" i="1"/>
  <c r="L86" i="1"/>
  <c r="J217" i="1"/>
  <c r="BV168" i="1"/>
  <c r="J60" i="1"/>
  <c r="BF130" i="1"/>
  <c r="AD189" i="1"/>
  <c r="AD123" i="1"/>
  <c r="AT204" i="1"/>
  <c r="AD127" i="1"/>
  <c r="BR40" i="1"/>
  <c r="BT219" i="1"/>
  <c r="BJ117" i="1"/>
  <c r="AX181" i="1"/>
  <c r="BF11" i="1"/>
  <c r="AL127" i="1"/>
  <c r="BV68" i="1"/>
  <c r="AD97" i="1"/>
  <c r="J182" i="1"/>
  <c r="BN98" i="1"/>
  <c r="BJ63" i="1"/>
  <c r="BT198" i="1"/>
  <c r="CH110" i="1"/>
  <c r="AT175" i="1"/>
  <c r="P177" i="1"/>
  <c r="BZ28" i="1"/>
  <c r="BV166" i="1"/>
  <c r="BN20" i="1"/>
  <c r="CD225" i="1"/>
  <c r="H149" i="1"/>
  <c r="CH186" i="1"/>
  <c r="AD11" i="1"/>
  <c r="H86" i="1"/>
  <c r="CH158" i="1"/>
  <c r="AP104" i="1"/>
  <c r="BB141" i="1"/>
  <c r="J53" i="1"/>
  <c r="J216" i="1"/>
  <c r="AX221" i="1"/>
  <c r="BR96" i="1"/>
  <c r="AX57" i="1"/>
  <c r="BN211" i="1"/>
  <c r="AL238" i="1"/>
  <c r="BZ32" i="1"/>
  <c r="Z152" i="1"/>
  <c r="AL56" i="1"/>
  <c r="BB169" i="1"/>
  <c r="BZ235" i="1"/>
  <c r="AL187" i="1"/>
  <c r="AT26" i="1"/>
  <c r="AB247" i="1"/>
  <c r="CD111" i="1"/>
  <c r="N141" i="1"/>
  <c r="CD180" i="1"/>
  <c r="BZ218" i="1"/>
  <c r="CH60" i="1"/>
  <c r="J46" i="1"/>
  <c r="BJ82" i="1"/>
  <c r="AT167" i="1"/>
  <c r="AP130" i="1"/>
  <c r="AH231" i="1"/>
  <c r="AT153" i="1"/>
  <c r="AX53" i="1"/>
  <c r="BN46" i="1"/>
  <c r="AP188" i="1"/>
  <c r="N99" i="1"/>
  <c r="AL195" i="1"/>
  <c r="R15" i="1"/>
  <c r="J224" i="1"/>
  <c r="BR77" i="1"/>
  <c r="BN18" i="1"/>
  <c r="AN16" i="1"/>
  <c r="J211" i="1"/>
  <c r="N127" i="1"/>
  <c r="AT56" i="1"/>
  <c r="AR58" i="1"/>
  <c r="AT158" i="1"/>
  <c r="AT36" i="1"/>
  <c r="BB154" i="1"/>
  <c r="BJ50" i="1"/>
  <c r="BL149" i="1"/>
  <c r="AL40" i="1"/>
  <c r="BB167" i="1"/>
  <c r="AL197" i="1"/>
  <c r="X30" i="1"/>
  <c r="L163" i="1"/>
  <c r="AH214" i="1"/>
  <c r="AP119" i="1"/>
  <c r="AX169" i="1"/>
  <c r="BN179" i="1"/>
  <c r="BR67" i="1"/>
  <c r="AT215" i="1"/>
  <c r="BJ104" i="1"/>
  <c r="AB156" i="1"/>
  <c r="CH47" i="1"/>
  <c r="CH84" i="1"/>
  <c r="AH147" i="1"/>
  <c r="AL204" i="1"/>
  <c r="BV96" i="1"/>
  <c r="CB177" i="1"/>
  <c r="R195" i="1"/>
  <c r="Z215" i="1"/>
  <c r="BT107" i="1"/>
  <c r="Z28" i="1"/>
  <c r="R196" i="1"/>
  <c r="BD44" i="1"/>
  <c r="AH109" i="1"/>
  <c r="H93" i="1"/>
  <c r="BP93" i="1"/>
  <c r="N103" i="1"/>
  <c r="AH145" i="1"/>
  <c r="BN40" i="1"/>
  <c r="AL39" i="1"/>
  <c r="AX201" i="1"/>
  <c r="BV131" i="1"/>
  <c r="BV95" i="1"/>
  <c r="CH112" i="1"/>
  <c r="AD182" i="1"/>
  <c r="AL68" i="1"/>
  <c r="Z119" i="1"/>
  <c r="AD239" i="1"/>
  <c r="AT68" i="1"/>
  <c r="AN121" i="1"/>
  <c r="BJ131" i="1"/>
  <c r="AB86" i="1"/>
  <c r="BJ91" i="1"/>
  <c r="AX196" i="1"/>
  <c r="AX161" i="1"/>
  <c r="AT13" i="1"/>
  <c r="X149" i="1"/>
  <c r="AL189" i="1"/>
  <c r="AD110" i="1"/>
  <c r="AP242" i="1"/>
  <c r="CD64" i="1"/>
  <c r="AV58" i="1"/>
  <c r="BH184" i="1"/>
  <c r="Z222" i="1"/>
  <c r="CD158" i="1"/>
  <c r="AZ128" i="1"/>
  <c r="N167" i="1"/>
  <c r="Z154" i="1"/>
  <c r="AD167" i="1"/>
  <c r="AX207" i="1"/>
  <c r="BJ22" i="1"/>
  <c r="Z203" i="1"/>
  <c r="BH177" i="1"/>
  <c r="AT105" i="1"/>
  <c r="AT53" i="1"/>
  <c r="BZ34" i="1"/>
  <c r="BR83" i="1"/>
  <c r="R161" i="1"/>
  <c r="AP40" i="1"/>
  <c r="AX194" i="1"/>
  <c r="R60" i="1"/>
  <c r="CD145" i="1"/>
  <c r="R127" i="1"/>
  <c r="AB170" i="1"/>
  <c r="Z174" i="1"/>
  <c r="AD139" i="1"/>
  <c r="J180" i="1"/>
  <c r="BV53" i="1"/>
  <c r="AX39" i="1"/>
  <c r="AP138" i="1"/>
  <c r="CD56" i="1"/>
  <c r="Z189" i="1"/>
  <c r="AD211" i="1"/>
  <c r="AD158" i="1"/>
  <c r="CD179" i="1"/>
  <c r="J33" i="1"/>
  <c r="BH51" i="1"/>
  <c r="R148" i="1"/>
  <c r="AH56" i="1"/>
  <c r="AL29" i="1"/>
  <c r="AP201" i="1"/>
  <c r="BV217" i="1"/>
  <c r="BB28" i="1"/>
  <c r="BJ217" i="1"/>
  <c r="BR28" i="1"/>
  <c r="J102" i="1"/>
  <c r="J176" i="1"/>
  <c r="Z48" i="1"/>
  <c r="CH139" i="1"/>
  <c r="AL60" i="1"/>
  <c r="BJ71" i="1"/>
  <c r="AL193" i="1"/>
  <c r="BV29" i="1"/>
  <c r="BN113" i="1"/>
  <c r="AD14" i="1"/>
  <c r="AL182" i="1"/>
  <c r="Z165" i="1"/>
  <c r="AV233" i="1"/>
  <c r="BN109" i="1"/>
  <c r="CF107" i="1"/>
  <c r="R88" i="1"/>
  <c r="BB71" i="1"/>
  <c r="BZ71" i="1"/>
  <c r="BR110" i="1"/>
  <c r="BF43" i="1"/>
  <c r="J21" i="1"/>
  <c r="BD198" i="1"/>
  <c r="Z238" i="1"/>
  <c r="BN207" i="1"/>
  <c r="BB176" i="1"/>
  <c r="BZ111" i="1"/>
  <c r="BF21" i="1"/>
  <c r="CH228" i="1"/>
  <c r="BP149" i="1"/>
  <c r="BF105" i="1"/>
  <c r="L149" i="1"/>
  <c r="CH221" i="1"/>
  <c r="AH134" i="1"/>
  <c r="BF46" i="1"/>
  <c r="AT160" i="1"/>
  <c r="H226" i="1"/>
  <c r="R189" i="1"/>
  <c r="CH118" i="1"/>
  <c r="J130" i="1"/>
  <c r="J118" i="1"/>
  <c r="CH144" i="1"/>
  <c r="AT123" i="1"/>
  <c r="BV97" i="1"/>
  <c r="Z36" i="1"/>
  <c r="AL175" i="1"/>
  <c r="AP88" i="1"/>
  <c r="BB229" i="1"/>
  <c r="AX208" i="1"/>
  <c r="AX56" i="1"/>
  <c r="CH242" i="1"/>
  <c r="R208" i="1"/>
  <c r="BR202" i="1"/>
  <c r="Z202" i="1"/>
  <c r="J166" i="1"/>
  <c r="N88" i="1"/>
  <c r="AN51" i="1"/>
  <c r="AD208" i="1"/>
  <c r="Z126" i="1"/>
  <c r="CH13" i="1"/>
  <c r="CD167" i="1"/>
  <c r="BR218" i="1"/>
  <c r="BV11" i="1"/>
  <c r="AT245" i="1"/>
  <c r="BJ84" i="1"/>
  <c r="AF58" i="1"/>
  <c r="BF180" i="1"/>
  <c r="Z123" i="1"/>
  <c r="BN85" i="1"/>
  <c r="CH137" i="1"/>
  <c r="AN30" i="1"/>
  <c r="BN172" i="1"/>
  <c r="AZ156" i="1"/>
  <c r="N111" i="1"/>
  <c r="AP176" i="1"/>
  <c r="AD67" i="1"/>
  <c r="CH230" i="1"/>
  <c r="AH14" i="1"/>
  <c r="CD189" i="1"/>
  <c r="AD141" i="1"/>
  <c r="AJ184" i="1"/>
  <c r="R89" i="1"/>
  <c r="BF237" i="1"/>
  <c r="BL177" i="1"/>
  <c r="N155" i="1"/>
  <c r="AT92" i="1"/>
  <c r="AJ149" i="1"/>
  <c r="N117" i="1"/>
  <c r="CD207" i="1"/>
  <c r="R186" i="1"/>
  <c r="BB147" i="1"/>
  <c r="AD153" i="1"/>
  <c r="BB83" i="1"/>
  <c r="CD92" i="1"/>
  <c r="BB194" i="1"/>
  <c r="Z118" i="1"/>
  <c r="BN69" i="1"/>
  <c r="N34" i="1"/>
  <c r="P212" i="1"/>
  <c r="AL36" i="1"/>
  <c r="AP194" i="1"/>
  <c r="AP85" i="1"/>
  <c r="X156" i="1"/>
  <c r="AL14" i="1"/>
  <c r="BB151" i="1"/>
  <c r="BF173" i="1"/>
  <c r="BZ222" i="1"/>
  <c r="BR41" i="1"/>
  <c r="BJ236" i="1"/>
  <c r="CH161" i="1"/>
  <c r="AR163" i="1"/>
  <c r="AD169" i="1"/>
  <c r="BF161" i="1"/>
  <c r="BZ187" i="1"/>
  <c r="N22" i="1"/>
  <c r="AT69" i="1"/>
  <c r="BZ18" i="1"/>
  <c r="BB53" i="1"/>
  <c r="BZ35" i="1"/>
  <c r="AH176" i="1"/>
  <c r="R244" i="1"/>
  <c r="AT104" i="1"/>
  <c r="BJ183" i="1"/>
  <c r="BF69" i="1"/>
  <c r="CD74" i="1"/>
  <c r="N238" i="1"/>
  <c r="J32" i="1"/>
  <c r="BF92" i="1"/>
  <c r="R21" i="1"/>
  <c r="BF57" i="1"/>
  <c r="AL165" i="1"/>
  <c r="AV128" i="1"/>
  <c r="AZ247" i="1"/>
  <c r="BV137" i="1"/>
  <c r="J160" i="1"/>
  <c r="BR224" i="1"/>
  <c r="AT222" i="1"/>
  <c r="Z95" i="1"/>
  <c r="BL135" i="1"/>
  <c r="BZ223" i="1"/>
  <c r="BH121" i="1"/>
  <c r="AH42" i="1"/>
  <c r="AL126" i="1"/>
  <c r="Z144" i="1"/>
  <c r="AT54" i="1"/>
  <c r="AP126" i="1"/>
  <c r="Z168" i="1"/>
  <c r="AX187" i="1"/>
  <c r="Z216" i="1"/>
  <c r="AH196" i="1"/>
  <c r="J82" i="1"/>
  <c r="BR207" i="1"/>
  <c r="R109" i="1"/>
  <c r="BV200" i="1"/>
  <c r="BB202" i="1"/>
  <c r="H191" i="1"/>
  <c r="BJ155" i="1"/>
  <c r="AD118" i="1"/>
  <c r="Z41" i="1"/>
  <c r="BN25" i="1"/>
  <c r="AX140" i="1"/>
  <c r="CH104" i="1"/>
  <c r="BJ201" i="1"/>
  <c r="BZ40" i="1"/>
  <c r="AP169" i="1"/>
  <c r="J78" i="1"/>
  <c r="BD219" i="1"/>
  <c r="BB155" i="1"/>
  <c r="N89" i="1"/>
  <c r="AP62" i="1"/>
  <c r="BN194" i="1"/>
  <c r="CH232" i="1"/>
  <c r="BX135" i="1"/>
  <c r="AT162" i="1"/>
  <c r="AT109" i="1"/>
  <c r="R134" i="1"/>
  <c r="AD173" i="1"/>
  <c r="CH49" i="1"/>
  <c r="BN229" i="1"/>
  <c r="AX131" i="1"/>
  <c r="AX48" i="1"/>
  <c r="AT194" i="1"/>
  <c r="AP161" i="1"/>
  <c r="AH55" i="1"/>
  <c r="BB158" i="1"/>
  <c r="BJ29" i="1"/>
  <c r="BJ68" i="1"/>
  <c r="AT169" i="1"/>
  <c r="AZ79" i="1"/>
  <c r="BB221" i="1"/>
  <c r="BZ57" i="1"/>
  <c r="BX37" i="1"/>
  <c r="Z146" i="1"/>
  <c r="AT12" i="1"/>
  <c r="AH54" i="1"/>
  <c r="J69" i="1"/>
  <c r="AL159" i="1"/>
  <c r="BB61" i="1"/>
  <c r="BJ83" i="1"/>
  <c r="J97" i="1"/>
  <c r="AJ44" i="1"/>
  <c r="CH36" i="1"/>
  <c r="AX82" i="1"/>
  <c r="AX155" i="1"/>
  <c r="BF155" i="1"/>
  <c r="AP117" i="1"/>
  <c r="R190" i="1"/>
  <c r="AL200" i="1"/>
  <c r="BD93" i="1"/>
  <c r="N82" i="1"/>
  <c r="AN149" i="1"/>
  <c r="N11" i="1"/>
  <c r="AD235" i="1"/>
  <c r="R201" i="1"/>
  <c r="BZ104" i="1"/>
  <c r="R47" i="1"/>
  <c r="R54" i="1"/>
  <c r="CD223" i="1"/>
  <c r="AL95" i="1"/>
  <c r="N46" i="1"/>
  <c r="BV230" i="1"/>
  <c r="BN151" i="1"/>
  <c r="CD104" i="1"/>
  <c r="AP134" i="1"/>
  <c r="CD47" i="1"/>
  <c r="BB201" i="1"/>
  <c r="AR44" i="1"/>
  <c r="Z22" i="1"/>
  <c r="AX144" i="1"/>
  <c r="AL78" i="1"/>
  <c r="BJ179" i="1"/>
  <c r="AD174" i="1"/>
  <c r="AD130" i="1"/>
  <c r="AT202" i="1"/>
  <c r="CD63" i="1"/>
  <c r="R239" i="1"/>
  <c r="J109" i="1"/>
  <c r="AX110" i="1"/>
  <c r="AT190" i="1"/>
  <c r="CD26" i="1"/>
  <c r="Z75" i="1"/>
  <c r="J239" i="1"/>
  <c r="BT121" i="1"/>
  <c r="CD110" i="1"/>
  <c r="BV12" i="1"/>
  <c r="N70" i="1"/>
  <c r="BB26" i="1"/>
  <c r="AX202" i="1"/>
  <c r="BJ116" i="1"/>
  <c r="BN246" i="1"/>
  <c r="BB82" i="1"/>
  <c r="BF102" i="1"/>
  <c r="BZ83" i="1"/>
  <c r="AP235" i="1"/>
  <c r="BN146" i="1"/>
  <c r="BT135" i="1"/>
  <c r="AP193" i="1"/>
  <c r="AH53" i="1"/>
  <c r="BJ223" i="1"/>
  <c r="CH246" i="1"/>
  <c r="BR33" i="1"/>
  <c r="CD243" i="1"/>
  <c r="AP61" i="1"/>
  <c r="X163" i="1"/>
  <c r="AL125" i="1"/>
  <c r="AD88" i="1"/>
  <c r="BF189" i="1"/>
  <c r="BV110" i="1"/>
  <c r="AD125" i="1"/>
  <c r="BN68" i="1"/>
  <c r="AL90" i="1"/>
  <c r="BZ152" i="1"/>
  <c r="CD182" i="1"/>
  <c r="CD68" i="1"/>
  <c r="X65" i="1"/>
  <c r="N42" i="1"/>
  <c r="AR226" i="1"/>
  <c r="R131" i="1"/>
  <c r="J48" i="1"/>
  <c r="Z162" i="1"/>
  <c r="BF117" i="1"/>
  <c r="AH69" i="1"/>
  <c r="AL15" i="1"/>
  <c r="AR16" i="1"/>
  <c r="Z207" i="1"/>
  <c r="X191" i="1"/>
  <c r="AT203" i="1"/>
  <c r="BN67" i="1"/>
  <c r="J189" i="1"/>
  <c r="AX41" i="1"/>
  <c r="N25" i="1"/>
  <c r="BZ204" i="1"/>
  <c r="BT16" i="1"/>
  <c r="Z82" i="1"/>
  <c r="AH195" i="1"/>
  <c r="AZ93" i="1"/>
  <c r="CH61" i="1"/>
  <c r="CD18" i="1"/>
  <c r="AT99" i="1"/>
  <c r="BR48" i="1"/>
  <c r="CD228" i="1"/>
  <c r="BN102" i="1"/>
  <c r="BD65" i="1"/>
  <c r="BJ46" i="1"/>
  <c r="AL92" i="1"/>
  <c r="AL82" i="1"/>
  <c r="Z210" i="1"/>
  <c r="BF172" i="1"/>
  <c r="J12" i="1"/>
  <c r="BJ102" i="1"/>
  <c r="AH183" i="1"/>
  <c r="BB225" i="1"/>
  <c r="BX240" i="1"/>
  <c r="BZ22" i="1"/>
  <c r="AX97" i="1"/>
  <c r="J95" i="1"/>
  <c r="BB84" i="1"/>
  <c r="J146" i="1"/>
  <c r="BZ197" i="1"/>
  <c r="J139" i="1"/>
  <c r="BB118" i="1"/>
  <c r="BN216" i="1"/>
  <c r="BJ193" i="1"/>
  <c r="BZ53" i="1"/>
  <c r="BB92" i="1"/>
  <c r="CH162" i="1"/>
  <c r="P142" i="1"/>
  <c r="BP205" i="1"/>
  <c r="BZ102" i="1"/>
  <c r="R214" i="1"/>
  <c r="Z33" i="1"/>
  <c r="BT128" i="1"/>
  <c r="AD42" i="1"/>
  <c r="CD236" i="1"/>
  <c r="Z78" i="1"/>
  <c r="AP34" i="1"/>
  <c r="AP207" i="1"/>
  <c r="AV100" i="1"/>
  <c r="AT88" i="1"/>
  <c r="CD35" i="1"/>
  <c r="AL207" i="1"/>
  <c r="BR18" i="1"/>
  <c r="CH77" i="1"/>
  <c r="CD175" i="1"/>
  <c r="L65" i="1"/>
  <c r="BD72" i="1"/>
  <c r="BB239" i="1"/>
  <c r="BN197" i="1"/>
  <c r="AX204" i="1"/>
  <c r="BT44" i="1"/>
  <c r="BZ103" i="1"/>
  <c r="AH159" i="1"/>
  <c r="AD242" i="1"/>
  <c r="R74" i="1"/>
  <c r="CD85" i="1"/>
  <c r="AV163" i="1"/>
  <c r="AX91" i="1"/>
  <c r="AP35" i="1"/>
  <c r="AT217" i="1"/>
  <c r="AZ149" i="1"/>
  <c r="CH209" i="1"/>
  <c r="BL170" i="1"/>
  <c r="AD186" i="1"/>
  <c r="BB174" i="1"/>
  <c r="BZ172" i="1"/>
  <c r="AT14" i="1"/>
  <c r="AT144" i="1"/>
  <c r="AT176" i="1"/>
  <c r="N168" i="1"/>
  <c r="AP42" i="1"/>
  <c r="J85" i="1"/>
  <c r="BB243" i="1"/>
  <c r="AD148" i="1"/>
  <c r="BR196" i="1"/>
  <c r="BZ137" i="1"/>
  <c r="AR170" i="1"/>
  <c r="N186" i="1"/>
  <c r="CB142" i="1"/>
  <c r="AT242" i="1"/>
  <c r="R55" i="1"/>
  <c r="AJ58" i="1"/>
  <c r="AD98" i="1"/>
  <c r="R146" i="1"/>
  <c r="BL37" i="1"/>
  <c r="N109" i="1"/>
  <c r="AP111" i="1"/>
  <c r="BJ97" i="1"/>
  <c r="CH189" i="1"/>
  <c r="J67" i="1"/>
  <c r="BB172" i="1"/>
  <c r="AL183" i="1"/>
  <c r="AX238" i="1"/>
  <c r="AD91" i="1"/>
  <c r="BB133" i="1"/>
  <c r="AL109" i="1"/>
  <c r="BJ186" i="1"/>
  <c r="CH204" i="1"/>
  <c r="AT127" i="1"/>
  <c r="BB204" i="1"/>
  <c r="BZ74" i="1"/>
  <c r="CB30" i="1"/>
  <c r="AN79" i="1"/>
  <c r="CF72" i="1"/>
  <c r="CD117" i="1"/>
  <c r="BP212" i="1"/>
  <c r="R50" i="1"/>
  <c r="BB232" i="1"/>
  <c r="BZ131" i="1"/>
  <c r="BR95" i="1"/>
  <c r="BT79" i="1"/>
  <c r="CB16" i="1"/>
  <c r="N26" i="1"/>
  <c r="N229" i="1"/>
  <c r="Z97" i="1"/>
  <c r="BZ77" i="1"/>
  <c r="AX203" i="1"/>
  <c r="N211" i="1"/>
  <c r="Z137" i="1"/>
  <c r="BV208" i="1"/>
  <c r="AD29" i="1"/>
  <c r="BB137" i="1"/>
  <c r="R92" i="1"/>
  <c r="BB173" i="1"/>
  <c r="BF61" i="1"/>
  <c r="BF228" i="1"/>
  <c r="CD103" i="1"/>
  <c r="CD12" i="1"/>
  <c r="J174" i="1"/>
  <c r="N225" i="1"/>
  <c r="AL48" i="1"/>
  <c r="AH99" i="1"/>
  <c r="BB112" i="1"/>
  <c r="AT229" i="1"/>
  <c r="AP236" i="1"/>
  <c r="AN163" i="1"/>
  <c r="BV188" i="1"/>
  <c r="BJ144" i="1"/>
  <c r="AD46" i="1"/>
  <c r="AL102" i="1"/>
  <c r="AL130" i="1"/>
  <c r="BJ182" i="1"/>
  <c r="AX223" i="1"/>
  <c r="BJ78" i="1"/>
  <c r="AN142" i="1"/>
  <c r="BV88" i="1"/>
  <c r="BZ145" i="1"/>
  <c r="Z141" i="1"/>
  <c r="BR169" i="1"/>
  <c r="BZ244" i="1"/>
  <c r="AH96" i="1"/>
  <c r="R19" i="1"/>
  <c r="J141" i="1"/>
  <c r="AT141" i="1"/>
  <c r="BZ15" i="1"/>
  <c r="AD82" i="1"/>
  <c r="AN23" i="1"/>
  <c r="AD181" i="1"/>
  <c r="BF236" i="1"/>
  <c r="BT86" i="1"/>
  <c r="AL153" i="1"/>
  <c r="AH182" i="1"/>
  <c r="L177" i="1"/>
  <c r="Z60" i="1"/>
  <c r="J42" i="1"/>
  <c r="AB121" i="1"/>
  <c r="CD230" i="1"/>
  <c r="R29" i="1"/>
  <c r="AD50" i="1"/>
  <c r="AL167" i="1"/>
  <c r="BR203" i="1"/>
  <c r="N193" i="1"/>
  <c r="AN65" i="1"/>
  <c r="BJ167" i="1"/>
  <c r="BB186" i="1"/>
  <c r="AJ100" i="1"/>
  <c r="R76" i="1"/>
  <c r="P205" i="1"/>
  <c r="Z155" i="1"/>
  <c r="BJ172" i="1"/>
  <c r="P170" i="1"/>
  <c r="Z223" i="1"/>
  <c r="BR97" i="1"/>
  <c r="BZ242" i="1"/>
  <c r="BB77" i="1"/>
  <c r="AZ184" i="1"/>
  <c r="AX117" i="1"/>
  <c r="AL186" i="1"/>
  <c r="CD131" i="1"/>
  <c r="BN222" i="1"/>
  <c r="J172" i="1"/>
  <c r="AH62" i="1"/>
  <c r="BB187" i="1"/>
  <c r="BP247" i="1"/>
  <c r="AZ177" i="1"/>
  <c r="BN123" i="1"/>
  <c r="AT154" i="1"/>
  <c r="J116" i="1"/>
  <c r="BN35" i="1"/>
  <c r="BV43" i="1"/>
  <c r="AZ226" i="1"/>
  <c r="BJ138" i="1"/>
  <c r="J34" i="1"/>
  <c r="AB184" i="1"/>
  <c r="AR23" i="1"/>
  <c r="J168" i="1"/>
  <c r="BV15" i="1"/>
  <c r="CD138" i="1"/>
  <c r="AX172" i="1"/>
  <c r="AX151" i="1"/>
  <c r="Z195" i="1"/>
  <c r="J154" i="1"/>
  <c r="CH174" i="1"/>
  <c r="BZ238" i="1"/>
  <c r="CD229" i="1"/>
  <c r="BD170" i="1"/>
  <c r="AV16" i="1"/>
  <c r="AT161" i="1"/>
  <c r="BR56" i="1"/>
  <c r="AP145" i="1"/>
  <c r="AB58" i="1"/>
  <c r="CH98" i="1"/>
  <c r="Z42" i="1"/>
  <c r="BJ153" i="1"/>
  <c r="BR85" i="1"/>
  <c r="AH237" i="1"/>
  <c r="BN41" i="1"/>
  <c r="CH214" i="1"/>
  <c r="BV245" i="1"/>
  <c r="BZ154" i="1"/>
  <c r="BV235" i="1"/>
  <c r="AP41" i="1"/>
  <c r="R113" i="1"/>
  <c r="AH188" i="1"/>
  <c r="AX85" i="1"/>
  <c r="BF217" i="1"/>
  <c r="BV229" i="1"/>
  <c r="CF79" i="1"/>
  <c r="CH200" i="1"/>
  <c r="BB161" i="1"/>
  <c r="AH112" i="1"/>
  <c r="AP69" i="1"/>
  <c r="AV65" i="1"/>
  <c r="BV46" i="1"/>
  <c r="N210" i="1"/>
  <c r="Z130" i="1"/>
  <c r="AT81" i="1"/>
  <c r="CH229" i="1"/>
  <c r="J197" i="1"/>
  <c r="AL242" i="1"/>
  <c r="R99" i="1"/>
  <c r="BB146" i="1"/>
  <c r="BH198" i="1"/>
  <c r="AH27" i="1"/>
  <c r="BR113" i="1"/>
  <c r="CD54" i="1"/>
  <c r="BR112" i="1"/>
  <c r="BR13" i="1"/>
  <c r="J57" i="1"/>
  <c r="BV223" i="1"/>
  <c r="AT124" i="1"/>
  <c r="AV86" i="1"/>
  <c r="AR107" i="1"/>
  <c r="CH134" i="1"/>
  <c r="CF44" i="1"/>
  <c r="BR210" i="1"/>
  <c r="N75" i="1"/>
  <c r="AL11" i="1"/>
  <c r="N110" i="1"/>
  <c r="X233" i="1"/>
  <c r="AD60" i="1"/>
  <c r="BV63" i="1"/>
  <c r="BB74" i="1"/>
  <c r="N228" i="1"/>
  <c r="CH27" i="1"/>
  <c r="H37" i="1"/>
  <c r="BV242" i="1"/>
  <c r="BZ46" i="1"/>
  <c r="BJ222" i="1"/>
  <c r="J208" i="1"/>
  <c r="BB54" i="1"/>
  <c r="BP121" i="1"/>
  <c r="R104" i="1"/>
  <c r="J11" i="1"/>
  <c r="BD114" i="1"/>
  <c r="H212" i="1"/>
  <c r="R187" i="1"/>
  <c r="BX191" i="1"/>
  <c r="BD149" i="1"/>
  <c r="BR34" i="1"/>
  <c r="BJ190" i="1"/>
  <c r="R57" i="1"/>
  <c r="R175" i="1"/>
  <c r="CD15" i="1"/>
  <c r="BJ88" i="1"/>
  <c r="BF96" i="1"/>
  <c r="BZ109" i="1"/>
  <c r="BR166" i="1"/>
  <c r="AX139" i="1"/>
  <c r="AX78" i="1"/>
  <c r="R14" i="1"/>
  <c r="BF90" i="1"/>
  <c r="AL99" i="1"/>
  <c r="BN221" i="1"/>
  <c r="N232" i="1"/>
  <c r="CH69" i="1"/>
  <c r="BH240" i="1"/>
  <c r="CD134" i="1"/>
  <c r="AP210" i="1"/>
  <c r="AD162" i="1"/>
  <c r="AX217" i="1"/>
  <c r="CD152" i="1"/>
  <c r="CD41" i="1"/>
  <c r="P51" i="1"/>
  <c r="AL162" i="1"/>
  <c r="R63" i="1"/>
  <c r="BN134" i="1"/>
  <c r="R46" i="1"/>
  <c r="BR183" i="1"/>
  <c r="J68" i="1"/>
  <c r="BR165" i="1"/>
  <c r="AD229" i="1"/>
  <c r="J92" i="1"/>
  <c r="BV21" i="1"/>
  <c r="N97" i="1"/>
  <c r="BF116" i="1"/>
  <c r="AH187" i="1"/>
  <c r="AJ37" i="1"/>
  <c r="CF163" i="1"/>
  <c r="CD126" i="1"/>
  <c r="R165" i="1"/>
  <c r="BJ13" i="1"/>
  <c r="N159" i="1"/>
  <c r="BN95" i="1"/>
  <c r="BB40" i="1"/>
  <c r="AH60" i="1"/>
  <c r="CH85" i="1"/>
  <c r="BZ99" i="1"/>
  <c r="R188" i="1"/>
  <c r="J223" i="1"/>
  <c r="AR86" i="1"/>
  <c r="AH152" i="1"/>
  <c r="BH156" i="1"/>
  <c r="N175" i="1"/>
  <c r="BN75" i="1"/>
  <c r="CH117" i="1"/>
  <c r="N158" i="1"/>
  <c r="AD154" i="1"/>
  <c r="AP47" i="1"/>
  <c r="BT30" i="1"/>
  <c r="AH33" i="1"/>
  <c r="BV103" i="1"/>
  <c r="AL46" i="1"/>
  <c r="CD141" i="1"/>
  <c r="AX36" i="1"/>
  <c r="BH212" i="1"/>
  <c r="CH14" i="1"/>
  <c r="CH222" i="1"/>
  <c r="CH146" i="1"/>
  <c r="CH105" i="1"/>
  <c r="BB14" i="1"/>
  <c r="CD105" i="1"/>
  <c r="AL84" i="1"/>
  <c r="BZ201" i="1"/>
  <c r="CD162" i="1"/>
  <c r="BJ67" i="1"/>
  <c r="AP97" i="1"/>
  <c r="AT117" i="1"/>
  <c r="AH67" i="1"/>
  <c r="BL219" i="1"/>
  <c r="BJ235" i="1"/>
  <c r="BB242" i="1"/>
  <c r="Z153" i="1"/>
  <c r="N104" i="1"/>
  <c r="AX166" i="1"/>
  <c r="BV60" i="1"/>
  <c r="AP53" i="1"/>
  <c r="AD20" i="1"/>
  <c r="AZ107" i="1"/>
  <c r="AH125" i="1"/>
  <c r="AL181" i="1"/>
  <c r="BZ183" i="1"/>
  <c r="BZ230" i="1"/>
  <c r="AZ198" i="1"/>
  <c r="BB125" i="1"/>
  <c r="BB153" i="1"/>
  <c r="BF225" i="1"/>
  <c r="R182" i="1"/>
  <c r="AT111" i="1"/>
  <c r="CD91" i="1"/>
  <c r="CD201" i="1"/>
  <c r="AX133" i="1"/>
  <c r="AX180" i="1"/>
  <c r="BJ237" i="1"/>
  <c r="AL124" i="1"/>
  <c r="J36" i="1"/>
  <c r="AP106" i="1"/>
  <c r="CD200" i="1"/>
  <c r="AX15" i="1"/>
  <c r="AF121" i="1"/>
  <c r="Z231" i="1"/>
  <c r="BV145" i="1"/>
  <c r="BZ189" i="1"/>
  <c r="N74" i="1"/>
  <c r="AD75" i="1"/>
  <c r="BJ125" i="1"/>
  <c r="AH207" i="1"/>
  <c r="BB152" i="1"/>
  <c r="J232" i="1"/>
  <c r="AD104" i="1"/>
  <c r="BJ123" i="1"/>
  <c r="BJ159" i="1"/>
  <c r="J218" i="1"/>
  <c r="BN140" i="1"/>
  <c r="AZ205" i="1"/>
  <c r="AP113" i="1"/>
  <c r="AV30" i="1"/>
  <c r="BZ162" i="1"/>
  <c r="CD83" i="1"/>
  <c r="L114" i="1"/>
  <c r="J124" i="1"/>
  <c r="J106" i="1"/>
  <c r="BJ137" i="1"/>
  <c r="BF70" i="1"/>
  <c r="AD222" i="1"/>
  <c r="BB63" i="1"/>
  <c r="BN180" i="1"/>
  <c r="BX114" i="1"/>
  <c r="N50" i="1"/>
  <c r="AL13" i="1"/>
  <c r="BV69" i="1"/>
  <c r="BF211" i="1"/>
  <c r="CH231" i="1"/>
  <c r="BD30" i="1"/>
  <c r="AF142" i="1"/>
  <c r="AL231" i="1"/>
  <c r="AP43" i="1"/>
  <c r="BJ200" i="1"/>
  <c r="J181" i="1"/>
  <c r="BF111" i="1"/>
  <c r="BN160" i="1"/>
  <c r="BF148" i="1"/>
  <c r="BN158" i="1"/>
  <c r="AV142" i="1"/>
  <c r="BR70" i="1"/>
  <c r="AR79" i="1"/>
  <c r="N239" i="1"/>
  <c r="BL107" i="1"/>
  <c r="AH218" i="1"/>
  <c r="AT21" i="1"/>
  <c r="BR173" i="1"/>
  <c r="AP77" i="1"/>
  <c r="BR55" i="1"/>
  <c r="Z69" i="1"/>
  <c r="AJ163" i="1"/>
  <c r="CH125" i="1"/>
  <c r="AP148" i="1"/>
  <c r="BJ12" i="1"/>
  <c r="BN189" i="1"/>
  <c r="BN131" i="1"/>
  <c r="N224" i="1"/>
  <c r="CD84" i="1"/>
  <c r="BZ14" i="1"/>
  <c r="AR37" i="1"/>
  <c r="BL93" i="1"/>
  <c r="BF123" i="1"/>
  <c r="AL144" i="1"/>
  <c r="N124" i="1"/>
  <c r="J230" i="1"/>
  <c r="AX81" i="1"/>
  <c r="BB193" i="1"/>
  <c r="AD43" i="1"/>
  <c r="H233" i="1"/>
  <c r="AP172" i="1"/>
  <c r="AH68" i="1"/>
  <c r="J61" i="1"/>
  <c r="CH126" i="1"/>
  <c r="R95" i="1"/>
  <c r="J103" i="1"/>
  <c r="AL71" i="1"/>
  <c r="BN200" i="1"/>
  <c r="BB183" i="1"/>
  <c r="AT49" i="1"/>
  <c r="BJ139" i="1"/>
  <c r="J237" i="1"/>
  <c r="AL148" i="1"/>
  <c r="BF195" i="1"/>
  <c r="BZ209" i="1"/>
  <c r="BB13" i="1"/>
  <c r="AJ51" i="1"/>
  <c r="BV159" i="1"/>
  <c r="X247" i="1"/>
  <c r="AD200" i="1"/>
  <c r="AV72" i="1"/>
  <c r="Z245" i="1"/>
  <c r="BV50" i="1"/>
  <c r="AP187" i="1"/>
  <c r="BL65" i="1"/>
  <c r="R223" i="1"/>
  <c r="BZ13" i="1"/>
  <c r="BZ112" i="1"/>
  <c r="BF15" i="1"/>
  <c r="CD127" i="1"/>
  <c r="AJ93" i="1"/>
  <c r="AP200" i="1"/>
  <c r="R210" i="1"/>
  <c r="CH89" i="1"/>
  <c r="BV147" i="1"/>
  <c r="AP64" i="1"/>
  <c r="AB114" i="1"/>
  <c r="Z109" i="1"/>
  <c r="BR208" i="1"/>
  <c r="L128" i="1"/>
  <c r="BR82" i="1"/>
  <c r="AD12" i="1"/>
  <c r="BV224" i="1"/>
  <c r="BZ41" i="1"/>
  <c r="BB48" i="1"/>
  <c r="R132" i="1"/>
  <c r="AH243" i="1"/>
  <c r="AL228" i="1"/>
  <c r="CD214" i="1"/>
  <c r="N194" i="1"/>
  <c r="BH163" i="1"/>
  <c r="R124" i="1"/>
  <c r="CD174" i="1"/>
  <c r="P30" i="1"/>
  <c r="BB103" i="1"/>
  <c r="BZ146" i="1"/>
  <c r="J112" i="1"/>
  <c r="AJ114" i="1"/>
  <c r="AP63" i="1"/>
  <c r="BR124" i="1"/>
  <c r="Z105" i="1"/>
  <c r="AH180" i="1"/>
  <c r="N48" i="1"/>
  <c r="AL224" i="1"/>
  <c r="BV19" i="1"/>
  <c r="CD106" i="1"/>
  <c r="BR25" i="1"/>
  <c r="R155" i="1"/>
  <c r="BN223" i="1"/>
  <c r="Z120" i="1"/>
  <c r="BN242" i="1"/>
  <c r="AX145" i="1"/>
  <c r="BN208" i="1"/>
  <c r="CH188" i="1"/>
  <c r="BJ165" i="1"/>
  <c r="BF244" i="1"/>
  <c r="AT74" i="1"/>
  <c r="CF93" i="1"/>
  <c r="BV162" i="1"/>
  <c r="BJ176" i="1"/>
  <c r="AH89" i="1"/>
  <c r="AR233" i="1"/>
  <c r="CD27" i="1"/>
  <c r="J39" i="1"/>
  <c r="BZ67" i="1"/>
  <c r="BJ76" i="1"/>
  <c r="L93" i="1"/>
  <c r="BH107" i="1"/>
  <c r="BN147" i="1"/>
  <c r="CD195" i="1"/>
  <c r="Z194" i="1"/>
  <c r="AH148" i="1"/>
  <c r="AX68" i="1"/>
  <c r="BR109" i="1"/>
  <c r="AP218" i="1"/>
  <c r="CD188" i="1"/>
  <c r="BF162" i="1"/>
  <c r="AD194" i="1"/>
  <c r="AT148" i="1"/>
  <c r="BJ25" i="1"/>
  <c r="AP208" i="1"/>
  <c r="J49" i="1"/>
  <c r="AN44" i="1"/>
  <c r="BJ118" i="1"/>
  <c r="AL113" i="1"/>
  <c r="AH172" i="1"/>
  <c r="CH145" i="1"/>
  <c r="BV197" i="1"/>
  <c r="CD210" i="1"/>
  <c r="AZ114" i="1"/>
  <c r="BF187" i="1"/>
  <c r="AF163" i="1"/>
  <c r="AH225" i="1"/>
  <c r="BF64" i="1"/>
  <c r="AB142" i="1"/>
  <c r="BN159" i="1"/>
  <c r="BV186" i="1"/>
  <c r="CF226" i="1"/>
  <c r="BN32" i="1"/>
  <c r="AX14" i="1"/>
  <c r="J169" i="1"/>
  <c r="Z112" i="1"/>
  <c r="BX79" i="1"/>
  <c r="BF183" i="1"/>
  <c r="BZ95" i="1"/>
  <c r="AZ170" i="1"/>
  <c r="CD118" i="1"/>
  <c r="AN212" i="1"/>
  <c r="BZ105" i="1"/>
  <c r="AL18" i="1"/>
  <c r="P156" i="1"/>
  <c r="CH76" i="1"/>
  <c r="J123" i="1"/>
  <c r="AD231" i="1"/>
  <c r="BZ63" i="1"/>
  <c r="CH183" i="1"/>
  <c r="BF20" i="1"/>
  <c r="AX189" i="1"/>
  <c r="AF86" i="1"/>
  <c r="R229" i="1"/>
  <c r="BF29" i="1"/>
  <c r="AH18" i="1"/>
  <c r="AD131" i="1"/>
  <c r="AD175" i="1"/>
  <c r="BZ47" i="1"/>
  <c r="AP29" i="1"/>
  <c r="AX130" i="1"/>
  <c r="L142" i="1"/>
  <c r="Z90" i="1"/>
  <c r="AB191" i="1"/>
  <c r="AX225" i="1"/>
  <c r="AF219" i="1"/>
  <c r="X100" i="1"/>
  <c r="N15" i="1"/>
  <c r="AH236" i="1"/>
  <c r="N120" i="1"/>
  <c r="AT244" i="1"/>
  <c r="BP156" i="1"/>
  <c r="BV113" i="1"/>
  <c r="Z158" i="1"/>
  <c r="Z230" i="1"/>
  <c r="AP181" i="1"/>
  <c r="AT166" i="1"/>
  <c r="AP11" i="1"/>
  <c r="BF166" i="1"/>
  <c r="BB98" i="1"/>
  <c r="CF205" i="1"/>
  <c r="BV91" i="1"/>
  <c r="H177" i="1"/>
  <c r="BR223" i="1"/>
  <c r="BR214" i="1"/>
  <c r="CD153" i="1"/>
  <c r="AL139" i="1"/>
  <c r="Z145" i="1"/>
  <c r="AX232" i="1"/>
  <c r="Z117" i="1"/>
  <c r="R180" i="1"/>
  <c r="BJ110" i="1"/>
  <c r="BR133" i="1"/>
  <c r="AH189" i="1"/>
  <c r="AX158" i="1"/>
  <c r="CD231" i="1"/>
  <c r="BZ42" i="1"/>
  <c r="BB188" i="1"/>
  <c r="BF139" i="1"/>
  <c r="AL22" i="1"/>
  <c r="AL202" i="1"/>
  <c r="AT97" i="1"/>
  <c r="CD67" i="1"/>
  <c r="AH132" i="1"/>
  <c r="CH74" i="1"/>
  <c r="AP231" i="1"/>
  <c r="J126" i="1"/>
  <c r="BV146" i="1"/>
  <c r="BJ113" i="1"/>
  <c r="AL64" i="1"/>
  <c r="CH70" i="1"/>
  <c r="BV112" i="1"/>
  <c r="AH118" i="1"/>
  <c r="BJ111" i="1"/>
  <c r="BZ139" i="1"/>
  <c r="AL120" i="1"/>
  <c r="R78" i="1"/>
  <c r="AL26" i="1"/>
  <c r="AH41" i="1"/>
  <c r="R126" i="1"/>
  <c r="BF39" i="1"/>
  <c r="AD224" i="1"/>
  <c r="AP179" i="1"/>
  <c r="BV55" i="1"/>
  <c r="BH191" i="1"/>
  <c r="AR149" i="1"/>
  <c r="BF14" i="1"/>
  <c r="AP160" i="1"/>
  <c r="CB114" i="1"/>
  <c r="AT159" i="1"/>
  <c r="AR65" i="1"/>
  <c r="CH116" i="1"/>
  <c r="BX219" i="1"/>
  <c r="AP159" i="1"/>
  <c r="BH16" i="1"/>
  <c r="BL233" i="1"/>
  <c r="BR167" i="1"/>
  <c r="BR242" i="1"/>
  <c r="AT98" i="1"/>
  <c r="AT174" i="1"/>
  <c r="BR195" i="1"/>
  <c r="Z49" i="1"/>
  <c r="BF109" i="1"/>
  <c r="BR141" i="1"/>
  <c r="BZ202" i="1"/>
  <c r="N131" i="1"/>
  <c r="BN245" i="1"/>
  <c r="BJ207" i="1"/>
  <c r="AH235" i="1"/>
  <c r="BZ27" i="1"/>
  <c r="AL151" i="1"/>
  <c r="H198" i="1"/>
  <c r="BV109" i="1"/>
  <c r="J204" i="1"/>
  <c r="AP165" i="1"/>
  <c r="N153" i="1"/>
  <c r="CD49" i="1"/>
  <c r="AP158" i="1"/>
  <c r="CD133" i="1"/>
  <c r="AH98" i="1"/>
  <c r="AT42" i="1"/>
  <c r="AD216" i="1"/>
  <c r="BZ217" i="1"/>
  <c r="Z232" i="1"/>
  <c r="R153" i="1"/>
  <c r="AX244" i="1"/>
  <c r="AH140" i="1"/>
  <c r="BB160" i="1"/>
  <c r="AL211" i="1"/>
  <c r="BZ229" i="1"/>
  <c r="AT182" i="1"/>
  <c r="CF37" i="1"/>
  <c r="CH54" i="1"/>
  <c r="Z35" i="1"/>
  <c r="BX198" i="1"/>
  <c r="AD232" i="1"/>
  <c r="BN99" i="1"/>
  <c r="N105" i="1"/>
  <c r="R18" i="1"/>
  <c r="AR142" i="1"/>
  <c r="AL74" i="1"/>
  <c r="AT134" i="1"/>
  <c r="AP229" i="1"/>
  <c r="CB247" i="1"/>
  <c r="AP39" i="1"/>
  <c r="BF169" i="1"/>
  <c r="AH91" i="1"/>
  <c r="CH43" i="1"/>
  <c r="AX60" i="1"/>
  <c r="CH25" i="1"/>
  <c r="P163" i="1"/>
  <c r="AP82" i="1"/>
  <c r="N174" i="1"/>
  <c r="H170" i="1"/>
  <c r="N230" i="1"/>
  <c r="CH90" i="1"/>
  <c r="AN72" i="1"/>
  <c r="BJ208" i="1"/>
  <c r="AL225" i="1"/>
  <c r="N145" i="1"/>
  <c r="BZ82" i="1"/>
  <c r="N60" i="1"/>
  <c r="AH84" i="1"/>
  <c r="CH160" i="1"/>
  <c r="BZ60" i="1"/>
  <c r="BR117" i="1"/>
  <c r="AL111" i="1"/>
  <c r="BF174" i="1"/>
  <c r="P191" i="1"/>
  <c r="J117" i="1"/>
  <c r="AH211" i="1"/>
  <c r="L135" i="1"/>
  <c r="AX84" i="1"/>
  <c r="AX168" i="1"/>
  <c r="J145" i="1"/>
  <c r="J29" i="1"/>
  <c r="P58" i="1"/>
  <c r="AP180" i="1"/>
  <c r="BD156" i="1"/>
  <c r="P135" i="1"/>
  <c r="BZ90" i="1"/>
  <c r="P107" i="1"/>
  <c r="AT120" i="1"/>
  <c r="BB78" i="1"/>
  <c r="BR158" i="1"/>
  <c r="AH155" i="1"/>
  <c r="BJ141" i="1"/>
  <c r="J26" i="1"/>
  <c r="CD245" i="1"/>
  <c r="AP211" i="1"/>
  <c r="BJ204" i="1"/>
  <c r="CB121" i="1"/>
  <c r="AH201" i="1"/>
  <c r="BJ40" i="1"/>
  <c r="BJ43" i="1"/>
  <c r="CF184" i="1"/>
  <c r="AR100" i="1"/>
  <c r="AL41" i="1"/>
  <c r="AH75" i="1"/>
  <c r="AL117" i="1"/>
  <c r="CH88" i="1"/>
  <c r="AL25" i="1"/>
  <c r="AT231" i="1"/>
  <c r="BJ77" i="1"/>
  <c r="J209" i="1"/>
  <c r="N183" i="1"/>
  <c r="BB33" i="1"/>
  <c r="CD61" i="1"/>
  <c r="AN37" i="1"/>
  <c r="AD159" i="1"/>
  <c r="R61" i="1"/>
  <c r="AL209" i="1"/>
  <c r="BJ196" i="1"/>
  <c r="H205" i="1"/>
  <c r="BJ218" i="1"/>
  <c r="J41" i="1"/>
  <c r="BB67" i="1"/>
  <c r="AT89" i="1"/>
  <c r="AF100" i="1"/>
  <c r="J75" i="1"/>
  <c r="CB149" i="1"/>
  <c r="BV172" i="1"/>
  <c r="R85" i="1"/>
  <c r="CD125" i="1"/>
  <c r="BF175" i="1"/>
  <c r="AP84" i="1"/>
  <c r="AT196" i="1"/>
  <c r="AP20" i="1"/>
  <c r="BB130" i="1"/>
  <c r="BF153" i="1"/>
  <c r="Z179" i="1"/>
  <c r="BR160" i="1"/>
  <c r="AD196" i="1"/>
  <c r="AX118" i="1"/>
  <c r="BN33" i="1"/>
  <c r="BB15" i="1"/>
  <c r="BN193" i="1"/>
  <c r="CD144" i="1"/>
  <c r="BZ98" i="1"/>
  <c r="AL88" i="1"/>
  <c r="N182" i="1"/>
  <c r="J159" i="1"/>
  <c r="Z204" i="1"/>
  <c r="AH95" i="1"/>
  <c r="R90" i="1"/>
  <c r="AD89" i="1"/>
  <c r="BF60" i="1"/>
  <c r="BJ42" i="1"/>
  <c r="AX211" i="1"/>
  <c r="Z61" i="1"/>
  <c r="BB218" i="1"/>
  <c r="AH166" i="1"/>
  <c r="L226" i="1"/>
  <c r="AD137" i="1"/>
  <c r="CD140" i="1"/>
  <c r="H107" i="1"/>
  <c r="BJ239" i="1"/>
  <c r="AZ44" i="1"/>
  <c r="AP18" i="1"/>
  <c r="BR132" i="1"/>
  <c r="AX61" i="1"/>
  <c r="AN226" i="1"/>
  <c r="BR15" i="1"/>
  <c r="D53" i="1" l="1"/>
  <c r="B58" i="2"/>
  <c r="B19" i="5"/>
  <c r="A20" i="5" s="1"/>
  <c r="R35" i="6"/>
  <c r="A62" i="2"/>
  <c r="E61" i="1"/>
  <c r="E67" i="1"/>
  <c r="J23" i="2"/>
  <c r="H25" i="2"/>
  <c r="AW88" i="1"/>
  <c r="AO223" i="1"/>
  <c r="BI95" i="1"/>
  <c r="AG152" i="1"/>
  <c r="CC69" i="1"/>
  <c r="BA40" i="1"/>
  <c r="BM68" i="1"/>
  <c r="BQ190" i="1"/>
  <c r="BA67" i="1"/>
  <c r="CG237" i="1"/>
  <c r="Y78" i="1"/>
  <c r="BY203" i="1"/>
  <c r="Q35" i="1"/>
  <c r="BU210" i="1"/>
  <c r="CG172" i="1"/>
  <c r="AG103" i="1"/>
  <c r="AW173" i="1"/>
  <c r="AG168" i="1"/>
  <c r="Q95" i="1"/>
  <c r="CC56" i="1"/>
  <c r="BE232" i="1"/>
  <c r="BM162" i="1"/>
  <c r="CC144" i="1"/>
  <c r="BU175" i="1"/>
  <c r="I202" i="1"/>
  <c r="AO34" i="1"/>
  <c r="BI81" i="1"/>
  <c r="AS95" i="1"/>
  <c r="CG183" i="1"/>
  <c r="CC116" i="1"/>
  <c r="BQ48" i="1"/>
  <c r="Q133" i="1"/>
  <c r="BE151" i="1"/>
  <c r="Q55" i="1"/>
  <c r="AO113" i="1"/>
  <c r="M131" i="1"/>
  <c r="BE35" i="1"/>
  <c r="BA21" i="1"/>
  <c r="AO71" i="1"/>
  <c r="Q160" i="1"/>
  <c r="Y165" i="1"/>
  <c r="BA141" i="1"/>
  <c r="BY197" i="1"/>
  <c r="CG35" i="1"/>
  <c r="BY12" i="1"/>
  <c r="BQ123" i="1"/>
  <c r="I193" i="1"/>
  <c r="AW103" i="1"/>
  <c r="BM232" i="1"/>
  <c r="BY216" i="1"/>
  <c r="AS63" i="1"/>
  <c r="AS145" i="1"/>
  <c r="BY211" i="1"/>
  <c r="AK215" i="1"/>
  <c r="BI131" i="1"/>
  <c r="I120" i="1"/>
  <c r="BY166" i="1"/>
  <c r="I39" i="1"/>
  <c r="AC77" i="1"/>
  <c r="CG202" i="1"/>
  <c r="BY82" i="1"/>
  <c r="AC144" i="1"/>
  <c r="AG216" i="1"/>
  <c r="AC186" i="1"/>
  <c r="AK123" i="1"/>
  <c r="AG82" i="1"/>
  <c r="BU111" i="1"/>
  <c r="I183" i="1"/>
  <c r="AO210" i="1"/>
  <c r="BY78" i="1"/>
  <c r="CG223" i="1"/>
  <c r="AC138" i="1"/>
  <c r="Q146" i="1"/>
  <c r="AG162" i="1"/>
  <c r="BA112" i="1"/>
  <c r="BM236" i="1"/>
  <c r="AO42" i="1"/>
  <c r="CC193" i="1"/>
  <c r="I54" i="1"/>
  <c r="BI105" i="1"/>
  <c r="M91" i="1"/>
  <c r="AS230" i="1"/>
  <c r="AS207" i="1"/>
  <c r="CC230" i="1"/>
  <c r="AK110" i="1"/>
  <c r="BE204" i="1"/>
  <c r="Q26" i="1"/>
  <c r="Q224" i="1"/>
  <c r="M125" i="1"/>
  <c r="AK91" i="1"/>
  <c r="BM61" i="1"/>
  <c r="AW68" i="1"/>
  <c r="AK50" i="1"/>
  <c r="BE161" i="1"/>
  <c r="I232" i="1"/>
  <c r="AW203" i="1"/>
  <c r="AS36" i="1"/>
  <c r="BM153" i="1"/>
  <c r="AK62" i="1"/>
  <c r="AK162" i="1"/>
  <c r="BE97" i="1"/>
  <c r="BM105" i="1"/>
  <c r="AS77" i="1"/>
  <c r="AW137" i="1"/>
  <c r="AG138" i="1"/>
  <c r="BE29" i="1"/>
  <c r="AG223" i="1"/>
  <c r="CG64" i="1"/>
  <c r="AC70" i="1"/>
  <c r="BQ218" i="1"/>
  <c r="AW25" i="1"/>
  <c r="M182" i="1"/>
  <c r="AG120" i="1"/>
  <c r="AS71" i="1"/>
  <c r="BA196" i="1"/>
  <c r="CG95" i="1"/>
  <c r="BU99" i="1"/>
  <c r="AG46" i="1"/>
  <c r="I14" i="1"/>
  <c r="BQ21" i="1"/>
  <c r="Q61" i="1"/>
  <c r="Q117" i="1"/>
  <c r="AW236" i="1"/>
  <c r="BU29" i="1"/>
  <c r="BI245" i="1"/>
  <c r="AS81" i="1"/>
  <c r="AK225" i="1"/>
  <c r="BM14" i="1"/>
  <c r="CG162" i="1"/>
  <c r="AC224" i="1"/>
  <c r="Q50" i="1"/>
  <c r="BI236" i="1"/>
  <c r="BY19" i="1"/>
  <c r="BE147" i="1"/>
  <c r="I207" i="1"/>
  <c r="BU186" i="1"/>
  <c r="AW22" i="1"/>
  <c r="Y141" i="1"/>
  <c r="AC200" i="1"/>
  <c r="BM244" i="1"/>
  <c r="Y231" i="1"/>
  <c r="CG42" i="1"/>
  <c r="AS102" i="1"/>
  <c r="AW81" i="1"/>
  <c r="BI196" i="1"/>
  <c r="AW63" i="1"/>
  <c r="AK20" i="1"/>
  <c r="M42" i="1"/>
  <c r="AO179" i="1"/>
  <c r="AG63" i="1"/>
  <c r="AW15" i="1"/>
  <c r="BI92" i="1"/>
  <c r="AC232" i="1"/>
  <c r="AS19" i="1"/>
  <c r="BA224" i="1"/>
  <c r="BA175" i="1"/>
  <c r="BA180" i="1"/>
  <c r="Q201" i="1"/>
  <c r="AK99" i="1"/>
  <c r="BA97" i="1"/>
  <c r="BY102" i="1"/>
  <c r="M46" i="1"/>
  <c r="BU82" i="1"/>
  <c r="AO22" i="1"/>
  <c r="BQ162" i="1"/>
  <c r="AO138" i="1"/>
  <c r="AO162" i="1"/>
  <c r="AG29" i="1"/>
  <c r="BY71" i="1"/>
  <c r="CC91" i="1"/>
  <c r="CC15" i="1"/>
  <c r="BQ209" i="1"/>
  <c r="CG71" i="1"/>
  <c r="AO75" i="1"/>
  <c r="CC25" i="1"/>
  <c r="Y21" i="1"/>
  <c r="BQ96" i="1"/>
  <c r="AK56" i="1"/>
  <c r="CC141" i="1"/>
  <c r="AS168" i="1"/>
  <c r="BM169" i="1"/>
  <c r="AW158" i="1"/>
  <c r="BQ165" i="1"/>
  <c r="BU41" i="1"/>
  <c r="BE70" i="1"/>
  <c r="M62" i="1"/>
  <c r="AW95" i="1"/>
  <c r="AG43" i="1"/>
  <c r="BI18" i="1"/>
  <c r="Q138" i="1"/>
  <c r="BY97" i="1"/>
  <c r="M169" i="1"/>
  <c r="BE61" i="1"/>
  <c r="AO242" i="1"/>
  <c r="BU12" i="1"/>
  <c r="Y186" i="1"/>
  <c r="AS225" i="1"/>
  <c r="AC26" i="1"/>
  <c r="AO153" i="1"/>
  <c r="BU168" i="1"/>
  <c r="Y40" i="1"/>
  <c r="M153" i="1"/>
  <c r="BU118" i="1"/>
  <c r="AS41" i="1"/>
  <c r="BE19" i="1"/>
  <c r="AO145" i="1"/>
  <c r="BE90" i="1"/>
  <c r="AC64" i="1"/>
  <c r="AK42" i="1"/>
  <c r="BA116" i="1"/>
  <c r="BY33" i="1"/>
  <c r="BA78" i="1"/>
  <c r="BY134" i="1"/>
  <c r="AS193" i="1"/>
  <c r="AC98" i="1"/>
  <c r="CG166" i="1"/>
  <c r="M204" i="1"/>
  <c r="BQ12" i="1"/>
  <c r="BQ29" i="1"/>
  <c r="BM134" i="1"/>
  <c r="I99" i="1"/>
  <c r="BA242" i="1"/>
  <c r="BA57" i="1"/>
  <c r="Y208" i="1"/>
  <c r="M96" i="1"/>
  <c r="Y153" i="1"/>
  <c r="M209" i="1"/>
  <c r="AK145" i="1"/>
  <c r="BM173" i="1"/>
  <c r="AW119" i="1"/>
  <c r="CC201" i="1"/>
  <c r="AC210" i="1"/>
  <c r="AO104" i="1"/>
  <c r="AG56" i="1"/>
  <c r="I215" i="1"/>
  <c r="BU88" i="1"/>
  <c r="Q179" i="1"/>
  <c r="BI69" i="1"/>
  <c r="I221" i="1"/>
  <c r="BE187" i="1"/>
  <c r="BQ146" i="1"/>
  <c r="BE195" i="1"/>
  <c r="Y92" i="1"/>
  <c r="CG102" i="1"/>
  <c r="M21" i="1"/>
  <c r="BQ193" i="1"/>
  <c r="AO134" i="1"/>
  <c r="AO57" i="1"/>
  <c r="AC48" i="1"/>
  <c r="BI174" i="1"/>
  <c r="AS131" i="1"/>
  <c r="BI179" i="1"/>
  <c r="CC20" i="1"/>
  <c r="CG218" i="1"/>
  <c r="Y147" i="1"/>
  <c r="AW90" i="1"/>
  <c r="BQ84" i="1"/>
  <c r="AO200" i="1"/>
  <c r="AG153" i="1"/>
  <c r="BM54" i="1"/>
  <c r="BA41" i="1"/>
  <c r="AW180" i="1"/>
  <c r="AK106" i="1"/>
  <c r="BA71" i="1"/>
  <c r="I104" i="1"/>
  <c r="Y74" i="1"/>
  <c r="BU243" i="1"/>
  <c r="M225" i="1"/>
  <c r="BU211" i="1"/>
  <c r="BY141" i="1"/>
  <c r="AG104" i="1"/>
  <c r="BY245" i="1"/>
  <c r="M70" i="1"/>
  <c r="Q97" i="1"/>
  <c r="BY92" i="1"/>
  <c r="BE231" i="1"/>
  <c r="BA60" i="1"/>
  <c r="AG190" i="1"/>
  <c r="BU172" i="1"/>
  <c r="AG95" i="1"/>
  <c r="AO36" i="1"/>
  <c r="BM113" i="1"/>
  <c r="BE124" i="1"/>
  <c r="CG180" i="1"/>
  <c r="CG57" i="1"/>
  <c r="BQ50" i="1"/>
  <c r="Q104" i="1"/>
  <c r="CG243" i="1"/>
  <c r="Q54" i="1"/>
  <c r="I243" i="1"/>
  <c r="M133" i="1"/>
  <c r="Q186" i="1"/>
  <c r="CC60" i="1"/>
  <c r="AO69" i="1"/>
  <c r="I165" i="1"/>
  <c r="Y166" i="1"/>
  <c r="CC244" i="1"/>
  <c r="AS139" i="1"/>
  <c r="CG33" i="1"/>
  <c r="BE172" i="1"/>
  <c r="BQ126" i="1"/>
  <c r="AS200" i="1"/>
  <c r="CG82" i="1"/>
  <c r="BM231" i="1"/>
  <c r="BI15" i="1"/>
  <c r="AS60" i="1"/>
  <c r="CC109" i="1"/>
  <c r="BI187" i="1"/>
  <c r="AK217" i="1"/>
  <c r="BQ222" i="1"/>
  <c r="I117" i="1"/>
  <c r="BA27" i="1"/>
  <c r="CC207" i="1"/>
  <c r="AC75" i="1"/>
  <c r="I174" i="1"/>
  <c r="BY83" i="1"/>
  <c r="BQ155" i="1"/>
  <c r="Y97" i="1"/>
  <c r="AC190" i="1"/>
  <c r="M139" i="1"/>
  <c r="AG83" i="1"/>
  <c r="BY125" i="1"/>
  <c r="Q151" i="1"/>
  <c r="AO207" i="1"/>
  <c r="BA169" i="1"/>
  <c r="CG224" i="1"/>
  <c r="Y13" i="1"/>
  <c r="BU145" i="1"/>
  <c r="AG160" i="1"/>
  <c r="Y71" i="1"/>
  <c r="BM239" i="1"/>
  <c r="BU200" i="1"/>
  <c r="AG124" i="1"/>
  <c r="I57" i="1"/>
  <c r="AW211" i="1"/>
  <c r="M92" i="1"/>
  <c r="BA81" i="1"/>
  <c r="CG89" i="1"/>
  <c r="CC232" i="1"/>
  <c r="BU71" i="1"/>
  <c r="BE203" i="1"/>
  <c r="I22" i="1"/>
  <c r="BI160" i="1"/>
  <c r="M127" i="1"/>
  <c r="AC109" i="1"/>
  <c r="BM60" i="1"/>
  <c r="Y236" i="1"/>
  <c r="Y245" i="1"/>
  <c r="BE159" i="1"/>
  <c r="Y126" i="1"/>
  <c r="AW201" i="1"/>
  <c r="BM90" i="1"/>
  <c r="AG110" i="1"/>
  <c r="AK64" i="1"/>
  <c r="AS28" i="1"/>
  <c r="BE95" i="1"/>
  <c r="AG196" i="1"/>
  <c r="Q84" i="1"/>
  <c r="AW140" i="1"/>
  <c r="CC34" i="1"/>
  <c r="BE25" i="1"/>
  <c r="BY110" i="1"/>
  <c r="AS154" i="1"/>
  <c r="AC67" i="1"/>
  <c r="M110" i="1"/>
  <c r="AW26" i="1"/>
  <c r="BA202" i="1"/>
  <c r="CG155" i="1"/>
  <c r="AS70" i="1"/>
  <c r="Y214" i="1"/>
  <c r="CG97" i="1"/>
  <c r="BA106" i="1"/>
  <c r="Y196" i="1"/>
  <c r="I13" i="1"/>
  <c r="BM218" i="1"/>
  <c r="Q62" i="1"/>
  <c r="BI140" i="1"/>
  <c r="BI208" i="1"/>
  <c r="BU27" i="1"/>
  <c r="BI155" i="1"/>
  <c r="AS83" i="1"/>
  <c r="CC127" i="1"/>
  <c r="BQ173" i="1"/>
  <c r="CG158" i="1"/>
  <c r="AK33" i="1"/>
  <c r="Q46" i="1"/>
  <c r="CC187" i="1"/>
  <c r="AK14" i="1"/>
  <c r="BE146" i="1"/>
  <c r="BY187" i="1"/>
  <c r="BU188" i="1"/>
  <c r="BE112" i="1"/>
  <c r="BQ120" i="1"/>
  <c r="AC202" i="1"/>
  <c r="I36" i="1"/>
  <c r="Y232" i="1"/>
  <c r="BA229" i="1"/>
  <c r="M116" i="1"/>
  <c r="AW83" i="1"/>
  <c r="BM39" i="1"/>
  <c r="AW61" i="1"/>
  <c r="BQ34" i="1"/>
  <c r="CG78" i="1"/>
  <c r="AO180" i="1"/>
  <c r="AC57" i="1"/>
  <c r="AW12" i="1"/>
  <c r="BE168" i="1"/>
  <c r="BQ130" i="1"/>
  <c r="AS18" i="1"/>
  <c r="AC179" i="1"/>
  <c r="BA173" i="1"/>
  <c r="BQ244" i="1"/>
  <c r="Q165" i="1"/>
  <c r="AK98" i="1"/>
  <c r="AO61" i="1"/>
  <c r="BY106" i="1"/>
  <c r="AC118" i="1"/>
  <c r="M172" i="1"/>
  <c r="AO21" i="1"/>
  <c r="BU48" i="1"/>
  <c r="AO139" i="1"/>
  <c r="BA11" i="1"/>
  <c r="AK229" i="1"/>
  <c r="BY70" i="1"/>
  <c r="BA160" i="1"/>
  <c r="CC14" i="1"/>
  <c r="BU77" i="1"/>
  <c r="AG245" i="1"/>
  <c r="AO76" i="1"/>
  <c r="AG89" i="1"/>
  <c r="Y20" i="1"/>
  <c r="M214" i="1"/>
  <c r="BM35" i="1"/>
  <c r="CC140" i="1"/>
  <c r="CG47" i="1"/>
  <c r="BM166" i="1"/>
  <c r="BA145" i="1"/>
  <c r="AK237" i="1"/>
  <c r="BU42" i="1"/>
  <c r="AS48" i="1"/>
  <c r="M64" i="1"/>
  <c r="BI39" i="1"/>
  <c r="BU127" i="1"/>
  <c r="BI20" i="1"/>
  <c r="BQ203" i="1"/>
  <c r="BY99" i="1"/>
  <c r="BY236" i="1"/>
  <c r="Q69" i="1"/>
  <c r="AO243" i="1"/>
  <c r="BA89" i="1"/>
  <c r="Y189" i="1"/>
  <c r="AS12" i="1"/>
  <c r="Y63" i="1"/>
  <c r="AO151" i="1"/>
  <c r="Y159" i="1"/>
  <c r="Y43" i="1"/>
  <c r="BU134" i="1"/>
  <c r="AW154" i="1"/>
  <c r="AS40" i="1"/>
  <c r="BM194" i="1"/>
  <c r="AO148" i="1"/>
  <c r="AO165" i="1"/>
  <c r="AG147" i="1"/>
  <c r="AK43" i="1"/>
  <c r="AW195" i="1"/>
  <c r="BY34" i="1"/>
  <c r="Q20" i="1"/>
  <c r="BM85" i="1"/>
  <c r="AS194" i="1"/>
  <c r="BE218" i="1"/>
  <c r="CG168" i="1"/>
  <c r="I190" i="1"/>
  <c r="AS236" i="1"/>
  <c r="BQ25" i="1"/>
  <c r="BI119" i="1"/>
  <c r="I97" i="1"/>
  <c r="BY119" i="1"/>
  <c r="AW123" i="1"/>
  <c r="Y211" i="1"/>
  <c r="AS160" i="1"/>
  <c r="Y151" i="1"/>
  <c r="Q211" i="1"/>
  <c r="BU180" i="1"/>
  <c r="BM172" i="1"/>
  <c r="AK180" i="1"/>
  <c r="CC204" i="1"/>
  <c r="BA153" i="1"/>
  <c r="AO28" i="1"/>
  <c r="AG55" i="1"/>
  <c r="Q194" i="1"/>
  <c r="BU90" i="1"/>
  <c r="AO47" i="1"/>
  <c r="CG186" i="1"/>
  <c r="I223" i="1"/>
  <c r="M146" i="1"/>
  <c r="BQ144" i="1"/>
  <c r="AW112" i="1"/>
  <c r="CC75" i="1"/>
  <c r="CG105" i="1"/>
  <c r="AW228" i="1"/>
  <c r="BQ195" i="1"/>
  <c r="BI49" i="1"/>
  <c r="AC166" i="1"/>
  <c r="AC49" i="1"/>
  <c r="Y116" i="1"/>
  <c r="AS130" i="1"/>
  <c r="BA123" i="1"/>
  <c r="AW53" i="1"/>
  <c r="CG217" i="1"/>
  <c r="BQ81" i="1"/>
  <c r="AO204" i="1"/>
  <c r="BI96" i="1"/>
  <c r="BM55" i="1"/>
  <c r="CC71" i="1"/>
  <c r="AW181" i="1"/>
  <c r="AK104" i="1"/>
  <c r="BQ188" i="1"/>
  <c r="I102" i="1"/>
  <c r="CG238" i="1"/>
  <c r="BU242" i="1"/>
  <c r="M221" i="1"/>
  <c r="Q32" i="1"/>
  <c r="BY140" i="1"/>
  <c r="CG176" i="1"/>
  <c r="BY243" i="1"/>
  <c r="M69" i="1"/>
  <c r="AG167" i="1"/>
  <c r="BY88" i="1"/>
  <c r="CC53" i="1"/>
  <c r="BA64" i="1"/>
  <c r="AG187" i="1"/>
  <c r="CC147" i="1"/>
  <c r="AG98" i="1"/>
  <c r="I201" i="1"/>
  <c r="BM111" i="1"/>
  <c r="BE123" i="1"/>
  <c r="AS99" i="1"/>
  <c r="CG56" i="1"/>
  <c r="CC118" i="1"/>
  <c r="Q102" i="1"/>
  <c r="CG245" i="1"/>
  <c r="BE152" i="1"/>
  <c r="I246" i="1"/>
  <c r="AO109" i="1"/>
  <c r="Q190" i="1"/>
  <c r="CC63" i="1"/>
  <c r="BA22" i="1"/>
  <c r="I168" i="1"/>
  <c r="Q161" i="1"/>
  <c r="CC242" i="1"/>
  <c r="AS140" i="1"/>
  <c r="BY196" i="1"/>
  <c r="BE173" i="1"/>
  <c r="BY14" i="1"/>
  <c r="AS204" i="1"/>
  <c r="CG85" i="1"/>
  <c r="AW106" i="1"/>
  <c r="BI12" i="1"/>
  <c r="BY214" i="1"/>
  <c r="CC113" i="1"/>
  <c r="BI186" i="1"/>
  <c r="BY208" i="1"/>
  <c r="BQ225" i="1"/>
  <c r="BI132" i="1"/>
  <c r="BA28" i="1"/>
  <c r="CC211" i="1"/>
  <c r="I40" i="1"/>
  <c r="I176" i="1"/>
  <c r="CG200" i="1"/>
  <c r="BQ152" i="1"/>
  <c r="Y95" i="1"/>
  <c r="AG217" i="1"/>
  <c r="M137" i="1"/>
  <c r="AK126" i="1"/>
  <c r="BY127" i="1"/>
  <c r="Q154" i="1"/>
  <c r="I180" i="1"/>
  <c r="BA168" i="1"/>
  <c r="BY75" i="1"/>
  <c r="Y11" i="1"/>
  <c r="BU144" i="1"/>
  <c r="Q147" i="1"/>
  <c r="Y68" i="1"/>
  <c r="BA109" i="1"/>
  <c r="BU204" i="1"/>
  <c r="AG125" i="1"/>
  <c r="CC194" i="1"/>
  <c r="AW209" i="1"/>
  <c r="BI106" i="1"/>
  <c r="BA84" i="1"/>
  <c r="CG90" i="1"/>
  <c r="AS211" i="1"/>
  <c r="BU67" i="1"/>
  <c r="AK111" i="1"/>
  <c r="I20" i="1"/>
  <c r="BI162" i="1"/>
  <c r="Q221" i="1"/>
  <c r="AC110" i="1"/>
  <c r="AK90" i="1"/>
  <c r="Y239" i="1"/>
  <c r="Y244" i="1"/>
  <c r="AK49" i="1"/>
  <c r="Y127" i="1"/>
  <c r="I230" i="1"/>
  <c r="BM88" i="1"/>
  <c r="AG111" i="1"/>
  <c r="BM152" i="1"/>
  <c r="AS25" i="1"/>
  <c r="AK158" i="1"/>
  <c r="AG195" i="1"/>
  <c r="Q83" i="1"/>
  <c r="AS74" i="1"/>
  <c r="CC36" i="1"/>
  <c r="AG139" i="1"/>
  <c r="BY112" i="1"/>
  <c r="AS153" i="1"/>
  <c r="CG61" i="1"/>
  <c r="M112" i="1"/>
  <c r="BQ214" i="1"/>
  <c r="BA203" i="1"/>
  <c r="CG153" i="1"/>
  <c r="AG116" i="1"/>
  <c r="Y215" i="1"/>
  <c r="BA195" i="1"/>
  <c r="BA105" i="1"/>
  <c r="Y197" i="1"/>
  <c r="AG49" i="1"/>
  <c r="BM215" i="1"/>
  <c r="BQ18" i="1"/>
  <c r="BI137" i="1"/>
  <c r="BI211" i="1"/>
  <c r="AW239" i="1"/>
  <c r="BI151" i="1"/>
  <c r="BI243" i="1"/>
  <c r="CC123" i="1"/>
  <c r="BQ172" i="1"/>
  <c r="BM15" i="1"/>
  <c r="AK36" i="1"/>
  <c r="AC221" i="1"/>
  <c r="CC189" i="1"/>
  <c r="AK15" i="1"/>
  <c r="BY20" i="1"/>
  <c r="BY186" i="1"/>
  <c r="I210" i="1"/>
  <c r="BE113" i="1"/>
  <c r="BQ116" i="1"/>
  <c r="Y137" i="1"/>
  <c r="I32" i="1"/>
  <c r="BM243" i="1"/>
  <c r="BA230" i="1"/>
  <c r="M117" i="1"/>
  <c r="AS103" i="1"/>
  <c r="BM41" i="1"/>
  <c r="BI193" i="1"/>
  <c r="BQ33" i="1"/>
  <c r="CG77" i="1"/>
  <c r="M41" i="1"/>
  <c r="AC55" i="1"/>
  <c r="AG64" i="1"/>
  <c r="BE166" i="1"/>
  <c r="BQ133" i="1"/>
  <c r="AC230" i="1"/>
  <c r="AC183" i="1"/>
  <c r="BA222" i="1"/>
  <c r="BQ245" i="1"/>
  <c r="Q168" i="1"/>
  <c r="Q203" i="1"/>
  <c r="AO60" i="1"/>
  <c r="BA99" i="1"/>
  <c r="AC117" i="1"/>
  <c r="M176" i="1"/>
  <c r="BU83" i="1"/>
  <c r="BU47" i="1"/>
  <c r="BQ161" i="1"/>
  <c r="BA15" i="1"/>
  <c r="AK230" i="1"/>
  <c r="AG27" i="1"/>
  <c r="BA161" i="1"/>
  <c r="CC90" i="1"/>
  <c r="BU76" i="1"/>
  <c r="AG242" i="1"/>
  <c r="CG69" i="1"/>
  <c r="AG88" i="1"/>
  <c r="CC29" i="1"/>
  <c r="M218" i="1"/>
  <c r="BM36" i="1"/>
  <c r="AK57" i="1"/>
  <c r="CG49" i="1"/>
  <c r="AS166" i="1"/>
  <c r="BA146" i="1"/>
  <c r="AK236" i="1"/>
  <c r="BQ167" i="1"/>
  <c r="AS49" i="1"/>
  <c r="BE69" i="1"/>
  <c r="BI40" i="1"/>
  <c r="BU123" i="1"/>
  <c r="AG39" i="1"/>
  <c r="BQ204" i="1"/>
  <c r="Q141" i="1"/>
  <c r="BY239" i="1"/>
  <c r="Q67" i="1"/>
  <c r="BE60" i="1"/>
  <c r="BA90" i="1"/>
  <c r="BU13" i="1"/>
  <c r="AS15" i="1"/>
  <c r="Y60" i="1"/>
  <c r="AC28" i="1"/>
  <c r="Y162" i="1"/>
  <c r="BU169" i="1"/>
  <c r="BU132" i="1"/>
  <c r="AW152" i="1"/>
  <c r="BU117" i="1"/>
  <c r="BM196" i="1"/>
  <c r="BE21" i="1"/>
  <c r="AO167" i="1"/>
  <c r="AG145" i="1"/>
  <c r="AC61" i="1"/>
  <c r="AW197" i="1"/>
  <c r="BA118" i="1"/>
  <c r="Q18" i="1"/>
  <c r="BM83" i="1"/>
  <c r="BY133" i="1"/>
  <c r="BE214" i="1"/>
  <c r="AC99" i="1"/>
  <c r="I187" i="1"/>
  <c r="AS238" i="1"/>
  <c r="BQ13" i="1"/>
  <c r="BI120" i="1"/>
  <c r="BM131" i="1"/>
  <c r="BY117" i="1"/>
  <c r="AW127" i="1"/>
  <c r="BA54" i="1"/>
  <c r="AS159" i="1"/>
  <c r="M95" i="1"/>
  <c r="Q207" i="1"/>
  <c r="BU182" i="1"/>
  <c r="AK144" i="1"/>
  <c r="AK179" i="1"/>
  <c r="AW118" i="1"/>
  <c r="BA155" i="1"/>
  <c r="AO25" i="1"/>
  <c r="AO102" i="1"/>
  <c r="Q193" i="1"/>
  <c r="AO202" i="1"/>
  <c r="BM71" i="1"/>
  <c r="Y75" i="1"/>
  <c r="BY137" i="1"/>
  <c r="Q96" i="1"/>
  <c r="AG189" i="1"/>
  <c r="BI84" i="1"/>
  <c r="BQ47" i="1"/>
  <c r="I244" i="1"/>
  <c r="AO67" i="1"/>
  <c r="AS141" i="1"/>
  <c r="I197" i="1"/>
  <c r="AS64" i="1"/>
  <c r="BQ224" i="1"/>
  <c r="AC76" i="1"/>
  <c r="Y98" i="1"/>
  <c r="BU113" i="1"/>
  <c r="CG221" i="1"/>
  <c r="Y69" i="1"/>
  <c r="I56" i="1"/>
  <c r="CG91" i="1"/>
  <c r="Q27" i="1"/>
  <c r="BM64" i="1"/>
  <c r="Y123" i="1"/>
  <c r="AK63" i="1"/>
  <c r="Q81" i="1"/>
  <c r="AG221" i="1"/>
  <c r="AW27" i="1"/>
  <c r="Y218" i="1"/>
  <c r="I12" i="1"/>
  <c r="BI209" i="1"/>
  <c r="AK223" i="1"/>
  <c r="Q49" i="1"/>
  <c r="BY188" i="1"/>
  <c r="AC204" i="1"/>
  <c r="M119" i="1"/>
  <c r="AK18" i="1"/>
  <c r="AW13" i="1"/>
  <c r="AC182" i="1"/>
  <c r="AK95" i="1"/>
  <c r="M174" i="1"/>
  <c r="AO159" i="1"/>
  <c r="CC12" i="1"/>
  <c r="AG90" i="1"/>
  <c r="CC137" i="1"/>
  <c r="AK235" i="1"/>
  <c r="AW96" i="1"/>
  <c r="BY95" i="1"/>
  <c r="BA91" i="1"/>
  <c r="AO152" i="1"/>
  <c r="AW151" i="1"/>
  <c r="BE88" i="1"/>
  <c r="BY32" i="1"/>
  <c r="BE215" i="1"/>
  <c r="BQ27" i="1"/>
  <c r="AW125" i="1"/>
  <c r="M211" i="1"/>
  <c r="CC203" i="1"/>
  <c r="Q195" i="1"/>
  <c r="Q182" i="1"/>
  <c r="I222" i="1"/>
  <c r="BQ145" i="1"/>
  <c r="CC77" i="1"/>
  <c r="AW229" i="1"/>
  <c r="AO132" i="1"/>
  <c r="AC50" i="1"/>
  <c r="AS134" i="1"/>
  <c r="AW56" i="1"/>
  <c r="Y176" i="1"/>
  <c r="BY50" i="1"/>
  <c r="AO119" i="1"/>
  <c r="CG211" i="1"/>
  <c r="BQ91" i="1"/>
  <c r="I92" i="1"/>
  <c r="Q246" i="1"/>
  <c r="AG18" i="1"/>
  <c r="CC176" i="1"/>
  <c r="AC152" i="1"/>
  <c r="AO186" i="1"/>
  <c r="M162" i="1"/>
  <c r="Y25" i="1"/>
  <c r="BM146" i="1"/>
  <c r="AO12" i="1"/>
  <c r="Y223" i="1"/>
  <c r="AC106" i="1"/>
  <c r="AC243" i="1"/>
  <c r="I84" i="1"/>
  <c r="Q176" i="1"/>
  <c r="AS126" i="1"/>
  <c r="BI204" i="1"/>
  <c r="BU218" i="1"/>
  <c r="AO232" i="1"/>
  <c r="M82" i="1"/>
  <c r="AO175" i="1"/>
  <c r="CG113" i="1"/>
  <c r="CC49" i="1"/>
  <c r="I109" i="1"/>
  <c r="AK116" i="1"/>
  <c r="BM123" i="1"/>
  <c r="BE50" i="1"/>
  <c r="AC32" i="1"/>
  <c r="BA132" i="1"/>
  <c r="AG71" i="1"/>
  <c r="BI225" i="1"/>
  <c r="BE235" i="1"/>
  <c r="AO196" i="1"/>
  <c r="AO89" i="1"/>
  <c r="CG137" i="1"/>
  <c r="AG239" i="1"/>
  <c r="BY154" i="1"/>
  <c r="Q217" i="1"/>
  <c r="I61" i="1"/>
  <c r="AC176" i="1"/>
  <c r="AK208" i="1"/>
  <c r="CC105" i="1"/>
  <c r="Q75" i="1"/>
  <c r="BI78" i="1"/>
  <c r="BA215" i="1"/>
  <c r="BU151" i="1"/>
  <c r="AO217" i="1"/>
  <c r="CG193" i="1"/>
  <c r="BE82" i="1"/>
  <c r="CC155" i="1"/>
  <c r="BM141" i="1"/>
  <c r="CC83" i="1"/>
  <c r="Q228" i="1"/>
  <c r="BQ230" i="1"/>
  <c r="BY176" i="1"/>
  <c r="Y131" i="1"/>
  <c r="M102" i="1"/>
  <c r="BY162" i="1"/>
  <c r="BI230" i="1"/>
  <c r="AW246" i="1"/>
  <c r="AW217" i="1"/>
  <c r="AW187" i="1"/>
  <c r="BQ55" i="1"/>
  <c r="Y57" i="1"/>
  <c r="BI166" i="1"/>
  <c r="AG231" i="1"/>
  <c r="CC180" i="1"/>
  <c r="BE105" i="1"/>
  <c r="BM188" i="1"/>
  <c r="BA33" i="1"/>
  <c r="AK26" i="1"/>
  <c r="M34" i="1"/>
  <c r="I131" i="1"/>
  <c r="AS117" i="1"/>
  <c r="BU32" i="1"/>
  <c r="Y106" i="1"/>
  <c r="AK172" i="1"/>
  <c r="BI55" i="1"/>
  <c r="BM28" i="1"/>
  <c r="BQ102" i="1"/>
  <c r="BI63" i="1"/>
  <c r="AK169" i="1"/>
  <c r="AO98" i="1"/>
  <c r="CG146" i="1"/>
  <c r="BM207" i="1"/>
  <c r="BM49" i="1"/>
  <c r="I162" i="1"/>
  <c r="BQ40" i="1"/>
  <c r="AC134" i="1"/>
  <c r="Q89" i="1"/>
  <c r="I153" i="1"/>
  <c r="M54" i="1"/>
  <c r="Q238" i="1"/>
  <c r="BE11" i="1"/>
  <c r="BM97" i="1"/>
  <c r="BA210" i="1"/>
  <c r="AC40" i="1"/>
  <c r="BQ239" i="1"/>
  <c r="CG131" i="1"/>
  <c r="I70" i="1"/>
  <c r="AS88" i="1"/>
  <c r="AW39" i="1"/>
  <c r="M74" i="1"/>
  <c r="AK71" i="1"/>
  <c r="BE183" i="1"/>
  <c r="CG27" i="1"/>
  <c r="BM203" i="1"/>
  <c r="Y36" i="1"/>
  <c r="AK243" i="1"/>
  <c r="I138" i="1"/>
  <c r="BU138" i="1"/>
  <c r="BY225" i="1"/>
  <c r="AG211" i="1"/>
  <c r="AC92" i="1"/>
  <c r="BE210" i="1"/>
  <c r="BY144" i="1"/>
  <c r="M11" i="1"/>
  <c r="BY53" i="1"/>
  <c r="AS111" i="1"/>
  <c r="I78" i="1"/>
  <c r="Q127" i="1"/>
  <c r="BY25" i="1"/>
  <c r="AS244" i="1"/>
  <c r="BM225" i="1"/>
  <c r="BE131" i="1"/>
  <c r="BE224" i="1"/>
  <c r="AC12" i="1"/>
  <c r="AS176" i="1"/>
  <c r="BY232" i="1"/>
  <c r="BE76" i="1"/>
  <c r="AO84" i="1"/>
  <c r="CC134" i="1"/>
  <c r="CC162" i="1"/>
  <c r="Y181" i="1"/>
  <c r="BE245" i="1"/>
  <c r="AG12" i="1"/>
  <c r="AG134" i="1"/>
  <c r="CG13" i="1"/>
  <c r="AW50" i="1"/>
  <c r="CC224" i="1"/>
  <c r="M190" i="1"/>
  <c r="AC236" i="1"/>
  <c r="CG228" i="1"/>
  <c r="BQ67" i="1"/>
  <c r="Q43" i="1"/>
  <c r="BI99" i="1"/>
  <c r="BM67" i="1"/>
  <c r="BU246" i="1"/>
  <c r="CG175" i="1"/>
  <c r="BY91" i="1"/>
  <c r="CC148" i="1"/>
  <c r="BI82" i="1"/>
  <c r="Q105" i="1"/>
  <c r="AO112" i="1"/>
  <c r="I169" i="1"/>
  <c r="BY195" i="1"/>
  <c r="I194" i="1"/>
  <c r="CC111" i="1"/>
  <c r="BI134" i="1"/>
  <c r="I173" i="1"/>
  <c r="AG215" i="1"/>
  <c r="BU110" i="1"/>
  <c r="Y15" i="1"/>
  <c r="BA111" i="1"/>
  <c r="AW208" i="1"/>
  <c r="AS210" i="1"/>
  <c r="Q28" i="1"/>
  <c r="Y238" i="1"/>
  <c r="I229" i="1"/>
  <c r="AS26" i="1"/>
  <c r="AS75" i="1"/>
  <c r="AG222" i="1"/>
  <c r="BA201" i="1"/>
  <c r="BA194" i="1"/>
  <c r="BM217" i="1"/>
  <c r="AW235" i="1"/>
  <c r="AK221" i="1"/>
  <c r="CC186" i="1"/>
  <c r="I208" i="1"/>
  <c r="I35" i="1"/>
  <c r="AS105" i="1"/>
  <c r="AK19" i="1"/>
  <c r="BE167" i="1"/>
  <c r="BA225" i="1"/>
  <c r="AO64" i="1"/>
  <c r="BU84" i="1"/>
  <c r="AO161" i="1"/>
  <c r="BU75" i="1"/>
  <c r="CC28" i="1"/>
  <c r="CG46" i="1"/>
  <c r="BQ166" i="1"/>
  <c r="AW97" i="1"/>
  <c r="BY238" i="1"/>
  <c r="BU14" i="1"/>
  <c r="Y160" i="1"/>
  <c r="BU119" i="1"/>
  <c r="BE91" i="1"/>
  <c r="Q19" i="1"/>
  <c r="AC97" i="1"/>
  <c r="BI118" i="1"/>
  <c r="BA53" i="1"/>
  <c r="M210" i="1"/>
  <c r="BA152" i="1"/>
  <c r="I216" i="1"/>
  <c r="Q180" i="1"/>
  <c r="I224" i="1"/>
  <c r="BQ147" i="1"/>
  <c r="CC78" i="1"/>
  <c r="M20" i="1"/>
  <c r="AO133" i="1"/>
  <c r="AC47" i="1"/>
  <c r="AS132" i="1"/>
  <c r="AW54" i="1"/>
  <c r="Y175" i="1"/>
  <c r="BY47" i="1"/>
  <c r="AO116" i="1"/>
  <c r="CG208" i="1"/>
  <c r="BQ88" i="1"/>
  <c r="BE43" i="1"/>
  <c r="Q245" i="1"/>
  <c r="AG22" i="1"/>
  <c r="CC175" i="1"/>
  <c r="AC151" i="1"/>
  <c r="M197" i="1"/>
  <c r="M158" i="1"/>
  <c r="Y27" i="1"/>
  <c r="BM145" i="1"/>
  <c r="AO14" i="1"/>
  <c r="BQ62" i="1"/>
  <c r="AC102" i="1"/>
  <c r="AC245" i="1"/>
  <c r="I83" i="1"/>
  <c r="Q172" i="1"/>
  <c r="BU195" i="1"/>
  <c r="BI203" i="1"/>
  <c r="BU216" i="1"/>
  <c r="AO231" i="1"/>
  <c r="M83" i="1"/>
  <c r="AW221" i="1"/>
  <c r="CG109" i="1"/>
  <c r="CC48" i="1"/>
  <c r="I111" i="1"/>
  <c r="AK119" i="1"/>
  <c r="BU22" i="1"/>
  <c r="BE48" i="1"/>
  <c r="AC36" i="1"/>
  <c r="BA133" i="1"/>
  <c r="AG67" i="1"/>
  <c r="AK83" i="1"/>
  <c r="BE238" i="1"/>
  <c r="AO197" i="1"/>
  <c r="AO91" i="1"/>
  <c r="CG139" i="1"/>
  <c r="M246" i="1"/>
  <c r="BY152" i="1"/>
  <c r="Q215" i="1"/>
  <c r="I63" i="1"/>
  <c r="AC175" i="1"/>
  <c r="AK155" i="1"/>
  <c r="CC104" i="1"/>
  <c r="Q77" i="1"/>
  <c r="BI76" i="1"/>
  <c r="BA217" i="1"/>
  <c r="BI148" i="1"/>
  <c r="AO214" i="1"/>
  <c r="CG197" i="1"/>
  <c r="BE83" i="1"/>
  <c r="CC153" i="1"/>
  <c r="AC217" i="1"/>
  <c r="CC84" i="1"/>
  <c r="Q232" i="1"/>
  <c r="BQ228" i="1"/>
  <c r="BY175" i="1"/>
  <c r="BE55" i="1"/>
  <c r="M103" i="1"/>
  <c r="BY159" i="1"/>
  <c r="BI232" i="1"/>
  <c r="AW245" i="1"/>
  <c r="CC95" i="1"/>
  <c r="AW189" i="1"/>
  <c r="BQ53" i="1"/>
  <c r="Y56" i="1"/>
  <c r="BI165" i="1"/>
  <c r="AK132" i="1"/>
  <c r="CC183" i="1"/>
  <c r="BE102" i="1"/>
  <c r="BM189" i="1"/>
  <c r="BA32" i="1"/>
  <c r="BM117" i="1"/>
  <c r="M32" i="1"/>
  <c r="I133" i="1"/>
  <c r="AS120" i="1"/>
  <c r="BU34" i="1"/>
  <c r="CG118" i="1"/>
  <c r="AK173" i="1"/>
  <c r="BI56" i="1"/>
  <c r="BM25" i="1"/>
  <c r="BQ103" i="1"/>
  <c r="I238" i="1"/>
  <c r="AK166" i="1"/>
  <c r="AO96" i="1"/>
  <c r="CG147" i="1"/>
  <c r="BM208" i="1"/>
  <c r="BM76" i="1"/>
  <c r="I161" i="1"/>
  <c r="BQ41" i="1"/>
  <c r="AC132" i="1"/>
  <c r="Q91" i="1"/>
  <c r="BM19" i="1"/>
  <c r="M56" i="1"/>
  <c r="Q235" i="1"/>
  <c r="BE15" i="1"/>
  <c r="BM96" i="1"/>
  <c r="CC236" i="1"/>
  <c r="AC42" i="1"/>
  <c r="BQ235" i="1"/>
  <c r="CG134" i="1"/>
  <c r="I68" i="1"/>
  <c r="BA47" i="1"/>
  <c r="AW40" i="1"/>
  <c r="M75" i="1"/>
  <c r="AK68" i="1"/>
  <c r="BE180" i="1"/>
  <c r="BA239" i="1"/>
  <c r="BM204" i="1"/>
  <c r="Y35" i="1"/>
  <c r="AK242" i="1"/>
  <c r="I140" i="1"/>
  <c r="BA186" i="1"/>
  <c r="BY224" i="1"/>
  <c r="AG208" i="1"/>
  <c r="AC89" i="1"/>
  <c r="BE207" i="1"/>
  <c r="AG202" i="1"/>
  <c r="M12" i="1"/>
  <c r="BY54" i="1"/>
  <c r="AS109" i="1"/>
  <c r="I77" i="1"/>
  <c r="BQ109" i="1"/>
  <c r="BY29" i="1"/>
  <c r="AS246" i="1"/>
  <c r="BM222" i="1"/>
  <c r="BE130" i="1"/>
  <c r="BU231" i="1"/>
  <c r="AC11" i="1"/>
  <c r="AS174" i="1"/>
  <c r="BY228" i="1"/>
  <c r="BE75" i="1"/>
  <c r="CG125" i="1"/>
  <c r="CC131" i="1"/>
  <c r="CC159" i="1"/>
  <c r="Y183" i="1"/>
  <c r="BE243" i="1"/>
  <c r="BY42" i="1"/>
  <c r="AG130" i="1"/>
  <c r="CG14" i="1"/>
  <c r="AW46" i="1"/>
  <c r="CC221" i="1"/>
  <c r="AG183" i="1"/>
  <c r="AC235" i="1"/>
  <c r="CG229" i="1"/>
  <c r="BQ68" i="1"/>
  <c r="Q41" i="1"/>
  <c r="AG154" i="1"/>
  <c r="AK102" i="1"/>
  <c r="BY202" i="1"/>
  <c r="AG106" i="1"/>
  <c r="BY90" i="1"/>
  <c r="BU174" i="1"/>
  <c r="BE127" i="1"/>
  <c r="Q134" i="1"/>
  <c r="M134" i="1"/>
  <c r="I167" i="1"/>
  <c r="CG34" i="1"/>
  <c r="CG81" i="1"/>
  <c r="AS144" i="1"/>
  <c r="I116" i="1"/>
  <c r="I175" i="1"/>
  <c r="AC189" i="1"/>
  <c r="Q153" i="1"/>
  <c r="AC137" i="1"/>
  <c r="BM238" i="1"/>
  <c r="AW210" i="1"/>
  <c r="CC229" i="1"/>
  <c r="BI161" i="1"/>
  <c r="AW67" i="1"/>
  <c r="AW204" i="1"/>
  <c r="AS29" i="1"/>
  <c r="AW138" i="1"/>
  <c r="AS155" i="1"/>
  <c r="M181" i="1"/>
  <c r="CG96" i="1"/>
  <c r="BM214" i="1"/>
  <c r="BU25" i="1"/>
  <c r="BQ176" i="1"/>
  <c r="BI239" i="1"/>
  <c r="BU187" i="1"/>
  <c r="I33" i="1"/>
  <c r="AW84" i="1"/>
  <c r="CG75" i="1"/>
  <c r="BI90" i="1"/>
  <c r="BA176" i="1"/>
  <c r="AO62" i="1"/>
  <c r="AO20" i="1"/>
  <c r="AK231" i="1"/>
  <c r="BQ210" i="1"/>
  <c r="Y22" i="1"/>
  <c r="CG48" i="1"/>
  <c r="BU39" i="1"/>
  <c r="BU125" i="1"/>
  <c r="M166" i="1"/>
  <c r="Y188" i="1"/>
  <c r="Y158" i="1"/>
  <c r="AS43" i="1"/>
  <c r="AG148" i="1"/>
  <c r="BA74" i="1"/>
  <c r="CG167" i="1"/>
  <c r="BI116" i="1"/>
  <c r="Y210" i="1"/>
  <c r="BU179" i="1"/>
  <c r="AC211" i="1"/>
  <c r="I218" i="1"/>
  <c r="Q183" i="1"/>
  <c r="M145" i="1"/>
  <c r="AW110" i="1"/>
  <c r="Y90" i="1"/>
  <c r="M18" i="1"/>
  <c r="AO130" i="1"/>
  <c r="Y120" i="1"/>
  <c r="BA127" i="1"/>
  <c r="CC19" i="1"/>
  <c r="Y172" i="1"/>
  <c r="BY49" i="1"/>
  <c r="AO120" i="1"/>
  <c r="I26" i="1"/>
  <c r="BQ90" i="1"/>
  <c r="BE42" i="1"/>
  <c r="Q242" i="1"/>
  <c r="AG19" i="1"/>
  <c r="AC22" i="1"/>
  <c r="AC154" i="1"/>
  <c r="M196" i="1"/>
  <c r="M160" i="1"/>
  <c r="Y26" i="1"/>
  <c r="AS55" i="1"/>
  <c r="AO15" i="1"/>
  <c r="BQ63" i="1"/>
  <c r="AC105" i="1"/>
  <c r="AC246" i="1"/>
  <c r="I147" i="1"/>
  <c r="Q175" i="1"/>
  <c r="BU194" i="1"/>
  <c r="BI201" i="1"/>
  <c r="BU214" i="1"/>
  <c r="BE118" i="1"/>
  <c r="M85" i="1"/>
  <c r="AW222" i="1"/>
  <c r="CG111" i="1"/>
  <c r="CC50" i="1"/>
  <c r="M238" i="1"/>
  <c r="AK117" i="1"/>
  <c r="BU18" i="1"/>
  <c r="BE47" i="1"/>
  <c r="AC35" i="1"/>
  <c r="I49" i="1"/>
  <c r="AG69" i="1"/>
  <c r="AK84" i="1"/>
  <c r="BE236" i="1"/>
  <c r="AO193" i="1"/>
  <c r="AK204" i="1"/>
  <c r="CG140" i="1"/>
  <c r="M245" i="1"/>
  <c r="BY155" i="1"/>
  <c r="Q216" i="1"/>
  <c r="I127" i="1"/>
  <c r="AC174" i="1"/>
  <c r="AK154" i="1"/>
  <c r="CC106" i="1"/>
  <c r="Q76" i="1"/>
  <c r="BQ77" i="1"/>
  <c r="BA218" i="1"/>
  <c r="BI146" i="1"/>
  <c r="AO216" i="1"/>
  <c r="CG195" i="1"/>
  <c r="BQ179" i="1"/>
  <c r="CC152" i="1"/>
  <c r="AC215" i="1"/>
  <c r="CC81" i="1"/>
  <c r="Q229" i="1"/>
  <c r="AC196" i="1"/>
  <c r="BY174" i="1"/>
  <c r="BE57" i="1"/>
  <c r="M104" i="1"/>
  <c r="BY161" i="1"/>
  <c r="BI32" i="1"/>
  <c r="AW244" i="1"/>
  <c r="CC97" i="1"/>
  <c r="AW190" i="1"/>
  <c r="BQ54" i="1"/>
  <c r="Y111" i="1"/>
  <c r="BI169" i="1"/>
  <c r="AK130" i="1"/>
  <c r="CC179" i="1"/>
  <c r="BE104" i="1"/>
  <c r="CC40" i="1"/>
  <c r="BA35" i="1"/>
  <c r="BM118" i="1"/>
  <c r="M36" i="1"/>
  <c r="I130" i="1"/>
  <c r="BI110" i="1"/>
  <c r="BU36" i="1"/>
  <c r="CG120" i="1"/>
  <c r="AK174" i="1"/>
  <c r="BI54" i="1"/>
  <c r="AK137" i="1"/>
  <c r="BQ105" i="1"/>
  <c r="I236" i="1"/>
  <c r="AK167" i="1"/>
  <c r="AO95" i="1"/>
  <c r="Y204" i="1"/>
  <c r="BM209" i="1"/>
  <c r="BM77" i="1"/>
  <c r="I158" i="1"/>
  <c r="BQ42" i="1"/>
  <c r="AO127" i="1"/>
  <c r="Q92" i="1"/>
  <c r="BM21" i="1"/>
  <c r="M57" i="1"/>
  <c r="Q236" i="1"/>
  <c r="BU235" i="1"/>
  <c r="BM95" i="1"/>
  <c r="CC239" i="1"/>
  <c r="AC41" i="1"/>
  <c r="BQ236" i="1"/>
  <c r="M28" i="1"/>
  <c r="I71" i="1"/>
  <c r="BA46" i="1"/>
  <c r="AW42" i="1"/>
  <c r="M76" i="1"/>
  <c r="AK187" i="1"/>
  <c r="BE182" i="1"/>
  <c r="BA235" i="1"/>
  <c r="BM202" i="1"/>
  <c r="Y32" i="1"/>
  <c r="M231" i="1"/>
  <c r="I137" i="1"/>
  <c r="BA190" i="1"/>
  <c r="BY222" i="1"/>
  <c r="AG209" i="1"/>
  <c r="Y47" i="1"/>
  <c r="BE208" i="1"/>
  <c r="AG204" i="1"/>
  <c r="M13" i="1"/>
  <c r="BY57" i="1"/>
  <c r="AK196" i="1"/>
  <c r="I76" i="1"/>
  <c r="BQ110" i="1"/>
  <c r="BY27" i="1"/>
  <c r="AS243" i="1"/>
  <c r="Y82" i="1"/>
  <c r="BE134" i="1"/>
  <c r="BU228" i="1"/>
  <c r="AC15" i="1"/>
  <c r="AS175" i="1"/>
  <c r="AK75" i="1"/>
  <c r="BE78" i="1"/>
  <c r="CG127" i="1"/>
  <c r="CC130" i="1"/>
  <c r="CC160" i="1"/>
  <c r="CC166" i="1"/>
  <c r="BE244" i="1"/>
  <c r="BY43" i="1"/>
  <c r="AG131" i="1"/>
  <c r="CG12" i="1"/>
  <c r="BM183" i="1"/>
  <c r="CC222" i="1"/>
  <c r="AG180" i="1"/>
  <c r="AC237" i="1"/>
  <c r="CG231" i="1"/>
  <c r="AW34" i="1"/>
  <c r="Q42" i="1"/>
  <c r="BM53" i="1"/>
  <c r="BQ187" i="1"/>
  <c r="BY200" i="1"/>
  <c r="BY242" i="1"/>
  <c r="CC55" i="1"/>
  <c r="AG96" i="1"/>
  <c r="AS96" i="1"/>
  <c r="Q132" i="1"/>
  <c r="Q188" i="1"/>
  <c r="Q158" i="1"/>
  <c r="BE175" i="1"/>
  <c r="AW102" i="1"/>
  <c r="AS146" i="1"/>
  <c r="BA29" i="1"/>
  <c r="CG204" i="1"/>
  <c r="M138" i="1"/>
  <c r="I181" i="1"/>
  <c r="AC141" i="1"/>
  <c r="BU201" i="1"/>
  <c r="BI102" i="1"/>
  <c r="BU70" i="1"/>
  <c r="Q223" i="1"/>
  <c r="AW69" i="1"/>
  <c r="BM89" i="1"/>
  <c r="AK159" i="1"/>
  <c r="CC35" i="1"/>
  <c r="CG60" i="1"/>
  <c r="M183" i="1"/>
  <c r="BA103" i="1"/>
  <c r="BQ22" i="1"/>
  <c r="BI154" i="1"/>
  <c r="BM11" i="1"/>
  <c r="BI238" i="1"/>
  <c r="BE109" i="1"/>
  <c r="BM242" i="1"/>
  <c r="BM42" i="1"/>
  <c r="M39" i="1"/>
  <c r="BI91" i="1"/>
  <c r="BQ246" i="1"/>
  <c r="BA98" i="1"/>
  <c r="BU46" i="1"/>
  <c r="AG26" i="1"/>
  <c r="BQ211" i="1"/>
  <c r="M217" i="1"/>
  <c r="AS165" i="1"/>
  <c r="AS50" i="1"/>
  <c r="AG40" i="1"/>
  <c r="M168" i="1"/>
  <c r="AS13" i="1"/>
  <c r="BU165" i="1"/>
  <c r="BM197" i="1"/>
  <c r="AC60" i="1"/>
  <c r="BA76" i="1"/>
  <c r="I189" i="1"/>
  <c r="BM132" i="1"/>
  <c r="AS158" i="1"/>
  <c r="AK146" i="1"/>
  <c r="AC207" i="1"/>
  <c r="I214" i="1"/>
  <c r="CG190" i="1"/>
  <c r="M144" i="1"/>
  <c r="AW111" i="1"/>
  <c r="Y89" i="1"/>
  <c r="M22" i="1"/>
  <c r="AC169" i="1"/>
  <c r="Y119" i="1"/>
  <c r="BA126" i="1"/>
  <c r="CC22" i="1"/>
  <c r="Y144" i="1"/>
  <c r="AC83" i="1"/>
  <c r="AO118" i="1"/>
  <c r="I27" i="1"/>
  <c r="BQ89" i="1"/>
  <c r="BE39" i="1"/>
  <c r="BU103" i="1"/>
  <c r="AG20" i="1"/>
  <c r="AC18" i="1"/>
  <c r="AC155" i="1"/>
  <c r="M193" i="1"/>
  <c r="BY181" i="1"/>
  <c r="Y28" i="1"/>
  <c r="AS54" i="1"/>
  <c r="AO11" i="1"/>
  <c r="BQ60" i="1"/>
  <c r="BU221" i="1"/>
  <c r="AC242" i="1"/>
  <c r="I148" i="1"/>
  <c r="Q174" i="1"/>
  <c r="BU196" i="1"/>
  <c r="AS183" i="1"/>
  <c r="BU215" i="1"/>
  <c r="BE119" i="1"/>
  <c r="M81" i="1"/>
  <c r="AW225" i="1"/>
  <c r="AS215" i="1"/>
  <c r="CC47" i="1"/>
  <c r="M239" i="1"/>
  <c r="AK118" i="1"/>
  <c r="BU19" i="1"/>
  <c r="AS186" i="1"/>
  <c r="AC34" i="1"/>
  <c r="I47" i="1"/>
  <c r="AG70" i="1"/>
  <c r="AK85" i="1"/>
  <c r="BQ139" i="1"/>
  <c r="AO194" i="1"/>
  <c r="AK203" i="1"/>
  <c r="CG138" i="1"/>
  <c r="M242" i="1"/>
  <c r="AC123" i="1"/>
  <c r="Q214" i="1"/>
  <c r="I125" i="1"/>
  <c r="AC173" i="1"/>
  <c r="AK151" i="1"/>
  <c r="AW77" i="1"/>
  <c r="Q74" i="1"/>
  <c r="BQ75" i="1"/>
  <c r="BA214" i="1"/>
  <c r="BI144" i="1"/>
  <c r="AW145" i="1"/>
  <c r="CG194" i="1"/>
  <c r="BQ182" i="1"/>
  <c r="CC154" i="1"/>
  <c r="AC218" i="1"/>
  <c r="AW168" i="1"/>
  <c r="Q230" i="1"/>
  <c r="AC193" i="1"/>
  <c r="BY172" i="1"/>
  <c r="BE56" i="1"/>
  <c r="Q111" i="1"/>
  <c r="BY160" i="1"/>
  <c r="BI36" i="1"/>
  <c r="AW243" i="1"/>
  <c r="CC99" i="1"/>
  <c r="BY63" i="1"/>
  <c r="BQ56" i="1"/>
  <c r="Y112" i="1"/>
  <c r="BI167" i="1"/>
  <c r="AK131" i="1"/>
  <c r="AG78" i="1"/>
  <c r="BE106" i="1"/>
  <c r="CC41" i="1"/>
  <c r="BA36" i="1"/>
  <c r="BM116" i="1"/>
  <c r="BU159" i="1"/>
  <c r="I132" i="1"/>
  <c r="BI109" i="1"/>
  <c r="BU33" i="1"/>
  <c r="CG119" i="1"/>
  <c r="BI127" i="1"/>
  <c r="BI57" i="1"/>
  <c r="AK140" i="1"/>
  <c r="BQ104" i="1"/>
  <c r="I235" i="1"/>
  <c r="BU60" i="1"/>
  <c r="AO99" i="1"/>
  <c r="Y201" i="1"/>
  <c r="BM210" i="1"/>
  <c r="BM74" i="1"/>
  <c r="AG36" i="1"/>
  <c r="BQ39" i="1"/>
  <c r="AO123" i="1"/>
  <c r="Q90" i="1"/>
  <c r="BM22" i="1"/>
  <c r="BI216" i="1"/>
  <c r="Q237" i="1"/>
  <c r="BU236" i="1"/>
  <c r="BM98" i="1"/>
  <c r="CC238" i="1"/>
  <c r="CC217" i="1"/>
  <c r="BQ237" i="1"/>
  <c r="M29" i="1"/>
  <c r="I69" i="1"/>
  <c r="BA49" i="1"/>
  <c r="AC160" i="1"/>
  <c r="M77" i="1"/>
  <c r="AK189" i="1"/>
  <c r="BE181" i="1"/>
  <c r="BA237" i="1"/>
  <c r="AG172" i="1"/>
  <c r="Y33" i="1"/>
  <c r="M232" i="1"/>
  <c r="I141" i="1"/>
  <c r="BA188" i="1"/>
  <c r="BI26" i="1"/>
  <c r="AG207" i="1"/>
  <c r="Y49" i="1"/>
  <c r="BE209" i="1"/>
  <c r="AG200" i="1"/>
  <c r="AW133" i="1"/>
  <c r="BY55" i="1"/>
  <c r="AK197" i="1"/>
  <c r="I75" i="1"/>
  <c r="BQ113" i="1"/>
  <c r="CG19" i="1"/>
  <c r="AS242" i="1"/>
  <c r="Y81" i="1"/>
  <c r="BE133" i="1"/>
  <c r="BU232" i="1"/>
  <c r="BE139" i="1"/>
  <c r="AS172" i="1"/>
  <c r="AK74" i="1"/>
  <c r="BE77" i="1"/>
  <c r="CG126" i="1"/>
  <c r="BU55" i="1"/>
  <c r="CC158" i="1"/>
  <c r="CC168" i="1"/>
  <c r="BE246" i="1"/>
  <c r="BY39" i="1"/>
  <c r="AO239" i="1"/>
  <c r="CG15" i="1"/>
  <c r="BM179" i="1"/>
  <c r="CC225" i="1"/>
  <c r="AG181" i="1"/>
  <c r="Q15" i="1"/>
  <c r="CG230" i="1"/>
  <c r="AW35" i="1"/>
  <c r="Q39" i="1"/>
  <c r="L4" i="5"/>
  <c r="AW91" i="1"/>
  <c r="BQ83" i="1"/>
  <c r="AO201" i="1"/>
  <c r="BI97" i="1"/>
  <c r="BM57" i="1"/>
  <c r="BA42" i="1"/>
  <c r="AW183" i="1"/>
  <c r="AK105" i="1"/>
  <c r="BQ186" i="1"/>
  <c r="I105" i="1"/>
  <c r="Y76" i="1"/>
  <c r="BU244" i="1"/>
  <c r="M222" i="1"/>
  <c r="Q33" i="1"/>
  <c r="BY139" i="1"/>
  <c r="AG102" i="1"/>
  <c r="BY246" i="1"/>
  <c r="M67" i="1"/>
  <c r="AG166" i="1"/>
  <c r="BY89" i="1"/>
  <c r="BE229" i="1"/>
  <c r="BA63" i="1"/>
  <c r="AG188" i="1"/>
  <c r="CC145" i="1"/>
  <c r="AG99" i="1"/>
  <c r="AO35" i="1"/>
  <c r="BM110" i="1"/>
  <c r="BE125" i="1"/>
  <c r="AS97" i="1"/>
  <c r="CG53" i="1"/>
  <c r="BQ49" i="1"/>
  <c r="Q106" i="1"/>
  <c r="CG244" i="1"/>
  <c r="BE153" i="1"/>
  <c r="I245" i="1"/>
  <c r="M132" i="1"/>
  <c r="Q187" i="1"/>
  <c r="CC62" i="1"/>
  <c r="BA19" i="1"/>
  <c r="I166" i="1"/>
  <c r="Y168" i="1"/>
  <c r="CC245" i="1"/>
  <c r="AS137" i="1"/>
  <c r="BY193" i="1"/>
  <c r="BE176" i="1"/>
  <c r="BQ124" i="1"/>
  <c r="AS203" i="1"/>
  <c r="CG83" i="1"/>
  <c r="AW105" i="1"/>
  <c r="BI14" i="1"/>
  <c r="AS61" i="1"/>
  <c r="CC112" i="1"/>
  <c r="BI189" i="1"/>
  <c r="BY209" i="1"/>
  <c r="BQ221" i="1"/>
  <c r="I118" i="1"/>
  <c r="BA26" i="1"/>
  <c r="CC209" i="1"/>
  <c r="I43" i="1"/>
  <c r="I172" i="1"/>
  <c r="BY85" i="1"/>
  <c r="BQ153" i="1"/>
  <c r="Y99" i="1"/>
  <c r="AG218" i="1"/>
  <c r="M141" i="1"/>
  <c r="AG84" i="1"/>
  <c r="BY126" i="1"/>
  <c r="Q152" i="1"/>
  <c r="I182" i="1"/>
  <c r="BA165" i="1"/>
  <c r="CG222" i="1"/>
  <c r="Y12" i="1"/>
  <c r="BU146" i="1"/>
  <c r="Q148" i="1"/>
  <c r="Y70" i="1"/>
  <c r="BM237" i="1"/>
  <c r="BU203" i="1"/>
  <c r="AG127" i="1"/>
  <c r="CC197" i="1"/>
  <c r="AW207" i="1"/>
  <c r="M90" i="1"/>
  <c r="BA83" i="1"/>
  <c r="CG92" i="1"/>
  <c r="AS209" i="1"/>
  <c r="BU68" i="1"/>
  <c r="BE201" i="1"/>
  <c r="I19" i="1"/>
  <c r="BI158" i="1"/>
  <c r="Q225" i="1"/>
  <c r="AC113" i="1"/>
  <c r="BM62" i="1"/>
  <c r="Y237" i="1"/>
  <c r="Y243" i="1"/>
  <c r="AK48" i="1"/>
  <c r="Y124" i="1"/>
  <c r="AW200" i="1"/>
  <c r="BM92" i="1"/>
  <c r="AG112" i="1"/>
  <c r="BM154" i="1"/>
  <c r="AS27" i="1"/>
  <c r="BE96" i="1"/>
  <c r="AG197" i="1"/>
  <c r="Q85" i="1"/>
  <c r="AS78" i="1"/>
  <c r="CC33" i="1"/>
  <c r="BE27" i="1"/>
  <c r="BY113" i="1"/>
  <c r="AS152" i="1"/>
  <c r="CG62" i="1"/>
  <c r="M109" i="1"/>
  <c r="AW29" i="1"/>
  <c r="BA200" i="1"/>
  <c r="CG151" i="1"/>
  <c r="AG119" i="1"/>
  <c r="Y216" i="1"/>
  <c r="CG99" i="1"/>
  <c r="BA104" i="1"/>
  <c r="Y195" i="1"/>
  <c r="AG50" i="1"/>
  <c r="BM216" i="1"/>
  <c r="Q64" i="1"/>
  <c r="BI139" i="1"/>
  <c r="BI207" i="1"/>
  <c r="AW237" i="1"/>
  <c r="BI153" i="1"/>
  <c r="AS84" i="1"/>
  <c r="CC125" i="1"/>
  <c r="BQ174" i="1"/>
  <c r="BM13" i="1"/>
  <c r="AK35" i="1"/>
  <c r="Q47" i="1"/>
  <c r="CC190" i="1"/>
  <c r="AK13" i="1"/>
  <c r="BY21" i="1"/>
  <c r="BY190" i="1"/>
  <c r="BU190" i="1"/>
  <c r="BE110" i="1"/>
  <c r="BQ118" i="1"/>
  <c r="Y139" i="1"/>
  <c r="I34" i="1"/>
  <c r="Y229" i="1"/>
  <c r="BA232" i="1"/>
  <c r="M118" i="1"/>
  <c r="AS106" i="1"/>
  <c r="BM40" i="1"/>
  <c r="AW64" i="1"/>
  <c r="BQ32" i="1"/>
  <c r="CG74" i="1"/>
  <c r="M43" i="1"/>
  <c r="AC53" i="1"/>
  <c r="AW11" i="1"/>
  <c r="BE165" i="1"/>
  <c r="BQ132" i="1"/>
  <c r="AC228" i="1"/>
  <c r="AC181" i="1"/>
  <c r="BA172" i="1"/>
  <c r="BQ242" i="1"/>
  <c r="Q166" i="1"/>
  <c r="Q200" i="1"/>
  <c r="AO63" i="1"/>
  <c r="BY103" i="1"/>
  <c r="AC120" i="1"/>
  <c r="M175" i="1"/>
  <c r="BU81" i="1"/>
  <c r="BU49" i="1"/>
  <c r="AO141" i="1"/>
  <c r="BA13" i="1"/>
  <c r="AK232" i="1"/>
  <c r="AG28" i="1"/>
  <c r="BA159" i="1"/>
  <c r="CC13" i="1"/>
  <c r="BU78" i="1"/>
  <c r="AG243" i="1"/>
  <c r="CG68" i="1"/>
  <c r="AG91" i="1"/>
  <c r="Y19" i="1"/>
  <c r="M216" i="1"/>
  <c r="BM32" i="1"/>
  <c r="AK55" i="1"/>
  <c r="CG50" i="1"/>
  <c r="BM165" i="1"/>
  <c r="BA147" i="1"/>
  <c r="AK239" i="1"/>
  <c r="BQ169" i="1"/>
  <c r="AS46" i="1"/>
  <c r="M63" i="1"/>
  <c r="BI41" i="1"/>
  <c r="BU126" i="1"/>
  <c r="AG41" i="1"/>
  <c r="BQ202" i="1"/>
  <c r="BY98" i="1"/>
  <c r="BY237" i="1"/>
  <c r="Q70" i="1"/>
  <c r="BE62" i="1"/>
  <c r="BA88" i="1"/>
  <c r="Y187" i="1"/>
  <c r="AS11" i="1"/>
  <c r="Y64" i="1"/>
  <c r="AC27" i="1"/>
  <c r="Y161" i="1"/>
  <c r="Y42" i="1"/>
  <c r="BU133" i="1"/>
  <c r="AW155" i="1"/>
  <c r="BU116" i="1"/>
  <c r="BM195" i="1"/>
  <c r="AO144" i="1"/>
  <c r="AO169" i="1"/>
  <c r="AG146" i="1"/>
  <c r="AC62" i="1"/>
  <c r="AW194" i="1"/>
  <c r="BY36" i="1"/>
  <c r="Q22" i="1"/>
  <c r="BM84" i="1"/>
  <c r="BY131" i="1"/>
  <c r="BE216" i="1"/>
  <c r="CG165" i="1"/>
  <c r="I188" i="1"/>
  <c r="AS235" i="1"/>
  <c r="BQ11" i="1"/>
  <c r="BI117" i="1"/>
  <c r="I96" i="1"/>
  <c r="BY120" i="1"/>
  <c r="AW124" i="1"/>
  <c r="BA55" i="1"/>
  <c r="AS161" i="1"/>
  <c r="Y152" i="1"/>
  <c r="Q210" i="1"/>
  <c r="BU181" i="1"/>
  <c r="AK147" i="1"/>
  <c r="AK183" i="1"/>
  <c r="CC200" i="1"/>
  <c r="BA151" i="1"/>
  <c r="AO26" i="1"/>
  <c r="AO103" i="1"/>
  <c r="Q197" i="1"/>
  <c r="BU92" i="1"/>
  <c r="AO50" i="1"/>
  <c r="CG189" i="1"/>
  <c r="BI67" i="1"/>
  <c r="M148" i="1"/>
  <c r="BQ148" i="1"/>
  <c r="AW113" i="1"/>
  <c r="CC76" i="1"/>
  <c r="Y91" i="1"/>
  <c r="AW231" i="1"/>
  <c r="BQ197" i="1"/>
  <c r="BI50" i="1"/>
  <c r="AC165" i="1"/>
  <c r="AO56" i="1"/>
  <c r="Y118" i="1"/>
  <c r="AS133" i="1"/>
  <c r="BA124" i="1"/>
  <c r="AW55" i="1"/>
  <c r="CC21" i="1"/>
  <c r="Y174" i="1"/>
  <c r="BY46" i="1"/>
  <c r="BQ85" i="1"/>
  <c r="AO222" i="1"/>
  <c r="BI98" i="1"/>
  <c r="AG151" i="1"/>
  <c r="CC67" i="1"/>
  <c r="AW182" i="1"/>
  <c r="BM70" i="1"/>
  <c r="BQ189" i="1"/>
  <c r="BA70" i="1"/>
  <c r="CG235" i="1"/>
  <c r="BU245" i="1"/>
  <c r="BY201" i="1"/>
  <c r="Q34" i="1"/>
  <c r="BU207" i="1"/>
  <c r="CG174" i="1"/>
  <c r="BY244" i="1"/>
  <c r="AW175" i="1"/>
  <c r="AG165" i="1"/>
  <c r="Q99" i="1"/>
  <c r="CC57" i="1"/>
  <c r="BA62" i="1"/>
  <c r="BM161" i="1"/>
  <c r="CC146" i="1"/>
  <c r="BU176" i="1"/>
  <c r="I203" i="1"/>
  <c r="BM109" i="1"/>
  <c r="BI85" i="1"/>
  <c r="AS98" i="1"/>
  <c r="CG179" i="1"/>
  <c r="CC119" i="1"/>
  <c r="Q103" i="1"/>
  <c r="Q130" i="1"/>
  <c r="BE155" i="1"/>
  <c r="Q56" i="1"/>
  <c r="AO111" i="1"/>
  <c r="Q189" i="1"/>
  <c r="BE32" i="1"/>
  <c r="BA20" i="1"/>
  <c r="AO68" i="1"/>
  <c r="Q159" i="1"/>
  <c r="CC246" i="1"/>
  <c r="BA140" i="1"/>
  <c r="BY194" i="1"/>
  <c r="CG32" i="1"/>
  <c r="BY15" i="1"/>
  <c r="AS202" i="1"/>
  <c r="I196" i="1"/>
  <c r="AW104" i="1"/>
  <c r="BM229" i="1"/>
  <c r="BY217" i="1"/>
  <c r="CC110" i="1"/>
  <c r="AS147" i="1"/>
  <c r="BY207" i="1"/>
  <c r="AK216" i="1"/>
  <c r="BI130" i="1"/>
  <c r="BA25" i="1"/>
  <c r="BY165" i="1"/>
  <c r="I41" i="1"/>
  <c r="AC74" i="1"/>
  <c r="CG201" i="1"/>
  <c r="BQ154" i="1"/>
  <c r="AC147" i="1"/>
  <c r="AG214" i="1"/>
  <c r="AC188" i="1"/>
  <c r="AK125" i="1"/>
  <c r="BY123" i="1"/>
  <c r="BU109" i="1"/>
  <c r="I179" i="1"/>
  <c r="AO209" i="1"/>
  <c r="BY74" i="1"/>
  <c r="Y14" i="1"/>
  <c r="AC140" i="1"/>
  <c r="Q145" i="1"/>
  <c r="AG159" i="1"/>
  <c r="BA110" i="1"/>
  <c r="BU202" i="1"/>
  <c r="AO39" i="1"/>
  <c r="CC195" i="1"/>
  <c r="I55" i="1"/>
  <c r="BI104" i="1"/>
  <c r="BA82" i="1"/>
  <c r="AS232" i="1"/>
  <c r="AS208" i="1"/>
  <c r="CC228" i="1"/>
  <c r="AK109" i="1"/>
  <c r="I21" i="1"/>
  <c r="Q25" i="1"/>
  <c r="Q222" i="1"/>
  <c r="M124" i="1"/>
  <c r="AK89" i="1"/>
  <c r="Y235" i="1"/>
  <c r="AW71" i="1"/>
  <c r="AK46" i="1"/>
  <c r="BE162" i="1"/>
  <c r="I228" i="1"/>
  <c r="BM91" i="1"/>
  <c r="AS33" i="1"/>
  <c r="BM155" i="1"/>
  <c r="AK61" i="1"/>
  <c r="AK161" i="1"/>
  <c r="AG194" i="1"/>
  <c r="BM104" i="1"/>
  <c r="AS76" i="1"/>
  <c r="AW139" i="1"/>
  <c r="AG140" i="1"/>
  <c r="BY109" i="1"/>
  <c r="AG225" i="1"/>
  <c r="CG63" i="1"/>
  <c r="AC71" i="1"/>
  <c r="BQ217" i="1"/>
  <c r="BA204" i="1"/>
  <c r="M180" i="1"/>
  <c r="AG117" i="1"/>
  <c r="AS69" i="1"/>
  <c r="BA193" i="1"/>
  <c r="BA102" i="1"/>
  <c r="BU97" i="1"/>
  <c r="AG48" i="1"/>
  <c r="I15" i="1"/>
  <c r="BQ19" i="1"/>
  <c r="BI138" i="1"/>
  <c r="Q119" i="1"/>
  <c r="AW238" i="1"/>
  <c r="BU28" i="1"/>
  <c r="BI244" i="1"/>
  <c r="CC124" i="1"/>
  <c r="AK224" i="1"/>
  <c r="BM12" i="1"/>
  <c r="CG160" i="1"/>
  <c r="AC225" i="1"/>
  <c r="CC188" i="1"/>
  <c r="BI237" i="1"/>
  <c r="BY18" i="1"/>
  <c r="BE145" i="1"/>
  <c r="I209" i="1"/>
  <c r="BE111" i="1"/>
  <c r="AW20" i="1"/>
  <c r="Y138" i="1"/>
  <c r="AC203" i="1"/>
  <c r="BM246" i="1"/>
  <c r="BA231" i="1"/>
  <c r="CG41" i="1"/>
  <c r="AS104" i="1"/>
  <c r="AW82" i="1"/>
  <c r="BI194" i="1"/>
  <c r="BQ36" i="1"/>
  <c r="AK22" i="1"/>
  <c r="M40" i="1"/>
  <c r="AO182" i="1"/>
  <c r="AG61" i="1"/>
  <c r="BE169" i="1"/>
  <c r="BI88" i="1"/>
  <c r="AC229" i="1"/>
  <c r="AS21" i="1"/>
  <c r="BA223" i="1"/>
  <c r="BQ243" i="1"/>
  <c r="BA181" i="1"/>
  <c r="Q204" i="1"/>
  <c r="AK97" i="1"/>
  <c r="BA96" i="1"/>
  <c r="AC116" i="1"/>
  <c r="M47" i="1"/>
  <c r="BU85" i="1"/>
  <c r="AO18" i="1"/>
  <c r="BQ160" i="1"/>
  <c r="BA12" i="1"/>
  <c r="AO160" i="1"/>
  <c r="AG25" i="1"/>
  <c r="BY68" i="1"/>
  <c r="CC89" i="1"/>
  <c r="BU74" i="1"/>
  <c r="BQ207" i="1"/>
  <c r="CG67" i="1"/>
  <c r="AO78" i="1"/>
  <c r="CC27" i="1"/>
  <c r="M215" i="1"/>
  <c r="BQ99" i="1"/>
  <c r="AK53" i="1"/>
  <c r="CC139" i="1"/>
  <c r="AS169" i="1"/>
  <c r="BA144" i="1"/>
  <c r="AW160" i="1"/>
  <c r="BQ168" i="1"/>
  <c r="BU40" i="1"/>
  <c r="BE71" i="1"/>
  <c r="BI42" i="1"/>
  <c r="AW99" i="1"/>
  <c r="AG42" i="1"/>
  <c r="BI22" i="1"/>
  <c r="Q137" i="1"/>
  <c r="BY235" i="1"/>
  <c r="M165" i="1"/>
  <c r="BE64" i="1"/>
  <c r="AO244" i="1"/>
  <c r="BU11" i="1"/>
  <c r="AS14" i="1"/>
  <c r="AS224" i="1"/>
  <c r="AC25" i="1"/>
  <c r="AO155" i="1"/>
  <c r="BU166" i="1"/>
  <c r="BU130" i="1"/>
  <c r="M154" i="1"/>
  <c r="BU120" i="1"/>
  <c r="AS39" i="1"/>
  <c r="BE18" i="1"/>
  <c r="AO166" i="1"/>
  <c r="BE92" i="1"/>
  <c r="AC63" i="1"/>
  <c r="AK40" i="1"/>
  <c r="BA120" i="1"/>
  <c r="Q21" i="1"/>
  <c r="BA75" i="1"/>
  <c r="BY132" i="1"/>
  <c r="AS195" i="1"/>
  <c r="AC95" i="1"/>
  <c r="I186" i="1"/>
  <c r="M202" i="1"/>
  <c r="BQ15" i="1"/>
  <c r="BQ28" i="1"/>
  <c r="BM133" i="1"/>
  <c r="BY118" i="1"/>
  <c r="BA243" i="1"/>
  <c r="BA56" i="1"/>
  <c r="Y209" i="1"/>
  <c r="M98" i="1"/>
  <c r="Q209" i="1"/>
  <c r="M208" i="1"/>
  <c r="AK148" i="1"/>
  <c r="BM175" i="1"/>
  <c r="AW120" i="1"/>
  <c r="BA154" i="1"/>
  <c r="AC208" i="1"/>
  <c r="AO106" i="1"/>
  <c r="AG57" i="1"/>
  <c r="I217" i="1"/>
  <c r="AO46" i="1"/>
  <c r="Q181" i="1"/>
  <c r="BI68" i="1"/>
  <c r="I225" i="1"/>
  <c r="BE189" i="1"/>
  <c r="AW109" i="1"/>
  <c r="BE196" i="1"/>
  <c r="Y88" i="1"/>
  <c r="CG106" i="1"/>
  <c r="M19" i="1"/>
  <c r="BI48" i="1"/>
  <c r="AO131" i="1"/>
  <c r="AO54" i="1"/>
  <c r="AC46" i="1"/>
  <c r="BI175" i="1"/>
  <c r="BA125" i="1"/>
  <c r="BI182" i="1"/>
  <c r="CC18" i="1"/>
  <c r="AW92" i="1"/>
  <c r="AO224" i="1"/>
  <c r="AO203" i="1"/>
  <c r="AG155" i="1"/>
  <c r="CC68" i="1"/>
  <c r="BA43" i="1"/>
  <c r="BM69" i="1"/>
  <c r="AK103" i="1"/>
  <c r="BA69" i="1"/>
  <c r="CG236" i="1"/>
  <c r="Y77" i="1"/>
  <c r="BY204" i="1"/>
  <c r="M223" i="1"/>
  <c r="BU208" i="1"/>
  <c r="CG173" i="1"/>
  <c r="AG105" i="1"/>
  <c r="AW176" i="1"/>
  <c r="M71" i="1"/>
  <c r="Q98" i="1"/>
  <c r="CC54" i="1"/>
  <c r="BE228" i="1"/>
  <c r="BM159" i="1"/>
  <c r="AG186" i="1"/>
  <c r="BU173" i="1"/>
  <c r="I200" i="1"/>
  <c r="AO33" i="1"/>
  <c r="BI83" i="1"/>
  <c r="BE126" i="1"/>
  <c r="CG181" i="1"/>
  <c r="CC117" i="1"/>
  <c r="BQ46" i="1"/>
  <c r="Q131" i="1"/>
  <c r="CG246" i="1"/>
  <c r="Q57" i="1"/>
  <c r="AO110" i="1"/>
  <c r="M130" i="1"/>
  <c r="BE34" i="1"/>
  <c r="CC64" i="1"/>
  <c r="AO70" i="1"/>
  <c r="Q162" i="1"/>
  <c r="Y167" i="1"/>
  <c r="BA137" i="1"/>
  <c r="AS138" i="1"/>
  <c r="CG36" i="1"/>
  <c r="BY11" i="1"/>
  <c r="BQ125" i="1"/>
  <c r="I195" i="1"/>
  <c r="CG84" i="1"/>
  <c r="BM230" i="1"/>
  <c r="BY218" i="1"/>
  <c r="AS62" i="1"/>
  <c r="AS148" i="1"/>
  <c r="BI188" i="1"/>
  <c r="AK214" i="1"/>
  <c r="BI133" i="1"/>
  <c r="I119" i="1"/>
  <c r="BY168" i="1"/>
  <c r="CC208" i="1"/>
  <c r="AC78" i="1"/>
  <c r="CG203" i="1"/>
  <c r="BY81" i="1"/>
  <c r="AC146" i="1"/>
  <c r="Y96" i="1"/>
  <c r="AC187" i="1"/>
  <c r="AK127" i="1"/>
  <c r="AG85" i="1"/>
  <c r="BU112" i="1"/>
  <c r="Q155" i="1"/>
  <c r="AO211" i="1"/>
  <c r="BY77" i="1"/>
  <c r="CG225" i="1"/>
  <c r="AC139" i="1"/>
  <c r="BU148" i="1"/>
  <c r="AG161" i="1"/>
  <c r="BA113" i="1"/>
  <c r="BM235" i="1"/>
  <c r="AO43" i="1"/>
  <c r="AG123" i="1"/>
  <c r="I53" i="1"/>
  <c r="BI103" i="1"/>
  <c r="M89" i="1"/>
  <c r="AS228" i="1"/>
  <c r="CG88" i="1"/>
  <c r="CC231" i="1"/>
  <c r="AK112" i="1"/>
  <c r="BE202" i="1"/>
  <c r="Q29" i="1"/>
  <c r="BI159" i="1"/>
  <c r="M123" i="1"/>
  <c r="AK88" i="1"/>
  <c r="BM63" i="1"/>
  <c r="AW70" i="1"/>
  <c r="Y242" i="1"/>
  <c r="BE158" i="1"/>
  <c r="I231" i="1"/>
  <c r="AW202" i="1"/>
  <c r="AS34" i="1"/>
  <c r="AG113" i="1"/>
  <c r="AK60" i="1"/>
  <c r="AK160" i="1"/>
  <c r="BE99" i="1"/>
  <c r="BM106" i="1"/>
  <c r="Q82" i="1"/>
  <c r="AW141" i="1"/>
  <c r="AG141" i="1"/>
  <c r="BE28" i="1"/>
  <c r="AG224" i="1"/>
  <c r="AS151" i="1"/>
  <c r="AC68" i="1"/>
  <c r="BQ216" i="1"/>
  <c r="AW28" i="1"/>
  <c r="M179" i="1"/>
  <c r="CG152" i="1"/>
  <c r="AS68" i="1"/>
  <c r="BA197" i="1"/>
  <c r="CG98" i="1"/>
  <c r="BU96" i="1"/>
  <c r="Y194" i="1"/>
  <c r="I11" i="1"/>
  <c r="BQ20" i="1"/>
  <c r="Q63" i="1"/>
  <c r="Q116" i="1"/>
  <c r="BI210" i="1"/>
  <c r="BU26" i="1"/>
  <c r="BI246" i="1"/>
  <c r="AS85" i="1"/>
  <c r="AK222" i="1"/>
  <c r="BQ175" i="1"/>
  <c r="CG159" i="1"/>
  <c r="AC223" i="1"/>
  <c r="Q48" i="1"/>
  <c r="BI235" i="1"/>
  <c r="AK12" i="1"/>
  <c r="BE144" i="1"/>
  <c r="I211" i="1"/>
  <c r="BU189" i="1"/>
  <c r="AW21" i="1"/>
  <c r="BQ119" i="1"/>
  <c r="AC201" i="1"/>
  <c r="BM245" i="1"/>
  <c r="Y230" i="1"/>
  <c r="CG43" i="1"/>
  <c r="M120" i="1"/>
  <c r="AW85" i="1"/>
  <c r="BI197" i="1"/>
  <c r="AW60" i="1"/>
  <c r="AK21" i="1"/>
  <c r="CG76" i="1"/>
  <c r="AO181" i="1"/>
  <c r="AG62" i="1"/>
  <c r="AW14" i="1"/>
  <c r="BI89" i="1"/>
  <c r="BQ134" i="1"/>
  <c r="AS22" i="1"/>
  <c r="BA221" i="1"/>
  <c r="BA174" i="1"/>
  <c r="BA183" i="1"/>
  <c r="Q167" i="1"/>
  <c r="AK96" i="1"/>
  <c r="BA95" i="1"/>
  <c r="BY104" i="1"/>
  <c r="M49" i="1"/>
  <c r="M173" i="1"/>
  <c r="AO19" i="1"/>
  <c r="BQ159" i="1"/>
  <c r="AO137" i="1"/>
  <c r="AO158" i="1"/>
  <c r="AK228" i="1"/>
  <c r="BY69" i="1"/>
  <c r="CC88" i="1"/>
  <c r="CC11" i="1"/>
  <c r="BQ208" i="1"/>
  <c r="AG246" i="1"/>
  <c r="AO77" i="1"/>
  <c r="CC26" i="1"/>
  <c r="Y18" i="1"/>
  <c r="BQ95" i="1"/>
  <c r="BM34" i="1"/>
  <c r="CC138" i="1"/>
  <c r="AS167" i="1"/>
  <c r="BM167" i="1"/>
  <c r="AW159" i="1"/>
  <c r="AK238" i="1"/>
  <c r="BU43" i="1"/>
  <c r="BE68" i="1"/>
  <c r="M60" i="1"/>
  <c r="AW98" i="1"/>
  <c r="BU124" i="1"/>
  <c r="BI21" i="1"/>
  <c r="Q139" i="1"/>
  <c r="BY96" i="1"/>
  <c r="M167" i="1"/>
  <c r="Q68" i="1"/>
  <c r="AO246" i="1"/>
  <c r="BU15" i="1"/>
  <c r="Y190" i="1"/>
  <c r="AS221" i="1"/>
  <c r="Y62" i="1"/>
  <c r="AO154" i="1"/>
  <c r="BU167" i="1"/>
  <c r="Y39" i="1"/>
  <c r="M155" i="1"/>
  <c r="AW153" i="1"/>
  <c r="AS42" i="1"/>
  <c r="BE20" i="1"/>
  <c r="AO146" i="1"/>
  <c r="BE89" i="1"/>
  <c r="AG144" i="1"/>
  <c r="AK39" i="1"/>
  <c r="BA117" i="1"/>
  <c r="BY35" i="1"/>
  <c r="BA77" i="1"/>
  <c r="BM81" i="1"/>
  <c r="AS196" i="1"/>
  <c r="AC96" i="1"/>
  <c r="CG169" i="1"/>
  <c r="M200" i="1"/>
  <c r="AS239" i="1"/>
  <c r="BQ26" i="1"/>
  <c r="BM130" i="1"/>
  <c r="I95" i="1"/>
  <c r="BA245" i="1"/>
  <c r="AW126" i="1"/>
  <c r="Y207" i="1"/>
  <c r="M99" i="1"/>
  <c r="Y155" i="1"/>
  <c r="M207" i="1"/>
  <c r="BU183" i="1"/>
  <c r="BM176" i="1"/>
  <c r="AW116" i="1"/>
  <c r="CC202" i="1"/>
  <c r="AC209" i="1"/>
  <c r="AO29" i="1"/>
  <c r="AG53" i="1"/>
  <c r="AW89" i="1"/>
  <c r="BM56" i="1"/>
  <c r="BA68" i="1"/>
  <c r="M224" i="1"/>
  <c r="AW172" i="1"/>
  <c r="BE230" i="1"/>
  <c r="AG97" i="1"/>
  <c r="CG182" i="1"/>
  <c r="CG242" i="1"/>
  <c r="BE33" i="1"/>
  <c r="Y169" i="1"/>
  <c r="BE174" i="1"/>
  <c r="BM228" i="1"/>
  <c r="BI190" i="1"/>
  <c r="BY169" i="1"/>
  <c r="BY84" i="1"/>
  <c r="M140" i="1"/>
  <c r="AO208" i="1"/>
  <c r="BU147" i="1"/>
  <c r="AO40" i="1"/>
  <c r="M88" i="1"/>
  <c r="BU69" i="1"/>
  <c r="M126" i="1"/>
  <c r="Y246" i="1"/>
  <c r="AS35" i="1"/>
  <c r="BE98" i="1"/>
  <c r="CC32" i="1"/>
  <c r="AC69" i="1"/>
  <c r="CG154" i="1"/>
  <c r="BU98" i="1"/>
  <c r="Q60" i="1"/>
  <c r="BI152" i="1"/>
  <c r="CG161" i="1"/>
  <c r="AK11" i="1"/>
  <c r="AW19" i="1"/>
  <c r="Y228" i="1"/>
  <c r="BM43" i="1"/>
  <c r="AO183" i="1"/>
  <c r="BQ131" i="1"/>
  <c r="BA182" i="1"/>
  <c r="BY105" i="1"/>
  <c r="BU50" i="1"/>
  <c r="BY67" i="1"/>
  <c r="AG244" i="1"/>
  <c r="BQ97" i="1"/>
  <c r="BM168" i="1"/>
  <c r="AS47" i="1"/>
  <c r="BI19" i="1"/>
  <c r="Q71" i="1"/>
  <c r="AS222" i="1"/>
  <c r="Y41" i="1"/>
  <c r="BM193" i="1"/>
  <c r="AK41" i="1"/>
  <c r="BM82" i="1"/>
  <c r="M201" i="1"/>
  <c r="I98" i="1"/>
  <c r="AS162" i="1"/>
  <c r="BM174" i="1"/>
  <c r="AO27" i="1"/>
  <c r="BU91" i="1"/>
  <c r="CG187" i="1"/>
  <c r="M147" i="1"/>
  <c r="BE193" i="1"/>
  <c r="CG103" i="1"/>
  <c r="BQ194" i="1"/>
  <c r="AC167" i="1"/>
  <c r="Y117" i="1"/>
  <c r="BI180" i="1"/>
  <c r="CG216" i="1"/>
  <c r="Y148" i="1"/>
  <c r="AC84" i="1"/>
  <c r="AO117" i="1"/>
  <c r="I29" i="1"/>
  <c r="I91" i="1"/>
  <c r="BE41" i="1"/>
  <c r="BU104" i="1"/>
  <c r="AG21" i="1"/>
  <c r="AC19" i="1"/>
  <c r="AO189" i="1"/>
  <c r="M195" i="1"/>
  <c r="BY179" i="1"/>
  <c r="Y29" i="1"/>
  <c r="AS53" i="1"/>
  <c r="Y225" i="1"/>
  <c r="BQ61" i="1"/>
  <c r="BU224" i="1"/>
  <c r="AC244" i="1"/>
  <c r="I144" i="1"/>
  <c r="AS125" i="1"/>
  <c r="BU197" i="1"/>
  <c r="AS180" i="1"/>
  <c r="BU217" i="1"/>
  <c r="BE116" i="1"/>
  <c r="AO173" i="1"/>
  <c r="AW223" i="1"/>
  <c r="AS216" i="1"/>
  <c r="CC46" i="1"/>
  <c r="M237" i="1"/>
  <c r="BM127" i="1"/>
  <c r="BU21" i="1"/>
  <c r="AS189" i="1"/>
  <c r="AC33" i="1"/>
  <c r="I46" i="1"/>
  <c r="BI224" i="1"/>
  <c r="AK81" i="1"/>
  <c r="BQ138" i="1"/>
  <c r="AO195" i="1"/>
  <c r="AK202" i="1"/>
  <c r="AG235" i="1"/>
  <c r="M243" i="1"/>
  <c r="AC125" i="1"/>
  <c r="Q218" i="1"/>
  <c r="I126" i="1"/>
  <c r="AK210" i="1"/>
  <c r="AK153" i="1"/>
  <c r="AW74" i="1"/>
  <c r="Q78" i="1"/>
  <c r="BQ74" i="1"/>
  <c r="BU154" i="1"/>
  <c r="BI145" i="1"/>
  <c r="AW147" i="1"/>
  <c r="CG196" i="1"/>
  <c r="BQ180" i="1"/>
  <c r="BM137" i="1"/>
  <c r="AC216" i="1"/>
  <c r="AW166" i="1"/>
  <c r="Q231" i="1"/>
  <c r="AC195" i="1"/>
  <c r="Y130" i="1"/>
  <c r="BE54" i="1"/>
  <c r="Q109" i="1"/>
  <c r="BY158" i="1"/>
  <c r="BI35" i="1"/>
  <c r="AW215" i="1"/>
  <c r="CC98" i="1"/>
  <c r="BY60" i="1"/>
  <c r="BQ57" i="1"/>
  <c r="Y110" i="1"/>
  <c r="AG232" i="1"/>
  <c r="AK134" i="1"/>
  <c r="AG77" i="1"/>
  <c r="BE103" i="1"/>
  <c r="CC42" i="1"/>
  <c r="AK27" i="1"/>
  <c r="BM120" i="1"/>
  <c r="BU162" i="1"/>
  <c r="I134" i="1"/>
  <c r="BI111" i="1"/>
  <c r="Y105" i="1"/>
  <c r="CG117" i="1"/>
  <c r="BI126" i="1"/>
  <c r="BI53" i="1"/>
  <c r="AK138" i="1"/>
  <c r="BI60" i="1"/>
  <c r="I237" i="1"/>
  <c r="BU62" i="1"/>
  <c r="AO97" i="1"/>
  <c r="Y203" i="1"/>
  <c r="BM48" i="1"/>
  <c r="BM78" i="1"/>
  <c r="AG32" i="1"/>
  <c r="BQ43" i="1"/>
  <c r="AO125" i="1"/>
  <c r="I154" i="1"/>
  <c r="BM18" i="1"/>
  <c r="BI215" i="1"/>
  <c r="Q239" i="1"/>
  <c r="BU239" i="1"/>
  <c r="BA209" i="1"/>
  <c r="CC237" i="1"/>
  <c r="CC215" i="1"/>
  <c r="BQ238" i="1"/>
  <c r="M26" i="1"/>
  <c r="AS90" i="1"/>
  <c r="BA50" i="1"/>
  <c r="AC162" i="1"/>
  <c r="M78" i="1"/>
  <c r="AK186" i="1"/>
  <c r="CG28" i="1"/>
  <c r="BA236" i="1"/>
  <c r="AG173" i="1"/>
  <c r="Y34" i="1"/>
  <c r="M228" i="1"/>
  <c r="BU139" i="1"/>
  <c r="BA187" i="1"/>
  <c r="BI28" i="1"/>
  <c r="AG210" i="1"/>
  <c r="Y48" i="1"/>
  <c r="BY145" i="1"/>
  <c r="AG203" i="1"/>
  <c r="AW132" i="1"/>
  <c r="BY56" i="1"/>
  <c r="AK195" i="1"/>
  <c r="Q126" i="1"/>
  <c r="BQ112" i="1"/>
  <c r="CG21" i="1"/>
  <c r="AS245" i="1"/>
  <c r="Y84" i="1"/>
  <c r="BE225" i="1"/>
  <c r="BU229" i="1"/>
  <c r="BE141" i="1"/>
  <c r="AS173" i="1"/>
  <c r="AK76" i="1"/>
  <c r="AO82" i="1"/>
  <c r="CG124" i="1"/>
  <c r="BU57" i="1"/>
  <c r="CC161" i="1"/>
  <c r="CC167" i="1"/>
  <c r="AG13" i="1"/>
  <c r="BY40" i="1"/>
  <c r="AO235" i="1"/>
  <c r="CG11" i="1"/>
  <c r="BM180" i="1"/>
  <c r="M186" i="1"/>
  <c r="AG179" i="1"/>
  <c r="Q12" i="1"/>
  <c r="CG232" i="1"/>
  <c r="AW33" i="1"/>
  <c r="BQ82" i="1"/>
  <c r="CC70" i="1"/>
  <c r="I106" i="1"/>
  <c r="Q36" i="1"/>
  <c r="AW174" i="1"/>
  <c r="BA61" i="1"/>
  <c r="I204" i="1"/>
  <c r="CG55" i="1"/>
  <c r="BE154" i="1"/>
  <c r="BE36" i="1"/>
  <c r="CC243" i="1"/>
  <c r="BY13" i="1"/>
  <c r="BI11" i="1"/>
  <c r="BY210" i="1"/>
  <c r="BY167" i="1"/>
  <c r="BQ151" i="1"/>
  <c r="AK124" i="1"/>
  <c r="BA167" i="1"/>
  <c r="Q144" i="1"/>
  <c r="AO41" i="1"/>
  <c r="BA85" i="1"/>
  <c r="AK113" i="1"/>
  <c r="AC111" i="1"/>
  <c r="AK47" i="1"/>
  <c r="AS32" i="1"/>
  <c r="AG193" i="1"/>
  <c r="AG137" i="1"/>
  <c r="M113" i="1"/>
  <c r="AG118" i="1"/>
  <c r="BU95" i="1"/>
  <c r="BI141" i="1"/>
  <c r="BI242" i="1"/>
  <c r="AK32" i="1"/>
  <c r="BY22" i="1"/>
  <c r="AW18" i="1"/>
  <c r="BA228" i="1"/>
  <c r="BI195" i="1"/>
  <c r="AC56" i="1"/>
  <c r="AC231" i="1"/>
  <c r="BA179" i="1"/>
  <c r="AC119" i="1"/>
  <c r="BQ158" i="1"/>
  <c r="BA162" i="1"/>
  <c r="CG70" i="1"/>
  <c r="BQ98" i="1"/>
  <c r="BA148" i="1"/>
  <c r="BE67" i="1"/>
  <c r="BQ201" i="1"/>
  <c r="BE63" i="1"/>
  <c r="AS223" i="1"/>
  <c r="BU131" i="1"/>
  <c r="BE22" i="1"/>
  <c r="AW196" i="1"/>
  <c r="BY130" i="1"/>
  <c r="M203" i="1"/>
  <c r="BY116" i="1"/>
  <c r="M97" i="1"/>
  <c r="AK181" i="1"/>
  <c r="AO105" i="1"/>
  <c r="BU89" i="1"/>
  <c r="CG188" i="1"/>
  <c r="BE186" i="1"/>
  <c r="BE197" i="1"/>
  <c r="CG104" i="1"/>
  <c r="BQ196" i="1"/>
  <c r="AC168" i="1"/>
  <c r="BI173" i="1"/>
  <c r="BI183" i="1"/>
  <c r="CG214" i="1"/>
  <c r="Y146" i="1"/>
  <c r="AC81" i="1"/>
  <c r="CG209" i="1"/>
  <c r="I28" i="1"/>
  <c r="I90" i="1"/>
  <c r="BE40" i="1"/>
  <c r="BU102" i="1"/>
  <c r="CC174" i="1"/>
  <c r="AC20" i="1"/>
  <c r="AO188" i="1"/>
  <c r="M194" i="1"/>
  <c r="BY180" i="1"/>
  <c r="BM148" i="1"/>
  <c r="AS57" i="1"/>
  <c r="Y222" i="1"/>
  <c r="BQ64" i="1"/>
  <c r="BU223" i="1"/>
  <c r="I82" i="1"/>
  <c r="I146" i="1"/>
  <c r="AS124" i="1"/>
  <c r="BU193" i="1"/>
  <c r="AS181" i="1"/>
  <c r="AO230" i="1"/>
  <c r="BE120" i="1"/>
  <c r="AO172" i="1"/>
  <c r="AW224" i="1"/>
  <c r="AS214" i="1"/>
  <c r="I112" i="1"/>
  <c r="M235" i="1"/>
  <c r="BM124" i="1"/>
  <c r="BU20" i="1"/>
  <c r="AS190" i="1"/>
  <c r="BA130" i="1"/>
  <c r="I50" i="1"/>
  <c r="BI221" i="1"/>
  <c r="AK82" i="1"/>
  <c r="BQ140" i="1"/>
  <c r="AO88" i="1"/>
  <c r="AK200" i="1"/>
  <c r="AG238" i="1"/>
  <c r="M244" i="1"/>
  <c r="AC127" i="1"/>
  <c r="I64" i="1"/>
  <c r="I123" i="1"/>
  <c r="AK209" i="1"/>
  <c r="AK152" i="1"/>
  <c r="AW75" i="1"/>
  <c r="BI75" i="1"/>
  <c r="BQ78" i="1"/>
  <c r="BU155" i="1"/>
  <c r="BI147" i="1"/>
  <c r="AW148" i="1"/>
  <c r="BE81" i="1"/>
  <c r="BQ183" i="1"/>
  <c r="BM139" i="1"/>
  <c r="AC214" i="1"/>
  <c r="AW167" i="1"/>
  <c r="BQ229" i="1"/>
  <c r="AC197" i="1"/>
  <c r="Y132" i="1"/>
  <c r="BE53" i="1"/>
  <c r="Q110" i="1"/>
  <c r="BI231" i="1"/>
  <c r="BI34" i="1"/>
  <c r="AW216" i="1"/>
  <c r="CC96" i="1"/>
  <c r="BY62" i="1"/>
  <c r="Y54" i="1"/>
  <c r="Y113" i="1"/>
  <c r="AG229" i="1"/>
  <c r="AK133" i="1"/>
  <c r="AG75" i="1"/>
  <c r="BM190" i="1"/>
  <c r="CC39" i="1"/>
  <c r="AK28" i="1"/>
  <c r="BM119" i="1"/>
  <c r="BU160" i="1"/>
  <c r="AS116" i="1"/>
  <c r="BI112" i="1"/>
  <c r="Y103" i="1"/>
  <c r="CG116" i="1"/>
  <c r="BI123" i="1"/>
  <c r="BM26" i="1"/>
  <c r="AK139" i="1"/>
  <c r="BI64" i="1"/>
  <c r="I239" i="1"/>
  <c r="BU61" i="1"/>
  <c r="CG145" i="1"/>
  <c r="Y200" i="1"/>
  <c r="BM50" i="1"/>
  <c r="BM75" i="1"/>
  <c r="AG33" i="1"/>
  <c r="AC130" i="1"/>
  <c r="AO126" i="1"/>
  <c r="I155" i="1"/>
  <c r="BM20" i="1"/>
  <c r="BI218" i="1"/>
  <c r="BE12" i="1"/>
  <c r="BU238" i="1"/>
  <c r="BA211" i="1"/>
  <c r="CC235" i="1"/>
  <c r="CC214" i="1"/>
  <c r="CG130" i="1"/>
  <c r="M27" i="1"/>
  <c r="AS92" i="1"/>
  <c r="BA48" i="1"/>
  <c r="AC161" i="1"/>
  <c r="AK70" i="1"/>
  <c r="AK188" i="1"/>
  <c r="CG29" i="1"/>
  <c r="BA238" i="1"/>
  <c r="AG174" i="1"/>
  <c r="AK244" i="1"/>
  <c r="M230" i="1"/>
  <c r="BU137" i="1"/>
  <c r="BA189" i="1"/>
  <c r="BI27" i="1"/>
  <c r="AC91" i="1"/>
  <c r="Y46" i="1"/>
  <c r="BY147" i="1"/>
  <c r="AG201" i="1"/>
  <c r="AW131" i="1"/>
  <c r="AS112" i="1"/>
  <c r="AK194" i="1"/>
  <c r="Q124" i="1"/>
  <c r="BQ111" i="1"/>
  <c r="CG22" i="1"/>
  <c r="BM223" i="1"/>
  <c r="Y85" i="1"/>
  <c r="BE223" i="1"/>
  <c r="BU230" i="1"/>
  <c r="BE138" i="1"/>
  <c r="BY230" i="1"/>
  <c r="AK77" i="1"/>
  <c r="AO85" i="1"/>
  <c r="CG123" i="1"/>
  <c r="BU54" i="1"/>
  <c r="Y179" i="1"/>
  <c r="CC165" i="1"/>
  <c r="AG14" i="1"/>
  <c r="BY41" i="1"/>
  <c r="AO236" i="1"/>
  <c r="AW48" i="1"/>
  <c r="BM182" i="1"/>
  <c r="M187" i="1"/>
  <c r="AG182" i="1"/>
  <c r="Q14" i="1"/>
  <c r="BQ71" i="1"/>
  <c r="AW36" i="1"/>
  <c r="AO221" i="1"/>
  <c r="BA39" i="1"/>
  <c r="I103" i="1"/>
  <c r="BU209" i="1"/>
  <c r="M68" i="1"/>
  <c r="BM160" i="1"/>
  <c r="AO32" i="1"/>
  <c r="CG54" i="1"/>
  <c r="Q53" i="1"/>
  <c r="CC61" i="1"/>
  <c r="BA138" i="1"/>
  <c r="BQ127" i="1"/>
  <c r="BI13" i="1"/>
  <c r="AK218" i="1"/>
  <c r="CC210" i="1"/>
  <c r="AC145" i="1"/>
  <c r="AG81" i="1"/>
  <c r="BA166" i="1"/>
  <c r="AG158" i="1"/>
  <c r="AG126" i="1"/>
  <c r="AS231" i="1"/>
  <c r="BE200" i="1"/>
  <c r="AC112" i="1"/>
  <c r="BE160" i="1"/>
  <c r="AG109" i="1"/>
  <c r="BM102" i="1"/>
  <c r="BE26" i="1"/>
  <c r="M111" i="1"/>
  <c r="AS67" i="1"/>
  <c r="Y193" i="1"/>
  <c r="Q118" i="1"/>
  <c r="AS82" i="1"/>
  <c r="AK34" i="1"/>
  <c r="BE148" i="1"/>
  <c r="BQ117" i="1"/>
  <c r="CG39" i="1"/>
  <c r="AW62" i="1"/>
  <c r="AC54" i="1"/>
  <c r="AS20" i="1"/>
  <c r="Q169" i="1"/>
  <c r="M50" i="1"/>
  <c r="AO140" i="1"/>
  <c r="BA158" i="1"/>
  <c r="AO74" i="1"/>
  <c r="BM33" i="1"/>
  <c r="AW161" i="1"/>
  <c r="M61" i="1"/>
  <c r="BQ200" i="1"/>
  <c r="AO245" i="1"/>
  <c r="Y61" i="1"/>
  <c r="M152" i="1"/>
  <c r="AO147" i="1"/>
  <c r="AW193" i="1"/>
  <c r="AS197" i="1"/>
  <c r="AS237" i="1"/>
  <c r="BA246" i="1"/>
  <c r="Y154" i="1"/>
  <c r="AK182" i="1"/>
  <c r="AG54" i="1"/>
  <c r="AO48" i="1"/>
  <c r="BI70" i="1"/>
  <c r="BE188" i="1"/>
  <c r="BE194" i="1"/>
  <c r="AW232" i="1"/>
  <c r="BI47" i="1"/>
  <c r="AO53" i="1"/>
  <c r="BI172" i="1"/>
  <c r="BI181" i="1"/>
  <c r="CG215" i="1"/>
  <c r="Y145" i="1"/>
  <c r="AC85" i="1"/>
  <c r="CG210" i="1"/>
  <c r="I25" i="1"/>
  <c r="I89" i="1"/>
  <c r="Q244" i="1"/>
  <c r="BU106" i="1"/>
  <c r="CC172" i="1"/>
  <c r="AC21" i="1"/>
  <c r="AO190" i="1"/>
  <c r="M161" i="1"/>
  <c r="BY183" i="1"/>
  <c r="BM147" i="1"/>
  <c r="AS56" i="1"/>
  <c r="Y224" i="1"/>
  <c r="AC104" i="1"/>
  <c r="BU222" i="1"/>
  <c r="I85" i="1"/>
  <c r="I145" i="1"/>
  <c r="AS123" i="1"/>
  <c r="BI200" i="1"/>
  <c r="AS179" i="1"/>
  <c r="AO229" i="1"/>
  <c r="BE117" i="1"/>
  <c r="AO176" i="1"/>
  <c r="CG112" i="1"/>
  <c r="AS217" i="1"/>
  <c r="I110" i="1"/>
  <c r="M236" i="1"/>
  <c r="BM125" i="1"/>
  <c r="BE46" i="1"/>
  <c r="AS187" i="1"/>
  <c r="BA131" i="1"/>
  <c r="I48" i="1"/>
  <c r="BI222" i="1"/>
  <c r="BE237" i="1"/>
  <c r="BQ137" i="1"/>
  <c r="AO92" i="1"/>
  <c r="AK201" i="1"/>
  <c r="AG236" i="1"/>
  <c r="BY151" i="1"/>
  <c r="AC126" i="1"/>
  <c r="I60" i="1"/>
  <c r="I124" i="1"/>
  <c r="AK211" i="1"/>
  <c r="CC102" i="1"/>
  <c r="AW76" i="1"/>
  <c r="BI74" i="1"/>
  <c r="BQ76" i="1"/>
  <c r="BU152" i="1"/>
  <c r="AO218" i="1"/>
  <c r="AW144" i="1"/>
  <c r="BE85" i="1"/>
  <c r="BQ181" i="1"/>
  <c r="BM138" i="1"/>
  <c r="CC85" i="1"/>
  <c r="AW169" i="1"/>
  <c r="BQ232" i="1"/>
  <c r="AC194" i="1"/>
  <c r="Y134" i="1"/>
  <c r="M106" i="1"/>
  <c r="Q112" i="1"/>
  <c r="BI229" i="1"/>
  <c r="BI33" i="1"/>
  <c r="AW218" i="1"/>
  <c r="AW186" i="1"/>
  <c r="BY64" i="1"/>
  <c r="Y55" i="1"/>
  <c r="Y109" i="1"/>
  <c r="AG230" i="1"/>
  <c r="CC181" i="1"/>
  <c r="AG74" i="1"/>
  <c r="BM187" i="1"/>
  <c r="CC43" i="1"/>
  <c r="AK29" i="1"/>
  <c r="M35" i="1"/>
  <c r="BU158" i="1"/>
  <c r="AS118" i="1"/>
  <c r="BI113" i="1"/>
  <c r="Y102" i="1"/>
  <c r="AK175" i="1"/>
  <c r="BI125" i="1"/>
  <c r="BM27" i="1"/>
  <c r="AK141" i="1"/>
  <c r="BI62" i="1"/>
  <c r="AK168" i="1"/>
  <c r="BU64" i="1"/>
  <c r="CG148" i="1"/>
  <c r="Y202" i="1"/>
  <c r="BM47" i="1"/>
  <c r="I160" i="1"/>
  <c r="AG34" i="1"/>
  <c r="AC133" i="1"/>
  <c r="AO124" i="1"/>
  <c r="I151" i="1"/>
  <c r="M55" i="1"/>
  <c r="BI217" i="1"/>
  <c r="BE13" i="1"/>
  <c r="BU237" i="1"/>
  <c r="BA208" i="1"/>
  <c r="AC43" i="1"/>
  <c r="CC218" i="1"/>
  <c r="CG133" i="1"/>
  <c r="M25" i="1"/>
  <c r="AS91" i="1"/>
  <c r="AW41" i="1"/>
  <c r="AC158" i="1"/>
  <c r="AK67" i="1"/>
  <c r="AK190" i="1"/>
  <c r="CG26" i="1"/>
  <c r="BM201" i="1"/>
  <c r="AG176" i="1"/>
  <c r="AK246" i="1"/>
  <c r="M229" i="1"/>
  <c r="BU140" i="1"/>
  <c r="BY223" i="1"/>
  <c r="BI29" i="1"/>
  <c r="AC88" i="1"/>
  <c r="Y50" i="1"/>
  <c r="BY146" i="1"/>
  <c r="M14" i="1"/>
  <c r="AW134" i="1"/>
  <c r="AS110" i="1"/>
  <c r="AK193" i="1"/>
  <c r="Q125" i="1"/>
  <c r="BY26" i="1"/>
  <c r="CG20" i="1"/>
  <c r="BM221" i="1"/>
  <c r="Y83" i="1"/>
  <c r="BE222" i="1"/>
  <c r="AC13" i="1"/>
  <c r="BE137" i="1"/>
  <c r="BY229" i="1"/>
  <c r="AK78" i="1"/>
  <c r="AO81" i="1"/>
  <c r="CC133" i="1"/>
  <c r="BU53" i="1"/>
  <c r="Y180" i="1"/>
  <c r="CC169" i="1"/>
  <c r="AG15" i="1"/>
  <c r="AG133" i="1"/>
  <c r="AO238" i="1"/>
  <c r="AW49" i="1"/>
  <c r="BM181" i="1"/>
  <c r="M188" i="1"/>
  <c r="AC239" i="1"/>
  <c r="Q13" i="1"/>
  <c r="BQ70" i="1"/>
  <c r="AW32" i="1"/>
  <c r="AO225" i="1"/>
  <c r="AW179" i="1"/>
  <c r="CG239" i="1"/>
  <c r="BY138" i="1"/>
  <c r="AG169" i="1"/>
  <c r="BM158" i="1"/>
  <c r="BM112" i="1"/>
  <c r="CC120" i="1"/>
  <c r="I242" i="1"/>
  <c r="BA18" i="1"/>
  <c r="BA139" i="1"/>
  <c r="AS201" i="1"/>
  <c r="BY215" i="1"/>
  <c r="BQ223" i="1"/>
  <c r="I42" i="1"/>
  <c r="AC148" i="1"/>
  <c r="BY124" i="1"/>
  <c r="BY76" i="1"/>
  <c r="Y67" i="1"/>
  <c r="CC196" i="1"/>
  <c r="AS229" i="1"/>
  <c r="I18" i="1"/>
  <c r="AK92" i="1"/>
  <c r="Y125" i="1"/>
  <c r="BM151" i="1"/>
  <c r="BM103" i="1"/>
  <c r="BY111" i="1"/>
  <c r="BQ215" i="1"/>
  <c r="Y217" i="1"/>
  <c r="AG47" i="1"/>
  <c r="Q120" i="1"/>
  <c r="CC126" i="1"/>
  <c r="AC222" i="1"/>
  <c r="BY189" i="1"/>
  <c r="Y140" i="1"/>
  <c r="CG40" i="1"/>
  <c r="BQ35" i="1"/>
  <c r="AG60" i="1"/>
  <c r="AC180" i="1"/>
  <c r="Q202" i="1"/>
  <c r="M48" i="1"/>
  <c r="BA14" i="1"/>
  <c r="CC92" i="1"/>
  <c r="AG92" i="1"/>
  <c r="AK54" i="1"/>
  <c r="AW162" i="1"/>
  <c r="BI43" i="1"/>
  <c r="Q140" i="1"/>
  <c r="BA92" i="1"/>
  <c r="AC29" i="1"/>
  <c r="M151" i="1"/>
  <c r="AO168" i="1"/>
  <c r="BA119" i="1"/>
  <c r="BE217" i="1"/>
  <c r="BQ14" i="1"/>
  <c r="BA244" i="1"/>
  <c r="Q208" i="1"/>
  <c r="AW117" i="1"/>
  <c r="Q196" i="1"/>
  <c r="AO49" i="1"/>
  <c r="BI71" i="1"/>
  <c r="BE190" i="1"/>
  <c r="CC74" i="1"/>
  <c r="AW230" i="1"/>
  <c r="BI46" i="1"/>
  <c r="AO55" i="1"/>
  <c r="BI176" i="1"/>
  <c r="AW57" i="1"/>
  <c r="Y173" i="1"/>
  <c r="BY48" i="1"/>
  <c r="AC82" i="1"/>
  <c r="CG207" i="1"/>
  <c r="BQ92" i="1"/>
  <c r="I88" i="1"/>
  <c r="Q243" i="1"/>
  <c r="BU105" i="1"/>
  <c r="CC173" i="1"/>
  <c r="AC153" i="1"/>
  <c r="AO187" i="1"/>
  <c r="M159" i="1"/>
  <c r="BY182" i="1"/>
  <c r="BM144" i="1"/>
  <c r="AO13" i="1"/>
  <c r="Y221" i="1"/>
  <c r="AC103" i="1"/>
  <c r="BU225" i="1"/>
  <c r="I81" i="1"/>
  <c r="Q173" i="1"/>
  <c r="AS127" i="1"/>
  <c r="BI202" i="1"/>
  <c r="AS182" i="1"/>
  <c r="AO228" i="1"/>
  <c r="M84" i="1"/>
  <c r="AO174" i="1"/>
  <c r="CG110" i="1"/>
  <c r="AS218" i="1"/>
  <c r="I113" i="1"/>
  <c r="AK120" i="1"/>
  <c r="BM126" i="1"/>
  <c r="BE49" i="1"/>
  <c r="AS188" i="1"/>
  <c r="BA134" i="1"/>
  <c r="AG68" i="1"/>
  <c r="BI223" i="1"/>
  <c r="BE239" i="1"/>
  <c r="BQ141" i="1"/>
  <c r="AO90" i="1"/>
  <c r="CG141" i="1"/>
  <c r="AG237" i="1"/>
  <c r="BY153" i="1"/>
  <c r="AC124" i="1"/>
  <c r="I62" i="1"/>
  <c r="AC172" i="1"/>
  <c r="AK207" i="1"/>
  <c r="CC103" i="1"/>
  <c r="AW78" i="1"/>
  <c r="BI77" i="1"/>
  <c r="BA216" i="1"/>
  <c r="BU153" i="1"/>
  <c r="AO215" i="1"/>
  <c r="AW146" i="1"/>
  <c r="BE84" i="1"/>
  <c r="CC151" i="1"/>
  <c r="BM140" i="1"/>
  <c r="CC82" i="1"/>
  <c r="AW165" i="1"/>
  <c r="BQ231" i="1"/>
  <c r="BY173" i="1"/>
  <c r="Y133" i="1"/>
  <c r="M105" i="1"/>
  <c r="Q113" i="1"/>
  <c r="BI228" i="1"/>
  <c r="AW242" i="1"/>
  <c r="AW214" i="1"/>
  <c r="AW188" i="1"/>
  <c r="BY61" i="1"/>
  <c r="Y53" i="1"/>
  <c r="BI168" i="1"/>
  <c r="AG228" i="1"/>
  <c r="CC182" i="1"/>
  <c r="AG76" i="1"/>
  <c r="BM186" i="1"/>
  <c r="BA34" i="1"/>
  <c r="AK25" i="1"/>
  <c r="M33" i="1"/>
  <c r="BU161" i="1"/>
  <c r="AS119" i="1"/>
  <c r="BU35" i="1"/>
  <c r="Y104" i="1"/>
  <c r="AK176" i="1"/>
  <c r="BI124" i="1"/>
  <c r="BM29" i="1"/>
  <c r="BQ106" i="1"/>
  <c r="BI61" i="1"/>
  <c r="AK165" i="1"/>
  <c r="BU63" i="1"/>
  <c r="CG144" i="1"/>
  <c r="BM211" i="1"/>
  <c r="BM46" i="1"/>
  <c r="I159" i="1"/>
  <c r="AG35" i="1"/>
  <c r="AC131" i="1"/>
  <c r="Q88" i="1"/>
  <c r="I152" i="1"/>
  <c r="M53" i="1"/>
  <c r="BI214" i="1"/>
  <c r="BE14" i="1"/>
  <c r="BM99" i="1"/>
  <c r="BA207" i="1"/>
  <c r="AC39" i="1"/>
  <c r="CC216" i="1"/>
  <c r="CG132" i="1"/>
  <c r="I67" i="1"/>
  <c r="AS89" i="1"/>
  <c r="AW43" i="1"/>
  <c r="AC159" i="1"/>
  <c r="AK69" i="1"/>
  <c r="BE179" i="1"/>
  <c r="CG25" i="1"/>
  <c r="BM200" i="1"/>
  <c r="AG175" i="1"/>
  <c r="AK245" i="1"/>
  <c r="I139" i="1"/>
  <c r="BU141" i="1"/>
  <c r="BY221" i="1"/>
  <c r="BI25" i="1"/>
  <c r="AC90" i="1"/>
  <c r="BE211" i="1"/>
  <c r="BY148" i="1"/>
  <c r="M15" i="1"/>
  <c r="AW130" i="1"/>
  <c r="AS113" i="1"/>
  <c r="I74" i="1"/>
  <c r="Q123" i="1"/>
  <c r="BY28" i="1"/>
  <c r="CG18" i="1"/>
  <c r="BM224" i="1"/>
  <c r="BE132" i="1"/>
  <c r="BE221" i="1"/>
  <c r="AC14" i="1"/>
  <c r="BE140" i="1"/>
  <c r="BY231" i="1"/>
  <c r="BE74" i="1"/>
  <c r="AO83" i="1"/>
  <c r="CC132" i="1"/>
  <c r="BU56" i="1"/>
  <c r="Y182" i="1"/>
  <c r="BE242" i="1"/>
  <c r="AG11" i="1"/>
  <c r="AG132" i="1"/>
  <c r="AO237" i="1"/>
  <c r="AW47" i="1"/>
  <c r="CC223" i="1"/>
  <c r="M189" i="1"/>
  <c r="AC238" i="1"/>
  <c r="Q11" i="1"/>
  <c r="BQ69" i="1"/>
  <c r="Q40" i="1"/>
  <c r="M4" i="5"/>
  <c r="P45" i="1" l="1"/>
  <c r="R44" i="1"/>
  <c r="R45" i="1" s="1"/>
  <c r="P17" i="1"/>
  <c r="R16" i="1"/>
  <c r="R17" i="1" s="1"/>
  <c r="BL185" i="1"/>
  <c r="BN184" i="1"/>
  <c r="BN185" i="1" s="1"/>
  <c r="BX45" i="1"/>
  <c r="BZ44" i="1"/>
  <c r="BZ45" i="1" s="1"/>
  <c r="AF17" i="1"/>
  <c r="AH16" i="1"/>
  <c r="AH17" i="1" s="1"/>
  <c r="BF247" i="1"/>
  <c r="BF248" i="1" s="1"/>
  <c r="BD248" i="1"/>
  <c r="CD163" i="1"/>
  <c r="CD164" i="1" s="1"/>
  <c r="CB164" i="1"/>
  <c r="BF79" i="1"/>
  <c r="BF80" i="1" s="1"/>
  <c r="BD80" i="1"/>
  <c r="AJ80" i="1"/>
  <c r="AL79" i="1"/>
  <c r="AL80" i="1" s="1"/>
  <c r="AR178" i="1"/>
  <c r="AT177" i="1"/>
  <c r="AT178" i="1" s="1"/>
  <c r="BF226" i="1"/>
  <c r="BF227" i="1" s="1"/>
  <c r="BD227" i="1"/>
  <c r="X87" i="1"/>
  <c r="Z86" i="1"/>
  <c r="Z87" i="1" s="1"/>
  <c r="AR248" i="1"/>
  <c r="AT247" i="1"/>
  <c r="AT248" i="1" s="1"/>
  <c r="CH23" i="1"/>
  <c r="CH24" i="1" s="1"/>
  <c r="CF24" i="1"/>
  <c r="R128" i="1"/>
  <c r="R129" i="1" s="1"/>
  <c r="P129" i="1"/>
  <c r="H80" i="1"/>
  <c r="J79" i="1"/>
  <c r="J80" i="1" s="1"/>
  <c r="AV136" i="1"/>
  <c r="AX135" i="1"/>
  <c r="AX136" i="1" s="1"/>
  <c r="AF206" i="1"/>
  <c r="AH205" i="1"/>
  <c r="AH206" i="1" s="1"/>
  <c r="AH212" i="1"/>
  <c r="AH213" i="1" s="1"/>
  <c r="AF213" i="1"/>
  <c r="BJ30" i="1"/>
  <c r="BJ31" i="1" s="1"/>
  <c r="BH31" i="1"/>
  <c r="BX227" i="1"/>
  <c r="BZ226" i="1"/>
  <c r="BZ227" i="1" s="1"/>
  <c r="AF178" i="1"/>
  <c r="AH177" i="1"/>
  <c r="AH178" i="1" s="1"/>
  <c r="BL206" i="1"/>
  <c r="BN205" i="1"/>
  <c r="BN206" i="1" s="1"/>
  <c r="CH30" i="1"/>
  <c r="CH31" i="1" s="1"/>
  <c r="CF31" i="1"/>
  <c r="BD185" i="1"/>
  <c r="BF184" i="1"/>
  <c r="BF185" i="1" s="1"/>
  <c r="H73" i="1"/>
  <c r="J72" i="1"/>
  <c r="J73" i="1" s="1"/>
  <c r="AD44" i="1"/>
  <c r="AD45" i="1" s="1"/>
  <c r="AB45" i="1"/>
  <c r="BB212" i="1"/>
  <c r="BB213" i="1" s="1"/>
  <c r="AZ213" i="1"/>
  <c r="BH220" i="1"/>
  <c r="BJ219" i="1"/>
  <c r="BJ220" i="1" s="1"/>
  <c r="L59" i="1"/>
  <c r="N58" i="1"/>
  <c r="N59" i="1" s="1"/>
  <c r="R93" i="1"/>
  <c r="R94" i="1" s="1"/>
  <c r="P94" i="1"/>
  <c r="AN129" i="1"/>
  <c r="AP128" i="1"/>
  <c r="AP129" i="1" s="1"/>
  <c r="BP45" i="1"/>
  <c r="BR44" i="1"/>
  <c r="BR45" i="1" s="1"/>
  <c r="BL80" i="1"/>
  <c r="BN79" i="1"/>
  <c r="BN80" i="1" s="1"/>
  <c r="BN51" i="1"/>
  <c r="BN52" i="1" s="1"/>
  <c r="BL52" i="1"/>
  <c r="CH149" i="1"/>
  <c r="CH150" i="1" s="1"/>
  <c r="CF150" i="1"/>
  <c r="BV65" i="1"/>
  <c r="BV66" i="1" s="1"/>
  <c r="BT66" i="1"/>
  <c r="AJ171" i="1"/>
  <c r="AL170" i="1"/>
  <c r="AL171" i="1" s="1"/>
  <c r="H241" i="1"/>
  <c r="J240" i="1"/>
  <c r="J241" i="1" s="1"/>
  <c r="BH115" i="1"/>
  <c r="BJ114" i="1"/>
  <c r="BJ115" i="1" s="1"/>
  <c r="BL122" i="1"/>
  <c r="BN121" i="1"/>
  <c r="BN122" i="1" s="1"/>
  <c r="AJ31" i="1"/>
  <c r="AL30" i="1"/>
  <c r="AL31" i="1" s="1"/>
  <c r="BL192" i="1"/>
  <c r="BN191" i="1"/>
  <c r="BN192" i="1" s="1"/>
  <c r="AH233" i="1"/>
  <c r="AH234" i="1" s="1"/>
  <c r="AF234" i="1"/>
  <c r="X59" i="1"/>
  <c r="Z58" i="1"/>
  <c r="Z59" i="1" s="1"/>
  <c r="AV220" i="1"/>
  <c r="AX219" i="1"/>
  <c r="AX220" i="1" s="1"/>
  <c r="AV248" i="1"/>
  <c r="AX247" i="1"/>
  <c r="AX248" i="1" s="1"/>
  <c r="BH234" i="1"/>
  <c r="BJ233" i="1"/>
  <c r="BJ234" i="1" s="1"/>
  <c r="BX178" i="1"/>
  <c r="BZ177" i="1"/>
  <c r="BZ178" i="1" s="1"/>
  <c r="AB199" i="1"/>
  <c r="AD198" i="1"/>
  <c r="AD199" i="1" s="1"/>
  <c r="AV171" i="1"/>
  <c r="AX170" i="1"/>
  <c r="AX171" i="1" s="1"/>
  <c r="CD156" i="1"/>
  <c r="CD157" i="1" s="1"/>
  <c r="CB157" i="1"/>
  <c r="BJ149" i="1"/>
  <c r="BJ150" i="1" s="1"/>
  <c r="BH150" i="1"/>
  <c r="AZ220" i="1"/>
  <c r="BB219" i="1"/>
  <c r="BB220" i="1" s="1"/>
  <c r="P80" i="1"/>
  <c r="R79" i="1"/>
  <c r="R80" i="1" s="1"/>
  <c r="AJ157" i="1"/>
  <c r="AL156" i="1"/>
  <c r="AL157" i="1" s="1"/>
  <c r="AL212" i="1"/>
  <c r="AL213" i="1" s="1"/>
  <c r="AJ213" i="1"/>
  <c r="AD177" i="1"/>
  <c r="AD178" i="1" s="1"/>
  <c r="AB178" i="1"/>
  <c r="P220" i="1"/>
  <c r="R219" i="1"/>
  <c r="R220" i="1" s="1"/>
  <c r="AD128" i="1"/>
  <c r="AD129" i="1" s="1"/>
  <c r="AB129" i="1"/>
  <c r="N247" i="1"/>
  <c r="N248" i="1" s="1"/>
  <c r="L248" i="1"/>
  <c r="AR192" i="1"/>
  <c r="AT191" i="1"/>
  <c r="AT192" i="1" s="1"/>
  <c r="L87" i="1"/>
  <c r="N86" i="1"/>
  <c r="N87" i="1" s="1"/>
  <c r="AN234" i="1"/>
  <c r="AP233" i="1"/>
  <c r="AP234" i="1" s="1"/>
  <c r="H87" i="1"/>
  <c r="J86" i="1"/>
  <c r="J87" i="1" s="1"/>
  <c r="AB248" i="1"/>
  <c r="AD247" i="1"/>
  <c r="AD248" i="1" s="1"/>
  <c r="BT227" i="1"/>
  <c r="BV226" i="1"/>
  <c r="BV227" i="1" s="1"/>
  <c r="BP66" i="1"/>
  <c r="BR65" i="1"/>
  <c r="BR66" i="1" s="1"/>
  <c r="X227" i="1"/>
  <c r="Z226" i="1"/>
  <c r="Z227" i="1" s="1"/>
  <c r="AP16" i="1"/>
  <c r="AP17" i="1" s="1"/>
  <c r="AN17" i="1"/>
  <c r="BL150" i="1"/>
  <c r="BN149" i="1"/>
  <c r="BN150" i="1" s="1"/>
  <c r="N198" i="1"/>
  <c r="N199" i="1" s="1"/>
  <c r="L199" i="1"/>
  <c r="AB24" i="1"/>
  <c r="AD23" i="1"/>
  <c r="AD24" i="1" s="1"/>
  <c r="BF44" i="1"/>
  <c r="BF45" i="1" s="1"/>
  <c r="BD45" i="1"/>
  <c r="H94" i="1"/>
  <c r="J93" i="1"/>
  <c r="J94" i="1" s="1"/>
  <c r="CF213" i="1"/>
  <c r="CH212" i="1"/>
  <c r="CH213" i="1" s="1"/>
  <c r="X150" i="1"/>
  <c r="Z149" i="1"/>
  <c r="Z150" i="1" s="1"/>
  <c r="BJ51" i="1"/>
  <c r="BJ52" i="1" s="1"/>
  <c r="BH52" i="1"/>
  <c r="CB80" i="1"/>
  <c r="CD79" i="1"/>
  <c r="CD80" i="1" s="1"/>
  <c r="L150" i="1"/>
  <c r="N149" i="1"/>
  <c r="N150" i="1" s="1"/>
  <c r="H220" i="1"/>
  <c r="J219" i="1"/>
  <c r="J220" i="1" s="1"/>
  <c r="AD212" i="1"/>
  <c r="AD213" i="1" s="1"/>
  <c r="AB213" i="1"/>
  <c r="AR164" i="1"/>
  <c r="AT163" i="1"/>
  <c r="AT164" i="1" s="1"/>
  <c r="AB66" i="1"/>
  <c r="AD65" i="1"/>
  <c r="AD66" i="1" s="1"/>
  <c r="L157" i="1"/>
  <c r="N156" i="1"/>
  <c r="N157" i="1" s="1"/>
  <c r="BT171" i="1"/>
  <c r="BV170" i="1"/>
  <c r="BV171" i="1" s="1"/>
  <c r="AT170" i="1"/>
  <c r="AT171" i="1" s="1"/>
  <c r="AR171" i="1"/>
  <c r="BT52" i="1"/>
  <c r="BV51" i="1"/>
  <c r="BV52" i="1" s="1"/>
  <c r="AF66" i="1"/>
  <c r="AH65" i="1"/>
  <c r="AH66" i="1" s="1"/>
  <c r="L45" i="1"/>
  <c r="N44" i="1"/>
  <c r="N45" i="1" s="1"/>
  <c r="BN247" i="1"/>
  <c r="BN248" i="1" s="1"/>
  <c r="BL248" i="1"/>
  <c r="BD115" i="1"/>
  <c r="BF114" i="1"/>
  <c r="BF115" i="1" s="1"/>
  <c r="BL17" i="1"/>
  <c r="BN16" i="1"/>
  <c r="BN17" i="1" s="1"/>
  <c r="CF66" i="1"/>
  <c r="CH65" i="1"/>
  <c r="CH66" i="1" s="1"/>
  <c r="BL157" i="1"/>
  <c r="BN156" i="1"/>
  <c r="BN157" i="1" s="1"/>
  <c r="H24" i="1"/>
  <c r="J23" i="1"/>
  <c r="J24" i="1" s="1"/>
  <c r="BH108" i="1"/>
  <c r="BJ107" i="1"/>
  <c r="BJ108" i="1" s="1"/>
  <c r="X73" i="1"/>
  <c r="Z72" i="1"/>
  <c r="Z73" i="1" s="1"/>
  <c r="AV108" i="1"/>
  <c r="AX107" i="1"/>
  <c r="AX108" i="1" s="1"/>
  <c r="P164" i="1"/>
  <c r="R163" i="1"/>
  <c r="R164" i="1" s="1"/>
  <c r="BB23" i="1"/>
  <c r="BB24" i="1" s="1"/>
  <c r="AZ24" i="1"/>
  <c r="J247" i="1"/>
  <c r="J248" i="1" s="1"/>
  <c r="H248" i="1"/>
  <c r="BL164" i="1"/>
  <c r="BN163" i="1"/>
  <c r="BN164" i="1" s="1"/>
  <c r="BX248" i="1"/>
  <c r="BZ247" i="1"/>
  <c r="BZ248" i="1" s="1"/>
  <c r="BZ205" i="1"/>
  <c r="BZ206" i="1" s="1"/>
  <c r="BX206" i="1"/>
  <c r="AV185" i="1"/>
  <c r="AX184" i="1"/>
  <c r="AX185" i="1" s="1"/>
  <c r="BL59" i="1"/>
  <c r="BN58" i="1"/>
  <c r="BN59" i="1" s="1"/>
  <c r="AV38" i="1"/>
  <c r="AX37" i="1"/>
  <c r="AX38" i="1" s="1"/>
  <c r="BV58" i="1"/>
  <c r="BV59" i="1" s="1"/>
  <c r="BT59" i="1"/>
  <c r="CD135" i="1"/>
  <c r="CD136" i="1" s="1"/>
  <c r="CB136" i="1"/>
  <c r="AN87" i="1"/>
  <c r="AP86" i="1"/>
  <c r="AP87" i="1" s="1"/>
  <c r="BF142" i="1"/>
  <c r="BF143" i="1" s="1"/>
  <c r="BD143" i="1"/>
  <c r="BT234" i="1"/>
  <c r="BV233" i="1"/>
  <c r="BV234" i="1" s="1"/>
  <c r="BL227" i="1"/>
  <c r="BN226" i="1"/>
  <c r="BN227" i="1" s="1"/>
  <c r="AJ199" i="1"/>
  <c r="AL198" i="1"/>
  <c r="AL199" i="1" s="1"/>
  <c r="AD93" i="1"/>
  <c r="AD94" i="1" s="1"/>
  <c r="AB94" i="1"/>
  <c r="H143" i="1"/>
  <c r="J142" i="1"/>
  <c r="J143" i="1" s="1"/>
  <c r="X38" i="1"/>
  <c r="Z37" i="1"/>
  <c r="Z38" i="1" s="1"/>
  <c r="AZ241" i="1"/>
  <c r="BB240" i="1"/>
  <c r="BB241" i="1" s="1"/>
  <c r="AJ73" i="1"/>
  <c r="AL72" i="1"/>
  <c r="AL73" i="1" s="1"/>
  <c r="AB164" i="1"/>
  <c r="AD163" i="1"/>
  <c r="AD164" i="1" s="1"/>
  <c r="AZ52" i="1"/>
  <c r="BB51" i="1"/>
  <c r="BB52" i="1" s="1"/>
  <c r="L31" i="1"/>
  <c r="N30" i="1"/>
  <c r="N31" i="1" s="1"/>
  <c r="BL101" i="1"/>
  <c r="BN100" i="1"/>
  <c r="BN101" i="1" s="1"/>
  <c r="BV240" i="1"/>
  <c r="BV241" i="1" s="1"/>
  <c r="BT241" i="1"/>
  <c r="J156" i="1"/>
  <c r="J157" i="1" s="1"/>
  <c r="H157" i="1"/>
  <c r="H164" i="1"/>
  <c r="J163" i="1"/>
  <c r="J164" i="1" s="1"/>
  <c r="AP100" i="1"/>
  <c r="AP101" i="1" s="1"/>
  <c r="AN101" i="1"/>
  <c r="AJ143" i="1"/>
  <c r="AL142" i="1"/>
  <c r="AL143" i="1" s="1"/>
  <c r="X108" i="1"/>
  <c r="Z107" i="1"/>
  <c r="Z108" i="1" s="1"/>
  <c r="H136" i="1"/>
  <c r="J135" i="1"/>
  <c r="J136" i="1" s="1"/>
  <c r="BT164" i="1"/>
  <c r="BV163" i="1"/>
  <c r="BV164" i="1" s="1"/>
  <c r="AF80" i="1"/>
  <c r="AH79" i="1"/>
  <c r="AH80" i="1" s="1"/>
  <c r="CB185" i="1"/>
  <c r="CD184" i="1"/>
  <c r="CD185" i="1" s="1"/>
  <c r="AJ136" i="1"/>
  <c r="AL135" i="1"/>
  <c r="AL136" i="1" s="1"/>
  <c r="X115" i="1"/>
  <c r="Z114" i="1"/>
  <c r="Z115" i="1" s="1"/>
  <c r="AV192" i="1"/>
  <c r="AX191" i="1"/>
  <c r="AX192" i="1" s="1"/>
  <c r="BH38" i="1"/>
  <c r="BJ37" i="1"/>
  <c r="BJ38" i="1" s="1"/>
  <c r="CB87" i="1"/>
  <c r="CD86" i="1"/>
  <c r="CD87" i="1" s="1"/>
  <c r="BP185" i="1"/>
  <c r="BR184" i="1"/>
  <c r="BR185" i="1" s="1"/>
  <c r="AX149" i="1"/>
  <c r="AX150" i="1" s="1"/>
  <c r="AV150" i="1"/>
  <c r="BH80" i="1"/>
  <c r="BJ79" i="1"/>
  <c r="BJ80" i="1" s="1"/>
  <c r="CB108" i="1"/>
  <c r="CD107" i="1"/>
  <c r="CD108" i="1" s="1"/>
  <c r="H66" i="1"/>
  <c r="J65" i="1"/>
  <c r="J66" i="1" s="1"/>
  <c r="BX157" i="1"/>
  <c r="BZ156" i="1"/>
  <c r="BZ157" i="1" s="1"/>
  <c r="AN199" i="1"/>
  <c r="AP198" i="1"/>
  <c r="AP199" i="1" s="1"/>
  <c r="BP143" i="1"/>
  <c r="BR142" i="1"/>
  <c r="BR143" i="1" s="1"/>
  <c r="BD52" i="1"/>
  <c r="BF51" i="1"/>
  <c r="BF52" i="1" s="1"/>
  <c r="BT24" i="1"/>
  <c r="BV23" i="1"/>
  <c r="BV24" i="1" s="1"/>
  <c r="BV219" i="1"/>
  <c r="BV220" i="1" s="1"/>
  <c r="BT220" i="1"/>
  <c r="AR185" i="1"/>
  <c r="AT184" i="1"/>
  <c r="AT185" i="1" s="1"/>
  <c r="BH206" i="1"/>
  <c r="BJ205" i="1"/>
  <c r="BJ206" i="1" s="1"/>
  <c r="AR129" i="1"/>
  <c r="AT128" i="1"/>
  <c r="AT129" i="1" s="1"/>
  <c r="CB178" i="1"/>
  <c r="CD177" i="1"/>
  <c r="CD178" i="1" s="1"/>
  <c r="R247" i="1"/>
  <c r="R248" i="1" s="1"/>
  <c r="P248" i="1"/>
  <c r="J30" i="1"/>
  <c r="J31" i="1" s="1"/>
  <c r="H31" i="1"/>
  <c r="X178" i="1"/>
  <c r="Z177" i="1"/>
  <c r="Z178" i="1" s="1"/>
  <c r="BH178" i="1"/>
  <c r="BJ177" i="1"/>
  <c r="BJ178" i="1" s="1"/>
  <c r="AN59" i="1"/>
  <c r="AP58" i="1"/>
  <c r="AP59" i="1" s="1"/>
  <c r="AN136" i="1"/>
  <c r="AP135" i="1"/>
  <c r="AP136" i="1" s="1"/>
  <c r="L24" i="1"/>
  <c r="N23" i="1"/>
  <c r="N24" i="1" s="1"/>
  <c r="BV184" i="1"/>
  <c r="BV185" i="1" s="1"/>
  <c r="BT185" i="1"/>
  <c r="BH122" i="1"/>
  <c r="BJ121" i="1"/>
  <c r="BJ122" i="1" s="1"/>
  <c r="BB79" i="1"/>
  <c r="BB80" i="1" s="1"/>
  <c r="AZ80" i="1"/>
  <c r="AX198" i="1"/>
  <c r="AX199" i="1" s="1"/>
  <c r="AV199" i="1"/>
  <c r="X164" i="1"/>
  <c r="Z163" i="1"/>
  <c r="Z164" i="1" s="1"/>
  <c r="BP206" i="1"/>
  <c r="BR205" i="1"/>
  <c r="BR206" i="1" s="1"/>
  <c r="BT45" i="1"/>
  <c r="BV44" i="1"/>
  <c r="BV45" i="1" s="1"/>
  <c r="AN80" i="1"/>
  <c r="AP79" i="1"/>
  <c r="AP80" i="1" s="1"/>
  <c r="AZ164" i="1"/>
  <c r="BB163" i="1"/>
  <c r="BB164" i="1" s="1"/>
  <c r="CH44" i="1"/>
  <c r="CH45" i="1" s="1"/>
  <c r="CF45" i="1"/>
  <c r="BT31" i="1"/>
  <c r="BV30" i="1"/>
  <c r="BV31" i="1" s="1"/>
  <c r="BL220" i="1"/>
  <c r="BN219" i="1"/>
  <c r="BN220" i="1" s="1"/>
  <c r="Z198" i="1"/>
  <c r="Z199" i="1" s="1"/>
  <c r="X199" i="1"/>
  <c r="AR73" i="1"/>
  <c r="AT72" i="1"/>
  <c r="AT73" i="1" s="1"/>
  <c r="BL108" i="1"/>
  <c r="BN107" i="1"/>
  <c r="BN108" i="1" s="1"/>
  <c r="AH114" i="1"/>
  <c r="AH115" i="1" s="1"/>
  <c r="AF115" i="1"/>
  <c r="AV73" i="1"/>
  <c r="AX72" i="1"/>
  <c r="AX73" i="1" s="1"/>
  <c r="BD206" i="1"/>
  <c r="BF205" i="1"/>
  <c r="BF206" i="1" s="1"/>
  <c r="AF164" i="1"/>
  <c r="AH163" i="1"/>
  <c r="AH164" i="1" s="1"/>
  <c r="AD142" i="1"/>
  <c r="AD143" i="1" s="1"/>
  <c r="AB143" i="1"/>
  <c r="AF87" i="1"/>
  <c r="AH86" i="1"/>
  <c r="AH87" i="1" s="1"/>
  <c r="H122" i="1"/>
  <c r="J121" i="1"/>
  <c r="J122" i="1" s="1"/>
  <c r="AR150" i="1"/>
  <c r="AT149" i="1"/>
  <c r="AT150" i="1" s="1"/>
  <c r="CF87" i="1"/>
  <c r="CH86" i="1"/>
  <c r="CH87" i="1" s="1"/>
  <c r="P59" i="1"/>
  <c r="R58" i="1"/>
  <c r="R59" i="1" s="1"/>
  <c r="AN38" i="1"/>
  <c r="AP37" i="1"/>
  <c r="AP38" i="1" s="1"/>
  <c r="AL107" i="1"/>
  <c r="AL108" i="1" s="1"/>
  <c r="AJ108" i="1"/>
  <c r="BB44" i="1"/>
  <c r="BB45" i="1" s="1"/>
  <c r="AZ45" i="1"/>
  <c r="AN227" i="1"/>
  <c r="AP226" i="1"/>
  <c r="AP227" i="1" s="1"/>
  <c r="AD240" i="1"/>
  <c r="AD241" i="1" s="1"/>
  <c r="AB241" i="1"/>
  <c r="CD226" i="1"/>
  <c r="CD227" i="1" s="1"/>
  <c r="CB227" i="1"/>
  <c r="AX51" i="1"/>
  <c r="AX52" i="1" s="1"/>
  <c r="AV52" i="1"/>
  <c r="AF136" i="1"/>
  <c r="AH135" i="1"/>
  <c r="AH136" i="1" s="1"/>
  <c r="CB171" i="1"/>
  <c r="CD170" i="1"/>
  <c r="CD171" i="1" s="1"/>
  <c r="X185" i="1"/>
  <c r="Z184" i="1"/>
  <c r="Z185" i="1" s="1"/>
  <c r="CF129" i="1"/>
  <c r="CH128" i="1"/>
  <c r="CH129" i="1" s="1"/>
  <c r="BZ233" i="1"/>
  <c r="BZ234" i="1" s="1"/>
  <c r="BX234" i="1"/>
  <c r="AB17" i="1"/>
  <c r="AD16" i="1"/>
  <c r="AD17" i="1" s="1"/>
  <c r="BD136" i="1"/>
  <c r="BF135" i="1"/>
  <c r="BF136" i="1" s="1"/>
  <c r="BP115" i="1"/>
  <c r="BR114" i="1"/>
  <c r="BR115" i="1" s="1"/>
  <c r="AT114" i="1"/>
  <c r="AT115" i="1" s="1"/>
  <c r="AR115" i="1"/>
  <c r="BF212" i="1"/>
  <c r="BF213" i="1" s="1"/>
  <c r="BD213" i="1"/>
  <c r="Z51" i="1"/>
  <c r="Z52" i="1" s="1"/>
  <c r="X52" i="1"/>
  <c r="BB191" i="1"/>
  <c r="BB192" i="1" s="1"/>
  <c r="AZ192" i="1"/>
  <c r="BV142" i="1"/>
  <c r="BV143" i="1" s="1"/>
  <c r="BT143" i="1"/>
  <c r="AJ248" i="1"/>
  <c r="AL247" i="1"/>
  <c r="AL248" i="1" s="1"/>
  <c r="CF136" i="1"/>
  <c r="CH135" i="1"/>
  <c r="CH136" i="1" s="1"/>
  <c r="BP241" i="1"/>
  <c r="BR240" i="1"/>
  <c r="BR241" i="1" s="1"/>
  <c r="CB220" i="1"/>
  <c r="CD219" i="1"/>
  <c r="CD220" i="1" s="1"/>
  <c r="CD240" i="1"/>
  <c r="CD241" i="1" s="1"/>
  <c r="CB241" i="1"/>
  <c r="P241" i="1"/>
  <c r="R240" i="1"/>
  <c r="R241" i="1" s="1"/>
  <c r="AD135" i="1"/>
  <c r="AD136" i="1" s="1"/>
  <c r="AB136" i="1"/>
  <c r="Z205" i="1"/>
  <c r="Z206" i="1" s="1"/>
  <c r="X206" i="1"/>
  <c r="BL31" i="1"/>
  <c r="BN30" i="1"/>
  <c r="BN31" i="1" s="1"/>
  <c r="BJ128" i="1"/>
  <c r="BJ129" i="1" s="1"/>
  <c r="BH129" i="1"/>
  <c r="CF122" i="1"/>
  <c r="CH121" i="1"/>
  <c r="CH122" i="1" s="1"/>
  <c r="AR122" i="1"/>
  <c r="AT121" i="1"/>
  <c r="AT122" i="1" s="1"/>
  <c r="N37" i="1"/>
  <c r="N38" i="1" s="1"/>
  <c r="L38" i="1"/>
  <c r="AZ38" i="1"/>
  <c r="BB37" i="1"/>
  <c r="BB38" i="1" s="1"/>
  <c r="CB45" i="1"/>
  <c r="CD44" i="1"/>
  <c r="CD45" i="1" s="1"/>
  <c r="BD108" i="1"/>
  <c r="BF107" i="1"/>
  <c r="BF108" i="1" s="1"/>
  <c r="BJ170" i="1"/>
  <c r="BJ171" i="1" s="1"/>
  <c r="BH171" i="1"/>
  <c r="BP59" i="1"/>
  <c r="BR58" i="1"/>
  <c r="BR59" i="1" s="1"/>
  <c r="CB101" i="1"/>
  <c r="CD100" i="1"/>
  <c r="CD101" i="1" s="1"/>
  <c r="BD59" i="1"/>
  <c r="BF58" i="1"/>
  <c r="BF59" i="1" s="1"/>
  <c r="BP234" i="1"/>
  <c r="BR233" i="1"/>
  <c r="BR234" i="1" s="1"/>
  <c r="AB220" i="1"/>
  <c r="AD219" i="1"/>
  <c r="AD220" i="1" s="1"/>
  <c r="BD87" i="1"/>
  <c r="BF86" i="1"/>
  <c r="BF87" i="1" s="1"/>
  <c r="AN220" i="1"/>
  <c r="AP219" i="1"/>
  <c r="AP220" i="1" s="1"/>
  <c r="H129" i="1"/>
  <c r="J128" i="1"/>
  <c r="J129" i="1" s="1"/>
  <c r="AJ206" i="1"/>
  <c r="AL205" i="1"/>
  <c r="AL206" i="1" s="1"/>
  <c r="AP93" i="1"/>
  <c r="AP94" i="1" s="1"/>
  <c r="AN94" i="1"/>
  <c r="BJ226" i="1"/>
  <c r="BJ227" i="1" s="1"/>
  <c r="BH227" i="1"/>
  <c r="AH72" i="1"/>
  <c r="AH73" i="1" s="1"/>
  <c r="AF73" i="1"/>
  <c r="AZ136" i="1"/>
  <c r="BB135" i="1"/>
  <c r="BB136" i="1" s="1"/>
  <c r="L241" i="1"/>
  <c r="N240" i="1"/>
  <c r="N241" i="1" s="1"/>
  <c r="AR220" i="1"/>
  <c r="AT219" i="1"/>
  <c r="AT220" i="1" s="1"/>
  <c r="CF115" i="1"/>
  <c r="CH114" i="1"/>
  <c r="CH115" i="1" s="1"/>
  <c r="AV227" i="1"/>
  <c r="AX226" i="1"/>
  <c r="AX227" i="1" s="1"/>
  <c r="AP177" i="1"/>
  <c r="AP178" i="1" s="1"/>
  <c r="AN178" i="1"/>
  <c r="BV198" i="1"/>
  <c r="BV199" i="1" s="1"/>
  <c r="BT199" i="1"/>
  <c r="R177" i="1"/>
  <c r="R178" i="1" s="1"/>
  <c r="P178" i="1"/>
  <c r="AB108" i="1"/>
  <c r="AD107" i="1"/>
  <c r="AD108" i="1" s="1"/>
  <c r="N163" i="1"/>
  <c r="N164" i="1" s="1"/>
  <c r="L164" i="1"/>
  <c r="AB157" i="1"/>
  <c r="AD156" i="1"/>
  <c r="AD157" i="1" s="1"/>
  <c r="BV107" i="1"/>
  <c r="BV108" i="1" s="1"/>
  <c r="BT108" i="1"/>
  <c r="BP94" i="1"/>
  <c r="BR93" i="1"/>
  <c r="BR94" i="1" s="1"/>
  <c r="AN122" i="1"/>
  <c r="AP121" i="1"/>
  <c r="AP122" i="1" s="1"/>
  <c r="AB87" i="1"/>
  <c r="AD86" i="1"/>
  <c r="AD87" i="1" s="1"/>
  <c r="CH219" i="1"/>
  <c r="CH220" i="1" s="1"/>
  <c r="CF220" i="1"/>
  <c r="BF191" i="1"/>
  <c r="BF192" i="1" s="1"/>
  <c r="BD192" i="1"/>
  <c r="AZ59" i="1"/>
  <c r="BB58" i="1"/>
  <c r="BB59" i="1" s="1"/>
  <c r="BX122" i="1"/>
  <c r="BZ121" i="1"/>
  <c r="BZ122" i="1" s="1"/>
  <c r="BX136" i="1"/>
  <c r="BZ135" i="1"/>
  <c r="BZ136" i="1" s="1"/>
  <c r="BD73" i="1"/>
  <c r="BF72" i="1"/>
  <c r="BF73" i="1" s="1"/>
  <c r="CF52" i="1"/>
  <c r="CH51" i="1"/>
  <c r="CH52" i="1" s="1"/>
  <c r="BP164" i="1"/>
  <c r="BR163" i="1"/>
  <c r="BR164" i="1" s="1"/>
  <c r="AZ185" i="1"/>
  <c r="BB184" i="1"/>
  <c r="BB185" i="1" s="1"/>
  <c r="AZ234" i="1"/>
  <c r="BB233" i="1"/>
  <c r="BB234" i="1" s="1"/>
  <c r="AV24" i="1"/>
  <c r="AX23" i="1"/>
  <c r="AX24" i="1" s="1"/>
  <c r="CD191" i="1"/>
  <c r="CD192" i="1" s="1"/>
  <c r="CB192" i="1"/>
  <c r="AJ38" i="1"/>
  <c r="AL37" i="1"/>
  <c r="AL38" i="1" s="1"/>
  <c r="AJ227" i="1"/>
  <c r="AL226" i="1"/>
  <c r="AL227" i="1" s="1"/>
  <c r="BH248" i="1"/>
  <c r="BJ247" i="1"/>
  <c r="BJ248" i="1" s="1"/>
  <c r="AV241" i="1"/>
  <c r="AX240" i="1"/>
  <c r="AX241" i="1" s="1"/>
  <c r="BT101" i="1"/>
  <c r="BV100" i="1"/>
  <c r="BV101" i="1" s="1"/>
  <c r="AH142" i="1"/>
  <c r="AH143" i="1" s="1"/>
  <c r="AF143" i="1"/>
  <c r="AF199" i="1"/>
  <c r="AH198" i="1"/>
  <c r="AH199" i="1" s="1"/>
  <c r="AR38" i="1"/>
  <c r="AT37" i="1"/>
  <c r="AT38" i="1" s="1"/>
  <c r="R149" i="1"/>
  <c r="R150" i="1" s="1"/>
  <c r="P150" i="1"/>
  <c r="BP157" i="1"/>
  <c r="BR156" i="1"/>
  <c r="BR157" i="1" s="1"/>
  <c r="BH17" i="1"/>
  <c r="BJ16" i="1"/>
  <c r="BJ17" i="1" s="1"/>
  <c r="BL73" i="1"/>
  <c r="BN72" i="1"/>
  <c r="BN73" i="1" s="1"/>
  <c r="BP73" i="1"/>
  <c r="BR72" i="1"/>
  <c r="BR73" i="1" s="1"/>
  <c r="CF234" i="1"/>
  <c r="CH233" i="1"/>
  <c r="CH234" i="1" s="1"/>
  <c r="AF185" i="1"/>
  <c r="AH184" i="1"/>
  <c r="AH185" i="1" s="1"/>
  <c r="L192" i="1"/>
  <c r="N191" i="1"/>
  <c r="N192" i="1" s="1"/>
  <c r="CF17" i="1"/>
  <c r="CH16" i="1"/>
  <c r="CH17" i="1" s="1"/>
  <c r="AP240" i="1"/>
  <c r="AP241" i="1" s="1"/>
  <c r="AN241" i="1"/>
  <c r="BX31" i="1"/>
  <c r="BZ30" i="1"/>
  <c r="BZ31" i="1" s="1"/>
  <c r="BX59" i="1"/>
  <c r="BZ58" i="1"/>
  <c r="BZ59" i="1" s="1"/>
  <c r="N16" i="1"/>
  <c r="N17" i="1" s="1"/>
  <c r="L17" i="1"/>
  <c r="BX150" i="1"/>
  <c r="BZ149" i="1"/>
  <c r="BZ150" i="1" s="1"/>
  <c r="N233" i="1"/>
  <c r="N234" i="1" s="1"/>
  <c r="L234" i="1"/>
  <c r="AL191" i="1"/>
  <c r="AL192" i="1" s="1"/>
  <c r="AJ192" i="1"/>
  <c r="N79" i="1"/>
  <c r="N80" i="1" s="1"/>
  <c r="L80" i="1"/>
  <c r="AV45" i="1"/>
  <c r="AX44" i="1"/>
  <c r="AX45" i="1" s="1"/>
  <c r="AR94" i="1"/>
  <c r="AT93" i="1"/>
  <c r="AT94" i="1" s="1"/>
  <c r="BF16" i="1"/>
  <c r="BF17" i="1" s="1"/>
  <c r="BD17" i="1"/>
  <c r="BL24" i="1"/>
  <c r="BN23" i="1"/>
  <c r="BN24" i="1" s="1"/>
  <c r="AF38" i="1"/>
  <c r="AH37" i="1"/>
  <c r="AH38" i="1" s="1"/>
  <c r="BL213" i="1"/>
  <c r="BN212" i="1"/>
  <c r="BN213" i="1" s="1"/>
  <c r="BH66" i="1"/>
  <c r="BJ65" i="1"/>
  <c r="BJ66" i="1" s="1"/>
  <c r="BR107" i="1"/>
  <c r="BR108" i="1" s="1"/>
  <c r="BP108" i="1"/>
  <c r="BH59" i="1"/>
  <c r="BJ58" i="1"/>
  <c r="BJ59" i="1" s="1"/>
  <c r="AJ178" i="1"/>
  <c r="AL177" i="1"/>
  <c r="AL178" i="1" s="1"/>
  <c r="BT38" i="1"/>
  <c r="BV37" i="1"/>
  <c r="BV38" i="1" s="1"/>
  <c r="BX66" i="1"/>
  <c r="BZ65" i="1"/>
  <c r="BZ66" i="1" s="1"/>
  <c r="BX164" i="1"/>
  <c r="BZ163" i="1"/>
  <c r="BZ164" i="1" s="1"/>
  <c r="R114" i="1"/>
  <c r="R115" i="1" s="1"/>
  <c r="P115" i="1"/>
  <c r="L108" i="1"/>
  <c r="N107" i="1"/>
  <c r="N108" i="1" s="1"/>
  <c r="X136" i="1"/>
  <c r="Z135" i="1"/>
  <c r="Z136" i="1" s="1"/>
  <c r="P234" i="1"/>
  <c r="R233" i="1"/>
  <c r="R234" i="1" s="1"/>
  <c r="BN142" i="1"/>
  <c r="BN143" i="1" s="1"/>
  <c r="BL143" i="1"/>
  <c r="CF199" i="1"/>
  <c r="CH198" i="1"/>
  <c r="CH199" i="1" s="1"/>
  <c r="BV156" i="1"/>
  <c r="BV157" i="1" s="1"/>
  <c r="BT157" i="1"/>
  <c r="BR79" i="1"/>
  <c r="BR80" i="1" s="1"/>
  <c r="BP80" i="1"/>
  <c r="AV80" i="1"/>
  <c r="AX79" i="1"/>
  <c r="AX80" i="1" s="1"/>
  <c r="AF241" i="1"/>
  <c r="AH240" i="1"/>
  <c r="AH241" i="1" s="1"/>
  <c r="CH142" i="1"/>
  <c r="CH143" i="1" s="1"/>
  <c r="CF143" i="1"/>
  <c r="BD241" i="1"/>
  <c r="BF240" i="1"/>
  <c r="BF241" i="1" s="1"/>
  <c r="AJ87" i="1"/>
  <c r="AL86" i="1"/>
  <c r="AL87" i="1" s="1"/>
  <c r="H52" i="1"/>
  <c r="J51" i="1"/>
  <c r="J52" i="1" s="1"/>
  <c r="AB38" i="1"/>
  <c r="AD37" i="1"/>
  <c r="AD38" i="1" s="1"/>
  <c r="BL129" i="1"/>
  <c r="BN128" i="1"/>
  <c r="BN129" i="1" s="1"/>
  <c r="AJ122" i="1"/>
  <c r="AL121" i="1"/>
  <c r="AL122" i="1" s="1"/>
  <c r="J114" i="1"/>
  <c r="J115" i="1" s="1"/>
  <c r="H115" i="1"/>
  <c r="CB52" i="1"/>
  <c r="CD51" i="1"/>
  <c r="CD52" i="1" s="1"/>
  <c r="BD122" i="1"/>
  <c r="BF121" i="1"/>
  <c r="BF122" i="1" s="1"/>
  <c r="H150" i="1"/>
  <c r="J149" i="1"/>
  <c r="J150" i="1" s="1"/>
  <c r="AR59" i="1"/>
  <c r="AT58" i="1"/>
  <c r="AT59" i="1" s="1"/>
  <c r="X31" i="1"/>
  <c r="Z30" i="1"/>
  <c r="Z31" i="1" s="1"/>
  <c r="BZ184" i="1"/>
  <c r="BZ185" i="1" s="1"/>
  <c r="BX185" i="1"/>
  <c r="AP191" i="1"/>
  <c r="AP192" i="1" s="1"/>
  <c r="AN192" i="1"/>
  <c r="AF24" i="1"/>
  <c r="AH23" i="1"/>
  <c r="AH24" i="1" s="1"/>
  <c r="BD199" i="1"/>
  <c r="BF198" i="1"/>
  <c r="BF199" i="1" s="1"/>
  <c r="BX38" i="1"/>
  <c r="BZ37" i="1"/>
  <c r="BZ38" i="1" s="1"/>
  <c r="BD94" i="1"/>
  <c r="BF93" i="1"/>
  <c r="BF94" i="1" s="1"/>
  <c r="BL199" i="1"/>
  <c r="BN198" i="1"/>
  <c r="BN199" i="1" s="1"/>
  <c r="AV157" i="1"/>
  <c r="AX156" i="1"/>
  <c r="AX157" i="1" s="1"/>
  <c r="BX101" i="1"/>
  <c r="BZ100" i="1"/>
  <c r="BZ101" i="1" s="1"/>
  <c r="AJ241" i="1"/>
  <c r="AL240" i="1"/>
  <c r="AL241" i="1" s="1"/>
  <c r="CB143" i="1"/>
  <c r="CD142" i="1"/>
  <c r="CD143" i="1" s="1"/>
  <c r="BZ72" i="1"/>
  <c r="BZ73" i="1" s="1"/>
  <c r="BX73" i="1"/>
  <c r="AJ101" i="1"/>
  <c r="AL100" i="1"/>
  <c r="AL101" i="1" s="1"/>
  <c r="AJ24" i="1"/>
  <c r="AL23" i="1"/>
  <c r="AL24" i="1" s="1"/>
  <c r="Z233" i="1"/>
  <c r="Z234" i="1" s="1"/>
  <c r="X234" i="1"/>
  <c r="AL16" i="1"/>
  <c r="AL17" i="1" s="1"/>
  <c r="AJ17" i="1"/>
  <c r="R65" i="1"/>
  <c r="R66" i="1" s="1"/>
  <c r="P66" i="1"/>
  <c r="AH226" i="1"/>
  <c r="AH227" i="1" s="1"/>
  <c r="AF227" i="1"/>
  <c r="CB38" i="1"/>
  <c r="CD37" i="1"/>
  <c r="CD38" i="1" s="1"/>
  <c r="R86" i="1"/>
  <c r="R87" i="1" s="1"/>
  <c r="P87" i="1"/>
  <c r="X129" i="1"/>
  <c r="Z128" i="1"/>
  <c r="Z129" i="1" s="1"/>
  <c r="N93" i="1"/>
  <c r="N94" i="1" s="1"/>
  <c r="L94" i="1"/>
  <c r="CF227" i="1"/>
  <c r="CH226" i="1"/>
  <c r="CH227" i="1" s="1"/>
  <c r="BL234" i="1"/>
  <c r="BN233" i="1"/>
  <c r="BN234" i="1" s="1"/>
  <c r="AN73" i="1"/>
  <c r="AP72" i="1"/>
  <c r="AP73" i="1" s="1"/>
  <c r="CF248" i="1"/>
  <c r="CH247" i="1"/>
  <c r="CH248" i="1" s="1"/>
  <c r="AV178" i="1"/>
  <c r="AX177" i="1"/>
  <c r="AX178" i="1" s="1"/>
  <c r="BZ142" i="1"/>
  <c r="BZ143" i="1" s="1"/>
  <c r="BX143" i="1"/>
  <c r="R198" i="1"/>
  <c r="R199" i="1" s="1"/>
  <c r="P199" i="1"/>
  <c r="AF59" i="1"/>
  <c r="AH58" i="1"/>
  <c r="AH59" i="1" s="1"/>
  <c r="AP107" i="1"/>
  <c r="AP108" i="1" s="1"/>
  <c r="AN108" i="1"/>
  <c r="AP30" i="1"/>
  <c r="AP31" i="1" s="1"/>
  <c r="AN31" i="1"/>
  <c r="AV122" i="1"/>
  <c r="AX121" i="1"/>
  <c r="AX122" i="1" s="1"/>
  <c r="AJ185" i="1"/>
  <c r="AL184" i="1"/>
  <c r="AL185" i="1" s="1"/>
  <c r="AJ150" i="1"/>
  <c r="AL149" i="1"/>
  <c r="AL150" i="1" s="1"/>
  <c r="N212" i="1"/>
  <c r="N213" i="1" s="1"/>
  <c r="L213" i="1"/>
  <c r="P213" i="1"/>
  <c r="R212" i="1"/>
  <c r="R213" i="1" s="1"/>
  <c r="L101" i="1"/>
  <c r="N100" i="1"/>
  <c r="N101" i="1" s="1"/>
  <c r="Z212" i="1"/>
  <c r="Z213" i="1" s="1"/>
  <c r="X213" i="1"/>
  <c r="H101" i="1"/>
  <c r="J100" i="1"/>
  <c r="J101" i="1" s="1"/>
  <c r="BL136" i="1"/>
  <c r="BN135" i="1"/>
  <c r="BN136" i="1" s="1"/>
  <c r="L206" i="1"/>
  <c r="N205" i="1"/>
  <c r="N206" i="1" s="1"/>
  <c r="BD220" i="1"/>
  <c r="BF219" i="1"/>
  <c r="BF220" i="1" s="1"/>
  <c r="BN86" i="1"/>
  <c r="BN87" i="1" s="1"/>
  <c r="BL87" i="1"/>
  <c r="P24" i="1"/>
  <c r="R23" i="1"/>
  <c r="R24" i="1" s="1"/>
  <c r="AJ45" i="1"/>
  <c r="AL44" i="1"/>
  <c r="AL45" i="1" s="1"/>
  <c r="AH149" i="1"/>
  <c r="AH150" i="1" s="1"/>
  <c r="AF150" i="1"/>
  <c r="X45" i="1"/>
  <c r="Z44" i="1"/>
  <c r="Z45" i="1" s="1"/>
  <c r="Z65" i="1"/>
  <c r="Z66" i="1" s="1"/>
  <c r="X66" i="1"/>
  <c r="AT226" i="1"/>
  <c r="AT227" i="1" s="1"/>
  <c r="AR227" i="1"/>
  <c r="BF65" i="1"/>
  <c r="BF66" i="1" s="1"/>
  <c r="BD66" i="1"/>
  <c r="R72" i="1"/>
  <c r="R73" i="1" s="1"/>
  <c r="P73" i="1"/>
  <c r="AF45" i="1"/>
  <c r="AH44" i="1"/>
  <c r="AH45" i="1" s="1"/>
  <c r="BT129" i="1"/>
  <c r="BV128" i="1"/>
  <c r="BV129" i="1" s="1"/>
  <c r="L66" i="1"/>
  <c r="N65" i="1"/>
  <c r="N66" i="1" s="1"/>
  <c r="BP101" i="1"/>
  <c r="BR100" i="1"/>
  <c r="BR101" i="1" s="1"/>
  <c r="X24" i="1"/>
  <c r="Z23" i="1"/>
  <c r="Z24" i="1" s="1"/>
  <c r="AH93" i="1"/>
  <c r="AH94" i="1" s="1"/>
  <c r="AF94" i="1"/>
  <c r="AH247" i="1"/>
  <c r="AH248" i="1" s="1"/>
  <c r="AF248" i="1"/>
  <c r="CD16" i="1"/>
  <c r="CD17" i="1" s="1"/>
  <c r="CB17" i="1"/>
  <c r="CB94" i="1"/>
  <c r="CD93" i="1"/>
  <c r="CD94" i="1" s="1"/>
  <c r="AJ234" i="1"/>
  <c r="AL233" i="1"/>
  <c r="AL234" i="1" s="1"/>
  <c r="AP163" i="1"/>
  <c r="AP164" i="1" s="1"/>
  <c r="AN164" i="1"/>
  <c r="AP142" i="1"/>
  <c r="AP143" i="1" s="1"/>
  <c r="AN143" i="1"/>
  <c r="AZ101" i="1"/>
  <c r="BB100" i="1"/>
  <c r="BB101" i="1" s="1"/>
  <c r="AN66" i="1"/>
  <c r="AP65" i="1"/>
  <c r="AP66" i="1" s="1"/>
  <c r="BB226" i="1"/>
  <c r="BB227" i="1" s="1"/>
  <c r="AZ227" i="1"/>
  <c r="AV66" i="1"/>
  <c r="AX65" i="1"/>
  <c r="AX66" i="1" s="1"/>
  <c r="BJ198" i="1"/>
  <c r="BJ199" i="1" s="1"/>
  <c r="BH199" i="1"/>
  <c r="H38" i="1"/>
  <c r="J37" i="1"/>
  <c r="J38" i="1" s="1"/>
  <c r="Z142" i="1"/>
  <c r="Z143" i="1" s="1"/>
  <c r="X143" i="1"/>
  <c r="BP122" i="1"/>
  <c r="BR121" i="1"/>
  <c r="BR122" i="1" s="1"/>
  <c r="BX192" i="1"/>
  <c r="BZ191" i="1"/>
  <c r="BZ192" i="1" s="1"/>
  <c r="BD150" i="1"/>
  <c r="BF149" i="1"/>
  <c r="BF150" i="1" s="1"/>
  <c r="BH241" i="1"/>
  <c r="BJ240" i="1"/>
  <c r="BJ241" i="1" s="1"/>
  <c r="AD226" i="1"/>
  <c r="AD227" i="1" s="1"/>
  <c r="AB227" i="1"/>
  <c r="BP178" i="1"/>
  <c r="BR177" i="1"/>
  <c r="BR178" i="1" s="1"/>
  <c r="CB129" i="1"/>
  <c r="CD128" i="1"/>
  <c r="CD129" i="1" s="1"/>
  <c r="BJ156" i="1"/>
  <c r="BJ157" i="1" s="1"/>
  <c r="BH157" i="1"/>
  <c r="P122" i="1"/>
  <c r="R121" i="1"/>
  <c r="R122" i="1" s="1"/>
  <c r="BJ142" i="1"/>
  <c r="BJ143" i="1" s="1"/>
  <c r="BH143" i="1"/>
  <c r="BP24" i="1"/>
  <c r="BR23" i="1"/>
  <c r="BR24" i="1" s="1"/>
  <c r="H17" i="1"/>
  <c r="B10" i="1"/>
  <c r="A10" i="1"/>
  <c r="J16" i="1"/>
  <c r="J17" i="1" s="1"/>
  <c r="C10" i="1"/>
  <c r="AH121" i="1"/>
  <c r="AH122" i="1" s="1"/>
  <c r="AF122" i="1"/>
  <c r="N184" i="1"/>
  <c r="N185" i="1" s="1"/>
  <c r="L185" i="1"/>
  <c r="BP220" i="1"/>
  <c r="BR219" i="1"/>
  <c r="BR220" i="1" s="1"/>
  <c r="AT156" i="1"/>
  <c r="AT157" i="1" s="1"/>
  <c r="AR157" i="1"/>
  <c r="AR80" i="1"/>
  <c r="AT79" i="1"/>
  <c r="AT80" i="1" s="1"/>
  <c r="AL163" i="1"/>
  <c r="AL164" i="1" s="1"/>
  <c r="AJ164" i="1"/>
  <c r="AR31" i="1"/>
  <c r="AT30" i="1"/>
  <c r="AT31" i="1" s="1"/>
  <c r="AJ66" i="1"/>
  <c r="AL65" i="1"/>
  <c r="AL66" i="1" s="1"/>
  <c r="BN93" i="1"/>
  <c r="BN94" i="1" s="1"/>
  <c r="BL94" i="1"/>
  <c r="BF163" i="1"/>
  <c r="BF164" i="1" s="1"/>
  <c r="BD164" i="1"/>
  <c r="Z247" i="1"/>
  <c r="Z248" i="1" s="1"/>
  <c r="X248" i="1"/>
  <c r="AJ94" i="1"/>
  <c r="AL93" i="1"/>
  <c r="AL94" i="1" s="1"/>
  <c r="N128" i="1"/>
  <c r="N129" i="1" s="1"/>
  <c r="L129" i="1"/>
  <c r="R226" i="1"/>
  <c r="R227" i="1" s="1"/>
  <c r="P227" i="1"/>
  <c r="BT73" i="1"/>
  <c r="BV72" i="1"/>
  <c r="BV73" i="1" s="1"/>
  <c r="CF94" i="1"/>
  <c r="CH93" i="1"/>
  <c r="CH94" i="1" s="1"/>
  <c r="AT233" i="1"/>
  <c r="AT234" i="1" s="1"/>
  <c r="AR234" i="1"/>
  <c r="H59" i="1"/>
  <c r="J58" i="1"/>
  <c r="J59" i="1" s="1"/>
  <c r="AF129" i="1"/>
  <c r="AH128" i="1"/>
  <c r="AH129" i="1" s="1"/>
  <c r="BL241" i="1"/>
  <c r="BN240" i="1"/>
  <c r="BN241" i="1" s="1"/>
  <c r="AZ115" i="1"/>
  <c r="BB114" i="1"/>
  <c r="BB115" i="1" s="1"/>
  <c r="BT150" i="1"/>
  <c r="BV149" i="1"/>
  <c r="BV150" i="1" s="1"/>
  <c r="X17" i="1"/>
  <c r="Z16" i="1"/>
  <c r="Z17" i="1" s="1"/>
  <c r="N142" i="1"/>
  <c r="N143" i="1" s="1"/>
  <c r="L143" i="1"/>
  <c r="X101" i="1"/>
  <c r="Z100" i="1"/>
  <c r="Z101" i="1" s="1"/>
  <c r="BX87" i="1"/>
  <c r="BZ86" i="1"/>
  <c r="BZ87" i="1" s="1"/>
  <c r="CF206" i="1"/>
  <c r="CH205" i="1"/>
  <c r="CH206" i="1" s="1"/>
  <c r="AL219" i="1"/>
  <c r="AL220" i="1" s="1"/>
  <c r="AJ220" i="1"/>
  <c r="BJ191" i="1"/>
  <c r="BJ192" i="1" s="1"/>
  <c r="BH192" i="1"/>
  <c r="BX220" i="1"/>
  <c r="BZ219" i="1"/>
  <c r="BZ220" i="1" s="1"/>
  <c r="BX17" i="1"/>
  <c r="BZ16" i="1"/>
  <c r="BZ17" i="1" s="1"/>
  <c r="BB142" i="1"/>
  <c r="BB143" i="1" s="1"/>
  <c r="AZ143" i="1"/>
  <c r="CB248" i="1"/>
  <c r="CD247" i="1"/>
  <c r="CD248" i="1" s="1"/>
  <c r="L136" i="1"/>
  <c r="N135" i="1"/>
  <c r="N136" i="1" s="1"/>
  <c r="AN115" i="1"/>
  <c r="AP114" i="1"/>
  <c r="AP115" i="1" s="1"/>
  <c r="P108" i="1"/>
  <c r="R107" i="1"/>
  <c r="R108" i="1" s="1"/>
  <c r="BP52" i="1"/>
  <c r="BR51" i="1"/>
  <c r="BR52" i="1" s="1"/>
  <c r="BF128" i="1"/>
  <c r="BF129" i="1" s="1"/>
  <c r="BD129" i="1"/>
  <c r="H206" i="1"/>
  <c r="J205" i="1"/>
  <c r="J206" i="1" s="1"/>
  <c r="AF192" i="1"/>
  <c r="AH191" i="1"/>
  <c r="AH192" i="1" s="1"/>
  <c r="BF233" i="1"/>
  <c r="BF234" i="1" s="1"/>
  <c r="BD234" i="1"/>
  <c r="CB59" i="1"/>
  <c r="CD58" i="1"/>
  <c r="CD59" i="1" s="1"/>
  <c r="BX94" i="1"/>
  <c r="BZ93" i="1"/>
  <c r="BZ94" i="1" s="1"/>
  <c r="P38" i="1"/>
  <c r="R37" i="1"/>
  <c r="R38" i="1" s="1"/>
  <c r="N226" i="1"/>
  <c r="N227" i="1" s="1"/>
  <c r="L227" i="1"/>
  <c r="BT248" i="1"/>
  <c r="BV247" i="1"/>
  <c r="BV248" i="1" s="1"/>
  <c r="H108" i="1"/>
  <c r="J107" i="1"/>
  <c r="J108" i="1" s="1"/>
  <c r="BP87" i="1"/>
  <c r="BR86" i="1"/>
  <c r="BR87" i="1" s="1"/>
  <c r="CB24" i="1"/>
  <c r="CD23" i="1"/>
  <c r="CD24" i="1" s="1"/>
  <c r="AX58" i="1"/>
  <c r="AX59" i="1" s="1"/>
  <c r="AV59" i="1"/>
  <c r="AZ129" i="1"/>
  <c r="BB128" i="1"/>
  <c r="BB129" i="1" s="1"/>
  <c r="AT135" i="1"/>
  <c r="AT136" i="1" s="1"/>
  <c r="AR136" i="1"/>
  <c r="Z121" i="1"/>
  <c r="Z122" i="1" s="1"/>
  <c r="X122" i="1"/>
  <c r="AD51" i="1"/>
  <c r="AD52" i="1" s="1"/>
  <c r="AB52" i="1"/>
  <c r="AV234" i="1"/>
  <c r="AX233" i="1"/>
  <c r="AX234" i="1" s="1"/>
  <c r="X94" i="1"/>
  <c r="Z93" i="1"/>
  <c r="Z94" i="1" s="1"/>
  <c r="AX114" i="1"/>
  <c r="AX115" i="1" s="1"/>
  <c r="AV115" i="1"/>
  <c r="BP150" i="1"/>
  <c r="BR149" i="1"/>
  <c r="BR150" i="1" s="1"/>
  <c r="CH191" i="1"/>
  <c r="CH192" i="1" s="1"/>
  <c r="CF192" i="1"/>
  <c r="AN52" i="1"/>
  <c r="AP51" i="1"/>
  <c r="AP52" i="1" s="1"/>
  <c r="BL178" i="1"/>
  <c r="BN177" i="1"/>
  <c r="BN178" i="1" s="1"/>
  <c r="X157" i="1"/>
  <c r="Z156" i="1"/>
  <c r="Z157" i="1" s="1"/>
  <c r="AV129" i="1"/>
  <c r="AX128" i="1"/>
  <c r="AX129" i="1" s="1"/>
  <c r="BP31" i="1"/>
  <c r="BR30" i="1"/>
  <c r="BR31" i="1" s="1"/>
  <c r="J191" i="1"/>
  <c r="J192" i="1" s="1"/>
  <c r="H192" i="1"/>
  <c r="AD100" i="1"/>
  <c r="AD101" i="1" s="1"/>
  <c r="AB101" i="1"/>
  <c r="AN171" i="1"/>
  <c r="AP170" i="1"/>
  <c r="AP171" i="1" s="1"/>
  <c r="BF23" i="1"/>
  <c r="BF24" i="1" s="1"/>
  <c r="BD24" i="1"/>
  <c r="AR45" i="1"/>
  <c r="AT44" i="1"/>
  <c r="AT45" i="1" s="1"/>
  <c r="BT136" i="1"/>
  <c r="BV135" i="1"/>
  <c r="BV136" i="1" s="1"/>
  <c r="AP156" i="1"/>
  <c r="AP157" i="1" s="1"/>
  <c r="AN157" i="1"/>
  <c r="AB31" i="1"/>
  <c r="AD30" i="1"/>
  <c r="AD31" i="1" s="1"/>
  <c r="BV16" i="1"/>
  <c r="BV17" i="1" s="1"/>
  <c r="BT17" i="1"/>
  <c r="N170" i="1"/>
  <c r="N171" i="1" s="1"/>
  <c r="L171" i="1"/>
  <c r="BX241" i="1"/>
  <c r="BZ240" i="1"/>
  <c r="BZ241" i="1" s="1"/>
  <c r="P143" i="1"/>
  <c r="R142" i="1"/>
  <c r="R143" i="1" s="1"/>
  <c r="BH45" i="1"/>
  <c r="BJ44" i="1"/>
  <c r="BJ45" i="1" s="1"/>
  <c r="BB149" i="1"/>
  <c r="BB150" i="1" s="1"/>
  <c r="AZ150" i="1"/>
  <c r="AL58" i="1"/>
  <c r="AL59" i="1" s="1"/>
  <c r="AJ59" i="1"/>
  <c r="L220" i="1"/>
  <c r="N219" i="1"/>
  <c r="N220" i="1" s="1"/>
  <c r="CF73" i="1"/>
  <c r="CH72" i="1"/>
  <c r="CH73" i="1" s="1"/>
  <c r="BR212" i="1"/>
  <c r="BR213" i="1" s="1"/>
  <c r="BP213" i="1"/>
  <c r="BT80" i="1"/>
  <c r="BV79" i="1"/>
  <c r="BV80" i="1" s="1"/>
  <c r="AF31" i="1"/>
  <c r="AH30" i="1"/>
  <c r="AH31" i="1" s="1"/>
  <c r="AZ17" i="1"/>
  <c r="BB16" i="1"/>
  <c r="BB17" i="1" s="1"/>
  <c r="AP23" i="1"/>
  <c r="AP24" i="1" s="1"/>
  <c r="AN24" i="1"/>
  <c r="N177" i="1"/>
  <c r="N178" i="1" s="1"/>
  <c r="L178" i="1"/>
  <c r="AB122" i="1"/>
  <c r="AD121" i="1"/>
  <c r="AD122" i="1" s="1"/>
  <c r="R170" i="1"/>
  <c r="R171" i="1" s="1"/>
  <c r="P171" i="1"/>
  <c r="AD184" i="1"/>
  <c r="AD185" i="1" s="1"/>
  <c r="AB185" i="1"/>
  <c r="AT23" i="1"/>
  <c r="AT24" i="1" s="1"/>
  <c r="AR24" i="1"/>
  <c r="BP136" i="1"/>
  <c r="BR135" i="1"/>
  <c r="BR136" i="1" s="1"/>
  <c r="BH94" i="1"/>
  <c r="BJ93" i="1"/>
  <c r="BJ94" i="1" s="1"/>
  <c r="BN44" i="1"/>
  <c r="BN45" i="1" s="1"/>
  <c r="BL45" i="1"/>
  <c r="L122" i="1"/>
  <c r="N121" i="1"/>
  <c r="N122" i="1" s="1"/>
  <c r="BX24" i="1"/>
  <c r="BZ23" i="1"/>
  <c r="BZ24" i="1" s="1"/>
  <c r="P52" i="1"/>
  <c r="R51" i="1"/>
  <c r="R52" i="1" s="1"/>
  <c r="CF164" i="1"/>
  <c r="CH163" i="1"/>
  <c r="CH164" i="1" s="1"/>
  <c r="AZ108" i="1"/>
  <c r="BB107" i="1"/>
  <c r="BB108" i="1" s="1"/>
  <c r="AZ199" i="1"/>
  <c r="BB198" i="1"/>
  <c r="BB199" i="1" s="1"/>
  <c r="Z219" i="1"/>
  <c r="Z220" i="1" s="1"/>
  <c r="X220" i="1"/>
  <c r="AD72" i="1"/>
  <c r="AD73" i="1" s="1"/>
  <c r="AB73" i="1"/>
  <c r="BX115" i="1"/>
  <c r="BZ114" i="1"/>
  <c r="BZ115" i="1" s="1"/>
  <c r="BF30" i="1"/>
  <c r="BF31" i="1" s="1"/>
  <c r="BD31" i="1"/>
  <c r="BD101" i="1"/>
  <c r="BF100" i="1"/>
  <c r="BF101" i="1" s="1"/>
  <c r="J233" i="1"/>
  <c r="J234" i="1" s="1"/>
  <c r="H234" i="1"/>
  <c r="AJ52" i="1"/>
  <c r="AL51" i="1"/>
  <c r="AL52" i="1" s="1"/>
  <c r="Z240" i="1"/>
  <c r="Z241" i="1" s="1"/>
  <c r="X241" i="1"/>
  <c r="BL66" i="1"/>
  <c r="BN65" i="1"/>
  <c r="BN66" i="1" s="1"/>
  <c r="AD114" i="1"/>
  <c r="AD115" i="1" s="1"/>
  <c r="AB115" i="1"/>
  <c r="P31" i="1"/>
  <c r="R30" i="1"/>
  <c r="R31" i="1" s="1"/>
  <c r="AJ115" i="1"/>
  <c r="AL114" i="1"/>
  <c r="AL115" i="1" s="1"/>
  <c r="CB234" i="1"/>
  <c r="CD233" i="1"/>
  <c r="CD234" i="1" s="1"/>
  <c r="AZ87" i="1"/>
  <c r="BB86" i="1"/>
  <c r="BB87" i="1" s="1"/>
  <c r="AN45" i="1"/>
  <c r="AP44" i="1"/>
  <c r="AP45" i="1" s="1"/>
  <c r="BT206" i="1"/>
  <c r="BV205" i="1"/>
  <c r="BV206" i="1" s="1"/>
  <c r="BX80" i="1"/>
  <c r="BZ79" i="1"/>
  <c r="BZ80" i="1" s="1"/>
  <c r="AP212" i="1"/>
  <c r="AP213" i="1" s="1"/>
  <c r="AN213" i="1"/>
  <c r="J184" i="1"/>
  <c r="J185" i="1" s="1"/>
  <c r="H185" i="1"/>
  <c r="P157" i="1"/>
  <c r="R156" i="1"/>
  <c r="R157" i="1" s="1"/>
  <c r="BV114" i="1"/>
  <c r="BV115" i="1" s="1"/>
  <c r="BT115" i="1"/>
  <c r="BX129" i="1"/>
  <c r="BZ128" i="1"/>
  <c r="BZ129" i="1" s="1"/>
  <c r="AH219" i="1"/>
  <c r="AH220" i="1" s="1"/>
  <c r="AF220" i="1"/>
  <c r="AB80" i="1"/>
  <c r="AD79" i="1"/>
  <c r="AD80" i="1" s="1"/>
  <c r="CD212" i="1"/>
  <c r="CD213" i="1" s="1"/>
  <c r="CB213" i="1"/>
  <c r="BZ170" i="1"/>
  <c r="BZ171" i="1" s="1"/>
  <c r="BX171" i="1"/>
  <c r="AZ31" i="1"/>
  <c r="BB30" i="1"/>
  <c r="BB31" i="1" s="1"/>
  <c r="BJ135" i="1"/>
  <c r="BJ136" i="1" s="1"/>
  <c r="BH136" i="1"/>
  <c r="BZ212" i="1"/>
  <c r="BZ213" i="1" s="1"/>
  <c r="BX213" i="1"/>
  <c r="CD114" i="1"/>
  <c r="CD115" i="1" s="1"/>
  <c r="CB115" i="1"/>
  <c r="AR66" i="1"/>
  <c r="AT65" i="1"/>
  <c r="AT66" i="1" s="1"/>
  <c r="AT205" i="1"/>
  <c r="AT206" i="1" s="1"/>
  <c r="AR206" i="1"/>
  <c r="BF177" i="1"/>
  <c r="BF178" i="1" s="1"/>
  <c r="BD178" i="1"/>
  <c r="CF38" i="1"/>
  <c r="CH37" i="1"/>
  <c r="CH38" i="1" s="1"/>
  <c r="J170" i="1"/>
  <c r="J171" i="1" s="1"/>
  <c r="H171" i="1"/>
  <c r="CD65" i="1"/>
  <c r="CD66" i="1" s="1"/>
  <c r="CB66" i="1"/>
  <c r="BD38" i="1"/>
  <c r="BF37" i="1"/>
  <c r="BF38" i="1" s="1"/>
  <c r="R191" i="1"/>
  <c r="R192" i="1" s="1"/>
  <c r="P192" i="1"/>
  <c r="R135" i="1"/>
  <c r="R136" i="1" s="1"/>
  <c r="P136" i="1"/>
  <c r="CF185" i="1"/>
  <c r="CH184" i="1"/>
  <c r="CH185" i="1" s="1"/>
  <c r="BN114" i="1"/>
  <c r="BN115" i="1" s="1"/>
  <c r="BL115" i="1"/>
  <c r="AF101" i="1"/>
  <c r="AH100" i="1"/>
  <c r="AH101" i="1" s="1"/>
  <c r="BT178" i="1"/>
  <c r="BV177" i="1"/>
  <c r="BV178" i="1" s="1"/>
  <c r="BB65" i="1"/>
  <c r="BB66" i="1" s="1"/>
  <c r="AZ66" i="1"/>
  <c r="AF171" i="1"/>
  <c r="AH170" i="1"/>
  <c r="AH171" i="1" s="1"/>
  <c r="BT213" i="1"/>
  <c r="BV212" i="1"/>
  <c r="BV213" i="1" s="1"/>
  <c r="Z79" i="1"/>
  <c r="Z80" i="1" s="1"/>
  <c r="X80" i="1"/>
  <c r="CH240" i="1"/>
  <c r="CH241" i="1" s="1"/>
  <c r="CF241" i="1"/>
  <c r="CD72" i="1"/>
  <c r="CD73" i="1" s="1"/>
  <c r="CB73" i="1"/>
  <c r="AF157" i="1"/>
  <c r="AH156" i="1"/>
  <c r="AH157" i="1" s="1"/>
  <c r="AN206" i="1"/>
  <c r="AP205" i="1"/>
  <c r="AP206" i="1" s="1"/>
  <c r="BX52" i="1"/>
  <c r="BZ51" i="1"/>
  <c r="BZ52" i="1" s="1"/>
  <c r="BH185" i="1"/>
  <c r="BJ184" i="1"/>
  <c r="BJ185" i="1" s="1"/>
  <c r="AB171" i="1"/>
  <c r="AD170" i="1"/>
  <c r="AD171" i="1" s="1"/>
  <c r="BP199" i="1"/>
  <c r="BR198" i="1"/>
  <c r="BR199" i="1" s="1"/>
  <c r="CF108" i="1"/>
  <c r="CH107" i="1"/>
  <c r="CH108" i="1" s="1"/>
  <c r="J226" i="1"/>
  <c r="J227" i="1" s="1"/>
  <c r="H227" i="1"/>
  <c r="BH73" i="1"/>
  <c r="BJ72" i="1"/>
  <c r="BJ73" i="1" s="1"/>
  <c r="R184" i="1"/>
  <c r="R185" i="1" s="1"/>
  <c r="P185" i="1"/>
  <c r="BT94" i="1"/>
  <c r="BV93" i="1"/>
  <c r="BV94" i="1" s="1"/>
  <c r="AZ157" i="1"/>
  <c r="BB156" i="1"/>
  <c r="BB157" i="1" s="1"/>
  <c r="CB206" i="1"/>
  <c r="CD205" i="1"/>
  <c r="CD206" i="1" s="1"/>
  <c r="AZ248" i="1"/>
  <c r="BB247" i="1"/>
  <c r="BB248" i="1" s="1"/>
  <c r="BP17" i="1"/>
  <c r="BR16" i="1"/>
  <c r="BR17" i="1" s="1"/>
  <c r="AR241" i="1"/>
  <c r="AT240" i="1"/>
  <c r="AT241" i="1" s="1"/>
  <c r="CF171" i="1"/>
  <c r="CH170" i="1"/>
  <c r="CH171" i="1" s="1"/>
  <c r="AT198" i="1"/>
  <c r="AT199" i="1" s="1"/>
  <c r="AR199" i="1"/>
  <c r="AZ122" i="1"/>
  <c r="BB121" i="1"/>
  <c r="BB122" i="1" s="1"/>
  <c r="AN150" i="1"/>
  <c r="AP149" i="1"/>
  <c r="AP150" i="1" s="1"/>
  <c r="BT122" i="1"/>
  <c r="BV121" i="1"/>
  <c r="BV122" i="1" s="1"/>
  <c r="AT16" i="1"/>
  <c r="AT17" i="1" s="1"/>
  <c r="AR17" i="1"/>
  <c r="X192" i="1"/>
  <c r="Z191" i="1"/>
  <c r="Z192" i="1" s="1"/>
  <c r="AZ94" i="1"/>
  <c r="BB93" i="1"/>
  <c r="BB94" i="1" s="1"/>
  <c r="AN248" i="1"/>
  <c r="AP247" i="1"/>
  <c r="AP248" i="1" s="1"/>
  <c r="BH24" i="1"/>
  <c r="BJ23" i="1"/>
  <c r="BJ24" i="1" s="1"/>
  <c r="AV101" i="1"/>
  <c r="AX100" i="1"/>
  <c r="AX101" i="1" s="1"/>
  <c r="AR52" i="1"/>
  <c r="AT51" i="1"/>
  <c r="AT52" i="1" s="1"/>
  <c r="BP171" i="1"/>
  <c r="BR170" i="1"/>
  <c r="BR171" i="1" s="1"/>
  <c r="AV164" i="1"/>
  <c r="AX163" i="1"/>
  <c r="AX164" i="1" s="1"/>
  <c r="BN170" i="1"/>
  <c r="BN171" i="1" s="1"/>
  <c r="BL171" i="1"/>
  <c r="BL38" i="1"/>
  <c r="BN37" i="1"/>
  <c r="BN38" i="1" s="1"/>
  <c r="CB31" i="1"/>
  <c r="CD30" i="1"/>
  <c r="CD31" i="1" s="1"/>
  <c r="BT87" i="1"/>
  <c r="BV86" i="1"/>
  <c r="BV87" i="1" s="1"/>
  <c r="N51" i="1"/>
  <c r="N52" i="1" s="1"/>
  <c r="L52" i="1"/>
  <c r="BX108" i="1"/>
  <c r="BZ107" i="1"/>
  <c r="BZ108" i="1" s="1"/>
  <c r="P206" i="1"/>
  <c r="R205" i="1"/>
  <c r="R206" i="1" s="1"/>
  <c r="BP248" i="1"/>
  <c r="BR247" i="1"/>
  <c r="BR248" i="1" s="1"/>
  <c r="BB177" i="1"/>
  <c r="BB178" i="1" s="1"/>
  <c r="AZ178" i="1"/>
  <c r="AD233" i="1"/>
  <c r="AD234" i="1" s="1"/>
  <c r="AB234" i="1"/>
  <c r="BF170" i="1"/>
  <c r="BF171" i="1" s="1"/>
  <c r="BD171" i="1"/>
  <c r="AV17" i="1"/>
  <c r="AX16" i="1"/>
  <c r="AX17" i="1" s="1"/>
  <c r="AB59" i="1"/>
  <c r="AD58" i="1"/>
  <c r="AD59" i="1" s="1"/>
  <c r="AN185" i="1"/>
  <c r="AP184" i="1"/>
  <c r="AP185" i="1" s="1"/>
  <c r="CF80" i="1"/>
  <c r="CH79" i="1"/>
  <c r="CH80" i="1" s="1"/>
  <c r="BP38" i="1"/>
  <c r="BR37" i="1"/>
  <c r="BR38" i="1" s="1"/>
  <c r="AV87" i="1"/>
  <c r="AX86" i="1"/>
  <c r="AX87" i="1" s="1"/>
  <c r="AT107" i="1"/>
  <c r="AT108" i="1" s="1"/>
  <c r="AR108" i="1"/>
  <c r="AB206" i="1"/>
  <c r="AD205" i="1"/>
  <c r="AD206" i="1" s="1"/>
  <c r="BT192" i="1"/>
  <c r="BV191" i="1"/>
  <c r="BV192" i="1" s="1"/>
  <c r="H213" i="1"/>
  <c r="J212" i="1"/>
  <c r="J213" i="1" s="1"/>
  <c r="AT86" i="1"/>
  <c r="AT87" i="1" s="1"/>
  <c r="AR87" i="1"/>
  <c r="BH213" i="1"/>
  <c r="BJ212" i="1"/>
  <c r="BJ213" i="1" s="1"/>
  <c r="AH51" i="1"/>
  <c r="AH52" i="1" s="1"/>
  <c r="AF52" i="1"/>
  <c r="CF101" i="1"/>
  <c r="CH100" i="1"/>
  <c r="CH101" i="1" s="1"/>
  <c r="CF157" i="1"/>
  <c r="CH156" i="1"/>
  <c r="CH157" i="1" s="1"/>
  <c r="AZ206" i="1"/>
  <c r="BB205" i="1"/>
  <c r="BB206" i="1" s="1"/>
  <c r="AX30" i="1"/>
  <c r="AX31" i="1" s="1"/>
  <c r="AV31" i="1"/>
  <c r="L115" i="1"/>
  <c r="N114" i="1"/>
  <c r="N115" i="1" s="1"/>
  <c r="AV143" i="1"/>
  <c r="AX142" i="1"/>
  <c r="AX143" i="1" s="1"/>
  <c r="AX205" i="1"/>
  <c r="AX206" i="1" s="1"/>
  <c r="AV206" i="1"/>
  <c r="BJ163" i="1"/>
  <c r="BJ164" i="1" s="1"/>
  <c r="BH164" i="1"/>
  <c r="AR213" i="1"/>
  <c r="AT212" i="1"/>
  <c r="AT213" i="1" s="1"/>
  <c r="AV213" i="1"/>
  <c r="AX212" i="1"/>
  <c r="AX213" i="1" s="1"/>
  <c r="CB199" i="1"/>
  <c r="CD198" i="1"/>
  <c r="CD199" i="1" s="1"/>
  <c r="AZ171" i="1"/>
  <c r="BB170" i="1"/>
  <c r="BB171" i="1" s="1"/>
  <c r="AJ129" i="1"/>
  <c r="AL128" i="1"/>
  <c r="AL129" i="1" s="1"/>
  <c r="AD191" i="1"/>
  <c r="AD192" i="1" s="1"/>
  <c r="AB192" i="1"/>
  <c r="AD149" i="1"/>
  <c r="AD150" i="1" s="1"/>
  <c r="AB150" i="1"/>
  <c r="H178" i="1"/>
  <c r="J177" i="1"/>
  <c r="J178" i="1" s="1"/>
  <c r="H45" i="1"/>
  <c r="J44" i="1"/>
  <c r="J45" i="1" s="1"/>
  <c r="BP227" i="1"/>
  <c r="BR226" i="1"/>
  <c r="BR227" i="1" s="1"/>
  <c r="J198" i="1"/>
  <c r="J199" i="1" s="1"/>
  <c r="H199" i="1"/>
  <c r="BP129" i="1"/>
  <c r="BR128" i="1"/>
  <c r="BR129" i="1" s="1"/>
  <c r="BZ198" i="1"/>
  <c r="BZ199" i="1" s="1"/>
  <c r="BX199" i="1"/>
  <c r="AR143" i="1"/>
  <c r="AT142" i="1"/>
  <c r="AT143" i="1" s="1"/>
  <c r="X171" i="1"/>
  <c r="Z170" i="1"/>
  <c r="Z171" i="1" s="1"/>
  <c r="BD157" i="1"/>
  <c r="BF156" i="1"/>
  <c r="BF157" i="1" s="1"/>
  <c r="CB122" i="1"/>
  <c r="CD121" i="1"/>
  <c r="CD122" i="1" s="1"/>
  <c r="CF59" i="1"/>
  <c r="CH58" i="1"/>
  <c r="CH59" i="1" s="1"/>
  <c r="AT100" i="1"/>
  <c r="AT101" i="1" s="1"/>
  <c r="AR101" i="1"/>
  <c r="BJ86" i="1"/>
  <c r="BJ87" i="1" s="1"/>
  <c r="BH87" i="1"/>
  <c r="CB150" i="1"/>
  <c r="CD149" i="1"/>
  <c r="CD150" i="1" s="1"/>
  <c r="R100" i="1"/>
  <c r="R101" i="1" s="1"/>
  <c r="P101" i="1"/>
  <c r="L73" i="1"/>
  <c r="N72" i="1"/>
  <c r="N73" i="1" s="1"/>
  <c r="AF108" i="1"/>
  <c r="AH107" i="1"/>
  <c r="AH108" i="1" s="1"/>
  <c r="CF178" i="1"/>
  <c r="CH177" i="1"/>
  <c r="CH178" i="1" s="1"/>
  <c r="BB72" i="1"/>
  <c r="BB73" i="1" s="1"/>
  <c r="AZ73" i="1"/>
  <c r="BP192" i="1"/>
  <c r="BR191" i="1"/>
  <c r="BR192" i="1" s="1"/>
  <c r="BH101" i="1"/>
  <c r="BJ100" i="1"/>
  <c r="BJ101" i="1" s="1"/>
  <c r="AX93" i="1"/>
  <c r="AX94" i="1" s="1"/>
  <c r="AV94" i="1"/>
  <c r="B59" i="2"/>
  <c r="N4" i="5"/>
  <c r="B20" i="5"/>
  <c r="A21" i="5" s="1"/>
  <c r="D60" i="1"/>
  <c r="L37" i="6"/>
  <c r="G26" i="2"/>
  <c r="H26" i="2" s="1"/>
  <c r="A63" i="2"/>
  <c r="E74" i="1"/>
  <c r="E68" i="1"/>
  <c r="AS4" i="5"/>
  <c r="AH4" i="5"/>
  <c r="I4" i="5"/>
  <c r="Y4" i="5"/>
  <c r="AD4" i="5"/>
  <c r="AT4" i="5"/>
  <c r="AG4" i="5"/>
  <c r="J4" i="5"/>
  <c r="X4" i="5"/>
  <c r="AE4" i="5"/>
  <c r="S4" i="5"/>
  <c r="F4" i="5"/>
  <c r="AQ4" i="5"/>
  <c r="O4" i="5"/>
  <c r="AA4" i="5"/>
  <c r="AJ4" i="5"/>
  <c r="AN4" i="5"/>
  <c r="D4" i="5"/>
  <c r="V4" i="5"/>
  <c r="R4" i="5"/>
  <c r="G4" i="5"/>
  <c r="AP4" i="5"/>
  <c r="P4" i="5"/>
  <c r="AB4" i="5"/>
  <c r="AK4" i="5"/>
  <c r="AM4" i="5"/>
  <c r="C4" i="5"/>
  <c r="U4" i="5"/>
  <c r="W4" i="5" l="1"/>
  <c r="E4" i="5"/>
  <c r="AO4" i="5"/>
  <c r="AL4" i="5"/>
  <c r="AC4" i="5"/>
  <c r="Q4" i="5"/>
  <c r="AR4" i="5"/>
  <c r="H4" i="5"/>
  <c r="T4" i="5"/>
  <c r="AF4" i="5"/>
  <c r="Z4" i="5"/>
  <c r="K4" i="5"/>
  <c r="AI4" i="5"/>
  <c r="AU4" i="5"/>
  <c r="AX4" i="5"/>
  <c r="AW4" i="5"/>
  <c r="D67" i="1"/>
  <c r="B21" i="5"/>
  <c r="A22" i="5" s="1"/>
  <c r="B60" i="2"/>
  <c r="M37" i="6"/>
  <c r="G27" i="2"/>
  <c r="H27" i="2" s="1"/>
  <c r="A64" i="2"/>
  <c r="E75" i="1"/>
  <c r="E81" i="1"/>
  <c r="AZ4" i="5" l="1"/>
  <c r="D74" i="1"/>
  <c r="B61" i="2"/>
  <c r="B22" i="5"/>
  <c r="A23" i="5" s="1"/>
  <c r="N37" i="6"/>
  <c r="G28" i="2"/>
  <c r="H28" i="2" s="1"/>
  <c r="A65" i="2"/>
  <c r="E88" i="1"/>
  <c r="E82" i="1"/>
  <c r="B23" i="5" l="1"/>
  <c r="A24" i="5" s="1"/>
  <c r="B62" i="2"/>
  <c r="D81" i="1"/>
  <c r="O37" i="6"/>
  <c r="G29" i="2"/>
  <c r="H29" i="2" s="1"/>
  <c r="A66" i="2"/>
  <c r="E89" i="1"/>
  <c r="E95" i="1"/>
  <c r="B63" i="2" l="1"/>
  <c r="B24" i="5"/>
  <c r="A25" i="5" s="1"/>
  <c r="D88" i="1"/>
  <c r="P37" i="6"/>
  <c r="G30" i="2"/>
  <c r="H30" i="2" s="1"/>
  <c r="A67" i="2"/>
  <c r="E102" i="1"/>
  <c r="E96" i="1"/>
  <c r="J5" i="5"/>
  <c r="AM5" i="5"/>
  <c r="O5" i="5"/>
  <c r="P5" i="5"/>
  <c r="AB5" i="5"/>
  <c r="Y5" i="5"/>
  <c r="Q5" i="5" l="1"/>
  <c r="D95" i="1"/>
  <c r="B25" i="5"/>
  <c r="A26" i="5" s="1"/>
  <c r="B64" i="2"/>
  <c r="Q37" i="6"/>
  <c r="G31" i="2"/>
  <c r="H31" i="2" s="1"/>
  <c r="A68" i="2"/>
  <c r="E103" i="1"/>
  <c r="E109" i="1"/>
  <c r="AN5" i="5"/>
  <c r="AJ5" i="5"/>
  <c r="V5" i="5"/>
  <c r="AS5" i="5"/>
  <c r="AE5" i="5"/>
  <c r="AQ5" i="5"/>
  <c r="M5" i="5"/>
  <c r="U5" i="5"/>
  <c r="AG5" i="5"/>
  <c r="L5" i="5"/>
  <c r="G5" i="5"/>
  <c r="AH5" i="5"/>
  <c r="I5" i="5"/>
  <c r="AK5" i="5"/>
  <c r="AT5" i="5"/>
  <c r="X5" i="5"/>
  <c r="S5" i="5"/>
  <c r="AA5" i="5"/>
  <c r="F5" i="5"/>
  <c r="D5" i="5"/>
  <c r="AP5" i="5"/>
  <c r="AD5" i="5"/>
  <c r="R5" i="5"/>
  <c r="K5" i="5" l="1"/>
  <c r="AO5" i="5"/>
  <c r="AC5" i="5"/>
  <c r="AF5" i="5"/>
  <c r="Z5" i="5"/>
  <c r="AL5" i="5"/>
  <c r="AU5" i="5"/>
  <c r="N5" i="5"/>
  <c r="AI5" i="5"/>
  <c r="T5" i="5"/>
  <c r="H5" i="5"/>
  <c r="W5" i="5"/>
  <c r="AR5" i="5"/>
  <c r="D102" i="1"/>
  <c r="B26" i="5"/>
  <c r="A27" i="5" s="1"/>
  <c r="B65" i="2"/>
  <c r="R37" i="6"/>
  <c r="R38" i="6" s="1"/>
  <c r="G32" i="2"/>
  <c r="H32" i="2" s="1"/>
  <c r="A69" i="2"/>
  <c r="E116" i="1"/>
  <c r="E110" i="1"/>
  <c r="B66" i="2" l="1"/>
  <c r="D109" i="1"/>
  <c r="B27" i="5"/>
  <c r="A28" i="5" s="1"/>
  <c r="G33" i="2"/>
  <c r="H33" i="2" s="1"/>
  <c r="A70" i="2"/>
  <c r="E117" i="1"/>
  <c r="E123" i="1"/>
  <c r="B28" i="5" l="1"/>
  <c r="A29" i="5" s="1"/>
  <c r="B29" i="5" s="1"/>
  <c r="D116" i="1"/>
  <c r="B67" i="2"/>
  <c r="G34" i="2"/>
  <c r="H34" i="2" s="1"/>
  <c r="A71" i="2"/>
  <c r="E130" i="1"/>
  <c r="E124" i="1"/>
  <c r="B68" i="2" l="1"/>
  <c r="D123" i="1"/>
  <c r="A30" i="5"/>
  <c r="A72" i="2"/>
  <c r="E131" i="1"/>
  <c r="E137" i="1"/>
  <c r="D130" i="1" l="1"/>
  <c r="B69" i="2"/>
  <c r="B30" i="5"/>
  <c r="A73" i="2"/>
  <c r="E144" i="1"/>
  <c r="E138" i="1"/>
  <c r="D137" i="1" l="1"/>
  <c r="B70" i="2"/>
  <c r="A31" i="5"/>
  <c r="A74" i="2"/>
  <c r="E145" i="1"/>
  <c r="E151" i="1"/>
  <c r="O6" i="5"/>
  <c r="Y6" i="5"/>
  <c r="S6" i="5"/>
  <c r="AK6" i="5"/>
  <c r="G6" i="5"/>
  <c r="AT6" i="5"/>
  <c r="M6" i="5"/>
  <c r="AG6" i="5"/>
  <c r="AP6" i="5"/>
  <c r="L6" i="5"/>
  <c r="F6" i="5"/>
  <c r="AJ6" i="5"/>
  <c r="AE6" i="5"/>
  <c r="I6" i="5"/>
  <c r="AQ6" i="5"/>
  <c r="AL6" i="5" l="1"/>
  <c r="N6" i="5"/>
  <c r="AR6" i="5"/>
  <c r="H6" i="5"/>
  <c r="D144" i="1"/>
  <c r="B71" i="2"/>
  <c r="B31" i="5"/>
  <c r="A75" i="2"/>
  <c r="E158" i="1"/>
  <c r="E152" i="1"/>
  <c r="U6" i="5"/>
  <c r="J6" i="5"/>
  <c r="X6" i="5"/>
  <c r="R6" i="5"/>
  <c r="AH6" i="5"/>
  <c r="AN6" i="5"/>
  <c r="AB6" i="5"/>
  <c r="AD6" i="5"/>
  <c r="P6" i="5"/>
  <c r="AA6" i="5"/>
  <c r="AM6" i="5"/>
  <c r="V6" i="5"/>
  <c r="AS6" i="5"/>
  <c r="AU6" i="5" l="1"/>
  <c r="AO6" i="5"/>
  <c r="Q6" i="5"/>
  <c r="AF6" i="5"/>
  <c r="AI6" i="5"/>
  <c r="T6" i="5"/>
  <c r="Z6" i="5"/>
  <c r="K6" i="5"/>
  <c r="W6" i="5"/>
  <c r="AC6" i="5"/>
  <c r="B72" i="2"/>
  <c r="D151" i="1"/>
  <c r="A32" i="5"/>
  <c r="A76" i="2"/>
  <c r="E159" i="1"/>
  <c r="E165" i="1"/>
  <c r="B73" i="2" l="1"/>
  <c r="D158" i="1"/>
  <c r="B32" i="5"/>
  <c r="A77" i="2"/>
  <c r="E172" i="1"/>
  <c r="E166" i="1"/>
  <c r="R17" i="6"/>
  <c r="M21" i="6"/>
  <c r="M23" i="6"/>
  <c r="N17" i="6"/>
  <c r="N19" i="6"/>
  <c r="Q17" i="6"/>
  <c r="R19" i="6"/>
  <c r="N23" i="6"/>
  <c r="L21" i="6"/>
  <c r="Q19" i="6"/>
  <c r="O17" i="6"/>
  <c r="P21" i="6"/>
  <c r="O21" i="6"/>
  <c r="P19" i="6"/>
  <c r="O19" i="6"/>
  <c r="P17" i="6"/>
  <c r="L23" i="6"/>
  <c r="Q21" i="6"/>
  <c r="R21" i="6"/>
  <c r="M19" i="6"/>
  <c r="N21" i="6"/>
  <c r="L19" i="6"/>
  <c r="T21" i="6" l="1"/>
  <c r="T19" i="6"/>
  <c r="T17" i="6"/>
  <c r="D165" i="1"/>
  <c r="B74" i="2"/>
  <c r="A33" i="5"/>
  <c r="A78" i="2"/>
  <c r="E173" i="1"/>
  <c r="E179" i="1"/>
  <c r="D172" i="1" l="1"/>
  <c r="B75" i="2"/>
  <c r="B33" i="5"/>
  <c r="A79" i="2"/>
  <c r="E186" i="1"/>
  <c r="E180" i="1"/>
  <c r="D179" i="1" l="1"/>
  <c r="B76" i="2"/>
  <c r="A34" i="5"/>
  <c r="A80" i="2"/>
  <c r="E187" i="1"/>
  <c r="E193" i="1"/>
  <c r="C765" i="1" l="1"/>
  <c r="C763" i="1"/>
  <c r="D186" i="1"/>
  <c r="B77" i="2"/>
  <c r="B34" i="5"/>
  <c r="A81" i="2"/>
  <c r="E200" i="1"/>
  <c r="E194" i="1"/>
  <c r="P7" i="5"/>
  <c r="AB7" i="5"/>
  <c r="B78" i="2" l="1"/>
  <c r="D193" i="1"/>
  <c r="A35" i="5"/>
  <c r="A82" i="2"/>
  <c r="E201" i="1"/>
  <c r="E207" i="1"/>
  <c r="AT7" i="5"/>
  <c r="I7" i="5"/>
  <c r="G7" i="5"/>
  <c r="J7" i="5"/>
  <c r="R7" i="5"/>
  <c r="AG7" i="5"/>
  <c r="AQ7" i="5"/>
  <c r="AE7" i="5"/>
  <c r="X7" i="5"/>
  <c r="O7" i="5"/>
  <c r="AM7" i="5"/>
  <c r="U7" i="5"/>
  <c r="AJ7" i="5"/>
  <c r="V7" i="5"/>
  <c r="AK7" i="5"/>
  <c r="AN7" i="5"/>
  <c r="M7" i="5"/>
  <c r="S7" i="5"/>
  <c r="L7" i="5"/>
  <c r="Y7" i="5"/>
  <c r="AP7" i="5"/>
  <c r="F7" i="5"/>
  <c r="AH7" i="5"/>
  <c r="AD7" i="5"/>
  <c r="AA7" i="5"/>
  <c r="AS7" i="5"/>
  <c r="AU7" i="5" l="1"/>
  <c r="AF7" i="5"/>
  <c r="AL7" i="5"/>
  <c r="W7" i="5"/>
  <c r="N7" i="5"/>
  <c r="AC7" i="5"/>
  <c r="Z7" i="5"/>
  <c r="H7" i="5"/>
  <c r="AO7" i="5"/>
  <c r="Q7" i="5"/>
  <c r="AR7" i="5"/>
  <c r="AI7" i="5"/>
  <c r="T7" i="5"/>
  <c r="K7" i="5"/>
  <c r="D200" i="1"/>
  <c r="B79" i="2"/>
  <c r="B35" i="5"/>
  <c r="A83" i="2"/>
  <c r="E214" i="1"/>
  <c r="E208" i="1"/>
  <c r="B80" i="2" l="1"/>
  <c r="D207" i="1"/>
  <c r="A36" i="5"/>
  <c r="A84" i="2"/>
  <c r="E215" i="1"/>
  <c r="E221" i="1"/>
  <c r="D214" i="1" l="1"/>
  <c r="B81" i="2"/>
  <c r="B36" i="5"/>
  <c r="A85" i="2"/>
  <c r="E228" i="1"/>
  <c r="E222" i="1"/>
  <c r="D221" i="1" l="1"/>
  <c r="B82" i="2"/>
  <c r="A37" i="5"/>
  <c r="A86" i="2"/>
  <c r="E229" i="1"/>
  <c r="E235" i="1"/>
  <c r="D228" i="1" l="1"/>
  <c r="B83" i="2"/>
  <c r="B37" i="5"/>
  <c r="A87" i="2"/>
  <c r="E242" i="1"/>
  <c r="E236" i="1"/>
  <c r="B84" i="2" l="1"/>
  <c r="D235" i="1"/>
  <c r="A38" i="5"/>
  <c r="A88" i="2"/>
  <c r="E243" i="1"/>
  <c r="E249" i="1"/>
  <c r="S8" i="5"/>
  <c r="AB8" i="5"/>
  <c r="Y8" i="5"/>
  <c r="P8" i="5"/>
  <c r="AN8" i="5"/>
  <c r="J8" i="5"/>
  <c r="D242" i="1" l="1"/>
  <c r="B85" i="2"/>
  <c r="B38" i="5"/>
  <c r="A89" i="2"/>
  <c r="E256" i="1"/>
  <c r="E250" i="1"/>
  <c r="G8" i="5"/>
  <c r="AK8" i="5"/>
  <c r="I8" i="5"/>
  <c r="AQ8" i="5"/>
  <c r="R8" i="5"/>
  <c r="AT8" i="5"/>
  <c r="AP8" i="5"/>
  <c r="F8" i="5"/>
  <c r="L8" i="5"/>
  <c r="AG8" i="5"/>
  <c r="V8" i="5"/>
  <c r="O8" i="5"/>
  <c r="AJ8" i="5"/>
  <c r="AS8" i="5"/>
  <c r="AM8" i="5"/>
  <c r="U8" i="5"/>
  <c r="AH8" i="5"/>
  <c r="AD8" i="5"/>
  <c r="X8" i="5"/>
  <c r="M8" i="5"/>
  <c r="AA8" i="5"/>
  <c r="AE8" i="5"/>
  <c r="Q8" i="5" l="1"/>
  <c r="AF8" i="5"/>
  <c r="K8" i="5"/>
  <c r="AU8" i="5"/>
  <c r="H8" i="5"/>
  <c r="Z8" i="5"/>
  <c r="W8" i="5"/>
  <c r="AR8" i="5"/>
  <c r="AC8" i="5"/>
  <c r="AL8" i="5"/>
  <c r="AO8" i="5"/>
  <c r="AI8" i="5"/>
  <c r="T8" i="5"/>
  <c r="N8" i="5"/>
  <c r="D249" i="1"/>
  <c r="B86" i="2"/>
  <c r="A39" i="5"/>
  <c r="A90" i="2"/>
  <c r="E257" i="1"/>
  <c r="E263" i="1"/>
  <c r="D256" i="1" l="1"/>
  <c r="B87" i="2"/>
  <c r="B39" i="5"/>
  <c r="A91" i="2"/>
  <c r="E270" i="1"/>
  <c r="E264" i="1"/>
  <c r="D263" i="1" l="1"/>
  <c r="B88" i="2"/>
  <c r="A40" i="5"/>
  <c r="A92" i="2"/>
  <c r="E271" i="1"/>
  <c r="E277" i="1"/>
  <c r="D270" i="1" l="1"/>
  <c r="B89" i="2"/>
  <c r="B40" i="5"/>
  <c r="A93" i="2"/>
  <c r="E284" i="1"/>
  <c r="E278" i="1"/>
  <c r="B90" i="2" l="1"/>
  <c r="D277" i="1"/>
  <c r="A41" i="5"/>
  <c r="A94" i="2"/>
  <c r="E285" i="1"/>
  <c r="E291" i="1"/>
  <c r="D284" i="1" l="1"/>
  <c r="B91" i="2"/>
  <c r="B41" i="5"/>
  <c r="A95" i="2"/>
  <c r="E298" i="1"/>
  <c r="E292" i="1"/>
  <c r="AG9" i="5"/>
  <c r="R9" i="5"/>
  <c r="Y9" i="5"/>
  <c r="M9" i="5"/>
  <c r="L9" i="5"/>
  <c r="AA9" i="5"/>
  <c r="AM9" i="5"/>
  <c r="AJ9" i="5"/>
  <c r="S9" i="5"/>
  <c r="AQ9" i="5"/>
  <c r="AP9" i="5"/>
  <c r="AE9" i="5"/>
  <c r="AD9" i="5"/>
  <c r="AR9" i="5" l="1"/>
  <c r="AF9" i="5"/>
  <c r="T9" i="5"/>
  <c r="N9" i="5"/>
  <c r="D291" i="1"/>
  <c r="B92" i="2"/>
  <c r="A42" i="5"/>
  <c r="A96" i="2"/>
  <c r="E299" i="1"/>
  <c r="E305" i="1"/>
  <c r="F9" i="5"/>
  <c r="AH9" i="5"/>
  <c r="G9" i="5"/>
  <c r="AB9" i="5"/>
  <c r="AN9" i="5"/>
  <c r="I9" i="5"/>
  <c r="J9" i="5"/>
  <c r="AT9" i="5"/>
  <c r="O9" i="5"/>
  <c r="AK9" i="5"/>
  <c r="X9" i="5"/>
  <c r="V9" i="5"/>
  <c r="AS9" i="5"/>
  <c r="U9" i="5"/>
  <c r="P9" i="5"/>
  <c r="AL9" i="5" l="1"/>
  <c r="AC9" i="5"/>
  <c r="AI9" i="5"/>
  <c r="H9" i="5"/>
  <c r="AU9" i="5"/>
  <c r="K9" i="5"/>
  <c r="AO9" i="5"/>
  <c r="W9" i="5"/>
  <c r="Q9" i="5"/>
  <c r="Z9" i="5"/>
  <c r="D298" i="1"/>
  <c r="B93" i="2"/>
  <c r="B42" i="5"/>
  <c r="A97" i="2"/>
  <c r="E312" i="1"/>
  <c r="E306" i="1"/>
  <c r="B94" i="2" l="1"/>
  <c r="D305" i="1"/>
  <c r="A43" i="5"/>
  <c r="A98" i="2"/>
  <c r="E313" i="1"/>
  <c r="E319" i="1"/>
  <c r="D1718" i="1"/>
  <c r="B1945" i="1"/>
  <c r="B1144" i="1"/>
  <c r="D1340" i="1"/>
  <c r="B1156" i="1"/>
  <c r="B1231" i="1"/>
  <c r="B1508" i="1"/>
  <c r="B2605" i="1"/>
  <c r="D1480" i="1"/>
  <c r="B1637" i="1"/>
  <c r="B2033" i="1"/>
  <c r="B1989" i="1"/>
  <c r="B2176" i="1"/>
  <c r="B2551" i="1"/>
  <c r="B533" i="1"/>
  <c r="B1546" i="1"/>
  <c r="B2456" i="1"/>
  <c r="B2267" i="1"/>
  <c r="B890" i="1"/>
  <c r="B2050" i="1"/>
  <c r="B2306" i="1"/>
  <c r="B1492" i="1"/>
  <c r="B2005" i="1"/>
  <c r="D2257" i="1"/>
  <c r="D1326" i="1"/>
  <c r="D1655" i="1"/>
  <c r="B1420" i="1"/>
  <c r="B2061" i="1"/>
  <c r="D1949" i="1"/>
  <c r="B1079" i="1"/>
  <c r="B731" i="1"/>
  <c r="B1730" i="1"/>
  <c r="B1686" i="1"/>
  <c r="B1518" i="1"/>
  <c r="D1606" i="1"/>
  <c r="B1833" i="1"/>
  <c r="D1039" i="1"/>
  <c r="B2274" i="1"/>
  <c r="B645" i="1"/>
  <c r="B1588" i="1"/>
  <c r="D1095" i="1"/>
  <c r="B1998" i="1"/>
  <c r="D1669" i="1"/>
  <c r="B955" i="1"/>
  <c r="B36" i="1"/>
  <c r="D1984" i="1"/>
  <c r="B1919" i="1"/>
  <c r="B1205" i="1"/>
  <c r="B983" i="1"/>
  <c r="B1212" i="1"/>
  <c r="B1513" i="1"/>
  <c r="B1413" i="1"/>
  <c r="B2528" i="1"/>
  <c r="B1476" i="1"/>
  <c r="D1151" i="1"/>
  <c r="D2292" i="1"/>
  <c r="D437" i="1"/>
  <c r="B1039" i="1"/>
  <c r="B2379" i="1"/>
  <c r="B1172" i="1"/>
  <c r="B892" i="1"/>
  <c r="B1217" i="1"/>
  <c r="B2124" i="1"/>
  <c r="B1949" i="1"/>
  <c r="B2283" i="1"/>
  <c r="B2582" i="1"/>
  <c r="B386" i="1"/>
  <c r="B1744" i="1"/>
  <c r="D1144" i="1"/>
  <c r="B2302" i="1"/>
  <c r="D836" i="1"/>
  <c r="B2159" i="1"/>
  <c r="B1261" i="1"/>
  <c r="B2015" i="1"/>
  <c r="B2115" i="1"/>
  <c r="B1905" i="1"/>
  <c r="D2117" i="1"/>
  <c r="B820" i="1"/>
  <c r="B1924" i="1"/>
  <c r="B1795" i="1"/>
  <c r="B2029" i="1"/>
  <c r="B2141" i="1"/>
  <c r="D1011" i="1"/>
  <c r="B1203" i="1"/>
  <c r="B1641" i="1"/>
  <c r="B2024" i="1"/>
  <c r="D2194" i="1"/>
  <c r="D1403" i="1"/>
  <c r="D1564" i="1"/>
  <c r="B1294" i="1"/>
  <c r="B1254" i="1"/>
  <c r="B2409" i="1"/>
  <c r="D906" i="1"/>
  <c r="B1469" i="1"/>
  <c r="B1189" i="1"/>
  <c r="R23" i="6"/>
  <c r="B1609" i="1"/>
  <c r="B2057" i="1"/>
  <c r="B1023" i="1"/>
  <c r="B934" i="1"/>
  <c r="D584" i="1"/>
  <c r="D1585" i="1"/>
  <c r="B1921" i="1"/>
  <c r="B1830" i="1"/>
  <c r="B178" i="1"/>
  <c r="B1046" i="1"/>
  <c r="D2425" i="1"/>
  <c r="B2572" i="1"/>
  <c r="B2493" i="1"/>
  <c r="B2500" i="1"/>
  <c r="B2285" i="1"/>
  <c r="B2103" i="1"/>
  <c r="B972" i="1"/>
  <c r="B2183" i="1"/>
  <c r="D2075" i="1"/>
  <c r="D1354" i="1"/>
  <c r="B1660" i="1"/>
  <c r="B2339" i="1"/>
  <c r="B556" i="1"/>
  <c r="B1564" i="1"/>
  <c r="B680" i="1"/>
  <c r="B2472" i="1"/>
  <c r="B664" i="1"/>
  <c r="D2607" i="1"/>
  <c r="D1760" i="1"/>
  <c r="B1448" i="1"/>
  <c r="D1704" i="1"/>
  <c r="B1602" i="1"/>
  <c r="D2593" i="1"/>
  <c r="B2220" i="1"/>
  <c r="B1569" i="1"/>
  <c r="D2341" i="1"/>
  <c r="D1788" i="1"/>
  <c r="B1959" i="1"/>
  <c r="B682" i="1"/>
  <c r="D1424" i="1"/>
  <c r="B1147" i="1"/>
  <c r="B1119" i="1"/>
  <c r="B1329" i="1"/>
  <c r="B265" i="1"/>
  <c r="B737" i="1"/>
  <c r="B1840" i="1"/>
  <c r="D780" i="1"/>
  <c r="B50" i="1"/>
  <c r="D2600" i="1"/>
  <c r="D857" i="1"/>
  <c r="D1389" i="1"/>
  <c r="B667" i="1"/>
  <c r="B2078" i="1"/>
  <c r="B1723" i="1"/>
  <c r="B1898" i="1"/>
  <c r="B738" i="1"/>
  <c r="D1851" i="1"/>
  <c r="B1336" i="1"/>
  <c r="B1072" i="1"/>
  <c r="B2395" i="1"/>
  <c r="B2064" i="1"/>
  <c r="B1000" i="1"/>
  <c r="B1032" i="1"/>
  <c r="B2066" i="1"/>
  <c r="D1865" i="1"/>
  <c r="B1758" i="1"/>
  <c r="B1263" i="1"/>
  <c r="B1604" i="1"/>
  <c r="B787" i="1"/>
  <c r="D2124" i="1"/>
  <c r="D2054" i="1"/>
  <c r="B2257" i="1"/>
  <c r="B2607" i="1"/>
  <c r="B1844" i="1"/>
  <c r="D773" i="1"/>
  <c r="B2537" i="1"/>
  <c r="B35" i="1"/>
  <c r="B1674" i="1"/>
  <c r="B392" i="1"/>
  <c r="B1056" i="1"/>
  <c r="B1207" i="1"/>
  <c r="B2556" i="1"/>
  <c r="B1464" i="1"/>
  <c r="D1977" i="1"/>
  <c r="B981" i="1"/>
  <c r="B1737" i="1"/>
  <c r="B1499" i="1"/>
  <c r="B2068" i="1"/>
  <c r="B1287" i="1"/>
  <c r="B813" i="1"/>
  <c r="B2589" i="1"/>
  <c r="B1480" i="1"/>
  <c r="D59" i="1"/>
  <c r="B2521" i="1"/>
  <c r="B2577" i="1"/>
  <c r="B2071" i="1"/>
  <c r="N25" i="6"/>
  <c r="B1238" i="1"/>
  <c r="B1373" i="1"/>
  <c r="B2502" i="1"/>
  <c r="B1158" i="1"/>
  <c r="B2264" i="1"/>
  <c r="B1765" i="1"/>
  <c r="B2325" i="1"/>
  <c r="D1214" i="1"/>
  <c r="B2255" i="1"/>
  <c r="B1424" i="1"/>
  <c r="B2437" i="1"/>
  <c r="B1473" i="1"/>
  <c r="D2306" i="1"/>
  <c r="B524" i="1"/>
  <c r="B2152" i="1"/>
  <c r="B2281" i="1"/>
  <c r="B1408" i="1"/>
  <c r="B1035" i="1"/>
  <c r="B2568" i="1"/>
  <c r="D1221" i="1"/>
  <c r="D1060" i="1"/>
  <c r="B1366" i="1"/>
  <c r="D1956" i="1"/>
  <c r="B990" i="1"/>
  <c r="D2362" i="1"/>
  <c r="B1550" i="1"/>
  <c r="B1443" i="1"/>
  <c r="B1522" i="1"/>
  <c r="B2467" i="1"/>
  <c r="D927" i="1"/>
  <c r="D1347" i="1"/>
  <c r="D150" i="1"/>
  <c r="B1903" i="1"/>
  <c r="B883" i="1"/>
  <c r="B1249" i="1"/>
  <c r="B1018" i="1"/>
  <c r="B829" i="1"/>
  <c r="B1436" i="1"/>
  <c r="B1462" i="1"/>
  <c r="B2001" i="1"/>
  <c r="B822" i="1"/>
  <c r="B321" i="1"/>
  <c r="B1658" i="1"/>
  <c r="B148" i="1"/>
  <c r="B1422" i="1"/>
  <c r="B1298" i="1"/>
  <c r="B2442" i="1"/>
  <c r="B1429" i="1"/>
  <c r="B1186" i="1"/>
  <c r="B622" i="1"/>
  <c r="B1770" i="1"/>
  <c r="B2593" i="1"/>
  <c r="B1133" i="1"/>
  <c r="B217" i="1"/>
  <c r="D2411" i="1"/>
  <c r="B818" i="1"/>
  <c r="D731" i="1"/>
  <c r="D465" i="1"/>
  <c r="D1739" i="1"/>
  <c r="D1753" i="1"/>
  <c r="B594" i="1"/>
  <c r="D1179" i="1"/>
  <c r="B1854" i="1"/>
  <c r="B1095" i="1"/>
  <c r="B1557" i="1"/>
  <c r="D248" i="1"/>
  <c r="B489" i="1"/>
  <c r="B303" i="1"/>
  <c r="L41" i="2"/>
  <c r="D521" i="1"/>
  <c r="B1130" i="1"/>
  <c r="D2026" i="1"/>
  <c r="B136" i="1"/>
  <c r="B233" i="1"/>
  <c r="D983" i="1"/>
  <c r="B790" i="1"/>
  <c r="B605" i="1"/>
  <c r="B1697" i="1"/>
  <c r="D108" i="1"/>
  <c r="B13" i="1"/>
  <c r="B1527" i="1"/>
  <c r="B479" i="1"/>
  <c r="B944" i="1"/>
  <c r="B1305" i="1"/>
  <c r="B2117" i="1"/>
  <c r="B1994" i="1"/>
  <c r="B2381" i="1"/>
  <c r="B552" i="1"/>
  <c r="B904" i="1"/>
  <c r="B482" i="1"/>
  <c r="B773" i="1"/>
  <c r="D353" i="1"/>
  <c r="B419" i="1"/>
  <c r="B1345" i="1"/>
  <c r="B1980" i="1"/>
  <c r="B520" i="1"/>
  <c r="B860" i="1"/>
  <c r="B1555" i="1"/>
  <c r="B1074" i="1"/>
  <c r="B1352" i="1"/>
  <c r="B913" i="1"/>
  <c r="D1256" i="1"/>
  <c r="B434" i="1"/>
  <c r="B1728" i="1"/>
  <c r="B2038" i="1"/>
  <c r="B2096" i="1"/>
  <c r="B1497" i="1"/>
  <c r="B188" i="1"/>
  <c r="B301" i="1"/>
  <c r="D2096" i="1"/>
  <c r="B402" i="1"/>
  <c r="B427" i="1"/>
  <c r="D1767" i="1"/>
  <c r="B261" i="1"/>
  <c r="B1618" i="1"/>
  <c r="B1438" i="1"/>
  <c r="B1863" i="1"/>
  <c r="B2087" i="1"/>
  <c r="B932" i="1"/>
  <c r="M39" i="2"/>
  <c r="B2292" i="1"/>
  <c r="B192" i="1"/>
  <c r="B608" i="1"/>
  <c r="D17" i="1"/>
  <c r="B1163" i="1"/>
  <c r="B2019" i="1"/>
  <c r="B1800" i="1"/>
  <c r="B290" i="1"/>
  <c r="B1996" i="1"/>
  <c r="B2162" i="1"/>
  <c r="D2229" i="1"/>
  <c r="B1322" i="1"/>
  <c r="B1865" i="1"/>
  <c r="B1107" i="1"/>
  <c r="B1331" i="1"/>
  <c r="B638" i="1"/>
  <c r="B2204" i="1"/>
  <c r="B1317" i="1"/>
  <c r="D1592" i="1"/>
  <c r="B2271" i="1"/>
  <c r="B1490" i="1"/>
  <c r="B2463" i="1"/>
  <c r="B433" i="1"/>
  <c r="B1954" i="1"/>
  <c r="B2533" i="1"/>
  <c r="D654" i="1"/>
  <c r="B394" i="1"/>
  <c r="B59" i="1"/>
  <c r="D1893" i="1"/>
  <c r="B64" i="1"/>
  <c r="B857" i="1"/>
  <c r="B395" i="1"/>
  <c r="B309" i="1"/>
  <c r="B1695" i="1"/>
  <c r="B2383" i="1"/>
  <c r="B2092" i="1"/>
  <c r="D976" i="1"/>
  <c r="D1837" i="1"/>
  <c r="B2213" i="1"/>
  <c r="B1571" i="1"/>
  <c r="B2512" i="1"/>
  <c r="B237" i="1"/>
  <c r="B244" i="1"/>
  <c r="B94" i="1"/>
  <c r="D1004" i="1"/>
  <c r="B603" i="1"/>
  <c r="B507" i="1"/>
  <c r="D2369" i="1"/>
  <c r="B2372" i="1"/>
  <c r="B596" i="1"/>
  <c r="B2554" i="1"/>
  <c r="B1910" i="1"/>
  <c r="B1760" i="1"/>
  <c r="B1716" i="1"/>
  <c r="B722" i="1"/>
  <c r="B1149" i="1"/>
  <c r="B1084" i="1"/>
  <c r="B234" i="1"/>
  <c r="B1431" i="1"/>
  <c r="B590" i="1"/>
  <c r="B2390" i="1"/>
  <c r="B366" i="1"/>
  <c r="D1242" i="1"/>
  <c r="B287" i="1"/>
  <c r="B315" i="1"/>
  <c r="B204" i="1"/>
  <c r="B659" i="1"/>
  <c r="B154" i="1"/>
  <c r="B238" i="1"/>
  <c r="B1315" i="1"/>
  <c r="D451" i="1"/>
  <c r="B631" i="1"/>
  <c r="B1991" i="1"/>
  <c r="B1711" i="1"/>
  <c r="B612" i="1"/>
  <c r="B2157" i="1"/>
  <c r="B1613" i="1"/>
  <c r="B448" i="1"/>
  <c r="B916" i="1"/>
  <c r="B771" i="1"/>
  <c r="B1639" i="1"/>
  <c r="B1233" i="1"/>
  <c r="B2085" i="1"/>
  <c r="B2017" i="1"/>
  <c r="B2428" i="1"/>
  <c r="B514" i="1"/>
  <c r="B988" i="1"/>
  <c r="B153" i="1"/>
  <c r="B1725" i="1"/>
  <c r="B239" i="1"/>
  <c r="B1378" i="1"/>
  <c r="D864" i="1"/>
  <c r="B220" i="1"/>
  <c r="B555" i="1"/>
  <c r="D2250" i="1"/>
  <c r="D1312" i="1"/>
  <c r="B2080" i="1"/>
  <c r="B413" i="1"/>
  <c r="D878" i="1"/>
  <c r="B1452" i="1"/>
  <c r="B589" i="1"/>
  <c r="B2178" i="1"/>
  <c r="B569" i="1"/>
  <c r="D1872" i="1"/>
  <c r="B2185" i="1"/>
  <c r="B56" i="1"/>
  <c r="B653" i="1"/>
  <c r="B909" i="1"/>
  <c r="D1879" i="1"/>
  <c r="D759" i="1"/>
  <c r="D1431" i="1"/>
  <c r="B2344" i="1"/>
  <c r="B119" i="1"/>
  <c r="B141" i="1"/>
  <c r="D1361" i="1"/>
  <c r="B1938" i="1"/>
  <c r="B534" i="1"/>
  <c r="B457" i="1"/>
  <c r="B211" i="1"/>
  <c r="B1308" i="1"/>
  <c r="B1732" i="1"/>
  <c r="B252" i="1"/>
  <c r="B199" i="1"/>
  <c r="B881" i="1"/>
  <c r="B661" i="1"/>
  <c r="B2136" i="1"/>
  <c r="B2010" i="1"/>
  <c r="B2222" i="1"/>
  <c r="D1137" i="1"/>
  <c r="B1714" i="1"/>
  <c r="D808" i="1"/>
  <c r="D2033" i="1"/>
  <c r="B360" i="1"/>
  <c r="B1753" i="1"/>
  <c r="B693" i="1"/>
  <c r="B846" i="1"/>
  <c r="B668" i="1"/>
  <c r="B744" i="1"/>
  <c r="B757" i="1"/>
  <c r="B1228" i="1"/>
  <c r="B748" i="1"/>
  <c r="B1224" i="1"/>
  <c r="B65" i="1"/>
  <c r="B1347" i="1"/>
  <c r="B794" i="1"/>
  <c r="D1683" i="1"/>
  <c r="D136" i="1"/>
  <c r="B323" i="1"/>
  <c r="D1067" i="1"/>
  <c r="D290" i="1"/>
  <c r="B2295" i="1"/>
  <c r="O25" i="6"/>
  <c r="B742" i="1"/>
  <c r="B399" i="1"/>
  <c r="L25" i="6"/>
  <c r="B759" i="1"/>
  <c r="B398" i="1"/>
  <c r="B2059" i="1"/>
  <c r="B1539" i="1"/>
  <c r="B133" i="1"/>
  <c r="B122" i="1"/>
  <c r="B728" i="1"/>
  <c r="B703" i="1"/>
  <c r="B286" i="1"/>
  <c r="B2187" i="1"/>
  <c r="B462" i="1"/>
  <c r="B72" i="1"/>
  <c r="B1567" i="1"/>
  <c r="D220" i="1"/>
  <c r="D2509" i="1"/>
  <c r="B1842" i="1"/>
  <c r="D1368" i="1"/>
  <c r="B279" i="1"/>
  <c r="B1396" i="1"/>
  <c r="D241" i="1"/>
  <c r="B1648" i="1"/>
  <c r="N42" i="2"/>
  <c r="B1247" i="1"/>
  <c r="B637" i="1"/>
  <c r="B505" i="1"/>
  <c r="B302" i="1"/>
  <c r="B251" i="1"/>
  <c r="B304" i="1"/>
  <c r="B388" i="1"/>
  <c r="B654" i="1"/>
  <c r="B498" i="1"/>
  <c r="B1457" i="1"/>
  <c r="B542" i="1"/>
  <c r="B876" i="1"/>
  <c r="B378" i="1"/>
  <c r="B1914" i="1"/>
  <c r="D612" i="1"/>
  <c r="B1742" i="1"/>
  <c r="D171" i="1"/>
  <c r="B582" i="1"/>
  <c r="B1982" i="1"/>
  <c r="B1835" i="1"/>
  <c r="B2337" i="1"/>
  <c r="B1788" i="1"/>
  <c r="B2542" i="1"/>
  <c r="B107" i="1"/>
  <c r="B499" i="1"/>
  <c r="B2129" i="1"/>
  <c r="B554" i="1"/>
  <c r="D514" i="1"/>
  <c r="B2491" i="1"/>
  <c r="B2299" i="1"/>
  <c r="B1319" i="1"/>
  <c r="B1749" i="1"/>
  <c r="B387" i="1"/>
  <c r="B485" i="1"/>
  <c r="B624" i="1"/>
  <c r="D388" i="1"/>
  <c r="B1506" i="1"/>
  <c r="B1135" i="1"/>
  <c r="B380" i="1"/>
  <c r="B205" i="1"/>
  <c r="B1721" i="1"/>
  <c r="B778" i="1"/>
  <c r="B100" i="1"/>
  <c r="B672" i="1"/>
  <c r="B2215" i="1"/>
  <c r="B2430" i="1"/>
  <c r="B1291" i="1"/>
  <c r="B160" i="1"/>
  <c r="B587" i="1"/>
  <c r="B108" i="1"/>
  <c r="K42" i="2"/>
  <c r="D192" i="1"/>
  <c r="B559" i="1"/>
  <c r="B1581" i="1"/>
  <c r="B1963" i="1"/>
  <c r="D738" i="1"/>
  <c r="B1772" i="1"/>
  <c r="M32" i="6"/>
  <c r="D1746" i="1"/>
  <c r="P32" i="6"/>
  <c r="B510" i="1"/>
  <c r="D2313" i="1"/>
  <c r="B644" i="1"/>
  <c r="B329" i="1"/>
  <c r="B1536" i="1"/>
  <c r="B521" i="1"/>
  <c r="B2369" i="1"/>
  <c r="B78" i="1"/>
  <c r="D227" i="1"/>
  <c r="B468" i="1"/>
  <c r="B685" i="1"/>
  <c r="D829" i="1"/>
  <c r="B2327" i="1"/>
  <c r="B2318" i="1"/>
  <c r="B2346" i="1"/>
  <c r="B1805" i="1"/>
  <c r="B246" i="1"/>
  <c r="B1466" i="1"/>
  <c r="B752" i="1"/>
  <c r="D542" i="1"/>
  <c r="B709" i="1"/>
  <c r="B1793" i="1"/>
  <c r="B1275" i="1"/>
  <c r="B513" i="1"/>
  <c r="M43" i="2"/>
  <c r="B1791" i="1"/>
  <c r="D122" i="1"/>
  <c r="B451" i="1"/>
  <c r="B422" i="1"/>
  <c r="B212" i="1"/>
  <c r="B1196" i="1"/>
  <c r="B734" i="1"/>
  <c r="D703" i="1"/>
  <c r="B1343" i="1"/>
  <c r="D2236" i="1"/>
  <c r="B87" i="1"/>
  <c r="B1091" i="1"/>
  <c r="D1781" i="1"/>
  <c r="D1228" i="1"/>
  <c r="B626" i="1"/>
  <c r="B1849" i="1"/>
  <c r="B633" i="1"/>
  <c r="B1611" i="1"/>
  <c r="B472" i="1"/>
  <c r="B547" i="1"/>
  <c r="D934" i="1"/>
  <c r="B2367" i="1"/>
  <c r="B825" i="1"/>
  <c r="B696" i="1"/>
  <c r="B646" i="1"/>
  <c r="B332" i="1"/>
  <c r="B1455" i="1"/>
  <c r="B14" i="1"/>
  <c r="B478" i="1"/>
  <c r="L39" i="2"/>
  <c r="B112" i="1"/>
  <c r="B113" i="1"/>
  <c r="B129" i="1"/>
  <c r="B500" i="1"/>
  <c r="D1319" i="1"/>
  <c r="B1620" i="1"/>
  <c r="B902" i="1"/>
  <c r="B63" i="1"/>
  <c r="B436" i="1"/>
  <c r="B274" i="1"/>
  <c r="B699" i="1"/>
  <c r="B1214" i="1"/>
  <c r="B429" i="1"/>
  <c r="B346" i="1"/>
  <c r="B1140" i="1"/>
  <c r="B262" i="1"/>
  <c r="B128" i="1"/>
  <c r="D339" i="1"/>
  <c r="B461" i="1"/>
  <c r="B210" i="1"/>
  <c r="B967" i="1"/>
  <c r="B1399" i="1"/>
  <c r="B162" i="1"/>
  <c r="B735" i="1"/>
  <c r="B707" i="1"/>
  <c r="D297" i="1"/>
  <c r="B377" i="1"/>
  <c r="D647" i="1"/>
  <c r="M44" i="2"/>
  <c r="B895" i="1"/>
  <c r="B806" i="1"/>
  <c r="D1991" i="1"/>
  <c r="B1016" i="1"/>
  <c r="B2218" i="1"/>
  <c r="B531" i="1"/>
  <c r="B1077" i="1"/>
  <c r="B1403" i="1"/>
  <c r="B743" i="1"/>
  <c r="B492" i="1"/>
  <c r="B636" i="1"/>
  <c r="B454" i="1"/>
  <c r="B465" i="1"/>
  <c r="D2586" i="1"/>
  <c r="B1044" i="1"/>
  <c r="B29" i="1"/>
  <c r="B2171" i="1"/>
  <c r="B506" i="1"/>
  <c r="B297" i="1"/>
  <c r="B58" i="1"/>
  <c r="D346" i="1"/>
  <c r="B888" i="1"/>
  <c r="B27" i="1"/>
  <c r="B609" i="1"/>
  <c r="B604" i="1"/>
  <c r="D1263" i="1"/>
  <c r="D1830" i="1"/>
  <c r="B1210" i="1"/>
  <c r="Q32" i="6"/>
  <c r="B650" i="1"/>
  <c r="B639" i="1"/>
  <c r="D2495" i="1"/>
  <c r="D2299" i="1"/>
  <c r="D304" i="1"/>
  <c r="B296" i="1"/>
  <c r="B407" i="1"/>
  <c r="B1548" i="1"/>
  <c r="B1380" i="1"/>
  <c r="B69" i="1"/>
  <c r="D2404" i="1"/>
  <c r="B225" i="1"/>
  <c r="B1011" i="1"/>
  <c r="B2341" i="1"/>
  <c r="B105" i="1"/>
  <c r="B1340" i="1"/>
  <c r="B630" i="1"/>
  <c r="B318" i="1"/>
  <c r="B1280" i="1"/>
  <c r="B2234" i="1"/>
  <c r="B22" i="1"/>
  <c r="B1116" i="1"/>
  <c r="D276" i="1"/>
  <c r="D948" i="1"/>
  <c r="B245" i="1"/>
  <c r="B1221" i="1"/>
  <c r="B1718" i="1"/>
  <c r="B1907" i="1"/>
  <c r="B272" i="1"/>
  <c r="B762" i="1"/>
  <c r="B519" i="1"/>
  <c r="B300" i="1"/>
  <c r="D619" i="1"/>
  <c r="B595" i="1"/>
  <c r="B2565" i="1"/>
  <c r="B1070" i="1"/>
  <c r="B447" i="1"/>
  <c r="B223" i="1"/>
  <c r="D269" i="1"/>
  <c r="B2197" i="1"/>
  <c r="B357" i="1"/>
  <c r="D1935" i="1"/>
  <c r="D360" i="1"/>
  <c r="B442" i="1"/>
  <c r="B588" i="1"/>
  <c r="B240" i="1"/>
  <c r="D255" i="1"/>
  <c r="B370" i="1"/>
  <c r="B2113" i="1"/>
  <c r="B602" i="1"/>
  <c r="B408" i="1"/>
  <c r="B352" i="1"/>
  <c r="B736" i="1"/>
  <c r="B1245" i="1"/>
  <c r="D668" i="1"/>
  <c r="B2400" i="1"/>
  <c r="B293" i="1"/>
  <c r="D2110" i="1"/>
  <c r="B307" i="1"/>
  <c r="B1952" i="1"/>
  <c r="D493" i="1"/>
  <c r="B575" i="1"/>
  <c r="B219" i="1"/>
  <c r="B1098" i="1"/>
  <c r="B632" i="1"/>
  <c r="B1809" i="1"/>
  <c r="B535" i="1"/>
  <c r="D2432" i="1"/>
  <c r="B99" i="1"/>
  <c r="B353" i="1"/>
  <c r="B1627" i="1"/>
  <c r="B267" i="1"/>
  <c r="D2271" i="1"/>
  <c r="B756" i="1"/>
  <c r="B2225" i="1"/>
  <c r="B415" i="1"/>
  <c r="D1774" i="1"/>
  <c r="B1177" i="1"/>
  <c r="B1940" i="1"/>
  <c r="B549" i="1"/>
  <c r="B423" i="1"/>
  <c r="B576" i="1"/>
  <c r="B2227" i="1"/>
  <c r="B31" i="1"/>
  <c r="L34" i="6"/>
  <c r="B218" i="1"/>
  <c r="B464" i="1"/>
  <c r="B1382" i="1"/>
  <c r="B314" i="1"/>
  <c r="D479" i="1"/>
  <c r="D1963" i="1"/>
  <c r="B381" i="1"/>
  <c r="D1081" i="1"/>
  <c r="B1798" i="1"/>
  <c r="B44" i="1"/>
  <c r="M42" i="2"/>
  <c r="B2526" i="1"/>
  <c r="D2530" i="1"/>
  <c r="B751" i="1"/>
  <c r="Q30" i="6"/>
  <c r="B548" i="1"/>
  <c r="B1525" i="1"/>
  <c r="B647" i="1"/>
  <c r="B1058" i="1"/>
  <c r="B259" i="1"/>
  <c r="B1289" i="1"/>
  <c r="B43" i="1"/>
  <c r="B700" i="1"/>
  <c r="B196" i="1"/>
  <c r="B785" i="1"/>
  <c r="B161" i="1"/>
  <c r="D1676" i="1"/>
  <c r="B1819" i="1"/>
  <c r="R30" i="6"/>
  <c r="D682" i="1"/>
  <c r="B2586" i="1"/>
  <c r="B2313" i="1"/>
  <c r="B269" i="1"/>
  <c r="B717" i="1"/>
  <c r="B330" i="1"/>
  <c r="B311" i="1"/>
  <c r="B1917" i="1"/>
  <c r="B365" i="1"/>
  <c r="B41" i="1"/>
  <c r="B336" i="1"/>
  <c r="B476" i="1"/>
  <c r="D24" i="1"/>
  <c r="B1574" i="1"/>
  <c r="B483" i="1"/>
  <c r="B2458" i="1"/>
  <c r="B2192" i="1"/>
  <c r="B379" i="1"/>
  <c r="B71" i="1"/>
  <c r="B1051" i="1"/>
  <c r="B184" i="1"/>
  <c r="B135" i="1"/>
  <c r="B171" i="1"/>
  <c r="B289" i="1"/>
  <c r="B295" i="1"/>
  <c r="B455" i="1"/>
  <c r="B2148" i="1"/>
  <c r="B1123" i="1"/>
  <c r="B568" i="1"/>
  <c r="B706" i="1"/>
  <c r="D661" i="1"/>
  <c r="B1434" i="1"/>
  <c r="B1739" i="1"/>
  <c r="B792" i="1"/>
  <c r="B91" i="1"/>
  <c r="D234" i="1"/>
  <c r="D80" i="1"/>
  <c r="N40" i="2"/>
  <c r="B93" i="1"/>
  <c r="B545" i="1"/>
  <c r="D577" i="1"/>
  <c r="B581" i="1"/>
  <c r="B526" i="1"/>
  <c r="B2094" i="1"/>
  <c r="B143" i="1"/>
  <c r="B714" i="1"/>
  <c r="B979" i="1"/>
  <c r="B660" i="1"/>
  <c r="B42" i="1"/>
  <c r="B783" i="1"/>
  <c r="B98" i="1"/>
  <c r="B308" i="1"/>
  <c r="B57" i="1"/>
  <c r="B400" i="1"/>
  <c r="B288" i="1"/>
  <c r="D283" i="1"/>
  <c r="B2404" i="1"/>
  <c r="B811" i="1"/>
  <c r="B163" i="1"/>
  <c r="D311" i="1"/>
  <c r="B997" i="1"/>
  <c r="B150" i="1"/>
  <c r="B1389" i="1"/>
  <c r="B563" i="1"/>
  <c r="D31" i="1"/>
  <c r="B62" i="1"/>
  <c r="B276" i="1"/>
  <c r="B79" i="1"/>
  <c r="B1933" i="1"/>
  <c r="B2446" i="1"/>
  <c r="B260" i="1"/>
  <c r="B745" i="1"/>
  <c r="D2348" i="1"/>
  <c r="B1856" i="1"/>
  <c r="B686" i="1"/>
  <c r="B527" i="1"/>
  <c r="D178" i="1"/>
  <c r="B324" i="1"/>
  <c r="R32" i="6"/>
  <c r="B1004" i="1"/>
  <c r="B1973" i="1"/>
  <c r="B591" i="1"/>
  <c r="D766" i="1"/>
  <c r="B1081" i="1"/>
  <c r="B471" i="1"/>
  <c r="D1417" i="1"/>
  <c r="B1606" i="1"/>
  <c r="D458" i="1"/>
  <c r="B695" i="1"/>
  <c r="B170" i="1"/>
  <c r="D1025" i="1"/>
  <c r="B2505" i="1"/>
  <c r="B853" i="1"/>
  <c r="B127" i="1"/>
  <c r="M34" i="6"/>
  <c r="B1191" i="1"/>
  <c r="B16" i="1"/>
  <c r="B2089" i="1"/>
  <c r="B1858" i="1"/>
  <c r="B1709" i="1"/>
  <c r="B2477" i="1"/>
  <c r="D1550" i="1"/>
  <c r="B1009" i="1"/>
  <c r="B1961" i="1"/>
  <c r="D962" i="1"/>
  <c r="B350" i="1"/>
  <c r="B1030" i="1"/>
  <c r="D591" i="1"/>
  <c r="B2304" i="1"/>
  <c r="B2353" i="1"/>
  <c r="D1970" i="1"/>
  <c r="B2262" i="1"/>
  <c r="B2173" i="1"/>
  <c r="B1821" i="1"/>
  <c r="B2248" i="1"/>
  <c r="D2012" i="1"/>
  <c r="B2052" i="1"/>
  <c r="B1816" i="1"/>
  <c r="B2045" i="1"/>
  <c r="B2239" i="1"/>
  <c r="B146" i="1"/>
  <c r="D164" i="1"/>
  <c r="D2439" i="1"/>
  <c r="D2285" i="1"/>
  <c r="B1338" i="1"/>
  <c r="B1777" i="1"/>
  <c r="D1046" i="1"/>
  <c r="B1053" i="1"/>
  <c r="B946" i="1"/>
  <c r="B1767" i="1"/>
  <c r="D1613" i="1"/>
  <c r="B338" i="1"/>
  <c r="B23" i="1"/>
  <c r="D1802" i="1"/>
  <c r="B2544" i="1"/>
  <c r="D2131" i="1"/>
  <c r="B2393" i="1"/>
  <c r="B1585" i="1"/>
  <c r="B1235" i="1"/>
  <c r="B2414" i="1"/>
  <c r="B86" i="1"/>
  <c r="B2486" i="1"/>
  <c r="B416" i="1"/>
  <c r="B850" i="1"/>
  <c r="B871" i="1"/>
  <c r="B1511" i="1"/>
  <c r="B1151" i="1"/>
  <c r="D2418" i="1"/>
  <c r="D815" i="1"/>
  <c r="D1109" i="1"/>
  <c r="B1049" i="1"/>
  <c r="B1478" i="1"/>
  <c r="B1532" i="1"/>
  <c r="B1086" i="1"/>
  <c r="B1746" i="1"/>
  <c r="D2572" i="1"/>
  <c r="B2127" i="1"/>
  <c r="B1651" i="1"/>
  <c r="B1042" i="1"/>
  <c r="B937" i="1"/>
  <c r="B2316" i="1"/>
  <c r="B2022" i="1"/>
  <c r="D2390" i="1"/>
  <c r="B2134" i="1"/>
  <c r="D1844" i="1"/>
  <c r="D2383" i="1"/>
  <c r="B2416" i="1"/>
  <c r="D843" i="1"/>
  <c r="B2320" i="1"/>
  <c r="B2150" i="1"/>
  <c r="B2453" i="1"/>
  <c r="B1100" i="1"/>
  <c r="B2535" i="1"/>
  <c r="B1681" i="1"/>
  <c r="B2579" i="1"/>
  <c r="D2558" i="1"/>
  <c r="B1578" i="1"/>
  <c r="B1669" i="1"/>
  <c r="B1252" i="1"/>
  <c r="D2453" i="1"/>
  <c r="D1396" i="1"/>
  <c r="B2145" i="1"/>
  <c r="B1128" i="1"/>
  <c r="D1508" i="1"/>
  <c r="D1725" i="1"/>
  <c r="B1987" i="1"/>
  <c r="D1522" i="1"/>
  <c r="B1105" i="1"/>
  <c r="B2479" i="1"/>
  <c r="B1170" i="1"/>
  <c r="D990" i="1"/>
  <c r="B1028" i="1"/>
  <c r="D605" i="1"/>
  <c r="B769" i="1"/>
  <c r="B1368" i="1"/>
  <c r="B1879" i="1"/>
  <c r="B1427" i="1"/>
  <c r="B1102" i="1"/>
  <c r="B1926" i="1"/>
  <c r="B1375" i="1"/>
  <c r="B1814" i="1"/>
  <c r="B1882" i="1"/>
  <c r="D2061" i="1"/>
  <c r="B2465" i="1"/>
  <c r="B1665" i="1"/>
  <c r="D1193" i="1"/>
  <c r="D1543" i="1"/>
  <c r="B1112" i="1"/>
  <c r="B2540" i="1"/>
  <c r="B2355" i="1"/>
  <c r="B405" i="1"/>
  <c r="B2397" i="1"/>
  <c r="D2019" i="1"/>
  <c r="B1037" i="1"/>
  <c r="B1784" i="1"/>
  <c r="D2166" i="1"/>
  <c r="B1583" i="1"/>
  <c r="B2362" i="1"/>
  <c r="D2481" i="1"/>
  <c r="B927" i="1"/>
  <c r="B412" i="1"/>
  <c r="D2355" i="1"/>
  <c r="O23" i="6"/>
  <c r="B1296" i="1"/>
  <c r="B275" i="1"/>
  <c r="D920" i="1"/>
  <c r="B1676" i="1"/>
  <c r="B1417" i="1"/>
  <c r="D1795" i="1"/>
  <c r="B1851" i="1"/>
  <c r="B1415" i="1"/>
  <c r="B2575" i="1"/>
  <c r="B1884" i="1"/>
  <c r="B1441" i="1"/>
  <c r="D2005" i="1"/>
  <c r="B2201" i="1"/>
  <c r="D850" i="1"/>
  <c r="B1868" i="1"/>
  <c r="B2047" i="1"/>
  <c r="B1977" i="1"/>
  <c r="D2523" i="1"/>
  <c r="B1688" i="1"/>
  <c r="B1326" i="1"/>
  <c r="D2397" i="1"/>
  <c r="D2264" i="1"/>
  <c r="B2194" i="1"/>
  <c r="D2243" i="1"/>
  <c r="B2523" i="1"/>
  <c r="B2003" i="1"/>
  <c r="B801" i="1"/>
  <c r="B1693" i="1"/>
  <c r="B1483" i="1"/>
  <c r="B1891" i="1"/>
  <c r="B2278" i="1"/>
  <c r="B1406" i="1"/>
  <c r="D1123" i="1"/>
  <c r="D1627" i="1"/>
  <c r="B1065" i="1"/>
  <c r="B1529" i="1"/>
  <c r="B974" i="1"/>
  <c r="D2187" i="1"/>
  <c r="P23" i="6"/>
  <c r="B878" i="1"/>
  <c r="B1242" i="1"/>
  <c r="B2040" i="1"/>
  <c r="B2421" i="1"/>
  <c r="D1900" i="1"/>
  <c r="D129" i="1"/>
  <c r="B1900" i="1"/>
  <c r="B2138" i="1"/>
  <c r="D1200" i="1"/>
  <c r="B2269" i="1"/>
  <c r="B430" i="1"/>
  <c r="B962" i="1"/>
  <c r="D2488" i="1"/>
  <c r="B1662" i="1"/>
  <c r="B2351" i="1"/>
  <c r="D1648" i="1"/>
  <c r="D1235" i="1"/>
  <c r="B843" i="1"/>
  <c r="B1002" i="1"/>
  <c r="B2498" i="1"/>
  <c r="B1142" i="1"/>
  <c r="B1193" i="1"/>
  <c r="B930" i="1"/>
  <c r="B799" i="1"/>
  <c r="D1620" i="1"/>
  <c r="B2519" i="1"/>
  <c r="B2449" i="1"/>
  <c r="B1541" i="1"/>
  <c r="D1053" i="1"/>
  <c r="B2509" i="1"/>
  <c r="B2101" i="1"/>
  <c r="B169" i="1"/>
  <c r="B969" i="1"/>
  <c r="B227" i="1"/>
  <c r="B1896" i="1"/>
  <c r="D549" i="1"/>
  <c r="B2199" i="1"/>
  <c r="B1828" i="1"/>
  <c r="B1270" i="1"/>
  <c r="D822" i="1"/>
  <c r="D1634" i="1"/>
  <c r="B1774" i="1"/>
  <c r="D1298" i="1"/>
  <c r="B1870" i="1"/>
  <c r="D1697" i="1"/>
  <c r="D1088" i="1"/>
  <c r="B797" i="1"/>
  <c r="B2166" i="1"/>
  <c r="B1182" i="1"/>
  <c r="D423" i="1"/>
  <c r="B294" i="1"/>
  <c r="B1354" i="1"/>
  <c r="D2145" i="1"/>
  <c r="B1060" i="1"/>
  <c r="B1823" i="1"/>
  <c r="B2495" i="1"/>
  <c r="D1438" i="1"/>
  <c r="B885" i="1"/>
  <c r="D1536" i="1"/>
  <c r="D801" i="1"/>
  <c r="B1504" i="1"/>
  <c r="B2180" i="1"/>
  <c r="B1632" i="1"/>
  <c r="B1702" i="1"/>
  <c r="D2208" i="1"/>
  <c r="B2460" i="1"/>
  <c r="B1485" i="1"/>
  <c r="B2561" i="1"/>
  <c r="B504" i="1"/>
  <c r="B1007" i="1"/>
  <c r="D1662" i="1"/>
  <c r="B1947" i="1"/>
  <c r="B671" i="1"/>
  <c r="B2507" i="1"/>
  <c r="B253" i="1"/>
  <c r="D633" i="1"/>
  <c r="B2451" i="1"/>
  <c r="B862" i="1"/>
  <c r="B1984" i="1"/>
  <c r="B175" i="1"/>
  <c r="D1711" i="1"/>
  <c r="B167" i="1"/>
  <c r="B2054" i="1"/>
  <c r="D1487" i="1"/>
  <c r="D1599" i="1"/>
  <c r="D1914" i="1"/>
  <c r="B1942" i="1"/>
  <c r="B2036" i="1"/>
  <c r="D1928" i="1"/>
  <c r="B1310" i="1"/>
  <c r="B2418" i="1"/>
  <c r="B181" i="1"/>
  <c r="D2537" i="1"/>
  <c r="B1301" i="1"/>
  <c r="D2278" i="1"/>
  <c r="B458" i="1"/>
  <c r="B2439" i="1"/>
  <c r="B925" i="1"/>
  <c r="B1751" i="1"/>
  <c r="B1114" i="1"/>
  <c r="B2388" i="1"/>
  <c r="B282" i="1"/>
  <c r="D710" i="1"/>
  <c r="D1823" i="1"/>
  <c r="B855" i="1"/>
  <c r="D213" i="1"/>
  <c r="B203" i="1"/>
  <c r="B651" i="1"/>
  <c r="B2516" i="1"/>
  <c r="D2082" i="1"/>
  <c r="B2260" i="1"/>
  <c r="B2026" i="1"/>
  <c r="D2376" i="1"/>
  <c r="N39" i="2"/>
  <c r="B2190" i="1"/>
  <c r="D1998" i="1"/>
  <c r="N44" i="2"/>
  <c r="B553" i="1"/>
  <c r="B958" i="1"/>
  <c r="B1847" i="1"/>
  <c r="D1886" i="1"/>
  <c r="D1102" i="1"/>
  <c r="D2516" i="1"/>
  <c r="B2598" i="1"/>
  <c r="B2309" i="1"/>
  <c r="B331" i="1"/>
  <c r="B2432" i="1"/>
  <c r="D486" i="1"/>
  <c r="B342" i="1"/>
  <c r="B911" i="1"/>
  <c r="B268" i="1"/>
  <c r="B1935" i="1"/>
  <c r="B254" i="1"/>
  <c r="B231" i="1"/>
  <c r="D941" i="1"/>
  <c r="B317" i="1"/>
  <c r="D1018" i="1"/>
  <c r="B758" i="1"/>
  <c r="B2311" i="1"/>
  <c r="B2425" i="1"/>
  <c r="B101" i="1"/>
  <c r="B766" i="1"/>
  <c r="D1816" i="1"/>
  <c r="B195" i="1"/>
  <c r="B1282" i="1"/>
  <c r="B213" i="1"/>
  <c r="B2591" i="1"/>
  <c r="B1179" i="1"/>
  <c r="B675" i="1"/>
  <c r="B1515" i="1"/>
  <c r="B1487" i="1"/>
  <c r="B21" i="1"/>
  <c r="B132" i="1"/>
  <c r="B1088" i="1"/>
  <c r="B1560" i="1"/>
  <c r="B1562" i="1"/>
  <c r="B345" i="1"/>
  <c r="B540" i="1"/>
  <c r="D1557" i="1"/>
  <c r="D2579" i="1"/>
  <c r="B401" i="1"/>
  <c r="B2211" i="1"/>
  <c r="Q23" i="6"/>
  <c r="B2290" i="1"/>
  <c r="B995" i="1"/>
  <c r="B730" i="1"/>
  <c r="B1520" i="1"/>
  <c r="B1324" i="1"/>
  <c r="B616" i="1"/>
  <c r="B2241" i="1"/>
  <c r="D724" i="1"/>
  <c r="B322" i="1"/>
  <c r="B1277" i="1"/>
  <c r="B2332" i="1"/>
  <c r="D1907" i="1"/>
  <c r="D2565" i="1"/>
  <c r="B17" i="1"/>
  <c r="B1928" i="1"/>
  <c r="B2253" i="1"/>
  <c r="B185" i="1"/>
  <c r="B84" i="1"/>
  <c r="D1207" i="1"/>
  <c r="B546" i="1"/>
  <c r="B1410" i="1"/>
  <c r="B114" i="1"/>
  <c r="B1886" i="1"/>
  <c r="D2460" i="1"/>
  <c r="B1226" i="1"/>
  <c r="D1116" i="1"/>
  <c r="B1966" i="1"/>
  <c r="B815" i="1"/>
  <c r="B580" i="1"/>
  <c r="B1401" i="1"/>
  <c r="B897" i="1"/>
  <c r="B372" i="1"/>
  <c r="B437" i="1"/>
  <c r="B2547" i="1"/>
  <c r="B2484" i="1"/>
  <c r="D899" i="1"/>
  <c r="B191" i="1"/>
  <c r="B2435" i="1"/>
  <c r="B2323" i="1"/>
  <c r="B343" i="1"/>
  <c r="B15" i="1"/>
  <c r="D717" i="1"/>
  <c r="D262" i="1"/>
  <c r="B1735" i="1"/>
  <c r="B2360" i="1"/>
  <c r="B1109" i="1"/>
  <c r="D1291" i="1"/>
  <c r="B841" i="1"/>
  <c r="B470" i="1"/>
  <c r="B216" i="1"/>
  <c r="B2444" i="1"/>
  <c r="B918" i="1"/>
  <c r="B1268" i="1"/>
  <c r="B517" i="1"/>
  <c r="B1875" i="1"/>
  <c r="B164" i="1"/>
  <c r="K39" i="2"/>
  <c r="B512" i="1"/>
  <c r="B1371" i="1"/>
  <c r="B2358" i="1"/>
  <c r="B1471" i="1"/>
  <c r="B1707" i="1"/>
  <c r="B1653" i="1"/>
  <c r="B367" i="1"/>
  <c r="D794" i="1"/>
  <c r="B2206" i="1"/>
  <c r="D1410" i="1"/>
  <c r="D1284" i="1"/>
  <c r="D94" i="1"/>
  <c r="D1921" i="1"/>
  <c r="B1063" i="1"/>
  <c r="B640" i="1"/>
  <c r="L43" i="2"/>
  <c r="B28" i="1"/>
  <c r="B692" i="1"/>
  <c r="D367" i="1"/>
  <c r="B1970" i="1"/>
  <c r="B2250" i="1"/>
  <c r="B1807" i="1"/>
  <c r="B2600" i="1"/>
  <c r="B2043" i="1"/>
  <c r="B1625" i="1"/>
  <c r="B729" i="1"/>
  <c r="B867" i="1"/>
  <c r="B2411" i="1"/>
  <c r="B1644" i="1"/>
  <c r="B678" i="1"/>
  <c r="B37" i="1"/>
  <c r="D1501" i="1"/>
  <c r="B2288" i="1"/>
  <c r="B836" i="1"/>
  <c r="B55" i="1"/>
  <c r="D626" i="1"/>
  <c r="B1956" i="1"/>
  <c r="D1578" i="1"/>
  <c r="B652" i="1"/>
  <c r="B1812" i="1"/>
  <c r="B2208" i="1"/>
  <c r="B90" i="1"/>
  <c r="B2603" i="1"/>
  <c r="D115" i="1"/>
  <c r="D1158" i="1"/>
  <c r="B808" i="1"/>
  <c r="D318" i="1"/>
  <c r="M25" i="6"/>
  <c r="B1667" i="1"/>
  <c r="D2502" i="1"/>
  <c r="B2243" i="1"/>
  <c r="B1450" i="1"/>
  <c r="B1501" i="1"/>
  <c r="B2514" i="1"/>
  <c r="B2563" i="1"/>
  <c r="B77" i="1"/>
  <c r="B2386" i="1"/>
  <c r="D640" i="1"/>
  <c r="B1802" i="1"/>
  <c r="B469" i="1"/>
  <c r="L32" i="6"/>
  <c r="B827" i="1"/>
  <c r="B1700" i="1"/>
  <c r="B118" i="1"/>
  <c r="D2068" i="1"/>
  <c r="B804" i="1"/>
  <c r="B393" i="1"/>
  <c r="B657" i="1"/>
  <c r="B2012" i="1"/>
  <c r="B2470" i="1"/>
  <c r="D2327" i="1"/>
  <c r="D2467" i="1"/>
  <c r="B532" i="1"/>
  <c r="B1634" i="1"/>
  <c r="B1623" i="1"/>
  <c r="B577" i="1"/>
  <c r="B2246" i="1"/>
  <c r="B625" i="1"/>
  <c r="B206" i="1"/>
  <c r="B1137" i="1"/>
  <c r="D2334" i="1"/>
  <c r="D2215" i="1"/>
  <c r="B273" i="1"/>
  <c r="B1021" i="1"/>
  <c r="B2558" i="1"/>
  <c r="B104" i="1"/>
  <c r="B266" i="1"/>
  <c r="B344" i="1"/>
  <c r="D45" i="1"/>
  <c r="B976" i="1"/>
  <c r="B2348" i="1"/>
  <c r="D535" i="1"/>
  <c r="B2365" i="1"/>
  <c r="D2551" i="1"/>
  <c r="B328" i="1"/>
  <c r="B518" i="1"/>
  <c r="B874" i="1"/>
  <c r="D2103" i="1"/>
  <c r="B834" i="1"/>
  <c r="B1284" i="1"/>
  <c r="B1861" i="1"/>
  <c r="B951" i="1"/>
  <c r="B83" i="1"/>
  <c r="B197" i="1"/>
  <c r="D38" i="1"/>
  <c r="B1931" i="1"/>
  <c r="B80" i="1"/>
  <c r="B601" i="1"/>
  <c r="B2120" i="1"/>
  <c r="D2474" i="1"/>
  <c r="D745" i="1"/>
  <c r="B615" i="1"/>
  <c r="B776" i="1"/>
  <c r="B1219" i="1"/>
  <c r="B363" i="1"/>
  <c r="D2159" i="1"/>
  <c r="B2481" i="1"/>
  <c r="B310" i="1"/>
  <c r="D1858" i="1"/>
  <c r="B441" i="1"/>
  <c r="B2082" i="1"/>
  <c r="B723" i="1"/>
  <c r="M41" i="2"/>
  <c r="B52" i="1"/>
  <c r="B1259" i="1"/>
  <c r="B20" i="1"/>
  <c r="D1452" i="1"/>
  <c r="D206" i="1"/>
  <c r="B2031" i="1"/>
  <c r="K40" i="2"/>
  <c r="D969" i="1"/>
  <c r="D416" i="1"/>
  <c r="B2008" i="1"/>
  <c r="B1968" i="1"/>
  <c r="B1690" i="1"/>
  <c r="B2155" i="1"/>
  <c r="B384" i="1"/>
  <c r="B2169" i="1"/>
  <c r="B2488" i="1"/>
  <c r="B869" i="1"/>
  <c r="B1534" i="1"/>
  <c r="D2446" i="1"/>
  <c r="B749" i="1"/>
  <c r="B2229" i="1"/>
  <c r="B1014" i="1"/>
  <c r="K44" i="2"/>
  <c r="D1732" i="1"/>
  <c r="D1445" i="1"/>
  <c r="B839" i="1"/>
  <c r="D157" i="1"/>
  <c r="B710" i="1"/>
  <c r="K41" i="2"/>
  <c r="B1893" i="1"/>
  <c r="B993" i="1"/>
  <c r="B2110" i="1"/>
  <c r="B486" i="1"/>
  <c r="B281" i="1"/>
  <c r="B561" i="1"/>
  <c r="B155" i="1"/>
  <c r="D2047" i="1"/>
  <c r="B484" i="1"/>
  <c r="D1375" i="1"/>
  <c r="D1466" i="1"/>
  <c r="B176" i="1"/>
  <c r="B224" i="1"/>
  <c r="D570" i="1"/>
  <c r="B202" i="1"/>
  <c r="B358" i="1"/>
  <c r="B1553" i="1"/>
  <c r="B1312" i="1"/>
  <c r="B1872" i="1"/>
  <c r="B335" i="1"/>
  <c r="B617" i="1"/>
  <c r="B1364" i="1"/>
  <c r="B493" i="1"/>
  <c r="D955" i="1"/>
  <c r="D1165" i="1"/>
  <c r="N41" i="2"/>
  <c r="D2180" i="1"/>
  <c r="B2297" i="1"/>
  <c r="B1303" i="1"/>
  <c r="B2099" i="1"/>
  <c r="B230" i="1"/>
  <c r="B713" i="1"/>
  <c r="D1032" i="1"/>
  <c r="O32" i="6"/>
  <c r="D752" i="1"/>
  <c r="B1679" i="1"/>
  <c r="B687" i="1"/>
  <c r="D1641" i="1"/>
  <c r="D1515" i="1"/>
  <c r="B1357" i="1"/>
  <c r="B1889" i="1"/>
  <c r="B182" i="1"/>
  <c r="B1168" i="1"/>
  <c r="D1130" i="1"/>
  <c r="B1877" i="1"/>
  <c r="D395" i="1"/>
  <c r="B920" i="1"/>
  <c r="B2474" i="1"/>
  <c r="B38" i="1"/>
  <c r="L40" i="2"/>
  <c r="B49" i="1"/>
  <c r="D1473" i="1"/>
  <c r="B1385" i="1"/>
  <c r="B1837" i="1"/>
  <c r="P25" i="6"/>
  <c r="B70" i="1"/>
  <c r="B1266" i="1"/>
  <c r="B1093" i="1"/>
  <c r="D787" i="1"/>
  <c r="B702" i="1"/>
  <c r="B1756" i="1"/>
  <c r="B708" i="1"/>
  <c r="B2276" i="1"/>
  <c r="D1270" i="1"/>
  <c r="B2570" i="1"/>
  <c r="D2040" i="1"/>
  <c r="B283" i="1"/>
  <c r="B1067" i="1"/>
  <c r="B720" i="1"/>
  <c r="D2222" i="1"/>
  <c r="D402" i="1"/>
  <c r="B2073" i="1"/>
  <c r="B92" i="1"/>
  <c r="L42" i="2"/>
  <c r="B115" i="1"/>
  <c r="B1826" i="1"/>
  <c r="B1394" i="1"/>
  <c r="D430" i="1"/>
  <c r="B373" i="1"/>
  <c r="D73" i="1"/>
  <c r="B538" i="1"/>
  <c r="B2131" i="1"/>
  <c r="B716" i="1"/>
  <c r="B2376" i="1"/>
  <c r="B190" i="1"/>
  <c r="B1256" i="1"/>
  <c r="B1781" i="1"/>
  <c r="B258" i="1"/>
  <c r="B406" i="1"/>
  <c r="B475" i="1"/>
  <c r="K43" i="2"/>
  <c r="B2402" i="1"/>
  <c r="B953" i="1"/>
  <c r="B583" i="1"/>
  <c r="B371" i="1"/>
  <c r="B325" i="1"/>
  <c r="B420" i="1"/>
  <c r="B247" i="1"/>
  <c r="B1165" i="1"/>
  <c r="D892" i="1"/>
  <c r="B1494" i="1"/>
  <c r="D2320" i="1"/>
  <c r="B673" i="1"/>
  <c r="B610" i="1"/>
  <c r="B440" i="1"/>
  <c r="B832" i="1"/>
  <c r="B106" i="1"/>
  <c r="B2423" i="1"/>
  <c r="B503" i="1"/>
  <c r="B76" i="1"/>
  <c r="B755" i="1"/>
  <c r="B126" i="1"/>
  <c r="D528" i="1"/>
  <c r="D1571" i="1"/>
  <c r="D871" i="1"/>
  <c r="D1529" i="1"/>
  <c r="B24" i="1"/>
  <c r="D1690" i="1"/>
  <c r="B511" i="1"/>
  <c r="L44" i="2"/>
  <c r="B198" i="1"/>
  <c r="B2164" i="1"/>
  <c r="D913" i="1"/>
  <c r="B1161" i="1"/>
  <c r="B140" i="1"/>
  <c r="D1186" i="1"/>
  <c r="B477" i="1"/>
  <c r="B1672" i="1"/>
  <c r="B51" i="1"/>
  <c r="B701" i="1"/>
  <c r="D1382" i="1"/>
  <c r="B1200" i="1"/>
  <c r="B414" i="1"/>
  <c r="B1975" i="1"/>
  <c r="D556" i="1"/>
  <c r="B174" i="1"/>
  <c r="D199" i="1"/>
  <c r="D1172" i="1"/>
  <c r="B142" i="1"/>
  <c r="B428" i="1"/>
  <c r="D472" i="1"/>
  <c r="D325" i="1"/>
  <c r="B426" i="1"/>
  <c r="D2089" i="1"/>
  <c r="B1779" i="1"/>
  <c r="B34" i="1"/>
  <c r="B525" i="1"/>
  <c r="D1942" i="1"/>
  <c r="B456" i="1"/>
  <c r="B750" i="1"/>
  <c r="D1809" i="1"/>
  <c r="B1655" i="1"/>
  <c r="B1630" i="1"/>
  <c r="D87" i="1"/>
  <c r="B1576" i="1"/>
  <c r="D374" i="1"/>
  <c r="B1175" i="1"/>
  <c r="B715" i="1"/>
  <c r="B1595" i="1"/>
  <c r="B948" i="1"/>
  <c r="B1198" i="1"/>
  <c r="B111" i="1"/>
  <c r="B409" i="1"/>
  <c r="B444" i="1"/>
  <c r="B1445" i="1"/>
  <c r="D1074" i="1"/>
  <c r="B280" i="1"/>
  <c r="D2138" i="1"/>
  <c r="B1459" i="1"/>
  <c r="B2122" i="1"/>
  <c r="B450" i="1"/>
  <c r="B674" i="1"/>
  <c r="B497" i="1"/>
  <c r="B45" i="1"/>
  <c r="D409" i="1"/>
  <c r="B120" i="1"/>
  <c r="D997" i="1"/>
  <c r="D1333" i="1"/>
  <c r="B157" i="1"/>
  <c r="B1392" i="1"/>
  <c r="B689" i="1"/>
  <c r="B2334" i="1"/>
  <c r="D507" i="1"/>
  <c r="B665" i="1"/>
  <c r="D2152" i="1"/>
  <c r="D444" i="1"/>
  <c r="B666" i="1"/>
  <c r="B986" i="1"/>
  <c r="B2407" i="1"/>
  <c r="B1126" i="1"/>
  <c r="B374" i="1"/>
  <c r="B177" i="1"/>
  <c r="B391" i="1"/>
  <c r="D143" i="1"/>
  <c r="D1459" i="1"/>
  <c r="B562" i="1"/>
  <c r="D101" i="1"/>
  <c r="B1683" i="1"/>
  <c r="B1350" i="1"/>
  <c r="B560" i="1"/>
  <c r="B597" i="1"/>
  <c r="B385" i="1"/>
  <c r="B2232" i="1"/>
  <c r="B183" i="1"/>
  <c r="B232" i="1"/>
  <c r="B1273" i="1"/>
  <c r="B1025" i="1"/>
  <c r="B629" i="1"/>
  <c r="B156" i="1"/>
  <c r="D1277" i="1"/>
  <c r="B1240" i="1"/>
  <c r="B899" i="1"/>
  <c r="B121" i="1"/>
  <c r="B339" i="1"/>
  <c r="B134" i="1"/>
  <c r="B2075" i="1"/>
  <c r="B960" i="1"/>
  <c r="B574" i="1"/>
  <c r="B764" i="1"/>
  <c r="B2143" i="1"/>
  <c r="B97" i="1"/>
  <c r="B2106" i="1"/>
  <c r="B1543" i="1"/>
  <c r="B1387" i="1"/>
  <c r="B139" i="1"/>
  <c r="B688" i="1"/>
  <c r="B623" i="1"/>
  <c r="B611" i="1"/>
  <c r="B1361" i="1"/>
  <c r="B147" i="1"/>
  <c r="B1597" i="1"/>
  <c r="B584" i="1"/>
  <c r="D675" i="1"/>
  <c r="B168" i="1"/>
  <c r="B1359" i="1"/>
  <c r="D2544" i="1"/>
  <c r="D2173" i="1"/>
  <c r="D381" i="1"/>
  <c r="B1786" i="1"/>
  <c r="B619" i="1"/>
  <c r="B681" i="1"/>
  <c r="B598" i="1"/>
  <c r="B349" i="1"/>
  <c r="B1616" i="1"/>
  <c r="B528" i="1"/>
  <c r="D2201" i="1"/>
  <c r="B570" i="1"/>
  <c r="D563" i="1"/>
  <c r="B2108" i="1"/>
  <c r="B573" i="1"/>
  <c r="B965" i="1"/>
  <c r="B923" i="1"/>
  <c r="B1912" i="1"/>
  <c r="D500" i="1"/>
  <c r="B727" i="1"/>
  <c r="D1249" i="1"/>
  <c r="B658" i="1"/>
  <c r="B421" i="1"/>
  <c r="B449" i="1"/>
  <c r="B848" i="1"/>
  <c r="B566" i="1"/>
  <c r="B679" i="1"/>
  <c r="B226" i="1"/>
  <c r="B2596" i="1"/>
  <c r="B539" i="1"/>
  <c r="N43" i="2"/>
  <c r="D185" i="1"/>
  <c r="N32" i="6"/>
  <c r="B85" i="1"/>
  <c r="M40" i="2"/>
  <c r="B618" i="1"/>
  <c r="B443" i="1"/>
  <c r="D1305" i="1"/>
  <c r="B241" i="1"/>
  <c r="B2330" i="1"/>
  <c r="B66" i="1"/>
  <c r="B2530" i="1"/>
  <c r="B643" i="1"/>
  <c r="B316" i="1"/>
  <c r="B864" i="1"/>
  <c r="B741" i="1"/>
  <c r="B30" i="1"/>
  <c r="B939" i="1"/>
  <c r="B337" i="1"/>
  <c r="B189" i="1"/>
  <c r="B1184" i="1"/>
  <c r="B1704" i="1"/>
  <c r="B48" i="1"/>
  <c r="B491" i="1"/>
  <c r="B496" i="1"/>
  <c r="B359" i="1"/>
  <c r="D52" i="1"/>
  <c r="B724" i="1"/>
  <c r="B356" i="1"/>
  <c r="B2584" i="1"/>
  <c r="D332" i="1"/>
  <c r="B780" i="1"/>
  <c r="D1494" i="1"/>
  <c r="B1763" i="1"/>
  <c r="D696" i="1"/>
  <c r="B2549" i="1"/>
  <c r="B2374" i="1"/>
  <c r="B2236" i="1"/>
  <c r="B125" i="1"/>
  <c r="B248" i="1"/>
  <c r="B149" i="1"/>
  <c r="B351" i="1"/>
  <c r="B1154" i="1"/>
  <c r="B435" i="1"/>
  <c r="B1590" i="1"/>
  <c r="B255" i="1"/>
  <c r="B463" i="1"/>
  <c r="B73" i="1"/>
  <c r="D66" i="1"/>
  <c r="B1599" i="1"/>
  <c r="B541" i="1"/>
  <c r="B364" i="1"/>
  <c r="B906" i="1"/>
  <c r="B941" i="1"/>
  <c r="D885" i="1"/>
  <c r="B694" i="1"/>
  <c r="B1333" i="1"/>
  <c r="B567" i="1"/>
  <c r="B1121" i="1"/>
  <c r="B490" i="1"/>
  <c r="D689" i="1"/>
  <c r="B1592" i="1"/>
  <c r="D598" i="1"/>
  <c r="B1646" i="1"/>
  <c r="B721" i="1"/>
  <c r="B209" i="1"/>
  <c r="N34" i="6"/>
  <c r="T23" i="6" l="1"/>
  <c r="C127" i="1"/>
  <c r="B208" i="1"/>
  <c r="B207" i="1" s="1"/>
  <c r="C209" i="1"/>
  <c r="C853" i="1"/>
  <c r="B852" i="1"/>
  <c r="D853" i="1" s="1"/>
  <c r="C721" i="1"/>
  <c r="C2505" i="1"/>
  <c r="B2504" i="1"/>
  <c r="D2505" i="1" s="1"/>
  <c r="C1646" i="1"/>
  <c r="C170" i="1"/>
  <c r="C695" i="1"/>
  <c r="C490" i="1"/>
  <c r="C1121" i="1"/>
  <c r="C567" i="1"/>
  <c r="C471" i="1"/>
  <c r="C694" i="1"/>
  <c r="B1972" i="1"/>
  <c r="D1973" i="1" s="1"/>
  <c r="C1973" i="1"/>
  <c r="C364" i="1"/>
  <c r="C541" i="1"/>
  <c r="C324" i="1"/>
  <c r="C527" i="1"/>
  <c r="C686" i="1"/>
  <c r="C463" i="1"/>
  <c r="C1856" i="1"/>
  <c r="C1590" i="1"/>
  <c r="C435" i="1"/>
  <c r="C260" i="1"/>
  <c r="B1153" i="1"/>
  <c r="C1154" i="1"/>
  <c r="C351" i="1"/>
  <c r="C1933" i="1"/>
  <c r="C149" i="1"/>
  <c r="C79" i="1"/>
  <c r="B124" i="1"/>
  <c r="B123" i="1" s="1"/>
  <c r="C125" i="1"/>
  <c r="B61" i="1"/>
  <c r="B60" i="1" s="1"/>
  <c r="C62" i="1"/>
  <c r="C2374" i="1"/>
  <c r="C2549" i="1"/>
  <c r="B1762" i="1"/>
  <c r="C1763" i="1"/>
  <c r="C163" i="1"/>
  <c r="C811" i="1"/>
  <c r="B810" i="1"/>
  <c r="D811" i="1" s="1"/>
  <c r="C2584" i="1"/>
  <c r="C356" i="1"/>
  <c r="B355" i="1"/>
  <c r="C288" i="1"/>
  <c r="C400" i="1"/>
  <c r="C359" i="1"/>
  <c r="C57" i="1"/>
  <c r="C496" i="1"/>
  <c r="B495" i="1"/>
  <c r="C308" i="1"/>
  <c r="C491" i="1"/>
  <c r="C98" i="1"/>
  <c r="B47" i="1"/>
  <c r="B46" i="1" s="1"/>
  <c r="C48" i="1"/>
  <c r="B782" i="1"/>
  <c r="D783" i="1" s="1"/>
  <c r="C783" i="1"/>
  <c r="C42" i="1"/>
  <c r="C1184" i="1"/>
  <c r="C660" i="1"/>
  <c r="C189" i="1"/>
  <c r="C979" i="1"/>
  <c r="B978" i="1"/>
  <c r="E983" i="1" s="1"/>
  <c r="C337" i="1"/>
  <c r="C714" i="1"/>
  <c r="C939" i="1"/>
  <c r="C30" i="1"/>
  <c r="C2094" i="1"/>
  <c r="B740" i="1"/>
  <c r="C741" i="1"/>
  <c r="C526" i="1"/>
  <c r="C581" i="1"/>
  <c r="C316" i="1"/>
  <c r="B642" i="1"/>
  <c r="C643" i="1"/>
  <c r="B544" i="1"/>
  <c r="C545" i="1"/>
  <c r="C93" i="1"/>
  <c r="C2330" i="1"/>
  <c r="B2329" i="1"/>
  <c r="C91" i="1"/>
  <c r="C443" i="1"/>
  <c r="C792" i="1"/>
  <c r="C618" i="1"/>
  <c r="B1433" i="1"/>
  <c r="E1438" i="1" s="1"/>
  <c r="C1434" i="1"/>
  <c r="C85" i="1"/>
  <c r="C706" i="1"/>
  <c r="B705" i="1"/>
  <c r="C568" i="1"/>
  <c r="C539" i="1"/>
  <c r="C2148" i="1"/>
  <c r="B2147" i="1"/>
  <c r="B2595" i="1"/>
  <c r="D2596" i="1" s="1"/>
  <c r="C2596" i="1"/>
  <c r="C455" i="1"/>
  <c r="C226" i="1"/>
  <c r="C295" i="1"/>
  <c r="C679" i="1"/>
  <c r="C289" i="1"/>
  <c r="C566" i="1"/>
  <c r="B565" i="1"/>
  <c r="C848" i="1"/>
  <c r="C135" i="1"/>
  <c r="C449" i="1"/>
  <c r="C184" i="1"/>
  <c r="C421" i="1"/>
  <c r="C1051" i="1"/>
  <c r="C658" i="1"/>
  <c r="C71" i="1"/>
  <c r="C379" i="1"/>
  <c r="C727" i="1"/>
  <c r="B726" i="1"/>
  <c r="C2192" i="1"/>
  <c r="C2458" i="1"/>
  <c r="C1912" i="1"/>
  <c r="C483" i="1"/>
  <c r="C923" i="1"/>
  <c r="B922" i="1"/>
  <c r="E927" i="1" s="1"/>
  <c r="B1573" i="1"/>
  <c r="E1578" i="1" s="1"/>
  <c r="C1574" i="1"/>
  <c r="B964" i="1"/>
  <c r="D965" i="1" s="1"/>
  <c r="C965" i="1"/>
  <c r="B572" i="1"/>
  <c r="C573" i="1"/>
  <c r="C476" i="1"/>
  <c r="C2108" i="1"/>
  <c r="C336" i="1"/>
  <c r="B40" i="1"/>
  <c r="B39" i="1" s="1"/>
  <c r="C41" i="1"/>
  <c r="C365" i="1"/>
  <c r="B1916" i="1"/>
  <c r="E1921" i="1" s="1"/>
  <c r="C1917" i="1"/>
  <c r="C1616" i="1"/>
  <c r="B1615" i="1"/>
  <c r="E1620" i="1" s="1"/>
  <c r="C330" i="1"/>
  <c r="B348" i="1"/>
  <c r="C349" i="1"/>
  <c r="C681" i="1"/>
  <c r="C1786" i="1"/>
  <c r="C1819" i="1"/>
  <c r="B1818" i="1"/>
  <c r="D1819" i="1" s="1"/>
  <c r="C1359" i="1"/>
  <c r="C161" i="1"/>
  <c r="C168" i="1"/>
  <c r="C785" i="1"/>
  <c r="C196" i="1"/>
  <c r="C700" i="1"/>
  <c r="C1597" i="1"/>
  <c r="C43" i="1"/>
  <c r="C147" i="1"/>
  <c r="C1289" i="1"/>
  <c r="C259" i="1"/>
  <c r="C611" i="1"/>
  <c r="C1058" i="1"/>
  <c r="C623" i="1"/>
  <c r="C688" i="1"/>
  <c r="C1525" i="1"/>
  <c r="B1524" i="1"/>
  <c r="D1525" i="1" s="1"/>
  <c r="B138" i="1"/>
  <c r="B137" i="1" s="1"/>
  <c r="C139" i="1"/>
  <c r="C548" i="1"/>
  <c r="C1387" i="1"/>
  <c r="T30" i="6"/>
  <c r="C751" i="1"/>
  <c r="B2105" i="1"/>
  <c r="E2110" i="1" s="1"/>
  <c r="C2106" i="1"/>
  <c r="B96" i="1"/>
  <c r="B95" i="1" s="1"/>
  <c r="C97" i="1"/>
  <c r="B2525" i="1"/>
  <c r="D2526" i="1" s="1"/>
  <c r="C2526" i="1"/>
  <c r="C2143" i="1"/>
  <c r="C764" i="1"/>
  <c r="C44" i="1"/>
  <c r="C574" i="1"/>
  <c r="C1798" i="1"/>
  <c r="B1797" i="1"/>
  <c r="C960" i="1"/>
  <c r="C134" i="1"/>
  <c r="C121" i="1"/>
  <c r="B313" i="1"/>
  <c r="C314" i="1"/>
  <c r="C1240" i="1"/>
  <c r="C464" i="1"/>
  <c r="C218" i="1"/>
  <c r="C156" i="1"/>
  <c r="C629" i="1"/>
  <c r="B628" i="1"/>
  <c r="C2227" i="1"/>
  <c r="C1273" i="1"/>
  <c r="B1272" i="1"/>
  <c r="D1273" i="1" s="1"/>
  <c r="C576" i="1"/>
  <c r="C232" i="1"/>
  <c r="C183" i="1"/>
  <c r="C2232" i="1"/>
  <c r="B2231" i="1"/>
  <c r="E2236" i="1" s="1"/>
  <c r="C1940" i="1"/>
  <c r="C385" i="1"/>
  <c r="C1177" i="1"/>
  <c r="C597" i="1"/>
  <c r="C560" i="1"/>
  <c r="C415" i="1"/>
  <c r="C1350" i="1"/>
  <c r="B1349" i="1"/>
  <c r="E1354" i="1" s="1"/>
  <c r="C2225" i="1"/>
  <c r="B2224" i="1"/>
  <c r="C756" i="1"/>
  <c r="C562" i="1"/>
  <c r="C267" i="1"/>
  <c r="C391" i="1"/>
  <c r="B390" i="1"/>
  <c r="C99" i="1"/>
  <c r="C177" i="1"/>
  <c r="C1126" i="1"/>
  <c r="B1125" i="1"/>
  <c r="D1126" i="1" s="1"/>
  <c r="C2407" i="1"/>
  <c r="B2406" i="1"/>
  <c r="C632" i="1"/>
  <c r="C986" i="1"/>
  <c r="B985" i="1"/>
  <c r="D986" i="1" s="1"/>
  <c r="B1097" i="1"/>
  <c r="D1098" i="1" s="1"/>
  <c r="C1098" i="1"/>
  <c r="C666" i="1"/>
  <c r="C219" i="1"/>
  <c r="C575" i="1"/>
  <c r="C665" i="1"/>
  <c r="B1951" i="1"/>
  <c r="D1952" i="1" s="1"/>
  <c r="C1952" i="1"/>
  <c r="C307" i="1"/>
  <c r="B306" i="1"/>
  <c r="B305" i="1" s="1"/>
  <c r="C293" i="1"/>
  <c r="B292" i="1"/>
  <c r="B291" i="1" s="1"/>
  <c r="C1392" i="1"/>
  <c r="B1391" i="1"/>
  <c r="E1396" i="1" s="1"/>
  <c r="C2400" i="1"/>
  <c r="B2399" i="1"/>
  <c r="E2404" i="1" s="1"/>
  <c r="B1244" i="1"/>
  <c r="C1245" i="1"/>
  <c r="C736" i="1"/>
  <c r="C120" i="1"/>
  <c r="C352" i="1"/>
  <c r="C408" i="1"/>
  <c r="C602" i="1"/>
  <c r="C497" i="1"/>
  <c r="B2112" i="1"/>
  <c r="E2117" i="1" s="1"/>
  <c r="C2113" i="1"/>
  <c r="C674" i="1"/>
  <c r="C370" i="1"/>
  <c r="B369" i="1"/>
  <c r="C450" i="1"/>
  <c r="C2122" i="1"/>
  <c r="C240" i="1"/>
  <c r="C588" i="1"/>
  <c r="C442" i="1"/>
  <c r="C280" i="1"/>
  <c r="C357" i="1"/>
  <c r="B2196" i="1"/>
  <c r="E2201" i="1" s="1"/>
  <c r="C2197" i="1"/>
  <c r="C111" i="1"/>
  <c r="B110" i="1"/>
  <c r="B109" i="1" s="1"/>
  <c r="B222" i="1"/>
  <c r="B221" i="1" s="1"/>
  <c r="C223" i="1"/>
  <c r="C1198" i="1"/>
  <c r="B446" i="1"/>
  <c r="C447" i="1"/>
  <c r="C1070" i="1"/>
  <c r="B1069" i="1"/>
  <c r="B1594" i="1"/>
  <c r="E1599" i="1" s="1"/>
  <c r="C1595" i="1"/>
  <c r="C715" i="1"/>
  <c r="C595" i="1"/>
  <c r="C1175" i="1"/>
  <c r="B1174" i="1"/>
  <c r="E1179" i="1" s="1"/>
  <c r="C300" i="1"/>
  <c r="B299" i="1"/>
  <c r="B298" i="1" s="1"/>
  <c r="C1576" i="1"/>
  <c r="C519" i="1"/>
  <c r="C762" i="1"/>
  <c r="B761" i="1"/>
  <c r="D762" i="1" s="1"/>
  <c r="B1629" i="1"/>
  <c r="E1634" i="1" s="1"/>
  <c r="C1630" i="1"/>
  <c r="C272" i="1"/>
  <c r="B271" i="1"/>
  <c r="B270" i="1" s="1"/>
  <c r="C750" i="1"/>
  <c r="C456" i="1"/>
  <c r="C245" i="1"/>
  <c r="C525" i="1"/>
  <c r="B33" i="1"/>
  <c r="B32" i="1" s="1"/>
  <c r="C34" i="1"/>
  <c r="C1779" i="1"/>
  <c r="C22" i="1"/>
  <c r="C2234" i="1"/>
  <c r="B425" i="1"/>
  <c r="C426" i="1"/>
  <c r="B1279" i="1"/>
  <c r="D1280" i="1" s="1"/>
  <c r="C1280" i="1"/>
  <c r="C630" i="1"/>
  <c r="C428" i="1"/>
  <c r="C142" i="1"/>
  <c r="C105" i="1"/>
  <c r="B173" i="1"/>
  <c r="B172" i="1" s="1"/>
  <c r="C174" i="1"/>
  <c r="C225" i="1"/>
  <c r="C1975" i="1"/>
  <c r="C69" i="1"/>
  <c r="B68" i="1"/>
  <c r="B67" i="1" s="1"/>
  <c r="C414" i="1"/>
  <c r="C1380" i="1"/>
  <c r="C1548" i="1"/>
  <c r="C407" i="1"/>
  <c r="C701" i="1"/>
  <c r="C296" i="1"/>
  <c r="C51" i="1"/>
  <c r="C1672" i="1"/>
  <c r="B1671" i="1"/>
  <c r="C477" i="1"/>
  <c r="C639" i="1"/>
  <c r="C140" i="1"/>
  <c r="B649" i="1"/>
  <c r="C650" i="1"/>
  <c r="C1161" i="1"/>
  <c r="B1160" i="1"/>
  <c r="E1165" i="1" s="1"/>
  <c r="B1209" i="1"/>
  <c r="C1210" i="1"/>
  <c r="C2164" i="1"/>
  <c r="C198" i="1"/>
  <c r="C604" i="1"/>
  <c r="C511" i="1"/>
  <c r="C609" i="1"/>
  <c r="B26" i="1"/>
  <c r="B25" i="1" s="1"/>
  <c r="C27" i="1"/>
  <c r="C888" i="1"/>
  <c r="B887" i="1"/>
  <c r="D888" i="1" s="1"/>
  <c r="C58" i="1"/>
  <c r="C506" i="1"/>
  <c r="C126" i="1"/>
  <c r="C2171" i="1"/>
  <c r="C755" i="1"/>
  <c r="B754" i="1"/>
  <c r="C29" i="1"/>
  <c r="B75" i="1"/>
  <c r="B74" i="1" s="1"/>
  <c r="C76" i="1"/>
  <c r="C1044" i="1"/>
  <c r="B502" i="1"/>
  <c r="C503" i="1"/>
  <c r="C2423" i="1"/>
  <c r="C106" i="1"/>
  <c r="C454" i="1"/>
  <c r="B453" i="1"/>
  <c r="C832" i="1"/>
  <c r="B831" i="1"/>
  <c r="D832" i="1" s="1"/>
  <c r="C636" i="1"/>
  <c r="B635" i="1"/>
  <c r="C440" i="1"/>
  <c r="B439" i="1"/>
  <c r="C492" i="1"/>
  <c r="C610" i="1"/>
  <c r="C743" i="1"/>
  <c r="C673" i="1"/>
  <c r="B1076" i="1"/>
  <c r="C1077" i="1"/>
  <c r="C531" i="1"/>
  <c r="B530" i="1"/>
  <c r="B2217" i="1"/>
  <c r="D2218" i="1" s="1"/>
  <c r="C2218" i="1"/>
  <c r="C1016" i="1"/>
  <c r="C247" i="1"/>
  <c r="C420" i="1"/>
  <c r="C806" i="1"/>
  <c r="C895" i="1"/>
  <c r="B894" i="1"/>
  <c r="C371" i="1"/>
  <c r="C583" i="1"/>
  <c r="C953" i="1"/>
  <c r="C377" i="1"/>
  <c r="B376" i="1"/>
  <c r="C2402" i="1"/>
  <c r="O43" i="2"/>
  <c r="C707" i="1"/>
  <c r="B474" i="1"/>
  <c r="C475" i="1"/>
  <c r="C735" i="1"/>
  <c r="C406" i="1"/>
  <c r="C162" i="1"/>
  <c r="C258" i="1"/>
  <c r="B257" i="1"/>
  <c r="B256" i="1" s="1"/>
  <c r="B1398" i="1"/>
  <c r="E1403" i="1" s="1"/>
  <c r="C1399" i="1"/>
  <c r="C967" i="1"/>
  <c r="C210" i="1"/>
  <c r="C190" i="1"/>
  <c r="C461" i="1"/>
  <c r="B460" i="1"/>
  <c r="C716" i="1"/>
  <c r="C128" i="1"/>
  <c r="B537" i="1"/>
  <c r="C538" i="1"/>
  <c r="C1140" i="1"/>
  <c r="B1139" i="1"/>
  <c r="D1140" i="1" s="1"/>
  <c r="C373" i="1"/>
  <c r="C429" i="1"/>
  <c r="C1394" i="1"/>
  <c r="B698" i="1"/>
  <c r="C699" i="1"/>
  <c r="C1826" i="1"/>
  <c r="B1825" i="1"/>
  <c r="D1826" i="1" s="1"/>
  <c r="C274" i="1"/>
  <c r="C436" i="1"/>
  <c r="C63" i="1"/>
  <c r="C92" i="1"/>
  <c r="C902" i="1"/>
  <c r="B901" i="1"/>
  <c r="E906" i="1" s="1"/>
  <c r="C2073" i="1"/>
  <c r="C720" i="1"/>
  <c r="B719" i="1"/>
  <c r="C113" i="1"/>
  <c r="C112" i="1"/>
  <c r="C2570" i="1"/>
  <c r="C478" i="1"/>
  <c r="C14" i="1"/>
  <c r="C2276" i="1"/>
  <c r="C1455" i="1"/>
  <c r="B1454" i="1"/>
  <c r="D1455" i="1" s="1"/>
  <c r="C708" i="1"/>
  <c r="C1756" i="1"/>
  <c r="B1755" i="1"/>
  <c r="D1756" i="1" s="1"/>
  <c r="C646" i="1"/>
  <c r="C702" i="1"/>
  <c r="C825" i="1"/>
  <c r="B824" i="1"/>
  <c r="D825" i="1" s="1"/>
  <c r="C1093" i="1"/>
  <c r="C2367" i="1"/>
  <c r="B1265" i="1"/>
  <c r="E1270" i="1" s="1"/>
  <c r="C1266" i="1"/>
  <c r="C70" i="1"/>
  <c r="C547" i="1"/>
  <c r="C1611" i="1"/>
  <c r="C1385" i="1"/>
  <c r="B1384" i="1"/>
  <c r="E1389" i="1" s="1"/>
  <c r="C1849" i="1"/>
  <c r="C49" i="1"/>
  <c r="C1091" i="1"/>
  <c r="B1090" i="1"/>
  <c r="E1095" i="1" s="1"/>
  <c r="C1877" i="1"/>
  <c r="C1343" i="1"/>
  <c r="B1342" i="1"/>
  <c r="E1347" i="1" s="1"/>
  <c r="B1167" i="1"/>
  <c r="C1168" i="1"/>
  <c r="B733" i="1"/>
  <c r="C734" i="1"/>
  <c r="C182" i="1"/>
  <c r="C1196" i="1"/>
  <c r="B1195" i="1"/>
  <c r="E1200" i="1" s="1"/>
  <c r="C1889" i="1"/>
  <c r="B1888" i="1"/>
  <c r="E1893" i="1" s="1"/>
  <c r="C212" i="1"/>
  <c r="C1357" i="1"/>
  <c r="B1356" i="1"/>
  <c r="E1361" i="1" s="1"/>
  <c r="C422" i="1"/>
  <c r="C687" i="1"/>
  <c r="C1791" i="1"/>
  <c r="B1790" i="1"/>
  <c r="B1678" i="1"/>
  <c r="E1683" i="1" s="1"/>
  <c r="C1679" i="1"/>
  <c r="C513" i="1"/>
  <c r="C1275" i="1"/>
  <c r="C1793" i="1"/>
  <c r="B712" i="1"/>
  <c r="C713" i="1"/>
  <c r="C709" i="1"/>
  <c r="B229" i="1"/>
  <c r="B228" i="1" s="1"/>
  <c r="C230" i="1"/>
  <c r="B2098" i="1"/>
  <c r="D2099" i="1" s="1"/>
  <c r="C2099" i="1"/>
  <c r="C1303" i="1"/>
  <c r="C2297" i="1"/>
  <c r="C246" i="1"/>
  <c r="B1804" i="1"/>
  <c r="C1805" i="1"/>
  <c r="C2346" i="1"/>
  <c r="C2318" i="1"/>
  <c r="C1364" i="1"/>
  <c r="B1363" i="1"/>
  <c r="D1364" i="1" s="1"/>
  <c r="B684" i="1"/>
  <c r="C685" i="1"/>
  <c r="C617" i="1"/>
  <c r="C468" i="1"/>
  <c r="B467" i="1"/>
  <c r="B334" i="1"/>
  <c r="C335" i="1"/>
  <c r="C78" i="1"/>
  <c r="B1552" i="1"/>
  <c r="D1553" i="1" s="1"/>
  <c r="C1553" i="1"/>
  <c r="C358" i="1"/>
  <c r="C202" i="1"/>
  <c r="B201" i="1"/>
  <c r="B200" i="1" s="1"/>
  <c r="C329" i="1"/>
  <c r="C644" i="1"/>
  <c r="C224" i="1"/>
  <c r="C176" i="1"/>
  <c r="B509" i="1"/>
  <c r="C510" i="1"/>
  <c r="C484" i="1"/>
  <c r="C1772" i="1"/>
  <c r="C155" i="1"/>
  <c r="C561" i="1"/>
  <c r="C281" i="1"/>
  <c r="C1581" i="1"/>
  <c r="B1580" i="1"/>
  <c r="E1585" i="1" s="1"/>
  <c r="B558" i="1"/>
  <c r="C559" i="1"/>
  <c r="B992" i="1"/>
  <c r="E997" i="1" s="1"/>
  <c r="C993" i="1"/>
  <c r="O42" i="2"/>
  <c r="O41" i="2"/>
  <c r="B586" i="1"/>
  <c r="C587" i="1"/>
  <c r="B159" i="1"/>
  <c r="B158" i="1" s="1"/>
  <c r="C160" i="1"/>
  <c r="C839" i="1"/>
  <c r="B838" i="1"/>
  <c r="D839" i="1" s="1"/>
  <c r="C2430" i="1"/>
  <c r="C672" i="1"/>
  <c r="O44" i="2"/>
  <c r="C100" i="1"/>
  <c r="B1013" i="1"/>
  <c r="E1018" i="1" s="1"/>
  <c r="C1014" i="1"/>
  <c r="C778" i="1"/>
  <c r="C1721" i="1"/>
  <c r="B1720" i="1"/>
  <c r="E1725" i="1" s="1"/>
  <c r="C749" i="1"/>
  <c r="C205" i="1"/>
  <c r="C380" i="1"/>
  <c r="C1534" i="1"/>
  <c r="C1135" i="1"/>
  <c r="C869" i="1"/>
  <c r="C1506" i="1"/>
  <c r="C2169" i="1"/>
  <c r="B2168" i="1"/>
  <c r="D2169" i="1" s="1"/>
  <c r="C624" i="1"/>
  <c r="B383" i="1"/>
  <c r="C384" i="1"/>
  <c r="C485" i="1"/>
  <c r="C2155" i="1"/>
  <c r="B2154" i="1"/>
  <c r="E2159" i="1" s="1"/>
  <c r="C387" i="1"/>
  <c r="B1748" i="1"/>
  <c r="C1749" i="1"/>
  <c r="C1968" i="1"/>
  <c r="C2008" i="1"/>
  <c r="B2007" i="1"/>
  <c r="E2012" i="1" s="1"/>
  <c r="C2491" i="1"/>
  <c r="B2490" i="1"/>
  <c r="D2491" i="1" s="1"/>
  <c r="O40" i="2"/>
  <c r="C554" i="1"/>
  <c r="C2031" i="1"/>
  <c r="C2129" i="1"/>
  <c r="C499" i="1"/>
  <c r="C107" i="1"/>
  <c r="C20" i="1"/>
  <c r="B19" i="1"/>
  <c r="B18" i="1" s="1"/>
  <c r="C2542" i="1"/>
  <c r="B1258" i="1"/>
  <c r="C1259" i="1"/>
  <c r="C2337" i="1"/>
  <c r="B2336" i="1"/>
  <c r="C1835" i="1"/>
  <c r="C723" i="1"/>
  <c r="C1982" i="1"/>
  <c r="C582" i="1"/>
  <c r="C441" i="1"/>
  <c r="C1742" i="1"/>
  <c r="B1741" i="1"/>
  <c r="E1746" i="1" s="1"/>
  <c r="C310" i="1"/>
  <c r="C378" i="1"/>
  <c r="C363" i="1"/>
  <c r="B362" i="1"/>
  <c r="C876" i="1"/>
  <c r="C1219" i="1"/>
  <c r="B775" i="1"/>
  <c r="D776" i="1" s="1"/>
  <c r="C776" i="1"/>
  <c r="C1457" i="1"/>
  <c r="C615" i="1"/>
  <c r="B614" i="1"/>
  <c r="C498" i="1"/>
  <c r="C2120" i="1"/>
  <c r="B2119" i="1"/>
  <c r="D2120" i="1" s="1"/>
  <c r="C601" i="1"/>
  <c r="B600" i="1"/>
  <c r="B250" i="1"/>
  <c r="B249" i="1" s="1"/>
  <c r="C251" i="1"/>
  <c r="C302" i="1"/>
  <c r="C1931" i="1"/>
  <c r="B1930" i="1"/>
  <c r="D1931" i="1" s="1"/>
  <c r="C505" i="1"/>
  <c r="C637" i="1"/>
  <c r="C197" i="1"/>
  <c r="C1247" i="1"/>
  <c r="B82" i="1"/>
  <c r="B81" i="1" s="1"/>
  <c r="C83" i="1"/>
  <c r="C951" i="1"/>
  <c r="B950" i="1"/>
  <c r="C1861" i="1"/>
  <c r="B1860" i="1"/>
  <c r="E1865" i="1" s="1"/>
  <c r="C834" i="1"/>
  <c r="C279" i="1"/>
  <c r="B278" i="1"/>
  <c r="B277" i="1" s="1"/>
  <c r="C874" i="1"/>
  <c r="B873" i="1"/>
  <c r="D874" i="1" s="1"/>
  <c r="C1842" i="1"/>
  <c r="C518" i="1"/>
  <c r="C328" i="1"/>
  <c r="B327" i="1"/>
  <c r="C1567" i="1"/>
  <c r="B1566" i="1"/>
  <c r="E1571" i="1" s="1"/>
  <c r="B2364" i="1"/>
  <c r="C2365" i="1"/>
  <c r="C72" i="1"/>
  <c r="C462" i="1"/>
  <c r="B285" i="1"/>
  <c r="B284" i="1" s="1"/>
  <c r="C286" i="1"/>
  <c r="C344" i="1"/>
  <c r="C728" i="1"/>
  <c r="C266" i="1"/>
  <c r="C104" i="1"/>
  <c r="B103" i="1"/>
  <c r="B102" i="1" s="1"/>
  <c r="C133" i="1"/>
  <c r="B1538" i="1"/>
  <c r="E1543" i="1" s="1"/>
  <c r="C1539" i="1"/>
  <c r="B1020" i="1"/>
  <c r="E1025" i="1" s="1"/>
  <c r="C1021" i="1"/>
  <c r="C2059" i="1"/>
  <c r="C273" i="1"/>
  <c r="B397" i="1"/>
  <c r="C398" i="1"/>
  <c r="T25" i="6"/>
  <c r="T15" i="6" s="1"/>
  <c r="C399" i="1"/>
  <c r="C742" i="1"/>
  <c r="C625" i="1"/>
  <c r="C2246" i="1"/>
  <c r="B2245" i="1"/>
  <c r="D2246" i="1" s="1"/>
  <c r="C2295" i="1"/>
  <c r="B2294" i="1"/>
  <c r="E2299" i="1" s="1"/>
  <c r="B1622" i="1"/>
  <c r="E1627" i="1" s="1"/>
  <c r="C1623" i="1"/>
  <c r="C323" i="1"/>
  <c r="C532" i="1"/>
  <c r="C2470" i="1"/>
  <c r="B2469" i="1"/>
  <c r="D2470" i="1" s="1"/>
  <c r="C65" i="1"/>
  <c r="B656" i="1"/>
  <c r="C657" i="1"/>
  <c r="C1224" i="1"/>
  <c r="B1223" i="1"/>
  <c r="E1228" i="1" s="1"/>
  <c r="C393" i="1"/>
  <c r="C748" i="1"/>
  <c r="B747" i="1"/>
  <c r="C804" i="1"/>
  <c r="B803" i="1"/>
  <c r="D804" i="1" s="1"/>
  <c r="C757" i="1"/>
  <c r="B117" i="1"/>
  <c r="B116" i="1" s="1"/>
  <c r="C118" i="1"/>
  <c r="C744" i="1"/>
  <c r="B1699" i="1"/>
  <c r="C1700" i="1"/>
  <c r="C827" i="1"/>
  <c r="B845" i="1"/>
  <c r="D846" i="1" s="1"/>
  <c r="C846" i="1"/>
  <c r="T32" i="6"/>
  <c r="C693" i="1"/>
  <c r="C469" i="1"/>
  <c r="C2386" i="1"/>
  <c r="B2385" i="1"/>
  <c r="D2386" i="1" s="1"/>
  <c r="C77" i="1"/>
  <c r="C1714" i="1"/>
  <c r="B1713" i="1"/>
  <c r="E1718" i="1" s="1"/>
  <c r="C2563" i="1"/>
  <c r="C2514" i="1"/>
  <c r="C2010" i="1"/>
  <c r="C1450" i="1"/>
  <c r="C2136" i="1"/>
  <c r="C881" i="1"/>
  <c r="B880" i="1"/>
  <c r="D881" i="1" s="1"/>
  <c r="C1667" i="1"/>
  <c r="C252" i="1"/>
  <c r="B1307" i="1"/>
  <c r="C1308" i="1"/>
  <c r="C211" i="1"/>
  <c r="C457" i="1"/>
  <c r="B2602" i="1"/>
  <c r="E2607" i="1" s="1"/>
  <c r="C2603" i="1"/>
  <c r="C534" i="1"/>
  <c r="C90" i="1"/>
  <c r="B89" i="1"/>
  <c r="B88" i="1" s="1"/>
  <c r="B1937" i="1"/>
  <c r="D1938" i="1" s="1"/>
  <c r="C1938" i="1"/>
  <c r="B1811" i="1"/>
  <c r="C1812" i="1"/>
  <c r="C141" i="1"/>
  <c r="C652" i="1"/>
  <c r="C119" i="1"/>
  <c r="B2343" i="1"/>
  <c r="C2344" i="1"/>
  <c r="B54" i="1"/>
  <c r="B53" i="1" s="1"/>
  <c r="C55" i="1"/>
  <c r="C909" i="1"/>
  <c r="B908" i="1"/>
  <c r="E913" i="1" s="1"/>
  <c r="C2288" i="1"/>
  <c r="B2287" i="1"/>
  <c r="D2288" i="1" s="1"/>
  <c r="C653" i="1"/>
  <c r="C56" i="1"/>
  <c r="C37" i="1"/>
  <c r="C2185" i="1"/>
  <c r="C678" i="1"/>
  <c r="B677" i="1"/>
  <c r="B1643" i="1"/>
  <c r="E1648" i="1" s="1"/>
  <c r="C1644" i="1"/>
  <c r="C569" i="1"/>
  <c r="C2178" i="1"/>
  <c r="C867" i="1"/>
  <c r="B866" i="1"/>
  <c r="D867" i="1" s="1"/>
  <c r="C589" i="1"/>
  <c r="C729" i="1"/>
  <c r="C1625" i="1"/>
  <c r="C2043" i="1"/>
  <c r="B2042" i="1"/>
  <c r="E2047" i="1" s="1"/>
  <c r="C413" i="1"/>
  <c r="C2080" i="1"/>
  <c r="C1807" i="1"/>
  <c r="C555" i="1"/>
  <c r="B691" i="1"/>
  <c r="C692" i="1"/>
  <c r="C28" i="1"/>
  <c r="C1378" i="1"/>
  <c r="B1377" i="1"/>
  <c r="D1378" i="1" s="1"/>
  <c r="C239" i="1"/>
  <c r="B1062" i="1"/>
  <c r="C1063" i="1"/>
  <c r="B152" i="1"/>
  <c r="B151" i="1" s="1"/>
  <c r="C153" i="1"/>
  <c r="C988" i="1"/>
  <c r="C2428" i="1"/>
  <c r="B2427" i="1"/>
  <c r="D2428" i="1" s="1"/>
  <c r="C2017" i="1"/>
  <c r="C2206" i="1"/>
  <c r="B2084" i="1"/>
  <c r="C2085" i="1"/>
  <c r="C1233" i="1"/>
  <c r="C1639" i="1"/>
  <c r="C1653" i="1"/>
  <c r="C771" i="1"/>
  <c r="B1706" i="1"/>
  <c r="D1707" i="1" s="1"/>
  <c r="C1707" i="1"/>
  <c r="B915" i="1"/>
  <c r="E920" i="1" s="1"/>
  <c r="C916" i="1"/>
  <c r="C1471" i="1"/>
  <c r="C448" i="1"/>
  <c r="C2358" i="1"/>
  <c r="B2357" i="1"/>
  <c r="D2358" i="1" s="1"/>
  <c r="B1370" i="1"/>
  <c r="E1375" i="1" s="1"/>
  <c r="C1371" i="1"/>
  <c r="C2157" i="1"/>
  <c r="C512" i="1"/>
  <c r="O39" i="2"/>
  <c r="C1875" i="1"/>
  <c r="B1874" i="1"/>
  <c r="D1875" i="1" s="1"/>
  <c r="C631" i="1"/>
  <c r="C517" i="1"/>
  <c r="B516" i="1"/>
  <c r="C1268" i="1"/>
  <c r="C1315" i="1"/>
  <c r="B1314" i="1"/>
  <c r="E1319" i="1" s="1"/>
  <c r="C918" i="1"/>
  <c r="C238" i="1"/>
  <c r="C2444" i="1"/>
  <c r="C154" i="1"/>
  <c r="B215" i="1"/>
  <c r="B214" i="1" s="1"/>
  <c r="C216" i="1"/>
  <c r="C659" i="1"/>
  <c r="C470" i="1"/>
  <c r="C204" i="1"/>
  <c r="C841" i="1"/>
  <c r="C315" i="1"/>
  <c r="C287" i="1"/>
  <c r="C2360" i="1"/>
  <c r="C366" i="1"/>
  <c r="B1734" i="1"/>
  <c r="E1739" i="1" s="1"/>
  <c r="C1735" i="1"/>
  <c r="C590" i="1"/>
  <c r="C15" i="1"/>
  <c r="C343" i="1"/>
  <c r="B1083" i="1"/>
  <c r="C1084" i="1"/>
  <c r="B2322" i="1"/>
  <c r="C2323" i="1"/>
  <c r="C1149" i="1"/>
  <c r="C2435" i="1"/>
  <c r="B2434" i="1"/>
  <c r="E2439" i="1" s="1"/>
  <c r="C722" i="1"/>
  <c r="C191" i="1"/>
  <c r="C1716" i="1"/>
  <c r="C2484" i="1"/>
  <c r="B2483" i="1"/>
  <c r="D2484" i="1" s="1"/>
  <c r="C1910" i="1"/>
  <c r="B1909" i="1"/>
  <c r="D1910" i="1" s="1"/>
  <c r="B2546" i="1"/>
  <c r="E2551" i="1" s="1"/>
  <c r="C2547" i="1"/>
  <c r="B2553" i="1"/>
  <c r="E2558" i="1" s="1"/>
  <c r="C2554" i="1"/>
  <c r="C596" i="1"/>
  <c r="C372" i="1"/>
  <c r="B2371" i="1"/>
  <c r="E2376" i="1" s="1"/>
  <c r="C2372" i="1"/>
  <c r="C897" i="1"/>
  <c r="C1401" i="1"/>
  <c r="C580" i="1"/>
  <c r="B579" i="1"/>
  <c r="C603" i="1"/>
  <c r="B1965" i="1"/>
  <c r="C1966" i="1"/>
  <c r="C244" i="1"/>
  <c r="B243" i="1"/>
  <c r="B242" i="1" s="1"/>
  <c r="C1226" i="1"/>
  <c r="B236" i="1"/>
  <c r="B235" i="1" s="1"/>
  <c r="C237" i="1"/>
  <c r="C2512" i="1"/>
  <c r="B2511" i="1"/>
  <c r="E2516" i="1" s="1"/>
  <c r="C114" i="1"/>
  <c r="C2213" i="1"/>
  <c r="C546" i="1"/>
  <c r="C2092" i="1"/>
  <c r="B2091" i="1"/>
  <c r="D2092" i="1" s="1"/>
  <c r="C84" i="1"/>
  <c r="C1695" i="1"/>
  <c r="B2252" i="1"/>
  <c r="C2253" i="1"/>
  <c r="C309" i="1"/>
  <c r="C64" i="1"/>
  <c r="C2332" i="1"/>
  <c r="C394" i="1"/>
  <c r="C322" i="1"/>
  <c r="C2533" i="1"/>
  <c r="B2532" i="1"/>
  <c r="E2537" i="1" s="1"/>
  <c r="C2241" i="1"/>
  <c r="C1954" i="1"/>
  <c r="C616" i="1"/>
  <c r="C433" i="1"/>
  <c r="B432" i="1"/>
  <c r="C1324" i="1"/>
  <c r="C2463" i="1"/>
  <c r="B2462" i="1"/>
  <c r="E2467" i="1" s="1"/>
  <c r="C1520" i="1"/>
  <c r="C1490" i="1"/>
  <c r="B1489" i="1"/>
  <c r="E1494" i="1" s="1"/>
  <c r="C730" i="1"/>
  <c r="C995" i="1"/>
  <c r="C2290" i="1"/>
  <c r="C1317" i="1"/>
  <c r="B2203" i="1"/>
  <c r="D2204" i="1" s="1"/>
  <c r="C2204" i="1"/>
  <c r="B2210" i="1"/>
  <c r="C2211" i="1"/>
  <c r="C638" i="1"/>
  <c r="C401" i="1"/>
  <c r="C1331" i="1"/>
  <c r="C1107" i="1"/>
  <c r="C540" i="1"/>
  <c r="C1322" i="1"/>
  <c r="B1321" i="1"/>
  <c r="D1322" i="1" s="1"/>
  <c r="C345" i="1"/>
  <c r="C1562" i="1"/>
  <c r="C2162" i="1"/>
  <c r="B2161" i="1"/>
  <c r="E2166" i="1" s="1"/>
  <c r="C1560" i="1"/>
  <c r="B1559" i="1"/>
  <c r="C1996" i="1"/>
  <c r="C132" i="1"/>
  <c r="B131" i="1"/>
  <c r="B130" i="1" s="1"/>
  <c r="C1800" i="1"/>
  <c r="C21" i="1"/>
  <c r="C1163" i="1"/>
  <c r="B607" i="1"/>
  <c r="C608" i="1"/>
  <c r="C2591" i="1"/>
  <c r="C1282" i="1"/>
  <c r="C932" i="1"/>
  <c r="B194" i="1"/>
  <c r="B193" i="1" s="1"/>
  <c r="C195" i="1"/>
  <c r="C2087" i="1"/>
  <c r="C1863" i="1"/>
  <c r="C1618" i="1"/>
  <c r="C261" i="1"/>
  <c r="C2311" i="1"/>
  <c r="C758" i="1"/>
  <c r="C427" i="1"/>
  <c r="C317" i="1"/>
  <c r="C301" i="1"/>
  <c r="C231" i="1"/>
  <c r="B187" i="1"/>
  <c r="B186" i="1" s="1"/>
  <c r="C188" i="1"/>
  <c r="C254" i="1"/>
  <c r="B1496" i="1"/>
  <c r="D1497" i="1" s="1"/>
  <c r="C1497" i="1"/>
  <c r="C268" i="1"/>
  <c r="C2038" i="1"/>
  <c r="C911" i="1"/>
  <c r="C1728" i="1"/>
  <c r="B1727" i="1"/>
  <c r="D1728" i="1" s="1"/>
  <c r="B341" i="1"/>
  <c r="C342" i="1"/>
  <c r="C434" i="1"/>
  <c r="C331" i="1"/>
  <c r="C1352" i="1"/>
  <c r="C2309" i="1"/>
  <c r="B2308" i="1"/>
  <c r="E2313" i="1" s="1"/>
  <c r="C2598" i="1"/>
  <c r="C1555" i="1"/>
  <c r="C860" i="1"/>
  <c r="B859" i="1"/>
  <c r="D860" i="1" s="1"/>
  <c r="C520" i="1"/>
  <c r="B1979" i="1"/>
  <c r="C1980" i="1"/>
  <c r="C1847" i="1"/>
  <c r="B1846" i="1"/>
  <c r="E1851" i="1" s="1"/>
  <c r="C1345" i="1"/>
  <c r="C958" i="1"/>
  <c r="B957" i="1"/>
  <c r="D958" i="1" s="1"/>
  <c r="C419" i="1"/>
  <c r="B418" i="1"/>
  <c r="C553" i="1"/>
  <c r="C482" i="1"/>
  <c r="B481" i="1"/>
  <c r="C2190" i="1"/>
  <c r="B2189" i="1"/>
  <c r="E2194" i="1" s="1"/>
  <c r="C904" i="1"/>
  <c r="C552" i="1"/>
  <c r="B551" i="1"/>
  <c r="C2381" i="1"/>
  <c r="B1993" i="1"/>
  <c r="C1994" i="1"/>
  <c r="B2259" i="1"/>
  <c r="E2264" i="1" s="1"/>
  <c r="C2260" i="1"/>
  <c r="C944" i="1"/>
  <c r="B943" i="1"/>
  <c r="E948" i="1" s="1"/>
  <c r="C651" i="1"/>
  <c r="C203" i="1"/>
  <c r="C1527" i="1"/>
  <c r="B12" i="1"/>
  <c r="B11" i="1" s="1"/>
  <c r="C13" i="1"/>
  <c r="C855" i="1"/>
  <c r="C282" i="1"/>
  <c r="B789" i="1"/>
  <c r="D790" i="1" s="1"/>
  <c r="C790" i="1"/>
  <c r="C2388" i="1"/>
  <c r="C1114" i="1"/>
  <c r="C233" i="1"/>
  <c r="C1751" i="1"/>
  <c r="C925" i="1"/>
  <c r="B1300" i="1"/>
  <c r="D1301" i="1" s="1"/>
  <c r="C1301" i="1"/>
  <c r="C303" i="1"/>
  <c r="B488" i="1"/>
  <c r="C489" i="1"/>
  <c r="B180" i="1"/>
  <c r="B179" i="1" s="1"/>
  <c r="C181" i="1"/>
  <c r="C1310" i="1"/>
  <c r="C1854" i="1"/>
  <c r="B1853" i="1"/>
  <c r="D1854" i="1" s="1"/>
  <c r="B2035" i="1"/>
  <c r="E2040" i="1" s="1"/>
  <c r="C2036" i="1"/>
  <c r="B593" i="1"/>
  <c r="C594" i="1"/>
  <c r="C167" i="1"/>
  <c r="B166" i="1"/>
  <c r="B165" i="1" s="1"/>
  <c r="B817" i="1"/>
  <c r="D818" i="1" s="1"/>
  <c r="C818" i="1"/>
  <c r="C175" i="1"/>
  <c r="C217" i="1"/>
  <c r="B1132" i="1"/>
  <c r="C1133" i="1"/>
  <c r="C862" i="1"/>
  <c r="C2451" i="1"/>
  <c r="C1770" i="1"/>
  <c r="B1769" i="1"/>
  <c r="E1774" i="1" s="1"/>
  <c r="C622" i="1"/>
  <c r="B621" i="1"/>
  <c r="C253" i="1"/>
  <c r="C2507" i="1"/>
  <c r="C1429" i="1"/>
  <c r="C671" i="1"/>
  <c r="B670" i="1"/>
  <c r="C2442" i="1"/>
  <c r="B2441" i="1"/>
  <c r="E2446" i="1" s="1"/>
  <c r="C1947" i="1"/>
  <c r="C1422" i="1"/>
  <c r="C1007" i="1"/>
  <c r="B1006" i="1"/>
  <c r="D1007" i="1" s="1"/>
  <c r="C148" i="1"/>
  <c r="C504" i="1"/>
  <c r="B1657" i="1"/>
  <c r="D1658" i="1" s="1"/>
  <c r="C1658" i="1"/>
  <c r="B2560" i="1"/>
  <c r="D2561" i="1" s="1"/>
  <c r="C2561" i="1"/>
  <c r="B320" i="1"/>
  <c r="C321" i="1"/>
  <c r="C1485" i="1"/>
  <c r="C2001" i="1"/>
  <c r="B2000" i="1"/>
  <c r="E2005" i="1" s="1"/>
  <c r="C1462" i="1"/>
  <c r="B1461" i="1"/>
  <c r="E1466" i="1" s="1"/>
  <c r="C1702" i="1"/>
  <c r="C1436" i="1"/>
  <c r="C1632" i="1"/>
  <c r="C1504" i="1"/>
  <c r="B1503" i="1"/>
  <c r="E1508" i="1" s="1"/>
  <c r="C883" i="1"/>
  <c r="B1902" i="1"/>
  <c r="C1903" i="1"/>
  <c r="C1443" i="1"/>
  <c r="C294" i="1"/>
  <c r="B1181" i="1"/>
  <c r="D1182" i="1" s="1"/>
  <c r="C1182" i="1"/>
  <c r="C1366" i="1"/>
  <c r="B796" i="1"/>
  <c r="D797" i="1" s="1"/>
  <c r="C797" i="1"/>
  <c r="C2568" i="1"/>
  <c r="B2567" i="1"/>
  <c r="D2568" i="1" s="1"/>
  <c r="C1870" i="1"/>
  <c r="B1034" i="1"/>
  <c r="E1039" i="1" s="1"/>
  <c r="C1035" i="1"/>
  <c r="C1408" i="1"/>
  <c r="C2281" i="1"/>
  <c r="B2280" i="1"/>
  <c r="C524" i="1"/>
  <c r="B523" i="1"/>
  <c r="C1828" i="1"/>
  <c r="C2199" i="1"/>
  <c r="C2437" i="1"/>
  <c r="C1896" i="1"/>
  <c r="B1895" i="1"/>
  <c r="D1896" i="1" s="1"/>
  <c r="C2255" i="1"/>
  <c r="C2325" i="1"/>
  <c r="C169" i="1"/>
  <c r="C1765" i="1"/>
  <c r="C2101" i="1"/>
  <c r="C1541" i="1"/>
  <c r="C1373" i="1"/>
  <c r="B2448" i="1"/>
  <c r="C2449" i="1"/>
  <c r="C1238" i="1"/>
  <c r="B1237" i="1"/>
  <c r="C2519" i="1"/>
  <c r="B2518" i="1"/>
  <c r="C2071" i="1"/>
  <c r="B2070" i="1"/>
  <c r="D2071" i="1" s="1"/>
  <c r="C799" i="1"/>
  <c r="C2577" i="1"/>
  <c r="B929" i="1"/>
  <c r="C930" i="1"/>
  <c r="C2521" i="1"/>
  <c r="C1142" i="1"/>
  <c r="B2497" i="1"/>
  <c r="E2502" i="1" s="1"/>
  <c r="C2498" i="1"/>
  <c r="C2589" i="1"/>
  <c r="B2588" i="1"/>
  <c r="E2593" i="1" s="1"/>
  <c r="C1002" i="1"/>
  <c r="C813" i="1"/>
  <c r="B1286" i="1"/>
  <c r="C1287" i="1"/>
  <c r="C1499" i="1"/>
  <c r="B2350" i="1"/>
  <c r="D2351" i="1" s="1"/>
  <c r="C2351" i="1"/>
  <c r="C1737" i="1"/>
  <c r="C981" i="1"/>
  <c r="C1464" i="1"/>
  <c r="C2556" i="1"/>
  <c r="C2269" i="1"/>
  <c r="C1056" i="1"/>
  <c r="B1055" i="1"/>
  <c r="E1060" i="1" s="1"/>
  <c r="C392" i="1"/>
  <c r="C1674" i="1"/>
  <c r="C35" i="1"/>
  <c r="C2421" i="1"/>
  <c r="B2420" i="1"/>
  <c r="E2425" i="1" s="1"/>
  <c r="C974" i="1"/>
  <c r="C1604" i="1"/>
  <c r="C1065" i="1"/>
  <c r="C1758" i="1"/>
  <c r="C1406" i="1"/>
  <c r="B1405" i="1"/>
  <c r="E1410" i="1" s="1"/>
  <c r="C2066" i="1"/>
  <c r="C1891" i="1"/>
  <c r="B999" i="1"/>
  <c r="C1000" i="1"/>
  <c r="C1483" i="1"/>
  <c r="B1482" i="1"/>
  <c r="E1487" i="1" s="1"/>
  <c r="C2064" i="1"/>
  <c r="B2063" i="1"/>
  <c r="E2068" i="1" s="1"/>
  <c r="B1692" i="1"/>
  <c r="D1693" i="1" s="1"/>
  <c r="C1693" i="1"/>
  <c r="C2395" i="1"/>
  <c r="C1072" i="1"/>
  <c r="C2003" i="1"/>
  <c r="C1336" i="1"/>
  <c r="B1335" i="1"/>
  <c r="D1336" i="1" s="1"/>
  <c r="C1898" i="1"/>
  <c r="C1723" i="1"/>
  <c r="C2078" i="1"/>
  <c r="B2077" i="1"/>
  <c r="C667" i="1"/>
  <c r="C1688" i="1"/>
  <c r="C50" i="1"/>
  <c r="C1868" i="1"/>
  <c r="B1867" i="1"/>
  <c r="E1872" i="1" s="1"/>
  <c r="C1840" i="1"/>
  <c r="B1839" i="1"/>
  <c r="D1840" i="1" s="1"/>
  <c r="C737" i="1"/>
  <c r="C265" i="1"/>
  <c r="B264" i="1"/>
  <c r="B263" i="1" s="1"/>
  <c r="C1441" i="1"/>
  <c r="B1440" i="1"/>
  <c r="E1445" i="1" s="1"/>
  <c r="B1328" i="1"/>
  <c r="C1329" i="1"/>
  <c r="C1884" i="1"/>
  <c r="C1119" i="1"/>
  <c r="B1118" i="1"/>
  <c r="E1123" i="1" s="1"/>
  <c r="B2574" i="1"/>
  <c r="C2575" i="1"/>
  <c r="C1147" i="1"/>
  <c r="B1146" i="1"/>
  <c r="E1151" i="1" s="1"/>
  <c r="C1415" i="1"/>
  <c r="B1958" i="1"/>
  <c r="C1959" i="1"/>
  <c r="C1569" i="1"/>
  <c r="C275" i="1"/>
  <c r="C2220" i="1"/>
  <c r="C1296" i="1"/>
  <c r="B1601" i="1"/>
  <c r="C1602" i="1"/>
  <c r="C412" i="1"/>
  <c r="B411" i="1"/>
  <c r="B1447" i="1"/>
  <c r="C1448" i="1"/>
  <c r="C664" i="1"/>
  <c r="B663" i="1"/>
  <c r="C1583" i="1"/>
  <c r="C2472" i="1"/>
  <c r="C680" i="1"/>
  <c r="C1784" i="1"/>
  <c r="B1783" i="1"/>
  <c r="E1788" i="1" s="1"/>
  <c r="C1037" i="1"/>
  <c r="C2339" i="1"/>
  <c r="C1660" i="1"/>
  <c r="C405" i="1"/>
  <c r="B404" i="1"/>
  <c r="B2539" i="1"/>
  <c r="E2544" i="1" s="1"/>
  <c r="C2540" i="1"/>
  <c r="B2182" i="1"/>
  <c r="C2183" i="1"/>
  <c r="B1111" i="1"/>
  <c r="D1112" i="1" s="1"/>
  <c r="C1112" i="1"/>
  <c r="C972" i="1"/>
  <c r="B971" i="1"/>
  <c r="E976" i="1" s="1"/>
  <c r="B1664" i="1"/>
  <c r="C1665" i="1"/>
  <c r="C2500" i="1"/>
  <c r="C2465" i="1"/>
  <c r="C2493" i="1"/>
  <c r="C1882" i="1"/>
  <c r="B1881" i="1"/>
  <c r="D1882" i="1" s="1"/>
  <c r="C1814" i="1"/>
  <c r="C1926" i="1"/>
  <c r="C1427" i="1"/>
  <c r="B1426" i="1"/>
  <c r="D1427" i="1" s="1"/>
  <c r="B768" i="1"/>
  <c r="D769" i="1" s="1"/>
  <c r="C769" i="1"/>
  <c r="C1023" i="1"/>
  <c r="C2057" i="1"/>
  <c r="B2056" i="1"/>
  <c r="D2057" i="1" s="1"/>
  <c r="C1028" i="1"/>
  <c r="B1027" i="1"/>
  <c r="E1032" i="1" s="1"/>
  <c r="B1608" i="1"/>
  <c r="C1609" i="1"/>
  <c r="C1170" i="1"/>
  <c r="C1189" i="1"/>
  <c r="B1188" i="1"/>
  <c r="D1189" i="1" s="1"/>
  <c r="C2479" i="1"/>
  <c r="B1468" i="1"/>
  <c r="C1469" i="1"/>
  <c r="B1104" i="1"/>
  <c r="E1109" i="1" s="1"/>
  <c r="C1105" i="1"/>
  <c r="C2409" i="1"/>
  <c r="B1986" i="1"/>
  <c r="C1987" i="1"/>
  <c r="C1254" i="1"/>
  <c r="C1294" i="1"/>
  <c r="B1293" i="1"/>
  <c r="D1294" i="1" s="1"/>
  <c r="C1128" i="1"/>
  <c r="C2024" i="1"/>
  <c r="B1251" i="1"/>
  <c r="E1256" i="1" s="1"/>
  <c r="C1252" i="1"/>
  <c r="B1202" i="1"/>
  <c r="E1207" i="1" s="1"/>
  <c r="C1203" i="1"/>
  <c r="B2140" i="1"/>
  <c r="C2141" i="1"/>
  <c r="B2028" i="1"/>
  <c r="C2029" i="1"/>
  <c r="C1681" i="1"/>
  <c r="C1924" i="1"/>
  <c r="B1923" i="1"/>
  <c r="E1928" i="1" s="1"/>
  <c r="C2535" i="1"/>
  <c r="C820" i="1"/>
  <c r="C1100" i="1"/>
  <c r="C1905" i="1"/>
  <c r="C2150" i="1"/>
  <c r="C2115" i="1"/>
  <c r="B2014" i="1"/>
  <c r="D2015" i="1" s="1"/>
  <c r="C2015" i="1"/>
  <c r="C1261" i="1"/>
  <c r="C2416" i="1"/>
  <c r="B2301" i="1"/>
  <c r="D2302" i="1" s="1"/>
  <c r="C2302" i="1"/>
  <c r="C2134" i="1"/>
  <c r="B2133" i="1"/>
  <c r="D2134" i="1" s="1"/>
  <c r="C1744" i="1"/>
  <c r="B2021" i="1"/>
  <c r="D2022" i="1" s="1"/>
  <c r="C2022" i="1"/>
  <c r="C386" i="1"/>
  <c r="B2315" i="1"/>
  <c r="E2320" i="1" s="1"/>
  <c r="C2316" i="1"/>
  <c r="B2581" i="1"/>
  <c r="C2582" i="1"/>
  <c r="C937" i="1"/>
  <c r="B936" i="1"/>
  <c r="C2283" i="1"/>
  <c r="C1042" i="1"/>
  <c r="B1041" i="1"/>
  <c r="D1042" i="1" s="1"/>
  <c r="C1651" i="1"/>
  <c r="B1650" i="1"/>
  <c r="D1651" i="1" s="1"/>
  <c r="B2126" i="1"/>
  <c r="E2131" i="1" s="1"/>
  <c r="C2127" i="1"/>
  <c r="C1217" i="1"/>
  <c r="B1216" i="1"/>
  <c r="D1217" i="1" s="1"/>
  <c r="C1086" i="1"/>
  <c r="B2378" i="1"/>
  <c r="C2379" i="1"/>
  <c r="C1532" i="1"/>
  <c r="B1531" i="1"/>
  <c r="D1532" i="1" s="1"/>
  <c r="C1478" i="1"/>
  <c r="B1048" i="1"/>
  <c r="E1053" i="1" s="1"/>
  <c r="C1049" i="1"/>
  <c r="C1476" i="1"/>
  <c r="B1475" i="1"/>
  <c r="D1476" i="1" s="1"/>
  <c r="C2528" i="1"/>
  <c r="C1413" i="1"/>
  <c r="B1412" i="1"/>
  <c r="E1417" i="1" s="1"/>
  <c r="B1510" i="1"/>
  <c r="C1511" i="1"/>
  <c r="C1513" i="1"/>
  <c r="C1212" i="1"/>
  <c r="C1205" i="1"/>
  <c r="C2486" i="1"/>
  <c r="C1919" i="1"/>
  <c r="C86" i="1"/>
  <c r="C2414" i="1"/>
  <c r="B2413" i="1"/>
  <c r="E2418" i="1" s="1"/>
  <c r="C36" i="1"/>
  <c r="C2393" i="1"/>
  <c r="B2392" i="1"/>
  <c r="D2393" i="1" s="1"/>
  <c r="B1587" i="1"/>
  <c r="D1588" i="1" s="1"/>
  <c r="C1588" i="1"/>
  <c r="C645" i="1"/>
  <c r="C23" i="1"/>
  <c r="C2274" i="1"/>
  <c r="B2273" i="1"/>
  <c r="D2274" i="1" s="1"/>
  <c r="C338" i="1"/>
  <c r="C1833" i="1"/>
  <c r="B1832" i="1"/>
  <c r="E1837" i="1" s="1"/>
  <c r="C946" i="1"/>
  <c r="B1517" i="1"/>
  <c r="D1518" i="1" s="1"/>
  <c r="C1518" i="1"/>
  <c r="B1685" i="1"/>
  <c r="C1686" i="1"/>
  <c r="C1730" i="1"/>
  <c r="B1776" i="1"/>
  <c r="C1777" i="1"/>
  <c r="C1338" i="1"/>
  <c r="C1079" i="1"/>
  <c r="C1420" i="1"/>
  <c r="B1419" i="1"/>
  <c r="E1424" i="1" s="1"/>
  <c r="B145" i="1"/>
  <c r="B144" i="1" s="1"/>
  <c r="C146" i="1"/>
  <c r="B2238" i="1"/>
  <c r="E2243" i="1" s="1"/>
  <c r="C2239" i="1"/>
  <c r="C2045" i="1"/>
  <c r="C2052" i="1"/>
  <c r="C1492" i="1"/>
  <c r="C2248" i="1"/>
  <c r="B2049" i="1"/>
  <c r="C2050" i="1"/>
  <c r="C1821" i="1"/>
  <c r="C890" i="1"/>
  <c r="B2266" i="1"/>
  <c r="C2267" i="1"/>
  <c r="C2262" i="1"/>
  <c r="B2455" i="1"/>
  <c r="C2456" i="1"/>
  <c r="B1545" i="1"/>
  <c r="E1550" i="1" s="1"/>
  <c r="C1546" i="1"/>
  <c r="C2353" i="1"/>
  <c r="C533" i="1"/>
  <c r="C2304" i="1"/>
  <c r="C2176" i="1"/>
  <c r="B2175" i="1"/>
  <c r="E2180" i="1" s="1"/>
  <c r="C1030" i="1"/>
  <c r="C1989" i="1"/>
  <c r="C350" i="1"/>
  <c r="B1636" i="1"/>
  <c r="E1641" i="1" s="1"/>
  <c r="C1637" i="1"/>
  <c r="C1961" i="1"/>
  <c r="C1009" i="1"/>
  <c r="C2605" i="1"/>
  <c r="B2476" i="1"/>
  <c r="D2477" i="1" s="1"/>
  <c r="C2477" i="1"/>
  <c r="C1231" i="1"/>
  <c r="B1230" i="1"/>
  <c r="E1235" i="1" s="1"/>
  <c r="C1709" i="1"/>
  <c r="C1156" i="1"/>
  <c r="C16" i="1"/>
  <c r="B1944" i="1"/>
  <c r="E1949" i="1" s="1"/>
  <c r="C1945" i="1"/>
  <c r="C1191" i="1"/>
  <c r="E1480" i="1"/>
  <c r="D1630" i="1"/>
  <c r="D1385" i="1"/>
  <c r="D1770" i="1"/>
  <c r="D1847" i="1"/>
  <c r="D2547" i="1"/>
  <c r="D2400" i="1"/>
  <c r="D1574" i="1"/>
  <c r="D1252" i="1"/>
  <c r="D2043" i="1"/>
  <c r="D2372" i="1"/>
  <c r="E990" i="1"/>
  <c r="D1616" i="1"/>
  <c r="D1350" i="1"/>
  <c r="E2509" i="1"/>
  <c r="D1546" i="1"/>
  <c r="D1623" i="1"/>
  <c r="D993" i="1"/>
  <c r="E1900" i="1"/>
  <c r="E1536" i="1"/>
  <c r="E2096" i="1"/>
  <c r="E1732" i="1"/>
  <c r="E1326" i="1"/>
  <c r="D312" i="1"/>
  <c r="B95" i="2"/>
  <c r="B43" i="5"/>
  <c r="A99" i="2"/>
  <c r="E326" i="1"/>
  <c r="E320" i="1"/>
  <c r="O34" i="6"/>
  <c r="E1305" i="1" l="1"/>
  <c r="E2019" i="1"/>
  <c r="E1823" i="1"/>
  <c r="E2600" i="1"/>
  <c r="D1035" i="1"/>
  <c r="D1266" i="1"/>
  <c r="E2474" i="1"/>
  <c r="E2495" i="1"/>
  <c r="D2589" i="1"/>
  <c r="D2113" i="1"/>
  <c r="E1914" i="1"/>
  <c r="E1340" i="1"/>
  <c r="E1102" i="1"/>
  <c r="D2260" i="1"/>
  <c r="D1742" i="1"/>
  <c r="E2397" i="1"/>
  <c r="D2155" i="1"/>
  <c r="E1760" i="1"/>
  <c r="E2530" i="1"/>
  <c r="D1161" i="1"/>
  <c r="D1868" i="1"/>
  <c r="D1231" i="1"/>
  <c r="E2026" i="1"/>
  <c r="D2442" i="1"/>
  <c r="B312" i="1"/>
  <c r="D2197" i="1"/>
  <c r="E2103" i="1"/>
  <c r="D1196" i="1"/>
  <c r="D2162" i="1"/>
  <c r="E2292" i="1"/>
  <c r="D1028" i="1"/>
  <c r="D2036" i="1"/>
  <c r="E1186" i="1"/>
  <c r="D2239" i="1"/>
  <c r="D2316" i="1"/>
  <c r="D1581" i="1"/>
  <c r="D1441" i="1"/>
  <c r="D1434" i="1"/>
  <c r="E1977" i="1"/>
  <c r="E2250" i="1"/>
  <c r="E2390" i="1"/>
  <c r="E1011" i="1"/>
  <c r="E1046" i="1"/>
  <c r="D1175" i="1"/>
  <c r="E1298" i="1"/>
  <c r="E2306" i="1"/>
  <c r="E1529" i="1"/>
  <c r="D2295" i="1"/>
  <c r="D909" i="1"/>
  <c r="D1119" i="1"/>
  <c r="D1014" i="1"/>
  <c r="E2208" i="1"/>
  <c r="D2008" i="1"/>
  <c r="D2414" i="1"/>
  <c r="E1830" i="1"/>
  <c r="E1886" i="1"/>
  <c r="E1144" i="1"/>
  <c r="D2463" i="1"/>
  <c r="E1368" i="1"/>
  <c r="E2362" i="1"/>
  <c r="D1889" i="1"/>
  <c r="D2190" i="1"/>
  <c r="E2565" i="1"/>
  <c r="D1637" i="1"/>
  <c r="D1357" i="1"/>
  <c r="E1284" i="1"/>
  <c r="E1879" i="1"/>
  <c r="E2432" i="1"/>
  <c r="D2533" i="1"/>
  <c r="E1221" i="1"/>
  <c r="E2278" i="1"/>
  <c r="D1490" i="1"/>
  <c r="D1784" i="1"/>
  <c r="D1021" i="1"/>
  <c r="D916" i="1"/>
  <c r="D1945" i="1"/>
  <c r="D1392" i="1"/>
  <c r="D1406" i="1"/>
  <c r="D1224" i="1"/>
  <c r="E1935" i="1"/>
  <c r="D1343" i="1"/>
  <c r="D2064" i="1"/>
  <c r="E1431" i="1"/>
  <c r="D1833" i="1"/>
  <c r="D2176" i="1"/>
  <c r="D2106" i="1"/>
  <c r="E969" i="1"/>
  <c r="D1105" i="1"/>
  <c r="D2498" i="1"/>
  <c r="E1501" i="1"/>
  <c r="D1721" i="1"/>
  <c r="D2603" i="1"/>
  <c r="D1203" i="1"/>
  <c r="D1462" i="1"/>
  <c r="E1193" i="1"/>
  <c r="D1420" i="1"/>
  <c r="E1592" i="1"/>
  <c r="D1049" i="1"/>
  <c r="D1147" i="1"/>
  <c r="D1924" i="1"/>
  <c r="D2435" i="1"/>
  <c r="D923" i="1"/>
  <c r="D979" i="1"/>
  <c r="E2124" i="1"/>
  <c r="D1091" i="1"/>
  <c r="E2173" i="1"/>
  <c r="E1277" i="1"/>
  <c r="E1956" i="1"/>
  <c r="D1399" i="1"/>
  <c r="E1459" i="1"/>
  <c r="D1735" i="1"/>
  <c r="D1679" i="1"/>
  <c r="E962" i="1"/>
  <c r="D1056" i="1"/>
  <c r="E2572" i="1"/>
  <c r="E2355" i="1"/>
  <c r="D1504" i="1"/>
  <c r="E2075" i="1"/>
  <c r="D972" i="1"/>
  <c r="E1130" i="1"/>
  <c r="E1942" i="1"/>
  <c r="D2309" i="1"/>
  <c r="E2481" i="1"/>
  <c r="E2488" i="1"/>
  <c r="D2512" i="1"/>
  <c r="E1697" i="1"/>
  <c r="E1382" i="1"/>
  <c r="D1567" i="1"/>
  <c r="E1655" i="1"/>
  <c r="E2061" i="1"/>
  <c r="D2141" i="1"/>
  <c r="E2145" i="1"/>
  <c r="E1291" i="1"/>
  <c r="D1287" i="1"/>
  <c r="E2369" i="1"/>
  <c r="D2365" i="1"/>
  <c r="D1077" i="1"/>
  <c r="E1081" i="1"/>
  <c r="D2330" i="1"/>
  <c r="E2334" i="1"/>
  <c r="D902" i="1"/>
  <c r="D1714" i="1"/>
  <c r="E1858" i="1"/>
  <c r="D2421" i="1"/>
  <c r="D1371" i="1"/>
  <c r="E1662" i="1"/>
  <c r="E1522" i="1"/>
  <c r="D2540" i="1"/>
  <c r="D2127" i="1"/>
  <c r="E2222" i="1"/>
  <c r="D1539" i="1"/>
  <c r="D2001" i="1"/>
  <c r="E1844" i="1"/>
  <c r="E2138" i="1"/>
  <c r="D1595" i="1"/>
  <c r="E1557" i="1"/>
  <c r="E1711" i="1"/>
  <c r="D2554" i="1"/>
  <c r="D1644" i="1"/>
  <c r="D944" i="1"/>
  <c r="D1483" i="1"/>
  <c r="D2232" i="1"/>
  <c r="D1413" i="1"/>
  <c r="E2271" i="1"/>
  <c r="D2267" i="1"/>
  <c r="D2050" i="1"/>
  <c r="E2054" i="1"/>
  <c r="E2586" i="1"/>
  <c r="D2582" i="1"/>
  <c r="E2579" i="1"/>
  <c r="D2575" i="1"/>
  <c r="D1238" i="1"/>
  <c r="E1242" i="1"/>
  <c r="E1137" i="1"/>
  <c r="D1133" i="1"/>
  <c r="D1994" i="1"/>
  <c r="E1998" i="1"/>
  <c r="E1564" i="1"/>
  <c r="D1560" i="1"/>
  <c r="E2257" i="1"/>
  <c r="D2253" i="1"/>
  <c r="E1970" i="1"/>
  <c r="D1966" i="1"/>
  <c r="E1263" i="1"/>
  <c r="D1259" i="1"/>
  <c r="E1753" i="1"/>
  <c r="D1749" i="1"/>
  <c r="D1168" i="1"/>
  <c r="E1172" i="1"/>
  <c r="E899" i="1"/>
  <c r="D895" i="1"/>
  <c r="D1210" i="1"/>
  <c r="E1214" i="1"/>
  <c r="D1672" i="1"/>
  <c r="E1676" i="1"/>
  <c r="E1074" i="1"/>
  <c r="D1070" i="1"/>
  <c r="D2449" i="1"/>
  <c r="E2453" i="1"/>
  <c r="D1315" i="1"/>
  <c r="D1917" i="1"/>
  <c r="D2456" i="1"/>
  <c r="E2460" i="1"/>
  <c r="E1690" i="1"/>
  <c r="D1686" i="1"/>
  <c r="E941" i="1"/>
  <c r="D937" i="1"/>
  <c r="E2033" i="1"/>
  <c r="D2029" i="1"/>
  <c r="E1613" i="1"/>
  <c r="D1609" i="1"/>
  <c r="D2183" i="1"/>
  <c r="E2187" i="1"/>
  <c r="E1452" i="1"/>
  <c r="D1448" i="1"/>
  <c r="D1602" i="1"/>
  <c r="E1606" i="1"/>
  <c r="E1333" i="1"/>
  <c r="D1329" i="1"/>
  <c r="D930" i="1"/>
  <c r="E934" i="1"/>
  <c r="E2327" i="1"/>
  <c r="D2323" i="1"/>
  <c r="D2085" i="1"/>
  <c r="E2089" i="1"/>
  <c r="E2348" i="1"/>
  <c r="D2344" i="1"/>
  <c r="E1312" i="1"/>
  <c r="D1308" i="1"/>
  <c r="D951" i="1"/>
  <c r="E955" i="1"/>
  <c r="E2341" i="1"/>
  <c r="D2337" i="1"/>
  <c r="D1805" i="1"/>
  <c r="E1809" i="1"/>
  <c r="E1795" i="1"/>
  <c r="D1791" i="1"/>
  <c r="E2229" i="1"/>
  <c r="D2225" i="1"/>
  <c r="D1469" i="1"/>
  <c r="E1473" i="1"/>
  <c r="D1665" i="1"/>
  <c r="E1669" i="1"/>
  <c r="E1963" i="1"/>
  <c r="D1959" i="1"/>
  <c r="D1084" i="1"/>
  <c r="E1088" i="1"/>
  <c r="D1700" i="1"/>
  <c r="E1704" i="1"/>
  <c r="E1116" i="1"/>
  <c r="D1861" i="1"/>
  <c r="E1781" i="1"/>
  <c r="D1777" i="1"/>
  <c r="E1515" i="1"/>
  <c r="D1511" i="1"/>
  <c r="E2383" i="1"/>
  <c r="D2379" i="1"/>
  <c r="D1987" i="1"/>
  <c r="E1991" i="1"/>
  <c r="D2078" i="1"/>
  <c r="E2082" i="1"/>
  <c r="D1000" i="1"/>
  <c r="E1004" i="1"/>
  <c r="D2519" i="1"/>
  <c r="E2523" i="1"/>
  <c r="E2285" i="1"/>
  <c r="D2281" i="1"/>
  <c r="E1907" i="1"/>
  <c r="D1903" i="1"/>
  <c r="D1980" i="1"/>
  <c r="E1984" i="1"/>
  <c r="E2215" i="1"/>
  <c r="D2211" i="1"/>
  <c r="E1067" i="1"/>
  <c r="D1063" i="1"/>
  <c r="D1812" i="1"/>
  <c r="E1816" i="1"/>
  <c r="D1245" i="1"/>
  <c r="E1249" i="1"/>
  <c r="E2411" i="1"/>
  <c r="D2407" i="1"/>
  <c r="E1802" i="1"/>
  <c r="D1798" i="1"/>
  <c r="D2148" i="1"/>
  <c r="E2152" i="1"/>
  <c r="D1763" i="1"/>
  <c r="E1767" i="1"/>
  <c r="D1154" i="1"/>
  <c r="E1158" i="1"/>
  <c r="B96" i="2"/>
  <c r="D319" i="1"/>
  <c r="B319" i="1" s="1"/>
  <c r="A44" i="5"/>
  <c r="A100" i="2"/>
  <c r="E327" i="1"/>
  <c r="E333" i="1"/>
  <c r="P34" i="6"/>
  <c r="D326" i="1" l="1"/>
  <c r="B326" i="1" s="1"/>
  <c r="B97" i="2"/>
  <c r="B44" i="5"/>
  <c r="A101" i="2"/>
  <c r="E340" i="1"/>
  <c r="E334" i="1"/>
  <c r="Q34" i="6"/>
  <c r="B98" i="2" l="1"/>
  <c r="D333" i="1"/>
  <c r="B333" i="1" s="1"/>
  <c r="A45" i="5"/>
  <c r="A102" i="2"/>
  <c r="E341" i="1"/>
  <c r="E347" i="1"/>
  <c r="U10" i="5"/>
  <c r="AE10" i="5"/>
  <c r="R10" i="5"/>
  <c r="O10" i="5"/>
  <c r="F10" i="5"/>
  <c r="AB10" i="5"/>
  <c r="V10" i="5"/>
  <c r="AT10" i="5"/>
  <c r="S10" i="5"/>
  <c r="M10" i="5"/>
  <c r="G10" i="5"/>
  <c r="L10" i="5"/>
  <c r="Y10" i="5"/>
  <c r="AA10" i="5"/>
  <c r="AM10" i="5"/>
  <c r="AS10" i="5"/>
  <c r="AP10" i="5"/>
  <c r="AN10" i="5"/>
  <c r="J10" i="5"/>
  <c r="P10" i="5"/>
  <c r="AH10" i="5"/>
  <c r="AQ10" i="5"/>
  <c r="AD10" i="5"/>
  <c r="AK10" i="5"/>
  <c r="I10" i="5"/>
  <c r="X10" i="5"/>
  <c r="AG10" i="5"/>
  <c r="AJ10" i="5"/>
  <c r="R34" i="6"/>
  <c r="AC10" i="5" l="1"/>
  <c r="H10" i="5"/>
  <c r="AF10" i="5"/>
  <c r="Q10" i="5"/>
  <c r="AO10" i="5"/>
  <c r="T10" i="5"/>
  <c r="AR10" i="5"/>
  <c r="N10" i="5"/>
  <c r="Z10" i="5"/>
  <c r="AL10" i="5"/>
  <c r="K10" i="5"/>
  <c r="W10" i="5"/>
  <c r="AI10" i="5"/>
  <c r="AU10" i="5"/>
  <c r="T34" i="6"/>
  <c r="D340" i="1"/>
  <c r="B340" i="1" s="1"/>
  <c r="B99" i="2"/>
  <c r="B45" i="5"/>
  <c r="A103" i="2"/>
  <c r="E354" i="1"/>
  <c r="E348" i="1"/>
  <c r="B100" i="2" l="1"/>
  <c r="D347" i="1"/>
  <c r="B347" i="1" s="1"/>
  <c r="A46" i="5"/>
  <c r="A104" i="2"/>
  <c r="E355" i="1"/>
  <c r="E361" i="1"/>
  <c r="L36" i="6"/>
  <c r="M36" i="6"/>
  <c r="D354" i="1" l="1"/>
  <c r="B354" i="1" s="1"/>
  <c r="B101" i="2"/>
  <c r="B46" i="5"/>
  <c r="A105" i="2"/>
  <c r="E368" i="1"/>
  <c r="E362" i="1"/>
  <c r="N36" i="6"/>
  <c r="D361" i="1" l="1"/>
  <c r="B361" i="1" s="1"/>
  <c r="B102" i="2"/>
  <c r="A47" i="5"/>
  <c r="A106" i="2"/>
  <c r="E369" i="1"/>
  <c r="E375" i="1"/>
  <c r="O36" i="6"/>
  <c r="D368" i="1" l="1"/>
  <c r="B368" i="1" s="1"/>
  <c r="B103" i="2"/>
  <c r="B47" i="5"/>
  <c r="A107" i="2"/>
  <c r="E382" i="1"/>
  <c r="E376" i="1"/>
  <c r="P36" i="6"/>
  <c r="D375" i="1" l="1"/>
  <c r="B375" i="1" s="1"/>
  <c r="B104" i="2"/>
  <c r="A48" i="5"/>
  <c r="A108" i="2"/>
  <c r="E383" i="1"/>
  <c r="E389" i="1"/>
  <c r="Q36" i="6"/>
  <c r="D382" i="1" l="1"/>
  <c r="B382" i="1" s="1"/>
  <c r="B105" i="2"/>
  <c r="B48" i="5"/>
  <c r="A109" i="2"/>
  <c r="E396" i="1"/>
  <c r="E390" i="1"/>
  <c r="AB11" i="5"/>
  <c r="AG11" i="5"/>
  <c r="M11" i="5"/>
  <c r="U11" i="5"/>
  <c r="AE11" i="5"/>
  <c r="AH11" i="5"/>
  <c r="AP11" i="5"/>
  <c r="L11" i="5"/>
  <c r="S11" i="5"/>
  <c r="J11" i="5"/>
  <c r="P11" i="5"/>
  <c r="V11" i="5"/>
  <c r="AA11" i="5"/>
  <c r="AJ11" i="5"/>
  <c r="O11" i="5"/>
  <c r="R36" i="6"/>
  <c r="G11" i="5"/>
  <c r="AS11" i="5"/>
  <c r="I11" i="5"/>
  <c r="AD11" i="5"/>
  <c r="AK11" i="5"/>
  <c r="AT11" i="5"/>
  <c r="F11" i="5"/>
  <c r="AN11" i="5"/>
  <c r="AM11" i="5"/>
  <c r="AQ11" i="5"/>
  <c r="R11" i="5"/>
  <c r="X11" i="5"/>
  <c r="B106" i="2" l="1"/>
  <c r="AO11" i="5"/>
  <c r="AC11" i="5"/>
  <c r="Q11" i="5"/>
  <c r="AR11" i="5"/>
  <c r="AF11" i="5"/>
  <c r="T11" i="5"/>
  <c r="H11" i="5"/>
  <c r="AU11" i="5"/>
  <c r="W11" i="5"/>
  <c r="AL11" i="5"/>
  <c r="N11" i="5"/>
  <c r="AI11" i="5"/>
  <c r="K11" i="5"/>
  <c r="T36" i="6"/>
  <c r="D389" i="1"/>
  <c r="B389" i="1" s="1"/>
  <c r="A49" i="5"/>
  <c r="A110" i="2"/>
  <c r="E397" i="1"/>
  <c r="E403" i="1"/>
  <c r="Y11" i="5"/>
  <c r="L38" i="6"/>
  <c r="Z11" i="5" l="1"/>
  <c r="D396" i="1"/>
  <c r="B396" i="1" s="1"/>
  <c r="B107" i="2"/>
  <c r="B49" i="5"/>
  <c r="A111" i="2"/>
  <c r="E410" i="1"/>
  <c r="E404" i="1"/>
  <c r="M38" i="6"/>
  <c r="B108" i="2" l="1"/>
  <c r="D403" i="1"/>
  <c r="B403" i="1" s="1"/>
  <c r="A50" i="5"/>
  <c r="A112" i="2"/>
  <c r="E411" i="1"/>
  <c r="E417" i="1"/>
  <c r="N38" i="6"/>
  <c r="D410" i="1" l="1"/>
  <c r="B410" i="1" s="1"/>
  <c r="B109" i="2"/>
  <c r="B50" i="5"/>
  <c r="A113" i="2"/>
  <c r="E424" i="1"/>
  <c r="E418" i="1"/>
  <c r="O38" i="6"/>
  <c r="D417" i="1" l="1"/>
  <c r="B417" i="1" s="1"/>
  <c r="B110" i="2"/>
  <c r="A51" i="5"/>
  <c r="A114" i="2"/>
  <c r="E425" i="1"/>
  <c r="E431" i="1"/>
  <c r="P38" i="6"/>
  <c r="B111" i="2" l="1"/>
  <c r="D424" i="1"/>
  <c r="B424" i="1" s="1"/>
  <c r="B51" i="5"/>
  <c r="A115" i="2"/>
  <c r="E438" i="1"/>
  <c r="E432" i="1"/>
  <c r="Q38" i="6"/>
  <c r="T38" i="6" l="1"/>
  <c r="D431" i="1"/>
  <c r="B431" i="1" s="1"/>
  <c r="B112" i="2"/>
  <c r="A52" i="5"/>
  <c r="A116" i="2"/>
  <c r="E439" i="1"/>
  <c r="E445" i="1"/>
  <c r="R12" i="5"/>
  <c r="L12" i="5"/>
  <c r="AD12" i="5"/>
  <c r="I12" i="5"/>
  <c r="M43" i="6"/>
  <c r="J12" i="5"/>
  <c r="X12" i="5"/>
  <c r="AP12" i="5"/>
  <c r="AH12" i="5"/>
  <c r="K12" i="5" l="1"/>
  <c r="D438" i="1"/>
  <c r="B438" i="1" s="1"/>
  <c r="B113" i="2"/>
  <c r="T28" i="6"/>
  <c r="B52" i="5"/>
  <c r="A117" i="2"/>
  <c r="E452" i="1"/>
  <c r="E446" i="1"/>
  <c r="U12" i="5"/>
  <c r="Y12" i="5"/>
  <c r="AA12" i="5"/>
  <c r="O12" i="5"/>
  <c r="V12" i="5"/>
  <c r="AE12" i="5"/>
  <c r="F12" i="5"/>
  <c r="AM12" i="5"/>
  <c r="M12" i="5"/>
  <c r="N43" i="6"/>
  <c r="G12" i="5"/>
  <c r="AJ12" i="5"/>
  <c r="AT12" i="5"/>
  <c r="AQ12" i="5"/>
  <c r="AK12" i="5"/>
  <c r="AB12" i="5"/>
  <c r="AG12" i="5"/>
  <c r="AN12" i="5"/>
  <c r="S12" i="5"/>
  <c r="AS12" i="5"/>
  <c r="P12" i="5"/>
  <c r="AU12" i="5" l="1"/>
  <c r="T12" i="5"/>
  <c r="N12" i="5"/>
  <c r="AO12" i="5"/>
  <c r="AI12" i="5"/>
  <c r="H12" i="5"/>
  <c r="AF12" i="5"/>
  <c r="AR12" i="5"/>
  <c r="Q12" i="5"/>
  <c r="AC12" i="5"/>
  <c r="AL12" i="5"/>
  <c r="Z12" i="5"/>
  <c r="W12" i="5"/>
  <c r="D445" i="1"/>
  <c r="B445" i="1" s="1"/>
  <c r="B114" i="2"/>
  <c r="A53" i="5"/>
  <c r="A118" i="2"/>
  <c r="E453" i="1"/>
  <c r="E459" i="1"/>
  <c r="O43" i="6"/>
  <c r="D452" i="1" l="1"/>
  <c r="B452" i="1" s="1"/>
  <c r="B115" i="2"/>
  <c r="B53" i="5"/>
  <c r="A119" i="2"/>
  <c r="E466" i="1"/>
  <c r="E460" i="1"/>
  <c r="P43" i="6"/>
  <c r="D459" i="1" l="1"/>
  <c r="B459" i="1" s="1"/>
  <c r="B116" i="2"/>
  <c r="A54" i="5"/>
  <c r="A120" i="2"/>
  <c r="E467" i="1"/>
  <c r="E473" i="1"/>
  <c r="Q43" i="6"/>
  <c r="D466" i="1" l="1"/>
  <c r="B466" i="1" s="1"/>
  <c r="B117" i="2"/>
  <c r="B54" i="5"/>
  <c r="A121" i="2"/>
  <c r="E480" i="1"/>
  <c r="E474" i="1"/>
  <c r="R43" i="6"/>
  <c r="T43" i="6" l="1"/>
  <c r="D473" i="1"/>
  <c r="B473" i="1" s="1"/>
  <c r="B118" i="2"/>
  <c r="A55" i="5"/>
  <c r="A122" i="2"/>
  <c r="E481" i="1"/>
  <c r="E487" i="1"/>
  <c r="L45" i="6"/>
  <c r="D480" i="1" l="1"/>
  <c r="B480" i="1" s="1"/>
  <c r="B119" i="2"/>
  <c r="B55" i="5"/>
  <c r="A123" i="2"/>
  <c r="E494" i="1"/>
  <c r="E488" i="1"/>
  <c r="AK13" i="5"/>
  <c r="AT13" i="5"/>
  <c r="U13" i="5"/>
  <c r="F13" i="5"/>
  <c r="R13" i="5"/>
  <c r="P13" i="5"/>
  <c r="Y13" i="5"/>
  <c r="J13" i="5"/>
  <c r="M13" i="5"/>
  <c r="S13" i="5"/>
  <c r="M45" i="6"/>
  <c r="AB13" i="5"/>
  <c r="AG13" i="5"/>
  <c r="G13" i="5"/>
  <c r="V13" i="5"/>
  <c r="AP13" i="5"/>
  <c r="AE13" i="5"/>
  <c r="O13" i="5"/>
  <c r="AQ13" i="5"/>
  <c r="AS13" i="5"/>
  <c r="I13" i="5"/>
  <c r="Q13" i="5" l="1"/>
  <c r="AR13" i="5"/>
  <c r="T13" i="5"/>
  <c r="H13" i="5"/>
  <c r="AU13" i="5"/>
  <c r="W13" i="5"/>
  <c r="K13" i="5"/>
  <c r="D487" i="1"/>
  <c r="B487" i="1" s="1"/>
  <c r="B120" i="2"/>
  <c r="A56" i="5"/>
  <c r="A124" i="2"/>
  <c r="E495" i="1"/>
  <c r="E501" i="1"/>
  <c r="AH13" i="5"/>
  <c r="L13" i="5"/>
  <c r="AN13" i="5"/>
  <c r="X13" i="5"/>
  <c r="AM13" i="5"/>
  <c r="AD13" i="5"/>
  <c r="AJ13" i="5"/>
  <c r="AA13" i="5"/>
  <c r="N45" i="6"/>
  <c r="Z13" i="5" l="1"/>
  <c r="AO13" i="5"/>
  <c r="AC13" i="5"/>
  <c r="N13" i="5"/>
  <c r="AL13" i="5"/>
  <c r="AI13" i="5"/>
  <c r="AF13" i="5"/>
  <c r="D494" i="1"/>
  <c r="B494" i="1" s="1"/>
  <c r="B121" i="2"/>
  <c r="B56" i="5"/>
  <c r="A125" i="2"/>
  <c r="E508" i="1"/>
  <c r="E502" i="1"/>
  <c r="O45" i="6"/>
  <c r="D501" i="1" l="1"/>
  <c r="B501" i="1" s="1"/>
  <c r="B122" i="2"/>
  <c r="A126" i="2"/>
  <c r="E509" i="1"/>
  <c r="E515" i="1"/>
  <c r="P45" i="6"/>
  <c r="D508" i="1" l="1"/>
  <c r="B508" i="1" s="1"/>
  <c r="B123" i="2"/>
  <c r="A127" i="2"/>
  <c r="E522" i="1"/>
  <c r="E516" i="1"/>
  <c r="Q45" i="6"/>
  <c r="D515" i="1" l="1"/>
  <c r="B515" i="1" s="1"/>
  <c r="B124" i="2"/>
  <c r="A128" i="2"/>
  <c r="E529" i="1"/>
  <c r="E523" i="1"/>
  <c r="R45" i="6"/>
  <c r="T45" i="6" l="1"/>
  <c r="D522" i="1"/>
  <c r="B522" i="1" s="1"/>
  <c r="B125" i="2"/>
  <c r="A129" i="2"/>
  <c r="E530" i="1"/>
  <c r="E536" i="1"/>
  <c r="L47" i="6"/>
  <c r="D529" i="1" l="1"/>
  <c r="B529" i="1" s="1"/>
  <c r="B126" i="2"/>
  <c r="A130" i="2"/>
  <c r="E537" i="1"/>
  <c r="E543" i="1"/>
  <c r="G14" i="5"/>
  <c r="L14" i="5"/>
  <c r="AB14" i="5"/>
  <c r="AS14" i="5"/>
  <c r="J14" i="5"/>
  <c r="AM14" i="5"/>
  <c r="AT14" i="5"/>
  <c r="AJ14" i="5"/>
  <c r="I14" i="5"/>
  <c r="U14" i="5"/>
  <c r="M47" i="6"/>
  <c r="AK14" i="5"/>
  <c r="AE14" i="5"/>
  <c r="AG14" i="5"/>
  <c r="S14" i="5"/>
  <c r="X14" i="5"/>
  <c r="AP14" i="5"/>
  <c r="AD14" i="5"/>
  <c r="M14" i="5"/>
  <c r="AF14" i="5" l="1"/>
  <c r="N14" i="5"/>
  <c r="AL14" i="5"/>
  <c r="K14" i="5"/>
  <c r="AU14" i="5"/>
  <c r="D536" i="1"/>
  <c r="B536" i="1" s="1"/>
  <c r="B127" i="2"/>
  <c r="A131" i="2"/>
  <c r="E544" i="1"/>
  <c r="E550" i="1"/>
  <c r="AA14" i="5"/>
  <c r="F14" i="5"/>
  <c r="AQ14" i="5"/>
  <c r="P14" i="5"/>
  <c r="AN14" i="5"/>
  <c r="AH14" i="5"/>
  <c r="N47" i="6"/>
  <c r="Y14" i="5"/>
  <c r="R14" i="5"/>
  <c r="V14" i="5"/>
  <c r="O14" i="5"/>
  <c r="Q14" i="5" l="1"/>
  <c r="W14" i="5"/>
  <c r="T14" i="5"/>
  <c r="Z14" i="5"/>
  <c r="AR14" i="5"/>
  <c r="H14" i="5"/>
  <c r="AC14" i="5"/>
  <c r="AO14" i="5"/>
  <c r="AI14" i="5"/>
  <c r="B128" i="2"/>
  <c r="D543" i="1"/>
  <c r="B543" i="1" s="1"/>
  <c r="A132" i="2"/>
  <c r="E557" i="1"/>
  <c r="E551" i="1"/>
  <c r="O47" i="6"/>
  <c r="D550" i="1" l="1"/>
  <c r="B550" i="1" s="1"/>
  <c r="B129" i="2"/>
  <c r="A133" i="2"/>
  <c r="E558" i="1"/>
  <c r="E564" i="1"/>
  <c r="P47" i="6"/>
  <c r="B130" i="2" l="1"/>
  <c r="D557" i="1"/>
  <c r="B557" i="1" s="1"/>
  <c r="A134" i="2"/>
  <c r="E565" i="1"/>
  <c r="E571" i="1"/>
  <c r="Q47" i="6"/>
  <c r="B131" i="2" l="1"/>
  <c r="D564" i="1"/>
  <c r="B564" i="1" s="1"/>
  <c r="A135" i="2"/>
  <c r="E572" i="1"/>
  <c r="E578" i="1"/>
  <c r="R47" i="6"/>
  <c r="T47" i="6" l="1"/>
  <c r="D571" i="1"/>
  <c r="B571" i="1" s="1"/>
  <c r="B132" i="2"/>
  <c r="A136" i="2"/>
  <c r="E585" i="1"/>
  <c r="E579" i="1"/>
  <c r="L49" i="6"/>
  <c r="D578" i="1" l="1"/>
  <c r="B578" i="1" s="1"/>
  <c r="B133" i="2"/>
  <c r="A137" i="2"/>
  <c r="E586" i="1"/>
  <c r="E592" i="1"/>
  <c r="J15" i="5"/>
  <c r="AH15" i="5"/>
  <c r="G15" i="5"/>
  <c r="AJ15" i="5"/>
  <c r="P15" i="5"/>
  <c r="AN15" i="5"/>
  <c r="AA15" i="5"/>
  <c r="I15" i="5"/>
  <c r="AB15" i="5"/>
  <c r="S15" i="5"/>
  <c r="AC15" i="5" l="1"/>
  <c r="K15" i="5"/>
  <c r="D585" i="1"/>
  <c r="B585" i="1" s="1"/>
  <c r="B134" i="2"/>
  <c r="A138" i="2"/>
  <c r="E593" i="1"/>
  <c r="E599" i="1"/>
  <c r="R15" i="5"/>
  <c r="L15" i="5"/>
  <c r="X15" i="5"/>
  <c r="F15" i="5"/>
  <c r="AT15" i="5"/>
  <c r="AE15" i="5"/>
  <c r="M49" i="6"/>
  <c r="AD15" i="5"/>
  <c r="AQ15" i="5"/>
  <c r="M15" i="5"/>
  <c r="U15" i="5"/>
  <c r="Y15" i="5"/>
  <c r="AK15" i="5"/>
  <c r="AM15" i="5"/>
  <c r="AS15" i="5"/>
  <c r="AP15" i="5"/>
  <c r="V15" i="5"/>
  <c r="AG15" i="5"/>
  <c r="O15" i="5"/>
  <c r="N49" i="6"/>
  <c r="H15" i="5" l="1"/>
  <c r="N15" i="5"/>
  <c r="T15" i="5"/>
  <c r="AO15" i="5"/>
  <c r="AI15" i="5"/>
  <c r="Z15" i="5"/>
  <c r="AU15" i="5"/>
  <c r="W15" i="5"/>
  <c r="AL15" i="5"/>
  <c r="AR15" i="5"/>
  <c r="Q15" i="5"/>
  <c r="AF15" i="5"/>
  <c r="D592" i="1"/>
  <c r="B592" i="1" s="1"/>
  <c r="B135" i="2"/>
  <c r="A139" i="2"/>
  <c r="E600" i="1"/>
  <c r="E606" i="1"/>
  <c r="O49" i="6"/>
  <c r="D599" i="1" l="1"/>
  <c r="B599" i="1" s="1"/>
  <c r="B136" i="2"/>
  <c r="A140" i="2"/>
  <c r="E613" i="1"/>
  <c r="E607" i="1"/>
  <c r="P49" i="6"/>
  <c r="D606" i="1" l="1"/>
  <c r="B606" i="1" s="1"/>
  <c r="B137" i="2"/>
  <c r="A141" i="2"/>
  <c r="E614" i="1"/>
  <c r="E620" i="1"/>
  <c r="Q49" i="6"/>
  <c r="D613" i="1" l="1"/>
  <c r="B613" i="1" s="1"/>
  <c r="B138" i="2"/>
  <c r="A142" i="2"/>
  <c r="E621" i="1"/>
  <c r="E627" i="1"/>
  <c r="R49" i="6"/>
  <c r="T49" i="6" l="1"/>
  <c r="D620" i="1"/>
  <c r="B620" i="1" s="1"/>
  <c r="B139" i="2"/>
  <c r="A143" i="2"/>
  <c r="E628" i="1"/>
  <c r="E634" i="1"/>
  <c r="L51" i="6"/>
  <c r="D627" i="1" l="1"/>
  <c r="B627" i="1" s="1"/>
  <c r="B140" i="2"/>
  <c r="A144" i="2"/>
  <c r="E641" i="1"/>
  <c r="E635" i="1"/>
  <c r="L16" i="5"/>
  <c r="G16" i="5"/>
  <c r="AG16" i="5"/>
  <c r="O16" i="5"/>
  <c r="P16" i="5"/>
  <c r="AQ16" i="5"/>
  <c r="AT16" i="5"/>
  <c r="AK16" i="5"/>
  <c r="AN16" i="5"/>
  <c r="AB16" i="5"/>
  <c r="J16" i="5"/>
  <c r="X16" i="5"/>
  <c r="U16" i="5"/>
  <c r="Y16" i="5"/>
  <c r="AE16" i="5"/>
  <c r="AA16" i="5"/>
  <c r="AS16" i="5"/>
  <c r="F16" i="5"/>
  <c r="AD16" i="5"/>
  <c r="I16" i="5"/>
  <c r="AM16" i="5"/>
  <c r="AH16" i="5"/>
  <c r="AJ16" i="5"/>
  <c r="M16" i="5"/>
  <c r="M51" i="6"/>
  <c r="V16" i="5"/>
  <c r="AU16" i="5" l="1"/>
  <c r="AI16" i="5"/>
  <c r="W16" i="5"/>
  <c r="K16" i="5"/>
  <c r="Q16" i="5"/>
  <c r="AL16" i="5"/>
  <c r="Z16" i="5"/>
  <c r="N16" i="5"/>
  <c r="AC16" i="5"/>
  <c r="AO16" i="5"/>
  <c r="H16" i="5"/>
  <c r="AF16" i="5"/>
  <c r="D634" i="1"/>
  <c r="B634" i="1" s="1"/>
  <c r="B141" i="2"/>
  <c r="A145" i="2"/>
  <c r="E642" i="1"/>
  <c r="E648" i="1"/>
  <c r="AP16" i="5"/>
  <c r="R16" i="5"/>
  <c r="S16" i="5"/>
  <c r="N51" i="6"/>
  <c r="T16" i="5" l="1"/>
  <c r="AR16" i="5"/>
  <c r="D641" i="1"/>
  <c r="B641" i="1" s="1"/>
  <c r="B142" i="2"/>
  <c r="A146" i="2"/>
  <c r="E649" i="1"/>
  <c r="E655" i="1"/>
  <c r="O51" i="6"/>
  <c r="B143" i="2" l="1"/>
  <c r="T51" i="6"/>
  <c r="D648" i="1"/>
  <c r="B648" i="1" s="1"/>
  <c r="A147" i="2"/>
  <c r="E656" i="1"/>
  <c r="E662" i="1"/>
  <c r="N56" i="6"/>
  <c r="B144" i="2" l="1"/>
  <c r="T41" i="6"/>
  <c r="D655" i="1"/>
  <c r="B655" i="1" s="1"/>
  <c r="A148" i="2"/>
  <c r="E669" i="1"/>
  <c r="E663" i="1"/>
  <c r="O56" i="6"/>
  <c r="D662" i="1" l="1"/>
  <c r="B662" i="1" s="1"/>
  <c r="B145" i="2"/>
  <c r="A149" i="2"/>
  <c r="E670" i="1"/>
  <c r="E676" i="1"/>
  <c r="P56" i="6"/>
  <c r="B146" i="2" l="1"/>
  <c r="D669" i="1"/>
  <c r="B669" i="1" s="1"/>
  <c r="A150" i="2"/>
  <c r="E677" i="1"/>
  <c r="E683" i="1"/>
  <c r="Q56" i="6"/>
  <c r="B147" i="2" l="1"/>
  <c r="D676" i="1"/>
  <c r="B676" i="1" s="1"/>
  <c r="A151" i="2"/>
  <c r="E684" i="1"/>
  <c r="E690" i="1"/>
  <c r="F17" i="5"/>
  <c r="AK17" i="5"/>
  <c r="AS17" i="5"/>
  <c r="AH17" i="5"/>
  <c r="G17" i="5"/>
  <c r="AQ17" i="5"/>
  <c r="AJ17" i="5"/>
  <c r="AG17" i="5"/>
  <c r="AE17" i="5"/>
  <c r="S17" i="5"/>
  <c r="AN17" i="5"/>
  <c r="U17" i="5"/>
  <c r="V17" i="5"/>
  <c r="J17" i="5"/>
  <c r="R56" i="6"/>
  <c r="P17" i="5"/>
  <c r="T56" i="6" l="1"/>
  <c r="H17" i="5"/>
  <c r="W17" i="5"/>
  <c r="AI17" i="5"/>
  <c r="AL17" i="5"/>
  <c r="D683" i="1"/>
  <c r="B683" i="1" s="1"/>
  <c r="B148" i="2"/>
  <c r="A152" i="2"/>
  <c r="E697" i="1"/>
  <c r="E691" i="1"/>
  <c r="AD17" i="5"/>
  <c r="Y17" i="5"/>
  <c r="M17" i="5"/>
  <c r="O17" i="5"/>
  <c r="AB17" i="5"/>
  <c r="X17" i="5"/>
  <c r="R17" i="5"/>
  <c r="I17" i="5"/>
  <c r="L17" i="5"/>
  <c r="AA17" i="5"/>
  <c r="AT17" i="5"/>
  <c r="AM17" i="5"/>
  <c r="AP17" i="5"/>
  <c r="L58" i="6"/>
  <c r="AR17" i="5" l="1"/>
  <c r="AO17" i="5"/>
  <c r="AU17" i="5"/>
  <c r="AC17" i="5"/>
  <c r="N17" i="5"/>
  <c r="K17" i="5"/>
  <c r="T17" i="5"/>
  <c r="Z17" i="5"/>
  <c r="Q17" i="5"/>
  <c r="AF17" i="5"/>
  <c r="B149" i="2"/>
  <c r="D690" i="1"/>
  <c r="B690" i="1" s="1"/>
  <c r="A153" i="2"/>
  <c r="E698" i="1"/>
  <c r="E704" i="1"/>
  <c r="M58" i="6"/>
  <c r="D697" i="1" l="1"/>
  <c r="B697" i="1" s="1"/>
  <c r="B150" i="2"/>
  <c r="A154" i="2"/>
  <c r="E705" i="1"/>
  <c r="E711" i="1"/>
  <c r="N58" i="6"/>
  <c r="B151" i="2" l="1"/>
  <c r="D704" i="1"/>
  <c r="B704" i="1" s="1"/>
  <c r="A155" i="2"/>
  <c r="E712" i="1"/>
  <c r="E718" i="1"/>
  <c r="O58" i="6"/>
  <c r="B152" i="2" l="1"/>
  <c r="D711" i="1"/>
  <c r="B711" i="1" s="1"/>
  <c r="A156" i="2"/>
  <c r="E725" i="1"/>
  <c r="E719" i="1"/>
  <c r="P58" i="6"/>
  <c r="D718" i="1" l="1"/>
  <c r="B718" i="1" s="1"/>
  <c r="B153" i="2"/>
  <c r="A157" i="2"/>
  <c r="E726" i="1"/>
  <c r="E732" i="1"/>
  <c r="Q58" i="6"/>
  <c r="D725" i="1" l="1"/>
  <c r="B725" i="1" s="1"/>
  <c r="B154" i="2"/>
  <c r="A158" i="2"/>
  <c r="E733" i="1"/>
  <c r="E739" i="1"/>
  <c r="AB18" i="5"/>
  <c r="V18" i="5"/>
  <c r="AM18" i="5"/>
  <c r="O18" i="5"/>
  <c r="Y18" i="5"/>
  <c r="G18" i="5"/>
  <c r="M18" i="5"/>
  <c r="X18" i="5"/>
  <c r="AK18" i="5"/>
  <c r="AQ18" i="5"/>
  <c r="AE18" i="5"/>
  <c r="AD18" i="5"/>
  <c r="AP18" i="5"/>
  <c r="C18" i="5"/>
  <c r="AS18" i="5"/>
  <c r="L18" i="5"/>
  <c r="Z18" i="5" l="1"/>
  <c r="N18" i="5"/>
  <c r="AF18" i="5"/>
  <c r="AR18" i="5"/>
  <c r="B155" i="2"/>
  <c r="D732" i="1"/>
  <c r="B732" i="1" s="1"/>
  <c r="A159" i="2"/>
  <c r="E740" i="1"/>
  <c r="E746" i="1"/>
  <c r="R58" i="6"/>
  <c r="AA18" i="5"/>
  <c r="AN18" i="5"/>
  <c r="S18" i="5"/>
  <c r="F18" i="5"/>
  <c r="AJ18" i="5"/>
  <c r="AT18" i="5"/>
  <c r="AG18" i="5"/>
  <c r="U18" i="5"/>
  <c r="I18" i="5"/>
  <c r="R18" i="5"/>
  <c r="J18" i="5"/>
  <c r="AH18" i="5"/>
  <c r="P18" i="5"/>
  <c r="L60" i="6"/>
  <c r="Q18" i="5" l="1"/>
  <c r="T18" i="5"/>
  <c r="K18" i="5"/>
  <c r="W18" i="5"/>
  <c r="AI18" i="5"/>
  <c r="AU18" i="5"/>
  <c r="AL18" i="5"/>
  <c r="H18" i="5"/>
  <c r="AO18" i="5"/>
  <c r="AC18" i="5"/>
  <c r="T58" i="6"/>
  <c r="B156" i="2"/>
  <c r="D739" i="1"/>
  <c r="B739" i="1" s="1"/>
  <c r="A160" i="2"/>
  <c r="E753" i="1"/>
  <c r="E747" i="1"/>
  <c r="M60" i="6"/>
  <c r="D746" i="1" l="1"/>
  <c r="B746" i="1" s="1"/>
  <c r="B157" i="2"/>
  <c r="A161" i="2"/>
  <c r="E754" i="1"/>
  <c r="E760" i="1"/>
  <c r="N60" i="6"/>
  <c r="D753" i="1" l="1"/>
  <c r="B753" i="1" s="1"/>
  <c r="B158" i="2"/>
  <c r="A162" i="2"/>
  <c r="E761" i="1"/>
  <c r="E767" i="1"/>
  <c r="E768" i="1" s="1"/>
  <c r="O60" i="6"/>
  <c r="B159" i="2" l="1"/>
  <c r="D760" i="1"/>
  <c r="B760" i="1" s="1"/>
  <c r="A163" i="2"/>
  <c r="E774" i="1"/>
  <c r="P60" i="6"/>
  <c r="E775" i="1" l="1"/>
  <c r="B160" i="2"/>
  <c r="D767" i="1"/>
  <c r="B767" i="1" s="1"/>
  <c r="A164" i="2"/>
  <c r="E781" i="1"/>
  <c r="E782" i="1" s="1"/>
  <c r="Q60" i="6"/>
  <c r="D774" i="1" l="1"/>
  <c r="B774" i="1" s="1"/>
  <c r="B161" i="2"/>
  <c r="A165" i="2"/>
  <c r="E788" i="1"/>
  <c r="S19" i="5"/>
  <c r="O19" i="5"/>
  <c r="J19" i="5"/>
  <c r="AB19" i="5"/>
  <c r="U19" i="5"/>
  <c r="AD19" i="5"/>
  <c r="AS19" i="5"/>
  <c r="AJ19" i="5"/>
  <c r="I19" i="5"/>
  <c r="P19" i="5"/>
  <c r="Y19" i="5"/>
  <c r="R19" i="5"/>
  <c r="G19" i="5"/>
  <c r="AP19" i="5"/>
  <c r="AN19" i="5"/>
  <c r="AE19" i="5"/>
  <c r="AT19" i="5"/>
  <c r="AK19" i="5"/>
  <c r="M19" i="5"/>
  <c r="AG19" i="5"/>
  <c r="R60" i="6"/>
  <c r="V19" i="5"/>
  <c r="T60" i="6" l="1"/>
  <c r="E789" i="1"/>
  <c r="AL19" i="5"/>
  <c r="Q19" i="5"/>
  <c r="T19" i="5"/>
  <c r="K19" i="5"/>
  <c r="AF19" i="5"/>
  <c r="W19" i="5"/>
  <c r="AU19" i="5"/>
  <c r="B162" i="2"/>
  <c r="D781" i="1"/>
  <c r="B781" i="1" s="1"/>
  <c r="A166" i="2"/>
  <c r="E795" i="1"/>
  <c r="E796" i="1" s="1"/>
  <c r="C19" i="5"/>
  <c r="X19" i="5"/>
  <c r="AH19" i="5"/>
  <c r="AM19" i="5"/>
  <c r="L62" i="6"/>
  <c r="AQ19" i="5"/>
  <c r="L19" i="5"/>
  <c r="AA19" i="5"/>
  <c r="F19" i="5"/>
  <c r="H19" i="5" l="1"/>
  <c r="AC19" i="5"/>
  <c r="N19" i="5"/>
  <c r="AR19" i="5"/>
  <c r="AO19" i="5"/>
  <c r="AI19" i="5"/>
  <c r="Z19" i="5"/>
  <c r="D788" i="1"/>
  <c r="B788" i="1" s="1"/>
  <c r="B163" i="2"/>
  <c r="A167" i="2"/>
  <c r="E802" i="1"/>
  <c r="M62" i="6"/>
  <c r="E803" i="1" l="1"/>
  <c r="B164" i="2"/>
  <c r="D795" i="1"/>
  <c r="B795" i="1" s="1"/>
  <c r="A168" i="2"/>
  <c r="E809" i="1"/>
  <c r="E810" i="1" s="1"/>
  <c r="B165" i="2"/>
  <c r="N62" i="6"/>
  <c r="D802" i="1" l="1"/>
  <c r="B802" i="1" s="1"/>
  <c r="A169" i="2"/>
  <c r="E816" i="1"/>
  <c r="O62" i="6"/>
  <c r="E817" i="1" l="1"/>
  <c r="B166" i="2"/>
  <c r="D809" i="1"/>
  <c r="B809" i="1" s="1"/>
  <c r="A170" i="2"/>
  <c r="E823" i="1"/>
  <c r="E824" i="1" s="1"/>
  <c r="P62" i="6"/>
  <c r="D816" i="1" l="1"/>
  <c r="B816" i="1" s="1"/>
  <c r="B167" i="2"/>
  <c r="A171" i="2"/>
  <c r="E830" i="1"/>
  <c r="Q62" i="6"/>
  <c r="E831" i="1" l="1"/>
  <c r="D823" i="1"/>
  <c r="B823" i="1" s="1"/>
  <c r="B168" i="2"/>
  <c r="A172" i="2"/>
  <c r="E837" i="1"/>
  <c r="E838" i="1" s="1"/>
  <c r="AA20" i="5"/>
  <c r="J20" i="5"/>
  <c r="R20" i="5"/>
  <c r="AQ20" i="5"/>
  <c r="U20" i="5"/>
  <c r="F20" i="5"/>
  <c r="AP20" i="5"/>
  <c r="M20" i="5"/>
  <c r="AB20" i="5"/>
  <c r="AN20" i="5"/>
  <c r="AT20" i="5"/>
  <c r="Y20" i="5"/>
  <c r="L20" i="5"/>
  <c r="AJ20" i="5"/>
  <c r="AK20" i="5"/>
  <c r="AM20" i="5"/>
  <c r="O20" i="5"/>
  <c r="AH20" i="5"/>
  <c r="P20" i="5"/>
  <c r="AS20" i="5"/>
  <c r="S20" i="5"/>
  <c r="AE20" i="5"/>
  <c r="I20" i="5"/>
  <c r="AG20" i="5"/>
  <c r="AD20" i="5"/>
  <c r="R62" i="6"/>
  <c r="T62" i="6" l="1"/>
  <c r="AR20" i="5"/>
  <c r="AF20" i="5"/>
  <c r="T20" i="5"/>
  <c r="AU20" i="5"/>
  <c r="AI20" i="5"/>
  <c r="K20" i="5"/>
  <c r="AO20" i="5"/>
  <c r="Q20" i="5"/>
  <c r="AL20" i="5"/>
  <c r="N20" i="5"/>
  <c r="AC20" i="5"/>
  <c r="D830" i="1"/>
  <c r="B830" i="1" s="1"/>
  <c r="B169" i="2"/>
  <c r="A173" i="2"/>
  <c r="E844" i="1"/>
  <c r="G20" i="5"/>
  <c r="V20" i="5"/>
  <c r="X20" i="5"/>
  <c r="L64" i="6"/>
  <c r="Z20" i="5" l="1"/>
  <c r="W20" i="5"/>
  <c r="H20" i="5"/>
  <c r="E851" i="1"/>
  <c r="E845" i="1"/>
  <c r="D837" i="1"/>
  <c r="B837" i="1" s="1"/>
  <c r="B170" i="2"/>
  <c r="A174" i="2"/>
  <c r="M64" i="6"/>
  <c r="E852" i="1" l="1"/>
  <c r="D851" i="1" s="1"/>
  <c r="B851" i="1" s="1"/>
  <c r="E858" i="1"/>
  <c r="B171" i="2"/>
  <c r="D844" i="1"/>
  <c r="B844" i="1" s="1"/>
  <c r="A175" i="2"/>
  <c r="P64" i="6"/>
  <c r="N64" i="6"/>
  <c r="E859" i="1" l="1"/>
  <c r="D858" i="1" s="1"/>
  <c r="B858" i="1" s="1"/>
  <c r="E865" i="1"/>
  <c r="B172" i="2"/>
  <c r="A176" i="2"/>
  <c r="Q64" i="6"/>
  <c r="O64" i="6"/>
  <c r="E872" i="1" l="1"/>
  <c r="E866" i="1"/>
  <c r="D865" i="1" s="1"/>
  <c r="B865" i="1" s="1"/>
  <c r="T64" i="6"/>
  <c r="B173" i="2"/>
  <c r="A177" i="2"/>
  <c r="E879" i="1" l="1"/>
  <c r="E873" i="1"/>
  <c r="D872" i="1" s="1"/>
  <c r="B872" i="1" s="1"/>
  <c r="B174" i="2"/>
  <c r="T54" i="6"/>
  <c r="A178" i="2"/>
  <c r="L69" i="6"/>
  <c r="L4" i="6" s="1"/>
  <c r="E886" i="1" l="1"/>
  <c r="E880" i="1"/>
  <c r="D879" i="1" s="1"/>
  <c r="B879" i="1" s="1"/>
  <c r="B175" i="2"/>
  <c r="A179" i="2"/>
  <c r="M69" i="6"/>
  <c r="M4" i="6" s="1"/>
  <c r="AN21" i="5"/>
  <c r="AE21" i="5"/>
  <c r="AB21" i="5"/>
  <c r="G21" i="5"/>
  <c r="AG21" i="5"/>
  <c r="U21" i="5"/>
  <c r="AK21" i="5"/>
  <c r="V21" i="5"/>
  <c r="AQ21" i="5"/>
  <c r="R21" i="5"/>
  <c r="M21" i="5"/>
  <c r="AS21" i="5"/>
  <c r="AA21" i="5"/>
  <c r="AH21" i="5"/>
  <c r="S21" i="5"/>
  <c r="Y21" i="5"/>
  <c r="AP21" i="5"/>
  <c r="I21" i="5"/>
  <c r="L21" i="5"/>
  <c r="AM21" i="5"/>
  <c r="P21" i="5"/>
  <c r="AT21" i="5"/>
  <c r="AJ21" i="5"/>
  <c r="AD21" i="5"/>
  <c r="F21" i="5"/>
  <c r="J21" i="5"/>
  <c r="O21" i="5"/>
  <c r="X21" i="5"/>
  <c r="E893" i="1" l="1"/>
  <c r="E887" i="1"/>
  <c r="D886" i="1" s="1"/>
  <c r="B886" i="1" s="1"/>
  <c r="AL21" i="5"/>
  <c r="Z21" i="5"/>
  <c r="N21" i="5"/>
  <c r="AO21" i="5"/>
  <c r="AC21" i="5"/>
  <c r="Q21" i="5"/>
  <c r="AF21" i="5"/>
  <c r="H21" i="5"/>
  <c r="AU21" i="5"/>
  <c r="W21" i="5"/>
  <c r="AR21" i="5"/>
  <c r="T21" i="5"/>
  <c r="AI21" i="5"/>
  <c r="K21" i="5"/>
  <c r="B176" i="2"/>
  <c r="A180" i="2"/>
  <c r="N69" i="6"/>
  <c r="N4" i="6" s="1"/>
  <c r="E900" i="1" l="1"/>
  <c r="E894" i="1"/>
  <c r="D893" i="1" s="1"/>
  <c r="B893" i="1" s="1"/>
  <c r="B177" i="2"/>
  <c r="A181" i="2"/>
  <c r="O69" i="6"/>
  <c r="O4" i="6" s="1"/>
  <c r="E907" i="1" l="1"/>
  <c r="E901" i="1"/>
  <c r="B178" i="2"/>
  <c r="A182" i="2"/>
  <c r="P69" i="6"/>
  <c r="E914" i="1" l="1"/>
  <c r="E908" i="1"/>
  <c r="D900" i="1"/>
  <c r="B900" i="1" s="1"/>
  <c r="P4" i="6"/>
  <c r="B179" i="2"/>
  <c r="A183" i="2"/>
  <c r="Q69" i="6"/>
  <c r="D907" i="1" l="1"/>
  <c r="B907" i="1" s="1"/>
  <c r="E921" i="1"/>
  <c r="E915" i="1"/>
  <c r="Q4" i="6"/>
  <c r="B180" i="2"/>
  <c r="A184" i="2"/>
  <c r="R69" i="6"/>
  <c r="E928" i="1" l="1"/>
  <c r="E922" i="1"/>
  <c r="D914" i="1"/>
  <c r="B914" i="1" s="1"/>
  <c r="R4" i="6"/>
  <c r="T69" i="6"/>
  <c r="T4" i="6" s="1"/>
  <c r="B181" i="2"/>
  <c r="A185" i="2"/>
  <c r="L71" i="6"/>
  <c r="D921" i="1" l="1"/>
  <c r="B921" i="1" s="1"/>
  <c r="E935" i="1"/>
  <c r="E929" i="1"/>
  <c r="D928" i="1" s="1"/>
  <c r="B928" i="1" s="1"/>
  <c r="L6" i="6"/>
  <c r="B182" i="2"/>
  <c r="A186" i="2"/>
  <c r="AM22" i="5"/>
  <c r="AE22" i="5"/>
  <c r="AK22" i="5"/>
  <c r="R22" i="5"/>
  <c r="M71" i="6"/>
  <c r="AJ22" i="5"/>
  <c r="AD22" i="5"/>
  <c r="U22" i="5"/>
  <c r="AP22" i="5"/>
  <c r="AG22" i="5"/>
  <c r="I22" i="5"/>
  <c r="AB22" i="5"/>
  <c r="F22" i="5"/>
  <c r="AA22" i="5"/>
  <c r="J22" i="5"/>
  <c r="AN22" i="5"/>
  <c r="Y22" i="5"/>
  <c r="O22" i="5"/>
  <c r="P22" i="5"/>
  <c r="S22" i="5"/>
  <c r="L22" i="5"/>
  <c r="G22" i="5"/>
  <c r="X22" i="5"/>
  <c r="V22" i="5"/>
  <c r="AS22" i="5"/>
  <c r="M22" i="5"/>
  <c r="AT22" i="5"/>
  <c r="AH22" i="5"/>
  <c r="AQ22" i="5"/>
  <c r="B183" i="2" l="1"/>
  <c r="E936" i="1"/>
  <c r="E942" i="1"/>
  <c r="M6" i="6"/>
  <c r="AR22" i="5"/>
  <c r="AF22" i="5"/>
  <c r="T22" i="5"/>
  <c r="H22" i="5"/>
  <c r="AU22" i="5"/>
  <c r="AI22" i="5"/>
  <c r="W22" i="5"/>
  <c r="K22" i="5"/>
  <c r="AL22" i="5"/>
  <c r="N22" i="5"/>
  <c r="AC22" i="5"/>
  <c r="Z22" i="5"/>
  <c r="Q22" i="5"/>
  <c r="AO22" i="5"/>
  <c r="A187" i="2"/>
  <c r="N71" i="6"/>
  <c r="E949" i="1" l="1"/>
  <c r="E943" i="1"/>
  <c r="D935" i="1"/>
  <c r="B935" i="1" s="1"/>
  <c r="N6" i="6"/>
  <c r="B184" i="2"/>
  <c r="A188" i="2"/>
  <c r="O71" i="6"/>
  <c r="E956" i="1" l="1"/>
  <c r="E950" i="1"/>
  <c r="D942" i="1"/>
  <c r="B942" i="1" s="1"/>
  <c r="O6" i="6"/>
  <c r="B185" i="2"/>
  <c r="A189" i="2"/>
  <c r="B186" i="2"/>
  <c r="P71" i="6"/>
  <c r="E963" i="1" l="1"/>
  <c r="E957" i="1"/>
  <c r="D949" i="1"/>
  <c r="B949" i="1" s="1"/>
  <c r="P6" i="6"/>
  <c r="A190" i="2"/>
  <c r="Q71" i="6"/>
  <c r="E964" i="1" l="1"/>
  <c r="E970" i="1"/>
  <c r="D956" i="1"/>
  <c r="B956" i="1" s="1"/>
  <c r="Q6" i="6"/>
  <c r="B187" i="2"/>
  <c r="A191" i="2"/>
  <c r="R71" i="6"/>
  <c r="D963" i="1" l="1"/>
  <c r="B963" i="1" s="1"/>
  <c r="E977" i="1"/>
  <c r="E971" i="1"/>
  <c r="R6" i="6"/>
  <c r="T71" i="6"/>
  <c r="T6" i="6" s="1"/>
  <c r="B188" i="2"/>
  <c r="A192" i="2"/>
  <c r="L73" i="6"/>
  <c r="D970" i="1" l="1"/>
  <c r="B970" i="1" s="1"/>
  <c r="E984" i="1"/>
  <c r="E978" i="1"/>
  <c r="L8" i="6"/>
  <c r="B189" i="2"/>
  <c r="A193" i="2"/>
  <c r="AG23" i="5"/>
  <c r="AT23" i="5"/>
  <c r="S23" i="5"/>
  <c r="L23" i="5"/>
  <c r="AA23" i="5"/>
  <c r="G23" i="5"/>
  <c r="AM23" i="5"/>
  <c r="AS23" i="5"/>
  <c r="AP23" i="5"/>
  <c r="I23" i="5"/>
  <c r="P23" i="5"/>
  <c r="F23" i="5"/>
  <c r="M73" i="6"/>
  <c r="AE23" i="5"/>
  <c r="M23" i="5"/>
  <c r="R23" i="5"/>
  <c r="AN23" i="5"/>
  <c r="X23" i="5"/>
  <c r="AK23" i="5"/>
  <c r="U23" i="5"/>
  <c r="AD23" i="5"/>
  <c r="O23" i="5"/>
  <c r="J23" i="5"/>
  <c r="AB23" i="5"/>
  <c r="AJ23" i="5"/>
  <c r="AH23" i="5"/>
  <c r="V23" i="5"/>
  <c r="AQ23" i="5"/>
  <c r="Y23" i="5"/>
  <c r="D977" i="1" l="1"/>
  <c r="B977" i="1" s="1"/>
  <c r="E985" i="1"/>
  <c r="E991" i="1"/>
  <c r="M8" i="6"/>
  <c r="B190" i="2"/>
  <c r="AL23" i="5"/>
  <c r="Z23" i="5"/>
  <c r="N23" i="5"/>
  <c r="AO23" i="5"/>
  <c r="AC23" i="5"/>
  <c r="Q23" i="5"/>
  <c r="AR23" i="5"/>
  <c r="T23" i="5"/>
  <c r="AI23" i="5"/>
  <c r="K23" i="5"/>
  <c r="AF23" i="5"/>
  <c r="H23" i="5"/>
  <c r="AU23" i="5"/>
  <c r="W23" i="5"/>
  <c r="A194" i="2"/>
  <c r="N73" i="6"/>
  <c r="E992" i="1" l="1"/>
  <c r="E998" i="1"/>
  <c r="D984" i="1"/>
  <c r="B984" i="1" s="1"/>
  <c r="N8" i="6"/>
  <c r="B191" i="2"/>
  <c r="A195" i="2"/>
  <c r="O73" i="6"/>
  <c r="E999" i="1" l="1"/>
  <c r="E1005" i="1"/>
  <c r="D991" i="1"/>
  <c r="B991" i="1" s="1"/>
  <c r="O8" i="6"/>
  <c r="B192" i="2"/>
  <c r="A196" i="2"/>
  <c r="P73" i="6"/>
  <c r="E1012" i="1" l="1"/>
  <c r="E1006" i="1"/>
  <c r="D998" i="1"/>
  <c r="B998" i="1" s="1"/>
  <c r="P8" i="6"/>
  <c r="B193" i="2"/>
  <c r="A197" i="2"/>
  <c r="Q73" i="6"/>
  <c r="D1005" i="1" l="1"/>
  <c r="B1005" i="1" s="1"/>
  <c r="E1019" i="1"/>
  <c r="E1013" i="1"/>
  <c r="Q8" i="6"/>
  <c r="B194" i="2"/>
  <c r="A198" i="2"/>
  <c r="R73" i="6"/>
  <c r="E1020" i="1" l="1"/>
  <c r="E1026" i="1"/>
  <c r="D1012" i="1"/>
  <c r="B1012" i="1" s="1"/>
  <c r="R8" i="6"/>
  <c r="T73" i="6"/>
  <c r="T8" i="6" s="1"/>
  <c r="B195" i="2"/>
  <c r="A199" i="2"/>
  <c r="L75" i="6"/>
  <c r="E1033" i="1" l="1"/>
  <c r="E1027" i="1"/>
  <c r="D1019" i="1"/>
  <c r="B1019" i="1" s="1"/>
  <c r="L10" i="6"/>
  <c r="B196" i="2"/>
  <c r="A200" i="2"/>
  <c r="I24" i="5"/>
  <c r="R24" i="5"/>
  <c r="AA24" i="5"/>
  <c r="AE24" i="5"/>
  <c r="AQ24" i="5"/>
  <c r="X24" i="5"/>
  <c r="AK24" i="5"/>
  <c r="AN24" i="5"/>
  <c r="AP24" i="5"/>
  <c r="AM24" i="5"/>
  <c r="AB24" i="5"/>
  <c r="AS24" i="5"/>
  <c r="M75" i="6"/>
  <c r="F24" i="5"/>
  <c r="Y24" i="5"/>
  <c r="P24" i="5"/>
  <c r="AJ24" i="5"/>
  <c r="AT24" i="5"/>
  <c r="AD24" i="5"/>
  <c r="S24" i="5"/>
  <c r="G24" i="5"/>
  <c r="J24" i="5"/>
  <c r="U24" i="5"/>
  <c r="O24" i="5"/>
  <c r="M24" i="5"/>
  <c r="AH24" i="5"/>
  <c r="V24" i="5"/>
  <c r="L24" i="5"/>
  <c r="AG24" i="5"/>
  <c r="D1026" i="1" l="1"/>
  <c r="B1026" i="1" s="1"/>
  <c r="E1040" i="1"/>
  <c r="E1034" i="1"/>
  <c r="M10" i="6"/>
  <c r="B197" i="2"/>
  <c r="AR24" i="5"/>
  <c r="AF24" i="5"/>
  <c r="T24" i="5"/>
  <c r="H24" i="5"/>
  <c r="AU24" i="5"/>
  <c r="AI24" i="5"/>
  <c r="W24" i="5"/>
  <c r="K24" i="5"/>
  <c r="AL24" i="5"/>
  <c r="AO24" i="5"/>
  <c r="Z24" i="5"/>
  <c r="Q24" i="5"/>
  <c r="N24" i="5"/>
  <c r="AC24" i="5"/>
  <c r="A201" i="2"/>
  <c r="N75" i="6"/>
  <c r="D1033" i="1" l="1"/>
  <c r="B1033" i="1" s="1"/>
  <c r="E1047" i="1"/>
  <c r="E1041" i="1"/>
  <c r="N10" i="6"/>
  <c r="B198" i="2"/>
  <c r="A202" i="2"/>
  <c r="O75" i="6"/>
  <c r="E1048" i="1" l="1"/>
  <c r="E1054" i="1"/>
  <c r="D1040" i="1"/>
  <c r="B1040" i="1" s="1"/>
  <c r="O10" i="6"/>
  <c r="B199" i="2"/>
  <c r="A203" i="2"/>
  <c r="B200" i="2"/>
  <c r="N77" i="6"/>
  <c r="P75" i="6"/>
  <c r="N12" i="6" l="1"/>
  <c r="E1055" i="1"/>
  <c r="E1061" i="1"/>
  <c r="D1047" i="1"/>
  <c r="B1047" i="1" s="1"/>
  <c r="P10" i="6"/>
  <c r="A204" i="2"/>
  <c r="Q75" i="6"/>
  <c r="O77" i="6"/>
  <c r="O12" i="6" l="1"/>
  <c r="D1054" i="1"/>
  <c r="B1054" i="1" s="1"/>
  <c r="E1068" i="1"/>
  <c r="E1062" i="1"/>
  <c r="Q10" i="6"/>
  <c r="B201" i="2"/>
  <c r="A205" i="2"/>
  <c r="R75" i="6"/>
  <c r="P77" i="6"/>
  <c r="P12" i="6" l="1"/>
  <c r="D1061" i="1"/>
  <c r="B1061" i="1" s="1"/>
  <c r="E1069" i="1"/>
  <c r="E1075" i="1"/>
  <c r="R10" i="6"/>
  <c r="T75" i="6"/>
  <c r="T10" i="6" s="1"/>
  <c r="B202" i="2"/>
  <c r="A206" i="2"/>
  <c r="L77" i="6"/>
  <c r="Q77" i="6"/>
  <c r="Q12" i="6" l="1"/>
  <c r="E1082" i="1"/>
  <c r="E1076" i="1"/>
  <c r="D1068" i="1"/>
  <c r="B1068" i="1" s="1"/>
  <c r="L12" i="6"/>
  <c r="B203" i="2"/>
  <c r="A207" i="2"/>
  <c r="M77" i="6"/>
  <c r="M25" i="5"/>
  <c r="AN25" i="5"/>
  <c r="AB25" i="5"/>
  <c r="S25" i="5"/>
  <c r="AQ25" i="5"/>
  <c r="AP25" i="5"/>
  <c r="R25" i="5"/>
  <c r="AH25" i="5"/>
  <c r="AM25" i="5"/>
  <c r="AG25" i="5"/>
  <c r="F25" i="5"/>
  <c r="O25" i="5"/>
  <c r="AK25" i="5"/>
  <c r="P25" i="5"/>
  <c r="R77" i="6"/>
  <c r="AT25" i="5"/>
  <c r="R12" i="6" l="1"/>
  <c r="D1075" i="1"/>
  <c r="B1075" i="1" s="1"/>
  <c r="E1089" i="1"/>
  <c r="E1083" i="1"/>
  <c r="M12" i="6"/>
  <c r="T77" i="6"/>
  <c r="T12" i="6" s="1"/>
  <c r="AO25" i="5"/>
  <c r="Q25" i="5"/>
  <c r="AR25" i="5"/>
  <c r="T25" i="5"/>
  <c r="AI25" i="5"/>
  <c r="B204" i="2"/>
  <c r="A208" i="2"/>
  <c r="V25" i="5"/>
  <c r="AS25" i="5"/>
  <c r="I25" i="5"/>
  <c r="Y25" i="5"/>
  <c r="AJ25" i="5"/>
  <c r="X25" i="5"/>
  <c r="AD25" i="5"/>
  <c r="L82" i="6"/>
  <c r="U25" i="5"/>
  <c r="J25" i="5"/>
  <c r="L25" i="5"/>
  <c r="AE25" i="5"/>
  <c r="AA25" i="5"/>
  <c r="G25" i="5"/>
  <c r="H25" i="5" l="1"/>
  <c r="AC25" i="5"/>
  <c r="N25" i="5"/>
  <c r="W25" i="5"/>
  <c r="AF25" i="5"/>
  <c r="Z25" i="5"/>
  <c r="AL25" i="5"/>
  <c r="K25" i="5"/>
  <c r="AU25" i="5"/>
  <c r="D1082" i="1"/>
  <c r="B1082" i="1" s="1"/>
  <c r="E1096" i="1"/>
  <c r="E1090" i="1"/>
  <c r="B205" i="2"/>
  <c r="T67" i="6"/>
  <c r="T2" i="6" s="1"/>
  <c r="A209" i="2"/>
  <c r="M82" i="6"/>
  <c r="D1089" i="1" l="1"/>
  <c r="B1089" i="1" s="1"/>
  <c r="E1097" i="1"/>
  <c r="E1103" i="1"/>
  <c r="B206" i="2"/>
  <c r="A210" i="2"/>
  <c r="N82" i="6"/>
  <c r="E1104" i="1" l="1"/>
  <c r="E1110" i="1"/>
  <c r="D1096" i="1"/>
  <c r="B1096" i="1" s="1"/>
  <c r="B207" i="2"/>
  <c r="A211" i="2"/>
  <c r="O82" i="6"/>
  <c r="E1117" i="1" l="1"/>
  <c r="E1111" i="1"/>
  <c r="D1103" i="1"/>
  <c r="B1103" i="1" s="1"/>
  <c r="B208" i="2"/>
  <c r="A212" i="2"/>
  <c r="P82" i="6"/>
  <c r="D1110" i="1" l="1"/>
  <c r="B1110" i="1" s="1"/>
  <c r="E1124" i="1"/>
  <c r="E1118" i="1"/>
  <c r="B209" i="2"/>
  <c r="A213" i="2"/>
  <c r="Q82" i="6"/>
  <c r="D1117" i="1" l="1"/>
  <c r="B1117" i="1" s="1"/>
  <c r="B210" i="2"/>
  <c r="E1131" i="1"/>
  <c r="E1125" i="1"/>
  <c r="A214" i="2"/>
  <c r="S26" i="5"/>
  <c r="U26" i="5"/>
  <c r="AT26" i="5"/>
  <c r="V26" i="5"/>
  <c r="AM26" i="5"/>
  <c r="AJ26" i="5"/>
  <c r="G26" i="5"/>
  <c r="AG26" i="5"/>
  <c r="AA26" i="5"/>
  <c r="X26" i="5"/>
  <c r="F26" i="5"/>
  <c r="J26" i="5"/>
  <c r="O26" i="5"/>
  <c r="P26" i="5"/>
  <c r="E1132" i="1" l="1"/>
  <c r="E1138" i="1"/>
  <c r="D1124" i="1"/>
  <c r="B1124" i="1" s="1"/>
  <c r="B211" i="2"/>
  <c r="H26" i="5"/>
  <c r="W26" i="5"/>
  <c r="Q26" i="5"/>
  <c r="A215" i="2"/>
  <c r="AS26" i="5"/>
  <c r="L26" i="5"/>
  <c r="AD26" i="5"/>
  <c r="AQ26" i="5"/>
  <c r="AH26" i="5"/>
  <c r="R26" i="5"/>
  <c r="AB26" i="5"/>
  <c r="AP26" i="5"/>
  <c r="L84" i="6"/>
  <c r="Y26" i="5"/>
  <c r="R82" i="6"/>
  <c r="AK26" i="5"/>
  <c r="AN26" i="5"/>
  <c r="I26" i="5"/>
  <c r="M26" i="5"/>
  <c r="AE26" i="5"/>
  <c r="K26" i="5" l="1"/>
  <c r="AO26" i="5"/>
  <c r="AL26" i="5"/>
  <c r="T82" i="6"/>
  <c r="Z26" i="5"/>
  <c r="AR26" i="5"/>
  <c r="AC26" i="5"/>
  <c r="T26" i="5"/>
  <c r="AI26" i="5"/>
  <c r="AF26" i="5"/>
  <c r="N26" i="5"/>
  <c r="AU26" i="5"/>
  <c r="E1145" i="1"/>
  <c r="E1139" i="1"/>
  <c r="D1131" i="1"/>
  <c r="B1131" i="1" s="1"/>
  <c r="B212" i="2"/>
  <c r="A216" i="2"/>
  <c r="M84" i="6"/>
  <c r="D1138" i="1" l="1"/>
  <c r="B1138" i="1" s="1"/>
  <c r="E1146" i="1"/>
  <c r="E1152" i="1"/>
  <c r="B213" i="2"/>
  <c r="A217" i="2"/>
  <c r="N84" i="6"/>
  <c r="E1159" i="1" l="1"/>
  <c r="E1153" i="1"/>
  <c r="D1145" i="1"/>
  <c r="B1145" i="1" s="1"/>
  <c r="B214" i="2"/>
  <c r="A218" i="2"/>
  <c r="O84" i="6"/>
  <c r="D1152" i="1" l="1"/>
  <c r="B1152" i="1" s="1"/>
  <c r="E1160" i="1"/>
  <c r="E1166" i="1"/>
  <c r="B215" i="2"/>
  <c r="A219" i="2"/>
  <c r="P84" i="6"/>
  <c r="D1159" i="1" l="1"/>
  <c r="B1159" i="1" s="1"/>
  <c r="E1167" i="1"/>
  <c r="D1166" i="1" s="1"/>
  <c r="B1166" i="1" s="1"/>
  <c r="E1173" i="1"/>
  <c r="B216" i="2"/>
  <c r="A220" i="2"/>
  <c r="Q84" i="6"/>
  <c r="E1180" i="1" l="1"/>
  <c r="E1174" i="1"/>
  <c r="B217" i="2"/>
  <c r="A221" i="2"/>
  <c r="AN27" i="5"/>
  <c r="AE27" i="5"/>
  <c r="AG27" i="5"/>
  <c r="V27" i="5"/>
  <c r="AA27" i="5"/>
  <c r="O27" i="5"/>
  <c r="AM27" i="5"/>
  <c r="AJ27" i="5"/>
  <c r="X27" i="5"/>
  <c r="AB27" i="5"/>
  <c r="F27" i="5"/>
  <c r="Y27" i="5"/>
  <c r="R84" i="6"/>
  <c r="P27" i="5"/>
  <c r="AS27" i="5"/>
  <c r="S27" i="5"/>
  <c r="J27" i="5"/>
  <c r="I27" i="5"/>
  <c r="U27" i="5"/>
  <c r="AH27" i="5"/>
  <c r="AT27" i="5"/>
  <c r="AQ27" i="5"/>
  <c r="R27" i="5"/>
  <c r="G27" i="5"/>
  <c r="AD27" i="5"/>
  <c r="M27" i="5"/>
  <c r="AK27" i="5"/>
  <c r="L27" i="5"/>
  <c r="AP27" i="5"/>
  <c r="T84" i="6" l="1"/>
  <c r="E1181" i="1"/>
  <c r="E1187" i="1"/>
  <c r="D1173" i="1"/>
  <c r="B1173" i="1" s="1"/>
  <c r="B218" i="2"/>
  <c r="AL27" i="5"/>
  <c r="AU27" i="5"/>
  <c r="AO27" i="5"/>
  <c r="Z27" i="5"/>
  <c r="N27" i="5"/>
  <c r="AI27" i="5"/>
  <c r="AC27" i="5"/>
  <c r="Q27" i="5"/>
  <c r="AR27" i="5"/>
  <c r="T27" i="5"/>
  <c r="H27" i="5"/>
  <c r="AF27" i="5"/>
  <c r="K27" i="5"/>
  <c r="W27" i="5"/>
  <c r="A222" i="2"/>
  <c r="L86" i="6"/>
  <c r="D1180" i="1" l="1"/>
  <c r="B1180" i="1" s="1"/>
  <c r="E1188" i="1"/>
  <c r="E1194" i="1"/>
  <c r="B219" i="2"/>
  <c r="A223" i="2"/>
  <c r="M86" i="6"/>
  <c r="E1201" i="1" l="1"/>
  <c r="E1195" i="1"/>
  <c r="D1187" i="1"/>
  <c r="B1187" i="1" s="1"/>
  <c r="B220" i="2"/>
  <c r="A224" i="2"/>
  <c r="N86" i="6"/>
  <c r="D1194" i="1" l="1"/>
  <c r="B1194" i="1" s="1"/>
  <c r="E1202" i="1"/>
  <c r="E1208" i="1"/>
  <c r="B221" i="2"/>
  <c r="A225" i="2"/>
  <c r="O86" i="6"/>
  <c r="E1215" i="1" l="1"/>
  <c r="E1209" i="1"/>
  <c r="D1201" i="1"/>
  <c r="B1201" i="1" s="1"/>
  <c r="B222" i="2"/>
  <c r="A226" i="2"/>
  <c r="P86" i="6"/>
  <c r="D1208" i="1" l="1"/>
  <c r="B1208" i="1" s="1"/>
  <c r="E1216" i="1"/>
  <c r="E1222" i="1"/>
  <c r="B223" i="2"/>
  <c r="A227" i="2"/>
  <c r="B224" i="2"/>
  <c r="Q86" i="6"/>
  <c r="E1229" i="1" l="1"/>
  <c r="E1223" i="1"/>
  <c r="D1215" i="1"/>
  <c r="B1215" i="1" s="1"/>
  <c r="A228" i="2"/>
  <c r="AH28" i="5"/>
  <c r="S28" i="5"/>
  <c r="AJ28" i="5"/>
  <c r="AG28" i="5"/>
  <c r="U28" i="5"/>
  <c r="X28" i="5"/>
  <c r="F28" i="5"/>
  <c r="AB28" i="5"/>
  <c r="AS28" i="5"/>
  <c r="R28" i="5"/>
  <c r="M28" i="5"/>
  <c r="V28" i="5"/>
  <c r="AT28" i="5"/>
  <c r="AQ28" i="5"/>
  <c r="AA28" i="5"/>
  <c r="AM28" i="5"/>
  <c r="O28" i="5"/>
  <c r="R86" i="6"/>
  <c r="P28" i="5"/>
  <c r="AE28" i="5"/>
  <c r="J28" i="5"/>
  <c r="I28" i="5"/>
  <c r="L28" i="5"/>
  <c r="AD28" i="5"/>
  <c r="AP28" i="5"/>
  <c r="AK28" i="5"/>
  <c r="AN28" i="5"/>
  <c r="G28" i="5"/>
  <c r="Y28" i="5"/>
  <c r="T86" i="6" l="1"/>
  <c r="D1222" i="1"/>
  <c r="B1222" i="1" s="1"/>
  <c r="E1236" i="1"/>
  <c r="E1230" i="1"/>
  <c r="B225" i="2"/>
  <c r="AO28" i="5"/>
  <c r="AC28" i="5"/>
  <c r="AR28" i="5"/>
  <c r="AF28" i="5"/>
  <c r="T28" i="5"/>
  <c r="H28" i="5"/>
  <c r="AL28" i="5"/>
  <c r="AI28" i="5"/>
  <c r="N28" i="5"/>
  <c r="Z28" i="5"/>
  <c r="AU28" i="5"/>
  <c r="W28" i="5"/>
  <c r="Q28" i="5"/>
  <c r="K28" i="5"/>
  <c r="A229" i="2"/>
  <c r="L88" i="6"/>
  <c r="D1229" i="1" l="1"/>
  <c r="B1229" i="1" s="1"/>
  <c r="E1243" i="1"/>
  <c r="E1237" i="1"/>
  <c r="B226" i="2"/>
  <c r="A230" i="2"/>
  <c r="M88" i="6"/>
  <c r="D1236" i="1" l="1"/>
  <c r="B1236" i="1" s="1"/>
  <c r="E1244" i="1"/>
  <c r="E1250" i="1"/>
  <c r="B227" i="2"/>
  <c r="A231" i="2"/>
  <c r="N88" i="6"/>
  <c r="D1243" i="1" l="1"/>
  <c r="B1243" i="1" s="1"/>
  <c r="E1251" i="1"/>
  <c r="E1257" i="1"/>
  <c r="B228" i="2"/>
  <c r="A232" i="2"/>
  <c r="O88" i="6"/>
  <c r="D1250" i="1" l="1"/>
  <c r="B1250" i="1" s="1"/>
  <c r="E1264" i="1"/>
  <c r="E1258" i="1"/>
  <c r="B229" i="2"/>
  <c r="A233" i="2"/>
  <c r="P88" i="6"/>
  <c r="D1257" i="1" l="1"/>
  <c r="B1257" i="1" s="1"/>
  <c r="E1271" i="1"/>
  <c r="E1265" i="1"/>
  <c r="B230" i="2"/>
  <c r="A234" i="2"/>
  <c r="Q88" i="6"/>
  <c r="D1264" i="1" l="1"/>
  <c r="B1264" i="1" s="1"/>
  <c r="E1272" i="1"/>
  <c r="E1278" i="1"/>
  <c r="B231" i="2"/>
  <c r="A235" i="2"/>
  <c r="AE29" i="5"/>
  <c r="X29" i="5"/>
  <c r="V29" i="5"/>
  <c r="U29" i="5"/>
  <c r="AB29" i="5"/>
  <c r="AS29" i="5"/>
  <c r="AN29" i="5"/>
  <c r="AK29" i="5"/>
  <c r="AQ29" i="5"/>
  <c r="P29" i="5"/>
  <c r="AT29" i="5"/>
  <c r="AD29" i="5"/>
  <c r="L29" i="5"/>
  <c r="S29" i="5"/>
  <c r="I29" i="5"/>
  <c r="AA29" i="5"/>
  <c r="AG29" i="5"/>
  <c r="G29" i="5"/>
  <c r="R29" i="5"/>
  <c r="AM29" i="5"/>
  <c r="AP29" i="5"/>
  <c r="Y29" i="5"/>
  <c r="AH29" i="5"/>
  <c r="D1271" i="1" l="1"/>
  <c r="B1271" i="1" s="1"/>
  <c r="E1285" i="1"/>
  <c r="E1279" i="1"/>
  <c r="AU29" i="5"/>
  <c r="AI29" i="5"/>
  <c r="W29" i="5"/>
  <c r="Z29" i="5"/>
  <c r="AR29" i="5"/>
  <c r="T29" i="5"/>
  <c r="AO29" i="5"/>
  <c r="AF29" i="5"/>
  <c r="AC29" i="5"/>
  <c r="B232" i="2"/>
  <c r="A236" i="2"/>
  <c r="N90" i="6"/>
  <c r="J29" i="5"/>
  <c r="M29" i="5"/>
  <c r="L90" i="6"/>
  <c r="R88" i="6"/>
  <c r="O29" i="5"/>
  <c r="AJ29" i="5"/>
  <c r="F29" i="5"/>
  <c r="H29" i="5" l="1"/>
  <c r="T88" i="6"/>
  <c r="Q29" i="5"/>
  <c r="K29" i="5"/>
  <c r="AL29" i="5"/>
  <c r="N29" i="5"/>
  <c r="D1278" i="1"/>
  <c r="B1278" i="1" s="1"/>
  <c r="B233" i="2"/>
  <c r="E1286" i="1"/>
  <c r="E1292" i="1"/>
  <c r="A237" i="2"/>
  <c r="O90" i="6"/>
  <c r="M90" i="6"/>
  <c r="E1299" i="1" l="1"/>
  <c r="E1293" i="1"/>
  <c r="D1285" i="1"/>
  <c r="B1285" i="1" s="1"/>
  <c r="T90" i="6"/>
  <c r="B234" i="2"/>
  <c r="A238" i="2"/>
  <c r="N95" i="6"/>
  <c r="E1300" i="1" l="1"/>
  <c r="E1306" i="1"/>
  <c r="D1292" i="1"/>
  <c r="B1292" i="1" s="1"/>
  <c r="B235" i="2"/>
  <c r="T80" i="6"/>
  <c r="A239" i="2"/>
  <c r="O95" i="6"/>
  <c r="D1299" i="1" l="1"/>
  <c r="B1299" i="1" s="1"/>
  <c r="E1307" i="1"/>
  <c r="E1313" i="1"/>
  <c r="B236" i="2"/>
  <c r="A240" i="2"/>
  <c r="P95" i="6"/>
  <c r="E1314" i="1" l="1"/>
  <c r="E1320" i="1"/>
  <c r="D1306" i="1"/>
  <c r="B1306" i="1" s="1"/>
  <c r="B237" i="2"/>
  <c r="A241" i="2"/>
  <c r="Q95" i="6"/>
  <c r="E1327" i="1" l="1"/>
  <c r="E1321" i="1"/>
  <c r="D1313" i="1"/>
  <c r="B1313" i="1" s="1"/>
  <c r="B238" i="2"/>
  <c r="A242" i="2"/>
  <c r="AH30" i="5"/>
  <c r="AD30" i="5"/>
  <c r="U30" i="5"/>
  <c r="G30" i="5"/>
  <c r="S30" i="5"/>
  <c r="AQ30" i="5"/>
  <c r="O30" i="5"/>
  <c r="AK30" i="5"/>
  <c r="J30" i="5"/>
  <c r="AA30" i="5"/>
  <c r="V30" i="5"/>
  <c r="M30" i="5"/>
  <c r="AJ30" i="5"/>
  <c r="Y30" i="5"/>
  <c r="R30" i="5"/>
  <c r="AP30" i="5"/>
  <c r="AG30" i="5"/>
  <c r="AB30" i="5"/>
  <c r="AE30" i="5"/>
  <c r="R95" i="6"/>
  <c r="F30" i="5"/>
  <c r="L30" i="5"/>
  <c r="I30" i="5"/>
  <c r="AN30" i="5"/>
  <c r="P30" i="5"/>
  <c r="AT30" i="5"/>
  <c r="AM30" i="5"/>
  <c r="AS30" i="5"/>
  <c r="X30" i="5"/>
  <c r="T95" i="6" l="1"/>
  <c r="D1320" i="1"/>
  <c r="B1320" i="1" s="1"/>
  <c r="E1328" i="1"/>
  <c r="E1334" i="1"/>
  <c r="B239" i="2"/>
  <c r="AO30" i="5"/>
  <c r="AC30" i="5"/>
  <c r="Q30" i="5"/>
  <c r="AR30" i="5"/>
  <c r="AF30" i="5"/>
  <c r="T30" i="5"/>
  <c r="H30" i="5"/>
  <c r="AU30" i="5"/>
  <c r="AI30" i="5"/>
  <c r="W30" i="5"/>
  <c r="K30" i="5"/>
  <c r="Z30" i="5"/>
  <c r="AL30" i="5"/>
  <c r="N30" i="5"/>
  <c r="A243" i="2"/>
  <c r="L97" i="6"/>
  <c r="B240" i="2" l="1"/>
  <c r="E1335" i="1"/>
  <c r="E1341" i="1"/>
  <c r="D1327" i="1"/>
  <c r="B1327" i="1" s="1"/>
  <c r="A244" i="2"/>
  <c r="M97" i="6"/>
  <c r="D1334" i="1" l="1"/>
  <c r="B1334" i="1" s="1"/>
  <c r="E1342" i="1"/>
  <c r="E1348" i="1"/>
  <c r="B241" i="2"/>
  <c r="A245" i="2"/>
  <c r="N97" i="6"/>
  <c r="E1349" i="1" l="1"/>
  <c r="E1355" i="1"/>
  <c r="D1341" i="1"/>
  <c r="B1341" i="1" s="1"/>
  <c r="B242" i="2"/>
  <c r="A246" i="2"/>
  <c r="O97" i="6"/>
  <c r="D1348" i="1" l="1"/>
  <c r="B1348" i="1" s="1"/>
  <c r="E1356" i="1"/>
  <c r="E1362" i="1"/>
  <c r="B243" i="2"/>
  <c r="A247" i="2"/>
  <c r="P97" i="6"/>
  <c r="E1363" i="1" l="1"/>
  <c r="E1369" i="1"/>
  <c r="D1355" i="1"/>
  <c r="B1355" i="1" s="1"/>
  <c r="B244" i="2"/>
  <c r="A248" i="2"/>
  <c r="Q97" i="6"/>
  <c r="D1362" i="1" l="1"/>
  <c r="B1362" i="1" s="1"/>
  <c r="E1376" i="1"/>
  <c r="E1370" i="1"/>
  <c r="B245" i="2"/>
  <c r="A249" i="2"/>
  <c r="AH31" i="5"/>
  <c r="Y31" i="5"/>
  <c r="AS31" i="5"/>
  <c r="V31" i="5"/>
  <c r="J31" i="5"/>
  <c r="R97" i="6"/>
  <c r="AK31" i="5"/>
  <c r="AB31" i="5"/>
  <c r="R31" i="5"/>
  <c r="AP31" i="5"/>
  <c r="AG31" i="5"/>
  <c r="B246" i="2" l="1"/>
  <c r="T97" i="6"/>
  <c r="D1369" i="1"/>
  <c r="B1369" i="1" s="1"/>
  <c r="E1377" i="1"/>
  <c r="E1383" i="1"/>
  <c r="AI31" i="5"/>
  <c r="A250" i="2"/>
  <c r="G31" i="5"/>
  <c r="P31" i="5"/>
  <c r="AD31" i="5"/>
  <c r="O31" i="5"/>
  <c r="AA31" i="5"/>
  <c r="S31" i="5"/>
  <c r="M31" i="5"/>
  <c r="AJ31" i="5"/>
  <c r="F31" i="5"/>
  <c r="X31" i="5"/>
  <c r="AM31" i="5"/>
  <c r="I31" i="5"/>
  <c r="AN31" i="5"/>
  <c r="L31" i="5"/>
  <c r="AT31" i="5"/>
  <c r="AQ31" i="5"/>
  <c r="L99" i="6"/>
  <c r="AE31" i="5"/>
  <c r="U31" i="5"/>
  <c r="K31" i="5" l="1"/>
  <c r="AO31" i="5"/>
  <c r="Q31" i="5"/>
  <c r="AU31" i="5"/>
  <c r="Z31" i="5"/>
  <c r="AL31" i="5"/>
  <c r="W31" i="5"/>
  <c r="AC31" i="5"/>
  <c r="AR31" i="5"/>
  <c r="T31" i="5"/>
  <c r="H31" i="5"/>
  <c r="AF31" i="5"/>
  <c r="N31" i="5"/>
  <c r="E1384" i="1"/>
  <c r="E1390" i="1"/>
  <c r="D1376" i="1"/>
  <c r="B1376" i="1" s="1"/>
  <c r="B247" i="2"/>
  <c r="A251" i="2"/>
  <c r="M99" i="6"/>
  <c r="D1383" i="1" l="1"/>
  <c r="B1383" i="1" s="1"/>
  <c r="E1397" i="1"/>
  <c r="E1391" i="1"/>
  <c r="B248" i="2"/>
  <c r="A252" i="2"/>
  <c r="N99" i="6"/>
  <c r="D1390" i="1" l="1"/>
  <c r="B1390" i="1" s="1"/>
  <c r="E1404" i="1"/>
  <c r="E1398" i="1"/>
  <c r="B249" i="2"/>
  <c r="A253" i="2"/>
  <c r="B250" i="2"/>
  <c r="O99" i="6"/>
  <c r="D1397" i="1" l="1"/>
  <c r="B1397" i="1" s="1"/>
  <c r="E1411" i="1"/>
  <c r="E1405" i="1"/>
  <c r="A254" i="2"/>
  <c r="P99" i="6"/>
  <c r="D1404" i="1" l="1"/>
  <c r="B1404" i="1" s="1"/>
  <c r="E1418" i="1"/>
  <c r="E1412" i="1"/>
  <c r="B251" i="2"/>
  <c r="A255" i="2"/>
  <c r="Q99" i="6"/>
  <c r="D1411" i="1" l="1"/>
  <c r="B1411" i="1" s="1"/>
  <c r="E1419" i="1"/>
  <c r="E1425" i="1"/>
  <c r="B252" i="2"/>
  <c r="A256" i="2"/>
  <c r="B253" i="2"/>
  <c r="V32" i="5"/>
  <c r="L32" i="5"/>
  <c r="J32" i="5"/>
  <c r="Y32" i="5"/>
  <c r="I32" i="5"/>
  <c r="P32" i="5"/>
  <c r="R99" i="6"/>
  <c r="AT32" i="5"/>
  <c r="AE32" i="5"/>
  <c r="AA32" i="5"/>
  <c r="G32" i="5"/>
  <c r="AB32" i="5"/>
  <c r="AM32" i="5"/>
  <c r="AQ32" i="5"/>
  <c r="F32" i="5"/>
  <c r="AJ32" i="5"/>
  <c r="S32" i="5"/>
  <c r="AN32" i="5"/>
  <c r="AH32" i="5"/>
  <c r="T99" i="6" l="1"/>
  <c r="E1426" i="1"/>
  <c r="E1432" i="1"/>
  <c r="D1418" i="1"/>
  <c r="B1418" i="1" s="1"/>
  <c r="AO32" i="5"/>
  <c r="AC32" i="5"/>
  <c r="H32" i="5"/>
  <c r="K32" i="5"/>
  <c r="A257" i="2"/>
  <c r="B254" i="2"/>
  <c r="M32" i="5"/>
  <c r="AG32" i="5"/>
  <c r="AD32" i="5"/>
  <c r="R32" i="5"/>
  <c r="U32" i="5"/>
  <c r="AP32" i="5"/>
  <c r="AS32" i="5"/>
  <c r="AK32" i="5"/>
  <c r="X32" i="5"/>
  <c r="L101" i="6"/>
  <c r="O32" i="5"/>
  <c r="N32" i="5" l="1"/>
  <c r="AL32" i="5"/>
  <c r="Z32" i="5"/>
  <c r="W32" i="5"/>
  <c r="T32" i="5"/>
  <c r="AF32" i="5"/>
  <c r="AR32" i="5"/>
  <c r="Q32" i="5"/>
  <c r="AI32" i="5"/>
  <c r="AU32" i="5"/>
  <c r="E1439" i="1"/>
  <c r="E1433" i="1"/>
  <c r="D1425" i="1"/>
  <c r="B1425" i="1" s="1"/>
  <c r="A258" i="2"/>
  <c r="M101" i="6"/>
  <c r="D1432" i="1" l="1"/>
  <c r="B1432" i="1" s="1"/>
  <c r="E1440" i="1"/>
  <c r="E1446" i="1"/>
  <c r="B255" i="2"/>
  <c r="A259" i="2"/>
  <c r="N101" i="6"/>
  <c r="E1447" i="1" l="1"/>
  <c r="D1446" i="1" s="1"/>
  <c r="B1446" i="1" s="1"/>
  <c r="E1453" i="1"/>
  <c r="D1439" i="1"/>
  <c r="B1439" i="1" s="1"/>
  <c r="B256" i="2"/>
  <c r="A260" i="2"/>
  <c r="E1454" i="1" l="1"/>
  <c r="E1460" i="1"/>
  <c r="B257" i="2"/>
  <c r="A261" i="2"/>
  <c r="O101" i="6"/>
  <c r="P101" i="6"/>
  <c r="E1467" i="1" l="1"/>
  <c r="E1461" i="1"/>
  <c r="D1453" i="1"/>
  <c r="B1453" i="1" s="1"/>
  <c r="B258" i="2"/>
  <c r="A262" i="2"/>
  <c r="Q101" i="6"/>
  <c r="D1460" i="1" l="1"/>
  <c r="B1460" i="1" s="1"/>
  <c r="E1468" i="1"/>
  <c r="E1474" i="1"/>
  <c r="B259" i="2"/>
  <c r="A263" i="2"/>
  <c r="AP33" i="5"/>
  <c r="R33" i="5"/>
  <c r="AS33" i="5"/>
  <c r="G33" i="5"/>
  <c r="AK33" i="5"/>
  <c r="J33" i="5"/>
  <c r="L33" i="5"/>
  <c r="P33" i="5"/>
  <c r="X33" i="5"/>
  <c r="I33" i="5"/>
  <c r="Y33" i="5"/>
  <c r="AT33" i="5"/>
  <c r="AM33" i="5"/>
  <c r="O33" i="5"/>
  <c r="AB33" i="5"/>
  <c r="M33" i="5"/>
  <c r="AG33" i="5"/>
  <c r="U33" i="5"/>
  <c r="S33" i="5"/>
  <c r="V33" i="5"/>
  <c r="AD33" i="5"/>
  <c r="AH33" i="5"/>
  <c r="AQ33" i="5"/>
  <c r="F33" i="5"/>
  <c r="AN33" i="5"/>
  <c r="AJ33" i="5"/>
  <c r="R101" i="6"/>
  <c r="AE33" i="5"/>
  <c r="AA33" i="5"/>
  <c r="T101" i="6" l="1"/>
  <c r="E1481" i="1"/>
  <c r="E1475" i="1"/>
  <c r="D1467" i="1"/>
  <c r="B1467" i="1" s="1"/>
  <c r="H33" i="5"/>
  <c r="T33" i="5"/>
  <c r="AF33" i="5"/>
  <c r="AR33" i="5"/>
  <c r="Q33" i="5"/>
  <c r="AC33" i="5"/>
  <c r="AO33" i="5"/>
  <c r="N33" i="5"/>
  <c r="Z33" i="5"/>
  <c r="AL33" i="5"/>
  <c r="K33" i="5"/>
  <c r="W33" i="5"/>
  <c r="AI33" i="5"/>
  <c r="AU33" i="5"/>
  <c r="B260" i="2"/>
  <c r="A264" i="2"/>
  <c r="L103" i="6"/>
  <c r="D1474" i="1" l="1"/>
  <c r="B1474" i="1" s="1"/>
  <c r="E1488" i="1"/>
  <c r="E1482" i="1"/>
  <c r="B261" i="2"/>
  <c r="A265" i="2"/>
  <c r="M103" i="6"/>
  <c r="D1481" i="1" l="1"/>
  <c r="B1481" i="1" s="1"/>
  <c r="E1489" i="1"/>
  <c r="E1495" i="1"/>
  <c r="B262" i="2"/>
  <c r="A266" i="2"/>
  <c r="N103" i="6"/>
  <c r="D1488" i="1" l="1"/>
  <c r="B1488" i="1" s="1"/>
  <c r="E1502" i="1"/>
  <c r="E1496" i="1"/>
  <c r="B263" i="2"/>
  <c r="A267" i="2"/>
  <c r="Q103" i="6"/>
  <c r="O103" i="6"/>
  <c r="D1495" i="1" l="1"/>
  <c r="B1495" i="1" s="1"/>
  <c r="E1509" i="1"/>
  <c r="E1503" i="1"/>
  <c r="B264" i="2"/>
  <c r="A268" i="2"/>
  <c r="R103" i="6"/>
  <c r="P103" i="6"/>
  <c r="D1502" i="1" l="1"/>
  <c r="B1502" i="1" s="1"/>
  <c r="E1510" i="1"/>
  <c r="D1509" i="1" s="1"/>
  <c r="B1509" i="1" s="1"/>
  <c r="E1516" i="1"/>
  <c r="T103" i="6"/>
  <c r="B265" i="2"/>
  <c r="A269" i="2"/>
  <c r="E1523" i="1" l="1"/>
  <c r="E1517" i="1"/>
  <c r="D1516" i="1" s="1"/>
  <c r="B1516" i="1" s="1"/>
  <c r="B266" i="2"/>
  <c r="T93" i="6"/>
  <c r="A270" i="2"/>
  <c r="AK34" i="5"/>
  <c r="AQ34" i="5"/>
  <c r="R34" i="5"/>
  <c r="F34" i="5"/>
  <c r="G34" i="5"/>
  <c r="L34" i="5"/>
  <c r="AH34" i="5"/>
  <c r="O34" i="5"/>
  <c r="AB34" i="5"/>
  <c r="AN34" i="5"/>
  <c r="E1530" i="1" l="1"/>
  <c r="E1524" i="1"/>
  <c r="D1523" i="1" s="1"/>
  <c r="B1523" i="1" s="1"/>
  <c r="B267" i="2"/>
  <c r="H34" i="5"/>
  <c r="A271" i="2"/>
  <c r="AT34" i="5"/>
  <c r="U34" i="5"/>
  <c r="AS34" i="5"/>
  <c r="AJ34" i="5"/>
  <c r="I34" i="5"/>
  <c r="AP34" i="5"/>
  <c r="M34" i="5"/>
  <c r="X34" i="5"/>
  <c r="AM34" i="5"/>
  <c r="AA34" i="5"/>
  <c r="V34" i="5"/>
  <c r="AE34" i="5"/>
  <c r="AG34" i="5"/>
  <c r="S34" i="5"/>
  <c r="P34" i="5"/>
  <c r="Y34" i="5"/>
  <c r="J34" i="5"/>
  <c r="AD34" i="5"/>
  <c r="AO34" i="5" l="1"/>
  <c r="Z34" i="5"/>
  <c r="N34" i="5"/>
  <c r="AU34" i="5"/>
  <c r="AI34" i="5"/>
  <c r="W34" i="5"/>
  <c r="K34" i="5"/>
  <c r="Q34" i="5"/>
  <c r="AF34" i="5"/>
  <c r="AC34" i="5"/>
  <c r="AL34" i="5"/>
  <c r="AR34" i="5"/>
  <c r="T34" i="5"/>
  <c r="E1537" i="1"/>
  <c r="E1531" i="1"/>
  <c r="D1530" i="1" s="1"/>
  <c r="B1530" i="1" s="1"/>
  <c r="B268" i="2"/>
  <c r="A272" i="2"/>
  <c r="E1544" i="1" l="1"/>
  <c r="E1538" i="1"/>
  <c r="D1537" i="1" s="1"/>
  <c r="B1537" i="1" s="1"/>
  <c r="B269" i="2"/>
  <c r="A273" i="2"/>
  <c r="E1545" i="1" l="1"/>
  <c r="D1544" i="1" s="1"/>
  <c r="B1544" i="1" s="1"/>
  <c r="E1551" i="1"/>
  <c r="B270" i="2"/>
  <c r="A274" i="2"/>
  <c r="B271" i="2"/>
  <c r="E1552" i="1" l="1"/>
  <c r="D1551" i="1" s="1"/>
  <c r="B1551" i="1" s="1"/>
  <c r="E1558" i="1"/>
  <c r="A275" i="2"/>
  <c r="E1565" i="1" l="1"/>
  <c r="E1559" i="1"/>
  <c r="D1558" i="1" s="1"/>
  <c r="B1558" i="1" s="1"/>
  <c r="B272" i="2"/>
  <c r="A276" i="2"/>
  <c r="E1572" i="1" l="1"/>
  <c r="E1566" i="1"/>
  <c r="D1565" i="1" s="1"/>
  <c r="B1565" i="1" s="1"/>
  <c r="B273" i="2"/>
  <c r="A277" i="2"/>
  <c r="AM35" i="5"/>
  <c r="U35" i="5"/>
  <c r="AA35" i="5"/>
  <c r="P35" i="5"/>
  <c r="AB35" i="5"/>
  <c r="X35" i="5"/>
  <c r="AG35" i="5"/>
  <c r="M35" i="5"/>
  <c r="AN35" i="5"/>
  <c r="AH35" i="5"/>
  <c r="AK35" i="5"/>
  <c r="AJ35" i="5"/>
  <c r="AD35" i="5"/>
  <c r="Y35" i="5"/>
  <c r="V35" i="5"/>
  <c r="F35" i="5"/>
  <c r="AQ35" i="5"/>
  <c r="G35" i="5"/>
  <c r="S35" i="5"/>
  <c r="AP35" i="5"/>
  <c r="J35" i="5"/>
  <c r="AE35" i="5"/>
  <c r="R35" i="5"/>
  <c r="L35" i="5"/>
  <c r="I35" i="5"/>
  <c r="O35" i="5"/>
  <c r="AS35" i="5"/>
  <c r="E1579" i="1" l="1"/>
  <c r="E1573" i="1"/>
  <c r="D1572" i="1" s="1"/>
  <c r="B1572" i="1" s="1"/>
  <c r="H35" i="5"/>
  <c r="T35" i="5"/>
  <c r="AF35" i="5"/>
  <c r="AR35" i="5"/>
  <c r="Q35" i="5"/>
  <c r="AC35" i="5"/>
  <c r="AO35" i="5"/>
  <c r="N35" i="5"/>
  <c r="Z35" i="5"/>
  <c r="AL35" i="5"/>
  <c r="K35" i="5"/>
  <c r="W35" i="5"/>
  <c r="AI35" i="5"/>
  <c r="B274" i="2"/>
  <c r="A278" i="2"/>
  <c r="AT35" i="5"/>
  <c r="AU35" i="5" l="1"/>
  <c r="E1580" i="1"/>
  <c r="D1579" i="1" s="1"/>
  <c r="B1579" i="1" s="1"/>
  <c r="E1586" i="1"/>
  <c r="B275" i="2"/>
  <c r="A279" i="2"/>
  <c r="E1593" i="1" l="1"/>
  <c r="E1587" i="1"/>
  <c r="D1586" i="1" s="1"/>
  <c r="B1586" i="1" s="1"/>
  <c r="B276" i="2"/>
  <c r="A280" i="2"/>
  <c r="E1600" i="1" l="1"/>
  <c r="E1594" i="1"/>
  <c r="D1593" i="1" s="1"/>
  <c r="B1593" i="1" s="1"/>
  <c r="B277" i="2"/>
  <c r="A281" i="2"/>
  <c r="B278" i="2"/>
  <c r="E1607" i="1" l="1"/>
  <c r="E1601" i="1"/>
  <c r="D1600" i="1" s="1"/>
  <c r="B1600" i="1" s="1"/>
  <c r="A282" i="2"/>
  <c r="E1608" i="1" l="1"/>
  <c r="D1607" i="1" s="1"/>
  <c r="B1607" i="1" s="1"/>
  <c r="E1614" i="1"/>
  <c r="B279" i="2"/>
  <c r="A283" i="2"/>
  <c r="E1615" i="1" l="1"/>
  <c r="D1614" i="1" s="1"/>
  <c r="B1614" i="1" s="1"/>
  <c r="E1621" i="1"/>
  <c r="B280" i="2"/>
  <c r="A284" i="2"/>
  <c r="AB36" i="5"/>
  <c r="I36" i="5"/>
  <c r="AN36" i="5"/>
  <c r="V36" i="5"/>
  <c r="X36" i="5"/>
  <c r="AS36" i="5"/>
  <c r="L36" i="5"/>
  <c r="F36" i="5"/>
  <c r="AE36" i="5"/>
  <c r="E1628" i="1" l="1"/>
  <c r="E1622" i="1"/>
  <c r="D1621" i="1" s="1"/>
  <c r="B1621" i="1" s="1"/>
  <c r="B281" i="2"/>
  <c r="A285" i="2"/>
  <c r="AP36" i="5"/>
  <c r="R36" i="5"/>
  <c r="AT36" i="5"/>
  <c r="AQ36" i="5"/>
  <c r="M36" i="5"/>
  <c r="S36" i="5"/>
  <c r="O36" i="5"/>
  <c r="Y36" i="5"/>
  <c r="AG36" i="5"/>
  <c r="G36" i="5"/>
  <c r="J36" i="5"/>
  <c r="AJ36" i="5"/>
  <c r="AD36" i="5"/>
  <c r="AA36" i="5"/>
  <c r="AK36" i="5"/>
  <c r="P36" i="5"/>
  <c r="AM36" i="5"/>
  <c r="AH36" i="5"/>
  <c r="U36" i="5"/>
  <c r="AF36" i="5" l="1"/>
  <c r="AI36" i="5"/>
  <c r="K36" i="5"/>
  <c r="Z36" i="5"/>
  <c r="T36" i="5"/>
  <c r="AC36" i="5"/>
  <c r="AU36" i="5"/>
  <c r="AO36" i="5"/>
  <c r="N36" i="5"/>
  <c r="AL36" i="5"/>
  <c r="H36" i="5"/>
  <c r="W36" i="5"/>
  <c r="AR36" i="5"/>
  <c r="Q36" i="5"/>
  <c r="E1629" i="1"/>
  <c r="D1628" i="1" s="1"/>
  <c r="B1628" i="1" s="1"/>
  <c r="E1635" i="1"/>
  <c r="B282" i="2"/>
  <c r="A286" i="2"/>
  <c r="E1636" i="1" l="1"/>
  <c r="D1635" i="1" s="1"/>
  <c r="B1635" i="1" s="1"/>
  <c r="E1642" i="1"/>
  <c r="B283" i="2"/>
  <c r="A287" i="2"/>
  <c r="E1649" i="1" l="1"/>
  <c r="E1643" i="1"/>
  <c r="D1642" i="1" s="1"/>
  <c r="B1642" i="1" s="1"/>
  <c r="B284" i="2"/>
  <c r="A288" i="2"/>
  <c r="E1656" i="1" l="1"/>
  <c r="E1650" i="1"/>
  <c r="D1649" i="1" s="1"/>
  <c r="B1649" i="1" s="1"/>
  <c r="B285" i="2"/>
  <c r="A289" i="2"/>
  <c r="B286" i="2"/>
  <c r="E1657" i="1" l="1"/>
  <c r="D1656" i="1" s="1"/>
  <c r="B1656" i="1" s="1"/>
  <c r="E1663" i="1"/>
  <c r="A290" i="2"/>
  <c r="B287" i="2"/>
  <c r="E1670" i="1" l="1"/>
  <c r="E1664" i="1"/>
  <c r="D1663" i="1" s="1"/>
  <c r="B1663" i="1" s="1"/>
  <c r="A291" i="2"/>
  <c r="B288" i="2"/>
  <c r="X37" i="5"/>
  <c r="AP37" i="5"/>
  <c r="I37" i="5"/>
  <c r="S37" i="5"/>
  <c r="G37" i="5"/>
  <c r="AM37" i="5"/>
  <c r="AG37" i="5"/>
  <c r="AA37" i="5"/>
  <c r="Y37" i="5"/>
  <c r="AH37" i="5"/>
  <c r="M37" i="5"/>
  <c r="AQ37" i="5"/>
  <c r="U37" i="5"/>
  <c r="V37" i="5"/>
  <c r="AE37" i="5"/>
  <c r="R37" i="5"/>
  <c r="F37" i="5"/>
  <c r="AJ37" i="5"/>
  <c r="P37" i="5"/>
  <c r="AS37" i="5"/>
  <c r="AB37" i="5"/>
  <c r="AT37" i="5"/>
  <c r="AK37" i="5"/>
  <c r="L37" i="5"/>
  <c r="O37" i="5"/>
  <c r="AN37" i="5"/>
  <c r="AD37" i="5"/>
  <c r="J37" i="5"/>
  <c r="E1677" i="1" l="1"/>
  <c r="E1671" i="1"/>
  <c r="D1670" i="1" s="1"/>
  <c r="B1670" i="1" s="1"/>
  <c r="H37" i="5"/>
  <c r="T37" i="5"/>
  <c r="AF37" i="5"/>
  <c r="Q37" i="5"/>
  <c r="AC37" i="5"/>
  <c r="AR37" i="5"/>
  <c r="N37" i="5"/>
  <c r="Z37" i="5"/>
  <c r="AI37" i="5"/>
  <c r="K37" i="5"/>
  <c r="W37" i="5"/>
  <c r="AO37" i="5"/>
  <c r="AL37" i="5"/>
  <c r="AU37" i="5"/>
  <c r="A292" i="2"/>
  <c r="E1678" i="1" l="1"/>
  <c r="D1677" i="1" s="1"/>
  <c r="B1677" i="1" s="1"/>
  <c r="E1684" i="1"/>
  <c r="B289" i="2"/>
  <c r="A293" i="2"/>
  <c r="E1685" i="1" l="1"/>
  <c r="D1684" i="1" s="1"/>
  <c r="B1684" i="1" s="1"/>
  <c r="E1691" i="1"/>
  <c r="B290" i="2"/>
  <c r="A294" i="2"/>
  <c r="E1698" i="1" l="1"/>
  <c r="E1692" i="1"/>
  <c r="D1691" i="1" s="1"/>
  <c r="B1691" i="1" s="1"/>
  <c r="B291" i="2"/>
  <c r="A295" i="2"/>
  <c r="E1705" i="1" l="1"/>
  <c r="E1699" i="1"/>
  <c r="D1698" i="1" s="1"/>
  <c r="B1698" i="1" s="1"/>
  <c r="B292" i="2"/>
  <c r="A296" i="2"/>
  <c r="E1712" i="1" l="1"/>
  <c r="E1706" i="1"/>
  <c r="D1705" i="1" s="1"/>
  <c r="B1705" i="1" s="1"/>
  <c r="B293" i="2"/>
  <c r="A297" i="2"/>
  <c r="E1713" i="1" l="1"/>
  <c r="D1712" i="1" s="1"/>
  <c r="B1712" i="1" s="1"/>
  <c r="E1719" i="1"/>
  <c r="B294" i="2"/>
  <c r="A298" i="2"/>
  <c r="AS38" i="5"/>
  <c r="AA38" i="5"/>
  <c r="AN38" i="5"/>
  <c r="J38" i="5"/>
  <c r="Y38" i="5"/>
  <c r="AE38" i="5"/>
  <c r="AM38" i="5"/>
  <c r="S38" i="5"/>
  <c r="AD38" i="5"/>
  <c r="AB38" i="5"/>
  <c r="AJ38" i="5"/>
  <c r="L38" i="5"/>
  <c r="U38" i="5"/>
  <c r="G38" i="5"/>
  <c r="P38" i="5"/>
  <c r="AQ38" i="5"/>
  <c r="O38" i="5"/>
  <c r="I38" i="5"/>
  <c r="X38" i="5"/>
  <c r="V38" i="5"/>
  <c r="AP38" i="5"/>
  <c r="AT38" i="5"/>
  <c r="M38" i="5"/>
  <c r="F38" i="5"/>
  <c r="AG38" i="5"/>
  <c r="AK38" i="5"/>
  <c r="AH38" i="5"/>
  <c r="R38" i="5"/>
  <c r="E1720" i="1" l="1"/>
  <c r="D1719" i="1" s="1"/>
  <c r="B1719" i="1" s="1"/>
  <c r="E1726" i="1"/>
  <c r="B295" i="2"/>
  <c r="AL38" i="5"/>
  <c r="AO38" i="5"/>
  <c r="AC38" i="5"/>
  <c r="Q38" i="5"/>
  <c r="AR38" i="5"/>
  <c r="AF38" i="5"/>
  <c r="T38" i="5"/>
  <c r="H38" i="5"/>
  <c r="AU38" i="5"/>
  <c r="AI38" i="5"/>
  <c r="W38" i="5"/>
  <c r="K38" i="5"/>
  <c r="Z38" i="5"/>
  <c r="N38" i="5"/>
  <c r="A299" i="2"/>
  <c r="E1727" i="1" l="1"/>
  <c r="D1726" i="1" s="1"/>
  <c r="B1726" i="1" s="1"/>
  <c r="E1733" i="1"/>
  <c r="B296" i="2"/>
  <c r="A300" i="2"/>
  <c r="E1734" i="1" l="1"/>
  <c r="D1733" i="1" s="1"/>
  <c r="B1733" i="1" s="1"/>
  <c r="E1740" i="1"/>
  <c r="B297" i="2"/>
  <c r="A301" i="2"/>
  <c r="E1741" i="1" l="1"/>
  <c r="D1740" i="1" s="1"/>
  <c r="B1740" i="1" s="1"/>
  <c r="E1747" i="1"/>
  <c r="B298" i="2"/>
  <c r="A302" i="2"/>
  <c r="E1754" i="1" l="1"/>
  <c r="E1748" i="1"/>
  <c r="D1747" i="1" s="1"/>
  <c r="B1747" i="1" s="1"/>
  <c r="B299" i="2"/>
  <c r="A303" i="2"/>
  <c r="E1761" i="1" l="1"/>
  <c r="E1755" i="1"/>
  <c r="D1754" i="1" s="1"/>
  <c r="B1754" i="1" s="1"/>
  <c r="B300" i="2"/>
  <c r="A304" i="2"/>
  <c r="E1762" i="1" l="1"/>
  <c r="D1761" i="1" s="1"/>
  <c r="B1761" i="1" s="1"/>
  <c r="E1768" i="1"/>
  <c r="B301" i="2"/>
  <c r="A305" i="2"/>
  <c r="AE39" i="5"/>
  <c r="AH39" i="5"/>
  <c r="AJ39" i="5"/>
  <c r="AG39" i="5"/>
  <c r="AP39" i="5"/>
  <c r="L39" i="5"/>
  <c r="AM39" i="5"/>
  <c r="AB39" i="5"/>
  <c r="AD39" i="5"/>
  <c r="R39" i="5"/>
  <c r="G39" i="5"/>
  <c r="AQ39" i="5"/>
  <c r="AK39" i="5"/>
  <c r="AN39" i="5"/>
  <c r="AS39" i="5"/>
  <c r="I39" i="5"/>
  <c r="J39" i="5"/>
  <c r="U39" i="5"/>
  <c r="AT39" i="5"/>
  <c r="V39" i="5"/>
  <c r="Y39" i="5"/>
  <c r="S39" i="5"/>
  <c r="P39" i="5"/>
  <c r="AA39" i="5"/>
  <c r="X39" i="5"/>
  <c r="F39" i="5"/>
  <c r="O39" i="5"/>
  <c r="M39" i="5"/>
  <c r="E1769" i="1" l="1"/>
  <c r="D1768" i="1" s="1"/>
  <c r="B1768" i="1" s="1"/>
  <c r="E1775" i="1"/>
  <c r="B302" i="2"/>
  <c r="Q39" i="5"/>
  <c r="AC39" i="5"/>
  <c r="AO39" i="5"/>
  <c r="N39" i="5"/>
  <c r="Z39" i="5"/>
  <c r="AL39" i="5"/>
  <c r="K39" i="5"/>
  <c r="W39" i="5"/>
  <c r="AI39" i="5"/>
  <c r="AU39" i="5"/>
  <c r="H39" i="5"/>
  <c r="T39" i="5"/>
  <c r="AF39" i="5"/>
  <c r="AR39" i="5"/>
  <c r="A306" i="2"/>
  <c r="B303" i="2"/>
  <c r="E1782" i="1" l="1"/>
  <c r="E1776" i="1"/>
  <c r="D1775" i="1" s="1"/>
  <c r="B1775" i="1" s="1"/>
  <c r="A307" i="2"/>
  <c r="E1783" i="1" l="1"/>
  <c r="D1782" i="1" s="1"/>
  <c r="B1782" i="1" s="1"/>
  <c r="E1789" i="1"/>
  <c r="B304" i="2"/>
  <c r="A308" i="2"/>
  <c r="B305" i="2"/>
  <c r="E1796" i="1" l="1"/>
  <c r="E1790" i="1"/>
  <c r="D1789" i="1" s="1"/>
  <c r="B1789" i="1" s="1"/>
  <c r="A309" i="2"/>
  <c r="B306" i="2"/>
  <c r="E1797" i="1" l="1"/>
  <c r="D1796" i="1" s="1"/>
  <c r="B1796" i="1" s="1"/>
  <c r="E1803" i="1"/>
  <c r="A310" i="2"/>
  <c r="E1804" i="1" l="1"/>
  <c r="D1803" i="1" s="1"/>
  <c r="B1803" i="1" s="1"/>
  <c r="E1810" i="1"/>
  <c r="B307" i="2"/>
  <c r="A311" i="2"/>
  <c r="E1817" i="1" l="1"/>
  <c r="E1811" i="1"/>
  <c r="D1810" i="1" s="1"/>
  <c r="B1810" i="1" s="1"/>
  <c r="B308" i="2"/>
  <c r="A312" i="2"/>
  <c r="AH40" i="5"/>
  <c r="F40" i="5"/>
  <c r="AK40" i="5"/>
  <c r="V40" i="5"/>
  <c r="AP40" i="5"/>
  <c r="I40" i="5"/>
  <c r="AB40" i="5"/>
  <c r="AS40" i="5"/>
  <c r="S40" i="5"/>
  <c r="M40" i="5"/>
  <c r="AT40" i="5"/>
  <c r="AM40" i="5"/>
  <c r="G40" i="5"/>
  <c r="Y40" i="5"/>
  <c r="X40" i="5"/>
  <c r="R40" i="5"/>
  <c r="P40" i="5"/>
  <c r="L40" i="5"/>
  <c r="AA40" i="5"/>
  <c r="J40" i="5"/>
  <c r="AE40" i="5"/>
  <c r="AG40" i="5"/>
  <c r="O40" i="5"/>
  <c r="AJ40" i="5"/>
  <c r="AQ40" i="5"/>
  <c r="AD40" i="5"/>
  <c r="U40" i="5"/>
  <c r="AN40" i="5"/>
  <c r="E1824" i="1" l="1"/>
  <c r="E1818" i="1"/>
  <c r="D1817" i="1" s="1"/>
  <c r="B1817" i="1" s="1"/>
  <c r="B309" i="2"/>
  <c r="AL40" i="5"/>
  <c r="Z40" i="5"/>
  <c r="N40" i="5"/>
  <c r="AO40" i="5"/>
  <c r="AC40" i="5"/>
  <c r="Q40" i="5"/>
  <c r="AR40" i="5"/>
  <c r="AF40" i="5"/>
  <c r="T40" i="5"/>
  <c r="H40" i="5"/>
  <c r="AU40" i="5"/>
  <c r="AI40" i="5"/>
  <c r="W40" i="5"/>
  <c r="K40" i="5"/>
  <c r="A313" i="2"/>
  <c r="B310" i="2"/>
  <c r="E1825" i="1" l="1"/>
  <c r="D1824" i="1" s="1"/>
  <c r="B1824" i="1" s="1"/>
  <c r="E1831" i="1"/>
  <c r="A314" i="2"/>
  <c r="E1832" i="1" l="1"/>
  <c r="D1831" i="1" s="1"/>
  <c r="B1831" i="1" s="1"/>
  <c r="E1838" i="1"/>
  <c r="B311" i="2"/>
  <c r="A315" i="2"/>
  <c r="E1845" i="1" l="1"/>
  <c r="E1839" i="1"/>
  <c r="D1838" i="1" s="1"/>
  <c r="B1838" i="1" s="1"/>
  <c r="B312" i="2"/>
  <c r="A316" i="2"/>
  <c r="B313" i="2"/>
  <c r="E1852" i="1" l="1"/>
  <c r="E1846" i="1"/>
  <c r="D1845" i="1" s="1"/>
  <c r="B1845" i="1" s="1"/>
  <c r="A317" i="2"/>
  <c r="E1853" i="1" l="1"/>
  <c r="D1852" i="1" s="1"/>
  <c r="B1852" i="1" s="1"/>
  <c r="E1859" i="1"/>
  <c r="B314" i="2"/>
  <c r="A318" i="2"/>
  <c r="E1860" i="1" l="1"/>
  <c r="D1859" i="1" s="1"/>
  <c r="B1859" i="1" s="1"/>
  <c r="E1866" i="1"/>
  <c r="B315" i="2"/>
  <c r="A319" i="2"/>
  <c r="B316" i="2"/>
  <c r="X41" i="5"/>
  <c r="Y41" i="5"/>
  <c r="AD41" i="5"/>
  <c r="AK41" i="5"/>
  <c r="F41" i="5"/>
  <c r="AA41" i="5"/>
  <c r="U41" i="5"/>
  <c r="S41" i="5"/>
  <c r="P41" i="5"/>
  <c r="J41" i="5"/>
  <c r="AQ41" i="5"/>
  <c r="AM41" i="5"/>
  <c r="AH41" i="5"/>
  <c r="O41" i="5"/>
  <c r="AG41" i="5"/>
  <c r="I41" i="5"/>
  <c r="AE41" i="5"/>
  <c r="AT41" i="5"/>
  <c r="G41" i="5"/>
  <c r="AN41" i="5"/>
  <c r="AJ41" i="5"/>
  <c r="AP41" i="5"/>
  <c r="V41" i="5"/>
  <c r="R41" i="5"/>
  <c r="AB41" i="5"/>
  <c r="M41" i="5"/>
  <c r="L41" i="5"/>
  <c r="AS41" i="5"/>
  <c r="E1867" i="1" l="1"/>
  <c r="D1866" i="1" s="1"/>
  <c r="B1866" i="1" s="1"/>
  <c r="E1873" i="1"/>
  <c r="Q41" i="5"/>
  <c r="AC41" i="5"/>
  <c r="AO41" i="5"/>
  <c r="N41" i="5"/>
  <c r="Z41" i="5"/>
  <c r="AL41" i="5"/>
  <c r="K41" i="5"/>
  <c r="W41" i="5"/>
  <c r="AI41" i="5"/>
  <c r="AU41" i="5"/>
  <c r="H41" i="5"/>
  <c r="T41" i="5"/>
  <c r="AF41" i="5"/>
  <c r="AR41" i="5"/>
  <c r="A320" i="2"/>
  <c r="B317" i="2"/>
  <c r="E1880" i="1" l="1"/>
  <c r="E1874" i="1"/>
  <c r="D1873" i="1" s="1"/>
  <c r="B1873" i="1" s="1"/>
  <c r="A321" i="2"/>
  <c r="B318" i="2"/>
  <c r="E1887" i="1" l="1"/>
  <c r="E1881" i="1"/>
  <c r="D1880" i="1" s="1"/>
  <c r="B1880" i="1" s="1"/>
  <c r="A322" i="2"/>
  <c r="E1894" i="1" l="1"/>
  <c r="E1888" i="1"/>
  <c r="D1887" i="1" s="1"/>
  <c r="B1887" i="1" s="1"/>
  <c r="B319" i="2"/>
  <c r="A323" i="2"/>
  <c r="E1895" i="1" l="1"/>
  <c r="D1894" i="1" s="1"/>
  <c r="B1894" i="1" s="1"/>
  <c r="E1901" i="1"/>
  <c r="B320" i="2"/>
  <c r="A324" i="2"/>
  <c r="E1908" i="1" l="1"/>
  <c r="E1902" i="1"/>
  <c r="D1901" i="1" s="1"/>
  <c r="B1901" i="1" s="1"/>
  <c r="B321" i="2"/>
  <c r="A325" i="2"/>
  <c r="E1915" i="1" l="1"/>
  <c r="E1909" i="1"/>
  <c r="D1908" i="1" s="1"/>
  <c r="B1908" i="1" s="1"/>
  <c r="B322" i="2"/>
  <c r="A326" i="2"/>
  <c r="AK42" i="5"/>
  <c r="AN42" i="5"/>
  <c r="O42" i="5"/>
  <c r="J42" i="5"/>
  <c r="X42" i="5"/>
  <c r="L42" i="5"/>
  <c r="AP42" i="5"/>
  <c r="AM42" i="5"/>
  <c r="S42" i="5"/>
  <c r="Y42" i="5"/>
  <c r="AJ42" i="5"/>
  <c r="AG42" i="5"/>
  <c r="AE42" i="5"/>
  <c r="AB42" i="5"/>
  <c r="I42" i="5"/>
  <c r="AS42" i="5"/>
  <c r="AA42" i="5"/>
  <c r="AQ42" i="5"/>
  <c r="V42" i="5"/>
  <c r="F42" i="5"/>
  <c r="AH42" i="5"/>
  <c r="P42" i="5"/>
  <c r="M42" i="5"/>
  <c r="AT42" i="5"/>
  <c r="AD42" i="5"/>
  <c r="R42" i="5"/>
  <c r="G42" i="5"/>
  <c r="U42" i="5"/>
  <c r="E1916" i="1" l="1"/>
  <c r="D1915" i="1" s="1"/>
  <c r="B1915" i="1" s="1"/>
  <c r="E1922" i="1"/>
  <c r="B323" i="2"/>
  <c r="AL42" i="5"/>
  <c r="Z42" i="5"/>
  <c r="N42" i="5"/>
  <c r="AO42" i="5"/>
  <c r="AC42" i="5"/>
  <c r="Q42" i="5"/>
  <c r="AR42" i="5"/>
  <c r="AF42" i="5"/>
  <c r="T42" i="5"/>
  <c r="H42" i="5"/>
  <c r="AU42" i="5"/>
  <c r="AI42" i="5"/>
  <c r="W42" i="5"/>
  <c r="K42" i="5"/>
  <c r="A327" i="2"/>
  <c r="B324" i="2"/>
  <c r="E1923" i="1" l="1"/>
  <c r="D1922" i="1" s="1"/>
  <c r="B1922" i="1" s="1"/>
  <c r="E1929" i="1"/>
  <c r="A328" i="2"/>
  <c r="E1930" i="1" l="1"/>
  <c r="D1929" i="1" s="1"/>
  <c r="B1929" i="1" s="1"/>
  <c r="E1936" i="1"/>
  <c r="B325" i="2"/>
  <c r="A329" i="2"/>
  <c r="E1943" i="1" l="1"/>
  <c r="E1937" i="1"/>
  <c r="D1936" i="1" s="1"/>
  <c r="B1936" i="1" s="1"/>
  <c r="B326" i="2"/>
  <c r="A330" i="2"/>
  <c r="B327" i="2"/>
  <c r="E1944" i="1" l="1"/>
  <c r="D1943" i="1" s="1"/>
  <c r="B1943" i="1" s="1"/>
  <c r="E1950" i="1"/>
  <c r="A331" i="2"/>
  <c r="B328" i="2"/>
  <c r="E1951" i="1" l="1"/>
  <c r="D1950" i="1" s="1"/>
  <c r="B1950" i="1" s="1"/>
  <c r="E1957" i="1"/>
  <c r="A332" i="2"/>
  <c r="B329" i="2"/>
  <c r="E1964" i="1" l="1"/>
  <c r="E1958" i="1"/>
  <c r="D1957" i="1" s="1"/>
  <c r="B1957" i="1" s="1"/>
  <c r="A333" i="2"/>
  <c r="B330" i="2"/>
  <c r="X43" i="5"/>
  <c r="AQ43" i="5"/>
  <c r="G43" i="5"/>
  <c r="V43" i="5"/>
  <c r="M43" i="5"/>
  <c r="S43" i="5"/>
  <c r="AH43" i="5"/>
  <c r="P43" i="5"/>
  <c r="U43" i="5"/>
  <c r="I43" i="5"/>
  <c r="AD43" i="5"/>
  <c r="AB43" i="5"/>
  <c r="AK43" i="5"/>
  <c r="AJ43" i="5"/>
  <c r="AM43" i="5"/>
  <c r="Y43" i="5"/>
  <c r="AG43" i="5"/>
  <c r="L43" i="5"/>
  <c r="AT43" i="5"/>
  <c r="AA43" i="5"/>
  <c r="AP43" i="5"/>
  <c r="O43" i="5"/>
  <c r="AS43" i="5"/>
  <c r="AN43" i="5"/>
  <c r="AE43" i="5"/>
  <c r="F43" i="5"/>
  <c r="E1971" i="1" l="1"/>
  <c r="E1965" i="1"/>
  <c r="D1964" i="1" s="1"/>
  <c r="B1964" i="1" s="1"/>
  <c r="Q43" i="5"/>
  <c r="AC43" i="5"/>
  <c r="AO43" i="5"/>
  <c r="N43" i="5"/>
  <c r="Z43" i="5"/>
  <c r="AL43" i="5"/>
  <c r="W43" i="5"/>
  <c r="AI43" i="5"/>
  <c r="AU43" i="5"/>
  <c r="H43" i="5"/>
  <c r="AF43" i="5"/>
  <c r="AR43" i="5"/>
  <c r="A334" i="2"/>
  <c r="R43" i="5"/>
  <c r="J43" i="5"/>
  <c r="T43" i="5" l="1"/>
  <c r="K43" i="5"/>
  <c r="E1972" i="1"/>
  <c r="D1971" i="1" s="1"/>
  <c r="B1971" i="1" s="1"/>
  <c r="E1978" i="1"/>
  <c r="B331" i="2"/>
  <c r="A335" i="2"/>
  <c r="E1979" i="1" l="1"/>
  <c r="D1978" i="1" s="1"/>
  <c r="B1978" i="1" s="1"/>
  <c r="E1985" i="1"/>
  <c r="B332" i="2"/>
  <c r="A336" i="2"/>
  <c r="B333" i="2"/>
  <c r="E1986" i="1" l="1"/>
  <c r="D1985" i="1" s="1"/>
  <c r="B1985" i="1" s="1"/>
  <c r="E1992" i="1"/>
  <c r="A337" i="2"/>
  <c r="B334" i="2"/>
  <c r="E1993" i="1" l="1"/>
  <c r="D1992" i="1" s="1"/>
  <c r="B1992" i="1" s="1"/>
  <c r="E1999" i="1"/>
  <c r="A338" i="2"/>
  <c r="E2006" i="1" l="1"/>
  <c r="E2000" i="1"/>
  <c r="D1999" i="1" s="1"/>
  <c r="B1999" i="1" s="1"/>
  <c r="B335" i="2"/>
  <c r="A339" i="2"/>
  <c r="E2013" i="1" l="1"/>
  <c r="E2007" i="1"/>
  <c r="D2006" i="1" s="1"/>
  <c r="B2006" i="1" s="1"/>
  <c r="B336" i="2"/>
  <c r="A340" i="2"/>
  <c r="R44" i="5"/>
  <c r="AK44" i="5"/>
  <c r="U44" i="5"/>
  <c r="AP44" i="5"/>
  <c r="G44" i="5"/>
  <c r="S44" i="5"/>
  <c r="AG44" i="5"/>
  <c r="AM44" i="5"/>
  <c r="O44" i="5"/>
  <c r="M44" i="5"/>
  <c r="AD44" i="5"/>
  <c r="AQ44" i="5"/>
  <c r="I44" i="5"/>
  <c r="AE44" i="5"/>
  <c r="F44" i="5"/>
  <c r="AA44" i="5"/>
  <c r="J44" i="5"/>
  <c r="AH44" i="5"/>
  <c r="Y44" i="5"/>
  <c r="AN44" i="5"/>
  <c r="L44" i="5"/>
  <c r="AJ44" i="5"/>
  <c r="X44" i="5"/>
  <c r="AS44" i="5"/>
  <c r="AB44" i="5"/>
  <c r="V44" i="5"/>
  <c r="AT44" i="5"/>
  <c r="P44" i="5"/>
  <c r="E2014" i="1" l="1"/>
  <c r="D2013" i="1" s="1"/>
  <c r="B2013" i="1" s="1"/>
  <c r="E2020" i="1"/>
  <c r="AL44" i="5"/>
  <c r="Z44" i="5"/>
  <c r="N44" i="5"/>
  <c r="AO44" i="5"/>
  <c r="AC44" i="5"/>
  <c r="Q44" i="5"/>
  <c r="AR44" i="5"/>
  <c r="AF44" i="5"/>
  <c r="T44" i="5"/>
  <c r="H44" i="5"/>
  <c r="AU44" i="5"/>
  <c r="AI44" i="5"/>
  <c r="W44" i="5"/>
  <c r="K44" i="5"/>
  <c r="B337" i="2"/>
  <c r="A341" i="2"/>
  <c r="E2021" i="1" l="1"/>
  <c r="D2020" i="1" s="1"/>
  <c r="B2020" i="1" s="1"/>
  <c r="E2027" i="1"/>
  <c r="B338" i="2"/>
  <c r="A342" i="2"/>
  <c r="E2034" i="1" l="1"/>
  <c r="E2028" i="1"/>
  <c r="D2027" i="1" s="1"/>
  <c r="B2027" i="1" s="1"/>
  <c r="B339" i="2"/>
  <c r="A343" i="2"/>
  <c r="E2041" i="1" l="1"/>
  <c r="E2035" i="1"/>
  <c r="D2034" i="1" s="1"/>
  <c r="B2034" i="1" s="1"/>
  <c r="B340" i="2"/>
  <c r="A344" i="2"/>
  <c r="E2042" i="1" l="1"/>
  <c r="D2041" i="1" s="1"/>
  <c r="B2041" i="1" s="1"/>
  <c r="E2048" i="1"/>
  <c r="B341" i="2"/>
  <c r="B342" i="2"/>
  <c r="A345" i="2"/>
  <c r="E2055" i="1" l="1"/>
  <c r="E2049" i="1"/>
  <c r="D2048" i="1" s="1"/>
  <c r="B2048" i="1" s="1"/>
  <c r="A346" i="2"/>
  <c r="B343" i="2"/>
  <c r="E2062" i="1" l="1"/>
  <c r="E2056" i="1"/>
  <c r="D2055" i="1" s="1"/>
  <c r="B2055" i="1" s="1"/>
  <c r="A347" i="2"/>
  <c r="F45" i="5"/>
  <c r="U45" i="5"/>
  <c r="X45" i="5"/>
  <c r="AM45" i="5"/>
  <c r="J45" i="5"/>
  <c r="AS45" i="5"/>
  <c r="AT45" i="5"/>
  <c r="M45" i="5"/>
  <c r="S45" i="5"/>
  <c r="AQ45" i="5"/>
  <c r="R45" i="5"/>
  <c r="AD45" i="5"/>
  <c r="AB45" i="5"/>
  <c r="AA45" i="5"/>
  <c r="AN45" i="5"/>
  <c r="AG45" i="5"/>
  <c r="AJ45" i="5"/>
  <c r="V45" i="5"/>
  <c r="I45" i="5"/>
  <c r="AK45" i="5"/>
  <c r="P45" i="5"/>
  <c r="AH45" i="5"/>
  <c r="O45" i="5"/>
  <c r="L45" i="5"/>
  <c r="G45" i="5"/>
  <c r="AE45" i="5"/>
  <c r="Y45" i="5"/>
  <c r="AP45" i="5"/>
  <c r="E2069" i="1" l="1"/>
  <c r="E2063" i="1"/>
  <c r="D2062" i="1" s="1"/>
  <c r="B2062" i="1" s="1"/>
  <c r="Q45" i="5"/>
  <c r="AC45" i="5"/>
  <c r="AO45" i="5"/>
  <c r="N45" i="5"/>
  <c r="Z45" i="5"/>
  <c r="AL45" i="5"/>
  <c r="K45" i="5"/>
  <c r="W45" i="5"/>
  <c r="AI45" i="5"/>
  <c r="AU45" i="5"/>
  <c r="H45" i="5"/>
  <c r="T45" i="5"/>
  <c r="AF45" i="5"/>
  <c r="AR45" i="5"/>
  <c r="B344" i="2"/>
  <c r="A348" i="2"/>
  <c r="E2076" i="1" l="1"/>
  <c r="E2070" i="1"/>
  <c r="D2069" i="1" s="1"/>
  <c r="B2069" i="1" s="1"/>
  <c r="B345" i="2"/>
  <c r="A349" i="2"/>
  <c r="E2083" i="1" l="1"/>
  <c r="E2077" i="1"/>
  <c r="D2076" i="1" s="1"/>
  <c r="B2076" i="1" s="1"/>
  <c r="B346" i="2"/>
  <c r="A350" i="2"/>
  <c r="E2084" i="1" l="1"/>
  <c r="D2083" i="1" s="1"/>
  <c r="B2083" i="1" s="1"/>
  <c r="E2090" i="1"/>
  <c r="B347" i="2"/>
  <c r="B348" i="2"/>
  <c r="A351" i="2"/>
  <c r="E2091" i="1" l="1"/>
  <c r="D2090" i="1" s="1"/>
  <c r="B2090" i="1" s="1"/>
  <c r="E2097" i="1"/>
  <c r="B349" i="2"/>
  <c r="A352" i="2"/>
  <c r="E2098" i="1" l="1"/>
  <c r="D2097" i="1" s="1"/>
  <c r="B2097" i="1" s="1"/>
  <c r="E2104" i="1"/>
  <c r="A353" i="2"/>
  <c r="B350" i="2"/>
  <c r="E2105" i="1" l="1"/>
  <c r="D2104" i="1" s="1"/>
  <c r="B2104" i="1" s="1"/>
  <c r="E2111" i="1"/>
  <c r="A354" i="2"/>
  <c r="AE46" i="5"/>
  <c r="V46" i="5"/>
  <c r="F46" i="5"/>
  <c r="S46" i="5"/>
  <c r="AS46" i="5"/>
  <c r="M46" i="5"/>
  <c r="U46" i="5"/>
  <c r="L46" i="5"/>
  <c r="G46" i="5"/>
  <c r="AD46" i="5"/>
  <c r="AB46" i="5"/>
  <c r="AT46" i="5"/>
  <c r="I46" i="5"/>
  <c r="AN46" i="5"/>
  <c r="AM46" i="5"/>
  <c r="AQ46" i="5"/>
  <c r="O46" i="5"/>
  <c r="X46" i="5"/>
  <c r="AK46" i="5"/>
  <c r="Y46" i="5"/>
  <c r="J46" i="5"/>
  <c r="AG46" i="5"/>
  <c r="AA46" i="5"/>
  <c r="R46" i="5"/>
  <c r="AP46" i="5"/>
  <c r="P46" i="5"/>
  <c r="AJ46" i="5"/>
  <c r="AH46" i="5"/>
  <c r="E2118" i="1" l="1"/>
  <c r="E2112" i="1"/>
  <c r="D2111" i="1" s="1"/>
  <c r="B2111" i="1" s="1"/>
  <c r="B351" i="2"/>
  <c r="AL46" i="5"/>
  <c r="AI46" i="5"/>
  <c r="Z46" i="5"/>
  <c r="N46" i="5"/>
  <c r="AR46" i="5"/>
  <c r="AC46" i="5"/>
  <c r="Q46" i="5"/>
  <c r="AF46" i="5"/>
  <c r="T46" i="5"/>
  <c r="H46" i="5"/>
  <c r="AU46" i="5"/>
  <c r="AO46" i="5"/>
  <c r="W46" i="5"/>
  <c r="K46" i="5"/>
  <c r="A355" i="2"/>
  <c r="B352" i="2"/>
  <c r="E2125" i="1" l="1"/>
  <c r="E2119" i="1"/>
  <c r="D2118" i="1" s="1"/>
  <c r="B2118" i="1" s="1"/>
  <c r="A356" i="2"/>
  <c r="E2126" i="1" l="1"/>
  <c r="D2125" i="1" s="1"/>
  <c r="B2125" i="1" s="1"/>
  <c r="E2132" i="1"/>
  <c r="B353" i="2"/>
  <c r="A357" i="2"/>
  <c r="E2133" i="1" l="1"/>
  <c r="D2132" i="1" s="1"/>
  <c r="B2132" i="1" s="1"/>
  <c r="E2139" i="1"/>
  <c r="B354" i="2"/>
  <c r="A358" i="2"/>
  <c r="E2146" i="1" l="1"/>
  <c r="E2140" i="1"/>
  <c r="D2139" i="1" s="1"/>
  <c r="B2139" i="1" s="1"/>
  <c r="B355" i="2"/>
  <c r="B356" i="2"/>
  <c r="A359" i="2"/>
  <c r="E2153" i="1" l="1"/>
  <c r="E2147" i="1"/>
  <c r="D2146" i="1" s="1"/>
  <c r="B2146" i="1" s="1"/>
  <c r="A360" i="2"/>
  <c r="E2154" i="1" l="1"/>
  <c r="D2153" i="1" s="1"/>
  <c r="B2153" i="1" s="1"/>
  <c r="E2160" i="1"/>
  <c r="B357" i="2"/>
  <c r="A361" i="2"/>
  <c r="R47" i="5"/>
  <c r="J47" i="5"/>
  <c r="AP47" i="5"/>
  <c r="AB47" i="5"/>
  <c r="AJ47" i="5"/>
  <c r="AQ47" i="5"/>
  <c r="M47" i="5"/>
  <c r="AD47" i="5"/>
  <c r="I47" i="5"/>
  <c r="AN47" i="5"/>
  <c r="X47" i="5"/>
  <c r="AG47" i="5"/>
  <c r="P47" i="5"/>
  <c r="O47" i="5"/>
  <c r="AA47" i="5"/>
  <c r="G47" i="5"/>
  <c r="AH47" i="5"/>
  <c r="AK47" i="5"/>
  <c r="Y47" i="5"/>
  <c r="L47" i="5"/>
  <c r="AT47" i="5"/>
  <c r="S47" i="5"/>
  <c r="F47" i="5"/>
  <c r="AM47" i="5"/>
  <c r="AS47" i="5"/>
  <c r="AE47" i="5"/>
  <c r="U47" i="5"/>
  <c r="V47" i="5"/>
  <c r="E2167" i="1" l="1"/>
  <c r="E2161" i="1"/>
  <c r="D2160" i="1" s="1"/>
  <c r="B2160" i="1" s="1"/>
  <c r="B358" i="2"/>
  <c r="K47" i="5"/>
  <c r="AO47" i="5"/>
  <c r="AC47" i="5"/>
  <c r="Q47" i="5"/>
  <c r="H47" i="5"/>
  <c r="T47" i="5"/>
  <c r="AF47" i="5"/>
  <c r="AR47" i="5"/>
  <c r="N47" i="5"/>
  <c r="Z47" i="5"/>
  <c r="AL47" i="5"/>
  <c r="W47" i="5"/>
  <c r="AI47" i="5"/>
  <c r="AU47" i="5"/>
  <c r="A362" i="2"/>
  <c r="E2174" i="1" l="1"/>
  <c r="E2168" i="1"/>
  <c r="D2167" i="1" s="1"/>
  <c r="B2167" i="1" s="1"/>
  <c r="B359" i="2"/>
  <c r="A363" i="2"/>
  <c r="E2181" i="1" l="1"/>
  <c r="E2175" i="1"/>
  <c r="D2174" i="1" s="1"/>
  <c r="B2174" i="1" s="1"/>
  <c r="B360" i="2"/>
  <c r="A364" i="2"/>
  <c r="B361" i="2"/>
  <c r="E2188" i="1" l="1"/>
  <c r="E2182" i="1"/>
  <c r="D2181" i="1" s="1"/>
  <c r="B2181" i="1" s="1"/>
  <c r="A365" i="2"/>
  <c r="E2189" i="1" l="1"/>
  <c r="D2188" i="1" s="1"/>
  <c r="B2188" i="1" s="1"/>
  <c r="E2195" i="1"/>
  <c r="B362" i="2"/>
  <c r="A366" i="2"/>
  <c r="E2196" i="1" l="1"/>
  <c r="D2195" i="1" s="1"/>
  <c r="B2195" i="1" s="1"/>
  <c r="E2202" i="1"/>
  <c r="B363" i="2"/>
  <c r="A367" i="2"/>
  <c r="E2203" i="1" l="1"/>
  <c r="D2202" i="1" s="1"/>
  <c r="B2202" i="1" s="1"/>
  <c r="E2209" i="1"/>
  <c r="B364" i="2"/>
  <c r="A368" i="2"/>
  <c r="AE48" i="5"/>
  <c r="R48" i="5"/>
  <c r="V48" i="5"/>
  <c r="Y48" i="5"/>
  <c r="J48" i="5"/>
  <c r="AJ48" i="5"/>
  <c r="AD48" i="5"/>
  <c r="AG48" i="5"/>
  <c r="F48" i="5"/>
  <c r="X48" i="5"/>
  <c r="U48" i="5"/>
  <c r="L48" i="5"/>
  <c r="AB48" i="5"/>
  <c r="AQ48" i="5"/>
  <c r="AT48" i="5"/>
  <c r="AM48" i="5"/>
  <c r="P48" i="5"/>
  <c r="AH48" i="5"/>
  <c r="S48" i="5"/>
  <c r="AK48" i="5"/>
  <c r="AS48" i="5"/>
  <c r="M48" i="5"/>
  <c r="AP48" i="5"/>
  <c r="AA48" i="5"/>
  <c r="AN48" i="5"/>
  <c r="O48" i="5"/>
  <c r="I48" i="5"/>
  <c r="G48" i="5"/>
  <c r="E2210" i="1" l="1"/>
  <c r="D2209" i="1" s="1"/>
  <c r="B2209" i="1" s="1"/>
  <c r="E2216" i="1"/>
  <c r="B365" i="2"/>
  <c r="AO48" i="5"/>
  <c r="AC48" i="5"/>
  <c r="Q48" i="5"/>
  <c r="AR48" i="5"/>
  <c r="AF48" i="5"/>
  <c r="T48" i="5"/>
  <c r="H48" i="5"/>
  <c r="AL48" i="5"/>
  <c r="Z48" i="5"/>
  <c r="N48" i="5"/>
  <c r="W48" i="5"/>
  <c r="AI48" i="5"/>
  <c r="AU48" i="5"/>
  <c r="K48" i="5"/>
  <c r="B366" i="2"/>
  <c r="A369" i="2"/>
  <c r="E2223" i="1" l="1"/>
  <c r="E2217" i="1"/>
  <c r="D2216" i="1" s="1"/>
  <c r="B2216" i="1" s="1"/>
  <c r="A370" i="2"/>
  <c r="E2230" i="1" l="1"/>
  <c r="E2224" i="1"/>
  <c r="D2223" i="1" s="1"/>
  <c r="B2223" i="1" s="1"/>
  <c r="B367" i="2"/>
  <c r="A371" i="2"/>
  <c r="B368" i="2"/>
  <c r="E2237" i="1" l="1"/>
  <c r="E2231" i="1"/>
  <c r="D2230" i="1" s="1"/>
  <c r="B2230" i="1" s="1"/>
  <c r="A372" i="2"/>
  <c r="E2244" i="1" l="1"/>
  <c r="E2238" i="1"/>
  <c r="D2237" i="1" s="1"/>
  <c r="B2237" i="1" s="1"/>
  <c r="B369" i="2"/>
  <c r="A373" i="2"/>
  <c r="E2245" i="1" l="1"/>
  <c r="D2244" i="1" s="1"/>
  <c r="B2244" i="1" s="1"/>
  <c r="E2251" i="1"/>
  <c r="B370" i="2"/>
  <c r="B371" i="2"/>
  <c r="A374" i="2"/>
  <c r="E2252" i="1" l="1"/>
  <c r="D2251" i="1" s="1"/>
  <c r="B2251" i="1" s="1"/>
  <c r="E2258" i="1"/>
  <c r="A375" i="2"/>
  <c r="J49" i="5"/>
  <c r="G49" i="5"/>
  <c r="AM49" i="5"/>
  <c r="AT49" i="5"/>
  <c r="AS49" i="5"/>
  <c r="F49" i="5"/>
  <c r="AB49" i="5"/>
  <c r="P49" i="5"/>
  <c r="X49" i="5"/>
  <c r="AD49" i="5"/>
  <c r="AJ49" i="5"/>
  <c r="V49" i="5"/>
  <c r="S49" i="5"/>
  <c r="AP49" i="5"/>
  <c r="AN49" i="5"/>
  <c r="L49" i="5"/>
  <c r="M49" i="5"/>
  <c r="I49" i="5"/>
  <c r="AE49" i="5"/>
  <c r="AG49" i="5"/>
  <c r="U49" i="5"/>
  <c r="AK49" i="5"/>
  <c r="AQ49" i="5"/>
  <c r="AH49" i="5"/>
  <c r="O49" i="5"/>
  <c r="AA49" i="5"/>
  <c r="R49" i="5"/>
  <c r="Y49" i="5"/>
  <c r="E2265" i="1" l="1"/>
  <c r="E2259" i="1"/>
  <c r="D2258" i="1" s="1"/>
  <c r="B2258" i="1" s="1"/>
  <c r="Q49" i="5"/>
  <c r="AO49" i="5"/>
  <c r="AC49" i="5"/>
  <c r="H49" i="5"/>
  <c r="T49" i="5"/>
  <c r="AF49" i="5"/>
  <c r="AR49" i="5"/>
  <c r="N49" i="5"/>
  <c r="Z49" i="5"/>
  <c r="AL49" i="5"/>
  <c r="K49" i="5"/>
  <c r="W49" i="5"/>
  <c r="AI49" i="5"/>
  <c r="AU49" i="5"/>
  <c r="B372" i="2"/>
  <c r="A376" i="2"/>
  <c r="E2272" i="1" l="1"/>
  <c r="E2266" i="1"/>
  <c r="D2265" i="1" s="1"/>
  <c r="B2265" i="1" s="1"/>
  <c r="B373" i="2"/>
  <c r="A377" i="2"/>
  <c r="E2279" i="1" l="1"/>
  <c r="E2273" i="1"/>
  <c r="D2272" i="1" s="1"/>
  <c r="B2272" i="1" s="1"/>
  <c r="B374" i="2"/>
  <c r="A378" i="2"/>
  <c r="B375" i="2"/>
  <c r="E2280" i="1" l="1"/>
  <c r="D2279" i="1" s="1"/>
  <c r="B2279" i="1" s="1"/>
  <c r="E2286" i="1"/>
  <c r="A379" i="2"/>
  <c r="E2293" i="1" l="1"/>
  <c r="E2287" i="1"/>
  <c r="D2286" i="1" s="1"/>
  <c r="B2286" i="1" s="1"/>
  <c r="B376" i="2"/>
  <c r="A380" i="2"/>
  <c r="B377" i="2"/>
  <c r="E2300" i="1" l="1"/>
  <c r="E2294" i="1"/>
  <c r="D2293" i="1" s="1"/>
  <c r="B2293" i="1" s="1"/>
  <c r="A381" i="2"/>
  <c r="B378" i="2"/>
  <c r="E2301" i="1" l="1"/>
  <c r="D2300" i="1" s="1"/>
  <c r="B2300" i="1" s="1"/>
  <c r="E2307" i="1"/>
  <c r="A382" i="2"/>
  <c r="R50" i="5"/>
  <c r="AD50" i="5"/>
  <c r="AP50" i="5"/>
  <c r="F50" i="5"/>
  <c r="O50" i="5"/>
  <c r="AA50" i="5"/>
  <c r="AT50" i="5"/>
  <c r="P50" i="5"/>
  <c r="I50" i="5"/>
  <c r="V50" i="5"/>
  <c r="G50" i="5"/>
  <c r="AQ50" i="5"/>
  <c r="M50" i="5"/>
  <c r="AH50" i="5"/>
  <c r="AB50" i="5"/>
  <c r="AJ50" i="5"/>
  <c r="AS50" i="5"/>
  <c r="AK50" i="5"/>
  <c r="AM50" i="5"/>
  <c r="S50" i="5"/>
  <c r="J50" i="5"/>
  <c r="AG50" i="5"/>
  <c r="AN50" i="5"/>
  <c r="X50" i="5"/>
  <c r="Y50" i="5"/>
  <c r="L50" i="5"/>
  <c r="AE50" i="5"/>
  <c r="U50" i="5"/>
  <c r="E2314" i="1" l="1"/>
  <c r="E2308" i="1"/>
  <c r="D2307" i="1" s="1"/>
  <c r="B2307" i="1" s="1"/>
  <c r="B379" i="2"/>
  <c r="AO50" i="5"/>
  <c r="AC50" i="5"/>
  <c r="Q50" i="5"/>
  <c r="AR50" i="5"/>
  <c r="AF50" i="5"/>
  <c r="T50" i="5"/>
  <c r="H50" i="5"/>
  <c r="AL50" i="5"/>
  <c r="Z50" i="5"/>
  <c r="N50" i="5"/>
  <c r="AI50" i="5"/>
  <c r="AU50" i="5"/>
  <c r="K50" i="5"/>
  <c r="W50" i="5"/>
  <c r="A383" i="2"/>
  <c r="B380" i="2"/>
  <c r="E2315" i="1" l="1"/>
  <c r="D2314" i="1" s="1"/>
  <c r="B2314" i="1" s="1"/>
  <c r="E2321" i="1"/>
  <c r="A384" i="2"/>
  <c r="E2322" i="1" l="1"/>
  <c r="D2321" i="1" s="1"/>
  <c r="B2321" i="1" s="1"/>
  <c r="E2328" i="1"/>
  <c r="B381" i="2"/>
  <c r="A385" i="2"/>
  <c r="E2329" i="1" l="1"/>
  <c r="D2328" i="1" s="1"/>
  <c r="B2328" i="1" s="1"/>
  <c r="E2335" i="1"/>
  <c r="B382" i="2"/>
  <c r="A386" i="2"/>
  <c r="E2342" i="1" l="1"/>
  <c r="E2336" i="1"/>
  <c r="D2335" i="1" s="1"/>
  <c r="B2335" i="1" s="1"/>
  <c r="B383" i="2"/>
  <c r="A387" i="2"/>
  <c r="E2349" i="1" l="1"/>
  <c r="E2343" i="1"/>
  <c r="D2342" i="1" s="1"/>
  <c r="B2342" i="1" s="1"/>
  <c r="B384" i="2"/>
  <c r="A388" i="2"/>
  <c r="E2350" i="1" l="1"/>
  <c r="D2349" i="1" s="1"/>
  <c r="B2349" i="1" s="1"/>
  <c r="E2356" i="1"/>
  <c r="B385" i="2"/>
  <c r="A389" i="2"/>
  <c r="AJ51" i="5"/>
  <c r="J51" i="5"/>
  <c r="AK51" i="5"/>
  <c r="V51" i="5"/>
  <c r="M51" i="5"/>
  <c r="Y51" i="5"/>
  <c r="AG51" i="5"/>
  <c r="AT51" i="5"/>
  <c r="E2363" i="1" l="1"/>
  <c r="E2357" i="1"/>
  <c r="D2356" i="1" s="1"/>
  <c r="B2356" i="1" s="1"/>
  <c r="B386" i="2"/>
  <c r="AL51" i="5"/>
  <c r="A390" i="2"/>
  <c r="R51" i="5"/>
  <c r="AQ51" i="5"/>
  <c r="AN51" i="5"/>
  <c r="AP51" i="5"/>
  <c r="U51" i="5"/>
  <c r="S51" i="5"/>
  <c r="F51" i="5"/>
  <c r="AH51" i="5"/>
  <c r="G51" i="5"/>
  <c r="AD51" i="5"/>
  <c r="L51" i="5"/>
  <c r="AE51" i="5"/>
  <c r="X51" i="5"/>
  <c r="AA51" i="5"/>
  <c r="O51" i="5"/>
  <c r="I51" i="5"/>
  <c r="AB51" i="5"/>
  <c r="AS51" i="5"/>
  <c r="P51" i="5"/>
  <c r="AM51" i="5"/>
  <c r="AC51" i="5" l="1"/>
  <c r="AF51" i="5"/>
  <c r="Q51" i="5"/>
  <c r="N51" i="5"/>
  <c r="Z51" i="5"/>
  <c r="AI51" i="5"/>
  <c r="H51" i="5"/>
  <c r="W51" i="5"/>
  <c r="K51" i="5"/>
  <c r="T51" i="5"/>
  <c r="AR51" i="5"/>
  <c r="AO51" i="5"/>
  <c r="AU51" i="5"/>
  <c r="E2370" i="1"/>
  <c r="E2364" i="1"/>
  <c r="D2363" i="1" s="1"/>
  <c r="B2363" i="1" s="1"/>
  <c r="B387" i="2"/>
  <c r="B388" i="2"/>
  <c r="A391" i="2"/>
  <c r="E2377" i="1" l="1"/>
  <c r="E2371" i="1"/>
  <c r="D2370" i="1" s="1"/>
  <c r="B2370" i="1" s="1"/>
  <c r="A392" i="2"/>
  <c r="E2384" i="1" l="1"/>
  <c r="E2378" i="1"/>
  <c r="D2377" i="1" s="1"/>
  <c r="B2377" i="1" s="1"/>
  <c r="B389" i="2"/>
  <c r="A393" i="2"/>
  <c r="E2385" i="1" l="1"/>
  <c r="D2384" i="1" s="1"/>
  <c r="B2384" i="1" s="1"/>
  <c r="E2391" i="1"/>
  <c r="B390" i="2"/>
  <c r="A394" i="2"/>
  <c r="E2398" i="1" l="1"/>
  <c r="E2392" i="1"/>
  <c r="D2391" i="1" s="1"/>
  <c r="B2391" i="1" s="1"/>
  <c r="B391" i="2"/>
  <c r="A395" i="2"/>
  <c r="E2399" i="1" l="1"/>
  <c r="D2398" i="1" s="1"/>
  <c r="B2398" i="1" s="1"/>
  <c r="E2405" i="1"/>
  <c r="B392" i="2"/>
  <c r="B393" i="2"/>
  <c r="A396" i="2"/>
  <c r="AK52" i="5"/>
  <c r="AN52" i="5"/>
  <c r="AB52" i="5"/>
  <c r="AM52" i="5"/>
  <c r="M52" i="5"/>
  <c r="X52" i="5"/>
  <c r="AJ52" i="5"/>
  <c r="I52" i="5"/>
  <c r="AH52" i="5"/>
  <c r="AS52" i="5"/>
  <c r="U52" i="5"/>
  <c r="AG52" i="5"/>
  <c r="AQ52" i="5"/>
  <c r="AP52" i="5"/>
  <c r="AD52" i="5"/>
  <c r="L52" i="5"/>
  <c r="J52" i="5"/>
  <c r="P52" i="5"/>
  <c r="E2406" i="1" l="1"/>
  <c r="D2405" i="1" s="1"/>
  <c r="B2405" i="1" s="1"/>
  <c r="E2412" i="1"/>
  <c r="AO52" i="5"/>
  <c r="AR52" i="5"/>
  <c r="AI52" i="5"/>
  <c r="K52" i="5"/>
  <c r="AL52" i="5"/>
  <c r="N52" i="5"/>
  <c r="B394" i="2"/>
  <c r="A397" i="2"/>
  <c r="G52" i="5"/>
  <c r="Y52" i="5"/>
  <c r="R52" i="5"/>
  <c r="AA52" i="5"/>
  <c r="F52" i="5"/>
  <c r="V52" i="5"/>
  <c r="S52" i="5"/>
  <c r="O52" i="5"/>
  <c r="AE52" i="5"/>
  <c r="AT52" i="5"/>
  <c r="Z52" i="5" l="1"/>
  <c r="T52" i="5"/>
  <c r="AU52" i="5"/>
  <c r="H52" i="5"/>
  <c r="AF52" i="5"/>
  <c r="AC52" i="5"/>
  <c r="W52" i="5"/>
  <c r="Q52" i="5"/>
  <c r="E2413" i="1"/>
  <c r="D2412" i="1" s="1"/>
  <c r="B2412" i="1" s="1"/>
  <c r="E2419" i="1"/>
  <c r="A398" i="2"/>
  <c r="E2420" i="1" l="1"/>
  <c r="D2419" i="1" s="1"/>
  <c r="B2419" i="1" s="1"/>
  <c r="E2426" i="1"/>
  <c r="B395" i="2"/>
  <c r="A399" i="2"/>
  <c r="B396" i="2"/>
  <c r="E2427" i="1" l="1"/>
  <c r="D2426" i="1" s="1"/>
  <c r="B2426" i="1" s="1"/>
  <c r="E2433" i="1"/>
  <c r="A400" i="2"/>
  <c r="E2440" i="1" l="1"/>
  <c r="E2434" i="1"/>
  <c r="D2433" i="1" s="1"/>
  <c r="B2433" i="1" s="1"/>
  <c r="B397" i="2"/>
  <c r="A401" i="2"/>
  <c r="E2447" i="1" l="1"/>
  <c r="E2441" i="1"/>
  <c r="D2440" i="1" s="1"/>
  <c r="B2440" i="1" s="1"/>
  <c r="B398" i="2"/>
  <c r="A402" i="2"/>
  <c r="E2448" i="1" l="1"/>
  <c r="D2447" i="1" s="1"/>
  <c r="B2447" i="1" s="1"/>
  <c r="E2454" i="1"/>
  <c r="B399" i="2"/>
  <c r="A403" i="2"/>
  <c r="X53" i="5"/>
  <c r="AH53" i="5"/>
  <c r="AJ53" i="5"/>
  <c r="J53" i="5"/>
  <c r="AG53" i="5"/>
  <c r="AQ53" i="5"/>
  <c r="O53" i="5"/>
  <c r="R53" i="5"/>
  <c r="I53" i="5"/>
  <c r="AB53" i="5"/>
  <c r="G53" i="5"/>
  <c r="Y53" i="5"/>
  <c r="AD53" i="5"/>
  <c r="AN53" i="5"/>
  <c r="M53" i="5"/>
  <c r="AK53" i="5"/>
  <c r="F53" i="5"/>
  <c r="AA53" i="5"/>
  <c r="L53" i="5"/>
  <c r="AE53" i="5"/>
  <c r="AT53" i="5"/>
  <c r="AS53" i="5"/>
  <c r="AM53" i="5"/>
  <c r="P53" i="5"/>
  <c r="U53" i="5"/>
  <c r="S53" i="5"/>
  <c r="V53" i="5"/>
  <c r="AP53" i="5"/>
  <c r="E2461" i="1" l="1"/>
  <c r="E2455" i="1"/>
  <c r="D2454" i="1" s="1"/>
  <c r="B2454" i="1" s="1"/>
  <c r="B400" i="2"/>
  <c r="H53" i="5"/>
  <c r="T53" i="5"/>
  <c r="AF53" i="5"/>
  <c r="AR53" i="5"/>
  <c r="Q53" i="5"/>
  <c r="AC53" i="5"/>
  <c r="AO53" i="5"/>
  <c r="N53" i="5"/>
  <c r="Z53" i="5"/>
  <c r="AL53" i="5"/>
  <c r="K53" i="5"/>
  <c r="W53" i="5"/>
  <c r="AI53" i="5"/>
  <c r="AU53" i="5"/>
  <c r="A404" i="2"/>
  <c r="E2468" i="1" l="1"/>
  <c r="E2462" i="1"/>
  <c r="D2461" i="1" s="1"/>
  <c r="B2461" i="1" s="1"/>
  <c r="B401" i="2"/>
  <c r="A405" i="2"/>
  <c r="E2475" i="1" l="1"/>
  <c r="E2469" i="1"/>
  <c r="D2468" i="1" s="1"/>
  <c r="B2468" i="1" s="1"/>
  <c r="B402" i="2"/>
  <c r="A406" i="2"/>
  <c r="E2482" i="1" l="1"/>
  <c r="E2476" i="1"/>
  <c r="D2475" i="1" s="1"/>
  <c r="B2475" i="1" s="1"/>
  <c r="B403" i="2"/>
  <c r="A407" i="2"/>
  <c r="E2483" i="1" l="1"/>
  <c r="D2482" i="1" s="1"/>
  <c r="B2482" i="1" s="1"/>
  <c r="E2489" i="1"/>
  <c r="B404" i="2"/>
  <c r="A408" i="2"/>
  <c r="E2490" i="1" l="1"/>
  <c r="D2489" i="1" s="1"/>
  <c r="B2489" i="1" s="1"/>
  <c r="E2496" i="1"/>
  <c r="B405" i="2"/>
  <c r="A409" i="2"/>
  <c r="E2503" i="1" l="1"/>
  <c r="E2497" i="1"/>
  <c r="D2496" i="1" s="1"/>
  <c r="B2496" i="1" s="1"/>
  <c r="B406" i="2"/>
  <c r="A410" i="2"/>
  <c r="AB54" i="5"/>
  <c r="P54" i="5"/>
  <c r="AN54" i="5"/>
  <c r="J54" i="5"/>
  <c r="AJ54" i="5"/>
  <c r="S54" i="5"/>
  <c r="AE54" i="5"/>
  <c r="F54" i="5"/>
  <c r="AQ54" i="5"/>
  <c r="AS54" i="5"/>
  <c r="O54" i="5"/>
  <c r="AP54" i="5"/>
  <c r="R54" i="5"/>
  <c r="AG54" i="5"/>
  <c r="AK54" i="5"/>
  <c r="AT54" i="5"/>
  <c r="Y54" i="5"/>
  <c r="U54" i="5"/>
  <c r="AH54" i="5"/>
  <c r="AD54" i="5"/>
  <c r="AM54" i="5"/>
  <c r="G54" i="5"/>
  <c r="I54" i="5"/>
  <c r="L54" i="5"/>
  <c r="X54" i="5"/>
  <c r="AA54" i="5"/>
  <c r="M54" i="5"/>
  <c r="V54" i="5"/>
  <c r="E2504" i="1" l="1"/>
  <c r="D2503" i="1" s="1"/>
  <c r="B2503" i="1" s="1"/>
  <c r="E2510" i="1"/>
  <c r="B407" i="2"/>
  <c r="AO54" i="5"/>
  <c r="AC54" i="5"/>
  <c r="Q54" i="5"/>
  <c r="AR54" i="5"/>
  <c r="AF54" i="5"/>
  <c r="T54" i="5"/>
  <c r="H54" i="5"/>
  <c r="AU54" i="5"/>
  <c r="AI54" i="5"/>
  <c r="W54" i="5"/>
  <c r="K54" i="5"/>
  <c r="AL54" i="5"/>
  <c r="Z54" i="5"/>
  <c r="N54" i="5"/>
  <c r="A411" i="2"/>
  <c r="B408" i="2"/>
  <c r="E2511" i="1" l="1"/>
  <c r="D2510" i="1" s="1"/>
  <c r="B2510" i="1" s="1"/>
  <c r="E2517" i="1"/>
  <c r="A412" i="2"/>
  <c r="E2524" i="1" l="1"/>
  <c r="E2518" i="1"/>
  <c r="D2517" i="1" s="1"/>
  <c r="B2517" i="1" s="1"/>
  <c r="B409" i="2"/>
  <c r="A413" i="2"/>
  <c r="B410" i="2" l="1"/>
  <c r="E2525" i="1"/>
  <c r="D2524" i="1" s="1"/>
  <c r="B2524" i="1" s="1"/>
  <c r="E2531" i="1"/>
  <c r="A414" i="2"/>
  <c r="E2538" i="1" l="1"/>
  <c r="E2532" i="1"/>
  <c r="D2531" i="1" s="1"/>
  <c r="B2531" i="1" s="1"/>
  <c r="B411" i="2"/>
  <c r="A415" i="2"/>
  <c r="B412" i="2"/>
  <c r="E2545" i="1" l="1"/>
  <c r="E2539" i="1"/>
  <c r="D2538" i="1" s="1"/>
  <c r="B2538" i="1" s="1"/>
  <c r="A416" i="2"/>
  <c r="E2546" i="1" l="1"/>
  <c r="D2545" i="1" s="1"/>
  <c r="B2545" i="1" s="1"/>
  <c r="E2552" i="1"/>
  <c r="B413" i="2"/>
  <c r="A417" i="2"/>
  <c r="B414" i="2"/>
  <c r="L55" i="5"/>
  <c r="AB55" i="5"/>
  <c r="AD55" i="5"/>
  <c r="V55" i="5"/>
  <c r="O55" i="5"/>
  <c r="AN55" i="5"/>
  <c r="AP55" i="5"/>
  <c r="J55" i="5"/>
  <c r="AM55" i="5"/>
  <c r="AT55" i="5"/>
  <c r="AK55" i="5"/>
  <c r="M55" i="5"/>
  <c r="F55" i="5"/>
  <c r="R55" i="5"/>
  <c r="AQ55" i="5"/>
  <c r="AH55" i="5"/>
  <c r="AA55" i="5"/>
  <c r="Y55" i="5"/>
  <c r="X55" i="5"/>
  <c r="AS55" i="5"/>
  <c r="U55" i="5"/>
  <c r="AJ55" i="5"/>
  <c r="I55" i="5"/>
  <c r="P55" i="5"/>
  <c r="AG55" i="5"/>
  <c r="AE55" i="5"/>
  <c r="S55" i="5"/>
  <c r="G55" i="5"/>
  <c r="E2559" i="1" l="1"/>
  <c r="E2553" i="1"/>
  <c r="D2552" i="1" s="1"/>
  <c r="B2552" i="1" s="1"/>
  <c r="H55" i="5"/>
  <c r="T55" i="5"/>
  <c r="AF55" i="5"/>
  <c r="AR55" i="5"/>
  <c r="Q55" i="5"/>
  <c r="AC55" i="5"/>
  <c r="AO55" i="5"/>
  <c r="N55" i="5"/>
  <c r="Z55" i="5"/>
  <c r="AL55" i="5"/>
  <c r="K55" i="5"/>
  <c r="W55" i="5"/>
  <c r="AI55" i="5"/>
  <c r="AU55" i="5"/>
  <c r="A418" i="2"/>
  <c r="B415" i="2" l="1"/>
  <c r="E2560" i="1"/>
  <c r="D2559" i="1" s="1"/>
  <c r="B2559" i="1" s="1"/>
  <c r="E2566" i="1"/>
  <c r="A419" i="2"/>
  <c r="E2567" i="1" l="1"/>
  <c r="D2566" i="1" s="1"/>
  <c r="B2566" i="1" s="1"/>
  <c r="E2573" i="1"/>
  <c r="B416" i="2"/>
  <c r="A420" i="2"/>
  <c r="A421" i="2" s="1"/>
  <c r="B417" i="2"/>
  <c r="E2580" i="1" l="1"/>
  <c r="E2574" i="1"/>
  <c r="D2573" i="1" s="1"/>
  <c r="B2573" i="1" s="1"/>
  <c r="B418" i="2" l="1"/>
  <c r="E2587" i="1"/>
  <c r="E2581" i="1"/>
  <c r="D2580" i="1" s="1"/>
  <c r="B2580" i="1" s="1"/>
  <c r="B419" i="2"/>
  <c r="E2588" i="1" l="1"/>
  <c r="D2587" i="1" s="1"/>
  <c r="B2587" i="1" s="1"/>
  <c r="E2594" i="1"/>
  <c r="B420" i="2"/>
  <c r="E2595" i="1" l="1"/>
  <c r="D2594" i="1" s="1"/>
  <c r="B2594" i="1" s="1"/>
  <c r="E2601" i="1"/>
  <c r="E2602" i="1" s="1"/>
  <c r="L18" i="3" s="1"/>
  <c r="K25" i="2"/>
  <c r="J30" i="2"/>
  <c r="J31" i="2"/>
  <c r="K29" i="2"/>
  <c r="K30" i="2"/>
  <c r="J33" i="2"/>
  <c r="J27" i="2"/>
  <c r="K33" i="2"/>
  <c r="J25" i="2"/>
  <c r="J28" i="2"/>
  <c r="K26" i="2"/>
  <c r="J24" i="2"/>
  <c r="K31" i="2"/>
  <c r="J32" i="2"/>
  <c r="K28" i="2"/>
  <c r="K27" i="2"/>
  <c r="K23" i="2"/>
  <c r="K24" i="2"/>
  <c r="J26" i="2"/>
  <c r="J34" i="2"/>
  <c r="J29" i="2"/>
  <c r="K32" i="2"/>
  <c r="K34" i="2"/>
  <c r="AE33" i="2"/>
  <c r="AJ56" i="5"/>
  <c r="J56" i="5"/>
  <c r="R56" i="5"/>
  <c r="AB56" i="5"/>
  <c r="O56" i="5"/>
  <c r="AM56" i="5"/>
  <c r="F56" i="5"/>
  <c r="AH56" i="5"/>
  <c r="AN56" i="5"/>
  <c r="AT56" i="5"/>
  <c r="AG56" i="5"/>
  <c r="AA56" i="5"/>
  <c r="AQ56" i="5"/>
  <c r="I56" i="5"/>
  <c r="V56" i="5"/>
  <c r="S56" i="5"/>
  <c r="P56" i="5"/>
  <c r="X56" i="5"/>
  <c r="AP56" i="5"/>
  <c r="AS56" i="5"/>
  <c r="AE56" i="5"/>
  <c r="U56" i="5"/>
  <c r="B421" i="2" l="1"/>
  <c r="D2601" i="1"/>
  <c r="B2601" i="1" s="1"/>
  <c r="Q41" i="3"/>
  <c r="Q35" i="3"/>
  <c r="Q43" i="3"/>
  <c r="T5" i="3"/>
  <c r="T37" i="3"/>
  <c r="Q26" i="3"/>
  <c r="T29" i="3"/>
  <c r="U30" i="3"/>
  <c r="U29" i="3"/>
  <c r="Q21" i="3"/>
  <c r="U22" i="3"/>
  <c r="Q37" i="3"/>
  <c r="T9" i="3"/>
  <c r="Q40" i="3"/>
  <c r="U6" i="3"/>
  <c r="T42" i="3"/>
  <c r="T12" i="3"/>
  <c r="U36" i="3"/>
  <c r="U19" i="3"/>
  <c r="U13" i="3"/>
  <c r="U5" i="3"/>
  <c r="U3" i="3"/>
  <c r="Q38" i="3"/>
  <c r="Y3" i="3"/>
  <c r="Q9" i="3"/>
  <c r="Q33" i="3"/>
  <c r="U40" i="3"/>
  <c r="T15" i="3"/>
  <c r="Q30" i="3"/>
  <c r="T13" i="3"/>
  <c r="T21" i="3"/>
  <c r="Q14" i="3"/>
  <c r="V3" i="3"/>
  <c r="U37" i="3"/>
  <c r="U44" i="3"/>
  <c r="Q17" i="3"/>
  <c r="T31" i="3"/>
  <c r="U9" i="3"/>
  <c r="T6" i="3"/>
  <c r="AB3" i="3"/>
  <c r="U8" i="3"/>
  <c r="T18" i="3"/>
  <c r="T28" i="3"/>
  <c r="Q13" i="3"/>
  <c r="Q15" i="3"/>
  <c r="T27" i="3"/>
  <c r="T8" i="3"/>
  <c r="U41" i="3"/>
  <c r="Q19" i="3"/>
  <c r="T19" i="3"/>
  <c r="U38" i="3"/>
  <c r="AA3" i="3"/>
  <c r="U26" i="3"/>
  <c r="Q4" i="3"/>
  <c r="T7" i="3"/>
  <c r="U7" i="3"/>
  <c r="Q20" i="3"/>
  <c r="U14" i="3"/>
  <c r="Q31" i="3"/>
  <c r="T20" i="3"/>
  <c r="Q11" i="3"/>
  <c r="Q32" i="3"/>
  <c r="Q5" i="3"/>
  <c r="Q42" i="3"/>
  <c r="U31" i="3"/>
  <c r="Q7" i="3"/>
  <c r="T11" i="3"/>
  <c r="Q6" i="3"/>
  <c r="U24" i="3"/>
  <c r="U42" i="3"/>
  <c r="U32" i="3"/>
  <c r="Z3" i="3"/>
  <c r="U25" i="3"/>
  <c r="Q27" i="3"/>
  <c r="U33" i="3"/>
  <c r="X3" i="3"/>
  <c r="T25" i="3"/>
  <c r="T35" i="3"/>
  <c r="T38" i="3"/>
  <c r="U18" i="3"/>
  <c r="T23" i="3"/>
  <c r="Q34" i="3"/>
  <c r="Q39" i="3"/>
  <c r="Q18" i="3"/>
  <c r="T14" i="3"/>
  <c r="U39" i="3"/>
  <c r="T36" i="3"/>
  <c r="AC3" i="3"/>
  <c r="U11" i="3"/>
  <c r="U15" i="3"/>
  <c r="U34" i="3"/>
  <c r="T39" i="3"/>
  <c r="U4" i="3"/>
  <c r="T26" i="3"/>
  <c r="T3" i="3"/>
  <c r="T44" i="3"/>
  <c r="U20" i="3"/>
  <c r="U27" i="3"/>
  <c r="Q3" i="3"/>
  <c r="Q24" i="3"/>
  <c r="Q16" i="3"/>
  <c r="U16" i="3"/>
  <c r="Q36" i="3"/>
  <c r="U12" i="3"/>
  <c r="Q29" i="3"/>
  <c r="T41" i="3"/>
  <c r="U17" i="3"/>
  <c r="Q25" i="3"/>
  <c r="U21" i="3"/>
  <c r="T10" i="3"/>
  <c r="T33" i="3"/>
  <c r="T4" i="3"/>
  <c r="Q22" i="3"/>
  <c r="W3" i="3"/>
  <c r="T43" i="3"/>
  <c r="Q10" i="3"/>
  <c r="U10" i="3"/>
  <c r="U23" i="3"/>
  <c r="T30" i="3"/>
  <c r="Q12" i="3"/>
  <c r="U28" i="3"/>
  <c r="T40" i="3"/>
  <c r="Q23" i="3"/>
  <c r="T22" i="3"/>
  <c r="T16" i="3"/>
  <c r="T34" i="3"/>
  <c r="Q8" i="3"/>
  <c r="Q28" i="3"/>
  <c r="T32" i="3"/>
  <c r="T17" i="3"/>
  <c r="T24" i="3"/>
  <c r="U35" i="3"/>
  <c r="U43" i="3"/>
  <c r="I2" i="3"/>
  <c r="AO56" i="5"/>
  <c r="AC56" i="5"/>
  <c r="Q56" i="5"/>
  <c r="AR56" i="5"/>
  <c r="T56" i="5"/>
  <c r="AU56" i="5"/>
  <c r="AI56" i="5"/>
  <c r="W56" i="5"/>
  <c r="K56" i="5"/>
  <c r="L14" i="3"/>
  <c r="F5" i="2"/>
  <c r="F4" i="2"/>
  <c r="AD56" i="5"/>
  <c r="L56" i="5"/>
  <c r="Y56" i="5"/>
  <c r="D17" i="5"/>
  <c r="C5" i="5"/>
  <c r="D13" i="5"/>
  <c r="C12" i="5"/>
  <c r="C7" i="5"/>
  <c r="C8" i="5"/>
  <c r="D14" i="5"/>
  <c r="D16" i="5"/>
  <c r="D15" i="5"/>
  <c r="D20" i="5"/>
  <c r="C21" i="5"/>
  <c r="C9" i="5"/>
  <c r="C15" i="5"/>
  <c r="D19" i="5"/>
  <c r="D12" i="5"/>
  <c r="D34" i="5"/>
  <c r="D49" i="5"/>
  <c r="D40" i="5"/>
  <c r="C30" i="5"/>
  <c r="C51" i="5"/>
  <c r="C29" i="5"/>
  <c r="C35" i="5"/>
  <c r="C31" i="5"/>
  <c r="C24" i="5"/>
  <c r="D30" i="5"/>
  <c r="D48" i="5"/>
  <c r="C22" i="5"/>
  <c r="D43" i="5"/>
  <c r="C54" i="5"/>
  <c r="C36" i="5"/>
  <c r="D25" i="5"/>
  <c r="D23" i="5"/>
  <c r="D36" i="5"/>
  <c r="C45" i="5"/>
  <c r="D55" i="5"/>
  <c r="D35" i="5"/>
  <c r="C32" i="5"/>
  <c r="C55" i="5"/>
  <c r="C52" i="5"/>
  <c r="C25" i="5"/>
  <c r="G56" i="5"/>
  <c r="AK56" i="5"/>
  <c r="M56" i="5"/>
  <c r="C13" i="5"/>
  <c r="C10" i="5"/>
  <c r="D10" i="5"/>
  <c r="C11" i="5"/>
  <c r="C6" i="5"/>
  <c r="C16" i="5"/>
  <c r="D18" i="5"/>
  <c r="D9" i="5"/>
  <c r="D21" i="5"/>
  <c r="C14" i="5"/>
  <c r="C17" i="5"/>
  <c r="D6" i="5"/>
  <c r="D8" i="5"/>
  <c r="D7" i="5"/>
  <c r="D11" i="5"/>
  <c r="C20" i="5"/>
  <c r="C40" i="5"/>
  <c r="C56" i="5"/>
  <c r="C27" i="5"/>
  <c r="D54" i="5"/>
  <c r="C34" i="5"/>
  <c r="C37" i="5"/>
  <c r="C49" i="5"/>
  <c r="D41" i="5"/>
  <c r="C39" i="5"/>
  <c r="C53" i="5"/>
  <c r="C48" i="5"/>
  <c r="D51" i="5"/>
  <c r="D38" i="5"/>
  <c r="D52" i="5"/>
  <c r="C38" i="5"/>
  <c r="C46" i="5"/>
  <c r="C44" i="5"/>
  <c r="C28" i="5"/>
  <c r="D37" i="5"/>
  <c r="C43" i="5"/>
  <c r="D31" i="5"/>
  <c r="D44" i="5"/>
  <c r="D45" i="5"/>
  <c r="C26" i="5"/>
  <c r="D24" i="5"/>
  <c r="D46" i="5"/>
  <c r="D27" i="5"/>
  <c r="D32" i="5"/>
  <c r="D33" i="5"/>
  <c r="D50" i="5"/>
  <c r="C23" i="5"/>
  <c r="D42" i="5"/>
  <c r="C33" i="5"/>
  <c r="D22" i="5"/>
  <c r="D53" i="5"/>
  <c r="D47" i="5"/>
  <c r="D56" i="5"/>
  <c r="D26" i="5"/>
  <c r="C41" i="5"/>
  <c r="C42" i="5"/>
  <c r="C50" i="5"/>
  <c r="D29" i="5"/>
  <c r="D39" i="5"/>
  <c r="C47" i="5"/>
  <c r="D28" i="5"/>
  <c r="AL56" i="5" l="1"/>
  <c r="H56" i="5"/>
  <c r="Z56" i="5"/>
  <c r="N56" i="5"/>
  <c r="AF56" i="5"/>
  <c r="P3" i="3"/>
  <c r="P31" i="3"/>
  <c r="P38" i="3"/>
  <c r="P10" i="3"/>
  <c r="P24" i="3"/>
  <c r="P17" i="3"/>
  <c r="E42" i="5"/>
  <c r="E40" i="5"/>
  <c r="E38" i="5"/>
  <c r="E36" i="5"/>
  <c r="E35" i="5"/>
  <c r="E22" i="5"/>
  <c r="AX22" i="5" s="1"/>
  <c r="E21" i="5"/>
  <c r="AX21" i="5" s="1"/>
  <c r="E7" i="5"/>
  <c r="AX7" i="5" s="1"/>
  <c r="E13" i="5"/>
  <c r="AX13" i="5" s="1"/>
  <c r="E10" i="5"/>
  <c r="AW10" i="5" s="1"/>
  <c r="E55" i="5"/>
  <c r="E54" i="5"/>
  <c r="E52" i="5"/>
  <c r="E50" i="5"/>
  <c r="E46" i="5"/>
  <c r="E44" i="5"/>
  <c r="E32" i="5"/>
  <c r="E30" i="5"/>
  <c r="E29" i="5"/>
  <c r="E26" i="5"/>
  <c r="E6" i="5"/>
  <c r="AW6" i="5" s="1"/>
  <c r="E20" i="5"/>
  <c r="AW20" i="5" s="1"/>
  <c r="E19" i="5"/>
  <c r="AX19" i="5" s="1"/>
  <c r="E16" i="5"/>
  <c r="AW16" i="5" s="1"/>
  <c r="E12" i="5"/>
  <c r="AW12" i="5" s="1"/>
  <c r="E56" i="5"/>
  <c r="E48" i="5"/>
  <c r="E45" i="5"/>
  <c r="E43" i="5"/>
  <c r="E41" i="5"/>
  <c r="E37" i="5"/>
  <c r="E34" i="5"/>
  <c r="E31" i="5"/>
  <c r="E27" i="5"/>
  <c r="E25" i="5"/>
  <c r="AX25" i="5" s="1"/>
  <c r="E23" i="5"/>
  <c r="AX23" i="5" s="1"/>
  <c r="E8" i="5"/>
  <c r="AW8" i="5" s="1"/>
  <c r="E18" i="5"/>
  <c r="AW18" i="5" s="1"/>
  <c r="E15" i="5"/>
  <c r="AW15" i="5" s="1"/>
  <c r="E53" i="5"/>
  <c r="E51" i="5"/>
  <c r="E49" i="5"/>
  <c r="E47" i="5"/>
  <c r="E39" i="5"/>
  <c r="E33" i="5"/>
  <c r="E28" i="5"/>
  <c r="E24" i="5"/>
  <c r="AX24" i="5" s="1"/>
  <c r="E5" i="5"/>
  <c r="AW5" i="5" s="1"/>
  <c r="E17" i="5"/>
  <c r="AW17" i="5" s="1"/>
  <c r="E14" i="5"/>
  <c r="AW14" i="5" s="1"/>
  <c r="E11" i="5"/>
  <c r="AX11" i="5" s="1"/>
  <c r="E9" i="5"/>
  <c r="AW9" i="5" s="1"/>
  <c r="AX14" i="5" l="1"/>
  <c r="AZ14" i="5" s="1"/>
  <c r="AX12" i="5"/>
  <c r="AZ12" i="5" s="1"/>
  <c r="AX20" i="5"/>
  <c r="AZ20" i="5" s="1"/>
  <c r="AX6" i="5"/>
  <c r="AZ6" i="5" s="1"/>
  <c r="AW11" i="5"/>
  <c r="AZ11" i="5" s="1"/>
  <c r="AX8" i="5"/>
  <c r="AZ8" i="5" s="1"/>
  <c r="AX10" i="5"/>
  <c r="AZ10" i="5" s="1"/>
  <c r="AX17" i="5"/>
  <c r="AZ17" i="5" s="1"/>
  <c r="AX5" i="5"/>
  <c r="AZ5" i="5" s="1"/>
  <c r="AW25" i="5"/>
  <c r="AZ25" i="5" s="1"/>
  <c r="AW7" i="5"/>
  <c r="AZ7" i="5" s="1"/>
  <c r="AW21" i="5"/>
  <c r="AZ21" i="5" s="1"/>
  <c r="AW24" i="5"/>
  <c r="AZ24" i="5" s="1"/>
  <c r="AW19" i="5"/>
  <c r="AZ19" i="5" s="1"/>
  <c r="AW22" i="5"/>
  <c r="AZ22" i="5" s="1"/>
  <c r="AX18" i="5"/>
  <c r="AZ18" i="5" s="1"/>
  <c r="AX15" i="5"/>
  <c r="AZ15" i="5" s="1"/>
  <c r="AX9" i="5"/>
  <c r="AZ9" i="5" s="1"/>
  <c r="AW23" i="5"/>
  <c r="AZ23" i="5" s="1"/>
  <c r="AW13" i="5"/>
  <c r="AZ13" i="5" s="1"/>
  <c r="AX16" i="5"/>
  <c r="AZ16" i="5" s="1"/>
  <c r="U84" i="6"/>
  <c r="U60" i="6"/>
  <c r="U69" i="6"/>
  <c r="U56" i="6"/>
  <c r="U71" i="6"/>
  <c r="U75" i="6"/>
  <c r="U77" i="6"/>
  <c r="U90" i="6"/>
  <c r="U88" i="6"/>
  <c r="U34" i="6"/>
  <c r="U58" i="6"/>
  <c r="U62" i="6"/>
  <c r="U49" i="6"/>
  <c r="U43" i="6"/>
  <c r="U73" i="6"/>
  <c r="U51" i="6"/>
  <c r="U64" i="6"/>
  <c r="U47" i="6"/>
  <c r="U99" i="6"/>
  <c r="U21" i="6"/>
  <c r="U23" i="6"/>
  <c r="U19" i="6"/>
  <c r="U32" i="6"/>
  <c r="U45" i="6"/>
  <c r="U30" i="6"/>
  <c r="U25" i="6"/>
  <c r="U17" i="6"/>
  <c r="U103" i="6"/>
  <c r="U101" i="6"/>
  <c r="U97" i="6"/>
  <c r="U82" i="6"/>
  <c r="U38" i="6"/>
  <c r="U95" i="6"/>
  <c r="U36" i="6"/>
  <c r="U86" i="6"/>
  <c r="BB4" i="5" l="1"/>
  <c r="U8" i="6"/>
  <c r="U4" i="6"/>
  <c r="U10" i="6"/>
  <c r="U6" i="6"/>
  <c r="U28" i="6"/>
  <c r="D16" i="6" s="1"/>
  <c r="E16" i="6" s="1"/>
  <c r="U15" i="6"/>
  <c r="D15" i="6" s="1"/>
  <c r="E15" i="6" s="1"/>
  <c r="U54" i="6"/>
  <c r="D18" i="6" s="1"/>
  <c r="E18" i="6" s="1"/>
  <c r="U80" i="6"/>
  <c r="D20" i="6" s="1"/>
  <c r="E20" i="6" s="1"/>
  <c r="U67" i="6"/>
  <c r="D19" i="6" s="1"/>
  <c r="U93" i="6"/>
  <c r="D21" i="6" s="1"/>
  <c r="E21" i="6" s="1"/>
  <c r="U12" i="6"/>
  <c r="U41" i="6"/>
  <c r="E19" i="6" l="1"/>
  <c r="D17" i="6"/>
  <c r="E17" i="6" s="1"/>
  <c r="U2" i="6"/>
  <c r="C3" i="6" s="1"/>
  <c r="C5" i="6" s="1"/>
  <c r="C2" i="7"/>
  <c r="C8" i="7"/>
  <c r="C53" i="7"/>
  <c r="C25" i="7"/>
  <c r="C44" i="7"/>
  <c r="C3" i="7"/>
  <c r="C40" i="7"/>
  <c r="C34" i="7"/>
  <c r="C45" i="7"/>
  <c r="C30" i="7"/>
  <c r="C16" i="7"/>
  <c r="C11" i="7"/>
  <c r="C43" i="7"/>
  <c r="C17" i="7"/>
  <c r="C14" i="7"/>
  <c r="C51" i="7"/>
  <c r="C38" i="7"/>
  <c r="C49" i="7"/>
  <c r="C23" i="7"/>
  <c r="C19" i="7"/>
  <c r="C50" i="7"/>
  <c r="C9" i="7"/>
  <c r="C47" i="7"/>
  <c r="C22" i="7"/>
  <c r="C31" i="7"/>
  <c r="C27" i="7"/>
  <c r="C48" i="7"/>
  <c r="C26" i="7"/>
  <c r="C37" i="7"/>
  <c r="C7" i="7"/>
  <c r="C33" i="7"/>
  <c r="C54" i="7"/>
  <c r="C12" i="7"/>
  <c r="C4" i="7"/>
  <c r="C5" i="7"/>
  <c r="C21" i="7"/>
  <c r="C56" i="7"/>
  <c r="C39" i="7"/>
  <c r="C29" i="7"/>
  <c r="C20" i="7"/>
  <c r="C42" i="7"/>
  <c r="C41" i="7"/>
  <c r="C18" i="7"/>
  <c r="C6" i="7"/>
  <c r="C32" i="7"/>
  <c r="C15" i="7"/>
  <c r="C28" i="7"/>
  <c r="C52" i="7"/>
  <c r="C55" i="7"/>
  <c r="C36" i="7"/>
  <c r="C10" i="7"/>
  <c r="B51" i="7" l="1"/>
  <c r="B38" i="7"/>
  <c r="B25" i="7"/>
  <c r="B39" i="7"/>
  <c r="B19" i="7"/>
  <c r="B17" i="7"/>
  <c r="B7" i="7"/>
  <c r="B50" i="7"/>
  <c r="B47" i="7"/>
  <c r="B29" i="7"/>
  <c r="B30" i="7"/>
  <c r="B6" i="7"/>
  <c r="B52" i="7"/>
  <c r="B49" i="7"/>
  <c r="B36" i="7"/>
  <c r="B18" i="7"/>
  <c r="B37" i="7"/>
  <c r="B15" i="7"/>
  <c r="B5" i="7"/>
  <c r="B4" i="7"/>
  <c r="B48" i="7"/>
  <c r="B40" i="7"/>
  <c r="B27" i="7"/>
  <c r="B14" i="7"/>
  <c r="B28" i="7"/>
  <c r="B26" i="7"/>
  <c r="B3" i="7"/>
  <c r="B16" i="7"/>
  <c r="B41" i="7"/>
  <c r="B8" i="7"/>
  <c r="B56" i="7"/>
  <c r="B32" i="7"/>
  <c r="B45" i="7"/>
  <c r="B43" i="7"/>
  <c r="B9" i="7"/>
  <c r="B44" i="7"/>
  <c r="B55" i="7"/>
  <c r="B33" i="7"/>
  <c r="B22" i="7"/>
  <c r="B11" i="7"/>
  <c r="B53" i="7"/>
  <c r="B21" i="7"/>
  <c r="B42" i="7"/>
  <c r="B31" i="7"/>
  <c r="B12" i="7"/>
  <c r="B23" i="7"/>
  <c r="B54" i="7"/>
  <c r="B34" i="7"/>
  <c r="B20" i="7"/>
  <c r="D2" i="7"/>
  <c r="B10" i="7"/>
  <c r="D7" i="7"/>
  <c r="E2" i="7" l="1"/>
  <c r="D3" i="7"/>
  <c r="D4" i="7"/>
  <c r="E10" i="7"/>
  <c r="D12" i="7"/>
  <c r="E8" i="7"/>
  <c r="D9" i="7"/>
  <c r="D10" i="7"/>
  <c r="E5" i="7"/>
  <c r="D11" i="7"/>
  <c r="D6" i="7"/>
  <c r="D8" i="7"/>
  <c r="D5" i="7"/>
  <c r="E6" i="7"/>
  <c r="F2" i="7" l="1"/>
  <c r="F5" i="7"/>
  <c r="F4" i="7"/>
  <c r="E9" i="7"/>
  <c r="F11" i="7"/>
  <c r="F3" i="7"/>
  <c r="E4" i="7"/>
  <c r="F7" i="7"/>
  <c r="E11" i="7"/>
  <c r="F9" i="7"/>
  <c r="F8" i="7"/>
  <c r="E3" i="7"/>
  <c r="F10" i="7"/>
  <c r="E7" i="7"/>
  <c r="F6" i="7"/>
  <c r="F12" i="7"/>
  <c r="E12" i="7"/>
  <c r="G2" i="7" l="1"/>
  <c r="G7" i="7"/>
  <c r="H2" i="7" l="1"/>
  <c r="H10" i="7"/>
  <c r="G11" i="7"/>
  <c r="G9" i="7"/>
  <c r="G8" i="7"/>
  <c r="H12" i="7"/>
  <c r="H8" i="7"/>
  <c r="G4" i="7"/>
  <c r="H3" i="7"/>
  <c r="H6" i="7"/>
  <c r="H7" i="7"/>
  <c r="G6" i="7"/>
  <c r="H11" i="7"/>
  <c r="G12" i="7"/>
  <c r="G3" i="7"/>
  <c r="G5" i="7"/>
  <c r="H5" i="7"/>
  <c r="G10" i="7"/>
  <c r="H9" i="7"/>
  <c r="H4" i="7"/>
  <c r="I2" i="7" l="1"/>
  <c r="I5" i="7"/>
  <c r="D13" i="7" l="1"/>
  <c r="I12" i="7"/>
  <c r="D16" i="7"/>
  <c r="D23" i="7"/>
  <c r="D14" i="7"/>
  <c r="D18" i="7"/>
  <c r="I10" i="7"/>
  <c r="I9" i="7"/>
  <c r="D15" i="7"/>
  <c r="D21" i="7"/>
  <c r="I11" i="7"/>
  <c r="I6" i="7"/>
  <c r="D19" i="7"/>
  <c r="D20" i="7"/>
  <c r="D22" i="7"/>
  <c r="I7" i="7"/>
  <c r="D17" i="7"/>
  <c r="I3" i="7"/>
  <c r="I4" i="7"/>
  <c r="I8" i="7"/>
  <c r="E13" i="7" l="1"/>
  <c r="E15" i="7"/>
  <c r="F13" i="7" l="1"/>
  <c r="F17" i="7"/>
  <c r="E23" i="7"/>
  <c r="F18" i="7"/>
  <c r="E22" i="7"/>
  <c r="F22" i="7"/>
  <c r="E16" i="7"/>
  <c r="E21" i="7"/>
  <c r="F23" i="7"/>
  <c r="F14" i="7"/>
  <c r="E18" i="7"/>
  <c r="E20" i="7"/>
  <c r="E14" i="7"/>
  <c r="F19" i="7"/>
  <c r="F20" i="7"/>
  <c r="E17" i="7"/>
  <c r="E19" i="7"/>
  <c r="F16" i="7"/>
  <c r="F21" i="7"/>
  <c r="F15" i="7"/>
  <c r="G13" i="7" l="1"/>
  <c r="G20" i="7"/>
  <c r="H13" i="7" l="1"/>
  <c r="G18" i="7"/>
  <c r="G16" i="7"/>
  <c r="G14" i="7"/>
  <c r="H22" i="7"/>
  <c r="H21" i="7"/>
  <c r="G17" i="7"/>
  <c r="H16" i="7"/>
  <c r="G22" i="7"/>
  <c r="H20" i="7"/>
  <c r="H14" i="7"/>
  <c r="G23" i="7"/>
  <c r="H15" i="7"/>
  <c r="G15" i="7"/>
  <c r="H17" i="7"/>
  <c r="H19" i="7"/>
  <c r="G19" i="7"/>
  <c r="H18" i="7"/>
  <c r="G21" i="7"/>
  <c r="H23" i="7"/>
  <c r="I13" i="7" l="1"/>
  <c r="I22" i="7"/>
  <c r="I17" i="7"/>
  <c r="I23" i="7"/>
  <c r="I19" i="7"/>
  <c r="I21" i="7"/>
  <c r="I14" i="7"/>
  <c r="I16" i="7"/>
  <c r="I18" i="7"/>
  <c r="I15" i="7"/>
  <c r="I20" i="7"/>
  <c r="D24" i="7" l="1"/>
  <c r="D31" i="7"/>
  <c r="D32" i="7"/>
  <c r="D29" i="7"/>
  <c r="D27" i="7"/>
  <c r="D30" i="7"/>
  <c r="D33" i="7"/>
  <c r="D28" i="7"/>
  <c r="D34" i="7"/>
  <c r="D25" i="7"/>
  <c r="D26" i="7"/>
  <c r="E24" i="7" l="1"/>
  <c r="E26" i="7"/>
  <c r="E33" i="7"/>
  <c r="E32" i="7"/>
  <c r="E27" i="7"/>
  <c r="E25" i="7"/>
  <c r="E28" i="7"/>
  <c r="E30" i="7"/>
  <c r="E29" i="7"/>
  <c r="E34" i="7"/>
  <c r="E31" i="7"/>
  <c r="F24" i="7" l="1"/>
  <c r="F34" i="7"/>
  <c r="F31" i="7"/>
  <c r="F25" i="7"/>
  <c r="F30" i="7"/>
  <c r="F27" i="7"/>
  <c r="F29" i="7"/>
  <c r="F28" i="7"/>
  <c r="F32" i="7"/>
  <c r="F33" i="7"/>
  <c r="F26" i="7"/>
  <c r="G24" i="7" l="1"/>
  <c r="G33" i="7"/>
  <c r="G25" i="7"/>
  <c r="G28" i="7"/>
  <c r="G27" i="7"/>
  <c r="G29" i="7"/>
  <c r="G30" i="7"/>
  <c r="G32" i="7"/>
  <c r="G34" i="7"/>
  <c r="G26" i="7"/>
  <c r="G31" i="7"/>
  <c r="H24" i="7" l="1"/>
  <c r="H34" i="7"/>
  <c r="H26" i="7"/>
  <c r="H25" i="7"/>
  <c r="H28" i="7"/>
  <c r="H27" i="7"/>
  <c r="H33" i="7"/>
  <c r="H31" i="7"/>
  <c r="H30" i="7"/>
  <c r="H29" i="7"/>
  <c r="H32" i="7"/>
  <c r="I24" i="7" l="1"/>
  <c r="I25" i="7"/>
  <c r="I32" i="7"/>
  <c r="I28" i="7"/>
  <c r="I31" i="7"/>
  <c r="I34" i="7"/>
  <c r="I26" i="7"/>
  <c r="I33" i="7"/>
  <c r="I30" i="7"/>
  <c r="I29" i="7"/>
  <c r="I27" i="7"/>
  <c r="D35" i="7" l="1"/>
  <c r="D42" i="7"/>
  <c r="D44" i="7"/>
  <c r="D36" i="7"/>
  <c r="D41" i="7"/>
  <c r="D40" i="7"/>
  <c r="D39" i="7"/>
  <c r="D45" i="7"/>
  <c r="D38" i="7"/>
  <c r="D37" i="7"/>
  <c r="D43" i="7"/>
  <c r="E35" i="7" l="1"/>
  <c r="E44" i="7"/>
  <c r="E43" i="7"/>
  <c r="E39" i="7"/>
  <c r="E45" i="7"/>
  <c r="E42" i="7"/>
  <c r="E38" i="7"/>
  <c r="E40" i="7"/>
  <c r="E37" i="7"/>
  <c r="E41" i="7"/>
  <c r="E36" i="7"/>
  <c r="F35" i="7" l="1"/>
  <c r="F41" i="7"/>
  <c r="F42" i="7"/>
  <c r="F38" i="7"/>
  <c r="F44" i="7"/>
  <c r="F37" i="7"/>
  <c r="F40" i="7"/>
  <c r="F45" i="7"/>
  <c r="F36" i="7"/>
  <c r="F39" i="7"/>
  <c r="F43" i="7"/>
  <c r="G35" i="7" l="1"/>
  <c r="G39" i="7"/>
  <c r="G44" i="7"/>
  <c r="G38" i="7"/>
  <c r="G45" i="7"/>
  <c r="G36" i="7"/>
  <c r="G42" i="7"/>
  <c r="G40" i="7"/>
  <c r="G41" i="7"/>
  <c r="G37" i="7"/>
  <c r="G43" i="7"/>
  <c r="H35" i="7" l="1"/>
  <c r="H37" i="7"/>
  <c r="H38" i="7"/>
  <c r="H42" i="7"/>
  <c r="H36" i="7"/>
  <c r="H43" i="7"/>
  <c r="H40" i="7"/>
  <c r="H45" i="7"/>
  <c r="H39" i="7"/>
  <c r="H41" i="7"/>
  <c r="H44" i="7"/>
  <c r="I35" i="7" l="1"/>
  <c r="I39" i="7"/>
  <c r="I43" i="7"/>
  <c r="I42" i="7"/>
  <c r="I45" i="7"/>
  <c r="I38" i="7"/>
  <c r="I44" i="7"/>
  <c r="I41" i="7"/>
  <c r="I40" i="7"/>
  <c r="I36" i="7"/>
  <c r="I37" i="7"/>
  <c r="D46" i="7" l="1"/>
  <c r="D49" i="7"/>
  <c r="D52" i="7"/>
  <c r="D56" i="7"/>
  <c r="D50" i="7"/>
  <c r="D54" i="7"/>
  <c r="D55" i="7"/>
  <c r="D53" i="7"/>
  <c r="D47" i="7"/>
  <c r="D48" i="7"/>
  <c r="D51" i="7"/>
  <c r="E46" i="7" l="1"/>
  <c r="E49" i="7"/>
  <c r="E54" i="7"/>
  <c r="E53" i="7"/>
  <c r="E47" i="7"/>
  <c r="E56" i="7"/>
  <c r="E50" i="7"/>
  <c r="E48" i="7"/>
  <c r="E55" i="7"/>
  <c r="E51" i="7"/>
  <c r="E52" i="7"/>
  <c r="F46" i="7" l="1"/>
  <c r="F55" i="7"/>
  <c r="F54" i="7"/>
  <c r="F48" i="7"/>
  <c r="F47" i="7"/>
  <c r="F53" i="7"/>
  <c r="F50" i="7"/>
  <c r="F56" i="7"/>
  <c r="F52" i="7"/>
  <c r="F51" i="7"/>
  <c r="F49" i="7"/>
  <c r="G46" i="7" l="1"/>
  <c r="G49" i="7"/>
  <c r="G53" i="7"/>
  <c r="G54" i="7"/>
  <c r="G50" i="7"/>
  <c r="G52" i="7"/>
  <c r="G55" i="7"/>
  <c r="G47" i="7"/>
  <c r="G48" i="7"/>
  <c r="G51" i="7"/>
  <c r="G56" i="7"/>
  <c r="H46" i="7" l="1"/>
  <c r="H52" i="7"/>
  <c r="H50" i="7"/>
  <c r="H51" i="7"/>
  <c r="H53" i="7"/>
  <c r="H48" i="7"/>
  <c r="H49" i="7"/>
  <c r="H55" i="7"/>
  <c r="H56" i="7"/>
  <c r="H54" i="7"/>
  <c r="H47" i="7"/>
  <c r="I46" i="7" l="1"/>
  <c r="I47" i="7"/>
  <c r="I48" i="7"/>
  <c r="I52" i="7"/>
  <c r="I54" i="7"/>
  <c r="I55" i="7"/>
  <c r="I51" i="7"/>
  <c r="I53" i="7"/>
  <c r="I49" i="7"/>
  <c r="I56" i="7"/>
  <c r="I50" i="7"/>
</calcChain>
</file>

<file path=xl/sharedStrings.xml><?xml version="1.0" encoding="utf-8"?>
<sst xmlns="http://schemas.openxmlformats.org/spreadsheetml/2006/main" count="41005" uniqueCount="289">
  <si>
    <t>Total</t>
  </si>
  <si>
    <t>Roles</t>
  </si>
  <si>
    <t>Name</t>
  </si>
  <si>
    <t>Clocked</t>
  </si>
  <si>
    <t>Months</t>
  </si>
  <si>
    <t>Days</t>
  </si>
  <si>
    <t>Start</t>
  </si>
  <si>
    <t>End</t>
  </si>
  <si>
    <t>Weekday</t>
  </si>
  <si>
    <t>StartRow</t>
  </si>
  <si>
    <t>EndRow</t>
  </si>
  <si>
    <t>January</t>
  </si>
  <si>
    <t>February</t>
  </si>
  <si>
    <t>March</t>
  </si>
  <si>
    <t>April</t>
  </si>
  <si>
    <t>May</t>
  </si>
  <si>
    <t>June</t>
  </si>
  <si>
    <t>July</t>
  </si>
  <si>
    <t>August</t>
  </si>
  <si>
    <t>September</t>
  </si>
  <si>
    <t>October</t>
  </si>
  <si>
    <t>November</t>
  </si>
  <si>
    <t>December</t>
  </si>
  <si>
    <t>MFD</t>
  </si>
  <si>
    <t>DFD</t>
  </si>
  <si>
    <t>MCC</t>
  </si>
  <si>
    <t>DCC</t>
  </si>
  <si>
    <t>Description</t>
  </si>
  <si>
    <t>EVR</t>
  </si>
  <si>
    <t>Everson</t>
  </si>
  <si>
    <t>ADM</t>
  </si>
  <si>
    <t>CLS</t>
  </si>
  <si>
    <t>Class / Training</t>
  </si>
  <si>
    <t>REM</t>
  </si>
  <si>
    <t>Remote Site</t>
  </si>
  <si>
    <t>MMC</t>
  </si>
  <si>
    <t>Mobile Med Clinic</t>
  </si>
  <si>
    <t>SUP</t>
  </si>
  <si>
    <t>Supervisor</t>
  </si>
  <si>
    <t>PTO</t>
  </si>
  <si>
    <t>OUT</t>
  </si>
  <si>
    <t>HOL</t>
  </si>
  <si>
    <t>FML</t>
  </si>
  <si>
    <t>UPT</t>
  </si>
  <si>
    <t>Paid Time Off</t>
  </si>
  <si>
    <t>Medical Front Desk</t>
  </si>
  <si>
    <t>Dental Front Desk</t>
  </si>
  <si>
    <t>Medical Call Center</t>
  </si>
  <si>
    <t>Dental Call Center</t>
  </si>
  <si>
    <t>Everson Site</t>
  </si>
  <si>
    <t>Administration</t>
  </si>
  <si>
    <t>Call Out</t>
  </si>
  <si>
    <t>Holiday</t>
  </si>
  <si>
    <t>Family Medical Leave</t>
  </si>
  <si>
    <t>Unpaid Time</t>
  </si>
  <si>
    <t>New Years</t>
  </si>
  <si>
    <t>MLK Day</t>
  </si>
  <si>
    <t>Memorial Day</t>
  </si>
  <si>
    <t>Independence Day</t>
  </si>
  <si>
    <t>Labor Day</t>
  </si>
  <si>
    <t>Thanksgiving Pre</t>
  </si>
  <si>
    <t>Thanksgiving</t>
  </si>
  <si>
    <t>Thanksgiving Post</t>
  </si>
  <si>
    <t>Christmas Pre</t>
  </si>
  <si>
    <t>Christmas</t>
  </si>
  <si>
    <t>Christmas Post</t>
  </si>
  <si>
    <t>Date</t>
  </si>
  <si>
    <t>Day</t>
  </si>
  <si>
    <t>FTE</t>
  </si>
  <si>
    <t>Departments</t>
  </si>
  <si>
    <t>Number</t>
  </si>
  <si>
    <t>Training</t>
  </si>
  <si>
    <t>Mobile</t>
  </si>
  <si>
    <t>Unpaid</t>
  </si>
  <si>
    <t>Medical</t>
  </si>
  <si>
    <t>Dental</t>
  </si>
  <si>
    <t>Create Schedule</t>
  </si>
  <si>
    <t>Employees</t>
  </si>
  <si>
    <t>Month</t>
  </si>
  <si>
    <t>Year</t>
  </si>
  <si>
    <t>Holidays 2020</t>
  </si>
  <si>
    <t>Weekday FTE</t>
  </si>
  <si>
    <t>Med Prov</t>
  </si>
  <si>
    <t>Den Prov</t>
  </si>
  <si>
    <t>Med Call</t>
  </si>
  <si>
    <t>Den Call</t>
  </si>
  <si>
    <t>Monday</t>
  </si>
  <si>
    <t>Tuesday</t>
  </si>
  <si>
    <t>Wednesday</t>
  </si>
  <si>
    <t>Sunday</t>
  </si>
  <si>
    <t>Thursday</t>
  </si>
  <si>
    <t>Friday</t>
  </si>
  <si>
    <t>Saturday</t>
  </si>
  <si>
    <t>Providers and Calls by Month</t>
  </si>
  <si>
    <t>M Prov</t>
  </si>
  <si>
    <t>D Prov</t>
  </si>
  <si>
    <t>M Call</t>
  </si>
  <si>
    <t>D Sat</t>
  </si>
  <si>
    <t>M Sat</t>
  </si>
  <si>
    <t>M Sat Call</t>
  </si>
  <si>
    <t>D Sat Call</t>
  </si>
  <si>
    <t>D Call</t>
  </si>
  <si>
    <t>M Calls</t>
  </si>
  <si>
    <t>D Calls</t>
  </si>
  <si>
    <t>Weekday Adjustment</t>
  </si>
  <si>
    <t>Base FTE</t>
  </si>
  <si>
    <t>Separation</t>
  </si>
  <si>
    <t>Spanish</t>
  </si>
  <si>
    <t>Last Name</t>
  </si>
  <si>
    <t>First Name</t>
  </si>
  <si>
    <t>Assignment</t>
  </si>
  <si>
    <t>Full Name</t>
  </si>
  <si>
    <t>Schedule Rows</t>
  </si>
  <si>
    <t>Row</t>
  </si>
  <si>
    <t>Weekdays</t>
  </si>
  <si>
    <t>Start Adj</t>
  </si>
  <si>
    <t>End Adj</t>
  </si>
  <si>
    <t>M FD #</t>
  </si>
  <si>
    <t>D FD #</t>
  </si>
  <si>
    <t>M CC #</t>
  </si>
  <si>
    <t>D CC #</t>
  </si>
  <si>
    <t>OUT #</t>
  </si>
  <si>
    <t>Needed</t>
  </si>
  <si>
    <t>Boychuk</t>
  </si>
  <si>
    <t>Sheena</t>
  </si>
  <si>
    <t>Last</t>
  </si>
  <si>
    <t>First</t>
  </si>
  <si>
    <t>M Override</t>
  </si>
  <si>
    <t>Shift 1</t>
  </si>
  <si>
    <t>Shift 2</t>
  </si>
  <si>
    <t>Shift 3</t>
  </si>
  <si>
    <t>Shift 4</t>
  </si>
  <si>
    <t>Shift 5</t>
  </si>
  <si>
    <t>Balance</t>
  </si>
  <si>
    <t>Lunch</t>
  </si>
  <si>
    <t>S Total</t>
  </si>
  <si>
    <t>8-17</t>
  </si>
  <si>
    <t>PTO Hours</t>
  </si>
  <si>
    <t>1</t>
  </si>
  <si>
    <t>2</t>
  </si>
  <si>
    <t>3</t>
  </si>
  <si>
    <t>4</t>
  </si>
  <si>
    <t>5</t>
  </si>
  <si>
    <t>6</t>
  </si>
  <si>
    <t>7</t>
  </si>
  <si>
    <t>8</t>
  </si>
  <si>
    <t>9</t>
  </si>
  <si>
    <t>10</t>
  </si>
  <si>
    <t>11</t>
  </si>
  <si>
    <t>12</t>
  </si>
  <si>
    <t>12-21</t>
  </si>
  <si>
    <t>17-21</t>
  </si>
  <si>
    <t>Bomark</t>
  </si>
  <si>
    <t>Shenna</t>
  </si>
  <si>
    <t>Dalia</t>
  </si>
  <si>
    <t>Martinez</t>
  </si>
  <si>
    <t>Sep</t>
  </si>
  <si>
    <t>Dept</t>
  </si>
  <si>
    <t>Span</t>
  </si>
  <si>
    <t>Num</t>
  </si>
  <si>
    <t>Fox</t>
  </si>
  <si>
    <t>Tylean</t>
  </si>
  <si>
    <t>Rivas</t>
  </si>
  <si>
    <t>Rosa</t>
  </si>
  <si>
    <t>De Leon Mendoza</t>
  </si>
  <si>
    <t>Frankie</t>
  </si>
  <si>
    <t>Kaur</t>
  </si>
  <si>
    <t>Shub</t>
  </si>
  <si>
    <t>Llamas</t>
  </si>
  <si>
    <t>Silvia</t>
  </si>
  <si>
    <t>Martinez Torres</t>
  </si>
  <si>
    <t>Lourdes</t>
  </si>
  <si>
    <t>Valdovino</t>
  </si>
  <si>
    <t>Rosalina</t>
  </si>
  <si>
    <t>Macias</t>
  </si>
  <si>
    <t>Jennifer</t>
  </si>
  <si>
    <t>Serna</t>
  </si>
  <si>
    <t>Mahali</t>
  </si>
  <si>
    <t>Becerra Gullien</t>
  </si>
  <si>
    <t>Carlos</t>
  </si>
  <si>
    <t>7.5-16.5</t>
  </si>
  <si>
    <t>Yes</t>
  </si>
  <si>
    <t>No</t>
  </si>
  <si>
    <t>S</t>
  </si>
  <si>
    <t>Employee</t>
  </si>
  <si>
    <t>G</t>
  </si>
  <si>
    <t>K</t>
  </si>
  <si>
    <t>O</t>
  </si>
  <si>
    <t>W</t>
  </si>
  <si>
    <t>AA</t>
  </si>
  <si>
    <t>AE</t>
  </si>
  <si>
    <t>AI</t>
  </si>
  <si>
    <t>AM</t>
  </si>
  <si>
    <t>AQ</t>
  </si>
  <si>
    <t>AU</t>
  </si>
  <si>
    <t>AY</t>
  </si>
  <si>
    <t>BC</t>
  </si>
  <si>
    <t>BG</t>
  </si>
  <si>
    <t>BK</t>
  </si>
  <si>
    <t>BO</t>
  </si>
  <si>
    <t>BS</t>
  </si>
  <si>
    <t>BW</t>
  </si>
  <si>
    <t>CA</t>
  </si>
  <si>
    <t>CE</t>
  </si>
  <si>
    <t>CI</t>
  </si>
  <si>
    <t>CM</t>
  </si>
  <si>
    <t>CQ</t>
  </si>
  <si>
    <t>CU</t>
  </si>
  <si>
    <t>CY</t>
  </si>
  <si>
    <t>DC</t>
  </si>
  <si>
    <t>DG</t>
  </si>
  <si>
    <t>DK</t>
  </si>
  <si>
    <t>DO</t>
  </si>
  <si>
    <t>DS</t>
  </si>
  <si>
    <t>Date Start</t>
  </si>
  <si>
    <t>Dates</t>
  </si>
  <si>
    <t>Row Start</t>
  </si>
  <si>
    <t>Date End</t>
  </si>
  <si>
    <t>Row End</t>
  </si>
  <si>
    <t>Clear Schedule</t>
  </si>
  <si>
    <t>Override Entries</t>
  </si>
  <si>
    <t>Override PTO as well</t>
  </si>
  <si>
    <t>Mobile Medical Clinic</t>
  </si>
  <si>
    <t>Unpaid Time Off</t>
  </si>
  <si>
    <t>Admin Shift</t>
  </si>
  <si>
    <t>Remote Site / Traveling</t>
  </si>
  <si>
    <t>Holiday Time</t>
  </si>
  <si>
    <t>8.5-17.5</t>
  </si>
  <si>
    <t>17.5-20.5</t>
  </si>
  <si>
    <t>8-12</t>
  </si>
  <si>
    <t>12-17</t>
  </si>
  <si>
    <t>Hours</t>
  </si>
  <si>
    <t>Scheduled</t>
  </si>
  <si>
    <t>Fully Scheduled</t>
  </si>
  <si>
    <t>Include Separated</t>
  </si>
  <si>
    <t>Month FTE</t>
  </si>
  <si>
    <t>FTE Total</t>
  </si>
  <si>
    <t>Workdays</t>
  </si>
  <si>
    <t>ADJ</t>
  </si>
  <si>
    <t>FTE Goal</t>
  </si>
  <si>
    <t>Goal</t>
  </si>
  <si>
    <t>Percent</t>
  </si>
  <si>
    <t>Yupari</t>
  </si>
  <si>
    <t>Fabiola</t>
  </si>
  <si>
    <t>MFD 8:00-5:00</t>
  </si>
  <si>
    <t>8-16.5</t>
  </si>
  <si>
    <t>16.5-17</t>
  </si>
  <si>
    <t>Ruviselia</t>
  </si>
  <si>
    <t>7.5-17</t>
  </si>
  <si>
    <t>8-16</t>
  </si>
  <si>
    <t>8-13</t>
  </si>
  <si>
    <t>13-17</t>
  </si>
  <si>
    <t>StaffDays</t>
  </si>
  <si>
    <t>hol month</t>
  </si>
  <si>
    <t>Cinco1</t>
  </si>
  <si>
    <t>Cinco2</t>
  </si>
  <si>
    <t>Hours Goal</t>
  </si>
  <si>
    <t>Hours Scheduled</t>
  </si>
  <si>
    <t>Percentage</t>
  </si>
  <si>
    <t>P FTE</t>
  </si>
  <si>
    <t>C FTE</t>
  </si>
  <si>
    <t>8-15.5</t>
  </si>
  <si>
    <t>15.5-17</t>
  </si>
  <si>
    <t>8-10.5</t>
  </si>
  <si>
    <t>10.5-12</t>
  </si>
  <si>
    <t>Valdez</t>
  </si>
  <si>
    <t>Oyuki</t>
  </si>
  <si>
    <t>Dunsmore</t>
  </si>
  <si>
    <t>Elissa</t>
  </si>
  <si>
    <t>13-16.5</t>
  </si>
  <si>
    <t>8-15</t>
  </si>
  <si>
    <t>15-16.25</t>
  </si>
  <si>
    <t>16.25-17</t>
  </si>
  <si>
    <t>15-17</t>
  </si>
  <si>
    <t>8.5-13</t>
  </si>
  <si>
    <t>13-17.5</t>
  </si>
  <si>
    <t>&lt;-</t>
  </si>
  <si>
    <t>7.5-8</t>
  </si>
  <si>
    <t>8-17.5</t>
  </si>
  <si>
    <t>8-14</t>
  </si>
  <si>
    <t>13-14.5</t>
  </si>
  <si>
    <t>14.5-17</t>
  </si>
  <si>
    <t>HOL 8:00-5:00</t>
  </si>
  <si>
    <t>Dominguez</t>
  </si>
  <si>
    <t>Erica</t>
  </si>
  <si>
    <t>9-17</t>
  </si>
  <si>
    <t>8-9</t>
  </si>
  <si>
    <t>8-19</t>
  </si>
  <si>
    <t>Tylean Fox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</si>
</sst>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m/d;@"/>
    <numFmt numFmtId="166" formatCode="0.0%"/>
  </numFmts>
  <fonts count="19" x14ac:knownFonts="1">
    <font>
      <sz val="11"/>
      <color theme="1"/>
      <name val="Calibri"/>
      <family val="2"/>
      <scheme val="minor"/>
    </font>
    <font>
      <b/>
      <sz val="11"/>
      <color theme="1"/>
      <name val="Calibri"/>
      <family val="2"/>
      <scheme val="minor"/>
    </font>
    <font>
      <b/>
      <sz val="12"/>
      <color theme="1"/>
      <name val="Calibri"/>
      <family val="2"/>
      <scheme val="minor"/>
    </font>
    <font>
      <b/>
      <sz val="11"/>
      <color theme="0"/>
      <name val="Calibri"/>
      <family val="2"/>
      <scheme val="minor"/>
    </font>
    <font>
      <sz val="11"/>
      <color theme="0"/>
      <name val="Calibri"/>
      <family val="2"/>
      <scheme val="minor"/>
    </font>
    <font>
      <sz val="9"/>
      <color theme="1"/>
      <name val="Calibri"/>
      <family val="2"/>
      <scheme val="minor"/>
    </font>
    <font>
      <b/>
      <sz val="11"/>
      <name val="Calibri"/>
      <family val="2"/>
      <scheme val="minor"/>
    </font>
    <font>
      <sz val="11"/>
      <name val="Calibri"/>
      <family val="2"/>
      <scheme val="minor"/>
    </font>
    <font>
      <sz val="11"/>
      <color theme="0" tint="-4.9989318521683403E-2"/>
      <name val="Calibri"/>
      <family val="2"/>
      <scheme val="minor"/>
    </font>
    <font>
      <b/>
      <sz val="14"/>
      <color theme="1"/>
      <name val="Calibri"/>
      <family val="2"/>
      <scheme val="minor"/>
    </font>
    <font>
      <b/>
      <sz val="16"/>
      <color theme="1"/>
      <name val="Calibri"/>
      <family val="2"/>
      <scheme val="minor"/>
    </font>
    <font>
      <sz val="14"/>
      <color theme="1"/>
      <name val="Calibri"/>
      <family val="2"/>
      <scheme val="minor"/>
    </font>
    <font>
      <sz val="18"/>
      <color theme="1"/>
      <name val="Calibri"/>
      <family val="2"/>
      <scheme val="minor"/>
    </font>
    <font>
      <sz val="11"/>
      <color rgb="FF000000"/>
      <name val="Calibri"/>
      <family val="2"/>
    </font>
    <font>
      <sz val="12"/>
      <color theme="1"/>
      <name val="Calibri"/>
      <family val="2"/>
      <scheme val="minor"/>
    </font>
    <font>
      <b/>
      <sz val="18"/>
      <color theme="1"/>
      <name val="Calibri"/>
      <family val="2"/>
      <scheme val="minor"/>
    </font>
    <font>
      <sz val="11"/>
      <color theme="8" tint="-0.499984740745262"/>
      <name val="Calibri"/>
      <family val="2"/>
      <scheme val="minor"/>
    </font>
    <font>
      <b/>
      <sz val="11"/>
      <color theme="8" tint="-0.499984740745262"/>
      <name val="Calibri"/>
      <family val="2"/>
      <scheme val="minor"/>
    </font>
    <font>
      <sz val="11"/>
      <color theme="0" tint="-0.249977111117893"/>
      <name val="Calibri"/>
      <family val="2"/>
      <scheme val="minor"/>
    </font>
  </fonts>
  <fills count="14">
    <fill>
      <patternFill patternType="none"/>
    </fill>
    <fill>
      <patternFill patternType="gray125"/>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bgColor indexed="64"/>
      </patternFill>
    </fill>
    <fill>
      <patternFill patternType="solid">
        <fgColor theme="1"/>
        <bgColor indexed="64"/>
      </patternFill>
    </fill>
    <fill>
      <patternFill patternType="solid">
        <fgColor theme="5" tint="0.79998168889431442"/>
        <bgColor indexed="64"/>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4" tint="-0.249977111117893"/>
        <bgColor indexed="64"/>
      </patternFill>
    </fill>
  </fills>
  <borders count="49">
    <border>
      <left/>
      <right/>
      <top/>
      <bottom/>
      <diagonal/>
    </border>
    <border>
      <left style="thin">
        <color theme="4" tint="0.39997558519241921"/>
      </left>
      <right/>
      <top style="thin">
        <color theme="4" tint="0.39997558519241921"/>
      </top>
      <bottom style="thin">
        <color theme="4"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theme="4" tint="0.39997558519241921"/>
      </top>
      <bottom style="thin">
        <color theme="4" tint="0.39997558519241921"/>
      </bottom>
      <diagonal/>
    </border>
    <border>
      <left style="medium">
        <color indexed="64"/>
      </left>
      <right/>
      <top style="thin">
        <color theme="4" tint="0.39997558519241921"/>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s>
  <cellStyleXfs count="1">
    <xf numFmtId="0" fontId="0" fillId="0" borderId="0"/>
  </cellStyleXfs>
  <cellXfs count="220">
    <xf numFmtId="0" fontId="0" fillId="0" borderId="0" xfId="0"/>
    <xf numFmtId="14" fontId="0" fillId="0" borderId="0" xfId="0" applyNumberFormat="1"/>
    <xf numFmtId="0" fontId="0" fillId="2" borderId="1" xfId="0" applyFont="1" applyFill="1" applyBorder="1"/>
    <xf numFmtId="0" fontId="0" fillId="0" borderId="1" xfId="0" applyFont="1" applyBorder="1"/>
    <xf numFmtId="0" fontId="0" fillId="0" borderId="5" xfId="0" applyBorder="1"/>
    <xf numFmtId="0" fontId="0" fillId="0" borderId="0" xfId="0" applyBorder="1"/>
    <xf numFmtId="0" fontId="0" fillId="0" borderId="6" xfId="0" applyBorder="1"/>
    <xf numFmtId="0" fontId="0" fillId="0" borderId="7" xfId="0" applyBorder="1"/>
    <xf numFmtId="0" fontId="0" fillId="0" borderId="8" xfId="0" applyBorder="1"/>
    <xf numFmtId="0" fontId="0" fillId="0" borderId="9" xfId="0" applyBorder="1"/>
    <xf numFmtId="0" fontId="0" fillId="2" borderId="10" xfId="0" applyFont="1" applyFill="1" applyBorder="1"/>
    <xf numFmtId="0" fontId="0" fillId="0" borderId="10" xfId="0" applyFont="1" applyBorder="1"/>
    <xf numFmtId="0" fontId="0" fillId="0" borderId="11" xfId="0" applyFont="1" applyBorder="1"/>
    <xf numFmtId="2" fontId="0" fillId="0" borderId="0" xfId="0" applyNumberFormat="1"/>
    <xf numFmtId="0" fontId="0" fillId="0" borderId="14" xfId="0" applyBorder="1"/>
    <xf numFmtId="14" fontId="0" fillId="0" borderId="14" xfId="0" applyNumberFormat="1" applyBorder="1" applyAlignment="1">
      <alignment horizontal="center"/>
    </xf>
    <xf numFmtId="0" fontId="1" fillId="0" borderId="15" xfId="0" applyFont="1" applyBorder="1"/>
    <xf numFmtId="0" fontId="0" fillId="0" borderId="16" xfId="0" applyBorder="1"/>
    <xf numFmtId="0" fontId="0" fillId="0" borderId="17" xfId="0" applyBorder="1"/>
    <xf numFmtId="0" fontId="1" fillId="0" borderId="12" xfId="0" applyFont="1" applyBorder="1"/>
    <xf numFmtId="0" fontId="0" fillId="0" borderId="18" xfId="0" applyBorder="1"/>
    <xf numFmtId="0" fontId="1" fillId="0" borderId="13" xfId="0" applyFont="1" applyBorder="1"/>
    <xf numFmtId="0" fontId="0" fillId="0" borderId="19" xfId="0" applyBorder="1"/>
    <xf numFmtId="0" fontId="0" fillId="0" borderId="20" xfId="0" applyBorder="1"/>
    <xf numFmtId="0" fontId="0" fillId="0" borderId="15" xfId="0" applyBorder="1"/>
    <xf numFmtId="0" fontId="1" fillId="0" borderId="16" xfId="0" applyFont="1" applyBorder="1" applyAlignment="1">
      <alignment horizontal="center"/>
    </xf>
    <xf numFmtId="0" fontId="1" fillId="0" borderId="17" xfId="0" applyFont="1" applyBorder="1" applyAlignment="1">
      <alignment horizontal="center"/>
    </xf>
    <xf numFmtId="0" fontId="1" fillId="0" borderId="12" xfId="0" applyFont="1" applyBorder="1" applyAlignment="1">
      <alignment horizontal="right"/>
    </xf>
    <xf numFmtId="0" fontId="0" fillId="0" borderId="18" xfId="0" applyBorder="1" applyAlignment="1">
      <alignment horizontal="center"/>
    </xf>
    <xf numFmtId="0" fontId="1" fillId="0" borderId="13" xfId="0" applyFont="1" applyBorder="1" applyAlignment="1">
      <alignment horizontal="right"/>
    </xf>
    <xf numFmtId="14" fontId="0" fillId="0" borderId="19" xfId="0" applyNumberFormat="1" applyBorder="1" applyAlignment="1">
      <alignment horizontal="center"/>
    </xf>
    <xf numFmtId="0" fontId="0" fillId="0" borderId="0" xfId="0" applyAlignment="1">
      <alignment horizontal="left"/>
    </xf>
    <xf numFmtId="0" fontId="0" fillId="0" borderId="21" xfId="0" applyBorder="1" applyAlignment="1">
      <alignment horizontal="left"/>
    </xf>
    <xf numFmtId="0" fontId="0" fillId="0" borderId="12" xfId="0" applyBorder="1"/>
    <xf numFmtId="49" fontId="0" fillId="3" borderId="15" xfId="0" applyNumberFormat="1" applyFill="1" applyBorder="1"/>
    <xf numFmtId="0" fontId="0" fillId="3" borderId="16" xfId="0" applyFill="1" applyBorder="1"/>
    <xf numFmtId="49" fontId="0" fillId="3" borderId="12" xfId="0" applyNumberFormat="1" applyFill="1" applyBorder="1"/>
    <xf numFmtId="0" fontId="0" fillId="3" borderId="14" xfId="0" applyFill="1" applyBorder="1"/>
    <xf numFmtId="0" fontId="0" fillId="4" borderId="14" xfId="0" applyFill="1" applyBorder="1"/>
    <xf numFmtId="0" fontId="0" fillId="4" borderId="18" xfId="0" applyFill="1" applyBorder="1"/>
    <xf numFmtId="0" fontId="0" fillId="4" borderId="19" xfId="0" applyFill="1" applyBorder="1"/>
    <xf numFmtId="0" fontId="0" fillId="4" borderId="20" xfId="0" applyFill="1" applyBorder="1"/>
    <xf numFmtId="0" fontId="0" fillId="5" borderId="16" xfId="0" applyFill="1" applyBorder="1"/>
    <xf numFmtId="0" fontId="0" fillId="5" borderId="17" xfId="0" applyFill="1" applyBorder="1"/>
    <xf numFmtId="0" fontId="0" fillId="5" borderId="14" xfId="0" applyFill="1" applyBorder="1"/>
    <xf numFmtId="0" fontId="0" fillId="5" borderId="18" xfId="0" applyFill="1" applyBorder="1"/>
    <xf numFmtId="49" fontId="1" fillId="4" borderId="12" xfId="0" applyNumberFormat="1" applyFont="1" applyFill="1" applyBorder="1"/>
    <xf numFmtId="0" fontId="1" fillId="4" borderId="13" xfId="0" applyFont="1" applyFill="1" applyBorder="1"/>
    <xf numFmtId="0" fontId="1" fillId="4" borderId="14" xfId="0" applyFont="1" applyFill="1" applyBorder="1"/>
    <xf numFmtId="0" fontId="1" fillId="4" borderId="19" xfId="0" applyFont="1" applyFill="1" applyBorder="1"/>
    <xf numFmtId="14" fontId="3" fillId="6" borderId="22" xfId="0" applyNumberFormat="1" applyFont="1" applyFill="1" applyBorder="1" applyAlignment="1">
      <alignment horizontal="center"/>
    </xf>
    <xf numFmtId="0" fontId="3" fillId="6" borderId="23" xfId="0" applyFont="1" applyFill="1" applyBorder="1" applyAlignment="1">
      <alignment horizontal="center"/>
    </xf>
    <xf numFmtId="0" fontId="3" fillId="6" borderId="24" xfId="0" applyFont="1" applyFill="1" applyBorder="1" applyAlignment="1">
      <alignment horizontal="center"/>
    </xf>
    <xf numFmtId="0" fontId="1" fillId="0" borderId="16" xfId="0" applyFont="1" applyBorder="1"/>
    <xf numFmtId="0" fontId="1" fillId="0" borderId="19" xfId="0" applyFont="1" applyBorder="1"/>
    <xf numFmtId="0" fontId="1" fillId="0" borderId="18" xfId="0" applyFont="1" applyBorder="1"/>
    <xf numFmtId="0" fontId="1" fillId="7" borderId="12" xfId="0" applyFont="1" applyFill="1" applyBorder="1"/>
    <xf numFmtId="0" fontId="0" fillId="7" borderId="14" xfId="0" applyFill="1" applyBorder="1"/>
    <xf numFmtId="0" fontId="1" fillId="7" borderId="13" xfId="0" applyFont="1" applyFill="1" applyBorder="1"/>
    <xf numFmtId="0" fontId="0" fillId="7" borderId="19" xfId="0" applyFill="1" applyBorder="1"/>
    <xf numFmtId="14" fontId="3" fillId="6" borderId="17" xfId="0" applyNumberFormat="1" applyFont="1" applyFill="1" applyBorder="1"/>
    <xf numFmtId="0" fontId="0" fillId="0" borderId="14" xfId="0" applyBorder="1" applyAlignment="1">
      <alignment textRotation="90"/>
    </xf>
    <xf numFmtId="0" fontId="0" fillId="0" borderId="12" xfId="0" applyBorder="1" applyAlignment="1">
      <alignment textRotation="90"/>
    </xf>
    <xf numFmtId="164" fontId="0" fillId="0" borderId="18" xfId="0" applyNumberFormat="1" applyBorder="1"/>
    <xf numFmtId="0" fontId="1" fillId="0" borderId="17" xfId="0" applyFont="1" applyBorder="1"/>
    <xf numFmtId="0" fontId="5" fillId="0" borderId="13" xfId="0" applyFont="1" applyBorder="1"/>
    <xf numFmtId="0" fontId="0" fillId="6" borderId="0" xfId="0" applyFill="1"/>
    <xf numFmtId="0" fontId="0" fillId="6" borderId="0" xfId="0" applyFill="1" applyAlignment="1">
      <alignment horizontal="left"/>
    </xf>
    <xf numFmtId="0" fontId="4" fillId="5" borderId="0" xfId="0" applyFont="1" applyFill="1"/>
    <xf numFmtId="0" fontId="4" fillId="5" borderId="0" xfId="0" applyFont="1" applyFill="1" applyAlignment="1">
      <alignment horizontal="left"/>
    </xf>
    <xf numFmtId="0" fontId="6" fillId="8" borderId="15" xfId="0" applyFont="1" applyFill="1" applyBorder="1"/>
    <xf numFmtId="2" fontId="6" fillId="8" borderId="16" xfId="0" applyNumberFormat="1" applyFont="1" applyFill="1" applyBorder="1"/>
    <xf numFmtId="0" fontId="6" fillId="8" borderId="16" xfId="0" applyFont="1" applyFill="1" applyBorder="1"/>
    <xf numFmtId="0" fontId="0" fillId="0" borderId="25" xfId="0" applyBorder="1"/>
    <xf numFmtId="0" fontId="7" fillId="0" borderId="0" xfId="0" applyFont="1"/>
    <xf numFmtId="0" fontId="0" fillId="0" borderId="27" xfId="0" applyBorder="1"/>
    <xf numFmtId="49" fontId="0" fillId="0" borderId="0" xfId="0" applyNumberFormat="1"/>
    <xf numFmtId="0" fontId="0" fillId="0" borderId="28" xfId="0" applyBorder="1"/>
    <xf numFmtId="0" fontId="0" fillId="0" borderId="29" xfId="0" applyBorder="1"/>
    <xf numFmtId="0" fontId="0" fillId="0" borderId="30" xfId="0" applyBorder="1"/>
    <xf numFmtId="164" fontId="0" fillId="0" borderId="14" xfId="0" applyNumberFormat="1" applyBorder="1"/>
    <xf numFmtId="0" fontId="0" fillId="0" borderId="31" xfId="0" applyBorder="1"/>
    <xf numFmtId="0" fontId="0" fillId="0" borderId="27" xfId="0" applyNumberFormat="1" applyBorder="1"/>
    <xf numFmtId="0" fontId="0" fillId="0" borderId="32" xfId="0" applyBorder="1"/>
    <xf numFmtId="0" fontId="0" fillId="0" borderId="33" xfId="0" applyBorder="1"/>
    <xf numFmtId="164" fontId="0" fillId="0" borderId="33" xfId="0" applyNumberFormat="1" applyBorder="1"/>
    <xf numFmtId="0" fontId="0" fillId="0" borderId="34" xfId="0" applyBorder="1"/>
    <xf numFmtId="0" fontId="0" fillId="0" borderId="35" xfId="0" applyBorder="1"/>
    <xf numFmtId="0" fontId="0" fillId="0" borderId="36" xfId="0" applyBorder="1"/>
    <xf numFmtId="0" fontId="0" fillId="0" borderId="0" xfId="0" applyBorder="1" applyAlignment="1">
      <alignment horizontal="right"/>
    </xf>
    <xf numFmtId="0" fontId="0" fillId="0" borderId="0" xfId="0" applyBorder="1" applyAlignment="1">
      <alignment horizontal="left"/>
    </xf>
    <xf numFmtId="0" fontId="8" fillId="10" borderId="0" xfId="0" applyFont="1" applyFill="1"/>
    <xf numFmtId="0" fontId="8" fillId="10" borderId="0" xfId="0" applyFont="1" applyFill="1" applyAlignment="1">
      <alignment horizontal="right"/>
    </xf>
    <xf numFmtId="16" fontId="8" fillId="10" borderId="0" xfId="0" applyNumberFormat="1" applyFont="1" applyFill="1" applyAlignment="1">
      <alignment horizontal="right"/>
    </xf>
    <xf numFmtId="0" fontId="1" fillId="0" borderId="33" xfId="0" applyFont="1" applyBorder="1"/>
    <xf numFmtId="0" fontId="1" fillId="0" borderId="37" xfId="0" applyFont="1" applyBorder="1"/>
    <xf numFmtId="0" fontId="1" fillId="0" borderId="29" xfId="0" applyFont="1" applyBorder="1"/>
    <xf numFmtId="0" fontId="0" fillId="0" borderId="37" xfId="0" applyBorder="1"/>
    <xf numFmtId="0" fontId="1" fillId="0" borderId="21" xfId="0" applyFont="1" applyBorder="1"/>
    <xf numFmtId="0" fontId="6" fillId="9" borderId="21" xfId="0" applyFont="1" applyFill="1" applyBorder="1" applyAlignment="1">
      <alignment horizontal="center"/>
    </xf>
    <xf numFmtId="0" fontId="1" fillId="0" borderId="0" xfId="0" applyFont="1" applyBorder="1"/>
    <xf numFmtId="0" fontId="1" fillId="0" borderId="36" xfId="0" applyFont="1" applyBorder="1"/>
    <xf numFmtId="14" fontId="0" fillId="9" borderId="30" xfId="0" applyNumberFormat="1" applyFill="1" applyBorder="1"/>
    <xf numFmtId="0" fontId="1" fillId="0" borderId="0" xfId="0" applyFont="1" applyAlignment="1">
      <alignment horizontal="right"/>
    </xf>
    <xf numFmtId="0" fontId="9" fillId="0" borderId="26" xfId="0" applyFont="1" applyBorder="1" applyAlignment="1">
      <alignment horizontal="center"/>
    </xf>
    <xf numFmtId="0" fontId="11" fillId="0" borderId="0" xfId="0" applyFont="1"/>
    <xf numFmtId="165" fontId="9" fillId="11" borderId="26" xfId="0" applyNumberFormat="1" applyFont="1" applyFill="1" applyBorder="1" applyAlignment="1">
      <alignment horizontal="center"/>
    </xf>
    <xf numFmtId="0" fontId="12" fillId="0" borderId="0" xfId="0" applyFont="1"/>
    <xf numFmtId="0" fontId="0" fillId="0" borderId="0" xfId="0" applyAlignment="1">
      <alignment horizontal="right"/>
    </xf>
    <xf numFmtId="0" fontId="0" fillId="0" borderId="0" xfId="0" applyAlignment="1">
      <alignment horizontal="center"/>
    </xf>
    <xf numFmtId="0" fontId="0" fillId="0" borderId="20" xfId="0" applyNumberFormat="1" applyBorder="1" applyAlignment="1">
      <alignment horizontal="center"/>
    </xf>
    <xf numFmtId="0" fontId="14" fillId="0" borderId="26" xfId="0" applyFont="1" applyBorder="1" applyAlignment="1">
      <alignment horizontal="center" vertical="center" wrapText="1"/>
    </xf>
    <xf numFmtId="0" fontId="12" fillId="0" borderId="0" xfId="0" applyFont="1" applyAlignment="1">
      <alignment horizontal="center"/>
    </xf>
    <xf numFmtId="0" fontId="15" fillId="0" borderId="0" xfId="0" applyFont="1" applyAlignment="1">
      <alignment horizontal="center"/>
    </xf>
    <xf numFmtId="0" fontId="1" fillId="0" borderId="0" xfId="0" applyFont="1" applyAlignment="1">
      <alignment horizontal="center"/>
    </xf>
    <xf numFmtId="0" fontId="0" fillId="0" borderId="0" xfId="0" applyFont="1" applyFill="1" applyBorder="1" applyAlignment="1">
      <alignment horizontal="right"/>
    </xf>
    <xf numFmtId="37" fontId="0" fillId="0" borderId="0" xfId="0" applyNumberFormat="1"/>
    <xf numFmtId="0" fontId="1" fillId="0" borderId="0" xfId="0" applyFont="1" applyAlignment="1">
      <alignment horizontal="center"/>
    </xf>
    <xf numFmtId="0" fontId="0" fillId="0" borderId="0" xfId="0" applyAlignment="1">
      <alignment textRotation="90"/>
    </xf>
    <xf numFmtId="0" fontId="0" fillId="4" borderId="39" xfId="0" applyFill="1" applyBorder="1" applyAlignment="1">
      <alignment horizontal="center"/>
    </xf>
    <xf numFmtId="0" fontId="0" fillId="4" borderId="16" xfId="0" applyFill="1" applyBorder="1" applyAlignment="1">
      <alignment horizontal="center"/>
    </xf>
    <xf numFmtId="0" fontId="0" fillId="4" borderId="19" xfId="0" applyFill="1" applyBorder="1" applyAlignment="1">
      <alignment horizontal="center"/>
    </xf>
    <xf numFmtId="0" fontId="0" fillId="12" borderId="39" xfId="0" applyFill="1" applyBorder="1" applyAlignment="1">
      <alignment horizontal="center"/>
    </xf>
    <xf numFmtId="0" fontId="0" fillId="12" borderId="16" xfId="0" applyFill="1" applyBorder="1" applyAlignment="1">
      <alignment horizontal="center"/>
    </xf>
    <xf numFmtId="0" fontId="0" fillId="12" borderId="19" xfId="0" applyFill="1" applyBorder="1" applyAlignment="1">
      <alignment horizontal="center"/>
    </xf>
    <xf numFmtId="0" fontId="16" fillId="12" borderId="0" xfId="0" applyNumberFormat="1" applyFont="1" applyFill="1" applyAlignment="1">
      <alignment horizontal="center"/>
    </xf>
    <xf numFmtId="0" fontId="16" fillId="4" borderId="0" xfId="0" applyFont="1" applyFill="1" applyAlignment="1">
      <alignment horizontal="center"/>
    </xf>
    <xf numFmtId="14" fontId="3" fillId="13" borderId="38" xfId="0" applyNumberFormat="1" applyFont="1" applyFill="1" applyBorder="1" applyAlignment="1">
      <alignment horizontal="center"/>
    </xf>
    <xf numFmtId="14" fontId="4" fillId="13" borderId="15" xfId="0" applyNumberFormat="1" applyFont="1" applyFill="1" applyBorder="1" applyAlignment="1">
      <alignment horizontal="center"/>
    </xf>
    <xf numFmtId="14" fontId="3" fillId="13" borderId="13" xfId="0" applyNumberFormat="1" applyFont="1" applyFill="1" applyBorder="1" applyAlignment="1">
      <alignment horizontal="center"/>
    </xf>
    <xf numFmtId="14" fontId="4" fillId="13" borderId="42" xfId="0" applyNumberFormat="1" applyFont="1" applyFill="1" applyBorder="1" applyAlignment="1">
      <alignment horizontal="center"/>
    </xf>
    <xf numFmtId="14" fontId="3" fillId="13" borderId="43" xfId="0" applyNumberFormat="1" applyFont="1" applyFill="1" applyBorder="1" applyAlignment="1">
      <alignment horizontal="center"/>
    </xf>
    <xf numFmtId="0" fontId="0" fillId="12" borderId="15" xfId="0" applyFill="1" applyBorder="1" applyAlignment="1">
      <alignment horizontal="center"/>
    </xf>
    <xf numFmtId="0" fontId="0" fillId="12" borderId="13" xfId="0" applyFill="1" applyBorder="1" applyAlignment="1">
      <alignment horizontal="center"/>
    </xf>
    <xf numFmtId="0" fontId="0" fillId="4" borderId="38" xfId="0" applyFill="1" applyBorder="1" applyAlignment="1">
      <alignment horizontal="center"/>
    </xf>
    <xf numFmtId="0" fontId="0" fillId="4" borderId="40" xfId="0" applyFill="1" applyBorder="1" applyAlignment="1">
      <alignment horizontal="center"/>
    </xf>
    <xf numFmtId="0" fontId="0" fillId="4" borderId="15" xfId="0" applyFill="1" applyBorder="1" applyAlignment="1">
      <alignment horizontal="center"/>
    </xf>
    <xf numFmtId="0" fontId="0" fillId="4" borderId="17" xfId="0" applyFill="1" applyBorder="1" applyAlignment="1">
      <alignment horizontal="center"/>
    </xf>
    <xf numFmtId="0" fontId="0" fillId="4" borderId="13" xfId="0" applyFill="1" applyBorder="1" applyAlignment="1">
      <alignment horizontal="center"/>
    </xf>
    <xf numFmtId="0" fontId="0" fillId="4" borderId="20" xfId="0" applyFill="1" applyBorder="1" applyAlignment="1">
      <alignment horizontal="center"/>
    </xf>
    <xf numFmtId="0" fontId="17" fillId="12" borderId="0" xfId="0" applyFont="1" applyFill="1" applyAlignment="1">
      <alignment horizontal="left" textRotation="45"/>
    </xf>
    <xf numFmtId="2" fontId="17" fillId="12" borderId="0" xfId="0" applyNumberFormat="1" applyFont="1" applyFill="1" applyAlignment="1">
      <alignment horizontal="center"/>
    </xf>
    <xf numFmtId="0" fontId="17" fillId="12" borderId="0" xfId="0" applyFont="1" applyFill="1" applyAlignment="1">
      <alignment horizontal="center"/>
    </xf>
    <xf numFmtId="0" fontId="17" fillId="4" borderId="0" xfId="0" applyFont="1" applyFill="1" applyAlignment="1">
      <alignment horizontal="left" textRotation="45"/>
    </xf>
    <xf numFmtId="2" fontId="17" fillId="4" borderId="0" xfId="0" applyNumberFormat="1" applyFont="1" applyFill="1" applyAlignment="1">
      <alignment horizontal="center"/>
    </xf>
    <xf numFmtId="0" fontId="17" fillId="4" borderId="0" xfId="0" applyFont="1" applyFill="1" applyAlignment="1">
      <alignment horizontal="center"/>
    </xf>
    <xf numFmtId="0" fontId="0" fillId="12" borderId="41" xfId="0" applyFill="1" applyBorder="1" applyAlignment="1">
      <alignment horizontal="center"/>
    </xf>
    <xf numFmtId="0" fontId="0" fillId="12" borderId="42" xfId="0" applyFill="1" applyBorder="1" applyAlignment="1">
      <alignment horizontal="center"/>
    </xf>
    <xf numFmtId="0" fontId="0" fillId="12" borderId="43" xfId="0" applyFill="1" applyBorder="1" applyAlignment="1">
      <alignment horizontal="center"/>
    </xf>
    <xf numFmtId="2" fontId="0" fillId="0" borderId="14" xfId="0" applyNumberFormat="1" applyBorder="1"/>
    <xf numFmtId="14" fontId="0" fillId="11" borderId="14" xfId="0" applyNumberFormat="1" applyFill="1" applyBorder="1"/>
    <xf numFmtId="14" fontId="0" fillId="11" borderId="15" xfId="0" applyNumberFormat="1" applyFill="1" applyBorder="1"/>
    <xf numFmtId="14" fontId="0" fillId="11" borderId="16" xfId="0" applyNumberFormat="1" applyFill="1" applyBorder="1"/>
    <xf numFmtId="14" fontId="0" fillId="11" borderId="17" xfId="0" applyNumberFormat="1" applyFill="1" applyBorder="1"/>
    <xf numFmtId="2" fontId="0" fillId="0" borderId="12" xfId="0" applyNumberFormat="1" applyBorder="1"/>
    <xf numFmtId="2" fontId="0" fillId="0" borderId="18" xfId="0" applyNumberFormat="1" applyBorder="1"/>
    <xf numFmtId="14" fontId="0" fillId="11" borderId="12" xfId="0" applyNumberFormat="1" applyFill="1" applyBorder="1"/>
    <xf numFmtId="14" fontId="0" fillId="11" borderId="18" xfId="0" applyNumberFormat="1" applyFill="1" applyBorder="1"/>
    <xf numFmtId="2" fontId="0" fillId="0" borderId="13" xfId="0" applyNumberFormat="1" applyBorder="1"/>
    <xf numFmtId="2" fontId="0" fillId="0" borderId="19" xfId="0" applyNumberFormat="1" applyBorder="1"/>
    <xf numFmtId="2" fontId="0" fillId="0" borderId="20" xfId="0" applyNumberFormat="1" applyBorder="1"/>
    <xf numFmtId="0" fontId="1" fillId="0" borderId="38" xfId="0" applyFont="1" applyBorder="1" applyAlignment="1">
      <alignment horizontal="center"/>
    </xf>
    <xf numFmtId="0" fontId="1" fillId="0" borderId="39" xfId="0" applyFont="1" applyBorder="1" applyAlignment="1">
      <alignment horizontal="center"/>
    </xf>
    <xf numFmtId="0" fontId="1" fillId="0" borderId="40" xfId="0" applyFont="1" applyBorder="1" applyAlignment="1">
      <alignment horizontal="center"/>
    </xf>
    <xf numFmtId="0" fontId="1" fillId="0" borderId="44" xfId="0" applyFont="1" applyBorder="1" applyAlignment="1">
      <alignment horizontal="center"/>
    </xf>
    <xf numFmtId="14" fontId="0" fillId="11" borderId="45" xfId="0" applyNumberFormat="1" applyFill="1" applyBorder="1"/>
    <xf numFmtId="2" fontId="0" fillId="0" borderId="46" xfId="0" applyNumberFormat="1" applyBorder="1"/>
    <xf numFmtId="14" fontId="0" fillId="11" borderId="46" xfId="0" applyNumberFormat="1" applyFill="1" applyBorder="1"/>
    <xf numFmtId="2" fontId="0" fillId="0" borderId="47" xfId="0" applyNumberFormat="1" applyBorder="1"/>
    <xf numFmtId="14" fontId="0" fillId="0" borderId="0" xfId="0" applyNumberFormat="1" applyFill="1" applyBorder="1"/>
    <xf numFmtId="10" fontId="0" fillId="0" borderId="0" xfId="0" applyNumberFormat="1" applyAlignment="1">
      <alignment horizontal="right"/>
    </xf>
    <xf numFmtId="164" fontId="0" fillId="0" borderId="0" xfId="0" applyNumberFormat="1"/>
    <xf numFmtId="0" fontId="14" fillId="0" borderId="12" xfId="0" applyFont="1" applyBorder="1" applyAlignment="1">
      <alignment textRotation="90"/>
    </xf>
    <xf numFmtId="14" fontId="3" fillId="13" borderId="41" xfId="0" applyNumberFormat="1" applyFont="1" applyFill="1" applyBorder="1" applyAlignment="1">
      <alignment horizontal="center"/>
    </xf>
    <xf numFmtId="0" fontId="0" fillId="12" borderId="38" xfId="0" applyFill="1" applyBorder="1" applyAlignment="1">
      <alignment horizontal="center"/>
    </xf>
    <xf numFmtId="0" fontId="0" fillId="12" borderId="40" xfId="0" applyFill="1" applyBorder="1" applyAlignment="1">
      <alignment horizontal="center"/>
    </xf>
    <xf numFmtId="0" fontId="0" fillId="12" borderId="17" xfId="0" applyFill="1" applyBorder="1" applyAlignment="1">
      <alignment horizontal="center"/>
    </xf>
    <xf numFmtId="0" fontId="0" fillId="12" borderId="20" xfId="0" applyFill="1" applyBorder="1" applyAlignment="1">
      <alignment horizontal="center"/>
    </xf>
    <xf numFmtId="10" fontId="0" fillId="0" borderId="0" xfId="0" applyNumberFormat="1"/>
    <xf numFmtId="0" fontId="1" fillId="0" borderId="0" xfId="0" applyFont="1"/>
    <xf numFmtId="166" fontId="0" fillId="0" borderId="0" xfId="0" applyNumberFormat="1"/>
    <xf numFmtId="1" fontId="0" fillId="0" borderId="0" xfId="0" applyNumberFormat="1"/>
    <xf numFmtId="0" fontId="0" fillId="0" borderId="21" xfId="0" applyBorder="1"/>
    <xf numFmtId="14" fontId="0" fillId="0" borderId="25" xfId="0" applyNumberFormat="1" applyBorder="1"/>
    <xf numFmtId="14" fontId="0" fillId="0" borderId="35" xfId="0" applyNumberFormat="1" applyBorder="1"/>
    <xf numFmtId="14" fontId="0" fillId="0" borderId="0" xfId="0" applyNumberFormat="1" applyBorder="1"/>
    <xf numFmtId="0" fontId="0" fillId="0" borderId="35" xfId="0" applyBorder="1" applyAlignment="1">
      <alignment horizontal="center"/>
    </xf>
    <xf numFmtId="0" fontId="0" fillId="0" borderId="32" xfId="0" applyBorder="1" applyAlignment="1">
      <alignment horizontal="center"/>
    </xf>
    <xf numFmtId="0" fontId="0" fillId="0" borderId="0" xfId="0" applyBorder="1" applyAlignment="1">
      <alignment horizontal="center"/>
    </xf>
    <xf numFmtId="0" fontId="0" fillId="0" borderId="36"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34" xfId="0" applyBorder="1" applyAlignment="1">
      <alignment horizontal="center"/>
    </xf>
    <xf numFmtId="0" fontId="0" fillId="0" borderId="21" xfId="0" applyBorder="1" applyAlignment="1">
      <alignment horizontal="center"/>
    </xf>
    <xf numFmtId="0" fontId="0" fillId="0" borderId="30" xfId="0" applyBorder="1" applyAlignment="1">
      <alignment horizontal="center"/>
    </xf>
    <xf numFmtId="0" fontId="18" fillId="0" borderId="0" xfId="0" applyFont="1"/>
    <xf numFmtId="0" fontId="0" fillId="11" borderId="37" xfId="0" applyFill="1" applyBorder="1"/>
    <xf numFmtId="0" fontId="0" fillId="11" borderId="29" xfId="0" applyFill="1" applyBorder="1"/>
    <xf numFmtId="0" fontId="1" fillId="0" borderId="0" xfId="0" applyFont="1" applyAlignment="1">
      <alignment horizontal="center"/>
    </xf>
    <xf numFmtId="0" fontId="14" fillId="4" borderId="26" xfId="0" applyFont="1" applyFill="1" applyBorder="1" applyAlignment="1">
      <alignment horizontal="center" vertical="center" wrapText="1"/>
    </xf>
    <xf numFmtId="0" fontId="14" fillId="0" borderId="44" xfId="0" applyFont="1" applyBorder="1" applyAlignment="1">
      <alignment horizontal="center" vertical="center" wrapText="1"/>
    </xf>
    <xf numFmtId="165" fontId="9" fillId="11" borderId="44" xfId="0" applyNumberFormat="1" applyFont="1" applyFill="1" applyBorder="1" applyAlignment="1">
      <alignment horizontal="center"/>
    </xf>
    <xf numFmtId="0" fontId="0" fillId="0" borderId="13" xfId="0" applyBorder="1"/>
    <xf numFmtId="0" fontId="0" fillId="6" borderId="37" xfId="0" applyFill="1" applyBorder="1"/>
    <xf numFmtId="0" fontId="11" fillId="0" borderId="48" xfId="0" applyFont="1" applyBorder="1" applyAlignment="1">
      <alignment horizontal="left" vertical="center"/>
    </xf>
    <xf numFmtId="0" fontId="11" fillId="0" borderId="18" xfId="0" applyFont="1" applyBorder="1" applyAlignment="1">
      <alignment horizontal="left" vertical="center"/>
    </xf>
    <xf numFmtId="0" fontId="11" fillId="0" borderId="20" xfId="0" applyFont="1" applyBorder="1" applyAlignment="1">
      <alignment horizontal="left" vertical="center"/>
    </xf>
    <xf numFmtId="0" fontId="9" fillId="0" borderId="0" xfId="0" applyFont="1" applyBorder="1" applyAlignment="1">
      <alignment horizontal="center" vertical="center"/>
    </xf>
    <xf numFmtId="0" fontId="9" fillId="0" borderId="36" xfId="0" applyFont="1" applyBorder="1" applyAlignment="1">
      <alignment horizontal="center" vertical="center"/>
    </xf>
    <xf numFmtId="0" fontId="9" fillId="0" borderId="25" xfId="0" applyFont="1" applyBorder="1" applyAlignment="1">
      <alignment horizontal="center" vertical="center"/>
    </xf>
    <xf numFmtId="0" fontId="9" fillId="0" borderId="28" xfId="0" applyFont="1" applyBorder="1" applyAlignment="1">
      <alignment horizontal="center" vertical="center"/>
    </xf>
    <xf numFmtId="0" fontId="10" fillId="0" borderId="34" xfId="0" applyFont="1" applyBorder="1" applyAlignment="1">
      <alignment horizontal="center" vertical="center"/>
    </xf>
    <xf numFmtId="0" fontId="10" fillId="0" borderId="35" xfId="0" applyFont="1" applyBorder="1" applyAlignment="1">
      <alignment horizontal="center" vertical="center"/>
    </xf>
    <xf numFmtId="0" fontId="10" fillId="0" borderId="32" xfId="0" applyFont="1" applyBorder="1" applyAlignment="1">
      <alignment horizontal="center" vertical="center"/>
    </xf>
    <xf numFmtId="0" fontId="1" fillId="0" borderId="0" xfId="0" applyFont="1" applyAlignment="1">
      <alignment horizontal="center"/>
    </xf>
    <xf numFmtId="14" fontId="1" fillId="0" borderId="0" xfId="0" applyNumberFormat="1" applyFont="1" applyAlignment="1">
      <alignment horizontal="center"/>
    </xf>
    <xf numFmtId="0" fontId="2" fillId="0" borderId="0" xfId="0" applyFont="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cellXfs>
  <cellStyles count="1">
    <cellStyle name="Normal" xfId="0" builtinId="0"/>
  </cellStyles>
  <dxfs count="44">
    <dxf>
      <numFmt numFmtId="5" formatCode="#,##0_);\(#,##0\)"/>
    </dxf>
    <dxf>
      <numFmt numFmtId="0" formatCode="General"/>
    </dxf>
    <dxf>
      <numFmt numFmtId="19" formatCode="m/d/yyyy"/>
    </dxf>
    <dxf>
      <numFmt numFmtId="19" formatCode="m/d/yyyy"/>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numFmt numFmtId="2" formatCode="0.00"/>
    </dxf>
    <dxf>
      <numFmt numFmtId="2" formatCode="0.0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0" formatCode="General"/>
    </dxf>
    <dxf>
      <font>
        <b val="0"/>
        <i val="0"/>
        <strike val="0"/>
        <condense val="0"/>
        <extend val="0"/>
        <outline val="0"/>
        <shadow val="0"/>
        <u val="none"/>
        <vertAlign val="baseline"/>
        <sz val="11"/>
        <color theme="1"/>
        <name val="Calibri"/>
        <scheme val="minor"/>
      </font>
      <border diagonalUp="0" diagonalDown="0">
        <left style="medium">
          <color indexed="64"/>
        </left>
        <right/>
        <top style="thin">
          <color theme="4" tint="0.39997558519241921"/>
        </top>
        <bottom style="thin">
          <color theme="4" tint="0.39997558519241921"/>
        </bottom>
        <vertical/>
        <horizontal/>
      </border>
    </dxf>
    <dxf>
      <numFmt numFmtId="19" formatCode="m/d/yyyy"/>
    </dxf>
    <dxf>
      <numFmt numFmtId="0" formatCode="General"/>
    </dxf>
    <dxf>
      <numFmt numFmtId="0" formatCode="General"/>
    </dxf>
    <dxf>
      <font>
        <color theme="0"/>
      </font>
    </dxf>
    <dxf>
      <font>
        <color theme="0"/>
      </font>
    </dxf>
    <dxf>
      <font>
        <color theme="0"/>
      </font>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
      <font>
        <b/>
        <i val="0"/>
        <color rgb="FFFFFF00"/>
      </font>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495300</xdr:colOff>
          <xdr:row>3</xdr:row>
          <xdr:rowOff>104775</xdr:rowOff>
        </xdr:from>
        <xdr:to>
          <xdr:col>10</xdr:col>
          <xdr:colOff>171450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542925</xdr:colOff>
          <xdr:row>20</xdr:row>
          <xdr:rowOff>123825</xdr:rowOff>
        </xdr:from>
        <xdr:to>
          <xdr:col>10</xdr:col>
          <xdr:colOff>180975</xdr:colOff>
          <xdr:row>22</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561975</xdr:colOff>
          <xdr:row>24</xdr:row>
          <xdr:rowOff>114300</xdr:rowOff>
        </xdr:from>
        <xdr:to>
          <xdr:col>10</xdr:col>
          <xdr:colOff>190500</xdr:colOff>
          <xdr:row>26</xdr:row>
          <xdr:rowOff>114300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3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Restore Calc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219075</xdr:colOff>
          <xdr:row>32</xdr:row>
          <xdr:rowOff>57150</xdr:rowOff>
        </xdr:from>
        <xdr:to>
          <xdr:col>10</xdr:col>
          <xdr:colOff>419100</xdr:colOff>
          <xdr:row>34</xdr:row>
          <xdr:rowOff>161925</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Schedule Book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219075</xdr:colOff>
          <xdr:row>5</xdr:row>
          <xdr:rowOff>152400</xdr:rowOff>
        </xdr:from>
        <xdr:to>
          <xdr:col>1</xdr:col>
          <xdr:colOff>638175</xdr:colOff>
          <xdr:row>8</xdr:row>
          <xdr:rowOff>66675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Schedule Book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1</xdr:row>
          <xdr:rowOff>219075</xdr:rowOff>
        </xdr:from>
        <xdr:to>
          <xdr:col>1</xdr:col>
          <xdr:colOff>523875</xdr:colOff>
          <xdr:row>1</xdr:row>
          <xdr:rowOff>762000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ront%20Office%20Schedule%2020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chedule"/>
      <sheetName val="Employee Schedule"/>
      <sheetName val="Full Staff Schedule"/>
      <sheetName val="Planning Schedule"/>
      <sheetName val="Entry Schedule"/>
      <sheetName val="Calculation Page"/>
      <sheetName val="Clinic Reports"/>
      <sheetName val="Employee Reports"/>
      <sheetName val="Lists"/>
    </sheetNames>
    <sheetDataSet>
      <sheetData sheetId="0"/>
      <sheetData sheetId="1"/>
      <sheetData sheetId="2"/>
      <sheetData sheetId="3"/>
      <sheetData sheetId="4">
        <row r="1">
          <cell r="G1" t="str">
            <v>Boychuk</v>
          </cell>
        </row>
      </sheetData>
      <sheetData sheetId="5"/>
      <sheetData sheetId="6"/>
      <sheetData sheetId="7">
        <row r="3">
          <cell r="A3" t="str">
            <v>Week</v>
          </cell>
        </row>
      </sheetData>
      <sheetData sheetId="8">
        <row r="2">
          <cell r="A2" t="str">
            <v>BCC (Bellingham Call Center)</v>
          </cell>
          <cell r="C2" t="str">
            <v>January</v>
          </cell>
          <cell r="M2" t="str">
            <v>Sunday</v>
          </cell>
          <cell r="N2">
            <v>1</v>
          </cell>
        </row>
        <row r="3">
          <cell r="C3" t="str">
            <v>February</v>
          </cell>
          <cell r="M3" t="str">
            <v>Monday</v>
          </cell>
          <cell r="N3">
            <v>0</v>
          </cell>
        </row>
        <row r="4">
          <cell r="C4" t="str">
            <v>March</v>
          </cell>
          <cell r="M4" t="str">
            <v>Tuesday</v>
          </cell>
          <cell r="N4">
            <v>-1</v>
          </cell>
        </row>
        <row r="5">
          <cell r="C5" t="str">
            <v>April</v>
          </cell>
          <cell r="M5" t="str">
            <v>Wednesday</v>
          </cell>
          <cell r="N5">
            <v>-2</v>
          </cell>
        </row>
        <row r="6">
          <cell r="C6" t="str">
            <v>May</v>
          </cell>
          <cell r="M6" t="str">
            <v>Thursday</v>
          </cell>
          <cell r="N6">
            <v>-3</v>
          </cell>
        </row>
        <row r="7">
          <cell r="C7" t="str">
            <v>June</v>
          </cell>
          <cell r="M7" t="str">
            <v>Friday</v>
          </cell>
          <cell r="N7">
            <v>-4</v>
          </cell>
        </row>
        <row r="8">
          <cell r="C8" t="str">
            <v>July</v>
          </cell>
          <cell r="M8" t="str">
            <v>Saturday</v>
          </cell>
          <cell r="N8">
            <v>-5</v>
          </cell>
        </row>
        <row r="9">
          <cell r="C9" t="str">
            <v>August</v>
          </cell>
        </row>
        <row r="10">
          <cell r="C10" t="str">
            <v>September</v>
          </cell>
        </row>
        <row r="11">
          <cell r="C11" t="str">
            <v>October</v>
          </cell>
        </row>
        <row r="12">
          <cell r="C12" t="str">
            <v>November</v>
          </cell>
        </row>
        <row r="13">
          <cell r="C13" t="str">
            <v>December</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onths" displayName="Months" ref="E22:K34" totalsRowShown="0">
  <autoFilter ref="E22:K34" xr:uid="{00000000-0009-0000-0100-000001000000}"/>
  <tableColumns count="7">
    <tableColumn id="1" xr3:uid="{00000000-0010-0000-0000-000001000000}" name="Name"/>
    <tableColumn id="2" xr3:uid="{00000000-0010-0000-0000-000002000000}" name="Days"/>
    <tableColumn id="3" xr3:uid="{00000000-0010-0000-0000-000003000000}" name="Start">
      <calculatedColumnFormula>H22+1</calculatedColumnFormula>
    </tableColumn>
    <tableColumn id="4" xr3:uid="{00000000-0010-0000-0000-000004000000}" name="End">
      <calculatedColumnFormula>G23+F23-1</calculatedColumnFormula>
    </tableColumn>
    <tableColumn id="5" xr3:uid="{00000000-0010-0000-0000-000005000000}" name="Weekday">
      <calculatedColumnFormula>TEXT(DATE(2020, ROW()-2, 1), "dddd")</calculatedColumnFormula>
    </tableColumn>
    <tableColumn id="6" xr3:uid="{00000000-0010-0000-0000-000006000000}" name="StartRow" dataDxfId="24">
      <calculatedColumnFormula>MATCH(DATE(2020, ROW()-22, 1), Entry!$E$1:$E$2600, 0)</calculatedColumnFormula>
    </tableColumn>
    <tableColumn id="7" xr3:uid="{00000000-0010-0000-0000-000007000000}" name="EndRow" dataDxfId="23">
      <calculatedColumnFormula>MATCH(DATE(2020, ROW()-22, F23), Entry!$E$1:$E$2600, 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Roles" displayName="Roles" ref="A22:C37" totalsRowShown="0">
  <autoFilter ref="A22:C37" xr:uid="{00000000-0009-0000-0100-000002000000}"/>
  <tableColumns count="3">
    <tableColumn id="1" xr3:uid="{00000000-0010-0000-0100-000001000000}" name="Name"/>
    <tableColumn id="2" xr3:uid="{00000000-0010-0000-0100-000002000000}" name="Clocked"/>
    <tableColumn id="4" xr3:uid="{00000000-0010-0000-0100-000004000000}" name="Descrip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Holidays" displayName="Holidays" ref="E37:I50" totalsRowShown="0">
  <autoFilter ref="E37:I50" xr:uid="{00000000-0009-0000-0100-000003000000}"/>
  <sortState xmlns:xlrd2="http://schemas.microsoft.com/office/spreadsheetml/2017/richdata2" ref="E38:I50">
    <sortCondition ref="F38:F50"/>
  </sortState>
  <tableColumns count="5">
    <tableColumn id="1" xr3:uid="{00000000-0010-0000-0200-000001000000}" name="Day"/>
    <tableColumn id="2" xr3:uid="{00000000-0010-0000-0200-000002000000}" name="Date" dataDxfId="22"/>
    <tableColumn id="3" xr3:uid="{00000000-0010-0000-0200-000003000000}" name="Weekday">
      <calculatedColumnFormula>TEXT(F38, "dddd")</calculatedColumnFormula>
    </tableColumn>
    <tableColumn id="4" xr3:uid="{00000000-0010-0000-0200-000004000000}" name="FTE"/>
    <tableColumn id="5" xr3:uid="{00000000-0010-0000-0200-000005000000}" name="hol month">
      <calculatedColumnFormula>INDEX(Months[Name], MONTH(Holidays[[#This Row],[Date]]))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Departments" displayName="Departments" ref="B40:C46" totalsRowShown="0">
  <autoFilter ref="B40:C46" xr:uid="{00000000-0009-0000-0100-000004000000}"/>
  <tableColumns count="2">
    <tableColumn id="1" xr3:uid="{00000000-0010-0000-0300-000001000000}" name="Number"/>
    <tableColumn id="2" xr3:uid="{00000000-0010-0000-0300-000002000000}" name="Nam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onLoad" displayName="MonLoad" ref="M22:V34" totalsRowShown="0">
  <autoFilter ref="M22:V34" xr:uid="{00000000-0009-0000-0100-000005000000}"/>
  <tableColumns count="10">
    <tableColumn id="1" xr3:uid="{00000000-0010-0000-0400-000001000000}" name="Month" dataDxfId="21"/>
    <tableColumn id="2" xr3:uid="{00000000-0010-0000-0400-000002000000}" name="M Prov"/>
    <tableColumn id="3" xr3:uid="{00000000-0010-0000-0400-000003000000}" name="M Sat"/>
    <tableColumn id="4" xr3:uid="{00000000-0010-0000-0400-000004000000}" name="D Prov"/>
    <tableColumn id="5" xr3:uid="{00000000-0010-0000-0400-000005000000}" name="D Sat"/>
    <tableColumn id="6" xr3:uid="{00000000-0010-0000-0400-000006000000}" name="M Call"/>
    <tableColumn id="7" xr3:uid="{00000000-0010-0000-0400-000007000000}" name="M Sat Call"/>
    <tableColumn id="8" xr3:uid="{00000000-0010-0000-0400-000008000000}" name="D Call"/>
    <tableColumn id="9" xr3:uid="{00000000-0010-0000-0400-000009000000}" name="D Sat Call"/>
    <tableColumn id="10" xr3:uid="{00000000-0010-0000-0400-00000A000000}" name="Base FTE" dataDxfId="20">
      <calculatedColumnFormula>MonLoad[[#This Row],[M Prov]]/2+MonLoad[[#This Row],[D Prov]]/2+MonLoad[[#This Row],[M Call]]/120+MonLoad[[#This Row],[D Call]]/120-0.5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FTE" displayName="FTE" ref="J37:O44" totalsRowShown="0">
  <autoFilter ref="J37:O44" xr:uid="{00000000-0009-0000-0100-000006000000}"/>
  <tableColumns count="6">
    <tableColumn id="1" xr3:uid="{00000000-0010-0000-0500-000001000000}" name="Weekday"/>
    <tableColumn id="2" xr3:uid="{00000000-0010-0000-0500-000002000000}" name="Med Prov"/>
    <tableColumn id="3" xr3:uid="{00000000-0010-0000-0500-000003000000}" name="Den Prov"/>
    <tableColumn id="4" xr3:uid="{00000000-0010-0000-0500-000004000000}" name="Med Call"/>
    <tableColumn id="5" xr3:uid="{00000000-0010-0000-0500-000005000000}" name="Den Call"/>
    <tableColumn id="6" xr3:uid="{00000000-0010-0000-0500-000006000000}" name="Total"/>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wdAdj" displayName="wdAdj" ref="Q37:U44" totalsRowShown="0">
  <autoFilter ref="Q37:U44" xr:uid="{00000000-0009-0000-0100-000007000000}"/>
  <tableColumns count="5">
    <tableColumn id="1" xr3:uid="{00000000-0010-0000-0600-000001000000}" name="Weekday" dataDxfId="19"/>
    <tableColumn id="2" xr3:uid="{00000000-0010-0000-0600-000002000000}" name="M Calls" dataDxfId="18"/>
    <tableColumn id="3" xr3:uid="{00000000-0010-0000-0600-000003000000}" name="D Calls" dataDxfId="17"/>
    <tableColumn id="4" xr3:uid="{00000000-0010-0000-0600-000004000000}" name="M Prov"/>
    <tableColumn id="5" xr3:uid="{00000000-0010-0000-0600-000005000000}" name="D Prov"/>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dateAdj" displayName="dateAdj" ref="M2:O9" totalsRowShown="0">
  <autoFilter ref="M2:O9" xr:uid="{00000000-0009-0000-0100-000008000000}"/>
  <tableColumns count="3">
    <tableColumn id="1" xr3:uid="{00000000-0010-0000-0700-000001000000}" name="Day"/>
    <tableColumn id="2" xr3:uid="{00000000-0010-0000-0700-000002000000}" name="Start Adj"/>
    <tableColumn id="3" xr3:uid="{00000000-0010-0000-0700-000003000000}" name="End Adj"/>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ees" displayName="ees" ref="Y22:AF52" totalsRowShown="0" headerRowDxfId="16" headerRowBorderDxfId="15" tableBorderDxfId="14" totalsRowBorderDxfId="13">
  <autoFilter ref="Y22:AF52" xr:uid="{00000000-0009-0000-0100-000009000000}"/>
  <tableColumns count="8">
    <tableColumn id="1" xr3:uid="{00000000-0010-0000-0800-000001000000}" name="Last Name" dataDxfId="12">
      <calculatedColumnFormula>INDIRECT(X23)</calculatedColumnFormula>
    </tableColumn>
    <tableColumn id="2" xr3:uid="{00000000-0010-0000-0800-000002000000}" name="First Name" dataDxfId="11">
      <calculatedColumnFormula>OFFSET(INDIRECT($X23), 0, COLUMN()-25)</calculatedColumnFormula>
    </tableColumn>
    <tableColumn id="3" xr3:uid="{00000000-0010-0000-0800-000003000000}" name="Separation" dataDxfId="10">
      <calculatedColumnFormula>OFFSET(INDIRECT($X23), 0, COLUMN()-25)</calculatedColumnFormula>
    </tableColumn>
    <tableColumn id="4" xr3:uid="{00000000-0010-0000-0800-000004000000}" name="FTE" dataDxfId="9">
      <calculatedColumnFormula>OFFSET(INDIRECT($X23), 0, COLUMN()-25)</calculatedColumnFormula>
    </tableColumn>
    <tableColumn id="5" xr3:uid="{00000000-0010-0000-0800-000005000000}" name="Spanish" dataDxfId="8">
      <calculatedColumnFormula>OFFSET(INDIRECT($X23), 2, COLUMN()-29)</calculatedColumnFormula>
    </tableColumn>
    <tableColumn id="6" xr3:uid="{00000000-0010-0000-0800-000006000000}" name="Assignment" dataDxfId="7">
      <calculatedColumnFormula>OFFSET(INDIRECT($X23), 2, COLUMN()-29)</calculatedColumnFormula>
    </tableColumn>
    <tableColumn id="7" xr3:uid="{00000000-0010-0000-0800-000007000000}" name="Full Name" dataDxfId="6">
      <calculatedColumnFormula>ees[[#This Row],[First Name]]&amp; " " &amp;ees[[#This Row],[Last Name]]</calculatedColumnFormula>
    </tableColumn>
    <tableColumn id="8" xr3:uid="{00000000-0010-0000-0800-000008000000}" name="Number"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FTEguide" displayName="FTEguide" ref="E53:Q60" totalsRowShown="0">
  <autoFilter ref="E53:Q60" xr:uid="{00000000-0009-0000-0100-00000A000000}"/>
  <tableColumns count="13">
    <tableColumn id="1" xr3:uid="{00000000-0010-0000-0900-000001000000}" name="Weekday" dataDxfId="4"/>
    <tableColumn id="2" xr3:uid="{00000000-0010-0000-0900-000002000000}" name="1"/>
    <tableColumn id="3" xr3:uid="{00000000-0010-0000-0900-000003000000}" name="2"/>
    <tableColumn id="4" xr3:uid="{00000000-0010-0000-0900-000004000000}" name="3"/>
    <tableColumn id="5" xr3:uid="{00000000-0010-0000-0900-000005000000}" name="4"/>
    <tableColumn id="6" xr3:uid="{00000000-0010-0000-0900-000006000000}" name="5"/>
    <tableColumn id="7" xr3:uid="{00000000-0010-0000-0900-000007000000}" name="6"/>
    <tableColumn id="8" xr3:uid="{00000000-0010-0000-0900-000008000000}" name="7"/>
    <tableColumn id="9" xr3:uid="{00000000-0010-0000-0900-000009000000}" name="8"/>
    <tableColumn id="10" xr3:uid="{00000000-0010-0000-0900-00000A000000}" name="9"/>
    <tableColumn id="11" xr3:uid="{00000000-0010-0000-0900-00000B000000}" name="10"/>
    <tableColumn id="12" xr3:uid="{00000000-0010-0000-0900-00000C000000}" name="11"/>
    <tableColumn id="13" xr3:uid="{00000000-0010-0000-0900-00000D000000}" name="1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dateRow" displayName="dateRow" ref="A50:B421" totalsRowCount="1">
  <autoFilter ref="A50:B420" xr:uid="{00000000-0009-0000-0100-00000B000000}"/>
  <tableColumns count="2">
    <tableColumn id="1" xr3:uid="{00000000-0010-0000-0A00-000001000000}" name="Dates" totalsRowFunction="custom" dataDxfId="3" totalsRowDxfId="2">
      <calculatedColumnFormula>A50+1</calculatedColumnFormula>
      <totalsRowFormula>A420+1</totalsRowFormula>
    </tableColumn>
    <tableColumn id="2" xr3:uid="{00000000-0010-0000-0A00-000002000000}" name="Row" totalsRowFunction="custom">
      <calculatedColumnFormula>MATCH(A51, Entry!E1:E2600, 0)</calculatedColumnFormula>
      <totalsRowFormula>MATCH(A421, Entry!E371:E2970, 0)</totalsRow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monFTEtotal" displayName="monFTEtotal" ref="Q2:S14" totalsRowShown="0">
  <autoFilter ref="Q2:S14" xr:uid="{00000000-0009-0000-0100-00000C000000}"/>
  <tableColumns count="3">
    <tableColumn id="1" xr3:uid="{00000000-0010-0000-0B00-000001000000}" name="Month"/>
    <tableColumn id="2" xr3:uid="{00000000-0010-0000-0B00-000002000000}" name="Workdays" dataDxfId="1">
      <calculatedColumnFormula>NETWORKDAYS(DATE(2020, ROW()-2, 1), DATE(2020, ROW()-2, INDEX(Months[Days], MATCH(Q3, Months[Name], 0))), Holidays[Date])+SUMPRODUCT((Holidays[hol month]=monFTEtotal[[#This Row],[Month]])*(Holidays[FTE]))</calculatedColumnFormula>
    </tableColumn>
    <tableColumn id="3" xr3:uid="{00000000-0010-0000-0B00-000003000000}" name="FTE Total" dataDxfId="0">
      <calculatedColumnFormula>monFTEtotal[[#This Row],[Workdays]]*INDEX(MonLoad[Base FTE], MATCH(monFTEtotal[[#This Row],[Month]], MonLoad[Month], 0))*8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2.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2.xml"/><Relationship Id="rId16" Type="http://schemas.openxmlformats.org/officeDocument/2006/relationships/table" Target="../tables/table12.xml"/><Relationship Id="rId1" Type="http://schemas.openxmlformats.org/officeDocument/2006/relationships/printerSettings" Target="../printerSettings/printerSettings4.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5" Type="http://schemas.openxmlformats.org/officeDocument/2006/relationships/table" Target="../tables/table11.xml"/><Relationship Id="rId10" Type="http://schemas.openxmlformats.org/officeDocument/2006/relationships/table" Target="../tables/table6.xml"/><Relationship Id="rId4" Type="http://schemas.openxmlformats.org/officeDocument/2006/relationships/ctrlProp" Target="../ctrlProps/ctrlProp5.xml"/><Relationship Id="rId9" Type="http://schemas.openxmlformats.org/officeDocument/2006/relationships/table" Target="../tables/table5.xml"/><Relationship Id="rId14"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I2610"/>
  <sheetViews>
    <sheetView tabSelected="1" zoomScale="90" zoomScaleNormal="90" workbookViewId="0">
      <pane xSplit="6" ySplit="10" topLeftCell="G2552" activePane="bottomRight" state="frozen"/>
      <selection pane="topRight" activeCell="G1" sqref="G1"/>
      <selection pane="bottomLeft" activeCell="A11" sqref="A11"/>
      <selection pane="bottomRight" activeCell="O2559" sqref="O2559"/>
    </sheetView>
  </sheetViews>
  <sheetFormatPr defaultRowHeight="15" outlineLevelCol="1" x14ac:dyDescent="0.25"/>
  <cols>
    <col min="1" max="1" width="7.85546875" bestFit="1" customWidth="1"/>
    <col min="2" max="2" width="7.140625" bestFit="1" customWidth="1"/>
    <col min="3" max="3" width="10.140625" bestFit="1" customWidth="1"/>
    <col min="4" max="4" width="7.140625" bestFit="1" customWidth="1"/>
    <col min="5" max="5" width="12.7109375" customWidth="1"/>
    <col min="6" max="6" width="10.42578125" customWidth="1"/>
    <col min="7" max="10" width="5.7109375" hidden="1" customWidth="1" outlineLevel="1"/>
    <col min="11" max="11" width="5.7109375" customWidth="1" collapsed="1"/>
    <col min="12" max="22" width="5.7109375" customWidth="1"/>
    <col min="23" max="26" width="5.7109375" hidden="1" customWidth="1" outlineLevel="1"/>
    <col min="27" max="27" width="5.7109375" customWidth="1" collapsed="1"/>
    <col min="28" max="34" width="5.7109375" customWidth="1"/>
    <col min="35" max="66" width="5.7109375" hidden="1" customWidth="1" outlineLevel="1"/>
    <col min="67" max="67" width="5.7109375" customWidth="1" collapsed="1"/>
    <col min="68" max="86" width="5.7109375" customWidth="1"/>
  </cols>
  <sheetData>
    <row r="1" spans="1:87" x14ac:dyDescent="0.25">
      <c r="G1" s="16" t="s">
        <v>125</v>
      </c>
      <c r="H1" s="53" t="s">
        <v>126</v>
      </c>
      <c r="I1" s="53" t="s">
        <v>156</v>
      </c>
      <c r="J1" s="64" t="s">
        <v>68</v>
      </c>
      <c r="K1" s="16" t="s">
        <v>125</v>
      </c>
      <c r="L1" s="53" t="s">
        <v>126</v>
      </c>
      <c r="M1" s="53" t="s">
        <v>106</v>
      </c>
      <c r="N1" s="64" t="s">
        <v>68</v>
      </c>
      <c r="O1" s="16" t="s">
        <v>125</v>
      </c>
      <c r="P1" s="53" t="s">
        <v>126</v>
      </c>
      <c r="Q1" s="53" t="s">
        <v>106</v>
      </c>
      <c r="R1" s="64" t="s">
        <v>68</v>
      </c>
      <c r="S1" s="16" t="s">
        <v>125</v>
      </c>
      <c r="T1" s="53" t="s">
        <v>126</v>
      </c>
      <c r="U1" s="53" t="s">
        <v>106</v>
      </c>
      <c r="V1" s="64" t="s">
        <v>68</v>
      </c>
      <c r="W1" s="16" t="s">
        <v>125</v>
      </c>
      <c r="X1" s="53" t="s">
        <v>126</v>
      </c>
      <c r="Y1" s="53" t="s">
        <v>106</v>
      </c>
      <c r="Z1" s="64" t="s">
        <v>68</v>
      </c>
      <c r="AA1" s="16" t="s">
        <v>125</v>
      </c>
      <c r="AB1" s="53" t="s">
        <v>126</v>
      </c>
      <c r="AC1" s="53" t="s">
        <v>106</v>
      </c>
      <c r="AD1" s="64" t="s">
        <v>68</v>
      </c>
      <c r="AE1" s="16" t="s">
        <v>125</v>
      </c>
      <c r="AF1" s="53" t="s">
        <v>126</v>
      </c>
      <c r="AG1" s="53" t="s">
        <v>106</v>
      </c>
      <c r="AH1" s="64" t="s">
        <v>68</v>
      </c>
      <c r="AI1" s="16" t="s">
        <v>125</v>
      </c>
      <c r="AJ1" s="53" t="s">
        <v>126</v>
      </c>
      <c r="AK1" s="53" t="s">
        <v>106</v>
      </c>
      <c r="AL1" s="64" t="s">
        <v>68</v>
      </c>
      <c r="AM1" s="16" t="s">
        <v>125</v>
      </c>
      <c r="AN1" s="53" t="s">
        <v>126</v>
      </c>
      <c r="AO1" s="53" t="s">
        <v>106</v>
      </c>
      <c r="AP1" s="64" t="s">
        <v>68</v>
      </c>
      <c r="AQ1" s="16" t="s">
        <v>125</v>
      </c>
      <c r="AR1" s="53" t="s">
        <v>126</v>
      </c>
      <c r="AS1" s="53" t="s">
        <v>106</v>
      </c>
      <c r="AT1" s="64" t="s">
        <v>68</v>
      </c>
      <c r="AU1" s="16" t="s">
        <v>125</v>
      </c>
      <c r="AV1" s="53" t="s">
        <v>126</v>
      </c>
      <c r="AW1" s="53" t="s">
        <v>106</v>
      </c>
      <c r="AX1" s="64" t="s">
        <v>68</v>
      </c>
      <c r="AY1" s="16" t="s">
        <v>125</v>
      </c>
      <c r="AZ1" s="53" t="s">
        <v>126</v>
      </c>
      <c r="BA1" s="53" t="s">
        <v>106</v>
      </c>
      <c r="BB1" s="64" t="s">
        <v>68</v>
      </c>
      <c r="BC1" s="16" t="s">
        <v>125</v>
      </c>
      <c r="BD1" s="53" t="s">
        <v>126</v>
      </c>
      <c r="BE1" s="53" t="s">
        <v>106</v>
      </c>
      <c r="BF1" s="64" t="s">
        <v>68</v>
      </c>
      <c r="BG1" s="16" t="s">
        <v>125</v>
      </c>
      <c r="BH1" s="53" t="s">
        <v>126</v>
      </c>
      <c r="BI1" s="53" t="s">
        <v>106</v>
      </c>
      <c r="BJ1" s="64" t="s">
        <v>68</v>
      </c>
      <c r="BK1" s="16" t="s">
        <v>125</v>
      </c>
      <c r="BL1" s="53" t="s">
        <v>126</v>
      </c>
      <c r="BM1" s="53" t="s">
        <v>106</v>
      </c>
      <c r="BN1" s="64" t="s">
        <v>68</v>
      </c>
      <c r="BO1" s="16" t="s">
        <v>125</v>
      </c>
      <c r="BP1" s="53" t="s">
        <v>126</v>
      </c>
      <c r="BQ1" s="53" t="s">
        <v>106</v>
      </c>
      <c r="BR1" s="64" t="s">
        <v>68</v>
      </c>
      <c r="BS1" s="16" t="s">
        <v>125</v>
      </c>
      <c r="BT1" s="53" t="s">
        <v>126</v>
      </c>
      <c r="BU1" s="53" t="s">
        <v>106</v>
      </c>
      <c r="BV1" s="64" t="s">
        <v>68</v>
      </c>
      <c r="BW1" s="16" t="s">
        <v>125</v>
      </c>
      <c r="BX1" s="53" t="s">
        <v>126</v>
      </c>
      <c r="BY1" s="53" t="s">
        <v>106</v>
      </c>
      <c r="BZ1" s="64" t="s">
        <v>68</v>
      </c>
      <c r="CA1" s="16" t="s">
        <v>125</v>
      </c>
      <c r="CB1" s="53" t="s">
        <v>126</v>
      </c>
      <c r="CC1" s="53" t="s">
        <v>106</v>
      </c>
      <c r="CD1" s="64" t="s">
        <v>68</v>
      </c>
      <c r="CE1" s="16" t="s">
        <v>125</v>
      </c>
      <c r="CF1" s="53" t="s">
        <v>126</v>
      </c>
      <c r="CG1" s="53" t="s">
        <v>106</v>
      </c>
      <c r="CH1" s="64" t="s">
        <v>68</v>
      </c>
    </row>
    <row r="2" spans="1:87" ht="60" customHeight="1" x14ac:dyDescent="0.25">
      <c r="G2" s="172" t="s">
        <v>123</v>
      </c>
      <c r="H2" s="172" t="s">
        <v>124</v>
      </c>
      <c r="I2" s="14">
        <v>11</v>
      </c>
      <c r="J2" s="63">
        <v>1</v>
      </c>
      <c r="K2" s="172" t="s">
        <v>160</v>
      </c>
      <c r="L2" s="172" t="s">
        <v>161</v>
      </c>
      <c r="M2" s="14">
        <v>-1</v>
      </c>
      <c r="N2" s="63">
        <v>1</v>
      </c>
      <c r="O2" s="172" t="s">
        <v>162</v>
      </c>
      <c r="P2" s="172" t="s">
        <v>163</v>
      </c>
      <c r="Q2" s="14">
        <v>-1</v>
      </c>
      <c r="R2" s="63">
        <v>0.8</v>
      </c>
      <c r="S2" s="172" t="s">
        <v>166</v>
      </c>
      <c r="T2" s="172" t="s">
        <v>167</v>
      </c>
      <c r="U2" s="14">
        <v>-1</v>
      </c>
      <c r="V2" s="63">
        <v>1</v>
      </c>
      <c r="W2" s="172" t="s">
        <v>168</v>
      </c>
      <c r="X2" s="172" t="s">
        <v>169</v>
      </c>
      <c r="Y2" s="14">
        <v>7</v>
      </c>
      <c r="Z2" s="63">
        <v>1</v>
      </c>
      <c r="AA2" s="172" t="s">
        <v>170</v>
      </c>
      <c r="AB2" s="172" t="s">
        <v>171</v>
      </c>
      <c r="AC2" s="14">
        <v>-1</v>
      </c>
      <c r="AD2" s="63">
        <v>1</v>
      </c>
      <c r="AE2" s="172" t="s">
        <v>172</v>
      </c>
      <c r="AF2" s="172" t="s">
        <v>173</v>
      </c>
      <c r="AG2" s="14">
        <v>-1</v>
      </c>
      <c r="AH2" s="63">
        <v>1</v>
      </c>
      <c r="AI2" s="172" t="s">
        <v>242</v>
      </c>
      <c r="AJ2" s="172" t="s">
        <v>243</v>
      </c>
      <c r="AK2" s="14">
        <v>10</v>
      </c>
      <c r="AL2" s="63">
        <v>1</v>
      </c>
      <c r="AM2" s="172" t="s">
        <v>178</v>
      </c>
      <c r="AN2" s="172" t="s">
        <v>179</v>
      </c>
      <c r="AO2" s="14">
        <v>7</v>
      </c>
      <c r="AP2" s="63">
        <v>0</v>
      </c>
      <c r="AQ2" s="172" t="s">
        <v>152</v>
      </c>
      <c r="AR2" s="172" t="s">
        <v>153</v>
      </c>
      <c r="AS2" s="14">
        <v>4</v>
      </c>
      <c r="AT2" s="63">
        <v>0</v>
      </c>
      <c r="AU2" s="172" t="s">
        <v>155</v>
      </c>
      <c r="AV2" s="172" t="s">
        <v>247</v>
      </c>
      <c r="AW2" s="14">
        <v>4</v>
      </c>
      <c r="AX2" s="63">
        <v>1</v>
      </c>
      <c r="AY2" s="172" t="s">
        <v>174</v>
      </c>
      <c r="AZ2" s="172" t="s">
        <v>175</v>
      </c>
      <c r="BA2" s="14">
        <v>4</v>
      </c>
      <c r="BB2" s="63">
        <v>1</v>
      </c>
      <c r="BC2" s="172" t="s">
        <v>155</v>
      </c>
      <c r="BD2" s="172" t="s">
        <v>154</v>
      </c>
      <c r="BE2" s="14">
        <v>4</v>
      </c>
      <c r="BF2" s="63">
        <v>1</v>
      </c>
      <c r="BG2" s="172" t="s">
        <v>164</v>
      </c>
      <c r="BH2" s="172" t="s">
        <v>165</v>
      </c>
      <c r="BI2" s="14">
        <v>1</v>
      </c>
      <c r="BJ2" s="63">
        <v>1</v>
      </c>
      <c r="BK2" s="172" t="s">
        <v>176</v>
      </c>
      <c r="BL2" s="172" t="s">
        <v>177</v>
      </c>
      <c r="BM2" s="14">
        <v>1</v>
      </c>
      <c r="BN2" s="63">
        <v>1</v>
      </c>
      <c r="BO2" s="62" t="s">
        <v>265</v>
      </c>
      <c r="BP2" s="61" t="s">
        <v>266</v>
      </c>
      <c r="BQ2" s="14">
        <v>-1</v>
      </c>
      <c r="BR2" s="63">
        <v>0</v>
      </c>
      <c r="BS2" s="62" t="s">
        <v>267</v>
      </c>
      <c r="BT2" s="61" t="s">
        <v>268</v>
      </c>
      <c r="BU2" s="14">
        <v>-1</v>
      </c>
      <c r="BV2" s="63">
        <v>1</v>
      </c>
      <c r="BW2" s="62" t="s">
        <v>283</v>
      </c>
      <c r="BX2" s="61" t="s">
        <v>284</v>
      </c>
      <c r="BY2" s="14">
        <v>-1</v>
      </c>
      <c r="BZ2" s="63">
        <v>0</v>
      </c>
      <c r="CA2" s="62"/>
      <c r="CB2" s="61"/>
      <c r="CC2" s="14"/>
      <c r="CD2" s="63"/>
      <c r="CE2" s="62"/>
      <c r="CF2" s="61"/>
      <c r="CG2" s="14"/>
      <c r="CH2" s="63"/>
    </row>
    <row r="3" spans="1:87" x14ac:dyDescent="0.25">
      <c r="G3" s="33" t="s">
        <v>158</v>
      </c>
      <c r="H3" s="14" t="s">
        <v>157</v>
      </c>
      <c r="I3" s="14" t="s">
        <v>159</v>
      </c>
      <c r="J3" s="20"/>
      <c r="K3" s="33" t="s">
        <v>158</v>
      </c>
      <c r="L3" s="14" t="s">
        <v>157</v>
      </c>
      <c r="M3" s="14" t="s">
        <v>159</v>
      </c>
      <c r="N3" s="20"/>
      <c r="O3" s="33" t="s">
        <v>158</v>
      </c>
      <c r="P3" s="14" t="s">
        <v>157</v>
      </c>
      <c r="Q3" s="14" t="s">
        <v>159</v>
      </c>
      <c r="R3" s="20"/>
      <c r="S3" s="33" t="s">
        <v>158</v>
      </c>
      <c r="T3" s="14" t="s">
        <v>157</v>
      </c>
      <c r="U3" s="14" t="s">
        <v>159</v>
      </c>
      <c r="V3" s="20"/>
      <c r="W3" s="33" t="s">
        <v>158</v>
      </c>
      <c r="X3" s="14" t="s">
        <v>157</v>
      </c>
      <c r="Y3" s="14" t="s">
        <v>159</v>
      </c>
      <c r="Z3" s="20"/>
      <c r="AA3" s="33" t="s">
        <v>158</v>
      </c>
      <c r="AB3" s="14" t="s">
        <v>157</v>
      </c>
      <c r="AC3" s="14" t="s">
        <v>159</v>
      </c>
      <c r="AD3" s="20"/>
      <c r="AE3" s="33" t="s">
        <v>158</v>
      </c>
      <c r="AF3" s="14" t="s">
        <v>157</v>
      </c>
      <c r="AG3" s="14" t="s">
        <v>159</v>
      </c>
      <c r="AH3" s="20"/>
      <c r="AI3" s="33" t="s">
        <v>158</v>
      </c>
      <c r="AJ3" s="14" t="s">
        <v>157</v>
      </c>
      <c r="AK3" s="14" t="s">
        <v>159</v>
      </c>
      <c r="AL3" s="20"/>
      <c r="AM3" s="33" t="s">
        <v>158</v>
      </c>
      <c r="AN3" s="14" t="s">
        <v>157</v>
      </c>
      <c r="AO3" s="14" t="s">
        <v>159</v>
      </c>
      <c r="AP3" s="20"/>
      <c r="AQ3" s="33" t="s">
        <v>158</v>
      </c>
      <c r="AR3" s="14" t="s">
        <v>157</v>
      </c>
      <c r="AS3" s="14" t="s">
        <v>159</v>
      </c>
      <c r="AT3" s="20"/>
      <c r="AU3" s="33" t="s">
        <v>158</v>
      </c>
      <c r="AV3" s="14" t="s">
        <v>157</v>
      </c>
      <c r="AW3" s="14" t="s">
        <v>159</v>
      </c>
      <c r="AX3" s="20"/>
      <c r="AY3" s="33" t="s">
        <v>158</v>
      </c>
      <c r="AZ3" s="14" t="s">
        <v>157</v>
      </c>
      <c r="BA3" s="14" t="s">
        <v>159</v>
      </c>
      <c r="BB3" s="20"/>
      <c r="BC3" s="33" t="s">
        <v>158</v>
      </c>
      <c r="BD3" s="14" t="s">
        <v>157</v>
      </c>
      <c r="BE3" s="14" t="s">
        <v>159</v>
      </c>
      <c r="BF3" s="20"/>
      <c r="BG3" s="33" t="s">
        <v>158</v>
      </c>
      <c r="BH3" s="14" t="s">
        <v>157</v>
      </c>
      <c r="BI3" s="14" t="s">
        <v>159</v>
      </c>
      <c r="BJ3" s="20"/>
      <c r="BK3" s="33" t="s">
        <v>158</v>
      </c>
      <c r="BL3" s="14" t="s">
        <v>157</v>
      </c>
      <c r="BM3" s="14" t="s">
        <v>159</v>
      </c>
      <c r="BN3" s="20"/>
      <c r="BO3" s="33" t="s">
        <v>158</v>
      </c>
      <c r="BP3" s="14" t="s">
        <v>157</v>
      </c>
      <c r="BQ3" s="14" t="s">
        <v>159</v>
      </c>
      <c r="BR3" s="20"/>
      <c r="BS3" s="33" t="s">
        <v>158</v>
      </c>
      <c r="BT3" s="14" t="s">
        <v>157</v>
      </c>
      <c r="BU3" s="14" t="s">
        <v>159</v>
      </c>
      <c r="BV3" s="20"/>
      <c r="BW3" s="33" t="s">
        <v>158</v>
      </c>
      <c r="BX3" s="14" t="s">
        <v>157</v>
      </c>
      <c r="BY3" s="14" t="s">
        <v>159</v>
      </c>
      <c r="BZ3" s="20"/>
      <c r="CA3" s="33" t="s">
        <v>158</v>
      </c>
      <c r="CB3" s="14" t="s">
        <v>157</v>
      </c>
      <c r="CC3" s="14" t="s">
        <v>159</v>
      </c>
      <c r="CD3" s="20"/>
      <c r="CE3" s="33" t="s">
        <v>158</v>
      </c>
      <c r="CF3" s="14" t="s">
        <v>157</v>
      </c>
      <c r="CG3" s="14" t="s">
        <v>159</v>
      </c>
      <c r="CH3" s="20"/>
    </row>
    <row r="4" spans="1:87" ht="15.75" thickBot="1" x14ac:dyDescent="0.3">
      <c r="G4" s="65" t="b">
        <v>0</v>
      </c>
      <c r="H4" s="22">
        <v>514</v>
      </c>
      <c r="I4" s="22">
        <v>1</v>
      </c>
      <c r="J4" s="23"/>
      <c r="K4" s="65" t="b">
        <v>0</v>
      </c>
      <c r="L4" s="22">
        <v>514</v>
      </c>
      <c r="M4" s="22">
        <f>I4+1</f>
        <v>2</v>
      </c>
      <c r="N4" s="23"/>
      <c r="O4" s="65" t="b">
        <v>1</v>
      </c>
      <c r="P4" s="22">
        <v>514</v>
      </c>
      <c r="Q4" s="22">
        <f>M4+1</f>
        <v>3</v>
      </c>
      <c r="R4" s="23"/>
      <c r="S4" s="65" t="b">
        <v>0</v>
      </c>
      <c r="T4" s="22">
        <v>514</v>
      </c>
      <c r="U4" s="22">
        <f>BI4+1</f>
        <v>5</v>
      </c>
      <c r="V4" s="23"/>
      <c r="W4" s="65" t="b">
        <v>1</v>
      </c>
      <c r="X4" s="22">
        <v>514</v>
      </c>
      <c r="Y4" s="22">
        <f t="shared" ref="Y4" si="0">U4+1</f>
        <v>6</v>
      </c>
      <c r="Z4" s="23"/>
      <c r="AA4" s="65" t="b">
        <v>1</v>
      </c>
      <c r="AB4" s="22">
        <v>514</v>
      </c>
      <c r="AC4" s="22">
        <f t="shared" ref="AC4" si="1">Y4+1</f>
        <v>7</v>
      </c>
      <c r="AD4" s="23"/>
      <c r="AE4" s="65" t="b">
        <v>1</v>
      </c>
      <c r="AF4" s="22">
        <v>514</v>
      </c>
      <c r="AG4" s="22">
        <f t="shared" ref="AG4" si="2">AC4+1</f>
        <v>8</v>
      </c>
      <c r="AH4" s="23"/>
      <c r="AI4" s="65" t="b">
        <v>1</v>
      </c>
      <c r="AJ4" s="22">
        <v>514</v>
      </c>
      <c r="AK4" s="22">
        <f>AS4+1</f>
        <v>14</v>
      </c>
      <c r="AL4" s="23"/>
      <c r="AM4" s="65" t="b">
        <v>1</v>
      </c>
      <c r="AN4" s="22">
        <v>514</v>
      </c>
      <c r="AO4" s="22">
        <f>BE4+1</f>
        <v>12</v>
      </c>
      <c r="AP4" s="23"/>
      <c r="AQ4" s="65" t="b">
        <v>0</v>
      </c>
      <c r="AR4" s="22">
        <v>544</v>
      </c>
      <c r="AS4" s="22">
        <f t="shared" ref="AS4" si="3">AO4+1</f>
        <v>13</v>
      </c>
      <c r="AT4" s="23"/>
      <c r="AU4" s="65" t="b">
        <v>1</v>
      </c>
      <c r="AV4" s="22">
        <v>544</v>
      </c>
      <c r="AW4" s="22">
        <f>AK4+1</f>
        <v>15</v>
      </c>
      <c r="AX4" s="23"/>
      <c r="AY4" s="65" t="b">
        <v>1</v>
      </c>
      <c r="AZ4" s="22">
        <v>544</v>
      </c>
      <c r="BA4" s="22">
        <f>AG4+1</f>
        <v>9</v>
      </c>
      <c r="BB4" s="23"/>
      <c r="BC4" s="65" t="b">
        <v>1</v>
      </c>
      <c r="BD4" s="22">
        <v>544</v>
      </c>
      <c r="BE4" s="22">
        <f>BM4+1</f>
        <v>11</v>
      </c>
      <c r="BF4" s="23"/>
      <c r="BG4" s="65" t="b">
        <v>1</v>
      </c>
      <c r="BH4" s="22">
        <v>514</v>
      </c>
      <c r="BI4" s="22">
        <f>Q4+1</f>
        <v>4</v>
      </c>
      <c r="BJ4" s="23"/>
      <c r="BK4" s="65" t="b">
        <v>1</v>
      </c>
      <c r="BL4" s="22">
        <v>544</v>
      </c>
      <c r="BM4" s="22">
        <f>BA4+1</f>
        <v>10</v>
      </c>
      <c r="BN4" s="23"/>
      <c r="BO4" s="65" t="b">
        <v>1</v>
      </c>
      <c r="BP4" s="22">
        <v>514</v>
      </c>
      <c r="BQ4" s="22">
        <f>AW4+1</f>
        <v>16</v>
      </c>
      <c r="BR4" s="23"/>
      <c r="BS4" s="65" t="b">
        <v>1</v>
      </c>
      <c r="BT4" s="22">
        <v>514</v>
      </c>
      <c r="BU4" s="22">
        <f t="shared" ref="BU4" si="4">BQ4+1</f>
        <v>17</v>
      </c>
      <c r="BV4" s="23"/>
      <c r="BW4" s="65" t="b">
        <v>1</v>
      </c>
      <c r="BX4" s="22">
        <v>515</v>
      </c>
      <c r="BY4" s="22">
        <f t="shared" ref="BY4" si="5">BU4+1</f>
        <v>18</v>
      </c>
      <c r="BZ4" s="23"/>
      <c r="CA4" s="65"/>
      <c r="CB4" s="22"/>
      <c r="CC4" s="22">
        <f t="shared" ref="CC4" si="6">BY4+1</f>
        <v>19</v>
      </c>
      <c r="CD4" s="23"/>
      <c r="CE4" s="65"/>
      <c r="CF4" s="22"/>
      <c r="CG4" s="22">
        <f t="shared" ref="CG4" si="7">CC4+1</f>
        <v>20</v>
      </c>
      <c r="CH4" s="23"/>
    </row>
    <row r="5" spans="1:87" x14ac:dyDescent="0.25">
      <c r="G5" s="66"/>
      <c r="H5" s="68"/>
      <c r="I5" s="68"/>
      <c r="J5" s="68">
        <f>COLUMN()</f>
        <v>10</v>
      </c>
      <c r="K5" s="66"/>
      <c r="L5" s="68"/>
      <c r="M5" s="68"/>
      <c r="N5" s="68"/>
      <c r="O5" s="66"/>
      <c r="P5" s="68"/>
      <c r="Q5" s="68"/>
      <c r="R5" s="68"/>
      <c r="S5" s="66"/>
      <c r="T5" s="68"/>
      <c r="U5" s="68"/>
      <c r="V5" s="68"/>
      <c r="W5" s="66"/>
      <c r="X5" s="68"/>
      <c r="Y5" s="68"/>
      <c r="Z5" s="68"/>
      <c r="AA5" s="66"/>
      <c r="AB5" s="68"/>
      <c r="AC5" s="68"/>
      <c r="AD5" s="68"/>
      <c r="AE5" s="66"/>
      <c r="AF5" s="68"/>
      <c r="AG5" s="68"/>
      <c r="AH5" s="68"/>
      <c r="AI5" s="66"/>
      <c r="AJ5" s="68"/>
      <c r="AK5" s="68"/>
      <c r="AL5" s="68"/>
      <c r="AM5" s="66"/>
      <c r="AN5" s="68"/>
      <c r="AO5" s="68"/>
      <c r="AP5" s="68"/>
      <c r="AQ5" s="66"/>
      <c r="AR5" s="68"/>
      <c r="AS5" s="68"/>
      <c r="AT5" s="68"/>
      <c r="AU5" s="66"/>
      <c r="AV5" s="68"/>
      <c r="AW5" s="68"/>
      <c r="AX5" s="68"/>
      <c r="AY5" s="66"/>
      <c r="AZ5" s="68"/>
      <c r="BA5" s="68"/>
      <c r="BB5" s="68"/>
      <c r="BC5" s="66"/>
      <c r="BD5" s="68"/>
      <c r="BE5" s="68"/>
      <c r="BF5" s="68"/>
      <c r="BG5" s="66"/>
      <c r="BH5" s="68"/>
      <c r="BI5" s="68"/>
      <c r="BJ5" s="68"/>
      <c r="BK5" s="66"/>
      <c r="BL5" s="68"/>
      <c r="BM5" s="68"/>
      <c r="BN5" s="68"/>
      <c r="BO5" s="66"/>
      <c r="BP5" s="68"/>
      <c r="BQ5" s="68"/>
      <c r="BR5" s="68"/>
      <c r="BS5" s="66"/>
      <c r="BT5" s="68"/>
      <c r="BU5" s="68"/>
      <c r="BV5" s="68"/>
      <c r="BW5" s="66"/>
      <c r="BX5" s="68"/>
      <c r="BY5" s="68"/>
      <c r="BZ5" s="68"/>
      <c r="CA5" s="66"/>
      <c r="CB5" s="68"/>
      <c r="CC5" s="68"/>
      <c r="CD5" s="68"/>
      <c r="CE5" s="66"/>
      <c r="CF5" s="68"/>
      <c r="CG5" s="68"/>
      <c r="CH5" s="68"/>
    </row>
    <row r="6" spans="1:87" s="31" customFormat="1" x14ac:dyDescent="0.25">
      <c r="E6" s="31">
        <f>COUNTA(A11:A248)</f>
        <v>238</v>
      </c>
      <c r="G6" s="67"/>
      <c r="H6" s="69"/>
      <c r="I6" s="69"/>
      <c r="J6" s="69"/>
      <c r="K6" s="67"/>
      <c r="L6" s="69"/>
      <c r="M6" s="69"/>
      <c r="N6" s="69"/>
      <c r="O6" s="67"/>
      <c r="P6" s="69"/>
      <c r="Q6" s="69"/>
      <c r="R6" s="69"/>
      <c r="S6" s="67"/>
      <c r="T6" s="69"/>
      <c r="U6" s="69"/>
      <c r="V6" s="69"/>
      <c r="W6" s="67"/>
      <c r="X6" s="69"/>
      <c r="Y6" s="69"/>
      <c r="Z6" s="69"/>
      <c r="AA6" s="67"/>
      <c r="AB6" s="69"/>
      <c r="AC6" s="69"/>
      <c r="AD6" s="69"/>
      <c r="AE6" s="67"/>
      <c r="AF6" s="69"/>
      <c r="AG6" s="69"/>
      <c r="AH6" s="69"/>
      <c r="AI6" s="67"/>
      <c r="AJ6" s="69"/>
      <c r="AK6" s="69"/>
      <c r="AL6" s="69"/>
      <c r="AM6" s="67"/>
      <c r="AN6" s="69"/>
      <c r="AO6" s="69"/>
      <c r="AP6" s="69"/>
      <c r="AQ6" s="67"/>
      <c r="AR6" s="69"/>
      <c r="AS6" s="69"/>
      <c r="AT6" s="69"/>
      <c r="AU6" s="67"/>
      <c r="AV6" s="69"/>
      <c r="AW6" s="69"/>
      <c r="AX6" s="69"/>
      <c r="AY6" s="67"/>
      <c r="AZ6" s="69"/>
      <c r="BA6" s="69"/>
      <c r="BB6" s="69"/>
      <c r="BC6" s="67"/>
      <c r="BD6" s="69"/>
      <c r="BE6" s="69"/>
      <c r="BF6" s="69"/>
      <c r="BG6" s="67"/>
      <c r="BH6" s="69"/>
      <c r="BI6" s="69"/>
      <c r="BJ6" s="69"/>
      <c r="BK6" s="67"/>
      <c r="BL6" s="69"/>
      <c r="BM6" s="69"/>
      <c r="BN6" s="69"/>
      <c r="BO6" s="67"/>
      <c r="BP6" s="69"/>
      <c r="BQ6" s="69"/>
      <c r="BR6" s="69"/>
      <c r="BS6" s="67"/>
      <c r="BT6" s="69"/>
      <c r="BU6" s="69"/>
      <c r="BV6" s="69"/>
      <c r="BW6" s="67"/>
      <c r="BX6" s="69"/>
      <c r="BY6" s="69"/>
      <c r="BZ6" s="69"/>
      <c r="CA6" s="67"/>
      <c r="CB6" s="69"/>
      <c r="CC6" s="69"/>
      <c r="CD6" s="69"/>
      <c r="CE6" s="67"/>
      <c r="CF6" s="69"/>
      <c r="CG6" s="69"/>
      <c r="CH6" s="69"/>
      <c r="CI6" s="32"/>
    </row>
    <row r="7" spans="1:87" x14ac:dyDescent="0.25">
      <c r="G7" s="66"/>
      <c r="H7" s="68"/>
      <c r="I7" s="68"/>
      <c r="J7" s="68"/>
      <c r="K7" s="66"/>
      <c r="L7" s="68"/>
      <c r="M7" s="68"/>
      <c r="N7" s="68"/>
      <c r="O7" s="66"/>
      <c r="P7" s="68"/>
      <c r="Q7" s="68"/>
      <c r="R7" s="68"/>
      <c r="S7" s="66"/>
      <c r="T7" s="68"/>
      <c r="U7" s="68"/>
      <c r="V7" s="68"/>
      <c r="W7" s="66"/>
      <c r="X7" s="68"/>
      <c r="Y7" s="68"/>
      <c r="Z7" s="68"/>
      <c r="AA7" s="66"/>
      <c r="AB7" s="68"/>
      <c r="AC7" s="68"/>
      <c r="AD7" s="68"/>
      <c r="AE7" s="66"/>
      <c r="AF7" s="68"/>
      <c r="AG7" s="68"/>
      <c r="AH7" s="68"/>
      <c r="AI7" s="66"/>
      <c r="AJ7" s="68"/>
      <c r="AK7" s="68"/>
      <c r="AL7" s="68"/>
      <c r="AM7" s="66"/>
      <c r="AN7" s="68"/>
      <c r="AO7" s="68"/>
      <c r="AP7" s="68"/>
      <c r="AQ7" s="66"/>
      <c r="AR7" s="68"/>
      <c r="AS7" s="68"/>
      <c r="AT7" s="68"/>
      <c r="AU7" s="66"/>
      <c r="AV7" s="68"/>
      <c r="AW7" s="68"/>
      <c r="AX7" s="68"/>
      <c r="AY7" s="66"/>
      <c r="AZ7" s="68"/>
      <c r="BA7" s="68"/>
      <c r="BB7" s="68"/>
      <c r="BC7" s="66"/>
      <c r="BD7" s="68"/>
      <c r="BE7" s="68"/>
      <c r="BF7" s="68"/>
      <c r="BG7" s="66"/>
      <c r="BH7" s="68"/>
      <c r="BI7" s="68"/>
      <c r="BJ7" s="68"/>
      <c r="BK7" s="66"/>
      <c r="BL7" s="68"/>
      <c r="BM7" s="68"/>
      <c r="BN7" s="68"/>
      <c r="BO7" s="66"/>
      <c r="BP7" s="68"/>
      <c r="BQ7" s="68"/>
      <c r="BR7" s="68"/>
      <c r="BS7" s="66"/>
      <c r="BT7" s="68"/>
      <c r="BU7" s="68"/>
      <c r="BV7" s="68"/>
      <c r="BW7" s="66"/>
      <c r="BX7" s="68"/>
      <c r="BY7" s="68"/>
      <c r="BZ7" s="68"/>
      <c r="CA7" s="66"/>
      <c r="CB7" s="68"/>
      <c r="CC7" s="68"/>
      <c r="CD7" s="68"/>
      <c r="CE7" s="66"/>
      <c r="CF7" s="68"/>
      <c r="CG7" s="68"/>
      <c r="CH7" s="68"/>
    </row>
    <row r="8" spans="1:87" x14ac:dyDescent="0.25">
      <c r="G8" s="66"/>
      <c r="H8" s="68"/>
      <c r="I8" s="68"/>
      <c r="J8" s="68"/>
      <c r="K8" s="66"/>
      <c r="L8" s="68"/>
      <c r="M8" s="68"/>
      <c r="N8" s="68"/>
      <c r="O8" s="66"/>
      <c r="P8" s="68"/>
      <c r="Q8" s="68"/>
      <c r="R8" s="68"/>
      <c r="S8" s="66"/>
      <c r="T8" s="68"/>
      <c r="U8" s="68"/>
      <c r="V8" s="68"/>
      <c r="W8" s="66"/>
      <c r="X8" s="68"/>
      <c r="Y8" s="68"/>
      <c r="Z8" s="68"/>
      <c r="AA8" s="66"/>
      <c r="AB8" s="68"/>
      <c r="AC8" s="68"/>
      <c r="AD8" s="68"/>
      <c r="AE8" s="66"/>
      <c r="AF8" s="68"/>
      <c r="AG8" s="68"/>
      <c r="AH8" s="68"/>
      <c r="AI8" s="66"/>
      <c r="AJ8" s="68"/>
      <c r="AK8" s="68"/>
      <c r="AL8" s="68"/>
      <c r="AM8" s="66"/>
      <c r="AN8" s="68"/>
      <c r="AO8" s="68"/>
      <c r="AP8" s="68"/>
      <c r="AQ8" s="66"/>
      <c r="AR8" s="68"/>
      <c r="AS8" s="68"/>
      <c r="AT8" s="68"/>
      <c r="AU8" s="66"/>
      <c r="AV8" s="68"/>
      <c r="AW8" s="68"/>
      <c r="AX8" s="68"/>
      <c r="AY8" s="66"/>
      <c r="AZ8" s="68"/>
      <c r="BA8" s="68"/>
      <c r="BB8" s="68"/>
      <c r="BC8" s="66"/>
      <c r="BD8" s="68"/>
      <c r="BE8" s="68"/>
      <c r="BF8" s="68"/>
      <c r="BG8" s="66"/>
      <c r="BH8" s="68"/>
      <c r="BI8" s="68"/>
      <c r="BJ8" s="68"/>
      <c r="BK8" s="66"/>
      <c r="BL8" s="68"/>
      <c r="BM8" s="68"/>
      <c r="BN8" s="68"/>
      <c r="BO8" s="66"/>
      <c r="BP8" s="68"/>
      <c r="BQ8" s="68"/>
      <c r="BR8" s="68"/>
      <c r="BS8" s="66"/>
      <c r="BT8" s="68"/>
      <c r="BU8" s="68"/>
      <c r="BV8" s="68"/>
      <c r="BW8" s="66"/>
      <c r="BX8" s="68"/>
      <c r="BY8" s="68"/>
      <c r="BZ8" s="68"/>
      <c r="CA8" s="66"/>
      <c r="CB8" s="68"/>
      <c r="CC8" s="68"/>
      <c r="CD8" s="68"/>
      <c r="CE8" s="66"/>
      <c r="CF8" s="68"/>
      <c r="CG8" s="68"/>
      <c r="CH8" s="68"/>
    </row>
    <row r="9" spans="1:87" x14ac:dyDescent="0.25">
      <c r="G9" s="66"/>
      <c r="H9" s="68"/>
      <c r="I9" s="68"/>
      <c r="J9" s="68"/>
      <c r="K9" s="66"/>
      <c r="L9" s="68"/>
      <c r="M9" s="68"/>
      <c r="N9" s="68"/>
      <c r="O9" s="66"/>
      <c r="P9" s="68"/>
      <c r="Q9" s="68"/>
      <c r="R9" s="68"/>
      <c r="S9" s="66"/>
      <c r="T9" s="68"/>
      <c r="U9" s="68"/>
      <c r="V9" s="68"/>
      <c r="W9" s="66"/>
      <c r="X9" s="68"/>
      <c r="Y9" s="68"/>
      <c r="Z9" s="68"/>
      <c r="AA9" s="66"/>
      <c r="AB9" s="68"/>
      <c r="AC9" s="68"/>
      <c r="AD9" s="68"/>
      <c r="AE9" s="66"/>
      <c r="AF9" s="68"/>
      <c r="AG9" s="68"/>
      <c r="AH9" s="68"/>
      <c r="AI9" s="66"/>
      <c r="AJ9" s="68"/>
      <c r="AK9" s="68"/>
      <c r="AL9" s="68"/>
      <c r="AM9" s="66"/>
      <c r="AN9" s="68"/>
      <c r="AO9" s="68"/>
      <c r="AP9" s="68"/>
      <c r="AQ9" s="66"/>
      <c r="AR9" s="68"/>
      <c r="AS9" s="68"/>
      <c r="AT9" s="68"/>
      <c r="AU9" s="66"/>
      <c r="AV9" s="68"/>
      <c r="AW9" s="68"/>
      <c r="AX9" s="68"/>
      <c r="AY9" s="66"/>
      <c r="AZ9" s="68"/>
      <c r="BA9" s="68"/>
      <c r="BB9" s="68"/>
      <c r="BC9" s="66"/>
      <c r="BD9" s="68"/>
      <c r="BE9" s="68"/>
      <c r="BF9" s="68"/>
      <c r="BG9" s="66"/>
      <c r="BH9" s="68"/>
      <c r="BI9" s="68"/>
      <c r="BJ9" s="68"/>
      <c r="BK9" s="66"/>
      <c r="BL9" s="68"/>
      <c r="BM9" s="68"/>
      <c r="BN9" s="68"/>
      <c r="BO9" s="66"/>
      <c r="BP9" s="68"/>
      <c r="BQ9" s="68"/>
      <c r="BR9" s="68"/>
      <c r="BS9" s="66"/>
      <c r="BT9" s="68"/>
      <c r="BU9" s="68"/>
      <c r="BV9" s="68"/>
      <c r="BW9" s="66"/>
      <c r="BX9" s="68"/>
      <c r="BY9" s="68"/>
      <c r="BZ9" s="68"/>
      <c r="CA9" s="66"/>
      <c r="CB9" s="68"/>
      <c r="CC9" s="68"/>
      <c r="CD9" s="68"/>
      <c r="CE9" s="66"/>
      <c r="CF9" s="68"/>
      <c r="CG9" s="68"/>
      <c r="CH9" s="68"/>
    </row>
    <row r="10" spans="1:87" ht="15.75" thickBot="1" x14ac:dyDescent="0.3">
      <c r="A10">
        <f>COUNTIF(G11:CH11, "MFD")</f>
        <v>8</v>
      </c>
      <c r="B10">
        <f>COUNTIF(G11:CH11, "DFD")</f>
        <v>2</v>
      </c>
      <c r="C10">
        <f>COUNTIF(G11:CH11, "DCC")</f>
        <v>1</v>
      </c>
      <c r="G10" s="66"/>
      <c r="H10" s="68"/>
      <c r="I10" s="68"/>
      <c r="J10" s="68"/>
      <c r="K10" s="66"/>
      <c r="L10" s="68"/>
      <c r="M10" s="68"/>
      <c r="N10" s="68"/>
      <c r="O10" s="66"/>
      <c r="P10" s="68"/>
      <c r="Q10" s="68"/>
      <c r="R10" s="68"/>
      <c r="S10" s="66"/>
      <c r="T10" s="68"/>
      <c r="U10" s="68"/>
      <c r="V10" s="68"/>
      <c r="W10" s="66"/>
      <c r="X10" s="68"/>
      <c r="Y10" s="68"/>
      <c r="Z10" s="68"/>
      <c r="AA10" s="66"/>
      <c r="AB10" s="68"/>
      <c r="AC10" s="68"/>
      <c r="AD10" s="68"/>
      <c r="AE10" s="66"/>
      <c r="AF10" s="68"/>
      <c r="AG10" s="68"/>
      <c r="AH10" s="68"/>
      <c r="AI10" s="66"/>
      <c r="AJ10" s="68"/>
      <c r="AK10" s="68"/>
      <c r="AL10" s="68"/>
      <c r="AM10" s="66"/>
      <c r="AN10" s="68"/>
      <c r="AO10" s="68"/>
      <c r="AP10" s="68"/>
      <c r="AQ10" s="66"/>
      <c r="AR10" s="68"/>
      <c r="AS10" s="68"/>
      <c r="AT10" s="68"/>
      <c r="AU10" s="66"/>
      <c r="AV10" s="68"/>
      <c r="AW10" s="68"/>
      <c r="AX10" s="68"/>
      <c r="AY10" s="66"/>
      <c r="AZ10" s="68"/>
      <c r="BA10" s="68"/>
      <c r="BB10" s="68"/>
      <c r="BC10" s="66"/>
      <c r="BD10" s="68"/>
      <c r="BE10" s="68"/>
      <c r="BF10" s="68"/>
      <c r="BG10" s="66"/>
      <c r="BH10" s="68"/>
      <c r="BI10" s="68"/>
      <c r="BJ10" s="68"/>
      <c r="BK10" s="66"/>
      <c r="BL10" s="68"/>
      <c r="BM10" s="68"/>
      <c r="BN10" s="68"/>
      <c r="BO10" s="66"/>
      <c r="BP10" s="68"/>
      <c r="BQ10" s="68"/>
      <c r="BR10" s="68"/>
      <c r="BS10" s="66"/>
      <c r="BT10" s="68"/>
      <c r="BU10" s="68"/>
      <c r="BV10" s="68"/>
      <c r="BW10" s="66"/>
      <c r="BX10" s="68"/>
      <c r="BY10" s="68"/>
      <c r="BZ10" s="68"/>
      <c r="CA10" s="66"/>
      <c r="CB10" s="68"/>
      <c r="CC10" s="68"/>
      <c r="CD10" s="68"/>
      <c r="CE10" s="66"/>
      <c r="CF10" s="68"/>
      <c r="CG10" s="68"/>
      <c r="CH10" s="68"/>
    </row>
    <row r="11" spans="1:87" x14ac:dyDescent="0.25">
      <c r="A11" s="70" t="s">
        <v>133</v>
      </c>
      <c r="B11" s="71">
        <f ca="1">D11-B12</f>
        <v>15.580022450083732</v>
      </c>
      <c r="C11" s="72" t="s">
        <v>122</v>
      </c>
      <c r="D11" s="71">
        <f>IFERROR(INDEX(Holidays[FTE], MATCH(Entry!E11, Holidays[Date], 0)), 1)*8*INDEX(FTEguide[[1]:[12]], MATCH(Entry!E12, FTEguide[Weekday], 0), IF(Entry!E14&gt;0, Entry!E14, MONTH(Entry!E11)))</f>
        <v>107.58002245008373</v>
      </c>
      <c r="E11" s="60">
        <v>43829</v>
      </c>
      <c r="F11" s="50" t="s">
        <v>128</v>
      </c>
      <c r="G11" s="34" t="s">
        <v>136</v>
      </c>
      <c r="H11" s="35" t="s">
        <v>23</v>
      </c>
      <c r="I11" s="42">
        <f>parseTime(G11)-(H16=INT(RIGHT($F11, 1)))</f>
        <v>8</v>
      </c>
      <c r="J11" s="43">
        <f t="shared" ref="J11:J15" si="8">isClocked(H11)</f>
        <v>1</v>
      </c>
      <c r="K11" s="34" t="s">
        <v>136</v>
      </c>
      <c r="L11" s="35" t="s">
        <v>23</v>
      </c>
      <c r="M11" s="42">
        <f>parseTime(K11)-(L16=INT(RIGHT($F11, 1)))</f>
        <v>8</v>
      </c>
      <c r="N11" s="43">
        <f t="shared" ref="N11:N15" si="9">isClocked(L11)</f>
        <v>1</v>
      </c>
      <c r="O11" s="34" t="s">
        <v>180</v>
      </c>
      <c r="P11" s="35" t="s">
        <v>23</v>
      </c>
      <c r="Q11" s="42">
        <f>parseTime(O11)-(P16=INT(RIGHT($F11, 1)))</f>
        <v>8</v>
      </c>
      <c r="R11" s="43">
        <f t="shared" ref="R11:R15" si="10">isClocked(P11)</f>
        <v>1</v>
      </c>
      <c r="S11" s="34" t="s">
        <v>150</v>
      </c>
      <c r="T11" s="35" t="s">
        <v>23</v>
      </c>
      <c r="U11" s="42">
        <f t="shared" ref="U11" si="11">parseTime(S11)-(T16=INT(RIGHT($F11, 1)))</f>
        <v>8</v>
      </c>
      <c r="V11" s="43">
        <f t="shared" ref="V11:V15" si="12">isClocked(T11)</f>
        <v>1</v>
      </c>
      <c r="W11" s="34" t="s">
        <v>136</v>
      </c>
      <c r="X11" s="35" t="s">
        <v>24</v>
      </c>
      <c r="Y11" s="42">
        <f>parseTime(W11)-(X16=INT(RIGHT($F11, 1)))</f>
        <v>8</v>
      </c>
      <c r="Z11" s="43">
        <f t="shared" ref="Z11:Z15" si="13">isClocked(X11)</f>
        <v>1</v>
      </c>
      <c r="AA11" s="34" t="s">
        <v>136</v>
      </c>
      <c r="AB11" s="35" t="s">
        <v>23</v>
      </c>
      <c r="AC11" s="42">
        <f>parseTime(AA11)-(AB16=INT(RIGHT($F11, 1)))</f>
        <v>8</v>
      </c>
      <c r="AD11" s="43">
        <f t="shared" ref="AD11:AD15" si="14">isClocked(AB11)</f>
        <v>1</v>
      </c>
      <c r="AE11" s="34" t="s">
        <v>136</v>
      </c>
      <c r="AF11" s="35" t="s">
        <v>25</v>
      </c>
      <c r="AG11" s="42">
        <f>parseTime(AE11)-(AF16=INT(RIGHT($F11, 1)))</f>
        <v>8</v>
      </c>
      <c r="AH11" s="43">
        <f t="shared" ref="AH11:AH15" si="15">isClocked(AF11)</f>
        <v>1</v>
      </c>
      <c r="AI11" s="34" t="s">
        <v>136</v>
      </c>
      <c r="AJ11" s="35" t="s">
        <v>23</v>
      </c>
      <c r="AK11" s="42">
        <f>parseTime(AI11)-(AJ16=INT(RIGHT($F11, 1)))</f>
        <v>8</v>
      </c>
      <c r="AL11" s="43">
        <f t="shared" ref="AL11:AL15" si="16">isClocked(AJ11)</f>
        <v>1</v>
      </c>
      <c r="AM11" s="34" t="s">
        <v>151</v>
      </c>
      <c r="AN11" s="35" t="s">
        <v>23</v>
      </c>
      <c r="AO11" s="42">
        <f t="shared" ref="AO11" si="17">parseTime(AM11)-(AN16=INT(RIGHT($F11, 1)))</f>
        <v>4</v>
      </c>
      <c r="AP11" s="43">
        <f t="shared" ref="AP11:AP15" si="18">isClocked(AN11)</f>
        <v>1</v>
      </c>
      <c r="AQ11" s="34"/>
      <c r="AR11" s="35"/>
      <c r="AS11" s="42">
        <f t="shared" ref="AS11" si="19">parseTime(AQ11)-(AR16=INT(RIGHT($F11, 1)))</f>
        <v>0</v>
      </c>
      <c r="AT11" s="43">
        <f t="shared" ref="AT11:AT15" si="20">isClocked(AR11)</f>
        <v>0</v>
      </c>
      <c r="AU11" s="34"/>
      <c r="AV11" s="35"/>
      <c r="AW11" s="42">
        <f>parseTime(AU11)-(AV16=INT(RIGHT($F11, 1)))</f>
        <v>0</v>
      </c>
      <c r="AX11" s="43">
        <f t="shared" ref="AX11:AX15" si="21">isClocked(AV11)</f>
        <v>0</v>
      </c>
      <c r="AY11" s="34" t="s">
        <v>136</v>
      </c>
      <c r="AZ11" s="35" t="s">
        <v>24</v>
      </c>
      <c r="BA11" s="42">
        <f>parseTime(AY11)-(AZ16=INT(RIGHT($F11, 1)))</f>
        <v>8</v>
      </c>
      <c r="BB11" s="43">
        <f t="shared" ref="BB11:BB15" si="22">isClocked(AZ11)</f>
        <v>1</v>
      </c>
      <c r="BC11" s="34"/>
      <c r="BD11" s="35"/>
      <c r="BE11" s="42">
        <f>parseTime(BC11)-(BD16=INT(RIGHT($F11, 1)))</f>
        <v>0</v>
      </c>
      <c r="BF11" s="43">
        <f t="shared" ref="BF11:BF15" si="23">isClocked(BD11)</f>
        <v>0</v>
      </c>
      <c r="BG11" s="34" t="s">
        <v>136</v>
      </c>
      <c r="BH11" s="35" t="s">
        <v>23</v>
      </c>
      <c r="BI11" s="42">
        <f>parseTime(BG11)-(BH16=INT(RIGHT($F11, 1)))</f>
        <v>8</v>
      </c>
      <c r="BJ11" s="43">
        <f t="shared" ref="BJ11:BJ15" si="24">isClocked(BH11)</f>
        <v>1</v>
      </c>
      <c r="BK11" s="34" t="s">
        <v>136</v>
      </c>
      <c r="BL11" s="35" t="s">
        <v>26</v>
      </c>
      <c r="BM11" s="42">
        <f>parseTime(BK11)-(BL16=INT(RIGHT($F11, 1)))</f>
        <v>8</v>
      </c>
      <c r="BN11" s="43">
        <f t="shared" ref="BN11:BN15" si="25">isClocked(BL11)</f>
        <v>1</v>
      </c>
      <c r="BO11" s="34"/>
      <c r="BP11" s="35"/>
      <c r="BQ11" s="42">
        <f t="shared" ref="BQ11" si="26">parseTime(BO11)-(BP16=INT(RIGHT($F11, 1)))</f>
        <v>0</v>
      </c>
      <c r="BR11" s="43">
        <f t="shared" ref="BR11:BR15" si="27">isClocked(BP11)</f>
        <v>0</v>
      </c>
      <c r="BS11" s="34"/>
      <c r="BT11" s="35"/>
      <c r="BU11" s="42">
        <f t="shared" ref="BU11" si="28">parseTime(BS11)-(BT16=INT(RIGHT($F11, 1)))</f>
        <v>0</v>
      </c>
      <c r="BV11" s="43">
        <f t="shared" ref="BV11:BV15" si="29">isClocked(BT11)</f>
        <v>0</v>
      </c>
      <c r="BW11" s="34"/>
      <c r="BX11" s="35"/>
      <c r="BY11" s="42">
        <f t="shared" ref="BY11" si="30">parseTime(BW11)-(BX16=INT(RIGHT($F11, 1)))</f>
        <v>0</v>
      </c>
      <c r="BZ11" s="43">
        <f t="shared" ref="BZ11:BZ15" si="31">isClocked(BX11)</f>
        <v>0</v>
      </c>
      <c r="CA11" s="34"/>
      <c r="CB11" s="35"/>
      <c r="CC11" s="42">
        <f t="shared" ref="CC11" si="32">parseTime(CA11)-(CB16=INT(RIGHT($F11, 1)))</f>
        <v>0</v>
      </c>
      <c r="CD11" s="43">
        <f t="shared" ref="CD11:CD15" si="33">isClocked(CB11)</f>
        <v>0</v>
      </c>
      <c r="CE11" s="34"/>
      <c r="CF11" s="35"/>
      <c r="CG11" s="42">
        <f t="shared" ref="CG11" si="34">parseTime(CE11)-(CF16=INT(RIGHT($F11, 1)))</f>
        <v>0</v>
      </c>
      <c r="CH11" s="43">
        <f t="shared" ref="CH11:CH15" si="35">isClocked(CF11)</f>
        <v>0</v>
      </c>
    </row>
    <row r="12" spans="1:87" x14ac:dyDescent="0.25">
      <c r="A12" s="56" t="s">
        <v>0</v>
      </c>
      <c r="B12" s="57">
        <f ca="1">SUM(B13:B16)</f>
        <v>92</v>
      </c>
      <c r="C12" s="14" t="s">
        <v>252</v>
      </c>
      <c r="D12" s="14"/>
      <c r="E12" s="55" t="str">
        <f>TEXT(E11, "dddd")</f>
        <v>Monday</v>
      </c>
      <c r="F12" s="51" t="s">
        <v>129</v>
      </c>
      <c r="G12" s="36"/>
      <c r="H12" s="37"/>
      <c r="I12" s="44">
        <f>parseTime(G12)-(H16=INT(RIGHT($F12, 1)))</f>
        <v>0</v>
      </c>
      <c r="J12" s="45">
        <f t="shared" si="8"/>
        <v>0</v>
      </c>
      <c r="K12" s="36"/>
      <c r="L12" s="37"/>
      <c r="M12" s="44">
        <f>parseTime(K12)-(L16=INT(RIGHT($F12, 1)))</f>
        <v>0</v>
      </c>
      <c r="N12" s="45">
        <f t="shared" si="9"/>
        <v>0</v>
      </c>
      <c r="O12" s="36"/>
      <c r="P12" s="37"/>
      <c r="Q12" s="44">
        <f>parseTime(O12)-(P16=INT(RIGHT($F12, 1)))</f>
        <v>0</v>
      </c>
      <c r="R12" s="45">
        <f t="shared" si="10"/>
        <v>0</v>
      </c>
      <c r="S12" s="36"/>
      <c r="T12" s="37"/>
      <c r="U12" s="44">
        <f t="shared" ref="U12" si="36">parseTime(S12)-(T16=INT(RIGHT($F12, 1)))</f>
        <v>0</v>
      </c>
      <c r="V12" s="45">
        <f t="shared" si="12"/>
        <v>0</v>
      </c>
      <c r="W12" s="36"/>
      <c r="X12" s="37"/>
      <c r="Y12" s="44">
        <f>parseTime(W12)-(X16=INT(RIGHT($F12, 1)))</f>
        <v>0</v>
      </c>
      <c r="Z12" s="45">
        <f t="shared" si="13"/>
        <v>0</v>
      </c>
      <c r="AA12" s="36"/>
      <c r="AB12" s="37"/>
      <c r="AC12" s="44">
        <f>parseTime(AA12)-(AB16=INT(RIGHT($F12, 1)))</f>
        <v>0</v>
      </c>
      <c r="AD12" s="45">
        <f t="shared" si="14"/>
        <v>0</v>
      </c>
      <c r="AE12" s="36"/>
      <c r="AF12" s="37"/>
      <c r="AG12" s="44">
        <f>parseTime(AE12)-(AF16=INT(RIGHT($F12, 1)))</f>
        <v>0</v>
      </c>
      <c r="AH12" s="45">
        <f t="shared" si="15"/>
        <v>0</v>
      </c>
      <c r="AI12" s="36"/>
      <c r="AJ12" s="37"/>
      <c r="AK12" s="44">
        <f>parseTime(AI12)-(AJ16=INT(RIGHT($F12, 1)))</f>
        <v>0</v>
      </c>
      <c r="AL12" s="45">
        <f t="shared" si="16"/>
        <v>0</v>
      </c>
      <c r="AM12" s="36"/>
      <c r="AN12" s="37"/>
      <c r="AO12" s="44">
        <f t="shared" ref="AO12" si="37">parseTime(AM12)-(AN16=INT(RIGHT($F12, 1)))</f>
        <v>0</v>
      </c>
      <c r="AP12" s="45">
        <f t="shared" si="18"/>
        <v>0</v>
      </c>
      <c r="AQ12" s="36"/>
      <c r="AR12" s="37"/>
      <c r="AS12" s="44">
        <f t="shared" ref="AS12" si="38">parseTime(AQ12)-(AR16=INT(RIGHT($F12, 1)))</f>
        <v>0</v>
      </c>
      <c r="AT12" s="45">
        <f t="shared" si="20"/>
        <v>0</v>
      </c>
      <c r="AU12" s="36"/>
      <c r="AV12" s="37"/>
      <c r="AW12" s="44">
        <f>parseTime(AU12)-(AV16=INT(RIGHT($F12, 1)))</f>
        <v>0</v>
      </c>
      <c r="AX12" s="45">
        <f t="shared" si="21"/>
        <v>0</v>
      </c>
      <c r="AY12" s="36"/>
      <c r="AZ12" s="37"/>
      <c r="BA12" s="44">
        <f>parseTime(AY12)-(AZ16=INT(RIGHT($F12, 1)))</f>
        <v>0</v>
      </c>
      <c r="BB12" s="45">
        <f t="shared" si="22"/>
        <v>0</v>
      </c>
      <c r="BC12" s="36"/>
      <c r="BD12" s="37"/>
      <c r="BE12" s="44">
        <f>parseTime(BC12)-(BD16=INT(RIGHT($F12, 1)))</f>
        <v>0</v>
      </c>
      <c r="BF12" s="45">
        <f t="shared" si="23"/>
        <v>0</v>
      </c>
      <c r="BG12" s="36"/>
      <c r="BH12" s="37"/>
      <c r="BI12" s="44">
        <f>parseTime(BG12)-(BH16=INT(RIGHT($F12, 1)))</f>
        <v>0</v>
      </c>
      <c r="BJ12" s="45">
        <f t="shared" si="24"/>
        <v>0</v>
      </c>
      <c r="BK12" s="36"/>
      <c r="BL12" s="37"/>
      <c r="BM12" s="44">
        <f>parseTime(BK12)-(BL16=INT(RIGHT($F12, 1)))</f>
        <v>0</v>
      </c>
      <c r="BN12" s="45">
        <f t="shared" si="25"/>
        <v>0</v>
      </c>
      <c r="BO12" s="36"/>
      <c r="BP12" s="37"/>
      <c r="BQ12" s="44">
        <f t="shared" ref="BQ12" si="39">parseTime(BO12)-(BP16=INT(RIGHT($F12, 1)))</f>
        <v>0</v>
      </c>
      <c r="BR12" s="45">
        <f t="shared" si="27"/>
        <v>0</v>
      </c>
      <c r="BS12" s="36"/>
      <c r="BT12" s="37"/>
      <c r="BU12" s="44">
        <f t="shared" ref="BU12" si="40">parseTime(BS12)-(BT16=INT(RIGHT($F12, 1)))</f>
        <v>0</v>
      </c>
      <c r="BV12" s="45">
        <f t="shared" si="29"/>
        <v>0</v>
      </c>
      <c r="BW12" s="36"/>
      <c r="BX12" s="37"/>
      <c r="BY12" s="44">
        <f t="shared" ref="BY12" si="41">parseTime(BW12)-(BX16=INT(RIGHT($F12, 1)))</f>
        <v>0</v>
      </c>
      <c r="BZ12" s="45">
        <f t="shared" si="31"/>
        <v>0</v>
      </c>
      <c r="CA12" s="36"/>
      <c r="CB12" s="37"/>
      <c r="CC12" s="44">
        <f t="shared" ref="CC12" si="42">parseTime(CA12)-(CB16=INT(RIGHT($F12, 1)))</f>
        <v>0</v>
      </c>
      <c r="CD12" s="45">
        <f t="shared" si="33"/>
        <v>0</v>
      </c>
      <c r="CE12" s="36"/>
      <c r="CF12" s="37"/>
      <c r="CG12" s="44">
        <f t="shared" ref="CG12" si="43">parseTime(CE12)-(CF16=INT(RIGHT($F12, 1)))</f>
        <v>0</v>
      </c>
      <c r="CH12" s="45">
        <f t="shared" si="35"/>
        <v>0</v>
      </c>
    </row>
    <row r="13" spans="1:87" x14ac:dyDescent="0.25">
      <c r="A13" s="56" t="s">
        <v>117</v>
      </c>
      <c r="B13" s="57">
        <f ca="1">roleHours(G11:CH17, "MFD")</f>
        <v>60</v>
      </c>
      <c r="C13" s="14">
        <f t="shared" ref="C13:C76" ca="1" si="44">B13/8</f>
        <v>7.5</v>
      </c>
      <c r="D13" s="14"/>
      <c r="E13" s="20" t="s">
        <v>127</v>
      </c>
      <c r="F13" s="51" t="s">
        <v>130</v>
      </c>
      <c r="G13" s="36"/>
      <c r="H13" s="37"/>
      <c r="I13" s="44">
        <f>parseTime(G13)-(H16=INT(RIGHT($F13, 1)))</f>
        <v>0</v>
      </c>
      <c r="J13" s="45">
        <f t="shared" si="8"/>
        <v>0</v>
      </c>
      <c r="K13" s="36"/>
      <c r="L13" s="37"/>
      <c r="M13" s="44">
        <f>parseTime(K13)-(L16=INT(RIGHT($F13, 1)))</f>
        <v>0</v>
      </c>
      <c r="N13" s="45">
        <f t="shared" si="9"/>
        <v>0</v>
      </c>
      <c r="O13" s="36"/>
      <c r="P13" s="37"/>
      <c r="Q13" s="44">
        <f>parseTime(O13)-(P16=INT(RIGHT($F13, 1)))</f>
        <v>0</v>
      </c>
      <c r="R13" s="45">
        <f t="shared" si="10"/>
        <v>0</v>
      </c>
      <c r="S13" s="36"/>
      <c r="T13" s="37"/>
      <c r="U13" s="44">
        <f t="shared" ref="U13" si="45">parseTime(S13)-(T16=INT(RIGHT($F13, 1)))</f>
        <v>0</v>
      </c>
      <c r="V13" s="45">
        <f t="shared" si="12"/>
        <v>0</v>
      </c>
      <c r="W13" s="36"/>
      <c r="X13" s="37"/>
      <c r="Y13" s="44">
        <f>parseTime(W13)-(X16=INT(RIGHT($F13, 1)))</f>
        <v>0</v>
      </c>
      <c r="Z13" s="45">
        <f t="shared" si="13"/>
        <v>0</v>
      </c>
      <c r="AA13" s="36"/>
      <c r="AB13" s="37"/>
      <c r="AC13" s="44">
        <f>parseTime(AA13)-(AB16=INT(RIGHT($F13, 1)))</f>
        <v>0</v>
      </c>
      <c r="AD13" s="45">
        <f t="shared" si="14"/>
        <v>0</v>
      </c>
      <c r="AE13" s="36"/>
      <c r="AF13" s="37"/>
      <c r="AG13" s="44">
        <f>parseTime(AE13)-(AF16=INT(RIGHT($F13, 1)))</f>
        <v>0</v>
      </c>
      <c r="AH13" s="45">
        <f t="shared" si="15"/>
        <v>0</v>
      </c>
      <c r="AI13" s="36"/>
      <c r="AJ13" s="37"/>
      <c r="AK13" s="44">
        <f>parseTime(AI13)-(AJ16=INT(RIGHT($F13, 1)))</f>
        <v>0</v>
      </c>
      <c r="AL13" s="45">
        <f t="shared" si="16"/>
        <v>0</v>
      </c>
      <c r="AM13" s="36"/>
      <c r="AN13" s="37"/>
      <c r="AO13" s="44">
        <f t="shared" ref="AO13" si="46">parseTime(AM13)-(AN16=INT(RIGHT($F13, 1)))</f>
        <v>0</v>
      </c>
      <c r="AP13" s="45">
        <f t="shared" si="18"/>
        <v>0</v>
      </c>
      <c r="AQ13" s="36"/>
      <c r="AR13" s="37"/>
      <c r="AS13" s="44">
        <f t="shared" ref="AS13" si="47">parseTime(AQ13)-(AR16=INT(RIGHT($F13, 1)))</f>
        <v>0</v>
      </c>
      <c r="AT13" s="45">
        <f t="shared" si="20"/>
        <v>0</v>
      </c>
      <c r="AU13" s="36"/>
      <c r="AV13" s="37"/>
      <c r="AW13" s="44">
        <f>parseTime(AU13)-(AV16=INT(RIGHT($F13, 1)))</f>
        <v>0</v>
      </c>
      <c r="AX13" s="45">
        <f t="shared" si="21"/>
        <v>0</v>
      </c>
      <c r="AY13" s="36"/>
      <c r="AZ13" s="37"/>
      <c r="BA13" s="44">
        <f>parseTime(AY13)-(AZ16=INT(RIGHT($F13, 1)))</f>
        <v>0</v>
      </c>
      <c r="BB13" s="45">
        <f t="shared" si="22"/>
        <v>0</v>
      </c>
      <c r="BC13" s="36"/>
      <c r="BD13" s="37"/>
      <c r="BE13" s="44">
        <f>parseTime(BC13)-(BD16=INT(RIGHT($F13, 1)))</f>
        <v>0</v>
      </c>
      <c r="BF13" s="45">
        <f t="shared" si="23"/>
        <v>0</v>
      </c>
      <c r="BG13" s="36"/>
      <c r="BH13" s="37"/>
      <c r="BI13" s="44">
        <f>parseTime(BG13)-(BH16=INT(RIGHT($F13, 1)))</f>
        <v>0</v>
      </c>
      <c r="BJ13" s="45">
        <f t="shared" si="24"/>
        <v>0</v>
      </c>
      <c r="BK13" s="36"/>
      <c r="BL13" s="37"/>
      <c r="BM13" s="44">
        <f>parseTime(BK13)-(BL16=INT(RIGHT($F13, 1)))</f>
        <v>0</v>
      </c>
      <c r="BN13" s="45">
        <f t="shared" si="25"/>
        <v>0</v>
      </c>
      <c r="BO13" s="36"/>
      <c r="BP13" s="37"/>
      <c r="BQ13" s="44">
        <f t="shared" ref="BQ13" si="48">parseTime(BO13)-(BP16=INT(RIGHT($F13, 1)))</f>
        <v>0</v>
      </c>
      <c r="BR13" s="45">
        <f t="shared" si="27"/>
        <v>0</v>
      </c>
      <c r="BS13" s="36"/>
      <c r="BT13" s="37"/>
      <c r="BU13" s="44">
        <f t="shared" ref="BU13" si="49">parseTime(BS13)-(BT16=INT(RIGHT($F13, 1)))</f>
        <v>0</v>
      </c>
      <c r="BV13" s="45">
        <f t="shared" si="29"/>
        <v>0</v>
      </c>
      <c r="BW13" s="36"/>
      <c r="BX13" s="37"/>
      <c r="BY13" s="44">
        <f t="shared" ref="BY13" si="50">parseTime(BW13)-(BX16=INT(RIGHT($F13, 1)))</f>
        <v>0</v>
      </c>
      <c r="BZ13" s="45">
        <f t="shared" si="31"/>
        <v>0</v>
      </c>
      <c r="CA13" s="36"/>
      <c r="CB13" s="37"/>
      <c r="CC13" s="44">
        <f t="shared" ref="CC13" si="51">parseTime(CA13)-(CB16=INT(RIGHT($F13, 1)))</f>
        <v>0</v>
      </c>
      <c r="CD13" s="45">
        <f t="shared" si="33"/>
        <v>0</v>
      </c>
      <c r="CE13" s="36"/>
      <c r="CF13" s="37"/>
      <c r="CG13" s="44">
        <f t="shared" ref="CG13" si="52">parseTime(CE13)-(CF16=INT(RIGHT($F13, 1)))</f>
        <v>0</v>
      </c>
      <c r="CH13" s="45">
        <f t="shared" si="35"/>
        <v>0</v>
      </c>
    </row>
    <row r="14" spans="1:87" x14ac:dyDescent="0.25">
      <c r="A14" s="56" t="s">
        <v>118</v>
      </c>
      <c r="B14" s="57">
        <f ca="1">roleHours(G11:CH17, "DFD")</f>
        <v>16</v>
      </c>
      <c r="C14" s="14">
        <f t="shared" ca="1" si="44"/>
        <v>2</v>
      </c>
      <c r="D14" s="14"/>
      <c r="E14" s="20">
        <v>1</v>
      </c>
      <c r="F14" s="51" t="s">
        <v>131</v>
      </c>
      <c r="G14" s="36"/>
      <c r="H14" s="37"/>
      <c r="I14" s="44">
        <f>parseTime(G14)-(H16=INT(RIGHT($F14, 1)))</f>
        <v>0</v>
      </c>
      <c r="J14" s="45">
        <f t="shared" si="8"/>
        <v>0</v>
      </c>
      <c r="K14" s="36"/>
      <c r="L14" s="37"/>
      <c r="M14" s="44">
        <f>parseTime(K14)-(L16=INT(RIGHT($F14, 1)))</f>
        <v>0</v>
      </c>
      <c r="N14" s="45">
        <f t="shared" si="9"/>
        <v>0</v>
      </c>
      <c r="O14" s="36"/>
      <c r="P14" s="37"/>
      <c r="Q14" s="44">
        <f>parseTime(O14)-(P16=INT(RIGHT($F14, 1)))</f>
        <v>0</v>
      </c>
      <c r="R14" s="45">
        <f t="shared" si="10"/>
        <v>0</v>
      </c>
      <c r="S14" s="36"/>
      <c r="T14" s="37"/>
      <c r="U14" s="44">
        <f t="shared" ref="U14" si="53">parseTime(S14)-(T16=INT(RIGHT($F14, 1)))</f>
        <v>0</v>
      </c>
      <c r="V14" s="45">
        <f t="shared" si="12"/>
        <v>0</v>
      </c>
      <c r="W14" s="36"/>
      <c r="X14" s="37"/>
      <c r="Y14" s="44">
        <f>parseTime(W14)-(X16=INT(RIGHT($F14, 1)))</f>
        <v>0</v>
      </c>
      <c r="Z14" s="45">
        <f t="shared" si="13"/>
        <v>0</v>
      </c>
      <c r="AA14" s="36"/>
      <c r="AB14" s="37"/>
      <c r="AC14" s="44">
        <f>parseTime(AA14)-(AB16=INT(RIGHT($F14, 1)))</f>
        <v>0</v>
      </c>
      <c r="AD14" s="45">
        <f t="shared" si="14"/>
        <v>0</v>
      </c>
      <c r="AE14" s="36"/>
      <c r="AF14" s="37"/>
      <c r="AG14" s="44">
        <f>parseTime(AE14)-(AF16=INT(RIGHT($F14, 1)))</f>
        <v>0</v>
      </c>
      <c r="AH14" s="45">
        <f t="shared" si="15"/>
        <v>0</v>
      </c>
      <c r="AI14" s="36"/>
      <c r="AJ14" s="37"/>
      <c r="AK14" s="44">
        <f>parseTime(AI14)-(AJ16=INT(RIGHT($F14, 1)))</f>
        <v>0</v>
      </c>
      <c r="AL14" s="45">
        <f t="shared" si="16"/>
        <v>0</v>
      </c>
      <c r="AM14" s="36"/>
      <c r="AN14" s="37"/>
      <c r="AO14" s="44">
        <f t="shared" ref="AO14" si="54">parseTime(AM14)-(AN16=INT(RIGHT($F14, 1)))</f>
        <v>0</v>
      </c>
      <c r="AP14" s="45">
        <f t="shared" si="18"/>
        <v>0</v>
      </c>
      <c r="AQ14" s="36"/>
      <c r="AR14" s="37"/>
      <c r="AS14" s="44">
        <f t="shared" ref="AS14" si="55">parseTime(AQ14)-(AR16=INT(RIGHT($F14, 1)))</f>
        <v>0</v>
      </c>
      <c r="AT14" s="45">
        <f t="shared" si="20"/>
        <v>0</v>
      </c>
      <c r="AU14" s="36"/>
      <c r="AV14" s="37"/>
      <c r="AW14" s="44">
        <f>parseTime(AU14)-(AV16=INT(RIGHT($F14, 1)))</f>
        <v>0</v>
      </c>
      <c r="AX14" s="45">
        <f t="shared" si="21"/>
        <v>0</v>
      </c>
      <c r="AY14" s="36"/>
      <c r="AZ14" s="37"/>
      <c r="BA14" s="44">
        <f>parseTime(AY14)-(AZ16=INT(RIGHT($F14, 1)))</f>
        <v>0</v>
      </c>
      <c r="BB14" s="45">
        <f t="shared" si="22"/>
        <v>0</v>
      </c>
      <c r="BC14" s="36"/>
      <c r="BD14" s="37"/>
      <c r="BE14" s="44">
        <f>parseTime(BC14)-(BD16=INT(RIGHT($F14, 1)))</f>
        <v>0</v>
      </c>
      <c r="BF14" s="45">
        <f t="shared" si="23"/>
        <v>0</v>
      </c>
      <c r="BG14" s="36"/>
      <c r="BH14" s="37"/>
      <c r="BI14" s="44">
        <f>parseTime(BG14)-(BH16=INT(RIGHT($F14, 1)))</f>
        <v>0</v>
      </c>
      <c r="BJ14" s="45">
        <f t="shared" si="24"/>
        <v>0</v>
      </c>
      <c r="BK14" s="36"/>
      <c r="BL14" s="37"/>
      <c r="BM14" s="44">
        <f>parseTime(BK14)-(BL16=INT(RIGHT($F14, 1)))</f>
        <v>0</v>
      </c>
      <c r="BN14" s="45">
        <f t="shared" si="25"/>
        <v>0</v>
      </c>
      <c r="BO14" s="36"/>
      <c r="BP14" s="37"/>
      <c r="BQ14" s="44">
        <f t="shared" ref="BQ14" si="56">parseTime(BO14)-(BP16=INT(RIGHT($F14, 1)))</f>
        <v>0</v>
      </c>
      <c r="BR14" s="45">
        <f t="shared" si="27"/>
        <v>0</v>
      </c>
      <c r="BS14" s="36"/>
      <c r="BT14" s="37"/>
      <c r="BU14" s="44">
        <f t="shared" ref="BU14" si="57">parseTime(BS14)-(BT16=INT(RIGHT($F14, 1)))</f>
        <v>0</v>
      </c>
      <c r="BV14" s="45">
        <f t="shared" si="29"/>
        <v>0</v>
      </c>
      <c r="BW14" s="36"/>
      <c r="BX14" s="37"/>
      <c r="BY14" s="44">
        <f t="shared" ref="BY14" si="58">parseTime(BW14)-(BX16=INT(RIGHT($F14, 1)))</f>
        <v>0</v>
      </c>
      <c r="BZ14" s="45">
        <f t="shared" si="31"/>
        <v>0</v>
      </c>
      <c r="CA14" s="36"/>
      <c r="CB14" s="37"/>
      <c r="CC14" s="44">
        <f t="shared" ref="CC14" si="59">parseTime(CA14)-(CB16=INT(RIGHT($F14, 1)))</f>
        <v>0</v>
      </c>
      <c r="CD14" s="45">
        <f t="shared" si="33"/>
        <v>0</v>
      </c>
      <c r="CE14" s="36"/>
      <c r="CF14" s="37"/>
      <c r="CG14" s="44">
        <f t="shared" ref="CG14" si="60">parseTime(CE14)-(CF16=INT(RIGHT($F14, 1)))</f>
        <v>0</v>
      </c>
      <c r="CH14" s="45">
        <f t="shared" si="35"/>
        <v>0</v>
      </c>
    </row>
    <row r="15" spans="1:87" x14ac:dyDescent="0.25">
      <c r="A15" s="56" t="s">
        <v>119</v>
      </c>
      <c r="B15" s="57">
        <f ca="1">roleHours(G11:CH17, "MCC")</f>
        <v>8</v>
      </c>
      <c r="C15" s="14">
        <f t="shared" ca="1" si="44"/>
        <v>1</v>
      </c>
      <c r="D15" s="14"/>
      <c r="E15" s="20"/>
      <c r="F15" s="51" t="s">
        <v>132</v>
      </c>
      <c r="G15" s="36"/>
      <c r="H15" s="37"/>
      <c r="I15" s="44">
        <f>parseTime(G15)-(H16=INT(RIGHT($F15, 1)))</f>
        <v>0</v>
      </c>
      <c r="J15" s="45">
        <f t="shared" si="8"/>
        <v>0</v>
      </c>
      <c r="K15" s="36"/>
      <c r="L15" s="37"/>
      <c r="M15" s="44">
        <f>parseTime(K15)-(L16=INT(RIGHT($F15, 1)))</f>
        <v>0</v>
      </c>
      <c r="N15" s="45">
        <f t="shared" si="9"/>
        <v>0</v>
      </c>
      <c r="O15" s="36"/>
      <c r="P15" s="37"/>
      <c r="Q15" s="44">
        <f>parseTime(O15)-(P16=INT(RIGHT($F15, 1)))</f>
        <v>0</v>
      </c>
      <c r="R15" s="45">
        <f t="shared" si="10"/>
        <v>0</v>
      </c>
      <c r="S15" s="36"/>
      <c r="T15" s="37"/>
      <c r="U15" s="44">
        <f t="shared" ref="U15" si="61">parseTime(S15)-(T16=INT(RIGHT($F15, 1)))</f>
        <v>0</v>
      </c>
      <c r="V15" s="45">
        <f t="shared" si="12"/>
        <v>0</v>
      </c>
      <c r="W15" s="36"/>
      <c r="X15" s="37"/>
      <c r="Y15" s="44">
        <f>parseTime(W15)-(X16=INT(RIGHT($F15, 1)))</f>
        <v>0</v>
      </c>
      <c r="Z15" s="45">
        <f t="shared" si="13"/>
        <v>0</v>
      </c>
      <c r="AA15" s="36"/>
      <c r="AB15" s="37"/>
      <c r="AC15" s="44">
        <f>parseTime(AA15)-(AB16=INT(RIGHT($F15, 1)))</f>
        <v>0</v>
      </c>
      <c r="AD15" s="45">
        <f t="shared" si="14"/>
        <v>0</v>
      </c>
      <c r="AE15" s="36"/>
      <c r="AF15" s="37"/>
      <c r="AG15" s="44">
        <f>parseTime(AE15)-(AF16=INT(RIGHT($F15, 1)))</f>
        <v>0</v>
      </c>
      <c r="AH15" s="45">
        <f t="shared" si="15"/>
        <v>0</v>
      </c>
      <c r="AI15" s="36"/>
      <c r="AJ15" s="37"/>
      <c r="AK15" s="44">
        <f>parseTime(AI15)-(AJ16=INT(RIGHT($F15, 1)))</f>
        <v>0</v>
      </c>
      <c r="AL15" s="45">
        <f t="shared" si="16"/>
        <v>0</v>
      </c>
      <c r="AM15" s="36"/>
      <c r="AN15" s="37"/>
      <c r="AO15" s="44">
        <f t="shared" ref="AO15" si="62">parseTime(AM15)-(AN16=INT(RIGHT($F15, 1)))</f>
        <v>0</v>
      </c>
      <c r="AP15" s="45">
        <f t="shared" si="18"/>
        <v>0</v>
      </c>
      <c r="AQ15" s="36"/>
      <c r="AR15" s="37"/>
      <c r="AS15" s="44">
        <f t="shared" ref="AS15" si="63">parseTime(AQ15)-(AR16=INT(RIGHT($F15, 1)))</f>
        <v>0</v>
      </c>
      <c r="AT15" s="45">
        <f t="shared" si="20"/>
        <v>0</v>
      </c>
      <c r="AU15" s="36"/>
      <c r="AV15" s="37"/>
      <c r="AW15" s="44">
        <f>parseTime(AU15)-(AV16=INT(RIGHT($F15, 1)))</f>
        <v>0</v>
      </c>
      <c r="AX15" s="45">
        <f t="shared" si="21"/>
        <v>0</v>
      </c>
      <c r="AY15" s="36"/>
      <c r="AZ15" s="37"/>
      <c r="BA15" s="44">
        <f>parseTime(AY15)-(AZ16=INT(RIGHT($F15, 1)))</f>
        <v>0</v>
      </c>
      <c r="BB15" s="45">
        <f t="shared" si="22"/>
        <v>0</v>
      </c>
      <c r="BC15" s="36"/>
      <c r="BD15" s="37"/>
      <c r="BE15" s="44">
        <f>parseTime(BC15)-(BD16=INT(RIGHT($F15, 1)))</f>
        <v>0</v>
      </c>
      <c r="BF15" s="45">
        <f t="shared" si="23"/>
        <v>0</v>
      </c>
      <c r="BG15" s="36"/>
      <c r="BH15" s="37"/>
      <c r="BI15" s="44">
        <f>parseTime(BG15)-(BH16=INT(RIGHT($F15, 1)))</f>
        <v>0</v>
      </c>
      <c r="BJ15" s="45">
        <f t="shared" si="24"/>
        <v>0</v>
      </c>
      <c r="BK15" s="36"/>
      <c r="BL15" s="37"/>
      <c r="BM15" s="44">
        <f>parseTime(BK15)-(BL16=INT(RIGHT($F15, 1)))</f>
        <v>0</v>
      </c>
      <c r="BN15" s="45">
        <f t="shared" si="25"/>
        <v>0</v>
      </c>
      <c r="BO15" s="36"/>
      <c r="BP15" s="37"/>
      <c r="BQ15" s="44">
        <f t="shared" ref="BQ15" si="64">parseTime(BO15)-(BP16=INT(RIGHT($F15, 1)))</f>
        <v>0</v>
      </c>
      <c r="BR15" s="45">
        <f t="shared" si="27"/>
        <v>0</v>
      </c>
      <c r="BS15" s="36"/>
      <c r="BT15" s="37"/>
      <c r="BU15" s="44">
        <f t="shared" ref="BU15" si="65">parseTime(BS15)-(BT16=INT(RIGHT($F15, 1)))</f>
        <v>0</v>
      </c>
      <c r="BV15" s="45">
        <f t="shared" si="29"/>
        <v>0</v>
      </c>
      <c r="BW15" s="36"/>
      <c r="BX15" s="37"/>
      <c r="BY15" s="44">
        <f t="shared" ref="BY15" si="66">parseTime(BW15)-(BX16=INT(RIGHT($F15, 1)))</f>
        <v>0</v>
      </c>
      <c r="BZ15" s="45">
        <f t="shared" si="31"/>
        <v>0</v>
      </c>
      <c r="CA15" s="36"/>
      <c r="CB15" s="37"/>
      <c r="CC15" s="44">
        <f t="shared" ref="CC15" si="67">parseTime(CA15)-(CB16=INT(RIGHT($F15, 1)))</f>
        <v>0</v>
      </c>
      <c r="CD15" s="45">
        <f t="shared" si="33"/>
        <v>0</v>
      </c>
      <c r="CE15" s="36"/>
      <c r="CF15" s="37"/>
      <c r="CG15" s="44">
        <f t="shared" ref="CG15" si="68">parseTime(CE15)-(CF16=INT(RIGHT($F15, 1)))</f>
        <v>0</v>
      </c>
      <c r="CH15" s="45">
        <f t="shared" si="35"/>
        <v>0</v>
      </c>
    </row>
    <row r="16" spans="1:87" x14ac:dyDescent="0.25">
      <c r="A16" s="56" t="s">
        <v>120</v>
      </c>
      <c r="B16" s="57">
        <f ca="1">roleHours(G11:CH17, "DCC")</f>
        <v>8</v>
      </c>
      <c r="C16" s="14">
        <f t="shared" ca="1" si="44"/>
        <v>1</v>
      </c>
      <c r="D16" s="14"/>
      <c r="E16" s="20"/>
      <c r="F16" s="51"/>
      <c r="G16" s="46" t="s">
        <v>134</v>
      </c>
      <c r="H16" s="38">
        <f>lunchAdjust(G11:H15)</f>
        <v>1</v>
      </c>
      <c r="I16" s="48" t="s">
        <v>0</v>
      </c>
      <c r="J16" s="39">
        <f>SUMPRODUCT(I11:I15*J11:J15)</f>
        <v>8</v>
      </c>
      <c r="K16" s="46" t="s">
        <v>134</v>
      </c>
      <c r="L16" s="38">
        <f>lunchAdjust(K11:L15)</f>
        <v>1</v>
      </c>
      <c r="M16" s="48" t="s">
        <v>0</v>
      </c>
      <c r="N16" s="39">
        <f>SUMPRODUCT(M11:M15*N11:N15)</f>
        <v>8</v>
      </c>
      <c r="O16" s="46" t="s">
        <v>134</v>
      </c>
      <c r="P16" s="38">
        <f>lunchAdjust(O11:P15)</f>
        <v>1</v>
      </c>
      <c r="Q16" s="48" t="s">
        <v>0</v>
      </c>
      <c r="R16" s="39">
        <f>SUMPRODUCT(Q11:Q15*R11:R15)</f>
        <v>8</v>
      </c>
      <c r="S16" s="46" t="s">
        <v>134</v>
      </c>
      <c r="T16" s="38">
        <v>1</v>
      </c>
      <c r="U16" s="48" t="s">
        <v>0</v>
      </c>
      <c r="V16" s="39">
        <f t="shared" ref="V16" si="69">SUMPRODUCT(U11:U15*V11:V15)</f>
        <v>8</v>
      </c>
      <c r="W16" s="46" t="s">
        <v>134</v>
      </c>
      <c r="X16" s="38">
        <f>lunchAdjust(W11:X15)</f>
        <v>1</v>
      </c>
      <c r="Y16" s="48" t="s">
        <v>0</v>
      </c>
      <c r="Z16" s="39">
        <f>SUMPRODUCT(Y11:Y15*Z11:Z15)</f>
        <v>8</v>
      </c>
      <c r="AA16" s="46" t="s">
        <v>134</v>
      </c>
      <c r="AB16" s="38">
        <f>lunchAdjust(AA11:AB15)</f>
        <v>1</v>
      </c>
      <c r="AC16" s="48" t="s">
        <v>0</v>
      </c>
      <c r="AD16" s="39">
        <f>SUMPRODUCT(AC11:AC15*AD11:AD15)</f>
        <v>8</v>
      </c>
      <c r="AE16" s="46" t="s">
        <v>134</v>
      </c>
      <c r="AF16" s="38">
        <f>lunchAdjust(AE11:AF15)</f>
        <v>1</v>
      </c>
      <c r="AG16" s="48" t="s">
        <v>0</v>
      </c>
      <c r="AH16" s="39">
        <f>SUMPRODUCT(AG11:AG15*AH11:AH15)</f>
        <v>8</v>
      </c>
      <c r="AI16" s="46" t="s">
        <v>134</v>
      </c>
      <c r="AJ16" s="38">
        <f>lunchAdjust(AI11:AJ15)</f>
        <v>1</v>
      </c>
      <c r="AK16" s="48" t="s">
        <v>0</v>
      </c>
      <c r="AL16" s="39">
        <f>SUMPRODUCT(AK11:AK15*AL11:AL15)</f>
        <v>8</v>
      </c>
      <c r="AM16" s="46" t="s">
        <v>134</v>
      </c>
      <c r="AN16" s="38">
        <f>lunchAdjust(AM11:AN15)</f>
        <v>0</v>
      </c>
      <c r="AO16" s="48" t="s">
        <v>0</v>
      </c>
      <c r="AP16" s="39">
        <f>SUMPRODUCT(AO11:AO15*AP11:AP15)</f>
        <v>4</v>
      </c>
      <c r="AQ16" s="46" t="s">
        <v>134</v>
      </c>
      <c r="AR16" s="38">
        <f>lunchAdjust(AQ11:AR15)</f>
        <v>0</v>
      </c>
      <c r="AS16" s="48" t="s">
        <v>0</v>
      </c>
      <c r="AT16" s="39">
        <f>SUMPRODUCT(AS11:AS15*AT11:AT15)</f>
        <v>0</v>
      </c>
      <c r="AU16" s="46" t="s">
        <v>134</v>
      </c>
      <c r="AV16" s="38">
        <f>lunchAdjust(AU11:AV15)</f>
        <v>0</v>
      </c>
      <c r="AW16" s="48" t="s">
        <v>0</v>
      </c>
      <c r="AX16" s="39">
        <f>SUMPRODUCT(AW11:AW15*AX11:AX15)</f>
        <v>0</v>
      </c>
      <c r="AY16" s="46" t="s">
        <v>134</v>
      </c>
      <c r="AZ16" s="38">
        <f>lunchAdjust(AY11:AZ15)</f>
        <v>1</v>
      </c>
      <c r="BA16" s="48" t="s">
        <v>0</v>
      </c>
      <c r="BB16" s="39">
        <f>SUMPRODUCT(BA11:BA15*BB11:BB15)</f>
        <v>8</v>
      </c>
      <c r="BC16" s="46" t="s">
        <v>134</v>
      </c>
      <c r="BD16" s="38">
        <f>lunchAdjust(BC11:BD15)</f>
        <v>0</v>
      </c>
      <c r="BE16" s="48" t="s">
        <v>0</v>
      </c>
      <c r="BF16" s="39">
        <f>SUMPRODUCT(BE11:BE15*BF11:BF15)</f>
        <v>0</v>
      </c>
      <c r="BG16" s="46" t="s">
        <v>134</v>
      </c>
      <c r="BH16" s="38">
        <f>lunchAdjust(BG11:BH15)</f>
        <v>1</v>
      </c>
      <c r="BI16" s="48" t="s">
        <v>0</v>
      </c>
      <c r="BJ16" s="39">
        <f>SUMPRODUCT(BI11:BI15*BJ11:BJ15)</f>
        <v>8</v>
      </c>
      <c r="BK16" s="46" t="s">
        <v>134</v>
      </c>
      <c r="BL16" s="38">
        <f>lunchAdjust(BK11:BL15)</f>
        <v>1</v>
      </c>
      <c r="BM16" s="48" t="s">
        <v>0</v>
      </c>
      <c r="BN16" s="39">
        <f>SUMPRODUCT(BM11:BM15*BN11:BN15)</f>
        <v>8</v>
      </c>
      <c r="BO16" s="46" t="s">
        <v>134</v>
      </c>
      <c r="BP16" s="38">
        <f>lunchAdjust(BO11:BP15)</f>
        <v>0</v>
      </c>
      <c r="BQ16" s="48" t="s">
        <v>0</v>
      </c>
      <c r="BR16" s="39">
        <f>SUMPRODUCT(BQ11:BQ15*BR11:BR15)</f>
        <v>0</v>
      </c>
      <c r="BS16" s="46" t="s">
        <v>134</v>
      </c>
      <c r="BT16" s="38">
        <f>lunchAdjust(BS11:BT15)</f>
        <v>0</v>
      </c>
      <c r="BU16" s="48" t="s">
        <v>0</v>
      </c>
      <c r="BV16" s="39">
        <f>SUMPRODUCT(BU11:BU15*BV11:BV15)</f>
        <v>0</v>
      </c>
      <c r="BW16" s="46" t="s">
        <v>134</v>
      </c>
      <c r="BX16" s="38">
        <f>lunchAdjust(BW11:BX15)</f>
        <v>0</v>
      </c>
      <c r="BY16" s="48" t="s">
        <v>0</v>
      </c>
      <c r="BZ16" s="39">
        <f>SUMPRODUCT(BY11:BY15*BZ11:BZ15)</f>
        <v>0</v>
      </c>
      <c r="CA16" s="46" t="s">
        <v>134</v>
      </c>
      <c r="CB16" s="38">
        <f>lunchAdjust(CA11:CB15)</f>
        <v>0</v>
      </c>
      <c r="CC16" s="48" t="s">
        <v>0</v>
      </c>
      <c r="CD16" s="39">
        <f>SUMPRODUCT(CC11:CC15*CD11:CD15)</f>
        <v>0</v>
      </c>
      <c r="CE16" s="46" t="s">
        <v>134</v>
      </c>
      <c r="CF16" s="38">
        <f>lunchAdjust(CE11:CF15)</f>
        <v>0</v>
      </c>
      <c r="CG16" s="48" t="s">
        <v>0</v>
      </c>
      <c r="CH16" s="39">
        <f>SUMPRODUCT(CG11:CG15*CH11:CH15)</f>
        <v>0</v>
      </c>
    </row>
    <row r="17" spans="1:86" ht="15.75" thickBot="1" x14ac:dyDescent="0.3">
      <c r="A17" s="58" t="s">
        <v>121</v>
      </c>
      <c r="B17" s="59">
        <f ca="1">roleHours(G11:CH17, "OUT")</f>
        <v>0</v>
      </c>
      <c r="C17" s="54" t="s">
        <v>137</v>
      </c>
      <c r="D17" s="22">
        <f ca="1">roleHours(G11:CH17, "PTO")</f>
        <v>0</v>
      </c>
      <c r="E17" s="23"/>
      <c r="F17" s="52"/>
      <c r="G17" s="47" t="s">
        <v>39</v>
      </c>
      <c r="H17" s="40">
        <f>SUMPRODUCT(I11:I15*(H11:H15="PTO"))+SUMPRODUCT(I11:I15*(H11:H15="HOL"))</f>
        <v>0</v>
      </c>
      <c r="I17" s="49" t="s">
        <v>135</v>
      </c>
      <c r="J17" s="41">
        <f t="shared" ref="J17" si="70">J16*G$4</f>
        <v>0</v>
      </c>
      <c r="K17" s="47" t="s">
        <v>39</v>
      </c>
      <c r="L17" s="40">
        <f t="shared" ref="L17" si="71">SUMPRODUCT(M11:M15*(L11:L15="PTO"))+SUMPRODUCT(M11:M15*(L11:L15="HOL"))</f>
        <v>0</v>
      </c>
      <c r="M17" s="49" t="s">
        <v>135</v>
      </c>
      <c r="N17" s="41">
        <f t="shared" ref="N17" si="72">N16*K$4</f>
        <v>0</v>
      </c>
      <c r="O17" s="47" t="s">
        <v>39</v>
      </c>
      <c r="P17" s="40">
        <f t="shared" ref="P17" si="73">SUMPRODUCT(Q11:Q15*(P11:P15="PTO"))+SUMPRODUCT(Q11:Q15*(P11:P15="HOL"))</f>
        <v>0</v>
      </c>
      <c r="Q17" s="49" t="s">
        <v>135</v>
      </c>
      <c r="R17" s="41">
        <f t="shared" ref="R17" si="74">R16*O$4</f>
        <v>8</v>
      </c>
      <c r="S17" s="47" t="s">
        <v>39</v>
      </c>
      <c r="T17" s="40">
        <f t="shared" ref="T17" si="75">SUMPRODUCT(U11:U15*(T11:T15="PTO"))+SUMPRODUCT(U11:U15*(T11:T15="HOL"))</f>
        <v>0</v>
      </c>
      <c r="U17" s="49" t="s">
        <v>135</v>
      </c>
      <c r="V17" s="41">
        <f t="shared" ref="V17" si="76">V16*S$4</f>
        <v>0</v>
      </c>
      <c r="W17" s="47" t="s">
        <v>39</v>
      </c>
      <c r="X17" s="40">
        <f t="shared" ref="X17" si="77">SUMPRODUCT(Y11:Y15*(X11:X15="PTO"))+SUMPRODUCT(Y11:Y15*(X11:X15="HOL"))</f>
        <v>0</v>
      </c>
      <c r="Y17" s="49" t="s">
        <v>135</v>
      </c>
      <c r="Z17" s="41">
        <f t="shared" ref="Z17" si="78">Z16*W$4</f>
        <v>8</v>
      </c>
      <c r="AA17" s="47" t="s">
        <v>39</v>
      </c>
      <c r="AB17" s="40">
        <f t="shared" ref="AB17" si="79">SUMPRODUCT(AC11:AC15*(AB11:AB15="PTO"))+SUMPRODUCT(AC11:AC15*(AB11:AB15="HOL"))</f>
        <v>0</v>
      </c>
      <c r="AC17" s="49" t="s">
        <v>135</v>
      </c>
      <c r="AD17" s="41">
        <f t="shared" ref="AD17" si="80">AD16*AA$4</f>
        <v>8</v>
      </c>
      <c r="AE17" s="47" t="s">
        <v>39</v>
      </c>
      <c r="AF17" s="40">
        <f t="shared" ref="AF17" si="81">SUMPRODUCT(AG11:AG15*(AF11:AF15="PTO"))+SUMPRODUCT(AG11:AG15*(AF11:AF15="HOL"))</f>
        <v>0</v>
      </c>
      <c r="AG17" s="49" t="s">
        <v>135</v>
      </c>
      <c r="AH17" s="41">
        <f t="shared" ref="AH17" si="82">AH16*AE$4</f>
        <v>8</v>
      </c>
      <c r="AI17" s="47" t="s">
        <v>39</v>
      </c>
      <c r="AJ17" s="40">
        <f t="shared" ref="AJ17" si="83">SUMPRODUCT(AK11:AK15*(AJ11:AJ15="PTO"))+SUMPRODUCT(AK11:AK15*(AJ11:AJ15="HOL"))</f>
        <v>0</v>
      </c>
      <c r="AK17" s="49" t="s">
        <v>135</v>
      </c>
      <c r="AL17" s="41">
        <f>AL16*AI$4</f>
        <v>8</v>
      </c>
      <c r="AM17" s="47" t="s">
        <v>39</v>
      </c>
      <c r="AN17" s="40">
        <f t="shared" ref="AN17" si="84">SUMPRODUCT(AO11:AO15*(AN11:AN15="PTO"))+SUMPRODUCT(AO11:AO15*(AN11:AN15="HOL"))</f>
        <v>0</v>
      </c>
      <c r="AO17" s="49" t="s">
        <v>135</v>
      </c>
      <c r="AP17" s="41">
        <f t="shared" ref="AP17" si="85">AP16*AM$4</f>
        <v>4</v>
      </c>
      <c r="AQ17" s="47" t="s">
        <v>39</v>
      </c>
      <c r="AR17" s="40">
        <f t="shared" ref="AR17" si="86">SUMPRODUCT(AS11:AS15*(AR11:AR15="PTO"))+SUMPRODUCT(AS11:AS15*(AR11:AR15="HOL"))</f>
        <v>0</v>
      </c>
      <c r="AS17" s="49" t="s">
        <v>135</v>
      </c>
      <c r="AT17" s="41">
        <f t="shared" ref="AT17" si="87">AT16*AQ$4</f>
        <v>0</v>
      </c>
      <c r="AU17" s="47" t="s">
        <v>39</v>
      </c>
      <c r="AV17" s="40">
        <f t="shared" ref="AV17" si="88">SUMPRODUCT(AW11:AW15*(AV11:AV15="PTO"))+SUMPRODUCT(AW11:AW15*(AV11:AV15="HOL"))</f>
        <v>0</v>
      </c>
      <c r="AW17" s="49" t="s">
        <v>135</v>
      </c>
      <c r="AX17" s="41">
        <f>AX16*AU$4</f>
        <v>0</v>
      </c>
      <c r="AY17" s="47" t="s">
        <v>39</v>
      </c>
      <c r="AZ17" s="40">
        <f t="shared" ref="AZ17" si="89">SUMPRODUCT(BA11:BA15*(AZ11:AZ15="PTO"))+SUMPRODUCT(BA11:BA15*(AZ11:AZ15="HOL"))</f>
        <v>0</v>
      </c>
      <c r="BA17" s="49" t="s">
        <v>135</v>
      </c>
      <c r="BB17" s="41">
        <f>BB16*AY$4</f>
        <v>8</v>
      </c>
      <c r="BC17" s="47" t="s">
        <v>39</v>
      </c>
      <c r="BD17" s="40">
        <f t="shared" ref="BD17" si="90">SUMPRODUCT(BE11:BE15*(BD11:BD15="PTO"))+SUMPRODUCT(BE11:BE15*(BD11:BD15="HOL"))</f>
        <v>0</v>
      </c>
      <c r="BE17" s="49" t="s">
        <v>135</v>
      </c>
      <c r="BF17" s="41">
        <f>BF16*BC$4</f>
        <v>0</v>
      </c>
      <c r="BG17" s="47" t="s">
        <v>39</v>
      </c>
      <c r="BH17" s="40">
        <f t="shared" ref="BH17" si="91">SUMPRODUCT(BI11:BI15*(BH11:BH15="PTO"))+SUMPRODUCT(BI11:BI15*(BH11:BH15="HOL"))</f>
        <v>0</v>
      </c>
      <c r="BI17" s="49" t="s">
        <v>135</v>
      </c>
      <c r="BJ17" s="41">
        <f>BJ16*BG$4</f>
        <v>8</v>
      </c>
      <c r="BK17" s="47" t="s">
        <v>39</v>
      </c>
      <c r="BL17" s="40">
        <f t="shared" ref="BL17" si="92">SUMPRODUCT(BM11:BM15*(BL11:BL15="PTO"))+SUMPRODUCT(BM11:BM15*(BL11:BL15="HOL"))</f>
        <v>0</v>
      </c>
      <c r="BM17" s="49" t="s">
        <v>135</v>
      </c>
      <c r="BN17" s="41">
        <f>BN16*BK$4</f>
        <v>8</v>
      </c>
      <c r="BO17" s="47" t="s">
        <v>39</v>
      </c>
      <c r="BP17" s="40">
        <f t="shared" ref="BP17" si="93">SUMPRODUCT(BQ11:BQ15*(BP11:BP15="PTO"))+SUMPRODUCT(BQ11:BQ15*(BP11:BP15="HOL"))</f>
        <v>0</v>
      </c>
      <c r="BQ17" s="49" t="s">
        <v>135</v>
      </c>
      <c r="BR17" s="41">
        <f t="shared" ref="BR17" si="94">BR16*BO$4</f>
        <v>0</v>
      </c>
      <c r="BS17" s="47" t="s">
        <v>39</v>
      </c>
      <c r="BT17" s="40">
        <f t="shared" ref="BT17" si="95">SUMPRODUCT(BU11:BU15*(BT11:BT15="PTO"))+SUMPRODUCT(BU11:BU15*(BT11:BT15="HOL"))</f>
        <v>0</v>
      </c>
      <c r="BU17" s="49" t="s">
        <v>135</v>
      </c>
      <c r="BV17" s="41">
        <f t="shared" ref="BV17" si="96">BV16*BS$4</f>
        <v>0</v>
      </c>
      <c r="BW17" s="47" t="s">
        <v>39</v>
      </c>
      <c r="BX17" s="40">
        <f t="shared" ref="BX17" si="97">SUMPRODUCT(BY11:BY15*(BX11:BX15="PTO"))+SUMPRODUCT(BY11:BY15*(BX11:BX15="HOL"))</f>
        <v>0</v>
      </c>
      <c r="BY17" s="49" t="s">
        <v>135</v>
      </c>
      <c r="BZ17" s="41">
        <f t="shared" ref="BZ17" si="98">BZ16*BW$4</f>
        <v>0</v>
      </c>
      <c r="CA17" s="47" t="s">
        <v>39</v>
      </c>
      <c r="CB17" s="40">
        <f t="shared" ref="CB17" si="99">SUMPRODUCT(CC11:CC15*(CB11:CB15="PTO"))+SUMPRODUCT(CC11:CC15*(CB11:CB15="HOL"))</f>
        <v>0</v>
      </c>
      <c r="CC17" s="49" t="s">
        <v>135</v>
      </c>
      <c r="CD17" s="41">
        <f t="shared" ref="CD17" si="100">CD16*CA$4</f>
        <v>0</v>
      </c>
      <c r="CE17" s="47" t="s">
        <v>39</v>
      </c>
      <c r="CF17" s="40">
        <f t="shared" ref="CF17" si="101">SUMPRODUCT(CG11:CG15*(CF11:CF15="PTO"))+SUMPRODUCT(CG11:CG15*(CF11:CF15="HOL"))</f>
        <v>0</v>
      </c>
      <c r="CG17" s="49" t="s">
        <v>135</v>
      </c>
      <c r="CH17" s="41">
        <f t="shared" ref="CH17" si="102">CH16*CE$4</f>
        <v>0</v>
      </c>
    </row>
    <row r="18" spans="1:86" x14ac:dyDescent="0.25">
      <c r="A18" s="70" t="s">
        <v>133</v>
      </c>
      <c r="B18" s="71">
        <f ca="1">D18-B19</f>
        <v>-3.8759657926133002</v>
      </c>
      <c r="C18" s="72" t="s">
        <v>122</v>
      </c>
      <c r="D18" s="71">
        <f>IFERROR(INDEX(Holidays[FTE], MATCH(Entry!E18, Holidays[Date], 0)), 1)*8*INDEX(FTEguide[[1]:[12]], MATCH(Entry!E19, FTEguide[Weekday], 0), IF(Entry!E21&gt;0, Entry!E21, MONTH(Entry!E18)))</f>
        <v>89.1240342073867</v>
      </c>
      <c r="E18" s="60">
        <f>E11+1</f>
        <v>43830</v>
      </c>
      <c r="F18" s="50" t="s">
        <v>128</v>
      </c>
      <c r="G18" s="34" t="s">
        <v>136</v>
      </c>
      <c r="H18" s="35" t="s">
        <v>23</v>
      </c>
      <c r="I18" s="42">
        <f>parseTime(G18)-(H23=INT(RIGHT($F18, 1)))</f>
        <v>8</v>
      </c>
      <c r="J18" s="43">
        <f t="shared" ref="J18:J22" si="103">isClocked(H18)</f>
        <v>1</v>
      </c>
      <c r="K18" s="34" t="s">
        <v>136</v>
      </c>
      <c r="L18" s="35" t="s">
        <v>23</v>
      </c>
      <c r="M18" s="42">
        <f>parseTime(K18)-(L23=INT(RIGHT($F18, 1)))</f>
        <v>8</v>
      </c>
      <c r="N18" s="43">
        <f t="shared" ref="N18:N22" si="104">isClocked(L18)</f>
        <v>1</v>
      </c>
      <c r="O18" s="34" t="s">
        <v>180</v>
      </c>
      <c r="P18" s="35" t="s">
        <v>23</v>
      </c>
      <c r="Q18" s="42">
        <f>parseTime(O18)-(P23=INT(RIGHT($F18, 1)))</f>
        <v>8</v>
      </c>
      <c r="R18" s="43">
        <f t="shared" ref="R18:R22" si="105">isClocked(P18)</f>
        <v>1</v>
      </c>
      <c r="S18" s="34" t="s">
        <v>136</v>
      </c>
      <c r="T18" s="35" t="s">
        <v>39</v>
      </c>
      <c r="U18" s="42">
        <f t="shared" ref="U18" si="106">parseTime(S18)-(T23=INT(RIGHT($F18, 1)))</f>
        <v>8</v>
      </c>
      <c r="V18" s="43">
        <f t="shared" ref="V18:V22" si="107">isClocked(T18)</f>
        <v>0</v>
      </c>
      <c r="W18" s="34" t="s">
        <v>136</v>
      </c>
      <c r="X18" s="35" t="s">
        <v>24</v>
      </c>
      <c r="Y18" s="42">
        <f>parseTime(W18)-(X23=INT(RIGHT($F18, 1)))</f>
        <v>8</v>
      </c>
      <c r="Z18" s="43">
        <f t="shared" ref="Z18:Z22" si="108">isClocked(X18)</f>
        <v>1</v>
      </c>
      <c r="AA18" s="34" t="s">
        <v>136</v>
      </c>
      <c r="AB18" s="35" t="s">
        <v>23</v>
      </c>
      <c r="AC18" s="42">
        <f>parseTime(AA18)-(AB23=INT(RIGHT($F18, 1)))</f>
        <v>8</v>
      </c>
      <c r="AD18" s="43">
        <f t="shared" ref="AD18:AD22" si="109">isClocked(AB18)</f>
        <v>1</v>
      </c>
      <c r="AE18" s="34" t="s">
        <v>136</v>
      </c>
      <c r="AF18" s="35" t="s">
        <v>25</v>
      </c>
      <c r="AG18" s="42">
        <f>parseTime(AE18)-(AF23=INT(RIGHT($F18, 1)))</f>
        <v>8</v>
      </c>
      <c r="AH18" s="43">
        <f t="shared" ref="AH18:AH22" si="110">isClocked(AF18)</f>
        <v>1</v>
      </c>
      <c r="AI18" s="34" t="s">
        <v>136</v>
      </c>
      <c r="AJ18" s="35" t="s">
        <v>23</v>
      </c>
      <c r="AK18" s="42">
        <f>parseTime(AI18)-(AJ23=INT(RIGHT($F18, 1)))</f>
        <v>8</v>
      </c>
      <c r="AL18" s="43">
        <f t="shared" ref="AL18:AL22" si="111">isClocked(AJ18)</f>
        <v>1</v>
      </c>
      <c r="AM18" s="34"/>
      <c r="AN18" s="35"/>
      <c r="AO18" s="42">
        <f t="shared" ref="AO18" si="112">parseTime(AM18)-(AN23=INT(RIGHT($F18, 1)))</f>
        <v>0</v>
      </c>
      <c r="AP18" s="43">
        <f t="shared" ref="AP18:AP22" si="113">isClocked(AN18)</f>
        <v>0</v>
      </c>
      <c r="AQ18" s="34" t="s">
        <v>230</v>
      </c>
      <c r="AR18" s="35" t="s">
        <v>24</v>
      </c>
      <c r="AS18" s="42">
        <f t="shared" ref="AS18" si="114">parseTime(AQ18)-(AR23=INT(RIGHT($F18, 1)))</f>
        <v>5</v>
      </c>
      <c r="AT18" s="43">
        <f t="shared" ref="AT18:AT22" si="115">isClocked(AR18)</f>
        <v>1</v>
      </c>
      <c r="AU18" s="34"/>
      <c r="AV18" s="35"/>
      <c r="AW18" s="42">
        <f>parseTime(AU18)-(AV23=INT(RIGHT($F18, 1)))</f>
        <v>0</v>
      </c>
      <c r="AX18" s="43">
        <f t="shared" ref="AX18:AX22" si="116">isClocked(AV18)</f>
        <v>0</v>
      </c>
      <c r="AY18" s="34" t="s">
        <v>136</v>
      </c>
      <c r="AZ18" s="35" t="s">
        <v>24</v>
      </c>
      <c r="BA18" s="42">
        <f>parseTime(AY18)-(AZ23=INT(RIGHT($F18, 1)))</f>
        <v>8</v>
      </c>
      <c r="BB18" s="43">
        <f t="shared" ref="BB18:BB22" si="117">isClocked(AZ18)</f>
        <v>1</v>
      </c>
      <c r="BC18" s="34" t="s">
        <v>136</v>
      </c>
      <c r="BD18" s="35" t="s">
        <v>26</v>
      </c>
      <c r="BE18" s="42">
        <f>parseTime(BC18)-(BD23=INT(RIGHT($F18, 1)))</f>
        <v>8</v>
      </c>
      <c r="BF18" s="43">
        <f t="shared" ref="BF18:BF22" si="118">isClocked(BD18)</f>
        <v>1</v>
      </c>
      <c r="BG18" s="34" t="s">
        <v>136</v>
      </c>
      <c r="BH18" s="35" t="s">
        <v>23</v>
      </c>
      <c r="BI18" s="42">
        <f>parseTime(BG18)-(BH23=INT(RIGHT($F18, 1)))</f>
        <v>8</v>
      </c>
      <c r="BJ18" s="43">
        <f t="shared" ref="BJ18:BJ22" si="119">isClocked(BH18)</f>
        <v>1</v>
      </c>
      <c r="BK18" s="34" t="s">
        <v>136</v>
      </c>
      <c r="BL18" s="35" t="s">
        <v>26</v>
      </c>
      <c r="BM18" s="42">
        <f>parseTime(BK18)-(BL23=INT(RIGHT($F18, 1)))</f>
        <v>8</v>
      </c>
      <c r="BN18" s="43">
        <f t="shared" ref="BN18:BN22" si="120">isClocked(BL18)</f>
        <v>1</v>
      </c>
      <c r="BO18" s="34"/>
      <c r="BP18" s="35"/>
      <c r="BQ18" s="42">
        <f t="shared" ref="BQ18" si="121">parseTime(BO18)-(BP23=INT(RIGHT($F18, 1)))</f>
        <v>0</v>
      </c>
      <c r="BR18" s="43">
        <f t="shared" ref="BR18:BR22" si="122">isClocked(BP18)</f>
        <v>0</v>
      </c>
      <c r="BS18" s="34"/>
      <c r="BT18" s="35"/>
      <c r="BU18" s="42">
        <f t="shared" ref="BU18" si="123">parseTime(BS18)-(BT23=INT(RIGHT($F18, 1)))</f>
        <v>0</v>
      </c>
      <c r="BV18" s="43">
        <f t="shared" ref="BV18:BV22" si="124">isClocked(BT18)</f>
        <v>0</v>
      </c>
      <c r="BW18" s="34"/>
      <c r="BX18" s="35"/>
      <c r="BY18" s="42">
        <f t="shared" ref="BY18" si="125">parseTime(BW18)-(BX23=INT(RIGHT($F18, 1)))</f>
        <v>0</v>
      </c>
      <c r="BZ18" s="43">
        <f t="shared" ref="BZ18:BZ22" si="126">isClocked(BX18)</f>
        <v>0</v>
      </c>
      <c r="CA18" s="34"/>
      <c r="CB18" s="35"/>
      <c r="CC18" s="42">
        <f t="shared" ref="CC18" si="127">parseTime(CA18)-(CB23=INT(RIGHT($F18, 1)))</f>
        <v>0</v>
      </c>
      <c r="CD18" s="43">
        <f t="shared" ref="CD18:CD22" si="128">isClocked(CB18)</f>
        <v>0</v>
      </c>
      <c r="CE18" s="34"/>
      <c r="CF18" s="35"/>
      <c r="CG18" s="42">
        <f t="shared" ref="CG18" si="129">parseTime(CE18)-(CF23=INT(RIGHT($F18, 1)))</f>
        <v>0</v>
      </c>
      <c r="CH18" s="43">
        <f t="shared" ref="CH18:CH22" si="130">isClocked(CF18)</f>
        <v>0</v>
      </c>
    </row>
    <row r="19" spans="1:86" x14ac:dyDescent="0.25">
      <c r="A19" s="56" t="s">
        <v>0</v>
      </c>
      <c r="B19" s="57">
        <f ca="1">SUM(B20:B23)</f>
        <v>93</v>
      </c>
      <c r="C19" s="14" t="s">
        <v>252</v>
      </c>
      <c r="D19" s="14"/>
      <c r="E19" s="55" t="str">
        <f>TEXT(E18, "dddd")</f>
        <v>Tuesday</v>
      </c>
      <c r="F19" s="51" t="s">
        <v>129</v>
      </c>
      <c r="G19" s="36"/>
      <c r="H19" s="37"/>
      <c r="I19" s="44">
        <f>parseTime(G19)-(H23=INT(RIGHT($F19, 1)))</f>
        <v>0</v>
      </c>
      <c r="J19" s="45">
        <f t="shared" si="103"/>
        <v>0</v>
      </c>
      <c r="K19" s="36"/>
      <c r="L19" s="37"/>
      <c r="M19" s="44">
        <f>parseTime(K19)-(L23=INT(RIGHT($F19, 1)))</f>
        <v>0</v>
      </c>
      <c r="N19" s="45">
        <f t="shared" si="104"/>
        <v>0</v>
      </c>
      <c r="O19" s="36"/>
      <c r="P19" s="37"/>
      <c r="Q19" s="44">
        <f>parseTime(O19)-(P23=INT(RIGHT($F19, 1)))</f>
        <v>0</v>
      </c>
      <c r="R19" s="45">
        <f t="shared" si="105"/>
        <v>0</v>
      </c>
      <c r="S19" s="36"/>
      <c r="T19" s="37"/>
      <c r="U19" s="44">
        <f t="shared" ref="U19" si="131">parseTime(S19)-(T23=INT(RIGHT($F19, 1)))</f>
        <v>0</v>
      </c>
      <c r="V19" s="45">
        <f t="shared" si="107"/>
        <v>0</v>
      </c>
      <c r="W19" s="36"/>
      <c r="X19" s="37"/>
      <c r="Y19" s="44">
        <f>parseTime(W19)-(X23=INT(RIGHT($F19, 1)))</f>
        <v>0</v>
      </c>
      <c r="Z19" s="45">
        <f t="shared" si="108"/>
        <v>0</v>
      </c>
      <c r="AA19" s="36"/>
      <c r="AB19" s="37"/>
      <c r="AC19" s="44">
        <f>parseTime(AA19)-(AB23=INT(RIGHT($F19, 1)))</f>
        <v>0</v>
      </c>
      <c r="AD19" s="45">
        <f t="shared" si="109"/>
        <v>0</v>
      </c>
      <c r="AE19" s="36"/>
      <c r="AF19" s="37"/>
      <c r="AG19" s="44">
        <f>parseTime(AE19)-(AF23=INT(RIGHT($F19, 1)))</f>
        <v>0</v>
      </c>
      <c r="AH19" s="45">
        <f t="shared" si="110"/>
        <v>0</v>
      </c>
      <c r="AI19" s="36"/>
      <c r="AJ19" s="37"/>
      <c r="AK19" s="44">
        <f>parseTime(AI19)-(AJ23=INT(RIGHT($F19, 1)))</f>
        <v>0</v>
      </c>
      <c r="AL19" s="45">
        <f t="shared" si="111"/>
        <v>0</v>
      </c>
      <c r="AM19" s="36"/>
      <c r="AN19" s="37"/>
      <c r="AO19" s="44">
        <f t="shared" ref="AO19" si="132">parseTime(AM19)-(AN23=INT(RIGHT($F19, 1)))</f>
        <v>0</v>
      </c>
      <c r="AP19" s="45">
        <f t="shared" si="113"/>
        <v>0</v>
      </c>
      <c r="AQ19" s="36"/>
      <c r="AR19" s="37"/>
      <c r="AS19" s="44">
        <f t="shared" ref="AS19" si="133">parseTime(AQ19)-(AR23=INT(RIGHT($F19, 1)))</f>
        <v>0</v>
      </c>
      <c r="AT19" s="45">
        <f t="shared" si="115"/>
        <v>0</v>
      </c>
      <c r="AU19" s="36"/>
      <c r="AV19" s="37"/>
      <c r="AW19" s="44">
        <f>parseTime(AU19)-(AV23=INT(RIGHT($F19, 1)))</f>
        <v>0</v>
      </c>
      <c r="AX19" s="45">
        <f t="shared" si="116"/>
        <v>0</v>
      </c>
      <c r="AY19" s="36"/>
      <c r="AZ19" s="37"/>
      <c r="BA19" s="44">
        <f>parseTime(AY19)-(AZ23=INT(RIGHT($F19, 1)))</f>
        <v>0</v>
      </c>
      <c r="BB19" s="45">
        <f t="shared" si="117"/>
        <v>0</v>
      </c>
      <c r="BC19" s="36"/>
      <c r="BD19" s="37"/>
      <c r="BE19" s="44">
        <f>parseTime(BC19)-(BD23=INT(RIGHT($F19, 1)))</f>
        <v>0</v>
      </c>
      <c r="BF19" s="45">
        <f t="shared" si="118"/>
        <v>0</v>
      </c>
      <c r="BG19" s="36"/>
      <c r="BH19" s="37"/>
      <c r="BI19" s="44">
        <f>parseTime(BG19)-(BH23=INT(RIGHT($F19, 1)))</f>
        <v>0</v>
      </c>
      <c r="BJ19" s="45">
        <f t="shared" si="119"/>
        <v>0</v>
      </c>
      <c r="BK19" s="36"/>
      <c r="BL19" s="37"/>
      <c r="BM19" s="44">
        <f>parseTime(BK19)-(BL23=INT(RIGHT($F19, 1)))</f>
        <v>0</v>
      </c>
      <c r="BN19" s="45">
        <f t="shared" si="120"/>
        <v>0</v>
      </c>
      <c r="BO19" s="36"/>
      <c r="BP19" s="37"/>
      <c r="BQ19" s="44">
        <f t="shared" ref="BQ19" si="134">parseTime(BO19)-(BP23=INT(RIGHT($F19, 1)))</f>
        <v>0</v>
      </c>
      <c r="BR19" s="45">
        <f t="shared" si="122"/>
        <v>0</v>
      </c>
      <c r="BS19" s="36"/>
      <c r="BT19" s="37"/>
      <c r="BU19" s="44">
        <f t="shared" ref="BU19" si="135">parseTime(BS19)-(BT23=INT(RIGHT($F19, 1)))</f>
        <v>0</v>
      </c>
      <c r="BV19" s="45">
        <f t="shared" si="124"/>
        <v>0</v>
      </c>
      <c r="BW19" s="36"/>
      <c r="BX19" s="37"/>
      <c r="BY19" s="44">
        <f t="shared" ref="BY19" si="136">parseTime(BW19)-(BX23=INT(RIGHT($F19, 1)))</f>
        <v>0</v>
      </c>
      <c r="BZ19" s="45">
        <f t="shared" si="126"/>
        <v>0</v>
      </c>
      <c r="CA19" s="36"/>
      <c r="CB19" s="37"/>
      <c r="CC19" s="44">
        <f t="shared" ref="CC19" si="137">parseTime(CA19)-(CB23=INT(RIGHT($F19, 1)))</f>
        <v>0</v>
      </c>
      <c r="CD19" s="45">
        <f t="shared" si="128"/>
        <v>0</v>
      </c>
      <c r="CE19" s="36"/>
      <c r="CF19" s="37"/>
      <c r="CG19" s="44">
        <f t="shared" ref="CG19" si="138">parseTime(CE19)-(CF23=INT(RIGHT($F19, 1)))</f>
        <v>0</v>
      </c>
      <c r="CH19" s="45">
        <f t="shared" si="130"/>
        <v>0</v>
      </c>
    </row>
    <row r="20" spans="1:86" x14ac:dyDescent="0.25">
      <c r="A20" s="56" t="s">
        <v>117</v>
      </c>
      <c r="B20" s="57">
        <f ca="1">roleHours(G18:CH24, "MFD")</f>
        <v>48</v>
      </c>
      <c r="C20" s="14">
        <f t="shared" ca="1" si="44"/>
        <v>6</v>
      </c>
      <c r="D20" s="14"/>
      <c r="E20" s="20" t="s">
        <v>127</v>
      </c>
      <c r="F20" s="51" t="s">
        <v>130</v>
      </c>
      <c r="G20" s="36"/>
      <c r="H20" s="37"/>
      <c r="I20" s="44">
        <f>parseTime(G20)-(H23=INT(RIGHT($F20, 1)))</f>
        <v>0</v>
      </c>
      <c r="J20" s="45">
        <f t="shared" si="103"/>
        <v>0</v>
      </c>
      <c r="K20" s="36"/>
      <c r="L20" s="37"/>
      <c r="M20" s="44">
        <f>parseTime(K20)-(L23=INT(RIGHT($F20, 1)))</f>
        <v>0</v>
      </c>
      <c r="N20" s="45">
        <f t="shared" si="104"/>
        <v>0</v>
      </c>
      <c r="O20" s="36"/>
      <c r="P20" s="37"/>
      <c r="Q20" s="44">
        <f>parseTime(O20)-(P23=INT(RIGHT($F20, 1)))</f>
        <v>0</v>
      </c>
      <c r="R20" s="45">
        <f t="shared" si="105"/>
        <v>0</v>
      </c>
      <c r="S20" s="36"/>
      <c r="T20" s="37"/>
      <c r="U20" s="44">
        <f t="shared" ref="U20" si="139">parseTime(S20)-(T23=INT(RIGHT($F20, 1)))</f>
        <v>0</v>
      </c>
      <c r="V20" s="45">
        <f t="shared" si="107"/>
        <v>0</v>
      </c>
      <c r="W20" s="36"/>
      <c r="X20" s="37"/>
      <c r="Y20" s="44">
        <f>parseTime(W20)-(X23=INT(RIGHT($F20, 1)))</f>
        <v>0</v>
      </c>
      <c r="Z20" s="45">
        <f t="shared" si="108"/>
        <v>0</v>
      </c>
      <c r="AA20" s="36"/>
      <c r="AB20" s="37"/>
      <c r="AC20" s="44">
        <f>parseTime(AA20)-(AB23=INT(RIGHT($F20, 1)))</f>
        <v>0</v>
      </c>
      <c r="AD20" s="45">
        <f t="shared" si="109"/>
        <v>0</v>
      </c>
      <c r="AE20" s="36"/>
      <c r="AF20" s="37"/>
      <c r="AG20" s="44">
        <f>parseTime(AE20)-(AF23=INT(RIGHT($F20, 1)))</f>
        <v>0</v>
      </c>
      <c r="AH20" s="45">
        <f t="shared" si="110"/>
        <v>0</v>
      </c>
      <c r="AI20" s="36"/>
      <c r="AJ20" s="37"/>
      <c r="AK20" s="44">
        <f>parseTime(AI20)-(AJ23=INT(RIGHT($F20, 1)))</f>
        <v>0</v>
      </c>
      <c r="AL20" s="45">
        <f t="shared" si="111"/>
        <v>0</v>
      </c>
      <c r="AM20" s="36"/>
      <c r="AN20" s="37"/>
      <c r="AO20" s="44">
        <f t="shared" ref="AO20" si="140">parseTime(AM20)-(AN23=INT(RIGHT($F20, 1)))</f>
        <v>0</v>
      </c>
      <c r="AP20" s="45">
        <f t="shared" si="113"/>
        <v>0</v>
      </c>
      <c r="AQ20" s="36"/>
      <c r="AR20" s="37"/>
      <c r="AS20" s="44">
        <f t="shared" ref="AS20" si="141">parseTime(AQ20)-(AR23=INT(RIGHT($F20, 1)))</f>
        <v>0</v>
      </c>
      <c r="AT20" s="45">
        <f t="shared" si="115"/>
        <v>0</v>
      </c>
      <c r="AU20" s="36"/>
      <c r="AV20" s="37"/>
      <c r="AW20" s="44">
        <f>parseTime(AU20)-(AV23=INT(RIGHT($F20, 1)))</f>
        <v>0</v>
      </c>
      <c r="AX20" s="45">
        <f t="shared" si="116"/>
        <v>0</v>
      </c>
      <c r="AY20" s="36"/>
      <c r="AZ20" s="37"/>
      <c r="BA20" s="44">
        <f>parseTime(AY20)-(AZ23=INT(RIGHT($F20, 1)))</f>
        <v>0</v>
      </c>
      <c r="BB20" s="45">
        <f t="shared" si="117"/>
        <v>0</v>
      </c>
      <c r="BC20" s="36"/>
      <c r="BD20" s="37"/>
      <c r="BE20" s="44">
        <f>parseTime(BC20)-(BD23=INT(RIGHT($F20, 1)))</f>
        <v>0</v>
      </c>
      <c r="BF20" s="45">
        <f t="shared" si="118"/>
        <v>0</v>
      </c>
      <c r="BG20" s="36"/>
      <c r="BH20" s="37"/>
      <c r="BI20" s="44">
        <f>parseTime(BG20)-(BH23=INT(RIGHT($F20, 1)))</f>
        <v>0</v>
      </c>
      <c r="BJ20" s="45">
        <f t="shared" si="119"/>
        <v>0</v>
      </c>
      <c r="BK20" s="36"/>
      <c r="BL20" s="37"/>
      <c r="BM20" s="44">
        <f>parseTime(BK20)-(BL23=INT(RIGHT($F20, 1)))</f>
        <v>0</v>
      </c>
      <c r="BN20" s="45">
        <f t="shared" si="120"/>
        <v>0</v>
      </c>
      <c r="BO20" s="36"/>
      <c r="BP20" s="37"/>
      <c r="BQ20" s="44">
        <f t="shared" ref="BQ20" si="142">parseTime(BO20)-(BP23=INT(RIGHT($F20, 1)))</f>
        <v>0</v>
      </c>
      <c r="BR20" s="45">
        <f t="shared" si="122"/>
        <v>0</v>
      </c>
      <c r="BS20" s="36"/>
      <c r="BT20" s="37"/>
      <c r="BU20" s="44">
        <f t="shared" ref="BU20" si="143">parseTime(BS20)-(BT23=INT(RIGHT($F20, 1)))</f>
        <v>0</v>
      </c>
      <c r="BV20" s="45">
        <f t="shared" si="124"/>
        <v>0</v>
      </c>
      <c r="BW20" s="36"/>
      <c r="BX20" s="37"/>
      <c r="BY20" s="44">
        <f t="shared" ref="BY20" si="144">parseTime(BW20)-(BX23=INT(RIGHT($F20, 1)))</f>
        <v>0</v>
      </c>
      <c r="BZ20" s="45">
        <f t="shared" si="126"/>
        <v>0</v>
      </c>
      <c r="CA20" s="36"/>
      <c r="CB20" s="37"/>
      <c r="CC20" s="44">
        <f t="shared" ref="CC20" si="145">parseTime(CA20)-(CB23=INT(RIGHT($F20, 1)))</f>
        <v>0</v>
      </c>
      <c r="CD20" s="45">
        <f t="shared" si="128"/>
        <v>0</v>
      </c>
      <c r="CE20" s="36"/>
      <c r="CF20" s="37"/>
      <c r="CG20" s="44">
        <f t="shared" ref="CG20" si="146">parseTime(CE20)-(CF23=INT(RIGHT($F20, 1)))</f>
        <v>0</v>
      </c>
      <c r="CH20" s="45">
        <f t="shared" si="130"/>
        <v>0</v>
      </c>
    </row>
    <row r="21" spans="1:86" x14ac:dyDescent="0.25">
      <c r="A21" s="56" t="s">
        <v>118</v>
      </c>
      <c r="B21" s="57">
        <f ca="1">roleHours(G18:CH24, "DFD")</f>
        <v>21</v>
      </c>
      <c r="C21" s="14">
        <f t="shared" ca="1" si="44"/>
        <v>2.625</v>
      </c>
      <c r="D21" s="14"/>
      <c r="E21" s="20">
        <v>1</v>
      </c>
      <c r="F21" s="51" t="s">
        <v>131</v>
      </c>
      <c r="G21" s="36"/>
      <c r="H21" s="37"/>
      <c r="I21" s="44">
        <f>parseTime(G21)-(H23=INT(RIGHT($F21, 1)))</f>
        <v>0</v>
      </c>
      <c r="J21" s="45">
        <f t="shared" si="103"/>
        <v>0</v>
      </c>
      <c r="K21" s="36"/>
      <c r="L21" s="37"/>
      <c r="M21" s="44">
        <f>parseTime(K21)-(L23=INT(RIGHT($F21, 1)))</f>
        <v>0</v>
      </c>
      <c r="N21" s="45">
        <f t="shared" si="104"/>
        <v>0</v>
      </c>
      <c r="O21" s="36"/>
      <c r="P21" s="37"/>
      <c r="Q21" s="44">
        <f>parseTime(O21)-(P23=INT(RIGHT($F21, 1)))</f>
        <v>0</v>
      </c>
      <c r="R21" s="45">
        <f t="shared" si="105"/>
        <v>0</v>
      </c>
      <c r="S21" s="36"/>
      <c r="T21" s="37"/>
      <c r="U21" s="44">
        <f t="shared" ref="U21" si="147">parseTime(S21)-(T23=INT(RIGHT($F21, 1)))</f>
        <v>0</v>
      </c>
      <c r="V21" s="45">
        <f t="shared" si="107"/>
        <v>0</v>
      </c>
      <c r="W21" s="36"/>
      <c r="X21" s="37"/>
      <c r="Y21" s="44">
        <f>parseTime(W21)-(X23=INT(RIGHT($F21, 1)))</f>
        <v>0</v>
      </c>
      <c r="Z21" s="45">
        <f t="shared" si="108"/>
        <v>0</v>
      </c>
      <c r="AA21" s="36"/>
      <c r="AB21" s="37"/>
      <c r="AC21" s="44">
        <f>parseTime(AA21)-(AB23=INT(RIGHT($F21, 1)))</f>
        <v>0</v>
      </c>
      <c r="AD21" s="45">
        <f t="shared" si="109"/>
        <v>0</v>
      </c>
      <c r="AE21" s="36"/>
      <c r="AF21" s="37"/>
      <c r="AG21" s="44">
        <f>parseTime(AE21)-(AF23=INT(RIGHT($F21, 1)))</f>
        <v>0</v>
      </c>
      <c r="AH21" s="45">
        <f t="shared" si="110"/>
        <v>0</v>
      </c>
      <c r="AI21" s="36"/>
      <c r="AJ21" s="37"/>
      <c r="AK21" s="44">
        <f>parseTime(AI21)-(AJ23=INT(RIGHT($F21, 1)))</f>
        <v>0</v>
      </c>
      <c r="AL21" s="45">
        <f t="shared" si="111"/>
        <v>0</v>
      </c>
      <c r="AM21" s="36"/>
      <c r="AN21" s="37"/>
      <c r="AO21" s="44">
        <f t="shared" ref="AO21" si="148">parseTime(AM21)-(AN23=INT(RIGHT($F21, 1)))</f>
        <v>0</v>
      </c>
      <c r="AP21" s="45">
        <f t="shared" si="113"/>
        <v>0</v>
      </c>
      <c r="AQ21" s="36"/>
      <c r="AR21" s="37"/>
      <c r="AS21" s="44">
        <f t="shared" ref="AS21" si="149">parseTime(AQ21)-(AR23=INT(RIGHT($F21, 1)))</f>
        <v>0</v>
      </c>
      <c r="AT21" s="45">
        <f t="shared" si="115"/>
        <v>0</v>
      </c>
      <c r="AU21" s="36"/>
      <c r="AV21" s="37"/>
      <c r="AW21" s="44">
        <f>parseTime(AU21)-(AV23=INT(RIGHT($F21, 1)))</f>
        <v>0</v>
      </c>
      <c r="AX21" s="45">
        <f t="shared" si="116"/>
        <v>0</v>
      </c>
      <c r="AY21" s="36"/>
      <c r="AZ21" s="37"/>
      <c r="BA21" s="44">
        <f>parseTime(AY21)-(AZ23=INT(RIGHT($F21, 1)))</f>
        <v>0</v>
      </c>
      <c r="BB21" s="45">
        <f t="shared" si="117"/>
        <v>0</v>
      </c>
      <c r="BC21" s="36"/>
      <c r="BD21" s="37"/>
      <c r="BE21" s="44">
        <f>parseTime(BC21)-(BD23=INT(RIGHT($F21, 1)))</f>
        <v>0</v>
      </c>
      <c r="BF21" s="45">
        <f t="shared" si="118"/>
        <v>0</v>
      </c>
      <c r="BG21" s="36"/>
      <c r="BH21" s="37"/>
      <c r="BI21" s="44">
        <f>parseTime(BG21)-(BH23=INT(RIGHT($F21, 1)))</f>
        <v>0</v>
      </c>
      <c r="BJ21" s="45">
        <f t="shared" si="119"/>
        <v>0</v>
      </c>
      <c r="BK21" s="36"/>
      <c r="BL21" s="37"/>
      <c r="BM21" s="44">
        <f>parseTime(BK21)-(BL23=INT(RIGHT($F21, 1)))</f>
        <v>0</v>
      </c>
      <c r="BN21" s="45">
        <f t="shared" si="120"/>
        <v>0</v>
      </c>
      <c r="BO21" s="36"/>
      <c r="BP21" s="37"/>
      <c r="BQ21" s="44">
        <f t="shared" ref="BQ21" si="150">parseTime(BO21)-(BP23=INT(RIGHT($F21, 1)))</f>
        <v>0</v>
      </c>
      <c r="BR21" s="45">
        <f t="shared" si="122"/>
        <v>0</v>
      </c>
      <c r="BS21" s="36"/>
      <c r="BT21" s="37"/>
      <c r="BU21" s="44">
        <f t="shared" ref="BU21" si="151">parseTime(BS21)-(BT23=INT(RIGHT($F21, 1)))</f>
        <v>0</v>
      </c>
      <c r="BV21" s="45">
        <f t="shared" si="124"/>
        <v>0</v>
      </c>
      <c r="BW21" s="36"/>
      <c r="BX21" s="37"/>
      <c r="BY21" s="44">
        <f t="shared" ref="BY21" si="152">parseTime(BW21)-(BX23=INT(RIGHT($F21, 1)))</f>
        <v>0</v>
      </c>
      <c r="BZ21" s="45">
        <f t="shared" si="126"/>
        <v>0</v>
      </c>
      <c r="CA21" s="36"/>
      <c r="CB21" s="37"/>
      <c r="CC21" s="44">
        <f t="shared" ref="CC21" si="153">parseTime(CA21)-(CB23=INT(RIGHT($F21, 1)))</f>
        <v>0</v>
      </c>
      <c r="CD21" s="45">
        <f t="shared" si="128"/>
        <v>0</v>
      </c>
      <c r="CE21" s="36"/>
      <c r="CF21" s="37"/>
      <c r="CG21" s="44">
        <f t="shared" ref="CG21" si="154">parseTime(CE21)-(CF23=INT(RIGHT($F21, 1)))</f>
        <v>0</v>
      </c>
      <c r="CH21" s="45">
        <f t="shared" si="130"/>
        <v>0</v>
      </c>
    </row>
    <row r="22" spans="1:86" x14ac:dyDescent="0.25">
      <c r="A22" s="56" t="s">
        <v>119</v>
      </c>
      <c r="B22" s="57">
        <f ca="1">roleHours(G18:CH24, "MCC")</f>
        <v>8</v>
      </c>
      <c r="C22" s="14">
        <f t="shared" ca="1" si="44"/>
        <v>1</v>
      </c>
      <c r="D22" s="14"/>
      <c r="E22" s="20"/>
      <c r="F22" s="51" t="s">
        <v>132</v>
      </c>
      <c r="G22" s="36"/>
      <c r="H22" s="37"/>
      <c r="I22" s="44">
        <f>parseTime(G22)-(H23=INT(RIGHT($F22, 1)))</f>
        <v>0</v>
      </c>
      <c r="J22" s="45">
        <f t="shared" si="103"/>
        <v>0</v>
      </c>
      <c r="K22" s="36"/>
      <c r="L22" s="37"/>
      <c r="M22" s="44">
        <f>parseTime(K22)-(L23=INT(RIGHT($F22, 1)))</f>
        <v>0</v>
      </c>
      <c r="N22" s="45">
        <f t="shared" si="104"/>
        <v>0</v>
      </c>
      <c r="O22" s="36"/>
      <c r="P22" s="37"/>
      <c r="Q22" s="44">
        <f>parseTime(O22)-(P23=INT(RIGHT($F22, 1)))</f>
        <v>0</v>
      </c>
      <c r="R22" s="45">
        <f t="shared" si="105"/>
        <v>0</v>
      </c>
      <c r="S22" s="36"/>
      <c r="T22" s="37"/>
      <c r="U22" s="44">
        <f t="shared" ref="U22" si="155">parseTime(S22)-(T23=INT(RIGHT($F22, 1)))</f>
        <v>0</v>
      </c>
      <c r="V22" s="45">
        <f t="shared" si="107"/>
        <v>0</v>
      </c>
      <c r="W22" s="36"/>
      <c r="X22" s="37"/>
      <c r="Y22" s="44">
        <f>parseTime(W22)-(X23=INT(RIGHT($F22, 1)))</f>
        <v>0</v>
      </c>
      <c r="Z22" s="45">
        <f t="shared" si="108"/>
        <v>0</v>
      </c>
      <c r="AA22" s="36"/>
      <c r="AB22" s="37"/>
      <c r="AC22" s="44">
        <f>parseTime(AA22)-(AB23=INT(RIGHT($F22, 1)))</f>
        <v>0</v>
      </c>
      <c r="AD22" s="45">
        <f t="shared" si="109"/>
        <v>0</v>
      </c>
      <c r="AE22" s="36"/>
      <c r="AF22" s="37"/>
      <c r="AG22" s="44">
        <f>parseTime(AE22)-(AF23=INT(RIGHT($F22, 1)))</f>
        <v>0</v>
      </c>
      <c r="AH22" s="45">
        <f t="shared" si="110"/>
        <v>0</v>
      </c>
      <c r="AI22" s="36"/>
      <c r="AJ22" s="37"/>
      <c r="AK22" s="44">
        <f>parseTime(AI22)-(AJ23=INT(RIGHT($F22, 1)))</f>
        <v>0</v>
      </c>
      <c r="AL22" s="45">
        <f t="shared" si="111"/>
        <v>0</v>
      </c>
      <c r="AM22" s="36"/>
      <c r="AN22" s="37"/>
      <c r="AO22" s="44">
        <f t="shared" ref="AO22" si="156">parseTime(AM22)-(AN23=INT(RIGHT($F22, 1)))</f>
        <v>0</v>
      </c>
      <c r="AP22" s="45">
        <f t="shared" si="113"/>
        <v>0</v>
      </c>
      <c r="AQ22" s="36"/>
      <c r="AR22" s="37"/>
      <c r="AS22" s="44">
        <f t="shared" ref="AS22" si="157">parseTime(AQ22)-(AR23=INT(RIGHT($F22, 1)))</f>
        <v>0</v>
      </c>
      <c r="AT22" s="45">
        <f t="shared" si="115"/>
        <v>0</v>
      </c>
      <c r="AU22" s="36"/>
      <c r="AV22" s="37"/>
      <c r="AW22" s="44">
        <f>parseTime(AU22)-(AV23=INT(RIGHT($F22, 1)))</f>
        <v>0</v>
      </c>
      <c r="AX22" s="45">
        <f t="shared" si="116"/>
        <v>0</v>
      </c>
      <c r="AY22" s="36"/>
      <c r="AZ22" s="37"/>
      <c r="BA22" s="44">
        <f>parseTime(AY22)-(AZ23=INT(RIGHT($F22, 1)))</f>
        <v>0</v>
      </c>
      <c r="BB22" s="45">
        <f t="shared" si="117"/>
        <v>0</v>
      </c>
      <c r="BC22" s="36"/>
      <c r="BD22" s="37"/>
      <c r="BE22" s="44">
        <f>parseTime(BC22)-(BD23=INT(RIGHT($F22, 1)))</f>
        <v>0</v>
      </c>
      <c r="BF22" s="45">
        <f t="shared" si="118"/>
        <v>0</v>
      </c>
      <c r="BG22" s="36"/>
      <c r="BH22" s="37"/>
      <c r="BI22" s="44">
        <f>parseTime(BG22)-(BH23=INT(RIGHT($F22, 1)))</f>
        <v>0</v>
      </c>
      <c r="BJ22" s="45">
        <f t="shared" si="119"/>
        <v>0</v>
      </c>
      <c r="BK22" s="36"/>
      <c r="BL22" s="37"/>
      <c r="BM22" s="44">
        <f>parseTime(BK22)-(BL23=INT(RIGHT($F22, 1)))</f>
        <v>0</v>
      </c>
      <c r="BN22" s="45">
        <f t="shared" si="120"/>
        <v>0</v>
      </c>
      <c r="BO22" s="36"/>
      <c r="BP22" s="37"/>
      <c r="BQ22" s="44">
        <f t="shared" ref="BQ22" si="158">parseTime(BO22)-(BP23=INT(RIGHT($F22, 1)))</f>
        <v>0</v>
      </c>
      <c r="BR22" s="45">
        <f t="shared" si="122"/>
        <v>0</v>
      </c>
      <c r="BS22" s="36"/>
      <c r="BT22" s="37"/>
      <c r="BU22" s="44">
        <f t="shared" ref="BU22" si="159">parseTime(BS22)-(BT23=INT(RIGHT($F22, 1)))</f>
        <v>0</v>
      </c>
      <c r="BV22" s="45">
        <f t="shared" si="124"/>
        <v>0</v>
      </c>
      <c r="BW22" s="36"/>
      <c r="BX22" s="37"/>
      <c r="BY22" s="44">
        <f t="shared" ref="BY22" si="160">parseTime(BW22)-(BX23=INT(RIGHT($F22, 1)))</f>
        <v>0</v>
      </c>
      <c r="BZ22" s="45">
        <f t="shared" si="126"/>
        <v>0</v>
      </c>
      <c r="CA22" s="36"/>
      <c r="CB22" s="37"/>
      <c r="CC22" s="44">
        <f t="shared" ref="CC22" si="161">parseTime(CA22)-(CB23=INT(RIGHT($F22, 1)))</f>
        <v>0</v>
      </c>
      <c r="CD22" s="45">
        <f t="shared" si="128"/>
        <v>0</v>
      </c>
      <c r="CE22" s="36"/>
      <c r="CF22" s="37"/>
      <c r="CG22" s="44">
        <f t="shared" ref="CG22" si="162">parseTime(CE22)-(CF23=INT(RIGHT($F22, 1)))</f>
        <v>0</v>
      </c>
      <c r="CH22" s="45">
        <f t="shared" si="130"/>
        <v>0</v>
      </c>
    </row>
    <row r="23" spans="1:86" x14ac:dyDescent="0.25">
      <c r="A23" s="56" t="s">
        <v>120</v>
      </c>
      <c r="B23" s="57">
        <f ca="1">roleHours(G18:CH24, "DCC")</f>
        <v>16</v>
      </c>
      <c r="C23" s="14">
        <f t="shared" ca="1" si="44"/>
        <v>2</v>
      </c>
      <c r="D23" s="14"/>
      <c r="E23" s="20"/>
      <c r="F23" s="51"/>
      <c r="G23" s="46" t="s">
        <v>134</v>
      </c>
      <c r="H23" s="38">
        <f>lunchAdjust(G18:H22)</f>
        <v>1</v>
      </c>
      <c r="I23" s="48" t="s">
        <v>0</v>
      </c>
      <c r="J23" s="39">
        <f>SUMPRODUCT(I18:I22*J18:J22)</f>
        <v>8</v>
      </c>
      <c r="K23" s="46" t="s">
        <v>134</v>
      </c>
      <c r="L23" s="38">
        <f>lunchAdjust(K18:L22)</f>
        <v>1</v>
      </c>
      <c r="M23" s="48" t="s">
        <v>0</v>
      </c>
      <c r="N23" s="39">
        <f>SUMPRODUCT(M18:M22*N18:N22)</f>
        <v>8</v>
      </c>
      <c r="O23" s="46" t="s">
        <v>134</v>
      </c>
      <c r="P23" s="38">
        <f>lunchAdjust(O18:P22)</f>
        <v>1</v>
      </c>
      <c r="Q23" s="48" t="s">
        <v>0</v>
      </c>
      <c r="R23" s="39">
        <f>SUMPRODUCT(Q18:Q22*R18:R22)</f>
        <v>8</v>
      </c>
      <c r="S23" s="46" t="s">
        <v>134</v>
      </c>
      <c r="T23" s="38">
        <v>1</v>
      </c>
      <c r="U23" s="48" t="s">
        <v>0</v>
      </c>
      <c r="V23" s="39">
        <f t="shared" ref="V23" si="163">SUMPRODUCT(U18:U22*V18:V22)</f>
        <v>0</v>
      </c>
      <c r="W23" s="46" t="s">
        <v>134</v>
      </c>
      <c r="X23" s="38">
        <f>lunchAdjust(W18:X22)</f>
        <v>1</v>
      </c>
      <c r="Y23" s="48" t="s">
        <v>0</v>
      </c>
      <c r="Z23" s="39">
        <f>SUMPRODUCT(Y18:Y22*Z18:Z22)</f>
        <v>8</v>
      </c>
      <c r="AA23" s="46" t="s">
        <v>134</v>
      </c>
      <c r="AB23" s="38">
        <f>lunchAdjust(AA18:AB22)</f>
        <v>1</v>
      </c>
      <c r="AC23" s="48" t="s">
        <v>0</v>
      </c>
      <c r="AD23" s="39">
        <f>SUMPRODUCT(AC18:AC22*AD18:AD22)</f>
        <v>8</v>
      </c>
      <c r="AE23" s="46" t="s">
        <v>134</v>
      </c>
      <c r="AF23" s="38">
        <f>lunchAdjust(AE18:AF22)</f>
        <v>1</v>
      </c>
      <c r="AG23" s="48" t="s">
        <v>0</v>
      </c>
      <c r="AH23" s="39">
        <f>SUMPRODUCT(AG18:AG22*AH18:AH22)</f>
        <v>8</v>
      </c>
      <c r="AI23" s="46" t="s">
        <v>134</v>
      </c>
      <c r="AJ23" s="38">
        <f>lunchAdjust(AI18:AJ22)</f>
        <v>1</v>
      </c>
      <c r="AK23" s="48" t="s">
        <v>0</v>
      </c>
      <c r="AL23" s="39">
        <f>SUMPRODUCT(AK18:AK22*AL18:AL22)</f>
        <v>8</v>
      </c>
      <c r="AM23" s="46" t="s">
        <v>134</v>
      </c>
      <c r="AN23" s="38">
        <f>lunchAdjust(AM18:AN22)</f>
        <v>0</v>
      </c>
      <c r="AO23" s="48" t="s">
        <v>0</v>
      </c>
      <c r="AP23" s="39">
        <f>SUMPRODUCT(AO18:AO22*AP18:AP22)</f>
        <v>0</v>
      </c>
      <c r="AQ23" s="46" t="s">
        <v>134</v>
      </c>
      <c r="AR23" s="38">
        <f>lunchAdjust(AQ18:AR22)</f>
        <v>0</v>
      </c>
      <c r="AS23" s="48" t="s">
        <v>0</v>
      </c>
      <c r="AT23" s="39">
        <f>SUMPRODUCT(AS18:AS22*AT18:AT22)</f>
        <v>5</v>
      </c>
      <c r="AU23" s="46" t="s">
        <v>134</v>
      </c>
      <c r="AV23" s="38">
        <f>lunchAdjust(AU18:AV22)</f>
        <v>0</v>
      </c>
      <c r="AW23" s="48" t="s">
        <v>0</v>
      </c>
      <c r="AX23" s="39">
        <f>SUMPRODUCT(AW18:AW22*AX18:AX22)</f>
        <v>0</v>
      </c>
      <c r="AY23" s="46" t="s">
        <v>134</v>
      </c>
      <c r="AZ23" s="38">
        <f>lunchAdjust(AY18:AZ22)</f>
        <v>1</v>
      </c>
      <c r="BA23" s="48" t="s">
        <v>0</v>
      </c>
      <c r="BB23" s="39">
        <f>SUMPRODUCT(BA18:BA22*BB18:BB22)</f>
        <v>8</v>
      </c>
      <c r="BC23" s="46" t="s">
        <v>134</v>
      </c>
      <c r="BD23" s="38">
        <f>lunchAdjust(BC18:BD22)</f>
        <v>1</v>
      </c>
      <c r="BE23" s="48" t="s">
        <v>0</v>
      </c>
      <c r="BF23" s="39">
        <f>SUMPRODUCT(BE18:BE22*BF18:BF22)</f>
        <v>8</v>
      </c>
      <c r="BG23" s="46" t="s">
        <v>134</v>
      </c>
      <c r="BH23" s="38">
        <f>lunchAdjust(BG18:BH22)</f>
        <v>1</v>
      </c>
      <c r="BI23" s="48" t="s">
        <v>0</v>
      </c>
      <c r="BJ23" s="39">
        <f>SUMPRODUCT(BI18:BI22*BJ18:BJ22)</f>
        <v>8</v>
      </c>
      <c r="BK23" s="46" t="s">
        <v>134</v>
      </c>
      <c r="BL23" s="38">
        <f>lunchAdjust(BK18:BL22)</f>
        <v>1</v>
      </c>
      <c r="BM23" s="48" t="s">
        <v>0</v>
      </c>
      <c r="BN23" s="39">
        <f>SUMPRODUCT(BM18:BM22*BN18:BN22)</f>
        <v>8</v>
      </c>
      <c r="BO23" s="46" t="s">
        <v>134</v>
      </c>
      <c r="BP23" s="38">
        <f>lunchAdjust(BO18:BP22)</f>
        <v>0</v>
      </c>
      <c r="BQ23" s="48" t="s">
        <v>0</v>
      </c>
      <c r="BR23" s="39">
        <f>SUMPRODUCT(BQ18:BQ22*BR18:BR22)</f>
        <v>0</v>
      </c>
      <c r="BS23" s="46" t="s">
        <v>134</v>
      </c>
      <c r="BT23" s="38">
        <f>lunchAdjust(BS18:BT22)</f>
        <v>0</v>
      </c>
      <c r="BU23" s="48" t="s">
        <v>0</v>
      </c>
      <c r="BV23" s="39">
        <f>SUMPRODUCT(BU18:BU22*BV18:BV22)</f>
        <v>0</v>
      </c>
      <c r="BW23" s="46" t="s">
        <v>134</v>
      </c>
      <c r="BX23" s="38">
        <f>lunchAdjust(BW18:BX22)</f>
        <v>0</v>
      </c>
      <c r="BY23" s="48" t="s">
        <v>0</v>
      </c>
      <c r="BZ23" s="39">
        <f>SUMPRODUCT(BY18:BY22*BZ18:BZ22)</f>
        <v>0</v>
      </c>
      <c r="CA23" s="46" t="s">
        <v>134</v>
      </c>
      <c r="CB23" s="38">
        <f>lunchAdjust(CA18:CB22)</f>
        <v>0</v>
      </c>
      <c r="CC23" s="48" t="s">
        <v>0</v>
      </c>
      <c r="CD23" s="39">
        <f>SUMPRODUCT(CC18:CC22*CD18:CD22)</f>
        <v>0</v>
      </c>
      <c r="CE23" s="46" t="s">
        <v>134</v>
      </c>
      <c r="CF23" s="38">
        <f>lunchAdjust(CE18:CF22)</f>
        <v>0</v>
      </c>
      <c r="CG23" s="48" t="s">
        <v>0</v>
      </c>
      <c r="CH23" s="39">
        <f>SUMPRODUCT(CG18:CG22*CH18:CH22)</f>
        <v>0</v>
      </c>
    </row>
    <row r="24" spans="1:86" ht="15.75" thickBot="1" x14ac:dyDescent="0.3">
      <c r="A24" s="58" t="s">
        <v>121</v>
      </c>
      <c r="B24" s="59">
        <f ca="1">roleHours(G18:CH24, "OUT")</f>
        <v>0</v>
      </c>
      <c r="C24" s="54" t="s">
        <v>137</v>
      </c>
      <c r="D24" s="22">
        <f ca="1">roleHours(G18:CH24, "PTO")</f>
        <v>8</v>
      </c>
      <c r="E24" s="23"/>
      <c r="F24" s="52"/>
      <c r="G24" s="47" t="s">
        <v>39</v>
      </c>
      <c r="H24" s="40">
        <f>SUMPRODUCT(I18:I22*(H18:H22="PTO"))+SUMPRODUCT(I18:I22*(H18:H22="HOL"))</f>
        <v>0</v>
      </c>
      <c r="I24" s="49" t="s">
        <v>135</v>
      </c>
      <c r="J24" s="41">
        <f t="shared" ref="J24" si="164">J23*G$4</f>
        <v>0</v>
      </c>
      <c r="K24" s="47" t="s">
        <v>39</v>
      </c>
      <c r="L24" s="40">
        <f t="shared" ref="L24" si="165">SUMPRODUCT(M18:M22*(L18:L22="PTO"))+SUMPRODUCT(M18:M22*(L18:L22="HOL"))</f>
        <v>0</v>
      </c>
      <c r="M24" s="49" t="s">
        <v>135</v>
      </c>
      <c r="N24" s="41">
        <f t="shared" ref="N24" si="166">N23*K$4</f>
        <v>0</v>
      </c>
      <c r="O24" s="47" t="s">
        <v>39</v>
      </c>
      <c r="P24" s="40">
        <f t="shared" ref="P24" si="167">SUMPRODUCT(Q18:Q22*(P18:P22="PTO"))+SUMPRODUCT(Q18:Q22*(P18:P22="HOL"))</f>
        <v>0</v>
      </c>
      <c r="Q24" s="49" t="s">
        <v>135</v>
      </c>
      <c r="R24" s="41">
        <f t="shared" ref="R24" si="168">R23*O$4</f>
        <v>8</v>
      </c>
      <c r="S24" s="47" t="s">
        <v>39</v>
      </c>
      <c r="T24" s="40">
        <f t="shared" ref="T24" si="169">SUMPRODUCT(U18:U22*(T18:T22="PTO"))+SUMPRODUCT(U18:U22*(T18:T22="HOL"))</f>
        <v>8</v>
      </c>
      <c r="U24" s="49" t="s">
        <v>135</v>
      </c>
      <c r="V24" s="41">
        <f t="shared" ref="V24" si="170">V23*S$4</f>
        <v>0</v>
      </c>
      <c r="W24" s="47" t="s">
        <v>39</v>
      </c>
      <c r="X24" s="40">
        <f t="shared" ref="X24" si="171">SUMPRODUCT(Y18:Y22*(X18:X22="PTO"))+SUMPRODUCT(Y18:Y22*(X18:X22="HOL"))</f>
        <v>0</v>
      </c>
      <c r="Y24" s="49" t="s">
        <v>135</v>
      </c>
      <c r="Z24" s="41">
        <f t="shared" ref="Z24" si="172">Z23*W$4</f>
        <v>8</v>
      </c>
      <c r="AA24" s="47" t="s">
        <v>39</v>
      </c>
      <c r="AB24" s="40">
        <f t="shared" ref="AB24" si="173">SUMPRODUCT(AC18:AC22*(AB18:AB22="PTO"))+SUMPRODUCT(AC18:AC22*(AB18:AB22="HOL"))</f>
        <v>0</v>
      </c>
      <c r="AC24" s="49" t="s">
        <v>135</v>
      </c>
      <c r="AD24" s="41">
        <f t="shared" ref="AD24" si="174">AD23*AA$4</f>
        <v>8</v>
      </c>
      <c r="AE24" s="47" t="s">
        <v>39</v>
      </c>
      <c r="AF24" s="40">
        <f t="shared" ref="AF24" si="175">SUMPRODUCT(AG18:AG22*(AF18:AF22="PTO"))+SUMPRODUCT(AG18:AG22*(AF18:AF22="HOL"))</f>
        <v>0</v>
      </c>
      <c r="AG24" s="49" t="s">
        <v>135</v>
      </c>
      <c r="AH24" s="41">
        <f t="shared" ref="AH24" si="176">AH23*AE$4</f>
        <v>8</v>
      </c>
      <c r="AI24" s="47" t="s">
        <v>39</v>
      </c>
      <c r="AJ24" s="40">
        <f t="shared" ref="AJ24" si="177">SUMPRODUCT(AK18:AK22*(AJ18:AJ22="PTO"))+SUMPRODUCT(AK18:AK22*(AJ18:AJ22="HOL"))</f>
        <v>0</v>
      </c>
      <c r="AK24" s="49" t="s">
        <v>135</v>
      </c>
      <c r="AL24" s="41">
        <f>AL23*AI$4</f>
        <v>8</v>
      </c>
      <c r="AM24" s="47" t="s">
        <v>39</v>
      </c>
      <c r="AN24" s="40">
        <f t="shared" ref="AN24" si="178">SUMPRODUCT(AO18:AO22*(AN18:AN22="PTO"))+SUMPRODUCT(AO18:AO22*(AN18:AN22="HOL"))</f>
        <v>0</v>
      </c>
      <c r="AO24" s="49" t="s">
        <v>135</v>
      </c>
      <c r="AP24" s="41">
        <f t="shared" ref="AP24" si="179">AP23*AM$4</f>
        <v>0</v>
      </c>
      <c r="AQ24" s="47" t="s">
        <v>39</v>
      </c>
      <c r="AR24" s="40">
        <f t="shared" ref="AR24" si="180">SUMPRODUCT(AS18:AS22*(AR18:AR22="PTO"))+SUMPRODUCT(AS18:AS22*(AR18:AR22="HOL"))</f>
        <v>0</v>
      </c>
      <c r="AS24" s="49" t="s">
        <v>135</v>
      </c>
      <c r="AT24" s="41">
        <f t="shared" ref="AT24" si="181">AT23*AQ$4</f>
        <v>0</v>
      </c>
      <c r="AU24" s="47" t="s">
        <v>39</v>
      </c>
      <c r="AV24" s="40">
        <f t="shared" ref="AV24" si="182">SUMPRODUCT(AW18:AW22*(AV18:AV22="PTO"))+SUMPRODUCT(AW18:AW22*(AV18:AV22="HOL"))</f>
        <v>0</v>
      </c>
      <c r="AW24" s="49" t="s">
        <v>135</v>
      </c>
      <c r="AX24" s="41">
        <f>AX23*AU$4</f>
        <v>0</v>
      </c>
      <c r="AY24" s="47" t="s">
        <v>39</v>
      </c>
      <c r="AZ24" s="40">
        <f t="shared" ref="AZ24" si="183">SUMPRODUCT(BA18:BA22*(AZ18:AZ22="PTO"))+SUMPRODUCT(BA18:BA22*(AZ18:AZ22="HOL"))</f>
        <v>0</v>
      </c>
      <c r="BA24" s="49" t="s">
        <v>135</v>
      </c>
      <c r="BB24" s="41">
        <f>BB23*AY$4</f>
        <v>8</v>
      </c>
      <c r="BC24" s="47" t="s">
        <v>39</v>
      </c>
      <c r="BD24" s="40">
        <f t="shared" ref="BD24" si="184">SUMPRODUCT(BE18:BE22*(BD18:BD22="PTO"))+SUMPRODUCT(BE18:BE22*(BD18:BD22="HOL"))</f>
        <v>0</v>
      </c>
      <c r="BE24" s="49" t="s">
        <v>135</v>
      </c>
      <c r="BF24" s="41">
        <f>BF23*BC$4</f>
        <v>8</v>
      </c>
      <c r="BG24" s="47" t="s">
        <v>39</v>
      </c>
      <c r="BH24" s="40">
        <f t="shared" ref="BH24" si="185">SUMPRODUCT(BI18:BI22*(BH18:BH22="PTO"))+SUMPRODUCT(BI18:BI22*(BH18:BH22="HOL"))</f>
        <v>0</v>
      </c>
      <c r="BI24" s="49" t="s">
        <v>135</v>
      </c>
      <c r="BJ24" s="41">
        <f>BJ23*BG$4</f>
        <v>8</v>
      </c>
      <c r="BK24" s="47" t="s">
        <v>39</v>
      </c>
      <c r="BL24" s="40">
        <f t="shared" ref="BL24" si="186">SUMPRODUCT(BM18:BM22*(BL18:BL22="PTO"))+SUMPRODUCT(BM18:BM22*(BL18:BL22="HOL"))</f>
        <v>0</v>
      </c>
      <c r="BM24" s="49" t="s">
        <v>135</v>
      </c>
      <c r="BN24" s="41">
        <f>BN23*BK$4</f>
        <v>8</v>
      </c>
      <c r="BO24" s="47" t="s">
        <v>39</v>
      </c>
      <c r="BP24" s="40">
        <f t="shared" ref="BP24" si="187">SUMPRODUCT(BQ18:BQ22*(BP18:BP22="PTO"))+SUMPRODUCT(BQ18:BQ22*(BP18:BP22="HOL"))</f>
        <v>0</v>
      </c>
      <c r="BQ24" s="49" t="s">
        <v>135</v>
      </c>
      <c r="BR24" s="41">
        <f t="shared" ref="BR24" si="188">BR23*BO$4</f>
        <v>0</v>
      </c>
      <c r="BS24" s="47" t="s">
        <v>39</v>
      </c>
      <c r="BT24" s="40">
        <f t="shared" ref="BT24" si="189">SUMPRODUCT(BU18:BU22*(BT18:BT22="PTO"))+SUMPRODUCT(BU18:BU22*(BT18:BT22="HOL"))</f>
        <v>0</v>
      </c>
      <c r="BU24" s="49" t="s">
        <v>135</v>
      </c>
      <c r="BV24" s="41">
        <f t="shared" ref="BV24" si="190">BV23*BS$4</f>
        <v>0</v>
      </c>
      <c r="BW24" s="47" t="s">
        <v>39</v>
      </c>
      <c r="BX24" s="40">
        <f t="shared" ref="BX24" si="191">SUMPRODUCT(BY18:BY22*(BX18:BX22="PTO"))+SUMPRODUCT(BY18:BY22*(BX18:BX22="HOL"))</f>
        <v>0</v>
      </c>
      <c r="BY24" s="49" t="s">
        <v>135</v>
      </c>
      <c r="BZ24" s="41">
        <f t="shared" ref="BZ24" si="192">BZ23*BW$4</f>
        <v>0</v>
      </c>
      <c r="CA24" s="47" t="s">
        <v>39</v>
      </c>
      <c r="CB24" s="40">
        <f t="shared" ref="CB24" si="193">SUMPRODUCT(CC18:CC22*(CB18:CB22="PTO"))+SUMPRODUCT(CC18:CC22*(CB18:CB22="HOL"))</f>
        <v>0</v>
      </c>
      <c r="CC24" s="49" t="s">
        <v>135</v>
      </c>
      <c r="CD24" s="41">
        <f t="shared" ref="CD24" si="194">CD23*CA$4</f>
        <v>0</v>
      </c>
      <c r="CE24" s="47" t="s">
        <v>39</v>
      </c>
      <c r="CF24" s="40">
        <f t="shared" ref="CF24" si="195">SUMPRODUCT(CG18:CG22*(CF18:CF22="PTO"))+SUMPRODUCT(CG18:CG22*(CF18:CF22="HOL"))</f>
        <v>0</v>
      </c>
      <c r="CG24" s="49" t="s">
        <v>135</v>
      </c>
      <c r="CH24" s="41">
        <f t="shared" ref="CH24" si="196">CH23*CE$4</f>
        <v>0</v>
      </c>
    </row>
    <row r="25" spans="1:86" x14ac:dyDescent="0.25">
      <c r="A25" s="70" t="s">
        <v>133</v>
      </c>
      <c r="B25" s="71">
        <f t="shared" ref="B25" ca="1" si="197">D25-B26</f>
        <v>0</v>
      </c>
      <c r="C25" s="72" t="s">
        <v>122</v>
      </c>
      <c r="D25" s="71">
        <f>IFERROR(INDEX(Holidays[FTE], MATCH(Entry!E25, Holidays[Date], 0)), 1)*8*INDEX(FTEguide[[1]:[12]], MATCH(Entry!E26, FTEguide[Weekday], 0), IF(Entry!E28&gt;0, Entry!E28, MONTH(Entry!E25)))</f>
        <v>0</v>
      </c>
      <c r="E25" s="60">
        <f t="shared" ref="E25" si="198">E18+1</f>
        <v>43831</v>
      </c>
      <c r="F25" s="50" t="s">
        <v>128</v>
      </c>
      <c r="G25" s="34" t="s">
        <v>136</v>
      </c>
      <c r="H25" s="35" t="s">
        <v>41</v>
      </c>
      <c r="I25" s="42">
        <f t="shared" ref="I25" si="199">parseTime(G25)-(H30=INT(RIGHT($F25, 1)))</f>
        <v>8</v>
      </c>
      <c r="J25" s="43">
        <f t="shared" ref="J25:J29" si="200">isClocked(H25)</f>
        <v>0</v>
      </c>
      <c r="K25" s="34" t="s">
        <v>136</v>
      </c>
      <c r="L25" s="35" t="s">
        <v>41</v>
      </c>
      <c r="M25" s="42">
        <f t="shared" ref="M25" si="201">parseTime(K25)-(L30=INT(RIGHT($F25, 1)))</f>
        <v>8</v>
      </c>
      <c r="N25" s="43">
        <f t="shared" ref="N25:N29" si="202">isClocked(L25)</f>
        <v>0</v>
      </c>
      <c r="O25" s="34" t="s">
        <v>136</v>
      </c>
      <c r="P25" s="35" t="s">
        <v>41</v>
      </c>
      <c r="Q25" s="42">
        <f t="shared" ref="Q25" si="203">parseTime(O25)-(P30=INT(RIGHT($F25, 1)))</f>
        <v>8</v>
      </c>
      <c r="R25" s="43">
        <f t="shared" ref="R25:R29" si="204">isClocked(P25)</f>
        <v>0</v>
      </c>
      <c r="S25" s="34" t="s">
        <v>136</v>
      </c>
      <c r="T25" s="35" t="s">
        <v>41</v>
      </c>
      <c r="U25" s="42">
        <f t="shared" ref="U25" si="205">parseTime(S25)-(T30=INT(RIGHT($F25, 1)))</f>
        <v>8</v>
      </c>
      <c r="V25" s="43">
        <f t="shared" ref="V25:V29" si="206">isClocked(T25)</f>
        <v>0</v>
      </c>
      <c r="W25" s="34" t="s">
        <v>136</v>
      </c>
      <c r="X25" s="35" t="s">
        <v>41</v>
      </c>
      <c r="Y25" s="42">
        <f t="shared" ref="Y25" si="207">parseTime(W25)-(X30=INT(RIGHT($F25, 1)))</f>
        <v>8</v>
      </c>
      <c r="Z25" s="43">
        <f t="shared" ref="Z25:Z29" si="208">isClocked(X25)</f>
        <v>0</v>
      </c>
      <c r="AA25" s="34" t="s">
        <v>136</v>
      </c>
      <c r="AB25" s="35" t="s">
        <v>41</v>
      </c>
      <c r="AC25" s="42">
        <f t="shared" ref="AC25" si="209">parseTime(AA25)-(AB30=INT(RIGHT($F25, 1)))</f>
        <v>8</v>
      </c>
      <c r="AD25" s="43">
        <f t="shared" ref="AD25:AD29" si="210">isClocked(AB25)</f>
        <v>0</v>
      </c>
      <c r="AE25" s="34" t="s">
        <v>136</v>
      </c>
      <c r="AF25" s="35" t="s">
        <v>41</v>
      </c>
      <c r="AG25" s="42">
        <f t="shared" ref="AG25" si="211">parseTime(AE25)-(AF30=INT(RIGHT($F25, 1)))</f>
        <v>8</v>
      </c>
      <c r="AH25" s="43">
        <f t="shared" ref="AH25:AH29" si="212">isClocked(AF25)</f>
        <v>0</v>
      </c>
      <c r="AI25" s="34"/>
      <c r="AJ25" s="35"/>
      <c r="AK25" s="42">
        <f>parseTime(AI25)-(AJ30=INT(RIGHT($F25, 1)))</f>
        <v>0</v>
      </c>
      <c r="AL25" s="43">
        <f t="shared" ref="AL25:AL29" si="213">isClocked(AJ25)</f>
        <v>0</v>
      </c>
      <c r="AM25" s="34" t="s">
        <v>151</v>
      </c>
      <c r="AN25" s="35" t="s">
        <v>28</v>
      </c>
      <c r="AO25" s="42">
        <f t="shared" ref="AO25" si="214">parseTime(AM25)-(AN30=INT(RIGHT($F25, 1)))</f>
        <v>4</v>
      </c>
      <c r="AP25" s="43">
        <f t="shared" ref="AP25:AP29" si="215">isClocked(AN25)</f>
        <v>1</v>
      </c>
      <c r="AQ25" s="34"/>
      <c r="AR25" s="35"/>
      <c r="AS25" s="42">
        <f t="shared" ref="AS25" si="216">parseTime(AQ25)-(AR30=INT(RIGHT($F25, 1)))</f>
        <v>0</v>
      </c>
      <c r="AT25" s="43">
        <f t="shared" ref="AT25:AT29" si="217">isClocked(AR25)</f>
        <v>0</v>
      </c>
      <c r="AU25" s="34"/>
      <c r="AV25" s="35"/>
      <c r="AW25" s="42">
        <f>parseTime(AU25)-(AV30=INT(RIGHT($F25, 1)))</f>
        <v>0</v>
      </c>
      <c r="AX25" s="43">
        <f t="shared" ref="AX25:AX29" si="218">isClocked(AV25)</f>
        <v>0</v>
      </c>
      <c r="AY25" s="34" t="s">
        <v>136</v>
      </c>
      <c r="AZ25" s="35" t="s">
        <v>41</v>
      </c>
      <c r="BA25" s="42">
        <f>parseTime(AY25)-(AZ30=INT(RIGHT($F25, 1)))</f>
        <v>8</v>
      </c>
      <c r="BB25" s="43">
        <f t="shared" ref="BB25:BB29" si="219">isClocked(AZ25)</f>
        <v>0</v>
      </c>
      <c r="BC25" s="34" t="s">
        <v>136</v>
      </c>
      <c r="BD25" s="35" t="s">
        <v>41</v>
      </c>
      <c r="BE25" s="42">
        <f>parseTime(BC25)-(BD30=INT(RIGHT($F25, 1)))</f>
        <v>8</v>
      </c>
      <c r="BF25" s="43">
        <f t="shared" ref="BF25:BF29" si="220">isClocked(BD25)</f>
        <v>0</v>
      </c>
      <c r="BG25" s="34" t="s">
        <v>136</v>
      </c>
      <c r="BH25" s="35" t="s">
        <v>41</v>
      </c>
      <c r="BI25" s="42">
        <f>parseTime(BG25)-(BH30=INT(RIGHT($F25, 1)))</f>
        <v>8</v>
      </c>
      <c r="BJ25" s="43">
        <f t="shared" ref="BJ25:BJ29" si="221">isClocked(BH25)</f>
        <v>0</v>
      </c>
      <c r="BK25" s="34" t="s">
        <v>136</v>
      </c>
      <c r="BL25" s="35" t="s">
        <v>41</v>
      </c>
      <c r="BM25" s="42">
        <f>parseTime(BK25)-(BL30=INT(RIGHT($F25, 1)))</f>
        <v>8</v>
      </c>
      <c r="BN25" s="43">
        <f t="shared" ref="BN25:BN29" si="222">isClocked(BL25)</f>
        <v>0</v>
      </c>
      <c r="BO25" s="34"/>
      <c r="BP25" s="35"/>
      <c r="BQ25" s="42">
        <f t="shared" ref="BQ25" si="223">parseTime(BO25)-(BP30=INT(RIGHT($F25, 1)))</f>
        <v>0</v>
      </c>
      <c r="BR25" s="43">
        <f t="shared" ref="BR25:BR29" si="224">isClocked(BP25)</f>
        <v>0</v>
      </c>
      <c r="BS25" s="34"/>
      <c r="BT25" s="35"/>
      <c r="BU25" s="42">
        <f t="shared" ref="BU25" si="225">parseTime(BS25)-(BT30=INT(RIGHT($F25, 1)))</f>
        <v>0</v>
      </c>
      <c r="BV25" s="43">
        <f t="shared" ref="BV25:BV29" si="226">isClocked(BT25)</f>
        <v>0</v>
      </c>
      <c r="BW25" s="34"/>
      <c r="BX25" s="35"/>
      <c r="BY25" s="42">
        <f t="shared" ref="BY25" si="227">parseTime(BW25)-(BX30=INT(RIGHT($F25, 1)))</f>
        <v>0</v>
      </c>
      <c r="BZ25" s="43">
        <f t="shared" ref="BZ25:BZ29" si="228">isClocked(BX25)</f>
        <v>0</v>
      </c>
      <c r="CA25" s="34"/>
      <c r="CB25" s="35"/>
      <c r="CC25" s="42">
        <f t="shared" ref="CC25" si="229">parseTime(CA25)-(CB30=INT(RIGHT($F25, 1)))</f>
        <v>0</v>
      </c>
      <c r="CD25" s="43">
        <f t="shared" ref="CD25:CD29" si="230">isClocked(CB25)</f>
        <v>0</v>
      </c>
      <c r="CE25" s="34"/>
      <c r="CF25" s="35"/>
      <c r="CG25" s="42">
        <f t="shared" ref="CG25" si="231">parseTime(CE25)-(CF30=INT(RIGHT($F25, 1)))</f>
        <v>0</v>
      </c>
      <c r="CH25" s="43">
        <f t="shared" ref="CH25:CH29" si="232">isClocked(CF25)</f>
        <v>0</v>
      </c>
    </row>
    <row r="26" spans="1:86" x14ac:dyDescent="0.25">
      <c r="A26" s="56" t="s">
        <v>0</v>
      </c>
      <c r="B26" s="57">
        <f t="shared" ref="B26" ca="1" si="233">SUM(B27:B30)</f>
        <v>0</v>
      </c>
      <c r="C26" s="14" t="s">
        <v>252</v>
      </c>
      <c r="D26" s="14"/>
      <c r="E26" s="55" t="str">
        <f t="shared" ref="E26:E89" si="234">TEXT(E25, "dddd")</f>
        <v>Wednesday</v>
      </c>
      <c r="F26" s="51" t="s">
        <v>129</v>
      </c>
      <c r="G26" s="36"/>
      <c r="H26" s="37"/>
      <c r="I26" s="44">
        <f t="shared" ref="I26" si="235">parseTime(G26)-(H30=INT(RIGHT($F26, 1)))</f>
        <v>0</v>
      </c>
      <c r="J26" s="45">
        <f t="shared" si="200"/>
        <v>0</v>
      </c>
      <c r="K26" s="36"/>
      <c r="L26" s="37"/>
      <c r="M26" s="44">
        <f t="shared" ref="M26" si="236">parseTime(K26)-(L30=INT(RIGHT($F26, 1)))</f>
        <v>0</v>
      </c>
      <c r="N26" s="45">
        <f t="shared" si="202"/>
        <v>0</v>
      </c>
      <c r="O26" s="36"/>
      <c r="P26" s="37"/>
      <c r="Q26" s="44">
        <f t="shared" ref="Q26" si="237">parseTime(O26)-(P30=INT(RIGHT($F26, 1)))</f>
        <v>0</v>
      </c>
      <c r="R26" s="45">
        <f t="shared" si="204"/>
        <v>0</v>
      </c>
      <c r="S26" s="36"/>
      <c r="T26" s="37"/>
      <c r="U26" s="44">
        <f t="shared" ref="U26" si="238">parseTime(S26)-(T30=INT(RIGHT($F26, 1)))</f>
        <v>0</v>
      </c>
      <c r="V26" s="45">
        <f t="shared" si="206"/>
        <v>0</v>
      </c>
      <c r="W26" s="36"/>
      <c r="X26" s="37"/>
      <c r="Y26" s="44">
        <f t="shared" ref="Y26" si="239">parseTime(W26)-(X30=INT(RIGHT($F26, 1)))</f>
        <v>0</v>
      </c>
      <c r="Z26" s="45">
        <f t="shared" si="208"/>
        <v>0</v>
      </c>
      <c r="AA26" s="36"/>
      <c r="AB26" s="37"/>
      <c r="AC26" s="44">
        <f t="shared" ref="AC26" si="240">parseTime(AA26)-(AB30=INT(RIGHT($F26, 1)))</f>
        <v>0</v>
      </c>
      <c r="AD26" s="45">
        <f t="shared" si="210"/>
        <v>0</v>
      </c>
      <c r="AE26" s="36"/>
      <c r="AF26" s="37"/>
      <c r="AG26" s="44">
        <f t="shared" ref="AG26" si="241">parseTime(AE26)-(AF30=INT(RIGHT($F26, 1)))</f>
        <v>0</v>
      </c>
      <c r="AH26" s="45">
        <f t="shared" si="212"/>
        <v>0</v>
      </c>
      <c r="AI26" s="36"/>
      <c r="AJ26" s="37"/>
      <c r="AK26" s="44">
        <f>parseTime(AI26)-(AJ30=INT(RIGHT($F26, 1)))</f>
        <v>0</v>
      </c>
      <c r="AL26" s="45">
        <f t="shared" si="213"/>
        <v>0</v>
      </c>
      <c r="AM26" s="36"/>
      <c r="AN26" s="37"/>
      <c r="AO26" s="44">
        <f t="shared" ref="AO26" si="242">parseTime(AM26)-(AN30=INT(RIGHT($F26, 1)))</f>
        <v>0</v>
      </c>
      <c r="AP26" s="45">
        <f t="shared" si="215"/>
        <v>0</v>
      </c>
      <c r="AQ26" s="36"/>
      <c r="AR26" s="37"/>
      <c r="AS26" s="44">
        <f t="shared" ref="AS26" si="243">parseTime(AQ26)-(AR30=INT(RIGHT($F26, 1)))</f>
        <v>0</v>
      </c>
      <c r="AT26" s="45">
        <f t="shared" si="217"/>
        <v>0</v>
      </c>
      <c r="AU26" s="36"/>
      <c r="AV26" s="37"/>
      <c r="AW26" s="44">
        <f>parseTime(AU26)-(AV30=INT(RIGHT($F26, 1)))</f>
        <v>0</v>
      </c>
      <c r="AX26" s="45">
        <f t="shared" si="218"/>
        <v>0</v>
      </c>
      <c r="AY26" s="36"/>
      <c r="AZ26" s="37"/>
      <c r="BA26" s="44">
        <f>parseTime(AY26)-(AZ30=INT(RIGHT($F26, 1)))</f>
        <v>0</v>
      </c>
      <c r="BB26" s="45">
        <f t="shared" si="219"/>
        <v>0</v>
      </c>
      <c r="BC26" s="36"/>
      <c r="BD26" s="37"/>
      <c r="BE26" s="44">
        <f>parseTime(BC26)-(BD30=INT(RIGHT($F26, 1)))</f>
        <v>0</v>
      </c>
      <c r="BF26" s="45">
        <f t="shared" si="220"/>
        <v>0</v>
      </c>
      <c r="BG26" s="36"/>
      <c r="BH26" s="37"/>
      <c r="BI26" s="44">
        <f>parseTime(BG26)-(BH30=INT(RIGHT($F26, 1)))</f>
        <v>0</v>
      </c>
      <c r="BJ26" s="45">
        <f t="shared" si="221"/>
        <v>0</v>
      </c>
      <c r="BK26" s="36"/>
      <c r="BL26" s="37"/>
      <c r="BM26" s="44">
        <f>parseTime(BK26)-(BL30=INT(RIGHT($F26, 1)))</f>
        <v>0</v>
      </c>
      <c r="BN26" s="45">
        <f t="shared" si="222"/>
        <v>0</v>
      </c>
      <c r="BO26" s="36"/>
      <c r="BP26" s="37"/>
      <c r="BQ26" s="44">
        <f t="shared" ref="BQ26" si="244">parseTime(BO26)-(BP30=INT(RIGHT($F26, 1)))</f>
        <v>0</v>
      </c>
      <c r="BR26" s="45">
        <f t="shared" si="224"/>
        <v>0</v>
      </c>
      <c r="BS26" s="36"/>
      <c r="BT26" s="37"/>
      <c r="BU26" s="44">
        <f t="shared" ref="BU26" si="245">parseTime(BS26)-(BT30=INT(RIGHT($F26, 1)))</f>
        <v>0</v>
      </c>
      <c r="BV26" s="45">
        <f t="shared" si="226"/>
        <v>0</v>
      </c>
      <c r="BW26" s="36"/>
      <c r="BX26" s="37"/>
      <c r="BY26" s="44">
        <f t="shared" ref="BY26" si="246">parseTime(BW26)-(BX30=INT(RIGHT($F26, 1)))</f>
        <v>0</v>
      </c>
      <c r="BZ26" s="45">
        <f t="shared" si="228"/>
        <v>0</v>
      </c>
      <c r="CA26" s="36"/>
      <c r="CB26" s="37"/>
      <c r="CC26" s="44">
        <f t="shared" ref="CC26" si="247">parseTime(CA26)-(CB30=INT(RIGHT($F26, 1)))</f>
        <v>0</v>
      </c>
      <c r="CD26" s="45">
        <f t="shared" si="230"/>
        <v>0</v>
      </c>
      <c r="CE26" s="36"/>
      <c r="CF26" s="37"/>
      <c r="CG26" s="44">
        <f t="shared" ref="CG26" si="248">parseTime(CE26)-(CF30=INT(RIGHT($F26, 1)))</f>
        <v>0</v>
      </c>
      <c r="CH26" s="45">
        <f t="shared" si="232"/>
        <v>0</v>
      </c>
    </row>
    <row r="27" spans="1:86" x14ac:dyDescent="0.25">
      <c r="A27" s="56" t="s">
        <v>117</v>
      </c>
      <c r="B27" s="57">
        <f ca="1">roleHours(G25:CH31, "MFD")</f>
        <v>0</v>
      </c>
      <c r="C27" s="14">
        <f t="shared" ca="1" si="44"/>
        <v>0</v>
      </c>
      <c r="D27" s="14"/>
      <c r="E27" s="20" t="s">
        <v>127</v>
      </c>
      <c r="F27" s="51" t="s">
        <v>130</v>
      </c>
      <c r="G27" s="36"/>
      <c r="H27" s="37"/>
      <c r="I27" s="44">
        <f t="shared" ref="I27" si="249">parseTime(G27)-(H30=INT(RIGHT($F27, 1)))</f>
        <v>0</v>
      </c>
      <c r="J27" s="45">
        <f t="shared" si="200"/>
        <v>0</v>
      </c>
      <c r="K27" s="36"/>
      <c r="L27" s="37"/>
      <c r="M27" s="44">
        <f t="shared" ref="M27" si="250">parseTime(K27)-(L30=INT(RIGHT($F27, 1)))</f>
        <v>0</v>
      </c>
      <c r="N27" s="45">
        <f t="shared" si="202"/>
        <v>0</v>
      </c>
      <c r="O27" s="36"/>
      <c r="P27" s="37"/>
      <c r="Q27" s="44">
        <f t="shared" ref="Q27" si="251">parseTime(O27)-(P30=INT(RIGHT($F27, 1)))</f>
        <v>0</v>
      </c>
      <c r="R27" s="45">
        <f t="shared" si="204"/>
        <v>0</v>
      </c>
      <c r="S27" s="36"/>
      <c r="T27" s="37"/>
      <c r="U27" s="44">
        <f t="shared" ref="U27" si="252">parseTime(S27)-(T30=INT(RIGHT($F27, 1)))</f>
        <v>0</v>
      </c>
      <c r="V27" s="45">
        <f t="shared" si="206"/>
        <v>0</v>
      </c>
      <c r="W27" s="36"/>
      <c r="X27" s="37"/>
      <c r="Y27" s="44">
        <f t="shared" ref="Y27" si="253">parseTime(W27)-(X30=INT(RIGHT($F27, 1)))</f>
        <v>0</v>
      </c>
      <c r="Z27" s="45">
        <f t="shared" si="208"/>
        <v>0</v>
      </c>
      <c r="AA27" s="36"/>
      <c r="AB27" s="37"/>
      <c r="AC27" s="44">
        <f t="shared" ref="AC27" si="254">parseTime(AA27)-(AB30=INT(RIGHT($F27, 1)))</f>
        <v>0</v>
      </c>
      <c r="AD27" s="45">
        <f t="shared" si="210"/>
        <v>0</v>
      </c>
      <c r="AE27" s="36"/>
      <c r="AF27" s="37"/>
      <c r="AG27" s="44">
        <f t="shared" ref="AG27" si="255">parseTime(AE27)-(AF30=INT(RIGHT($F27, 1)))</f>
        <v>0</v>
      </c>
      <c r="AH27" s="45">
        <f t="shared" si="212"/>
        <v>0</v>
      </c>
      <c r="AI27" s="36"/>
      <c r="AJ27" s="37"/>
      <c r="AK27" s="44">
        <f>parseTime(AI27)-(AJ30=INT(RIGHT($F27, 1)))</f>
        <v>0</v>
      </c>
      <c r="AL27" s="45">
        <f t="shared" si="213"/>
        <v>0</v>
      </c>
      <c r="AM27" s="36"/>
      <c r="AN27" s="37"/>
      <c r="AO27" s="44">
        <f t="shared" ref="AO27" si="256">parseTime(AM27)-(AN30=INT(RIGHT($F27, 1)))</f>
        <v>0</v>
      </c>
      <c r="AP27" s="45">
        <f t="shared" si="215"/>
        <v>0</v>
      </c>
      <c r="AQ27" s="36"/>
      <c r="AR27" s="37"/>
      <c r="AS27" s="44">
        <f t="shared" ref="AS27" si="257">parseTime(AQ27)-(AR30=INT(RIGHT($F27, 1)))</f>
        <v>0</v>
      </c>
      <c r="AT27" s="45">
        <f t="shared" si="217"/>
        <v>0</v>
      </c>
      <c r="AU27" s="36"/>
      <c r="AV27" s="37"/>
      <c r="AW27" s="44">
        <f>parseTime(AU27)-(AV30=INT(RIGHT($F27, 1)))</f>
        <v>0</v>
      </c>
      <c r="AX27" s="45">
        <f t="shared" si="218"/>
        <v>0</v>
      </c>
      <c r="AY27" s="36"/>
      <c r="AZ27" s="37"/>
      <c r="BA27" s="44">
        <f>parseTime(AY27)-(AZ30=INT(RIGHT($F27, 1)))</f>
        <v>0</v>
      </c>
      <c r="BB27" s="45">
        <f t="shared" si="219"/>
        <v>0</v>
      </c>
      <c r="BC27" s="36"/>
      <c r="BD27" s="37"/>
      <c r="BE27" s="44">
        <f>parseTime(BC27)-(BD30=INT(RIGHT($F27, 1)))</f>
        <v>0</v>
      </c>
      <c r="BF27" s="45">
        <f t="shared" si="220"/>
        <v>0</v>
      </c>
      <c r="BG27" s="36"/>
      <c r="BH27" s="37"/>
      <c r="BI27" s="44">
        <f>parseTime(BG27)-(BH30=INT(RIGHT($F27, 1)))</f>
        <v>0</v>
      </c>
      <c r="BJ27" s="45">
        <f t="shared" si="221"/>
        <v>0</v>
      </c>
      <c r="BK27" s="36"/>
      <c r="BL27" s="37"/>
      <c r="BM27" s="44">
        <f>parseTime(BK27)-(BL30=INT(RIGHT($F27, 1)))</f>
        <v>0</v>
      </c>
      <c r="BN27" s="45">
        <f t="shared" si="222"/>
        <v>0</v>
      </c>
      <c r="BO27" s="36"/>
      <c r="BP27" s="37"/>
      <c r="BQ27" s="44">
        <f t="shared" ref="BQ27" si="258">parseTime(BO27)-(BP30=INT(RIGHT($F27, 1)))</f>
        <v>0</v>
      </c>
      <c r="BR27" s="45">
        <f t="shared" si="224"/>
        <v>0</v>
      </c>
      <c r="BS27" s="36"/>
      <c r="BT27" s="37"/>
      <c r="BU27" s="44">
        <f t="shared" ref="BU27" si="259">parseTime(BS27)-(BT30=INT(RIGHT($F27, 1)))</f>
        <v>0</v>
      </c>
      <c r="BV27" s="45">
        <f t="shared" si="226"/>
        <v>0</v>
      </c>
      <c r="BW27" s="36"/>
      <c r="BX27" s="37"/>
      <c r="BY27" s="44">
        <f t="shared" ref="BY27" si="260">parseTime(BW27)-(BX30=INT(RIGHT($F27, 1)))</f>
        <v>0</v>
      </c>
      <c r="BZ27" s="45">
        <f t="shared" si="228"/>
        <v>0</v>
      </c>
      <c r="CA27" s="36"/>
      <c r="CB27" s="37"/>
      <c r="CC27" s="44">
        <f t="shared" ref="CC27" si="261">parseTime(CA27)-(CB30=INT(RIGHT($F27, 1)))</f>
        <v>0</v>
      </c>
      <c r="CD27" s="45">
        <f t="shared" si="230"/>
        <v>0</v>
      </c>
      <c r="CE27" s="36"/>
      <c r="CF27" s="37"/>
      <c r="CG27" s="44">
        <f t="shared" ref="CG27" si="262">parseTime(CE27)-(CF30=INT(RIGHT($F27, 1)))</f>
        <v>0</v>
      </c>
      <c r="CH27" s="45">
        <f t="shared" si="232"/>
        <v>0</v>
      </c>
    </row>
    <row r="28" spans="1:86" x14ac:dyDescent="0.25">
      <c r="A28" s="56" t="s">
        <v>118</v>
      </c>
      <c r="B28" s="57">
        <f ca="1">roleHours(G25:CH31, "DFD")</f>
        <v>0</v>
      </c>
      <c r="C28" s="14">
        <f t="shared" ca="1" si="44"/>
        <v>0</v>
      </c>
      <c r="D28" s="14"/>
      <c r="E28" s="20"/>
      <c r="F28" s="51" t="s">
        <v>131</v>
      </c>
      <c r="G28" s="36"/>
      <c r="H28" s="37"/>
      <c r="I28" s="44">
        <f t="shared" ref="I28" si="263">parseTime(G28)-(H30=INT(RIGHT($F28, 1)))</f>
        <v>0</v>
      </c>
      <c r="J28" s="45">
        <f t="shared" si="200"/>
        <v>0</v>
      </c>
      <c r="K28" s="36"/>
      <c r="L28" s="37"/>
      <c r="M28" s="44">
        <f t="shared" ref="M28" si="264">parseTime(K28)-(L30=INT(RIGHT($F28, 1)))</f>
        <v>0</v>
      </c>
      <c r="N28" s="45">
        <f t="shared" si="202"/>
        <v>0</v>
      </c>
      <c r="O28" s="36"/>
      <c r="P28" s="37"/>
      <c r="Q28" s="44">
        <f t="shared" ref="Q28" si="265">parseTime(O28)-(P30=INT(RIGHT($F28, 1)))</f>
        <v>0</v>
      </c>
      <c r="R28" s="45">
        <f t="shared" si="204"/>
        <v>0</v>
      </c>
      <c r="S28" s="36"/>
      <c r="T28" s="37"/>
      <c r="U28" s="44">
        <f t="shared" ref="U28" si="266">parseTime(S28)-(T30=INT(RIGHT($F28, 1)))</f>
        <v>0</v>
      </c>
      <c r="V28" s="45">
        <f t="shared" si="206"/>
        <v>0</v>
      </c>
      <c r="W28" s="36"/>
      <c r="X28" s="37"/>
      <c r="Y28" s="44">
        <f t="shared" ref="Y28" si="267">parseTime(W28)-(X30=INT(RIGHT($F28, 1)))</f>
        <v>0</v>
      </c>
      <c r="Z28" s="45">
        <f t="shared" si="208"/>
        <v>0</v>
      </c>
      <c r="AA28" s="36"/>
      <c r="AB28" s="37"/>
      <c r="AC28" s="44">
        <f t="shared" ref="AC28" si="268">parseTime(AA28)-(AB30=INT(RIGHT($F28, 1)))</f>
        <v>0</v>
      </c>
      <c r="AD28" s="45">
        <f t="shared" si="210"/>
        <v>0</v>
      </c>
      <c r="AE28" s="36"/>
      <c r="AF28" s="37"/>
      <c r="AG28" s="44">
        <f t="shared" ref="AG28" si="269">parseTime(AE28)-(AF30=INT(RIGHT($F28, 1)))</f>
        <v>0</v>
      </c>
      <c r="AH28" s="45">
        <f t="shared" si="212"/>
        <v>0</v>
      </c>
      <c r="AI28" s="36"/>
      <c r="AJ28" s="37"/>
      <c r="AK28" s="44">
        <f>parseTime(AI28)-(AJ30=INT(RIGHT($F28, 1)))</f>
        <v>0</v>
      </c>
      <c r="AL28" s="45">
        <f t="shared" si="213"/>
        <v>0</v>
      </c>
      <c r="AM28" s="36"/>
      <c r="AN28" s="37"/>
      <c r="AO28" s="44">
        <f t="shared" ref="AO28" si="270">parseTime(AM28)-(AN30=INT(RIGHT($F28, 1)))</f>
        <v>0</v>
      </c>
      <c r="AP28" s="45">
        <f t="shared" si="215"/>
        <v>0</v>
      </c>
      <c r="AQ28" s="36"/>
      <c r="AR28" s="37"/>
      <c r="AS28" s="44">
        <f t="shared" ref="AS28" si="271">parseTime(AQ28)-(AR30=INT(RIGHT($F28, 1)))</f>
        <v>0</v>
      </c>
      <c r="AT28" s="45">
        <f t="shared" si="217"/>
        <v>0</v>
      </c>
      <c r="AU28" s="36"/>
      <c r="AV28" s="37"/>
      <c r="AW28" s="44">
        <f>parseTime(AU28)-(AV30=INT(RIGHT($F28, 1)))</f>
        <v>0</v>
      </c>
      <c r="AX28" s="45">
        <f t="shared" si="218"/>
        <v>0</v>
      </c>
      <c r="AY28" s="36"/>
      <c r="AZ28" s="37"/>
      <c r="BA28" s="44">
        <f>parseTime(AY28)-(AZ30=INT(RIGHT($F28, 1)))</f>
        <v>0</v>
      </c>
      <c r="BB28" s="45">
        <f t="shared" si="219"/>
        <v>0</v>
      </c>
      <c r="BC28" s="36"/>
      <c r="BD28" s="37"/>
      <c r="BE28" s="44">
        <f>parseTime(BC28)-(BD30=INT(RIGHT($F28, 1)))</f>
        <v>0</v>
      </c>
      <c r="BF28" s="45">
        <f t="shared" si="220"/>
        <v>0</v>
      </c>
      <c r="BG28" s="36"/>
      <c r="BH28" s="37"/>
      <c r="BI28" s="44">
        <f>parseTime(BG28)-(BH30=INT(RIGHT($F28, 1)))</f>
        <v>0</v>
      </c>
      <c r="BJ28" s="45">
        <f t="shared" si="221"/>
        <v>0</v>
      </c>
      <c r="BK28" s="36"/>
      <c r="BL28" s="37"/>
      <c r="BM28" s="44">
        <f>parseTime(BK28)-(BL30=INT(RIGHT($F28, 1)))</f>
        <v>0</v>
      </c>
      <c r="BN28" s="45">
        <f t="shared" si="222"/>
        <v>0</v>
      </c>
      <c r="BO28" s="36"/>
      <c r="BP28" s="37"/>
      <c r="BQ28" s="44">
        <f t="shared" ref="BQ28" si="272">parseTime(BO28)-(BP30=INT(RIGHT($F28, 1)))</f>
        <v>0</v>
      </c>
      <c r="BR28" s="45">
        <f t="shared" si="224"/>
        <v>0</v>
      </c>
      <c r="BS28" s="36"/>
      <c r="BT28" s="37"/>
      <c r="BU28" s="44">
        <f t="shared" ref="BU28" si="273">parseTime(BS28)-(BT30=INT(RIGHT($F28, 1)))</f>
        <v>0</v>
      </c>
      <c r="BV28" s="45">
        <f t="shared" si="226"/>
        <v>0</v>
      </c>
      <c r="BW28" s="36"/>
      <c r="BX28" s="37"/>
      <c r="BY28" s="44">
        <f t="shared" ref="BY28" si="274">parseTime(BW28)-(BX30=INT(RIGHT($F28, 1)))</f>
        <v>0</v>
      </c>
      <c r="BZ28" s="45">
        <f t="shared" si="228"/>
        <v>0</v>
      </c>
      <c r="CA28" s="36"/>
      <c r="CB28" s="37"/>
      <c r="CC28" s="44">
        <f t="shared" ref="CC28" si="275">parseTime(CA28)-(CB30=INT(RIGHT($F28, 1)))</f>
        <v>0</v>
      </c>
      <c r="CD28" s="45">
        <f t="shared" si="230"/>
        <v>0</v>
      </c>
      <c r="CE28" s="36"/>
      <c r="CF28" s="37"/>
      <c r="CG28" s="44">
        <f t="shared" ref="CG28" si="276">parseTime(CE28)-(CF30=INT(RIGHT($F28, 1)))</f>
        <v>0</v>
      </c>
      <c r="CH28" s="45">
        <f t="shared" si="232"/>
        <v>0</v>
      </c>
    </row>
    <row r="29" spans="1:86" x14ac:dyDescent="0.25">
      <c r="A29" s="56" t="s">
        <v>119</v>
      </c>
      <c r="B29" s="57">
        <f ca="1">roleHours(G25:CH31, "MCC")</f>
        <v>0</v>
      </c>
      <c r="C29" s="14">
        <f t="shared" ca="1" si="44"/>
        <v>0</v>
      </c>
      <c r="D29" s="14"/>
      <c r="E29" s="20"/>
      <c r="F29" s="51" t="s">
        <v>132</v>
      </c>
      <c r="G29" s="36"/>
      <c r="H29" s="37"/>
      <c r="I29" s="44">
        <f t="shared" ref="I29" si="277">parseTime(G29)-(H30=INT(RIGHT($F29, 1)))</f>
        <v>0</v>
      </c>
      <c r="J29" s="45">
        <f t="shared" si="200"/>
        <v>0</v>
      </c>
      <c r="K29" s="36"/>
      <c r="L29" s="37"/>
      <c r="M29" s="44">
        <f t="shared" ref="M29" si="278">parseTime(K29)-(L30=INT(RIGHT($F29, 1)))</f>
        <v>0</v>
      </c>
      <c r="N29" s="45">
        <f t="shared" si="202"/>
        <v>0</v>
      </c>
      <c r="O29" s="36"/>
      <c r="P29" s="37"/>
      <c r="Q29" s="44">
        <f t="shared" ref="Q29" si="279">parseTime(O29)-(P30=INT(RIGHT($F29, 1)))</f>
        <v>0</v>
      </c>
      <c r="R29" s="45">
        <f t="shared" si="204"/>
        <v>0</v>
      </c>
      <c r="S29" s="36"/>
      <c r="T29" s="37"/>
      <c r="U29" s="44">
        <f t="shared" ref="U29" si="280">parseTime(S29)-(T30=INT(RIGHT($F29, 1)))</f>
        <v>0</v>
      </c>
      <c r="V29" s="45">
        <f t="shared" si="206"/>
        <v>0</v>
      </c>
      <c r="W29" s="36"/>
      <c r="X29" s="37"/>
      <c r="Y29" s="44">
        <f t="shared" ref="Y29" si="281">parseTime(W29)-(X30=INT(RIGHT($F29, 1)))</f>
        <v>0</v>
      </c>
      <c r="Z29" s="45">
        <f t="shared" si="208"/>
        <v>0</v>
      </c>
      <c r="AA29" s="36"/>
      <c r="AB29" s="37"/>
      <c r="AC29" s="44">
        <f t="shared" ref="AC29" si="282">parseTime(AA29)-(AB30=INT(RIGHT($F29, 1)))</f>
        <v>0</v>
      </c>
      <c r="AD29" s="45">
        <f t="shared" si="210"/>
        <v>0</v>
      </c>
      <c r="AE29" s="36"/>
      <c r="AF29" s="37"/>
      <c r="AG29" s="44">
        <f t="shared" ref="AG29" si="283">parseTime(AE29)-(AF30=INT(RIGHT($F29, 1)))</f>
        <v>0</v>
      </c>
      <c r="AH29" s="45">
        <f t="shared" si="212"/>
        <v>0</v>
      </c>
      <c r="AI29" s="36"/>
      <c r="AJ29" s="37"/>
      <c r="AK29" s="44">
        <f>parseTime(AI29)-(AJ30=INT(RIGHT($F29, 1)))</f>
        <v>0</v>
      </c>
      <c r="AL29" s="45">
        <f t="shared" si="213"/>
        <v>0</v>
      </c>
      <c r="AM29" s="36"/>
      <c r="AN29" s="37"/>
      <c r="AO29" s="44">
        <f t="shared" ref="AO29" si="284">parseTime(AM29)-(AN30=INT(RIGHT($F29, 1)))</f>
        <v>0</v>
      </c>
      <c r="AP29" s="45">
        <f t="shared" si="215"/>
        <v>0</v>
      </c>
      <c r="AQ29" s="36"/>
      <c r="AR29" s="37"/>
      <c r="AS29" s="44">
        <f t="shared" ref="AS29" si="285">parseTime(AQ29)-(AR30=INT(RIGHT($F29, 1)))</f>
        <v>0</v>
      </c>
      <c r="AT29" s="45">
        <f t="shared" si="217"/>
        <v>0</v>
      </c>
      <c r="AU29" s="36"/>
      <c r="AV29" s="37"/>
      <c r="AW29" s="44">
        <f>parseTime(AU29)-(AV30=INT(RIGHT($F29, 1)))</f>
        <v>0</v>
      </c>
      <c r="AX29" s="45">
        <f t="shared" si="218"/>
        <v>0</v>
      </c>
      <c r="AY29" s="36"/>
      <c r="AZ29" s="37"/>
      <c r="BA29" s="44">
        <f>parseTime(AY29)-(AZ30=INT(RIGHT($F29, 1)))</f>
        <v>0</v>
      </c>
      <c r="BB29" s="45">
        <f t="shared" si="219"/>
        <v>0</v>
      </c>
      <c r="BC29" s="36"/>
      <c r="BD29" s="37"/>
      <c r="BE29" s="44">
        <f>parseTime(BC29)-(BD30=INT(RIGHT($F29, 1)))</f>
        <v>0</v>
      </c>
      <c r="BF29" s="45">
        <f t="shared" si="220"/>
        <v>0</v>
      </c>
      <c r="BG29" s="36"/>
      <c r="BH29" s="37"/>
      <c r="BI29" s="44">
        <f>parseTime(BG29)-(BH30=INT(RIGHT($F29, 1)))</f>
        <v>0</v>
      </c>
      <c r="BJ29" s="45">
        <f t="shared" si="221"/>
        <v>0</v>
      </c>
      <c r="BK29" s="36"/>
      <c r="BL29" s="37"/>
      <c r="BM29" s="44">
        <f>parseTime(BK29)-(BL30=INT(RIGHT($F29, 1)))</f>
        <v>0</v>
      </c>
      <c r="BN29" s="45">
        <f t="shared" si="222"/>
        <v>0</v>
      </c>
      <c r="BO29" s="36"/>
      <c r="BP29" s="37"/>
      <c r="BQ29" s="44">
        <f t="shared" ref="BQ29" si="286">parseTime(BO29)-(BP30=INT(RIGHT($F29, 1)))</f>
        <v>0</v>
      </c>
      <c r="BR29" s="45">
        <f t="shared" si="224"/>
        <v>0</v>
      </c>
      <c r="BS29" s="36"/>
      <c r="BT29" s="37"/>
      <c r="BU29" s="44">
        <f t="shared" ref="BU29" si="287">parseTime(BS29)-(BT30=INT(RIGHT($F29, 1)))</f>
        <v>0</v>
      </c>
      <c r="BV29" s="45">
        <f t="shared" si="226"/>
        <v>0</v>
      </c>
      <c r="BW29" s="36"/>
      <c r="BX29" s="37"/>
      <c r="BY29" s="44">
        <f t="shared" ref="BY29" si="288">parseTime(BW29)-(BX30=INT(RIGHT($F29, 1)))</f>
        <v>0</v>
      </c>
      <c r="BZ29" s="45">
        <f t="shared" si="228"/>
        <v>0</v>
      </c>
      <c r="CA29" s="36"/>
      <c r="CB29" s="37"/>
      <c r="CC29" s="44">
        <f t="shared" ref="CC29" si="289">parseTime(CA29)-(CB30=INT(RIGHT($F29, 1)))</f>
        <v>0</v>
      </c>
      <c r="CD29" s="45">
        <f t="shared" si="230"/>
        <v>0</v>
      </c>
      <c r="CE29" s="36"/>
      <c r="CF29" s="37"/>
      <c r="CG29" s="44">
        <f t="shared" ref="CG29" si="290">parseTime(CE29)-(CF30=INT(RIGHT($F29, 1)))</f>
        <v>0</v>
      </c>
      <c r="CH29" s="45">
        <f t="shared" si="232"/>
        <v>0</v>
      </c>
    </row>
    <row r="30" spans="1:86" x14ac:dyDescent="0.25">
      <c r="A30" s="56" t="s">
        <v>120</v>
      </c>
      <c r="B30" s="57">
        <f ca="1">roleHours(G25:CH31, "DCC")</f>
        <v>0</v>
      </c>
      <c r="C30" s="14">
        <f t="shared" ca="1" si="44"/>
        <v>0</v>
      </c>
      <c r="D30" s="14"/>
      <c r="E30" s="20"/>
      <c r="F30" s="51"/>
      <c r="G30" s="46" t="s">
        <v>134</v>
      </c>
      <c r="H30" s="38">
        <f t="shared" ref="H30" si="291">lunchAdjust(G25:H29)</f>
        <v>1</v>
      </c>
      <c r="I30" s="48" t="s">
        <v>0</v>
      </c>
      <c r="J30" s="39">
        <f t="shared" ref="J30" si="292">SUMPRODUCT(I25:I29*J25:J29)</f>
        <v>0</v>
      </c>
      <c r="K30" s="46" t="s">
        <v>134</v>
      </c>
      <c r="L30" s="38">
        <f t="shared" ref="L30" si="293">lunchAdjust(K25:L29)</f>
        <v>1</v>
      </c>
      <c r="M30" s="48" t="s">
        <v>0</v>
      </c>
      <c r="N30" s="39">
        <f t="shared" ref="N30" si="294">SUMPRODUCT(M25:M29*N25:N29)</f>
        <v>0</v>
      </c>
      <c r="O30" s="46" t="s">
        <v>134</v>
      </c>
      <c r="P30" s="38">
        <f t="shared" ref="P30" si="295">lunchAdjust(O25:P29)</f>
        <v>1</v>
      </c>
      <c r="Q30" s="48" t="s">
        <v>0</v>
      </c>
      <c r="R30" s="39">
        <f t="shared" ref="R30" si="296">SUMPRODUCT(Q25:Q29*R25:R29)</f>
        <v>0</v>
      </c>
      <c r="S30" s="46" t="s">
        <v>134</v>
      </c>
      <c r="T30" s="38">
        <v>1</v>
      </c>
      <c r="U30" s="48" t="s">
        <v>0</v>
      </c>
      <c r="V30" s="39">
        <f t="shared" ref="V30" si="297">SUMPRODUCT(U25:U29*V25:V29)</f>
        <v>0</v>
      </c>
      <c r="W30" s="46" t="s">
        <v>134</v>
      </c>
      <c r="X30" s="38">
        <f t="shared" ref="X30" si="298">lunchAdjust(W25:X29)</f>
        <v>1</v>
      </c>
      <c r="Y30" s="48" t="s">
        <v>0</v>
      </c>
      <c r="Z30" s="39">
        <f t="shared" ref="Z30" si="299">SUMPRODUCT(Y25:Y29*Z25:Z29)</f>
        <v>0</v>
      </c>
      <c r="AA30" s="46" t="s">
        <v>134</v>
      </c>
      <c r="AB30" s="38">
        <f t="shared" ref="AB30" si="300">lunchAdjust(AA25:AB29)</f>
        <v>1</v>
      </c>
      <c r="AC30" s="48" t="s">
        <v>0</v>
      </c>
      <c r="AD30" s="39">
        <f t="shared" ref="AD30" si="301">SUMPRODUCT(AC25:AC29*AD25:AD29)</f>
        <v>0</v>
      </c>
      <c r="AE30" s="46" t="s">
        <v>134</v>
      </c>
      <c r="AF30" s="38">
        <f t="shared" ref="AF30" si="302">lunchAdjust(AE25:AF29)</f>
        <v>1</v>
      </c>
      <c r="AG30" s="48" t="s">
        <v>0</v>
      </c>
      <c r="AH30" s="39">
        <f t="shared" ref="AH30" si="303">SUMPRODUCT(AG25:AG29*AH25:AH29)</f>
        <v>0</v>
      </c>
      <c r="AI30" s="46" t="s">
        <v>134</v>
      </c>
      <c r="AJ30" s="38">
        <f t="shared" ref="AJ30" si="304">lunchAdjust(AI25:AJ29)</f>
        <v>0</v>
      </c>
      <c r="AK30" s="48" t="s">
        <v>0</v>
      </c>
      <c r="AL30" s="39">
        <f t="shared" ref="AL30" si="305">SUMPRODUCT(AK25:AK29*AL25:AL29)</f>
        <v>0</v>
      </c>
      <c r="AM30" s="46" t="s">
        <v>134</v>
      </c>
      <c r="AN30" s="38">
        <f t="shared" ref="AN30" si="306">lunchAdjust(AM25:AN29)</f>
        <v>0</v>
      </c>
      <c r="AO30" s="48" t="s">
        <v>0</v>
      </c>
      <c r="AP30" s="39">
        <f t="shared" ref="AP30" si="307">SUMPRODUCT(AO25:AO29*AP25:AP29)</f>
        <v>4</v>
      </c>
      <c r="AQ30" s="46" t="s">
        <v>134</v>
      </c>
      <c r="AR30" s="38">
        <f t="shared" ref="AR30" si="308">lunchAdjust(AQ25:AR29)</f>
        <v>0</v>
      </c>
      <c r="AS30" s="48" t="s">
        <v>0</v>
      </c>
      <c r="AT30" s="39">
        <f t="shared" ref="AT30" si="309">SUMPRODUCT(AS25:AS29*AT25:AT29)</f>
        <v>0</v>
      </c>
      <c r="AU30" s="46" t="s">
        <v>134</v>
      </c>
      <c r="AV30" s="38">
        <f t="shared" ref="AV30" si="310">lunchAdjust(AU25:AV29)</f>
        <v>0</v>
      </c>
      <c r="AW30" s="48" t="s">
        <v>0</v>
      </c>
      <c r="AX30" s="39">
        <f t="shared" ref="AX30" si="311">SUMPRODUCT(AW25:AW29*AX25:AX29)</f>
        <v>0</v>
      </c>
      <c r="AY30" s="46" t="s">
        <v>134</v>
      </c>
      <c r="AZ30" s="38">
        <f t="shared" ref="AZ30" si="312">lunchAdjust(AY25:AZ29)</f>
        <v>1</v>
      </c>
      <c r="BA30" s="48" t="s">
        <v>0</v>
      </c>
      <c r="BB30" s="39">
        <f t="shared" ref="BB30" si="313">SUMPRODUCT(BA25:BA29*BB25:BB29)</f>
        <v>0</v>
      </c>
      <c r="BC30" s="46" t="s">
        <v>134</v>
      </c>
      <c r="BD30" s="38">
        <f t="shared" ref="BD30" si="314">lunchAdjust(BC25:BD29)</f>
        <v>1</v>
      </c>
      <c r="BE30" s="48" t="s">
        <v>0</v>
      </c>
      <c r="BF30" s="39">
        <f t="shared" ref="BF30" si="315">SUMPRODUCT(BE25:BE29*BF25:BF29)</f>
        <v>0</v>
      </c>
      <c r="BG30" s="46" t="s">
        <v>134</v>
      </c>
      <c r="BH30" s="38">
        <f t="shared" ref="BH30" si="316">lunchAdjust(BG25:BH29)</f>
        <v>1</v>
      </c>
      <c r="BI30" s="48" t="s">
        <v>0</v>
      </c>
      <c r="BJ30" s="39">
        <f t="shared" ref="BJ30" si="317">SUMPRODUCT(BI25:BI29*BJ25:BJ29)</f>
        <v>0</v>
      </c>
      <c r="BK30" s="46" t="s">
        <v>134</v>
      </c>
      <c r="BL30" s="38">
        <f t="shared" ref="BL30" si="318">lunchAdjust(BK25:BL29)</f>
        <v>1</v>
      </c>
      <c r="BM30" s="48" t="s">
        <v>0</v>
      </c>
      <c r="BN30" s="39">
        <f t="shared" ref="BN30" si="319">SUMPRODUCT(BM25:BM29*BN25:BN29)</f>
        <v>0</v>
      </c>
      <c r="BO30" s="46" t="s">
        <v>134</v>
      </c>
      <c r="BP30" s="38">
        <f t="shared" ref="BP30" si="320">lunchAdjust(BO25:BP29)</f>
        <v>0</v>
      </c>
      <c r="BQ30" s="48" t="s">
        <v>0</v>
      </c>
      <c r="BR30" s="39">
        <f t="shared" ref="BR30" si="321">SUMPRODUCT(BQ25:BQ29*BR25:BR29)</f>
        <v>0</v>
      </c>
      <c r="BS30" s="46" t="s">
        <v>134</v>
      </c>
      <c r="BT30" s="38">
        <f t="shared" ref="BT30" si="322">lunchAdjust(BS25:BT29)</f>
        <v>0</v>
      </c>
      <c r="BU30" s="48" t="s">
        <v>0</v>
      </c>
      <c r="BV30" s="39">
        <f t="shared" ref="BV30" si="323">SUMPRODUCT(BU25:BU29*BV25:BV29)</f>
        <v>0</v>
      </c>
      <c r="BW30" s="46" t="s">
        <v>134</v>
      </c>
      <c r="BX30" s="38">
        <f t="shared" ref="BX30" si="324">lunchAdjust(BW25:BX29)</f>
        <v>0</v>
      </c>
      <c r="BY30" s="48" t="s">
        <v>0</v>
      </c>
      <c r="BZ30" s="39">
        <f t="shared" ref="BZ30" si="325">SUMPRODUCT(BY25:BY29*BZ25:BZ29)</f>
        <v>0</v>
      </c>
      <c r="CA30" s="46" t="s">
        <v>134</v>
      </c>
      <c r="CB30" s="38">
        <f t="shared" ref="CB30" si="326">lunchAdjust(CA25:CB29)</f>
        <v>0</v>
      </c>
      <c r="CC30" s="48" t="s">
        <v>0</v>
      </c>
      <c r="CD30" s="39">
        <f t="shared" ref="CD30" si="327">SUMPRODUCT(CC25:CC29*CD25:CD29)</f>
        <v>0</v>
      </c>
      <c r="CE30" s="46" t="s">
        <v>134</v>
      </c>
      <c r="CF30" s="38">
        <f t="shared" ref="CF30" si="328">lunchAdjust(CE25:CF29)</f>
        <v>0</v>
      </c>
      <c r="CG30" s="48" t="s">
        <v>0</v>
      </c>
      <c r="CH30" s="39">
        <f t="shared" ref="CH30" si="329">SUMPRODUCT(CG25:CG29*CH25:CH29)</f>
        <v>0</v>
      </c>
    </row>
    <row r="31" spans="1:86" ht="15.75" thickBot="1" x14ac:dyDescent="0.3">
      <c r="A31" s="58" t="s">
        <v>121</v>
      </c>
      <c r="B31" s="59">
        <f ca="1">roleHours(G25:CH31, "OUT")</f>
        <v>0</v>
      </c>
      <c r="C31" s="54" t="s">
        <v>137</v>
      </c>
      <c r="D31" s="22">
        <f ca="1">roleHours(G25:CH31, "PTO")</f>
        <v>0</v>
      </c>
      <c r="E31" s="23"/>
      <c r="F31" s="52"/>
      <c r="G31" s="47" t="s">
        <v>39</v>
      </c>
      <c r="H31" s="40">
        <f>SUMPRODUCT(I25:I29*(H25:H29="PTO"))+SUMPRODUCT(I25:I29*(H25:H29="HOL"))</f>
        <v>8</v>
      </c>
      <c r="I31" s="49" t="s">
        <v>135</v>
      </c>
      <c r="J31" s="41">
        <f t="shared" ref="J31" si="330">J30*G$4</f>
        <v>0</v>
      </c>
      <c r="K31" s="47" t="s">
        <v>39</v>
      </c>
      <c r="L31" s="40">
        <f t="shared" ref="L31" si="331">SUMPRODUCT(M25:M29*(L25:L29="PTO"))+SUMPRODUCT(M25:M29*(L25:L29="HOL"))</f>
        <v>8</v>
      </c>
      <c r="M31" s="49" t="s">
        <v>135</v>
      </c>
      <c r="N31" s="41">
        <f t="shared" ref="N31" si="332">N30*K$4</f>
        <v>0</v>
      </c>
      <c r="O31" s="47" t="s">
        <v>39</v>
      </c>
      <c r="P31" s="40">
        <f t="shared" ref="P31" si="333">SUMPRODUCT(Q25:Q29*(P25:P29="PTO"))+SUMPRODUCT(Q25:Q29*(P25:P29="HOL"))</f>
        <v>8</v>
      </c>
      <c r="Q31" s="49" t="s">
        <v>135</v>
      </c>
      <c r="R31" s="41">
        <f t="shared" ref="R31" si="334">R30*O$4</f>
        <v>0</v>
      </c>
      <c r="S31" s="47" t="s">
        <v>39</v>
      </c>
      <c r="T31" s="40">
        <f t="shared" ref="T31" si="335">SUMPRODUCT(U25:U29*(T25:T29="PTO"))+SUMPRODUCT(U25:U29*(T25:T29="HOL"))</f>
        <v>8</v>
      </c>
      <c r="U31" s="49" t="s">
        <v>135</v>
      </c>
      <c r="V31" s="41">
        <f t="shared" ref="V31" si="336">V30*S$4</f>
        <v>0</v>
      </c>
      <c r="W31" s="47" t="s">
        <v>39</v>
      </c>
      <c r="X31" s="40">
        <f t="shared" ref="X31" si="337">SUMPRODUCT(Y25:Y29*(X25:X29="PTO"))+SUMPRODUCT(Y25:Y29*(X25:X29="HOL"))</f>
        <v>8</v>
      </c>
      <c r="Y31" s="49" t="s">
        <v>135</v>
      </c>
      <c r="Z31" s="41">
        <f t="shared" ref="Z31" si="338">Z30*W$4</f>
        <v>0</v>
      </c>
      <c r="AA31" s="47" t="s">
        <v>39</v>
      </c>
      <c r="AB31" s="40">
        <f t="shared" ref="AB31" si="339">SUMPRODUCT(AC25:AC29*(AB25:AB29="PTO"))+SUMPRODUCT(AC25:AC29*(AB25:AB29="HOL"))</f>
        <v>8</v>
      </c>
      <c r="AC31" s="49" t="s">
        <v>135</v>
      </c>
      <c r="AD31" s="41">
        <f t="shared" ref="AD31" si="340">AD30*AA$4</f>
        <v>0</v>
      </c>
      <c r="AE31" s="47" t="s">
        <v>39</v>
      </c>
      <c r="AF31" s="40">
        <f t="shared" ref="AF31" si="341">SUMPRODUCT(AG25:AG29*(AF25:AF29="PTO"))+SUMPRODUCT(AG25:AG29*(AF25:AF29="HOL"))</f>
        <v>8</v>
      </c>
      <c r="AG31" s="49" t="s">
        <v>135</v>
      </c>
      <c r="AH31" s="41">
        <f t="shared" ref="AH31" si="342">AH30*AE$4</f>
        <v>0</v>
      </c>
      <c r="AI31" s="47" t="s">
        <v>39</v>
      </c>
      <c r="AJ31" s="40">
        <f t="shared" ref="AJ31" si="343">SUMPRODUCT(AK25:AK29*(AJ25:AJ29="PTO"))+SUMPRODUCT(AK25:AK29*(AJ25:AJ29="HOL"))</f>
        <v>0</v>
      </c>
      <c r="AK31" s="49" t="s">
        <v>135</v>
      </c>
      <c r="AL31" s="41">
        <f>AL30*AI$4</f>
        <v>0</v>
      </c>
      <c r="AM31" s="47" t="s">
        <v>39</v>
      </c>
      <c r="AN31" s="40">
        <f t="shared" ref="AN31" si="344">SUMPRODUCT(AO25:AO29*(AN25:AN29="PTO"))+SUMPRODUCT(AO25:AO29*(AN25:AN29="HOL"))</f>
        <v>0</v>
      </c>
      <c r="AO31" s="49" t="s">
        <v>135</v>
      </c>
      <c r="AP31" s="41">
        <f t="shared" ref="AP31" si="345">AP30*AM$4</f>
        <v>4</v>
      </c>
      <c r="AQ31" s="47" t="s">
        <v>39</v>
      </c>
      <c r="AR31" s="40">
        <f t="shared" ref="AR31" si="346">SUMPRODUCT(AS25:AS29*(AR25:AR29="PTO"))+SUMPRODUCT(AS25:AS29*(AR25:AR29="HOL"))</f>
        <v>0</v>
      </c>
      <c r="AS31" s="49" t="s">
        <v>135</v>
      </c>
      <c r="AT31" s="41">
        <f t="shared" ref="AT31" si="347">AT30*AQ$4</f>
        <v>0</v>
      </c>
      <c r="AU31" s="47" t="s">
        <v>39</v>
      </c>
      <c r="AV31" s="40">
        <f t="shared" ref="AV31" si="348">SUMPRODUCT(AW25:AW29*(AV25:AV29="PTO"))+SUMPRODUCT(AW25:AW29*(AV25:AV29="HOL"))</f>
        <v>0</v>
      </c>
      <c r="AW31" s="49" t="s">
        <v>135</v>
      </c>
      <c r="AX31" s="41">
        <f>AX30*AU$4</f>
        <v>0</v>
      </c>
      <c r="AY31" s="47" t="s">
        <v>39</v>
      </c>
      <c r="AZ31" s="40">
        <f t="shared" ref="AZ31" si="349">SUMPRODUCT(BA25:BA29*(AZ25:AZ29="PTO"))+SUMPRODUCT(BA25:BA29*(AZ25:AZ29="HOL"))</f>
        <v>8</v>
      </c>
      <c r="BA31" s="49" t="s">
        <v>135</v>
      </c>
      <c r="BB31" s="41">
        <f>BB30*AY$4</f>
        <v>0</v>
      </c>
      <c r="BC31" s="47" t="s">
        <v>39</v>
      </c>
      <c r="BD31" s="40">
        <f t="shared" ref="BD31" si="350">SUMPRODUCT(BE25:BE29*(BD25:BD29="PTO"))+SUMPRODUCT(BE25:BE29*(BD25:BD29="HOL"))</f>
        <v>8</v>
      </c>
      <c r="BE31" s="49" t="s">
        <v>135</v>
      </c>
      <c r="BF31" s="41">
        <f>BF30*BC$4</f>
        <v>0</v>
      </c>
      <c r="BG31" s="47" t="s">
        <v>39</v>
      </c>
      <c r="BH31" s="40">
        <f t="shared" ref="BH31" si="351">SUMPRODUCT(BI25:BI29*(BH25:BH29="PTO"))+SUMPRODUCT(BI25:BI29*(BH25:BH29="HOL"))</f>
        <v>8</v>
      </c>
      <c r="BI31" s="49" t="s">
        <v>135</v>
      </c>
      <c r="BJ31" s="41">
        <f>BJ30*BG$4</f>
        <v>0</v>
      </c>
      <c r="BK31" s="47" t="s">
        <v>39</v>
      </c>
      <c r="BL31" s="40">
        <f t="shared" ref="BL31" si="352">SUMPRODUCT(BM25:BM29*(BL25:BL29="PTO"))+SUMPRODUCT(BM25:BM29*(BL25:BL29="HOL"))</f>
        <v>8</v>
      </c>
      <c r="BM31" s="49" t="s">
        <v>135</v>
      </c>
      <c r="BN31" s="41">
        <f>BN30*BK$4</f>
        <v>0</v>
      </c>
      <c r="BO31" s="47" t="s">
        <v>39</v>
      </c>
      <c r="BP31" s="40">
        <f t="shared" ref="BP31" si="353">SUMPRODUCT(BQ25:BQ29*(BP25:BP29="PTO"))+SUMPRODUCT(BQ25:BQ29*(BP25:BP29="HOL"))</f>
        <v>0</v>
      </c>
      <c r="BQ31" s="49" t="s">
        <v>135</v>
      </c>
      <c r="BR31" s="41">
        <f t="shared" ref="BR31" si="354">BR30*BO$4</f>
        <v>0</v>
      </c>
      <c r="BS31" s="47" t="s">
        <v>39</v>
      </c>
      <c r="BT31" s="40">
        <f t="shared" ref="BT31" si="355">SUMPRODUCT(BU25:BU29*(BT25:BT29="PTO"))+SUMPRODUCT(BU25:BU29*(BT25:BT29="HOL"))</f>
        <v>0</v>
      </c>
      <c r="BU31" s="49" t="s">
        <v>135</v>
      </c>
      <c r="BV31" s="41">
        <f t="shared" ref="BV31" si="356">BV30*BS$4</f>
        <v>0</v>
      </c>
      <c r="BW31" s="47" t="s">
        <v>39</v>
      </c>
      <c r="BX31" s="40">
        <f t="shared" ref="BX31" si="357">SUMPRODUCT(BY25:BY29*(BX25:BX29="PTO"))+SUMPRODUCT(BY25:BY29*(BX25:BX29="HOL"))</f>
        <v>0</v>
      </c>
      <c r="BY31" s="49" t="s">
        <v>135</v>
      </c>
      <c r="BZ31" s="41">
        <f t="shared" ref="BZ31" si="358">BZ30*BW$4</f>
        <v>0</v>
      </c>
      <c r="CA31" s="47" t="s">
        <v>39</v>
      </c>
      <c r="CB31" s="40">
        <f t="shared" ref="CB31" si="359">SUMPRODUCT(CC25:CC29*(CB25:CB29="PTO"))+SUMPRODUCT(CC25:CC29*(CB25:CB29="HOL"))</f>
        <v>0</v>
      </c>
      <c r="CC31" s="49" t="s">
        <v>135</v>
      </c>
      <c r="CD31" s="41">
        <f t="shared" ref="CD31" si="360">CD30*CA$4</f>
        <v>0</v>
      </c>
      <c r="CE31" s="47" t="s">
        <v>39</v>
      </c>
      <c r="CF31" s="40">
        <f t="shared" ref="CF31" si="361">SUMPRODUCT(CG25:CG29*(CF25:CF29="PTO"))+SUMPRODUCT(CG25:CG29*(CF25:CF29="HOL"))</f>
        <v>0</v>
      </c>
      <c r="CG31" s="49" t="s">
        <v>135</v>
      </c>
      <c r="CH31" s="41">
        <f t="shared" ref="CH31" si="362">CH30*CE$4</f>
        <v>0</v>
      </c>
    </row>
    <row r="32" spans="1:86" x14ac:dyDescent="0.25">
      <c r="A32" s="70" t="s">
        <v>133</v>
      </c>
      <c r="B32" s="71">
        <f t="shared" ref="B32" ca="1" si="363">D32-B33</f>
        <v>-7.8051682682229426</v>
      </c>
      <c r="C32" s="72" t="s">
        <v>122</v>
      </c>
      <c r="D32" s="71">
        <f>IFERROR(INDEX(Holidays[FTE], MATCH(Entry!E32, Holidays[Date], 0)), 1)*8*INDEX(FTEguide[[1]:[12]], MATCH(Entry!E33, FTEguide[Weekday], 0), IF(Entry!E35&gt;0, Entry!E35, MONTH(Entry!E32)))</f>
        <v>93.194831731777057</v>
      </c>
      <c r="E32" s="60">
        <f t="shared" ref="E32:E95" si="364">E25+1</f>
        <v>43832</v>
      </c>
      <c r="F32" s="50" t="s">
        <v>128</v>
      </c>
      <c r="G32" s="34" t="s">
        <v>136</v>
      </c>
      <c r="H32" s="35" t="s">
        <v>23</v>
      </c>
      <c r="I32" s="42">
        <f t="shared" ref="I32" si="365">parseTime(G32)-(H37=INT(RIGHT($F32, 1)))</f>
        <v>8</v>
      </c>
      <c r="J32" s="43">
        <f t="shared" ref="J32:J36" si="366">isClocked(H32)</f>
        <v>1</v>
      </c>
      <c r="K32" s="34" t="s">
        <v>136</v>
      </c>
      <c r="L32" s="35" t="s">
        <v>23</v>
      </c>
      <c r="M32" s="42">
        <f t="shared" ref="M32" si="367">parseTime(K32)-(L37=INT(RIGHT($F32, 1)))</f>
        <v>8</v>
      </c>
      <c r="N32" s="43">
        <f t="shared" ref="N32:N36" si="368">isClocked(L32)</f>
        <v>1</v>
      </c>
      <c r="O32" s="34" t="s">
        <v>180</v>
      </c>
      <c r="P32" s="35" t="s">
        <v>23</v>
      </c>
      <c r="Q32" s="42">
        <f t="shared" ref="Q32" si="369">parseTime(O32)-(P37=INT(RIGHT($F32, 1)))</f>
        <v>8</v>
      </c>
      <c r="R32" s="43">
        <f t="shared" ref="R32:R36" si="370">isClocked(P32)</f>
        <v>1</v>
      </c>
      <c r="S32" s="34" t="s">
        <v>136</v>
      </c>
      <c r="T32" s="35" t="s">
        <v>23</v>
      </c>
      <c r="U32" s="42">
        <f t="shared" ref="U32" si="371">parseTime(S32)-(T37=INT(RIGHT($F32, 1)))</f>
        <v>8</v>
      </c>
      <c r="V32" s="43">
        <f t="shared" ref="V32:V36" si="372">isClocked(T32)</f>
        <v>1</v>
      </c>
      <c r="W32" s="34" t="s">
        <v>136</v>
      </c>
      <c r="X32" s="35" t="s">
        <v>24</v>
      </c>
      <c r="Y32" s="42">
        <f t="shared" ref="Y32" si="373">parseTime(W32)-(X37=INT(RIGHT($F32, 1)))</f>
        <v>8</v>
      </c>
      <c r="Z32" s="43">
        <f t="shared" ref="Z32:Z36" si="374">isClocked(X32)</f>
        <v>1</v>
      </c>
      <c r="AA32" s="34" t="s">
        <v>136</v>
      </c>
      <c r="AB32" s="35" t="s">
        <v>23</v>
      </c>
      <c r="AC32" s="42">
        <f t="shared" ref="AC32" si="375">parseTime(AA32)-(AB37=INT(RIGHT($F32, 1)))</f>
        <v>8</v>
      </c>
      <c r="AD32" s="43">
        <f t="shared" ref="AD32:AD36" si="376">isClocked(AB32)</f>
        <v>1</v>
      </c>
      <c r="AE32" s="34" t="s">
        <v>136</v>
      </c>
      <c r="AF32" s="35" t="s">
        <v>25</v>
      </c>
      <c r="AG32" s="42">
        <f t="shared" ref="AG32" si="377">parseTime(AE32)-(AF37=INT(RIGHT($F32, 1)))</f>
        <v>8</v>
      </c>
      <c r="AH32" s="43">
        <f t="shared" ref="AH32:AH36" si="378">isClocked(AF32)</f>
        <v>1</v>
      </c>
      <c r="AI32" s="34" t="s">
        <v>136</v>
      </c>
      <c r="AJ32" s="35" t="s">
        <v>23</v>
      </c>
      <c r="AK32" s="42">
        <f>parseTime(AI32)-(AJ37=INT(RIGHT($F32, 1)))</f>
        <v>8</v>
      </c>
      <c r="AL32" s="43">
        <f t="shared" ref="AL32:AL36" si="379">isClocked(AJ32)</f>
        <v>1</v>
      </c>
      <c r="AM32" s="34"/>
      <c r="AN32" s="35"/>
      <c r="AO32" s="42">
        <f t="shared" ref="AO32" si="380">parseTime(AM32)-(AN37=INT(RIGHT($F32, 1)))</f>
        <v>0</v>
      </c>
      <c r="AP32" s="43">
        <f t="shared" ref="AP32:AP36" si="381">isClocked(AN32)</f>
        <v>0</v>
      </c>
      <c r="AQ32" s="34" t="s">
        <v>230</v>
      </c>
      <c r="AR32" s="35" t="s">
        <v>24</v>
      </c>
      <c r="AS32" s="42">
        <f t="shared" ref="AS32" si="382">parseTime(AQ32)-(AR37=INT(RIGHT($F32, 1)))</f>
        <v>5</v>
      </c>
      <c r="AT32" s="43">
        <f t="shared" ref="AT32:AT36" si="383">isClocked(AR32)</f>
        <v>1</v>
      </c>
      <c r="AU32" s="34"/>
      <c r="AV32" s="35"/>
      <c r="AW32" s="42">
        <f>parseTime(AU32)-(AV37=INT(RIGHT($F32, 1)))</f>
        <v>0</v>
      </c>
      <c r="AX32" s="43">
        <f t="shared" ref="AX32:AX36" si="384">isClocked(AV32)</f>
        <v>0</v>
      </c>
      <c r="AY32" s="34" t="s">
        <v>136</v>
      </c>
      <c r="AZ32" s="35" t="s">
        <v>24</v>
      </c>
      <c r="BA32" s="42">
        <f>parseTime(AY32)-(AZ37=INT(RIGHT($F32, 1)))</f>
        <v>8</v>
      </c>
      <c r="BB32" s="43">
        <f t="shared" ref="BB32:BB36" si="385">isClocked(AZ32)</f>
        <v>1</v>
      </c>
      <c r="BC32" s="34" t="s">
        <v>136</v>
      </c>
      <c r="BD32" s="35" t="s">
        <v>26</v>
      </c>
      <c r="BE32" s="42">
        <f>parseTime(BC32)-(BD37=INT(RIGHT($F32, 1)))</f>
        <v>8</v>
      </c>
      <c r="BF32" s="43">
        <f t="shared" ref="BF32:BF36" si="386">isClocked(BD32)</f>
        <v>1</v>
      </c>
      <c r="BG32" s="34" t="s">
        <v>136</v>
      </c>
      <c r="BH32" s="35" t="s">
        <v>23</v>
      </c>
      <c r="BI32" s="42">
        <f>parseTime(BG32)-(BH37=INT(RIGHT($F32, 1)))</f>
        <v>8</v>
      </c>
      <c r="BJ32" s="43">
        <f t="shared" ref="BJ32:BJ36" si="387">isClocked(BH32)</f>
        <v>1</v>
      </c>
      <c r="BK32" s="34" t="s">
        <v>136</v>
      </c>
      <c r="BL32" s="35" t="s">
        <v>26</v>
      </c>
      <c r="BM32" s="42">
        <f>parseTime(BK32)-(BL37=INT(RIGHT($F32, 1)))</f>
        <v>8</v>
      </c>
      <c r="BN32" s="43">
        <f t="shared" ref="BN32:BN36" si="388">isClocked(BL32)</f>
        <v>1</v>
      </c>
      <c r="BO32" s="34"/>
      <c r="BP32" s="35"/>
      <c r="BQ32" s="42">
        <f t="shared" ref="BQ32" si="389">parseTime(BO32)-(BP37=INT(RIGHT($F32, 1)))</f>
        <v>0</v>
      </c>
      <c r="BR32" s="43">
        <f t="shared" ref="BR32:BR36" si="390">isClocked(BP32)</f>
        <v>0</v>
      </c>
      <c r="BS32" s="34"/>
      <c r="BT32" s="35"/>
      <c r="BU32" s="42">
        <f t="shared" ref="BU32" si="391">parseTime(BS32)-(BT37=INT(RIGHT($F32, 1)))</f>
        <v>0</v>
      </c>
      <c r="BV32" s="43">
        <f t="shared" ref="BV32:BV36" si="392">isClocked(BT32)</f>
        <v>0</v>
      </c>
      <c r="BW32" s="34"/>
      <c r="BX32" s="35"/>
      <c r="BY32" s="42">
        <f t="shared" ref="BY32" si="393">parseTime(BW32)-(BX37=INT(RIGHT($F32, 1)))</f>
        <v>0</v>
      </c>
      <c r="BZ32" s="43">
        <f t="shared" ref="BZ32:BZ36" si="394">isClocked(BX32)</f>
        <v>0</v>
      </c>
      <c r="CA32" s="34"/>
      <c r="CB32" s="35"/>
      <c r="CC32" s="42">
        <f t="shared" ref="CC32" si="395">parseTime(CA32)-(CB37=INT(RIGHT($F32, 1)))</f>
        <v>0</v>
      </c>
      <c r="CD32" s="43">
        <f t="shared" ref="CD32:CD36" si="396">isClocked(CB32)</f>
        <v>0</v>
      </c>
      <c r="CE32" s="34"/>
      <c r="CF32" s="35"/>
      <c r="CG32" s="42">
        <f t="shared" ref="CG32" si="397">parseTime(CE32)-(CF37=INT(RIGHT($F32, 1)))</f>
        <v>0</v>
      </c>
      <c r="CH32" s="43">
        <f t="shared" ref="CH32:CH36" si="398">isClocked(CF32)</f>
        <v>0</v>
      </c>
    </row>
    <row r="33" spans="1:86" x14ac:dyDescent="0.25">
      <c r="A33" s="56" t="s">
        <v>0</v>
      </c>
      <c r="B33" s="57">
        <f t="shared" ref="B33" ca="1" si="399">SUM(B34:B37)</f>
        <v>101</v>
      </c>
      <c r="C33" s="14" t="s">
        <v>252</v>
      </c>
      <c r="D33" s="14"/>
      <c r="E33" s="55" t="str">
        <f t="shared" si="234"/>
        <v>Thursday</v>
      </c>
      <c r="F33" s="51" t="s">
        <v>129</v>
      </c>
      <c r="G33" s="36"/>
      <c r="H33" s="37"/>
      <c r="I33" s="44">
        <f t="shared" ref="I33" si="400">parseTime(G33)-(H37=INT(RIGHT($F33, 1)))</f>
        <v>0</v>
      </c>
      <c r="J33" s="45">
        <f t="shared" si="366"/>
        <v>0</v>
      </c>
      <c r="K33" s="36"/>
      <c r="L33" s="37"/>
      <c r="M33" s="44">
        <f t="shared" ref="M33" si="401">parseTime(K33)-(L37=INT(RIGHT($F33, 1)))</f>
        <v>0</v>
      </c>
      <c r="N33" s="45">
        <f t="shared" si="368"/>
        <v>0</v>
      </c>
      <c r="O33" s="36"/>
      <c r="P33" s="37"/>
      <c r="Q33" s="44">
        <f t="shared" ref="Q33" si="402">parseTime(O33)-(P37=INT(RIGHT($F33, 1)))</f>
        <v>0</v>
      </c>
      <c r="R33" s="45">
        <f t="shared" si="370"/>
        <v>0</v>
      </c>
      <c r="S33" s="36"/>
      <c r="T33" s="37"/>
      <c r="U33" s="44">
        <f t="shared" ref="U33" si="403">parseTime(S33)-(T37=INT(RIGHT($F33, 1)))</f>
        <v>0</v>
      </c>
      <c r="V33" s="45">
        <f t="shared" si="372"/>
        <v>0</v>
      </c>
      <c r="W33" s="36"/>
      <c r="X33" s="37"/>
      <c r="Y33" s="44">
        <f t="shared" ref="Y33" si="404">parseTime(W33)-(X37=INT(RIGHT($F33, 1)))</f>
        <v>0</v>
      </c>
      <c r="Z33" s="45">
        <f t="shared" si="374"/>
        <v>0</v>
      </c>
      <c r="AA33" s="36"/>
      <c r="AB33" s="37"/>
      <c r="AC33" s="44">
        <f t="shared" ref="AC33" si="405">parseTime(AA33)-(AB37=INT(RIGHT($F33, 1)))</f>
        <v>0</v>
      </c>
      <c r="AD33" s="45">
        <f t="shared" si="376"/>
        <v>0</v>
      </c>
      <c r="AE33" s="36"/>
      <c r="AF33" s="37"/>
      <c r="AG33" s="44">
        <f t="shared" ref="AG33" si="406">parseTime(AE33)-(AF37=INT(RIGHT($F33, 1)))</f>
        <v>0</v>
      </c>
      <c r="AH33" s="45">
        <f t="shared" si="378"/>
        <v>0</v>
      </c>
      <c r="AI33" s="36"/>
      <c r="AJ33" s="37"/>
      <c r="AK33" s="44">
        <f>parseTime(AI33)-(AJ37=INT(RIGHT($F33, 1)))</f>
        <v>0</v>
      </c>
      <c r="AL33" s="45">
        <f t="shared" si="379"/>
        <v>0</v>
      </c>
      <c r="AM33" s="36"/>
      <c r="AN33" s="37"/>
      <c r="AO33" s="44">
        <f t="shared" ref="AO33" si="407">parseTime(AM33)-(AN37=INT(RIGHT($F33, 1)))</f>
        <v>0</v>
      </c>
      <c r="AP33" s="45">
        <f t="shared" si="381"/>
        <v>0</v>
      </c>
      <c r="AQ33" s="36"/>
      <c r="AR33" s="37"/>
      <c r="AS33" s="44">
        <f t="shared" ref="AS33" si="408">parseTime(AQ33)-(AR37=INT(RIGHT($F33, 1)))</f>
        <v>0</v>
      </c>
      <c r="AT33" s="45">
        <f t="shared" si="383"/>
        <v>0</v>
      </c>
      <c r="AU33" s="36"/>
      <c r="AV33" s="37"/>
      <c r="AW33" s="44">
        <f>parseTime(AU33)-(AV37=INT(RIGHT($F33, 1)))</f>
        <v>0</v>
      </c>
      <c r="AX33" s="45">
        <f t="shared" si="384"/>
        <v>0</v>
      </c>
      <c r="AY33" s="36"/>
      <c r="AZ33" s="37"/>
      <c r="BA33" s="44">
        <f>parseTime(AY33)-(AZ37=INT(RIGHT($F33, 1)))</f>
        <v>0</v>
      </c>
      <c r="BB33" s="45">
        <f t="shared" si="385"/>
        <v>0</v>
      </c>
      <c r="BC33" s="36"/>
      <c r="BD33" s="37"/>
      <c r="BE33" s="44">
        <f>parseTime(BC33)-(BD37=INT(RIGHT($F33, 1)))</f>
        <v>0</v>
      </c>
      <c r="BF33" s="45">
        <f t="shared" si="386"/>
        <v>0</v>
      </c>
      <c r="BG33" s="36"/>
      <c r="BH33" s="37"/>
      <c r="BI33" s="44">
        <f>parseTime(BG33)-(BH37=INT(RIGHT($F33, 1)))</f>
        <v>0</v>
      </c>
      <c r="BJ33" s="45">
        <f t="shared" si="387"/>
        <v>0</v>
      </c>
      <c r="BK33" s="36"/>
      <c r="BL33" s="37"/>
      <c r="BM33" s="44">
        <f>parseTime(BK33)-(BL37=INT(RIGHT($F33, 1)))</f>
        <v>0</v>
      </c>
      <c r="BN33" s="45">
        <f t="shared" si="388"/>
        <v>0</v>
      </c>
      <c r="BO33" s="36"/>
      <c r="BP33" s="37"/>
      <c r="BQ33" s="44">
        <f t="shared" ref="BQ33" si="409">parseTime(BO33)-(BP37=INT(RIGHT($F33, 1)))</f>
        <v>0</v>
      </c>
      <c r="BR33" s="45">
        <f t="shared" si="390"/>
        <v>0</v>
      </c>
      <c r="BS33" s="36"/>
      <c r="BT33" s="37"/>
      <c r="BU33" s="44">
        <f t="shared" ref="BU33" si="410">parseTime(BS33)-(BT37=INT(RIGHT($F33, 1)))</f>
        <v>0</v>
      </c>
      <c r="BV33" s="45">
        <f t="shared" si="392"/>
        <v>0</v>
      </c>
      <c r="BW33" s="36"/>
      <c r="BX33" s="37"/>
      <c r="BY33" s="44">
        <f t="shared" ref="BY33" si="411">parseTime(BW33)-(BX37=INT(RIGHT($F33, 1)))</f>
        <v>0</v>
      </c>
      <c r="BZ33" s="45">
        <f t="shared" si="394"/>
        <v>0</v>
      </c>
      <c r="CA33" s="36"/>
      <c r="CB33" s="37"/>
      <c r="CC33" s="44">
        <f t="shared" ref="CC33" si="412">parseTime(CA33)-(CB37=INT(RIGHT($F33, 1)))</f>
        <v>0</v>
      </c>
      <c r="CD33" s="45">
        <f t="shared" si="396"/>
        <v>0</v>
      </c>
      <c r="CE33" s="36"/>
      <c r="CF33" s="37"/>
      <c r="CG33" s="44">
        <f t="shared" ref="CG33" si="413">parseTime(CE33)-(CF37=INT(RIGHT($F33, 1)))</f>
        <v>0</v>
      </c>
      <c r="CH33" s="45">
        <f t="shared" si="398"/>
        <v>0</v>
      </c>
    </row>
    <row r="34" spans="1:86" x14ac:dyDescent="0.25">
      <c r="A34" s="56" t="s">
        <v>117</v>
      </c>
      <c r="B34" s="57">
        <f ca="1">roleHours(G32:CH38, "MFD")</f>
        <v>56</v>
      </c>
      <c r="C34" s="14">
        <f t="shared" ca="1" si="44"/>
        <v>7</v>
      </c>
      <c r="D34" s="14"/>
      <c r="E34" s="20" t="s">
        <v>127</v>
      </c>
      <c r="F34" s="51" t="s">
        <v>130</v>
      </c>
      <c r="G34" s="36"/>
      <c r="H34" s="37"/>
      <c r="I34" s="44">
        <f t="shared" ref="I34" si="414">parseTime(G34)-(H37=INT(RIGHT($F34, 1)))</f>
        <v>0</v>
      </c>
      <c r="J34" s="45">
        <f t="shared" si="366"/>
        <v>0</v>
      </c>
      <c r="K34" s="36"/>
      <c r="L34" s="37"/>
      <c r="M34" s="44">
        <f t="shared" ref="M34" si="415">parseTime(K34)-(L37=INT(RIGHT($F34, 1)))</f>
        <v>0</v>
      </c>
      <c r="N34" s="45">
        <f t="shared" si="368"/>
        <v>0</v>
      </c>
      <c r="O34" s="36"/>
      <c r="P34" s="37"/>
      <c r="Q34" s="44">
        <f t="shared" ref="Q34" si="416">parseTime(O34)-(P37=INT(RIGHT($F34, 1)))</f>
        <v>0</v>
      </c>
      <c r="R34" s="45">
        <f t="shared" si="370"/>
        <v>0</v>
      </c>
      <c r="S34" s="36"/>
      <c r="T34" s="37"/>
      <c r="U34" s="44">
        <f t="shared" ref="U34" si="417">parseTime(S34)-(T37=INT(RIGHT($F34, 1)))</f>
        <v>0</v>
      </c>
      <c r="V34" s="45">
        <f t="shared" si="372"/>
        <v>0</v>
      </c>
      <c r="W34" s="36"/>
      <c r="X34" s="37"/>
      <c r="Y34" s="44">
        <f t="shared" ref="Y34" si="418">parseTime(W34)-(X37=INT(RIGHT($F34, 1)))</f>
        <v>0</v>
      </c>
      <c r="Z34" s="45">
        <f t="shared" si="374"/>
        <v>0</v>
      </c>
      <c r="AA34" s="36"/>
      <c r="AB34" s="37"/>
      <c r="AC34" s="44">
        <f t="shared" ref="AC34" si="419">parseTime(AA34)-(AB37=INT(RIGHT($F34, 1)))</f>
        <v>0</v>
      </c>
      <c r="AD34" s="45">
        <f t="shared" si="376"/>
        <v>0</v>
      </c>
      <c r="AE34" s="36"/>
      <c r="AF34" s="37"/>
      <c r="AG34" s="44">
        <f t="shared" ref="AG34" si="420">parseTime(AE34)-(AF37=INT(RIGHT($F34, 1)))</f>
        <v>0</v>
      </c>
      <c r="AH34" s="45">
        <f t="shared" si="378"/>
        <v>0</v>
      </c>
      <c r="AI34" s="36"/>
      <c r="AJ34" s="37"/>
      <c r="AK34" s="44">
        <f>parseTime(AI34)-(AJ37=INT(RIGHT($F34, 1)))</f>
        <v>0</v>
      </c>
      <c r="AL34" s="45">
        <f t="shared" si="379"/>
        <v>0</v>
      </c>
      <c r="AM34" s="36"/>
      <c r="AN34" s="37"/>
      <c r="AO34" s="44">
        <f t="shared" ref="AO34" si="421">parseTime(AM34)-(AN37=INT(RIGHT($F34, 1)))</f>
        <v>0</v>
      </c>
      <c r="AP34" s="45">
        <f t="shared" si="381"/>
        <v>0</v>
      </c>
      <c r="AQ34" s="36"/>
      <c r="AR34" s="37"/>
      <c r="AS34" s="44">
        <f t="shared" ref="AS34" si="422">parseTime(AQ34)-(AR37=INT(RIGHT($F34, 1)))</f>
        <v>0</v>
      </c>
      <c r="AT34" s="45">
        <f t="shared" si="383"/>
        <v>0</v>
      </c>
      <c r="AU34" s="36"/>
      <c r="AV34" s="37"/>
      <c r="AW34" s="44">
        <f>parseTime(AU34)-(AV37=INT(RIGHT($F34, 1)))</f>
        <v>0</v>
      </c>
      <c r="AX34" s="45">
        <f t="shared" si="384"/>
        <v>0</v>
      </c>
      <c r="AY34" s="36"/>
      <c r="AZ34" s="37"/>
      <c r="BA34" s="44">
        <f>parseTime(AY34)-(AZ37=INT(RIGHT($F34, 1)))</f>
        <v>0</v>
      </c>
      <c r="BB34" s="45">
        <f t="shared" si="385"/>
        <v>0</v>
      </c>
      <c r="BC34" s="36"/>
      <c r="BD34" s="37"/>
      <c r="BE34" s="44">
        <f>parseTime(BC34)-(BD37=INT(RIGHT($F34, 1)))</f>
        <v>0</v>
      </c>
      <c r="BF34" s="45">
        <f t="shared" si="386"/>
        <v>0</v>
      </c>
      <c r="BG34" s="36"/>
      <c r="BH34" s="37"/>
      <c r="BI34" s="44">
        <f>parseTime(BG34)-(BH37=INT(RIGHT($F34, 1)))</f>
        <v>0</v>
      </c>
      <c r="BJ34" s="45">
        <f t="shared" si="387"/>
        <v>0</v>
      </c>
      <c r="BK34" s="36"/>
      <c r="BL34" s="37"/>
      <c r="BM34" s="44">
        <f>parseTime(BK34)-(BL37=INT(RIGHT($F34, 1)))</f>
        <v>0</v>
      </c>
      <c r="BN34" s="45">
        <f t="shared" si="388"/>
        <v>0</v>
      </c>
      <c r="BO34" s="36"/>
      <c r="BP34" s="37"/>
      <c r="BQ34" s="44">
        <f t="shared" ref="BQ34" si="423">parseTime(BO34)-(BP37=INT(RIGHT($F34, 1)))</f>
        <v>0</v>
      </c>
      <c r="BR34" s="45">
        <f t="shared" si="390"/>
        <v>0</v>
      </c>
      <c r="BS34" s="36"/>
      <c r="BT34" s="37"/>
      <c r="BU34" s="44">
        <f t="shared" ref="BU34" si="424">parseTime(BS34)-(BT37=INT(RIGHT($F34, 1)))</f>
        <v>0</v>
      </c>
      <c r="BV34" s="45">
        <f t="shared" si="392"/>
        <v>0</v>
      </c>
      <c r="BW34" s="36"/>
      <c r="BX34" s="37"/>
      <c r="BY34" s="44">
        <f t="shared" ref="BY34" si="425">parseTime(BW34)-(BX37=INT(RIGHT($F34, 1)))</f>
        <v>0</v>
      </c>
      <c r="BZ34" s="45">
        <f t="shared" si="394"/>
        <v>0</v>
      </c>
      <c r="CA34" s="36"/>
      <c r="CB34" s="37"/>
      <c r="CC34" s="44">
        <f t="shared" ref="CC34" si="426">parseTime(CA34)-(CB37=INT(RIGHT($F34, 1)))</f>
        <v>0</v>
      </c>
      <c r="CD34" s="45">
        <f t="shared" si="396"/>
        <v>0</v>
      </c>
      <c r="CE34" s="36"/>
      <c r="CF34" s="37"/>
      <c r="CG34" s="44">
        <f t="shared" ref="CG34" si="427">parseTime(CE34)-(CF37=INT(RIGHT($F34, 1)))</f>
        <v>0</v>
      </c>
      <c r="CH34" s="45">
        <f t="shared" si="398"/>
        <v>0</v>
      </c>
    </row>
    <row r="35" spans="1:86" x14ac:dyDescent="0.25">
      <c r="A35" s="56" t="s">
        <v>118</v>
      </c>
      <c r="B35" s="57">
        <f ca="1">roleHours(G32:CH38, "DFD")</f>
        <v>21</v>
      </c>
      <c r="C35" s="14">
        <f t="shared" ca="1" si="44"/>
        <v>2.625</v>
      </c>
      <c r="D35" s="14"/>
      <c r="E35" s="20"/>
      <c r="F35" s="51" t="s">
        <v>131</v>
      </c>
      <c r="G35" s="36"/>
      <c r="H35" s="37"/>
      <c r="I35" s="44">
        <f t="shared" ref="I35" si="428">parseTime(G35)-(H37=INT(RIGHT($F35, 1)))</f>
        <v>0</v>
      </c>
      <c r="J35" s="45">
        <f t="shared" si="366"/>
        <v>0</v>
      </c>
      <c r="K35" s="36"/>
      <c r="L35" s="37"/>
      <c r="M35" s="44">
        <f t="shared" ref="M35" si="429">parseTime(K35)-(L37=INT(RIGHT($F35, 1)))</f>
        <v>0</v>
      </c>
      <c r="N35" s="45">
        <f t="shared" si="368"/>
        <v>0</v>
      </c>
      <c r="O35" s="36"/>
      <c r="P35" s="37"/>
      <c r="Q35" s="44">
        <f t="shared" ref="Q35" si="430">parseTime(O35)-(P37=INT(RIGHT($F35, 1)))</f>
        <v>0</v>
      </c>
      <c r="R35" s="45">
        <f t="shared" si="370"/>
        <v>0</v>
      </c>
      <c r="S35" s="36"/>
      <c r="T35" s="37"/>
      <c r="U35" s="44">
        <f t="shared" ref="U35" si="431">parseTime(S35)-(T37=INT(RIGHT($F35, 1)))</f>
        <v>0</v>
      </c>
      <c r="V35" s="45">
        <f t="shared" si="372"/>
        <v>0</v>
      </c>
      <c r="W35" s="36"/>
      <c r="X35" s="37"/>
      <c r="Y35" s="44">
        <f t="shared" ref="Y35" si="432">parseTime(W35)-(X37=INT(RIGHT($F35, 1)))</f>
        <v>0</v>
      </c>
      <c r="Z35" s="45">
        <f t="shared" si="374"/>
        <v>0</v>
      </c>
      <c r="AA35" s="36"/>
      <c r="AB35" s="37"/>
      <c r="AC35" s="44">
        <f t="shared" ref="AC35" si="433">parseTime(AA35)-(AB37=INT(RIGHT($F35, 1)))</f>
        <v>0</v>
      </c>
      <c r="AD35" s="45">
        <f t="shared" si="376"/>
        <v>0</v>
      </c>
      <c r="AE35" s="36"/>
      <c r="AF35" s="37"/>
      <c r="AG35" s="44">
        <f t="shared" ref="AG35" si="434">parseTime(AE35)-(AF37=INT(RIGHT($F35, 1)))</f>
        <v>0</v>
      </c>
      <c r="AH35" s="45">
        <f t="shared" si="378"/>
        <v>0</v>
      </c>
      <c r="AI35" s="36"/>
      <c r="AJ35" s="37"/>
      <c r="AK35" s="44">
        <f>parseTime(AI35)-(AJ37=INT(RIGHT($F35, 1)))</f>
        <v>0</v>
      </c>
      <c r="AL35" s="45">
        <f t="shared" si="379"/>
        <v>0</v>
      </c>
      <c r="AM35" s="36"/>
      <c r="AN35" s="37"/>
      <c r="AO35" s="44">
        <f t="shared" ref="AO35" si="435">parseTime(AM35)-(AN37=INT(RIGHT($F35, 1)))</f>
        <v>0</v>
      </c>
      <c r="AP35" s="45">
        <f t="shared" si="381"/>
        <v>0</v>
      </c>
      <c r="AQ35" s="36"/>
      <c r="AR35" s="37"/>
      <c r="AS35" s="44">
        <f t="shared" ref="AS35" si="436">parseTime(AQ35)-(AR37=INT(RIGHT($F35, 1)))</f>
        <v>0</v>
      </c>
      <c r="AT35" s="45">
        <f t="shared" si="383"/>
        <v>0</v>
      </c>
      <c r="AU35" s="36"/>
      <c r="AV35" s="37"/>
      <c r="AW35" s="44">
        <f>parseTime(AU35)-(AV37=INT(RIGHT($F35, 1)))</f>
        <v>0</v>
      </c>
      <c r="AX35" s="45">
        <f t="shared" si="384"/>
        <v>0</v>
      </c>
      <c r="AY35" s="36"/>
      <c r="AZ35" s="37"/>
      <c r="BA35" s="44">
        <f>parseTime(AY35)-(AZ37=INT(RIGHT($F35, 1)))</f>
        <v>0</v>
      </c>
      <c r="BB35" s="45">
        <f t="shared" si="385"/>
        <v>0</v>
      </c>
      <c r="BC35" s="36"/>
      <c r="BD35" s="37"/>
      <c r="BE35" s="44">
        <f>parseTime(BC35)-(BD37=INT(RIGHT($F35, 1)))</f>
        <v>0</v>
      </c>
      <c r="BF35" s="45">
        <f t="shared" si="386"/>
        <v>0</v>
      </c>
      <c r="BG35" s="36"/>
      <c r="BH35" s="37"/>
      <c r="BI35" s="44">
        <f>parseTime(BG35)-(BH37=INT(RIGHT($F35, 1)))</f>
        <v>0</v>
      </c>
      <c r="BJ35" s="45">
        <f t="shared" si="387"/>
        <v>0</v>
      </c>
      <c r="BK35" s="36"/>
      <c r="BL35" s="37"/>
      <c r="BM35" s="44">
        <f>parseTime(BK35)-(BL37=INT(RIGHT($F35, 1)))</f>
        <v>0</v>
      </c>
      <c r="BN35" s="45">
        <f t="shared" si="388"/>
        <v>0</v>
      </c>
      <c r="BO35" s="36"/>
      <c r="BP35" s="37"/>
      <c r="BQ35" s="44">
        <f t="shared" ref="BQ35" si="437">parseTime(BO35)-(BP37=INT(RIGHT($F35, 1)))</f>
        <v>0</v>
      </c>
      <c r="BR35" s="45">
        <f t="shared" si="390"/>
        <v>0</v>
      </c>
      <c r="BS35" s="36"/>
      <c r="BT35" s="37"/>
      <c r="BU35" s="44">
        <f t="shared" ref="BU35" si="438">parseTime(BS35)-(BT37=INT(RIGHT($F35, 1)))</f>
        <v>0</v>
      </c>
      <c r="BV35" s="45">
        <f t="shared" si="392"/>
        <v>0</v>
      </c>
      <c r="BW35" s="36"/>
      <c r="BX35" s="37"/>
      <c r="BY35" s="44">
        <f t="shared" ref="BY35" si="439">parseTime(BW35)-(BX37=INT(RIGHT($F35, 1)))</f>
        <v>0</v>
      </c>
      <c r="BZ35" s="45">
        <f t="shared" si="394"/>
        <v>0</v>
      </c>
      <c r="CA35" s="36"/>
      <c r="CB35" s="37"/>
      <c r="CC35" s="44">
        <f t="shared" ref="CC35" si="440">parseTime(CA35)-(CB37=INT(RIGHT($F35, 1)))</f>
        <v>0</v>
      </c>
      <c r="CD35" s="45">
        <f t="shared" si="396"/>
        <v>0</v>
      </c>
      <c r="CE35" s="36"/>
      <c r="CF35" s="37"/>
      <c r="CG35" s="44">
        <f t="shared" ref="CG35" si="441">parseTime(CE35)-(CF37=INT(RIGHT($F35, 1)))</f>
        <v>0</v>
      </c>
      <c r="CH35" s="45">
        <f t="shared" si="398"/>
        <v>0</v>
      </c>
    </row>
    <row r="36" spans="1:86" x14ac:dyDescent="0.25">
      <c r="A36" s="56" t="s">
        <v>119</v>
      </c>
      <c r="B36" s="57">
        <f ca="1">roleHours(G32:CH38, "MCC")</f>
        <v>8</v>
      </c>
      <c r="C36" s="14">
        <f t="shared" ca="1" si="44"/>
        <v>1</v>
      </c>
      <c r="D36" s="14"/>
      <c r="E36" s="20"/>
      <c r="F36" s="51" t="s">
        <v>132</v>
      </c>
      <c r="G36" s="36"/>
      <c r="H36" s="37"/>
      <c r="I36" s="44">
        <f t="shared" ref="I36" si="442">parseTime(G36)-(H37=INT(RIGHT($F36, 1)))</f>
        <v>0</v>
      </c>
      <c r="J36" s="45">
        <f t="shared" si="366"/>
        <v>0</v>
      </c>
      <c r="K36" s="36"/>
      <c r="L36" s="37"/>
      <c r="M36" s="44">
        <f t="shared" ref="M36" si="443">parseTime(K36)-(L37=INT(RIGHT($F36, 1)))</f>
        <v>0</v>
      </c>
      <c r="N36" s="45">
        <f t="shared" si="368"/>
        <v>0</v>
      </c>
      <c r="O36" s="36"/>
      <c r="P36" s="37"/>
      <c r="Q36" s="44">
        <f t="shared" ref="Q36" si="444">parseTime(O36)-(P37=INT(RIGHT($F36, 1)))</f>
        <v>0</v>
      </c>
      <c r="R36" s="45">
        <f t="shared" si="370"/>
        <v>0</v>
      </c>
      <c r="S36" s="36"/>
      <c r="T36" s="37"/>
      <c r="U36" s="44">
        <f t="shared" ref="U36" si="445">parseTime(S36)-(T37=INT(RIGHT($F36, 1)))</f>
        <v>0</v>
      </c>
      <c r="V36" s="45">
        <f t="shared" si="372"/>
        <v>0</v>
      </c>
      <c r="W36" s="36"/>
      <c r="X36" s="37"/>
      <c r="Y36" s="44">
        <f t="shared" ref="Y36" si="446">parseTime(W36)-(X37=INT(RIGHT($F36, 1)))</f>
        <v>0</v>
      </c>
      <c r="Z36" s="45">
        <f t="shared" si="374"/>
        <v>0</v>
      </c>
      <c r="AA36" s="36"/>
      <c r="AB36" s="37"/>
      <c r="AC36" s="44">
        <f t="shared" ref="AC36" si="447">parseTime(AA36)-(AB37=INT(RIGHT($F36, 1)))</f>
        <v>0</v>
      </c>
      <c r="AD36" s="45">
        <f t="shared" si="376"/>
        <v>0</v>
      </c>
      <c r="AE36" s="36"/>
      <c r="AF36" s="37"/>
      <c r="AG36" s="44">
        <f t="shared" ref="AG36" si="448">parseTime(AE36)-(AF37=INT(RIGHT($F36, 1)))</f>
        <v>0</v>
      </c>
      <c r="AH36" s="45">
        <f t="shared" si="378"/>
        <v>0</v>
      </c>
      <c r="AI36" s="36"/>
      <c r="AJ36" s="37"/>
      <c r="AK36" s="44">
        <f>parseTime(AI36)-(AJ37=INT(RIGHT($F36, 1)))</f>
        <v>0</v>
      </c>
      <c r="AL36" s="45">
        <f t="shared" si="379"/>
        <v>0</v>
      </c>
      <c r="AM36" s="36"/>
      <c r="AN36" s="37"/>
      <c r="AO36" s="44">
        <f t="shared" ref="AO36" si="449">parseTime(AM36)-(AN37=INT(RIGHT($F36, 1)))</f>
        <v>0</v>
      </c>
      <c r="AP36" s="45">
        <f t="shared" si="381"/>
        <v>0</v>
      </c>
      <c r="AQ36" s="36"/>
      <c r="AR36" s="37"/>
      <c r="AS36" s="44">
        <f t="shared" ref="AS36" si="450">parseTime(AQ36)-(AR37=INT(RIGHT($F36, 1)))</f>
        <v>0</v>
      </c>
      <c r="AT36" s="45">
        <f t="shared" si="383"/>
        <v>0</v>
      </c>
      <c r="AU36" s="36"/>
      <c r="AV36" s="37"/>
      <c r="AW36" s="44">
        <f>parseTime(AU36)-(AV37=INT(RIGHT($F36, 1)))</f>
        <v>0</v>
      </c>
      <c r="AX36" s="45">
        <f t="shared" si="384"/>
        <v>0</v>
      </c>
      <c r="AY36" s="36"/>
      <c r="AZ36" s="37"/>
      <c r="BA36" s="44">
        <f>parseTime(AY36)-(AZ37=INT(RIGHT($F36, 1)))</f>
        <v>0</v>
      </c>
      <c r="BB36" s="45">
        <f t="shared" si="385"/>
        <v>0</v>
      </c>
      <c r="BC36" s="36"/>
      <c r="BD36" s="37"/>
      <c r="BE36" s="44">
        <f>parseTime(BC36)-(BD37=INT(RIGHT($F36, 1)))</f>
        <v>0</v>
      </c>
      <c r="BF36" s="45">
        <f t="shared" si="386"/>
        <v>0</v>
      </c>
      <c r="BG36" s="36"/>
      <c r="BH36" s="37"/>
      <c r="BI36" s="44">
        <f>parseTime(BG36)-(BH37=INT(RIGHT($F36, 1)))</f>
        <v>0</v>
      </c>
      <c r="BJ36" s="45">
        <f t="shared" si="387"/>
        <v>0</v>
      </c>
      <c r="BK36" s="36"/>
      <c r="BL36" s="37"/>
      <c r="BM36" s="44">
        <f>parseTime(BK36)-(BL37=INT(RIGHT($F36, 1)))</f>
        <v>0</v>
      </c>
      <c r="BN36" s="45">
        <f t="shared" si="388"/>
        <v>0</v>
      </c>
      <c r="BO36" s="36"/>
      <c r="BP36" s="37"/>
      <c r="BQ36" s="44">
        <f t="shared" ref="BQ36" si="451">parseTime(BO36)-(BP37=INT(RIGHT($F36, 1)))</f>
        <v>0</v>
      </c>
      <c r="BR36" s="45">
        <f t="shared" si="390"/>
        <v>0</v>
      </c>
      <c r="BS36" s="36"/>
      <c r="BT36" s="37"/>
      <c r="BU36" s="44">
        <f t="shared" ref="BU36" si="452">parseTime(BS36)-(BT37=INT(RIGHT($F36, 1)))</f>
        <v>0</v>
      </c>
      <c r="BV36" s="45">
        <f t="shared" si="392"/>
        <v>0</v>
      </c>
      <c r="BW36" s="36"/>
      <c r="BX36" s="37"/>
      <c r="BY36" s="44">
        <f t="shared" ref="BY36" si="453">parseTime(BW36)-(BX37=INT(RIGHT($F36, 1)))</f>
        <v>0</v>
      </c>
      <c r="BZ36" s="45">
        <f t="shared" si="394"/>
        <v>0</v>
      </c>
      <c r="CA36" s="36"/>
      <c r="CB36" s="37"/>
      <c r="CC36" s="44">
        <f t="shared" ref="CC36" si="454">parseTime(CA36)-(CB37=INT(RIGHT($F36, 1)))</f>
        <v>0</v>
      </c>
      <c r="CD36" s="45">
        <f t="shared" si="396"/>
        <v>0</v>
      </c>
      <c r="CE36" s="36"/>
      <c r="CF36" s="37"/>
      <c r="CG36" s="44">
        <f t="shared" ref="CG36" si="455">parseTime(CE36)-(CF37=INT(RIGHT($F36, 1)))</f>
        <v>0</v>
      </c>
      <c r="CH36" s="45">
        <f t="shared" si="398"/>
        <v>0</v>
      </c>
    </row>
    <row r="37" spans="1:86" x14ac:dyDescent="0.25">
      <c r="A37" s="56" t="s">
        <v>120</v>
      </c>
      <c r="B37" s="57">
        <f ca="1">roleHours(G32:CH38, "DCC")</f>
        <v>16</v>
      </c>
      <c r="C37" s="14">
        <f t="shared" ca="1" si="44"/>
        <v>2</v>
      </c>
      <c r="D37" s="14"/>
      <c r="E37" s="20"/>
      <c r="F37" s="51"/>
      <c r="G37" s="46" t="s">
        <v>134</v>
      </c>
      <c r="H37" s="38">
        <f t="shared" ref="H37" si="456">lunchAdjust(G32:H36)</f>
        <v>1</v>
      </c>
      <c r="I37" s="48" t="s">
        <v>0</v>
      </c>
      <c r="J37" s="39">
        <f t="shared" ref="J37" si="457">SUMPRODUCT(I32:I36*J32:J36)</f>
        <v>8</v>
      </c>
      <c r="K37" s="46" t="s">
        <v>134</v>
      </c>
      <c r="L37" s="38">
        <f t="shared" ref="L37" si="458">lunchAdjust(K32:L36)</f>
        <v>1</v>
      </c>
      <c r="M37" s="48" t="s">
        <v>0</v>
      </c>
      <c r="N37" s="39">
        <f t="shared" ref="N37" si="459">SUMPRODUCT(M32:M36*N32:N36)</f>
        <v>8</v>
      </c>
      <c r="O37" s="46" t="s">
        <v>134</v>
      </c>
      <c r="P37" s="38">
        <f t="shared" ref="P37" si="460">lunchAdjust(O32:P36)</f>
        <v>1</v>
      </c>
      <c r="Q37" s="48" t="s">
        <v>0</v>
      </c>
      <c r="R37" s="39">
        <f t="shared" ref="R37" si="461">SUMPRODUCT(Q32:Q36*R32:R36)</f>
        <v>8</v>
      </c>
      <c r="S37" s="46" t="s">
        <v>134</v>
      </c>
      <c r="T37" s="38">
        <v>1</v>
      </c>
      <c r="U37" s="48" t="s">
        <v>0</v>
      </c>
      <c r="V37" s="39">
        <f t="shared" ref="V37" si="462">SUMPRODUCT(U32:U36*V32:V36)</f>
        <v>8</v>
      </c>
      <c r="W37" s="46" t="s">
        <v>134</v>
      </c>
      <c r="X37" s="38">
        <f t="shared" ref="X37" si="463">lunchAdjust(W32:X36)</f>
        <v>1</v>
      </c>
      <c r="Y37" s="48" t="s">
        <v>0</v>
      </c>
      <c r="Z37" s="39">
        <f t="shared" ref="Z37" si="464">SUMPRODUCT(Y32:Y36*Z32:Z36)</f>
        <v>8</v>
      </c>
      <c r="AA37" s="46" t="s">
        <v>134</v>
      </c>
      <c r="AB37" s="38">
        <f t="shared" ref="AB37" si="465">lunchAdjust(AA32:AB36)</f>
        <v>1</v>
      </c>
      <c r="AC37" s="48" t="s">
        <v>0</v>
      </c>
      <c r="AD37" s="39">
        <f t="shared" ref="AD37" si="466">SUMPRODUCT(AC32:AC36*AD32:AD36)</f>
        <v>8</v>
      </c>
      <c r="AE37" s="46" t="s">
        <v>134</v>
      </c>
      <c r="AF37" s="38">
        <f t="shared" ref="AF37" si="467">lunchAdjust(AE32:AF36)</f>
        <v>1</v>
      </c>
      <c r="AG37" s="48" t="s">
        <v>0</v>
      </c>
      <c r="AH37" s="39">
        <f t="shared" ref="AH37" si="468">SUMPRODUCT(AG32:AG36*AH32:AH36)</f>
        <v>8</v>
      </c>
      <c r="AI37" s="46" t="s">
        <v>134</v>
      </c>
      <c r="AJ37" s="38">
        <f t="shared" ref="AJ37" si="469">lunchAdjust(AI32:AJ36)</f>
        <v>1</v>
      </c>
      <c r="AK37" s="48" t="s">
        <v>0</v>
      </c>
      <c r="AL37" s="39">
        <f t="shared" ref="AL37" si="470">SUMPRODUCT(AK32:AK36*AL32:AL36)</f>
        <v>8</v>
      </c>
      <c r="AM37" s="46" t="s">
        <v>134</v>
      </c>
      <c r="AN37" s="38">
        <f t="shared" ref="AN37" si="471">lunchAdjust(AM32:AN36)</f>
        <v>0</v>
      </c>
      <c r="AO37" s="48" t="s">
        <v>0</v>
      </c>
      <c r="AP37" s="39">
        <f t="shared" ref="AP37" si="472">SUMPRODUCT(AO32:AO36*AP32:AP36)</f>
        <v>0</v>
      </c>
      <c r="AQ37" s="46" t="s">
        <v>134</v>
      </c>
      <c r="AR37" s="38">
        <f t="shared" ref="AR37" si="473">lunchAdjust(AQ32:AR36)</f>
        <v>0</v>
      </c>
      <c r="AS37" s="48" t="s">
        <v>0</v>
      </c>
      <c r="AT37" s="39">
        <f t="shared" ref="AT37" si="474">SUMPRODUCT(AS32:AS36*AT32:AT36)</f>
        <v>5</v>
      </c>
      <c r="AU37" s="46" t="s">
        <v>134</v>
      </c>
      <c r="AV37" s="38">
        <f t="shared" ref="AV37" si="475">lunchAdjust(AU32:AV36)</f>
        <v>0</v>
      </c>
      <c r="AW37" s="48" t="s">
        <v>0</v>
      </c>
      <c r="AX37" s="39">
        <f t="shared" ref="AX37" si="476">SUMPRODUCT(AW32:AW36*AX32:AX36)</f>
        <v>0</v>
      </c>
      <c r="AY37" s="46" t="s">
        <v>134</v>
      </c>
      <c r="AZ37" s="38">
        <f t="shared" ref="AZ37" si="477">lunchAdjust(AY32:AZ36)</f>
        <v>1</v>
      </c>
      <c r="BA37" s="48" t="s">
        <v>0</v>
      </c>
      <c r="BB37" s="39">
        <f t="shared" ref="BB37" si="478">SUMPRODUCT(BA32:BA36*BB32:BB36)</f>
        <v>8</v>
      </c>
      <c r="BC37" s="46" t="s">
        <v>134</v>
      </c>
      <c r="BD37" s="38">
        <f t="shared" ref="BD37" si="479">lunchAdjust(BC32:BD36)</f>
        <v>1</v>
      </c>
      <c r="BE37" s="48" t="s">
        <v>0</v>
      </c>
      <c r="BF37" s="39">
        <f t="shared" ref="BF37" si="480">SUMPRODUCT(BE32:BE36*BF32:BF36)</f>
        <v>8</v>
      </c>
      <c r="BG37" s="46" t="s">
        <v>134</v>
      </c>
      <c r="BH37" s="38">
        <f t="shared" ref="BH37" si="481">lunchAdjust(BG32:BH36)</f>
        <v>1</v>
      </c>
      <c r="BI37" s="48" t="s">
        <v>0</v>
      </c>
      <c r="BJ37" s="39">
        <f t="shared" ref="BJ37" si="482">SUMPRODUCT(BI32:BI36*BJ32:BJ36)</f>
        <v>8</v>
      </c>
      <c r="BK37" s="46" t="s">
        <v>134</v>
      </c>
      <c r="BL37" s="38">
        <f t="shared" ref="BL37" si="483">lunchAdjust(BK32:BL36)</f>
        <v>1</v>
      </c>
      <c r="BM37" s="48" t="s">
        <v>0</v>
      </c>
      <c r="BN37" s="39">
        <f t="shared" ref="BN37" si="484">SUMPRODUCT(BM32:BM36*BN32:BN36)</f>
        <v>8</v>
      </c>
      <c r="BO37" s="46" t="s">
        <v>134</v>
      </c>
      <c r="BP37" s="38">
        <f t="shared" ref="BP37" si="485">lunchAdjust(BO32:BP36)</f>
        <v>0</v>
      </c>
      <c r="BQ37" s="48" t="s">
        <v>0</v>
      </c>
      <c r="BR37" s="39">
        <f t="shared" ref="BR37" si="486">SUMPRODUCT(BQ32:BQ36*BR32:BR36)</f>
        <v>0</v>
      </c>
      <c r="BS37" s="46" t="s">
        <v>134</v>
      </c>
      <c r="BT37" s="38">
        <f t="shared" ref="BT37" si="487">lunchAdjust(BS32:BT36)</f>
        <v>0</v>
      </c>
      <c r="BU37" s="48" t="s">
        <v>0</v>
      </c>
      <c r="BV37" s="39">
        <f t="shared" ref="BV37" si="488">SUMPRODUCT(BU32:BU36*BV32:BV36)</f>
        <v>0</v>
      </c>
      <c r="BW37" s="46" t="s">
        <v>134</v>
      </c>
      <c r="BX37" s="38">
        <f t="shared" ref="BX37" si="489">lunchAdjust(BW32:BX36)</f>
        <v>0</v>
      </c>
      <c r="BY37" s="48" t="s">
        <v>0</v>
      </c>
      <c r="BZ37" s="39">
        <f t="shared" ref="BZ37" si="490">SUMPRODUCT(BY32:BY36*BZ32:BZ36)</f>
        <v>0</v>
      </c>
      <c r="CA37" s="46" t="s">
        <v>134</v>
      </c>
      <c r="CB37" s="38">
        <f t="shared" ref="CB37" si="491">lunchAdjust(CA32:CB36)</f>
        <v>0</v>
      </c>
      <c r="CC37" s="48" t="s">
        <v>0</v>
      </c>
      <c r="CD37" s="39">
        <f t="shared" ref="CD37" si="492">SUMPRODUCT(CC32:CC36*CD32:CD36)</f>
        <v>0</v>
      </c>
      <c r="CE37" s="46" t="s">
        <v>134</v>
      </c>
      <c r="CF37" s="38">
        <f t="shared" ref="CF37" si="493">lunchAdjust(CE32:CF36)</f>
        <v>0</v>
      </c>
      <c r="CG37" s="48" t="s">
        <v>0</v>
      </c>
      <c r="CH37" s="39">
        <f t="shared" ref="CH37" si="494">SUMPRODUCT(CG32:CG36*CH32:CH36)</f>
        <v>0</v>
      </c>
    </row>
    <row r="38" spans="1:86" ht="15.75" thickBot="1" x14ac:dyDescent="0.3">
      <c r="A38" s="58" t="s">
        <v>121</v>
      </c>
      <c r="B38" s="59">
        <f ca="1">roleHours(G32:CH38, "OUT")</f>
        <v>0</v>
      </c>
      <c r="C38" s="54" t="s">
        <v>137</v>
      </c>
      <c r="D38" s="22">
        <f ca="1">roleHours(G32:CH38, "PTO")</f>
        <v>0</v>
      </c>
      <c r="E38" s="23"/>
      <c r="F38" s="52"/>
      <c r="G38" s="47" t="s">
        <v>39</v>
      </c>
      <c r="H38" s="40">
        <f>SUMPRODUCT(I32:I36*(H32:H36="PTO"))+SUMPRODUCT(I32:I36*(H32:H36="HOL"))</f>
        <v>0</v>
      </c>
      <c r="I38" s="49" t="s">
        <v>135</v>
      </c>
      <c r="J38" s="41">
        <f t="shared" ref="J38" si="495">J37*G$4</f>
        <v>0</v>
      </c>
      <c r="K38" s="47" t="s">
        <v>39</v>
      </c>
      <c r="L38" s="40">
        <f t="shared" ref="L38" si="496">SUMPRODUCT(M32:M36*(L32:L36="PTO"))+SUMPRODUCT(M32:M36*(L32:L36="HOL"))</f>
        <v>0</v>
      </c>
      <c r="M38" s="49" t="s">
        <v>135</v>
      </c>
      <c r="N38" s="41">
        <f t="shared" ref="N38" si="497">N37*K$4</f>
        <v>0</v>
      </c>
      <c r="O38" s="47" t="s">
        <v>39</v>
      </c>
      <c r="P38" s="40">
        <f t="shared" ref="P38" si="498">SUMPRODUCT(Q32:Q36*(P32:P36="PTO"))+SUMPRODUCT(Q32:Q36*(P32:P36="HOL"))</f>
        <v>0</v>
      </c>
      <c r="Q38" s="49" t="s">
        <v>135</v>
      </c>
      <c r="R38" s="41">
        <f t="shared" ref="R38" si="499">R37*O$4</f>
        <v>8</v>
      </c>
      <c r="S38" s="47" t="s">
        <v>39</v>
      </c>
      <c r="T38" s="40">
        <f t="shared" ref="T38" si="500">SUMPRODUCT(U32:U36*(T32:T36="PTO"))+SUMPRODUCT(U32:U36*(T32:T36="HOL"))</f>
        <v>0</v>
      </c>
      <c r="U38" s="49" t="s">
        <v>135</v>
      </c>
      <c r="V38" s="41">
        <f t="shared" ref="V38" si="501">V37*S$4</f>
        <v>0</v>
      </c>
      <c r="W38" s="47" t="s">
        <v>39</v>
      </c>
      <c r="X38" s="40">
        <f t="shared" ref="X38" si="502">SUMPRODUCT(Y32:Y36*(X32:X36="PTO"))+SUMPRODUCT(Y32:Y36*(X32:X36="HOL"))</f>
        <v>0</v>
      </c>
      <c r="Y38" s="49" t="s">
        <v>135</v>
      </c>
      <c r="Z38" s="41">
        <f t="shared" ref="Z38" si="503">Z37*W$4</f>
        <v>8</v>
      </c>
      <c r="AA38" s="47" t="s">
        <v>39</v>
      </c>
      <c r="AB38" s="40">
        <f t="shared" ref="AB38" si="504">SUMPRODUCT(AC32:AC36*(AB32:AB36="PTO"))+SUMPRODUCT(AC32:AC36*(AB32:AB36="HOL"))</f>
        <v>0</v>
      </c>
      <c r="AC38" s="49" t="s">
        <v>135</v>
      </c>
      <c r="AD38" s="41">
        <f t="shared" ref="AD38" si="505">AD37*AA$4</f>
        <v>8</v>
      </c>
      <c r="AE38" s="47" t="s">
        <v>39</v>
      </c>
      <c r="AF38" s="40">
        <f t="shared" ref="AF38" si="506">SUMPRODUCT(AG32:AG36*(AF32:AF36="PTO"))+SUMPRODUCT(AG32:AG36*(AF32:AF36="HOL"))</f>
        <v>0</v>
      </c>
      <c r="AG38" s="49" t="s">
        <v>135</v>
      </c>
      <c r="AH38" s="41">
        <f t="shared" ref="AH38" si="507">AH37*AE$4</f>
        <v>8</v>
      </c>
      <c r="AI38" s="47" t="s">
        <v>39</v>
      </c>
      <c r="AJ38" s="40">
        <f t="shared" ref="AJ38" si="508">SUMPRODUCT(AK32:AK36*(AJ32:AJ36="PTO"))+SUMPRODUCT(AK32:AK36*(AJ32:AJ36="HOL"))</f>
        <v>0</v>
      </c>
      <c r="AK38" s="49" t="s">
        <v>135</v>
      </c>
      <c r="AL38" s="41">
        <f>AL37*AI$4</f>
        <v>8</v>
      </c>
      <c r="AM38" s="47" t="s">
        <v>39</v>
      </c>
      <c r="AN38" s="40">
        <f t="shared" ref="AN38" si="509">SUMPRODUCT(AO32:AO36*(AN32:AN36="PTO"))+SUMPRODUCT(AO32:AO36*(AN32:AN36="HOL"))</f>
        <v>0</v>
      </c>
      <c r="AO38" s="49" t="s">
        <v>135</v>
      </c>
      <c r="AP38" s="41">
        <f t="shared" ref="AP38" si="510">AP37*AM$4</f>
        <v>0</v>
      </c>
      <c r="AQ38" s="47" t="s">
        <v>39</v>
      </c>
      <c r="AR38" s="40">
        <f t="shared" ref="AR38" si="511">SUMPRODUCT(AS32:AS36*(AR32:AR36="PTO"))+SUMPRODUCT(AS32:AS36*(AR32:AR36="HOL"))</f>
        <v>0</v>
      </c>
      <c r="AS38" s="49" t="s">
        <v>135</v>
      </c>
      <c r="AT38" s="41">
        <f t="shared" ref="AT38" si="512">AT37*AQ$4</f>
        <v>0</v>
      </c>
      <c r="AU38" s="47" t="s">
        <v>39</v>
      </c>
      <c r="AV38" s="40">
        <f t="shared" ref="AV38" si="513">SUMPRODUCT(AW32:AW36*(AV32:AV36="PTO"))+SUMPRODUCT(AW32:AW36*(AV32:AV36="HOL"))</f>
        <v>0</v>
      </c>
      <c r="AW38" s="49" t="s">
        <v>135</v>
      </c>
      <c r="AX38" s="41">
        <f>AX37*AU$4</f>
        <v>0</v>
      </c>
      <c r="AY38" s="47" t="s">
        <v>39</v>
      </c>
      <c r="AZ38" s="40">
        <f t="shared" ref="AZ38" si="514">SUMPRODUCT(BA32:BA36*(AZ32:AZ36="PTO"))+SUMPRODUCT(BA32:BA36*(AZ32:AZ36="HOL"))</f>
        <v>0</v>
      </c>
      <c r="BA38" s="49" t="s">
        <v>135</v>
      </c>
      <c r="BB38" s="41">
        <f>BB37*AY$4</f>
        <v>8</v>
      </c>
      <c r="BC38" s="47" t="s">
        <v>39</v>
      </c>
      <c r="BD38" s="40">
        <f t="shared" ref="BD38" si="515">SUMPRODUCT(BE32:BE36*(BD32:BD36="PTO"))+SUMPRODUCT(BE32:BE36*(BD32:BD36="HOL"))</f>
        <v>0</v>
      </c>
      <c r="BE38" s="49" t="s">
        <v>135</v>
      </c>
      <c r="BF38" s="41">
        <f>BF37*BC$4</f>
        <v>8</v>
      </c>
      <c r="BG38" s="47" t="s">
        <v>39</v>
      </c>
      <c r="BH38" s="40">
        <f t="shared" ref="BH38" si="516">SUMPRODUCT(BI32:BI36*(BH32:BH36="PTO"))+SUMPRODUCT(BI32:BI36*(BH32:BH36="HOL"))</f>
        <v>0</v>
      </c>
      <c r="BI38" s="49" t="s">
        <v>135</v>
      </c>
      <c r="BJ38" s="41">
        <f>BJ37*BG$4</f>
        <v>8</v>
      </c>
      <c r="BK38" s="47" t="s">
        <v>39</v>
      </c>
      <c r="BL38" s="40">
        <f t="shared" ref="BL38" si="517">SUMPRODUCT(BM32:BM36*(BL32:BL36="PTO"))+SUMPRODUCT(BM32:BM36*(BL32:BL36="HOL"))</f>
        <v>0</v>
      </c>
      <c r="BM38" s="49" t="s">
        <v>135</v>
      </c>
      <c r="BN38" s="41">
        <f>BN37*BK$4</f>
        <v>8</v>
      </c>
      <c r="BO38" s="47" t="s">
        <v>39</v>
      </c>
      <c r="BP38" s="40">
        <f t="shared" ref="BP38" si="518">SUMPRODUCT(BQ32:BQ36*(BP32:BP36="PTO"))+SUMPRODUCT(BQ32:BQ36*(BP32:BP36="HOL"))</f>
        <v>0</v>
      </c>
      <c r="BQ38" s="49" t="s">
        <v>135</v>
      </c>
      <c r="BR38" s="41">
        <f t="shared" ref="BR38" si="519">BR37*BO$4</f>
        <v>0</v>
      </c>
      <c r="BS38" s="47" t="s">
        <v>39</v>
      </c>
      <c r="BT38" s="40">
        <f t="shared" ref="BT38" si="520">SUMPRODUCT(BU32:BU36*(BT32:BT36="PTO"))+SUMPRODUCT(BU32:BU36*(BT32:BT36="HOL"))</f>
        <v>0</v>
      </c>
      <c r="BU38" s="49" t="s">
        <v>135</v>
      </c>
      <c r="BV38" s="41">
        <f t="shared" ref="BV38" si="521">BV37*BS$4</f>
        <v>0</v>
      </c>
      <c r="BW38" s="47" t="s">
        <v>39</v>
      </c>
      <c r="BX38" s="40">
        <f t="shared" ref="BX38" si="522">SUMPRODUCT(BY32:BY36*(BX32:BX36="PTO"))+SUMPRODUCT(BY32:BY36*(BX32:BX36="HOL"))</f>
        <v>0</v>
      </c>
      <c r="BY38" s="49" t="s">
        <v>135</v>
      </c>
      <c r="BZ38" s="41">
        <f t="shared" ref="BZ38" si="523">BZ37*BW$4</f>
        <v>0</v>
      </c>
      <c r="CA38" s="47" t="s">
        <v>39</v>
      </c>
      <c r="CB38" s="40">
        <f t="shared" ref="CB38" si="524">SUMPRODUCT(CC32:CC36*(CB32:CB36="PTO"))+SUMPRODUCT(CC32:CC36*(CB32:CB36="HOL"))</f>
        <v>0</v>
      </c>
      <c r="CC38" s="49" t="s">
        <v>135</v>
      </c>
      <c r="CD38" s="41">
        <f t="shared" ref="CD38" si="525">CD37*CA$4</f>
        <v>0</v>
      </c>
      <c r="CE38" s="47" t="s">
        <v>39</v>
      </c>
      <c r="CF38" s="40">
        <f t="shared" ref="CF38" si="526">SUMPRODUCT(CG32:CG36*(CF32:CF36="PTO"))+SUMPRODUCT(CG32:CG36*(CF32:CF36="HOL"))</f>
        <v>0</v>
      </c>
      <c r="CG38" s="49" t="s">
        <v>135</v>
      </c>
      <c r="CH38" s="41">
        <f t="shared" ref="CH38" si="527">CH37*CE$4</f>
        <v>0</v>
      </c>
    </row>
    <row r="39" spans="1:86" x14ac:dyDescent="0.25">
      <c r="A39" s="70" t="s">
        <v>133</v>
      </c>
      <c r="B39" s="71">
        <f t="shared" ref="B39" ca="1" si="528">D39-B40</f>
        <v>1.2194541297876071</v>
      </c>
      <c r="C39" s="72" t="s">
        <v>122</v>
      </c>
      <c r="D39" s="71">
        <f>IFERROR(INDEX(Holidays[FTE], MATCH(Entry!E39, Holidays[Date], 0)), 1)*8*INDEX(FTEguide[[1]:[12]], MATCH(Entry!E40, FTEguide[Weekday], 0), IF(Entry!E42&gt;0, Entry!E42, MONTH(Entry!E39)))</f>
        <v>89.219454129787607</v>
      </c>
      <c r="E39" s="60">
        <f t="shared" si="364"/>
        <v>43833</v>
      </c>
      <c r="F39" s="50" t="s">
        <v>128</v>
      </c>
      <c r="G39" s="34" t="s">
        <v>136</v>
      </c>
      <c r="H39" s="35" t="s">
        <v>23</v>
      </c>
      <c r="I39" s="42">
        <f t="shared" ref="I39" si="529">parseTime(G39)-(H44=INT(RIGHT($F39, 1)))</f>
        <v>8</v>
      </c>
      <c r="J39" s="43">
        <f t="shared" ref="J39:J43" si="530">isClocked(H39)</f>
        <v>1</v>
      </c>
      <c r="K39" s="34" t="s">
        <v>136</v>
      </c>
      <c r="L39" s="35" t="s">
        <v>23</v>
      </c>
      <c r="M39" s="42">
        <f t="shared" ref="M39" si="531">parseTime(K39)-(L44=INT(RIGHT($F39, 1)))</f>
        <v>8</v>
      </c>
      <c r="N39" s="43">
        <f t="shared" ref="N39:N43" si="532">isClocked(L39)</f>
        <v>1</v>
      </c>
      <c r="O39" s="34"/>
      <c r="P39" s="35"/>
      <c r="Q39" s="42">
        <f t="shared" ref="Q39" si="533">parseTime(O39)-(P44=INT(RIGHT($F39, 1)))</f>
        <v>0</v>
      </c>
      <c r="R39" s="43">
        <f t="shared" ref="R39:R43" si="534">isClocked(P39)</f>
        <v>0</v>
      </c>
      <c r="S39" s="34" t="s">
        <v>136</v>
      </c>
      <c r="T39" s="35" t="s">
        <v>23</v>
      </c>
      <c r="U39" s="42">
        <f t="shared" ref="U39" si="535">parseTime(S39)-(T44=INT(RIGHT($F39, 1)))</f>
        <v>8</v>
      </c>
      <c r="V39" s="43">
        <f t="shared" ref="V39:V43" si="536">isClocked(T39)</f>
        <v>1</v>
      </c>
      <c r="W39" s="34" t="s">
        <v>136</v>
      </c>
      <c r="X39" s="35" t="s">
        <v>24</v>
      </c>
      <c r="Y39" s="42">
        <f t="shared" ref="Y39" si="537">parseTime(W39)-(X44=INT(RIGHT($F39, 1)))</f>
        <v>8</v>
      </c>
      <c r="Z39" s="43">
        <f t="shared" ref="Z39:Z43" si="538">isClocked(X39)</f>
        <v>1</v>
      </c>
      <c r="AA39" s="34" t="s">
        <v>136</v>
      </c>
      <c r="AB39" s="35" t="s">
        <v>23</v>
      </c>
      <c r="AC39" s="42">
        <f t="shared" ref="AC39" si="539">parseTime(AA39)-(AB44=INT(RIGHT($F39, 1)))</f>
        <v>8</v>
      </c>
      <c r="AD39" s="43">
        <f t="shared" ref="AD39:AD43" si="540">isClocked(AB39)</f>
        <v>1</v>
      </c>
      <c r="AE39" s="34" t="s">
        <v>136</v>
      </c>
      <c r="AF39" s="35" t="s">
        <v>25</v>
      </c>
      <c r="AG39" s="42">
        <f t="shared" ref="AG39" si="541">parseTime(AE39)-(AF44=INT(RIGHT($F39, 1)))</f>
        <v>8</v>
      </c>
      <c r="AH39" s="43">
        <f t="shared" ref="AH39:AH43" si="542">isClocked(AF39)</f>
        <v>1</v>
      </c>
      <c r="AI39" s="34" t="s">
        <v>136</v>
      </c>
      <c r="AJ39" s="35" t="s">
        <v>23</v>
      </c>
      <c r="AK39" s="42">
        <f>parseTime(AI39)-(AJ44=INT(RIGHT($F39, 1)))</f>
        <v>8</v>
      </c>
      <c r="AL39" s="43">
        <f t="shared" ref="AL39:AL43" si="543">isClocked(AJ39)</f>
        <v>1</v>
      </c>
      <c r="AM39" s="34"/>
      <c r="AN39" s="35"/>
      <c r="AO39" s="42">
        <f t="shared" ref="AO39" si="544">parseTime(AM39)-(AN44=INT(RIGHT($F39, 1)))</f>
        <v>0</v>
      </c>
      <c r="AP39" s="43">
        <f t="shared" ref="AP39:AP43" si="545">isClocked(AN39)</f>
        <v>0</v>
      </c>
      <c r="AQ39" s="34"/>
      <c r="AR39" s="35"/>
      <c r="AS39" s="42">
        <f t="shared" ref="AS39" si="546">parseTime(AQ39)-(AR44=INT(RIGHT($F39, 1)))</f>
        <v>0</v>
      </c>
      <c r="AT39" s="43">
        <f t="shared" ref="AT39:AT43" si="547">isClocked(AR39)</f>
        <v>0</v>
      </c>
      <c r="AU39" s="34"/>
      <c r="AV39" s="35"/>
      <c r="AW39" s="42">
        <f>parseTime(AU39)-(AV44=INT(RIGHT($F39, 1)))</f>
        <v>0</v>
      </c>
      <c r="AX39" s="43">
        <f t="shared" ref="AX39:AX43" si="548">isClocked(AV39)</f>
        <v>0</v>
      </c>
      <c r="AY39" s="34" t="s">
        <v>136</v>
      </c>
      <c r="AZ39" s="35" t="s">
        <v>24</v>
      </c>
      <c r="BA39" s="42">
        <f>parseTime(AY39)-(AZ44=INT(RIGHT($F39, 1)))</f>
        <v>8</v>
      </c>
      <c r="BB39" s="43">
        <f t="shared" ref="BB39:BB43" si="549">isClocked(AZ39)</f>
        <v>1</v>
      </c>
      <c r="BC39" s="34" t="s">
        <v>136</v>
      </c>
      <c r="BD39" s="35" t="s">
        <v>26</v>
      </c>
      <c r="BE39" s="42">
        <f>parseTime(BC39)-(BD44=INT(RIGHT($F39, 1)))</f>
        <v>8</v>
      </c>
      <c r="BF39" s="43">
        <f t="shared" ref="BF39:BF43" si="550">isClocked(BD39)</f>
        <v>1</v>
      </c>
      <c r="BG39" s="34" t="s">
        <v>136</v>
      </c>
      <c r="BH39" s="35" t="s">
        <v>23</v>
      </c>
      <c r="BI39" s="42">
        <f>parseTime(BG39)-(BH44=INT(RIGHT($F39, 1)))</f>
        <v>8</v>
      </c>
      <c r="BJ39" s="43">
        <f t="shared" ref="BJ39:BJ43" si="551">isClocked(BH39)</f>
        <v>1</v>
      </c>
      <c r="BK39" s="34" t="s">
        <v>136</v>
      </c>
      <c r="BL39" s="35" t="s">
        <v>26</v>
      </c>
      <c r="BM39" s="42">
        <f>parseTime(BK39)-(BL44=INT(RIGHT($F39, 1)))</f>
        <v>8</v>
      </c>
      <c r="BN39" s="43">
        <f t="shared" ref="BN39:BN43" si="552">isClocked(BL39)</f>
        <v>1</v>
      </c>
      <c r="BO39" s="34"/>
      <c r="BP39" s="35"/>
      <c r="BQ39" s="42">
        <f t="shared" ref="BQ39" si="553">parseTime(BO39)-(BP44=INT(RIGHT($F39, 1)))</f>
        <v>0</v>
      </c>
      <c r="BR39" s="43">
        <f t="shared" ref="BR39:BR43" si="554">isClocked(BP39)</f>
        <v>0</v>
      </c>
      <c r="BS39" s="34"/>
      <c r="BT39" s="35"/>
      <c r="BU39" s="42">
        <f t="shared" ref="BU39" si="555">parseTime(BS39)-(BT44=INT(RIGHT($F39, 1)))</f>
        <v>0</v>
      </c>
      <c r="BV39" s="43">
        <f t="shared" ref="BV39:BV43" si="556">isClocked(BT39)</f>
        <v>0</v>
      </c>
      <c r="BW39" s="34"/>
      <c r="BX39" s="35"/>
      <c r="BY39" s="42">
        <f t="shared" ref="BY39" si="557">parseTime(BW39)-(BX44=INT(RIGHT($F39, 1)))</f>
        <v>0</v>
      </c>
      <c r="BZ39" s="43">
        <f t="shared" ref="BZ39:BZ43" si="558">isClocked(BX39)</f>
        <v>0</v>
      </c>
      <c r="CA39" s="34"/>
      <c r="CB39" s="35"/>
      <c r="CC39" s="42">
        <f t="shared" ref="CC39" si="559">parseTime(CA39)-(CB44=INT(RIGHT($F39, 1)))</f>
        <v>0</v>
      </c>
      <c r="CD39" s="43">
        <f t="shared" ref="CD39:CD43" si="560">isClocked(CB39)</f>
        <v>0</v>
      </c>
      <c r="CE39" s="34"/>
      <c r="CF39" s="35"/>
      <c r="CG39" s="42">
        <f t="shared" ref="CG39" si="561">parseTime(CE39)-(CF44=INT(RIGHT($F39, 1)))</f>
        <v>0</v>
      </c>
      <c r="CH39" s="43">
        <f t="shared" ref="CH39:CH43" si="562">isClocked(CF39)</f>
        <v>0</v>
      </c>
    </row>
    <row r="40" spans="1:86" x14ac:dyDescent="0.25">
      <c r="A40" s="56" t="s">
        <v>0</v>
      </c>
      <c r="B40" s="57">
        <f t="shared" ref="B40" ca="1" si="563">SUM(B41:B44)</f>
        <v>88</v>
      </c>
      <c r="C40" s="14" t="s">
        <v>252</v>
      </c>
      <c r="D40" s="14"/>
      <c r="E40" s="55" t="str">
        <f t="shared" si="234"/>
        <v>Friday</v>
      </c>
      <c r="F40" s="51" t="s">
        <v>129</v>
      </c>
      <c r="G40" s="36"/>
      <c r="H40" s="37"/>
      <c r="I40" s="44">
        <f t="shared" ref="I40" si="564">parseTime(G40)-(H44=INT(RIGHT($F40, 1)))</f>
        <v>0</v>
      </c>
      <c r="J40" s="45">
        <f t="shared" si="530"/>
        <v>0</v>
      </c>
      <c r="K40" s="36"/>
      <c r="L40" s="37"/>
      <c r="M40" s="44">
        <f t="shared" ref="M40" si="565">parseTime(K40)-(L44=INT(RIGHT($F40, 1)))</f>
        <v>0</v>
      </c>
      <c r="N40" s="45">
        <f t="shared" si="532"/>
        <v>0</v>
      </c>
      <c r="O40" s="36"/>
      <c r="P40" s="37"/>
      <c r="Q40" s="44">
        <f t="shared" ref="Q40" si="566">parseTime(O40)-(P44=INT(RIGHT($F40, 1)))</f>
        <v>0</v>
      </c>
      <c r="R40" s="45">
        <f t="shared" si="534"/>
        <v>0</v>
      </c>
      <c r="S40" s="36"/>
      <c r="T40" s="37"/>
      <c r="U40" s="44">
        <f t="shared" ref="U40" si="567">parseTime(S40)-(T44=INT(RIGHT($F40, 1)))</f>
        <v>0</v>
      </c>
      <c r="V40" s="45">
        <f t="shared" si="536"/>
        <v>0</v>
      </c>
      <c r="W40" s="36"/>
      <c r="X40" s="37"/>
      <c r="Y40" s="44">
        <f t="shared" ref="Y40" si="568">parseTime(W40)-(X44=INT(RIGHT($F40, 1)))</f>
        <v>0</v>
      </c>
      <c r="Z40" s="45">
        <f t="shared" si="538"/>
        <v>0</v>
      </c>
      <c r="AA40" s="36"/>
      <c r="AB40" s="37"/>
      <c r="AC40" s="44">
        <f t="shared" ref="AC40" si="569">parseTime(AA40)-(AB44=INT(RIGHT($F40, 1)))</f>
        <v>0</v>
      </c>
      <c r="AD40" s="45">
        <f t="shared" si="540"/>
        <v>0</v>
      </c>
      <c r="AE40" s="36"/>
      <c r="AF40" s="37"/>
      <c r="AG40" s="44">
        <f t="shared" ref="AG40" si="570">parseTime(AE40)-(AF44=INT(RIGHT($F40, 1)))</f>
        <v>0</v>
      </c>
      <c r="AH40" s="45">
        <f t="shared" si="542"/>
        <v>0</v>
      </c>
      <c r="AI40" s="36"/>
      <c r="AJ40" s="37"/>
      <c r="AK40" s="44">
        <f>parseTime(AI40)-(AJ44=INT(RIGHT($F40, 1)))</f>
        <v>0</v>
      </c>
      <c r="AL40" s="45">
        <f t="shared" si="543"/>
        <v>0</v>
      </c>
      <c r="AM40" s="36"/>
      <c r="AN40" s="37"/>
      <c r="AO40" s="44">
        <f t="shared" ref="AO40" si="571">parseTime(AM40)-(AN44=INT(RIGHT($F40, 1)))</f>
        <v>0</v>
      </c>
      <c r="AP40" s="45">
        <f t="shared" si="545"/>
        <v>0</v>
      </c>
      <c r="AQ40" s="36"/>
      <c r="AR40" s="37"/>
      <c r="AS40" s="44">
        <f t="shared" ref="AS40" si="572">parseTime(AQ40)-(AR44=INT(RIGHT($F40, 1)))</f>
        <v>0</v>
      </c>
      <c r="AT40" s="45">
        <f t="shared" si="547"/>
        <v>0</v>
      </c>
      <c r="AU40" s="36"/>
      <c r="AV40" s="37"/>
      <c r="AW40" s="44">
        <f>parseTime(AU40)-(AV44=INT(RIGHT($F40, 1)))</f>
        <v>0</v>
      </c>
      <c r="AX40" s="45">
        <f t="shared" si="548"/>
        <v>0</v>
      </c>
      <c r="AY40" s="36"/>
      <c r="AZ40" s="37"/>
      <c r="BA40" s="44">
        <f>parseTime(AY40)-(AZ44=INT(RIGHT($F40, 1)))</f>
        <v>0</v>
      </c>
      <c r="BB40" s="45">
        <f t="shared" si="549"/>
        <v>0</v>
      </c>
      <c r="BC40" s="36"/>
      <c r="BD40" s="37"/>
      <c r="BE40" s="44">
        <f>parseTime(BC40)-(BD44=INT(RIGHT($F40, 1)))</f>
        <v>0</v>
      </c>
      <c r="BF40" s="45">
        <f t="shared" si="550"/>
        <v>0</v>
      </c>
      <c r="BG40" s="36"/>
      <c r="BH40" s="37"/>
      <c r="BI40" s="44">
        <f>parseTime(BG40)-(BH44=INT(RIGHT($F40, 1)))</f>
        <v>0</v>
      </c>
      <c r="BJ40" s="45">
        <f t="shared" si="551"/>
        <v>0</v>
      </c>
      <c r="BK40" s="36"/>
      <c r="BL40" s="37"/>
      <c r="BM40" s="44">
        <f>parseTime(BK40)-(BL44=INT(RIGHT($F40, 1)))</f>
        <v>0</v>
      </c>
      <c r="BN40" s="45">
        <f t="shared" si="552"/>
        <v>0</v>
      </c>
      <c r="BO40" s="36"/>
      <c r="BP40" s="37"/>
      <c r="BQ40" s="44">
        <f t="shared" ref="BQ40" si="573">parseTime(BO40)-(BP44=INT(RIGHT($F40, 1)))</f>
        <v>0</v>
      </c>
      <c r="BR40" s="45">
        <f t="shared" si="554"/>
        <v>0</v>
      </c>
      <c r="BS40" s="36"/>
      <c r="BT40" s="37"/>
      <c r="BU40" s="44">
        <f t="shared" ref="BU40" si="574">parseTime(BS40)-(BT44=INT(RIGHT($F40, 1)))</f>
        <v>0</v>
      </c>
      <c r="BV40" s="45">
        <f t="shared" si="556"/>
        <v>0</v>
      </c>
      <c r="BW40" s="36"/>
      <c r="BX40" s="37"/>
      <c r="BY40" s="44">
        <f t="shared" ref="BY40" si="575">parseTime(BW40)-(BX44=INT(RIGHT($F40, 1)))</f>
        <v>0</v>
      </c>
      <c r="BZ40" s="45">
        <f t="shared" si="558"/>
        <v>0</v>
      </c>
      <c r="CA40" s="36"/>
      <c r="CB40" s="37"/>
      <c r="CC40" s="44">
        <f t="shared" ref="CC40" si="576">parseTime(CA40)-(CB44=INT(RIGHT($F40, 1)))</f>
        <v>0</v>
      </c>
      <c r="CD40" s="45">
        <f t="shared" si="560"/>
        <v>0</v>
      </c>
      <c r="CE40" s="36"/>
      <c r="CF40" s="37"/>
      <c r="CG40" s="44">
        <f t="shared" ref="CG40" si="577">parseTime(CE40)-(CF44=INT(RIGHT($F40, 1)))</f>
        <v>0</v>
      </c>
      <c r="CH40" s="45">
        <f t="shared" si="562"/>
        <v>0</v>
      </c>
    </row>
    <row r="41" spans="1:86" x14ac:dyDescent="0.25">
      <c r="A41" s="56" t="s">
        <v>117</v>
      </c>
      <c r="B41" s="57">
        <f ca="1">roleHours(G39:CH45, "MFD")</f>
        <v>48</v>
      </c>
      <c r="C41" s="14">
        <f t="shared" ca="1" si="44"/>
        <v>6</v>
      </c>
      <c r="D41" s="14"/>
      <c r="E41" s="20" t="s">
        <v>127</v>
      </c>
      <c r="F41" s="51" t="s">
        <v>130</v>
      </c>
      <c r="G41" s="36"/>
      <c r="H41" s="37"/>
      <c r="I41" s="44">
        <f t="shared" ref="I41" si="578">parseTime(G41)-(H44=INT(RIGHT($F41, 1)))</f>
        <v>0</v>
      </c>
      <c r="J41" s="45">
        <f t="shared" si="530"/>
        <v>0</v>
      </c>
      <c r="K41" s="36"/>
      <c r="L41" s="37"/>
      <c r="M41" s="44">
        <f t="shared" ref="M41" si="579">parseTime(K41)-(L44=INT(RIGHT($F41, 1)))</f>
        <v>0</v>
      </c>
      <c r="N41" s="45">
        <f t="shared" si="532"/>
        <v>0</v>
      </c>
      <c r="O41" s="36"/>
      <c r="P41" s="37"/>
      <c r="Q41" s="44">
        <f t="shared" ref="Q41" si="580">parseTime(O41)-(P44=INT(RIGHT($F41, 1)))</f>
        <v>0</v>
      </c>
      <c r="R41" s="45">
        <f t="shared" si="534"/>
        <v>0</v>
      </c>
      <c r="S41" s="36"/>
      <c r="T41" s="37"/>
      <c r="U41" s="44">
        <f t="shared" ref="U41" si="581">parseTime(S41)-(T44=INT(RIGHT($F41, 1)))</f>
        <v>0</v>
      </c>
      <c r="V41" s="45">
        <f t="shared" si="536"/>
        <v>0</v>
      </c>
      <c r="W41" s="36"/>
      <c r="X41" s="37"/>
      <c r="Y41" s="44">
        <f t="shared" ref="Y41" si="582">parseTime(W41)-(X44=INT(RIGHT($F41, 1)))</f>
        <v>0</v>
      </c>
      <c r="Z41" s="45">
        <f t="shared" si="538"/>
        <v>0</v>
      </c>
      <c r="AA41" s="36"/>
      <c r="AB41" s="37"/>
      <c r="AC41" s="44">
        <f t="shared" ref="AC41" si="583">parseTime(AA41)-(AB44=INT(RIGHT($F41, 1)))</f>
        <v>0</v>
      </c>
      <c r="AD41" s="45">
        <f t="shared" si="540"/>
        <v>0</v>
      </c>
      <c r="AE41" s="36"/>
      <c r="AF41" s="37"/>
      <c r="AG41" s="44">
        <f t="shared" ref="AG41" si="584">parseTime(AE41)-(AF44=INT(RIGHT($F41, 1)))</f>
        <v>0</v>
      </c>
      <c r="AH41" s="45">
        <f t="shared" si="542"/>
        <v>0</v>
      </c>
      <c r="AI41" s="36"/>
      <c r="AJ41" s="37"/>
      <c r="AK41" s="44">
        <f>parseTime(AI41)-(AJ44=INT(RIGHT($F41, 1)))</f>
        <v>0</v>
      </c>
      <c r="AL41" s="45">
        <f t="shared" si="543"/>
        <v>0</v>
      </c>
      <c r="AM41" s="36"/>
      <c r="AN41" s="37"/>
      <c r="AO41" s="44">
        <f t="shared" ref="AO41" si="585">parseTime(AM41)-(AN44=INT(RIGHT($F41, 1)))</f>
        <v>0</v>
      </c>
      <c r="AP41" s="45">
        <f t="shared" si="545"/>
        <v>0</v>
      </c>
      <c r="AQ41" s="36"/>
      <c r="AR41" s="37"/>
      <c r="AS41" s="44">
        <f t="shared" ref="AS41" si="586">parseTime(AQ41)-(AR44=INT(RIGHT($F41, 1)))</f>
        <v>0</v>
      </c>
      <c r="AT41" s="45">
        <f t="shared" si="547"/>
        <v>0</v>
      </c>
      <c r="AU41" s="36"/>
      <c r="AV41" s="37"/>
      <c r="AW41" s="44">
        <f>parseTime(AU41)-(AV44=INT(RIGHT($F41, 1)))</f>
        <v>0</v>
      </c>
      <c r="AX41" s="45">
        <f t="shared" si="548"/>
        <v>0</v>
      </c>
      <c r="AY41" s="36"/>
      <c r="AZ41" s="37"/>
      <c r="BA41" s="44">
        <f>parseTime(AY41)-(AZ44=INT(RIGHT($F41, 1)))</f>
        <v>0</v>
      </c>
      <c r="BB41" s="45">
        <f t="shared" si="549"/>
        <v>0</v>
      </c>
      <c r="BC41" s="36"/>
      <c r="BD41" s="37"/>
      <c r="BE41" s="44">
        <f>parseTime(BC41)-(BD44=INT(RIGHT($F41, 1)))</f>
        <v>0</v>
      </c>
      <c r="BF41" s="45">
        <f t="shared" si="550"/>
        <v>0</v>
      </c>
      <c r="BG41" s="36"/>
      <c r="BH41" s="37"/>
      <c r="BI41" s="44">
        <f>parseTime(BG41)-(BH44=INT(RIGHT($F41, 1)))</f>
        <v>0</v>
      </c>
      <c r="BJ41" s="45">
        <f t="shared" si="551"/>
        <v>0</v>
      </c>
      <c r="BK41" s="36"/>
      <c r="BL41" s="37"/>
      <c r="BM41" s="44">
        <f>parseTime(BK41)-(BL44=INT(RIGHT($F41, 1)))</f>
        <v>0</v>
      </c>
      <c r="BN41" s="45">
        <f t="shared" si="552"/>
        <v>0</v>
      </c>
      <c r="BO41" s="36"/>
      <c r="BP41" s="37"/>
      <c r="BQ41" s="44">
        <f t="shared" ref="BQ41" si="587">parseTime(BO41)-(BP44=INT(RIGHT($F41, 1)))</f>
        <v>0</v>
      </c>
      <c r="BR41" s="45">
        <f t="shared" si="554"/>
        <v>0</v>
      </c>
      <c r="BS41" s="36"/>
      <c r="BT41" s="37"/>
      <c r="BU41" s="44">
        <f t="shared" ref="BU41" si="588">parseTime(BS41)-(BT44=INT(RIGHT($F41, 1)))</f>
        <v>0</v>
      </c>
      <c r="BV41" s="45">
        <f t="shared" si="556"/>
        <v>0</v>
      </c>
      <c r="BW41" s="36"/>
      <c r="BX41" s="37"/>
      <c r="BY41" s="44">
        <f t="shared" ref="BY41" si="589">parseTime(BW41)-(BX44=INT(RIGHT($F41, 1)))</f>
        <v>0</v>
      </c>
      <c r="BZ41" s="45">
        <f t="shared" si="558"/>
        <v>0</v>
      </c>
      <c r="CA41" s="36"/>
      <c r="CB41" s="37"/>
      <c r="CC41" s="44">
        <f t="shared" ref="CC41" si="590">parseTime(CA41)-(CB44=INT(RIGHT($F41, 1)))</f>
        <v>0</v>
      </c>
      <c r="CD41" s="45">
        <f t="shared" si="560"/>
        <v>0</v>
      </c>
      <c r="CE41" s="36"/>
      <c r="CF41" s="37"/>
      <c r="CG41" s="44">
        <f t="shared" ref="CG41" si="591">parseTime(CE41)-(CF44=INT(RIGHT($F41, 1)))</f>
        <v>0</v>
      </c>
      <c r="CH41" s="45">
        <f t="shared" si="562"/>
        <v>0</v>
      </c>
    </row>
    <row r="42" spans="1:86" x14ac:dyDescent="0.25">
      <c r="A42" s="56" t="s">
        <v>118</v>
      </c>
      <c r="B42" s="57">
        <f ca="1">roleHours(G39:CH45, "DFD")</f>
        <v>16</v>
      </c>
      <c r="C42" s="14">
        <f t="shared" ca="1" si="44"/>
        <v>2</v>
      </c>
      <c r="D42" s="14"/>
      <c r="E42" s="20"/>
      <c r="F42" s="51" t="s">
        <v>131</v>
      </c>
      <c r="G42" s="36"/>
      <c r="H42" s="37"/>
      <c r="I42" s="44">
        <f t="shared" ref="I42" si="592">parseTime(G42)-(H44=INT(RIGHT($F42, 1)))</f>
        <v>0</v>
      </c>
      <c r="J42" s="45">
        <f t="shared" si="530"/>
        <v>0</v>
      </c>
      <c r="K42" s="36"/>
      <c r="L42" s="37"/>
      <c r="M42" s="44">
        <f t="shared" ref="M42" si="593">parseTime(K42)-(L44=INT(RIGHT($F42, 1)))</f>
        <v>0</v>
      </c>
      <c r="N42" s="45">
        <f t="shared" si="532"/>
        <v>0</v>
      </c>
      <c r="O42" s="36"/>
      <c r="P42" s="37"/>
      <c r="Q42" s="44">
        <f t="shared" ref="Q42" si="594">parseTime(O42)-(P44=INT(RIGHT($F42, 1)))</f>
        <v>0</v>
      </c>
      <c r="R42" s="45">
        <f t="shared" si="534"/>
        <v>0</v>
      </c>
      <c r="S42" s="36"/>
      <c r="T42" s="37"/>
      <c r="U42" s="44">
        <f t="shared" ref="U42" si="595">parseTime(S42)-(T44=INT(RIGHT($F42, 1)))</f>
        <v>0</v>
      </c>
      <c r="V42" s="45">
        <f t="shared" si="536"/>
        <v>0</v>
      </c>
      <c r="W42" s="36"/>
      <c r="X42" s="37"/>
      <c r="Y42" s="44">
        <f t="shared" ref="Y42" si="596">parseTime(W42)-(X44=INT(RIGHT($F42, 1)))</f>
        <v>0</v>
      </c>
      <c r="Z42" s="45">
        <f t="shared" si="538"/>
        <v>0</v>
      </c>
      <c r="AA42" s="36"/>
      <c r="AB42" s="37"/>
      <c r="AC42" s="44">
        <f t="shared" ref="AC42" si="597">parseTime(AA42)-(AB44=INT(RIGHT($F42, 1)))</f>
        <v>0</v>
      </c>
      <c r="AD42" s="45">
        <f t="shared" si="540"/>
        <v>0</v>
      </c>
      <c r="AE42" s="36"/>
      <c r="AF42" s="37"/>
      <c r="AG42" s="44">
        <f t="shared" ref="AG42" si="598">parseTime(AE42)-(AF44=INT(RIGHT($F42, 1)))</f>
        <v>0</v>
      </c>
      <c r="AH42" s="45">
        <f t="shared" si="542"/>
        <v>0</v>
      </c>
      <c r="AI42" s="36"/>
      <c r="AJ42" s="37"/>
      <c r="AK42" s="44">
        <f>parseTime(AI42)-(AJ44=INT(RIGHT($F42, 1)))</f>
        <v>0</v>
      </c>
      <c r="AL42" s="45">
        <f t="shared" si="543"/>
        <v>0</v>
      </c>
      <c r="AM42" s="36"/>
      <c r="AN42" s="37"/>
      <c r="AO42" s="44">
        <f t="shared" ref="AO42" si="599">parseTime(AM42)-(AN44=INT(RIGHT($F42, 1)))</f>
        <v>0</v>
      </c>
      <c r="AP42" s="45">
        <f t="shared" si="545"/>
        <v>0</v>
      </c>
      <c r="AQ42" s="36"/>
      <c r="AR42" s="37"/>
      <c r="AS42" s="44">
        <f t="shared" ref="AS42" si="600">parseTime(AQ42)-(AR44=INT(RIGHT($F42, 1)))</f>
        <v>0</v>
      </c>
      <c r="AT42" s="45">
        <f t="shared" si="547"/>
        <v>0</v>
      </c>
      <c r="AU42" s="36"/>
      <c r="AV42" s="37"/>
      <c r="AW42" s="44">
        <f>parseTime(AU42)-(AV44=INT(RIGHT($F42, 1)))</f>
        <v>0</v>
      </c>
      <c r="AX42" s="45">
        <f t="shared" si="548"/>
        <v>0</v>
      </c>
      <c r="AY42" s="36"/>
      <c r="AZ42" s="37"/>
      <c r="BA42" s="44">
        <f>parseTime(AY42)-(AZ44=INT(RIGHT($F42, 1)))</f>
        <v>0</v>
      </c>
      <c r="BB42" s="45">
        <f t="shared" si="549"/>
        <v>0</v>
      </c>
      <c r="BC42" s="36"/>
      <c r="BD42" s="37"/>
      <c r="BE42" s="44">
        <f>parseTime(BC42)-(BD44=INT(RIGHT($F42, 1)))</f>
        <v>0</v>
      </c>
      <c r="BF42" s="45">
        <f t="shared" si="550"/>
        <v>0</v>
      </c>
      <c r="BG42" s="36"/>
      <c r="BH42" s="37"/>
      <c r="BI42" s="44">
        <f>parseTime(BG42)-(BH44=INT(RIGHT($F42, 1)))</f>
        <v>0</v>
      </c>
      <c r="BJ42" s="45">
        <f t="shared" si="551"/>
        <v>0</v>
      </c>
      <c r="BK42" s="36"/>
      <c r="BL42" s="37"/>
      <c r="BM42" s="44">
        <f>parseTime(BK42)-(BL44=INT(RIGHT($F42, 1)))</f>
        <v>0</v>
      </c>
      <c r="BN42" s="45">
        <f t="shared" si="552"/>
        <v>0</v>
      </c>
      <c r="BO42" s="36"/>
      <c r="BP42" s="37"/>
      <c r="BQ42" s="44">
        <f t="shared" ref="BQ42" si="601">parseTime(BO42)-(BP44=INT(RIGHT($F42, 1)))</f>
        <v>0</v>
      </c>
      <c r="BR42" s="45">
        <f t="shared" si="554"/>
        <v>0</v>
      </c>
      <c r="BS42" s="36"/>
      <c r="BT42" s="37"/>
      <c r="BU42" s="44">
        <f t="shared" ref="BU42" si="602">parseTime(BS42)-(BT44=INT(RIGHT($F42, 1)))</f>
        <v>0</v>
      </c>
      <c r="BV42" s="45">
        <f t="shared" si="556"/>
        <v>0</v>
      </c>
      <c r="BW42" s="36"/>
      <c r="BX42" s="37"/>
      <c r="BY42" s="44">
        <f t="shared" ref="BY42" si="603">parseTime(BW42)-(BX44=INT(RIGHT($F42, 1)))</f>
        <v>0</v>
      </c>
      <c r="BZ42" s="45">
        <f t="shared" si="558"/>
        <v>0</v>
      </c>
      <c r="CA42" s="36"/>
      <c r="CB42" s="37"/>
      <c r="CC42" s="44">
        <f t="shared" ref="CC42" si="604">parseTime(CA42)-(CB44=INT(RIGHT($F42, 1)))</f>
        <v>0</v>
      </c>
      <c r="CD42" s="45">
        <f t="shared" si="560"/>
        <v>0</v>
      </c>
      <c r="CE42" s="36"/>
      <c r="CF42" s="37"/>
      <c r="CG42" s="44">
        <f t="shared" ref="CG42" si="605">parseTime(CE42)-(CF44=INT(RIGHT($F42, 1)))</f>
        <v>0</v>
      </c>
      <c r="CH42" s="45">
        <f t="shared" si="562"/>
        <v>0</v>
      </c>
    </row>
    <row r="43" spans="1:86" x14ac:dyDescent="0.25">
      <c r="A43" s="56" t="s">
        <v>119</v>
      </c>
      <c r="B43" s="57">
        <f ca="1">roleHours(G39:CH45, "MCC")</f>
        <v>8</v>
      </c>
      <c r="C43" s="14">
        <f t="shared" ca="1" si="44"/>
        <v>1</v>
      </c>
      <c r="D43" s="14"/>
      <c r="E43" s="20"/>
      <c r="F43" s="51" t="s">
        <v>132</v>
      </c>
      <c r="G43" s="36"/>
      <c r="H43" s="37"/>
      <c r="I43" s="44">
        <f t="shared" ref="I43" si="606">parseTime(G43)-(H44=INT(RIGHT($F43, 1)))</f>
        <v>0</v>
      </c>
      <c r="J43" s="45">
        <f t="shared" si="530"/>
        <v>0</v>
      </c>
      <c r="K43" s="36"/>
      <c r="L43" s="37"/>
      <c r="M43" s="44">
        <f t="shared" ref="M43" si="607">parseTime(K43)-(L44=INT(RIGHT($F43, 1)))</f>
        <v>0</v>
      </c>
      <c r="N43" s="45">
        <f t="shared" si="532"/>
        <v>0</v>
      </c>
      <c r="O43" s="36"/>
      <c r="P43" s="37"/>
      <c r="Q43" s="44">
        <f t="shared" ref="Q43" si="608">parseTime(O43)-(P44=INT(RIGHT($F43, 1)))</f>
        <v>0</v>
      </c>
      <c r="R43" s="45">
        <f t="shared" si="534"/>
        <v>0</v>
      </c>
      <c r="S43" s="36"/>
      <c r="T43" s="37"/>
      <c r="U43" s="44">
        <f t="shared" ref="U43" si="609">parseTime(S43)-(T44=INT(RIGHT($F43, 1)))</f>
        <v>0</v>
      </c>
      <c r="V43" s="45">
        <f t="shared" si="536"/>
        <v>0</v>
      </c>
      <c r="W43" s="36"/>
      <c r="X43" s="37"/>
      <c r="Y43" s="44">
        <f t="shared" ref="Y43" si="610">parseTime(W43)-(X44=INT(RIGHT($F43, 1)))</f>
        <v>0</v>
      </c>
      <c r="Z43" s="45">
        <f t="shared" si="538"/>
        <v>0</v>
      </c>
      <c r="AA43" s="36"/>
      <c r="AB43" s="37"/>
      <c r="AC43" s="44">
        <f t="shared" ref="AC43" si="611">parseTime(AA43)-(AB44=INT(RIGHT($F43, 1)))</f>
        <v>0</v>
      </c>
      <c r="AD43" s="45">
        <f t="shared" si="540"/>
        <v>0</v>
      </c>
      <c r="AE43" s="36"/>
      <c r="AF43" s="37"/>
      <c r="AG43" s="44">
        <f t="shared" ref="AG43" si="612">parseTime(AE43)-(AF44=INT(RIGHT($F43, 1)))</f>
        <v>0</v>
      </c>
      <c r="AH43" s="45">
        <f t="shared" si="542"/>
        <v>0</v>
      </c>
      <c r="AI43" s="36"/>
      <c r="AJ43" s="37"/>
      <c r="AK43" s="44">
        <f>parseTime(AI43)-(AJ44=INT(RIGHT($F43, 1)))</f>
        <v>0</v>
      </c>
      <c r="AL43" s="45">
        <f t="shared" si="543"/>
        <v>0</v>
      </c>
      <c r="AM43" s="36"/>
      <c r="AN43" s="37"/>
      <c r="AO43" s="44">
        <f t="shared" ref="AO43" si="613">parseTime(AM43)-(AN44=INT(RIGHT($F43, 1)))</f>
        <v>0</v>
      </c>
      <c r="AP43" s="45">
        <f t="shared" si="545"/>
        <v>0</v>
      </c>
      <c r="AQ43" s="36"/>
      <c r="AR43" s="37"/>
      <c r="AS43" s="44">
        <f t="shared" ref="AS43" si="614">parseTime(AQ43)-(AR44=INT(RIGHT($F43, 1)))</f>
        <v>0</v>
      </c>
      <c r="AT43" s="45">
        <f t="shared" si="547"/>
        <v>0</v>
      </c>
      <c r="AU43" s="36"/>
      <c r="AV43" s="37"/>
      <c r="AW43" s="44">
        <f>parseTime(AU43)-(AV44=INT(RIGHT($F43, 1)))</f>
        <v>0</v>
      </c>
      <c r="AX43" s="45">
        <f t="shared" si="548"/>
        <v>0</v>
      </c>
      <c r="AY43" s="36"/>
      <c r="AZ43" s="37"/>
      <c r="BA43" s="44">
        <f>parseTime(AY43)-(AZ44=INT(RIGHT($F43, 1)))</f>
        <v>0</v>
      </c>
      <c r="BB43" s="45">
        <f t="shared" si="549"/>
        <v>0</v>
      </c>
      <c r="BC43" s="36"/>
      <c r="BD43" s="37"/>
      <c r="BE43" s="44">
        <f>parseTime(BC43)-(BD44=INT(RIGHT($F43, 1)))</f>
        <v>0</v>
      </c>
      <c r="BF43" s="45">
        <f t="shared" si="550"/>
        <v>0</v>
      </c>
      <c r="BG43" s="36"/>
      <c r="BH43" s="37"/>
      <c r="BI43" s="44">
        <f>parseTime(BG43)-(BH44=INT(RIGHT($F43, 1)))</f>
        <v>0</v>
      </c>
      <c r="BJ43" s="45">
        <f t="shared" si="551"/>
        <v>0</v>
      </c>
      <c r="BK43" s="36"/>
      <c r="BL43" s="37"/>
      <c r="BM43" s="44">
        <f>parseTime(BK43)-(BL44=INT(RIGHT($F43, 1)))</f>
        <v>0</v>
      </c>
      <c r="BN43" s="45">
        <f t="shared" si="552"/>
        <v>0</v>
      </c>
      <c r="BO43" s="36"/>
      <c r="BP43" s="37"/>
      <c r="BQ43" s="44">
        <f t="shared" ref="BQ43" si="615">parseTime(BO43)-(BP44=INT(RIGHT($F43, 1)))</f>
        <v>0</v>
      </c>
      <c r="BR43" s="45">
        <f t="shared" si="554"/>
        <v>0</v>
      </c>
      <c r="BS43" s="36"/>
      <c r="BT43" s="37"/>
      <c r="BU43" s="44">
        <f t="shared" ref="BU43" si="616">parseTime(BS43)-(BT44=INT(RIGHT($F43, 1)))</f>
        <v>0</v>
      </c>
      <c r="BV43" s="45">
        <f t="shared" si="556"/>
        <v>0</v>
      </c>
      <c r="BW43" s="36"/>
      <c r="BX43" s="37"/>
      <c r="BY43" s="44">
        <f t="shared" ref="BY43" si="617">parseTime(BW43)-(BX44=INT(RIGHT($F43, 1)))</f>
        <v>0</v>
      </c>
      <c r="BZ43" s="45">
        <f t="shared" si="558"/>
        <v>0</v>
      </c>
      <c r="CA43" s="36"/>
      <c r="CB43" s="37"/>
      <c r="CC43" s="44">
        <f t="shared" ref="CC43" si="618">parseTime(CA43)-(CB44=INT(RIGHT($F43, 1)))</f>
        <v>0</v>
      </c>
      <c r="CD43" s="45">
        <f t="shared" si="560"/>
        <v>0</v>
      </c>
      <c r="CE43" s="36"/>
      <c r="CF43" s="37"/>
      <c r="CG43" s="44">
        <f t="shared" ref="CG43" si="619">parseTime(CE43)-(CF44=INT(RIGHT($F43, 1)))</f>
        <v>0</v>
      </c>
      <c r="CH43" s="45">
        <f t="shared" si="562"/>
        <v>0</v>
      </c>
    </row>
    <row r="44" spans="1:86" x14ac:dyDescent="0.25">
      <c r="A44" s="56" t="s">
        <v>120</v>
      </c>
      <c r="B44" s="57">
        <f ca="1">roleHours(G39:CH45, "DCC")</f>
        <v>16</v>
      </c>
      <c r="C44" s="14">
        <f t="shared" ca="1" si="44"/>
        <v>2</v>
      </c>
      <c r="D44" s="14"/>
      <c r="E44" s="20"/>
      <c r="F44" s="51"/>
      <c r="G44" s="46" t="s">
        <v>134</v>
      </c>
      <c r="H44" s="38">
        <f t="shared" ref="H44" si="620">lunchAdjust(G39:H43)</f>
        <v>1</v>
      </c>
      <c r="I44" s="48" t="s">
        <v>0</v>
      </c>
      <c r="J44" s="39">
        <f t="shared" ref="J44" si="621">SUMPRODUCT(I39:I43*J39:J43)</f>
        <v>8</v>
      </c>
      <c r="K44" s="46" t="s">
        <v>134</v>
      </c>
      <c r="L44" s="38">
        <f t="shared" ref="L44" si="622">lunchAdjust(K39:L43)</f>
        <v>1</v>
      </c>
      <c r="M44" s="48" t="s">
        <v>0</v>
      </c>
      <c r="N44" s="39">
        <f t="shared" ref="N44" si="623">SUMPRODUCT(M39:M43*N39:N43)</f>
        <v>8</v>
      </c>
      <c r="O44" s="46" t="s">
        <v>134</v>
      </c>
      <c r="P44" s="38">
        <f t="shared" ref="P44" si="624">lunchAdjust(O39:P43)</f>
        <v>0</v>
      </c>
      <c r="Q44" s="48" t="s">
        <v>0</v>
      </c>
      <c r="R44" s="39">
        <f t="shared" ref="R44" si="625">SUMPRODUCT(Q39:Q43*R39:R43)</f>
        <v>0</v>
      </c>
      <c r="S44" s="46" t="s">
        <v>134</v>
      </c>
      <c r="T44" s="38">
        <v>1</v>
      </c>
      <c r="U44" s="48" t="s">
        <v>0</v>
      </c>
      <c r="V44" s="39">
        <f t="shared" ref="V44" si="626">SUMPRODUCT(U39:U43*V39:V43)</f>
        <v>8</v>
      </c>
      <c r="W44" s="46" t="s">
        <v>134</v>
      </c>
      <c r="X44" s="38">
        <f t="shared" ref="X44" si="627">lunchAdjust(W39:X43)</f>
        <v>1</v>
      </c>
      <c r="Y44" s="48" t="s">
        <v>0</v>
      </c>
      <c r="Z44" s="39">
        <f t="shared" ref="Z44" si="628">SUMPRODUCT(Y39:Y43*Z39:Z43)</f>
        <v>8</v>
      </c>
      <c r="AA44" s="46" t="s">
        <v>134</v>
      </c>
      <c r="AB44" s="38">
        <f t="shared" ref="AB44" si="629">lunchAdjust(AA39:AB43)</f>
        <v>1</v>
      </c>
      <c r="AC44" s="48" t="s">
        <v>0</v>
      </c>
      <c r="AD44" s="39">
        <f t="shared" ref="AD44" si="630">SUMPRODUCT(AC39:AC43*AD39:AD43)</f>
        <v>8</v>
      </c>
      <c r="AE44" s="46" t="s">
        <v>134</v>
      </c>
      <c r="AF44" s="38">
        <f t="shared" ref="AF44" si="631">lunchAdjust(AE39:AF43)</f>
        <v>1</v>
      </c>
      <c r="AG44" s="48" t="s">
        <v>0</v>
      </c>
      <c r="AH44" s="39">
        <f t="shared" ref="AH44" si="632">SUMPRODUCT(AG39:AG43*AH39:AH43)</f>
        <v>8</v>
      </c>
      <c r="AI44" s="46" t="s">
        <v>134</v>
      </c>
      <c r="AJ44" s="38">
        <f t="shared" ref="AJ44" si="633">lunchAdjust(AI39:AJ43)</f>
        <v>1</v>
      </c>
      <c r="AK44" s="48" t="s">
        <v>0</v>
      </c>
      <c r="AL44" s="39">
        <f t="shared" ref="AL44" si="634">SUMPRODUCT(AK39:AK43*AL39:AL43)</f>
        <v>8</v>
      </c>
      <c r="AM44" s="46" t="s">
        <v>134</v>
      </c>
      <c r="AN44" s="38">
        <f t="shared" ref="AN44" si="635">lunchAdjust(AM39:AN43)</f>
        <v>0</v>
      </c>
      <c r="AO44" s="48" t="s">
        <v>0</v>
      </c>
      <c r="AP44" s="39">
        <f t="shared" ref="AP44" si="636">SUMPRODUCT(AO39:AO43*AP39:AP43)</f>
        <v>0</v>
      </c>
      <c r="AQ44" s="46" t="s">
        <v>134</v>
      </c>
      <c r="AR44" s="38">
        <f t="shared" ref="AR44" si="637">lunchAdjust(AQ39:AR43)</f>
        <v>0</v>
      </c>
      <c r="AS44" s="48" t="s">
        <v>0</v>
      </c>
      <c r="AT44" s="39">
        <f t="shared" ref="AT44" si="638">SUMPRODUCT(AS39:AS43*AT39:AT43)</f>
        <v>0</v>
      </c>
      <c r="AU44" s="46" t="s">
        <v>134</v>
      </c>
      <c r="AV44" s="38">
        <f t="shared" ref="AV44" si="639">lunchAdjust(AU39:AV43)</f>
        <v>0</v>
      </c>
      <c r="AW44" s="48" t="s">
        <v>0</v>
      </c>
      <c r="AX44" s="39">
        <f t="shared" ref="AX44" si="640">SUMPRODUCT(AW39:AW43*AX39:AX43)</f>
        <v>0</v>
      </c>
      <c r="AY44" s="46" t="s">
        <v>134</v>
      </c>
      <c r="AZ44" s="38">
        <f t="shared" ref="AZ44" si="641">lunchAdjust(AY39:AZ43)</f>
        <v>1</v>
      </c>
      <c r="BA44" s="48" t="s">
        <v>0</v>
      </c>
      <c r="BB44" s="39">
        <f t="shared" ref="BB44" si="642">SUMPRODUCT(BA39:BA43*BB39:BB43)</f>
        <v>8</v>
      </c>
      <c r="BC44" s="46" t="s">
        <v>134</v>
      </c>
      <c r="BD44" s="38">
        <f t="shared" ref="BD44" si="643">lunchAdjust(BC39:BD43)</f>
        <v>1</v>
      </c>
      <c r="BE44" s="48" t="s">
        <v>0</v>
      </c>
      <c r="BF44" s="39">
        <f t="shared" ref="BF44" si="644">SUMPRODUCT(BE39:BE43*BF39:BF43)</f>
        <v>8</v>
      </c>
      <c r="BG44" s="46" t="s">
        <v>134</v>
      </c>
      <c r="BH44" s="38">
        <f t="shared" ref="BH44" si="645">lunchAdjust(BG39:BH43)</f>
        <v>1</v>
      </c>
      <c r="BI44" s="48" t="s">
        <v>0</v>
      </c>
      <c r="BJ44" s="39">
        <f t="shared" ref="BJ44" si="646">SUMPRODUCT(BI39:BI43*BJ39:BJ43)</f>
        <v>8</v>
      </c>
      <c r="BK44" s="46" t="s">
        <v>134</v>
      </c>
      <c r="BL44" s="38">
        <f t="shared" ref="BL44" si="647">lunchAdjust(BK39:BL43)</f>
        <v>1</v>
      </c>
      <c r="BM44" s="48" t="s">
        <v>0</v>
      </c>
      <c r="BN44" s="39">
        <f t="shared" ref="BN44" si="648">SUMPRODUCT(BM39:BM43*BN39:BN43)</f>
        <v>8</v>
      </c>
      <c r="BO44" s="46" t="s">
        <v>134</v>
      </c>
      <c r="BP44" s="38">
        <f t="shared" ref="BP44" si="649">lunchAdjust(BO39:BP43)</f>
        <v>0</v>
      </c>
      <c r="BQ44" s="48" t="s">
        <v>0</v>
      </c>
      <c r="BR44" s="39">
        <f t="shared" ref="BR44" si="650">SUMPRODUCT(BQ39:BQ43*BR39:BR43)</f>
        <v>0</v>
      </c>
      <c r="BS44" s="46" t="s">
        <v>134</v>
      </c>
      <c r="BT44" s="38">
        <f t="shared" ref="BT44" si="651">lunchAdjust(BS39:BT43)</f>
        <v>0</v>
      </c>
      <c r="BU44" s="48" t="s">
        <v>0</v>
      </c>
      <c r="BV44" s="39">
        <f t="shared" ref="BV44" si="652">SUMPRODUCT(BU39:BU43*BV39:BV43)</f>
        <v>0</v>
      </c>
      <c r="BW44" s="46" t="s">
        <v>134</v>
      </c>
      <c r="BX44" s="38">
        <f t="shared" ref="BX44" si="653">lunchAdjust(BW39:BX43)</f>
        <v>0</v>
      </c>
      <c r="BY44" s="48" t="s">
        <v>0</v>
      </c>
      <c r="BZ44" s="39">
        <f t="shared" ref="BZ44" si="654">SUMPRODUCT(BY39:BY43*BZ39:BZ43)</f>
        <v>0</v>
      </c>
      <c r="CA44" s="46" t="s">
        <v>134</v>
      </c>
      <c r="CB44" s="38">
        <f t="shared" ref="CB44" si="655">lunchAdjust(CA39:CB43)</f>
        <v>0</v>
      </c>
      <c r="CC44" s="48" t="s">
        <v>0</v>
      </c>
      <c r="CD44" s="39">
        <f t="shared" ref="CD44" si="656">SUMPRODUCT(CC39:CC43*CD39:CD43)</f>
        <v>0</v>
      </c>
      <c r="CE44" s="46" t="s">
        <v>134</v>
      </c>
      <c r="CF44" s="38">
        <f t="shared" ref="CF44" si="657">lunchAdjust(CE39:CF43)</f>
        <v>0</v>
      </c>
      <c r="CG44" s="48" t="s">
        <v>0</v>
      </c>
      <c r="CH44" s="39">
        <f t="shared" ref="CH44" si="658">SUMPRODUCT(CG39:CG43*CH39:CH43)</f>
        <v>0</v>
      </c>
    </row>
    <row r="45" spans="1:86" ht="15.75" thickBot="1" x14ac:dyDescent="0.3">
      <c r="A45" s="58" t="s">
        <v>121</v>
      </c>
      <c r="B45" s="59">
        <f ca="1">roleHours(G39:CH45, "OUT")</f>
        <v>0</v>
      </c>
      <c r="C45" s="54" t="s">
        <v>137</v>
      </c>
      <c r="D45" s="22">
        <f ca="1">roleHours(G39:CH45, "PTO")</f>
        <v>0</v>
      </c>
      <c r="E45" s="23"/>
      <c r="F45" s="52"/>
      <c r="G45" s="47" t="s">
        <v>39</v>
      </c>
      <c r="H45" s="40">
        <f>SUMPRODUCT(I39:I43*(H39:H43="PTO"))+SUMPRODUCT(I39:I43*(H39:H43="HOL"))</f>
        <v>0</v>
      </c>
      <c r="I45" s="49" t="s">
        <v>135</v>
      </c>
      <c r="J45" s="41">
        <f t="shared" ref="J45" si="659">J44*G$4</f>
        <v>0</v>
      </c>
      <c r="K45" s="47" t="s">
        <v>39</v>
      </c>
      <c r="L45" s="40">
        <f t="shared" ref="L45" si="660">SUMPRODUCT(M39:M43*(L39:L43="PTO"))+SUMPRODUCT(M39:M43*(L39:L43="HOL"))</f>
        <v>0</v>
      </c>
      <c r="M45" s="49" t="s">
        <v>135</v>
      </c>
      <c r="N45" s="41">
        <f t="shared" ref="N45" si="661">N44*K$4</f>
        <v>0</v>
      </c>
      <c r="O45" s="47" t="s">
        <v>39</v>
      </c>
      <c r="P45" s="40">
        <f t="shared" ref="P45" si="662">SUMPRODUCT(Q39:Q43*(P39:P43="PTO"))+SUMPRODUCT(Q39:Q43*(P39:P43="HOL"))</f>
        <v>0</v>
      </c>
      <c r="Q45" s="49" t="s">
        <v>135</v>
      </c>
      <c r="R45" s="41">
        <f t="shared" ref="R45" si="663">R44*O$4</f>
        <v>0</v>
      </c>
      <c r="S45" s="47" t="s">
        <v>39</v>
      </c>
      <c r="T45" s="40">
        <f t="shared" ref="T45" si="664">SUMPRODUCT(U39:U43*(T39:T43="PTO"))+SUMPRODUCT(U39:U43*(T39:T43="HOL"))</f>
        <v>0</v>
      </c>
      <c r="U45" s="49" t="s">
        <v>135</v>
      </c>
      <c r="V45" s="41">
        <f t="shared" ref="V45" si="665">V44*S$4</f>
        <v>0</v>
      </c>
      <c r="W45" s="47" t="s">
        <v>39</v>
      </c>
      <c r="X45" s="40">
        <f t="shared" ref="X45" si="666">SUMPRODUCT(Y39:Y43*(X39:X43="PTO"))+SUMPRODUCT(Y39:Y43*(X39:X43="HOL"))</f>
        <v>0</v>
      </c>
      <c r="Y45" s="49" t="s">
        <v>135</v>
      </c>
      <c r="Z45" s="41">
        <f t="shared" ref="Z45" si="667">Z44*W$4</f>
        <v>8</v>
      </c>
      <c r="AA45" s="47" t="s">
        <v>39</v>
      </c>
      <c r="AB45" s="40">
        <f t="shared" ref="AB45" si="668">SUMPRODUCT(AC39:AC43*(AB39:AB43="PTO"))+SUMPRODUCT(AC39:AC43*(AB39:AB43="HOL"))</f>
        <v>0</v>
      </c>
      <c r="AC45" s="49" t="s">
        <v>135</v>
      </c>
      <c r="AD45" s="41">
        <f t="shared" ref="AD45" si="669">AD44*AA$4</f>
        <v>8</v>
      </c>
      <c r="AE45" s="47" t="s">
        <v>39</v>
      </c>
      <c r="AF45" s="40">
        <f t="shared" ref="AF45" si="670">SUMPRODUCT(AG39:AG43*(AF39:AF43="PTO"))+SUMPRODUCT(AG39:AG43*(AF39:AF43="HOL"))</f>
        <v>0</v>
      </c>
      <c r="AG45" s="49" t="s">
        <v>135</v>
      </c>
      <c r="AH45" s="41">
        <f t="shared" ref="AH45" si="671">AH44*AE$4</f>
        <v>8</v>
      </c>
      <c r="AI45" s="47" t="s">
        <v>39</v>
      </c>
      <c r="AJ45" s="40">
        <f t="shared" ref="AJ45" si="672">SUMPRODUCT(AK39:AK43*(AJ39:AJ43="PTO"))+SUMPRODUCT(AK39:AK43*(AJ39:AJ43="HOL"))</f>
        <v>0</v>
      </c>
      <c r="AK45" s="49" t="s">
        <v>135</v>
      </c>
      <c r="AL45" s="41">
        <f>AL44*AI$4</f>
        <v>8</v>
      </c>
      <c r="AM45" s="47" t="s">
        <v>39</v>
      </c>
      <c r="AN45" s="40">
        <f t="shared" ref="AN45" si="673">SUMPRODUCT(AO39:AO43*(AN39:AN43="PTO"))+SUMPRODUCT(AO39:AO43*(AN39:AN43="HOL"))</f>
        <v>0</v>
      </c>
      <c r="AO45" s="49" t="s">
        <v>135</v>
      </c>
      <c r="AP45" s="41">
        <f t="shared" ref="AP45" si="674">AP44*AM$4</f>
        <v>0</v>
      </c>
      <c r="AQ45" s="47" t="s">
        <v>39</v>
      </c>
      <c r="AR45" s="40">
        <f t="shared" ref="AR45" si="675">SUMPRODUCT(AS39:AS43*(AR39:AR43="PTO"))+SUMPRODUCT(AS39:AS43*(AR39:AR43="HOL"))</f>
        <v>0</v>
      </c>
      <c r="AS45" s="49" t="s">
        <v>135</v>
      </c>
      <c r="AT45" s="41">
        <f t="shared" ref="AT45" si="676">AT44*AQ$4</f>
        <v>0</v>
      </c>
      <c r="AU45" s="47" t="s">
        <v>39</v>
      </c>
      <c r="AV45" s="40">
        <f t="shared" ref="AV45" si="677">SUMPRODUCT(AW39:AW43*(AV39:AV43="PTO"))+SUMPRODUCT(AW39:AW43*(AV39:AV43="HOL"))</f>
        <v>0</v>
      </c>
      <c r="AW45" s="49" t="s">
        <v>135</v>
      </c>
      <c r="AX45" s="41">
        <f>AX44*AU$4</f>
        <v>0</v>
      </c>
      <c r="AY45" s="47" t="s">
        <v>39</v>
      </c>
      <c r="AZ45" s="40">
        <f t="shared" ref="AZ45" si="678">SUMPRODUCT(BA39:BA43*(AZ39:AZ43="PTO"))+SUMPRODUCT(BA39:BA43*(AZ39:AZ43="HOL"))</f>
        <v>0</v>
      </c>
      <c r="BA45" s="49" t="s">
        <v>135</v>
      </c>
      <c r="BB45" s="41">
        <f>BB44*AY$4</f>
        <v>8</v>
      </c>
      <c r="BC45" s="47" t="s">
        <v>39</v>
      </c>
      <c r="BD45" s="40">
        <f t="shared" ref="BD45" si="679">SUMPRODUCT(BE39:BE43*(BD39:BD43="PTO"))+SUMPRODUCT(BE39:BE43*(BD39:BD43="HOL"))</f>
        <v>0</v>
      </c>
      <c r="BE45" s="49" t="s">
        <v>135</v>
      </c>
      <c r="BF45" s="41">
        <f>BF44*BC$4</f>
        <v>8</v>
      </c>
      <c r="BG45" s="47" t="s">
        <v>39</v>
      </c>
      <c r="BH45" s="40">
        <f t="shared" ref="BH45" si="680">SUMPRODUCT(BI39:BI43*(BH39:BH43="PTO"))+SUMPRODUCT(BI39:BI43*(BH39:BH43="HOL"))</f>
        <v>0</v>
      </c>
      <c r="BI45" s="49" t="s">
        <v>135</v>
      </c>
      <c r="BJ45" s="41">
        <f>BJ44*BG$4</f>
        <v>8</v>
      </c>
      <c r="BK45" s="47" t="s">
        <v>39</v>
      </c>
      <c r="BL45" s="40">
        <f t="shared" ref="BL45" si="681">SUMPRODUCT(BM39:BM43*(BL39:BL43="PTO"))+SUMPRODUCT(BM39:BM43*(BL39:BL43="HOL"))</f>
        <v>0</v>
      </c>
      <c r="BM45" s="49" t="s">
        <v>135</v>
      </c>
      <c r="BN45" s="41">
        <f>BN44*BK$4</f>
        <v>8</v>
      </c>
      <c r="BO45" s="47" t="s">
        <v>39</v>
      </c>
      <c r="BP45" s="40">
        <f t="shared" ref="BP45" si="682">SUMPRODUCT(BQ39:BQ43*(BP39:BP43="PTO"))+SUMPRODUCT(BQ39:BQ43*(BP39:BP43="HOL"))</f>
        <v>0</v>
      </c>
      <c r="BQ45" s="49" t="s">
        <v>135</v>
      </c>
      <c r="BR45" s="41">
        <f t="shared" ref="BR45" si="683">BR44*BO$4</f>
        <v>0</v>
      </c>
      <c r="BS45" s="47" t="s">
        <v>39</v>
      </c>
      <c r="BT45" s="40">
        <f t="shared" ref="BT45" si="684">SUMPRODUCT(BU39:BU43*(BT39:BT43="PTO"))+SUMPRODUCT(BU39:BU43*(BT39:BT43="HOL"))</f>
        <v>0</v>
      </c>
      <c r="BU45" s="49" t="s">
        <v>135</v>
      </c>
      <c r="BV45" s="41">
        <f t="shared" ref="BV45" si="685">BV44*BS$4</f>
        <v>0</v>
      </c>
      <c r="BW45" s="47" t="s">
        <v>39</v>
      </c>
      <c r="BX45" s="40">
        <f t="shared" ref="BX45" si="686">SUMPRODUCT(BY39:BY43*(BX39:BX43="PTO"))+SUMPRODUCT(BY39:BY43*(BX39:BX43="HOL"))</f>
        <v>0</v>
      </c>
      <c r="BY45" s="49" t="s">
        <v>135</v>
      </c>
      <c r="BZ45" s="41">
        <f t="shared" ref="BZ45" si="687">BZ44*BW$4</f>
        <v>0</v>
      </c>
      <c r="CA45" s="47" t="s">
        <v>39</v>
      </c>
      <c r="CB45" s="40">
        <f t="shared" ref="CB45" si="688">SUMPRODUCT(CC39:CC43*(CB39:CB43="PTO"))+SUMPRODUCT(CC39:CC43*(CB39:CB43="HOL"))</f>
        <v>0</v>
      </c>
      <c r="CC45" s="49" t="s">
        <v>135</v>
      </c>
      <c r="CD45" s="41">
        <f t="shared" ref="CD45" si="689">CD44*CA$4</f>
        <v>0</v>
      </c>
      <c r="CE45" s="47" t="s">
        <v>39</v>
      </c>
      <c r="CF45" s="40">
        <f t="shared" ref="CF45" si="690">SUMPRODUCT(CG39:CG43*(CF39:CF43="PTO"))+SUMPRODUCT(CG39:CG43*(CF39:CF43="HOL"))</f>
        <v>0</v>
      </c>
      <c r="CG45" s="49" t="s">
        <v>135</v>
      </c>
      <c r="CH45" s="41">
        <f t="shared" ref="CH45" si="691">CH44*CE$4</f>
        <v>0</v>
      </c>
    </row>
    <row r="46" spans="1:86" x14ac:dyDescent="0.25">
      <c r="A46" s="70" t="s">
        <v>133</v>
      </c>
      <c r="B46" s="71">
        <f t="shared" ref="B46" ca="1" si="692">D46-B47</f>
        <v>-4.6000000000000014</v>
      </c>
      <c r="C46" s="72" t="s">
        <v>122</v>
      </c>
      <c r="D46" s="71">
        <f>IFERROR(INDEX(Holidays[FTE], MATCH(Entry!E46, Holidays[Date], 0)), 1)*8*INDEX(FTEguide[[1]:[12]], MATCH(Entry!E47, FTEguide[Weekday], 0), IF(Entry!E49&gt;0, Entry!E49, MONTH(Entry!E46)))</f>
        <v>27.4</v>
      </c>
      <c r="E46" s="60">
        <f t="shared" si="364"/>
        <v>43834</v>
      </c>
      <c r="F46" s="50" t="s">
        <v>128</v>
      </c>
      <c r="G46" s="34"/>
      <c r="H46" s="35"/>
      <c r="I46" s="42">
        <f t="shared" ref="I46" si="693">parseTime(G46)-(H51=INT(RIGHT($F46, 1)))</f>
        <v>0</v>
      </c>
      <c r="J46" s="43">
        <f t="shared" ref="J46:J50" si="694">isClocked(H46)</f>
        <v>0</v>
      </c>
      <c r="K46" s="34"/>
      <c r="L46" s="35"/>
      <c r="M46" s="42">
        <f t="shared" ref="M46" si="695">parseTime(K46)-(L51=INT(RIGHT($F46, 1)))</f>
        <v>0</v>
      </c>
      <c r="N46" s="43">
        <f t="shared" ref="N46:N50" si="696">isClocked(L46)</f>
        <v>0</v>
      </c>
      <c r="O46" s="34"/>
      <c r="P46" s="35"/>
      <c r="Q46" s="42">
        <f t="shared" ref="Q46" si="697">parseTime(O46)-(P51=INT(RIGHT($F46, 1)))</f>
        <v>0</v>
      </c>
      <c r="R46" s="43">
        <f t="shared" ref="R46:R50" si="698">isClocked(P46)</f>
        <v>0</v>
      </c>
      <c r="S46" s="34"/>
      <c r="T46" s="35"/>
      <c r="U46" s="42">
        <f t="shared" ref="U46" si="699">parseTime(S46)-(T51=INT(RIGHT($F46, 1)))</f>
        <v>0</v>
      </c>
      <c r="V46" s="43">
        <f t="shared" ref="V46:V50" si="700">isClocked(T46)</f>
        <v>0</v>
      </c>
      <c r="W46" s="34"/>
      <c r="X46" s="35"/>
      <c r="Y46" s="42">
        <f t="shared" ref="Y46" si="701">parseTime(W46)-(X51=INT(RIGHT($F46, 1)))</f>
        <v>0</v>
      </c>
      <c r="Z46" s="43">
        <f t="shared" ref="Z46:Z50" si="702">isClocked(X46)</f>
        <v>0</v>
      </c>
      <c r="AA46" s="34"/>
      <c r="AB46" s="35"/>
      <c r="AC46" s="42">
        <f t="shared" ref="AC46" si="703">parseTime(AA46)-(AB51=INT(RIGHT($F46, 1)))</f>
        <v>0</v>
      </c>
      <c r="AD46" s="43">
        <f t="shared" ref="AD46:AD50" si="704">isClocked(AB46)</f>
        <v>0</v>
      </c>
      <c r="AE46" s="34"/>
      <c r="AF46" s="35"/>
      <c r="AG46" s="42">
        <f t="shared" ref="AG46" si="705">parseTime(AE46)-(AF51=INT(RIGHT($F46, 1)))</f>
        <v>0</v>
      </c>
      <c r="AH46" s="43">
        <f t="shared" ref="AH46:AH50" si="706">isClocked(AF46)</f>
        <v>0</v>
      </c>
      <c r="AI46" s="34" t="s">
        <v>136</v>
      </c>
      <c r="AJ46" s="35" t="s">
        <v>23</v>
      </c>
      <c r="AK46" s="42">
        <f>parseTime(AI46)-(AJ51=INT(RIGHT($F46, 1)))</f>
        <v>8</v>
      </c>
      <c r="AL46" s="43">
        <f t="shared" ref="AL46:AL50" si="707">isClocked(AJ46)</f>
        <v>1</v>
      </c>
      <c r="AM46" s="34" t="s">
        <v>136</v>
      </c>
      <c r="AN46" s="35" t="s">
        <v>23</v>
      </c>
      <c r="AO46" s="42">
        <f t="shared" ref="AO46" si="708">parseTime(AM46)-(AN51=INT(RIGHT($F46, 1)))</f>
        <v>8</v>
      </c>
      <c r="AP46" s="43">
        <f t="shared" ref="AP46:AP50" si="709">isClocked(AN46)</f>
        <v>1</v>
      </c>
      <c r="AQ46" s="34" t="s">
        <v>136</v>
      </c>
      <c r="AR46" s="35" t="s">
        <v>24</v>
      </c>
      <c r="AS46" s="42">
        <f t="shared" ref="AS46" si="710">parseTime(AQ46)-(AR51=INT(RIGHT($F46, 1)))</f>
        <v>8</v>
      </c>
      <c r="AT46" s="43">
        <f t="shared" ref="AT46:AT50" si="711">isClocked(AR46)</f>
        <v>1</v>
      </c>
      <c r="AU46" s="34"/>
      <c r="AV46" s="35"/>
      <c r="AW46" s="42">
        <f>parseTime(AU46)-(AV51=INT(RIGHT($F46, 1)))</f>
        <v>0</v>
      </c>
      <c r="AX46" s="43">
        <f t="shared" ref="AX46:AX50" si="712">isClocked(AV46)</f>
        <v>0</v>
      </c>
      <c r="AY46" s="34"/>
      <c r="AZ46" s="35"/>
      <c r="BA46" s="42">
        <f>parseTime(AY46)-(AZ51=INT(RIGHT($F46, 1)))</f>
        <v>0</v>
      </c>
      <c r="BB46" s="43">
        <f t="shared" ref="BB46:BB50" si="713">isClocked(AZ46)</f>
        <v>0</v>
      </c>
      <c r="BC46" s="34" t="s">
        <v>136</v>
      </c>
      <c r="BD46" s="35" t="s">
        <v>26</v>
      </c>
      <c r="BE46" s="42">
        <f>parseTime(BC46)-(BD51=INT(RIGHT($F46, 1)))</f>
        <v>8</v>
      </c>
      <c r="BF46" s="43">
        <f t="shared" ref="BF46:BF50" si="714">isClocked(BD46)</f>
        <v>1</v>
      </c>
      <c r="BG46" s="34"/>
      <c r="BH46" s="35"/>
      <c r="BI46" s="42">
        <f>parseTime(BG46)-(BH51=INT(RIGHT($F46, 1)))</f>
        <v>0</v>
      </c>
      <c r="BJ46" s="43">
        <f t="shared" ref="BJ46:BJ50" si="715">isClocked(BH46)</f>
        <v>0</v>
      </c>
      <c r="BK46" s="34"/>
      <c r="BL46" s="35"/>
      <c r="BM46" s="42">
        <f>parseTime(BK46)-(BL51=INT(RIGHT($F46, 1)))</f>
        <v>0</v>
      </c>
      <c r="BN46" s="43">
        <f t="shared" ref="BN46:BN50" si="716">isClocked(BL46)</f>
        <v>0</v>
      </c>
      <c r="BO46" s="34"/>
      <c r="BP46" s="35"/>
      <c r="BQ46" s="42">
        <f t="shared" ref="BQ46" si="717">parseTime(BO46)-(BP51=INT(RIGHT($F46, 1)))</f>
        <v>0</v>
      </c>
      <c r="BR46" s="43">
        <f t="shared" ref="BR46:BR50" si="718">isClocked(BP46)</f>
        <v>0</v>
      </c>
      <c r="BS46" s="34"/>
      <c r="BT46" s="35"/>
      <c r="BU46" s="42">
        <f t="shared" ref="BU46" si="719">parseTime(BS46)-(BT51=INT(RIGHT($F46, 1)))</f>
        <v>0</v>
      </c>
      <c r="BV46" s="43">
        <f t="shared" ref="BV46:BV50" si="720">isClocked(BT46)</f>
        <v>0</v>
      </c>
      <c r="BW46" s="34"/>
      <c r="BX46" s="35"/>
      <c r="BY46" s="42">
        <f t="shared" ref="BY46" si="721">parseTime(BW46)-(BX51=INT(RIGHT($F46, 1)))</f>
        <v>0</v>
      </c>
      <c r="BZ46" s="43">
        <f t="shared" ref="BZ46:BZ50" si="722">isClocked(BX46)</f>
        <v>0</v>
      </c>
      <c r="CA46" s="34"/>
      <c r="CB46" s="35"/>
      <c r="CC46" s="42">
        <f t="shared" ref="CC46" si="723">parseTime(CA46)-(CB51=INT(RIGHT($F46, 1)))</f>
        <v>0</v>
      </c>
      <c r="CD46" s="43">
        <f t="shared" ref="CD46:CD50" si="724">isClocked(CB46)</f>
        <v>0</v>
      </c>
      <c r="CE46" s="34"/>
      <c r="CF46" s="35"/>
      <c r="CG46" s="42">
        <f t="shared" ref="CG46" si="725">parseTime(CE46)-(CF51=INT(RIGHT($F46, 1)))</f>
        <v>0</v>
      </c>
      <c r="CH46" s="43">
        <f t="shared" ref="CH46:CH50" si="726">isClocked(CF46)</f>
        <v>0</v>
      </c>
    </row>
    <row r="47" spans="1:86" x14ac:dyDescent="0.25">
      <c r="A47" s="56" t="s">
        <v>0</v>
      </c>
      <c r="B47" s="57">
        <f t="shared" ref="B47" ca="1" si="727">SUM(B48:B51)</f>
        <v>32</v>
      </c>
      <c r="C47" s="14" t="s">
        <v>252</v>
      </c>
      <c r="D47" s="14"/>
      <c r="E47" s="55" t="str">
        <f t="shared" si="234"/>
        <v>Saturday</v>
      </c>
      <c r="F47" s="51" t="s">
        <v>129</v>
      </c>
      <c r="G47" s="36"/>
      <c r="H47" s="37"/>
      <c r="I47" s="44">
        <f t="shared" ref="I47" si="728">parseTime(G47)-(H51=INT(RIGHT($F47, 1)))</f>
        <v>0</v>
      </c>
      <c r="J47" s="45">
        <f t="shared" si="694"/>
        <v>0</v>
      </c>
      <c r="K47" s="36"/>
      <c r="L47" s="37"/>
      <c r="M47" s="44">
        <f t="shared" ref="M47" si="729">parseTime(K47)-(L51=INT(RIGHT($F47, 1)))</f>
        <v>0</v>
      </c>
      <c r="N47" s="45">
        <f t="shared" si="696"/>
        <v>0</v>
      </c>
      <c r="O47" s="36"/>
      <c r="P47" s="37"/>
      <c r="Q47" s="44">
        <f t="shared" ref="Q47" si="730">parseTime(O47)-(P51=INT(RIGHT($F47, 1)))</f>
        <v>0</v>
      </c>
      <c r="R47" s="45">
        <f t="shared" si="698"/>
        <v>0</v>
      </c>
      <c r="S47" s="36"/>
      <c r="T47" s="37"/>
      <c r="U47" s="44">
        <f t="shared" ref="U47" si="731">parseTime(S47)-(T51=INT(RIGHT($F47, 1)))</f>
        <v>0</v>
      </c>
      <c r="V47" s="45">
        <f t="shared" si="700"/>
        <v>0</v>
      </c>
      <c r="W47" s="36"/>
      <c r="X47" s="37"/>
      <c r="Y47" s="44">
        <f t="shared" ref="Y47" si="732">parseTime(W47)-(X51=INT(RIGHT($F47, 1)))</f>
        <v>0</v>
      </c>
      <c r="Z47" s="45">
        <f t="shared" si="702"/>
        <v>0</v>
      </c>
      <c r="AA47" s="36"/>
      <c r="AB47" s="37"/>
      <c r="AC47" s="44">
        <f t="shared" ref="AC47" si="733">parseTime(AA47)-(AB51=INT(RIGHT($F47, 1)))</f>
        <v>0</v>
      </c>
      <c r="AD47" s="45">
        <f t="shared" si="704"/>
        <v>0</v>
      </c>
      <c r="AE47" s="36"/>
      <c r="AF47" s="37"/>
      <c r="AG47" s="44">
        <f t="shared" ref="AG47" si="734">parseTime(AE47)-(AF51=INT(RIGHT($F47, 1)))</f>
        <v>0</v>
      </c>
      <c r="AH47" s="45">
        <f t="shared" si="706"/>
        <v>0</v>
      </c>
      <c r="AI47" s="36"/>
      <c r="AJ47" s="37"/>
      <c r="AK47" s="44">
        <f>parseTime(AI47)-(AJ51=INT(RIGHT($F47, 1)))</f>
        <v>0</v>
      </c>
      <c r="AL47" s="45">
        <f t="shared" si="707"/>
        <v>0</v>
      </c>
      <c r="AM47" s="36"/>
      <c r="AN47" s="37"/>
      <c r="AO47" s="44">
        <f t="shared" ref="AO47" si="735">parseTime(AM47)-(AN51=INT(RIGHT($F47, 1)))</f>
        <v>0</v>
      </c>
      <c r="AP47" s="45">
        <f t="shared" si="709"/>
        <v>0</v>
      </c>
      <c r="AQ47" s="36"/>
      <c r="AR47" s="37"/>
      <c r="AS47" s="44">
        <f t="shared" ref="AS47" si="736">parseTime(AQ47)-(AR51=INT(RIGHT($F47, 1)))</f>
        <v>0</v>
      </c>
      <c r="AT47" s="45">
        <f t="shared" si="711"/>
        <v>0</v>
      </c>
      <c r="AU47" s="36"/>
      <c r="AV47" s="37"/>
      <c r="AW47" s="44">
        <f>parseTime(AU47)-(AV51=INT(RIGHT($F47, 1)))</f>
        <v>0</v>
      </c>
      <c r="AX47" s="45">
        <f t="shared" si="712"/>
        <v>0</v>
      </c>
      <c r="AY47" s="36"/>
      <c r="AZ47" s="37"/>
      <c r="BA47" s="44">
        <f>parseTime(AY47)-(AZ51=INT(RIGHT($F47, 1)))</f>
        <v>0</v>
      </c>
      <c r="BB47" s="45">
        <f t="shared" si="713"/>
        <v>0</v>
      </c>
      <c r="BC47" s="36"/>
      <c r="BD47" s="37"/>
      <c r="BE47" s="44">
        <f>parseTime(BC47)-(BD51=INT(RIGHT($F47, 1)))</f>
        <v>0</v>
      </c>
      <c r="BF47" s="45">
        <f t="shared" si="714"/>
        <v>0</v>
      </c>
      <c r="BG47" s="36"/>
      <c r="BH47" s="37"/>
      <c r="BI47" s="44">
        <f>parseTime(BG47)-(BH51=INT(RIGHT($F47, 1)))</f>
        <v>0</v>
      </c>
      <c r="BJ47" s="45">
        <f t="shared" si="715"/>
        <v>0</v>
      </c>
      <c r="BK47" s="36"/>
      <c r="BL47" s="37"/>
      <c r="BM47" s="44">
        <f>parseTime(BK47)-(BL51=INT(RIGHT($F47, 1)))</f>
        <v>0</v>
      </c>
      <c r="BN47" s="45">
        <f t="shared" si="716"/>
        <v>0</v>
      </c>
      <c r="BO47" s="36"/>
      <c r="BP47" s="37"/>
      <c r="BQ47" s="44">
        <f t="shared" ref="BQ47" si="737">parseTime(BO47)-(BP51=INT(RIGHT($F47, 1)))</f>
        <v>0</v>
      </c>
      <c r="BR47" s="45">
        <f t="shared" si="718"/>
        <v>0</v>
      </c>
      <c r="BS47" s="36"/>
      <c r="BT47" s="37"/>
      <c r="BU47" s="44">
        <f t="shared" ref="BU47" si="738">parseTime(BS47)-(BT51=INT(RIGHT($F47, 1)))</f>
        <v>0</v>
      </c>
      <c r="BV47" s="45">
        <f t="shared" si="720"/>
        <v>0</v>
      </c>
      <c r="BW47" s="36"/>
      <c r="BX47" s="37"/>
      <c r="BY47" s="44">
        <f t="shared" ref="BY47" si="739">parseTime(BW47)-(BX51=INT(RIGHT($F47, 1)))</f>
        <v>0</v>
      </c>
      <c r="BZ47" s="45">
        <f t="shared" si="722"/>
        <v>0</v>
      </c>
      <c r="CA47" s="36"/>
      <c r="CB47" s="37"/>
      <c r="CC47" s="44">
        <f t="shared" ref="CC47" si="740">parseTime(CA47)-(CB51=INT(RIGHT($F47, 1)))</f>
        <v>0</v>
      </c>
      <c r="CD47" s="45">
        <f t="shared" si="724"/>
        <v>0</v>
      </c>
      <c r="CE47" s="36"/>
      <c r="CF47" s="37"/>
      <c r="CG47" s="44">
        <f t="shared" ref="CG47" si="741">parseTime(CE47)-(CF51=INT(RIGHT($F47, 1)))</f>
        <v>0</v>
      </c>
      <c r="CH47" s="45">
        <f t="shared" si="726"/>
        <v>0</v>
      </c>
    </row>
    <row r="48" spans="1:86" x14ac:dyDescent="0.25">
      <c r="A48" s="56" t="s">
        <v>117</v>
      </c>
      <c r="B48" s="57">
        <f ca="1">roleHours(G46:CH52, "MFD")</f>
        <v>16</v>
      </c>
      <c r="C48" s="14">
        <f t="shared" ca="1" si="44"/>
        <v>2</v>
      </c>
      <c r="D48" s="14"/>
      <c r="E48" s="20" t="s">
        <v>127</v>
      </c>
      <c r="F48" s="51" t="s">
        <v>130</v>
      </c>
      <c r="G48" s="36"/>
      <c r="H48" s="37"/>
      <c r="I48" s="44">
        <f t="shared" ref="I48" si="742">parseTime(G48)-(H51=INT(RIGHT($F48, 1)))</f>
        <v>0</v>
      </c>
      <c r="J48" s="45">
        <f t="shared" si="694"/>
        <v>0</v>
      </c>
      <c r="K48" s="36"/>
      <c r="L48" s="37"/>
      <c r="M48" s="44">
        <f t="shared" ref="M48" si="743">parseTime(K48)-(L51=INT(RIGHT($F48, 1)))</f>
        <v>0</v>
      </c>
      <c r="N48" s="45">
        <f t="shared" si="696"/>
        <v>0</v>
      </c>
      <c r="O48" s="36"/>
      <c r="P48" s="37"/>
      <c r="Q48" s="44">
        <f t="shared" ref="Q48" si="744">parseTime(O48)-(P51=INT(RIGHT($F48, 1)))</f>
        <v>0</v>
      </c>
      <c r="R48" s="45">
        <f t="shared" si="698"/>
        <v>0</v>
      </c>
      <c r="S48" s="36"/>
      <c r="T48" s="37"/>
      <c r="U48" s="44">
        <f t="shared" ref="U48" si="745">parseTime(S48)-(T51=INT(RIGHT($F48, 1)))</f>
        <v>0</v>
      </c>
      <c r="V48" s="45">
        <f t="shared" si="700"/>
        <v>0</v>
      </c>
      <c r="W48" s="36"/>
      <c r="X48" s="37"/>
      <c r="Y48" s="44">
        <f t="shared" ref="Y48" si="746">parseTime(W48)-(X51=INT(RIGHT($F48, 1)))</f>
        <v>0</v>
      </c>
      <c r="Z48" s="45">
        <f t="shared" si="702"/>
        <v>0</v>
      </c>
      <c r="AA48" s="36"/>
      <c r="AB48" s="37"/>
      <c r="AC48" s="44">
        <f t="shared" ref="AC48" si="747">parseTime(AA48)-(AB51=INT(RIGHT($F48, 1)))</f>
        <v>0</v>
      </c>
      <c r="AD48" s="45">
        <f t="shared" si="704"/>
        <v>0</v>
      </c>
      <c r="AE48" s="36"/>
      <c r="AF48" s="37"/>
      <c r="AG48" s="44">
        <f t="shared" ref="AG48" si="748">parseTime(AE48)-(AF51=INT(RIGHT($F48, 1)))</f>
        <v>0</v>
      </c>
      <c r="AH48" s="45">
        <f t="shared" si="706"/>
        <v>0</v>
      </c>
      <c r="AI48" s="36"/>
      <c r="AJ48" s="37"/>
      <c r="AK48" s="44">
        <f>parseTime(AI48)-(AJ51=INT(RIGHT($F48, 1)))</f>
        <v>0</v>
      </c>
      <c r="AL48" s="45">
        <f t="shared" si="707"/>
        <v>0</v>
      </c>
      <c r="AM48" s="36"/>
      <c r="AN48" s="37"/>
      <c r="AO48" s="44">
        <f t="shared" ref="AO48" si="749">parseTime(AM48)-(AN51=INT(RIGHT($F48, 1)))</f>
        <v>0</v>
      </c>
      <c r="AP48" s="45">
        <f t="shared" si="709"/>
        <v>0</v>
      </c>
      <c r="AQ48" s="36"/>
      <c r="AR48" s="37"/>
      <c r="AS48" s="44">
        <f t="shared" ref="AS48" si="750">parseTime(AQ48)-(AR51=INT(RIGHT($F48, 1)))</f>
        <v>0</v>
      </c>
      <c r="AT48" s="45">
        <f t="shared" si="711"/>
        <v>0</v>
      </c>
      <c r="AU48" s="36"/>
      <c r="AV48" s="37"/>
      <c r="AW48" s="44">
        <f>parseTime(AU48)-(AV51=INT(RIGHT($F48, 1)))</f>
        <v>0</v>
      </c>
      <c r="AX48" s="45">
        <f t="shared" si="712"/>
        <v>0</v>
      </c>
      <c r="AY48" s="36"/>
      <c r="AZ48" s="37"/>
      <c r="BA48" s="44">
        <f>parseTime(AY48)-(AZ51=INT(RIGHT($F48, 1)))</f>
        <v>0</v>
      </c>
      <c r="BB48" s="45">
        <f t="shared" si="713"/>
        <v>0</v>
      </c>
      <c r="BC48" s="36"/>
      <c r="BD48" s="37"/>
      <c r="BE48" s="44">
        <f>parseTime(BC48)-(BD51=INT(RIGHT($F48, 1)))</f>
        <v>0</v>
      </c>
      <c r="BF48" s="45">
        <f t="shared" si="714"/>
        <v>0</v>
      </c>
      <c r="BG48" s="36"/>
      <c r="BH48" s="37"/>
      <c r="BI48" s="44">
        <f>parseTime(BG48)-(BH51=INT(RIGHT($F48, 1)))</f>
        <v>0</v>
      </c>
      <c r="BJ48" s="45">
        <f t="shared" si="715"/>
        <v>0</v>
      </c>
      <c r="BK48" s="36"/>
      <c r="BL48" s="37"/>
      <c r="BM48" s="44">
        <f>parseTime(BK48)-(BL51=INT(RIGHT($F48, 1)))</f>
        <v>0</v>
      </c>
      <c r="BN48" s="45">
        <f t="shared" si="716"/>
        <v>0</v>
      </c>
      <c r="BO48" s="36"/>
      <c r="BP48" s="37"/>
      <c r="BQ48" s="44">
        <f t="shared" ref="BQ48" si="751">parseTime(BO48)-(BP51=INT(RIGHT($F48, 1)))</f>
        <v>0</v>
      </c>
      <c r="BR48" s="45">
        <f t="shared" si="718"/>
        <v>0</v>
      </c>
      <c r="BS48" s="36"/>
      <c r="BT48" s="37"/>
      <c r="BU48" s="44">
        <f t="shared" ref="BU48" si="752">parseTime(BS48)-(BT51=INT(RIGHT($F48, 1)))</f>
        <v>0</v>
      </c>
      <c r="BV48" s="45">
        <f t="shared" si="720"/>
        <v>0</v>
      </c>
      <c r="BW48" s="36"/>
      <c r="BX48" s="37"/>
      <c r="BY48" s="44">
        <f t="shared" ref="BY48" si="753">parseTime(BW48)-(BX51=INT(RIGHT($F48, 1)))</f>
        <v>0</v>
      </c>
      <c r="BZ48" s="45">
        <f t="shared" si="722"/>
        <v>0</v>
      </c>
      <c r="CA48" s="36"/>
      <c r="CB48" s="37"/>
      <c r="CC48" s="44">
        <f t="shared" ref="CC48" si="754">parseTime(CA48)-(CB51=INT(RIGHT($F48, 1)))</f>
        <v>0</v>
      </c>
      <c r="CD48" s="45">
        <f t="shared" si="724"/>
        <v>0</v>
      </c>
      <c r="CE48" s="36"/>
      <c r="CF48" s="37"/>
      <c r="CG48" s="44">
        <f t="shared" ref="CG48" si="755">parseTime(CE48)-(CF51=INT(RIGHT($F48, 1)))</f>
        <v>0</v>
      </c>
      <c r="CH48" s="45">
        <f t="shared" si="726"/>
        <v>0</v>
      </c>
    </row>
    <row r="49" spans="1:86" x14ac:dyDescent="0.25">
      <c r="A49" s="56" t="s">
        <v>118</v>
      </c>
      <c r="B49" s="57">
        <f ca="1">roleHours(G46:CH52, "DFD")</f>
        <v>8</v>
      </c>
      <c r="C49" s="14">
        <f t="shared" ca="1" si="44"/>
        <v>1</v>
      </c>
      <c r="D49" s="14"/>
      <c r="E49" s="20"/>
      <c r="F49" s="51" t="s">
        <v>131</v>
      </c>
      <c r="G49" s="36"/>
      <c r="H49" s="37"/>
      <c r="I49" s="44">
        <f t="shared" ref="I49" si="756">parseTime(G49)-(H51=INT(RIGHT($F49, 1)))</f>
        <v>0</v>
      </c>
      <c r="J49" s="45">
        <f t="shared" si="694"/>
        <v>0</v>
      </c>
      <c r="K49" s="36"/>
      <c r="L49" s="37"/>
      <c r="M49" s="44">
        <f t="shared" ref="M49" si="757">parseTime(K49)-(L51=INT(RIGHT($F49, 1)))</f>
        <v>0</v>
      </c>
      <c r="N49" s="45">
        <f t="shared" si="696"/>
        <v>0</v>
      </c>
      <c r="O49" s="36"/>
      <c r="P49" s="37"/>
      <c r="Q49" s="44">
        <f t="shared" ref="Q49" si="758">parseTime(O49)-(P51=INT(RIGHT($F49, 1)))</f>
        <v>0</v>
      </c>
      <c r="R49" s="45">
        <f t="shared" si="698"/>
        <v>0</v>
      </c>
      <c r="S49" s="36"/>
      <c r="T49" s="37"/>
      <c r="U49" s="44">
        <f t="shared" ref="U49" si="759">parseTime(S49)-(T51=INT(RIGHT($F49, 1)))</f>
        <v>0</v>
      </c>
      <c r="V49" s="45">
        <f t="shared" si="700"/>
        <v>0</v>
      </c>
      <c r="W49" s="36"/>
      <c r="X49" s="37"/>
      <c r="Y49" s="44">
        <f t="shared" ref="Y49" si="760">parseTime(W49)-(X51=INT(RIGHT($F49, 1)))</f>
        <v>0</v>
      </c>
      <c r="Z49" s="45">
        <f t="shared" si="702"/>
        <v>0</v>
      </c>
      <c r="AA49" s="36"/>
      <c r="AB49" s="37"/>
      <c r="AC49" s="44">
        <f t="shared" ref="AC49" si="761">parseTime(AA49)-(AB51=INT(RIGHT($F49, 1)))</f>
        <v>0</v>
      </c>
      <c r="AD49" s="45">
        <f t="shared" si="704"/>
        <v>0</v>
      </c>
      <c r="AE49" s="36"/>
      <c r="AF49" s="37"/>
      <c r="AG49" s="44">
        <f t="shared" ref="AG49" si="762">parseTime(AE49)-(AF51=INT(RIGHT($F49, 1)))</f>
        <v>0</v>
      </c>
      <c r="AH49" s="45">
        <f t="shared" si="706"/>
        <v>0</v>
      </c>
      <c r="AI49" s="36"/>
      <c r="AJ49" s="37"/>
      <c r="AK49" s="44">
        <f>parseTime(AI49)-(AJ51=INT(RIGHT($F49, 1)))</f>
        <v>0</v>
      </c>
      <c r="AL49" s="45">
        <f t="shared" si="707"/>
        <v>0</v>
      </c>
      <c r="AM49" s="36"/>
      <c r="AN49" s="37"/>
      <c r="AO49" s="44">
        <f t="shared" ref="AO49" si="763">parseTime(AM49)-(AN51=INT(RIGHT($F49, 1)))</f>
        <v>0</v>
      </c>
      <c r="AP49" s="45">
        <f t="shared" si="709"/>
        <v>0</v>
      </c>
      <c r="AQ49" s="36"/>
      <c r="AR49" s="37"/>
      <c r="AS49" s="44">
        <f t="shared" ref="AS49" si="764">parseTime(AQ49)-(AR51=INT(RIGHT($F49, 1)))</f>
        <v>0</v>
      </c>
      <c r="AT49" s="45">
        <f t="shared" si="711"/>
        <v>0</v>
      </c>
      <c r="AU49" s="36"/>
      <c r="AV49" s="37"/>
      <c r="AW49" s="44">
        <f>parseTime(AU49)-(AV51=INT(RIGHT($F49, 1)))</f>
        <v>0</v>
      </c>
      <c r="AX49" s="45">
        <f t="shared" si="712"/>
        <v>0</v>
      </c>
      <c r="AY49" s="36"/>
      <c r="AZ49" s="37"/>
      <c r="BA49" s="44">
        <f>parseTime(AY49)-(AZ51=INT(RIGHT($F49, 1)))</f>
        <v>0</v>
      </c>
      <c r="BB49" s="45">
        <f t="shared" si="713"/>
        <v>0</v>
      </c>
      <c r="BC49" s="36"/>
      <c r="BD49" s="37"/>
      <c r="BE49" s="44">
        <f>parseTime(BC49)-(BD51=INT(RIGHT($F49, 1)))</f>
        <v>0</v>
      </c>
      <c r="BF49" s="45">
        <f t="shared" si="714"/>
        <v>0</v>
      </c>
      <c r="BG49" s="36"/>
      <c r="BH49" s="37"/>
      <c r="BI49" s="44">
        <f>parseTime(BG49)-(BH51=INT(RIGHT($F49, 1)))</f>
        <v>0</v>
      </c>
      <c r="BJ49" s="45">
        <f t="shared" si="715"/>
        <v>0</v>
      </c>
      <c r="BK49" s="36"/>
      <c r="BL49" s="37"/>
      <c r="BM49" s="44">
        <f>parseTime(BK49)-(BL51=INT(RIGHT($F49, 1)))</f>
        <v>0</v>
      </c>
      <c r="BN49" s="45">
        <f t="shared" si="716"/>
        <v>0</v>
      </c>
      <c r="BO49" s="36"/>
      <c r="BP49" s="37"/>
      <c r="BQ49" s="44">
        <f t="shared" ref="BQ49" si="765">parseTime(BO49)-(BP51=INT(RIGHT($F49, 1)))</f>
        <v>0</v>
      </c>
      <c r="BR49" s="45">
        <f t="shared" si="718"/>
        <v>0</v>
      </c>
      <c r="BS49" s="36"/>
      <c r="BT49" s="37"/>
      <c r="BU49" s="44">
        <f t="shared" ref="BU49" si="766">parseTime(BS49)-(BT51=INT(RIGHT($F49, 1)))</f>
        <v>0</v>
      </c>
      <c r="BV49" s="45">
        <f t="shared" si="720"/>
        <v>0</v>
      </c>
      <c r="BW49" s="36"/>
      <c r="BX49" s="37"/>
      <c r="BY49" s="44">
        <f t="shared" ref="BY49" si="767">parseTime(BW49)-(BX51=INT(RIGHT($F49, 1)))</f>
        <v>0</v>
      </c>
      <c r="BZ49" s="45">
        <f t="shared" si="722"/>
        <v>0</v>
      </c>
      <c r="CA49" s="36"/>
      <c r="CB49" s="37"/>
      <c r="CC49" s="44">
        <f t="shared" ref="CC49" si="768">parseTime(CA49)-(CB51=INT(RIGHT($F49, 1)))</f>
        <v>0</v>
      </c>
      <c r="CD49" s="45">
        <f t="shared" si="724"/>
        <v>0</v>
      </c>
      <c r="CE49" s="36"/>
      <c r="CF49" s="37"/>
      <c r="CG49" s="44">
        <f t="shared" ref="CG49" si="769">parseTime(CE49)-(CF51=INT(RIGHT($F49, 1)))</f>
        <v>0</v>
      </c>
      <c r="CH49" s="45">
        <f t="shared" si="726"/>
        <v>0</v>
      </c>
    </row>
    <row r="50" spans="1:86" x14ac:dyDescent="0.25">
      <c r="A50" s="56" t="s">
        <v>119</v>
      </c>
      <c r="B50" s="57">
        <f ca="1">roleHours(G46:CH52, "MCC")</f>
        <v>0</v>
      </c>
      <c r="C50" s="14">
        <f t="shared" ca="1" si="44"/>
        <v>0</v>
      </c>
      <c r="D50" s="14"/>
      <c r="E50" s="20"/>
      <c r="F50" s="51" t="s">
        <v>132</v>
      </c>
      <c r="G50" s="36"/>
      <c r="H50" s="37"/>
      <c r="I50" s="44">
        <f t="shared" ref="I50" si="770">parseTime(G50)-(H51=INT(RIGHT($F50, 1)))</f>
        <v>0</v>
      </c>
      <c r="J50" s="45">
        <f t="shared" si="694"/>
        <v>0</v>
      </c>
      <c r="K50" s="36"/>
      <c r="L50" s="37"/>
      <c r="M50" s="44">
        <f t="shared" ref="M50" si="771">parseTime(K50)-(L51=INT(RIGHT($F50, 1)))</f>
        <v>0</v>
      </c>
      <c r="N50" s="45">
        <f t="shared" si="696"/>
        <v>0</v>
      </c>
      <c r="O50" s="36"/>
      <c r="P50" s="37"/>
      <c r="Q50" s="44">
        <f t="shared" ref="Q50" si="772">parseTime(O50)-(P51=INT(RIGHT($F50, 1)))</f>
        <v>0</v>
      </c>
      <c r="R50" s="45">
        <f t="shared" si="698"/>
        <v>0</v>
      </c>
      <c r="S50" s="36"/>
      <c r="T50" s="37"/>
      <c r="U50" s="44">
        <f t="shared" ref="U50" si="773">parseTime(S50)-(T51=INT(RIGHT($F50, 1)))</f>
        <v>0</v>
      </c>
      <c r="V50" s="45">
        <f t="shared" si="700"/>
        <v>0</v>
      </c>
      <c r="W50" s="36"/>
      <c r="X50" s="37"/>
      <c r="Y50" s="44">
        <f t="shared" ref="Y50" si="774">parseTime(W50)-(X51=INT(RIGHT($F50, 1)))</f>
        <v>0</v>
      </c>
      <c r="Z50" s="45">
        <f t="shared" si="702"/>
        <v>0</v>
      </c>
      <c r="AA50" s="36"/>
      <c r="AB50" s="37"/>
      <c r="AC50" s="44">
        <f t="shared" ref="AC50" si="775">parseTime(AA50)-(AB51=INT(RIGHT($F50, 1)))</f>
        <v>0</v>
      </c>
      <c r="AD50" s="45">
        <f t="shared" si="704"/>
        <v>0</v>
      </c>
      <c r="AE50" s="36"/>
      <c r="AF50" s="37"/>
      <c r="AG50" s="44">
        <f t="shared" ref="AG50" si="776">parseTime(AE50)-(AF51=INT(RIGHT($F50, 1)))</f>
        <v>0</v>
      </c>
      <c r="AH50" s="45">
        <f t="shared" si="706"/>
        <v>0</v>
      </c>
      <c r="AI50" s="36"/>
      <c r="AJ50" s="37"/>
      <c r="AK50" s="44">
        <f>parseTime(AI50)-(AJ51=INT(RIGHT($F50, 1)))</f>
        <v>0</v>
      </c>
      <c r="AL50" s="45">
        <f t="shared" si="707"/>
        <v>0</v>
      </c>
      <c r="AM50" s="36"/>
      <c r="AN50" s="37"/>
      <c r="AO50" s="44">
        <f t="shared" ref="AO50" si="777">parseTime(AM50)-(AN51=INT(RIGHT($F50, 1)))</f>
        <v>0</v>
      </c>
      <c r="AP50" s="45">
        <f t="shared" si="709"/>
        <v>0</v>
      </c>
      <c r="AQ50" s="36"/>
      <c r="AR50" s="37"/>
      <c r="AS50" s="44">
        <f t="shared" ref="AS50" si="778">parseTime(AQ50)-(AR51=INT(RIGHT($F50, 1)))</f>
        <v>0</v>
      </c>
      <c r="AT50" s="45">
        <f t="shared" si="711"/>
        <v>0</v>
      </c>
      <c r="AU50" s="36"/>
      <c r="AV50" s="37"/>
      <c r="AW50" s="44">
        <f>parseTime(AU50)-(AV51=INT(RIGHT($F50, 1)))</f>
        <v>0</v>
      </c>
      <c r="AX50" s="45">
        <f t="shared" si="712"/>
        <v>0</v>
      </c>
      <c r="AY50" s="36"/>
      <c r="AZ50" s="37"/>
      <c r="BA50" s="44">
        <f>parseTime(AY50)-(AZ51=INT(RIGHT($F50, 1)))</f>
        <v>0</v>
      </c>
      <c r="BB50" s="45">
        <f t="shared" si="713"/>
        <v>0</v>
      </c>
      <c r="BC50" s="36"/>
      <c r="BD50" s="37"/>
      <c r="BE50" s="44">
        <f>parseTime(BC50)-(BD51=INT(RIGHT($F50, 1)))</f>
        <v>0</v>
      </c>
      <c r="BF50" s="45">
        <f t="shared" si="714"/>
        <v>0</v>
      </c>
      <c r="BG50" s="36"/>
      <c r="BH50" s="37"/>
      <c r="BI50" s="44">
        <f>parseTime(BG50)-(BH51=INT(RIGHT($F50, 1)))</f>
        <v>0</v>
      </c>
      <c r="BJ50" s="45">
        <f t="shared" si="715"/>
        <v>0</v>
      </c>
      <c r="BK50" s="36"/>
      <c r="BL50" s="37"/>
      <c r="BM50" s="44">
        <f>parseTime(BK50)-(BL51=INT(RIGHT($F50, 1)))</f>
        <v>0</v>
      </c>
      <c r="BN50" s="45">
        <f t="shared" si="716"/>
        <v>0</v>
      </c>
      <c r="BO50" s="36"/>
      <c r="BP50" s="37"/>
      <c r="BQ50" s="44">
        <f t="shared" ref="BQ50" si="779">parseTime(BO50)-(BP51=INT(RIGHT($F50, 1)))</f>
        <v>0</v>
      </c>
      <c r="BR50" s="45">
        <f t="shared" si="718"/>
        <v>0</v>
      </c>
      <c r="BS50" s="36"/>
      <c r="BT50" s="37"/>
      <c r="BU50" s="44">
        <f t="shared" ref="BU50" si="780">parseTime(BS50)-(BT51=INT(RIGHT($F50, 1)))</f>
        <v>0</v>
      </c>
      <c r="BV50" s="45">
        <f t="shared" si="720"/>
        <v>0</v>
      </c>
      <c r="BW50" s="36"/>
      <c r="BX50" s="37"/>
      <c r="BY50" s="44">
        <f t="shared" ref="BY50" si="781">parseTime(BW50)-(BX51=INT(RIGHT($F50, 1)))</f>
        <v>0</v>
      </c>
      <c r="BZ50" s="45">
        <f t="shared" si="722"/>
        <v>0</v>
      </c>
      <c r="CA50" s="36"/>
      <c r="CB50" s="37"/>
      <c r="CC50" s="44">
        <f t="shared" ref="CC50" si="782">parseTime(CA50)-(CB51=INT(RIGHT($F50, 1)))</f>
        <v>0</v>
      </c>
      <c r="CD50" s="45">
        <f t="shared" si="724"/>
        <v>0</v>
      </c>
      <c r="CE50" s="36"/>
      <c r="CF50" s="37"/>
      <c r="CG50" s="44">
        <f t="shared" ref="CG50" si="783">parseTime(CE50)-(CF51=INT(RIGHT($F50, 1)))</f>
        <v>0</v>
      </c>
      <c r="CH50" s="45">
        <f t="shared" si="726"/>
        <v>0</v>
      </c>
    </row>
    <row r="51" spans="1:86" x14ac:dyDescent="0.25">
      <c r="A51" s="56" t="s">
        <v>120</v>
      </c>
      <c r="B51" s="57">
        <f ca="1">roleHours(G46:CH52, "DCC")</f>
        <v>8</v>
      </c>
      <c r="C51" s="14">
        <f t="shared" ca="1" si="44"/>
        <v>1</v>
      </c>
      <c r="D51" s="14"/>
      <c r="E51" s="20"/>
      <c r="F51" s="51"/>
      <c r="G51" s="46" t="s">
        <v>134</v>
      </c>
      <c r="H51" s="38">
        <f t="shared" ref="H51" si="784">lunchAdjust(G46:H50)</f>
        <v>0</v>
      </c>
      <c r="I51" s="48" t="s">
        <v>0</v>
      </c>
      <c r="J51" s="39">
        <f t="shared" ref="J51" si="785">SUMPRODUCT(I46:I50*J46:J50)</f>
        <v>0</v>
      </c>
      <c r="K51" s="46" t="s">
        <v>134</v>
      </c>
      <c r="L51" s="38">
        <f t="shared" ref="L51" si="786">lunchAdjust(K46:L50)</f>
        <v>0</v>
      </c>
      <c r="M51" s="48" t="s">
        <v>0</v>
      </c>
      <c r="N51" s="39">
        <f t="shared" ref="N51" si="787">SUMPRODUCT(M46:M50*N46:N50)</f>
        <v>0</v>
      </c>
      <c r="O51" s="46" t="s">
        <v>134</v>
      </c>
      <c r="P51" s="38">
        <f t="shared" ref="P51" si="788">lunchAdjust(O46:P50)</f>
        <v>0</v>
      </c>
      <c r="Q51" s="48" t="s">
        <v>0</v>
      </c>
      <c r="R51" s="39">
        <f t="shared" ref="R51" si="789">SUMPRODUCT(Q46:Q50*R46:R50)</f>
        <v>0</v>
      </c>
      <c r="S51" s="46" t="s">
        <v>134</v>
      </c>
      <c r="T51" s="38">
        <f t="shared" ref="T51" si="790">lunchAdjust(S46:T50)</f>
        <v>0</v>
      </c>
      <c r="U51" s="48" t="s">
        <v>0</v>
      </c>
      <c r="V51" s="39">
        <f t="shared" ref="V51" si="791">SUMPRODUCT(U46:U50*V46:V50)</f>
        <v>0</v>
      </c>
      <c r="W51" s="46" t="s">
        <v>134</v>
      </c>
      <c r="X51" s="38">
        <f t="shared" ref="X51" si="792">lunchAdjust(W46:X50)</f>
        <v>0</v>
      </c>
      <c r="Y51" s="48" t="s">
        <v>0</v>
      </c>
      <c r="Z51" s="39">
        <f t="shared" ref="Z51" si="793">SUMPRODUCT(Y46:Y50*Z46:Z50)</f>
        <v>0</v>
      </c>
      <c r="AA51" s="46" t="s">
        <v>134</v>
      </c>
      <c r="AB51" s="38">
        <f t="shared" ref="AB51" si="794">lunchAdjust(AA46:AB50)</f>
        <v>0</v>
      </c>
      <c r="AC51" s="48" t="s">
        <v>0</v>
      </c>
      <c r="AD51" s="39">
        <f t="shared" ref="AD51" si="795">SUMPRODUCT(AC46:AC50*AD46:AD50)</f>
        <v>0</v>
      </c>
      <c r="AE51" s="46" t="s">
        <v>134</v>
      </c>
      <c r="AF51" s="38">
        <f t="shared" ref="AF51" si="796">lunchAdjust(AE46:AF50)</f>
        <v>0</v>
      </c>
      <c r="AG51" s="48" t="s">
        <v>0</v>
      </c>
      <c r="AH51" s="39">
        <f t="shared" ref="AH51" si="797">SUMPRODUCT(AG46:AG50*AH46:AH50)</f>
        <v>0</v>
      </c>
      <c r="AI51" s="46" t="s">
        <v>134</v>
      </c>
      <c r="AJ51" s="38">
        <f t="shared" ref="AJ51" si="798">lunchAdjust(AI46:AJ50)</f>
        <v>1</v>
      </c>
      <c r="AK51" s="48" t="s">
        <v>0</v>
      </c>
      <c r="AL51" s="39">
        <f t="shared" ref="AL51" si="799">SUMPRODUCT(AK46:AK50*AL46:AL50)</f>
        <v>8</v>
      </c>
      <c r="AM51" s="46" t="s">
        <v>134</v>
      </c>
      <c r="AN51" s="38">
        <f t="shared" ref="AN51" si="800">lunchAdjust(AM46:AN50)</f>
        <v>1</v>
      </c>
      <c r="AO51" s="48" t="s">
        <v>0</v>
      </c>
      <c r="AP51" s="39">
        <f t="shared" ref="AP51" si="801">SUMPRODUCT(AO46:AO50*AP46:AP50)</f>
        <v>8</v>
      </c>
      <c r="AQ51" s="46" t="s">
        <v>134</v>
      </c>
      <c r="AR51" s="38">
        <f t="shared" ref="AR51" si="802">lunchAdjust(AQ46:AR50)</f>
        <v>1</v>
      </c>
      <c r="AS51" s="48" t="s">
        <v>0</v>
      </c>
      <c r="AT51" s="39">
        <f t="shared" ref="AT51" si="803">SUMPRODUCT(AS46:AS50*AT46:AT50)</f>
        <v>8</v>
      </c>
      <c r="AU51" s="46" t="s">
        <v>134</v>
      </c>
      <c r="AV51" s="38">
        <f t="shared" ref="AV51" si="804">lunchAdjust(AU46:AV50)</f>
        <v>0</v>
      </c>
      <c r="AW51" s="48" t="s">
        <v>0</v>
      </c>
      <c r="AX51" s="39">
        <f t="shared" ref="AX51" si="805">SUMPRODUCT(AW46:AW50*AX46:AX50)</f>
        <v>0</v>
      </c>
      <c r="AY51" s="46" t="s">
        <v>134</v>
      </c>
      <c r="AZ51" s="38">
        <f t="shared" ref="AZ51" si="806">lunchAdjust(AY46:AZ50)</f>
        <v>0</v>
      </c>
      <c r="BA51" s="48" t="s">
        <v>0</v>
      </c>
      <c r="BB51" s="39">
        <f t="shared" ref="BB51" si="807">SUMPRODUCT(BA46:BA50*BB46:BB50)</f>
        <v>0</v>
      </c>
      <c r="BC51" s="46" t="s">
        <v>134</v>
      </c>
      <c r="BD51" s="38">
        <f t="shared" ref="BD51" si="808">lunchAdjust(BC46:BD50)</f>
        <v>1</v>
      </c>
      <c r="BE51" s="48" t="s">
        <v>0</v>
      </c>
      <c r="BF51" s="39">
        <f t="shared" ref="BF51" si="809">SUMPRODUCT(BE46:BE50*BF46:BF50)</f>
        <v>8</v>
      </c>
      <c r="BG51" s="46" t="s">
        <v>134</v>
      </c>
      <c r="BH51" s="38">
        <f t="shared" ref="BH51" si="810">lunchAdjust(BG46:BH50)</f>
        <v>0</v>
      </c>
      <c r="BI51" s="48" t="s">
        <v>0</v>
      </c>
      <c r="BJ51" s="39">
        <f t="shared" ref="BJ51" si="811">SUMPRODUCT(BI46:BI50*BJ46:BJ50)</f>
        <v>0</v>
      </c>
      <c r="BK51" s="46" t="s">
        <v>134</v>
      </c>
      <c r="BL51" s="38">
        <f t="shared" ref="BL51" si="812">lunchAdjust(BK46:BL50)</f>
        <v>0</v>
      </c>
      <c r="BM51" s="48" t="s">
        <v>0</v>
      </c>
      <c r="BN51" s="39">
        <f t="shared" ref="BN51" si="813">SUMPRODUCT(BM46:BM50*BN46:BN50)</f>
        <v>0</v>
      </c>
      <c r="BO51" s="46" t="s">
        <v>134</v>
      </c>
      <c r="BP51" s="38">
        <f t="shared" ref="BP51" si="814">lunchAdjust(BO46:BP50)</f>
        <v>0</v>
      </c>
      <c r="BQ51" s="48" t="s">
        <v>0</v>
      </c>
      <c r="BR51" s="39">
        <f t="shared" ref="BR51" si="815">SUMPRODUCT(BQ46:BQ50*BR46:BR50)</f>
        <v>0</v>
      </c>
      <c r="BS51" s="46" t="s">
        <v>134</v>
      </c>
      <c r="BT51" s="38">
        <f t="shared" ref="BT51" si="816">lunchAdjust(BS46:BT50)</f>
        <v>0</v>
      </c>
      <c r="BU51" s="48" t="s">
        <v>0</v>
      </c>
      <c r="BV51" s="39">
        <f t="shared" ref="BV51" si="817">SUMPRODUCT(BU46:BU50*BV46:BV50)</f>
        <v>0</v>
      </c>
      <c r="BW51" s="46" t="s">
        <v>134</v>
      </c>
      <c r="BX51" s="38">
        <f t="shared" ref="BX51" si="818">lunchAdjust(BW46:BX50)</f>
        <v>0</v>
      </c>
      <c r="BY51" s="48" t="s">
        <v>0</v>
      </c>
      <c r="BZ51" s="39">
        <f t="shared" ref="BZ51" si="819">SUMPRODUCT(BY46:BY50*BZ46:BZ50)</f>
        <v>0</v>
      </c>
      <c r="CA51" s="46" t="s">
        <v>134</v>
      </c>
      <c r="CB51" s="38">
        <f t="shared" ref="CB51" si="820">lunchAdjust(CA46:CB50)</f>
        <v>0</v>
      </c>
      <c r="CC51" s="48" t="s">
        <v>0</v>
      </c>
      <c r="CD51" s="39">
        <f t="shared" ref="CD51" si="821">SUMPRODUCT(CC46:CC50*CD46:CD50)</f>
        <v>0</v>
      </c>
      <c r="CE51" s="46" t="s">
        <v>134</v>
      </c>
      <c r="CF51" s="38">
        <f t="shared" ref="CF51" si="822">lunchAdjust(CE46:CF50)</f>
        <v>0</v>
      </c>
      <c r="CG51" s="48" t="s">
        <v>0</v>
      </c>
      <c r="CH51" s="39">
        <f t="shared" ref="CH51" si="823">SUMPRODUCT(CG46:CG50*CH46:CH50)</f>
        <v>0</v>
      </c>
    </row>
    <row r="52" spans="1:86" ht="15.75" thickBot="1" x14ac:dyDescent="0.3">
      <c r="A52" s="58" t="s">
        <v>121</v>
      </c>
      <c r="B52" s="59">
        <f ca="1">roleHours(G46:CH52, "OUT")</f>
        <v>0</v>
      </c>
      <c r="C52" s="54" t="s">
        <v>137</v>
      </c>
      <c r="D52" s="22">
        <f ca="1">roleHours(G46:CH52, "PTO")</f>
        <v>0</v>
      </c>
      <c r="E52" s="23"/>
      <c r="F52" s="52"/>
      <c r="G52" s="47" t="s">
        <v>39</v>
      </c>
      <c r="H52" s="40">
        <f>SUMPRODUCT(I46:I50*(H46:H50="PTO"))+SUMPRODUCT(I46:I50*(H46:H50="HOL"))</f>
        <v>0</v>
      </c>
      <c r="I52" s="49" t="s">
        <v>135</v>
      </c>
      <c r="J52" s="41">
        <f t="shared" ref="J52" si="824">J51*G$4</f>
        <v>0</v>
      </c>
      <c r="K52" s="47" t="s">
        <v>39</v>
      </c>
      <c r="L52" s="40">
        <f t="shared" ref="L52" si="825">SUMPRODUCT(M46:M50*(L46:L50="PTO"))+SUMPRODUCT(M46:M50*(L46:L50="HOL"))</f>
        <v>0</v>
      </c>
      <c r="M52" s="49" t="s">
        <v>135</v>
      </c>
      <c r="N52" s="41">
        <f t="shared" ref="N52" si="826">N51*K$4</f>
        <v>0</v>
      </c>
      <c r="O52" s="47" t="s">
        <v>39</v>
      </c>
      <c r="P52" s="40">
        <f t="shared" ref="P52" si="827">SUMPRODUCT(Q46:Q50*(P46:P50="PTO"))+SUMPRODUCT(Q46:Q50*(P46:P50="HOL"))</f>
        <v>0</v>
      </c>
      <c r="Q52" s="49" t="s">
        <v>135</v>
      </c>
      <c r="R52" s="41">
        <f t="shared" ref="R52" si="828">R51*O$4</f>
        <v>0</v>
      </c>
      <c r="S52" s="47" t="s">
        <v>39</v>
      </c>
      <c r="T52" s="40">
        <f t="shared" ref="T52" si="829">SUMPRODUCT(U46:U50*(T46:T50="PTO"))+SUMPRODUCT(U46:U50*(T46:T50="HOL"))</f>
        <v>0</v>
      </c>
      <c r="U52" s="49" t="s">
        <v>135</v>
      </c>
      <c r="V52" s="41">
        <f t="shared" ref="V52" si="830">V51*S$4</f>
        <v>0</v>
      </c>
      <c r="W52" s="47" t="s">
        <v>39</v>
      </c>
      <c r="X52" s="40">
        <f t="shared" ref="X52" si="831">SUMPRODUCT(Y46:Y50*(X46:X50="PTO"))+SUMPRODUCT(Y46:Y50*(X46:X50="HOL"))</f>
        <v>0</v>
      </c>
      <c r="Y52" s="49" t="s">
        <v>135</v>
      </c>
      <c r="Z52" s="41">
        <f t="shared" ref="Z52" si="832">Z51*W$4</f>
        <v>0</v>
      </c>
      <c r="AA52" s="47" t="s">
        <v>39</v>
      </c>
      <c r="AB52" s="40">
        <f t="shared" ref="AB52" si="833">SUMPRODUCT(AC46:AC50*(AB46:AB50="PTO"))+SUMPRODUCT(AC46:AC50*(AB46:AB50="HOL"))</f>
        <v>0</v>
      </c>
      <c r="AC52" s="49" t="s">
        <v>135</v>
      </c>
      <c r="AD52" s="41">
        <f t="shared" ref="AD52" si="834">AD51*AA$4</f>
        <v>0</v>
      </c>
      <c r="AE52" s="47" t="s">
        <v>39</v>
      </c>
      <c r="AF52" s="40">
        <f t="shared" ref="AF52" si="835">SUMPRODUCT(AG46:AG50*(AF46:AF50="PTO"))+SUMPRODUCT(AG46:AG50*(AF46:AF50="HOL"))</f>
        <v>0</v>
      </c>
      <c r="AG52" s="49" t="s">
        <v>135</v>
      </c>
      <c r="AH52" s="41">
        <f t="shared" ref="AH52" si="836">AH51*AE$4</f>
        <v>0</v>
      </c>
      <c r="AI52" s="47" t="s">
        <v>39</v>
      </c>
      <c r="AJ52" s="40">
        <f t="shared" ref="AJ52" si="837">SUMPRODUCT(AK46:AK50*(AJ46:AJ50="PTO"))+SUMPRODUCT(AK46:AK50*(AJ46:AJ50="HOL"))</f>
        <v>0</v>
      </c>
      <c r="AK52" s="49" t="s">
        <v>135</v>
      </c>
      <c r="AL52" s="41">
        <f>AL51*AI$4</f>
        <v>8</v>
      </c>
      <c r="AM52" s="47" t="s">
        <v>39</v>
      </c>
      <c r="AN52" s="40">
        <f t="shared" ref="AN52" si="838">SUMPRODUCT(AO46:AO50*(AN46:AN50="PTO"))+SUMPRODUCT(AO46:AO50*(AN46:AN50="HOL"))</f>
        <v>0</v>
      </c>
      <c r="AO52" s="49" t="s">
        <v>135</v>
      </c>
      <c r="AP52" s="41">
        <f t="shared" ref="AP52" si="839">AP51*AM$4</f>
        <v>8</v>
      </c>
      <c r="AQ52" s="47" t="s">
        <v>39</v>
      </c>
      <c r="AR52" s="40">
        <f t="shared" ref="AR52" si="840">SUMPRODUCT(AS46:AS50*(AR46:AR50="PTO"))+SUMPRODUCT(AS46:AS50*(AR46:AR50="HOL"))</f>
        <v>0</v>
      </c>
      <c r="AS52" s="49" t="s">
        <v>135</v>
      </c>
      <c r="AT52" s="41">
        <f t="shared" ref="AT52" si="841">AT51*AQ$4</f>
        <v>0</v>
      </c>
      <c r="AU52" s="47" t="s">
        <v>39</v>
      </c>
      <c r="AV52" s="40">
        <f t="shared" ref="AV52" si="842">SUMPRODUCT(AW46:AW50*(AV46:AV50="PTO"))+SUMPRODUCT(AW46:AW50*(AV46:AV50="HOL"))</f>
        <v>0</v>
      </c>
      <c r="AW52" s="49" t="s">
        <v>135</v>
      </c>
      <c r="AX52" s="41">
        <f>AX51*AU$4</f>
        <v>0</v>
      </c>
      <c r="AY52" s="47" t="s">
        <v>39</v>
      </c>
      <c r="AZ52" s="40">
        <f t="shared" ref="AZ52" si="843">SUMPRODUCT(BA46:BA50*(AZ46:AZ50="PTO"))+SUMPRODUCT(BA46:BA50*(AZ46:AZ50="HOL"))</f>
        <v>0</v>
      </c>
      <c r="BA52" s="49" t="s">
        <v>135</v>
      </c>
      <c r="BB52" s="41">
        <f>BB51*AY$4</f>
        <v>0</v>
      </c>
      <c r="BC52" s="47" t="s">
        <v>39</v>
      </c>
      <c r="BD52" s="40">
        <f t="shared" ref="BD52" si="844">SUMPRODUCT(BE46:BE50*(BD46:BD50="PTO"))+SUMPRODUCT(BE46:BE50*(BD46:BD50="HOL"))</f>
        <v>0</v>
      </c>
      <c r="BE52" s="49" t="s">
        <v>135</v>
      </c>
      <c r="BF52" s="41">
        <f>BF51*BC$4</f>
        <v>8</v>
      </c>
      <c r="BG52" s="47" t="s">
        <v>39</v>
      </c>
      <c r="BH52" s="40">
        <f t="shared" ref="BH52" si="845">SUMPRODUCT(BI46:BI50*(BH46:BH50="PTO"))+SUMPRODUCT(BI46:BI50*(BH46:BH50="HOL"))</f>
        <v>0</v>
      </c>
      <c r="BI52" s="49" t="s">
        <v>135</v>
      </c>
      <c r="BJ52" s="41">
        <f>BJ51*BG$4</f>
        <v>0</v>
      </c>
      <c r="BK52" s="47" t="s">
        <v>39</v>
      </c>
      <c r="BL52" s="40">
        <f t="shared" ref="BL52" si="846">SUMPRODUCT(BM46:BM50*(BL46:BL50="PTO"))+SUMPRODUCT(BM46:BM50*(BL46:BL50="HOL"))</f>
        <v>0</v>
      </c>
      <c r="BM52" s="49" t="s">
        <v>135</v>
      </c>
      <c r="BN52" s="41">
        <f>BN51*BK$4</f>
        <v>0</v>
      </c>
      <c r="BO52" s="47" t="s">
        <v>39</v>
      </c>
      <c r="BP52" s="40">
        <f t="shared" ref="BP52" si="847">SUMPRODUCT(BQ46:BQ50*(BP46:BP50="PTO"))+SUMPRODUCT(BQ46:BQ50*(BP46:BP50="HOL"))</f>
        <v>0</v>
      </c>
      <c r="BQ52" s="49" t="s">
        <v>135</v>
      </c>
      <c r="BR52" s="41">
        <f t="shared" ref="BR52" si="848">BR51*BO$4</f>
        <v>0</v>
      </c>
      <c r="BS52" s="47" t="s">
        <v>39</v>
      </c>
      <c r="BT52" s="40">
        <f t="shared" ref="BT52" si="849">SUMPRODUCT(BU46:BU50*(BT46:BT50="PTO"))+SUMPRODUCT(BU46:BU50*(BT46:BT50="HOL"))</f>
        <v>0</v>
      </c>
      <c r="BU52" s="49" t="s">
        <v>135</v>
      </c>
      <c r="BV52" s="41">
        <f t="shared" ref="BV52" si="850">BV51*BS$4</f>
        <v>0</v>
      </c>
      <c r="BW52" s="47" t="s">
        <v>39</v>
      </c>
      <c r="BX52" s="40">
        <f t="shared" ref="BX52" si="851">SUMPRODUCT(BY46:BY50*(BX46:BX50="PTO"))+SUMPRODUCT(BY46:BY50*(BX46:BX50="HOL"))</f>
        <v>0</v>
      </c>
      <c r="BY52" s="49" t="s">
        <v>135</v>
      </c>
      <c r="BZ52" s="41">
        <f t="shared" ref="BZ52" si="852">BZ51*BW$4</f>
        <v>0</v>
      </c>
      <c r="CA52" s="47" t="s">
        <v>39</v>
      </c>
      <c r="CB52" s="40">
        <f t="shared" ref="CB52" si="853">SUMPRODUCT(CC46:CC50*(CB46:CB50="PTO"))+SUMPRODUCT(CC46:CC50*(CB46:CB50="HOL"))</f>
        <v>0</v>
      </c>
      <c r="CC52" s="49" t="s">
        <v>135</v>
      </c>
      <c r="CD52" s="41">
        <f t="shared" ref="CD52" si="854">CD51*CA$4</f>
        <v>0</v>
      </c>
      <c r="CE52" s="47" t="s">
        <v>39</v>
      </c>
      <c r="CF52" s="40">
        <f t="shared" ref="CF52" si="855">SUMPRODUCT(CG46:CG50*(CF46:CF50="PTO"))+SUMPRODUCT(CG46:CG50*(CF46:CF50="HOL"))</f>
        <v>0</v>
      </c>
      <c r="CG52" s="49" t="s">
        <v>135</v>
      </c>
      <c r="CH52" s="41">
        <f t="shared" ref="CH52" si="856">CH51*CE$4</f>
        <v>0</v>
      </c>
    </row>
    <row r="53" spans="1:86" x14ac:dyDescent="0.25">
      <c r="A53" s="70" t="s">
        <v>133</v>
      </c>
      <c r="B53" s="71">
        <f t="shared" ref="B53" ca="1" si="857">D53-B54</f>
        <v>0</v>
      </c>
      <c r="C53" s="72" t="s">
        <v>122</v>
      </c>
      <c r="D53" s="71">
        <f>IFERROR(INDEX(Holidays[FTE], MATCH(Entry!E53, Holidays[Date], 0)), 1)*8*INDEX(FTEguide[[1]:[12]], MATCH(Entry!E54, FTEguide[Weekday], 0), IF(Entry!E56&gt;0, Entry!E56, MONTH(Entry!E53)))</f>
        <v>0</v>
      </c>
      <c r="E53" s="60">
        <f t="shared" si="364"/>
        <v>43835</v>
      </c>
      <c r="F53" s="50" t="s">
        <v>128</v>
      </c>
      <c r="G53" s="34"/>
      <c r="H53" s="35"/>
      <c r="I53" s="42">
        <f t="shared" ref="I53" si="858">parseTime(G53)-(H58=INT(RIGHT($F53, 1)))</f>
        <v>0</v>
      </c>
      <c r="J53" s="43">
        <f t="shared" ref="J53:J57" si="859">isClocked(H53)</f>
        <v>0</v>
      </c>
      <c r="K53" s="34"/>
      <c r="L53" s="35"/>
      <c r="M53" s="42">
        <f t="shared" ref="M53" si="860">parseTime(K53)-(L58=INT(RIGHT($F53, 1)))</f>
        <v>0</v>
      </c>
      <c r="N53" s="43">
        <f t="shared" ref="N53:N57" si="861">isClocked(L53)</f>
        <v>0</v>
      </c>
      <c r="O53" s="34"/>
      <c r="P53" s="35"/>
      <c r="Q53" s="42">
        <f t="shared" ref="Q53" si="862">parseTime(O53)-(P58=INT(RIGHT($F53, 1)))</f>
        <v>0</v>
      </c>
      <c r="R53" s="43">
        <f t="shared" ref="R53:R57" si="863">isClocked(P53)</f>
        <v>0</v>
      </c>
      <c r="S53" s="34"/>
      <c r="T53" s="35"/>
      <c r="U53" s="42">
        <f t="shared" ref="U53" si="864">parseTime(S53)-(T58=INT(RIGHT($F53, 1)))</f>
        <v>0</v>
      </c>
      <c r="V53" s="43">
        <f t="shared" ref="V53:V57" si="865">isClocked(T53)</f>
        <v>0</v>
      </c>
      <c r="W53" s="34"/>
      <c r="X53" s="35"/>
      <c r="Y53" s="42">
        <f t="shared" ref="Y53" si="866">parseTime(W53)-(X58=INT(RIGHT($F53, 1)))</f>
        <v>0</v>
      </c>
      <c r="Z53" s="43">
        <f t="shared" ref="Z53:Z57" si="867">isClocked(X53)</f>
        <v>0</v>
      </c>
      <c r="AA53" s="34"/>
      <c r="AB53" s="35"/>
      <c r="AC53" s="42">
        <f t="shared" ref="AC53" si="868">parseTime(AA53)-(AB58=INT(RIGHT($F53, 1)))</f>
        <v>0</v>
      </c>
      <c r="AD53" s="43">
        <f t="shared" ref="AD53:AD57" si="869">isClocked(AB53)</f>
        <v>0</v>
      </c>
      <c r="AE53" s="34"/>
      <c r="AF53" s="35"/>
      <c r="AG53" s="42">
        <f t="shared" ref="AG53" si="870">parseTime(AE53)-(AF58=INT(RIGHT($F53, 1)))</f>
        <v>0</v>
      </c>
      <c r="AH53" s="43">
        <f t="shared" ref="AH53:AH57" si="871">isClocked(AF53)</f>
        <v>0</v>
      </c>
      <c r="AI53" s="34"/>
      <c r="AJ53" s="35"/>
      <c r="AK53" s="42">
        <f>parseTime(AI53)-(AJ58=INT(RIGHT($F53, 1)))</f>
        <v>0</v>
      </c>
      <c r="AL53" s="43">
        <f t="shared" ref="AL53:AL57" si="872">isClocked(AJ53)</f>
        <v>0</v>
      </c>
      <c r="AM53" s="34"/>
      <c r="AN53" s="35"/>
      <c r="AO53" s="42">
        <f t="shared" ref="AO53" si="873">parseTime(AM53)-(AN58=INT(RIGHT($F53, 1)))</f>
        <v>0</v>
      </c>
      <c r="AP53" s="43">
        <f t="shared" ref="AP53:AP57" si="874">isClocked(AN53)</f>
        <v>0</v>
      </c>
      <c r="AQ53" s="34"/>
      <c r="AR53" s="35"/>
      <c r="AS53" s="42">
        <f t="shared" ref="AS53" si="875">parseTime(AQ53)-(AR58=INT(RIGHT($F53, 1)))</f>
        <v>0</v>
      </c>
      <c r="AT53" s="43">
        <f t="shared" ref="AT53:AT57" si="876">isClocked(AR53)</f>
        <v>0</v>
      </c>
      <c r="AU53" s="34"/>
      <c r="AV53" s="35"/>
      <c r="AW53" s="42">
        <f>parseTime(AU53)-(AV58=INT(RIGHT($F53, 1)))</f>
        <v>0</v>
      </c>
      <c r="AX53" s="43">
        <f t="shared" ref="AX53:AX57" si="877">isClocked(AV53)</f>
        <v>0</v>
      </c>
      <c r="AY53" s="34"/>
      <c r="AZ53" s="35"/>
      <c r="BA53" s="42">
        <f>parseTime(AY53)-(AZ58=INT(RIGHT($F53, 1)))</f>
        <v>0</v>
      </c>
      <c r="BB53" s="43">
        <f t="shared" ref="BB53:BB57" si="878">isClocked(AZ53)</f>
        <v>0</v>
      </c>
      <c r="BC53" s="34"/>
      <c r="BD53" s="35"/>
      <c r="BE53" s="42">
        <f>parseTime(BC53)-(BD58=INT(RIGHT($F53, 1)))</f>
        <v>0</v>
      </c>
      <c r="BF53" s="43">
        <f t="shared" ref="BF53:BF57" si="879">isClocked(BD53)</f>
        <v>0</v>
      </c>
      <c r="BG53" s="34"/>
      <c r="BH53" s="35"/>
      <c r="BI53" s="42">
        <f>parseTime(BG53)-(BH58=INT(RIGHT($F53, 1)))</f>
        <v>0</v>
      </c>
      <c r="BJ53" s="43">
        <f t="shared" ref="BJ53:BJ57" si="880">isClocked(BH53)</f>
        <v>0</v>
      </c>
      <c r="BK53" s="34"/>
      <c r="BL53" s="35"/>
      <c r="BM53" s="42">
        <f>parseTime(BK53)-(BL58=INT(RIGHT($F53, 1)))</f>
        <v>0</v>
      </c>
      <c r="BN53" s="43">
        <f t="shared" ref="BN53:BN57" si="881">isClocked(BL53)</f>
        <v>0</v>
      </c>
      <c r="BO53" s="34"/>
      <c r="BP53" s="35"/>
      <c r="BQ53" s="42">
        <f t="shared" ref="BQ53" si="882">parseTime(BO53)-(BP58=INT(RIGHT($F53, 1)))</f>
        <v>0</v>
      </c>
      <c r="BR53" s="43">
        <f t="shared" ref="BR53:BR57" si="883">isClocked(BP53)</f>
        <v>0</v>
      </c>
      <c r="BS53" s="34"/>
      <c r="BT53" s="35"/>
      <c r="BU53" s="42">
        <f t="shared" ref="BU53" si="884">parseTime(BS53)-(BT58=INT(RIGHT($F53, 1)))</f>
        <v>0</v>
      </c>
      <c r="BV53" s="43">
        <f t="shared" ref="BV53:BV57" si="885">isClocked(BT53)</f>
        <v>0</v>
      </c>
      <c r="BW53" s="34"/>
      <c r="BX53" s="35"/>
      <c r="BY53" s="42">
        <f t="shared" ref="BY53" si="886">parseTime(BW53)-(BX58=INT(RIGHT($F53, 1)))</f>
        <v>0</v>
      </c>
      <c r="BZ53" s="43">
        <f t="shared" ref="BZ53:BZ57" si="887">isClocked(BX53)</f>
        <v>0</v>
      </c>
      <c r="CA53" s="34"/>
      <c r="CB53" s="35"/>
      <c r="CC53" s="42">
        <f t="shared" ref="CC53" si="888">parseTime(CA53)-(CB58=INT(RIGHT($F53, 1)))</f>
        <v>0</v>
      </c>
      <c r="CD53" s="43">
        <f t="shared" ref="CD53:CD57" si="889">isClocked(CB53)</f>
        <v>0</v>
      </c>
      <c r="CE53" s="34"/>
      <c r="CF53" s="35"/>
      <c r="CG53" s="42">
        <f t="shared" ref="CG53" si="890">parseTime(CE53)-(CF58=INT(RIGHT($F53, 1)))</f>
        <v>0</v>
      </c>
      <c r="CH53" s="43">
        <f t="shared" ref="CH53:CH57" si="891">isClocked(CF53)</f>
        <v>0</v>
      </c>
    </row>
    <row r="54" spans="1:86" x14ac:dyDescent="0.25">
      <c r="A54" s="56" t="s">
        <v>0</v>
      </c>
      <c r="B54" s="57">
        <f t="shared" ref="B54" ca="1" si="892">SUM(B55:B58)</f>
        <v>0</v>
      </c>
      <c r="C54" s="14" t="s">
        <v>252</v>
      </c>
      <c r="D54" s="14"/>
      <c r="E54" s="55" t="str">
        <f t="shared" si="234"/>
        <v>Sunday</v>
      </c>
      <c r="F54" s="51" t="s">
        <v>129</v>
      </c>
      <c r="G54" s="36"/>
      <c r="H54" s="37"/>
      <c r="I54" s="44">
        <f t="shared" ref="I54" si="893">parseTime(G54)-(H58=INT(RIGHT($F54, 1)))</f>
        <v>0</v>
      </c>
      <c r="J54" s="45">
        <f t="shared" si="859"/>
        <v>0</v>
      </c>
      <c r="K54" s="36"/>
      <c r="L54" s="37"/>
      <c r="M54" s="44">
        <f t="shared" ref="M54" si="894">parseTime(K54)-(L58=INT(RIGHT($F54, 1)))</f>
        <v>0</v>
      </c>
      <c r="N54" s="45">
        <f t="shared" si="861"/>
        <v>0</v>
      </c>
      <c r="O54" s="36"/>
      <c r="P54" s="37"/>
      <c r="Q54" s="44">
        <f t="shared" ref="Q54" si="895">parseTime(O54)-(P58=INT(RIGHT($F54, 1)))</f>
        <v>0</v>
      </c>
      <c r="R54" s="45">
        <f t="shared" si="863"/>
        <v>0</v>
      </c>
      <c r="S54" s="36"/>
      <c r="T54" s="37"/>
      <c r="U54" s="44">
        <f t="shared" ref="U54" si="896">parseTime(S54)-(T58=INT(RIGHT($F54, 1)))</f>
        <v>0</v>
      </c>
      <c r="V54" s="45">
        <f t="shared" si="865"/>
        <v>0</v>
      </c>
      <c r="W54" s="36"/>
      <c r="X54" s="37"/>
      <c r="Y54" s="44">
        <f t="shared" ref="Y54" si="897">parseTime(W54)-(X58=INT(RIGHT($F54, 1)))</f>
        <v>0</v>
      </c>
      <c r="Z54" s="45">
        <f t="shared" si="867"/>
        <v>0</v>
      </c>
      <c r="AA54" s="36"/>
      <c r="AB54" s="37"/>
      <c r="AC54" s="44">
        <f t="shared" ref="AC54" si="898">parseTime(AA54)-(AB58=INT(RIGHT($F54, 1)))</f>
        <v>0</v>
      </c>
      <c r="AD54" s="45">
        <f t="shared" si="869"/>
        <v>0</v>
      </c>
      <c r="AE54" s="36"/>
      <c r="AF54" s="37"/>
      <c r="AG54" s="44">
        <f t="shared" ref="AG54" si="899">parseTime(AE54)-(AF58=INT(RIGHT($F54, 1)))</f>
        <v>0</v>
      </c>
      <c r="AH54" s="45">
        <f t="shared" si="871"/>
        <v>0</v>
      </c>
      <c r="AI54" s="36"/>
      <c r="AJ54" s="37"/>
      <c r="AK54" s="44">
        <f>parseTime(AI54)-(AJ58=INT(RIGHT($F54, 1)))</f>
        <v>0</v>
      </c>
      <c r="AL54" s="45">
        <f t="shared" si="872"/>
        <v>0</v>
      </c>
      <c r="AM54" s="36"/>
      <c r="AN54" s="37"/>
      <c r="AO54" s="44">
        <f t="shared" ref="AO54" si="900">parseTime(AM54)-(AN58=INT(RIGHT($F54, 1)))</f>
        <v>0</v>
      </c>
      <c r="AP54" s="45">
        <f t="shared" si="874"/>
        <v>0</v>
      </c>
      <c r="AQ54" s="36"/>
      <c r="AR54" s="37"/>
      <c r="AS54" s="44">
        <f t="shared" ref="AS54" si="901">parseTime(AQ54)-(AR58=INT(RIGHT($F54, 1)))</f>
        <v>0</v>
      </c>
      <c r="AT54" s="45">
        <f t="shared" si="876"/>
        <v>0</v>
      </c>
      <c r="AU54" s="36"/>
      <c r="AV54" s="37"/>
      <c r="AW54" s="44">
        <f>parseTime(AU54)-(AV58=INT(RIGHT($F54, 1)))</f>
        <v>0</v>
      </c>
      <c r="AX54" s="45">
        <f t="shared" si="877"/>
        <v>0</v>
      </c>
      <c r="AY54" s="36"/>
      <c r="AZ54" s="37"/>
      <c r="BA54" s="44">
        <f>parseTime(AY54)-(AZ58=INT(RIGHT($F54, 1)))</f>
        <v>0</v>
      </c>
      <c r="BB54" s="45">
        <f t="shared" si="878"/>
        <v>0</v>
      </c>
      <c r="BC54" s="36"/>
      <c r="BD54" s="37"/>
      <c r="BE54" s="44">
        <f>parseTime(BC54)-(BD58=INT(RIGHT($F54, 1)))</f>
        <v>0</v>
      </c>
      <c r="BF54" s="45">
        <f t="shared" si="879"/>
        <v>0</v>
      </c>
      <c r="BG54" s="36"/>
      <c r="BH54" s="37"/>
      <c r="BI54" s="44">
        <f>parseTime(BG54)-(BH58=INT(RIGHT($F54, 1)))</f>
        <v>0</v>
      </c>
      <c r="BJ54" s="45">
        <f t="shared" si="880"/>
        <v>0</v>
      </c>
      <c r="BK54" s="36"/>
      <c r="BL54" s="37"/>
      <c r="BM54" s="44">
        <f>parseTime(BK54)-(BL58=INT(RIGHT($F54, 1)))</f>
        <v>0</v>
      </c>
      <c r="BN54" s="45">
        <f t="shared" si="881"/>
        <v>0</v>
      </c>
      <c r="BO54" s="36"/>
      <c r="BP54" s="37"/>
      <c r="BQ54" s="44">
        <f t="shared" ref="BQ54" si="902">parseTime(BO54)-(BP58=INT(RIGHT($F54, 1)))</f>
        <v>0</v>
      </c>
      <c r="BR54" s="45">
        <f t="shared" si="883"/>
        <v>0</v>
      </c>
      <c r="BS54" s="36"/>
      <c r="BT54" s="37"/>
      <c r="BU54" s="44">
        <f t="shared" ref="BU54" si="903">parseTime(BS54)-(BT58=INT(RIGHT($F54, 1)))</f>
        <v>0</v>
      </c>
      <c r="BV54" s="45">
        <f t="shared" si="885"/>
        <v>0</v>
      </c>
      <c r="BW54" s="36"/>
      <c r="BX54" s="37"/>
      <c r="BY54" s="44">
        <f t="shared" ref="BY54" si="904">parseTime(BW54)-(BX58=INT(RIGHT($F54, 1)))</f>
        <v>0</v>
      </c>
      <c r="BZ54" s="45">
        <f t="shared" si="887"/>
        <v>0</v>
      </c>
      <c r="CA54" s="36"/>
      <c r="CB54" s="37"/>
      <c r="CC54" s="44">
        <f t="shared" ref="CC54" si="905">parseTime(CA54)-(CB58=INT(RIGHT($F54, 1)))</f>
        <v>0</v>
      </c>
      <c r="CD54" s="45">
        <f t="shared" si="889"/>
        <v>0</v>
      </c>
      <c r="CE54" s="36"/>
      <c r="CF54" s="37"/>
      <c r="CG54" s="44">
        <f t="shared" ref="CG54" si="906">parseTime(CE54)-(CF58=INT(RIGHT($F54, 1)))</f>
        <v>0</v>
      </c>
      <c r="CH54" s="45">
        <f t="shared" si="891"/>
        <v>0</v>
      </c>
    </row>
    <row r="55" spans="1:86" x14ac:dyDescent="0.25">
      <c r="A55" s="56" t="s">
        <v>117</v>
      </c>
      <c r="B55" s="57">
        <f ca="1">roleHours(G53:CH59, "MFD")</f>
        <v>0</v>
      </c>
      <c r="C55" s="14">
        <f t="shared" ca="1" si="44"/>
        <v>0</v>
      </c>
      <c r="D55" s="14"/>
      <c r="E55" s="20" t="s">
        <v>127</v>
      </c>
      <c r="F55" s="51" t="s">
        <v>130</v>
      </c>
      <c r="G55" s="36"/>
      <c r="H55" s="37"/>
      <c r="I55" s="44">
        <f t="shared" ref="I55" si="907">parseTime(G55)-(H58=INT(RIGHT($F55, 1)))</f>
        <v>0</v>
      </c>
      <c r="J55" s="45">
        <f t="shared" si="859"/>
        <v>0</v>
      </c>
      <c r="K55" s="36"/>
      <c r="L55" s="37"/>
      <c r="M55" s="44">
        <f t="shared" ref="M55" si="908">parseTime(K55)-(L58=INT(RIGHT($F55, 1)))</f>
        <v>0</v>
      </c>
      <c r="N55" s="45">
        <f t="shared" si="861"/>
        <v>0</v>
      </c>
      <c r="O55" s="36"/>
      <c r="P55" s="37"/>
      <c r="Q55" s="44">
        <f t="shared" ref="Q55" si="909">parseTime(O55)-(P58=INT(RIGHT($F55, 1)))</f>
        <v>0</v>
      </c>
      <c r="R55" s="45">
        <f t="shared" si="863"/>
        <v>0</v>
      </c>
      <c r="S55" s="36"/>
      <c r="T55" s="37"/>
      <c r="U55" s="44">
        <f t="shared" ref="U55" si="910">parseTime(S55)-(T58=INT(RIGHT($F55, 1)))</f>
        <v>0</v>
      </c>
      <c r="V55" s="45">
        <f t="shared" si="865"/>
        <v>0</v>
      </c>
      <c r="W55" s="36"/>
      <c r="X55" s="37"/>
      <c r="Y55" s="44">
        <f t="shared" ref="Y55" si="911">parseTime(W55)-(X58=INT(RIGHT($F55, 1)))</f>
        <v>0</v>
      </c>
      <c r="Z55" s="45">
        <f t="shared" si="867"/>
        <v>0</v>
      </c>
      <c r="AA55" s="36"/>
      <c r="AB55" s="37"/>
      <c r="AC55" s="44">
        <f t="shared" ref="AC55" si="912">parseTime(AA55)-(AB58=INT(RIGHT($F55, 1)))</f>
        <v>0</v>
      </c>
      <c r="AD55" s="45">
        <f t="shared" si="869"/>
        <v>0</v>
      </c>
      <c r="AE55" s="36"/>
      <c r="AF55" s="37"/>
      <c r="AG55" s="44">
        <f t="shared" ref="AG55" si="913">parseTime(AE55)-(AF58=INT(RIGHT($F55, 1)))</f>
        <v>0</v>
      </c>
      <c r="AH55" s="45">
        <f t="shared" si="871"/>
        <v>0</v>
      </c>
      <c r="AI55" s="36"/>
      <c r="AJ55" s="37"/>
      <c r="AK55" s="44">
        <f>parseTime(AI55)-(AJ58=INT(RIGHT($F55, 1)))</f>
        <v>0</v>
      </c>
      <c r="AL55" s="45">
        <f t="shared" si="872"/>
        <v>0</v>
      </c>
      <c r="AM55" s="36"/>
      <c r="AN55" s="37"/>
      <c r="AO55" s="44">
        <f t="shared" ref="AO55" si="914">parseTime(AM55)-(AN58=INT(RIGHT($F55, 1)))</f>
        <v>0</v>
      </c>
      <c r="AP55" s="45">
        <f t="shared" si="874"/>
        <v>0</v>
      </c>
      <c r="AQ55" s="36"/>
      <c r="AR55" s="37"/>
      <c r="AS55" s="44">
        <f t="shared" ref="AS55" si="915">parseTime(AQ55)-(AR58=INT(RIGHT($F55, 1)))</f>
        <v>0</v>
      </c>
      <c r="AT55" s="45">
        <f t="shared" si="876"/>
        <v>0</v>
      </c>
      <c r="AU55" s="36"/>
      <c r="AV55" s="37"/>
      <c r="AW55" s="44">
        <f>parseTime(AU55)-(AV58=INT(RIGHT($F55, 1)))</f>
        <v>0</v>
      </c>
      <c r="AX55" s="45">
        <f t="shared" si="877"/>
        <v>0</v>
      </c>
      <c r="AY55" s="36"/>
      <c r="AZ55" s="37"/>
      <c r="BA55" s="44">
        <f>parseTime(AY55)-(AZ58=INT(RIGHT($F55, 1)))</f>
        <v>0</v>
      </c>
      <c r="BB55" s="45">
        <f t="shared" si="878"/>
        <v>0</v>
      </c>
      <c r="BC55" s="36"/>
      <c r="BD55" s="37"/>
      <c r="BE55" s="44">
        <f>parseTime(BC55)-(BD58=INT(RIGHT($F55, 1)))</f>
        <v>0</v>
      </c>
      <c r="BF55" s="45">
        <f t="shared" si="879"/>
        <v>0</v>
      </c>
      <c r="BG55" s="36"/>
      <c r="BH55" s="37"/>
      <c r="BI55" s="44">
        <f>parseTime(BG55)-(BH58=INT(RIGHT($F55, 1)))</f>
        <v>0</v>
      </c>
      <c r="BJ55" s="45">
        <f t="shared" si="880"/>
        <v>0</v>
      </c>
      <c r="BK55" s="36"/>
      <c r="BL55" s="37"/>
      <c r="BM55" s="44">
        <f>parseTime(BK55)-(BL58=INT(RIGHT($F55, 1)))</f>
        <v>0</v>
      </c>
      <c r="BN55" s="45">
        <f t="shared" si="881"/>
        <v>0</v>
      </c>
      <c r="BO55" s="36"/>
      <c r="BP55" s="37"/>
      <c r="BQ55" s="44">
        <f t="shared" ref="BQ55" si="916">parseTime(BO55)-(BP58=INT(RIGHT($F55, 1)))</f>
        <v>0</v>
      </c>
      <c r="BR55" s="45">
        <f t="shared" si="883"/>
        <v>0</v>
      </c>
      <c r="BS55" s="36"/>
      <c r="BT55" s="37"/>
      <c r="BU55" s="44">
        <f t="shared" ref="BU55" si="917">parseTime(BS55)-(BT58=INT(RIGHT($F55, 1)))</f>
        <v>0</v>
      </c>
      <c r="BV55" s="45">
        <f t="shared" si="885"/>
        <v>0</v>
      </c>
      <c r="BW55" s="36"/>
      <c r="BX55" s="37"/>
      <c r="BY55" s="44">
        <f t="shared" ref="BY55" si="918">parseTime(BW55)-(BX58=INT(RIGHT($F55, 1)))</f>
        <v>0</v>
      </c>
      <c r="BZ55" s="45">
        <f t="shared" si="887"/>
        <v>0</v>
      </c>
      <c r="CA55" s="36"/>
      <c r="CB55" s="37"/>
      <c r="CC55" s="44">
        <f t="shared" ref="CC55" si="919">parseTime(CA55)-(CB58=INT(RIGHT($F55, 1)))</f>
        <v>0</v>
      </c>
      <c r="CD55" s="45">
        <f t="shared" si="889"/>
        <v>0</v>
      </c>
      <c r="CE55" s="36"/>
      <c r="CF55" s="37"/>
      <c r="CG55" s="44">
        <f t="shared" ref="CG55" si="920">parseTime(CE55)-(CF58=INT(RIGHT($F55, 1)))</f>
        <v>0</v>
      </c>
      <c r="CH55" s="45">
        <f t="shared" si="891"/>
        <v>0</v>
      </c>
    </row>
    <row r="56" spans="1:86" x14ac:dyDescent="0.25">
      <c r="A56" s="56" t="s">
        <v>118</v>
      </c>
      <c r="B56" s="57">
        <f ca="1">roleHours(G53:CH59, "DFD")</f>
        <v>0</v>
      </c>
      <c r="C56" s="14">
        <f t="shared" ca="1" si="44"/>
        <v>0</v>
      </c>
      <c r="D56" s="14"/>
      <c r="E56" s="20"/>
      <c r="F56" s="51" t="s">
        <v>131</v>
      </c>
      <c r="G56" s="36"/>
      <c r="H56" s="37"/>
      <c r="I56" s="44">
        <f t="shared" ref="I56" si="921">parseTime(G56)-(H58=INT(RIGHT($F56, 1)))</f>
        <v>0</v>
      </c>
      <c r="J56" s="45">
        <f t="shared" si="859"/>
        <v>0</v>
      </c>
      <c r="K56" s="36"/>
      <c r="L56" s="37"/>
      <c r="M56" s="44">
        <f t="shared" ref="M56" si="922">parseTime(K56)-(L58=INT(RIGHT($F56, 1)))</f>
        <v>0</v>
      </c>
      <c r="N56" s="45">
        <f t="shared" si="861"/>
        <v>0</v>
      </c>
      <c r="O56" s="36"/>
      <c r="P56" s="37"/>
      <c r="Q56" s="44">
        <f t="shared" ref="Q56" si="923">parseTime(O56)-(P58=INT(RIGHT($F56, 1)))</f>
        <v>0</v>
      </c>
      <c r="R56" s="45">
        <f t="shared" si="863"/>
        <v>0</v>
      </c>
      <c r="S56" s="36"/>
      <c r="T56" s="37"/>
      <c r="U56" s="44">
        <f t="shared" ref="U56" si="924">parseTime(S56)-(T58=INT(RIGHT($F56, 1)))</f>
        <v>0</v>
      </c>
      <c r="V56" s="45">
        <f t="shared" si="865"/>
        <v>0</v>
      </c>
      <c r="W56" s="36"/>
      <c r="X56" s="37"/>
      <c r="Y56" s="44">
        <f t="shared" ref="Y56" si="925">parseTime(W56)-(X58=INT(RIGHT($F56, 1)))</f>
        <v>0</v>
      </c>
      <c r="Z56" s="45">
        <f t="shared" si="867"/>
        <v>0</v>
      </c>
      <c r="AA56" s="36"/>
      <c r="AB56" s="37"/>
      <c r="AC56" s="44">
        <f t="shared" ref="AC56" si="926">parseTime(AA56)-(AB58=INT(RIGHT($F56, 1)))</f>
        <v>0</v>
      </c>
      <c r="AD56" s="45">
        <f t="shared" si="869"/>
        <v>0</v>
      </c>
      <c r="AE56" s="36"/>
      <c r="AF56" s="37"/>
      <c r="AG56" s="44">
        <f t="shared" ref="AG56" si="927">parseTime(AE56)-(AF58=INT(RIGHT($F56, 1)))</f>
        <v>0</v>
      </c>
      <c r="AH56" s="45">
        <f t="shared" si="871"/>
        <v>0</v>
      </c>
      <c r="AI56" s="36"/>
      <c r="AJ56" s="37"/>
      <c r="AK56" s="44">
        <f>parseTime(AI56)-(AJ58=INT(RIGHT($F56, 1)))</f>
        <v>0</v>
      </c>
      <c r="AL56" s="45">
        <f t="shared" si="872"/>
        <v>0</v>
      </c>
      <c r="AM56" s="36"/>
      <c r="AN56" s="37"/>
      <c r="AO56" s="44">
        <f t="shared" ref="AO56" si="928">parseTime(AM56)-(AN58=INT(RIGHT($F56, 1)))</f>
        <v>0</v>
      </c>
      <c r="AP56" s="45">
        <f t="shared" si="874"/>
        <v>0</v>
      </c>
      <c r="AQ56" s="36"/>
      <c r="AR56" s="37"/>
      <c r="AS56" s="44">
        <f t="shared" ref="AS56" si="929">parseTime(AQ56)-(AR58=INT(RIGHT($F56, 1)))</f>
        <v>0</v>
      </c>
      <c r="AT56" s="45">
        <f t="shared" si="876"/>
        <v>0</v>
      </c>
      <c r="AU56" s="36"/>
      <c r="AV56" s="37"/>
      <c r="AW56" s="44">
        <f>parseTime(AU56)-(AV58=INT(RIGHT($F56, 1)))</f>
        <v>0</v>
      </c>
      <c r="AX56" s="45">
        <f t="shared" si="877"/>
        <v>0</v>
      </c>
      <c r="AY56" s="36"/>
      <c r="AZ56" s="37"/>
      <c r="BA56" s="44">
        <f>parseTime(AY56)-(AZ58=INT(RIGHT($F56, 1)))</f>
        <v>0</v>
      </c>
      <c r="BB56" s="45">
        <f t="shared" si="878"/>
        <v>0</v>
      </c>
      <c r="BC56" s="36"/>
      <c r="BD56" s="37"/>
      <c r="BE56" s="44">
        <f>parseTime(BC56)-(BD58=INT(RIGHT($F56, 1)))</f>
        <v>0</v>
      </c>
      <c r="BF56" s="45">
        <f t="shared" si="879"/>
        <v>0</v>
      </c>
      <c r="BG56" s="36"/>
      <c r="BH56" s="37"/>
      <c r="BI56" s="44">
        <f>parseTime(BG56)-(BH58=INT(RIGHT($F56, 1)))</f>
        <v>0</v>
      </c>
      <c r="BJ56" s="45">
        <f t="shared" si="880"/>
        <v>0</v>
      </c>
      <c r="BK56" s="36"/>
      <c r="BL56" s="37"/>
      <c r="BM56" s="44">
        <f>parseTime(BK56)-(BL58=INT(RIGHT($F56, 1)))</f>
        <v>0</v>
      </c>
      <c r="BN56" s="45">
        <f t="shared" si="881"/>
        <v>0</v>
      </c>
      <c r="BO56" s="36"/>
      <c r="BP56" s="37"/>
      <c r="BQ56" s="44">
        <f t="shared" ref="BQ56" si="930">parseTime(BO56)-(BP58=INT(RIGHT($F56, 1)))</f>
        <v>0</v>
      </c>
      <c r="BR56" s="45">
        <f t="shared" si="883"/>
        <v>0</v>
      </c>
      <c r="BS56" s="36"/>
      <c r="BT56" s="37"/>
      <c r="BU56" s="44">
        <f t="shared" ref="BU56" si="931">parseTime(BS56)-(BT58=INT(RIGHT($F56, 1)))</f>
        <v>0</v>
      </c>
      <c r="BV56" s="45">
        <f t="shared" si="885"/>
        <v>0</v>
      </c>
      <c r="BW56" s="36"/>
      <c r="BX56" s="37"/>
      <c r="BY56" s="44">
        <f t="shared" ref="BY56" si="932">parseTime(BW56)-(BX58=INT(RIGHT($F56, 1)))</f>
        <v>0</v>
      </c>
      <c r="BZ56" s="45">
        <f t="shared" si="887"/>
        <v>0</v>
      </c>
      <c r="CA56" s="36"/>
      <c r="CB56" s="37"/>
      <c r="CC56" s="44">
        <f t="shared" ref="CC56" si="933">parseTime(CA56)-(CB58=INT(RIGHT($F56, 1)))</f>
        <v>0</v>
      </c>
      <c r="CD56" s="45">
        <f t="shared" si="889"/>
        <v>0</v>
      </c>
      <c r="CE56" s="36"/>
      <c r="CF56" s="37"/>
      <c r="CG56" s="44">
        <f t="shared" ref="CG56" si="934">parseTime(CE56)-(CF58=INT(RIGHT($F56, 1)))</f>
        <v>0</v>
      </c>
      <c r="CH56" s="45">
        <f t="shared" si="891"/>
        <v>0</v>
      </c>
    </row>
    <row r="57" spans="1:86" x14ac:dyDescent="0.25">
      <c r="A57" s="56" t="s">
        <v>119</v>
      </c>
      <c r="B57" s="57">
        <f ca="1">roleHours(G53:CH59, "MCC")</f>
        <v>0</v>
      </c>
      <c r="C57" s="14">
        <f t="shared" ca="1" si="44"/>
        <v>0</v>
      </c>
      <c r="D57" s="14"/>
      <c r="E57" s="20"/>
      <c r="F57" s="51" t="s">
        <v>132</v>
      </c>
      <c r="G57" s="36"/>
      <c r="H57" s="37"/>
      <c r="I57" s="44">
        <f t="shared" ref="I57" si="935">parseTime(G57)-(H58=INT(RIGHT($F57, 1)))</f>
        <v>0</v>
      </c>
      <c r="J57" s="45">
        <f t="shared" si="859"/>
        <v>0</v>
      </c>
      <c r="K57" s="36"/>
      <c r="L57" s="37"/>
      <c r="M57" s="44">
        <f t="shared" ref="M57" si="936">parseTime(K57)-(L58=INT(RIGHT($F57, 1)))</f>
        <v>0</v>
      </c>
      <c r="N57" s="45">
        <f t="shared" si="861"/>
        <v>0</v>
      </c>
      <c r="O57" s="36"/>
      <c r="P57" s="37"/>
      <c r="Q57" s="44">
        <f t="shared" ref="Q57" si="937">parseTime(O57)-(P58=INT(RIGHT($F57, 1)))</f>
        <v>0</v>
      </c>
      <c r="R57" s="45">
        <f t="shared" si="863"/>
        <v>0</v>
      </c>
      <c r="S57" s="36"/>
      <c r="T57" s="37"/>
      <c r="U57" s="44">
        <f t="shared" ref="U57" si="938">parseTime(S57)-(T58=INT(RIGHT($F57, 1)))</f>
        <v>0</v>
      </c>
      <c r="V57" s="45">
        <f t="shared" si="865"/>
        <v>0</v>
      </c>
      <c r="W57" s="36"/>
      <c r="X57" s="37"/>
      <c r="Y57" s="44">
        <f t="shared" ref="Y57" si="939">parseTime(W57)-(X58=INT(RIGHT($F57, 1)))</f>
        <v>0</v>
      </c>
      <c r="Z57" s="45">
        <f t="shared" si="867"/>
        <v>0</v>
      </c>
      <c r="AA57" s="36"/>
      <c r="AB57" s="37"/>
      <c r="AC57" s="44">
        <f t="shared" ref="AC57" si="940">parseTime(AA57)-(AB58=INT(RIGHT($F57, 1)))</f>
        <v>0</v>
      </c>
      <c r="AD57" s="45">
        <f t="shared" si="869"/>
        <v>0</v>
      </c>
      <c r="AE57" s="36"/>
      <c r="AF57" s="37"/>
      <c r="AG57" s="44">
        <f t="shared" ref="AG57" si="941">parseTime(AE57)-(AF58=INT(RIGHT($F57, 1)))</f>
        <v>0</v>
      </c>
      <c r="AH57" s="45">
        <f t="shared" si="871"/>
        <v>0</v>
      </c>
      <c r="AI57" s="36"/>
      <c r="AJ57" s="37"/>
      <c r="AK57" s="44">
        <f>parseTime(AI57)-(AJ58=INT(RIGHT($F57, 1)))</f>
        <v>0</v>
      </c>
      <c r="AL57" s="45">
        <f t="shared" si="872"/>
        <v>0</v>
      </c>
      <c r="AM57" s="36"/>
      <c r="AN57" s="37"/>
      <c r="AO57" s="44">
        <f t="shared" ref="AO57" si="942">parseTime(AM57)-(AN58=INT(RIGHT($F57, 1)))</f>
        <v>0</v>
      </c>
      <c r="AP57" s="45">
        <f t="shared" si="874"/>
        <v>0</v>
      </c>
      <c r="AQ57" s="36"/>
      <c r="AR57" s="37"/>
      <c r="AS57" s="44">
        <f t="shared" ref="AS57" si="943">parseTime(AQ57)-(AR58=INT(RIGHT($F57, 1)))</f>
        <v>0</v>
      </c>
      <c r="AT57" s="45">
        <f t="shared" si="876"/>
        <v>0</v>
      </c>
      <c r="AU57" s="36"/>
      <c r="AV57" s="37"/>
      <c r="AW57" s="44">
        <f>parseTime(AU57)-(AV58=INT(RIGHT($F57, 1)))</f>
        <v>0</v>
      </c>
      <c r="AX57" s="45">
        <f t="shared" si="877"/>
        <v>0</v>
      </c>
      <c r="AY57" s="36"/>
      <c r="AZ57" s="37"/>
      <c r="BA57" s="44">
        <f>parseTime(AY57)-(AZ58=INT(RIGHT($F57, 1)))</f>
        <v>0</v>
      </c>
      <c r="BB57" s="45">
        <f t="shared" si="878"/>
        <v>0</v>
      </c>
      <c r="BC57" s="36"/>
      <c r="BD57" s="37"/>
      <c r="BE57" s="44">
        <f>parseTime(BC57)-(BD58=INT(RIGHT($F57, 1)))</f>
        <v>0</v>
      </c>
      <c r="BF57" s="45">
        <f t="shared" si="879"/>
        <v>0</v>
      </c>
      <c r="BG57" s="36"/>
      <c r="BH57" s="37"/>
      <c r="BI57" s="44">
        <f>parseTime(BG57)-(BH58=INT(RIGHT($F57, 1)))</f>
        <v>0</v>
      </c>
      <c r="BJ57" s="45">
        <f t="shared" si="880"/>
        <v>0</v>
      </c>
      <c r="BK57" s="36"/>
      <c r="BL57" s="37"/>
      <c r="BM57" s="44">
        <f>parseTime(BK57)-(BL58=INT(RIGHT($F57, 1)))</f>
        <v>0</v>
      </c>
      <c r="BN57" s="45">
        <f t="shared" si="881"/>
        <v>0</v>
      </c>
      <c r="BO57" s="36"/>
      <c r="BP57" s="37"/>
      <c r="BQ57" s="44">
        <f t="shared" ref="BQ57" si="944">parseTime(BO57)-(BP58=INT(RIGHT($F57, 1)))</f>
        <v>0</v>
      </c>
      <c r="BR57" s="45">
        <f t="shared" si="883"/>
        <v>0</v>
      </c>
      <c r="BS57" s="36"/>
      <c r="BT57" s="37"/>
      <c r="BU57" s="44">
        <f t="shared" ref="BU57" si="945">parseTime(BS57)-(BT58=INT(RIGHT($F57, 1)))</f>
        <v>0</v>
      </c>
      <c r="BV57" s="45">
        <f t="shared" si="885"/>
        <v>0</v>
      </c>
      <c r="BW57" s="36"/>
      <c r="BX57" s="37"/>
      <c r="BY57" s="44">
        <f t="shared" ref="BY57" si="946">parseTime(BW57)-(BX58=INT(RIGHT($F57, 1)))</f>
        <v>0</v>
      </c>
      <c r="BZ57" s="45">
        <f t="shared" si="887"/>
        <v>0</v>
      </c>
      <c r="CA57" s="36"/>
      <c r="CB57" s="37"/>
      <c r="CC57" s="44">
        <f t="shared" ref="CC57" si="947">parseTime(CA57)-(CB58=INT(RIGHT($F57, 1)))</f>
        <v>0</v>
      </c>
      <c r="CD57" s="45">
        <f t="shared" si="889"/>
        <v>0</v>
      </c>
      <c r="CE57" s="36"/>
      <c r="CF57" s="37"/>
      <c r="CG57" s="44">
        <f t="shared" ref="CG57" si="948">parseTime(CE57)-(CF58=INT(RIGHT($F57, 1)))</f>
        <v>0</v>
      </c>
      <c r="CH57" s="45">
        <f t="shared" si="891"/>
        <v>0</v>
      </c>
    </row>
    <row r="58" spans="1:86" x14ac:dyDescent="0.25">
      <c r="A58" s="56" t="s">
        <v>120</v>
      </c>
      <c r="B58" s="57">
        <f ca="1">roleHours(G53:CH59, "DCC")</f>
        <v>0</v>
      </c>
      <c r="C58" s="14">
        <f t="shared" ca="1" si="44"/>
        <v>0</v>
      </c>
      <c r="D58" s="14"/>
      <c r="E58" s="20"/>
      <c r="F58" s="51"/>
      <c r="G58" s="46" t="s">
        <v>134</v>
      </c>
      <c r="H58" s="38">
        <f t="shared" ref="H58" si="949">lunchAdjust(G53:H57)</f>
        <v>0</v>
      </c>
      <c r="I58" s="48" t="s">
        <v>0</v>
      </c>
      <c r="J58" s="39">
        <f t="shared" ref="J58" si="950">SUMPRODUCT(I53:I57*J53:J57)</f>
        <v>0</v>
      </c>
      <c r="K58" s="46" t="s">
        <v>134</v>
      </c>
      <c r="L58" s="38">
        <f t="shared" ref="L58" si="951">lunchAdjust(K53:L57)</f>
        <v>0</v>
      </c>
      <c r="M58" s="48" t="s">
        <v>0</v>
      </c>
      <c r="N58" s="39">
        <f t="shared" ref="N58" si="952">SUMPRODUCT(M53:M57*N53:N57)</f>
        <v>0</v>
      </c>
      <c r="O58" s="46" t="s">
        <v>134</v>
      </c>
      <c r="P58" s="38">
        <f t="shared" ref="P58" si="953">lunchAdjust(O53:P57)</f>
        <v>0</v>
      </c>
      <c r="Q58" s="48" t="s">
        <v>0</v>
      </c>
      <c r="R58" s="39">
        <f t="shared" ref="R58" si="954">SUMPRODUCT(Q53:Q57*R53:R57)</f>
        <v>0</v>
      </c>
      <c r="S58" s="46" t="s">
        <v>134</v>
      </c>
      <c r="T58" s="38">
        <f t="shared" ref="T58" si="955">lunchAdjust(S53:T57)</f>
        <v>0</v>
      </c>
      <c r="U58" s="48" t="s">
        <v>0</v>
      </c>
      <c r="V58" s="39">
        <f t="shared" ref="V58" si="956">SUMPRODUCT(U53:U57*V53:V57)</f>
        <v>0</v>
      </c>
      <c r="W58" s="46" t="s">
        <v>134</v>
      </c>
      <c r="X58" s="38">
        <f t="shared" ref="X58" si="957">lunchAdjust(W53:X57)</f>
        <v>0</v>
      </c>
      <c r="Y58" s="48" t="s">
        <v>0</v>
      </c>
      <c r="Z58" s="39">
        <f t="shared" ref="Z58" si="958">SUMPRODUCT(Y53:Y57*Z53:Z57)</f>
        <v>0</v>
      </c>
      <c r="AA58" s="46" t="s">
        <v>134</v>
      </c>
      <c r="AB58" s="38">
        <f t="shared" ref="AB58" si="959">lunchAdjust(AA53:AB57)</f>
        <v>0</v>
      </c>
      <c r="AC58" s="48" t="s">
        <v>0</v>
      </c>
      <c r="AD58" s="39">
        <f t="shared" ref="AD58" si="960">SUMPRODUCT(AC53:AC57*AD53:AD57)</f>
        <v>0</v>
      </c>
      <c r="AE58" s="46" t="s">
        <v>134</v>
      </c>
      <c r="AF58" s="38">
        <f t="shared" ref="AF58" si="961">lunchAdjust(AE53:AF57)</f>
        <v>0</v>
      </c>
      <c r="AG58" s="48" t="s">
        <v>0</v>
      </c>
      <c r="AH58" s="39">
        <f t="shared" ref="AH58" si="962">SUMPRODUCT(AG53:AG57*AH53:AH57)</f>
        <v>0</v>
      </c>
      <c r="AI58" s="46" t="s">
        <v>134</v>
      </c>
      <c r="AJ58" s="38">
        <f t="shared" ref="AJ58" si="963">lunchAdjust(AI53:AJ57)</f>
        <v>0</v>
      </c>
      <c r="AK58" s="48" t="s">
        <v>0</v>
      </c>
      <c r="AL58" s="39">
        <f t="shared" ref="AL58" si="964">SUMPRODUCT(AK53:AK57*AL53:AL57)</f>
        <v>0</v>
      </c>
      <c r="AM58" s="46" t="s">
        <v>134</v>
      </c>
      <c r="AN58" s="38">
        <f t="shared" ref="AN58" si="965">lunchAdjust(AM53:AN57)</f>
        <v>0</v>
      </c>
      <c r="AO58" s="48" t="s">
        <v>0</v>
      </c>
      <c r="AP58" s="39">
        <f t="shared" ref="AP58" si="966">SUMPRODUCT(AO53:AO57*AP53:AP57)</f>
        <v>0</v>
      </c>
      <c r="AQ58" s="46" t="s">
        <v>134</v>
      </c>
      <c r="AR58" s="38">
        <f t="shared" ref="AR58" si="967">lunchAdjust(AQ53:AR57)</f>
        <v>0</v>
      </c>
      <c r="AS58" s="48" t="s">
        <v>0</v>
      </c>
      <c r="AT58" s="39">
        <f t="shared" ref="AT58" si="968">SUMPRODUCT(AS53:AS57*AT53:AT57)</f>
        <v>0</v>
      </c>
      <c r="AU58" s="46" t="s">
        <v>134</v>
      </c>
      <c r="AV58" s="38">
        <f t="shared" ref="AV58" si="969">lunchAdjust(AU53:AV57)</f>
        <v>0</v>
      </c>
      <c r="AW58" s="48" t="s">
        <v>0</v>
      </c>
      <c r="AX58" s="39">
        <f t="shared" ref="AX58" si="970">SUMPRODUCT(AW53:AW57*AX53:AX57)</f>
        <v>0</v>
      </c>
      <c r="AY58" s="46" t="s">
        <v>134</v>
      </c>
      <c r="AZ58" s="38">
        <f t="shared" ref="AZ58" si="971">lunchAdjust(AY53:AZ57)</f>
        <v>0</v>
      </c>
      <c r="BA58" s="48" t="s">
        <v>0</v>
      </c>
      <c r="BB58" s="39">
        <f t="shared" ref="BB58" si="972">SUMPRODUCT(BA53:BA57*BB53:BB57)</f>
        <v>0</v>
      </c>
      <c r="BC58" s="46" t="s">
        <v>134</v>
      </c>
      <c r="BD58" s="38">
        <f t="shared" ref="BD58" si="973">lunchAdjust(BC53:BD57)</f>
        <v>0</v>
      </c>
      <c r="BE58" s="48" t="s">
        <v>0</v>
      </c>
      <c r="BF58" s="39">
        <f t="shared" ref="BF58" si="974">SUMPRODUCT(BE53:BE57*BF53:BF57)</f>
        <v>0</v>
      </c>
      <c r="BG58" s="46" t="s">
        <v>134</v>
      </c>
      <c r="BH58" s="38">
        <f t="shared" ref="BH58" si="975">lunchAdjust(BG53:BH57)</f>
        <v>0</v>
      </c>
      <c r="BI58" s="48" t="s">
        <v>0</v>
      </c>
      <c r="BJ58" s="39">
        <f t="shared" ref="BJ58" si="976">SUMPRODUCT(BI53:BI57*BJ53:BJ57)</f>
        <v>0</v>
      </c>
      <c r="BK58" s="46" t="s">
        <v>134</v>
      </c>
      <c r="BL58" s="38">
        <f t="shared" ref="BL58" si="977">lunchAdjust(BK53:BL57)</f>
        <v>0</v>
      </c>
      <c r="BM58" s="48" t="s">
        <v>0</v>
      </c>
      <c r="BN58" s="39">
        <f t="shared" ref="BN58" si="978">SUMPRODUCT(BM53:BM57*BN53:BN57)</f>
        <v>0</v>
      </c>
      <c r="BO58" s="46" t="s">
        <v>134</v>
      </c>
      <c r="BP58" s="38">
        <f t="shared" ref="BP58" si="979">lunchAdjust(BO53:BP57)</f>
        <v>0</v>
      </c>
      <c r="BQ58" s="48" t="s">
        <v>0</v>
      </c>
      <c r="BR58" s="39">
        <f t="shared" ref="BR58" si="980">SUMPRODUCT(BQ53:BQ57*BR53:BR57)</f>
        <v>0</v>
      </c>
      <c r="BS58" s="46" t="s">
        <v>134</v>
      </c>
      <c r="BT58" s="38">
        <f t="shared" ref="BT58" si="981">lunchAdjust(BS53:BT57)</f>
        <v>0</v>
      </c>
      <c r="BU58" s="48" t="s">
        <v>0</v>
      </c>
      <c r="BV58" s="39">
        <f t="shared" ref="BV58" si="982">SUMPRODUCT(BU53:BU57*BV53:BV57)</f>
        <v>0</v>
      </c>
      <c r="BW58" s="46" t="s">
        <v>134</v>
      </c>
      <c r="BX58" s="38">
        <f t="shared" ref="BX58" si="983">lunchAdjust(BW53:BX57)</f>
        <v>0</v>
      </c>
      <c r="BY58" s="48" t="s">
        <v>0</v>
      </c>
      <c r="BZ58" s="39">
        <f t="shared" ref="BZ58" si="984">SUMPRODUCT(BY53:BY57*BZ53:BZ57)</f>
        <v>0</v>
      </c>
      <c r="CA58" s="46" t="s">
        <v>134</v>
      </c>
      <c r="CB58" s="38">
        <f t="shared" ref="CB58" si="985">lunchAdjust(CA53:CB57)</f>
        <v>0</v>
      </c>
      <c r="CC58" s="48" t="s">
        <v>0</v>
      </c>
      <c r="CD58" s="39">
        <f t="shared" ref="CD58" si="986">SUMPRODUCT(CC53:CC57*CD53:CD57)</f>
        <v>0</v>
      </c>
      <c r="CE58" s="46" t="s">
        <v>134</v>
      </c>
      <c r="CF58" s="38">
        <f t="shared" ref="CF58" si="987">lunchAdjust(CE53:CF57)</f>
        <v>0</v>
      </c>
      <c r="CG58" s="48" t="s">
        <v>0</v>
      </c>
      <c r="CH58" s="39">
        <f t="shared" ref="CH58" si="988">SUMPRODUCT(CG53:CG57*CH53:CH57)</f>
        <v>0</v>
      </c>
    </row>
    <row r="59" spans="1:86" ht="15.75" thickBot="1" x14ac:dyDescent="0.3">
      <c r="A59" s="58" t="s">
        <v>121</v>
      </c>
      <c r="B59" s="59">
        <f ca="1">roleHours(G53:CH59, "OUT")</f>
        <v>0</v>
      </c>
      <c r="C59" s="54" t="s">
        <v>137</v>
      </c>
      <c r="D59" s="22">
        <f ca="1">roleHours(G53:CH59, "PTO")</f>
        <v>0</v>
      </c>
      <c r="E59" s="23"/>
      <c r="F59" s="52"/>
      <c r="G59" s="47" t="s">
        <v>39</v>
      </c>
      <c r="H59" s="40">
        <f>SUMPRODUCT(I53:I57*(H53:H57="PTO"))+SUMPRODUCT(I53:I57*(H53:H57="HOL"))</f>
        <v>0</v>
      </c>
      <c r="I59" s="49" t="s">
        <v>135</v>
      </c>
      <c r="J59" s="41">
        <f t="shared" ref="J59" si="989">J58*G$4</f>
        <v>0</v>
      </c>
      <c r="K59" s="47" t="s">
        <v>39</v>
      </c>
      <c r="L59" s="40">
        <f t="shared" ref="L59" si="990">SUMPRODUCT(M53:M57*(L53:L57="PTO"))+SUMPRODUCT(M53:M57*(L53:L57="HOL"))</f>
        <v>0</v>
      </c>
      <c r="M59" s="49" t="s">
        <v>135</v>
      </c>
      <c r="N59" s="41">
        <f t="shared" ref="N59" si="991">N58*K$4</f>
        <v>0</v>
      </c>
      <c r="O59" s="47" t="s">
        <v>39</v>
      </c>
      <c r="P59" s="40">
        <f t="shared" ref="P59" si="992">SUMPRODUCT(Q53:Q57*(P53:P57="PTO"))+SUMPRODUCT(Q53:Q57*(P53:P57="HOL"))</f>
        <v>0</v>
      </c>
      <c r="Q59" s="49" t="s">
        <v>135</v>
      </c>
      <c r="R59" s="41">
        <f t="shared" ref="R59" si="993">R58*O$4</f>
        <v>0</v>
      </c>
      <c r="S59" s="47" t="s">
        <v>39</v>
      </c>
      <c r="T59" s="40">
        <f t="shared" ref="T59" si="994">SUMPRODUCT(U53:U57*(T53:T57="PTO"))+SUMPRODUCT(U53:U57*(T53:T57="HOL"))</f>
        <v>0</v>
      </c>
      <c r="U59" s="49" t="s">
        <v>135</v>
      </c>
      <c r="V59" s="41">
        <f t="shared" ref="V59" si="995">V58*S$4</f>
        <v>0</v>
      </c>
      <c r="W59" s="47" t="s">
        <v>39</v>
      </c>
      <c r="X59" s="40">
        <f t="shared" ref="X59" si="996">SUMPRODUCT(Y53:Y57*(X53:X57="PTO"))+SUMPRODUCT(Y53:Y57*(X53:X57="HOL"))</f>
        <v>0</v>
      </c>
      <c r="Y59" s="49" t="s">
        <v>135</v>
      </c>
      <c r="Z59" s="41">
        <f t="shared" ref="Z59" si="997">Z58*W$4</f>
        <v>0</v>
      </c>
      <c r="AA59" s="47" t="s">
        <v>39</v>
      </c>
      <c r="AB59" s="40">
        <f t="shared" ref="AB59" si="998">SUMPRODUCT(AC53:AC57*(AB53:AB57="PTO"))+SUMPRODUCT(AC53:AC57*(AB53:AB57="HOL"))</f>
        <v>0</v>
      </c>
      <c r="AC59" s="49" t="s">
        <v>135</v>
      </c>
      <c r="AD59" s="41">
        <f t="shared" ref="AD59" si="999">AD58*AA$4</f>
        <v>0</v>
      </c>
      <c r="AE59" s="47" t="s">
        <v>39</v>
      </c>
      <c r="AF59" s="40">
        <f t="shared" ref="AF59" si="1000">SUMPRODUCT(AG53:AG57*(AF53:AF57="PTO"))+SUMPRODUCT(AG53:AG57*(AF53:AF57="HOL"))</f>
        <v>0</v>
      </c>
      <c r="AG59" s="49" t="s">
        <v>135</v>
      </c>
      <c r="AH59" s="41">
        <f t="shared" ref="AH59" si="1001">AH58*AE$4</f>
        <v>0</v>
      </c>
      <c r="AI59" s="47" t="s">
        <v>39</v>
      </c>
      <c r="AJ59" s="40">
        <f t="shared" ref="AJ59" si="1002">SUMPRODUCT(AK53:AK57*(AJ53:AJ57="PTO"))+SUMPRODUCT(AK53:AK57*(AJ53:AJ57="HOL"))</f>
        <v>0</v>
      </c>
      <c r="AK59" s="49" t="s">
        <v>135</v>
      </c>
      <c r="AL59" s="41">
        <f>AL58*AI$4</f>
        <v>0</v>
      </c>
      <c r="AM59" s="47" t="s">
        <v>39</v>
      </c>
      <c r="AN59" s="40">
        <f t="shared" ref="AN59" si="1003">SUMPRODUCT(AO53:AO57*(AN53:AN57="PTO"))+SUMPRODUCT(AO53:AO57*(AN53:AN57="HOL"))</f>
        <v>0</v>
      </c>
      <c r="AO59" s="49" t="s">
        <v>135</v>
      </c>
      <c r="AP59" s="41">
        <f t="shared" ref="AP59" si="1004">AP58*AM$4</f>
        <v>0</v>
      </c>
      <c r="AQ59" s="47" t="s">
        <v>39</v>
      </c>
      <c r="AR59" s="40">
        <f t="shared" ref="AR59" si="1005">SUMPRODUCT(AS53:AS57*(AR53:AR57="PTO"))+SUMPRODUCT(AS53:AS57*(AR53:AR57="HOL"))</f>
        <v>0</v>
      </c>
      <c r="AS59" s="49" t="s">
        <v>135</v>
      </c>
      <c r="AT59" s="41">
        <f t="shared" ref="AT59" si="1006">AT58*AQ$4</f>
        <v>0</v>
      </c>
      <c r="AU59" s="47" t="s">
        <v>39</v>
      </c>
      <c r="AV59" s="40">
        <f t="shared" ref="AV59" si="1007">SUMPRODUCT(AW53:AW57*(AV53:AV57="PTO"))+SUMPRODUCT(AW53:AW57*(AV53:AV57="HOL"))</f>
        <v>0</v>
      </c>
      <c r="AW59" s="49" t="s">
        <v>135</v>
      </c>
      <c r="AX59" s="41">
        <f>AX58*AU$4</f>
        <v>0</v>
      </c>
      <c r="AY59" s="47" t="s">
        <v>39</v>
      </c>
      <c r="AZ59" s="40">
        <f t="shared" ref="AZ59" si="1008">SUMPRODUCT(BA53:BA57*(AZ53:AZ57="PTO"))+SUMPRODUCT(BA53:BA57*(AZ53:AZ57="HOL"))</f>
        <v>0</v>
      </c>
      <c r="BA59" s="49" t="s">
        <v>135</v>
      </c>
      <c r="BB59" s="41">
        <f>BB58*AY$4</f>
        <v>0</v>
      </c>
      <c r="BC59" s="47" t="s">
        <v>39</v>
      </c>
      <c r="BD59" s="40">
        <f t="shared" ref="BD59" si="1009">SUMPRODUCT(BE53:BE57*(BD53:BD57="PTO"))+SUMPRODUCT(BE53:BE57*(BD53:BD57="HOL"))</f>
        <v>0</v>
      </c>
      <c r="BE59" s="49" t="s">
        <v>135</v>
      </c>
      <c r="BF59" s="41">
        <f>BF58*BC$4</f>
        <v>0</v>
      </c>
      <c r="BG59" s="47" t="s">
        <v>39</v>
      </c>
      <c r="BH59" s="40">
        <f t="shared" ref="BH59" si="1010">SUMPRODUCT(BI53:BI57*(BH53:BH57="PTO"))+SUMPRODUCT(BI53:BI57*(BH53:BH57="HOL"))</f>
        <v>0</v>
      </c>
      <c r="BI59" s="49" t="s">
        <v>135</v>
      </c>
      <c r="BJ59" s="41">
        <f>BJ58*BG$4</f>
        <v>0</v>
      </c>
      <c r="BK59" s="47" t="s">
        <v>39</v>
      </c>
      <c r="BL59" s="40">
        <f t="shared" ref="BL59" si="1011">SUMPRODUCT(BM53:BM57*(BL53:BL57="PTO"))+SUMPRODUCT(BM53:BM57*(BL53:BL57="HOL"))</f>
        <v>0</v>
      </c>
      <c r="BM59" s="49" t="s">
        <v>135</v>
      </c>
      <c r="BN59" s="41">
        <f>BN58*BK$4</f>
        <v>0</v>
      </c>
      <c r="BO59" s="47" t="s">
        <v>39</v>
      </c>
      <c r="BP59" s="40">
        <f t="shared" ref="BP59" si="1012">SUMPRODUCT(BQ53:BQ57*(BP53:BP57="PTO"))+SUMPRODUCT(BQ53:BQ57*(BP53:BP57="HOL"))</f>
        <v>0</v>
      </c>
      <c r="BQ59" s="49" t="s">
        <v>135</v>
      </c>
      <c r="BR59" s="41">
        <f t="shared" ref="BR59" si="1013">BR58*BO$4</f>
        <v>0</v>
      </c>
      <c r="BS59" s="47" t="s">
        <v>39</v>
      </c>
      <c r="BT59" s="40">
        <f t="shared" ref="BT59" si="1014">SUMPRODUCT(BU53:BU57*(BT53:BT57="PTO"))+SUMPRODUCT(BU53:BU57*(BT53:BT57="HOL"))</f>
        <v>0</v>
      </c>
      <c r="BU59" s="49" t="s">
        <v>135</v>
      </c>
      <c r="BV59" s="41">
        <f t="shared" ref="BV59" si="1015">BV58*BS$4</f>
        <v>0</v>
      </c>
      <c r="BW59" s="47" t="s">
        <v>39</v>
      </c>
      <c r="BX59" s="40">
        <f t="shared" ref="BX59" si="1016">SUMPRODUCT(BY53:BY57*(BX53:BX57="PTO"))+SUMPRODUCT(BY53:BY57*(BX53:BX57="HOL"))</f>
        <v>0</v>
      </c>
      <c r="BY59" s="49" t="s">
        <v>135</v>
      </c>
      <c r="BZ59" s="41">
        <f t="shared" ref="BZ59" si="1017">BZ58*BW$4</f>
        <v>0</v>
      </c>
      <c r="CA59" s="47" t="s">
        <v>39</v>
      </c>
      <c r="CB59" s="40">
        <f t="shared" ref="CB59" si="1018">SUMPRODUCT(CC53:CC57*(CB53:CB57="PTO"))+SUMPRODUCT(CC53:CC57*(CB53:CB57="HOL"))</f>
        <v>0</v>
      </c>
      <c r="CC59" s="49" t="s">
        <v>135</v>
      </c>
      <c r="CD59" s="41">
        <f t="shared" ref="CD59" si="1019">CD58*CA$4</f>
        <v>0</v>
      </c>
      <c r="CE59" s="47" t="s">
        <v>39</v>
      </c>
      <c r="CF59" s="40">
        <f t="shared" ref="CF59" si="1020">SUMPRODUCT(CG53:CG57*(CF53:CF57="PTO"))+SUMPRODUCT(CG53:CG57*(CF53:CF57="HOL"))</f>
        <v>0</v>
      </c>
      <c r="CG59" s="49" t="s">
        <v>135</v>
      </c>
      <c r="CH59" s="41">
        <f t="shared" ref="CH59" si="1021">CH58*CE$4</f>
        <v>0</v>
      </c>
    </row>
    <row r="60" spans="1:86" x14ac:dyDescent="0.25">
      <c r="A60" s="70" t="s">
        <v>133</v>
      </c>
      <c r="B60" s="71">
        <f t="shared" ref="B60" ca="1" si="1022">D60-B61</f>
        <v>15.580022450083732</v>
      </c>
      <c r="C60" s="72" t="s">
        <v>122</v>
      </c>
      <c r="D60" s="71">
        <f>IFERROR(INDEX(Holidays[FTE], MATCH(Entry!E60, Holidays[Date], 0)), 1)*8*INDEX(FTEguide[[1]:[12]], MATCH(Entry!E61, FTEguide[Weekday], 0), IF(Entry!E63&gt;0, Entry!E63, MONTH(Entry!E60)))</f>
        <v>107.58002245008373</v>
      </c>
      <c r="E60" s="60">
        <f t="shared" si="364"/>
        <v>43836</v>
      </c>
      <c r="F60" s="50" t="s">
        <v>128</v>
      </c>
      <c r="G60" s="34" t="s">
        <v>136</v>
      </c>
      <c r="H60" s="35" t="s">
        <v>23</v>
      </c>
      <c r="I60" s="42">
        <f t="shared" ref="I60" si="1023">parseTime(G60)-(H65=INT(RIGHT($F60, 1)))</f>
        <v>8</v>
      </c>
      <c r="J60" s="43">
        <f t="shared" ref="J60:J64" si="1024">isClocked(H60)</f>
        <v>1</v>
      </c>
      <c r="K60" s="34" t="s">
        <v>136</v>
      </c>
      <c r="L60" s="35" t="s">
        <v>23</v>
      </c>
      <c r="M60" s="42">
        <f t="shared" ref="M60" si="1025">parseTime(K60)-(L65=INT(RIGHT($F60, 1)))</f>
        <v>8</v>
      </c>
      <c r="N60" s="43">
        <f t="shared" ref="N60:N64" si="1026">isClocked(L60)</f>
        <v>1</v>
      </c>
      <c r="O60" s="34" t="s">
        <v>180</v>
      </c>
      <c r="P60" s="35" t="s">
        <v>23</v>
      </c>
      <c r="Q60" s="42">
        <f t="shared" ref="Q60" si="1027">parseTime(O60)-(P65=INT(RIGHT($F60, 1)))</f>
        <v>8</v>
      </c>
      <c r="R60" s="43">
        <f t="shared" ref="R60:R64" si="1028">isClocked(P60)</f>
        <v>1</v>
      </c>
      <c r="S60" s="34" t="s">
        <v>150</v>
      </c>
      <c r="T60" s="35" t="s">
        <v>23</v>
      </c>
      <c r="U60" s="42">
        <f t="shared" ref="U60" si="1029">parseTime(S60)-(T65=INT(RIGHT($F60, 1)))</f>
        <v>8</v>
      </c>
      <c r="V60" s="43">
        <f t="shared" ref="V60:V64" si="1030">isClocked(T60)</f>
        <v>1</v>
      </c>
      <c r="W60" s="34" t="s">
        <v>136</v>
      </c>
      <c r="X60" s="35" t="s">
        <v>24</v>
      </c>
      <c r="Y60" s="42">
        <f t="shared" ref="Y60" si="1031">parseTime(W60)-(X65=INT(RIGHT($F60, 1)))</f>
        <v>8</v>
      </c>
      <c r="Z60" s="43">
        <f t="shared" ref="Z60:Z64" si="1032">isClocked(X60)</f>
        <v>1</v>
      </c>
      <c r="AA60" s="34" t="s">
        <v>136</v>
      </c>
      <c r="AB60" s="35" t="s">
        <v>23</v>
      </c>
      <c r="AC60" s="42">
        <f t="shared" ref="AC60" si="1033">parseTime(AA60)-(AB65=INT(RIGHT($F60, 1)))</f>
        <v>8</v>
      </c>
      <c r="AD60" s="43">
        <f t="shared" ref="AD60:AD64" si="1034">isClocked(AB60)</f>
        <v>1</v>
      </c>
      <c r="AE60" s="34" t="s">
        <v>136</v>
      </c>
      <c r="AF60" s="35" t="s">
        <v>25</v>
      </c>
      <c r="AG60" s="42">
        <f t="shared" ref="AG60" si="1035">parseTime(AE60)-(AF65=INT(RIGHT($F60, 1)))</f>
        <v>8</v>
      </c>
      <c r="AH60" s="43">
        <f t="shared" ref="AH60:AH64" si="1036">isClocked(AF60)</f>
        <v>1</v>
      </c>
      <c r="AI60" s="34" t="s">
        <v>136</v>
      </c>
      <c r="AJ60" s="35" t="s">
        <v>23</v>
      </c>
      <c r="AK60" s="42">
        <f>parseTime(AI60)-(AJ65=INT(RIGHT($F60, 1)))</f>
        <v>8</v>
      </c>
      <c r="AL60" s="43">
        <f t="shared" ref="AL60:AL64" si="1037">isClocked(AJ60)</f>
        <v>1</v>
      </c>
      <c r="AM60" s="34" t="s">
        <v>151</v>
      </c>
      <c r="AN60" s="35" t="s">
        <v>23</v>
      </c>
      <c r="AO60" s="42">
        <f t="shared" ref="AO60" si="1038">parseTime(AM60)-(AN65=INT(RIGHT($F60, 1)))</f>
        <v>4</v>
      </c>
      <c r="AP60" s="43">
        <f t="shared" ref="AP60:AP64" si="1039">isClocked(AN60)</f>
        <v>1</v>
      </c>
      <c r="AQ60" s="34"/>
      <c r="AR60" s="35"/>
      <c r="AS60" s="42">
        <f t="shared" ref="AS60" si="1040">parseTime(AQ60)-(AR65=INT(RIGHT($F60, 1)))</f>
        <v>0</v>
      </c>
      <c r="AT60" s="43">
        <f t="shared" ref="AT60:AT64" si="1041">isClocked(AR60)</f>
        <v>0</v>
      </c>
      <c r="AU60" s="34"/>
      <c r="AV60" s="35"/>
      <c r="AW60" s="42">
        <f>parseTime(AU60)-(AV65=INT(RIGHT($F60, 1)))</f>
        <v>0</v>
      </c>
      <c r="AX60" s="43">
        <f t="shared" ref="AX60:AX64" si="1042">isClocked(AV60)</f>
        <v>0</v>
      </c>
      <c r="AY60" s="34" t="s">
        <v>136</v>
      </c>
      <c r="AZ60" s="35" t="s">
        <v>24</v>
      </c>
      <c r="BA60" s="42">
        <f>parseTime(AY60)-(AZ65=INT(RIGHT($F60, 1)))</f>
        <v>8</v>
      </c>
      <c r="BB60" s="43">
        <f t="shared" ref="BB60:BB64" si="1043">isClocked(AZ60)</f>
        <v>1</v>
      </c>
      <c r="BC60" s="34"/>
      <c r="BD60" s="35"/>
      <c r="BE60" s="42">
        <f>parseTime(BC60)-(BD65=INT(RIGHT($F60, 1)))</f>
        <v>0</v>
      </c>
      <c r="BF60" s="43">
        <f t="shared" ref="BF60:BF64" si="1044">isClocked(BD60)</f>
        <v>0</v>
      </c>
      <c r="BG60" s="34" t="s">
        <v>136</v>
      </c>
      <c r="BH60" s="35" t="s">
        <v>23</v>
      </c>
      <c r="BI60" s="42">
        <f>parseTime(BG60)-(BH65=INT(RIGHT($F60, 1)))</f>
        <v>8</v>
      </c>
      <c r="BJ60" s="43">
        <f t="shared" ref="BJ60:BJ64" si="1045">isClocked(BH60)</f>
        <v>1</v>
      </c>
      <c r="BK60" s="34" t="s">
        <v>136</v>
      </c>
      <c r="BL60" s="35" t="s">
        <v>26</v>
      </c>
      <c r="BM60" s="42">
        <f>parseTime(BK60)-(BL65=INT(RIGHT($F60, 1)))</f>
        <v>8</v>
      </c>
      <c r="BN60" s="43">
        <f t="shared" ref="BN60:BN64" si="1046">isClocked(BL60)</f>
        <v>1</v>
      </c>
      <c r="BO60" s="34"/>
      <c r="BP60" s="35"/>
      <c r="BQ60" s="42">
        <f t="shared" ref="BQ60" si="1047">parseTime(BO60)-(BP65=INT(RIGHT($F60, 1)))</f>
        <v>0</v>
      </c>
      <c r="BR60" s="43">
        <f t="shared" ref="BR60:BR64" si="1048">isClocked(BP60)</f>
        <v>0</v>
      </c>
      <c r="BS60" s="34"/>
      <c r="BT60" s="35"/>
      <c r="BU60" s="42">
        <f t="shared" ref="BU60" si="1049">parseTime(BS60)-(BT65=INT(RIGHT($F60, 1)))</f>
        <v>0</v>
      </c>
      <c r="BV60" s="43">
        <f t="shared" ref="BV60:BV64" si="1050">isClocked(BT60)</f>
        <v>0</v>
      </c>
      <c r="BW60" s="34"/>
      <c r="BX60" s="35"/>
      <c r="BY60" s="42">
        <f t="shared" ref="BY60" si="1051">parseTime(BW60)-(BX65=INT(RIGHT($F60, 1)))</f>
        <v>0</v>
      </c>
      <c r="BZ60" s="43">
        <f t="shared" ref="BZ60:BZ64" si="1052">isClocked(BX60)</f>
        <v>0</v>
      </c>
      <c r="CA60" s="34"/>
      <c r="CB60" s="35"/>
      <c r="CC60" s="42">
        <f t="shared" ref="CC60" si="1053">parseTime(CA60)-(CB65=INT(RIGHT($F60, 1)))</f>
        <v>0</v>
      </c>
      <c r="CD60" s="43">
        <f t="shared" ref="CD60:CD64" si="1054">isClocked(CB60)</f>
        <v>0</v>
      </c>
      <c r="CE60" s="34"/>
      <c r="CF60" s="35"/>
      <c r="CG60" s="42">
        <f t="shared" ref="CG60" si="1055">parseTime(CE60)-(CF65=INT(RIGHT($F60, 1)))</f>
        <v>0</v>
      </c>
      <c r="CH60" s="43">
        <f t="shared" ref="CH60:CH64" si="1056">isClocked(CF60)</f>
        <v>0</v>
      </c>
    </row>
    <row r="61" spans="1:86" x14ac:dyDescent="0.25">
      <c r="A61" s="56" t="s">
        <v>0</v>
      </c>
      <c r="B61" s="57">
        <f t="shared" ref="B61" ca="1" si="1057">SUM(B62:B65)</f>
        <v>92</v>
      </c>
      <c r="C61" s="14" t="s">
        <v>252</v>
      </c>
      <c r="D61" s="14"/>
      <c r="E61" s="55" t="str">
        <f t="shared" si="234"/>
        <v>Monday</v>
      </c>
      <c r="F61" s="51" t="s">
        <v>129</v>
      </c>
      <c r="G61" s="36"/>
      <c r="H61" s="37"/>
      <c r="I61" s="44">
        <f t="shared" ref="I61" si="1058">parseTime(G61)-(H65=INT(RIGHT($F61, 1)))</f>
        <v>0</v>
      </c>
      <c r="J61" s="45">
        <f t="shared" si="1024"/>
        <v>0</v>
      </c>
      <c r="K61" s="36"/>
      <c r="L61" s="37"/>
      <c r="M61" s="44">
        <f t="shared" ref="M61" si="1059">parseTime(K61)-(L65=INT(RIGHT($F61, 1)))</f>
        <v>0</v>
      </c>
      <c r="N61" s="45">
        <f t="shared" si="1026"/>
        <v>0</v>
      </c>
      <c r="O61" s="36"/>
      <c r="P61" s="37"/>
      <c r="Q61" s="44">
        <f t="shared" ref="Q61" si="1060">parseTime(O61)-(P65=INT(RIGHT($F61, 1)))</f>
        <v>0</v>
      </c>
      <c r="R61" s="45">
        <f t="shared" si="1028"/>
        <v>0</v>
      </c>
      <c r="S61" s="36"/>
      <c r="T61" s="37"/>
      <c r="U61" s="44">
        <f t="shared" ref="U61" si="1061">parseTime(S61)-(T65=INT(RIGHT($F61, 1)))</f>
        <v>0</v>
      </c>
      <c r="V61" s="45">
        <f t="shared" si="1030"/>
        <v>0</v>
      </c>
      <c r="W61" s="36"/>
      <c r="X61" s="37"/>
      <c r="Y61" s="44">
        <f t="shared" ref="Y61" si="1062">parseTime(W61)-(X65=INT(RIGHT($F61, 1)))</f>
        <v>0</v>
      </c>
      <c r="Z61" s="45">
        <f t="shared" si="1032"/>
        <v>0</v>
      </c>
      <c r="AA61" s="36"/>
      <c r="AB61" s="37"/>
      <c r="AC61" s="44">
        <f t="shared" ref="AC61" si="1063">parseTime(AA61)-(AB65=INT(RIGHT($F61, 1)))</f>
        <v>0</v>
      </c>
      <c r="AD61" s="45">
        <f t="shared" si="1034"/>
        <v>0</v>
      </c>
      <c r="AE61" s="36"/>
      <c r="AF61" s="37"/>
      <c r="AG61" s="44">
        <f t="shared" ref="AG61" si="1064">parseTime(AE61)-(AF65=INT(RIGHT($F61, 1)))</f>
        <v>0</v>
      </c>
      <c r="AH61" s="45">
        <f t="shared" si="1036"/>
        <v>0</v>
      </c>
      <c r="AI61" s="36"/>
      <c r="AJ61" s="37"/>
      <c r="AK61" s="44">
        <f>parseTime(AI61)-(AJ65=INT(RIGHT($F61, 1)))</f>
        <v>0</v>
      </c>
      <c r="AL61" s="45">
        <f t="shared" si="1037"/>
        <v>0</v>
      </c>
      <c r="AM61" s="36"/>
      <c r="AN61" s="37"/>
      <c r="AO61" s="44">
        <f t="shared" ref="AO61" si="1065">parseTime(AM61)-(AN65=INT(RIGHT($F61, 1)))</f>
        <v>0</v>
      </c>
      <c r="AP61" s="45">
        <f t="shared" si="1039"/>
        <v>0</v>
      </c>
      <c r="AQ61" s="36"/>
      <c r="AR61" s="37"/>
      <c r="AS61" s="44">
        <f t="shared" ref="AS61" si="1066">parseTime(AQ61)-(AR65=INT(RIGHT($F61, 1)))</f>
        <v>0</v>
      </c>
      <c r="AT61" s="45">
        <f t="shared" si="1041"/>
        <v>0</v>
      </c>
      <c r="AU61" s="36"/>
      <c r="AV61" s="37"/>
      <c r="AW61" s="44">
        <f>parseTime(AU61)-(AV65=INT(RIGHT($F61, 1)))</f>
        <v>0</v>
      </c>
      <c r="AX61" s="45">
        <f t="shared" si="1042"/>
        <v>0</v>
      </c>
      <c r="AY61" s="36"/>
      <c r="AZ61" s="37"/>
      <c r="BA61" s="44">
        <f>parseTime(AY61)-(AZ65=INT(RIGHT($F61, 1)))</f>
        <v>0</v>
      </c>
      <c r="BB61" s="45">
        <f t="shared" si="1043"/>
        <v>0</v>
      </c>
      <c r="BC61" s="36"/>
      <c r="BD61" s="37"/>
      <c r="BE61" s="44">
        <f>parseTime(BC61)-(BD65=INT(RIGHT($F61, 1)))</f>
        <v>0</v>
      </c>
      <c r="BF61" s="45">
        <f t="shared" si="1044"/>
        <v>0</v>
      </c>
      <c r="BG61" s="36"/>
      <c r="BH61" s="37"/>
      <c r="BI61" s="44">
        <f>parseTime(BG61)-(BH65=INT(RIGHT($F61, 1)))</f>
        <v>0</v>
      </c>
      <c r="BJ61" s="45">
        <f t="shared" si="1045"/>
        <v>0</v>
      </c>
      <c r="BK61" s="36"/>
      <c r="BL61" s="37"/>
      <c r="BM61" s="44">
        <f>parseTime(BK61)-(BL65=INT(RIGHT($F61, 1)))</f>
        <v>0</v>
      </c>
      <c r="BN61" s="45">
        <f t="shared" si="1046"/>
        <v>0</v>
      </c>
      <c r="BO61" s="36"/>
      <c r="BP61" s="37"/>
      <c r="BQ61" s="44">
        <f t="shared" ref="BQ61" si="1067">parseTime(BO61)-(BP65=INT(RIGHT($F61, 1)))</f>
        <v>0</v>
      </c>
      <c r="BR61" s="45">
        <f t="shared" si="1048"/>
        <v>0</v>
      </c>
      <c r="BS61" s="36"/>
      <c r="BT61" s="37"/>
      <c r="BU61" s="44">
        <f t="shared" ref="BU61" si="1068">parseTime(BS61)-(BT65=INT(RIGHT($F61, 1)))</f>
        <v>0</v>
      </c>
      <c r="BV61" s="45">
        <f t="shared" si="1050"/>
        <v>0</v>
      </c>
      <c r="BW61" s="36"/>
      <c r="BX61" s="37"/>
      <c r="BY61" s="44">
        <f t="shared" ref="BY61" si="1069">parseTime(BW61)-(BX65=INT(RIGHT($F61, 1)))</f>
        <v>0</v>
      </c>
      <c r="BZ61" s="45">
        <f t="shared" si="1052"/>
        <v>0</v>
      </c>
      <c r="CA61" s="36"/>
      <c r="CB61" s="37"/>
      <c r="CC61" s="44">
        <f t="shared" ref="CC61" si="1070">parseTime(CA61)-(CB65=INT(RIGHT($F61, 1)))</f>
        <v>0</v>
      </c>
      <c r="CD61" s="45">
        <f t="shared" si="1054"/>
        <v>0</v>
      </c>
      <c r="CE61" s="36"/>
      <c r="CF61" s="37"/>
      <c r="CG61" s="44">
        <f t="shared" ref="CG61" si="1071">parseTime(CE61)-(CF65=INT(RIGHT($F61, 1)))</f>
        <v>0</v>
      </c>
      <c r="CH61" s="45">
        <f t="shared" si="1056"/>
        <v>0</v>
      </c>
    </row>
    <row r="62" spans="1:86" x14ac:dyDescent="0.25">
      <c r="A62" s="56" t="s">
        <v>117</v>
      </c>
      <c r="B62" s="57">
        <f ca="1">roleHours(G60:CH66, "MFD")</f>
        <v>60</v>
      </c>
      <c r="C62" s="14">
        <f t="shared" ca="1" si="44"/>
        <v>7.5</v>
      </c>
      <c r="D62" s="14"/>
      <c r="E62" s="20" t="s">
        <v>127</v>
      </c>
      <c r="F62" s="51" t="s">
        <v>130</v>
      </c>
      <c r="G62" s="36"/>
      <c r="H62" s="37"/>
      <c r="I62" s="44">
        <f t="shared" ref="I62" si="1072">parseTime(G62)-(H65=INT(RIGHT($F62, 1)))</f>
        <v>0</v>
      </c>
      <c r="J62" s="45">
        <f t="shared" si="1024"/>
        <v>0</v>
      </c>
      <c r="K62" s="36"/>
      <c r="L62" s="37"/>
      <c r="M62" s="44">
        <f t="shared" ref="M62" si="1073">parseTime(K62)-(L65=INT(RIGHT($F62, 1)))</f>
        <v>0</v>
      </c>
      <c r="N62" s="45">
        <f t="shared" si="1026"/>
        <v>0</v>
      </c>
      <c r="O62" s="36"/>
      <c r="P62" s="37"/>
      <c r="Q62" s="44">
        <f t="shared" ref="Q62" si="1074">parseTime(O62)-(P65=INT(RIGHT($F62, 1)))</f>
        <v>0</v>
      </c>
      <c r="R62" s="45">
        <f t="shared" si="1028"/>
        <v>0</v>
      </c>
      <c r="S62" s="36"/>
      <c r="T62" s="37"/>
      <c r="U62" s="44">
        <f t="shared" ref="U62" si="1075">parseTime(S62)-(T65=INT(RIGHT($F62, 1)))</f>
        <v>0</v>
      </c>
      <c r="V62" s="45">
        <f t="shared" si="1030"/>
        <v>0</v>
      </c>
      <c r="W62" s="36"/>
      <c r="X62" s="37"/>
      <c r="Y62" s="44">
        <f t="shared" ref="Y62" si="1076">parseTime(W62)-(X65=INT(RIGHT($F62, 1)))</f>
        <v>0</v>
      </c>
      <c r="Z62" s="45">
        <f t="shared" si="1032"/>
        <v>0</v>
      </c>
      <c r="AA62" s="36"/>
      <c r="AB62" s="37"/>
      <c r="AC62" s="44">
        <f t="shared" ref="AC62" si="1077">parseTime(AA62)-(AB65=INT(RIGHT($F62, 1)))</f>
        <v>0</v>
      </c>
      <c r="AD62" s="45">
        <f t="shared" si="1034"/>
        <v>0</v>
      </c>
      <c r="AE62" s="36"/>
      <c r="AF62" s="37"/>
      <c r="AG62" s="44">
        <f t="shared" ref="AG62" si="1078">parseTime(AE62)-(AF65=INT(RIGHT($F62, 1)))</f>
        <v>0</v>
      </c>
      <c r="AH62" s="45">
        <f t="shared" si="1036"/>
        <v>0</v>
      </c>
      <c r="AI62" s="36"/>
      <c r="AJ62" s="37"/>
      <c r="AK62" s="44">
        <f>parseTime(AI62)-(AJ65=INT(RIGHT($F62, 1)))</f>
        <v>0</v>
      </c>
      <c r="AL62" s="45">
        <f t="shared" si="1037"/>
        <v>0</v>
      </c>
      <c r="AM62" s="36"/>
      <c r="AN62" s="37"/>
      <c r="AO62" s="44">
        <f t="shared" ref="AO62" si="1079">parseTime(AM62)-(AN65=INT(RIGHT($F62, 1)))</f>
        <v>0</v>
      </c>
      <c r="AP62" s="45">
        <f t="shared" si="1039"/>
        <v>0</v>
      </c>
      <c r="AQ62" s="36"/>
      <c r="AR62" s="37"/>
      <c r="AS62" s="44">
        <f t="shared" ref="AS62" si="1080">parseTime(AQ62)-(AR65=INT(RIGHT($F62, 1)))</f>
        <v>0</v>
      </c>
      <c r="AT62" s="45">
        <f t="shared" si="1041"/>
        <v>0</v>
      </c>
      <c r="AU62" s="36"/>
      <c r="AV62" s="37"/>
      <c r="AW62" s="44">
        <f>parseTime(AU62)-(AV65=INT(RIGHT($F62, 1)))</f>
        <v>0</v>
      </c>
      <c r="AX62" s="45">
        <f t="shared" si="1042"/>
        <v>0</v>
      </c>
      <c r="AY62" s="36"/>
      <c r="AZ62" s="37"/>
      <c r="BA62" s="44">
        <f>parseTime(AY62)-(AZ65=INT(RIGHT($F62, 1)))</f>
        <v>0</v>
      </c>
      <c r="BB62" s="45">
        <f t="shared" si="1043"/>
        <v>0</v>
      </c>
      <c r="BC62" s="36"/>
      <c r="BD62" s="37"/>
      <c r="BE62" s="44">
        <f>parseTime(BC62)-(BD65=INT(RIGHT($F62, 1)))</f>
        <v>0</v>
      </c>
      <c r="BF62" s="45">
        <f t="shared" si="1044"/>
        <v>0</v>
      </c>
      <c r="BG62" s="36"/>
      <c r="BH62" s="37"/>
      <c r="BI62" s="44">
        <f>parseTime(BG62)-(BH65=INT(RIGHT($F62, 1)))</f>
        <v>0</v>
      </c>
      <c r="BJ62" s="45">
        <f t="shared" si="1045"/>
        <v>0</v>
      </c>
      <c r="BK62" s="36"/>
      <c r="BL62" s="37"/>
      <c r="BM62" s="44">
        <f>parseTime(BK62)-(BL65=INT(RIGHT($F62, 1)))</f>
        <v>0</v>
      </c>
      <c r="BN62" s="45">
        <f t="shared" si="1046"/>
        <v>0</v>
      </c>
      <c r="BO62" s="36"/>
      <c r="BP62" s="37"/>
      <c r="BQ62" s="44">
        <f t="shared" ref="BQ62" si="1081">parseTime(BO62)-(BP65=INT(RIGHT($F62, 1)))</f>
        <v>0</v>
      </c>
      <c r="BR62" s="45">
        <f t="shared" si="1048"/>
        <v>0</v>
      </c>
      <c r="BS62" s="36"/>
      <c r="BT62" s="37"/>
      <c r="BU62" s="44">
        <f t="shared" ref="BU62" si="1082">parseTime(BS62)-(BT65=INT(RIGHT($F62, 1)))</f>
        <v>0</v>
      </c>
      <c r="BV62" s="45">
        <f t="shared" si="1050"/>
        <v>0</v>
      </c>
      <c r="BW62" s="36"/>
      <c r="BX62" s="37"/>
      <c r="BY62" s="44">
        <f t="shared" ref="BY62" si="1083">parseTime(BW62)-(BX65=INT(RIGHT($F62, 1)))</f>
        <v>0</v>
      </c>
      <c r="BZ62" s="45">
        <f t="shared" si="1052"/>
        <v>0</v>
      </c>
      <c r="CA62" s="36"/>
      <c r="CB62" s="37"/>
      <c r="CC62" s="44">
        <f t="shared" ref="CC62" si="1084">parseTime(CA62)-(CB65=INT(RIGHT($F62, 1)))</f>
        <v>0</v>
      </c>
      <c r="CD62" s="45">
        <f t="shared" si="1054"/>
        <v>0</v>
      </c>
      <c r="CE62" s="36"/>
      <c r="CF62" s="37"/>
      <c r="CG62" s="44">
        <f t="shared" ref="CG62" si="1085">parseTime(CE62)-(CF65=INT(RIGHT($F62, 1)))</f>
        <v>0</v>
      </c>
      <c r="CH62" s="45">
        <f t="shared" si="1056"/>
        <v>0</v>
      </c>
    </row>
    <row r="63" spans="1:86" x14ac:dyDescent="0.25">
      <c r="A63" s="56" t="s">
        <v>118</v>
      </c>
      <c r="B63" s="57">
        <f ca="1">roleHours(G60:CH66, "DFD")</f>
        <v>16</v>
      </c>
      <c r="C63" s="14">
        <f t="shared" ca="1" si="44"/>
        <v>2</v>
      </c>
      <c r="D63" s="14"/>
      <c r="E63" s="20"/>
      <c r="F63" s="51" t="s">
        <v>131</v>
      </c>
      <c r="G63" s="36"/>
      <c r="H63" s="37"/>
      <c r="I63" s="44">
        <f t="shared" ref="I63" si="1086">parseTime(G63)-(H65=INT(RIGHT($F63, 1)))</f>
        <v>0</v>
      </c>
      <c r="J63" s="45">
        <f t="shared" si="1024"/>
        <v>0</v>
      </c>
      <c r="K63" s="36"/>
      <c r="L63" s="37"/>
      <c r="M63" s="44">
        <f t="shared" ref="M63" si="1087">parseTime(K63)-(L65=INT(RIGHT($F63, 1)))</f>
        <v>0</v>
      </c>
      <c r="N63" s="45">
        <f t="shared" si="1026"/>
        <v>0</v>
      </c>
      <c r="O63" s="36"/>
      <c r="P63" s="37"/>
      <c r="Q63" s="44">
        <f t="shared" ref="Q63" si="1088">parseTime(O63)-(P65=INT(RIGHT($F63, 1)))</f>
        <v>0</v>
      </c>
      <c r="R63" s="45">
        <f t="shared" si="1028"/>
        <v>0</v>
      </c>
      <c r="S63" s="36"/>
      <c r="T63" s="37"/>
      <c r="U63" s="44">
        <f t="shared" ref="U63" si="1089">parseTime(S63)-(T65=INT(RIGHT($F63, 1)))</f>
        <v>0</v>
      </c>
      <c r="V63" s="45">
        <f t="shared" si="1030"/>
        <v>0</v>
      </c>
      <c r="W63" s="36"/>
      <c r="X63" s="37"/>
      <c r="Y63" s="44">
        <f t="shared" ref="Y63" si="1090">parseTime(W63)-(X65=INT(RIGHT($F63, 1)))</f>
        <v>0</v>
      </c>
      <c r="Z63" s="45">
        <f t="shared" si="1032"/>
        <v>0</v>
      </c>
      <c r="AA63" s="36"/>
      <c r="AB63" s="37"/>
      <c r="AC63" s="44">
        <f t="shared" ref="AC63" si="1091">parseTime(AA63)-(AB65=INT(RIGHT($F63, 1)))</f>
        <v>0</v>
      </c>
      <c r="AD63" s="45">
        <f t="shared" si="1034"/>
        <v>0</v>
      </c>
      <c r="AE63" s="36"/>
      <c r="AF63" s="37"/>
      <c r="AG63" s="44">
        <f t="shared" ref="AG63" si="1092">parseTime(AE63)-(AF65=INT(RIGHT($F63, 1)))</f>
        <v>0</v>
      </c>
      <c r="AH63" s="45">
        <f t="shared" si="1036"/>
        <v>0</v>
      </c>
      <c r="AI63" s="36"/>
      <c r="AJ63" s="37"/>
      <c r="AK63" s="44">
        <f>parseTime(AI63)-(AJ65=INT(RIGHT($F63, 1)))</f>
        <v>0</v>
      </c>
      <c r="AL63" s="45">
        <f t="shared" si="1037"/>
        <v>0</v>
      </c>
      <c r="AM63" s="36"/>
      <c r="AN63" s="37"/>
      <c r="AO63" s="44">
        <f t="shared" ref="AO63" si="1093">parseTime(AM63)-(AN65=INT(RIGHT($F63, 1)))</f>
        <v>0</v>
      </c>
      <c r="AP63" s="45">
        <f t="shared" si="1039"/>
        <v>0</v>
      </c>
      <c r="AQ63" s="36"/>
      <c r="AR63" s="37"/>
      <c r="AS63" s="44">
        <f t="shared" ref="AS63" si="1094">parseTime(AQ63)-(AR65=INT(RIGHT($F63, 1)))</f>
        <v>0</v>
      </c>
      <c r="AT63" s="45">
        <f t="shared" si="1041"/>
        <v>0</v>
      </c>
      <c r="AU63" s="36"/>
      <c r="AV63" s="37"/>
      <c r="AW63" s="44">
        <f>parseTime(AU63)-(AV65=INT(RIGHT($F63, 1)))</f>
        <v>0</v>
      </c>
      <c r="AX63" s="45">
        <f t="shared" si="1042"/>
        <v>0</v>
      </c>
      <c r="AY63" s="36"/>
      <c r="AZ63" s="37"/>
      <c r="BA63" s="44">
        <f>parseTime(AY63)-(AZ65=INT(RIGHT($F63, 1)))</f>
        <v>0</v>
      </c>
      <c r="BB63" s="45">
        <f t="shared" si="1043"/>
        <v>0</v>
      </c>
      <c r="BC63" s="36"/>
      <c r="BD63" s="37"/>
      <c r="BE63" s="44">
        <f>parseTime(BC63)-(BD65=INT(RIGHT($F63, 1)))</f>
        <v>0</v>
      </c>
      <c r="BF63" s="45">
        <f t="shared" si="1044"/>
        <v>0</v>
      </c>
      <c r="BG63" s="36"/>
      <c r="BH63" s="37"/>
      <c r="BI63" s="44">
        <f>parseTime(BG63)-(BH65=INT(RIGHT($F63, 1)))</f>
        <v>0</v>
      </c>
      <c r="BJ63" s="45">
        <f t="shared" si="1045"/>
        <v>0</v>
      </c>
      <c r="BK63" s="36"/>
      <c r="BL63" s="37"/>
      <c r="BM63" s="44">
        <f>parseTime(BK63)-(BL65=INT(RIGHT($F63, 1)))</f>
        <v>0</v>
      </c>
      <c r="BN63" s="45">
        <f t="shared" si="1046"/>
        <v>0</v>
      </c>
      <c r="BO63" s="36"/>
      <c r="BP63" s="37"/>
      <c r="BQ63" s="44">
        <f t="shared" ref="BQ63" si="1095">parseTime(BO63)-(BP65=INT(RIGHT($F63, 1)))</f>
        <v>0</v>
      </c>
      <c r="BR63" s="45">
        <f t="shared" si="1048"/>
        <v>0</v>
      </c>
      <c r="BS63" s="36"/>
      <c r="BT63" s="37"/>
      <c r="BU63" s="44">
        <f t="shared" ref="BU63" si="1096">parseTime(BS63)-(BT65=INT(RIGHT($F63, 1)))</f>
        <v>0</v>
      </c>
      <c r="BV63" s="45">
        <f t="shared" si="1050"/>
        <v>0</v>
      </c>
      <c r="BW63" s="36"/>
      <c r="BX63" s="37"/>
      <c r="BY63" s="44">
        <f t="shared" ref="BY63" si="1097">parseTime(BW63)-(BX65=INT(RIGHT($F63, 1)))</f>
        <v>0</v>
      </c>
      <c r="BZ63" s="45">
        <f t="shared" si="1052"/>
        <v>0</v>
      </c>
      <c r="CA63" s="36"/>
      <c r="CB63" s="37"/>
      <c r="CC63" s="44">
        <f t="shared" ref="CC63" si="1098">parseTime(CA63)-(CB65=INT(RIGHT($F63, 1)))</f>
        <v>0</v>
      </c>
      <c r="CD63" s="45">
        <f t="shared" si="1054"/>
        <v>0</v>
      </c>
      <c r="CE63" s="36"/>
      <c r="CF63" s="37"/>
      <c r="CG63" s="44">
        <f t="shared" ref="CG63" si="1099">parseTime(CE63)-(CF65=INT(RIGHT($F63, 1)))</f>
        <v>0</v>
      </c>
      <c r="CH63" s="45">
        <f t="shared" si="1056"/>
        <v>0</v>
      </c>
    </row>
    <row r="64" spans="1:86" x14ac:dyDescent="0.25">
      <c r="A64" s="56" t="s">
        <v>119</v>
      </c>
      <c r="B64" s="57">
        <f ca="1">roleHours(G60:CH66, "MCC")</f>
        <v>8</v>
      </c>
      <c r="C64" s="14">
        <f t="shared" ca="1" si="44"/>
        <v>1</v>
      </c>
      <c r="D64" s="14"/>
      <c r="E64" s="20"/>
      <c r="F64" s="51" t="s">
        <v>132</v>
      </c>
      <c r="G64" s="36"/>
      <c r="H64" s="37"/>
      <c r="I64" s="44">
        <f t="shared" ref="I64" si="1100">parseTime(G64)-(H65=INT(RIGHT($F64, 1)))</f>
        <v>0</v>
      </c>
      <c r="J64" s="45">
        <f t="shared" si="1024"/>
        <v>0</v>
      </c>
      <c r="K64" s="36"/>
      <c r="L64" s="37"/>
      <c r="M64" s="44">
        <f t="shared" ref="M64" si="1101">parseTime(K64)-(L65=INT(RIGHT($F64, 1)))</f>
        <v>0</v>
      </c>
      <c r="N64" s="45">
        <f t="shared" si="1026"/>
        <v>0</v>
      </c>
      <c r="O64" s="36"/>
      <c r="P64" s="37"/>
      <c r="Q64" s="44">
        <f t="shared" ref="Q64" si="1102">parseTime(O64)-(P65=INT(RIGHT($F64, 1)))</f>
        <v>0</v>
      </c>
      <c r="R64" s="45">
        <f t="shared" si="1028"/>
        <v>0</v>
      </c>
      <c r="S64" s="36"/>
      <c r="T64" s="37"/>
      <c r="U64" s="44">
        <f t="shared" ref="U64" si="1103">parseTime(S64)-(T65=INT(RIGHT($F64, 1)))</f>
        <v>0</v>
      </c>
      <c r="V64" s="45">
        <f t="shared" si="1030"/>
        <v>0</v>
      </c>
      <c r="W64" s="36"/>
      <c r="X64" s="37"/>
      <c r="Y64" s="44">
        <f t="shared" ref="Y64" si="1104">parseTime(W64)-(X65=INT(RIGHT($F64, 1)))</f>
        <v>0</v>
      </c>
      <c r="Z64" s="45">
        <f t="shared" si="1032"/>
        <v>0</v>
      </c>
      <c r="AA64" s="36"/>
      <c r="AB64" s="37"/>
      <c r="AC64" s="44">
        <f t="shared" ref="AC64" si="1105">parseTime(AA64)-(AB65=INT(RIGHT($F64, 1)))</f>
        <v>0</v>
      </c>
      <c r="AD64" s="45">
        <f t="shared" si="1034"/>
        <v>0</v>
      </c>
      <c r="AE64" s="36"/>
      <c r="AF64" s="37"/>
      <c r="AG64" s="44">
        <f t="shared" ref="AG64" si="1106">parseTime(AE64)-(AF65=INT(RIGHT($F64, 1)))</f>
        <v>0</v>
      </c>
      <c r="AH64" s="45">
        <f t="shared" si="1036"/>
        <v>0</v>
      </c>
      <c r="AI64" s="36"/>
      <c r="AJ64" s="37"/>
      <c r="AK64" s="44">
        <f>parseTime(AI64)-(AJ65=INT(RIGHT($F64, 1)))</f>
        <v>0</v>
      </c>
      <c r="AL64" s="45">
        <f t="shared" si="1037"/>
        <v>0</v>
      </c>
      <c r="AM64" s="36"/>
      <c r="AN64" s="37"/>
      <c r="AO64" s="44">
        <f t="shared" ref="AO64" si="1107">parseTime(AM64)-(AN65=INT(RIGHT($F64, 1)))</f>
        <v>0</v>
      </c>
      <c r="AP64" s="45">
        <f t="shared" si="1039"/>
        <v>0</v>
      </c>
      <c r="AQ64" s="36"/>
      <c r="AR64" s="37"/>
      <c r="AS64" s="44">
        <f t="shared" ref="AS64" si="1108">parseTime(AQ64)-(AR65=INT(RIGHT($F64, 1)))</f>
        <v>0</v>
      </c>
      <c r="AT64" s="45">
        <f t="shared" si="1041"/>
        <v>0</v>
      </c>
      <c r="AU64" s="36"/>
      <c r="AV64" s="37"/>
      <c r="AW64" s="44">
        <f>parseTime(AU64)-(AV65=INT(RIGHT($F64, 1)))</f>
        <v>0</v>
      </c>
      <c r="AX64" s="45">
        <f t="shared" si="1042"/>
        <v>0</v>
      </c>
      <c r="AY64" s="36"/>
      <c r="AZ64" s="37"/>
      <c r="BA64" s="44">
        <f>parseTime(AY64)-(AZ65=INT(RIGHT($F64, 1)))</f>
        <v>0</v>
      </c>
      <c r="BB64" s="45">
        <f t="shared" si="1043"/>
        <v>0</v>
      </c>
      <c r="BC64" s="36"/>
      <c r="BD64" s="37"/>
      <c r="BE64" s="44">
        <f>parseTime(BC64)-(BD65=INT(RIGHT($F64, 1)))</f>
        <v>0</v>
      </c>
      <c r="BF64" s="45">
        <f t="shared" si="1044"/>
        <v>0</v>
      </c>
      <c r="BG64" s="36"/>
      <c r="BH64" s="37"/>
      <c r="BI64" s="44">
        <f>parseTime(BG64)-(BH65=INT(RIGHT($F64, 1)))</f>
        <v>0</v>
      </c>
      <c r="BJ64" s="45">
        <f t="shared" si="1045"/>
        <v>0</v>
      </c>
      <c r="BK64" s="36"/>
      <c r="BL64" s="37"/>
      <c r="BM64" s="44">
        <f>parseTime(BK64)-(BL65=INT(RIGHT($F64, 1)))</f>
        <v>0</v>
      </c>
      <c r="BN64" s="45">
        <f t="shared" si="1046"/>
        <v>0</v>
      </c>
      <c r="BO64" s="36"/>
      <c r="BP64" s="37"/>
      <c r="BQ64" s="44">
        <f t="shared" ref="BQ64" si="1109">parseTime(BO64)-(BP65=INT(RIGHT($F64, 1)))</f>
        <v>0</v>
      </c>
      <c r="BR64" s="45">
        <f t="shared" si="1048"/>
        <v>0</v>
      </c>
      <c r="BS64" s="36"/>
      <c r="BT64" s="37"/>
      <c r="BU64" s="44">
        <f t="shared" ref="BU64" si="1110">parseTime(BS64)-(BT65=INT(RIGHT($F64, 1)))</f>
        <v>0</v>
      </c>
      <c r="BV64" s="45">
        <f t="shared" si="1050"/>
        <v>0</v>
      </c>
      <c r="BW64" s="36"/>
      <c r="BX64" s="37"/>
      <c r="BY64" s="44">
        <f t="shared" ref="BY64" si="1111">parseTime(BW64)-(BX65=INT(RIGHT($F64, 1)))</f>
        <v>0</v>
      </c>
      <c r="BZ64" s="45">
        <f t="shared" si="1052"/>
        <v>0</v>
      </c>
      <c r="CA64" s="36"/>
      <c r="CB64" s="37"/>
      <c r="CC64" s="44">
        <f t="shared" ref="CC64" si="1112">parseTime(CA64)-(CB65=INT(RIGHT($F64, 1)))</f>
        <v>0</v>
      </c>
      <c r="CD64" s="45">
        <f t="shared" si="1054"/>
        <v>0</v>
      </c>
      <c r="CE64" s="36"/>
      <c r="CF64" s="37"/>
      <c r="CG64" s="44">
        <f t="shared" ref="CG64" si="1113">parseTime(CE64)-(CF65=INT(RIGHT($F64, 1)))</f>
        <v>0</v>
      </c>
      <c r="CH64" s="45">
        <f t="shared" si="1056"/>
        <v>0</v>
      </c>
    </row>
    <row r="65" spans="1:86" x14ac:dyDescent="0.25">
      <c r="A65" s="56" t="s">
        <v>120</v>
      </c>
      <c r="B65" s="57">
        <f ca="1">roleHours(G60:CH66, "DCC")</f>
        <v>8</v>
      </c>
      <c r="C65" s="14">
        <f t="shared" ca="1" si="44"/>
        <v>1</v>
      </c>
      <c r="D65" s="14"/>
      <c r="E65" s="20"/>
      <c r="F65" s="51"/>
      <c r="G65" s="46" t="s">
        <v>134</v>
      </c>
      <c r="H65" s="38">
        <f t="shared" ref="H65" si="1114">lunchAdjust(G60:H64)</f>
        <v>1</v>
      </c>
      <c r="I65" s="48" t="s">
        <v>0</v>
      </c>
      <c r="J65" s="39">
        <f t="shared" ref="J65" si="1115">SUMPRODUCT(I60:I64*J60:J64)</f>
        <v>8</v>
      </c>
      <c r="K65" s="46" t="s">
        <v>134</v>
      </c>
      <c r="L65" s="38">
        <f t="shared" ref="L65" si="1116">lunchAdjust(K60:L64)</f>
        <v>1</v>
      </c>
      <c r="M65" s="48" t="s">
        <v>0</v>
      </c>
      <c r="N65" s="39">
        <f t="shared" ref="N65" si="1117">SUMPRODUCT(M60:M64*N60:N64)</f>
        <v>8</v>
      </c>
      <c r="O65" s="46" t="s">
        <v>134</v>
      </c>
      <c r="P65" s="38">
        <f t="shared" ref="P65" si="1118">lunchAdjust(O60:P64)</f>
        <v>1</v>
      </c>
      <c r="Q65" s="48" t="s">
        <v>0</v>
      </c>
      <c r="R65" s="39">
        <f t="shared" ref="R65" si="1119">SUMPRODUCT(Q60:Q64*R60:R64)</f>
        <v>8</v>
      </c>
      <c r="S65" s="46" t="s">
        <v>134</v>
      </c>
      <c r="T65" s="38">
        <v>1</v>
      </c>
      <c r="U65" s="48" t="s">
        <v>0</v>
      </c>
      <c r="V65" s="39">
        <f t="shared" ref="V65" si="1120">SUMPRODUCT(U60:U64*V60:V64)</f>
        <v>8</v>
      </c>
      <c r="W65" s="46" t="s">
        <v>134</v>
      </c>
      <c r="X65" s="38">
        <f t="shared" ref="X65" si="1121">lunchAdjust(W60:X64)</f>
        <v>1</v>
      </c>
      <c r="Y65" s="48" t="s">
        <v>0</v>
      </c>
      <c r="Z65" s="39">
        <f t="shared" ref="Z65" si="1122">SUMPRODUCT(Y60:Y64*Z60:Z64)</f>
        <v>8</v>
      </c>
      <c r="AA65" s="46" t="s">
        <v>134</v>
      </c>
      <c r="AB65" s="38">
        <f t="shared" ref="AB65" si="1123">lunchAdjust(AA60:AB64)</f>
        <v>1</v>
      </c>
      <c r="AC65" s="48" t="s">
        <v>0</v>
      </c>
      <c r="AD65" s="39">
        <f t="shared" ref="AD65" si="1124">SUMPRODUCT(AC60:AC64*AD60:AD64)</f>
        <v>8</v>
      </c>
      <c r="AE65" s="46" t="s">
        <v>134</v>
      </c>
      <c r="AF65" s="38">
        <f t="shared" ref="AF65" si="1125">lunchAdjust(AE60:AF64)</f>
        <v>1</v>
      </c>
      <c r="AG65" s="48" t="s">
        <v>0</v>
      </c>
      <c r="AH65" s="39">
        <f t="shared" ref="AH65" si="1126">SUMPRODUCT(AG60:AG64*AH60:AH64)</f>
        <v>8</v>
      </c>
      <c r="AI65" s="46" t="s">
        <v>134</v>
      </c>
      <c r="AJ65" s="38">
        <f t="shared" ref="AJ65" si="1127">lunchAdjust(AI60:AJ64)</f>
        <v>1</v>
      </c>
      <c r="AK65" s="48" t="s">
        <v>0</v>
      </c>
      <c r="AL65" s="39">
        <f t="shared" ref="AL65" si="1128">SUMPRODUCT(AK60:AK64*AL60:AL64)</f>
        <v>8</v>
      </c>
      <c r="AM65" s="46" t="s">
        <v>134</v>
      </c>
      <c r="AN65" s="38">
        <f t="shared" ref="AN65" si="1129">lunchAdjust(AM60:AN64)</f>
        <v>0</v>
      </c>
      <c r="AO65" s="48" t="s">
        <v>0</v>
      </c>
      <c r="AP65" s="39">
        <f t="shared" ref="AP65" si="1130">SUMPRODUCT(AO60:AO64*AP60:AP64)</f>
        <v>4</v>
      </c>
      <c r="AQ65" s="46" t="s">
        <v>134</v>
      </c>
      <c r="AR65" s="38">
        <f t="shared" ref="AR65" si="1131">lunchAdjust(AQ60:AR64)</f>
        <v>0</v>
      </c>
      <c r="AS65" s="48" t="s">
        <v>0</v>
      </c>
      <c r="AT65" s="39">
        <f t="shared" ref="AT65" si="1132">SUMPRODUCT(AS60:AS64*AT60:AT64)</f>
        <v>0</v>
      </c>
      <c r="AU65" s="46" t="s">
        <v>134</v>
      </c>
      <c r="AV65" s="38">
        <f t="shared" ref="AV65" si="1133">lunchAdjust(AU60:AV64)</f>
        <v>0</v>
      </c>
      <c r="AW65" s="48" t="s">
        <v>0</v>
      </c>
      <c r="AX65" s="39">
        <f t="shared" ref="AX65" si="1134">SUMPRODUCT(AW60:AW64*AX60:AX64)</f>
        <v>0</v>
      </c>
      <c r="AY65" s="46" t="s">
        <v>134</v>
      </c>
      <c r="AZ65" s="38">
        <f t="shared" ref="AZ65" si="1135">lunchAdjust(AY60:AZ64)</f>
        <v>1</v>
      </c>
      <c r="BA65" s="48" t="s">
        <v>0</v>
      </c>
      <c r="BB65" s="39">
        <f t="shared" ref="BB65" si="1136">SUMPRODUCT(BA60:BA64*BB60:BB64)</f>
        <v>8</v>
      </c>
      <c r="BC65" s="46" t="s">
        <v>134</v>
      </c>
      <c r="BD65" s="38">
        <f t="shared" ref="BD65" si="1137">lunchAdjust(BC60:BD64)</f>
        <v>0</v>
      </c>
      <c r="BE65" s="48" t="s">
        <v>0</v>
      </c>
      <c r="BF65" s="39">
        <f t="shared" ref="BF65" si="1138">SUMPRODUCT(BE60:BE64*BF60:BF64)</f>
        <v>0</v>
      </c>
      <c r="BG65" s="46" t="s">
        <v>134</v>
      </c>
      <c r="BH65" s="38">
        <f t="shared" ref="BH65" si="1139">lunchAdjust(BG60:BH64)</f>
        <v>1</v>
      </c>
      <c r="BI65" s="48" t="s">
        <v>0</v>
      </c>
      <c r="BJ65" s="39">
        <f t="shared" ref="BJ65" si="1140">SUMPRODUCT(BI60:BI64*BJ60:BJ64)</f>
        <v>8</v>
      </c>
      <c r="BK65" s="46" t="s">
        <v>134</v>
      </c>
      <c r="BL65" s="38">
        <f t="shared" ref="BL65" si="1141">lunchAdjust(BK60:BL64)</f>
        <v>1</v>
      </c>
      <c r="BM65" s="48" t="s">
        <v>0</v>
      </c>
      <c r="BN65" s="39">
        <f t="shared" ref="BN65" si="1142">SUMPRODUCT(BM60:BM64*BN60:BN64)</f>
        <v>8</v>
      </c>
      <c r="BO65" s="46" t="s">
        <v>134</v>
      </c>
      <c r="BP65" s="38">
        <f t="shared" ref="BP65" si="1143">lunchAdjust(BO60:BP64)</f>
        <v>0</v>
      </c>
      <c r="BQ65" s="48" t="s">
        <v>0</v>
      </c>
      <c r="BR65" s="39">
        <f t="shared" ref="BR65" si="1144">SUMPRODUCT(BQ60:BQ64*BR60:BR64)</f>
        <v>0</v>
      </c>
      <c r="BS65" s="46" t="s">
        <v>134</v>
      </c>
      <c r="BT65" s="38">
        <f t="shared" ref="BT65" si="1145">lunchAdjust(BS60:BT64)</f>
        <v>0</v>
      </c>
      <c r="BU65" s="48" t="s">
        <v>0</v>
      </c>
      <c r="BV65" s="39">
        <f t="shared" ref="BV65" si="1146">SUMPRODUCT(BU60:BU64*BV60:BV64)</f>
        <v>0</v>
      </c>
      <c r="BW65" s="46" t="s">
        <v>134</v>
      </c>
      <c r="BX65" s="38">
        <f t="shared" ref="BX65" si="1147">lunchAdjust(BW60:BX64)</f>
        <v>0</v>
      </c>
      <c r="BY65" s="48" t="s">
        <v>0</v>
      </c>
      <c r="BZ65" s="39">
        <f t="shared" ref="BZ65" si="1148">SUMPRODUCT(BY60:BY64*BZ60:BZ64)</f>
        <v>0</v>
      </c>
      <c r="CA65" s="46" t="s">
        <v>134</v>
      </c>
      <c r="CB65" s="38">
        <f t="shared" ref="CB65" si="1149">lunchAdjust(CA60:CB64)</f>
        <v>0</v>
      </c>
      <c r="CC65" s="48" t="s">
        <v>0</v>
      </c>
      <c r="CD65" s="39">
        <f t="shared" ref="CD65" si="1150">SUMPRODUCT(CC60:CC64*CD60:CD64)</f>
        <v>0</v>
      </c>
      <c r="CE65" s="46" t="s">
        <v>134</v>
      </c>
      <c r="CF65" s="38">
        <f t="shared" ref="CF65" si="1151">lunchAdjust(CE60:CF64)</f>
        <v>0</v>
      </c>
      <c r="CG65" s="48" t="s">
        <v>0</v>
      </c>
      <c r="CH65" s="39">
        <f t="shared" ref="CH65" si="1152">SUMPRODUCT(CG60:CG64*CH60:CH64)</f>
        <v>0</v>
      </c>
    </row>
    <row r="66" spans="1:86" ht="15.75" thickBot="1" x14ac:dyDescent="0.3">
      <c r="A66" s="58" t="s">
        <v>121</v>
      </c>
      <c r="B66" s="59">
        <f ca="1">roleHours(G60:CH66, "OUT")</f>
        <v>0</v>
      </c>
      <c r="C66" s="54" t="s">
        <v>137</v>
      </c>
      <c r="D66" s="22">
        <f ca="1">roleHours(G60:CH66, "PTO")</f>
        <v>0</v>
      </c>
      <c r="E66" s="23"/>
      <c r="F66" s="52"/>
      <c r="G66" s="47" t="s">
        <v>39</v>
      </c>
      <c r="H66" s="40">
        <f>SUMPRODUCT(I60:I64*(H60:H64="PTO"))+SUMPRODUCT(I60:I64*(H60:H64="HOL"))</f>
        <v>0</v>
      </c>
      <c r="I66" s="49" t="s">
        <v>135</v>
      </c>
      <c r="J66" s="41">
        <f t="shared" ref="J66" si="1153">J65*G$4</f>
        <v>0</v>
      </c>
      <c r="K66" s="47" t="s">
        <v>39</v>
      </c>
      <c r="L66" s="40">
        <f t="shared" ref="L66" si="1154">SUMPRODUCT(M60:M64*(L60:L64="PTO"))+SUMPRODUCT(M60:M64*(L60:L64="HOL"))</f>
        <v>0</v>
      </c>
      <c r="M66" s="49" t="s">
        <v>135</v>
      </c>
      <c r="N66" s="41">
        <f t="shared" ref="N66" si="1155">N65*K$4</f>
        <v>0</v>
      </c>
      <c r="O66" s="47" t="s">
        <v>39</v>
      </c>
      <c r="P66" s="40">
        <f t="shared" ref="P66" si="1156">SUMPRODUCT(Q60:Q64*(P60:P64="PTO"))+SUMPRODUCT(Q60:Q64*(P60:P64="HOL"))</f>
        <v>0</v>
      </c>
      <c r="Q66" s="49" t="s">
        <v>135</v>
      </c>
      <c r="R66" s="41">
        <f t="shared" ref="R66" si="1157">R65*O$4</f>
        <v>8</v>
      </c>
      <c r="S66" s="47" t="s">
        <v>39</v>
      </c>
      <c r="T66" s="40">
        <f t="shared" ref="T66" si="1158">SUMPRODUCT(U60:U64*(T60:T64="PTO"))+SUMPRODUCT(U60:U64*(T60:T64="HOL"))</f>
        <v>0</v>
      </c>
      <c r="U66" s="49" t="s">
        <v>135</v>
      </c>
      <c r="V66" s="41">
        <f t="shared" ref="V66" si="1159">V65*S$4</f>
        <v>0</v>
      </c>
      <c r="W66" s="47" t="s">
        <v>39</v>
      </c>
      <c r="X66" s="40">
        <f t="shared" ref="X66" si="1160">SUMPRODUCT(Y60:Y64*(X60:X64="PTO"))+SUMPRODUCT(Y60:Y64*(X60:X64="HOL"))</f>
        <v>0</v>
      </c>
      <c r="Y66" s="49" t="s">
        <v>135</v>
      </c>
      <c r="Z66" s="41">
        <f t="shared" ref="Z66" si="1161">Z65*W$4</f>
        <v>8</v>
      </c>
      <c r="AA66" s="47" t="s">
        <v>39</v>
      </c>
      <c r="AB66" s="40">
        <f t="shared" ref="AB66" si="1162">SUMPRODUCT(AC60:AC64*(AB60:AB64="PTO"))+SUMPRODUCT(AC60:AC64*(AB60:AB64="HOL"))</f>
        <v>0</v>
      </c>
      <c r="AC66" s="49" t="s">
        <v>135</v>
      </c>
      <c r="AD66" s="41">
        <f t="shared" ref="AD66" si="1163">AD65*AA$4</f>
        <v>8</v>
      </c>
      <c r="AE66" s="47" t="s">
        <v>39</v>
      </c>
      <c r="AF66" s="40">
        <f t="shared" ref="AF66" si="1164">SUMPRODUCT(AG60:AG64*(AF60:AF64="PTO"))+SUMPRODUCT(AG60:AG64*(AF60:AF64="HOL"))</f>
        <v>0</v>
      </c>
      <c r="AG66" s="49" t="s">
        <v>135</v>
      </c>
      <c r="AH66" s="41">
        <f t="shared" ref="AH66" si="1165">AH65*AE$4</f>
        <v>8</v>
      </c>
      <c r="AI66" s="47" t="s">
        <v>39</v>
      </c>
      <c r="AJ66" s="40">
        <f t="shared" ref="AJ66" si="1166">SUMPRODUCT(AK60:AK64*(AJ60:AJ64="PTO"))+SUMPRODUCT(AK60:AK64*(AJ60:AJ64="HOL"))</f>
        <v>0</v>
      </c>
      <c r="AK66" s="49" t="s">
        <v>135</v>
      </c>
      <c r="AL66" s="41">
        <f>AL65*AI$4</f>
        <v>8</v>
      </c>
      <c r="AM66" s="47" t="s">
        <v>39</v>
      </c>
      <c r="AN66" s="40">
        <f t="shared" ref="AN66" si="1167">SUMPRODUCT(AO60:AO64*(AN60:AN64="PTO"))+SUMPRODUCT(AO60:AO64*(AN60:AN64="HOL"))</f>
        <v>0</v>
      </c>
      <c r="AO66" s="49" t="s">
        <v>135</v>
      </c>
      <c r="AP66" s="41">
        <f t="shared" ref="AP66" si="1168">AP65*AM$4</f>
        <v>4</v>
      </c>
      <c r="AQ66" s="47" t="s">
        <v>39</v>
      </c>
      <c r="AR66" s="40">
        <f t="shared" ref="AR66" si="1169">SUMPRODUCT(AS60:AS64*(AR60:AR64="PTO"))+SUMPRODUCT(AS60:AS64*(AR60:AR64="HOL"))</f>
        <v>0</v>
      </c>
      <c r="AS66" s="49" t="s">
        <v>135</v>
      </c>
      <c r="AT66" s="41">
        <f t="shared" ref="AT66" si="1170">AT65*AQ$4</f>
        <v>0</v>
      </c>
      <c r="AU66" s="47" t="s">
        <v>39</v>
      </c>
      <c r="AV66" s="40">
        <f t="shared" ref="AV66" si="1171">SUMPRODUCT(AW60:AW64*(AV60:AV64="PTO"))+SUMPRODUCT(AW60:AW64*(AV60:AV64="HOL"))</f>
        <v>0</v>
      </c>
      <c r="AW66" s="49" t="s">
        <v>135</v>
      </c>
      <c r="AX66" s="41">
        <f>AX65*AU$4</f>
        <v>0</v>
      </c>
      <c r="AY66" s="47" t="s">
        <v>39</v>
      </c>
      <c r="AZ66" s="40">
        <f t="shared" ref="AZ66" si="1172">SUMPRODUCT(BA60:BA64*(AZ60:AZ64="PTO"))+SUMPRODUCT(BA60:BA64*(AZ60:AZ64="HOL"))</f>
        <v>0</v>
      </c>
      <c r="BA66" s="49" t="s">
        <v>135</v>
      </c>
      <c r="BB66" s="41">
        <f>BB65*AY$4</f>
        <v>8</v>
      </c>
      <c r="BC66" s="47" t="s">
        <v>39</v>
      </c>
      <c r="BD66" s="40">
        <f t="shared" ref="BD66" si="1173">SUMPRODUCT(BE60:BE64*(BD60:BD64="PTO"))+SUMPRODUCT(BE60:BE64*(BD60:BD64="HOL"))</f>
        <v>0</v>
      </c>
      <c r="BE66" s="49" t="s">
        <v>135</v>
      </c>
      <c r="BF66" s="41">
        <f>BF65*BC$4</f>
        <v>0</v>
      </c>
      <c r="BG66" s="47" t="s">
        <v>39</v>
      </c>
      <c r="BH66" s="40">
        <f t="shared" ref="BH66" si="1174">SUMPRODUCT(BI60:BI64*(BH60:BH64="PTO"))+SUMPRODUCT(BI60:BI64*(BH60:BH64="HOL"))</f>
        <v>0</v>
      </c>
      <c r="BI66" s="49" t="s">
        <v>135</v>
      </c>
      <c r="BJ66" s="41">
        <f>BJ65*BG$4</f>
        <v>8</v>
      </c>
      <c r="BK66" s="47" t="s">
        <v>39</v>
      </c>
      <c r="BL66" s="40">
        <f t="shared" ref="BL66" si="1175">SUMPRODUCT(BM60:BM64*(BL60:BL64="PTO"))+SUMPRODUCT(BM60:BM64*(BL60:BL64="HOL"))</f>
        <v>0</v>
      </c>
      <c r="BM66" s="49" t="s">
        <v>135</v>
      </c>
      <c r="BN66" s="41">
        <f>BN65*BK$4</f>
        <v>8</v>
      </c>
      <c r="BO66" s="47" t="s">
        <v>39</v>
      </c>
      <c r="BP66" s="40">
        <f t="shared" ref="BP66" si="1176">SUMPRODUCT(BQ60:BQ64*(BP60:BP64="PTO"))+SUMPRODUCT(BQ60:BQ64*(BP60:BP64="HOL"))</f>
        <v>0</v>
      </c>
      <c r="BQ66" s="49" t="s">
        <v>135</v>
      </c>
      <c r="BR66" s="41">
        <f t="shared" ref="BR66" si="1177">BR65*BO$4</f>
        <v>0</v>
      </c>
      <c r="BS66" s="47" t="s">
        <v>39</v>
      </c>
      <c r="BT66" s="40">
        <f t="shared" ref="BT66" si="1178">SUMPRODUCT(BU60:BU64*(BT60:BT64="PTO"))+SUMPRODUCT(BU60:BU64*(BT60:BT64="HOL"))</f>
        <v>0</v>
      </c>
      <c r="BU66" s="49" t="s">
        <v>135</v>
      </c>
      <c r="BV66" s="41">
        <f t="shared" ref="BV66" si="1179">BV65*BS$4</f>
        <v>0</v>
      </c>
      <c r="BW66" s="47" t="s">
        <v>39</v>
      </c>
      <c r="BX66" s="40">
        <f t="shared" ref="BX66" si="1180">SUMPRODUCT(BY60:BY64*(BX60:BX64="PTO"))+SUMPRODUCT(BY60:BY64*(BX60:BX64="HOL"))</f>
        <v>0</v>
      </c>
      <c r="BY66" s="49" t="s">
        <v>135</v>
      </c>
      <c r="BZ66" s="41">
        <f t="shared" ref="BZ66" si="1181">BZ65*BW$4</f>
        <v>0</v>
      </c>
      <c r="CA66" s="47" t="s">
        <v>39</v>
      </c>
      <c r="CB66" s="40">
        <f t="shared" ref="CB66" si="1182">SUMPRODUCT(CC60:CC64*(CB60:CB64="PTO"))+SUMPRODUCT(CC60:CC64*(CB60:CB64="HOL"))</f>
        <v>0</v>
      </c>
      <c r="CC66" s="49" t="s">
        <v>135</v>
      </c>
      <c r="CD66" s="41">
        <f t="shared" ref="CD66" si="1183">CD65*CA$4</f>
        <v>0</v>
      </c>
      <c r="CE66" s="47" t="s">
        <v>39</v>
      </c>
      <c r="CF66" s="40">
        <f t="shared" ref="CF66" si="1184">SUMPRODUCT(CG60:CG64*(CF60:CF64="PTO"))+SUMPRODUCT(CG60:CG64*(CF60:CF64="HOL"))</f>
        <v>0</v>
      </c>
      <c r="CG66" s="49" t="s">
        <v>135</v>
      </c>
      <c r="CH66" s="41">
        <f t="shared" ref="CH66" si="1185">CH65*CE$4</f>
        <v>0</v>
      </c>
    </row>
    <row r="67" spans="1:86" x14ac:dyDescent="0.25">
      <c r="A67" s="70" t="s">
        <v>133</v>
      </c>
      <c r="B67" s="71">
        <f t="shared" ref="B67" ca="1" si="1186">D67-B68</f>
        <v>-11.8759657926133</v>
      </c>
      <c r="C67" s="72" t="s">
        <v>122</v>
      </c>
      <c r="D67" s="71">
        <f>IFERROR(INDEX(Holidays[FTE], MATCH(Entry!E67, Holidays[Date], 0)), 1)*8*INDEX(FTEguide[[1]:[12]], MATCH(Entry!E68, FTEguide[Weekday], 0), IF(Entry!E70&gt;0, Entry!E70, MONTH(Entry!E67)))</f>
        <v>89.1240342073867</v>
      </c>
      <c r="E67" s="60">
        <f t="shared" si="364"/>
        <v>43837</v>
      </c>
      <c r="F67" s="50" t="s">
        <v>128</v>
      </c>
      <c r="G67" s="34" t="s">
        <v>136</v>
      </c>
      <c r="H67" s="35" t="s">
        <v>23</v>
      </c>
      <c r="I67" s="42">
        <f t="shared" ref="I67" si="1187">parseTime(G67)-(H72=INT(RIGHT($F67, 1)))</f>
        <v>8</v>
      </c>
      <c r="J67" s="43">
        <f t="shared" ref="J67:J71" si="1188">isClocked(H67)</f>
        <v>1</v>
      </c>
      <c r="K67" s="34" t="s">
        <v>136</v>
      </c>
      <c r="L67" s="35" t="s">
        <v>23</v>
      </c>
      <c r="M67" s="42">
        <f t="shared" ref="M67" si="1189">parseTime(K67)-(L72=INT(RIGHT($F67, 1)))</f>
        <v>8</v>
      </c>
      <c r="N67" s="43">
        <f t="shared" ref="N67:N71" si="1190">isClocked(L67)</f>
        <v>1</v>
      </c>
      <c r="O67" s="34" t="s">
        <v>180</v>
      </c>
      <c r="P67" s="35" t="s">
        <v>23</v>
      </c>
      <c r="Q67" s="42">
        <f t="shared" ref="Q67" si="1191">parseTime(O67)-(P72=INT(RIGHT($F67, 1)))</f>
        <v>8</v>
      </c>
      <c r="R67" s="43">
        <f t="shared" ref="R67:R71" si="1192">isClocked(P67)</f>
        <v>1</v>
      </c>
      <c r="S67" s="34" t="s">
        <v>136</v>
      </c>
      <c r="T67" s="35" t="s">
        <v>23</v>
      </c>
      <c r="U67" s="42">
        <f t="shared" ref="U67" si="1193">parseTime(S67)-(T72=INT(RIGHT($F67, 1)))</f>
        <v>8</v>
      </c>
      <c r="V67" s="43">
        <f t="shared" ref="V67:V71" si="1194">isClocked(T67)</f>
        <v>1</v>
      </c>
      <c r="W67" s="34" t="s">
        <v>136</v>
      </c>
      <c r="X67" s="35" t="s">
        <v>24</v>
      </c>
      <c r="Y67" s="42">
        <f t="shared" ref="Y67" si="1195">parseTime(W67)-(X72=INT(RIGHT($F67, 1)))</f>
        <v>8</v>
      </c>
      <c r="Z67" s="43">
        <f t="shared" ref="Z67:Z71" si="1196">isClocked(X67)</f>
        <v>1</v>
      </c>
      <c r="AA67" s="34" t="s">
        <v>136</v>
      </c>
      <c r="AB67" s="35" t="s">
        <v>23</v>
      </c>
      <c r="AC67" s="42">
        <f t="shared" ref="AC67" si="1197">parseTime(AA67)-(AB72=INT(RIGHT($F67, 1)))</f>
        <v>8</v>
      </c>
      <c r="AD67" s="43">
        <f t="shared" ref="AD67:AD71" si="1198">isClocked(AB67)</f>
        <v>1</v>
      </c>
      <c r="AE67" s="34" t="s">
        <v>136</v>
      </c>
      <c r="AF67" s="35" t="s">
        <v>25</v>
      </c>
      <c r="AG67" s="42">
        <f t="shared" ref="AG67" si="1199">parseTime(AE67)-(AF72=INT(RIGHT($F67, 1)))</f>
        <v>8</v>
      </c>
      <c r="AH67" s="43">
        <f t="shared" ref="AH67:AH71" si="1200">isClocked(AF67)</f>
        <v>1</v>
      </c>
      <c r="AI67" s="34" t="s">
        <v>136</v>
      </c>
      <c r="AJ67" s="35" t="s">
        <v>23</v>
      </c>
      <c r="AK67" s="42">
        <f>parseTime(AI67)-(AJ72=INT(RIGHT($F67, 1)))</f>
        <v>8</v>
      </c>
      <c r="AL67" s="43">
        <f t="shared" ref="AL67:AL71" si="1201">isClocked(AJ67)</f>
        <v>1</v>
      </c>
      <c r="AM67" s="34"/>
      <c r="AN67" s="35"/>
      <c r="AO67" s="42">
        <f t="shared" ref="AO67" si="1202">parseTime(AM67)-(AN72=INT(RIGHT($F67, 1)))</f>
        <v>0</v>
      </c>
      <c r="AP67" s="43">
        <f t="shared" ref="AP67:AP71" si="1203">isClocked(AN67)</f>
        <v>0</v>
      </c>
      <c r="AQ67" s="34" t="s">
        <v>230</v>
      </c>
      <c r="AR67" s="35" t="s">
        <v>24</v>
      </c>
      <c r="AS67" s="42">
        <f t="shared" ref="AS67" si="1204">parseTime(AQ67)-(AR72=INT(RIGHT($F67, 1)))</f>
        <v>5</v>
      </c>
      <c r="AT67" s="43">
        <f t="shared" ref="AT67:AT71" si="1205">isClocked(AR67)</f>
        <v>1</v>
      </c>
      <c r="AU67" s="34"/>
      <c r="AV67" s="35"/>
      <c r="AW67" s="42">
        <f>parseTime(AU67)-(AV72=INT(RIGHT($F67, 1)))</f>
        <v>0</v>
      </c>
      <c r="AX67" s="43">
        <f t="shared" ref="AX67:AX71" si="1206">isClocked(AV67)</f>
        <v>0</v>
      </c>
      <c r="AY67" s="34" t="s">
        <v>136</v>
      </c>
      <c r="AZ67" s="35" t="s">
        <v>24</v>
      </c>
      <c r="BA67" s="42">
        <f>parseTime(AY67)-(AZ72=INT(RIGHT($F67, 1)))</f>
        <v>8</v>
      </c>
      <c r="BB67" s="43">
        <f t="shared" ref="BB67:BB71" si="1207">isClocked(AZ67)</f>
        <v>1</v>
      </c>
      <c r="BC67" s="34" t="s">
        <v>136</v>
      </c>
      <c r="BD67" s="35" t="s">
        <v>26</v>
      </c>
      <c r="BE67" s="42">
        <f>parseTime(BC67)-(BD72=INT(RIGHT($F67, 1)))</f>
        <v>8</v>
      </c>
      <c r="BF67" s="43">
        <f t="shared" ref="BF67:BF71" si="1208">isClocked(BD67)</f>
        <v>1</v>
      </c>
      <c r="BG67" s="34" t="s">
        <v>136</v>
      </c>
      <c r="BH67" s="35" t="s">
        <v>23</v>
      </c>
      <c r="BI67" s="42">
        <f>parseTime(BG67)-(BH72=INT(RIGHT($F67, 1)))</f>
        <v>8</v>
      </c>
      <c r="BJ67" s="43">
        <f t="shared" ref="BJ67:BJ71" si="1209">isClocked(BH67)</f>
        <v>1</v>
      </c>
      <c r="BK67" s="34" t="s">
        <v>136</v>
      </c>
      <c r="BL67" s="35" t="s">
        <v>26</v>
      </c>
      <c r="BM67" s="42">
        <f>parseTime(BK67)-(BL72=INT(RIGHT($F67, 1)))</f>
        <v>8</v>
      </c>
      <c r="BN67" s="43">
        <f t="shared" ref="BN67:BN71" si="1210">isClocked(BL67)</f>
        <v>1</v>
      </c>
      <c r="BO67" s="34"/>
      <c r="BP67" s="35"/>
      <c r="BQ67" s="42">
        <f t="shared" ref="BQ67" si="1211">parseTime(BO67)-(BP72=INT(RIGHT($F67, 1)))</f>
        <v>0</v>
      </c>
      <c r="BR67" s="43">
        <f t="shared" ref="BR67:BR71" si="1212">isClocked(BP67)</f>
        <v>0</v>
      </c>
      <c r="BS67" s="34"/>
      <c r="BT67" s="35"/>
      <c r="BU67" s="42">
        <f t="shared" ref="BU67" si="1213">parseTime(BS67)-(BT72=INT(RIGHT($F67, 1)))</f>
        <v>0</v>
      </c>
      <c r="BV67" s="43">
        <f t="shared" ref="BV67:BV71" si="1214">isClocked(BT67)</f>
        <v>0</v>
      </c>
      <c r="BW67" s="34"/>
      <c r="BX67" s="35"/>
      <c r="BY67" s="42">
        <f t="shared" ref="BY67" si="1215">parseTime(BW67)-(BX72=INT(RIGHT($F67, 1)))</f>
        <v>0</v>
      </c>
      <c r="BZ67" s="43">
        <f t="shared" ref="BZ67:BZ71" si="1216">isClocked(BX67)</f>
        <v>0</v>
      </c>
      <c r="CA67" s="34"/>
      <c r="CB67" s="35"/>
      <c r="CC67" s="42">
        <f t="shared" ref="CC67" si="1217">parseTime(CA67)-(CB72=INT(RIGHT($F67, 1)))</f>
        <v>0</v>
      </c>
      <c r="CD67" s="43">
        <f t="shared" ref="CD67:CD71" si="1218">isClocked(CB67)</f>
        <v>0</v>
      </c>
      <c r="CE67" s="34"/>
      <c r="CF67" s="35"/>
      <c r="CG67" s="42">
        <f t="shared" ref="CG67" si="1219">parseTime(CE67)-(CF72=INT(RIGHT($F67, 1)))</f>
        <v>0</v>
      </c>
      <c r="CH67" s="43">
        <f t="shared" ref="CH67:CH71" si="1220">isClocked(CF67)</f>
        <v>0</v>
      </c>
    </row>
    <row r="68" spans="1:86" x14ac:dyDescent="0.25">
      <c r="A68" s="56" t="s">
        <v>0</v>
      </c>
      <c r="B68" s="57">
        <f t="shared" ref="B68" ca="1" si="1221">SUM(B69:B72)</f>
        <v>101</v>
      </c>
      <c r="C68" s="14" t="s">
        <v>252</v>
      </c>
      <c r="D68" s="14"/>
      <c r="E68" s="55" t="str">
        <f t="shared" si="234"/>
        <v>Tuesday</v>
      </c>
      <c r="F68" s="51" t="s">
        <v>129</v>
      </c>
      <c r="G68" s="36"/>
      <c r="H68" s="37"/>
      <c r="I68" s="44">
        <f t="shared" ref="I68" si="1222">parseTime(G68)-(H72=INT(RIGHT($F68, 1)))</f>
        <v>0</v>
      </c>
      <c r="J68" s="45">
        <f t="shared" si="1188"/>
        <v>0</v>
      </c>
      <c r="K68" s="36"/>
      <c r="L68" s="37"/>
      <c r="M68" s="44">
        <f t="shared" ref="M68" si="1223">parseTime(K68)-(L72=INT(RIGHT($F68, 1)))</f>
        <v>0</v>
      </c>
      <c r="N68" s="45">
        <f t="shared" si="1190"/>
        <v>0</v>
      </c>
      <c r="O68" s="36"/>
      <c r="P68" s="37"/>
      <c r="Q68" s="44">
        <f t="shared" ref="Q68" si="1224">parseTime(O68)-(P72=INT(RIGHT($F68, 1)))</f>
        <v>0</v>
      </c>
      <c r="R68" s="45">
        <f t="shared" si="1192"/>
        <v>0</v>
      </c>
      <c r="S68" s="36"/>
      <c r="T68" s="37"/>
      <c r="U68" s="44">
        <f t="shared" ref="U68" si="1225">parseTime(S68)-(T72=INT(RIGHT($F68, 1)))</f>
        <v>0</v>
      </c>
      <c r="V68" s="45">
        <f t="shared" si="1194"/>
        <v>0</v>
      </c>
      <c r="W68" s="36"/>
      <c r="X68" s="37"/>
      <c r="Y68" s="44">
        <f t="shared" ref="Y68" si="1226">parseTime(W68)-(X72=INT(RIGHT($F68, 1)))</f>
        <v>0</v>
      </c>
      <c r="Z68" s="45">
        <f t="shared" si="1196"/>
        <v>0</v>
      </c>
      <c r="AA68" s="36"/>
      <c r="AB68" s="37"/>
      <c r="AC68" s="44">
        <f t="shared" ref="AC68" si="1227">parseTime(AA68)-(AB72=INT(RIGHT($F68, 1)))</f>
        <v>0</v>
      </c>
      <c r="AD68" s="45">
        <f t="shared" si="1198"/>
        <v>0</v>
      </c>
      <c r="AE68" s="36"/>
      <c r="AF68" s="37"/>
      <c r="AG68" s="44">
        <f t="shared" ref="AG68" si="1228">parseTime(AE68)-(AF72=INT(RIGHT($F68, 1)))</f>
        <v>0</v>
      </c>
      <c r="AH68" s="45">
        <f t="shared" si="1200"/>
        <v>0</v>
      </c>
      <c r="AI68" s="36"/>
      <c r="AJ68" s="37"/>
      <c r="AK68" s="44">
        <f>parseTime(AI68)-(AJ72=INT(RIGHT($F68, 1)))</f>
        <v>0</v>
      </c>
      <c r="AL68" s="45">
        <f t="shared" si="1201"/>
        <v>0</v>
      </c>
      <c r="AM68" s="36"/>
      <c r="AN68" s="37"/>
      <c r="AO68" s="44">
        <f t="shared" ref="AO68" si="1229">parseTime(AM68)-(AN72=INT(RIGHT($F68, 1)))</f>
        <v>0</v>
      </c>
      <c r="AP68" s="45">
        <f t="shared" si="1203"/>
        <v>0</v>
      </c>
      <c r="AQ68" s="36"/>
      <c r="AR68" s="37"/>
      <c r="AS68" s="44">
        <f t="shared" ref="AS68" si="1230">parseTime(AQ68)-(AR72=INT(RIGHT($F68, 1)))</f>
        <v>0</v>
      </c>
      <c r="AT68" s="45">
        <f t="shared" si="1205"/>
        <v>0</v>
      </c>
      <c r="AU68" s="36"/>
      <c r="AV68" s="37"/>
      <c r="AW68" s="44">
        <f>parseTime(AU68)-(AV72=INT(RIGHT($F68, 1)))</f>
        <v>0</v>
      </c>
      <c r="AX68" s="45">
        <f t="shared" si="1206"/>
        <v>0</v>
      </c>
      <c r="AY68" s="36"/>
      <c r="AZ68" s="37"/>
      <c r="BA68" s="44">
        <f>parseTime(AY68)-(AZ72=INT(RIGHT($F68, 1)))</f>
        <v>0</v>
      </c>
      <c r="BB68" s="45">
        <f t="shared" si="1207"/>
        <v>0</v>
      </c>
      <c r="BC68" s="36"/>
      <c r="BD68" s="37"/>
      <c r="BE68" s="44">
        <f>parseTime(BC68)-(BD72=INT(RIGHT($F68, 1)))</f>
        <v>0</v>
      </c>
      <c r="BF68" s="45">
        <f t="shared" si="1208"/>
        <v>0</v>
      </c>
      <c r="BG68" s="36"/>
      <c r="BH68" s="37"/>
      <c r="BI68" s="44">
        <f>parseTime(BG68)-(BH72=INT(RIGHT($F68, 1)))</f>
        <v>0</v>
      </c>
      <c r="BJ68" s="45">
        <f t="shared" si="1209"/>
        <v>0</v>
      </c>
      <c r="BK68" s="36"/>
      <c r="BL68" s="37"/>
      <c r="BM68" s="44">
        <f>parseTime(BK68)-(BL72=INT(RIGHT($F68, 1)))</f>
        <v>0</v>
      </c>
      <c r="BN68" s="45">
        <f t="shared" si="1210"/>
        <v>0</v>
      </c>
      <c r="BO68" s="36"/>
      <c r="BP68" s="37"/>
      <c r="BQ68" s="44">
        <f t="shared" ref="BQ68" si="1231">parseTime(BO68)-(BP72=INT(RIGHT($F68, 1)))</f>
        <v>0</v>
      </c>
      <c r="BR68" s="45">
        <f t="shared" si="1212"/>
        <v>0</v>
      </c>
      <c r="BS68" s="36"/>
      <c r="BT68" s="37"/>
      <c r="BU68" s="44">
        <f t="shared" ref="BU68" si="1232">parseTime(BS68)-(BT72=INT(RIGHT($F68, 1)))</f>
        <v>0</v>
      </c>
      <c r="BV68" s="45">
        <f t="shared" si="1214"/>
        <v>0</v>
      </c>
      <c r="BW68" s="36"/>
      <c r="BX68" s="37"/>
      <c r="BY68" s="44">
        <f t="shared" ref="BY68" si="1233">parseTime(BW68)-(BX72=INT(RIGHT($F68, 1)))</f>
        <v>0</v>
      </c>
      <c r="BZ68" s="45">
        <f t="shared" si="1216"/>
        <v>0</v>
      </c>
      <c r="CA68" s="36"/>
      <c r="CB68" s="37"/>
      <c r="CC68" s="44">
        <f t="shared" ref="CC68" si="1234">parseTime(CA68)-(CB72=INT(RIGHT($F68, 1)))</f>
        <v>0</v>
      </c>
      <c r="CD68" s="45">
        <f t="shared" si="1218"/>
        <v>0</v>
      </c>
      <c r="CE68" s="36"/>
      <c r="CF68" s="37"/>
      <c r="CG68" s="44">
        <f t="shared" ref="CG68" si="1235">parseTime(CE68)-(CF72=INT(RIGHT($F68, 1)))</f>
        <v>0</v>
      </c>
      <c r="CH68" s="45">
        <f t="shared" si="1220"/>
        <v>0</v>
      </c>
    </row>
    <row r="69" spans="1:86" x14ac:dyDescent="0.25">
      <c r="A69" s="56" t="s">
        <v>117</v>
      </c>
      <c r="B69" s="57">
        <f ca="1">roleHours(G67:CH73, "MFD")</f>
        <v>56</v>
      </c>
      <c r="C69" s="14">
        <f t="shared" ca="1" si="44"/>
        <v>7</v>
      </c>
      <c r="D69" s="14"/>
      <c r="E69" s="20" t="s">
        <v>127</v>
      </c>
      <c r="F69" s="51" t="s">
        <v>130</v>
      </c>
      <c r="G69" s="36"/>
      <c r="H69" s="37"/>
      <c r="I69" s="44">
        <f t="shared" ref="I69" si="1236">parseTime(G69)-(H72=INT(RIGHT($F69, 1)))</f>
        <v>0</v>
      </c>
      <c r="J69" s="45">
        <f t="shared" si="1188"/>
        <v>0</v>
      </c>
      <c r="K69" s="36"/>
      <c r="L69" s="37"/>
      <c r="M69" s="44">
        <f t="shared" ref="M69" si="1237">parseTime(K69)-(L72=INT(RIGHT($F69, 1)))</f>
        <v>0</v>
      </c>
      <c r="N69" s="45">
        <f t="shared" si="1190"/>
        <v>0</v>
      </c>
      <c r="O69" s="36"/>
      <c r="P69" s="37"/>
      <c r="Q69" s="44">
        <f t="shared" ref="Q69" si="1238">parseTime(O69)-(P72=INT(RIGHT($F69, 1)))</f>
        <v>0</v>
      </c>
      <c r="R69" s="45">
        <f t="shared" si="1192"/>
        <v>0</v>
      </c>
      <c r="S69" s="36"/>
      <c r="T69" s="37"/>
      <c r="U69" s="44">
        <f t="shared" ref="U69" si="1239">parseTime(S69)-(T72=INT(RIGHT($F69, 1)))</f>
        <v>0</v>
      </c>
      <c r="V69" s="45">
        <f t="shared" si="1194"/>
        <v>0</v>
      </c>
      <c r="W69" s="36"/>
      <c r="X69" s="37"/>
      <c r="Y69" s="44">
        <f t="shared" ref="Y69" si="1240">parseTime(W69)-(X72=INT(RIGHT($F69, 1)))</f>
        <v>0</v>
      </c>
      <c r="Z69" s="45">
        <f t="shared" si="1196"/>
        <v>0</v>
      </c>
      <c r="AA69" s="36"/>
      <c r="AB69" s="37"/>
      <c r="AC69" s="44">
        <f t="shared" ref="AC69" si="1241">parseTime(AA69)-(AB72=INT(RIGHT($F69, 1)))</f>
        <v>0</v>
      </c>
      <c r="AD69" s="45">
        <f t="shared" si="1198"/>
        <v>0</v>
      </c>
      <c r="AE69" s="36"/>
      <c r="AF69" s="37"/>
      <c r="AG69" s="44">
        <f t="shared" ref="AG69" si="1242">parseTime(AE69)-(AF72=INT(RIGHT($F69, 1)))</f>
        <v>0</v>
      </c>
      <c r="AH69" s="45">
        <f t="shared" si="1200"/>
        <v>0</v>
      </c>
      <c r="AI69" s="36"/>
      <c r="AJ69" s="37"/>
      <c r="AK69" s="44">
        <f>parseTime(AI69)-(AJ72=INT(RIGHT($F69, 1)))</f>
        <v>0</v>
      </c>
      <c r="AL69" s="45">
        <f t="shared" si="1201"/>
        <v>0</v>
      </c>
      <c r="AM69" s="36"/>
      <c r="AN69" s="37"/>
      <c r="AO69" s="44">
        <f t="shared" ref="AO69" si="1243">parseTime(AM69)-(AN72=INT(RIGHT($F69, 1)))</f>
        <v>0</v>
      </c>
      <c r="AP69" s="45">
        <f t="shared" si="1203"/>
        <v>0</v>
      </c>
      <c r="AQ69" s="36"/>
      <c r="AR69" s="37"/>
      <c r="AS69" s="44">
        <f t="shared" ref="AS69" si="1244">parseTime(AQ69)-(AR72=INT(RIGHT($F69, 1)))</f>
        <v>0</v>
      </c>
      <c r="AT69" s="45">
        <f t="shared" si="1205"/>
        <v>0</v>
      </c>
      <c r="AU69" s="36"/>
      <c r="AV69" s="37"/>
      <c r="AW69" s="44">
        <f>parseTime(AU69)-(AV72=INT(RIGHT($F69, 1)))</f>
        <v>0</v>
      </c>
      <c r="AX69" s="45">
        <f t="shared" si="1206"/>
        <v>0</v>
      </c>
      <c r="AY69" s="36"/>
      <c r="AZ69" s="37"/>
      <c r="BA69" s="44">
        <f>parseTime(AY69)-(AZ72=INT(RIGHT($F69, 1)))</f>
        <v>0</v>
      </c>
      <c r="BB69" s="45">
        <f t="shared" si="1207"/>
        <v>0</v>
      </c>
      <c r="BC69" s="36"/>
      <c r="BD69" s="37"/>
      <c r="BE69" s="44">
        <f>parseTime(BC69)-(BD72=INT(RIGHT($F69, 1)))</f>
        <v>0</v>
      </c>
      <c r="BF69" s="45">
        <f t="shared" si="1208"/>
        <v>0</v>
      </c>
      <c r="BG69" s="36"/>
      <c r="BH69" s="37"/>
      <c r="BI69" s="44">
        <f>parseTime(BG69)-(BH72=INT(RIGHT($F69, 1)))</f>
        <v>0</v>
      </c>
      <c r="BJ69" s="45">
        <f t="shared" si="1209"/>
        <v>0</v>
      </c>
      <c r="BK69" s="36"/>
      <c r="BL69" s="37"/>
      <c r="BM69" s="44">
        <f>parseTime(BK69)-(BL72=INT(RIGHT($F69, 1)))</f>
        <v>0</v>
      </c>
      <c r="BN69" s="45">
        <f t="shared" si="1210"/>
        <v>0</v>
      </c>
      <c r="BO69" s="36"/>
      <c r="BP69" s="37"/>
      <c r="BQ69" s="44">
        <f t="shared" ref="BQ69" si="1245">parseTime(BO69)-(BP72=INT(RIGHT($F69, 1)))</f>
        <v>0</v>
      </c>
      <c r="BR69" s="45">
        <f t="shared" si="1212"/>
        <v>0</v>
      </c>
      <c r="BS69" s="36"/>
      <c r="BT69" s="37"/>
      <c r="BU69" s="44">
        <f t="shared" ref="BU69" si="1246">parseTime(BS69)-(BT72=INT(RIGHT($F69, 1)))</f>
        <v>0</v>
      </c>
      <c r="BV69" s="45">
        <f t="shared" si="1214"/>
        <v>0</v>
      </c>
      <c r="BW69" s="36"/>
      <c r="BX69" s="37"/>
      <c r="BY69" s="44">
        <f t="shared" ref="BY69" si="1247">parseTime(BW69)-(BX72=INT(RIGHT($F69, 1)))</f>
        <v>0</v>
      </c>
      <c r="BZ69" s="45">
        <f t="shared" si="1216"/>
        <v>0</v>
      </c>
      <c r="CA69" s="36"/>
      <c r="CB69" s="37"/>
      <c r="CC69" s="44">
        <f t="shared" ref="CC69" si="1248">parseTime(CA69)-(CB72=INT(RIGHT($F69, 1)))</f>
        <v>0</v>
      </c>
      <c r="CD69" s="45">
        <f t="shared" si="1218"/>
        <v>0</v>
      </c>
      <c r="CE69" s="36"/>
      <c r="CF69" s="37"/>
      <c r="CG69" s="44">
        <f t="shared" ref="CG69" si="1249">parseTime(CE69)-(CF72=INT(RIGHT($F69, 1)))</f>
        <v>0</v>
      </c>
      <c r="CH69" s="45">
        <f t="shared" si="1220"/>
        <v>0</v>
      </c>
    </row>
    <row r="70" spans="1:86" x14ac:dyDescent="0.25">
      <c r="A70" s="56" t="s">
        <v>118</v>
      </c>
      <c r="B70" s="57">
        <f ca="1">roleHours(G67:CH73, "DFD")</f>
        <v>21</v>
      </c>
      <c r="C70" s="14">
        <f t="shared" ca="1" si="44"/>
        <v>2.625</v>
      </c>
      <c r="D70" s="14"/>
      <c r="E70" s="20"/>
      <c r="F70" s="51" t="s">
        <v>131</v>
      </c>
      <c r="G70" s="36"/>
      <c r="H70" s="37"/>
      <c r="I70" s="44">
        <f t="shared" ref="I70" si="1250">parseTime(G70)-(H72=INT(RIGHT($F70, 1)))</f>
        <v>0</v>
      </c>
      <c r="J70" s="45">
        <f t="shared" si="1188"/>
        <v>0</v>
      </c>
      <c r="K70" s="36"/>
      <c r="L70" s="37"/>
      <c r="M70" s="44">
        <f t="shared" ref="M70" si="1251">parseTime(K70)-(L72=INT(RIGHT($F70, 1)))</f>
        <v>0</v>
      </c>
      <c r="N70" s="45">
        <f t="shared" si="1190"/>
        <v>0</v>
      </c>
      <c r="O70" s="36"/>
      <c r="P70" s="37"/>
      <c r="Q70" s="44">
        <f t="shared" ref="Q70" si="1252">parseTime(O70)-(P72=INT(RIGHT($F70, 1)))</f>
        <v>0</v>
      </c>
      <c r="R70" s="45">
        <f t="shared" si="1192"/>
        <v>0</v>
      </c>
      <c r="S70" s="36"/>
      <c r="T70" s="37"/>
      <c r="U70" s="44">
        <f t="shared" ref="U70" si="1253">parseTime(S70)-(T72=INT(RIGHT($F70, 1)))</f>
        <v>0</v>
      </c>
      <c r="V70" s="45">
        <f t="shared" si="1194"/>
        <v>0</v>
      </c>
      <c r="W70" s="36"/>
      <c r="X70" s="37"/>
      <c r="Y70" s="44">
        <f t="shared" ref="Y70" si="1254">parseTime(W70)-(X72=INT(RIGHT($F70, 1)))</f>
        <v>0</v>
      </c>
      <c r="Z70" s="45">
        <f t="shared" si="1196"/>
        <v>0</v>
      </c>
      <c r="AA70" s="36"/>
      <c r="AB70" s="37"/>
      <c r="AC70" s="44">
        <f t="shared" ref="AC70" si="1255">parseTime(AA70)-(AB72=INT(RIGHT($F70, 1)))</f>
        <v>0</v>
      </c>
      <c r="AD70" s="45">
        <f t="shared" si="1198"/>
        <v>0</v>
      </c>
      <c r="AE70" s="36"/>
      <c r="AF70" s="37"/>
      <c r="AG70" s="44">
        <f t="shared" ref="AG70" si="1256">parseTime(AE70)-(AF72=INT(RIGHT($F70, 1)))</f>
        <v>0</v>
      </c>
      <c r="AH70" s="45">
        <f t="shared" si="1200"/>
        <v>0</v>
      </c>
      <c r="AI70" s="36"/>
      <c r="AJ70" s="37"/>
      <c r="AK70" s="44">
        <f>parseTime(AI70)-(AJ72=INT(RIGHT($F70, 1)))</f>
        <v>0</v>
      </c>
      <c r="AL70" s="45">
        <f t="shared" si="1201"/>
        <v>0</v>
      </c>
      <c r="AM70" s="36"/>
      <c r="AN70" s="37"/>
      <c r="AO70" s="44">
        <f t="shared" ref="AO70" si="1257">parseTime(AM70)-(AN72=INT(RIGHT($F70, 1)))</f>
        <v>0</v>
      </c>
      <c r="AP70" s="45">
        <f t="shared" si="1203"/>
        <v>0</v>
      </c>
      <c r="AQ70" s="36"/>
      <c r="AR70" s="37"/>
      <c r="AS70" s="44">
        <f t="shared" ref="AS70" si="1258">parseTime(AQ70)-(AR72=INT(RIGHT($F70, 1)))</f>
        <v>0</v>
      </c>
      <c r="AT70" s="45">
        <f t="shared" si="1205"/>
        <v>0</v>
      </c>
      <c r="AU70" s="36"/>
      <c r="AV70" s="37"/>
      <c r="AW70" s="44">
        <f>parseTime(AU70)-(AV72=INT(RIGHT($F70, 1)))</f>
        <v>0</v>
      </c>
      <c r="AX70" s="45">
        <f t="shared" si="1206"/>
        <v>0</v>
      </c>
      <c r="AY70" s="36"/>
      <c r="AZ70" s="37"/>
      <c r="BA70" s="44">
        <f>parseTime(AY70)-(AZ72=INT(RIGHT($F70, 1)))</f>
        <v>0</v>
      </c>
      <c r="BB70" s="45">
        <f t="shared" si="1207"/>
        <v>0</v>
      </c>
      <c r="BC70" s="36"/>
      <c r="BD70" s="37"/>
      <c r="BE70" s="44">
        <f>parseTime(BC70)-(BD72=INT(RIGHT($F70, 1)))</f>
        <v>0</v>
      </c>
      <c r="BF70" s="45">
        <f t="shared" si="1208"/>
        <v>0</v>
      </c>
      <c r="BG70" s="36"/>
      <c r="BH70" s="37"/>
      <c r="BI70" s="44">
        <f>parseTime(BG70)-(BH72=INT(RIGHT($F70, 1)))</f>
        <v>0</v>
      </c>
      <c r="BJ70" s="45">
        <f t="shared" si="1209"/>
        <v>0</v>
      </c>
      <c r="BK70" s="36"/>
      <c r="BL70" s="37"/>
      <c r="BM70" s="44">
        <f>parseTime(BK70)-(BL72=INT(RIGHT($F70, 1)))</f>
        <v>0</v>
      </c>
      <c r="BN70" s="45">
        <f t="shared" si="1210"/>
        <v>0</v>
      </c>
      <c r="BO70" s="36"/>
      <c r="BP70" s="37"/>
      <c r="BQ70" s="44">
        <f t="shared" ref="BQ70" si="1259">parseTime(BO70)-(BP72=INT(RIGHT($F70, 1)))</f>
        <v>0</v>
      </c>
      <c r="BR70" s="45">
        <f t="shared" si="1212"/>
        <v>0</v>
      </c>
      <c r="BS70" s="36"/>
      <c r="BT70" s="37"/>
      <c r="BU70" s="44">
        <f t="shared" ref="BU70" si="1260">parseTime(BS70)-(BT72=INT(RIGHT($F70, 1)))</f>
        <v>0</v>
      </c>
      <c r="BV70" s="45">
        <f t="shared" si="1214"/>
        <v>0</v>
      </c>
      <c r="BW70" s="36"/>
      <c r="BX70" s="37"/>
      <c r="BY70" s="44">
        <f t="shared" ref="BY70" si="1261">parseTime(BW70)-(BX72=INT(RIGHT($F70, 1)))</f>
        <v>0</v>
      </c>
      <c r="BZ70" s="45">
        <f t="shared" si="1216"/>
        <v>0</v>
      </c>
      <c r="CA70" s="36"/>
      <c r="CB70" s="37"/>
      <c r="CC70" s="44">
        <f t="shared" ref="CC70" si="1262">parseTime(CA70)-(CB72=INT(RIGHT($F70, 1)))</f>
        <v>0</v>
      </c>
      <c r="CD70" s="45">
        <f t="shared" si="1218"/>
        <v>0</v>
      </c>
      <c r="CE70" s="36"/>
      <c r="CF70" s="37"/>
      <c r="CG70" s="44">
        <f t="shared" ref="CG70" si="1263">parseTime(CE70)-(CF72=INT(RIGHT($F70, 1)))</f>
        <v>0</v>
      </c>
      <c r="CH70" s="45">
        <f t="shared" si="1220"/>
        <v>0</v>
      </c>
    </row>
    <row r="71" spans="1:86" x14ac:dyDescent="0.25">
      <c r="A71" s="56" t="s">
        <v>119</v>
      </c>
      <c r="B71" s="57">
        <f ca="1">roleHours(G67:CH73, "MCC")</f>
        <v>8</v>
      </c>
      <c r="C71" s="14">
        <f t="shared" ca="1" si="44"/>
        <v>1</v>
      </c>
      <c r="D71" s="14"/>
      <c r="E71" s="20"/>
      <c r="F71" s="51" t="s">
        <v>132</v>
      </c>
      <c r="G71" s="36"/>
      <c r="H71" s="37"/>
      <c r="I71" s="44">
        <f t="shared" ref="I71" si="1264">parseTime(G71)-(H72=INT(RIGHT($F71, 1)))</f>
        <v>0</v>
      </c>
      <c r="J71" s="45">
        <f t="shared" si="1188"/>
        <v>0</v>
      </c>
      <c r="K71" s="36"/>
      <c r="L71" s="37"/>
      <c r="M71" s="44">
        <f t="shared" ref="M71" si="1265">parseTime(K71)-(L72=INT(RIGHT($F71, 1)))</f>
        <v>0</v>
      </c>
      <c r="N71" s="45">
        <f t="shared" si="1190"/>
        <v>0</v>
      </c>
      <c r="O71" s="36"/>
      <c r="P71" s="37"/>
      <c r="Q71" s="44">
        <f t="shared" ref="Q71" si="1266">parseTime(O71)-(P72=INT(RIGHT($F71, 1)))</f>
        <v>0</v>
      </c>
      <c r="R71" s="45">
        <f t="shared" si="1192"/>
        <v>0</v>
      </c>
      <c r="S71" s="36"/>
      <c r="T71" s="37"/>
      <c r="U71" s="44">
        <f t="shared" ref="U71" si="1267">parseTime(S71)-(T72=INT(RIGHT($F71, 1)))</f>
        <v>0</v>
      </c>
      <c r="V71" s="45">
        <f t="shared" si="1194"/>
        <v>0</v>
      </c>
      <c r="W71" s="36"/>
      <c r="X71" s="37"/>
      <c r="Y71" s="44">
        <f t="shared" ref="Y71" si="1268">parseTime(W71)-(X72=INT(RIGHT($F71, 1)))</f>
        <v>0</v>
      </c>
      <c r="Z71" s="45">
        <f t="shared" si="1196"/>
        <v>0</v>
      </c>
      <c r="AA71" s="36"/>
      <c r="AB71" s="37"/>
      <c r="AC71" s="44">
        <f t="shared" ref="AC71" si="1269">parseTime(AA71)-(AB72=INT(RIGHT($F71, 1)))</f>
        <v>0</v>
      </c>
      <c r="AD71" s="45">
        <f t="shared" si="1198"/>
        <v>0</v>
      </c>
      <c r="AE71" s="36"/>
      <c r="AF71" s="37"/>
      <c r="AG71" s="44">
        <f t="shared" ref="AG71" si="1270">parseTime(AE71)-(AF72=INT(RIGHT($F71, 1)))</f>
        <v>0</v>
      </c>
      <c r="AH71" s="45">
        <f t="shared" si="1200"/>
        <v>0</v>
      </c>
      <c r="AI71" s="36"/>
      <c r="AJ71" s="37"/>
      <c r="AK71" s="44">
        <f>parseTime(AI71)-(AJ72=INT(RIGHT($F71, 1)))</f>
        <v>0</v>
      </c>
      <c r="AL71" s="45">
        <f t="shared" si="1201"/>
        <v>0</v>
      </c>
      <c r="AM71" s="36"/>
      <c r="AN71" s="37"/>
      <c r="AO71" s="44">
        <f t="shared" ref="AO71" si="1271">parseTime(AM71)-(AN72=INT(RIGHT($F71, 1)))</f>
        <v>0</v>
      </c>
      <c r="AP71" s="45">
        <f t="shared" si="1203"/>
        <v>0</v>
      </c>
      <c r="AQ71" s="36"/>
      <c r="AR71" s="37"/>
      <c r="AS71" s="44">
        <f t="shared" ref="AS71" si="1272">parseTime(AQ71)-(AR72=INT(RIGHT($F71, 1)))</f>
        <v>0</v>
      </c>
      <c r="AT71" s="45">
        <f t="shared" si="1205"/>
        <v>0</v>
      </c>
      <c r="AU71" s="36"/>
      <c r="AV71" s="37"/>
      <c r="AW71" s="44">
        <f>parseTime(AU71)-(AV72=INT(RIGHT($F71, 1)))</f>
        <v>0</v>
      </c>
      <c r="AX71" s="45">
        <f t="shared" si="1206"/>
        <v>0</v>
      </c>
      <c r="AY71" s="36"/>
      <c r="AZ71" s="37"/>
      <c r="BA71" s="44">
        <f>parseTime(AY71)-(AZ72=INT(RIGHT($F71, 1)))</f>
        <v>0</v>
      </c>
      <c r="BB71" s="45">
        <f t="shared" si="1207"/>
        <v>0</v>
      </c>
      <c r="BC71" s="36"/>
      <c r="BD71" s="37"/>
      <c r="BE71" s="44">
        <f>parseTime(BC71)-(BD72=INT(RIGHT($F71, 1)))</f>
        <v>0</v>
      </c>
      <c r="BF71" s="45">
        <f t="shared" si="1208"/>
        <v>0</v>
      </c>
      <c r="BG71" s="36"/>
      <c r="BH71" s="37"/>
      <c r="BI71" s="44">
        <f>parseTime(BG71)-(BH72=INT(RIGHT($F71, 1)))</f>
        <v>0</v>
      </c>
      <c r="BJ71" s="45">
        <f t="shared" si="1209"/>
        <v>0</v>
      </c>
      <c r="BK71" s="36"/>
      <c r="BL71" s="37"/>
      <c r="BM71" s="44">
        <f>parseTime(BK71)-(BL72=INT(RIGHT($F71, 1)))</f>
        <v>0</v>
      </c>
      <c r="BN71" s="45">
        <f t="shared" si="1210"/>
        <v>0</v>
      </c>
      <c r="BO71" s="36"/>
      <c r="BP71" s="37"/>
      <c r="BQ71" s="44">
        <f t="shared" ref="BQ71" si="1273">parseTime(BO71)-(BP72=INT(RIGHT($F71, 1)))</f>
        <v>0</v>
      </c>
      <c r="BR71" s="45">
        <f t="shared" si="1212"/>
        <v>0</v>
      </c>
      <c r="BS71" s="36"/>
      <c r="BT71" s="37"/>
      <c r="BU71" s="44">
        <f t="shared" ref="BU71" si="1274">parseTime(BS71)-(BT72=INT(RIGHT($F71, 1)))</f>
        <v>0</v>
      </c>
      <c r="BV71" s="45">
        <f t="shared" si="1214"/>
        <v>0</v>
      </c>
      <c r="BW71" s="36"/>
      <c r="BX71" s="37"/>
      <c r="BY71" s="44">
        <f t="shared" ref="BY71" si="1275">parseTime(BW71)-(BX72=INT(RIGHT($F71, 1)))</f>
        <v>0</v>
      </c>
      <c r="BZ71" s="45">
        <f t="shared" si="1216"/>
        <v>0</v>
      </c>
      <c r="CA71" s="36"/>
      <c r="CB71" s="37"/>
      <c r="CC71" s="44">
        <f t="shared" ref="CC71" si="1276">parseTime(CA71)-(CB72=INT(RIGHT($F71, 1)))</f>
        <v>0</v>
      </c>
      <c r="CD71" s="45">
        <f t="shared" si="1218"/>
        <v>0</v>
      </c>
      <c r="CE71" s="36"/>
      <c r="CF71" s="37"/>
      <c r="CG71" s="44">
        <f t="shared" ref="CG71" si="1277">parseTime(CE71)-(CF72=INT(RIGHT($F71, 1)))</f>
        <v>0</v>
      </c>
      <c r="CH71" s="45">
        <f t="shared" si="1220"/>
        <v>0</v>
      </c>
    </row>
    <row r="72" spans="1:86" x14ac:dyDescent="0.25">
      <c r="A72" s="56" t="s">
        <v>120</v>
      </c>
      <c r="B72" s="57">
        <f ca="1">roleHours(G67:CH73, "DCC")</f>
        <v>16</v>
      </c>
      <c r="C72" s="14">
        <f t="shared" ca="1" si="44"/>
        <v>2</v>
      </c>
      <c r="D72" s="14"/>
      <c r="E72" s="20"/>
      <c r="F72" s="51"/>
      <c r="G72" s="46" t="s">
        <v>134</v>
      </c>
      <c r="H72" s="38">
        <f t="shared" ref="H72" si="1278">lunchAdjust(G67:H71)</f>
        <v>1</v>
      </c>
      <c r="I72" s="48" t="s">
        <v>0</v>
      </c>
      <c r="J72" s="39">
        <f t="shared" ref="J72" si="1279">SUMPRODUCT(I67:I71*J67:J71)</f>
        <v>8</v>
      </c>
      <c r="K72" s="46" t="s">
        <v>134</v>
      </c>
      <c r="L72" s="38">
        <f t="shared" ref="L72" si="1280">lunchAdjust(K67:L71)</f>
        <v>1</v>
      </c>
      <c r="M72" s="48" t="s">
        <v>0</v>
      </c>
      <c r="N72" s="39">
        <f t="shared" ref="N72" si="1281">SUMPRODUCT(M67:M71*N67:N71)</f>
        <v>8</v>
      </c>
      <c r="O72" s="46" t="s">
        <v>134</v>
      </c>
      <c r="P72" s="38">
        <f t="shared" ref="P72" si="1282">lunchAdjust(O67:P71)</f>
        <v>1</v>
      </c>
      <c r="Q72" s="48" t="s">
        <v>0</v>
      </c>
      <c r="R72" s="39">
        <f t="shared" ref="R72" si="1283">SUMPRODUCT(Q67:Q71*R67:R71)</f>
        <v>8</v>
      </c>
      <c r="S72" s="46" t="s">
        <v>134</v>
      </c>
      <c r="T72" s="38">
        <v>1</v>
      </c>
      <c r="U72" s="48" t="s">
        <v>0</v>
      </c>
      <c r="V72" s="39">
        <f t="shared" ref="V72" si="1284">SUMPRODUCT(U67:U71*V67:V71)</f>
        <v>8</v>
      </c>
      <c r="W72" s="46" t="s">
        <v>134</v>
      </c>
      <c r="X72" s="38">
        <f t="shared" ref="X72" si="1285">lunchAdjust(W67:X71)</f>
        <v>1</v>
      </c>
      <c r="Y72" s="48" t="s">
        <v>0</v>
      </c>
      <c r="Z72" s="39">
        <f t="shared" ref="Z72" si="1286">SUMPRODUCT(Y67:Y71*Z67:Z71)</f>
        <v>8</v>
      </c>
      <c r="AA72" s="46" t="s">
        <v>134</v>
      </c>
      <c r="AB72" s="38">
        <f t="shared" ref="AB72" si="1287">lunchAdjust(AA67:AB71)</f>
        <v>1</v>
      </c>
      <c r="AC72" s="48" t="s">
        <v>0</v>
      </c>
      <c r="AD72" s="39">
        <f t="shared" ref="AD72" si="1288">SUMPRODUCT(AC67:AC71*AD67:AD71)</f>
        <v>8</v>
      </c>
      <c r="AE72" s="46" t="s">
        <v>134</v>
      </c>
      <c r="AF72" s="38">
        <f t="shared" ref="AF72" si="1289">lunchAdjust(AE67:AF71)</f>
        <v>1</v>
      </c>
      <c r="AG72" s="48" t="s">
        <v>0</v>
      </c>
      <c r="AH72" s="39">
        <f t="shared" ref="AH72" si="1290">SUMPRODUCT(AG67:AG71*AH67:AH71)</f>
        <v>8</v>
      </c>
      <c r="AI72" s="46" t="s">
        <v>134</v>
      </c>
      <c r="AJ72" s="38">
        <f t="shared" ref="AJ72" si="1291">lunchAdjust(AI67:AJ71)</f>
        <v>1</v>
      </c>
      <c r="AK72" s="48" t="s">
        <v>0</v>
      </c>
      <c r="AL72" s="39">
        <f t="shared" ref="AL72" si="1292">SUMPRODUCT(AK67:AK71*AL67:AL71)</f>
        <v>8</v>
      </c>
      <c r="AM72" s="46" t="s">
        <v>134</v>
      </c>
      <c r="AN72" s="38">
        <f t="shared" ref="AN72" si="1293">lunchAdjust(AM67:AN71)</f>
        <v>0</v>
      </c>
      <c r="AO72" s="48" t="s">
        <v>0</v>
      </c>
      <c r="AP72" s="39">
        <f t="shared" ref="AP72" si="1294">SUMPRODUCT(AO67:AO71*AP67:AP71)</f>
        <v>0</v>
      </c>
      <c r="AQ72" s="46" t="s">
        <v>134</v>
      </c>
      <c r="AR72" s="38">
        <f t="shared" ref="AR72" si="1295">lunchAdjust(AQ67:AR71)</f>
        <v>0</v>
      </c>
      <c r="AS72" s="48" t="s">
        <v>0</v>
      </c>
      <c r="AT72" s="39">
        <f t="shared" ref="AT72" si="1296">SUMPRODUCT(AS67:AS71*AT67:AT71)</f>
        <v>5</v>
      </c>
      <c r="AU72" s="46" t="s">
        <v>134</v>
      </c>
      <c r="AV72" s="38">
        <f t="shared" ref="AV72" si="1297">lunchAdjust(AU67:AV71)</f>
        <v>0</v>
      </c>
      <c r="AW72" s="48" t="s">
        <v>0</v>
      </c>
      <c r="AX72" s="39">
        <f t="shared" ref="AX72" si="1298">SUMPRODUCT(AW67:AW71*AX67:AX71)</f>
        <v>0</v>
      </c>
      <c r="AY72" s="46" t="s">
        <v>134</v>
      </c>
      <c r="AZ72" s="38">
        <f t="shared" ref="AZ72" si="1299">lunchAdjust(AY67:AZ71)</f>
        <v>1</v>
      </c>
      <c r="BA72" s="48" t="s">
        <v>0</v>
      </c>
      <c r="BB72" s="39">
        <f t="shared" ref="BB72" si="1300">SUMPRODUCT(BA67:BA71*BB67:BB71)</f>
        <v>8</v>
      </c>
      <c r="BC72" s="46" t="s">
        <v>134</v>
      </c>
      <c r="BD72" s="38">
        <f t="shared" ref="BD72" si="1301">lunchAdjust(BC67:BD71)</f>
        <v>1</v>
      </c>
      <c r="BE72" s="48" t="s">
        <v>0</v>
      </c>
      <c r="BF72" s="39">
        <f t="shared" ref="BF72" si="1302">SUMPRODUCT(BE67:BE71*BF67:BF71)</f>
        <v>8</v>
      </c>
      <c r="BG72" s="46" t="s">
        <v>134</v>
      </c>
      <c r="BH72" s="38">
        <f t="shared" ref="BH72" si="1303">lunchAdjust(BG67:BH71)</f>
        <v>1</v>
      </c>
      <c r="BI72" s="48" t="s">
        <v>0</v>
      </c>
      <c r="BJ72" s="39">
        <f t="shared" ref="BJ72" si="1304">SUMPRODUCT(BI67:BI71*BJ67:BJ71)</f>
        <v>8</v>
      </c>
      <c r="BK72" s="46" t="s">
        <v>134</v>
      </c>
      <c r="BL72" s="38">
        <f t="shared" ref="BL72" si="1305">lunchAdjust(BK67:BL71)</f>
        <v>1</v>
      </c>
      <c r="BM72" s="48" t="s">
        <v>0</v>
      </c>
      <c r="BN72" s="39">
        <f t="shared" ref="BN72" si="1306">SUMPRODUCT(BM67:BM71*BN67:BN71)</f>
        <v>8</v>
      </c>
      <c r="BO72" s="46" t="s">
        <v>134</v>
      </c>
      <c r="BP72" s="38">
        <f t="shared" ref="BP72" si="1307">lunchAdjust(BO67:BP71)</f>
        <v>0</v>
      </c>
      <c r="BQ72" s="48" t="s">
        <v>0</v>
      </c>
      <c r="BR72" s="39">
        <f t="shared" ref="BR72" si="1308">SUMPRODUCT(BQ67:BQ71*BR67:BR71)</f>
        <v>0</v>
      </c>
      <c r="BS72" s="46" t="s">
        <v>134</v>
      </c>
      <c r="BT72" s="38">
        <f t="shared" ref="BT72" si="1309">lunchAdjust(BS67:BT71)</f>
        <v>0</v>
      </c>
      <c r="BU72" s="48" t="s">
        <v>0</v>
      </c>
      <c r="BV72" s="39">
        <f t="shared" ref="BV72" si="1310">SUMPRODUCT(BU67:BU71*BV67:BV71)</f>
        <v>0</v>
      </c>
      <c r="BW72" s="46" t="s">
        <v>134</v>
      </c>
      <c r="BX72" s="38">
        <f t="shared" ref="BX72" si="1311">lunchAdjust(BW67:BX71)</f>
        <v>0</v>
      </c>
      <c r="BY72" s="48" t="s">
        <v>0</v>
      </c>
      <c r="BZ72" s="39">
        <f t="shared" ref="BZ72" si="1312">SUMPRODUCT(BY67:BY71*BZ67:BZ71)</f>
        <v>0</v>
      </c>
      <c r="CA72" s="46" t="s">
        <v>134</v>
      </c>
      <c r="CB72" s="38">
        <f t="shared" ref="CB72" si="1313">lunchAdjust(CA67:CB71)</f>
        <v>0</v>
      </c>
      <c r="CC72" s="48" t="s">
        <v>0</v>
      </c>
      <c r="CD72" s="39">
        <f t="shared" ref="CD72" si="1314">SUMPRODUCT(CC67:CC71*CD67:CD71)</f>
        <v>0</v>
      </c>
      <c r="CE72" s="46" t="s">
        <v>134</v>
      </c>
      <c r="CF72" s="38">
        <f t="shared" ref="CF72" si="1315">lunchAdjust(CE67:CF71)</f>
        <v>0</v>
      </c>
      <c r="CG72" s="48" t="s">
        <v>0</v>
      </c>
      <c r="CH72" s="39">
        <f t="shared" ref="CH72" si="1316">SUMPRODUCT(CG67:CG71*CH67:CH71)</f>
        <v>0</v>
      </c>
    </row>
    <row r="73" spans="1:86" ht="15.75" thickBot="1" x14ac:dyDescent="0.3">
      <c r="A73" s="58" t="s">
        <v>121</v>
      </c>
      <c r="B73" s="59">
        <f ca="1">roleHours(G67:CH73, "OUT")</f>
        <v>0</v>
      </c>
      <c r="C73" s="54" t="s">
        <v>137</v>
      </c>
      <c r="D73" s="22">
        <f ca="1">roleHours(G67:CH73, "PTO")</f>
        <v>0</v>
      </c>
      <c r="E73" s="23"/>
      <c r="F73" s="52"/>
      <c r="G73" s="47" t="s">
        <v>39</v>
      </c>
      <c r="H73" s="40">
        <f>SUMPRODUCT(I67:I71*(H67:H71="PTO"))+SUMPRODUCT(I67:I71*(H67:H71="HOL"))</f>
        <v>0</v>
      </c>
      <c r="I73" s="49" t="s">
        <v>135</v>
      </c>
      <c r="J73" s="41">
        <f t="shared" ref="J73" si="1317">J72*G$4</f>
        <v>0</v>
      </c>
      <c r="K73" s="47" t="s">
        <v>39</v>
      </c>
      <c r="L73" s="40">
        <f t="shared" ref="L73" si="1318">SUMPRODUCT(M67:M71*(L67:L71="PTO"))+SUMPRODUCT(M67:M71*(L67:L71="HOL"))</f>
        <v>0</v>
      </c>
      <c r="M73" s="49" t="s">
        <v>135</v>
      </c>
      <c r="N73" s="41">
        <f t="shared" ref="N73" si="1319">N72*K$4</f>
        <v>0</v>
      </c>
      <c r="O73" s="47" t="s">
        <v>39</v>
      </c>
      <c r="P73" s="40">
        <f t="shared" ref="P73" si="1320">SUMPRODUCT(Q67:Q71*(P67:P71="PTO"))+SUMPRODUCT(Q67:Q71*(P67:P71="HOL"))</f>
        <v>0</v>
      </c>
      <c r="Q73" s="49" t="s">
        <v>135</v>
      </c>
      <c r="R73" s="41">
        <f t="shared" ref="R73" si="1321">R72*O$4</f>
        <v>8</v>
      </c>
      <c r="S73" s="47" t="s">
        <v>39</v>
      </c>
      <c r="T73" s="40">
        <f t="shared" ref="T73" si="1322">SUMPRODUCT(U67:U71*(T67:T71="PTO"))+SUMPRODUCT(U67:U71*(T67:T71="HOL"))</f>
        <v>0</v>
      </c>
      <c r="U73" s="49" t="s">
        <v>135</v>
      </c>
      <c r="V73" s="41">
        <f t="shared" ref="V73" si="1323">V72*S$4</f>
        <v>0</v>
      </c>
      <c r="W73" s="47" t="s">
        <v>39</v>
      </c>
      <c r="X73" s="40">
        <f t="shared" ref="X73" si="1324">SUMPRODUCT(Y67:Y71*(X67:X71="PTO"))+SUMPRODUCT(Y67:Y71*(X67:X71="HOL"))</f>
        <v>0</v>
      </c>
      <c r="Y73" s="49" t="s">
        <v>135</v>
      </c>
      <c r="Z73" s="41">
        <f t="shared" ref="Z73" si="1325">Z72*W$4</f>
        <v>8</v>
      </c>
      <c r="AA73" s="47" t="s">
        <v>39</v>
      </c>
      <c r="AB73" s="40">
        <f t="shared" ref="AB73" si="1326">SUMPRODUCT(AC67:AC71*(AB67:AB71="PTO"))+SUMPRODUCT(AC67:AC71*(AB67:AB71="HOL"))</f>
        <v>0</v>
      </c>
      <c r="AC73" s="49" t="s">
        <v>135</v>
      </c>
      <c r="AD73" s="41">
        <f t="shared" ref="AD73" si="1327">AD72*AA$4</f>
        <v>8</v>
      </c>
      <c r="AE73" s="47" t="s">
        <v>39</v>
      </c>
      <c r="AF73" s="40">
        <f t="shared" ref="AF73" si="1328">SUMPRODUCT(AG67:AG71*(AF67:AF71="PTO"))+SUMPRODUCT(AG67:AG71*(AF67:AF71="HOL"))</f>
        <v>0</v>
      </c>
      <c r="AG73" s="49" t="s">
        <v>135</v>
      </c>
      <c r="AH73" s="41">
        <f t="shared" ref="AH73" si="1329">AH72*AE$4</f>
        <v>8</v>
      </c>
      <c r="AI73" s="47" t="s">
        <v>39</v>
      </c>
      <c r="AJ73" s="40">
        <f t="shared" ref="AJ73" si="1330">SUMPRODUCT(AK67:AK71*(AJ67:AJ71="PTO"))+SUMPRODUCT(AK67:AK71*(AJ67:AJ71="HOL"))</f>
        <v>0</v>
      </c>
      <c r="AK73" s="49" t="s">
        <v>135</v>
      </c>
      <c r="AL73" s="41">
        <f>AL72*AI$4</f>
        <v>8</v>
      </c>
      <c r="AM73" s="47" t="s">
        <v>39</v>
      </c>
      <c r="AN73" s="40">
        <f t="shared" ref="AN73" si="1331">SUMPRODUCT(AO67:AO71*(AN67:AN71="PTO"))+SUMPRODUCT(AO67:AO71*(AN67:AN71="HOL"))</f>
        <v>0</v>
      </c>
      <c r="AO73" s="49" t="s">
        <v>135</v>
      </c>
      <c r="AP73" s="41">
        <f t="shared" ref="AP73" si="1332">AP72*AM$4</f>
        <v>0</v>
      </c>
      <c r="AQ73" s="47" t="s">
        <v>39</v>
      </c>
      <c r="AR73" s="40">
        <f t="shared" ref="AR73" si="1333">SUMPRODUCT(AS67:AS71*(AR67:AR71="PTO"))+SUMPRODUCT(AS67:AS71*(AR67:AR71="HOL"))</f>
        <v>0</v>
      </c>
      <c r="AS73" s="49" t="s">
        <v>135</v>
      </c>
      <c r="AT73" s="41">
        <f t="shared" ref="AT73" si="1334">AT72*AQ$4</f>
        <v>0</v>
      </c>
      <c r="AU73" s="47" t="s">
        <v>39</v>
      </c>
      <c r="AV73" s="40">
        <f t="shared" ref="AV73" si="1335">SUMPRODUCT(AW67:AW71*(AV67:AV71="PTO"))+SUMPRODUCT(AW67:AW71*(AV67:AV71="HOL"))</f>
        <v>0</v>
      </c>
      <c r="AW73" s="49" t="s">
        <v>135</v>
      </c>
      <c r="AX73" s="41">
        <f>AX72*AU$4</f>
        <v>0</v>
      </c>
      <c r="AY73" s="47" t="s">
        <v>39</v>
      </c>
      <c r="AZ73" s="40">
        <f t="shared" ref="AZ73" si="1336">SUMPRODUCT(BA67:BA71*(AZ67:AZ71="PTO"))+SUMPRODUCT(BA67:BA71*(AZ67:AZ71="HOL"))</f>
        <v>0</v>
      </c>
      <c r="BA73" s="49" t="s">
        <v>135</v>
      </c>
      <c r="BB73" s="41">
        <f>BB72*AY$4</f>
        <v>8</v>
      </c>
      <c r="BC73" s="47" t="s">
        <v>39</v>
      </c>
      <c r="BD73" s="40">
        <f t="shared" ref="BD73" si="1337">SUMPRODUCT(BE67:BE71*(BD67:BD71="PTO"))+SUMPRODUCT(BE67:BE71*(BD67:BD71="HOL"))</f>
        <v>0</v>
      </c>
      <c r="BE73" s="49" t="s">
        <v>135</v>
      </c>
      <c r="BF73" s="41">
        <f>BF72*BC$4</f>
        <v>8</v>
      </c>
      <c r="BG73" s="47" t="s">
        <v>39</v>
      </c>
      <c r="BH73" s="40">
        <f t="shared" ref="BH73" si="1338">SUMPRODUCT(BI67:BI71*(BH67:BH71="PTO"))+SUMPRODUCT(BI67:BI71*(BH67:BH71="HOL"))</f>
        <v>0</v>
      </c>
      <c r="BI73" s="49" t="s">
        <v>135</v>
      </c>
      <c r="BJ73" s="41">
        <f>BJ72*BG$4</f>
        <v>8</v>
      </c>
      <c r="BK73" s="47" t="s">
        <v>39</v>
      </c>
      <c r="BL73" s="40">
        <f t="shared" ref="BL73" si="1339">SUMPRODUCT(BM67:BM71*(BL67:BL71="PTO"))+SUMPRODUCT(BM67:BM71*(BL67:BL71="HOL"))</f>
        <v>0</v>
      </c>
      <c r="BM73" s="49" t="s">
        <v>135</v>
      </c>
      <c r="BN73" s="41">
        <f>BN72*BK$4</f>
        <v>8</v>
      </c>
      <c r="BO73" s="47" t="s">
        <v>39</v>
      </c>
      <c r="BP73" s="40">
        <f t="shared" ref="BP73" si="1340">SUMPRODUCT(BQ67:BQ71*(BP67:BP71="PTO"))+SUMPRODUCT(BQ67:BQ71*(BP67:BP71="HOL"))</f>
        <v>0</v>
      </c>
      <c r="BQ73" s="49" t="s">
        <v>135</v>
      </c>
      <c r="BR73" s="41">
        <f t="shared" ref="BR73" si="1341">BR72*BO$4</f>
        <v>0</v>
      </c>
      <c r="BS73" s="47" t="s">
        <v>39</v>
      </c>
      <c r="BT73" s="40">
        <f t="shared" ref="BT73" si="1342">SUMPRODUCT(BU67:BU71*(BT67:BT71="PTO"))+SUMPRODUCT(BU67:BU71*(BT67:BT71="HOL"))</f>
        <v>0</v>
      </c>
      <c r="BU73" s="49" t="s">
        <v>135</v>
      </c>
      <c r="BV73" s="41">
        <f t="shared" ref="BV73" si="1343">BV72*BS$4</f>
        <v>0</v>
      </c>
      <c r="BW73" s="47" t="s">
        <v>39</v>
      </c>
      <c r="BX73" s="40">
        <f t="shared" ref="BX73" si="1344">SUMPRODUCT(BY67:BY71*(BX67:BX71="PTO"))+SUMPRODUCT(BY67:BY71*(BX67:BX71="HOL"))</f>
        <v>0</v>
      </c>
      <c r="BY73" s="49" t="s">
        <v>135</v>
      </c>
      <c r="BZ73" s="41">
        <f t="shared" ref="BZ73" si="1345">BZ72*BW$4</f>
        <v>0</v>
      </c>
      <c r="CA73" s="47" t="s">
        <v>39</v>
      </c>
      <c r="CB73" s="40">
        <f t="shared" ref="CB73" si="1346">SUMPRODUCT(CC67:CC71*(CB67:CB71="PTO"))+SUMPRODUCT(CC67:CC71*(CB67:CB71="HOL"))</f>
        <v>0</v>
      </c>
      <c r="CC73" s="49" t="s">
        <v>135</v>
      </c>
      <c r="CD73" s="41">
        <f t="shared" ref="CD73" si="1347">CD72*CA$4</f>
        <v>0</v>
      </c>
      <c r="CE73" s="47" t="s">
        <v>39</v>
      </c>
      <c r="CF73" s="40">
        <f t="shared" ref="CF73" si="1348">SUMPRODUCT(CG67:CG71*(CF67:CF71="PTO"))+SUMPRODUCT(CG67:CG71*(CF67:CF71="HOL"))</f>
        <v>0</v>
      </c>
      <c r="CG73" s="49" t="s">
        <v>135</v>
      </c>
      <c r="CH73" s="41">
        <f t="shared" ref="CH73" si="1349">CH72*CE$4</f>
        <v>0</v>
      </c>
    </row>
    <row r="74" spans="1:86" x14ac:dyDescent="0.25">
      <c r="A74" s="70" t="s">
        <v>133</v>
      </c>
      <c r="B74" s="71">
        <f t="shared" ref="B74" ca="1" si="1350">D74-B75</f>
        <v>21.160399754926274</v>
      </c>
      <c r="C74" s="72" t="s">
        <v>122</v>
      </c>
      <c r="D74" s="71">
        <f>IFERROR(INDEX(Holidays[FTE], MATCH(Entry!E74, Holidays[Date], 0)), 1)*8*INDEX(FTEguide[[1]:[12]], MATCH(Entry!E75, FTEguide[Weekday], 0), IF(Entry!E77&gt;0, Entry!E77, MONTH(Entry!E74)))</f>
        <v>93.160399754926274</v>
      </c>
      <c r="E74" s="60">
        <f t="shared" si="364"/>
        <v>43838</v>
      </c>
      <c r="F74" s="50" t="s">
        <v>128</v>
      </c>
      <c r="G74" s="34" t="s">
        <v>136</v>
      </c>
      <c r="H74" s="35" t="s">
        <v>23</v>
      </c>
      <c r="I74" s="42">
        <f t="shared" ref="I74" si="1351">parseTime(G74)-(H79=INT(RIGHT($F74, 1)))</f>
        <v>8</v>
      </c>
      <c r="J74" s="43">
        <f t="shared" ref="J74:J78" si="1352">isClocked(H74)</f>
        <v>1</v>
      </c>
      <c r="K74" s="34" t="s">
        <v>136</v>
      </c>
      <c r="L74" s="35" t="s">
        <v>23</v>
      </c>
      <c r="M74" s="42">
        <f t="shared" ref="M74" si="1353">parseTime(K74)-(L79=INT(RIGHT($F74, 1)))</f>
        <v>8</v>
      </c>
      <c r="N74" s="43">
        <f t="shared" ref="N74:N78" si="1354">isClocked(L74)</f>
        <v>1</v>
      </c>
      <c r="O74" s="34" t="s">
        <v>180</v>
      </c>
      <c r="P74" s="35" t="s">
        <v>23</v>
      </c>
      <c r="Q74" s="42">
        <f t="shared" ref="Q74" si="1355">parseTime(O74)-(P79=INT(RIGHT($F74, 1)))</f>
        <v>8</v>
      </c>
      <c r="R74" s="43">
        <f t="shared" ref="R74:R78" si="1356">isClocked(P74)</f>
        <v>1</v>
      </c>
      <c r="S74" s="34" t="s">
        <v>136</v>
      </c>
      <c r="T74" s="35" t="s">
        <v>23</v>
      </c>
      <c r="U74" s="42">
        <f t="shared" ref="U74" si="1357">parseTime(S74)-(T79=INT(RIGHT($F74, 1)))</f>
        <v>8</v>
      </c>
      <c r="V74" s="43">
        <f t="shared" ref="V74:V78" si="1358">isClocked(T74)</f>
        <v>1</v>
      </c>
      <c r="W74" s="34" t="s">
        <v>136</v>
      </c>
      <c r="X74" s="35" t="s">
        <v>24</v>
      </c>
      <c r="Y74" s="42">
        <f t="shared" ref="Y74" si="1359">parseTime(W74)-(X79=INT(RIGHT($F74, 1)))</f>
        <v>8</v>
      </c>
      <c r="Z74" s="43">
        <f t="shared" ref="Z74:Z78" si="1360">isClocked(X74)</f>
        <v>1</v>
      </c>
      <c r="AA74" s="34"/>
      <c r="AB74" s="35"/>
      <c r="AC74" s="42">
        <f t="shared" ref="AC74" si="1361">parseTime(AA74)-(AB79=INT(RIGHT($F74, 1)))</f>
        <v>0</v>
      </c>
      <c r="AD74" s="43">
        <f t="shared" ref="AD74:AD78" si="1362">isClocked(AB74)</f>
        <v>0</v>
      </c>
      <c r="AE74" s="34" t="s">
        <v>136</v>
      </c>
      <c r="AF74" s="35" t="s">
        <v>25</v>
      </c>
      <c r="AG74" s="42">
        <f t="shared" ref="AG74" si="1363">parseTime(AE74)-(AF79=INT(RIGHT($F74, 1)))</f>
        <v>8</v>
      </c>
      <c r="AH74" s="43">
        <f t="shared" ref="AH74:AH78" si="1364">isClocked(AF74)</f>
        <v>1</v>
      </c>
      <c r="AI74" s="34"/>
      <c r="AJ74" s="35"/>
      <c r="AK74" s="42">
        <f>parseTime(AI74)-(AJ79=INT(RIGHT($F74, 1)))</f>
        <v>0</v>
      </c>
      <c r="AL74" s="43">
        <f t="shared" ref="AL74:AL78" si="1365">isClocked(AJ74)</f>
        <v>0</v>
      </c>
      <c r="AM74" s="34" t="s">
        <v>151</v>
      </c>
      <c r="AN74" s="35" t="s">
        <v>28</v>
      </c>
      <c r="AO74" s="42">
        <f t="shared" ref="AO74" si="1366">parseTime(AM74)-(AN79=INT(RIGHT($F74, 1)))</f>
        <v>4</v>
      </c>
      <c r="AP74" s="43">
        <f t="shared" ref="AP74:AP78" si="1367">isClocked(AN74)</f>
        <v>1</v>
      </c>
      <c r="AQ74" s="34"/>
      <c r="AR74" s="35"/>
      <c r="AS74" s="42">
        <f t="shared" ref="AS74" si="1368">parseTime(AQ74)-(AR79=INT(RIGHT($F74, 1)))</f>
        <v>0</v>
      </c>
      <c r="AT74" s="43">
        <f t="shared" ref="AT74:AT78" si="1369">isClocked(AR74)</f>
        <v>0</v>
      </c>
      <c r="AU74" s="34"/>
      <c r="AV74" s="35"/>
      <c r="AW74" s="42">
        <f>parseTime(AU74)-(AV79=INT(RIGHT($F74, 1)))</f>
        <v>0</v>
      </c>
      <c r="AX74" s="43">
        <f t="shared" ref="AX74:AX78" si="1370">isClocked(AV74)</f>
        <v>0</v>
      </c>
      <c r="AY74" s="34" t="s">
        <v>136</v>
      </c>
      <c r="AZ74" s="35" t="s">
        <v>24</v>
      </c>
      <c r="BA74" s="42">
        <f>parseTime(AY74)-(AZ79=INT(RIGHT($F74, 1)))</f>
        <v>8</v>
      </c>
      <c r="BB74" s="43">
        <f t="shared" ref="BB74:BB78" si="1371">isClocked(AZ74)</f>
        <v>1</v>
      </c>
      <c r="BC74" s="34" t="s">
        <v>136</v>
      </c>
      <c r="BD74" s="35" t="s">
        <v>26</v>
      </c>
      <c r="BE74" s="42">
        <f>parseTime(BC74)-(BD79=INT(RIGHT($F74, 1)))</f>
        <v>8</v>
      </c>
      <c r="BF74" s="43">
        <f t="shared" ref="BF74:BF78" si="1372">isClocked(BD74)</f>
        <v>1</v>
      </c>
      <c r="BG74" s="34"/>
      <c r="BH74" s="35"/>
      <c r="BI74" s="42">
        <f>parseTime(BG74)-(BH79=INT(RIGHT($F74, 1)))</f>
        <v>0</v>
      </c>
      <c r="BJ74" s="43">
        <f t="shared" ref="BJ74:BJ78" si="1373">isClocked(BH74)</f>
        <v>0</v>
      </c>
      <c r="BK74" s="34" t="s">
        <v>136</v>
      </c>
      <c r="BL74" s="35" t="s">
        <v>26</v>
      </c>
      <c r="BM74" s="42">
        <f>parseTime(BK74)-(BL79=INT(RIGHT($F74, 1)))</f>
        <v>8</v>
      </c>
      <c r="BN74" s="43">
        <f t="shared" ref="BN74:BN78" si="1374">isClocked(BL74)</f>
        <v>1</v>
      </c>
      <c r="BO74" s="34"/>
      <c r="BP74" s="35"/>
      <c r="BQ74" s="42">
        <f t="shared" ref="BQ74" si="1375">parseTime(BO74)-(BP79=INT(RIGHT($F74, 1)))</f>
        <v>0</v>
      </c>
      <c r="BR74" s="43">
        <f t="shared" ref="BR74:BR78" si="1376">isClocked(BP74)</f>
        <v>0</v>
      </c>
      <c r="BS74" s="34"/>
      <c r="BT74" s="35"/>
      <c r="BU74" s="42">
        <f t="shared" ref="BU74" si="1377">parseTime(BS74)-(BT79=INT(RIGHT($F74, 1)))</f>
        <v>0</v>
      </c>
      <c r="BV74" s="43">
        <f t="shared" ref="BV74:BV78" si="1378">isClocked(BT74)</f>
        <v>0</v>
      </c>
      <c r="BW74" s="34"/>
      <c r="BX74" s="35"/>
      <c r="BY74" s="42">
        <f t="shared" ref="BY74" si="1379">parseTime(BW74)-(BX79=INT(RIGHT($F74, 1)))</f>
        <v>0</v>
      </c>
      <c r="BZ74" s="43">
        <f t="shared" ref="BZ74:BZ78" si="1380">isClocked(BX74)</f>
        <v>0</v>
      </c>
      <c r="CA74" s="34"/>
      <c r="CB74" s="35"/>
      <c r="CC74" s="42">
        <f t="shared" ref="CC74" si="1381">parseTime(CA74)-(CB79=INT(RIGHT($F74, 1)))</f>
        <v>0</v>
      </c>
      <c r="CD74" s="43">
        <f t="shared" ref="CD74:CD78" si="1382">isClocked(CB74)</f>
        <v>0</v>
      </c>
      <c r="CE74" s="34"/>
      <c r="CF74" s="35"/>
      <c r="CG74" s="42">
        <f t="shared" ref="CG74" si="1383">parseTime(CE74)-(CF79=INT(RIGHT($F74, 1)))</f>
        <v>0</v>
      </c>
      <c r="CH74" s="43">
        <f t="shared" ref="CH74:CH78" si="1384">isClocked(CF74)</f>
        <v>0</v>
      </c>
    </row>
    <row r="75" spans="1:86" x14ac:dyDescent="0.25">
      <c r="A75" s="56" t="s">
        <v>0</v>
      </c>
      <c r="B75" s="57">
        <f t="shared" ref="B75" ca="1" si="1385">SUM(B76:B79)</f>
        <v>72</v>
      </c>
      <c r="C75" s="14" t="s">
        <v>252</v>
      </c>
      <c r="D75" s="14"/>
      <c r="E75" s="55" t="str">
        <f t="shared" si="234"/>
        <v>Wednesday</v>
      </c>
      <c r="F75" s="51" t="s">
        <v>129</v>
      </c>
      <c r="G75" s="36"/>
      <c r="H75" s="37"/>
      <c r="I75" s="44">
        <f t="shared" ref="I75" si="1386">parseTime(G75)-(H79=INT(RIGHT($F75, 1)))</f>
        <v>0</v>
      </c>
      <c r="J75" s="45">
        <f t="shared" si="1352"/>
        <v>0</v>
      </c>
      <c r="K75" s="36"/>
      <c r="L75" s="37"/>
      <c r="M75" s="44">
        <f t="shared" ref="M75" si="1387">parseTime(K75)-(L79=INT(RIGHT($F75, 1)))</f>
        <v>0</v>
      </c>
      <c r="N75" s="45">
        <f t="shared" si="1354"/>
        <v>0</v>
      </c>
      <c r="O75" s="36"/>
      <c r="P75" s="37"/>
      <c r="Q75" s="44">
        <f t="shared" ref="Q75" si="1388">parseTime(O75)-(P79=INT(RIGHT($F75, 1)))</f>
        <v>0</v>
      </c>
      <c r="R75" s="45">
        <f t="shared" si="1356"/>
        <v>0</v>
      </c>
      <c r="S75" s="36"/>
      <c r="T75" s="37"/>
      <c r="U75" s="44">
        <f t="shared" ref="U75" si="1389">parseTime(S75)-(T79=INT(RIGHT($F75, 1)))</f>
        <v>0</v>
      </c>
      <c r="V75" s="45">
        <f t="shared" si="1358"/>
        <v>0</v>
      </c>
      <c r="W75" s="36"/>
      <c r="X75" s="37"/>
      <c r="Y75" s="44">
        <f t="shared" ref="Y75" si="1390">parseTime(W75)-(X79=INT(RIGHT($F75, 1)))</f>
        <v>0</v>
      </c>
      <c r="Z75" s="45">
        <f t="shared" si="1360"/>
        <v>0</v>
      </c>
      <c r="AA75" s="36"/>
      <c r="AB75" s="37"/>
      <c r="AC75" s="44">
        <f t="shared" ref="AC75" si="1391">parseTime(AA75)-(AB79=INT(RIGHT($F75, 1)))</f>
        <v>0</v>
      </c>
      <c r="AD75" s="45">
        <f t="shared" si="1362"/>
        <v>0</v>
      </c>
      <c r="AE75" s="36"/>
      <c r="AF75" s="37"/>
      <c r="AG75" s="44">
        <f t="shared" ref="AG75" si="1392">parseTime(AE75)-(AF79=INT(RIGHT($F75, 1)))</f>
        <v>0</v>
      </c>
      <c r="AH75" s="45">
        <f t="shared" si="1364"/>
        <v>0</v>
      </c>
      <c r="AI75" s="36"/>
      <c r="AJ75" s="37"/>
      <c r="AK75" s="44">
        <f>parseTime(AI75)-(AJ79=INT(RIGHT($F75, 1)))</f>
        <v>0</v>
      </c>
      <c r="AL75" s="45">
        <f t="shared" si="1365"/>
        <v>0</v>
      </c>
      <c r="AM75" s="36"/>
      <c r="AN75" s="37"/>
      <c r="AO75" s="44">
        <f t="shared" ref="AO75" si="1393">parseTime(AM75)-(AN79=INT(RIGHT($F75, 1)))</f>
        <v>0</v>
      </c>
      <c r="AP75" s="45">
        <f t="shared" si="1367"/>
        <v>0</v>
      </c>
      <c r="AQ75" s="36"/>
      <c r="AR75" s="37"/>
      <c r="AS75" s="44">
        <f t="shared" ref="AS75" si="1394">parseTime(AQ75)-(AR79=INT(RIGHT($F75, 1)))</f>
        <v>0</v>
      </c>
      <c r="AT75" s="45">
        <f t="shared" si="1369"/>
        <v>0</v>
      </c>
      <c r="AU75" s="36"/>
      <c r="AV75" s="37"/>
      <c r="AW75" s="44">
        <f>parseTime(AU75)-(AV79=INT(RIGHT($F75, 1)))</f>
        <v>0</v>
      </c>
      <c r="AX75" s="45">
        <f t="shared" si="1370"/>
        <v>0</v>
      </c>
      <c r="AY75" s="36"/>
      <c r="AZ75" s="37"/>
      <c r="BA75" s="44">
        <f>parseTime(AY75)-(AZ79=INT(RIGHT($F75, 1)))</f>
        <v>0</v>
      </c>
      <c r="BB75" s="45">
        <f t="shared" si="1371"/>
        <v>0</v>
      </c>
      <c r="BC75" s="36"/>
      <c r="BD75" s="37"/>
      <c r="BE75" s="44">
        <f>parseTime(BC75)-(BD79=INT(RIGHT($F75, 1)))</f>
        <v>0</v>
      </c>
      <c r="BF75" s="45">
        <f t="shared" si="1372"/>
        <v>0</v>
      </c>
      <c r="BG75" s="36"/>
      <c r="BH75" s="37"/>
      <c r="BI75" s="44">
        <f>parseTime(BG75)-(BH79=INT(RIGHT($F75, 1)))</f>
        <v>0</v>
      </c>
      <c r="BJ75" s="45">
        <f t="shared" si="1373"/>
        <v>0</v>
      </c>
      <c r="BK75" s="36"/>
      <c r="BL75" s="37"/>
      <c r="BM75" s="44">
        <f>parseTime(BK75)-(BL79=INT(RIGHT($F75, 1)))</f>
        <v>0</v>
      </c>
      <c r="BN75" s="45">
        <f t="shared" si="1374"/>
        <v>0</v>
      </c>
      <c r="BO75" s="36"/>
      <c r="BP75" s="37"/>
      <c r="BQ75" s="44">
        <f t="shared" ref="BQ75" si="1395">parseTime(BO75)-(BP79=INT(RIGHT($F75, 1)))</f>
        <v>0</v>
      </c>
      <c r="BR75" s="45">
        <f t="shared" si="1376"/>
        <v>0</v>
      </c>
      <c r="BS75" s="36"/>
      <c r="BT75" s="37"/>
      <c r="BU75" s="44">
        <f t="shared" ref="BU75" si="1396">parseTime(BS75)-(BT79=INT(RIGHT($F75, 1)))</f>
        <v>0</v>
      </c>
      <c r="BV75" s="45">
        <f t="shared" si="1378"/>
        <v>0</v>
      </c>
      <c r="BW75" s="36"/>
      <c r="BX75" s="37"/>
      <c r="BY75" s="44">
        <f t="shared" ref="BY75" si="1397">parseTime(BW75)-(BX79=INT(RIGHT($F75, 1)))</f>
        <v>0</v>
      </c>
      <c r="BZ75" s="45">
        <f t="shared" si="1380"/>
        <v>0</v>
      </c>
      <c r="CA75" s="36"/>
      <c r="CB75" s="37"/>
      <c r="CC75" s="44">
        <f t="shared" ref="CC75" si="1398">parseTime(CA75)-(CB79=INT(RIGHT($F75, 1)))</f>
        <v>0</v>
      </c>
      <c r="CD75" s="45">
        <f t="shared" si="1382"/>
        <v>0</v>
      </c>
      <c r="CE75" s="36"/>
      <c r="CF75" s="37"/>
      <c r="CG75" s="44">
        <f t="shared" ref="CG75" si="1399">parseTime(CE75)-(CF79=INT(RIGHT($F75, 1)))</f>
        <v>0</v>
      </c>
      <c r="CH75" s="45">
        <f t="shared" si="1384"/>
        <v>0</v>
      </c>
    </row>
    <row r="76" spans="1:86" x14ac:dyDescent="0.25">
      <c r="A76" s="56" t="s">
        <v>117</v>
      </c>
      <c r="B76" s="57">
        <f ca="1">roleHours(G74:CH80, "MFD")</f>
        <v>32</v>
      </c>
      <c r="C76" s="14">
        <f t="shared" ca="1" si="44"/>
        <v>4</v>
      </c>
      <c r="D76" s="14"/>
      <c r="E76" s="20" t="s">
        <v>127</v>
      </c>
      <c r="F76" s="51" t="s">
        <v>130</v>
      </c>
      <c r="G76" s="36"/>
      <c r="H76" s="37"/>
      <c r="I76" s="44">
        <f t="shared" ref="I76" si="1400">parseTime(G76)-(H79=INT(RIGHT($F76, 1)))</f>
        <v>0</v>
      </c>
      <c r="J76" s="45">
        <f t="shared" si="1352"/>
        <v>0</v>
      </c>
      <c r="K76" s="36"/>
      <c r="L76" s="37"/>
      <c r="M76" s="44">
        <f t="shared" ref="M76" si="1401">parseTime(K76)-(L79=INT(RIGHT($F76, 1)))</f>
        <v>0</v>
      </c>
      <c r="N76" s="45">
        <f t="shared" si="1354"/>
        <v>0</v>
      </c>
      <c r="O76" s="36"/>
      <c r="P76" s="37"/>
      <c r="Q76" s="44">
        <f t="shared" ref="Q76" si="1402">parseTime(O76)-(P79=INT(RIGHT($F76, 1)))</f>
        <v>0</v>
      </c>
      <c r="R76" s="45">
        <f t="shared" si="1356"/>
        <v>0</v>
      </c>
      <c r="S76" s="36"/>
      <c r="T76" s="37"/>
      <c r="U76" s="44">
        <f t="shared" ref="U76" si="1403">parseTime(S76)-(T79=INT(RIGHT($F76, 1)))</f>
        <v>0</v>
      </c>
      <c r="V76" s="45">
        <f t="shared" si="1358"/>
        <v>0</v>
      </c>
      <c r="W76" s="36"/>
      <c r="X76" s="37"/>
      <c r="Y76" s="44">
        <f t="shared" ref="Y76" si="1404">parseTime(W76)-(X79=INT(RIGHT($F76, 1)))</f>
        <v>0</v>
      </c>
      <c r="Z76" s="45">
        <f t="shared" si="1360"/>
        <v>0</v>
      </c>
      <c r="AA76" s="36"/>
      <c r="AB76" s="37"/>
      <c r="AC76" s="44">
        <f t="shared" ref="AC76" si="1405">parseTime(AA76)-(AB79=INT(RIGHT($F76, 1)))</f>
        <v>0</v>
      </c>
      <c r="AD76" s="45">
        <f t="shared" si="1362"/>
        <v>0</v>
      </c>
      <c r="AE76" s="36"/>
      <c r="AF76" s="37"/>
      <c r="AG76" s="44">
        <f t="shared" ref="AG76" si="1406">parseTime(AE76)-(AF79=INT(RIGHT($F76, 1)))</f>
        <v>0</v>
      </c>
      <c r="AH76" s="45">
        <f t="shared" si="1364"/>
        <v>0</v>
      </c>
      <c r="AI76" s="36"/>
      <c r="AJ76" s="37"/>
      <c r="AK76" s="44">
        <f>parseTime(AI76)-(AJ79=INT(RIGHT($F76, 1)))</f>
        <v>0</v>
      </c>
      <c r="AL76" s="45">
        <f t="shared" si="1365"/>
        <v>0</v>
      </c>
      <c r="AM76" s="36"/>
      <c r="AN76" s="37"/>
      <c r="AO76" s="44">
        <f t="shared" ref="AO76" si="1407">parseTime(AM76)-(AN79=INT(RIGHT($F76, 1)))</f>
        <v>0</v>
      </c>
      <c r="AP76" s="45">
        <f t="shared" si="1367"/>
        <v>0</v>
      </c>
      <c r="AQ76" s="36"/>
      <c r="AR76" s="37"/>
      <c r="AS76" s="44">
        <f t="shared" ref="AS76" si="1408">parseTime(AQ76)-(AR79=INT(RIGHT($F76, 1)))</f>
        <v>0</v>
      </c>
      <c r="AT76" s="45">
        <f t="shared" si="1369"/>
        <v>0</v>
      </c>
      <c r="AU76" s="36"/>
      <c r="AV76" s="37"/>
      <c r="AW76" s="44">
        <f>parseTime(AU76)-(AV79=INT(RIGHT($F76, 1)))</f>
        <v>0</v>
      </c>
      <c r="AX76" s="45">
        <f t="shared" si="1370"/>
        <v>0</v>
      </c>
      <c r="AY76" s="36"/>
      <c r="AZ76" s="37"/>
      <c r="BA76" s="44">
        <f>parseTime(AY76)-(AZ79=INT(RIGHT($F76, 1)))</f>
        <v>0</v>
      </c>
      <c r="BB76" s="45">
        <f t="shared" si="1371"/>
        <v>0</v>
      </c>
      <c r="BC76" s="36"/>
      <c r="BD76" s="37"/>
      <c r="BE76" s="44">
        <f>parseTime(BC76)-(BD79=INT(RIGHT($F76, 1)))</f>
        <v>0</v>
      </c>
      <c r="BF76" s="45">
        <f t="shared" si="1372"/>
        <v>0</v>
      </c>
      <c r="BG76" s="36"/>
      <c r="BH76" s="37"/>
      <c r="BI76" s="44">
        <f>parseTime(BG76)-(BH79=INT(RIGHT($F76, 1)))</f>
        <v>0</v>
      </c>
      <c r="BJ76" s="45">
        <f t="shared" si="1373"/>
        <v>0</v>
      </c>
      <c r="BK76" s="36"/>
      <c r="BL76" s="37"/>
      <c r="BM76" s="44">
        <f>parseTime(BK76)-(BL79=INT(RIGHT($F76, 1)))</f>
        <v>0</v>
      </c>
      <c r="BN76" s="45">
        <f t="shared" si="1374"/>
        <v>0</v>
      </c>
      <c r="BO76" s="36"/>
      <c r="BP76" s="37"/>
      <c r="BQ76" s="44">
        <f t="shared" ref="BQ76" si="1409">parseTime(BO76)-(BP79=INT(RIGHT($F76, 1)))</f>
        <v>0</v>
      </c>
      <c r="BR76" s="45">
        <f t="shared" si="1376"/>
        <v>0</v>
      </c>
      <c r="BS76" s="36"/>
      <c r="BT76" s="37"/>
      <c r="BU76" s="44">
        <f t="shared" ref="BU76" si="1410">parseTime(BS76)-(BT79=INT(RIGHT($F76, 1)))</f>
        <v>0</v>
      </c>
      <c r="BV76" s="45">
        <f t="shared" si="1378"/>
        <v>0</v>
      </c>
      <c r="BW76" s="36"/>
      <c r="BX76" s="37"/>
      <c r="BY76" s="44">
        <f t="shared" ref="BY76" si="1411">parseTime(BW76)-(BX79=INT(RIGHT($F76, 1)))</f>
        <v>0</v>
      </c>
      <c r="BZ76" s="45">
        <f t="shared" si="1380"/>
        <v>0</v>
      </c>
      <c r="CA76" s="36"/>
      <c r="CB76" s="37"/>
      <c r="CC76" s="44">
        <f t="shared" ref="CC76" si="1412">parseTime(CA76)-(CB79=INT(RIGHT($F76, 1)))</f>
        <v>0</v>
      </c>
      <c r="CD76" s="45">
        <f t="shared" si="1382"/>
        <v>0</v>
      </c>
      <c r="CE76" s="36"/>
      <c r="CF76" s="37"/>
      <c r="CG76" s="44">
        <f t="shared" ref="CG76" si="1413">parseTime(CE76)-(CF79=INT(RIGHT($F76, 1)))</f>
        <v>0</v>
      </c>
      <c r="CH76" s="45">
        <f t="shared" si="1384"/>
        <v>0</v>
      </c>
    </row>
    <row r="77" spans="1:86" x14ac:dyDescent="0.25">
      <c r="A77" s="56" t="s">
        <v>118</v>
      </c>
      <c r="B77" s="57">
        <f ca="1">roleHours(G74:CH80, "DFD")</f>
        <v>16</v>
      </c>
      <c r="C77" s="14">
        <f t="shared" ref="C77:C140" ca="1" si="1414">B77/8</f>
        <v>2</v>
      </c>
      <c r="D77" s="14"/>
      <c r="E77" s="20"/>
      <c r="F77" s="51" t="s">
        <v>131</v>
      </c>
      <c r="G77" s="36"/>
      <c r="H77" s="37"/>
      <c r="I77" s="44">
        <f t="shared" ref="I77" si="1415">parseTime(G77)-(H79=INT(RIGHT($F77, 1)))</f>
        <v>0</v>
      </c>
      <c r="J77" s="45">
        <f t="shared" si="1352"/>
        <v>0</v>
      </c>
      <c r="K77" s="36"/>
      <c r="L77" s="37"/>
      <c r="M77" s="44">
        <f t="shared" ref="M77" si="1416">parseTime(K77)-(L79=INT(RIGHT($F77, 1)))</f>
        <v>0</v>
      </c>
      <c r="N77" s="45">
        <f t="shared" si="1354"/>
        <v>0</v>
      </c>
      <c r="O77" s="36"/>
      <c r="P77" s="37"/>
      <c r="Q77" s="44">
        <f t="shared" ref="Q77" si="1417">parseTime(O77)-(P79=INT(RIGHT($F77, 1)))</f>
        <v>0</v>
      </c>
      <c r="R77" s="45">
        <f t="shared" si="1356"/>
        <v>0</v>
      </c>
      <c r="S77" s="36"/>
      <c r="T77" s="37"/>
      <c r="U77" s="44">
        <f t="shared" ref="U77" si="1418">parseTime(S77)-(T79=INT(RIGHT($F77, 1)))</f>
        <v>0</v>
      </c>
      <c r="V77" s="45">
        <f t="shared" si="1358"/>
        <v>0</v>
      </c>
      <c r="W77" s="36"/>
      <c r="X77" s="37"/>
      <c r="Y77" s="44">
        <f t="shared" ref="Y77" si="1419">parseTime(W77)-(X79=INT(RIGHT($F77, 1)))</f>
        <v>0</v>
      </c>
      <c r="Z77" s="45">
        <f t="shared" si="1360"/>
        <v>0</v>
      </c>
      <c r="AA77" s="36"/>
      <c r="AB77" s="37"/>
      <c r="AC77" s="44">
        <f t="shared" ref="AC77" si="1420">parseTime(AA77)-(AB79=INT(RIGHT($F77, 1)))</f>
        <v>0</v>
      </c>
      <c r="AD77" s="45">
        <f t="shared" si="1362"/>
        <v>0</v>
      </c>
      <c r="AE77" s="36"/>
      <c r="AF77" s="37"/>
      <c r="AG77" s="44">
        <f t="shared" ref="AG77" si="1421">parseTime(AE77)-(AF79=INT(RIGHT($F77, 1)))</f>
        <v>0</v>
      </c>
      <c r="AH77" s="45">
        <f t="shared" si="1364"/>
        <v>0</v>
      </c>
      <c r="AI77" s="36"/>
      <c r="AJ77" s="37"/>
      <c r="AK77" s="44">
        <f>parseTime(AI77)-(AJ79=INT(RIGHT($F77, 1)))</f>
        <v>0</v>
      </c>
      <c r="AL77" s="45">
        <f t="shared" si="1365"/>
        <v>0</v>
      </c>
      <c r="AM77" s="36"/>
      <c r="AN77" s="37"/>
      <c r="AO77" s="44">
        <f t="shared" ref="AO77" si="1422">parseTime(AM77)-(AN79=INT(RIGHT($F77, 1)))</f>
        <v>0</v>
      </c>
      <c r="AP77" s="45">
        <f t="shared" si="1367"/>
        <v>0</v>
      </c>
      <c r="AQ77" s="36"/>
      <c r="AR77" s="37"/>
      <c r="AS77" s="44">
        <f t="shared" ref="AS77" si="1423">parseTime(AQ77)-(AR79=INT(RIGHT($F77, 1)))</f>
        <v>0</v>
      </c>
      <c r="AT77" s="45">
        <f t="shared" si="1369"/>
        <v>0</v>
      </c>
      <c r="AU77" s="36"/>
      <c r="AV77" s="37"/>
      <c r="AW77" s="44">
        <f>parseTime(AU77)-(AV79=INT(RIGHT($F77, 1)))</f>
        <v>0</v>
      </c>
      <c r="AX77" s="45">
        <f t="shared" si="1370"/>
        <v>0</v>
      </c>
      <c r="AY77" s="36"/>
      <c r="AZ77" s="37"/>
      <c r="BA77" s="44">
        <f>parseTime(AY77)-(AZ79=INT(RIGHT($F77, 1)))</f>
        <v>0</v>
      </c>
      <c r="BB77" s="45">
        <f t="shared" si="1371"/>
        <v>0</v>
      </c>
      <c r="BC77" s="36"/>
      <c r="BD77" s="37"/>
      <c r="BE77" s="44">
        <f>parseTime(BC77)-(BD79=INT(RIGHT($F77, 1)))</f>
        <v>0</v>
      </c>
      <c r="BF77" s="45">
        <f t="shared" si="1372"/>
        <v>0</v>
      </c>
      <c r="BG77" s="36"/>
      <c r="BH77" s="37"/>
      <c r="BI77" s="44">
        <f>parseTime(BG77)-(BH79=INT(RIGHT($F77, 1)))</f>
        <v>0</v>
      </c>
      <c r="BJ77" s="45">
        <f t="shared" si="1373"/>
        <v>0</v>
      </c>
      <c r="BK77" s="36"/>
      <c r="BL77" s="37"/>
      <c r="BM77" s="44">
        <f>parseTime(BK77)-(BL79=INT(RIGHT($F77, 1)))</f>
        <v>0</v>
      </c>
      <c r="BN77" s="45">
        <f t="shared" si="1374"/>
        <v>0</v>
      </c>
      <c r="BO77" s="36"/>
      <c r="BP77" s="37"/>
      <c r="BQ77" s="44">
        <f t="shared" ref="BQ77" si="1424">parseTime(BO77)-(BP79=INT(RIGHT($F77, 1)))</f>
        <v>0</v>
      </c>
      <c r="BR77" s="45">
        <f t="shared" si="1376"/>
        <v>0</v>
      </c>
      <c r="BS77" s="36"/>
      <c r="BT77" s="37"/>
      <c r="BU77" s="44">
        <f t="shared" ref="BU77" si="1425">parseTime(BS77)-(BT79=INT(RIGHT($F77, 1)))</f>
        <v>0</v>
      </c>
      <c r="BV77" s="45">
        <f t="shared" si="1378"/>
        <v>0</v>
      </c>
      <c r="BW77" s="36"/>
      <c r="BX77" s="37"/>
      <c r="BY77" s="44">
        <f t="shared" ref="BY77" si="1426">parseTime(BW77)-(BX79=INT(RIGHT($F77, 1)))</f>
        <v>0</v>
      </c>
      <c r="BZ77" s="45">
        <f t="shared" si="1380"/>
        <v>0</v>
      </c>
      <c r="CA77" s="36"/>
      <c r="CB77" s="37"/>
      <c r="CC77" s="44">
        <f t="shared" ref="CC77" si="1427">parseTime(CA77)-(CB79=INT(RIGHT($F77, 1)))</f>
        <v>0</v>
      </c>
      <c r="CD77" s="45">
        <f t="shared" si="1382"/>
        <v>0</v>
      </c>
      <c r="CE77" s="36"/>
      <c r="CF77" s="37"/>
      <c r="CG77" s="44">
        <f t="shared" ref="CG77" si="1428">parseTime(CE77)-(CF79=INT(RIGHT($F77, 1)))</f>
        <v>0</v>
      </c>
      <c r="CH77" s="45">
        <f t="shared" si="1384"/>
        <v>0</v>
      </c>
    </row>
    <row r="78" spans="1:86" x14ac:dyDescent="0.25">
      <c r="A78" s="56" t="s">
        <v>119</v>
      </c>
      <c r="B78" s="57">
        <f ca="1">roleHours(G74:CH80, "MCC")</f>
        <v>8</v>
      </c>
      <c r="C78" s="14">
        <f t="shared" ca="1" si="1414"/>
        <v>1</v>
      </c>
      <c r="D78" s="14"/>
      <c r="E78" s="20"/>
      <c r="F78" s="51" t="s">
        <v>132</v>
      </c>
      <c r="G78" s="36"/>
      <c r="H78" s="37"/>
      <c r="I78" s="44">
        <f t="shared" ref="I78" si="1429">parseTime(G78)-(H79=INT(RIGHT($F78, 1)))</f>
        <v>0</v>
      </c>
      <c r="J78" s="45">
        <f t="shared" si="1352"/>
        <v>0</v>
      </c>
      <c r="K78" s="36"/>
      <c r="L78" s="37"/>
      <c r="M78" s="44">
        <f t="shared" ref="M78" si="1430">parseTime(K78)-(L79=INT(RIGHT($F78, 1)))</f>
        <v>0</v>
      </c>
      <c r="N78" s="45">
        <f t="shared" si="1354"/>
        <v>0</v>
      </c>
      <c r="O78" s="36"/>
      <c r="P78" s="37"/>
      <c r="Q78" s="44">
        <f t="shared" ref="Q78" si="1431">parseTime(O78)-(P79=INT(RIGHT($F78, 1)))</f>
        <v>0</v>
      </c>
      <c r="R78" s="45">
        <f t="shared" si="1356"/>
        <v>0</v>
      </c>
      <c r="S78" s="36"/>
      <c r="T78" s="37"/>
      <c r="U78" s="44">
        <f t="shared" ref="U78" si="1432">parseTime(S78)-(T79=INT(RIGHT($F78, 1)))</f>
        <v>0</v>
      </c>
      <c r="V78" s="45">
        <f t="shared" si="1358"/>
        <v>0</v>
      </c>
      <c r="W78" s="36"/>
      <c r="X78" s="37"/>
      <c r="Y78" s="44">
        <f t="shared" ref="Y78" si="1433">parseTime(W78)-(X79=INT(RIGHT($F78, 1)))</f>
        <v>0</v>
      </c>
      <c r="Z78" s="45">
        <f t="shared" si="1360"/>
        <v>0</v>
      </c>
      <c r="AA78" s="36"/>
      <c r="AB78" s="37"/>
      <c r="AC78" s="44">
        <f t="shared" ref="AC78" si="1434">parseTime(AA78)-(AB79=INT(RIGHT($F78, 1)))</f>
        <v>0</v>
      </c>
      <c r="AD78" s="45">
        <f t="shared" si="1362"/>
        <v>0</v>
      </c>
      <c r="AE78" s="36"/>
      <c r="AF78" s="37"/>
      <c r="AG78" s="44">
        <f t="shared" ref="AG78" si="1435">parseTime(AE78)-(AF79=INT(RIGHT($F78, 1)))</f>
        <v>0</v>
      </c>
      <c r="AH78" s="45">
        <f t="shared" si="1364"/>
        <v>0</v>
      </c>
      <c r="AI78" s="36"/>
      <c r="AJ78" s="37"/>
      <c r="AK78" s="44">
        <f>parseTime(AI78)-(AJ79=INT(RIGHT($F78, 1)))</f>
        <v>0</v>
      </c>
      <c r="AL78" s="45">
        <f t="shared" si="1365"/>
        <v>0</v>
      </c>
      <c r="AM78" s="36"/>
      <c r="AN78" s="37"/>
      <c r="AO78" s="44">
        <f t="shared" ref="AO78" si="1436">parseTime(AM78)-(AN79=INT(RIGHT($F78, 1)))</f>
        <v>0</v>
      </c>
      <c r="AP78" s="45">
        <f t="shared" si="1367"/>
        <v>0</v>
      </c>
      <c r="AQ78" s="36"/>
      <c r="AR78" s="37"/>
      <c r="AS78" s="44">
        <f t="shared" ref="AS78" si="1437">parseTime(AQ78)-(AR79=INT(RIGHT($F78, 1)))</f>
        <v>0</v>
      </c>
      <c r="AT78" s="45">
        <f t="shared" si="1369"/>
        <v>0</v>
      </c>
      <c r="AU78" s="36"/>
      <c r="AV78" s="37"/>
      <c r="AW78" s="44">
        <f>parseTime(AU78)-(AV79=INT(RIGHT($F78, 1)))</f>
        <v>0</v>
      </c>
      <c r="AX78" s="45">
        <f t="shared" si="1370"/>
        <v>0</v>
      </c>
      <c r="AY78" s="36"/>
      <c r="AZ78" s="37"/>
      <c r="BA78" s="44">
        <f>parseTime(AY78)-(AZ79=INT(RIGHT($F78, 1)))</f>
        <v>0</v>
      </c>
      <c r="BB78" s="45">
        <f t="shared" si="1371"/>
        <v>0</v>
      </c>
      <c r="BC78" s="36"/>
      <c r="BD78" s="37"/>
      <c r="BE78" s="44">
        <f>parseTime(BC78)-(BD79=INT(RIGHT($F78, 1)))</f>
        <v>0</v>
      </c>
      <c r="BF78" s="45">
        <f t="shared" si="1372"/>
        <v>0</v>
      </c>
      <c r="BG78" s="36"/>
      <c r="BH78" s="37"/>
      <c r="BI78" s="44">
        <f>parseTime(BG78)-(BH79=INT(RIGHT($F78, 1)))</f>
        <v>0</v>
      </c>
      <c r="BJ78" s="45">
        <f t="shared" si="1373"/>
        <v>0</v>
      </c>
      <c r="BK78" s="36"/>
      <c r="BL78" s="37"/>
      <c r="BM78" s="44">
        <f>parseTime(BK78)-(BL79=INT(RIGHT($F78, 1)))</f>
        <v>0</v>
      </c>
      <c r="BN78" s="45">
        <f t="shared" si="1374"/>
        <v>0</v>
      </c>
      <c r="BO78" s="36"/>
      <c r="BP78" s="37"/>
      <c r="BQ78" s="44">
        <f t="shared" ref="BQ78" si="1438">parseTime(BO78)-(BP79=INT(RIGHT($F78, 1)))</f>
        <v>0</v>
      </c>
      <c r="BR78" s="45">
        <f t="shared" si="1376"/>
        <v>0</v>
      </c>
      <c r="BS78" s="36"/>
      <c r="BT78" s="37"/>
      <c r="BU78" s="44">
        <f t="shared" ref="BU78" si="1439">parseTime(BS78)-(BT79=INT(RIGHT($F78, 1)))</f>
        <v>0</v>
      </c>
      <c r="BV78" s="45">
        <f t="shared" si="1378"/>
        <v>0</v>
      </c>
      <c r="BW78" s="36"/>
      <c r="BX78" s="37"/>
      <c r="BY78" s="44">
        <f t="shared" ref="BY78" si="1440">parseTime(BW78)-(BX79=INT(RIGHT($F78, 1)))</f>
        <v>0</v>
      </c>
      <c r="BZ78" s="45">
        <f t="shared" si="1380"/>
        <v>0</v>
      </c>
      <c r="CA78" s="36"/>
      <c r="CB78" s="37"/>
      <c r="CC78" s="44">
        <f t="shared" ref="CC78" si="1441">parseTime(CA78)-(CB79=INT(RIGHT($F78, 1)))</f>
        <v>0</v>
      </c>
      <c r="CD78" s="45">
        <f t="shared" si="1382"/>
        <v>0</v>
      </c>
      <c r="CE78" s="36"/>
      <c r="CF78" s="37"/>
      <c r="CG78" s="44">
        <f t="shared" ref="CG78" si="1442">parseTime(CE78)-(CF79=INT(RIGHT($F78, 1)))</f>
        <v>0</v>
      </c>
      <c r="CH78" s="45">
        <f t="shared" si="1384"/>
        <v>0</v>
      </c>
    </row>
    <row r="79" spans="1:86" x14ac:dyDescent="0.25">
      <c r="A79" s="56" t="s">
        <v>120</v>
      </c>
      <c r="B79" s="57">
        <f ca="1">roleHours(G74:CH80, "DCC")</f>
        <v>16</v>
      </c>
      <c r="C79" s="14">
        <f t="shared" ca="1" si="1414"/>
        <v>2</v>
      </c>
      <c r="D79" s="14"/>
      <c r="E79" s="20"/>
      <c r="F79" s="51"/>
      <c r="G79" s="46" t="s">
        <v>134</v>
      </c>
      <c r="H79" s="38">
        <f t="shared" ref="H79" si="1443">lunchAdjust(G74:H78)</f>
        <v>1</v>
      </c>
      <c r="I79" s="48" t="s">
        <v>0</v>
      </c>
      <c r="J79" s="39">
        <f t="shared" ref="J79" si="1444">SUMPRODUCT(I74:I78*J74:J78)</f>
        <v>8</v>
      </c>
      <c r="K79" s="46" t="s">
        <v>134</v>
      </c>
      <c r="L79" s="38">
        <f t="shared" ref="L79" si="1445">lunchAdjust(K74:L78)</f>
        <v>1</v>
      </c>
      <c r="M79" s="48" t="s">
        <v>0</v>
      </c>
      <c r="N79" s="39">
        <f t="shared" ref="N79" si="1446">SUMPRODUCT(M74:M78*N74:N78)</f>
        <v>8</v>
      </c>
      <c r="O79" s="46" t="s">
        <v>134</v>
      </c>
      <c r="P79" s="38">
        <f t="shared" ref="P79" si="1447">lunchAdjust(O74:P78)</f>
        <v>1</v>
      </c>
      <c r="Q79" s="48" t="s">
        <v>0</v>
      </c>
      <c r="R79" s="39">
        <f t="shared" ref="R79" si="1448">SUMPRODUCT(Q74:Q78*R74:R78)</f>
        <v>8</v>
      </c>
      <c r="S79" s="46" t="s">
        <v>134</v>
      </c>
      <c r="T79" s="38">
        <v>1</v>
      </c>
      <c r="U79" s="48" t="s">
        <v>0</v>
      </c>
      <c r="V79" s="39">
        <f t="shared" ref="V79" si="1449">SUMPRODUCT(U74:U78*V74:V78)</f>
        <v>8</v>
      </c>
      <c r="W79" s="46" t="s">
        <v>134</v>
      </c>
      <c r="X79" s="38">
        <f t="shared" ref="X79" si="1450">lunchAdjust(W74:X78)</f>
        <v>1</v>
      </c>
      <c r="Y79" s="48" t="s">
        <v>0</v>
      </c>
      <c r="Z79" s="39">
        <f t="shared" ref="Z79" si="1451">SUMPRODUCT(Y74:Y78*Z74:Z78)</f>
        <v>8</v>
      </c>
      <c r="AA79" s="46" t="s">
        <v>134</v>
      </c>
      <c r="AB79" s="38">
        <f t="shared" ref="AB79" si="1452">lunchAdjust(AA74:AB78)</f>
        <v>0</v>
      </c>
      <c r="AC79" s="48" t="s">
        <v>0</v>
      </c>
      <c r="AD79" s="39">
        <f t="shared" ref="AD79" si="1453">SUMPRODUCT(AC74:AC78*AD74:AD78)</f>
        <v>0</v>
      </c>
      <c r="AE79" s="46" t="s">
        <v>134</v>
      </c>
      <c r="AF79" s="38">
        <f t="shared" ref="AF79" si="1454">lunchAdjust(AE74:AF78)</f>
        <v>1</v>
      </c>
      <c r="AG79" s="48" t="s">
        <v>0</v>
      </c>
      <c r="AH79" s="39">
        <f t="shared" ref="AH79" si="1455">SUMPRODUCT(AG74:AG78*AH74:AH78)</f>
        <v>8</v>
      </c>
      <c r="AI79" s="46" t="s">
        <v>134</v>
      </c>
      <c r="AJ79" s="38">
        <f t="shared" ref="AJ79" si="1456">lunchAdjust(AI74:AJ78)</f>
        <v>0</v>
      </c>
      <c r="AK79" s="48" t="s">
        <v>0</v>
      </c>
      <c r="AL79" s="39">
        <f t="shared" ref="AL79" si="1457">SUMPRODUCT(AK74:AK78*AL74:AL78)</f>
        <v>0</v>
      </c>
      <c r="AM79" s="46" t="s">
        <v>134</v>
      </c>
      <c r="AN79" s="38">
        <f t="shared" ref="AN79" si="1458">lunchAdjust(AM74:AN78)</f>
        <v>0</v>
      </c>
      <c r="AO79" s="48" t="s">
        <v>0</v>
      </c>
      <c r="AP79" s="39">
        <f t="shared" ref="AP79" si="1459">SUMPRODUCT(AO74:AO78*AP74:AP78)</f>
        <v>4</v>
      </c>
      <c r="AQ79" s="46" t="s">
        <v>134</v>
      </c>
      <c r="AR79" s="38">
        <f t="shared" ref="AR79" si="1460">lunchAdjust(AQ74:AR78)</f>
        <v>0</v>
      </c>
      <c r="AS79" s="48" t="s">
        <v>0</v>
      </c>
      <c r="AT79" s="39">
        <f t="shared" ref="AT79" si="1461">SUMPRODUCT(AS74:AS78*AT74:AT78)</f>
        <v>0</v>
      </c>
      <c r="AU79" s="46" t="s">
        <v>134</v>
      </c>
      <c r="AV79" s="38">
        <f t="shared" ref="AV79" si="1462">lunchAdjust(AU74:AV78)</f>
        <v>0</v>
      </c>
      <c r="AW79" s="48" t="s">
        <v>0</v>
      </c>
      <c r="AX79" s="39">
        <f t="shared" ref="AX79" si="1463">SUMPRODUCT(AW74:AW78*AX74:AX78)</f>
        <v>0</v>
      </c>
      <c r="AY79" s="46" t="s">
        <v>134</v>
      </c>
      <c r="AZ79" s="38">
        <f t="shared" ref="AZ79" si="1464">lunchAdjust(AY74:AZ78)</f>
        <v>1</v>
      </c>
      <c r="BA79" s="48" t="s">
        <v>0</v>
      </c>
      <c r="BB79" s="39">
        <f t="shared" ref="BB79" si="1465">SUMPRODUCT(BA74:BA78*BB74:BB78)</f>
        <v>8</v>
      </c>
      <c r="BC79" s="46" t="s">
        <v>134</v>
      </c>
      <c r="BD79" s="38">
        <f t="shared" ref="BD79" si="1466">lunchAdjust(BC74:BD78)</f>
        <v>1</v>
      </c>
      <c r="BE79" s="48" t="s">
        <v>0</v>
      </c>
      <c r="BF79" s="39">
        <f t="shared" ref="BF79" si="1467">SUMPRODUCT(BE74:BE78*BF74:BF78)</f>
        <v>8</v>
      </c>
      <c r="BG79" s="46" t="s">
        <v>134</v>
      </c>
      <c r="BH79" s="38">
        <f t="shared" ref="BH79" si="1468">lunchAdjust(BG74:BH78)</f>
        <v>0</v>
      </c>
      <c r="BI79" s="48" t="s">
        <v>0</v>
      </c>
      <c r="BJ79" s="39">
        <f t="shared" ref="BJ79" si="1469">SUMPRODUCT(BI74:BI78*BJ74:BJ78)</f>
        <v>0</v>
      </c>
      <c r="BK79" s="46" t="s">
        <v>134</v>
      </c>
      <c r="BL79" s="38">
        <f t="shared" ref="BL79" si="1470">lunchAdjust(BK74:BL78)</f>
        <v>1</v>
      </c>
      <c r="BM79" s="48" t="s">
        <v>0</v>
      </c>
      <c r="BN79" s="39">
        <f t="shared" ref="BN79" si="1471">SUMPRODUCT(BM74:BM78*BN74:BN78)</f>
        <v>8</v>
      </c>
      <c r="BO79" s="46" t="s">
        <v>134</v>
      </c>
      <c r="BP79" s="38">
        <f t="shared" ref="BP79" si="1472">lunchAdjust(BO74:BP78)</f>
        <v>0</v>
      </c>
      <c r="BQ79" s="48" t="s">
        <v>0</v>
      </c>
      <c r="BR79" s="39">
        <f t="shared" ref="BR79" si="1473">SUMPRODUCT(BQ74:BQ78*BR74:BR78)</f>
        <v>0</v>
      </c>
      <c r="BS79" s="46" t="s">
        <v>134</v>
      </c>
      <c r="BT79" s="38">
        <f t="shared" ref="BT79" si="1474">lunchAdjust(BS74:BT78)</f>
        <v>0</v>
      </c>
      <c r="BU79" s="48" t="s">
        <v>0</v>
      </c>
      <c r="BV79" s="39">
        <f t="shared" ref="BV79" si="1475">SUMPRODUCT(BU74:BU78*BV74:BV78)</f>
        <v>0</v>
      </c>
      <c r="BW79" s="46" t="s">
        <v>134</v>
      </c>
      <c r="BX79" s="38">
        <f t="shared" ref="BX79" si="1476">lunchAdjust(BW74:BX78)</f>
        <v>0</v>
      </c>
      <c r="BY79" s="48" t="s">
        <v>0</v>
      </c>
      <c r="BZ79" s="39">
        <f t="shared" ref="BZ79" si="1477">SUMPRODUCT(BY74:BY78*BZ74:BZ78)</f>
        <v>0</v>
      </c>
      <c r="CA79" s="46" t="s">
        <v>134</v>
      </c>
      <c r="CB79" s="38">
        <f t="shared" ref="CB79" si="1478">lunchAdjust(CA74:CB78)</f>
        <v>0</v>
      </c>
      <c r="CC79" s="48" t="s">
        <v>0</v>
      </c>
      <c r="CD79" s="39">
        <f t="shared" ref="CD79" si="1479">SUMPRODUCT(CC74:CC78*CD74:CD78)</f>
        <v>0</v>
      </c>
      <c r="CE79" s="46" t="s">
        <v>134</v>
      </c>
      <c r="CF79" s="38">
        <f t="shared" ref="CF79" si="1480">lunchAdjust(CE74:CF78)</f>
        <v>0</v>
      </c>
      <c r="CG79" s="48" t="s">
        <v>0</v>
      </c>
      <c r="CH79" s="39">
        <f t="shared" ref="CH79" si="1481">SUMPRODUCT(CG74:CG78*CH74:CH78)</f>
        <v>0</v>
      </c>
    </row>
    <row r="80" spans="1:86" ht="15.75" thickBot="1" x14ac:dyDescent="0.3">
      <c r="A80" s="58" t="s">
        <v>121</v>
      </c>
      <c r="B80" s="59">
        <f ca="1">roleHours(G74:CH80, "OUT")</f>
        <v>0</v>
      </c>
      <c r="C80" s="54" t="s">
        <v>137</v>
      </c>
      <c r="D80" s="22">
        <f ca="1">roleHours(G74:CH80, "PTO")</f>
        <v>0</v>
      </c>
      <c r="E80" s="23"/>
      <c r="F80" s="52"/>
      <c r="G80" s="47" t="s">
        <v>39</v>
      </c>
      <c r="H80" s="40">
        <f>SUMPRODUCT(I74:I78*(H74:H78="PTO"))+SUMPRODUCT(I74:I78*(H74:H78="HOL"))</f>
        <v>0</v>
      </c>
      <c r="I80" s="49" t="s">
        <v>135</v>
      </c>
      <c r="J80" s="41">
        <f t="shared" ref="J80" si="1482">J79*G$4</f>
        <v>0</v>
      </c>
      <c r="K80" s="47" t="s">
        <v>39</v>
      </c>
      <c r="L80" s="40">
        <f t="shared" ref="L80" si="1483">SUMPRODUCT(M74:M78*(L74:L78="PTO"))+SUMPRODUCT(M74:M78*(L74:L78="HOL"))</f>
        <v>0</v>
      </c>
      <c r="M80" s="49" t="s">
        <v>135</v>
      </c>
      <c r="N80" s="41">
        <f t="shared" ref="N80" si="1484">N79*K$4</f>
        <v>0</v>
      </c>
      <c r="O80" s="47" t="s">
        <v>39</v>
      </c>
      <c r="P80" s="40">
        <f t="shared" ref="P80" si="1485">SUMPRODUCT(Q74:Q78*(P74:P78="PTO"))+SUMPRODUCT(Q74:Q78*(P74:P78="HOL"))</f>
        <v>0</v>
      </c>
      <c r="Q80" s="49" t="s">
        <v>135</v>
      </c>
      <c r="R80" s="41">
        <f t="shared" ref="R80" si="1486">R79*O$4</f>
        <v>8</v>
      </c>
      <c r="S80" s="47" t="s">
        <v>39</v>
      </c>
      <c r="T80" s="40">
        <f t="shared" ref="T80" si="1487">SUMPRODUCT(U74:U78*(T74:T78="PTO"))+SUMPRODUCT(U74:U78*(T74:T78="HOL"))</f>
        <v>0</v>
      </c>
      <c r="U80" s="49" t="s">
        <v>135</v>
      </c>
      <c r="V80" s="41">
        <f t="shared" ref="V80" si="1488">V79*S$4</f>
        <v>0</v>
      </c>
      <c r="W80" s="47" t="s">
        <v>39</v>
      </c>
      <c r="X80" s="40">
        <f t="shared" ref="X80" si="1489">SUMPRODUCT(Y74:Y78*(X74:X78="PTO"))+SUMPRODUCT(Y74:Y78*(X74:X78="HOL"))</f>
        <v>0</v>
      </c>
      <c r="Y80" s="49" t="s">
        <v>135</v>
      </c>
      <c r="Z80" s="41">
        <f t="shared" ref="Z80" si="1490">Z79*W$4</f>
        <v>8</v>
      </c>
      <c r="AA80" s="47" t="s">
        <v>39</v>
      </c>
      <c r="AB80" s="40">
        <f t="shared" ref="AB80" si="1491">SUMPRODUCT(AC74:AC78*(AB74:AB78="PTO"))+SUMPRODUCT(AC74:AC78*(AB74:AB78="HOL"))</f>
        <v>0</v>
      </c>
      <c r="AC80" s="49" t="s">
        <v>135</v>
      </c>
      <c r="AD80" s="41">
        <f t="shared" ref="AD80" si="1492">AD79*AA$4</f>
        <v>0</v>
      </c>
      <c r="AE80" s="47" t="s">
        <v>39</v>
      </c>
      <c r="AF80" s="40">
        <f t="shared" ref="AF80" si="1493">SUMPRODUCT(AG74:AG78*(AF74:AF78="PTO"))+SUMPRODUCT(AG74:AG78*(AF74:AF78="HOL"))</f>
        <v>0</v>
      </c>
      <c r="AG80" s="49" t="s">
        <v>135</v>
      </c>
      <c r="AH80" s="41">
        <f t="shared" ref="AH80" si="1494">AH79*AE$4</f>
        <v>8</v>
      </c>
      <c r="AI80" s="47" t="s">
        <v>39</v>
      </c>
      <c r="AJ80" s="40">
        <f t="shared" ref="AJ80" si="1495">SUMPRODUCT(AK74:AK78*(AJ74:AJ78="PTO"))+SUMPRODUCT(AK74:AK78*(AJ74:AJ78="HOL"))</f>
        <v>0</v>
      </c>
      <c r="AK80" s="49" t="s">
        <v>135</v>
      </c>
      <c r="AL80" s="41">
        <f>AL79*AI$4</f>
        <v>0</v>
      </c>
      <c r="AM80" s="47" t="s">
        <v>39</v>
      </c>
      <c r="AN80" s="40">
        <f t="shared" ref="AN80" si="1496">SUMPRODUCT(AO74:AO78*(AN74:AN78="PTO"))+SUMPRODUCT(AO74:AO78*(AN74:AN78="HOL"))</f>
        <v>0</v>
      </c>
      <c r="AO80" s="49" t="s">
        <v>135</v>
      </c>
      <c r="AP80" s="41">
        <f t="shared" ref="AP80" si="1497">AP79*AM$4</f>
        <v>4</v>
      </c>
      <c r="AQ80" s="47" t="s">
        <v>39</v>
      </c>
      <c r="AR80" s="40">
        <f t="shared" ref="AR80" si="1498">SUMPRODUCT(AS74:AS78*(AR74:AR78="PTO"))+SUMPRODUCT(AS74:AS78*(AR74:AR78="HOL"))</f>
        <v>0</v>
      </c>
      <c r="AS80" s="49" t="s">
        <v>135</v>
      </c>
      <c r="AT80" s="41">
        <f t="shared" ref="AT80" si="1499">AT79*AQ$4</f>
        <v>0</v>
      </c>
      <c r="AU80" s="47" t="s">
        <v>39</v>
      </c>
      <c r="AV80" s="40">
        <f t="shared" ref="AV80" si="1500">SUMPRODUCT(AW74:AW78*(AV74:AV78="PTO"))+SUMPRODUCT(AW74:AW78*(AV74:AV78="HOL"))</f>
        <v>0</v>
      </c>
      <c r="AW80" s="49" t="s">
        <v>135</v>
      </c>
      <c r="AX80" s="41">
        <f>AX79*AU$4</f>
        <v>0</v>
      </c>
      <c r="AY80" s="47" t="s">
        <v>39</v>
      </c>
      <c r="AZ80" s="40">
        <f t="shared" ref="AZ80" si="1501">SUMPRODUCT(BA74:BA78*(AZ74:AZ78="PTO"))+SUMPRODUCT(BA74:BA78*(AZ74:AZ78="HOL"))</f>
        <v>0</v>
      </c>
      <c r="BA80" s="49" t="s">
        <v>135</v>
      </c>
      <c r="BB80" s="41">
        <f>BB79*AY$4</f>
        <v>8</v>
      </c>
      <c r="BC80" s="47" t="s">
        <v>39</v>
      </c>
      <c r="BD80" s="40">
        <f t="shared" ref="BD80" si="1502">SUMPRODUCT(BE74:BE78*(BD74:BD78="PTO"))+SUMPRODUCT(BE74:BE78*(BD74:BD78="HOL"))</f>
        <v>0</v>
      </c>
      <c r="BE80" s="49" t="s">
        <v>135</v>
      </c>
      <c r="BF80" s="41">
        <f>BF79*BC$4</f>
        <v>8</v>
      </c>
      <c r="BG80" s="47" t="s">
        <v>39</v>
      </c>
      <c r="BH80" s="40">
        <f t="shared" ref="BH80" si="1503">SUMPRODUCT(BI74:BI78*(BH74:BH78="PTO"))+SUMPRODUCT(BI74:BI78*(BH74:BH78="HOL"))</f>
        <v>0</v>
      </c>
      <c r="BI80" s="49" t="s">
        <v>135</v>
      </c>
      <c r="BJ80" s="41">
        <f>BJ79*BG$4</f>
        <v>0</v>
      </c>
      <c r="BK80" s="47" t="s">
        <v>39</v>
      </c>
      <c r="BL80" s="40">
        <f t="shared" ref="BL80" si="1504">SUMPRODUCT(BM74:BM78*(BL74:BL78="PTO"))+SUMPRODUCT(BM74:BM78*(BL74:BL78="HOL"))</f>
        <v>0</v>
      </c>
      <c r="BM80" s="49" t="s">
        <v>135</v>
      </c>
      <c r="BN80" s="41">
        <f>BN79*BK$4</f>
        <v>8</v>
      </c>
      <c r="BO80" s="47" t="s">
        <v>39</v>
      </c>
      <c r="BP80" s="40">
        <f t="shared" ref="BP80" si="1505">SUMPRODUCT(BQ74:BQ78*(BP74:BP78="PTO"))+SUMPRODUCT(BQ74:BQ78*(BP74:BP78="HOL"))</f>
        <v>0</v>
      </c>
      <c r="BQ80" s="49" t="s">
        <v>135</v>
      </c>
      <c r="BR80" s="41">
        <f t="shared" ref="BR80" si="1506">BR79*BO$4</f>
        <v>0</v>
      </c>
      <c r="BS80" s="47" t="s">
        <v>39</v>
      </c>
      <c r="BT80" s="40">
        <f t="shared" ref="BT80" si="1507">SUMPRODUCT(BU74:BU78*(BT74:BT78="PTO"))+SUMPRODUCT(BU74:BU78*(BT74:BT78="HOL"))</f>
        <v>0</v>
      </c>
      <c r="BU80" s="49" t="s">
        <v>135</v>
      </c>
      <c r="BV80" s="41">
        <f t="shared" ref="BV80" si="1508">BV79*BS$4</f>
        <v>0</v>
      </c>
      <c r="BW80" s="47" t="s">
        <v>39</v>
      </c>
      <c r="BX80" s="40">
        <f t="shared" ref="BX80" si="1509">SUMPRODUCT(BY74:BY78*(BX74:BX78="PTO"))+SUMPRODUCT(BY74:BY78*(BX74:BX78="HOL"))</f>
        <v>0</v>
      </c>
      <c r="BY80" s="49" t="s">
        <v>135</v>
      </c>
      <c r="BZ80" s="41">
        <f t="shared" ref="BZ80" si="1510">BZ79*BW$4</f>
        <v>0</v>
      </c>
      <c r="CA80" s="47" t="s">
        <v>39</v>
      </c>
      <c r="CB80" s="40">
        <f t="shared" ref="CB80" si="1511">SUMPRODUCT(CC74:CC78*(CB74:CB78="PTO"))+SUMPRODUCT(CC74:CC78*(CB74:CB78="HOL"))</f>
        <v>0</v>
      </c>
      <c r="CC80" s="49" t="s">
        <v>135</v>
      </c>
      <c r="CD80" s="41">
        <f t="shared" ref="CD80" si="1512">CD79*CA$4</f>
        <v>0</v>
      </c>
      <c r="CE80" s="47" t="s">
        <v>39</v>
      </c>
      <c r="CF80" s="40">
        <f t="shared" ref="CF80" si="1513">SUMPRODUCT(CG74:CG78*(CF74:CF78="PTO"))+SUMPRODUCT(CG74:CG78*(CF74:CF78="HOL"))</f>
        <v>0</v>
      </c>
      <c r="CG80" s="49" t="s">
        <v>135</v>
      </c>
      <c r="CH80" s="41">
        <f t="shared" ref="CH80" si="1514">CH79*CE$4</f>
        <v>0</v>
      </c>
    </row>
    <row r="81" spans="1:86" x14ac:dyDescent="0.25">
      <c r="A81" s="70" t="s">
        <v>133</v>
      </c>
      <c r="B81" s="71">
        <f t="shared" ref="B81" ca="1" si="1515">D81-B82</f>
        <v>0.19483173177705737</v>
      </c>
      <c r="C81" s="72" t="s">
        <v>122</v>
      </c>
      <c r="D81" s="71">
        <f>IFERROR(INDEX(Holidays[FTE], MATCH(Entry!E81, Holidays[Date], 0)), 1)*8*INDEX(FTEguide[[1]:[12]], MATCH(Entry!E82, FTEguide[Weekday], 0), IF(Entry!E84&gt;0, Entry!E84, MONTH(Entry!E81)))</f>
        <v>93.194831731777057</v>
      </c>
      <c r="E81" s="60">
        <f t="shared" si="364"/>
        <v>43839</v>
      </c>
      <c r="F81" s="50" t="s">
        <v>128</v>
      </c>
      <c r="G81" s="34" t="s">
        <v>136</v>
      </c>
      <c r="H81" s="35" t="s">
        <v>23</v>
      </c>
      <c r="I81" s="42">
        <f t="shared" ref="I81" si="1516">parseTime(G81)-(H86=INT(RIGHT($F81, 1)))</f>
        <v>8</v>
      </c>
      <c r="J81" s="43">
        <f t="shared" ref="J81:J85" si="1517">isClocked(H81)</f>
        <v>1</v>
      </c>
      <c r="K81" s="34" t="s">
        <v>136</v>
      </c>
      <c r="L81" s="35" t="s">
        <v>23</v>
      </c>
      <c r="M81" s="42">
        <f t="shared" ref="M81" si="1518">parseTime(K81)-(L86=INT(RIGHT($F81, 1)))</f>
        <v>8</v>
      </c>
      <c r="N81" s="43">
        <f t="shared" ref="N81:N85" si="1519">isClocked(L81)</f>
        <v>1</v>
      </c>
      <c r="O81" s="34" t="s">
        <v>180</v>
      </c>
      <c r="P81" s="35" t="s">
        <v>23</v>
      </c>
      <c r="Q81" s="42">
        <f t="shared" ref="Q81" si="1520">parseTime(O81)-(P86=INT(RIGHT($F81, 1)))</f>
        <v>8</v>
      </c>
      <c r="R81" s="43">
        <f t="shared" ref="R81:R85" si="1521">isClocked(P81)</f>
        <v>1</v>
      </c>
      <c r="S81" s="34" t="s">
        <v>136</v>
      </c>
      <c r="T81" s="35" t="s">
        <v>23</v>
      </c>
      <c r="U81" s="42">
        <f t="shared" ref="U81" si="1522">parseTime(S81)-(T86=INT(RIGHT($F81, 1)))</f>
        <v>8</v>
      </c>
      <c r="V81" s="43">
        <f t="shared" ref="V81:V85" si="1523">isClocked(T81)</f>
        <v>1</v>
      </c>
      <c r="W81" s="34" t="s">
        <v>136</v>
      </c>
      <c r="X81" s="35" t="s">
        <v>24</v>
      </c>
      <c r="Y81" s="42">
        <f t="shared" ref="Y81" si="1524">parseTime(W81)-(X86=INT(RIGHT($F81, 1)))</f>
        <v>8</v>
      </c>
      <c r="Z81" s="43">
        <f t="shared" ref="Z81:Z85" si="1525">isClocked(X81)</f>
        <v>1</v>
      </c>
      <c r="AA81" s="34"/>
      <c r="AB81" s="35"/>
      <c r="AC81" s="42">
        <f t="shared" ref="AC81" si="1526">parseTime(AA81)-(AB86=INT(RIGHT($F81, 1)))</f>
        <v>0</v>
      </c>
      <c r="AD81" s="43">
        <f t="shared" ref="AD81:AD85" si="1527">isClocked(AB81)</f>
        <v>0</v>
      </c>
      <c r="AE81" s="34" t="s">
        <v>136</v>
      </c>
      <c r="AF81" s="35" t="s">
        <v>25</v>
      </c>
      <c r="AG81" s="42">
        <f t="shared" ref="AG81" si="1528">parseTime(AE81)-(AF86=INT(RIGHT($F81, 1)))</f>
        <v>8</v>
      </c>
      <c r="AH81" s="43">
        <f t="shared" ref="AH81:AH85" si="1529">isClocked(AF81)</f>
        <v>1</v>
      </c>
      <c r="AI81" s="34" t="s">
        <v>136</v>
      </c>
      <c r="AJ81" s="35" t="s">
        <v>23</v>
      </c>
      <c r="AK81" s="42">
        <f>parseTime(AI81)-(AJ86=INT(RIGHT($F81, 1)))</f>
        <v>8</v>
      </c>
      <c r="AL81" s="43">
        <f t="shared" ref="AL81:AL85" si="1530">isClocked(AJ81)</f>
        <v>1</v>
      </c>
      <c r="AM81" s="34"/>
      <c r="AN81" s="35"/>
      <c r="AO81" s="42">
        <f t="shared" ref="AO81" si="1531">parseTime(AM81)-(AN86=INT(RIGHT($F81, 1)))</f>
        <v>0</v>
      </c>
      <c r="AP81" s="43">
        <f t="shared" ref="AP81:AP85" si="1532">isClocked(AN81)</f>
        <v>0</v>
      </c>
      <c r="AQ81" s="34" t="s">
        <v>230</v>
      </c>
      <c r="AR81" s="35" t="s">
        <v>24</v>
      </c>
      <c r="AS81" s="42">
        <f t="shared" ref="AS81" si="1533">parseTime(AQ81)-(AR86=INT(RIGHT($F81, 1)))</f>
        <v>5</v>
      </c>
      <c r="AT81" s="43">
        <f t="shared" ref="AT81:AT85" si="1534">isClocked(AR81)</f>
        <v>1</v>
      </c>
      <c r="AU81" s="34"/>
      <c r="AV81" s="35"/>
      <c r="AW81" s="42">
        <f>parseTime(AU81)-(AV86=INT(RIGHT($F81, 1)))</f>
        <v>0</v>
      </c>
      <c r="AX81" s="43">
        <f t="shared" ref="AX81:AX85" si="1535">isClocked(AV81)</f>
        <v>0</v>
      </c>
      <c r="AY81" s="34" t="s">
        <v>136</v>
      </c>
      <c r="AZ81" s="35" t="s">
        <v>24</v>
      </c>
      <c r="BA81" s="42">
        <f>parseTime(AY81)-(AZ86=INT(RIGHT($F81, 1)))</f>
        <v>8</v>
      </c>
      <c r="BB81" s="43">
        <f t="shared" ref="BB81:BB85" si="1536">isClocked(AZ81)</f>
        <v>1</v>
      </c>
      <c r="BC81" s="34" t="s">
        <v>136</v>
      </c>
      <c r="BD81" s="35" t="s">
        <v>26</v>
      </c>
      <c r="BE81" s="42">
        <f>parseTime(BC81)-(BD86=INT(RIGHT($F81, 1)))</f>
        <v>8</v>
      </c>
      <c r="BF81" s="43">
        <f t="shared" ref="BF81:BF85" si="1537">isClocked(BD81)</f>
        <v>1</v>
      </c>
      <c r="BG81" s="34" t="s">
        <v>136</v>
      </c>
      <c r="BH81" s="35" t="s">
        <v>23</v>
      </c>
      <c r="BI81" s="42">
        <f>parseTime(BG81)-(BH86=INT(RIGHT($F81, 1)))</f>
        <v>8</v>
      </c>
      <c r="BJ81" s="43">
        <f t="shared" ref="BJ81:BJ85" si="1538">isClocked(BH81)</f>
        <v>1</v>
      </c>
      <c r="BK81" s="34" t="s">
        <v>136</v>
      </c>
      <c r="BL81" s="35" t="s">
        <v>26</v>
      </c>
      <c r="BM81" s="42">
        <f>parseTime(BK81)-(BL86=INT(RIGHT($F81, 1)))</f>
        <v>8</v>
      </c>
      <c r="BN81" s="43">
        <f t="shared" ref="BN81:BN85" si="1539">isClocked(BL81)</f>
        <v>1</v>
      </c>
      <c r="BO81" s="34"/>
      <c r="BP81" s="35"/>
      <c r="BQ81" s="42">
        <f t="shared" ref="BQ81" si="1540">parseTime(BO81)-(BP86=INT(RIGHT($F81, 1)))</f>
        <v>0</v>
      </c>
      <c r="BR81" s="43">
        <f t="shared" ref="BR81:BR85" si="1541">isClocked(BP81)</f>
        <v>0</v>
      </c>
      <c r="BS81" s="34"/>
      <c r="BT81" s="35"/>
      <c r="BU81" s="42">
        <f t="shared" ref="BU81" si="1542">parseTime(BS81)-(BT86=INT(RIGHT($F81, 1)))</f>
        <v>0</v>
      </c>
      <c r="BV81" s="43">
        <f t="shared" ref="BV81:BV85" si="1543">isClocked(BT81)</f>
        <v>0</v>
      </c>
      <c r="BW81" s="34"/>
      <c r="BX81" s="35"/>
      <c r="BY81" s="42">
        <f t="shared" ref="BY81" si="1544">parseTime(BW81)-(BX86=INT(RIGHT($F81, 1)))</f>
        <v>0</v>
      </c>
      <c r="BZ81" s="43">
        <f t="shared" ref="BZ81:BZ85" si="1545">isClocked(BX81)</f>
        <v>0</v>
      </c>
      <c r="CA81" s="34"/>
      <c r="CB81" s="35"/>
      <c r="CC81" s="42">
        <f t="shared" ref="CC81" si="1546">parseTime(CA81)-(CB86=INT(RIGHT($F81, 1)))</f>
        <v>0</v>
      </c>
      <c r="CD81" s="43">
        <f t="shared" ref="CD81:CD85" si="1547">isClocked(CB81)</f>
        <v>0</v>
      </c>
      <c r="CE81" s="34"/>
      <c r="CF81" s="35"/>
      <c r="CG81" s="42">
        <f t="shared" ref="CG81" si="1548">parseTime(CE81)-(CF86=INT(RIGHT($F81, 1)))</f>
        <v>0</v>
      </c>
      <c r="CH81" s="43">
        <f t="shared" ref="CH81:CH85" si="1549">isClocked(CF81)</f>
        <v>0</v>
      </c>
    </row>
    <row r="82" spans="1:86" x14ac:dyDescent="0.25">
      <c r="A82" s="56" t="s">
        <v>0</v>
      </c>
      <c r="B82" s="57">
        <f t="shared" ref="B82" ca="1" si="1550">SUM(B83:B86)</f>
        <v>93</v>
      </c>
      <c r="C82" s="14" t="s">
        <v>252</v>
      </c>
      <c r="D82" s="14"/>
      <c r="E82" s="55" t="str">
        <f t="shared" si="234"/>
        <v>Thursday</v>
      </c>
      <c r="F82" s="51" t="s">
        <v>129</v>
      </c>
      <c r="G82" s="36"/>
      <c r="H82" s="37"/>
      <c r="I82" s="44">
        <f t="shared" ref="I82" si="1551">parseTime(G82)-(H86=INT(RIGHT($F82, 1)))</f>
        <v>0</v>
      </c>
      <c r="J82" s="45">
        <f t="shared" si="1517"/>
        <v>0</v>
      </c>
      <c r="K82" s="36"/>
      <c r="L82" s="37"/>
      <c r="M82" s="44">
        <f t="shared" ref="M82" si="1552">parseTime(K82)-(L86=INT(RIGHT($F82, 1)))</f>
        <v>0</v>
      </c>
      <c r="N82" s="45">
        <f t="shared" si="1519"/>
        <v>0</v>
      </c>
      <c r="O82" s="36"/>
      <c r="P82" s="37"/>
      <c r="Q82" s="44">
        <f t="shared" ref="Q82" si="1553">parseTime(O82)-(P86=INT(RIGHT($F82, 1)))</f>
        <v>0</v>
      </c>
      <c r="R82" s="45">
        <f t="shared" si="1521"/>
        <v>0</v>
      </c>
      <c r="S82" s="36"/>
      <c r="T82" s="37"/>
      <c r="U82" s="44">
        <f t="shared" ref="U82" si="1554">parseTime(S82)-(T86=INT(RIGHT($F82, 1)))</f>
        <v>0</v>
      </c>
      <c r="V82" s="45">
        <f t="shared" si="1523"/>
        <v>0</v>
      </c>
      <c r="W82" s="36"/>
      <c r="X82" s="37"/>
      <c r="Y82" s="44">
        <f t="shared" ref="Y82" si="1555">parseTime(W82)-(X86=INT(RIGHT($F82, 1)))</f>
        <v>0</v>
      </c>
      <c r="Z82" s="45">
        <f t="shared" si="1525"/>
        <v>0</v>
      </c>
      <c r="AA82" s="36"/>
      <c r="AB82" s="37"/>
      <c r="AC82" s="44">
        <f t="shared" ref="AC82" si="1556">parseTime(AA82)-(AB86=INT(RIGHT($F82, 1)))</f>
        <v>0</v>
      </c>
      <c r="AD82" s="45">
        <f t="shared" si="1527"/>
        <v>0</v>
      </c>
      <c r="AE82" s="36"/>
      <c r="AF82" s="37"/>
      <c r="AG82" s="44">
        <f t="shared" ref="AG82" si="1557">parseTime(AE82)-(AF86=INT(RIGHT($F82, 1)))</f>
        <v>0</v>
      </c>
      <c r="AH82" s="45">
        <f t="shared" si="1529"/>
        <v>0</v>
      </c>
      <c r="AI82" s="36"/>
      <c r="AJ82" s="37"/>
      <c r="AK82" s="44">
        <f>parseTime(AI82)-(AJ86=INT(RIGHT($F82, 1)))</f>
        <v>0</v>
      </c>
      <c r="AL82" s="45">
        <f t="shared" si="1530"/>
        <v>0</v>
      </c>
      <c r="AM82" s="36"/>
      <c r="AN82" s="37"/>
      <c r="AO82" s="44">
        <f t="shared" ref="AO82" si="1558">parseTime(AM82)-(AN86=INT(RIGHT($F82, 1)))</f>
        <v>0</v>
      </c>
      <c r="AP82" s="45">
        <f t="shared" si="1532"/>
        <v>0</v>
      </c>
      <c r="AQ82" s="36"/>
      <c r="AR82" s="37"/>
      <c r="AS82" s="44">
        <f t="shared" ref="AS82" si="1559">parseTime(AQ82)-(AR86=INT(RIGHT($F82, 1)))</f>
        <v>0</v>
      </c>
      <c r="AT82" s="45">
        <f t="shared" si="1534"/>
        <v>0</v>
      </c>
      <c r="AU82" s="36"/>
      <c r="AV82" s="37"/>
      <c r="AW82" s="44">
        <f>parseTime(AU82)-(AV86=INT(RIGHT($F82, 1)))</f>
        <v>0</v>
      </c>
      <c r="AX82" s="45">
        <f t="shared" si="1535"/>
        <v>0</v>
      </c>
      <c r="AY82" s="36"/>
      <c r="AZ82" s="37"/>
      <c r="BA82" s="44">
        <f>parseTime(AY82)-(AZ86=INT(RIGHT($F82, 1)))</f>
        <v>0</v>
      </c>
      <c r="BB82" s="45">
        <f t="shared" si="1536"/>
        <v>0</v>
      </c>
      <c r="BC82" s="36"/>
      <c r="BD82" s="37"/>
      <c r="BE82" s="44">
        <f>parseTime(BC82)-(BD86=INT(RIGHT($F82, 1)))</f>
        <v>0</v>
      </c>
      <c r="BF82" s="45">
        <f t="shared" si="1537"/>
        <v>0</v>
      </c>
      <c r="BG82" s="36"/>
      <c r="BH82" s="37"/>
      <c r="BI82" s="44">
        <f>parseTime(BG82)-(BH86=INT(RIGHT($F82, 1)))</f>
        <v>0</v>
      </c>
      <c r="BJ82" s="45">
        <f t="shared" si="1538"/>
        <v>0</v>
      </c>
      <c r="BK82" s="36"/>
      <c r="BL82" s="37"/>
      <c r="BM82" s="44">
        <f>parseTime(BK82)-(BL86=INT(RIGHT($F82, 1)))</f>
        <v>0</v>
      </c>
      <c r="BN82" s="45">
        <f t="shared" si="1539"/>
        <v>0</v>
      </c>
      <c r="BO82" s="36"/>
      <c r="BP82" s="37"/>
      <c r="BQ82" s="44">
        <f t="shared" ref="BQ82" si="1560">parseTime(BO82)-(BP86=INT(RIGHT($F82, 1)))</f>
        <v>0</v>
      </c>
      <c r="BR82" s="45">
        <f t="shared" si="1541"/>
        <v>0</v>
      </c>
      <c r="BS82" s="36"/>
      <c r="BT82" s="37"/>
      <c r="BU82" s="44">
        <f t="shared" ref="BU82" si="1561">parseTime(BS82)-(BT86=INT(RIGHT($F82, 1)))</f>
        <v>0</v>
      </c>
      <c r="BV82" s="45">
        <f t="shared" si="1543"/>
        <v>0</v>
      </c>
      <c r="BW82" s="36"/>
      <c r="BX82" s="37"/>
      <c r="BY82" s="44">
        <f t="shared" ref="BY82" si="1562">parseTime(BW82)-(BX86=INT(RIGHT($F82, 1)))</f>
        <v>0</v>
      </c>
      <c r="BZ82" s="45">
        <f t="shared" si="1545"/>
        <v>0</v>
      </c>
      <c r="CA82" s="36"/>
      <c r="CB82" s="37"/>
      <c r="CC82" s="44">
        <f t="shared" ref="CC82" si="1563">parseTime(CA82)-(CB86=INT(RIGHT($F82, 1)))</f>
        <v>0</v>
      </c>
      <c r="CD82" s="45">
        <f t="shared" si="1547"/>
        <v>0</v>
      </c>
      <c r="CE82" s="36"/>
      <c r="CF82" s="37"/>
      <c r="CG82" s="44">
        <f t="shared" ref="CG82" si="1564">parseTime(CE82)-(CF86=INT(RIGHT($F82, 1)))</f>
        <v>0</v>
      </c>
      <c r="CH82" s="45">
        <f t="shared" si="1549"/>
        <v>0</v>
      </c>
    </row>
    <row r="83" spans="1:86" x14ac:dyDescent="0.25">
      <c r="A83" s="56" t="s">
        <v>117</v>
      </c>
      <c r="B83" s="57">
        <f ca="1">roleHours(G81:CH87, "MFD")</f>
        <v>48</v>
      </c>
      <c r="C83" s="14">
        <f t="shared" ca="1" si="1414"/>
        <v>6</v>
      </c>
      <c r="D83" s="14"/>
      <c r="E83" s="20" t="s">
        <v>127</v>
      </c>
      <c r="F83" s="51" t="s">
        <v>130</v>
      </c>
      <c r="G83" s="36"/>
      <c r="H83" s="37"/>
      <c r="I83" s="44">
        <f t="shared" ref="I83" si="1565">parseTime(G83)-(H86=INT(RIGHT($F83, 1)))</f>
        <v>0</v>
      </c>
      <c r="J83" s="45">
        <f t="shared" si="1517"/>
        <v>0</v>
      </c>
      <c r="K83" s="36"/>
      <c r="L83" s="37"/>
      <c r="M83" s="44">
        <f t="shared" ref="M83" si="1566">parseTime(K83)-(L86=INT(RIGHT($F83, 1)))</f>
        <v>0</v>
      </c>
      <c r="N83" s="45">
        <f t="shared" si="1519"/>
        <v>0</v>
      </c>
      <c r="O83" s="36"/>
      <c r="P83" s="37"/>
      <c r="Q83" s="44">
        <f t="shared" ref="Q83" si="1567">parseTime(O83)-(P86=INT(RIGHT($F83, 1)))</f>
        <v>0</v>
      </c>
      <c r="R83" s="45">
        <f t="shared" si="1521"/>
        <v>0</v>
      </c>
      <c r="S83" s="36"/>
      <c r="T83" s="37"/>
      <c r="U83" s="44">
        <f t="shared" ref="U83" si="1568">parseTime(S83)-(T86=INT(RIGHT($F83, 1)))</f>
        <v>0</v>
      </c>
      <c r="V83" s="45">
        <f t="shared" si="1523"/>
        <v>0</v>
      </c>
      <c r="W83" s="36"/>
      <c r="X83" s="37"/>
      <c r="Y83" s="44">
        <f t="shared" ref="Y83" si="1569">parseTime(W83)-(X86=INT(RIGHT($F83, 1)))</f>
        <v>0</v>
      </c>
      <c r="Z83" s="45">
        <f t="shared" si="1525"/>
        <v>0</v>
      </c>
      <c r="AA83" s="36"/>
      <c r="AB83" s="37"/>
      <c r="AC83" s="44">
        <f t="shared" ref="AC83" si="1570">parseTime(AA83)-(AB86=INT(RIGHT($F83, 1)))</f>
        <v>0</v>
      </c>
      <c r="AD83" s="45">
        <f t="shared" si="1527"/>
        <v>0</v>
      </c>
      <c r="AE83" s="36"/>
      <c r="AF83" s="37"/>
      <c r="AG83" s="44">
        <f t="shared" ref="AG83" si="1571">parseTime(AE83)-(AF86=INT(RIGHT($F83, 1)))</f>
        <v>0</v>
      </c>
      <c r="AH83" s="45">
        <f t="shared" si="1529"/>
        <v>0</v>
      </c>
      <c r="AI83" s="36"/>
      <c r="AJ83" s="37"/>
      <c r="AK83" s="44">
        <f>parseTime(AI83)-(AJ86=INT(RIGHT($F83, 1)))</f>
        <v>0</v>
      </c>
      <c r="AL83" s="45">
        <f t="shared" si="1530"/>
        <v>0</v>
      </c>
      <c r="AM83" s="36"/>
      <c r="AN83" s="37"/>
      <c r="AO83" s="44">
        <f t="shared" ref="AO83" si="1572">parseTime(AM83)-(AN86=INT(RIGHT($F83, 1)))</f>
        <v>0</v>
      </c>
      <c r="AP83" s="45">
        <f t="shared" si="1532"/>
        <v>0</v>
      </c>
      <c r="AQ83" s="36"/>
      <c r="AR83" s="37"/>
      <c r="AS83" s="44">
        <f t="shared" ref="AS83" si="1573">parseTime(AQ83)-(AR86=INT(RIGHT($F83, 1)))</f>
        <v>0</v>
      </c>
      <c r="AT83" s="45">
        <f t="shared" si="1534"/>
        <v>0</v>
      </c>
      <c r="AU83" s="36"/>
      <c r="AV83" s="37"/>
      <c r="AW83" s="44">
        <f>parseTime(AU83)-(AV86=INT(RIGHT($F83, 1)))</f>
        <v>0</v>
      </c>
      <c r="AX83" s="45">
        <f t="shared" si="1535"/>
        <v>0</v>
      </c>
      <c r="AY83" s="36"/>
      <c r="AZ83" s="37"/>
      <c r="BA83" s="44">
        <f>parseTime(AY83)-(AZ86=INT(RIGHT($F83, 1)))</f>
        <v>0</v>
      </c>
      <c r="BB83" s="45">
        <f t="shared" si="1536"/>
        <v>0</v>
      </c>
      <c r="BC83" s="36"/>
      <c r="BD83" s="37"/>
      <c r="BE83" s="44">
        <f>parseTime(BC83)-(BD86=INT(RIGHT($F83, 1)))</f>
        <v>0</v>
      </c>
      <c r="BF83" s="45">
        <f t="shared" si="1537"/>
        <v>0</v>
      </c>
      <c r="BG83" s="36"/>
      <c r="BH83" s="37"/>
      <c r="BI83" s="44">
        <f>parseTime(BG83)-(BH86=INT(RIGHT($F83, 1)))</f>
        <v>0</v>
      </c>
      <c r="BJ83" s="45">
        <f t="shared" si="1538"/>
        <v>0</v>
      </c>
      <c r="BK83" s="36"/>
      <c r="BL83" s="37"/>
      <c r="BM83" s="44">
        <f>parseTime(BK83)-(BL86=INT(RIGHT($F83, 1)))</f>
        <v>0</v>
      </c>
      <c r="BN83" s="45">
        <f t="shared" si="1539"/>
        <v>0</v>
      </c>
      <c r="BO83" s="36"/>
      <c r="BP83" s="37"/>
      <c r="BQ83" s="44">
        <f t="shared" ref="BQ83" si="1574">parseTime(BO83)-(BP86=INT(RIGHT($F83, 1)))</f>
        <v>0</v>
      </c>
      <c r="BR83" s="45">
        <f t="shared" si="1541"/>
        <v>0</v>
      </c>
      <c r="BS83" s="36"/>
      <c r="BT83" s="37"/>
      <c r="BU83" s="44">
        <f t="shared" ref="BU83" si="1575">parseTime(BS83)-(BT86=INT(RIGHT($F83, 1)))</f>
        <v>0</v>
      </c>
      <c r="BV83" s="45">
        <f t="shared" si="1543"/>
        <v>0</v>
      </c>
      <c r="BW83" s="36"/>
      <c r="BX83" s="37"/>
      <c r="BY83" s="44">
        <f t="shared" ref="BY83" si="1576">parseTime(BW83)-(BX86=INT(RIGHT($F83, 1)))</f>
        <v>0</v>
      </c>
      <c r="BZ83" s="45">
        <f t="shared" si="1545"/>
        <v>0</v>
      </c>
      <c r="CA83" s="36"/>
      <c r="CB83" s="37"/>
      <c r="CC83" s="44">
        <f t="shared" ref="CC83" si="1577">parseTime(CA83)-(CB86=INT(RIGHT($F83, 1)))</f>
        <v>0</v>
      </c>
      <c r="CD83" s="45">
        <f t="shared" si="1547"/>
        <v>0</v>
      </c>
      <c r="CE83" s="36"/>
      <c r="CF83" s="37"/>
      <c r="CG83" s="44">
        <f t="shared" ref="CG83" si="1578">parseTime(CE83)-(CF86=INT(RIGHT($F83, 1)))</f>
        <v>0</v>
      </c>
      <c r="CH83" s="45">
        <f t="shared" si="1549"/>
        <v>0</v>
      </c>
    </row>
    <row r="84" spans="1:86" x14ac:dyDescent="0.25">
      <c r="A84" s="56" t="s">
        <v>118</v>
      </c>
      <c r="B84" s="57">
        <f ca="1">roleHours(G81:CH87, "DFD")</f>
        <v>21</v>
      </c>
      <c r="C84" s="14">
        <f t="shared" ca="1" si="1414"/>
        <v>2.625</v>
      </c>
      <c r="D84" s="14"/>
      <c r="E84" s="20"/>
      <c r="F84" s="51" t="s">
        <v>131</v>
      </c>
      <c r="G84" s="36"/>
      <c r="H84" s="37"/>
      <c r="I84" s="44">
        <f t="shared" ref="I84" si="1579">parseTime(G84)-(H86=INT(RIGHT($F84, 1)))</f>
        <v>0</v>
      </c>
      <c r="J84" s="45">
        <f t="shared" si="1517"/>
        <v>0</v>
      </c>
      <c r="K84" s="36"/>
      <c r="L84" s="37"/>
      <c r="M84" s="44">
        <f t="shared" ref="M84" si="1580">parseTime(K84)-(L86=INT(RIGHT($F84, 1)))</f>
        <v>0</v>
      </c>
      <c r="N84" s="45">
        <f t="shared" si="1519"/>
        <v>0</v>
      </c>
      <c r="O84" s="36"/>
      <c r="P84" s="37"/>
      <c r="Q84" s="44">
        <f t="shared" ref="Q84" si="1581">parseTime(O84)-(P86=INT(RIGHT($F84, 1)))</f>
        <v>0</v>
      </c>
      <c r="R84" s="45">
        <f t="shared" si="1521"/>
        <v>0</v>
      </c>
      <c r="S84" s="36"/>
      <c r="T84" s="37"/>
      <c r="U84" s="44">
        <f t="shared" ref="U84" si="1582">parseTime(S84)-(T86=INT(RIGHT($F84, 1)))</f>
        <v>0</v>
      </c>
      <c r="V84" s="45">
        <f t="shared" si="1523"/>
        <v>0</v>
      </c>
      <c r="W84" s="36"/>
      <c r="X84" s="37"/>
      <c r="Y84" s="44">
        <f t="shared" ref="Y84" si="1583">parseTime(W84)-(X86=INT(RIGHT($F84, 1)))</f>
        <v>0</v>
      </c>
      <c r="Z84" s="45">
        <f t="shared" si="1525"/>
        <v>0</v>
      </c>
      <c r="AA84" s="36"/>
      <c r="AB84" s="37"/>
      <c r="AC84" s="44">
        <f t="shared" ref="AC84" si="1584">parseTime(AA84)-(AB86=INT(RIGHT($F84, 1)))</f>
        <v>0</v>
      </c>
      <c r="AD84" s="45">
        <f t="shared" si="1527"/>
        <v>0</v>
      </c>
      <c r="AE84" s="36"/>
      <c r="AF84" s="37"/>
      <c r="AG84" s="44">
        <f t="shared" ref="AG84" si="1585">parseTime(AE84)-(AF86=INT(RIGHT($F84, 1)))</f>
        <v>0</v>
      </c>
      <c r="AH84" s="45">
        <f t="shared" si="1529"/>
        <v>0</v>
      </c>
      <c r="AI84" s="36"/>
      <c r="AJ84" s="37"/>
      <c r="AK84" s="44">
        <f>parseTime(AI84)-(AJ86=INT(RIGHT($F84, 1)))</f>
        <v>0</v>
      </c>
      <c r="AL84" s="45">
        <f t="shared" si="1530"/>
        <v>0</v>
      </c>
      <c r="AM84" s="36"/>
      <c r="AN84" s="37"/>
      <c r="AO84" s="44">
        <f t="shared" ref="AO84" si="1586">parseTime(AM84)-(AN86=INT(RIGHT($F84, 1)))</f>
        <v>0</v>
      </c>
      <c r="AP84" s="45">
        <f t="shared" si="1532"/>
        <v>0</v>
      </c>
      <c r="AQ84" s="36"/>
      <c r="AR84" s="37"/>
      <c r="AS84" s="44">
        <f t="shared" ref="AS84" si="1587">parseTime(AQ84)-(AR86=INT(RIGHT($F84, 1)))</f>
        <v>0</v>
      </c>
      <c r="AT84" s="45">
        <f t="shared" si="1534"/>
        <v>0</v>
      </c>
      <c r="AU84" s="36"/>
      <c r="AV84" s="37"/>
      <c r="AW84" s="44">
        <f>parseTime(AU84)-(AV86=INT(RIGHT($F84, 1)))</f>
        <v>0</v>
      </c>
      <c r="AX84" s="45">
        <f t="shared" si="1535"/>
        <v>0</v>
      </c>
      <c r="AY84" s="36"/>
      <c r="AZ84" s="37"/>
      <c r="BA84" s="44">
        <f>parseTime(AY84)-(AZ86=INT(RIGHT($F84, 1)))</f>
        <v>0</v>
      </c>
      <c r="BB84" s="45">
        <f t="shared" si="1536"/>
        <v>0</v>
      </c>
      <c r="BC84" s="36"/>
      <c r="BD84" s="37"/>
      <c r="BE84" s="44">
        <f>parseTime(BC84)-(BD86=INT(RIGHT($F84, 1)))</f>
        <v>0</v>
      </c>
      <c r="BF84" s="45">
        <f t="shared" si="1537"/>
        <v>0</v>
      </c>
      <c r="BG84" s="36"/>
      <c r="BH84" s="37"/>
      <c r="BI84" s="44">
        <f>parseTime(BG84)-(BH86=INT(RIGHT($F84, 1)))</f>
        <v>0</v>
      </c>
      <c r="BJ84" s="45">
        <f t="shared" si="1538"/>
        <v>0</v>
      </c>
      <c r="BK84" s="36"/>
      <c r="BL84" s="37"/>
      <c r="BM84" s="44">
        <f>parseTime(BK84)-(BL86=INT(RIGHT($F84, 1)))</f>
        <v>0</v>
      </c>
      <c r="BN84" s="45">
        <f t="shared" si="1539"/>
        <v>0</v>
      </c>
      <c r="BO84" s="36"/>
      <c r="BP84" s="37"/>
      <c r="BQ84" s="44">
        <f t="shared" ref="BQ84" si="1588">parseTime(BO84)-(BP86=INT(RIGHT($F84, 1)))</f>
        <v>0</v>
      </c>
      <c r="BR84" s="45">
        <f t="shared" si="1541"/>
        <v>0</v>
      </c>
      <c r="BS84" s="36"/>
      <c r="BT84" s="37"/>
      <c r="BU84" s="44">
        <f t="shared" ref="BU84" si="1589">parseTime(BS84)-(BT86=INT(RIGHT($F84, 1)))</f>
        <v>0</v>
      </c>
      <c r="BV84" s="45">
        <f t="shared" si="1543"/>
        <v>0</v>
      </c>
      <c r="BW84" s="36"/>
      <c r="BX84" s="37"/>
      <c r="BY84" s="44">
        <f t="shared" ref="BY84" si="1590">parseTime(BW84)-(BX86=INT(RIGHT($F84, 1)))</f>
        <v>0</v>
      </c>
      <c r="BZ84" s="45">
        <f t="shared" si="1545"/>
        <v>0</v>
      </c>
      <c r="CA84" s="36"/>
      <c r="CB84" s="37"/>
      <c r="CC84" s="44">
        <f t="shared" ref="CC84" si="1591">parseTime(CA84)-(CB86=INT(RIGHT($F84, 1)))</f>
        <v>0</v>
      </c>
      <c r="CD84" s="45">
        <f t="shared" si="1547"/>
        <v>0</v>
      </c>
      <c r="CE84" s="36"/>
      <c r="CF84" s="37"/>
      <c r="CG84" s="44">
        <f t="shared" ref="CG84" si="1592">parseTime(CE84)-(CF86=INT(RIGHT($F84, 1)))</f>
        <v>0</v>
      </c>
      <c r="CH84" s="45">
        <f t="shared" si="1549"/>
        <v>0</v>
      </c>
    </row>
    <row r="85" spans="1:86" x14ac:dyDescent="0.25">
      <c r="A85" s="56" t="s">
        <v>119</v>
      </c>
      <c r="B85" s="57">
        <f ca="1">roleHours(G81:CH87, "MCC")</f>
        <v>8</v>
      </c>
      <c r="C85" s="14">
        <f t="shared" ca="1" si="1414"/>
        <v>1</v>
      </c>
      <c r="D85" s="14"/>
      <c r="E85" s="20"/>
      <c r="F85" s="51" t="s">
        <v>132</v>
      </c>
      <c r="G85" s="36"/>
      <c r="H85" s="37"/>
      <c r="I85" s="44">
        <f t="shared" ref="I85" si="1593">parseTime(G85)-(H86=INT(RIGHT($F85, 1)))</f>
        <v>0</v>
      </c>
      <c r="J85" s="45">
        <f t="shared" si="1517"/>
        <v>0</v>
      </c>
      <c r="K85" s="36"/>
      <c r="L85" s="37"/>
      <c r="M85" s="44">
        <f t="shared" ref="M85" si="1594">parseTime(K85)-(L86=INT(RIGHT($F85, 1)))</f>
        <v>0</v>
      </c>
      <c r="N85" s="45">
        <f t="shared" si="1519"/>
        <v>0</v>
      </c>
      <c r="O85" s="36"/>
      <c r="P85" s="37"/>
      <c r="Q85" s="44">
        <f t="shared" ref="Q85" si="1595">parseTime(O85)-(P86=INT(RIGHT($F85, 1)))</f>
        <v>0</v>
      </c>
      <c r="R85" s="45">
        <f t="shared" si="1521"/>
        <v>0</v>
      </c>
      <c r="S85" s="36"/>
      <c r="T85" s="37"/>
      <c r="U85" s="44">
        <f t="shared" ref="U85" si="1596">parseTime(S85)-(T86=INT(RIGHT($F85, 1)))</f>
        <v>0</v>
      </c>
      <c r="V85" s="45">
        <f t="shared" si="1523"/>
        <v>0</v>
      </c>
      <c r="W85" s="36"/>
      <c r="X85" s="37"/>
      <c r="Y85" s="44">
        <f t="shared" ref="Y85" si="1597">parseTime(W85)-(X86=INT(RIGHT($F85, 1)))</f>
        <v>0</v>
      </c>
      <c r="Z85" s="45">
        <f t="shared" si="1525"/>
        <v>0</v>
      </c>
      <c r="AA85" s="36"/>
      <c r="AB85" s="37"/>
      <c r="AC85" s="44">
        <f t="shared" ref="AC85" si="1598">parseTime(AA85)-(AB86=INT(RIGHT($F85, 1)))</f>
        <v>0</v>
      </c>
      <c r="AD85" s="45">
        <f t="shared" si="1527"/>
        <v>0</v>
      </c>
      <c r="AE85" s="36"/>
      <c r="AF85" s="37"/>
      <c r="AG85" s="44">
        <f t="shared" ref="AG85" si="1599">parseTime(AE85)-(AF86=INT(RIGHT($F85, 1)))</f>
        <v>0</v>
      </c>
      <c r="AH85" s="45">
        <f t="shared" si="1529"/>
        <v>0</v>
      </c>
      <c r="AI85" s="36"/>
      <c r="AJ85" s="37"/>
      <c r="AK85" s="44">
        <f>parseTime(AI85)-(AJ86=INT(RIGHT($F85, 1)))</f>
        <v>0</v>
      </c>
      <c r="AL85" s="45">
        <f t="shared" si="1530"/>
        <v>0</v>
      </c>
      <c r="AM85" s="36"/>
      <c r="AN85" s="37"/>
      <c r="AO85" s="44">
        <f t="shared" ref="AO85" si="1600">parseTime(AM85)-(AN86=INT(RIGHT($F85, 1)))</f>
        <v>0</v>
      </c>
      <c r="AP85" s="45">
        <f t="shared" si="1532"/>
        <v>0</v>
      </c>
      <c r="AQ85" s="36"/>
      <c r="AR85" s="37"/>
      <c r="AS85" s="44">
        <f t="shared" ref="AS85" si="1601">parseTime(AQ85)-(AR86=INT(RIGHT($F85, 1)))</f>
        <v>0</v>
      </c>
      <c r="AT85" s="45">
        <f t="shared" si="1534"/>
        <v>0</v>
      </c>
      <c r="AU85" s="36"/>
      <c r="AV85" s="37"/>
      <c r="AW85" s="44">
        <f>parseTime(AU85)-(AV86=INT(RIGHT($F85, 1)))</f>
        <v>0</v>
      </c>
      <c r="AX85" s="45">
        <f t="shared" si="1535"/>
        <v>0</v>
      </c>
      <c r="AY85" s="36"/>
      <c r="AZ85" s="37"/>
      <c r="BA85" s="44">
        <f>parseTime(AY85)-(AZ86=INT(RIGHT($F85, 1)))</f>
        <v>0</v>
      </c>
      <c r="BB85" s="45">
        <f t="shared" si="1536"/>
        <v>0</v>
      </c>
      <c r="BC85" s="36"/>
      <c r="BD85" s="37"/>
      <c r="BE85" s="44">
        <f>parseTime(BC85)-(BD86=INT(RIGHT($F85, 1)))</f>
        <v>0</v>
      </c>
      <c r="BF85" s="45">
        <f t="shared" si="1537"/>
        <v>0</v>
      </c>
      <c r="BG85" s="36"/>
      <c r="BH85" s="37"/>
      <c r="BI85" s="44">
        <f>parseTime(BG85)-(BH86=INT(RIGHT($F85, 1)))</f>
        <v>0</v>
      </c>
      <c r="BJ85" s="45">
        <f t="shared" si="1538"/>
        <v>0</v>
      </c>
      <c r="BK85" s="36"/>
      <c r="BL85" s="37"/>
      <c r="BM85" s="44">
        <f>parseTime(BK85)-(BL86=INT(RIGHT($F85, 1)))</f>
        <v>0</v>
      </c>
      <c r="BN85" s="45">
        <f t="shared" si="1539"/>
        <v>0</v>
      </c>
      <c r="BO85" s="36"/>
      <c r="BP85" s="37"/>
      <c r="BQ85" s="44">
        <f t="shared" ref="BQ85" si="1602">parseTime(BO85)-(BP86=INT(RIGHT($F85, 1)))</f>
        <v>0</v>
      </c>
      <c r="BR85" s="45">
        <f t="shared" si="1541"/>
        <v>0</v>
      </c>
      <c r="BS85" s="36"/>
      <c r="BT85" s="37"/>
      <c r="BU85" s="44">
        <f t="shared" ref="BU85" si="1603">parseTime(BS85)-(BT86=INT(RIGHT($F85, 1)))</f>
        <v>0</v>
      </c>
      <c r="BV85" s="45">
        <f t="shared" si="1543"/>
        <v>0</v>
      </c>
      <c r="BW85" s="36"/>
      <c r="BX85" s="37"/>
      <c r="BY85" s="44">
        <f t="shared" ref="BY85" si="1604">parseTime(BW85)-(BX86=INT(RIGHT($F85, 1)))</f>
        <v>0</v>
      </c>
      <c r="BZ85" s="45">
        <f t="shared" si="1545"/>
        <v>0</v>
      </c>
      <c r="CA85" s="36"/>
      <c r="CB85" s="37"/>
      <c r="CC85" s="44">
        <f t="shared" ref="CC85" si="1605">parseTime(CA85)-(CB86=INT(RIGHT($F85, 1)))</f>
        <v>0</v>
      </c>
      <c r="CD85" s="45">
        <f t="shared" si="1547"/>
        <v>0</v>
      </c>
      <c r="CE85" s="36"/>
      <c r="CF85" s="37"/>
      <c r="CG85" s="44">
        <f t="shared" ref="CG85" si="1606">parseTime(CE85)-(CF86=INT(RIGHT($F85, 1)))</f>
        <v>0</v>
      </c>
      <c r="CH85" s="45">
        <f t="shared" si="1549"/>
        <v>0</v>
      </c>
    </row>
    <row r="86" spans="1:86" x14ac:dyDescent="0.25">
      <c r="A86" s="56" t="s">
        <v>120</v>
      </c>
      <c r="B86" s="57">
        <f ca="1">roleHours(G81:CH87, "DCC")</f>
        <v>16</v>
      </c>
      <c r="C86" s="14">
        <f t="shared" ca="1" si="1414"/>
        <v>2</v>
      </c>
      <c r="D86" s="14"/>
      <c r="E86" s="20"/>
      <c r="F86" s="51"/>
      <c r="G86" s="46" t="s">
        <v>134</v>
      </c>
      <c r="H86" s="38">
        <f t="shared" ref="H86" si="1607">lunchAdjust(G81:H85)</f>
        <v>1</v>
      </c>
      <c r="I86" s="48" t="s">
        <v>0</v>
      </c>
      <c r="J86" s="39">
        <f t="shared" ref="J86" si="1608">SUMPRODUCT(I81:I85*J81:J85)</f>
        <v>8</v>
      </c>
      <c r="K86" s="46" t="s">
        <v>134</v>
      </c>
      <c r="L86" s="38">
        <f t="shared" ref="L86" si="1609">lunchAdjust(K81:L85)</f>
        <v>1</v>
      </c>
      <c r="M86" s="48" t="s">
        <v>0</v>
      </c>
      <c r="N86" s="39">
        <f t="shared" ref="N86" si="1610">SUMPRODUCT(M81:M85*N81:N85)</f>
        <v>8</v>
      </c>
      <c r="O86" s="46" t="s">
        <v>134</v>
      </c>
      <c r="P86" s="38">
        <f t="shared" ref="P86" si="1611">lunchAdjust(O81:P85)</f>
        <v>1</v>
      </c>
      <c r="Q86" s="48" t="s">
        <v>0</v>
      </c>
      <c r="R86" s="39">
        <f t="shared" ref="R86" si="1612">SUMPRODUCT(Q81:Q85*R81:R85)</f>
        <v>8</v>
      </c>
      <c r="S86" s="46" t="s">
        <v>134</v>
      </c>
      <c r="T86" s="38">
        <v>1</v>
      </c>
      <c r="U86" s="48" t="s">
        <v>0</v>
      </c>
      <c r="V86" s="39">
        <f t="shared" ref="V86" si="1613">SUMPRODUCT(U81:U85*V81:V85)</f>
        <v>8</v>
      </c>
      <c r="W86" s="46" t="s">
        <v>134</v>
      </c>
      <c r="X86" s="38">
        <f t="shared" ref="X86" si="1614">lunchAdjust(W81:X85)</f>
        <v>1</v>
      </c>
      <c r="Y86" s="48" t="s">
        <v>0</v>
      </c>
      <c r="Z86" s="39">
        <f t="shared" ref="Z86" si="1615">SUMPRODUCT(Y81:Y85*Z81:Z85)</f>
        <v>8</v>
      </c>
      <c r="AA86" s="46" t="s">
        <v>134</v>
      </c>
      <c r="AB86" s="38">
        <f t="shared" ref="AB86" si="1616">lunchAdjust(AA81:AB85)</f>
        <v>0</v>
      </c>
      <c r="AC86" s="48" t="s">
        <v>0</v>
      </c>
      <c r="AD86" s="39">
        <f t="shared" ref="AD86" si="1617">SUMPRODUCT(AC81:AC85*AD81:AD85)</f>
        <v>0</v>
      </c>
      <c r="AE86" s="46" t="s">
        <v>134</v>
      </c>
      <c r="AF86" s="38">
        <f t="shared" ref="AF86" si="1618">lunchAdjust(AE81:AF85)</f>
        <v>1</v>
      </c>
      <c r="AG86" s="48" t="s">
        <v>0</v>
      </c>
      <c r="AH86" s="39">
        <f t="shared" ref="AH86" si="1619">SUMPRODUCT(AG81:AG85*AH81:AH85)</f>
        <v>8</v>
      </c>
      <c r="AI86" s="46" t="s">
        <v>134</v>
      </c>
      <c r="AJ86" s="38">
        <f t="shared" ref="AJ86" si="1620">lunchAdjust(AI81:AJ85)</f>
        <v>1</v>
      </c>
      <c r="AK86" s="48" t="s">
        <v>0</v>
      </c>
      <c r="AL86" s="39">
        <f t="shared" ref="AL86" si="1621">SUMPRODUCT(AK81:AK85*AL81:AL85)</f>
        <v>8</v>
      </c>
      <c r="AM86" s="46" t="s">
        <v>134</v>
      </c>
      <c r="AN86" s="38">
        <f t="shared" ref="AN86" si="1622">lunchAdjust(AM81:AN85)</f>
        <v>0</v>
      </c>
      <c r="AO86" s="48" t="s">
        <v>0</v>
      </c>
      <c r="AP86" s="39">
        <f t="shared" ref="AP86" si="1623">SUMPRODUCT(AO81:AO85*AP81:AP85)</f>
        <v>0</v>
      </c>
      <c r="AQ86" s="46" t="s">
        <v>134</v>
      </c>
      <c r="AR86" s="38">
        <f t="shared" ref="AR86" si="1624">lunchAdjust(AQ81:AR85)</f>
        <v>0</v>
      </c>
      <c r="AS86" s="48" t="s">
        <v>0</v>
      </c>
      <c r="AT86" s="39">
        <f t="shared" ref="AT86" si="1625">SUMPRODUCT(AS81:AS85*AT81:AT85)</f>
        <v>5</v>
      </c>
      <c r="AU86" s="46" t="s">
        <v>134</v>
      </c>
      <c r="AV86" s="38">
        <f t="shared" ref="AV86" si="1626">lunchAdjust(AU81:AV85)</f>
        <v>0</v>
      </c>
      <c r="AW86" s="48" t="s">
        <v>0</v>
      </c>
      <c r="AX86" s="39">
        <f t="shared" ref="AX86" si="1627">SUMPRODUCT(AW81:AW85*AX81:AX85)</f>
        <v>0</v>
      </c>
      <c r="AY86" s="46" t="s">
        <v>134</v>
      </c>
      <c r="AZ86" s="38">
        <f t="shared" ref="AZ86" si="1628">lunchAdjust(AY81:AZ85)</f>
        <v>1</v>
      </c>
      <c r="BA86" s="48" t="s">
        <v>0</v>
      </c>
      <c r="BB86" s="39">
        <f t="shared" ref="BB86" si="1629">SUMPRODUCT(BA81:BA85*BB81:BB85)</f>
        <v>8</v>
      </c>
      <c r="BC86" s="46" t="s">
        <v>134</v>
      </c>
      <c r="BD86" s="38">
        <f t="shared" ref="BD86" si="1630">lunchAdjust(BC81:BD85)</f>
        <v>1</v>
      </c>
      <c r="BE86" s="48" t="s">
        <v>0</v>
      </c>
      <c r="BF86" s="39">
        <f t="shared" ref="BF86" si="1631">SUMPRODUCT(BE81:BE85*BF81:BF85)</f>
        <v>8</v>
      </c>
      <c r="BG86" s="46" t="s">
        <v>134</v>
      </c>
      <c r="BH86" s="38">
        <f t="shared" ref="BH86" si="1632">lunchAdjust(BG81:BH85)</f>
        <v>1</v>
      </c>
      <c r="BI86" s="48" t="s">
        <v>0</v>
      </c>
      <c r="BJ86" s="39">
        <f t="shared" ref="BJ86" si="1633">SUMPRODUCT(BI81:BI85*BJ81:BJ85)</f>
        <v>8</v>
      </c>
      <c r="BK86" s="46" t="s">
        <v>134</v>
      </c>
      <c r="BL86" s="38">
        <f t="shared" ref="BL86" si="1634">lunchAdjust(BK81:BL85)</f>
        <v>1</v>
      </c>
      <c r="BM86" s="48" t="s">
        <v>0</v>
      </c>
      <c r="BN86" s="39">
        <f t="shared" ref="BN86" si="1635">SUMPRODUCT(BM81:BM85*BN81:BN85)</f>
        <v>8</v>
      </c>
      <c r="BO86" s="46" t="s">
        <v>134</v>
      </c>
      <c r="BP86" s="38">
        <f t="shared" ref="BP86" si="1636">lunchAdjust(BO81:BP85)</f>
        <v>0</v>
      </c>
      <c r="BQ86" s="48" t="s">
        <v>0</v>
      </c>
      <c r="BR86" s="39">
        <f t="shared" ref="BR86" si="1637">SUMPRODUCT(BQ81:BQ85*BR81:BR85)</f>
        <v>0</v>
      </c>
      <c r="BS86" s="46" t="s">
        <v>134</v>
      </c>
      <c r="BT86" s="38">
        <f t="shared" ref="BT86" si="1638">lunchAdjust(BS81:BT85)</f>
        <v>0</v>
      </c>
      <c r="BU86" s="48" t="s">
        <v>0</v>
      </c>
      <c r="BV86" s="39">
        <f t="shared" ref="BV86" si="1639">SUMPRODUCT(BU81:BU85*BV81:BV85)</f>
        <v>0</v>
      </c>
      <c r="BW86" s="46" t="s">
        <v>134</v>
      </c>
      <c r="BX86" s="38">
        <f t="shared" ref="BX86" si="1640">lunchAdjust(BW81:BX85)</f>
        <v>0</v>
      </c>
      <c r="BY86" s="48" t="s">
        <v>0</v>
      </c>
      <c r="BZ86" s="39">
        <f t="shared" ref="BZ86" si="1641">SUMPRODUCT(BY81:BY85*BZ81:BZ85)</f>
        <v>0</v>
      </c>
      <c r="CA86" s="46" t="s">
        <v>134</v>
      </c>
      <c r="CB86" s="38">
        <f t="shared" ref="CB86" si="1642">lunchAdjust(CA81:CB85)</f>
        <v>0</v>
      </c>
      <c r="CC86" s="48" t="s">
        <v>0</v>
      </c>
      <c r="CD86" s="39">
        <f t="shared" ref="CD86" si="1643">SUMPRODUCT(CC81:CC85*CD81:CD85)</f>
        <v>0</v>
      </c>
      <c r="CE86" s="46" t="s">
        <v>134</v>
      </c>
      <c r="CF86" s="38">
        <f t="shared" ref="CF86" si="1644">lunchAdjust(CE81:CF85)</f>
        <v>0</v>
      </c>
      <c r="CG86" s="48" t="s">
        <v>0</v>
      </c>
      <c r="CH86" s="39">
        <f t="shared" ref="CH86" si="1645">SUMPRODUCT(CG81:CG85*CH81:CH85)</f>
        <v>0</v>
      </c>
    </row>
    <row r="87" spans="1:86" ht="15.75" thickBot="1" x14ac:dyDescent="0.3">
      <c r="A87" s="58" t="s">
        <v>121</v>
      </c>
      <c r="B87" s="59">
        <f ca="1">roleHours(G81:CH87, "OUT")</f>
        <v>0</v>
      </c>
      <c r="C87" s="54" t="s">
        <v>137</v>
      </c>
      <c r="D87" s="22">
        <f ca="1">roleHours(G81:CH87, "PTO")</f>
        <v>0</v>
      </c>
      <c r="E87" s="23"/>
      <c r="F87" s="52"/>
      <c r="G87" s="47" t="s">
        <v>39</v>
      </c>
      <c r="H87" s="40">
        <f>SUMPRODUCT(I81:I85*(H81:H85="PTO"))+SUMPRODUCT(I81:I85*(H81:H85="HOL"))</f>
        <v>0</v>
      </c>
      <c r="I87" s="49" t="s">
        <v>135</v>
      </c>
      <c r="J87" s="41">
        <f t="shared" ref="J87" si="1646">J86*G$4</f>
        <v>0</v>
      </c>
      <c r="K87" s="47" t="s">
        <v>39</v>
      </c>
      <c r="L87" s="40">
        <f t="shared" ref="L87" si="1647">SUMPRODUCT(M81:M85*(L81:L85="PTO"))+SUMPRODUCT(M81:M85*(L81:L85="HOL"))</f>
        <v>0</v>
      </c>
      <c r="M87" s="49" t="s">
        <v>135</v>
      </c>
      <c r="N87" s="41">
        <f t="shared" ref="N87" si="1648">N86*K$4</f>
        <v>0</v>
      </c>
      <c r="O87" s="47" t="s">
        <v>39</v>
      </c>
      <c r="P87" s="40">
        <f t="shared" ref="P87" si="1649">SUMPRODUCT(Q81:Q85*(P81:P85="PTO"))+SUMPRODUCT(Q81:Q85*(P81:P85="HOL"))</f>
        <v>0</v>
      </c>
      <c r="Q87" s="49" t="s">
        <v>135</v>
      </c>
      <c r="R87" s="41">
        <f t="shared" ref="R87" si="1650">R86*O$4</f>
        <v>8</v>
      </c>
      <c r="S87" s="47" t="s">
        <v>39</v>
      </c>
      <c r="T87" s="40">
        <f t="shared" ref="T87" si="1651">SUMPRODUCT(U81:U85*(T81:T85="PTO"))+SUMPRODUCT(U81:U85*(T81:T85="HOL"))</f>
        <v>0</v>
      </c>
      <c r="U87" s="49" t="s">
        <v>135</v>
      </c>
      <c r="V87" s="41">
        <f t="shared" ref="V87" si="1652">V86*S$4</f>
        <v>0</v>
      </c>
      <c r="W87" s="47" t="s">
        <v>39</v>
      </c>
      <c r="X87" s="40">
        <f t="shared" ref="X87" si="1653">SUMPRODUCT(Y81:Y85*(X81:X85="PTO"))+SUMPRODUCT(Y81:Y85*(X81:X85="HOL"))</f>
        <v>0</v>
      </c>
      <c r="Y87" s="49" t="s">
        <v>135</v>
      </c>
      <c r="Z87" s="41">
        <f t="shared" ref="Z87" si="1654">Z86*W$4</f>
        <v>8</v>
      </c>
      <c r="AA87" s="47" t="s">
        <v>39</v>
      </c>
      <c r="AB87" s="40">
        <f t="shared" ref="AB87" si="1655">SUMPRODUCT(AC81:AC85*(AB81:AB85="PTO"))+SUMPRODUCT(AC81:AC85*(AB81:AB85="HOL"))</f>
        <v>0</v>
      </c>
      <c r="AC87" s="49" t="s">
        <v>135</v>
      </c>
      <c r="AD87" s="41">
        <f t="shared" ref="AD87" si="1656">AD86*AA$4</f>
        <v>0</v>
      </c>
      <c r="AE87" s="47" t="s">
        <v>39</v>
      </c>
      <c r="AF87" s="40">
        <f t="shared" ref="AF87" si="1657">SUMPRODUCT(AG81:AG85*(AF81:AF85="PTO"))+SUMPRODUCT(AG81:AG85*(AF81:AF85="HOL"))</f>
        <v>0</v>
      </c>
      <c r="AG87" s="49" t="s">
        <v>135</v>
      </c>
      <c r="AH87" s="41">
        <f t="shared" ref="AH87" si="1658">AH86*AE$4</f>
        <v>8</v>
      </c>
      <c r="AI87" s="47" t="s">
        <v>39</v>
      </c>
      <c r="AJ87" s="40">
        <f t="shared" ref="AJ87" si="1659">SUMPRODUCT(AK81:AK85*(AJ81:AJ85="PTO"))+SUMPRODUCT(AK81:AK85*(AJ81:AJ85="HOL"))</f>
        <v>0</v>
      </c>
      <c r="AK87" s="49" t="s">
        <v>135</v>
      </c>
      <c r="AL87" s="41">
        <f>AL86*AI$4</f>
        <v>8</v>
      </c>
      <c r="AM87" s="47" t="s">
        <v>39</v>
      </c>
      <c r="AN87" s="40">
        <f t="shared" ref="AN87" si="1660">SUMPRODUCT(AO81:AO85*(AN81:AN85="PTO"))+SUMPRODUCT(AO81:AO85*(AN81:AN85="HOL"))</f>
        <v>0</v>
      </c>
      <c r="AO87" s="49" t="s">
        <v>135</v>
      </c>
      <c r="AP87" s="41">
        <f t="shared" ref="AP87" si="1661">AP86*AM$4</f>
        <v>0</v>
      </c>
      <c r="AQ87" s="47" t="s">
        <v>39</v>
      </c>
      <c r="AR87" s="40">
        <f t="shared" ref="AR87" si="1662">SUMPRODUCT(AS81:AS85*(AR81:AR85="PTO"))+SUMPRODUCT(AS81:AS85*(AR81:AR85="HOL"))</f>
        <v>0</v>
      </c>
      <c r="AS87" s="49" t="s">
        <v>135</v>
      </c>
      <c r="AT87" s="41">
        <f t="shared" ref="AT87" si="1663">AT86*AQ$4</f>
        <v>0</v>
      </c>
      <c r="AU87" s="47" t="s">
        <v>39</v>
      </c>
      <c r="AV87" s="40">
        <f t="shared" ref="AV87" si="1664">SUMPRODUCT(AW81:AW85*(AV81:AV85="PTO"))+SUMPRODUCT(AW81:AW85*(AV81:AV85="HOL"))</f>
        <v>0</v>
      </c>
      <c r="AW87" s="49" t="s">
        <v>135</v>
      </c>
      <c r="AX87" s="41">
        <f>AX86*AU$4</f>
        <v>0</v>
      </c>
      <c r="AY87" s="47" t="s">
        <v>39</v>
      </c>
      <c r="AZ87" s="40">
        <f t="shared" ref="AZ87" si="1665">SUMPRODUCT(BA81:BA85*(AZ81:AZ85="PTO"))+SUMPRODUCT(BA81:BA85*(AZ81:AZ85="HOL"))</f>
        <v>0</v>
      </c>
      <c r="BA87" s="49" t="s">
        <v>135</v>
      </c>
      <c r="BB87" s="41">
        <f>BB86*AY$4</f>
        <v>8</v>
      </c>
      <c r="BC87" s="47" t="s">
        <v>39</v>
      </c>
      <c r="BD87" s="40">
        <f t="shared" ref="BD87" si="1666">SUMPRODUCT(BE81:BE85*(BD81:BD85="PTO"))+SUMPRODUCT(BE81:BE85*(BD81:BD85="HOL"))</f>
        <v>0</v>
      </c>
      <c r="BE87" s="49" t="s">
        <v>135</v>
      </c>
      <c r="BF87" s="41">
        <f>BF86*BC$4</f>
        <v>8</v>
      </c>
      <c r="BG87" s="47" t="s">
        <v>39</v>
      </c>
      <c r="BH87" s="40">
        <f t="shared" ref="BH87" si="1667">SUMPRODUCT(BI81:BI85*(BH81:BH85="PTO"))+SUMPRODUCT(BI81:BI85*(BH81:BH85="HOL"))</f>
        <v>0</v>
      </c>
      <c r="BI87" s="49" t="s">
        <v>135</v>
      </c>
      <c r="BJ87" s="41">
        <f>BJ86*BG$4</f>
        <v>8</v>
      </c>
      <c r="BK87" s="47" t="s">
        <v>39</v>
      </c>
      <c r="BL87" s="40">
        <f t="shared" ref="BL87" si="1668">SUMPRODUCT(BM81:BM85*(BL81:BL85="PTO"))+SUMPRODUCT(BM81:BM85*(BL81:BL85="HOL"))</f>
        <v>0</v>
      </c>
      <c r="BM87" s="49" t="s">
        <v>135</v>
      </c>
      <c r="BN87" s="41">
        <f>BN86*BK$4</f>
        <v>8</v>
      </c>
      <c r="BO87" s="47" t="s">
        <v>39</v>
      </c>
      <c r="BP87" s="40">
        <f t="shared" ref="BP87" si="1669">SUMPRODUCT(BQ81:BQ85*(BP81:BP85="PTO"))+SUMPRODUCT(BQ81:BQ85*(BP81:BP85="HOL"))</f>
        <v>0</v>
      </c>
      <c r="BQ87" s="49" t="s">
        <v>135</v>
      </c>
      <c r="BR87" s="41">
        <f t="shared" ref="BR87" si="1670">BR86*BO$4</f>
        <v>0</v>
      </c>
      <c r="BS87" s="47" t="s">
        <v>39</v>
      </c>
      <c r="BT87" s="40">
        <f t="shared" ref="BT87" si="1671">SUMPRODUCT(BU81:BU85*(BT81:BT85="PTO"))+SUMPRODUCT(BU81:BU85*(BT81:BT85="HOL"))</f>
        <v>0</v>
      </c>
      <c r="BU87" s="49" t="s">
        <v>135</v>
      </c>
      <c r="BV87" s="41">
        <f t="shared" ref="BV87" si="1672">BV86*BS$4</f>
        <v>0</v>
      </c>
      <c r="BW87" s="47" t="s">
        <v>39</v>
      </c>
      <c r="BX87" s="40">
        <f t="shared" ref="BX87" si="1673">SUMPRODUCT(BY81:BY85*(BX81:BX85="PTO"))+SUMPRODUCT(BY81:BY85*(BX81:BX85="HOL"))</f>
        <v>0</v>
      </c>
      <c r="BY87" s="49" t="s">
        <v>135</v>
      </c>
      <c r="BZ87" s="41">
        <f t="shared" ref="BZ87" si="1674">BZ86*BW$4</f>
        <v>0</v>
      </c>
      <c r="CA87" s="47" t="s">
        <v>39</v>
      </c>
      <c r="CB87" s="40">
        <f t="shared" ref="CB87" si="1675">SUMPRODUCT(CC81:CC85*(CB81:CB85="PTO"))+SUMPRODUCT(CC81:CC85*(CB81:CB85="HOL"))</f>
        <v>0</v>
      </c>
      <c r="CC87" s="49" t="s">
        <v>135</v>
      </c>
      <c r="CD87" s="41">
        <f t="shared" ref="CD87" si="1676">CD86*CA$4</f>
        <v>0</v>
      </c>
      <c r="CE87" s="47" t="s">
        <v>39</v>
      </c>
      <c r="CF87" s="40">
        <f t="shared" ref="CF87" si="1677">SUMPRODUCT(CG81:CG85*(CF81:CF85="PTO"))+SUMPRODUCT(CG81:CG85*(CF81:CF85="HOL"))</f>
        <v>0</v>
      </c>
      <c r="CG87" s="49" t="s">
        <v>135</v>
      </c>
      <c r="CH87" s="41">
        <f t="shared" ref="CH87" si="1678">CH86*CE$4</f>
        <v>0</v>
      </c>
    </row>
    <row r="88" spans="1:86" x14ac:dyDescent="0.25">
      <c r="A88" s="70" t="s">
        <v>133</v>
      </c>
      <c r="B88" s="71">
        <f t="shared" ref="B88" ca="1" si="1679">D88-B89</f>
        <v>1.2194541297876071</v>
      </c>
      <c r="C88" s="72" t="s">
        <v>122</v>
      </c>
      <c r="D88" s="71">
        <f>IFERROR(INDEX(Holidays[FTE], MATCH(Entry!E88, Holidays[Date], 0)), 1)*8*INDEX(FTEguide[[1]:[12]], MATCH(Entry!E89, FTEguide[Weekday], 0), IF(Entry!E91&gt;0, Entry!E91, MONTH(Entry!E88)))</f>
        <v>89.219454129787607</v>
      </c>
      <c r="E88" s="60">
        <f t="shared" si="364"/>
        <v>43840</v>
      </c>
      <c r="F88" s="50" t="s">
        <v>128</v>
      </c>
      <c r="G88" s="34" t="s">
        <v>136</v>
      </c>
      <c r="H88" s="35" t="s">
        <v>23</v>
      </c>
      <c r="I88" s="42">
        <f t="shared" ref="I88" si="1680">parseTime(G88)-(H93=INT(RIGHT($F88, 1)))</f>
        <v>8</v>
      </c>
      <c r="J88" s="43">
        <f t="shared" ref="J88:J92" si="1681">isClocked(H88)</f>
        <v>1</v>
      </c>
      <c r="K88" s="34" t="s">
        <v>136</v>
      </c>
      <c r="L88" s="35" t="s">
        <v>23</v>
      </c>
      <c r="M88" s="42">
        <f t="shared" ref="M88" si="1682">parseTime(K88)-(L93=INT(RIGHT($F88, 1)))</f>
        <v>8</v>
      </c>
      <c r="N88" s="43">
        <f t="shared" ref="N88:N92" si="1683">isClocked(L88)</f>
        <v>1</v>
      </c>
      <c r="O88" s="34"/>
      <c r="P88" s="35"/>
      <c r="Q88" s="42">
        <f t="shared" ref="Q88" si="1684">parseTime(O88)-(P93=INT(RIGHT($F88, 1)))</f>
        <v>0</v>
      </c>
      <c r="R88" s="43">
        <f t="shared" ref="R88:R92" si="1685">isClocked(P88)</f>
        <v>0</v>
      </c>
      <c r="S88" s="34" t="s">
        <v>136</v>
      </c>
      <c r="T88" s="35" t="s">
        <v>23</v>
      </c>
      <c r="U88" s="42">
        <f t="shared" ref="U88" si="1686">parseTime(S88)-(T93=INT(RIGHT($F88, 1)))</f>
        <v>8</v>
      </c>
      <c r="V88" s="43">
        <f t="shared" ref="V88:V92" si="1687">isClocked(T88)</f>
        <v>1</v>
      </c>
      <c r="W88" s="34" t="s">
        <v>136</v>
      </c>
      <c r="X88" s="35" t="s">
        <v>24</v>
      </c>
      <c r="Y88" s="42">
        <f t="shared" ref="Y88" si="1688">parseTime(W88)-(X93=INT(RIGHT($F88, 1)))</f>
        <v>8</v>
      </c>
      <c r="Z88" s="43">
        <f t="shared" ref="Z88:Z92" si="1689">isClocked(X88)</f>
        <v>1</v>
      </c>
      <c r="AA88" s="34" t="s">
        <v>136</v>
      </c>
      <c r="AB88" s="35" t="s">
        <v>23</v>
      </c>
      <c r="AC88" s="42">
        <f t="shared" ref="AC88" si="1690">parseTime(AA88)-(AB93=INT(RIGHT($F88, 1)))</f>
        <v>8</v>
      </c>
      <c r="AD88" s="43">
        <f t="shared" ref="AD88:AD92" si="1691">isClocked(AB88)</f>
        <v>1</v>
      </c>
      <c r="AE88" s="34" t="s">
        <v>136</v>
      </c>
      <c r="AF88" s="35" t="s">
        <v>25</v>
      </c>
      <c r="AG88" s="42">
        <f t="shared" ref="AG88" si="1692">parseTime(AE88)-(AF93=INT(RIGHT($F88, 1)))</f>
        <v>8</v>
      </c>
      <c r="AH88" s="43">
        <f t="shared" ref="AH88:AH92" si="1693">isClocked(AF88)</f>
        <v>1</v>
      </c>
      <c r="AI88" s="34" t="s">
        <v>136</v>
      </c>
      <c r="AJ88" s="35" t="s">
        <v>23</v>
      </c>
      <c r="AK88" s="42">
        <f>parseTime(AI88)-(AJ93=INT(RIGHT($F88, 1)))</f>
        <v>8</v>
      </c>
      <c r="AL88" s="43">
        <f t="shared" ref="AL88:AL92" si="1694">isClocked(AJ88)</f>
        <v>1</v>
      </c>
      <c r="AM88" s="34"/>
      <c r="AN88" s="35"/>
      <c r="AO88" s="42">
        <f t="shared" ref="AO88" si="1695">parseTime(AM88)-(AN93=INT(RIGHT($F88, 1)))</f>
        <v>0</v>
      </c>
      <c r="AP88" s="43">
        <f t="shared" ref="AP88:AP92" si="1696">isClocked(AN88)</f>
        <v>0</v>
      </c>
      <c r="AQ88" s="34"/>
      <c r="AR88" s="35"/>
      <c r="AS88" s="42">
        <f t="shared" ref="AS88" si="1697">parseTime(AQ88)-(AR93=INT(RIGHT($F88, 1)))</f>
        <v>0</v>
      </c>
      <c r="AT88" s="43">
        <f t="shared" ref="AT88:AT92" si="1698">isClocked(AR88)</f>
        <v>0</v>
      </c>
      <c r="AU88" s="34"/>
      <c r="AV88" s="35"/>
      <c r="AW88" s="42">
        <f>parseTime(AU88)-(AV93=INT(RIGHT($F88, 1)))</f>
        <v>0</v>
      </c>
      <c r="AX88" s="43">
        <f t="shared" ref="AX88:AX92" si="1699">isClocked(AV88)</f>
        <v>0</v>
      </c>
      <c r="AY88" s="34" t="s">
        <v>136</v>
      </c>
      <c r="AZ88" s="35" t="s">
        <v>24</v>
      </c>
      <c r="BA88" s="42">
        <f>parseTime(AY88)-(AZ93=INT(RIGHT($F88, 1)))</f>
        <v>8</v>
      </c>
      <c r="BB88" s="43">
        <f t="shared" ref="BB88:BB92" si="1700">isClocked(AZ88)</f>
        <v>1</v>
      </c>
      <c r="BC88" s="34" t="s">
        <v>136</v>
      </c>
      <c r="BD88" s="35" t="s">
        <v>26</v>
      </c>
      <c r="BE88" s="42">
        <f>parseTime(BC88)-(BD93=INT(RIGHT($F88, 1)))</f>
        <v>8</v>
      </c>
      <c r="BF88" s="43">
        <f t="shared" ref="BF88:BF92" si="1701">isClocked(BD88)</f>
        <v>1</v>
      </c>
      <c r="BG88" s="34" t="s">
        <v>136</v>
      </c>
      <c r="BH88" s="35" t="s">
        <v>23</v>
      </c>
      <c r="BI88" s="42">
        <f>parseTime(BG88)-(BH93=INT(RIGHT($F88, 1)))</f>
        <v>8</v>
      </c>
      <c r="BJ88" s="43">
        <f t="shared" ref="BJ88:BJ92" si="1702">isClocked(BH88)</f>
        <v>1</v>
      </c>
      <c r="BK88" s="34" t="s">
        <v>136</v>
      </c>
      <c r="BL88" s="35" t="s">
        <v>26</v>
      </c>
      <c r="BM88" s="42">
        <f>parseTime(BK88)-(BL93=INT(RIGHT($F88, 1)))</f>
        <v>8</v>
      </c>
      <c r="BN88" s="43">
        <f t="shared" ref="BN88:BN92" si="1703">isClocked(BL88)</f>
        <v>1</v>
      </c>
      <c r="BO88" s="34"/>
      <c r="BP88" s="35"/>
      <c r="BQ88" s="42">
        <f t="shared" ref="BQ88" si="1704">parseTime(BO88)-(BP93=INT(RIGHT($F88, 1)))</f>
        <v>0</v>
      </c>
      <c r="BR88" s="43">
        <f t="shared" ref="BR88:BR92" si="1705">isClocked(BP88)</f>
        <v>0</v>
      </c>
      <c r="BS88" s="34"/>
      <c r="BT88" s="35"/>
      <c r="BU88" s="42">
        <f t="shared" ref="BU88" si="1706">parseTime(BS88)-(BT93=INT(RIGHT($F88, 1)))</f>
        <v>0</v>
      </c>
      <c r="BV88" s="43">
        <f t="shared" ref="BV88:BV92" si="1707">isClocked(BT88)</f>
        <v>0</v>
      </c>
      <c r="BW88" s="34"/>
      <c r="BX88" s="35"/>
      <c r="BY88" s="42">
        <f t="shared" ref="BY88" si="1708">parseTime(BW88)-(BX93=INT(RIGHT($F88, 1)))</f>
        <v>0</v>
      </c>
      <c r="BZ88" s="43">
        <f t="shared" ref="BZ88:BZ92" si="1709">isClocked(BX88)</f>
        <v>0</v>
      </c>
      <c r="CA88" s="34"/>
      <c r="CB88" s="35"/>
      <c r="CC88" s="42">
        <f t="shared" ref="CC88" si="1710">parseTime(CA88)-(CB93=INT(RIGHT($F88, 1)))</f>
        <v>0</v>
      </c>
      <c r="CD88" s="43">
        <f t="shared" ref="CD88:CD92" si="1711">isClocked(CB88)</f>
        <v>0</v>
      </c>
      <c r="CE88" s="34"/>
      <c r="CF88" s="35"/>
      <c r="CG88" s="42">
        <f t="shared" ref="CG88" si="1712">parseTime(CE88)-(CF93=INT(RIGHT($F88, 1)))</f>
        <v>0</v>
      </c>
      <c r="CH88" s="43">
        <f t="shared" ref="CH88:CH92" si="1713">isClocked(CF88)</f>
        <v>0</v>
      </c>
    </row>
    <row r="89" spans="1:86" x14ac:dyDescent="0.25">
      <c r="A89" s="56" t="s">
        <v>0</v>
      </c>
      <c r="B89" s="57">
        <f t="shared" ref="B89" ca="1" si="1714">SUM(B90:B93)</f>
        <v>88</v>
      </c>
      <c r="C89" s="14" t="s">
        <v>252</v>
      </c>
      <c r="D89" s="14"/>
      <c r="E89" s="55" t="str">
        <f t="shared" si="234"/>
        <v>Friday</v>
      </c>
      <c r="F89" s="51" t="s">
        <v>129</v>
      </c>
      <c r="G89" s="36"/>
      <c r="H89" s="37"/>
      <c r="I89" s="44">
        <f t="shared" ref="I89" si="1715">parseTime(G89)-(H93=INT(RIGHT($F89, 1)))</f>
        <v>0</v>
      </c>
      <c r="J89" s="45">
        <f t="shared" si="1681"/>
        <v>0</v>
      </c>
      <c r="K89" s="36"/>
      <c r="L89" s="37"/>
      <c r="M89" s="44">
        <f t="shared" ref="M89" si="1716">parseTime(K89)-(L93=INT(RIGHT($F89, 1)))</f>
        <v>0</v>
      </c>
      <c r="N89" s="45">
        <f t="shared" si="1683"/>
        <v>0</v>
      </c>
      <c r="O89" s="36"/>
      <c r="P89" s="37"/>
      <c r="Q89" s="44">
        <f t="shared" ref="Q89" si="1717">parseTime(O89)-(P93=INT(RIGHT($F89, 1)))</f>
        <v>0</v>
      </c>
      <c r="R89" s="45">
        <f t="shared" si="1685"/>
        <v>0</v>
      </c>
      <c r="S89" s="36"/>
      <c r="T89" s="37"/>
      <c r="U89" s="44">
        <f t="shared" ref="U89" si="1718">parseTime(S89)-(T93=INT(RIGHT($F89, 1)))</f>
        <v>0</v>
      </c>
      <c r="V89" s="45">
        <f t="shared" si="1687"/>
        <v>0</v>
      </c>
      <c r="W89" s="36"/>
      <c r="X89" s="37"/>
      <c r="Y89" s="44">
        <f t="shared" ref="Y89" si="1719">parseTime(W89)-(X93=INT(RIGHT($F89, 1)))</f>
        <v>0</v>
      </c>
      <c r="Z89" s="45">
        <f t="shared" si="1689"/>
        <v>0</v>
      </c>
      <c r="AA89" s="36"/>
      <c r="AB89" s="37"/>
      <c r="AC89" s="44">
        <f t="shared" ref="AC89" si="1720">parseTime(AA89)-(AB93=INT(RIGHT($F89, 1)))</f>
        <v>0</v>
      </c>
      <c r="AD89" s="45">
        <f t="shared" si="1691"/>
        <v>0</v>
      </c>
      <c r="AE89" s="36"/>
      <c r="AF89" s="37"/>
      <c r="AG89" s="44">
        <f t="shared" ref="AG89" si="1721">parseTime(AE89)-(AF93=INT(RIGHT($F89, 1)))</f>
        <v>0</v>
      </c>
      <c r="AH89" s="45">
        <f t="shared" si="1693"/>
        <v>0</v>
      </c>
      <c r="AI89" s="36"/>
      <c r="AJ89" s="37"/>
      <c r="AK89" s="44">
        <f>parseTime(AI89)-(AJ93=INT(RIGHT($F89, 1)))</f>
        <v>0</v>
      </c>
      <c r="AL89" s="45">
        <f t="shared" si="1694"/>
        <v>0</v>
      </c>
      <c r="AM89" s="36"/>
      <c r="AN89" s="37"/>
      <c r="AO89" s="44">
        <f t="shared" ref="AO89" si="1722">parseTime(AM89)-(AN93=INT(RIGHT($F89, 1)))</f>
        <v>0</v>
      </c>
      <c r="AP89" s="45">
        <f t="shared" si="1696"/>
        <v>0</v>
      </c>
      <c r="AQ89" s="36"/>
      <c r="AR89" s="37"/>
      <c r="AS89" s="44">
        <f t="shared" ref="AS89" si="1723">parseTime(AQ89)-(AR93=INT(RIGHT($F89, 1)))</f>
        <v>0</v>
      </c>
      <c r="AT89" s="45">
        <f t="shared" si="1698"/>
        <v>0</v>
      </c>
      <c r="AU89" s="36"/>
      <c r="AV89" s="37"/>
      <c r="AW89" s="44">
        <f>parseTime(AU89)-(AV93=INT(RIGHT($F89, 1)))</f>
        <v>0</v>
      </c>
      <c r="AX89" s="45">
        <f t="shared" si="1699"/>
        <v>0</v>
      </c>
      <c r="AY89" s="36"/>
      <c r="AZ89" s="37"/>
      <c r="BA89" s="44">
        <f>parseTime(AY89)-(AZ93=INT(RIGHT($F89, 1)))</f>
        <v>0</v>
      </c>
      <c r="BB89" s="45">
        <f t="shared" si="1700"/>
        <v>0</v>
      </c>
      <c r="BC89" s="36"/>
      <c r="BD89" s="37"/>
      <c r="BE89" s="44">
        <f>parseTime(BC89)-(BD93=INT(RIGHT($F89, 1)))</f>
        <v>0</v>
      </c>
      <c r="BF89" s="45">
        <f t="shared" si="1701"/>
        <v>0</v>
      </c>
      <c r="BG89" s="36"/>
      <c r="BH89" s="37"/>
      <c r="BI89" s="44">
        <f>parseTime(BG89)-(BH93=INT(RIGHT($F89, 1)))</f>
        <v>0</v>
      </c>
      <c r="BJ89" s="45">
        <f t="shared" si="1702"/>
        <v>0</v>
      </c>
      <c r="BK89" s="36"/>
      <c r="BL89" s="37"/>
      <c r="BM89" s="44">
        <f>parseTime(BK89)-(BL93=INT(RIGHT($F89, 1)))</f>
        <v>0</v>
      </c>
      <c r="BN89" s="45">
        <f t="shared" si="1703"/>
        <v>0</v>
      </c>
      <c r="BO89" s="36"/>
      <c r="BP89" s="37"/>
      <c r="BQ89" s="44">
        <f t="shared" ref="BQ89" si="1724">parseTime(BO89)-(BP93=INT(RIGHT($F89, 1)))</f>
        <v>0</v>
      </c>
      <c r="BR89" s="45">
        <f t="shared" si="1705"/>
        <v>0</v>
      </c>
      <c r="BS89" s="36"/>
      <c r="BT89" s="37"/>
      <c r="BU89" s="44">
        <f t="shared" ref="BU89" si="1725">parseTime(BS89)-(BT93=INT(RIGHT($F89, 1)))</f>
        <v>0</v>
      </c>
      <c r="BV89" s="45">
        <f t="shared" si="1707"/>
        <v>0</v>
      </c>
      <c r="BW89" s="36"/>
      <c r="BX89" s="37"/>
      <c r="BY89" s="44">
        <f t="shared" ref="BY89" si="1726">parseTime(BW89)-(BX93=INT(RIGHT($F89, 1)))</f>
        <v>0</v>
      </c>
      <c r="BZ89" s="45">
        <f t="shared" si="1709"/>
        <v>0</v>
      </c>
      <c r="CA89" s="36"/>
      <c r="CB89" s="37"/>
      <c r="CC89" s="44">
        <f t="shared" ref="CC89" si="1727">parseTime(CA89)-(CB93=INT(RIGHT($F89, 1)))</f>
        <v>0</v>
      </c>
      <c r="CD89" s="45">
        <f t="shared" si="1711"/>
        <v>0</v>
      </c>
      <c r="CE89" s="36"/>
      <c r="CF89" s="37"/>
      <c r="CG89" s="44">
        <f t="shared" ref="CG89" si="1728">parseTime(CE89)-(CF93=INT(RIGHT($F89, 1)))</f>
        <v>0</v>
      </c>
      <c r="CH89" s="45">
        <f t="shared" si="1713"/>
        <v>0</v>
      </c>
    </row>
    <row r="90" spans="1:86" x14ac:dyDescent="0.25">
      <c r="A90" s="56" t="s">
        <v>117</v>
      </c>
      <c r="B90" s="57">
        <f ca="1">roleHours(G88:CH94, "MFD")</f>
        <v>48</v>
      </c>
      <c r="C90" s="14">
        <f t="shared" ca="1" si="1414"/>
        <v>6</v>
      </c>
      <c r="D90" s="14"/>
      <c r="E90" s="20" t="s">
        <v>127</v>
      </c>
      <c r="F90" s="51" t="s">
        <v>130</v>
      </c>
      <c r="G90" s="36"/>
      <c r="H90" s="37"/>
      <c r="I90" s="44">
        <f t="shared" ref="I90" si="1729">parseTime(G90)-(H93=INT(RIGHT($F90, 1)))</f>
        <v>0</v>
      </c>
      <c r="J90" s="45">
        <f t="shared" si="1681"/>
        <v>0</v>
      </c>
      <c r="K90" s="36"/>
      <c r="L90" s="37"/>
      <c r="M90" s="44">
        <f t="shared" ref="M90" si="1730">parseTime(K90)-(L93=INT(RIGHT($F90, 1)))</f>
        <v>0</v>
      </c>
      <c r="N90" s="45">
        <f t="shared" si="1683"/>
        <v>0</v>
      </c>
      <c r="O90" s="36"/>
      <c r="P90" s="37"/>
      <c r="Q90" s="44">
        <f t="shared" ref="Q90" si="1731">parseTime(O90)-(P93=INT(RIGHT($F90, 1)))</f>
        <v>0</v>
      </c>
      <c r="R90" s="45">
        <f t="shared" si="1685"/>
        <v>0</v>
      </c>
      <c r="S90" s="36"/>
      <c r="T90" s="37"/>
      <c r="U90" s="44">
        <f t="shared" ref="U90" si="1732">parseTime(S90)-(T93=INT(RIGHT($F90, 1)))</f>
        <v>0</v>
      </c>
      <c r="V90" s="45">
        <f t="shared" si="1687"/>
        <v>0</v>
      </c>
      <c r="W90" s="36"/>
      <c r="X90" s="37"/>
      <c r="Y90" s="44">
        <f t="shared" ref="Y90" si="1733">parseTime(W90)-(X93=INT(RIGHT($F90, 1)))</f>
        <v>0</v>
      </c>
      <c r="Z90" s="45">
        <f t="shared" si="1689"/>
        <v>0</v>
      </c>
      <c r="AA90" s="36"/>
      <c r="AB90" s="37"/>
      <c r="AC90" s="44">
        <f t="shared" ref="AC90" si="1734">parseTime(AA90)-(AB93=INT(RIGHT($F90, 1)))</f>
        <v>0</v>
      </c>
      <c r="AD90" s="45">
        <f t="shared" si="1691"/>
        <v>0</v>
      </c>
      <c r="AE90" s="36"/>
      <c r="AF90" s="37"/>
      <c r="AG90" s="44">
        <f t="shared" ref="AG90" si="1735">parseTime(AE90)-(AF93=INT(RIGHT($F90, 1)))</f>
        <v>0</v>
      </c>
      <c r="AH90" s="45">
        <f t="shared" si="1693"/>
        <v>0</v>
      </c>
      <c r="AI90" s="36"/>
      <c r="AJ90" s="37"/>
      <c r="AK90" s="44">
        <f>parseTime(AI90)-(AJ93=INT(RIGHT($F90, 1)))</f>
        <v>0</v>
      </c>
      <c r="AL90" s="45">
        <f t="shared" si="1694"/>
        <v>0</v>
      </c>
      <c r="AM90" s="36"/>
      <c r="AN90" s="37"/>
      <c r="AO90" s="44">
        <f t="shared" ref="AO90" si="1736">parseTime(AM90)-(AN93=INT(RIGHT($F90, 1)))</f>
        <v>0</v>
      </c>
      <c r="AP90" s="45">
        <f t="shared" si="1696"/>
        <v>0</v>
      </c>
      <c r="AQ90" s="36"/>
      <c r="AR90" s="37"/>
      <c r="AS90" s="44">
        <f t="shared" ref="AS90" si="1737">parseTime(AQ90)-(AR93=INT(RIGHT($F90, 1)))</f>
        <v>0</v>
      </c>
      <c r="AT90" s="45">
        <f t="shared" si="1698"/>
        <v>0</v>
      </c>
      <c r="AU90" s="36"/>
      <c r="AV90" s="37"/>
      <c r="AW90" s="44">
        <f>parseTime(AU90)-(AV93=INT(RIGHT($F90, 1)))</f>
        <v>0</v>
      </c>
      <c r="AX90" s="45">
        <f t="shared" si="1699"/>
        <v>0</v>
      </c>
      <c r="AY90" s="36"/>
      <c r="AZ90" s="37"/>
      <c r="BA90" s="44">
        <f>parseTime(AY90)-(AZ93=INT(RIGHT($F90, 1)))</f>
        <v>0</v>
      </c>
      <c r="BB90" s="45">
        <f t="shared" si="1700"/>
        <v>0</v>
      </c>
      <c r="BC90" s="36"/>
      <c r="BD90" s="37"/>
      <c r="BE90" s="44">
        <f>parseTime(BC90)-(BD93=INT(RIGHT($F90, 1)))</f>
        <v>0</v>
      </c>
      <c r="BF90" s="45">
        <f t="shared" si="1701"/>
        <v>0</v>
      </c>
      <c r="BG90" s="36"/>
      <c r="BH90" s="37"/>
      <c r="BI90" s="44">
        <f>parseTime(BG90)-(BH93=INT(RIGHT($F90, 1)))</f>
        <v>0</v>
      </c>
      <c r="BJ90" s="45">
        <f t="shared" si="1702"/>
        <v>0</v>
      </c>
      <c r="BK90" s="36"/>
      <c r="BL90" s="37"/>
      <c r="BM90" s="44">
        <f>parseTime(BK90)-(BL93=INT(RIGHT($F90, 1)))</f>
        <v>0</v>
      </c>
      <c r="BN90" s="45">
        <f t="shared" si="1703"/>
        <v>0</v>
      </c>
      <c r="BO90" s="36"/>
      <c r="BP90" s="37"/>
      <c r="BQ90" s="44">
        <f t="shared" ref="BQ90" si="1738">parseTime(BO90)-(BP93=INT(RIGHT($F90, 1)))</f>
        <v>0</v>
      </c>
      <c r="BR90" s="45">
        <f t="shared" si="1705"/>
        <v>0</v>
      </c>
      <c r="BS90" s="36"/>
      <c r="BT90" s="37"/>
      <c r="BU90" s="44">
        <f t="shared" ref="BU90" si="1739">parseTime(BS90)-(BT93=INT(RIGHT($F90, 1)))</f>
        <v>0</v>
      </c>
      <c r="BV90" s="45">
        <f t="shared" si="1707"/>
        <v>0</v>
      </c>
      <c r="BW90" s="36"/>
      <c r="BX90" s="37"/>
      <c r="BY90" s="44">
        <f t="shared" ref="BY90" si="1740">parseTime(BW90)-(BX93=INT(RIGHT($F90, 1)))</f>
        <v>0</v>
      </c>
      <c r="BZ90" s="45">
        <f t="shared" si="1709"/>
        <v>0</v>
      </c>
      <c r="CA90" s="36"/>
      <c r="CB90" s="37"/>
      <c r="CC90" s="44">
        <f t="shared" ref="CC90" si="1741">parseTime(CA90)-(CB93=INT(RIGHT($F90, 1)))</f>
        <v>0</v>
      </c>
      <c r="CD90" s="45">
        <f t="shared" si="1711"/>
        <v>0</v>
      </c>
      <c r="CE90" s="36"/>
      <c r="CF90" s="37"/>
      <c r="CG90" s="44">
        <f t="shared" ref="CG90" si="1742">parseTime(CE90)-(CF93=INT(RIGHT($F90, 1)))</f>
        <v>0</v>
      </c>
      <c r="CH90" s="45">
        <f t="shared" si="1713"/>
        <v>0</v>
      </c>
    </row>
    <row r="91" spans="1:86" x14ac:dyDescent="0.25">
      <c r="A91" s="56" t="s">
        <v>118</v>
      </c>
      <c r="B91" s="57">
        <f ca="1">roleHours(G88:CH94, "DFD")</f>
        <v>16</v>
      </c>
      <c r="C91" s="14">
        <f t="shared" ca="1" si="1414"/>
        <v>2</v>
      </c>
      <c r="D91" s="14"/>
      <c r="E91" s="20"/>
      <c r="F91" s="51" t="s">
        <v>131</v>
      </c>
      <c r="G91" s="36"/>
      <c r="H91" s="37"/>
      <c r="I91" s="44">
        <f t="shared" ref="I91" si="1743">parseTime(G91)-(H93=INT(RIGHT($F91, 1)))</f>
        <v>0</v>
      </c>
      <c r="J91" s="45">
        <f t="shared" si="1681"/>
        <v>0</v>
      </c>
      <c r="K91" s="36"/>
      <c r="L91" s="37"/>
      <c r="M91" s="44">
        <f t="shared" ref="M91" si="1744">parseTime(K91)-(L93=INT(RIGHT($F91, 1)))</f>
        <v>0</v>
      </c>
      <c r="N91" s="45">
        <f t="shared" si="1683"/>
        <v>0</v>
      </c>
      <c r="O91" s="36"/>
      <c r="P91" s="37"/>
      <c r="Q91" s="44">
        <f t="shared" ref="Q91" si="1745">parseTime(O91)-(P93=INT(RIGHT($F91, 1)))</f>
        <v>0</v>
      </c>
      <c r="R91" s="45">
        <f t="shared" si="1685"/>
        <v>0</v>
      </c>
      <c r="S91" s="36"/>
      <c r="T91" s="37"/>
      <c r="U91" s="44">
        <f t="shared" ref="U91" si="1746">parseTime(S91)-(T93=INT(RIGHT($F91, 1)))</f>
        <v>0</v>
      </c>
      <c r="V91" s="45">
        <f t="shared" si="1687"/>
        <v>0</v>
      </c>
      <c r="W91" s="36"/>
      <c r="X91" s="37"/>
      <c r="Y91" s="44">
        <f t="shared" ref="Y91" si="1747">parseTime(W91)-(X93=INT(RIGHT($F91, 1)))</f>
        <v>0</v>
      </c>
      <c r="Z91" s="45">
        <f t="shared" si="1689"/>
        <v>0</v>
      </c>
      <c r="AA91" s="36"/>
      <c r="AB91" s="37"/>
      <c r="AC91" s="44">
        <f t="shared" ref="AC91" si="1748">parseTime(AA91)-(AB93=INT(RIGHT($F91, 1)))</f>
        <v>0</v>
      </c>
      <c r="AD91" s="45">
        <f t="shared" si="1691"/>
        <v>0</v>
      </c>
      <c r="AE91" s="36"/>
      <c r="AF91" s="37"/>
      <c r="AG91" s="44">
        <f t="shared" ref="AG91" si="1749">parseTime(AE91)-(AF93=INT(RIGHT($F91, 1)))</f>
        <v>0</v>
      </c>
      <c r="AH91" s="45">
        <f t="shared" si="1693"/>
        <v>0</v>
      </c>
      <c r="AI91" s="36"/>
      <c r="AJ91" s="37"/>
      <c r="AK91" s="44">
        <f>parseTime(AI91)-(AJ93=INT(RIGHT($F91, 1)))</f>
        <v>0</v>
      </c>
      <c r="AL91" s="45">
        <f t="shared" si="1694"/>
        <v>0</v>
      </c>
      <c r="AM91" s="36"/>
      <c r="AN91" s="37"/>
      <c r="AO91" s="44">
        <f t="shared" ref="AO91" si="1750">parseTime(AM91)-(AN93=INT(RIGHT($F91, 1)))</f>
        <v>0</v>
      </c>
      <c r="AP91" s="45">
        <f t="shared" si="1696"/>
        <v>0</v>
      </c>
      <c r="AQ91" s="36"/>
      <c r="AR91" s="37"/>
      <c r="AS91" s="44">
        <f t="shared" ref="AS91" si="1751">parseTime(AQ91)-(AR93=INT(RIGHT($F91, 1)))</f>
        <v>0</v>
      </c>
      <c r="AT91" s="45">
        <f t="shared" si="1698"/>
        <v>0</v>
      </c>
      <c r="AU91" s="36"/>
      <c r="AV91" s="37"/>
      <c r="AW91" s="44">
        <f>parseTime(AU91)-(AV93=INT(RIGHT($F91, 1)))</f>
        <v>0</v>
      </c>
      <c r="AX91" s="45">
        <f t="shared" si="1699"/>
        <v>0</v>
      </c>
      <c r="AY91" s="36"/>
      <c r="AZ91" s="37"/>
      <c r="BA91" s="44">
        <f>parseTime(AY91)-(AZ93=INT(RIGHT($F91, 1)))</f>
        <v>0</v>
      </c>
      <c r="BB91" s="45">
        <f t="shared" si="1700"/>
        <v>0</v>
      </c>
      <c r="BC91" s="36"/>
      <c r="BD91" s="37"/>
      <c r="BE91" s="44">
        <f>parseTime(BC91)-(BD93=INT(RIGHT($F91, 1)))</f>
        <v>0</v>
      </c>
      <c r="BF91" s="45">
        <f t="shared" si="1701"/>
        <v>0</v>
      </c>
      <c r="BG91" s="36"/>
      <c r="BH91" s="37"/>
      <c r="BI91" s="44">
        <f>parseTime(BG91)-(BH93=INT(RIGHT($F91, 1)))</f>
        <v>0</v>
      </c>
      <c r="BJ91" s="45">
        <f t="shared" si="1702"/>
        <v>0</v>
      </c>
      <c r="BK91" s="36"/>
      <c r="BL91" s="37"/>
      <c r="BM91" s="44">
        <f>parseTime(BK91)-(BL93=INT(RIGHT($F91, 1)))</f>
        <v>0</v>
      </c>
      <c r="BN91" s="45">
        <f t="shared" si="1703"/>
        <v>0</v>
      </c>
      <c r="BO91" s="36"/>
      <c r="BP91" s="37"/>
      <c r="BQ91" s="44">
        <f t="shared" ref="BQ91" si="1752">parseTime(BO91)-(BP93=INT(RIGHT($F91, 1)))</f>
        <v>0</v>
      </c>
      <c r="BR91" s="45">
        <f t="shared" si="1705"/>
        <v>0</v>
      </c>
      <c r="BS91" s="36"/>
      <c r="BT91" s="37"/>
      <c r="BU91" s="44">
        <f t="shared" ref="BU91" si="1753">parseTime(BS91)-(BT93=INT(RIGHT($F91, 1)))</f>
        <v>0</v>
      </c>
      <c r="BV91" s="45">
        <f t="shared" si="1707"/>
        <v>0</v>
      </c>
      <c r="BW91" s="36"/>
      <c r="BX91" s="37"/>
      <c r="BY91" s="44">
        <f t="shared" ref="BY91" si="1754">parseTime(BW91)-(BX93=INT(RIGHT($F91, 1)))</f>
        <v>0</v>
      </c>
      <c r="BZ91" s="45">
        <f t="shared" si="1709"/>
        <v>0</v>
      </c>
      <c r="CA91" s="36"/>
      <c r="CB91" s="37"/>
      <c r="CC91" s="44">
        <f t="shared" ref="CC91" si="1755">parseTime(CA91)-(CB93=INT(RIGHT($F91, 1)))</f>
        <v>0</v>
      </c>
      <c r="CD91" s="45">
        <f t="shared" si="1711"/>
        <v>0</v>
      </c>
      <c r="CE91" s="36"/>
      <c r="CF91" s="37"/>
      <c r="CG91" s="44">
        <f t="shared" ref="CG91" si="1756">parseTime(CE91)-(CF93=INT(RIGHT($F91, 1)))</f>
        <v>0</v>
      </c>
      <c r="CH91" s="45">
        <f t="shared" si="1713"/>
        <v>0</v>
      </c>
    </row>
    <row r="92" spans="1:86" x14ac:dyDescent="0.25">
      <c r="A92" s="56" t="s">
        <v>119</v>
      </c>
      <c r="B92" s="57">
        <f ca="1">roleHours(G88:CH94, "MCC")</f>
        <v>8</v>
      </c>
      <c r="C92" s="14">
        <f t="shared" ca="1" si="1414"/>
        <v>1</v>
      </c>
      <c r="D92" s="14"/>
      <c r="E92" s="20"/>
      <c r="F92" s="51" t="s">
        <v>132</v>
      </c>
      <c r="G92" s="36"/>
      <c r="H92" s="37"/>
      <c r="I92" s="44">
        <f t="shared" ref="I92" si="1757">parseTime(G92)-(H93=INT(RIGHT($F92, 1)))</f>
        <v>0</v>
      </c>
      <c r="J92" s="45">
        <f t="shared" si="1681"/>
        <v>0</v>
      </c>
      <c r="K92" s="36"/>
      <c r="L92" s="37"/>
      <c r="M92" s="44">
        <f t="shared" ref="M92" si="1758">parseTime(K92)-(L93=INT(RIGHT($F92, 1)))</f>
        <v>0</v>
      </c>
      <c r="N92" s="45">
        <f t="shared" si="1683"/>
        <v>0</v>
      </c>
      <c r="O92" s="36"/>
      <c r="P92" s="37"/>
      <c r="Q92" s="44">
        <f t="shared" ref="Q92" si="1759">parseTime(O92)-(P93=INT(RIGHT($F92, 1)))</f>
        <v>0</v>
      </c>
      <c r="R92" s="45">
        <f t="shared" si="1685"/>
        <v>0</v>
      </c>
      <c r="S92" s="36"/>
      <c r="T92" s="37"/>
      <c r="U92" s="44">
        <f t="shared" ref="U92" si="1760">parseTime(S92)-(T93=INT(RIGHT($F92, 1)))</f>
        <v>0</v>
      </c>
      <c r="V92" s="45">
        <f t="shared" si="1687"/>
        <v>0</v>
      </c>
      <c r="W92" s="36"/>
      <c r="X92" s="37"/>
      <c r="Y92" s="44">
        <f t="shared" ref="Y92" si="1761">parseTime(W92)-(X93=INT(RIGHT($F92, 1)))</f>
        <v>0</v>
      </c>
      <c r="Z92" s="45">
        <f t="shared" si="1689"/>
        <v>0</v>
      </c>
      <c r="AA92" s="36"/>
      <c r="AB92" s="37"/>
      <c r="AC92" s="44">
        <f t="shared" ref="AC92" si="1762">parseTime(AA92)-(AB93=INT(RIGHT($F92, 1)))</f>
        <v>0</v>
      </c>
      <c r="AD92" s="45">
        <f t="shared" si="1691"/>
        <v>0</v>
      </c>
      <c r="AE92" s="36"/>
      <c r="AF92" s="37"/>
      <c r="AG92" s="44">
        <f t="shared" ref="AG92" si="1763">parseTime(AE92)-(AF93=INT(RIGHT($F92, 1)))</f>
        <v>0</v>
      </c>
      <c r="AH92" s="45">
        <f t="shared" si="1693"/>
        <v>0</v>
      </c>
      <c r="AI92" s="36"/>
      <c r="AJ92" s="37"/>
      <c r="AK92" s="44">
        <f>parseTime(AI92)-(AJ93=INT(RIGHT($F92, 1)))</f>
        <v>0</v>
      </c>
      <c r="AL92" s="45">
        <f t="shared" si="1694"/>
        <v>0</v>
      </c>
      <c r="AM92" s="36"/>
      <c r="AN92" s="37"/>
      <c r="AO92" s="44">
        <f t="shared" ref="AO92" si="1764">parseTime(AM92)-(AN93=INT(RIGHT($F92, 1)))</f>
        <v>0</v>
      </c>
      <c r="AP92" s="45">
        <f t="shared" si="1696"/>
        <v>0</v>
      </c>
      <c r="AQ92" s="36"/>
      <c r="AR92" s="37"/>
      <c r="AS92" s="44">
        <f t="shared" ref="AS92" si="1765">parseTime(AQ92)-(AR93=INT(RIGHT($F92, 1)))</f>
        <v>0</v>
      </c>
      <c r="AT92" s="45">
        <f t="shared" si="1698"/>
        <v>0</v>
      </c>
      <c r="AU92" s="36"/>
      <c r="AV92" s="37"/>
      <c r="AW92" s="44">
        <f>parseTime(AU92)-(AV93=INT(RIGHT($F92, 1)))</f>
        <v>0</v>
      </c>
      <c r="AX92" s="45">
        <f t="shared" si="1699"/>
        <v>0</v>
      </c>
      <c r="AY92" s="36"/>
      <c r="AZ92" s="37"/>
      <c r="BA92" s="44">
        <f>parseTime(AY92)-(AZ93=INT(RIGHT($F92, 1)))</f>
        <v>0</v>
      </c>
      <c r="BB92" s="45">
        <f t="shared" si="1700"/>
        <v>0</v>
      </c>
      <c r="BC92" s="36"/>
      <c r="BD92" s="37"/>
      <c r="BE92" s="44">
        <f>parseTime(BC92)-(BD93=INT(RIGHT($F92, 1)))</f>
        <v>0</v>
      </c>
      <c r="BF92" s="45">
        <f t="shared" si="1701"/>
        <v>0</v>
      </c>
      <c r="BG92" s="36"/>
      <c r="BH92" s="37"/>
      <c r="BI92" s="44">
        <f>parseTime(BG92)-(BH93=INT(RIGHT($F92, 1)))</f>
        <v>0</v>
      </c>
      <c r="BJ92" s="45">
        <f t="shared" si="1702"/>
        <v>0</v>
      </c>
      <c r="BK92" s="36"/>
      <c r="BL92" s="37"/>
      <c r="BM92" s="44">
        <f>parseTime(BK92)-(BL93=INT(RIGHT($F92, 1)))</f>
        <v>0</v>
      </c>
      <c r="BN92" s="45">
        <f t="shared" si="1703"/>
        <v>0</v>
      </c>
      <c r="BO92" s="36"/>
      <c r="BP92" s="37"/>
      <c r="BQ92" s="44">
        <f t="shared" ref="BQ92" si="1766">parseTime(BO92)-(BP93=INT(RIGHT($F92, 1)))</f>
        <v>0</v>
      </c>
      <c r="BR92" s="45">
        <f t="shared" si="1705"/>
        <v>0</v>
      </c>
      <c r="BS92" s="36"/>
      <c r="BT92" s="37"/>
      <c r="BU92" s="44">
        <f t="shared" ref="BU92" si="1767">parseTime(BS92)-(BT93=INT(RIGHT($F92, 1)))</f>
        <v>0</v>
      </c>
      <c r="BV92" s="45">
        <f t="shared" si="1707"/>
        <v>0</v>
      </c>
      <c r="BW92" s="36"/>
      <c r="BX92" s="37"/>
      <c r="BY92" s="44">
        <f t="shared" ref="BY92" si="1768">parseTime(BW92)-(BX93=INT(RIGHT($F92, 1)))</f>
        <v>0</v>
      </c>
      <c r="BZ92" s="45">
        <f t="shared" si="1709"/>
        <v>0</v>
      </c>
      <c r="CA92" s="36"/>
      <c r="CB92" s="37"/>
      <c r="CC92" s="44">
        <f t="shared" ref="CC92" si="1769">parseTime(CA92)-(CB93=INT(RIGHT($F92, 1)))</f>
        <v>0</v>
      </c>
      <c r="CD92" s="45">
        <f t="shared" si="1711"/>
        <v>0</v>
      </c>
      <c r="CE92" s="36"/>
      <c r="CF92" s="37"/>
      <c r="CG92" s="44">
        <f t="shared" ref="CG92" si="1770">parseTime(CE92)-(CF93=INT(RIGHT($F92, 1)))</f>
        <v>0</v>
      </c>
      <c r="CH92" s="45">
        <f t="shared" si="1713"/>
        <v>0</v>
      </c>
    </row>
    <row r="93" spans="1:86" x14ac:dyDescent="0.25">
      <c r="A93" s="56" t="s">
        <v>120</v>
      </c>
      <c r="B93" s="57">
        <f ca="1">roleHours(G88:CH94, "DCC")</f>
        <v>16</v>
      </c>
      <c r="C93" s="14">
        <f t="shared" ca="1" si="1414"/>
        <v>2</v>
      </c>
      <c r="D93" s="14"/>
      <c r="E93" s="20"/>
      <c r="F93" s="51"/>
      <c r="G93" s="46" t="s">
        <v>134</v>
      </c>
      <c r="H93" s="38">
        <f t="shared" ref="H93" si="1771">lunchAdjust(G88:H92)</f>
        <v>1</v>
      </c>
      <c r="I93" s="48" t="s">
        <v>0</v>
      </c>
      <c r="J93" s="39">
        <f t="shared" ref="J93" si="1772">SUMPRODUCT(I88:I92*J88:J92)</f>
        <v>8</v>
      </c>
      <c r="K93" s="46" t="s">
        <v>134</v>
      </c>
      <c r="L93" s="38">
        <f t="shared" ref="L93" si="1773">lunchAdjust(K88:L92)</f>
        <v>1</v>
      </c>
      <c r="M93" s="48" t="s">
        <v>0</v>
      </c>
      <c r="N93" s="39">
        <f t="shared" ref="N93" si="1774">SUMPRODUCT(M88:M92*N88:N92)</f>
        <v>8</v>
      </c>
      <c r="O93" s="46" t="s">
        <v>134</v>
      </c>
      <c r="P93" s="38">
        <f t="shared" ref="P93" si="1775">lunchAdjust(O88:P92)</f>
        <v>0</v>
      </c>
      <c r="Q93" s="48" t="s">
        <v>0</v>
      </c>
      <c r="R93" s="39">
        <f t="shared" ref="R93" si="1776">SUMPRODUCT(Q88:Q92*R88:R92)</f>
        <v>0</v>
      </c>
      <c r="S93" s="46" t="s">
        <v>134</v>
      </c>
      <c r="T93" s="38">
        <v>1</v>
      </c>
      <c r="U93" s="48" t="s">
        <v>0</v>
      </c>
      <c r="V93" s="39">
        <f t="shared" ref="V93" si="1777">SUMPRODUCT(U88:U92*V88:V92)</f>
        <v>8</v>
      </c>
      <c r="W93" s="46" t="s">
        <v>134</v>
      </c>
      <c r="X93" s="38">
        <f t="shared" ref="X93" si="1778">lunchAdjust(W88:X92)</f>
        <v>1</v>
      </c>
      <c r="Y93" s="48" t="s">
        <v>0</v>
      </c>
      <c r="Z93" s="39">
        <f t="shared" ref="Z93" si="1779">SUMPRODUCT(Y88:Y92*Z88:Z92)</f>
        <v>8</v>
      </c>
      <c r="AA93" s="46" t="s">
        <v>134</v>
      </c>
      <c r="AB93" s="38">
        <f t="shared" ref="AB93" si="1780">lunchAdjust(AA88:AB92)</f>
        <v>1</v>
      </c>
      <c r="AC93" s="48" t="s">
        <v>0</v>
      </c>
      <c r="AD93" s="39">
        <f t="shared" ref="AD93" si="1781">SUMPRODUCT(AC88:AC92*AD88:AD92)</f>
        <v>8</v>
      </c>
      <c r="AE93" s="46" t="s">
        <v>134</v>
      </c>
      <c r="AF93" s="38">
        <f t="shared" ref="AF93" si="1782">lunchAdjust(AE88:AF92)</f>
        <v>1</v>
      </c>
      <c r="AG93" s="48" t="s">
        <v>0</v>
      </c>
      <c r="AH93" s="39">
        <f t="shared" ref="AH93" si="1783">SUMPRODUCT(AG88:AG92*AH88:AH92)</f>
        <v>8</v>
      </c>
      <c r="AI93" s="46" t="s">
        <v>134</v>
      </c>
      <c r="AJ93" s="38">
        <f t="shared" ref="AJ93" si="1784">lunchAdjust(AI88:AJ92)</f>
        <v>1</v>
      </c>
      <c r="AK93" s="48" t="s">
        <v>0</v>
      </c>
      <c r="AL93" s="39">
        <f t="shared" ref="AL93" si="1785">SUMPRODUCT(AK88:AK92*AL88:AL92)</f>
        <v>8</v>
      </c>
      <c r="AM93" s="46" t="s">
        <v>134</v>
      </c>
      <c r="AN93" s="38">
        <f t="shared" ref="AN93" si="1786">lunchAdjust(AM88:AN92)</f>
        <v>0</v>
      </c>
      <c r="AO93" s="48" t="s">
        <v>0</v>
      </c>
      <c r="AP93" s="39">
        <f t="shared" ref="AP93" si="1787">SUMPRODUCT(AO88:AO92*AP88:AP92)</f>
        <v>0</v>
      </c>
      <c r="AQ93" s="46" t="s">
        <v>134</v>
      </c>
      <c r="AR93" s="38">
        <f t="shared" ref="AR93" si="1788">lunchAdjust(AQ88:AR92)</f>
        <v>0</v>
      </c>
      <c r="AS93" s="48" t="s">
        <v>0</v>
      </c>
      <c r="AT93" s="39">
        <f t="shared" ref="AT93" si="1789">SUMPRODUCT(AS88:AS92*AT88:AT92)</f>
        <v>0</v>
      </c>
      <c r="AU93" s="46" t="s">
        <v>134</v>
      </c>
      <c r="AV93" s="38">
        <f t="shared" ref="AV93" si="1790">lunchAdjust(AU88:AV92)</f>
        <v>0</v>
      </c>
      <c r="AW93" s="48" t="s">
        <v>0</v>
      </c>
      <c r="AX93" s="39">
        <f t="shared" ref="AX93" si="1791">SUMPRODUCT(AW88:AW92*AX88:AX92)</f>
        <v>0</v>
      </c>
      <c r="AY93" s="46" t="s">
        <v>134</v>
      </c>
      <c r="AZ93" s="38">
        <f t="shared" ref="AZ93" si="1792">lunchAdjust(AY88:AZ92)</f>
        <v>1</v>
      </c>
      <c r="BA93" s="48" t="s">
        <v>0</v>
      </c>
      <c r="BB93" s="39">
        <f t="shared" ref="BB93" si="1793">SUMPRODUCT(BA88:BA92*BB88:BB92)</f>
        <v>8</v>
      </c>
      <c r="BC93" s="46" t="s">
        <v>134</v>
      </c>
      <c r="BD93" s="38">
        <f t="shared" ref="BD93" si="1794">lunchAdjust(BC88:BD92)</f>
        <v>1</v>
      </c>
      <c r="BE93" s="48" t="s">
        <v>0</v>
      </c>
      <c r="BF93" s="39">
        <f t="shared" ref="BF93" si="1795">SUMPRODUCT(BE88:BE92*BF88:BF92)</f>
        <v>8</v>
      </c>
      <c r="BG93" s="46" t="s">
        <v>134</v>
      </c>
      <c r="BH93" s="38">
        <f t="shared" ref="BH93" si="1796">lunchAdjust(BG88:BH92)</f>
        <v>1</v>
      </c>
      <c r="BI93" s="48" t="s">
        <v>0</v>
      </c>
      <c r="BJ93" s="39">
        <f t="shared" ref="BJ93" si="1797">SUMPRODUCT(BI88:BI92*BJ88:BJ92)</f>
        <v>8</v>
      </c>
      <c r="BK93" s="46" t="s">
        <v>134</v>
      </c>
      <c r="BL93" s="38">
        <f t="shared" ref="BL93" si="1798">lunchAdjust(BK88:BL92)</f>
        <v>1</v>
      </c>
      <c r="BM93" s="48" t="s">
        <v>0</v>
      </c>
      <c r="BN93" s="39">
        <f t="shared" ref="BN93" si="1799">SUMPRODUCT(BM88:BM92*BN88:BN92)</f>
        <v>8</v>
      </c>
      <c r="BO93" s="46" t="s">
        <v>134</v>
      </c>
      <c r="BP93" s="38">
        <f t="shared" ref="BP93" si="1800">lunchAdjust(BO88:BP92)</f>
        <v>0</v>
      </c>
      <c r="BQ93" s="48" t="s">
        <v>0</v>
      </c>
      <c r="BR93" s="39">
        <f t="shared" ref="BR93" si="1801">SUMPRODUCT(BQ88:BQ92*BR88:BR92)</f>
        <v>0</v>
      </c>
      <c r="BS93" s="46" t="s">
        <v>134</v>
      </c>
      <c r="BT93" s="38">
        <f t="shared" ref="BT93" si="1802">lunchAdjust(BS88:BT92)</f>
        <v>0</v>
      </c>
      <c r="BU93" s="48" t="s">
        <v>0</v>
      </c>
      <c r="BV93" s="39">
        <f t="shared" ref="BV93" si="1803">SUMPRODUCT(BU88:BU92*BV88:BV92)</f>
        <v>0</v>
      </c>
      <c r="BW93" s="46" t="s">
        <v>134</v>
      </c>
      <c r="BX93" s="38">
        <f t="shared" ref="BX93" si="1804">lunchAdjust(BW88:BX92)</f>
        <v>0</v>
      </c>
      <c r="BY93" s="48" t="s">
        <v>0</v>
      </c>
      <c r="BZ93" s="39">
        <f t="shared" ref="BZ93" si="1805">SUMPRODUCT(BY88:BY92*BZ88:BZ92)</f>
        <v>0</v>
      </c>
      <c r="CA93" s="46" t="s">
        <v>134</v>
      </c>
      <c r="CB93" s="38">
        <f t="shared" ref="CB93" si="1806">lunchAdjust(CA88:CB92)</f>
        <v>0</v>
      </c>
      <c r="CC93" s="48" t="s">
        <v>0</v>
      </c>
      <c r="CD93" s="39">
        <f t="shared" ref="CD93" si="1807">SUMPRODUCT(CC88:CC92*CD88:CD92)</f>
        <v>0</v>
      </c>
      <c r="CE93" s="46" t="s">
        <v>134</v>
      </c>
      <c r="CF93" s="38">
        <f t="shared" ref="CF93" si="1808">lunchAdjust(CE88:CF92)</f>
        <v>0</v>
      </c>
      <c r="CG93" s="48" t="s">
        <v>0</v>
      </c>
      <c r="CH93" s="39">
        <f t="shared" ref="CH93" si="1809">SUMPRODUCT(CG88:CG92*CH88:CH92)</f>
        <v>0</v>
      </c>
    </row>
    <row r="94" spans="1:86" ht="15.75" thickBot="1" x14ac:dyDescent="0.3">
      <c r="A94" s="58" t="s">
        <v>121</v>
      </c>
      <c r="B94" s="59">
        <f ca="1">roleHours(G88:CH94, "OUT")</f>
        <v>0</v>
      </c>
      <c r="C94" s="54" t="s">
        <v>137</v>
      </c>
      <c r="D94" s="22">
        <f ca="1">roleHours(G88:CH94, "PTO")</f>
        <v>0</v>
      </c>
      <c r="E94" s="23"/>
      <c r="F94" s="52"/>
      <c r="G94" s="47" t="s">
        <v>39</v>
      </c>
      <c r="H94" s="40">
        <f>SUMPRODUCT(I88:I92*(H88:H92="PTO"))+SUMPRODUCT(I88:I92*(H88:H92="HOL"))</f>
        <v>0</v>
      </c>
      <c r="I94" s="49" t="s">
        <v>135</v>
      </c>
      <c r="J94" s="41">
        <f t="shared" ref="J94" si="1810">J93*G$4</f>
        <v>0</v>
      </c>
      <c r="K94" s="47" t="s">
        <v>39</v>
      </c>
      <c r="L94" s="40">
        <f t="shared" ref="L94" si="1811">SUMPRODUCT(M88:M92*(L88:L92="PTO"))+SUMPRODUCT(M88:M92*(L88:L92="HOL"))</f>
        <v>0</v>
      </c>
      <c r="M94" s="49" t="s">
        <v>135</v>
      </c>
      <c r="N94" s="41">
        <f t="shared" ref="N94" si="1812">N93*K$4</f>
        <v>0</v>
      </c>
      <c r="O94" s="47" t="s">
        <v>39</v>
      </c>
      <c r="P94" s="40">
        <f t="shared" ref="P94" si="1813">SUMPRODUCT(Q88:Q92*(P88:P92="PTO"))+SUMPRODUCT(Q88:Q92*(P88:P92="HOL"))</f>
        <v>0</v>
      </c>
      <c r="Q94" s="49" t="s">
        <v>135</v>
      </c>
      <c r="R94" s="41">
        <f t="shared" ref="R94" si="1814">R93*O$4</f>
        <v>0</v>
      </c>
      <c r="S94" s="47" t="s">
        <v>39</v>
      </c>
      <c r="T94" s="40">
        <f t="shared" ref="T94" si="1815">SUMPRODUCT(U88:U92*(T88:T92="PTO"))+SUMPRODUCT(U88:U92*(T88:T92="HOL"))</f>
        <v>0</v>
      </c>
      <c r="U94" s="49" t="s">
        <v>135</v>
      </c>
      <c r="V94" s="41">
        <f t="shared" ref="V94" si="1816">V93*S$4</f>
        <v>0</v>
      </c>
      <c r="W94" s="47" t="s">
        <v>39</v>
      </c>
      <c r="X94" s="40">
        <f t="shared" ref="X94" si="1817">SUMPRODUCT(Y88:Y92*(X88:X92="PTO"))+SUMPRODUCT(Y88:Y92*(X88:X92="HOL"))</f>
        <v>0</v>
      </c>
      <c r="Y94" s="49" t="s">
        <v>135</v>
      </c>
      <c r="Z94" s="41">
        <f t="shared" ref="Z94" si="1818">Z93*W$4</f>
        <v>8</v>
      </c>
      <c r="AA94" s="47" t="s">
        <v>39</v>
      </c>
      <c r="AB94" s="40">
        <f t="shared" ref="AB94" si="1819">SUMPRODUCT(AC88:AC92*(AB88:AB92="PTO"))+SUMPRODUCT(AC88:AC92*(AB88:AB92="HOL"))</f>
        <v>0</v>
      </c>
      <c r="AC94" s="49" t="s">
        <v>135</v>
      </c>
      <c r="AD94" s="41">
        <f t="shared" ref="AD94" si="1820">AD93*AA$4</f>
        <v>8</v>
      </c>
      <c r="AE94" s="47" t="s">
        <v>39</v>
      </c>
      <c r="AF94" s="40">
        <f t="shared" ref="AF94" si="1821">SUMPRODUCT(AG88:AG92*(AF88:AF92="PTO"))+SUMPRODUCT(AG88:AG92*(AF88:AF92="HOL"))</f>
        <v>0</v>
      </c>
      <c r="AG94" s="49" t="s">
        <v>135</v>
      </c>
      <c r="AH94" s="41">
        <f t="shared" ref="AH94" si="1822">AH93*AE$4</f>
        <v>8</v>
      </c>
      <c r="AI94" s="47" t="s">
        <v>39</v>
      </c>
      <c r="AJ94" s="40">
        <f t="shared" ref="AJ94" si="1823">SUMPRODUCT(AK88:AK92*(AJ88:AJ92="PTO"))+SUMPRODUCT(AK88:AK92*(AJ88:AJ92="HOL"))</f>
        <v>0</v>
      </c>
      <c r="AK94" s="49" t="s">
        <v>135</v>
      </c>
      <c r="AL94" s="41">
        <f>AL93*AI$4</f>
        <v>8</v>
      </c>
      <c r="AM94" s="47" t="s">
        <v>39</v>
      </c>
      <c r="AN94" s="40">
        <f t="shared" ref="AN94" si="1824">SUMPRODUCT(AO88:AO92*(AN88:AN92="PTO"))+SUMPRODUCT(AO88:AO92*(AN88:AN92="HOL"))</f>
        <v>0</v>
      </c>
      <c r="AO94" s="49" t="s">
        <v>135</v>
      </c>
      <c r="AP94" s="41">
        <f t="shared" ref="AP94" si="1825">AP93*AM$4</f>
        <v>0</v>
      </c>
      <c r="AQ94" s="47" t="s">
        <v>39</v>
      </c>
      <c r="AR94" s="40">
        <f t="shared" ref="AR94" si="1826">SUMPRODUCT(AS88:AS92*(AR88:AR92="PTO"))+SUMPRODUCT(AS88:AS92*(AR88:AR92="HOL"))</f>
        <v>0</v>
      </c>
      <c r="AS94" s="49" t="s">
        <v>135</v>
      </c>
      <c r="AT94" s="41">
        <f t="shared" ref="AT94" si="1827">AT93*AQ$4</f>
        <v>0</v>
      </c>
      <c r="AU94" s="47" t="s">
        <v>39</v>
      </c>
      <c r="AV94" s="40">
        <f t="shared" ref="AV94" si="1828">SUMPRODUCT(AW88:AW92*(AV88:AV92="PTO"))+SUMPRODUCT(AW88:AW92*(AV88:AV92="HOL"))</f>
        <v>0</v>
      </c>
      <c r="AW94" s="49" t="s">
        <v>135</v>
      </c>
      <c r="AX94" s="41">
        <f>AX93*AU$4</f>
        <v>0</v>
      </c>
      <c r="AY94" s="47" t="s">
        <v>39</v>
      </c>
      <c r="AZ94" s="40">
        <f t="shared" ref="AZ94" si="1829">SUMPRODUCT(BA88:BA92*(AZ88:AZ92="PTO"))+SUMPRODUCT(BA88:BA92*(AZ88:AZ92="HOL"))</f>
        <v>0</v>
      </c>
      <c r="BA94" s="49" t="s">
        <v>135</v>
      </c>
      <c r="BB94" s="41">
        <f>BB93*AY$4</f>
        <v>8</v>
      </c>
      <c r="BC94" s="47" t="s">
        <v>39</v>
      </c>
      <c r="BD94" s="40">
        <f t="shared" ref="BD94" si="1830">SUMPRODUCT(BE88:BE92*(BD88:BD92="PTO"))+SUMPRODUCT(BE88:BE92*(BD88:BD92="HOL"))</f>
        <v>0</v>
      </c>
      <c r="BE94" s="49" t="s">
        <v>135</v>
      </c>
      <c r="BF94" s="41">
        <f>BF93*BC$4</f>
        <v>8</v>
      </c>
      <c r="BG94" s="47" t="s">
        <v>39</v>
      </c>
      <c r="BH94" s="40">
        <f t="shared" ref="BH94" si="1831">SUMPRODUCT(BI88:BI92*(BH88:BH92="PTO"))+SUMPRODUCT(BI88:BI92*(BH88:BH92="HOL"))</f>
        <v>0</v>
      </c>
      <c r="BI94" s="49" t="s">
        <v>135</v>
      </c>
      <c r="BJ94" s="41">
        <f>BJ93*BG$4</f>
        <v>8</v>
      </c>
      <c r="BK94" s="47" t="s">
        <v>39</v>
      </c>
      <c r="BL94" s="40">
        <f t="shared" ref="BL94" si="1832">SUMPRODUCT(BM88:BM92*(BL88:BL92="PTO"))+SUMPRODUCT(BM88:BM92*(BL88:BL92="HOL"))</f>
        <v>0</v>
      </c>
      <c r="BM94" s="49" t="s">
        <v>135</v>
      </c>
      <c r="BN94" s="41">
        <f>BN93*BK$4</f>
        <v>8</v>
      </c>
      <c r="BO94" s="47" t="s">
        <v>39</v>
      </c>
      <c r="BP94" s="40">
        <f t="shared" ref="BP94" si="1833">SUMPRODUCT(BQ88:BQ92*(BP88:BP92="PTO"))+SUMPRODUCT(BQ88:BQ92*(BP88:BP92="HOL"))</f>
        <v>0</v>
      </c>
      <c r="BQ94" s="49" t="s">
        <v>135</v>
      </c>
      <c r="BR94" s="41">
        <f t="shared" ref="BR94" si="1834">BR93*BO$4</f>
        <v>0</v>
      </c>
      <c r="BS94" s="47" t="s">
        <v>39</v>
      </c>
      <c r="BT94" s="40">
        <f t="shared" ref="BT94" si="1835">SUMPRODUCT(BU88:BU92*(BT88:BT92="PTO"))+SUMPRODUCT(BU88:BU92*(BT88:BT92="HOL"))</f>
        <v>0</v>
      </c>
      <c r="BU94" s="49" t="s">
        <v>135</v>
      </c>
      <c r="BV94" s="41">
        <f t="shared" ref="BV94" si="1836">BV93*BS$4</f>
        <v>0</v>
      </c>
      <c r="BW94" s="47" t="s">
        <v>39</v>
      </c>
      <c r="BX94" s="40">
        <f t="shared" ref="BX94" si="1837">SUMPRODUCT(BY88:BY92*(BX88:BX92="PTO"))+SUMPRODUCT(BY88:BY92*(BX88:BX92="HOL"))</f>
        <v>0</v>
      </c>
      <c r="BY94" s="49" t="s">
        <v>135</v>
      </c>
      <c r="BZ94" s="41">
        <f t="shared" ref="BZ94" si="1838">BZ93*BW$4</f>
        <v>0</v>
      </c>
      <c r="CA94" s="47" t="s">
        <v>39</v>
      </c>
      <c r="CB94" s="40">
        <f t="shared" ref="CB94" si="1839">SUMPRODUCT(CC88:CC92*(CB88:CB92="PTO"))+SUMPRODUCT(CC88:CC92*(CB88:CB92="HOL"))</f>
        <v>0</v>
      </c>
      <c r="CC94" s="49" t="s">
        <v>135</v>
      </c>
      <c r="CD94" s="41">
        <f t="shared" ref="CD94" si="1840">CD93*CA$4</f>
        <v>0</v>
      </c>
      <c r="CE94" s="47" t="s">
        <v>39</v>
      </c>
      <c r="CF94" s="40">
        <f t="shared" ref="CF94" si="1841">SUMPRODUCT(CG88:CG92*(CF88:CF92="PTO"))+SUMPRODUCT(CG88:CG92*(CF88:CF92="HOL"))</f>
        <v>0</v>
      </c>
      <c r="CG94" s="49" t="s">
        <v>135</v>
      </c>
      <c r="CH94" s="41">
        <f t="shared" ref="CH94" si="1842">CH93*CE$4</f>
        <v>0</v>
      </c>
    </row>
    <row r="95" spans="1:86" x14ac:dyDescent="0.25">
      <c r="A95" s="70" t="s">
        <v>133</v>
      </c>
      <c r="B95" s="71">
        <f t="shared" ref="B95" ca="1" si="1843">D95-B96</f>
        <v>3.3999999999999986</v>
      </c>
      <c r="C95" s="72" t="s">
        <v>122</v>
      </c>
      <c r="D95" s="71">
        <f>IFERROR(INDEX(Holidays[FTE], MATCH(Entry!E95, Holidays[Date], 0)), 1)*8*INDEX(FTEguide[[1]:[12]], MATCH(Entry!E96, FTEguide[Weekday], 0), IF(Entry!E98&gt;0, Entry!E98, MONTH(Entry!E95)))</f>
        <v>27.4</v>
      </c>
      <c r="E95" s="60">
        <f t="shared" si="364"/>
        <v>43841</v>
      </c>
      <c r="F95" s="50" t="s">
        <v>128</v>
      </c>
      <c r="G95" s="34"/>
      <c r="H95" s="35"/>
      <c r="I95" s="42">
        <f t="shared" ref="I95" si="1844">parseTime(G95)-(H100=INT(RIGHT($F95, 1)))</f>
        <v>0</v>
      </c>
      <c r="J95" s="43">
        <f t="shared" ref="J95:J99" si="1845">isClocked(H95)</f>
        <v>0</v>
      </c>
      <c r="K95" s="34"/>
      <c r="L95" s="35"/>
      <c r="M95" s="42">
        <f t="shared" ref="M95" si="1846">parseTime(K95)-(L100=INT(RIGHT($F95, 1)))</f>
        <v>0</v>
      </c>
      <c r="N95" s="43">
        <f t="shared" ref="N95:N99" si="1847">isClocked(L95)</f>
        <v>0</v>
      </c>
      <c r="O95" s="34"/>
      <c r="P95" s="35"/>
      <c r="Q95" s="42">
        <f t="shared" ref="Q95" si="1848">parseTime(O95)-(P100=INT(RIGHT($F95, 1)))</f>
        <v>0</v>
      </c>
      <c r="R95" s="43">
        <f t="shared" ref="R95:R99" si="1849">isClocked(P95)</f>
        <v>0</v>
      </c>
      <c r="S95" s="34"/>
      <c r="T95" s="35"/>
      <c r="U95" s="42">
        <f t="shared" ref="U95" si="1850">parseTime(S95)-(T100=INT(RIGHT($F95, 1)))</f>
        <v>0</v>
      </c>
      <c r="V95" s="43">
        <f t="shared" ref="V95:V99" si="1851">isClocked(T95)</f>
        <v>0</v>
      </c>
      <c r="W95" s="34"/>
      <c r="X95" s="35"/>
      <c r="Y95" s="42">
        <f t="shared" ref="Y95" si="1852">parseTime(W95)-(X100=INT(RIGHT($F95, 1)))</f>
        <v>0</v>
      </c>
      <c r="Z95" s="43">
        <f t="shared" ref="Z95:Z99" si="1853">isClocked(X95)</f>
        <v>0</v>
      </c>
      <c r="AA95" s="34"/>
      <c r="AB95" s="35"/>
      <c r="AC95" s="42">
        <f t="shared" ref="AC95" si="1854">parseTime(AA95)-(AB100=INT(RIGHT($F95, 1)))</f>
        <v>0</v>
      </c>
      <c r="AD95" s="43">
        <f t="shared" ref="AD95:AD99" si="1855">isClocked(AB95)</f>
        <v>0</v>
      </c>
      <c r="AE95" s="34"/>
      <c r="AF95" s="35"/>
      <c r="AG95" s="42">
        <f t="shared" ref="AG95" si="1856">parseTime(AE95)-(AF100=INT(RIGHT($F95, 1)))</f>
        <v>0</v>
      </c>
      <c r="AH95" s="43">
        <f t="shared" ref="AH95:AH99" si="1857">isClocked(AF95)</f>
        <v>0</v>
      </c>
      <c r="AI95" s="34" t="s">
        <v>136</v>
      </c>
      <c r="AJ95" s="35" t="s">
        <v>39</v>
      </c>
      <c r="AK95" s="42">
        <f>parseTime(AI95)-(AJ100=INT(RIGHT($F95, 1)))</f>
        <v>8</v>
      </c>
      <c r="AL95" s="43">
        <f t="shared" ref="AL95:AL99" si="1858">isClocked(AJ95)</f>
        <v>0</v>
      </c>
      <c r="AM95" s="34" t="s">
        <v>136</v>
      </c>
      <c r="AN95" s="35" t="s">
        <v>23</v>
      </c>
      <c r="AO95" s="42">
        <f t="shared" ref="AO95" si="1859">parseTime(AM95)-(AN100=INT(RIGHT($F95, 1)))</f>
        <v>8</v>
      </c>
      <c r="AP95" s="43">
        <f t="shared" ref="AP95:AP99" si="1860">isClocked(AN95)</f>
        <v>1</v>
      </c>
      <c r="AQ95" s="34" t="s">
        <v>136</v>
      </c>
      <c r="AR95" s="35" t="s">
        <v>24</v>
      </c>
      <c r="AS95" s="42">
        <f t="shared" ref="AS95" si="1861">parseTime(AQ95)-(AR100=INT(RIGHT($F95, 1)))</f>
        <v>8</v>
      </c>
      <c r="AT95" s="43">
        <f t="shared" ref="AT95:AT99" si="1862">isClocked(AR95)</f>
        <v>1</v>
      </c>
      <c r="AU95" s="34"/>
      <c r="AV95" s="35"/>
      <c r="AW95" s="42">
        <f>parseTime(AU95)-(AV100=INT(RIGHT($F95, 1)))</f>
        <v>0</v>
      </c>
      <c r="AX95" s="43">
        <f t="shared" ref="AX95:AX99" si="1863">isClocked(AV95)</f>
        <v>0</v>
      </c>
      <c r="AY95" s="34"/>
      <c r="AZ95" s="35"/>
      <c r="BA95" s="42">
        <f>parseTime(AY95)-(AZ100=INT(RIGHT($F95, 1)))</f>
        <v>0</v>
      </c>
      <c r="BB95" s="43">
        <f t="shared" ref="BB95:BB99" si="1864">isClocked(AZ95)</f>
        <v>0</v>
      </c>
      <c r="BC95" s="34" t="s">
        <v>136</v>
      </c>
      <c r="BD95" s="35" t="s">
        <v>26</v>
      </c>
      <c r="BE95" s="42">
        <f>parseTime(BC95)-(BD100=INT(RIGHT($F95, 1)))</f>
        <v>8</v>
      </c>
      <c r="BF95" s="43">
        <f t="shared" ref="BF95:BF99" si="1865">isClocked(BD95)</f>
        <v>1</v>
      </c>
      <c r="BG95" s="34"/>
      <c r="BH95" s="35"/>
      <c r="BI95" s="42">
        <f>parseTime(BG95)-(BH100=INT(RIGHT($F95, 1)))</f>
        <v>0</v>
      </c>
      <c r="BJ95" s="43">
        <f t="shared" ref="BJ95:BJ99" si="1866">isClocked(BH95)</f>
        <v>0</v>
      </c>
      <c r="BK95" s="34"/>
      <c r="BL95" s="35"/>
      <c r="BM95" s="42">
        <f>parseTime(BK95)-(BL100=INT(RIGHT($F95, 1)))</f>
        <v>0</v>
      </c>
      <c r="BN95" s="43">
        <f t="shared" ref="BN95:BN99" si="1867">isClocked(BL95)</f>
        <v>0</v>
      </c>
      <c r="BO95" s="34"/>
      <c r="BP95" s="35"/>
      <c r="BQ95" s="42">
        <f t="shared" ref="BQ95" si="1868">parseTime(BO95)-(BP100=INT(RIGHT($F95, 1)))</f>
        <v>0</v>
      </c>
      <c r="BR95" s="43">
        <f t="shared" ref="BR95:BR99" si="1869">isClocked(BP95)</f>
        <v>0</v>
      </c>
      <c r="BS95" s="34"/>
      <c r="BT95" s="35"/>
      <c r="BU95" s="42">
        <f t="shared" ref="BU95" si="1870">parseTime(BS95)-(BT100=INT(RIGHT($F95, 1)))</f>
        <v>0</v>
      </c>
      <c r="BV95" s="43">
        <f t="shared" ref="BV95:BV99" si="1871">isClocked(BT95)</f>
        <v>0</v>
      </c>
      <c r="BW95" s="34"/>
      <c r="BX95" s="35"/>
      <c r="BY95" s="42">
        <f t="shared" ref="BY95" si="1872">parseTime(BW95)-(BX100=INT(RIGHT($F95, 1)))</f>
        <v>0</v>
      </c>
      <c r="BZ95" s="43">
        <f t="shared" ref="BZ95:BZ99" si="1873">isClocked(BX95)</f>
        <v>0</v>
      </c>
      <c r="CA95" s="34"/>
      <c r="CB95" s="35"/>
      <c r="CC95" s="42">
        <f t="shared" ref="CC95" si="1874">parseTime(CA95)-(CB100=INT(RIGHT($F95, 1)))</f>
        <v>0</v>
      </c>
      <c r="CD95" s="43">
        <f t="shared" ref="CD95:CD99" si="1875">isClocked(CB95)</f>
        <v>0</v>
      </c>
      <c r="CE95" s="34"/>
      <c r="CF95" s="35"/>
      <c r="CG95" s="42">
        <f t="shared" ref="CG95" si="1876">parseTime(CE95)-(CF100=INT(RIGHT($F95, 1)))</f>
        <v>0</v>
      </c>
      <c r="CH95" s="43">
        <f t="shared" ref="CH95:CH99" si="1877">isClocked(CF95)</f>
        <v>0</v>
      </c>
    </row>
    <row r="96" spans="1:86" x14ac:dyDescent="0.25">
      <c r="A96" s="56" t="s">
        <v>0</v>
      </c>
      <c r="B96" s="57">
        <f t="shared" ref="B96" ca="1" si="1878">SUM(B97:B100)</f>
        <v>24</v>
      </c>
      <c r="C96" s="14" t="s">
        <v>252</v>
      </c>
      <c r="D96" s="14"/>
      <c r="E96" s="55" t="str">
        <f t="shared" ref="E96:E159" si="1879">TEXT(E95, "dddd")</f>
        <v>Saturday</v>
      </c>
      <c r="F96" s="51" t="s">
        <v>129</v>
      </c>
      <c r="G96" s="36"/>
      <c r="H96" s="37"/>
      <c r="I96" s="44">
        <f t="shared" ref="I96" si="1880">parseTime(G96)-(H100=INT(RIGHT($F96, 1)))</f>
        <v>0</v>
      </c>
      <c r="J96" s="45">
        <f t="shared" si="1845"/>
        <v>0</v>
      </c>
      <c r="K96" s="36"/>
      <c r="L96" s="37"/>
      <c r="M96" s="44">
        <f t="shared" ref="M96" si="1881">parseTime(K96)-(L100=INT(RIGHT($F96, 1)))</f>
        <v>0</v>
      </c>
      <c r="N96" s="45">
        <f t="shared" si="1847"/>
        <v>0</v>
      </c>
      <c r="O96" s="36"/>
      <c r="P96" s="37"/>
      <c r="Q96" s="44">
        <f t="shared" ref="Q96" si="1882">parseTime(O96)-(P100=INT(RIGHT($F96, 1)))</f>
        <v>0</v>
      </c>
      <c r="R96" s="45">
        <f t="shared" si="1849"/>
        <v>0</v>
      </c>
      <c r="S96" s="36"/>
      <c r="T96" s="37"/>
      <c r="U96" s="44">
        <f t="shared" ref="U96" si="1883">parseTime(S96)-(T100=INT(RIGHT($F96, 1)))</f>
        <v>0</v>
      </c>
      <c r="V96" s="45">
        <f t="shared" si="1851"/>
        <v>0</v>
      </c>
      <c r="W96" s="36"/>
      <c r="X96" s="37"/>
      <c r="Y96" s="44">
        <f t="shared" ref="Y96" si="1884">parseTime(W96)-(X100=INT(RIGHT($F96, 1)))</f>
        <v>0</v>
      </c>
      <c r="Z96" s="45">
        <f t="shared" si="1853"/>
        <v>0</v>
      </c>
      <c r="AA96" s="36"/>
      <c r="AB96" s="37"/>
      <c r="AC96" s="44">
        <f t="shared" ref="AC96" si="1885">parseTime(AA96)-(AB100=INT(RIGHT($F96, 1)))</f>
        <v>0</v>
      </c>
      <c r="AD96" s="45">
        <f t="shared" si="1855"/>
        <v>0</v>
      </c>
      <c r="AE96" s="36"/>
      <c r="AF96" s="37"/>
      <c r="AG96" s="44">
        <f t="shared" ref="AG96" si="1886">parseTime(AE96)-(AF100=INT(RIGHT($F96, 1)))</f>
        <v>0</v>
      </c>
      <c r="AH96" s="45">
        <f t="shared" si="1857"/>
        <v>0</v>
      </c>
      <c r="AI96" s="36"/>
      <c r="AJ96" s="37"/>
      <c r="AK96" s="44">
        <f>parseTime(AI96)-(AJ100=INT(RIGHT($F96, 1)))</f>
        <v>0</v>
      </c>
      <c r="AL96" s="45">
        <f t="shared" si="1858"/>
        <v>0</v>
      </c>
      <c r="AM96" s="36"/>
      <c r="AN96" s="37"/>
      <c r="AO96" s="44">
        <f t="shared" ref="AO96" si="1887">parseTime(AM96)-(AN100=INT(RIGHT($F96, 1)))</f>
        <v>0</v>
      </c>
      <c r="AP96" s="45">
        <f t="shared" si="1860"/>
        <v>0</v>
      </c>
      <c r="AQ96" s="36"/>
      <c r="AR96" s="37"/>
      <c r="AS96" s="44">
        <f t="shared" ref="AS96" si="1888">parseTime(AQ96)-(AR100=INT(RIGHT($F96, 1)))</f>
        <v>0</v>
      </c>
      <c r="AT96" s="45">
        <f t="shared" si="1862"/>
        <v>0</v>
      </c>
      <c r="AU96" s="36"/>
      <c r="AV96" s="37"/>
      <c r="AW96" s="44">
        <f>parseTime(AU96)-(AV100=INT(RIGHT($F96, 1)))</f>
        <v>0</v>
      </c>
      <c r="AX96" s="45">
        <f t="shared" si="1863"/>
        <v>0</v>
      </c>
      <c r="AY96" s="36"/>
      <c r="AZ96" s="37"/>
      <c r="BA96" s="44">
        <f>parseTime(AY96)-(AZ100=INT(RIGHT($F96, 1)))</f>
        <v>0</v>
      </c>
      <c r="BB96" s="45">
        <f t="shared" si="1864"/>
        <v>0</v>
      </c>
      <c r="BC96" s="36"/>
      <c r="BD96" s="37"/>
      <c r="BE96" s="44">
        <f>parseTime(BC96)-(BD100=INT(RIGHT($F96, 1)))</f>
        <v>0</v>
      </c>
      <c r="BF96" s="45">
        <f t="shared" si="1865"/>
        <v>0</v>
      </c>
      <c r="BG96" s="36"/>
      <c r="BH96" s="37"/>
      <c r="BI96" s="44">
        <f>parseTime(BG96)-(BH100=INT(RIGHT($F96, 1)))</f>
        <v>0</v>
      </c>
      <c r="BJ96" s="45">
        <f t="shared" si="1866"/>
        <v>0</v>
      </c>
      <c r="BK96" s="36"/>
      <c r="BL96" s="37"/>
      <c r="BM96" s="44">
        <f>parseTime(BK96)-(BL100=INT(RIGHT($F96, 1)))</f>
        <v>0</v>
      </c>
      <c r="BN96" s="45">
        <f t="shared" si="1867"/>
        <v>0</v>
      </c>
      <c r="BO96" s="36"/>
      <c r="BP96" s="37"/>
      <c r="BQ96" s="44">
        <f t="shared" ref="BQ96" si="1889">parseTime(BO96)-(BP100=INT(RIGHT($F96, 1)))</f>
        <v>0</v>
      </c>
      <c r="BR96" s="45">
        <f t="shared" si="1869"/>
        <v>0</v>
      </c>
      <c r="BS96" s="36"/>
      <c r="BT96" s="37"/>
      <c r="BU96" s="44">
        <f t="shared" ref="BU96" si="1890">parseTime(BS96)-(BT100=INT(RIGHT($F96, 1)))</f>
        <v>0</v>
      </c>
      <c r="BV96" s="45">
        <f t="shared" si="1871"/>
        <v>0</v>
      </c>
      <c r="BW96" s="36"/>
      <c r="BX96" s="37"/>
      <c r="BY96" s="44">
        <f t="shared" ref="BY96" si="1891">parseTime(BW96)-(BX100=INT(RIGHT($F96, 1)))</f>
        <v>0</v>
      </c>
      <c r="BZ96" s="45">
        <f t="shared" si="1873"/>
        <v>0</v>
      </c>
      <c r="CA96" s="36"/>
      <c r="CB96" s="37"/>
      <c r="CC96" s="44">
        <f t="shared" ref="CC96" si="1892">parseTime(CA96)-(CB100=INT(RIGHT($F96, 1)))</f>
        <v>0</v>
      </c>
      <c r="CD96" s="45">
        <f t="shared" si="1875"/>
        <v>0</v>
      </c>
      <c r="CE96" s="36"/>
      <c r="CF96" s="37"/>
      <c r="CG96" s="44">
        <f t="shared" ref="CG96" si="1893">parseTime(CE96)-(CF100=INT(RIGHT($F96, 1)))</f>
        <v>0</v>
      </c>
      <c r="CH96" s="45">
        <f t="shared" si="1877"/>
        <v>0</v>
      </c>
    </row>
    <row r="97" spans="1:86" x14ac:dyDescent="0.25">
      <c r="A97" s="56" t="s">
        <v>117</v>
      </c>
      <c r="B97" s="57">
        <f ca="1">roleHours(G95:CH101, "MFD")</f>
        <v>8</v>
      </c>
      <c r="C97" s="14">
        <f t="shared" ca="1" si="1414"/>
        <v>1</v>
      </c>
      <c r="D97" s="14"/>
      <c r="E97" s="20" t="s">
        <v>127</v>
      </c>
      <c r="F97" s="51" t="s">
        <v>130</v>
      </c>
      <c r="G97" s="36"/>
      <c r="H97" s="37"/>
      <c r="I97" s="44">
        <f t="shared" ref="I97" si="1894">parseTime(G97)-(H100=INT(RIGHT($F97, 1)))</f>
        <v>0</v>
      </c>
      <c r="J97" s="45">
        <f t="shared" si="1845"/>
        <v>0</v>
      </c>
      <c r="K97" s="36"/>
      <c r="L97" s="37"/>
      <c r="M97" s="44">
        <f t="shared" ref="M97" si="1895">parseTime(K97)-(L100=INT(RIGHT($F97, 1)))</f>
        <v>0</v>
      </c>
      <c r="N97" s="45">
        <f t="shared" si="1847"/>
        <v>0</v>
      </c>
      <c r="O97" s="36"/>
      <c r="P97" s="37"/>
      <c r="Q97" s="44">
        <f t="shared" ref="Q97" si="1896">parseTime(O97)-(P100=INT(RIGHT($F97, 1)))</f>
        <v>0</v>
      </c>
      <c r="R97" s="45">
        <f t="shared" si="1849"/>
        <v>0</v>
      </c>
      <c r="S97" s="36"/>
      <c r="T97" s="37"/>
      <c r="U97" s="44">
        <f t="shared" ref="U97" si="1897">parseTime(S97)-(T100=INT(RIGHT($F97, 1)))</f>
        <v>0</v>
      </c>
      <c r="V97" s="45">
        <f t="shared" si="1851"/>
        <v>0</v>
      </c>
      <c r="W97" s="36"/>
      <c r="X97" s="37"/>
      <c r="Y97" s="44">
        <f t="shared" ref="Y97" si="1898">parseTime(W97)-(X100=INT(RIGHT($F97, 1)))</f>
        <v>0</v>
      </c>
      <c r="Z97" s="45">
        <f t="shared" si="1853"/>
        <v>0</v>
      </c>
      <c r="AA97" s="36"/>
      <c r="AB97" s="37"/>
      <c r="AC97" s="44">
        <f t="shared" ref="AC97" si="1899">parseTime(AA97)-(AB100=INT(RIGHT($F97, 1)))</f>
        <v>0</v>
      </c>
      <c r="AD97" s="45">
        <f t="shared" si="1855"/>
        <v>0</v>
      </c>
      <c r="AE97" s="36"/>
      <c r="AF97" s="37"/>
      <c r="AG97" s="44">
        <f t="shared" ref="AG97" si="1900">parseTime(AE97)-(AF100=INT(RIGHT($F97, 1)))</f>
        <v>0</v>
      </c>
      <c r="AH97" s="45">
        <f t="shared" si="1857"/>
        <v>0</v>
      </c>
      <c r="AI97" s="36"/>
      <c r="AJ97" s="37"/>
      <c r="AK97" s="44">
        <f>parseTime(AI97)-(AJ100=INT(RIGHT($F97, 1)))</f>
        <v>0</v>
      </c>
      <c r="AL97" s="45">
        <f t="shared" si="1858"/>
        <v>0</v>
      </c>
      <c r="AM97" s="36"/>
      <c r="AN97" s="37"/>
      <c r="AO97" s="44">
        <f t="shared" ref="AO97" si="1901">parseTime(AM97)-(AN100=INT(RIGHT($F97, 1)))</f>
        <v>0</v>
      </c>
      <c r="AP97" s="45">
        <f t="shared" si="1860"/>
        <v>0</v>
      </c>
      <c r="AQ97" s="36"/>
      <c r="AR97" s="37"/>
      <c r="AS97" s="44">
        <f t="shared" ref="AS97" si="1902">parseTime(AQ97)-(AR100=INT(RIGHT($F97, 1)))</f>
        <v>0</v>
      </c>
      <c r="AT97" s="45">
        <f t="shared" si="1862"/>
        <v>0</v>
      </c>
      <c r="AU97" s="36"/>
      <c r="AV97" s="37"/>
      <c r="AW97" s="44">
        <f>parseTime(AU97)-(AV100=INT(RIGHT($F97, 1)))</f>
        <v>0</v>
      </c>
      <c r="AX97" s="45">
        <f t="shared" si="1863"/>
        <v>0</v>
      </c>
      <c r="AY97" s="36"/>
      <c r="AZ97" s="37"/>
      <c r="BA97" s="44">
        <f>parseTime(AY97)-(AZ100=INT(RIGHT($F97, 1)))</f>
        <v>0</v>
      </c>
      <c r="BB97" s="45">
        <f t="shared" si="1864"/>
        <v>0</v>
      </c>
      <c r="BC97" s="36"/>
      <c r="BD97" s="37"/>
      <c r="BE97" s="44">
        <f>parseTime(BC97)-(BD100=INT(RIGHT($F97, 1)))</f>
        <v>0</v>
      </c>
      <c r="BF97" s="45">
        <f t="shared" si="1865"/>
        <v>0</v>
      </c>
      <c r="BG97" s="36"/>
      <c r="BH97" s="37"/>
      <c r="BI97" s="44">
        <f>parseTime(BG97)-(BH100=INT(RIGHT($F97, 1)))</f>
        <v>0</v>
      </c>
      <c r="BJ97" s="45">
        <f t="shared" si="1866"/>
        <v>0</v>
      </c>
      <c r="BK97" s="36"/>
      <c r="BL97" s="37"/>
      <c r="BM97" s="44">
        <f>parseTime(BK97)-(BL100=INT(RIGHT($F97, 1)))</f>
        <v>0</v>
      </c>
      <c r="BN97" s="45">
        <f t="shared" si="1867"/>
        <v>0</v>
      </c>
      <c r="BO97" s="36"/>
      <c r="BP97" s="37"/>
      <c r="BQ97" s="44">
        <f t="shared" ref="BQ97" si="1903">parseTime(BO97)-(BP100=INT(RIGHT($F97, 1)))</f>
        <v>0</v>
      </c>
      <c r="BR97" s="45">
        <f t="shared" si="1869"/>
        <v>0</v>
      </c>
      <c r="BS97" s="36"/>
      <c r="BT97" s="37"/>
      <c r="BU97" s="44">
        <f t="shared" ref="BU97" si="1904">parseTime(BS97)-(BT100=INT(RIGHT($F97, 1)))</f>
        <v>0</v>
      </c>
      <c r="BV97" s="45">
        <f t="shared" si="1871"/>
        <v>0</v>
      </c>
      <c r="BW97" s="36"/>
      <c r="BX97" s="37"/>
      <c r="BY97" s="44">
        <f t="shared" ref="BY97" si="1905">parseTime(BW97)-(BX100=INT(RIGHT($F97, 1)))</f>
        <v>0</v>
      </c>
      <c r="BZ97" s="45">
        <f t="shared" si="1873"/>
        <v>0</v>
      </c>
      <c r="CA97" s="36"/>
      <c r="CB97" s="37"/>
      <c r="CC97" s="44">
        <f t="shared" ref="CC97" si="1906">parseTime(CA97)-(CB100=INT(RIGHT($F97, 1)))</f>
        <v>0</v>
      </c>
      <c r="CD97" s="45">
        <f t="shared" si="1875"/>
        <v>0</v>
      </c>
      <c r="CE97" s="36"/>
      <c r="CF97" s="37"/>
      <c r="CG97" s="44">
        <f t="shared" ref="CG97" si="1907">parseTime(CE97)-(CF100=INT(RIGHT($F97, 1)))</f>
        <v>0</v>
      </c>
      <c r="CH97" s="45">
        <f t="shared" si="1877"/>
        <v>0</v>
      </c>
    </row>
    <row r="98" spans="1:86" x14ac:dyDescent="0.25">
      <c r="A98" s="56" t="s">
        <v>118</v>
      </c>
      <c r="B98" s="57">
        <f ca="1">roleHours(G95:CH101, "DFD")</f>
        <v>8</v>
      </c>
      <c r="C98" s="14">
        <f t="shared" ca="1" si="1414"/>
        <v>1</v>
      </c>
      <c r="D98" s="14"/>
      <c r="E98" s="20"/>
      <c r="F98" s="51" t="s">
        <v>131</v>
      </c>
      <c r="G98" s="36"/>
      <c r="H98" s="37"/>
      <c r="I98" s="44">
        <f t="shared" ref="I98" si="1908">parseTime(G98)-(H100=INT(RIGHT($F98, 1)))</f>
        <v>0</v>
      </c>
      <c r="J98" s="45">
        <f t="shared" si="1845"/>
        <v>0</v>
      </c>
      <c r="K98" s="36"/>
      <c r="L98" s="37"/>
      <c r="M98" s="44">
        <f t="shared" ref="M98" si="1909">parseTime(K98)-(L100=INT(RIGHT($F98, 1)))</f>
        <v>0</v>
      </c>
      <c r="N98" s="45">
        <f t="shared" si="1847"/>
        <v>0</v>
      </c>
      <c r="O98" s="36"/>
      <c r="P98" s="37"/>
      <c r="Q98" s="44">
        <f t="shared" ref="Q98" si="1910">parseTime(O98)-(P100=INT(RIGHT($F98, 1)))</f>
        <v>0</v>
      </c>
      <c r="R98" s="45">
        <f t="shared" si="1849"/>
        <v>0</v>
      </c>
      <c r="S98" s="36"/>
      <c r="T98" s="37"/>
      <c r="U98" s="44">
        <f t="shared" ref="U98" si="1911">parseTime(S98)-(T100=INT(RIGHT($F98, 1)))</f>
        <v>0</v>
      </c>
      <c r="V98" s="45">
        <f t="shared" si="1851"/>
        <v>0</v>
      </c>
      <c r="W98" s="36"/>
      <c r="X98" s="37"/>
      <c r="Y98" s="44">
        <f t="shared" ref="Y98" si="1912">parseTime(W98)-(X100=INT(RIGHT($F98, 1)))</f>
        <v>0</v>
      </c>
      <c r="Z98" s="45">
        <f t="shared" si="1853"/>
        <v>0</v>
      </c>
      <c r="AA98" s="36"/>
      <c r="AB98" s="37"/>
      <c r="AC98" s="44">
        <f t="shared" ref="AC98" si="1913">parseTime(AA98)-(AB100=INT(RIGHT($F98, 1)))</f>
        <v>0</v>
      </c>
      <c r="AD98" s="45">
        <f t="shared" si="1855"/>
        <v>0</v>
      </c>
      <c r="AE98" s="36"/>
      <c r="AF98" s="37"/>
      <c r="AG98" s="44">
        <f t="shared" ref="AG98" si="1914">parseTime(AE98)-(AF100=INT(RIGHT($F98, 1)))</f>
        <v>0</v>
      </c>
      <c r="AH98" s="45">
        <f t="shared" si="1857"/>
        <v>0</v>
      </c>
      <c r="AI98" s="36"/>
      <c r="AJ98" s="37"/>
      <c r="AK98" s="44">
        <f>parseTime(AI98)-(AJ100=INT(RIGHT($F98, 1)))</f>
        <v>0</v>
      </c>
      <c r="AL98" s="45">
        <f t="shared" si="1858"/>
        <v>0</v>
      </c>
      <c r="AM98" s="36"/>
      <c r="AN98" s="37"/>
      <c r="AO98" s="44">
        <f t="shared" ref="AO98" si="1915">parseTime(AM98)-(AN100=INT(RIGHT($F98, 1)))</f>
        <v>0</v>
      </c>
      <c r="AP98" s="45">
        <f t="shared" si="1860"/>
        <v>0</v>
      </c>
      <c r="AQ98" s="36"/>
      <c r="AR98" s="37"/>
      <c r="AS98" s="44">
        <f t="shared" ref="AS98" si="1916">parseTime(AQ98)-(AR100=INT(RIGHT($F98, 1)))</f>
        <v>0</v>
      </c>
      <c r="AT98" s="45">
        <f t="shared" si="1862"/>
        <v>0</v>
      </c>
      <c r="AU98" s="36"/>
      <c r="AV98" s="37"/>
      <c r="AW98" s="44">
        <f>parseTime(AU98)-(AV100=INT(RIGHT($F98, 1)))</f>
        <v>0</v>
      </c>
      <c r="AX98" s="45">
        <f t="shared" si="1863"/>
        <v>0</v>
      </c>
      <c r="AY98" s="36"/>
      <c r="AZ98" s="37"/>
      <c r="BA98" s="44">
        <f>parseTime(AY98)-(AZ100=INT(RIGHT($F98, 1)))</f>
        <v>0</v>
      </c>
      <c r="BB98" s="45">
        <f t="shared" si="1864"/>
        <v>0</v>
      </c>
      <c r="BC98" s="36"/>
      <c r="BD98" s="37"/>
      <c r="BE98" s="44">
        <f>parseTime(BC98)-(BD100=INT(RIGHT($F98, 1)))</f>
        <v>0</v>
      </c>
      <c r="BF98" s="45">
        <f t="shared" si="1865"/>
        <v>0</v>
      </c>
      <c r="BG98" s="36"/>
      <c r="BH98" s="37"/>
      <c r="BI98" s="44">
        <f>parseTime(BG98)-(BH100=INT(RIGHT($F98, 1)))</f>
        <v>0</v>
      </c>
      <c r="BJ98" s="45">
        <f t="shared" si="1866"/>
        <v>0</v>
      </c>
      <c r="BK98" s="36"/>
      <c r="BL98" s="37"/>
      <c r="BM98" s="44">
        <f>parseTime(BK98)-(BL100=INT(RIGHT($F98, 1)))</f>
        <v>0</v>
      </c>
      <c r="BN98" s="45">
        <f t="shared" si="1867"/>
        <v>0</v>
      </c>
      <c r="BO98" s="36"/>
      <c r="BP98" s="37"/>
      <c r="BQ98" s="44">
        <f t="shared" ref="BQ98" si="1917">parseTime(BO98)-(BP100=INT(RIGHT($F98, 1)))</f>
        <v>0</v>
      </c>
      <c r="BR98" s="45">
        <f t="shared" si="1869"/>
        <v>0</v>
      </c>
      <c r="BS98" s="36"/>
      <c r="BT98" s="37"/>
      <c r="BU98" s="44">
        <f t="shared" ref="BU98" si="1918">parseTime(BS98)-(BT100=INT(RIGHT($F98, 1)))</f>
        <v>0</v>
      </c>
      <c r="BV98" s="45">
        <f t="shared" si="1871"/>
        <v>0</v>
      </c>
      <c r="BW98" s="36"/>
      <c r="BX98" s="37"/>
      <c r="BY98" s="44">
        <f t="shared" ref="BY98" si="1919">parseTime(BW98)-(BX100=INT(RIGHT($F98, 1)))</f>
        <v>0</v>
      </c>
      <c r="BZ98" s="45">
        <f t="shared" si="1873"/>
        <v>0</v>
      </c>
      <c r="CA98" s="36"/>
      <c r="CB98" s="37"/>
      <c r="CC98" s="44">
        <f t="shared" ref="CC98" si="1920">parseTime(CA98)-(CB100=INT(RIGHT($F98, 1)))</f>
        <v>0</v>
      </c>
      <c r="CD98" s="45">
        <f t="shared" si="1875"/>
        <v>0</v>
      </c>
      <c r="CE98" s="36"/>
      <c r="CF98" s="37"/>
      <c r="CG98" s="44">
        <f t="shared" ref="CG98" si="1921">parseTime(CE98)-(CF100=INT(RIGHT($F98, 1)))</f>
        <v>0</v>
      </c>
      <c r="CH98" s="45">
        <f t="shared" si="1877"/>
        <v>0</v>
      </c>
    </row>
    <row r="99" spans="1:86" x14ac:dyDescent="0.25">
      <c r="A99" s="56" t="s">
        <v>119</v>
      </c>
      <c r="B99" s="57">
        <f ca="1">roleHours(G95:CH101, "MCC")</f>
        <v>0</v>
      </c>
      <c r="C99" s="14">
        <f t="shared" ca="1" si="1414"/>
        <v>0</v>
      </c>
      <c r="D99" s="14"/>
      <c r="E99" s="20"/>
      <c r="F99" s="51" t="s">
        <v>132</v>
      </c>
      <c r="G99" s="36"/>
      <c r="H99" s="37"/>
      <c r="I99" s="44">
        <f t="shared" ref="I99" si="1922">parseTime(G99)-(H100=INT(RIGHT($F99, 1)))</f>
        <v>0</v>
      </c>
      <c r="J99" s="45">
        <f t="shared" si="1845"/>
        <v>0</v>
      </c>
      <c r="K99" s="36"/>
      <c r="L99" s="37"/>
      <c r="M99" s="44">
        <f t="shared" ref="M99" si="1923">parseTime(K99)-(L100=INT(RIGHT($F99, 1)))</f>
        <v>0</v>
      </c>
      <c r="N99" s="45">
        <f t="shared" si="1847"/>
        <v>0</v>
      </c>
      <c r="O99" s="36"/>
      <c r="P99" s="37"/>
      <c r="Q99" s="44">
        <f t="shared" ref="Q99" si="1924">parseTime(O99)-(P100=INT(RIGHT($F99, 1)))</f>
        <v>0</v>
      </c>
      <c r="R99" s="45">
        <f t="shared" si="1849"/>
        <v>0</v>
      </c>
      <c r="S99" s="36"/>
      <c r="T99" s="37"/>
      <c r="U99" s="44">
        <f t="shared" ref="U99" si="1925">parseTime(S99)-(T100=INT(RIGHT($F99, 1)))</f>
        <v>0</v>
      </c>
      <c r="V99" s="45">
        <f t="shared" si="1851"/>
        <v>0</v>
      </c>
      <c r="W99" s="36"/>
      <c r="X99" s="37"/>
      <c r="Y99" s="44">
        <f t="shared" ref="Y99" si="1926">parseTime(W99)-(X100=INT(RIGHT($F99, 1)))</f>
        <v>0</v>
      </c>
      <c r="Z99" s="45">
        <f t="shared" si="1853"/>
        <v>0</v>
      </c>
      <c r="AA99" s="36"/>
      <c r="AB99" s="37"/>
      <c r="AC99" s="44">
        <f t="shared" ref="AC99" si="1927">parseTime(AA99)-(AB100=INT(RIGHT($F99, 1)))</f>
        <v>0</v>
      </c>
      <c r="AD99" s="45">
        <f t="shared" si="1855"/>
        <v>0</v>
      </c>
      <c r="AE99" s="36"/>
      <c r="AF99" s="37"/>
      <c r="AG99" s="44">
        <f t="shared" ref="AG99" si="1928">parseTime(AE99)-(AF100=INT(RIGHT($F99, 1)))</f>
        <v>0</v>
      </c>
      <c r="AH99" s="45">
        <f t="shared" si="1857"/>
        <v>0</v>
      </c>
      <c r="AI99" s="36"/>
      <c r="AJ99" s="37"/>
      <c r="AK99" s="44">
        <f>parseTime(AI99)-(AJ100=INT(RIGHT($F99, 1)))</f>
        <v>0</v>
      </c>
      <c r="AL99" s="45">
        <f t="shared" si="1858"/>
        <v>0</v>
      </c>
      <c r="AM99" s="36"/>
      <c r="AN99" s="37"/>
      <c r="AO99" s="44">
        <f t="shared" ref="AO99" si="1929">parseTime(AM99)-(AN100=INT(RIGHT($F99, 1)))</f>
        <v>0</v>
      </c>
      <c r="AP99" s="45">
        <f t="shared" si="1860"/>
        <v>0</v>
      </c>
      <c r="AQ99" s="36"/>
      <c r="AR99" s="37"/>
      <c r="AS99" s="44">
        <f t="shared" ref="AS99" si="1930">parseTime(AQ99)-(AR100=INT(RIGHT($F99, 1)))</f>
        <v>0</v>
      </c>
      <c r="AT99" s="45">
        <f t="shared" si="1862"/>
        <v>0</v>
      </c>
      <c r="AU99" s="36"/>
      <c r="AV99" s="37"/>
      <c r="AW99" s="44">
        <f>parseTime(AU99)-(AV100=INT(RIGHT($F99, 1)))</f>
        <v>0</v>
      </c>
      <c r="AX99" s="45">
        <f t="shared" si="1863"/>
        <v>0</v>
      </c>
      <c r="AY99" s="36"/>
      <c r="AZ99" s="37"/>
      <c r="BA99" s="44">
        <f>parseTime(AY99)-(AZ100=INT(RIGHT($F99, 1)))</f>
        <v>0</v>
      </c>
      <c r="BB99" s="45">
        <f t="shared" si="1864"/>
        <v>0</v>
      </c>
      <c r="BC99" s="36"/>
      <c r="BD99" s="37"/>
      <c r="BE99" s="44">
        <f>parseTime(BC99)-(BD100=INT(RIGHT($F99, 1)))</f>
        <v>0</v>
      </c>
      <c r="BF99" s="45">
        <f t="shared" si="1865"/>
        <v>0</v>
      </c>
      <c r="BG99" s="36"/>
      <c r="BH99" s="37"/>
      <c r="BI99" s="44">
        <f>parseTime(BG99)-(BH100=INT(RIGHT($F99, 1)))</f>
        <v>0</v>
      </c>
      <c r="BJ99" s="45">
        <f t="shared" si="1866"/>
        <v>0</v>
      </c>
      <c r="BK99" s="36"/>
      <c r="BL99" s="37"/>
      <c r="BM99" s="44">
        <f>parseTime(BK99)-(BL100=INT(RIGHT($F99, 1)))</f>
        <v>0</v>
      </c>
      <c r="BN99" s="45">
        <f t="shared" si="1867"/>
        <v>0</v>
      </c>
      <c r="BO99" s="36"/>
      <c r="BP99" s="37"/>
      <c r="BQ99" s="44">
        <f t="shared" ref="BQ99" si="1931">parseTime(BO99)-(BP100=INT(RIGHT($F99, 1)))</f>
        <v>0</v>
      </c>
      <c r="BR99" s="45">
        <f t="shared" si="1869"/>
        <v>0</v>
      </c>
      <c r="BS99" s="36"/>
      <c r="BT99" s="37"/>
      <c r="BU99" s="44">
        <f t="shared" ref="BU99" si="1932">parseTime(BS99)-(BT100=INT(RIGHT($F99, 1)))</f>
        <v>0</v>
      </c>
      <c r="BV99" s="45">
        <f t="shared" si="1871"/>
        <v>0</v>
      </c>
      <c r="BW99" s="36"/>
      <c r="BX99" s="37"/>
      <c r="BY99" s="44">
        <f t="shared" ref="BY99" si="1933">parseTime(BW99)-(BX100=INT(RIGHT($F99, 1)))</f>
        <v>0</v>
      </c>
      <c r="BZ99" s="45">
        <f t="shared" si="1873"/>
        <v>0</v>
      </c>
      <c r="CA99" s="36"/>
      <c r="CB99" s="37"/>
      <c r="CC99" s="44">
        <f t="shared" ref="CC99" si="1934">parseTime(CA99)-(CB100=INT(RIGHT($F99, 1)))</f>
        <v>0</v>
      </c>
      <c r="CD99" s="45">
        <f t="shared" si="1875"/>
        <v>0</v>
      </c>
      <c r="CE99" s="36"/>
      <c r="CF99" s="37"/>
      <c r="CG99" s="44">
        <f t="shared" ref="CG99" si="1935">parseTime(CE99)-(CF100=INT(RIGHT($F99, 1)))</f>
        <v>0</v>
      </c>
      <c r="CH99" s="45">
        <f t="shared" si="1877"/>
        <v>0</v>
      </c>
    </row>
    <row r="100" spans="1:86" x14ac:dyDescent="0.25">
      <c r="A100" s="56" t="s">
        <v>120</v>
      </c>
      <c r="B100" s="57">
        <f ca="1">roleHours(G95:CH101, "DCC")</f>
        <v>8</v>
      </c>
      <c r="C100" s="14">
        <f t="shared" ca="1" si="1414"/>
        <v>1</v>
      </c>
      <c r="D100" s="14"/>
      <c r="E100" s="20"/>
      <c r="F100" s="51"/>
      <c r="G100" s="46" t="s">
        <v>134</v>
      </c>
      <c r="H100" s="38">
        <f t="shared" ref="H100" si="1936">lunchAdjust(G95:H99)</f>
        <v>0</v>
      </c>
      <c r="I100" s="48" t="s">
        <v>0</v>
      </c>
      <c r="J100" s="39">
        <f t="shared" ref="J100" si="1937">SUMPRODUCT(I95:I99*J95:J99)</f>
        <v>0</v>
      </c>
      <c r="K100" s="46" t="s">
        <v>134</v>
      </c>
      <c r="L100" s="38">
        <f t="shared" ref="L100" si="1938">lunchAdjust(K95:L99)</f>
        <v>0</v>
      </c>
      <c r="M100" s="48" t="s">
        <v>0</v>
      </c>
      <c r="N100" s="39">
        <f t="shared" ref="N100" si="1939">SUMPRODUCT(M95:M99*N95:N99)</f>
        <v>0</v>
      </c>
      <c r="O100" s="46" t="s">
        <v>134</v>
      </c>
      <c r="P100" s="38">
        <f t="shared" ref="P100" si="1940">lunchAdjust(O95:P99)</f>
        <v>0</v>
      </c>
      <c r="Q100" s="48" t="s">
        <v>0</v>
      </c>
      <c r="R100" s="39">
        <f t="shared" ref="R100" si="1941">SUMPRODUCT(Q95:Q99*R95:R99)</f>
        <v>0</v>
      </c>
      <c r="S100" s="46" t="s">
        <v>134</v>
      </c>
      <c r="T100" s="38">
        <f t="shared" ref="T100" si="1942">lunchAdjust(S95:T99)</f>
        <v>0</v>
      </c>
      <c r="U100" s="48" t="s">
        <v>0</v>
      </c>
      <c r="V100" s="39">
        <f t="shared" ref="V100" si="1943">SUMPRODUCT(U95:U99*V95:V99)</f>
        <v>0</v>
      </c>
      <c r="W100" s="46" t="s">
        <v>134</v>
      </c>
      <c r="X100" s="38">
        <f t="shared" ref="X100" si="1944">lunchAdjust(W95:X99)</f>
        <v>0</v>
      </c>
      <c r="Y100" s="48" t="s">
        <v>0</v>
      </c>
      <c r="Z100" s="39">
        <f t="shared" ref="Z100" si="1945">SUMPRODUCT(Y95:Y99*Z95:Z99)</f>
        <v>0</v>
      </c>
      <c r="AA100" s="46" t="s">
        <v>134</v>
      </c>
      <c r="AB100" s="38">
        <f t="shared" ref="AB100" si="1946">lunchAdjust(AA95:AB99)</f>
        <v>0</v>
      </c>
      <c r="AC100" s="48" t="s">
        <v>0</v>
      </c>
      <c r="AD100" s="39">
        <f t="shared" ref="AD100" si="1947">SUMPRODUCT(AC95:AC99*AD95:AD99)</f>
        <v>0</v>
      </c>
      <c r="AE100" s="46" t="s">
        <v>134</v>
      </c>
      <c r="AF100" s="38">
        <f t="shared" ref="AF100" si="1948">lunchAdjust(AE95:AF99)</f>
        <v>0</v>
      </c>
      <c r="AG100" s="48" t="s">
        <v>0</v>
      </c>
      <c r="AH100" s="39">
        <f t="shared" ref="AH100" si="1949">SUMPRODUCT(AG95:AG99*AH95:AH99)</f>
        <v>0</v>
      </c>
      <c r="AI100" s="46" t="s">
        <v>134</v>
      </c>
      <c r="AJ100" s="38">
        <f t="shared" ref="AJ100" si="1950">lunchAdjust(AI95:AJ99)</f>
        <v>1</v>
      </c>
      <c r="AK100" s="48" t="s">
        <v>0</v>
      </c>
      <c r="AL100" s="39">
        <f t="shared" ref="AL100" si="1951">SUMPRODUCT(AK95:AK99*AL95:AL99)</f>
        <v>0</v>
      </c>
      <c r="AM100" s="46" t="s">
        <v>134</v>
      </c>
      <c r="AN100" s="38">
        <f t="shared" ref="AN100" si="1952">lunchAdjust(AM95:AN99)</f>
        <v>1</v>
      </c>
      <c r="AO100" s="48" t="s">
        <v>0</v>
      </c>
      <c r="AP100" s="39">
        <f t="shared" ref="AP100" si="1953">SUMPRODUCT(AO95:AO99*AP95:AP99)</f>
        <v>8</v>
      </c>
      <c r="AQ100" s="46" t="s">
        <v>134</v>
      </c>
      <c r="AR100" s="38">
        <f t="shared" ref="AR100" si="1954">lunchAdjust(AQ95:AR99)</f>
        <v>1</v>
      </c>
      <c r="AS100" s="48" t="s">
        <v>0</v>
      </c>
      <c r="AT100" s="39">
        <f t="shared" ref="AT100" si="1955">SUMPRODUCT(AS95:AS99*AT95:AT99)</f>
        <v>8</v>
      </c>
      <c r="AU100" s="46" t="s">
        <v>134</v>
      </c>
      <c r="AV100" s="38">
        <f t="shared" ref="AV100" si="1956">lunchAdjust(AU95:AV99)</f>
        <v>0</v>
      </c>
      <c r="AW100" s="48" t="s">
        <v>0</v>
      </c>
      <c r="AX100" s="39">
        <f t="shared" ref="AX100" si="1957">SUMPRODUCT(AW95:AW99*AX95:AX99)</f>
        <v>0</v>
      </c>
      <c r="AY100" s="46" t="s">
        <v>134</v>
      </c>
      <c r="AZ100" s="38">
        <f t="shared" ref="AZ100" si="1958">lunchAdjust(AY95:AZ99)</f>
        <v>0</v>
      </c>
      <c r="BA100" s="48" t="s">
        <v>0</v>
      </c>
      <c r="BB100" s="39">
        <f t="shared" ref="BB100" si="1959">SUMPRODUCT(BA95:BA99*BB95:BB99)</f>
        <v>0</v>
      </c>
      <c r="BC100" s="46" t="s">
        <v>134</v>
      </c>
      <c r="BD100" s="38">
        <f t="shared" ref="BD100" si="1960">lunchAdjust(BC95:BD99)</f>
        <v>1</v>
      </c>
      <c r="BE100" s="48" t="s">
        <v>0</v>
      </c>
      <c r="BF100" s="39">
        <f t="shared" ref="BF100" si="1961">SUMPRODUCT(BE95:BE99*BF95:BF99)</f>
        <v>8</v>
      </c>
      <c r="BG100" s="46" t="s">
        <v>134</v>
      </c>
      <c r="BH100" s="38">
        <f t="shared" ref="BH100" si="1962">lunchAdjust(BG95:BH99)</f>
        <v>0</v>
      </c>
      <c r="BI100" s="48" t="s">
        <v>0</v>
      </c>
      <c r="BJ100" s="39">
        <f t="shared" ref="BJ100" si="1963">SUMPRODUCT(BI95:BI99*BJ95:BJ99)</f>
        <v>0</v>
      </c>
      <c r="BK100" s="46" t="s">
        <v>134</v>
      </c>
      <c r="BL100" s="38">
        <f t="shared" ref="BL100" si="1964">lunchAdjust(BK95:BL99)</f>
        <v>0</v>
      </c>
      <c r="BM100" s="48" t="s">
        <v>0</v>
      </c>
      <c r="BN100" s="39">
        <f t="shared" ref="BN100" si="1965">SUMPRODUCT(BM95:BM99*BN95:BN99)</f>
        <v>0</v>
      </c>
      <c r="BO100" s="46" t="s">
        <v>134</v>
      </c>
      <c r="BP100" s="38">
        <f t="shared" ref="BP100" si="1966">lunchAdjust(BO95:BP99)</f>
        <v>0</v>
      </c>
      <c r="BQ100" s="48" t="s">
        <v>0</v>
      </c>
      <c r="BR100" s="39">
        <f t="shared" ref="BR100" si="1967">SUMPRODUCT(BQ95:BQ99*BR95:BR99)</f>
        <v>0</v>
      </c>
      <c r="BS100" s="46" t="s">
        <v>134</v>
      </c>
      <c r="BT100" s="38">
        <f t="shared" ref="BT100" si="1968">lunchAdjust(BS95:BT99)</f>
        <v>0</v>
      </c>
      <c r="BU100" s="48" t="s">
        <v>0</v>
      </c>
      <c r="BV100" s="39">
        <f t="shared" ref="BV100" si="1969">SUMPRODUCT(BU95:BU99*BV95:BV99)</f>
        <v>0</v>
      </c>
      <c r="BW100" s="46" t="s">
        <v>134</v>
      </c>
      <c r="BX100" s="38">
        <f t="shared" ref="BX100" si="1970">lunchAdjust(BW95:BX99)</f>
        <v>0</v>
      </c>
      <c r="BY100" s="48" t="s">
        <v>0</v>
      </c>
      <c r="BZ100" s="39">
        <f t="shared" ref="BZ100" si="1971">SUMPRODUCT(BY95:BY99*BZ95:BZ99)</f>
        <v>0</v>
      </c>
      <c r="CA100" s="46" t="s">
        <v>134</v>
      </c>
      <c r="CB100" s="38">
        <f t="shared" ref="CB100" si="1972">lunchAdjust(CA95:CB99)</f>
        <v>0</v>
      </c>
      <c r="CC100" s="48" t="s">
        <v>0</v>
      </c>
      <c r="CD100" s="39">
        <f t="shared" ref="CD100" si="1973">SUMPRODUCT(CC95:CC99*CD95:CD99)</f>
        <v>0</v>
      </c>
      <c r="CE100" s="46" t="s">
        <v>134</v>
      </c>
      <c r="CF100" s="38">
        <f t="shared" ref="CF100" si="1974">lunchAdjust(CE95:CF99)</f>
        <v>0</v>
      </c>
      <c r="CG100" s="48" t="s">
        <v>0</v>
      </c>
      <c r="CH100" s="39">
        <f t="shared" ref="CH100" si="1975">SUMPRODUCT(CG95:CG99*CH95:CH99)</f>
        <v>0</v>
      </c>
    </row>
    <row r="101" spans="1:86" ht="15.75" thickBot="1" x14ac:dyDescent="0.3">
      <c r="A101" s="58" t="s">
        <v>121</v>
      </c>
      <c r="B101" s="59">
        <f ca="1">roleHours(G95:CH101, "OUT")</f>
        <v>0</v>
      </c>
      <c r="C101" s="54" t="s">
        <v>137</v>
      </c>
      <c r="D101" s="22">
        <f ca="1">roleHours(G95:CH101, "PTO")</f>
        <v>8</v>
      </c>
      <c r="E101" s="23"/>
      <c r="F101" s="52"/>
      <c r="G101" s="47" t="s">
        <v>39</v>
      </c>
      <c r="H101" s="40">
        <f>SUMPRODUCT(I95:I99*(H95:H99="PTO"))+SUMPRODUCT(I95:I99*(H95:H99="HOL"))</f>
        <v>0</v>
      </c>
      <c r="I101" s="49" t="s">
        <v>135</v>
      </c>
      <c r="J101" s="41">
        <f t="shared" ref="J101" si="1976">J100*G$4</f>
        <v>0</v>
      </c>
      <c r="K101" s="47" t="s">
        <v>39</v>
      </c>
      <c r="L101" s="40">
        <f t="shared" ref="L101" si="1977">SUMPRODUCT(M95:M99*(L95:L99="PTO"))+SUMPRODUCT(M95:M99*(L95:L99="HOL"))</f>
        <v>0</v>
      </c>
      <c r="M101" s="49" t="s">
        <v>135</v>
      </c>
      <c r="N101" s="41">
        <f t="shared" ref="N101" si="1978">N100*K$4</f>
        <v>0</v>
      </c>
      <c r="O101" s="47" t="s">
        <v>39</v>
      </c>
      <c r="P101" s="40">
        <f t="shared" ref="P101" si="1979">SUMPRODUCT(Q95:Q99*(P95:P99="PTO"))+SUMPRODUCT(Q95:Q99*(P95:P99="HOL"))</f>
        <v>0</v>
      </c>
      <c r="Q101" s="49" t="s">
        <v>135</v>
      </c>
      <c r="R101" s="41">
        <f t="shared" ref="R101" si="1980">R100*O$4</f>
        <v>0</v>
      </c>
      <c r="S101" s="47" t="s">
        <v>39</v>
      </c>
      <c r="T101" s="40">
        <f t="shared" ref="T101" si="1981">SUMPRODUCT(U95:U99*(T95:T99="PTO"))+SUMPRODUCT(U95:U99*(T95:T99="HOL"))</f>
        <v>0</v>
      </c>
      <c r="U101" s="49" t="s">
        <v>135</v>
      </c>
      <c r="V101" s="41">
        <f t="shared" ref="V101" si="1982">V100*S$4</f>
        <v>0</v>
      </c>
      <c r="W101" s="47" t="s">
        <v>39</v>
      </c>
      <c r="X101" s="40">
        <f t="shared" ref="X101" si="1983">SUMPRODUCT(Y95:Y99*(X95:X99="PTO"))+SUMPRODUCT(Y95:Y99*(X95:X99="HOL"))</f>
        <v>0</v>
      </c>
      <c r="Y101" s="49" t="s">
        <v>135</v>
      </c>
      <c r="Z101" s="41">
        <f t="shared" ref="Z101" si="1984">Z100*W$4</f>
        <v>0</v>
      </c>
      <c r="AA101" s="47" t="s">
        <v>39</v>
      </c>
      <c r="AB101" s="40">
        <f t="shared" ref="AB101" si="1985">SUMPRODUCT(AC95:AC99*(AB95:AB99="PTO"))+SUMPRODUCT(AC95:AC99*(AB95:AB99="HOL"))</f>
        <v>0</v>
      </c>
      <c r="AC101" s="49" t="s">
        <v>135</v>
      </c>
      <c r="AD101" s="41">
        <f t="shared" ref="AD101" si="1986">AD100*AA$4</f>
        <v>0</v>
      </c>
      <c r="AE101" s="47" t="s">
        <v>39</v>
      </c>
      <c r="AF101" s="40">
        <f t="shared" ref="AF101" si="1987">SUMPRODUCT(AG95:AG99*(AF95:AF99="PTO"))+SUMPRODUCT(AG95:AG99*(AF95:AF99="HOL"))</f>
        <v>0</v>
      </c>
      <c r="AG101" s="49" t="s">
        <v>135</v>
      </c>
      <c r="AH101" s="41">
        <f t="shared" ref="AH101" si="1988">AH100*AE$4</f>
        <v>0</v>
      </c>
      <c r="AI101" s="47" t="s">
        <v>39</v>
      </c>
      <c r="AJ101" s="40">
        <f t="shared" ref="AJ101" si="1989">SUMPRODUCT(AK95:AK99*(AJ95:AJ99="PTO"))+SUMPRODUCT(AK95:AK99*(AJ95:AJ99="HOL"))</f>
        <v>8</v>
      </c>
      <c r="AK101" s="49" t="s">
        <v>135</v>
      </c>
      <c r="AL101" s="41">
        <f>AL100*AI$4</f>
        <v>0</v>
      </c>
      <c r="AM101" s="47" t="s">
        <v>39</v>
      </c>
      <c r="AN101" s="40">
        <f t="shared" ref="AN101" si="1990">SUMPRODUCT(AO95:AO99*(AN95:AN99="PTO"))+SUMPRODUCT(AO95:AO99*(AN95:AN99="HOL"))</f>
        <v>0</v>
      </c>
      <c r="AO101" s="49" t="s">
        <v>135</v>
      </c>
      <c r="AP101" s="41">
        <f t="shared" ref="AP101" si="1991">AP100*AM$4</f>
        <v>8</v>
      </c>
      <c r="AQ101" s="47" t="s">
        <v>39</v>
      </c>
      <c r="AR101" s="40">
        <f t="shared" ref="AR101" si="1992">SUMPRODUCT(AS95:AS99*(AR95:AR99="PTO"))+SUMPRODUCT(AS95:AS99*(AR95:AR99="HOL"))</f>
        <v>0</v>
      </c>
      <c r="AS101" s="49" t="s">
        <v>135</v>
      </c>
      <c r="AT101" s="41">
        <f t="shared" ref="AT101" si="1993">AT100*AQ$4</f>
        <v>0</v>
      </c>
      <c r="AU101" s="47" t="s">
        <v>39</v>
      </c>
      <c r="AV101" s="40">
        <f t="shared" ref="AV101" si="1994">SUMPRODUCT(AW95:AW99*(AV95:AV99="PTO"))+SUMPRODUCT(AW95:AW99*(AV95:AV99="HOL"))</f>
        <v>0</v>
      </c>
      <c r="AW101" s="49" t="s">
        <v>135</v>
      </c>
      <c r="AX101" s="41">
        <f>AX100*AU$4</f>
        <v>0</v>
      </c>
      <c r="AY101" s="47" t="s">
        <v>39</v>
      </c>
      <c r="AZ101" s="40">
        <f t="shared" ref="AZ101" si="1995">SUMPRODUCT(BA95:BA99*(AZ95:AZ99="PTO"))+SUMPRODUCT(BA95:BA99*(AZ95:AZ99="HOL"))</f>
        <v>0</v>
      </c>
      <c r="BA101" s="49" t="s">
        <v>135</v>
      </c>
      <c r="BB101" s="41">
        <f>BB100*AY$4</f>
        <v>0</v>
      </c>
      <c r="BC101" s="47" t="s">
        <v>39</v>
      </c>
      <c r="BD101" s="40">
        <f t="shared" ref="BD101" si="1996">SUMPRODUCT(BE95:BE99*(BD95:BD99="PTO"))+SUMPRODUCT(BE95:BE99*(BD95:BD99="HOL"))</f>
        <v>0</v>
      </c>
      <c r="BE101" s="49" t="s">
        <v>135</v>
      </c>
      <c r="BF101" s="41">
        <f>BF100*BC$4</f>
        <v>8</v>
      </c>
      <c r="BG101" s="47" t="s">
        <v>39</v>
      </c>
      <c r="BH101" s="40">
        <f t="shared" ref="BH101" si="1997">SUMPRODUCT(BI95:BI99*(BH95:BH99="PTO"))+SUMPRODUCT(BI95:BI99*(BH95:BH99="HOL"))</f>
        <v>0</v>
      </c>
      <c r="BI101" s="49" t="s">
        <v>135</v>
      </c>
      <c r="BJ101" s="41">
        <f>BJ100*BG$4</f>
        <v>0</v>
      </c>
      <c r="BK101" s="47" t="s">
        <v>39</v>
      </c>
      <c r="BL101" s="40">
        <f t="shared" ref="BL101" si="1998">SUMPRODUCT(BM95:BM99*(BL95:BL99="PTO"))+SUMPRODUCT(BM95:BM99*(BL95:BL99="HOL"))</f>
        <v>0</v>
      </c>
      <c r="BM101" s="49" t="s">
        <v>135</v>
      </c>
      <c r="BN101" s="41">
        <f>BN100*BK$4</f>
        <v>0</v>
      </c>
      <c r="BO101" s="47" t="s">
        <v>39</v>
      </c>
      <c r="BP101" s="40">
        <f t="shared" ref="BP101" si="1999">SUMPRODUCT(BQ95:BQ99*(BP95:BP99="PTO"))+SUMPRODUCT(BQ95:BQ99*(BP95:BP99="HOL"))</f>
        <v>0</v>
      </c>
      <c r="BQ101" s="49" t="s">
        <v>135</v>
      </c>
      <c r="BR101" s="41">
        <f t="shared" ref="BR101" si="2000">BR100*BO$4</f>
        <v>0</v>
      </c>
      <c r="BS101" s="47" t="s">
        <v>39</v>
      </c>
      <c r="BT101" s="40">
        <f t="shared" ref="BT101" si="2001">SUMPRODUCT(BU95:BU99*(BT95:BT99="PTO"))+SUMPRODUCT(BU95:BU99*(BT95:BT99="HOL"))</f>
        <v>0</v>
      </c>
      <c r="BU101" s="49" t="s">
        <v>135</v>
      </c>
      <c r="BV101" s="41">
        <f t="shared" ref="BV101" si="2002">BV100*BS$4</f>
        <v>0</v>
      </c>
      <c r="BW101" s="47" t="s">
        <v>39</v>
      </c>
      <c r="BX101" s="40">
        <f t="shared" ref="BX101" si="2003">SUMPRODUCT(BY95:BY99*(BX95:BX99="PTO"))+SUMPRODUCT(BY95:BY99*(BX95:BX99="HOL"))</f>
        <v>0</v>
      </c>
      <c r="BY101" s="49" t="s">
        <v>135</v>
      </c>
      <c r="BZ101" s="41">
        <f t="shared" ref="BZ101" si="2004">BZ100*BW$4</f>
        <v>0</v>
      </c>
      <c r="CA101" s="47" t="s">
        <v>39</v>
      </c>
      <c r="CB101" s="40">
        <f t="shared" ref="CB101" si="2005">SUMPRODUCT(CC95:CC99*(CB95:CB99="PTO"))+SUMPRODUCT(CC95:CC99*(CB95:CB99="HOL"))</f>
        <v>0</v>
      </c>
      <c r="CC101" s="49" t="s">
        <v>135</v>
      </c>
      <c r="CD101" s="41">
        <f t="shared" ref="CD101" si="2006">CD100*CA$4</f>
        <v>0</v>
      </c>
      <c r="CE101" s="47" t="s">
        <v>39</v>
      </c>
      <c r="CF101" s="40">
        <f t="shared" ref="CF101" si="2007">SUMPRODUCT(CG95:CG99*(CF95:CF99="PTO"))+SUMPRODUCT(CG95:CG99*(CF95:CF99="HOL"))</f>
        <v>0</v>
      </c>
      <c r="CG101" s="49" t="s">
        <v>135</v>
      </c>
      <c r="CH101" s="41">
        <f t="shared" ref="CH101" si="2008">CH100*CE$4</f>
        <v>0</v>
      </c>
    </row>
    <row r="102" spans="1:86" x14ac:dyDescent="0.25">
      <c r="A102" s="70" t="s">
        <v>133</v>
      </c>
      <c r="B102" s="71">
        <f t="shared" ref="B102" ca="1" si="2009">D102-B103</f>
        <v>0</v>
      </c>
      <c r="C102" s="72" t="s">
        <v>122</v>
      </c>
      <c r="D102" s="71">
        <f>IFERROR(INDEX(Holidays[FTE], MATCH(Entry!E102, Holidays[Date], 0)), 1)*8*INDEX(FTEguide[[1]:[12]], MATCH(Entry!E103, FTEguide[Weekday], 0), IF(Entry!E105&gt;0, Entry!E105, MONTH(Entry!E102)))</f>
        <v>0</v>
      </c>
      <c r="E102" s="60">
        <f t="shared" ref="E102:E165" si="2010">E95+1</f>
        <v>43842</v>
      </c>
      <c r="F102" s="50" t="s">
        <v>128</v>
      </c>
      <c r="G102" s="34"/>
      <c r="H102" s="35"/>
      <c r="I102" s="42">
        <f t="shared" ref="I102" si="2011">parseTime(G102)-(H107=INT(RIGHT($F102, 1)))</f>
        <v>0</v>
      </c>
      <c r="J102" s="43">
        <f t="shared" ref="J102:J106" si="2012">isClocked(H102)</f>
        <v>0</v>
      </c>
      <c r="K102" s="34"/>
      <c r="L102" s="35"/>
      <c r="M102" s="42">
        <f t="shared" ref="M102" si="2013">parseTime(K102)-(L107=INT(RIGHT($F102, 1)))</f>
        <v>0</v>
      </c>
      <c r="N102" s="43">
        <f t="shared" ref="N102:N106" si="2014">isClocked(L102)</f>
        <v>0</v>
      </c>
      <c r="O102" s="34"/>
      <c r="P102" s="35"/>
      <c r="Q102" s="42">
        <f t="shared" ref="Q102" si="2015">parseTime(O102)-(P107=INT(RIGHT($F102, 1)))</f>
        <v>0</v>
      </c>
      <c r="R102" s="43">
        <f t="shared" ref="R102:R106" si="2016">isClocked(P102)</f>
        <v>0</v>
      </c>
      <c r="S102" s="34"/>
      <c r="T102" s="35"/>
      <c r="U102" s="42">
        <f t="shared" ref="U102" si="2017">parseTime(S102)-(T107=INT(RIGHT($F102, 1)))</f>
        <v>0</v>
      </c>
      <c r="V102" s="43">
        <f t="shared" ref="V102:V106" si="2018">isClocked(T102)</f>
        <v>0</v>
      </c>
      <c r="W102" s="34"/>
      <c r="X102" s="35"/>
      <c r="Y102" s="42">
        <f t="shared" ref="Y102" si="2019">parseTime(W102)-(X107=INT(RIGHT($F102, 1)))</f>
        <v>0</v>
      </c>
      <c r="Z102" s="43">
        <f t="shared" ref="Z102:Z106" si="2020">isClocked(X102)</f>
        <v>0</v>
      </c>
      <c r="AA102" s="34"/>
      <c r="AB102" s="35"/>
      <c r="AC102" s="42">
        <f t="shared" ref="AC102" si="2021">parseTime(AA102)-(AB107=INT(RIGHT($F102, 1)))</f>
        <v>0</v>
      </c>
      <c r="AD102" s="43">
        <f t="shared" ref="AD102:AD106" si="2022">isClocked(AB102)</f>
        <v>0</v>
      </c>
      <c r="AE102" s="34"/>
      <c r="AF102" s="35"/>
      <c r="AG102" s="42">
        <f t="shared" ref="AG102" si="2023">parseTime(AE102)-(AF107=INT(RIGHT($F102, 1)))</f>
        <v>0</v>
      </c>
      <c r="AH102" s="43">
        <f t="shared" ref="AH102:AH106" si="2024">isClocked(AF102)</f>
        <v>0</v>
      </c>
      <c r="AI102" s="34"/>
      <c r="AJ102" s="35"/>
      <c r="AK102" s="42">
        <f>parseTime(AI102)-(AJ107=INT(RIGHT($F102, 1)))</f>
        <v>0</v>
      </c>
      <c r="AL102" s="43">
        <f t="shared" ref="AL102:AL106" si="2025">isClocked(AJ102)</f>
        <v>0</v>
      </c>
      <c r="AM102" s="34"/>
      <c r="AN102" s="35"/>
      <c r="AO102" s="42">
        <f t="shared" ref="AO102" si="2026">parseTime(AM102)-(AN107=INT(RIGHT($F102, 1)))</f>
        <v>0</v>
      </c>
      <c r="AP102" s="43">
        <f t="shared" ref="AP102:AP106" si="2027">isClocked(AN102)</f>
        <v>0</v>
      </c>
      <c r="AQ102" s="34"/>
      <c r="AR102" s="35"/>
      <c r="AS102" s="42">
        <f t="shared" ref="AS102" si="2028">parseTime(AQ102)-(AR107=INT(RIGHT($F102, 1)))</f>
        <v>0</v>
      </c>
      <c r="AT102" s="43">
        <f t="shared" ref="AT102:AT106" si="2029">isClocked(AR102)</f>
        <v>0</v>
      </c>
      <c r="AU102" s="34"/>
      <c r="AV102" s="35"/>
      <c r="AW102" s="42">
        <f>parseTime(AU102)-(AV107=INT(RIGHT($F102, 1)))</f>
        <v>0</v>
      </c>
      <c r="AX102" s="43">
        <f t="shared" ref="AX102:AX106" si="2030">isClocked(AV102)</f>
        <v>0</v>
      </c>
      <c r="AY102" s="34"/>
      <c r="AZ102" s="35"/>
      <c r="BA102" s="42">
        <f>parseTime(AY102)-(AZ107=INT(RIGHT($F102, 1)))</f>
        <v>0</v>
      </c>
      <c r="BB102" s="43">
        <f t="shared" ref="BB102:BB106" si="2031">isClocked(AZ102)</f>
        <v>0</v>
      </c>
      <c r="BC102" s="34"/>
      <c r="BD102" s="35"/>
      <c r="BE102" s="42">
        <f>parseTime(BC102)-(BD107=INT(RIGHT($F102, 1)))</f>
        <v>0</v>
      </c>
      <c r="BF102" s="43">
        <f t="shared" ref="BF102:BF106" si="2032">isClocked(BD102)</f>
        <v>0</v>
      </c>
      <c r="BG102" s="34"/>
      <c r="BH102" s="35"/>
      <c r="BI102" s="42">
        <f>parseTime(BG102)-(BH107=INT(RIGHT($F102, 1)))</f>
        <v>0</v>
      </c>
      <c r="BJ102" s="43">
        <f t="shared" ref="BJ102:BJ106" si="2033">isClocked(BH102)</f>
        <v>0</v>
      </c>
      <c r="BK102" s="34"/>
      <c r="BL102" s="35"/>
      <c r="BM102" s="42">
        <f>parseTime(BK102)-(BL107=INT(RIGHT($F102, 1)))</f>
        <v>0</v>
      </c>
      <c r="BN102" s="43">
        <f t="shared" ref="BN102:BN106" si="2034">isClocked(BL102)</f>
        <v>0</v>
      </c>
      <c r="BO102" s="34"/>
      <c r="BP102" s="35"/>
      <c r="BQ102" s="42">
        <f t="shared" ref="BQ102" si="2035">parseTime(BO102)-(BP107=INT(RIGHT($F102, 1)))</f>
        <v>0</v>
      </c>
      <c r="BR102" s="43">
        <f t="shared" ref="BR102:BR106" si="2036">isClocked(BP102)</f>
        <v>0</v>
      </c>
      <c r="BS102" s="34"/>
      <c r="BT102" s="35"/>
      <c r="BU102" s="42">
        <f t="shared" ref="BU102" si="2037">parseTime(BS102)-(BT107=INT(RIGHT($F102, 1)))</f>
        <v>0</v>
      </c>
      <c r="BV102" s="43">
        <f t="shared" ref="BV102:BV106" si="2038">isClocked(BT102)</f>
        <v>0</v>
      </c>
      <c r="BW102" s="34"/>
      <c r="BX102" s="35"/>
      <c r="BY102" s="42">
        <f t="shared" ref="BY102" si="2039">parseTime(BW102)-(BX107=INT(RIGHT($F102, 1)))</f>
        <v>0</v>
      </c>
      <c r="BZ102" s="43">
        <f t="shared" ref="BZ102:BZ106" si="2040">isClocked(BX102)</f>
        <v>0</v>
      </c>
      <c r="CA102" s="34"/>
      <c r="CB102" s="35"/>
      <c r="CC102" s="42">
        <f t="shared" ref="CC102" si="2041">parseTime(CA102)-(CB107=INT(RIGHT($F102, 1)))</f>
        <v>0</v>
      </c>
      <c r="CD102" s="43">
        <f t="shared" ref="CD102:CD106" si="2042">isClocked(CB102)</f>
        <v>0</v>
      </c>
      <c r="CE102" s="34"/>
      <c r="CF102" s="35"/>
      <c r="CG102" s="42">
        <f t="shared" ref="CG102" si="2043">parseTime(CE102)-(CF107=INT(RIGHT($F102, 1)))</f>
        <v>0</v>
      </c>
      <c r="CH102" s="43">
        <f t="shared" ref="CH102:CH106" si="2044">isClocked(CF102)</f>
        <v>0</v>
      </c>
    </row>
    <row r="103" spans="1:86" x14ac:dyDescent="0.25">
      <c r="A103" s="56" t="s">
        <v>0</v>
      </c>
      <c r="B103" s="57">
        <f t="shared" ref="B103" ca="1" si="2045">SUM(B104:B107)</f>
        <v>0</v>
      </c>
      <c r="C103" s="14" t="s">
        <v>252</v>
      </c>
      <c r="D103" s="14"/>
      <c r="E103" s="55" t="str">
        <f t="shared" si="1879"/>
        <v>Sunday</v>
      </c>
      <c r="F103" s="51" t="s">
        <v>129</v>
      </c>
      <c r="G103" s="36"/>
      <c r="H103" s="37"/>
      <c r="I103" s="44">
        <f t="shared" ref="I103" si="2046">parseTime(G103)-(H107=INT(RIGHT($F103, 1)))</f>
        <v>0</v>
      </c>
      <c r="J103" s="45">
        <f t="shared" si="2012"/>
        <v>0</v>
      </c>
      <c r="K103" s="36"/>
      <c r="L103" s="37"/>
      <c r="M103" s="44">
        <f t="shared" ref="M103" si="2047">parseTime(K103)-(L107=INT(RIGHT($F103, 1)))</f>
        <v>0</v>
      </c>
      <c r="N103" s="45">
        <f t="shared" si="2014"/>
        <v>0</v>
      </c>
      <c r="O103" s="36"/>
      <c r="P103" s="37"/>
      <c r="Q103" s="44">
        <f t="shared" ref="Q103" si="2048">parseTime(O103)-(P107=INT(RIGHT($F103, 1)))</f>
        <v>0</v>
      </c>
      <c r="R103" s="45">
        <f t="shared" si="2016"/>
        <v>0</v>
      </c>
      <c r="S103" s="36"/>
      <c r="T103" s="37"/>
      <c r="U103" s="44">
        <f t="shared" ref="U103" si="2049">parseTime(S103)-(T107=INT(RIGHT($F103, 1)))</f>
        <v>0</v>
      </c>
      <c r="V103" s="45">
        <f t="shared" si="2018"/>
        <v>0</v>
      </c>
      <c r="W103" s="36"/>
      <c r="X103" s="37"/>
      <c r="Y103" s="44">
        <f t="shared" ref="Y103" si="2050">parseTime(W103)-(X107=INT(RIGHT($F103, 1)))</f>
        <v>0</v>
      </c>
      <c r="Z103" s="45">
        <f t="shared" si="2020"/>
        <v>0</v>
      </c>
      <c r="AA103" s="36"/>
      <c r="AB103" s="37"/>
      <c r="AC103" s="44">
        <f t="shared" ref="AC103" si="2051">parseTime(AA103)-(AB107=INT(RIGHT($F103, 1)))</f>
        <v>0</v>
      </c>
      <c r="AD103" s="45">
        <f t="shared" si="2022"/>
        <v>0</v>
      </c>
      <c r="AE103" s="36"/>
      <c r="AF103" s="37"/>
      <c r="AG103" s="44">
        <f t="shared" ref="AG103" si="2052">parseTime(AE103)-(AF107=INT(RIGHT($F103, 1)))</f>
        <v>0</v>
      </c>
      <c r="AH103" s="45">
        <f t="shared" si="2024"/>
        <v>0</v>
      </c>
      <c r="AI103" s="36"/>
      <c r="AJ103" s="37"/>
      <c r="AK103" s="44">
        <f>parseTime(AI103)-(AJ107=INT(RIGHT($F103, 1)))</f>
        <v>0</v>
      </c>
      <c r="AL103" s="45">
        <f t="shared" si="2025"/>
        <v>0</v>
      </c>
      <c r="AM103" s="36"/>
      <c r="AN103" s="37"/>
      <c r="AO103" s="44">
        <f t="shared" ref="AO103" si="2053">parseTime(AM103)-(AN107=INT(RIGHT($F103, 1)))</f>
        <v>0</v>
      </c>
      <c r="AP103" s="45">
        <f t="shared" si="2027"/>
        <v>0</v>
      </c>
      <c r="AQ103" s="36"/>
      <c r="AR103" s="37"/>
      <c r="AS103" s="44">
        <f t="shared" ref="AS103" si="2054">parseTime(AQ103)-(AR107=INT(RIGHT($F103, 1)))</f>
        <v>0</v>
      </c>
      <c r="AT103" s="45">
        <f t="shared" si="2029"/>
        <v>0</v>
      </c>
      <c r="AU103" s="36"/>
      <c r="AV103" s="37"/>
      <c r="AW103" s="44">
        <f>parseTime(AU103)-(AV107=INT(RIGHT($F103, 1)))</f>
        <v>0</v>
      </c>
      <c r="AX103" s="45">
        <f t="shared" si="2030"/>
        <v>0</v>
      </c>
      <c r="AY103" s="36"/>
      <c r="AZ103" s="37"/>
      <c r="BA103" s="44">
        <f>parseTime(AY103)-(AZ107=INT(RIGHT($F103, 1)))</f>
        <v>0</v>
      </c>
      <c r="BB103" s="45">
        <f t="shared" si="2031"/>
        <v>0</v>
      </c>
      <c r="BC103" s="36"/>
      <c r="BD103" s="37"/>
      <c r="BE103" s="44">
        <f>parseTime(BC103)-(BD107=INT(RIGHT($F103, 1)))</f>
        <v>0</v>
      </c>
      <c r="BF103" s="45">
        <f t="shared" si="2032"/>
        <v>0</v>
      </c>
      <c r="BG103" s="36"/>
      <c r="BH103" s="37"/>
      <c r="BI103" s="44">
        <f>parseTime(BG103)-(BH107=INT(RIGHT($F103, 1)))</f>
        <v>0</v>
      </c>
      <c r="BJ103" s="45">
        <f t="shared" si="2033"/>
        <v>0</v>
      </c>
      <c r="BK103" s="36"/>
      <c r="BL103" s="37"/>
      <c r="BM103" s="44">
        <f>parseTime(BK103)-(BL107=INT(RIGHT($F103, 1)))</f>
        <v>0</v>
      </c>
      <c r="BN103" s="45">
        <f t="shared" si="2034"/>
        <v>0</v>
      </c>
      <c r="BO103" s="36"/>
      <c r="BP103" s="37"/>
      <c r="BQ103" s="44">
        <f t="shared" ref="BQ103" si="2055">parseTime(BO103)-(BP107=INT(RIGHT($F103, 1)))</f>
        <v>0</v>
      </c>
      <c r="BR103" s="45">
        <f t="shared" si="2036"/>
        <v>0</v>
      </c>
      <c r="BS103" s="36"/>
      <c r="BT103" s="37"/>
      <c r="BU103" s="44">
        <f t="shared" ref="BU103" si="2056">parseTime(BS103)-(BT107=INT(RIGHT($F103, 1)))</f>
        <v>0</v>
      </c>
      <c r="BV103" s="45">
        <f t="shared" si="2038"/>
        <v>0</v>
      </c>
      <c r="BW103" s="36"/>
      <c r="BX103" s="37"/>
      <c r="BY103" s="44">
        <f t="shared" ref="BY103" si="2057">parseTime(BW103)-(BX107=INT(RIGHT($F103, 1)))</f>
        <v>0</v>
      </c>
      <c r="BZ103" s="45">
        <f t="shared" si="2040"/>
        <v>0</v>
      </c>
      <c r="CA103" s="36"/>
      <c r="CB103" s="37"/>
      <c r="CC103" s="44">
        <f t="shared" ref="CC103" si="2058">parseTime(CA103)-(CB107=INT(RIGHT($F103, 1)))</f>
        <v>0</v>
      </c>
      <c r="CD103" s="45">
        <f t="shared" si="2042"/>
        <v>0</v>
      </c>
      <c r="CE103" s="36"/>
      <c r="CF103" s="37"/>
      <c r="CG103" s="44">
        <f t="shared" ref="CG103" si="2059">parseTime(CE103)-(CF107=INT(RIGHT($F103, 1)))</f>
        <v>0</v>
      </c>
      <c r="CH103" s="45">
        <f t="shared" si="2044"/>
        <v>0</v>
      </c>
    </row>
    <row r="104" spans="1:86" x14ac:dyDescent="0.25">
      <c r="A104" s="56" t="s">
        <v>117</v>
      </c>
      <c r="B104" s="57">
        <f ca="1">roleHours(G102:CH108, "MFD")</f>
        <v>0</v>
      </c>
      <c r="C104" s="14">
        <f t="shared" ca="1" si="1414"/>
        <v>0</v>
      </c>
      <c r="D104" s="14"/>
      <c r="E104" s="20" t="s">
        <v>127</v>
      </c>
      <c r="F104" s="51" t="s">
        <v>130</v>
      </c>
      <c r="G104" s="36"/>
      <c r="H104" s="37"/>
      <c r="I104" s="44">
        <f t="shared" ref="I104" si="2060">parseTime(G104)-(H107=INT(RIGHT($F104, 1)))</f>
        <v>0</v>
      </c>
      <c r="J104" s="45">
        <f t="shared" si="2012"/>
        <v>0</v>
      </c>
      <c r="K104" s="36"/>
      <c r="L104" s="37"/>
      <c r="M104" s="44">
        <f t="shared" ref="M104" si="2061">parseTime(K104)-(L107=INT(RIGHT($F104, 1)))</f>
        <v>0</v>
      </c>
      <c r="N104" s="45">
        <f t="shared" si="2014"/>
        <v>0</v>
      </c>
      <c r="O104" s="36"/>
      <c r="P104" s="37"/>
      <c r="Q104" s="44">
        <f t="shared" ref="Q104" si="2062">parseTime(O104)-(P107=INT(RIGHT($F104, 1)))</f>
        <v>0</v>
      </c>
      <c r="R104" s="45">
        <f t="shared" si="2016"/>
        <v>0</v>
      </c>
      <c r="S104" s="36"/>
      <c r="T104" s="37"/>
      <c r="U104" s="44">
        <f t="shared" ref="U104" si="2063">parseTime(S104)-(T107=INT(RIGHT($F104, 1)))</f>
        <v>0</v>
      </c>
      <c r="V104" s="45">
        <f t="shared" si="2018"/>
        <v>0</v>
      </c>
      <c r="W104" s="36"/>
      <c r="X104" s="37"/>
      <c r="Y104" s="44">
        <f t="shared" ref="Y104" si="2064">parseTime(W104)-(X107=INT(RIGHT($F104, 1)))</f>
        <v>0</v>
      </c>
      <c r="Z104" s="45">
        <f t="shared" si="2020"/>
        <v>0</v>
      </c>
      <c r="AA104" s="36"/>
      <c r="AB104" s="37"/>
      <c r="AC104" s="44">
        <f t="shared" ref="AC104" si="2065">parseTime(AA104)-(AB107=INT(RIGHT($F104, 1)))</f>
        <v>0</v>
      </c>
      <c r="AD104" s="45">
        <f t="shared" si="2022"/>
        <v>0</v>
      </c>
      <c r="AE104" s="36"/>
      <c r="AF104" s="37"/>
      <c r="AG104" s="44">
        <f t="shared" ref="AG104" si="2066">parseTime(AE104)-(AF107=INT(RIGHT($F104, 1)))</f>
        <v>0</v>
      </c>
      <c r="AH104" s="45">
        <f t="shared" si="2024"/>
        <v>0</v>
      </c>
      <c r="AI104" s="36"/>
      <c r="AJ104" s="37"/>
      <c r="AK104" s="44">
        <f>parseTime(AI104)-(AJ107=INT(RIGHT($F104, 1)))</f>
        <v>0</v>
      </c>
      <c r="AL104" s="45">
        <f t="shared" si="2025"/>
        <v>0</v>
      </c>
      <c r="AM104" s="36"/>
      <c r="AN104" s="37"/>
      <c r="AO104" s="44">
        <f t="shared" ref="AO104" si="2067">parseTime(AM104)-(AN107=INT(RIGHT($F104, 1)))</f>
        <v>0</v>
      </c>
      <c r="AP104" s="45">
        <f t="shared" si="2027"/>
        <v>0</v>
      </c>
      <c r="AQ104" s="36"/>
      <c r="AR104" s="37"/>
      <c r="AS104" s="44">
        <f t="shared" ref="AS104" si="2068">parseTime(AQ104)-(AR107=INT(RIGHT($F104, 1)))</f>
        <v>0</v>
      </c>
      <c r="AT104" s="45">
        <f t="shared" si="2029"/>
        <v>0</v>
      </c>
      <c r="AU104" s="36"/>
      <c r="AV104" s="37"/>
      <c r="AW104" s="44">
        <f>parseTime(AU104)-(AV107=INT(RIGHT($F104, 1)))</f>
        <v>0</v>
      </c>
      <c r="AX104" s="45">
        <f t="shared" si="2030"/>
        <v>0</v>
      </c>
      <c r="AY104" s="36"/>
      <c r="AZ104" s="37"/>
      <c r="BA104" s="44">
        <f>parseTime(AY104)-(AZ107=INT(RIGHT($F104, 1)))</f>
        <v>0</v>
      </c>
      <c r="BB104" s="45">
        <f t="shared" si="2031"/>
        <v>0</v>
      </c>
      <c r="BC104" s="36"/>
      <c r="BD104" s="37"/>
      <c r="BE104" s="44">
        <f>parseTime(BC104)-(BD107=INT(RIGHT($F104, 1)))</f>
        <v>0</v>
      </c>
      <c r="BF104" s="45">
        <f t="shared" si="2032"/>
        <v>0</v>
      </c>
      <c r="BG104" s="36"/>
      <c r="BH104" s="37"/>
      <c r="BI104" s="44">
        <f>parseTime(BG104)-(BH107=INT(RIGHT($F104, 1)))</f>
        <v>0</v>
      </c>
      <c r="BJ104" s="45">
        <f t="shared" si="2033"/>
        <v>0</v>
      </c>
      <c r="BK104" s="36"/>
      <c r="BL104" s="37"/>
      <c r="BM104" s="44">
        <f>parseTime(BK104)-(BL107=INT(RIGHT($F104, 1)))</f>
        <v>0</v>
      </c>
      <c r="BN104" s="45">
        <f t="shared" si="2034"/>
        <v>0</v>
      </c>
      <c r="BO104" s="36"/>
      <c r="BP104" s="37"/>
      <c r="BQ104" s="44">
        <f t="shared" ref="BQ104" si="2069">parseTime(BO104)-(BP107=INT(RIGHT($F104, 1)))</f>
        <v>0</v>
      </c>
      <c r="BR104" s="45">
        <f t="shared" si="2036"/>
        <v>0</v>
      </c>
      <c r="BS104" s="36"/>
      <c r="BT104" s="37"/>
      <c r="BU104" s="44">
        <f t="shared" ref="BU104" si="2070">parseTime(BS104)-(BT107=INT(RIGHT($F104, 1)))</f>
        <v>0</v>
      </c>
      <c r="BV104" s="45">
        <f t="shared" si="2038"/>
        <v>0</v>
      </c>
      <c r="BW104" s="36"/>
      <c r="BX104" s="37"/>
      <c r="BY104" s="44">
        <f t="shared" ref="BY104" si="2071">parseTime(BW104)-(BX107=INT(RIGHT($F104, 1)))</f>
        <v>0</v>
      </c>
      <c r="BZ104" s="45">
        <f t="shared" si="2040"/>
        <v>0</v>
      </c>
      <c r="CA104" s="36"/>
      <c r="CB104" s="37"/>
      <c r="CC104" s="44">
        <f t="shared" ref="CC104" si="2072">parseTime(CA104)-(CB107=INT(RIGHT($F104, 1)))</f>
        <v>0</v>
      </c>
      <c r="CD104" s="45">
        <f t="shared" si="2042"/>
        <v>0</v>
      </c>
      <c r="CE104" s="36"/>
      <c r="CF104" s="37"/>
      <c r="CG104" s="44">
        <f t="shared" ref="CG104" si="2073">parseTime(CE104)-(CF107=INT(RIGHT($F104, 1)))</f>
        <v>0</v>
      </c>
      <c r="CH104" s="45">
        <f t="shared" si="2044"/>
        <v>0</v>
      </c>
    </row>
    <row r="105" spans="1:86" x14ac:dyDescent="0.25">
      <c r="A105" s="56" t="s">
        <v>118</v>
      </c>
      <c r="B105" s="57">
        <f ca="1">roleHours(G102:CH108, "DFD")</f>
        <v>0</v>
      </c>
      <c r="C105" s="14">
        <f t="shared" ca="1" si="1414"/>
        <v>0</v>
      </c>
      <c r="D105" s="14"/>
      <c r="E105" s="20"/>
      <c r="F105" s="51" t="s">
        <v>131</v>
      </c>
      <c r="G105" s="36"/>
      <c r="H105" s="37"/>
      <c r="I105" s="44">
        <f t="shared" ref="I105" si="2074">parseTime(G105)-(H107=INT(RIGHT($F105, 1)))</f>
        <v>0</v>
      </c>
      <c r="J105" s="45">
        <f t="shared" si="2012"/>
        <v>0</v>
      </c>
      <c r="K105" s="36"/>
      <c r="L105" s="37"/>
      <c r="M105" s="44">
        <f t="shared" ref="M105" si="2075">parseTime(K105)-(L107=INT(RIGHT($F105, 1)))</f>
        <v>0</v>
      </c>
      <c r="N105" s="45">
        <f t="shared" si="2014"/>
        <v>0</v>
      </c>
      <c r="O105" s="36"/>
      <c r="P105" s="37"/>
      <c r="Q105" s="44">
        <f t="shared" ref="Q105" si="2076">parseTime(O105)-(P107=INT(RIGHT($F105, 1)))</f>
        <v>0</v>
      </c>
      <c r="R105" s="45">
        <f t="shared" si="2016"/>
        <v>0</v>
      </c>
      <c r="S105" s="36"/>
      <c r="T105" s="37"/>
      <c r="U105" s="44">
        <f t="shared" ref="U105" si="2077">parseTime(S105)-(T107=INT(RIGHT($F105, 1)))</f>
        <v>0</v>
      </c>
      <c r="V105" s="45">
        <f t="shared" si="2018"/>
        <v>0</v>
      </c>
      <c r="W105" s="36"/>
      <c r="X105" s="37"/>
      <c r="Y105" s="44">
        <f t="shared" ref="Y105" si="2078">parseTime(W105)-(X107=INT(RIGHT($F105, 1)))</f>
        <v>0</v>
      </c>
      <c r="Z105" s="45">
        <f t="shared" si="2020"/>
        <v>0</v>
      </c>
      <c r="AA105" s="36"/>
      <c r="AB105" s="37"/>
      <c r="AC105" s="44">
        <f t="shared" ref="AC105" si="2079">parseTime(AA105)-(AB107=INT(RIGHT($F105, 1)))</f>
        <v>0</v>
      </c>
      <c r="AD105" s="45">
        <f t="shared" si="2022"/>
        <v>0</v>
      </c>
      <c r="AE105" s="36"/>
      <c r="AF105" s="37"/>
      <c r="AG105" s="44">
        <f t="shared" ref="AG105" si="2080">parseTime(AE105)-(AF107=INT(RIGHT($F105, 1)))</f>
        <v>0</v>
      </c>
      <c r="AH105" s="45">
        <f t="shared" si="2024"/>
        <v>0</v>
      </c>
      <c r="AI105" s="36"/>
      <c r="AJ105" s="37"/>
      <c r="AK105" s="44">
        <f>parseTime(AI105)-(AJ107=INT(RIGHT($F105, 1)))</f>
        <v>0</v>
      </c>
      <c r="AL105" s="45">
        <f t="shared" si="2025"/>
        <v>0</v>
      </c>
      <c r="AM105" s="36"/>
      <c r="AN105" s="37"/>
      <c r="AO105" s="44">
        <f t="shared" ref="AO105" si="2081">parseTime(AM105)-(AN107=INT(RIGHT($F105, 1)))</f>
        <v>0</v>
      </c>
      <c r="AP105" s="45">
        <f t="shared" si="2027"/>
        <v>0</v>
      </c>
      <c r="AQ105" s="36"/>
      <c r="AR105" s="37"/>
      <c r="AS105" s="44">
        <f t="shared" ref="AS105" si="2082">parseTime(AQ105)-(AR107=INT(RIGHT($F105, 1)))</f>
        <v>0</v>
      </c>
      <c r="AT105" s="45">
        <f t="shared" si="2029"/>
        <v>0</v>
      </c>
      <c r="AU105" s="36"/>
      <c r="AV105" s="37"/>
      <c r="AW105" s="44">
        <f>parseTime(AU105)-(AV107=INT(RIGHT($F105, 1)))</f>
        <v>0</v>
      </c>
      <c r="AX105" s="45">
        <f t="shared" si="2030"/>
        <v>0</v>
      </c>
      <c r="AY105" s="36"/>
      <c r="AZ105" s="37"/>
      <c r="BA105" s="44">
        <f>parseTime(AY105)-(AZ107=INT(RIGHT($F105, 1)))</f>
        <v>0</v>
      </c>
      <c r="BB105" s="45">
        <f t="shared" si="2031"/>
        <v>0</v>
      </c>
      <c r="BC105" s="36"/>
      <c r="BD105" s="37"/>
      <c r="BE105" s="44">
        <f>parseTime(BC105)-(BD107=INT(RIGHT($F105, 1)))</f>
        <v>0</v>
      </c>
      <c r="BF105" s="45">
        <f t="shared" si="2032"/>
        <v>0</v>
      </c>
      <c r="BG105" s="36"/>
      <c r="BH105" s="37"/>
      <c r="BI105" s="44">
        <f>parseTime(BG105)-(BH107=INT(RIGHT($F105, 1)))</f>
        <v>0</v>
      </c>
      <c r="BJ105" s="45">
        <f t="shared" si="2033"/>
        <v>0</v>
      </c>
      <c r="BK105" s="36"/>
      <c r="BL105" s="37"/>
      <c r="BM105" s="44">
        <f>parseTime(BK105)-(BL107=INT(RIGHT($F105, 1)))</f>
        <v>0</v>
      </c>
      <c r="BN105" s="45">
        <f t="shared" si="2034"/>
        <v>0</v>
      </c>
      <c r="BO105" s="36"/>
      <c r="BP105" s="37"/>
      <c r="BQ105" s="44">
        <f t="shared" ref="BQ105" si="2083">parseTime(BO105)-(BP107=INT(RIGHT($F105, 1)))</f>
        <v>0</v>
      </c>
      <c r="BR105" s="45">
        <f t="shared" si="2036"/>
        <v>0</v>
      </c>
      <c r="BS105" s="36"/>
      <c r="BT105" s="37"/>
      <c r="BU105" s="44">
        <f t="shared" ref="BU105" si="2084">parseTime(BS105)-(BT107=INT(RIGHT($F105, 1)))</f>
        <v>0</v>
      </c>
      <c r="BV105" s="45">
        <f t="shared" si="2038"/>
        <v>0</v>
      </c>
      <c r="BW105" s="36"/>
      <c r="BX105" s="37"/>
      <c r="BY105" s="44">
        <f t="shared" ref="BY105" si="2085">parseTime(BW105)-(BX107=INT(RIGHT($F105, 1)))</f>
        <v>0</v>
      </c>
      <c r="BZ105" s="45">
        <f t="shared" si="2040"/>
        <v>0</v>
      </c>
      <c r="CA105" s="36"/>
      <c r="CB105" s="37"/>
      <c r="CC105" s="44">
        <f t="shared" ref="CC105" si="2086">parseTime(CA105)-(CB107=INT(RIGHT($F105, 1)))</f>
        <v>0</v>
      </c>
      <c r="CD105" s="45">
        <f t="shared" si="2042"/>
        <v>0</v>
      </c>
      <c r="CE105" s="36"/>
      <c r="CF105" s="37"/>
      <c r="CG105" s="44">
        <f t="shared" ref="CG105" si="2087">parseTime(CE105)-(CF107=INT(RIGHT($F105, 1)))</f>
        <v>0</v>
      </c>
      <c r="CH105" s="45">
        <f t="shared" si="2044"/>
        <v>0</v>
      </c>
    </row>
    <row r="106" spans="1:86" x14ac:dyDescent="0.25">
      <c r="A106" s="56" t="s">
        <v>119</v>
      </c>
      <c r="B106" s="57">
        <f ca="1">roleHours(G102:CH108, "MCC")</f>
        <v>0</v>
      </c>
      <c r="C106" s="14">
        <f t="shared" ca="1" si="1414"/>
        <v>0</v>
      </c>
      <c r="D106" s="14"/>
      <c r="E106" s="20"/>
      <c r="F106" s="51" t="s">
        <v>132</v>
      </c>
      <c r="G106" s="36"/>
      <c r="H106" s="37"/>
      <c r="I106" s="44">
        <f t="shared" ref="I106" si="2088">parseTime(G106)-(H107=INT(RIGHT($F106, 1)))</f>
        <v>0</v>
      </c>
      <c r="J106" s="45">
        <f t="shared" si="2012"/>
        <v>0</v>
      </c>
      <c r="K106" s="36"/>
      <c r="L106" s="37"/>
      <c r="M106" s="44">
        <f t="shared" ref="M106" si="2089">parseTime(K106)-(L107=INT(RIGHT($F106, 1)))</f>
        <v>0</v>
      </c>
      <c r="N106" s="45">
        <f t="shared" si="2014"/>
        <v>0</v>
      </c>
      <c r="O106" s="36"/>
      <c r="P106" s="37"/>
      <c r="Q106" s="44">
        <f t="shared" ref="Q106" si="2090">parseTime(O106)-(P107=INT(RIGHT($F106, 1)))</f>
        <v>0</v>
      </c>
      <c r="R106" s="45">
        <f t="shared" si="2016"/>
        <v>0</v>
      </c>
      <c r="S106" s="36"/>
      <c r="T106" s="37"/>
      <c r="U106" s="44">
        <f t="shared" ref="U106" si="2091">parseTime(S106)-(T107=INT(RIGHT($F106, 1)))</f>
        <v>0</v>
      </c>
      <c r="V106" s="45">
        <f t="shared" si="2018"/>
        <v>0</v>
      </c>
      <c r="W106" s="36"/>
      <c r="X106" s="37"/>
      <c r="Y106" s="44">
        <f t="shared" ref="Y106" si="2092">parseTime(W106)-(X107=INT(RIGHT($F106, 1)))</f>
        <v>0</v>
      </c>
      <c r="Z106" s="45">
        <f t="shared" si="2020"/>
        <v>0</v>
      </c>
      <c r="AA106" s="36"/>
      <c r="AB106" s="37"/>
      <c r="AC106" s="44">
        <f t="shared" ref="AC106" si="2093">parseTime(AA106)-(AB107=INT(RIGHT($F106, 1)))</f>
        <v>0</v>
      </c>
      <c r="AD106" s="45">
        <f t="shared" si="2022"/>
        <v>0</v>
      </c>
      <c r="AE106" s="36"/>
      <c r="AF106" s="37"/>
      <c r="AG106" s="44">
        <f t="shared" ref="AG106" si="2094">parseTime(AE106)-(AF107=INT(RIGHT($F106, 1)))</f>
        <v>0</v>
      </c>
      <c r="AH106" s="45">
        <f t="shared" si="2024"/>
        <v>0</v>
      </c>
      <c r="AI106" s="36"/>
      <c r="AJ106" s="37"/>
      <c r="AK106" s="44">
        <f>parseTime(AI106)-(AJ107=INT(RIGHT($F106, 1)))</f>
        <v>0</v>
      </c>
      <c r="AL106" s="45">
        <f t="shared" si="2025"/>
        <v>0</v>
      </c>
      <c r="AM106" s="36"/>
      <c r="AN106" s="37"/>
      <c r="AO106" s="44">
        <f t="shared" ref="AO106" si="2095">parseTime(AM106)-(AN107=INT(RIGHT($F106, 1)))</f>
        <v>0</v>
      </c>
      <c r="AP106" s="45">
        <f t="shared" si="2027"/>
        <v>0</v>
      </c>
      <c r="AQ106" s="36"/>
      <c r="AR106" s="37"/>
      <c r="AS106" s="44">
        <f t="shared" ref="AS106" si="2096">parseTime(AQ106)-(AR107=INT(RIGHT($F106, 1)))</f>
        <v>0</v>
      </c>
      <c r="AT106" s="45">
        <f t="shared" si="2029"/>
        <v>0</v>
      </c>
      <c r="AU106" s="36"/>
      <c r="AV106" s="37"/>
      <c r="AW106" s="44">
        <f>parseTime(AU106)-(AV107=INT(RIGHT($F106, 1)))</f>
        <v>0</v>
      </c>
      <c r="AX106" s="45">
        <f t="shared" si="2030"/>
        <v>0</v>
      </c>
      <c r="AY106" s="36"/>
      <c r="AZ106" s="37"/>
      <c r="BA106" s="44">
        <f>parseTime(AY106)-(AZ107=INT(RIGHT($F106, 1)))</f>
        <v>0</v>
      </c>
      <c r="BB106" s="45">
        <f t="shared" si="2031"/>
        <v>0</v>
      </c>
      <c r="BC106" s="36"/>
      <c r="BD106" s="37"/>
      <c r="BE106" s="44">
        <f>parseTime(BC106)-(BD107=INT(RIGHT($F106, 1)))</f>
        <v>0</v>
      </c>
      <c r="BF106" s="45">
        <f t="shared" si="2032"/>
        <v>0</v>
      </c>
      <c r="BG106" s="36"/>
      <c r="BH106" s="37"/>
      <c r="BI106" s="44">
        <f>parseTime(BG106)-(BH107=INT(RIGHT($F106, 1)))</f>
        <v>0</v>
      </c>
      <c r="BJ106" s="45">
        <f t="shared" si="2033"/>
        <v>0</v>
      </c>
      <c r="BK106" s="36"/>
      <c r="BL106" s="37"/>
      <c r="BM106" s="44">
        <f>parseTime(BK106)-(BL107=INT(RIGHT($F106, 1)))</f>
        <v>0</v>
      </c>
      <c r="BN106" s="45">
        <f t="shared" si="2034"/>
        <v>0</v>
      </c>
      <c r="BO106" s="36"/>
      <c r="BP106" s="37"/>
      <c r="BQ106" s="44">
        <f t="shared" ref="BQ106" si="2097">parseTime(BO106)-(BP107=INT(RIGHT($F106, 1)))</f>
        <v>0</v>
      </c>
      <c r="BR106" s="45">
        <f t="shared" si="2036"/>
        <v>0</v>
      </c>
      <c r="BS106" s="36"/>
      <c r="BT106" s="37"/>
      <c r="BU106" s="44">
        <f t="shared" ref="BU106" si="2098">parseTime(BS106)-(BT107=INT(RIGHT($F106, 1)))</f>
        <v>0</v>
      </c>
      <c r="BV106" s="45">
        <f t="shared" si="2038"/>
        <v>0</v>
      </c>
      <c r="BW106" s="36"/>
      <c r="BX106" s="37"/>
      <c r="BY106" s="44">
        <f t="shared" ref="BY106" si="2099">parseTime(BW106)-(BX107=INT(RIGHT($F106, 1)))</f>
        <v>0</v>
      </c>
      <c r="BZ106" s="45">
        <f t="shared" si="2040"/>
        <v>0</v>
      </c>
      <c r="CA106" s="36"/>
      <c r="CB106" s="37"/>
      <c r="CC106" s="44">
        <f t="shared" ref="CC106" si="2100">parseTime(CA106)-(CB107=INT(RIGHT($F106, 1)))</f>
        <v>0</v>
      </c>
      <c r="CD106" s="45">
        <f t="shared" si="2042"/>
        <v>0</v>
      </c>
      <c r="CE106" s="36"/>
      <c r="CF106" s="37"/>
      <c r="CG106" s="44">
        <f t="shared" ref="CG106" si="2101">parseTime(CE106)-(CF107=INT(RIGHT($F106, 1)))</f>
        <v>0</v>
      </c>
      <c r="CH106" s="45">
        <f t="shared" si="2044"/>
        <v>0</v>
      </c>
    </row>
    <row r="107" spans="1:86" x14ac:dyDescent="0.25">
      <c r="A107" s="56" t="s">
        <v>120</v>
      </c>
      <c r="B107" s="57">
        <f ca="1">roleHours(G102:CH108, "DCC")</f>
        <v>0</v>
      </c>
      <c r="C107" s="14">
        <f t="shared" ca="1" si="1414"/>
        <v>0</v>
      </c>
      <c r="D107" s="14"/>
      <c r="E107" s="20"/>
      <c r="F107" s="51"/>
      <c r="G107" s="46" t="s">
        <v>134</v>
      </c>
      <c r="H107" s="38">
        <f t="shared" ref="H107" si="2102">lunchAdjust(G102:H106)</f>
        <v>0</v>
      </c>
      <c r="I107" s="48" t="s">
        <v>0</v>
      </c>
      <c r="J107" s="39">
        <f t="shared" ref="J107" si="2103">SUMPRODUCT(I102:I106*J102:J106)</f>
        <v>0</v>
      </c>
      <c r="K107" s="46" t="s">
        <v>134</v>
      </c>
      <c r="L107" s="38">
        <f t="shared" ref="L107" si="2104">lunchAdjust(K102:L106)</f>
        <v>0</v>
      </c>
      <c r="M107" s="48" t="s">
        <v>0</v>
      </c>
      <c r="N107" s="39">
        <f t="shared" ref="N107" si="2105">SUMPRODUCT(M102:M106*N102:N106)</f>
        <v>0</v>
      </c>
      <c r="O107" s="46" t="s">
        <v>134</v>
      </c>
      <c r="P107" s="38">
        <f t="shared" ref="P107" si="2106">lunchAdjust(O102:P106)</f>
        <v>0</v>
      </c>
      <c r="Q107" s="48" t="s">
        <v>0</v>
      </c>
      <c r="R107" s="39">
        <f t="shared" ref="R107" si="2107">SUMPRODUCT(Q102:Q106*R102:R106)</f>
        <v>0</v>
      </c>
      <c r="S107" s="46" t="s">
        <v>134</v>
      </c>
      <c r="T107" s="38">
        <f t="shared" ref="T107" si="2108">lunchAdjust(S102:T106)</f>
        <v>0</v>
      </c>
      <c r="U107" s="48" t="s">
        <v>0</v>
      </c>
      <c r="V107" s="39">
        <f t="shared" ref="V107" si="2109">SUMPRODUCT(U102:U106*V102:V106)</f>
        <v>0</v>
      </c>
      <c r="W107" s="46" t="s">
        <v>134</v>
      </c>
      <c r="X107" s="38">
        <f t="shared" ref="X107" si="2110">lunchAdjust(W102:X106)</f>
        <v>0</v>
      </c>
      <c r="Y107" s="48" t="s">
        <v>0</v>
      </c>
      <c r="Z107" s="39">
        <f t="shared" ref="Z107" si="2111">SUMPRODUCT(Y102:Y106*Z102:Z106)</f>
        <v>0</v>
      </c>
      <c r="AA107" s="46" t="s">
        <v>134</v>
      </c>
      <c r="AB107" s="38">
        <f t="shared" ref="AB107" si="2112">lunchAdjust(AA102:AB106)</f>
        <v>0</v>
      </c>
      <c r="AC107" s="48" t="s">
        <v>0</v>
      </c>
      <c r="AD107" s="39">
        <f t="shared" ref="AD107" si="2113">SUMPRODUCT(AC102:AC106*AD102:AD106)</f>
        <v>0</v>
      </c>
      <c r="AE107" s="46" t="s">
        <v>134</v>
      </c>
      <c r="AF107" s="38">
        <f t="shared" ref="AF107" si="2114">lunchAdjust(AE102:AF106)</f>
        <v>0</v>
      </c>
      <c r="AG107" s="48" t="s">
        <v>0</v>
      </c>
      <c r="AH107" s="39">
        <f t="shared" ref="AH107" si="2115">SUMPRODUCT(AG102:AG106*AH102:AH106)</f>
        <v>0</v>
      </c>
      <c r="AI107" s="46" t="s">
        <v>134</v>
      </c>
      <c r="AJ107" s="38">
        <f t="shared" ref="AJ107" si="2116">lunchAdjust(AI102:AJ106)</f>
        <v>0</v>
      </c>
      <c r="AK107" s="48" t="s">
        <v>0</v>
      </c>
      <c r="AL107" s="39">
        <f t="shared" ref="AL107" si="2117">SUMPRODUCT(AK102:AK106*AL102:AL106)</f>
        <v>0</v>
      </c>
      <c r="AM107" s="46" t="s">
        <v>134</v>
      </c>
      <c r="AN107" s="38">
        <f t="shared" ref="AN107" si="2118">lunchAdjust(AM102:AN106)</f>
        <v>0</v>
      </c>
      <c r="AO107" s="48" t="s">
        <v>0</v>
      </c>
      <c r="AP107" s="39">
        <f t="shared" ref="AP107" si="2119">SUMPRODUCT(AO102:AO106*AP102:AP106)</f>
        <v>0</v>
      </c>
      <c r="AQ107" s="46" t="s">
        <v>134</v>
      </c>
      <c r="AR107" s="38">
        <f t="shared" ref="AR107" si="2120">lunchAdjust(AQ102:AR106)</f>
        <v>0</v>
      </c>
      <c r="AS107" s="48" t="s">
        <v>0</v>
      </c>
      <c r="AT107" s="39">
        <f t="shared" ref="AT107" si="2121">SUMPRODUCT(AS102:AS106*AT102:AT106)</f>
        <v>0</v>
      </c>
      <c r="AU107" s="46" t="s">
        <v>134</v>
      </c>
      <c r="AV107" s="38">
        <f t="shared" ref="AV107" si="2122">lunchAdjust(AU102:AV106)</f>
        <v>0</v>
      </c>
      <c r="AW107" s="48" t="s">
        <v>0</v>
      </c>
      <c r="AX107" s="39">
        <f t="shared" ref="AX107" si="2123">SUMPRODUCT(AW102:AW106*AX102:AX106)</f>
        <v>0</v>
      </c>
      <c r="AY107" s="46" t="s">
        <v>134</v>
      </c>
      <c r="AZ107" s="38">
        <f t="shared" ref="AZ107" si="2124">lunchAdjust(AY102:AZ106)</f>
        <v>0</v>
      </c>
      <c r="BA107" s="48" t="s">
        <v>0</v>
      </c>
      <c r="BB107" s="39">
        <f t="shared" ref="BB107" si="2125">SUMPRODUCT(BA102:BA106*BB102:BB106)</f>
        <v>0</v>
      </c>
      <c r="BC107" s="46" t="s">
        <v>134</v>
      </c>
      <c r="BD107" s="38">
        <f t="shared" ref="BD107" si="2126">lunchAdjust(BC102:BD106)</f>
        <v>0</v>
      </c>
      <c r="BE107" s="48" t="s">
        <v>0</v>
      </c>
      <c r="BF107" s="39">
        <f t="shared" ref="BF107" si="2127">SUMPRODUCT(BE102:BE106*BF102:BF106)</f>
        <v>0</v>
      </c>
      <c r="BG107" s="46" t="s">
        <v>134</v>
      </c>
      <c r="BH107" s="38">
        <f t="shared" ref="BH107" si="2128">lunchAdjust(BG102:BH106)</f>
        <v>0</v>
      </c>
      <c r="BI107" s="48" t="s">
        <v>0</v>
      </c>
      <c r="BJ107" s="39">
        <f t="shared" ref="BJ107" si="2129">SUMPRODUCT(BI102:BI106*BJ102:BJ106)</f>
        <v>0</v>
      </c>
      <c r="BK107" s="46" t="s">
        <v>134</v>
      </c>
      <c r="BL107" s="38">
        <f t="shared" ref="BL107" si="2130">lunchAdjust(BK102:BL106)</f>
        <v>0</v>
      </c>
      <c r="BM107" s="48" t="s">
        <v>0</v>
      </c>
      <c r="BN107" s="39">
        <f t="shared" ref="BN107" si="2131">SUMPRODUCT(BM102:BM106*BN102:BN106)</f>
        <v>0</v>
      </c>
      <c r="BO107" s="46" t="s">
        <v>134</v>
      </c>
      <c r="BP107" s="38">
        <f t="shared" ref="BP107" si="2132">lunchAdjust(BO102:BP106)</f>
        <v>0</v>
      </c>
      <c r="BQ107" s="48" t="s">
        <v>0</v>
      </c>
      <c r="BR107" s="39">
        <f t="shared" ref="BR107" si="2133">SUMPRODUCT(BQ102:BQ106*BR102:BR106)</f>
        <v>0</v>
      </c>
      <c r="BS107" s="46" t="s">
        <v>134</v>
      </c>
      <c r="BT107" s="38">
        <f t="shared" ref="BT107" si="2134">lunchAdjust(BS102:BT106)</f>
        <v>0</v>
      </c>
      <c r="BU107" s="48" t="s">
        <v>0</v>
      </c>
      <c r="BV107" s="39">
        <f t="shared" ref="BV107" si="2135">SUMPRODUCT(BU102:BU106*BV102:BV106)</f>
        <v>0</v>
      </c>
      <c r="BW107" s="46" t="s">
        <v>134</v>
      </c>
      <c r="BX107" s="38">
        <f t="shared" ref="BX107" si="2136">lunchAdjust(BW102:BX106)</f>
        <v>0</v>
      </c>
      <c r="BY107" s="48" t="s">
        <v>0</v>
      </c>
      <c r="BZ107" s="39">
        <f t="shared" ref="BZ107" si="2137">SUMPRODUCT(BY102:BY106*BZ102:BZ106)</f>
        <v>0</v>
      </c>
      <c r="CA107" s="46" t="s">
        <v>134</v>
      </c>
      <c r="CB107" s="38">
        <f t="shared" ref="CB107" si="2138">lunchAdjust(CA102:CB106)</f>
        <v>0</v>
      </c>
      <c r="CC107" s="48" t="s">
        <v>0</v>
      </c>
      <c r="CD107" s="39">
        <f t="shared" ref="CD107" si="2139">SUMPRODUCT(CC102:CC106*CD102:CD106)</f>
        <v>0</v>
      </c>
      <c r="CE107" s="46" t="s">
        <v>134</v>
      </c>
      <c r="CF107" s="38">
        <f t="shared" ref="CF107" si="2140">lunchAdjust(CE102:CF106)</f>
        <v>0</v>
      </c>
      <c r="CG107" s="48" t="s">
        <v>0</v>
      </c>
      <c r="CH107" s="39">
        <f t="shared" ref="CH107" si="2141">SUMPRODUCT(CG102:CG106*CH102:CH106)</f>
        <v>0</v>
      </c>
    </row>
    <row r="108" spans="1:86" ht="15.75" thickBot="1" x14ac:dyDescent="0.3">
      <c r="A108" s="58" t="s">
        <v>121</v>
      </c>
      <c r="B108" s="59">
        <f ca="1">roleHours(G102:CH108, "OUT")</f>
        <v>0</v>
      </c>
      <c r="C108" s="54" t="s">
        <v>137</v>
      </c>
      <c r="D108" s="22">
        <f ca="1">roleHours(G102:CH108, "PTO")</f>
        <v>0</v>
      </c>
      <c r="E108" s="23"/>
      <c r="F108" s="52"/>
      <c r="G108" s="47" t="s">
        <v>39</v>
      </c>
      <c r="H108" s="40">
        <f>SUMPRODUCT(I102:I106*(H102:H106="PTO"))+SUMPRODUCT(I102:I106*(H102:H106="HOL"))</f>
        <v>0</v>
      </c>
      <c r="I108" s="49" t="s">
        <v>135</v>
      </c>
      <c r="J108" s="41">
        <f t="shared" ref="J108" si="2142">J107*G$4</f>
        <v>0</v>
      </c>
      <c r="K108" s="47" t="s">
        <v>39</v>
      </c>
      <c r="L108" s="40">
        <f t="shared" ref="L108" si="2143">SUMPRODUCT(M102:M106*(L102:L106="PTO"))+SUMPRODUCT(M102:M106*(L102:L106="HOL"))</f>
        <v>0</v>
      </c>
      <c r="M108" s="49" t="s">
        <v>135</v>
      </c>
      <c r="N108" s="41">
        <f t="shared" ref="N108" si="2144">N107*K$4</f>
        <v>0</v>
      </c>
      <c r="O108" s="47" t="s">
        <v>39</v>
      </c>
      <c r="P108" s="40">
        <f t="shared" ref="P108" si="2145">SUMPRODUCT(Q102:Q106*(P102:P106="PTO"))+SUMPRODUCT(Q102:Q106*(P102:P106="HOL"))</f>
        <v>0</v>
      </c>
      <c r="Q108" s="49" t="s">
        <v>135</v>
      </c>
      <c r="R108" s="41">
        <f t="shared" ref="R108" si="2146">R107*O$4</f>
        <v>0</v>
      </c>
      <c r="S108" s="47" t="s">
        <v>39</v>
      </c>
      <c r="T108" s="40">
        <f t="shared" ref="T108" si="2147">SUMPRODUCT(U102:U106*(T102:T106="PTO"))+SUMPRODUCT(U102:U106*(T102:T106="HOL"))</f>
        <v>0</v>
      </c>
      <c r="U108" s="49" t="s">
        <v>135</v>
      </c>
      <c r="V108" s="41">
        <f t="shared" ref="V108" si="2148">V107*S$4</f>
        <v>0</v>
      </c>
      <c r="W108" s="47" t="s">
        <v>39</v>
      </c>
      <c r="X108" s="40">
        <f t="shared" ref="X108" si="2149">SUMPRODUCT(Y102:Y106*(X102:X106="PTO"))+SUMPRODUCT(Y102:Y106*(X102:X106="HOL"))</f>
        <v>0</v>
      </c>
      <c r="Y108" s="49" t="s">
        <v>135</v>
      </c>
      <c r="Z108" s="41">
        <f t="shared" ref="Z108" si="2150">Z107*W$4</f>
        <v>0</v>
      </c>
      <c r="AA108" s="47" t="s">
        <v>39</v>
      </c>
      <c r="AB108" s="40">
        <f t="shared" ref="AB108" si="2151">SUMPRODUCT(AC102:AC106*(AB102:AB106="PTO"))+SUMPRODUCT(AC102:AC106*(AB102:AB106="HOL"))</f>
        <v>0</v>
      </c>
      <c r="AC108" s="49" t="s">
        <v>135</v>
      </c>
      <c r="AD108" s="41">
        <f t="shared" ref="AD108" si="2152">AD107*AA$4</f>
        <v>0</v>
      </c>
      <c r="AE108" s="47" t="s">
        <v>39</v>
      </c>
      <c r="AF108" s="40">
        <f t="shared" ref="AF108" si="2153">SUMPRODUCT(AG102:AG106*(AF102:AF106="PTO"))+SUMPRODUCT(AG102:AG106*(AF102:AF106="HOL"))</f>
        <v>0</v>
      </c>
      <c r="AG108" s="49" t="s">
        <v>135</v>
      </c>
      <c r="AH108" s="41">
        <f t="shared" ref="AH108" si="2154">AH107*AE$4</f>
        <v>0</v>
      </c>
      <c r="AI108" s="47" t="s">
        <v>39</v>
      </c>
      <c r="AJ108" s="40">
        <f t="shared" ref="AJ108" si="2155">SUMPRODUCT(AK102:AK106*(AJ102:AJ106="PTO"))+SUMPRODUCT(AK102:AK106*(AJ102:AJ106="HOL"))</f>
        <v>0</v>
      </c>
      <c r="AK108" s="49" t="s">
        <v>135</v>
      </c>
      <c r="AL108" s="41">
        <f>AL107*AI$4</f>
        <v>0</v>
      </c>
      <c r="AM108" s="47" t="s">
        <v>39</v>
      </c>
      <c r="AN108" s="40">
        <f t="shared" ref="AN108" si="2156">SUMPRODUCT(AO102:AO106*(AN102:AN106="PTO"))+SUMPRODUCT(AO102:AO106*(AN102:AN106="HOL"))</f>
        <v>0</v>
      </c>
      <c r="AO108" s="49" t="s">
        <v>135</v>
      </c>
      <c r="AP108" s="41">
        <f t="shared" ref="AP108" si="2157">AP107*AM$4</f>
        <v>0</v>
      </c>
      <c r="AQ108" s="47" t="s">
        <v>39</v>
      </c>
      <c r="AR108" s="40">
        <f t="shared" ref="AR108" si="2158">SUMPRODUCT(AS102:AS106*(AR102:AR106="PTO"))+SUMPRODUCT(AS102:AS106*(AR102:AR106="HOL"))</f>
        <v>0</v>
      </c>
      <c r="AS108" s="49" t="s">
        <v>135</v>
      </c>
      <c r="AT108" s="41">
        <f t="shared" ref="AT108" si="2159">AT107*AQ$4</f>
        <v>0</v>
      </c>
      <c r="AU108" s="47" t="s">
        <v>39</v>
      </c>
      <c r="AV108" s="40">
        <f t="shared" ref="AV108" si="2160">SUMPRODUCT(AW102:AW106*(AV102:AV106="PTO"))+SUMPRODUCT(AW102:AW106*(AV102:AV106="HOL"))</f>
        <v>0</v>
      </c>
      <c r="AW108" s="49" t="s">
        <v>135</v>
      </c>
      <c r="AX108" s="41">
        <f>AX107*AU$4</f>
        <v>0</v>
      </c>
      <c r="AY108" s="47" t="s">
        <v>39</v>
      </c>
      <c r="AZ108" s="40">
        <f t="shared" ref="AZ108" si="2161">SUMPRODUCT(BA102:BA106*(AZ102:AZ106="PTO"))+SUMPRODUCT(BA102:BA106*(AZ102:AZ106="HOL"))</f>
        <v>0</v>
      </c>
      <c r="BA108" s="49" t="s">
        <v>135</v>
      </c>
      <c r="BB108" s="41">
        <f>BB107*AY$4</f>
        <v>0</v>
      </c>
      <c r="BC108" s="47" t="s">
        <v>39</v>
      </c>
      <c r="BD108" s="40">
        <f t="shared" ref="BD108" si="2162">SUMPRODUCT(BE102:BE106*(BD102:BD106="PTO"))+SUMPRODUCT(BE102:BE106*(BD102:BD106="HOL"))</f>
        <v>0</v>
      </c>
      <c r="BE108" s="49" t="s">
        <v>135</v>
      </c>
      <c r="BF108" s="41">
        <f>BF107*BC$4</f>
        <v>0</v>
      </c>
      <c r="BG108" s="47" t="s">
        <v>39</v>
      </c>
      <c r="BH108" s="40">
        <f t="shared" ref="BH108" si="2163">SUMPRODUCT(BI102:BI106*(BH102:BH106="PTO"))+SUMPRODUCT(BI102:BI106*(BH102:BH106="HOL"))</f>
        <v>0</v>
      </c>
      <c r="BI108" s="49" t="s">
        <v>135</v>
      </c>
      <c r="BJ108" s="41">
        <f>BJ107*BG$4</f>
        <v>0</v>
      </c>
      <c r="BK108" s="47" t="s">
        <v>39</v>
      </c>
      <c r="BL108" s="40">
        <f t="shared" ref="BL108" si="2164">SUMPRODUCT(BM102:BM106*(BL102:BL106="PTO"))+SUMPRODUCT(BM102:BM106*(BL102:BL106="HOL"))</f>
        <v>0</v>
      </c>
      <c r="BM108" s="49" t="s">
        <v>135</v>
      </c>
      <c r="BN108" s="41">
        <f>BN107*BK$4</f>
        <v>0</v>
      </c>
      <c r="BO108" s="47" t="s">
        <v>39</v>
      </c>
      <c r="BP108" s="40">
        <f t="shared" ref="BP108" si="2165">SUMPRODUCT(BQ102:BQ106*(BP102:BP106="PTO"))+SUMPRODUCT(BQ102:BQ106*(BP102:BP106="HOL"))</f>
        <v>0</v>
      </c>
      <c r="BQ108" s="49" t="s">
        <v>135</v>
      </c>
      <c r="BR108" s="41">
        <f t="shared" ref="BR108" si="2166">BR107*BO$4</f>
        <v>0</v>
      </c>
      <c r="BS108" s="47" t="s">
        <v>39</v>
      </c>
      <c r="BT108" s="40">
        <f t="shared" ref="BT108" si="2167">SUMPRODUCT(BU102:BU106*(BT102:BT106="PTO"))+SUMPRODUCT(BU102:BU106*(BT102:BT106="HOL"))</f>
        <v>0</v>
      </c>
      <c r="BU108" s="49" t="s">
        <v>135</v>
      </c>
      <c r="BV108" s="41">
        <f t="shared" ref="BV108" si="2168">BV107*BS$4</f>
        <v>0</v>
      </c>
      <c r="BW108" s="47" t="s">
        <v>39</v>
      </c>
      <c r="BX108" s="40">
        <f t="shared" ref="BX108" si="2169">SUMPRODUCT(BY102:BY106*(BX102:BX106="PTO"))+SUMPRODUCT(BY102:BY106*(BX102:BX106="HOL"))</f>
        <v>0</v>
      </c>
      <c r="BY108" s="49" t="s">
        <v>135</v>
      </c>
      <c r="BZ108" s="41">
        <f t="shared" ref="BZ108" si="2170">BZ107*BW$4</f>
        <v>0</v>
      </c>
      <c r="CA108" s="47" t="s">
        <v>39</v>
      </c>
      <c r="CB108" s="40">
        <f t="shared" ref="CB108" si="2171">SUMPRODUCT(CC102:CC106*(CB102:CB106="PTO"))+SUMPRODUCT(CC102:CC106*(CB102:CB106="HOL"))</f>
        <v>0</v>
      </c>
      <c r="CC108" s="49" t="s">
        <v>135</v>
      </c>
      <c r="CD108" s="41">
        <f t="shared" ref="CD108" si="2172">CD107*CA$4</f>
        <v>0</v>
      </c>
      <c r="CE108" s="47" t="s">
        <v>39</v>
      </c>
      <c r="CF108" s="40">
        <f t="shared" ref="CF108" si="2173">SUMPRODUCT(CG102:CG106*(CF102:CF106="PTO"))+SUMPRODUCT(CG102:CG106*(CF102:CF106="HOL"))</f>
        <v>0</v>
      </c>
      <c r="CG108" s="49" t="s">
        <v>135</v>
      </c>
      <c r="CH108" s="41">
        <f t="shared" ref="CH108" si="2174">CH107*CE$4</f>
        <v>0</v>
      </c>
    </row>
    <row r="109" spans="1:86" x14ac:dyDescent="0.25">
      <c r="A109" s="70" t="s">
        <v>133</v>
      </c>
      <c r="B109" s="71">
        <f t="shared" ref="B109" ca="1" si="2175">D109-B110</f>
        <v>15.580022450083732</v>
      </c>
      <c r="C109" s="72" t="s">
        <v>122</v>
      </c>
      <c r="D109" s="71">
        <f>IFERROR(INDEX(Holidays[FTE], MATCH(Entry!E109, Holidays[Date], 0)), 1)*8*INDEX(FTEguide[[1]:[12]], MATCH(Entry!E110, FTEguide[Weekday], 0), IF(Entry!E112&gt;0, Entry!E112, MONTH(Entry!E109)))</f>
        <v>107.58002245008373</v>
      </c>
      <c r="E109" s="60">
        <f t="shared" si="2010"/>
        <v>43843</v>
      </c>
      <c r="F109" s="50" t="s">
        <v>128</v>
      </c>
      <c r="G109" s="34" t="s">
        <v>136</v>
      </c>
      <c r="H109" s="35" t="s">
        <v>23</v>
      </c>
      <c r="I109" s="42">
        <f t="shared" ref="I109" si="2176">parseTime(G109)-(H114=INT(RIGHT($F109, 1)))</f>
        <v>8</v>
      </c>
      <c r="J109" s="43">
        <f t="shared" ref="J109:J113" si="2177">isClocked(H109)</f>
        <v>1</v>
      </c>
      <c r="K109" s="34" t="s">
        <v>136</v>
      </c>
      <c r="L109" s="35" t="s">
        <v>23</v>
      </c>
      <c r="M109" s="42">
        <f t="shared" ref="M109" si="2178">parseTime(K109)-(L114=INT(RIGHT($F109, 1)))</f>
        <v>8</v>
      </c>
      <c r="N109" s="43">
        <f t="shared" ref="N109:N113" si="2179">isClocked(L109)</f>
        <v>1</v>
      </c>
      <c r="O109" s="34" t="s">
        <v>180</v>
      </c>
      <c r="P109" s="35" t="s">
        <v>23</v>
      </c>
      <c r="Q109" s="42">
        <f t="shared" ref="Q109" si="2180">parseTime(O109)-(P114=INT(RIGHT($F109, 1)))</f>
        <v>8</v>
      </c>
      <c r="R109" s="43">
        <f t="shared" ref="R109:R113" si="2181">isClocked(P109)</f>
        <v>1</v>
      </c>
      <c r="S109" s="34" t="s">
        <v>150</v>
      </c>
      <c r="T109" s="35" t="s">
        <v>23</v>
      </c>
      <c r="U109" s="42">
        <f t="shared" ref="U109" si="2182">parseTime(S109)-(T114=INT(RIGHT($F109, 1)))</f>
        <v>8</v>
      </c>
      <c r="V109" s="43">
        <f t="shared" ref="V109:V113" si="2183">isClocked(T109)</f>
        <v>1</v>
      </c>
      <c r="W109" s="34" t="s">
        <v>136</v>
      </c>
      <c r="X109" s="35" t="s">
        <v>24</v>
      </c>
      <c r="Y109" s="42">
        <f t="shared" ref="Y109" si="2184">parseTime(W109)-(X114=INT(RIGHT($F109, 1)))</f>
        <v>8</v>
      </c>
      <c r="Z109" s="43">
        <f t="shared" ref="Z109:Z113" si="2185">isClocked(X109)</f>
        <v>1</v>
      </c>
      <c r="AA109" s="34" t="s">
        <v>136</v>
      </c>
      <c r="AB109" s="35" t="s">
        <v>23</v>
      </c>
      <c r="AC109" s="42">
        <f t="shared" ref="AC109" si="2186">parseTime(AA109)-(AB114=INT(RIGHT($F109, 1)))</f>
        <v>8</v>
      </c>
      <c r="AD109" s="43">
        <f t="shared" ref="AD109:AD113" si="2187">isClocked(AB109)</f>
        <v>1</v>
      </c>
      <c r="AE109" s="34" t="s">
        <v>136</v>
      </c>
      <c r="AF109" s="35" t="s">
        <v>25</v>
      </c>
      <c r="AG109" s="42">
        <f t="shared" ref="AG109" si="2188">parseTime(AE109)-(AF114=INT(RIGHT($F109, 1)))</f>
        <v>8</v>
      </c>
      <c r="AH109" s="43">
        <f t="shared" ref="AH109:AH113" si="2189">isClocked(AF109)</f>
        <v>1</v>
      </c>
      <c r="AI109" s="34" t="s">
        <v>136</v>
      </c>
      <c r="AJ109" s="35" t="s">
        <v>23</v>
      </c>
      <c r="AK109" s="42">
        <f>parseTime(AI109)-(AJ114=INT(RIGHT($F109, 1)))</f>
        <v>8</v>
      </c>
      <c r="AL109" s="43">
        <f t="shared" ref="AL109:AL113" si="2190">isClocked(AJ109)</f>
        <v>1</v>
      </c>
      <c r="AM109" s="34" t="s">
        <v>151</v>
      </c>
      <c r="AN109" s="35" t="s">
        <v>23</v>
      </c>
      <c r="AO109" s="42">
        <f t="shared" ref="AO109" si="2191">parseTime(AM109)-(AN114=INT(RIGHT($F109, 1)))</f>
        <v>4</v>
      </c>
      <c r="AP109" s="43">
        <f t="shared" ref="AP109:AP113" si="2192">isClocked(AN109)</f>
        <v>1</v>
      </c>
      <c r="AQ109" s="34"/>
      <c r="AR109" s="35"/>
      <c r="AS109" s="42">
        <f t="shared" ref="AS109" si="2193">parseTime(AQ109)-(AR114=INT(RIGHT($F109, 1)))</f>
        <v>0</v>
      </c>
      <c r="AT109" s="43">
        <f t="shared" ref="AT109:AT113" si="2194">isClocked(AR109)</f>
        <v>0</v>
      </c>
      <c r="AU109" s="34"/>
      <c r="AV109" s="35"/>
      <c r="AW109" s="42">
        <f>parseTime(AU109)-(AV114=INT(RIGHT($F109, 1)))</f>
        <v>0</v>
      </c>
      <c r="AX109" s="43">
        <f t="shared" ref="AX109:AX113" si="2195">isClocked(AV109)</f>
        <v>0</v>
      </c>
      <c r="AY109" s="34" t="s">
        <v>136</v>
      </c>
      <c r="AZ109" s="35" t="s">
        <v>24</v>
      </c>
      <c r="BA109" s="42">
        <f>parseTime(AY109)-(AZ114=INT(RIGHT($F109, 1)))</f>
        <v>8</v>
      </c>
      <c r="BB109" s="43">
        <f t="shared" ref="BB109:BB113" si="2196">isClocked(AZ109)</f>
        <v>1</v>
      </c>
      <c r="BC109" s="34"/>
      <c r="BD109" s="35"/>
      <c r="BE109" s="42">
        <f>parseTime(BC109)-(BD114=INT(RIGHT($F109, 1)))</f>
        <v>0</v>
      </c>
      <c r="BF109" s="43">
        <f t="shared" ref="BF109:BF113" si="2197">isClocked(BD109)</f>
        <v>0</v>
      </c>
      <c r="BG109" s="34" t="s">
        <v>136</v>
      </c>
      <c r="BH109" s="35" t="s">
        <v>23</v>
      </c>
      <c r="BI109" s="42">
        <f>parseTime(BG109)-(BH114=INT(RIGHT($F109, 1)))</f>
        <v>8</v>
      </c>
      <c r="BJ109" s="43">
        <f t="shared" ref="BJ109:BJ113" si="2198">isClocked(BH109)</f>
        <v>1</v>
      </c>
      <c r="BK109" s="34" t="s">
        <v>136</v>
      </c>
      <c r="BL109" s="35" t="s">
        <v>26</v>
      </c>
      <c r="BM109" s="42">
        <f>parseTime(BK109)-(BL114=INT(RIGHT($F109, 1)))</f>
        <v>8</v>
      </c>
      <c r="BN109" s="43">
        <f t="shared" ref="BN109:BN113" si="2199">isClocked(BL109)</f>
        <v>1</v>
      </c>
      <c r="BO109" s="34"/>
      <c r="BP109" s="35"/>
      <c r="BQ109" s="42">
        <f t="shared" ref="BQ109" si="2200">parseTime(BO109)-(BP114=INT(RIGHT($F109, 1)))</f>
        <v>0</v>
      </c>
      <c r="BR109" s="43">
        <f t="shared" ref="BR109:BR113" si="2201">isClocked(BP109)</f>
        <v>0</v>
      </c>
      <c r="BS109" s="34"/>
      <c r="BT109" s="35"/>
      <c r="BU109" s="42">
        <f t="shared" ref="BU109" si="2202">parseTime(BS109)-(BT114=INT(RIGHT($F109, 1)))</f>
        <v>0</v>
      </c>
      <c r="BV109" s="43">
        <f t="shared" ref="BV109:BV113" si="2203">isClocked(BT109)</f>
        <v>0</v>
      </c>
      <c r="BW109" s="34"/>
      <c r="BX109" s="35"/>
      <c r="BY109" s="42">
        <f t="shared" ref="BY109" si="2204">parseTime(BW109)-(BX114=INT(RIGHT($F109, 1)))</f>
        <v>0</v>
      </c>
      <c r="BZ109" s="43">
        <f t="shared" ref="BZ109:BZ113" si="2205">isClocked(BX109)</f>
        <v>0</v>
      </c>
      <c r="CA109" s="34"/>
      <c r="CB109" s="35"/>
      <c r="CC109" s="42">
        <f t="shared" ref="CC109" si="2206">parseTime(CA109)-(CB114=INT(RIGHT($F109, 1)))</f>
        <v>0</v>
      </c>
      <c r="CD109" s="43">
        <f t="shared" ref="CD109:CD113" si="2207">isClocked(CB109)</f>
        <v>0</v>
      </c>
      <c r="CE109" s="34"/>
      <c r="CF109" s="35"/>
      <c r="CG109" s="42">
        <f t="shared" ref="CG109" si="2208">parseTime(CE109)-(CF114=INT(RIGHT($F109, 1)))</f>
        <v>0</v>
      </c>
      <c r="CH109" s="43">
        <f t="shared" ref="CH109:CH113" si="2209">isClocked(CF109)</f>
        <v>0</v>
      </c>
    </row>
    <row r="110" spans="1:86" x14ac:dyDescent="0.25">
      <c r="A110" s="56" t="s">
        <v>0</v>
      </c>
      <c r="B110" s="57">
        <f t="shared" ref="B110" ca="1" si="2210">SUM(B111:B114)</f>
        <v>92</v>
      </c>
      <c r="C110" s="14" t="s">
        <v>252</v>
      </c>
      <c r="D110" s="14"/>
      <c r="E110" s="55" t="str">
        <f t="shared" si="1879"/>
        <v>Monday</v>
      </c>
      <c r="F110" s="51" t="s">
        <v>129</v>
      </c>
      <c r="G110" s="36"/>
      <c r="H110" s="37"/>
      <c r="I110" s="44">
        <f t="shared" ref="I110" si="2211">parseTime(G110)-(H114=INT(RIGHT($F110, 1)))</f>
        <v>0</v>
      </c>
      <c r="J110" s="45">
        <f t="shared" si="2177"/>
        <v>0</v>
      </c>
      <c r="K110" s="36"/>
      <c r="L110" s="37"/>
      <c r="M110" s="44">
        <f t="shared" ref="M110" si="2212">parseTime(K110)-(L114=INT(RIGHT($F110, 1)))</f>
        <v>0</v>
      </c>
      <c r="N110" s="45">
        <f t="shared" si="2179"/>
        <v>0</v>
      </c>
      <c r="O110" s="36"/>
      <c r="P110" s="37"/>
      <c r="Q110" s="44">
        <f t="shared" ref="Q110" si="2213">parseTime(O110)-(P114=INT(RIGHT($F110, 1)))</f>
        <v>0</v>
      </c>
      <c r="R110" s="45">
        <f t="shared" si="2181"/>
        <v>0</v>
      </c>
      <c r="S110" s="36"/>
      <c r="T110" s="37"/>
      <c r="U110" s="44">
        <f t="shared" ref="U110" si="2214">parseTime(S110)-(T114=INT(RIGHT($F110, 1)))</f>
        <v>0</v>
      </c>
      <c r="V110" s="45">
        <f t="shared" si="2183"/>
        <v>0</v>
      </c>
      <c r="W110" s="36"/>
      <c r="X110" s="37"/>
      <c r="Y110" s="44">
        <f t="shared" ref="Y110" si="2215">parseTime(W110)-(X114=INT(RIGHT($F110, 1)))</f>
        <v>0</v>
      </c>
      <c r="Z110" s="45">
        <f t="shared" si="2185"/>
        <v>0</v>
      </c>
      <c r="AA110" s="36"/>
      <c r="AB110" s="37"/>
      <c r="AC110" s="44">
        <f t="shared" ref="AC110" si="2216">parseTime(AA110)-(AB114=INT(RIGHT($F110, 1)))</f>
        <v>0</v>
      </c>
      <c r="AD110" s="45">
        <f t="shared" si="2187"/>
        <v>0</v>
      </c>
      <c r="AE110" s="36"/>
      <c r="AF110" s="37"/>
      <c r="AG110" s="44">
        <f t="shared" ref="AG110" si="2217">parseTime(AE110)-(AF114=INT(RIGHT($F110, 1)))</f>
        <v>0</v>
      </c>
      <c r="AH110" s="45">
        <f t="shared" si="2189"/>
        <v>0</v>
      </c>
      <c r="AI110" s="36"/>
      <c r="AJ110" s="37"/>
      <c r="AK110" s="44">
        <f>parseTime(AI110)-(AJ114=INT(RIGHT($F110, 1)))</f>
        <v>0</v>
      </c>
      <c r="AL110" s="45">
        <f t="shared" si="2190"/>
        <v>0</v>
      </c>
      <c r="AM110" s="36"/>
      <c r="AN110" s="37"/>
      <c r="AO110" s="44">
        <f t="shared" ref="AO110" si="2218">parseTime(AM110)-(AN114=INT(RIGHT($F110, 1)))</f>
        <v>0</v>
      </c>
      <c r="AP110" s="45">
        <f t="shared" si="2192"/>
        <v>0</v>
      </c>
      <c r="AQ110" s="36"/>
      <c r="AR110" s="37"/>
      <c r="AS110" s="44">
        <f t="shared" ref="AS110" si="2219">parseTime(AQ110)-(AR114=INT(RIGHT($F110, 1)))</f>
        <v>0</v>
      </c>
      <c r="AT110" s="45">
        <f t="shared" si="2194"/>
        <v>0</v>
      </c>
      <c r="AU110" s="36"/>
      <c r="AV110" s="37"/>
      <c r="AW110" s="44">
        <f>parseTime(AU110)-(AV114=INT(RIGHT($F110, 1)))</f>
        <v>0</v>
      </c>
      <c r="AX110" s="45">
        <f t="shared" si="2195"/>
        <v>0</v>
      </c>
      <c r="AY110" s="36"/>
      <c r="AZ110" s="37"/>
      <c r="BA110" s="44">
        <f>parseTime(AY110)-(AZ114=INT(RIGHT($F110, 1)))</f>
        <v>0</v>
      </c>
      <c r="BB110" s="45">
        <f t="shared" si="2196"/>
        <v>0</v>
      </c>
      <c r="BC110" s="36"/>
      <c r="BD110" s="37"/>
      <c r="BE110" s="44">
        <f>parseTime(BC110)-(BD114=INT(RIGHT($F110, 1)))</f>
        <v>0</v>
      </c>
      <c r="BF110" s="45">
        <f t="shared" si="2197"/>
        <v>0</v>
      </c>
      <c r="BG110" s="36"/>
      <c r="BH110" s="37"/>
      <c r="BI110" s="44">
        <f>parseTime(BG110)-(BH114=INT(RIGHT($F110, 1)))</f>
        <v>0</v>
      </c>
      <c r="BJ110" s="45">
        <f t="shared" si="2198"/>
        <v>0</v>
      </c>
      <c r="BK110" s="36"/>
      <c r="BL110" s="37"/>
      <c r="BM110" s="44">
        <f>parseTime(BK110)-(BL114=INT(RIGHT($F110, 1)))</f>
        <v>0</v>
      </c>
      <c r="BN110" s="45">
        <f t="shared" si="2199"/>
        <v>0</v>
      </c>
      <c r="BO110" s="36"/>
      <c r="BP110" s="37"/>
      <c r="BQ110" s="44">
        <f t="shared" ref="BQ110" si="2220">parseTime(BO110)-(BP114=INT(RIGHT($F110, 1)))</f>
        <v>0</v>
      </c>
      <c r="BR110" s="45">
        <f t="shared" si="2201"/>
        <v>0</v>
      </c>
      <c r="BS110" s="36"/>
      <c r="BT110" s="37"/>
      <c r="BU110" s="44">
        <f t="shared" ref="BU110" si="2221">parseTime(BS110)-(BT114=INT(RIGHT($F110, 1)))</f>
        <v>0</v>
      </c>
      <c r="BV110" s="45">
        <f t="shared" si="2203"/>
        <v>0</v>
      </c>
      <c r="BW110" s="36"/>
      <c r="BX110" s="37"/>
      <c r="BY110" s="44">
        <f t="shared" ref="BY110" si="2222">parseTime(BW110)-(BX114=INT(RIGHT($F110, 1)))</f>
        <v>0</v>
      </c>
      <c r="BZ110" s="45">
        <f t="shared" si="2205"/>
        <v>0</v>
      </c>
      <c r="CA110" s="36"/>
      <c r="CB110" s="37"/>
      <c r="CC110" s="44">
        <f t="shared" ref="CC110" si="2223">parseTime(CA110)-(CB114=INT(RIGHT($F110, 1)))</f>
        <v>0</v>
      </c>
      <c r="CD110" s="45">
        <f t="shared" si="2207"/>
        <v>0</v>
      </c>
      <c r="CE110" s="36"/>
      <c r="CF110" s="37"/>
      <c r="CG110" s="44">
        <f t="shared" ref="CG110" si="2224">parseTime(CE110)-(CF114=INT(RIGHT($F110, 1)))</f>
        <v>0</v>
      </c>
      <c r="CH110" s="45">
        <f t="shared" si="2209"/>
        <v>0</v>
      </c>
    </row>
    <row r="111" spans="1:86" x14ac:dyDescent="0.25">
      <c r="A111" s="56" t="s">
        <v>117</v>
      </c>
      <c r="B111" s="57">
        <f ca="1">roleHours(G109:CH115, "MFD")</f>
        <v>60</v>
      </c>
      <c r="C111" s="14">
        <f t="shared" ca="1" si="1414"/>
        <v>7.5</v>
      </c>
      <c r="D111" s="14"/>
      <c r="E111" s="20" t="s">
        <v>127</v>
      </c>
      <c r="F111" s="51" t="s">
        <v>130</v>
      </c>
      <c r="G111" s="36"/>
      <c r="H111" s="37"/>
      <c r="I111" s="44">
        <f t="shared" ref="I111" si="2225">parseTime(G111)-(H114=INT(RIGHT($F111, 1)))</f>
        <v>0</v>
      </c>
      <c r="J111" s="45">
        <f t="shared" si="2177"/>
        <v>0</v>
      </c>
      <c r="K111" s="36"/>
      <c r="L111" s="37"/>
      <c r="M111" s="44">
        <f t="shared" ref="M111" si="2226">parseTime(K111)-(L114=INT(RIGHT($F111, 1)))</f>
        <v>0</v>
      </c>
      <c r="N111" s="45">
        <f t="shared" si="2179"/>
        <v>0</v>
      </c>
      <c r="O111" s="36"/>
      <c r="P111" s="37"/>
      <c r="Q111" s="44">
        <f t="shared" ref="Q111" si="2227">parseTime(O111)-(P114=INT(RIGHT($F111, 1)))</f>
        <v>0</v>
      </c>
      <c r="R111" s="45">
        <f t="shared" si="2181"/>
        <v>0</v>
      </c>
      <c r="S111" s="36"/>
      <c r="T111" s="37"/>
      <c r="U111" s="44">
        <f t="shared" ref="U111" si="2228">parseTime(S111)-(T114=INT(RIGHT($F111, 1)))</f>
        <v>0</v>
      </c>
      <c r="V111" s="45">
        <f t="shared" si="2183"/>
        <v>0</v>
      </c>
      <c r="W111" s="36"/>
      <c r="X111" s="37"/>
      <c r="Y111" s="44">
        <f t="shared" ref="Y111" si="2229">parseTime(W111)-(X114=INT(RIGHT($F111, 1)))</f>
        <v>0</v>
      </c>
      <c r="Z111" s="45">
        <f t="shared" si="2185"/>
        <v>0</v>
      </c>
      <c r="AA111" s="36"/>
      <c r="AB111" s="37"/>
      <c r="AC111" s="44">
        <f t="shared" ref="AC111" si="2230">parseTime(AA111)-(AB114=INT(RIGHT($F111, 1)))</f>
        <v>0</v>
      </c>
      <c r="AD111" s="45">
        <f t="shared" si="2187"/>
        <v>0</v>
      </c>
      <c r="AE111" s="36"/>
      <c r="AF111" s="37"/>
      <c r="AG111" s="44">
        <f t="shared" ref="AG111" si="2231">parseTime(AE111)-(AF114=INT(RIGHT($F111, 1)))</f>
        <v>0</v>
      </c>
      <c r="AH111" s="45">
        <f t="shared" si="2189"/>
        <v>0</v>
      </c>
      <c r="AI111" s="36"/>
      <c r="AJ111" s="37"/>
      <c r="AK111" s="44">
        <f>parseTime(AI111)-(AJ114=INT(RIGHT($F111, 1)))</f>
        <v>0</v>
      </c>
      <c r="AL111" s="45">
        <f t="shared" si="2190"/>
        <v>0</v>
      </c>
      <c r="AM111" s="36"/>
      <c r="AN111" s="37"/>
      <c r="AO111" s="44">
        <f t="shared" ref="AO111" si="2232">parseTime(AM111)-(AN114=INT(RIGHT($F111, 1)))</f>
        <v>0</v>
      </c>
      <c r="AP111" s="45">
        <f t="shared" si="2192"/>
        <v>0</v>
      </c>
      <c r="AQ111" s="36"/>
      <c r="AR111" s="37"/>
      <c r="AS111" s="44">
        <f t="shared" ref="AS111" si="2233">parseTime(AQ111)-(AR114=INT(RIGHT($F111, 1)))</f>
        <v>0</v>
      </c>
      <c r="AT111" s="45">
        <f t="shared" si="2194"/>
        <v>0</v>
      </c>
      <c r="AU111" s="36"/>
      <c r="AV111" s="37"/>
      <c r="AW111" s="44">
        <f>parseTime(AU111)-(AV114=INT(RIGHT($F111, 1)))</f>
        <v>0</v>
      </c>
      <c r="AX111" s="45">
        <f t="shared" si="2195"/>
        <v>0</v>
      </c>
      <c r="AY111" s="36"/>
      <c r="AZ111" s="37"/>
      <c r="BA111" s="44">
        <f>parseTime(AY111)-(AZ114=INT(RIGHT($F111, 1)))</f>
        <v>0</v>
      </c>
      <c r="BB111" s="45">
        <f t="shared" si="2196"/>
        <v>0</v>
      </c>
      <c r="BC111" s="36"/>
      <c r="BD111" s="37"/>
      <c r="BE111" s="44">
        <f>parseTime(BC111)-(BD114=INT(RIGHT($F111, 1)))</f>
        <v>0</v>
      </c>
      <c r="BF111" s="45">
        <f t="shared" si="2197"/>
        <v>0</v>
      </c>
      <c r="BG111" s="36"/>
      <c r="BH111" s="37"/>
      <c r="BI111" s="44">
        <f>parseTime(BG111)-(BH114=INT(RIGHT($F111, 1)))</f>
        <v>0</v>
      </c>
      <c r="BJ111" s="45">
        <f t="shared" si="2198"/>
        <v>0</v>
      </c>
      <c r="BK111" s="36"/>
      <c r="BL111" s="37"/>
      <c r="BM111" s="44">
        <f>parseTime(BK111)-(BL114=INT(RIGHT($F111, 1)))</f>
        <v>0</v>
      </c>
      <c r="BN111" s="45">
        <f t="shared" si="2199"/>
        <v>0</v>
      </c>
      <c r="BO111" s="36"/>
      <c r="BP111" s="37"/>
      <c r="BQ111" s="44">
        <f t="shared" ref="BQ111" si="2234">parseTime(BO111)-(BP114=INT(RIGHT($F111, 1)))</f>
        <v>0</v>
      </c>
      <c r="BR111" s="45">
        <f t="shared" si="2201"/>
        <v>0</v>
      </c>
      <c r="BS111" s="36"/>
      <c r="BT111" s="37"/>
      <c r="BU111" s="44">
        <f t="shared" ref="BU111" si="2235">parseTime(BS111)-(BT114=INT(RIGHT($F111, 1)))</f>
        <v>0</v>
      </c>
      <c r="BV111" s="45">
        <f t="shared" si="2203"/>
        <v>0</v>
      </c>
      <c r="BW111" s="36"/>
      <c r="BX111" s="37"/>
      <c r="BY111" s="44">
        <f t="shared" ref="BY111" si="2236">parseTime(BW111)-(BX114=INT(RIGHT($F111, 1)))</f>
        <v>0</v>
      </c>
      <c r="BZ111" s="45">
        <f t="shared" si="2205"/>
        <v>0</v>
      </c>
      <c r="CA111" s="36"/>
      <c r="CB111" s="37"/>
      <c r="CC111" s="44">
        <f t="shared" ref="CC111" si="2237">parseTime(CA111)-(CB114=INT(RIGHT($F111, 1)))</f>
        <v>0</v>
      </c>
      <c r="CD111" s="45">
        <f t="shared" si="2207"/>
        <v>0</v>
      </c>
      <c r="CE111" s="36"/>
      <c r="CF111" s="37"/>
      <c r="CG111" s="44">
        <f t="shared" ref="CG111" si="2238">parseTime(CE111)-(CF114=INT(RIGHT($F111, 1)))</f>
        <v>0</v>
      </c>
      <c r="CH111" s="45">
        <f t="shared" si="2209"/>
        <v>0</v>
      </c>
    </row>
    <row r="112" spans="1:86" x14ac:dyDescent="0.25">
      <c r="A112" s="56" t="s">
        <v>118</v>
      </c>
      <c r="B112" s="57">
        <f ca="1">roleHours(G109:CH115, "DFD")</f>
        <v>16</v>
      </c>
      <c r="C112" s="14">
        <f t="shared" ca="1" si="1414"/>
        <v>2</v>
      </c>
      <c r="D112" s="14"/>
      <c r="E112" s="20"/>
      <c r="F112" s="51" t="s">
        <v>131</v>
      </c>
      <c r="G112" s="36"/>
      <c r="H112" s="37"/>
      <c r="I112" s="44">
        <f t="shared" ref="I112" si="2239">parseTime(G112)-(H114=INT(RIGHT($F112, 1)))</f>
        <v>0</v>
      </c>
      <c r="J112" s="45">
        <f t="shared" si="2177"/>
        <v>0</v>
      </c>
      <c r="K112" s="36"/>
      <c r="L112" s="37"/>
      <c r="M112" s="44">
        <f t="shared" ref="M112" si="2240">parseTime(K112)-(L114=INT(RIGHT($F112, 1)))</f>
        <v>0</v>
      </c>
      <c r="N112" s="45">
        <f t="shared" si="2179"/>
        <v>0</v>
      </c>
      <c r="O112" s="36"/>
      <c r="P112" s="37"/>
      <c r="Q112" s="44">
        <f t="shared" ref="Q112" si="2241">parseTime(O112)-(P114=INT(RIGHT($F112, 1)))</f>
        <v>0</v>
      </c>
      <c r="R112" s="45">
        <f t="shared" si="2181"/>
        <v>0</v>
      </c>
      <c r="S112" s="36"/>
      <c r="T112" s="37"/>
      <c r="U112" s="44">
        <f t="shared" ref="U112" si="2242">parseTime(S112)-(T114=INT(RIGHT($F112, 1)))</f>
        <v>0</v>
      </c>
      <c r="V112" s="45">
        <f t="shared" si="2183"/>
        <v>0</v>
      </c>
      <c r="W112" s="36"/>
      <c r="X112" s="37"/>
      <c r="Y112" s="44">
        <f t="shared" ref="Y112" si="2243">parseTime(W112)-(X114=INT(RIGHT($F112, 1)))</f>
        <v>0</v>
      </c>
      <c r="Z112" s="45">
        <f t="shared" si="2185"/>
        <v>0</v>
      </c>
      <c r="AA112" s="36"/>
      <c r="AB112" s="37"/>
      <c r="AC112" s="44">
        <f t="shared" ref="AC112" si="2244">parseTime(AA112)-(AB114=INT(RIGHT($F112, 1)))</f>
        <v>0</v>
      </c>
      <c r="AD112" s="45">
        <f t="shared" si="2187"/>
        <v>0</v>
      </c>
      <c r="AE112" s="36"/>
      <c r="AF112" s="37"/>
      <c r="AG112" s="44">
        <f t="shared" ref="AG112" si="2245">parseTime(AE112)-(AF114=INT(RIGHT($F112, 1)))</f>
        <v>0</v>
      </c>
      <c r="AH112" s="45">
        <f t="shared" si="2189"/>
        <v>0</v>
      </c>
      <c r="AI112" s="36"/>
      <c r="AJ112" s="37"/>
      <c r="AK112" s="44">
        <f>parseTime(AI112)-(AJ114=INT(RIGHT($F112, 1)))</f>
        <v>0</v>
      </c>
      <c r="AL112" s="45">
        <f t="shared" si="2190"/>
        <v>0</v>
      </c>
      <c r="AM112" s="36"/>
      <c r="AN112" s="37"/>
      <c r="AO112" s="44">
        <f t="shared" ref="AO112" si="2246">parseTime(AM112)-(AN114=INT(RIGHT($F112, 1)))</f>
        <v>0</v>
      </c>
      <c r="AP112" s="45">
        <f t="shared" si="2192"/>
        <v>0</v>
      </c>
      <c r="AQ112" s="36"/>
      <c r="AR112" s="37"/>
      <c r="AS112" s="44">
        <f t="shared" ref="AS112" si="2247">parseTime(AQ112)-(AR114=INT(RIGHT($F112, 1)))</f>
        <v>0</v>
      </c>
      <c r="AT112" s="45">
        <f t="shared" si="2194"/>
        <v>0</v>
      </c>
      <c r="AU112" s="36"/>
      <c r="AV112" s="37"/>
      <c r="AW112" s="44">
        <f>parseTime(AU112)-(AV114=INT(RIGHT($F112, 1)))</f>
        <v>0</v>
      </c>
      <c r="AX112" s="45">
        <f t="shared" si="2195"/>
        <v>0</v>
      </c>
      <c r="AY112" s="36"/>
      <c r="AZ112" s="37"/>
      <c r="BA112" s="44">
        <f>parseTime(AY112)-(AZ114=INT(RIGHT($F112, 1)))</f>
        <v>0</v>
      </c>
      <c r="BB112" s="45">
        <f t="shared" si="2196"/>
        <v>0</v>
      </c>
      <c r="BC112" s="36"/>
      <c r="BD112" s="37"/>
      <c r="BE112" s="44">
        <f>parseTime(BC112)-(BD114=INT(RIGHT($F112, 1)))</f>
        <v>0</v>
      </c>
      <c r="BF112" s="45">
        <f t="shared" si="2197"/>
        <v>0</v>
      </c>
      <c r="BG112" s="36"/>
      <c r="BH112" s="37"/>
      <c r="BI112" s="44">
        <f>parseTime(BG112)-(BH114=INT(RIGHT($F112, 1)))</f>
        <v>0</v>
      </c>
      <c r="BJ112" s="45">
        <f t="shared" si="2198"/>
        <v>0</v>
      </c>
      <c r="BK112" s="36"/>
      <c r="BL112" s="37"/>
      <c r="BM112" s="44">
        <f>parseTime(BK112)-(BL114=INT(RIGHT($F112, 1)))</f>
        <v>0</v>
      </c>
      <c r="BN112" s="45">
        <f t="shared" si="2199"/>
        <v>0</v>
      </c>
      <c r="BO112" s="36"/>
      <c r="BP112" s="37"/>
      <c r="BQ112" s="44">
        <f t="shared" ref="BQ112" si="2248">parseTime(BO112)-(BP114=INT(RIGHT($F112, 1)))</f>
        <v>0</v>
      </c>
      <c r="BR112" s="45">
        <f t="shared" si="2201"/>
        <v>0</v>
      </c>
      <c r="BS112" s="36"/>
      <c r="BT112" s="37"/>
      <c r="BU112" s="44">
        <f t="shared" ref="BU112" si="2249">parseTime(BS112)-(BT114=INT(RIGHT($F112, 1)))</f>
        <v>0</v>
      </c>
      <c r="BV112" s="45">
        <f t="shared" si="2203"/>
        <v>0</v>
      </c>
      <c r="BW112" s="36"/>
      <c r="BX112" s="37"/>
      <c r="BY112" s="44">
        <f t="shared" ref="BY112" si="2250">parseTime(BW112)-(BX114=INT(RIGHT($F112, 1)))</f>
        <v>0</v>
      </c>
      <c r="BZ112" s="45">
        <f t="shared" si="2205"/>
        <v>0</v>
      </c>
      <c r="CA112" s="36"/>
      <c r="CB112" s="37"/>
      <c r="CC112" s="44">
        <f t="shared" ref="CC112" si="2251">parseTime(CA112)-(CB114=INT(RIGHT($F112, 1)))</f>
        <v>0</v>
      </c>
      <c r="CD112" s="45">
        <f t="shared" si="2207"/>
        <v>0</v>
      </c>
      <c r="CE112" s="36"/>
      <c r="CF112" s="37"/>
      <c r="CG112" s="44">
        <f t="shared" ref="CG112" si="2252">parseTime(CE112)-(CF114=INT(RIGHT($F112, 1)))</f>
        <v>0</v>
      </c>
      <c r="CH112" s="45">
        <f t="shared" si="2209"/>
        <v>0</v>
      </c>
    </row>
    <row r="113" spans="1:86" x14ac:dyDescent="0.25">
      <c r="A113" s="56" t="s">
        <v>119</v>
      </c>
      <c r="B113" s="57">
        <f ca="1">roleHours(G109:CH115, "MCC")</f>
        <v>8</v>
      </c>
      <c r="C113" s="14">
        <f t="shared" ca="1" si="1414"/>
        <v>1</v>
      </c>
      <c r="D113" s="14"/>
      <c r="E113" s="20"/>
      <c r="F113" s="51" t="s">
        <v>132</v>
      </c>
      <c r="G113" s="36"/>
      <c r="H113" s="37"/>
      <c r="I113" s="44">
        <f t="shared" ref="I113" si="2253">parseTime(G113)-(H114=INT(RIGHT($F113, 1)))</f>
        <v>0</v>
      </c>
      <c r="J113" s="45">
        <f t="shared" si="2177"/>
        <v>0</v>
      </c>
      <c r="K113" s="36"/>
      <c r="L113" s="37"/>
      <c r="M113" s="44">
        <f t="shared" ref="M113" si="2254">parseTime(K113)-(L114=INT(RIGHT($F113, 1)))</f>
        <v>0</v>
      </c>
      <c r="N113" s="45">
        <f t="shared" si="2179"/>
        <v>0</v>
      </c>
      <c r="O113" s="36"/>
      <c r="P113" s="37"/>
      <c r="Q113" s="44">
        <f t="shared" ref="Q113" si="2255">parseTime(O113)-(P114=INT(RIGHT($F113, 1)))</f>
        <v>0</v>
      </c>
      <c r="R113" s="45">
        <f t="shared" si="2181"/>
        <v>0</v>
      </c>
      <c r="S113" s="36"/>
      <c r="T113" s="37"/>
      <c r="U113" s="44">
        <f t="shared" ref="U113" si="2256">parseTime(S113)-(T114=INT(RIGHT($F113, 1)))</f>
        <v>0</v>
      </c>
      <c r="V113" s="45">
        <f t="shared" si="2183"/>
        <v>0</v>
      </c>
      <c r="W113" s="36"/>
      <c r="X113" s="37"/>
      <c r="Y113" s="44">
        <f t="shared" ref="Y113" si="2257">parseTime(W113)-(X114=INT(RIGHT($F113, 1)))</f>
        <v>0</v>
      </c>
      <c r="Z113" s="45">
        <f t="shared" si="2185"/>
        <v>0</v>
      </c>
      <c r="AA113" s="36"/>
      <c r="AB113" s="37"/>
      <c r="AC113" s="44">
        <f t="shared" ref="AC113" si="2258">parseTime(AA113)-(AB114=INT(RIGHT($F113, 1)))</f>
        <v>0</v>
      </c>
      <c r="AD113" s="45">
        <f t="shared" si="2187"/>
        <v>0</v>
      </c>
      <c r="AE113" s="36"/>
      <c r="AF113" s="37"/>
      <c r="AG113" s="44">
        <f t="shared" ref="AG113" si="2259">parseTime(AE113)-(AF114=INT(RIGHT($F113, 1)))</f>
        <v>0</v>
      </c>
      <c r="AH113" s="45">
        <f t="shared" si="2189"/>
        <v>0</v>
      </c>
      <c r="AI113" s="36"/>
      <c r="AJ113" s="37"/>
      <c r="AK113" s="44">
        <f>parseTime(AI113)-(AJ114=INT(RIGHT($F113, 1)))</f>
        <v>0</v>
      </c>
      <c r="AL113" s="45">
        <f t="shared" si="2190"/>
        <v>0</v>
      </c>
      <c r="AM113" s="36"/>
      <c r="AN113" s="37"/>
      <c r="AO113" s="44">
        <f t="shared" ref="AO113" si="2260">parseTime(AM113)-(AN114=INT(RIGHT($F113, 1)))</f>
        <v>0</v>
      </c>
      <c r="AP113" s="45">
        <f t="shared" si="2192"/>
        <v>0</v>
      </c>
      <c r="AQ113" s="36"/>
      <c r="AR113" s="37"/>
      <c r="AS113" s="44">
        <f t="shared" ref="AS113" si="2261">parseTime(AQ113)-(AR114=INT(RIGHT($F113, 1)))</f>
        <v>0</v>
      </c>
      <c r="AT113" s="45">
        <f t="shared" si="2194"/>
        <v>0</v>
      </c>
      <c r="AU113" s="36"/>
      <c r="AV113" s="37"/>
      <c r="AW113" s="44">
        <f>parseTime(AU113)-(AV114=INT(RIGHT($F113, 1)))</f>
        <v>0</v>
      </c>
      <c r="AX113" s="45">
        <f t="shared" si="2195"/>
        <v>0</v>
      </c>
      <c r="AY113" s="36"/>
      <c r="AZ113" s="37"/>
      <c r="BA113" s="44">
        <f>parseTime(AY113)-(AZ114=INT(RIGHT($F113, 1)))</f>
        <v>0</v>
      </c>
      <c r="BB113" s="45">
        <f t="shared" si="2196"/>
        <v>0</v>
      </c>
      <c r="BC113" s="36"/>
      <c r="BD113" s="37"/>
      <c r="BE113" s="44">
        <f>parseTime(BC113)-(BD114=INT(RIGHT($F113, 1)))</f>
        <v>0</v>
      </c>
      <c r="BF113" s="45">
        <f t="shared" si="2197"/>
        <v>0</v>
      </c>
      <c r="BG113" s="36"/>
      <c r="BH113" s="37"/>
      <c r="BI113" s="44">
        <f>parseTime(BG113)-(BH114=INT(RIGHT($F113, 1)))</f>
        <v>0</v>
      </c>
      <c r="BJ113" s="45">
        <f t="shared" si="2198"/>
        <v>0</v>
      </c>
      <c r="BK113" s="36"/>
      <c r="BL113" s="37"/>
      <c r="BM113" s="44">
        <f>parseTime(BK113)-(BL114=INT(RIGHT($F113, 1)))</f>
        <v>0</v>
      </c>
      <c r="BN113" s="45">
        <f t="shared" si="2199"/>
        <v>0</v>
      </c>
      <c r="BO113" s="36"/>
      <c r="BP113" s="37"/>
      <c r="BQ113" s="44">
        <f t="shared" ref="BQ113" si="2262">parseTime(BO113)-(BP114=INT(RIGHT($F113, 1)))</f>
        <v>0</v>
      </c>
      <c r="BR113" s="45">
        <f t="shared" si="2201"/>
        <v>0</v>
      </c>
      <c r="BS113" s="36"/>
      <c r="BT113" s="37"/>
      <c r="BU113" s="44">
        <f t="shared" ref="BU113" si="2263">parseTime(BS113)-(BT114=INT(RIGHT($F113, 1)))</f>
        <v>0</v>
      </c>
      <c r="BV113" s="45">
        <f t="shared" si="2203"/>
        <v>0</v>
      </c>
      <c r="BW113" s="36"/>
      <c r="BX113" s="37"/>
      <c r="BY113" s="44">
        <f t="shared" ref="BY113" si="2264">parseTime(BW113)-(BX114=INT(RIGHT($F113, 1)))</f>
        <v>0</v>
      </c>
      <c r="BZ113" s="45">
        <f t="shared" si="2205"/>
        <v>0</v>
      </c>
      <c r="CA113" s="36"/>
      <c r="CB113" s="37"/>
      <c r="CC113" s="44">
        <f t="shared" ref="CC113" si="2265">parseTime(CA113)-(CB114=INT(RIGHT($F113, 1)))</f>
        <v>0</v>
      </c>
      <c r="CD113" s="45">
        <f t="shared" si="2207"/>
        <v>0</v>
      </c>
      <c r="CE113" s="36"/>
      <c r="CF113" s="37"/>
      <c r="CG113" s="44">
        <f t="shared" ref="CG113" si="2266">parseTime(CE113)-(CF114=INT(RIGHT($F113, 1)))</f>
        <v>0</v>
      </c>
      <c r="CH113" s="45">
        <f t="shared" si="2209"/>
        <v>0</v>
      </c>
    </row>
    <row r="114" spans="1:86" x14ac:dyDescent="0.25">
      <c r="A114" s="56" t="s">
        <v>120</v>
      </c>
      <c r="B114" s="57">
        <f ca="1">roleHours(G109:CH115, "DCC")</f>
        <v>8</v>
      </c>
      <c r="C114" s="14">
        <f t="shared" ca="1" si="1414"/>
        <v>1</v>
      </c>
      <c r="D114" s="14"/>
      <c r="E114" s="20"/>
      <c r="F114" s="51"/>
      <c r="G114" s="46" t="s">
        <v>134</v>
      </c>
      <c r="H114" s="38">
        <f t="shared" ref="H114" si="2267">lunchAdjust(G109:H113)</f>
        <v>1</v>
      </c>
      <c r="I114" s="48" t="s">
        <v>0</v>
      </c>
      <c r="J114" s="39">
        <f t="shared" ref="J114" si="2268">SUMPRODUCT(I109:I113*J109:J113)</f>
        <v>8</v>
      </c>
      <c r="K114" s="46" t="s">
        <v>134</v>
      </c>
      <c r="L114" s="38">
        <f t="shared" ref="L114" si="2269">lunchAdjust(K109:L113)</f>
        <v>1</v>
      </c>
      <c r="M114" s="48" t="s">
        <v>0</v>
      </c>
      <c r="N114" s="39">
        <f t="shared" ref="N114" si="2270">SUMPRODUCT(M109:M113*N109:N113)</f>
        <v>8</v>
      </c>
      <c r="O114" s="46" t="s">
        <v>134</v>
      </c>
      <c r="P114" s="38">
        <f t="shared" ref="P114" si="2271">lunchAdjust(O109:P113)</f>
        <v>1</v>
      </c>
      <c r="Q114" s="48" t="s">
        <v>0</v>
      </c>
      <c r="R114" s="39">
        <f t="shared" ref="R114" si="2272">SUMPRODUCT(Q109:Q113*R109:R113)</f>
        <v>8</v>
      </c>
      <c r="S114" s="46" t="s">
        <v>134</v>
      </c>
      <c r="T114" s="38">
        <f t="shared" ref="T114" si="2273">lunchAdjust(S109:T113)</f>
        <v>1</v>
      </c>
      <c r="U114" s="48" t="s">
        <v>0</v>
      </c>
      <c r="V114" s="39">
        <f t="shared" ref="V114" si="2274">SUMPRODUCT(U109:U113*V109:V113)</f>
        <v>8</v>
      </c>
      <c r="W114" s="46" t="s">
        <v>134</v>
      </c>
      <c r="X114" s="38">
        <f t="shared" ref="X114" si="2275">lunchAdjust(W109:X113)</f>
        <v>1</v>
      </c>
      <c r="Y114" s="48" t="s">
        <v>0</v>
      </c>
      <c r="Z114" s="39">
        <f t="shared" ref="Z114" si="2276">SUMPRODUCT(Y109:Y113*Z109:Z113)</f>
        <v>8</v>
      </c>
      <c r="AA114" s="46" t="s">
        <v>134</v>
      </c>
      <c r="AB114" s="38">
        <f t="shared" ref="AB114" si="2277">lunchAdjust(AA109:AB113)</f>
        <v>1</v>
      </c>
      <c r="AC114" s="48" t="s">
        <v>0</v>
      </c>
      <c r="AD114" s="39">
        <f t="shared" ref="AD114" si="2278">SUMPRODUCT(AC109:AC113*AD109:AD113)</f>
        <v>8</v>
      </c>
      <c r="AE114" s="46" t="s">
        <v>134</v>
      </c>
      <c r="AF114" s="38">
        <f t="shared" ref="AF114" si="2279">lunchAdjust(AE109:AF113)</f>
        <v>1</v>
      </c>
      <c r="AG114" s="48" t="s">
        <v>0</v>
      </c>
      <c r="AH114" s="39">
        <f t="shared" ref="AH114" si="2280">SUMPRODUCT(AG109:AG113*AH109:AH113)</f>
        <v>8</v>
      </c>
      <c r="AI114" s="46" t="s">
        <v>134</v>
      </c>
      <c r="AJ114" s="38">
        <f t="shared" ref="AJ114" si="2281">lunchAdjust(AI109:AJ113)</f>
        <v>1</v>
      </c>
      <c r="AK114" s="48" t="s">
        <v>0</v>
      </c>
      <c r="AL114" s="39">
        <f t="shared" ref="AL114" si="2282">SUMPRODUCT(AK109:AK113*AL109:AL113)</f>
        <v>8</v>
      </c>
      <c r="AM114" s="46" t="s">
        <v>134</v>
      </c>
      <c r="AN114" s="38">
        <f t="shared" ref="AN114" si="2283">lunchAdjust(AM109:AN113)</f>
        <v>0</v>
      </c>
      <c r="AO114" s="48" t="s">
        <v>0</v>
      </c>
      <c r="AP114" s="39">
        <f t="shared" ref="AP114" si="2284">SUMPRODUCT(AO109:AO113*AP109:AP113)</f>
        <v>4</v>
      </c>
      <c r="AQ114" s="46" t="s">
        <v>134</v>
      </c>
      <c r="AR114" s="38">
        <f t="shared" ref="AR114" si="2285">lunchAdjust(AQ109:AR113)</f>
        <v>0</v>
      </c>
      <c r="AS114" s="48" t="s">
        <v>0</v>
      </c>
      <c r="AT114" s="39">
        <f t="shared" ref="AT114" si="2286">SUMPRODUCT(AS109:AS113*AT109:AT113)</f>
        <v>0</v>
      </c>
      <c r="AU114" s="46" t="s">
        <v>134</v>
      </c>
      <c r="AV114" s="38">
        <f t="shared" ref="AV114" si="2287">lunchAdjust(AU109:AV113)</f>
        <v>0</v>
      </c>
      <c r="AW114" s="48" t="s">
        <v>0</v>
      </c>
      <c r="AX114" s="39">
        <f t="shared" ref="AX114" si="2288">SUMPRODUCT(AW109:AW113*AX109:AX113)</f>
        <v>0</v>
      </c>
      <c r="AY114" s="46" t="s">
        <v>134</v>
      </c>
      <c r="AZ114" s="38">
        <f t="shared" ref="AZ114" si="2289">lunchAdjust(AY109:AZ113)</f>
        <v>1</v>
      </c>
      <c r="BA114" s="48" t="s">
        <v>0</v>
      </c>
      <c r="BB114" s="39">
        <f t="shared" ref="BB114" si="2290">SUMPRODUCT(BA109:BA113*BB109:BB113)</f>
        <v>8</v>
      </c>
      <c r="BC114" s="46" t="s">
        <v>134</v>
      </c>
      <c r="BD114" s="38">
        <f t="shared" ref="BD114" si="2291">lunchAdjust(BC109:BD113)</f>
        <v>0</v>
      </c>
      <c r="BE114" s="48" t="s">
        <v>0</v>
      </c>
      <c r="BF114" s="39">
        <f t="shared" ref="BF114" si="2292">SUMPRODUCT(BE109:BE113*BF109:BF113)</f>
        <v>0</v>
      </c>
      <c r="BG114" s="46" t="s">
        <v>134</v>
      </c>
      <c r="BH114" s="38">
        <f t="shared" ref="BH114" si="2293">lunchAdjust(BG109:BH113)</f>
        <v>1</v>
      </c>
      <c r="BI114" s="48" t="s">
        <v>0</v>
      </c>
      <c r="BJ114" s="39">
        <f t="shared" ref="BJ114" si="2294">SUMPRODUCT(BI109:BI113*BJ109:BJ113)</f>
        <v>8</v>
      </c>
      <c r="BK114" s="46" t="s">
        <v>134</v>
      </c>
      <c r="BL114" s="38">
        <f t="shared" ref="BL114" si="2295">lunchAdjust(BK109:BL113)</f>
        <v>1</v>
      </c>
      <c r="BM114" s="48" t="s">
        <v>0</v>
      </c>
      <c r="BN114" s="39">
        <f t="shared" ref="BN114" si="2296">SUMPRODUCT(BM109:BM113*BN109:BN113)</f>
        <v>8</v>
      </c>
      <c r="BO114" s="46" t="s">
        <v>134</v>
      </c>
      <c r="BP114" s="38">
        <f t="shared" ref="BP114" si="2297">lunchAdjust(BO109:BP113)</f>
        <v>0</v>
      </c>
      <c r="BQ114" s="48" t="s">
        <v>0</v>
      </c>
      <c r="BR114" s="39">
        <f t="shared" ref="BR114" si="2298">SUMPRODUCT(BQ109:BQ113*BR109:BR113)</f>
        <v>0</v>
      </c>
      <c r="BS114" s="46" t="s">
        <v>134</v>
      </c>
      <c r="BT114" s="38">
        <f t="shared" ref="BT114" si="2299">lunchAdjust(BS109:BT113)</f>
        <v>0</v>
      </c>
      <c r="BU114" s="48" t="s">
        <v>0</v>
      </c>
      <c r="BV114" s="39">
        <f t="shared" ref="BV114" si="2300">SUMPRODUCT(BU109:BU113*BV109:BV113)</f>
        <v>0</v>
      </c>
      <c r="BW114" s="46" t="s">
        <v>134</v>
      </c>
      <c r="BX114" s="38">
        <f t="shared" ref="BX114" si="2301">lunchAdjust(BW109:BX113)</f>
        <v>0</v>
      </c>
      <c r="BY114" s="48" t="s">
        <v>0</v>
      </c>
      <c r="BZ114" s="39">
        <f t="shared" ref="BZ114" si="2302">SUMPRODUCT(BY109:BY113*BZ109:BZ113)</f>
        <v>0</v>
      </c>
      <c r="CA114" s="46" t="s">
        <v>134</v>
      </c>
      <c r="CB114" s="38">
        <f t="shared" ref="CB114" si="2303">lunchAdjust(CA109:CB113)</f>
        <v>0</v>
      </c>
      <c r="CC114" s="48" t="s">
        <v>0</v>
      </c>
      <c r="CD114" s="39">
        <f t="shared" ref="CD114" si="2304">SUMPRODUCT(CC109:CC113*CD109:CD113)</f>
        <v>0</v>
      </c>
      <c r="CE114" s="46" t="s">
        <v>134</v>
      </c>
      <c r="CF114" s="38">
        <f t="shared" ref="CF114" si="2305">lunchAdjust(CE109:CF113)</f>
        <v>0</v>
      </c>
      <c r="CG114" s="48" t="s">
        <v>0</v>
      </c>
      <c r="CH114" s="39">
        <f t="shared" ref="CH114" si="2306">SUMPRODUCT(CG109:CG113*CH109:CH113)</f>
        <v>0</v>
      </c>
    </row>
    <row r="115" spans="1:86" ht="15.75" thickBot="1" x14ac:dyDescent="0.3">
      <c r="A115" s="58" t="s">
        <v>121</v>
      </c>
      <c r="B115" s="59">
        <f ca="1">roleHours(G109:CH115, "OUT")</f>
        <v>0</v>
      </c>
      <c r="C115" s="54" t="s">
        <v>137</v>
      </c>
      <c r="D115" s="22">
        <f ca="1">roleHours(G109:CH115, "PTO")</f>
        <v>0</v>
      </c>
      <c r="E115" s="23"/>
      <c r="F115" s="52"/>
      <c r="G115" s="47" t="s">
        <v>39</v>
      </c>
      <c r="H115" s="40">
        <f>SUMPRODUCT(I109:I113*(H109:H113="PTO"))+SUMPRODUCT(I109:I113*(H109:H113="HOL"))</f>
        <v>0</v>
      </c>
      <c r="I115" s="49" t="s">
        <v>135</v>
      </c>
      <c r="J115" s="41">
        <f t="shared" ref="J115" si="2307">J114*G$4</f>
        <v>0</v>
      </c>
      <c r="K115" s="47" t="s">
        <v>39</v>
      </c>
      <c r="L115" s="40">
        <f t="shared" ref="L115" si="2308">SUMPRODUCT(M109:M113*(L109:L113="PTO"))+SUMPRODUCT(M109:M113*(L109:L113="HOL"))</f>
        <v>0</v>
      </c>
      <c r="M115" s="49" t="s">
        <v>135</v>
      </c>
      <c r="N115" s="41">
        <f t="shared" ref="N115" si="2309">N114*K$4</f>
        <v>0</v>
      </c>
      <c r="O115" s="47" t="s">
        <v>39</v>
      </c>
      <c r="P115" s="40">
        <f t="shared" ref="P115" si="2310">SUMPRODUCT(Q109:Q113*(P109:P113="PTO"))+SUMPRODUCT(Q109:Q113*(P109:P113="HOL"))</f>
        <v>0</v>
      </c>
      <c r="Q115" s="49" t="s">
        <v>135</v>
      </c>
      <c r="R115" s="41">
        <f t="shared" ref="R115" si="2311">R114*O$4</f>
        <v>8</v>
      </c>
      <c r="S115" s="47" t="s">
        <v>39</v>
      </c>
      <c r="T115" s="40">
        <f t="shared" ref="T115" si="2312">SUMPRODUCT(U109:U113*(T109:T113="PTO"))+SUMPRODUCT(U109:U113*(T109:T113="HOL"))</f>
        <v>0</v>
      </c>
      <c r="U115" s="49" t="s">
        <v>135</v>
      </c>
      <c r="V115" s="41">
        <f t="shared" ref="V115" si="2313">V114*S$4</f>
        <v>0</v>
      </c>
      <c r="W115" s="47" t="s">
        <v>39</v>
      </c>
      <c r="X115" s="40">
        <f t="shared" ref="X115" si="2314">SUMPRODUCT(Y109:Y113*(X109:X113="PTO"))+SUMPRODUCT(Y109:Y113*(X109:X113="HOL"))</f>
        <v>0</v>
      </c>
      <c r="Y115" s="49" t="s">
        <v>135</v>
      </c>
      <c r="Z115" s="41">
        <f t="shared" ref="Z115" si="2315">Z114*W$4</f>
        <v>8</v>
      </c>
      <c r="AA115" s="47" t="s">
        <v>39</v>
      </c>
      <c r="AB115" s="40">
        <f t="shared" ref="AB115" si="2316">SUMPRODUCT(AC109:AC113*(AB109:AB113="PTO"))+SUMPRODUCT(AC109:AC113*(AB109:AB113="HOL"))</f>
        <v>0</v>
      </c>
      <c r="AC115" s="49" t="s">
        <v>135</v>
      </c>
      <c r="AD115" s="41">
        <f t="shared" ref="AD115" si="2317">AD114*AA$4</f>
        <v>8</v>
      </c>
      <c r="AE115" s="47" t="s">
        <v>39</v>
      </c>
      <c r="AF115" s="40">
        <f t="shared" ref="AF115" si="2318">SUMPRODUCT(AG109:AG113*(AF109:AF113="PTO"))+SUMPRODUCT(AG109:AG113*(AF109:AF113="HOL"))</f>
        <v>0</v>
      </c>
      <c r="AG115" s="49" t="s">
        <v>135</v>
      </c>
      <c r="AH115" s="41">
        <f t="shared" ref="AH115" si="2319">AH114*AE$4</f>
        <v>8</v>
      </c>
      <c r="AI115" s="47" t="s">
        <v>39</v>
      </c>
      <c r="AJ115" s="40">
        <f t="shared" ref="AJ115" si="2320">SUMPRODUCT(AK109:AK113*(AJ109:AJ113="PTO"))+SUMPRODUCT(AK109:AK113*(AJ109:AJ113="HOL"))</f>
        <v>0</v>
      </c>
      <c r="AK115" s="49" t="s">
        <v>135</v>
      </c>
      <c r="AL115" s="41">
        <f>AL114*AI$4</f>
        <v>8</v>
      </c>
      <c r="AM115" s="47" t="s">
        <v>39</v>
      </c>
      <c r="AN115" s="40">
        <f t="shared" ref="AN115" si="2321">SUMPRODUCT(AO109:AO113*(AN109:AN113="PTO"))+SUMPRODUCT(AO109:AO113*(AN109:AN113="HOL"))</f>
        <v>0</v>
      </c>
      <c r="AO115" s="49" t="s">
        <v>135</v>
      </c>
      <c r="AP115" s="41">
        <f t="shared" ref="AP115" si="2322">AP114*AM$4</f>
        <v>4</v>
      </c>
      <c r="AQ115" s="47" t="s">
        <v>39</v>
      </c>
      <c r="AR115" s="40">
        <f t="shared" ref="AR115" si="2323">SUMPRODUCT(AS109:AS113*(AR109:AR113="PTO"))+SUMPRODUCT(AS109:AS113*(AR109:AR113="HOL"))</f>
        <v>0</v>
      </c>
      <c r="AS115" s="49" t="s">
        <v>135</v>
      </c>
      <c r="AT115" s="41">
        <f t="shared" ref="AT115" si="2324">AT114*AQ$4</f>
        <v>0</v>
      </c>
      <c r="AU115" s="47" t="s">
        <v>39</v>
      </c>
      <c r="AV115" s="40">
        <f t="shared" ref="AV115" si="2325">SUMPRODUCT(AW109:AW113*(AV109:AV113="PTO"))+SUMPRODUCT(AW109:AW113*(AV109:AV113="HOL"))</f>
        <v>0</v>
      </c>
      <c r="AW115" s="49" t="s">
        <v>135</v>
      </c>
      <c r="AX115" s="41">
        <f>AX114*AU$4</f>
        <v>0</v>
      </c>
      <c r="AY115" s="47" t="s">
        <v>39</v>
      </c>
      <c r="AZ115" s="40">
        <f t="shared" ref="AZ115" si="2326">SUMPRODUCT(BA109:BA113*(AZ109:AZ113="PTO"))+SUMPRODUCT(BA109:BA113*(AZ109:AZ113="HOL"))</f>
        <v>0</v>
      </c>
      <c r="BA115" s="49" t="s">
        <v>135</v>
      </c>
      <c r="BB115" s="41">
        <f>BB114*AY$4</f>
        <v>8</v>
      </c>
      <c r="BC115" s="47" t="s">
        <v>39</v>
      </c>
      <c r="BD115" s="40">
        <f t="shared" ref="BD115" si="2327">SUMPRODUCT(BE109:BE113*(BD109:BD113="PTO"))+SUMPRODUCT(BE109:BE113*(BD109:BD113="HOL"))</f>
        <v>0</v>
      </c>
      <c r="BE115" s="49" t="s">
        <v>135</v>
      </c>
      <c r="BF115" s="41">
        <f>BF114*BC$4</f>
        <v>0</v>
      </c>
      <c r="BG115" s="47" t="s">
        <v>39</v>
      </c>
      <c r="BH115" s="40">
        <f t="shared" ref="BH115" si="2328">SUMPRODUCT(BI109:BI113*(BH109:BH113="PTO"))+SUMPRODUCT(BI109:BI113*(BH109:BH113="HOL"))</f>
        <v>0</v>
      </c>
      <c r="BI115" s="49" t="s">
        <v>135</v>
      </c>
      <c r="BJ115" s="41">
        <f>BJ114*BG$4</f>
        <v>8</v>
      </c>
      <c r="BK115" s="47" t="s">
        <v>39</v>
      </c>
      <c r="BL115" s="40">
        <f t="shared" ref="BL115" si="2329">SUMPRODUCT(BM109:BM113*(BL109:BL113="PTO"))+SUMPRODUCT(BM109:BM113*(BL109:BL113="HOL"))</f>
        <v>0</v>
      </c>
      <c r="BM115" s="49" t="s">
        <v>135</v>
      </c>
      <c r="BN115" s="41">
        <f>BN114*BK$4</f>
        <v>8</v>
      </c>
      <c r="BO115" s="47" t="s">
        <v>39</v>
      </c>
      <c r="BP115" s="40">
        <f t="shared" ref="BP115" si="2330">SUMPRODUCT(BQ109:BQ113*(BP109:BP113="PTO"))+SUMPRODUCT(BQ109:BQ113*(BP109:BP113="HOL"))</f>
        <v>0</v>
      </c>
      <c r="BQ115" s="49" t="s">
        <v>135</v>
      </c>
      <c r="BR115" s="41">
        <f t="shared" ref="BR115" si="2331">BR114*BO$4</f>
        <v>0</v>
      </c>
      <c r="BS115" s="47" t="s">
        <v>39</v>
      </c>
      <c r="BT115" s="40">
        <f t="shared" ref="BT115" si="2332">SUMPRODUCT(BU109:BU113*(BT109:BT113="PTO"))+SUMPRODUCT(BU109:BU113*(BT109:BT113="HOL"))</f>
        <v>0</v>
      </c>
      <c r="BU115" s="49" t="s">
        <v>135</v>
      </c>
      <c r="BV115" s="41">
        <f t="shared" ref="BV115" si="2333">BV114*BS$4</f>
        <v>0</v>
      </c>
      <c r="BW115" s="47" t="s">
        <v>39</v>
      </c>
      <c r="BX115" s="40">
        <f t="shared" ref="BX115" si="2334">SUMPRODUCT(BY109:BY113*(BX109:BX113="PTO"))+SUMPRODUCT(BY109:BY113*(BX109:BX113="HOL"))</f>
        <v>0</v>
      </c>
      <c r="BY115" s="49" t="s">
        <v>135</v>
      </c>
      <c r="BZ115" s="41">
        <f t="shared" ref="BZ115" si="2335">BZ114*BW$4</f>
        <v>0</v>
      </c>
      <c r="CA115" s="47" t="s">
        <v>39</v>
      </c>
      <c r="CB115" s="40">
        <f t="shared" ref="CB115" si="2336">SUMPRODUCT(CC109:CC113*(CB109:CB113="PTO"))+SUMPRODUCT(CC109:CC113*(CB109:CB113="HOL"))</f>
        <v>0</v>
      </c>
      <c r="CC115" s="49" t="s">
        <v>135</v>
      </c>
      <c r="CD115" s="41">
        <f t="shared" ref="CD115" si="2337">CD114*CA$4</f>
        <v>0</v>
      </c>
      <c r="CE115" s="47" t="s">
        <v>39</v>
      </c>
      <c r="CF115" s="40">
        <f t="shared" ref="CF115" si="2338">SUMPRODUCT(CG109:CG113*(CF109:CF113="PTO"))+SUMPRODUCT(CG109:CG113*(CF109:CF113="HOL"))</f>
        <v>0</v>
      </c>
      <c r="CG115" s="49" t="s">
        <v>135</v>
      </c>
      <c r="CH115" s="41">
        <f t="shared" ref="CH115" si="2339">CH114*CE$4</f>
        <v>0</v>
      </c>
    </row>
    <row r="116" spans="1:86" x14ac:dyDescent="0.25">
      <c r="A116" s="70" t="s">
        <v>133</v>
      </c>
      <c r="B116" s="71">
        <f t="shared" ref="B116" ca="1" si="2340">D116-B117</f>
        <v>-11.8759657926133</v>
      </c>
      <c r="C116" s="72" t="s">
        <v>122</v>
      </c>
      <c r="D116" s="71">
        <f>IFERROR(INDEX(Holidays[FTE], MATCH(Entry!E116, Holidays[Date], 0)), 1)*8*INDEX(FTEguide[[1]:[12]], MATCH(Entry!E117, FTEguide[Weekday], 0), IF(Entry!E119&gt;0, Entry!E119, MONTH(Entry!E116)))</f>
        <v>89.1240342073867</v>
      </c>
      <c r="E116" s="60">
        <f t="shared" si="2010"/>
        <v>43844</v>
      </c>
      <c r="F116" s="50" t="s">
        <v>128</v>
      </c>
      <c r="G116" s="34" t="s">
        <v>136</v>
      </c>
      <c r="H116" s="35" t="s">
        <v>23</v>
      </c>
      <c r="I116" s="42">
        <f t="shared" ref="I116" si="2341">parseTime(G116)-(H121=INT(RIGHT($F116, 1)))</f>
        <v>8</v>
      </c>
      <c r="J116" s="43">
        <f t="shared" ref="J116:J120" si="2342">isClocked(H116)</f>
        <v>1</v>
      </c>
      <c r="K116" s="34" t="s">
        <v>136</v>
      </c>
      <c r="L116" s="35" t="s">
        <v>23</v>
      </c>
      <c r="M116" s="42">
        <f t="shared" ref="M116" si="2343">parseTime(K116)-(L121=INT(RIGHT($F116, 1)))</f>
        <v>8</v>
      </c>
      <c r="N116" s="43">
        <f t="shared" ref="N116:N120" si="2344">isClocked(L116)</f>
        <v>1</v>
      </c>
      <c r="O116" s="34" t="s">
        <v>180</v>
      </c>
      <c r="P116" s="35" t="s">
        <v>23</v>
      </c>
      <c r="Q116" s="42">
        <f t="shared" ref="Q116" si="2345">parseTime(O116)-(P121=INT(RIGHT($F116, 1)))</f>
        <v>8</v>
      </c>
      <c r="R116" s="43">
        <f t="shared" ref="R116:R120" si="2346">isClocked(P116)</f>
        <v>1</v>
      </c>
      <c r="S116" s="34" t="s">
        <v>136</v>
      </c>
      <c r="T116" s="35" t="s">
        <v>23</v>
      </c>
      <c r="U116" s="42">
        <f t="shared" ref="U116" si="2347">parseTime(S116)-(T121=INT(RIGHT($F116, 1)))</f>
        <v>8</v>
      </c>
      <c r="V116" s="43">
        <f t="shared" ref="V116:V120" si="2348">isClocked(T116)</f>
        <v>1</v>
      </c>
      <c r="W116" s="34" t="s">
        <v>136</v>
      </c>
      <c r="X116" s="35" t="s">
        <v>24</v>
      </c>
      <c r="Y116" s="42">
        <f t="shared" ref="Y116" si="2349">parseTime(W116)-(X121=INT(RIGHT($F116, 1)))</f>
        <v>8</v>
      </c>
      <c r="Z116" s="43">
        <f t="shared" ref="Z116:Z120" si="2350">isClocked(X116)</f>
        <v>1</v>
      </c>
      <c r="AA116" s="34" t="s">
        <v>136</v>
      </c>
      <c r="AB116" s="35" t="s">
        <v>23</v>
      </c>
      <c r="AC116" s="42">
        <f t="shared" ref="AC116" si="2351">parseTime(AA116)-(AB121=INT(RIGHT($F116, 1)))</f>
        <v>8</v>
      </c>
      <c r="AD116" s="43">
        <f t="shared" ref="AD116:AD120" si="2352">isClocked(AB116)</f>
        <v>1</v>
      </c>
      <c r="AE116" s="34" t="s">
        <v>136</v>
      </c>
      <c r="AF116" s="35" t="s">
        <v>25</v>
      </c>
      <c r="AG116" s="42">
        <f t="shared" ref="AG116" si="2353">parseTime(AE116)-(AF121=INT(RIGHT($F116, 1)))</f>
        <v>8</v>
      </c>
      <c r="AH116" s="43">
        <f t="shared" ref="AH116:AH120" si="2354">isClocked(AF116)</f>
        <v>1</v>
      </c>
      <c r="AI116" s="34" t="s">
        <v>136</v>
      </c>
      <c r="AJ116" s="35" t="s">
        <v>23</v>
      </c>
      <c r="AK116" s="42">
        <f>parseTime(AI116)-(AJ121=INT(RIGHT($F116, 1)))</f>
        <v>8</v>
      </c>
      <c r="AL116" s="43">
        <f t="shared" ref="AL116:AL120" si="2355">isClocked(AJ116)</f>
        <v>1</v>
      </c>
      <c r="AM116" s="34"/>
      <c r="AN116" s="35"/>
      <c r="AO116" s="42">
        <f t="shared" ref="AO116" si="2356">parseTime(AM116)-(AN121=INT(RIGHT($F116, 1)))</f>
        <v>0</v>
      </c>
      <c r="AP116" s="43">
        <f t="shared" ref="AP116:AP120" si="2357">isClocked(AN116)</f>
        <v>0</v>
      </c>
      <c r="AQ116" s="34" t="s">
        <v>230</v>
      </c>
      <c r="AR116" s="35" t="s">
        <v>24</v>
      </c>
      <c r="AS116" s="42">
        <f t="shared" ref="AS116" si="2358">parseTime(AQ116)-(AR121=INT(RIGHT($F116, 1)))</f>
        <v>5</v>
      </c>
      <c r="AT116" s="43">
        <f t="shared" ref="AT116:AT120" si="2359">isClocked(AR116)</f>
        <v>1</v>
      </c>
      <c r="AU116" s="34"/>
      <c r="AV116" s="35"/>
      <c r="AW116" s="42">
        <f>parseTime(AU116)-(AV121=INT(RIGHT($F116, 1)))</f>
        <v>0</v>
      </c>
      <c r="AX116" s="43">
        <f t="shared" ref="AX116:AX120" si="2360">isClocked(AV116)</f>
        <v>0</v>
      </c>
      <c r="AY116" s="34" t="s">
        <v>136</v>
      </c>
      <c r="AZ116" s="35" t="s">
        <v>24</v>
      </c>
      <c r="BA116" s="42">
        <f>parseTime(AY116)-(AZ121=INT(RIGHT($F116, 1)))</f>
        <v>8</v>
      </c>
      <c r="BB116" s="43">
        <f t="shared" ref="BB116:BB120" si="2361">isClocked(AZ116)</f>
        <v>1</v>
      </c>
      <c r="BC116" s="34" t="s">
        <v>136</v>
      </c>
      <c r="BD116" s="35" t="s">
        <v>26</v>
      </c>
      <c r="BE116" s="42">
        <f>parseTime(BC116)-(BD121=INT(RIGHT($F116, 1)))</f>
        <v>8</v>
      </c>
      <c r="BF116" s="43">
        <f t="shared" ref="BF116:BF120" si="2362">isClocked(BD116)</f>
        <v>1</v>
      </c>
      <c r="BG116" s="34" t="s">
        <v>136</v>
      </c>
      <c r="BH116" s="35" t="s">
        <v>23</v>
      </c>
      <c r="BI116" s="42">
        <f>parseTime(BG116)-(BH121=INT(RIGHT($F116, 1)))</f>
        <v>8</v>
      </c>
      <c r="BJ116" s="43">
        <f t="shared" ref="BJ116:BJ120" si="2363">isClocked(BH116)</f>
        <v>1</v>
      </c>
      <c r="BK116" s="34" t="s">
        <v>136</v>
      </c>
      <c r="BL116" s="35" t="s">
        <v>26</v>
      </c>
      <c r="BM116" s="42">
        <f>parseTime(BK116)-(BL121=INT(RIGHT($F116, 1)))</f>
        <v>8</v>
      </c>
      <c r="BN116" s="43">
        <f t="shared" ref="BN116:BN120" si="2364">isClocked(BL116)</f>
        <v>1</v>
      </c>
      <c r="BO116" s="34"/>
      <c r="BP116" s="35"/>
      <c r="BQ116" s="42">
        <f t="shared" ref="BQ116" si="2365">parseTime(BO116)-(BP121=INT(RIGHT($F116, 1)))</f>
        <v>0</v>
      </c>
      <c r="BR116" s="43">
        <f t="shared" ref="BR116:BR120" si="2366">isClocked(BP116)</f>
        <v>0</v>
      </c>
      <c r="BS116" s="34"/>
      <c r="BT116" s="35"/>
      <c r="BU116" s="42">
        <f t="shared" ref="BU116" si="2367">parseTime(BS116)-(BT121=INT(RIGHT($F116, 1)))</f>
        <v>0</v>
      </c>
      <c r="BV116" s="43">
        <f t="shared" ref="BV116:BV120" si="2368">isClocked(BT116)</f>
        <v>0</v>
      </c>
      <c r="BW116" s="34"/>
      <c r="BX116" s="35"/>
      <c r="BY116" s="42">
        <f t="shared" ref="BY116" si="2369">parseTime(BW116)-(BX121=INT(RIGHT($F116, 1)))</f>
        <v>0</v>
      </c>
      <c r="BZ116" s="43">
        <f t="shared" ref="BZ116:BZ120" si="2370">isClocked(BX116)</f>
        <v>0</v>
      </c>
      <c r="CA116" s="34"/>
      <c r="CB116" s="35"/>
      <c r="CC116" s="42">
        <f t="shared" ref="CC116" si="2371">parseTime(CA116)-(CB121=INT(RIGHT($F116, 1)))</f>
        <v>0</v>
      </c>
      <c r="CD116" s="43">
        <f t="shared" ref="CD116:CD120" si="2372">isClocked(CB116)</f>
        <v>0</v>
      </c>
      <c r="CE116" s="34"/>
      <c r="CF116" s="35"/>
      <c r="CG116" s="42">
        <f t="shared" ref="CG116" si="2373">parseTime(CE116)-(CF121=INT(RIGHT($F116, 1)))</f>
        <v>0</v>
      </c>
      <c r="CH116" s="43">
        <f t="shared" ref="CH116:CH120" si="2374">isClocked(CF116)</f>
        <v>0</v>
      </c>
    </row>
    <row r="117" spans="1:86" x14ac:dyDescent="0.25">
      <c r="A117" s="56" t="s">
        <v>0</v>
      </c>
      <c r="B117" s="57">
        <f t="shared" ref="B117" ca="1" si="2375">SUM(B118:B121)</f>
        <v>101</v>
      </c>
      <c r="C117" s="14" t="s">
        <v>252</v>
      </c>
      <c r="D117" s="14"/>
      <c r="E117" s="55" t="str">
        <f t="shared" si="1879"/>
        <v>Tuesday</v>
      </c>
      <c r="F117" s="51" t="s">
        <v>129</v>
      </c>
      <c r="G117" s="36"/>
      <c r="H117" s="37"/>
      <c r="I117" s="44">
        <f t="shared" ref="I117" si="2376">parseTime(G117)-(H121=INT(RIGHT($F117, 1)))</f>
        <v>0</v>
      </c>
      <c r="J117" s="45">
        <f t="shared" si="2342"/>
        <v>0</v>
      </c>
      <c r="K117" s="36"/>
      <c r="L117" s="37"/>
      <c r="M117" s="44">
        <f t="shared" ref="M117" si="2377">parseTime(K117)-(L121=INT(RIGHT($F117, 1)))</f>
        <v>0</v>
      </c>
      <c r="N117" s="45">
        <f t="shared" si="2344"/>
        <v>0</v>
      </c>
      <c r="O117" s="36"/>
      <c r="P117" s="37"/>
      <c r="Q117" s="44">
        <f t="shared" ref="Q117" si="2378">parseTime(O117)-(P121=INT(RIGHT($F117, 1)))</f>
        <v>0</v>
      </c>
      <c r="R117" s="45">
        <f t="shared" si="2346"/>
        <v>0</v>
      </c>
      <c r="S117" s="36"/>
      <c r="T117" s="37"/>
      <c r="U117" s="44">
        <f t="shared" ref="U117" si="2379">parseTime(S117)-(T121=INT(RIGHT($F117, 1)))</f>
        <v>0</v>
      </c>
      <c r="V117" s="45">
        <f t="shared" si="2348"/>
        <v>0</v>
      </c>
      <c r="W117" s="36"/>
      <c r="X117" s="37"/>
      <c r="Y117" s="44">
        <f t="shared" ref="Y117" si="2380">parseTime(W117)-(X121=INT(RIGHT($F117, 1)))</f>
        <v>0</v>
      </c>
      <c r="Z117" s="45">
        <f t="shared" si="2350"/>
        <v>0</v>
      </c>
      <c r="AA117" s="36"/>
      <c r="AB117" s="37"/>
      <c r="AC117" s="44">
        <f t="shared" ref="AC117" si="2381">parseTime(AA117)-(AB121=INT(RIGHT($F117, 1)))</f>
        <v>0</v>
      </c>
      <c r="AD117" s="45">
        <f t="shared" si="2352"/>
        <v>0</v>
      </c>
      <c r="AE117" s="36"/>
      <c r="AF117" s="37"/>
      <c r="AG117" s="44">
        <f t="shared" ref="AG117" si="2382">parseTime(AE117)-(AF121=INT(RIGHT($F117, 1)))</f>
        <v>0</v>
      </c>
      <c r="AH117" s="45">
        <f t="shared" si="2354"/>
        <v>0</v>
      </c>
      <c r="AI117" s="36"/>
      <c r="AJ117" s="37"/>
      <c r="AK117" s="44">
        <f>parseTime(AI117)-(AJ121=INT(RIGHT($F117, 1)))</f>
        <v>0</v>
      </c>
      <c r="AL117" s="45">
        <f t="shared" si="2355"/>
        <v>0</v>
      </c>
      <c r="AM117" s="36"/>
      <c r="AN117" s="37"/>
      <c r="AO117" s="44">
        <f t="shared" ref="AO117" si="2383">parseTime(AM117)-(AN121=INT(RIGHT($F117, 1)))</f>
        <v>0</v>
      </c>
      <c r="AP117" s="45">
        <f t="shared" si="2357"/>
        <v>0</v>
      </c>
      <c r="AQ117" s="36"/>
      <c r="AR117" s="37"/>
      <c r="AS117" s="44">
        <f t="shared" ref="AS117" si="2384">parseTime(AQ117)-(AR121=INT(RIGHT($F117, 1)))</f>
        <v>0</v>
      </c>
      <c r="AT117" s="45">
        <f t="shared" si="2359"/>
        <v>0</v>
      </c>
      <c r="AU117" s="36"/>
      <c r="AV117" s="37"/>
      <c r="AW117" s="44">
        <f>parseTime(AU117)-(AV121=INT(RIGHT($F117, 1)))</f>
        <v>0</v>
      </c>
      <c r="AX117" s="45">
        <f t="shared" si="2360"/>
        <v>0</v>
      </c>
      <c r="AY117" s="36"/>
      <c r="AZ117" s="37"/>
      <c r="BA117" s="44">
        <f>parseTime(AY117)-(AZ121=INT(RIGHT($F117, 1)))</f>
        <v>0</v>
      </c>
      <c r="BB117" s="45">
        <f t="shared" si="2361"/>
        <v>0</v>
      </c>
      <c r="BC117" s="36"/>
      <c r="BD117" s="37"/>
      <c r="BE117" s="44">
        <f>parseTime(BC117)-(BD121=INT(RIGHT($F117, 1)))</f>
        <v>0</v>
      </c>
      <c r="BF117" s="45">
        <f t="shared" si="2362"/>
        <v>0</v>
      </c>
      <c r="BG117" s="36"/>
      <c r="BH117" s="37"/>
      <c r="BI117" s="44">
        <f>parseTime(BG117)-(BH121=INT(RIGHT($F117, 1)))</f>
        <v>0</v>
      </c>
      <c r="BJ117" s="45">
        <f t="shared" si="2363"/>
        <v>0</v>
      </c>
      <c r="BK117" s="36"/>
      <c r="BL117" s="37"/>
      <c r="BM117" s="44">
        <f>parseTime(BK117)-(BL121=INT(RIGHT($F117, 1)))</f>
        <v>0</v>
      </c>
      <c r="BN117" s="45">
        <f t="shared" si="2364"/>
        <v>0</v>
      </c>
      <c r="BO117" s="36"/>
      <c r="BP117" s="37"/>
      <c r="BQ117" s="44">
        <f t="shared" ref="BQ117" si="2385">parseTime(BO117)-(BP121=INT(RIGHT($F117, 1)))</f>
        <v>0</v>
      </c>
      <c r="BR117" s="45">
        <f t="shared" si="2366"/>
        <v>0</v>
      </c>
      <c r="BS117" s="36"/>
      <c r="BT117" s="37"/>
      <c r="BU117" s="44">
        <f t="shared" ref="BU117" si="2386">parseTime(BS117)-(BT121=INT(RIGHT($F117, 1)))</f>
        <v>0</v>
      </c>
      <c r="BV117" s="45">
        <f t="shared" si="2368"/>
        <v>0</v>
      </c>
      <c r="BW117" s="36"/>
      <c r="BX117" s="37"/>
      <c r="BY117" s="44">
        <f t="shared" ref="BY117" si="2387">parseTime(BW117)-(BX121=INT(RIGHT($F117, 1)))</f>
        <v>0</v>
      </c>
      <c r="BZ117" s="45">
        <f t="shared" si="2370"/>
        <v>0</v>
      </c>
      <c r="CA117" s="36"/>
      <c r="CB117" s="37"/>
      <c r="CC117" s="44">
        <f t="shared" ref="CC117" si="2388">parseTime(CA117)-(CB121=INT(RIGHT($F117, 1)))</f>
        <v>0</v>
      </c>
      <c r="CD117" s="45">
        <f t="shared" si="2372"/>
        <v>0</v>
      </c>
      <c r="CE117" s="36"/>
      <c r="CF117" s="37"/>
      <c r="CG117" s="44">
        <f t="shared" ref="CG117" si="2389">parseTime(CE117)-(CF121=INT(RIGHT($F117, 1)))</f>
        <v>0</v>
      </c>
      <c r="CH117" s="45">
        <f t="shared" si="2374"/>
        <v>0</v>
      </c>
    </row>
    <row r="118" spans="1:86" x14ac:dyDescent="0.25">
      <c r="A118" s="56" t="s">
        <v>117</v>
      </c>
      <c r="B118" s="57">
        <f ca="1">roleHours(G116:CH122, "MFD")</f>
        <v>56</v>
      </c>
      <c r="C118" s="14">
        <f t="shared" ca="1" si="1414"/>
        <v>7</v>
      </c>
      <c r="D118" s="14"/>
      <c r="E118" s="20" t="s">
        <v>127</v>
      </c>
      <c r="F118" s="51" t="s">
        <v>130</v>
      </c>
      <c r="G118" s="36"/>
      <c r="H118" s="37"/>
      <c r="I118" s="44">
        <f t="shared" ref="I118" si="2390">parseTime(G118)-(H121=INT(RIGHT($F118, 1)))</f>
        <v>0</v>
      </c>
      <c r="J118" s="45">
        <f t="shared" si="2342"/>
        <v>0</v>
      </c>
      <c r="K118" s="36"/>
      <c r="L118" s="37"/>
      <c r="M118" s="44">
        <f t="shared" ref="M118" si="2391">parseTime(K118)-(L121=INT(RIGHT($F118, 1)))</f>
        <v>0</v>
      </c>
      <c r="N118" s="45">
        <f t="shared" si="2344"/>
        <v>0</v>
      </c>
      <c r="O118" s="36"/>
      <c r="P118" s="37"/>
      <c r="Q118" s="44">
        <f t="shared" ref="Q118" si="2392">parseTime(O118)-(P121=INT(RIGHT($F118, 1)))</f>
        <v>0</v>
      </c>
      <c r="R118" s="45">
        <f t="shared" si="2346"/>
        <v>0</v>
      </c>
      <c r="S118" s="36"/>
      <c r="T118" s="37"/>
      <c r="U118" s="44">
        <f t="shared" ref="U118" si="2393">parseTime(S118)-(T121=INT(RIGHT($F118, 1)))</f>
        <v>0</v>
      </c>
      <c r="V118" s="45">
        <f t="shared" si="2348"/>
        <v>0</v>
      </c>
      <c r="W118" s="36"/>
      <c r="X118" s="37"/>
      <c r="Y118" s="44">
        <f t="shared" ref="Y118" si="2394">parseTime(W118)-(X121=INT(RIGHT($F118, 1)))</f>
        <v>0</v>
      </c>
      <c r="Z118" s="45">
        <f t="shared" si="2350"/>
        <v>0</v>
      </c>
      <c r="AA118" s="36"/>
      <c r="AB118" s="37"/>
      <c r="AC118" s="44">
        <f t="shared" ref="AC118" si="2395">parseTime(AA118)-(AB121=INT(RIGHT($F118, 1)))</f>
        <v>0</v>
      </c>
      <c r="AD118" s="45">
        <f t="shared" si="2352"/>
        <v>0</v>
      </c>
      <c r="AE118" s="36"/>
      <c r="AF118" s="37"/>
      <c r="AG118" s="44">
        <f t="shared" ref="AG118" si="2396">parseTime(AE118)-(AF121=INT(RIGHT($F118, 1)))</f>
        <v>0</v>
      </c>
      <c r="AH118" s="45">
        <f t="shared" si="2354"/>
        <v>0</v>
      </c>
      <c r="AI118" s="36"/>
      <c r="AJ118" s="37"/>
      <c r="AK118" s="44">
        <f>parseTime(AI118)-(AJ121=INT(RIGHT($F118, 1)))</f>
        <v>0</v>
      </c>
      <c r="AL118" s="45">
        <f t="shared" si="2355"/>
        <v>0</v>
      </c>
      <c r="AM118" s="36"/>
      <c r="AN118" s="37"/>
      <c r="AO118" s="44">
        <f t="shared" ref="AO118" si="2397">parseTime(AM118)-(AN121=INT(RIGHT($F118, 1)))</f>
        <v>0</v>
      </c>
      <c r="AP118" s="45">
        <f t="shared" si="2357"/>
        <v>0</v>
      </c>
      <c r="AQ118" s="36"/>
      <c r="AR118" s="37"/>
      <c r="AS118" s="44">
        <f t="shared" ref="AS118" si="2398">parseTime(AQ118)-(AR121=INT(RIGHT($F118, 1)))</f>
        <v>0</v>
      </c>
      <c r="AT118" s="45">
        <f t="shared" si="2359"/>
        <v>0</v>
      </c>
      <c r="AU118" s="36"/>
      <c r="AV118" s="37"/>
      <c r="AW118" s="44">
        <f>parseTime(AU118)-(AV121=INT(RIGHT($F118, 1)))</f>
        <v>0</v>
      </c>
      <c r="AX118" s="45">
        <f t="shared" si="2360"/>
        <v>0</v>
      </c>
      <c r="AY118" s="36"/>
      <c r="AZ118" s="37"/>
      <c r="BA118" s="44">
        <f>parseTime(AY118)-(AZ121=INT(RIGHT($F118, 1)))</f>
        <v>0</v>
      </c>
      <c r="BB118" s="45">
        <f t="shared" si="2361"/>
        <v>0</v>
      </c>
      <c r="BC118" s="36"/>
      <c r="BD118" s="37"/>
      <c r="BE118" s="44">
        <f>parseTime(BC118)-(BD121=INT(RIGHT($F118, 1)))</f>
        <v>0</v>
      </c>
      <c r="BF118" s="45">
        <f t="shared" si="2362"/>
        <v>0</v>
      </c>
      <c r="BG118" s="36"/>
      <c r="BH118" s="37"/>
      <c r="BI118" s="44">
        <f>parseTime(BG118)-(BH121=INT(RIGHT($F118, 1)))</f>
        <v>0</v>
      </c>
      <c r="BJ118" s="45">
        <f t="shared" si="2363"/>
        <v>0</v>
      </c>
      <c r="BK118" s="36"/>
      <c r="BL118" s="37"/>
      <c r="BM118" s="44">
        <f>parseTime(BK118)-(BL121=INT(RIGHT($F118, 1)))</f>
        <v>0</v>
      </c>
      <c r="BN118" s="45">
        <f t="shared" si="2364"/>
        <v>0</v>
      </c>
      <c r="BO118" s="36"/>
      <c r="BP118" s="37"/>
      <c r="BQ118" s="44">
        <f t="shared" ref="BQ118" si="2399">parseTime(BO118)-(BP121=INT(RIGHT($F118, 1)))</f>
        <v>0</v>
      </c>
      <c r="BR118" s="45">
        <f t="shared" si="2366"/>
        <v>0</v>
      </c>
      <c r="BS118" s="36"/>
      <c r="BT118" s="37"/>
      <c r="BU118" s="44">
        <f t="shared" ref="BU118" si="2400">parseTime(BS118)-(BT121=INT(RIGHT($F118, 1)))</f>
        <v>0</v>
      </c>
      <c r="BV118" s="45">
        <f t="shared" si="2368"/>
        <v>0</v>
      </c>
      <c r="BW118" s="36"/>
      <c r="BX118" s="37"/>
      <c r="BY118" s="44">
        <f t="shared" ref="BY118" si="2401">parseTime(BW118)-(BX121=INT(RIGHT($F118, 1)))</f>
        <v>0</v>
      </c>
      <c r="BZ118" s="45">
        <f t="shared" si="2370"/>
        <v>0</v>
      </c>
      <c r="CA118" s="36"/>
      <c r="CB118" s="37"/>
      <c r="CC118" s="44">
        <f t="shared" ref="CC118" si="2402">parseTime(CA118)-(CB121=INT(RIGHT($F118, 1)))</f>
        <v>0</v>
      </c>
      <c r="CD118" s="45">
        <f t="shared" si="2372"/>
        <v>0</v>
      </c>
      <c r="CE118" s="36"/>
      <c r="CF118" s="37"/>
      <c r="CG118" s="44">
        <f t="shared" ref="CG118" si="2403">parseTime(CE118)-(CF121=INT(RIGHT($F118, 1)))</f>
        <v>0</v>
      </c>
      <c r="CH118" s="45">
        <f t="shared" si="2374"/>
        <v>0</v>
      </c>
    </row>
    <row r="119" spans="1:86" x14ac:dyDescent="0.25">
      <c r="A119" s="56" t="s">
        <v>118</v>
      </c>
      <c r="B119" s="57">
        <f ca="1">roleHours(G116:CH122, "DFD")</f>
        <v>21</v>
      </c>
      <c r="C119" s="14">
        <f t="shared" ca="1" si="1414"/>
        <v>2.625</v>
      </c>
      <c r="D119" s="14"/>
      <c r="E119" s="20"/>
      <c r="F119" s="51" t="s">
        <v>131</v>
      </c>
      <c r="G119" s="36"/>
      <c r="H119" s="37"/>
      <c r="I119" s="44">
        <f t="shared" ref="I119" si="2404">parseTime(G119)-(H121=INT(RIGHT($F119, 1)))</f>
        <v>0</v>
      </c>
      <c r="J119" s="45">
        <f t="shared" si="2342"/>
        <v>0</v>
      </c>
      <c r="K119" s="36"/>
      <c r="L119" s="37"/>
      <c r="M119" s="44">
        <f t="shared" ref="M119" si="2405">parseTime(K119)-(L121=INT(RIGHT($F119, 1)))</f>
        <v>0</v>
      </c>
      <c r="N119" s="45">
        <f t="shared" si="2344"/>
        <v>0</v>
      </c>
      <c r="O119" s="36"/>
      <c r="P119" s="37"/>
      <c r="Q119" s="44">
        <f t="shared" ref="Q119" si="2406">parseTime(O119)-(P121=INT(RIGHT($F119, 1)))</f>
        <v>0</v>
      </c>
      <c r="R119" s="45">
        <f t="shared" si="2346"/>
        <v>0</v>
      </c>
      <c r="S119" s="36"/>
      <c r="T119" s="37"/>
      <c r="U119" s="44">
        <f t="shared" ref="U119" si="2407">parseTime(S119)-(T121=INT(RIGHT($F119, 1)))</f>
        <v>0</v>
      </c>
      <c r="V119" s="45">
        <f t="shared" si="2348"/>
        <v>0</v>
      </c>
      <c r="W119" s="36"/>
      <c r="X119" s="37"/>
      <c r="Y119" s="44">
        <f t="shared" ref="Y119" si="2408">parseTime(W119)-(X121=INT(RIGHT($F119, 1)))</f>
        <v>0</v>
      </c>
      <c r="Z119" s="45">
        <f t="shared" si="2350"/>
        <v>0</v>
      </c>
      <c r="AA119" s="36"/>
      <c r="AB119" s="37"/>
      <c r="AC119" s="44">
        <f t="shared" ref="AC119" si="2409">parseTime(AA119)-(AB121=INT(RIGHT($F119, 1)))</f>
        <v>0</v>
      </c>
      <c r="AD119" s="45">
        <f t="shared" si="2352"/>
        <v>0</v>
      </c>
      <c r="AE119" s="36"/>
      <c r="AF119" s="37"/>
      <c r="AG119" s="44">
        <f t="shared" ref="AG119" si="2410">parseTime(AE119)-(AF121=INT(RIGHT($F119, 1)))</f>
        <v>0</v>
      </c>
      <c r="AH119" s="45">
        <f t="shared" si="2354"/>
        <v>0</v>
      </c>
      <c r="AI119" s="36"/>
      <c r="AJ119" s="37"/>
      <c r="AK119" s="44">
        <f>parseTime(AI119)-(AJ121=INT(RIGHT($F119, 1)))</f>
        <v>0</v>
      </c>
      <c r="AL119" s="45">
        <f t="shared" si="2355"/>
        <v>0</v>
      </c>
      <c r="AM119" s="36"/>
      <c r="AN119" s="37"/>
      <c r="AO119" s="44">
        <f t="shared" ref="AO119" si="2411">parseTime(AM119)-(AN121=INT(RIGHT($F119, 1)))</f>
        <v>0</v>
      </c>
      <c r="AP119" s="45">
        <f t="shared" si="2357"/>
        <v>0</v>
      </c>
      <c r="AQ119" s="36"/>
      <c r="AR119" s="37"/>
      <c r="AS119" s="44">
        <f t="shared" ref="AS119" si="2412">parseTime(AQ119)-(AR121=INT(RIGHT($F119, 1)))</f>
        <v>0</v>
      </c>
      <c r="AT119" s="45">
        <f t="shared" si="2359"/>
        <v>0</v>
      </c>
      <c r="AU119" s="36"/>
      <c r="AV119" s="37"/>
      <c r="AW119" s="44">
        <f>parseTime(AU119)-(AV121=INT(RIGHT($F119, 1)))</f>
        <v>0</v>
      </c>
      <c r="AX119" s="45">
        <f t="shared" si="2360"/>
        <v>0</v>
      </c>
      <c r="AY119" s="36"/>
      <c r="AZ119" s="37"/>
      <c r="BA119" s="44">
        <f>parseTime(AY119)-(AZ121=INT(RIGHT($F119, 1)))</f>
        <v>0</v>
      </c>
      <c r="BB119" s="45">
        <f t="shared" si="2361"/>
        <v>0</v>
      </c>
      <c r="BC119" s="36"/>
      <c r="BD119" s="37"/>
      <c r="BE119" s="44">
        <f>parseTime(BC119)-(BD121=INT(RIGHT($F119, 1)))</f>
        <v>0</v>
      </c>
      <c r="BF119" s="45">
        <f t="shared" si="2362"/>
        <v>0</v>
      </c>
      <c r="BG119" s="36"/>
      <c r="BH119" s="37"/>
      <c r="BI119" s="44">
        <f>parseTime(BG119)-(BH121=INT(RIGHT($F119, 1)))</f>
        <v>0</v>
      </c>
      <c r="BJ119" s="45">
        <f t="shared" si="2363"/>
        <v>0</v>
      </c>
      <c r="BK119" s="36"/>
      <c r="BL119" s="37"/>
      <c r="BM119" s="44">
        <f>parseTime(BK119)-(BL121=INT(RIGHT($F119, 1)))</f>
        <v>0</v>
      </c>
      <c r="BN119" s="45">
        <f t="shared" si="2364"/>
        <v>0</v>
      </c>
      <c r="BO119" s="36"/>
      <c r="BP119" s="37"/>
      <c r="BQ119" s="44">
        <f t="shared" ref="BQ119" si="2413">parseTime(BO119)-(BP121=INT(RIGHT($F119, 1)))</f>
        <v>0</v>
      </c>
      <c r="BR119" s="45">
        <f t="shared" si="2366"/>
        <v>0</v>
      </c>
      <c r="BS119" s="36"/>
      <c r="BT119" s="37"/>
      <c r="BU119" s="44">
        <f t="shared" ref="BU119" si="2414">parseTime(BS119)-(BT121=INT(RIGHT($F119, 1)))</f>
        <v>0</v>
      </c>
      <c r="BV119" s="45">
        <f t="shared" si="2368"/>
        <v>0</v>
      </c>
      <c r="BW119" s="36"/>
      <c r="BX119" s="37"/>
      <c r="BY119" s="44">
        <f t="shared" ref="BY119" si="2415">parseTime(BW119)-(BX121=INT(RIGHT($F119, 1)))</f>
        <v>0</v>
      </c>
      <c r="BZ119" s="45">
        <f t="shared" si="2370"/>
        <v>0</v>
      </c>
      <c r="CA119" s="36"/>
      <c r="CB119" s="37"/>
      <c r="CC119" s="44">
        <f t="shared" ref="CC119" si="2416">parseTime(CA119)-(CB121=INT(RIGHT($F119, 1)))</f>
        <v>0</v>
      </c>
      <c r="CD119" s="45">
        <f t="shared" si="2372"/>
        <v>0</v>
      </c>
      <c r="CE119" s="36"/>
      <c r="CF119" s="37"/>
      <c r="CG119" s="44">
        <f t="shared" ref="CG119" si="2417">parseTime(CE119)-(CF121=INT(RIGHT($F119, 1)))</f>
        <v>0</v>
      </c>
      <c r="CH119" s="45">
        <f t="shared" si="2374"/>
        <v>0</v>
      </c>
    </row>
    <row r="120" spans="1:86" x14ac:dyDescent="0.25">
      <c r="A120" s="56" t="s">
        <v>119</v>
      </c>
      <c r="B120" s="57">
        <f ca="1">roleHours(G116:CH122, "MCC")</f>
        <v>8</v>
      </c>
      <c r="C120" s="14">
        <f t="shared" ca="1" si="1414"/>
        <v>1</v>
      </c>
      <c r="D120" s="14"/>
      <c r="E120" s="20"/>
      <c r="F120" s="51" t="s">
        <v>132</v>
      </c>
      <c r="G120" s="36"/>
      <c r="H120" s="37"/>
      <c r="I120" s="44">
        <f t="shared" ref="I120" si="2418">parseTime(G120)-(H121=INT(RIGHT($F120, 1)))</f>
        <v>0</v>
      </c>
      <c r="J120" s="45">
        <f t="shared" si="2342"/>
        <v>0</v>
      </c>
      <c r="K120" s="36"/>
      <c r="L120" s="37"/>
      <c r="M120" s="44">
        <f t="shared" ref="M120" si="2419">parseTime(K120)-(L121=INT(RIGHT($F120, 1)))</f>
        <v>0</v>
      </c>
      <c r="N120" s="45">
        <f t="shared" si="2344"/>
        <v>0</v>
      </c>
      <c r="O120" s="36"/>
      <c r="P120" s="37"/>
      <c r="Q120" s="44">
        <f t="shared" ref="Q120" si="2420">parseTime(O120)-(P121=INT(RIGHT($F120, 1)))</f>
        <v>0</v>
      </c>
      <c r="R120" s="45">
        <f t="shared" si="2346"/>
        <v>0</v>
      </c>
      <c r="S120" s="36"/>
      <c r="T120" s="37"/>
      <c r="U120" s="44">
        <f t="shared" ref="U120" si="2421">parseTime(S120)-(T121=INT(RIGHT($F120, 1)))</f>
        <v>0</v>
      </c>
      <c r="V120" s="45">
        <f t="shared" si="2348"/>
        <v>0</v>
      </c>
      <c r="W120" s="36"/>
      <c r="X120" s="37"/>
      <c r="Y120" s="44">
        <f t="shared" ref="Y120" si="2422">parseTime(W120)-(X121=INT(RIGHT($F120, 1)))</f>
        <v>0</v>
      </c>
      <c r="Z120" s="45">
        <f t="shared" si="2350"/>
        <v>0</v>
      </c>
      <c r="AA120" s="36"/>
      <c r="AB120" s="37"/>
      <c r="AC120" s="44">
        <f t="shared" ref="AC120" si="2423">parseTime(AA120)-(AB121=INT(RIGHT($F120, 1)))</f>
        <v>0</v>
      </c>
      <c r="AD120" s="45">
        <f t="shared" si="2352"/>
        <v>0</v>
      </c>
      <c r="AE120" s="36"/>
      <c r="AF120" s="37"/>
      <c r="AG120" s="44">
        <f t="shared" ref="AG120" si="2424">parseTime(AE120)-(AF121=INT(RIGHT($F120, 1)))</f>
        <v>0</v>
      </c>
      <c r="AH120" s="45">
        <f t="shared" si="2354"/>
        <v>0</v>
      </c>
      <c r="AI120" s="36"/>
      <c r="AJ120" s="37"/>
      <c r="AK120" s="44">
        <f>parseTime(AI120)-(AJ121=INT(RIGHT($F120, 1)))</f>
        <v>0</v>
      </c>
      <c r="AL120" s="45">
        <f t="shared" si="2355"/>
        <v>0</v>
      </c>
      <c r="AM120" s="36"/>
      <c r="AN120" s="37"/>
      <c r="AO120" s="44">
        <f t="shared" ref="AO120" si="2425">parseTime(AM120)-(AN121=INT(RIGHT($F120, 1)))</f>
        <v>0</v>
      </c>
      <c r="AP120" s="45">
        <f t="shared" si="2357"/>
        <v>0</v>
      </c>
      <c r="AQ120" s="36"/>
      <c r="AR120" s="37"/>
      <c r="AS120" s="44">
        <f t="shared" ref="AS120" si="2426">parseTime(AQ120)-(AR121=INT(RIGHT($F120, 1)))</f>
        <v>0</v>
      </c>
      <c r="AT120" s="45">
        <f t="shared" si="2359"/>
        <v>0</v>
      </c>
      <c r="AU120" s="36"/>
      <c r="AV120" s="37"/>
      <c r="AW120" s="44">
        <f>parseTime(AU120)-(AV121=INT(RIGHT($F120, 1)))</f>
        <v>0</v>
      </c>
      <c r="AX120" s="45">
        <f t="shared" si="2360"/>
        <v>0</v>
      </c>
      <c r="AY120" s="36"/>
      <c r="AZ120" s="37"/>
      <c r="BA120" s="44">
        <f>parseTime(AY120)-(AZ121=INT(RIGHT($F120, 1)))</f>
        <v>0</v>
      </c>
      <c r="BB120" s="45">
        <f t="shared" si="2361"/>
        <v>0</v>
      </c>
      <c r="BC120" s="36"/>
      <c r="BD120" s="37"/>
      <c r="BE120" s="44">
        <f>parseTime(BC120)-(BD121=INT(RIGHT($F120, 1)))</f>
        <v>0</v>
      </c>
      <c r="BF120" s="45">
        <f t="shared" si="2362"/>
        <v>0</v>
      </c>
      <c r="BG120" s="36"/>
      <c r="BH120" s="37"/>
      <c r="BI120" s="44">
        <f>parseTime(BG120)-(BH121=INT(RIGHT($F120, 1)))</f>
        <v>0</v>
      </c>
      <c r="BJ120" s="45">
        <f t="shared" si="2363"/>
        <v>0</v>
      </c>
      <c r="BK120" s="36"/>
      <c r="BL120" s="37"/>
      <c r="BM120" s="44">
        <f>parseTime(BK120)-(BL121=INT(RIGHT($F120, 1)))</f>
        <v>0</v>
      </c>
      <c r="BN120" s="45">
        <f t="shared" si="2364"/>
        <v>0</v>
      </c>
      <c r="BO120" s="36"/>
      <c r="BP120" s="37"/>
      <c r="BQ120" s="44">
        <f t="shared" ref="BQ120" si="2427">parseTime(BO120)-(BP121=INT(RIGHT($F120, 1)))</f>
        <v>0</v>
      </c>
      <c r="BR120" s="45">
        <f t="shared" si="2366"/>
        <v>0</v>
      </c>
      <c r="BS120" s="36"/>
      <c r="BT120" s="37"/>
      <c r="BU120" s="44">
        <f t="shared" ref="BU120" si="2428">parseTime(BS120)-(BT121=INT(RIGHT($F120, 1)))</f>
        <v>0</v>
      </c>
      <c r="BV120" s="45">
        <f t="shared" si="2368"/>
        <v>0</v>
      </c>
      <c r="BW120" s="36"/>
      <c r="BX120" s="37"/>
      <c r="BY120" s="44">
        <f t="shared" ref="BY120" si="2429">parseTime(BW120)-(BX121=INT(RIGHT($F120, 1)))</f>
        <v>0</v>
      </c>
      <c r="BZ120" s="45">
        <f t="shared" si="2370"/>
        <v>0</v>
      </c>
      <c r="CA120" s="36"/>
      <c r="CB120" s="37"/>
      <c r="CC120" s="44">
        <f t="shared" ref="CC120" si="2430">parseTime(CA120)-(CB121=INT(RIGHT($F120, 1)))</f>
        <v>0</v>
      </c>
      <c r="CD120" s="45">
        <f t="shared" si="2372"/>
        <v>0</v>
      </c>
      <c r="CE120" s="36"/>
      <c r="CF120" s="37"/>
      <c r="CG120" s="44">
        <f t="shared" ref="CG120" si="2431">parseTime(CE120)-(CF121=INT(RIGHT($F120, 1)))</f>
        <v>0</v>
      </c>
      <c r="CH120" s="45">
        <f t="shared" si="2374"/>
        <v>0</v>
      </c>
    </row>
    <row r="121" spans="1:86" x14ac:dyDescent="0.25">
      <c r="A121" s="56" t="s">
        <v>120</v>
      </c>
      <c r="B121" s="57">
        <f ca="1">roleHours(G116:CH122, "DCC")</f>
        <v>16</v>
      </c>
      <c r="C121" s="14">
        <f t="shared" ca="1" si="1414"/>
        <v>2</v>
      </c>
      <c r="D121" s="14"/>
      <c r="E121" s="20"/>
      <c r="F121" s="51"/>
      <c r="G121" s="46" t="s">
        <v>134</v>
      </c>
      <c r="H121" s="38">
        <f t="shared" ref="H121" si="2432">lunchAdjust(G116:H120)</f>
        <v>1</v>
      </c>
      <c r="I121" s="48" t="s">
        <v>0</v>
      </c>
      <c r="J121" s="39">
        <f t="shared" ref="J121" si="2433">SUMPRODUCT(I116:I120*J116:J120)</f>
        <v>8</v>
      </c>
      <c r="K121" s="46" t="s">
        <v>134</v>
      </c>
      <c r="L121" s="38">
        <f t="shared" ref="L121" si="2434">lunchAdjust(K116:L120)</f>
        <v>1</v>
      </c>
      <c r="M121" s="48" t="s">
        <v>0</v>
      </c>
      <c r="N121" s="39">
        <f t="shared" ref="N121" si="2435">SUMPRODUCT(M116:M120*N116:N120)</f>
        <v>8</v>
      </c>
      <c r="O121" s="46" t="s">
        <v>134</v>
      </c>
      <c r="P121" s="38">
        <f t="shared" ref="P121" si="2436">lunchAdjust(O116:P120)</f>
        <v>1</v>
      </c>
      <c r="Q121" s="48" t="s">
        <v>0</v>
      </c>
      <c r="R121" s="39">
        <f t="shared" ref="R121" si="2437">SUMPRODUCT(Q116:Q120*R116:R120)</f>
        <v>8</v>
      </c>
      <c r="S121" s="46" t="s">
        <v>134</v>
      </c>
      <c r="T121" s="38">
        <f t="shared" ref="T121" si="2438">lunchAdjust(S116:T120)</f>
        <v>1</v>
      </c>
      <c r="U121" s="48" t="s">
        <v>0</v>
      </c>
      <c r="V121" s="39">
        <f t="shared" ref="V121" si="2439">SUMPRODUCT(U116:U120*V116:V120)</f>
        <v>8</v>
      </c>
      <c r="W121" s="46" t="s">
        <v>134</v>
      </c>
      <c r="X121" s="38">
        <f t="shared" ref="X121" si="2440">lunchAdjust(W116:X120)</f>
        <v>1</v>
      </c>
      <c r="Y121" s="48" t="s">
        <v>0</v>
      </c>
      <c r="Z121" s="39">
        <f t="shared" ref="Z121" si="2441">SUMPRODUCT(Y116:Y120*Z116:Z120)</f>
        <v>8</v>
      </c>
      <c r="AA121" s="46" t="s">
        <v>134</v>
      </c>
      <c r="AB121" s="38">
        <f t="shared" ref="AB121" si="2442">lunchAdjust(AA116:AB120)</f>
        <v>1</v>
      </c>
      <c r="AC121" s="48" t="s">
        <v>0</v>
      </c>
      <c r="AD121" s="39">
        <f t="shared" ref="AD121" si="2443">SUMPRODUCT(AC116:AC120*AD116:AD120)</f>
        <v>8</v>
      </c>
      <c r="AE121" s="46" t="s">
        <v>134</v>
      </c>
      <c r="AF121" s="38">
        <f t="shared" ref="AF121" si="2444">lunchAdjust(AE116:AF120)</f>
        <v>1</v>
      </c>
      <c r="AG121" s="48" t="s">
        <v>0</v>
      </c>
      <c r="AH121" s="39">
        <f t="shared" ref="AH121" si="2445">SUMPRODUCT(AG116:AG120*AH116:AH120)</f>
        <v>8</v>
      </c>
      <c r="AI121" s="46" t="s">
        <v>134</v>
      </c>
      <c r="AJ121" s="38">
        <f t="shared" ref="AJ121" si="2446">lunchAdjust(AI116:AJ120)</f>
        <v>1</v>
      </c>
      <c r="AK121" s="48" t="s">
        <v>0</v>
      </c>
      <c r="AL121" s="39">
        <f t="shared" ref="AL121" si="2447">SUMPRODUCT(AK116:AK120*AL116:AL120)</f>
        <v>8</v>
      </c>
      <c r="AM121" s="46" t="s">
        <v>134</v>
      </c>
      <c r="AN121" s="38">
        <f t="shared" ref="AN121" si="2448">lunchAdjust(AM116:AN120)</f>
        <v>0</v>
      </c>
      <c r="AO121" s="48" t="s">
        <v>0</v>
      </c>
      <c r="AP121" s="39">
        <f t="shared" ref="AP121" si="2449">SUMPRODUCT(AO116:AO120*AP116:AP120)</f>
        <v>0</v>
      </c>
      <c r="AQ121" s="46" t="s">
        <v>134</v>
      </c>
      <c r="AR121" s="38">
        <f t="shared" ref="AR121" si="2450">lunchAdjust(AQ116:AR120)</f>
        <v>0</v>
      </c>
      <c r="AS121" s="48" t="s">
        <v>0</v>
      </c>
      <c r="AT121" s="39">
        <f t="shared" ref="AT121" si="2451">SUMPRODUCT(AS116:AS120*AT116:AT120)</f>
        <v>5</v>
      </c>
      <c r="AU121" s="46" t="s">
        <v>134</v>
      </c>
      <c r="AV121" s="38">
        <f t="shared" ref="AV121" si="2452">lunchAdjust(AU116:AV120)</f>
        <v>0</v>
      </c>
      <c r="AW121" s="48" t="s">
        <v>0</v>
      </c>
      <c r="AX121" s="39">
        <f t="shared" ref="AX121" si="2453">SUMPRODUCT(AW116:AW120*AX116:AX120)</f>
        <v>0</v>
      </c>
      <c r="AY121" s="46" t="s">
        <v>134</v>
      </c>
      <c r="AZ121" s="38">
        <f t="shared" ref="AZ121" si="2454">lunchAdjust(AY116:AZ120)</f>
        <v>1</v>
      </c>
      <c r="BA121" s="48" t="s">
        <v>0</v>
      </c>
      <c r="BB121" s="39">
        <f t="shared" ref="BB121" si="2455">SUMPRODUCT(BA116:BA120*BB116:BB120)</f>
        <v>8</v>
      </c>
      <c r="BC121" s="46" t="s">
        <v>134</v>
      </c>
      <c r="BD121" s="38">
        <f t="shared" ref="BD121" si="2456">lunchAdjust(BC116:BD120)</f>
        <v>1</v>
      </c>
      <c r="BE121" s="48" t="s">
        <v>0</v>
      </c>
      <c r="BF121" s="39">
        <f t="shared" ref="BF121" si="2457">SUMPRODUCT(BE116:BE120*BF116:BF120)</f>
        <v>8</v>
      </c>
      <c r="BG121" s="46" t="s">
        <v>134</v>
      </c>
      <c r="BH121" s="38">
        <f t="shared" ref="BH121" si="2458">lunchAdjust(BG116:BH120)</f>
        <v>1</v>
      </c>
      <c r="BI121" s="48" t="s">
        <v>0</v>
      </c>
      <c r="BJ121" s="39">
        <f t="shared" ref="BJ121" si="2459">SUMPRODUCT(BI116:BI120*BJ116:BJ120)</f>
        <v>8</v>
      </c>
      <c r="BK121" s="46" t="s">
        <v>134</v>
      </c>
      <c r="BL121" s="38">
        <f t="shared" ref="BL121" si="2460">lunchAdjust(BK116:BL120)</f>
        <v>1</v>
      </c>
      <c r="BM121" s="48" t="s">
        <v>0</v>
      </c>
      <c r="BN121" s="39">
        <f t="shared" ref="BN121" si="2461">SUMPRODUCT(BM116:BM120*BN116:BN120)</f>
        <v>8</v>
      </c>
      <c r="BO121" s="46" t="s">
        <v>134</v>
      </c>
      <c r="BP121" s="38">
        <f t="shared" ref="BP121" si="2462">lunchAdjust(BO116:BP120)</f>
        <v>0</v>
      </c>
      <c r="BQ121" s="48" t="s">
        <v>0</v>
      </c>
      <c r="BR121" s="39">
        <f t="shared" ref="BR121" si="2463">SUMPRODUCT(BQ116:BQ120*BR116:BR120)</f>
        <v>0</v>
      </c>
      <c r="BS121" s="46" t="s">
        <v>134</v>
      </c>
      <c r="BT121" s="38">
        <f t="shared" ref="BT121" si="2464">lunchAdjust(BS116:BT120)</f>
        <v>0</v>
      </c>
      <c r="BU121" s="48" t="s">
        <v>0</v>
      </c>
      <c r="BV121" s="39">
        <f t="shared" ref="BV121" si="2465">SUMPRODUCT(BU116:BU120*BV116:BV120)</f>
        <v>0</v>
      </c>
      <c r="BW121" s="46" t="s">
        <v>134</v>
      </c>
      <c r="BX121" s="38">
        <f t="shared" ref="BX121" si="2466">lunchAdjust(BW116:BX120)</f>
        <v>0</v>
      </c>
      <c r="BY121" s="48" t="s">
        <v>0</v>
      </c>
      <c r="BZ121" s="39">
        <f t="shared" ref="BZ121" si="2467">SUMPRODUCT(BY116:BY120*BZ116:BZ120)</f>
        <v>0</v>
      </c>
      <c r="CA121" s="46" t="s">
        <v>134</v>
      </c>
      <c r="CB121" s="38">
        <f t="shared" ref="CB121" si="2468">lunchAdjust(CA116:CB120)</f>
        <v>0</v>
      </c>
      <c r="CC121" s="48" t="s">
        <v>0</v>
      </c>
      <c r="CD121" s="39">
        <f t="shared" ref="CD121" si="2469">SUMPRODUCT(CC116:CC120*CD116:CD120)</f>
        <v>0</v>
      </c>
      <c r="CE121" s="46" t="s">
        <v>134</v>
      </c>
      <c r="CF121" s="38">
        <f t="shared" ref="CF121" si="2470">lunchAdjust(CE116:CF120)</f>
        <v>0</v>
      </c>
      <c r="CG121" s="48" t="s">
        <v>0</v>
      </c>
      <c r="CH121" s="39">
        <f t="shared" ref="CH121" si="2471">SUMPRODUCT(CG116:CG120*CH116:CH120)</f>
        <v>0</v>
      </c>
    </row>
    <row r="122" spans="1:86" ht="15.75" thickBot="1" x14ac:dyDescent="0.3">
      <c r="A122" s="58" t="s">
        <v>121</v>
      </c>
      <c r="B122" s="59">
        <f ca="1">roleHours(G116:CH122, "OUT")</f>
        <v>0</v>
      </c>
      <c r="C122" s="54" t="s">
        <v>137</v>
      </c>
      <c r="D122" s="22">
        <f ca="1">roleHours(G116:CH122, "PTO")</f>
        <v>0</v>
      </c>
      <c r="E122" s="23"/>
      <c r="F122" s="52"/>
      <c r="G122" s="47" t="s">
        <v>39</v>
      </c>
      <c r="H122" s="40">
        <f>SUMPRODUCT(I116:I120*(H116:H120="PTO"))+SUMPRODUCT(I116:I120*(H116:H120="HOL"))</f>
        <v>0</v>
      </c>
      <c r="I122" s="49" t="s">
        <v>135</v>
      </c>
      <c r="J122" s="41">
        <f t="shared" ref="J122" si="2472">J121*G$4</f>
        <v>0</v>
      </c>
      <c r="K122" s="47" t="s">
        <v>39</v>
      </c>
      <c r="L122" s="40">
        <f t="shared" ref="L122" si="2473">SUMPRODUCT(M116:M120*(L116:L120="PTO"))+SUMPRODUCT(M116:M120*(L116:L120="HOL"))</f>
        <v>0</v>
      </c>
      <c r="M122" s="49" t="s">
        <v>135</v>
      </c>
      <c r="N122" s="41">
        <f t="shared" ref="N122" si="2474">N121*K$4</f>
        <v>0</v>
      </c>
      <c r="O122" s="47" t="s">
        <v>39</v>
      </c>
      <c r="P122" s="40">
        <f t="shared" ref="P122" si="2475">SUMPRODUCT(Q116:Q120*(P116:P120="PTO"))+SUMPRODUCT(Q116:Q120*(P116:P120="HOL"))</f>
        <v>0</v>
      </c>
      <c r="Q122" s="49" t="s">
        <v>135</v>
      </c>
      <c r="R122" s="41">
        <f t="shared" ref="R122" si="2476">R121*O$4</f>
        <v>8</v>
      </c>
      <c r="S122" s="47" t="s">
        <v>39</v>
      </c>
      <c r="T122" s="40">
        <f t="shared" ref="T122" si="2477">SUMPRODUCT(U116:U120*(T116:T120="PTO"))+SUMPRODUCT(U116:U120*(T116:T120="HOL"))</f>
        <v>0</v>
      </c>
      <c r="U122" s="49" t="s">
        <v>135</v>
      </c>
      <c r="V122" s="41">
        <f t="shared" ref="V122" si="2478">V121*S$4</f>
        <v>0</v>
      </c>
      <c r="W122" s="47" t="s">
        <v>39</v>
      </c>
      <c r="X122" s="40">
        <f t="shared" ref="X122" si="2479">SUMPRODUCT(Y116:Y120*(X116:X120="PTO"))+SUMPRODUCT(Y116:Y120*(X116:X120="HOL"))</f>
        <v>0</v>
      </c>
      <c r="Y122" s="49" t="s">
        <v>135</v>
      </c>
      <c r="Z122" s="41">
        <f t="shared" ref="Z122" si="2480">Z121*W$4</f>
        <v>8</v>
      </c>
      <c r="AA122" s="47" t="s">
        <v>39</v>
      </c>
      <c r="AB122" s="40">
        <f t="shared" ref="AB122" si="2481">SUMPRODUCT(AC116:AC120*(AB116:AB120="PTO"))+SUMPRODUCT(AC116:AC120*(AB116:AB120="HOL"))</f>
        <v>0</v>
      </c>
      <c r="AC122" s="49" t="s">
        <v>135</v>
      </c>
      <c r="AD122" s="41">
        <f t="shared" ref="AD122" si="2482">AD121*AA$4</f>
        <v>8</v>
      </c>
      <c r="AE122" s="47" t="s">
        <v>39</v>
      </c>
      <c r="AF122" s="40">
        <f t="shared" ref="AF122" si="2483">SUMPRODUCT(AG116:AG120*(AF116:AF120="PTO"))+SUMPRODUCT(AG116:AG120*(AF116:AF120="HOL"))</f>
        <v>0</v>
      </c>
      <c r="AG122" s="49" t="s">
        <v>135</v>
      </c>
      <c r="AH122" s="41">
        <f t="shared" ref="AH122" si="2484">AH121*AE$4</f>
        <v>8</v>
      </c>
      <c r="AI122" s="47" t="s">
        <v>39</v>
      </c>
      <c r="AJ122" s="40">
        <f t="shared" ref="AJ122" si="2485">SUMPRODUCT(AK116:AK120*(AJ116:AJ120="PTO"))+SUMPRODUCT(AK116:AK120*(AJ116:AJ120="HOL"))</f>
        <v>0</v>
      </c>
      <c r="AK122" s="49" t="s">
        <v>135</v>
      </c>
      <c r="AL122" s="41">
        <f>AL121*AI$4</f>
        <v>8</v>
      </c>
      <c r="AM122" s="47" t="s">
        <v>39</v>
      </c>
      <c r="AN122" s="40">
        <f t="shared" ref="AN122" si="2486">SUMPRODUCT(AO116:AO120*(AN116:AN120="PTO"))+SUMPRODUCT(AO116:AO120*(AN116:AN120="HOL"))</f>
        <v>0</v>
      </c>
      <c r="AO122" s="49" t="s">
        <v>135</v>
      </c>
      <c r="AP122" s="41">
        <f t="shared" ref="AP122" si="2487">AP121*AM$4</f>
        <v>0</v>
      </c>
      <c r="AQ122" s="47" t="s">
        <v>39</v>
      </c>
      <c r="AR122" s="40">
        <f t="shared" ref="AR122" si="2488">SUMPRODUCT(AS116:AS120*(AR116:AR120="PTO"))+SUMPRODUCT(AS116:AS120*(AR116:AR120="HOL"))</f>
        <v>0</v>
      </c>
      <c r="AS122" s="49" t="s">
        <v>135</v>
      </c>
      <c r="AT122" s="41">
        <f t="shared" ref="AT122" si="2489">AT121*AQ$4</f>
        <v>0</v>
      </c>
      <c r="AU122" s="47" t="s">
        <v>39</v>
      </c>
      <c r="AV122" s="40">
        <f t="shared" ref="AV122" si="2490">SUMPRODUCT(AW116:AW120*(AV116:AV120="PTO"))+SUMPRODUCT(AW116:AW120*(AV116:AV120="HOL"))</f>
        <v>0</v>
      </c>
      <c r="AW122" s="49" t="s">
        <v>135</v>
      </c>
      <c r="AX122" s="41">
        <f>AX121*AU$4</f>
        <v>0</v>
      </c>
      <c r="AY122" s="47" t="s">
        <v>39</v>
      </c>
      <c r="AZ122" s="40">
        <f t="shared" ref="AZ122" si="2491">SUMPRODUCT(BA116:BA120*(AZ116:AZ120="PTO"))+SUMPRODUCT(BA116:BA120*(AZ116:AZ120="HOL"))</f>
        <v>0</v>
      </c>
      <c r="BA122" s="49" t="s">
        <v>135</v>
      </c>
      <c r="BB122" s="41">
        <f>BB121*AY$4</f>
        <v>8</v>
      </c>
      <c r="BC122" s="47" t="s">
        <v>39</v>
      </c>
      <c r="BD122" s="40">
        <f t="shared" ref="BD122" si="2492">SUMPRODUCT(BE116:BE120*(BD116:BD120="PTO"))+SUMPRODUCT(BE116:BE120*(BD116:BD120="HOL"))</f>
        <v>0</v>
      </c>
      <c r="BE122" s="49" t="s">
        <v>135</v>
      </c>
      <c r="BF122" s="41">
        <f>BF121*BC$4</f>
        <v>8</v>
      </c>
      <c r="BG122" s="47" t="s">
        <v>39</v>
      </c>
      <c r="BH122" s="40">
        <f t="shared" ref="BH122" si="2493">SUMPRODUCT(BI116:BI120*(BH116:BH120="PTO"))+SUMPRODUCT(BI116:BI120*(BH116:BH120="HOL"))</f>
        <v>0</v>
      </c>
      <c r="BI122" s="49" t="s">
        <v>135</v>
      </c>
      <c r="BJ122" s="41">
        <f>BJ121*BG$4</f>
        <v>8</v>
      </c>
      <c r="BK122" s="47" t="s">
        <v>39</v>
      </c>
      <c r="BL122" s="40">
        <f t="shared" ref="BL122" si="2494">SUMPRODUCT(BM116:BM120*(BL116:BL120="PTO"))+SUMPRODUCT(BM116:BM120*(BL116:BL120="HOL"))</f>
        <v>0</v>
      </c>
      <c r="BM122" s="49" t="s">
        <v>135</v>
      </c>
      <c r="BN122" s="41">
        <f>BN121*BK$4</f>
        <v>8</v>
      </c>
      <c r="BO122" s="47" t="s">
        <v>39</v>
      </c>
      <c r="BP122" s="40">
        <f t="shared" ref="BP122" si="2495">SUMPRODUCT(BQ116:BQ120*(BP116:BP120="PTO"))+SUMPRODUCT(BQ116:BQ120*(BP116:BP120="HOL"))</f>
        <v>0</v>
      </c>
      <c r="BQ122" s="49" t="s">
        <v>135</v>
      </c>
      <c r="BR122" s="41">
        <f t="shared" ref="BR122" si="2496">BR121*BO$4</f>
        <v>0</v>
      </c>
      <c r="BS122" s="47" t="s">
        <v>39</v>
      </c>
      <c r="BT122" s="40">
        <f t="shared" ref="BT122" si="2497">SUMPRODUCT(BU116:BU120*(BT116:BT120="PTO"))+SUMPRODUCT(BU116:BU120*(BT116:BT120="HOL"))</f>
        <v>0</v>
      </c>
      <c r="BU122" s="49" t="s">
        <v>135</v>
      </c>
      <c r="BV122" s="41">
        <f t="shared" ref="BV122" si="2498">BV121*BS$4</f>
        <v>0</v>
      </c>
      <c r="BW122" s="47" t="s">
        <v>39</v>
      </c>
      <c r="BX122" s="40">
        <f t="shared" ref="BX122" si="2499">SUMPRODUCT(BY116:BY120*(BX116:BX120="PTO"))+SUMPRODUCT(BY116:BY120*(BX116:BX120="HOL"))</f>
        <v>0</v>
      </c>
      <c r="BY122" s="49" t="s">
        <v>135</v>
      </c>
      <c r="BZ122" s="41">
        <f t="shared" ref="BZ122" si="2500">BZ121*BW$4</f>
        <v>0</v>
      </c>
      <c r="CA122" s="47" t="s">
        <v>39</v>
      </c>
      <c r="CB122" s="40">
        <f t="shared" ref="CB122" si="2501">SUMPRODUCT(CC116:CC120*(CB116:CB120="PTO"))+SUMPRODUCT(CC116:CC120*(CB116:CB120="HOL"))</f>
        <v>0</v>
      </c>
      <c r="CC122" s="49" t="s">
        <v>135</v>
      </c>
      <c r="CD122" s="41">
        <f t="shared" ref="CD122" si="2502">CD121*CA$4</f>
        <v>0</v>
      </c>
      <c r="CE122" s="47" t="s">
        <v>39</v>
      </c>
      <c r="CF122" s="40">
        <f t="shared" ref="CF122" si="2503">SUMPRODUCT(CG116:CG120*(CF116:CF120="PTO"))+SUMPRODUCT(CG116:CG120*(CF116:CF120="HOL"))</f>
        <v>0</v>
      </c>
      <c r="CG122" s="49" t="s">
        <v>135</v>
      </c>
      <c r="CH122" s="41">
        <f t="shared" ref="CH122" si="2504">CH121*CE$4</f>
        <v>0</v>
      </c>
    </row>
    <row r="123" spans="1:86" x14ac:dyDescent="0.25">
      <c r="A123" s="70" t="s">
        <v>133</v>
      </c>
      <c r="B123" s="71">
        <f t="shared" ref="B123" ca="1" si="2505">D123-B124</f>
        <v>9.1603997549262743</v>
      </c>
      <c r="C123" s="72" t="s">
        <v>122</v>
      </c>
      <c r="D123" s="71">
        <f>IFERROR(INDEX(Holidays[FTE], MATCH(Entry!E123, Holidays[Date], 0)), 1)*8*INDEX(FTEguide[[1]:[12]], MATCH(Entry!E124, FTEguide[Weekday], 0), IF(Entry!E126&gt;0, Entry!E126, MONTH(Entry!E123)))</f>
        <v>93.160399754926274</v>
      </c>
      <c r="E123" s="60">
        <f t="shared" si="2010"/>
        <v>43845</v>
      </c>
      <c r="F123" s="50" t="s">
        <v>128</v>
      </c>
      <c r="G123" s="34" t="s">
        <v>136</v>
      </c>
      <c r="H123" s="35" t="s">
        <v>23</v>
      </c>
      <c r="I123" s="42">
        <f t="shared" ref="I123" si="2506">parseTime(G123)-(H128=INT(RIGHT($F123, 1)))</f>
        <v>8</v>
      </c>
      <c r="J123" s="43">
        <f t="shared" ref="J123:J127" si="2507">isClocked(H123)</f>
        <v>1</v>
      </c>
      <c r="K123" s="34" t="s">
        <v>136</v>
      </c>
      <c r="L123" s="35" t="s">
        <v>23</v>
      </c>
      <c r="M123" s="42">
        <f t="shared" ref="M123" si="2508">parseTime(K123)-(L128=INT(RIGHT($F123, 1)))</f>
        <v>8</v>
      </c>
      <c r="N123" s="43">
        <f t="shared" ref="N123:N127" si="2509">isClocked(L123)</f>
        <v>1</v>
      </c>
      <c r="O123" s="34" t="s">
        <v>180</v>
      </c>
      <c r="P123" s="35" t="s">
        <v>23</v>
      </c>
      <c r="Q123" s="42">
        <f t="shared" ref="Q123" si="2510">parseTime(O123)-(P128=INT(RIGHT($F123, 1)))</f>
        <v>8</v>
      </c>
      <c r="R123" s="43">
        <f t="shared" ref="R123:R127" si="2511">isClocked(P123)</f>
        <v>1</v>
      </c>
      <c r="S123" s="34" t="s">
        <v>136</v>
      </c>
      <c r="T123" s="35" t="s">
        <v>23</v>
      </c>
      <c r="U123" s="42">
        <f t="shared" ref="U123" si="2512">parseTime(S123)-(T128=INT(RIGHT($F123, 1)))</f>
        <v>8</v>
      </c>
      <c r="V123" s="43">
        <f t="shared" ref="V123:V127" si="2513">isClocked(T123)</f>
        <v>1</v>
      </c>
      <c r="W123" s="34" t="s">
        <v>136</v>
      </c>
      <c r="X123" s="35" t="s">
        <v>24</v>
      </c>
      <c r="Y123" s="42">
        <f t="shared" ref="Y123" si="2514">parseTime(W123)-(X128=INT(RIGHT($F123, 1)))</f>
        <v>8</v>
      </c>
      <c r="Z123" s="43">
        <f t="shared" ref="Z123:Z127" si="2515">isClocked(X123)</f>
        <v>1</v>
      </c>
      <c r="AA123" s="34" t="s">
        <v>136</v>
      </c>
      <c r="AB123" s="35" t="s">
        <v>23</v>
      </c>
      <c r="AC123" s="42">
        <f t="shared" ref="AC123" si="2516">parseTime(AA123)-(AB128=INT(RIGHT($F123, 1)))</f>
        <v>8</v>
      </c>
      <c r="AD123" s="43">
        <f t="shared" ref="AD123:AD127" si="2517">isClocked(AB123)</f>
        <v>1</v>
      </c>
      <c r="AE123" s="34" t="s">
        <v>136</v>
      </c>
      <c r="AF123" s="35" t="s">
        <v>25</v>
      </c>
      <c r="AG123" s="42">
        <f t="shared" ref="AG123" si="2518">parseTime(AE123)-(AF128=INT(RIGHT($F123, 1)))</f>
        <v>8</v>
      </c>
      <c r="AH123" s="43">
        <f t="shared" ref="AH123:AH127" si="2519">isClocked(AF123)</f>
        <v>1</v>
      </c>
      <c r="AI123" s="34"/>
      <c r="AJ123" s="35"/>
      <c r="AK123" s="42">
        <f>parseTime(AI123)-(AJ128=INT(RIGHT($F123, 1)))</f>
        <v>0</v>
      </c>
      <c r="AL123" s="43">
        <f t="shared" ref="AL123:AL127" si="2520">isClocked(AJ123)</f>
        <v>0</v>
      </c>
      <c r="AM123" s="34" t="s">
        <v>151</v>
      </c>
      <c r="AN123" s="35" t="s">
        <v>28</v>
      </c>
      <c r="AO123" s="42">
        <f t="shared" ref="AO123" si="2521">parseTime(AM123)-(AN128=INT(RIGHT($F123, 1)))</f>
        <v>4</v>
      </c>
      <c r="AP123" s="43">
        <f t="shared" ref="AP123:AP127" si="2522">isClocked(AN123)</f>
        <v>1</v>
      </c>
      <c r="AQ123" s="34"/>
      <c r="AR123" s="35"/>
      <c r="AS123" s="42">
        <f t="shared" ref="AS123" si="2523">parseTime(AQ123)-(AR128=INT(RIGHT($F123, 1)))</f>
        <v>0</v>
      </c>
      <c r="AT123" s="43">
        <f t="shared" ref="AT123:AT127" si="2524">isClocked(AR123)</f>
        <v>0</v>
      </c>
      <c r="AU123" s="34"/>
      <c r="AV123" s="35"/>
      <c r="AW123" s="42">
        <f>parseTime(AU123)-(AV128=INT(RIGHT($F123, 1)))</f>
        <v>0</v>
      </c>
      <c r="AX123" s="43">
        <f t="shared" ref="AX123:AX127" si="2525">isClocked(AV123)</f>
        <v>0</v>
      </c>
      <c r="AY123" s="34" t="s">
        <v>136</v>
      </c>
      <c r="AZ123" s="35" t="s">
        <v>24</v>
      </c>
      <c r="BA123" s="42">
        <f>parseTime(AY123)-(AZ128=INT(RIGHT($F123, 1)))</f>
        <v>8</v>
      </c>
      <c r="BB123" s="43">
        <f t="shared" ref="BB123:BB127" si="2526">isClocked(AZ123)</f>
        <v>1</v>
      </c>
      <c r="BC123" s="34" t="s">
        <v>136</v>
      </c>
      <c r="BD123" s="35" t="s">
        <v>26</v>
      </c>
      <c r="BE123" s="42">
        <f>parseTime(BC123)-(BD128=INT(RIGHT($F123, 1)))</f>
        <v>8</v>
      </c>
      <c r="BF123" s="43">
        <f t="shared" ref="BF123:BF127" si="2527">isClocked(BD123)</f>
        <v>1</v>
      </c>
      <c r="BG123" s="34" t="s">
        <v>229</v>
      </c>
      <c r="BH123" s="35" t="s">
        <v>23</v>
      </c>
      <c r="BI123" s="42">
        <f>parseTime(BG123)-(BH128=INT(RIGHT($F123, 1)))</f>
        <v>4</v>
      </c>
      <c r="BJ123" s="43">
        <f t="shared" ref="BJ123:BJ127" si="2528">isClocked(BH123)</f>
        <v>1</v>
      </c>
      <c r="BK123" s="34" t="s">
        <v>136</v>
      </c>
      <c r="BL123" s="35" t="s">
        <v>26</v>
      </c>
      <c r="BM123" s="42">
        <f>parseTime(BK123)-(BL128=INT(RIGHT($F123, 1)))</f>
        <v>8</v>
      </c>
      <c r="BN123" s="43">
        <f t="shared" ref="BN123:BN127" si="2529">isClocked(BL123)</f>
        <v>1</v>
      </c>
      <c r="BO123" s="34"/>
      <c r="BP123" s="35"/>
      <c r="BQ123" s="42">
        <f t="shared" ref="BQ123" si="2530">parseTime(BO123)-(BP128=INT(RIGHT($F123, 1)))</f>
        <v>0</v>
      </c>
      <c r="BR123" s="43">
        <f t="shared" ref="BR123:BR127" si="2531">isClocked(BP123)</f>
        <v>0</v>
      </c>
      <c r="BS123" s="34"/>
      <c r="BT123" s="35"/>
      <c r="BU123" s="42">
        <f t="shared" ref="BU123" si="2532">parseTime(BS123)-(BT128=INT(RIGHT($F123, 1)))</f>
        <v>0</v>
      </c>
      <c r="BV123" s="43">
        <f t="shared" ref="BV123:BV127" si="2533">isClocked(BT123)</f>
        <v>0</v>
      </c>
      <c r="BW123" s="34"/>
      <c r="BX123" s="35"/>
      <c r="BY123" s="42">
        <f t="shared" ref="BY123" si="2534">parseTime(BW123)-(BX128=INT(RIGHT($F123, 1)))</f>
        <v>0</v>
      </c>
      <c r="BZ123" s="43">
        <f t="shared" ref="BZ123:BZ127" si="2535">isClocked(BX123)</f>
        <v>0</v>
      </c>
      <c r="CA123" s="34"/>
      <c r="CB123" s="35"/>
      <c r="CC123" s="42">
        <f t="shared" ref="CC123" si="2536">parseTime(CA123)-(CB128=INT(RIGHT($F123, 1)))</f>
        <v>0</v>
      </c>
      <c r="CD123" s="43">
        <f t="shared" ref="CD123:CD127" si="2537">isClocked(CB123)</f>
        <v>0</v>
      </c>
      <c r="CE123" s="34"/>
      <c r="CF123" s="35"/>
      <c r="CG123" s="42">
        <f t="shared" ref="CG123" si="2538">parseTime(CE123)-(CF128=INT(RIGHT($F123, 1)))</f>
        <v>0</v>
      </c>
      <c r="CH123" s="43">
        <f t="shared" ref="CH123:CH127" si="2539">isClocked(CF123)</f>
        <v>0</v>
      </c>
    </row>
    <row r="124" spans="1:86" x14ac:dyDescent="0.25">
      <c r="A124" s="56" t="s">
        <v>0</v>
      </c>
      <c r="B124" s="57">
        <f t="shared" ref="B124" ca="1" si="2540">SUM(B125:B128)</f>
        <v>84</v>
      </c>
      <c r="C124" s="14" t="s">
        <v>252</v>
      </c>
      <c r="D124" s="14"/>
      <c r="E124" s="55" t="str">
        <f t="shared" si="1879"/>
        <v>Wednesday</v>
      </c>
      <c r="F124" s="51" t="s">
        <v>129</v>
      </c>
      <c r="G124" s="36"/>
      <c r="H124" s="37"/>
      <c r="I124" s="44">
        <f t="shared" ref="I124" si="2541">parseTime(G124)-(H128=INT(RIGHT($F124, 1)))</f>
        <v>0</v>
      </c>
      <c r="J124" s="45">
        <f t="shared" si="2507"/>
        <v>0</v>
      </c>
      <c r="K124" s="36"/>
      <c r="L124" s="37"/>
      <c r="M124" s="44">
        <f t="shared" ref="M124" si="2542">parseTime(K124)-(L128=INT(RIGHT($F124, 1)))</f>
        <v>0</v>
      </c>
      <c r="N124" s="45">
        <f t="shared" si="2509"/>
        <v>0</v>
      </c>
      <c r="O124" s="36"/>
      <c r="P124" s="37"/>
      <c r="Q124" s="44">
        <f t="shared" ref="Q124" si="2543">parseTime(O124)-(P128=INT(RIGHT($F124, 1)))</f>
        <v>0</v>
      </c>
      <c r="R124" s="45">
        <f t="shared" si="2511"/>
        <v>0</v>
      </c>
      <c r="S124" s="36"/>
      <c r="T124" s="37"/>
      <c r="U124" s="44">
        <f t="shared" ref="U124" si="2544">parseTime(S124)-(T128=INT(RIGHT($F124, 1)))</f>
        <v>0</v>
      </c>
      <c r="V124" s="45">
        <f t="shared" si="2513"/>
        <v>0</v>
      </c>
      <c r="W124" s="36"/>
      <c r="X124" s="37"/>
      <c r="Y124" s="44">
        <f t="shared" ref="Y124" si="2545">parseTime(W124)-(X128=INT(RIGHT($F124, 1)))</f>
        <v>0</v>
      </c>
      <c r="Z124" s="45">
        <f t="shared" si="2515"/>
        <v>0</v>
      </c>
      <c r="AA124" s="36"/>
      <c r="AB124" s="37"/>
      <c r="AC124" s="44">
        <f t="shared" ref="AC124" si="2546">parseTime(AA124)-(AB128=INT(RIGHT($F124, 1)))</f>
        <v>0</v>
      </c>
      <c r="AD124" s="45">
        <f t="shared" si="2517"/>
        <v>0</v>
      </c>
      <c r="AE124" s="36"/>
      <c r="AF124" s="37"/>
      <c r="AG124" s="44">
        <f t="shared" ref="AG124" si="2547">parseTime(AE124)-(AF128=INT(RIGHT($F124, 1)))</f>
        <v>0</v>
      </c>
      <c r="AH124" s="45">
        <f t="shared" si="2519"/>
        <v>0</v>
      </c>
      <c r="AI124" s="36"/>
      <c r="AJ124" s="37"/>
      <c r="AK124" s="44">
        <f>parseTime(AI124)-(AJ128=INT(RIGHT($F124, 1)))</f>
        <v>0</v>
      </c>
      <c r="AL124" s="45">
        <f t="shared" si="2520"/>
        <v>0</v>
      </c>
      <c r="AM124" s="36"/>
      <c r="AN124" s="37"/>
      <c r="AO124" s="44">
        <f t="shared" ref="AO124" si="2548">parseTime(AM124)-(AN128=INT(RIGHT($F124, 1)))</f>
        <v>0</v>
      </c>
      <c r="AP124" s="45">
        <f t="shared" si="2522"/>
        <v>0</v>
      </c>
      <c r="AQ124" s="36"/>
      <c r="AR124" s="37"/>
      <c r="AS124" s="44">
        <f t="shared" ref="AS124" si="2549">parseTime(AQ124)-(AR128=INT(RIGHT($F124, 1)))</f>
        <v>0</v>
      </c>
      <c r="AT124" s="45">
        <f t="shared" si="2524"/>
        <v>0</v>
      </c>
      <c r="AU124" s="36"/>
      <c r="AV124" s="37"/>
      <c r="AW124" s="44">
        <f>parseTime(AU124)-(AV128=INT(RIGHT($F124, 1)))</f>
        <v>0</v>
      </c>
      <c r="AX124" s="45">
        <f t="shared" si="2525"/>
        <v>0</v>
      </c>
      <c r="AY124" s="36"/>
      <c r="AZ124" s="37"/>
      <c r="BA124" s="44">
        <f>parseTime(AY124)-(AZ128=INT(RIGHT($F124, 1)))</f>
        <v>0</v>
      </c>
      <c r="BB124" s="45">
        <f t="shared" si="2526"/>
        <v>0</v>
      </c>
      <c r="BC124" s="36"/>
      <c r="BD124" s="37"/>
      <c r="BE124" s="44">
        <f>parseTime(BC124)-(BD128=INT(RIGHT($F124, 1)))</f>
        <v>0</v>
      </c>
      <c r="BF124" s="45">
        <f t="shared" si="2527"/>
        <v>0</v>
      </c>
      <c r="BG124" s="36" t="s">
        <v>230</v>
      </c>
      <c r="BH124" s="37" t="s">
        <v>28</v>
      </c>
      <c r="BI124" s="44">
        <f>parseTime(BG124)-(BH128=INT(RIGHT($F124, 1)))</f>
        <v>4</v>
      </c>
      <c r="BJ124" s="45">
        <f t="shared" si="2528"/>
        <v>1</v>
      </c>
      <c r="BK124" s="36"/>
      <c r="BL124" s="37"/>
      <c r="BM124" s="44">
        <f>parseTime(BK124)-(BL128=INT(RIGHT($F124, 1)))</f>
        <v>0</v>
      </c>
      <c r="BN124" s="45">
        <f t="shared" si="2529"/>
        <v>0</v>
      </c>
      <c r="BO124" s="36"/>
      <c r="BP124" s="37"/>
      <c r="BQ124" s="44">
        <f t="shared" ref="BQ124" si="2550">parseTime(BO124)-(BP128=INT(RIGHT($F124, 1)))</f>
        <v>0</v>
      </c>
      <c r="BR124" s="45">
        <f t="shared" si="2531"/>
        <v>0</v>
      </c>
      <c r="BS124" s="36"/>
      <c r="BT124" s="37"/>
      <c r="BU124" s="44">
        <f t="shared" ref="BU124" si="2551">parseTime(BS124)-(BT128=INT(RIGHT($F124, 1)))</f>
        <v>0</v>
      </c>
      <c r="BV124" s="45">
        <f t="shared" si="2533"/>
        <v>0</v>
      </c>
      <c r="BW124" s="36"/>
      <c r="BX124" s="37"/>
      <c r="BY124" s="44">
        <f t="shared" ref="BY124" si="2552">parseTime(BW124)-(BX128=INT(RIGHT($F124, 1)))</f>
        <v>0</v>
      </c>
      <c r="BZ124" s="45">
        <f t="shared" si="2535"/>
        <v>0</v>
      </c>
      <c r="CA124" s="36"/>
      <c r="CB124" s="37"/>
      <c r="CC124" s="44">
        <f t="shared" ref="CC124" si="2553">parseTime(CA124)-(CB128=INT(RIGHT($F124, 1)))</f>
        <v>0</v>
      </c>
      <c r="CD124" s="45">
        <f t="shared" si="2537"/>
        <v>0</v>
      </c>
      <c r="CE124" s="36"/>
      <c r="CF124" s="37"/>
      <c r="CG124" s="44">
        <f t="shared" ref="CG124" si="2554">parseTime(CE124)-(CF128=INT(RIGHT($F124, 1)))</f>
        <v>0</v>
      </c>
      <c r="CH124" s="45">
        <f t="shared" si="2539"/>
        <v>0</v>
      </c>
    </row>
    <row r="125" spans="1:86" x14ac:dyDescent="0.25">
      <c r="A125" s="56" t="s">
        <v>117</v>
      </c>
      <c r="B125" s="57">
        <f ca="1">roleHours(G123:CH129, "MFD")</f>
        <v>44</v>
      </c>
      <c r="C125" s="14">
        <f t="shared" ca="1" si="1414"/>
        <v>5.5</v>
      </c>
      <c r="D125" s="14"/>
      <c r="E125" s="20" t="s">
        <v>127</v>
      </c>
      <c r="F125" s="51" t="s">
        <v>130</v>
      </c>
      <c r="G125" s="36"/>
      <c r="H125" s="37"/>
      <c r="I125" s="44">
        <f t="shared" ref="I125" si="2555">parseTime(G125)-(H128=INT(RIGHT($F125, 1)))</f>
        <v>0</v>
      </c>
      <c r="J125" s="45">
        <f t="shared" si="2507"/>
        <v>0</v>
      </c>
      <c r="K125" s="36"/>
      <c r="L125" s="37"/>
      <c r="M125" s="44">
        <f t="shared" ref="M125" si="2556">parseTime(K125)-(L128=INT(RIGHT($F125, 1)))</f>
        <v>0</v>
      </c>
      <c r="N125" s="45">
        <f t="shared" si="2509"/>
        <v>0</v>
      </c>
      <c r="O125" s="36"/>
      <c r="P125" s="37"/>
      <c r="Q125" s="44">
        <f t="shared" ref="Q125" si="2557">parseTime(O125)-(P128=INT(RIGHT($F125, 1)))</f>
        <v>0</v>
      </c>
      <c r="R125" s="45">
        <f t="shared" si="2511"/>
        <v>0</v>
      </c>
      <c r="S125" s="36"/>
      <c r="T125" s="37"/>
      <c r="U125" s="44">
        <f t="shared" ref="U125" si="2558">parseTime(S125)-(T128=INT(RIGHT($F125, 1)))</f>
        <v>0</v>
      </c>
      <c r="V125" s="45">
        <f t="shared" si="2513"/>
        <v>0</v>
      </c>
      <c r="W125" s="36"/>
      <c r="X125" s="37"/>
      <c r="Y125" s="44">
        <f t="shared" ref="Y125" si="2559">parseTime(W125)-(X128=INT(RIGHT($F125, 1)))</f>
        <v>0</v>
      </c>
      <c r="Z125" s="45">
        <f t="shared" si="2515"/>
        <v>0</v>
      </c>
      <c r="AA125" s="36"/>
      <c r="AB125" s="37"/>
      <c r="AC125" s="44">
        <f t="shared" ref="AC125" si="2560">parseTime(AA125)-(AB128=INT(RIGHT($F125, 1)))</f>
        <v>0</v>
      </c>
      <c r="AD125" s="45">
        <f t="shared" si="2517"/>
        <v>0</v>
      </c>
      <c r="AE125" s="36"/>
      <c r="AF125" s="37"/>
      <c r="AG125" s="44">
        <f t="shared" ref="AG125" si="2561">parseTime(AE125)-(AF128=INT(RIGHT($F125, 1)))</f>
        <v>0</v>
      </c>
      <c r="AH125" s="45">
        <f t="shared" si="2519"/>
        <v>0</v>
      </c>
      <c r="AI125" s="36"/>
      <c r="AJ125" s="37"/>
      <c r="AK125" s="44">
        <f>parseTime(AI125)-(AJ128=INT(RIGHT($F125, 1)))</f>
        <v>0</v>
      </c>
      <c r="AL125" s="45">
        <f t="shared" si="2520"/>
        <v>0</v>
      </c>
      <c r="AM125" s="36"/>
      <c r="AN125" s="37"/>
      <c r="AO125" s="44">
        <f t="shared" ref="AO125" si="2562">parseTime(AM125)-(AN128=INT(RIGHT($F125, 1)))</f>
        <v>0</v>
      </c>
      <c r="AP125" s="45">
        <f t="shared" si="2522"/>
        <v>0</v>
      </c>
      <c r="AQ125" s="36"/>
      <c r="AR125" s="37"/>
      <c r="AS125" s="44">
        <f t="shared" ref="AS125" si="2563">parseTime(AQ125)-(AR128=INT(RIGHT($F125, 1)))</f>
        <v>0</v>
      </c>
      <c r="AT125" s="45">
        <f t="shared" si="2524"/>
        <v>0</v>
      </c>
      <c r="AU125" s="36"/>
      <c r="AV125" s="37"/>
      <c r="AW125" s="44">
        <f>parseTime(AU125)-(AV128=INT(RIGHT($F125, 1)))</f>
        <v>0</v>
      </c>
      <c r="AX125" s="45">
        <f t="shared" si="2525"/>
        <v>0</v>
      </c>
      <c r="AY125" s="36"/>
      <c r="AZ125" s="37"/>
      <c r="BA125" s="44">
        <f>parseTime(AY125)-(AZ128=INT(RIGHT($F125, 1)))</f>
        <v>0</v>
      </c>
      <c r="BB125" s="45">
        <f t="shared" si="2526"/>
        <v>0</v>
      </c>
      <c r="BC125" s="36"/>
      <c r="BD125" s="37"/>
      <c r="BE125" s="44">
        <f>parseTime(BC125)-(BD128=INT(RIGHT($F125, 1)))</f>
        <v>0</v>
      </c>
      <c r="BF125" s="45">
        <f t="shared" si="2527"/>
        <v>0</v>
      </c>
      <c r="BG125" s="36"/>
      <c r="BH125" s="37"/>
      <c r="BI125" s="44">
        <f>parseTime(BG125)-(BH128=INT(RIGHT($F125, 1)))</f>
        <v>0</v>
      </c>
      <c r="BJ125" s="45">
        <f t="shared" si="2528"/>
        <v>0</v>
      </c>
      <c r="BK125" s="36"/>
      <c r="BL125" s="37"/>
      <c r="BM125" s="44">
        <f>parseTime(BK125)-(BL128=INT(RIGHT($F125, 1)))</f>
        <v>0</v>
      </c>
      <c r="BN125" s="45">
        <f t="shared" si="2529"/>
        <v>0</v>
      </c>
      <c r="BO125" s="36"/>
      <c r="BP125" s="37"/>
      <c r="BQ125" s="44">
        <f t="shared" ref="BQ125" si="2564">parseTime(BO125)-(BP128=INT(RIGHT($F125, 1)))</f>
        <v>0</v>
      </c>
      <c r="BR125" s="45">
        <f t="shared" si="2531"/>
        <v>0</v>
      </c>
      <c r="BS125" s="36"/>
      <c r="BT125" s="37"/>
      <c r="BU125" s="44">
        <f t="shared" ref="BU125" si="2565">parseTime(BS125)-(BT128=INT(RIGHT($F125, 1)))</f>
        <v>0</v>
      </c>
      <c r="BV125" s="45">
        <f t="shared" si="2533"/>
        <v>0</v>
      </c>
      <c r="BW125" s="36"/>
      <c r="BX125" s="37"/>
      <c r="BY125" s="44">
        <f t="shared" ref="BY125" si="2566">parseTime(BW125)-(BX128=INT(RIGHT($F125, 1)))</f>
        <v>0</v>
      </c>
      <c r="BZ125" s="45">
        <f t="shared" si="2535"/>
        <v>0</v>
      </c>
      <c r="CA125" s="36"/>
      <c r="CB125" s="37"/>
      <c r="CC125" s="44">
        <f t="shared" ref="CC125" si="2567">parseTime(CA125)-(CB128=INT(RIGHT($F125, 1)))</f>
        <v>0</v>
      </c>
      <c r="CD125" s="45">
        <f t="shared" si="2537"/>
        <v>0</v>
      </c>
      <c r="CE125" s="36"/>
      <c r="CF125" s="37"/>
      <c r="CG125" s="44">
        <f t="shared" ref="CG125" si="2568">parseTime(CE125)-(CF128=INT(RIGHT($F125, 1)))</f>
        <v>0</v>
      </c>
      <c r="CH125" s="45">
        <f t="shared" si="2539"/>
        <v>0</v>
      </c>
    </row>
    <row r="126" spans="1:86" x14ac:dyDescent="0.25">
      <c r="A126" s="56" t="s">
        <v>118</v>
      </c>
      <c r="B126" s="57">
        <f ca="1">roleHours(G123:CH129, "DFD")</f>
        <v>16</v>
      </c>
      <c r="C126" s="14">
        <f t="shared" ca="1" si="1414"/>
        <v>2</v>
      </c>
      <c r="D126" s="14"/>
      <c r="E126" s="20"/>
      <c r="F126" s="51" t="s">
        <v>131</v>
      </c>
      <c r="G126" s="36"/>
      <c r="H126" s="37"/>
      <c r="I126" s="44">
        <f t="shared" ref="I126" si="2569">parseTime(G126)-(H128=INT(RIGHT($F126, 1)))</f>
        <v>0</v>
      </c>
      <c r="J126" s="45">
        <f t="shared" si="2507"/>
        <v>0</v>
      </c>
      <c r="K126" s="36"/>
      <c r="L126" s="37"/>
      <c r="M126" s="44">
        <f t="shared" ref="M126" si="2570">parseTime(K126)-(L128=INT(RIGHT($F126, 1)))</f>
        <v>0</v>
      </c>
      <c r="N126" s="45">
        <f t="shared" si="2509"/>
        <v>0</v>
      </c>
      <c r="O126" s="36"/>
      <c r="P126" s="37"/>
      <c r="Q126" s="44">
        <f t="shared" ref="Q126" si="2571">parseTime(O126)-(P128=INT(RIGHT($F126, 1)))</f>
        <v>0</v>
      </c>
      <c r="R126" s="45">
        <f t="shared" si="2511"/>
        <v>0</v>
      </c>
      <c r="S126" s="36"/>
      <c r="T126" s="37"/>
      <c r="U126" s="44">
        <f t="shared" ref="U126" si="2572">parseTime(S126)-(T128=INT(RIGHT($F126, 1)))</f>
        <v>0</v>
      </c>
      <c r="V126" s="45">
        <f t="shared" si="2513"/>
        <v>0</v>
      </c>
      <c r="W126" s="36"/>
      <c r="X126" s="37"/>
      <c r="Y126" s="44">
        <f t="shared" ref="Y126" si="2573">parseTime(W126)-(X128=INT(RIGHT($F126, 1)))</f>
        <v>0</v>
      </c>
      <c r="Z126" s="45">
        <f t="shared" si="2515"/>
        <v>0</v>
      </c>
      <c r="AA126" s="36"/>
      <c r="AB126" s="37"/>
      <c r="AC126" s="44">
        <f t="shared" ref="AC126" si="2574">parseTime(AA126)-(AB128=INT(RIGHT($F126, 1)))</f>
        <v>0</v>
      </c>
      <c r="AD126" s="45">
        <f t="shared" si="2517"/>
        <v>0</v>
      </c>
      <c r="AE126" s="36"/>
      <c r="AF126" s="37"/>
      <c r="AG126" s="44">
        <f t="shared" ref="AG126" si="2575">parseTime(AE126)-(AF128=INT(RIGHT($F126, 1)))</f>
        <v>0</v>
      </c>
      <c r="AH126" s="45">
        <f t="shared" si="2519"/>
        <v>0</v>
      </c>
      <c r="AI126" s="36"/>
      <c r="AJ126" s="37"/>
      <c r="AK126" s="44">
        <f>parseTime(AI126)-(AJ128=INT(RIGHT($F126, 1)))</f>
        <v>0</v>
      </c>
      <c r="AL126" s="45">
        <f t="shared" si="2520"/>
        <v>0</v>
      </c>
      <c r="AM126" s="36"/>
      <c r="AN126" s="37"/>
      <c r="AO126" s="44">
        <f t="shared" ref="AO126" si="2576">parseTime(AM126)-(AN128=INT(RIGHT($F126, 1)))</f>
        <v>0</v>
      </c>
      <c r="AP126" s="45">
        <f t="shared" si="2522"/>
        <v>0</v>
      </c>
      <c r="AQ126" s="36"/>
      <c r="AR126" s="37"/>
      <c r="AS126" s="44">
        <f t="shared" ref="AS126" si="2577">parseTime(AQ126)-(AR128=INT(RIGHT($F126, 1)))</f>
        <v>0</v>
      </c>
      <c r="AT126" s="45">
        <f t="shared" si="2524"/>
        <v>0</v>
      </c>
      <c r="AU126" s="36"/>
      <c r="AV126" s="37"/>
      <c r="AW126" s="44">
        <f>parseTime(AU126)-(AV128=INT(RIGHT($F126, 1)))</f>
        <v>0</v>
      </c>
      <c r="AX126" s="45">
        <f t="shared" si="2525"/>
        <v>0</v>
      </c>
      <c r="AY126" s="36"/>
      <c r="AZ126" s="37"/>
      <c r="BA126" s="44">
        <f>parseTime(AY126)-(AZ128=INT(RIGHT($F126, 1)))</f>
        <v>0</v>
      </c>
      <c r="BB126" s="45">
        <f t="shared" si="2526"/>
        <v>0</v>
      </c>
      <c r="BC126" s="36"/>
      <c r="BD126" s="37"/>
      <c r="BE126" s="44">
        <f>parseTime(BC126)-(BD128=INT(RIGHT($F126, 1)))</f>
        <v>0</v>
      </c>
      <c r="BF126" s="45">
        <f t="shared" si="2527"/>
        <v>0</v>
      </c>
      <c r="BG126" s="36"/>
      <c r="BH126" s="37"/>
      <c r="BI126" s="44">
        <f>parseTime(BG126)-(BH128=INT(RIGHT($F126, 1)))</f>
        <v>0</v>
      </c>
      <c r="BJ126" s="45">
        <f t="shared" si="2528"/>
        <v>0</v>
      </c>
      <c r="BK126" s="36"/>
      <c r="BL126" s="37"/>
      <c r="BM126" s="44">
        <f>parseTime(BK126)-(BL128=INT(RIGHT($F126, 1)))</f>
        <v>0</v>
      </c>
      <c r="BN126" s="45">
        <f t="shared" si="2529"/>
        <v>0</v>
      </c>
      <c r="BO126" s="36"/>
      <c r="BP126" s="37"/>
      <c r="BQ126" s="44">
        <f t="shared" ref="BQ126" si="2578">parseTime(BO126)-(BP128=INT(RIGHT($F126, 1)))</f>
        <v>0</v>
      </c>
      <c r="BR126" s="45">
        <f t="shared" si="2531"/>
        <v>0</v>
      </c>
      <c r="BS126" s="36"/>
      <c r="BT126" s="37"/>
      <c r="BU126" s="44">
        <f t="shared" ref="BU126" si="2579">parseTime(BS126)-(BT128=INT(RIGHT($F126, 1)))</f>
        <v>0</v>
      </c>
      <c r="BV126" s="45">
        <f t="shared" si="2533"/>
        <v>0</v>
      </c>
      <c r="BW126" s="36"/>
      <c r="BX126" s="37"/>
      <c r="BY126" s="44">
        <f t="shared" ref="BY126" si="2580">parseTime(BW126)-(BX128=INT(RIGHT($F126, 1)))</f>
        <v>0</v>
      </c>
      <c r="BZ126" s="45">
        <f t="shared" si="2535"/>
        <v>0</v>
      </c>
      <c r="CA126" s="36"/>
      <c r="CB126" s="37"/>
      <c r="CC126" s="44">
        <f t="shared" ref="CC126" si="2581">parseTime(CA126)-(CB128=INT(RIGHT($F126, 1)))</f>
        <v>0</v>
      </c>
      <c r="CD126" s="45">
        <f t="shared" si="2537"/>
        <v>0</v>
      </c>
      <c r="CE126" s="36"/>
      <c r="CF126" s="37"/>
      <c r="CG126" s="44">
        <f t="shared" ref="CG126" si="2582">parseTime(CE126)-(CF128=INT(RIGHT($F126, 1)))</f>
        <v>0</v>
      </c>
      <c r="CH126" s="45">
        <f t="shared" si="2539"/>
        <v>0</v>
      </c>
    </row>
    <row r="127" spans="1:86" x14ac:dyDescent="0.25">
      <c r="A127" s="56" t="s">
        <v>119</v>
      </c>
      <c r="B127" s="57">
        <f ca="1">roleHours(G123:CH129, "MCC")</f>
        <v>8</v>
      </c>
      <c r="C127" s="14">
        <f t="shared" ca="1" si="1414"/>
        <v>1</v>
      </c>
      <c r="D127" s="14"/>
      <c r="E127" s="20"/>
      <c r="F127" s="51" t="s">
        <v>132</v>
      </c>
      <c r="G127" s="36"/>
      <c r="H127" s="37"/>
      <c r="I127" s="44">
        <f t="shared" ref="I127" si="2583">parseTime(G127)-(H128=INT(RIGHT($F127, 1)))</f>
        <v>0</v>
      </c>
      <c r="J127" s="45">
        <f t="shared" si="2507"/>
        <v>0</v>
      </c>
      <c r="K127" s="36"/>
      <c r="L127" s="37"/>
      <c r="M127" s="44">
        <f t="shared" ref="M127" si="2584">parseTime(K127)-(L128=INT(RIGHT($F127, 1)))</f>
        <v>0</v>
      </c>
      <c r="N127" s="45">
        <f t="shared" si="2509"/>
        <v>0</v>
      </c>
      <c r="O127" s="36"/>
      <c r="P127" s="37"/>
      <c r="Q127" s="44">
        <f t="shared" ref="Q127" si="2585">parseTime(O127)-(P128=INT(RIGHT($F127, 1)))</f>
        <v>0</v>
      </c>
      <c r="R127" s="45">
        <f t="shared" si="2511"/>
        <v>0</v>
      </c>
      <c r="S127" s="36"/>
      <c r="T127" s="37"/>
      <c r="U127" s="44">
        <f t="shared" ref="U127" si="2586">parseTime(S127)-(T128=INT(RIGHT($F127, 1)))</f>
        <v>0</v>
      </c>
      <c r="V127" s="45">
        <f t="shared" si="2513"/>
        <v>0</v>
      </c>
      <c r="W127" s="36"/>
      <c r="X127" s="37"/>
      <c r="Y127" s="44">
        <f t="shared" ref="Y127" si="2587">parseTime(W127)-(X128=INT(RIGHT($F127, 1)))</f>
        <v>0</v>
      </c>
      <c r="Z127" s="45">
        <f t="shared" si="2515"/>
        <v>0</v>
      </c>
      <c r="AA127" s="36"/>
      <c r="AB127" s="37"/>
      <c r="AC127" s="44">
        <f t="shared" ref="AC127" si="2588">parseTime(AA127)-(AB128=INT(RIGHT($F127, 1)))</f>
        <v>0</v>
      </c>
      <c r="AD127" s="45">
        <f t="shared" si="2517"/>
        <v>0</v>
      </c>
      <c r="AE127" s="36"/>
      <c r="AF127" s="37"/>
      <c r="AG127" s="44">
        <f t="shared" ref="AG127" si="2589">parseTime(AE127)-(AF128=INT(RIGHT($F127, 1)))</f>
        <v>0</v>
      </c>
      <c r="AH127" s="45">
        <f t="shared" si="2519"/>
        <v>0</v>
      </c>
      <c r="AI127" s="36"/>
      <c r="AJ127" s="37"/>
      <c r="AK127" s="44">
        <f>parseTime(AI127)-(AJ128=INT(RIGHT($F127, 1)))</f>
        <v>0</v>
      </c>
      <c r="AL127" s="45">
        <f t="shared" si="2520"/>
        <v>0</v>
      </c>
      <c r="AM127" s="36"/>
      <c r="AN127" s="37"/>
      <c r="AO127" s="44">
        <f t="shared" ref="AO127" si="2590">parseTime(AM127)-(AN128=INT(RIGHT($F127, 1)))</f>
        <v>0</v>
      </c>
      <c r="AP127" s="45">
        <f t="shared" si="2522"/>
        <v>0</v>
      </c>
      <c r="AQ127" s="36"/>
      <c r="AR127" s="37"/>
      <c r="AS127" s="44">
        <f t="shared" ref="AS127" si="2591">parseTime(AQ127)-(AR128=INT(RIGHT($F127, 1)))</f>
        <v>0</v>
      </c>
      <c r="AT127" s="45">
        <f t="shared" si="2524"/>
        <v>0</v>
      </c>
      <c r="AU127" s="36"/>
      <c r="AV127" s="37"/>
      <c r="AW127" s="44">
        <f>parseTime(AU127)-(AV128=INT(RIGHT($F127, 1)))</f>
        <v>0</v>
      </c>
      <c r="AX127" s="45">
        <f t="shared" si="2525"/>
        <v>0</v>
      </c>
      <c r="AY127" s="36"/>
      <c r="AZ127" s="37"/>
      <c r="BA127" s="44">
        <f>parseTime(AY127)-(AZ128=INT(RIGHT($F127, 1)))</f>
        <v>0</v>
      </c>
      <c r="BB127" s="45">
        <f t="shared" si="2526"/>
        <v>0</v>
      </c>
      <c r="BC127" s="36"/>
      <c r="BD127" s="37"/>
      <c r="BE127" s="44">
        <f>parseTime(BC127)-(BD128=INT(RIGHT($F127, 1)))</f>
        <v>0</v>
      </c>
      <c r="BF127" s="45">
        <f t="shared" si="2527"/>
        <v>0</v>
      </c>
      <c r="BG127" s="36"/>
      <c r="BH127" s="37"/>
      <c r="BI127" s="44">
        <f>parseTime(BG127)-(BH128=INT(RIGHT($F127, 1)))</f>
        <v>0</v>
      </c>
      <c r="BJ127" s="45">
        <f t="shared" si="2528"/>
        <v>0</v>
      </c>
      <c r="BK127" s="36"/>
      <c r="BL127" s="37"/>
      <c r="BM127" s="44">
        <f>parseTime(BK127)-(BL128=INT(RIGHT($F127, 1)))</f>
        <v>0</v>
      </c>
      <c r="BN127" s="45">
        <f t="shared" si="2529"/>
        <v>0</v>
      </c>
      <c r="BO127" s="36"/>
      <c r="BP127" s="37"/>
      <c r="BQ127" s="44">
        <f t="shared" ref="BQ127" si="2592">parseTime(BO127)-(BP128=INT(RIGHT($F127, 1)))</f>
        <v>0</v>
      </c>
      <c r="BR127" s="45">
        <f t="shared" si="2531"/>
        <v>0</v>
      </c>
      <c r="BS127" s="36"/>
      <c r="BT127" s="37"/>
      <c r="BU127" s="44">
        <f t="shared" ref="BU127" si="2593">parseTime(BS127)-(BT128=INT(RIGHT($F127, 1)))</f>
        <v>0</v>
      </c>
      <c r="BV127" s="45">
        <f t="shared" si="2533"/>
        <v>0</v>
      </c>
      <c r="BW127" s="36"/>
      <c r="BX127" s="37"/>
      <c r="BY127" s="44">
        <f t="shared" ref="BY127" si="2594">parseTime(BW127)-(BX128=INT(RIGHT($F127, 1)))</f>
        <v>0</v>
      </c>
      <c r="BZ127" s="45">
        <f t="shared" si="2535"/>
        <v>0</v>
      </c>
      <c r="CA127" s="36"/>
      <c r="CB127" s="37"/>
      <c r="CC127" s="44">
        <f t="shared" ref="CC127" si="2595">parseTime(CA127)-(CB128=INT(RIGHT($F127, 1)))</f>
        <v>0</v>
      </c>
      <c r="CD127" s="45">
        <f t="shared" si="2537"/>
        <v>0</v>
      </c>
      <c r="CE127" s="36"/>
      <c r="CF127" s="37"/>
      <c r="CG127" s="44">
        <f t="shared" ref="CG127" si="2596">parseTime(CE127)-(CF128=INT(RIGHT($F127, 1)))</f>
        <v>0</v>
      </c>
      <c r="CH127" s="45">
        <f t="shared" si="2539"/>
        <v>0</v>
      </c>
    </row>
    <row r="128" spans="1:86" x14ac:dyDescent="0.25">
      <c r="A128" s="56" t="s">
        <v>120</v>
      </c>
      <c r="B128" s="57">
        <f ca="1">roleHours(G123:CH129, "DCC")</f>
        <v>16</v>
      </c>
      <c r="C128" s="14">
        <f t="shared" ca="1" si="1414"/>
        <v>2</v>
      </c>
      <c r="D128" s="14"/>
      <c r="E128" s="20"/>
      <c r="F128" s="51"/>
      <c r="G128" s="46" t="s">
        <v>134</v>
      </c>
      <c r="H128" s="38">
        <f t="shared" ref="H128" si="2597">lunchAdjust(G123:H127)</f>
        <v>1</v>
      </c>
      <c r="I128" s="48" t="s">
        <v>0</v>
      </c>
      <c r="J128" s="39">
        <f t="shared" ref="J128" si="2598">SUMPRODUCT(I123:I127*J123:J127)</f>
        <v>8</v>
      </c>
      <c r="K128" s="46" t="s">
        <v>134</v>
      </c>
      <c r="L128" s="38">
        <f t="shared" ref="L128" si="2599">lunchAdjust(K123:L127)</f>
        <v>1</v>
      </c>
      <c r="M128" s="48" t="s">
        <v>0</v>
      </c>
      <c r="N128" s="39">
        <f t="shared" ref="N128" si="2600">SUMPRODUCT(M123:M127*N123:N127)</f>
        <v>8</v>
      </c>
      <c r="O128" s="46" t="s">
        <v>134</v>
      </c>
      <c r="P128" s="38">
        <f t="shared" ref="P128" si="2601">lunchAdjust(O123:P127)</f>
        <v>1</v>
      </c>
      <c r="Q128" s="48" t="s">
        <v>0</v>
      </c>
      <c r="R128" s="39">
        <f t="shared" ref="R128" si="2602">SUMPRODUCT(Q123:Q127*R123:R127)</f>
        <v>8</v>
      </c>
      <c r="S128" s="46" t="s">
        <v>134</v>
      </c>
      <c r="T128" s="38">
        <f t="shared" ref="T128" si="2603">lunchAdjust(S123:T127)</f>
        <v>1</v>
      </c>
      <c r="U128" s="48" t="s">
        <v>0</v>
      </c>
      <c r="V128" s="39">
        <f t="shared" ref="V128" si="2604">SUMPRODUCT(U123:U127*V123:V127)</f>
        <v>8</v>
      </c>
      <c r="W128" s="46" t="s">
        <v>134</v>
      </c>
      <c r="X128" s="38">
        <f t="shared" ref="X128" si="2605">lunchAdjust(W123:X127)</f>
        <v>1</v>
      </c>
      <c r="Y128" s="48" t="s">
        <v>0</v>
      </c>
      <c r="Z128" s="39">
        <f t="shared" ref="Z128" si="2606">SUMPRODUCT(Y123:Y127*Z123:Z127)</f>
        <v>8</v>
      </c>
      <c r="AA128" s="46" t="s">
        <v>134</v>
      </c>
      <c r="AB128" s="38">
        <f t="shared" ref="AB128" si="2607">lunchAdjust(AA123:AB127)</f>
        <v>1</v>
      </c>
      <c r="AC128" s="48" t="s">
        <v>0</v>
      </c>
      <c r="AD128" s="39">
        <f t="shared" ref="AD128" si="2608">SUMPRODUCT(AC123:AC127*AD123:AD127)</f>
        <v>8</v>
      </c>
      <c r="AE128" s="46" t="s">
        <v>134</v>
      </c>
      <c r="AF128" s="38">
        <f t="shared" ref="AF128" si="2609">lunchAdjust(AE123:AF127)</f>
        <v>1</v>
      </c>
      <c r="AG128" s="48" t="s">
        <v>0</v>
      </c>
      <c r="AH128" s="39">
        <f t="shared" ref="AH128" si="2610">SUMPRODUCT(AG123:AG127*AH123:AH127)</f>
        <v>8</v>
      </c>
      <c r="AI128" s="46" t="s">
        <v>134</v>
      </c>
      <c r="AJ128" s="38">
        <f t="shared" ref="AJ128" si="2611">lunchAdjust(AI123:AJ127)</f>
        <v>0</v>
      </c>
      <c r="AK128" s="48" t="s">
        <v>0</v>
      </c>
      <c r="AL128" s="39">
        <f t="shared" ref="AL128" si="2612">SUMPRODUCT(AK123:AK127*AL123:AL127)</f>
        <v>0</v>
      </c>
      <c r="AM128" s="46" t="s">
        <v>134</v>
      </c>
      <c r="AN128" s="38">
        <f t="shared" ref="AN128" si="2613">lunchAdjust(AM123:AN127)</f>
        <v>0</v>
      </c>
      <c r="AO128" s="48" t="s">
        <v>0</v>
      </c>
      <c r="AP128" s="39">
        <f t="shared" ref="AP128" si="2614">SUMPRODUCT(AO123:AO127*AP123:AP127)</f>
        <v>4</v>
      </c>
      <c r="AQ128" s="46" t="s">
        <v>134</v>
      </c>
      <c r="AR128" s="38">
        <f t="shared" ref="AR128" si="2615">lunchAdjust(AQ123:AR127)</f>
        <v>0</v>
      </c>
      <c r="AS128" s="48" t="s">
        <v>0</v>
      </c>
      <c r="AT128" s="39">
        <f t="shared" ref="AT128" si="2616">SUMPRODUCT(AS123:AS127*AT123:AT127)</f>
        <v>0</v>
      </c>
      <c r="AU128" s="46" t="s">
        <v>134</v>
      </c>
      <c r="AV128" s="38">
        <f t="shared" ref="AV128" si="2617">lunchAdjust(AU123:AV127)</f>
        <v>0</v>
      </c>
      <c r="AW128" s="48" t="s">
        <v>0</v>
      </c>
      <c r="AX128" s="39">
        <f t="shared" ref="AX128" si="2618">SUMPRODUCT(AW123:AW127*AX123:AX127)</f>
        <v>0</v>
      </c>
      <c r="AY128" s="46" t="s">
        <v>134</v>
      </c>
      <c r="AZ128" s="38">
        <f t="shared" ref="AZ128" si="2619">lunchAdjust(AY123:AZ127)</f>
        <v>1</v>
      </c>
      <c r="BA128" s="48" t="s">
        <v>0</v>
      </c>
      <c r="BB128" s="39">
        <f t="shared" ref="BB128" si="2620">SUMPRODUCT(BA123:BA127*BB123:BB127)</f>
        <v>8</v>
      </c>
      <c r="BC128" s="46" t="s">
        <v>134</v>
      </c>
      <c r="BD128" s="38">
        <f t="shared" ref="BD128" si="2621">lunchAdjust(BC123:BD127)</f>
        <v>1</v>
      </c>
      <c r="BE128" s="48" t="s">
        <v>0</v>
      </c>
      <c r="BF128" s="39">
        <f t="shared" ref="BF128" si="2622">SUMPRODUCT(BE123:BE127*BF123:BF127)</f>
        <v>8</v>
      </c>
      <c r="BG128" s="46" t="s">
        <v>134</v>
      </c>
      <c r="BH128" s="38">
        <f t="shared" ref="BH128" si="2623">lunchAdjust(BG123:BH127)</f>
        <v>2</v>
      </c>
      <c r="BI128" s="48" t="s">
        <v>0</v>
      </c>
      <c r="BJ128" s="39">
        <f t="shared" ref="BJ128" si="2624">SUMPRODUCT(BI123:BI127*BJ123:BJ127)</f>
        <v>8</v>
      </c>
      <c r="BK128" s="46" t="s">
        <v>134</v>
      </c>
      <c r="BL128" s="38">
        <f t="shared" ref="BL128" si="2625">lunchAdjust(BK123:BL127)</f>
        <v>1</v>
      </c>
      <c r="BM128" s="48" t="s">
        <v>0</v>
      </c>
      <c r="BN128" s="39">
        <f t="shared" ref="BN128" si="2626">SUMPRODUCT(BM123:BM127*BN123:BN127)</f>
        <v>8</v>
      </c>
      <c r="BO128" s="46" t="s">
        <v>134</v>
      </c>
      <c r="BP128" s="38">
        <f t="shared" ref="BP128" si="2627">lunchAdjust(BO123:BP127)</f>
        <v>0</v>
      </c>
      <c r="BQ128" s="48" t="s">
        <v>0</v>
      </c>
      <c r="BR128" s="39">
        <f t="shared" ref="BR128" si="2628">SUMPRODUCT(BQ123:BQ127*BR123:BR127)</f>
        <v>0</v>
      </c>
      <c r="BS128" s="46" t="s">
        <v>134</v>
      </c>
      <c r="BT128" s="38">
        <f t="shared" ref="BT128" si="2629">lunchAdjust(BS123:BT127)</f>
        <v>0</v>
      </c>
      <c r="BU128" s="48" t="s">
        <v>0</v>
      </c>
      <c r="BV128" s="39">
        <f t="shared" ref="BV128" si="2630">SUMPRODUCT(BU123:BU127*BV123:BV127)</f>
        <v>0</v>
      </c>
      <c r="BW128" s="46" t="s">
        <v>134</v>
      </c>
      <c r="BX128" s="38">
        <f t="shared" ref="BX128" si="2631">lunchAdjust(BW123:BX127)</f>
        <v>0</v>
      </c>
      <c r="BY128" s="48" t="s">
        <v>0</v>
      </c>
      <c r="BZ128" s="39">
        <f t="shared" ref="BZ128" si="2632">SUMPRODUCT(BY123:BY127*BZ123:BZ127)</f>
        <v>0</v>
      </c>
      <c r="CA128" s="46" t="s">
        <v>134</v>
      </c>
      <c r="CB128" s="38">
        <f t="shared" ref="CB128" si="2633">lunchAdjust(CA123:CB127)</f>
        <v>0</v>
      </c>
      <c r="CC128" s="48" t="s">
        <v>0</v>
      </c>
      <c r="CD128" s="39">
        <f t="shared" ref="CD128" si="2634">SUMPRODUCT(CC123:CC127*CD123:CD127)</f>
        <v>0</v>
      </c>
      <c r="CE128" s="46" t="s">
        <v>134</v>
      </c>
      <c r="CF128" s="38">
        <f t="shared" ref="CF128" si="2635">lunchAdjust(CE123:CF127)</f>
        <v>0</v>
      </c>
      <c r="CG128" s="48" t="s">
        <v>0</v>
      </c>
      <c r="CH128" s="39">
        <f t="shared" ref="CH128" si="2636">SUMPRODUCT(CG123:CG127*CH123:CH127)</f>
        <v>0</v>
      </c>
    </row>
    <row r="129" spans="1:86" ht="15.75" thickBot="1" x14ac:dyDescent="0.3">
      <c r="A129" s="58" t="s">
        <v>121</v>
      </c>
      <c r="B129" s="59">
        <f ca="1">roleHours(G123:CH129, "OUT")</f>
        <v>0</v>
      </c>
      <c r="C129" s="54" t="s">
        <v>137</v>
      </c>
      <c r="D129" s="22">
        <f ca="1">roleHours(G123:CH129, "PTO")</f>
        <v>0</v>
      </c>
      <c r="E129" s="23"/>
      <c r="F129" s="52"/>
      <c r="G129" s="47" t="s">
        <v>39</v>
      </c>
      <c r="H129" s="40">
        <f>SUMPRODUCT(I123:I127*(H123:H127="PTO"))+SUMPRODUCT(I123:I127*(H123:H127="HOL"))</f>
        <v>0</v>
      </c>
      <c r="I129" s="49" t="s">
        <v>135</v>
      </c>
      <c r="J129" s="41">
        <f t="shared" ref="J129" si="2637">J128*G$4</f>
        <v>0</v>
      </c>
      <c r="K129" s="47" t="s">
        <v>39</v>
      </c>
      <c r="L129" s="40">
        <f t="shared" ref="L129" si="2638">SUMPRODUCT(M123:M127*(L123:L127="PTO"))+SUMPRODUCT(M123:M127*(L123:L127="HOL"))</f>
        <v>0</v>
      </c>
      <c r="M129" s="49" t="s">
        <v>135</v>
      </c>
      <c r="N129" s="41">
        <f t="shared" ref="N129" si="2639">N128*K$4</f>
        <v>0</v>
      </c>
      <c r="O129" s="47" t="s">
        <v>39</v>
      </c>
      <c r="P129" s="40">
        <f t="shared" ref="P129" si="2640">SUMPRODUCT(Q123:Q127*(P123:P127="PTO"))+SUMPRODUCT(Q123:Q127*(P123:P127="HOL"))</f>
        <v>0</v>
      </c>
      <c r="Q129" s="49" t="s">
        <v>135</v>
      </c>
      <c r="R129" s="41">
        <f t="shared" ref="R129" si="2641">R128*O$4</f>
        <v>8</v>
      </c>
      <c r="S129" s="47" t="s">
        <v>39</v>
      </c>
      <c r="T129" s="40">
        <f t="shared" ref="T129" si="2642">SUMPRODUCT(U123:U127*(T123:T127="PTO"))+SUMPRODUCT(U123:U127*(T123:T127="HOL"))</f>
        <v>0</v>
      </c>
      <c r="U129" s="49" t="s">
        <v>135</v>
      </c>
      <c r="V129" s="41">
        <f t="shared" ref="V129" si="2643">V128*S$4</f>
        <v>0</v>
      </c>
      <c r="W129" s="47" t="s">
        <v>39</v>
      </c>
      <c r="X129" s="40">
        <f t="shared" ref="X129" si="2644">SUMPRODUCT(Y123:Y127*(X123:X127="PTO"))+SUMPRODUCT(Y123:Y127*(X123:X127="HOL"))</f>
        <v>0</v>
      </c>
      <c r="Y129" s="49" t="s">
        <v>135</v>
      </c>
      <c r="Z129" s="41">
        <f t="shared" ref="Z129" si="2645">Z128*W$4</f>
        <v>8</v>
      </c>
      <c r="AA129" s="47" t="s">
        <v>39</v>
      </c>
      <c r="AB129" s="40">
        <f t="shared" ref="AB129" si="2646">SUMPRODUCT(AC123:AC127*(AB123:AB127="PTO"))+SUMPRODUCT(AC123:AC127*(AB123:AB127="HOL"))</f>
        <v>0</v>
      </c>
      <c r="AC129" s="49" t="s">
        <v>135</v>
      </c>
      <c r="AD129" s="41">
        <f t="shared" ref="AD129" si="2647">AD128*AA$4</f>
        <v>8</v>
      </c>
      <c r="AE129" s="47" t="s">
        <v>39</v>
      </c>
      <c r="AF129" s="40">
        <f t="shared" ref="AF129" si="2648">SUMPRODUCT(AG123:AG127*(AF123:AF127="PTO"))+SUMPRODUCT(AG123:AG127*(AF123:AF127="HOL"))</f>
        <v>0</v>
      </c>
      <c r="AG129" s="49" t="s">
        <v>135</v>
      </c>
      <c r="AH129" s="41">
        <f t="shared" ref="AH129" si="2649">AH128*AE$4</f>
        <v>8</v>
      </c>
      <c r="AI129" s="47" t="s">
        <v>39</v>
      </c>
      <c r="AJ129" s="40">
        <f t="shared" ref="AJ129" si="2650">SUMPRODUCT(AK123:AK127*(AJ123:AJ127="PTO"))+SUMPRODUCT(AK123:AK127*(AJ123:AJ127="HOL"))</f>
        <v>0</v>
      </c>
      <c r="AK129" s="49" t="s">
        <v>135</v>
      </c>
      <c r="AL129" s="41">
        <f>AL128*AI$4</f>
        <v>0</v>
      </c>
      <c r="AM129" s="47" t="s">
        <v>39</v>
      </c>
      <c r="AN129" s="40">
        <f t="shared" ref="AN129" si="2651">SUMPRODUCT(AO123:AO127*(AN123:AN127="PTO"))+SUMPRODUCT(AO123:AO127*(AN123:AN127="HOL"))</f>
        <v>0</v>
      </c>
      <c r="AO129" s="49" t="s">
        <v>135</v>
      </c>
      <c r="AP129" s="41">
        <f t="shared" ref="AP129" si="2652">AP128*AM$4</f>
        <v>4</v>
      </c>
      <c r="AQ129" s="47" t="s">
        <v>39</v>
      </c>
      <c r="AR129" s="40">
        <f t="shared" ref="AR129" si="2653">SUMPRODUCT(AS123:AS127*(AR123:AR127="PTO"))+SUMPRODUCT(AS123:AS127*(AR123:AR127="HOL"))</f>
        <v>0</v>
      </c>
      <c r="AS129" s="49" t="s">
        <v>135</v>
      </c>
      <c r="AT129" s="41">
        <f t="shared" ref="AT129" si="2654">AT128*AQ$4</f>
        <v>0</v>
      </c>
      <c r="AU129" s="47" t="s">
        <v>39</v>
      </c>
      <c r="AV129" s="40">
        <f t="shared" ref="AV129" si="2655">SUMPRODUCT(AW123:AW127*(AV123:AV127="PTO"))+SUMPRODUCT(AW123:AW127*(AV123:AV127="HOL"))</f>
        <v>0</v>
      </c>
      <c r="AW129" s="49" t="s">
        <v>135</v>
      </c>
      <c r="AX129" s="41">
        <f>AX128*AU$4</f>
        <v>0</v>
      </c>
      <c r="AY129" s="47" t="s">
        <v>39</v>
      </c>
      <c r="AZ129" s="40">
        <f t="shared" ref="AZ129" si="2656">SUMPRODUCT(BA123:BA127*(AZ123:AZ127="PTO"))+SUMPRODUCT(BA123:BA127*(AZ123:AZ127="HOL"))</f>
        <v>0</v>
      </c>
      <c r="BA129" s="49" t="s">
        <v>135</v>
      </c>
      <c r="BB129" s="41">
        <f>BB128*AY$4</f>
        <v>8</v>
      </c>
      <c r="BC129" s="47" t="s">
        <v>39</v>
      </c>
      <c r="BD129" s="40">
        <f t="shared" ref="BD129" si="2657">SUMPRODUCT(BE123:BE127*(BD123:BD127="PTO"))+SUMPRODUCT(BE123:BE127*(BD123:BD127="HOL"))</f>
        <v>0</v>
      </c>
      <c r="BE129" s="49" t="s">
        <v>135</v>
      </c>
      <c r="BF129" s="41">
        <f>BF128*BC$4</f>
        <v>8</v>
      </c>
      <c r="BG129" s="47" t="s">
        <v>39</v>
      </c>
      <c r="BH129" s="40">
        <f t="shared" ref="BH129" si="2658">SUMPRODUCT(BI123:BI127*(BH123:BH127="PTO"))+SUMPRODUCT(BI123:BI127*(BH123:BH127="HOL"))</f>
        <v>0</v>
      </c>
      <c r="BI129" s="49" t="s">
        <v>135</v>
      </c>
      <c r="BJ129" s="41">
        <f>BJ128*BG$4</f>
        <v>8</v>
      </c>
      <c r="BK129" s="47" t="s">
        <v>39</v>
      </c>
      <c r="BL129" s="40">
        <f t="shared" ref="BL129" si="2659">SUMPRODUCT(BM123:BM127*(BL123:BL127="PTO"))+SUMPRODUCT(BM123:BM127*(BL123:BL127="HOL"))</f>
        <v>0</v>
      </c>
      <c r="BM129" s="49" t="s">
        <v>135</v>
      </c>
      <c r="BN129" s="41">
        <f>BN128*BK$4</f>
        <v>8</v>
      </c>
      <c r="BO129" s="47" t="s">
        <v>39</v>
      </c>
      <c r="BP129" s="40">
        <f t="shared" ref="BP129" si="2660">SUMPRODUCT(BQ123:BQ127*(BP123:BP127="PTO"))+SUMPRODUCT(BQ123:BQ127*(BP123:BP127="HOL"))</f>
        <v>0</v>
      </c>
      <c r="BQ129" s="49" t="s">
        <v>135</v>
      </c>
      <c r="BR129" s="41">
        <f t="shared" ref="BR129" si="2661">BR128*BO$4</f>
        <v>0</v>
      </c>
      <c r="BS129" s="47" t="s">
        <v>39</v>
      </c>
      <c r="BT129" s="40">
        <f t="shared" ref="BT129" si="2662">SUMPRODUCT(BU123:BU127*(BT123:BT127="PTO"))+SUMPRODUCT(BU123:BU127*(BT123:BT127="HOL"))</f>
        <v>0</v>
      </c>
      <c r="BU129" s="49" t="s">
        <v>135</v>
      </c>
      <c r="BV129" s="41">
        <f t="shared" ref="BV129" si="2663">BV128*BS$4</f>
        <v>0</v>
      </c>
      <c r="BW129" s="47" t="s">
        <v>39</v>
      </c>
      <c r="BX129" s="40">
        <f t="shared" ref="BX129" si="2664">SUMPRODUCT(BY123:BY127*(BX123:BX127="PTO"))+SUMPRODUCT(BY123:BY127*(BX123:BX127="HOL"))</f>
        <v>0</v>
      </c>
      <c r="BY129" s="49" t="s">
        <v>135</v>
      </c>
      <c r="BZ129" s="41">
        <f t="shared" ref="BZ129" si="2665">BZ128*BW$4</f>
        <v>0</v>
      </c>
      <c r="CA129" s="47" t="s">
        <v>39</v>
      </c>
      <c r="CB129" s="40">
        <f t="shared" ref="CB129" si="2666">SUMPRODUCT(CC123:CC127*(CB123:CB127="PTO"))+SUMPRODUCT(CC123:CC127*(CB123:CB127="HOL"))</f>
        <v>0</v>
      </c>
      <c r="CC129" s="49" t="s">
        <v>135</v>
      </c>
      <c r="CD129" s="41">
        <f t="shared" ref="CD129" si="2667">CD128*CA$4</f>
        <v>0</v>
      </c>
      <c r="CE129" s="47" t="s">
        <v>39</v>
      </c>
      <c r="CF129" s="40">
        <f t="shared" ref="CF129" si="2668">SUMPRODUCT(CG123:CG127*(CF123:CF127="PTO"))+SUMPRODUCT(CG123:CG127*(CF123:CF127="HOL"))</f>
        <v>0</v>
      </c>
      <c r="CG129" s="49" t="s">
        <v>135</v>
      </c>
      <c r="CH129" s="41">
        <f t="shared" ref="CH129" si="2669">CH128*CE$4</f>
        <v>0</v>
      </c>
    </row>
    <row r="130" spans="1:86" x14ac:dyDescent="0.25">
      <c r="A130" s="70" t="s">
        <v>133</v>
      </c>
      <c r="B130" s="71">
        <f t="shared" ref="B130" ca="1" si="2670">D130-B131</f>
        <v>-7.8051682682229426</v>
      </c>
      <c r="C130" s="72" t="s">
        <v>122</v>
      </c>
      <c r="D130" s="71">
        <f>IFERROR(INDEX(Holidays[FTE], MATCH(Entry!E130, Holidays[Date], 0)), 1)*8*INDEX(FTEguide[[1]:[12]], MATCH(Entry!E131, FTEguide[Weekday], 0), IF(Entry!E133&gt;0, Entry!E133, MONTH(Entry!E130)))</f>
        <v>93.194831731777057</v>
      </c>
      <c r="E130" s="60">
        <f t="shared" si="2010"/>
        <v>43846</v>
      </c>
      <c r="F130" s="50" t="s">
        <v>128</v>
      </c>
      <c r="G130" s="34" t="s">
        <v>136</v>
      </c>
      <c r="H130" s="35" t="s">
        <v>23</v>
      </c>
      <c r="I130" s="42">
        <f t="shared" ref="I130" si="2671">parseTime(G130)-(H135=INT(RIGHT($F130, 1)))</f>
        <v>8</v>
      </c>
      <c r="J130" s="43">
        <f t="shared" ref="J130:J134" si="2672">isClocked(H130)</f>
        <v>1</v>
      </c>
      <c r="K130" s="34" t="s">
        <v>136</v>
      </c>
      <c r="L130" s="35" t="s">
        <v>23</v>
      </c>
      <c r="M130" s="42">
        <f t="shared" ref="M130" si="2673">parseTime(K130)-(L135=INT(RIGHT($F130, 1)))</f>
        <v>8</v>
      </c>
      <c r="N130" s="43">
        <f t="shared" ref="N130:N134" si="2674">isClocked(L130)</f>
        <v>1</v>
      </c>
      <c r="O130" s="34" t="s">
        <v>180</v>
      </c>
      <c r="P130" s="35" t="s">
        <v>23</v>
      </c>
      <c r="Q130" s="42">
        <f t="shared" ref="Q130" si="2675">parseTime(O130)-(P135=INT(RIGHT($F130, 1)))</f>
        <v>8</v>
      </c>
      <c r="R130" s="43">
        <f t="shared" ref="R130:R134" si="2676">isClocked(P130)</f>
        <v>1</v>
      </c>
      <c r="S130" s="34" t="s">
        <v>136</v>
      </c>
      <c r="T130" s="35" t="s">
        <v>23</v>
      </c>
      <c r="U130" s="42">
        <f t="shared" ref="U130" si="2677">parseTime(S130)-(T135=INT(RIGHT($F130, 1)))</f>
        <v>8</v>
      </c>
      <c r="V130" s="43">
        <f t="shared" ref="V130:V134" si="2678">isClocked(T130)</f>
        <v>1</v>
      </c>
      <c r="W130" s="34" t="s">
        <v>136</v>
      </c>
      <c r="X130" s="35" t="s">
        <v>24</v>
      </c>
      <c r="Y130" s="42">
        <f t="shared" ref="Y130" si="2679">parseTime(W130)-(X135=INT(RIGHT($F130, 1)))</f>
        <v>8</v>
      </c>
      <c r="Z130" s="43">
        <f t="shared" ref="Z130:Z134" si="2680">isClocked(X130)</f>
        <v>1</v>
      </c>
      <c r="AA130" s="34" t="s">
        <v>136</v>
      </c>
      <c r="AB130" s="35" t="s">
        <v>23</v>
      </c>
      <c r="AC130" s="42">
        <f t="shared" ref="AC130" si="2681">parseTime(AA130)-(AB135=INT(RIGHT($F130, 1)))</f>
        <v>8</v>
      </c>
      <c r="AD130" s="43">
        <f t="shared" ref="AD130:AD134" si="2682">isClocked(AB130)</f>
        <v>1</v>
      </c>
      <c r="AE130" s="34" t="s">
        <v>136</v>
      </c>
      <c r="AF130" s="35" t="s">
        <v>25</v>
      </c>
      <c r="AG130" s="42">
        <f t="shared" ref="AG130" si="2683">parseTime(AE130)-(AF135=INT(RIGHT($F130, 1)))</f>
        <v>8</v>
      </c>
      <c r="AH130" s="43">
        <f t="shared" ref="AH130:AH134" si="2684">isClocked(AF130)</f>
        <v>1</v>
      </c>
      <c r="AI130" s="34" t="s">
        <v>136</v>
      </c>
      <c r="AJ130" s="35" t="s">
        <v>23</v>
      </c>
      <c r="AK130" s="42">
        <f>parseTime(AI130)-(AJ135=INT(RIGHT($F130, 1)))</f>
        <v>8</v>
      </c>
      <c r="AL130" s="43">
        <f t="shared" ref="AL130:AL134" si="2685">isClocked(AJ130)</f>
        <v>1</v>
      </c>
      <c r="AM130" s="34"/>
      <c r="AN130" s="35"/>
      <c r="AO130" s="42">
        <f t="shared" ref="AO130" si="2686">parseTime(AM130)-(AN135=INT(RIGHT($F130, 1)))</f>
        <v>0</v>
      </c>
      <c r="AP130" s="43">
        <f t="shared" ref="AP130:AP134" si="2687">isClocked(AN130)</f>
        <v>0</v>
      </c>
      <c r="AQ130" s="34" t="s">
        <v>230</v>
      </c>
      <c r="AR130" s="35" t="s">
        <v>24</v>
      </c>
      <c r="AS130" s="42">
        <f t="shared" ref="AS130" si="2688">parseTime(AQ130)-(AR135=INT(RIGHT($F130, 1)))</f>
        <v>5</v>
      </c>
      <c r="AT130" s="43">
        <f t="shared" ref="AT130:AT134" si="2689">isClocked(AR130)</f>
        <v>1</v>
      </c>
      <c r="AU130" s="34"/>
      <c r="AV130" s="35"/>
      <c r="AW130" s="42">
        <f>parseTime(AU130)-(AV135=INT(RIGHT($F130, 1)))</f>
        <v>0</v>
      </c>
      <c r="AX130" s="43">
        <f t="shared" ref="AX130:AX134" si="2690">isClocked(AV130)</f>
        <v>0</v>
      </c>
      <c r="AY130" s="34" t="s">
        <v>136</v>
      </c>
      <c r="AZ130" s="35" t="s">
        <v>24</v>
      </c>
      <c r="BA130" s="42">
        <f>parseTime(AY130)-(AZ135=INT(RIGHT($F130, 1)))</f>
        <v>8</v>
      </c>
      <c r="BB130" s="43">
        <f t="shared" ref="BB130:BB134" si="2691">isClocked(AZ130)</f>
        <v>1</v>
      </c>
      <c r="BC130" s="34" t="s">
        <v>136</v>
      </c>
      <c r="BD130" s="35" t="s">
        <v>26</v>
      </c>
      <c r="BE130" s="42">
        <f>parseTime(BC130)-(BD135=INT(RIGHT($F130, 1)))</f>
        <v>8</v>
      </c>
      <c r="BF130" s="43">
        <f t="shared" ref="BF130:BF134" si="2692">isClocked(BD130)</f>
        <v>1</v>
      </c>
      <c r="BG130" s="34" t="s">
        <v>136</v>
      </c>
      <c r="BH130" s="35" t="s">
        <v>23</v>
      </c>
      <c r="BI130" s="42">
        <f>parseTime(BG130)-(BH135=INT(RIGHT($F130, 1)))</f>
        <v>8</v>
      </c>
      <c r="BJ130" s="43">
        <f t="shared" ref="BJ130:BJ134" si="2693">isClocked(BH130)</f>
        <v>1</v>
      </c>
      <c r="BK130" s="34" t="s">
        <v>136</v>
      </c>
      <c r="BL130" s="35" t="s">
        <v>26</v>
      </c>
      <c r="BM130" s="42">
        <f>parseTime(BK130)-(BL135=INT(RIGHT($F130, 1)))</f>
        <v>8</v>
      </c>
      <c r="BN130" s="43">
        <f t="shared" ref="BN130:BN134" si="2694">isClocked(BL130)</f>
        <v>1</v>
      </c>
      <c r="BO130" s="34"/>
      <c r="BP130" s="35"/>
      <c r="BQ130" s="42">
        <f t="shared" ref="BQ130" si="2695">parseTime(BO130)-(BP135=INT(RIGHT($F130, 1)))</f>
        <v>0</v>
      </c>
      <c r="BR130" s="43">
        <f t="shared" ref="BR130:BR134" si="2696">isClocked(BP130)</f>
        <v>0</v>
      </c>
      <c r="BS130" s="34"/>
      <c r="BT130" s="35"/>
      <c r="BU130" s="42">
        <f t="shared" ref="BU130" si="2697">parseTime(BS130)-(BT135=INT(RIGHT($F130, 1)))</f>
        <v>0</v>
      </c>
      <c r="BV130" s="43">
        <f t="shared" ref="BV130:BV134" si="2698">isClocked(BT130)</f>
        <v>0</v>
      </c>
      <c r="BW130" s="34"/>
      <c r="BX130" s="35"/>
      <c r="BY130" s="42">
        <f t="shared" ref="BY130" si="2699">parseTime(BW130)-(BX135=INT(RIGHT($F130, 1)))</f>
        <v>0</v>
      </c>
      <c r="BZ130" s="43">
        <f t="shared" ref="BZ130:BZ134" si="2700">isClocked(BX130)</f>
        <v>0</v>
      </c>
      <c r="CA130" s="34"/>
      <c r="CB130" s="35"/>
      <c r="CC130" s="42">
        <f t="shared" ref="CC130" si="2701">parseTime(CA130)-(CB135=INT(RIGHT($F130, 1)))</f>
        <v>0</v>
      </c>
      <c r="CD130" s="43">
        <f t="shared" ref="CD130:CD134" si="2702">isClocked(CB130)</f>
        <v>0</v>
      </c>
      <c r="CE130" s="34"/>
      <c r="CF130" s="35"/>
      <c r="CG130" s="42">
        <f t="shared" ref="CG130" si="2703">parseTime(CE130)-(CF135=INT(RIGHT($F130, 1)))</f>
        <v>0</v>
      </c>
      <c r="CH130" s="43">
        <f t="shared" ref="CH130:CH134" si="2704">isClocked(CF130)</f>
        <v>0</v>
      </c>
    </row>
    <row r="131" spans="1:86" x14ac:dyDescent="0.25">
      <c r="A131" s="56" t="s">
        <v>0</v>
      </c>
      <c r="B131" s="57">
        <f t="shared" ref="B131" ca="1" si="2705">SUM(B132:B135)</f>
        <v>101</v>
      </c>
      <c r="C131" s="14" t="s">
        <v>252</v>
      </c>
      <c r="D131" s="14"/>
      <c r="E131" s="55" t="str">
        <f t="shared" si="1879"/>
        <v>Thursday</v>
      </c>
      <c r="F131" s="51" t="s">
        <v>129</v>
      </c>
      <c r="G131" s="36"/>
      <c r="H131" s="37"/>
      <c r="I131" s="44">
        <f t="shared" ref="I131" si="2706">parseTime(G131)-(H135=INT(RIGHT($F131, 1)))</f>
        <v>0</v>
      </c>
      <c r="J131" s="45">
        <f t="shared" si="2672"/>
        <v>0</v>
      </c>
      <c r="K131" s="36"/>
      <c r="L131" s="37"/>
      <c r="M131" s="44">
        <f t="shared" ref="M131" si="2707">parseTime(K131)-(L135=INT(RIGHT($F131, 1)))</f>
        <v>0</v>
      </c>
      <c r="N131" s="45">
        <f t="shared" si="2674"/>
        <v>0</v>
      </c>
      <c r="O131" s="36"/>
      <c r="P131" s="37"/>
      <c r="Q131" s="44">
        <f t="shared" ref="Q131" si="2708">parseTime(O131)-(P135=INT(RIGHT($F131, 1)))</f>
        <v>0</v>
      </c>
      <c r="R131" s="45">
        <f t="shared" si="2676"/>
        <v>0</v>
      </c>
      <c r="S131" s="36"/>
      <c r="T131" s="37"/>
      <c r="U131" s="44">
        <f t="shared" ref="U131" si="2709">parseTime(S131)-(T135=INT(RIGHT($F131, 1)))</f>
        <v>0</v>
      </c>
      <c r="V131" s="45">
        <f t="shared" si="2678"/>
        <v>0</v>
      </c>
      <c r="W131" s="36"/>
      <c r="X131" s="37"/>
      <c r="Y131" s="44">
        <f t="shared" ref="Y131" si="2710">parseTime(W131)-(X135=INT(RIGHT($F131, 1)))</f>
        <v>0</v>
      </c>
      <c r="Z131" s="45">
        <f t="shared" si="2680"/>
        <v>0</v>
      </c>
      <c r="AA131" s="36"/>
      <c r="AB131" s="37"/>
      <c r="AC131" s="44">
        <f t="shared" ref="AC131" si="2711">parseTime(AA131)-(AB135=INT(RIGHT($F131, 1)))</f>
        <v>0</v>
      </c>
      <c r="AD131" s="45">
        <f t="shared" si="2682"/>
        <v>0</v>
      </c>
      <c r="AE131" s="36"/>
      <c r="AF131" s="37"/>
      <c r="AG131" s="44">
        <f t="shared" ref="AG131" si="2712">parseTime(AE131)-(AF135=INT(RIGHT($F131, 1)))</f>
        <v>0</v>
      </c>
      <c r="AH131" s="45">
        <f t="shared" si="2684"/>
        <v>0</v>
      </c>
      <c r="AI131" s="36"/>
      <c r="AJ131" s="37"/>
      <c r="AK131" s="44">
        <f>parseTime(AI131)-(AJ135=INT(RIGHT($F131, 1)))</f>
        <v>0</v>
      </c>
      <c r="AL131" s="45">
        <f t="shared" si="2685"/>
        <v>0</v>
      </c>
      <c r="AM131" s="36"/>
      <c r="AN131" s="37"/>
      <c r="AO131" s="44">
        <f t="shared" ref="AO131" si="2713">parseTime(AM131)-(AN135=INT(RIGHT($F131, 1)))</f>
        <v>0</v>
      </c>
      <c r="AP131" s="45">
        <f t="shared" si="2687"/>
        <v>0</v>
      </c>
      <c r="AQ131" s="36"/>
      <c r="AR131" s="37"/>
      <c r="AS131" s="44">
        <f t="shared" ref="AS131" si="2714">parseTime(AQ131)-(AR135=INT(RIGHT($F131, 1)))</f>
        <v>0</v>
      </c>
      <c r="AT131" s="45">
        <f t="shared" si="2689"/>
        <v>0</v>
      </c>
      <c r="AU131" s="36"/>
      <c r="AV131" s="37"/>
      <c r="AW131" s="44">
        <f>parseTime(AU131)-(AV135=INT(RIGHT($F131, 1)))</f>
        <v>0</v>
      </c>
      <c r="AX131" s="45">
        <f t="shared" si="2690"/>
        <v>0</v>
      </c>
      <c r="AY131" s="36"/>
      <c r="AZ131" s="37"/>
      <c r="BA131" s="44">
        <f>parseTime(AY131)-(AZ135=INT(RIGHT($F131, 1)))</f>
        <v>0</v>
      </c>
      <c r="BB131" s="45">
        <f t="shared" si="2691"/>
        <v>0</v>
      </c>
      <c r="BC131" s="36"/>
      <c r="BD131" s="37"/>
      <c r="BE131" s="44">
        <f>parseTime(BC131)-(BD135=INT(RIGHT($F131, 1)))</f>
        <v>0</v>
      </c>
      <c r="BF131" s="45">
        <f t="shared" si="2692"/>
        <v>0</v>
      </c>
      <c r="BG131" s="36"/>
      <c r="BH131" s="37"/>
      <c r="BI131" s="44">
        <f>parseTime(BG131)-(BH135=INT(RIGHT($F131, 1)))</f>
        <v>0</v>
      </c>
      <c r="BJ131" s="45">
        <f t="shared" si="2693"/>
        <v>0</v>
      </c>
      <c r="BK131" s="36"/>
      <c r="BL131" s="37"/>
      <c r="BM131" s="44">
        <f>parseTime(BK131)-(BL135=INT(RIGHT($F131, 1)))</f>
        <v>0</v>
      </c>
      <c r="BN131" s="45">
        <f t="shared" si="2694"/>
        <v>0</v>
      </c>
      <c r="BO131" s="36"/>
      <c r="BP131" s="37"/>
      <c r="BQ131" s="44">
        <f t="shared" ref="BQ131" si="2715">parseTime(BO131)-(BP135=INT(RIGHT($F131, 1)))</f>
        <v>0</v>
      </c>
      <c r="BR131" s="45">
        <f t="shared" si="2696"/>
        <v>0</v>
      </c>
      <c r="BS131" s="36"/>
      <c r="BT131" s="37"/>
      <c r="BU131" s="44">
        <f t="shared" ref="BU131" si="2716">parseTime(BS131)-(BT135=INT(RIGHT($F131, 1)))</f>
        <v>0</v>
      </c>
      <c r="BV131" s="45">
        <f t="shared" si="2698"/>
        <v>0</v>
      </c>
      <c r="BW131" s="36"/>
      <c r="BX131" s="37"/>
      <c r="BY131" s="44">
        <f t="shared" ref="BY131" si="2717">parseTime(BW131)-(BX135=INT(RIGHT($F131, 1)))</f>
        <v>0</v>
      </c>
      <c r="BZ131" s="45">
        <f t="shared" si="2700"/>
        <v>0</v>
      </c>
      <c r="CA131" s="36"/>
      <c r="CB131" s="37"/>
      <c r="CC131" s="44">
        <f t="shared" ref="CC131" si="2718">parseTime(CA131)-(CB135=INT(RIGHT($F131, 1)))</f>
        <v>0</v>
      </c>
      <c r="CD131" s="45">
        <f t="shared" si="2702"/>
        <v>0</v>
      </c>
      <c r="CE131" s="36"/>
      <c r="CF131" s="37"/>
      <c r="CG131" s="44">
        <f t="shared" ref="CG131" si="2719">parseTime(CE131)-(CF135=INT(RIGHT($F131, 1)))</f>
        <v>0</v>
      </c>
      <c r="CH131" s="45">
        <f t="shared" si="2704"/>
        <v>0</v>
      </c>
    </row>
    <row r="132" spans="1:86" x14ac:dyDescent="0.25">
      <c r="A132" s="56" t="s">
        <v>117</v>
      </c>
      <c r="B132" s="57">
        <f ca="1">roleHours(G130:CH136, "MFD")</f>
        <v>56</v>
      </c>
      <c r="C132" s="14">
        <f t="shared" ca="1" si="1414"/>
        <v>7</v>
      </c>
      <c r="D132" s="14"/>
      <c r="E132" s="20" t="s">
        <v>127</v>
      </c>
      <c r="F132" s="51" t="s">
        <v>130</v>
      </c>
      <c r="G132" s="36"/>
      <c r="H132" s="37"/>
      <c r="I132" s="44">
        <f t="shared" ref="I132" si="2720">parseTime(G132)-(H135=INT(RIGHT($F132, 1)))</f>
        <v>0</v>
      </c>
      <c r="J132" s="45">
        <f t="shared" si="2672"/>
        <v>0</v>
      </c>
      <c r="K132" s="36"/>
      <c r="L132" s="37"/>
      <c r="M132" s="44">
        <f t="shared" ref="M132" si="2721">parseTime(K132)-(L135=INT(RIGHT($F132, 1)))</f>
        <v>0</v>
      </c>
      <c r="N132" s="45">
        <f t="shared" si="2674"/>
        <v>0</v>
      </c>
      <c r="O132" s="36"/>
      <c r="P132" s="37"/>
      <c r="Q132" s="44">
        <f t="shared" ref="Q132" si="2722">parseTime(O132)-(P135=INT(RIGHT($F132, 1)))</f>
        <v>0</v>
      </c>
      <c r="R132" s="45">
        <f t="shared" si="2676"/>
        <v>0</v>
      </c>
      <c r="S132" s="36"/>
      <c r="T132" s="37"/>
      <c r="U132" s="44">
        <f t="shared" ref="U132" si="2723">parseTime(S132)-(T135=INT(RIGHT($F132, 1)))</f>
        <v>0</v>
      </c>
      <c r="V132" s="45">
        <f t="shared" si="2678"/>
        <v>0</v>
      </c>
      <c r="W132" s="36"/>
      <c r="X132" s="37"/>
      <c r="Y132" s="44">
        <f t="shared" ref="Y132" si="2724">parseTime(W132)-(X135=INT(RIGHT($F132, 1)))</f>
        <v>0</v>
      </c>
      <c r="Z132" s="45">
        <f t="shared" si="2680"/>
        <v>0</v>
      </c>
      <c r="AA132" s="36"/>
      <c r="AB132" s="37"/>
      <c r="AC132" s="44">
        <f t="shared" ref="AC132" si="2725">parseTime(AA132)-(AB135=INT(RIGHT($F132, 1)))</f>
        <v>0</v>
      </c>
      <c r="AD132" s="45">
        <f t="shared" si="2682"/>
        <v>0</v>
      </c>
      <c r="AE132" s="36"/>
      <c r="AF132" s="37"/>
      <c r="AG132" s="44">
        <f t="shared" ref="AG132" si="2726">parseTime(AE132)-(AF135=INT(RIGHT($F132, 1)))</f>
        <v>0</v>
      </c>
      <c r="AH132" s="45">
        <f t="shared" si="2684"/>
        <v>0</v>
      </c>
      <c r="AI132" s="36"/>
      <c r="AJ132" s="37"/>
      <c r="AK132" s="44">
        <f>parseTime(AI132)-(AJ135=INT(RIGHT($F132, 1)))</f>
        <v>0</v>
      </c>
      <c r="AL132" s="45">
        <f t="shared" si="2685"/>
        <v>0</v>
      </c>
      <c r="AM132" s="36"/>
      <c r="AN132" s="37"/>
      <c r="AO132" s="44">
        <f t="shared" ref="AO132" si="2727">parseTime(AM132)-(AN135=INT(RIGHT($F132, 1)))</f>
        <v>0</v>
      </c>
      <c r="AP132" s="45">
        <f t="shared" si="2687"/>
        <v>0</v>
      </c>
      <c r="AQ132" s="36"/>
      <c r="AR132" s="37"/>
      <c r="AS132" s="44">
        <f t="shared" ref="AS132" si="2728">parseTime(AQ132)-(AR135=INT(RIGHT($F132, 1)))</f>
        <v>0</v>
      </c>
      <c r="AT132" s="45">
        <f t="shared" si="2689"/>
        <v>0</v>
      </c>
      <c r="AU132" s="36"/>
      <c r="AV132" s="37"/>
      <c r="AW132" s="44">
        <f>parseTime(AU132)-(AV135=INT(RIGHT($F132, 1)))</f>
        <v>0</v>
      </c>
      <c r="AX132" s="45">
        <f t="shared" si="2690"/>
        <v>0</v>
      </c>
      <c r="AY132" s="36"/>
      <c r="AZ132" s="37"/>
      <c r="BA132" s="44">
        <f>parseTime(AY132)-(AZ135=INT(RIGHT($F132, 1)))</f>
        <v>0</v>
      </c>
      <c r="BB132" s="45">
        <f t="shared" si="2691"/>
        <v>0</v>
      </c>
      <c r="BC132" s="36"/>
      <c r="BD132" s="37"/>
      <c r="BE132" s="44">
        <f>parseTime(BC132)-(BD135=INT(RIGHT($F132, 1)))</f>
        <v>0</v>
      </c>
      <c r="BF132" s="45">
        <f t="shared" si="2692"/>
        <v>0</v>
      </c>
      <c r="BG132" s="36"/>
      <c r="BH132" s="37"/>
      <c r="BI132" s="44">
        <f>parseTime(BG132)-(BH135=INT(RIGHT($F132, 1)))</f>
        <v>0</v>
      </c>
      <c r="BJ132" s="45">
        <f t="shared" si="2693"/>
        <v>0</v>
      </c>
      <c r="BK132" s="36"/>
      <c r="BL132" s="37"/>
      <c r="BM132" s="44">
        <f>parseTime(BK132)-(BL135=INT(RIGHT($F132, 1)))</f>
        <v>0</v>
      </c>
      <c r="BN132" s="45">
        <f t="shared" si="2694"/>
        <v>0</v>
      </c>
      <c r="BO132" s="36"/>
      <c r="BP132" s="37"/>
      <c r="BQ132" s="44">
        <f t="shared" ref="BQ132" si="2729">parseTime(BO132)-(BP135=INT(RIGHT($F132, 1)))</f>
        <v>0</v>
      </c>
      <c r="BR132" s="45">
        <f t="shared" si="2696"/>
        <v>0</v>
      </c>
      <c r="BS132" s="36"/>
      <c r="BT132" s="37"/>
      <c r="BU132" s="44">
        <f t="shared" ref="BU132" si="2730">parseTime(BS132)-(BT135=INT(RIGHT($F132, 1)))</f>
        <v>0</v>
      </c>
      <c r="BV132" s="45">
        <f t="shared" si="2698"/>
        <v>0</v>
      </c>
      <c r="BW132" s="36"/>
      <c r="BX132" s="37"/>
      <c r="BY132" s="44">
        <f t="shared" ref="BY132" si="2731">parseTime(BW132)-(BX135=INT(RIGHT($F132, 1)))</f>
        <v>0</v>
      </c>
      <c r="BZ132" s="45">
        <f t="shared" si="2700"/>
        <v>0</v>
      </c>
      <c r="CA132" s="36"/>
      <c r="CB132" s="37"/>
      <c r="CC132" s="44">
        <f t="shared" ref="CC132" si="2732">parseTime(CA132)-(CB135=INT(RIGHT($F132, 1)))</f>
        <v>0</v>
      </c>
      <c r="CD132" s="45">
        <f t="shared" si="2702"/>
        <v>0</v>
      </c>
      <c r="CE132" s="36"/>
      <c r="CF132" s="37"/>
      <c r="CG132" s="44">
        <f t="shared" ref="CG132" si="2733">parseTime(CE132)-(CF135=INT(RIGHT($F132, 1)))</f>
        <v>0</v>
      </c>
      <c r="CH132" s="45">
        <f t="shared" si="2704"/>
        <v>0</v>
      </c>
    </row>
    <row r="133" spans="1:86" x14ac:dyDescent="0.25">
      <c r="A133" s="56" t="s">
        <v>118</v>
      </c>
      <c r="B133" s="57">
        <f ca="1">roleHours(G130:CH136, "DFD")</f>
        <v>21</v>
      </c>
      <c r="C133" s="14">
        <f t="shared" ca="1" si="1414"/>
        <v>2.625</v>
      </c>
      <c r="D133" s="14"/>
      <c r="E133" s="20"/>
      <c r="F133" s="51" t="s">
        <v>131</v>
      </c>
      <c r="G133" s="36"/>
      <c r="H133" s="37"/>
      <c r="I133" s="44">
        <f t="shared" ref="I133" si="2734">parseTime(G133)-(H135=INT(RIGHT($F133, 1)))</f>
        <v>0</v>
      </c>
      <c r="J133" s="45">
        <f t="shared" si="2672"/>
        <v>0</v>
      </c>
      <c r="K133" s="36"/>
      <c r="L133" s="37"/>
      <c r="M133" s="44">
        <f t="shared" ref="M133" si="2735">parseTime(K133)-(L135=INT(RIGHT($F133, 1)))</f>
        <v>0</v>
      </c>
      <c r="N133" s="45">
        <f t="shared" si="2674"/>
        <v>0</v>
      </c>
      <c r="O133" s="36"/>
      <c r="P133" s="37"/>
      <c r="Q133" s="44">
        <f t="shared" ref="Q133" si="2736">parseTime(O133)-(P135=INT(RIGHT($F133, 1)))</f>
        <v>0</v>
      </c>
      <c r="R133" s="45">
        <f t="shared" si="2676"/>
        <v>0</v>
      </c>
      <c r="S133" s="36"/>
      <c r="T133" s="37"/>
      <c r="U133" s="44">
        <f t="shared" ref="U133" si="2737">parseTime(S133)-(T135=INT(RIGHT($F133, 1)))</f>
        <v>0</v>
      </c>
      <c r="V133" s="45">
        <f t="shared" si="2678"/>
        <v>0</v>
      </c>
      <c r="W133" s="36"/>
      <c r="X133" s="37"/>
      <c r="Y133" s="44">
        <f t="shared" ref="Y133" si="2738">parseTime(W133)-(X135=INT(RIGHT($F133, 1)))</f>
        <v>0</v>
      </c>
      <c r="Z133" s="45">
        <f t="shared" si="2680"/>
        <v>0</v>
      </c>
      <c r="AA133" s="36"/>
      <c r="AB133" s="37"/>
      <c r="AC133" s="44">
        <f t="shared" ref="AC133" si="2739">parseTime(AA133)-(AB135=INT(RIGHT($F133, 1)))</f>
        <v>0</v>
      </c>
      <c r="AD133" s="45">
        <f t="shared" si="2682"/>
        <v>0</v>
      </c>
      <c r="AE133" s="36"/>
      <c r="AF133" s="37"/>
      <c r="AG133" s="44">
        <f t="shared" ref="AG133" si="2740">parseTime(AE133)-(AF135=INT(RIGHT($F133, 1)))</f>
        <v>0</v>
      </c>
      <c r="AH133" s="45">
        <f t="shared" si="2684"/>
        <v>0</v>
      </c>
      <c r="AI133" s="36"/>
      <c r="AJ133" s="37"/>
      <c r="AK133" s="44">
        <f>parseTime(AI133)-(AJ135=INT(RIGHT($F133, 1)))</f>
        <v>0</v>
      </c>
      <c r="AL133" s="45">
        <f t="shared" si="2685"/>
        <v>0</v>
      </c>
      <c r="AM133" s="36"/>
      <c r="AN133" s="37"/>
      <c r="AO133" s="44">
        <f t="shared" ref="AO133" si="2741">parseTime(AM133)-(AN135=INT(RIGHT($F133, 1)))</f>
        <v>0</v>
      </c>
      <c r="AP133" s="45">
        <f t="shared" si="2687"/>
        <v>0</v>
      </c>
      <c r="AQ133" s="36"/>
      <c r="AR133" s="37"/>
      <c r="AS133" s="44">
        <f t="shared" ref="AS133" si="2742">parseTime(AQ133)-(AR135=INT(RIGHT($F133, 1)))</f>
        <v>0</v>
      </c>
      <c r="AT133" s="45">
        <f t="shared" si="2689"/>
        <v>0</v>
      </c>
      <c r="AU133" s="36"/>
      <c r="AV133" s="37"/>
      <c r="AW133" s="44">
        <f>parseTime(AU133)-(AV135=INT(RIGHT($F133, 1)))</f>
        <v>0</v>
      </c>
      <c r="AX133" s="45">
        <f t="shared" si="2690"/>
        <v>0</v>
      </c>
      <c r="AY133" s="36"/>
      <c r="AZ133" s="37"/>
      <c r="BA133" s="44">
        <f>parseTime(AY133)-(AZ135=INT(RIGHT($F133, 1)))</f>
        <v>0</v>
      </c>
      <c r="BB133" s="45">
        <f t="shared" si="2691"/>
        <v>0</v>
      </c>
      <c r="BC133" s="36"/>
      <c r="BD133" s="37"/>
      <c r="BE133" s="44">
        <f>parseTime(BC133)-(BD135=INT(RIGHT($F133, 1)))</f>
        <v>0</v>
      </c>
      <c r="BF133" s="45">
        <f t="shared" si="2692"/>
        <v>0</v>
      </c>
      <c r="BG133" s="36"/>
      <c r="BH133" s="37"/>
      <c r="BI133" s="44">
        <f>parseTime(BG133)-(BH135=INT(RIGHT($F133, 1)))</f>
        <v>0</v>
      </c>
      <c r="BJ133" s="45">
        <f t="shared" si="2693"/>
        <v>0</v>
      </c>
      <c r="BK133" s="36"/>
      <c r="BL133" s="37"/>
      <c r="BM133" s="44">
        <f>parseTime(BK133)-(BL135=INT(RIGHT($F133, 1)))</f>
        <v>0</v>
      </c>
      <c r="BN133" s="45">
        <f t="shared" si="2694"/>
        <v>0</v>
      </c>
      <c r="BO133" s="36"/>
      <c r="BP133" s="37"/>
      <c r="BQ133" s="44">
        <f t="shared" ref="BQ133" si="2743">parseTime(BO133)-(BP135=INT(RIGHT($F133, 1)))</f>
        <v>0</v>
      </c>
      <c r="BR133" s="45">
        <f t="shared" si="2696"/>
        <v>0</v>
      </c>
      <c r="BS133" s="36"/>
      <c r="BT133" s="37"/>
      <c r="BU133" s="44">
        <f t="shared" ref="BU133" si="2744">parseTime(BS133)-(BT135=INT(RIGHT($F133, 1)))</f>
        <v>0</v>
      </c>
      <c r="BV133" s="45">
        <f t="shared" si="2698"/>
        <v>0</v>
      </c>
      <c r="BW133" s="36"/>
      <c r="BX133" s="37"/>
      <c r="BY133" s="44">
        <f t="shared" ref="BY133" si="2745">parseTime(BW133)-(BX135=INT(RIGHT($F133, 1)))</f>
        <v>0</v>
      </c>
      <c r="BZ133" s="45">
        <f t="shared" si="2700"/>
        <v>0</v>
      </c>
      <c r="CA133" s="36"/>
      <c r="CB133" s="37"/>
      <c r="CC133" s="44">
        <f t="shared" ref="CC133" si="2746">parseTime(CA133)-(CB135=INT(RIGHT($F133, 1)))</f>
        <v>0</v>
      </c>
      <c r="CD133" s="45">
        <f t="shared" si="2702"/>
        <v>0</v>
      </c>
      <c r="CE133" s="36"/>
      <c r="CF133" s="37"/>
      <c r="CG133" s="44">
        <f t="shared" ref="CG133" si="2747">parseTime(CE133)-(CF135=INT(RIGHT($F133, 1)))</f>
        <v>0</v>
      </c>
      <c r="CH133" s="45">
        <f t="shared" si="2704"/>
        <v>0</v>
      </c>
    </row>
    <row r="134" spans="1:86" x14ac:dyDescent="0.25">
      <c r="A134" s="56" t="s">
        <v>119</v>
      </c>
      <c r="B134" s="57">
        <f ca="1">roleHours(G130:CH136, "MCC")</f>
        <v>8</v>
      </c>
      <c r="C134" s="14">
        <f t="shared" ca="1" si="1414"/>
        <v>1</v>
      </c>
      <c r="D134" s="14"/>
      <c r="E134" s="20"/>
      <c r="F134" s="51" t="s">
        <v>132</v>
      </c>
      <c r="G134" s="36"/>
      <c r="H134" s="37"/>
      <c r="I134" s="44">
        <f t="shared" ref="I134" si="2748">parseTime(G134)-(H135=INT(RIGHT($F134, 1)))</f>
        <v>0</v>
      </c>
      <c r="J134" s="45">
        <f t="shared" si="2672"/>
        <v>0</v>
      </c>
      <c r="K134" s="36"/>
      <c r="L134" s="37"/>
      <c r="M134" s="44">
        <f t="shared" ref="M134" si="2749">parseTime(K134)-(L135=INT(RIGHT($F134, 1)))</f>
        <v>0</v>
      </c>
      <c r="N134" s="45">
        <f t="shared" si="2674"/>
        <v>0</v>
      </c>
      <c r="O134" s="36"/>
      <c r="P134" s="37"/>
      <c r="Q134" s="44">
        <f t="shared" ref="Q134" si="2750">parseTime(O134)-(P135=INT(RIGHT($F134, 1)))</f>
        <v>0</v>
      </c>
      <c r="R134" s="45">
        <f t="shared" si="2676"/>
        <v>0</v>
      </c>
      <c r="S134" s="36"/>
      <c r="T134" s="37"/>
      <c r="U134" s="44">
        <f t="shared" ref="U134" si="2751">parseTime(S134)-(T135=INT(RIGHT($F134, 1)))</f>
        <v>0</v>
      </c>
      <c r="V134" s="45">
        <f t="shared" si="2678"/>
        <v>0</v>
      </c>
      <c r="W134" s="36"/>
      <c r="X134" s="37"/>
      <c r="Y134" s="44">
        <f t="shared" ref="Y134" si="2752">parseTime(W134)-(X135=INT(RIGHT($F134, 1)))</f>
        <v>0</v>
      </c>
      <c r="Z134" s="45">
        <f t="shared" si="2680"/>
        <v>0</v>
      </c>
      <c r="AA134" s="36"/>
      <c r="AB134" s="37"/>
      <c r="AC134" s="44">
        <f t="shared" ref="AC134" si="2753">parseTime(AA134)-(AB135=INT(RIGHT($F134, 1)))</f>
        <v>0</v>
      </c>
      <c r="AD134" s="45">
        <f t="shared" si="2682"/>
        <v>0</v>
      </c>
      <c r="AE134" s="36"/>
      <c r="AF134" s="37"/>
      <c r="AG134" s="44">
        <f t="shared" ref="AG134" si="2754">parseTime(AE134)-(AF135=INT(RIGHT($F134, 1)))</f>
        <v>0</v>
      </c>
      <c r="AH134" s="45">
        <f t="shared" si="2684"/>
        <v>0</v>
      </c>
      <c r="AI134" s="36"/>
      <c r="AJ134" s="37"/>
      <c r="AK134" s="44">
        <f>parseTime(AI134)-(AJ135=INT(RIGHT($F134, 1)))</f>
        <v>0</v>
      </c>
      <c r="AL134" s="45">
        <f t="shared" si="2685"/>
        <v>0</v>
      </c>
      <c r="AM134" s="36"/>
      <c r="AN134" s="37"/>
      <c r="AO134" s="44">
        <f t="shared" ref="AO134" si="2755">parseTime(AM134)-(AN135=INT(RIGHT($F134, 1)))</f>
        <v>0</v>
      </c>
      <c r="AP134" s="45">
        <f t="shared" si="2687"/>
        <v>0</v>
      </c>
      <c r="AQ134" s="36"/>
      <c r="AR134" s="37"/>
      <c r="AS134" s="44">
        <f t="shared" ref="AS134" si="2756">parseTime(AQ134)-(AR135=INT(RIGHT($F134, 1)))</f>
        <v>0</v>
      </c>
      <c r="AT134" s="45">
        <f t="shared" si="2689"/>
        <v>0</v>
      </c>
      <c r="AU134" s="36"/>
      <c r="AV134" s="37"/>
      <c r="AW134" s="44">
        <f>parseTime(AU134)-(AV135=INT(RIGHT($F134, 1)))</f>
        <v>0</v>
      </c>
      <c r="AX134" s="45">
        <f t="shared" si="2690"/>
        <v>0</v>
      </c>
      <c r="AY134" s="36"/>
      <c r="AZ134" s="37"/>
      <c r="BA134" s="44">
        <f>parseTime(AY134)-(AZ135=INT(RIGHT($F134, 1)))</f>
        <v>0</v>
      </c>
      <c r="BB134" s="45">
        <f t="shared" si="2691"/>
        <v>0</v>
      </c>
      <c r="BC134" s="36"/>
      <c r="BD134" s="37"/>
      <c r="BE134" s="44">
        <f>parseTime(BC134)-(BD135=INT(RIGHT($F134, 1)))</f>
        <v>0</v>
      </c>
      <c r="BF134" s="45">
        <f t="shared" si="2692"/>
        <v>0</v>
      </c>
      <c r="BG134" s="36"/>
      <c r="BH134" s="37"/>
      <c r="BI134" s="44">
        <f>parseTime(BG134)-(BH135=INT(RIGHT($F134, 1)))</f>
        <v>0</v>
      </c>
      <c r="BJ134" s="45">
        <f t="shared" si="2693"/>
        <v>0</v>
      </c>
      <c r="BK134" s="36"/>
      <c r="BL134" s="37"/>
      <c r="BM134" s="44">
        <f>parseTime(BK134)-(BL135=INT(RIGHT($F134, 1)))</f>
        <v>0</v>
      </c>
      <c r="BN134" s="45">
        <f t="shared" si="2694"/>
        <v>0</v>
      </c>
      <c r="BO134" s="36"/>
      <c r="BP134" s="37"/>
      <c r="BQ134" s="44">
        <f t="shared" ref="BQ134" si="2757">parseTime(BO134)-(BP135=INT(RIGHT($F134, 1)))</f>
        <v>0</v>
      </c>
      <c r="BR134" s="45">
        <f t="shared" si="2696"/>
        <v>0</v>
      </c>
      <c r="BS134" s="36"/>
      <c r="BT134" s="37"/>
      <c r="BU134" s="44">
        <f t="shared" ref="BU134" si="2758">parseTime(BS134)-(BT135=INT(RIGHT($F134, 1)))</f>
        <v>0</v>
      </c>
      <c r="BV134" s="45">
        <f t="shared" si="2698"/>
        <v>0</v>
      </c>
      <c r="BW134" s="36"/>
      <c r="BX134" s="37"/>
      <c r="BY134" s="44">
        <f t="shared" ref="BY134" si="2759">parseTime(BW134)-(BX135=INT(RIGHT($F134, 1)))</f>
        <v>0</v>
      </c>
      <c r="BZ134" s="45">
        <f t="shared" si="2700"/>
        <v>0</v>
      </c>
      <c r="CA134" s="36"/>
      <c r="CB134" s="37"/>
      <c r="CC134" s="44">
        <f t="shared" ref="CC134" si="2760">parseTime(CA134)-(CB135=INT(RIGHT($F134, 1)))</f>
        <v>0</v>
      </c>
      <c r="CD134" s="45">
        <f t="shared" si="2702"/>
        <v>0</v>
      </c>
      <c r="CE134" s="36"/>
      <c r="CF134" s="37"/>
      <c r="CG134" s="44">
        <f t="shared" ref="CG134" si="2761">parseTime(CE134)-(CF135=INT(RIGHT($F134, 1)))</f>
        <v>0</v>
      </c>
      <c r="CH134" s="45">
        <f t="shared" si="2704"/>
        <v>0</v>
      </c>
    </row>
    <row r="135" spans="1:86" x14ac:dyDescent="0.25">
      <c r="A135" s="56" t="s">
        <v>120</v>
      </c>
      <c r="B135" s="57">
        <f ca="1">roleHours(G130:CH136, "DCC")</f>
        <v>16</v>
      </c>
      <c r="C135" s="14">
        <f t="shared" ca="1" si="1414"/>
        <v>2</v>
      </c>
      <c r="D135" s="14"/>
      <c r="E135" s="20"/>
      <c r="F135" s="51"/>
      <c r="G135" s="46" t="s">
        <v>134</v>
      </c>
      <c r="H135" s="38">
        <f t="shared" ref="H135" si="2762">lunchAdjust(G130:H134)</f>
        <v>1</v>
      </c>
      <c r="I135" s="48" t="s">
        <v>0</v>
      </c>
      <c r="J135" s="39">
        <f t="shared" ref="J135" si="2763">SUMPRODUCT(I130:I134*J130:J134)</f>
        <v>8</v>
      </c>
      <c r="K135" s="46" t="s">
        <v>134</v>
      </c>
      <c r="L135" s="38">
        <f t="shared" ref="L135" si="2764">lunchAdjust(K130:L134)</f>
        <v>1</v>
      </c>
      <c r="M135" s="48" t="s">
        <v>0</v>
      </c>
      <c r="N135" s="39">
        <f t="shared" ref="N135" si="2765">SUMPRODUCT(M130:M134*N130:N134)</f>
        <v>8</v>
      </c>
      <c r="O135" s="46" t="s">
        <v>134</v>
      </c>
      <c r="P135" s="38">
        <f t="shared" ref="P135" si="2766">lunchAdjust(O130:P134)</f>
        <v>1</v>
      </c>
      <c r="Q135" s="48" t="s">
        <v>0</v>
      </c>
      <c r="R135" s="39">
        <f t="shared" ref="R135" si="2767">SUMPRODUCT(Q130:Q134*R130:R134)</f>
        <v>8</v>
      </c>
      <c r="S135" s="46" t="s">
        <v>134</v>
      </c>
      <c r="T135" s="38">
        <f t="shared" ref="T135" si="2768">lunchAdjust(S130:T134)</f>
        <v>1</v>
      </c>
      <c r="U135" s="48" t="s">
        <v>0</v>
      </c>
      <c r="V135" s="39">
        <f t="shared" ref="V135" si="2769">SUMPRODUCT(U130:U134*V130:V134)</f>
        <v>8</v>
      </c>
      <c r="W135" s="46" t="s">
        <v>134</v>
      </c>
      <c r="X135" s="38">
        <f t="shared" ref="X135" si="2770">lunchAdjust(W130:X134)</f>
        <v>1</v>
      </c>
      <c r="Y135" s="48" t="s">
        <v>0</v>
      </c>
      <c r="Z135" s="39">
        <f t="shared" ref="Z135" si="2771">SUMPRODUCT(Y130:Y134*Z130:Z134)</f>
        <v>8</v>
      </c>
      <c r="AA135" s="46" t="s">
        <v>134</v>
      </c>
      <c r="AB135" s="38">
        <f t="shared" ref="AB135" si="2772">lunchAdjust(AA130:AB134)</f>
        <v>1</v>
      </c>
      <c r="AC135" s="48" t="s">
        <v>0</v>
      </c>
      <c r="AD135" s="39">
        <f t="shared" ref="AD135" si="2773">SUMPRODUCT(AC130:AC134*AD130:AD134)</f>
        <v>8</v>
      </c>
      <c r="AE135" s="46" t="s">
        <v>134</v>
      </c>
      <c r="AF135" s="38">
        <f t="shared" ref="AF135" si="2774">lunchAdjust(AE130:AF134)</f>
        <v>1</v>
      </c>
      <c r="AG135" s="48" t="s">
        <v>0</v>
      </c>
      <c r="AH135" s="39">
        <f t="shared" ref="AH135" si="2775">SUMPRODUCT(AG130:AG134*AH130:AH134)</f>
        <v>8</v>
      </c>
      <c r="AI135" s="46" t="s">
        <v>134</v>
      </c>
      <c r="AJ135" s="38">
        <f t="shared" ref="AJ135" si="2776">lunchAdjust(AI130:AJ134)</f>
        <v>1</v>
      </c>
      <c r="AK135" s="48" t="s">
        <v>0</v>
      </c>
      <c r="AL135" s="39">
        <f t="shared" ref="AL135" si="2777">SUMPRODUCT(AK130:AK134*AL130:AL134)</f>
        <v>8</v>
      </c>
      <c r="AM135" s="46" t="s">
        <v>134</v>
      </c>
      <c r="AN135" s="38">
        <f t="shared" ref="AN135" si="2778">lunchAdjust(AM130:AN134)</f>
        <v>0</v>
      </c>
      <c r="AO135" s="48" t="s">
        <v>0</v>
      </c>
      <c r="AP135" s="39">
        <f t="shared" ref="AP135" si="2779">SUMPRODUCT(AO130:AO134*AP130:AP134)</f>
        <v>0</v>
      </c>
      <c r="AQ135" s="46" t="s">
        <v>134</v>
      </c>
      <c r="AR135" s="38">
        <f t="shared" ref="AR135" si="2780">lunchAdjust(AQ130:AR134)</f>
        <v>0</v>
      </c>
      <c r="AS135" s="48" t="s">
        <v>0</v>
      </c>
      <c r="AT135" s="39">
        <f t="shared" ref="AT135" si="2781">SUMPRODUCT(AS130:AS134*AT130:AT134)</f>
        <v>5</v>
      </c>
      <c r="AU135" s="46" t="s">
        <v>134</v>
      </c>
      <c r="AV135" s="38">
        <f t="shared" ref="AV135" si="2782">lunchAdjust(AU130:AV134)</f>
        <v>0</v>
      </c>
      <c r="AW135" s="48" t="s">
        <v>0</v>
      </c>
      <c r="AX135" s="39">
        <f t="shared" ref="AX135" si="2783">SUMPRODUCT(AW130:AW134*AX130:AX134)</f>
        <v>0</v>
      </c>
      <c r="AY135" s="46" t="s">
        <v>134</v>
      </c>
      <c r="AZ135" s="38">
        <f t="shared" ref="AZ135" si="2784">lunchAdjust(AY130:AZ134)</f>
        <v>1</v>
      </c>
      <c r="BA135" s="48" t="s">
        <v>0</v>
      </c>
      <c r="BB135" s="39">
        <f t="shared" ref="BB135" si="2785">SUMPRODUCT(BA130:BA134*BB130:BB134)</f>
        <v>8</v>
      </c>
      <c r="BC135" s="46" t="s">
        <v>134</v>
      </c>
      <c r="BD135" s="38">
        <f t="shared" ref="BD135" si="2786">lunchAdjust(BC130:BD134)</f>
        <v>1</v>
      </c>
      <c r="BE135" s="48" t="s">
        <v>0</v>
      </c>
      <c r="BF135" s="39">
        <f t="shared" ref="BF135" si="2787">SUMPRODUCT(BE130:BE134*BF130:BF134)</f>
        <v>8</v>
      </c>
      <c r="BG135" s="46" t="s">
        <v>134</v>
      </c>
      <c r="BH135" s="38">
        <f t="shared" ref="BH135" si="2788">lunchAdjust(BG130:BH134)</f>
        <v>1</v>
      </c>
      <c r="BI135" s="48" t="s">
        <v>0</v>
      </c>
      <c r="BJ135" s="39">
        <f t="shared" ref="BJ135" si="2789">SUMPRODUCT(BI130:BI134*BJ130:BJ134)</f>
        <v>8</v>
      </c>
      <c r="BK135" s="46" t="s">
        <v>134</v>
      </c>
      <c r="BL135" s="38">
        <f t="shared" ref="BL135" si="2790">lunchAdjust(BK130:BL134)</f>
        <v>1</v>
      </c>
      <c r="BM135" s="48" t="s">
        <v>0</v>
      </c>
      <c r="BN135" s="39">
        <f t="shared" ref="BN135" si="2791">SUMPRODUCT(BM130:BM134*BN130:BN134)</f>
        <v>8</v>
      </c>
      <c r="BO135" s="46" t="s">
        <v>134</v>
      </c>
      <c r="BP135" s="38">
        <f t="shared" ref="BP135" si="2792">lunchAdjust(BO130:BP134)</f>
        <v>0</v>
      </c>
      <c r="BQ135" s="48" t="s">
        <v>0</v>
      </c>
      <c r="BR135" s="39">
        <f t="shared" ref="BR135" si="2793">SUMPRODUCT(BQ130:BQ134*BR130:BR134)</f>
        <v>0</v>
      </c>
      <c r="BS135" s="46" t="s">
        <v>134</v>
      </c>
      <c r="BT135" s="38">
        <f t="shared" ref="BT135" si="2794">lunchAdjust(BS130:BT134)</f>
        <v>0</v>
      </c>
      <c r="BU135" s="48" t="s">
        <v>0</v>
      </c>
      <c r="BV135" s="39">
        <f t="shared" ref="BV135" si="2795">SUMPRODUCT(BU130:BU134*BV130:BV134)</f>
        <v>0</v>
      </c>
      <c r="BW135" s="46" t="s">
        <v>134</v>
      </c>
      <c r="BX135" s="38">
        <f t="shared" ref="BX135" si="2796">lunchAdjust(BW130:BX134)</f>
        <v>0</v>
      </c>
      <c r="BY135" s="48" t="s">
        <v>0</v>
      </c>
      <c r="BZ135" s="39">
        <f t="shared" ref="BZ135" si="2797">SUMPRODUCT(BY130:BY134*BZ130:BZ134)</f>
        <v>0</v>
      </c>
      <c r="CA135" s="46" t="s">
        <v>134</v>
      </c>
      <c r="CB135" s="38">
        <f t="shared" ref="CB135" si="2798">lunchAdjust(CA130:CB134)</f>
        <v>0</v>
      </c>
      <c r="CC135" s="48" t="s">
        <v>0</v>
      </c>
      <c r="CD135" s="39">
        <f t="shared" ref="CD135" si="2799">SUMPRODUCT(CC130:CC134*CD130:CD134)</f>
        <v>0</v>
      </c>
      <c r="CE135" s="46" t="s">
        <v>134</v>
      </c>
      <c r="CF135" s="38">
        <f t="shared" ref="CF135" si="2800">lunchAdjust(CE130:CF134)</f>
        <v>0</v>
      </c>
      <c r="CG135" s="48" t="s">
        <v>0</v>
      </c>
      <c r="CH135" s="39">
        <f t="shared" ref="CH135" si="2801">SUMPRODUCT(CG130:CG134*CH130:CH134)</f>
        <v>0</v>
      </c>
    </row>
    <row r="136" spans="1:86" ht="15.75" thickBot="1" x14ac:dyDescent="0.3">
      <c r="A136" s="58" t="s">
        <v>121</v>
      </c>
      <c r="B136" s="59">
        <f ca="1">roleHours(G130:CH136, "OUT")</f>
        <v>0</v>
      </c>
      <c r="C136" s="54" t="s">
        <v>137</v>
      </c>
      <c r="D136" s="22">
        <f ca="1">roleHours(G130:CH136, "PTO")</f>
        <v>0</v>
      </c>
      <c r="E136" s="23"/>
      <c r="F136" s="52"/>
      <c r="G136" s="47" t="s">
        <v>39</v>
      </c>
      <c r="H136" s="40">
        <f>SUMPRODUCT(I130:I134*(H130:H134="PTO"))+SUMPRODUCT(I130:I134*(H130:H134="HOL"))</f>
        <v>0</v>
      </c>
      <c r="I136" s="49" t="s">
        <v>135</v>
      </c>
      <c r="J136" s="41">
        <f t="shared" ref="J136" si="2802">J135*G$4</f>
        <v>0</v>
      </c>
      <c r="K136" s="47" t="s">
        <v>39</v>
      </c>
      <c r="L136" s="40">
        <f t="shared" ref="L136" si="2803">SUMPRODUCT(M130:M134*(L130:L134="PTO"))+SUMPRODUCT(M130:M134*(L130:L134="HOL"))</f>
        <v>0</v>
      </c>
      <c r="M136" s="49" t="s">
        <v>135</v>
      </c>
      <c r="N136" s="41">
        <f t="shared" ref="N136" si="2804">N135*K$4</f>
        <v>0</v>
      </c>
      <c r="O136" s="47" t="s">
        <v>39</v>
      </c>
      <c r="P136" s="40">
        <f t="shared" ref="P136" si="2805">SUMPRODUCT(Q130:Q134*(P130:P134="PTO"))+SUMPRODUCT(Q130:Q134*(P130:P134="HOL"))</f>
        <v>0</v>
      </c>
      <c r="Q136" s="49" t="s">
        <v>135</v>
      </c>
      <c r="R136" s="41">
        <f t="shared" ref="R136" si="2806">R135*O$4</f>
        <v>8</v>
      </c>
      <c r="S136" s="47" t="s">
        <v>39</v>
      </c>
      <c r="T136" s="40">
        <f t="shared" ref="T136" si="2807">SUMPRODUCT(U130:U134*(T130:T134="PTO"))+SUMPRODUCT(U130:U134*(T130:T134="HOL"))</f>
        <v>0</v>
      </c>
      <c r="U136" s="49" t="s">
        <v>135</v>
      </c>
      <c r="V136" s="41">
        <f t="shared" ref="V136" si="2808">V135*S$4</f>
        <v>0</v>
      </c>
      <c r="W136" s="47" t="s">
        <v>39</v>
      </c>
      <c r="X136" s="40">
        <f t="shared" ref="X136" si="2809">SUMPRODUCT(Y130:Y134*(X130:X134="PTO"))+SUMPRODUCT(Y130:Y134*(X130:X134="HOL"))</f>
        <v>0</v>
      </c>
      <c r="Y136" s="49" t="s">
        <v>135</v>
      </c>
      <c r="Z136" s="41">
        <f t="shared" ref="Z136" si="2810">Z135*W$4</f>
        <v>8</v>
      </c>
      <c r="AA136" s="47" t="s">
        <v>39</v>
      </c>
      <c r="AB136" s="40">
        <f t="shared" ref="AB136" si="2811">SUMPRODUCT(AC130:AC134*(AB130:AB134="PTO"))+SUMPRODUCT(AC130:AC134*(AB130:AB134="HOL"))</f>
        <v>0</v>
      </c>
      <c r="AC136" s="49" t="s">
        <v>135</v>
      </c>
      <c r="AD136" s="41">
        <f t="shared" ref="AD136" si="2812">AD135*AA$4</f>
        <v>8</v>
      </c>
      <c r="AE136" s="47" t="s">
        <v>39</v>
      </c>
      <c r="AF136" s="40">
        <f t="shared" ref="AF136" si="2813">SUMPRODUCT(AG130:AG134*(AF130:AF134="PTO"))+SUMPRODUCT(AG130:AG134*(AF130:AF134="HOL"))</f>
        <v>0</v>
      </c>
      <c r="AG136" s="49" t="s">
        <v>135</v>
      </c>
      <c r="AH136" s="41">
        <f t="shared" ref="AH136" si="2814">AH135*AE$4</f>
        <v>8</v>
      </c>
      <c r="AI136" s="47" t="s">
        <v>39</v>
      </c>
      <c r="AJ136" s="40">
        <f t="shared" ref="AJ136" si="2815">SUMPRODUCT(AK130:AK134*(AJ130:AJ134="PTO"))+SUMPRODUCT(AK130:AK134*(AJ130:AJ134="HOL"))</f>
        <v>0</v>
      </c>
      <c r="AK136" s="49" t="s">
        <v>135</v>
      </c>
      <c r="AL136" s="41">
        <f>AL135*AI$4</f>
        <v>8</v>
      </c>
      <c r="AM136" s="47" t="s">
        <v>39</v>
      </c>
      <c r="AN136" s="40">
        <f t="shared" ref="AN136" si="2816">SUMPRODUCT(AO130:AO134*(AN130:AN134="PTO"))+SUMPRODUCT(AO130:AO134*(AN130:AN134="HOL"))</f>
        <v>0</v>
      </c>
      <c r="AO136" s="49" t="s">
        <v>135</v>
      </c>
      <c r="AP136" s="41">
        <f t="shared" ref="AP136" si="2817">AP135*AM$4</f>
        <v>0</v>
      </c>
      <c r="AQ136" s="47" t="s">
        <v>39</v>
      </c>
      <c r="AR136" s="40">
        <f t="shared" ref="AR136" si="2818">SUMPRODUCT(AS130:AS134*(AR130:AR134="PTO"))+SUMPRODUCT(AS130:AS134*(AR130:AR134="HOL"))</f>
        <v>0</v>
      </c>
      <c r="AS136" s="49" t="s">
        <v>135</v>
      </c>
      <c r="AT136" s="41">
        <f t="shared" ref="AT136" si="2819">AT135*AQ$4</f>
        <v>0</v>
      </c>
      <c r="AU136" s="47" t="s">
        <v>39</v>
      </c>
      <c r="AV136" s="40">
        <f t="shared" ref="AV136" si="2820">SUMPRODUCT(AW130:AW134*(AV130:AV134="PTO"))+SUMPRODUCT(AW130:AW134*(AV130:AV134="HOL"))</f>
        <v>0</v>
      </c>
      <c r="AW136" s="49" t="s">
        <v>135</v>
      </c>
      <c r="AX136" s="41">
        <f>AX135*AU$4</f>
        <v>0</v>
      </c>
      <c r="AY136" s="47" t="s">
        <v>39</v>
      </c>
      <c r="AZ136" s="40">
        <f t="shared" ref="AZ136" si="2821">SUMPRODUCT(BA130:BA134*(AZ130:AZ134="PTO"))+SUMPRODUCT(BA130:BA134*(AZ130:AZ134="HOL"))</f>
        <v>0</v>
      </c>
      <c r="BA136" s="49" t="s">
        <v>135</v>
      </c>
      <c r="BB136" s="41">
        <f>BB135*AY$4</f>
        <v>8</v>
      </c>
      <c r="BC136" s="47" t="s">
        <v>39</v>
      </c>
      <c r="BD136" s="40">
        <f t="shared" ref="BD136" si="2822">SUMPRODUCT(BE130:BE134*(BD130:BD134="PTO"))+SUMPRODUCT(BE130:BE134*(BD130:BD134="HOL"))</f>
        <v>0</v>
      </c>
      <c r="BE136" s="49" t="s">
        <v>135</v>
      </c>
      <c r="BF136" s="41">
        <f>BF135*BC$4</f>
        <v>8</v>
      </c>
      <c r="BG136" s="47" t="s">
        <v>39</v>
      </c>
      <c r="BH136" s="40">
        <f t="shared" ref="BH136" si="2823">SUMPRODUCT(BI130:BI134*(BH130:BH134="PTO"))+SUMPRODUCT(BI130:BI134*(BH130:BH134="HOL"))</f>
        <v>0</v>
      </c>
      <c r="BI136" s="49" t="s">
        <v>135</v>
      </c>
      <c r="BJ136" s="41">
        <f>BJ135*BG$4</f>
        <v>8</v>
      </c>
      <c r="BK136" s="47" t="s">
        <v>39</v>
      </c>
      <c r="BL136" s="40">
        <f t="shared" ref="BL136" si="2824">SUMPRODUCT(BM130:BM134*(BL130:BL134="PTO"))+SUMPRODUCT(BM130:BM134*(BL130:BL134="HOL"))</f>
        <v>0</v>
      </c>
      <c r="BM136" s="49" t="s">
        <v>135</v>
      </c>
      <c r="BN136" s="41">
        <f>BN135*BK$4</f>
        <v>8</v>
      </c>
      <c r="BO136" s="47" t="s">
        <v>39</v>
      </c>
      <c r="BP136" s="40">
        <f t="shared" ref="BP136" si="2825">SUMPRODUCT(BQ130:BQ134*(BP130:BP134="PTO"))+SUMPRODUCT(BQ130:BQ134*(BP130:BP134="HOL"))</f>
        <v>0</v>
      </c>
      <c r="BQ136" s="49" t="s">
        <v>135</v>
      </c>
      <c r="BR136" s="41">
        <f t="shared" ref="BR136" si="2826">BR135*BO$4</f>
        <v>0</v>
      </c>
      <c r="BS136" s="47" t="s">
        <v>39</v>
      </c>
      <c r="BT136" s="40">
        <f t="shared" ref="BT136" si="2827">SUMPRODUCT(BU130:BU134*(BT130:BT134="PTO"))+SUMPRODUCT(BU130:BU134*(BT130:BT134="HOL"))</f>
        <v>0</v>
      </c>
      <c r="BU136" s="49" t="s">
        <v>135</v>
      </c>
      <c r="BV136" s="41">
        <f t="shared" ref="BV136" si="2828">BV135*BS$4</f>
        <v>0</v>
      </c>
      <c r="BW136" s="47" t="s">
        <v>39</v>
      </c>
      <c r="BX136" s="40">
        <f t="shared" ref="BX136" si="2829">SUMPRODUCT(BY130:BY134*(BX130:BX134="PTO"))+SUMPRODUCT(BY130:BY134*(BX130:BX134="HOL"))</f>
        <v>0</v>
      </c>
      <c r="BY136" s="49" t="s">
        <v>135</v>
      </c>
      <c r="BZ136" s="41">
        <f t="shared" ref="BZ136" si="2830">BZ135*BW$4</f>
        <v>0</v>
      </c>
      <c r="CA136" s="47" t="s">
        <v>39</v>
      </c>
      <c r="CB136" s="40">
        <f t="shared" ref="CB136" si="2831">SUMPRODUCT(CC130:CC134*(CB130:CB134="PTO"))+SUMPRODUCT(CC130:CC134*(CB130:CB134="HOL"))</f>
        <v>0</v>
      </c>
      <c r="CC136" s="49" t="s">
        <v>135</v>
      </c>
      <c r="CD136" s="41">
        <f t="shared" ref="CD136" si="2832">CD135*CA$4</f>
        <v>0</v>
      </c>
      <c r="CE136" s="47" t="s">
        <v>39</v>
      </c>
      <c r="CF136" s="40">
        <f t="shared" ref="CF136" si="2833">SUMPRODUCT(CG130:CG134*(CF130:CF134="PTO"))+SUMPRODUCT(CG130:CG134*(CF130:CF134="HOL"))</f>
        <v>0</v>
      </c>
      <c r="CG136" s="49" t="s">
        <v>135</v>
      </c>
      <c r="CH136" s="41">
        <f t="shared" ref="CH136" si="2834">CH135*CE$4</f>
        <v>0</v>
      </c>
    </row>
    <row r="137" spans="1:86" x14ac:dyDescent="0.25">
      <c r="A137" s="70" t="s">
        <v>133</v>
      </c>
      <c r="B137" s="71">
        <f t="shared" ref="B137" ca="1" si="2835">D137-B138</f>
        <v>1.2194541297876071</v>
      </c>
      <c r="C137" s="72" t="s">
        <v>122</v>
      </c>
      <c r="D137" s="71">
        <f>IFERROR(INDEX(Holidays[FTE], MATCH(Entry!E137, Holidays[Date], 0)), 1)*8*INDEX(FTEguide[[1]:[12]], MATCH(Entry!E138, FTEguide[Weekday], 0), IF(Entry!E140&gt;0, Entry!E140, MONTH(Entry!E137)))</f>
        <v>89.219454129787607</v>
      </c>
      <c r="E137" s="60">
        <f t="shared" si="2010"/>
        <v>43847</v>
      </c>
      <c r="F137" s="50" t="s">
        <v>128</v>
      </c>
      <c r="G137" s="34" t="s">
        <v>136</v>
      </c>
      <c r="H137" s="35" t="s">
        <v>23</v>
      </c>
      <c r="I137" s="42">
        <f t="shared" ref="I137" si="2836">parseTime(G137)-(H142=INT(RIGHT($F137, 1)))</f>
        <v>8</v>
      </c>
      <c r="J137" s="43">
        <f t="shared" ref="J137:J141" si="2837">isClocked(H137)</f>
        <v>1</v>
      </c>
      <c r="K137" s="34" t="s">
        <v>136</v>
      </c>
      <c r="L137" s="35" t="s">
        <v>23</v>
      </c>
      <c r="M137" s="42">
        <f t="shared" ref="M137" si="2838">parseTime(K137)-(L142=INT(RIGHT($F137, 1)))</f>
        <v>8</v>
      </c>
      <c r="N137" s="43">
        <f t="shared" ref="N137:N141" si="2839">isClocked(L137)</f>
        <v>1</v>
      </c>
      <c r="O137" s="34"/>
      <c r="P137" s="35"/>
      <c r="Q137" s="42">
        <f t="shared" ref="Q137" si="2840">parseTime(O137)-(P142=INT(RIGHT($F137, 1)))</f>
        <v>0</v>
      </c>
      <c r="R137" s="43">
        <f t="shared" ref="R137:R141" si="2841">isClocked(P137)</f>
        <v>0</v>
      </c>
      <c r="S137" s="34" t="s">
        <v>136</v>
      </c>
      <c r="T137" s="35" t="s">
        <v>23</v>
      </c>
      <c r="U137" s="42">
        <f t="shared" ref="U137" si="2842">parseTime(S137)-(T142=INT(RIGHT($F137, 1)))</f>
        <v>8</v>
      </c>
      <c r="V137" s="43">
        <f t="shared" ref="V137:V141" si="2843">isClocked(T137)</f>
        <v>1</v>
      </c>
      <c r="W137" s="34" t="s">
        <v>136</v>
      </c>
      <c r="X137" s="35" t="s">
        <v>24</v>
      </c>
      <c r="Y137" s="42">
        <f t="shared" ref="Y137" si="2844">parseTime(W137)-(X142=INT(RIGHT($F137, 1)))</f>
        <v>8</v>
      </c>
      <c r="Z137" s="43">
        <f t="shared" ref="Z137:Z141" si="2845">isClocked(X137)</f>
        <v>1</v>
      </c>
      <c r="AA137" s="34" t="s">
        <v>136</v>
      </c>
      <c r="AB137" s="35" t="s">
        <v>23</v>
      </c>
      <c r="AC137" s="42">
        <f t="shared" ref="AC137" si="2846">parseTime(AA137)-(AB142=INT(RIGHT($F137, 1)))</f>
        <v>8</v>
      </c>
      <c r="AD137" s="43">
        <f t="shared" ref="AD137:AD141" si="2847">isClocked(AB137)</f>
        <v>1</v>
      </c>
      <c r="AE137" s="34" t="s">
        <v>136</v>
      </c>
      <c r="AF137" s="35" t="s">
        <v>25</v>
      </c>
      <c r="AG137" s="42">
        <f t="shared" ref="AG137" si="2848">parseTime(AE137)-(AF142=INT(RIGHT($F137, 1)))</f>
        <v>8</v>
      </c>
      <c r="AH137" s="43">
        <f t="shared" ref="AH137:AH141" si="2849">isClocked(AF137)</f>
        <v>1</v>
      </c>
      <c r="AI137" s="34" t="s">
        <v>136</v>
      </c>
      <c r="AJ137" s="35" t="s">
        <v>23</v>
      </c>
      <c r="AK137" s="42">
        <f>parseTime(AI137)-(AJ142=INT(RIGHT($F137, 1)))</f>
        <v>8</v>
      </c>
      <c r="AL137" s="43">
        <f t="shared" ref="AL137:AL141" si="2850">isClocked(AJ137)</f>
        <v>1</v>
      </c>
      <c r="AM137" s="34"/>
      <c r="AN137" s="35"/>
      <c r="AO137" s="42">
        <f t="shared" ref="AO137" si="2851">parseTime(AM137)-(AN142=INT(RIGHT($F137, 1)))</f>
        <v>0</v>
      </c>
      <c r="AP137" s="43">
        <f t="shared" ref="AP137:AP141" si="2852">isClocked(AN137)</f>
        <v>0</v>
      </c>
      <c r="AQ137" s="34"/>
      <c r="AR137" s="35"/>
      <c r="AS137" s="42">
        <f t="shared" ref="AS137" si="2853">parseTime(AQ137)-(AR142=INT(RIGHT($F137, 1)))</f>
        <v>0</v>
      </c>
      <c r="AT137" s="43">
        <f t="shared" ref="AT137:AT141" si="2854">isClocked(AR137)</f>
        <v>0</v>
      </c>
      <c r="AU137" s="34"/>
      <c r="AV137" s="35"/>
      <c r="AW137" s="42">
        <f>parseTime(AU137)-(AV142=INT(RIGHT($F137, 1)))</f>
        <v>0</v>
      </c>
      <c r="AX137" s="43">
        <f t="shared" ref="AX137:AX141" si="2855">isClocked(AV137)</f>
        <v>0</v>
      </c>
      <c r="AY137" s="34" t="s">
        <v>136</v>
      </c>
      <c r="AZ137" s="35" t="s">
        <v>24</v>
      </c>
      <c r="BA137" s="42">
        <f>parseTime(AY137)-(AZ142=INT(RIGHT($F137, 1)))</f>
        <v>8</v>
      </c>
      <c r="BB137" s="43">
        <f t="shared" ref="BB137:BB141" si="2856">isClocked(AZ137)</f>
        <v>1</v>
      </c>
      <c r="BC137" s="34" t="s">
        <v>136</v>
      </c>
      <c r="BD137" s="35" t="s">
        <v>26</v>
      </c>
      <c r="BE137" s="42">
        <f>parseTime(BC137)-(BD142=INT(RIGHT($F137, 1)))</f>
        <v>8</v>
      </c>
      <c r="BF137" s="43">
        <f t="shared" ref="BF137:BF141" si="2857">isClocked(BD137)</f>
        <v>1</v>
      </c>
      <c r="BG137" s="34" t="s">
        <v>136</v>
      </c>
      <c r="BH137" s="35" t="s">
        <v>23</v>
      </c>
      <c r="BI137" s="42">
        <f>parseTime(BG137)-(BH142=INT(RIGHT($F137, 1)))</f>
        <v>8</v>
      </c>
      <c r="BJ137" s="43">
        <f t="shared" ref="BJ137:BJ141" si="2858">isClocked(BH137)</f>
        <v>1</v>
      </c>
      <c r="BK137" s="34" t="s">
        <v>136</v>
      </c>
      <c r="BL137" s="35" t="s">
        <v>26</v>
      </c>
      <c r="BM137" s="42">
        <f>parseTime(BK137)-(BL142=INT(RIGHT($F137, 1)))</f>
        <v>8</v>
      </c>
      <c r="BN137" s="43">
        <f t="shared" ref="BN137:BN141" si="2859">isClocked(BL137)</f>
        <v>1</v>
      </c>
      <c r="BO137" s="34"/>
      <c r="BP137" s="35"/>
      <c r="BQ137" s="42">
        <f t="shared" ref="BQ137" si="2860">parseTime(BO137)-(BP142=INT(RIGHT($F137, 1)))</f>
        <v>0</v>
      </c>
      <c r="BR137" s="43">
        <f t="shared" ref="BR137:BR141" si="2861">isClocked(BP137)</f>
        <v>0</v>
      </c>
      <c r="BS137" s="34"/>
      <c r="BT137" s="35"/>
      <c r="BU137" s="42">
        <f t="shared" ref="BU137" si="2862">parseTime(BS137)-(BT142=INT(RIGHT($F137, 1)))</f>
        <v>0</v>
      </c>
      <c r="BV137" s="43">
        <f t="shared" ref="BV137:BV141" si="2863">isClocked(BT137)</f>
        <v>0</v>
      </c>
      <c r="BW137" s="34"/>
      <c r="BX137" s="35"/>
      <c r="BY137" s="42">
        <f t="shared" ref="BY137" si="2864">parseTime(BW137)-(BX142=INT(RIGHT($F137, 1)))</f>
        <v>0</v>
      </c>
      <c r="BZ137" s="43">
        <f t="shared" ref="BZ137:BZ141" si="2865">isClocked(BX137)</f>
        <v>0</v>
      </c>
      <c r="CA137" s="34"/>
      <c r="CB137" s="35"/>
      <c r="CC137" s="42">
        <f t="shared" ref="CC137" si="2866">parseTime(CA137)-(CB142=INT(RIGHT($F137, 1)))</f>
        <v>0</v>
      </c>
      <c r="CD137" s="43">
        <f t="shared" ref="CD137:CD141" si="2867">isClocked(CB137)</f>
        <v>0</v>
      </c>
      <c r="CE137" s="34"/>
      <c r="CF137" s="35"/>
      <c r="CG137" s="42">
        <f t="shared" ref="CG137" si="2868">parseTime(CE137)-(CF142=INT(RIGHT($F137, 1)))</f>
        <v>0</v>
      </c>
      <c r="CH137" s="43">
        <f t="shared" ref="CH137:CH141" si="2869">isClocked(CF137)</f>
        <v>0</v>
      </c>
    </row>
    <row r="138" spans="1:86" x14ac:dyDescent="0.25">
      <c r="A138" s="56" t="s">
        <v>0</v>
      </c>
      <c r="B138" s="57">
        <f t="shared" ref="B138" ca="1" si="2870">SUM(B139:B142)</f>
        <v>88</v>
      </c>
      <c r="C138" s="14" t="s">
        <v>252</v>
      </c>
      <c r="D138" s="14"/>
      <c r="E138" s="55" t="str">
        <f t="shared" si="1879"/>
        <v>Friday</v>
      </c>
      <c r="F138" s="51" t="s">
        <v>129</v>
      </c>
      <c r="G138" s="36"/>
      <c r="H138" s="37"/>
      <c r="I138" s="44">
        <f t="shared" ref="I138" si="2871">parseTime(G138)-(H142=INT(RIGHT($F138, 1)))</f>
        <v>0</v>
      </c>
      <c r="J138" s="45">
        <f t="shared" si="2837"/>
        <v>0</v>
      </c>
      <c r="K138" s="36"/>
      <c r="L138" s="37"/>
      <c r="M138" s="44">
        <f t="shared" ref="M138" si="2872">parseTime(K138)-(L142=INT(RIGHT($F138, 1)))</f>
        <v>0</v>
      </c>
      <c r="N138" s="45">
        <f t="shared" si="2839"/>
        <v>0</v>
      </c>
      <c r="O138" s="36"/>
      <c r="P138" s="37"/>
      <c r="Q138" s="44">
        <f t="shared" ref="Q138" si="2873">parseTime(O138)-(P142=INT(RIGHT($F138, 1)))</f>
        <v>0</v>
      </c>
      <c r="R138" s="45">
        <f t="shared" si="2841"/>
        <v>0</v>
      </c>
      <c r="S138" s="36"/>
      <c r="T138" s="37"/>
      <c r="U138" s="44">
        <f t="shared" ref="U138" si="2874">parseTime(S138)-(T142=INT(RIGHT($F138, 1)))</f>
        <v>0</v>
      </c>
      <c r="V138" s="45">
        <f t="shared" si="2843"/>
        <v>0</v>
      </c>
      <c r="W138" s="36"/>
      <c r="X138" s="37"/>
      <c r="Y138" s="44">
        <f t="shared" ref="Y138" si="2875">parseTime(W138)-(X142=INT(RIGHT($F138, 1)))</f>
        <v>0</v>
      </c>
      <c r="Z138" s="45">
        <f t="shared" si="2845"/>
        <v>0</v>
      </c>
      <c r="AA138" s="36"/>
      <c r="AB138" s="37"/>
      <c r="AC138" s="44">
        <f t="shared" ref="AC138" si="2876">parseTime(AA138)-(AB142=INT(RIGHT($F138, 1)))</f>
        <v>0</v>
      </c>
      <c r="AD138" s="45">
        <f t="shared" si="2847"/>
        <v>0</v>
      </c>
      <c r="AE138" s="36"/>
      <c r="AF138" s="37"/>
      <c r="AG138" s="44">
        <f t="shared" ref="AG138" si="2877">parseTime(AE138)-(AF142=INT(RIGHT($F138, 1)))</f>
        <v>0</v>
      </c>
      <c r="AH138" s="45">
        <f t="shared" si="2849"/>
        <v>0</v>
      </c>
      <c r="AI138" s="36"/>
      <c r="AJ138" s="37"/>
      <c r="AK138" s="44">
        <f>parseTime(AI138)-(AJ142=INT(RIGHT($F138, 1)))</f>
        <v>0</v>
      </c>
      <c r="AL138" s="45">
        <f t="shared" si="2850"/>
        <v>0</v>
      </c>
      <c r="AM138" s="36"/>
      <c r="AN138" s="37"/>
      <c r="AO138" s="44">
        <f t="shared" ref="AO138" si="2878">parseTime(AM138)-(AN142=INT(RIGHT($F138, 1)))</f>
        <v>0</v>
      </c>
      <c r="AP138" s="45">
        <f t="shared" si="2852"/>
        <v>0</v>
      </c>
      <c r="AQ138" s="36"/>
      <c r="AR138" s="37"/>
      <c r="AS138" s="44">
        <f t="shared" ref="AS138" si="2879">parseTime(AQ138)-(AR142=INT(RIGHT($F138, 1)))</f>
        <v>0</v>
      </c>
      <c r="AT138" s="45">
        <f t="shared" si="2854"/>
        <v>0</v>
      </c>
      <c r="AU138" s="36"/>
      <c r="AV138" s="37"/>
      <c r="AW138" s="44">
        <f>parseTime(AU138)-(AV142=INT(RIGHT($F138, 1)))</f>
        <v>0</v>
      </c>
      <c r="AX138" s="45">
        <f t="shared" si="2855"/>
        <v>0</v>
      </c>
      <c r="AY138" s="36"/>
      <c r="AZ138" s="37"/>
      <c r="BA138" s="44">
        <f>parseTime(AY138)-(AZ142=INT(RIGHT($F138, 1)))</f>
        <v>0</v>
      </c>
      <c r="BB138" s="45">
        <f t="shared" si="2856"/>
        <v>0</v>
      </c>
      <c r="BC138" s="36"/>
      <c r="BD138" s="37"/>
      <c r="BE138" s="44">
        <f>parseTime(BC138)-(BD142=INT(RIGHT($F138, 1)))</f>
        <v>0</v>
      </c>
      <c r="BF138" s="45">
        <f t="shared" si="2857"/>
        <v>0</v>
      </c>
      <c r="BG138" s="36"/>
      <c r="BH138" s="37"/>
      <c r="BI138" s="44">
        <f>parseTime(BG138)-(BH142=INT(RIGHT($F138, 1)))</f>
        <v>0</v>
      </c>
      <c r="BJ138" s="45">
        <f t="shared" si="2858"/>
        <v>0</v>
      </c>
      <c r="BK138" s="36"/>
      <c r="BL138" s="37"/>
      <c r="BM138" s="44">
        <f>parseTime(BK138)-(BL142=INT(RIGHT($F138, 1)))</f>
        <v>0</v>
      </c>
      <c r="BN138" s="45">
        <f t="shared" si="2859"/>
        <v>0</v>
      </c>
      <c r="BO138" s="36"/>
      <c r="BP138" s="37"/>
      <c r="BQ138" s="44">
        <f t="shared" ref="BQ138" si="2880">parseTime(BO138)-(BP142=INT(RIGHT($F138, 1)))</f>
        <v>0</v>
      </c>
      <c r="BR138" s="45">
        <f t="shared" si="2861"/>
        <v>0</v>
      </c>
      <c r="BS138" s="36"/>
      <c r="BT138" s="37"/>
      <c r="BU138" s="44">
        <f t="shared" ref="BU138" si="2881">parseTime(BS138)-(BT142=INT(RIGHT($F138, 1)))</f>
        <v>0</v>
      </c>
      <c r="BV138" s="45">
        <f t="shared" si="2863"/>
        <v>0</v>
      </c>
      <c r="BW138" s="36"/>
      <c r="BX138" s="37"/>
      <c r="BY138" s="44">
        <f t="shared" ref="BY138" si="2882">parseTime(BW138)-(BX142=INT(RIGHT($F138, 1)))</f>
        <v>0</v>
      </c>
      <c r="BZ138" s="45">
        <f t="shared" si="2865"/>
        <v>0</v>
      </c>
      <c r="CA138" s="36"/>
      <c r="CB138" s="37"/>
      <c r="CC138" s="44">
        <f t="shared" ref="CC138" si="2883">parseTime(CA138)-(CB142=INT(RIGHT($F138, 1)))</f>
        <v>0</v>
      </c>
      <c r="CD138" s="45">
        <f t="shared" si="2867"/>
        <v>0</v>
      </c>
      <c r="CE138" s="36"/>
      <c r="CF138" s="37"/>
      <c r="CG138" s="44">
        <f t="shared" ref="CG138" si="2884">parseTime(CE138)-(CF142=INT(RIGHT($F138, 1)))</f>
        <v>0</v>
      </c>
      <c r="CH138" s="45">
        <f t="shared" si="2869"/>
        <v>0</v>
      </c>
    </row>
    <row r="139" spans="1:86" x14ac:dyDescent="0.25">
      <c r="A139" s="56" t="s">
        <v>117</v>
      </c>
      <c r="B139" s="57">
        <f ca="1">roleHours(G137:CH143, "MFD")</f>
        <v>48</v>
      </c>
      <c r="C139" s="14">
        <f t="shared" ca="1" si="1414"/>
        <v>6</v>
      </c>
      <c r="D139" s="14"/>
      <c r="E139" s="20" t="s">
        <v>127</v>
      </c>
      <c r="F139" s="51" t="s">
        <v>130</v>
      </c>
      <c r="G139" s="36"/>
      <c r="H139" s="37"/>
      <c r="I139" s="44">
        <f t="shared" ref="I139" si="2885">parseTime(G139)-(H142=INT(RIGHT($F139, 1)))</f>
        <v>0</v>
      </c>
      <c r="J139" s="45">
        <f t="shared" si="2837"/>
        <v>0</v>
      </c>
      <c r="K139" s="36"/>
      <c r="L139" s="37"/>
      <c r="M139" s="44">
        <f t="shared" ref="M139" si="2886">parseTime(K139)-(L142=INT(RIGHT($F139, 1)))</f>
        <v>0</v>
      </c>
      <c r="N139" s="45">
        <f t="shared" si="2839"/>
        <v>0</v>
      </c>
      <c r="O139" s="36"/>
      <c r="P139" s="37"/>
      <c r="Q139" s="44">
        <f t="shared" ref="Q139" si="2887">parseTime(O139)-(P142=INT(RIGHT($F139, 1)))</f>
        <v>0</v>
      </c>
      <c r="R139" s="45">
        <f t="shared" si="2841"/>
        <v>0</v>
      </c>
      <c r="S139" s="36"/>
      <c r="T139" s="37"/>
      <c r="U139" s="44">
        <f t="shared" ref="U139" si="2888">parseTime(S139)-(T142=INT(RIGHT($F139, 1)))</f>
        <v>0</v>
      </c>
      <c r="V139" s="45">
        <f t="shared" si="2843"/>
        <v>0</v>
      </c>
      <c r="W139" s="36"/>
      <c r="X139" s="37"/>
      <c r="Y139" s="44">
        <f t="shared" ref="Y139" si="2889">parseTime(W139)-(X142=INT(RIGHT($F139, 1)))</f>
        <v>0</v>
      </c>
      <c r="Z139" s="45">
        <f t="shared" si="2845"/>
        <v>0</v>
      </c>
      <c r="AA139" s="36"/>
      <c r="AB139" s="37"/>
      <c r="AC139" s="44">
        <f t="shared" ref="AC139" si="2890">parseTime(AA139)-(AB142=INT(RIGHT($F139, 1)))</f>
        <v>0</v>
      </c>
      <c r="AD139" s="45">
        <f t="shared" si="2847"/>
        <v>0</v>
      </c>
      <c r="AE139" s="36"/>
      <c r="AF139" s="37"/>
      <c r="AG139" s="44">
        <f t="shared" ref="AG139" si="2891">parseTime(AE139)-(AF142=INT(RIGHT($F139, 1)))</f>
        <v>0</v>
      </c>
      <c r="AH139" s="45">
        <f t="shared" si="2849"/>
        <v>0</v>
      </c>
      <c r="AI139" s="36"/>
      <c r="AJ139" s="37"/>
      <c r="AK139" s="44">
        <f>parseTime(AI139)-(AJ142=INT(RIGHT($F139, 1)))</f>
        <v>0</v>
      </c>
      <c r="AL139" s="45">
        <f t="shared" si="2850"/>
        <v>0</v>
      </c>
      <c r="AM139" s="36"/>
      <c r="AN139" s="37"/>
      <c r="AO139" s="44">
        <f t="shared" ref="AO139" si="2892">parseTime(AM139)-(AN142=INT(RIGHT($F139, 1)))</f>
        <v>0</v>
      </c>
      <c r="AP139" s="45">
        <f t="shared" si="2852"/>
        <v>0</v>
      </c>
      <c r="AQ139" s="36"/>
      <c r="AR139" s="37"/>
      <c r="AS139" s="44">
        <f t="shared" ref="AS139" si="2893">parseTime(AQ139)-(AR142=INT(RIGHT($F139, 1)))</f>
        <v>0</v>
      </c>
      <c r="AT139" s="45">
        <f t="shared" si="2854"/>
        <v>0</v>
      </c>
      <c r="AU139" s="36"/>
      <c r="AV139" s="37"/>
      <c r="AW139" s="44">
        <f>parseTime(AU139)-(AV142=INT(RIGHT($F139, 1)))</f>
        <v>0</v>
      </c>
      <c r="AX139" s="45">
        <f t="shared" si="2855"/>
        <v>0</v>
      </c>
      <c r="AY139" s="36"/>
      <c r="AZ139" s="37"/>
      <c r="BA139" s="44">
        <f>parseTime(AY139)-(AZ142=INT(RIGHT($F139, 1)))</f>
        <v>0</v>
      </c>
      <c r="BB139" s="45">
        <f t="shared" si="2856"/>
        <v>0</v>
      </c>
      <c r="BC139" s="36"/>
      <c r="BD139" s="37"/>
      <c r="BE139" s="44">
        <f>parseTime(BC139)-(BD142=INT(RIGHT($F139, 1)))</f>
        <v>0</v>
      </c>
      <c r="BF139" s="45">
        <f t="shared" si="2857"/>
        <v>0</v>
      </c>
      <c r="BG139" s="36"/>
      <c r="BH139" s="37"/>
      <c r="BI139" s="44">
        <f>parseTime(BG139)-(BH142=INT(RIGHT($F139, 1)))</f>
        <v>0</v>
      </c>
      <c r="BJ139" s="45">
        <f t="shared" si="2858"/>
        <v>0</v>
      </c>
      <c r="BK139" s="36"/>
      <c r="BL139" s="37"/>
      <c r="BM139" s="44">
        <f>parseTime(BK139)-(BL142=INT(RIGHT($F139, 1)))</f>
        <v>0</v>
      </c>
      <c r="BN139" s="45">
        <f t="shared" si="2859"/>
        <v>0</v>
      </c>
      <c r="BO139" s="36"/>
      <c r="BP139" s="37"/>
      <c r="BQ139" s="44">
        <f t="shared" ref="BQ139" si="2894">parseTime(BO139)-(BP142=INT(RIGHT($F139, 1)))</f>
        <v>0</v>
      </c>
      <c r="BR139" s="45">
        <f t="shared" si="2861"/>
        <v>0</v>
      </c>
      <c r="BS139" s="36"/>
      <c r="BT139" s="37"/>
      <c r="BU139" s="44">
        <f t="shared" ref="BU139" si="2895">parseTime(BS139)-(BT142=INT(RIGHT($F139, 1)))</f>
        <v>0</v>
      </c>
      <c r="BV139" s="45">
        <f t="shared" si="2863"/>
        <v>0</v>
      </c>
      <c r="BW139" s="36"/>
      <c r="BX139" s="37"/>
      <c r="BY139" s="44">
        <f t="shared" ref="BY139" si="2896">parseTime(BW139)-(BX142=INT(RIGHT($F139, 1)))</f>
        <v>0</v>
      </c>
      <c r="BZ139" s="45">
        <f t="shared" si="2865"/>
        <v>0</v>
      </c>
      <c r="CA139" s="36"/>
      <c r="CB139" s="37"/>
      <c r="CC139" s="44">
        <f t="shared" ref="CC139" si="2897">parseTime(CA139)-(CB142=INT(RIGHT($F139, 1)))</f>
        <v>0</v>
      </c>
      <c r="CD139" s="45">
        <f t="shared" si="2867"/>
        <v>0</v>
      </c>
      <c r="CE139" s="36"/>
      <c r="CF139" s="37"/>
      <c r="CG139" s="44">
        <f t="shared" ref="CG139" si="2898">parseTime(CE139)-(CF142=INT(RIGHT($F139, 1)))</f>
        <v>0</v>
      </c>
      <c r="CH139" s="45">
        <f t="shared" si="2869"/>
        <v>0</v>
      </c>
    </row>
    <row r="140" spans="1:86" x14ac:dyDescent="0.25">
      <c r="A140" s="56" t="s">
        <v>118</v>
      </c>
      <c r="B140" s="57">
        <f ca="1">roleHours(G137:CH143, "DFD")</f>
        <v>16</v>
      </c>
      <c r="C140" s="14">
        <f t="shared" ca="1" si="1414"/>
        <v>2</v>
      </c>
      <c r="D140" s="14"/>
      <c r="E140" s="20"/>
      <c r="F140" s="51" t="s">
        <v>131</v>
      </c>
      <c r="G140" s="36"/>
      <c r="H140" s="37"/>
      <c r="I140" s="44">
        <f t="shared" ref="I140" si="2899">parseTime(G140)-(H142=INT(RIGHT($F140, 1)))</f>
        <v>0</v>
      </c>
      <c r="J140" s="45">
        <f t="shared" si="2837"/>
        <v>0</v>
      </c>
      <c r="K140" s="36"/>
      <c r="L140" s="37"/>
      <c r="M140" s="44">
        <f t="shared" ref="M140" si="2900">parseTime(K140)-(L142=INT(RIGHT($F140, 1)))</f>
        <v>0</v>
      </c>
      <c r="N140" s="45">
        <f t="shared" si="2839"/>
        <v>0</v>
      </c>
      <c r="O140" s="36"/>
      <c r="P140" s="37"/>
      <c r="Q140" s="44">
        <f t="shared" ref="Q140" si="2901">parseTime(O140)-(P142=INT(RIGHT($F140, 1)))</f>
        <v>0</v>
      </c>
      <c r="R140" s="45">
        <f t="shared" si="2841"/>
        <v>0</v>
      </c>
      <c r="S140" s="36"/>
      <c r="T140" s="37"/>
      <c r="U140" s="44">
        <f t="shared" ref="U140" si="2902">parseTime(S140)-(T142=INT(RIGHT($F140, 1)))</f>
        <v>0</v>
      </c>
      <c r="V140" s="45">
        <f t="shared" si="2843"/>
        <v>0</v>
      </c>
      <c r="W140" s="36"/>
      <c r="X140" s="37"/>
      <c r="Y140" s="44">
        <f t="shared" ref="Y140" si="2903">parseTime(W140)-(X142=INT(RIGHT($F140, 1)))</f>
        <v>0</v>
      </c>
      <c r="Z140" s="45">
        <f t="shared" si="2845"/>
        <v>0</v>
      </c>
      <c r="AA140" s="36"/>
      <c r="AB140" s="37"/>
      <c r="AC140" s="44">
        <f t="shared" ref="AC140" si="2904">parseTime(AA140)-(AB142=INT(RIGHT($F140, 1)))</f>
        <v>0</v>
      </c>
      <c r="AD140" s="45">
        <f t="shared" si="2847"/>
        <v>0</v>
      </c>
      <c r="AE140" s="36"/>
      <c r="AF140" s="37"/>
      <c r="AG140" s="44">
        <f t="shared" ref="AG140" si="2905">parseTime(AE140)-(AF142=INT(RIGHT($F140, 1)))</f>
        <v>0</v>
      </c>
      <c r="AH140" s="45">
        <f t="shared" si="2849"/>
        <v>0</v>
      </c>
      <c r="AI140" s="36"/>
      <c r="AJ140" s="37"/>
      <c r="AK140" s="44">
        <f>parseTime(AI140)-(AJ142=INT(RIGHT($F140, 1)))</f>
        <v>0</v>
      </c>
      <c r="AL140" s="45">
        <f t="shared" si="2850"/>
        <v>0</v>
      </c>
      <c r="AM140" s="36"/>
      <c r="AN140" s="37"/>
      <c r="AO140" s="44">
        <f t="shared" ref="AO140" si="2906">parseTime(AM140)-(AN142=INT(RIGHT($F140, 1)))</f>
        <v>0</v>
      </c>
      <c r="AP140" s="45">
        <f t="shared" si="2852"/>
        <v>0</v>
      </c>
      <c r="AQ140" s="36"/>
      <c r="AR140" s="37"/>
      <c r="AS140" s="44">
        <f t="shared" ref="AS140" si="2907">parseTime(AQ140)-(AR142=INT(RIGHT($F140, 1)))</f>
        <v>0</v>
      </c>
      <c r="AT140" s="45">
        <f t="shared" si="2854"/>
        <v>0</v>
      </c>
      <c r="AU140" s="36"/>
      <c r="AV140" s="37"/>
      <c r="AW140" s="44">
        <f>parseTime(AU140)-(AV142=INT(RIGHT($F140, 1)))</f>
        <v>0</v>
      </c>
      <c r="AX140" s="45">
        <f t="shared" si="2855"/>
        <v>0</v>
      </c>
      <c r="AY140" s="36"/>
      <c r="AZ140" s="37"/>
      <c r="BA140" s="44">
        <f>parseTime(AY140)-(AZ142=INT(RIGHT($F140, 1)))</f>
        <v>0</v>
      </c>
      <c r="BB140" s="45">
        <f t="shared" si="2856"/>
        <v>0</v>
      </c>
      <c r="BC140" s="36"/>
      <c r="BD140" s="37"/>
      <c r="BE140" s="44">
        <f>parseTime(BC140)-(BD142=INT(RIGHT($F140, 1)))</f>
        <v>0</v>
      </c>
      <c r="BF140" s="45">
        <f t="shared" si="2857"/>
        <v>0</v>
      </c>
      <c r="BG140" s="36"/>
      <c r="BH140" s="37"/>
      <c r="BI140" s="44">
        <f>parseTime(BG140)-(BH142=INT(RIGHT($F140, 1)))</f>
        <v>0</v>
      </c>
      <c r="BJ140" s="45">
        <f t="shared" si="2858"/>
        <v>0</v>
      </c>
      <c r="BK140" s="36"/>
      <c r="BL140" s="37"/>
      <c r="BM140" s="44">
        <f>parseTime(BK140)-(BL142=INT(RIGHT($F140, 1)))</f>
        <v>0</v>
      </c>
      <c r="BN140" s="45">
        <f t="shared" si="2859"/>
        <v>0</v>
      </c>
      <c r="BO140" s="36"/>
      <c r="BP140" s="37"/>
      <c r="BQ140" s="44">
        <f t="shared" ref="BQ140" si="2908">parseTime(BO140)-(BP142=INT(RIGHT($F140, 1)))</f>
        <v>0</v>
      </c>
      <c r="BR140" s="45">
        <f t="shared" si="2861"/>
        <v>0</v>
      </c>
      <c r="BS140" s="36"/>
      <c r="BT140" s="37"/>
      <c r="BU140" s="44">
        <f t="shared" ref="BU140" si="2909">parseTime(BS140)-(BT142=INT(RIGHT($F140, 1)))</f>
        <v>0</v>
      </c>
      <c r="BV140" s="45">
        <f t="shared" si="2863"/>
        <v>0</v>
      </c>
      <c r="BW140" s="36"/>
      <c r="BX140" s="37"/>
      <c r="BY140" s="44">
        <f t="shared" ref="BY140" si="2910">parseTime(BW140)-(BX142=INT(RIGHT($F140, 1)))</f>
        <v>0</v>
      </c>
      <c r="BZ140" s="45">
        <f t="shared" si="2865"/>
        <v>0</v>
      </c>
      <c r="CA140" s="36"/>
      <c r="CB140" s="37"/>
      <c r="CC140" s="44">
        <f t="shared" ref="CC140" si="2911">parseTime(CA140)-(CB142=INT(RIGHT($F140, 1)))</f>
        <v>0</v>
      </c>
      <c r="CD140" s="45">
        <f t="shared" si="2867"/>
        <v>0</v>
      </c>
      <c r="CE140" s="36"/>
      <c r="CF140" s="37"/>
      <c r="CG140" s="44">
        <f t="shared" ref="CG140" si="2912">parseTime(CE140)-(CF142=INT(RIGHT($F140, 1)))</f>
        <v>0</v>
      </c>
      <c r="CH140" s="45">
        <f t="shared" si="2869"/>
        <v>0</v>
      </c>
    </row>
    <row r="141" spans="1:86" x14ac:dyDescent="0.25">
      <c r="A141" s="56" t="s">
        <v>119</v>
      </c>
      <c r="B141" s="57">
        <f ca="1">roleHours(G137:CH143, "MCC")</f>
        <v>8</v>
      </c>
      <c r="C141" s="14">
        <f t="shared" ref="C141:C204" ca="1" si="2913">B141/8</f>
        <v>1</v>
      </c>
      <c r="D141" s="14"/>
      <c r="E141" s="20"/>
      <c r="F141" s="51" t="s">
        <v>132</v>
      </c>
      <c r="G141" s="36"/>
      <c r="H141" s="37"/>
      <c r="I141" s="44">
        <f t="shared" ref="I141" si="2914">parseTime(G141)-(H142=INT(RIGHT($F141, 1)))</f>
        <v>0</v>
      </c>
      <c r="J141" s="45">
        <f t="shared" si="2837"/>
        <v>0</v>
      </c>
      <c r="K141" s="36"/>
      <c r="L141" s="37"/>
      <c r="M141" s="44">
        <f t="shared" ref="M141" si="2915">parseTime(K141)-(L142=INT(RIGHT($F141, 1)))</f>
        <v>0</v>
      </c>
      <c r="N141" s="45">
        <f t="shared" si="2839"/>
        <v>0</v>
      </c>
      <c r="O141" s="36"/>
      <c r="P141" s="37"/>
      <c r="Q141" s="44">
        <f t="shared" ref="Q141" si="2916">parseTime(O141)-(P142=INT(RIGHT($F141, 1)))</f>
        <v>0</v>
      </c>
      <c r="R141" s="45">
        <f t="shared" si="2841"/>
        <v>0</v>
      </c>
      <c r="S141" s="36"/>
      <c r="T141" s="37"/>
      <c r="U141" s="44">
        <f t="shared" ref="U141" si="2917">parseTime(S141)-(T142=INT(RIGHT($F141, 1)))</f>
        <v>0</v>
      </c>
      <c r="V141" s="45">
        <f t="shared" si="2843"/>
        <v>0</v>
      </c>
      <c r="W141" s="36"/>
      <c r="X141" s="37"/>
      <c r="Y141" s="44">
        <f t="shared" ref="Y141" si="2918">parseTime(W141)-(X142=INT(RIGHT($F141, 1)))</f>
        <v>0</v>
      </c>
      <c r="Z141" s="45">
        <f t="shared" si="2845"/>
        <v>0</v>
      </c>
      <c r="AA141" s="36"/>
      <c r="AB141" s="37"/>
      <c r="AC141" s="44">
        <f t="shared" ref="AC141" si="2919">parseTime(AA141)-(AB142=INT(RIGHT($F141, 1)))</f>
        <v>0</v>
      </c>
      <c r="AD141" s="45">
        <f t="shared" si="2847"/>
        <v>0</v>
      </c>
      <c r="AE141" s="36"/>
      <c r="AF141" s="37"/>
      <c r="AG141" s="44">
        <f t="shared" ref="AG141" si="2920">parseTime(AE141)-(AF142=INT(RIGHT($F141, 1)))</f>
        <v>0</v>
      </c>
      <c r="AH141" s="45">
        <f t="shared" si="2849"/>
        <v>0</v>
      </c>
      <c r="AI141" s="36"/>
      <c r="AJ141" s="37"/>
      <c r="AK141" s="44">
        <f>parseTime(AI141)-(AJ142=INT(RIGHT($F141, 1)))</f>
        <v>0</v>
      </c>
      <c r="AL141" s="45">
        <f t="shared" si="2850"/>
        <v>0</v>
      </c>
      <c r="AM141" s="36"/>
      <c r="AN141" s="37"/>
      <c r="AO141" s="44">
        <f t="shared" ref="AO141" si="2921">parseTime(AM141)-(AN142=INT(RIGHT($F141, 1)))</f>
        <v>0</v>
      </c>
      <c r="AP141" s="45">
        <f t="shared" si="2852"/>
        <v>0</v>
      </c>
      <c r="AQ141" s="36"/>
      <c r="AR141" s="37"/>
      <c r="AS141" s="44">
        <f t="shared" ref="AS141" si="2922">parseTime(AQ141)-(AR142=INT(RIGHT($F141, 1)))</f>
        <v>0</v>
      </c>
      <c r="AT141" s="45">
        <f t="shared" si="2854"/>
        <v>0</v>
      </c>
      <c r="AU141" s="36"/>
      <c r="AV141" s="37"/>
      <c r="AW141" s="44">
        <f>parseTime(AU141)-(AV142=INT(RIGHT($F141, 1)))</f>
        <v>0</v>
      </c>
      <c r="AX141" s="45">
        <f t="shared" si="2855"/>
        <v>0</v>
      </c>
      <c r="AY141" s="36"/>
      <c r="AZ141" s="37"/>
      <c r="BA141" s="44">
        <f>parseTime(AY141)-(AZ142=INT(RIGHT($F141, 1)))</f>
        <v>0</v>
      </c>
      <c r="BB141" s="45">
        <f t="shared" si="2856"/>
        <v>0</v>
      </c>
      <c r="BC141" s="36"/>
      <c r="BD141" s="37"/>
      <c r="BE141" s="44">
        <f>parseTime(BC141)-(BD142=INT(RIGHT($F141, 1)))</f>
        <v>0</v>
      </c>
      <c r="BF141" s="45">
        <f t="shared" si="2857"/>
        <v>0</v>
      </c>
      <c r="BG141" s="36"/>
      <c r="BH141" s="37"/>
      <c r="BI141" s="44">
        <f>parseTime(BG141)-(BH142=INT(RIGHT($F141, 1)))</f>
        <v>0</v>
      </c>
      <c r="BJ141" s="45">
        <f t="shared" si="2858"/>
        <v>0</v>
      </c>
      <c r="BK141" s="36"/>
      <c r="BL141" s="37"/>
      <c r="BM141" s="44">
        <f>parseTime(BK141)-(BL142=INT(RIGHT($F141, 1)))</f>
        <v>0</v>
      </c>
      <c r="BN141" s="45">
        <f t="shared" si="2859"/>
        <v>0</v>
      </c>
      <c r="BO141" s="36"/>
      <c r="BP141" s="37"/>
      <c r="BQ141" s="44">
        <f t="shared" ref="BQ141" si="2923">parseTime(BO141)-(BP142=INT(RIGHT($F141, 1)))</f>
        <v>0</v>
      </c>
      <c r="BR141" s="45">
        <f t="shared" si="2861"/>
        <v>0</v>
      </c>
      <c r="BS141" s="36"/>
      <c r="BT141" s="37"/>
      <c r="BU141" s="44">
        <f t="shared" ref="BU141" si="2924">parseTime(BS141)-(BT142=INT(RIGHT($F141, 1)))</f>
        <v>0</v>
      </c>
      <c r="BV141" s="45">
        <f t="shared" si="2863"/>
        <v>0</v>
      </c>
      <c r="BW141" s="36"/>
      <c r="BX141" s="37"/>
      <c r="BY141" s="44">
        <f t="shared" ref="BY141" si="2925">parseTime(BW141)-(BX142=INT(RIGHT($F141, 1)))</f>
        <v>0</v>
      </c>
      <c r="BZ141" s="45">
        <f t="shared" si="2865"/>
        <v>0</v>
      </c>
      <c r="CA141" s="36"/>
      <c r="CB141" s="37"/>
      <c r="CC141" s="44">
        <f t="shared" ref="CC141" si="2926">parseTime(CA141)-(CB142=INT(RIGHT($F141, 1)))</f>
        <v>0</v>
      </c>
      <c r="CD141" s="45">
        <f t="shared" si="2867"/>
        <v>0</v>
      </c>
      <c r="CE141" s="36"/>
      <c r="CF141" s="37"/>
      <c r="CG141" s="44">
        <f t="shared" ref="CG141" si="2927">parseTime(CE141)-(CF142=INT(RIGHT($F141, 1)))</f>
        <v>0</v>
      </c>
      <c r="CH141" s="45">
        <f t="shared" si="2869"/>
        <v>0</v>
      </c>
    </row>
    <row r="142" spans="1:86" x14ac:dyDescent="0.25">
      <c r="A142" s="56" t="s">
        <v>120</v>
      </c>
      <c r="B142" s="57">
        <f ca="1">roleHours(G137:CH143, "DCC")</f>
        <v>16</v>
      </c>
      <c r="C142" s="14">
        <f t="shared" ca="1" si="2913"/>
        <v>2</v>
      </c>
      <c r="D142" s="14"/>
      <c r="E142" s="20"/>
      <c r="F142" s="51"/>
      <c r="G142" s="46" t="s">
        <v>134</v>
      </c>
      <c r="H142" s="38">
        <f t="shared" ref="H142" si="2928">lunchAdjust(G137:H141)</f>
        <v>1</v>
      </c>
      <c r="I142" s="48" t="s">
        <v>0</v>
      </c>
      <c r="J142" s="39">
        <f t="shared" ref="J142" si="2929">SUMPRODUCT(I137:I141*J137:J141)</f>
        <v>8</v>
      </c>
      <c r="K142" s="46" t="s">
        <v>134</v>
      </c>
      <c r="L142" s="38">
        <f t="shared" ref="L142" si="2930">lunchAdjust(K137:L141)</f>
        <v>1</v>
      </c>
      <c r="M142" s="48" t="s">
        <v>0</v>
      </c>
      <c r="N142" s="39">
        <f t="shared" ref="N142" si="2931">SUMPRODUCT(M137:M141*N137:N141)</f>
        <v>8</v>
      </c>
      <c r="O142" s="46" t="s">
        <v>134</v>
      </c>
      <c r="P142" s="38">
        <f t="shared" ref="P142" si="2932">lunchAdjust(O137:P141)</f>
        <v>0</v>
      </c>
      <c r="Q142" s="48" t="s">
        <v>0</v>
      </c>
      <c r="R142" s="39">
        <f t="shared" ref="R142" si="2933">SUMPRODUCT(Q137:Q141*R137:R141)</f>
        <v>0</v>
      </c>
      <c r="S142" s="46" t="s">
        <v>134</v>
      </c>
      <c r="T142" s="38">
        <f t="shared" ref="T142" si="2934">lunchAdjust(S137:T141)</f>
        <v>1</v>
      </c>
      <c r="U142" s="48" t="s">
        <v>0</v>
      </c>
      <c r="V142" s="39">
        <f t="shared" ref="V142" si="2935">SUMPRODUCT(U137:U141*V137:V141)</f>
        <v>8</v>
      </c>
      <c r="W142" s="46" t="s">
        <v>134</v>
      </c>
      <c r="X142" s="38">
        <f t="shared" ref="X142" si="2936">lunchAdjust(W137:X141)</f>
        <v>1</v>
      </c>
      <c r="Y142" s="48" t="s">
        <v>0</v>
      </c>
      <c r="Z142" s="39">
        <f t="shared" ref="Z142" si="2937">SUMPRODUCT(Y137:Y141*Z137:Z141)</f>
        <v>8</v>
      </c>
      <c r="AA142" s="46" t="s">
        <v>134</v>
      </c>
      <c r="AB142" s="38">
        <f t="shared" ref="AB142" si="2938">lunchAdjust(AA137:AB141)</f>
        <v>1</v>
      </c>
      <c r="AC142" s="48" t="s">
        <v>0</v>
      </c>
      <c r="AD142" s="39">
        <f t="shared" ref="AD142" si="2939">SUMPRODUCT(AC137:AC141*AD137:AD141)</f>
        <v>8</v>
      </c>
      <c r="AE142" s="46" t="s">
        <v>134</v>
      </c>
      <c r="AF142" s="38">
        <f t="shared" ref="AF142" si="2940">lunchAdjust(AE137:AF141)</f>
        <v>1</v>
      </c>
      <c r="AG142" s="48" t="s">
        <v>0</v>
      </c>
      <c r="AH142" s="39">
        <f t="shared" ref="AH142" si="2941">SUMPRODUCT(AG137:AG141*AH137:AH141)</f>
        <v>8</v>
      </c>
      <c r="AI142" s="46" t="s">
        <v>134</v>
      </c>
      <c r="AJ142" s="38">
        <f t="shared" ref="AJ142" si="2942">lunchAdjust(AI137:AJ141)</f>
        <v>1</v>
      </c>
      <c r="AK142" s="48" t="s">
        <v>0</v>
      </c>
      <c r="AL142" s="39">
        <f t="shared" ref="AL142" si="2943">SUMPRODUCT(AK137:AK141*AL137:AL141)</f>
        <v>8</v>
      </c>
      <c r="AM142" s="46" t="s">
        <v>134</v>
      </c>
      <c r="AN142" s="38">
        <f t="shared" ref="AN142" si="2944">lunchAdjust(AM137:AN141)</f>
        <v>0</v>
      </c>
      <c r="AO142" s="48" t="s">
        <v>0</v>
      </c>
      <c r="AP142" s="39">
        <f t="shared" ref="AP142" si="2945">SUMPRODUCT(AO137:AO141*AP137:AP141)</f>
        <v>0</v>
      </c>
      <c r="AQ142" s="46" t="s">
        <v>134</v>
      </c>
      <c r="AR142" s="38">
        <f t="shared" ref="AR142" si="2946">lunchAdjust(AQ137:AR141)</f>
        <v>0</v>
      </c>
      <c r="AS142" s="48" t="s">
        <v>0</v>
      </c>
      <c r="AT142" s="39">
        <f t="shared" ref="AT142" si="2947">SUMPRODUCT(AS137:AS141*AT137:AT141)</f>
        <v>0</v>
      </c>
      <c r="AU142" s="46" t="s">
        <v>134</v>
      </c>
      <c r="AV142" s="38">
        <f t="shared" ref="AV142" si="2948">lunchAdjust(AU137:AV141)</f>
        <v>0</v>
      </c>
      <c r="AW142" s="48" t="s">
        <v>0</v>
      </c>
      <c r="AX142" s="39">
        <f t="shared" ref="AX142" si="2949">SUMPRODUCT(AW137:AW141*AX137:AX141)</f>
        <v>0</v>
      </c>
      <c r="AY142" s="46" t="s">
        <v>134</v>
      </c>
      <c r="AZ142" s="38">
        <f t="shared" ref="AZ142" si="2950">lunchAdjust(AY137:AZ141)</f>
        <v>1</v>
      </c>
      <c r="BA142" s="48" t="s">
        <v>0</v>
      </c>
      <c r="BB142" s="39">
        <f t="shared" ref="BB142" si="2951">SUMPRODUCT(BA137:BA141*BB137:BB141)</f>
        <v>8</v>
      </c>
      <c r="BC142" s="46" t="s">
        <v>134</v>
      </c>
      <c r="BD142" s="38">
        <f t="shared" ref="BD142" si="2952">lunchAdjust(BC137:BD141)</f>
        <v>1</v>
      </c>
      <c r="BE142" s="48" t="s">
        <v>0</v>
      </c>
      <c r="BF142" s="39">
        <f t="shared" ref="BF142" si="2953">SUMPRODUCT(BE137:BE141*BF137:BF141)</f>
        <v>8</v>
      </c>
      <c r="BG142" s="46" t="s">
        <v>134</v>
      </c>
      <c r="BH142" s="38">
        <f t="shared" ref="BH142" si="2954">lunchAdjust(BG137:BH141)</f>
        <v>1</v>
      </c>
      <c r="BI142" s="48" t="s">
        <v>0</v>
      </c>
      <c r="BJ142" s="39">
        <f t="shared" ref="BJ142" si="2955">SUMPRODUCT(BI137:BI141*BJ137:BJ141)</f>
        <v>8</v>
      </c>
      <c r="BK142" s="46" t="s">
        <v>134</v>
      </c>
      <c r="BL142" s="38">
        <f t="shared" ref="BL142" si="2956">lunchAdjust(BK137:BL141)</f>
        <v>1</v>
      </c>
      <c r="BM142" s="48" t="s">
        <v>0</v>
      </c>
      <c r="BN142" s="39">
        <f t="shared" ref="BN142" si="2957">SUMPRODUCT(BM137:BM141*BN137:BN141)</f>
        <v>8</v>
      </c>
      <c r="BO142" s="46" t="s">
        <v>134</v>
      </c>
      <c r="BP142" s="38">
        <f t="shared" ref="BP142" si="2958">lunchAdjust(BO137:BP141)</f>
        <v>0</v>
      </c>
      <c r="BQ142" s="48" t="s">
        <v>0</v>
      </c>
      <c r="BR142" s="39">
        <f t="shared" ref="BR142" si="2959">SUMPRODUCT(BQ137:BQ141*BR137:BR141)</f>
        <v>0</v>
      </c>
      <c r="BS142" s="46" t="s">
        <v>134</v>
      </c>
      <c r="BT142" s="38">
        <f t="shared" ref="BT142" si="2960">lunchAdjust(BS137:BT141)</f>
        <v>0</v>
      </c>
      <c r="BU142" s="48" t="s">
        <v>0</v>
      </c>
      <c r="BV142" s="39">
        <f t="shared" ref="BV142" si="2961">SUMPRODUCT(BU137:BU141*BV137:BV141)</f>
        <v>0</v>
      </c>
      <c r="BW142" s="46" t="s">
        <v>134</v>
      </c>
      <c r="BX142" s="38">
        <f t="shared" ref="BX142" si="2962">lunchAdjust(BW137:BX141)</f>
        <v>0</v>
      </c>
      <c r="BY142" s="48" t="s">
        <v>0</v>
      </c>
      <c r="BZ142" s="39">
        <f t="shared" ref="BZ142" si="2963">SUMPRODUCT(BY137:BY141*BZ137:BZ141)</f>
        <v>0</v>
      </c>
      <c r="CA142" s="46" t="s">
        <v>134</v>
      </c>
      <c r="CB142" s="38">
        <f t="shared" ref="CB142" si="2964">lunchAdjust(CA137:CB141)</f>
        <v>0</v>
      </c>
      <c r="CC142" s="48" t="s">
        <v>0</v>
      </c>
      <c r="CD142" s="39">
        <f t="shared" ref="CD142" si="2965">SUMPRODUCT(CC137:CC141*CD137:CD141)</f>
        <v>0</v>
      </c>
      <c r="CE142" s="46" t="s">
        <v>134</v>
      </c>
      <c r="CF142" s="38">
        <f t="shared" ref="CF142" si="2966">lunchAdjust(CE137:CF141)</f>
        <v>0</v>
      </c>
      <c r="CG142" s="48" t="s">
        <v>0</v>
      </c>
      <c r="CH142" s="39">
        <f t="shared" ref="CH142" si="2967">SUMPRODUCT(CG137:CG141*CH137:CH141)</f>
        <v>0</v>
      </c>
    </row>
    <row r="143" spans="1:86" ht="15.75" thickBot="1" x14ac:dyDescent="0.3">
      <c r="A143" s="58" t="s">
        <v>121</v>
      </c>
      <c r="B143" s="59">
        <f ca="1">roleHours(G137:CH143, "OUT")</f>
        <v>0</v>
      </c>
      <c r="C143" s="54" t="s">
        <v>137</v>
      </c>
      <c r="D143" s="22">
        <f ca="1">roleHours(G137:CH143, "PTO")</f>
        <v>0</v>
      </c>
      <c r="E143" s="23"/>
      <c r="F143" s="52"/>
      <c r="G143" s="47" t="s">
        <v>39</v>
      </c>
      <c r="H143" s="40">
        <f>SUMPRODUCT(I137:I141*(H137:H141="PTO"))+SUMPRODUCT(I137:I141*(H137:H141="HOL"))</f>
        <v>0</v>
      </c>
      <c r="I143" s="49" t="s">
        <v>135</v>
      </c>
      <c r="J143" s="41">
        <f t="shared" ref="J143" si="2968">J142*G$4</f>
        <v>0</v>
      </c>
      <c r="K143" s="47" t="s">
        <v>39</v>
      </c>
      <c r="L143" s="40">
        <f t="shared" ref="L143" si="2969">SUMPRODUCT(M137:M141*(L137:L141="PTO"))+SUMPRODUCT(M137:M141*(L137:L141="HOL"))</f>
        <v>0</v>
      </c>
      <c r="M143" s="49" t="s">
        <v>135</v>
      </c>
      <c r="N143" s="41">
        <f t="shared" ref="N143" si="2970">N142*K$4</f>
        <v>0</v>
      </c>
      <c r="O143" s="47" t="s">
        <v>39</v>
      </c>
      <c r="P143" s="40">
        <f t="shared" ref="P143" si="2971">SUMPRODUCT(Q137:Q141*(P137:P141="PTO"))+SUMPRODUCT(Q137:Q141*(P137:P141="HOL"))</f>
        <v>0</v>
      </c>
      <c r="Q143" s="49" t="s">
        <v>135</v>
      </c>
      <c r="R143" s="41">
        <f t="shared" ref="R143" si="2972">R142*O$4</f>
        <v>0</v>
      </c>
      <c r="S143" s="47" t="s">
        <v>39</v>
      </c>
      <c r="T143" s="40">
        <f t="shared" ref="T143" si="2973">SUMPRODUCT(U137:U141*(T137:T141="PTO"))+SUMPRODUCT(U137:U141*(T137:T141="HOL"))</f>
        <v>0</v>
      </c>
      <c r="U143" s="49" t="s">
        <v>135</v>
      </c>
      <c r="V143" s="41">
        <f t="shared" ref="V143" si="2974">V142*S$4</f>
        <v>0</v>
      </c>
      <c r="W143" s="47" t="s">
        <v>39</v>
      </c>
      <c r="X143" s="40">
        <f t="shared" ref="X143" si="2975">SUMPRODUCT(Y137:Y141*(X137:X141="PTO"))+SUMPRODUCT(Y137:Y141*(X137:X141="HOL"))</f>
        <v>0</v>
      </c>
      <c r="Y143" s="49" t="s">
        <v>135</v>
      </c>
      <c r="Z143" s="41">
        <f t="shared" ref="Z143" si="2976">Z142*W$4</f>
        <v>8</v>
      </c>
      <c r="AA143" s="47" t="s">
        <v>39</v>
      </c>
      <c r="AB143" s="40">
        <f t="shared" ref="AB143" si="2977">SUMPRODUCT(AC137:AC141*(AB137:AB141="PTO"))+SUMPRODUCT(AC137:AC141*(AB137:AB141="HOL"))</f>
        <v>0</v>
      </c>
      <c r="AC143" s="49" t="s">
        <v>135</v>
      </c>
      <c r="AD143" s="41">
        <f t="shared" ref="AD143" si="2978">AD142*AA$4</f>
        <v>8</v>
      </c>
      <c r="AE143" s="47" t="s">
        <v>39</v>
      </c>
      <c r="AF143" s="40">
        <f t="shared" ref="AF143" si="2979">SUMPRODUCT(AG137:AG141*(AF137:AF141="PTO"))+SUMPRODUCT(AG137:AG141*(AF137:AF141="HOL"))</f>
        <v>0</v>
      </c>
      <c r="AG143" s="49" t="s">
        <v>135</v>
      </c>
      <c r="AH143" s="41">
        <f t="shared" ref="AH143" si="2980">AH142*AE$4</f>
        <v>8</v>
      </c>
      <c r="AI143" s="47" t="s">
        <v>39</v>
      </c>
      <c r="AJ143" s="40">
        <f t="shared" ref="AJ143" si="2981">SUMPRODUCT(AK137:AK141*(AJ137:AJ141="PTO"))+SUMPRODUCT(AK137:AK141*(AJ137:AJ141="HOL"))</f>
        <v>0</v>
      </c>
      <c r="AK143" s="49" t="s">
        <v>135</v>
      </c>
      <c r="AL143" s="41">
        <f>AL142*AI$4</f>
        <v>8</v>
      </c>
      <c r="AM143" s="47" t="s">
        <v>39</v>
      </c>
      <c r="AN143" s="40">
        <f t="shared" ref="AN143" si="2982">SUMPRODUCT(AO137:AO141*(AN137:AN141="PTO"))+SUMPRODUCT(AO137:AO141*(AN137:AN141="HOL"))</f>
        <v>0</v>
      </c>
      <c r="AO143" s="49" t="s">
        <v>135</v>
      </c>
      <c r="AP143" s="41">
        <f t="shared" ref="AP143" si="2983">AP142*AM$4</f>
        <v>0</v>
      </c>
      <c r="AQ143" s="47" t="s">
        <v>39</v>
      </c>
      <c r="AR143" s="40">
        <f t="shared" ref="AR143" si="2984">SUMPRODUCT(AS137:AS141*(AR137:AR141="PTO"))+SUMPRODUCT(AS137:AS141*(AR137:AR141="HOL"))</f>
        <v>0</v>
      </c>
      <c r="AS143" s="49" t="s">
        <v>135</v>
      </c>
      <c r="AT143" s="41">
        <f t="shared" ref="AT143" si="2985">AT142*AQ$4</f>
        <v>0</v>
      </c>
      <c r="AU143" s="47" t="s">
        <v>39</v>
      </c>
      <c r="AV143" s="40">
        <f t="shared" ref="AV143" si="2986">SUMPRODUCT(AW137:AW141*(AV137:AV141="PTO"))+SUMPRODUCT(AW137:AW141*(AV137:AV141="HOL"))</f>
        <v>0</v>
      </c>
      <c r="AW143" s="49" t="s">
        <v>135</v>
      </c>
      <c r="AX143" s="41">
        <f>AX142*AU$4</f>
        <v>0</v>
      </c>
      <c r="AY143" s="47" t="s">
        <v>39</v>
      </c>
      <c r="AZ143" s="40">
        <f t="shared" ref="AZ143" si="2987">SUMPRODUCT(BA137:BA141*(AZ137:AZ141="PTO"))+SUMPRODUCT(BA137:BA141*(AZ137:AZ141="HOL"))</f>
        <v>0</v>
      </c>
      <c r="BA143" s="49" t="s">
        <v>135</v>
      </c>
      <c r="BB143" s="41">
        <f>BB142*AY$4</f>
        <v>8</v>
      </c>
      <c r="BC143" s="47" t="s">
        <v>39</v>
      </c>
      <c r="BD143" s="40">
        <f t="shared" ref="BD143" si="2988">SUMPRODUCT(BE137:BE141*(BD137:BD141="PTO"))+SUMPRODUCT(BE137:BE141*(BD137:BD141="HOL"))</f>
        <v>0</v>
      </c>
      <c r="BE143" s="49" t="s">
        <v>135</v>
      </c>
      <c r="BF143" s="41">
        <f>BF142*BC$4</f>
        <v>8</v>
      </c>
      <c r="BG143" s="47" t="s">
        <v>39</v>
      </c>
      <c r="BH143" s="40">
        <f t="shared" ref="BH143" si="2989">SUMPRODUCT(BI137:BI141*(BH137:BH141="PTO"))+SUMPRODUCT(BI137:BI141*(BH137:BH141="HOL"))</f>
        <v>0</v>
      </c>
      <c r="BI143" s="49" t="s">
        <v>135</v>
      </c>
      <c r="BJ143" s="41">
        <f>BJ142*BG$4</f>
        <v>8</v>
      </c>
      <c r="BK143" s="47" t="s">
        <v>39</v>
      </c>
      <c r="BL143" s="40">
        <f t="shared" ref="BL143" si="2990">SUMPRODUCT(BM137:BM141*(BL137:BL141="PTO"))+SUMPRODUCT(BM137:BM141*(BL137:BL141="HOL"))</f>
        <v>0</v>
      </c>
      <c r="BM143" s="49" t="s">
        <v>135</v>
      </c>
      <c r="BN143" s="41">
        <f>BN142*BK$4</f>
        <v>8</v>
      </c>
      <c r="BO143" s="47" t="s">
        <v>39</v>
      </c>
      <c r="BP143" s="40">
        <f t="shared" ref="BP143" si="2991">SUMPRODUCT(BQ137:BQ141*(BP137:BP141="PTO"))+SUMPRODUCT(BQ137:BQ141*(BP137:BP141="HOL"))</f>
        <v>0</v>
      </c>
      <c r="BQ143" s="49" t="s">
        <v>135</v>
      </c>
      <c r="BR143" s="41">
        <f t="shared" ref="BR143" si="2992">BR142*BO$4</f>
        <v>0</v>
      </c>
      <c r="BS143" s="47" t="s">
        <v>39</v>
      </c>
      <c r="BT143" s="40">
        <f t="shared" ref="BT143" si="2993">SUMPRODUCT(BU137:BU141*(BT137:BT141="PTO"))+SUMPRODUCT(BU137:BU141*(BT137:BT141="HOL"))</f>
        <v>0</v>
      </c>
      <c r="BU143" s="49" t="s">
        <v>135</v>
      </c>
      <c r="BV143" s="41">
        <f t="shared" ref="BV143" si="2994">BV142*BS$4</f>
        <v>0</v>
      </c>
      <c r="BW143" s="47" t="s">
        <v>39</v>
      </c>
      <c r="BX143" s="40">
        <f t="shared" ref="BX143" si="2995">SUMPRODUCT(BY137:BY141*(BX137:BX141="PTO"))+SUMPRODUCT(BY137:BY141*(BX137:BX141="HOL"))</f>
        <v>0</v>
      </c>
      <c r="BY143" s="49" t="s">
        <v>135</v>
      </c>
      <c r="BZ143" s="41">
        <f t="shared" ref="BZ143" si="2996">BZ142*BW$4</f>
        <v>0</v>
      </c>
      <c r="CA143" s="47" t="s">
        <v>39</v>
      </c>
      <c r="CB143" s="40">
        <f t="shared" ref="CB143" si="2997">SUMPRODUCT(CC137:CC141*(CB137:CB141="PTO"))+SUMPRODUCT(CC137:CC141*(CB137:CB141="HOL"))</f>
        <v>0</v>
      </c>
      <c r="CC143" s="49" t="s">
        <v>135</v>
      </c>
      <c r="CD143" s="41">
        <f t="shared" ref="CD143" si="2998">CD142*CA$4</f>
        <v>0</v>
      </c>
      <c r="CE143" s="47" t="s">
        <v>39</v>
      </c>
      <c r="CF143" s="40">
        <f t="shared" ref="CF143" si="2999">SUMPRODUCT(CG137:CG141*(CF137:CF141="PTO"))+SUMPRODUCT(CG137:CG141*(CF137:CF141="HOL"))</f>
        <v>0</v>
      </c>
      <c r="CG143" s="49" t="s">
        <v>135</v>
      </c>
      <c r="CH143" s="41">
        <f t="shared" ref="CH143" si="3000">CH142*CE$4</f>
        <v>0</v>
      </c>
    </row>
    <row r="144" spans="1:86" x14ac:dyDescent="0.25">
      <c r="A144" s="70" t="s">
        <v>133</v>
      </c>
      <c r="B144" s="71">
        <f t="shared" ref="B144" ca="1" si="3001">D144-B145</f>
        <v>-4.6000000000000014</v>
      </c>
      <c r="C144" s="72" t="s">
        <v>122</v>
      </c>
      <c r="D144" s="71">
        <f>IFERROR(INDEX(Holidays[FTE], MATCH(Entry!E144, Holidays[Date], 0)), 1)*8*INDEX(FTEguide[[1]:[12]], MATCH(Entry!E145, FTEguide[Weekday], 0), IF(Entry!E147&gt;0, Entry!E147, MONTH(Entry!E144)))</f>
        <v>27.4</v>
      </c>
      <c r="E144" s="60">
        <f t="shared" si="2010"/>
        <v>43848</v>
      </c>
      <c r="F144" s="50" t="s">
        <v>128</v>
      </c>
      <c r="G144" s="34"/>
      <c r="H144" s="35"/>
      <c r="I144" s="42">
        <f t="shared" ref="I144" si="3002">parseTime(G144)-(H149=INT(RIGHT($F144, 1)))</f>
        <v>0</v>
      </c>
      <c r="J144" s="43">
        <f t="shared" ref="J144:J148" si="3003">isClocked(H144)</f>
        <v>0</v>
      </c>
      <c r="K144" s="34"/>
      <c r="L144" s="35"/>
      <c r="M144" s="42">
        <f t="shared" ref="M144" si="3004">parseTime(K144)-(L149=INT(RIGHT($F144, 1)))</f>
        <v>0</v>
      </c>
      <c r="N144" s="43">
        <f t="shared" ref="N144:N148" si="3005">isClocked(L144)</f>
        <v>0</v>
      </c>
      <c r="O144" s="34"/>
      <c r="P144" s="35"/>
      <c r="Q144" s="42">
        <f t="shared" ref="Q144" si="3006">parseTime(O144)-(P149=INT(RIGHT($F144, 1)))</f>
        <v>0</v>
      </c>
      <c r="R144" s="43">
        <f t="shared" ref="R144:R148" si="3007">isClocked(P144)</f>
        <v>0</v>
      </c>
      <c r="S144" s="34"/>
      <c r="T144" s="35"/>
      <c r="U144" s="42">
        <f t="shared" ref="U144" si="3008">parseTime(S144)-(T149=INT(RIGHT($F144, 1)))</f>
        <v>0</v>
      </c>
      <c r="V144" s="43">
        <f t="shared" ref="V144:V148" si="3009">isClocked(T144)</f>
        <v>0</v>
      </c>
      <c r="W144" s="34"/>
      <c r="X144" s="35"/>
      <c r="Y144" s="42">
        <f t="shared" ref="Y144" si="3010">parseTime(W144)-(X149=INT(RIGHT($F144, 1)))</f>
        <v>0</v>
      </c>
      <c r="Z144" s="43">
        <f t="shared" ref="Z144:Z148" si="3011">isClocked(X144)</f>
        <v>0</v>
      </c>
      <c r="AA144" s="34"/>
      <c r="AB144" s="35"/>
      <c r="AC144" s="42">
        <f t="shared" ref="AC144" si="3012">parseTime(AA144)-(AB149=INT(RIGHT($F144, 1)))</f>
        <v>0</v>
      </c>
      <c r="AD144" s="43">
        <f t="shared" ref="AD144:AD148" si="3013">isClocked(AB144)</f>
        <v>0</v>
      </c>
      <c r="AE144" s="34"/>
      <c r="AF144" s="35"/>
      <c r="AG144" s="42">
        <f t="shared" ref="AG144" si="3014">parseTime(AE144)-(AF149=INT(RIGHT($F144, 1)))</f>
        <v>0</v>
      </c>
      <c r="AH144" s="43">
        <f t="shared" ref="AH144:AH148" si="3015">isClocked(AF144)</f>
        <v>0</v>
      </c>
      <c r="AI144" s="34" t="s">
        <v>136</v>
      </c>
      <c r="AJ144" s="35" t="s">
        <v>23</v>
      </c>
      <c r="AK144" s="42">
        <f>parseTime(AI144)-(AJ149=INT(RIGHT($F144, 1)))</f>
        <v>8</v>
      </c>
      <c r="AL144" s="43">
        <f t="shared" ref="AL144:AL148" si="3016">isClocked(AJ144)</f>
        <v>1</v>
      </c>
      <c r="AM144" s="34" t="s">
        <v>136</v>
      </c>
      <c r="AN144" s="35" t="s">
        <v>23</v>
      </c>
      <c r="AO144" s="42">
        <f t="shared" ref="AO144" si="3017">parseTime(AM144)-(AN149=INT(RIGHT($F144, 1)))</f>
        <v>8</v>
      </c>
      <c r="AP144" s="43">
        <f t="shared" ref="AP144:AP148" si="3018">isClocked(AN144)</f>
        <v>1</v>
      </c>
      <c r="AQ144" s="34" t="s">
        <v>136</v>
      </c>
      <c r="AR144" s="35" t="s">
        <v>24</v>
      </c>
      <c r="AS144" s="42">
        <f t="shared" ref="AS144" si="3019">parseTime(AQ144)-(AR149=INT(RIGHT($F144, 1)))</f>
        <v>8</v>
      </c>
      <c r="AT144" s="43">
        <f t="shared" ref="AT144:AT148" si="3020">isClocked(AR144)</f>
        <v>1</v>
      </c>
      <c r="AU144" s="34"/>
      <c r="AV144" s="35"/>
      <c r="AW144" s="42">
        <f>parseTime(AU144)-(AV149=INT(RIGHT($F144, 1)))</f>
        <v>0</v>
      </c>
      <c r="AX144" s="43">
        <f t="shared" ref="AX144:AX148" si="3021">isClocked(AV144)</f>
        <v>0</v>
      </c>
      <c r="AY144" s="34"/>
      <c r="AZ144" s="35"/>
      <c r="BA144" s="42">
        <f>parseTime(AY144)-(AZ149=INT(RIGHT($F144, 1)))</f>
        <v>0</v>
      </c>
      <c r="BB144" s="43">
        <f t="shared" ref="BB144:BB148" si="3022">isClocked(AZ144)</f>
        <v>0</v>
      </c>
      <c r="BC144" s="34" t="s">
        <v>136</v>
      </c>
      <c r="BD144" s="35" t="s">
        <v>26</v>
      </c>
      <c r="BE144" s="42">
        <f>parseTime(BC144)-(BD149=INT(RIGHT($F144, 1)))</f>
        <v>8</v>
      </c>
      <c r="BF144" s="43">
        <f t="shared" ref="BF144:BF148" si="3023">isClocked(BD144)</f>
        <v>1</v>
      </c>
      <c r="BG144" s="34"/>
      <c r="BH144" s="35"/>
      <c r="BI144" s="42">
        <f>parseTime(BG144)-(BH149=INT(RIGHT($F144, 1)))</f>
        <v>0</v>
      </c>
      <c r="BJ144" s="43">
        <f t="shared" ref="BJ144:BJ148" si="3024">isClocked(BH144)</f>
        <v>0</v>
      </c>
      <c r="BK144" s="34"/>
      <c r="BL144" s="35"/>
      <c r="BM144" s="42">
        <f>parseTime(BK144)-(BL149=INT(RIGHT($F144, 1)))</f>
        <v>0</v>
      </c>
      <c r="BN144" s="43">
        <f t="shared" ref="BN144:BN148" si="3025">isClocked(BL144)</f>
        <v>0</v>
      </c>
      <c r="BO144" s="34"/>
      <c r="BP144" s="35"/>
      <c r="BQ144" s="42">
        <f t="shared" ref="BQ144" si="3026">parseTime(BO144)-(BP149=INT(RIGHT($F144, 1)))</f>
        <v>0</v>
      </c>
      <c r="BR144" s="43">
        <f t="shared" ref="BR144:BR148" si="3027">isClocked(BP144)</f>
        <v>0</v>
      </c>
      <c r="BS144" s="34"/>
      <c r="BT144" s="35"/>
      <c r="BU144" s="42">
        <f t="shared" ref="BU144" si="3028">parseTime(BS144)-(BT149=INT(RIGHT($F144, 1)))</f>
        <v>0</v>
      </c>
      <c r="BV144" s="43">
        <f t="shared" ref="BV144:BV148" si="3029">isClocked(BT144)</f>
        <v>0</v>
      </c>
      <c r="BW144" s="34"/>
      <c r="BX144" s="35"/>
      <c r="BY144" s="42">
        <f t="shared" ref="BY144" si="3030">parseTime(BW144)-(BX149=INT(RIGHT($F144, 1)))</f>
        <v>0</v>
      </c>
      <c r="BZ144" s="43">
        <f t="shared" ref="BZ144:BZ148" si="3031">isClocked(BX144)</f>
        <v>0</v>
      </c>
      <c r="CA144" s="34"/>
      <c r="CB144" s="35"/>
      <c r="CC144" s="42">
        <f t="shared" ref="CC144" si="3032">parseTime(CA144)-(CB149=INT(RIGHT($F144, 1)))</f>
        <v>0</v>
      </c>
      <c r="CD144" s="43">
        <f t="shared" ref="CD144:CD148" si="3033">isClocked(CB144)</f>
        <v>0</v>
      </c>
      <c r="CE144" s="34"/>
      <c r="CF144" s="35"/>
      <c r="CG144" s="42">
        <f t="shared" ref="CG144" si="3034">parseTime(CE144)-(CF149=INT(RIGHT($F144, 1)))</f>
        <v>0</v>
      </c>
      <c r="CH144" s="43">
        <f t="shared" ref="CH144:CH148" si="3035">isClocked(CF144)</f>
        <v>0</v>
      </c>
    </row>
    <row r="145" spans="1:86" x14ac:dyDescent="0.25">
      <c r="A145" s="56" t="s">
        <v>0</v>
      </c>
      <c r="B145" s="57">
        <f t="shared" ref="B145" ca="1" si="3036">SUM(B146:B149)</f>
        <v>32</v>
      </c>
      <c r="C145" s="14" t="s">
        <v>252</v>
      </c>
      <c r="D145" s="14"/>
      <c r="E145" s="55" t="str">
        <f t="shared" si="1879"/>
        <v>Saturday</v>
      </c>
      <c r="F145" s="51" t="s">
        <v>129</v>
      </c>
      <c r="G145" s="36"/>
      <c r="H145" s="37"/>
      <c r="I145" s="44">
        <f t="shared" ref="I145" si="3037">parseTime(G145)-(H149=INT(RIGHT($F145, 1)))</f>
        <v>0</v>
      </c>
      <c r="J145" s="45">
        <f t="shared" si="3003"/>
        <v>0</v>
      </c>
      <c r="K145" s="36"/>
      <c r="L145" s="37"/>
      <c r="M145" s="44">
        <f t="shared" ref="M145" si="3038">parseTime(K145)-(L149=INT(RIGHT($F145, 1)))</f>
        <v>0</v>
      </c>
      <c r="N145" s="45">
        <f t="shared" si="3005"/>
        <v>0</v>
      </c>
      <c r="O145" s="36"/>
      <c r="P145" s="37"/>
      <c r="Q145" s="44">
        <f t="shared" ref="Q145" si="3039">parseTime(O145)-(P149=INT(RIGHT($F145, 1)))</f>
        <v>0</v>
      </c>
      <c r="R145" s="45">
        <f t="shared" si="3007"/>
        <v>0</v>
      </c>
      <c r="S145" s="36"/>
      <c r="T145" s="37"/>
      <c r="U145" s="44">
        <f t="shared" ref="U145" si="3040">parseTime(S145)-(T149=INT(RIGHT($F145, 1)))</f>
        <v>0</v>
      </c>
      <c r="V145" s="45">
        <f t="shared" si="3009"/>
        <v>0</v>
      </c>
      <c r="W145" s="36"/>
      <c r="X145" s="37"/>
      <c r="Y145" s="44">
        <f t="shared" ref="Y145" si="3041">parseTime(W145)-(X149=INT(RIGHT($F145, 1)))</f>
        <v>0</v>
      </c>
      <c r="Z145" s="45">
        <f t="shared" si="3011"/>
        <v>0</v>
      </c>
      <c r="AA145" s="36"/>
      <c r="AB145" s="37"/>
      <c r="AC145" s="44">
        <f t="shared" ref="AC145" si="3042">parseTime(AA145)-(AB149=INT(RIGHT($F145, 1)))</f>
        <v>0</v>
      </c>
      <c r="AD145" s="45">
        <f t="shared" si="3013"/>
        <v>0</v>
      </c>
      <c r="AE145" s="36"/>
      <c r="AF145" s="37"/>
      <c r="AG145" s="44">
        <f t="shared" ref="AG145" si="3043">parseTime(AE145)-(AF149=INT(RIGHT($F145, 1)))</f>
        <v>0</v>
      </c>
      <c r="AH145" s="45">
        <f t="shared" si="3015"/>
        <v>0</v>
      </c>
      <c r="AI145" s="36"/>
      <c r="AJ145" s="37"/>
      <c r="AK145" s="44">
        <f>parseTime(AI145)-(AJ149=INT(RIGHT($F145, 1)))</f>
        <v>0</v>
      </c>
      <c r="AL145" s="45">
        <f t="shared" si="3016"/>
        <v>0</v>
      </c>
      <c r="AM145" s="36"/>
      <c r="AN145" s="37"/>
      <c r="AO145" s="44">
        <f t="shared" ref="AO145" si="3044">parseTime(AM145)-(AN149=INT(RIGHT($F145, 1)))</f>
        <v>0</v>
      </c>
      <c r="AP145" s="45">
        <f t="shared" si="3018"/>
        <v>0</v>
      </c>
      <c r="AQ145" s="36"/>
      <c r="AR145" s="37"/>
      <c r="AS145" s="44">
        <f t="shared" ref="AS145" si="3045">parseTime(AQ145)-(AR149=INT(RIGHT($F145, 1)))</f>
        <v>0</v>
      </c>
      <c r="AT145" s="45">
        <f t="shared" si="3020"/>
        <v>0</v>
      </c>
      <c r="AU145" s="36"/>
      <c r="AV145" s="37"/>
      <c r="AW145" s="44">
        <f>parseTime(AU145)-(AV149=INT(RIGHT($F145, 1)))</f>
        <v>0</v>
      </c>
      <c r="AX145" s="45">
        <f t="shared" si="3021"/>
        <v>0</v>
      </c>
      <c r="AY145" s="36"/>
      <c r="AZ145" s="37"/>
      <c r="BA145" s="44">
        <f>parseTime(AY145)-(AZ149=INT(RIGHT($F145, 1)))</f>
        <v>0</v>
      </c>
      <c r="BB145" s="45">
        <f t="shared" si="3022"/>
        <v>0</v>
      </c>
      <c r="BC145" s="36"/>
      <c r="BD145" s="37"/>
      <c r="BE145" s="44">
        <f>parseTime(BC145)-(BD149=INT(RIGHT($F145, 1)))</f>
        <v>0</v>
      </c>
      <c r="BF145" s="45">
        <f t="shared" si="3023"/>
        <v>0</v>
      </c>
      <c r="BG145" s="36"/>
      <c r="BH145" s="37"/>
      <c r="BI145" s="44">
        <f>parseTime(BG145)-(BH149=INT(RIGHT($F145, 1)))</f>
        <v>0</v>
      </c>
      <c r="BJ145" s="45">
        <f t="shared" si="3024"/>
        <v>0</v>
      </c>
      <c r="BK145" s="36"/>
      <c r="BL145" s="37"/>
      <c r="BM145" s="44">
        <f>parseTime(BK145)-(BL149=INT(RIGHT($F145, 1)))</f>
        <v>0</v>
      </c>
      <c r="BN145" s="45">
        <f t="shared" si="3025"/>
        <v>0</v>
      </c>
      <c r="BO145" s="36"/>
      <c r="BP145" s="37"/>
      <c r="BQ145" s="44">
        <f t="shared" ref="BQ145" si="3046">parseTime(BO145)-(BP149=INT(RIGHT($F145, 1)))</f>
        <v>0</v>
      </c>
      <c r="BR145" s="45">
        <f t="shared" si="3027"/>
        <v>0</v>
      </c>
      <c r="BS145" s="36"/>
      <c r="BT145" s="37"/>
      <c r="BU145" s="44">
        <f t="shared" ref="BU145" si="3047">parseTime(BS145)-(BT149=INT(RIGHT($F145, 1)))</f>
        <v>0</v>
      </c>
      <c r="BV145" s="45">
        <f t="shared" si="3029"/>
        <v>0</v>
      </c>
      <c r="BW145" s="36"/>
      <c r="BX145" s="37"/>
      <c r="BY145" s="44">
        <f t="shared" ref="BY145" si="3048">parseTime(BW145)-(BX149=INT(RIGHT($F145, 1)))</f>
        <v>0</v>
      </c>
      <c r="BZ145" s="45">
        <f t="shared" si="3031"/>
        <v>0</v>
      </c>
      <c r="CA145" s="36"/>
      <c r="CB145" s="37"/>
      <c r="CC145" s="44">
        <f t="shared" ref="CC145" si="3049">parseTime(CA145)-(CB149=INT(RIGHT($F145, 1)))</f>
        <v>0</v>
      </c>
      <c r="CD145" s="45">
        <f t="shared" si="3033"/>
        <v>0</v>
      </c>
      <c r="CE145" s="36"/>
      <c r="CF145" s="37"/>
      <c r="CG145" s="44">
        <f t="shared" ref="CG145" si="3050">parseTime(CE145)-(CF149=INT(RIGHT($F145, 1)))</f>
        <v>0</v>
      </c>
      <c r="CH145" s="45">
        <f t="shared" si="3035"/>
        <v>0</v>
      </c>
    </row>
    <row r="146" spans="1:86" x14ac:dyDescent="0.25">
      <c r="A146" s="56" t="s">
        <v>117</v>
      </c>
      <c r="B146" s="57">
        <f ca="1">roleHours(G144:CH150, "MFD")</f>
        <v>16</v>
      </c>
      <c r="C146" s="14">
        <f t="shared" ca="1" si="2913"/>
        <v>2</v>
      </c>
      <c r="D146" s="14"/>
      <c r="E146" s="20" t="s">
        <v>127</v>
      </c>
      <c r="F146" s="51" t="s">
        <v>130</v>
      </c>
      <c r="G146" s="36"/>
      <c r="H146" s="37"/>
      <c r="I146" s="44">
        <f t="shared" ref="I146" si="3051">parseTime(G146)-(H149=INT(RIGHT($F146, 1)))</f>
        <v>0</v>
      </c>
      <c r="J146" s="45">
        <f t="shared" si="3003"/>
        <v>0</v>
      </c>
      <c r="K146" s="36"/>
      <c r="L146" s="37"/>
      <c r="M146" s="44">
        <f t="shared" ref="M146" si="3052">parseTime(K146)-(L149=INT(RIGHT($F146, 1)))</f>
        <v>0</v>
      </c>
      <c r="N146" s="45">
        <f t="shared" si="3005"/>
        <v>0</v>
      </c>
      <c r="O146" s="36"/>
      <c r="P146" s="37"/>
      <c r="Q146" s="44">
        <f t="shared" ref="Q146" si="3053">parseTime(O146)-(P149=INT(RIGHT($F146, 1)))</f>
        <v>0</v>
      </c>
      <c r="R146" s="45">
        <f t="shared" si="3007"/>
        <v>0</v>
      </c>
      <c r="S146" s="36"/>
      <c r="T146" s="37"/>
      <c r="U146" s="44">
        <f t="shared" ref="U146" si="3054">parseTime(S146)-(T149=INT(RIGHT($F146, 1)))</f>
        <v>0</v>
      </c>
      <c r="V146" s="45">
        <f t="shared" si="3009"/>
        <v>0</v>
      </c>
      <c r="W146" s="36"/>
      <c r="X146" s="37"/>
      <c r="Y146" s="44">
        <f t="shared" ref="Y146" si="3055">parseTime(W146)-(X149=INT(RIGHT($F146, 1)))</f>
        <v>0</v>
      </c>
      <c r="Z146" s="45">
        <f t="shared" si="3011"/>
        <v>0</v>
      </c>
      <c r="AA146" s="36"/>
      <c r="AB146" s="37"/>
      <c r="AC146" s="44">
        <f t="shared" ref="AC146" si="3056">parseTime(AA146)-(AB149=INT(RIGHT($F146, 1)))</f>
        <v>0</v>
      </c>
      <c r="AD146" s="45">
        <f t="shared" si="3013"/>
        <v>0</v>
      </c>
      <c r="AE146" s="36"/>
      <c r="AF146" s="37"/>
      <c r="AG146" s="44">
        <f t="shared" ref="AG146" si="3057">parseTime(AE146)-(AF149=INT(RIGHT($F146, 1)))</f>
        <v>0</v>
      </c>
      <c r="AH146" s="45">
        <f t="shared" si="3015"/>
        <v>0</v>
      </c>
      <c r="AI146" s="36"/>
      <c r="AJ146" s="37"/>
      <c r="AK146" s="44">
        <f>parseTime(AI146)-(AJ149=INT(RIGHT($F146, 1)))</f>
        <v>0</v>
      </c>
      <c r="AL146" s="45">
        <f t="shared" si="3016"/>
        <v>0</v>
      </c>
      <c r="AM146" s="36"/>
      <c r="AN146" s="37"/>
      <c r="AO146" s="44">
        <f t="shared" ref="AO146" si="3058">parseTime(AM146)-(AN149=INT(RIGHT($F146, 1)))</f>
        <v>0</v>
      </c>
      <c r="AP146" s="45">
        <f t="shared" si="3018"/>
        <v>0</v>
      </c>
      <c r="AQ146" s="36"/>
      <c r="AR146" s="37"/>
      <c r="AS146" s="44">
        <f t="shared" ref="AS146" si="3059">parseTime(AQ146)-(AR149=INT(RIGHT($F146, 1)))</f>
        <v>0</v>
      </c>
      <c r="AT146" s="45">
        <f t="shared" si="3020"/>
        <v>0</v>
      </c>
      <c r="AU146" s="36"/>
      <c r="AV146" s="37"/>
      <c r="AW146" s="44">
        <f>parseTime(AU146)-(AV149=INT(RIGHT($F146, 1)))</f>
        <v>0</v>
      </c>
      <c r="AX146" s="45">
        <f t="shared" si="3021"/>
        <v>0</v>
      </c>
      <c r="AY146" s="36"/>
      <c r="AZ146" s="37"/>
      <c r="BA146" s="44">
        <f>parseTime(AY146)-(AZ149=INT(RIGHT($F146, 1)))</f>
        <v>0</v>
      </c>
      <c r="BB146" s="45">
        <f t="shared" si="3022"/>
        <v>0</v>
      </c>
      <c r="BC146" s="36"/>
      <c r="BD146" s="37"/>
      <c r="BE146" s="44">
        <f>parseTime(BC146)-(BD149=INT(RIGHT($F146, 1)))</f>
        <v>0</v>
      </c>
      <c r="BF146" s="45">
        <f t="shared" si="3023"/>
        <v>0</v>
      </c>
      <c r="BG146" s="36"/>
      <c r="BH146" s="37"/>
      <c r="BI146" s="44">
        <f>parseTime(BG146)-(BH149=INT(RIGHT($F146, 1)))</f>
        <v>0</v>
      </c>
      <c r="BJ146" s="45">
        <f t="shared" si="3024"/>
        <v>0</v>
      </c>
      <c r="BK146" s="36"/>
      <c r="BL146" s="37"/>
      <c r="BM146" s="44">
        <f>parseTime(BK146)-(BL149=INT(RIGHT($F146, 1)))</f>
        <v>0</v>
      </c>
      <c r="BN146" s="45">
        <f t="shared" si="3025"/>
        <v>0</v>
      </c>
      <c r="BO146" s="36"/>
      <c r="BP146" s="37"/>
      <c r="BQ146" s="44">
        <f t="shared" ref="BQ146" si="3060">parseTime(BO146)-(BP149=INT(RIGHT($F146, 1)))</f>
        <v>0</v>
      </c>
      <c r="BR146" s="45">
        <f t="shared" si="3027"/>
        <v>0</v>
      </c>
      <c r="BS146" s="36"/>
      <c r="BT146" s="37"/>
      <c r="BU146" s="44">
        <f t="shared" ref="BU146" si="3061">parseTime(BS146)-(BT149=INT(RIGHT($F146, 1)))</f>
        <v>0</v>
      </c>
      <c r="BV146" s="45">
        <f t="shared" si="3029"/>
        <v>0</v>
      </c>
      <c r="BW146" s="36"/>
      <c r="BX146" s="37"/>
      <c r="BY146" s="44">
        <f t="shared" ref="BY146" si="3062">parseTime(BW146)-(BX149=INT(RIGHT($F146, 1)))</f>
        <v>0</v>
      </c>
      <c r="BZ146" s="45">
        <f t="shared" si="3031"/>
        <v>0</v>
      </c>
      <c r="CA146" s="36"/>
      <c r="CB146" s="37"/>
      <c r="CC146" s="44">
        <f t="shared" ref="CC146" si="3063">parseTime(CA146)-(CB149=INT(RIGHT($F146, 1)))</f>
        <v>0</v>
      </c>
      <c r="CD146" s="45">
        <f t="shared" si="3033"/>
        <v>0</v>
      </c>
      <c r="CE146" s="36"/>
      <c r="CF146" s="37"/>
      <c r="CG146" s="44">
        <f t="shared" ref="CG146" si="3064">parseTime(CE146)-(CF149=INT(RIGHT($F146, 1)))</f>
        <v>0</v>
      </c>
      <c r="CH146" s="45">
        <f t="shared" si="3035"/>
        <v>0</v>
      </c>
    </row>
    <row r="147" spans="1:86" x14ac:dyDescent="0.25">
      <c r="A147" s="56" t="s">
        <v>118</v>
      </c>
      <c r="B147" s="57">
        <f ca="1">roleHours(G144:CH150, "DFD")</f>
        <v>8</v>
      </c>
      <c r="C147" s="14">
        <f t="shared" ca="1" si="2913"/>
        <v>1</v>
      </c>
      <c r="D147" s="14"/>
      <c r="E147" s="20"/>
      <c r="F147" s="51" t="s">
        <v>131</v>
      </c>
      <c r="G147" s="36"/>
      <c r="H147" s="37"/>
      <c r="I147" s="44">
        <f t="shared" ref="I147" si="3065">parseTime(G147)-(H149=INT(RIGHT($F147, 1)))</f>
        <v>0</v>
      </c>
      <c r="J147" s="45">
        <f t="shared" si="3003"/>
        <v>0</v>
      </c>
      <c r="K147" s="36"/>
      <c r="L147" s="37"/>
      <c r="M147" s="44">
        <f t="shared" ref="M147" si="3066">parseTime(K147)-(L149=INT(RIGHT($F147, 1)))</f>
        <v>0</v>
      </c>
      <c r="N147" s="45">
        <f t="shared" si="3005"/>
        <v>0</v>
      </c>
      <c r="O147" s="36"/>
      <c r="P147" s="37"/>
      <c r="Q147" s="44">
        <f t="shared" ref="Q147" si="3067">parseTime(O147)-(P149=INT(RIGHT($F147, 1)))</f>
        <v>0</v>
      </c>
      <c r="R147" s="45">
        <f t="shared" si="3007"/>
        <v>0</v>
      </c>
      <c r="S147" s="36"/>
      <c r="T147" s="37"/>
      <c r="U147" s="44">
        <f t="shared" ref="U147" si="3068">parseTime(S147)-(T149=INT(RIGHT($F147, 1)))</f>
        <v>0</v>
      </c>
      <c r="V147" s="45">
        <f t="shared" si="3009"/>
        <v>0</v>
      </c>
      <c r="W147" s="36"/>
      <c r="X147" s="37"/>
      <c r="Y147" s="44">
        <f t="shared" ref="Y147" si="3069">parseTime(W147)-(X149=INT(RIGHT($F147, 1)))</f>
        <v>0</v>
      </c>
      <c r="Z147" s="45">
        <f t="shared" si="3011"/>
        <v>0</v>
      </c>
      <c r="AA147" s="36"/>
      <c r="AB147" s="37"/>
      <c r="AC147" s="44">
        <f t="shared" ref="AC147" si="3070">parseTime(AA147)-(AB149=INT(RIGHT($F147, 1)))</f>
        <v>0</v>
      </c>
      <c r="AD147" s="45">
        <f t="shared" si="3013"/>
        <v>0</v>
      </c>
      <c r="AE147" s="36"/>
      <c r="AF147" s="37"/>
      <c r="AG147" s="44">
        <f t="shared" ref="AG147" si="3071">parseTime(AE147)-(AF149=INT(RIGHT($F147, 1)))</f>
        <v>0</v>
      </c>
      <c r="AH147" s="45">
        <f t="shared" si="3015"/>
        <v>0</v>
      </c>
      <c r="AI147" s="36"/>
      <c r="AJ147" s="37"/>
      <c r="AK147" s="44">
        <f>parseTime(AI147)-(AJ149=INT(RIGHT($F147, 1)))</f>
        <v>0</v>
      </c>
      <c r="AL147" s="45">
        <f t="shared" si="3016"/>
        <v>0</v>
      </c>
      <c r="AM147" s="36"/>
      <c r="AN147" s="37"/>
      <c r="AO147" s="44">
        <f t="shared" ref="AO147" si="3072">parseTime(AM147)-(AN149=INT(RIGHT($F147, 1)))</f>
        <v>0</v>
      </c>
      <c r="AP147" s="45">
        <f t="shared" si="3018"/>
        <v>0</v>
      </c>
      <c r="AQ147" s="36"/>
      <c r="AR147" s="37"/>
      <c r="AS147" s="44">
        <f t="shared" ref="AS147" si="3073">parseTime(AQ147)-(AR149=INT(RIGHT($F147, 1)))</f>
        <v>0</v>
      </c>
      <c r="AT147" s="45">
        <f t="shared" si="3020"/>
        <v>0</v>
      </c>
      <c r="AU147" s="36"/>
      <c r="AV147" s="37"/>
      <c r="AW147" s="44">
        <f>parseTime(AU147)-(AV149=INT(RIGHT($F147, 1)))</f>
        <v>0</v>
      </c>
      <c r="AX147" s="45">
        <f t="shared" si="3021"/>
        <v>0</v>
      </c>
      <c r="AY147" s="36"/>
      <c r="AZ147" s="37"/>
      <c r="BA147" s="44">
        <f>parseTime(AY147)-(AZ149=INT(RIGHT($F147, 1)))</f>
        <v>0</v>
      </c>
      <c r="BB147" s="45">
        <f t="shared" si="3022"/>
        <v>0</v>
      </c>
      <c r="BC147" s="36"/>
      <c r="BD147" s="37"/>
      <c r="BE147" s="44">
        <f>parseTime(BC147)-(BD149=INT(RIGHT($F147, 1)))</f>
        <v>0</v>
      </c>
      <c r="BF147" s="45">
        <f t="shared" si="3023"/>
        <v>0</v>
      </c>
      <c r="BG147" s="36"/>
      <c r="BH147" s="37"/>
      <c r="BI147" s="44">
        <f>parseTime(BG147)-(BH149=INT(RIGHT($F147, 1)))</f>
        <v>0</v>
      </c>
      <c r="BJ147" s="45">
        <f t="shared" si="3024"/>
        <v>0</v>
      </c>
      <c r="BK147" s="36"/>
      <c r="BL147" s="37"/>
      <c r="BM147" s="44">
        <f>parseTime(BK147)-(BL149=INT(RIGHT($F147, 1)))</f>
        <v>0</v>
      </c>
      <c r="BN147" s="45">
        <f t="shared" si="3025"/>
        <v>0</v>
      </c>
      <c r="BO147" s="36"/>
      <c r="BP147" s="37"/>
      <c r="BQ147" s="44">
        <f t="shared" ref="BQ147" si="3074">parseTime(BO147)-(BP149=INT(RIGHT($F147, 1)))</f>
        <v>0</v>
      </c>
      <c r="BR147" s="45">
        <f t="shared" si="3027"/>
        <v>0</v>
      </c>
      <c r="BS147" s="36"/>
      <c r="BT147" s="37"/>
      <c r="BU147" s="44">
        <f t="shared" ref="BU147" si="3075">parseTime(BS147)-(BT149=INT(RIGHT($F147, 1)))</f>
        <v>0</v>
      </c>
      <c r="BV147" s="45">
        <f t="shared" si="3029"/>
        <v>0</v>
      </c>
      <c r="BW147" s="36"/>
      <c r="BX147" s="37"/>
      <c r="BY147" s="44">
        <f t="shared" ref="BY147" si="3076">parseTime(BW147)-(BX149=INT(RIGHT($F147, 1)))</f>
        <v>0</v>
      </c>
      <c r="BZ147" s="45">
        <f t="shared" si="3031"/>
        <v>0</v>
      </c>
      <c r="CA147" s="36"/>
      <c r="CB147" s="37"/>
      <c r="CC147" s="44">
        <f t="shared" ref="CC147" si="3077">parseTime(CA147)-(CB149=INT(RIGHT($F147, 1)))</f>
        <v>0</v>
      </c>
      <c r="CD147" s="45">
        <f t="shared" si="3033"/>
        <v>0</v>
      </c>
      <c r="CE147" s="36"/>
      <c r="CF147" s="37"/>
      <c r="CG147" s="44">
        <f t="shared" ref="CG147" si="3078">parseTime(CE147)-(CF149=INT(RIGHT($F147, 1)))</f>
        <v>0</v>
      </c>
      <c r="CH147" s="45">
        <f t="shared" si="3035"/>
        <v>0</v>
      </c>
    </row>
    <row r="148" spans="1:86" x14ac:dyDescent="0.25">
      <c r="A148" s="56" t="s">
        <v>119</v>
      </c>
      <c r="B148" s="57">
        <f ca="1">roleHours(G144:CH150, "MCC")</f>
        <v>0</v>
      </c>
      <c r="C148" s="14">
        <f t="shared" ca="1" si="2913"/>
        <v>0</v>
      </c>
      <c r="D148" s="14"/>
      <c r="E148" s="20"/>
      <c r="F148" s="51" t="s">
        <v>132</v>
      </c>
      <c r="G148" s="36"/>
      <c r="H148" s="37"/>
      <c r="I148" s="44">
        <f t="shared" ref="I148" si="3079">parseTime(G148)-(H149=INT(RIGHT($F148, 1)))</f>
        <v>0</v>
      </c>
      <c r="J148" s="45">
        <f t="shared" si="3003"/>
        <v>0</v>
      </c>
      <c r="K148" s="36"/>
      <c r="L148" s="37"/>
      <c r="M148" s="44">
        <f t="shared" ref="M148" si="3080">parseTime(K148)-(L149=INT(RIGHT($F148, 1)))</f>
        <v>0</v>
      </c>
      <c r="N148" s="45">
        <f t="shared" si="3005"/>
        <v>0</v>
      </c>
      <c r="O148" s="36"/>
      <c r="P148" s="37"/>
      <c r="Q148" s="44">
        <f t="shared" ref="Q148" si="3081">parseTime(O148)-(P149=INT(RIGHT($F148, 1)))</f>
        <v>0</v>
      </c>
      <c r="R148" s="45">
        <f t="shared" si="3007"/>
        <v>0</v>
      </c>
      <c r="S148" s="36"/>
      <c r="T148" s="37"/>
      <c r="U148" s="44">
        <f t="shared" ref="U148" si="3082">parseTime(S148)-(T149=INT(RIGHT($F148, 1)))</f>
        <v>0</v>
      </c>
      <c r="V148" s="45">
        <f t="shared" si="3009"/>
        <v>0</v>
      </c>
      <c r="W148" s="36"/>
      <c r="X148" s="37"/>
      <c r="Y148" s="44">
        <f t="shared" ref="Y148" si="3083">parseTime(W148)-(X149=INT(RIGHT($F148, 1)))</f>
        <v>0</v>
      </c>
      <c r="Z148" s="45">
        <f t="shared" si="3011"/>
        <v>0</v>
      </c>
      <c r="AA148" s="36"/>
      <c r="AB148" s="37"/>
      <c r="AC148" s="44">
        <f t="shared" ref="AC148" si="3084">parseTime(AA148)-(AB149=INT(RIGHT($F148, 1)))</f>
        <v>0</v>
      </c>
      <c r="AD148" s="45">
        <f t="shared" si="3013"/>
        <v>0</v>
      </c>
      <c r="AE148" s="36"/>
      <c r="AF148" s="37"/>
      <c r="AG148" s="44">
        <f t="shared" ref="AG148" si="3085">parseTime(AE148)-(AF149=INT(RIGHT($F148, 1)))</f>
        <v>0</v>
      </c>
      <c r="AH148" s="45">
        <f t="shared" si="3015"/>
        <v>0</v>
      </c>
      <c r="AI148" s="36"/>
      <c r="AJ148" s="37"/>
      <c r="AK148" s="44">
        <f>parseTime(AI148)-(AJ149=INT(RIGHT($F148, 1)))</f>
        <v>0</v>
      </c>
      <c r="AL148" s="45">
        <f t="shared" si="3016"/>
        <v>0</v>
      </c>
      <c r="AM148" s="36"/>
      <c r="AN148" s="37"/>
      <c r="AO148" s="44">
        <f t="shared" ref="AO148" si="3086">parseTime(AM148)-(AN149=INT(RIGHT($F148, 1)))</f>
        <v>0</v>
      </c>
      <c r="AP148" s="45">
        <f t="shared" si="3018"/>
        <v>0</v>
      </c>
      <c r="AQ148" s="36"/>
      <c r="AR148" s="37"/>
      <c r="AS148" s="44">
        <f t="shared" ref="AS148" si="3087">parseTime(AQ148)-(AR149=INT(RIGHT($F148, 1)))</f>
        <v>0</v>
      </c>
      <c r="AT148" s="45">
        <f t="shared" si="3020"/>
        <v>0</v>
      </c>
      <c r="AU148" s="36"/>
      <c r="AV148" s="37"/>
      <c r="AW148" s="44">
        <f>parseTime(AU148)-(AV149=INT(RIGHT($F148, 1)))</f>
        <v>0</v>
      </c>
      <c r="AX148" s="45">
        <f t="shared" si="3021"/>
        <v>0</v>
      </c>
      <c r="AY148" s="36"/>
      <c r="AZ148" s="37"/>
      <c r="BA148" s="44">
        <f>parseTime(AY148)-(AZ149=INT(RIGHT($F148, 1)))</f>
        <v>0</v>
      </c>
      <c r="BB148" s="45">
        <f t="shared" si="3022"/>
        <v>0</v>
      </c>
      <c r="BC148" s="36"/>
      <c r="BD148" s="37"/>
      <c r="BE148" s="44">
        <f>parseTime(BC148)-(BD149=INT(RIGHT($F148, 1)))</f>
        <v>0</v>
      </c>
      <c r="BF148" s="45">
        <f t="shared" si="3023"/>
        <v>0</v>
      </c>
      <c r="BG148" s="36"/>
      <c r="BH148" s="37"/>
      <c r="BI148" s="44">
        <f>parseTime(BG148)-(BH149=INT(RIGHT($F148, 1)))</f>
        <v>0</v>
      </c>
      <c r="BJ148" s="45">
        <f t="shared" si="3024"/>
        <v>0</v>
      </c>
      <c r="BK148" s="36"/>
      <c r="BL148" s="37"/>
      <c r="BM148" s="44">
        <f>parseTime(BK148)-(BL149=INT(RIGHT($F148, 1)))</f>
        <v>0</v>
      </c>
      <c r="BN148" s="45">
        <f t="shared" si="3025"/>
        <v>0</v>
      </c>
      <c r="BO148" s="36"/>
      <c r="BP148" s="37"/>
      <c r="BQ148" s="44">
        <f t="shared" ref="BQ148" si="3088">parseTime(BO148)-(BP149=INT(RIGHT($F148, 1)))</f>
        <v>0</v>
      </c>
      <c r="BR148" s="45">
        <f t="shared" si="3027"/>
        <v>0</v>
      </c>
      <c r="BS148" s="36"/>
      <c r="BT148" s="37"/>
      <c r="BU148" s="44">
        <f t="shared" ref="BU148" si="3089">parseTime(BS148)-(BT149=INT(RIGHT($F148, 1)))</f>
        <v>0</v>
      </c>
      <c r="BV148" s="45">
        <f t="shared" si="3029"/>
        <v>0</v>
      </c>
      <c r="BW148" s="36"/>
      <c r="BX148" s="37"/>
      <c r="BY148" s="44">
        <f t="shared" ref="BY148" si="3090">parseTime(BW148)-(BX149=INT(RIGHT($F148, 1)))</f>
        <v>0</v>
      </c>
      <c r="BZ148" s="45">
        <f t="shared" si="3031"/>
        <v>0</v>
      </c>
      <c r="CA148" s="36"/>
      <c r="CB148" s="37"/>
      <c r="CC148" s="44">
        <f t="shared" ref="CC148" si="3091">parseTime(CA148)-(CB149=INT(RIGHT($F148, 1)))</f>
        <v>0</v>
      </c>
      <c r="CD148" s="45">
        <f t="shared" si="3033"/>
        <v>0</v>
      </c>
      <c r="CE148" s="36"/>
      <c r="CF148" s="37"/>
      <c r="CG148" s="44">
        <f t="shared" ref="CG148" si="3092">parseTime(CE148)-(CF149=INT(RIGHT($F148, 1)))</f>
        <v>0</v>
      </c>
      <c r="CH148" s="45">
        <f t="shared" si="3035"/>
        <v>0</v>
      </c>
    </row>
    <row r="149" spans="1:86" x14ac:dyDescent="0.25">
      <c r="A149" s="56" t="s">
        <v>120</v>
      </c>
      <c r="B149" s="57">
        <f ca="1">roleHours(G144:CH150, "DCC")</f>
        <v>8</v>
      </c>
      <c r="C149" s="14">
        <f t="shared" ca="1" si="2913"/>
        <v>1</v>
      </c>
      <c r="D149" s="14"/>
      <c r="E149" s="20"/>
      <c r="F149" s="51"/>
      <c r="G149" s="46" t="s">
        <v>134</v>
      </c>
      <c r="H149" s="38">
        <f t="shared" ref="H149" si="3093">lunchAdjust(G144:H148)</f>
        <v>0</v>
      </c>
      <c r="I149" s="48" t="s">
        <v>0</v>
      </c>
      <c r="J149" s="39">
        <f t="shared" ref="J149" si="3094">SUMPRODUCT(I144:I148*J144:J148)</f>
        <v>0</v>
      </c>
      <c r="K149" s="46" t="s">
        <v>134</v>
      </c>
      <c r="L149" s="38">
        <f t="shared" ref="L149" si="3095">lunchAdjust(K144:L148)</f>
        <v>0</v>
      </c>
      <c r="M149" s="48" t="s">
        <v>0</v>
      </c>
      <c r="N149" s="39">
        <f t="shared" ref="N149" si="3096">SUMPRODUCT(M144:M148*N144:N148)</f>
        <v>0</v>
      </c>
      <c r="O149" s="46" t="s">
        <v>134</v>
      </c>
      <c r="P149" s="38">
        <f t="shared" ref="P149" si="3097">lunchAdjust(O144:P148)</f>
        <v>0</v>
      </c>
      <c r="Q149" s="48" t="s">
        <v>0</v>
      </c>
      <c r="R149" s="39">
        <f t="shared" ref="R149" si="3098">SUMPRODUCT(Q144:Q148*R144:R148)</f>
        <v>0</v>
      </c>
      <c r="S149" s="46" t="s">
        <v>134</v>
      </c>
      <c r="T149" s="38">
        <f t="shared" ref="T149" si="3099">lunchAdjust(S144:T148)</f>
        <v>0</v>
      </c>
      <c r="U149" s="48" t="s">
        <v>0</v>
      </c>
      <c r="V149" s="39">
        <f t="shared" ref="V149" si="3100">SUMPRODUCT(U144:U148*V144:V148)</f>
        <v>0</v>
      </c>
      <c r="W149" s="46" t="s">
        <v>134</v>
      </c>
      <c r="X149" s="38">
        <f t="shared" ref="X149" si="3101">lunchAdjust(W144:X148)</f>
        <v>0</v>
      </c>
      <c r="Y149" s="48" t="s">
        <v>0</v>
      </c>
      <c r="Z149" s="39">
        <f t="shared" ref="Z149" si="3102">SUMPRODUCT(Y144:Y148*Z144:Z148)</f>
        <v>0</v>
      </c>
      <c r="AA149" s="46" t="s">
        <v>134</v>
      </c>
      <c r="AB149" s="38">
        <f t="shared" ref="AB149" si="3103">lunchAdjust(AA144:AB148)</f>
        <v>0</v>
      </c>
      <c r="AC149" s="48" t="s">
        <v>0</v>
      </c>
      <c r="AD149" s="39">
        <f t="shared" ref="AD149" si="3104">SUMPRODUCT(AC144:AC148*AD144:AD148)</f>
        <v>0</v>
      </c>
      <c r="AE149" s="46" t="s">
        <v>134</v>
      </c>
      <c r="AF149" s="38">
        <f t="shared" ref="AF149" si="3105">lunchAdjust(AE144:AF148)</f>
        <v>0</v>
      </c>
      <c r="AG149" s="48" t="s">
        <v>0</v>
      </c>
      <c r="AH149" s="39">
        <f t="shared" ref="AH149" si="3106">SUMPRODUCT(AG144:AG148*AH144:AH148)</f>
        <v>0</v>
      </c>
      <c r="AI149" s="46" t="s">
        <v>134</v>
      </c>
      <c r="AJ149" s="38">
        <f t="shared" ref="AJ149" si="3107">lunchAdjust(AI144:AJ148)</f>
        <v>1</v>
      </c>
      <c r="AK149" s="48" t="s">
        <v>0</v>
      </c>
      <c r="AL149" s="39">
        <f t="shared" ref="AL149" si="3108">SUMPRODUCT(AK144:AK148*AL144:AL148)</f>
        <v>8</v>
      </c>
      <c r="AM149" s="46" t="s">
        <v>134</v>
      </c>
      <c r="AN149" s="38">
        <f t="shared" ref="AN149" si="3109">lunchAdjust(AM144:AN148)</f>
        <v>1</v>
      </c>
      <c r="AO149" s="48" t="s">
        <v>0</v>
      </c>
      <c r="AP149" s="39">
        <f t="shared" ref="AP149" si="3110">SUMPRODUCT(AO144:AO148*AP144:AP148)</f>
        <v>8</v>
      </c>
      <c r="AQ149" s="46" t="s">
        <v>134</v>
      </c>
      <c r="AR149" s="38">
        <f t="shared" ref="AR149" si="3111">lunchAdjust(AQ144:AR148)</f>
        <v>1</v>
      </c>
      <c r="AS149" s="48" t="s">
        <v>0</v>
      </c>
      <c r="AT149" s="39">
        <f t="shared" ref="AT149" si="3112">SUMPRODUCT(AS144:AS148*AT144:AT148)</f>
        <v>8</v>
      </c>
      <c r="AU149" s="46" t="s">
        <v>134</v>
      </c>
      <c r="AV149" s="38">
        <f t="shared" ref="AV149" si="3113">lunchAdjust(AU144:AV148)</f>
        <v>0</v>
      </c>
      <c r="AW149" s="48" t="s">
        <v>0</v>
      </c>
      <c r="AX149" s="39">
        <f t="shared" ref="AX149" si="3114">SUMPRODUCT(AW144:AW148*AX144:AX148)</f>
        <v>0</v>
      </c>
      <c r="AY149" s="46" t="s">
        <v>134</v>
      </c>
      <c r="AZ149" s="38">
        <f t="shared" ref="AZ149" si="3115">lunchAdjust(AY144:AZ148)</f>
        <v>0</v>
      </c>
      <c r="BA149" s="48" t="s">
        <v>0</v>
      </c>
      <c r="BB149" s="39">
        <f t="shared" ref="BB149" si="3116">SUMPRODUCT(BA144:BA148*BB144:BB148)</f>
        <v>0</v>
      </c>
      <c r="BC149" s="46" t="s">
        <v>134</v>
      </c>
      <c r="BD149" s="38">
        <f t="shared" ref="BD149" si="3117">lunchAdjust(BC144:BD148)</f>
        <v>1</v>
      </c>
      <c r="BE149" s="48" t="s">
        <v>0</v>
      </c>
      <c r="BF149" s="39">
        <f t="shared" ref="BF149" si="3118">SUMPRODUCT(BE144:BE148*BF144:BF148)</f>
        <v>8</v>
      </c>
      <c r="BG149" s="46" t="s">
        <v>134</v>
      </c>
      <c r="BH149" s="38">
        <f t="shared" ref="BH149" si="3119">lunchAdjust(BG144:BH148)</f>
        <v>0</v>
      </c>
      <c r="BI149" s="48" t="s">
        <v>0</v>
      </c>
      <c r="BJ149" s="39">
        <f t="shared" ref="BJ149" si="3120">SUMPRODUCT(BI144:BI148*BJ144:BJ148)</f>
        <v>0</v>
      </c>
      <c r="BK149" s="46" t="s">
        <v>134</v>
      </c>
      <c r="BL149" s="38">
        <f t="shared" ref="BL149" si="3121">lunchAdjust(BK144:BL148)</f>
        <v>0</v>
      </c>
      <c r="BM149" s="48" t="s">
        <v>0</v>
      </c>
      <c r="BN149" s="39">
        <f t="shared" ref="BN149" si="3122">SUMPRODUCT(BM144:BM148*BN144:BN148)</f>
        <v>0</v>
      </c>
      <c r="BO149" s="46" t="s">
        <v>134</v>
      </c>
      <c r="BP149" s="38">
        <f t="shared" ref="BP149" si="3123">lunchAdjust(BO144:BP148)</f>
        <v>0</v>
      </c>
      <c r="BQ149" s="48" t="s">
        <v>0</v>
      </c>
      <c r="BR149" s="39">
        <f t="shared" ref="BR149" si="3124">SUMPRODUCT(BQ144:BQ148*BR144:BR148)</f>
        <v>0</v>
      </c>
      <c r="BS149" s="46" t="s">
        <v>134</v>
      </c>
      <c r="BT149" s="38">
        <f t="shared" ref="BT149" si="3125">lunchAdjust(BS144:BT148)</f>
        <v>0</v>
      </c>
      <c r="BU149" s="48" t="s">
        <v>0</v>
      </c>
      <c r="BV149" s="39">
        <f t="shared" ref="BV149" si="3126">SUMPRODUCT(BU144:BU148*BV144:BV148)</f>
        <v>0</v>
      </c>
      <c r="BW149" s="46" t="s">
        <v>134</v>
      </c>
      <c r="BX149" s="38">
        <f t="shared" ref="BX149" si="3127">lunchAdjust(BW144:BX148)</f>
        <v>0</v>
      </c>
      <c r="BY149" s="48" t="s">
        <v>0</v>
      </c>
      <c r="BZ149" s="39">
        <f t="shared" ref="BZ149" si="3128">SUMPRODUCT(BY144:BY148*BZ144:BZ148)</f>
        <v>0</v>
      </c>
      <c r="CA149" s="46" t="s">
        <v>134</v>
      </c>
      <c r="CB149" s="38">
        <f t="shared" ref="CB149" si="3129">lunchAdjust(CA144:CB148)</f>
        <v>0</v>
      </c>
      <c r="CC149" s="48" t="s">
        <v>0</v>
      </c>
      <c r="CD149" s="39">
        <f t="shared" ref="CD149" si="3130">SUMPRODUCT(CC144:CC148*CD144:CD148)</f>
        <v>0</v>
      </c>
      <c r="CE149" s="46" t="s">
        <v>134</v>
      </c>
      <c r="CF149" s="38">
        <f t="shared" ref="CF149" si="3131">lunchAdjust(CE144:CF148)</f>
        <v>0</v>
      </c>
      <c r="CG149" s="48" t="s">
        <v>0</v>
      </c>
      <c r="CH149" s="39">
        <f t="shared" ref="CH149" si="3132">SUMPRODUCT(CG144:CG148*CH144:CH148)</f>
        <v>0</v>
      </c>
    </row>
    <row r="150" spans="1:86" ht="15.75" thickBot="1" x14ac:dyDescent="0.3">
      <c r="A150" s="58" t="s">
        <v>121</v>
      </c>
      <c r="B150" s="59">
        <f ca="1">roleHours(G144:CH150, "OUT")</f>
        <v>0</v>
      </c>
      <c r="C150" s="54" t="s">
        <v>137</v>
      </c>
      <c r="D150" s="22">
        <f ca="1">roleHours(G144:CH150, "PTO")</f>
        <v>0</v>
      </c>
      <c r="E150" s="23"/>
      <c r="F150" s="52"/>
      <c r="G150" s="47" t="s">
        <v>39</v>
      </c>
      <c r="H150" s="40">
        <f>SUMPRODUCT(I144:I148*(H144:H148="PTO"))+SUMPRODUCT(I144:I148*(H144:H148="HOL"))</f>
        <v>0</v>
      </c>
      <c r="I150" s="49" t="s">
        <v>135</v>
      </c>
      <c r="J150" s="41">
        <f t="shared" ref="J150" si="3133">J149*G$4</f>
        <v>0</v>
      </c>
      <c r="K150" s="47" t="s">
        <v>39</v>
      </c>
      <c r="L150" s="40">
        <f t="shared" ref="L150" si="3134">SUMPRODUCT(M144:M148*(L144:L148="PTO"))+SUMPRODUCT(M144:M148*(L144:L148="HOL"))</f>
        <v>0</v>
      </c>
      <c r="M150" s="49" t="s">
        <v>135</v>
      </c>
      <c r="N150" s="41">
        <f t="shared" ref="N150" si="3135">N149*K$4</f>
        <v>0</v>
      </c>
      <c r="O150" s="47" t="s">
        <v>39</v>
      </c>
      <c r="P150" s="40">
        <f t="shared" ref="P150" si="3136">SUMPRODUCT(Q144:Q148*(P144:P148="PTO"))+SUMPRODUCT(Q144:Q148*(P144:P148="HOL"))</f>
        <v>0</v>
      </c>
      <c r="Q150" s="49" t="s">
        <v>135</v>
      </c>
      <c r="R150" s="41">
        <f t="shared" ref="R150" si="3137">R149*O$4</f>
        <v>0</v>
      </c>
      <c r="S150" s="47" t="s">
        <v>39</v>
      </c>
      <c r="T150" s="40">
        <f t="shared" ref="T150" si="3138">SUMPRODUCT(U144:U148*(T144:T148="PTO"))+SUMPRODUCT(U144:U148*(T144:T148="HOL"))</f>
        <v>0</v>
      </c>
      <c r="U150" s="49" t="s">
        <v>135</v>
      </c>
      <c r="V150" s="41">
        <f t="shared" ref="V150" si="3139">V149*S$4</f>
        <v>0</v>
      </c>
      <c r="W150" s="47" t="s">
        <v>39</v>
      </c>
      <c r="X150" s="40">
        <f t="shared" ref="X150" si="3140">SUMPRODUCT(Y144:Y148*(X144:X148="PTO"))+SUMPRODUCT(Y144:Y148*(X144:X148="HOL"))</f>
        <v>0</v>
      </c>
      <c r="Y150" s="49" t="s">
        <v>135</v>
      </c>
      <c r="Z150" s="41">
        <f t="shared" ref="Z150" si="3141">Z149*W$4</f>
        <v>0</v>
      </c>
      <c r="AA150" s="47" t="s">
        <v>39</v>
      </c>
      <c r="AB150" s="40">
        <f t="shared" ref="AB150" si="3142">SUMPRODUCT(AC144:AC148*(AB144:AB148="PTO"))+SUMPRODUCT(AC144:AC148*(AB144:AB148="HOL"))</f>
        <v>0</v>
      </c>
      <c r="AC150" s="49" t="s">
        <v>135</v>
      </c>
      <c r="AD150" s="41">
        <f t="shared" ref="AD150" si="3143">AD149*AA$4</f>
        <v>0</v>
      </c>
      <c r="AE150" s="47" t="s">
        <v>39</v>
      </c>
      <c r="AF150" s="40">
        <f t="shared" ref="AF150" si="3144">SUMPRODUCT(AG144:AG148*(AF144:AF148="PTO"))+SUMPRODUCT(AG144:AG148*(AF144:AF148="HOL"))</f>
        <v>0</v>
      </c>
      <c r="AG150" s="49" t="s">
        <v>135</v>
      </c>
      <c r="AH150" s="41">
        <f t="shared" ref="AH150" si="3145">AH149*AE$4</f>
        <v>0</v>
      </c>
      <c r="AI150" s="47" t="s">
        <v>39</v>
      </c>
      <c r="AJ150" s="40">
        <f t="shared" ref="AJ150" si="3146">SUMPRODUCT(AK144:AK148*(AJ144:AJ148="PTO"))+SUMPRODUCT(AK144:AK148*(AJ144:AJ148="HOL"))</f>
        <v>0</v>
      </c>
      <c r="AK150" s="49" t="s">
        <v>135</v>
      </c>
      <c r="AL150" s="41">
        <f>AL149*AI$4</f>
        <v>8</v>
      </c>
      <c r="AM150" s="47" t="s">
        <v>39</v>
      </c>
      <c r="AN150" s="40">
        <f t="shared" ref="AN150" si="3147">SUMPRODUCT(AO144:AO148*(AN144:AN148="PTO"))+SUMPRODUCT(AO144:AO148*(AN144:AN148="HOL"))</f>
        <v>0</v>
      </c>
      <c r="AO150" s="49" t="s">
        <v>135</v>
      </c>
      <c r="AP150" s="41">
        <f t="shared" ref="AP150" si="3148">AP149*AM$4</f>
        <v>8</v>
      </c>
      <c r="AQ150" s="47" t="s">
        <v>39</v>
      </c>
      <c r="AR150" s="40">
        <f t="shared" ref="AR150" si="3149">SUMPRODUCT(AS144:AS148*(AR144:AR148="PTO"))+SUMPRODUCT(AS144:AS148*(AR144:AR148="HOL"))</f>
        <v>0</v>
      </c>
      <c r="AS150" s="49" t="s">
        <v>135</v>
      </c>
      <c r="AT150" s="41">
        <f t="shared" ref="AT150" si="3150">AT149*AQ$4</f>
        <v>0</v>
      </c>
      <c r="AU150" s="47" t="s">
        <v>39</v>
      </c>
      <c r="AV150" s="40">
        <f t="shared" ref="AV150" si="3151">SUMPRODUCT(AW144:AW148*(AV144:AV148="PTO"))+SUMPRODUCT(AW144:AW148*(AV144:AV148="HOL"))</f>
        <v>0</v>
      </c>
      <c r="AW150" s="49" t="s">
        <v>135</v>
      </c>
      <c r="AX150" s="41">
        <f>AX149*AU$4</f>
        <v>0</v>
      </c>
      <c r="AY150" s="47" t="s">
        <v>39</v>
      </c>
      <c r="AZ150" s="40">
        <f t="shared" ref="AZ150" si="3152">SUMPRODUCT(BA144:BA148*(AZ144:AZ148="PTO"))+SUMPRODUCT(BA144:BA148*(AZ144:AZ148="HOL"))</f>
        <v>0</v>
      </c>
      <c r="BA150" s="49" t="s">
        <v>135</v>
      </c>
      <c r="BB150" s="41">
        <f>BB149*AY$4</f>
        <v>0</v>
      </c>
      <c r="BC150" s="47" t="s">
        <v>39</v>
      </c>
      <c r="BD150" s="40">
        <f t="shared" ref="BD150" si="3153">SUMPRODUCT(BE144:BE148*(BD144:BD148="PTO"))+SUMPRODUCT(BE144:BE148*(BD144:BD148="HOL"))</f>
        <v>0</v>
      </c>
      <c r="BE150" s="49" t="s">
        <v>135</v>
      </c>
      <c r="BF150" s="41">
        <f>BF149*BC$4</f>
        <v>8</v>
      </c>
      <c r="BG150" s="47" t="s">
        <v>39</v>
      </c>
      <c r="BH150" s="40">
        <f t="shared" ref="BH150" si="3154">SUMPRODUCT(BI144:BI148*(BH144:BH148="PTO"))+SUMPRODUCT(BI144:BI148*(BH144:BH148="HOL"))</f>
        <v>0</v>
      </c>
      <c r="BI150" s="49" t="s">
        <v>135</v>
      </c>
      <c r="BJ150" s="41">
        <f>BJ149*BG$4</f>
        <v>0</v>
      </c>
      <c r="BK150" s="47" t="s">
        <v>39</v>
      </c>
      <c r="BL150" s="40">
        <f t="shared" ref="BL150" si="3155">SUMPRODUCT(BM144:BM148*(BL144:BL148="PTO"))+SUMPRODUCT(BM144:BM148*(BL144:BL148="HOL"))</f>
        <v>0</v>
      </c>
      <c r="BM150" s="49" t="s">
        <v>135</v>
      </c>
      <c r="BN150" s="41">
        <f>BN149*BK$4</f>
        <v>0</v>
      </c>
      <c r="BO150" s="47" t="s">
        <v>39</v>
      </c>
      <c r="BP150" s="40">
        <f t="shared" ref="BP150" si="3156">SUMPRODUCT(BQ144:BQ148*(BP144:BP148="PTO"))+SUMPRODUCT(BQ144:BQ148*(BP144:BP148="HOL"))</f>
        <v>0</v>
      </c>
      <c r="BQ150" s="49" t="s">
        <v>135</v>
      </c>
      <c r="BR150" s="41">
        <f t="shared" ref="BR150" si="3157">BR149*BO$4</f>
        <v>0</v>
      </c>
      <c r="BS150" s="47" t="s">
        <v>39</v>
      </c>
      <c r="BT150" s="40">
        <f t="shared" ref="BT150" si="3158">SUMPRODUCT(BU144:BU148*(BT144:BT148="PTO"))+SUMPRODUCT(BU144:BU148*(BT144:BT148="HOL"))</f>
        <v>0</v>
      </c>
      <c r="BU150" s="49" t="s">
        <v>135</v>
      </c>
      <c r="BV150" s="41">
        <f t="shared" ref="BV150" si="3159">BV149*BS$4</f>
        <v>0</v>
      </c>
      <c r="BW150" s="47" t="s">
        <v>39</v>
      </c>
      <c r="BX150" s="40">
        <f t="shared" ref="BX150" si="3160">SUMPRODUCT(BY144:BY148*(BX144:BX148="PTO"))+SUMPRODUCT(BY144:BY148*(BX144:BX148="HOL"))</f>
        <v>0</v>
      </c>
      <c r="BY150" s="49" t="s">
        <v>135</v>
      </c>
      <c r="BZ150" s="41">
        <f t="shared" ref="BZ150" si="3161">BZ149*BW$4</f>
        <v>0</v>
      </c>
      <c r="CA150" s="47" t="s">
        <v>39</v>
      </c>
      <c r="CB150" s="40">
        <f t="shared" ref="CB150" si="3162">SUMPRODUCT(CC144:CC148*(CB144:CB148="PTO"))+SUMPRODUCT(CC144:CC148*(CB144:CB148="HOL"))</f>
        <v>0</v>
      </c>
      <c r="CC150" s="49" t="s">
        <v>135</v>
      </c>
      <c r="CD150" s="41">
        <f t="shared" ref="CD150" si="3163">CD149*CA$4</f>
        <v>0</v>
      </c>
      <c r="CE150" s="47" t="s">
        <v>39</v>
      </c>
      <c r="CF150" s="40">
        <f t="shared" ref="CF150" si="3164">SUMPRODUCT(CG144:CG148*(CF144:CF148="PTO"))+SUMPRODUCT(CG144:CG148*(CF144:CF148="HOL"))</f>
        <v>0</v>
      </c>
      <c r="CG150" s="49" t="s">
        <v>135</v>
      </c>
      <c r="CH150" s="41">
        <f t="shared" ref="CH150" si="3165">CH149*CE$4</f>
        <v>0</v>
      </c>
    </row>
    <row r="151" spans="1:86" x14ac:dyDescent="0.25">
      <c r="A151" s="70" t="s">
        <v>133</v>
      </c>
      <c r="B151" s="71">
        <f t="shared" ref="B151" ca="1" si="3166">D151-B152</f>
        <v>0</v>
      </c>
      <c r="C151" s="72" t="s">
        <v>122</v>
      </c>
      <c r="D151" s="71">
        <f>IFERROR(INDEX(Holidays[FTE], MATCH(Entry!E151, Holidays[Date], 0)), 1)*8*INDEX(FTEguide[[1]:[12]], MATCH(Entry!E152, FTEguide[Weekday], 0), IF(Entry!E154&gt;0, Entry!E154, MONTH(Entry!E151)))</f>
        <v>0</v>
      </c>
      <c r="E151" s="60">
        <f t="shared" si="2010"/>
        <v>43849</v>
      </c>
      <c r="F151" s="50" t="s">
        <v>128</v>
      </c>
      <c r="G151" s="34"/>
      <c r="H151" s="35"/>
      <c r="I151" s="42">
        <f t="shared" ref="I151" si="3167">parseTime(G151)-(H156=INT(RIGHT($F151, 1)))</f>
        <v>0</v>
      </c>
      <c r="J151" s="43">
        <f t="shared" ref="J151:J155" si="3168">isClocked(H151)</f>
        <v>0</v>
      </c>
      <c r="K151" s="34"/>
      <c r="L151" s="35"/>
      <c r="M151" s="42">
        <f t="shared" ref="M151" si="3169">parseTime(K151)-(L156=INT(RIGHT($F151, 1)))</f>
        <v>0</v>
      </c>
      <c r="N151" s="43">
        <f t="shared" ref="N151:N155" si="3170">isClocked(L151)</f>
        <v>0</v>
      </c>
      <c r="O151" s="34"/>
      <c r="P151" s="35"/>
      <c r="Q151" s="42">
        <f t="shared" ref="Q151" si="3171">parseTime(O151)-(P156=INT(RIGHT($F151, 1)))</f>
        <v>0</v>
      </c>
      <c r="R151" s="43">
        <f t="shared" ref="R151:R155" si="3172">isClocked(P151)</f>
        <v>0</v>
      </c>
      <c r="S151" s="34"/>
      <c r="T151" s="35"/>
      <c r="U151" s="42">
        <f t="shared" ref="U151" si="3173">parseTime(S151)-(T156=INT(RIGHT($F151, 1)))</f>
        <v>0</v>
      </c>
      <c r="V151" s="43">
        <f t="shared" ref="V151:V155" si="3174">isClocked(T151)</f>
        <v>0</v>
      </c>
      <c r="W151" s="34"/>
      <c r="X151" s="35"/>
      <c r="Y151" s="42">
        <f t="shared" ref="Y151" si="3175">parseTime(W151)-(X156=INT(RIGHT($F151, 1)))</f>
        <v>0</v>
      </c>
      <c r="Z151" s="43">
        <f t="shared" ref="Z151:Z155" si="3176">isClocked(X151)</f>
        <v>0</v>
      </c>
      <c r="AA151" s="34"/>
      <c r="AB151" s="35"/>
      <c r="AC151" s="42">
        <f t="shared" ref="AC151" si="3177">parseTime(AA151)-(AB156=INT(RIGHT($F151, 1)))</f>
        <v>0</v>
      </c>
      <c r="AD151" s="43">
        <f t="shared" ref="AD151:AD155" si="3178">isClocked(AB151)</f>
        <v>0</v>
      </c>
      <c r="AE151" s="34"/>
      <c r="AF151" s="35"/>
      <c r="AG151" s="42">
        <f t="shared" ref="AG151" si="3179">parseTime(AE151)-(AF156=INT(RIGHT($F151, 1)))</f>
        <v>0</v>
      </c>
      <c r="AH151" s="43">
        <f t="shared" ref="AH151:AH155" si="3180">isClocked(AF151)</f>
        <v>0</v>
      </c>
      <c r="AI151" s="34"/>
      <c r="AJ151" s="35"/>
      <c r="AK151" s="42">
        <f>parseTime(AI151)-(AJ156=INT(RIGHT($F151, 1)))</f>
        <v>0</v>
      </c>
      <c r="AL151" s="43">
        <f t="shared" ref="AL151:AL155" si="3181">isClocked(AJ151)</f>
        <v>0</v>
      </c>
      <c r="AM151" s="34"/>
      <c r="AN151" s="35"/>
      <c r="AO151" s="42">
        <f t="shared" ref="AO151" si="3182">parseTime(AM151)-(AN156=INT(RIGHT($F151, 1)))</f>
        <v>0</v>
      </c>
      <c r="AP151" s="43">
        <f t="shared" ref="AP151:AP155" si="3183">isClocked(AN151)</f>
        <v>0</v>
      </c>
      <c r="AQ151" s="34"/>
      <c r="AR151" s="35"/>
      <c r="AS151" s="42">
        <f t="shared" ref="AS151" si="3184">parseTime(AQ151)-(AR156=INT(RIGHT($F151, 1)))</f>
        <v>0</v>
      </c>
      <c r="AT151" s="43">
        <f t="shared" ref="AT151:AT155" si="3185">isClocked(AR151)</f>
        <v>0</v>
      </c>
      <c r="AU151" s="34"/>
      <c r="AV151" s="35"/>
      <c r="AW151" s="42">
        <f>parseTime(AU151)-(AV156=INT(RIGHT($F151, 1)))</f>
        <v>0</v>
      </c>
      <c r="AX151" s="43">
        <f t="shared" ref="AX151:AX155" si="3186">isClocked(AV151)</f>
        <v>0</v>
      </c>
      <c r="AY151" s="34"/>
      <c r="AZ151" s="35"/>
      <c r="BA151" s="42">
        <f>parseTime(AY151)-(AZ156=INT(RIGHT($F151, 1)))</f>
        <v>0</v>
      </c>
      <c r="BB151" s="43">
        <f t="shared" ref="BB151:BB155" si="3187">isClocked(AZ151)</f>
        <v>0</v>
      </c>
      <c r="BC151" s="34"/>
      <c r="BD151" s="35"/>
      <c r="BE151" s="42">
        <f>parseTime(BC151)-(BD156=INT(RIGHT($F151, 1)))</f>
        <v>0</v>
      </c>
      <c r="BF151" s="43">
        <f t="shared" ref="BF151:BF155" si="3188">isClocked(BD151)</f>
        <v>0</v>
      </c>
      <c r="BG151" s="34"/>
      <c r="BH151" s="35"/>
      <c r="BI151" s="42">
        <f>parseTime(BG151)-(BH156=INT(RIGHT($F151, 1)))</f>
        <v>0</v>
      </c>
      <c r="BJ151" s="43">
        <f t="shared" ref="BJ151:BJ155" si="3189">isClocked(BH151)</f>
        <v>0</v>
      </c>
      <c r="BK151" s="34"/>
      <c r="BL151" s="35"/>
      <c r="BM151" s="42">
        <f>parseTime(BK151)-(BL156=INT(RIGHT($F151, 1)))</f>
        <v>0</v>
      </c>
      <c r="BN151" s="43">
        <f t="shared" ref="BN151:BN155" si="3190">isClocked(BL151)</f>
        <v>0</v>
      </c>
      <c r="BO151" s="34"/>
      <c r="BP151" s="35"/>
      <c r="BQ151" s="42">
        <f t="shared" ref="BQ151" si="3191">parseTime(BO151)-(BP156=INT(RIGHT($F151, 1)))</f>
        <v>0</v>
      </c>
      <c r="BR151" s="43">
        <f t="shared" ref="BR151:BR155" si="3192">isClocked(BP151)</f>
        <v>0</v>
      </c>
      <c r="BS151" s="34"/>
      <c r="BT151" s="35"/>
      <c r="BU151" s="42">
        <f t="shared" ref="BU151" si="3193">parseTime(BS151)-(BT156=INT(RIGHT($F151, 1)))</f>
        <v>0</v>
      </c>
      <c r="BV151" s="43">
        <f t="shared" ref="BV151:BV155" si="3194">isClocked(BT151)</f>
        <v>0</v>
      </c>
      <c r="BW151" s="34"/>
      <c r="BX151" s="35"/>
      <c r="BY151" s="42">
        <f t="shared" ref="BY151" si="3195">parseTime(BW151)-(BX156=INT(RIGHT($F151, 1)))</f>
        <v>0</v>
      </c>
      <c r="BZ151" s="43">
        <f t="shared" ref="BZ151:BZ155" si="3196">isClocked(BX151)</f>
        <v>0</v>
      </c>
      <c r="CA151" s="34"/>
      <c r="CB151" s="35"/>
      <c r="CC151" s="42">
        <f t="shared" ref="CC151" si="3197">parseTime(CA151)-(CB156=INT(RIGHT($F151, 1)))</f>
        <v>0</v>
      </c>
      <c r="CD151" s="43">
        <f t="shared" ref="CD151:CD155" si="3198">isClocked(CB151)</f>
        <v>0</v>
      </c>
      <c r="CE151" s="34"/>
      <c r="CF151" s="35"/>
      <c r="CG151" s="42">
        <f t="shared" ref="CG151" si="3199">parseTime(CE151)-(CF156=INT(RIGHT($F151, 1)))</f>
        <v>0</v>
      </c>
      <c r="CH151" s="43">
        <f t="shared" ref="CH151:CH155" si="3200">isClocked(CF151)</f>
        <v>0</v>
      </c>
    </row>
    <row r="152" spans="1:86" x14ac:dyDescent="0.25">
      <c r="A152" s="56" t="s">
        <v>0</v>
      </c>
      <c r="B152" s="57">
        <f t="shared" ref="B152" ca="1" si="3201">SUM(B153:B156)</f>
        <v>0</v>
      </c>
      <c r="C152" s="14" t="s">
        <v>252</v>
      </c>
      <c r="D152" s="14"/>
      <c r="E152" s="55" t="str">
        <f t="shared" si="1879"/>
        <v>Sunday</v>
      </c>
      <c r="F152" s="51" t="s">
        <v>129</v>
      </c>
      <c r="G152" s="36"/>
      <c r="H152" s="37"/>
      <c r="I152" s="44">
        <f t="shared" ref="I152" si="3202">parseTime(G152)-(H156=INT(RIGHT($F152, 1)))</f>
        <v>0</v>
      </c>
      <c r="J152" s="45">
        <f t="shared" si="3168"/>
        <v>0</v>
      </c>
      <c r="K152" s="36"/>
      <c r="L152" s="37"/>
      <c r="M152" s="44">
        <f t="shared" ref="M152" si="3203">parseTime(K152)-(L156=INT(RIGHT($F152, 1)))</f>
        <v>0</v>
      </c>
      <c r="N152" s="45">
        <f t="shared" si="3170"/>
        <v>0</v>
      </c>
      <c r="O152" s="36"/>
      <c r="P152" s="37"/>
      <c r="Q152" s="44">
        <f t="shared" ref="Q152" si="3204">parseTime(O152)-(P156=INT(RIGHT($F152, 1)))</f>
        <v>0</v>
      </c>
      <c r="R152" s="45">
        <f t="shared" si="3172"/>
        <v>0</v>
      </c>
      <c r="S152" s="36"/>
      <c r="T152" s="37"/>
      <c r="U152" s="44">
        <f t="shared" ref="U152" si="3205">parseTime(S152)-(T156=INT(RIGHT($F152, 1)))</f>
        <v>0</v>
      </c>
      <c r="V152" s="45">
        <f t="shared" si="3174"/>
        <v>0</v>
      </c>
      <c r="W152" s="36"/>
      <c r="X152" s="37"/>
      <c r="Y152" s="44">
        <f t="shared" ref="Y152" si="3206">parseTime(W152)-(X156=INT(RIGHT($F152, 1)))</f>
        <v>0</v>
      </c>
      <c r="Z152" s="45">
        <f t="shared" si="3176"/>
        <v>0</v>
      </c>
      <c r="AA152" s="36"/>
      <c r="AB152" s="37"/>
      <c r="AC152" s="44">
        <f t="shared" ref="AC152" si="3207">parseTime(AA152)-(AB156=INT(RIGHT($F152, 1)))</f>
        <v>0</v>
      </c>
      <c r="AD152" s="45">
        <f t="shared" si="3178"/>
        <v>0</v>
      </c>
      <c r="AE152" s="36"/>
      <c r="AF152" s="37"/>
      <c r="AG152" s="44">
        <f t="shared" ref="AG152" si="3208">parseTime(AE152)-(AF156=INT(RIGHT($F152, 1)))</f>
        <v>0</v>
      </c>
      <c r="AH152" s="45">
        <f t="shared" si="3180"/>
        <v>0</v>
      </c>
      <c r="AI152" s="36"/>
      <c r="AJ152" s="37"/>
      <c r="AK152" s="44">
        <f>parseTime(AI152)-(AJ156=INT(RIGHT($F152, 1)))</f>
        <v>0</v>
      </c>
      <c r="AL152" s="45">
        <f t="shared" si="3181"/>
        <v>0</v>
      </c>
      <c r="AM152" s="36"/>
      <c r="AN152" s="37"/>
      <c r="AO152" s="44">
        <f t="shared" ref="AO152" si="3209">parseTime(AM152)-(AN156=INT(RIGHT($F152, 1)))</f>
        <v>0</v>
      </c>
      <c r="AP152" s="45">
        <f t="shared" si="3183"/>
        <v>0</v>
      </c>
      <c r="AQ152" s="36"/>
      <c r="AR152" s="37"/>
      <c r="AS152" s="44">
        <f t="shared" ref="AS152" si="3210">parseTime(AQ152)-(AR156=INT(RIGHT($F152, 1)))</f>
        <v>0</v>
      </c>
      <c r="AT152" s="45">
        <f t="shared" si="3185"/>
        <v>0</v>
      </c>
      <c r="AU152" s="36"/>
      <c r="AV152" s="37"/>
      <c r="AW152" s="44">
        <f>parseTime(AU152)-(AV156=INT(RIGHT($F152, 1)))</f>
        <v>0</v>
      </c>
      <c r="AX152" s="45">
        <f t="shared" si="3186"/>
        <v>0</v>
      </c>
      <c r="AY152" s="36"/>
      <c r="AZ152" s="37"/>
      <c r="BA152" s="44">
        <f>parseTime(AY152)-(AZ156=INT(RIGHT($F152, 1)))</f>
        <v>0</v>
      </c>
      <c r="BB152" s="45">
        <f t="shared" si="3187"/>
        <v>0</v>
      </c>
      <c r="BC152" s="36"/>
      <c r="BD152" s="37"/>
      <c r="BE152" s="44">
        <f>parseTime(BC152)-(BD156=INT(RIGHT($F152, 1)))</f>
        <v>0</v>
      </c>
      <c r="BF152" s="45">
        <f t="shared" si="3188"/>
        <v>0</v>
      </c>
      <c r="BG152" s="36"/>
      <c r="BH152" s="37"/>
      <c r="BI152" s="44">
        <f>parseTime(BG152)-(BH156=INT(RIGHT($F152, 1)))</f>
        <v>0</v>
      </c>
      <c r="BJ152" s="45">
        <f t="shared" si="3189"/>
        <v>0</v>
      </c>
      <c r="BK152" s="36"/>
      <c r="BL152" s="37"/>
      <c r="BM152" s="44">
        <f>parseTime(BK152)-(BL156=INT(RIGHT($F152, 1)))</f>
        <v>0</v>
      </c>
      <c r="BN152" s="45">
        <f t="shared" si="3190"/>
        <v>0</v>
      </c>
      <c r="BO152" s="36"/>
      <c r="BP152" s="37"/>
      <c r="BQ152" s="44">
        <f t="shared" ref="BQ152" si="3211">parseTime(BO152)-(BP156=INT(RIGHT($F152, 1)))</f>
        <v>0</v>
      </c>
      <c r="BR152" s="45">
        <f t="shared" si="3192"/>
        <v>0</v>
      </c>
      <c r="BS152" s="36"/>
      <c r="BT152" s="37"/>
      <c r="BU152" s="44">
        <f t="shared" ref="BU152" si="3212">parseTime(BS152)-(BT156=INT(RIGHT($F152, 1)))</f>
        <v>0</v>
      </c>
      <c r="BV152" s="45">
        <f t="shared" si="3194"/>
        <v>0</v>
      </c>
      <c r="BW152" s="36"/>
      <c r="BX152" s="37"/>
      <c r="BY152" s="44">
        <f t="shared" ref="BY152" si="3213">parseTime(BW152)-(BX156=INT(RIGHT($F152, 1)))</f>
        <v>0</v>
      </c>
      <c r="BZ152" s="45">
        <f t="shared" si="3196"/>
        <v>0</v>
      </c>
      <c r="CA152" s="36"/>
      <c r="CB152" s="37"/>
      <c r="CC152" s="44">
        <f t="shared" ref="CC152" si="3214">parseTime(CA152)-(CB156=INT(RIGHT($F152, 1)))</f>
        <v>0</v>
      </c>
      <c r="CD152" s="45">
        <f t="shared" si="3198"/>
        <v>0</v>
      </c>
      <c r="CE152" s="36"/>
      <c r="CF152" s="37"/>
      <c r="CG152" s="44">
        <f t="shared" ref="CG152" si="3215">parseTime(CE152)-(CF156=INT(RIGHT($F152, 1)))</f>
        <v>0</v>
      </c>
      <c r="CH152" s="45">
        <f t="shared" si="3200"/>
        <v>0</v>
      </c>
    </row>
    <row r="153" spans="1:86" x14ac:dyDescent="0.25">
      <c r="A153" s="56" t="s">
        <v>117</v>
      </c>
      <c r="B153" s="57">
        <f ca="1">roleHours(G151:CH157, "MFD")</f>
        <v>0</v>
      </c>
      <c r="C153" s="14">
        <f t="shared" ca="1" si="2913"/>
        <v>0</v>
      </c>
      <c r="D153" s="14"/>
      <c r="E153" s="20" t="s">
        <v>127</v>
      </c>
      <c r="F153" s="51" t="s">
        <v>130</v>
      </c>
      <c r="G153" s="36"/>
      <c r="H153" s="37"/>
      <c r="I153" s="44">
        <f t="shared" ref="I153" si="3216">parseTime(G153)-(H156=INT(RIGHT($F153, 1)))</f>
        <v>0</v>
      </c>
      <c r="J153" s="45">
        <f t="shared" si="3168"/>
        <v>0</v>
      </c>
      <c r="K153" s="36"/>
      <c r="L153" s="37"/>
      <c r="M153" s="44">
        <f t="shared" ref="M153" si="3217">parseTime(K153)-(L156=INT(RIGHT($F153, 1)))</f>
        <v>0</v>
      </c>
      <c r="N153" s="45">
        <f t="shared" si="3170"/>
        <v>0</v>
      </c>
      <c r="O153" s="36"/>
      <c r="P153" s="37"/>
      <c r="Q153" s="44">
        <f t="shared" ref="Q153" si="3218">parseTime(O153)-(P156=INT(RIGHT($F153, 1)))</f>
        <v>0</v>
      </c>
      <c r="R153" s="45">
        <f t="shared" si="3172"/>
        <v>0</v>
      </c>
      <c r="S153" s="36"/>
      <c r="T153" s="37"/>
      <c r="U153" s="44">
        <f t="shared" ref="U153" si="3219">parseTime(S153)-(T156=INT(RIGHT($F153, 1)))</f>
        <v>0</v>
      </c>
      <c r="V153" s="45">
        <f t="shared" si="3174"/>
        <v>0</v>
      </c>
      <c r="W153" s="36"/>
      <c r="X153" s="37"/>
      <c r="Y153" s="44">
        <f t="shared" ref="Y153" si="3220">parseTime(W153)-(X156=INT(RIGHT($F153, 1)))</f>
        <v>0</v>
      </c>
      <c r="Z153" s="45">
        <f t="shared" si="3176"/>
        <v>0</v>
      </c>
      <c r="AA153" s="36"/>
      <c r="AB153" s="37"/>
      <c r="AC153" s="44">
        <f t="shared" ref="AC153" si="3221">parseTime(AA153)-(AB156=INT(RIGHT($F153, 1)))</f>
        <v>0</v>
      </c>
      <c r="AD153" s="45">
        <f t="shared" si="3178"/>
        <v>0</v>
      </c>
      <c r="AE153" s="36"/>
      <c r="AF153" s="37"/>
      <c r="AG153" s="44">
        <f t="shared" ref="AG153" si="3222">parseTime(AE153)-(AF156=INT(RIGHT($F153, 1)))</f>
        <v>0</v>
      </c>
      <c r="AH153" s="45">
        <f t="shared" si="3180"/>
        <v>0</v>
      </c>
      <c r="AI153" s="36"/>
      <c r="AJ153" s="37"/>
      <c r="AK153" s="44">
        <f>parseTime(AI153)-(AJ156=INT(RIGHT($F153, 1)))</f>
        <v>0</v>
      </c>
      <c r="AL153" s="45">
        <f t="shared" si="3181"/>
        <v>0</v>
      </c>
      <c r="AM153" s="36"/>
      <c r="AN153" s="37"/>
      <c r="AO153" s="44">
        <f t="shared" ref="AO153" si="3223">parseTime(AM153)-(AN156=INT(RIGHT($F153, 1)))</f>
        <v>0</v>
      </c>
      <c r="AP153" s="45">
        <f t="shared" si="3183"/>
        <v>0</v>
      </c>
      <c r="AQ153" s="36"/>
      <c r="AR153" s="37"/>
      <c r="AS153" s="44">
        <f t="shared" ref="AS153" si="3224">parseTime(AQ153)-(AR156=INT(RIGHT($F153, 1)))</f>
        <v>0</v>
      </c>
      <c r="AT153" s="45">
        <f t="shared" si="3185"/>
        <v>0</v>
      </c>
      <c r="AU153" s="36"/>
      <c r="AV153" s="37"/>
      <c r="AW153" s="44">
        <f>parseTime(AU153)-(AV156=INT(RIGHT($F153, 1)))</f>
        <v>0</v>
      </c>
      <c r="AX153" s="45">
        <f t="shared" si="3186"/>
        <v>0</v>
      </c>
      <c r="AY153" s="36"/>
      <c r="AZ153" s="37"/>
      <c r="BA153" s="44">
        <f>parseTime(AY153)-(AZ156=INT(RIGHT($F153, 1)))</f>
        <v>0</v>
      </c>
      <c r="BB153" s="45">
        <f t="shared" si="3187"/>
        <v>0</v>
      </c>
      <c r="BC153" s="36"/>
      <c r="BD153" s="37"/>
      <c r="BE153" s="44">
        <f>parseTime(BC153)-(BD156=INT(RIGHT($F153, 1)))</f>
        <v>0</v>
      </c>
      <c r="BF153" s="45">
        <f t="shared" si="3188"/>
        <v>0</v>
      </c>
      <c r="BG153" s="36"/>
      <c r="BH153" s="37"/>
      <c r="BI153" s="44">
        <f>parseTime(BG153)-(BH156=INT(RIGHT($F153, 1)))</f>
        <v>0</v>
      </c>
      <c r="BJ153" s="45">
        <f t="shared" si="3189"/>
        <v>0</v>
      </c>
      <c r="BK153" s="36"/>
      <c r="BL153" s="37"/>
      <c r="BM153" s="44">
        <f>parseTime(BK153)-(BL156=INT(RIGHT($F153, 1)))</f>
        <v>0</v>
      </c>
      <c r="BN153" s="45">
        <f t="shared" si="3190"/>
        <v>0</v>
      </c>
      <c r="BO153" s="36"/>
      <c r="BP153" s="37"/>
      <c r="BQ153" s="44">
        <f t="shared" ref="BQ153" si="3225">parseTime(BO153)-(BP156=INT(RIGHT($F153, 1)))</f>
        <v>0</v>
      </c>
      <c r="BR153" s="45">
        <f t="shared" si="3192"/>
        <v>0</v>
      </c>
      <c r="BS153" s="36"/>
      <c r="BT153" s="37"/>
      <c r="BU153" s="44">
        <f t="shared" ref="BU153" si="3226">parseTime(BS153)-(BT156=INT(RIGHT($F153, 1)))</f>
        <v>0</v>
      </c>
      <c r="BV153" s="45">
        <f t="shared" si="3194"/>
        <v>0</v>
      </c>
      <c r="BW153" s="36"/>
      <c r="BX153" s="37"/>
      <c r="BY153" s="44">
        <f t="shared" ref="BY153" si="3227">parseTime(BW153)-(BX156=INT(RIGHT($F153, 1)))</f>
        <v>0</v>
      </c>
      <c r="BZ153" s="45">
        <f t="shared" si="3196"/>
        <v>0</v>
      </c>
      <c r="CA153" s="36"/>
      <c r="CB153" s="37"/>
      <c r="CC153" s="44">
        <f t="shared" ref="CC153" si="3228">parseTime(CA153)-(CB156=INT(RIGHT($F153, 1)))</f>
        <v>0</v>
      </c>
      <c r="CD153" s="45">
        <f t="shared" si="3198"/>
        <v>0</v>
      </c>
      <c r="CE153" s="36"/>
      <c r="CF153" s="37"/>
      <c r="CG153" s="44">
        <f t="shared" ref="CG153" si="3229">parseTime(CE153)-(CF156=INT(RIGHT($F153, 1)))</f>
        <v>0</v>
      </c>
      <c r="CH153" s="45">
        <f t="shared" si="3200"/>
        <v>0</v>
      </c>
    </row>
    <row r="154" spans="1:86" x14ac:dyDescent="0.25">
      <c r="A154" s="56" t="s">
        <v>118</v>
      </c>
      <c r="B154" s="57">
        <f ca="1">roleHours(G151:CH157, "DFD")</f>
        <v>0</v>
      </c>
      <c r="C154" s="14">
        <f t="shared" ca="1" si="2913"/>
        <v>0</v>
      </c>
      <c r="D154" s="14"/>
      <c r="E154" s="20"/>
      <c r="F154" s="51" t="s">
        <v>131</v>
      </c>
      <c r="G154" s="36"/>
      <c r="H154" s="37"/>
      <c r="I154" s="44">
        <f t="shared" ref="I154" si="3230">parseTime(G154)-(H156=INT(RIGHT($F154, 1)))</f>
        <v>0</v>
      </c>
      <c r="J154" s="45">
        <f t="shared" si="3168"/>
        <v>0</v>
      </c>
      <c r="K154" s="36"/>
      <c r="L154" s="37"/>
      <c r="M154" s="44">
        <f t="shared" ref="M154" si="3231">parseTime(K154)-(L156=INT(RIGHT($F154, 1)))</f>
        <v>0</v>
      </c>
      <c r="N154" s="45">
        <f t="shared" si="3170"/>
        <v>0</v>
      </c>
      <c r="O154" s="36"/>
      <c r="P154" s="37"/>
      <c r="Q154" s="44">
        <f t="shared" ref="Q154" si="3232">parseTime(O154)-(P156=INT(RIGHT($F154, 1)))</f>
        <v>0</v>
      </c>
      <c r="R154" s="45">
        <f t="shared" si="3172"/>
        <v>0</v>
      </c>
      <c r="S154" s="36"/>
      <c r="T154" s="37"/>
      <c r="U154" s="44">
        <f t="shared" ref="U154" si="3233">parseTime(S154)-(T156=INT(RIGHT($F154, 1)))</f>
        <v>0</v>
      </c>
      <c r="V154" s="45">
        <f t="shared" si="3174"/>
        <v>0</v>
      </c>
      <c r="W154" s="36"/>
      <c r="X154" s="37"/>
      <c r="Y154" s="44">
        <f t="shared" ref="Y154" si="3234">parseTime(W154)-(X156=INT(RIGHT($F154, 1)))</f>
        <v>0</v>
      </c>
      <c r="Z154" s="45">
        <f t="shared" si="3176"/>
        <v>0</v>
      </c>
      <c r="AA154" s="36"/>
      <c r="AB154" s="37"/>
      <c r="AC154" s="44">
        <f t="shared" ref="AC154" si="3235">parseTime(AA154)-(AB156=INT(RIGHT($F154, 1)))</f>
        <v>0</v>
      </c>
      <c r="AD154" s="45">
        <f t="shared" si="3178"/>
        <v>0</v>
      </c>
      <c r="AE154" s="36"/>
      <c r="AF154" s="37"/>
      <c r="AG154" s="44">
        <f t="shared" ref="AG154" si="3236">parseTime(AE154)-(AF156=INT(RIGHT($F154, 1)))</f>
        <v>0</v>
      </c>
      <c r="AH154" s="45">
        <f t="shared" si="3180"/>
        <v>0</v>
      </c>
      <c r="AI154" s="36"/>
      <c r="AJ154" s="37"/>
      <c r="AK154" s="44">
        <f>parseTime(AI154)-(AJ156=INT(RIGHT($F154, 1)))</f>
        <v>0</v>
      </c>
      <c r="AL154" s="45">
        <f t="shared" si="3181"/>
        <v>0</v>
      </c>
      <c r="AM154" s="36"/>
      <c r="AN154" s="37"/>
      <c r="AO154" s="44">
        <f t="shared" ref="AO154" si="3237">parseTime(AM154)-(AN156=INT(RIGHT($F154, 1)))</f>
        <v>0</v>
      </c>
      <c r="AP154" s="45">
        <f t="shared" si="3183"/>
        <v>0</v>
      </c>
      <c r="AQ154" s="36"/>
      <c r="AR154" s="37"/>
      <c r="AS154" s="44">
        <f t="shared" ref="AS154" si="3238">parseTime(AQ154)-(AR156=INT(RIGHT($F154, 1)))</f>
        <v>0</v>
      </c>
      <c r="AT154" s="45">
        <f t="shared" si="3185"/>
        <v>0</v>
      </c>
      <c r="AU154" s="36"/>
      <c r="AV154" s="37"/>
      <c r="AW154" s="44">
        <f>parseTime(AU154)-(AV156=INT(RIGHT($F154, 1)))</f>
        <v>0</v>
      </c>
      <c r="AX154" s="45">
        <f t="shared" si="3186"/>
        <v>0</v>
      </c>
      <c r="AY154" s="36"/>
      <c r="AZ154" s="37"/>
      <c r="BA154" s="44">
        <f>parseTime(AY154)-(AZ156=INT(RIGHT($F154, 1)))</f>
        <v>0</v>
      </c>
      <c r="BB154" s="45">
        <f t="shared" si="3187"/>
        <v>0</v>
      </c>
      <c r="BC154" s="36"/>
      <c r="BD154" s="37"/>
      <c r="BE154" s="44">
        <f>parseTime(BC154)-(BD156=INT(RIGHT($F154, 1)))</f>
        <v>0</v>
      </c>
      <c r="BF154" s="45">
        <f t="shared" si="3188"/>
        <v>0</v>
      </c>
      <c r="BG154" s="36"/>
      <c r="BH154" s="37"/>
      <c r="BI154" s="44">
        <f>parseTime(BG154)-(BH156=INT(RIGHT($F154, 1)))</f>
        <v>0</v>
      </c>
      <c r="BJ154" s="45">
        <f t="shared" si="3189"/>
        <v>0</v>
      </c>
      <c r="BK154" s="36"/>
      <c r="BL154" s="37"/>
      <c r="BM154" s="44">
        <f>parseTime(BK154)-(BL156=INT(RIGHT($F154, 1)))</f>
        <v>0</v>
      </c>
      <c r="BN154" s="45">
        <f t="shared" si="3190"/>
        <v>0</v>
      </c>
      <c r="BO154" s="36"/>
      <c r="BP154" s="37"/>
      <c r="BQ154" s="44">
        <f t="shared" ref="BQ154" si="3239">parseTime(BO154)-(BP156=INT(RIGHT($F154, 1)))</f>
        <v>0</v>
      </c>
      <c r="BR154" s="45">
        <f t="shared" si="3192"/>
        <v>0</v>
      </c>
      <c r="BS154" s="36"/>
      <c r="BT154" s="37"/>
      <c r="BU154" s="44">
        <f t="shared" ref="BU154" si="3240">parseTime(BS154)-(BT156=INT(RIGHT($F154, 1)))</f>
        <v>0</v>
      </c>
      <c r="BV154" s="45">
        <f t="shared" si="3194"/>
        <v>0</v>
      </c>
      <c r="BW154" s="36"/>
      <c r="BX154" s="37"/>
      <c r="BY154" s="44">
        <f t="shared" ref="BY154" si="3241">parseTime(BW154)-(BX156=INT(RIGHT($F154, 1)))</f>
        <v>0</v>
      </c>
      <c r="BZ154" s="45">
        <f t="shared" si="3196"/>
        <v>0</v>
      </c>
      <c r="CA154" s="36"/>
      <c r="CB154" s="37"/>
      <c r="CC154" s="44">
        <f t="shared" ref="CC154" si="3242">parseTime(CA154)-(CB156=INT(RIGHT($F154, 1)))</f>
        <v>0</v>
      </c>
      <c r="CD154" s="45">
        <f t="shared" si="3198"/>
        <v>0</v>
      </c>
      <c r="CE154" s="36"/>
      <c r="CF154" s="37"/>
      <c r="CG154" s="44">
        <f t="shared" ref="CG154" si="3243">parseTime(CE154)-(CF156=INT(RIGHT($F154, 1)))</f>
        <v>0</v>
      </c>
      <c r="CH154" s="45">
        <f t="shared" si="3200"/>
        <v>0</v>
      </c>
    </row>
    <row r="155" spans="1:86" x14ac:dyDescent="0.25">
      <c r="A155" s="56" t="s">
        <v>119</v>
      </c>
      <c r="B155" s="57">
        <f ca="1">roleHours(G151:CH157, "MCC")</f>
        <v>0</v>
      </c>
      <c r="C155" s="14">
        <f t="shared" ca="1" si="2913"/>
        <v>0</v>
      </c>
      <c r="D155" s="14"/>
      <c r="E155" s="20"/>
      <c r="F155" s="51" t="s">
        <v>132</v>
      </c>
      <c r="G155" s="36"/>
      <c r="H155" s="37"/>
      <c r="I155" s="44">
        <f t="shared" ref="I155" si="3244">parseTime(G155)-(H156=INT(RIGHT($F155, 1)))</f>
        <v>0</v>
      </c>
      <c r="J155" s="45">
        <f t="shared" si="3168"/>
        <v>0</v>
      </c>
      <c r="K155" s="36"/>
      <c r="L155" s="37"/>
      <c r="M155" s="44">
        <f t="shared" ref="M155" si="3245">parseTime(K155)-(L156=INT(RIGHT($F155, 1)))</f>
        <v>0</v>
      </c>
      <c r="N155" s="45">
        <f t="shared" si="3170"/>
        <v>0</v>
      </c>
      <c r="O155" s="36"/>
      <c r="P155" s="37"/>
      <c r="Q155" s="44">
        <f t="shared" ref="Q155" si="3246">parseTime(O155)-(P156=INT(RIGHT($F155, 1)))</f>
        <v>0</v>
      </c>
      <c r="R155" s="45">
        <f t="shared" si="3172"/>
        <v>0</v>
      </c>
      <c r="S155" s="36"/>
      <c r="T155" s="37"/>
      <c r="U155" s="44">
        <f t="shared" ref="U155" si="3247">parseTime(S155)-(T156=INT(RIGHT($F155, 1)))</f>
        <v>0</v>
      </c>
      <c r="V155" s="45">
        <f t="shared" si="3174"/>
        <v>0</v>
      </c>
      <c r="W155" s="36"/>
      <c r="X155" s="37"/>
      <c r="Y155" s="44">
        <f t="shared" ref="Y155" si="3248">parseTime(W155)-(X156=INT(RIGHT($F155, 1)))</f>
        <v>0</v>
      </c>
      <c r="Z155" s="45">
        <f t="shared" si="3176"/>
        <v>0</v>
      </c>
      <c r="AA155" s="36"/>
      <c r="AB155" s="37"/>
      <c r="AC155" s="44">
        <f t="shared" ref="AC155" si="3249">parseTime(AA155)-(AB156=INT(RIGHT($F155, 1)))</f>
        <v>0</v>
      </c>
      <c r="AD155" s="45">
        <f t="shared" si="3178"/>
        <v>0</v>
      </c>
      <c r="AE155" s="36"/>
      <c r="AF155" s="37"/>
      <c r="AG155" s="44">
        <f t="shared" ref="AG155" si="3250">parseTime(AE155)-(AF156=INT(RIGHT($F155, 1)))</f>
        <v>0</v>
      </c>
      <c r="AH155" s="45">
        <f t="shared" si="3180"/>
        <v>0</v>
      </c>
      <c r="AI155" s="36"/>
      <c r="AJ155" s="37"/>
      <c r="AK155" s="44">
        <f>parseTime(AI155)-(AJ156=INT(RIGHT($F155, 1)))</f>
        <v>0</v>
      </c>
      <c r="AL155" s="45">
        <f t="shared" si="3181"/>
        <v>0</v>
      </c>
      <c r="AM155" s="36"/>
      <c r="AN155" s="37"/>
      <c r="AO155" s="44">
        <f t="shared" ref="AO155" si="3251">parseTime(AM155)-(AN156=INT(RIGHT($F155, 1)))</f>
        <v>0</v>
      </c>
      <c r="AP155" s="45">
        <f t="shared" si="3183"/>
        <v>0</v>
      </c>
      <c r="AQ155" s="36"/>
      <c r="AR155" s="37"/>
      <c r="AS155" s="44">
        <f t="shared" ref="AS155" si="3252">parseTime(AQ155)-(AR156=INT(RIGHT($F155, 1)))</f>
        <v>0</v>
      </c>
      <c r="AT155" s="45">
        <f t="shared" si="3185"/>
        <v>0</v>
      </c>
      <c r="AU155" s="36"/>
      <c r="AV155" s="37"/>
      <c r="AW155" s="44">
        <f>parseTime(AU155)-(AV156=INT(RIGHT($F155, 1)))</f>
        <v>0</v>
      </c>
      <c r="AX155" s="45">
        <f t="shared" si="3186"/>
        <v>0</v>
      </c>
      <c r="AY155" s="36"/>
      <c r="AZ155" s="37"/>
      <c r="BA155" s="44">
        <f>parseTime(AY155)-(AZ156=INT(RIGHT($F155, 1)))</f>
        <v>0</v>
      </c>
      <c r="BB155" s="45">
        <f t="shared" si="3187"/>
        <v>0</v>
      </c>
      <c r="BC155" s="36"/>
      <c r="BD155" s="37"/>
      <c r="BE155" s="44">
        <f>parseTime(BC155)-(BD156=INT(RIGHT($F155, 1)))</f>
        <v>0</v>
      </c>
      <c r="BF155" s="45">
        <f t="shared" si="3188"/>
        <v>0</v>
      </c>
      <c r="BG155" s="36"/>
      <c r="BH155" s="37"/>
      <c r="BI155" s="44">
        <f>parseTime(BG155)-(BH156=INT(RIGHT($F155, 1)))</f>
        <v>0</v>
      </c>
      <c r="BJ155" s="45">
        <f t="shared" si="3189"/>
        <v>0</v>
      </c>
      <c r="BK155" s="36"/>
      <c r="BL155" s="37"/>
      <c r="BM155" s="44">
        <f>parseTime(BK155)-(BL156=INT(RIGHT($F155, 1)))</f>
        <v>0</v>
      </c>
      <c r="BN155" s="45">
        <f t="shared" si="3190"/>
        <v>0</v>
      </c>
      <c r="BO155" s="36"/>
      <c r="BP155" s="37"/>
      <c r="BQ155" s="44">
        <f t="shared" ref="BQ155" si="3253">parseTime(BO155)-(BP156=INT(RIGHT($F155, 1)))</f>
        <v>0</v>
      </c>
      <c r="BR155" s="45">
        <f t="shared" si="3192"/>
        <v>0</v>
      </c>
      <c r="BS155" s="36"/>
      <c r="BT155" s="37"/>
      <c r="BU155" s="44">
        <f t="shared" ref="BU155" si="3254">parseTime(BS155)-(BT156=INT(RIGHT($F155, 1)))</f>
        <v>0</v>
      </c>
      <c r="BV155" s="45">
        <f t="shared" si="3194"/>
        <v>0</v>
      </c>
      <c r="BW155" s="36"/>
      <c r="BX155" s="37"/>
      <c r="BY155" s="44">
        <f t="shared" ref="BY155" si="3255">parseTime(BW155)-(BX156=INT(RIGHT($F155, 1)))</f>
        <v>0</v>
      </c>
      <c r="BZ155" s="45">
        <f t="shared" si="3196"/>
        <v>0</v>
      </c>
      <c r="CA155" s="36"/>
      <c r="CB155" s="37"/>
      <c r="CC155" s="44">
        <f t="shared" ref="CC155" si="3256">parseTime(CA155)-(CB156=INT(RIGHT($F155, 1)))</f>
        <v>0</v>
      </c>
      <c r="CD155" s="45">
        <f t="shared" si="3198"/>
        <v>0</v>
      </c>
      <c r="CE155" s="36"/>
      <c r="CF155" s="37"/>
      <c r="CG155" s="44">
        <f t="shared" ref="CG155" si="3257">parseTime(CE155)-(CF156=INT(RIGHT($F155, 1)))</f>
        <v>0</v>
      </c>
      <c r="CH155" s="45">
        <f t="shared" si="3200"/>
        <v>0</v>
      </c>
    </row>
    <row r="156" spans="1:86" x14ac:dyDescent="0.25">
      <c r="A156" s="56" t="s">
        <v>120</v>
      </c>
      <c r="B156" s="57">
        <f ca="1">roleHours(G151:CH157, "DCC")</f>
        <v>0</v>
      </c>
      <c r="C156" s="14">
        <f t="shared" ca="1" si="2913"/>
        <v>0</v>
      </c>
      <c r="D156" s="14"/>
      <c r="E156" s="20"/>
      <c r="F156" s="51"/>
      <c r="G156" s="46" t="s">
        <v>134</v>
      </c>
      <c r="H156" s="38">
        <f t="shared" ref="H156" si="3258">lunchAdjust(G151:H155)</f>
        <v>0</v>
      </c>
      <c r="I156" s="48" t="s">
        <v>0</v>
      </c>
      <c r="J156" s="39">
        <f t="shared" ref="J156" si="3259">SUMPRODUCT(I151:I155*J151:J155)</f>
        <v>0</v>
      </c>
      <c r="K156" s="46" t="s">
        <v>134</v>
      </c>
      <c r="L156" s="38">
        <f t="shared" ref="L156" si="3260">lunchAdjust(K151:L155)</f>
        <v>0</v>
      </c>
      <c r="M156" s="48" t="s">
        <v>0</v>
      </c>
      <c r="N156" s="39">
        <f t="shared" ref="N156" si="3261">SUMPRODUCT(M151:M155*N151:N155)</f>
        <v>0</v>
      </c>
      <c r="O156" s="46" t="s">
        <v>134</v>
      </c>
      <c r="P156" s="38">
        <f t="shared" ref="P156" si="3262">lunchAdjust(O151:P155)</f>
        <v>0</v>
      </c>
      <c r="Q156" s="48" t="s">
        <v>0</v>
      </c>
      <c r="R156" s="39">
        <f t="shared" ref="R156" si="3263">SUMPRODUCT(Q151:Q155*R151:R155)</f>
        <v>0</v>
      </c>
      <c r="S156" s="46" t="s">
        <v>134</v>
      </c>
      <c r="T156" s="38">
        <f t="shared" ref="T156" si="3264">lunchAdjust(S151:T155)</f>
        <v>0</v>
      </c>
      <c r="U156" s="48" t="s">
        <v>0</v>
      </c>
      <c r="V156" s="39">
        <f t="shared" ref="V156" si="3265">SUMPRODUCT(U151:U155*V151:V155)</f>
        <v>0</v>
      </c>
      <c r="W156" s="46" t="s">
        <v>134</v>
      </c>
      <c r="X156" s="38">
        <f t="shared" ref="X156" si="3266">lunchAdjust(W151:X155)</f>
        <v>0</v>
      </c>
      <c r="Y156" s="48" t="s">
        <v>0</v>
      </c>
      <c r="Z156" s="39">
        <f t="shared" ref="Z156" si="3267">SUMPRODUCT(Y151:Y155*Z151:Z155)</f>
        <v>0</v>
      </c>
      <c r="AA156" s="46" t="s">
        <v>134</v>
      </c>
      <c r="AB156" s="38">
        <f t="shared" ref="AB156" si="3268">lunchAdjust(AA151:AB155)</f>
        <v>0</v>
      </c>
      <c r="AC156" s="48" t="s">
        <v>0</v>
      </c>
      <c r="AD156" s="39">
        <f t="shared" ref="AD156" si="3269">SUMPRODUCT(AC151:AC155*AD151:AD155)</f>
        <v>0</v>
      </c>
      <c r="AE156" s="46" t="s">
        <v>134</v>
      </c>
      <c r="AF156" s="38">
        <f t="shared" ref="AF156" si="3270">lunchAdjust(AE151:AF155)</f>
        <v>0</v>
      </c>
      <c r="AG156" s="48" t="s">
        <v>0</v>
      </c>
      <c r="AH156" s="39">
        <f t="shared" ref="AH156" si="3271">SUMPRODUCT(AG151:AG155*AH151:AH155)</f>
        <v>0</v>
      </c>
      <c r="AI156" s="46" t="s">
        <v>134</v>
      </c>
      <c r="AJ156" s="38">
        <f t="shared" ref="AJ156" si="3272">lunchAdjust(AI151:AJ155)</f>
        <v>0</v>
      </c>
      <c r="AK156" s="48" t="s">
        <v>0</v>
      </c>
      <c r="AL156" s="39">
        <f t="shared" ref="AL156" si="3273">SUMPRODUCT(AK151:AK155*AL151:AL155)</f>
        <v>0</v>
      </c>
      <c r="AM156" s="46" t="s">
        <v>134</v>
      </c>
      <c r="AN156" s="38">
        <f t="shared" ref="AN156" si="3274">lunchAdjust(AM151:AN155)</f>
        <v>0</v>
      </c>
      <c r="AO156" s="48" t="s">
        <v>0</v>
      </c>
      <c r="AP156" s="39">
        <f t="shared" ref="AP156" si="3275">SUMPRODUCT(AO151:AO155*AP151:AP155)</f>
        <v>0</v>
      </c>
      <c r="AQ156" s="46" t="s">
        <v>134</v>
      </c>
      <c r="AR156" s="38">
        <f t="shared" ref="AR156" si="3276">lunchAdjust(AQ151:AR155)</f>
        <v>0</v>
      </c>
      <c r="AS156" s="48" t="s">
        <v>0</v>
      </c>
      <c r="AT156" s="39">
        <f t="shared" ref="AT156" si="3277">SUMPRODUCT(AS151:AS155*AT151:AT155)</f>
        <v>0</v>
      </c>
      <c r="AU156" s="46" t="s">
        <v>134</v>
      </c>
      <c r="AV156" s="38">
        <f t="shared" ref="AV156" si="3278">lunchAdjust(AU151:AV155)</f>
        <v>0</v>
      </c>
      <c r="AW156" s="48" t="s">
        <v>0</v>
      </c>
      <c r="AX156" s="39">
        <f t="shared" ref="AX156" si="3279">SUMPRODUCT(AW151:AW155*AX151:AX155)</f>
        <v>0</v>
      </c>
      <c r="AY156" s="46" t="s">
        <v>134</v>
      </c>
      <c r="AZ156" s="38">
        <f t="shared" ref="AZ156" si="3280">lunchAdjust(AY151:AZ155)</f>
        <v>0</v>
      </c>
      <c r="BA156" s="48" t="s">
        <v>0</v>
      </c>
      <c r="BB156" s="39">
        <f t="shared" ref="BB156" si="3281">SUMPRODUCT(BA151:BA155*BB151:BB155)</f>
        <v>0</v>
      </c>
      <c r="BC156" s="46" t="s">
        <v>134</v>
      </c>
      <c r="BD156" s="38">
        <f t="shared" ref="BD156" si="3282">lunchAdjust(BC151:BD155)</f>
        <v>0</v>
      </c>
      <c r="BE156" s="48" t="s">
        <v>0</v>
      </c>
      <c r="BF156" s="39">
        <f t="shared" ref="BF156" si="3283">SUMPRODUCT(BE151:BE155*BF151:BF155)</f>
        <v>0</v>
      </c>
      <c r="BG156" s="46" t="s">
        <v>134</v>
      </c>
      <c r="BH156" s="38">
        <f t="shared" ref="BH156" si="3284">lunchAdjust(BG151:BH155)</f>
        <v>0</v>
      </c>
      <c r="BI156" s="48" t="s">
        <v>0</v>
      </c>
      <c r="BJ156" s="39">
        <f t="shared" ref="BJ156" si="3285">SUMPRODUCT(BI151:BI155*BJ151:BJ155)</f>
        <v>0</v>
      </c>
      <c r="BK156" s="46" t="s">
        <v>134</v>
      </c>
      <c r="BL156" s="38">
        <f t="shared" ref="BL156" si="3286">lunchAdjust(BK151:BL155)</f>
        <v>0</v>
      </c>
      <c r="BM156" s="48" t="s">
        <v>0</v>
      </c>
      <c r="BN156" s="39">
        <f t="shared" ref="BN156" si="3287">SUMPRODUCT(BM151:BM155*BN151:BN155)</f>
        <v>0</v>
      </c>
      <c r="BO156" s="46" t="s">
        <v>134</v>
      </c>
      <c r="BP156" s="38">
        <f t="shared" ref="BP156" si="3288">lunchAdjust(BO151:BP155)</f>
        <v>0</v>
      </c>
      <c r="BQ156" s="48" t="s">
        <v>0</v>
      </c>
      <c r="BR156" s="39">
        <f t="shared" ref="BR156" si="3289">SUMPRODUCT(BQ151:BQ155*BR151:BR155)</f>
        <v>0</v>
      </c>
      <c r="BS156" s="46" t="s">
        <v>134</v>
      </c>
      <c r="BT156" s="38">
        <f t="shared" ref="BT156" si="3290">lunchAdjust(BS151:BT155)</f>
        <v>0</v>
      </c>
      <c r="BU156" s="48" t="s">
        <v>0</v>
      </c>
      <c r="BV156" s="39">
        <f t="shared" ref="BV156" si="3291">SUMPRODUCT(BU151:BU155*BV151:BV155)</f>
        <v>0</v>
      </c>
      <c r="BW156" s="46" t="s">
        <v>134</v>
      </c>
      <c r="BX156" s="38">
        <f t="shared" ref="BX156" si="3292">lunchAdjust(BW151:BX155)</f>
        <v>0</v>
      </c>
      <c r="BY156" s="48" t="s">
        <v>0</v>
      </c>
      <c r="BZ156" s="39">
        <f t="shared" ref="BZ156" si="3293">SUMPRODUCT(BY151:BY155*BZ151:BZ155)</f>
        <v>0</v>
      </c>
      <c r="CA156" s="46" t="s">
        <v>134</v>
      </c>
      <c r="CB156" s="38">
        <f t="shared" ref="CB156" si="3294">lunchAdjust(CA151:CB155)</f>
        <v>0</v>
      </c>
      <c r="CC156" s="48" t="s">
        <v>0</v>
      </c>
      <c r="CD156" s="39">
        <f t="shared" ref="CD156" si="3295">SUMPRODUCT(CC151:CC155*CD151:CD155)</f>
        <v>0</v>
      </c>
      <c r="CE156" s="46" t="s">
        <v>134</v>
      </c>
      <c r="CF156" s="38">
        <f t="shared" ref="CF156" si="3296">lunchAdjust(CE151:CF155)</f>
        <v>0</v>
      </c>
      <c r="CG156" s="48" t="s">
        <v>0</v>
      </c>
      <c r="CH156" s="39">
        <f t="shared" ref="CH156" si="3297">SUMPRODUCT(CG151:CG155*CH151:CH155)</f>
        <v>0</v>
      </c>
    </row>
    <row r="157" spans="1:86" ht="15.75" thickBot="1" x14ac:dyDescent="0.3">
      <c r="A157" s="58" t="s">
        <v>121</v>
      </c>
      <c r="B157" s="59">
        <f ca="1">roleHours(G151:CH157, "OUT")</f>
        <v>0</v>
      </c>
      <c r="C157" s="54" t="s">
        <v>137</v>
      </c>
      <c r="D157" s="22">
        <f ca="1">roleHours(G151:CH157, "PTO")</f>
        <v>0</v>
      </c>
      <c r="E157" s="23"/>
      <c r="F157" s="52"/>
      <c r="G157" s="47" t="s">
        <v>39</v>
      </c>
      <c r="H157" s="40">
        <f>SUMPRODUCT(I151:I155*(H151:H155="PTO"))+SUMPRODUCT(I151:I155*(H151:H155="HOL"))</f>
        <v>0</v>
      </c>
      <c r="I157" s="49" t="s">
        <v>135</v>
      </c>
      <c r="J157" s="41">
        <f t="shared" ref="J157" si="3298">J156*G$4</f>
        <v>0</v>
      </c>
      <c r="K157" s="47" t="s">
        <v>39</v>
      </c>
      <c r="L157" s="40">
        <f t="shared" ref="L157" si="3299">SUMPRODUCT(M151:M155*(L151:L155="PTO"))+SUMPRODUCT(M151:M155*(L151:L155="HOL"))</f>
        <v>0</v>
      </c>
      <c r="M157" s="49" t="s">
        <v>135</v>
      </c>
      <c r="N157" s="41">
        <f t="shared" ref="N157" si="3300">N156*K$4</f>
        <v>0</v>
      </c>
      <c r="O157" s="47" t="s">
        <v>39</v>
      </c>
      <c r="P157" s="40">
        <f t="shared" ref="P157" si="3301">SUMPRODUCT(Q151:Q155*(P151:P155="PTO"))+SUMPRODUCT(Q151:Q155*(P151:P155="HOL"))</f>
        <v>0</v>
      </c>
      <c r="Q157" s="49" t="s">
        <v>135</v>
      </c>
      <c r="R157" s="41">
        <f t="shared" ref="R157" si="3302">R156*O$4</f>
        <v>0</v>
      </c>
      <c r="S157" s="47" t="s">
        <v>39</v>
      </c>
      <c r="T157" s="40">
        <f t="shared" ref="T157" si="3303">SUMPRODUCT(U151:U155*(T151:T155="PTO"))+SUMPRODUCT(U151:U155*(T151:T155="HOL"))</f>
        <v>0</v>
      </c>
      <c r="U157" s="49" t="s">
        <v>135</v>
      </c>
      <c r="V157" s="41">
        <f t="shared" ref="V157" si="3304">V156*S$4</f>
        <v>0</v>
      </c>
      <c r="W157" s="47" t="s">
        <v>39</v>
      </c>
      <c r="X157" s="40">
        <f t="shared" ref="X157" si="3305">SUMPRODUCT(Y151:Y155*(X151:X155="PTO"))+SUMPRODUCT(Y151:Y155*(X151:X155="HOL"))</f>
        <v>0</v>
      </c>
      <c r="Y157" s="49" t="s">
        <v>135</v>
      </c>
      <c r="Z157" s="41">
        <f t="shared" ref="Z157" si="3306">Z156*W$4</f>
        <v>0</v>
      </c>
      <c r="AA157" s="47" t="s">
        <v>39</v>
      </c>
      <c r="AB157" s="40">
        <f t="shared" ref="AB157" si="3307">SUMPRODUCT(AC151:AC155*(AB151:AB155="PTO"))+SUMPRODUCT(AC151:AC155*(AB151:AB155="HOL"))</f>
        <v>0</v>
      </c>
      <c r="AC157" s="49" t="s">
        <v>135</v>
      </c>
      <c r="AD157" s="41">
        <f t="shared" ref="AD157" si="3308">AD156*AA$4</f>
        <v>0</v>
      </c>
      <c r="AE157" s="47" t="s">
        <v>39</v>
      </c>
      <c r="AF157" s="40">
        <f t="shared" ref="AF157" si="3309">SUMPRODUCT(AG151:AG155*(AF151:AF155="PTO"))+SUMPRODUCT(AG151:AG155*(AF151:AF155="HOL"))</f>
        <v>0</v>
      </c>
      <c r="AG157" s="49" t="s">
        <v>135</v>
      </c>
      <c r="AH157" s="41">
        <f t="shared" ref="AH157" si="3310">AH156*AE$4</f>
        <v>0</v>
      </c>
      <c r="AI157" s="47" t="s">
        <v>39</v>
      </c>
      <c r="AJ157" s="40">
        <f t="shared" ref="AJ157" si="3311">SUMPRODUCT(AK151:AK155*(AJ151:AJ155="PTO"))+SUMPRODUCT(AK151:AK155*(AJ151:AJ155="HOL"))</f>
        <v>0</v>
      </c>
      <c r="AK157" s="49" t="s">
        <v>135</v>
      </c>
      <c r="AL157" s="41">
        <f>AL156*AI$4</f>
        <v>0</v>
      </c>
      <c r="AM157" s="47" t="s">
        <v>39</v>
      </c>
      <c r="AN157" s="40">
        <f t="shared" ref="AN157" si="3312">SUMPRODUCT(AO151:AO155*(AN151:AN155="PTO"))+SUMPRODUCT(AO151:AO155*(AN151:AN155="HOL"))</f>
        <v>0</v>
      </c>
      <c r="AO157" s="49" t="s">
        <v>135</v>
      </c>
      <c r="AP157" s="41">
        <f t="shared" ref="AP157" si="3313">AP156*AM$4</f>
        <v>0</v>
      </c>
      <c r="AQ157" s="47" t="s">
        <v>39</v>
      </c>
      <c r="AR157" s="40">
        <f t="shared" ref="AR157" si="3314">SUMPRODUCT(AS151:AS155*(AR151:AR155="PTO"))+SUMPRODUCT(AS151:AS155*(AR151:AR155="HOL"))</f>
        <v>0</v>
      </c>
      <c r="AS157" s="49" t="s">
        <v>135</v>
      </c>
      <c r="AT157" s="41">
        <f t="shared" ref="AT157" si="3315">AT156*AQ$4</f>
        <v>0</v>
      </c>
      <c r="AU157" s="47" t="s">
        <v>39</v>
      </c>
      <c r="AV157" s="40">
        <f t="shared" ref="AV157" si="3316">SUMPRODUCT(AW151:AW155*(AV151:AV155="PTO"))+SUMPRODUCT(AW151:AW155*(AV151:AV155="HOL"))</f>
        <v>0</v>
      </c>
      <c r="AW157" s="49" t="s">
        <v>135</v>
      </c>
      <c r="AX157" s="41">
        <f>AX156*AU$4</f>
        <v>0</v>
      </c>
      <c r="AY157" s="47" t="s">
        <v>39</v>
      </c>
      <c r="AZ157" s="40">
        <f t="shared" ref="AZ157" si="3317">SUMPRODUCT(BA151:BA155*(AZ151:AZ155="PTO"))+SUMPRODUCT(BA151:BA155*(AZ151:AZ155="HOL"))</f>
        <v>0</v>
      </c>
      <c r="BA157" s="49" t="s">
        <v>135</v>
      </c>
      <c r="BB157" s="41">
        <f>BB156*AY$4</f>
        <v>0</v>
      </c>
      <c r="BC157" s="47" t="s">
        <v>39</v>
      </c>
      <c r="BD157" s="40">
        <f t="shared" ref="BD157" si="3318">SUMPRODUCT(BE151:BE155*(BD151:BD155="PTO"))+SUMPRODUCT(BE151:BE155*(BD151:BD155="HOL"))</f>
        <v>0</v>
      </c>
      <c r="BE157" s="49" t="s">
        <v>135</v>
      </c>
      <c r="BF157" s="41">
        <f>BF156*BC$4</f>
        <v>0</v>
      </c>
      <c r="BG157" s="47" t="s">
        <v>39</v>
      </c>
      <c r="BH157" s="40">
        <f t="shared" ref="BH157" si="3319">SUMPRODUCT(BI151:BI155*(BH151:BH155="PTO"))+SUMPRODUCT(BI151:BI155*(BH151:BH155="HOL"))</f>
        <v>0</v>
      </c>
      <c r="BI157" s="49" t="s">
        <v>135</v>
      </c>
      <c r="BJ157" s="41">
        <f>BJ156*BG$4</f>
        <v>0</v>
      </c>
      <c r="BK157" s="47" t="s">
        <v>39</v>
      </c>
      <c r="BL157" s="40">
        <f t="shared" ref="BL157" si="3320">SUMPRODUCT(BM151:BM155*(BL151:BL155="PTO"))+SUMPRODUCT(BM151:BM155*(BL151:BL155="HOL"))</f>
        <v>0</v>
      </c>
      <c r="BM157" s="49" t="s">
        <v>135</v>
      </c>
      <c r="BN157" s="41">
        <f>BN156*BK$4</f>
        <v>0</v>
      </c>
      <c r="BO157" s="47" t="s">
        <v>39</v>
      </c>
      <c r="BP157" s="40">
        <f t="shared" ref="BP157" si="3321">SUMPRODUCT(BQ151:BQ155*(BP151:BP155="PTO"))+SUMPRODUCT(BQ151:BQ155*(BP151:BP155="HOL"))</f>
        <v>0</v>
      </c>
      <c r="BQ157" s="49" t="s">
        <v>135</v>
      </c>
      <c r="BR157" s="41">
        <f t="shared" ref="BR157" si="3322">BR156*BO$4</f>
        <v>0</v>
      </c>
      <c r="BS157" s="47" t="s">
        <v>39</v>
      </c>
      <c r="BT157" s="40">
        <f t="shared" ref="BT157" si="3323">SUMPRODUCT(BU151:BU155*(BT151:BT155="PTO"))+SUMPRODUCT(BU151:BU155*(BT151:BT155="HOL"))</f>
        <v>0</v>
      </c>
      <c r="BU157" s="49" t="s">
        <v>135</v>
      </c>
      <c r="BV157" s="41">
        <f t="shared" ref="BV157" si="3324">BV156*BS$4</f>
        <v>0</v>
      </c>
      <c r="BW157" s="47" t="s">
        <v>39</v>
      </c>
      <c r="BX157" s="40">
        <f t="shared" ref="BX157" si="3325">SUMPRODUCT(BY151:BY155*(BX151:BX155="PTO"))+SUMPRODUCT(BY151:BY155*(BX151:BX155="HOL"))</f>
        <v>0</v>
      </c>
      <c r="BY157" s="49" t="s">
        <v>135</v>
      </c>
      <c r="BZ157" s="41">
        <f t="shared" ref="BZ157" si="3326">BZ156*BW$4</f>
        <v>0</v>
      </c>
      <c r="CA157" s="47" t="s">
        <v>39</v>
      </c>
      <c r="CB157" s="40">
        <f t="shared" ref="CB157" si="3327">SUMPRODUCT(CC151:CC155*(CB151:CB155="PTO"))+SUMPRODUCT(CC151:CC155*(CB151:CB155="HOL"))</f>
        <v>0</v>
      </c>
      <c r="CC157" s="49" t="s">
        <v>135</v>
      </c>
      <c r="CD157" s="41">
        <f t="shared" ref="CD157" si="3328">CD156*CA$4</f>
        <v>0</v>
      </c>
      <c r="CE157" s="47" t="s">
        <v>39</v>
      </c>
      <c r="CF157" s="40">
        <f t="shared" ref="CF157" si="3329">SUMPRODUCT(CG151:CG155*(CF151:CF155="PTO"))+SUMPRODUCT(CG151:CG155*(CF151:CF155="HOL"))</f>
        <v>0</v>
      </c>
      <c r="CG157" s="49" t="s">
        <v>135</v>
      </c>
      <c r="CH157" s="41">
        <f t="shared" ref="CH157" si="3330">CH156*CE$4</f>
        <v>0</v>
      </c>
    </row>
    <row r="158" spans="1:86" x14ac:dyDescent="0.25">
      <c r="A158" s="70" t="s">
        <v>133</v>
      </c>
      <c r="B158" s="71">
        <f t="shared" ref="B158" ca="1" si="3331">D158-B159</f>
        <v>-8</v>
      </c>
      <c r="C158" s="72" t="s">
        <v>122</v>
      </c>
      <c r="D158" s="71">
        <f>IFERROR(INDEX(Holidays[FTE], MATCH(Entry!E158, Holidays[Date], 0)), 1)*8*INDEX(FTEguide[[1]:[12]], MATCH(Entry!E159, FTEguide[Weekday], 0), IF(Entry!E161&gt;0, Entry!E161, MONTH(Entry!E158)))</f>
        <v>0</v>
      </c>
      <c r="E158" s="60">
        <f t="shared" si="2010"/>
        <v>43850</v>
      </c>
      <c r="F158" s="50" t="s">
        <v>128</v>
      </c>
      <c r="G158" s="34" t="s">
        <v>136</v>
      </c>
      <c r="H158" s="35" t="s">
        <v>41</v>
      </c>
      <c r="I158" s="42">
        <f t="shared" ref="I158" si="3332">parseTime(G158)-(H163=INT(RIGHT($F158, 1)))</f>
        <v>8</v>
      </c>
      <c r="J158" s="43">
        <f t="shared" ref="J158:J162" si="3333">isClocked(H158)</f>
        <v>0</v>
      </c>
      <c r="K158" s="34" t="s">
        <v>136</v>
      </c>
      <c r="L158" s="35" t="s">
        <v>41</v>
      </c>
      <c r="M158" s="42">
        <f t="shared" ref="M158" si="3334">parseTime(K158)-(L163=INT(RIGHT($F158, 1)))</f>
        <v>8</v>
      </c>
      <c r="N158" s="43">
        <f t="shared" ref="N158:N162" si="3335">isClocked(L158)</f>
        <v>0</v>
      </c>
      <c r="O158" s="34" t="s">
        <v>136</v>
      </c>
      <c r="P158" s="35" t="s">
        <v>41</v>
      </c>
      <c r="Q158" s="42">
        <f t="shared" ref="Q158" si="3336">parseTime(O158)-(P163=INT(RIGHT($F158, 1)))</f>
        <v>8</v>
      </c>
      <c r="R158" s="43">
        <f t="shared" ref="R158:R162" si="3337">isClocked(P158)</f>
        <v>0</v>
      </c>
      <c r="S158" s="34" t="s">
        <v>136</v>
      </c>
      <c r="T158" s="35" t="s">
        <v>41</v>
      </c>
      <c r="U158" s="42">
        <f t="shared" ref="U158" si="3338">parseTime(S158)-(T163=INT(RIGHT($F158, 1)))</f>
        <v>8</v>
      </c>
      <c r="V158" s="43">
        <f t="shared" ref="V158:V162" si="3339">isClocked(T158)</f>
        <v>0</v>
      </c>
      <c r="W158" s="34" t="s">
        <v>136</v>
      </c>
      <c r="X158" s="35" t="s">
        <v>41</v>
      </c>
      <c r="Y158" s="42">
        <f t="shared" ref="Y158" si="3340">parseTime(W158)-(X163=INT(RIGHT($F158, 1)))</f>
        <v>8</v>
      </c>
      <c r="Z158" s="43">
        <f t="shared" ref="Z158:Z162" si="3341">isClocked(X158)</f>
        <v>0</v>
      </c>
      <c r="AA158" s="34" t="s">
        <v>136</v>
      </c>
      <c r="AB158" s="35" t="s">
        <v>41</v>
      </c>
      <c r="AC158" s="42">
        <f t="shared" ref="AC158" si="3342">parseTime(AA158)-(AB163=INT(RIGHT($F158, 1)))</f>
        <v>8</v>
      </c>
      <c r="AD158" s="43">
        <f t="shared" ref="AD158:AD162" si="3343">isClocked(AB158)</f>
        <v>0</v>
      </c>
      <c r="AE158" s="34" t="s">
        <v>136</v>
      </c>
      <c r="AF158" s="35" t="s">
        <v>41</v>
      </c>
      <c r="AG158" s="42">
        <f t="shared" ref="AG158" si="3344">parseTime(AE158)-(AF163=INT(RIGHT($F158, 1)))</f>
        <v>8</v>
      </c>
      <c r="AH158" s="43">
        <f t="shared" ref="AH158:AH162" si="3345">isClocked(AF158)</f>
        <v>0</v>
      </c>
      <c r="AI158" s="34" t="s">
        <v>136</v>
      </c>
      <c r="AJ158" s="35" t="s">
        <v>23</v>
      </c>
      <c r="AK158" s="42">
        <f>parseTime(AI158)-(AJ163=INT(RIGHT($F158, 1)))</f>
        <v>8</v>
      </c>
      <c r="AL158" s="43">
        <f t="shared" ref="AL158:AL162" si="3346">isClocked(AJ158)</f>
        <v>1</v>
      </c>
      <c r="AM158" s="34"/>
      <c r="AN158" s="35"/>
      <c r="AO158" s="42">
        <f t="shared" ref="AO158" si="3347">parseTime(AM158)-(AN163=INT(RIGHT($F158, 1)))</f>
        <v>0</v>
      </c>
      <c r="AP158" s="43">
        <f t="shared" ref="AP158:AP162" si="3348">isClocked(AN158)</f>
        <v>0</v>
      </c>
      <c r="AQ158" s="34"/>
      <c r="AR158" s="35"/>
      <c r="AS158" s="42">
        <f t="shared" ref="AS158" si="3349">parseTime(AQ158)-(AR163=INT(RIGHT($F158, 1)))</f>
        <v>0</v>
      </c>
      <c r="AT158" s="43">
        <f t="shared" ref="AT158:AT162" si="3350">isClocked(AR158)</f>
        <v>0</v>
      </c>
      <c r="AU158" s="34"/>
      <c r="AV158" s="35"/>
      <c r="AW158" s="42">
        <f>parseTime(AU158)-(AV163=INT(RIGHT($F158, 1)))</f>
        <v>0</v>
      </c>
      <c r="AX158" s="43">
        <f t="shared" ref="AX158:AX162" si="3351">isClocked(AV158)</f>
        <v>0</v>
      </c>
      <c r="AY158" s="34" t="s">
        <v>136</v>
      </c>
      <c r="AZ158" s="35" t="s">
        <v>41</v>
      </c>
      <c r="BA158" s="42">
        <f>parseTime(AY158)-(AZ163=INT(RIGHT($F158, 1)))</f>
        <v>8</v>
      </c>
      <c r="BB158" s="43">
        <f t="shared" ref="BB158:BB162" si="3352">isClocked(AZ158)</f>
        <v>0</v>
      </c>
      <c r="BC158" s="34"/>
      <c r="BD158" s="35"/>
      <c r="BE158" s="42">
        <f>parseTime(BC158)-(BD163=INT(RIGHT($F158, 1)))</f>
        <v>0</v>
      </c>
      <c r="BF158" s="43">
        <f t="shared" ref="BF158:BF162" si="3353">isClocked(BD158)</f>
        <v>0</v>
      </c>
      <c r="BG158" s="34" t="s">
        <v>136</v>
      </c>
      <c r="BH158" s="35" t="s">
        <v>41</v>
      </c>
      <c r="BI158" s="42">
        <f>parseTime(BG158)-(BH163=INT(RIGHT($F158, 1)))</f>
        <v>8</v>
      </c>
      <c r="BJ158" s="43">
        <f t="shared" ref="BJ158:BJ162" si="3354">isClocked(BH158)</f>
        <v>0</v>
      </c>
      <c r="BK158" s="34" t="s">
        <v>136</v>
      </c>
      <c r="BL158" s="35" t="s">
        <v>41</v>
      </c>
      <c r="BM158" s="42">
        <f>parseTime(BK158)-(BL163=INT(RIGHT($F158, 1)))</f>
        <v>8</v>
      </c>
      <c r="BN158" s="43">
        <f t="shared" ref="BN158:BN162" si="3355">isClocked(BL158)</f>
        <v>0</v>
      </c>
      <c r="BO158" s="34"/>
      <c r="BP158" s="35"/>
      <c r="BQ158" s="42">
        <f t="shared" ref="BQ158" si="3356">parseTime(BO158)-(BP163=INT(RIGHT($F158, 1)))</f>
        <v>0</v>
      </c>
      <c r="BR158" s="43">
        <f t="shared" ref="BR158:BR162" si="3357">isClocked(BP158)</f>
        <v>0</v>
      </c>
      <c r="BS158" s="34"/>
      <c r="BT158" s="35"/>
      <c r="BU158" s="42">
        <f t="shared" ref="BU158" si="3358">parseTime(BS158)-(BT163=INT(RIGHT($F158, 1)))</f>
        <v>0</v>
      </c>
      <c r="BV158" s="43">
        <f t="shared" ref="BV158:BV162" si="3359">isClocked(BT158)</f>
        <v>0</v>
      </c>
      <c r="BW158" s="34"/>
      <c r="BX158" s="35"/>
      <c r="BY158" s="42">
        <f t="shared" ref="BY158" si="3360">parseTime(BW158)-(BX163=INT(RIGHT($F158, 1)))</f>
        <v>0</v>
      </c>
      <c r="BZ158" s="43">
        <f t="shared" ref="BZ158:BZ162" si="3361">isClocked(BX158)</f>
        <v>0</v>
      </c>
      <c r="CA158" s="34"/>
      <c r="CB158" s="35"/>
      <c r="CC158" s="42">
        <f t="shared" ref="CC158" si="3362">parseTime(CA158)-(CB163=INT(RIGHT($F158, 1)))</f>
        <v>0</v>
      </c>
      <c r="CD158" s="43">
        <f t="shared" ref="CD158:CD162" si="3363">isClocked(CB158)</f>
        <v>0</v>
      </c>
      <c r="CE158" s="34"/>
      <c r="CF158" s="35"/>
      <c r="CG158" s="42">
        <f t="shared" ref="CG158" si="3364">parseTime(CE158)-(CF163=INT(RIGHT($F158, 1)))</f>
        <v>0</v>
      </c>
      <c r="CH158" s="43">
        <f t="shared" ref="CH158:CH162" si="3365">isClocked(CF158)</f>
        <v>0</v>
      </c>
    </row>
    <row r="159" spans="1:86" x14ac:dyDescent="0.25">
      <c r="A159" s="56" t="s">
        <v>0</v>
      </c>
      <c r="B159" s="57">
        <f t="shared" ref="B159" ca="1" si="3366">SUM(B160:B163)</f>
        <v>8</v>
      </c>
      <c r="C159" s="14" t="s">
        <v>252</v>
      </c>
      <c r="D159" s="14"/>
      <c r="E159" s="55" t="str">
        <f t="shared" si="1879"/>
        <v>Monday</v>
      </c>
      <c r="F159" s="51" t="s">
        <v>129</v>
      </c>
      <c r="G159" s="36"/>
      <c r="H159" s="37"/>
      <c r="I159" s="44">
        <f t="shared" ref="I159" si="3367">parseTime(G159)-(H163=INT(RIGHT($F159, 1)))</f>
        <v>0</v>
      </c>
      <c r="J159" s="45">
        <f t="shared" si="3333"/>
        <v>0</v>
      </c>
      <c r="K159" s="36"/>
      <c r="L159" s="37"/>
      <c r="M159" s="44">
        <f t="shared" ref="M159" si="3368">parseTime(K159)-(L163=INT(RIGHT($F159, 1)))</f>
        <v>0</v>
      </c>
      <c r="N159" s="45">
        <f t="shared" si="3335"/>
        <v>0</v>
      </c>
      <c r="O159" s="36"/>
      <c r="P159" s="37"/>
      <c r="Q159" s="44">
        <f t="shared" ref="Q159" si="3369">parseTime(O159)-(P163=INT(RIGHT($F159, 1)))</f>
        <v>0</v>
      </c>
      <c r="R159" s="45">
        <f t="shared" si="3337"/>
        <v>0</v>
      </c>
      <c r="S159" s="36"/>
      <c r="T159" s="37"/>
      <c r="U159" s="44">
        <f t="shared" ref="U159" si="3370">parseTime(S159)-(T163=INT(RIGHT($F159, 1)))</f>
        <v>0</v>
      </c>
      <c r="V159" s="45">
        <f t="shared" si="3339"/>
        <v>0</v>
      </c>
      <c r="W159" s="36"/>
      <c r="X159" s="37"/>
      <c r="Y159" s="44">
        <f t="shared" ref="Y159" si="3371">parseTime(W159)-(X163=INT(RIGHT($F159, 1)))</f>
        <v>0</v>
      </c>
      <c r="Z159" s="45">
        <f t="shared" si="3341"/>
        <v>0</v>
      </c>
      <c r="AA159" s="36"/>
      <c r="AB159" s="37"/>
      <c r="AC159" s="44">
        <f t="shared" ref="AC159" si="3372">parseTime(AA159)-(AB163=INT(RIGHT($F159, 1)))</f>
        <v>0</v>
      </c>
      <c r="AD159" s="45">
        <f t="shared" si="3343"/>
        <v>0</v>
      </c>
      <c r="AE159" s="36"/>
      <c r="AF159" s="37"/>
      <c r="AG159" s="44">
        <f t="shared" ref="AG159" si="3373">parseTime(AE159)-(AF163=INT(RIGHT($F159, 1)))</f>
        <v>0</v>
      </c>
      <c r="AH159" s="45">
        <f t="shared" si="3345"/>
        <v>0</v>
      </c>
      <c r="AI159" s="36"/>
      <c r="AJ159" s="37"/>
      <c r="AK159" s="44">
        <f>parseTime(AI159)-(AJ163=INT(RIGHT($F159, 1)))</f>
        <v>0</v>
      </c>
      <c r="AL159" s="45">
        <f t="shared" si="3346"/>
        <v>0</v>
      </c>
      <c r="AM159" s="36"/>
      <c r="AN159" s="37"/>
      <c r="AO159" s="44">
        <f t="shared" ref="AO159" si="3374">parseTime(AM159)-(AN163=INT(RIGHT($F159, 1)))</f>
        <v>0</v>
      </c>
      <c r="AP159" s="45">
        <f t="shared" si="3348"/>
        <v>0</v>
      </c>
      <c r="AQ159" s="36"/>
      <c r="AR159" s="37"/>
      <c r="AS159" s="44">
        <f t="shared" ref="AS159" si="3375">parseTime(AQ159)-(AR163=INT(RIGHT($F159, 1)))</f>
        <v>0</v>
      </c>
      <c r="AT159" s="45">
        <f t="shared" si="3350"/>
        <v>0</v>
      </c>
      <c r="AU159" s="36"/>
      <c r="AV159" s="37"/>
      <c r="AW159" s="44">
        <f>parseTime(AU159)-(AV163=INT(RIGHT($F159, 1)))</f>
        <v>0</v>
      </c>
      <c r="AX159" s="45">
        <f t="shared" si="3351"/>
        <v>0</v>
      </c>
      <c r="AY159" s="36"/>
      <c r="AZ159" s="37"/>
      <c r="BA159" s="44">
        <f>parseTime(AY159)-(AZ163=INT(RIGHT($F159, 1)))</f>
        <v>0</v>
      </c>
      <c r="BB159" s="45">
        <f t="shared" si="3352"/>
        <v>0</v>
      </c>
      <c r="BC159" s="36"/>
      <c r="BD159" s="37"/>
      <c r="BE159" s="44">
        <f>parseTime(BC159)-(BD163=INT(RIGHT($F159, 1)))</f>
        <v>0</v>
      </c>
      <c r="BF159" s="45">
        <f t="shared" si="3353"/>
        <v>0</v>
      </c>
      <c r="BG159" s="36"/>
      <c r="BH159" s="37"/>
      <c r="BI159" s="44">
        <f>parseTime(BG159)-(BH163=INT(RIGHT($F159, 1)))</f>
        <v>0</v>
      </c>
      <c r="BJ159" s="45">
        <f t="shared" si="3354"/>
        <v>0</v>
      </c>
      <c r="BK159" s="36"/>
      <c r="BL159" s="37"/>
      <c r="BM159" s="44">
        <f>parseTime(BK159)-(BL163=INT(RIGHT($F159, 1)))</f>
        <v>0</v>
      </c>
      <c r="BN159" s="45">
        <f t="shared" si="3355"/>
        <v>0</v>
      </c>
      <c r="BO159" s="36"/>
      <c r="BP159" s="37"/>
      <c r="BQ159" s="44">
        <f t="shared" ref="BQ159" si="3376">parseTime(BO159)-(BP163=INT(RIGHT($F159, 1)))</f>
        <v>0</v>
      </c>
      <c r="BR159" s="45">
        <f t="shared" si="3357"/>
        <v>0</v>
      </c>
      <c r="BS159" s="36"/>
      <c r="BT159" s="37"/>
      <c r="BU159" s="44">
        <f t="shared" ref="BU159" si="3377">parseTime(BS159)-(BT163=INT(RIGHT($F159, 1)))</f>
        <v>0</v>
      </c>
      <c r="BV159" s="45">
        <f t="shared" si="3359"/>
        <v>0</v>
      </c>
      <c r="BW159" s="36"/>
      <c r="BX159" s="37"/>
      <c r="BY159" s="44">
        <f t="shared" ref="BY159" si="3378">parseTime(BW159)-(BX163=INT(RIGHT($F159, 1)))</f>
        <v>0</v>
      </c>
      <c r="BZ159" s="45">
        <f t="shared" si="3361"/>
        <v>0</v>
      </c>
      <c r="CA159" s="36"/>
      <c r="CB159" s="37"/>
      <c r="CC159" s="44">
        <f t="shared" ref="CC159" si="3379">parseTime(CA159)-(CB163=INT(RIGHT($F159, 1)))</f>
        <v>0</v>
      </c>
      <c r="CD159" s="45">
        <f t="shared" si="3363"/>
        <v>0</v>
      </c>
      <c r="CE159" s="36"/>
      <c r="CF159" s="37"/>
      <c r="CG159" s="44">
        <f t="shared" ref="CG159" si="3380">parseTime(CE159)-(CF163=INT(RIGHT($F159, 1)))</f>
        <v>0</v>
      </c>
      <c r="CH159" s="45">
        <f t="shared" si="3365"/>
        <v>0</v>
      </c>
    </row>
    <row r="160" spans="1:86" x14ac:dyDescent="0.25">
      <c r="A160" s="56" t="s">
        <v>117</v>
      </c>
      <c r="B160" s="57">
        <f ca="1">roleHours(G158:CH164, "MFD")</f>
        <v>8</v>
      </c>
      <c r="C160" s="14">
        <f t="shared" ca="1" si="2913"/>
        <v>1</v>
      </c>
      <c r="D160" s="14"/>
      <c r="E160" s="20" t="s">
        <v>127</v>
      </c>
      <c r="F160" s="51" t="s">
        <v>130</v>
      </c>
      <c r="G160" s="36"/>
      <c r="H160" s="37"/>
      <c r="I160" s="44">
        <f t="shared" ref="I160" si="3381">parseTime(G160)-(H163=INT(RIGHT($F160, 1)))</f>
        <v>0</v>
      </c>
      <c r="J160" s="45">
        <f t="shared" si="3333"/>
        <v>0</v>
      </c>
      <c r="K160" s="36"/>
      <c r="L160" s="37"/>
      <c r="M160" s="44">
        <f t="shared" ref="M160" si="3382">parseTime(K160)-(L163=INT(RIGHT($F160, 1)))</f>
        <v>0</v>
      </c>
      <c r="N160" s="45">
        <f t="shared" si="3335"/>
        <v>0</v>
      </c>
      <c r="O160" s="36"/>
      <c r="P160" s="37"/>
      <c r="Q160" s="44">
        <f t="shared" ref="Q160" si="3383">parseTime(O160)-(P163=INT(RIGHT($F160, 1)))</f>
        <v>0</v>
      </c>
      <c r="R160" s="45">
        <f t="shared" si="3337"/>
        <v>0</v>
      </c>
      <c r="S160" s="36"/>
      <c r="T160" s="37"/>
      <c r="U160" s="44">
        <f t="shared" ref="U160" si="3384">parseTime(S160)-(T163=INT(RIGHT($F160, 1)))</f>
        <v>0</v>
      </c>
      <c r="V160" s="45">
        <f t="shared" si="3339"/>
        <v>0</v>
      </c>
      <c r="W160" s="36"/>
      <c r="X160" s="37"/>
      <c r="Y160" s="44">
        <f t="shared" ref="Y160" si="3385">parseTime(W160)-(X163=INT(RIGHT($F160, 1)))</f>
        <v>0</v>
      </c>
      <c r="Z160" s="45">
        <f t="shared" si="3341"/>
        <v>0</v>
      </c>
      <c r="AA160" s="36"/>
      <c r="AB160" s="37"/>
      <c r="AC160" s="44">
        <f t="shared" ref="AC160" si="3386">parseTime(AA160)-(AB163=INT(RIGHT($F160, 1)))</f>
        <v>0</v>
      </c>
      <c r="AD160" s="45">
        <f t="shared" si="3343"/>
        <v>0</v>
      </c>
      <c r="AE160" s="36"/>
      <c r="AF160" s="37"/>
      <c r="AG160" s="44">
        <f t="shared" ref="AG160" si="3387">parseTime(AE160)-(AF163=INT(RIGHT($F160, 1)))</f>
        <v>0</v>
      </c>
      <c r="AH160" s="45">
        <f t="shared" si="3345"/>
        <v>0</v>
      </c>
      <c r="AI160" s="36"/>
      <c r="AJ160" s="37"/>
      <c r="AK160" s="44">
        <f>parseTime(AI160)-(AJ163=INT(RIGHT($F160, 1)))</f>
        <v>0</v>
      </c>
      <c r="AL160" s="45">
        <f t="shared" si="3346"/>
        <v>0</v>
      </c>
      <c r="AM160" s="36"/>
      <c r="AN160" s="37"/>
      <c r="AO160" s="44">
        <f t="shared" ref="AO160" si="3388">parseTime(AM160)-(AN163=INT(RIGHT($F160, 1)))</f>
        <v>0</v>
      </c>
      <c r="AP160" s="45">
        <f t="shared" si="3348"/>
        <v>0</v>
      </c>
      <c r="AQ160" s="36"/>
      <c r="AR160" s="37"/>
      <c r="AS160" s="44">
        <f t="shared" ref="AS160" si="3389">parseTime(AQ160)-(AR163=INT(RIGHT($F160, 1)))</f>
        <v>0</v>
      </c>
      <c r="AT160" s="45">
        <f t="shared" si="3350"/>
        <v>0</v>
      </c>
      <c r="AU160" s="36"/>
      <c r="AV160" s="37"/>
      <c r="AW160" s="44">
        <f>parseTime(AU160)-(AV163=INT(RIGHT($F160, 1)))</f>
        <v>0</v>
      </c>
      <c r="AX160" s="45">
        <f t="shared" si="3351"/>
        <v>0</v>
      </c>
      <c r="AY160" s="36"/>
      <c r="AZ160" s="37"/>
      <c r="BA160" s="44">
        <f>parseTime(AY160)-(AZ163=INT(RIGHT($F160, 1)))</f>
        <v>0</v>
      </c>
      <c r="BB160" s="45">
        <f t="shared" si="3352"/>
        <v>0</v>
      </c>
      <c r="BC160" s="36"/>
      <c r="BD160" s="37"/>
      <c r="BE160" s="44">
        <f>parseTime(BC160)-(BD163=INT(RIGHT($F160, 1)))</f>
        <v>0</v>
      </c>
      <c r="BF160" s="45">
        <f t="shared" si="3353"/>
        <v>0</v>
      </c>
      <c r="BG160" s="36"/>
      <c r="BH160" s="37"/>
      <c r="BI160" s="44">
        <f>parseTime(BG160)-(BH163=INT(RIGHT($F160, 1)))</f>
        <v>0</v>
      </c>
      <c r="BJ160" s="45">
        <f t="shared" si="3354"/>
        <v>0</v>
      </c>
      <c r="BK160" s="36"/>
      <c r="BL160" s="37"/>
      <c r="BM160" s="44">
        <f>parseTime(BK160)-(BL163=INT(RIGHT($F160, 1)))</f>
        <v>0</v>
      </c>
      <c r="BN160" s="45">
        <f t="shared" si="3355"/>
        <v>0</v>
      </c>
      <c r="BO160" s="36"/>
      <c r="BP160" s="37"/>
      <c r="BQ160" s="44">
        <f t="shared" ref="BQ160" si="3390">parseTime(BO160)-(BP163=INT(RIGHT($F160, 1)))</f>
        <v>0</v>
      </c>
      <c r="BR160" s="45">
        <f t="shared" si="3357"/>
        <v>0</v>
      </c>
      <c r="BS160" s="36"/>
      <c r="BT160" s="37"/>
      <c r="BU160" s="44">
        <f t="shared" ref="BU160" si="3391">parseTime(BS160)-(BT163=INT(RIGHT($F160, 1)))</f>
        <v>0</v>
      </c>
      <c r="BV160" s="45">
        <f t="shared" si="3359"/>
        <v>0</v>
      </c>
      <c r="BW160" s="36"/>
      <c r="BX160" s="37"/>
      <c r="BY160" s="44">
        <f t="shared" ref="BY160" si="3392">parseTime(BW160)-(BX163=INT(RIGHT($F160, 1)))</f>
        <v>0</v>
      </c>
      <c r="BZ160" s="45">
        <f t="shared" si="3361"/>
        <v>0</v>
      </c>
      <c r="CA160" s="36"/>
      <c r="CB160" s="37"/>
      <c r="CC160" s="44">
        <f t="shared" ref="CC160" si="3393">parseTime(CA160)-(CB163=INT(RIGHT($F160, 1)))</f>
        <v>0</v>
      </c>
      <c r="CD160" s="45">
        <f t="shared" si="3363"/>
        <v>0</v>
      </c>
      <c r="CE160" s="36"/>
      <c r="CF160" s="37"/>
      <c r="CG160" s="44">
        <f t="shared" ref="CG160" si="3394">parseTime(CE160)-(CF163=INT(RIGHT($F160, 1)))</f>
        <v>0</v>
      </c>
      <c r="CH160" s="45">
        <f t="shared" si="3365"/>
        <v>0</v>
      </c>
    </row>
    <row r="161" spans="1:86" x14ac:dyDescent="0.25">
      <c r="A161" s="56" t="s">
        <v>118</v>
      </c>
      <c r="B161" s="57">
        <f ca="1">roleHours(G158:CH164, "DFD")</f>
        <v>0</v>
      </c>
      <c r="C161" s="14">
        <f t="shared" ca="1" si="2913"/>
        <v>0</v>
      </c>
      <c r="D161" s="14"/>
      <c r="E161" s="20"/>
      <c r="F161" s="51" t="s">
        <v>131</v>
      </c>
      <c r="G161" s="36"/>
      <c r="H161" s="37"/>
      <c r="I161" s="44">
        <f t="shared" ref="I161" si="3395">parseTime(G161)-(H163=INT(RIGHT($F161, 1)))</f>
        <v>0</v>
      </c>
      <c r="J161" s="45">
        <f t="shared" si="3333"/>
        <v>0</v>
      </c>
      <c r="K161" s="36"/>
      <c r="L161" s="37"/>
      <c r="M161" s="44">
        <f t="shared" ref="M161" si="3396">parseTime(K161)-(L163=INT(RIGHT($F161, 1)))</f>
        <v>0</v>
      </c>
      <c r="N161" s="45">
        <f t="shared" si="3335"/>
        <v>0</v>
      </c>
      <c r="O161" s="36"/>
      <c r="P161" s="37"/>
      <c r="Q161" s="44">
        <f t="shared" ref="Q161" si="3397">parseTime(O161)-(P163=INT(RIGHT($F161, 1)))</f>
        <v>0</v>
      </c>
      <c r="R161" s="45">
        <f t="shared" si="3337"/>
        <v>0</v>
      </c>
      <c r="S161" s="36"/>
      <c r="T161" s="37"/>
      <c r="U161" s="44">
        <f t="shared" ref="U161" si="3398">parseTime(S161)-(T163=INT(RIGHT($F161, 1)))</f>
        <v>0</v>
      </c>
      <c r="V161" s="45">
        <f t="shared" si="3339"/>
        <v>0</v>
      </c>
      <c r="W161" s="36"/>
      <c r="X161" s="37"/>
      <c r="Y161" s="44">
        <f t="shared" ref="Y161" si="3399">parseTime(W161)-(X163=INT(RIGHT($F161, 1)))</f>
        <v>0</v>
      </c>
      <c r="Z161" s="45">
        <f t="shared" si="3341"/>
        <v>0</v>
      </c>
      <c r="AA161" s="36"/>
      <c r="AB161" s="37"/>
      <c r="AC161" s="44">
        <f t="shared" ref="AC161" si="3400">parseTime(AA161)-(AB163=INT(RIGHT($F161, 1)))</f>
        <v>0</v>
      </c>
      <c r="AD161" s="45">
        <f t="shared" si="3343"/>
        <v>0</v>
      </c>
      <c r="AE161" s="36"/>
      <c r="AF161" s="37"/>
      <c r="AG161" s="44">
        <f t="shared" ref="AG161" si="3401">parseTime(AE161)-(AF163=INT(RIGHT($F161, 1)))</f>
        <v>0</v>
      </c>
      <c r="AH161" s="45">
        <f t="shared" si="3345"/>
        <v>0</v>
      </c>
      <c r="AI161" s="36"/>
      <c r="AJ161" s="37"/>
      <c r="AK161" s="44">
        <f>parseTime(AI161)-(AJ163=INT(RIGHT($F161, 1)))</f>
        <v>0</v>
      </c>
      <c r="AL161" s="45">
        <f t="shared" si="3346"/>
        <v>0</v>
      </c>
      <c r="AM161" s="36"/>
      <c r="AN161" s="37"/>
      <c r="AO161" s="44">
        <f t="shared" ref="AO161" si="3402">parseTime(AM161)-(AN163=INT(RIGHT($F161, 1)))</f>
        <v>0</v>
      </c>
      <c r="AP161" s="45">
        <f t="shared" si="3348"/>
        <v>0</v>
      </c>
      <c r="AQ161" s="36"/>
      <c r="AR161" s="37"/>
      <c r="AS161" s="44">
        <f t="shared" ref="AS161" si="3403">parseTime(AQ161)-(AR163=INT(RIGHT($F161, 1)))</f>
        <v>0</v>
      </c>
      <c r="AT161" s="45">
        <f t="shared" si="3350"/>
        <v>0</v>
      </c>
      <c r="AU161" s="36"/>
      <c r="AV161" s="37"/>
      <c r="AW161" s="44">
        <f>parseTime(AU161)-(AV163=INT(RIGHT($F161, 1)))</f>
        <v>0</v>
      </c>
      <c r="AX161" s="45">
        <f t="shared" si="3351"/>
        <v>0</v>
      </c>
      <c r="AY161" s="36"/>
      <c r="AZ161" s="37"/>
      <c r="BA161" s="44">
        <f>parseTime(AY161)-(AZ163=INT(RIGHT($F161, 1)))</f>
        <v>0</v>
      </c>
      <c r="BB161" s="45">
        <f t="shared" si="3352"/>
        <v>0</v>
      </c>
      <c r="BC161" s="36"/>
      <c r="BD161" s="37"/>
      <c r="BE161" s="44">
        <f>parseTime(BC161)-(BD163=INT(RIGHT($F161, 1)))</f>
        <v>0</v>
      </c>
      <c r="BF161" s="45">
        <f t="shared" si="3353"/>
        <v>0</v>
      </c>
      <c r="BG161" s="36"/>
      <c r="BH161" s="37"/>
      <c r="BI161" s="44">
        <f>parseTime(BG161)-(BH163=INT(RIGHT($F161, 1)))</f>
        <v>0</v>
      </c>
      <c r="BJ161" s="45">
        <f t="shared" si="3354"/>
        <v>0</v>
      </c>
      <c r="BK161" s="36"/>
      <c r="BL161" s="37"/>
      <c r="BM161" s="44">
        <f>parseTime(BK161)-(BL163=INT(RIGHT($F161, 1)))</f>
        <v>0</v>
      </c>
      <c r="BN161" s="45">
        <f t="shared" si="3355"/>
        <v>0</v>
      </c>
      <c r="BO161" s="36"/>
      <c r="BP161" s="37"/>
      <c r="BQ161" s="44">
        <f t="shared" ref="BQ161" si="3404">parseTime(BO161)-(BP163=INT(RIGHT($F161, 1)))</f>
        <v>0</v>
      </c>
      <c r="BR161" s="45">
        <f t="shared" si="3357"/>
        <v>0</v>
      </c>
      <c r="BS161" s="36"/>
      <c r="BT161" s="37"/>
      <c r="BU161" s="44">
        <f t="shared" ref="BU161" si="3405">parseTime(BS161)-(BT163=INT(RIGHT($F161, 1)))</f>
        <v>0</v>
      </c>
      <c r="BV161" s="45">
        <f t="shared" si="3359"/>
        <v>0</v>
      </c>
      <c r="BW161" s="36"/>
      <c r="BX161" s="37"/>
      <c r="BY161" s="44">
        <f t="shared" ref="BY161" si="3406">parseTime(BW161)-(BX163=INT(RIGHT($F161, 1)))</f>
        <v>0</v>
      </c>
      <c r="BZ161" s="45">
        <f t="shared" si="3361"/>
        <v>0</v>
      </c>
      <c r="CA161" s="36"/>
      <c r="CB161" s="37"/>
      <c r="CC161" s="44">
        <f t="shared" ref="CC161" si="3407">parseTime(CA161)-(CB163=INT(RIGHT($F161, 1)))</f>
        <v>0</v>
      </c>
      <c r="CD161" s="45">
        <f t="shared" si="3363"/>
        <v>0</v>
      </c>
      <c r="CE161" s="36"/>
      <c r="CF161" s="37"/>
      <c r="CG161" s="44">
        <f t="shared" ref="CG161" si="3408">parseTime(CE161)-(CF163=INT(RIGHT($F161, 1)))</f>
        <v>0</v>
      </c>
      <c r="CH161" s="45">
        <f t="shared" si="3365"/>
        <v>0</v>
      </c>
    </row>
    <row r="162" spans="1:86" x14ac:dyDescent="0.25">
      <c r="A162" s="56" t="s">
        <v>119</v>
      </c>
      <c r="B162" s="57">
        <f ca="1">roleHours(G158:CH164, "MCC")</f>
        <v>0</v>
      </c>
      <c r="C162" s="14">
        <f t="shared" ca="1" si="2913"/>
        <v>0</v>
      </c>
      <c r="D162" s="14"/>
      <c r="E162" s="20"/>
      <c r="F162" s="51" t="s">
        <v>132</v>
      </c>
      <c r="G162" s="36"/>
      <c r="H162" s="37"/>
      <c r="I162" s="44">
        <f t="shared" ref="I162" si="3409">parseTime(G162)-(H163=INT(RIGHT($F162, 1)))</f>
        <v>0</v>
      </c>
      <c r="J162" s="45">
        <f t="shared" si="3333"/>
        <v>0</v>
      </c>
      <c r="K162" s="36"/>
      <c r="L162" s="37"/>
      <c r="M162" s="44">
        <f t="shared" ref="M162" si="3410">parseTime(K162)-(L163=INT(RIGHT($F162, 1)))</f>
        <v>0</v>
      </c>
      <c r="N162" s="45">
        <f t="shared" si="3335"/>
        <v>0</v>
      </c>
      <c r="O162" s="36"/>
      <c r="P162" s="37"/>
      <c r="Q162" s="44">
        <f t="shared" ref="Q162" si="3411">parseTime(O162)-(P163=INT(RIGHT($F162, 1)))</f>
        <v>0</v>
      </c>
      <c r="R162" s="45">
        <f t="shared" si="3337"/>
        <v>0</v>
      </c>
      <c r="S162" s="36"/>
      <c r="T162" s="37"/>
      <c r="U162" s="44">
        <f t="shared" ref="U162" si="3412">parseTime(S162)-(T163=INT(RIGHT($F162, 1)))</f>
        <v>0</v>
      </c>
      <c r="V162" s="45">
        <f t="shared" si="3339"/>
        <v>0</v>
      </c>
      <c r="W162" s="36"/>
      <c r="X162" s="37"/>
      <c r="Y162" s="44">
        <f t="shared" ref="Y162" si="3413">parseTime(W162)-(X163=INT(RIGHT($F162, 1)))</f>
        <v>0</v>
      </c>
      <c r="Z162" s="45">
        <f t="shared" si="3341"/>
        <v>0</v>
      </c>
      <c r="AA162" s="36"/>
      <c r="AB162" s="37"/>
      <c r="AC162" s="44">
        <f t="shared" ref="AC162" si="3414">parseTime(AA162)-(AB163=INT(RIGHT($F162, 1)))</f>
        <v>0</v>
      </c>
      <c r="AD162" s="45">
        <f t="shared" si="3343"/>
        <v>0</v>
      </c>
      <c r="AE162" s="36"/>
      <c r="AF162" s="37"/>
      <c r="AG162" s="44">
        <f t="shared" ref="AG162" si="3415">parseTime(AE162)-(AF163=INT(RIGHT($F162, 1)))</f>
        <v>0</v>
      </c>
      <c r="AH162" s="45">
        <f t="shared" si="3345"/>
        <v>0</v>
      </c>
      <c r="AI162" s="36"/>
      <c r="AJ162" s="37"/>
      <c r="AK162" s="44">
        <f>parseTime(AI162)-(AJ163=INT(RIGHT($F162, 1)))</f>
        <v>0</v>
      </c>
      <c r="AL162" s="45">
        <f t="shared" si="3346"/>
        <v>0</v>
      </c>
      <c r="AM162" s="36"/>
      <c r="AN162" s="37"/>
      <c r="AO162" s="44">
        <f t="shared" ref="AO162" si="3416">parseTime(AM162)-(AN163=INT(RIGHT($F162, 1)))</f>
        <v>0</v>
      </c>
      <c r="AP162" s="45">
        <f t="shared" si="3348"/>
        <v>0</v>
      </c>
      <c r="AQ162" s="36"/>
      <c r="AR162" s="37"/>
      <c r="AS162" s="44">
        <f t="shared" ref="AS162" si="3417">parseTime(AQ162)-(AR163=INT(RIGHT($F162, 1)))</f>
        <v>0</v>
      </c>
      <c r="AT162" s="45">
        <f t="shared" si="3350"/>
        <v>0</v>
      </c>
      <c r="AU162" s="36"/>
      <c r="AV162" s="37"/>
      <c r="AW162" s="44">
        <f>parseTime(AU162)-(AV163=INT(RIGHT($F162, 1)))</f>
        <v>0</v>
      </c>
      <c r="AX162" s="45">
        <f t="shared" si="3351"/>
        <v>0</v>
      </c>
      <c r="AY162" s="36"/>
      <c r="AZ162" s="37"/>
      <c r="BA162" s="44">
        <f>parseTime(AY162)-(AZ163=INT(RIGHT($F162, 1)))</f>
        <v>0</v>
      </c>
      <c r="BB162" s="45">
        <f t="shared" si="3352"/>
        <v>0</v>
      </c>
      <c r="BC162" s="36"/>
      <c r="BD162" s="37"/>
      <c r="BE162" s="44">
        <f>parseTime(BC162)-(BD163=INT(RIGHT($F162, 1)))</f>
        <v>0</v>
      </c>
      <c r="BF162" s="45">
        <f t="shared" si="3353"/>
        <v>0</v>
      </c>
      <c r="BG162" s="36"/>
      <c r="BH162" s="37"/>
      <c r="BI162" s="44">
        <f>parseTime(BG162)-(BH163=INT(RIGHT($F162, 1)))</f>
        <v>0</v>
      </c>
      <c r="BJ162" s="45">
        <f t="shared" si="3354"/>
        <v>0</v>
      </c>
      <c r="BK162" s="36"/>
      <c r="BL162" s="37"/>
      <c r="BM162" s="44">
        <f>parseTime(BK162)-(BL163=INT(RIGHT($F162, 1)))</f>
        <v>0</v>
      </c>
      <c r="BN162" s="45">
        <f t="shared" si="3355"/>
        <v>0</v>
      </c>
      <c r="BO162" s="36"/>
      <c r="BP162" s="37"/>
      <c r="BQ162" s="44">
        <f t="shared" ref="BQ162" si="3418">parseTime(BO162)-(BP163=INT(RIGHT($F162, 1)))</f>
        <v>0</v>
      </c>
      <c r="BR162" s="45">
        <f t="shared" si="3357"/>
        <v>0</v>
      </c>
      <c r="BS162" s="36"/>
      <c r="BT162" s="37"/>
      <c r="BU162" s="44">
        <f t="shared" ref="BU162" si="3419">parseTime(BS162)-(BT163=INT(RIGHT($F162, 1)))</f>
        <v>0</v>
      </c>
      <c r="BV162" s="45">
        <f t="shared" si="3359"/>
        <v>0</v>
      </c>
      <c r="BW162" s="36"/>
      <c r="BX162" s="37"/>
      <c r="BY162" s="44">
        <f t="shared" ref="BY162" si="3420">parseTime(BW162)-(BX163=INT(RIGHT($F162, 1)))</f>
        <v>0</v>
      </c>
      <c r="BZ162" s="45">
        <f t="shared" si="3361"/>
        <v>0</v>
      </c>
      <c r="CA162" s="36"/>
      <c r="CB162" s="37"/>
      <c r="CC162" s="44">
        <f t="shared" ref="CC162" si="3421">parseTime(CA162)-(CB163=INT(RIGHT($F162, 1)))</f>
        <v>0</v>
      </c>
      <c r="CD162" s="45">
        <f t="shared" si="3363"/>
        <v>0</v>
      </c>
      <c r="CE162" s="36"/>
      <c r="CF162" s="37"/>
      <c r="CG162" s="44">
        <f t="shared" ref="CG162" si="3422">parseTime(CE162)-(CF163=INT(RIGHT($F162, 1)))</f>
        <v>0</v>
      </c>
      <c r="CH162" s="45">
        <f t="shared" si="3365"/>
        <v>0</v>
      </c>
    </row>
    <row r="163" spans="1:86" x14ac:dyDescent="0.25">
      <c r="A163" s="56" t="s">
        <v>120</v>
      </c>
      <c r="B163" s="57">
        <f ca="1">roleHours(G158:CH164, "DCC")</f>
        <v>0</v>
      </c>
      <c r="C163" s="14">
        <f t="shared" ca="1" si="2913"/>
        <v>0</v>
      </c>
      <c r="D163" s="14"/>
      <c r="E163" s="20"/>
      <c r="F163" s="51"/>
      <c r="G163" s="46" t="s">
        <v>134</v>
      </c>
      <c r="H163" s="38">
        <f t="shared" ref="H163" si="3423">lunchAdjust(G158:H162)</f>
        <v>1</v>
      </c>
      <c r="I163" s="48" t="s">
        <v>0</v>
      </c>
      <c r="J163" s="39">
        <f t="shared" ref="J163" si="3424">SUMPRODUCT(I158:I162*J158:J162)</f>
        <v>0</v>
      </c>
      <c r="K163" s="46" t="s">
        <v>134</v>
      </c>
      <c r="L163" s="38">
        <f t="shared" ref="L163" si="3425">lunchAdjust(K158:L162)</f>
        <v>1</v>
      </c>
      <c r="M163" s="48" t="s">
        <v>0</v>
      </c>
      <c r="N163" s="39">
        <f t="shared" ref="N163" si="3426">SUMPRODUCT(M158:M162*N158:N162)</f>
        <v>0</v>
      </c>
      <c r="O163" s="46" t="s">
        <v>134</v>
      </c>
      <c r="P163" s="38">
        <f t="shared" ref="P163" si="3427">lunchAdjust(O158:P162)</f>
        <v>1</v>
      </c>
      <c r="Q163" s="48" t="s">
        <v>0</v>
      </c>
      <c r="R163" s="39">
        <f t="shared" ref="R163" si="3428">SUMPRODUCT(Q158:Q162*R158:R162)</f>
        <v>0</v>
      </c>
      <c r="S163" s="46" t="s">
        <v>134</v>
      </c>
      <c r="T163" s="38">
        <f t="shared" ref="T163" si="3429">lunchAdjust(S158:T162)</f>
        <v>1</v>
      </c>
      <c r="U163" s="48" t="s">
        <v>0</v>
      </c>
      <c r="V163" s="39">
        <f t="shared" ref="V163" si="3430">SUMPRODUCT(U158:U162*V158:V162)</f>
        <v>0</v>
      </c>
      <c r="W163" s="46" t="s">
        <v>134</v>
      </c>
      <c r="X163" s="38">
        <f t="shared" ref="X163" si="3431">lunchAdjust(W158:X162)</f>
        <v>1</v>
      </c>
      <c r="Y163" s="48" t="s">
        <v>0</v>
      </c>
      <c r="Z163" s="39">
        <f t="shared" ref="Z163" si="3432">SUMPRODUCT(Y158:Y162*Z158:Z162)</f>
        <v>0</v>
      </c>
      <c r="AA163" s="46" t="s">
        <v>134</v>
      </c>
      <c r="AB163" s="38">
        <f t="shared" ref="AB163" si="3433">lunchAdjust(AA158:AB162)</f>
        <v>1</v>
      </c>
      <c r="AC163" s="48" t="s">
        <v>0</v>
      </c>
      <c r="AD163" s="39">
        <f t="shared" ref="AD163" si="3434">SUMPRODUCT(AC158:AC162*AD158:AD162)</f>
        <v>0</v>
      </c>
      <c r="AE163" s="46" t="s">
        <v>134</v>
      </c>
      <c r="AF163" s="38">
        <f t="shared" ref="AF163" si="3435">lunchAdjust(AE158:AF162)</f>
        <v>1</v>
      </c>
      <c r="AG163" s="48" t="s">
        <v>0</v>
      </c>
      <c r="AH163" s="39">
        <f t="shared" ref="AH163" si="3436">SUMPRODUCT(AG158:AG162*AH158:AH162)</f>
        <v>0</v>
      </c>
      <c r="AI163" s="46" t="s">
        <v>134</v>
      </c>
      <c r="AJ163" s="38">
        <f t="shared" ref="AJ163" si="3437">lunchAdjust(AI158:AJ162)</f>
        <v>1</v>
      </c>
      <c r="AK163" s="48" t="s">
        <v>0</v>
      </c>
      <c r="AL163" s="39">
        <f t="shared" ref="AL163" si="3438">SUMPRODUCT(AK158:AK162*AL158:AL162)</f>
        <v>8</v>
      </c>
      <c r="AM163" s="46" t="s">
        <v>134</v>
      </c>
      <c r="AN163" s="38">
        <f t="shared" ref="AN163" si="3439">lunchAdjust(AM158:AN162)</f>
        <v>0</v>
      </c>
      <c r="AO163" s="48" t="s">
        <v>0</v>
      </c>
      <c r="AP163" s="39">
        <f t="shared" ref="AP163" si="3440">SUMPRODUCT(AO158:AO162*AP158:AP162)</f>
        <v>0</v>
      </c>
      <c r="AQ163" s="46" t="s">
        <v>134</v>
      </c>
      <c r="AR163" s="38">
        <f t="shared" ref="AR163" si="3441">lunchAdjust(AQ158:AR162)</f>
        <v>0</v>
      </c>
      <c r="AS163" s="48" t="s">
        <v>0</v>
      </c>
      <c r="AT163" s="39">
        <f t="shared" ref="AT163" si="3442">SUMPRODUCT(AS158:AS162*AT158:AT162)</f>
        <v>0</v>
      </c>
      <c r="AU163" s="46" t="s">
        <v>134</v>
      </c>
      <c r="AV163" s="38">
        <f t="shared" ref="AV163" si="3443">lunchAdjust(AU158:AV162)</f>
        <v>0</v>
      </c>
      <c r="AW163" s="48" t="s">
        <v>0</v>
      </c>
      <c r="AX163" s="39">
        <f t="shared" ref="AX163" si="3444">SUMPRODUCT(AW158:AW162*AX158:AX162)</f>
        <v>0</v>
      </c>
      <c r="AY163" s="46" t="s">
        <v>134</v>
      </c>
      <c r="AZ163" s="38">
        <f t="shared" ref="AZ163" si="3445">lunchAdjust(AY158:AZ162)</f>
        <v>1</v>
      </c>
      <c r="BA163" s="48" t="s">
        <v>0</v>
      </c>
      <c r="BB163" s="39">
        <f t="shared" ref="BB163" si="3446">SUMPRODUCT(BA158:BA162*BB158:BB162)</f>
        <v>0</v>
      </c>
      <c r="BC163" s="46" t="s">
        <v>134</v>
      </c>
      <c r="BD163" s="38">
        <f t="shared" ref="BD163" si="3447">lunchAdjust(BC158:BD162)</f>
        <v>0</v>
      </c>
      <c r="BE163" s="48" t="s">
        <v>0</v>
      </c>
      <c r="BF163" s="39">
        <f t="shared" ref="BF163" si="3448">SUMPRODUCT(BE158:BE162*BF158:BF162)</f>
        <v>0</v>
      </c>
      <c r="BG163" s="46" t="s">
        <v>134</v>
      </c>
      <c r="BH163" s="38">
        <f t="shared" ref="BH163" si="3449">lunchAdjust(BG158:BH162)</f>
        <v>1</v>
      </c>
      <c r="BI163" s="48" t="s">
        <v>0</v>
      </c>
      <c r="BJ163" s="39">
        <f t="shared" ref="BJ163" si="3450">SUMPRODUCT(BI158:BI162*BJ158:BJ162)</f>
        <v>0</v>
      </c>
      <c r="BK163" s="46" t="s">
        <v>134</v>
      </c>
      <c r="BL163" s="38">
        <f t="shared" ref="BL163" si="3451">lunchAdjust(BK158:BL162)</f>
        <v>1</v>
      </c>
      <c r="BM163" s="48" t="s">
        <v>0</v>
      </c>
      <c r="BN163" s="39">
        <f t="shared" ref="BN163" si="3452">SUMPRODUCT(BM158:BM162*BN158:BN162)</f>
        <v>0</v>
      </c>
      <c r="BO163" s="46" t="s">
        <v>134</v>
      </c>
      <c r="BP163" s="38">
        <f t="shared" ref="BP163" si="3453">lunchAdjust(BO158:BP162)</f>
        <v>0</v>
      </c>
      <c r="BQ163" s="48" t="s">
        <v>0</v>
      </c>
      <c r="BR163" s="39">
        <f t="shared" ref="BR163" si="3454">SUMPRODUCT(BQ158:BQ162*BR158:BR162)</f>
        <v>0</v>
      </c>
      <c r="BS163" s="46" t="s">
        <v>134</v>
      </c>
      <c r="BT163" s="38">
        <f t="shared" ref="BT163" si="3455">lunchAdjust(BS158:BT162)</f>
        <v>0</v>
      </c>
      <c r="BU163" s="48" t="s">
        <v>0</v>
      </c>
      <c r="BV163" s="39">
        <f t="shared" ref="BV163" si="3456">SUMPRODUCT(BU158:BU162*BV158:BV162)</f>
        <v>0</v>
      </c>
      <c r="BW163" s="46" t="s">
        <v>134</v>
      </c>
      <c r="BX163" s="38">
        <f t="shared" ref="BX163" si="3457">lunchAdjust(BW158:BX162)</f>
        <v>0</v>
      </c>
      <c r="BY163" s="48" t="s">
        <v>0</v>
      </c>
      <c r="BZ163" s="39">
        <f t="shared" ref="BZ163" si="3458">SUMPRODUCT(BY158:BY162*BZ158:BZ162)</f>
        <v>0</v>
      </c>
      <c r="CA163" s="46" t="s">
        <v>134</v>
      </c>
      <c r="CB163" s="38">
        <f t="shared" ref="CB163" si="3459">lunchAdjust(CA158:CB162)</f>
        <v>0</v>
      </c>
      <c r="CC163" s="48" t="s">
        <v>0</v>
      </c>
      <c r="CD163" s="39">
        <f t="shared" ref="CD163" si="3460">SUMPRODUCT(CC158:CC162*CD158:CD162)</f>
        <v>0</v>
      </c>
      <c r="CE163" s="46" t="s">
        <v>134</v>
      </c>
      <c r="CF163" s="38">
        <f t="shared" ref="CF163" si="3461">lunchAdjust(CE158:CF162)</f>
        <v>0</v>
      </c>
      <c r="CG163" s="48" t="s">
        <v>0</v>
      </c>
      <c r="CH163" s="39">
        <f t="shared" ref="CH163" si="3462">SUMPRODUCT(CG158:CG162*CH158:CH162)</f>
        <v>0</v>
      </c>
    </row>
    <row r="164" spans="1:86" ht="15.75" thickBot="1" x14ac:dyDescent="0.3">
      <c r="A164" s="58" t="s">
        <v>121</v>
      </c>
      <c r="B164" s="59">
        <f ca="1">roleHours(G158:CH164, "OUT")</f>
        <v>0</v>
      </c>
      <c r="C164" s="54" t="s">
        <v>137</v>
      </c>
      <c r="D164" s="22">
        <f ca="1">roleHours(G158:CH164, "PTO")</f>
        <v>0</v>
      </c>
      <c r="E164" s="23"/>
      <c r="F164" s="52"/>
      <c r="G164" s="47" t="s">
        <v>39</v>
      </c>
      <c r="H164" s="40">
        <f>SUMPRODUCT(I158:I162*(H158:H162="PTO"))+SUMPRODUCT(I158:I162*(H158:H162="HOL"))</f>
        <v>8</v>
      </c>
      <c r="I164" s="49" t="s">
        <v>135</v>
      </c>
      <c r="J164" s="41">
        <f t="shared" ref="J164" si="3463">J163*G$4</f>
        <v>0</v>
      </c>
      <c r="K164" s="47" t="s">
        <v>39</v>
      </c>
      <c r="L164" s="40">
        <f t="shared" ref="L164" si="3464">SUMPRODUCT(M158:M162*(L158:L162="PTO"))+SUMPRODUCT(M158:M162*(L158:L162="HOL"))</f>
        <v>8</v>
      </c>
      <c r="M164" s="49" t="s">
        <v>135</v>
      </c>
      <c r="N164" s="41">
        <f t="shared" ref="N164" si="3465">N163*K$4</f>
        <v>0</v>
      </c>
      <c r="O164" s="47" t="s">
        <v>39</v>
      </c>
      <c r="P164" s="40">
        <f t="shared" ref="P164" si="3466">SUMPRODUCT(Q158:Q162*(P158:P162="PTO"))+SUMPRODUCT(Q158:Q162*(P158:P162="HOL"))</f>
        <v>8</v>
      </c>
      <c r="Q164" s="49" t="s">
        <v>135</v>
      </c>
      <c r="R164" s="41">
        <f t="shared" ref="R164" si="3467">R163*O$4</f>
        <v>0</v>
      </c>
      <c r="S164" s="47" t="s">
        <v>39</v>
      </c>
      <c r="T164" s="40">
        <f t="shared" ref="T164" si="3468">SUMPRODUCT(U158:U162*(T158:T162="PTO"))+SUMPRODUCT(U158:U162*(T158:T162="HOL"))</f>
        <v>8</v>
      </c>
      <c r="U164" s="49" t="s">
        <v>135</v>
      </c>
      <c r="V164" s="41">
        <f t="shared" ref="V164" si="3469">V163*S$4</f>
        <v>0</v>
      </c>
      <c r="W164" s="47" t="s">
        <v>39</v>
      </c>
      <c r="X164" s="40">
        <f t="shared" ref="X164" si="3470">SUMPRODUCT(Y158:Y162*(X158:X162="PTO"))+SUMPRODUCT(Y158:Y162*(X158:X162="HOL"))</f>
        <v>8</v>
      </c>
      <c r="Y164" s="49" t="s">
        <v>135</v>
      </c>
      <c r="Z164" s="41">
        <f t="shared" ref="Z164" si="3471">Z163*W$4</f>
        <v>0</v>
      </c>
      <c r="AA164" s="47" t="s">
        <v>39</v>
      </c>
      <c r="AB164" s="40">
        <f t="shared" ref="AB164" si="3472">SUMPRODUCT(AC158:AC162*(AB158:AB162="PTO"))+SUMPRODUCT(AC158:AC162*(AB158:AB162="HOL"))</f>
        <v>8</v>
      </c>
      <c r="AC164" s="49" t="s">
        <v>135</v>
      </c>
      <c r="AD164" s="41">
        <f t="shared" ref="AD164" si="3473">AD163*AA$4</f>
        <v>0</v>
      </c>
      <c r="AE164" s="47" t="s">
        <v>39</v>
      </c>
      <c r="AF164" s="40">
        <f t="shared" ref="AF164" si="3474">SUMPRODUCT(AG158:AG162*(AF158:AF162="PTO"))+SUMPRODUCT(AG158:AG162*(AF158:AF162="HOL"))</f>
        <v>8</v>
      </c>
      <c r="AG164" s="49" t="s">
        <v>135</v>
      </c>
      <c r="AH164" s="41">
        <f t="shared" ref="AH164" si="3475">AH163*AE$4</f>
        <v>0</v>
      </c>
      <c r="AI164" s="47" t="s">
        <v>39</v>
      </c>
      <c r="AJ164" s="40">
        <f t="shared" ref="AJ164" si="3476">SUMPRODUCT(AK158:AK162*(AJ158:AJ162="PTO"))+SUMPRODUCT(AK158:AK162*(AJ158:AJ162="HOL"))</f>
        <v>0</v>
      </c>
      <c r="AK164" s="49" t="s">
        <v>135</v>
      </c>
      <c r="AL164" s="41">
        <f>AL163*AI$4</f>
        <v>8</v>
      </c>
      <c r="AM164" s="47" t="s">
        <v>39</v>
      </c>
      <c r="AN164" s="40">
        <f t="shared" ref="AN164" si="3477">SUMPRODUCT(AO158:AO162*(AN158:AN162="PTO"))+SUMPRODUCT(AO158:AO162*(AN158:AN162="HOL"))</f>
        <v>0</v>
      </c>
      <c r="AO164" s="49" t="s">
        <v>135</v>
      </c>
      <c r="AP164" s="41">
        <f t="shared" ref="AP164" si="3478">AP163*AM$4</f>
        <v>0</v>
      </c>
      <c r="AQ164" s="47" t="s">
        <v>39</v>
      </c>
      <c r="AR164" s="40">
        <f t="shared" ref="AR164" si="3479">SUMPRODUCT(AS158:AS162*(AR158:AR162="PTO"))+SUMPRODUCT(AS158:AS162*(AR158:AR162="HOL"))</f>
        <v>0</v>
      </c>
      <c r="AS164" s="49" t="s">
        <v>135</v>
      </c>
      <c r="AT164" s="41">
        <f t="shared" ref="AT164" si="3480">AT163*AQ$4</f>
        <v>0</v>
      </c>
      <c r="AU164" s="47" t="s">
        <v>39</v>
      </c>
      <c r="AV164" s="40">
        <f t="shared" ref="AV164" si="3481">SUMPRODUCT(AW158:AW162*(AV158:AV162="PTO"))+SUMPRODUCT(AW158:AW162*(AV158:AV162="HOL"))</f>
        <v>0</v>
      </c>
      <c r="AW164" s="49" t="s">
        <v>135</v>
      </c>
      <c r="AX164" s="41">
        <f>AX163*AU$4</f>
        <v>0</v>
      </c>
      <c r="AY164" s="47" t="s">
        <v>39</v>
      </c>
      <c r="AZ164" s="40">
        <f t="shared" ref="AZ164" si="3482">SUMPRODUCT(BA158:BA162*(AZ158:AZ162="PTO"))+SUMPRODUCT(BA158:BA162*(AZ158:AZ162="HOL"))</f>
        <v>8</v>
      </c>
      <c r="BA164" s="49" t="s">
        <v>135</v>
      </c>
      <c r="BB164" s="41">
        <f>BB163*AY$4</f>
        <v>0</v>
      </c>
      <c r="BC164" s="47" t="s">
        <v>39</v>
      </c>
      <c r="BD164" s="40">
        <f t="shared" ref="BD164" si="3483">SUMPRODUCT(BE158:BE162*(BD158:BD162="PTO"))+SUMPRODUCT(BE158:BE162*(BD158:BD162="HOL"))</f>
        <v>0</v>
      </c>
      <c r="BE164" s="49" t="s">
        <v>135</v>
      </c>
      <c r="BF164" s="41">
        <f>BF163*BC$4</f>
        <v>0</v>
      </c>
      <c r="BG164" s="47" t="s">
        <v>39</v>
      </c>
      <c r="BH164" s="40">
        <f t="shared" ref="BH164" si="3484">SUMPRODUCT(BI158:BI162*(BH158:BH162="PTO"))+SUMPRODUCT(BI158:BI162*(BH158:BH162="HOL"))</f>
        <v>8</v>
      </c>
      <c r="BI164" s="49" t="s">
        <v>135</v>
      </c>
      <c r="BJ164" s="41">
        <f>BJ163*BG$4</f>
        <v>0</v>
      </c>
      <c r="BK164" s="47" t="s">
        <v>39</v>
      </c>
      <c r="BL164" s="40">
        <f t="shared" ref="BL164" si="3485">SUMPRODUCT(BM158:BM162*(BL158:BL162="PTO"))+SUMPRODUCT(BM158:BM162*(BL158:BL162="HOL"))</f>
        <v>8</v>
      </c>
      <c r="BM164" s="49" t="s">
        <v>135</v>
      </c>
      <c r="BN164" s="41">
        <f>BN163*BK$4</f>
        <v>0</v>
      </c>
      <c r="BO164" s="47" t="s">
        <v>39</v>
      </c>
      <c r="BP164" s="40">
        <f t="shared" ref="BP164" si="3486">SUMPRODUCT(BQ158:BQ162*(BP158:BP162="PTO"))+SUMPRODUCT(BQ158:BQ162*(BP158:BP162="HOL"))</f>
        <v>0</v>
      </c>
      <c r="BQ164" s="49" t="s">
        <v>135</v>
      </c>
      <c r="BR164" s="41">
        <f t="shared" ref="BR164" si="3487">BR163*BO$4</f>
        <v>0</v>
      </c>
      <c r="BS164" s="47" t="s">
        <v>39</v>
      </c>
      <c r="BT164" s="40">
        <f t="shared" ref="BT164" si="3488">SUMPRODUCT(BU158:BU162*(BT158:BT162="PTO"))+SUMPRODUCT(BU158:BU162*(BT158:BT162="HOL"))</f>
        <v>0</v>
      </c>
      <c r="BU164" s="49" t="s">
        <v>135</v>
      </c>
      <c r="BV164" s="41">
        <f t="shared" ref="BV164" si="3489">BV163*BS$4</f>
        <v>0</v>
      </c>
      <c r="BW164" s="47" t="s">
        <v>39</v>
      </c>
      <c r="BX164" s="40">
        <f t="shared" ref="BX164" si="3490">SUMPRODUCT(BY158:BY162*(BX158:BX162="PTO"))+SUMPRODUCT(BY158:BY162*(BX158:BX162="HOL"))</f>
        <v>0</v>
      </c>
      <c r="BY164" s="49" t="s">
        <v>135</v>
      </c>
      <c r="BZ164" s="41">
        <f t="shared" ref="BZ164" si="3491">BZ163*BW$4</f>
        <v>0</v>
      </c>
      <c r="CA164" s="47" t="s">
        <v>39</v>
      </c>
      <c r="CB164" s="40">
        <f t="shared" ref="CB164" si="3492">SUMPRODUCT(CC158:CC162*(CB158:CB162="PTO"))+SUMPRODUCT(CC158:CC162*(CB158:CB162="HOL"))</f>
        <v>0</v>
      </c>
      <c r="CC164" s="49" t="s">
        <v>135</v>
      </c>
      <c r="CD164" s="41">
        <f t="shared" ref="CD164" si="3493">CD163*CA$4</f>
        <v>0</v>
      </c>
      <c r="CE164" s="47" t="s">
        <v>39</v>
      </c>
      <c r="CF164" s="40">
        <f t="shared" ref="CF164" si="3494">SUMPRODUCT(CG158:CG162*(CF158:CF162="PTO"))+SUMPRODUCT(CG158:CG162*(CF158:CF162="HOL"))</f>
        <v>0</v>
      </c>
      <c r="CG164" s="49" t="s">
        <v>135</v>
      </c>
      <c r="CH164" s="41">
        <f t="shared" ref="CH164" si="3495">CH163*CE$4</f>
        <v>0</v>
      </c>
    </row>
    <row r="165" spans="1:86" x14ac:dyDescent="0.25">
      <c r="A165" s="70" t="s">
        <v>133</v>
      </c>
      <c r="B165" s="71">
        <f t="shared" ref="B165" ca="1" si="3496">D165-B166</f>
        <v>-3.8759657926133002</v>
      </c>
      <c r="C165" s="72" t="s">
        <v>122</v>
      </c>
      <c r="D165" s="71">
        <f>IFERROR(INDEX(Holidays[FTE], MATCH(Entry!E165, Holidays[Date], 0)), 1)*8*INDEX(FTEguide[[1]:[12]], MATCH(Entry!E166, FTEguide[Weekday], 0), IF(Entry!E168&gt;0, Entry!E168, MONTH(Entry!E165)))</f>
        <v>89.1240342073867</v>
      </c>
      <c r="E165" s="60">
        <f t="shared" si="2010"/>
        <v>43851</v>
      </c>
      <c r="F165" s="50" t="s">
        <v>128</v>
      </c>
      <c r="G165" s="34" t="s">
        <v>136</v>
      </c>
      <c r="H165" s="35" t="s">
        <v>23</v>
      </c>
      <c r="I165" s="42">
        <f t="shared" ref="I165" si="3497">parseTime(G165)-(H170=INT(RIGHT($F165, 1)))</f>
        <v>8</v>
      </c>
      <c r="J165" s="43">
        <f t="shared" ref="J165:J169" si="3498">isClocked(H165)</f>
        <v>1</v>
      </c>
      <c r="K165" s="34" t="s">
        <v>136</v>
      </c>
      <c r="L165" s="35" t="s">
        <v>23</v>
      </c>
      <c r="M165" s="42">
        <f t="shared" ref="M165" si="3499">parseTime(K165)-(L170=INT(RIGHT($F165, 1)))</f>
        <v>8</v>
      </c>
      <c r="N165" s="43">
        <f t="shared" ref="N165:N169" si="3500">isClocked(L165)</f>
        <v>1</v>
      </c>
      <c r="O165" s="34" t="s">
        <v>180</v>
      </c>
      <c r="P165" s="35" t="s">
        <v>23</v>
      </c>
      <c r="Q165" s="42">
        <f t="shared" ref="Q165" si="3501">parseTime(O165)-(P170=INT(RIGHT($F165, 1)))</f>
        <v>8</v>
      </c>
      <c r="R165" s="43">
        <f t="shared" ref="R165:R169" si="3502">isClocked(P165)</f>
        <v>1</v>
      </c>
      <c r="S165" s="34" t="s">
        <v>136</v>
      </c>
      <c r="T165" s="35" t="s">
        <v>23</v>
      </c>
      <c r="U165" s="42">
        <f t="shared" ref="U165" si="3503">parseTime(S165)-(T170=INT(RIGHT($F165, 1)))</f>
        <v>8</v>
      </c>
      <c r="V165" s="43">
        <f t="shared" ref="V165:V169" si="3504">isClocked(T165)</f>
        <v>1</v>
      </c>
      <c r="W165" s="34" t="s">
        <v>136</v>
      </c>
      <c r="X165" s="35" t="s">
        <v>24</v>
      </c>
      <c r="Y165" s="42">
        <f t="shared" ref="Y165" si="3505">parseTime(W165)-(X170=INT(RIGHT($F165, 1)))</f>
        <v>8</v>
      </c>
      <c r="Z165" s="43">
        <f t="shared" ref="Z165:Z169" si="3506">isClocked(X165)</f>
        <v>1</v>
      </c>
      <c r="AA165" s="34" t="s">
        <v>136</v>
      </c>
      <c r="AB165" s="35" t="s">
        <v>23</v>
      </c>
      <c r="AC165" s="42">
        <f t="shared" ref="AC165" si="3507">parseTime(AA165)-(AB170=INT(RIGHT($F165, 1)))</f>
        <v>8</v>
      </c>
      <c r="AD165" s="43">
        <f t="shared" ref="AD165:AD169" si="3508">isClocked(AB165)</f>
        <v>1</v>
      </c>
      <c r="AE165" s="34" t="s">
        <v>136</v>
      </c>
      <c r="AF165" s="35" t="s">
        <v>25</v>
      </c>
      <c r="AG165" s="42">
        <f t="shared" ref="AG165" si="3509">parseTime(AE165)-(AF170=INT(RIGHT($F165, 1)))</f>
        <v>8</v>
      </c>
      <c r="AH165" s="43">
        <f t="shared" ref="AH165:AH169" si="3510">isClocked(AF165)</f>
        <v>1</v>
      </c>
      <c r="AI165" s="34" t="s">
        <v>136</v>
      </c>
      <c r="AJ165" s="35" t="s">
        <v>23</v>
      </c>
      <c r="AK165" s="42">
        <f>parseTime(AI165)-(AJ170=INT(RIGHT($F165, 1)))</f>
        <v>8</v>
      </c>
      <c r="AL165" s="43">
        <f t="shared" ref="AL165:AL169" si="3511">isClocked(AJ165)</f>
        <v>1</v>
      </c>
      <c r="AM165" s="34"/>
      <c r="AN165" s="35"/>
      <c r="AO165" s="42">
        <f t="shared" ref="AO165" si="3512">parseTime(AM165)-(AN170=INT(RIGHT($F165, 1)))</f>
        <v>0</v>
      </c>
      <c r="AP165" s="43">
        <f t="shared" ref="AP165:AP169" si="3513">isClocked(AN165)</f>
        <v>0</v>
      </c>
      <c r="AQ165" s="34" t="s">
        <v>230</v>
      </c>
      <c r="AR165" s="35" t="s">
        <v>24</v>
      </c>
      <c r="AS165" s="42">
        <f t="shared" ref="AS165" si="3514">parseTime(AQ165)-(AR170=INT(RIGHT($F165, 1)))</f>
        <v>5</v>
      </c>
      <c r="AT165" s="43">
        <f t="shared" ref="AT165:AT169" si="3515">isClocked(AR165)</f>
        <v>1</v>
      </c>
      <c r="AU165" s="34"/>
      <c r="AV165" s="35"/>
      <c r="AW165" s="42">
        <f>parseTime(AU165)-(AV170=INT(RIGHT($F165, 1)))</f>
        <v>0</v>
      </c>
      <c r="AX165" s="43">
        <f t="shared" ref="AX165:AX169" si="3516">isClocked(AV165)</f>
        <v>0</v>
      </c>
      <c r="AY165" s="34" t="s">
        <v>136</v>
      </c>
      <c r="AZ165" s="35" t="s">
        <v>24</v>
      </c>
      <c r="BA165" s="42">
        <f>parseTime(AY165)-(AZ170=INT(RIGHT($F165, 1)))</f>
        <v>8</v>
      </c>
      <c r="BB165" s="43">
        <f t="shared" ref="BB165:BB169" si="3517">isClocked(AZ165)</f>
        <v>1</v>
      </c>
      <c r="BC165" s="34" t="s">
        <v>136</v>
      </c>
      <c r="BD165" s="35" t="s">
        <v>41</v>
      </c>
      <c r="BE165" s="42">
        <f>parseTime(BC165)-(BD170=INT(RIGHT($F165, 1)))</f>
        <v>8</v>
      </c>
      <c r="BF165" s="43">
        <f t="shared" ref="BF165:BF169" si="3518">isClocked(BD165)</f>
        <v>0</v>
      </c>
      <c r="BG165" s="34" t="s">
        <v>136</v>
      </c>
      <c r="BH165" s="35" t="s">
        <v>23</v>
      </c>
      <c r="BI165" s="42">
        <f>parseTime(BG165)-(BH170=INT(RIGHT($F165, 1)))</f>
        <v>8</v>
      </c>
      <c r="BJ165" s="43">
        <f t="shared" ref="BJ165:BJ169" si="3519">isClocked(BH165)</f>
        <v>1</v>
      </c>
      <c r="BK165" s="34" t="s">
        <v>136</v>
      </c>
      <c r="BL165" s="35" t="s">
        <v>26</v>
      </c>
      <c r="BM165" s="42">
        <f>parseTime(BK165)-(BL170=INT(RIGHT($F165, 1)))</f>
        <v>8</v>
      </c>
      <c r="BN165" s="43">
        <f t="shared" ref="BN165:BN169" si="3520">isClocked(BL165)</f>
        <v>1</v>
      </c>
      <c r="BO165" s="34"/>
      <c r="BP165" s="35"/>
      <c r="BQ165" s="42">
        <f t="shared" ref="BQ165" si="3521">parseTime(BO165)-(BP170=INT(RIGHT($F165, 1)))</f>
        <v>0</v>
      </c>
      <c r="BR165" s="43">
        <f t="shared" ref="BR165:BR169" si="3522">isClocked(BP165)</f>
        <v>0</v>
      </c>
      <c r="BS165" s="34"/>
      <c r="BT165" s="35"/>
      <c r="BU165" s="42">
        <f t="shared" ref="BU165" si="3523">parseTime(BS165)-(BT170=INT(RIGHT($F165, 1)))</f>
        <v>0</v>
      </c>
      <c r="BV165" s="43">
        <f t="shared" ref="BV165:BV169" si="3524">isClocked(BT165)</f>
        <v>0</v>
      </c>
      <c r="BW165" s="34"/>
      <c r="BX165" s="35"/>
      <c r="BY165" s="42">
        <f t="shared" ref="BY165" si="3525">parseTime(BW165)-(BX170=INT(RIGHT($F165, 1)))</f>
        <v>0</v>
      </c>
      <c r="BZ165" s="43">
        <f t="shared" ref="BZ165:BZ169" si="3526">isClocked(BX165)</f>
        <v>0</v>
      </c>
      <c r="CA165" s="34"/>
      <c r="CB165" s="35"/>
      <c r="CC165" s="42">
        <f t="shared" ref="CC165" si="3527">parseTime(CA165)-(CB170=INT(RIGHT($F165, 1)))</f>
        <v>0</v>
      </c>
      <c r="CD165" s="43">
        <f t="shared" ref="CD165:CD169" si="3528">isClocked(CB165)</f>
        <v>0</v>
      </c>
      <c r="CE165" s="34"/>
      <c r="CF165" s="35"/>
      <c r="CG165" s="42">
        <f t="shared" ref="CG165" si="3529">parseTime(CE165)-(CF170=INT(RIGHT($F165, 1)))</f>
        <v>0</v>
      </c>
      <c r="CH165" s="43">
        <f t="shared" ref="CH165:CH169" si="3530">isClocked(CF165)</f>
        <v>0</v>
      </c>
    </row>
    <row r="166" spans="1:86" x14ac:dyDescent="0.25">
      <c r="A166" s="56" t="s">
        <v>0</v>
      </c>
      <c r="B166" s="57">
        <f t="shared" ref="B166" ca="1" si="3531">SUM(B167:B170)</f>
        <v>93</v>
      </c>
      <c r="C166" s="14" t="s">
        <v>252</v>
      </c>
      <c r="D166" s="14"/>
      <c r="E166" s="55" t="str">
        <f t="shared" ref="E166:E229" si="3532">TEXT(E165, "dddd")</f>
        <v>Tuesday</v>
      </c>
      <c r="F166" s="51" t="s">
        <v>129</v>
      </c>
      <c r="G166" s="36"/>
      <c r="H166" s="37"/>
      <c r="I166" s="44">
        <f t="shared" ref="I166" si="3533">parseTime(G166)-(H170=INT(RIGHT($F166, 1)))</f>
        <v>0</v>
      </c>
      <c r="J166" s="45">
        <f t="shared" si="3498"/>
        <v>0</v>
      </c>
      <c r="K166" s="36"/>
      <c r="L166" s="37"/>
      <c r="M166" s="44">
        <f t="shared" ref="M166" si="3534">parseTime(K166)-(L170=INT(RIGHT($F166, 1)))</f>
        <v>0</v>
      </c>
      <c r="N166" s="45">
        <f t="shared" si="3500"/>
        <v>0</v>
      </c>
      <c r="O166" s="36"/>
      <c r="P166" s="37"/>
      <c r="Q166" s="44">
        <f t="shared" ref="Q166" si="3535">parseTime(O166)-(P170=INT(RIGHT($F166, 1)))</f>
        <v>0</v>
      </c>
      <c r="R166" s="45">
        <f t="shared" si="3502"/>
        <v>0</v>
      </c>
      <c r="S166" s="36"/>
      <c r="T166" s="37"/>
      <c r="U166" s="44">
        <f t="shared" ref="U166" si="3536">parseTime(S166)-(T170=INT(RIGHT($F166, 1)))</f>
        <v>0</v>
      </c>
      <c r="V166" s="45">
        <f t="shared" si="3504"/>
        <v>0</v>
      </c>
      <c r="W166" s="36"/>
      <c r="X166" s="37"/>
      <c r="Y166" s="44">
        <f t="shared" ref="Y166" si="3537">parseTime(W166)-(X170=INT(RIGHT($F166, 1)))</f>
        <v>0</v>
      </c>
      <c r="Z166" s="45">
        <f t="shared" si="3506"/>
        <v>0</v>
      </c>
      <c r="AA166" s="36"/>
      <c r="AB166" s="37"/>
      <c r="AC166" s="44">
        <f t="shared" ref="AC166" si="3538">parseTime(AA166)-(AB170=INT(RIGHT($F166, 1)))</f>
        <v>0</v>
      </c>
      <c r="AD166" s="45">
        <f t="shared" si="3508"/>
        <v>0</v>
      </c>
      <c r="AE166" s="36"/>
      <c r="AF166" s="37"/>
      <c r="AG166" s="44">
        <f t="shared" ref="AG166" si="3539">parseTime(AE166)-(AF170=INT(RIGHT($F166, 1)))</f>
        <v>0</v>
      </c>
      <c r="AH166" s="45">
        <f t="shared" si="3510"/>
        <v>0</v>
      </c>
      <c r="AI166" s="36"/>
      <c r="AJ166" s="37"/>
      <c r="AK166" s="44">
        <f>parseTime(AI166)-(AJ170=INT(RIGHT($F166, 1)))</f>
        <v>0</v>
      </c>
      <c r="AL166" s="45">
        <f t="shared" si="3511"/>
        <v>0</v>
      </c>
      <c r="AM166" s="36"/>
      <c r="AN166" s="37"/>
      <c r="AO166" s="44">
        <f t="shared" ref="AO166" si="3540">parseTime(AM166)-(AN170=INT(RIGHT($F166, 1)))</f>
        <v>0</v>
      </c>
      <c r="AP166" s="45">
        <f t="shared" si="3513"/>
        <v>0</v>
      </c>
      <c r="AQ166" s="36"/>
      <c r="AR166" s="37"/>
      <c r="AS166" s="44">
        <f t="shared" ref="AS166" si="3541">parseTime(AQ166)-(AR170=INT(RIGHT($F166, 1)))</f>
        <v>0</v>
      </c>
      <c r="AT166" s="45">
        <f t="shared" si="3515"/>
        <v>0</v>
      </c>
      <c r="AU166" s="36"/>
      <c r="AV166" s="37"/>
      <c r="AW166" s="44">
        <f>parseTime(AU166)-(AV170=INT(RIGHT($F166, 1)))</f>
        <v>0</v>
      </c>
      <c r="AX166" s="45">
        <f t="shared" si="3516"/>
        <v>0</v>
      </c>
      <c r="AY166" s="36"/>
      <c r="AZ166" s="37"/>
      <c r="BA166" s="44">
        <f>parseTime(AY166)-(AZ170=INT(RIGHT($F166, 1)))</f>
        <v>0</v>
      </c>
      <c r="BB166" s="45">
        <f t="shared" si="3517"/>
        <v>0</v>
      </c>
      <c r="BC166" s="36"/>
      <c r="BD166" s="37"/>
      <c r="BE166" s="44">
        <f>parseTime(BC166)-(BD170=INT(RIGHT($F166, 1)))</f>
        <v>0</v>
      </c>
      <c r="BF166" s="45">
        <f t="shared" si="3518"/>
        <v>0</v>
      </c>
      <c r="BG166" s="36"/>
      <c r="BH166" s="37"/>
      <c r="BI166" s="44">
        <f>parseTime(BG166)-(BH170=INT(RIGHT($F166, 1)))</f>
        <v>0</v>
      </c>
      <c r="BJ166" s="45">
        <f t="shared" si="3519"/>
        <v>0</v>
      </c>
      <c r="BK166" s="36"/>
      <c r="BL166" s="37"/>
      <c r="BM166" s="44">
        <f>parseTime(BK166)-(BL170=INT(RIGHT($F166, 1)))</f>
        <v>0</v>
      </c>
      <c r="BN166" s="45">
        <f t="shared" si="3520"/>
        <v>0</v>
      </c>
      <c r="BO166" s="36"/>
      <c r="BP166" s="37"/>
      <c r="BQ166" s="44">
        <f t="shared" ref="BQ166" si="3542">parseTime(BO166)-(BP170=INT(RIGHT($F166, 1)))</f>
        <v>0</v>
      </c>
      <c r="BR166" s="45">
        <f t="shared" si="3522"/>
        <v>0</v>
      </c>
      <c r="BS166" s="36"/>
      <c r="BT166" s="37"/>
      <c r="BU166" s="44">
        <f t="shared" ref="BU166" si="3543">parseTime(BS166)-(BT170=INT(RIGHT($F166, 1)))</f>
        <v>0</v>
      </c>
      <c r="BV166" s="45">
        <f t="shared" si="3524"/>
        <v>0</v>
      </c>
      <c r="BW166" s="36"/>
      <c r="BX166" s="37"/>
      <c r="BY166" s="44">
        <f t="shared" ref="BY166" si="3544">parseTime(BW166)-(BX170=INT(RIGHT($F166, 1)))</f>
        <v>0</v>
      </c>
      <c r="BZ166" s="45">
        <f t="shared" si="3526"/>
        <v>0</v>
      </c>
      <c r="CA166" s="36"/>
      <c r="CB166" s="37"/>
      <c r="CC166" s="44">
        <f t="shared" ref="CC166" si="3545">parseTime(CA166)-(CB170=INT(RIGHT($F166, 1)))</f>
        <v>0</v>
      </c>
      <c r="CD166" s="45">
        <f t="shared" si="3528"/>
        <v>0</v>
      </c>
      <c r="CE166" s="36"/>
      <c r="CF166" s="37"/>
      <c r="CG166" s="44">
        <f t="shared" ref="CG166" si="3546">parseTime(CE166)-(CF170=INT(RIGHT($F166, 1)))</f>
        <v>0</v>
      </c>
      <c r="CH166" s="45">
        <f t="shared" si="3530"/>
        <v>0</v>
      </c>
    </row>
    <row r="167" spans="1:86" x14ac:dyDescent="0.25">
      <c r="A167" s="56" t="s">
        <v>117</v>
      </c>
      <c r="B167" s="57">
        <f ca="1">roleHours(G165:CH171, "MFD")</f>
        <v>56</v>
      </c>
      <c r="C167" s="14">
        <f t="shared" ca="1" si="2913"/>
        <v>7</v>
      </c>
      <c r="D167" s="14"/>
      <c r="E167" s="20" t="s">
        <v>127</v>
      </c>
      <c r="F167" s="51" t="s">
        <v>130</v>
      </c>
      <c r="G167" s="36"/>
      <c r="H167" s="37"/>
      <c r="I167" s="44">
        <f t="shared" ref="I167" si="3547">parseTime(G167)-(H170=INT(RIGHT($F167, 1)))</f>
        <v>0</v>
      </c>
      <c r="J167" s="45">
        <f t="shared" si="3498"/>
        <v>0</v>
      </c>
      <c r="K167" s="36"/>
      <c r="L167" s="37"/>
      <c r="M167" s="44">
        <f t="shared" ref="M167" si="3548">parseTime(K167)-(L170=INT(RIGHT($F167, 1)))</f>
        <v>0</v>
      </c>
      <c r="N167" s="45">
        <f t="shared" si="3500"/>
        <v>0</v>
      </c>
      <c r="O167" s="36"/>
      <c r="P167" s="37"/>
      <c r="Q167" s="44">
        <f t="shared" ref="Q167" si="3549">parseTime(O167)-(P170=INT(RIGHT($F167, 1)))</f>
        <v>0</v>
      </c>
      <c r="R167" s="45">
        <f t="shared" si="3502"/>
        <v>0</v>
      </c>
      <c r="S167" s="36"/>
      <c r="T167" s="37"/>
      <c r="U167" s="44">
        <f t="shared" ref="U167" si="3550">parseTime(S167)-(T170=INT(RIGHT($F167, 1)))</f>
        <v>0</v>
      </c>
      <c r="V167" s="45">
        <f t="shared" si="3504"/>
        <v>0</v>
      </c>
      <c r="W167" s="36"/>
      <c r="X167" s="37"/>
      <c r="Y167" s="44">
        <f t="shared" ref="Y167" si="3551">parseTime(W167)-(X170=INT(RIGHT($F167, 1)))</f>
        <v>0</v>
      </c>
      <c r="Z167" s="45">
        <f t="shared" si="3506"/>
        <v>0</v>
      </c>
      <c r="AA167" s="36"/>
      <c r="AB167" s="37"/>
      <c r="AC167" s="44">
        <f t="shared" ref="AC167" si="3552">parseTime(AA167)-(AB170=INT(RIGHT($F167, 1)))</f>
        <v>0</v>
      </c>
      <c r="AD167" s="45">
        <f t="shared" si="3508"/>
        <v>0</v>
      </c>
      <c r="AE167" s="36"/>
      <c r="AF167" s="37"/>
      <c r="AG167" s="44">
        <f t="shared" ref="AG167" si="3553">parseTime(AE167)-(AF170=INT(RIGHT($F167, 1)))</f>
        <v>0</v>
      </c>
      <c r="AH167" s="45">
        <f t="shared" si="3510"/>
        <v>0</v>
      </c>
      <c r="AI167" s="36"/>
      <c r="AJ167" s="37"/>
      <c r="AK167" s="44">
        <f>parseTime(AI167)-(AJ170=INT(RIGHT($F167, 1)))</f>
        <v>0</v>
      </c>
      <c r="AL167" s="45">
        <f t="shared" si="3511"/>
        <v>0</v>
      </c>
      <c r="AM167" s="36"/>
      <c r="AN167" s="37"/>
      <c r="AO167" s="44">
        <f t="shared" ref="AO167" si="3554">parseTime(AM167)-(AN170=INT(RIGHT($F167, 1)))</f>
        <v>0</v>
      </c>
      <c r="AP167" s="45">
        <f t="shared" si="3513"/>
        <v>0</v>
      </c>
      <c r="AQ167" s="36"/>
      <c r="AR167" s="37"/>
      <c r="AS167" s="44">
        <f t="shared" ref="AS167" si="3555">parseTime(AQ167)-(AR170=INT(RIGHT($F167, 1)))</f>
        <v>0</v>
      </c>
      <c r="AT167" s="45">
        <f t="shared" si="3515"/>
        <v>0</v>
      </c>
      <c r="AU167" s="36"/>
      <c r="AV167" s="37"/>
      <c r="AW167" s="44">
        <f>parseTime(AU167)-(AV170=INT(RIGHT($F167, 1)))</f>
        <v>0</v>
      </c>
      <c r="AX167" s="45">
        <f t="shared" si="3516"/>
        <v>0</v>
      </c>
      <c r="AY167" s="36"/>
      <c r="AZ167" s="37"/>
      <c r="BA167" s="44">
        <f>parseTime(AY167)-(AZ170=INT(RIGHT($F167, 1)))</f>
        <v>0</v>
      </c>
      <c r="BB167" s="45">
        <f t="shared" si="3517"/>
        <v>0</v>
      </c>
      <c r="BC167" s="36"/>
      <c r="BD167" s="37"/>
      <c r="BE167" s="44">
        <f>parseTime(BC167)-(BD170=INT(RIGHT($F167, 1)))</f>
        <v>0</v>
      </c>
      <c r="BF167" s="45">
        <f t="shared" si="3518"/>
        <v>0</v>
      </c>
      <c r="BG167" s="36"/>
      <c r="BH167" s="37"/>
      <c r="BI167" s="44">
        <f>parseTime(BG167)-(BH170=INT(RIGHT($F167, 1)))</f>
        <v>0</v>
      </c>
      <c r="BJ167" s="45">
        <f t="shared" si="3519"/>
        <v>0</v>
      </c>
      <c r="BK167" s="36"/>
      <c r="BL167" s="37"/>
      <c r="BM167" s="44">
        <f>parseTime(BK167)-(BL170=INT(RIGHT($F167, 1)))</f>
        <v>0</v>
      </c>
      <c r="BN167" s="45">
        <f t="shared" si="3520"/>
        <v>0</v>
      </c>
      <c r="BO167" s="36"/>
      <c r="BP167" s="37"/>
      <c r="BQ167" s="44">
        <f t="shared" ref="BQ167" si="3556">parseTime(BO167)-(BP170=INT(RIGHT($F167, 1)))</f>
        <v>0</v>
      </c>
      <c r="BR167" s="45">
        <f t="shared" si="3522"/>
        <v>0</v>
      </c>
      <c r="BS167" s="36"/>
      <c r="BT167" s="37"/>
      <c r="BU167" s="44">
        <f t="shared" ref="BU167" si="3557">parseTime(BS167)-(BT170=INT(RIGHT($F167, 1)))</f>
        <v>0</v>
      </c>
      <c r="BV167" s="45">
        <f t="shared" si="3524"/>
        <v>0</v>
      </c>
      <c r="BW167" s="36"/>
      <c r="BX167" s="37"/>
      <c r="BY167" s="44">
        <f t="shared" ref="BY167" si="3558">parseTime(BW167)-(BX170=INT(RIGHT($F167, 1)))</f>
        <v>0</v>
      </c>
      <c r="BZ167" s="45">
        <f t="shared" si="3526"/>
        <v>0</v>
      </c>
      <c r="CA167" s="36"/>
      <c r="CB167" s="37"/>
      <c r="CC167" s="44">
        <f t="shared" ref="CC167" si="3559">parseTime(CA167)-(CB170=INT(RIGHT($F167, 1)))</f>
        <v>0</v>
      </c>
      <c r="CD167" s="45">
        <f t="shared" si="3528"/>
        <v>0</v>
      </c>
      <c r="CE167" s="36"/>
      <c r="CF167" s="37"/>
      <c r="CG167" s="44">
        <f t="shared" ref="CG167" si="3560">parseTime(CE167)-(CF170=INT(RIGHT($F167, 1)))</f>
        <v>0</v>
      </c>
      <c r="CH167" s="45">
        <f t="shared" si="3530"/>
        <v>0</v>
      </c>
    </row>
    <row r="168" spans="1:86" x14ac:dyDescent="0.25">
      <c r="A168" s="56" t="s">
        <v>118</v>
      </c>
      <c r="B168" s="57">
        <f ca="1">roleHours(G165:CH171, "DFD")</f>
        <v>21</v>
      </c>
      <c r="C168" s="14">
        <f t="shared" ca="1" si="2913"/>
        <v>2.625</v>
      </c>
      <c r="D168" s="14"/>
      <c r="E168" s="20"/>
      <c r="F168" s="51" t="s">
        <v>131</v>
      </c>
      <c r="G168" s="36"/>
      <c r="H168" s="37"/>
      <c r="I168" s="44">
        <f t="shared" ref="I168" si="3561">parseTime(G168)-(H170=INT(RIGHT($F168, 1)))</f>
        <v>0</v>
      </c>
      <c r="J168" s="45">
        <f t="shared" si="3498"/>
        <v>0</v>
      </c>
      <c r="K168" s="36"/>
      <c r="L168" s="37"/>
      <c r="M168" s="44">
        <f t="shared" ref="M168" si="3562">parseTime(K168)-(L170=INT(RIGHT($F168, 1)))</f>
        <v>0</v>
      </c>
      <c r="N168" s="45">
        <f t="shared" si="3500"/>
        <v>0</v>
      </c>
      <c r="O168" s="36"/>
      <c r="P168" s="37"/>
      <c r="Q168" s="44">
        <f t="shared" ref="Q168" si="3563">parseTime(O168)-(P170=INT(RIGHT($F168, 1)))</f>
        <v>0</v>
      </c>
      <c r="R168" s="45">
        <f t="shared" si="3502"/>
        <v>0</v>
      </c>
      <c r="S168" s="36"/>
      <c r="T168" s="37"/>
      <c r="U168" s="44">
        <f t="shared" ref="U168" si="3564">parseTime(S168)-(T170=INT(RIGHT($F168, 1)))</f>
        <v>0</v>
      </c>
      <c r="V168" s="45">
        <f t="shared" si="3504"/>
        <v>0</v>
      </c>
      <c r="W168" s="36"/>
      <c r="X168" s="37"/>
      <c r="Y168" s="44">
        <f t="shared" ref="Y168" si="3565">parseTime(W168)-(X170=INT(RIGHT($F168, 1)))</f>
        <v>0</v>
      </c>
      <c r="Z168" s="45">
        <f t="shared" si="3506"/>
        <v>0</v>
      </c>
      <c r="AA168" s="36"/>
      <c r="AB168" s="37"/>
      <c r="AC168" s="44">
        <f t="shared" ref="AC168" si="3566">parseTime(AA168)-(AB170=INT(RIGHT($F168, 1)))</f>
        <v>0</v>
      </c>
      <c r="AD168" s="45">
        <f t="shared" si="3508"/>
        <v>0</v>
      </c>
      <c r="AE168" s="36"/>
      <c r="AF168" s="37"/>
      <c r="AG168" s="44">
        <f t="shared" ref="AG168" si="3567">parseTime(AE168)-(AF170=INT(RIGHT($F168, 1)))</f>
        <v>0</v>
      </c>
      <c r="AH168" s="45">
        <f t="shared" si="3510"/>
        <v>0</v>
      </c>
      <c r="AI168" s="36"/>
      <c r="AJ168" s="37"/>
      <c r="AK168" s="44">
        <f>parseTime(AI168)-(AJ170=INT(RIGHT($F168, 1)))</f>
        <v>0</v>
      </c>
      <c r="AL168" s="45">
        <f t="shared" si="3511"/>
        <v>0</v>
      </c>
      <c r="AM168" s="36"/>
      <c r="AN168" s="37"/>
      <c r="AO168" s="44">
        <f t="shared" ref="AO168" si="3568">parseTime(AM168)-(AN170=INT(RIGHT($F168, 1)))</f>
        <v>0</v>
      </c>
      <c r="AP168" s="45">
        <f t="shared" si="3513"/>
        <v>0</v>
      </c>
      <c r="AQ168" s="36"/>
      <c r="AR168" s="37"/>
      <c r="AS168" s="44">
        <f t="shared" ref="AS168" si="3569">parseTime(AQ168)-(AR170=INT(RIGHT($F168, 1)))</f>
        <v>0</v>
      </c>
      <c r="AT168" s="45">
        <f t="shared" si="3515"/>
        <v>0</v>
      </c>
      <c r="AU168" s="36"/>
      <c r="AV168" s="37"/>
      <c r="AW168" s="44">
        <f>parseTime(AU168)-(AV170=INT(RIGHT($F168, 1)))</f>
        <v>0</v>
      </c>
      <c r="AX168" s="45">
        <f t="shared" si="3516"/>
        <v>0</v>
      </c>
      <c r="AY168" s="36"/>
      <c r="AZ168" s="37"/>
      <c r="BA168" s="44">
        <f>parseTime(AY168)-(AZ170=INT(RIGHT($F168, 1)))</f>
        <v>0</v>
      </c>
      <c r="BB168" s="45">
        <f t="shared" si="3517"/>
        <v>0</v>
      </c>
      <c r="BC168" s="36"/>
      <c r="BD168" s="37"/>
      <c r="BE168" s="44">
        <f>parseTime(BC168)-(BD170=INT(RIGHT($F168, 1)))</f>
        <v>0</v>
      </c>
      <c r="BF168" s="45">
        <f t="shared" si="3518"/>
        <v>0</v>
      </c>
      <c r="BG168" s="36"/>
      <c r="BH168" s="37"/>
      <c r="BI168" s="44">
        <f>parseTime(BG168)-(BH170=INT(RIGHT($F168, 1)))</f>
        <v>0</v>
      </c>
      <c r="BJ168" s="45">
        <f t="shared" si="3519"/>
        <v>0</v>
      </c>
      <c r="BK168" s="36"/>
      <c r="BL168" s="37"/>
      <c r="BM168" s="44">
        <f>parseTime(BK168)-(BL170=INT(RIGHT($F168, 1)))</f>
        <v>0</v>
      </c>
      <c r="BN168" s="45">
        <f t="shared" si="3520"/>
        <v>0</v>
      </c>
      <c r="BO168" s="36"/>
      <c r="BP168" s="37"/>
      <c r="BQ168" s="44">
        <f t="shared" ref="BQ168" si="3570">parseTime(BO168)-(BP170=INT(RIGHT($F168, 1)))</f>
        <v>0</v>
      </c>
      <c r="BR168" s="45">
        <f t="shared" si="3522"/>
        <v>0</v>
      </c>
      <c r="BS168" s="36"/>
      <c r="BT168" s="37"/>
      <c r="BU168" s="44">
        <f t="shared" ref="BU168" si="3571">parseTime(BS168)-(BT170=INT(RIGHT($F168, 1)))</f>
        <v>0</v>
      </c>
      <c r="BV168" s="45">
        <f t="shared" si="3524"/>
        <v>0</v>
      </c>
      <c r="BW168" s="36"/>
      <c r="BX168" s="37"/>
      <c r="BY168" s="44">
        <f t="shared" ref="BY168" si="3572">parseTime(BW168)-(BX170=INT(RIGHT($F168, 1)))</f>
        <v>0</v>
      </c>
      <c r="BZ168" s="45">
        <f t="shared" si="3526"/>
        <v>0</v>
      </c>
      <c r="CA168" s="36"/>
      <c r="CB168" s="37"/>
      <c r="CC168" s="44">
        <f t="shared" ref="CC168" si="3573">parseTime(CA168)-(CB170=INT(RIGHT($F168, 1)))</f>
        <v>0</v>
      </c>
      <c r="CD168" s="45">
        <f t="shared" si="3528"/>
        <v>0</v>
      </c>
      <c r="CE168" s="36"/>
      <c r="CF168" s="37"/>
      <c r="CG168" s="44">
        <f t="shared" ref="CG168" si="3574">parseTime(CE168)-(CF170=INT(RIGHT($F168, 1)))</f>
        <v>0</v>
      </c>
      <c r="CH168" s="45">
        <f t="shared" si="3530"/>
        <v>0</v>
      </c>
    </row>
    <row r="169" spans="1:86" x14ac:dyDescent="0.25">
      <c r="A169" s="56" t="s">
        <v>119</v>
      </c>
      <c r="B169" s="57">
        <f ca="1">roleHours(G165:CH171, "MCC")</f>
        <v>8</v>
      </c>
      <c r="C169" s="14">
        <f t="shared" ca="1" si="2913"/>
        <v>1</v>
      </c>
      <c r="D169" s="14"/>
      <c r="E169" s="20"/>
      <c r="F169" s="51" t="s">
        <v>132</v>
      </c>
      <c r="G169" s="36"/>
      <c r="H169" s="37"/>
      <c r="I169" s="44">
        <f t="shared" ref="I169" si="3575">parseTime(G169)-(H170=INT(RIGHT($F169, 1)))</f>
        <v>0</v>
      </c>
      <c r="J169" s="45">
        <f t="shared" si="3498"/>
        <v>0</v>
      </c>
      <c r="K169" s="36"/>
      <c r="L169" s="37"/>
      <c r="M169" s="44">
        <f t="shared" ref="M169" si="3576">parseTime(K169)-(L170=INT(RIGHT($F169, 1)))</f>
        <v>0</v>
      </c>
      <c r="N169" s="45">
        <f t="shared" si="3500"/>
        <v>0</v>
      </c>
      <c r="O169" s="36"/>
      <c r="P169" s="37"/>
      <c r="Q169" s="44">
        <f t="shared" ref="Q169" si="3577">parseTime(O169)-(P170=INT(RIGHT($F169, 1)))</f>
        <v>0</v>
      </c>
      <c r="R169" s="45">
        <f t="shared" si="3502"/>
        <v>0</v>
      </c>
      <c r="S169" s="36"/>
      <c r="T169" s="37"/>
      <c r="U169" s="44">
        <f t="shared" ref="U169" si="3578">parseTime(S169)-(T170=INT(RIGHT($F169, 1)))</f>
        <v>0</v>
      </c>
      <c r="V169" s="45">
        <f t="shared" si="3504"/>
        <v>0</v>
      </c>
      <c r="W169" s="36"/>
      <c r="X169" s="37"/>
      <c r="Y169" s="44">
        <f t="shared" ref="Y169" si="3579">parseTime(W169)-(X170=INT(RIGHT($F169, 1)))</f>
        <v>0</v>
      </c>
      <c r="Z169" s="45">
        <f t="shared" si="3506"/>
        <v>0</v>
      </c>
      <c r="AA169" s="36"/>
      <c r="AB169" s="37"/>
      <c r="AC169" s="44">
        <f t="shared" ref="AC169" si="3580">parseTime(AA169)-(AB170=INT(RIGHT($F169, 1)))</f>
        <v>0</v>
      </c>
      <c r="AD169" s="45">
        <f t="shared" si="3508"/>
        <v>0</v>
      </c>
      <c r="AE169" s="36"/>
      <c r="AF169" s="37"/>
      <c r="AG169" s="44">
        <f t="shared" ref="AG169" si="3581">parseTime(AE169)-(AF170=INT(RIGHT($F169, 1)))</f>
        <v>0</v>
      </c>
      <c r="AH169" s="45">
        <f t="shared" si="3510"/>
        <v>0</v>
      </c>
      <c r="AI169" s="36"/>
      <c r="AJ169" s="37"/>
      <c r="AK169" s="44">
        <f>parseTime(AI169)-(AJ170=INT(RIGHT($F169, 1)))</f>
        <v>0</v>
      </c>
      <c r="AL169" s="45">
        <f t="shared" si="3511"/>
        <v>0</v>
      </c>
      <c r="AM169" s="36"/>
      <c r="AN169" s="37"/>
      <c r="AO169" s="44">
        <f t="shared" ref="AO169" si="3582">parseTime(AM169)-(AN170=INT(RIGHT($F169, 1)))</f>
        <v>0</v>
      </c>
      <c r="AP169" s="45">
        <f t="shared" si="3513"/>
        <v>0</v>
      </c>
      <c r="AQ169" s="36"/>
      <c r="AR169" s="37"/>
      <c r="AS169" s="44">
        <f t="shared" ref="AS169" si="3583">parseTime(AQ169)-(AR170=INT(RIGHT($F169, 1)))</f>
        <v>0</v>
      </c>
      <c r="AT169" s="45">
        <f t="shared" si="3515"/>
        <v>0</v>
      </c>
      <c r="AU169" s="36"/>
      <c r="AV169" s="37"/>
      <c r="AW169" s="44">
        <f>parseTime(AU169)-(AV170=INT(RIGHT($F169, 1)))</f>
        <v>0</v>
      </c>
      <c r="AX169" s="45">
        <f t="shared" si="3516"/>
        <v>0</v>
      </c>
      <c r="AY169" s="36"/>
      <c r="AZ169" s="37"/>
      <c r="BA169" s="44">
        <f>parseTime(AY169)-(AZ170=INT(RIGHT($F169, 1)))</f>
        <v>0</v>
      </c>
      <c r="BB169" s="45">
        <f t="shared" si="3517"/>
        <v>0</v>
      </c>
      <c r="BC169" s="36"/>
      <c r="BD169" s="37"/>
      <c r="BE169" s="44">
        <f>parseTime(BC169)-(BD170=INT(RIGHT($F169, 1)))</f>
        <v>0</v>
      </c>
      <c r="BF169" s="45">
        <f t="shared" si="3518"/>
        <v>0</v>
      </c>
      <c r="BG169" s="36"/>
      <c r="BH169" s="37"/>
      <c r="BI169" s="44">
        <f>parseTime(BG169)-(BH170=INT(RIGHT($F169, 1)))</f>
        <v>0</v>
      </c>
      <c r="BJ169" s="45">
        <f t="shared" si="3519"/>
        <v>0</v>
      </c>
      <c r="BK169" s="36"/>
      <c r="BL169" s="37"/>
      <c r="BM169" s="44">
        <f>parseTime(BK169)-(BL170=INT(RIGHT($F169, 1)))</f>
        <v>0</v>
      </c>
      <c r="BN169" s="45">
        <f t="shared" si="3520"/>
        <v>0</v>
      </c>
      <c r="BO169" s="36"/>
      <c r="BP169" s="37"/>
      <c r="BQ169" s="44">
        <f t="shared" ref="BQ169" si="3584">parseTime(BO169)-(BP170=INT(RIGHT($F169, 1)))</f>
        <v>0</v>
      </c>
      <c r="BR169" s="45">
        <f t="shared" si="3522"/>
        <v>0</v>
      </c>
      <c r="BS169" s="36"/>
      <c r="BT169" s="37"/>
      <c r="BU169" s="44">
        <f t="shared" ref="BU169" si="3585">parseTime(BS169)-(BT170=INT(RIGHT($F169, 1)))</f>
        <v>0</v>
      </c>
      <c r="BV169" s="45">
        <f t="shared" si="3524"/>
        <v>0</v>
      </c>
      <c r="BW169" s="36"/>
      <c r="BX169" s="37"/>
      <c r="BY169" s="44">
        <f t="shared" ref="BY169" si="3586">parseTime(BW169)-(BX170=INT(RIGHT($F169, 1)))</f>
        <v>0</v>
      </c>
      <c r="BZ169" s="45">
        <f t="shared" si="3526"/>
        <v>0</v>
      </c>
      <c r="CA169" s="36"/>
      <c r="CB169" s="37"/>
      <c r="CC169" s="44">
        <f t="shared" ref="CC169" si="3587">parseTime(CA169)-(CB170=INT(RIGHT($F169, 1)))</f>
        <v>0</v>
      </c>
      <c r="CD169" s="45">
        <f t="shared" si="3528"/>
        <v>0</v>
      </c>
      <c r="CE169" s="36"/>
      <c r="CF169" s="37"/>
      <c r="CG169" s="44">
        <f t="shared" ref="CG169" si="3588">parseTime(CE169)-(CF170=INT(RIGHT($F169, 1)))</f>
        <v>0</v>
      </c>
      <c r="CH169" s="45">
        <f t="shared" si="3530"/>
        <v>0</v>
      </c>
    </row>
    <row r="170" spans="1:86" x14ac:dyDescent="0.25">
      <c r="A170" s="56" t="s">
        <v>120</v>
      </c>
      <c r="B170" s="57">
        <f ca="1">roleHours(G165:CH171, "DCC")</f>
        <v>8</v>
      </c>
      <c r="C170" s="14">
        <f t="shared" ca="1" si="2913"/>
        <v>1</v>
      </c>
      <c r="D170" s="14"/>
      <c r="E170" s="20"/>
      <c r="F170" s="51"/>
      <c r="G170" s="46" t="s">
        <v>134</v>
      </c>
      <c r="H170" s="38">
        <f t="shared" ref="H170" si="3589">lunchAdjust(G165:H169)</f>
        <v>1</v>
      </c>
      <c r="I170" s="48" t="s">
        <v>0</v>
      </c>
      <c r="J170" s="39">
        <f t="shared" ref="J170" si="3590">SUMPRODUCT(I165:I169*J165:J169)</f>
        <v>8</v>
      </c>
      <c r="K170" s="46" t="s">
        <v>134</v>
      </c>
      <c r="L170" s="38">
        <f t="shared" ref="L170" si="3591">lunchAdjust(K165:L169)</f>
        <v>1</v>
      </c>
      <c r="M170" s="48" t="s">
        <v>0</v>
      </c>
      <c r="N170" s="39">
        <f t="shared" ref="N170" si="3592">SUMPRODUCT(M165:M169*N165:N169)</f>
        <v>8</v>
      </c>
      <c r="O170" s="46" t="s">
        <v>134</v>
      </c>
      <c r="P170" s="38">
        <f t="shared" ref="P170" si="3593">lunchAdjust(O165:P169)</f>
        <v>1</v>
      </c>
      <c r="Q170" s="48" t="s">
        <v>0</v>
      </c>
      <c r="R170" s="39">
        <f t="shared" ref="R170" si="3594">SUMPRODUCT(Q165:Q169*R165:R169)</f>
        <v>8</v>
      </c>
      <c r="S170" s="46" t="s">
        <v>134</v>
      </c>
      <c r="T170" s="38">
        <f t="shared" ref="T170" si="3595">lunchAdjust(S165:T169)</f>
        <v>1</v>
      </c>
      <c r="U170" s="48" t="s">
        <v>0</v>
      </c>
      <c r="V170" s="39">
        <f t="shared" ref="V170" si="3596">SUMPRODUCT(U165:U169*V165:V169)</f>
        <v>8</v>
      </c>
      <c r="W170" s="46" t="s">
        <v>134</v>
      </c>
      <c r="X170" s="38">
        <f t="shared" ref="X170" si="3597">lunchAdjust(W165:X169)</f>
        <v>1</v>
      </c>
      <c r="Y170" s="48" t="s">
        <v>0</v>
      </c>
      <c r="Z170" s="39">
        <f t="shared" ref="Z170" si="3598">SUMPRODUCT(Y165:Y169*Z165:Z169)</f>
        <v>8</v>
      </c>
      <c r="AA170" s="46" t="s">
        <v>134</v>
      </c>
      <c r="AB170" s="38">
        <f t="shared" ref="AB170" si="3599">lunchAdjust(AA165:AB169)</f>
        <v>1</v>
      </c>
      <c r="AC170" s="48" t="s">
        <v>0</v>
      </c>
      <c r="AD170" s="39">
        <f t="shared" ref="AD170" si="3600">SUMPRODUCT(AC165:AC169*AD165:AD169)</f>
        <v>8</v>
      </c>
      <c r="AE170" s="46" t="s">
        <v>134</v>
      </c>
      <c r="AF170" s="38">
        <f t="shared" ref="AF170" si="3601">lunchAdjust(AE165:AF169)</f>
        <v>1</v>
      </c>
      <c r="AG170" s="48" t="s">
        <v>0</v>
      </c>
      <c r="AH170" s="39">
        <f t="shared" ref="AH170" si="3602">SUMPRODUCT(AG165:AG169*AH165:AH169)</f>
        <v>8</v>
      </c>
      <c r="AI170" s="46" t="s">
        <v>134</v>
      </c>
      <c r="AJ170" s="38">
        <f t="shared" ref="AJ170" si="3603">lunchAdjust(AI165:AJ169)</f>
        <v>1</v>
      </c>
      <c r="AK170" s="48" t="s">
        <v>0</v>
      </c>
      <c r="AL170" s="39">
        <f t="shared" ref="AL170" si="3604">SUMPRODUCT(AK165:AK169*AL165:AL169)</f>
        <v>8</v>
      </c>
      <c r="AM170" s="46" t="s">
        <v>134</v>
      </c>
      <c r="AN170" s="38">
        <f t="shared" ref="AN170" si="3605">lunchAdjust(AM165:AN169)</f>
        <v>0</v>
      </c>
      <c r="AO170" s="48" t="s">
        <v>0</v>
      </c>
      <c r="AP170" s="39">
        <f t="shared" ref="AP170" si="3606">SUMPRODUCT(AO165:AO169*AP165:AP169)</f>
        <v>0</v>
      </c>
      <c r="AQ170" s="46" t="s">
        <v>134</v>
      </c>
      <c r="AR170" s="38">
        <f t="shared" ref="AR170" si="3607">lunchAdjust(AQ165:AR169)</f>
        <v>0</v>
      </c>
      <c r="AS170" s="48" t="s">
        <v>0</v>
      </c>
      <c r="AT170" s="39">
        <f t="shared" ref="AT170" si="3608">SUMPRODUCT(AS165:AS169*AT165:AT169)</f>
        <v>5</v>
      </c>
      <c r="AU170" s="46" t="s">
        <v>134</v>
      </c>
      <c r="AV170" s="38">
        <f t="shared" ref="AV170" si="3609">lunchAdjust(AU165:AV169)</f>
        <v>0</v>
      </c>
      <c r="AW170" s="48" t="s">
        <v>0</v>
      </c>
      <c r="AX170" s="39">
        <f t="shared" ref="AX170" si="3610">SUMPRODUCT(AW165:AW169*AX165:AX169)</f>
        <v>0</v>
      </c>
      <c r="AY170" s="46" t="s">
        <v>134</v>
      </c>
      <c r="AZ170" s="38">
        <f t="shared" ref="AZ170" si="3611">lunchAdjust(AY165:AZ169)</f>
        <v>1</v>
      </c>
      <c r="BA170" s="48" t="s">
        <v>0</v>
      </c>
      <c r="BB170" s="39">
        <f t="shared" ref="BB170" si="3612">SUMPRODUCT(BA165:BA169*BB165:BB169)</f>
        <v>8</v>
      </c>
      <c r="BC170" s="46" t="s">
        <v>134</v>
      </c>
      <c r="BD170" s="38">
        <f t="shared" ref="BD170" si="3613">lunchAdjust(BC165:BD169)</f>
        <v>1</v>
      </c>
      <c r="BE170" s="48" t="s">
        <v>0</v>
      </c>
      <c r="BF170" s="39">
        <f t="shared" ref="BF170" si="3614">SUMPRODUCT(BE165:BE169*BF165:BF169)</f>
        <v>0</v>
      </c>
      <c r="BG170" s="46" t="s">
        <v>134</v>
      </c>
      <c r="BH170" s="38">
        <f t="shared" ref="BH170" si="3615">lunchAdjust(BG165:BH169)</f>
        <v>1</v>
      </c>
      <c r="BI170" s="48" t="s">
        <v>0</v>
      </c>
      <c r="BJ170" s="39">
        <f t="shared" ref="BJ170" si="3616">SUMPRODUCT(BI165:BI169*BJ165:BJ169)</f>
        <v>8</v>
      </c>
      <c r="BK170" s="46" t="s">
        <v>134</v>
      </c>
      <c r="BL170" s="38">
        <f t="shared" ref="BL170" si="3617">lunchAdjust(BK165:BL169)</f>
        <v>1</v>
      </c>
      <c r="BM170" s="48" t="s">
        <v>0</v>
      </c>
      <c r="BN170" s="39">
        <f t="shared" ref="BN170" si="3618">SUMPRODUCT(BM165:BM169*BN165:BN169)</f>
        <v>8</v>
      </c>
      <c r="BO170" s="46" t="s">
        <v>134</v>
      </c>
      <c r="BP170" s="38">
        <f t="shared" ref="BP170" si="3619">lunchAdjust(BO165:BP169)</f>
        <v>0</v>
      </c>
      <c r="BQ170" s="48" t="s">
        <v>0</v>
      </c>
      <c r="BR170" s="39">
        <f t="shared" ref="BR170" si="3620">SUMPRODUCT(BQ165:BQ169*BR165:BR169)</f>
        <v>0</v>
      </c>
      <c r="BS170" s="46" t="s">
        <v>134</v>
      </c>
      <c r="BT170" s="38">
        <f t="shared" ref="BT170" si="3621">lunchAdjust(BS165:BT169)</f>
        <v>0</v>
      </c>
      <c r="BU170" s="48" t="s">
        <v>0</v>
      </c>
      <c r="BV170" s="39">
        <f t="shared" ref="BV170" si="3622">SUMPRODUCT(BU165:BU169*BV165:BV169)</f>
        <v>0</v>
      </c>
      <c r="BW170" s="46" t="s">
        <v>134</v>
      </c>
      <c r="BX170" s="38">
        <f t="shared" ref="BX170" si="3623">lunchAdjust(BW165:BX169)</f>
        <v>0</v>
      </c>
      <c r="BY170" s="48" t="s">
        <v>0</v>
      </c>
      <c r="BZ170" s="39">
        <f t="shared" ref="BZ170" si="3624">SUMPRODUCT(BY165:BY169*BZ165:BZ169)</f>
        <v>0</v>
      </c>
      <c r="CA170" s="46" t="s">
        <v>134</v>
      </c>
      <c r="CB170" s="38">
        <f t="shared" ref="CB170" si="3625">lunchAdjust(CA165:CB169)</f>
        <v>0</v>
      </c>
      <c r="CC170" s="48" t="s">
        <v>0</v>
      </c>
      <c r="CD170" s="39">
        <f t="shared" ref="CD170" si="3626">SUMPRODUCT(CC165:CC169*CD165:CD169)</f>
        <v>0</v>
      </c>
      <c r="CE170" s="46" t="s">
        <v>134</v>
      </c>
      <c r="CF170" s="38">
        <f t="shared" ref="CF170" si="3627">lunchAdjust(CE165:CF169)</f>
        <v>0</v>
      </c>
      <c r="CG170" s="48" t="s">
        <v>0</v>
      </c>
      <c r="CH170" s="39">
        <f t="shared" ref="CH170" si="3628">SUMPRODUCT(CG165:CG169*CH165:CH169)</f>
        <v>0</v>
      </c>
    </row>
    <row r="171" spans="1:86" ht="15.75" thickBot="1" x14ac:dyDescent="0.3">
      <c r="A171" s="58" t="s">
        <v>121</v>
      </c>
      <c r="B171" s="59">
        <f ca="1">roleHours(G165:CH171, "OUT")</f>
        <v>0</v>
      </c>
      <c r="C171" s="54" t="s">
        <v>137</v>
      </c>
      <c r="D171" s="22">
        <f ca="1">roleHours(G165:CH171, "PTO")</f>
        <v>0</v>
      </c>
      <c r="E171" s="23"/>
      <c r="F171" s="52"/>
      <c r="G171" s="47" t="s">
        <v>39</v>
      </c>
      <c r="H171" s="40">
        <f>SUMPRODUCT(I165:I169*(H165:H169="PTO"))+SUMPRODUCT(I165:I169*(H165:H169="HOL"))</f>
        <v>0</v>
      </c>
      <c r="I171" s="49" t="s">
        <v>135</v>
      </c>
      <c r="J171" s="41">
        <f t="shared" ref="J171" si="3629">J170*G$4</f>
        <v>0</v>
      </c>
      <c r="K171" s="47" t="s">
        <v>39</v>
      </c>
      <c r="L171" s="40">
        <f t="shared" ref="L171" si="3630">SUMPRODUCT(M165:M169*(L165:L169="PTO"))+SUMPRODUCT(M165:M169*(L165:L169="HOL"))</f>
        <v>0</v>
      </c>
      <c r="M171" s="49" t="s">
        <v>135</v>
      </c>
      <c r="N171" s="41">
        <f t="shared" ref="N171" si="3631">N170*K$4</f>
        <v>0</v>
      </c>
      <c r="O171" s="47" t="s">
        <v>39</v>
      </c>
      <c r="P171" s="40">
        <f t="shared" ref="P171" si="3632">SUMPRODUCT(Q165:Q169*(P165:P169="PTO"))+SUMPRODUCT(Q165:Q169*(P165:P169="HOL"))</f>
        <v>0</v>
      </c>
      <c r="Q171" s="49" t="s">
        <v>135</v>
      </c>
      <c r="R171" s="41">
        <f t="shared" ref="R171" si="3633">R170*O$4</f>
        <v>8</v>
      </c>
      <c r="S171" s="47" t="s">
        <v>39</v>
      </c>
      <c r="T171" s="40">
        <f t="shared" ref="T171" si="3634">SUMPRODUCT(U165:U169*(T165:T169="PTO"))+SUMPRODUCT(U165:U169*(T165:T169="HOL"))</f>
        <v>0</v>
      </c>
      <c r="U171" s="49" t="s">
        <v>135</v>
      </c>
      <c r="V171" s="41">
        <f t="shared" ref="V171" si="3635">V170*S$4</f>
        <v>0</v>
      </c>
      <c r="W171" s="47" t="s">
        <v>39</v>
      </c>
      <c r="X171" s="40">
        <f t="shared" ref="X171" si="3636">SUMPRODUCT(Y165:Y169*(X165:X169="PTO"))+SUMPRODUCT(Y165:Y169*(X165:X169="HOL"))</f>
        <v>0</v>
      </c>
      <c r="Y171" s="49" t="s">
        <v>135</v>
      </c>
      <c r="Z171" s="41">
        <f t="shared" ref="Z171" si="3637">Z170*W$4</f>
        <v>8</v>
      </c>
      <c r="AA171" s="47" t="s">
        <v>39</v>
      </c>
      <c r="AB171" s="40">
        <f t="shared" ref="AB171" si="3638">SUMPRODUCT(AC165:AC169*(AB165:AB169="PTO"))+SUMPRODUCT(AC165:AC169*(AB165:AB169="HOL"))</f>
        <v>0</v>
      </c>
      <c r="AC171" s="49" t="s">
        <v>135</v>
      </c>
      <c r="AD171" s="41">
        <f t="shared" ref="AD171" si="3639">AD170*AA$4</f>
        <v>8</v>
      </c>
      <c r="AE171" s="47" t="s">
        <v>39</v>
      </c>
      <c r="AF171" s="40">
        <f t="shared" ref="AF171" si="3640">SUMPRODUCT(AG165:AG169*(AF165:AF169="PTO"))+SUMPRODUCT(AG165:AG169*(AF165:AF169="HOL"))</f>
        <v>0</v>
      </c>
      <c r="AG171" s="49" t="s">
        <v>135</v>
      </c>
      <c r="AH171" s="41">
        <f t="shared" ref="AH171" si="3641">AH170*AE$4</f>
        <v>8</v>
      </c>
      <c r="AI171" s="47" t="s">
        <v>39</v>
      </c>
      <c r="AJ171" s="40">
        <f t="shared" ref="AJ171" si="3642">SUMPRODUCT(AK165:AK169*(AJ165:AJ169="PTO"))+SUMPRODUCT(AK165:AK169*(AJ165:AJ169="HOL"))</f>
        <v>0</v>
      </c>
      <c r="AK171" s="49" t="s">
        <v>135</v>
      </c>
      <c r="AL171" s="41">
        <f>AL170*AI$4</f>
        <v>8</v>
      </c>
      <c r="AM171" s="47" t="s">
        <v>39</v>
      </c>
      <c r="AN171" s="40">
        <f t="shared" ref="AN171" si="3643">SUMPRODUCT(AO165:AO169*(AN165:AN169="PTO"))+SUMPRODUCT(AO165:AO169*(AN165:AN169="HOL"))</f>
        <v>0</v>
      </c>
      <c r="AO171" s="49" t="s">
        <v>135</v>
      </c>
      <c r="AP171" s="41">
        <f t="shared" ref="AP171" si="3644">AP170*AM$4</f>
        <v>0</v>
      </c>
      <c r="AQ171" s="47" t="s">
        <v>39</v>
      </c>
      <c r="AR171" s="40">
        <f t="shared" ref="AR171" si="3645">SUMPRODUCT(AS165:AS169*(AR165:AR169="PTO"))+SUMPRODUCT(AS165:AS169*(AR165:AR169="HOL"))</f>
        <v>0</v>
      </c>
      <c r="AS171" s="49" t="s">
        <v>135</v>
      </c>
      <c r="AT171" s="41">
        <f t="shared" ref="AT171" si="3646">AT170*AQ$4</f>
        <v>0</v>
      </c>
      <c r="AU171" s="47" t="s">
        <v>39</v>
      </c>
      <c r="AV171" s="40">
        <f t="shared" ref="AV171" si="3647">SUMPRODUCT(AW165:AW169*(AV165:AV169="PTO"))+SUMPRODUCT(AW165:AW169*(AV165:AV169="HOL"))</f>
        <v>0</v>
      </c>
      <c r="AW171" s="49" t="s">
        <v>135</v>
      </c>
      <c r="AX171" s="41">
        <f>AX170*AU$4</f>
        <v>0</v>
      </c>
      <c r="AY171" s="47" t="s">
        <v>39</v>
      </c>
      <c r="AZ171" s="40">
        <f t="shared" ref="AZ171" si="3648">SUMPRODUCT(BA165:BA169*(AZ165:AZ169="PTO"))+SUMPRODUCT(BA165:BA169*(AZ165:AZ169="HOL"))</f>
        <v>0</v>
      </c>
      <c r="BA171" s="49" t="s">
        <v>135</v>
      </c>
      <c r="BB171" s="41">
        <f>BB170*AY$4</f>
        <v>8</v>
      </c>
      <c r="BC171" s="47" t="s">
        <v>39</v>
      </c>
      <c r="BD171" s="40">
        <f t="shared" ref="BD171" si="3649">SUMPRODUCT(BE165:BE169*(BD165:BD169="PTO"))+SUMPRODUCT(BE165:BE169*(BD165:BD169="HOL"))</f>
        <v>8</v>
      </c>
      <c r="BE171" s="49" t="s">
        <v>135</v>
      </c>
      <c r="BF171" s="41">
        <f>BF170*BC$4</f>
        <v>0</v>
      </c>
      <c r="BG171" s="47" t="s">
        <v>39</v>
      </c>
      <c r="BH171" s="40">
        <f t="shared" ref="BH171" si="3650">SUMPRODUCT(BI165:BI169*(BH165:BH169="PTO"))+SUMPRODUCT(BI165:BI169*(BH165:BH169="HOL"))</f>
        <v>0</v>
      </c>
      <c r="BI171" s="49" t="s">
        <v>135</v>
      </c>
      <c r="BJ171" s="41">
        <f>BJ170*BG$4</f>
        <v>8</v>
      </c>
      <c r="BK171" s="47" t="s">
        <v>39</v>
      </c>
      <c r="BL171" s="40">
        <f t="shared" ref="BL171" si="3651">SUMPRODUCT(BM165:BM169*(BL165:BL169="PTO"))+SUMPRODUCT(BM165:BM169*(BL165:BL169="HOL"))</f>
        <v>0</v>
      </c>
      <c r="BM171" s="49" t="s">
        <v>135</v>
      </c>
      <c r="BN171" s="41">
        <f>BN170*BK$4</f>
        <v>8</v>
      </c>
      <c r="BO171" s="47" t="s">
        <v>39</v>
      </c>
      <c r="BP171" s="40">
        <f t="shared" ref="BP171" si="3652">SUMPRODUCT(BQ165:BQ169*(BP165:BP169="PTO"))+SUMPRODUCT(BQ165:BQ169*(BP165:BP169="HOL"))</f>
        <v>0</v>
      </c>
      <c r="BQ171" s="49" t="s">
        <v>135</v>
      </c>
      <c r="BR171" s="41">
        <f t="shared" ref="BR171" si="3653">BR170*BO$4</f>
        <v>0</v>
      </c>
      <c r="BS171" s="47" t="s">
        <v>39</v>
      </c>
      <c r="BT171" s="40">
        <f t="shared" ref="BT171" si="3654">SUMPRODUCT(BU165:BU169*(BT165:BT169="PTO"))+SUMPRODUCT(BU165:BU169*(BT165:BT169="HOL"))</f>
        <v>0</v>
      </c>
      <c r="BU171" s="49" t="s">
        <v>135</v>
      </c>
      <c r="BV171" s="41">
        <f t="shared" ref="BV171" si="3655">BV170*BS$4</f>
        <v>0</v>
      </c>
      <c r="BW171" s="47" t="s">
        <v>39</v>
      </c>
      <c r="BX171" s="40">
        <f t="shared" ref="BX171" si="3656">SUMPRODUCT(BY165:BY169*(BX165:BX169="PTO"))+SUMPRODUCT(BY165:BY169*(BX165:BX169="HOL"))</f>
        <v>0</v>
      </c>
      <c r="BY171" s="49" t="s">
        <v>135</v>
      </c>
      <c r="BZ171" s="41">
        <f t="shared" ref="BZ171" si="3657">BZ170*BW$4</f>
        <v>0</v>
      </c>
      <c r="CA171" s="47" t="s">
        <v>39</v>
      </c>
      <c r="CB171" s="40">
        <f t="shared" ref="CB171" si="3658">SUMPRODUCT(CC165:CC169*(CB165:CB169="PTO"))+SUMPRODUCT(CC165:CC169*(CB165:CB169="HOL"))</f>
        <v>0</v>
      </c>
      <c r="CC171" s="49" t="s">
        <v>135</v>
      </c>
      <c r="CD171" s="41">
        <f t="shared" ref="CD171" si="3659">CD170*CA$4</f>
        <v>0</v>
      </c>
      <c r="CE171" s="47" t="s">
        <v>39</v>
      </c>
      <c r="CF171" s="40">
        <f t="shared" ref="CF171" si="3660">SUMPRODUCT(CG165:CG169*(CF165:CF169="PTO"))+SUMPRODUCT(CG165:CG169*(CF165:CF169="HOL"))</f>
        <v>0</v>
      </c>
      <c r="CG171" s="49" t="s">
        <v>135</v>
      </c>
      <c r="CH171" s="41">
        <f t="shared" ref="CH171" si="3661">CH170*CE$4</f>
        <v>0</v>
      </c>
    </row>
    <row r="172" spans="1:86" x14ac:dyDescent="0.25">
      <c r="A172" s="70" t="s">
        <v>133</v>
      </c>
      <c r="B172" s="71">
        <f t="shared" ref="B172" ca="1" si="3662">D172-B173</f>
        <v>9.1603997549262743</v>
      </c>
      <c r="C172" s="72" t="s">
        <v>122</v>
      </c>
      <c r="D172" s="71">
        <f>IFERROR(INDEX(Holidays[FTE], MATCH(Entry!E172, Holidays[Date], 0)), 1)*8*INDEX(FTEguide[[1]:[12]], MATCH(Entry!E173, FTEguide[Weekday], 0), IF(Entry!E175&gt;0, Entry!E175, MONTH(Entry!E172)))</f>
        <v>93.160399754926274</v>
      </c>
      <c r="E172" s="60">
        <f t="shared" ref="E172:E235" si="3663">E165+1</f>
        <v>43852</v>
      </c>
      <c r="F172" s="50" t="s">
        <v>128</v>
      </c>
      <c r="G172" s="34" t="s">
        <v>136</v>
      </c>
      <c r="H172" s="35" t="s">
        <v>23</v>
      </c>
      <c r="I172" s="42">
        <f t="shared" ref="I172" si="3664">parseTime(G172)-(H177=INT(RIGHT($F172, 1)))</f>
        <v>8</v>
      </c>
      <c r="J172" s="43">
        <f t="shared" ref="J172:J176" si="3665">isClocked(H172)</f>
        <v>1</v>
      </c>
      <c r="K172" s="34" t="s">
        <v>136</v>
      </c>
      <c r="L172" s="35" t="s">
        <v>23</v>
      </c>
      <c r="M172" s="42">
        <f t="shared" ref="M172" si="3666">parseTime(K172)-(L177=INT(RIGHT($F172, 1)))</f>
        <v>8</v>
      </c>
      <c r="N172" s="43">
        <f t="shared" ref="N172:N176" si="3667">isClocked(L172)</f>
        <v>1</v>
      </c>
      <c r="O172" s="34" t="s">
        <v>180</v>
      </c>
      <c r="P172" s="35" t="s">
        <v>23</v>
      </c>
      <c r="Q172" s="42">
        <f t="shared" ref="Q172" si="3668">parseTime(O172)-(P177=INT(RIGHT($F172, 1)))</f>
        <v>8</v>
      </c>
      <c r="R172" s="43">
        <f t="shared" ref="R172:R176" si="3669">isClocked(P172)</f>
        <v>1</v>
      </c>
      <c r="S172" s="34" t="s">
        <v>136</v>
      </c>
      <c r="T172" s="35" t="s">
        <v>23</v>
      </c>
      <c r="U172" s="42">
        <f t="shared" ref="U172" si="3670">parseTime(S172)-(T177=INT(RIGHT($F172, 1)))</f>
        <v>8</v>
      </c>
      <c r="V172" s="43">
        <f t="shared" ref="V172:V176" si="3671">isClocked(T172)</f>
        <v>1</v>
      </c>
      <c r="W172" s="34" t="s">
        <v>136</v>
      </c>
      <c r="X172" s="35" t="s">
        <v>24</v>
      </c>
      <c r="Y172" s="42">
        <f t="shared" ref="Y172" si="3672">parseTime(W172)-(X177=INT(RIGHT($F172, 1)))</f>
        <v>8</v>
      </c>
      <c r="Z172" s="43">
        <f t="shared" ref="Z172:Z176" si="3673">isClocked(X172)</f>
        <v>1</v>
      </c>
      <c r="AA172" s="34" t="s">
        <v>136</v>
      </c>
      <c r="AB172" s="35" t="s">
        <v>23</v>
      </c>
      <c r="AC172" s="42">
        <f t="shared" ref="AC172" si="3674">parseTime(AA172)-(AB177=INT(RIGHT($F172, 1)))</f>
        <v>8</v>
      </c>
      <c r="AD172" s="43">
        <f t="shared" ref="AD172:AD176" si="3675">isClocked(AB172)</f>
        <v>1</v>
      </c>
      <c r="AE172" s="34" t="s">
        <v>136</v>
      </c>
      <c r="AF172" s="35" t="s">
        <v>25</v>
      </c>
      <c r="AG172" s="42">
        <f t="shared" ref="AG172" si="3676">parseTime(AE172)-(AF177=INT(RIGHT($F172, 1)))</f>
        <v>8</v>
      </c>
      <c r="AH172" s="43">
        <f t="shared" ref="AH172:AH176" si="3677">isClocked(AF172)</f>
        <v>1</v>
      </c>
      <c r="AI172" s="34"/>
      <c r="AJ172" s="35"/>
      <c r="AK172" s="42">
        <f>parseTime(AI172)-(AJ177=INT(RIGHT($F172, 1)))</f>
        <v>0</v>
      </c>
      <c r="AL172" s="43">
        <f t="shared" ref="AL172:AL176" si="3678">isClocked(AJ172)</f>
        <v>0</v>
      </c>
      <c r="AM172" s="34" t="s">
        <v>151</v>
      </c>
      <c r="AN172" s="35" t="s">
        <v>28</v>
      </c>
      <c r="AO172" s="42">
        <f t="shared" ref="AO172" si="3679">parseTime(AM172)-(AN177=INT(RIGHT($F172, 1)))</f>
        <v>4</v>
      </c>
      <c r="AP172" s="43">
        <f t="shared" ref="AP172:AP176" si="3680">isClocked(AN172)</f>
        <v>1</v>
      </c>
      <c r="AQ172" s="34"/>
      <c r="AR172" s="35"/>
      <c r="AS172" s="42">
        <f t="shared" ref="AS172" si="3681">parseTime(AQ172)-(AR177=INT(RIGHT($F172, 1)))</f>
        <v>0</v>
      </c>
      <c r="AT172" s="43">
        <f t="shared" ref="AT172:AT176" si="3682">isClocked(AR172)</f>
        <v>0</v>
      </c>
      <c r="AU172" s="34"/>
      <c r="AV172" s="35"/>
      <c r="AW172" s="42">
        <f>parseTime(AU172)-(AV177=INT(RIGHT($F172, 1)))</f>
        <v>0</v>
      </c>
      <c r="AX172" s="43">
        <f t="shared" ref="AX172:AX176" si="3683">isClocked(AV172)</f>
        <v>0</v>
      </c>
      <c r="AY172" s="34" t="s">
        <v>136</v>
      </c>
      <c r="AZ172" s="35" t="s">
        <v>24</v>
      </c>
      <c r="BA172" s="42">
        <f>parseTime(AY172)-(AZ177=INT(RIGHT($F172, 1)))</f>
        <v>8</v>
      </c>
      <c r="BB172" s="43">
        <f t="shared" ref="BB172:BB176" si="3684">isClocked(AZ172)</f>
        <v>1</v>
      </c>
      <c r="BC172" s="34" t="s">
        <v>136</v>
      </c>
      <c r="BD172" s="35" t="s">
        <v>26</v>
      </c>
      <c r="BE172" s="42">
        <f>parseTime(BC172)-(BD177=INT(RIGHT($F172, 1)))</f>
        <v>8</v>
      </c>
      <c r="BF172" s="43">
        <f t="shared" ref="BF172:BF176" si="3685">isClocked(BD172)</f>
        <v>1</v>
      </c>
      <c r="BG172" s="34" t="s">
        <v>229</v>
      </c>
      <c r="BH172" s="35" t="s">
        <v>23</v>
      </c>
      <c r="BI172" s="42">
        <f>parseTime(BG172)-(BH177=INT(RIGHT($F172, 1)))</f>
        <v>4</v>
      </c>
      <c r="BJ172" s="43">
        <f t="shared" ref="BJ172:BJ176" si="3686">isClocked(BH172)</f>
        <v>1</v>
      </c>
      <c r="BK172" s="34" t="s">
        <v>136</v>
      </c>
      <c r="BL172" s="35" t="s">
        <v>26</v>
      </c>
      <c r="BM172" s="42">
        <f>parseTime(BK172)-(BL177=INT(RIGHT($F172, 1)))</f>
        <v>8</v>
      </c>
      <c r="BN172" s="43">
        <f t="shared" ref="BN172:BN176" si="3687">isClocked(BL172)</f>
        <v>1</v>
      </c>
      <c r="BO172" s="34"/>
      <c r="BP172" s="35"/>
      <c r="BQ172" s="42">
        <f t="shared" ref="BQ172" si="3688">parseTime(BO172)-(BP177=INT(RIGHT($F172, 1)))</f>
        <v>0</v>
      </c>
      <c r="BR172" s="43">
        <f t="shared" ref="BR172:BR176" si="3689">isClocked(BP172)</f>
        <v>0</v>
      </c>
      <c r="BS172" s="34"/>
      <c r="BT172" s="35"/>
      <c r="BU172" s="42">
        <f t="shared" ref="BU172" si="3690">parseTime(BS172)-(BT177=INT(RIGHT($F172, 1)))</f>
        <v>0</v>
      </c>
      <c r="BV172" s="43">
        <f t="shared" ref="BV172:BV176" si="3691">isClocked(BT172)</f>
        <v>0</v>
      </c>
      <c r="BW172" s="34"/>
      <c r="BX172" s="35"/>
      <c r="BY172" s="42">
        <f t="shared" ref="BY172" si="3692">parseTime(BW172)-(BX177=INT(RIGHT($F172, 1)))</f>
        <v>0</v>
      </c>
      <c r="BZ172" s="43">
        <f t="shared" ref="BZ172:BZ176" si="3693">isClocked(BX172)</f>
        <v>0</v>
      </c>
      <c r="CA172" s="34"/>
      <c r="CB172" s="35"/>
      <c r="CC172" s="42">
        <f t="shared" ref="CC172" si="3694">parseTime(CA172)-(CB177=INT(RIGHT($F172, 1)))</f>
        <v>0</v>
      </c>
      <c r="CD172" s="43">
        <f t="shared" ref="CD172:CD176" si="3695">isClocked(CB172)</f>
        <v>0</v>
      </c>
      <c r="CE172" s="34"/>
      <c r="CF172" s="35"/>
      <c r="CG172" s="42">
        <f t="shared" ref="CG172" si="3696">parseTime(CE172)-(CF177=INT(RIGHT($F172, 1)))</f>
        <v>0</v>
      </c>
      <c r="CH172" s="43">
        <f t="shared" ref="CH172:CH176" si="3697">isClocked(CF172)</f>
        <v>0</v>
      </c>
    </row>
    <row r="173" spans="1:86" x14ac:dyDescent="0.25">
      <c r="A173" s="56" t="s">
        <v>0</v>
      </c>
      <c r="B173" s="57">
        <f t="shared" ref="B173" ca="1" si="3698">SUM(B174:B177)</f>
        <v>84</v>
      </c>
      <c r="C173" s="14" t="s">
        <v>252</v>
      </c>
      <c r="D173" s="14"/>
      <c r="E173" s="55" t="str">
        <f t="shared" si="3532"/>
        <v>Wednesday</v>
      </c>
      <c r="F173" s="51" t="s">
        <v>129</v>
      </c>
      <c r="G173" s="36"/>
      <c r="H173" s="37"/>
      <c r="I173" s="44">
        <f t="shared" ref="I173" si="3699">parseTime(G173)-(H177=INT(RIGHT($F173, 1)))</f>
        <v>0</v>
      </c>
      <c r="J173" s="45">
        <f t="shared" si="3665"/>
        <v>0</v>
      </c>
      <c r="K173" s="36"/>
      <c r="L173" s="37"/>
      <c r="M173" s="44">
        <f t="shared" ref="M173" si="3700">parseTime(K173)-(L177=INT(RIGHT($F173, 1)))</f>
        <v>0</v>
      </c>
      <c r="N173" s="45">
        <f t="shared" si="3667"/>
        <v>0</v>
      </c>
      <c r="O173" s="36"/>
      <c r="P173" s="37"/>
      <c r="Q173" s="44">
        <f t="shared" ref="Q173" si="3701">parseTime(O173)-(P177=INT(RIGHT($F173, 1)))</f>
        <v>0</v>
      </c>
      <c r="R173" s="45">
        <f t="shared" si="3669"/>
        <v>0</v>
      </c>
      <c r="S173" s="36"/>
      <c r="T173" s="37"/>
      <c r="U173" s="44">
        <f t="shared" ref="U173" si="3702">parseTime(S173)-(T177=INT(RIGHT($F173, 1)))</f>
        <v>0</v>
      </c>
      <c r="V173" s="45">
        <f t="shared" si="3671"/>
        <v>0</v>
      </c>
      <c r="W173" s="36"/>
      <c r="X173" s="37"/>
      <c r="Y173" s="44">
        <f t="shared" ref="Y173" si="3703">parseTime(W173)-(X177=INT(RIGHT($F173, 1)))</f>
        <v>0</v>
      </c>
      <c r="Z173" s="45">
        <f t="shared" si="3673"/>
        <v>0</v>
      </c>
      <c r="AA173" s="36"/>
      <c r="AB173" s="37"/>
      <c r="AC173" s="44">
        <f t="shared" ref="AC173" si="3704">parseTime(AA173)-(AB177=INT(RIGHT($F173, 1)))</f>
        <v>0</v>
      </c>
      <c r="AD173" s="45">
        <f t="shared" si="3675"/>
        <v>0</v>
      </c>
      <c r="AE173" s="36"/>
      <c r="AF173" s="37"/>
      <c r="AG173" s="44">
        <f t="shared" ref="AG173" si="3705">parseTime(AE173)-(AF177=INT(RIGHT($F173, 1)))</f>
        <v>0</v>
      </c>
      <c r="AH173" s="45">
        <f t="shared" si="3677"/>
        <v>0</v>
      </c>
      <c r="AI173" s="36"/>
      <c r="AJ173" s="37"/>
      <c r="AK173" s="44">
        <f>parseTime(AI173)-(AJ177=INT(RIGHT($F173, 1)))</f>
        <v>0</v>
      </c>
      <c r="AL173" s="45">
        <f t="shared" si="3678"/>
        <v>0</v>
      </c>
      <c r="AM173" s="36"/>
      <c r="AN173" s="37"/>
      <c r="AO173" s="44">
        <f t="shared" ref="AO173" si="3706">parseTime(AM173)-(AN177=INT(RIGHT($F173, 1)))</f>
        <v>0</v>
      </c>
      <c r="AP173" s="45">
        <f t="shared" si="3680"/>
        <v>0</v>
      </c>
      <c r="AQ173" s="36"/>
      <c r="AR173" s="37"/>
      <c r="AS173" s="44">
        <f t="shared" ref="AS173" si="3707">parseTime(AQ173)-(AR177=INT(RIGHT($F173, 1)))</f>
        <v>0</v>
      </c>
      <c r="AT173" s="45">
        <f t="shared" si="3682"/>
        <v>0</v>
      </c>
      <c r="AU173" s="36"/>
      <c r="AV173" s="37"/>
      <c r="AW173" s="44">
        <f>parseTime(AU173)-(AV177=INT(RIGHT($F173, 1)))</f>
        <v>0</v>
      </c>
      <c r="AX173" s="45">
        <f t="shared" si="3683"/>
        <v>0</v>
      </c>
      <c r="AY173" s="36"/>
      <c r="AZ173" s="37"/>
      <c r="BA173" s="44">
        <f>parseTime(AY173)-(AZ177=INT(RIGHT($F173, 1)))</f>
        <v>0</v>
      </c>
      <c r="BB173" s="45">
        <f t="shared" si="3684"/>
        <v>0</v>
      </c>
      <c r="BC173" s="36"/>
      <c r="BD173" s="37"/>
      <c r="BE173" s="44">
        <f>parseTime(BC173)-(BD177=INT(RIGHT($F173, 1)))</f>
        <v>0</v>
      </c>
      <c r="BF173" s="45">
        <f t="shared" si="3685"/>
        <v>0</v>
      </c>
      <c r="BG173" s="36" t="s">
        <v>230</v>
      </c>
      <c r="BH173" s="37" t="s">
        <v>28</v>
      </c>
      <c r="BI173" s="44">
        <f>parseTime(BG173)-(BH177=INT(RIGHT($F173, 1)))</f>
        <v>4</v>
      </c>
      <c r="BJ173" s="45">
        <f t="shared" si="3686"/>
        <v>1</v>
      </c>
      <c r="BK173" s="36"/>
      <c r="BL173" s="37"/>
      <c r="BM173" s="44">
        <f>parseTime(BK173)-(BL177=INT(RIGHT($F173, 1)))</f>
        <v>0</v>
      </c>
      <c r="BN173" s="45">
        <f t="shared" si="3687"/>
        <v>0</v>
      </c>
      <c r="BO173" s="36"/>
      <c r="BP173" s="37"/>
      <c r="BQ173" s="44">
        <f t="shared" ref="BQ173" si="3708">parseTime(BO173)-(BP177=INT(RIGHT($F173, 1)))</f>
        <v>0</v>
      </c>
      <c r="BR173" s="45">
        <f t="shared" si="3689"/>
        <v>0</v>
      </c>
      <c r="BS173" s="36"/>
      <c r="BT173" s="37"/>
      <c r="BU173" s="44">
        <f t="shared" ref="BU173" si="3709">parseTime(BS173)-(BT177=INT(RIGHT($F173, 1)))</f>
        <v>0</v>
      </c>
      <c r="BV173" s="45">
        <f t="shared" si="3691"/>
        <v>0</v>
      </c>
      <c r="BW173" s="36"/>
      <c r="BX173" s="37"/>
      <c r="BY173" s="44">
        <f t="shared" ref="BY173" si="3710">parseTime(BW173)-(BX177=INT(RIGHT($F173, 1)))</f>
        <v>0</v>
      </c>
      <c r="BZ173" s="45">
        <f t="shared" si="3693"/>
        <v>0</v>
      </c>
      <c r="CA173" s="36"/>
      <c r="CB173" s="37"/>
      <c r="CC173" s="44">
        <f t="shared" ref="CC173" si="3711">parseTime(CA173)-(CB177=INT(RIGHT($F173, 1)))</f>
        <v>0</v>
      </c>
      <c r="CD173" s="45">
        <f t="shared" si="3695"/>
        <v>0</v>
      </c>
      <c r="CE173" s="36"/>
      <c r="CF173" s="37"/>
      <c r="CG173" s="44">
        <f t="shared" ref="CG173" si="3712">parseTime(CE173)-(CF177=INT(RIGHT($F173, 1)))</f>
        <v>0</v>
      </c>
      <c r="CH173" s="45">
        <f t="shared" si="3697"/>
        <v>0</v>
      </c>
    </row>
    <row r="174" spans="1:86" x14ac:dyDescent="0.25">
      <c r="A174" s="56" t="s">
        <v>117</v>
      </c>
      <c r="B174" s="57">
        <f ca="1">roleHours(G172:CH178, "MFD")</f>
        <v>44</v>
      </c>
      <c r="C174" s="14">
        <f t="shared" ca="1" si="2913"/>
        <v>5.5</v>
      </c>
      <c r="D174" s="14"/>
      <c r="E174" s="20" t="s">
        <v>127</v>
      </c>
      <c r="F174" s="51" t="s">
        <v>130</v>
      </c>
      <c r="G174" s="36"/>
      <c r="H174" s="37"/>
      <c r="I174" s="44">
        <f t="shared" ref="I174" si="3713">parseTime(G174)-(H177=INT(RIGHT($F174, 1)))</f>
        <v>0</v>
      </c>
      <c r="J174" s="45">
        <f t="shared" si="3665"/>
        <v>0</v>
      </c>
      <c r="K174" s="36"/>
      <c r="L174" s="37"/>
      <c r="M174" s="44">
        <f t="shared" ref="M174" si="3714">parseTime(K174)-(L177=INT(RIGHT($F174, 1)))</f>
        <v>0</v>
      </c>
      <c r="N174" s="45">
        <f t="shared" si="3667"/>
        <v>0</v>
      </c>
      <c r="O174" s="36"/>
      <c r="P174" s="37"/>
      <c r="Q174" s="44">
        <f t="shared" ref="Q174" si="3715">parseTime(O174)-(P177=INT(RIGHT($F174, 1)))</f>
        <v>0</v>
      </c>
      <c r="R174" s="45">
        <f t="shared" si="3669"/>
        <v>0</v>
      </c>
      <c r="S174" s="36"/>
      <c r="T174" s="37"/>
      <c r="U174" s="44">
        <f t="shared" ref="U174" si="3716">parseTime(S174)-(T177=INT(RIGHT($F174, 1)))</f>
        <v>0</v>
      </c>
      <c r="V174" s="45">
        <f t="shared" si="3671"/>
        <v>0</v>
      </c>
      <c r="W174" s="36"/>
      <c r="X174" s="37"/>
      <c r="Y174" s="44">
        <f t="shared" ref="Y174" si="3717">parseTime(W174)-(X177=INT(RIGHT($F174, 1)))</f>
        <v>0</v>
      </c>
      <c r="Z174" s="45">
        <f t="shared" si="3673"/>
        <v>0</v>
      </c>
      <c r="AA174" s="36"/>
      <c r="AB174" s="37"/>
      <c r="AC174" s="44">
        <f t="shared" ref="AC174" si="3718">parseTime(AA174)-(AB177=INT(RIGHT($F174, 1)))</f>
        <v>0</v>
      </c>
      <c r="AD174" s="45">
        <f t="shared" si="3675"/>
        <v>0</v>
      </c>
      <c r="AE174" s="36"/>
      <c r="AF174" s="37"/>
      <c r="AG174" s="44">
        <f t="shared" ref="AG174" si="3719">parseTime(AE174)-(AF177=INT(RIGHT($F174, 1)))</f>
        <v>0</v>
      </c>
      <c r="AH174" s="45">
        <f t="shared" si="3677"/>
        <v>0</v>
      </c>
      <c r="AI174" s="36"/>
      <c r="AJ174" s="37"/>
      <c r="AK174" s="44">
        <f>parseTime(AI174)-(AJ177=INT(RIGHT($F174, 1)))</f>
        <v>0</v>
      </c>
      <c r="AL174" s="45">
        <f t="shared" si="3678"/>
        <v>0</v>
      </c>
      <c r="AM174" s="36"/>
      <c r="AN174" s="37"/>
      <c r="AO174" s="44">
        <f t="shared" ref="AO174" si="3720">parseTime(AM174)-(AN177=INT(RIGHT($F174, 1)))</f>
        <v>0</v>
      </c>
      <c r="AP174" s="45">
        <f t="shared" si="3680"/>
        <v>0</v>
      </c>
      <c r="AQ174" s="36"/>
      <c r="AR174" s="37"/>
      <c r="AS174" s="44">
        <f t="shared" ref="AS174" si="3721">parseTime(AQ174)-(AR177=INT(RIGHT($F174, 1)))</f>
        <v>0</v>
      </c>
      <c r="AT174" s="45">
        <f t="shared" si="3682"/>
        <v>0</v>
      </c>
      <c r="AU174" s="36"/>
      <c r="AV174" s="37"/>
      <c r="AW174" s="44">
        <f>parseTime(AU174)-(AV177=INT(RIGHT($F174, 1)))</f>
        <v>0</v>
      </c>
      <c r="AX174" s="45">
        <f t="shared" si="3683"/>
        <v>0</v>
      </c>
      <c r="AY174" s="36"/>
      <c r="AZ174" s="37"/>
      <c r="BA174" s="44">
        <f>parseTime(AY174)-(AZ177=INT(RIGHT($F174, 1)))</f>
        <v>0</v>
      </c>
      <c r="BB174" s="45">
        <f t="shared" si="3684"/>
        <v>0</v>
      </c>
      <c r="BC174" s="36"/>
      <c r="BD174" s="37"/>
      <c r="BE174" s="44">
        <f>parseTime(BC174)-(BD177=INT(RIGHT($F174, 1)))</f>
        <v>0</v>
      </c>
      <c r="BF174" s="45">
        <f t="shared" si="3685"/>
        <v>0</v>
      </c>
      <c r="BG174" s="36"/>
      <c r="BH174" s="37"/>
      <c r="BI174" s="44">
        <f>parseTime(BG174)-(BH177=INT(RIGHT($F174, 1)))</f>
        <v>0</v>
      </c>
      <c r="BJ174" s="45">
        <f t="shared" si="3686"/>
        <v>0</v>
      </c>
      <c r="BK174" s="36"/>
      <c r="BL174" s="37"/>
      <c r="BM174" s="44">
        <f>parseTime(BK174)-(BL177=INT(RIGHT($F174, 1)))</f>
        <v>0</v>
      </c>
      <c r="BN174" s="45">
        <f t="shared" si="3687"/>
        <v>0</v>
      </c>
      <c r="BO174" s="36"/>
      <c r="BP174" s="37"/>
      <c r="BQ174" s="44">
        <f t="shared" ref="BQ174" si="3722">parseTime(BO174)-(BP177=INT(RIGHT($F174, 1)))</f>
        <v>0</v>
      </c>
      <c r="BR174" s="45">
        <f t="shared" si="3689"/>
        <v>0</v>
      </c>
      <c r="BS174" s="36"/>
      <c r="BT174" s="37"/>
      <c r="BU174" s="44">
        <f t="shared" ref="BU174" si="3723">parseTime(BS174)-(BT177=INT(RIGHT($F174, 1)))</f>
        <v>0</v>
      </c>
      <c r="BV174" s="45">
        <f t="shared" si="3691"/>
        <v>0</v>
      </c>
      <c r="BW174" s="36"/>
      <c r="BX174" s="37"/>
      <c r="BY174" s="44">
        <f t="shared" ref="BY174" si="3724">parseTime(BW174)-(BX177=INT(RIGHT($F174, 1)))</f>
        <v>0</v>
      </c>
      <c r="BZ174" s="45">
        <f t="shared" si="3693"/>
        <v>0</v>
      </c>
      <c r="CA174" s="36"/>
      <c r="CB174" s="37"/>
      <c r="CC174" s="44">
        <f t="shared" ref="CC174" si="3725">parseTime(CA174)-(CB177=INT(RIGHT($F174, 1)))</f>
        <v>0</v>
      </c>
      <c r="CD174" s="45">
        <f t="shared" si="3695"/>
        <v>0</v>
      </c>
      <c r="CE174" s="36"/>
      <c r="CF174" s="37"/>
      <c r="CG174" s="44">
        <f t="shared" ref="CG174" si="3726">parseTime(CE174)-(CF177=INT(RIGHT($F174, 1)))</f>
        <v>0</v>
      </c>
      <c r="CH174" s="45">
        <f t="shared" si="3697"/>
        <v>0</v>
      </c>
    </row>
    <row r="175" spans="1:86" x14ac:dyDescent="0.25">
      <c r="A175" s="56" t="s">
        <v>118</v>
      </c>
      <c r="B175" s="57">
        <f ca="1">roleHours(G172:CH178, "DFD")</f>
        <v>16</v>
      </c>
      <c r="C175" s="14">
        <f t="shared" ca="1" si="2913"/>
        <v>2</v>
      </c>
      <c r="D175" s="14"/>
      <c r="E175" s="20"/>
      <c r="F175" s="51" t="s">
        <v>131</v>
      </c>
      <c r="G175" s="36"/>
      <c r="H175" s="37"/>
      <c r="I175" s="44">
        <f t="shared" ref="I175" si="3727">parseTime(G175)-(H177=INT(RIGHT($F175, 1)))</f>
        <v>0</v>
      </c>
      <c r="J175" s="45">
        <f t="shared" si="3665"/>
        <v>0</v>
      </c>
      <c r="K175" s="36"/>
      <c r="L175" s="37"/>
      <c r="M175" s="44">
        <f t="shared" ref="M175" si="3728">parseTime(K175)-(L177=INT(RIGHT($F175, 1)))</f>
        <v>0</v>
      </c>
      <c r="N175" s="45">
        <f t="shared" si="3667"/>
        <v>0</v>
      </c>
      <c r="O175" s="36"/>
      <c r="P175" s="37"/>
      <c r="Q175" s="44">
        <f t="shared" ref="Q175" si="3729">parseTime(O175)-(P177=INT(RIGHT($F175, 1)))</f>
        <v>0</v>
      </c>
      <c r="R175" s="45">
        <f t="shared" si="3669"/>
        <v>0</v>
      </c>
      <c r="S175" s="36"/>
      <c r="T175" s="37"/>
      <c r="U175" s="44">
        <f t="shared" ref="U175" si="3730">parseTime(S175)-(T177=INT(RIGHT($F175, 1)))</f>
        <v>0</v>
      </c>
      <c r="V175" s="45">
        <f t="shared" si="3671"/>
        <v>0</v>
      </c>
      <c r="W175" s="36"/>
      <c r="X175" s="37"/>
      <c r="Y175" s="44">
        <f t="shared" ref="Y175" si="3731">parseTime(W175)-(X177=INT(RIGHT($F175, 1)))</f>
        <v>0</v>
      </c>
      <c r="Z175" s="45">
        <f t="shared" si="3673"/>
        <v>0</v>
      </c>
      <c r="AA175" s="36"/>
      <c r="AB175" s="37"/>
      <c r="AC175" s="44">
        <f t="shared" ref="AC175" si="3732">parseTime(AA175)-(AB177=INT(RIGHT($F175, 1)))</f>
        <v>0</v>
      </c>
      <c r="AD175" s="45">
        <f t="shared" si="3675"/>
        <v>0</v>
      </c>
      <c r="AE175" s="36"/>
      <c r="AF175" s="37"/>
      <c r="AG175" s="44">
        <f t="shared" ref="AG175" si="3733">parseTime(AE175)-(AF177=INT(RIGHT($F175, 1)))</f>
        <v>0</v>
      </c>
      <c r="AH175" s="45">
        <f t="shared" si="3677"/>
        <v>0</v>
      </c>
      <c r="AI175" s="36"/>
      <c r="AJ175" s="37"/>
      <c r="AK175" s="44">
        <f>parseTime(AI175)-(AJ177=INT(RIGHT($F175, 1)))</f>
        <v>0</v>
      </c>
      <c r="AL175" s="45">
        <f t="shared" si="3678"/>
        <v>0</v>
      </c>
      <c r="AM175" s="36"/>
      <c r="AN175" s="37"/>
      <c r="AO175" s="44">
        <f t="shared" ref="AO175" si="3734">parseTime(AM175)-(AN177=INT(RIGHT($F175, 1)))</f>
        <v>0</v>
      </c>
      <c r="AP175" s="45">
        <f t="shared" si="3680"/>
        <v>0</v>
      </c>
      <c r="AQ175" s="36"/>
      <c r="AR175" s="37"/>
      <c r="AS175" s="44">
        <f t="shared" ref="AS175" si="3735">parseTime(AQ175)-(AR177=INT(RIGHT($F175, 1)))</f>
        <v>0</v>
      </c>
      <c r="AT175" s="45">
        <f t="shared" si="3682"/>
        <v>0</v>
      </c>
      <c r="AU175" s="36"/>
      <c r="AV175" s="37"/>
      <c r="AW175" s="44">
        <f>parseTime(AU175)-(AV177=INT(RIGHT($F175, 1)))</f>
        <v>0</v>
      </c>
      <c r="AX175" s="45">
        <f t="shared" si="3683"/>
        <v>0</v>
      </c>
      <c r="AY175" s="36"/>
      <c r="AZ175" s="37"/>
      <c r="BA175" s="44">
        <f>parseTime(AY175)-(AZ177=INT(RIGHT($F175, 1)))</f>
        <v>0</v>
      </c>
      <c r="BB175" s="45">
        <f t="shared" si="3684"/>
        <v>0</v>
      </c>
      <c r="BC175" s="36"/>
      <c r="BD175" s="37"/>
      <c r="BE175" s="44">
        <f>parseTime(BC175)-(BD177=INT(RIGHT($F175, 1)))</f>
        <v>0</v>
      </c>
      <c r="BF175" s="45">
        <f t="shared" si="3685"/>
        <v>0</v>
      </c>
      <c r="BG175" s="36"/>
      <c r="BH175" s="37"/>
      <c r="BI175" s="44">
        <f>parseTime(BG175)-(BH177=INT(RIGHT($F175, 1)))</f>
        <v>0</v>
      </c>
      <c r="BJ175" s="45">
        <f t="shared" si="3686"/>
        <v>0</v>
      </c>
      <c r="BK175" s="36"/>
      <c r="BL175" s="37"/>
      <c r="BM175" s="44">
        <f>parseTime(BK175)-(BL177=INT(RIGHT($F175, 1)))</f>
        <v>0</v>
      </c>
      <c r="BN175" s="45">
        <f t="shared" si="3687"/>
        <v>0</v>
      </c>
      <c r="BO175" s="36"/>
      <c r="BP175" s="37"/>
      <c r="BQ175" s="44">
        <f t="shared" ref="BQ175" si="3736">parseTime(BO175)-(BP177=INT(RIGHT($F175, 1)))</f>
        <v>0</v>
      </c>
      <c r="BR175" s="45">
        <f t="shared" si="3689"/>
        <v>0</v>
      </c>
      <c r="BS175" s="36"/>
      <c r="BT175" s="37"/>
      <c r="BU175" s="44">
        <f t="shared" ref="BU175" si="3737">parseTime(BS175)-(BT177=INT(RIGHT($F175, 1)))</f>
        <v>0</v>
      </c>
      <c r="BV175" s="45">
        <f t="shared" si="3691"/>
        <v>0</v>
      </c>
      <c r="BW175" s="36"/>
      <c r="BX175" s="37"/>
      <c r="BY175" s="44">
        <f t="shared" ref="BY175" si="3738">parseTime(BW175)-(BX177=INT(RIGHT($F175, 1)))</f>
        <v>0</v>
      </c>
      <c r="BZ175" s="45">
        <f t="shared" si="3693"/>
        <v>0</v>
      </c>
      <c r="CA175" s="36"/>
      <c r="CB175" s="37"/>
      <c r="CC175" s="44">
        <f t="shared" ref="CC175" si="3739">parseTime(CA175)-(CB177=INT(RIGHT($F175, 1)))</f>
        <v>0</v>
      </c>
      <c r="CD175" s="45">
        <f t="shared" si="3695"/>
        <v>0</v>
      </c>
      <c r="CE175" s="36"/>
      <c r="CF175" s="37"/>
      <c r="CG175" s="44">
        <f t="shared" ref="CG175" si="3740">parseTime(CE175)-(CF177=INT(RIGHT($F175, 1)))</f>
        <v>0</v>
      </c>
      <c r="CH175" s="45">
        <f t="shared" si="3697"/>
        <v>0</v>
      </c>
    </row>
    <row r="176" spans="1:86" x14ac:dyDescent="0.25">
      <c r="A176" s="56" t="s">
        <v>119</v>
      </c>
      <c r="B176" s="57">
        <f ca="1">roleHours(G172:CH178, "MCC")</f>
        <v>8</v>
      </c>
      <c r="C176" s="14">
        <f t="shared" ca="1" si="2913"/>
        <v>1</v>
      </c>
      <c r="D176" s="14"/>
      <c r="E176" s="20"/>
      <c r="F176" s="51" t="s">
        <v>132</v>
      </c>
      <c r="G176" s="36"/>
      <c r="H176" s="37"/>
      <c r="I176" s="44">
        <f t="shared" ref="I176" si="3741">parseTime(G176)-(H177=INT(RIGHT($F176, 1)))</f>
        <v>0</v>
      </c>
      <c r="J176" s="45">
        <f t="shared" si="3665"/>
        <v>0</v>
      </c>
      <c r="K176" s="36"/>
      <c r="L176" s="37"/>
      <c r="M176" s="44">
        <f t="shared" ref="M176" si="3742">parseTime(K176)-(L177=INT(RIGHT($F176, 1)))</f>
        <v>0</v>
      </c>
      <c r="N176" s="45">
        <f t="shared" si="3667"/>
        <v>0</v>
      </c>
      <c r="O176" s="36"/>
      <c r="P176" s="37"/>
      <c r="Q176" s="44">
        <f t="shared" ref="Q176" si="3743">parseTime(O176)-(P177=INT(RIGHT($F176, 1)))</f>
        <v>0</v>
      </c>
      <c r="R176" s="45">
        <f t="shared" si="3669"/>
        <v>0</v>
      </c>
      <c r="S176" s="36"/>
      <c r="T176" s="37"/>
      <c r="U176" s="44">
        <f t="shared" ref="U176" si="3744">parseTime(S176)-(T177=INT(RIGHT($F176, 1)))</f>
        <v>0</v>
      </c>
      <c r="V176" s="45">
        <f t="shared" si="3671"/>
        <v>0</v>
      </c>
      <c r="W176" s="36"/>
      <c r="X176" s="37"/>
      <c r="Y176" s="44">
        <f t="shared" ref="Y176" si="3745">parseTime(W176)-(X177=INT(RIGHT($F176, 1)))</f>
        <v>0</v>
      </c>
      <c r="Z176" s="45">
        <f t="shared" si="3673"/>
        <v>0</v>
      </c>
      <c r="AA176" s="36"/>
      <c r="AB176" s="37"/>
      <c r="AC176" s="44">
        <f t="shared" ref="AC176" si="3746">parseTime(AA176)-(AB177=INT(RIGHT($F176, 1)))</f>
        <v>0</v>
      </c>
      <c r="AD176" s="45">
        <f t="shared" si="3675"/>
        <v>0</v>
      </c>
      <c r="AE176" s="36"/>
      <c r="AF176" s="37"/>
      <c r="AG176" s="44">
        <f t="shared" ref="AG176" si="3747">parseTime(AE176)-(AF177=INT(RIGHT($F176, 1)))</f>
        <v>0</v>
      </c>
      <c r="AH176" s="45">
        <f t="shared" si="3677"/>
        <v>0</v>
      </c>
      <c r="AI176" s="36"/>
      <c r="AJ176" s="37"/>
      <c r="AK176" s="44">
        <f>parseTime(AI176)-(AJ177=INT(RIGHT($F176, 1)))</f>
        <v>0</v>
      </c>
      <c r="AL176" s="45">
        <f t="shared" si="3678"/>
        <v>0</v>
      </c>
      <c r="AM176" s="36"/>
      <c r="AN176" s="37"/>
      <c r="AO176" s="44">
        <f t="shared" ref="AO176" si="3748">parseTime(AM176)-(AN177=INT(RIGHT($F176, 1)))</f>
        <v>0</v>
      </c>
      <c r="AP176" s="45">
        <f t="shared" si="3680"/>
        <v>0</v>
      </c>
      <c r="AQ176" s="36"/>
      <c r="AR176" s="37"/>
      <c r="AS176" s="44">
        <f t="shared" ref="AS176" si="3749">parseTime(AQ176)-(AR177=INT(RIGHT($F176, 1)))</f>
        <v>0</v>
      </c>
      <c r="AT176" s="45">
        <f t="shared" si="3682"/>
        <v>0</v>
      </c>
      <c r="AU176" s="36"/>
      <c r="AV176" s="37"/>
      <c r="AW176" s="44">
        <f>parseTime(AU176)-(AV177=INT(RIGHT($F176, 1)))</f>
        <v>0</v>
      </c>
      <c r="AX176" s="45">
        <f t="shared" si="3683"/>
        <v>0</v>
      </c>
      <c r="AY176" s="36"/>
      <c r="AZ176" s="37"/>
      <c r="BA176" s="44">
        <f>parseTime(AY176)-(AZ177=INT(RIGHT($F176, 1)))</f>
        <v>0</v>
      </c>
      <c r="BB176" s="45">
        <f t="shared" si="3684"/>
        <v>0</v>
      </c>
      <c r="BC176" s="36"/>
      <c r="BD176" s="37"/>
      <c r="BE176" s="44">
        <f>parseTime(BC176)-(BD177=INT(RIGHT($F176, 1)))</f>
        <v>0</v>
      </c>
      <c r="BF176" s="45">
        <f t="shared" si="3685"/>
        <v>0</v>
      </c>
      <c r="BG176" s="36"/>
      <c r="BH176" s="37"/>
      <c r="BI176" s="44">
        <f>parseTime(BG176)-(BH177=INT(RIGHT($F176, 1)))</f>
        <v>0</v>
      </c>
      <c r="BJ176" s="45">
        <f t="shared" si="3686"/>
        <v>0</v>
      </c>
      <c r="BK176" s="36"/>
      <c r="BL176" s="37"/>
      <c r="BM176" s="44">
        <f>parseTime(BK176)-(BL177=INT(RIGHT($F176, 1)))</f>
        <v>0</v>
      </c>
      <c r="BN176" s="45">
        <f t="shared" si="3687"/>
        <v>0</v>
      </c>
      <c r="BO176" s="36"/>
      <c r="BP176" s="37"/>
      <c r="BQ176" s="44">
        <f t="shared" ref="BQ176" si="3750">parseTime(BO176)-(BP177=INT(RIGHT($F176, 1)))</f>
        <v>0</v>
      </c>
      <c r="BR176" s="45">
        <f t="shared" si="3689"/>
        <v>0</v>
      </c>
      <c r="BS176" s="36"/>
      <c r="BT176" s="37"/>
      <c r="BU176" s="44">
        <f t="shared" ref="BU176" si="3751">parseTime(BS176)-(BT177=INT(RIGHT($F176, 1)))</f>
        <v>0</v>
      </c>
      <c r="BV176" s="45">
        <f t="shared" si="3691"/>
        <v>0</v>
      </c>
      <c r="BW176" s="36"/>
      <c r="BX176" s="37"/>
      <c r="BY176" s="44">
        <f t="shared" ref="BY176" si="3752">parseTime(BW176)-(BX177=INT(RIGHT($F176, 1)))</f>
        <v>0</v>
      </c>
      <c r="BZ176" s="45">
        <f t="shared" si="3693"/>
        <v>0</v>
      </c>
      <c r="CA176" s="36"/>
      <c r="CB176" s="37"/>
      <c r="CC176" s="44">
        <f t="shared" ref="CC176" si="3753">parseTime(CA176)-(CB177=INT(RIGHT($F176, 1)))</f>
        <v>0</v>
      </c>
      <c r="CD176" s="45">
        <f t="shared" si="3695"/>
        <v>0</v>
      </c>
      <c r="CE176" s="36"/>
      <c r="CF176" s="37"/>
      <c r="CG176" s="44">
        <f t="shared" ref="CG176" si="3754">parseTime(CE176)-(CF177=INT(RIGHT($F176, 1)))</f>
        <v>0</v>
      </c>
      <c r="CH176" s="45">
        <f t="shared" si="3697"/>
        <v>0</v>
      </c>
    </row>
    <row r="177" spans="1:86" x14ac:dyDescent="0.25">
      <c r="A177" s="56" t="s">
        <v>120</v>
      </c>
      <c r="B177" s="57">
        <f ca="1">roleHours(G172:CH178, "DCC")</f>
        <v>16</v>
      </c>
      <c r="C177" s="14">
        <f t="shared" ca="1" si="2913"/>
        <v>2</v>
      </c>
      <c r="D177" s="14"/>
      <c r="E177" s="20"/>
      <c r="F177" s="51"/>
      <c r="G177" s="46" t="s">
        <v>134</v>
      </c>
      <c r="H177" s="38">
        <f t="shared" ref="H177" si="3755">lunchAdjust(G172:H176)</f>
        <v>1</v>
      </c>
      <c r="I177" s="48" t="s">
        <v>0</v>
      </c>
      <c r="J177" s="39">
        <f t="shared" ref="J177" si="3756">SUMPRODUCT(I172:I176*J172:J176)</f>
        <v>8</v>
      </c>
      <c r="K177" s="46" t="s">
        <v>134</v>
      </c>
      <c r="L177" s="38">
        <f t="shared" ref="L177" si="3757">lunchAdjust(K172:L176)</f>
        <v>1</v>
      </c>
      <c r="M177" s="48" t="s">
        <v>0</v>
      </c>
      <c r="N177" s="39">
        <f t="shared" ref="N177" si="3758">SUMPRODUCT(M172:M176*N172:N176)</f>
        <v>8</v>
      </c>
      <c r="O177" s="46" t="s">
        <v>134</v>
      </c>
      <c r="P177" s="38">
        <f t="shared" ref="P177" si="3759">lunchAdjust(O172:P176)</f>
        <v>1</v>
      </c>
      <c r="Q177" s="48" t="s">
        <v>0</v>
      </c>
      <c r="R177" s="39">
        <f t="shared" ref="R177" si="3760">SUMPRODUCT(Q172:Q176*R172:R176)</f>
        <v>8</v>
      </c>
      <c r="S177" s="46" t="s">
        <v>134</v>
      </c>
      <c r="T177" s="38">
        <f t="shared" ref="T177" si="3761">lunchAdjust(S172:T176)</f>
        <v>1</v>
      </c>
      <c r="U177" s="48" t="s">
        <v>0</v>
      </c>
      <c r="V177" s="39">
        <f t="shared" ref="V177" si="3762">SUMPRODUCT(U172:U176*V172:V176)</f>
        <v>8</v>
      </c>
      <c r="W177" s="46" t="s">
        <v>134</v>
      </c>
      <c r="X177" s="38">
        <f t="shared" ref="X177" si="3763">lunchAdjust(W172:X176)</f>
        <v>1</v>
      </c>
      <c r="Y177" s="48" t="s">
        <v>0</v>
      </c>
      <c r="Z177" s="39">
        <f t="shared" ref="Z177" si="3764">SUMPRODUCT(Y172:Y176*Z172:Z176)</f>
        <v>8</v>
      </c>
      <c r="AA177" s="46" t="s">
        <v>134</v>
      </c>
      <c r="AB177" s="38">
        <f t="shared" ref="AB177" si="3765">lunchAdjust(AA172:AB176)</f>
        <v>1</v>
      </c>
      <c r="AC177" s="48" t="s">
        <v>0</v>
      </c>
      <c r="AD177" s="39">
        <f t="shared" ref="AD177" si="3766">SUMPRODUCT(AC172:AC176*AD172:AD176)</f>
        <v>8</v>
      </c>
      <c r="AE177" s="46" t="s">
        <v>134</v>
      </c>
      <c r="AF177" s="38">
        <f t="shared" ref="AF177" si="3767">lunchAdjust(AE172:AF176)</f>
        <v>1</v>
      </c>
      <c r="AG177" s="48" t="s">
        <v>0</v>
      </c>
      <c r="AH177" s="39">
        <f t="shared" ref="AH177" si="3768">SUMPRODUCT(AG172:AG176*AH172:AH176)</f>
        <v>8</v>
      </c>
      <c r="AI177" s="46" t="s">
        <v>134</v>
      </c>
      <c r="AJ177" s="38">
        <f t="shared" ref="AJ177" si="3769">lunchAdjust(AI172:AJ176)</f>
        <v>0</v>
      </c>
      <c r="AK177" s="48" t="s">
        <v>0</v>
      </c>
      <c r="AL177" s="39">
        <f t="shared" ref="AL177" si="3770">SUMPRODUCT(AK172:AK176*AL172:AL176)</f>
        <v>0</v>
      </c>
      <c r="AM177" s="46" t="s">
        <v>134</v>
      </c>
      <c r="AN177" s="38">
        <f t="shared" ref="AN177" si="3771">lunchAdjust(AM172:AN176)</f>
        <v>0</v>
      </c>
      <c r="AO177" s="48" t="s">
        <v>0</v>
      </c>
      <c r="AP177" s="39">
        <f t="shared" ref="AP177" si="3772">SUMPRODUCT(AO172:AO176*AP172:AP176)</f>
        <v>4</v>
      </c>
      <c r="AQ177" s="46" t="s">
        <v>134</v>
      </c>
      <c r="AR177" s="38">
        <f t="shared" ref="AR177" si="3773">lunchAdjust(AQ172:AR176)</f>
        <v>0</v>
      </c>
      <c r="AS177" s="48" t="s">
        <v>0</v>
      </c>
      <c r="AT177" s="39">
        <f t="shared" ref="AT177" si="3774">SUMPRODUCT(AS172:AS176*AT172:AT176)</f>
        <v>0</v>
      </c>
      <c r="AU177" s="46" t="s">
        <v>134</v>
      </c>
      <c r="AV177" s="38">
        <f t="shared" ref="AV177" si="3775">lunchAdjust(AU172:AV176)</f>
        <v>0</v>
      </c>
      <c r="AW177" s="48" t="s">
        <v>0</v>
      </c>
      <c r="AX177" s="39">
        <f t="shared" ref="AX177" si="3776">SUMPRODUCT(AW172:AW176*AX172:AX176)</f>
        <v>0</v>
      </c>
      <c r="AY177" s="46" t="s">
        <v>134</v>
      </c>
      <c r="AZ177" s="38">
        <f t="shared" ref="AZ177" si="3777">lunchAdjust(AY172:AZ176)</f>
        <v>1</v>
      </c>
      <c r="BA177" s="48" t="s">
        <v>0</v>
      </c>
      <c r="BB177" s="39">
        <f t="shared" ref="BB177" si="3778">SUMPRODUCT(BA172:BA176*BB172:BB176)</f>
        <v>8</v>
      </c>
      <c r="BC177" s="46" t="s">
        <v>134</v>
      </c>
      <c r="BD177" s="38">
        <f t="shared" ref="BD177" si="3779">lunchAdjust(BC172:BD176)</f>
        <v>1</v>
      </c>
      <c r="BE177" s="48" t="s">
        <v>0</v>
      </c>
      <c r="BF177" s="39">
        <f t="shared" ref="BF177" si="3780">SUMPRODUCT(BE172:BE176*BF172:BF176)</f>
        <v>8</v>
      </c>
      <c r="BG177" s="46" t="s">
        <v>134</v>
      </c>
      <c r="BH177" s="38">
        <f t="shared" ref="BH177" si="3781">lunchAdjust(BG172:BH176)</f>
        <v>2</v>
      </c>
      <c r="BI177" s="48" t="s">
        <v>0</v>
      </c>
      <c r="BJ177" s="39">
        <f t="shared" ref="BJ177" si="3782">SUMPRODUCT(BI172:BI176*BJ172:BJ176)</f>
        <v>8</v>
      </c>
      <c r="BK177" s="46" t="s">
        <v>134</v>
      </c>
      <c r="BL177" s="38">
        <f t="shared" ref="BL177" si="3783">lunchAdjust(BK172:BL176)</f>
        <v>1</v>
      </c>
      <c r="BM177" s="48" t="s">
        <v>0</v>
      </c>
      <c r="BN177" s="39">
        <f t="shared" ref="BN177" si="3784">SUMPRODUCT(BM172:BM176*BN172:BN176)</f>
        <v>8</v>
      </c>
      <c r="BO177" s="46" t="s">
        <v>134</v>
      </c>
      <c r="BP177" s="38">
        <f t="shared" ref="BP177" si="3785">lunchAdjust(BO172:BP176)</f>
        <v>0</v>
      </c>
      <c r="BQ177" s="48" t="s">
        <v>0</v>
      </c>
      <c r="BR177" s="39">
        <f t="shared" ref="BR177" si="3786">SUMPRODUCT(BQ172:BQ176*BR172:BR176)</f>
        <v>0</v>
      </c>
      <c r="BS177" s="46" t="s">
        <v>134</v>
      </c>
      <c r="BT177" s="38">
        <f t="shared" ref="BT177" si="3787">lunchAdjust(BS172:BT176)</f>
        <v>0</v>
      </c>
      <c r="BU177" s="48" t="s">
        <v>0</v>
      </c>
      <c r="BV177" s="39">
        <f t="shared" ref="BV177" si="3788">SUMPRODUCT(BU172:BU176*BV172:BV176)</f>
        <v>0</v>
      </c>
      <c r="BW177" s="46" t="s">
        <v>134</v>
      </c>
      <c r="BX177" s="38">
        <f t="shared" ref="BX177" si="3789">lunchAdjust(BW172:BX176)</f>
        <v>0</v>
      </c>
      <c r="BY177" s="48" t="s">
        <v>0</v>
      </c>
      <c r="BZ177" s="39">
        <f t="shared" ref="BZ177" si="3790">SUMPRODUCT(BY172:BY176*BZ172:BZ176)</f>
        <v>0</v>
      </c>
      <c r="CA177" s="46" t="s">
        <v>134</v>
      </c>
      <c r="CB177" s="38">
        <f t="shared" ref="CB177" si="3791">lunchAdjust(CA172:CB176)</f>
        <v>0</v>
      </c>
      <c r="CC177" s="48" t="s">
        <v>0</v>
      </c>
      <c r="CD177" s="39">
        <f t="shared" ref="CD177" si="3792">SUMPRODUCT(CC172:CC176*CD172:CD176)</f>
        <v>0</v>
      </c>
      <c r="CE177" s="46" t="s">
        <v>134</v>
      </c>
      <c r="CF177" s="38">
        <f t="shared" ref="CF177" si="3793">lunchAdjust(CE172:CF176)</f>
        <v>0</v>
      </c>
      <c r="CG177" s="48" t="s">
        <v>0</v>
      </c>
      <c r="CH177" s="39">
        <f t="shared" ref="CH177" si="3794">SUMPRODUCT(CG172:CG176*CH172:CH176)</f>
        <v>0</v>
      </c>
    </row>
    <row r="178" spans="1:86" ht="15.75" thickBot="1" x14ac:dyDescent="0.3">
      <c r="A178" s="58" t="s">
        <v>121</v>
      </c>
      <c r="B178" s="59">
        <f ca="1">roleHours(G172:CH178, "OUT")</f>
        <v>0</v>
      </c>
      <c r="C178" s="54" t="s">
        <v>137</v>
      </c>
      <c r="D178" s="22">
        <f ca="1">roleHours(G172:CH178, "PTO")</f>
        <v>0</v>
      </c>
      <c r="E178" s="23"/>
      <c r="F178" s="52"/>
      <c r="G178" s="47" t="s">
        <v>39</v>
      </c>
      <c r="H178" s="40">
        <f>SUMPRODUCT(I172:I176*(H172:H176="PTO"))+SUMPRODUCT(I172:I176*(H172:H176="HOL"))</f>
        <v>0</v>
      </c>
      <c r="I178" s="49" t="s">
        <v>135</v>
      </c>
      <c r="J178" s="41">
        <f t="shared" ref="J178" si="3795">J177*G$4</f>
        <v>0</v>
      </c>
      <c r="K178" s="47" t="s">
        <v>39</v>
      </c>
      <c r="L178" s="40">
        <f t="shared" ref="L178" si="3796">SUMPRODUCT(M172:M176*(L172:L176="PTO"))+SUMPRODUCT(M172:M176*(L172:L176="HOL"))</f>
        <v>0</v>
      </c>
      <c r="M178" s="49" t="s">
        <v>135</v>
      </c>
      <c r="N178" s="41">
        <f t="shared" ref="N178" si="3797">N177*K$4</f>
        <v>0</v>
      </c>
      <c r="O178" s="47" t="s">
        <v>39</v>
      </c>
      <c r="P178" s="40">
        <f t="shared" ref="P178" si="3798">SUMPRODUCT(Q172:Q176*(P172:P176="PTO"))+SUMPRODUCT(Q172:Q176*(P172:P176="HOL"))</f>
        <v>0</v>
      </c>
      <c r="Q178" s="49" t="s">
        <v>135</v>
      </c>
      <c r="R178" s="41">
        <f t="shared" ref="R178" si="3799">R177*O$4</f>
        <v>8</v>
      </c>
      <c r="S178" s="47" t="s">
        <v>39</v>
      </c>
      <c r="T178" s="40">
        <f t="shared" ref="T178" si="3800">SUMPRODUCT(U172:U176*(T172:T176="PTO"))+SUMPRODUCT(U172:U176*(T172:T176="HOL"))</f>
        <v>0</v>
      </c>
      <c r="U178" s="49" t="s">
        <v>135</v>
      </c>
      <c r="V178" s="41">
        <f t="shared" ref="V178" si="3801">V177*S$4</f>
        <v>0</v>
      </c>
      <c r="W178" s="47" t="s">
        <v>39</v>
      </c>
      <c r="X178" s="40">
        <f t="shared" ref="X178" si="3802">SUMPRODUCT(Y172:Y176*(X172:X176="PTO"))+SUMPRODUCT(Y172:Y176*(X172:X176="HOL"))</f>
        <v>0</v>
      </c>
      <c r="Y178" s="49" t="s">
        <v>135</v>
      </c>
      <c r="Z178" s="41">
        <f t="shared" ref="Z178" si="3803">Z177*W$4</f>
        <v>8</v>
      </c>
      <c r="AA178" s="47" t="s">
        <v>39</v>
      </c>
      <c r="AB178" s="40">
        <f t="shared" ref="AB178" si="3804">SUMPRODUCT(AC172:AC176*(AB172:AB176="PTO"))+SUMPRODUCT(AC172:AC176*(AB172:AB176="HOL"))</f>
        <v>0</v>
      </c>
      <c r="AC178" s="49" t="s">
        <v>135</v>
      </c>
      <c r="AD178" s="41">
        <f t="shared" ref="AD178" si="3805">AD177*AA$4</f>
        <v>8</v>
      </c>
      <c r="AE178" s="47" t="s">
        <v>39</v>
      </c>
      <c r="AF178" s="40">
        <f t="shared" ref="AF178" si="3806">SUMPRODUCT(AG172:AG176*(AF172:AF176="PTO"))+SUMPRODUCT(AG172:AG176*(AF172:AF176="HOL"))</f>
        <v>0</v>
      </c>
      <c r="AG178" s="49" t="s">
        <v>135</v>
      </c>
      <c r="AH178" s="41">
        <f t="shared" ref="AH178" si="3807">AH177*AE$4</f>
        <v>8</v>
      </c>
      <c r="AI178" s="47" t="s">
        <v>39</v>
      </c>
      <c r="AJ178" s="40">
        <f t="shared" ref="AJ178" si="3808">SUMPRODUCT(AK172:AK176*(AJ172:AJ176="PTO"))+SUMPRODUCT(AK172:AK176*(AJ172:AJ176="HOL"))</f>
        <v>0</v>
      </c>
      <c r="AK178" s="49" t="s">
        <v>135</v>
      </c>
      <c r="AL178" s="41">
        <f>AL177*AI$4</f>
        <v>0</v>
      </c>
      <c r="AM178" s="47" t="s">
        <v>39</v>
      </c>
      <c r="AN178" s="40">
        <f t="shared" ref="AN178" si="3809">SUMPRODUCT(AO172:AO176*(AN172:AN176="PTO"))+SUMPRODUCT(AO172:AO176*(AN172:AN176="HOL"))</f>
        <v>0</v>
      </c>
      <c r="AO178" s="49" t="s">
        <v>135</v>
      </c>
      <c r="AP178" s="41">
        <f t="shared" ref="AP178" si="3810">AP177*AM$4</f>
        <v>4</v>
      </c>
      <c r="AQ178" s="47" t="s">
        <v>39</v>
      </c>
      <c r="AR178" s="40">
        <f t="shared" ref="AR178" si="3811">SUMPRODUCT(AS172:AS176*(AR172:AR176="PTO"))+SUMPRODUCT(AS172:AS176*(AR172:AR176="HOL"))</f>
        <v>0</v>
      </c>
      <c r="AS178" s="49" t="s">
        <v>135</v>
      </c>
      <c r="AT178" s="41">
        <f t="shared" ref="AT178" si="3812">AT177*AQ$4</f>
        <v>0</v>
      </c>
      <c r="AU178" s="47" t="s">
        <v>39</v>
      </c>
      <c r="AV178" s="40">
        <f t="shared" ref="AV178" si="3813">SUMPRODUCT(AW172:AW176*(AV172:AV176="PTO"))+SUMPRODUCT(AW172:AW176*(AV172:AV176="HOL"))</f>
        <v>0</v>
      </c>
      <c r="AW178" s="49" t="s">
        <v>135</v>
      </c>
      <c r="AX178" s="41">
        <f>AX177*AU$4</f>
        <v>0</v>
      </c>
      <c r="AY178" s="47" t="s">
        <v>39</v>
      </c>
      <c r="AZ178" s="40">
        <f t="shared" ref="AZ178" si="3814">SUMPRODUCT(BA172:BA176*(AZ172:AZ176="PTO"))+SUMPRODUCT(BA172:BA176*(AZ172:AZ176="HOL"))</f>
        <v>0</v>
      </c>
      <c r="BA178" s="49" t="s">
        <v>135</v>
      </c>
      <c r="BB178" s="41">
        <f>BB177*AY$4</f>
        <v>8</v>
      </c>
      <c r="BC178" s="47" t="s">
        <v>39</v>
      </c>
      <c r="BD178" s="40">
        <f t="shared" ref="BD178" si="3815">SUMPRODUCT(BE172:BE176*(BD172:BD176="PTO"))+SUMPRODUCT(BE172:BE176*(BD172:BD176="HOL"))</f>
        <v>0</v>
      </c>
      <c r="BE178" s="49" t="s">
        <v>135</v>
      </c>
      <c r="BF178" s="41">
        <f>BF177*BC$4</f>
        <v>8</v>
      </c>
      <c r="BG178" s="47" t="s">
        <v>39</v>
      </c>
      <c r="BH178" s="40">
        <f t="shared" ref="BH178" si="3816">SUMPRODUCT(BI172:BI176*(BH172:BH176="PTO"))+SUMPRODUCT(BI172:BI176*(BH172:BH176="HOL"))</f>
        <v>0</v>
      </c>
      <c r="BI178" s="49" t="s">
        <v>135</v>
      </c>
      <c r="BJ178" s="41">
        <f>BJ177*BG$4</f>
        <v>8</v>
      </c>
      <c r="BK178" s="47" t="s">
        <v>39</v>
      </c>
      <c r="BL178" s="40">
        <f t="shared" ref="BL178" si="3817">SUMPRODUCT(BM172:BM176*(BL172:BL176="PTO"))+SUMPRODUCT(BM172:BM176*(BL172:BL176="HOL"))</f>
        <v>0</v>
      </c>
      <c r="BM178" s="49" t="s">
        <v>135</v>
      </c>
      <c r="BN178" s="41">
        <f>BN177*BK$4</f>
        <v>8</v>
      </c>
      <c r="BO178" s="47" t="s">
        <v>39</v>
      </c>
      <c r="BP178" s="40">
        <f t="shared" ref="BP178" si="3818">SUMPRODUCT(BQ172:BQ176*(BP172:BP176="PTO"))+SUMPRODUCT(BQ172:BQ176*(BP172:BP176="HOL"))</f>
        <v>0</v>
      </c>
      <c r="BQ178" s="49" t="s">
        <v>135</v>
      </c>
      <c r="BR178" s="41">
        <f t="shared" ref="BR178" si="3819">BR177*BO$4</f>
        <v>0</v>
      </c>
      <c r="BS178" s="47" t="s">
        <v>39</v>
      </c>
      <c r="BT178" s="40">
        <f t="shared" ref="BT178" si="3820">SUMPRODUCT(BU172:BU176*(BT172:BT176="PTO"))+SUMPRODUCT(BU172:BU176*(BT172:BT176="HOL"))</f>
        <v>0</v>
      </c>
      <c r="BU178" s="49" t="s">
        <v>135</v>
      </c>
      <c r="BV178" s="41">
        <f t="shared" ref="BV178" si="3821">BV177*BS$4</f>
        <v>0</v>
      </c>
      <c r="BW178" s="47" t="s">
        <v>39</v>
      </c>
      <c r="BX178" s="40">
        <f t="shared" ref="BX178" si="3822">SUMPRODUCT(BY172:BY176*(BX172:BX176="PTO"))+SUMPRODUCT(BY172:BY176*(BX172:BX176="HOL"))</f>
        <v>0</v>
      </c>
      <c r="BY178" s="49" t="s">
        <v>135</v>
      </c>
      <c r="BZ178" s="41">
        <f t="shared" ref="BZ178" si="3823">BZ177*BW$4</f>
        <v>0</v>
      </c>
      <c r="CA178" s="47" t="s">
        <v>39</v>
      </c>
      <c r="CB178" s="40">
        <f t="shared" ref="CB178" si="3824">SUMPRODUCT(CC172:CC176*(CB172:CB176="PTO"))+SUMPRODUCT(CC172:CC176*(CB172:CB176="HOL"))</f>
        <v>0</v>
      </c>
      <c r="CC178" s="49" t="s">
        <v>135</v>
      </c>
      <c r="CD178" s="41">
        <f t="shared" ref="CD178" si="3825">CD177*CA$4</f>
        <v>0</v>
      </c>
      <c r="CE178" s="47" t="s">
        <v>39</v>
      </c>
      <c r="CF178" s="40">
        <f t="shared" ref="CF178" si="3826">SUMPRODUCT(CG172:CG176*(CF172:CF176="PTO"))+SUMPRODUCT(CG172:CG176*(CF172:CF176="HOL"))</f>
        <v>0</v>
      </c>
      <c r="CG178" s="49" t="s">
        <v>135</v>
      </c>
      <c r="CH178" s="41">
        <f t="shared" ref="CH178" si="3827">CH177*CE$4</f>
        <v>0</v>
      </c>
    </row>
    <row r="179" spans="1:86" x14ac:dyDescent="0.25">
      <c r="A179" s="70" t="s">
        <v>133</v>
      </c>
      <c r="B179" s="71">
        <f t="shared" ref="B179" ca="1" si="3828">D179-B180</f>
        <v>-7.8051682682229426</v>
      </c>
      <c r="C179" s="72" t="s">
        <v>122</v>
      </c>
      <c r="D179" s="71">
        <f>IFERROR(INDEX(Holidays[FTE], MATCH(Entry!E179, Holidays[Date], 0)), 1)*8*INDEX(FTEguide[[1]:[12]], MATCH(Entry!E180, FTEguide[Weekday], 0), IF(Entry!E182&gt;0, Entry!E182, MONTH(Entry!E179)))</f>
        <v>93.194831731777057</v>
      </c>
      <c r="E179" s="60">
        <f t="shared" si="3663"/>
        <v>43853</v>
      </c>
      <c r="F179" s="50" t="s">
        <v>128</v>
      </c>
      <c r="G179" s="34" t="s">
        <v>136</v>
      </c>
      <c r="H179" s="35" t="s">
        <v>23</v>
      </c>
      <c r="I179" s="42">
        <f t="shared" ref="I179" si="3829">parseTime(G179)-(H184=INT(RIGHT($F179, 1)))</f>
        <v>8</v>
      </c>
      <c r="J179" s="43">
        <f t="shared" ref="J179:J183" si="3830">isClocked(H179)</f>
        <v>1</v>
      </c>
      <c r="K179" s="34" t="s">
        <v>136</v>
      </c>
      <c r="L179" s="35" t="s">
        <v>23</v>
      </c>
      <c r="M179" s="42">
        <f t="shared" ref="M179" si="3831">parseTime(K179)-(L184=INT(RIGHT($F179, 1)))</f>
        <v>8</v>
      </c>
      <c r="N179" s="43">
        <f t="shared" ref="N179:N183" si="3832">isClocked(L179)</f>
        <v>1</v>
      </c>
      <c r="O179" s="34" t="s">
        <v>180</v>
      </c>
      <c r="P179" s="35" t="s">
        <v>23</v>
      </c>
      <c r="Q179" s="42">
        <f t="shared" ref="Q179" si="3833">parseTime(O179)-(P184=INT(RIGHT($F179, 1)))</f>
        <v>8</v>
      </c>
      <c r="R179" s="43">
        <f t="shared" ref="R179:R183" si="3834">isClocked(P179)</f>
        <v>1</v>
      </c>
      <c r="S179" s="34" t="s">
        <v>136</v>
      </c>
      <c r="T179" s="35" t="s">
        <v>23</v>
      </c>
      <c r="U179" s="42">
        <f t="shared" ref="U179" si="3835">parseTime(S179)-(T184=INT(RIGHT($F179, 1)))</f>
        <v>8</v>
      </c>
      <c r="V179" s="43">
        <f t="shared" ref="V179:V183" si="3836">isClocked(T179)</f>
        <v>1</v>
      </c>
      <c r="W179" s="34" t="s">
        <v>136</v>
      </c>
      <c r="X179" s="35" t="s">
        <v>24</v>
      </c>
      <c r="Y179" s="42">
        <f t="shared" ref="Y179" si="3837">parseTime(W179)-(X184=INT(RIGHT($F179, 1)))</f>
        <v>8</v>
      </c>
      <c r="Z179" s="43">
        <f t="shared" ref="Z179:Z183" si="3838">isClocked(X179)</f>
        <v>1</v>
      </c>
      <c r="AA179" s="34" t="s">
        <v>136</v>
      </c>
      <c r="AB179" s="35" t="s">
        <v>23</v>
      </c>
      <c r="AC179" s="42">
        <f t="shared" ref="AC179" si="3839">parseTime(AA179)-(AB184=INT(RIGHT($F179, 1)))</f>
        <v>8</v>
      </c>
      <c r="AD179" s="43">
        <f t="shared" ref="AD179:AD183" si="3840">isClocked(AB179)</f>
        <v>1</v>
      </c>
      <c r="AE179" s="34" t="s">
        <v>136</v>
      </c>
      <c r="AF179" s="35" t="s">
        <v>25</v>
      </c>
      <c r="AG179" s="42">
        <f t="shared" ref="AG179" si="3841">parseTime(AE179)-(AF184=INT(RIGHT($F179, 1)))</f>
        <v>8</v>
      </c>
      <c r="AH179" s="43">
        <f t="shared" ref="AH179:AH183" si="3842">isClocked(AF179)</f>
        <v>1</v>
      </c>
      <c r="AI179" s="34" t="s">
        <v>136</v>
      </c>
      <c r="AJ179" s="35" t="s">
        <v>23</v>
      </c>
      <c r="AK179" s="42">
        <f>parseTime(AI179)-(AJ184=INT(RIGHT($F179, 1)))</f>
        <v>8</v>
      </c>
      <c r="AL179" s="43">
        <f t="shared" ref="AL179:AL183" si="3843">isClocked(AJ179)</f>
        <v>1</v>
      </c>
      <c r="AM179" s="34"/>
      <c r="AN179" s="35"/>
      <c r="AO179" s="42">
        <f t="shared" ref="AO179" si="3844">parseTime(AM179)-(AN184=INT(RIGHT($F179, 1)))</f>
        <v>0</v>
      </c>
      <c r="AP179" s="43">
        <f t="shared" ref="AP179:AP183" si="3845">isClocked(AN179)</f>
        <v>0</v>
      </c>
      <c r="AQ179" s="34" t="s">
        <v>230</v>
      </c>
      <c r="AR179" s="35" t="s">
        <v>24</v>
      </c>
      <c r="AS179" s="42">
        <f t="shared" ref="AS179" si="3846">parseTime(AQ179)-(AR184=INT(RIGHT($F179, 1)))</f>
        <v>5</v>
      </c>
      <c r="AT179" s="43">
        <f t="shared" ref="AT179:AT183" si="3847">isClocked(AR179)</f>
        <v>1</v>
      </c>
      <c r="AU179" s="34"/>
      <c r="AV179" s="35"/>
      <c r="AW179" s="42">
        <f>parseTime(AU179)-(AV184=INT(RIGHT($F179, 1)))</f>
        <v>0</v>
      </c>
      <c r="AX179" s="43">
        <f t="shared" ref="AX179:AX183" si="3848">isClocked(AV179)</f>
        <v>0</v>
      </c>
      <c r="AY179" s="34" t="s">
        <v>136</v>
      </c>
      <c r="AZ179" s="35" t="s">
        <v>24</v>
      </c>
      <c r="BA179" s="42">
        <f>parseTime(AY179)-(AZ184=INT(RIGHT($F179, 1)))</f>
        <v>8</v>
      </c>
      <c r="BB179" s="43">
        <f t="shared" ref="BB179:BB183" si="3849">isClocked(AZ179)</f>
        <v>1</v>
      </c>
      <c r="BC179" s="34" t="s">
        <v>136</v>
      </c>
      <c r="BD179" s="35" t="s">
        <v>26</v>
      </c>
      <c r="BE179" s="42">
        <f>parseTime(BC179)-(BD184=INT(RIGHT($F179, 1)))</f>
        <v>8</v>
      </c>
      <c r="BF179" s="43">
        <f t="shared" ref="BF179:BF183" si="3850">isClocked(BD179)</f>
        <v>1</v>
      </c>
      <c r="BG179" s="34" t="s">
        <v>136</v>
      </c>
      <c r="BH179" s="35" t="s">
        <v>23</v>
      </c>
      <c r="BI179" s="42">
        <f>parseTime(BG179)-(BH184=INT(RIGHT($F179, 1)))</f>
        <v>8</v>
      </c>
      <c r="BJ179" s="43">
        <f t="shared" ref="BJ179:BJ183" si="3851">isClocked(BH179)</f>
        <v>1</v>
      </c>
      <c r="BK179" s="34" t="s">
        <v>136</v>
      </c>
      <c r="BL179" s="35" t="s">
        <v>26</v>
      </c>
      <c r="BM179" s="42">
        <f>parseTime(BK179)-(BL184=INT(RIGHT($F179, 1)))</f>
        <v>8</v>
      </c>
      <c r="BN179" s="43">
        <f t="shared" ref="BN179:BN183" si="3852">isClocked(BL179)</f>
        <v>1</v>
      </c>
      <c r="BO179" s="34"/>
      <c r="BP179" s="35"/>
      <c r="BQ179" s="42">
        <f t="shared" ref="BQ179" si="3853">parseTime(BO179)-(BP184=INT(RIGHT($F179, 1)))</f>
        <v>0</v>
      </c>
      <c r="BR179" s="43">
        <f t="shared" ref="BR179:BR183" si="3854">isClocked(BP179)</f>
        <v>0</v>
      </c>
      <c r="BS179" s="34"/>
      <c r="BT179" s="35"/>
      <c r="BU179" s="42">
        <f t="shared" ref="BU179" si="3855">parseTime(BS179)-(BT184=INT(RIGHT($F179, 1)))</f>
        <v>0</v>
      </c>
      <c r="BV179" s="43">
        <f t="shared" ref="BV179:BV183" si="3856">isClocked(BT179)</f>
        <v>0</v>
      </c>
      <c r="BW179" s="34"/>
      <c r="BX179" s="35"/>
      <c r="BY179" s="42">
        <f t="shared" ref="BY179" si="3857">parseTime(BW179)-(BX184=INT(RIGHT($F179, 1)))</f>
        <v>0</v>
      </c>
      <c r="BZ179" s="43">
        <f t="shared" ref="BZ179:BZ183" si="3858">isClocked(BX179)</f>
        <v>0</v>
      </c>
      <c r="CA179" s="34"/>
      <c r="CB179" s="35"/>
      <c r="CC179" s="42">
        <f t="shared" ref="CC179" si="3859">parseTime(CA179)-(CB184=INT(RIGHT($F179, 1)))</f>
        <v>0</v>
      </c>
      <c r="CD179" s="43">
        <f t="shared" ref="CD179:CD183" si="3860">isClocked(CB179)</f>
        <v>0</v>
      </c>
      <c r="CE179" s="34"/>
      <c r="CF179" s="35"/>
      <c r="CG179" s="42">
        <f t="shared" ref="CG179" si="3861">parseTime(CE179)-(CF184=INT(RIGHT($F179, 1)))</f>
        <v>0</v>
      </c>
      <c r="CH179" s="43">
        <f t="shared" ref="CH179:CH183" si="3862">isClocked(CF179)</f>
        <v>0</v>
      </c>
    </row>
    <row r="180" spans="1:86" x14ac:dyDescent="0.25">
      <c r="A180" s="56" t="s">
        <v>0</v>
      </c>
      <c r="B180" s="57">
        <f t="shared" ref="B180" ca="1" si="3863">SUM(B181:B184)</f>
        <v>101</v>
      </c>
      <c r="C180" s="14" t="s">
        <v>252</v>
      </c>
      <c r="D180" s="14"/>
      <c r="E180" s="55" t="str">
        <f t="shared" si="3532"/>
        <v>Thursday</v>
      </c>
      <c r="F180" s="51" t="s">
        <v>129</v>
      </c>
      <c r="G180" s="36"/>
      <c r="H180" s="37"/>
      <c r="I180" s="44">
        <f t="shared" ref="I180" si="3864">parseTime(G180)-(H184=INT(RIGHT($F180, 1)))</f>
        <v>0</v>
      </c>
      <c r="J180" s="45">
        <f t="shared" si="3830"/>
        <v>0</v>
      </c>
      <c r="K180" s="36"/>
      <c r="L180" s="37"/>
      <c r="M180" s="44">
        <f t="shared" ref="M180" si="3865">parseTime(K180)-(L184=INT(RIGHT($F180, 1)))</f>
        <v>0</v>
      </c>
      <c r="N180" s="45">
        <f t="shared" si="3832"/>
        <v>0</v>
      </c>
      <c r="O180" s="36"/>
      <c r="P180" s="37"/>
      <c r="Q180" s="44">
        <f t="shared" ref="Q180" si="3866">parseTime(O180)-(P184=INT(RIGHT($F180, 1)))</f>
        <v>0</v>
      </c>
      <c r="R180" s="45">
        <f t="shared" si="3834"/>
        <v>0</v>
      </c>
      <c r="S180" s="36"/>
      <c r="T180" s="37"/>
      <c r="U180" s="44">
        <f t="shared" ref="U180" si="3867">parseTime(S180)-(T184=INT(RIGHT($F180, 1)))</f>
        <v>0</v>
      </c>
      <c r="V180" s="45">
        <f t="shared" si="3836"/>
        <v>0</v>
      </c>
      <c r="W180" s="36"/>
      <c r="X180" s="37"/>
      <c r="Y180" s="44">
        <f t="shared" ref="Y180" si="3868">parseTime(W180)-(X184=INT(RIGHT($F180, 1)))</f>
        <v>0</v>
      </c>
      <c r="Z180" s="45">
        <f t="shared" si="3838"/>
        <v>0</v>
      </c>
      <c r="AA180" s="36"/>
      <c r="AB180" s="37"/>
      <c r="AC180" s="44">
        <f t="shared" ref="AC180" si="3869">parseTime(AA180)-(AB184=INT(RIGHT($F180, 1)))</f>
        <v>0</v>
      </c>
      <c r="AD180" s="45">
        <f t="shared" si="3840"/>
        <v>0</v>
      </c>
      <c r="AE180" s="36"/>
      <c r="AF180" s="37"/>
      <c r="AG180" s="44">
        <f t="shared" ref="AG180" si="3870">parseTime(AE180)-(AF184=INT(RIGHT($F180, 1)))</f>
        <v>0</v>
      </c>
      <c r="AH180" s="45">
        <f t="shared" si="3842"/>
        <v>0</v>
      </c>
      <c r="AI180" s="36"/>
      <c r="AJ180" s="37"/>
      <c r="AK180" s="44">
        <f>parseTime(AI180)-(AJ184=INT(RIGHT($F180, 1)))</f>
        <v>0</v>
      </c>
      <c r="AL180" s="45">
        <f t="shared" si="3843"/>
        <v>0</v>
      </c>
      <c r="AM180" s="36"/>
      <c r="AN180" s="37"/>
      <c r="AO180" s="44">
        <f t="shared" ref="AO180" si="3871">parseTime(AM180)-(AN184=INT(RIGHT($F180, 1)))</f>
        <v>0</v>
      </c>
      <c r="AP180" s="45">
        <f t="shared" si="3845"/>
        <v>0</v>
      </c>
      <c r="AQ180" s="36"/>
      <c r="AR180" s="37"/>
      <c r="AS180" s="44">
        <f t="shared" ref="AS180" si="3872">parseTime(AQ180)-(AR184=INT(RIGHT($F180, 1)))</f>
        <v>0</v>
      </c>
      <c r="AT180" s="45">
        <f t="shared" si="3847"/>
        <v>0</v>
      </c>
      <c r="AU180" s="36"/>
      <c r="AV180" s="37"/>
      <c r="AW180" s="44">
        <f>parseTime(AU180)-(AV184=INT(RIGHT($F180, 1)))</f>
        <v>0</v>
      </c>
      <c r="AX180" s="45">
        <f t="shared" si="3848"/>
        <v>0</v>
      </c>
      <c r="AY180" s="36"/>
      <c r="AZ180" s="37"/>
      <c r="BA180" s="44">
        <f>parseTime(AY180)-(AZ184=INT(RIGHT($F180, 1)))</f>
        <v>0</v>
      </c>
      <c r="BB180" s="45">
        <f t="shared" si="3849"/>
        <v>0</v>
      </c>
      <c r="BC180" s="36"/>
      <c r="BD180" s="37"/>
      <c r="BE180" s="44">
        <f>parseTime(BC180)-(BD184=INT(RIGHT($F180, 1)))</f>
        <v>0</v>
      </c>
      <c r="BF180" s="45">
        <f t="shared" si="3850"/>
        <v>0</v>
      </c>
      <c r="BG180" s="36"/>
      <c r="BH180" s="37"/>
      <c r="BI180" s="44">
        <f>parseTime(BG180)-(BH184=INT(RIGHT($F180, 1)))</f>
        <v>0</v>
      </c>
      <c r="BJ180" s="45">
        <f t="shared" si="3851"/>
        <v>0</v>
      </c>
      <c r="BK180" s="36"/>
      <c r="BL180" s="37"/>
      <c r="BM180" s="44">
        <f>parseTime(BK180)-(BL184=INT(RIGHT($F180, 1)))</f>
        <v>0</v>
      </c>
      <c r="BN180" s="45">
        <f t="shared" si="3852"/>
        <v>0</v>
      </c>
      <c r="BO180" s="36"/>
      <c r="BP180" s="37"/>
      <c r="BQ180" s="44">
        <f t="shared" ref="BQ180" si="3873">parseTime(BO180)-(BP184=INT(RIGHT($F180, 1)))</f>
        <v>0</v>
      </c>
      <c r="BR180" s="45">
        <f t="shared" si="3854"/>
        <v>0</v>
      </c>
      <c r="BS180" s="36"/>
      <c r="BT180" s="37"/>
      <c r="BU180" s="44">
        <f t="shared" ref="BU180" si="3874">parseTime(BS180)-(BT184=INT(RIGHT($F180, 1)))</f>
        <v>0</v>
      </c>
      <c r="BV180" s="45">
        <f t="shared" si="3856"/>
        <v>0</v>
      </c>
      <c r="BW180" s="36"/>
      <c r="BX180" s="37"/>
      <c r="BY180" s="44">
        <f t="shared" ref="BY180" si="3875">parseTime(BW180)-(BX184=INT(RIGHT($F180, 1)))</f>
        <v>0</v>
      </c>
      <c r="BZ180" s="45">
        <f t="shared" si="3858"/>
        <v>0</v>
      </c>
      <c r="CA180" s="36"/>
      <c r="CB180" s="37"/>
      <c r="CC180" s="44">
        <f t="shared" ref="CC180" si="3876">parseTime(CA180)-(CB184=INT(RIGHT($F180, 1)))</f>
        <v>0</v>
      </c>
      <c r="CD180" s="45">
        <f t="shared" si="3860"/>
        <v>0</v>
      </c>
      <c r="CE180" s="36"/>
      <c r="CF180" s="37"/>
      <c r="CG180" s="44">
        <f t="shared" ref="CG180" si="3877">parseTime(CE180)-(CF184=INT(RIGHT($F180, 1)))</f>
        <v>0</v>
      </c>
      <c r="CH180" s="45">
        <f t="shared" si="3862"/>
        <v>0</v>
      </c>
    </row>
    <row r="181" spans="1:86" x14ac:dyDescent="0.25">
      <c r="A181" s="56" t="s">
        <v>117</v>
      </c>
      <c r="B181" s="57">
        <f ca="1">roleHours(G179:CH185, "MFD")</f>
        <v>56</v>
      </c>
      <c r="C181" s="14">
        <f t="shared" ca="1" si="2913"/>
        <v>7</v>
      </c>
      <c r="D181" s="14"/>
      <c r="E181" s="20" t="s">
        <v>127</v>
      </c>
      <c r="F181" s="51" t="s">
        <v>130</v>
      </c>
      <c r="G181" s="36"/>
      <c r="H181" s="37"/>
      <c r="I181" s="44">
        <f t="shared" ref="I181" si="3878">parseTime(G181)-(H184=INT(RIGHT($F181, 1)))</f>
        <v>0</v>
      </c>
      <c r="J181" s="45">
        <f t="shared" si="3830"/>
        <v>0</v>
      </c>
      <c r="K181" s="36"/>
      <c r="L181" s="37"/>
      <c r="M181" s="44">
        <f t="shared" ref="M181" si="3879">parseTime(K181)-(L184=INT(RIGHT($F181, 1)))</f>
        <v>0</v>
      </c>
      <c r="N181" s="45">
        <f t="shared" si="3832"/>
        <v>0</v>
      </c>
      <c r="O181" s="36"/>
      <c r="P181" s="37"/>
      <c r="Q181" s="44">
        <f t="shared" ref="Q181" si="3880">parseTime(O181)-(P184=INT(RIGHT($F181, 1)))</f>
        <v>0</v>
      </c>
      <c r="R181" s="45">
        <f t="shared" si="3834"/>
        <v>0</v>
      </c>
      <c r="S181" s="36"/>
      <c r="T181" s="37"/>
      <c r="U181" s="44">
        <f t="shared" ref="U181" si="3881">parseTime(S181)-(T184=INT(RIGHT($F181, 1)))</f>
        <v>0</v>
      </c>
      <c r="V181" s="45">
        <f t="shared" si="3836"/>
        <v>0</v>
      </c>
      <c r="W181" s="36"/>
      <c r="X181" s="37"/>
      <c r="Y181" s="44">
        <f t="shared" ref="Y181" si="3882">parseTime(W181)-(X184=INT(RIGHT($F181, 1)))</f>
        <v>0</v>
      </c>
      <c r="Z181" s="45">
        <f t="shared" si="3838"/>
        <v>0</v>
      </c>
      <c r="AA181" s="36"/>
      <c r="AB181" s="37"/>
      <c r="AC181" s="44">
        <f t="shared" ref="AC181" si="3883">parseTime(AA181)-(AB184=INT(RIGHT($F181, 1)))</f>
        <v>0</v>
      </c>
      <c r="AD181" s="45">
        <f t="shared" si="3840"/>
        <v>0</v>
      </c>
      <c r="AE181" s="36"/>
      <c r="AF181" s="37"/>
      <c r="AG181" s="44">
        <f t="shared" ref="AG181" si="3884">parseTime(AE181)-(AF184=INT(RIGHT($F181, 1)))</f>
        <v>0</v>
      </c>
      <c r="AH181" s="45">
        <f t="shared" si="3842"/>
        <v>0</v>
      </c>
      <c r="AI181" s="36"/>
      <c r="AJ181" s="37"/>
      <c r="AK181" s="44">
        <f>parseTime(AI181)-(AJ184=INT(RIGHT($F181, 1)))</f>
        <v>0</v>
      </c>
      <c r="AL181" s="45">
        <f t="shared" si="3843"/>
        <v>0</v>
      </c>
      <c r="AM181" s="36"/>
      <c r="AN181" s="37"/>
      <c r="AO181" s="44">
        <f t="shared" ref="AO181" si="3885">parseTime(AM181)-(AN184=INT(RIGHT($F181, 1)))</f>
        <v>0</v>
      </c>
      <c r="AP181" s="45">
        <f t="shared" si="3845"/>
        <v>0</v>
      </c>
      <c r="AQ181" s="36"/>
      <c r="AR181" s="37"/>
      <c r="AS181" s="44">
        <f t="shared" ref="AS181" si="3886">parseTime(AQ181)-(AR184=INT(RIGHT($F181, 1)))</f>
        <v>0</v>
      </c>
      <c r="AT181" s="45">
        <f t="shared" si="3847"/>
        <v>0</v>
      </c>
      <c r="AU181" s="36"/>
      <c r="AV181" s="37"/>
      <c r="AW181" s="44">
        <f>parseTime(AU181)-(AV184=INT(RIGHT($F181, 1)))</f>
        <v>0</v>
      </c>
      <c r="AX181" s="45">
        <f t="shared" si="3848"/>
        <v>0</v>
      </c>
      <c r="AY181" s="36"/>
      <c r="AZ181" s="37"/>
      <c r="BA181" s="44">
        <f>parseTime(AY181)-(AZ184=INT(RIGHT($F181, 1)))</f>
        <v>0</v>
      </c>
      <c r="BB181" s="45">
        <f t="shared" si="3849"/>
        <v>0</v>
      </c>
      <c r="BC181" s="36"/>
      <c r="BD181" s="37"/>
      <c r="BE181" s="44">
        <f>parseTime(BC181)-(BD184=INT(RIGHT($F181, 1)))</f>
        <v>0</v>
      </c>
      <c r="BF181" s="45">
        <f t="shared" si="3850"/>
        <v>0</v>
      </c>
      <c r="BG181" s="36"/>
      <c r="BH181" s="37"/>
      <c r="BI181" s="44">
        <f>parseTime(BG181)-(BH184=INT(RIGHT($F181, 1)))</f>
        <v>0</v>
      </c>
      <c r="BJ181" s="45">
        <f t="shared" si="3851"/>
        <v>0</v>
      </c>
      <c r="BK181" s="36"/>
      <c r="BL181" s="37"/>
      <c r="BM181" s="44">
        <f>parseTime(BK181)-(BL184=INT(RIGHT($F181, 1)))</f>
        <v>0</v>
      </c>
      <c r="BN181" s="45">
        <f t="shared" si="3852"/>
        <v>0</v>
      </c>
      <c r="BO181" s="36"/>
      <c r="BP181" s="37"/>
      <c r="BQ181" s="44">
        <f t="shared" ref="BQ181" si="3887">parseTime(BO181)-(BP184=INT(RIGHT($F181, 1)))</f>
        <v>0</v>
      </c>
      <c r="BR181" s="45">
        <f t="shared" si="3854"/>
        <v>0</v>
      </c>
      <c r="BS181" s="36"/>
      <c r="BT181" s="37"/>
      <c r="BU181" s="44">
        <f t="shared" ref="BU181" si="3888">parseTime(BS181)-(BT184=INT(RIGHT($F181, 1)))</f>
        <v>0</v>
      </c>
      <c r="BV181" s="45">
        <f t="shared" si="3856"/>
        <v>0</v>
      </c>
      <c r="BW181" s="36"/>
      <c r="BX181" s="37"/>
      <c r="BY181" s="44">
        <f t="shared" ref="BY181" si="3889">parseTime(BW181)-(BX184=INT(RIGHT($F181, 1)))</f>
        <v>0</v>
      </c>
      <c r="BZ181" s="45">
        <f t="shared" si="3858"/>
        <v>0</v>
      </c>
      <c r="CA181" s="36"/>
      <c r="CB181" s="37"/>
      <c r="CC181" s="44">
        <f t="shared" ref="CC181" si="3890">parseTime(CA181)-(CB184=INT(RIGHT($F181, 1)))</f>
        <v>0</v>
      </c>
      <c r="CD181" s="45">
        <f t="shared" si="3860"/>
        <v>0</v>
      </c>
      <c r="CE181" s="36"/>
      <c r="CF181" s="37"/>
      <c r="CG181" s="44">
        <f t="shared" ref="CG181" si="3891">parseTime(CE181)-(CF184=INT(RIGHT($F181, 1)))</f>
        <v>0</v>
      </c>
      <c r="CH181" s="45">
        <f t="shared" si="3862"/>
        <v>0</v>
      </c>
    </row>
    <row r="182" spans="1:86" x14ac:dyDescent="0.25">
      <c r="A182" s="56" t="s">
        <v>118</v>
      </c>
      <c r="B182" s="57">
        <f ca="1">roleHours(G179:CH185, "DFD")</f>
        <v>21</v>
      </c>
      <c r="C182" s="14">
        <f t="shared" ca="1" si="2913"/>
        <v>2.625</v>
      </c>
      <c r="D182" s="14"/>
      <c r="E182" s="20"/>
      <c r="F182" s="51" t="s">
        <v>131</v>
      </c>
      <c r="G182" s="36"/>
      <c r="H182" s="37"/>
      <c r="I182" s="44">
        <f t="shared" ref="I182" si="3892">parseTime(G182)-(H184=INT(RIGHT($F182, 1)))</f>
        <v>0</v>
      </c>
      <c r="J182" s="45">
        <f t="shared" si="3830"/>
        <v>0</v>
      </c>
      <c r="K182" s="36"/>
      <c r="L182" s="37"/>
      <c r="M182" s="44">
        <f t="shared" ref="M182" si="3893">parseTime(K182)-(L184=INT(RIGHT($F182, 1)))</f>
        <v>0</v>
      </c>
      <c r="N182" s="45">
        <f t="shared" si="3832"/>
        <v>0</v>
      </c>
      <c r="O182" s="36"/>
      <c r="P182" s="37"/>
      <c r="Q182" s="44">
        <f t="shared" ref="Q182" si="3894">parseTime(O182)-(P184=INT(RIGHT($F182, 1)))</f>
        <v>0</v>
      </c>
      <c r="R182" s="45">
        <f t="shared" si="3834"/>
        <v>0</v>
      </c>
      <c r="S182" s="36"/>
      <c r="T182" s="37"/>
      <c r="U182" s="44">
        <f t="shared" ref="U182" si="3895">parseTime(S182)-(T184=INT(RIGHT($F182, 1)))</f>
        <v>0</v>
      </c>
      <c r="V182" s="45">
        <f t="shared" si="3836"/>
        <v>0</v>
      </c>
      <c r="W182" s="36"/>
      <c r="X182" s="37"/>
      <c r="Y182" s="44">
        <f t="shared" ref="Y182" si="3896">parseTime(W182)-(X184=INT(RIGHT($F182, 1)))</f>
        <v>0</v>
      </c>
      <c r="Z182" s="45">
        <f t="shared" si="3838"/>
        <v>0</v>
      </c>
      <c r="AA182" s="36"/>
      <c r="AB182" s="37"/>
      <c r="AC182" s="44">
        <f t="shared" ref="AC182" si="3897">parseTime(AA182)-(AB184=INT(RIGHT($F182, 1)))</f>
        <v>0</v>
      </c>
      <c r="AD182" s="45">
        <f t="shared" si="3840"/>
        <v>0</v>
      </c>
      <c r="AE182" s="36"/>
      <c r="AF182" s="37"/>
      <c r="AG182" s="44">
        <f t="shared" ref="AG182" si="3898">parseTime(AE182)-(AF184=INT(RIGHT($F182, 1)))</f>
        <v>0</v>
      </c>
      <c r="AH182" s="45">
        <f t="shared" si="3842"/>
        <v>0</v>
      </c>
      <c r="AI182" s="36"/>
      <c r="AJ182" s="37"/>
      <c r="AK182" s="44">
        <f>parseTime(AI182)-(AJ184=INT(RIGHT($F182, 1)))</f>
        <v>0</v>
      </c>
      <c r="AL182" s="45">
        <f t="shared" si="3843"/>
        <v>0</v>
      </c>
      <c r="AM182" s="36"/>
      <c r="AN182" s="37"/>
      <c r="AO182" s="44">
        <f t="shared" ref="AO182" si="3899">parseTime(AM182)-(AN184=INT(RIGHT($F182, 1)))</f>
        <v>0</v>
      </c>
      <c r="AP182" s="45">
        <f t="shared" si="3845"/>
        <v>0</v>
      </c>
      <c r="AQ182" s="36"/>
      <c r="AR182" s="37"/>
      <c r="AS182" s="44">
        <f t="shared" ref="AS182" si="3900">parseTime(AQ182)-(AR184=INT(RIGHT($F182, 1)))</f>
        <v>0</v>
      </c>
      <c r="AT182" s="45">
        <f t="shared" si="3847"/>
        <v>0</v>
      </c>
      <c r="AU182" s="36"/>
      <c r="AV182" s="37"/>
      <c r="AW182" s="44">
        <f>parseTime(AU182)-(AV184=INT(RIGHT($F182, 1)))</f>
        <v>0</v>
      </c>
      <c r="AX182" s="45">
        <f t="shared" si="3848"/>
        <v>0</v>
      </c>
      <c r="AY182" s="36"/>
      <c r="AZ182" s="37"/>
      <c r="BA182" s="44">
        <f>parseTime(AY182)-(AZ184=INT(RIGHT($F182, 1)))</f>
        <v>0</v>
      </c>
      <c r="BB182" s="45">
        <f t="shared" si="3849"/>
        <v>0</v>
      </c>
      <c r="BC182" s="36"/>
      <c r="BD182" s="37"/>
      <c r="BE182" s="44">
        <f>parseTime(BC182)-(BD184=INT(RIGHT($F182, 1)))</f>
        <v>0</v>
      </c>
      <c r="BF182" s="45">
        <f t="shared" si="3850"/>
        <v>0</v>
      </c>
      <c r="BG182" s="36"/>
      <c r="BH182" s="37"/>
      <c r="BI182" s="44">
        <f>parseTime(BG182)-(BH184=INT(RIGHT($F182, 1)))</f>
        <v>0</v>
      </c>
      <c r="BJ182" s="45">
        <f t="shared" si="3851"/>
        <v>0</v>
      </c>
      <c r="BK182" s="36"/>
      <c r="BL182" s="37"/>
      <c r="BM182" s="44">
        <f>parseTime(BK182)-(BL184=INT(RIGHT($F182, 1)))</f>
        <v>0</v>
      </c>
      <c r="BN182" s="45">
        <f t="shared" si="3852"/>
        <v>0</v>
      </c>
      <c r="BO182" s="36"/>
      <c r="BP182" s="37"/>
      <c r="BQ182" s="44">
        <f t="shared" ref="BQ182" si="3901">parseTime(BO182)-(BP184=INT(RIGHT($F182, 1)))</f>
        <v>0</v>
      </c>
      <c r="BR182" s="45">
        <f t="shared" si="3854"/>
        <v>0</v>
      </c>
      <c r="BS182" s="36"/>
      <c r="BT182" s="37"/>
      <c r="BU182" s="44">
        <f t="shared" ref="BU182" si="3902">parseTime(BS182)-(BT184=INT(RIGHT($F182, 1)))</f>
        <v>0</v>
      </c>
      <c r="BV182" s="45">
        <f t="shared" si="3856"/>
        <v>0</v>
      </c>
      <c r="BW182" s="36"/>
      <c r="BX182" s="37"/>
      <c r="BY182" s="44">
        <f t="shared" ref="BY182" si="3903">parseTime(BW182)-(BX184=INT(RIGHT($F182, 1)))</f>
        <v>0</v>
      </c>
      <c r="BZ182" s="45">
        <f t="shared" si="3858"/>
        <v>0</v>
      </c>
      <c r="CA182" s="36"/>
      <c r="CB182" s="37"/>
      <c r="CC182" s="44">
        <f t="shared" ref="CC182" si="3904">parseTime(CA182)-(CB184=INT(RIGHT($F182, 1)))</f>
        <v>0</v>
      </c>
      <c r="CD182" s="45">
        <f t="shared" si="3860"/>
        <v>0</v>
      </c>
      <c r="CE182" s="36"/>
      <c r="CF182" s="37"/>
      <c r="CG182" s="44">
        <f t="shared" ref="CG182" si="3905">parseTime(CE182)-(CF184=INT(RIGHT($F182, 1)))</f>
        <v>0</v>
      </c>
      <c r="CH182" s="45">
        <f t="shared" si="3862"/>
        <v>0</v>
      </c>
    </row>
    <row r="183" spans="1:86" x14ac:dyDescent="0.25">
      <c r="A183" s="56" t="s">
        <v>119</v>
      </c>
      <c r="B183" s="57">
        <f ca="1">roleHours(G179:CH185, "MCC")</f>
        <v>8</v>
      </c>
      <c r="C183" s="14">
        <f t="shared" ca="1" si="2913"/>
        <v>1</v>
      </c>
      <c r="D183" s="14"/>
      <c r="E183" s="20"/>
      <c r="F183" s="51" t="s">
        <v>132</v>
      </c>
      <c r="G183" s="36"/>
      <c r="H183" s="37"/>
      <c r="I183" s="44">
        <f t="shared" ref="I183" si="3906">parseTime(G183)-(H184=INT(RIGHT($F183, 1)))</f>
        <v>0</v>
      </c>
      <c r="J183" s="45">
        <f t="shared" si="3830"/>
        <v>0</v>
      </c>
      <c r="K183" s="36"/>
      <c r="L183" s="37"/>
      <c r="M183" s="44">
        <f t="shared" ref="M183" si="3907">parseTime(K183)-(L184=INT(RIGHT($F183, 1)))</f>
        <v>0</v>
      </c>
      <c r="N183" s="45">
        <f t="shared" si="3832"/>
        <v>0</v>
      </c>
      <c r="O183" s="36"/>
      <c r="P183" s="37"/>
      <c r="Q183" s="44">
        <f t="shared" ref="Q183" si="3908">parseTime(O183)-(P184=INT(RIGHT($F183, 1)))</f>
        <v>0</v>
      </c>
      <c r="R183" s="45">
        <f t="shared" si="3834"/>
        <v>0</v>
      </c>
      <c r="S183" s="36"/>
      <c r="T183" s="37"/>
      <c r="U183" s="44">
        <f t="shared" ref="U183" si="3909">parseTime(S183)-(T184=INT(RIGHT($F183, 1)))</f>
        <v>0</v>
      </c>
      <c r="V183" s="45">
        <f t="shared" si="3836"/>
        <v>0</v>
      </c>
      <c r="W183" s="36"/>
      <c r="X183" s="37"/>
      <c r="Y183" s="44">
        <f t="shared" ref="Y183" si="3910">parseTime(W183)-(X184=INT(RIGHT($F183, 1)))</f>
        <v>0</v>
      </c>
      <c r="Z183" s="45">
        <f t="shared" si="3838"/>
        <v>0</v>
      </c>
      <c r="AA183" s="36"/>
      <c r="AB183" s="37"/>
      <c r="AC183" s="44">
        <f t="shared" ref="AC183" si="3911">parseTime(AA183)-(AB184=INT(RIGHT($F183, 1)))</f>
        <v>0</v>
      </c>
      <c r="AD183" s="45">
        <f t="shared" si="3840"/>
        <v>0</v>
      </c>
      <c r="AE183" s="36"/>
      <c r="AF183" s="37"/>
      <c r="AG183" s="44">
        <f t="shared" ref="AG183" si="3912">parseTime(AE183)-(AF184=INT(RIGHT($F183, 1)))</f>
        <v>0</v>
      </c>
      <c r="AH183" s="45">
        <f t="shared" si="3842"/>
        <v>0</v>
      </c>
      <c r="AI183" s="36"/>
      <c r="AJ183" s="37"/>
      <c r="AK183" s="44">
        <f>parseTime(AI183)-(AJ184=INT(RIGHT($F183, 1)))</f>
        <v>0</v>
      </c>
      <c r="AL183" s="45">
        <f t="shared" si="3843"/>
        <v>0</v>
      </c>
      <c r="AM183" s="36"/>
      <c r="AN183" s="37"/>
      <c r="AO183" s="44">
        <f t="shared" ref="AO183" si="3913">parseTime(AM183)-(AN184=INT(RIGHT($F183, 1)))</f>
        <v>0</v>
      </c>
      <c r="AP183" s="45">
        <f t="shared" si="3845"/>
        <v>0</v>
      </c>
      <c r="AQ183" s="36"/>
      <c r="AR183" s="37"/>
      <c r="AS183" s="44">
        <f t="shared" ref="AS183" si="3914">parseTime(AQ183)-(AR184=INT(RIGHT($F183, 1)))</f>
        <v>0</v>
      </c>
      <c r="AT183" s="45">
        <f t="shared" si="3847"/>
        <v>0</v>
      </c>
      <c r="AU183" s="36"/>
      <c r="AV183" s="37"/>
      <c r="AW183" s="44">
        <f>parseTime(AU183)-(AV184=INT(RIGHT($F183, 1)))</f>
        <v>0</v>
      </c>
      <c r="AX183" s="45">
        <f t="shared" si="3848"/>
        <v>0</v>
      </c>
      <c r="AY183" s="36"/>
      <c r="AZ183" s="37"/>
      <c r="BA183" s="44">
        <f>parseTime(AY183)-(AZ184=INT(RIGHT($F183, 1)))</f>
        <v>0</v>
      </c>
      <c r="BB183" s="45">
        <f t="shared" si="3849"/>
        <v>0</v>
      </c>
      <c r="BC183" s="36"/>
      <c r="BD183" s="37"/>
      <c r="BE183" s="44">
        <f>parseTime(BC183)-(BD184=INT(RIGHT($F183, 1)))</f>
        <v>0</v>
      </c>
      <c r="BF183" s="45">
        <f t="shared" si="3850"/>
        <v>0</v>
      </c>
      <c r="BG183" s="36"/>
      <c r="BH183" s="37"/>
      <c r="BI183" s="44">
        <f>parseTime(BG183)-(BH184=INT(RIGHT($F183, 1)))</f>
        <v>0</v>
      </c>
      <c r="BJ183" s="45">
        <f t="shared" si="3851"/>
        <v>0</v>
      </c>
      <c r="BK183" s="36"/>
      <c r="BL183" s="37"/>
      <c r="BM183" s="44">
        <f>parseTime(BK183)-(BL184=INT(RIGHT($F183, 1)))</f>
        <v>0</v>
      </c>
      <c r="BN183" s="45">
        <f t="shared" si="3852"/>
        <v>0</v>
      </c>
      <c r="BO183" s="36"/>
      <c r="BP183" s="37"/>
      <c r="BQ183" s="44">
        <f t="shared" ref="BQ183" si="3915">parseTime(BO183)-(BP184=INT(RIGHT($F183, 1)))</f>
        <v>0</v>
      </c>
      <c r="BR183" s="45">
        <f t="shared" si="3854"/>
        <v>0</v>
      </c>
      <c r="BS183" s="36"/>
      <c r="BT183" s="37"/>
      <c r="BU183" s="44">
        <f t="shared" ref="BU183" si="3916">parseTime(BS183)-(BT184=INT(RIGHT($F183, 1)))</f>
        <v>0</v>
      </c>
      <c r="BV183" s="45">
        <f t="shared" si="3856"/>
        <v>0</v>
      </c>
      <c r="BW183" s="36"/>
      <c r="BX183" s="37"/>
      <c r="BY183" s="44">
        <f t="shared" ref="BY183" si="3917">parseTime(BW183)-(BX184=INT(RIGHT($F183, 1)))</f>
        <v>0</v>
      </c>
      <c r="BZ183" s="45">
        <f t="shared" si="3858"/>
        <v>0</v>
      </c>
      <c r="CA183" s="36"/>
      <c r="CB183" s="37"/>
      <c r="CC183" s="44">
        <f t="shared" ref="CC183" si="3918">parseTime(CA183)-(CB184=INT(RIGHT($F183, 1)))</f>
        <v>0</v>
      </c>
      <c r="CD183" s="45">
        <f t="shared" si="3860"/>
        <v>0</v>
      </c>
      <c r="CE183" s="36"/>
      <c r="CF183" s="37"/>
      <c r="CG183" s="44">
        <f t="shared" ref="CG183" si="3919">parseTime(CE183)-(CF184=INT(RIGHT($F183, 1)))</f>
        <v>0</v>
      </c>
      <c r="CH183" s="45">
        <f t="shared" si="3862"/>
        <v>0</v>
      </c>
    </row>
    <row r="184" spans="1:86" x14ac:dyDescent="0.25">
      <c r="A184" s="56" t="s">
        <v>120</v>
      </c>
      <c r="B184" s="57">
        <f ca="1">roleHours(G179:CH185, "DCC")</f>
        <v>16</v>
      </c>
      <c r="C184" s="14">
        <f t="shared" ca="1" si="2913"/>
        <v>2</v>
      </c>
      <c r="D184" s="14"/>
      <c r="E184" s="20"/>
      <c r="F184" s="51"/>
      <c r="G184" s="46" t="s">
        <v>134</v>
      </c>
      <c r="H184" s="38">
        <f t="shared" ref="H184" si="3920">lunchAdjust(G179:H183)</f>
        <v>1</v>
      </c>
      <c r="I184" s="48" t="s">
        <v>0</v>
      </c>
      <c r="J184" s="39">
        <f t="shared" ref="J184" si="3921">SUMPRODUCT(I179:I183*J179:J183)</f>
        <v>8</v>
      </c>
      <c r="K184" s="46" t="s">
        <v>134</v>
      </c>
      <c r="L184" s="38">
        <f t="shared" ref="L184" si="3922">lunchAdjust(K179:L183)</f>
        <v>1</v>
      </c>
      <c r="M184" s="48" t="s">
        <v>0</v>
      </c>
      <c r="N184" s="39">
        <f t="shared" ref="N184" si="3923">SUMPRODUCT(M179:M183*N179:N183)</f>
        <v>8</v>
      </c>
      <c r="O184" s="46" t="s">
        <v>134</v>
      </c>
      <c r="P184" s="38">
        <f t="shared" ref="P184" si="3924">lunchAdjust(O179:P183)</f>
        <v>1</v>
      </c>
      <c r="Q184" s="48" t="s">
        <v>0</v>
      </c>
      <c r="R184" s="39">
        <f t="shared" ref="R184" si="3925">SUMPRODUCT(Q179:Q183*R179:R183)</f>
        <v>8</v>
      </c>
      <c r="S184" s="46" t="s">
        <v>134</v>
      </c>
      <c r="T184" s="38">
        <f t="shared" ref="T184" si="3926">lunchAdjust(S179:T183)</f>
        <v>1</v>
      </c>
      <c r="U184" s="48" t="s">
        <v>0</v>
      </c>
      <c r="V184" s="39">
        <f t="shared" ref="V184" si="3927">SUMPRODUCT(U179:U183*V179:V183)</f>
        <v>8</v>
      </c>
      <c r="W184" s="46" t="s">
        <v>134</v>
      </c>
      <c r="X184" s="38">
        <f t="shared" ref="X184" si="3928">lunchAdjust(W179:X183)</f>
        <v>1</v>
      </c>
      <c r="Y184" s="48" t="s">
        <v>0</v>
      </c>
      <c r="Z184" s="39">
        <f t="shared" ref="Z184" si="3929">SUMPRODUCT(Y179:Y183*Z179:Z183)</f>
        <v>8</v>
      </c>
      <c r="AA184" s="46" t="s">
        <v>134</v>
      </c>
      <c r="AB184" s="38">
        <f t="shared" ref="AB184" si="3930">lunchAdjust(AA179:AB183)</f>
        <v>1</v>
      </c>
      <c r="AC184" s="48" t="s">
        <v>0</v>
      </c>
      <c r="AD184" s="39">
        <f t="shared" ref="AD184" si="3931">SUMPRODUCT(AC179:AC183*AD179:AD183)</f>
        <v>8</v>
      </c>
      <c r="AE184" s="46" t="s">
        <v>134</v>
      </c>
      <c r="AF184" s="38">
        <f t="shared" ref="AF184" si="3932">lunchAdjust(AE179:AF183)</f>
        <v>1</v>
      </c>
      <c r="AG184" s="48" t="s">
        <v>0</v>
      </c>
      <c r="AH184" s="39">
        <f t="shared" ref="AH184" si="3933">SUMPRODUCT(AG179:AG183*AH179:AH183)</f>
        <v>8</v>
      </c>
      <c r="AI184" s="46" t="s">
        <v>134</v>
      </c>
      <c r="AJ184" s="38">
        <f t="shared" ref="AJ184" si="3934">lunchAdjust(AI179:AJ183)</f>
        <v>1</v>
      </c>
      <c r="AK184" s="48" t="s">
        <v>0</v>
      </c>
      <c r="AL184" s="39">
        <f t="shared" ref="AL184" si="3935">SUMPRODUCT(AK179:AK183*AL179:AL183)</f>
        <v>8</v>
      </c>
      <c r="AM184" s="46" t="s">
        <v>134</v>
      </c>
      <c r="AN184" s="38">
        <f t="shared" ref="AN184" si="3936">lunchAdjust(AM179:AN183)</f>
        <v>0</v>
      </c>
      <c r="AO184" s="48" t="s">
        <v>0</v>
      </c>
      <c r="AP184" s="39">
        <f t="shared" ref="AP184" si="3937">SUMPRODUCT(AO179:AO183*AP179:AP183)</f>
        <v>0</v>
      </c>
      <c r="AQ184" s="46" t="s">
        <v>134</v>
      </c>
      <c r="AR184" s="38">
        <f t="shared" ref="AR184" si="3938">lunchAdjust(AQ179:AR183)</f>
        <v>0</v>
      </c>
      <c r="AS184" s="48" t="s">
        <v>0</v>
      </c>
      <c r="AT184" s="39">
        <f t="shared" ref="AT184" si="3939">SUMPRODUCT(AS179:AS183*AT179:AT183)</f>
        <v>5</v>
      </c>
      <c r="AU184" s="46" t="s">
        <v>134</v>
      </c>
      <c r="AV184" s="38">
        <f t="shared" ref="AV184" si="3940">lunchAdjust(AU179:AV183)</f>
        <v>0</v>
      </c>
      <c r="AW184" s="48" t="s">
        <v>0</v>
      </c>
      <c r="AX184" s="39">
        <f t="shared" ref="AX184" si="3941">SUMPRODUCT(AW179:AW183*AX179:AX183)</f>
        <v>0</v>
      </c>
      <c r="AY184" s="46" t="s">
        <v>134</v>
      </c>
      <c r="AZ184" s="38">
        <f t="shared" ref="AZ184" si="3942">lunchAdjust(AY179:AZ183)</f>
        <v>1</v>
      </c>
      <c r="BA184" s="48" t="s">
        <v>0</v>
      </c>
      <c r="BB184" s="39">
        <f t="shared" ref="BB184" si="3943">SUMPRODUCT(BA179:BA183*BB179:BB183)</f>
        <v>8</v>
      </c>
      <c r="BC184" s="46" t="s">
        <v>134</v>
      </c>
      <c r="BD184" s="38">
        <f t="shared" ref="BD184" si="3944">lunchAdjust(BC179:BD183)</f>
        <v>1</v>
      </c>
      <c r="BE184" s="48" t="s">
        <v>0</v>
      </c>
      <c r="BF184" s="39">
        <f t="shared" ref="BF184" si="3945">SUMPRODUCT(BE179:BE183*BF179:BF183)</f>
        <v>8</v>
      </c>
      <c r="BG184" s="46" t="s">
        <v>134</v>
      </c>
      <c r="BH184" s="38">
        <f t="shared" ref="BH184" si="3946">lunchAdjust(BG179:BH183)</f>
        <v>1</v>
      </c>
      <c r="BI184" s="48" t="s">
        <v>0</v>
      </c>
      <c r="BJ184" s="39">
        <f t="shared" ref="BJ184" si="3947">SUMPRODUCT(BI179:BI183*BJ179:BJ183)</f>
        <v>8</v>
      </c>
      <c r="BK184" s="46" t="s">
        <v>134</v>
      </c>
      <c r="BL184" s="38">
        <f t="shared" ref="BL184" si="3948">lunchAdjust(BK179:BL183)</f>
        <v>1</v>
      </c>
      <c r="BM184" s="48" t="s">
        <v>0</v>
      </c>
      <c r="BN184" s="39">
        <f t="shared" ref="BN184" si="3949">SUMPRODUCT(BM179:BM183*BN179:BN183)</f>
        <v>8</v>
      </c>
      <c r="BO184" s="46" t="s">
        <v>134</v>
      </c>
      <c r="BP184" s="38">
        <f t="shared" ref="BP184" si="3950">lunchAdjust(BO179:BP183)</f>
        <v>0</v>
      </c>
      <c r="BQ184" s="48" t="s">
        <v>0</v>
      </c>
      <c r="BR184" s="39">
        <f t="shared" ref="BR184" si="3951">SUMPRODUCT(BQ179:BQ183*BR179:BR183)</f>
        <v>0</v>
      </c>
      <c r="BS184" s="46" t="s">
        <v>134</v>
      </c>
      <c r="BT184" s="38">
        <f t="shared" ref="BT184" si="3952">lunchAdjust(BS179:BT183)</f>
        <v>0</v>
      </c>
      <c r="BU184" s="48" t="s">
        <v>0</v>
      </c>
      <c r="BV184" s="39">
        <f t="shared" ref="BV184" si="3953">SUMPRODUCT(BU179:BU183*BV179:BV183)</f>
        <v>0</v>
      </c>
      <c r="BW184" s="46" t="s">
        <v>134</v>
      </c>
      <c r="BX184" s="38">
        <f t="shared" ref="BX184" si="3954">lunchAdjust(BW179:BX183)</f>
        <v>0</v>
      </c>
      <c r="BY184" s="48" t="s">
        <v>0</v>
      </c>
      <c r="BZ184" s="39">
        <f t="shared" ref="BZ184" si="3955">SUMPRODUCT(BY179:BY183*BZ179:BZ183)</f>
        <v>0</v>
      </c>
      <c r="CA184" s="46" t="s">
        <v>134</v>
      </c>
      <c r="CB184" s="38">
        <f t="shared" ref="CB184" si="3956">lunchAdjust(CA179:CB183)</f>
        <v>0</v>
      </c>
      <c r="CC184" s="48" t="s">
        <v>0</v>
      </c>
      <c r="CD184" s="39">
        <f t="shared" ref="CD184" si="3957">SUMPRODUCT(CC179:CC183*CD179:CD183)</f>
        <v>0</v>
      </c>
      <c r="CE184" s="46" t="s">
        <v>134</v>
      </c>
      <c r="CF184" s="38">
        <f t="shared" ref="CF184" si="3958">lunchAdjust(CE179:CF183)</f>
        <v>0</v>
      </c>
      <c r="CG184" s="48" t="s">
        <v>0</v>
      </c>
      <c r="CH184" s="39">
        <f t="shared" ref="CH184" si="3959">SUMPRODUCT(CG179:CG183*CH179:CH183)</f>
        <v>0</v>
      </c>
    </row>
    <row r="185" spans="1:86" ht="15.75" thickBot="1" x14ac:dyDescent="0.3">
      <c r="A185" s="58" t="s">
        <v>121</v>
      </c>
      <c r="B185" s="59">
        <f ca="1">roleHours(G179:CH185, "OUT")</f>
        <v>0</v>
      </c>
      <c r="C185" s="54" t="s">
        <v>137</v>
      </c>
      <c r="D185" s="22">
        <f ca="1">roleHours(G179:CH185, "PTO")</f>
        <v>0</v>
      </c>
      <c r="E185" s="23"/>
      <c r="F185" s="52"/>
      <c r="G185" s="47" t="s">
        <v>39</v>
      </c>
      <c r="H185" s="40">
        <f>SUMPRODUCT(I179:I183*(H179:H183="PTO"))+SUMPRODUCT(I179:I183*(H179:H183="HOL"))</f>
        <v>0</v>
      </c>
      <c r="I185" s="49" t="s">
        <v>135</v>
      </c>
      <c r="J185" s="41">
        <f t="shared" ref="J185" si="3960">J184*G$4</f>
        <v>0</v>
      </c>
      <c r="K185" s="47" t="s">
        <v>39</v>
      </c>
      <c r="L185" s="40">
        <f t="shared" ref="L185" si="3961">SUMPRODUCT(M179:M183*(L179:L183="PTO"))+SUMPRODUCT(M179:M183*(L179:L183="HOL"))</f>
        <v>0</v>
      </c>
      <c r="M185" s="49" t="s">
        <v>135</v>
      </c>
      <c r="N185" s="41">
        <f t="shared" ref="N185" si="3962">N184*K$4</f>
        <v>0</v>
      </c>
      <c r="O185" s="47" t="s">
        <v>39</v>
      </c>
      <c r="P185" s="40">
        <f t="shared" ref="P185" si="3963">SUMPRODUCT(Q179:Q183*(P179:P183="PTO"))+SUMPRODUCT(Q179:Q183*(P179:P183="HOL"))</f>
        <v>0</v>
      </c>
      <c r="Q185" s="49" t="s">
        <v>135</v>
      </c>
      <c r="R185" s="41">
        <f t="shared" ref="R185" si="3964">R184*O$4</f>
        <v>8</v>
      </c>
      <c r="S185" s="47" t="s">
        <v>39</v>
      </c>
      <c r="T185" s="40">
        <f t="shared" ref="T185" si="3965">SUMPRODUCT(U179:U183*(T179:T183="PTO"))+SUMPRODUCT(U179:U183*(T179:T183="HOL"))</f>
        <v>0</v>
      </c>
      <c r="U185" s="49" t="s">
        <v>135</v>
      </c>
      <c r="V185" s="41">
        <f t="shared" ref="V185" si="3966">V184*S$4</f>
        <v>0</v>
      </c>
      <c r="W185" s="47" t="s">
        <v>39</v>
      </c>
      <c r="X185" s="40">
        <f t="shared" ref="X185" si="3967">SUMPRODUCT(Y179:Y183*(X179:X183="PTO"))+SUMPRODUCT(Y179:Y183*(X179:X183="HOL"))</f>
        <v>0</v>
      </c>
      <c r="Y185" s="49" t="s">
        <v>135</v>
      </c>
      <c r="Z185" s="41">
        <f t="shared" ref="Z185" si="3968">Z184*W$4</f>
        <v>8</v>
      </c>
      <c r="AA185" s="47" t="s">
        <v>39</v>
      </c>
      <c r="AB185" s="40">
        <f t="shared" ref="AB185" si="3969">SUMPRODUCT(AC179:AC183*(AB179:AB183="PTO"))+SUMPRODUCT(AC179:AC183*(AB179:AB183="HOL"))</f>
        <v>0</v>
      </c>
      <c r="AC185" s="49" t="s">
        <v>135</v>
      </c>
      <c r="AD185" s="41">
        <f t="shared" ref="AD185" si="3970">AD184*AA$4</f>
        <v>8</v>
      </c>
      <c r="AE185" s="47" t="s">
        <v>39</v>
      </c>
      <c r="AF185" s="40">
        <f t="shared" ref="AF185" si="3971">SUMPRODUCT(AG179:AG183*(AF179:AF183="PTO"))+SUMPRODUCT(AG179:AG183*(AF179:AF183="HOL"))</f>
        <v>0</v>
      </c>
      <c r="AG185" s="49" t="s">
        <v>135</v>
      </c>
      <c r="AH185" s="41">
        <f t="shared" ref="AH185" si="3972">AH184*AE$4</f>
        <v>8</v>
      </c>
      <c r="AI185" s="47" t="s">
        <v>39</v>
      </c>
      <c r="AJ185" s="40">
        <f t="shared" ref="AJ185" si="3973">SUMPRODUCT(AK179:AK183*(AJ179:AJ183="PTO"))+SUMPRODUCT(AK179:AK183*(AJ179:AJ183="HOL"))</f>
        <v>0</v>
      </c>
      <c r="AK185" s="49" t="s">
        <v>135</v>
      </c>
      <c r="AL185" s="41">
        <f>AL184*AI$4</f>
        <v>8</v>
      </c>
      <c r="AM185" s="47" t="s">
        <v>39</v>
      </c>
      <c r="AN185" s="40">
        <f t="shared" ref="AN185" si="3974">SUMPRODUCT(AO179:AO183*(AN179:AN183="PTO"))+SUMPRODUCT(AO179:AO183*(AN179:AN183="HOL"))</f>
        <v>0</v>
      </c>
      <c r="AO185" s="49" t="s">
        <v>135</v>
      </c>
      <c r="AP185" s="41">
        <f t="shared" ref="AP185" si="3975">AP184*AM$4</f>
        <v>0</v>
      </c>
      <c r="AQ185" s="47" t="s">
        <v>39</v>
      </c>
      <c r="AR185" s="40">
        <f t="shared" ref="AR185" si="3976">SUMPRODUCT(AS179:AS183*(AR179:AR183="PTO"))+SUMPRODUCT(AS179:AS183*(AR179:AR183="HOL"))</f>
        <v>0</v>
      </c>
      <c r="AS185" s="49" t="s">
        <v>135</v>
      </c>
      <c r="AT185" s="41">
        <f t="shared" ref="AT185" si="3977">AT184*AQ$4</f>
        <v>0</v>
      </c>
      <c r="AU185" s="47" t="s">
        <v>39</v>
      </c>
      <c r="AV185" s="40">
        <f t="shared" ref="AV185" si="3978">SUMPRODUCT(AW179:AW183*(AV179:AV183="PTO"))+SUMPRODUCT(AW179:AW183*(AV179:AV183="HOL"))</f>
        <v>0</v>
      </c>
      <c r="AW185" s="49" t="s">
        <v>135</v>
      </c>
      <c r="AX185" s="41">
        <f>AX184*AU$4</f>
        <v>0</v>
      </c>
      <c r="AY185" s="47" t="s">
        <v>39</v>
      </c>
      <c r="AZ185" s="40">
        <f t="shared" ref="AZ185" si="3979">SUMPRODUCT(BA179:BA183*(AZ179:AZ183="PTO"))+SUMPRODUCT(BA179:BA183*(AZ179:AZ183="HOL"))</f>
        <v>0</v>
      </c>
      <c r="BA185" s="49" t="s">
        <v>135</v>
      </c>
      <c r="BB185" s="41">
        <f>BB184*AY$4</f>
        <v>8</v>
      </c>
      <c r="BC185" s="47" t="s">
        <v>39</v>
      </c>
      <c r="BD185" s="40">
        <f t="shared" ref="BD185" si="3980">SUMPRODUCT(BE179:BE183*(BD179:BD183="PTO"))+SUMPRODUCT(BE179:BE183*(BD179:BD183="HOL"))</f>
        <v>0</v>
      </c>
      <c r="BE185" s="49" t="s">
        <v>135</v>
      </c>
      <c r="BF185" s="41">
        <f>BF184*BC$4</f>
        <v>8</v>
      </c>
      <c r="BG185" s="47" t="s">
        <v>39</v>
      </c>
      <c r="BH185" s="40">
        <f t="shared" ref="BH185" si="3981">SUMPRODUCT(BI179:BI183*(BH179:BH183="PTO"))+SUMPRODUCT(BI179:BI183*(BH179:BH183="HOL"))</f>
        <v>0</v>
      </c>
      <c r="BI185" s="49" t="s">
        <v>135</v>
      </c>
      <c r="BJ185" s="41">
        <f>BJ184*BG$4</f>
        <v>8</v>
      </c>
      <c r="BK185" s="47" t="s">
        <v>39</v>
      </c>
      <c r="BL185" s="40">
        <f t="shared" ref="BL185" si="3982">SUMPRODUCT(BM179:BM183*(BL179:BL183="PTO"))+SUMPRODUCT(BM179:BM183*(BL179:BL183="HOL"))</f>
        <v>0</v>
      </c>
      <c r="BM185" s="49" t="s">
        <v>135</v>
      </c>
      <c r="BN185" s="41">
        <f>BN184*BK$4</f>
        <v>8</v>
      </c>
      <c r="BO185" s="47" t="s">
        <v>39</v>
      </c>
      <c r="BP185" s="40">
        <f t="shared" ref="BP185" si="3983">SUMPRODUCT(BQ179:BQ183*(BP179:BP183="PTO"))+SUMPRODUCT(BQ179:BQ183*(BP179:BP183="HOL"))</f>
        <v>0</v>
      </c>
      <c r="BQ185" s="49" t="s">
        <v>135</v>
      </c>
      <c r="BR185" s="41">
        <f t="shared" ref="BR185" si="3984">BR184*BO$4</f>
        <v>0</v>
      </c>
      <c r="BS185" s="47" t="s">
        <v>39</v>
      </c>
      <c r="BT185" s="40">
        <f t="shared" ref="BT185" si="3985">SUMPRODUCT(BU179:BU183*(BT179:BT183="PTO"))+SUMPRODUCT(BU179:BU183*(BT179:BT183="HOL"))</f>
        <v>0</v>
      </c>
      <c r="BU185" s="49" t="s">
        <v>135</v>
      </c>
      <c r="BV185" s="41">
        <f t="shared" ref="BV185" si="3986">BV184*BS$4</f>
        <v>0</v>
      </c>
      <c r="BW185" s="47" t="s">
        <v>39</v>
      </c>
      <c r="BX185" s="40">
        <f t="shared" ref="BX185" si="3987">SUMPRODUCT(BY179:BY183*(BX179:BX183="PTO"))+SUMPRODUCT(BY179:BY183*(BX179:BX183="HOL"))</f>
        <v>0</v>
      </c>
      <c r="BY185" s="49" t="s">
        <v>135</v>
      </c>
      <c r="BZ185" s="41">
        <f t="shared" ref="BZ185" si="3988">BZ184*BW$4</f>
        <v>0</v>
      </c>
      <c r="CA185" s="47" t="s">
        <v>39</v>
      </c>
      <c r="CB185" s="40">
        <f t="shared" ref="CB185" si="3989">SUMPRODUCT(CC179:CC183*(CB179:CB183="PTO"))+SUMPRODUCT(CC179:CC183*(CB179:CB183="HOL"))</f>
        <v>0</v>
      </c>
      <c r="CC185" s="49" t="s">
        <v>135</v>
      </c>
      <c r="CD185" s="41">
        <f t="shared" ref="CD185" si="3990">CD184*CA$4</f>
        <v>0</v>
      </c>
      <c r="CE185" s="47" t="s">
        <v>39</v>
      </c>
      <c r="CF185" s="40">
        <f t="shared" ref="CF185" si="3991">SUMPRODUCT(CG179:CG183*(CF179:CF183="PTO"))+SUMPRODUCT(CG179:CG183*(CF179:CF183="HOL"))</f>
        <v>0</v>
      </c>
      <c r="CG185" s="49" t="s">
        <v>135</v>
      </c>
      <c r="CH185" s="41">
        <f t="shared" ref="CH185" si="3992">CH184*CE$4</f>
        <v>0</v>
      </c>
    </row>
    <row r="186" spans="1:86" x14ac:dyDescent="0.25">
      <c r="A186" s="70" t="s">
        <v>133</v>
      </c>
      <c r="B186" s="71">
        <f t="shared" ref="B186" ca="1" si="3993">D186-B187</f>
        <v>1.2194541297876071</v>
      </c>
      <c r="C186" s="72" t="s">
        <v>122</v>
      </c>
      <c r="D186" s="71">
        <f>IFERROR(INDEX(Holidays[FTE], MATCH(Entry!E186, Holidays[Date], 0)), 1)*8*INDEX(FTEguide[[1]:[12]], MATCH(Entry!E187, FTEguide[Weekday], 0), IF(Entry!E189&gt;0, Entry!E189, MONTH(Entry!E186)))</f>
        <v>89.219454129787607</v>
      </c>
      <c r="E186" s="60">
        <f t="shared" si="3663"/>
        <v>43854</v>
      </c>
      <c r="F186" s="50" t="s">
        <v>128</v>
      </c>
      <c r="G186" s="34" t="s">
        <v>136</v>
      </c>
      <c r="H186" s="35" t="s">
        <v>23</v>
      </c>
      <c r="I186" s="42">
        <f t="shared" ref="I186" si="3994">parseTime(G186)-(H191=INT(RIGHT($F186, 1)))</f>
        <v>8</v>
      </c>
      <c r="J186" s="43">
        <f t="shared" ref="J186:J190" si="3995">isClocked(H186)</f>
        <v>1</v>
      </c>
      <c r="K186" s="34" t="s">
        <v>136</v>
      </c>
      <c r="L186" s="35" t="s">
        <v>23</v>
      </c>
      <c r="M186" s="42">
        <f t="shared" ref="M186" si="3996">parseTime(K186)-(L191=INT(RIGHT($F186, 1)))</f>
        <v>8</v>
      </c>
      <c r="N186" s="43">
        <f t="shared" ref="N186:N190" si="3997">isClocked(L186)</f>
        <v>1</v>
      </c>
      <c r="O186" s="34"/>
      <c r="P186" s="35"/>
      <c r="Q186" s="42">
        <f t="shared" ref="Q186" si="3998">parseTime(O186)-(P191=INT(RIGHT($F186, 1)))</f>
        <v>0</v>
      </c>
      <c r="R186" s="43">
        <f t="shared" ref="R186:R190" si="3999">isClocked(P186)</f>
        <v>0</v>
      </c>
      <c r="S186" s="34" t="s">
        <v>136</v>
      </c>
      <c r="T186" s="35" t="s">
        <v>23</v>
      </c>
      <c r="U186" s="42">
        <f t="shared" ref="U186" si="4000">parseTime(S186)-(T191=INT(RIGHT($F186, 1)))</f>
        <v>8</v>
      </c>
      <c r="V186" s="43">
        <f t="shared" ref="V186:V190" si="4001">isClocked(T186)</f>
        <v>1</v>
      </c>
      <c r="W186" s="34" t="s">
        <v>136</v>
      </c>
      <c r="X186" s="35" t="s">
        <v>24</v>
      </c>
      <c r="Y186" s="42">
        <f t="shared" ref="Y186" si="4002">parseTime(W186)-(X191=INT(RIGHT($F186, 1)))</f>
        <v>8</v>
      </c>
      <c r="Z186" s="43">
        <f t="shared" ref="Z186:Z190" si="4003">isClocked(X186)</f>
        <v>1</v>
      </c>
      <c r="AA186" s="34" t="s">
        <v>136</v>
      </c>
      <c r="AB186" s="35" t="s">
        <v>23</v>
      </c>
      <c r="AC186" s="42">
        <f t="shared" ref="AC186" si="4004">parseTime(AA186)-(AB191=INT(RIGHT($F186, 1)))</f>
        <v>8</v>
      </c>
      <c r="AD186" s="43">
        <f t="shared" ref="AD186:AD190" si="4005">isClocked(AB186)</f>
        <v>1</v>
      </c>
      <c r="AE186" s="34" t="s">
        <v>136</v>
      </c>
      <c r="AF186" s="35" t="s">
        <v>25</v>
      </c>
      <c r="AG186" s="42">
        <f t="shared" ref="AG186" si="4006">parseTime(AE186)-(AF191=INT(RIGHT($F186, 1)))</f>
        <v>8</v>
      </c>
      <c r="AH186" s="43">
        <f t="shared" ref="AH186:AH190" si="4007">isClocked(AF186)</f>
        <v>1</v>
      </c>
      <c r="AI186" s="34" t="s">
        <v>136</v>
      </c>
      <c r="AJ186" s="35" t="s">
        <v>23</v>
      </c>
      <c r="AK186" s="42">
        <f>parseTime(AI186)-(AJ191=INT(RIGHT($F186, 1)))</f>
        <v>8</v>
      </c>
      <c r="AL186" s="43">
        <f t="shared" ref="AL186:AL190" si="4008">isClocked(AJ186)</f>
        <v>1</v>
      </c>
      <c r="AM186" s="34"/>
      <c r="AN186" s="35"/>
      <c r="AO186" s="42">
        <f t="shared" ref="AO186" si="4009">parseTime(AM186)-(AN191=INT(RIGHT($F186, 1)))</f>
        <v>0</v>
      </c>
      <c r="AP186" s="43">
        <f t="shared" ref="AP186:AP190" si="4010">isClocked(AN186)</f>
        <v>0</v>
      </c>
      <c r="AQ186" s="34"/>
      <c r="AR186" s="35"/>
      <c r="AS186" s="42">
        <f t="shared" ref="AS186" si="4011">parseTime(AQ186)-(AR191=INT(RIGHT($F186, 1)))</f>
        <v>0</v>
      </c>
      <c r="AT186" s="43">
        <f t="shared" ref="AT186:AT190" si="4012">isClocked(AR186)</f>
        <v>0</v>
      </c>
      <c r="AU186" s="34"/>
      <c r="AV186" s="35"/>
      <c r="AW186" s="42">
        <f>parseTime(AU186)-(AV191=INT(RIGHT($F186, 1)))</f>
        <v>0</v>
      </c>
      <c r="AX186" s="43">
        <f t="shared" ref="AX186:AX190" si="4013">isClocked(AV186)</f>
        <v>0</v>
      </c>
      <c r="AY186" s="34" t="s">
        <v>136</v>
      </c>
      <c r="AZ186" s="35" t="s">
        <v>24</v>
      </c>
      <c r="BA186" s="42">
        <f>parseTime(AY186)-(AZ191=INT(RIGHT($F186, 1)))</f>
        <v>8</v>
      </c>
      <c r="BB186" s="43">
        <f t="shared" ref="BB186:BB190" si="4014">isClocked(AZ186)</f>
        <v>1</v>
      </c>
      <c r="BC186" s="34" t="s">
        <v>136</v>
      </c>
      <c r="BD186" s="35" t="s">
        <v>26</v>
      </c>
      <c r="BE186" s="42">
        <f>parseTime(BC186)-(BD191=INT(RIGHT($F186, 1)))</f>
        <v>8</v>
      </c>
      <c r="BF186" s="43">
        <f t="shared" ref="BF186:BF190" si="4015">isClocked(BD186)</f>
        <v>1</v>
      </c>
      <c r="BG186" s="34" t="s">
        <v>136</v>
      </c>
      <c r="BH186" s="35" t="s">
        <v>23</v>
      </c>
      <c r="BI186" s="42">
        <f>parseTime(BG186)-(BH191=INT(RIGHT($F186, 1)))</f>
        <v>8</v>
      </c>
      <c r="BJ186" s="43">
        <f t="shared" ref="BJ186:BJ190" si="4016">isClocked(BH186)</f>
        <v>1</v>
      </c>
      <c r="BK186" s="34" t="s">
        <v>136</v>
      </c>
      <c r="BL186" s="35" t="s">
        <v>26</v>
      </c>
      <c r="BM186" s="42">
        <f>parseTime(BK186)-(BL191=INT(RIGHT($F186, 1)))</f>
        <v>8</v>
      </c>
      <c r="BN186" s="43">
        <f t="shared" ref="BN186:BN190" si="4017">isClocked(BL186)</f>
        <v>1</v>
      </c>
      <c r="BO186" s="34"/>
      <c r="BP186" s="35"/>
      <c r="BQ186" s="42">
        <f t="shared" ref="BQ186" si="4018">parseTime(BO186)-(BP191=INT(RIGHT($F186, 1)))</f>
        <v>0</v>
      </c>
      <c r="BR186" s="43">
        <f t="shared" ref="BR186:BR190" si="4019">isClocked(BP186)</f>
        <v>0</v>
      </c>
      <c r="BS186" s="34"/>
      <c r="BT186" s="35"/>
      <c r="BU186" s="42">
        <f t="shared" ref="BU186" si="4020">parseTime(BS186)-(BT191=INT(RIGHT($F186, 1)))</f>
        <v>0</v>
      </c>
      <c r="BV186" s="43">
        <f t="shared" ref="BV186:BV190" si="4021">isClocked(BT186)</f>
        <v>0</v>
      </c>
      <c r="BW186" s="34"/>
      <c r="BX186" s="35"/>
      <c r="BY186" s="42">
        <f t="shared" ref="BY186" si="4022">parseTime(BW186)-(BX191=INT(RIGHT($F186, 1)))</f>
        <v>0</v>
      </c>
      <c r="BZ186" s="43">
        <f t="shared" ref="BZ186:BZ190" si="4023">isClocked(BX186)</f>
        <v>0</v>
      </c>
      <c r="CA186" s="34"/>
      <c r="CB186" s="35"/>
      <c r="CC186" s="42">
        <f t="shared" ref="CC186" si="4024">parseTime(CA186)-(CB191=INT(RIGHT($F186, 1)))</f>
        <v>0</v>
      </c>
      <c r="CD186" s="43">
        <f t="shared" ref="CD186:CD190" si="4025">isClocked(CB186)</f>
        <v>0</v>
      </c>
      <c r="CE186" s="34"/>
      <c r="CF186" s="35"/>
      <c r="CG186" s="42">
        <f t="shared" ref="CG186" si="4026">parseTime(CE186)-(CF191=INT(RIGHT($F186, 1)))</f>
        <v>0</v>
      </c>
      <c r="CH186" s="43">
        <f t="shared" ref="CH186:CH190" si="4027">isClocked(CF186)</f>
        <v>0</v>
      </c>
    </row>
    <row r="187" spans="1:86" x14ac:dyDescent="0.25">
      <c r="A187" s="56" t="s">
        <v>0</v>
      </c>
      <c r="B187" s="57">
        <f t="shared" ref="B187" ca="1" si="4028">SUM(B188:B191)</f>
        <v>88</v>
      </c>
      <c r="C187" s="14" t="s">
        <v>252</v>
      </c>
      <c r="D187" s="14"/>
      <c r="E187" s="55" t="str">
        <f t="shared" si="3532"/>
        <v>Friday</v>
      </c>
      <c r="F187" s="51" t="s">
        <v>129</v>
      </c>
      <c r="G187" s="36"/>
      <c r="H187" s="37"/>
      <c r="I187" s="44">
        <f t="shared" ref="I187" si="4029">parseTime(G187)-(H191=INT(RIGHT($F187, 1)))</f>
        <v>0</v>
      </c>
      <c r="J187" s="45">
        <f t="shared" si="3995"/>
        <v>0</v>
      </c>
      <c r="K187" s="36"/>
      <c r="L187" s="37"/>
      <c r="M187" s="44">
        <f t="shared" ref="M187" si="4030">parseTime(K187)-(L191=INT(RIGHT($F187, 1)))</f>
        <v>0</v>
      </c>
      <c r="N187" s="45">
        <f t="shared" si="3997"/>
        <v>0</v>
      </c>
      <c r="O187" s="36"/>
      <c r="P187" s="37"/>
      <c r="Q187" s="44">
        <f t="shared" ref="Q187" si="4031">parseTime(O187)-(P191=INT(RIGHT($F187, 1)))</f>
        <v>0</v>
      </c>
      <c r="R187" s="45">
        <f t="shared" si="3999"/>
        <v>0</v>
      </c>
      <c r="S187" s="36"/>
      <c r="T187" s="37"/>
      <c r="U187" s="44">
        <f t="shared" ref="U187" si="4032">parseTime(S187)-(T191=INT(RIGHT($F187, 1)))</f>
        <v>0</v>
      </c>
      <c r="V187" s="45">
        <f t="shared" si="4001"/>
        <v>0</v>
      </c>
      <c r="W187" s="36"/>
      <c r="X187" s="37"/>
      <c r="Y187" s="44">
        <f t="shared" ref="Y187" si="4033">parseTime(W187)-(X191=INT(RIGHT($F187, 1)))</f>
        <v>0</v>
      </c>
      <c r="Z187" s="45">
        <f t="shared" si="4003"/>
        <v>0</v>
      </c>
      <c r="AA187" s="36"/>
      <c r="AB187" s="37"/>
      <c r="AC187" s="44">
        <f t="shared" ref="AC187" si="4034">parseTime(AA187)-(AB191=INT(RIGHT($F187, 1)))</f>
        <v>0</v>
      </c>
      <c r="AD187" s="45">
        <f t="shared" si="4005"/>
        <v>0</v>
      </c>
      <c r="AE187" s="36"/>
      <c r="AF187" s="37"/>
      <c r="AG187" s="44">
        <f t="shared" ref="AG187" si="4035">parseTime(AE187)-(AF191=INT(RIGHT($F187, 1)))</f>
        <v>0</v>
      </c>
      <c r="AH187" s="45">
        <f t="shared" si="4007"/>
        <v>0</v>
      </c>
      <c r="AI187" s="36"/>
      <c r="AJ187" s="37"/>
      <c r="AK187" s="44">
        <f>parseTime(AI187)-(AJ191=INT(RIGHT($F187, 1)))</f>
        <v>0</v>
      </c>
      <c r="AL187" s="45">
        <f t="shared" si="4008"/>
        <v>0</v>
      </c>
      <c r="AM187" s="36"/>
      <c r="AN187" s="37"/>
      <c r="AO187" s="44">
        <f t="shared" ref="AO187" si="4036">parseTime(AM187)-(AN191=INT(RIGHT($F187, 1)))</f>
        <v>0</v>
      </c>
      <c r="AP187" s="45">
        <f t="shared" si="4010"/>
        <v>0</v>
      </c>
      <c r="AQ187" s="36"/>
      <c r="AR187" s="37"/>
      <c r="AS187" s="44">
        <f t="shared" ref="AS187" si="4037">parseTime(AQ187)-(AR191=INT(RIGHT($F187, 1)))</f>
        <v>0</v>
      </c>
      <c r="AT187" s="45">
        <f t="shared" si="4012"/>
        <v>0</v>
      </c>
      <c r="AU187" s="36"/>
      <c r="AV187" s="37"/>
      <c r="AW187" s="44">
        <f>parseTime(AU187)-(AV191=INT(RIGHT($F187, 1)))</f>
        <v>0</v>
      </c>
      <c r="AX187" s="45">
        <f t="shared" si="4013"/>
        <v>0</v>
      </c>
      <c r="AY187" s="36"/>
      <c r="AZ187" s="37"/>
      <c r="BA187" s="44">
        <f>parseTime(AY187)-(AZ191=INT(RIGHT($F187, 1)))</f>
        <v>0</v>
      </c>
      <c r="BB187" s="45">
        <f t="shared" si="4014"/>
        <v>0</v>
      </c>
      <c r="BC187" s="36"/>
      <c r="BD187" s="37"/>
      <c r="BE187" s="44">
        <f>parseTime(BC187)-(BD191=INT(RIGHT($F187, 1)))</f>
        <v>0</v>
      </c>
      <c r="BF187" s="45">
        <f t="shared" si="4015"/>
        <v>0</v>
      </c>
      <c r="BG187" s="36"/>
      <c r="BH187" s="37"/>
      <c r="BI187" s="44">
        <f>parseTime(BG187)-(BH191=INT(RIGHT($F187, 1)))</f>
        <v>0</v>
      </c>
      <c r="BJ187" s="45">
        <f t="shared" si="4016"/>
        <v>0</v>
      </c>
      <c r="BK187" s="36"/>
      <c r="BL187" s="37"/>
      <c r="BM187" s="44">
        <f>parseTime(BK187)-(BL191=INT(RIGHT($F187, 1)))</f>
        <v>0</v>
      </c>
      <c r="BN187" s="45">
        <f t="shared" si="4017"/>
        <v>0</v>
      </c>
      <c r="BO187" s="36"/>
      <c r="BP187" s="37"/>
      <c r="BQ187" s="44">
        <f t="shared" ref="BQ187" si="4038">parseTime(BO187)-(BP191=INT(RIGHT($F187, 1)))</f>
        <v>0</v>
      </c>
      <c r="BR187" s="45">
        <f t="shared" si="4019"/>
        <v>0</v>
      </c>
      <c r="BS187" s="36"/>
      <c r="BT187" s="37"/>
      <c r="BU187" s="44">
        <f t="shared" ref="BU187" si="4039">parseTime(BS187)-(BT191=INT(RIGHT($F187, 1)))</f>
        <v>0</v>
      </c>
      <c r="BV187" s="45">
        <f t="shared" si="4021"/>
        <v>0</v>
      </c>
      <c r="BW187" s="36"/>
      <c r="BX187" s="37"/>
      <c r="BY187" s="44">
        <f t="shared" ref="BY187" si="4040">parseTime(BW187)-(BX191=INT(RIGHT($F187, 1)))</f>
        <v>0</v>
      </c>
      <c r="BZ187" s="45">
        <f t="shared" si="4023"/>
        <v>0</v>
      </c>
      <c r="CA187" s="36"/>
      <c r="CB187" s="37"/>
      <c r="CC187" s="44">
        <f t="shared" ref="CC187" si="4041">parseTime(CA187)-(CB191=INT(RIGHT($F187, 1)))</f>
        <v>0</v>
      </c>
      <c r="CD187" s="45">
        <f t="shared" si="4025"/>
        <v>0</v>
      </c>
      <c r="CE187" s="36"/>
      <c r="CF187" s="37"/>
      <c r="CG187" s="44">
        <f t="shared" ref="CG187" si="4042">parseTime(CE187)-(CF191=INT(RIGHT($F187, 1)))</f>
        <v>0</v>
      </c>
      <c r="CH187" s="45">
        <f t="shared" si="4027"/>
        <v>0</v>
      </c>
    </row>
    <row r="188" spans="1:86" x14ac:dyDescent="0.25">
      <c r="A188" s="56" t="s">
        <v>117</v>
      </c>
      <c r="B188" s="57">
        <f ca="1">roleHours(G186:CH192, "MFD")</f>
        <v>48</v>
      </c>
      <c r="C188" s="14">
        <f t="shared" ca="1" si="2913"/>
        <v>6</v>
      </c>
      <c r="D188" s="14"/>
      <c r="E188" s="20" t="s">
        <v>127</v>
      </c>
      <c r="F188" s="51" t="s">
        <v>130</v>
      </c>
      <c r="G188" s="36"/>
      <c r="H188" s="37"/>
      <c r="I188" s="44">
        <f t="shared" ref="I188" si="4043">parseTime(G188)-(H191=INT(RIGHT($F188, 1)))</f>
        <v>0</v>
      </c>
      <c r="J188" s="45">
        <f t="shared" si="3995"/>
        <v>0</v>
      </c>
      <c r="K188" s="36"/>
      <c r="L188" s="37"/>
      <c r="M188" s="44">
        <f t="shared" ref="M188" si="4044">parseTime(K188)-(L191=INT(RIGHT($F188, 1)))</f>
        <v>0</v>
      </c>
      <c r="N188" s="45">
        <f t="shared" si="3997"/>
        <v>0</v>
      </c>
      <c r="O188" s="36"/>
      <c r="P188" s="37"/>
      <c r="Q188" s="44">
        <f t="shared" ref="Q188" si="4045">parseTime(O188)-(P191=INT(RIGHT($F188, 1)))</f>
        <v>0</v>
      </c>
      <c r="R188" s="45">
        <f t="shared" si="3999"/>
        <v>0</v>
      </c>
      <c r="S188" s="36"/>
      <c r="T188" s="37"/>
      <c r="U188" s="44">
        <f t="shared" ref="U188" si="4046">parseTime(S188)-(T191=INT(RIGHT($F188, 1)))</f>
        <v>0</v>
      </c>
      <c r="V188" s="45">
        <f t="shared" si="4001"/>
        <v>0</v>
      </c>
      <c r="W188" s="36"/>
      <c r="X188" s="37"/>
      <c r="Y188" s="44">
        <f t="shared" ref="Y188" si="4047">parseTime(W188)-(X191=INT(RIGHT($F188, 1)))</f>
        <v>0</v>
      </c>
      <c r="Z188" s="45">
        <f t="shared" si="4003"/>
        <v>0</v>
      </c>
      <c r="AA188" s="36"/>
      <c r="AB188" s="37"/>
      <c r="AC188" s="44">
        <f t="shared" ref="AC188" si="4048">parseTime(AA188)-(AB191=INT(RIGHT($F188, 1)))</f>
        <v>0</v>
      </c>
      <c r="AD188" s="45">
        <f t="shared" si="4005"/>
        <v>0</v>
      </c>
      <c r="AE188" s="36"/>
      <c r="AF188" s="37"/>
      <c r="AG188" s="44">
        <f t="shared" ref="AG188" si="4049">parseTime(AE188)-(AF191=INT(RIGHT($F188, 1)))</f>
        <v>0</v>
      </c>
      <c r="AH188" s="45">
        <f t="shared" si="4007"/>
        <v>0</v>
      </c>
      <c r="AI188" s="36"/>
      <c r="AJ188" s="37"/>
      <c r="AK188" s="44">
        <f>parseTime(AI188)-(AJ191=INT(RIGHT($F188, 1)))</f>
        <v>0</v>
      </c>
      <c r="AL188" s="45">
        <f t="shared" si="4008"/>
        <v>0</v>
      </c>
      <c r="AM188" s="36"/>
      <c r="AN188" s="37"/>
      <c r="AO188" s="44">
        <f t="shared" ref="AO188" si="4050">parseTime(AM188)-(AN191=INT(RIGHT($F188, 1)))</f>
        <v>0</v>
      </c>
      <c r="AP188" s="45">
        <f t="shared" si="4010"/>
        <v>0</v>
      </c>
      <c r="AQ188" s="36"/>
      <c r="AR188" s="37"/>
      <c r="AS188" s="44">
        <f t="shared" ref="AS188" si="4051">parseTime(AQ188)-(AR191=INT(RIGHT($F188, 1)))</f>
        <v>0</v>
      </c>
      <c r="AT188" s="45">
        <f t="shared" si="4012"/>
        <v>0</v>
      </c>
      <c r="AU188" s="36"/>
      <c r="AV188" s="37"/>
      <c r="AW188" s="44">
        <f>parseTime(AU188)-(AV191=INT(RIGHT($F188, 1)))</f>
        <v>0</v>
      </c>
      <c r="AX188" s="45">
        <f t="shared" si="4013"/>
        <v>0</v>
      </c>
      <c r="AY188" s="36"/>
      <c r="AZ188" s="37"/>
      <c r="BA188" s="44">
        <f>parseTime(AY188)-(AZ191=INT(RIGHT($F188, 1)))</f>
        <v>0</v>
      </c>
      <c r="BB188" s="45">
        <f t="shared" si="4014"/>
        <v>0</v>
      </c>
      <c r="BC188" s="36"/>
      <c r="BD188" s="37"/>
      <c r="BE188" s="44">
        <f>parseTime(BC188)-(BD191=INT(RIGHT($F188, 1)))</f>
        <v>0</v>
      </c>
      <c r="BF188" s="45">
        <f t="shared" si="4015"/>
        <v>0</v>
      </c>
      <c r="BG188" s="36"/>
      <c r="BH188" s="37"/>
      <c r="BI188" s="44">
        <f>parseTime(BG188)-(BH191=INT(RIGHT($F188, 1)))</f>
        <v>0</v>
      </c>
      <c r="BJ188" s="45">
        <f t="shared" si="4016"/>
        <v>0</v>
      </c>
      <c r="BK188" s="36"/>
      <c r="BL188" s="37"/>
      <c r="BM188" s="44">
        <f>parseTime(BK188)-(BL191=INT(RIGHT($F188, 1)))</f>
        <v>0</v>
      </c>
      <c r="BN188" s="45">
        <f t="shared" si="4017"/>
        <v>0</v>
      </c>
      <c r="BO188" s="36"/>
      <c r="BP188" s="37"/>
      <c r="BQ188" s="44">
        <f t="shared" ref="BQ188" si="4052">parseTime(BO188)-(BP191=INT(RIGHT($F188, 1)))</f>
        <v>0</v>
      </c>
      <c r="BR188" s="45">
        <f t="shared" si="4019"/>
        <v>0</v>
      </c>
      <c r="BS188" s="36"/>
      <c r="BT188" s="37"/>
      <c r="BU188" s="44">
        <f t="shared" ref="BU188" si="4053">parseTime(BS188)-(BT191=INT(RIGHT($F188, 1)))</f>
        <v>0</v>
      </c>
      <c r="BV188" s="45">
        <f t="shared" si="4021"/>
        <v>0</v>
      </c>
      <c r="BW188" s="36"/>
      <c r="BX188" s="37"/>
      <c r="BY188" s="44">
        <f t="shared" ref="BY188" si="4054">parseTime(BW188)-(BX191=INT(RIGHT($F188, 1)))</f>
        <v>0</v>
      </c>
      <c r="BZ188" s="45">
        <f t="shared" si="4023"/>
        <v>0</v>
      </c>
      <c r="CA188" s="36"/>
      <c r="CB188" s="37"/>
      <c r="CC188" s="44">
        <f t="shared" ref="CC188" si="4055">parseTime(CA188)-(CB191=INT(RIGHT($F188, 1)))</f>
        <v>0</v>
      </c>
      <c r="CD188" s="45">
        <f t="shared" si="4025"/>
        <v>0</v>
      </c>
      <c r="CE188" s="36"/>
      <c r="CF188" s="37"/>
      <c r="CG188" s="44">
        <f t="shared" ref="CG188" si="4056">parseTime(CE188)-(CF191=INT(RIGHT($F188, 1)))</f>
        <v>0</v>
      </c>
      <c r="CH188" s="45">
        <f t="shared" si="4027"/>
        <v>0</v>
      </c>
    </row>
    <row r="189" spans="1:86" x14ac:dyDescent="0.25">
      <c r="A189" s="56" t="s">
        <v>118</v>
      </c>
      <c r="B189" s="57">
        <f ca="1">roleHours(G186:CH192, "DFD")</f>
        <v>16</v>
      </c>
      <c r="C189" s="14">
        <f t="shared" ca="1" si="2913"/>
        <v>2</v>
      </c>
      <c r="D189" s="14"/>
      <c r="E189" s="20"/>
      <c r="F189" s="51" t="s">
        <v>131</v>
      </c>
      <c r="G189" s="36"/>
      <c r="H189" s="37"/>
      <c r="I189" s="44">
        <f t="shared" ref="I189" si="4057">parseTime(G189)-(H191=INT(RIGHT($F189, 1)))</f>
        <v>0</v>
      </c>
      <c r="J189" s="45">
        <f t="shared" si="3995"/>
        <v>0</v>
      </c>
      <c r="K189" s="36"/>
      <c r="L189" s="37"/>
      <c r="M189" s="44">
        <f t="shared" ref="M189" si="4058">parseTime(K189)-(L191=INT(RIGHT($F189, 1)))</f>
        <v>0</v>
      </c>
      <c r="N189" s="45">
        <f t="shared" si="3997"/>
        <v>0</v>
      </c>
      <c r="O189" s="36"/>
      <c r="P189" s="37"/>
      <c r="Q189" s="44">
        <f t="shared" ref="Q189" si="4059">parseTime(O189)-(P191=INT(RIGHT($F189, 1)))</f>
        <v>0</v>
      </c>
      <c r="R189" s="45">
        <f t="shared" si="3999"/>
        <v>0</v>
      </c>
      <c r="S189" s="36"/>
      <c r="T189" s="37"/>
      <c r="U189" s="44">
        <f t="shared" ref="U189" si="4060">parseTime(S189)-(T191=INT(RIGHT($F189, 1)))</f>
        <v>0</v>
      </c>
      <c r="V189" s="45">
        <f t="shared" si="4001"/>
        <v>0</v>
      </c>
      <c r="W189" s="36"/>
      <c r="X189" s="37"/>
      <c r="Y189" s="44">
        <f t="shared" ref="Y189" si="4061">parseTime(W189)-(X191=INT(RIGHT($F189, 1)))</f>
        <v>0</v>
      </c>
      <c r="Z189" s="45">
        <f t="shared" si="4003"/>
        <v>0</v>
      </c>
      <c r="AA189" s="36"/>
      <c r="AB189" s="37"/>
      <c r="AC189" s="44">
        <f t="shared" ref="AC189" si="4062">parseTime(AA189)-(AB191=INT(RIGHT($F189, 1)))</f>
        <v>0</v>
      </c>
      <c r="AD189" s="45">
        <f t="shared" si="4005"/>
        <v>0</v>
      </c>
      <c r="AE189" s="36"/>
      <c r="AF189" s="37"/>
      <c r="AG189" s="44">
        <f t="shared" ref="AG189" si="4063">parseTime(AE189)-(AF191=INT(RIGHT($F189, 1)))</f>
        <v>0</v>
      </c>
      <c r="AH189" s="45">
        <f t="shared" si="4007"/>
        <v>0</v>
      </c>
      <c r="AI189" s="36"/>
      <c r="AJ189" s="37"/>
      <c r="AK189" s="44">
        <f>parseTime(AI189)-(AJ191=INT(RIGHT($F189, 1)))</f>
        <v>0</v>
      </c>
      <c r="AL189" s="45">
        <f t="shared" si="4008"/>
        <v>0</v>
      </c>
      <c r="AM189" s="36"/>
      <c r="AN189" s="37"/>
      <c r="AO189" s="44">
        <f t="shared" ref="AO189" si="4064">parseTime(AM189)-(AN191=INT(RIGHT($F189, 1)))</f>
        <v>0</v>
      </c>
      <c r="AP189" s="45">
        <f t="shared" si="4010"/>
        <v>0</v>
      </c>
      <c r="AQ189" s="36"/>
      <c r="AR189" s="37"/>
      <c r="AS189" s="44">
        <f t="shared" ref="AS189" si="4065">parseTime(AQ189)-(AR191=INT(RIGHT($F189, 1)))</f>
        <v>0</v>
      </c>
      <c r="AT189" s="45">
        <f t="shared" si="4012"/>
        <v>0</v>
      </c>
      <c r="AU189" s="36"/>
      <c r="AV189" s="37"/>
      <c r="AW189" s="44">
        <f>parseTime(AU189)-(AV191=INT(RIGHT($F189, 1)))</f>
        <v>0</v>
      </c>
      <c r="AX189" s="45">
        <f t="shared" si="4013"/>
        <v>0</v>
      </c>
      <c r="AY189" s="36"/>
      <c r="AZ189" s="37"/>
      <c r="BA189" s="44">
        <f>parseTime(AY189)-(AZ191=INT(RIGHT($F189, 1)))</f>
        <v>0</v>
      </c>
      <c r="BB189" s="45">
        <f t="shared" si="4014"/>
        <v>0</v>
      </c>
      <c r="BC189" s="36"/>
      <c r="BD189" s="37"/>
      <c r="BE189" s="44">
        <f>parseTime(BC189)-(BD191=INT(RIGHT($F189, 1)))</f>
        <v>0</v>
      </c>
      <c r="BF189" s="45">
        <f t="shared" si="4015"/>
        <v>0</v>
      </c>
      <c r="BG189" s="36"/>
      <c r="BH189" s="37"/>
      <c r="BI189" s="44">
        <f>parseTime(BG189)-(BH191=INT(RIGHT($F189, 1)))</f>
        <v>0</v>
      </c>
      <c r="BJ189" s="45">
        <f t="shared" si="4016"/>
        <v>0</v>
      </c>
      <c r="BK189" s="36"/>
      <c r="BL189" s="37"/>
      <c r="BM189" s="44">
        <f>parseTime(BK189)-(BL191=INT(RIGHT($F189, 1)))</f>
        <v>0</v>
      </c>
      <c r="BN189" s="45">
        <f t="shared" si="4017"/>
        <v>0</v>
      </c>
      <c r="BO189" s="36"/>
      <c r="BP189" s="37"/>
      <c r="BQ189" s="44">
        <f t="shared" ref="BQ189" si="4066">parseTime(BO189)-(BP191=INT(RIGHT($F189, 1)))</f>
        <v>0</v>
      </c>
      <c r="BR189" s="45">
        <f t="shared" si="4019"/>
        <v>0</v>
      </c>
      <c r="BS189" s="36"/>
      <c r="BT189" s="37"/>
      <c r="BU189" s="44">
        <f t="shared" ref="BU189" si="4067">parseTime(BS189)-(BT191=INT(RIGHT($F189, 1)))</f>
        <v>0</v>
      </c>
      <c r="BV189" s="45">
        <f t="shared" si="4021"/>
        <v>0</v>
      </c>
      <c r="BW189" s="36"/>
      <c r="BX189" s="37"/>
      <c r="BY189" s="44">
        <f t="shared" ref="BY189" si="4068">parseTime(BW189)-(BX191=INT(RIGHT($F189, 1)))</f>
        <v>0</v>
      </c>
      <c r="BZ189" s="45">
        <f t="shared" si="4023"/>
        <v>0</v>
      </c>
      <c r="CA189" s="36"/>
      <c r="CB189" s="37"/>
      <c r="CC189" s="44">
        <f t="shared" ref="CC189" si="4069">parseTime(CA189)-(CB191=INT(RIGHT($F189, 1)))</f>
        <v>0</v>
      </c>
      <c r="CD189" s="45">
        <f t="shared" si="4025"/>
        <v>0</v>
      </c>
      <c r="CE189" s="36"/>
      <c r="CF189" s="37"/>
      <c r="CG189" s="44">
        <f t="shared" ref="CG189" si="4070">parseTime(CE189)-(CF191=INT(RIGHT($F189, 1)))</f>
        <v>0</v>
      </c>
      <c r="CH189" s="45">
        <f t="shared" si="4027"/>
        <v>0</v>
      </c>
    </row>
    <row r="190" spans="1:86" x14ac:dyDescent="0.25">
      <c r="A190" s="56" t="s">
        <v>119</v>
      </c>
      <c r="B190" s="57">
        <f ca="1">roleHours(G186:CH192, "MCC")</f>
        <v>8</v>
      </c>
      <c r="C190" s="14">
        <f t="shared" ca="1" si="2913"/>
        <v>1</v>
      </c>
      <c r="D190" s="14"/>
      <c r="E190" s="20"/>
      <c r="F190" s="51" t="s">
        <v>132</v>
      </c>
      <c r="G190" s="36"/>
      <c r="H190" s="37"/>
      <c r="I190" s="44">
        <f t="shared" ref="I190" si="4071">parseTime(G190)-(H191=INT(RIGHT($F190, 1)))</f>
        <v>0</v>
      </c>
      <c r="J190" s="45">
        <f t="shared" si="3995"/>
        <v>0</v>
      </c>
      <c r="K190" s="36"/>
      <c r="L190" s="37"/>
      <c r="M190" s="44">
        <f t="shared" ref="M190" si="4072">parseTime(K190)-(L191=INT(RIGHT($F190, 1)))</f>
        <v>0</v>
      </c>
      <c r="N190" s="45">
        <f t="shared" si="3997"/>
        <v>0</v>
      </c>
      <c r="O190" s="36"/>
      <c r="P190" s="37"/>
      <c r="Q190" s="44">
        <f t="shared" ref="Q190" si="4073">parseTime(O190)-(P191=INT(RIGHT($F190, 1)))</f>
        <v>0</v>
      </c>
      <c r="R190" s="45">
        <f t="shared" si="3999"/>
        <v>0</v>
      </c>
      <c r="S190" s="36"/>
      <c r="T190" s="37"/>
      <c r="U190" s="44">
        <f t="shared" ref="U190" si="4074">parseTime(S190)-(T191=INT(RIGHT($F190, 1)))</f>
        <v>0</v>
      </c>
      <c r="V190" s="45">
        <f t="shared" si="4001"/>
        <v>0</v>
      </c>
      <c r="W190" s="36"/>
      <c r="X190" s="37"/>
      <c r="Y190" s="44">
        <f t="shared" ref="Y190" si="4075">parseTime(W190)-(X191=INT(RIGHT($F190, 1)))</f>
        <v>0</v>
      </c>
      <c r="Z190" s="45">
        <f t="shared" si="4003"/>
        <v>0</v>
      </c>
      <c r="AA190" s="36"/>
      <c r="AB190" s="37"/>
      <c r="AC190" s="44">
        <f t="shared" ref="AC190" si="4076">parseTime(AA190)-(AB191=INT(RIGHT($F190, 1)))</f>
        <v>0</v>
      </c>
      <c r="AD190" s="45">
        <f t="shared" si="4005"/>
        <v>0</v>
      </c>
      <c r="AE190" s="36"/>
      <c r="AF190" s="37"/>
      <c r="AG190" s="44">
        <f t="shared" ref="AG190" si="4077">parseTime(AE190)-(AF191=INT(RIGHT($F190, 1)))</f>
        <v>0</v>
      </c>
      <c r="AH190" s="45">
        <f t="shared" si="4007"/>
        <v>0</v>
      </c>
      <c r="AI190" s="36"/>
      <c r="AJ190" s="37"/>
      <c r="AK190" s="44">
        <f>parseTime(AI190)-(AJ191=INT(RIGHT($F190, 1)))</f>
        <v>0</v>
      </c>
      <c r="AL190" s="45">
        <f t="shared" si="4008"/>
        <v>0</v>
      </c>
      <c r="AM190" s="36"/>
      <c r="AN190" s="37"/>
      <c r="AO190" s="44">
        <f t="shared" ref="AO190" si="4078">parseTime(AM190)-(AN191=INT(RIGHT($F190, 1)))</f>
        <v>0</v>
      </c>
      <c r="AP190" s="45">
        <f t="shared" si="4010"/>
        <v>0</v>
      </c>
      <c r="AQ190" s="36"/>
      <c r="AR190" s="37"/>
      <c r="AS190" s="44">
        <f t="shared" ref="AS190" si="4079">parseTime(AQ190)-(AR191=INT(RIGHT($F190, 1)))</f>
        <v>0</v>
      </c>
      <c r="AT190" s="45">
        <f t="shared" si="4012"/>
        <v>0</v>
      </c>
      <c r="AU190" s="36"/>
      <c r="AV190" s="37"/>
      <c r="AW190" s="44">
        <f>parseTime(AU190)-(AV191=INT(RIGHT($F190, 1)))</f>
        <v>0</v>
      </c>
      <c r="AX190" s="45">
        <f t="shared" si="4013"/>
        <v>0</v>
      </c>
      <c r="AY190" s="36"/>
      <c r="AZ190" s="37"/>
      <c r="BA190" s="44">
        <f>parseTime(AY190)-(AZ191=INT(RIGHT($F190, 1)))</f>
        <v>0</v>
      </c>
      <c r="BB190" s="45">
        <f t="shared" si="4014"/>
        <v>0</v>
      </c>
      <c r="BC190" s="36"/>
      <c r="BD190" s="37"/>
      <c r="BE190" s="44">
        <f>parseTime(BC190)-(BD191=INT(RIGHT($F190, 1)))</f>
        <v>0</v>
      </c>
      <c r="BF190" s="45">
        <f t="shared" si="4015"/>
        <v>0</v>
      </c>
      <c r="BG190" s="36"/>
      <c r="BH190" s="37"/>
      <c r="BI190" s="44">
        <f>parseTime(BG190)-(BH191=INT(RIGHT($F190, 1)))</f>
        <v>0</v>
      </c>
      <c r="BJ190" s="45">
        <f t="shared" si="4016"/>
        <v>0</v>
      </c>
      <c r="BK190" s="36"/>
      <c r="BL190" s="37"/>
      <c r="BM190" s="44">
        <f>parseTime(BK190)-(BL191=INT(RIGHT($F190, 1)))</f>
        <v>0</v>
      </c>
      <c r="BN190" s="45">
        <f t="shared" si="4017"/>
        <v>0</v>
      </c>
      <c r="BO190" s="36"/>
      <c r="BP190" s="37"/>
      <c r="BQ190" s="44">
        <f t="shared" ref="BQ190" si="4080">parseTime(BO190)-(BP191=INT(RIGHT($F190, 1)))</f>
        <v>0</v>
      </c>
      <c r="BR190" s="45">
        <f t="shared" si="4019"/>
        <v>0</v>
      </c>
      <c r="BS190" s="36"/>
      <c r="BT190" s="37"/>
      <c r="BU190" s="44">
        <f t="shared" ref="BU190" si="4081">parseTime(BS190)-(BT191=INT(RIGHT($F190, 1)))</f>
        <v>0</v>
      </c>
      <c r="BV190" s="45">
        <f t="shared" si="4021"/>
        <v>0</v>
      </c>
      <c r="BW190" s="36"/>
      <c r="BX190" s="37"/>
      <c r="BY190" s="44">
        <f t="shared" ref="BY190" si="4082">parseTime(BW190)-(BX191=INT(RIGHT($F190, 1)))</f>
        <v>0</v>
      </c>
      <c r="BZ190" s="45">
        <f t="shared" si="4023"/>
        <v>0</v>
      </c>
      <c r="CA190" s="36"/>
      <c r="CB190" s="37"/>
      <c r="CC190" s="44">
        <f t="shared" ref="CC190" si="4083">parseTime(CA190)-(CB191=INT(RIGHT($F190, 1)))</f>
        <v>0</v>
      </c>
      <c r="CD190" s="45">
        <f t="shared" si="4025"/>
        <v>0</v>
      </c>
      <c r="CE190" s="36"/>
      <c r="CF190" s="37"/>
      <c r="CG190" s="44">
        <f t="shared" ref="CG190" si="4084">parseTime(CE190)-(CF191=INT(RIGHT($F190, 1)))</f>
        <v>0</v>
      </c>
      <c r="CH190" s="45">
        <f t="shared" si="4027"/>
        <v>0</v>
      </c>
    </row>
    <row r="191" spans="1:86" x14ac:dyDescent="0.25">
      <c r="A191" s="56" t="s">
        <v>120</v>
      </c>
      <c r="B191" s="57">
        <f ca="1">roleHours(G186:CH192, "DCC")</f>
        <v>16</v>
      </c>
      <c r="C191" s="14">
        <f t="shared" ca="1" si="2913"/>
        <v>2</v>
      </c>
      <c r="D191" s="14"/>
      <c r="E191" s="20"/>
      <c r="F191" s="51"/>
      <c r="G191" s="46" t="s">
        <v>134</v>
      </c>
      <c r="H191" s="38">
        <f t="shared" ref="H191" si="4085">lunchAdjust(G186:H190)</f>
        <v>1</v>
      </c>
      <c r="I191" s="48" t="s">
        <v>0</v>
      </c>
      <c r="J191" s="39">
        <f t="shared" ref="J191" si="4086">SUMPRODUCT(I186:I190*J186:J190)</f>
        <v>8</v>
      </c>
      <c r="K191" s="46" t="s">
        <v>134</v>
      </c>
      <c r="L191" s="38">
        <f t="shared" ref="L191" si="4087">lunchAdjust(K186:L190)</f>
        <v>1</v>
      </c>
      <c r="M191" s="48" t="s">
        <v>0</v>
      </c>
      <c r="N191" s="39">
        <f t="shared" ref="N191" si="4088">SUMPRODUCT(M186:M190*N186:N190)</f>
        <v>8</v>
      </c>
      <c r="O191" s="46" t="s">
        <v>134</v>
      </c>
      <c r="P191" s="38">
        <f t="shared" ref="P191" si="4089">lunchAdjust(O186:P190)</f>
        <v>0</v>
      </c>
      <c r="Q191" s="48" t="s">
        <v>0</v>
      </c>
      <c r="R191" s="39">
        <f t="shared" ref="R191" si="4090">SUMPRODUCT(Q186:Q190*R186:R190)</f>
        <v>0</v>
      </c>
      <c r="S191" s="46" t="s">
        <v>134</v>
      </c>
      <c r="T191" s="38">
        <f t="shared" ref="T191" si="4091">lunchAdjust(S186:T190)</f>
        <v>1</v>
      </c>
      <c r="U191" s="48" t="s">
        <v>0</v>
      </c>
      <c r="V191" s="39">
        <f t="shared" ref="V191" si="4092">SUMPRODUCT(U186:U190*V186:V190)</f>
        <v>8</v>
      </c>
      <c r="W191" s="46" t="s">
        <v>134</v>
      </c>
      <c r="X191" s="38">
        <f t="shared" ref="X191" si="4093">lunchAdjust(W186:X190)</f>
        <v>1</v>
      </c>
      <c r="Y191" s="48" t="s">
        <v>0</v>
      </c>
      <c r="Z191" s="39">
        <f t="shared" ref="Z191" si="4094">SUMPRODUCT(Y186:Y190*Z186:Z190)</f>
        <v>8</v>
      </c>
      <c r="AA191" s="46" t="s">
        <v>134</v>
      </c>
      <c r="AB191" s="38">
        <f t="shared" ref="AB191" si="4095">lunchAdjust(AA186:AB190)</f>
        <v>1</v>
      </c>
      <c r="AC191" s="48" t="s">
        <v>0</v>
      </c>
      <c r="AD191" s="39">
        <f t="shared" ref="AD191" si="4096">SUMPRODUCT(AC186:AC190*AD186:AD190)</f>
        <v>8</v>
      </c>
      <c r="AE191" s="46" t="s">
        <v>134</v>
      </c>
      <c r="AF191" s="38">
        <f t="shared" ref="AF191" si="4097">lunchAdjust(AE186:AF190)</f>
        <v>1</v>
      </c>
      <c r="AG191" s="48" t="s">
        <v>0</v>
      </c>
      <c r="AH191" s="39">
        <f t="shared" ref="AH191" si="4098">SUMPRODUCT(AG186:AG190*AH186:AH190)</f>
        <v>8</v>
      </c>
      <c r="AI191" s="46" t="s">
        <v>134</v>
      </c>
      <c r="AJ191" s="38">
        <f t="shared" ref="AJ191" si="4099">lunchAdjust(AI186:AJ190)</f>
        <v>1</v>
      </c>
      <c r="AK191" s="48" t="s">
        <v>0</v>
      </c>
      <c r="AL191" s="39">
        <f t="shared" ref="AL191" si="4100">SUMPRODUCT(AK186:AK190*AL186:AL190)</f>
        <v>8</v>
      </c>
      <c r="AM191" s="46" t="s">
        <v>134</v>
      </c>
      <c r="AN191" s="38">
        <f t="shared" ref="AN191" si="4101">lunchAdjust(AM186:AN190)</f>
        <v>0</v>
      </c>
      <c r="AO191" s="48" t="s">
        <v>0</v>
      </c>
      <c r="AP191" s="39">
        <f t="shared" ref="AP191" si="4102">SUMPRODUCT(AO186:AO190*AP186:AP190)</f>
        <v>0</v>
      </c>
      <c r="AQ191" s="46" t="s">
        <v>134</v>
      </c>
      <c r="AR191" s="38">
        <f t="shared" ref="AR191" si="4103">lunchAdjust(AQ186:AR190)</f>
        <v>0</v>
      </c>
      <c r="AS191" s="48" t="s">
        <v>0</v>
      </c>
      <c r="AT191" s="39">
        <f t="shared" ref="AT191" si="4104">SUMPRODUCT(AS186:AS190*AT186:AT190)</f>
        <v>0</v>
      </c>
      <c r="AU191" s="46" t="s">
        <v>134</v>
      </c>
      <c r="AV191" s="38">
        <f t="shared" ref="AV191" si="4105">lunchAdjust(AU186:AV190)</f>
        <v>0</v>
      </c>
      <c r="AW191" s="48" t="s">
        <v>0</v>
      </c>
      <c r="AX191" s="39">
        <f t="shared" ref="AX191" si="4106">SUMPRODUCT(AW186:AW190*AX186:AX190)</f>
        <v>0</v>
      </c>
      <c r="AY191" s="46" t="s">
        <v>134</v>
      </c>
      <c r="AZ191" s="38">
        <f t="shared" ref="AZ191" si="4107">lunchAdjust(AY186:AZ190)</f>
        <v>1</v>
      </c>
      <c r="BA191" s="48" t="s">
        <v>0</v>
      </c>
      <c r="BB191" s="39">
        <f t="shared" ref="BB191" si="4108">SUMPRODUCT(BA186:BA190*BB186:BB190)</f>
        <v>8</v>
      </c>
      <c r="BC191" s="46" t="s">
        <v>134</v>
      </c>
      <c r="BD191" s="38">
        <f t="shared" ref="BD191" si="4109">lunchAdjust(BC186:BD190)</f>
        <v>1</v>
      </c>
      <c r="BE191" s="48" t="s">
        <v>0</v>
      </c>
      <c r="BF191" s="39">
        <f t="shared" ref="BF191" si="4110">SUMPRODUCT(BE186:BE190*BF186:BF190)</f>
        <v>8</v>
      </c>
      <c r="BG191" s="46" t="s">
        <v>134</v>
      </c>
      <c r="BH191" s="38">
        <f t="shared" ref="BH191" si="4111">lunchAdjust(BG186:BH190)</f>
        <v>1</v>
      </c>
      <c r="BI191" s="48" t="s">
        <v>0</v>
      </c>
      <c r="BJ191" s="39">
        <f t="shared" ref="BJ191" si="4112">SUMPRODUCT(BI186:BI190*BJ186:BJ190)</f>
        <v>8</v>
      </c>
      <c r="BK191" s="46" t="s">
        <v>134</v>
      </c>
      <c r="BL191" s="38">
        <f t="shared" ref="BL191" si="4113">lunchAdjust(BK186:BL190)</f>
        <v>1</v>
      </c>
      <c r="BM191" s="48" t="s">
        <v>0</v>
      </c>
      <c r="BN191" s="39">
        <f t="shared" ref="BN191" si="4114">SUMPRODUCT(BM186:BM190*BN186:BN190)</f>
        <v>8</v>
      </c>
      <c r="BO191" s="46" t="s">
        <v>134</v>
      </c>
      <c r="BP191" s="38">
        <f t="shared" ref="BP191" si="4115">lunchAdjust(BO186:BP190)</f>
        <v>0</v>
      </c>
      <c r="BQ191" s="48" t="s">
        <v>0</v>
      </c>
      <c r="BR191" s="39">
        <f t="shared" ref="BR191" si="4116">SUMPRODUCT(BQ186:BQ190*BR186:BR190)</f>
        <v>0</v>
      </c>
      <c r="BS191" s="46" t="s">
        <v>134</v>
      </c>
      <c r="BT191" s="38">
        <f t="shared" ref="BT191" si="4117">lunchAdjust(BS186:BT190)</f>
        <v>0</v>
      </c>
      <c r="BU191" s="48" t="s">
        <v>0</v>
      </c>
      <c r="BV191" s="39">
        <f t="shared" ref="BV191" si="4118">SUMPRODUCT(BU186:BU190*BV186:BV190)</f>
        <v>0</v>
      </c>
      <c r="BW191" s="46" t="s">
        <v>134</v>
      </c>
      <c r="BX191" s="38">
        <f t="shared" ref="BX191" si="4119">lunchAdjust(BW186:BX190)</f>
        <v>0</v>
      </c>
      <c r="BY191" s="48" t="s">
        <v>0</v>
      </c>
      <c r="BZ191" s="39">
        <f t="shared" ref="BZ191" si="4120">SUMPRODUCT(BY186:BY190*BZ186:BZ190)</f>
        <v>0</v>
      </c>
      <c r="CA191" s="46" t="s">
        <v>134</v>
      </c>
      <c r="CB191" s="38">
        <f t="shared" ref="CB191" si="4121">lunchAdjust(CA186:CB190)</f>
        <v>0</v>
      </c>
      <c r="CC191" s="48" t="s">
        <v>0</v>
      </c>
      <c r="CD191" s="39">
        <f t="shared" ref="CD191" si="4122">SUMPRODUCT(CC186:CC190*CD186:CD190)</f>
        <v>0</v>
      </c>
      <c r="CE191" s="46" t="s">
        <v>134</v>
      </c>
      <c r="CF191" s="38">
        <f t="shared" ref="CF191" si="4123">lunchAdjust(CE186:CF190)</f>
        <v>0</v>
      </c>
      <c r="CG191" s="48" t="s">
        <v>0</v>
      </c>
      <c r="CH191" s="39">
        <f t="shared" ref="CH191" si="4124">SUMPRODUCT(CG186:CG190*CH186:CH190)</f>
        <v>0</v>
      </c>
    </row>
    <row r="192" spans="1:86" ht="15.75" thickBot="1" x14ac:dyDescent="0.3">
      <c r="A192" s="58" t="s">
        <v>121</v>
      </c>
      <c r="B192" s="59">
        <f ca="1">roleHours(G186:CH192, "OUT")</f>
        <v>0</v>
      </c>
      <c r="C192" s="54" t="s">
        <v>137</v>
      </c>
      <c r="D192" s="22">
        <f ca="1">roleHours(G186:CH192, "PTO")</f>
        <v>0</v>
      </c>
      <c r="E192" s="23"/>
      <c r="F192" s="52"/>
      <c r="G192" s="47" t="s">
        <v>39</v>
      </c>
      <c r="H192" s="40">
        <f>SUMPRODUCT(I186:I190*(H186:H190="PTO"))+SUMPRODUCT(I186:I190*(H186:H190="HOL"))</f>
        <v>0</v>
      </c>
      <c r="I192" s="49" t="s">
        <v>135</v>
      </c>
      <c r="J192" s="41">
        <f t="shared" ref="J192" si="4125">J191*G$4</f>
        <v>0</v>
      </c>
      <c r="K192" s="47" t="s">
        <v>39</v>
      </c>
      <c r="L192" s="40">
        <f t="shared" ref="L192" si="4126">SUMPRODUCT(M186:M190*(L186:L190="PTO"))+SUMPRODUCT(M186:M190*(L186:L190="HOL"))</f>
        <v>0</v>
      </c>
      <c r="M192" s="49" t="s">
        <v>135</v>
      </c>
      <c r="N192" s="41">
        <f t="shared" ref="N192" si="4127">N191*K$4</f>
        <v>0</v>
      </c>
      <c r="O192" s="47" t="s">
        <v>39</v>
      </c>
      <c r="P192" s="40">
        <f t="shared" ref="P192" si="4128">SUMPRODUCT(Q186:Q190*(P186:P190="PTO"))+SUMPRODUCT(Q186:Q190*(P186:P190="HOL"))</f>
        <v>0</v>
      </c>
      <c r="Q192" s="49" t="s">
        <v>135</v>
      </c>
      <c r="R192" s="41">
        <f t="shared" ref="R192" si="4129">R191*O$4</f>
        <v>0</v>
      </c>
      <c r="S192" s="47" t="s">
        <v>39</v>
      </c>
      <c r="T192" s="40">
        <f t="shared" ref="T192" si="4130">SUMPRODUCT(U186:U190*(T186:T190="PTO"))+SUMPRODUCT(U186:U190*(T186:T190="HOL"))</f>
        <v>0</v>
      </c>
      <c r="U192" s="49" t="s">
        <v>135</v>
      </c>
      <c r="V192" s="41">
        <f t="shared" ref="V192" si="4131">V191*S$4</f>
        <v>0</v>
      </c>
      <c r="W192" s="47" t="s">
        <v>39</v>
      </c>
      <c r="X192" s="40">
        <f t="shared" ref="X192" si="4132">SUMPRODUCT(Y186:Y190*(X186:X190="PTO"))+SUMPRODUCT(Y186:Y190*(X186:X190="HOL"))</f>
        <v>0</v>
      </c>
      <c r="Y192" s="49" t="s">
        <v>135</v>
      </c>
      <c r="Z192" s="41">
        <f t="shared" ref="Z192" si="4133">Z191*W$4</f>
        <v>8</v>
      </c>
      <c r="AA192" s="47" t="s">
        <v>39</v>
      </c>
      <c r="AB192" s="40">
        <f t="shared" ref="AB192" si="4134">SUMPRODUCT(AC186:AC190*(AB186:AB190="PTO"))+SUMPRODUCT(AC186:AC190*(AB186:AB190="HOL"))</f>
        <v>0</v>
      </c>
      <c r="AC192" s="49" t="s">
        <v>135</v>
      </c>
      <c r="AD192" s="41">
        <f t="shared" ref="AD192" si="4135">AD191*AA$4</f>
        <v>8</v>
      </c>
      <c r="AE192" s="47" t="s">
        <v>39</v>
      </c>
      <c r="AF192" s="40">
        <f t="shared" ref="AF192" si="4136">SUMPRODUCT(AG186:AG190*(AF186:AF190="PTO"))+SUMPRODUCT(AG186:AG190*(AF186:AF190="HOL"))</f>
        <v>0</v>
      </c>
      <c r="AG192" s="49" t="s">
        <v>135</v>
      </c>
      <c r="AH192" s="41">
        <f t="shared" ref="AH192" si="4137">AH191*AE$4</f>
        <v>8</v>
      </c>
      <c r="AI192" s="47" t="s">
        <v>39</v>
      </c>
      <c r="AJ192" s="40">
        <f t="shared" ref="AJ192" si="4138">SUMPRODUCT(AK186:AK190*(AJ186:AJ190="PTO"))+SUMPRODUCT(AK186:AK190*(AJ186:AJ190="HOL"))</f>
        <v>0</v>
      </c>
      <c r="AK192" s="49" t="s">
        <v>135</v>
      </c>
      <c r="AL192" s="41">
        <f>AL191*AI$4</f>
        <v>8</v>
      </c>
      <c r="AM192" s="47" t="s">
        <v>39</v>
      </c>
      <c r="AN192" s="40">
        <f t="shared" ref="AN192" si="4139">SUMPRODUCT(AO186:AO190*(AN186:AN190="PTO"))+SUMPRODUCT(AO186:AO190*(AN186:AN190="HOL"))</f>
        <v>0</v>
      </c>
      <c r="AO192" s="49" t="s">
        <v>135</v>
      </c>
      <c r="AP192" s="41">
        <f t="shared" ref="AP192" si="4140">AP191*AM$4</f>
        <v>0</v>
      </c>
      <c r="AQ192" s="47" t="s">
        <v>39</v>
      </c>
      <c r="AR192" s="40">
        <f t="shared" ref="AR192" si="4141">SUMPRODUCT(AS186:AS190*(AR186:AR190="PTO"))+SUMPRODUCT(AS186:AS190*(AR186:AR190="HOL"))</f>
        <v>0</v>
      </c>
      <c r="AS192" s="49" t="s">
        <v>135</v>
      </c>
      <c r="AT192" s="41">
        <f t="shared" ref="AT192" si="4142">AT191*AQ$4</f>
        <v>0</v>
      </c>
      <c r="AU192" s="47" t="s">
        <v>39</v>
      </c>
      <c r="AV192" s="40">
        <f t="shared" ref="AV192" si="4143">SUMPRODUCT(AW186:AW190*(AV186:AV190="PTO"))+SUMPRODUCT(AW186:AW190*(AV186:AV190="HOL"))</f>
        <v>0</v>
      </c>
      <c r="AW192" s="49" t="s">
        <v>135</v>
      </c>
      <c r="AX192" s="41">
        <f>AX191*AU$4</f>
        <v>0</v>
      </c>
      <c r="AY192" s="47" t="s">
        <v>39</v>
      </c>
      <c r="AZ192" s="40">
        <f t="shared" ref="AZ192" si="4144">SUMPRODUCT(BA186:BA190*(AZ186:AZ190="PTO"))+SUMPRODUCT(BA186:BA190*(AZ186:AZ190="HOL"))</f>
        <v>0</v>
      </c>
      <c r="BA192" s="49" t="s">
        <v>135</v>
      </c>
      <c r="BB192" s="41">
        <f>BB191*AY$4</f>
        <v>8</v>
      </c>
      <c r="BC192" s="47" t="s">
        <v>39</v>
      </c>
      <c r="BD192" s="40">
        <f t="shared" ref="BD192" si="4145">SUMPRODUCT(BE186:BE190*(BD186:BD190="PTO"))+SUMPRODUCT(BE186:BE190*(BD186:BD190="HOL"))</f>
        <v>0</v>
      </c>
      <c r="BE192" s="49" t="s">
        <v>135</v>
      </c>
      <c r="BF192" s="41">
        <f>BF191*BC$4</f>
        <v>8</v>
      </c>
      <c r="BG192" s="47" t="s">
        <v>39</v>
      </c>
      <c r="BH192" s="40">
        <f t="shared" ref="BH192" si="4146">SUMPRODUCT(BI186:BI190*(BH186:BH190="PTO"))+SUMPRODUCT(BI186:BI190*(BH186:BH190="HOL"))</f>
        <v>0</v>
      </c>
      <c r="BI192" s="49" t="s">
        <v>135</v>
      </c>
      <c r="BJ192" s="41">
        <f>BJ191*BG$4</f>
        <v>8</v>
      </c>
      <c r="BK192" s="47" t="s">
        <v>39</v>
      </c>
      <c r="BL192" s="40">
        <f t="shared" ref="BL192" si="4147">SUMPRODUCT(BM186:BM190*(BL186:BL190="PTO"))+SUMPRODUCT(BM186:BM190*(BL186:BL190="HOL"))</f>
        <v>0</v>
      </c>
      <c r="BM192" s="49" t="s">
        <v>135</v>
      </c>
      <c r="BN192" s="41">
        <f>BN191*BK$4</f>
        <v>8</v>
      </c>
      <c r="BO192" s="47" t="s">
        <v>39</v>
      </c>
      <c r="BP192" s="40">
        <f t="shared" ref="BP192" si="4148">SUMPRODUCT(BQ186:BQ190*(BP186:BP190="PTO"))+SUMPRODUCT(BQ186:BQ190*(BP186:BP190="HOL"))</f>
        <v>0</v>
      </c>
      <c r="BQ192" s="49" t="s">
        <v>135</v>
      </c>
      <c r="BR192" s="41">
        <f t="shared" ref="BR192" si="4149">BR191*BO$4</f>
        <v>0</v>
      </c>
      <c r="BS192" s="47" t="s">
        <v>39</v>
      </c>
      <c r="BT192" s="40">
        <f t="shared" ref="BT192" si="4150">SUMPRODUCT(BU186:BU190*(BT186:BT190="PTO"))+SUMPRODUCT(BU186:BU190*(BT186:BT190="HOL"))</f>
        <v>0</v>
      </c>
      <c r="BU192" s="49" t="s">
        <v>135</v>
      </c>
      <c r="BV192" s="41">
        <f t="shared" ref="BV192" si="4151">BV191*BS$4</f>
        <v>0</v>
      </c>
      <c r="BW192" s="47" t="s">
        <v>39</v>
      </c>
      <c r="BX192" s="40">
        <f t="shared" ref="BX192" si="4152">SUMPRODUCT(BY186:BY190*(BX186:BX190="PTO"))+SUMPRODUCT(BY186:BY190*(BX186:BX190="HOL"))</f>
        <v>0</v>
      </c>
      <c r="BY192" s="49" t="s">
        <v>135</v>
      </c>
      <c r="BZ192" s="41">
        <f t="shared" ref="BZ192" si="4153">BZ191*BW$4</f>
        <v>0</v>
      </c>
      <c r="CA192" s="47" t="s">
        <v>39</v>
      </c>
      <c r="CB192" s="40">
        <f t="shared" ref="CB192" si="4154">SUMPRODUCT(CC186:CC190*(CB186:CB190="PTO"))+SUMPRODUCT(CC186:CC190*(CB186:CB190="HOL"))</f>
        <v>0</v>
      </c>
      <c r="CC192" s="49" t="s">
        <v>135</v>
      </c>
      <c r="CD192" s="41">
        <f t="shared" ref="CD192" si="4155">CD191*CA$4</f>
        <v>0</v>
      </c>
      <c r="CE192" s="47" t="s">
        <v>39</v>
      </c>
      <c r="CF192" s="40">
        <f t="shared" ref="CF192" si="4156">SUMPRODUCT(CG186:CG190*(CF186:CF190="PTO"))+SUMPRODUCT(CG186:CG190*(CF186:CF190="HOL"))</f>
        <v>0</v>
      </c>
      <c r="CG192" s="49" t="s">
        <v>135</v>
      </c>
      <c r="CH192" s="41">
        <f t="shared" ref="CH192" si="4157">CH191*CE$4</f>
        <v>0</v>
      </c>
    </row>
    <row r="193" spans="1:86" x14ac:dyDescent="0.25">
      <c r="A193" s="70" t="s">
        <v>133</v>
      </c>
      <c r="B193" s="71">
        <f t="shared" ref="B193" ca="1" si="4158">D193-B194</f>
        <v>-4.6000000000000014</v>
      </c>
      <c r="C193" s="72" t="s">
        <v>122</v>
      </c>
      <c r="D193" s="71">
        <f>IFERROR(INDEX(Holidays[FTE], MATCH(Entry!E193, Holidays[Date], 0)), 1)*8*INDEX(FTEguide[[1]:[12]], MATCH(Entry!E194, FTEguide[Weekday], 0), IF(Entry!E196&gt;0, Entry!E196, MONTH(Entry!E193)))</f>
        <v>27.4</v>
      </c>
      <c r="E193" s="60">
        <f t="shared" si="3663"/>
        <v>43855</v>
      </c>
      <c r="F193" s="50" t="s">
        <v>128</v>
      </c>
      <c r="G193" s="34"/>
      <c r="H193" s="35"/>
      <c r="I193" s="42">
        <f t="shared" ref="I193" si="4159">parseTime(G193)-(H198=INT(RIGHT($F193, 1)))</f>
        <v>0</v>
      </c>
      <c r="J193" s="43">
        <f t="shared" ref="J193:J197" si="4160">isClocked(H193)</f>
        <v>0</v>
      </c>
      <c r="K193" s="34"/>
      <c r="L193" s="35"/>
      <c r="M193" s="42">
        <f t="shared" ref="M193" si="4161">parseTime(K193)-(L198=INT(RIGHT($F193, 1)))</f>
        <v>0</v>
      </c>
      <c r="N193" s="43">
        <f t="shared" ref="N193:N197" si="4162">isClocked(L193)</f>
        <v>0</v>
      </c>
      <c r="O193" s="34"/>
      <c r="P193" s="35"/>
      <c r="Q193" s="42">
        <f t="shared" ref="Q193" si="4163">parseTime(O193)-(P198=INT(RIGHT($F193, 1)))</f>
        <v>0</v>
      </c>
      <c r="R193" s="43">
        <f t="shared" ref="R193:R197" si="4164">isClocked(P193)</f>
        <v>0</v>
      </c>
      <c r="S193" s="34"/>
      <c r="T193" s="35"/>
      <c r="U193" s="42">
        <f t="shared" ref="U193" si="4165">parseTime(S193)-(T198=INT(RIGHT($F193, 1)))</f>
        <v>0</v>
      </c>
      <c r="V193" s="43">
        <f t="shared" ref="V193:V197" si="4166">isClocked(T193)</f>
        <v>0</v>
      </c>
      <c r="W193" s="34"/>
      <c r="X193" s="35"/>
      <c r="Y193" s="42">
        <f t="shared" ref="Y193" si="4167">parseTime(W193)-(X198=INT(RIGHT($F193, 1)))</f>
        <v>0</v>
      </c>
      <c r="Z193" s="43">
        <f t="shared" ref="Z193:Z197" si="4168">isClocked(X193)</f>
        <v>0</v>
      </c>
      <c r="AA193" s="34"/>
      <c r="AB193" s="35"/>
      <c r="AC193" s="42">
        <f t="shared" ref="AC193" si="4169">parseTime(AA193)-(AB198=INT(RIGHT($F193, 1)))</f>
        <v>0</v>
      </c>
      <c r="AD193" s="43">
        <f t="shared" ref="AD193:AD197" si="4170">isClocked(AB193)</f>
        <v>0</v>
      </c>
      <c r="AE193" s="34"/>
      <c r="AF193" s="35"/>
      <c r="AG193" s="42">
        <f t="shared" ref="AG193" si="4171">parseTime(AE193)-(AF198=INT(RIGHT($F193, 1)))</f>
        <v>0</v>
      </c>
      <c r="AH193" s="43">
        <f t="shared" ref="AH193:AH197" si="4172">isClocked(AF193)</f>
        <v>0</v>
      </c>
      <c r="AI193" s="34" t="s">
        <v>136</v>
      </c>
      <c r="AJ193" s="35" t="s">
        <v>23</v>
      </c>
      <c r="AK193" s="42">
        <f>parseTime(AI193)-(AJ198=INT(RIGHT($F193, 1)))</f>
        <v>8</v>
      </c>
      <c r="AL193" s="43">
        <f t="shared" ref="AL193:AL197" si="4173">isClocked(AJ193)</f>
        <v>1</v>
      </c>
      <c r="AM193" s="34" t="s">
        <v>136</v>
      </c>
      <c r="AN193" s="35" t="s">
        <v>23</v>
      </c>
      <c r="AO193" s="42">
        <f t="shared" ref="AO193" si="4174">parseTime(AM193)-(AN198=INT(RIGHT($F193, 1)))</f>
        <v>8</v>
      </c>
      <c r="AP193" s="43">
        <f t="shared" ref="AP193:AP197" si="4175">isClocked(AN193)</f>
        <v>1</v>
      </c>
      <c r="AQ193" s="34" t="s">
        <v>136</v>
      </c>
      <c r="AR193" s="35" t="s">
        <v>24</v>
      </c>
      <c r="AS193" s="42">
        <f t="shared" ref="AS193" si="4176">parseTime(AQ193)-(AR198=INT(RIGHT($F193, 1)))</f>
        <v>8</v>
      </c>
      <c r="AT193" s="43">
        <f t="shared" ref="AT193:AT197" si="4177">isClocked(AR193)</f>
        <v>1</v>
      </c>
      <c r="AU193" s="34"/>
      <c r="AV193" s="35"/>
      <c r="AW193" s="42">
        <f>parseTime(AU193)-(AV198=INT(RIGHT($F193, 1)))</f>
        <v>0</v>
      </c>
      <c r="AX193" s="43">
        <f t="shared" ref="AX193:AX197" si="4178">isClocked(AV193)</f>
        <v>0</v>
      </c>
      <c r="AY193" s="34"/>
      <c r="AZ193" s="35"/>
      <c r="BA193" s="42">
        <f>parseTime(AY193)-(AZ198=INT(RIGHT($F193, 1)))</f>
        <v>0</v>
      </c>
      <c r="BB193" s="43">
        <f t="shared" ref="BB193:BB197" si="4179">isClocked(AZ193)</f>
        <v>0</v>
      </c>
      <c r="BC193" s="34" t="s">
        <v>136</v>
      </c>
      <c r="BD193" s="35" t="s">
        <v>26</v>
      </c>
      <c r="BE193" s="42">
        <f>parseTime(BC193)-(BD198=INT(RIGHT($F193, 1)))</f>
        <v>8</v>
      </c>
      <c r="BF193" s="43">
        <f t="shared" ref="BF193:BF197" si="4180">isClocked(BD193)</f>
        <v>1</v>
      </c>
      <c r="BG193" s="34"/>
      <c r="BH193" s="35"/>
      <c r="BI193" s="42">
        <f>parseTime(BG193)-(BH198=INT(RIGHT($F193, 1)))</f>
        <v>0</v>
      </c>
      <c r="BJ193" s="43">
        <f t="shared" ref="BJ193:BJ197" si="4181">isClocked(BH193)</f>
        <v>0</v>
      </c>
      <c r="BK193" s="34"/>
      <c r="BL193" s="35"/>
      <c r="BM193" s="42">
        <f>parseTime(BK193)-(BL198=INT(RIGHT($F193, 1)))</f>
        <v>0</v>
      </c>
      <c r="BN193" s="43">
        <f t="shared" ref="BN193:BN197" si="4182">isClocked(BL193)</f>
        <v>0</v>
      </c>
      <c r="BO193" s="34"/>
      <c r="BP193" s="35"/>
      <c r="BQ193" s="42">
        <f t="shared" ref="BQ193" si="4183">parseTime(BO193)-(BP198=INT(RIGHT($F193, 1)))</f>
        <v>0</v>
      </c>
      <c r="BR193" s="43">
        <f t="shared" ref="BR193:BR197" si="4184">isClocked(BP193)</f>
        <v>0</v>
      </c>
      <c r="BS193" s="34"/>
      <c r="BT193" s="35"/>
      <c r="BU193" s="42">
        <f t="shared" ref="BU193" si="4185">parseTime(BS193)-(BT198=INT(RIGHT($F193, 1)))</f>
        <v>0</v>
      </c>
      <c r="BV193" s="43">
        <f t="shared" ref="BV193:BV197" si="4186">isClocked(BT193)</f>
        <v>0</v>
      </c>
      <c r="BW193" s="34"/>
      <c r="BX193" s="35"/>
      <c r="BY193" s="42">
        <f t="shared" ref="BY193" si="4187">parseTime(BW193)-(BX198=INT(RIGHT($F193, 1)))</f>
        <v>0</v>
      </c>
      <c r="BZ193" s="43">
        <f t="shared" ref="BZ193:BZ197" si="4188">isClocked(BX193)</f>
        <v>0</v>
      </c>
      <c r="CA193" s="34"/>
      <c r="CB193" s="35"/>
      <c r="CC193" s="42">
        <f t="shared" ref="CC193" si="4189">parseTime(CA193)-(CB198=INT(RIGHT($F193, 1)))</f>
        <v>0</v>
      </c>
      <c r="CD193" s="43">
        <f t="shared" ref="CD193:CD197" si="4190">isClocked(CB193)</f>
        <v>0</v>
      </c>
      <c r="CE193" s="34"/>
      <c r="CF193" s="35"/>
      <c r="CG193" s="42">
        <f t="shared" ref="CG193" si="4191">parseTime(CE193)-(CF198=INT(RIGHT($F193, 1)))</f>
        <v>0</v>
      </c>
      <c r="CH193" s="43">
        <f t="shared" ref="CH193:CH197" si="4192">isClocked(CF193)</f>
        <v>0</v>
      </c>
    </row>
    <row r="194" spans="1:86" x14ac:dyDescent="0.25">
      <c r="A194" s="56" t="s">
        <v>0</v>
      </c>
      <c r="B194" s="57">
        <f t="shared" ref="B194" ca="1" si="4193">SUM(B195:B198)</f>
        <v>32</v>
      </c>
      <c r="C194" s="14" t="s">
        <v>252</v>
      </c>
      <c r="D194" s="14"/>
      <c r="E194" s="55" t="str">
        <f t="shared" si="3532"/>
        <v>Saturday</v>
      </c>
      <c r="F194" s="51" t="s">
        <v>129</v>
      </c>
      <c r="G194" s="36"/>
      <c r="H194" s="37"/>
      <c r="I194" s="44">
        <f t="shared" ref="I194" si="4194">parseTime(G194)-(H198=INT(RIGHT($F194, 1)))</f>
        <v>0</v>
      </c>
      <c r="J194" s="45">
        <f t="shared" si="4160"/>
        <v>0</v>
      </c>
      <c r="K194" s="36"/>
      <c r="L194" s="37"/>
      <c r="M194" s="44">
        <f t="shared" ref="M194" si="4195">parseTime(K194)-(L198=INT(RIGHT($F194, 1)))</f>
        <v>0</v>
      </c>
      <c r="N194" s="45">
        <f t="shared" si="4162"/>
        <v>0</v>
      </c>
      <c r="O194" s="36"/>
      <c r="P194" s="37"/>
      <c r="Q194" s="44">
        <f t="shared" ref="Q194" si="4196">parseTime(O194)-(P198=INT(RIGHT($F194, 1)))</f>
        <v>0</v>
      </c>
      <c r="R194" s="45">
        <f t="shared" si="4164"/>
        <v>0</v>
      </c>
      <c r="S194" s="36"/>
      <c r="T194" s="37"/>
      <c r="U194" s="44">
        <f t="shared" ref="U194" si="4197">parseTime(S194)-(T198=INT(RIGHT($F194, 1)))</f>
        <v>0</v>
      </c>
      <c r="V194" s="45">
        <f t="shared" si="4166"/>
        <v>0</v>
      </c>
      <c r="W194" s="36"/>
      <c r="X194" s="37"/>
      <c r="Y194" s="44">
        <f t="shared" ref="Y194" si="4198">parseTime(W194)-(X198=INT(RIGHT($F194, 1)))</f>
        <v>0</v>
      </c>
      <c r="Z194" s="45">
        <f t="shared" si="4168"/>
        <v>0</v>
      </c>
      <c r="AA194" s="36"/>
      <c r="AB194" s="37"/>
      <c r="AC194" s="44">
        <f t="shared" ref="AC194" si="4199">parseTime(AA194)-(AB198=INT(RIGHT($F194, 1)))</f>
        <v>0</v>
      </c>
      <c r="AD194" s="45">
        <f t="shared" si="4170"/>
        <v>0</v>
      </c>
      <c r="AE194" s="36"/>
      <c r="AF194" s="37"/>
      <c r="AG194" s="44">
        <f t="shared" ref="AG194" si="4200">parseTime(AE194)-(AF198=INT(RIGHT($F194, 1)))</f>
        <v>0</v>
      </c>
      <c r="AH194" s="45">
        <f t="shared" si="4172"/>
        <v>0</v>
      </c>
      <c r="AI194" s="36"/>
      <c r="AJ194" s="37"/>
      <c r="AK194" s="44">
        <f>parseTime(AI194)-(AJ198=INT(RIGHT($F194, 1)))</f>
        <v>0</v>
      </c>
      <c r="AL194" s="45">
        <f t="shared" si="4173"/>
        <v>0</v>
      </c>
      <c r="AM194" s="36"/>
      <c r="AN194" s="37"/>
      <c r="AO194" s="44">
        <f t="shared" ref="AO194" si="4201">parseTime(AM194)-(AN198=INT(RIGHT($F194, 1)))</f>
        <v>0</v>
      </c>
      <c r="AP194" s="45">
        <f t="shared" si="4175"/>
        <v>0</v>
      </c>
      <c r="AQ194" s="36"/>
      <c r="AR194" s="37"/>
      <c r="AS194" s="44">
        <f t="shared" ref="AS194" si="4202">parseTime(AQ194)-(AR198=INT(RIGHT($F194, 1)))</f>
        <v>0</v>
      </c>
      <c r="AT194" s="45">
        <f t="shared" si="4177"/>
        <v>0</v>
      </c>
      <c r="AU194" s="36"/>
      <c r="AV194" s="37"/>
      <c r="AW194" s="44">
        <f>parseTime(AU194)-(AV198=INT(RIGHT($F194, 1)))</f>
        <v>0</v>
      </c>
      <c r="AX194" s="45">
        <f t="shared" si="4178"/>
        <v>0</v>
      </c>
      <c r="AY194" s="36"/>
      <c r="AZ194" s="37"/>
      <c r="BA194" s="44">
        <f>parseTime(AY194)-(AZ198=INT(RIGHT($F194, 1)))</f>
        <v>0</v>
      </c>
      <c r="BB194" s="45">
        <f t="shared" si="4179"/>
        <v>0</v>
      </c>
      <c r="BC194" s="36"/>
      <c r="BD194" s="37"/>
      <c r="BE194" s="44">
        <f>parseTime(BC194)-(BD198=INT(RIGHT($F194, 1)))</f>
        <v>0</v>
      </c>
      <c r="BF194" s="45">
        <f t="shared" si="4180"/>
        <v>0</v>
      </c>
      <c r="BG194" s="36"/>
      <c r="BH194" s="37"/>
      <c r="BI194" s="44">
        <f>parseTime(BG194)-(BH198=INT(RIGHT($F194, 1)))</f>
        <v>0</v>
      </c>
      <c r="BJ194" s="45">
        <f t="shared" si="4181"/>
        <v>0</v>
      </c>
      <c r="BK194" s="36"/>
      <c r="BL194" s="37"/>
      <c r="BM194" s="44">
        <f>parseTime(BK194)-(BL198=INT(RIGHT($F194, 1)))</f>
        <v>0</v>
      </c>
      <c r="BN194" s="45">
        <f t="shared" si="4182"/>
        <v>0</v>
      </c>
      <c r="BO194" s="36"/>
      <c r="BP194" s="37"/>
      <c r="BQ194" s="44">
        <f t="shared" ref="BQ194" si="4203">parseTime(BO194)-(BP198=INT(RIGHT($F194, 1)))</f>
        <v>0</v>
      </c>
      <c r="BR194" s="45">
        <f t="shared" si="4184"/>
        <v>0</v>
      </c>
      <c r="BS194" s="36"/>
      <c r="BT194" s="37"/>
      <c r="BU194" s="44">
        <f t="shared" ref="BU194" si="4204">parseTime(BS194)-(BT198=INT(RIGHT($F194, 1)))</f>
        <v>0</v>
      </c>
      <c r="BV194" s="45">
        <f t="shared" si="4186"/>
        <v>0</v>
      </c>
      <c r="BW194" s="36"/>
      <c r="BX194" s="37"/>
      <c r="BY194" s="44">
        <f t="shared" ref="BY194" si="4205">parseTime(BW194)-(BX198=INT(RIGHT($F194, 1)))</f>
        <v>0</v>
      </c>
      <c r="BZ194" s="45">
        <f t="shared" si="4188"/>
        <v>0</v>
      </c>
      <c r="CA194" s="36"/>
      <c r="CB194" s="37"/>
      <c r="CC194" s="44">
        <f t="shared" ref="CC194" si="4206">parseTime(CA194)-(CB198=INT(RIGHT($F194, 1)))</f>
        <v>0</v>
      </c>
      <c r="CD194" s="45">
        <f t="shared" si="4190"/>
        <v>0</v>
      </c>
      <c r="CE194" s="36"/>
      <c r="CF194" s="37"/>
      <c r="CG194" s="44">
        <f t="shared" ref="CG194" si="4207">parseTime(CE194)-(CF198=INT(RIGHT($F194, 1)))</f>
        <v>0</v>
      </c>
      <c r="CH194" s="45">
        <f t="shared" si="4192"/>
        <v>0</v>
      </c>
    </row>
    <row r="195" spans="1:86" x14ac:dyDescent="0.25">
      <c r="A195" s="56" t="s">
        <v>117</v>
      </c>
      <c r="B195" s="57">
        <f ca="1">roleHours(G193:CH199, "MFD")</f>
        <v>16</v>
      </c>
      <c r="C195" s="14">
        <f t="shared" ca="1" si="2913"/>
        <v>2</v>
      </c>
      <c r="D195" s="14"/>
      <c r="E195" s="20" t="s">
        <v>127</v>
      </c>
      <c r="F195" s="51" t="s">
        <v>130</v>
      </c>
      <c r="G195" s="36"/>
      <c r="H195" s="37"/>
      <c r="I195" s="44">
        <f t="shared" ref="I195" si="4208">parseTime(G195)-(H198=INT(RIGHT($F195, 1)))</f>
        <v>0</v>
      </c>
      <c r="J195" s="45">
        <f t="shared" si="4160"/>
        <v>0</v>
      </c>
      <c r="K195" s="36"/>
      <c r="L195" s="37"/>
      <c r="M195" s="44">
        <f t="shared" ref="M195" si="4209">parseTime(K195)-(L198=INT(RIGHT($F195, 1)))</f>
        <v>0</v>
      </c>
      <c r="N195" s="45">
        <f t="shared" si="4162"/>
        <v>0</v>
      </c>
      <c r="O195" s="36"/>
      <c r="P195" s="37"/>
      <c r="Q195" s="44">
        <f t="shared" ref="Q195" si="4210">parseTime(O195)-(P198=INT(RIGHT($F195, 1)))</f>
        <v>0</v>
      </c>
      <c r="R195" s="45">
        <f t="shared" si="4164"/>
        <v>0</v>
      </c>
      <c r="S195" s="36"/>
      <c r="T195" s="37"/>
      <c r="U195" s="44">
        <f t="shared" ref="U195" si="4211">parseTime(S195)-(T198=INT(RIGHT($F195, 1)))</f>
        <v>0</v>
      </c>
      <c r="V195" s="45">
        <f t="shared" si="4166"/>
        <v>0</v>
      </c>
      <c r="W195" s="36"/>
      <c r="X195" s="37"/>
      <c r="Y195" s="44">
        <f t="shared" ref="Y195" si="4212">parseTime(W195)-(X198=INT(RIGHT($F195, 1)))</f>
        <v>0</v>
      </c>
      <c r="Z195" s="45">
        <f t="shared" si="4168"/>
        <v>0</v>
      </c>
      <c r="AA195" s="36"/>
      <c r="AB195" s="37"/>
      <c r="AC195" s="44">
        <f t="shared" ref="AC195" si="4213">parseTime(AA195)-(AB198=INT(RIGHT($F195, 1)))</f>
        <v>0</v>
      </c>
      <c r="AD195" s="45">
        <f t="shared" si="4170"/>
        <v>0</v>
      </c>
      <c r="AE195" s="36"/>
      <c r="AF195" s="37"/>
      <c r="AG195" s="44">
        <f t="shared" ref="AG195" si="4214">parseTime(AE195)-(AF198=INT(RIGHT($F195, 1)))</f>
        <v>0</v>
      </c>
      <c r="AH195" s="45">
        <f t="shared" si="4172"/>
        <v>0</v>
      </c>
      <c r="AI195" s="36"/>
      <c r="AJ195" s="37"/>
      <c r="AK195" s="44">
        <f>parseTime(AI195)-(AJ198=INT(RIGHT($F195, 1)))</f>
        <v>0</v>
      </c>
      <c r="AL195" s="45">
        <f t="shared" si="4173"/>
        <v>0</v>
      </c>
      <c r="AM195" s="36"/>
      <c r="AN195" s="37"/>
      <c r="AO195" s="44">
        <f t="shared" ref="AO195" si="4215">parseTime(AM195)-(AN198=INT(RIGHT($F195, 1)))</f>
        <v>0</v>
      </c>
      <c r="AP195" s="45">
        <f t="shared" si="4175"/>
        <v>0</v>
      </c>
      <c r="AQ195" s="36"/>
      <c r="AR195" s="37"/>
      <c r="AS195" s="44">
        <f t="shared" ref="AS195" si="4216">parseTime(AQ195)-(AR198=INT(RIGHT($F195, 1)))</f>
        <v>0</v>
      </c>
      <c r="AT195" s="45">
        <f t="shared" si="4177"/>
        <v>0</v>
      </c>
      <c r="AU195" s="36"/>
      <c r="AV195" s="37"/>
      <c r="AW195" s="44">
        <f>parseTime(AU195)-(AV198=INT(RIGHT($F195, 1)))</f>
        <v>0</v>
      </c>
      <c r="AX195" s="45">
        <f t="shared" si="4178"/>
        <v>0</v>
      </c>
      <c r="AY195" s="36"/>
      <c r="AZ195" s="37"/>
      <c r="BA195" s="44">
        <f>parseTime(AY195)-(AZ198=INT(RIGHT($F195, 1)))</f>
        <v>0</v>
      </c>
      <c r="BB195" s="45">
        <f t="shared" si="4179"/>
        <v>0</v>
      </c>
      <c r="BC195" s="36"/>
      <c r="BD195" s="37"/>
      <c r="BE195" s="44">
        <f>parseTime(BC195)-(BD198=INT(RIGHT($F195, 1)))</f>
        <v>0</v>
      </c>
      <c r="BF195" s="45">
        <f t="shared" si="4180"/>
        <v>0</v>
      </c>
      <c r="BG195" s="36"/>
      <c r="BH195" s="37"/>
      <c r="BI195" s="44">
        <f>parseTime(BG195)-(BH198=INT(RIGHT($F195, 1)))</f>
        <v>0</v>
      </c>
      <c r="BJ195" s="45">
        <f t="shared" si="4181"/>
        <v>0</v>
      </c>
      <c r="BK195" s="36"/>
      <c r="BL195" s="37"/>
      <c r="BM195" s="44">
        <f>parseTime(BK195)-(BL198=INT(RIGHT($F195, 1)))</f>
        <v>0</v>
      </c>
      <c r="BN195" s="45">
        <f t="shared" si="4182"/>
        <v>0</v>
      </c>
      <c r="BO195" s="36"/>
      <c r="BP195" s="37"/>
      <c r="BQ195" s="44">
        <f t="shared" ref="BQ195" si="4217">parseTime(BO195)-(BP198=INT(RIGHT($F195, 1)))</f>
        <v>0</v>
      </c>
      <c r="BR195" s="45">
        <f t="shared" si="4184"/>
        <v>0</v>
      </c>
      <c r="BS195" s="36"/>
      <c r="BT195" s="37"/>
      <c r="BU195" s="44">
        <f t="shared" ref="BU195" si="4218">parseTime(BS195)-(BT198=INT(RIGHT($F195, 1)))</f>
        <v>0</v>
      </c>
      <c r="BV195" s="45">
        <f t="shared" si="4186"/>
        <v>0</v>
      </c>
      <c r="BW195" s="36"/>
      <c r="BX195" s="37"/>
      <c r="BY195" s="44">
        <f t="shared" ref="BY195" si="4219">parseTime(BW195)-(BX198=INT(RIGHT($F195, 1)))</f>
        <v>0</v>
      </c>
      <c r="BZ195" s="45">
        <f t="shared" si="4188"/>
        <v>0</v>
      </c>
      <c r="CA195" s="36"/>
      <c r="CB195" s="37"/>
      <c r="CC195" s="44">
        <f t="shared" ref="CC195" si="4220">parseTime(CA195)-(CB198=INT(RIGHT($F195, 1)))</f>
        <v>0</v>
      </c>
      <c r="CD195" s="45">
        <f t="shared" si="4190"/>
        <v>0</v>
      </c>
      <c r="CE195" s="36"/>
      <c r="CF195" s="37"/>
      <c r="CG195" s="44">
        <f t="shared" ref="CG195" si="4221">parseTime(CE195)-(CF198=INT(RIGHT($F195, 1)))</f>
        <v>0</v>
      </c>
      <c r="CH195" s="45">
        <f t="shared" si="4192"/>
        <v>0</v>
      </c>
    </row>
    <row r="196" spans="1:86" x14ac:dyDescent="0.25">
      <c r="A196" s="56" t="s">
        <v>118</v>
      </c>
      <c r="B196" s="57">
        <f ca="1">roleHours(G193:CH199, "DFD")</f>
        <v>8</v>
      </c>
      <c r="C196" s="14">
        <f t="shared" ca="1" si="2913"/>
        <v>1</v>
      </c>
      <c r="D196" s="14"/>
      <c r="E196" s="20"/>
      <c r="F196" s="51" t="s">
        <v>131</v>
      </c>
      <c r="G196" s="36"/>
      <c r="H196" s="37"/>
      <c r="I196" s="44">
        <f t="shared" ref="I196" si="4222">parseTime(G196)-(H198=INT(RIGHT($F196, 1)))</f>
        <v>0</v>
      </c>
      <c r="J196" s="45">
        <f t="shared" si="4160"/>
        <v>0</v>
      </c>
      <c r="K196" s="36"/>
      <c r="L196" s="37"/>
      <c r="M196" s="44">
        <f t="shared" ref="M196" si="4223">parseTime(K196)-(L198=INT(RIGHT($F196, 1)))</f>
        <v>0</v>
      </c>
      <c r="N196" s="45">
        <f t="shared" si="4162"/>
        <v>0</v>
      </c>
      <c r="O196" s="36"/>
      <c r="P196" s="37"/>
      <c r="Q196" s="44">
        <f t="shared" ref="Q196" si="4224">parseTime(O196)-(P198=INT(RIGHT($F196, 1)))</f>
        <v>0</v>
      </c>
      <c r="R196" s="45">
        <f t="shared" si="4164"/>
        <v>0</v>
      </c>
      <c r="S196" s="36"/>
      <c r="T196" s="37"/>
      <c r="U196" s="44">
        <f t="shared" ref="U196" si="4225">parseTime(S196)-(T198=INT(RIGHT($F196, 1)))</f>
        <v>0</v>
      </c>
      <c r="V196" s="45">
        <f t="shared" si="4166"/>
        <v>0</v>
      </c>
      <c r="W196" s="36"/>
      <c r="X196" s="37"/>
      <c r="Y196" s="44">
        <f t="shared" ref="Y196" si="4226">parseTime(W196)-(X198=INT(RIGHT($F196, 1)))</f>
        <v>0</v>
      </c>
      <c r="Z196" s="45">
        <f t="shared" si="4168"/>
        <v>0</v>
      </c>
      <c r="AA196" s="36"/>
      <c r="AB196" s="37"/>
      <c r="AC196" s="44">
        <f t="shared" ref="AC196" si="4227">parseTime(AA196)-(AB198=INT(RIGHT($F196, 1)))</f>
        <v>0</v>
      </c>
      <c r="AD196" s="45">
        <f t="shared" si="4170"/>
        <v>0</v>
      </c>
      <c r="AE196" s="36"/>
      <c r="AF196" s="37"/>
      <c r="AG196" s="44">
        <f t="shared" ref="AG196" si="4228">parseTime(AE196)-(AF198=INT(RIGHT($F196, 1)))</f>
        <v>0</v>
      </c>
      <c r="AH196" s="45">
        <f t="shared" si="4172"/>
        <v>0</v>
      </c>
      <c r="AI196" s="36"/>
      <c r="AJ196" s="37"/>
      <c r="AK196" s="44">
        <f>parseTime(AI196)-(AJ198=INT(RIGHT($F196, 1)))</f>
        <v>0</v>
      </c>
      <c r="AL196" s="45">
        <f t="shared" si="4173"/>
        <v>0</v>
      </c>
      <c r="AM196" s="36"/>
      <c r="AN196" s="37"/>
      <c r="AO196" s="44">
        <f t="shared" ref="AO196" si="4229">parseTime(AM196)-(AN198=INT(RIGHT($F196, 1)))</f>
        <v>0</v>
      </c>
      <c r="AP196" s="45">
        <f t="shared" si="4175"/>
        <v>0</v>
      </c>
      <c r="AQ196" s="36"/>
      <c r="AR196" s="37"/>
      <c r="AS196" s="44">
        <f t="shared" ref="AS196" si="4230">parseTime(AQ196)-(AR198=INT(RIGHT($F196, 1)))</f>
        <v>0</v>
      </c>
      <c r="AT196" s="45">
        <f t="shared" si="4177"/>
        <v>0</v>
      </c>
      <c r="AU196" s="36"/>
      <c r="AV196" s="37"/>
      <c r="AW196" s="44">
        <f>parseTime(AU196)-(AV198=INT(RIGHT($F196, 1)))</f>
        <v>0</v>
      </c>
      <c r="AX196" s="45">
        <f t="shared" si="4178"/>
        <v>0</v>
      </c>
      <c r="AY196" s="36"/>
      <c r="AZ196" s="37"/>
      <c r="BA196" s="44">
        <f>parseTime(AY196)-(AZ198=INT(RIGHT($F196, 1)))</f>
        <v>0</v>
      </c>
      <c r="BB196" s="45">
        <f t="shared" si="4179"/>
        <v>0</v>
      </c>
      <c r="BC196" s="36"/>
      <c r="BD196" s="37"/>
      <c r="BE196" s="44">
        <f>parseTime(BC196)-(BD198=INT(RIGHT($F196, 1)))</f>
        <v>0</v>
      </c>
      <c r="BF196" s="45">
        <f t="shared" si="4180"/>
        <v>0</v>
      </c>
      <c r="BG196" s="36"/>
      <c r="BH196" s="37"/>
      <c r="BI196" s="44">
        <f>parseTime(BG196)-(BH198=INT(RIGHT($F196, 1)))</f>
        <v>0</v>
      </c>
      <c r="BJ196" s="45">
        <f t="shared" si="4181"/>
        <v>0</v>
      </c>
      <c r="BK196" s="36"/>
      <c r="BL196" s="37"/>
      <c r="BM196" s="44">
        <f>parseTime(BK196)-(BL198=INT(RIGHT($F196, 1)))</f>
        <v>0</v>
      </c>
      <c r="BN196" s="45">
        <f t="shared" si="4182"/>
        <v>0</v>
      </c>
      <c r="BO196" s="36"/>
      <c r="BP196" s="37"/>
      <c r="BQ196" s="44">
        <f t="shared" ref="BQ196" si="4231">parseTime(BO196)-(BP198=INT(RIGHT($F196, 1)))</f>
        <v>0</v>
      </c>
      <c r="BR196" s="45">
        <f t="shared" si="4184"/>
        <v>0</v>
      </c>
      <c r="BS196" s="36"/>
      <c r="BT196" s="37"/>
      <c r="BU196" s="44">
        <f t="shared" ref="BU196" si="4232">parseTime(BS196)-(BT198=INT(RIGHT($F196, 1)))</f>
        <v>0</v>
      </c>
      <c r="BV196" s="45">
        <f t="shared" si="4186"/>
        <v>0</v>
      </c>
      <c r="BW196" s="36"/>
      <c r="BX196" s="37"/>
      <c r="BY196" s="44">
        <f t="shared" ref="BY196" si="4233">parseTime(BW196)-(BX198=INT(RIGHT($F196, 1)))</f>
        <v>0</v>
      </c>
      <c r="BZ196" s="45">
        <f t="shared" si="4188"/>
        <v>0</v>
      </c>
      <c r="CA196" s="36"/>
      <c r="CB196" s="37"/>
      <c r="CC196" s="44">
        <f t="shared" ref="CC196" si="4234">parseTime(CA196)-(CB198=INT(RIGHT($F196, 1)))</f>
        <v>0</v>
      </c>
      <c r="CD196" s="45">
        <f t="shared" si="4190"/>
        <v>0</v>
      </c>
      <c r="CE196" s="36"/>
      <c r="CF196" s="37"/>
      <c r="CG196" s="44">
        <f t="shared" ref="CG196" si="4235">parseTime(CE196)-(CF198=INT(RIGHT($F196, 1)))</f>
        <v>0</v>
      </c>
      <c r="CH196" s="45">
        <f t="shared" si="4192"/>
        <v>0</v>
      </c>
    </row>
    <row r="197" spans="1:86" x14ac:dyDescent="0.25">
      <c r="A197" s="56" t="s">
        <v>119</v>
      </c>
      <c r="B197" s="57">
        <f ca="1">roleHours(G193:CH199, "MCC")</f>
        <v>0</v>
      </c>
      <c r="C197" s="14">
        <f t="shared" ca="1" si="2913"/>
        <v>0</v>
      </c>
      <c r="D197" s="14"/>
      <c r="E197" s="20"/>
      <c r="F197" s="51" t="s">
        <v>132</v>
      </c>
      <c r="G197" s="36"/>
      <c r="H197" s="37"/>
      <c r="I197" s="44">
        <f t="shared" ref="I197" si="4236">parseTime(G197)-(H198=INT(RIGHT($F197, 1)))</f>
        <v>0</v>
      </c>
      <c r="J197" s="45">
        <f t="shared" si="4160"/>
        <v>0</v>
      </c>
      <c r="K197" s="36"/>
      <c r="L197" s="37"/>
      <c r="M197" s="44">
        <f t="shared" ref="M197" si="4237">parseTime(K197)-(L198=INT(RIGHT($F197, 1)))</f>
        <v>0</v>
      </c>
      <c r="N197" s="45">
        <f t="shared" si="4162"/>
        <v>0</v>
      </c>
      <c r="O197" s="36"/>
      <c r="P197" s="37"/>
      <c r="Q197" s="44">
        <f t="shared" ref="Q197" si="4238">parseTime(O197)-(P198=INT(RIGHT($F197, 1)))</f>
        <v>0</v>
      </c>
      <c r="R197" s="45">
        <f t="shared" si="4164"/>
        <v>0</v>
      </c>
      <c r="S197" s="36"/>
      <c r="T197" s="37"/>
      <c r="U197" s="44">
        <f t="shared" ref="U197" si="4239">parseTime(S197)-(T198=INT(RIGHT($F197, 1)))</f>
        <v>0</v>
      </c>
      <c r="V197" s="45">
        <f t="shared" si="4166"/>
        <v>0</v>
      </c>
      <c r="W197" s="36"/>
      <c r="X197" s="37"/>
      <c r="Y197" s="44">
        <f t="shared" ref="Y197" si="4240">parseTime(W197)-(X198=INT(RIGHT($F197, 1)))</f>
        <v>0</v>
      </c>
      <c r="Z197" s="45">
        <f t="shared" si="4168"/>
        <v>0</v>
      </c>
      <c r="AA197" s="36"/>
      <c r="AB197" s="37"/>
      <c r="AC197" s="44">
        <f t="shared" ref="AC197" si="4241">parseTime(AA197)-(AB198=INT(RIGHT($F197, 1)))</f>
        <v>0</v>
      </c>
      <c r="AD197" s="45">
        <f t="shared" si="4170"/>
        <v>0</v>
      </c>
      <c r="AE197" s="36"/>
      <c r="AF197" s="37"/>
      <c r="AG197" s="44">
        <f t="shared" ref="AG197" si="4242">parseTime(AE197)-(AF198=INT(RIGHT($F197, 1)))</f>
        <v>0</v>
      </c>
      <c r="AH197" s="45">
        <f t="shared" si="4172"/>
        <v>0</v>
      </c>
      <c r="AI197" s="36"/>
      <c r="AJ197" s="37"/>
      <c r="AK197" s="44">
        <f>parseTime(AI197)-(AJ198=INT(RIGHT($F197, 1)))</f>
        <v>0</v>
      </c>
      <c r="AL197" s="45">
        <f t="shared" si="4173"/>
        <v>0</v>
      </c>
      <c r="AM197" s="36"/>
      <c r="AN197" s="37"/>
      <c r="AO197" s="44">
        <f t="shared" ref="AO197" si="4243">parseTime(AM197)-(AN198=INT(RIGHT($F197, 1)))</f>
        <v>0</v>
      </c>
      <c r="AP197" s="45">
        <f t="shared" si="4175"/>
        <v>0</v>
      </c>
      <c r="AQ197" s="36"/>
      <c r="AR197" s="37"/>
      <c r="AS197" s="44">
        <f t="shared" ref="AS197" si="4244">parseTime(AQ197)-(AR198=INT(RIGHT($F197, 1)))</f>
        <v>0</v>
      </c>
      <c r="AT197" s="45">
        <f t="shared" si="4177"/>
        <v>0</v>
      </c>
      <c r="AU197" s="36"/>
      <c r="AV197" s="37"/>
      <c r="AW197" s="44">
        <f>parseTime(AU197)-(AV198=INT(RIGHT($F197, 1)))</f>
        <v>0</v>
      </c>
      <c r="AX197" s="45">
        <f t="shared" si="4178"/>
        <v>0</v>
      </c>
      <c r="AY197" s="36"/>
      <c r="AZ197" s="37"/>
      <c r="BA197" s="44">
        <f>parseTime(AY197)-(AZ198=INT(RIGHT($F197, 1)))</f>
        <v>0</v>
      </c>
      <c r="BB197" s="45">
        <f t="shared" si="4179"/>
        <v>0</v>
      </c>
      <c r="BC197" s="36"/>
      <c r="BD197" s="37"/>
      <c r="BE197" s="44">
        <f>parseTime(BC197)-(BD198=INT(RIGHT($F197, 1)))</f>
        <v>0</v>
      </c>
      <c r="BF197" s="45">
        <f t="shared" si="4180"/>
        <v>0</v>
      </c>
      <c r="BG197" s="36"/>
      <c r="BH197" s="37"/>
      <c r="BI197" s="44">
        <f>parseTime(BG197)-(BH198=INT(RIGHT($F197, 1)))</f>
        <v>0</v>
      </c>
      <c r="BJ197" s="45">
        <f t="shared" si="4181"/>
        <v>0</v>
      </c>
      <c r="BK197" s="36"/>
      <c r="BL197" s="37"/>
      <c r="BM197" s="44">
        <f>parseTime(BK197)-(BL198=INT(RIGHT($F197, 1)))</f>
        <v>0</v>
      </c>
      <c r="BN197" s="45">
        <f t="shared" si="4182"/>
        <v>0</v>
      </c>
      <c r="BO197" s="36"/>
      <c r="BP197" s="37"/>
      <c r="BQ197" s="44">
        <f t="shared" ref="BQ197" si="4245">parseTime(BO197)-(BP198=INT(RIGHT($F197, 1)))</f>
        <v>0</v>
      </c>
      <c r="BR197" s="45">
        <f t="shared" si="4184"/>
        <v>0</v>
      </c>
      <c r="BS197" s="36"/>
      <c r="BT197" s="37"/>
      <c r="BU197" s="44">
        <f t="shared" ref="BU197" si="4246">parseTime(BS197)-(BT198=INT(RIGHT($F197, 1)))</f>
        <v>0</v>
      </c>
      <c r="BV197" s="45">
        <f t="shared" si="4186"/>
        <v>0</v>
      </c>
      <c r="BW197" s="36"/>
      <c r="BX197" s="37"/>
      <c r="BY197" s="44">
        <f t="shared" ref="BY197" si="4247">parseTime(BW197)-(BX198=INT(RIGHT($F197, 1)))</f>
        <v>0</v>
      </c>
      <c r="BZ197" s="45">
        <f t="shared" si="4188"/>
        <v>0</v>
      </c>
      <c r="CA197" s="36"/>
      <c r="CB197" s="37"/>
      <c r="CC197" s="44">
        <f t="shared" ref="CC197" si="4248">parseTime(CA197)-(CB198=INT(RIGHT($F197, 1)))</f>
        <v>0</v>
      </c>
      <c r="CD197" s="45">
        <f t="shared" si="4190"/>
        <v>0</v>
      </c>
      <c r="CE197" s="36"/>
      <c r="CF197" s="37"/>
      <c r="CG197" s="44">
        <f t="shared" ref="CG197" si="4249">parseTime(CE197)-(CF198=INT(RIGHT($F197, 1)))</f>
        <v>0</v>
      </c>
      <c r="CH197" s="45">
        <f t="shared" si="4192"/>
        <v>0</v>
      </c>
    </row>
    <row r="198" spans="1:86" x14ac:dyDescent="0.25">
      <c r="A198" s="56" t="s">
        <v>120</v>
      </c>
      <c r="B198" s="57">
        <f ca="1">roleHours(G193:CH199, "DCC")</f>
        <v>8</v>
      </c>
      <c r="C198" s="14">
        <f t="shared" ca="1" si="2913"/>
        <v>1</v>
      </c>
      <c r="D198" s="14"/>
      <c r="E198" s="20"/>
      <c r="F198" s="51"/>
      <c r="G198" s="46" t="s">
        <v>134</v>
      </c>
      <c r="H198" s="38">
        <f t="shared" ref="H198" si="4250">lunchAdjust(G193:H197)</f>
        <v>0</v>
      </c>
      <c r="I198" s="48" t="s">
        <v>0</v>
      </c>
      <c r="J198" s="39">
        <f t="shared" ref="J198" si="4251">SUMPRODUCT(I193:I197*J193:J197)</f>
        <v>0</v>
      </c>
      <c r="K198" s="46" t="s">
        <v>134</v>
      </c>
      <c r="L198" s="38">
        <f t="shared" ref="L198" si="4252">lunchAdjust(K193:L197)</f>
        <v>0</v>
      </c>
      <c r="M198" s="48" t="s">
        <v>0</v>
      </c>
      <c r="N198" s="39">
        <f t="shared" ref="N198" si="4253">SUMPRODUCT(M193:M197*N193:N197)</f>
        <v>0</v>
      </c>
      <c r="O198" s="46" t="s">
        <v>134</v>
      </c>
      <c r="P198" s="38">
        <f t="shared" ref="P198" si="4254">lunchAdjust(O193:P197)</f>
        <v>0</v>
      </c>
      <c r="Q198" s="48" t="s">
        <v>0</v>
      </c>
      <c r="R198" s="39">
        <f t="shared" ref="R198" si="4255">SUMPRODUCT(Q193:Q197*R193:R197)</f>
        <v>0</v>
      </c>
      <c r="S198" s="46" t="s">
        <v>134</v>
      </c>
      <c r="T198" s="38">
        <f t="shared" ref="T198" si="4256">lunchAdjust(S193:T197)</f>
        <v>0</v>
      </c>
      <c r="U198" s="48" t="s">
        <v>0</v>
      </c>
      <c r="V198" s="39">
        <f t="shared" ref="V198" si="4257">SUMPRODUCT(U193:U197*V193:V197)</f>
        <v>0</v>
      </c>
      <c r="W198" s="46" t="s">
        <v>134</v>
      </c>
      <c r="X198" s="38">
        <f t="shared" ref="X198" si="4258">lunchAdjust(W193:X197)</f>
        <v>0</v>
      </c>
      <c r="Y198" s="48" t="s">
        <v>0</v>
      </c>
      <c r="Z198" s="39">
        <f t="shared" ref="Z198" si="4259">SUMPRODUCT(Y193:Y197*Z193:Z197)</f>
        <v>0</v>
      </c>
      <c r="AA198" s="46" t="s">
        <v>134</v>
      </c>
      <c r="AB198" s="38">
        <f t="shared" ref="AB198" si="4260">lunchAdjust(AA193:AB197)</f>
        <v>0</v>
      </c>
      <c r="AC198" s="48" t="s">
        <v>0</v>
      </c>
      <c r="AD198" s="39">
        <f t="shared" ref="AD198" si="4261">SUMPRODUCT(AC193:AC197*AD193:AD197)</f>
        <v>0</v>
      </c>
      <c r="AE198" s="46" t="s">
        <v>134</v>
      </c>
      <c r="AF198" s="38">
        <f t="shared" ref="AF198" si="4262">lunchAdjust(AE193:AF197)</f>
        <v>0</v>
      </c>
      <c r="AG198" s="48" t="s">
        <v>0</v>
      </c>
      <c r="AH198" s="39">
        <f t="shared" ref="AH198" si="4263">SUMPRODUCT(AG193:AG197*AH193:AH197)</f>
        <v>0</v>
      </c>
      <c r="AI198" s="46" t="s">
        <v>134</v>
      </c>
      <c r="AJ198" s="38">
        <f t="shared" ref="AJ198" si="4264">lunchAdjust(AI193:AJ197)</f>
        <v>1</v>
      </c>
      <c r="AK198" s="48" t="s">
        <v>0</v>
      </c>
      <c r="AL198" s="39">
        <f t="shared" ref="AL198" si="4265">SUMPRODUCT(AK193:AK197*AL193:AL197)</f>
        <v>8</v>
      </c>
      <c r="AM198" s="46" t="s">
        <v>134</v>
      </c>
      <c r="AN198" s="38">
        <f t="shared" ref="AN198" si="4266">lunchAdjust(AM193:AN197)</f>
        <v>1</v>
      </c>
      <c r="AO198" s="48" t="s">
        <v>0</v>
      </c>
      <c r="AP198" s="39">
        <f t="shared" ref="AP198" si="4267">SUMPRODUCT(AO193:AO197*AP193:AP197)</f>
        <v>8</v>
      </c>
      <c r="AQ198" s="46" t="s">
        <v>134</v>
      </c>
      <c r="AR198" s="38">
        <f t="shared" ref="AR198" si="4268">lunchAdjust(AQ193:AR197)</f>
        <v>1</v>
      </c>
      <c r="AS198" s="48" t="s">
        <v>0</v>
      </c>
      <c r="AT198" s="39">
        <f t="shared" ref="AT198" si="4269">SUMPRODUCT(AS193:AS197*AT193:AT197)</f>
        <v>8</v>
      </c>
      <c r="AU198" s="46" t="s">
        <v>134</v>
      </c>
      <c r="AV198" s="38">
        <f t="shared" ref="AV198" si="4270">lunchAdjust(AU193:AV197)</f>
        <v>0</v>
      </c>
      <c r="AW198" s="48" t="s">
        <v>0</v>
      </c>
      <c r="AX198" s="39">
        <f t="shared" ref="AX198" si="4271">SUMPRODUCT(AW193:AW197*AX193:AX197)</f>
        <v>0</v>
      </c>
      <c r="AY198" s="46" t="s">
        <v>134</v>
      </c>
      <c r="AZ198" s="38">
        <f t="shared" ref="AZ198" si="4272">lunchAdjust(AY193:AZ197)</f>
        <v>0</v>
      </c>
      <c r="BA198" s="48" t="s">
        <v>0</v>
      </c>
      <c r="BB198" s="39">
        <f t="shared" ref="BB198" si="4273">SUMPRODUCT(BA193:BA197*BB193:BB197)</f>
        <v>0</v>
      </c>
      <c r="BC198" s="46" t="s">
        <v>134</v>
      </c>
      <c r="BD198" s="38">
        <f t="shared" ref="BD198" si="4274">lunchAdjust(BC193:BD197)</f>
        <v>1</v>
      </c>
      <c r="BE198" s="48" t="s">
        <v>0</v>
      </c>
      <c r="BF198" s="39">
        <f t="shared" ref="BF198" si="4275">SUMPRODUCT(BE193:BE197*BF193:BF197)</f>
        <v>8</v>
      </c>
      <c r="BG198" s="46" t="s">
        <v>134</v>
      </c>
      <c r="BH198" s="38">
        <f t="shared" ref="BH198" si="4276">lunchAdjust(BG193:BH197)</f>
        <v>0</v>
      </c>
      <c r="BI198" s="48" t="s">
        <v>0</v>
      </c>
      <c r="BJ198" s="39">
        <f t="shared" ref="BJ198" si="4277">SUMPRODUCT(BI193:BI197*BJ193:BJ197)</f>
        <v>0</v>
      </c>
      <c r="BK198" s="46" t="s">
        <v>134</v>
      </c>
      <c r="BL198" s="38">
        <f t="shared" ref="BL198" si="4278">lunchAdjust(BK193:BL197)</f>
        <v>0</v>
      </c>
      <c r="BM198" s="48" t="s">
        <v>0</v>
      </c>
      <c r="BN198" s="39">
        <f t="shared" ref="BN198" si="4279">SUMPRODUCT(BM193:BM197*BN193:BN197)</f>
        <v>0</v>
      </c>
      <c r="BO198" s="46" t="s">
        <v>134</v>
      </c>
      <c r="BP198" s="38">
        <f t="shared" ref="BP198" si="4280">lunchAdjust(BO193:BP197)</f>
        <v>0</v>
      </c>
      <c r="BQ198" s="48" t="s">
        <v>0</v>
      </c>
      <c r="BR198" s="39">
        <f t="shared" ref="BR198" si="4281">SUMPRODUCT(BQ193:BQ197*BR193:BR197)</f>
        <v>0</v>
      </c>
      <c r="BS198" s="46" t="s">
        <v>134</v>
      </c>
      <c r="BT198" s="38">
        <f t="shared" ref="BT198" si="4282">lunchAdjust(BS193:BT197)</f>
        <v>0</v>
      </c>
      <c r="BU198" s="48" t="s">
        <v>0</v>
      </c>
      <c r="BV198" s="39">
        <f t="shared" ref="BV198" si="4283">SUMPRODUCT(BU193:BU197*BV193:BV197)</f>
        <v>0</v>
      </c>
      <c r="BW198" s="46" t="s">
        <v>134</v>
      </c>
      <c r="BX198" s="38">
        <f t="shared" ref="BX198" si="4284">lunchAdjust(BW193:BX197)</f>
        <v>0</v>
      </c>
      <c r="BY198" s="48" t="s">
        <v>0</v>
      </c>
      <c r="BZ198" s="39">
        <f t="shared" ref="BZ198" si="4285">SUMPRODUCT(BY193:BY197*BZ193:BZ197)</f>
        <v>0</v>
      </c>
      <c r="CA198" s="46" t="s">
        <v>134</v>
      </c>
      <c r="CB198" s="38">
        <f t="shared" ref="CB198" si="4286">lunchAdjust(CA193:CB197)</f>
        <v>0</v>
      </c>
      <c r="CC198" s="48" t="s">
        <v>0</v>
      </c>
      <c r="CD198" s="39">
        <f t="shared" ref="CD198" si="4287">SUMPRODUCT(CC193:CC197*CD193:CD197)</f>
        <v>0</v>
      </c>
      <c r="CE198" s="46" t="s">
        <v>134</v>
      </c>
      <c r="CF198" s="38">
        <f t="shared" ref="CF198" si="4288">lunchAdjust(CE193:CF197)</f>
        <v>0</v>
      </c>
      <c r="CG198" s="48" t="s">
        <v>0</v>
      </c>
      <c r="CH198" s="39">
        <f t="shared" ref="CH198" si="4289">SUMPRODUCT(CG193:CG197*CH193:CH197)</f>
        <v>0</v>
      </c>
    </row>
    <row r="199" spans="1:86" ht="15.75" thickBot="1" x14ac:dyDescent="0.3">
      <c r="A199" s="58" t="s">
        <v>121</v>
      </c>
      <c r="B199" s="59">
        <f ca="1">roleHours(G193:CH199, "OUT")</f>
        <v>0</v>
      </c>
      <c r="C199" s="54" t="s">
        <v>137</v>
      </c>
      <c r="D199" s="22">
        <f ca="1">roleHours(G193:CH199, "PTO")</f>
        <v>0</v>
      </c>
      <c r="E199" s="23"/>
      <c r="F199" s="52"/>
      <c r="G199" s="47" t="s">
        <v>39</v>
      </c>
      <c r="H199" s="40">
        <f>SUMPRODUCT(I193:I197*(H193:H197="PTO"))+SUMPRODUCT(I193:I197*(H193:H197="HOL"))</f>
        <v>0</v>
      </c>
      <c r="I199" s="49" t="s">
        <v>135</v>
      </c>
      <c r="J199" s="41">
        <f t="shared" ref="J199" si="4290">J198*G$4</f>
        <v>0</v>
      </c>
      <c r="K199" s="47" t="s">
        <v>39</v>
      </c>
      <c r="L199" s="40">
        <f t="shared" ref="L199" si="4291">SUMPRODUCT(M193:M197*(L193:L197="PTO"))+SUMPRODUCT(M193:M197*(L193:L197="HOL"))</f>
        <v>0</v>
      </c>
      <c r="M199" s="49" t="s">
        <v>135</v>
      </c>
      <c r="N199" s="41">
        <f t="shared" ref="N199" si="4292">N198*K$4</f>
        <v>0</v>
      </c>
      <c r="O199" s="47" t="s">
        <v>39</v>
      </c>
      <c r="P199" s="40">
        <f t="shared" ref="P199" si="4293">SUMPRODUCT(Q193:Q197*(P193:P197="PTO"))+SUMPRODUCT(Q193:Q197*(P193:P197="HOL"))</f>
        <v>0</v>
      </c>
      <c r="Q199" s="49" t="s">
        <v>135</v>
      </c>
      <c r="R199" s="41">
        <f t="shared" ref="R199" si="4294">R198*O$4</f>
        <v>0</v>
      </c>
      <c r="S199" s="47" t="s">
        <v>39</v>
      </c>
      <c r="T199" s="40">
        <f t="shared" ref="T199" si="4295">SUMPRODUCT(U193:U197*(T193:T197="PTO"))+SUMPRODUCT(U193:U197*(T193:T197="HOL"))</f>
        <v>0</v>
      </c>
      <c r="U199" s="49" t="s">
        <v>135</v>
      </c>
      <c r="V199" s="41">
        <f t="shared" ref="V199" si="4296">V198*S$4</f>
        <v>0</v>
      </c>
      <c r="W199" s="47" t="s">
        <v>39</v>
      </c>
      <c r="X199" s="40">
        <f t="shared" ref="X199" si="4297">SUMPRODUCT(Y193:Y197*(X193:X197="PTO"))+SUMPRODUCT(Y193:Y197*(X193:X197="HOL"))</f>
        <v>0</v>
      </c>
      <c r="Y199" s="49" t="s">
        <v>135</v>
      </c>
      <c r="Z199" s="41">
        <f t="shared" ref="Z199" si="4298">Z198*W$4</f>
        <v>0</v>
      </c>
      <c r="AA199" s="47" t="s">
        <v>39</v>
      </c>
      <c r="AB199" s="40">
        <f t="shared" ref="AB199" si="4299">SUMPRODUCT(AC193:AC197*(AB193:AB197="PTO"))+SUMPRODUCT(AC193:AC197*(AB193:AB197="HOL"))</f>
        <v>0</v>
      </c>
      <c r="AC199" s="49" t="s">
        <v>135</v>
      </c>
      <c r="AD199" s="41">
        <f t="shared" ref="AD199" si="4300">AD198*AA$4</f>
        <v>0</v>
      </c>
      <c r="AE199" s="47" t="s">
        <v>39</v>
      </c>
      <c r="AF199" s="40">
        <f t="shared" ref="AF199" si="4301">SUMPRODUCT(AG193:AG197*(AF193:AF197="PTO"))+SUMPRODUCT(AG193:AG197*(AF193:AF197="HOL"))</f>
        <v>0</v>
      </c>
      <c r="AG199" s="49" t="s">
        <v>135</v>
      </c>
      <c r="AH199" s="41">
        <f t="shared" ref="AH199" si="4302">AH198*AE$4</f>
        <v>0</v>
      </c>
      <c r="AI199" s="47" t="s">
        <v>39</v>
      </c>
      <c r="AJ199" s="40">
        <f t="shared" ref="AJ199" si="4303">SUMPRODUCT(AK193:AK197*(AJ193:AJ197="PTO"))+SUMPRODUCT(AK193:AK197*(AJ193:AJ197="HOL"))</f>
        <v>0</v>
      </c>
      <c r="AK199" s="49" t="s">
        <v>135</v>
      </c>
      <c r="AL199" s="41">
        <f>AL198*AI$4</f>
        <v>8</v>
      </c>
      <c r="AM199" s="47" t="s">
        <v>39</v>
      </c>
      <c r="AN199" s="40">
        <f t="shared" ref="AN199" si="4304">SUMPRODUCT(AO193:AO197*(AN193:AN197="PTO"))+SUMPRODUCT(AO193:AO197*(AN193:AN197="HOL"))</f>
        <v>0</v>
      </c>
      <c r="AO199" s="49" t="s">
        <v>135</v>
      </c>
      <c r="AP199" s="41">
        <f t="shared" ref="AP199" si="4305">AP198*AM$4</f>
        <v>8</v>
      </c>
      <c r="AQ199" s="47" t="s">
        <v>39</v>
      </c>
      <c r="AR199" s="40">
        <f t="shared" ref="AR199" si="4306">SUMPRODUCT(AS193:AS197*(AR193:AR197="PTO"))+SUMPRODUCT(AS193:AS197*(AR193:AR197="HOL"))</f>
        <v>0</v>
      </c>
      <c r="AS199" s="49" t="s">
        <v>135</v>
      </c>
      <c r="AT199" s="41">
        <f t="shared" ref="AT199" si="4307">AT198*AQ$4</f>
        <v>0</v>
      </c>
      <c r="AU199" s="47" t="s">
        <v>39</v>
      </c>
      <c r="AV199" s="40">
        <f t="shared" ref="AV199" si="4308">SUMPRODUCT(AW193:AW197*(AV193:AV197="PTO"))+SUMPRODUCT(AW193:AW197*(AV193:AV197="HOL"))</f>
        <v>0</v>
      </c>
      <c r="AW199" s="49" t="s">
        <v>135</v>
      </c>
      <c r="AX199" s="41">
        <f>AX198*AU$4</f>
        <v>0</v>
      </c>
      <c r="AY199" s="47" t="s">
        <v>39</v>
      </c>
      <c r="AZ199" s="40">
        <f t="shared" ref="AZ199" si="4309">SUMPRODUCT(BA193:BA197*(AZ193:AZ197="PTO"))+SUMPRODUCT(BA193:BA197*(AZ193:AZ197="HOL"))</f>
        <v>0</v>
      </c>
      <c r="BA199" s="49" t="s">
        <v>135</v>
      </c>
      <c r="BB199" s="41">
        <f>BB198*AY$4</f>
        <v>0</v>
      </c>
      <c r="BC199" s="47" t="s">
        <v>39</v>
      </c>
      <c r="BD199" s="40">
        <f t="shared" ref="BD199" si="4310">SUMPRODUCT(BE193:BE197*(BD193:BD197="PTO"))+SUMPRODUCT(BE193:BE197*(BD193:BD197="HOL"))</f>
        <v>0</v>
      </c>
      <c r="BE199" s="49" t="s">
        <v>135</v>
      </c>
      <c r="BF199" s="41">
        <f>BF198*BC$4</f>
        <v>8</v>
      </c>
      <c r="BG199" s="47" t="s">
        <v>39</v>
      </c>
      <c r="BH199" s="40">
        <f t="shared" ref="BH199" si="4311">SUMPRODUCT(BI193:BI197*(BH193:BH197="PTO"))+SUMPRODUCT(BI193:BI197*(BH193:BH197="HOL"))</f>
        <v>0</v>
      </c>
      <c r="BI199" s="49" t="s">
        <v>135</v>
      </c>
      <c r="BJ199" s="41">
        <f>BJ198*BG$4</f>
        <v>0</v>
      </c>
      <c r="BK199" s="47" t="s">
        <v>39</v>
      </c>
      <c r="BL199" s="40">
        <f t="shared" ref="BL199" si="4312">SUMPRODUCT(BM193:BM197*(BL193:BL197="PTO"))+SUMPRODUCT(BM193:BM197*(BL193:BL197="HOL"))</f>
        <v>0</v>
      </c>
      <c r="BM199" s="49" t="s">
        <v>135</v>
      </c>
      <c r="BN199" s="41">
        <f>BN198*BK$4</f>
        <v>0</v>
      </c>
      <c r="BO199" s="47" t="s">
        <v>39</v>
      </c>
      <c r="BP199" s="40">
        <f t="shared" ref="BP199" si="4313">SUMPRODUCT(BQ193:BQ197*(BP193:BP197="PTO"))+SUMPRODUCT(BQ193:BQ197*(BP193:BP197="HOL"))</f>
        <v>0</v>
      </c>
      <c r="BQ199" s="49" t="s">
        <v>135</v>
      </c>
      <c r="BR199" s="41">
        <f t="shared" ref="BR199" si="4314">BR198*BO$4</f>
        <v>0</v>
      </c>
      <c r="BS199" s="47" t="s">
        <v>39</v>
      </c>
      <c r="BT199" s="40">
        <f t="shared" ref="BT199" si="4315">SUMPRODUCT(BU193:BU197*(BT193:BT197="PTO"))+SUMPRODUCT(BU193:BU197*(BT193:BT197="HOL"))</f>
        <v>0</v>
      </c>
      <c r="BU199" s="49" t="s">
        <v>135</v>
      </c>
      <c r="BV199" s="41">
        <f t="shared" ref="BV199" si="4316">BV198*BS$4</f>
        <v>0</v>
      </c>
      <c r="BW199" s="47" t="s">
        <v>39</v>
      </c>
      <c r="BX199" s="40">
        <f t="shared" ref="BX199" si="4317">SUMPRODUCT(BY193:BY197*(BX193:BX197="PTO"))+SUMPRODUCT(BY193:BY197*(BX193:BX197="HOL"))</f>
        <v>0</v>
      </c>
      <c r="BY199" s="49" t="s">
        <v>135</v>
      </c>
      <c r="BZ199" s="41">
        <f t="shared" ref="BZ199" si="4318">BZ198*BW$4</f>
        <v>0</v>
      </c>
      <c r="CA199" s="47" t="s">
        <v>39</v>
      </c>
      <c r="CB199" s="40">
        <f t="shared" ref="CB199" si="4319">SUMPRODUCT(CC193:CC197*(CB193:CB197="PTO"))+SUMPRODUCT(CC193:CC197*(CB193:CB197="HOL"))</f>
        <v>0</v>
      </c>
      <c r="CC199" s="49" t="s">
        <v>135</v>
      </c>
      <c r="CD199" s="41">
        <f t="shared" ref="CD199" si="4320">CD198*CA$4</f>
        <v>0</v>
      </c>
      <c r="CE199" s="47" t="s">
        <v>39</v>
      </c>
      <c r="CF199" s="40">
        <f t="shared" ref="CF199" si="4321">SUMPRODUCT(CG193:CG197*(CF193:CF197="PTO"))+SUMPRODUCT(CG193:CG197*(CF193:CF197="HOL"))</f>
        <v>0</v>
      </c>
      <c r="CG199" s="49" t="s">
        <v>135</v>
      </c>
      <c r="CH199" s="41">
        <f t="shared" ref="CH199" si="4322">CH198*CE$4</f>
        <v>0</v>
      </c>
    </row>
    <row r="200" spans="1:86" x14ac:dyDescent="0.25">
      <c r="A200" s="70" t="s">
        <v>133</v>
      </c>
      <c r="B200" s="71">
        <f t="shared" ref="B200" ca="1" si="4323">D200-B201</f>
        <v>0</v>
      </c>
      <c r="C200" s="72" t="s">
        <v>122</v>
      </c>
      <c r="D200" s="71">
        <f>IFERROR(INDEX(Holidays[FTE], MATCH(Entry!E200, Holidays[Date], 0)), 1)*8*INDEX(FTEguide[[1]:[12]], MATCH(Entry!E201, FTEguide[Weekday], 0), IF(Entry!E203&gt;0, Entry!E203, MONTH(Entry!E200)))</f>
        <v>0</v>
      </c>
      <c r="E200" s="60">
        <f t="shared" si="3663"/>
        <v>43856</v>
      </c>
      <c r="F200" s="50" t="s">
        <v>128</v>
      </c>
      <c r="G200" s="34"/>
      <c r="H200" s="35"/>
      <c r="I200" s="42">
        <f t="shared" ref="I200" si="4324">parseTime(G200)-(H205=INT(RIGHT($F200, 1)))</f>
        <v>0</v>
      </c>
      <c r="J200" s="43">
        <f t="shared" ref="J200:J204" si="4325">isClocked(H200)</f>
        <v>0</v>
      </c>
      <c r="K200" s="34"/>
      <c r="L200" s="35"/>
      <c r="M200" s="42">
        <f t="shared" ref="M200" si="4326">parseTime(K200)-(L205=INT(RIGHT($F200, 1)))</f>
        <v>0</v>
      </c>
      <c r="N200" s="43">
        <f t="shared" ref="N200:N204" si="4327">isClocked(L200)</f>
        <v>0</v>
      </c>
      <c r="O200" s="34"/>
      <c r="P200" s="35"/>
      <c r="Q200" s="42">
        <f t="shared" ref="Q200" si="4328">parseTime(O200)-(P205=INT(RIGHT($F200, 1)))</f>
        <v>0</v>
      </c>
      <c r="R200" s="43">
        <f t="shared" ref="R200:R204" si="4329">isClocked(P200)</f>
        <v>0</v>
      </c>
      <c r="S200" s="34"/>
      <c r="T200" s="35"/>
      <c r="U200" s="42">
        <f t="shared" ref="U200" si="4330">parseTime(S200)-(T205=INT(RIGHT($F200, 1)))</f>
        <v>0</v>
      </c>
      <c r="V200" s="43">
        <f t="shared" ref="V200:V204" si="4331">isClocked(T200)</f>
        <v>0</v>
      </c>
      <c r="W200" s="34"/>
      <c r="X200" s="35"/>
      <c r="Y200" s="42">
        <f t="shared" ref="Y200" si="4332">parseTime(W200)-(X205=INT(RIGHT($F200, 1)))</f>
        <v>0</v>
      </c>
      <c r="Z200" s="43">
        <f t="shared" ref="Z200:Z204" si="4333">isClocked(X200)</f>
        <v>0</v>
      </c>
      <c r="AA200" s="34"/>
      <c r="AB200" s="35"/>
      <c r="AC200" s="42">
        <f t="shared" ref="AC200" si="4334">parseTime(AA200)-(AB205=INT(RIGHT($F200, 1)))</f>
        <v>0</v>
      </c>
      <c r="AD200" s="43">
        <f t="shared" ref="AD200:AD204" si="4335">isClocked(AB200)</f>
        <v>0</v>
      </c>
      <c r="AE200" s="34"/>
      <c r="AF200" s="35"/>
      <c r="AG200" s="42">
        <f t="shared" ref="AG200" si="4336">parseTime(AE200)-(AF205=INT(RIGHT($F200, 1)))</f>
        <v>0</v>
      </c>
      <c r="AH200" s="43">
        <f t="shared" ref="AH200:AH204" si="4337">isClocked(AF200)</f>
        <v>0</v>
      </c>
      <c r="AI200" s="34"/>
      <c r="AJ200" s="35"/>
      <c r="AK200" s="42">
        <f>parseTime(AI200)-(AJ205=INT(RIGHT($F200, 1)))</f>
        <v>0</v>
      </c>
      <c r="AL200" s="43">
        <f t="shared" ref="AL200:AL204" si="4338">isClocked(AJ200)</f>
        <v>0</v>
      </c>
      <c r="AM200" s="34"/>
      <c r="AN200" s="35"/>
      <c r="AO200" s="42">
        <f t="shared" ref="AO200" si="4339">parseTime(AM200)-(AN205=INT(RIGHT($F200, 1)))</f>
        <v>0</v>
      </c>
      <c r="AP200" s="43">
        <f t="shared" ref="AP200:AP204" si="4340">isClocked(AN200)</f>
        <v>0</v>
      </c>
      <c r="AQ200" s="34"/>
      <c r="AR200" s="35"/>
      <c r="AS200" s="42">
        <f t="shared" ref="AS200" si="4341">parseTime(AQ200)-(AR205=INT(RIGHT($F200, 1)))</f>
        <v>0</v>
      </c>
      <c r="AT200" s="43">
        <f t="shared" ref="AT200:AT204" si="4342">isClocked(AR200)</f>
        <v>0</v>
      </c>
      <c r="AU200" s="34"/>
      <c r="AV200" s="35"/>
      <c r="AW200" s="42">
        <f>parseTime(AU200)-(AV205=INT(RIGHT($F200, 1)))</f>
        <v>0</v>
      </c>
      <c r="AX200" s="43">
        <f t="shared" ref="AX200:AX204" si="4343">isClocked(AV200)</f>
        <v>0</v>
      </c>
      <c r="AY200" s="34"/>
      <c r="AZ200" s="35"/>
      <c r="BA200" s="42">
        <f>parseTime(AY200)-(AZ205=INT(RIGHT($F200, 1)))</f>
        <v>0</v>
      </c>
      <c r="BB200" s="43">
        <f t="shared" ref="BB200:BB204" si="4344">isClocked(AZ200)</f>
        <v>0</v>
      </c>
      <c r="BC200" s="34"/>
      <c r="BD200" s="35"/>
      <c r="BE200" s="42">
        <f>parseTime(BC200)-(BD205=INT(RIGHT($F200, 1)))</f>
        <v>0</v>
      </c>
      <c r="BF200" s="43">
        <f t="shared" ref="BF200:BF204" si="4345">isClocked(BD200)</f>
        <v>0</v>
      </c>
      <c r="BG200" s="34"/>
      <c r="BH200" s="35"/>
      <c r="BI200" s="42">
        <f>parseTime(BG200)-(BH205=INT(RIGHT($F200, 1)))</f>
        <v>0</v>
      </c>
      <c r="BJ200" s="43">
        <f t="shared" ref="BJ200:BJ204" si="4346">isClocked(BH200)</f>
        <v>0</v>
      </c>
      <c r="BK200" s="34"/>
      <c r="BL200" s="35"/>
      <c r="BM200" s="42">
        <f>parseTime(BK200)-(BL205=INT(RIGHT($F200, 1)))</f>
        <v>0</v>
      </c>
      <c r="BN200" s="43">
        <f t="shared" ref="BN200:BN204" si="4347">isClocked(BL200)</f>
        <v>0</v>
      </c>
      <c r="BO200" s="34"/>
      <c r="BP200" s="35"/>
      <c r="BQ200" s="42">
        <f t="shared" ref="BQ200" si="4348">parseTime(BO200)-(BP205=INT(RIGHT($F200, 1)))</f>
        <v>0</v>
      </c>
      <c r="BR200" s="43">
        <f t="shared" ref="BR200:BR204" si="4349">isClocked(BP200)</f>
        <v>0</v>
      </c>
      <c r="BS200" s="34"/>
      <c r="BT200" s="35"/>
      <c r="BU200" s="42">
        <f t="shared" ref="BU200" si="4350">parseTime(BS200)-(BT205=INT(RIGHT($F200, 1)))</f>
        <v>0</v>
      </c>
      <c r="BV200" s="43">
        <f t="shared" ref="BV200:BV204" si="4351">isClocked(BT200)</f>
        <v>0</v>
      </c>
      <c r="BW200" s="34"/>
      <c r="BX200" s="35"/>
      <c r="BY200" s="42">
        <f t="shared" ref="BY200" si="4352">parseTime(BW200)-(BX205=INT(RIGHT($F200, 1)))</f>
        <v>0</v>
      </c>
      <c r="BZ200" s="43">
        <f t="shared" ref="BZ200:BZ204" si="4353">isClocked(BX200)</f>
        <v>0</v>
      </c>
      <c r="CA200" s="34"/>
      <c r="CB200" s="35"/>
      <c r="CC200" s="42">
        <f t="shared" ref="CC200" si="4354">parseTime(CA200)-(CB205=INT(RIGHT($F200, 1)))</f>
        <v>0</v>
      </c>
      <c r="CD200" s="43">
        <f t="shared" ref="CD200:CD204" si="4355">isClocked(CB200)</f>
        <v>0</v>
      </c>
      <c r="CE200" s="34"/>
      <c r="CF200" s="35"/>
      <c r="CG200" s="42">
        <f t="shared" ref="CG200" si="4356">parseTime(CE200)-(CF205=INT(RIGHT($F200, 1)))</f>
        <v>0</v>
      </c>
      <c r="CH200" s="43">
        <f t="shared" ref="CH200:CH204" si="4357">isClocked(CF200)</f>
        <v>0</v>
      </c>
    </row>
    <row r="201" spans="1:86" x14ac:dyDescent="0.25">
      <c r="A201" s="56" t="s">
        <v>0</v>
      </c>
      <c r="B201" s="57">
        <f t="shared" ref="B201" ca="1" si="4358">SUM(B202:B205)</f>
        <v>0</v>
      </c>
      <c r="C201" s="14" t="s">
        <v>252</v>
      </c>
      <c r="D201" s="14"/>
      <c r="E201" s="55" t="str">
        <f t="shared" si="3532"/>
        <v>Sunday</v>
      </c>
      <c r="F201" s="51" t="s">
        <v>129</v>
      </c>
      <c r="G201" s="36"/>
      <c r="H201" s="37"/>
      <c r="I201" s="44">
        <f t="shared" ref="I201" si="4359">parseTime(G201)-(H205=INT(RIGHT($F201, 1)))</f>
        <v>0</v>
      </c>
      <c r="J201" s="45">
        <f t="shared" si="4325"/>
        <v>0</v>
      </c>
      <c r="K201" s="36"/>
      <c r="L201" s="37"/>
      <c r="M201" s="44">
        <f t="shared" ref="M201" si="4360">parseTime(K201)-(L205=INT(RIGHT($F201, 1)))</f>
        <v>0</v>
      </c>
      <c r="N201" s="45">
        <f t="shared" si="4327"/>
        <v>0</v>
      </c>
      <c r="O201" s="36"/>
      <c r="P201" s="37"/>
      <c r="Q201" s="44">
        <f t="shared" ref="Q201" si="4361">parseTime(O201)-(P205=INT(RIGHT($F201, 1)))</f>
        <v>0</v>
      </c>
      <c r="R201" s="45">
        <f t="shared" si="4329"/>
        <v>0</v>
      </c>
      <c r="S201" s="36"/>
      <c r="T201" s="37"/>
      <c r="U201" s="44">
        <f t="shared" ref="U201" si="4362">parseTime(S201)-(T205=INT(RIGHT($F201, 1)))</f>
        <v>0</v>
      </c>
      <c r="V201" s="45">
        <f t="shared" si="4331"/>
        <v>0</v>
      </c>
      <c r="W201" s="36"/>
      <c r="X201" s="37"/>
      <c r="Y201" s="44">
        <f t="shared" ref="Y201" si="4363">parseTime(W201)-(X205=INT(RIGHT($F201, 1)))</f>
        <v>0</v>
      </c>
      <c r="Z201" s="45">
        <f t="shared" si="4333"/>
        <v>0</v>
      </c>
      <c r="AA201" s="36"/>
      <c r="AB201" s="37"/>
      <c r="AC201" s="44">
        <f t="shared" ref="AC201" si="4364">parseTime(AA201)-(AB205=INT(RIGHT($F201, 1)))</f>
        <v>0</v>
      </c>
      <c r="AD201" s="45">
        <f t="shared" si="4335"/>
        <v>0</v>
      </c>
      <c r="AE201" s="36"/>
      <c r="AF201" s="37"/>
      <c r="AG201" s="44">
        <f t="shared" ref="AG201" si="4365">parseTime(AE201)-(AF205=INT(RIGHT($F201, 1)))</f>
        <v>0</v>
      </c>
      <c r="AH201" s="45">
        <f t="shared" si="4337"/>
        <v>0</v>
      </c>
      <c r="AI201" s="36"/>
      <c r="AJ201" s="37"/>
      <c r="AK201" s="44">
        <f>parseTime(AI201)-(AJ205=INT(RIGHT($F201, 1)))</f>
        <v>0</v>
      </c>
      <c r="AL201" s="45">
        <f t="shared" si="4338"/>
        <v>0</v>
      </c>
      <c r="AM201" s="36"/>
      <c r="AN201" s="37"/>
      <c r="AO201" s="44">
        <f t="shared" ref="AO201" si="4366">parseTime(AM201)-(AN205=INT(RIGHT($F201, 1)))</f>
        <v>0</v>
      </c>
      <c r="AP201" s="45">
        <f t="shared" si="4340"/>
        <v>0</v>
      </c>
      <c r="AQ201" s="36"/>
      <c r="AR201" s="37"/>
      <c r="AS201" s="44">
        <f t="shared" ref="AS201" si="4367">parseTime(AQ201)-(AR205=INT(RIGHT($F201, 1)))</f>
        <v>0</v>
      </c>
      <c r="AT201" s="45">
        <f t="shared" si="4342"/>
        <v>0</v>
      </c>
      <c r="AU201" s="36"/>
      <c r="AV201" s="37"/>
      <c r="AW201" s="44">
        <f>parseTime(AU201)-(AV205=INT(RIGHT($F201, 1)))</f>
        <v>0</v>
      </c>
      <c r="AX201" s="45">
        <f t="shared" si="4343"/>
        <v>0</v>
      </c>
      <c r="AY201" s="36"/>
      <c r="AZ201" s="37"/>
      <c r="BA201" s="44">
        <f>parseTime(AY201)-(AZ205=INT(RIGHT($F201, 1)))</f>
        <v>0</v>
      </c>
      <c r="BB201" s="45">
        <f t="shared" si="4344"/>
        <v>0</v>
      </c>
      <c r="BC201" s="36"/>
      <c r="BD201" s="37"/>
      <c r="BE201" s="44">
        <f>parseTime(BC201)-(BD205=INT(RIGHT($F201, 1)))</f>
        <v>0</v>
      </c>
      <c r="BF201" s="45">
        <f t="shared" si="4345"/>
        <v>0</v>
      </c>
      <c r="BG201" s="36"/>
      <c r="BH201" s="37"/>
      <c r="BI201" s="44">
        <f>parseTime(BG201)-(BH205=INT(RIGHT($F201, 1)))</f>
        <v>0</v>
      </c>
      <c r="BJ201" s="45">
        <f t="shared" si="4346"/>
        <v>0</v>
      </c>
      <c r="BK201" s="36"/>
      <c r="BL201" s="37"/>
      <c r="BM201" s="44">
        <f>parseTime(BK201)-(BL205=INT(RIGHT($F201, 1)))</f>
        <v>0</v>
      </c>
      <c r="BN201" s="45">
        <f t="shared" si="4347"/>
        <v>0</v>
      </c>
      <c r="BO201" s="36"/>
      <c r="BP201" s="37"/>
      <c r="BQ201" s="44">
        <f t="shared" ref="BQ201" si="4368">parseTime(BO201)-(BP205=INT(RIGHT($F201, 1)))</f>
        <v>0</v>
      </c>
      <c r="BR201" s="45">
        <f t="shared" si="4349"/>
        <v>0</v>
      </c>
      <c r="BS201" s="36"/>
      <c r="BT201" s="37"/>
      <c r="BU201" s="44">
        <f t="shared" ref="BU201" si="4369">parseTime(BS201)-(BT205=INT(RIGHT($F201, 1)))</f>
        <v>0</v>
      </c>
      <c r="BV201" s="45">
        <f t="shared" si="4351"/>
        <v>0</v>
      </c>
      <c r="BW201" s="36"/>
      <c r="BX201" s="37"/>
      <c r="BY201" s="44">
        <f t="shared" ref="BY201" si="4370">parseTime(BW201)-(BX205=INT(RIGHT($F201, 1)))</f>
        <v>0</v>
      </c>
      <c r="BZ201" s="45">
        <f t="shared" si="4353"/>
        <v>0</v>
      </c>
      <c r="CA201" s="36"/>
      <c r="CB201" s="37"/>
      <c r="CC201" s="44">
        <f t="shared" ref="CC201" si="4371">parseTime(CA201)-(CB205=INT(RIGHT($F201, 1)))</f>
        <v>0</v>
      </c>
      <c r="CD201" s="45">
        <f t="shared" si="4355"/>
        <v>0</v>
      </c>
      <c r="CE201" s="36"/>
      <c r="CF201" s="37"/>
      <c r="CG201" s="44">
        <f t="shared" ref="CG201" si="4372">parseTime(CE201)-(CF205=INT(RIGHT($F201, 1)))</f>
        <v>0</v>
      </c>
      <c r="CH201" s="45">
        <f t="shared" si="4357"/>
        <v>0</v>
      </c>
    </row>
    <row r="202" spans="1:86" x14ac:dyDescent="0.25">
      <c r="A202" s="56" t="s">
        <v>117</v>
      </c>
      <c r="B202" s="57">
        <f ca="1">roleHours(G200:CH206, "MFD")</f>
        <v>0</v>
      </c>
      <c r="C202" s="14">
        <f t="shared" ca="1" si="2913"/>
        <v>0</v>
      </c>
      <c r="D202" s="14"/>
      <c r="E202" s="20" t="s">
        <v>127</v>
      </c>
      <c r="F202" s="51" t="s">
        <v>130</v>
      </c>
      <c r="G202" s="36"/>
      <c r="H202" s="37"/>
      <c r="I202" s="44">
        <f t="shared" ref="I202" si="4373">parseTime(G202)-(H205=INT(RIGHT($F202, 1)))</f>
        <v>0</v>
      </c>
      <c r="J202" s="45">
        <f t="shared" si="4325"/>
        <v>0</v>
      </c>
      <c r="K202" s="36"/>
      <c r="L202" s="37"/>
      <c r="M202" s="44">
        <f t="shared" ref="M202" si="4374">parseTime(K202)-(L205=INT(RIGHT($F202, 1)))</f>
        <v>0</v>
      </c>
      <c r="N202" s="45">
        <f t="shared" si="4327"/>
        <v>0</v>
      </c>
      <c r="O202" s="36"/>
      <c r="P202" s="37"/>
      <c r="Q202" s="44">
        <f t="shared" ref="Q202" si="4375">parseTime(O202)-(P205=INT(RIGHT($F202, 1)))</f>
        <v>0</v>
      </c>
      <c r="R202" s="45">
        <f t="shared" si="4329"/>
        <v>0</v>
      </c>
      <c r="S202" s="36"/>
      <c r="T202" s="37"/>
      <c r="U202" s="44">
        <f t="shared" ref="U202" si="4376">parseTime(S202)-(T205=INT(RIGHT($F202, 1)))</f>
        <v>0</v>
      </c>
      <c r="V202" s="45">
        <f t="shared" si="4331"/>
        <v>0</v>
      </c>
      <c r="W202" s="36"/>
      <c r="X202" s="37"/>
      <c r="Y202" s="44">
        <f t="shared" ref="Y202" si="4377">parseTime(W202)-(X205=INT(RIGHT($F202, 1)))</f>
        <v>0</v>
      </c>
      <c r="Z202" s="45">
        <f t="shared" si="4333"/>
        <v>0</v>
      </c>
      <c r="AA202" s="36"/>
      <c r="AB202" s="37"/>
      <c r="AC202" s="44">
        <f t="shared" ref="AC202" si="4378">parseTime(AA202)-(AB205=INT(RIGHT($F202, 1)))</f>
        <v>0</v>
      </c>
      <c r="AD202" s="45">
        <f t="shared" si="4335"/>
        <v>0</v>
      </c>
      <c r="AE202" s="36"/>
      <c r="AF202" s="37"/>
      <c r="AG202" s="44">
        <f t="shared" ref="AG202" si="4379">parseTime(AE202)-(AF205=INT(RIGHT($F202, 1)))</f>
        <v>0</v>
      </c>
      <c r="AH202" s="45">
        <f t="shared" si="4337"/>
        <v>0</v>
      </c>
      <c r="AI202" s="36"/>
      <c r="AJ202" s="37"/>
      <c r="AK202" s="44">
        <f>parseTime(AI202)-(AJ205=INT(RIGHT($F202, 1)))</f>
        <v>0</v>
      </c>
      <c r="AL202" s="45">
        <f t="shared" si="4338"/>
        <v>0</v>
      </c>
      <c r="AM202" s="36"/>
      <c r="AN202" s="37"/>
      <c r="AO202" s="44">
        <f t="shared" ref="AO202" si="4380">parseTime(AM202)-(AN205=INT(RIGHT($F202, 1)))</f>
        <v>0</v>
      </c>
      <c r="AP202" s="45">
        <f t="shared" si="4340"/>
        <v>0</v>
      </c>
      <c r="AQ202" s="36"/>
      <c r="AR202" s="37"/>
      <c r="AS202" s="44">
        <f t="shared" ref="AS202" si="4381">parseTime(AQ202)-(AR205=INT(RIGHT($F202, 1)))</f>
        <v>0</v>
      </c>
      <c r="AT202" s="45">
        <f t="shared" si="4342"/>
        <v>0</v>
      </c>
      <c r="AU202" s="36"/>
      <c r="AV202" s="37"/>
      <c r="AW202" s="44">
        <f>parseTime(AU202)-(AV205=INT(RIGHT($F202, 1)))</f>
        <v>0</v>
      </c>
      <c r="AX202" s="45">
        <f t="shared" si="4343"/>
        <v>0</v>
      </c>
      <c r="AY202" s="36"/>
      <c r="AZ202" s="37"/>
      <c r="BA202" s="44">
        <f>parseTime(AY202)-(AZ205=INT(RIGHT($F202, 1)))</f>
        <v>0</v>
      </c>
      <c r="BB202" s="45">
        <f t="shared" si="4344"/>
        <v>0</v>
      </c>
      <c r="BC202" s="36"/>
      <c r="BD202" s="37"/>
      <c r="BE202" s="44">
        <f>parseTime(BC202)-(BD205=INT(RIGHT($F202, 1)))</f>
        <v>0</v>
      </c>
      <c r="BF202" s="45">
        <f t="shared" si="4345"/>
        <v>0</v>
      </c>
      <c r="BG202" s="36"/>
      <c r="BH202" s="37"/>
      <c r="BI202" s="44">
        <f>parseTime(BG202)-(BH205=INT(RIGHT($F202, 1)))</f>
        <v>0</v>
      </c>
      <c r="BJ202" s="45">
        <f t="shared" si="4346"/>
        <v>0</v>
      </c>
      <c r="BK202" s="36"/>
      <c r="BL202" s="37"/>
      <c r="BM202" s="44">
        <f>parseTime(BK202)-(BL205=INT(RIGHT($F202, 1)))</f>
        <v>0</v>
      </c>
      <c r="BN202" s="45">
        <f t="shared" si="4347"/>
        <v>0</v>
      </c>
      <c r="BO202" s="36"/>
      <c r="BP202" s="37"/>
      <c r="BQ202" s="44">
        <f t="shared" ref="BQ202" si="4382">parseTime(BO202)-(BP205=INT(RIGHT($F202, 1)))</f>
        <v>0</v>
      </c>
      <c r="BR202" s="45">
        <f t="shared" si="4349"/>
        <v>0</v>
      </c>
      <c r="BS202" s="36"/>
      <c r="BT202" s="37"/>
      <c r="BU202" s="44">
        <f t="shared" ref="BU202" si="4383">parseTime(BS202)-(BT205=INT(RIGHT($F202, 1)))</f>
        <v>0</v>
      </c>
      <c r="BV202" s="45">
        <f t="shared" si="4351"/>
        <v>0</v>
      </c>
      <c r="BW202" s="36"/>
      <c r="BX202" s="37"/>
      <c r="BY202" s="44">
        <f t="shared" ref="BY202" si="4384">parseTime(BW202)-(BX205=INT(RIGHT($F202, 1)))</f>
        <v>0</v>
      </c>
      <c r="BZ202" s="45">
        <f t="shared" si="4353"/>
        <v>0</v>
      </c>
      <c r="CA202" s="36"/>
      <c r="CB202" s="37"/>
      <c r="CC202" s="44">
        <f t="shared" ref="CC202" si="4385">parseTime(CA202)-(CB205=INT(RIGHT($F202, 1)))</f>
        <v>0</v>
      </c>
      <c r="CD202" s="45">
        <f t="shared" si="4355"/>
        <v>0</v>
      </c>
      <c r="CE202" s="36"/>
      <c r="CF202" s="37"/>
      <c r="CG202" s="44">
        <f t="shared" ref="CG202" si="4386">parseTime(CE202)-(CF205=INT(RIGHT($F202, 1)))</f>
        <v>0</v>
      </c>
      <c r="CH202" s="45">
        <f t="shared" si="4357"/>
        <v>0</v>
      </c>
    </row>
    <row r="203" spans="1:86" x14ac:dyDescent="0.25">
      <c r="A203" s="56" t="s">
        <v>118</v>
      </c>
      <c r="B203" s="57">
        <f ca="1">roleHours(G200:CH206, "DFD")</f>
        <v>0</v>
      </c>
      <c r="C203" s="14">
        <f t="shared" ca="1" si="2913"/>
        <v>0</v>
      </c>
      <c r="D203" s="14"/>
      <c r="E203" s="20"/>
      <c r="F203" s="51" t="s">
        <v>131</v>
      </c>
      <c r="G203" s="36"/>
      <c r="H203" s="37"/>
      <c r="I203" s="44">
        <f t="shared" ref="I203" si="4387">parseTime(G203)-(H205=INT(RIGHT($F203, 1)))</f>
        <v>0</v>
      </c>
      <c r="J203" s="45">
        <f t="shared" si="4325"/>
        <v>0</v>
      </c>
      <c r="K203" s="36"/>
      <c r="L203" s="37"/>
      <c r="M203" s="44">
        <f t="shared" ref="M203" si="4388">parseTime(K203)-(L205=INT(RIGHT($F203, 1)))</f>
        <v>0</v>
      </c>
      <c r="N203" s="45">
        <f t="shared" si="4327"/>
        <v>0</v>
      </c>
      <c r="O203" s="36"/>
      <c r="P203" s="37"/>
      <c r="Q203" s="44">
        <f t="shared" ref="Q203" si="4389">parseTime(O203)-(P205=INT(RIGHT($F203, 1)))</f>
        <v>0</v>
      </c>
      <c r="R203" s="45">
        <f t="shared" si="4329"/>
        <v>0</v>
      </c>
      <c r="S203" s="36"/>
      <c r="T203" s="37"/>
      <c r="U203" s="44">
        <f t="shared" ref="U203" si="4390">parseTime(S203)-(T205=INT(RIGHT($F203, 1)))</f>
        <v>0</v>
      </c>
      <c r="V203" s="45">
        <f t="shared" si="4331"/>
        <v>0</v>
      </c>
      <c r="W203" s="36"/>
      <c r="X203" s="37"/>
      <c r="Y203" s="44">
        <f t="shared" ref="Y203" si="4391">parseTime(W203)-(X205=INT(RIGHT($F203, 1)))</f>
        <v>0</v>
      </c>
      <c r="Z203" s="45">
        <f t="shared" si="4333"/>
        <v>0</v>
      </c>
      <c r="AA203" s="36"/>
      <c r="AB203" s="37"/>
      <c r="AC203" s="44">
        <f t="shared" ref="AC203" si="4392">parseTime(AA203)-(AB205=INT(RIGHT($F203, 1)))</f>
        <v>0</v>
      </c>
      <c r="AD203" s="45">
        <f t="shared" si="4335"/>
        <v>0</v>
      </c>
      <c r="AE203" s="36"/>
      <c r="AF203" s="37"/>
      <c r="AG203" s="44">
        <f t="shared" ref="AG203" si="4393">parseTime(AE203)-(AF205=INT(RIGHT($F203, 1)))</f>
        <v>0</v>
      </c>
      <c r="AH203" s="45">
        <f t="shared" si="4337"/>
        <v>0</v>
      </c>
      <c r="AI203" s="36"/>
      <c r="AJ203" s="37"/>
      <c r="AK203" s="44">
        <f>parseTime(AI203)-(AJ205=INT(RIGHT($F203, 1)))</f>
        <v>0</v>
      </c>
      <c r="AL203" s="45">
        <f t="shared" si="4338"/>
        <v>0</v>
      </c>
      <c r="AM203" s="36"/>
      <c r="AN203" s="37"/>
      <c r="AO203" s="44">
        <f t="shared" ref="AO203" si="4394">parseTime(AM203)-(AN205=INT(RIGHT($F203, 1)))</f>
        <v>0</v>
      </c>
      <c r="AP203" s="45">
        <f t="shared" si="4340"/>
        <v>0</v>
      </c>
      <c r="AQ203" s="36"/>
      <c r="AR203" s="37"/>
      <c r="AS203" s="44">
        <f t="shared" ref="AS203" si="4395">parseTime(AQ203)-(AR205=INT(RIGHT($F203, 1)))</f>
        <v>0</v>
      </c>
      <c r="AT203" s="45">
        <f t="shared" si="4342"/>
        <v>0</v>
      </c>
      <c r="AU203" s="36"/>
      <c r="AV203" s="37"/>
      <c r="AW203" s="44">
        <f>parseTime(AU203)-(AV205=INT(RIGHT($F203, 1)))</f>
        <v>0</v>
      </c>
      <c r="AX203" s="45">
        <f t="shared" si="4343"/>
        <v>0</v>
      </c>
      <c r="AY203" s="36"/>
      <c r="AZ203" s="37"/>
      <c r="BA203" s="44">
        <f>parseTime(AY203)-(AZ205=INT(RIGHT($F203, 1)))</f>
        <v>0</v>
      </c>
      <c r="BB203" s="45">
        <f t="shared" si="4344"/>
        <v>0</v>
      </c>
      <c r="BC203" s="36"/>
      <c r="BD203" s="37"/>
      <c r="BE203" s="44">
        <f>parseTime(BC203)-(BD205=INT(RIGHT($F203, 1)))</f>
        <v>0</v>
      </c>
      <c r="BF203" s="45">
        <f t="shared" si="4345"/>
        <v>0</v>
      </c>
      <c r="BG203" s="36"/>
      <c r="BH203" s="37"/>
      <c r="BI203" s="44">
        <f>parseTime(BG203)-(BH205=INT(RIGHT($F203, 1)))</f>
        <v>0</v>
      </c>
      <c r="BJ203" s="45">
        <f t="shared" si="4346"/>
        <v>0</v>
      </c>
      <c r="BK203" s="36"/>
      <c r="BL203" s="37"/>
      <c r="BM203" s="44">
        <f>parseTime(BK203)-(BL205=INT(RIGHT($F203, 1)))</f>
        <v>0</v>
      </c>
      <c r="BN203" s="45">
        <f t="shared" si="4347"/>
        <v>0</v>
      </c>
      <c r="BO203" s="36"/>
      <c r="BP203" s="37"/>
      <c r="BQ203" s="44">
        <f t="shared" ref="BQ203" si="4396">parseTime(BO203)-(BP205=INT(RIGHT($F203, 1)))</f>
        <v>0</v>
      </c>
      <c r="BR203" s="45">
        <f t="shared" si="4349"/>
        <v>0</v>
      </c>
      <c r="BS203" s="36"/>
      <c r="BT203" s="37"/>
      <c r="BU203" s="44">
        <f t="shared" ref="BU203" si="4397">parseTime(BS203)-(BT205=INT(RIGHT($F203, 1)))</f>
        <v>0</v>
      </c>
      <c r="BV203" s="45">
        <f t="shared" si="4351"/>
        <v>0</v>
      </c>
      <c r="BW203" s="36"/>
      <c r="BX203" s="37"/>
      <c r="BY203" s="44">
        <f t="shared" ref="BY203" si="4398">parseTime(BW203)-(BX205=INT(RIGHT($F203, 1)))</f>
        <v>0</v>
      </c>
      <c r="BZ203" s="45">
        <f t="shared" si="4353"/>
        <v>0</v>
      </c>
      <c r="CA203" s="36"/>
      <c r="CB203" s="37"/>
      <c r="CC203" s="44">
        <f t="shared" ref="CC203" si="4399">parseTime(CA203)-(CB205=INT(RIGHT($F203, 1)))</f>
        <v>0</v>
      </c>
      <c r="CD203" s="45">
        <f t="shared" si="4355"/>
        <v>0</v>
      </c>
      <c r="CE203" s="36"/>
      <c r="CF203" s="37"/>
      <c r="CG203" s="44">
        <f t="shared" ref="CG203" si="4400">parseTime(CE203)-(CF205=INT(RIGHT($F203, 1)))</f>
        <v>0</v>
      </c>
      <c r="CH203" s="45">
        <f t="shared" si="4357"/>
        <v>0</v>
      </c>
    </row>
    <row r="204" spans="1:86" x14ac:dyDescent="0.25">
      <c r="A204" s="56" t="s">
        <v>119</v>
      </c>
      <c r="B204" s="57">
        <f ca="1">roleHours(G200:CH206, "MCC")</f>
        <v>0</v>
      </c>
      <c r="C204" s="14">
        <f t="shared" ca="1" si="2913"/>
        <v>0</v>
      </c>
      <c r="D204" s="14"/>
      <c r="E204" s="20"/>
      <c r="F204" s="51" t="s">
        <v>132</v>
      </c>
      <c r="G204" s="36"/>
      <c r="H204" s="37"/>
      <c r="I204" s="44">
        <f t="shared" ref="I204" si="4401">parseTime(G204)-(H205=INT(RIGHT($F204, 1)))</f>
        <v>0</v>
      </c>
      <c r="J204" s="45">
        <f t="shared" si="4325"/>
        <v>0</v>
      </c>
      <c r="K204" s="36"/>
      <c r="L204" s="37"/>
      <c r="M204" s="44">
        <f t="shared" ref="M204" si="4402">parseTime(K204)-(L205=INT(RIGHT($F204, 1)))</f>
        <v>0</v>
      </c>
      <c r="N204" s="45">
        <f t="shared" si="4327"/>
        <v>0</v>
      </c>
      <c r="O204" s="36"/>
      <c r="P204" s="37"/>
      <c r="Q204" s="44">
        <f t="shared" ref="Q204" si="4403">parseTime(O204)-(P205=INT(RIGHT($F204, 1)))</f>
        <v>0</v>
      </c>
      <c r="R204" s="45">
        <f t="shared" si="4329"/>
        <v>0</v>
      </c>
      <c r="S204" s="36"/>
      <c r="T204" s="37"/>
      <c r="U204" s="44">
        <f t="shared" ref="U204" si="4404">parseTime(S204)-(T205=INT(RIGHT($F204, 1)))</f>
        <v>0</v>
      </c>
      <c r="V204" s="45">
        <f t="shared" si="4331"/>
        <v>0</v>
      </c>
      <c r="W204" s="36"/>
      <c r="X204" s="37"/>
      <c r="Y204" s="44">
        <f t="shared" ref="Y204" si="4405">parseTime(W204)-(X205=INT(RIGHT($F204, 1)))</f>
        <v>0</v>
      </c>
      <c r="Z204" s="45">
        <f t="shared" si="4333"/>
        <v>0</v>
      </c>
      <c r="AA204" s="36"/>
      <c r="AB204" s="37"/>
      <c r="AC204" s="44">
        <f t="shared" ref="AC204" si="4406">parseTime(AA204)-(AB205=INT(RIGHT($F204, 1)))</f>
        <v>0</v>
      </c>
      <c r="AD204" s="45">
        <f t="shared" si="4335"/>
        <v>0</v>
      </c>
      <c r="AE204" s="36"/>
      <c r="AF204" s="37"/>
      <c r="AG204" s="44">
        <f t="shared" ref="AG204" si="4407">parseTime(AE204)-(AF205=INT(RIGHT($F204, 1)))</f>
        <v>0</v>
      </c>
      <c r="AH204" s="45">
        <f t="shared" si="4337"/>
        <v>0</v>
      </c>
      <c r="AI204" s="36"/>
      <c r="AJ204" s="37"/>
      <c r="AK204" s="44">
        <f>parseTime(AI204)-(AJ205=INT(RIGHT($F204, 1)))</f>
        <v>0</v>
      </c>
      <c r="AL204" s="45">
        <f t="shared" si="4338"/>
        <v>0</v>
      </c>
      <c r="AM204" s="36"/>
      <c r="AN204" s="37"/>
      <c r="AO204" s="44">
        <f t="shared" ref="AO204" si="4408">parseTime(AM204)-(AN205=INT(RIGHT($F204, 1)))</f>
        <v>0</v>
      </c>
      <c r="AP204" s="45">
        <f t="shared" si="4340"/>
        <v>0</v>
      </c>
      <c r="AQ204" s="36"/>
      <c r="AR204" s="37"/>
      <c r="AS204" s="44">
        <f t="shared" ref="AS204" si="4409">parseTime(AQ204)-(AR205=INT(RIGHT($F204, 1)))</f>
        <v>0</v>
      </c>
      <c r="AT204" s="45">
        <f t="shared" si="4342"/>
        <v>0</v>
      </c>
      <c r="AU204" s="36"/>
      <c r="AV204" s="37"/>
      <c r="AW204" s="44">
        <f>parseTime(AU204)-(AV205=INT(RIGHT($F204, 1)))</f>
        <v>0</v>
      </c>
      <c r="AX204" s="45">
        <f t="shared" si="4343"/>
        <v>0</v>
      </c>
      <c r="AY204" s="36"/>
      <c r="AZ204" s="37"/>
      <c r="BA204" s="44">
        <f>parseTime(AY204)-(AZ205=INT(RIGHT($F204, 1)))</f>
        <v>0</v>
      </c>
      <c r="BB204" s="45">
        <f t="shared" si="4344"/>
        <v>0</v>
      </c>
      <c r="BC204" s="36"/>
      <c r="BD204" s="37"/>
      <c r="BE204" s="44">
        <f>parseTime(BC204)-(BD205=INT(RIGHT($F204, 1)))</f>
        <v>0</v>
      </c>
      <c r="BF204" s="45">
        <f t="shared" si="4345"/>
        <v>0</v>
      </c>
      <c r="BG204" s="36"/>
      <c r="BH204" s="37"/>
      <c r="BI204" s="44">
        <f>parseTime(BG204)-(BH205=INT(RIGHT($F204, 1)))</f>
        <v>0</v>
      </c>
      <c r="BJ204" s="45">
        <f t="shared" si="4346"/>
        <v>0</v>
      </c>
      <c r="BK204" s="36"/>
      <c r="BL204" s="37"/>
      <c r="BM204" s="44">
        <f>parseTime(BK204)-(BL205=INT(RIGHT($F204, 1)))</f>
        <v>0</v>
      </c>
      <c r="BN204" s="45">
        <f t="shared" si="4347"/>
        <v>0</v>
      </c>
      <c r="BO204" s="36"/>
      <c r="BP204" s="37"/>
      <c r="BQ204" s="44">
        <f t="shared" ref="BQ204" si="4410">parseTime(BO204)-(BP205=INT(RIGHT($F204, 1)))</f>
        <v>0</v>
      </c>
      <c r="BR204" s="45">
        <f t="shared" si="4349"/>
        <v>0</v>
      </c>
      <c r="BS204" s="36"/>
      <c r="BT204" s="37"/>
      <c r="BU204" s="44">
        <f t="shared" ref="BU204" si="4411">parseTime(BS204)-(BT205=INT(RIGHT($F204, 1)))</f>
        <v>0</v>
      </c>
      <c r="BV204" s="45">
        <f t="shared" si="4351"/>
        <v>0</v>
      </c>
      <c r="BW204" s="36"/>
      <c r="BX204" s="37"/>
      <c r="BY204" s="44">
        <f t="shared" ref="BY204" si="4412">parseTime(BW204)-(BX205=INT(RIGHT($F204, 1)))</f>
        <v>0</v>
      </c>
      <c r="BZ204" s="45">
        <f t="shared" si="4353"/>
        <v>0</v>
      </c>
      <c r="CA204" s="36"/>
      <c r="CB204" s="37"/>
      <c r="CC204" s="44">
        <f t="shared" ref="CC204" si="4413">parseTime(CA204)-(CB205=INT(RIGHT($F204, 1)))</f>
        <v>0</v>
      </c>
      <c r="CD204" s="45">
        <f t="shared" si="4355"/>
        <v>0</v>
      </c>
      <c r="CE204" s="36"/>
      <c r="CF204" s="37"/>
      <c r="CG204" s="44">
        <f t="shared" ref="CG204" si="4414">parseTime(CE204)-(CF205=INT(RIGHT($F204, 1)))</f>
        <v>0</v>
      </c>
      <c r="CH204" s="45">
        <f t="shared" si="4357"/>
        <v>0</v>
      </c>
    </row>
    <row r="205" spans="1:86" x14ac:dyDescent="0.25">
      <c r="A205" s="56" t="s">
        <v>120</v>
      </c>
      <c r="B205" s="57">
        <f ca="1">roleHours(G200:CH206, "DCC")</f>
        <v>0</v>
      </c>
      <c r="C205" s="14">
        <f t="shared" ref="C205:C268" ca="1" si="4415">B205/8</f>
        <v>0</v>
      </c>
      <c r="D205" s="14"/>
      <c r="E205" s="20"/>
      <c r="F205" s="51"/>
      <c r="G205" s="46" t="s">
        <v>134</v>
      </c>
      <c r="H205" s="38">
        <f t="shared" ref="H205" si="4416">lunchAdjust(G200:H204)</f>
        <v>0</v>
      </c>
      <c r="I205" s="48" t="s">
        <v>0</v>
      </c>
      <c r="J205" s="39">
        <f t="shared" ref="J205" si="4417">SUMPRODUCT(I200:I204*J200:J204)</f>
        <v>0</v>
      </c>
      <c r="K205" s="46" t="s">
        <v>134</v>
      </c>
      <c r="L205" s="38">
        <f t="shared" ref="L205" si="4418">lunchAdjust(K200:L204)</f>
        <v>0</v>
      </c>
      <c r="M205" s="48" t="s">
        <v>0</v>
      </c>
      <c r="N205" s="39">
        <f t="shared" ref="N205" si="4419">SUMPRODUCT(M200:M204*N200:N204)</f>
        <v>0</v>
      </c>
      <c r="O205" s="46" t="s">
        <v>134</v>
      </c>
      <c r="P205" s="38">
        <f t="shared" ref="P205" si="4420">lunchAdjust(O200:P204)</f>
        <v>0</v>
      </c>
      <c r="Q205" s="48" t="s">
        <v>0</v>
      </c>
      <c r="R205" s="39">
        <f t="shared" ref="R205" si="4421">SUMPRODUCT(Q200:Q204*R200:R204)</f>
        <v>0</v>
      </c>
      <c r="S205" s="46" t="s">
        <v>134</v>
      </c>
      <c r="T205" s="38">
        <f t="shared" ref="T205" si="4422">lunchAdjust(S200:T204)</f>
        <v>0</v>
      </c>
      <c r="U205" s="48" t="s">
        <v>0</v>
      </c>
      <c r="V205" s="39">
        <f t="shared" ref="V205" si="4423">SUMPRODUCT(U200:U204*V200:V204)</f>
        <v>0</v>
      </c>
      <c r="W205" s="46" t="s">
        <v>134</v>
      </c>
      <c r="X205" s="38">
        <f t="shared" ref="X205" si="4424">lunchAdjust(W200:X204)</f>
        <v>0</v>
      </c>
      <c r="Y205" s="48" t="s">
        <v>0</v>
      </c>
      <c r="Z205" s="39">
        <f t="shared" ref="Z205" si="4425">SUMPRODUCT(Y200:Y204*Z200:Z204)</f>
        <v>0</v>
      </c>
      <c r="AA205" s="46" t="s">
        <v>134</v>
      </c>
      <c r="AB205" s="38">
        <f t="shared" ref="AB205" si="4426">lunchAdjust(AA200:AB204)</f>
        <v>0</v>
      </c>
      <c r="AC205" s="48" t="s">
        <v>0</v>
      </c>
      <c r="AD205" s="39">
        <f t="shared" ref="AD205" si="4427">SUMPRODUCT(AC200:AC204*AD200:AD204)</f>
        <v>0</v>
      </c>
      <c r="AE205" s="46" t="s">
        <v>134</v>
      </c>
      <c r="AF205" s="38">
        <f t="shared" ref="AF205" si="4428">lunchAdjust(AE200:AF204)</f>
        <v>0</v>
      </c>
      <c r="AG205" s="48" t="s">
        <v>0</v>
      </c>
      <c r="AH205" s="39">
        <f t="shared" ref="AH205" si="4429">SUMPRODUCT(AG200:AG204*AH200:AH204)</f>
        <v>0</v>
      </c>
      <c r="AI205" s="46" t="s">
        <v>134</v>
      </c>
      <c r="AJ205" s="38">
        <f t="shared" ref="AJ205" si="4430">lunchAdjust(AI200:AJ204)</f>
        <v>0</v>
      </c>
      <c r="AK205" s="48" t="s">
        <v>0</v>
      </c>
      <c r="AL205" s="39">
        <f t="shared" ref="AL205" si="4431">SUMPRODUCT(AK200:AK204*AL200:AL204)</f>
        <v>0</v>
      </c>
      <c r="AM205" s="46" t="s">
        <v>134</v>
      </c>
      <c r="AN205" s="38">
        <f t="shared" ref="AN205" si="4432">lunchAdjust(AM200:AN204)</f>
        <v>0</v>
      </c>
      <c r="AO205" s="48" t="s">
        <v>0</v>
      </c>
      <c r="AP205" s="39">
        <f t="shared" ref="AP205" si="4433">SUMPRODUCT(AO200:AO204*AP200:AP204)</f>
        <v>0</v>
      </c>
      <c r="AQ205" s="46" t="s">
        <v>134</v>
      </c>
      <c r="AR205" s="38">
        <f t="shared" ref="AR205" si="4434">lunchAdjust(AQ200:AR204)</f>
        <v>0</v>
      </c>
      <c r="AS205" s="48" t="s">
        <v>0</v>
      </c>
      <c r="AT205" s="39">
        <f t="shared" ref="AT205" si="4435">SUMPRODUCT(AS200:AS204*AT200:AT204)</f>
        <v>0</v>
      </c>
      <c r="AU205" s="46" t="s">
        <v>134</v>
      </c>
      <c r="AV205" s="38">
        <f t="shared" ref="AV205" si="4436">lunchAdjust(AU200:AV204)</f>
        <v>0</v>
      </c>
      <c r="AW205" s="48" t="s">
        <v>0</v>
      </c>
      <c r="AX205" s="39">
        <f t="shared" ref="AX205" si="4437">SUMPRODUCT(AW200:AW204*AX200:AX204)</f>
        <v>0</v>
      </c>
      <c r="AY205" s="46" t="s">
        <v>134</v>
      </c>
      <c r="AZ205" s="38">
        <f t="shared" ref="AZ205" si="4438">lunchAdjust(AY200:AZ204)</f>
        <v>0</v>
      </c>
      <c r="BA205" s="48" t="s">
        <v>0</v>
      </c>
      <c r="BB205" s="39">
        <f t="shared" ref="BB205" si="4439">SUMPRODUCT(BA200:BA204*BB200:BB204)</f>
        <v>0</v>
      </c>
      <c r="BC205" s="46" t="s">
        <v>134</v>
      </c>
      <c r="BD205" s="38">
        <f t="shared" ref="BD205" si="4440">lunchAdjust(BC200:BD204)</f>
        <v>0</v>
      </c>
      <c r="BE205" s="48" t="s">
        <v>0</v>
      </c>
      <c r="BF205" s="39">
        <f t="shared" ref="BF205" si="4441">SUMPRODUCT(BE200:BE204*BF200:BF204)</f>
        <v>0</v>
      </c>
      <c r="BG205" s="46" t="s">
        <v>134</v>
      </c>
      <c r="BH205" s="38">
        <f t="shared" ref="BH205" si="4442">lunchAdjust(BG200:BH204)</f>
        <v>0</v>
      </c>
      <c r="BI205" s="48" t="s">
        <v>0</v>
      </c>
      <c r="BJ205" s="39">
        <f t="shared" ref="BJ205" si="4443">SUMPRODUCT(BI200:BI204*BJ200:BJ204)</f>
        <v>0</v>
      </c>
      <c r="BK205" s="46" t="s">
        <v>134</v>
      </c>
      <c r="BL205" s="38">
        <f t="shared" ref="BL205" si="4444">lunchAdjust(BK200:BL204)</f>
        <v>0</v>
      </c>
      <c r="BM205" s="48" t="s">
        <v>0</v>
      </c>
      <c r="BN205" s="39">
        <f t="shared" ref="BN205" si="4445">SUMPRODUCT(BM200:BM204*BN200:BN204)</f>
        <v>0</v>
      </c>
      <c r="BO205" s="46" t="s">
        <v>134</v>
      </c>
      <c r="BP205" s="38">
        <f t="shared" ref="BP205" si="4446">lunchAdjust(BO200:BP204)</f>
        <v>0</v>
      </c>
      <c r="BQ205" s="48" t="s">
        <v>0</v>
      </c>
      <c r="BR205" s="39">
        <f t="shared" ref="BR205" si="4447">SUMPRODUCT(BQ200:BQ204*BR200:BR204)</f>
        <v>0</v>
      </c>
      <c r="BS205" s="46" t="s">
        <v>134</v>
      </c>
      <c r="BT205" s="38">
        <f t="shared" ref="BT205" si="4448">lunchAdjust(BS200:BT204)</f>
        <v>0</v>
      </c>
      <c r="BU205" s="48" t="s">
        <v>0</v>
      </c>
      <c r="BV205" s="39">
        <f t="shared" ref="BV205" si="4449">SUMPRODUCT(BU200:BU204*BV200:BV204)</f>
        <v>0</v>
      </c>
      <c r="BW205" s="46" t="s">
        <v>134</v>
      </c>
      <c r="BX205" s="38">
        <f t="shared" ref="BX205" si="4450">lunchAdjust(BW200:BX204)</f>
        <v>0</v>
      </c>
      <c r="BY205" s="48" t="s">
        <v>0</v>
      </c>
      <c r="BZ205" s="39">
        <f t="shared" ref="BZ205" si="4451">SUMPRODUCT(BY200:BY204*BZ200:BZ204)</f>
        <v>0</v>
      </c>
      <c r="CA205" s="46" t="s">
        <v>134</v>
      </c>
      <c r="CB205" s="38">
        <f t="shared" ref="CB205" si="4452">lunchAdjust(CA200:CB204)</f>
        <v>0</v>
      </c>
      <c r="CC205" s="48" t="s">
        <v>0</v>
      </c>
      <c r="CD205" s="39">
        <f t="shared" ref="CD205" si="4453">SUMPRODUCT(CC200:CC204*CD200:CD204)</f>
        <v>0</v>
      </c>
      <c r="CE205" s="46" t="s">
        <v>134</v>
      </c>
      <c r="CF205" s="38">
        <f t="shared" ref="CF205" si="4454">lunchAdjust(CE200:CF204)</f>
        <v>0</v>
      </c>
      <c r="CG205" s="48" t="s">
        <v>0</v>
      </c>
      <c r="CH205" s="39">
        <f t="shared" ref="CH205" si="4455">SUMPRODUCT(CG200:CG204*CH200:CH204)</f>
        <v>0</v>
      </c>
    </row>
    <row r="206" spans="1:86" ht="15.75" thickBot="1" x14ac:dyDescent="0.3">
      <c r="A206" s="58" t="s">
        <v>121</v>
      </c>
      <c r="B206" s="59">
        <f ca="1">roleHours(G200:CH206, "OUT")</f>
        <v>0</v>
      </c>
      <c r="C206" s="54" t="s">
        <v>137</v>
      </c>
      <c r="D206" s="22">
        <f ca="1">roleHours(G200:CH206, "PTO")</f>
        <v>0</v>
      </c>
      <c r="E206" s="23"/>
      <c r="F206" s="52"/>
      <c r="G206" s="47" t="s">
        <v>39</v>
      </c>
      <c r="H206" s="40">
        <f>SUMPRODUCT(I200:I204*(H200:H204="PTO"))+SUMPRODUCT(I200:I204*(H200:H204="HOL"))</f>
        <v>0</v>
      </c>
      <c r="I206" s="49" t="s">
        <v>135</v>
      </c>
      <c r="J206" s="41">
        <f t="shared" ref="J206" si="4456">J205*G$4</f>
        <v>0</v>
      </c>
      <c r="K206" s="47" t="s">
        <v>39</v>
      </c>
      <c r="L206" s="40">
        <f t="shared" ref="L206" si="4457">SUMPRODUCT(M200:M204*(L200:L204="PTO"))+SUMPRODUCT(M200:M204*(L200:L204="HOL"))</f>
        <v>0</v>
      </c>
      <c r="M206" s="49" t="s">
        <v>135</v>
      </c>
      <c r="N206" s="41">
        <f t="shared" ref="N206" si="4458">N205*K$4</f>
        <v>0</v>
      </c>
      <c r="O206" s="47" t="s">
        <v>39</v>
      </c>
      <c r="P206" s="40">
        <f t="shared" ref="P206" si="4459">SUMPRODUCT(Q200:Q204*(P200:P204="PTO"))+SUMPRODUCT(Q200:Q204*(P200:P204="HOL"))</f>
        <v>0</v>
      </c>
      <c r="Q206" s="49" t="s">
        <v>135</v>
      </c>
      <c r="R206" s="41">
        <f t="shared" ref="R206" si="4460">R205*O$4</f>
        <v>0</v>
      </c>
      <c r="S206" s="47" t="s">
        <v>39</v>
      </c>
      <c r="T206" s="40">
        <f t="shared" ref="T206" si="4461">SUMPRODUCT(U200:U204*(T200:T204="PTO"))+SUMPRODUCT(U200:U204*(T200:T204="HOL"))</f>
        <v>0</v>
      </c>
      <c r="U206" s="49" t="s">
        <v>135</v>
      </c>
      <c r="V206" s="41">
        <f t="shared" ref="V206" si="4462">V205*S$4</f>
        <v>0</v>
      </c>
      <c r="W206" s="47" t="s">
        <v>39</v>
      </c>
      <c r="X206" s="40">
        <f t="shared" ref="X206" si="4463">SUMPRODUCT(Y200:Y204*(X200:X204="PTO"))+SUMPRODUCT(Y200:Y204*(X200:X204="HOL"))</f>
        <v>0</v>
      </c>
      <c r="Y206" s="49" t="s">
        <v>135</v>
      </c>
      <c r="Z206" s="41">
        <f t="shared" ref="Z206" si="4464">Z205*W$4</f>
        <v>0</v>
      </c>
      <c r="AA206" s="47" t="s">
        <v>39</v>
      </c>
      <c r="AB206" s="40">
        <f t="shared" ref="AB206" si="4465">SUMPRODUCT(AC200:AC204*(AB200:AB204="PTO"))+SUMPRODUCT(AC200:AC204*(AB200:AB204="HOL"))</f>
        <v>0</v>
      </c>
      <c r="AC206" s="49" t="s">
        <v>135</v>
      </c>
      <c r="AD206" s="41">
        <f t="shared" ref="AD206" si="4466">AD205*AA$4</f>
        <v>0</v>
      </c>
      <c r="AE206" s="47" t="s">
        <v>39</v>
      </c>
      <c r="AF206" s="40">
        <f t="shared" ref="AF206" si="4467">SUMPRODUCT(AG200:AG204*(AF200:AF204="PTO"))+SUMPRODUCT(AG200:AG204*(AF200:AF204="HOL"))</f>
        <v>0</v>
      </c>
      <c r="AG206" s="49" t="s">
        <v>135</v>
      </c>
      <c r="AH206" s="41">
        <f t="shared" ref="AH206" si="4468">AH205*AE$4</f>
        <v>0</v>
      </c>
      <c r="AI206" s="47" t="s">
        <v>39</v>
      </c>
      <c r="AJ206" s="40">
        <f t="shared" ref="AJ206" si="4469">SUMPRODUCT(AK200:AK204*(AJ200:AJ204="PTO"))+SUMPRODUCT(AK200:AK204*(AJ200:AJ204="HOL"))</f>
        <v>0</v>
      </c>
      <c r="AK206" s="49" t="s">
        <v>135</v>
      </c>
      <c r="AL206" s="41">
        <f>AL205*AI$4</f>
        <v>0</v>
      </c>
      <c r="AM206" s="47" t="s">
        <v>39</v>
      </c>
      <c r="AN206" s="40">
        <f t="shared" ref="AN206" si="4470">SUMPRODUCT(AO200:AO204*(AN200:AN204="PTO"))+SUMPRODUCT(AO200:AO204*(AN200:AN204="HOL"))</f>
        <v>0</v>
      </c>
      <c r="AO206" s="49" t="s">
        <v>135</v>
      </c>
      <c r="AP206" s="41">
        <f t="shared" ref="AP206" si="4471">AP205*AM$4</f>
        <v>0</v>
      </c>
      <c r="AQ206" s="47" t="s">
        <v>39</v>
      </c>
      <c r="AR206" s="40">
        <f t="shared" ref="AR206" si="4472">SUMPRODUCT(AS200:AS204*(AR200:AR204="PTO"))+SUMPRODUCT(AS200:AS204*(AR200:AR204="HOL"))</f>
        <v>0</v>
      </c>
      <c r="AS206" s="49" t="s">
        <v>135</v>
      </c>
      <c r="AT206" s="41">
        <f t="shared" ref="AT206" si="4473">AT205*AQ$4</f>
        <v>0</v>
      </c>
      <c r="AU206" s="47" t="s">
        <v>39</v>
      </c>
      <c r="AV206" s="40">
        <f t="shared" ref="AV206" si="4474">SUMPRODUCT(AW200:AW204*(AV200:AV204="PTO"))+SUMPRODUCT(AW200:AW204*(AV200:AV204="HOL"))</f>
        <v>0</v>
      </c>
      <c r="AW206" s="49" t="s">
        <v>135</v>
      </c>
      <c r="AX206" s="41">
        <f>AX205*AU$4</f>
        <v>0</v>
      </c>
      <c r="AY206" s="47" t="s">
        <v>39</v>
      </c>
      <c r="AZ206" s="40">
        <f t="shared" ref="AZ206" si="4475">SUMPRODUCT(BA200:BA204*(AZ200:AZ204="PTO"))+SUMPRODUCT(BA200:BA204*(AZ200:AZ204="HOL"))</f>
        <v>0</v>
      </c>
      <c r="BA206" s="49" t="s">
        <v>135</v>
      </c>
      <c r="BB206" s="41">
        <f>BB205*AY$4</f>
        <v>0</v>
      </c>
      <c r="BC206" s="47" t="s">
        <v>39</v>
      </c>
      <c r="BD206" s="40">
        <f t="shared" ref="BD206" si="4476">SUMPRODUCT(BE200:BE204*(BD200:BD204="PTO"))+SUMPRODUCT(BE200:BE204*(BD200:BD204="HOL"))</f>
        <v>0</v>
      </c>
      <c r="BE206" s="49" t="s">
        <v>135</v>
      </c>
      <c r="BF206" s="41">
        <f>BF205*BC$4</f>
        <v>0</v>
      </c>
      <c r="BG206" s="47" t="s">
        <v>39</v>
      </c>
      <c r="BH206" s="40">
        <f t="shared" ref="BH206" si="4477">SUMPRODUCT(BI200:BI204*(BH200:BH204="PTO"))+SUMPRODUCT(BI200:BI204*(BH200:BH204="HOL"))</f>
        <v>0</v>
      </c>
      <c r="BI206" s="49" t="s">
        <v>135</v>
      </c>
      <c r="BJ206" s="41">
        <f>BJ205*BG$4</f>
        <v>0</v>
      </c>
      <c r="BK206" s="47" t="s">
        <v>39</v>
      </c>
      <c r="BL206" s="40">
        <f t="shared" ref="BL206" si="4478">SUMPRODUCT(BM200:BM204*(BL200:BL204="PTO"))+SUMPRODUCT(BM200:BM204*(BL200:BL204="HOL"))</f>
        <v>0</v>
      </c>
      <c r="BM206" s="49" t="s">
        <v>135</v>
      </c>
      <c r="BN206" s="41">
        <f>BN205*BK$4</f>
        <v>0</v>
      </c>
      <c r="BO206" s="47" t="s">
        <v>39</v>
      </c>
      <c r="BP206" s="40">
        <f t="shared" ref="BP206" si="4479">SUMPRODUCT(BQ200:BQ204*(BP200:BP204="PTO"))+SUMPRODUCT(BQ200:BQ204*(BP200:BP204="HOL"))</f>
        <v>0</v>
      </c>
      <c r="BQ206" s="49" t="s">
        <v>135</v>
      </c>
      <c r="BR206" s="41">
        <f t="shared" ref="BR206" si="4480">BR205*BO$4</f>
        <v>0</v>
      </c>
      <c r="BS206" s="47" t="s">
        <v>39</v>
      </c>
      <c r="BT206" s="40">
        <f t="shared" ref="BT206" si="4481">SUMPRODUCT(BU200:BU204*(BT200:BT204="PTO"))+SUMPRODUCT(BU200:BU204*(BT200:BT204="HOL"))</f>
        <v>0</v>
      </c>
      <c r="BU206" s="49" t="s">
        <v>135</v>
      </c>
      <c r="BV206" s="41">
        <f t="shared" ref="BV206" si="4482">BV205*BS$4</f>
        <v>0</v>
      </c>
      <c r="BW206" s="47" t="s">
        <v>39</v>
      </c>
      <c r="BX206" s="40">
        <f t="shared" ref="BX206" si="4483">SUMPRODUCT(BY200:BY204*(BX200:BX204="PTO"))+SUMPRODUCT(BY200:BY204*(BX200:BX204="HOL"))</f>
        <v>0</v>
      </c>
      <c r="BY206" s="49" t="s">
        <v>135</v>
      </c>
      <c r="BZ206" s="41">
        <f t="shared" ref="BZ206" si="4484">BZ205*BW$4</f>
        <v>0</v>
      </c>
      <c r="CA206" s="47" t="s">
        <v>39</v>
      </c>
      <c r="CB206" s="40">
        <f t="shared" ref="CB206" si="4485">SUMPRODUCT(CC200:CC204*(CB200:CB204="PTO"))+SUMPRODUCT(CC200:CC204*(CB200:CB204="HOL"))</f>
        <v>0</v>
      </c>
      <c r="CC206" s="49" t="s">
        <v>135</v>
      </c>
      <c r="CD206" s="41">
        <f t="shared" ref="CD206" si="4486">CD205*CA$4</f>
        <v>0</v>
      </c>
      <c r="CE206" s="47" t="s">
        <v>39</v>
      </c>
      <c r="CF206" s="40">
        <f t="shared" ref="CF206" si="4487">SUMPRODUCT(CG200:CG204*(CF200:CF204="PTO"))+SUMPRODUCT(CG200:CG204*(CF200:CF204="HOL"))</f>
        <v>0</v>
      </c>
      <c r="CG206" s="49" t="s">
        <v>135</v>
      </c>
      <c r="CH206" s="41">
        <f t="shared" ref="CH206" si="4488">CH205*CE$4</f>
        <v>0</v>
      </c>
    </row>
    <row r="207" spans="1:86" x14ac:dyDescent="0.25">
      <c r="A207" s="70" t="s">
        <v>133</v>
      </c>
      <c r="B207" s="71">
        <f t="shared" ref="B207" ca="1" si="4489">D207-B208</f>
        <v>15.580022450083732</v>
      </c>
      <c r="C207" s="72" t="s">
        <v>122</v>
      </c>
      <c r="D207" s="71">
        <f>IFERROR(INDEX(Holidays[FTE], MATCH(Entry!E207, Holidays[Date], 0)), 1)*8*INDEX(FTEguide[[1]:[12]], MATCH(Entry!E208, FTEguide[Weekday], 0), IF(Entry!E210&gt;0, Entry!E210, MONTH(Entry!E207)))</f>
        <v>107.58002245008373</v>
      </c>
      <c r="E207" s="60">
        <f t="shared" si="3663"/>
        <v>43857</v>
      </c>
      <c r="F207" s="50" t="s">
        <v>128</v>
      </c>
      <c r="G207" s="34" t="s">
        <v>136</v>
      </c>
      <c r="H207" s="35" t="s">
        <v>23</v>
      </c>
      <c r="I207" s="42">
        <f t="shared" ref="I207" si="4490">parseTime(G207)-(H212=INT(RIGHT($F207, 1)))</f>
        <v>8</v>
      </c>
      <c r="J207" s="43">
        <f t="shared" ref="J207:J211" si="4491">isClocked(H207)</f>
        <v>1</v>
      </c>
      <c r="K207" s="34" t="s">
        <v>136</v>
      </c>
      <c r="L207" s="35" t="s">
        <v>23</v>
      </c>
      <c r="M207" s="42">
        <f t="shared" ref="M207" si="4492">parseTime(K207)-(L212=INT(RIGHT($F207, 1)))</f>
        <v>8</v>
      </c>
      <c r="N207" s="43">
        <f t="shared" ref="N207:N211" si="4493">isClocked(L207)</f>
        <v>1</v>
      </c>
      <c r="O207" s="34" t="s">
        <v>180</v>
      </c>
      <c r="P207" s="35" t="s">
        <v>23</v>
      </c>
      <c r="Q207" s="42">
        <f t="shared" ref="Q207" si="4494">parseTime(O207)-(P212=INT(RIGHT($F207, 1)))</f>
        <v>8</v>
      </c>
      <c r="R207" s="43">
        <f t="shared" ref="R207:R211" si="4495">isClocked(P207)</f>
        <v>1</v>
      </c>
      <c r="S207" s="34" t="s">
        <v>150</v>
      </c>
      <c r="T207" s="35" t="s">
        <v>23</v>
      </c>
      <c r="U207" s="42">
        <f t="shared" ref="U207" si="4496">parseTime(S207)-(T212=INT(RIGHT($F207, 1)))</f>
        <v>8</v>
      </c>
      <c r="V207" s="43">
        <f t="shared" ref="V207:V211" si="4497">isClocked(T207)</f>
        <v>1</v>
      </c>
      <c r="W207" s="34" t="s">
        <v>136</v>
      </c>
      <c r="X207" s="35" t="s">
        <v>24</v>
      </c>
      <c r="Y207" s="42">
        <f t="shared" ref="Y207" si="4498">parseTime(W207)-(X212=INT(RIGHT($F207, 1)))</f>
        <v>8</v>
      </c>
      <c r="Z207" s="43">
        <f t="shared" ref="Z207:Z211" si="4499">isClocked(X207)</f>
        <v>1</v>
      </c>
      <c r="AA207" s="34" t="s">
        <v>136</v>
      </c>
      <c r="AB207" s="35" t="s">
        <v>23</v>
      </c>
      <c r="AC207" s="42">
        <f t="shared" ref="AC207" si="4500">parseTime(AA207)-(AB212=INT(RIGHT($F207, 1)))</f>
        <v>8</v>
      </c>
      <c r="AD207" s="43">
        <f t="shared" ref="AD207:AD211" si="4501">isClocked(AB207)</f>
        <v>1</v>
      </c>
      <c r="AE207" s="34" t="s">
        <v>136</v>
      </c>
      <c r="AF207" s="35" t="s">
        <v>25</v>
      </c>
      <c r="AG207" s="42">
        <f t="shared" ref="AG207" si="4502">parseTime(AE207)-(AF212=INT(RIGHT($F207, 1)))</f>
        <v>8</v>
      </c>
      <c r="AH207" s="43">
        <f t="shared" ref="AH207:AH211" si="4503">isClocked(AF207)</f>
        <v>1</v>
      </c>
      <c r="AI207" s="34" t="s">
        <v>136</v>
      </c>
      <c r="AJ207" s="35" t="s">
        <v>23</v>
      </c>
      <c r="AK207" s="42">
        <f>parseTime(AI207)-(AJ212=INT(RIGHT($F207, 1)))</f>
        <v>8</v>
      </c>
      <c r="AL207" s="43">
        <f t="shared" ref="AL207:AL211" si="4504">isClocked(AJ207)</f>
        <v>1</v>
      </c>
      <c r="AM207" s="34" t="s">
        <v>151</v>
      </c>
      <c r="AN207" s="35" t="s">
        <v>23</v>
      </c>
      <c r="AO207" s="42">
        <f t="shared" ref="AO207" si="4505">parseTime(AM207)-(AN212=INT(RIGHT($F207, 1)))</f>
        <v>4</v>
      </c>
      <c r="AP207" s="43">
        <f t="shared" ref="AP207:AP211" si="4506">isClocked(AN207)</f>
        <v>1</v>
      </c>
      <c r="AQ207" s="34"/>
      <c r="AR207" s="35"/>
      <c r="AS207" s="42">
        <f t="shared" ref="AS207" si="4507">parseTime(AQ207)-(AR212=INT(RIGHT($F207, 1)))</f>
        <v>0</v>
      </c>
      <c r="AT207" s="43">
        <f t="shared" ref="AT207:AT211" si="4508">isClocked(AR207)</f>
        <v>0</v>
      </c>
      <c r="AU207" s="34"/>
      <c r="AV207" s="35"/>
      <c r="AW207" s="42">
        <f>parseTime(AU207)-(AV212=INT(RIGHT($F207, 1)))</f>
        <v>0</v>
      </c>
      <c r="AX207" s="43">
        <f t="shared" ref="AX207:AX211" si="4509">isClocked(AV207)</f>
        <v>0</v>
      </c>
      <c r="AY207" s="34" t="s">
        <v>180</v>
      </c>
      <c r="AZ207" s="35" t="s">
        <v>24</v>
      </c>
      <c r="BA207" s="42">
        <f>parseTime(AY207)-(AZ212=INT(RIGHT($F207, 1)))</f>
        <v>8</v>
      </c>
      <c r="BB207" s="43">
        <f t="shared" ref="BB207:BB211" si="4510">isClocked(AZ207)</f>
        <v>1</v>
      </c>
      <c r="BC207" s="34"/>
      <c r="BD207" s="35"/>
      <c r="BE207" s="42">
        <f>parseTime(BC207)-(BD212=INT(RIGHT($F207, 1)))</f>
        <v>0</v>
      </c>
      <c r="BF207" s="43">
        <f t="shared" ref="BF207:BF211" si="4511">isClocked(BD207)</f>
        <v>0</v>
      </c>
      <c r="BG207" s="34" t="s">
        <v>136</v>
      </c>
      <c r="BH207" s="35" t="s">
        <v>23</v>
      </c>
      <c r="BI207" s="42">
        <f>parseTime(BG207)-(BH212=INT(RIGHT($F207, 1)))</f>
        <v>8</v>
      </c>
      <c r="BJ207" s="43">
        <f t="shared" ref="BJ207:BJ211" si="4512">isClocked(BH207)</f>
        <v>1</v>
      </c>
      <c r="BK207" s="34" t="s">
        <v>136</v>
      </c>
      <c r="BL207" s="35" t="s">
        <v>26</v>
      </c>
      <c r="BM207" s="42">
        <f>parseTime(BK207)-(BL212=INT(RIGHT($F207, 1)))</f>
        <v>8</v>
      </c>
      <c r="BN207" s="43">
        <f t="shared" ref="BN207:BN211" si="4513">isClocked(BL207)</f>
        <v>1</v>
      </c>
      <c r="BO207" s="34"/>
      <c r="BP207" s="35"/>
      <c r="BQ207" s="42">
        <f t="shared" ref="BQ207" si="4514">parseTime(BO207)-(BP212=INT(RIGHT($F207, 1)))</f>
        <v>0</v>
      </c>
      <c r="BR207" s="43">
        <f t="shared" ref="BR207:BR211" si="4515">isClocked(BP207)</f>
        <v>0</v>
      </c>
      <c r="BS207" s="34"/>
      <c r="BT207" s="35"/>
      <c r="BU207" s="42">
        <f t="shared" ref="BU207" si="4516">parseTime(BS207)-(BT212=INT(RIGHT($F207, 1)))</f>
        <v>0</v>
      </c>
      <c r="BV207" s="43">
        <f t="shared" ref="BV207:BV211" si="4517">isClocked(BT207)</f>
        <v>0</v>
      </c>
      <c r="BW207" s="34"/>
      <c r="BX207" s="35"/>
      <c r="BY207" s="42">
        <f t="shared" ref="BY207" si="4518">parseTime(BW207)-(BX212=INT(RIGHT($F207, 1)))</f>
        <v>0</v>
      </c>
      <c r="BZ207" s="43">
        <f t="shared" ref="BZ207:BZ211" si="4519">isClocked(BX207)</f>
        <v>0</v>
      </c>
      <c r="CA207" s="34"/>
      <c r="CB207" s="35"/>
      <c r="CC207" s="42">
        <f t="shared" ref="CC207" si="4520">parseTime(CA207)-(CB212=INT(RIGHT($F207, 1)))</f>
        <v>0</v>
      </c>
      <c r="CD207" s="43">
        <f t="shared" ref="CD207:CD211" si="4521">isClocked(CB207)</f>
        <v>0</v>
      </c>
      <c r="CE207" s="34"/>
      <c r="CF207" s="35"/>
      <c r="CG207" s="42">
        <f t="shared" ref="CG207" si="4522">parseTime(CE207)-(CF212=INT(RIGHT($F207, 1)))</f>
        <v>0</v>
      </c>
      <c r="CH207" s="43">
        <f t="shared" ref="CH207:CH211" si="4523">isClocked(CF207)</f>
        <v>0</v>
      </c>
    </row>
    <row r="208" spans="1:86" x14ac:dyDescent="0.25">
      <c r="A208" s="56" t="s">
        <v>0</v>
      </c>
      <c r="B208" s="57">
        <f t="shared" ref="B208" ca="1" si="4524">SUM(B209:B212)</f>
        <v>92</v>
      </c>
      <c r="C208" s="14" t="s">
        <v>252</v>
      </c>
      <c r="D208" s="14"/>
      <c r="E208" s="55" t="str">
        <f t="shared" si="3532"/>
        <v>Monday</v>
      </c>
      <c r="F208" s="51" t="s">
        <v>129</v>
      </c>
      <c r="G208" s="36"/>
      <c r="H208" s="37"/>
      <c r="I208" s="44">
        <f t="shared" ref="I208" si="4525">parseTime(G208)-(H212=INT(RIGHT($F208, 1)))</f>
        <v>0</v>
      </c>
      <c r="J208" s="45">
        <f t="shared" si="4491"/>
        <v>0</v>
      </c>
      <c r="K208" s="36"/>
      <c r="L208" s="37"/>
      <c r="M208" s="44">
        <f t="shared" ref="M208" si="4526">parseTime(K208)-(L212=INT(RIGHT($F208, 1)))</f>
        <v>0</v>
      </c>
      <c r="N208" s="45">
        <f t="shared" si="4493"/>
        <v>0</v>
      </c>
      <c r="O208" s="36"/>
      <c r="P208" s="37"/>
      <c r="Q208" s="44">
        <f t="shared" ref="Q208" si="4527">parseTime(O208)-(P212=INT(RIGHT($F208, 1)))</f>
        <v>0</v>
      </c>
      <c r="R208" s="45">
        <f t="shared" si="4495"/>
        <v>0</v>
      </c>
      <c r="S208" s="36"/>
      <c r="T208" s="37"/>
      <c r="U208" s="44">
        <f t="shared" ref="U208" si="4528">parseTime(S208)-(T212=INT(RIGHT($F208, 1)))</f>
        <v>0</v>
      </c>
      <c r="V208" s="45">
        <f t="shared" si="4497"/>
        <v>0</v>
      </c>
      <c r="W208" s="36"/>
      <c r="X208" s="37"/>
      <c r="Y208" s="44">
        <f t="shared" ref="Y208" si="4529">parseTime(W208)-(X212=INT(RIGHT($F208, 1)))</f>
        <v>0</v>
      </c>
      <c r="Z208" s="45">
        <f t="shared" si="4499"/>
        <v>0</v>
      </c>
      <c r="AA208" s="36"/>
      <c r="AB208" s="37"/>
      <c r="AC208" s="44">
        <f t="shared" ref="AC208" si="4530">parseTime(AA208)-(AB212=INT(RIGHT($F208, 1)))</f>
        <v>0</v>
      </c>
      <c r="AD208" s="45">
        <f t="shared" si="4501"/>
        <v>0</v>
      </c>
      <c r="AE208" s="36"/>
      <c r="AF208" s="37"/>
      <c r="AG208" s="44">
        <f t="shared" ref="AG208" si="4531">parseTime(AE208)-(AF212=INT(RIGHT($F208, 1)))</f>
        <v>0</v>
      </c>
      <c r="AH208" s="45">
        <f t="shared" si="4503"/>
        <v>0</v>
      </c>
      <c r="AI208" s="36"/>
      <c r="AJ208" s="37"/>
      <c r="AK208" s="44">
        <f>parseTime(AI208)-(AJ212=INT(RIGHT($F208, 1)))</f>
        <v>0</v>
      </c>
      <c r="AL208" s="45">
        <f t="shared" si="4504"/>
        <v>0</v>
      </c>
      <c r="AM208" s="36"/>
      <c r="AN208" s="37"/>
      <c r="AO208" s="44">
        <f t="shared" ref="AO208" si="4532">parseTime(AM208)-(AN212=INT(RIGHT($F208, 1)))</f>
        <v>0</v>
      </c>
      <c r="AP208" s="45">
        <f t="shared" si="4506"/>
        <v>0</v>
      </c>
      <c r="AQ208" s="36"/>
      <c r="AR208" s="37"/>
      <c r="AS208" s="44">
        <f t="shared" ref="AS208" si="4533">parseTime(AQ208)-(AR212=INT(RIGHT($F208, 1)))</f>
        <v>0</v>
      </c>
      <c r="AT208" s="45">
        <f t="shared" si="4508"/>
        <v>0</v>
      </c>
      <c r="AU208" s="36"/>
      <c r="AV208" s="37"/>
      <c r="AW208" s="44">
        <f>parseTime(AU208)-(AV212=INT(RIGHT($F208, 1)))</f>
        <v>0</v>
      </c>
      <c r="AX208" s="45">
        <f t="shared" si="4509"/>
        <v>0</v>
      </c>
      <c r="AY208" s="36"/>
      <c r="AZ208" s="37"/>
      <c r="BA208" s="44">
        <f>parseTime(AY208)-(AZ212=INT(RIGHT($F208, 1)))</f>
        <v>0</v>
      </c>
      <c r="BB208" s="45">
        <f t="shared" si="4510"/>
        <v>0</v>
      </c>
      <c r="BC208" s="36"/>
      <c r="BD208" s="37"/>
      <c r="BE208" s="44">
        <f>parseTime(BC208)-(BD212=INT(RIGHT($F208, 1)))</f>
        <v>0</v>
      </c>
      <c r="BF208" s="45">
        <f t="shared" si="4511"/>
        <v>0</v>
      </c>
      <c r="BG208" s="36"/>
      <c r="BH208" s="37"/>
      <c r="BI208" s="44">
        <f>parseTime(BG208)-(BH212=INT(RIGHT($F208, 1)))</f>
        <v>0</v>
      </c>
      <c r="BJ208" s="45">
        <f t="shared" si="4512"/>
        <v>0</v>
      </c>
      <c r="BK208" s="36"/>
      <c r="BL208" s="37"/>
      <c r="BM208" s="44">
        <f>parseTime(BK208)-(BL212=INT(RIGHT($F208, 1)))</f>
        <v>0</v>
      </c>
      <c r="BN208" s="45">
        <f t="shared" si="4513"/>
        <v>0</v>
      </c>
      <c r="BO208" s="36"/>
      <c r="BP208" s="37"/>
      <c r="BQ208" s="44">
        <f t="shared" ref="BQ208" si="4534">parseTime(BO208)-(BP212=INT(RIGHT($F208, 1)))</f>
        <v>0</v>
      </c>
      <c r="BR208" s="45">
        <f t="shared" si="4515"/>
        <v>0</v>
      </c>
      <c r="BS208" s="36"/>
      <c r="BT208" s="37"/>
      <c r="BU208" s="44">
        <f t="shared" ref="BU208" si="4535">parseTime(BS208)-(BT212=INT(RIGHT($F208, 1)))</f>
        <v>0</v>
      </c>
      <c r="BV208" s="45">
        <f t="shared" si="4517"/>
        <v>0</v>
      </c>
      <c r="BW208" s="36"/>
      <c r="BX208" s="37"/>
      <c r="BY208" s="44">
        <f t="shared" ref="BY208" si="4536">parseTime(BW208)-(BX212=INT(RIGHT($F208, 1)))</f>
        <v>0</v>
      </c>
      <c r="BZ208" s="45">
        <f t="shared" si="4519"/>
        <v>0</v>
      </c>
      <c r="CA208" s="36"/>
      <c r="CB208" s="37"/>
      <c r="CC208" s="44">
        <f t="shared" ref="CC208" si="4537">parseTime(CA208)-(CB212=INT(RIGHT($F208, 1)))</f>
        <v>0</v>
      </c>
      <c r="CD208" s="45">
        <f t="shared" si="4521"/>
        <v>0</v>
      </c>
      <c r="CE208" s="36"/>
      <c r="CF208" s="37"/>
      <c r="CG208" s="44">
        <f t="shared" ref="CG208" si="4538">parseTime(CE208)-(CF212=INT(RIGHT($F208, 1)))</f>
        <v>0</v>
      </c>
      <c r="CH208" s="45">
        <f t="shared" si="4523"/>
        <v>0</v>
      </c>
    </row>
    <row r="209" spans="1:86" x14ac:dyDescent="0.25">
      <c r="A209" s="56" t="s">
        <v>117</v>
      </c>
      <c r="B209" s="57">
        <f ca="1">roleHours(G207:CH213, "MFD")</f>
        <v>60</v>
      </c>
      <c r="C209" s="14">
        <f t="shared" ca="1" si="4415"/>
        <v>7.5</v>
      </c>
      <c r="D209" s="14"/>
      <c r="E209" s="20" t="s">
        <v>127</v>
      </c>
      <c r="F209" s="51" t="s">
        <v>130</v>
      </c>
      <c r="G209" s="36"/>
      <c r="H209" s="37"/>
      <c r="I209" s="44">
        <f t="shared" ref="I209" si="4539">parseTime(G209)-(H212=INT(RIGHT($F209, 1)))</f>
        <v>0</v>
      </c>
      <c r="J209" s="45">
        <f t="shared" si="4491"/>
        <v>0</v>
      </c>
      <c r="K209" s="36"/>
      <c r="L209" s="37"/>
      <c r="M209" s="44">
        <f t="shared" ref="M209" si="4540">parseTime(K209)-(L212=INT(RIGHT($F209, 1)))</f>
        <v>0</v>
      </c>
      <c r="N209" s="45">
        <f t="shared" si="4493"/>
        <v>0</v>
      </c>
      <c r="O209" s="36"/>
      <c r="P209" s="37"/>
      <c r="Q209" s="44">
        <f t="shared" ref="Q209" si="4541">parseTime(O209)-(P212=INT(RIGHT($F209, 1)))</f>
        <v>0</v>
      </c>
      <c r="R209" s="45">
        <f t="shared" si="4495"/>
        <v>0</v>
      </c>
      <c r="S209" s="36"/>
      <c r="T209" s="37"/>
      <c r="U209" s="44">
        <f t="shared" ref="U209" si="4542">parseTime(S209)-(T212=INT(RIGHT($F209, 1)))</f>
        <v>0</v>
      </c>
      <c r="V209" s="45">
        <f t="shared" si="4497"/>
        <v>0</v>
      </c>
      <c r="W209" s="36"/>
      <c r="X209" s="37"/>
      <c r="Y209" s="44">
        <f t="shared" ref="Y209" si="4543">parseTime(W209)-(X212=INT(RIGHT($F209, 1)))</f>
        <v>0</v>
      </c>
      <c r="Z209" s="45">
        <f t="shared" si="4499"/>
        <v>0</v>
      </c>
      <c r="AA209" s="36"/>
      <c r="AB209" s="37"/>
      <c r="AC209" s="44">
        <f t="shared" ref="AC209" si="4544">parseTime(AA209)-(AB212=INT(RIGHT($F209, 1)))</f>
        <v>0</v>
      </c>
      <c r="AD209" s="45">
        <f t="shared" si="4501"/>
        <v>0</v>
      </c>
      <c r="AE209" s="36"/>
      <c r="AF209" s="37"/>
      <c r="AG209" s="44">
        <f t="shared" ref="AG209" si="4545">parseTime(AE209)-(AF212=INT(RIGHT($F209, 1)))</f>
        <v>0</v>
      </c>
      <c r="AH209" s="45">
        <f t="shared" si="4503"/>
        <v>0</v>
      </c>
      <c r="AI209" s="36"/>
      <c r="AJ209" s="37"/>
      <c r="AK209" s="44">
        <f>parseTime(AI209)-(AJ212=INT(RIGHT($F209, 1)))</f>
        <v>0</v>
      </c>
      <c r="AL209" s="45">
        <f t="shared" si="4504"/>
        <v>0</v>
      </c>
      <c r="AM209" s="36"/>
      <c r="AN209" s="37"/>
      <c r="AO209" s="44">
        <f t="shared" ref="AO209" si="4546">parseTime(AM209)-(AN212=INT(RIGHT($F209, 1)))</f>
        <v>0</v>
      </c>
      <c r="AP209" s="45">
        <f t="shared" si="4506"/>
        <v>0</v>
      </c>
      <c r="AQ209" s="36"/>
      <c r="AR209" s="37"/>
      <c r="AS209" s="44">
        <f t="shared" ref="AS209" si="4547">parseTime(AQ209)-(AR212=INT(RIGHT($F209, 1)))</f>
        <v>0</v>
      </c>
      <c r="AT209" s="45">
        <f t="shared" si="4508"/>
        <v>0</v>
      </c>
      <c r="AU209" s="36"/>
      <c r="AV209" s="37"/>
      <c r="AW209" s="44">
        <f>parseTime(AU209)-(AV212=INT(RIGHT($F209, 1)))</f>
        <v>0</v>
      </c>
      <c r="AX209" s="45">
        <f t="shared" si="4509"/>
        <v>0</v>
      </c>
      <c r="AY209" s="36"/>
      <c r="AZ209" s="37"/>
      <c r="BA209" s="44">
        <f>parseTime(AY209)-(AZ212=INT(RIGHT($F209, 1)))</f>
        <v>0</v>
      </c>
      <c r="BB209" s="45">
        <f t="shared" si="4510"/>
        <v>0</v>
      </c>
      <c r="BC209" s="36"/>
      <c r="BD209" s="37"/>
      <c r="BE209" s="44">
        <f>parseTime(BC209)-(BD212=INT(RIGHT($F209, 1)))</f>
        <v>0</v>
      </c>
      <c r="BF209" s="45">
        <f t="shared" si="4511"/>
        <v>0</v>
      </c>
      <c r="BG209" s="36"/>
      <c r="BH209" s="37"/>
      <c r="BI209" s="44">
        <f>parseTime(BG209)-(BH212=INT(RIGHT($F209, 1)))</f>
        <v>0</v>
      </c>
      <c r="BJ209" s="45">
        <f t="shared" si="4512"/>
        <v>0</v>
      </c>
      <c r="BK209" s="36"/>
      <c r="BL209" s="37"/>
      <c r="BM209" s="44">
        <f>parseTime(BK209)-(BL212=INT(RIGHT($F209, 1)))</f>
        <v>0</v>
      </c>
      <c r="BN209" s="45">
        <f t="shared" si="4513"/>
        <v>0</v>
      </c>
      <c r="BO209" s="36"/>
      <c r="BP209" s="37"/>
      <c r="BQ209" s="44">
        <f t="shared" ref="BQ209" si="4548">parseTime(BO209)-(BP212=INT(RIGHT($F209, 1)))</f>
        <v>0</v>
      </c>
      <c r="BR209" s="45">
        <f t="shared" si="4515"/>
        <v>0</v>
      </c>
      <c r="BS209" s="36"/>
      <c r="BT209" s="37"/>
      <c r="BU209" s="44">
        <f t="shared" ref="BU209" si="4549">parseTime(BS209)-(BT212=INT(RIGHT($F209, 1)))</f>
        <v>0</v>
      </c>
      <c r="BV209" s="45">
        <f t="shared" si="4517"/>
        <v>0</v>
      </c>
      <c r="BW209" s="36"/>
      <c r="BX209" s="37"/>
      <c r="BY209" s="44">
        <f t="shared" ref="BY209" si="4550">parseTime(BW209)-(BX212=INT(RIGHT($F209, 1)))</f>
        <v>0</v>
      </c>
      <c r="BZ209" s="45">
        <f t="shared" si="4519"/>
        <v>0</v>
      </c>
      <c r="CA209" s="36"/>
      <c r="CB209" s="37"/>
      <c r="CC209" s="44">
        <f t="shared" ref="CC209" si="4551">parseTime(CA209)-(CB212=INT(RIGHT($F209, 1)))</f>
        <v>0</v>
      </c>
      <c r="CD209" s="45">
        <f t="shared" si="4521"/>
        <v>0</v>
      </c>
      <c r="CE209" s="36"/>
      <c r="CF209" s="37"/>
      <c r="CG209" s="44">
        <f t="shared" ref="CG209" si="4552">parseTime(CE209)-(CF212=INT(RIGHT($F209, 1)))</f>
        <v>0</v>
      </c>
      <c r="CH209" s="45">
        <f t="shared" si="4523"/>
        <v>0</v>
      </c>
    </row>
    <row r="210" spans="1:86" x14ac:dyDescent="0.25">
      <c r="A210" s="56" t="s">
        <v>118</v>
      </c>
      <c r="B210" s="57">
        <f ca="1">roleHours(G207:CH213, "DFD")</f>
        <v>16</v>
      </c>
      <c r="C210" s="14">
        <f t="shared" ca="1" si="4415"/>
        <v>2</v>
      </c>
      <c r="D210" s="14"/>
      <c r="E210" s="20"/>
      <c r="F210" s="51" t="s">
        <v>131</v>
      </c>
      <c r="G210" s="36"/>
      <c r="H210" s="37"/>
      <c r="I210" s="44">
        <f t="shared" ref="I210" si="4553">parseTime(G210)-(H212=INT(RIGHT($F210, 1)))</f>
        <v>0</v>
      </c>
      <c r="J210" s="45">
        <f t="shared" si="4491"/>
        <v>0</v>
      </c>
      <c r="K210" s="36"/>
      <c r="L210" s="37"/>
      <c r="M210" s="44">
        <f t="shared" ref="M210" si="4554">parseTime(K210)-(L212=INT(RIGHT($F210, 1)))</f>
        <v>0</v>
      </c>
      <c r="N210" s="45">
        <f t="shared" si="4493"/>
        <v>0</v>
      </c>
      <c r="O210" s="36"/>
      <c r="P210" s="37"/>
      <c r="Q210" s="44">
        <f t="shared" ref="Q210" si="4555">parseTime(O210)-(P212=INT(RIGHT($F210, 1)))</f>
        <v>0</v>
      </c>
      <c r="R210" s="45">
        <f t="shared" si="4495"/>
        <v>0</v>
      </c>
      <c r="S210" s="36"/>
      <c r="T210" s="37"/>
      <c r="U210" s="44">
        <f t="shared" ref="U210" si="4556">parseTime(S210)-(T212=INT(RIGHT($F210, 1)))</f>
        <v>0</v>
      </c>
      <c r="V210" s="45">
        <f t="shared" si="4497"/>
        <v>0</v>
      </c>
      <c r="W210" s="36"/>
      <c r="X210" s="37"/>
      <c r="Y210" s="44">
        <f t="shared" ref="Y210" si="4557">parseTime(W210)-(X212=INT(RIGHT($F210, 1)))</f>
        <v>0</v>
      </c>
      <c r="Z210" s="45">
        <f t="shared" si="4499"/>
        <v>0</v>
      </c>
      <c r="AA210" s="36"/>
      <c r="AB210" s="37"/>
      <c r="AC210" s="44">
        <f t="shared" ref="AC210" si="4558">parseTime(AA210)-(AB212=INT(RIGHT($F210, 1)))</f>
        <v>0</v>
      </c>
      <c r="AD210" s="45">
        <f t="shared" si="4501"/>
        <v>0</v>
      </c>
      <c r="AE210" s="36"/>
      <c r="AF210" s="37"/>
      <c r="AG210" s="44">
        <f t="shared" ref="AG210" si="4559">parseTime(AE210)-(AF212=INT(RIGHT($F210, 1)))</f>
        <v>0</v>
      </c>
      <c r="AH210" s="45">
        <f t="shared" si="4503"/>
        <v>0</v>
      </c>
      <c r="AI210" s="36"/>
      <c r="AJ210" s="37"/>
      <c r="AK210" s="44">
        <f>parseTime(AI210)-(AJ212=INT(RIGHT($F210, 1)))</f>
        <v>0</v>
      </c>
      <c r="AL210" s="45">
        <f t="shared" si="4504"/>
        <v>0</v>
      </c>
      <c r="AM210" s="36"/>
      <c r="AN210" s="37"/>
      <c r="AO210" s="44">
        <f t="shared" ref="AO210" si="4560">parseTime(AM210)-(AN212=INT(RIGHT($F210, 1)))</f>
        <v>0</v>
      </c>
      <c r="AP210" s="45">
        <f t="shared" si="4506"/>
        <v>0</v>
      </c>
      <c r="AQ210" s="36"/>
      <c r="AR210" s="37"/>
      <c r="AS210" s="44">
        <f t="shared" ref="AS210" si="4561">parseTime(AQ210)-(AR212=INT(RIGHT($F210, 1)))</f>
        <v>0</v>
      </c>
      <c r="AT210" s="45">
        <f t="shared" si="4508"/>
        <v>0</v>
      </c>
      <c r="AU210" s="36"/>
      <c r="AV210" s="37"/>
      <c r="AW210" s="44">
        <f>parseTime(AU210)-(AV212=INT(RIGHT($F210, 1)))</f>
        <v>0</v>
      </c>
      <c r="AX210" s="45">
        <f t="shared" si="4509"/>
        <v>0</v>
      </c>
      <c r="AY210" s="36"/>
      <c r="AZ210" s="37"/>
      <c r="BA210" s="44">
        <f>parseTime(AY210)-(AZ212=INT(RIGHT($F210, 1)))</f>
        <v>0</v>
      </c>
      <c r="BB210" s="45">
        <f t="shared" si="4510"/>
        <v>0</v>
      </c>
      <c r="BC210" s="36"/>
      <c r="BD210" s="37"/>
      <c r="BE210" s="44">
        <f>parseTime(BC210)-(BD212=INT(RIGHT($F210, 1)))</f>
        <v>0</v>
      </c>
      <c r="BF210" s="45">
        <f t="shared" si="4511"/>
        <v>0</v>
      </c>
      <c r="BG210" s="36"/>
      <c r="BH210" s="37"/>
      <c r="BI210" s="44">
        <f>parseTime(BG210)-(BH212=INT(RIGHT($F210, 1)))</f>
        <v>0</v>
      </c>
      <c r="BJ210" s="45">
        <f t="shared" si="4512"/>
        <v>0</v>
      </c>
      <c r="BK210" s="36"/>
      <c r="BL210" s="37"/>
      <c r="BM210" s="44">
        <f>parseTime(BK210)-(BL212=INT(RIGHT($F210, 1)))</f>
        <v>0</v>
      </c>
      <c r="BN210" s="45">
        <f t="shared" si="4513"/>
        <v>0</v>
      </c>
      <c r="BO210" s="36"/>
      <c r="BP210" s="37"/>
      <c r="BQ210" s="44">
        <f t="shared" ref="BQ210" si="4562">parseTime(BO210)-(BP212=INT(RIGHT($F210, 1)))</f>
        <v>0</v>
      </c>
      <c r="BR210" s="45">
        <f t="shared" si="4515"/>
        <v>0</v>
      </c>
      <c r="BS210" s="36"/>
      <c r="BT210" s="37"/>
      <c r="BU210" s="44">
        <f t="shared" ref="BU210" si="4563">parseTime(BS210)-(BT212=INT(RIGHT($F210, 1)))</f>
        <v>0</v>
      </c>
      <c r="BV210" s="45">
        <f t="shared" si="4517"/>
        <v>0</v>
      </c>
      <c r="BW210" s="36"/>
      <c r="BX210" s="37"/>
      <c r="BY210" s="44">
        <f t="shared" ref="BY210" si="4564">parseTime(BW210)-(BX212=INT(RIGHT($F210, 1)))</f>
        <v>0</v>
      </c>
      <c r="BZ210" s="45">
        <f t="shared" si="4519"/>
        <v>0</v>
      </c>
      <c r="CA210" s="36"/>
      <c r="CB210" s="37"/>
      <c r="CC210" s="44">
        <f t="shared" ref="CC210" si="4565">parseTime(CA210)-(CB212=INT(RIGHT($F210, 1)))</f>
        <v>0</v>
      </c>
      <c r="CD210" s="45">
        <f t="shared" si="4521"/>
        <v>0</v>
      </c>
      <c r="CE210" s="36"/>
      <c r="CF210" s="37"/>
      <c r="CG210" s="44">
        <f t="shared" ref="CG210" si="4566">parseTime(CE210)-(CF212=INT(RIGHT($F210, 1)))</f>
        <v>0</v>
      </c>
      <c r="CH210" s="45">
        <f t="shared" si="4523"/>
        <v>0</v>
      </c>
    </row>
    <row r="211" spans="1:86" x14ac:dyDescent="0.25">
      <c r="A211" s="56" t="s">
        <v>119</v>
      </c>
      <c r="B211" s="57">
        <f ca="1">roleHours(G207:CH213, "MCC")</f>
        <v>8</v>
      </c>
      <c r="C211" s="14">
        <f t="shared" ca="1" si="4415"/>
        <v>1</v>
      </c>
      <c r="D211" s="14"/>
      <c r="E211" s="20"/>
      <c r="F211" s="51" t="s">
        <v>132</v>
      </c>
      <c r="G211" s="36"/>
      <c r="H211" s="37"/>
      <c r="I211" s="44">
        <f t="shared" ref="I211" si="4567">parseTime(G211)-(H212=INT(RIGHT($F211, 1)))</f>
        <v>0</v>
      </c>
      <c r="J211" s="45">
        <f t="shared" si="4491"/>
        <v>0</v>
      </c>
      <c r="K211" s="36"/>
      <c r="L211" s="37"/>
      <c r="M211" s="44">
        <f t="shared" ref="M211" si="4568">parseTime(K211)-(L212=INT(RIGHT($F211, 1)))</f>
        <v>0</v>
      </c>
      <c r="N211" s="45">
        <f t="shared" si="4493"/>
        <v>0</v>
      </c>
      <c r="O211" s="36"/>
      <c r="P211" s="37"/>
      <c r="Q211" s="44">
        <f t="shared" ref="Q211" si="4569">parseTime(O211)-(P212=INT(RIGHT($F211, 1)))</f>
        <v>0</v>
      </c>
      <c r="R211" s="45">
        <f t="shared" si="4495"/>
        <v>0</v>
      </c>
      <c r="S211" s="36"/>
      <c r="T211" s="37"/>
      <c r="U211" s="44">
        <f t="shared" ref="U211" si="4570">parseTime(S211)-(T212=INT(RIGHT($F211, 1)))</f>
        <v>0</v>
      </c>
      <c r="V211" s="45">
        <f t="shared" si="4497"/>
        <v>0</v>
      </c>
      <c r="W211" s="36"/>
      <c r="X211" s="37"/>
      <c r="Y211" s="44">
        <f t="shared" ref="Y211" si="4571">parseTime(W211)-(X212=INT(RIGHT($F211, 1)))</f>
        <v>0</v>
      </c>
      <c r="Z211" s="45">
        <f t="shared" si="4499"/>
        <v>0</v>
      </c>
      <c r="AA211" s="36"/>
      <c r="AB211" s="37"/>
      <c r="AC211" s="44">
        <f t="shared" ref="AC211" si="4572">parseTime(AA211)-(AB212=INT(RIGHT($F211, 1)))</f>
        <v>0</v>
      </c>
      <c r="AD211" s="45">
        <f t="shared" si="4501"/>
        <v>0</v>
      </c>
      <c r="AE211" s="36"/>
      <c r="AF211" s="37"/>
      <c r="AG211" s="44">
        <f t="shared" ref="AG211" si="4573">parseTime(AE211)-(AF212=INT(RIGHT($F211, 1)))</f>
        <v>0</v>
      </c>
      <c r="AH211" s="45">
        <f t="shared" si="4503"/>
        <v>0</v>
      </c>
      <c r="AI211" s="36"/>
      <c r="AJ211" s="37"/>
      <c r="AK211" s="44">
        <f>parseTime(AI211)-(AJ212=INT(RIGHT($F211, 1)))</f>
        <v>0</v>
      </c>
      <c r="AL211" s="45">
        <f t="shared" si="4504"/>
        <v>0</v>
      </c>
      <c r="AM211" s="36"/>
      <c r="AN211" s="37"/>
      <c r="AO211" s="44">
        <f t="shared" ref="AO211" si="4574">parseTime(AM211)-(AN212=INT(RIGHT($F211, 1)))</f>
        <v>0</v>
      </c>
      <c r="AP211" s="45">
        <f t="shared" si="4506"/>
        <v>0</v>
      </c>
      <c r="AQ211" s="36"/>
      <c r="AR211" s="37"/>
      <c r="AS211" s="44">
        <f t="shared" ref="AS211" si="4575">parseTime(AQ211)-(AR212=INT(RIGHT($F211, 1)))</f>
        <v>0</v>
      </c>
      <c r="AT211" s="45">
        <f t="shared" si="4508"/>
        <v>0</v>
      </c>
      <c r="AU211" s="36"/>
      <c r="AV211" s="37"/>
      <c r="AW211" s="44">
        <f>parseTime(AU211)-(AV212=INT(RIGHT($F211, 1)))</f>
        <v>0</v>
      </c>
      <c r="AX211" s="45">
        <f t="shared" si="4509"/>
        <v>0</v>
      </c>
      <c r="AY211" s="36"/>
      <c r="AZ211" s="37"/>
      <c r="BA211" s="44">
        <f>parseTime(AY211)-(AZ212=INT(RIGHT($F211, 1)))</f>
        <v>0</v>
      </c>
      <c r="BB211" s="45">
        <f t="shared" si="4510"/>
        <v>0</v>
      </c>
      <c r="BC211" s="36"/>
      <c r="BD211" s="37"/>
      <c r="BE211" s="44">
        <f>parseTime(BC211)-(BD212=INT(RIGHT($F211, 1)))</f>
        <v>0</v>
      </c>
      <c r="BF211" s="45">
        <f t="shared" si="4511"/>
        <v>0</v>
      </c>
      <c r="BG211" s="36"/>
      <c r="BH211" s="37"/>
      <c r="BI211" s="44">
        <f>parseTime(BG211)-(BH212=INT(RIGHT($F211, 1)))</f>
        <v>0</v>
      </c>
      <c r="BJ211" s="45">
        <f t="shared" si="4512"/>
        <v>0</v>
      </c>
      <c r="BK211" s="36"/>
      <c r="BL211" s="37"/>
      <c r="BM211" s="44">
        <f>parseTime(BK211)-(BL212=INT(RIGHT($F211, 1)))</f>
        <v>0</v>
      </c>
      <c r="BN211" s="45">
        <f t="shared" si="4513"/>
        <v>0</v>
      </c>
      <c r="BO211" s="36"/>
      <c r="BP211" s="37"/>
      <c r="BQ211" s="44">
        <f t="shared" ref="BQ211" si="4576">parseTime(BO211)-(BP212=INT(RIGHT($F211, 1)))</f>
        <v>0</v>
      </c>
      <c r="BR211" s="45">
        <f t="shared" si="4515"/>
        <v>0</v>
      </c>
      <c r="BS211" s="36"/>
      <c r="BT211" s="37"/>
      <c r="BU211" s="44">
        <f t="shared" ref="BU211" si="4577">parseTime(BS211)-(BT212=INT(RIGHT($F211, 1)))</f>
        <v>0</v>
      </c>
      <c r="BV211" s="45">
        <f t="shared" si="4517"/>
        <v>0</v>
      </c>
      <c r="BW211" s="36"/>
      <c r="BX211" s="37"/>
      <c r="BY211" s="44">
        <f t="shared" ref="BY211" si="4578">parseTime(BW211)-(BX212=INT(RIGHT($F211, 1)))</f>
        <v>0</v>
      </c>
      <c r="BZ211" s="45">
        <f t="shared" si="4519"/>
        <v>0</v>
      </c>
      <c r="CA211" s="36"/>
      <c r="CB211" s="37"/>
      <c r="CC211" s="44">
        <f t="shared" ref="CC211" si="4579">parseTime(CA211)-(CB212=INT(RIGHT($F211, 1)))</f>
        <v>0</v>
      </c>
      <c r="CD211" s="45">
        <f t="shared" si="4521"/>
        <v>0</v>
      </c>
      <c r="CE211" s="36"/>
      <c r="CF211" s="37"/>
      <c r="CG211" s="44">
        <f t="shared" ref="CG211" si="4580">parseTime(CE211)-(CF212=INT(RIGHT($F211, 1)))</f>
        <v>0</v>
      </c>
      <c r="CH211" s="45">
        <f t="shared" si="4523"/>
        <v>0</v>
      </c>
    </row>
    <row r="212" spans="1:86" x14ac:dyDescent="0.25">
      <c r="A212" s="56" t="s">
        <v>120</v>
      </c>
      <c r="B212" s="57">
        <f ca="1">roleHours(G207:CH213, "DCC")</f>
        <v>8</v>
      </c>
      <c r="C212" s="14">
        <f t="shared" ca="1" si="4415"/>
        <v>1</v>
      </c>
      <c r="D212" s="14"/>
      <c r="E212" s="20"/>
      <c r="F212" s="51"/>
      <c r="G212" s="46" t="s">
        <v>134</v>
      </c>
      <c r="H212" s="38">
        <f t="shared" ref="H212" si="4581">lunchAdjust(G207:H211)</f>
        <v>1</v>
      </c>
      <c r="I212" s="48" t="s">
        <v>0</v>
      </c>
      <c r="J212" s="39">
        <f t="shared" ref="J212" si="4582">SUMPRODUCT(I207:I211*J207:J211)</f>
        <v>8</v>
      </c>
      <c r="K212" s="46" t="s">
        <v>134</v>
      </c>
      <c r="L212" s="38">
        <f t="shared" ref="L212" si="4583">lunchAdjust(K207:L211)</f>
        <v>1</v>
      </c>
      <c r="M212" s="48" t="s">
        <v>0</v>
      </c>
      <c r="N212" s="39">
        <f t="shared" ref="N212" si="4584">SUMPRODUCT(M207:M211*N207:N211)</f>
        <v>8</v>
      </c>
      <c r="O212" s="46" t="s">
        <v>134</v>
      </c>
      <c r="P212" s="38">
        <f t="shared" ref="P212" si="4585">lunchAdjust(O207:P211)</f>
        <v>1</v>
      </c>
      <c r="Q212" s="48" t="s">
        <v>0</v>
      </c>
      <c r="R212" s="39">
        <f t="shared" ref="R212" si="4586">SUMPRODUCT(Q207:Q211*R207:R211)</f>
        <v>8</v>
      </c>
      <c r="S212" s="46" t="s">
        <v>134</v>
      </c>
      <c r="T212" s="38">
        <f t="shared" ref="T212" si="4587">lunchAdjust(S207:T211)</f>
        <v>1</v>
      </c>
      <c r="U212" s="48" t="s">
        <v>0</v>
      </c>
      <c r="V212" s="39">
        <f t="shared" ref="V212" si="4588">SUMPRODUCT(U207:U211*V207:V211)</f>
        <v>8</v>
      </c>
      <c r="W212" s="46" t="s">
        <v>134</v>
      </c>
      <c r="X212" s="38">
        <f t="shared" ref="X212" si="4589">lunchAdjust(W207:X211)</f>
        <v>1</v>
      </c>
      <c r="Y212" s="48" t="s">
        <v>0</v>
      </c>
      <c r="Z212" s="39">
        <f t="shared" ref="Z212" si="4590">SUMPRODUCT(Y207:Y211*Z207:Z211)</f>
        <v>8</v>
      </c>
      <c r="AA212" s="46" t="s">
        <v>134</v>
      </c>
      <c r="AB212" s="38">
        <f t="shared" ref="AB212" si="4591">lunchAdjust(AA207:AB211)</f>
        <v>1</v>
      </c>
      <c r="AC212" s="48" t="s">
        <v>0</v>
      </c>
      <c r="AD212" s="39">
        <f t="shared" ref="AD212" si="4592">SUMPRODUCT(AC207:AC211*AD207:AD211)</f>
        <v>8</v>
      </c>
      <c r="AE212" s="46" t="s">
        <v>134</v>
      </c>
      <c r="AF212" s="38">
        <f t="shared" ref="AF212" si="4593">lunchAdjust(AE207:AF211)</f>
        <v>1</v>
      </c>
      <c r="AG212" s="48" t="s">
        <v>0</v>
      </c>
      <c r="AH212" s="39">
        <f t="shared" ref="AH212" si="4594">SUMPRODUCT(AG207:AG211*AH207:AH211)</f>
        <v>8</v>
      </c>
      <c r="AI212" s="46" t="s">
        <v>134</v>
      </c>
      <c r="AJ212" s="38">
        <f t="shared" ref="AJ212" si="4595">lunchAdjust(AI207:AJ211)</f>
        <v>1</v>
      </c>
      <c r="AK212" s="48" t="s">
        <v>0</v>
      </c>
      <c r="AL212" s="39">
        <f t="shared" ref="AL212" si="4596">SUMPRODUCT(AK207:AK211*AL207:AL211)</f>
        <v>8</v>
      </c>
      <c r="AM212" s="46" t="s">
        <v>134</v>
      </c>
      <c r="AN212" s="38">
        <f t="shared" ref="AN212" si="4597">lunchAdjust(AM207:AN211)</f>
        <v>0</v>
      </c>
      <c r="AO212" s="48" t="s">
        <v>0</v>
      </c>
      <c r="AP212" s="39">
        <f t="shared" ref="AP212" si="4598">SUMPRODUCT(AO207:AO211*AP207:AP211)</f>
        <v>4</v>
      </c>
      <c r="AQ212" s="46" t="s">
        <v>134</v>
      </c>
      <c r="AR212" s="38">
        <f t="shared" ref="AR212" si="4599">lunchAdjust(AQ207:AR211)</f>
        <v>0</v>
      </c>
      <c r="AS212" s="48" t="s">
        <v>0</v>
      </c>
      <c r="AT212" s="39">
        <f t="shared" ref="AT212" si="4600">SUMPRODUCT(AS207:AS211*AT207:AT211)</f>
        <v>0</v>
      </c>
      <c r="AU212" s="46" t="s">
        <v>134</v>
      </c>
      <c r="AV212" s="38">
        <f t="shared" ref="AV212" si="4601">lunchAdjust(AU207:AV211)</f>
        <v>0</v>
      </c>
      <c r="AW212" s="48" t="s">
        <v>0</v>
      </c>
      <c r="AX212" s="39">
        <f t="shared" ref="AX212" si="4602">SUMPRODUCT(AW207:AW211*AX207:AX211)</f>
        <v>0</v>
      </c>
      <c r="AY212" s="46" t="s">
        <v>134</v>
      </c>
      <c r="AZ212" s="38">
        <f t="shared" ref="AZ212" si="4603">lunchAdjust(AY207:AZ211)</f>
        <v>1</v>
      </c>
      <c r="BA212" s="48" t="s">
        <v>0</v>
      </c>
      <c r="BB212" s="39">
        <f t="shared" ref="BB212" si="4604">SUMPRODUCT(BA207:BA211*BB207:BB211)</f>
        <v>8</v>
      </c>
      <c r="BC212" s="46" t="s">
        <v>134</v>
      </c>
      <c r="BD212" s="38">
        <f t="shared" ref="BD212" si="4605">lunchAdjust(BC207:BD211)</f>
        <v>0</v>
      </c>
      <c r="BE212" s="48" t="s">
        <v>0</v>
      </c>
      <c r="BF212" s="39">
        <f t="shared" ref="BF212" si="4606">SUMPRODUCT(BE207:BE211*BF207:BF211)</f>
        <v>0</v>
      </c>
      <c r="BG212" s="46" t="s">
        <v>134</v>
      </c>
      <c r="BH212" s="38">
        <f t="shared" ref="BH212" si="4607">lunchAdjust(BG207:BH211)</f>
        <v>1</v>
      </c>
      <c r="BI212" s="48" t="s">
        <v>0</v>
      </c>
      <c r="BJ212" s="39">
        <f t="shared" ref="BJ212" si="4608">SUMPRODUCT(BI207:BI211*BJ207:BJ211)</f>
        <v>8</v>
      </c>
      <c r="BK212" s="46" t="s">
        <v>134</v>
      </c>
      <c r="BL212" s="38">
        <f t="shared" ref="BL212" si="4609">lunchAdjust(BK207:BL211)</f>
        <v>1</v>
      </c>
      <c r="BM212" s="48" t="s">
        <v>0</v>
      </c>
      <c r="BN212" s="39">
        <f t="shared" ref="BN212" si="4610">SUMPRODUCT(BM207:BM211*BN207:BN211)</f>
        <v>8</v>
      </c>
      <c r="BO212" s="46" t="s">
        <v>134</v>
      </c>
      <c r="BP212" s="38">
        <f t="shared" ref="BP212" si="4611">lunchAdjust(BO207:BP211)</f>
        <v>0</v>
      </c>
      <c r="BQ212" s="48" t="s">
        <v>0</v>
      </c>
      <c r="BR212" s="39">
        <f t="shared" ref="BR212" si="4612">SUMPRODUCT(BQ207:BQ211*BR207:BR211)</f>
        <v>0</v>
      </c>
      <c r="BS212" s="46" t="s">
        <v>134</v>
      </c>
      <c r="BT212" s="38">
        <f t="shared" ref="BT212" si="4613">lunchAdjust(BS207:BT211)</f>
        <v>0</v>
      </c>
      <c r="BU212" s="48" t="s">
        <v>0</v>
      </c>
      <c r="BV212" s="39">
        <f t="shared" ref="BV212" si="4614">SUMPRODUCT(BU207:BU211*BV207:BV211)</f>
        <v>0</v>
      </c>
      <c r="BW212" s="46" t="s">
        <v>134</v>
      </c>
      <c r="BX212" s="38">
        <f t="shared" ref="BX212" si="4615">lunchAdjust(BW207:BX211)</f>
        <v>0</v>
      </c>
      <c r="BY212" s="48" t="s">
        <v>0</v>
      </c>
      <c r="BZ212" s="39">
        <f t="shared" ref="BZ212" si="4616">SUMPRODUCT(BY207:BY211*BZ207:BZ211)</f>
        <v>0</v>
      </c>
      <c r="CA212" s="46" t="s">
        <v>134</v>
      </c>
      <c r="CB212" s="38">
        <f t="shared" ref="CB212" si="4617">lunchAdjust(CA207:CB211)</f>
        <v>0</v>
      </c>
      <c r="CC212" s="48" t="s">
        <v>0</v>
      </c>
      <c r="CD212" s="39">
        <f t="shared" ref="CD212" si="4618">SUMPRODUCT(CC207:CC211*CD207:CD211)</f>
        <v>0</v>
      </c>
      <c r="CE212" s="46" t="s">
        <v>134</v>
      </c>
      <c r="CF212" s="38">
        <f t="shared" ref="CF212" si="4619">lunchAdjust(CE207:CF211)</f>
        <v>0</v>
      </c>
      <c r="CG212" s="48" t="s">
        <v>0</v>
      </c>
      <c r="CH212" s="39">
        <f t="shared" ref="CH212" si="4620">SUMPRODUCT(CG207:CG211*CH207:CH211)</f>
        <v>0</v>
      </c>
    </row>
    <row r="213" spans="1:86" ht="15.75" thickBot="1" x14ac:dyDescent="0.3">
      <c r="A213" s="58" t="s">
        <v>121</v>
      </c>
      <c r="B213" s="59">
        <f ca="1">roleHours(G207:CH213, "OUT")</f>
        <v>0</v>
      </c>
      <c r="C213" s="54" t="s">
        <v>137</v>
      </c>
      <c r="D213" s="22">
        <f ca="1">roleHours(G207:CH213, "PTO")</f>
        <v>0</v>
      </c>
      <c r="E213" s="23"/>
      <c r="F213" s="52"/>
      <c r="G213" s="47" t="s">
        <v>39</v>
      </c>
      <c r="H213" s="40">
        <f>SUMPRODUCT(I207:I211*(H207:H211="PTO"))+SUMPRODUCT(I207:I211*(H207:H211="HOL"))</f>
        <v>0</v>
      </c>
      <c r="I213" s="49" t="s">
        <v>135</v>
      </c>
      <c r="J213" s="41">
        <f t="shared" ref="J213" si="4621">J212*G$4</f>
        <v>0</v>
      </c>
      <c r="K213" s="47" t="s">
        <v>39</v>
      </c>
      <c r="L213" s="40">
        <f t="shared" ref="L213" si="4622">SUMPRODUCT(M207:M211*(L207:L211="PTO"))+SUMPRODUCT(M207:M211*(L207:L211="HOL"))</f>
        <v>0</v>
      </c>
      <c r="M213" s="49" t="s">
        <v>135</v>
      </c>
      <c r="N213" s="41">
        <f t="shared" ref="N213" si="4623">N212*K$4</f>
        <v>0</v>
      </c>
      <c r="O213" s="47" t="s">
        <v>39</v>
      </c>
      <c r="P213" s="40">
        <f t="shared" ref="P213" si="4624">SUMPRODUCT(Q207:Q211*(P207:P211="PTO"))+SUMPRODUCT(Q207:Q211*(P207:P211="HOL"))</f>
        <v>0</v>
      </c>
      <c r="Q213" s="49" t="s">
        <v>135</v>
      </c>
      <c r="R213" s="41">
        <f t="shared" ref="R213" si="4625">R212*O$4</f>
        <v>8</v>
      </c>
      <c r="S213" s="47" t="s">
        <v>39</v>
      </c>
      <c r="T213" s="40">
        <f t="shared" ref="T213" si="4626">SUMPRODUCT(U207:U211*(T207:T211="PTO"))+SUMPRODUCT(U207:U211*(T207:T211="HOL"))</f>
        <v>0</v>
      </c>
      <c r="U213" s="49" t="s">
        <v>135</v>
      </c>
      <c r="V213" s="41">
        <f t="shared" ref="V213" si="4627">V212*S$4</f>
        <v>0</v>
      </c>
      <c r="W213" s="47" t="s">
        <v>39</v>
      </c>
      <c r="X213" s="40">
        <f t="shared" ref="X213" si="4628">SUMPRODUCT(Y207:Y211*(X207:X211="PTO"))+SUMPRODUCT(Y207:Y211*(X207:X211="HOL"))</f>
        <v>0</v>
      </c>
      <c r="Y213" s="49" t="s">
        <v>135</v>
      </c>
      <c r="Z213" s="41">
        <f t="shared" ref="Z213" si="4629">Z212*W$4</f>
        <v>8</v>
      </c>
      <c r="AA213" s="47" t="s">
        <v>39</v>
      </c>
      <c r="AB213" s="40">
        <f t="shared" ref="AB213" si="4630">SUMPRODUCT(AC207:AC211*(AB207:AB211="PTO"))+SUMPRODUCT(AC207:AC211*(AB207:AB211="HOL"))</f>
        <v>0</v>
      </c>
      <c r="AC213" s="49" t="s">
        <v>135</v>
      </c>
      <c r="AD213" s="41">
        <f t="shared" ref="AD213" si="4631">AD212*AA$4</f>
        <v>8</v>
      </c>
      <c r="AE213" s="47" t="s">
        <v>39</v>
      </c>
      <c r="AF213" s="40">
        <f t="shared" ref="AF213" si="4632">SUMPRODUCT(AG207:AG211*(AF207:AF211="PTO"))+SUMPRODUCT(AG207:AG211*(AF207:AF211="HOL"))</f>
        <v>0</v>
      </c>
      <c r="AG213" s="49" t="s">
        <v>135</v>
      </c>
      <c r="AH213" s="41">
        <f t="shared" ref="AH213" si="4633">AH212*AE$4</f>
        <v>8</v>
      </c>
      <c r="AI213" s="47" t="s">
        <v>39</v>
      </c>
      <c r="AJ213" s="40">
        <f t="shared" ref="AJ213" si="4634">SUMPRODUCT(AK207:AK211*(AJ207:AJ211="PTO"))+SUMPRODUCT(AK207:AK211*(AJ207:AJ211="HOL"))</f>
        <v>0</v>
      </c>
      <c r="AK213" s="49" t="s">
        <v>135</v>
      </c>
      <c r="AL213" s="41">
        <f>AL212*AI$4</f>
        <v>8</v>
      </c>
      <c r="AM213" s="47" t="s">
        <v>39</v>
      </c>
      <c r="AN213" s="40">
        <f t="shared" ref="AN213" si="4635">SUMPRODUCT(AO207:AO211*(AN207:AN211="PTO"))+SUMPRODUCT(AO207:AO211*(AN207:AN211="HOL"))</f>
        <v>0</v>
      </c>
      <c r="AO213" s="49" t="s">
        <v>135</v>
      </c>
      <c r="AP213" s="41">
        <f t="shared" ref="AP213" si="4636">AP212*AM$4</f>
        <v>4</v>
      </c>
      <c r="AQ213" s="47" t="s">
        <v>39</v>
      </c>
      <c r="AR213" s="40">
        <f t="shared" ref="AR213" si="4637">SUMPRODUCT(AS207:AS211*(AR207:AR211="PTO"))+SUMPRODUCT(AS207:AS211*(AR207:AR211="HOL"))</f>
        <v>0</v>
      </c>
      <c r="AS213" s="49" t="s">
        <v>135</v>
      </c>
      <c r="AT213" s="41">
        <f t="shared" ref="AT213" si="4638">AT212*AQ$4</f>
        <v>0</v>
      </c>
      <c r="AU213" s="47" t="s">
        <v>39</v>
      </c>
      <c r="AV213" s="40">
        <f t="shared" ref="AV213" si="4639">SUMPRODUCT(AW207:AW211*(AV207:AV211="PTO"))+SUMPRODUCT(AW207:AW211*(AV207:AV211="HOL"))</f>
        <v>0</v>
      </c>
      <c r="AW213" s="49" t="s">
        <v>135</v>
      </c>
      <c r="AX213" s="41">
        <f>AX212*AU$4</f>
        <v>0</v>
      </c>
      <c r="AY213" s="47" t="s">
        <v>39</v>
      </c>
      <c r="AZ213" s="40">
        <f t="shared" ref="AZ213" si="4640">SUMPRODUCT(BA207:BA211*(AZ207:AZ211="PTO"))+SUMPRODUCT(BA207:BA211*(AZ207:AZ211="HOL"))</f>
        <v>0</v>
      </c>
      <c r="BA213" s="49" t="s">
        <v>135</v>
      </c>
      <c r="BB213" s="41">
        <f>BB212*AY$4</f>
        <v>8</v>
      </c>
      <c r="BC213" s="47" t="s">
        <v>39</v>
      </c>
      <c r="BD213" s="40">
        <f t="shared" ref="BD213" si="4641">SUMPRODUCT(BE207:BE211*(BD207:BD211="PTO"))+SUMPRODUCT(BE207:BE211*(BD207:BD211="HOL"))</f>
        <v>0</v>
      </c>
      <c r="BE213" s="49" t="s">
        <v>135</v>
      </c>
      <c r="BF213" s="41">
        <f>BF212*BC$4</f>
        <v>0</v>
      </c>
      <c r="BG213" s="47" t="s">
        <v>39</v>
      </c>
      <c r="BH213" s="40">
        <f t="shared" ref="BH213" si="4642">SUMPRODUCT(BI207:BI211*(BH207:BH211="PTO"))+SUMPRODUCT(BI207:BI211*(BH207:BH211="HOL"))</f>
        <v>0</v>
      </c>
      <c r="BI213" s="49" t="s">
        <v>135</v>
      </c>
      <c r="BJ213" s="41">
        <f>BJ212*BG$4</f>
        <v>8</v>
      </c>
      <c r="BK213" s="47" t="s">
        <v>39</v>
      </c>
      <c r="BL213" s="40">
        <f t="shared" ref="BL213" si="4643">SUMPRODUCT(BM207:BM211*(BL207:BL211="PTO"))+SUMPRODUCT(BM207:BM211*(BL207:BL211="HOL"))</f>
        <v>0</v>
      </c>
      <c r="BM213" s="49" t="s">
        <v>135</v>
      </c>
      <c r="BN213" s="41">
        <f>BN212*BK$4</f>
        <v>8</v>
      </c>
      <c r="BO213" s="47" t="s">
        <v>39</v>
      </c>
      <c r="BP213" s="40">
        <f t="shared" ref="BP213" si="4644">SUMPRODUCT(BQ207:BQ211*(BP207:BP211="PTO"))+SUMPRODUCT(BQ207:BQ211*(BP207:BP211="HOL"))</f>
        <v>0</v>
      </c>
      <c r="BQ213" s="49" t="s">
        <v>135</v>
      </c>
      <c r="BR213" s="41">
        <f t="shared" ref="BR213" si="4645">BR212*BO$4</f>
        <v>0</v>
      </c>
      <c r="BS213" s="47" t="s">
        <v>39</v>
      </c>
      <c r="BT213" s="40">
        <f t="shared" ref="BT213" si="4646">SUMPRODUCT(BU207:BU211*(BT207:BT211="PTO"))+SUMPRODUCT(BU207:BU211*(BT207:BT211="HOL"))</f>
        <v>0</v>
      </c>
      <c r="BU213" s="49" t="s">
        <v>135</v>
      </c>
      <c r="BV213" s="41">
        <f t="shared" ref="BV213" si="4647">BV212*BS$4</f>
        <v>0</v>
      </c>
      <c r="BW213" s="47" t="s">
        <v>39</v>
      </c>
      <c r="BX213" s="40">
        <f t="shared" ref="BX213" si="4648">SUMPRODUCT(BY207:BY211*(BX207:BX211="PTO"))+SUMPRODUCT(BY207:BY211*(BX207:BX211="HOL"))</f>
        <v>0</v>
      </c>
      <c r="BY213" s="49" t="s">
        <v>135</v>
      </c>
      <c r="BZ213" s="41">
        <f t="shared" ref="BZ213" si="4649">BZ212*BW$4</f>
        <v>0</v>
      </c>
      <c r="CA213" s="47" t="s">
        <v>39</v>
      </c>
      <c r="CB213" s="40">
        <f t="shared" ref="CB213" si="4650">SUMPRODUCT(CC207:CC211*(CB207:CB211="PTO"))+SUMPRODUCT(CC207:CC211*(CB207:CB211="HOL"))</f>
        <v>0</v>
      </c>
      <c r="CC213" s="49" t="s">
        <v>135</v>
      </c>
      <c r="CD213" s="41">
        <f t="shared" ref="CD213" si="4651">CD212*CA$4</f>
        <v>0</v>
      </c>
      <c r="CE213" s="47" t="s">
        <v>39</v>
      </c>
      <c r="CF213" s="40">
        <f t="shared" ref="CF213" si="4652">SUMPRODUCT(CG207:CG211*(CF207:CF211="PTO"))+SUMPRODUCT(CG207:CG211*(CF207:CF211="HOL"))</f>
        <v>0</v>
      </c>
      <c r="CG213" s="49" t="s">
        <v>135</v>
      </c>
      <c r="CH213" s="41">
        <f t="shared" ref="CH213" si="4653">CH212*CE$4</f>
        <v>0</v>
      </c>
    </row>
    <row r="214" spans="1:86" x14ac:dyDescent="0.25">
      <c r="A214" s="70" t="s">
        <v>133</v>
      </c>
      <c r="B214" s="71">
        <f t="shared" ref="B214" ca="1" si="4654">D214-B215</f>
        <v>-11.8759657926133</v>
      </c>
      <c r="C214" s="72" t="s">
        <v>122</v>
      </c>
      <c r="D214" s="71">
        <f>IFERROR(INDEX(Holidays[FTE], MATCH(Entry!E214, Holidays[Date], 0)), 1)*8*INDEX(FTEguide[[1]:[12]], MATCH(Entry!E215, FTEguide[Weekday], 0), IF(Entry!E217&gt;0, Entry!E217, MONTH(Entry!E214)))</f>
        <v>89.1240342073867</v>
      </c>
      <c r="E214" s="60">
        <f t="shared" si="3663"/>
        <v>43858</v>
      </c>
      <c r="F214" s="50" t="s">
        <v>128</v>
      </c>
      <c r="G214" s="34" t="s">
        <v>136</v>
      </c>
      <c r="H214" s="35" t="s">
        <v>23</v>
      </c>
      <c r="I214" s="42">
        <f t="shared" ref="I214" si="4655">parseTime(G214)-(H219=INT(RIGHT($F214, 1)))</f>
        <v>8</v>
      </c>
      <c r="J214" s="43">
        <f t="shared" ref="J214:J218" si="4656">isClocked(H214)</f>
        <v>1</v>
      </c>
      <c r="K214" s="34" t="s">
        <v>136</v>
      </c>
      <c r="L214" s="35" t="s">
        <v>23</v>
      </c>
      <c r="M214" s="42">
        <f t="shared" ref="M214" si="4657">parseTime(K214)-(L219=INT(RIGHT($F214, 1)))</f>
        <v>8</v>
      </c>
      <c r="N214" s="43">
        <f t="shared" ref="N214:N218" si="4658">isClocked(L214)</f>
        <v>1</v>
      </c>
      <c r="O214" s="34" t="s">
        <v>180</v>
      </c>
      <c r="P214" s="35" t="s">
        <v>23</v>
      </c>
      <c r="Q214" s="42">
        <f t="shared" ref="Q214" si="4659">parseTime(O214)-(P219=INT(RIGHT($F214, 1)))</f>
        <v>8</v>
      </c>
      <c r="R214" s="43">
        <f t="shared" ref="R214:R218" si="4660">isClocked(P214)</f>
        <v>1</v>
      </c>
      <c r="S214" s="34" t="s">
        <v>136</v>
      </c>
      <c r="T214" s="35" t="s">
        <v>23</v>
      </c>
      <c r="U214" s="42">
        <f t="shared" ref="U214" si="4661">parseTime(S214)-(T219=INT(RIGHT($F214, 1)))</f>
        <v>8</v>
      </c>
      <c r="V214" s="43">
        <f t="shared" ref="V214:V218" si="4662">isClocked(T214)</f>
        <v>1</v>
      </c>
      <c r="W214" s="34" t="s">
        <v>136</v>
      </c>
      <c r="X214" s="35" t="s">
        <v>24</v>
      </c>
      <c r="Y214" s="42">
        <f t="shared" ref="Y214" si="4663">parseTime(W214)-(X219=INT(RIGHT($F214, 1)))</f>
        <v>8</v>
      </c>
      <c r="Z214" s="43">
        <f t="shared" ref="Z214:Z218" si="4664">isClocked(X214)</f>
        <v>1</v>
      </c>
      <c r="AA214" s="34" t="s">
        <v>136</v>
      </c>
      <c r="AB214" s="35" t="s">
        <v>23</v>
      </c>
      <c r="AC214" s="42">
        <f t="shared" ref="AC214" si="4665">parseTime(AA214)-(AB219=INT(RIGHT($F214, 1)))</f>
        <v>8</v>
      </c>
      <c r="AD214" s="43">
        <f t="shared" ref="AD214:AD218" si="4666">isClocked(AB214)</f>
        <v>1</v>
      </c>
      <c r="AE214" s="34" t="s">
        <v>136</v>
      </c>
      <c r="AF214" s="35" t="s">
        <v>25</v>
      </c>
      <c r="AG214" s="42">
        <f t="shared" ref="AG214" si="4667">parseTime(AE214)-(AF219=INT(RIGHT($F214, 1)))</f>
        <v>8</v>
      </c>
      <c r="AH214" s="43">
        <f t="shared" ref="AH214:AH218" si="4668">isClocked(AF214)</f>
        <v>1</v>
      </c>
      <c r="AI214" s="34" t="s">
        <v>136</v>
      </c>
      <c r="AJ214" s="35" t="s">
        <v>23</v>
      </c>
      <c r="AK214" s="42">
        <f>parseTime(AI214)-(AJ219=INT(RIGHT($F214, 1)))</f>
        <v>8</v>
      </c>
      <c r="AL214" s="43">
        <f t="shared" ref="AL214:AL218" si="4669">isClocked(AJ214)</f>
        <v>1</v>
      </c>
      <c r="AM214" s="34"/>
      <c r="AN214" s="35"/>
      <c r="AO214" s="42">
        <f t="shared" ref="AO214" si="4670">parseTime(AM214)-(AN219=INT(RIGHT($F214, 1)))</f>
        <v>0</v>
      </c>
      <c r="AP214" s="43">
        <f t="shared" ref="AP214:AP218" si="4671">isClocked(AN214)</f>
        <v>0</v>
      </c>
      <c r="AQ214" s="34" t="s">
        <v>230</v>
      </c>
      <c r="AR214" s="35" t="s">
        <v>24</v>
      </c>
      <c r="AS214" s="42">
        <f t="shared" ref="AS214" si="4672">parseTime(AQ214)-(AR219=INT(RIGHT($F214, 1)))</f>
        <v>5</v>
      </c>
      <c r="AT214" s="43">
        <f t="shared" ref="AT214:AT218" si="4673">isClocked(AR214)</f>
        <v>1</v>
      </c>
      <c r="AU214" s="34"/>
      <c r="AV214" s="35"/>
      <c r="AW214" s="42">
        <f>parseTime(AU214)-(AV219=INT(RIGHT($F214, 1)))</f>
        <v>0</v>
      </c>
      <c r="AX214" s="43">
        <f t="shared" ref="AX214:AX218" si="4674">isClocked(AV214)</f>
        <v>0</v>
      </c>
      <c r="AY214" s="34" t="s">
        <v>180</v>
      </c>
      <c r="AZ214" s="35" t="s">
        <v>24</v>
      </c>
      <c r="BA214" s="42">
        <f>parseTime(AY214)-(AZ219=INT(RIGHT($F214, 1)))</f>
        <v>8</v>
      </c>
      <c r="BB214" s="43">
        <f t="shared" ref="BB214:BB218" si="4675">isClocked(AZ214)</f>
        <v>1</v>
      </c>
      <c r="BC214" s="34" t="s">
        <v>136</v>
      </c>
      <c r="BD214" s="35" t="s">
        <v>24</v>
      </c>
      <c r="BE214" s="42">
        <f>parseTime(BC214)-(BD219=INT(RIGHT($F214, 1)))</f>
        <v>8</v>
      </c>
      <c r="BF214" s="43">
        <f t="shared" ref="BF214:BF218" si="4676">isClocked(BD214)</f>
        <v>1</v>
      </c>
      <c r="BG214" s="34" t="s">
        <v>136</v>
      </c>
      <c r="BH214" s="35" t="s">
        <v>23</v>
      </c>
      <c r="BI214" s="42">
        <f>parseTime(BG214)-(BH219=INT(RIGHT($F214, 1)))</f>
        <v>8</v>
      </c>
      <c r="BJ214" s="43">
        <f t="shared" ref="BJ214:BJ218" si="4677">isClocked(BH214)</f>
        <v>1</v>
      </c>
      <c r="BK214" s="34" t="s">
        <v>136</v>
      </c>
      <c r="BL214" s="35" t="s">
        <v>26</v>
      </c>
      <c r="BM214" s="42">
        <f>parseTime(BK214)-(BL219=INT(RIGHT($F214, 1)))</f>
        <v>8</v>
      </c>
      <c r="BN214" s="43">
        <f t="shared" ref="BN214:BN218" si="4678">isClocked(BL214)</f>
        <v>1</v>
      </c>
      <c r="BO214" s="34"/>
      <c r="BP214" s="35"/>
      <c r="BQ214" s="42">
        <f t="shared" ref="BQ214" si="4679">parseTime(BO214)-(BP219=INT(RIGHT($F214, 1)))</f>
        <v>0</v>
      </c>
      <c r="BR214" s="43">
        <f t="shared" ref="BR214:BR218" si="4680">isClocked(BP214)</f>
        <v>0</v>
      </c>
      <c r="BS214" s="34"/>
      <c r="BT214" s="35"/>
      <c r="BU214" s="42">
        <f t="shared" ref="BU214" si="4681">parseTime(BS214)-(BT219=INT(RIGHT($F214, 1)))</f>
        <v>0</v>
      </c>
      <c r="BV214" s="43">
        <f t="shared" ref="BV214:BV218" si="4682">isClocked(BT214)</f>
        <v>0</v>
      </c>
      <c r="BW214" s="34"/>
      <c r="BX214" s="35"/>
      <c r="BY214" s="42">
        <f t="shared" ref="BY214" si="4683">parseTime(BW214)-(BX219=INT(RIGHT($F214, 1)))</f>
        <v>0</v>
      </c>
      <c r="BZ214" s="43">
        <f t="shared" ref="BZ214:BZ218" si="4684">isClocked(BX214)</f>
        <v>0</v>
      </c>
      <c r="CA214" s="34"/>
      <c r="CB214" s="35"/>
      <c r="CC214" s="42">
        <f t="shared" ref="CC214" si="4685">parseTime(CA214)-(CB219=INT(RIGHT($F214, 1)))</f>
        <v>0</v>
      </c>
      <c r="CD214" s="43">
        <f t="shared" ref="CD214:CD218" si="4686">isClocked(CB214)</f>
        <v>0</v>
      </c>
      <c r="CE214" s="34"/>
      <c r="CF214" s="35"/>
      <c r="CG214" s="42">
        <f t="shared" ref="CG214" si="4687">parseTime(CE214)-(CF219=INT(RIGHT($F214, 1)))</f>
        <v>0</v>
      </c>
      <c r="CH214" s="43">
        <f t="shared" ref="CH214:CH218" si="4688">isClocked(CF214)</f>
        <v>0</v>
      </c>
    </row>
    <row r="215" spans="1:86" x14ac:dyDescent="0.25">
      <c r="A215" s="56" t="s">
        <v>0</v>
      </c>
      <c r="B215" s="57">
        <f t="shared" ref="B215" ca="1" si="4689">SUM(B216:B219)</f>
        <v>101</v>
      </c>
      <c r="C215" s="14" t="s">
        <v>252</v>
      </c>
      <c r="D215" s="14"/>
      <c r="E215" s="55" t="str">
        <f t="shared" si="3532"/>
        <v>Tuesday</v>
      </c>
      <c r="F215" s="51" t="s">
        <v>129</v>
      </c>
      <c r="G215" s="36"/>
      <c r="H215" s="37"/>
      <c r="I215" s="44">
        <f t="shared" ref="I215" si="4690">parseTime(G215)-(H219=INT(RIGHT($F215, 1)))</f>
        <v>0</v>
      </c>
      <c r="J215" s="45">
        <f t="shared" si="4656"/>
        <v>0</v>
      </c>
      <c r="K215" s="36"/>
      <c r="L215" s="37"/>
      <c r="M215" s="44">
        <f t="shared" ref="M215" si="4691">parseTime(K215)-(L219=INT(RIGHT($F215, 1)))</f>
        <v>0</v>
      </c>
      <c r="N215" s="45">
        <f t="shared" si="4658"/>
        <v>0</v>
      </c>
      <c r="O215" s="36"/>
      <c r="P215" s="37"/>
      <c r="Q215" s="44">
        <f t="shared" ref="Q215" si="4692">parseTime(O215)-(P219=INT(RIGHT($F215, 1)))</f>
        <v>0</v>
      </c>
      <c r="R215" s="45">
        <f t="shared" si="4660"/>
        <v>0</v>
      </c>
      <c r="S215" s="36"/>
      <c r="T215" s="37"/>
      <c r="U215" s="44">
        <f t="shared" ref="U215" si="4693">parseTime(S215)-(T219=INT(RIGHT($F215, 1)))</f>
        <v>0</v>
      </c>
      <c r="V215" s="45">
        <f t="shared" si="4662"/>
        <v>0</v>
      </c>
      <c r="W215" s="36"/>
      <c r="X215" s="37"/>
      <c r="Y215" s="44">
        <f t="shared" ref="Y215" si="4694">parseTime(W215)-(X219=INT(RIGHT($F215, 1)))</f>
        <v>0</v>
      </c>
      <c r="Z215" s="45">
        <f t="shared" si="4664"/>
        <v>0</v>
      </c>
      <c r="AA215" s="36"/>
      <c r="AB215" s="37"/>
      <c r="AC215" s="44">
        <f t="shared" ref="AC215" si="4695">parseTime(AA215)-(AB219=INT(RIGHT($F215, 1)))</f>
        <v>0</v>
      </c>
      <c r="AD215" s="45">
        <f t="shared" si="4666"/>
        <v>0</v>
      </c>
      <c r="AE215" s="36"/>
      <c r="AF215" s="37"/>
      <c r="AG215" s="44">
        <f t="shared" ref="AG215" si="4696">parseTime(AE215)-(AF219=INT(RIGHT($F215, 1)))</f>
        <v>0</v>
      </c>
      <c r="AH215" s="45">
        <f t="shared" si="4668"/>
        <v>0</v>
      </c>
      <c r="AI215" s="36"/>
      <c r="AJ215" s="37"/>
      <c r="AK215" s="44">
        <f>parseTime(AI215)-(AJ219=INT(RIGHT($F215, 1)))</f>
        <v>0</v>
      </c>
      <c r="AL215" s="45">
        <f t="shared" si="4669"/>
        <v>0</v>
      </c>
      <c r="AM215" s="36"/>
      <c r="AN215" s="37"/>
      <c r="AO215" s="44">
        <f t="shared" ref="AO215" si="4697">parseTime(AM215)-(AN219=INT(RIGHT($F215, 1)))</f>
        <v>0</v>
      </c>
      <c r="AP215" s="45">
        <f t="shared" si="4671"/>
        <v>0</v>
      </c>
      <c r="AQ215" s="36"/>
      <c r="AR215" s="37"/>
      <c r="AS215" s="44">
        <f t="shared" ref="AS215" si="4698">parseTime(AQ215)-(AR219=INT(RIGHT($F215, 1)))</f>
        <v>0</v>
      </c>
      <c r="AT215" s="45">
        <f t="shared" si="4673"/>
        <v>0</v>
      </c>
      <c r="AU215" s="36"/>
      <c r="AV215" s="37"/>
      <c r="AW215" s="44">
        <f>parseTime(AU215)-(AV219=INT(RIGHT($F215, 1)))</f>
        <v>0</v>
      </c>
      <c r="AX215" s="45">
        <f t="shared" si="4674"/>
        <v>0</v>
      </c>
      <c r="AY215" s="36"/>
      <c r="AZ215" s="37"/>
      <c r="BA215" s="44">
        <f>parseTime(AY215)-(AZ219=INT(RIGHT($F215, 1)))</f>
        <v>0</v>
      </c>
      <c r="BB215" s="45">
        <f t="shared" si="4675"/>
        <v>0</v>
      </c>
      <c r="BC215" s="36"/>
      <c r="BD215" s="37"/>
      <c r="BE215" s="44">
        <f>parseTime(BC215)-(BD219=INT(RIGHT($F215, 1)))</f>
        <v>0</v>
      </c>
      <c r="BF215" s="45">
        <f t="shared" si="4676"/>
        <v>0</v>
      </c>
      <c r="BG215" s="36"/>
      <c r="BH215" s="37"/>
      <c r="BI215" s="44">
        <f>parseTime(BG215)-(BH219=INT(RIGHT($F215, 1)))</f>
        <v>0</v>
      </c>
      <c r="BJ215" s="45">
        <f t="shared" si="4677"/>
        <v>0</v>
      </c>
      <c r="BK215" s="36"/>
      <c r="BL215" s="37"/>
      <c r="BM215" s="44">
        <f>parseTime(BK215)-(BL219=INT(RIGHT($F215, 1)))</f>
        <v>0</v>
      </c>
      <c r="BN215" s="45">
        <f t="shared" si="4678"/>
        <v>0</v>
      </c>
      <c r="BO215" s="36"/>
      <c r="BP215" s="37"/>
      <c r="BQ215" s="44">
        <f t="shared" ref="BQ215" si="4699">parseTime(BO215)-(BP219=INT(RIGHT($F215, 1)))</f>
        <v>0</v>
      </c>
      <c r="BR215" s="45">
        <f t="shared" si="4680"/>
        <v>0</v>
      </c>
      <c r="BS215" s="36"/>
      <c r="BT215" s="37"/>
      <c r="BU215" s="44">
        <f t="shared" ref="BU215" si="4700">parseTime(BS215)-(BT219=INT(RIGHT($F215, 1)))</f>
        <v>0</v>
      </c>
      <c r="BV215" s="45">
        <f t="shared" si="4682"/>
        <v>0</v>
      </c>
      <c r="BW215" s="36"/>
      <c r="BX215" s="37"/>
      <c r="BY215" s="44">
        <f t="shared" ref="BY215" si="4701">parseTime(BW215)-(BX219=INT(RIGHT($F215, 1)))</f>
        <v>0</v>
      </c>
      <c r="BZ215" s="45">
        <f t="shared" si="4684"/>
        <v>0</v>
      </c>
      <c r="CA215" s="36"/>
      <c r="CB215" s="37"/>
      <c r="CC215" s="44">
        <f t="shared" ref="CC215" si="4702">parseTime(CA215)-(CB219=INT(RIGHT($F215, 1)))</f>
        <v>0</v>
      </c>
      <c r="CD215" s="45">
        <f t="shared" si="4686"/>
        <v>0</v>
      </c>
      <c r="CE215" s="36"/>
      <c r="CF215" s="37"/>
      <c r="CG215" s="44">
        <f t="shared" ref="CG215" si="4703">parseTime(CE215)-(CF219=INT(RIGHT($F215, 1)))</f>
        <v>0</v>
      </c>
      <c r="CH215" s="45">
        <f t="shared" si="4688"/>
        <v>0</v>
      </c>
    </row>
    <row r="216" spans="1:86" x14ac:dyDescent="0.25">
      <c r="A216" s="56" t="s">
        <v>117</v>
      </c>
      <c r="B216" s="57">
        <f ca="1">roleHours(G214:CH220, "MFD")</f>
        <v>56</v>
      </c>
      <c r="C216" s="14">
        <f t="shared" ca="1" si="4415"/>
        <v>7</v>
      </c>
      <c r="D216" s="14"/>
      <c r="E216" s="20" t="s">
        <v>127</v>
      </c>
      <c r="F216" s="51" t="s">
        <v>130</v>
      </c>
      <c r="G216" s="36"/>
      <c r="H216" s="37"/>
      <c r="I216" s="44">
        <f t="shared" ref="I216" si="4704">parseTime(G216)-(H219=INT(RIGHT($F216, 1)))</f>
        <v>0</v>
      </c>
      <c r="J216" s="45">
        <f t="shared" si="4656"/>
        <v>0</v>
      </c>
      <c r="K216" s="36"/>
      <c r="L216" s="37"/>
      <c r="M216" s="44">
        <f t="shared" ref="M216" si="4705">parseTime(K216)-(L219=INT(RIGHT($F216, 1)))</f>
        <v>0</v>
      </c>
      <c r="N216" s="45">
        <f t="shared" si="4658"/>
        <v>0</v>
      </c>
      <c r="O216" s="36"/>
      <c r="P216" s="37"/>
      <c r="Q216" s="44">
        <f t="shared" ref="Q216" si="4706">parseTime(O216)-(P219=INT(RIGHT($F216, 1)))</f>
        <v>0</v>
      </c>
      <c r="R216" s="45">
        <f t="shared" si="4660"/>
        <v>0</v>
      </c>
      <c r="S216" s="36"/>
      <c r="T216" s="37"/>
      <c r="U216" s="44">
        <f t="shared" ref="U216" si="4707">parseTime(S216)-(T219=INT(RIGHT($F216, 1)))</f>
        <v>0</v>
      </c>
      <c r="V216" s="45">
        <f t="shared" si="4662"/>
        <v>0</v>
      </c>
      <c r="W216" s="36"/>
      <c r="X216" s="37"/>
      <c r="Y216" s="44">
        <f t="shared" ref="Y216" si="4708">parseTime(W216)-(X219=INT(RIGHT($F216, 1)))</f>
        <v>0</v>
      </c>
      <c r="Z216" s="45">
        <f t="shared" si="4664"/>
        <v>0</v>
      </c>
      <c r="AA216" s="36"/>
      <c r="AB216" s="37"/>
      <c r="AC216" s="44">
        <f t="shared" ref="AC216" si="4709">parseTime(AA216)-(AB219=INT(RIGHT($F216, 1)))</f>
        <v>0</v>
      </c>
      <c r="AD216" s="45">
        <f t="shared" si="4666"/>
        <v>0</v>
      </c>
      <c r="AE216" s="36"/>
      <c r="AF216" s="37"/>
      <c r="AG216" s="44">
        <f t="shared" ref="AG216" si="4710">parseTime(AE216)-(AF219=INT(RIGHT($F216, 1)))</f>
        <v>0</v>
      </c>
      <c r="AH216" s="45">
        <f t="shared" si="4668"/>
        <v>0</v>
      </c>
      <c r="AI216" s="36"/>
      <c r="AJ216" s="37"/>
      <c r="AK216" s="44">
        <f>parseTime(AI216)-(AJ219=INT(RIGHT($F216, 1)))</f>
        <v>0</v>
      </c>
      <c r="AL216" s="45">
        <f t="shared" si="4669"/>
        <v>0</v>
      </c>
      <c r="AM216" s="36"/>
      <c r="AN216" s="37"/>
      <c r="AO216" s="44">
        <f t="shared" ref="AO216" si="4711">parseTime(AM216)-(AN219=INT(RIGHT($F216, 1)))</f>
        <v>0</v>
      </c>
      <c r="AP216" s="45">
        <f t="shared" si="4671"/>
        <v>0</v>
      </c>
      <c r="AQ216" s="36"/>
      <c r="AR216" s="37"/>
      <c r="AS216" s="44">
        <f t="shared" ref="AS216" si="4712">parseTime(AQ216)-(AR219=INT(RIGHT($F216, 1)))</f>
        <v>0</v>
      </c>
      <c r="AT216" s="45">
        <f t="shared" si="4673"/>
        <v>0</v>
      </c>
      <c r="AU216" s="36"/>
      <c r="AV216" s="37"/>
      <c r="AW216" s="44">
        <f>parseTime(AU216)-(AV219=INT(RIGHT($F216, 1)))</f>
        <v>0</v>
      </c>
      <c r="AX216" s="45">
        <f t="shared" si="4674"/>
        <v>0</v>
      </c>
      <c r="AY216" s="36"/>
      <c r="AZ216" s="37"/>
      <c r="BA216" s="44">
        <f>parseTime(AY216)-(AZ219=INT(RIGHT($F216, 1)))</f>
        <v>0</v>
      </c>
      <c r="BB216" s="45">
        <f t="shared" si="4675"/>
        <v>0</v>
      </c>
      <c r="BC216" s="36"/>
      <c r="BD216" s="37"/>
      <c r="BE216" s="44">
        <f>parseTime(BC216)-(BD219=INT(RIGHT($F216, 1)))</f>
        <v>0</v>
      </c>
      <c r="BF216" s="45">
        <f t="shared" si="4676"/>
        <v>0</v>
      </c>
      <c r="BG216" s="36"/>
      <c r="BH216" s="37"/>
      <c r="BI216" s="44">
        <f>parseTime(BG216)-(BH219=INT(RIGHT($F216, 1)))</f>
        <v>0</v>
      </c>
      <c r="BJ216" s="45">
        <f t="shared" si="4677"/>
        <v>0</v>
      </c>
      <c r="BK216" s="36"/>
      <c r="BL216" s="37"/>
      <c r="BM216" s="44">
        <f>parseTime(BK216)-(BL219=INT(RIGHT($F216, 1)))</f>
        <v>0</v>
      </c>
      <c r="BN216" s="45">
        <f t="shared" si="4678"/>
        <v>0</v>
      </c>
      <c r="BO216" s="36"/>
      <c r="BP216" s="37"/>
      <c r="BQ216" s="44">
        <f t="shared" ref="BQ216" si="4713">parseTime(BO216)-(BP219=INT(RIGHT($F216, 1)))</f>
        <v>0</v>
      </c>
      <c r="BR216" s="45">
        <f t="shared" si="4680"/>
        <v>0</v>
      </c>
      <c r="BS216" s="36"/>
      <c r="BT216" s="37"/>
      <c r="BU216" s="44">
        <f t="shared" ref="BU216" si="4714">parseTime(BS216)-(BT219=INT(RIGHT($F216, 1)))</f>
        <v>0</v>
      </c>
      <c r="BV216" s="45">
        <f t="shared" si="4682"/>
        <v>0</v>
      </c>
      <c r="BW216" s="36"/>
      <c r="BX216" s="37"/>
      <c r="BY216" s="44">
        <f t="shared" ref="BY216" si="4715">parseTime(BW216)-(BX219=INT(RIGHT($F216, 1)))</f>
        <v>0</v>
      </c>
      <c r="BZ216" s="45">
        <f t="shared" si="4684"/>
        <v>0</v>
      </c>
      <c r="CA216" s="36"/>
      <c r="CB216" s="37"/>
      <c r="CC216" s="44">
        <f t="shared" ref="CC216" si="4716">parseTime(CA216)-(CB219=INT(RIGHT($F216, 1)))</f>
        <v>0</v>
      </c>
      <c r="CD216" s="45">
        <f t="shared" si="4686"/>
        <v>0</v>
      </c>
      <c r="CE216" s="36"/>
      <c r="CF216" s="37"/>
      <c r="CG216" s="44">
        <f t="shared" ref="CG216" si="4717">parseTime(CE216)-(CF219=INT(RIGHT($F216, 1)))</f>
        <v>0</v>
      </c>
      <c r="CH216" s="45">
        <f t="shared" si="4688"/>
        <v>0</v>
      </c>
    </row>
    <row r="217" spans="1:86" x14ac:dyDescent="0.25">
      <c r="A217" s="56" t="s">
        <v>118</v>
      </c>
      <c r="B217" s="57">
        <f ca="1">roleHours(G214:CH220, "DFD")</f>
        <v>29</v>
      </c>
      <c r="C217" s="14">
        <f t="shared" ca="1" si="4415"/>
        <v>3.625</v>
      </c>
      <c r="D217" s="14"/>
      <c r="E217" s="20"/>
      <c r="F217" s="51" t="s">
        <v>131</v>
      </c>
      <c r="G217" s="36"/>
      <c r="H217" s="37"/>
      <c r="I217" s="44">
        <f t="shared" ref="I217" si="4718">parseTime(G217)-(H219=INT(RIGHT($F217, 1)))</f>
        <v>0</v>
      </c>
      <c r="J217" s="45">
        <f t="shared" si="4656"/>
        <v>0</v>
      </c>
      <c r="K217" s="36"/>
      <c r="L217" s="37"/>
      <c r="M217" s="44">
        <f t="shared" ref="M217" si="4719">parseTime(K217)-(L219=INT(RIGHT($F217, 1)))</f>
        <v>0</v>
      </c>
      <c r="N217" s="45">
        <f t="shared" si="4658"/>
        <v>0</v>
      </c>
      <c r="O217" s="36"/>
      <c r="P217" s="37"/>
      <c r="Q217" s="44">
        <f t="shared" ref="Q217" si="4720">parseTime(O217)-(P219=INT(RIGHT($F217, 1)))</f>
        <v>0</v>
      </c>
      <c r="R217" s="45">
        <f t="shared" si="4660"/>
        <v>0</v>
      </c>
      <c r="S217" s="36"/>
      <c r="T217" s="37"/>
      <c r="U217" s="44">
        <f t="shared" ref="U217" si="4721">parseTime(S217)-(T219=INT(RIGHT($F217, 1)))</f>
        <v>0</v>
      </c>
      <c r="V217" s="45">
        <f t="shared" si="4662"/>
        <v>0</v>
      </c>
      <c r="W217" s="36"/>
      <c r="X217" s="37"/>
      <c r="Y217" s="44">
        <f t="shared" ref="Y217" si="4722">parseTime(W217)-(X219=INT(RIGHT($F217, 1)))</f>
        <v>0</v>
      </c>
      <c r="Z217" s="45">
        <f t="shared" si="4664"/>
        <v>0</v>
      </c>
      <c r="AA217" s="36"/>
      <c r="AB217" s="37"/>
      <c r="AC217" s="44">
        <f t="shared" ref="AC217" si="4723">parseTime(AA217)-(AB219=INT(RIGHT($F217, 1)))</f>
        <v>0</v>
      </c>
      <c r="AD217" s="45">
        <f t="shared" si="4666"/>
        <v>0</v>
      </c>
      <c r="AE217" s="36"/>
      <c r="AF217" s="37"/>
      <c r="AG217" s="44">
        <f t="shared" ref="AG217" si="4724">parseTime(AE217)-(AF219=INT(RIGHT($F217, 1)))</f>
        <v>0</v>
      </c>
      <c r="AH217" s="45">
        <f t="shared" si="4668"/>
        <v>0</v>
      </c>
      <c r="AI217" s="36"/>
      <c r="AJ217" s="37"/>
      <c r="AK217" s="44">
        <f>parseTime(AI217)-(AJ219=INT(RIGHT($F217, 1)))</f>
        <v>0</v>
      </c>
      <c r="AL217" s="45">
        <f t="shared" si="4669"/>
        <v>0</v>
      </c>
      <c r="AM217" s="36"/>
      <c r="AN217" s="37"/>
      <c r="AO217" s="44">
        <f t="shared" ref="AO217" si="4725">parseTime(AM217)-(AN219=INT(RIGHT($F217, 1)))</f>
        <v>0</v>
      </c>
      <c r="AP217" s="45">
        <f t="shared" si="4671"/>
        <v>0</v>
      </c>
      <c r="AQ217" s="36"/>
      <c r="AR217" s="37"/>
      <c r="AS217" s="44">
        <f t="shared" ref="AS217" si="4726">parseTime(AQ217)-(AR219=INT(RIGHT($F217, 1)))</f>
        <v>0</v>
      </c>
      <c r="AT217" s="45">
        <f t="shared" si="4673"/>
        <v>0</v>
      </c>
      <c r="AU217" s="36"/>
      <c r="AV217" s="37"/>
      <c r="AW217" s="44">
        <f>parseTime(AU217)-(AV219=INT(RIGHT($F217, 1)))</f>
        <v>0</v>
      </c>
      <c r="AX217" s="45">
        <f t="shared" si="4674"/>
        <v>0</v>
      </c>
      <c r="AY217" s="36"/>
      <c r="AZ217" s="37"/>
      <c r="BA217" s="44">
        <f>parseTime(AY217)-(AZ219=INT(RIGHT($F217, 1)))</f>
        <v>0</v>
      </c>
      <c r="BB217" s="45">
        <f t="shared" si="4675"/>
        <v>0</v>
      </c>
      <c r="BC217" s="36"/>
      <c r="BD217" s="37"/>
      <c r="BE217" s="44">
        <f>parseTime(BC217)-(BD219=INT(RIGHT($F217, 1)))</f>
        <v>0</v>
      </c>
      <c r="BF217" s="45">
        <f t="shared" si="4676"/>
        <v>0</v>
      </c>
      <c r="BG217" s="36"/>
      <c r="BH217" s="37"/>
      <c r="BI217" s="44">
        <f>parseTime(BG217)-(BH219=INT(RIGHT($F217, 1)))</f>
        <v>0</v>
      </c>
      <c r="BJ217" s="45">
        <f t="shared" si="4677"/>
        <v>0</v>
      </c>
      <c r="BK217" s="36"/>
      <c r="BL217" s="37"/>
      <c r="BM217" s="44">
        <f>parseTime(BK217)-(BL219=INT(RIGHT($F217, 1)))</f>
        <v>0</v>
      </c>
      <c r="BN217" s="45">
        <f t="shared" si="4678"/>
        <v>0</v>
      </c>
      <c r="BO217" s="36"/>
      <c r="BP217" s="37"/>
      <c r="BQ217" s="44">
        <f t="shared" ref="BQ217" si="4727">parseTime(BO217)-(BP219=INT(RIGHT($F217, 1)))</f>
        <v>0</v>
      </c>
      <c r="BR217" s="45">
        <f t="shared" si="4680"/>
        <v>0</v>
      </c>
      <c r="BS217" s="36"/>
      <c r="BT217" s="37"/>
      <c r="BU217" s="44">
        <f t="shared" ref="BU217" si="4728">parseTime(BS217)-(BT219=INT(RIGHT($F217, 1)))</f>
        <v>0</v>
      </c>
      <c r="BV217" s="45">
        <f t="shared" si="4682"/>
        <v>0</v>
      </c>
      <c r="BW217" s="36"/>
      <c r="BX217" s="37"/>
      <c r="BY217" s="44">
        <f t="shared" ref="BY217" si="4729">parseTime(BW217)-(BX219=INT(RIGHT($F217, 1)))</f>
        <v>0</v>
      </c>
      <c r="BZ217" s="45">
        <f t="shared" si="4684"/>
        <v>0</v>
      </c>
      <c r="CA217" s="36"/>
      <c r="CB217" s="37"/>
      <c r="CC217" s="44">
        <f t="shared" ref="CC217" si="4730">parseTime(CA217)-(CB219=INT(RIGHT($F217, 1)))</f>
        <v>0</v>
      </c>
      <c r="CD217" s="45">
        <f t="shared" si="4686"/>
        <v>0</v>
      </c>
      <c r="CE217" s="36"/>
      <c r="CF217" s="37"/>
      <c r="CG217" s="44">
        <f t="shared" ref="CG217" si="4731">parseTime(CE217)-(CF219=INT(RIGHT($F217, 1)))</f>
        <v>0</v>
      </c>
      <c r="CH217" s="45">
        <f t="shared" si="4688"/>
        <v>0</v>
      </c>
    </row>
    <row r="218" spans="1:86" x14ac:dyDescent="0.25">
      <c r="A218" s="56" t="s">
        <v>119</v>
      </c>
      <c r="B218" s="57">
        <f ca="1">roleHours(G214:CH220, "MCC")</f>
        <v>8</v>
      </c>
      <c r="C218" s="14">
        <f t="shared" ca="1" si="4415"/>
        <v>1</v>
      </c>
      <c r="D218" s="14"/>
      <c r="E218" s="20"/>
      <c r="F218" s="51" t="s">
        <v>132</v>
      </c>
      <c r="G218" s="36"/>
      <c r="H218" s="37"/>
      <c r="I218" s="44">
        <f t="shared" ref="I218" si="4732">parseTime(G218)-(H219=INT(RIGHT($F218, 1)))</f>
        <v>0</v>
      </c>
      <c r="J218" s="45">
        <f t="shared" si="4656"/>
        <v>0</v>
      </c>
      <c r="K218" s="36"/>
      <c r="L218" s="37"/>
      <c r="M218" s="44">
        <f t="shared" ref="M218" si="4733">parseTime(K218)-(L219=INT(RIGHT($F218, 1)))</f>
        <v>0</v>
      </c>
      <c r="N218" s="45">
        <f t="shared" si="4658"/>
        <v>0</v>
      </c>
      <c r="O218" s="36"/>
      <c r="P218" s="37"/>
      <c r="Q218" s="44">
        <f t="shared" ref="Q218" si="4734">parseTime(O218)-(P219=INT(RIGHT($F218, 1)))</f>
        <v>0</v>
      </c>
      <c r="R218" s="45">
        <f t="shared" si="4660"/>
        <v>0</v>
      </c>
      <c r="S218" s="36"/>
      <c r="T218" s="37"/>
      <c r="U218" s="44">
        <f t="shared" ref="U218" si="4735">parseTime(S218)-(T219=INT(RIGHT($F218, 1)))</f>
        <v>0</v>
      </c>
      <c r="V218" s="45">
        <f t="shared" si="4662"/>
        <v>0</v>
      </c>
      <c r="W218" s="36"/>
      <c r="X218" s="37"/>
      <c r="Y218" s="44">
        <f t="shared" ref="Y218" si="4736">parseTime(W218)-(X219=INT(RIGHT($F218, 1)))</f>
        <v>0</v>
      </c>
      <c r="Z218" s="45">
        <f t="shared" si="4664"/>
        <v>0</v>
      </c>
      <c r="AA218" s="36"/>
      <c r="AB218" s="37"/>
      <c r="AC218" s="44">
        <f t="shared" ref="AC218" si="4737">parseTime(AA218)-(AB219=INT(RIGHT($F218, 1)))</f>
        <v>0</v>
      </c>
      <c r="AD218" s="45">
        <f t="shared" si="4666"/>
        <v>0</v>
      </c>
      <c r="AE218" s="36"/>
      <c r="AF218" s="37"/>
      <c r="AG218" s="44">
        <f t="shared" ref="AG218" si="4738">parseTime(AE218)-(AF219=INT(RIGHT($F218, 1)))</f>
        <v>0</v>
      </c>
      <c r="AH218" s="45">
        <f t="shared" si="4668"/>
        <v>0</v>
      </c>
      <c r="AI218" s="36"/>
      <c r="AJ218" s="37"/>
      <c r="AK218" s="44">
        <f>parseTime(AI218)-(AJ219=INT(RIGHT($F218, 1)))</f>
        <v>0</v>
      </c>
      <c r="AL218" s="45">
        <f t="shared" si="4669"/>
        <v>0</v>
      </c>
      <c r="AM218" s="36"/>
      <c r="AN218" s="37"/>
      <c r="AO218" s="44">
        <f t="shared" ref="AO218" si="4739">parseTime(AM218)-(AN219=INT(RIGHT($F218, 1)))</f>
        <v>0</v>
      </c>
      <c r="AP218" s="45">
        <f t="shared" si="4671"/>
        <v>0</v>
      </c>
      <c r="AQ218" s="36"/>
      <c r="AR218" s="37"/>
      <c r="AS218" s="44">
        <f t="shared" ref="AS218" si="4740">parseTime(AQ218)-(AR219=INT(RIGHT($F218, 1)))</f>
        <v>0</v>
      </c>
      <c r="AT218" s="45">
        <f t="shared" si="4673"/>
        <v>0</v>
      </c>
      <c r="AU218" s="36"/>
      <c r="AV218" s="37"/>
      <c r="AW218" s="44">
        <f>parseTime(AU218)-(AV219=INT(RIGHT($F218, 1)))</f>
        <v>0</v>
      </c>
      <c r="AX218" s="45">
        <f t="shared" si="4674"/>
        <v>0</v>
      </c>
      <c r="AY218" s="36"/>
      <c r="AZ218" s="37"/>
      <c r="BA218" s="44">
        <f>parseTime(AY218)-(AZ219=INT(RIGHT($F218, 1)))</f>
        <v>0</v>
      </c>
      <c r="BB218" s="45">
        <f t="shared" si="4675"/>
        <v>0</v>
      </c>
      <c r="BC218" s="36"/>
      <c r="BD218" s="37"/>
      <c r="BE218" s="44">
        <f>parseTime(BC218)-(BD219=INT(RIGHT($F218, 1)))</f>
        <v>0</v>
      </c>
      <c r="BF218" s="45">
        <f t="shared" si="4676"/>
        <v>0</v>
      </c>
      <c r="BG218" s="36"/>
      <c r="BH218" s="37"/>
      <c r="BI218" s="44">
        <f>parseTime(BG218)-(BH219=INT(RIGHT($F218, 1)))</f>
        <v>0</v>
      </c>
      <c r="BJ218" s="45">
        <f t="shared" si="4677"/>
        <v>0</v>
      </c>
      <c r="BK218" s="36"/>
      <c r="BL218" s="37"/>
      <c r="BM218" s="44">
        <f>parseTime(BK218)-(BL219=INT(RIGHT($F218, 1)))</f>
        <v>0</v>
      </c>
      <c r="BN218" s="45">
        <f t="shared" si="4678"/>
        <v>0</v>
      </c>
      <c r="BO218" s="36"/>
      <c r="BP218" s="37"/>
      <c r="BQ218" s="44">
        <f t="shared" ref="BQ218" si="4741">parseTime(BO218)-(BP219=INT(RIGHT($F218, 1)))</f>
        <v>0</v>
      </c>
      <c r="BR218" s="45">
        <f t="shared" si="4680"/>
        <v>0</v>
      </c>
      <c r="BS218" s="36"/>
      <c r="BT218" s="37"/>
      <c r="BU218" s="44">
        <f t="shared" ref="BU218" si="4742">parseTime(BS218)-(BT219=INT(RIGHT($F218, 1)))</f>
        <v>0</v>
      </c>
      <c r="BV218" s="45">
        <f t="shared" si="4682"/>
        <v>0</v>
      </c>
      <c r="BW218" s="36"/>
      <c r="BX218" s="37"/>
      <c r="BY218" s="44">
        <f t="shared" ref="BY218" si="4743">parseTime(BW218)-(BX219=INT(RIGHT($F218, 1)))</f>
        <v>0</v>
      </c>
      <c r="BZ218" s="45">
        <f t="shared" si="4684"/>
        <v>0</v>
      </c>
      <c r="CA218" s="36"/>
      <c r="CB218" s="37"/>
      <c r="CC218" s="44">
        <f t="shared" ref="CC218" si="4744">parseTime(CA218)-(CB219=INT(RIGHT($F218, 1)))</f>
        <v>0</v>
      </c>
      <c r="CD218" s="45">
        <f t="shared" si="4686"/>
        <v>0</v>
      </c>
      <c r="CE218" s="36"/>
      <c r="CF218" s="37"/>
      <c r="CG218" s="44">
        <f t="shared" ref="CG218" si="4745">parseTime(CE218)-(CF219=INT(RIGHT($F218, 1)))</f>
        <v>0</v>
      </c>
      <c r="CH218" s="45">
        <f t="shared" si="4688"/>
        <v>0</v>
      </c>
    </row>
    <row r="219" spans="1:86" x14ac:dyDescent="0.25">
      <c r="A219" s="56" t="s">
        <v>120</v>
      </c>
      <c r="B219" s="57">
        <f ca="1">roleHours(G214:CH220, "DCC")</f>
        <v>8</v>
      </c>
      <c r="C219" s="14">
        <f t="shared" ca="1" si="4415"/>
        <v>1</v>
      </c>
      <c r="D219" s="14"/>
      <c r="E219" s="20"/>
      <c r="F219" s="51"/>
      <c r="G219" s="46" t="s">
        <v>134</v>
      </c>
      <c r="H219" s="38">
        <f t="shared" ref="H219" si="4746">lunchAdjust(G214:H218)</f>
        <v>1</v>
      </c>
      <c r="I219" s="48" t="s">
        <v>0</v>
      </c>
      <c r="J219" s="39">
        <f t="shared" ref="J219" si="4747">SUMPRODUCT(I214:I218*J214:J218)</f>
        <v>8</v>
      </c>
      <c r="K219" s="46" t="s">
        <v>134</v>
      </c>
      <c r="L219" s="38">
        <f t="shared" ref="L219" si="4748">lunchAdjust(K214:L218)</f>
        <v>1</v>
      </c>
      <c r="M219" s="48" t="s">
        <v>0</v>
      </c>
      <c r="N219" s="39">
        <f t="shared" ref="N219" si="4749">SUMPRODUCT(M214:M218*N214:N218)</f>
        <v>8</v>
      </c>
      <c r="O219" s="46" t="s">
        <v>134</v>
      </c>
      <c r="P219" s="38">
        <f t="shared" ref="P219" si="4750">lunchAdjust(O214:P218)</f>
        <v>1</v>
      </c>
      <c r="Q219" s="48" t="s">
        <v>0</v>
      </c>
      <c r="R219" s="39">
        <f t="shared" ref="R219" si="4751">SUMPRODUCT(Q214:Q218*R214:R218)</f>
        <v>8</v>
      </c>
      <c r="S219" s="46" t="s">
        <v>134</v>
      </c>
      <c r="T219" s="38">
        <f t="shared" ref="T219" si="4752">lunchAdjust(S214:T218)</f>
        <v>1</v>
      </c>
      <c r="U219" s="48" t="s">
        <v>0</v>
      </c>
      <c r="V219" s="39">
        <f t="shared" ref="V219" si="4753">SUMPRODUCT(U214:U218*V214:V218)</f>
        <v>8</v>
      </c>
      <c r="W219" s="46" t="s">
        <v>134</v>
      </c>
      <c r="X219" s="38">
        <f t="shared" ref="X219" si="4754">lunchAdjust(W214:X218)</f>
        <v>1</v>
      </c>
      <c r="Y219" s="48" t="s">
        <v>0</v>
      </c>
      <c r="Z219" s="39">
        <f t="shared" ref="Z219" si="4755">SUMPRODUCT(Y214:Y218*Z214:Z218)</f>
        <v>8</v>
      </c>
      <c r="AA219" s="46" t="s">
        <v>134</v>
      </c>
      <c r="AB219" s="38">
        <f t="shared" ref="AB219" si="4756">lunchAdjust(AA214:AB218)</f>
        <v>1</v>
      </c>
      <c r="AC219" s="48" t="s">
        <v>0</v>
      </c>
      <c r="AD219" s="39">
        <f t="shared" ref="AD219" si="4757">SUMPRODUCT(AC214:AC218*AD214:AD218)</f>
        <v>8</v>
      </c>
      <c r="AE219" s="46" t="s">
        <v>134</v>
      </c>
      <c r="AF219" s="38">
        <f t="shared" ref="AF219" si="4758">lunchAdjust(AE214:AF218)</f>
        <v>1</v>
      </c>
      <c r="AG219" s="48" t="s">
        <v>0</v>
      </c>
      <c r="AH219" s="39">
        <f t="shared" ref="AH219" si="4759">SUMPRODUCT(AG214:AG218*AH214:AH218)</f>
        <v>8</v>
      </c>
      <c r="AI219" s="46" t="s">
        <v>134</v>
      </c>
      <c r="AJ219" s="38">
        <f t="shared" ref="AJ219" si="4760">lunchAdjust(AI214:AJ218)</f>
        <v>1</v>
      </c>
      <c r="AK219" s="48" t="s">
        <v>0</v>
      </c>
      <c r="AL219" s="39">
        <f t="shared" ref="AL219" si="4761">SUMPRODUCT(AK214:AK218*AL214:AL218)</f>
        <v>8</v>
      </c>
      <c r="AM219" s="46" t="s">
        <v>134</v>
      </c>
      <c r="AN219" s="38">
        <f t="shared" ref="AN219" si="4762">lunchAdjust(AM214:AN218)</f>
        <v>0</v>
      </c>
      <c r="AO219" s="48" t="s">
        <v>0</v>
      </c>
      <c r="AP219" s="39">
        <f t="shared" ref="AP219" si="4763">SUMPRODUCT(AO214:AO218*AP214:AP218)</f>
        <v>0</v>
      </c>
      <c r="AQ219" s="46" t="s">
        <v>134</v>
      </c>
      <c r="AR219" s="38">
        <f t="shared" ref="AR219" si="4764">lunchAdjust(AQ214:AR218)</f>
        <v>0</v>
      </c>
      <c r="AS219" s="48" t="s">
        <v>0</v>
      </c>
      <c r="AT219" s="39">
        <f t="shared" ref="AT219" si="4765">SUMPRODUCT(AS214:AS218*AT214:AT218)</f>
        <v>5</v>
      </c>
      <c r="AU219" s="46" t="s">
        <v>134</v>
      </c>
      <c r="AV219" s="38">
        <f t="shared" ref="AV219" si="4766">lunchAdjust(AU214:AV218)</f>
        <v>0</v>
      </c>
      <c r="AW219" s="48" t="s">
        <v>0</v>
      </c>
      <c r="AX219" s="39">
        <f t="shared" ref="AX219" si="4767">SUMPRODUCT(AW214:AW218*AX214:AX218)</f>
        <v>0</v>
      </c>
      <c r="AY219" s="46" t="s">
        <v>134</v>
      </c>
      <c r="AZ219" s="38">
        <f t="shared" ref="AZ219" si="4768">lunchAdjust(AY214:AZ218)</f>
        <v>1</v>
      </c>
      <c r="BA219" s="48" t="s">
        <v>0</v>
      </c>
      <c r="BB219" s="39">
        <f t="shared" ref="BB219" si="4769">SUMPRODUCT(BA214:BA218*BB214:BB218)</f>
        <v>8</v>
      </c>
      <c r="BC219" s="46" t="s">
        <v>134</v>
      </c>
      <c r="BD219" s="38">
        <f t="shared" ref="BD219" si="4770">lunchAdjust(BC214:BD218)</f>
        <v>1</v>
      </c>
      <c r="BE219" s="48" t="s">
        <v>0</v>
      </c>
      <c r="BF219" s="39">
        <f t="shared" ref="BF219" si="4771">SUMPRODUCT(BE214:BE218*BF214:BF218)</f>
        <v>8</v>
      </c>
      <c r="BG219" s="46" t="s">
        <v>134</v>
      </c>
      <c r="BH219" s="38">
        <f t="shared" ref="BH219" si="4772">lunchAdjust(BG214:BH218)</f>
        <v>1</v>
      </c>
      <c r="BI219" s="48" t="s">
        <v>0</v>
      </c>
      <c r="BJ219" s="39">
        <f t="shared" ref="BJ219" si="4773">SUMPRODUCT(BI214:BI218*BJ214:BJ218)</f>
        <v>8</v>
      </c>
      <c r="BK219" s="46" t="s">
        <v>134</v>
      </c>
      <c r="BL219" s="38">
        <f t="shared" ref="BL219" si="4774">lunchAdjust(BK214:BL218)</f>
        <v>1</v>
      </c>
      <c r="BM219" s="48" t="s">
        <v>0</v>
      </c>
      <c r="BN219" s="39">
        <f t="shared" ref="BN219" si="4775">SUMPRODUCT(BM214:BM218*BN214:BN218)</f>
        <v>8</v>
      </c>
      <c r="BO219" s="46" t="s">
        <v>134</v>
      </c>
      <c r="BP219" s="38">
        <f t="shared" ref="BP219" si="4776">lunchAdjust(BO214:BP218)</f>
        <v>0</v>
      </c>
      <c r="BQ219" s="48" t="s">
        <v>0</v>
      </c>
      <c r="BR219" s="39">
        <f t="shared" ref="BR219" si="4777">SUMPRODUCT(BQ214:BQ218*BR214:BR218)</f>
        <v>0</v>
      </c>
      <c r="BS219" s="46" t="s">
        <v>134</v>
      </c>
      <c r="BT219" s="38">
        <f t="shared" ref="BT219" si="4778">lunchAdjust(BS214:BT218)</f>
        <v>0</v>
      </c>
      <c r="BU219" s="48" t="s">
        <v>0</v>
      </c>
      <c r="BV219" s="39">
        <f t="shared" ref="BV219" si="4779">SUMPRODUCT(BU214:BU218*BV214:BV218)</f>
        <v>0</v>
      </c>
      <c r="BW219" s="46" t="s">
        <v>134</v>
      </c>
      <c r="BX219" s="38">
        <f t="shared" ref="BX219" si="4780">lunchAdjust(BW214:BX218)</f>
        <v>0</v>
      </c>
      <c r="BY219" s="48" t="s">
        <v>0</v>
      </c>
      <c r="BZ219" s="39">
        <f t="shared" ref="BZ219" si="4781">SUMPRODUCT(BY214:BY218*BZ214:BZ218)</f>
        <v>0</v>
      </c>
      <c r="CA219" s="46" t="s">
        <v>134</v>
      </c>
      <c r="CB219" s="38">
        <f t="shared" ref="CB219" si="4782">lunchAdjust(CA214:CB218)</f>
        <v>0</v>
      </c>
      <c r="CC219" s="48" t="s">
        <v>0</v>
      </c>
      <c r="CD219" s="39">
        <f t="shared" ref="CD219" si="4783">SUMPRODUCT(CC214:CC218*CD214:CD218)</f>
        <v>0</v>
      </c>
      <c r="CE219" s="46" t="s">
        <v>134</v>
      </c>
      <c r="CF219" s="38">
        <f t="shared" ref="CF219" si="4784">lunchAdjust(CE214:CF218)</f>
        <v>0</v>
      </c>
      <c r="CG219" s="48" t="s">
        <v>0</v>
      </c>
      <c r="CH219" s="39">
        <f t="shared" ref="CH219" si="4785">SUMPRODUCT(CG214:CG218*CH214:CH218)</f>
        <v>0</v>
      </c>
    </row>
    <row r="220" spans="1:86" ht="15.75" thickBot="1" x14ac:dyDescent="0.3">
      <c r="A220" s="58" t="s">
        <v>121</v>
      </c>
      <c r="B220" s="59">
        <f ca="1">roleHours(G214:CH220, "OUT")</f>
        <v>0</v>
      </c>
      <c r="C220" s="54" t="s">
        <v>137</v>
      </c>
      <c r="D220" s="22">
        <f ca="1">roleHours(G214:CH220, "PTO")</f>
        <v>0</v>
      </c>
      <c r="E220" s="23"/>
      <c r="F220" s="52"/>
      <c r="G220" s="47" t="s">
        <v>39</v>
      </c>
      <c r="H220" s="40">
        <f>SUMPRODUCT(I214:I218*(H214:H218="PTO"))+SUMPRODUCT(I214:I218*(H214:H218="HOL"))</f>
        <v>0</v>
      </c>
      <c r="I220" s="49" t="s">
        <v>135</v>
      </c>
      <c r="J220" s="41">
        <f t="shared" ref="J220" si="4786">J219*G$4</f>
        <v>0</v>
      </c>
      <c r="K220" s="47" t="s">
        <v>39</v>
      </c>
      <c r="L220" s="40">
        <f t="shared" ref="L220" si="4787">SUMPRODUCT(M214:M218*(L214:L218="PTO"))+SUMPRODUCT(M214:M218*(L214:L218="HOL"))</f>
        <v>0</v>
      </c>
      <c r="M220" s="49" t="s">
        <v>135</v>
      </c>
      <c r="N220" s="41">
        <f t="shared" ref="N220" si="4788">N219*K$4</f>
        <v>0</v>
      </c>
      <c r="O220" s="47" t="s">
        <v>39</v>
      </c>
      <c r="P220" s="40">
        <f t="shared" ref="P220" si="4789">SUMPRODUCT(Q214:Q218*(P214:P218="PTO"))+SUMPRODUCT(Q214:Q218*(P214:P218="HOL"))</f>
        <v>0</v>
      </c>
      <c r="Q220" s="49" t="s">
        <v>135</v>
      </c>
      <c r="R220" s="41">
        <f t="shared" ref="R220" si="4790">R219*O$4</f>
        <v>8</v>
      </c>
      <c r="S220" s="47" t="s">
        <v>39</v>
      </c>
      <c r="T220" s="40">
        <f t="shared" ref="T220" si="4791">SUMPRODUCT(U214:U218*(T214:T218="PTO"))+SUMPRODUCT(U214:U218*(T214:T218="HOL"))</f>
        <v>0</v>
      </c>
      <c r="U220" s="49" t="s">
        <v>135</v>
      </c>
      <c r="V220" s="41">
        <f t="shared" ref="V220" si="4792">V219*S$4</f>
        <v>0</v>
      </c>
      <c r="W220" s="47" t="s">
        <v>39</v>
      </c>
      <c r="X220" s="40">
        <f t="shared" ref="X220" si="4793">SUMPRODUCT(Y214:Y218*(X214:X218="PTO"))+SUMPRODUCT(Y214:Y218*(X214:X218="HOL"))</f>
        <v>0</v>
      </c>
      <c r="Y220" s="49" t="s">
        <v>135</v>
      </c>
      <c r="Z220" s="41">
        <f t="shared" ref="Z220" si="4794">Z219*W$4</f>
        <v>8</v>
      </c>
      <c r="AA220" s="47" t="s">
        <v>39</v>
      </c>
      <c r="AB220" s="40">
        <f t="shared" ref="AB220" si="4795">SUMPRODUCT(AC214:AC218*(AB214:AB218="PTO"))+SUMPRODUCT(AC214:AC218*(AB214:AB218="HOL"))</f>
        <v>0</v>
      </c>
      <c r="AC220" s="49" t="s">
        <v>135</v>
      </c>
      <c r="AD220" s="41">
        <f t="shared" ref="AD220" si="4796">AD219*AA$4</f>
        <v>8</v>
      </c>
      <c r="AE220" s="47" t="s">
        <v>39</v>
      </c>
      <c r="AF220" s="40">
        <f t="shared" ref="AF220" si="4797">SUMPRODUCT(AG214:AG218*(AF214:AF218="PTO"))+SUMPRODUCT(AG214:AG218*(AF214:AF218="HOL"))</f>
        <v>0</v>
      </c>
      <c r="AG220" s="49" t="s">
        <v>135</v>
      </c>
      <c r="AH220" s="41">
        <f t="shared" ref="AH220" si="4798">AH219*AE$4</f>
        <v>8</v>
      </c>
      <c r="AI220" s="47" t="s">
        <v>39</v>
      </c>
      <c r="AJ220" s="40">
        <f t="shared" ref="AJ220" si="4799">SUMPRODUCT(AK214:AK218*(AJ214:AJ218="PTO"))+SUMPRODUCT(AK214:AK218*(AJ214:AJ218="HOL"))</f>
        <v>0</v>
      </c>
      <c r="AK220" s="49" t="s">
        <v>135</v>
      </c>
      <c r="AL220" s="41">
        <f>AL219*AI$4</f>
        <v>8</v>
      </c>
      <c r="AM220" s="47" t="s">
        <v>39</v>
      </c>
      <c r="AN220" s="40">
        <f t="shared" ref="AN220" si="4800">SUMPRODUCT(AO214:AO218*(AN214:AN218="PTO"))+SUMPRODUCT(AO214:AO218*(AN214:AN218="HOL"))</f>
        <v>0</v>
      </c>
      <c r="AO220" s="49" t="s">
        <v>135</v>
      </c>
      <c r="AP220" s="41">
        <f t="shared" ref="AP220" si="4801">AP219*AM$4</f>
        <v>0</v>
      </c>
      <c r="AQ220" s="47" t="s">
        <v>39</v>
      </c>
      <c r="AR220" s="40">
        <f t="shared" ref="AR220" si="4802">SUMPRODUCT(AS214:AS218*(AR214:AR218="PTO"))+SUMPRODUCT(AS214:AS218*(AR214:AR218="HOL"))</f>
        <v>0</v>
      </c>
      <c r="AS220" s="49" t="s">
        <v>135</v>
      </c>
      <c r="AT220" s="41">
        <f t="shared" ref="AT220" si="4803">AT219*AQ$4</f>
        <v>0</v>
      </c>
      <c r="AU220" s="47" t="s">
        <v>39</v>
      </c>
      <c r="AV220" s="40">
        <f t="shared" ref="AV220" si="4804">SUMPRODUCT(AW214:AW218*(AV214:AV218="PTO"))+SUMPRODUCT(AW214:AW218*(AV214:AV218="HOL"))</f>
        <v>0</v>
      </c>
      <c r="AW220" s="49" t="s">
        <v>135</v>
      </c>
      <c r="AX220" s="41">
        <f>AX219*AU$4</f>
        <v>0</v>
      </c>
      <c r="AY220" s="47" t="s">
        <v>39</v>
      </c>
      <c r="AZ220" s="40">
        <f t="shared" ref="AZ220" si="4805">SUMPRODUCT(BA214:BA218*(AZ214:AZ218="PTO"))+SUMPRODUCT(BA214:BA218*(AZ214:AZ218="HOL"))</f>
        <v>0</v>
      </c>
      <c r="BA220" s="49" t="s">
        <v>135</v>
      </c>
      <c r="BB220" s="41">
        <f>BB219*AY$4</f>
        <v>8</v>
      </c>
      <c r="BC220" s="47" t="s">
        <v>39</v>
      </c>
      <c r="BD220" s="40">
        <f t="shared" ref="BD220" si="4806">SUMPRODUCT(BE214:BE218*(BD214:BD218="PTO"))+SUMPRODUCT(BE214:BE218*(BD214:BD218="HOL"))</f>
        <v>0</v>
      </c>
      <c r="BE220" s="49" t="s">
        <v>135</v>
      </c>
      <c r="BF220" s="41">
        <f>BF219*BC$4</f>
        <v>8</v>
      </c>
      <c r="BG220" s="47" t="s">
        <v>39</v>
      </c>
      <c r="BH220" s="40">
        <f t="shared" ref="BH220" si="4807">SUMPRODUCT(BI214:BI218*(BH214:BH218="PTO"))+SUMPRODUCT(BI214:BI218*(BH214:BH218="HOL"))</f>
        <v>0</v>
      </c>
      <c r="BI220" s="49" t="s">
        <v>135</v>
      </c>
      <c r="BJ220" s="41">
        <f>BJ219*BG$4</f>
        <v>8</v>
      </c>
      <c r="BK220" s="47" t="s">
        <v>39</v>
      </c>
      <c r="BL220" s="40">
        <f t="shared" ref="BL220" si="4808">SUMPRODUCT(BM214:BM218*(BL214:BL218="PTO"))+SUMPRODUCT(BM214:BM218*(BL214:BL218="HOL"))</f>
        <v>0</v>
      </c>
      <c r="BM220" s="49" t="s">
        <v>135</v>
      </c>
      <c r="BN220" s="41">
        <f>BN219*BK$4</f>
        <v>8</v>
      </c>
      <c r="BO220" s="47" t="s">
        <v>39</v>
      </c>
      <c r="BP220" s="40">
        <f t="shared" ref="BP220" si="4809">SUMPRODUCT(BQ214:BQ218*(BP214:BP218="PTO"))+SUMPRODUCT(BQ214:BQ218*(BP214:BP218="HOL"))</f>
        <v>0</v>
      </c>
      <c r="BQ220" s="49" t="s">
        <v>135</v>
      </c>
      <c r="BR220" s="41">
        <f t="shared" ref="BR220" si="4810">BR219*BO$4</f>
        <v>0</v>
      </c>
      <c r="BS220" s="47" t="s">
        <v>39</v>
      </c>
      <c r="BT220" s="40">
        <f t="shared" ref="BT220" si="4811">SUMPRODUCT(BU214:BU218*(BT214:BT218="PTO"))+SUMPRODUCT(BU214:BU218*(BT214:BT218="HOL"))</f>
        <v>0</v>
      </c>
      <c r="BU220" s="49" t="s">
        <v>135</v>
      </c>
      <c r="BV220" s="41">
        <f t="shared" ref="BV220" si="4812">BV219*BS$4</f>
        <v>0</v>
      </c>
      <c r="BW220" s="47" t="s">
        <v>39</v>
      </c>
      <c r="BX220" s="40">
        <f t="shared" ref="BX220" si="4813">SUMPRODUCT(BY214:BY218*(BX214:BX218="PTO"))+SUMPRODUCT(BY214:BY218*(BX214:BX218="HOL"))</f>
        <v>0</v>
      </c>
      <c r="BY220" s="49" t="s">
        <v>135</v>
      </c>
      <c r="BZ220" s="41">
        <f t="shared" ref="BZ220" si="4814">BZ219*BW$4</f>
        <v>0</v>
      </c>
      <c r="CA220" s="47" t="s">
        <v>39</v>
      </c>
      <c r="CB220" s="40">
        <f t="shared" ref="CB220" si="4815">SUMPRODUCT(CC214:CC218*(CB214:CB218="PTO"))+SUMPRODUCT(CC214:CC218*(CB214:CB218="HOL"))</f>
        <v>0</v>
      </c>
      <c r="CC220" s="49" t="s">
        <v>135</v>
      </c>
      <c r="CD220" s="41">
        <f t="shared" ref="CD220" si="4816">CD219*CA$4</f>
        <v>0</v>
      </c>
      <c r="CE220" s="47" t="s">
        <v>39</v>
      </c>
      <c r="CF220" s="40">
        <f t="shared" ref="CF220" si="4817">SUMPRODUCT(CG214:CG218*(CF214:CF218="PTO"))+SUMPRODUCT(CG214:CG218*(CF214:CF218="HOL"))</f>
        <v>0</v>
      </c>
      <c r="CG220" s="49" t="s">
        <v>135</v>
      </c>
      <c r="CH220" s="41">
        <f t="shared" ref="CH220" si="4818">CH219*CE$4</f>
        <v>0</v>
      </c>
    </row>
    <row r="221" spans="1:86" x14ac:dyDescent="0.25">
      <c r="A221" s="70" t="s">
        <v>133</v>
      </c>
      <c r="B221" s="71">
        <f t="shared" ref="B221" ca="1" si="4819">D221-B222</f>
        <v>9.1603997549262743</v>
      </c>
      <c r="C221" s="72" t="s">
        <v>122</v>
      </c>
      <c r="D221" s="71">
        <f>IFERROR(INDEX(Holidays[FTE], MATCH(Entry!E221, Holidays[Date], 0)), 1)*8*INDEX(FTEguide[[1]:[12]], MATCH(Entry!E222, FTEguide[Weekday], 0), IF(Entry!E224&gt;0, Entry!E224, MONTH(Entry!E221)))</f>
        <v>93.160399754926274</v>
      </c>
      <c r="E221" s="60">
        <f t="shared" si="3663"/>
        <v>43859</v>
      </c>
      <c r="F221" s="50" t="s">
        <v>128</v>
      </c>
      <c r="G221" s="34" t="s">
        <v>136</v>
      </c>
      <c r="H221" s="35" t="s">
        <v>23</v>
      </c>
      <c r="I221" s="42">
        <f t="shared" ref="I221" si="4820">parseTime(G221)-(H226=INT(RIGHT($F221, 1)))</f>
        <v>8</v>
      </c>
      <c r="J221" s="43">
        <f t="shared" ref="J221:J225" si="4821">isClocked(H221)</f>
        <v>1</v>
      </c>
      <c r="K221" s="34" t="s">
        <v>136</v>
      </c>
      <c r="L221" s="35" t="s">
        <v>23</v>
      </c>
      <c r="M221" s="42">
        <f t="shared" ref="M221" si="4822">parseTime(K221)-(L226=INT(RIGHT($F221, 1)))</f>
        <v>8</v>
      </c>
      <c r="N221" s="43">
        <f t="shared" ref="N221:N225" si="4823">isClocked(L221)</f>
        <v>1</v>
      </c>
      <c r="O221" s="34" t="s">
        <v>180</v>
      </c>
      <c r="P221" s="35" t="s">
        <v>23</v>
      </c>
      <c r="Q221" s="42">
        <f t="shared" ref="Q221" si="4824">parseTime(O221)-(P226=INT(RIGHT($F221, 1)))</f>
        <v>8</v>
      </c>
      <c r="R221" s="43">
        <f t="shared" ref="R221:R225" si="4825">isClocked(P221)</f>
        <v>1</v>
      </c>
      <c r="S221" s="34" t="s">
        <v>180</v>
      </c>
      <c r="T221" s="35" t="s">
        <v>23</v>
      </c>
      <c r="U221" s="42">
        <f t="shared" ref="U221" si="4826">parseTime(S221)-(T226=INT(RIGHT($F221, 1)))</f>
        <v>8</v>
      </c>
      <c r="V221" s="43">
        <f t="shared" ref="V221:V225" si="4827">isClocked(T221)</f>
        <v>1</v>
      </c>
      <c r="W221" s="34" t="s">
        <v>136</v>
      </c>
      <c r="X221" s="35" t="s">
        <v>24</v>
      </c>
      <c r="Y221" s="42">
        <f t="shared" ref="Y221" si="4828">parseTime(W221)-(X226=INT(RIGHT($F221, 1)))</f>
        <v>8</v>
      </c>
      <c r="Z221" s="43">
        <f t="shared" ref="Z221:Z225" si="4829">isClocked(X221)</f>
        <v>1</v>
      </c>
      <c r="AA221" s="34" t="s">
        <v>136</v>
      </c>
      <c r="AB221" s="35" t="s">
        <v>23</v>
      </c>
      <c r="AC221" s="42">
        <f t="shared" ref="AC221" si="4830">parseTime(AA221)-(AB226=INT(RIGHT($F221, 1)))</f>
        <v>8</v>
      </c>
      <c r="AD221" s="43">
        <f t="shared" ref="AD221:AD225" si="4831">isClocked(AB221)</f>
        <v>1</v>
      </c>
      <c r="AE221" s="34" t="s">
        <v>136</v>
      </c>
      <c r="AF221" s="35" t="s">
        <v>25</v>
      </c>
      <c r="AG221" s="42">
        <f t="shared" ref="AG221" si="4832">parseTime(AE221)-(AF226=INT(RIGHT($F221, 1)))</f>
        <v>8</v>
      </c>
      <c r="AH221" s="43">
        <f t="shared" ref="AH221:AH225" si="4833">isClocked(AF221)</f>
        <v>1</v>
      </c>
      <c r="AI221" s="34"/>
      <c r="AJ221" s="35"/>
      <c r="AK221" s="42">
        <f>parseTime(AI221)-(AJ226=INT(RIGHT($F221, 1)))</f>
        <v>0</v>
      </c>
      <c r="AL221" s="43">
        <f t="shared" ref="AL221:AL225" si="4834">isClocked(AJ221)</f>
        <v>0</v>
      </c>
      <c r="AM221" s="34" t="s">
        <v>151</v>
      </c>
      <c r="AN221" s="35" t="s">
        <v>28</v>
      </c>
      <c r="AO221" s="42">
        <f t="shared" ref="AO221" si="4835">parseTime(AM221)-(AN226=INT(RIGHT($F221, 1)))</f>
        <v>4</v>
      </c>
      <c r="AP221" s="43">
        <f t="shared" ref="AP221:AP225" si="4836">isClocked(AN221)</f>
        <v>1</v>
      </c>
      <c r="AQ221" s="34"/>
      <c r="AR221" s="35"/>
      <c r="AS221" s="42">
        <f t="shared" ref="AS221" si="4837">parseTime(AQ221)-(AR226=INT(RIGHT($F221, 1)))</f>
        <v>0</v>
      </c>
      <c r="AT221" s="43">
        <f t="shared" ref="AT221:AT225" si="4838">isClocked(AR221)</f>
        <v>0</v>
      </c>
      <c r="AU221" s="34"/>
      <c r="AV221" s="35"/>
      <c r="AW221" s="42">
        <f>parseTime(AU221)-(AV226=INT(RIGHT($F221, 1)))</f>
        <v>0</v>
      </c>
      <c r="AX221" s="43">
        <f t="shared" ref="AX221:AX225" si="4839">isClocked(AV221)</f>
        <v>0</v>
      </c>
      <c r="AY221" s="34" t="s">
        <v>180</v>
      </c>
      <c r="AZ221" s="35" t="s">
        <v>24</v>
      </c>
      <c r="BA221" s="42">
        <f>parseTime(AY221)-(AZ226=INT(RIGHT($F221, 1)))</f>
        <v>8</v>
      </c>
      <c r="BB221" s="43">
        <f t="shared" ref="BB221:BB225" si="4840">isClocked(AZ221)</f>
        <v>1</v>
      </c>
      <c r="BC221" s="34" t="s">
        <v>136</v>
      </c>
      <c r="BD221" s="35" t="s">
        <v>24</v>
      </c>
      <c r="BE221" s="42">
        <f>parseTime(BC221)-(BD226=INT(RIGHT($F221, 1)))</f>
        <v>8</v>
      </c>
      <c r="BF221" s="43">
        <f t="shared" ref="BF221:BF225" si="4841">isClocked(BD221)</f>
        <v>1</v>
      </c>
      <c r="BG221" s="34" t="s">
        <v>229</v>
      </c>
      <c r="BH221" s="35" t="s">
        <v>23</v>
      </c>
      <c r="BI221" s="42">
        <f>parseTime(BG221)-(BH226=INT(RIGHT($F221, 1)))</f>
        <v>4</v>
      </c>
      <c r="BJ221" s="43">
        <f t="shared" ref="BJ221:BJ225" si="4842">isClocked(BH221)</f>
        <v>1</v>
      </c>
      <c r="BK221" s="34" t="s">
        <v>136</v>
      </c>
      <c r="BL221" s="35" t="s">
        <v>26</v>
      </c>
      <c r="BM221" s="42">
        <f>parseTime(BK221)-(BL226=INT(RIGHT($F221, 1)))</f>
        <v>8</v>
      </c>
      <c r="BN221" s="43">
        <f t="shared" ref="BN221:BN225" si="4843">isClocked(BL221)</f>
        <v>1</v>
      </c>
      <c r="BO221" s="34"/>
      <c r="BP221" s="35"/>
      <c r="BQ221" s="42">
        <f t="shared" ref="BQ221" si="4844">parseTime(BO221)-(BP226=INT(RIGHT($F221, 1)))</f>
        <v>0</v>
      </c>
      <c r="BR221" s="43">
        <f t="shared" ref="BR221:BR225" si="4845">isClocked(BP221)</f>
        <v>0</v>
      </c>
      <c r="BS221" s="34"/>
      <c r="BT221" s="35"/>
      <c r="BU221" s="42">
        <f t="shared" ref="BU221" si="4846">parseTime(BS221)-(BT226=INT(RIGHT($F221, 1)))</f>
        <v>0</v>
      </c>
      <c r="BV221" s="43">
        <f t="shared" ref="BV221:BV225" si="4847">isClocked(BT221)</f>
        <v>0</v>
      </c>
      <c r="BW221" s="34"/>
      <c r="BX221" s="35"/>
      <c r="BY221" s="42">
        <f t="shared" ref="BY221" si="4848">parseTime(BW221)-(BX226=INT(RIGHT($F221, 1)))</f>
        <v>0</v>
      </c>
      <c r="BZ221" s="43">
        <f t="shared" ref="BZ221:BZ225" si="4849">isClocked(BX221)</f>
        <v>0</v>
      </c>
      <c r="CA221" s="34"/>
      <c r="CB221" s="35"/>
      <c r="CC221" s="42">
        <f t="shared" ref="CC221" si="4850">parseTime(CA221)-(CB226=INT(RIGHT($F221, 1)))</f>
        <v>0</v>
      </c>
      <c r="CD221" s="43">
        <f t="shared" ref="CD221:CD225" si="4851">isClocked(CB221)</f>
        <v>0</v>
      </c>
      <c r="CE221" s="34"/>
      <c r="CF221" s="35"/>
      <c r="CG221" s="42">
        <f t="shared" ref="CG221" si="4852">parseTime(CE221)-(CF226=INT(RIGHT($F221, 1)))</f>
        <v>0</v>
      </c>
      <c r="CH221" s="43">
        <f t="shared" ref="CH221:CH225" si="4853">isClocked(CF221)</f>
        <v>0</v>
      </c>
    </row>
    <row r="222" spans="1:86" x14ac:dyDescent="0.25">
      <c r="A222" s="56" t="s">
        <v>0</v>
      </c>
      <c r="B222" s="57">
        <f t="shared" ref="B222" ca="1" si="4854">SUM(B223:B226)</f>
        <v>84</v>
      </c>
      <c r="C222" s="14" t="s">
        <v>252</v>
      </c>
      <c r="D222" s="14"/>
      <c r="E222" s="55" t="str">
        <f t="shared" si="3532"/>
        <v>Wednesday</v>
      </c>
      <c r="F222" s="51" t="s">
        <v>129</v>
      </c>
      <c r="G222" s="36"/>
      <c r="H222" s="37"/>
      <c r="I222" s="44">
        <f t="shared" ref="I222" si="4855">parseTime(G222)-(H226=INT(RIGHT($F222, 1)))</f>
        <v>0</v>
      </c>
      <c r="J222" s="45">
        <f t="shared" si="4821"/>
        <v>0</v>
      </c>
      <c r="K222" s="36"/>
      <c r="L222" s="37"/>
      <c r="M222" s="44">
        <f t="shared" ref="M222" si="4856">parseTime(K222)-(L226=INT(RIGHT($F222, 1)))</f>
        <v>0</v>
      </c>
      <c r="N222" s="45">
        <f t="shared" si="4823"/>
        <v>0</v>
      </c>
      <c r="O222" s="36"/>
      <c r="P222" s="37"/>
      <c r="Q222" s="44">
        <f t="shared" ref="Q222" si="4857">parseTime(O222)-(P226=INT(RIGHT($F222, 1)))</f>
        <v>0</v>
      </c>
      <c r="R222" s="45">
        <f t="shared" si="4825"/>
        <v>0</v>
      </c>
      <c r="S222" s="36"/>
      <c r="T222" s="37"/>
      <c r="U222" s="44">
        <f t="shared" ref="U222" si="4858">parseTime(S222)-(T226=INT(RIGHT($F222, 1)))</f>
        <v>0</v>
      </c>
      <c r="V222" s="45">
        <f t="shared" si="4827"/>
        <v>0</v>
      </c>
      <c r="W222" s="36"/>
      <c r="X222" s="37"/>
      <c r="Y222" s="44">
        <f t="shared" ref="Y222" si="4859">parseTime(W222)-(X226=INT(RIGHT($F222, 1)))</f>
        <v>0</v>
      </c>
      <c r="Z222" s="45">
        <f t="shared" si="4829"/>
        <v>0</v>
      </c>
      <c r="AA222" s="36"/>
      <c r="AB222" s="37"/>
      <c r="AC222" s="44">
        <f t="shared" ref="AC222" si="4860">parseTime(AA222)-(AB226=INT(RIGHT($F222, 1)))</f>
        <v>0</v>
      </c>
      <c r="AD222" s="45">
        <f t="shared" si="4831"/>
        <v>0</v>
      </c>
      <c r="AE222" s="36"/>
      <c r="AF222" s="37"/>
      <c r="AG222" s="44">
        <f t="shared" ref="AG222" si="4861">parseTime(AE222)-(AF226=INT(RIGHT($F222, 1)))</f>
        <v>0</v>
      </c>
      <c r="AH222" s="45">
        <f t="shared" si="4833"/>
        <v>0</v>
      </c>
      <c r="AI222" s="36"/>
      <c r="AJ222" s="37"/>
      <c r="AK222" s="44">
        <f>parseTime(AI222)-(AJ226=INT(RIGHT($F222, 1)))</f>
        <v>0</v>
      </c>
      <c r="AL222" s="45">
        <f t="shared" si="4834"/>
        <v>0</v>
      </c>
      <c r="AM222" s="36"/>
      <c r="AN222" s="37"/>
      <c r="AO222" s="44">
        <f t="shared" ref="AO222" si="4862">parseTime(AM222)-(AN226=INT(RIGHT($F222, 1)))</f>
        <v>0</v>
      </c>
      <c r="AP222" s="45">
        <f t="shared" si="4836"/>
        <v>0</v>
      </c>
      <c r="AQ222" s="36"/>
      <c r="AR222" s="37"/>
      <c r="AS222" s="44">
        <f t="shared" ref="AS222" si="4863">parseTime(AQ222)-(AR226=INT(RIGHT($F222, 1)))</f>
        <v>0</v>
      </c>
      <c r="AT222" s="45">
        <f t="shared" si="4838"/>
        <v>0</v>
      </c>
      <c r="AU222" s="36"/>
      <c r="AV222" s="37"/>
      <c r="AW222" s="44">
        <f>parseTime(AU222)-(AV226=INT(RIGHT($F222, 1)))</f>
        <v>0</v>
      </c>
      <c r="AX222" s="45">
        <f t="shared" si="4839"/>
        <v>0</v>
      </c>
      <c r="AY222" s="36"/>
      <c r="AZ222" s="37"/>
      <c r="BA222" s="44">
        <f>parseTime(AY222)-(AZ226=INT(RIGHT($F222, 1)))</f>
        <v>0</v>
      </c>
      <c r="BB222" s="45">
        <f t="shared" si="4840"/>
        <v>0</v>
      </c>
      <c r="BC222" s="36"/>
      <c r="BD222" s="37"/>
      <c r="BE222" s="44">
        <f>parseTime(BC222)-(BD226=INT(RIGHT($F222, 1)))</f>
        <v>0</v>
      </c>
      <c r="BF222" s="45">
        <f t="shared" si="4841"/>
        <v>0</v>
      </c>
      <c r="BG222" s="36" t="s">
        <v>230</v>
      </c>
      <c r="BH222" s="37" t="s">
        <v>28</v>
      </c>
      <c r="BI222" s="44">
        <f>parseTime(BG222)-(BH226=INT(RIGHT($F222, 1)))</f>
        <v>4</v>
      </c>
      <c r="BJ222" s="45">
        <f t="shared" si="4842"/>
        <v>1</v>
      </c>
      <c r="BK222" s="36"/>
      <c r="BL222" s="37"/>
      <c r="BM222" s="44">
        <f>parseTime(BK222)-(BL226=INT(RIGHT($F222, 1)))</f>
        <v>0</v>
      </c>
      <c r="BN222" s="45">
        <f t="shared" si="4843"/>
        <v>0</v>
      </c>
      <c r="BO222" s="36"/>
      <c r="BP222" s="37"/>
      <c r="BQ222" s="44">
        <f t="shared" ref="BQ222" si="4864">parseTime(BO222)-(BP226=INT(RIGHT($F222, 1)))</f>
        <v>0</v>
      </c>
      <c r="BR222" s="45">
        <f t="shared" si="4845"/>
        <v>0</v>
      </c>
      <c r="BS222" s="36"/>
      <c r="BT222" s="37"/>
      <c r="BU222" s="44">
        <f t="shared" ref="BU222" si="4865">parseTime(BS222)-(BT226=INT(RIGHT($F222, 1)))</f>
        <v>0</v>
      </c>
      <c r="BV222" s="45">
        <f t="shared" si="4847"/>
        <v>0</v>
      </c>
      <c r="BW222" s="36"/>
      <c r="BX222" s="37"/>
      <c r="BY222" s="44">
        <f t="shared" ref="BY222" si="4866">parseTime(BW222)-(BX226=INT(RIGHT($F222, 1)))</f>
        <v>0</v>
      </c>
      <c r="BZ222" s="45">
        <f t="shared" si="4849"/>
        <v>0</v>
      </c>
      <c r="CA222" s="36"/>
      <c r="CB222" s="37"/>
      <c r="CC222" s="44">
        <f t="shared" ref="CC222" si="4867">parseTime(CA222)-(CB226=INT(RIGHT($F222, 1)))</f>
        <v>0</v>
      </c>
      <c r="CD222" s="45">
        <f t="shared" si="4851"/>
        <v>0</v>
      </c>
      <c r="CE222" s="36"/>
      <c r="CF222" s="37"/>
      <c r="CG222" s="44">
        <f t="shared" ref="CG222" si="4868">parseTime(CE222)-(CF226=INT(RIGHT($F222, 1)))</f>
        <v>0</v>
      </c>
      <c r="CH222" s="45">
        <f t="shared" si="4853"/>
        <v>0</v>
      </c>
    </row>
    <row r="223" spans="1:86" x14ac:dyDescent="0.25">
      <c r="A223" s="56" t="s">
        <v>117</v>
      </c>
      <c r="B223" s="57">
        <f ca="1">roleHours(G221:CH227, "MFD")</f>
        <v>44</v>
      </c>
      <c r="C223" s="14">
        <f t="shared" ca="1" si="4415"/>
        <v>5.5</v>
      </c>
      <c r="D223" s="14"/>
      <c r="E223" s="20" t="s">
        <v>127</v>
      </c>
      <c r="F223" s="51" t="s">
        <v>130</v>
      </c>
      <c r="G223" s="36"/>
      <c r="H223" s="37"/>
      <c r="I223" s="44">
        <f t="shared" ref="I223" si="4869">parseTime(G223)-(H226=INT(RIGHT($F223, 1)))</f>
        <v>0</v>
      </c>
      <c r="J223" s="45">
        <f t="shared" si="4821"/>
        <v>0</v>
      </c>
      <c r="K223" s="36"/>
      <c r="L223" s="37"/>
      <c r="M223" s="44">
        <f t="shared" ref="M223" si="4870">parseTime(K223)-(L226=INT(RIGHT($F223, 1)))</f>
        <v>0</v>
      </c>
      <c r="N223" s="45">
        <f t="shared" si="4823"/>
        <v>0</v>
      </c>
      <c r="O223" s="36"/>
      <c r="P223" s="37"/>
      <c r="Q223" s="44">
        <f t="shared" ref="Q223" si="4871">parseTime(O223)-(P226=INT(RIGHT($F223, 1)))</f>
        <v>0</v>
      </c>
      <c r="R223" s="45">
        <f t="shared" si="4825"/>
        <v>0</v>
      </c>
      <c r="S223" s="36"/>
      <c r="T223" s="37"/>
      <c r="U223" s="44">
        <f t="shared" ref="U223" si="4872">parseTime(S223)-(T226=INT(RIGHT($F223, 1)))</f>
        <v>0</v>
      </c>
      <c r="V223" s="45">
        <f t="shared" si="4827"/>
        <v>0</v>
      </c>
      <c r="W223" s="36"/>
      <c r="X223" s="37"/>
      <c r="Y223" s="44">
        <f t="shared" ref="Y223" si="4873">parseTime(W223)-(X226=INT(RIGHT($F223, 1)))</f>
        <v>0</v>
      </c>
      <c r="Z223" s="45">
        <f t="shared" si="4829"/>
        <v>0</v>
      </c>
      <c r="AA223" s="36"/>
      <c r="AB223" s="37"/>
      <c r="AC223" s="44">
        <f t="shared" ref="AC223" si="4874">parseTime(AA223)-(AB226=INT(RIGHT($F223, 1)))</f>
        <v>0</v>
      </c>
      <c r="AD223" s="45">
        <f t="shared" si="4831"/>
        <v>0</v>
      </c>
      <c r="AE223" s="36"/>
      <c r="AF223" s="37"/>
      <c r="AG223" s="44">
        <f t="shared" ref="AG223" si="4875">parseTime(AE223)-(AF226=INT(RIGHT($F223, 1)))</f>
        <v>0</v>
      </c>
      <c r="AH223" s="45">
        <f t="shared" si="4833"/>
        <v>0</v>
      </c>
      <c r="AI223" s="36"/>
      <c r="AJ223" s="37"/>
      <c r="AK223" s="44">
        <f>parseTime(AI223)-(AJ226=INT(RIGHT($F223, 1)))</f>
        <v>0</v>
      </c>
      <c r="AL223" s="45">
        <f t="shared" si="4834"/>
        <v>0</v>
      </c>
      <c r="AM223" s="36"/>
      <c r="AN223" s="37"/>
      <c r="AO223" s="44">
        <f t="shared" ref="AO223" si="4876">parseTime(AM223)-(AN226=INT(RIGHT($F223, 1)))</f>
        <v>0</v>
      </c>
      <c r="AP223" s="45">
        <f t="shared" si="4836"/>
        <v>0</v>
      </c>
      <c r="AQ223" s="36"/>
      <c r="AR223" s="37"/>
      <c r="AS223" s="44">
        <f t="shared" ref="AS223" si="4877">parseTime(AQ223)-(AR226=INT(RIGHT($F223, 1)))</f>
        <v>0</v>
      </c>
      <c r="AT223" s="45">
        <f t="shared" si="4838"/>
        <v>0</v>
      </c>
      <c r="AU223" s="36"/>
      <c r="AV223" s="37"/>
      <c r="AW223" s="44">
        <f>parseTime(AU223)-(AV226=INT(RIGHT($F223, 1)))</f>
        <v>0</v>
      </c>
      <c r="AX223" s="45">
        <f t="shared" si="4839"/>
        <v>0</v>
      </c>
      <c r="AY223" s="36"/>
      <c r="AZ223" s="37"/>
      <c r="BA223" s="44">
        <f>parseTime(AY223)-(AZ226=INT(RIGHT($F223, 1)))</f>
        <v>0</v>
      </c>
      <c r="BB223" s="45">
        <f t="shared" si="4840"/>
        <v>0</v>
      </c>
      <c r="BC223" s="36"/>
      <c r="BD223" s="37"/>
      <c r="BE223" s="44">
        <f>parseTime(BC223)-(BD226=INT(RIGHT($F223, 1)))</f>
        <v>0</v>
      </c>
      <c r="BF223" s="45">
        <f t="shared" si="4841"/>
        <v>0</v>
      </c>
      <c r="BG223" s="36"/>
      <c r="BH223" s="37"/>
      <c r="BI223" s="44">
        <f>parseTime(BG223)-(BH226=INT(RIGHT($F223, 1)))</f>
        <v>0</v>
      </c>
      <c r="BJ223" s="45">
        <f t="shared" si="4842"/>
        <v>0</v>
      </c>
      <c r="BK223" s="36"/>
      <c r="BL223" s="37"/>
      <c r="BM223" s="44">
        <f>parseTime(BK223)-(BL226=INT(RIGHT($F223, 1)))</f>
        <v>0</v>
      </c>
      <c r="BN223" s="45">
        <f t="shared" si="4843"/>
        <v>0</v>
      </c>
      <c r="BO223" s="36"/>
      <c r="BP223" s="37"/>
      <c r="BQ223" s="44">
        <f t="shared" ref="BQ223" si="4878">parseTime(BO223)-(BP226=INT(RIGHT($F223, 1)))</f>
        <v>0</v>
      </c>
      <c r="BR223" s="45">
        <f t="shared" si="4845"/>
        <v>0</v>
      </c>
      <c r="BS223" s="36"/>
      <c r="BT223" s="37"/>
      <c r="BU223" s="44">
        <f t="shared" ref="BU223" si="4879">parseTime(BS223)-(BT226=INT(RIGHT($F223, 1)))</f>
        <v>0</v>
      </c>
      <c r="BV223" s="45">
        <f t="shared" si="4847"/>
        <v>0</v>
      </c>
      <c r="BW223" s="36"/>
      <c r="BX223" s="37"/>
      <c r="BY223" s="44">
        <f t="shared" ref="BY223" si="4880">parseTime(BW223)-(BX226=INT(RIGHT($F223, 1)))</f>
        <v>0</v>
      </c>
      <c r="BZ223" s="45">
        <f t="shared" si="4849"/>
        <v>0</v>
      </c>
      <c r="CA223" s="36"/>
      <c r="CB223" s="37"/>
      <c r="CC223" s="44">
        <f t="shared" ref="CC223" si="4881">parseTime(CA223)-(CB226=INT(RIGHT($F223, 1)))</f>
        <v>0</v>
      </c>
      <c r="CD223" s="45">
        <f t="shared" si="4851"/>
        <v>0</v>
      </c>
      <c r="CE223" s="36"/>
      <c r="CF223" s="37"/>
      <c r="CG223" s="44">
        <f t="shared" ref="CG223" si="4882">parseTime(CE223)-(CF226=INT(RIGHT($F223, 1)))</f>
        <v>0</v>
      </c>
      <c r="CH223" s="45">
        <f t="shared" si="4853"/>
        <v>0</v>
      </c>
    </row>
    <row r="224" spans="1:86" x14ac:dyDescent="0.25">
      <c r="A224" s="56" t="s">
        <v>118</v>
      </c>
      <c r="B224" s="57">
        <f ca="1">roleHours(G221:CH227, "DFD")</f>
        <v>24</v>
      </c>
      <c r="C224" s="14">
        <f t="shared" ca="1" si="4415"/>
        <v>3</v>
      </c>
      <c r="D224" s="14"/>
      <c r="E224" s="20"/>
      <c r="F224" s="51" t="s">
        <v>131</v>
      </c>
      <c r="G224" s="36"/>
      <c r="H224" s="37"/>
      <c r="I224" s="44">
        <f t="shared" ref="I224" si="4883">parseTime(G224)-(H226=INT(RIGHT($F224, 1)))</f>
        <v>0</v>
      </c>
      <c r="J224" s="45">
        <f t="shared" si="4821"/>
        <v>0</v>
      </c>
      <c r="K224" s="36"/>
      <c r="L224" s="37"/>
      <c r="M224" s="44">
        <f t="shared" ref="M224" si="4884">parseTime(K224)-(L226=INT(RIGHT($F224, 1)))</f>
        <v>0</v>
      </c>
      <c r="N224" s="45">
        <f t="shared" si="4823"/>
        <v>0</v>
      </c>
      <c r="O224" s="36"/>
      <c r="P224" s="37"/>
      <c r="Q224" s="44">
        <f t="shared" ref="Q224" si="4885">parseTime(O224)-(P226=INT(RIGHT($F224, 1)))</f>
        <v>0</v>
      </c>
      <c r="R224" s="45">
        <f t="shared" si="4825"/>
        <v>0</v>
      </c>
      <c r="S224" s="36"/>
      <c r="T224" s="37"/>
      <c r="U224" s="44">
        <f t="shared" ref="U224" si="4886">parseTime(S224)-(T226=INT(RIGHT($F224, 1)))</f>
        <v>0</v>
      </c>
      <c r="V224" s="45">
        <f t="shared" si="4827"/>
        <v>0</v>
      </c>
      <c r="W224" s="36"/>
      <c r="X224" s="37"/>
      <c r="Y224" s="44">
        <f t="shared" ref="Y224" si="4887">parseTime(W224)-(X226=INT(RIGHT($F224, 1)))</f>
        <v>0</v>
      </c>
      <c r="Z224" s="45">
        <f t="shared" si="4829"/>
        <v>0</v>
      </c>
      <c r="AA224" s="36"/>
      <c r="AB224" s="37"/>
      <c r="AC224" s="44">
        <f t="shared" ref="AC224" si="4888">parseTime(AA224)-(AB226=INT(RIGHT($F224, 1)))</f>
        <v>0</v>
      </c>
      <c r="AD224" s="45">
        <f t="shared" si="4831"/>
        <v>0</v>
      </c>
      <c r="AE224" s="36"/>
      <c r="AF224" s="37"/>
      <c r="AG224" s="44">
        <f t="shared" ref="AG224" si="4889">parseTime(AE224)-(AF226=INT(RIGHT($F224, 1)))</f>
        <v>0</v>
      </c>
      <c r="AH224" s="45">
        <f t="shared" si="4833"/>
        <v>0</v>
      </c>
      <c r="AI224" s="36"/>
      <c r="AJ224" s="37"/>
      <c r="AK224" s="44">
        <f>parseTime(AI224)-(AJ226=INT(RIGHT($F224, 1)))</f>
        <v>0</v>
      </c>
      <c r="AL224" s="45">
        <f t="shared" si="4834"/>
        <v>0</v>
      </c>
      <c r="AM224" s="36"/>
      <c r="AN224" s="37"/>
      <c r="AO224" s="44">
        <f t="shared" ref="AO224" si="4890">parseTime(AM224)-(AN226=INT(RIGHT($F224, 1)))</f>
        <v>0</v>
      </c>
      <c r="AP224" s="45">
        <f t="shared" si="4836"/>
        <v>0</v>
      </c>
      <c r="AQ224" s="36"/>
      <c r="AR224" s="37"/>
      <c r="AS224" s="44">
        <f t="shared" ref="AS224" si="4891">parseTime(AQ224)-(AR226=INT(RIGHT($F224, 1)))</f>
        <v>0</v>
      </c>
      <c r="AT224" s="45">
        <f t="shared" si="4838"/>
        <v>0</v>
      </c>
      <c r="AU224" s="36"/>
      <c r="AV224" s="37"/>
      <c r="AW224" s="44">
        <f>parseTime(AU224)-(AV226=INT(RIGHT($F224, 1)))</f>
        <v>0</v>
      </c>
      <c r="AX224" s="45">
        <f t="shared" si="4839"/>
        <v>0</v>
      </c>
      <c r="AY224" s="36"/>
      <c r="AZ224" s="37"/>
      <c r="BA224" s="44">
        <f>parseTime(AY224)-(AZ226=INT(RIGHT($F224, 1)))</f>
        <v>0</v>
      </c>
      <c r="BB224" s="45">
        <f t="shared" si="4840"/>
        <v>0</v>
      </c>
      <c r="BC224" s="36"/>
      <c r="BD224" s="37"/>
      <c r="BE224" s="44">
        <f>parseTime(BC224)-(BD226=INT(RIGHT($F224, 1)))</f>
        <v>0</v>
      </c>
      <c r="BF224" s="45">
        <f t="shared" si="4841"/>
        <v>0</v>
      </c>
      <c r="BG224" s="36"/>
      <c r="BH224" s="37"/>
      <c r="BI224" s="44">
        <f>parseTime(BG224)-(BH226=INT(RIGHT($F224, 1)))</f>
        <v>0</v>
      </c>
      <c r="BJ224" s="45">
        <f t="shared" si="4842"/>
        <v>0</v>
      </c>
      <c r="BK224" s="36"/>
      <c r="BL224" s="37"/>
      <c r="BM224" s="44">
        <f>parseTime(BK224)-(BL226=INT(RIGHT($F224, 1)))</f>
        <v>0</v>
      </c>
      <c r="BN224" s="45">
        <f t="shared" si="4843"/>
        <v>0</v>
      </c>
      <c r="BO224" s="36"/>
      <c r="BP224" s="37"/>
      <c r="BQ224" s="44">
        <f t="shared" ref="BQ224" si="4892">parseTime(BO224)-(BP226=INT(RIGHT($F224, 1)))</f>
        <v>0</v>
      </c>
      <c r="BR224" s="45">
        <f t="shared" si="4845"/>
        <v>0</v>
      </c>
      <c r="BS224" s="36"/>
      <c r="BT224" s="37"/>
      <c r="BU224" s="44">
        <f t="shared" ref="BU224" si="4893">parseTime(BS224)-(BT226=INT(RIGHT($F224, 1)))</f>
        <v>0</v>
      </c>
      <c r="BV224" s="45">
        <f t="shared" si="4847"/>
        <v>0</v>
      </c>
      <c r="BW224" s="36"/>
      <c r="BX224" s="37"/>
      <c r="BY224" s="44">
        <f t="shared" ref="BY224" si="4894">parseTime(BW224)-(BX226=INT(RIGHT($F224, 1)))</f>
        <v>0</v>
      </c>
      <c r="BZ224" s="45">
        <f t="shared" si="4849"/>
        <v>0</v>
      </c>
      <c r="CA224" s="36"/>
      <c r="CB224" s="37"/>
      <c r="CC224" s="44">
        <f t="shared" ref="CC224" si="4895">parseTime(CA224)-(CB226=INT(RIGHT($F224, 1)))</f>
        <v>0</v>
      </c>
      <c r="CD224" s="45">
        <f t="shared" si="4851"/>
        <v>0</v>
      </c>
      <c r="CE224" s="36"/>
      <c r="CF224" s="37"/>
      <c r="CG224" s="44">
        <f t="shared" ref="CG224" si="4896">parseTime(CE224)-(CF226=INT(RIGHT($F224, 1)))</f>
        <v>0</v>
      </c>
      <c r="CH224" s="45">
        <f t="shared" si="4853"/>
        <v>0</v>
      </c>
    </row>
    <row r="225" spans="1:86" x14ac:dyDescent="0.25">
      <c r="A225" s="56" t="s">
        <v>119</v>
      </c>
      <c r="B225" s="57">
        <f ca="1">roleHours(G221:CH227, "MCC")</f>
        <v>8</v>
      </c>
      <c r="C225" s="14">
        <f t="shared" ca="1" si="4415"/>
        <v>1</v>
      </c>
      <c r="D225" s="14"/>
      <c r="E225" s="20"/>
      <c r="F225" s="51" t="s">
        <v>132</v>
      </c>
      <c r="G225" s="36"/>
      <c r="H225" s="37"/>
      <c r="I225" s="44">
        <f t="shared" ref="I225" si="4897">parseTime(G225)-(H226=INT(RIGHT($F225, 1)))</f>
        <v>0</v>
      </c>
      <c r="J225" s="45">
        <f t="shared" si="4821"/>
        <v>0</v>
      </c>
      <c r="K225" s="36"/>
      <c r="L225" s="37"/>
      <c r="M225" s="44">
        <f t="shared" ref="M225" si="4898">parseTime(K225)-(L226=INT(RIGHT($F225, 1)))</f>
        <v>0</v>
      </c>
      <c r="N225" s="45">
        <f t="shared" si="4823"/>
        <v>0</v>
      </c>
      <c r="O225" s="36"/>
      <c r="P225" s="37"/>
      <c r="Q225" s="44">
        <f t="shared" ref="Q225" si="4899">parseTime(O225)-(P226=INT(RIGHT($F225, 1)))</f>
        <v>0</v>
      </c>
      <c r="R225" s="45">
        <f t="shared" si="4825"/>
        <v>0</v>
      </c>
      <c r="S225" s="36"/>
      <c r="T225" s="37"/>
      <c r="U225" s="44">
        <f t="shared" ref="U225" si="4900">parseTime(S225)-(T226=INT(RIGHT($F225, 1)))</f>
        <v>0</v>
      </c>
      <c r="V225" s="45">
        <f t="shared" si="4827"/>
        <v>0</v>
      </c>
      <c r="W225" s="36"/>
      <c r="X225" s="37"/>
      <c r="Y225" s="44">
        <f t="shared" ref="Y225" si="4901">parseTime(W225)-(X226=INT(RIGHT($F225, 1)))</f>
        <v>0</v>
      </c>
      <c r="Z225" s="45">
        <f t="shared" si="4829"/>
        <v>0</v>
      </c>
      <c r="AA225" s="36"/>
      <c r="AB225" s="37"/>
      <c r="AC225" s="44">
        <f t="shared" ref="AC225" si="4902">parseTime(AA225)-(AB226=INT(RIGHT($F225, 1)))</f>
        <v>0</v>
      </c>
      <c r="AD225" s="45">
        <f t="shared" si="4831"/>
        <v>0</v>
      </c>
      <c r="AE225" s="36"/>
      <c r="AF225" s="37"/>
      <c r="AG225" s="44">
        <f t="shared" ref="AG225" si="4903">parseTime(AE225)-(AF226=INT(RIGHT($F225, 1)))</f>
        <v>0</v>
      </c>
      <c r="AH225" s="45">
        <f t="shared" si="4833"/>
        <v>0</v>
      </c>
      <c r="AI225" s="36"/>
      <c r="AJ225" s="37"/>
      <c r="AK225" s="44">
        <f>parseTime(AI225)-(AJ226=INT(RIGHT($F225, 1)))</f>
        <v>0</v>
      </c>
      <c r="AL225" s="45">
        <f t="shared" si="4834"/>
        <v>0</v>
      </c>
      <c r="AM225" s="36"/>
      <c r="AN225" s="37"/>
      <c r="AO225" s="44">
        <f t="shared" ref="AO225" si="4904">parseTime(AM225)-(AN226=INT(RIGHT($F225, 1)))</f>
        <v>0</v>
      </c>
      <c r="AP225" s="45">
        <f t="shared" si="4836"/>
        <v>0</v>
      </c>
      <c r="AQ225" s="36"/>
      <c r="AR225" s="37"/>
      <c r="AS225" s="44">
        <f t="shared" ref="AS225" si="4905">parseTime(AQ225)-(AR226=INT(RIGHT($F225, 1)))</f>
        <v>0</v>
      </c>
      <c r="AT225" s="45">
        <f t="shared" si="4838"/>
        <v>0</v>
      </c>
      <c r="AU225" s="36"/>
      <c r="AV225" s="37"/>
      <c r="AW225" s="44">
        <f>parseTime(AU225)-(AV226=INT(RIGHT($F225, 1)))</f>
        <v>0</v>
      </c>
      <c r="AX225" s="45">
        <f t="shared" si="4839"/>
        <v>0</v>
      </c>
      <c r="AY225" s="36"/>
      <c r="AZ225" s="37"/>
      <c r="BA225" s="44">
        <f>parseTime(AY225)-(AZ226=INT(RIGHT($F225, 1)))</f>
        <v>0</v>
      </c>
      <c r="BB225" s="45">
        <f t="shared" si="4840"/>
        <v>0</v>
      </c>
      <c r="BC225" s="36"/>
      <c r="BD225" s="37"/>
      <c r="BE225" s="44">
        <f>parseTime(BC225)-(BD226=INT(RIGHT($F225, 1)))</f>
        <v>0</v>
      </c>
      <c r="BF225" s="45">
        <f t="shared" si="4841"/>
        <v>0</v>
      </c>
      <c r="BG225" s="36"/>
      <c r="BH225" s="37"/>
      <c r="BI225" s="44">
        <f>parseTime(BG225)-(BH226=INT(RIGHT($F225, 1)))</f>
        <v>0</v>
      </c>
      <c r="BJ225" s="45">
        <f t="shared" si="4842"/>
        <v>0</v>
      </c>
      <c r="BK225" s="36"/>
      <c r="BL225" s="37"/>
      <c r="BM225" s="44">
        <f>parseTime(BK225)-(BL226=INT(RIGHT($F225, 1)))</f>
        <v>0</v>
      </c>
      <c r="BN225" s="45">
        <f t="shared" si="4843"/>
        <v>0</v>
      </c>
      <c r="BO225" s="36"/>
      <c r="BP225" s="37"/>
      <c r="BQ225" s="44">
        <f t="shared" ref="BQ225" si="4906">parseTime(BO225)-(BP226=INT(RIGHT($F225, 1)))</f>
        <v>0</v>
      </c>
      <c r="BR225" s="45">
        <f t="shared" si="4845"/>
        <v>0</v>
      </c>
      <c r="BS225" s="36"/>
      <c r="BT225" s="37"/>
      <c r="BU225" s="44">
        <f t="shared" ref="BU225" si="4907">parseTime(BS225)-(BT226=INT(RIGHT($F225, 1)))</f>
        <v>0</v>
      </c>
      <c r="BV225" s="45">
        <f t="shared" si="4847"/>
        <v>0</v>
      </c>
      <c r="BW225" s="36"/>
      <c r="BX225" s="37"/>
      <c r="BY225" s="44">
        <f t="shared" ref="BY225" si="4908">parseTime(BW225)-(BX226=INT(RIGHT($F225, 1)))</f>
        <v>0</v>
      </c>
      <c r="BZ225" s="45">
        <f t="shared" si="4849"/>
        <v>0</v>
      </c>
      <c r="CA225" s="36"/>
      <c r="CB225" s="37"/>
      <c r="CC225" s="44">
        <f t="shared" ref="CC225" si="4909">parseTime(CA225)-(CB226=INT(RIGHT($F225, 1)))</f>
        <v>0</v>
      </c>
      <c r="CD225" s="45">
        <f t="shared" si="4851"/>
        <v>0</v>
      </c>
      <c r="CE225" s="36"/>
      <c r="CF225" s="37"/>
      <c r="CG225" s="44">
        <f t="shared" ref="CG225" si="4910">parseTime(CE225)-(CF226=INT(RIGHT($F225, 1)))</f>
        <v>0</v>
      </c>
      <c r="CH225" s="45">
        <f t="shared" si="4853"/>
        <v>0</v>
      </c>
    </row>
    <row r="226" spans="1:86" x14ac:dyDescent="0.25">
      <c r="A226" s="56" t="s">
        <v>120</v>
      </c>
      <c r="B226" s="57">
        <f ca="1">roleHours(G221:CH227, "DCC")</f>
        <v>8</v>
      </c>
      <c r="C226" s="14">
        <f t="shared" ca="1" si="4415"/>
        <v>1</v>
      </c>
      <c r="D226" s="14"/>
      <c r="E226" s="20"/>
      <c r="F226" s="51"/>
      <c r="G226" s="46" t="s">
        <v>134</v>
      </c>
      <c r="H226" s="38">
        <f t="shared" ref="H226" si="4911">lunchAdjust(G221:H225)</f>
        <v>1</v>
      </c>
      <c r="I226" s="48" t="s">
        <v>0</v>
      </c>
      <c r="J226" s="39">
        <f t="shared" ref="J226" si="4912">SUMPRODUCT(I221:I225*J221:J225)</f>
        <v>8</v>
      </c>
      <c r="K226" s="46" t="s">
        <v>134</v>
      </c>
      <c r="L226" s="38">
        <f t="shared" ref="L226" si="4913">lunchAdjust(K221:L225)</f>
        <v>1</v>
      </c>
      <c r="M226" s="48" t="s">
        <v>0</v>
      </c>
      <c r="N226" s="39">
        <f t="shared" ref="N226" si="4914">SUMPRODUCT(M221:M225*N221:N225)</f>
        <v>8</v>
      </c>
      <c r="O226" s="46" t="s">
        <v>134</v>
      </c>
      <c r="P226" s="38">
        <f t="shared" ref="P226" si="4915">lunchAdjust(O221:P225)</f>
        <v>1</v>
      </c>
      <c r="Q226" s="48" t="s">
        <v>0</v>
      </c>
      <c r="R226" s="39">
        <f t="shared" ref="R226" si="4916">SUMPRODUCT(Q221:Q225*R221:R225)</f>
        <v>8</v>
      </c>
      <c r="S226" s="46" t="s">
        <v>134</v>
      </c>
      <c r="T226" s="38">
        <f t="shared" ref="T226" si="4917">lunchAdjust(S221:T225)</f>
        <v>1</v>
      </c>
      <c r="U226" s="48" t="s">
        <v>0</v>
      </c>
      <c r="V226" s="39">
        <f t="shared" ref="V226" si="4918">SUMPRODUCT(U221:U225*V221:V225)</f>
        <v>8</v>
      </c>
      <c r="W226" s="46" t="s">
        <v>134</v>
      </c>
      <c r="X226" s="38">
        <f t="shared" ref="X226" si="4919">lunchAdjust(W221:X225)</f>
        <v>1</v>
      </c>
      <c r="Y226" s="48" t="s">
        <v>0</v>
      </c>
      <c r="Z226" s="39">
        <f t="shared" ref="Z226" si="4920">SUMPRODUCT(Y221:Y225*Z221:Z225)</f>
        <v>8</v>
      </c>
      <c r="AA226" s="46" t="s">
        <v>134</v>
      </c>
      <c r="AB226" s="38">
        <f t="shared" ref="AB226" si="4921">lunchAdjust(AA221:AB225)</f>
        <v>1</v>
      </c>
      <c r="AC226" s="48" t="s">
        <v>0</v>
      </c>
      <c r="AD226" s="39">
        <f t="shared" ref="AD226" si="4922">SUMPRODUCT(AC221:AC225*AD221:AD225)</f>
        <v>8</v>
      </c>
      <c r="AE226" s="46" t="s">
        <v>134</v>
      </c>
      <c r="AF226" s="38">
        <f t="shared" ref="AF226" si="4923">lunchAdjust(AE221:AF225)</f>
        <v>1</v>
      </c>
      <c r="AG226" s="48" t="s">
        <v>0</v>
      </c>
      <c r="AH226" s="39">
        <f t="shared" ref="AH226" si="4924">SUMPRODUCT(AG221:AG225*AH221:AH225)</f>
        <v>8</v>
      </c>
      <c r="AI226" s="46" t="s">
        <v>134</v>
      </c>
      <c r="AJ226" s="38">
        <f t="shared" ref="AJ226" si="4925">lunchAdjust(AI221:AJ225)</f>
        <v>0</v>
      </c>
      <c r="AK226" s="48" t="s">
        <v>0</v>
      </c>
      <c r="AL226" s="39">
        <f t="shared" ref="AL226" si="4926">SUMPRODUCT(AK221:AK225*AL221:AL225)</f>
        <v>0</v>
      </c>
      <c r="AM226" s="46" t="s">
        <v>134</v>
      </c>
      <c r="AN226" s="38">
        <f t="shared" ref="AN226" si="4927">lunchAdjust(AM221:AN225)</f>
        <v>0</v>
      </c>
      <c r="AO226" s="48" t="s">
        <v>0</v>
      </c>
      <c r="AP226" s="39">
        <f t="shared" ref="AP226" si="4928">SUMPRODUCT(AO221:AO225*AP221:AP225)</f>
        <v>4</v>
      </c>
      <c r="AQ226" s="46" t="s">
        <v>134</v>
      </c>
      <c r="AR226" s="38">
        <f t="shared" ref="AR226" si="4929">lunchAdjust(AQ221:AR225)</f>
        <v>0</v>
      </c>
      <c r="AS226" s="48" t="s">
        <v>0</v>
      </c>
      <c r="AT226" s="39">
        <f t="shared" ref="AT226" si="4930">SUMPRODUCT(AS221:AS225*AT221:AT225)</f>
        <v>0</v>
      </c>
      <c r="AU226" s="46" t="s">
        <v>134</v>
      </c>
      <c r="AV226" s="38">
        <f t="shared" ref="AV226" si="4931">lunchAdjust(AU221:AV225)</f>
        <v>0</v>
      </c>
      <c r="AW226" s="48" t="s">
        <v>0</v>
      </c>
      <c r="AX226" s="39">
        <f t="shared" ref="AX226" si="4932">SUMPRODUCT(AW221:AW225*AX221:AX225)</f>
        <v>0</v>
      </c>
      <c r="AY226" s="46" t="s">
        <v>134</v>
      </c>
      <c r="AZ226" s="38">
        <f t="shared" ref="AZ226" si="4933">lunchAdjust(AY221:AZ225)</f>
        <v>1</v>
      </c>
      <c r="BA226" s="48" t="s">
        <v>0</v>
      </c>
      <c r="BB226" s="39">
        <f t="shared" ref="BB226" si="4934">SUMPRODUCT(BA221:BA225*BB221:BB225)</f>
        <v>8</v>
      </c>
      <c r="BC226" s="46" t="s">
        <v>134</v>
      </c>
      <c r="BD226" s="38">
        <f t="shared" ref="BD226" si="4935">lunchAdjust(BC221:BD225)</f>
        <v>1</v>
      </c>
      <c r="BE226" s="48" t="s">
        <v>0</v>
      </c>
      <c r="BF226" s="39">
        <f t="shared" ref="BF226" si="4936">SUMPRODUCT(BE221:BE225*BF221:BF225)</f>
        <v>8</v>
      </c>
      <c r="BG226" s="46" t="s">
        <v>134</v>
      </c>
      <c r="BH226" s="38">
        <f t="shared" ref="BH226" si="4937">lunchAdjust(BG221:BH225)</f>
        <v>2</v>
      </c>
      <c r="BI226" s="48" t="s">
        <v>0</v>
      </c>
      <c r="BJ226" s="39">
        <f t="shared" ref="BJ226" si="4938">SUMPRODUCT(BI221:BI225*BJ221:BJ225)</f>
        <v>8</v>
      </c>
      <c r="BK226" s="46" t="s">
        <v>134</v>
      </c>
      <c r="BL226" s="38">
        <f t="shared" ref="BL226" si="4939">lunchAdjust(BK221:BL225)</f>
        <v>1</v>
      </c>
      <c r="BM226" s="48" t="s">
        <v>0</v>
      </c>
      <c r="BN226" s="39">
        <f t="shared" ref="BN226" si="4940">SUMPRODUCT(BM221:BM225*BN221:BN225)</f>
        <v>8</v>
      </c>
      <c r="BO226" s="46" t="s">
        <v>134</v>
      </c>
      <c r="BP226" s="38">
        <f t="shared" ref="BP226" si="4941">lunchAdjust(BO221:BP225)</f>
        <v>0</v>
      </c>
      <c r="BQ226" s="48" t="s">
        <v>0</v>
      </c>
      <c r="BR226" s="39">
        <f t="shared" ref="BR226" si="4942">SUMPRODUCT(BQ221:BQ225*BR221:BR225)</f>
        <v>0</v>
      </c>
      <c r="BS226" s="46" t="s">
        <v>134</v>
      </c>
      <c r="BT226" s="38">
        <f t="shared" ref="BT226" si="4943">lunchAdjust(BS221:BT225)</f>
        <v>0</v>
      </c>
      <c r="BU226" s="48" t="s">
        <v>0</v>
      </c>
      <c r="BV226" s="39">
        <f t="shared" ref="BV226" si="4944">SUMPRODUCT(BU221:BU225*BV221:BV225)</f>
        <v>0</v>
      </c>
      <c r="BW226" s="46" t="s">
        <v>134</v>
      </c>
      <c r="BX226" s="38">
        <f t="shared" ref="BX226" si="4945">lunchAdjust(BW221:BX225)</f>
        <v>0</v>
      </c>
      <c r="BY226" s="48" t="s">
        <v>0</v>
      </c>
      <c r="BZ226" s="39">
        <f t="shared" ref="BZ226" si="4946">SUMPRODUCT(BY221:BY225*BZ221:BZ225)</f>
        <v>0</v>
      </c>
      <c r="CA226" s="46" t="s">
        <v>134</v>
      </c>
      <c r="CB226" s="38">
        <f t="shared" ref="CB226" si="4947">lunchAdjust(CA221:CB225)</f>
        <v>0</v>
      </c>
      <c r="CC226" s="48" t="s">
        <v>0</v>
      </c>
      <c r="CD226" s="39">
        <f t="shared" ref="CD226" si="4948">SUMPRODUCT(CC221:CC225*CD221:CD225)</f>
        <v>0</v>
      </c>
      <c r="CE226" s="46" t="s">
        <v>134</v>
      </c>
      <c r="CF226" s="38">
        <f t="shared" ref="CF226" si="4949">lunchAdjust(CE221:CF225)</f>
        <v>0</v>
      </c>
      <c r="CG226" s="48" t="s">
        <v>0</v>
      </c>
      <c r="CH226" s="39">
        <f t="shared" ref="CH226" si="4950">SUMPRODUCT(CG221:CG225*CH221:CH225)</f>
        <v>0</v>
      </c>
    </row>
    <row r="227" spans="1:86" ht="15.75" thickBot="1" x14ac:dyDescent="0.3">
      <c r="A227" s="58" t="s">
        <v>121</v>
      </c>
      <c r="B227" s="59">
        <f ca="1">roleHours(G221:CH227, "OUT")</f>
        <v>0</v>
      </c>
      <c r="C227" s="54" t="s">
        <v>137</v>
      </c>
      <c r="D227" s="22">
        <f ca="1">roleHours(G221:CH227, "PTO")</f>
        <v>0</v>
      </c>
      <c r="E227" s="23"/>
      <c r="F227" s="52"/>
      <c r="G227" s="47" t="s">
        <v>39</v>
      </c>
      <c r="H227" s="40">
        <f>SUMPRODUCT(I221:I225*(H221:H225="PTO"))+SUMPRODUCT(I221:I225*(H221:H225="HOL"))</f>
        <v>0</v>
      </c>
      <c r="I227" s="49" t="s">
        <v>135</v>
      </c>
      <c r="J227" s="41">
        <f t="shared" ref="J227" si="4951">J226*G$4</f>
        <v>0</v>
      </c>
      <c r="K227" s="47" t="s">
        <v>39</v>
      </c>
      <c r="L227" s="40">
        <f t="shared" ref="L227" si="4952">SUMPRODUCT(M221:M225*(L221:L225="PTO"))+SUMPRODUCT(M221:M225*(L221:L225="HOL"))</f>
        <v>0</v>
      </c>
      <c r="M227" s="49" t="s">
        <v>135</v>
      </c>
      <c r="N227" s="41">
        <f t="shared" ref="N227" si="4953">N226*K$4</f>
        <v>0</v>
      </c>
      <c r="O227" s="47" t="s">
        <v>39</v>
      </c>
      <c r="P227" s="40">
        <f t="shared" ref="P227" si="4954">SUMPRODUCT(Q221:Q225*(P221:P225="PTO"))+SUMPRODUCT(Q221:Q225*(P221:P225="HOL"))</f>
        <v>0</v>
      </c>
      <c r="Q227" s="49" t="s">
        <v>135</v>
      </c>
      <c r="R227" s="41">
        <f t="shared" ref="R227" si="4955">R226*O$4</f>
        <v>8</v>
      </c>
      <c r="S227" s="47" t="s">
        <v>39</v>
      </c>
      <c r="T227" s="40">
        <f t="shared" ref="T227" si="4956">SUMPRODUCT(U221:U225*(T221:T225="PTO"))+SUMPRODUCT(U221:U225*(T221:T225="HOL"))</f>
        <v>0</v>
      </c>
      <c r="U227" s="49" t="s">
        <v>135</v>
      </c>
      <c r="V227" s="41">
        <f t="shared" ref="V227" si="4957">V226*S$4</f>
        <v>0</v>
      </c>
      <c r="W227" s="47" t="s">
        <v>39</v>
      </c>
      <c r="X227" s="40">
        <f t="shared" ref="X227" si="4958">SUMPRODUCT(Y221:Y225*(X221:X225="PTO"))+SUMPRODUCT(Y221:Y225*(X221:X225="HOL"))</f>
        <v>0</v>
      </c>
      <c r="Y227" s="49" t="s">
        <v>135</v>
      </c>
      <c r="Z227" s="41">
        <f t="shared" ref="Z227" si="4959">Z226*W$4</f>
        <v>8</v>
      </c>
      <c r="AA227" s="47" t="s">
        <v>39</v>
      </c>
      <c r="AB227" s="40">
        <f t="shared" ref="AB227" si="4960">SUMPRODUCT(AC221:AC225*(AB221:AB225="PTO"))+SUMPRODUCT(AC221:AC225*(AB221:AB225="HOL"))</f>
        <v>0</v>
      </c>
      <c r="AC227" s="49" t="s">
        <v>135</v>
      </c>
      <c r="AD227" s="41">
        <f t="shared" ref="AD227" si="4961">AD226*AA$4</f>
        <v>8</v>
      </c>
      <c r="AE227" s="47" t="s">
        <v>39</v>
      </c>
      <c r="AF227" s="40">
        <f t="shared" ref="AF227" si="4962">SUMPRODUCT(AG221:AG225*(AF221:AF225="PTO"))+SUMPRODUCT(AG221:AG225*(AF221:AF225="HOL"))</f>
        <v>0</v>
      </c>
      <c r="AG227" s="49" t="s">
        <v>135</v>
      </c>
      <c r="AH227" s="41">
        <f t="shared" ref="AH227" si="4963">AH226*AE$4</f>
        <v>8</v>
      </c>
      <c r="AI227" s="47" t="s">
        <v>39</v>
      </c>
      <c r="AJ227" s="40">
        <f t="shared" ref="AJ227" si="4964">SUMPRODUCT(AK221:AK225*(AJ221:AJ225="PTO"))+SUMPRODUCT(AK221:AK225*(AJ221:AJ225="HOL"))</f>
        <v>0</v>
      </c>
      <c r="AK227" s="49" t="s">
        <v>135</v>
      </c>
      <c r="AL227" s="41">
        <f>AL226*AI$4</f>
        <v>0</v>
      </c>
      <c r="AM227" s="47" t="s">
        <v>39</v>
      </c>
      <c r="AN227" s="40">
        <f t="shared" ref="AN227" si="4965">SUMPRODUCT(AO221:AO225*(AN221:AN225="PTO"))+SUMPRODUCT(AO221:AO225*(AN221:AN225="HOL"))</f>
        <v>0</v>
      </c>
      <c r="AO227" s="49" t="s">
        <v>135</v>
      </c>
      <c r="AP227" s="41">
        <f t="shared" ref="AP227" si="4966">AP226*AM$4</f>
        <v>4</v>
      </c>
      <c r="AQ227" s="47" t="s">
        <v>39</v>
      </c>
      <c r="AR227" s="40">
        <f t="shared" ref="AR227" si="4967">SUMPRODUCT(AS221:AS225*(AR221:AR225="PTO"))+SUMPRODUCT(AS221:AS225*(AR221:AR225="HOL"))</f>
        <v>0</v>
      </c>
      <c r="AS227" s="49" t="s">
        <v>135</v>
      </c>
      <c r="AT227" s="41">
        <f t="shared" ref="AT227" si="4968">AT226*AQ$4</f>
        <v>0</v>
      </c>
      <c r="AU227" s="47" t="s">
        <v>39</v>
      </c>
      <c r="AV227" s="40">
        <f t="shared" ref="AV227" si="4969">SUMPRODUCT(AW221:AW225*(AV221:AV225="PTO"))+SUMPRODUCT(AW221:AW225*(AV221:AV225="HOL"))</f>
        <v>0</v>
      </c>
      <c r="AW227" s="49" t="s">
        <v>135</v>
      </c>
      <c r="AX227" s="41">
        <f>AX226*AU$4</f>
        <v>0</v>
      </c>
      <c r="AY227" s="47" t="s">
        <v>39</v>
      </c>
      <c r="AZ227" s="40">
        <f t="shared" ref="AZ227" si="4970">SUMPRODUCT(BA221:BA225*(AZ221:AZ225="PTO"))+SUMPRODUCT(BA221:BA225*(AZ221:AZ225="HOL"))</f>
        <v>0</v>
      </c>
      <c r="BA227" s="49" t="s">
        <v>135</v>
      </c>
      <c r="BB227" s="41">
        <f>BB226*AY$4</f>
        <v>8</v>
      </c>
      <c r="BC227" s="47" t="s">
        <v>39</v>
      </c>
      <c r="BD227" s="40">
        <f t="shared" ref="BD227" si="4971">SUMPRODUCT(BE221:BE225*(BD221:BD225="PTO"))+SUMPRODUCT(BE221:BE225*(BD221:BD225="HOL"))</f>
        <v>0</v>
      </c>
      <c r="BE227" s="49" t="s">
        <v>135</v>
      </c>
      <c r="BF227" s="41">
        <f>BF226*BC$4</f>
        <v>8</v>
      </c>
      <c r="BG227" s="47" t="s">
        <v>39</v>
      </c>
      <c r="BH227" s="40">
        <f t="shared" ref="BH227" si="4972">SUMPRODUCT(BI221:BI225*(BH221:BH225="PTO"))+SUMPRODUCT(BI221:BI225*(BH221:BH225="HOL"))</f>
        <v>0</v>
      </c>
      <c r="BI227" s="49" t="s">
        <v>135</v>
      </c>
      <c r="BJ227" s="41">
        <f>BJ226*BG$4</f>
        <v>8</v>
      </c>
      <c r="BK227" s="47" t="s">
        <v>39</v>
      </c>
      <c r="BL227" s="40">
        <f t="shared" ref="BL227" si="4973">SUMPRODUCT(BM221:BM225*(BL221:BL225="PTO"))+SUMPRODUCT(BM221:BM225*(BL221:BL225="HOL"))</f>
        <v>0</v>
      </c>
      <c r="BM227" s="49" t="s">
        <v>135</v>
      </c>
      <c r="BN227" s="41">
        <f>BN226*BK$4</f>
        <v>8</v>
      </c>
      <c r="BO227" s="47" t="s">
        <v>39</v>
      </c>
      <c r="BP227" s="40">
        <f t="shared" ref="BP227" si="4974">SUMPRODUCT(BQ221:BQ225*(BP221:BP225="PTO"))+SUMPRODUCT(BQ221:BQ225*(BP221:BP225="HOL"))</f>
        <v>0</v>
      </c>
      <c r="BQ227" s="49" t="s">
        <v>135</v>
      </c>
      <c r="BR227" s="41">
        <f t="shared" ref="BR227" si="4975">BR226*BO$4</f>
        <v>0</v>
      </c>
      <c r="BS227" s="47" t="s">
        <v>39</v>
      </c>
      <c r="BT227" s="40">
        <f t="shared" ref="BT227" si="4976">SUMPRODUCT(BU221:BU225*(BT221:BT225="PTO"))+SUMPRODUCT(BU221:BU225*(BT221:BT225="HOL"))</f>
        <v>0</v>
      </c>
      <c r="BU227" s="49" t="s">
        <v>135</v>
      </c>
      <c r="BV227" s="41">
        <f t="shared" ref="BV227" si="4977">BV226*BS$4</f>
        <v>0</v>
      </c>
      <c r="BW227" s="47" t="s">
        <v>39</v>
      </c>
      <c r="BX227" s="40">
        <f t="shared" ref="BX227" si="4978">SUMPRODUCT(BY221:BY225*(BX221:BX225="PTO"))+SUMPRODUCT(BY221:BY225*(BX221:BX225="HOL"))</f>
        <v>0</v>
      </c>
      <c r="BY227" s="49" t="s">
        <v>135</v>
      </c>
      <c r="BZ227" s="41">
        <f t="shared" ref="BZ227" si="4979">BZ226*BW$4</f>
        <v>0</v>
      </c>
      <c r="CA227" s="47" t="s">
        <v>39</v>
      </c>
      <c r="CB227" s="40">
        <f t="shared" ref="CB227" si="4980">SUMPRODUCT(CC221:CC225*(CB221:CB225="PTO"))+SUMPRODUCT(CC221:CC225*(CB221:CB225="HOL"))</f>
        <v>0</v>
      </c>
      <c r="CC227" s="49" t="s">
        <v>135</v>
      </c>
      <c r="CD227" s="41">
        <f t="shared" ref="CD227" si="4981">CD226*CA$4</f>
        <v>0</v>
      </c>
      <c r="CE227" s="47" t="s">
        <v>39</v>
      </c>
      <c r="CF227" s="40">
        <f t="shared" ref="CF227" si="4982">SUMPRODUCT(CG221:CG225*(CF221:CF225="PTO"))+SUMPRODUCT(CG221:CG225*(CF221:CF225="HOL"))</f>
        <v>0</v>
      </c>
      <c r="CG227" s="49" t="s">
        <v>135</v>
      </c>
      <c r="CH227" s="41">
        <f t="shared" ref="CH227" si="4983">CH226*CE$4</f>
        <v>0</v>
      </c>
    </row>
    <row r="228" spans="1:86" x14ac:dyDescent="0.25">
      <c r="A228" s="70" t="s">
        <v>133</v>
      </c>
      <c r="B228" s="71">
        <f t="shared" ref="B228" ca="1" si="4984">D228-B229</f>
        <v>-7.8051682682229426</v>
      </c>
      <c r="C228" s="72" t="s">
        <v>122</v>
      </c>
      <c r="D228" s="71">
        <f>IFERROR(INDEX(Holidays[FTE], MATCH(Entry!E228, Holidays[Date], 0)), 1)*8*INDEX(FTEguide[[1]:[12]], MATCH(Entry!E229, FTEguide[Weekday], 0), IF(Entry!E231&gt;0, Entry!E231, MONTH(Entry!E228)))</f>
        <v>93.194831731777057</v>
      </c>
      <c r="E228" s="60">
        <f t="shared" si="3663"/>
        <v>43860</v>
      </c>
      <c r="F228" s="50" t="s">
        <v>128</v>
      </c>
      <c r="G228" s="34" t="s">
        <v>136</v>
      </c>
      <c r="H228" s="35" t="s">
        <v>23</v>
      </c>
      <c r="I228" s="42">
        <f t="shared" ref="I228" si="4985">parseTime(G228)-(H233=INT(RIGHT($F228, 1)))</f>
        <v>8</v>
      </c>
      <c r="J228" s="43">
        <f t="shared" ref="J228:J232" si="4986">isClocked(H228)</f>
        <v>1</v>
      </c>
      <c r="K228" s="34" t="s">
        <v>136</v>
      </c>
      <c r="L228" s="35" t="s">
        <v>23</v>
      </c>
      <c r="M228" s="42">
        <f t="shared" ref="M228" si="4987">parseTime(K228)-(L233=INT(RIGHT($F228, 1)))</f>
        <v>8</v>
      </c>
      <c r="N228" s="43">
        <f t="shared" ref="N228:N232" si="4988">isClocked(L228)</f>
        <v>1</v>
      </c>
      <c r="O228" s="34" t="s">
        <v>180</v>
      </c>
      <c r="P228" s="35" t="s">
        <v>23</v>
      </c>
      <c r="Q228" s="42">
        <f t="shared" ref="Q228" si="4989">parseTime(O228)-(P233=INT(RIGHT($F228, 1)))</f>
        <v>8</v>
      </c>
      <c r="R228" s="43">
        <f t="shared" ref="R228:R232" si="4990">isClocked(P228)</f>
        <v>1</v>
      </c>
      <c r="S228" s="34" t="s">
        <v>136</v>
      </c>
      <c r="T228" s="35" t="s">
        <v>23</v>
      </c>
      <c r="U228" s="42">
        <f t="shared" ref="U228" si="4991">parseTime(S228)-(T233=INT(RIGHT($F228, 1)))</f>
        <v>8</v>
      </c>
      <c r="V228" s="43">
        <f t="shared" ref="V228:V232" si="4992">isClocked(T228)</f>
        <v>1</v>
      </c>
      <c r="W228" s="34" t="s">
        <v>136</v>
      </c>
      <c r="X228" s="35" t="s">
        <v>24</v>
      </c>
      <c r="Y228" s="42">
        <f t="shared" ref="Y228" si="4993">parseTime(W228)-(X233=INT(RIGHT($F228, 1)))</f>
        <v>8</v>
      </c>
      <c r="Z228" s="43">
        <f t="shared" ref="Z228:Z232" si="4994">isClocked(X228)</f>
        <v>1</v>
      </c>
      <c r="AA228" s="34" t="s">
        <v>136</v>
      </c>
      <c r="AB228" s="35" t="s">
        <v>23</v>
      </c>
      <c r="AC228" s="42">
        <f t="shared" ref="AC228" si="4995">parseTime(AA228)-(AB233=INT(RIGHT($F228, 1)))</f>
        <v>8</v>
      </c>
      <c r="AD228" s="43">
        <f t="shared" ref="AD228:AD232" si="4996">isClocked(AB228)</f>
        <v>1</v>
      </c>
      <c r="AE228" s="34" t="s">
        <v>136</v>
      </c>
      <c r="AF228" s="35" t="s">
        <v>25</v>
      </c>
      <c r="AG228" s="42">
        <f t="shared" ref="AG228" si="4997">parseTime(AE228)-(AF233=INT(RIGHT($F228, 1)))</f>
        <v>8</v>
      </c>
      <c r="AH228" s="43">
        <f t="shared" ref="AH228:AH232" si="4998">isClocked(AF228)</f>
        <v>1</v>
      </c>
      <c r="AI228" s="34" t="s">
        <v>136</v>
      </c>
      <c r="AJ228" s="35" t="s">
        <v>23</v>
      </c>
      <c r="AK228" s="42">
        <f>parseTime(AI228)-(AJ233=INT(RIGHT($F228, 1)))</f>
        <v>8</v>
      </c>
      <c r="AL228" s="43">
        <f t="shared" ref="AL228:AL232" si="4999">isClocked(AJ228)</f>
        <v>1</v>
      </c>
      <c r="AM228" s="34"/>
      <c r="AN228" s="35"/>
      <c r="AO228" s="42">
        <f t="shared" ref="AO228" si="5000">parseTime(AM228)-(AN233=INT(RIGHT($F228, 1)))</f>
        <v>0</v>
      </c>
      <c r="AP228" s="43">
        <f t="shared" ref="AP228:AP232" si="5001">isClocked(AN228)</f>
        <v>0</v>
      </c>
      <c r="AQ228" s="34" t="s">
        <v>230</v>
      </c>
      <c r="AR228" s="35" t="s">
        <v>24</v>
      </c>
      <c r="AS228" s="42">
        <f t="shared" ref="AS228" si="5002">parseTime(AQ228)-(AR233=INT(RIGHT($F228, 1)))</f>
        <v>5</v>
      </c>
      <c r="AT228" s="43">
        <f t="shared" ref="AT228:AT232" si="5003">isClocked(AR228)</f>
        <v>1</v>
      </c>
      <c r="AU228" s="34"/>
      <c r="AV228" s="35"/>
      <c r="AW228" s="42">
        <f>parseTime(AU228)-(AV233=INT(RIGHT($F228, 1)))</f>
        <v>0</v>
      </c>
      <c r="AX228" s="43">
        <f t="shared" ref="AX228:AX232" si="5004">isClocked(AV228)</f>
        <v>0</v>
      </c>
      <c r="AY228" s="34" t="s">
        <v>180</v>
      </c>
      <c r="AZ228" s="35" t="s">
        <v>24</v>
      </c>
      <c r="BA228" s="42">
        <f>parseTime(AY228)-(AZ233=INT(RIGHT($F228, 1)))</f>
        <v>8</v>
      </c>
      <c r="BB228" s="43">
        <f t="shared" ref="BB228:BB232" si="5005">isClocked(AZ228)</f>
        <v>1</v>
      </c>
      <c r="BC228" s="34" t="s">
        <v>136</v>
      </c>
      <c r="BD228" s="35" t="s">
        <v>24</v>
      </c>
      <c r="BE228" s="42">
        <f>parseTime(BC228)-(BD233=INT(RIGHT($F228, 1)))</f>
        <v>8</v>
      </c>
      <c r="BF228" s="43">
        <f t="shared" ref="BF228:BF232" si="5006">isClocked(BD228)</f>
        <v>1</v>
      </c>
      <c r="BG228" s="34" t="s">
        <v>136</v>
      </c>
      <c r="BH228" s="35" t="s">
        <v>23</v>
      </c>
      <c r="BI228" s="42">
        <f>parseTime(BG228)-(BH233=INT(RIGHT($F228, 1)))</f>
        <v>8</v>
      </c>
      <c r="BJ228" s="43">
        <f t="shared" ref="BJ228:BJ232" si="5007">isClocked(BH228)</f>
        <v>1</v>
      </c>
      <c r="BK228" s="34" t="s">
        <v>136</v>
      </c>
      <c r="BL228" s="35" t="s">
        <v>26</v>
      </c>
      <c r="BM228" s="42">
        <f>parseTime(BK228)-(BL233=INT(RIGHT($F228, 1)))</f>
        <v>8</v>
      </c>
      <c r="BN228" s="43">
        <f t="shared" ref="BN228:BN232" si="5008">isClocked(BL228)</f>
        <v>1</v>
      </c>
      <c r="BO228" s="34"/>
      <c r="BP228" s="35"/>
      <c r="BQ228" s="42">
        <f t="shared" ref="BQ228" si="5009">parseTime(BO228)-(BP233=INT(RIGHT($F228, 1)))</f>
        <v>0</v>
      </c>
      <c r="BR228" s="43">
        <f t="shared" ref="BR228:BR232" si="5010">isClocked(BP228)</f>
        <v>0</v>
      </c>
      <c r="BS228" s="34"/>
      <c r="BT228" s="35"/>
      <c r="BU228" s="42">
        <f t="shared" ref="BU228" si="5011">parseTime(BS228)-(BT233=INT(RIGHT($F228, 1)))</f>
        <v>0</v>
      </c>
      <c r="BV228" s="43">
        <f t="shared" ref="BV228:BV232" si="5012">isClocked(BT228)</f>
        <v>0</v>
      </c>
      <c r="BW228" s="34"/>
      <c r="BX228" s="35"/>
      <c r="BY228" s="42">
        <f t="shared" ref="BY228" si="5013">parseTime(BW228)-(BX233=INT(RIGHT($F228, 1)))</f>
        <v>0</v>
      </c>
      <c r="BZ228" s="43">
        <f t="shared" ref="BZ228:BZ232" si="5014">isClocked(BX228)</f>
        <v>0</v>
      </c>
      <c r="CA228" s="34"/>
      <c r="CB228" s="35"/>
      <c r="CC228" s="42">
        <f t="shared" ref="CC228" si="5015">parseTime(CA228)-(CB233=INT(RIGHT($F228, 1)))</f>
        <v>0</v>
      </c>
      <c r="CD228" s="43">
        <f t="shared" ref="CD228:CD232" si="5016">isClocked(CB228)</f>
        <v>0</v>
      </c>
      <c r="CE228" s="34"/>
      <c r="CF228" s="35"/>
      <c r="CG228" s="42">
        <f t="shared" ref="CG228" si="5017">parseTime(CE228)-(CF233=INT(RIGHT($F228, 1)))</f>
        <v>0</v>
      </c>
      <c r="CH228" s="43">
        <f t="shared" ref="CH228:CH232" si="5018">isClocked(CF228)</f>
        <v>0</v>
      </c>
    </row>
    <row r="229" spans="1:86" x14ac:dyDescent="0.25">
      <c r="A229" s="56" t="s">
        <v>0</v>
      </c>
      <c r="B229" s="57">
        <f t="shared" ref="B229" ca="1" si="5019">SUM(B230:B233)</f>
        <v>101</v>
      </c>
      <c r="C229" s="14" t="s">
        <v>252</v>
      </c>
      <c r="D229" s="14"/>
      <c r="E229" s="55" t="str">
        <f t="shared" si="3532"/>
        <v>Thursday</v>
      </c>
      <c r="F229" s="51" t="s">
        <v>129</v>
      </c>
      <c r="G229" s="36"/>
      <c r="H229" s="37"/>
      <c r="I229" s="44">
        <f t="shared" ref="I229" si="5020">parseTime(G229)-(H233=INT(RIGHT($F229, 1)))</f>
        <v>0</v>
      </c>
      <c r="J229" s="45">
        <f t="shared" si="4986"/>
        <v>0</v>
      </c>
      <c r="K229" s="36"/>
      <c r="L229" s="37"/>
      <c r="M229" s="44">
        <f t="shared" ref="M229" si="5021">parseTime(K229)-(L233=INT(RIGHT($F229, 1)))</f>
        <v>0</v>
      </c>
      <c r="N229" s="45">
        <f t="shared" si="4988"/>
        <v>0</v>
      </c>
      <c r="O229" s="36"/>
      <c r="P229" s="37"/>
      <c r="Q229" s="44">
        <f t="shared" ref="Q229" si="5022">parseTime(O229)-(P233=INT(RIGHT($F229, 1)))</f>
        <v>0</v>
      </c>
      <c r="R229" s="45">
        <f t="shared" si="4990"/>
        <v>0</v>
      </c>
      <c r="S229" s="36"/>
      <c r="T229" s="37"/>
      <c r="U229" s="44">
        <f t="shared" ref="U229" si="5023">parseTime(S229)-(T233=INT(RIGHT($F229, 1)))</f>
        <v>0</v>
      </c>
      <c r="V229" s="45">
        <f t="shared" si="4992"/>
        <v>0</v>
      </c>
      <c r="W229" s="36"/>
      <c r="X229" s="37"/>
      <c r="Y229" s="44">
        <f t="shared" ref="Y229" si="5024">parseTime(W229)-(X233=INT(RIGHT($F229, 1)))</f>
        <v>0</v>
      </c>
      <c r="Z229" s="45">
        <f t="shared" si="4994"/>
        <v>0</v>
      </c>
      <c r="AA229" s="36"/>
      <c r="AB229" s="37"/>
      <c r="AC229" s="44">
        <f t="shared" ref="AC229" si="5025">parseTime(AA229)-(AB233=INT(RIGHT($F229, 1)))</f>
        <v>0</v>
      </c>
      <c r="AD229" s="45">
        <f t="shared" si="4996"/>
        <v>0</v>
      </c>
      <c r="AE229" s="36"/>
      <c r="AF229" s="37"/>
      <c r="AG229" s="44">
        <f t="shared" ref="AG229" si="5026">parseTime(AE229)-(AF233=INT(RIGHT($F229, 1)))</f>
        <v>0</v>
      </c>
      <c r="AH229" s="45">
        <f t="shared" si="4998"/>
        <v>0</v>
      </c>
      <c r="AI229" s="36"/>
      <c r="AJ229" s="37"/>
      <c r="AK229" s="44">
        <f>parseTime(AI229)-(AJ233=INT(RIGHT($F229, 1)))</f>
        <v>0</v>
      </c>
      <c r="AL229" s="45">
        <f t="shared" si="4999"/>
        <v>0</v>
      </c>
      <c r="AM229" s="36"/>
      <c r="AN229" s="37"/>
      <c r="AO229" s="44">
        <f t="shared" ref="AO229" si="5027">parseTime(AM229)-(AN233=INT(RIGHT($F229, 1)))</f>
        <v>0</v>
      </c>
      <c r="AP229" s="45">
        <f t="shared" si="5001"/>
        <v>0</v>
      </c>
      <c r="AQ229" s="36"/>
      <c r="AR229" s="37"/>
      <c r="AS229" s="44">
        <f t="shared" ref="AS229" si="5028">parseTime(AQ229)-(AR233=INT(RIGHT($F229, 1)))</f>
        <v>0</v>
      </c>
      <c r="AT229" s="45">
        <f t="shared" si="5003"/>
        <v>0</v>
      </c>
      <c r="AU229" s="36"/>
      <c r="AV229" s="37"/>
      <c r="AW229" s="44">
        <f>parseTime(AU229)-(AV233=INT(RIGHT($F229, 1)))</f>
        <v>0</v>
      </c>
      <c r="AX229" s="45">
        <f t="shared" si="5004"/>
        <v>0</v>
      </c>
      <c r="AY229" s="36"/>
      <c r="AZ229" s="37"/>
      <c r="BA229" s="44">
        <f>parseTime(AY229)-(AZ233=INT(RIGHT($F229, 1)))</f>
        <v>0</v>
      </c>
      <c r="BB229" s="45">
        <f t="shared" si="5005"/>
        <v>0</v>
      </c>
      <c r="BC229" s="36"/>
      <c r="BD229" s="37"/>
      <c r="BE229" s="44">
        <f>parseTime(BC229)-(BD233=INT(RIGHT($F229, 1)))</f>
        <v>0</v>
      </c>
      <c r="BF229" s="45">
        <f t="shared" si="5006"/>
        <v>0</v>
      </c>
      <c r="BG229" s="36"/>
      <c r="BH229" s="37"/>
      <c r="BI229" s="44">
        <f>parseTime(BG229)-(BH233=INT(RIGHT($F229, 1)))</f>
        <v>0</v>
      </c>
      <c r="BJ229" s="45">
        <f t="shared" si="5007"/>
        <v>0</v>
      </c>
      <c r="BK229" s="36"/>
      <c r="BL229" s="37"/>
      <c r="BM229" s="44">
        <f>parseTime(BK229)-(BL233=INT(RIGHT($F229, 1)))</f>
        <v>0</v>
      </c>
      <c r="BN229" s="45">
        <f t="shared" si="5008"/>
        <v>0</v>
      </c>
      <c r="BO229" s="36"/>
      <c r="BP229" s="37"/>
      <c r="BQ229" s="44">
        <f t="shared" ref="BQ229" si="5029">parseTime(BO229)-(BP233=INT(RIGHT($F229, 1)))</f>
        <v>0</v>
      </c>
      <c r="BR229" s="45">
        <f t="shared" si="5010"/>
        <v>0</v>
      </c>
      <c r="BS229" s="36"/>
      <c r="BT229" s="37"/>
      <c r="BU229" s="44">
        <f t="shared" ref="BU229" si="5030">parseTime(BS229)-(BT233=INT(RIGHT($F229, 1)))</f>
        <v>0</v>
      </c>
      <c r="BV229" s="45">
        <f t="shared" si="5012"/>
        <v>0</v>
      </c>
      <c r="BW229" s="36"/>
      <c r="BX229" s="37"/>
      <c r="BY229" s="44">
        <f t="shared" ref="BY229" si="5031">parseTime(BW229)-(BX233=INT(RIGHT($F229, 1)))</f>
        <v>0</v>
      </c>
      <c r="BZ229" s="45">
        <f t="shared" si="5014"/>
        <v>0</v>
      </c>
      <c r="CA229" s="36"/>
      <c r="CB229" s="37"/>
      <c r="CC229" s="44">
        <f t="shared" ref="CC229" si="5032">parseTime(CA229)-(CB233=INT(RIGHT($F229, 1)))</f>
        <v>0</v>
      </c>
      <c r="CD229" s="45">
        <f t="shared" si="5016"/>
        <v>0</v>
      </c>
      <c r="CE229" s="36"/>
      <c r="CF229" s="37"/>
      <c r="CG229" s="44">
        <f t="shared" ref="CG229" si="5033">parseTime(CE229)-(CF233=INT(RIGHT($F229, 1)))</f>
        <v>0</v>
      </c>
      <c r="CH229" s="45">
        <f t="shared" si="5018"/>
        <v>0</v>
      </c>
    </row>
    <row r="230" spans="1:86" x14ac:dyDescent="0.25">
      <c r="A230" s="56" t="s">
        <v>117</v>
      </c>
      <c r="B230" s="57">
        <f ca="1">roleHours(G228:CH234, "MFD")</f>
        <v>56</v>
      </c>
      <c r="C230" s="14">
        <f t="shared" ca="1" si="4415"/>
        <v>7</v>
      </c>
      <c r="D230" s="14"/>
      <c r="E230" s="20" t="s">
        <v>127</v>
      </c>
      <c r="F230" s="51" t="s">
        <v>130</v>
      </c>
      <c r="G230" s="36"/>
      <c r="H230" s="37"/>
      <c r="I230" s="44">
        <f t="shared" ref="I230" si="5034">parseTime(G230)-(H233=INT(RIGHT($F230, 1)))</f>
        <v>0</v>
      </c>
      <c r="J230" s="45">
        <f t="shared" si="4986"/>
        <v>0</v>
      </c>
      <c r="K230" s="36"/>
      <c r="L230" s="37"/>
      <c r="M230" s="44">
        <f t="shared" ref="M230" si="5035">parseTime(K230)-(L233=INT(RIGHT($F230, 1)))</f>
        <v>0</v>
      </c>
      <c r="N230" s="45">
        <f t="shared" si="4988"/>
        <v>0</v>
      </c>
      <c r="O230" s="36"/>
      <c r="P230" s="37"/>
      <c r="Q230" s="44">
        <f t="shared" ref="Q230" si="5036">parseTime(O230)-(P233=INT(RIGHT($F230, 1)))</f>
        <v>0</v>
      </c>
      <c r="R230" s="45">
        <f t="shared" si="4990"/>
        <v>0</v>
      </c>
      <c r="S230" s="36"/>
      <c r="T230" s="37"/>
      <c r="U230" s="44">
        <f t="shared" ref="U230" si="5037">parseTime(S230)-(T233=INT(RIGHT($F230, 1)))</f>
        <v>0</v>
      </c>
      <c r="V230" s="45">
        <f t="shared" si="4992"/>
        <v>0</v>
      </c>
      <c r="W230" s="36"/>
      <c r="X230" s="37"/>
      <c r="Y230" s="44">
        <f t="shared" ref="Y230" si="5038">parseTime(W230)-(X233=INT(RIGHT($F230, 1)))</f>
        <v>0</v>
      </c>
      <c r="Z230" s="45">
        <f t="shared" si="4994"/>
        <v>0</v>
      </c>
      <c r="AA230" s="36"/>
      <c r="AB230" s="37"/>
      <c r="AC230" s="44">
        <f t="shared" ref="AC230" si="5039">parseTime(AA230)-(AB233=INT(RIGHT($F230, 1)))</f>
        <v>0</v>
      </c>
      <c r="AD230" s="45">
        <f t="shared" si="4996"/>
        <v>0</v>
      </c>
      <c r="AE230" s="36"/>
      <c r="AF230" s="37"/>
      <c r="AG230" s="44">
        <f t="shared" ref="AG230" si="5040">parseTime(AE230)-(AF233=INT(RIGHT($F230, 1)))</f>
        <v>0</v>
      </c>
      <c r="AH230" s="45">
        <f t="shared" si="4998"/>
        <v>0</v>
      </c>
      <c r="AI230" s="36"/>
      <c r="AJ230" s="37"/>
      <c r="AK230" s="44">
        <f>parseTime(AI230)-(AJ233=INT(RIGHT($F230, 1)))</f>
        <v>0</v>
      </c>
      <c r="AL230" s="45">
        <f t="shared" si="4999"/>
        <v>0</v>
      </c>
      <c r="AM230" s="36"/>
      <c r="AN230" s="37"/>
      <c r="AO230" s="44">
        <f t="shared" ref="AO230" si="5041">parseTime(AM230)-(AN233=INT(RIGHT($F230, 1)))</f>
        <v>0</v>
      </c>
      <c r="AP230" s="45">
        <f t="shared" si="5001"/>
        <v>0</v>
      </c>
      <c r="AQ230" s="36"/>
      <c r="AR230" s="37"/>
      <c r="AS230" s="44">
        <f t="shared" ref="AS230" si="5042">parseTime(AQ230)-(AR233=INT(RIGHT($F230, 1)))</f>
        <v>0</v>
      </c>
      <c r="AT230" s="45">
        <f t="shared" si="5003"/>
        <v>0</v>
      </c>
      <c r="AU230" s="36"/>
      <c r="AV230" s="37"/>
      <c r="AW230" s="44">
        <f>parseTime(AU230)-(AV233=INT(RIGHT($F230, 1)))</f>
        <v>0</v>
      </c>
      <c r="AX230" s="45">
        <f t="shared" si="5004"/>
        <v>0</v>
      </c>
      <c r="AY230" s="36"/>
      <c r="AZ230" s="37"/>
      <c r="BA230" s="44">
        <f>parseTime(AY230)-(AZ233=INT(RIGHT($F230, 1)))</f>
        <v>0</v>
      </c>
      <c r="BB230" s="45">
        <f t="shared" si="5005"/>
        <v>0</v>
      </c>
      <c r="BC230" s="36"/>
      <c r="BD230" s="37"/>
      <c r="BE230" s="44">
        <f>parseTime(BC230)-(BD233=INT(RIGHT($F230, 1)))</f>
        <v>0</v>
      </c>
      <c r="BF230" s="45">
        <f t="shared" si="5006"/>
        <v>0</v>
      </c>
      <c r="BG230" s="36"/>
      <c r="BH230" s="37"/>
      <c r="BI230" s="44">
        <f>parseTime(BG230)-(BH233=INT(RIGHT($F230, 1)))</f>
        <v>0</v>
      </c>
      <c r="BJ230" s="45">
        <f t="shared" si="5007"/>
        <v>0</v>
      </c>
      <c r="BK230" s="36"/>
      <c r="BL230" s="37"/>
      <c r="BM230" s="44">
        <f>parseTime(BK230)-(BL233=INT(RIGHT($F230, 1)))</f>
        <v>0</v>
      </c>
      <c r="BN230" s="45">
        <f t="shared" si="5008"/>
        <v>0</v>
      </c>
      <c r="BO230" s="36"/>
      <c r="BP230" s="37"/>
      <c r="BQ230" s="44">
        <f t="shared" ref="BQ230" si="5043">parseTime(BO230)-(BP233=INT(RIGHT($F230, 1)))</f>
        <v>0</v>
      </c>
      <c r="BR230" s="45">
        <f t="shared" si="5010"/>
        <v>0</v>
      </c>
      <c r="BS230" s="36"/>
      <c r="BT230" s="37"/>
      <c r="BU230" s="44">
        <f t="shared" ref="BU230" si="5044">parseTime(BS230)-(BT233=INT(RIGHT($F230, 1)))</f>
        <v>0</v>
      </c>
      <c r="BV230" s="45">
        <f t="shared" si="5012"/>
        <v>0</v>
      </c>
      <c r="BW230" s="36"/>
      <c r="BX230" s="37"/>
      <c r="BY230" s="44">
        <f t="shared" ref="BY230" si="5045">parseTime(BW230)-(BX233=INT(RIGHT($F230, 1)))</f>
        <v>0</v>
      </c>
      <c r="BZ230" s="45">
        <f t="shared" si="5014"/>
        <v>0</v>
      </c>
      <c r="CA230" s="36"/>
      <c r="CB230" s="37"/>
      <c r="CC230" s="44">
        <f t="shared" ref="CC230" si="5046">parseTime(CA230)-(CB233=INT(RIGHT($F230, 1)))</f>
        <v>0</v>
      </c>
      <c r="CD230" s="45">
        <f t="shared" si="5016"/>
        <v>0</v>
      </c>
      <c r="CE230" s="36"/>
      <c r="CF230" s="37"/>
      <c r="CG230" s="44">
        <f t="shared" ref="CG230" si="5047">parseTime(CE230)-(CF233=INT(RIGHT($F230, 1)))</f>
        <v>0</v>
      </c>
      <c r="CH230" s="45">
        <f t="shared" si="5018"/>
        <v>0</v>
      </c>
    </row>
    <row r="231" spans="1:86" x14ac:dyDescent="0.25">
      <c r="A231" s="56" t="s">
        <v>118</v>
      </c>
      <c r="B231" s="57">
        <f ca="1">roleHours(G228:CH234, "DFD")</f>
        <v>29</v>
      </c>
      <c r="C231" s="14">
        <f t="shared" ca="1" si="4415"/>
        <v>3.625</v>
      </c>
      <c r="D231" s="14"/>
      <c r="E231" s="20"/>
      <c r="F231" s="51" t="s">
        <v>131</v>
      </c>
      <c r="G231" s="36"/>
      <c r="H231" s="37"/>
      <c r="I231" s="44">
        <f t="shared" ref="I231" si="5048">parseTime(G231)-(H233=INT(RIGHT($F231, 1)))</f>
        <v>0</v>
      </c>
      <c r="J231" s="45">
        <f t="shared" si="4986"/>
        <v>0</v>
      </c>
      <c r="K231" s="36"/>
      <c r="L231" s="37"/>
      <c r="M231" s="44">
        <f t="shared" ref="M231" si="5049">parseTime(K231)-(L233=INT(RIGHT($F231, 1)))</f>
        <v>0</v>
      </c>
      <c r="N231" s="45">
        <f t="shared" si="4988"/>
        <v>0</v>
      </c>
      <c r="O231" s="36"/>
      <c r="P231" s="37"/>
      <c r="Q231" s="44">
        <f t="shared" ref="Q231" si="5050">parseTime(O231)-(P233=INT(RIGHT($F231, 1)))</f>
        <v>0</v>
      </c>
      <c r="R231" s="45">
        <f t="shared" si="4990"/>
        <v>0</v>
      </c>
      <c r="S231" s="36"/>
      <c r="T231" s="37"/>
      <c r="U231" s="44">
        <f t="shared" ref="U231" si="5051">parseTime(S231)-(T233=INT(RIGHT($F231, 1)))</f>
        <v>0</v>
      </c>
      <c r="V231" s="45">
        <f t="shared" si="4992"/>
        <v>0</v>
      </c>
      <c r="W231" s="36"/>
      <c r="X231" s="37"/>
      <c r="Y231" s="44">
        <f t="shared" ref="Y231" si="5052">parseTime(W231)-(X233=INT(RIGHT($F231, 1)))</f>
        <v>0</v>
      </c>
      <c r="Z231" s="45">
        <f t="shared" si="4994"/>
        <v>0</v>
      </c>
      <c r="AA231" s="36"/>
      <c r="AB231" s="37"/>
      <c r="AC231" s="44">
        <f t="shared" ref="AC231" si="5053">parseTime(AA231)-(AB233=INT(RIGHT($F231, 1)))</f>
        <v>0</v>
      </c>
      <c r="AD231" s="45">
        <f t="shared" si="4996"/>
        <v>0</v>
      </c>
      <c r="AE231" s="36"/>
      <c r="AF231" s="37"/>
      <c r="AG231" s="44">
        <f t="shared" ref="AG231" si="5054">parseTime(AE231)-(AF233=INT(RIGHT($F231, 1)))</f>
        <v>0</v>
      </c>
      <c r="AH231" s="45">
        <f t="shared" si="4998"/>
        <v>0</v>
      </c>
      <c r="AI231" s="36"/>
      <c r="AJ231" s="37"/>
      <c r="AK231" s="44">
        <f>parseTime(AI231)-(AJ233=INT(RIGHT($F231, 1)))</f>
        <v>0</v>
      </c>
      <c r="AL231" s="45">
        <f t="shared" si="4999"/>
        <v>0</v>
      </c>
      <c r="AM231" s="36"/>
      <c r="AN231" s="37"/>
      <c r="AO231" s="44">
        <f t="shared" ref="AO231" si="5055">parseTime(AM231)-(AN233=INT(RIGHT($F231, 1)))</f>
        <v>0</v>
      </c>
      <c r="AP231" s="45">
        <f t="shared" si="5001"/>
        <v>0</v>
      </c>
      <c r="AQ231" s="36"/>
      <c r="AR231" s="37"/>
      <c r="AS231" s="44">
        <f t="shared" ref="AS231" si="5056">parseTime(AQ231)-(AR233=INT(RIGHT($F231, 1)))</f>
        <v>0</v>
      </c>
      <c r="AT231" s="45">
        <f t="shared" si="5003"/>
        <v>0</v>
      </c>
      <c r="AU231" s="36"/>
      <c r="AV231" s="37"/>
      <c r="AW231" s="44">
        <f>parseTime(AU231)-(AV233=INT(RIGHT($F231, 1)))</f>
        <v>0</v>
      </c>
      <c r="AX231" s="45">
        <f t="shared" si="5004"/>
        <v>0</v>
      </c>
      <c r="AY231" s="36"/>
      <c r="AZ231" s="37"/>
      <c r="BA231" s="44">
        <f>parseTime(AY231)-(AZ233=INT(RIGHT($F231, 1)))</f>
        <v>0</v>
      </c>
      <c r="BB231" s="45">
        <f t="shared" si="5005"/>
        <v>0</v>
      </c>
      <c r="BC231" s="36"/>
      <c r="BD231" s="37"/>
      <c r="BE231" s="44">
        <f>parseTime(BC231)-(BD233=INT(RIGHT($F231, 1)))</f>
        <v>0</v>
      </c>
      <c r="BF231" s="45">
        <f t="shared" si="5006"/>
        <v>0</v>
      </c>
      <c r="BG231" s="36"/>
      <c r="BH231" s="37"/>
      <c r="BI231" s="44">
        <f>parseTime(BG231)-(BH233=INT(RIGHT($F231, 1)))</f>
        <v>0</v>
      </c>
      <c r="BJ231" s="45">
        <f t="shared" si="5007"/>
        <v>0</v>
      </c>
      <c r="BK231" s="36"/>
      <c r="BL231" s="37"/>
      <c r="BM231" s="44">
        <f>parseTime(BK231)-(BL233=INT(RIGHT($F231, 1)))</f>
        <v>0</v>
      </c>
      <c r="BN231" s="45">
        <f t="shared" si="5008"/>
        <v>0</v>
      </c>
      <c r="BO231" s="36"/>
      <c r="BP231" s="37"/>
      <c r="BQ231" s="44">
        <f t="shared" ref="BQ231" si="5057">parseTime(BO231)-(BP233=INT(RIGHT($F231, 1)))</f>
        <v>0</v>
      </c>
      <c r="BR231" s="45">
        <f t="shared" si="5010"/>
        <v>0</v>
      </c>
      <c r="BS231" s="36"/>
      <c r="BT231" s="37"/>
      <c r="BU231" s="44">
        <f t="shared" ref="BU231" si="5058">parseTime(BS231)-(BT233=INT(RIGHT($F231, 1)))</f>
        <v>0</v>
      </c>
      <c r="BV231" s="45">
        <f t="shared" si="5012"/>
        <v>0</v>
      </c>
      <c r="BW231" s="36"/>
      <c r="BX231" s="37"/>
      <c r="BY231" s="44">
        <f t="shared" ref="BY231" si="5059">parseTime(BW231)-(BX233=INT(RIGHT($F231, 1)))</f>
        <v>0</v>
      </c>
      <c r="BZ231" s="45">
        <f t="shared" si="5014"/>
        <v>0</v>
      </c>
      <c r="CA231" s="36"/>
      <c r="CB231" s="37"/>
      <c r="CC231" s="44">
        <f t="shared" ref="CC231" si="5060">parseTime(CA231)-(CB233=INT(RIGHT($F231, 1)))</f>
        <v>0</v>
      </c>
      <c r="CD231" s="45">
        <f t="shared" si="5016"/>
        <v>0</v>
      </c>
      <c r="CE231" s="36"/>
      <c r="CF231" s="37"/>
      <c r="CG231" s="44">
        <f t="shared" ref="CG231" si="5061">parseTime(CE231)-(CF233=INT(RIGHT($F231, 1)))</f>
        <v>0</v>
      </c>
      <c r="CH231" s="45">
        <f t="shared" si="5018"/>
        <v>0</v>
      </c>
    </row>
    <row r="232" spans="1:86" x14ac:dyDescent="0.25">
      <c r="A232" s="56" t="s">
        <v>119</v>
      </c>
      <c r="B232" s="57">
        <f ca="1">roleHours(G228:CH234, "MCC")</f>
        <v>8</v>
      </c>
      <c r="C232" s="14">
        <f t="shared" ca="1" si="4415"/>
        <v>1</v>
      </c>
      <c r="D232" s="14"/>
      <c r="E232" s="20"/>
      <c r="F232" s="51" t="s">
        <v>132</v>
      </c>
      <c r="G232" s="36"/>
      <c r="H232" s="37"/>
      <c r="I232" s="44">
        <f t="shared" ref="I232" si="5062">parseTime(G232)-(H233=INT(RIGHT($F232, 1)))</f>
        <v>0</v>
      </c>
      <c r="J232" s="45">
        <f t="shared" si="4986"/>
        <v>0</v>
      </c>
      <c r="K232" s="36"/>
      <c r="L232" s="37"/>
      <c r="M232" s="44">
        <f t="shared" ref="M232" si="5063">parseTime(K232)-(L233=INT(RIGHT($F232, 1)))</f>
        <v>0</v>
      </c>
      <c r="N232" s="45">
        <f t="shared" si="4988"/>
        <v>0</v>
      </c>
      <c r="O232" s="36"/>
      <c r="P232" s="37"/>
      <c r="Q232" s="44">
        <f t="shared" ref="Q232" si="5064">parseTime(O232)-(P233=INT(RIGHT($F232, 1)))</f>
        <v>0</v>
      </c>
      <c r="R232" s="45">
        <f t="shared" si="4990"/>
        <v>0</v>
      </c>
      <c r="S232" s="36"/>
      <c r="T232" s="37"/>
      <c r="U232" s="44">
        <f t="shared" ref="U232" si="5065">parseTime(S232)-(T233=INT(RIGHT($F232, 1)))</f>
        <v>0</v>
      </c>
      <c r="V232" s="45">
        <f t="shared" si="4992"/>
        <v>0</v>
      </c>
      <c r="W232" s="36"/>
      <c r="X232" s="37"/>
      <c r="Y232" s="44">
        <f t="shared" ref="Y232" si="5066">parseTime(W232)-(X233=INT(RIGHT($F232, 1)))</f>
        <v>0</v>
      </c>
      <c r="Z232" s="45">
        <f t="shared" si="4994"/>
        <v>0</v>
      </c>
      <c r="AA232" s="36"/>
      <c r="AB232" s="37"/>
      <c r="AC232" s="44">
        <f t="shared" ref="AC232" si="5067">parseTime(AA232)-(AB233=INT(RIGHT($F232, 1)))</f>
        <v>0</v>
      </c>
      <c r="AD232" s="45">
        <f t="shared" si="4996"/>
        <v>0</v>
      </c>
      <c r="AE232" s="36"/>
      <c r="AF232" s="37"/>
      <c r="AG232" s="44">
        <f t="shared" ref="AG232" si="5068">parseTime(AE232)-(AF233=INT(RIGHT($F232, 1)))</f>
        <v>0</v>
      </c>
      <c r="AH232" s="45">
        <f t="shared" si="4998"/>
        <v>0</v>
      </c>
      <c r="AI232" s="36"/>
      <c r="AJ232" s="37"/>
      <c r="AK232" s="44">
        <f>parseTime(AI232)-(AJ233=INT(RIGHT($F232, 1)))</f>
        <v>0</v>
      </c>
      <c r="AL232" s="45">
        <f t="shared" si="4999"/>
        <v>0</v>
      </c>
      <c r="AM232" s="36"/>
      <c r="AN232" s="37"/>
      <c r="AO232" s="44">
        <f t="shared" ref="AO232" si="5069">parseTime(AM232)-(AN233=INT(RIGHT($F232, 1)))</f>
        <v>0</v>
      </c>
      <c r="AP232" s="45">
        <f t="shared" si="5001"/>
        <v>0</v>
      </c>
      <c r="AQ232" s="36"/>
      <c r="AR232" s="37"/>
      <c r="AS232" s="44">
        <f t="shared" ref="AS232" si="5070">parseTime(AQ232)-(AR233=INT(RIGHT($F232, 1)))</f>
        <v>0</v>
      </c>
      <c r="AT232" s="45">
        <f t="shared" si="5003"/>
        <v>0</v>
      </c>
      <c r="AU232" s="36"/>
      <c r="AV232" s="37"/>
      <c r="AW232" s="44">
        <f>parseTime(AU232)-(AV233=INT(RIGHT($F232, 1)))</f>
        <v>0</v>
      </c>
      <c r="AX232" s="45">
        <f t="shared" si="5004"/>
        <v>0</v>
      </c>
      <c r="AY232" s="36"/>
      <c r="AZ232" s="37"/>
      <c r="BA232" s="44">
        <f>parseTime(AY232)-(AZ233=INT(RIGHT($F232, 1)))</f>
        <v>0</v>
      </c>
      <c r="BB232" s="45">
        <f t="shared" si="5005"/>
        <v>0</v>
      </c>
      <c r="BC232" s="36"/>
      <c r="BD232" s="37"/>
      <c r="BE232" s="44">
        <f>parseTime(BC232)-(BD233=INT(RIGHT($F232, 1)))</f>
        <v>0</v>
      </c>
      <c r="BF232" s="45">
        <f t="shared" si="5006"/>
        <v>0</v>
      </c>
      <c r="BG232" s="36"/>
      <c r="BH232" s="37"/>
      <c r="BI232" s="44">
        <f>parseTime(BG232)-(BH233=INT(RIGHT($F232, 1)))</f>
        <v>0</v>
      </c>
      <c r="BJ232" s="45">
        <f t="shared" si="5007"/>
        <v>0</v>
      </c>
      <c r="BK232" s="36"/>
      <c r="BL232" s="37"/>
      <c r="BM232" s="44">
        <f>parseTime(BK232)-(BL233=INT(RIGHT($F232, 1)))</f>
        <v>0</v>
      </c>
      <c r="BN232" s="45">
        <f t="shared" si="5008"/>
        <v>0</v>
      </c>
      <c r="BO232" s="36"/>
      <c r="BP232" s="37"/>
      <c r="BQ232" s="44">
        <f t="shared" ref="BQ232" si="5071">parseTime(BO232)-(BP233=INT(RIGHT($F232, 1)))</f>
        <v>0</v>
      </c>
      <c r="BR232" s="45">
        <f t="shared" si="5010"/>
        <v>0</v>
      </c>
      <c r="BS232" s="36"/>
      <c r="BT232" s="37"/>
      <c r="BU232" s="44">
        <f t="shared" ref="BU232" si="5072">parseTime(BS232)-(BT233=INT(RIGHT($F232, 1)))</f>
        <v>0</v>
      </c>
      <c r="BV232" s="45">
        <f t="shared" si="5012"/>
        <v>0</v>
      </c>
      <c r="BW232" s="36"/>
      <c r="BX232" s="37"/>
      <c r="BY232" s="44">
        <f t="shared" ref="BY232" si="5073">parseTime(BW232)-(BX233=INT(RIGHT($F232, 1)))</f>
        <v>0</v>
      </c>
      <c r="BZ232" s="45">
        <f t="shared" si="5014"/>
        <v>0</v>
      </c>
      <c r="CA232" s="36"/>
      <c r="CB232" s="37"/>
      <c r="CC232" s="44">
        <f t="shared" ref="CC232" si="5074">parseTime(CA232)-(CB233=INT(RIGHT($F232, 1)))</f>
        <v>0</v>
      </c>
      <c r="CD232" s="45">
        <f t="shared" si="5016"/>
        <v>0</v>
      </c>
      <c r="CE232" s="36"/>
      <c r="CF232" s="37"/>
      <c r="CG232" s="44">
        <f t="shared" ref="CG232" si="5075">parseTime(CE232)-(CF233=INT(RIGHT($F232, 1)))</f>
        <v>0</v>
      </c>
      <c r="CH232" s="45">
        <f t="shared" si="5018"/>
        <v>0</v>
      </c>
    </row>
    <row r="233" spans="1:86" x14ac:dyDescent="0.25">
      <c r="A233" s="56" t="s">
        <v>120</v>
      </c>
      <c r="B233" s="57">
        <f ca="1">roleHours(G228:CH234, "DCC")</f>
        <v>8</v>
      </c>
      <c r="C233" s="14">
        <f t="shared" ca="1" si="4415"/>
        <v>1</v>
      </c>
      <c r="D233" s="14"/>
      <c r="E233" s="20"/>
      <c r="F233" s="51"/>
      <c r="G233" s="46" t="s">
        <v>134</v>
      </c>
      <c r="H233" s="38">
        <f t="shared" ref="H233" si="5076">lunchAdjust(G228:H232)</f>
        <v>1</v>
      </c>
      <c r="I233" s="48" t="s">
        <v>0</v>
      </c>
      <c r="J233" s="39">
        <f t="shared" ref="J233" si="5077">SUMPRODUCT(I228:I232*J228:J232)</f>
        <v>8</v>
      </c>
      <c r="K233" s="46" t="s">
        <v>134</v>
      </c>
      <c r="L233" s="38">
        <f t="shared" ref="L233" si="5078">lunchAdjust(K228:L232)</f>
        <v>1</v>
      </c>
      <c r="M233" s="48" t="s">
        <v>0</v>
      </c>
      <c r="N233" s="39">
        <f t="shared" ref="N233" si="5079">SUMPRODUCT(M228:M232*N228:N232)</f>
        <v>8</v>
      </c>
      <c r="O233" s="46" t="s">
        <v>134</v>
      </c>
      <c r="P233" s="38">
        <f t="shared" ref="P233" si="5080">lunchAdjust(O228:P232)</f>
        <v>1</v>
      </c>
      <c r="Q233" s="48" t="s">
        <v>0</v>
      </c>
      <c r="R233" s="39">
        <f t="shared" ref="R233" si="5081">SUMPRODUCT(Q228:Q232*R228:R232)</f>
        <v>8</v>
      </c>
      <c r="S233" s="46" t="s">
        <v>134</v>
      </c>
      <c r="T233" s="38">
        <f t="shared" ref="T233" si="5082">lunchAdjust(S228:T232)</f>
        <v>1</v>
      </c>
      <c r="U233" s="48" t="s">
        <v>0</v>
      </c>
      <c r="V233" s="39">
        <f t="shared" ref="V233" si="5083">SUMPRODUCT(U228:U232*V228:V232)</f>
        <v>8</v>
      </c>
      <c r="W233" s="46" t="s">
        <v>134</v>
      </c>
      <c r="X233" s="38">
        <f t="shared" ref="X233" si="5084">lunchAdjust(W228:X232)</f>
        <v>1</v>
      </c>
      <c r="Y233" s="48" t="s">
        <v>0</v>
      </c>
      <c r="Z233" s="39">
        <f t="shared" ref="Z233" si="5085">SUMPRODUCT(Y228:Y232*Z228:Z232)</f>
        <v>8</v>
      </c>
      <c r="AA233" s="46" t="s">
        <v>134</v>
      </c>
      <c r="AB233" s="38">
        <f t="shared" ref="AB233" si="5086">lunchAdjust(AA228:AB232)</f>
        <v>1</v>
      </c>
      <c r="AC233" s="48" t="s">
        <v>0</v>
      </c>
      <c r="AD233" s="39">
        <f t="shared" ref="AD233" si="5087">SUMPRODUCT(AC228:AC232*AD228:AD232)</f>
        <v>8</v>
      </c>
      <c r="AE233" s="46" t="s">
        <v>134</v>
      </c>
      <c r="AF233" s="38">
        <f t="shared" ref="AF233" si="5088">lunchAdjust(AE228:AF232)</f>
        <v>1</v>
      </c>
      <c r="AG233" s="48" t="s">
        <v>0</v>
      </c>
      <c r="AH233" s="39">
        <f t="shared" ref="AH233" si="5089">SUMPRODUCT(AG228:AG232*AH228:AH232)</f>
        <v>8</v>
      </c>
      <c r="AI233" s="46" t="s">
        <v>134</v>
      </c>
      <c r="AJ233" s="38">
        <f t="shared" ref="AJ233" si="5090">lunchAdjust(AI228:AJ232)</f>
        <v>1</v>
      </c>
      <c r="AK233" s="48" t="s">
        <v>0</v>
      </c>
      <c r="AL233" s="39">
        <f t="shared" ref="AL233" si="5091">SUMPRODUCT(AK228:AK232*AL228:AL232)</f>
        <v>8</v>
      </c>
      <c r="AM233" s="46" t="s">
        <v>134</v>
      </c>
      <c r="AN233" s="38">
        <f t="shared" ref="AN233" si="5092">lunchAdjust(AM228:AN232)</f>
        <v>0</v>
      </c>
      <c r="AO233" s="48" t="s">
        <v>0</v>
      </c>
      <c r="AP233" s="39">
        <f t="shared" ref="AP233" si="5093">SUMPRODUCT(AO228:AO232*AP228:AP232)</f>
        <v>0</v>
      </c>
      <c r="AQ233" s="46" t="s">
        <v>134</v>
      </c>
      <c r="AR233" s="38">
        <f t="shared" ref="AR233" si="5094">lunchAdjust(AQ228:AR232)</f>
        <v>0</v>
      </c>
      <c r="AS233" s="48" t="s">
        <v>0</v>
      </c>
      <c r="AT233" s="39">
        <f t="shared" ref="AT233" si="5095">SUMPRODUCT(AS228:AS232*AT228:AT232)</f>
        <v>5</v>
      </c>
      <c r="AU233" s="46" t="s">
        <v>134</v>
      </c>
      <c r="AV233" s="38">
        <f t="shared" ref="AV233" si="5096">lunchAdjust(AU228:AV232)</f>
        <v>0</v>
      </c>
      <c r="AW233" s="48" t="s">
        <v>0</v>
      </c>
      <c r="AX233" s="39">
        <f t="shared" ref="AX233" si="5097">SUMPRODUCT(AW228:AW232*AX228:AX232)</f>
        <v>0</v>
      </c>
      <c r="AY233" s="46" t="s">
        <v>134</v>
      </c>
      <c r="AZ233" s="38">
        <f t="shared" ref="AZ233" si="5098">lunchAdjust(AY228:AZ232)</f>
        <v>1</v>
      </c>
      <c r="BA233" s="48" t="s">
        <v>0</v>
      </c>
      <c r="BB233" s="39">
        <f t="shared" ref="BB233" si="5099">SUMPRODUCT(BA228:BA232*BB228:BB232)</f>
        <v>8</v>
      </c>
      <c r="BC233" s="46" t="s">
        <v>134</v>
      </c>
      <c r="BD233" s="38">
        <f t="shared" ref="BD233" si="5100">lunchAdjust(BC228:BD232)</f>
        <v>1</v>
      </c>
      <c r="BE233" s="48" t="s">
        <v>0</v>
      </c>
      <c r="BF233" s="39">
        <f t="shared" ref="BF233" si="5101">SUMPRODUCT(BE228:BE232*BF228:BF232)</f>
        <v>8</v>
      </c>
      <c r="BG233" s="46" t="s">
        <v>134</v>
      </c>
      <c r="BH233" s="38">
        <f t="shared" ref="BH233" si="5102">lunchAdjust(BG228:BH232)</f>
        <v>1</v>
      </c>
      <c r="BI233" s="48" t="s">
        <v>0</v>
      </c>
      <c r="BJ233" s="39">
        <f t="shared" ref="BJ233" si="5103">SUMPRODUCT(BI228:BI232*BJ228:BJ232)</f>
        <v>8</v>
      </c>
      <c r="BK233" s="46" t="s">
        <v>134</v>
      </c>
      <c r="BL233" s="38">
        <f t="shared" ref="BL233" si="5104">lunchAdjust(BK228:BL232)</f>
        <v>1</v>
      </c>
      <c r="BM233" s="48" t="s">
        <v>0</v>
      </c>
      <c r="BN233" s="39">
        <f t="shared" ref="BN233" si="5105">SUMPRODUCT(BM228:BM232*BN228:BN232)</f>
        <v>8</v>
      </c>
      <c r="BO233" s="46" t="s">
        <v>134</v>
      </c>
      <c r="BP233" s="38">
        <f t="shared" ref="BP233" si="5106">lunchAdjust(BO228:BP232)</f>
        <v>0</v>
      </c>
      <c r="BQ233" s="48" t="s">
        <v>0</v>
      </c>
      <c r="BR233" s="39">
        <f t="shared" ref="BR233" si="5107">SUMPRODUCT(BQ228:BQ232*BR228:BR232)</f>
        <v>0</v>
      </c>
      <c r="BS233" s="46" t="s">
        <v>134</v>
      </c>
      <c r="BT233" s="38">
        <f t="shared" ref="BT233" si="5108">lunchAdjust(BS228:BT232)</f>
        <v>0</v>
      </c>
      <c r="BU233" s="48" t="s">
        <v>0</v>
      </c>
      <c r="BV233" s="39">
        <f t="shared" ref="BV233" si="5109">SUMPRODUCT(BU228:BU232*BV228:BV232)</f>
        <v>0</v>
      </c>
      <c r="BW233" s="46" t="s">
        <v>134</v>
      </c>
      <c r="BX233" s="38">
        <f t="shared" ref="BX233" si="5110">lunchAdjust(BW228:BX232)</f>
        <v>0</v>
      </c>
      <c r="BY233" s="48" t="s">
        <v>0</v>
      </c>
      <c r="BZ233" s="39">
        <f t="shared" ref="BZ233" si="5111">SUMPRODUCT(BY228:BY232*BZ228:BZ232)</f>
        <v>0</v>
      </c>
      <c r="CA233" s="46" t="s">
        <v>134</v>
      </c>
      <c r="CB233" s="38">
        <f t="shared" ref="CB233" si="5112">lunchAdjust(CA228:CB232)</f>
        <v>0</v>
      </c>
      <c r="CC233" s="48" t="s">
        <v>0</v>
      </c>
      <c r="CD233" s="39">
        <f t="shared" ref="CD233" si="5113">SUMPRODUCT(CC228:CC232*CD228:CD232)</f>
        <v>0</v>
      </c>
      <c r="CE233" s="46" t="s">
        <v>134</v>
      </c>
      <c r="CF233" s="38">
        <f t="shared" ref="CF233" si="5114">lunchAdjust(CE228:CF232)</f>
        <v>0</v>
      </c>
      <c r="CG233" s="48" t="s">
        <v>0</v>
      </c>
      <c r="CH233" s="39">
        <f t="shared" ref="CH233" si="5115">SUMPRODUCT(CG228:CG232*CH228:CH232)</f>
        <v>0</v>
      </c>
    </row>
    <row r="234" spans="1:86" ht="15.75" thickBot="1" x14ac:dyDescent="0.3">
      <c r="A234" s="58" t="s">
        <v>121</v>
      </c>
      <c r="B234" s="59">
        <f ca="1">roleHours(G228:CH234, "OUT")</f>
        <v>0</v>
      </c>
      <c r="C234" s="54" t="s">
        <v>137</v>
      </c>
      <c r="D234" s="22">
        <f ca="1">roleHours(G228:CH234, "PTO")</f>
        <v>0</v>
      </c>
      <c r="E234" s="23"/>
      <c r="F234" s="52"/>
      <c r="G234" s="47" t="s">
        <v>39</v>
      </c>
      <c r="H234" s="40">
        <f>SUMPRODUCT(I228:I232*(H228:H232="PTO"))+SUMPRODUCT(I228:I232*(H228:H232="HOL"))</f>
        <v>0</v>
      </c>
      <c r="I234" s="49" t="s">
        <v>135</v>
      </c>
      <c r="J234" s="41">
        <f t="shared" ref="J234" si="5116">J233*G$4</f>
        <v>0</v>
      </c>
      <c r="K234" s="47" t="s">
        <v>39</v>
      </c>
      <c r="L234" s="40">
        <f t="shared" ref="L234" si="5117">SUMPRODUCT(M228:M232*(L228:L232="PTO"))+SUMPRODUCT(M228:M232*(L228:L232="HOL"))</f>
        <v>0</v>
      </c>
      <c r="M234" s="49" t="s">
        <v>135</v>
      </c>
      <c r="N234" s="41">
        <f t="shared" ref="N234" si="5118">N233*K$4</f>
        <v>0</v>
      </c>
      <c r="O234" s="47" t="s">
        <v>39</v>
      </c>
      <c r="P234" s="40">
        <f t="shared" ref="P234" si="5119">SUMPRODUCT(Q228:Q232*(P228:P232="PTO"))+SUMPRODUCT(Q228:Q232*(P228:P232="HOL"))</f>
        <v>0</v>
      </c>
      <c r="Q234" s="49" t="s">
        <v>135</v>
      </c>
      <c r="R234" s="41">
        <f t="shared" ref="R234" si="5120">R233*O$4</f>
        <v>8</v>
      </c>
      <c r="S234" s="47" t="s">
        <v>39</v>
      </c>
      <c r="T234" s="40">
        <f t="shared" ref="T234" si="5121">SUMPRODUCT(U228:U232*(T228:T232="PTO"))+SUMPRODUCT(U228:U232*(T228:T232="HOL"))</f>
        <v>0</v>
      </c>
      <c r="U234" s="49" t="s">
        <v>135</v>
      </c>
      <c r="V234" s="41">
        <f t="shared" ref="V234" si="5122">V233*S$4</f>
        <v>0</v>
      </c>
      <c r="W234" s="47" t="s">
        <v>39</v>
      </c>
      <c r="X234" s="40">
        <f t="shared" ref="X234" si="5123">SUMPRODUCT(Y228:Y232*(X228:X232="PTO"))+SUMPRODUCT(Y228:Y232*(X228:X232="HOL"))</f>
        <v>0</v>
      </c>
      <c r="Y234" s="49" t="s">
        <v>135</v>
      </c>
      <c r="Z234" s="41">
        <f t="shared" ref="Z234" si="5124">Z233*W$4</f>
        <v>8</v>
      </c>
      <c r="AA234" s="47" t="s">
        <v>39</v>
      </c>
      <c r="AB234" s="40">
        <f t="shared" ref="AB234" si="5125">SUMPRODUCT(AC228:AC232*(AB228:AB232="PTO"))+SUMPRODUCT(AC228:AC232*(AB228:AB232="HOL"))</f>
        <v>0</v>
      </c>
      <c r="AC234" s="49" t="s">
        <v>135</v>
      </c>
      <c r="AD234" s="41">
        <f t="shared" ref="AD234" si="5126">AD233*AA$4</f>
        <v>8</v>
      </c>
      <c r="AE234" s="47" t="s">
        <v>39</v>
      </c>
      <c r="AF234" s="40">
        <f t="shared" ref="AF234" si="5127">SUMPRODUCT(AG228:AG232*(AF228:AF232="PTO"))+SUMPRODUCT(AG228:AG232*(AF228:AF232="HOL"))</f>
        <v>0</v>
      </c>
      <c r="AG234" s="49" t="s">
        <v>135</v>
      </c>
      <c r="AH234" s="41">
        <f t="shared" ref="AH234" si="5128">AH233*AE$4</f>
        <v>8</v>
      </c>
      <c r="AI234" s="47" t="s">
        <v>39</v>
      </c>
      <c r="AJ234" s="40">
        <f t="shared" ref="AJ234" si="5129">SUMPRODUCT(AK228:AK232*(AJ228:AJ232="PTO"))+SUMPRODUCT(AK228:AK232*(AJ228:AJ232="HOL"))</f>
        <v>0</v>
      </c>
      <c r="AK234" s="49" t="s">
        <v>135</v>
      </c>
      <c r="AL234" s="41">
        <f>AL233*AI$4</f>
        <v>8</v>
      </c>
      <c r="AM234" s="47" t="s">
        <v>39</v>
      </c>
      <c r="AN234" s="40">
        <f t="shared" ref="AN234" si="5130">SUMPRODUCT(AO228:AO232*(AN228:AN232="PTO"))+SUMPRODUCT(AO228:AO232*(AN228:AN232="HOL"))</f>
        <v>0</v>
      </c>
      <c r="AO234" s="49" t="s">
        <v>135</v>
      </c>
      <c r="AP234" s="41">
        <f t="shared" ref="AP234" si="5131">AP233*AM$4</f>
        <v>0</v>
      </c>
      <c r="AQ234" s="47" t="s">
        <v>39</v>
      </c>
      <c r="AR234" s="40">
        <f t="shared" ref="AR234" si="5132">SUMPRODUCT(AS228:AS232*(AR228:AR232="PTO"))+SUMPRODUCT(AS228:AS232*(AR228:AR232="HOL"))</f>
        <v>0</v>
      </c>
      <c r="AS234" s="49" t="s">
        <v>135</v>
      </c>
      <c r="AT234" s="41">
        <f t="shared" ref="AT234" si="5133">AT233*AQ$4</f>
        <v>0</v>
      </c>
      <c r="AU234" s="47" t="s">
        <v>39</v>
      </c>
      <c r="AV234" s="40">
        <f t="shared" ref="AV234" si="5134">SUMPRODUCT(AW228:AW232*(AV228:AV232="PTO"))+SUMPRODUCT(AW228:AW232*(AV228:AV232="HOL"))</f>
        <v>0</v>
      </c>
      <c r="AW234" s="49" t="s">
        <v>135</v>
      </c>
      <c r="AX234" s="41">
        <f>AX233*AU$4</f>
        <v>0</v>
      </c>
      <c r="AY234" s="47" t="s">
        <v>39</v>
      </c>
      <c r="AZ234" s="40">
        <f t="shared" ref="AZ234" si="5135">SUMPRODUCT(BA228:BA232*(AZ228:AZ232="PTO"))+SUMPRODUCT(BA228:BA232*(AZ228:AZ232="HOL"))</f>
        <v>0</v>
      </c>
      <c r="BA234" s="49" t="s">
        <v>135</v>
      </c>
      <c r="BB234" s="41">
        <f>BB233*AY$4</f>
        <v>8</v>
      </c>
      <c r="BC234" s="47" t="s">
        <v>39</v>
      </c>
      <c r="BD234" s="40">
        <f t="shared" ref="BD234" si="5136">SUMPRODUCT(BE228:BE232*(BD228:BD232="PTO"))+SUMPRODUCT(BE228:BE232*(BD228:BD232="HOL"))</f>
        <v>0</v>
      </c>
      <c r="BE234" s="49" t="s">
        <v>135</v>
      </c>
      <c r="BF234" s="41">
        <f>BF233*BC$4</f>
        <v>8</v>
      </c>
      <c r="BG234" s="47" t="s">
        <v>39</v>
      </c>
      <c r="BH234" s="40">
        <f t="shared" ref="BH234" si="5137">SUMPRODUCT(BI228:BI232*(BH228:BH232="PTO"))+SUMPRODUCT(BI228:BI232*(BH228:BH232="HOL"))</f>
        <v>0</v>
      </c>
      <c r="BI234" s="49" t="s">
        <v>135</v>
      </c>
      <c r="BJ234" s="41">
        <f>BJ233*BG$4</f>
        <v>8</v>
      </c>
      <c r="BK234" s="47" t="s">
        <v>39</v>
      </c>
      <c r="BL234" s="40">
        <f t="shared" ref="BL234" si="5138">SUMPRODUCT(BM228:BM232*(BL228:BL232="PTO"))+SUMPRODUCT(BM228:BM232*(BL228:BL232="HOL"))</f>
        <v>0</v>
      </c>
      <c r="BM234" s="49" t="s">
        <v>135</v>
      </c>
      <c r="BN234" s="41">
        <f>BN233*BK$4</f>
        <v>8</v>
      </c>
      <c r="BO234" s="47" t="s">
        <v>39</v>
      </c>
      <c r="BP234" s="40">
        <f t="shared" ref="BP234" si="5139">SUMPRODUCT(BQ228:BQ232*(BP228:BP232="PTO"))+SUMPRODUCT(BQ228:BQ232*(BP228:BP232="HOL"))</f>
        <v>0</v>
      </c>
      <c r="BQ234" s="49" t="s">
        <v>135</v>
      </c>
      <c r="BR234" s="41">
        <f t="shared" ref="BR234" si="5140">BR233*BO$4</f>
        <v>0</v>
      </c>
      <c r="BS234" s="47" t="s">
        <v>39</v>
      </c>
      <c r="BT234" s="40">
        <f t="shared" ref="BT234" si="5141">SUMPRODUCT(BU228:BU232*(BT228:BT232="PTO"))+SUMPRODUCT(BU228:BU232*(BT228:BT232="HOL"))</f>
        <v>0</v>
      </c>
      <c r="BU234" s="49" t="s">
        <v>135</v>
      </c>
      <c r="BV234" s="41">
        <f t="shared" ref="BV234" si="5142">BV233*BS$4</f>
        <v>0</v>
      </c>
      <c r="BW234" s="47" t="s">
        <v>39</v>
      </c>
      <c r="BX234" s="40">
        <f t="shared" ref="BX234" si="5143">SUMPRODUCT(BY228:BY232*(BX228:BX232="PTO"))+SUMPRODUCT(BY228:BY232*(BX228:BX232="HOL"))</f>
        <v>0</v>
      </c>
      <c r="BY234" s="49" t="s">
        <v>135</v>
      </c>
      <c r="BZ234" s="41">
        <f t="shared" ref="BZ234" si="5144">BZ233*BW$4</f>
        <v>0</v>
      </c>
      <c r="CA234" s="47" t="s">
        <v>39</v>
      </c>
      <c r="CB234" s="40">
        <f t="shared" ref="CB234" si="5145">SUMPRODUCT(CC228:CC232*(CB228:CB232="PTO"))+SUMPRODUCT(CC228:CC232*(CB228:CB232="HOL"))</f>
        <v>0</v>
      </c>
      <c r="CC234" s="49" t="s">
        <v>135</v>
      </c>
      <c r="CD234" s="41">
        <f t="shared" ref="CD234" si="5146">CD233*CA$4</f>
        <v>0</v>
      </c>
      <c r="CE234" s="47" t="s">
        <v>39</v>
      </c>
      <c r="CF234" s="40">
        <f t="shared" ref="CF234" si="5147">SUMPRODUCT(CG228:CG232*(CF228:CF232="PTO"))+SUMPRODUCT(CG228:CG232*(CF228:CF232="HOL"))</f>
        <v>0</v>
      </c>
      <c r="CG234" s="49" t="s">
        <v>135</v>
      </c>
      <c r="CH234" s="41">
        <f t="shared" ref="CH234" si="5148">CH233*CE$4</f>
        <v>0</v>
      </c>
    </row>
    <row r="235" spans="1:86" x14ac:dyDescent="0.25">
      <c r="A235" s="70" t="s">
        <v>133</v>
      </c>
      <c r="B235" s="71">
        <f t="shared" ref="B235" ca="1" si="5149">D235-B236</f>
        <v>1.2194541297876071</v>
      </c>
      <c r="C235" s="72" t="s">
        <v>122</v>
      </c>
      <c r="D235" s="71">
        <f>IFERROR(INDEX(Holidays[FTE], MATCH(Entry!E235, Holidays[Date], 0)), 1)*8*INDEX(FTEguide[[1]:[12]], MATCH(Entry!E236, FTEguide[Weekday], 0), IF(Entry!E238&gt;0, Entry!E238, MONTH(Entry!E235)))</f>
        <v>89.219454129787607</v>
      </c>
      <c r="E235" s="60">
        <f t="shared" si="3663"/>
        <v>43861</v>
      </c>
      <c r="F235" s="50" t="s">
        <v>128</v>
      </c>
      <c r="G235" s="34" t="s">
        <v>136</v>
      </c>
      <c r="H235" s="35" t="s">
        <v>23</v>
      </c>
      <c r="I235" s="42">
        <f t="shared" ref="I235" si="5150">parseTime(G235)-(H240=INT(RIGHT($F235, 1)))</f>
        <v>8</v>
      </c>
      <c r="J235" s="43">
        <f t="shared" ref="J235:J239" si="5151">isClocked(H235)</f>
        <v>1</v>
      </c>
      <c r="K235" s="34" t="s">
        <v>136</v>
      </c>
      <c r="L235" s="35" t="s">
        <v>23</v>
      </c>
      <c r="M235" s="42">
        <f t="shared" ref="M235" si="5152">parseTime(K235)-(L240=INT(RIGHT($F235, 1)))</f>
        <v>8</v>
      </c>
      <c r="N235" s="43">
        <f t="shared" ref="N235:N239" si="5153">isClocked(L235)</f>
        <v>1</v>
      </c>
      <c r="O235" s="34"/>
      <c r="P235" s="35"/>
      <c r="Q235" s="42">
        <f t="shared" ref="Q235" si="5154">parseTime(O235)-(P240=INT(RIGHT($F235, 1)))</f>
        <v>0</v>
      </c>
      <c r="R235" s="43">
        <f t="shared" ref="R235:R239" si="5155">isClocked(P235)</f>
        <v>0</v>
      </c>
      <c r="S235" s="34" t="s">
        <v>136</v>
      </c>
      <c r="T235" s="35" t="s">
        <v>23</v>
      </c>
      <c r="U235" s="42">
        <f t="shared" ref="U235" si="5156">parseTime(S235)-(T240=INT(RIGHT($F235, 1)))</f>
        <v>8</v>
      </c>
      <c r="V235" s="43">
        <f t="shared" ref="V235:V239" si="5157">isClocked(T235)</f>
        <v>1</v>
      </c>
      <c r="W235" s="34" t="s">
        <v>136</v>
      </c>
      <c r="X235" s="35" t="s">
        <v>24</v>
      </c>
      <c r="Y235" s="42">
        <f t="shared" ref="Y235" si="5158">parseTime(W235)-(X240=INT(RIGHT($F235, 1)))</f>
        <v>8</v>
      </c>
      <c r="Z235" s="43">
        <f t="shared" ref="Z235:Z239" si="5159">isClocked(X235)</f>
        <v>1</v>
      </c>
      <c r="AA235" s="34" t="s">
        <v>136</v>
      </c>
      <c r="AB235" s="35" t="s">
        <v>23</v>
      </c>
      <c r="AC235" s="42">
        <f t="shared" ref="AC235" si="5160">parseTime(AA235)-(AB240=INT(RIGHT($F235, 1)))</f>
        <v>8</v>
      </c>
      <c r="AD235" s="43">
        <f t="shared" ref="AD235:AD239" si="5161">isClocked(AB235)</f>
        <v>1</v>
      </c>
      <c r="AE235" s="34" t="s">
        <v>136</v>
      </c>
      <c r="AF235" s="35" t="s">
        <v>25</v>
      </c>
      <c r="AG235" s="42">
        <f t="shared" ref="AG235" si="5162">parseTime(AE235)-(AF240=INT(RIGHT($F235, 1)))</f>
        <v>8</v>
      </c>
      <c r="AH235" s="43">
        <f t="shared" ref="AH235:AH239" si="5163">isClocked(AF235)</f>
        <v>1</v>
      </c>
      <c r="AI235" s="34" t="s">
        <v>136</v>
      </c>
      <c r="AJ235" s="35" t="s">
        <v>23</v>
      </c>
      <c r="AK235" s="42">
        <f>parseTime(AI235)-(AJ240=INT(RIGHT($F235, 1)))</f>
        <v>8</v>
      </c>
      <c r="AL235" s="43">
        <f t="shared" ref="AL235:AL239" si="5164">isClocked(AJ235)</f>
        <v>1</v>
      </c>
      <c r="AM235" s="34"/>
      <c r="AN235" s="35"/>
      <c r="AO235" s="42">
        <f t="shared" ref="AO235" si="5165">parseTime(AM235)-(AN240=INT(RIGHT($F235, 1)))</f>
        <v>0</v>
      </c>
      <c r="AP235" s="43">
        <f t="shared" ref="AP235:AP239" si="5166">isClocked(AN235)</f>
        <v>0</v>
      </c>
      <c r="AQ235" s="34"/>
      <c r="AR235" s="35"/>
      <c r="AS235" s="42">
        <f t="shared" ref="AS235" si="5167">parseTime(AQ235)-(AR240=INT(RIGHT($F235, 1)))</f>
        <v>0</v>
      </c>
      <c r="AT235" s="43">
        <f t="shared" ref="AT235:AT239" si="5168">isClocked(AR235)</f>
        <v>0</v>
      </c>
      <c r="AU235" s="34"/>
      <c r="AV235" s="35"/>
      <c r="AW235" s="42">
        <f>parseTime(AU235)-(AV240=INT(RIGHT($F235, 1)))</f>
        <v>0</v>
      </c>
      <c r="AX235" s="43">
        <f t="shared" ref="AX235:AX239" si="5169">isClocked(AV235)</f>
        <v>0</v>
      </c>
      <c r="AY235" s="34" t="s">
        <v>180</v>
      </c>
      <c r="AZ235" s="35" t="s">
        <v>24</v>
      </c>
      <c r="BA235" s="42">
        <f>parseTime(AY235)-(AZ240=INT(RIGHT($F235, 1)))</f>
        <v>8</v>
      </c>
      <c r="BB235" s="43">
        <f t="shared" ref="BB235:BB239" si="5170">isClocked(AZ235)</f>
        <v>1</v>
      </c>
      <c r="BC235" s="34" t="s">
        <v>136</v>
      </c>
      <c r="BD235" s="35" t="s">
        <v>24</v>
      </c>
      <c r="BE235" s="42">
        <f>parseTime(BC235)-(BD240=INT(RIGHT($F235, 1)))</f>
        <v>8</v>
      </c>
      <c r="BF235" s="43">
        <f t="shared" ref="BF235:BF239" si="5171">isClocked(BD235)</f>
        <v>1</v>
      </c>
      <c r="BG235" s="34" t="s">
        <v>136</v>
      </c>
      <c r="BH235" s="35" t="s">
        <v>23</v>
      </c>
      <c r="BI235" s="42">
        <f>parseTime(BG235)-(BH240=INT(RIGHT($F235, 1)))</f>
        <v>8</v>
      </c>
      <c r="BJ235" s="43">
        <f t="shared" ref="BJ235:BJ239" si="5172">isClocked(BH235)</f>
        <v>1</v>
      </c>
      <c r="BK235" s="34" t="s">
        <v>136</v>
      </c>
      <c r="BL235" s="35" t="s">
        <v>26</v>
      </c>
      <c r="BM235" s="42">
        <f>parseTime(BK235)-(BL240=INT(RIGHT($F235, 1)))</f>
        <v>8</v>
      </c>
      <c r="BN235" s="43">
        <f t="shared" ref="BN235:BN239" si="5173">isClocked(BL235)</f>
        <v>1</v>
      </c>
      <c r="BO235" s="34"/>
      <c r="BP235" s="35"/>
      <c r="BQ235" s="42">
        <f t="shared" ref="BQ235" si="5174">parseTime(BO235)-(BP240=INT(RIGHT($F235, 1)))</f>
        <v>0</v>
      </c>
      <c r="BR235" s="43">
        <f t="shared" ref="BR235:BR239" si="5175">isClocked(BP235)</f>
        <v>0</v>
      </c>
      <c r="BS235" s="34"/>
      <c r="BT235" s="35"/>
      <c r="BU235" s="42">
        <f t="shared" ref="BU235" si="5176">parseTime(BS235)-(BT240=INT(RIGHT($F235, 1)))</f>
        <v>0</v>
      </c>
      <c r="BV235" s="43">
        <f t="shared" ref="BV235:BV239" si="5177">isClocked(BT235)</f>
        <v>0</v>
      </c>
      <c r="BW235" s="34"/>
      <c r="BX235" s="35"/>
      <c r="BY235" s="42">
        <f t="shared" ref="BY235" si="5178">parseTime(BW235)-(BX240=INT(RIGHT($F235, 1)))</f>
        <v>0</v>
      </c>
      <c r="BZ235" s="43">
        <f t="shared" ref="BZ235:BZ239" si="5179">isClocked(BX235)</f>
        <v>0</v>
      </c>
      <c r="CA235" s="34"/>
      <c r="CB235" s="35"/>
      <c r="CC235" s="42">
        <f t="shared" ref="CC235" si="5180">parseTime(CA235)-(CB240=INT(RIGHT($F235, 1)))</f>
        <v>0</v>
      </c>
      <c r="CD235" s="43">
        <f t="shared" ref="CD235:CD239" si="5181">isClocked(CB235)</f>
        <v>0</v>
      </c>
      <c r="CE235" s="34"/>
      <c r="CF235" s="35"/>
      <c r="CG235" s="42">
        <f t="shared" ref="CG235" si="5182">parseTime(CE235)-(CF240=INT(RIGHT($F235, 1)))</f>
        <v>0</v>
      </c>
      <c r="CH235" s="43">
        <f t="shared" ref="CH235:CH239" si="5183">isClocked(CF235)</f>
        <v>0</v>
      </c>
    </row>
    <row r="236" spans="1:86" x14ac:dyDescent="0.25">
      <c r="A236" s="56" t="s">
        <v>0</v>
      </c>
      <c r="B236" s="57">
        <f t="shared" ref="B236" ca="1" si="5184">SUM(B237:B240)</f>
        <v>88</v>
      </c>
      <c r="C236" s="14" t="s">
        <v>252</v>
      </c>
      <c r="D236" s="14"/>
      <c r="E236" s="55" t="str">
        <f t="shared" ref="E236:E299" si="5185">TEXT(E235, "dddd")</f>
        <v>Friday</v>
      </c>
      <c r="F236" s="51" t="s">
        <v>129</v>
      </c>
      <c r="G236" s="36"/>
      <c r="H236" s="37"/>
      <c r="I236" s="44">
        <f t="shared" ref="I236" si="5186">parseTime(G236)-(H240=INT(RIGHT($F236, 1)))</f>
        <v>0</v>
      </c>
      <c r="J236" s="45">
        <f t="shared" si="5151"/>
        <v>0</v>
      </c>
      <c r="K236" s="36"/>
      <c r="L236" s="37"/>
      <c r="M236" s="44">
        <f t="shared" ref="M236" si="5187">parseTime(K236)-(L240=INT(RIGHT($F236, 1)))</f>
        <v>0</v>
      </c>
      <c r="N236" s="45">
        <f t="shared" si="5153"/>
        <v>0</v>
      </c>
      <c r="O236" s="36"/>
      <c r="P236" s="37"/>
      <c r="Q236" s="44">
        <f t="shared" ref="Q236" si="5188">parseTime(O236)-(P240=INT(RIGHT($F236, 1)))</f>
        <v>0</v>
      </c>
      <c r="R236" s="45">
        <f t="shared" si="5155"/>
        <v>0</v>
      </c>
      <c r="S236" s="36"/>
      <c r="T236" s="37"/>
      <c r="U236" s="44">
        <f t="shared" ref="U236" si="5189">parseTime(S236)-(T240=INT(RIGHT($F236, 1)))</f>
        <v>0</v>
      </c>
      <c r="V236" s="45">
        <f t="shared" si="5157"/>
        <v>0</v>
      </c>
      <c r="W236" s="36"/>
      <c r="X236" s="37"/>
      <c r="Y236" s="44">
        <f t="shared" ref="Y236" si="5190">parseTime(W236)-(X240=INT(RIGHT($F236, 1)))</f>
        <v>0</v>
      </c>
      <c r="Z236" s="45">
        <f t="shared" si="5159"/>
        <v>0</v>
      </c>
      <c r="AA236" s="36"/>
      <c r="AB236" s="37"/>
      <c r="AC236" s="44">
        <f t="shared" ref="AC236" si="5191">parseTime(AA236)-(AB240=INT(RIGHT($F236, 1)))</f>
        <v>0</v>
      </c>
      <c r="AD236" s="45">
        <f t="shared" si="5161"/>
        <v>0</v>
      </c>
      <c r="AE236" s="36"/>
      <c r="AF236" s="37"/>
      <c r="AG236" s="44">
        <f t="shared" ref="AG236" si="5192">parseTime(AE236)-(AF240=INT(RIGHT($F236, 1)))</f>
        <v>0</v>
      </c>
      <c r="AH236" s="45">
        <f t="shared" si="5163"/>
        <v>0</v>
      </c>
      <c r="AI236" s="36"/>
      <c r="AJ236" s="37"/>
      <c r="AK236" s="44">
        <f>parseTime(AI236)-(AJ240=INT(RIGHT($F236, 1)))</f>
        <v>0</v>
      </c>
      <c r="AL236" s="45">
        <f t="shared" si="5164"/>
        <v>0</v>
      </c>
      <c r="AM236" s="36"/>
      <c r="AN236" s="37"/>
      <c r="AO236" s="44">
        <f t="shared" ref="AO236" si="5193">parseTime(AM236)-(AN240=INT(RIGHT($F236, 1)))</f>
        <v>0</v>
      </c>
      <c r="AP236" s="45">
        <f t="shared" si="5166"/>
        <v>0</v>
      </c>
      <c r="AQ236" s="36"/>
      <c r="AR236" s="37"/>
      <c r="AS236" s="44">
        <f t="shared" ref="AS236" si="5194">parseTime(AQ236)-(AR240=INT(RIGHT($F236, 1)))</f>
        <v>0</v>
      </c>
      <c r="AT236" s="45">
        <f t="shared" si="5168"/>
        <v>0</v>
      </c>
      <c r="AU236" s="36"/>
      <c r="AV236" s="37"/>
      <c r="AW236" s="44">
        <f>parseTime(AU236)-(AV240=INT(RIGHT($F236, 1)))</f>
        <v>0</v>
      </c>
      <c r="AX236" s="45">
        <f t="shared" si="5169"/>
        <v>0</v>
      </c>
      <c r="AY236" s="36"/>
      <c r="AZ236" s="37"/>
      <c r="BA236" s="44">
        <f>parseTime(AY236)-(AZ240=INT(RIGHT($F236, 1)))</f>
        <v>0</v>
      </c>
      <c r="BB236" s="45">
        <f t="shared" si="5170"/>
        <v>0</v>
      </c>
      <c r="BC236" s="36"/>
      <c r="BD236" s="37"/>
      <c r="BE236" s="44">
        <f>parseTime(BC236)-(BD240=INT(RIGHT($F236, 1)))</f>
        <v>0</v>
      </c>
      <c r="BF236" s="45">
        <f t="shared" si="5171"/>
        <v>0</v>
      </c>
      <c r="BG236" s="36"/>
      <c r="BH236" s="37"/>
      <c r="BI236" s="44">
        <f>parseTime(BG236)-(BH240=INT(RIGHT($F236, 1)))</f>
        <v>0</v>
      </c>
      <c r="BJ236" s="45">
        <f t="shared" si="5172"/>
        <v>0</v>
      </c>
      <c r="BK236" s="36"/>
      <c r="BL236" s="37"/>
      <c r="BM236" s="44">
        <f>parseTime(BK236)-(BL240=INT(RIGHT($F236, 1)))</f>
        <v>0</v>
      </c>
      <c r="BN236" s="45">
        <f t="shared" si="5173"/>
        <v>0</v>
      </c>
      <c r="BO236" s="36"/>
      <c r="BP236" s="37"/>
      <c r="BQ236" s="44">
        <f t="shared" ref="BQ236" si="5195">parseTime(BO236)-(BP240=INT(RIGHT($F236, 1)))</f>
        <v>0</v>
      </c>
      <c r="BR236" s="45">
        <f t="shared" si="5175"/>
        <v>0</v>
      </c>
      <c r="BS236" s="36"/>
      <c r="BT236" s="37"/>
      <c r="BU236" s="44">
        <f t="shared" ref="BU236" si="5196">parseTime(BS236)-(BT240=INT(RIGHT($F236, 1)))</f>
        <v>0</v>
      </c>
      <c r="BV236" s="45">
        <f t="shared" si="5177"/>
        <v>0</v>
      </c>
      <c r="BW236" s="36"/>
      <c r="BX236" s="37"/>
      <c r="BY236" s="44">
        <f t="shared" ref="BY236" si="5197">parseTime(BW236)-(BX240=INT(RIGHT($F236, 1)))</f>
        <v>0</v>
      </c>
      <c r="BZ236" s="45">
        <f t="shared" si="5179"/>
        <v>0</v>
      </c>
      <c r="CA236" s="36"/>
      <c r="CB236" s="37"/>
      <c r="CC236" s="44">
        <f t="shared" ref="CC236" si="5198">parseTime(CA236)-(CB240=INT(RIGHT($F236, 1)))</f>
        <v>0</v>
      </c>
      <c r="CD236" s="45">
        <f t="shared" si="5181"/>
        <v>0</v>
      </c>
      <c r="CE236" s="36"/>
      <c r="CF236" s="37"/>
      <c r="CG236" s="44">
        <f t="shared" ref="CG236" si="5199">parseTime(CE236)-(CF240=INT(RIGHT($F236, 1)))</f>
        <v>0</v>
      </c>
      <c r="CH236" s="45">
        <f t="shared" si="5183"/>
        <v>0</v>
      </c>
    </row>
    <row r="237" spans="1:86" x14ac:dyDescent="0.25">
      <c r="A237" s="56" t="s">
        <v>117</v>
      </c>
      <c r="B237" s="57">
        <f ca="1">roleHours(G235:CH241, "MFD")</f>
        <v>48</v>
      </c>
      <c r="C237" s="14">
        <f t="shared" ca="1" si="4415"/>
        <v>6</v>
      </c>
      <c r="D237" s="14"/>
      <c r="E237" s="20" t="s">
        <v>127</v>
      </c>
      <c r="F237" s="51" t="s">
        <v>130</v>
      </c>
      <c r="G237" s="36"/>
      <c r="H237" s="37"/>
      <c r="I237" s="44">
        <f t="shared" ref="I237" si="5200">parseTime(G237)-(H240=INT(RIGHT($F237, 1)))</f>
        <v>0</v>
      </c>
      <c r="J237" s="45">
        <f t="shared" si="5151"/>
        <v>0</v>
      </c>
      <c r="K237" s="36"/>
      <c r="L237" s="37"/>
      <c r="M237" s="44">
        <f t="shared" ref="M237" si="5201">parseTime(K237)-(L240=INT(RIGHT($F237, 1)))</f>
        <v>0</v>
      </c>
      <c r="N237" s="45">
        <f t="shared" si="5153"/>
        <v>0</v>
      </c>
      <c r="O237" s="36"/>
      <c r="P237" s="37"/>
      <c r="Q237" s="44">
        <f t="shared" ref="Q237" si="5202">parseTime(O237)-(P240=INT(RIGHT($F237, 1)))</f>
        <v>0</v>
      </c>
      <c r="R237" s="45">
        <f t="shared" si="5155"/>
        <v>0</v>
      </c>
      <c r="S237" s="36"/>
      <c r="T237" s="37"/>
      <c r="U237" s="44">
        <f t="shared" ref="U237" si="5203">parseTime(S237)-(T240=INT(RIGHT($F237, 1)))</f>
        <v>0</v>
      </c>
      <c r="V237" s="45">
        <f t="shared" si="5157"/>
        <v>0</v>
      </c>
      <c r="W237" s="36"/>
      <c r="X237" s="37"/>
      <c r="Y237" s="44">
        <f t="shared" ref="Y237" si="5204">parseTime(W237)-(X240=INT(RIGHT($F237, 1)))</f>
        <v>0</v>
      </c>
      <c r="Z237" s="45">
        <f t="shared" si="5159"/>
        <v>0</v>
      </c>
      <c r="AA237" s="36"/>
      <c r="AB237" s="37"/>
      <c r="AC237" s="44">
        <f t="shared" ref="AC237" si="5205">parseTime(AA237)-(AB240=INT(RIGHT($F237, 1)))</f>
        <v>0</v>
      </c>
      <c r="AD237" s="45">
        <f t="shared" si="5161"/>
        <v>0</v>
      </c>
      <c r="AE237" s="36"/>
      <c r="AF237" s="37"/>
      <c r="AG237" s="44">
        <f t="shared" ref="AG237" si="5206">parseTime(AE237)-(AF240=INT(RIGHT($F237, 1)))</f>
        <v>0</v>
      </c>
      <c r="AH237" s="45">
        <f t="shared" si="5163"/>
        <v>0</v>
      </c>
      <c r="AI237" s="36"/>
      <c r="AJ237" s="37"/>
      <c r="AK237" s="44">
        <f>parseTime(AI237)-(AJ240=INT(RIGHT($F237, 1)))</f>
        <v>0</v>
      </c>
      <c r="AL237" s="45">
        <f t="shared" si="5164"/>
        <v>0</v>
      </c>
      <c r="AM237" s="36"/>
      <c r="AN237" s="37"/>
      <c r="AO237" s="44">
        <f t="shared" ref="AO237" si="5207">parseTime(AM237)-(AN240=INT(RIGHT($F237, 1)))</f>
        <v>0</v>
      </c>
      <c r="AP237" s="45">
        <f t="shared" si="5166"/>
        <v>0</v>
      </c>
      <c r="AQ237" s="36"/>
      <c r="AR237" s="37"/>
      <c r="AS237" s="44">
        <f t="shared" ref="AS237" si="5208">parseTime(AQ237)-(AR240=INT(RIGHT($F237, 1)))</f>
        <v>0</v>
      </c>
      <c r="AT237" s="45">
        <f t="shared" si="5168"/>
        <v>0</v>
      </c>
      <c r="AU237" s="36"/>
      <c r="AV237" s="37"/>
      <c r="AW237" s="44">
        <f>parseTime(AU237)-(AV240=INT(RIGHT($F237, 1)))</f>
        <v>0</v>
      </c>
      <c r="AX237" s="45">
        <f t="shared" si="5169"/>
        <v>0</v>
      </c>
      <c r="AY237" s="36"/>
      <c r="AZ237" s="37"/>
      <c r="BA237" s="44">
        <f>parseTime(AY237)-(AZ240=INT(RIGHT($F237, 1)))</f>
        <v>0</v>
      </c>
      <c r="BB237" s="45">
        <f t="shared" si="5170"/>
        <v>0</v>
      </c>
      <c r="BC237" s="36"/>
      <c r="BD237" s="37"/>
      <c r="BE237" s="44">
        <f>parseTime(BC237)-(BD240=INT(RIGHT($F237, 1)))</f>
        <v>0</v>
      </c>
      <c r="BF237" s="45">
        <f t="shared" si="5171"/>
        <v>0</v>
      </c>
      <c r="BG237" s="36"/>
      <c r="BH237" s="37"/>
      <c r="BI237" s="44">
        <f>parseTime(BG237)-(BH240=INT(RIGHT($F237, 1)))</f>
        <v>0</v>
      </c>
      <c r="BJ237" s="45">
        <f t="shared" si="5172"/>
        <v>0</v>
      </c>
      <c r="BK237" s="36"/>
      <c r="BL237" s="37"/>
      <c r="BM237" s="44">
        <f>parseTime(BK237)-(BL240=INT(RIGHT($F237, 1)))</f>
        <v>0</v>
      </c>
      <c r="BN237" s="45">
        <f t="shared" si="5173"/>
        <v>0</v>
      </c>
      <c r="BO237" s="36"/>
      <c r="BP237" s="37"/>
      <c r="BQ237" s="44">
        <f t="shared" ref="BQ237" si="5209">parseTime(BO237)-(BP240=INT(RIGHT($F237, 1)))</f>
        <v>0</v>
      </c>
      <c r="BR237" s="45">
        <f t="shared" si="5175"/>
        <v>0</v>
      </c>
      <c r="BS237" s="36"/>
      <c r="BT237" s="37"/>
      <c r="BU237" s="44">
        <f t="shared" ref="BU237" si="5210">parseTime(BS237)-(BT240=INT(RIGHT($F237, 1)))</f>
        <v>0</v>
      </c>
      <c r="BV237" s="45">
        <f t="shared" si="5177"/>
        <v>0</v>
      </c>
      <c r="BW237" s="36"/>
      <c r="BX237" s="37"/>
      <c r="BY237" s="44">
        <f t="shared" ref="BY237" si="5211">parseTime(BW237)-(BX240=INT(RIGHT($F237, 1)))</f>
        <v>0</v>
      </c>
      <c r="BZ237" s="45">
        <f t="shared" si="5179"/>
        <v>0</v>
      </c>
      <c r="CA237" s="36"/>
      <c r="CB237" s="37"/>
      <c r="CC237" s="44">
        <f t="shared" ref="CC237" si="5212">parseTime(CA237)-(CB240=INT(RIGHT($F237, 1)))</f>
        <v>0</v>
      </c>
      <c r="CD237" s="45">
        <f t="shared" si="5181"/>
        <v>0</v>
      </c>
      <c r="CE237" s="36"/>
      <c r="CF237" s="37"/>
      <c r="CG237" s="44">
        <f t="shared" ref="CG237" si="5213">parseTime(CE237)-(CF240=INT(RIGHT($F237, 1)))</f>
        <v>0</v>
      </c>
      <c r="CH237" s="45">
        <f t="shared" si="5183"/>
        <v>0</v>
      </c>
    </row>
    <row r="238" spans="1:86" x14ac:dyDescent="0.25">
      <c r="A238" s="56" t="s">
        <v>118</v>
      </c>
      <c r="B238" s="57">
        <f ca="1">roleHours(G235:CH241, "DFD")</f>
        <v>24</v>
      </c>
      <c r="C238" s="14">
        <f t="shared" ca="1" si="4415"/>
        <v>3</v>
      </c>
      <c r="D238" s="14"/>
      <c r="E238" s="20"/>
      <c r="F238" s="51" t="s">
        <v>131</v>
      </c>
      <c r="G238" s="36"/>
      <c r="H238" s="37"/>
      <c r="I238" s="44">
        <f t="shared" ref="I238" si="5214">parseTime(G238)-(H240=INT(RIGHT($F238, 1)))</f>
        <v>0</v>
      </c>
      <c r="J238" s="45">
        <f t="shared" si="5151"/>
        <v>0</v>
      </c>
      <c r="K238" s="36"/>
      <c r="L238" s="37"/>
      <c r="M238" s="44">
        <f t="shared" ref="M238" si="5215">parseTime(K238)-(L240=INT(RIGHT($F238, 1)))</f>
        <v>0</v>
      </c>
      <c r="N238" s="45">
        <f t="shared" si="5153"/>
        <v>0</v>
      </c>
      <c r="O238" s="36"/>
      <c r="P238" s="37"/>
      <c r="Q238" s="44">
        <f t="shared" ref="Q238" si="5216">parseTime(O238)-(P240=INT(RIGHT($F238, 1)))</f>
        <v>0</v>
      </c>
      <c r="R238" s="45">
        <f t="shared" si="5155"/>
        <v>0</v>
      </c>
      <c r="S238" s="36"/>
      <c r="T238" s="37"/>
      <c r="U238" s="44">
        <f t="shared" ref="U238" si="5217">parseTime(S238)-(T240=INT(RIGHT($F238, 1)))</f>
        <v>0</v>
      </c>
      <c r="V238" s="45">
        <f t="shared" si="5157"/>
        <v>0</v>
      </c>
      <c r="W238" s="36"/>
      <c r="X238" s="37"/>
      <c r="Y238" s="44">
        <f t="shared" ref="Y238" si="5218">parseTime(W238)-(X240=INT(RIGHT($F238, 1)))</f>
        <v>0</v>
      </c>
      <c r="Z238" s="45">
        <f t="shared" si="5159"/>
        <v>0</v>
      </c>
      <c r="AA238" s="36"/>
      <c r="AB238" s="37"/>
      <c r="AC238" s="44">
        <f t="shared" ref="AC238" si="5219">parseTime(AA238)-(AB240=INT(RIGHT($F238, 1)))</f>
        <v>0</v>
      </c>
      <c r="AD238" s="45">
        <f t="shared" si="5161"/>
        <v>0</v>
      </c>
      <c r="AE238" s="36"/>
      <c r="AF238" s="37"/>
      <c r="AG238" s="44">
        <f t="shared" ref="AG238" si="5220">parseTime(AE238)-(AF240=INT(RIGHT($F238, 1)))</f>
        <v>0</v>
      </c>
      <c r="AH238" s="45">
        <f t="shared" si="5163"/>
        <v>0</v>
      </c>
      <c r="AI238" s="36"/>
      <c r="AJ238" s="37"/>
      <c r="AK238" s="44">
        <f>parseTime(AI238)-(AJ240=INT(RIGHT($F238, 1)))</f>
        <v>0</v>
      </c>
      <c r="AL238" s="45">
        <f t="shared" si="5164"/>
        <v>0</v>
      </c>
      <c r="AM238" s="36"/>
      <c r="AN238" s="37"/>
      <c r="AO238" s="44">
        <f t="shared" ref="AO238" si="5221">parseTime(AM238)-(AN240=INT(RIGHT($F238, 1)))</f>
        <v>0</v>
      </c>
      <c r="AP238" s="45">
        <f t="shared" si="5166"/>
        <v>0</v>
      </c>
      <c r="AQ238" s="36"/>
      <c r="AR238" s="37"/>
      <c r="AS238" s="44">
        <f t="shared" ref="AS238" si="5222">parseTime(AQ238)-(AR240=INT(RIGHT($F238, 1)))</f>
        <v>0</v>
      </c>
      <c r="AT238" s="45">
        <f t="shared" si="5168"/>
        <v>0</v>
      </c>
      <c r="AU238" s="36"/>
      <c r="AV238" s="37"/>
      <c r="AW238" s="44">
        <f>parseTime(AU238)-(AV240=INT(RIGHT($F238, 1)))</f>
        <v>0</v>
      </c>
      <c r="AX238" s="45">
        <f t="shared" si="5169"/>
        <v>0</v>
      </c>
      <c r="AY238" s="36"/>
      <c r="AZ238" s="37"/>
      <c r="BA238" s="44">
        <f>parseTime(AY238)-(AZ240=INT(RIGHT($F238, 1)))</f>
        <v>0</v>
      </c>
      <c r="BB238" s="45">
        <f t="shared" si="5170"/>
        <v>0</v>
      </c>
      <c r="BC238" s="36"/>
      <c r="BD238" s="37"/>
      <c r="BE238" s="44">
        <f>parseTime(BC238)-(BD240=INT(RIGHT($F238, 1)))</f>
        <v>0</v>
      </c>
      <c r="BF238" s="45">
        <f t="shared" si="5171"/>
        <v>0</v>
      </c>
      <c r="BG238" s="36"/>
      <c r="BH238" s="37"/>
      <c r="BI238" s="44">
        <f>parseTime(BG238)-(BH240=INT(RIGHT($F238, 1)))</f>
        <v>0</v>
      </c>
      <c r="BJ238" s="45">
        <f t="shared" si="5172"/>
        <v>0</v>
      </c>
      <c r="BK238" s="36"/>
      <c r="BL238" s="37"/>
      <c r="BM238" s="44">
        <f>parseTime(BK238)-(BL240=INT(RIGHT($F238, 1)))</f>
        <v>0</v>
      </c>
      <c r="BN238" s="45">
        <f t="shared" si="5173"/>
        <v>0</v>
      </c>
      <c r="BO238" s="36"/>
      <c r="BP238" s="37"/>
      <c r="BQ238" s="44">
        <f t="shared" ref="BQ238" si="5223">parseTime(BO238)-(BP240=INT(RIGHT($F238, 1)))</f>
        <v>0</v>
      </c>
      <c r="BR238" s="45">
        <f t="shared" si="5175"/>
        <v>0</v>
      </c>
      <c r="BS238" s="36"/>
      <c r="BT238" s="37"/>
      <c r="BU238" s="44">
        <f t="shared" ref="BU238" si="5224">parseTime(BS238)-(BT240=INT(RIGHT($F238, 1)))</f>
        <v>0</v>
      </c>
      <c r="BV238" s="45">
        <f t="shared" si="5177"/>
        <v>0</v>
      </c>
      <c r="BW238" s="36"/>
      <c r="BX238" s="37"/>
      <c r="BY238" s="44">
        <f t="shared" ref="BY238" si="5225">parseTime(BW238)-(BX240=INT(RIGHT($F238, 1)))</f>
        <v>0</v>
      </c>
      <c r="BZ238" s="45">
        <f t="shared" si="5179"/>
        <v>0</v>
      </c>
      <c r="CA238" s="36"/>
      <c r="CB238" s="37"/>
      <c r="CC238" s="44">
        <f t="shared" ref="CC238" si="5226">parseTime(CA238)-(CB240=INT(RIGHT($F238, 1)))</f>
        <v>0</v>
      </c>
      <c r="CD238" s="45">
        <f t="shared" si="5181"/>
        <v>0</v>
      </c>
      <c r="CE238" s="36"/>
      <c r="CF238" s="37"/>
      <c r="CG238" s="44">
        <f t="shared" ref="CG238" si="5227">parseTime(CE238)-(CF240=INT(RIGHT($F238, 1)))</f>
        <v>0</v>
      </c>
      <c r="CH238" s="45">
        <f t="shared" si="5183"/>
        <v>0</v>
      </c>
    </row>
    <row r="239" spans="1:86" x14ac:dyDescent="0.25">
      <c r="A239" s="56" t="s">
        <v>119</v>
      </c>
      <c r="B239" s="57">
        <f ca="1">roleHours(G235:CH241, "MCC")</f>
        <v>8</v>
      </c>
      <c r="C239" s="14">
        <f t="shared" ca="1" si="4415"/>
        <v>1</v>
      </c>
      <c r="D239" s="14"/>
      <c r="E239" s="20"/>
      <c r="F239" s="51" t="s">
        <v>132</v>
      </c>
      <c r="G239" s="36"/>
      <c r="H239" s="37"/>
      <c r="I239" s="44">
        <f t="shared" ref="I239" si="5228">parseTime(G239)-(H240=INT(RIGHT($F239, 1)))</f>
        <v>0</v>
      </c>
      <c r="J239" s="45">
        <f t="shared" si="5151"/>
        <v>0</v>
      </c>
      <c r="K239" s="36"/>
      <c r="L239" s="37"/>
      <c r="M239" s="44">
        <f t="shared" ref="M239" si="5229">parseTime(K239)-(L240=INT(RIGHT($F239, 1)))</f>
        <v>0</v>
      </c>
      <c r="N239" s="45">
        <f t="shared" si="5153"/>
        <v>0</v>
      </c>
      <c r="O239" s="36"/>
      <c r="P239" s="37"/>
      <c r="Q239" s="44">
        <f t="shared" ref="Q239" si="5230">parseTime(O239)-(P240=INT(RIGHT($F239, 1)))</f>
        <v>0</v>
      </c>
      <c r="R239" s="45">
        <f t="shared" si="5155"/>
        <v>0</v>
      </c>
      <c r="S239" s="36"/>
      <c r="T239" s="37"/>
      <c r="U239" s="44">
        <f t="shared" ref="U239" si="5231">parseTime(S239)-(T240=INT(RIGHT($F239, 1)))</f>
        <v>0</v>
      </c>
      <c r="V239" s="45">
        <f t="shared" si="5157"/>
        <v>0</v>
      </c>
      <c r="W239" s="36"/>
      <c r="X239" s="37"/>
      <c r="Y239" s="44">
        <f t="shared" ref="Y239" si="5232">parseTime(W239)-(X240=INT(RIGHT($F239, 1)))</f>
        <v>0</v>
      </c>
      <c r="Z239" s="45">
        <f t="shared" si="5159"/>
        <v>0</v>
      </c>
      <c r="AA239" s="36"/>
      <c r="AB239" s="37"/>
      <c r="AC239" s="44">
        <f t="shared" ref="AC239" si="5233">parseTime(AA239)-(AB240=INT(RIGHT($F239, 1)))</f>
        <v>0</v>
      </c>
      <c r="AD239" s="45">
        <f t="shared" si="5161"/>
        <v>0</v>
      </c>
      <c r="AE239" s="36"/>
      <c r="AF239" s="37"/>
      <c r="AG239" s="44">
        <f t="shared" ref="AG239" si="5234">parseTime(AE239)-(AF240=INT(RIGHT($F239, 1)))</f>
        <v>0</v>
      </c>
      <c r="AH239" s="45">
        <f t="shared" si="5163"/>
        <v>0</v>
      </c>
      <c r="AI239" s="36"/>
      <c r="AJ239" s="37"/>
      <c r="AK239" s="44">
        <f>parseTime(AI239)-(AJ240=INT(RIGHT($F239, 1)))</f>
        <v>0</v>
      </c>
      <c r="AL239" s="45">
        <f t="shared" si="5164"/>
        <v>0</v>
      </c>
      <c r="AM239" s="36"/>
      <c r="AN239" s="37"/>
      <c r="AO239" s="44">
        <f t="shared" ref="AO239" si="5235">parseTime(AM239)-(AN240=INT(RIGHT($F239, 1)))</f>
        <v>0</v>
      </c>
      <c r="AP239" s="45">
        <f t="shared" si="5166"/>
        <v>0</v>
      </c>
      <c r="AQ239" s="36"/>
      <c r="AR239" s="37"/>
      <c r="AS239" s="44">
        <f t="shared" ref="AS239" si="5236">parseTime(AQ239)-(AR240=INT(RIGHT($F239, 1)))</f>
        <v>0</v>
      </c>
      <c r="AT239" s="45">
        <f t="shared" si="5168"/>
        <v>0</v>
      </c>
      <c r="AU239" s="36"/>
      <c r="AV239" s="37"/>
      <c r="AW239" s="44">
        <f>parseTime(AU239)-(AV240=INT(RIGHT($F239, 1)))</f>
        <v>0</v>
      </c>
      <c r="AX239" s="45">
        <f t="shared" si="5169"/>
        <v>0</v>
      </c>
      <c r="AY239" s="36"/>
      <c r="AZ239" s="37"/>
      <c r="BA239" s="44">
        <f>parseTime(AY239)-(AZ240=INT(RIGHT($F239, 1)))</f>
        <v>0</v>
      </c>
      <c r="BB239" s="45">
        <f t="shared" si="5170"/>
        <v>0</v>
      </c>
      <c r="BC239" s="36"/>
      <c r="BD239" s="37"/>
      <c r="BE239" s="44">
        <f>parseTime(BC239)-(BD240=INT(RIGHT($F239, 1)))</f>
        <v>0</v>
      </c>
      <c r="BF239" s="45">
        <f t="shared" si="5171"/>
        <v>0</v>
      </c>
      <c r="BG239" s="36"/>
      <c r="BH239" s="37"/>
      <c r="BI239" s="44">
        <f>parseTime(BG239)-(BH240=INT(RIGHT($F239, 1)))</f>
        <v>0</v>
      </c>
      <c r="BJ239" s="45">
        <f t="shared" si="5172"/>
        <v>0</v>
      </c>
      <c r="BK239" s="36"/>
      <c r="BL239" s="37"/>
      <c r="BM239" s="44">
        <f>parseTime(BK239)-(BL240=INT(RIGHT($F239, 1)))</f>
        <v>0</v>
      </c>
      <c r="BN239" s="45">
        <f t="shared" si="5173"/>
        <v>0</v>
      </c>
      <c r="BO239" s="36"/>
      <c r="BP239" s="37"/>
      <c r="BQ239" s="44">
        <f t="shared" ref="BQ239" si="5237">parseTime(BO239)-(BP240=INT(RIGHT($F239, 1)))</f>
        <v>0</v>
      </c>
      <c r="BR239" s="45">
        <f t="shared" si="5175"/>
        <v>0</v>
      </c>
      <c r="BS239" s="36"/>
      <c r="BT239" s="37"/>
      <c r="BU239" s="44">
        <f t="shared" ref="BU239" si="5238">parseTime(BS239)-(BT240=INT(RIGHT($F239, 1)))</f>
        <v>0</v>
      </c>
      <c r="BV239" s="45">
        <f t="shared" si="5177"/>
        <v>0</v>
      </c>
      <c r="BW239" s="36"/>
      <c r="BX239" s="37"/>
      <c r="BY239" s="44">
        <f t="shared" ref="BY239" si="5239">parseTime(BW239)-(BX240=INT(RIGHT($F239, 1)))</f>
        <v>0</v>
      </c>
      <c r="BZ239" s="45">
        <f t="shared" si="5179"/>
        <v>0</v>
      </c>
      <c r="CA239" s="36"/>
      <c r="CB239" s="37"/>
      <c r="CC239" s="44">
        <f t="shared" ref="CC239" si="5240">parseTime(CA239)-(CB240=INT(RIGHT($F239, 1)))</f>
        <v>0</v>
      </c>
      <c r="CD239" s="45">
        <f t="shared" si="5181"/>
        <v>0</v>
      </c>
      <c r="CE239" s="36"/>
      <c r="CF239" s="37"/>
      <c r="CG239" s="44">
        <f t="shared" ref="CG239" si="5241">parseTime(CE239)-(CF240=INT(RIGHT($F239, 1)))</f>
        <v>0</v>
      </c>
      <c r="CH239" s="45">
        <f t="shared" si="5183"/>
        <v>0</v>
      </c>
    </row>
    <row r="240" spans="1:86" x14ac:dyDescent="0.25">
      <c r="A240" s="56" t="s">
        <v>120</v>
      </c>
      <c r="B240" s="57">
        <f ca="1">roleHours(G235:CH241, "DCC")</f>
        <v>8</v>
      </c>
      <c r="C240" s="14">
        <f t="shared" ca="1" si="4415"/>
        <v>1</v>
      </c>
      <c r="D240" s="14"/>
      <c r="E240" s="20"/>
      <c r="F240" s="51"/>
      <c r="G240" s="46" t="s">
        <v>134</v>
      </c>
      <c r="H240" s="38">
        <f t="shared" ref="H240" si="5242">lunchAdjust(G235:H239)</f>
        <v>1</v>
      </c>
      <c r="I240" s="48" t="s">
        <v>0</v>
      </c>
      <c r="J240" s="39">
        <f t="shared" ref="J240" si="5243">SUMPRODUCT(I235:I239*J235:J239)</f>
        <v>8</v>
      </c>
      <c r="K240" s="46" t="s">
        <v>134</v>
      </c>
      <c r="L240" s="38">
        <f t="shared" ref="L240" si="5244">lunchAdjust(K235:L239)</f>
        <v>1</v>
      </c>
      <c r="M240" s="48" t="s">
        <v>0</v>
      </c>
      <c r="N240" s="39">
        <f t="shared" ref="N240" si="5245">SUMPRODUCT(M235:M239*N235:N239)</f>
        <v>8</v>
      </c>
      <c r="O240" s="46" t="s">
        <v>134</v>
      </c>
      <c r="P240" s="38">
        <f t="shared" ref="P240" si="5246">lunchAdjust(O235:P239)</f>
        <v>0</v>
      </c>
      <c r="Q240" s="48" t="s">
        <v>0</v>
      </c>
      <c r="R240" s="39">
        <f t="shared" ref="R240" si="5247">SUMPRODUCT(Q235:Q239*R235:R239)</f>
        <v>0</v>
      </c>
      <c r="S240" s="46" t="s">
        <v>134</v>
      </c>
      <c r="T240" s="38">
        <f t="shared" ref="T240" si="5248">lunchAdjust(S235:T239)</f>
        <v>1</v>
      </c>
      <c r="U240" s="48" t="s">
        <v>0</v>
      </c>
      <c r="V240" s="39">
        <f t="shared" ref="V240" si="5249">SUMPRODUCT(U235:U239*V235:V239)</f>
        <v>8</v>
      </c>
      <c r="W240" s="46" t="s">
        <v>134</v>
      </c>
      <c r="X240" s="38">
        <f t="shared" ref="X240" si="5250">lunchAdjust(W235:X239)</f>
        <v>1</v>
      </c>
      <c r="Y240" s="48" t="s">
        <v>0</v>
      </c>
      <c r="Z240" s="39">
        <f t="shared" ref="Z240" si="5251">SUMPRODUCT(Y235:Y239*Z235:Z239)</f>
        <v>8</v>
      </c>
      <c r="AA240" s="46" t="s">
        <v>134</v>
      </c>
      <c r="AB240" s="38">
        <f t="shared" ref="AB240" si="5252">lunchAdjust(AA235:AB239)</f>
        <v>1</v>
      </c>
      <c r="AC240" s="48" t="s">
        <v>0</v>
      </c>
      <c r="AD240" s="39">
        <f t="shared" ref="AD240" si="5253">SUMPRODUCT(AC235:AC239*AD235:AD239)</f>
        <v>8</v>
      </c>
      <c r="AE240" s="46" t="s">
        <v>134</v>
      </c>
      <c r="AF240" s="38">
        <f t="shared" ref="AF240" si="5254">lunchAdjust(AE235:AF239)</f>
        <v>1</v>
      </c>
      <c r="AG240" s="48" t="s">
        <v>0</v>
      </c>
      <c r="AH240" s="39">
        <f t="shared" ref="AH240" si="5255">SUMPRODUCT(AG235:AG239*AH235:AH239)</f>
        <v>8</v>
      </c>
      <c r="AI240" s="46" t="s">
        <v>134</v>
      </c>
      <c r="AJ240" s="38">
        <f t="shared" ref="AJ240" si="5256">lunchAdjust(AI235:AJ239)</f>
        <v>1</v>
      </c>
      <c r="AK240" s="48" t="s">
        <v>0</v>
      </c>
      <c r="AL240" s="39">
        <f t="shared" ref="AL240" si="5257">SUMPRODUCT(AK235:AK239*AL235:AL239)</f>
        <v>8</v>
      </c>
      <c r="AM240" s="46" t="s">
        <v>134</v>
      </c>
      <c r="AN240" s="38">
        <f t="shared" ref="AN240" si="5258">lunchAdjust(AM235:AN239)</f>
        <v>0</v>
      </c>
      <c r="AO240" s="48" t="s">
        <v>0</v>
      </c>
      <c r="AP240" s="39">
        <f t="shared" ref="AP240" si="5259">SUMPRODUCT(AO235:AO239*AP235:AP239)</f>
        <v>0</v>
      </c>
      <c r="AQ240" s="46" t="s">
        <v>134</v>
      </c>
      <c r="AR240" s="38">
        <f t="shared" ref="AR240" si="5260">lunchAdjust(AQ235:AR239)</f>
        <v>0</v>
      </c>
      <c r="AS240" s="48" t="s">
        <v>0</v>
      </c>
      <c r="AT240" s="39">
        <f t="shared" ref="AT240" si="5261">SUMPRODUCT(AS235:AS239*AT235:AT239)</f>
        <v>0</v>
      </c>
      <c r="AU240" s="46" t="s">
        <v>134</v>
      </c>
      <c r="AV240" s="38">
        <f t="shared" ref="AV240" si="5262">lunchAdjust(AU235:AV239)</f>
        <v>0</v>
      </c>
      <c r="AW240" s="48" t="s">
        <v>0</v>
      </c>
      <c r="AX240" s="39">
        <f t="shared" ref="AX240" si="5263">SUMPRODUCT(AW235:AW239*AX235:AX239)</f>
        <v>0</v>
      </c>
      <c r="AY240" s="46" t="s">
        <v>134</v>
      </c>
      <c r="AZ240" s="38">
        <f t="shared" ref="AZ240" si="5264">lunchAdjust(AY235:AZ239)</f>
        <v>1</v>
      </c>
      <c r="BA240" s="48" t="s">
        <v>0</v>
      </c>
      <c r="BB240" s="39">
        <f t="shared" ref="BB240" si="5265">SUMPRODUCT(BA235:BA239*BB235:BB239)</f>
        <v>8</v>
      </c>
      <c r="BC240" s="46" t="s">
        <v>134</v>
      </c>
      <c r="BD240" s="38">
        <f t="shared" ref="BD240" si="5266">lunchAdjust(BC235:BD239)</f>
        <v>1</v>
      </c>
      <c r="BE240" s="48" t="s">
        <v>0</v>
      </c>
      <c r="BF240" s="39">
        <f t="shared" ref="BF240" si="5267">SUMPRODUCT(BE235:BE239*BF235:BF239)</f>
        <v>8</v>
      </c>
      <c r="BG240" s="46" t="s">
        <v>134</v>
      </c>
      <c r="BH240" s="38">
        <f t="shared" ref="BH240" si="5268">lunchAdjust(BG235:BH239)</f>
        <v>1</v>
      </c>
      <c r="BI240" s="48" t="s">
        <v>0</v>
      </c>
      <c r="BJ240" s="39">
        <f t="shared" ref="BJ240" si="5269">SUMPRODUCT(BI235:BI239*BJ235:BJ239)</f>
        <v>8</v>
      </c>
      <c r="BK240" s="46" t="s">
        <v>134</v>
      </c>
      <c r="BL240" s="38">
        <f t="shared" ref="BL240" si="5270">lunchAdjust(BK235:BL239)</f>
        <v>1</v>
      </c>
      <c r="BM240" s="48" t="s">
        <v>0</v>
      </c>
      <c r="BN240" s="39">
        <f t="shared" ref="BN240" si="5271">SUMPRODUCT(BM235:BM239*BN235:BN239)</f>
        <v>8</v>
      </c>
      <c r="BO240" s="46" t="s">
        <v>134</v>
      </c>
      <c r="BP240" s="38">
        <f t="shared" ref="BP240" si="5272">lunchAdjust(BO235:BP239)</f>
        <v>0</v>
      </c>
      <c r="BQ240" s="48" t="s">
        <v>0</v>
      </c>
      <c r="BR240" s="39">
        <f t="shared" ref="BR240" si="5273">SUMPRODUCT(BQ235:BQ239*BR235:BR239)</f>
        <v>0</v>
      </c>
      <c r="BS240" s="46" t="s">
        <v>134</v>
      </c>
      <c r="BT240" s="38">
        <f t="shared" ref="BT240" si="5274">lunchAdjust(BS235:BT239)</f>
        <v>0</v>
      </c>
      <c r="BU240" s="48" t="s">
        <v>0</v>
      </c>
      <c r="BV240" s="39">
        <f t="shared" ref="BV240" si="5275">SUMPRODUCT(BU235:BU239*BV235:BV239)</f>
        <v>0</v>
      </c>
      <c r="BW240" s="46" t="s">
        <v>134</v>
      </c>
      <c r="BX240" s="38">
        <f t="shared" ref="BX240" si="5276">lunchAdjust(BW235:BX239)</f>
        <v>0</v>
      </c>
      <c r="BY240" s="48" t="s">
        <v>0</v>
      </c>
      <c r="BZ240" s="39">
        <f t="shared" ref="BZ240" si="5277">SUMPRODUCT(BY235:BY239*BZ235:BZ239)</f>
        <v>0</v>
      </c>
      <c r="CA240" s="46" t="s">
        <v>134</v>
      </c>
      <c r="CB240" s="38">
        <f t="shared" ref="CB240" si="5278">lunchAdjust(CA235:CB239)</f>
        <v>0</v>
      </c>
      <c r="CC240" s="48" t="s">
        <v>0</v>
      </c>
      <c r="CD240" s="39">
        <f t="shared" ref="CD240" si="5279">SUMPRODUCT(CC235:CC239*CD235:CD239)</f>
        <v>0</v>
      </c>
      <c r="CE240" s="46" t="s">
        <v>134</v>
      </c>
      <c r="CF240" s="38">
        <f t="shared" ref="CF240" si="5280">lunchAdjust(CE235:CF239)</f>
        <v>0</v>
      </c>
      <c r="CG240" s="48" t="s">
        <v>0</v>
      </c>
      <c r="CH240" s="39">
        <f t="shared" ref="CH240" si="5281">SUMPRODUCT(CG235:CG239*CH235:CH239)</f>
        <v>0</v>
      </c>
    </row>
    <row r="241" spans="1:86" ht="15.75" thickBot="1" x14ac:dyDescent="0.3">
      <c r="A241" s="58" t="s">
        <v>121</v>
      </c>
      <c r="B241" s="59">
        <f ca="1">roleHours(G235:CH241, "OUT")</f>
        <v>0</v>
      </c>
      <c r="C241" s="54" t="s">
        <v>137</v>
      </c>
      <c r="D241" s="22">
        <f ca="1">roleHours(G235:CH241, "PTO")</f>
        <v>0</v>
      </c>
      <c r="E241" s="23"/>
      <c r="F241" s="52"/>
      <c r="G241" s="47" t="s">
        <v>39</v>
      </c>
      <c r="H241" s="40">
        <f>SUMPRODUCT(I235:I239*(H235:H239="PTO"))+SUMPRODUCT(I235:I239*(H235:H239="HOL"))</f>
        <v>0</v>
      </c>
      <c r="I241" s="49" t="s">
        <v>135</v>
      </c>
      <c r="J241" s="41">
        <f t="shared" ref="J241" si="5282">J240*G$4</f>
        <v>0</v>
      </c>
      <c r="K241" s="47" t="s">
        <v>39</v>
      </c>
      <c r="L241" s="40">
        <f t="shared" ref="L241" si="5283">SUMPRODUCT(M235:M239*(L235:L239="PTO"))+SUMPRODUCT(M235:M239*(L235:L239="HOL"))</f>
        <v>0</v>
      </c>
      <c r="M241" s="49" t="s">
        <v>135</v>
      </c>
      <c r="N241" s="41">
        <f t="shared" ref="N241" si="5284">N240*K$4</f>
        <v>0</v>
      </c>
      <c r="O241" s="47" t="s">
        <v>39</v>
      </c>
      <c r="P241" s="40">
        <f t="shared" ref="P241" si="5285">SUMPRODUCT(Q235:Q239*(P235:P239="PTO"))+SUMPRODUCT(Q235:Q239*(P235:P239="HOL"))</f>
        <v>0</v>
      </c>
      <c r="Q241" s="49" t="s">
        <v>135</v>
      </c>
      <c r="R241" s="41">
        <f t="shared" ref="R241" si="5286">R240*O$4</f>
        <v>0</v>
      </c>
      <c r="S241" s="47" t="s">
        <v>39</v>
      </c>
      <c r="T241" s="40">
        <f t="shared" ref="T241" si="5287">SUMPRODUCT(U235:U239*(T235:T239="PTO"))+SUMPRODUCT(U235:U239*(T235:T239="HOL"))</f>
        <v>0</v>
      </c>
      <c r="U241" s="49" t="s">
        <v>135</v>
      </c>
      <c r="V241" s="41">
        <f t="shared" ref="V241" si="5288">V240*S$4</f>
        <v>0</v>
      </c>
      <c r="W241" s="47" t="s">
        <v>39</v>
      </c>
      <c r="X241" s="40">
        <f t="shared" ref="X241" si="5289">SUMPRODUCT(Y235:Y239*(X235:X239="PTO"))+SUMPRODUCT(Y235:Y239*(X235:X239="HOL"))</f>
        <v>0</v>
      </c>
      <c r="Y241" s="49" t="s">
        <v>135</v>
      </c>
      <c r="Z241" s="41">
        <f t="shared" ref="Z241" si="5290">Z240*W$4</f>
        <v>8</v>
      </c>
      <c r="AA241" s="47" t="s">
        <v>39</v>
      </c>
      <c r="AB241" s="40">
        <f t="shared" ref="AB241" si="5291">SUMPRODUCT(AC235:AC239*(AB235:AB239="PTO"))+SUMPRODUCT(AC235:AC239*(AB235:AB239="HOL"))</f>
        <v>0</v>
      </c>
      <c r="AC241" s="49" t="s">
        <v>135</v>
      </c>
      <c r="AD241" s="41">
        <f t="shared" ref="AD241" si="5292">AD240*AA$4</f>
        <v>8</v>
      </c>
      <c r="AE241" s="47" t="s">
        <v>39</v>
      </c>
      <c r="AF241" s="40">
        <f t="shared" ref="AF241" si="5293">SUMPRODUCT(AG235:AG239*(AF235:AF239="PTO"))+SUMPRODUCT(AG235:AG239*(AF235:AF239="HOL"))</f>
        <v>0</v>
      </c>
      <c r="AG241" s="49" t="s">
        <v>135</v>
      </c>
      <c r="AH241" s="41">
        <f t="shared" ref="AH241" si="5294">AH240*AE$4</f>
        <v>8</v>
      </c>
      <c r="AI241" s="47" t="s">
        <v>39</v>
      </c>
      <c r="AJ241" s="40">
        <f t="shared" ref="AJ241" si="5295">SUMPRODUCT(AK235:AK239*(AJ235:AJ239="PTO"))+SUMPRODUCT(AK235:AK239*(AJ235:AJ239="HOL"))</f>
        <v>0</v>
      </c>
      <c r="AK241" s="49" t="s">
        <v>135</v>
      </c>
      <c r="AL241" s="41">
        <f>AL240*AI$4</f>
        <v>8</v>
      </c>
      <c r="AM241" s="47" t="s">
        <v>39</v>
      </c>
      <c r="AN241" s="40">
        <f t="shared" ref="AN241" si="5296">SUMPRODUCT(AO235:AO239*(AN235:AN239="PTO"))+SUMPRODUCT(AO235:AO239*(AN235:AN239="HOL"))</f>
        <v>0</v>
      </c>
      <c r="AO241" s="49" t="s">
        <v>135</v>
      </c>
      <c r="AP241" s="41">
        <f t="shared" ref="AP241" si="5297">AP240*AM$4</f>
        <v>0</v>
      </c>
      <c r="AQ241" s="47" t="s">
        <v>39</v>
      </c>
      <c r="AR241" s="40">
        <f t="shared" ref="AR241" si="5298">SUMPRODUCT(AS235:AS239*(AR235:AR239="PTO"))+SUMPRODUCT(AS235:AS239*(AR235:AR239="HOL"))</f>
        <v>0</v>
      </c>
      <c r="AS241" s="49" t="s">
        <v>135</v>
      </c>
      <c r="AT241" s="41">
        <f t="shared" ref="AT241" si="5299">AT240*AQ$4</f>
        <v>0</v>
      </c>
      <c r="AU241" s="47" t="s">
        <v>39</v>
      </c>
      <c r="AV241" s="40">
        <f t="shared" ref="AV241" si="5300">SUMPRODUCT(AW235:AW239*(AV235:AV239="PTO"))+SUMPRODUCT(AW235:AW239*(AV235:AV239="HOL"))</f>
        <v>0</v>
      </c>
      <c r="AW241" s="49" t="s">
        <v>135</v>
      </c>
      <c r="AX241" s="41">
        <f>AX240*AU$4</f>
        <v>0</v>
      </c>
      <c r="AY241" s="47" t="s">
        <v>39</v>
      </c>
      <c r="AZ241" s="40">
        <f t="shared" ref="AZ241" si="5301">SUMPRODUCT(BA235:BA239*(AZ235:AZ239="PTO"))+SUMPRODUCT(BA235:BA239*(AZ235:AZ239="HOL"))</f>
        <v>0</v>
      </c>
      <c r="BA241" s="49" t="s">
        <v>135</v>
      </c>
      <c r="BB241" s="41">
        <f>BB240*AY$4</f>
        <v>8</v>
      </c>
      <c r="BC241" s="47" t="s">
        <v>39</v>
      </c>
      <c r="BD241" s="40">
        <f t="shared" ref="BD241" si="5302">SUMPRODUCT(BE235:BE239*(BD235:BD239="PTO"))+SUMPRODUCT(BE235:BE239*(BD235:BD239="HOL"))</f>
        <v>0</v>
      </c>
      <c r="BE241" s="49" t="s">
        <v>135</v>
      </c>
      <c r="BF241" s="41">
        <f>BF240*BC$4</f>
        <v>8</v>
      </c>
      <c r="BG241" s="47" t="s">
        <v>39</v>
      </c>
      <c r="BH241" s="40">
        <f t="shared" ref="BH241" si="5303">SUMPRODUCT(BI235:BI239*(BH235:BH239="PTO"))+SUMPRODUCT(BI235:BI239*(BH235:BH239="HOL"))</f>
        <v>0</v>
      </c>
      <c r="BI241" s="49" t="s">
        <v>135</v>
      </c>
      <c r="BJ241" s="41">
        <f>BJ240*BG$4</f>
        <v>8</v>
      </c>
      <c r="BK241" s="47" t="s">
        <v>39</v>
      </c>
      <c r="BL241" s="40">
        <f t="shared" ref="BL241" si="5304">SUMPRODUCT(BM235:BM239*(BL235:BL239="PTO"))+SUMPRODUCT(BM235:BM239*(BL235:BL239="HOL"))</f>
        <v>0</v>
      </c>
      <c r="BM241" s="49" t="s">
        <v>135</v>
      </c>
      <c r="BN241" s="41">
        <f>BN240*BK$4</f>
        <v>8</v>
      </c>
      <c r="BO241" s="47" t="s">
        <v>39</v>
      </c>
      <c r="BP241" s="40">
        <f t="shared" ref="BP241" si="5305">SUMPRODUCT(BQ235:BQ239*(BP235:BP239="PTO"))+SUMPRODUCT(BQ235:BQ239*(BP235:BP239="HOL"))</f>
        <v>0</v>
      </c>
      <c r="BQ241" s="49" t="s">
        <v>135</v>
      </c>
      <c r="BR241" s="41">
        <f t="shared" ref="BR241" si="5306">BR240*BO$4</f>
        <v>0</v>
      </c>
      <c r="BS241" s="47" t="s">
        <v>39</v>
      </c>
      <c r="BT241" s="40">
        <f t="shared" ref="BT241" si="5307">SUMPRODUCT(BU235:BU239*(BT235:BT239="PTO"))+SUMPRODUCT(BU235:BU239*(BT235:BT239="HOL"))</f>
        <v>0</v>
      </c>
      <c r="BU241" s="49" t="s">
        <v>135</v>
      </c>
      <c r="BV241" s="41">
        <f t="shared" ref="BV241" si="5308">BV240*BS$4</f>
        <v>0</v>
      </c>
      <c r="BW241" s="47" t="s">
        <v>39</v>
      </c>
      <c r="BX241" s="40">
        <f t="shared" ref="BX241" si="5309">SUMPRODUCT(BY235:BY239*(BX235:BX239="PTO"))+SUMPRODUCT(BY235:BY239*(BX235:BX239="HOL"))</f>
        <v>0</v>
      </c>
      <c r="BY241" s="49" t="s">
        <v>135</v>
      </c>
      <c r="BZ241" s="41">
        <f t="shared" ref="BZ241" si="5310">BZ240*BW$4</f>
        <v>0</v>
      </c>
      <c r="CA241" s="47" t="s">
        <v>39</v>
      </c>
      <c r="CB241" s="40">
        <f t="shared" ref="CB241" si="5311">SUMPRODUCT(CC235:CC239*(CB235:CB239="PTO"))+SUMPRODUCT(CC235:CC239*(CB235:CB239="HOL"))</f>
        <v>0</v>
      </c>
      <c r="CC241" s="49" t="s">
        <v>135</v>
      </c>
      <c r="CD241" s="41">
        <f t="shared" ref="CD241" si="5312">CD240*CA$4</f>
        <v>0</v>
      </c>
      <c r="CE241" s="47" t="s">
        <v>39</v>
      </c>
      <c r="CF241" s="40">
        <f t="shared" ref="CF241" si="5313">SUMPRODUCT(CG235:CG239*(CF235:CF239="PTO"))+SUMPRODUCT(CG235:CG239*(CF235:CF239="HOL"))</f>
        <v>0</v>
      </c>
      <c r="CG241" s="49" t="s">
        <v>135</v>
      </c>
      <c r="CH241" s="41">
        <f t="shared" ref="CH241" si="5314">CH240*CE$4</f>
        <v>0</v>
      </c>
    </row>
    <row r="242" spans="1:86" x14ac:dyDescent="0.25">
      <c r="A242" s="70" t="s">
        <v>133</v>
      </c>
      <c r="B242" s="71">
        <f t="shared" ref="B242" ca="1" si="5315">D242-B243</f>
        <v>-4.6000000000000014</v>
      </c>
      <c r="C242" s="72" t="s">
        <v>122</v>
      </c>
      <c r="D242" s="71">
        <f>IFERROR(INDEX(Holidays[FTE], MATCH(Entry!E242, Holidays[Date], 0)), 1)*8*INDEX(FTEguide[[1]:[12]], MATCH(Entry!E243, FTEguide[Weekday], 0), IF(Entry!E245&gt;0, Entry!E245, MONTH(Entry!E242)))</f>
        <v>27.4</v>
      </c>
      <c r="E242" s="60">
        <f t="shared" ref="E242:E305" si="5316">E235+1</f>
        <v>43862</v>
      </c>
      <c r="F242" s="50" t="s">
        <v>128</v>
      </c>
      <c r="G242" s="34"/>
      <c r="H242" s="35"/>
      <c r="I242" s="42">
        <f t="shared" ref="I242" si="5317">parseTime(G242)-(H247=INT(RIGHT($F242, 1)))</f>
        <v>0</v>
      </c>
      <c r="J242" s="43">
        <f t="shared" ref="J242:J246" si="5318">isClocked(H242)</f>
        <v>0</v>
      </c>
      <c r="K242" s="34"/>
      <c r="L242" s="35"/>
      <c r="M242" s="42">
        <f t="shared" ref="M242" si="5319">parseTime(K242)-(L247=INT(RIGHT($F242, 1)))</f>
        <v>0</v>
      </c>
      <c r="N242" s="43">
        <f t="shared" ref="N242:N246" si="5320">isClocked(L242)</f>
        <v>0</v>
      </c>
      <c r="O242" s="34"/>
      <c r="P242" s="35"/>
      <c r="Q242" s="42">
        <f t="shared" ref="Q242" si="5321">parseTime(O242)-(P247=INT(RIGHT($F242, 1)))</f>
        <v>0</v>
      </c>
      <c r="R242" s="43">
        <f t="shared" ref="R242:R246" si="5322">isClocked(P242)</f>
        <v>0</v>
      </c>
      <c r="S242" s="34"/>
      <c r="T242" s="35"/>
      <c r="U242" s="42">
        <f t="shared" ref="U242" si="5323">parseTime(S242)-(T247=INT(RIGHT($F242, 1)))</f>
        <v>0</v>
      </c>
      <c r="V242" s="43">
        <f t="shared" ref="V242:V246" si="5324">isClocked(T242)</f>
        <v>0</v>
      </c>
      <c r="W242" s="34"/>
      <c r="X242" s="35"/>
      <c r="Y242" s="42">
        <f t="shared" ref="Y242" si="5325">parseTime(W242)-(X247=INT(RIGHT($F242, 1)))</f>
        <v>0</v>
      </c>
      <c r="Z242" s="43">
        <f t="shared" ref="Z242:Z246" si="5326">isClocked(X242)</f>
        <v>0</v>
      </c>
      <c r="AA242" s="34"/>
      <c r="AB242" s="35"/>
      <c r="AC242" s="42">
        <f t="shared" ref="AC242" si="5327">parseTime(AA242)-(AB247=INT(RIGHT($F242, 1)))</f>
        <v>0</v>
      </c>
      <c r="AD242" s="43">
        <f t="shared" ref="AD242:AD246" si="5328">isClocked(AB242)</f>
        <v>0</v>
      </c>
      <c r="AE242" s="34"/>
      <c r="AF242" s="35"/>
      <c r="AG242" s="42">
        <f t="shared" ref="AG242" si="5329">parseTime(AE242)-(AF247=INT(RIGHT($F242, 1)))</f>
        <v>0</v>
      </c>
      <c r="AH242" s="43">
        <f t="shared" ref="AH242:AH246" si="5330">isClocked(AF242)</f>
        <v>0</v>
      </c>
      <c r="AI242" s="34" t="s">
        <v>136</v>
      </c>
      <c r="AJ242" s="35" t="s">
        <v>23</v>
      </c>
      <c r="AK242" s="42">
        <f>parseTime(AI242)-(AJ247=INT(RIGHT($F242, 1)))</f>
        <v>8</v>
      </c>
      <c r="AL242" s="43">
        <f t="shared" ref="AL242:AL246" si="5331">isClocked(AJ242)</f>
        <v>1</v>
      </c>
      <c r="AM242" s="34" t="s">
        <v>136</v>
      </c>
      <c r="AN242" s="35" t="s">
        <v>23</v>
      </c>
      <c r="AO242" s="42">
        <f t="shared" ref="AO242" si="5332">parseTime(AM242)-(AN247=INT(RIGHT($F242, 1)))</f>
        <v>8</v>
      </c>
      <c r="AP242" s="43">
        <f t="shared" ref="AP242:AP246" si="5333">isClocked(AN242)</f>
        <v>1</v>
      </c>
      <c r="AQ242" s="34" t="s">
        <v>136</v>
      </c>
      <c r="AR242" s="35" t="s">
        <v>24</v>
      </c>
      <c r="AS242" s="42">
        <f t="shared" ref="AS242" si="5334">parseTime(AQ242)-(AR247=INT(RIGHT($F242, 1)))</f>
        <v>8</v>
      </c>
      <c r="AT242" s="43">
        <f t="shared" ref="AT242:AT246" si="5335">isClocked(AR242)</f>
        <v>1</v>
      </c>
      <c r="AU242" s="34"/>
      <c r="AV242" s="35"/>
      <c r="AW242" s="42">
        <f>parseTime(AU242)-(AV247=INT(RIGHT($F242, 1)))</f>
        <v>0</v>
      </c>
      <c r="AX242" s="43">
        <f t="shared" ref="AX242:AX246" si="5336">isClocked(AV242)</f>
        <v>0</v>
      </c>
      <c r="AY242" s="34"/>
      <c r="AZ242" s="35"/>
      <c r="BA242" s="42">
        <f>parseTime(AY242)-(AZ247=INT(RIGHT($F242, 1)))</f>
        <v>0</v>
      </c>
      <c r="BB242" s="43">
        <f t="shared" ref="BB242:BB246" si="5337">isClocked(AZ242)</f>
        <v>0</v>
      </c>
      <c r="BC242" s="34" t="s">
        <v>136</v>
      </c>
      <c r="BD242" s="35" t="s">
        <v>24</v>
      </c>
      <c r="BE242" s="42">
        <f>parseTime(BC242)-(BD247=INT(RIGHT($F242, 1)))</f>
        <v>8</v>
      </c>
      <c r="BF242" s="43">
        <f t="shared" ref="BF242:BF246" si="5338">isClocked(BD242)</f>
        <v>1</v>
      </c>
      <c r="BG242" s="34"/>
      <c r="BH242" s="35"/>
      <c r="BI242" s="42">
        <f>parseTime(BG242)-(BH247=INT(RIGHT($F242, 1)))</f>
        <v>0</v>
      </c>
      <c r="BJ242" s="43">
        <f t="shared" ref="BJ242:BJ246" si="5339">isClocked(BH242)</f>
        <v>0</v>
      </c>
      <c r="BK242" s="34"/>
      <c r="BL242" s="35"/>
      <c r="BM242" s="42">
        <f>parseTime(BK242)-(BL247=INT(RIGHT($F242, 1)))</f>
        <v>0</v>
      </c>
      <c r="BN242" s="43">
        <f t="shared" ref="BN242:BN246" si="5340">isClocked(BL242)</f>
        <v>0</v>
      </c>
      <c r="BO242" s="34"/>
      <c r="BP242" s="35"/>
      <c r="BQ242" s="42">
        <f t="shared" ref="BQ242" si="5341">parseTime(BO242)-(BP247=INT(RIGHT($F242, 1)))</f>
        <v>0</v>
      </c>
      <c r="BR242" s="43">
        <f t="shared" ref="BR242:BR246" si="5342">isClocked(BP242)</f>
        <v>0</v>
      </c>
      <c r="BS242" s="34"/>
      <c r="BT242" s="35"/>
      <c r="BU242" s="42">
        <f t="shared" ref="BU242" si="5343">parseTime(BS242)-(BT247=INT(RIGHT($F242, 1)))</f>
        <v>0</v>
      </c>
      <c r="BV242" s="43">
        <f t="shared" ref="BV242:BV246" si="5344">isClocked(BT242)</f>
        <v>0</v>
      </c>
      <c r="BW242" s="34"/>
      <c r="BX242" s="35"/>
      <c r="BY242" s="42">
        <f t="shared" ref="BY242" si="5345">parseTime(BW242)-(BX247=INT(RIGHT($F242, 1)))</f>
        <v>0</v>
      </c>
      <c r="BZ242" s="43">
        <f t="shared" ref="BZ242:BZ246" si="5346">isClocked(BX242)</f>
        <v>0</v>
      </c>
      <c r="CA242" s="34"/>
      <c r="CB242" s="35"/>
      <c r="CC242" s="42">
        <f t="shared" ref="CC242" si="5347">parseTime(CA242)-(CB247=INT(RIGHT($F242, 1)))</f>
        <v>0</v>
      </c>
      <c r="CD242" s="43">
        <f t="shared" ref="CD242:CD246" si="5348">isClocked(CB242)</f>
        <v>0</v>
      </c>
      <c r="CE242" s="34"/>
      <c r="CF242" s="35"/>
      <c r="CG242" s="42">
        <f t="shared" ref="CG242" si="5349">parseTime(CE242)-(CF247=INT(RIGHT($F242, 1)))</f>
        <v>0</v>
      </c>
      <c r="CH242" s="43">
        <f t="shared" ref="CH242:CH246" si="5350">isClocked(CF242)</f>
        <v>0</v>
      </c>
    </row>
    <row r="243" spans="1:86" x14ac:dyDescent="0.25">
      <c r="A243" s="56" t="s">
        <v>0</v>
      </c>
      <c r="B243" s="57">
        <f t="shared" ref="B243" ca="1" si="5351">SUM(B244:B247)</f>
        <v>32</v>
      </c>
      <c r="C243" s="14" t="s">
        <v>252</v>
      </c>
      <c r="D243" s="14"/>
      <c r="E243" s="55" t="str">
        <f t="shared" si="5185"/>
        <v>Saturday</v>
      </c>
      <c r="F243" s="51" t="s">
        <v>129</v>
      </c>
      <c r="G243" s="36"/>
      <c r="H243" s="37"/>
      <c r="I243" s="44">
        <f t="shared" ref="I243" si="5352">parseTime(G243)-(H247=INT(RIGHT($F243, 1)))</f>
        <v>0</v>
      </c>
      <c r="J243" s="45">
        <f t="shared" si="5318"/>
        <v>0</v>
      </c>
      <c r="K243" s="36"/>
      <c r="L243" s="37"/>
      <c r="M243" s="44">
        <f t="shared" ref="M243" si="5353">parseTime(K243)-(L247=INT(RIGHT($F243, 1)))</f>
        <v>0</v>
      </c>
      <c r="N243" s="45">
        <f t="shared" si="5320"/>
        <v>0</v>
      </c>
      <c r="O243" s="36"/>
      <c r="P243" s="37"/>
      <c r="Q243" s="44">
        <f t="shared" ref="Q243" si="5354">parseTime(O243)-(P247=INT(RIGHT($F243, 1)))</f>
        <v>0</v>
      </c>
      <c r="R243" s="45">
        <f t="shared" si="5322"/>
        <v>0</v>
      </c>
      <c r="S243" s="36"/>
      <c r="T243" s="37"/>
      <c r="U243" s="44">
        <f t="shared" ref="U243" si="5355">parseTime(S243)-(T247=INT(RIGHT($F243, 1)))</f>
        <v>0</v>
      </c>
      <c r="V243" s="45">
        <f t="shared" si="5324"/>
        <v>0</v>
      </c>
      <c r="W243" s="36"/>
      <c r="X243" s="37"/>
      <c r="Y243" s="44">
        <f t="shared" ref="Y243" si="5356">parseTime(W243)-(X247=INT(RIGHT($F243, 1)))</f>
        <v>0</v>
      </c>
      <c r="Z243" s="45">
        <f t="shared" si="5326"/>
        <v>0</v>
      </c>
      <c r="AA243" s="36"/>
      <c r="AB243" s="37"/>
      <c r="AC243" s="44">
        <f t="shared" ref="AC243" si="5357">parseTime(AA243)-(AB247=INT(RIGHT($F243, 1)))</f>
        <v>0</v>
      </c>
      <c r="AD243" s="45">
        <f t="shared" si="5328"/>
        <v>0</v>
      </c>
      <c r="AE243" s="36"/>
      <c r="AF243" s="37"/>
      <c r="AG243" s="44">
        <f t="shared" ref="AG243" si="5358">parseTime(AE243)-(AF247=INT(RIGHT($F243, 1)))</f>
        <v>0</v>
      </c>
      <c r="AH243" s="45">
        <f t="shared" si="5330"/>
        <v>0</v>
      </c>
      <c r="AI243" s="36"/>
      <c r="AJ243" s="37"/>
      <c r="AK243" s="44">
        <f>parseTime(AI243)-(AJ247=INT(RIGHT($F243, 1)))</f>
        <v>0</v>
      </c>
      <c r="AL243" s="45">
        <f t="shared" si="5331"/>
        <v>0</v>
      </c>
      <c r="AM243" s="36"/>
      <c r="AN243" s="37"/>
      <c r="AO243" s="44">
        <f t="shared" ref="AO243" si="5359">parseTime(AM243)-(AN247=INT(RIGHT($F243, 1)))</f>
        <v>0</v>
      </c>
      <c r="AP243" s="45">
        <f t="shared" si="5333"/>
        <v>0</v>
      </c>
      <c r="AQ243" s="36"/>
      <c r="AR243" s="37"/>
      <c r="AS243" s="44">
        <f t="shared" ref="AS243" si="5360">parseTime(AQ243)-(AR247=INT(RIGHT($F243, 1)))</f>
        <v>0</v>
      </c>
      <c r="AT243" s="45">
        <f t="shared" si="5335"/>
        <v>0</v>
      </c>
      <c r="AU243" s="36"/>
      <c r="AV243" s="37"/>
      <c r="AW243" s="44">
        <f>parseTime(AU243)-(AV247=INT(RIGHT($F243, 1)))</f>
        <v>0</v>
      </c>
      <c r="AX243" s="45">
        <f t="shared" si="5336"/>
        <v>0</v>
      </c>
      <c r="AY243" s="36"/>
      <c r="AZ243" s="37"/>
      <c r="BA243" s="44">
        <f>parseTime(AY243)-(AZ247=INT(RIGHT($F243, 1)))</f>
        <v>0</v>
      </c>
      <c r="BB243" s="45">
        <f t="shared" si="5337"/>
        <v>0</v>
      </c>
      <c r="BC243" s="36"/>
      <c r="BD243" s="37"/>
      <c r="BE243" s="44">
        <f>parseTime(BC243)-(BD247=INT(RIGHT($F243, 1)))</f>
        <v>0</v>
      </c>
      <c r="BF243" s="45">
        <f t="shared" si="5338"/>
        <v>0</v>
      </c>
      <c r="BG243" s="36"/>
      <c r="BH243" s="37"/>
      <c r="BI243" s="44">
        <f>parseTime(BG243)-(BH247=INT(RIGHT($F243, 1)))</f>
        <v>0</v>
      </c>
      <c r="BJ243" s="45">
        <f t="shared" si="5339"/>
        <v>0</v>
      </c>
      <c r="BK243" s="36"/>
      <c r="BL243" s="37"/>
      <c r="BM243" s="44">
        <f>parseTime(BK243)-(BL247=INT(RIGHT($F243, 1)))</f>
        <v>0</v>
      </c>
      <c r="BN243" s="45">
        <f t="shared" si="5340"/>
        <v>0</v>
      </c>
      <c r="BO243" s="36"/>
      <c r="BP243" s="37"/>
      <c r="BQ243" s="44">
        <f t="shared" ref="BQ243" si="5361">parseTime(BO243)-(BP247=INT(RIGHT($F243, 1)))</f>
        <v>0</v>
      </c>
      <c r="BR243" s="45">
        <f t="shared" si="5342"/>
        <v>0</v>
      </c>
      <c r="BS243" s="36"/>
      <c r="BT243" s="37"/>
      <c r="BU243" s="44">
        <f t="shared" ref="BU243" si="5362">parseTime(BS243)-(BT247=INT(RIGHT($F243, 1)))</f>
        <v>0</v>
      </c>
      <c r="BV243" s="45">
        <f t="shared" si="5344"/>
        <v>0</v>
      </c>
      <c r="BW243" s="36"/>
      <c r="BX243" s="37"/>
      <c r="BY243" s="44">
        <f t="shared" ref="BY243" si="5363">parseTime(BW243)-(BX247=INT(RIGHT($F243, 1)))</f>
        <v>0</v>
      </c>
      <c r="BZ243" s="45">
        <f t="shared" si="5346"/>
        <v>0</v>
      </c>
      <c r="CA243" s="36"/>
      <c r="CB243" s="37"/>
      <c r="CC243" s="44">
        <f t="shared" ref="CC243" si="5364">parseTime(CA243)-(CB247=INT(RIGHT($F243, 1)))</f>
        <v>0</v>
      </c>
      <c r="CD243" s="45">
        <f t="shared" si="5348"/>
        <v>0</v>
      </c>
      <c r="CE243" s="36"/>
      <c r="CF243" s="37"/>
      <c r="CG243" s="44">
        <f t="shared" ref="CG243" si="5365">parseTime(CE243)-(CF247=INT(RIGHT($F243, 1)))</f>
        <v>0</v>
      </c>
      <c r="CH243" s="45">
        <f t="shared" si="5350"/>
        <v>0</v>
      </c>
    </row>
    <row r="244" spans="1:86" x14ac:dyDescent="0.25">
      <c r="A244" s="56" t="s">
        <v>117</v>
      </c>
      <c r="B244" s="57">
        <f ca="1">roleHours(G242:CH248, "MFD")</f>
        <v>16</v>
      </c>
      <c r="C244" s="14">
        <f t="shared" ca="1" si="4415"/>
        <v>2</v>
      </c>
      <c r="D244" s="14"/>
      <c r="E244" s="20" t="s">
        <v>127</v>
      </c>
      <c r="F244" s="51" t="s">
        <v>130</v>
      </c>
      <c r="G244" s="36"/>
      <c r="H244" s="37"/>
      <c r="I244" s="44">
        <f t="shared" ref="I244" si="5366">parseTime(G244)-(H247=INT(RIGHT($F244, 1)))</f>
        <v>0</v>
      </c>
      <c r="J244" s="45">
        <f t="shared" si="5318"/>
        <v>0</v>
      </c>
      <c r="K244" s="36"/>
      <c r="L244" s="37"/>
      <c r="M244" s="44">
        <f t="shared" ref="M244" si="5367">parseTime(K244)-(L247=INT(RIGHT($F244, 1)))</f>
        <v>0</v>
      </c>
      <c r="N244" s="45">
        <f t="shared" si="5320"/>
        <v>0</v>
      </c>
      <c r="O244" s="36"/>
      <c r="P244" s="37"/>
      <c r="Q244" s="44">
        <f t="shared" ref="Q244" si="5368">parseTime(O244)-(P247=INT(RIGHT($F244, 1)))</f>
        <v>0</v>
      </c>
      <c r="R244" s="45">
        <f t="shared" si="5322"/>
        <v>0</v>
      </c>
      <c r="S244" s="36"/>
      <c r="T244" s="37"/>
      <c r="U244" s="44">
        <f t="shared" ref="U244" si="5369">parseTime(S244)-(T247=INT(RIGHT($F244, 1)))</f>
        <v>0</v>
      </c>
      <c r="V244" s="45">
        <f t="shared" si="5324"/>
        <v>0</v>
      </c>
      <c r="W244" s="36"/>
      <c r="X244" s="37"/>
      <c r="Y244" s="44">
        <f t="shared" ref="Y244" si="5370">parseTime(W244)-(X247=INT(RIGHT($F244, 1)))</f>
        <v>0</v>
      </c>
      <c r="Z244" s="45">
        <f t="shared" si="5326"/>
        <v>0</v>
      </c>
      <c r="AA244" s="36"/>
      <c r="AB244" s="37"/>
      <c r="AC244" s="44">
        <f t="shared" ref="AC244" si="5371">parseTime(AA244)-(AB247=INT(RIGHT($F244, 1)))</f>
        <v>0</v>
      </c>
      <c r="AD244" s="45">
        <f t="shared" si="5328"/>
        <v>0</v>
      </c>
      <c r="AE244" s="36"/>
      <c r="AF244" s="37"/>
      <c r="AG244" s="44">
        <f t="shared" ref="AG244" si="5372">parseTime(AE244)-(AF247=INT(RIGHT($F244, 1)))</f>
        <v>0</v>
      </c>
      <c r="AH244" s="45">
        <f t="shared" si="5330"/>
        <v>0</v>
      </c>
      <c r="AI244" s="36"/>
      <c r="AJ244" s="37"/>
      <c r="AK244" s="44">
        <f>parseTime(AI244)-(AJ247=INT(RIGHT($F244, 1)))</f>
        <v>0</v>
      </c>
      <c r="AL244" s="45">
        <f t="shared" si="5331"/>
        <v>0</v>
      </c>
      <c r="AM244" s="36"/>
      <c r="AN244" s="37"/>
      <c r="AO244" s="44">
        <f t="shared" ref="AO244" si="5373">parseTime(AM244)-(AN247=INT(RIGHT($F244, 1)))</f>
        <v>0</v>
      </c>
      <c r="AP244" s="45">
        <f t="shared" si="5333"/>
        <v>0</v>
      </c>
      <c r="AQ244" s="36"/>
      <c r="AR244" s="37"/>
      <c r="AS244" s="44">
        <f t="shared" ref="AS244" si="5374">parseTime(AQ244)-(AR247=INT(RIGHT($F244, 1)))</f>
        <v>0</v>
      </c>
      <c r="AT244" s="45">
        <f t="shared" si="5335"/>
        <v>0</v>
      </c>
      <c r="AU244" s="36"/>
      <c r="AV244" s="37"/>
      <c r="AW244" s="44">
        <f>parseTime(AU244)-(AV247=INT(RIGHT($F244, 1)))</f>
        <v>0</v>
      </c>
      <c r="AX244" s="45">
        <f t="shared" si="5336"/>
        <v>0</v>
      </c>
      <c r="AY244" s="36"/>
      <c r="AZ244" s="37"/>
      <c r="BA244" s="44">
        <f>parseTime(AY244)-(AZ247=INT(RIGHT($F244, 1)))</f>
        <v>0</v>
      </c>
      <c r="BB244" s="45">
        <f t="shared" si="5337"/>
        <v>0</v>
      </c>
      <c r="BC244" s="36"/>
      <c r="BD244" s="37"/>
      <c r="BE244" s="44">
        <f>parseTime(BC244)-(BD247=INT(RIGHT($F244, 1)))</f>
        <v>0</v>
      </c>
      <c r="BF244" s="45">
        <f t="shared" si="5338"/>
        <v>0</v>
      </c>
      <c r="BG244" s="36"/>
      <c r="BH244" s="37"/>
      <c r="BI244" s="44">
        <f>parseTime(BG244)-(BH247=INT(RIGHT($F244, 1)))</f>
        <v>0</v>
      </c>
      <c r="BJ244" s="45">
        <f t="shared" si="5339"/>
        <v>0</v>
      </c>
      <c r="BK244" s="36"/>
      <c r="BL244" s="37"/>
      <c r="BM244" s="44">
        <f>parseTime(BK244)-(BL247=INT(RIGHT($F244, 1)))</f>
        <v>0</v>
      </c>
      <c r="BN244" s="45">
        <f t="shared" si="5340"/>
        <v>0</v>
      </c>
      <c r="BO244" s="36"/>
      <c r="BP244" s="37"/>
      <c r="BQ244" s="44">
        <f t="shared" ref="BQ244" si="5375">parseTime(BO244)-(BP247=INT(RIGHT($F244, 1)))</f>
        <v>0</v>
      </c>
      <c r="BR244" s="45">
        <f t="shared" si="5342"/>
        <v>0</v>
      </c>
      <c r="BS244" s="36"/>
      <c r="BT244" s="37"/>
      <c r="BU244" s="44">
        <f t="shared" ref="BU244" si="5376">parseTime(BS244)-(BT247=INT(RIGHT($F244, 1)))</f>
        <v>0</v>
      </c>
      <c r="BV244" s="45">
        <f t="shared" si="5344"/>
        <v>0</v>
      </c>
      <c r="BW244" s="36"/>
      <c r="BX244" s="37"/>
      <c r="BY244" s="44">
        <f t="shared" ref="BY244" si="5377">parseTime(BW244)-(BX247=INT(RIGHT($F244, 1)))</f>
        <v>0</v>
      </c>
      <c r="BZ244" s="45">
        <f t="shared" si="5346"/>
        <v>0</v>
      </c>
      <c r="CA244" s="36"/>
      <c r="CB244" s="37"/>
      <c r="CC244" s="44">
        <f t="shared" ref="CC244" si="5378">parseTime(CA244)-(CB247=INT(RIGHT($F244, 1)))</f>
        <v>0</v>
      </c>
      <c r="CD244" s="45">
        <f t="shared" si="5348"/>
        <v>0</v>
      </c>
      <c r="CE244" s="36"/>
      <c r="CF244" s="37"/>
      <c r="CG244" s="44">
        <f t="shared" ref="CG244" si="5379">parseTime(CE244)-(CF247=INT(RIGHT($F244, 1)))</f>
        <v>0</v>
      </c>
      <c r="CH244" s="45">
        <f t="shared" si="5350"/>
        <v>0</v>
      </c>
    </row>
    <row r="245" spans="1:86" x14ac:dyDescent="0.25">
      <c r="A245" s="56" t="s">
        <v>118</v>
      </c>
      <c r="B245" s="57">
        <f ca="1">roleHours(G242:CH248, "DFD")</f>
        <v>16</v>
      </c>
      <c r="C245" s="14">
        <f t="shared" ca="1" si="4415"/>
        <v>2</v>
      </c>
      <c r="D245" s="14"/>
      <c r="E245" s="20"/>
      <c r="F245" s="51" t="s">
        <v>131</v>
      </c>
      <c r="G245" s="36"/>
      <c r="H245" s="37"/>
      <c r="I245" s="44">
        <f t="shared" ref="I245" si="5380">parseTime(G245)-(H247=INT(RIGHT($F245, 1)))</f>
        <v>0</v>
      </c>
      <c r="J245" s="45">
        <f t="shared" si="5318"/>
        <v>0</v>
      </c>
      <c r="K245" s="36"/>
      <c r="L245" s="37"/>
      <c r="M245" s="44">
        <f t="shared" ref="M245" si="5381">parseTime(K245)-(L247=INT(RIGHT($F245, 1)))</f>
        <v>0</v>
      </c>
      <c r="N245" s="45">
        <f t="shared" si="5320"/>
        <v>0</v>
      </c>
      <c r="O245" s="36"/>
      <c r="P245" s="37"/>
      <c r="Q245" s="44">
        <f t="shared" ref="Q245" si="5382">parseTime(O245)-(P247=INT(RIGHT($F245, 1)))</f>
        <v>0</v>
      </c>
      <c r="R245" s="45">
        <f t="shared" si="5322"/>
        <v>0</v>
      </c>
      <c r="S245" s="36"/>
      <c r="T245" s="37"/>
      <c r="U245" s="44">
        <f t="shared" ref="U245" si="5383">parseTime(S245)-(T247=INT(RIGHT($F245, 1)))</f>
        <v>0</v>
      </c>
      <c r="V245" s="45">
        <f t="shared" si="5324"/>
        <v>0</v>
      </c>
      <c r="W245" s="36"/>
      <c r="X245" s="37"/>
      <c r="Y245" s="44">
        <f t="shared" ref="Y245" si="5384">parseTime(W245)-(X247=INT(RIGHT($F245, 1)))</f>
        <v>0</v>
      </c>
      <c r="Z245" s="45">
        <f t="shared" si="5326"/>
        <v>0</v>
      </c>
      <c r="AA245" s="36"/>
      <c r="AB245" s="37"/>
      <c r="AC245" s="44">
        <f t="shared" ref="AC245" si="5385">parseTime(AA245)-(AB247=INT(RIGHT($F245, 1)))</f>
        <v>0</v>
      </c>
      <c r="AD245" s="45">
        <f t="shared" si="5328"/>
        <v>0</v>
      </c>
      <c r="AE245" s="36"/>
      <c r="AF245" s="37"/>
      <c r="AG245" s="44">
        <f t="shared" ref="AG245" si="5386">parseTime(AE245)-(AF247=INT(RIGHT($F245, 1)))</f>
        <v>0</v>
      </c>
      <c r="AH245" s="45">
        <f t="shared" si="5330"/>
        <v>0</v>
      </c>
      <c r="AI245" s="36"/>
      <c r="AJ245" s="37"/>
      <c r="AK245" s="44">
        <f>parseTime(AI245)-(AJ247=INT(RIGHT($F245, 1)))</f>
        <v>0</v>
      </c>
      <c r="AL245" s="45">
        <f t="shared" si="5331"/>
        <v>0</v>
      </c>
      <c r="AM245" s="36"/>
      <c r="AN245" s="37"/>
      <c r="AO245" s="44">
        <f t="shared" ref="AO245" si="5387">parseTime(AM245)-(AN247=INT(RIGHT($F245, 1)))</f>
        <v>0</v>
      </c>
      <c r="AP245" s="45">
        <f t="shared" si="5333"/>
        <v>0</v>
      </c>
      <c r="AQ245" s="36"/>
      <c r="AR245" s="37"/>
      <c r="AS245" s="44">
        <f t="shared" ref="AS245" si="5388">parseTime(AQ245)-(AR247=INT(RIGHT($F245, 1)))</f>
        <v>0</v>
      </c>
      <c r="AT245" s="45">
        <f t="shared" si="5335"/>
        <v>0</v>
      </c>
      <c r="AU245" s="36"/>
      <c r="AV245" s="37"/>
      <c r="AW245" s="44">
        <f>parseTime(AU245)-(AV247=INT(RIGHT($F245, 1)))</f>
        <v>0</v>
      </c>
      <c r="AX245" s="45">
        <f t="shared" si="5336"/>
        <v>0</v>
      </c>
      <c r="AY245" s="36"/>
      <c r="AZ245" s="37"/>
      <c r="BA245" s="44">
        <f>parseTime(AY245)-(AZ247=INT(RIGHT($F245, 1)))</f>
        <v>0</v>
      </c>
      <c r="BB245" s="45">
        <f t="shared" si="5337"/>
        <v>0</v>
      </c>
      <c r="BC245" s="36"/>
      <c r="BD245" s="37"/>
      <c r="BE245" s="44">
        <f>parseTime(BC245)-(BD247=INT(RIGHT($F245, 1)))</f>
        <v>0</v>
      </c>
      <c r="BF245" s="45">
        <f t="shared" si="5338"/>
        <v>0</v>
      </c>
      <c r="BG245" s="36"/>
      <c r="BH245" s="37"/>
      <c r="BI245" s="44">
        <f>parseTime(BG245)-(BH247=INT(RIGHT($F245, 1)))</f>
        <v>0</v>
      </c>
      <c r="BJ245" s="45">
        <f t="shared" si="5339"/>
        <v>0</v>
      </c>
      <c r="BK245" s="36"/>
      <c r="BL245" s="37"/>
      <c r="BM245" s="44">
        <f>parseTime(BK245)-(BL247=INT(RIGHT($F245, 1)))</f>
        <v>0</v>
      </c>
      <c r="BN245" s="45">
        <f t="shared" si="5340"/>
        <v>0</v>
      </c>
      <c r="BO245" s="36"/>
      <c r="BP245" s="37"/>
      <c r="BQ245" s="44">
        <f t="shared" ref="BQ245" si="5389">parseTime(BO245)-(BP247=INT(RIGHT($F245, 1)))</f>
        <v>0</v>
      </c>
      <c r="BR245" s="45">
        <f t="shared" si="5342"/>
        <v>0</v>
      </c>
      <c r="BS245" s="36"/>
      <c r="BT245" s="37"/>
      <c r="BU245" s="44">
        <f t="shared" ref="BU245" si="5390">parseTime(BS245)-(BT247=INT(RIGHT($F245, 1)))</f>
        <v>0</v>
      </c>
      <c r="BV245" s="45">
        <f t="shared" si="5344"/>
        <v>0</v>
      </c>
      <c r="BW245" s="36"/>
      <c r="BX245" s="37"/>
      <c r="BY245" s="44">
        <f t="shared" ref="BY245" si="5391">parseTime(BW245)-(BX247=INT(RIGHT($F245, 1)))</f>
        <v>0</v>
      </c>
      <c r="BZ245" s="45">
        <f t="shared" si="5346"/>
        <v>0</v>
      </c>
      <c r="CA245" s="36"/>
      <c r="CB245" s="37"/>
      <c r="CC245" s="44">
        <f t="shared" ref="CC245" si="5392">parseTime(CA245)-(CB247=INT(RIGHT($F245, 1)))</f>
        <v>0</v>
      </c>
      <c r="CD245" s="45">
        <f t="shared" si="5348"/>
        <v>0</v>
      </c>
      <c r="CE245" s="36"/>
      <c r="CF245" s="37"/>
      <c r="CG245" s="44">
        <f t="shared" ref="CG245" si="5393">parseTime(CE245)-(CF247=INT(RIGHT($F245, 1)))</f>
        <v>0</v>
      </c>
      <c r="CH245" s="45">
        <f t="shared" si="5350"/>
        <v>0</v>
      </c>
    </row>
    <row r="246" spans="1:86" x14ac:dyDescent="0.25">
      <c r="A246" s="56" t="s">
        <v>119</v>
      </c>
      <c r="B246" s="57">
        <f ca="1">roleHours(G242:CH248, "MCC")</f>
        <v>0</v>
      </c>
      <c r="C246" s="14">
        <f t="shared" ca="1" si="4415"/>
        <v>0</v>
      </c>
      <c r="D246" s="14"/>
      <c r="E246" s="20"/>
      <c r="F246" s="51" t="s">
        <v>132</v>
      </c>
      <c r="G246" s="36"/>
      <c r="H246" s="37"/>
      <c r="I246" s="44">
        <f t="shared" ref="I246" si="5394">parseTime(G246)-(H247=INT(RIGHT($F246, 1)))</f>
        <v>0</v>
      </c>
      <c r="J246" s="45">
        <f t="shared" si="5318"/>
        <v>0</v>
      </c>
      <c r="K246" s="36"/>
      <c r="L246" s="37"/>
      <c r="M246" s="44">
        <f t="shared" ref="M246" si="5395">parseTime(K246)-(L247=INT(RIGHT($F246, 1)))</f>
        <v>0</v>
      </c>
      <c r="N246" s="45">
        <f t="shared" si="5320"/>
        <v>0</v>
      </c>
      <c r="O246" s="36"/>
      <c r="P246" s="37"/>
      <c r="Q246" s="44">
        <f t="shared" ref="Q246" si="5396">parseTime(O246)-(P247=INT(RIGHT($F246, 1)))</f>
        <v>0</v>
      </c>
      <c r="R246" s="45">
        <f t="shared" si="5322"/>
        <v>0</v>
      </c>
      <c r="S246" s="36"/>
      <c r="T246" s="37"/>
      <c r="U246" s="44">
        <f t="shared" ref="U246" si="5397">parseTime(S246)-(T247=INT(RIGHT($F246, 1)))</f>
        <v>0</v>
      </c>
      <c r="V246" s="45">
        <f t="shared" si="5324"/>
        <v>0</v>
      </c>
      <c r="W246" s="36"/>
      <c r="X246" s="37"/>
      <c r="Y246" s="44">
        <f t="shared" ref="Y246" si="5398">parseTime(W246)-(X247=INT(RIGHT($F246, 1)))</f>
        <v>0</v>
      </c>
      <c r="Z246" s="45">
        <f t="shared" si="5326"/>
        <v>0</v>
      </c>
      <c r="AA246" s="36"/>
      <c r="AB246" s="37"/>
      <c r="AC246" s="44">
        <f t="shared" ref="AC246" si="5399">parseTime(AA246)-(AB247=INT(RIGHT($F246, 1)))</f>
        <v>0</v>
      </c>
      <c r="AD246" s="45">
        <f t="shared" si="5328"/>
        <v>0</v>
      </c>
      <c r="AE246" s="36"/>
      <c r="AF246" s="37"/>
      <c r="AG246" s="44">
        <f t="shared" ref="AG246" si="5400">parseTime(AE246)-(AF247=INT(RIGHT($F246, 1)))</f>
        <v>0</v>
      </c>
      <c r="AH246" s="45">
        <f t="shared" si="5330"/>
        <v>0</v>
      </c>
      <c r="AI246" s="36"/>
      <c r="AJ246" s="37"/>
      <c r="AK246" s="44">
        <f>parseTime(AI246)-(AJ247=INT(RIGHT($F246, 1)))</f>
        <v>0</v>
      </c>
      <c r="AL246" s="45">
        <f t="shared" si="5331"/>
        <v>0</v>
      </c>
      <c r="AM246" s="36"/>
      <c r="AN246" s="37"/>
      <c r="AO246" s="44">
        <f t="shared" ref="AO246" si="5401">parseTime(AM246)-(AN247=INT(RIGHT($F246, 1)))</f>
        <v>0</v>
      </c>
      <c r="AP246" s="45">
        <f t="shared" si="5333"/>
        <v>0</v>
      </c>
      <c r="AQ246" s="36"/>
      <c r="AR246" s="37"/>
      <c r="AS246" s="44">
        <f t="shared" ref="AS246" si="5402">parseTime(AQ246)-(AR247=INT(RIGHT($F246, 1)))</f>
        <v>0</v>
      </c>
      <c r="AT246" s="45">
        <f t="shared" si="5335"/>
        <v>0</v>
      </c>
      <c r="AU246" s="36"/>
      <c r="AV246" s="37"/>
      <c r="AW246" s="44">
        <f>parseTime(AU246)-(AV247=INT(RIGHT($F246, 1)))</f>
        <v>0</v>
      </c>
      <c r="AX246" s="45">
        <f t="shared" si="5336"/>
        <v>0</v>
      </c>
      <c r="AY246" s="36"/>
      <c r="AZ246" s="37"/>
      <c r="BA246" s="44">
        <f>parseTime(AY246)-(AZ247=INT(RIGHT($F246, 1)))</f>
        <v>0</v>
      </c>
      <c r="BB246" s="45">
        <f t="shared" si="5337"/>
        <v>0</v>
      </c>
      <c r="BC246" s="36"/>
      <c r="BD246" s="37"/>
      <c r="BE246" s="44">
        <f>parseTime(BC246)-(BD247=INT(RIGHT($F246, 1)))</f>
        <v>0</v>
      </c>
      <c r="BF246" s="45">
        <f t="shared" si="5338"/>
        <v>0</v>
      </c>
      <c r="BG246" s="36"/>
      <c r="BH246" s="37"/>
      <c r="BI246" s="44">
        <f>parseTime(BG246)-(BH247=INT(RIGHT($F246, 1)))</f>
        <v>0</v>
      </c>
      <c r="BJ246" s="45">
        <f t="shared" si="5339"/>
        <v>0</v>
      </c>
      <c r="BK246" s="36"/>
      <c r="BL246" s="37"/>
      <c r="BM246" s="44">
        <f>parseTime(BK246)-(BL247=INT(RIGHT($F246, 1)))</f>
        <v>0</v>
      </c>
      <c r="BN246" s="45">
        <f t="shared" si="5340"/>
        <v>0</v>
      </c>
      <c r="BO246" s="36"/>
      <c r="BP246" s="37"/>
      <c r="BQ246" s="44">
        <f t="shared" ref="BQ246" si="5403">parseTime(BO246)-(BP247=INT(RIGHT($F246, 1)))</f>
        <v>0</v>
      </c>
      <c r="BR246" s="45">
        <f t="shared" si="5342"/>
        <v>0</v>
      </c>
      <c r="BS246" s="36"/>
      <c r="BT246" s="37"/>
      <c r="BU246" s="44">
        <f t="shared" ref="BU246" si="5404">parseTime(BS246)-(BT247=INT(RIGHT($F246, 1)))</f>
        <v>0</v>
      </c>
      <c r="BV246" s="45">
        <f t="shared" si="5344"/>
        <v>0</v>
      </c>
      <c r="BW246" s="36"/>
      <c r="BX246" s="37"/>
      <c r="BY246" s="44">
        <f t="shared" ref="BY246" si="5405">parseTime(BW246)-(BX247=INT(RIGHT($F246, 1)))</f>
        <v>0</v>
      </c>
      <c r="BZ246" s="45">
        <f t="shared" si="5346"/>
        <v>0</v>
      </c>
      <c r="CA246" s="36"/>
      <c r="CB246" s="37"/>
      <c r="CC246" s="44">
        <f t="shared" ref="CC246" si="5406">parseTime(CA246)-(CB247=INT(RIGHT($F246, 1)))</f>
        <v>0</v>
      </c>
      <c r="CD246" s="45">
        <f t="shared" si="5348"/>
        <v>0</v>
      </c>
      <c r="CE246" s="36"/>
      <c r="CF246" s="37"/>
      <c r="CG246" s="44">
        <f t="shared" ref="CG246" si="5407">parseTime(CE246)-(CF247=INT(RIGHT($F246, 1)))</f>
        <v>0</v>
      </c>
      <c r="CH246" s="45">
        <f t="shared" si="5350"/>
        <v>0</v>
      </c>
    </row>
    <row r="247" spans="1:86" x14ac:dyDescent="0.25">
      <c r="A247" s="56" t="s">
        <v>120</v>
      </c>
      <c r="B247" s="57">
        <f ca="1">roleHours(G242:CH248, "DCC")</f>
        <v>0</v>
      </c>
      <c r="C247" s="14">
        <f t="shared" ca="1" si="4415"/>
        <v>0</v>
      </c>
      <c r="D247" s="14"/>
      <c r="E247" s="20"/>
      <c r="F247" s="51"/>
      <c r="G247" s="46" t="s">
        <v>134</v>
      </c>
      <c r="H247" s="38">
        <f t="shared" ref="H247" si="5408">lunchAdjust(G242:H246)</f>
        <v>0</v>
      </c>
      <c r="I247" s="48" t="s">
        <v>0</v>
      </c>
      <c r="J247" s="39">
        <f t="shared" ref="J247" si="5409">SUMPRODUCT(I242:I246*J242:J246)</f>
        <v>0</v>
      </c>
      <c r="K247" s="46" t="s">
        <v>134</v>
      </c>
      <c r="L247" s="38">
        <f t="shared" ref="L247" si="5410">lunchAdjust(K242:L246)</f>
        <v>0</v>
      </c>
      <c r="M247" s="48" t="s">
        <v>0</v>
      </c>
      <c r="N247" s="39">
        <f t="shared" ref="N247" si="5411">SUMPRODUCT(M242:M246*N242:N246)</f>
        <v>0</v>
      </c>
      <c r="O247" s="46" t="s">
        <v>134</v>
      </c>
      <c r="P247" s="38">
        <f t="shared" ref="P247" si="5412">lunchAdjust(O242:P246)</f>
        <v>0</v>
      </c>
      <c r="Q247" s="48" t="s">
        <v>0</v>
      </c>
      <c r="R247" s="39">
        <f t="shared" ref="R247" si="5413">SUMPRODUCT(Q242:Q246*R242:R246)</f>
        <v>0</v>
      </c>
      <c r="S247" s="46" t="s">
        <v>134</v>
      </c>
      <c r="T247" s="38">
        <f t="shared" ref="T247" si="5414">lunchAdjust(S242:T246)</f>
        <v>0</v>
      </c>
      <c r="U247" s="48" t="s">
        <v>0</v>
      </c>
      <c r="V247" s="39">
        <f t="shared" ref="V247" si="5415">SUMPRODUCT(U242:U246*V242:V246)</f>
        <v>0</v>
      </c>
      <c r="W247" s="46" t="s">
        <v>134</v>
      </c>
      <c r="X247" s="38">
        <f t="shared" ref="X247" si="5416">lunchAdjust(W242:X246)</f>
        <v>0</v>
      </c>
      <c r="Y247" s="48" t="s">
        <v>0</v>
      </c>
      <c r="Z247" s="39">
        <f t="shared" ref="Z247" si="5417">SUMPRODUCT(Y242:Y246*Z242:Z246)</f>
        <v>0</v>
      </c>
      <c r="AA247" s="46" t="s">
        <v>134</v>
      </c>
      <c r="AB247" s="38">
        <f t="shared" ref="AB247" si="5418">lunchAdjust(AA242:AB246)</f>
        <v>0</v>
      </c>
      <c r="AC247" s="48" t="s">
        <v>0</v>
      </c>
      <c r="AD247" s="39">
        <f t="shared" ref="AD247" si="5419">SUMPRODUCT(AC242:AC246*AD242:AD246)</f>
        <v>0</v>
      </c>
      <c r="AE247" s="46" t="s">
        <v>134</v>
      </c>
      <c r="AF247" s="38">
        <f t="shared" ref="AF247" si="5420">lunchAdjust(AE242:AF246)</f>
        <v>0</v>
      </c>
      <c r="AG247" s="48" t="s">
        <v>0</v>
      </c>
      <c r="AH247" s="39">
        <f t="shared" ref="AH247" si="5421">SUMPRODUCT(AG242:AG246*AH242:AH246)</f>
        <v>0</v>
      </c>
      <c r="AI247" s="46" t="s">
        <v>134</v>
      </c>
      <c r="AJ247" s="38">
        <f t="shared" ref="AJ247" si="5422">lunchAdjust(AI242:AJ246)</f>
        <v>1</v>
      </c>
      <c r="AK247" s="48" t="s">
        <v>0</v>
      </c>
      <c r="AL247" s="39">
        <f t="shared" ref="AL247" si="5423">SUMPRODUCT(AK242:AK246*AL242:AL246)</f>
        <v>8</v>
      </c>
      <c r="AM247" s="46" t="s">
        <v>134</v>
      </c>
      <c r="AN247" s="38">
        <f t="shared" ref="AN247" si="5424">lunchAdjust(AM242:AN246)</f>
        <v>1</v>
      </c>
      <c r="AO247" s="48" t="s">
        <v>0</v>
      </c>
      <c r="AP247" s="39">
        <f t="shared" ref="AP247" si="5425">SUMPRODUCT(AO242:AO246*AP242:AP246)</f>
        <v>8</v>
      </c>
      <c r="AQ247" s="46" t="s">
        <v>134</v>
      </c>
      <c r="AR247" s="38">
        <f t="shared" ref="AR247" si="5426">lunchAdjust(AQ242:AR246)</f>
        <v>1</v>
      </c>
      <c r="AS247" s="48" t="s">
        <v>0</v>
      </c>
      <c r="AT247" s="39">
        <f t="shared" ref="AT247" si="5427">SUMPRODUCT(AS242:AS246*AT242:AT246)</f>
        <v>8</v>
      </c>
      <c r="AU247" s="46" t="s">
        <v>134</v>
      </c>
      <c r="AV247" s="38">
        <f t="shared" ref="AV247" si="5428">lunchAdjust(AU242:AV246)</f>
        <v>0</v>
      </c>
      <c r="AW247" s="48" t="s">
        <v>0</v>
      </c>
      <c r="AX247" s="39">
        <f t="shared" ref="AX247" si="5429">SUMPRODUCT(AW242:AW246*AX242:AX246)</f>
        <v>0</v>
      </c>
      <c r="AY247" s="46" t="s">
        <v>134</v>
      </c>
      <c r="AZ247" s="38">
        <f t="shared" ref="AZ247" si="5430">lunchAdjust(AY242:AZ246)</f>
        <v>0</v>
      </c>
      <c r="BA247" s="48" t="s">
        <v>0</v>
      </c>
      <c r="BB247" s="39">
        <f t="shared" ref="BB247" si="5431">SUMPRODUCT(BA242:BA246*BB242:BB246)</f>
        <v>0</v>
      </c>
      <c r="BC247" s="46" t="s">
        <v>134</v>
      </c>
      <c r="BD247" s="38">
        <f t="shared" ref="BD247" si="5432">lunchAdjust(BC242:BD246)</f>
        <v>1</v>
      </c>
      <c r="BE247" s="48" t="s">
        <v>0</v>
      </c>
      <c r="BF247" s="39">
        <f t="shared" ref="BF247" si="5433">SUMPRODUCT(BE242:BE246*BF242:BF246)</f>
        <v>8</v>
      </c>
      <c r="BG247" s="46" t="s">
        <v>134</v>
      </c>
      <c r="BH247" s="38">
        <f t="shared" ref="BH247" si="5434">lunchAdjust(BG242:BH246)</f>
        <v>0</v>
      </c>
      <c r="BI247" s="48" t="s">
        <v>0</v>
      </c>
      <c r="BJ247" s="39">
        <f t="shared" ref="BJ247" si="5435">SUMPRODUCT(BI242:BI246*BJ242:BJ246)</f>
        <v>0</v>
      </c>
      <c r="BK247" s="46" t="s">
        <v>134</v>
      </c>
      <c r="BL247" s="38">
        <f t="shared" ref="BL247" si="5436">lunchAdjust(BK242:BL246)</f>
        <v>0</v>
      </c>
      <c r="BM247" s="48" t="s">
        <v>0</v>
      </c>
      <c r="BN247" s="39">
        <f t="shared" ref="BN247" si="5437">SUMPRODUCT(BM242:BM246*BN242:BN246)</f>
        <v>0</v>
      </c>
      <c r="BO247" s="46" t="s">
        <v>134</v>
      </c>
      <c r="BP247" s="38">
        <f t="shared" ref="BP247" si="5438">lunchAdjust(BO242:BP246)</f>
        <v>0</v>
      </c>
      <c r="BQ247" s="48" t="s">
        <v>0</v>
      </c>
      <c r="BR247" s="39">
        <f t="shared" ref="BR247" si="5439">SUMPRODUCT(BQ242:BQ246*BR242:BR246)</f>
        <v>0</v>
      </c>
      <c r="BS247" s="46" t="s">
        <v>134</v>
      </c>
      <c r="BT247" s="38">
        <f t="shared" ref="BT247" si="5440">lunchAdjust(BS242:BT246)</f>
        <v>0</v>
      </c>
      <c r="BU247" s="48" t="s">
        <v>0</v>
      </c>
      <c r="BV247" s="39">
        <f t="shared" ref="BV247" si="5441">SUMPRODUCT(BU242:BU246*BV242:BV246)</f>
        <v>0</v>
      </c>
      <c r="BW247" s="46" t="s">
        <v>134</v>
      </c>
      <c r="BX247" s="38">
        <f t="shared" ref="BX247" si="5442">lunchAdjust(BW242:BX246)</f>
        <v>0</v>
      </c>
      <c r="BY247" s="48" t="s">
        <v>0</v>
      </c>
      <c r="BZ247" s="39">
        <f t="shared" ref="BZ247" si="5443">SUMPRODUCT(BY242:BY246*BZ242:BZ246)</f>
        <v>0</v>
      </c>
      <c r="CA247" s="46" t="s">
        <v>134</v>
      </c>
      <c r="CB247" s="38">
        <f t="shared" ref="CB247" si="5444">lunchAdjust(CA242:CB246)</f>
        <v>0</v>
      </c>
      <c r="CC247" s="48" t="s">
        <v>0</v>
      </c>
      <c r="CD247" s="39">
        <f t="shared" ref="CD247" si="5445">SUMPRODUCT(CC242:CC246*CD242:CD246)</f>
        <v>0</v>
      </c>
      <c r="CE247" s="46" t="s">
        <v>134</v>
      </c>
      <c r="CF247" s="38">
        <f t="shared" ref="CF247" si="5446">lunchAdjust(CE242:CF246)</f>
        <v>0</v>
      </c>
      <c r="CG247" s="48" t="s">
        <v>0</v>
      </c>
      <c r="CH247" s="39">
        <f t="shared" ref="CH247" si="5447">SUMPRODUCT(CG242:CG246*CH242:CH246)</f>
        <v>0</v>
      </c>
    </row>
    <row r="248" spans="1:86" ht="15.75" thickBot="1" x14ac:dyDescent="0.3">
      <c r="A248" s="58" t="s">
        <v>121</v>
      </c>
      <c r="B248" s="59">
        <f ca="1">roleHours(G242:CH248, "OUT")</f>
        <v>0</v>
      </c>
      <c r="C248" s="54" t="s">
        <v>137</v>
      </c>
      <c r="D248" s="22">
        <f ca="1">roleHours(G242:CH248, "PTO")</f>
        <v>0</v>
      </c>
      <c r="E248" s="23"/>
      <c r="F248" s="52"/>
      <c r="G248" s="47" t="s">
        <v>39</v>
      </c>
      <c r="H248" s="40">
        <f>SUMPRODUCT(I242:I246*(H242:H246="PTO"))+SUMPRODUCT(I242:I246*(H242:H246="HOL"))</f>
        <v>0</v>
      </c>
      <c r="I248" s="49" t="s">
        <v>135</v>
      </c>
      <c r="J248" s="41">
        <f t="shared" ref="J248" si="5448">J247*G$4</f>
        <v>0</v>
      </c>
      <c r="K248" s="47" t="s">
        <v>39</v>
      </c>
      <c r="L248" s="40">
        <f t="shared" ref="L248" si="5449">SUMPRODUCT(M242:M246*(L242:L246="PTO"))+SUMPRODUCT(M242:M246*(L242:L246="HOL"))</f>
        <v>0</v>
      </c>
      <c r="M248" s="49" t="s">
        <v>135</v>
      </c>
      <c r="N248" s="41">
        <f t="shared" ref="N248" si="5450">N247*K$4</f>
        <v>0</v>
      </c>
      <c r="O248" s="47" t="s">
        <v>39</v>
      </c>
      <c r="P248" s="40">
        <f t="shared" ref="P248" si="5451">SUMPRODUCT(Q242:Q246*(P242:P246="PTO"))+SUMPRODUCT(Q242:Q246*(P242:P246="HOL"))</f>
        <v>0</v>
      </c>
      <c r="Q248" s="49" t="s">
        <v>135</v>
      </c>
      <c r="R248" s="41">
        <f t="shared" ref="R248" si="5452">R247*O$4</f>
        <v>0</v>
      </c>
      <c r="S248" s="47" t="s">
        <v>39</v>
      </c>
      <c r="T248" s="40">
        <f t="shared" ref="T248" si="5453">SUMPRODUCT(U242:U246*(T242:T246="PTO"))+SUMPRODUCT(U242:U246*(T242:T246="HOL"))</f>
        <v>0</v>
      </c>
      <c r="U248" s="49" t="s">
        <v>135</v>
      </c>
      <c r="V248" s="41">
        <f t="shared" ref="V248" si="5454">V247*S$4</f>
        <v>0</v>
      </c>
      <c r="W248" s="47" t="s">
        <v>39</v>
      </c>
      <c r="X248" s="40">
        <f t="shared" ref="X248" si="5455">SUMPRODUCT(Y242:Y246*(X242:X246="PTO"))+SUMPRODUCT(Y242:Y246*(X242:X246="HOL"))</f>
        <v>0</v>
      </c>
      <c r="Y248" s="49" t="s">
        <v>135</v>
      </c>
      <c r="Z248" s="41">
        <f t="shared" ref="Z248" si="5456">Z247*W$4</f>
        <v>0</v>
      </c>
      <c r="AA248" s="47" t="s">
        <v>39</v>
      </c>
      <c r="AB248" s="40">
        <f t="shared" ref="AB248" si="5457">SUMPRODUCT(AC242:AC246*(AB242:AB246="PTO"))+SUMPRODUCT(AC242:AC246*(AB242:AB246="HOL"))</f>
        <v>0</v>
      </c>
      <c r="AC248" s="49" t="s">
        <v>135</v>
      </c>
      <c r="AD248" s="41">
        <f t="shared" ref="AD248" si="5458">AD247*AA$4</f>
        <v>0</v>
      </c>
      <c r="AE248" s="47" t="s">
        <v>39</v>
      </c>
      <c r="AF248" s="40">
        <f t="shared" ref="AF248" si="5459">SUMPRODUCT(AG242:AG246*(AF242:AF246="PTO"))+SUMPRODUCT(AG242:AG246*(AF242:AF246="HOL"))</f>
        <v>0</v>
      </c>
      <c r="AG248" s="49" t="s">
        <v>135</v>
      </c>
      <c r="AH248" s="41">
        <f t="shared" ref="AH248" si="5460">AH247*AE$4</f>
        <v>0</v>
      </c>
      <c r="AI248" s="47" t="s">
        <v>39</v>
      </c>
      <c r="AJ248" s="40">
        <f t="shared" ref="AJ248" si="5461">SUMPRODUCT(AK242:AK246*(AJ242:AJ246="PTO"))+SUMPRODUCT(AK242:AK246*(AJ242:AJ246="HOL"))</f>
        <v>0</v>
      </c>
      <c r="AK248" s="49" t="s">
        <v>135</v>
      </c>
      <c r="AL248" s="41">
        <f>AL247*AI$4</f>
        <v>8</v>
      </c>
      <c r="AM248" s="47" t="s">
        <v>39</v>
      </c>
      <c r="AN248" s="40">
        <f t="shared" ref="AN248" si="5462">SUMPRODUCT(AO242:AO246*(AN242:AN246="PTO"))+SUMPRODUCT(AO242:AO246*(AN242:AN246="HOL"))</f>
        <v>0</v>
      </c>
      <c r="AO248" s="49" t="s">
        <v>135</v>
      </c>
      <c r="AP248" s="41">
        <f t="shared" ref="AP248" si="5463">AP247*AM$4</f>
        <v>8</v>
      </c>
      <c r="AQ248" s="47" t="s">
        <v>39</v>
      </c>
      <c r="AR248" s="40">
        <f t="shared" ref="AR248" si="5464">SUMPRODUCT(AS242:AS246*(AR242:AR246="PTO"))+SUMPRODUCT(AS242:AS246*(AR242:AR246="HOL"))</f>
        <v>0</v>
      </c>
      <c r="AS248" s="49" t="s">
        <v>135</v>
      </c>
      <c r="AT248" s="41">
        <f t="shared" ref="AT248" si="5465">AT247*AQ$4</f>
        <v>0</v>
      </c>
      <c r="AU248" s="47" t="s">
        <v>39</v>
      </c>
      <c r="AV248" s="40">
        <f t="shared" ref="AV248" si="5466">SUMPRODUCT(AW242:AW246*(AV242:AV246="PTO"))+SUMPRODUCT(AW242:AW246*(AV242:AV246="HOL"))</f>
        <v>0</v>
      </c>
      <c r="AW248" s="49" t="s">
        <v>135</v>
      </c>
      <c r="AX248" s="41">
        <f>AX247*AU$4</f>
        <v>0</v>
      </c>
      <c r="AY248" s="47" t="s">
        <v>39</v>
      </c>
      <c r="AZ248" s="40">
        <f t="shared" ref="AZ248" si="5467">SUMPRODUCT(BA242:BA246*(AZ242:AZ246="PTO"))+SUMPRODUCT(BA242:BA246*(AZ242:AZ246="HOL"))</f>
        <v>0</v>
      </c>
      <c r="BA248" s="49" t="s">
        <v>135</v>
      </c>
      <c r="BB248" s="41">
        <f>BB247*AY$4</f>
        <v>0</v>
      </c>
      <c r="BC248" s="47" t="s">
        <v>39</v>
      </c>
      <c r="BD248" s="40">
        <f t="shared" ref="BD248" si="5468">SUMPRODUCT(BE242:BE246*(BD242:BD246="PTO"))+SUMPRODUCT(BE242:BE246*(BD242:BD246="HOL"))</f>
        <v>0</v>
      </c>
      <c r="BE248" s="49" t="s">
        <v>135</v>
      </c>
      <c r="BF248" s="41">
        <f>BF247*BC$4</f>
        <v>8</v>
      </c>
      <c r="BG248" s="47" t="s">
        <v>39</v>
      </c>
      <c r="BH248" s="40">
        <f t="shared" ref="BH248" si="5469">SUMPRODUCT(BI242:BI246*(BH242:BH246="PTO"))+SUMPRODUCT(BI242:BI246*(BH242:BH246="HOL"))</f>
        <v>0</v>
      </c>
      <c r="BI248" s="49" t="s">
        <v>135</v>
      </c>
      <c r="BJ248" s="41">
        <f>BJ247*BG$4</f>
        <v>0</v>
      </c>
      <c r="BK248" s="47" t="s">
        <v>39</v>
      </c>
      <c r="BL248" s="40">
        <f t="shared" ref="BL248" si="5470">SUMPRODUCT(BM242:BM246*(BL242:BL246="PTO"))+SUMPRODUCT(BM242:BM246*(BL242:BL246="HOL"))</f>
        <v>0</v>
      </c>
      <c r="BM248" s="49" t="s">
        <v>135</v>
      </c>
      <c r="BN248" s="41">
        <f>BN247*BK$4</f>
        <v>0</v>
      </c>
      <c r="BO248" s="47" t="s">
        <v>39</v>
      </c>
      <c r="BP248" s="40">
        <f t="shared" ref="BP248" si="5471">SUMPRODUCT(BQ242:BQ246*(BP242:BP246="PTO"))+SUMPRODUCT(BQ242:BQ246*(BP242:BP246="HOL"))</f>
        <v>0</v>
      </c>
      <c r="BQ248" s="49" t="s">
        <v>135</v>
      </c>
      <c r="BR248" s="41">
        <f t="shared" ref="BR248" si="5472">BR247*BO$4</f>
        <v>0</v>
      </c>
      <c r="BS248" s="47" t="s">
        <v>39</v>
      </c>
      <c r="BT248" s="40">
        <f t="shared" ref="BT248" si="5473">SUMPRODUCT(BU242:BU246*(BT242:BT246="PTO"))+SUMPRODUCT(BU242:BU246*(BT242:BT246="HOL"))</f>
        <v>0</v>
      </c>
      <c r="BU248" s="49" t="s">
        <v>135</v>
      </c>
      <c r="BV248" s="41">
        <f t="shared" ref="BV248" si="5474">BV247*BS$4</f>
        <v>0</v>
      </c>
      <c r="BW248" s="47" t="s">
        <v>39</v>
      </c>
      <c r="BX248" s="40">
        <f t="shared" ref="BX248" si="5475">SUMPRODUCT(BY242:BY246*(BX242:BX246="PTO"))+SUMPRODUCT(BY242:BY246*(BX242:BX246="HOL"))</f>
        <v>0</v>
      </c>
      <c r="BY248" s="49" t="s">
        <v>135</v>
      </c>
      <c r="BZ248" s="41">
        <f t="shared" ref="BZ248" si="5476">BZ247*BW$4</f>
        <v>0</v>
      </c>
      <c r="CA248" s="47" t="s">
        <v>39</v>
      </c>
      <c r="CB248" s="40">
        <f t="shared" ref="CB248" si="5477">SUMPRODUCT(CC242:CC246*(CB242:CB246="PTO"))+SUMPRODUCT(CC242:CC246*(CB242:CB246="HOL"))</f>
        <v>0</v>
      </c>
      <c r="CC248" s="49" t="s">
        <v>135</v>
      </c>
      <c r="CD248" s="41">
        <f t="shared" ref="CD248" si="5478">CD247*CA$4</f>
        <v>0</v>
      </c>
      <c r="CE248" s="47" t="s">
        <v>39</v>
      </c>
      <c r="CF248" s="40">
        <f t="shared" ref="CF248" si="5479">SUMPRODUCT(CG242:CG246*(CF242:CF246="PTO"))+SUMPRODUCT(CG242:CG246*(CF242:CF246="HOL"))</f>
        <v>0</v>
      </c>
      <c r="CG248" s="49" t="s">
        <v>135</v>
      </c>
      <c r="CH248" s="41">
        <f t="shared" ref="CH248" si="5480">CH247*CE$4</f>
        <v>0</v>
      </c>
    </row>
    <row r="249" spans="1:86" x14ac:dyDescent="0.25">
      <c r="A249" s="70" t="s">
        <v>133</v>
      </c>
      <c r="B249" s="71">
        <f t="shared" ref="B249" ca="1" si="5481">D249-B250</f>
        <v>0</v>
      </c>
      <c r="C249" s="72" t="s">
        <v>122</v>
      </c>
      <c r="D249" s="71">
        <f>IFERROR(INDEX(Holidays[FTE], MATCH(Entry!E249, Holidays[Date], 0)), 1)*8*INDEX(FTEguide[[1]:[12]], MATCH(Entry!E250, FTEguide[Weekday], 0), IF(Entry!E252&gt;0, Entry!E252, MONTH(Entry!E249)))</f>
        <v>0</v>
      </c>
      <c r="E249" s="60">
        <f t="shared" si="5316"/>
        <v>43863</v>
      </c>
      <c r="F249" s="50" t="s">
        <v>128</v>
      </c>
      <c r="G249" s="34"/>
      <c r="H249" s="35"/>
      <c r="I249" s="42">
        <f t="shared" ref="I249" si="5482">parseTime(G249)-(H254=INT(RIGHT($F249, 1)))</f>
        <v>0</v>
      </c>
      <c r="J249" s="43">
        <f t="shared" ref="J249:J253" si="5483">isClocked(H249)</f>
        <v>0</v>
      </c>
      <c r="K249" s="34"/>
      <c r="L249" s="35"/>
      <c r="M249" s="42">
        <f t="shared" ref="M249" si="5484">parseTime(K249)-(L254=INT(RIGHT($F249, 1)))</f>
        <v>0</v>
      </c>
      <c r="N249" s="43">
        <f t="shared" ref="N249:N253" si="5485">isClocked(L249)</f>
        <v>0</v>
      </c>
      <c r="O249" s="34"/>
      <c r="P249" s="35"/>
      <c r="Q249" s="42">
        <f t="shared" ref="Q249" si="5486">parseTime(O249)-(P254=INT(RIGHT($F249, 1)))</f>
        <v>0</v>
      </c>
      <c r="R249" s="43">
        <f t="shared" ref="R249:R253" si="5487">isClocked(P249)</f>
        <v>0</v>
      </c>
      <c r="S249" s="34"/>
      <c r="T249" s="35"/>
      <c r="U249" s="42">
        <f t="shared" ref="U249" si="5488">parseTime(S249)-(T254=INT(RIGHT($F249, 1)))</f>
        <v>0</v>
      </c>
      <c r="V249" s="43">
        <f t="shared" ref="V249:V253" si="5489">isClocked(T249)</f>
        <v>0</v>
      </c>
      <c r="W249" s="34"/>
      <c r="X249" s="35"/>
      <c r="Y249" s="42">
        <f t="shared" ref="Y249" si="5490">parseTime(W249)-(X254=INT(RIGHT($F249, 1)))</f>
        <v>0</v>
      </c>
      <c r="Z249" s="43">
        <f t="shared" ref="Z249:Z253" si="5491">isClocked(X249)</f>
        <v>0</v>
      </c>
      <c r="AA249" s="34"/>
      <c r="AB249" s="35"/>
      <c r="AC249" s="42">
        <f t="shared" ref="AC249" si="5492">parseTime(AA249)-(AB254=INT(RIGHT($F249, 1)))</f>
        <v>0</v>
      </c>
      <c r="AD249" s="43">
        <f t="shared" ref="AD249:AD253" si="5493">isClocked(AB249)</f>
        <v>0</v>
      </c>
      <c r="AE249" s="34"/>
      <c r="AF249" s="35"/>
      <c r="AG249" s="42">
        <f t="shared" ref="AG249" si="5494">parseTime(AE249)-(AF254=INT(RIGHT($F249, 1)))</f>
        <v>0</v>
      </c>
      <c r="AH249" s="43">
        <f t="shared" ref="AH249:AH253" si="5495">isClocked(AF249)</f>
        <v>0</v>
      </c>
      <c r="AI249" s="34"/>
      <c r="AJ249" s="35"/>
      <c r="AK249" s="42">
        <f>parseTime(AI249)-(AJ254=INT(RIGHT($F249, 1)))</f>
        <v>0</v>
      </c>
      <c r="AL249" s="43">
        <f t="shared" ref="AL249:AL253" si="5496">isClocked(AJ249)</f>
        <v>0</v>
      </c>
      <c r="AM249" s="34"/>
      <c r="AN249" s="35"/>
      <c r="AO249" s="42">
        <f t="shared" ref="AO249" si="5497">parseTime(AM249)-(AN254=INT(RIGHT($F249, 1)))</f>
        <v>0</v>
      </c>
      <c r="AP249" s="43">
        <f t="shared" ref="AP249:AP253" si="5498">isClocked(AN249)</f>
        <v>0</v>
      </c>
      <c r="AQ249" s="34"/>
      <c r="AR249" s="35"/>
      <c r="AS249" s="42">
        <f t="shared" ref="AS249" si="5499">parseTime(AQ249)-(AR254=INT(RIGHT($F249, 1)))</f>
        <v>0</v>
      </c>
      <c r="AT249" s="43">
        <f t="shared" ref="AT249:AT253" si="5500">isClocked(AR249)</f>
        <v>0</v>
      </c>
      <c r="AU249" s="34"/>
      <c r="AV249" s="35"/>
      <c r="AW249" s="42">
        <f>parseTime(AU249)-(AV254=INT(RIGHT($F249, 1)))</f>
        <v>0</v>
      </c>
      <c r="AX249" s="43">
        <f t="shared" ref="AX249:AX253" si="5501">isClocked(AV249)</f>
        <v>0</v>
      </c>
      <c r="AY249" s="34"/>
      <c r="AZ249" s="35"/>
      <c r="BA249" s="42">
        <f>parseTime(AY249)-(AZ254=INT(RIGHT($F249, 1)))</f>
        <v>0</v>
      </c>
      <c r="BB249" s="43">
        <f t="shared" ref="BB249:BB253" si="5502">isClocked(AZ249)</f>
        <v>0</v>
      </c>
      <c r="BC249" s="34"/>
      <c r="BD249" s="35"/>
      <c r="BE249" s="42">
        <f>parseTime(BC249)-(BD254=INT(RIGHT($F249, 1)))</f>
        <v>0</v>
      </c>
      <c r="BF249" s="43">
        <f t="shared" ref="BF249:BF253" si="5503">isClocked(BD249)</f>
        <v>0</v>
      </c>
      <c r="BG249" s="34"/>
      <c r="BH249" s="35"/>
      <c r="BI249" s="42">
        <f>parseTime(BG249)-(BH254=INT(RIGHT($F249, 1)))</f>
        <v>0</v>
      </c>
      <c r="BJ249" s="43">
        <f t="shared" ref="BJ249:BJ253" si="5504">isClocked(BH249)</f>
        <v>0</v>
      </c>
      <c r="BK249" s="34"/>
      <c r="BL249" s="35"/>
      <c r="BM249" s="42">
        <f>parseTime(BK249)-(BL254=INT(RIGHT($F249, 1)))</f>
        <v>0</v>
      </c>
      <c r="BN249" s="43">
        <f t="shared" ref="BN249:BN253" si="5505">isClocked(BL249)</f>
        <v>0</v>
      </c>
      <c r="BO249" s="34"/>
      <c r="BP249" s="35"/>
      <c r="BQ249" s="42">
        <f t="shared" ref="BQ249" si="5506">parseTime(BO249)-(BP254=INT(RIGHT($F249, 1)))</f>
        <v>0</v>
      </c>
      <c r="BR249" s="43">
        <f t="shared" ref="BR249:BR253" si="5507">isClocked(BP249)</f>
        <v>0</v>
      </c>
      <c r="BS249" s="34"/>
      <c r="BT249" s="35"/>
      <c r="BU249" s="42">
        <f t="shared" ref="BU249" si="5508">parseTime(BS249)-(BT254=INT(RIGHT($F249, 1)))</f>
        <v>0</v>
      </c>
      <c r="BV249" s="43">
        <f t="shared" ref="BV249:BV253" si="5509">isClocked(BT249)</f>
        <v>0</v>
      </c>
      <c r="BW249" s="34"/>
      <c r="BX249" s="35"/>
      <c r="BY249" s="42">
        <f t="shared" ref="BY249" si="5510">parseTime(BW249)-(BX254=INT(RIGHT($F249, 1)))</f>
        <v>0</v>
      </c>
      <c r="BZ249" s="43">
        <f t="shared" ref="BZ249:BZ253" si="5511">isClocked(BX249)</f>
        <v>0</v>
      </c>
      <c r="CA249" s="34"/>
      <c r="CB249" s="35"/>
      <c r="CC249" s="42">
        <f t="shared" ref="CC249" si="5512">parseTime(CA249)-(CB254=INT(RIGHT($F249, 1)))</f>
        <v>0</v>
      </c>
      <c r="CD249" s="43">
        <f t="shared" ref="CD249:CD253" si="5513">isClocked(CB249)</f>
        <v>0</v>
      </c>
      <c r="CE249" s="34"/>
      <c r="CF249" s="35"/>
      <c r="CG249" s="42">
        <f t="shared" ref="CG249" si="5514">parseTime(CE249)-(CF254=INT(RIGHT($F249, 1)))</f>
        <v>0</v>
      </c>
      <c r="CH249" s="43">
        <f t="shared" ref="CH249:CH253" si="5515">isClocked(CF249)</f>
        <v>0</v>
      </c>
    </row>
    <row r="250" spans="1:86" x14ac:dyDescent="0.25">
      <c r="A250" s="56" t="s">
        <v>0</v>
      </c>
      <c r="B250" s="57">
        <f t="shared" ref="B250" ca="1" si="5516">SUM(B251:B254)</f>
        <v>0</v>
      </c>
      <c r="C250" s="14" t="s">
        <v>252</v>
      </c>
      <c r="D250" s="14"/>
      <c r="E250" s="55" t="str">
        <f t="shared" si="5185"/>
        <v>Sunday</v>
      </c>
      <c r="F250" s="51" t="s">
        <v>129</v>
      </c>
      <c r="G250" s="36"/>
      <c r="H250" s="37"/>
      <c r="I250" s="44">
        <f t="shared" ref="I250" si="5517">parseTime(G250)-(H254=INT(RIGHT($F250, 1)))</f>
        <v>0</v>
      </c>
      <c r="J250" s="45">
        <f t="shared" si="5483"/>
        <v>0</v>
      </c>
      <c r="K250" s="36"/>
      <c r="L250" s="37"/>
      <c r="M250" s="44">
        <f t="shared" ref="M250" si="5518">parseTime(K250)-(L254=INT(RIGHT($F250, 1)))</f>
        <v>0</v>
      </c>
      <c r="N250" s="45">
        <f t="shared" si="5485"/>
        <v>0</v>
      </c>
      <c r="O250" s="36"/>
      <c r="P250" s="37"/>
      <c r="Q250" s="44">
        <f t="shared" ref="Q250" si="5519">parseTime(O250)-(P254=INT(RIGHT($F250, 1)))</f>
        <v>0</v>
      </c>
      <c r="R250" s="45">
        <f t="shared" si="5487"/>
        <v>0</v>
      </c>
      <c r="S250" s="36"/>
      <c r="T250" s="37"/>
      <c r="U250" s="44">
        <f t="shared" ref="U250" si="5520">parseTime(S250)-(T254=INT(RIGHT($F250, 1)))</f>
        <v>0</v>
      </c>
      <c r="V250" s="45">
        <f t="shared" si="5489"/>
        <v>0</v>
      </c>
      <c r="W250" s="36"/>
      <c r="X250" s="37"/>
      <c r="Y250" s="44">
        <f t="shared" ref="Y250" si="5521">parseTime(W250)-(X254=INT(RIGHT($F250, 1)))</f>
        <v>0</v>
      </c>
      <c r="Z250" s="45">
        <f t="shared" si="5491"/>
        <v>0</v>
      </c>
      <c r="AA250" s="36"/>
      <c r="AB250" s="37"/>
      <c r="AC250" s="44">
        <f t="shared" ref="AC250" si="5522">parseTime(AA250)-(AB254=INT(RIGHT($F250, 1)))</f>
        <v>0</v>
      </c>
      <c r="AD250" s="45">
        <f t="shared" si="5493"/>
        <v>0</v>
      </c>
      <c r="AE250" s="36"/>
      <c r="AF250" s="37"/>
      <c r="AG250" s="44">
        <f t="shared" ref="AG250" si="5523">parseTime(AE250)-(AF254=INT(RIGHT($F250, 1)))</f>
        <v>0</v>
      </c>
      <c r="AH250" s="45">
        <f t="shared" si="5495"/>
        <v>0</v>
      </c>
      <c r="AI250" s="36"/>
      <c r="AJ250" s="37"/>
      <c r="AK250" s="44">
        <f>parseTime(AI250)-(AJ254=INT(RIGHT($F250, 1)))</f>
        <v>0</v>
      </c>
      <c r="AL250" s="45">
        <f t="shared" si="5496"/>
        <v>0</v>
      </c>
      <c r="AM250" s="36"/>
      <c r="AN250" s="37"/>
      <c r="AO250" s="44">
        <f t="shared" ref="AO250" si="5524">parseTime(AM250)-(AN254=INT(RIGHT($F250, 1)))</f>
        <v>0</v>
      </c>
      <c r="AP250" s="45">
        <f t="shared" si="5498"/>
        <v>0</v>
      </c>
      <c r="AQ250" s="36"/>
      <c r="AR250" s="37"/>
      <c r="AS250" s="44">
        <f t="shared" ref="AS250" si="5525">parseTime(AQ250)-(AR254=INT(RIGHT($F250, 1)))</f>
        <v>0</v>
      </c>
      <c r="AT250" s="45">
        <f t="shared" si="5500"/>
        <v>0</v>
      </c>
      <c r="AU250" s="36"/>
      <c r="AV250" s="37"/>
      <c r="AW250" s="44">
        <f>parseTime(AU250)-(AV254=INT(RIGHT($F250, 1)))</f>
        <v>0</v>
      </c>
      <c r="AX250" s="45">
        <f t="shared" si="5501"/>
        <v>0</v>
      </c>
      <c r="AY250" s="36"/>
      <c r="AZ250" s="37"/>
      <c r="BA250" s="44">
        <f>parseTime(AY250)-(AZ254=INT(RIGHT($F250, 1)))</f>
        <v>0</v>
      </c>
      <c r="BB250" s="45">
        <f t="shared" si="5502"/>
        <v>0</v>
      </c>
      <c r="BC250" s="36"/>
      <c r="BD250" s="37"/>
      <c r="BE250" s="44">
        <f>parseTime(BC250)-(BD254=INT(RIGHT($F250, 1)))</f>
        <v>0</v>
      </c>
      <c r="BF250" s="45">
        <f t="shared" si="5503"/>
        <v>0</v>
      </c>
      <c r="BG250" s="36"/>
      <c r="BH250" s="37"/>
      <c r="BI250" s="44">
        <f>parseTime(BG250)-(BH254=INT(RIGHT($F250, 1)))</f>
        <v>0</v>
      </c>
      <c r="BJ250" s="45">
        <f t="shared" si="5504"/>
        <v>0</v>
      </c>
      <c r="BK250" s="36"/>
      <c r="BL250" s="37"/>
      <c r="BM250" s="44">
        <f>parseTime(BK250)-(BL254=INT(RIGHT($F250, 1)))</f>
        <v>0</v>
      </c>
      <c r="BN250" s="45">
        <f t="shared" si="5505"/>
        <v>0</v>
      </c>
      <c r="BO250" s="36"/>
      <c r="BP250" s="37"/>
      <c r="BQ250" s="44">
        <f t="shared" ref="BQ250" si="5526">parseTime(BO250)-(BP254=INT(RIGHT($F250, 1)))</f>
        <v>0</v>
      </c>
      <c r="BR250" s="45">
        <f t="shared" si="5507"/>
        <v>0</v>
      </c>
      <c r="BS250" s="36"/>
      <c r="BT250" s="37"/>
      <c r="BU250" s="44">
        <f t="shared" ref="BU250" si="5527">parseTime(BS250)-(BT254=INT(RIGHT($F250, 1)))</f>
        <v>0</v>
      </c>
      <c r="BV250" s="45">
        <f t="shared" si="5509"/>
        <v>0</v>
      </c>
      <c r="BW250" s="36"/>
      <c r="BX250" s="37"/>
      <c r="BY250" s="44">
        <f t="shared" ref="BY250" si="5528">parseTime(BW250)-(BX254=INT(RIGHT($F250, 1)))</f>
        <v>0</v>
      </c>
      <c r="BZ250" s="45">
        <f t="shared" si="5511"/>
        <v>0</v>
      </c>
      <c r="CA250" s="36"/>
      <c r="CB250" s="37"/>
      <c r="CC250" s="44">
        <f t="shared" ref="CC250" si="5529">parseTime(CA250)-(CB254=INT(RIGHT($F250, 1)))</f>
        <v>0</v>
      </c>
      <c r="CD250" s="45">
        <f t="shared" si="5513"/>
        <v>0</v>
      </c>
      <c r="CE250" s="36"/>
      <c r="CF250" s="37"/>
      <c r="CG250" s="44">
        <f t="shared" ref="CG250" si="5530">parseTime(CE250)-(CF254=INT(RIGHT($F250, 1)))</f>
        <v>0</v>
      </c>
      <c r="CH250" s="45">
        <f t="shared" si="5515"/>
        <v>0</v>
      </c>
    </row>
    <row r="251" spans="1:86" x14ac:dyDescent="0.25">
      <c r="A251" s="56" t="s">
        <v>117</v>
      </c>
      <c r="B251" s="57">
        <f ca="1">roleHours(G249:CH255, "MFD")</f>
        <v>0</v>
      </c>
      <c r="C251" s="14">
        <f t="shared" ca="1" si="4415"/>
        <v>0</v>
      </c>
      <c r="D251" s="14"/>
      <c r="E251" s="20" t="s">
        <v>127</v>
      </c>
      <c r="F251" s="51" t="s">
        <v>130</v>
      </c>
      <c r="G251" s="36"/>
      <c r="H251" s="37"/>
      <c r="I251" s="44">
        <f t="shared" ref="I251" si="5531">parseTime(G251)-(H254=INT(RIGHT($F251, 1)))</f>
        <v>0</v>
      </c>
      <c r="J251" s="45">
        <f t="shared" si="5483"/>
        <v>0</v>
      </c>
      <c r="K251" s="36"/>
      <c r="L251" s="37"/>
      <c r="M251" s="44">
        <f t="shared" ref="M251" si="5532">parseTime(K251)-(L254=INT(RIGHT($F251, 1)))</f>
        <v>0</v>
      </c>
      <c r="N251" s="45">
        <f t="shared" si="5485"/>
        <v>0</v>
      </c>
      <c r="O251" s="36"/>
      <c r="P251" s="37"/>
      <c r="Q251" s="44">
        <f t="shared" ref="Q251" si="5533">parseTime(O251)-(P254=INT(RIGHT($F251, 1)))</f>
        <v>0</v>
      </c>
      <c r="R251" s="45">
        <f t="shared" si="5487"/>
        <v>0</v>
      </c>
      <c r="S251" s="36"/>
      <c r="T251" s="37"/>
      <c r="U251" s="44">
        <f t="shared" ref="U251" si="5534">parseTime(S251)-(T254=INT(RIGHT($F251, 1)))</f>
        <v>0</v>
      </c>
      <c r="V251" s="45">
        <f t="shared" si="5489"/>
        <v>0</v>
      </c>
      <c r="W251" s="36"/>
      <c r="X251" s="37"/>
      <c r="Y251" s="44">
        <f t="shared" ref="Y251" si="5535">parseTime(W251)-(X254=INT(RIGHT($F251, 1)))</f>
        <v>0</v>
      </c>
      <c r="Z251" s="45">
        <f t="shared" si="5491"/>
        <v>0</v>
      </c>
      <c r="AA251" s="36"/>
      <c r="AB251" s="37"/>
      <c r="AC251" s="44">
        <f t="shared" ref="AC251" si="5536">parseTime(AA251)-(AB254=INT(RIGHT($F251, 1)))</f>
        <v>0</v>
      </c>
      <c r="AD251" s="45">
        <f t="shared" si="5493"/>
        <v>0</v>
      </c>
      <c r="AE251" s="36"/>
      <c r="AF251" s="37"/>
      <c r="AG251" s="44">
        <f t="shared" ref="AG251" si="5537">parseTime(AE251)-(AF254=INT(RIGHT($F251, 1)))</f>
        <v>0</v>
      </c>
      <c r="AH251" s="45">
        <f t="shared" si="5495"/>
        <v>0</v>
      </c>
      <c r="AI251" s="36"/>
      <c r="AJ251" s="37"/>
      <c r="AK251" s="44">
        <f>parseTime(AI251)-(AJ254=INT(RIGHT($F251, 1)))</f>
        <v>0</v>
      </c>
      <c r="AL251" s="45">
        <f t="shared" si="5496"/>
        <v>0</v>
      </c>
      <c r="AM251" s="36"/>
      <c r="AN251" s="37"/>
      <c r="AO251" s="44">
        <f t="shared" ref="AO251" si="5538">parseTime(AM251)-(AN254=INT(RIGHT($F251, 1)))</f>
        <v>0</v>
      </c>
      <c r="AP251" s="45">
        <f t="shared" si="5498"/>
        <v>0</v>
      </c>
      <c r="AQ251" s="36"/>
      <c r="AR251" s="37"/>
      <c r="AS251" s="44">
        <f t="shared" ref="AS251" si="5539">parseTime(AQ251)-(AR254=INT(RIGHT($F251, 1)))</f>
        <v>0</v>
      </c>
      <c r="AT251" s="45">
        <f t="shared" si="5500"/>
        <v>0</v>
      </c>
      <c r="AU251" s="36"/>
      <c r="AV251" s="37"/>
      <c r="AW251" s="44">
        <f>parseTime(AU251)-(AV254=INT(RIGHT($F251, 1)))</f>
        <v>0</v>
      </c>
      <c r="AX251" s="45">
        <f t="shared" si="5501"/>
        <v>0</v>
      </c>
      <c r="AY251" s="36"/>
      <c r="AZ251" s="37"/>
      <c r="BA251" s="44">
        <f>parseTime(AY251)-(AZ254=INT(RIGHT($F251, 1)))</f>
        <v>0</v>
      </c>
      <c r="BB251" s="45">
        <f t="shared" si="5502"/>
        <v>0</v>
      </c>
      <c r="BC251" s="36"/>
      <c r="BD251" s="37"/>
      <c r="BE251" s="44">
        <f>parseTime(BC251)-(BD254=INT(RIGHT($F251, 1)))</f>
        <v>0</v>
      </c>
      <c r="BF251" s="45">
        <f t="shared" si="5503"/>
        <v>0</v>
      </c>
      <c r="BG251" s="36"/>
      <c r="BH251" s="37"/>
      <c r="BI251" s="44">
        <f>parseTime(BG251)-(BH254=INT(RIGHT($F251, 1)))</f>
        <v>0</v>
      </c>
      <c r="BJ251" s="45">
        <f t="shared" si="5504"/>
        <v>0</v>
      </c>
      <c r="BK251" s="36"/>
      <c r="BL251" s="37"/>
      <c r="BM251" s="44">
        <f>parseTime(BK251)-(BL254=INT(RIGHT($F251, 1)))</f>
        <v>0</v>
      </c>
      <c r="BN251" s="45">
        <f t="shared" si="5505"/>
        <v>0</v>
      </c>
      <c r="BO251" s="36"/>
      <c r="BP251" s="37"/>
      <c r="BQ251" s="44">
        <f t="shared" ref="BQ251" si="5540">parseTime(BO251)-(BP254=INT(RIGHT($F251, 1)))</f>
        <v>0</v>
      </c>
      <c r="BR251" s="45">
        <f t="shared" si="5507"/>
        <v>0</v>
      </c>
      <c r="BS251" s="36"/>
      <c r="BT251" s="37"/>
      <c r="BU251" s="44">
        <f t="shared" ref="BU251" si="5541">parseTime(BS251)-(BT254=INT(RIGHT($F251, 1)))</f>
        <v>0</v>
      </c>
      <c r="BV251" s="45">
        <f t="shared" si="5509"/>
        <v>0</v>
      </c>
      <c r="BW251" s="36"/>
      <c r="BX251" s="37"/>
      <c r="BY251" s="44">
        <f t="shared" ref="BY251" si="5542">parseTime(BW251)-(BX254=INT(RIGHT($F251, 1)))</f>
        <v>0</v>
      </c>
      <c r="BZ251" s="45">
        <f t="shared" si="5511"/>
        <v>0</v>
      </c>
      <c r="CA251" s="36"/>
      <c r="CB251" s="37"/>
      <c r="CC251" s="44">
        <f t="shared" ref="CC251" si="5543">parseTime(CA251)-(CB254=INT(RIGHT($F251, 1)))</f>
        <v>0</v>
      </c>
      <c r="CD251" s="45">
        <f t="shared" si="5513"/>
        <v>0</v>
      </c>
      <c r="CE251" s="36"/>
      <c r="CF251" s="37"/>
      <c r="CG251" s="44">
        <f t="shared" ref="CG251" si="5544">parseTime(CE251)-(CF254=INT(RIGHT($F251, 1)))</f>
        <v>0</v>
      </c>
      <c r="CH251" s="45">
        <f t="shared" si="5515"/>
        <v>0</v>
      </c>
    </row>
    <row r="252" spans="1:86" x14ac:dyDescent="0.25">
      <c r="A252" s="56" t="s">
        <v>118</v>
      </c>
      <c r="B252" s="57">
        <f ca="1">roleHours(G249:CH255, "DFD")</f>
        <v>0</v>
      </c>
      <c r="C252" s="14">
        <f t="shared" ca="1" si="4415"/>
        <v>0</v>
      </c>
      <c r="D252" s="14"/>
      <c r="E252" s="20"/>
      <c r="F252" s="51" t="s">
        <v>131</v>
      </c>
      <c r="G252" s="36"/>
      <c r="H252" s="37"/>
      <c r="I252" s="44">
        <f t="shared" ref="I252" si="5545">parseTime(G252)-(H254=INT(RIGHT($F252, 1)))</f>
        <v>0</v>
      </c>
      <c r="J252" s="45">
        <f t="shared" si="5483"/>
        <v>0</v>
      </c>
      <c r="K252" s="36"/>
      <c r="L252" s="37"/>
      <c r="M252" s="44">
        <f t="shared" ref="M252" si="5546">parseTime(K252)-(L254=INT(RIGHT($F252, 1)))</f>
        <v>0</v>
      </c>
      <c r="N252" s="45">
        <f t="shared" si="5485"/>
        <v>0</v>
      </c>
      <c r="O252" s="36"/>
      <c r="P252" s="37"/>
      <c r="Q252" s="44">
        <f t="shared" ref="Q252" si="5547">parseTime(O252)-(P254=INT(RIGHT($F252, 1)))</f>
        <v>0</v>
      </c>
      <c r="R252" s="45">
        <f t="shared" si="5487"/>
        <v>0</v>
      </c>
      <c r="S252" s="36"/>
      <c r="T252" s="37"/>
      <c r="U252" s="44">
        <f t="shared" ref="U252" si="5548">parseTime(S252)-(T254=INT(RIGHT($F252, 1)))</f>
        <v>0</v>
      </c>
      <c r="V252" s="45">
        <f t="shared" si="5489"/>
        <v>0</v>
      </c>
      <c r="W252" s="36"/>
      <c r="X252" s="37"/>
      <c r="Y252" s="44">
        <f t="shared" ref="Y252" si="5549">parseTime(W252)-(X254=INT(RIGHT($F252, 1)))</f>
        <v>0</v>
      </c>
      <c r="Z252" s="45">
        <f t="shared" si="5491"/>
        <v>0</v>
      </c>
      <c r="AA252" s="36"/>
      <c r="AB252" s="37"/>
      <c r="AC252" s="44">
        <f t="shared" ref="AC252" si="5550">parseTime(AA252)-(AB254=INT(RIGHT($F252, 1)))</f>
        <v>0</v>
      </c>
      <c r="AD252" s="45">
        <f t="shared" si="5493"/>
        <v>0</v>
      </c>
      <c r="AE252" s="36"/>
      <c r="AF252" s="37"/>
      <c r="AG252" s="44">
        <f t="shared" ref="AG252" si="5551">parseTime(AE252)-(AF254=INT(RIGHT($F252, 1)))</f>
        <v>0</v>
      </c>
      <c r="AH252" s="45">
        <f t="shared" si="5495"/>
        <v>0</v>
      </c>
      <c r="AI252" s="36"/>
      <c r="AJ252" s="37"/>
      <c r="AK252" s="44">
        <f>parseTime(AI252)-(AJ254=INT(RIGHT($F252, 1)))</f>
        <v>0</v>
      </c>
      <c r="AL252" s="45">
        <f t="shared" si="5496"/>
        <v>0</v>
      </c>
      <c r="AM252" s="36"/>
      <c r="AN252" s="37"/>
      <c r="AO252" s="44">
        <f t="shared" ref="AO252" si="5552">parseTime(AM252)-(AN254=INT(RIGHT($F252, 1)))</f>
        <v>0</v>
      </c>
      <c r="AP252" s="45">
        <f t="shared" si="5498"/>
        <v>0</v>
      </c>
      <c r="AQ252" s="36"/>
      <c r="AR252" s="37"/>
      <c r="AS252" s="44">
        <f t="shared" ref="AS252" si="5553">parseTime(AQ252)-(AR254=INT(RIGHT($F252, 1)))</f>
        <v>0</v>
      </c>
      <c r="AT252" s="45">
        <f t="shared" si="5500"/>
        <v>0</v>
      </c>
      <c r="AU252" s="36"/>
      <c r="AV252" s="37"/>
      <c r="AW252" s="44">
        <f>parseTime(AU252)-(AV254=INT(RIGHT($F252, 1)))</f>
        <v>0</v>
      </c>
      <c r="AX252" s="45">
        <f t="shared" si="5501"/>
        <v>0</v>
      </c>
      <c r="AY252" s="36"/>
      <c r="AZ252" s="37"/>
      <c r="BA252" s="44">
        <f>parseTime(AY252)-(AZ254=INT(RIGHT($F252, 1)))</f>
        <v>0</v>
      </c>
      <c r="BB252" s="45">
        <f t="shared" si="5502"/>
        <v>0</v>
      </c>
      <c r="BC252" s="36"/>
      <c r="BD252" s="37"/>
      <c r="BE252" s="44">
        <f>parseTime(BC252)-(BD254=INT(RIGHT($F252, 1)))</f>
        <v>0</v>
      </c>
      <c r="BF252" s="45">
        <f t="shared" si="5503"/>
        <v>0</v>
      </c>
      <c r="BG252" s="36"/>
      <c r="BH252" s="37"/>
      <c r="BI252" s="44">
        <f>parseTime(BG252)-(BH254=INT(RIGHT($F252, 1)))</f>
        <v>0</v>
      </c>
      <c r="BJ252" s="45">
        <f t="shared" si="5504"/>
        <v>0</v>
      </c>
      <c r="BK252" s="36"/>
      <c r="BL252" s="37"/>
      <c r="BM252" s="44">
        <f>parseTime(BK252)-(BL254=INT(RIGHT($F252, 1)))</f>
        <v>0</v>
      </c>
      <c r="BN252" s="45">
        <f t="shared" si="5505"/>
        <v>0</v>
      </c>
      <c r="BO252" s="36"/>
      <c r="BP252" s="37"/>
      <c r="BQ252" s="44">
        <f t="shared" ref="BQ252" si="5554">parseTime(BO252)-(BP254=INT(RIGHT($F252, 1)))</f>
        <v>0</v>
      </c>
      <c r="BR252" s="45">
        <f t="shared" si="5507"/>
        <v>0</v>
      </c>
      <c r="BS252" s="36"/>
      <c r="BT252" s="37"/>
      <c r="BU252" s="44">
        <f t="shared" ref="BU252" si="5555">parseTime(BS252)-(BT254=INT(RIGHT($F252, 1)))</f>
        <v>0</v>
      </c>
      <c r="BV252" s="45">
        <f t="shared" si="5509"/>
        <v>0</v>
      </c>
      <c r="BW252" s="36"/>
      <c r="BX252" s="37"/>
      <c r="BY252" s="44">
        <f t="shared" ref="BY252" si="5556">parseTime(BW252)-(BX254=INT(RIGHT($F252, 1)))</f>
        <v>0</v>
      </c>
      <c r="BZ252" s="45">
        <f t="shared" si="5511"/>
        <v>0</v>
      </c>
      <c r="CA252" s="36"/>
      <c r="CB252" s="37"/>
      <c r="CC252" s="44">
        <f t="shared" ref="CC252" si="5557">parseTime(CA252)-(CB254=INT(RIGHT($F252, 1)))</f>
        <v>0</v>
      </c>
      <c r="CD252" s="45">
        <f t="shared" si="5513"/>
        <v>0</v>
      </c>
      <c r="CE252" s="36"/>
      <c r="CF252" s="37"/>
      <c r="CG252" s="44">
        <f t="shared" ref="CG252" si="5558">parseTime(CE252)-(CF254=INT(RIGHT($F252, 1)))</f>
        <v>0</v>
      </c>
      <c r="CH252" s="45">
        <f t="shared" si="5515"/>
        <v>0</v>
      </c>
    </row>
    <row r="253" spans="1:86" x14ac:dyDescent="0.25">
      <c r="A253" s="56" t="s">
        <v>119</v>
      </c>
      <c r="B253" s="57">
        <f ca="1">roleHours(G249:CH255, "MCC")</f>
        <v>0</v>
      </c>
      <c r="C253" s="14">
        <f t="shared" ca="1" si="4415"/>
        <v>0</v>
      </c>
      <c r="D253" s="14"/>
      <c r="E253" s="20"/>
      <c r="F253" s="51" t="s">
        <v>132</v>
      </c>
      <c r="G253" s="36"/>
      <c r="H253" s="37"/>
      <c r="I253" s="44">
        <f t="shared" ref="I253" si="5559">parseTime(G253)-(H254=INT(RIGHT($F253, 1)))</f>
        <v>0</v>
      </c>
      <c r="J253" s="45">
        <f t="shared" si="5483"/>
        <v>0</v>
      </c>
      <c r="K253" s="36"/>
      <c r="L253" s="37"/>
      <c r="M253" s="44">
        <f t="shared" ref="M253" si="5560">parseTime(K253)-(L254=INT(RIGHT($F253, 1)))</f>
        <v>0</v>
      </c>
      <c r="N253" s="45">
        <f t="shared" si="5485"/>
        <v>0</v>
      </c>
      <c r="O253" s="36"/>
      <c r="P253" s="37"/>
      <c r="Q253" s="44">
        <f t="shared" ref="Q253" si="5561">parseTime(O253)-(P254=INT(RIGHT($F253, 1)))</f>
        <v>0</v>
      </c>
      <c r="R253" s="45">
        <f t="shared" si="5487"/>
        <v>0</v>
      </c>
      <c r="S253" s="36"/>
      <c r="T253" s="37"/>
      <c r="U253" s="44">
        <f t="shared" ref="U253" si="5562">parseTime(S253)-(T254=INT(RIGHT($F253, 1)))</f>
        <v>0</v>
      </c>
      <c r="V253" s="45">
        <f t="shared" si="5489"/>
        <v>0</v>
      </c>
      <c r="W253" s="36"/>
      <c r="X253" s="37"/>
      <c r="Y253" s="44">
        <f t="shared" ref="Y253" si="5563">parseTime(W253)-(X254=INT(RIGHT($F253, 1)))</f>
        <v>0</v>
      </c>
      <c r="Z253" s="45">
        <f t="shared" si="5491"/>
        <v>0</v>
      </c>
      <c r="AA253" s="36"/>
      <c r="AB253" s="37"/>
      <c r="AC253" s="44">
        <f t="shared" ref="AC253" si="5564">parseTime(AA253)-(AB254=INT(RIGHT($F253, 1)))</f>
        <v>0</v>
      </c>
      <c r="AD253" s="45">
        <f t="shared" si="5493"/>
        <v>0</v>
      </c>
      <c r="AE253" s="36"/>
      <c r="AF253" s="37"/>
      <c r="AG253" s="44">
        <f t="shared" ref="AG253" si="5565">parseTime(AE253)-(AF254=INT(RIGHT($F253, 1)))</f>
        <v>0</v>
      </c>
      <c r="AH253" s="45">
        <f t="shared" si="5495"/>
        <v>0</v>
      </c>
      <c r="AI253" s="36"/>
      <c r="AJ253" s="37"/>
      <c r="AK253" s="44">
        <f>parseTime(AI253)-(AJ254=INT(RIGHT($F253, 1)))</f>
        <v>0</v>
      </c>
      <c r="AL253" s="45">
        <f t="shared" si="5496"/>
        <v>0</v>
      </c>
      <c r="AM253" s="36"/>
      <c r="AN253" s="37"/>
      <c r="AO253" s="44">
        <f t="shared" ref="AO253" si="5566">parseTime(AM253)-(AN254=INT(RIGHT($F253, 1)))</f>
        <v>0</v>
      </c>
      <c r="AP253" s="45">
        <f t="shared" si="5498"/>
        <v>0</v>
      </c>
      <c r="AQ253" s="36"/>
      <c r="AR253" s="37"/>
      <c r="AS253" s="44">
        <f t="shared" ref="AS253" si="5567">parseTime(AQ253)-(AR254=INT(RIGHT($F253, 1)))</f>
        <v>0</v>
      </c>
      <c r="AT253" s="45">
        <f t="shared" si="5500"/>
        <v>0</v>
      </c>
      <c r="AU253" s="36"/>
      <c r="AV253" s="37"/>
      <c r="AW253" s="44">
        <f>parseTime(AU253)-(AV254=INT(RIGHT($F253, 1)))</f>
        <v>0</v>
      </c>
      <c r="AX253" s="45">
        <f t="shared" si="5501"/>
        <v>0</v>
      </c>
      <c r="AY253" s="36"/>
      <c r="AZ253" s="37"/>
      <c r="BA253" s="44">
        <f>parseTime(AY253)-(AZ254=INT(RIGHT($F253, 1)))</f>
        <v>0</v>
      </c>
      <c r="BB253" s="45">
        <f t="shared" si="5502"/>
        <v>0</v>
      </c>
      <c r="BC253" s="36"/>
      <c r="BD253" s="37"/>
      <c r="BE253" s="44">
        <f>parseTime(BC253)-(BD254=INT(RIGHT($F253, 1)))</f>
        <v>0</v>
      </c>
      <c r="BF253" s="45">
        <f t="shared" si="5503"/>
        <v>0</v>
      </c>
      <c r="BG253" s="36"/>
      <c r="BH253" s="37"/>
      <c r="BI253" s="44">
        <f>parseTime(BG253)-(BH254=INT(RIGHT($F253, 1)))</f>
        <v>0</v>
      </c>
      <c r="BJ253" s="45">
        <f t="shared" si="5504"/>
        <v>0</v>
      </c>
      <c r="BK253" s="36"/>
      <c r="BL253" s="37"/>
      <c r="BM253" s="44">
        <f>parseTime(BK253)-(BL254=INT(RIGHT($F253, 1)))</f>
        <v>0</v>
      </c>
      <c r="BN253" s="45">
        <f t="shared" si="5505"/>
        <v>0</v>
      </c>
      <c r="BO253" s="36"/>
      <c r="BP253" s="37"/>
      <c r="BQ253" s="44">
        <f t="shared" ref="BQ253" si="5568">parseTime(BO253)-(BP254=INT(RIGHT($F253, 1)))</f>
        <v>0</v>
      </c>
      <c r="BR253" s="45">
        <f t="shared" si="5507"/>
        <v>0</v>
      </c>
      <c r="BS253" s="36"/>
      <c r="BT253" s="37"/>
      <c r="BU253" s="44">
        <f t="shared" ref="BU253" si="5569">parseTime(BS253)-(BT254=INT(RIGHT($F253, 1)))</f>
        <v>0</v>
      </c>
      <c r="BV253" s="45">
        <f t="shared" si="5509"/>
        <v>0</v>
      </c>
      <c r="BW253" s="36"/>
      <c r="BX253" s="37"/>
      <c r="BY253" s="44">
        <f t="shared" ref="BY253" si="5570">parseTime(BW253)-(BX254=INT(RIGHT($F253, 1)))</f>
        <v>0</v>
      </c>
      <c r="BZ253" s="45">
        <f t="shared" si="5511"/>
        <v>0</v>
      </c>
      <c r="CA253" s="36"/>
      <c r="CB253" s="37"/>
      <c r="CC253" s="44">
        <f t="shared" ref="CC253" si="5571">parseTime(CA253)-(CB254=INT(RIGHT($F253, 1)))</f>
        <v>0</v>
      </c>
      <c r="CD253" s="45">
        <f t="shared" si="5513"/>
        <v>0</v>
      </c>
      <c r="CE253" s="36"/>
      <c r="CF253" s="37"/>
      <c r="CG253" s="44">
        <f t="shared" ref="CG253" si="5572">parseTime(CE253)-(CF254=INT(RIGHT($F253, 1)))</f>
        <v>0</v>
      </c>
      <c r="CH253" s="45">
        <f t="shared" si="5515"/>
        <v>0</v>
      </c>
    </row>
    <row r="254" spans="1:86" x14ac:dyDescent="0.25">
      <c r="A254" s="56" t="s">
        <v>120</v>
      </c>
      <c r="B254" s="57">
        <f ca="1">roleHours(G249:CH255, "DCC")</f>
        <v>0</v>
      </c>
      <c r="C254" s="14">
        <f t="shared" ca="1" si="4415"/>
        <v>0</v>
      </c>
      <c r="D254" s="14"/>
      <c r="E254" s="20"/>
      <c r="F254" s="51"/>
      <c r="G254" s="46" t="s">
        <v>134</v>
      </c>
      <c r="H254" s="38">
        <f t="shared" ref="H254" si="5573">lunchAdjust(G249:H253)</f>
        <v>0</v>
      </c>
      <c r="I254" s="48" t="s">
        <v>0</v>
      </c>
      <c r="J254" s="39">
        <f t="shared" ref="J254" si="5574">SUMPRODUCT(I249:I253*J249:J253)</f>
        <v>0</v>
      </c>
      <c r="K254" s="46" t="s">
        <v>134</v>
      </c>
      <c r="L254" s="38">
        <f t="shared" ref="L254" si="5575">lunchAdjust(K249:L253)</f>
        <v>0</v>
      </c>
      <c r="M254" s="48" t="s">
        <v>0</v>
      </c>
      <c r="N254" s="39">
        <f t="shared" ref="N254" si="5576">SUMPRODUCT(M249:M253*N249:N253)</f>
        <v>0</v>
      </c>
      <c r="O254" s="46" t="s">
        <v>134</v>
      </c>
      <c r="P254" s="38">
        <f t="shared" ref="P254" si="5577">lunchAdjust(O249:P253)</f>
        <v>0</v>
      </c>
      <c r="Q254" s="48" t="s">
        <v>0</v>
      </c>
      <c r="R254" s="39">
        <f t="shared" ref="R254" si="5578">SUMPRODUCT(Q249:Q253*R249:R253)</f>
        <v>0</v>
      </c>
      <c r="S254" s="46" t="s">
        <v>134</v>
      </c>
      <c r="T254" s="38">
        <f t="shared" ref="T254" si="5579">lunchAdjust(S249:T253)</f>
        <v>0</v>
      </c>
      <c r="U254" s="48" t="s">
        <v>0</v>
      </c>
      <c r="V254" s="39">
        <f t="shared" ref="V254" si="5580">SUMPRODUCT(U249:U253*V249:V253)</f>
        <v>0</v>
      </c>
      <c r="W254" s="46" t="s">
        <v>134</v>
      </c>
      <c r="X254" s="38">
        <f t="shared" ref="X254" si="5581">lunchAdjust(W249:X253)</f>
        <v>0</v>
      </c>
      <c r="Y254" s="48" t="s">
        <v>0</v>
      </c>
      <c r="Z254" s="39">
        <f t="shared" ref="Z254" si="5582">SUMPRODUCT(Y249:Y253*Z249:Z253)</f>
        <v>0</v>
      </c>
      <c r="AA254" s="46" t="s">
        <v>134</v>
      </c>
      <c r="AB254" s="38">
        <f t="shared" ref="AB254" si="5583">lunchAdjust(AA249:AB253)</f>
        <v>0</v>
      </c>
      <c r="AC254" s="48" t="s">
        <v>0</v>
      </c>
      <c r="AD254" s="39">
        <f t="shared" ref="AD254" si="5584">SUMPRODUCT(AC249:AC253*AD249:AD253)</f>
        <v>0</v>
      </c>
      <c r="AE254" s="46" t="s">
        <v>134</v>
      </c>
      <c r="AF254" s="38">
        <f t="shared" ref="AF254" si="5585">lunchAdjust(AE249:AF253)</f>
        <v>0</v>
      </c>
      <c r="AG254" s="48" t="s">
        <v>0</v>
      </c>
      <c r="AH254" s="39">
        <f t="shared" ref="AH254" si="5586">SUMPRODUCT(AG249:AG253*AH249:AH253)</f>
        <v>0</v>
      </c>
      <c r="AI254" s="46" t="s">
        <v>134</v>
      </c>
      <c r="AJ254" s="38">
        <f t="shared" ref="AJ254" si="5587">lunchAdjust(AI249:AJ253)</f>
        <v>0</v>
      </c>
      <c r="AK254" s="48" t="s">
        <v>0</v>
      </c>
      <c r="AL254" s="39">
        <f t="shared" ref="AL254" si="5588">SUMPRODUCT(AK249:AK253*AL249:AL253)</f>
        <v>0</v>
      </c>
      <c r="AM254" s="46" t="s">
        <v>134</v>
      </c>
      <c r="AN254" s="38">
        <f t="shared" ref="AN254" si="5589">lunchAdjust(AM249:AN253)</f>
        <v>0</v>
      </c>
      <c r="AO254" s="48" t="s">
        <v>0</v>
      </c>
      <c r="AP254" s="39">
        <f t="shared" ref="AP254" si="5590">SUMPRODUCT(AO249:AO253*AP249:AP253)</f>
        <v>0</v>
      </c>
      <c r="AQ254" s="46" t="s">
        <v>134</v>
      </c>
      <c r="AR254" s="38">
        <f t="shared" ref="AR254" si="5591">lunchAdjust(AQ249:AR253)</f>
        <v>0</v>
      </c>
      <c r="AS254" s="48" t="s">
        <v>0</v>
      </c>
      <c r="AT254" s="39">
        <f t="shared" ref="AT254" si="5592">SUMPRODUCT(AS249:AS253*AT249:AT253)</f>
        <v>0</v>
      </c>
      <c r="AU254" s="46" t="s">
        <v>134</v>
      </c>
      <c r="AV254" s="38">
        <f t="shared" ref="AV254" si="5593">lunchAdjust(AU249:AV253)</f>
        <v>0</v>
      </c>
      <c r="AW254" s="48" t="s">
        <v>0</v>
      </c>
      <c r="AX254" s="39">
        <f t="shared" ref="AX254" si="5594">SUMPRODUCT(AW249:AW253*AX249:AX253)</f>
        <v>0</v>
      </c>
      <c r="AY254" s="46" t="s">
        <v>134</v>
      </c>
      <c r="AZ254" s="38">
        <f t="shared" ref="AZ254" si="5595">lunchAdjust(AY249:AZ253)</f>
        <v>0</v>
      </c>
      <c r="BA254" s="48" t="s">
        <v>0</v>
      </c>
      <c r="BB254" s="39">
        <f t="shared" ref="BB254" si="5596">SUMPRODUCT(BA249:BA253*BB249:BB253)</f>
        <v>0</v>
      </c>
      <c r="BC254" s="46" t="s">
        <v>134</v>
      </c>
      <c r="BD254" s="38">
        <f t="shared" ref="BD254" si="5597">lunchAdjust(BC249:BD253)</f>
        <v>0</v>
      </c>
      <c r="BE254" s="48" t="s">
        <v>0</v>
      </c>
      <c r="BF254" s="39">
        <f t="shared" ref="BF254" si="5598">SUMPRODUCT(BE249:BE253*BF249:BF253)</f>
        <v>0</v>
      </c>
      <c r="BG254" s="46" t="s">
        <v>134</v>
      </c>
      <c r="BH254" s="38">
        <f t="shared" ref="BH254" si="5599">lunchAdjust(BG249:BH253)</f>
        <v>0</v>
      </c>
      <c r="BI254" s="48" t="s">
        <v>0</v>
      </c>
      <c r="BJ254" s="39">
        <f t="shared" ref="BJ254" si="5600">SUMPRODUCT(BI249:BI253*BJ249:BJ253)</f>
        <v>0</v>
      </c>
      <c r="BK254" s="46" t="s">
        <v>134</v>
      </c>
      <c r="BL254" s="38">
        <f t="shared" ref="BL254" si="5601">lunchAdjust(BK249:BL253)</f>
        <v>0</v>
      </c>
      <c r="BM254" s="48" t="s">
        <v>0</v>
      </c>
      <c r="BN254" s="39">
        <f t="shared" ref="BN254" si="5602">SUMPRODUCT(BM249:BM253*BN249:BN253)</f>
        <v>0</v>
      </c>
      <c r="BO254" s="46" t="s">
        <v>134</v>
      </c>
      <c r="BP254" s="38">
        <f t="shared" ref="BP254" si="5603">lunchAdjust(BO249:BP253)</f>
        <v>0</v>
      </c>
      <c r="BQ254" s="48" t="s">
        <v>0</v>
      </c>
      <c r="BR254" s="39">
        <f t="shared" ref="BR254" si="5604">SUMPRODUCT(BQ249:BQ253*BR249:BR253)</f>
        <v>0</v>
      </c>
      <c r="BS254" s="46" t="s">
        <v>134</v>
      </c>
      <c r="BT254" s="38">
        <f t="shared" ref="BT254" si="5605">lunchAdjust(BS249:BT253)</f>
        <v>0</v>
      </c>
      <c r="BU254" s="48" t="s">
        <v>0</v>
      </c>
      <c r="BV254" s="39">
        <f t="shared" ref="BV254" si="5606">SUMPRODUCT(BU249:BU253*BV249:BV253)</f>
        <v>0</v>
      </c>
      <c r="BW254" s="46" t="s">
        <v>134</v>
      </c>
      <c r="BX254" s="38">
        <f t="shared" ref="BX254" si="5607">lunchAdjust(BW249:BX253)</f>
        <v>0</v>
      </c>
      <c r="BY254" s="48" t="s">
        <v>0</v>
      </c>
      <c r="BZ254" s="39">
        <f t="shared" ref="BZ254" si="5608">SUMPRODUCT(BY249:BY253*BZ249:BZ253)</f>
        <v>0</v>
      </c>
      <c r="CA254" s="46" t="s">
        <v>134</v>
      </c>
      <c r="CB254" s="38">
        <f t="shared" ref="CB254" si="5609">lunchAdjust(CA249:CB253)</f>
        <v>0</v>
      </c>
      <c r="CC254" s="48" t="s">
        <v>0</v>
      </c>
      <c r="CD254" s="39">
        <f t="shared" ref="CD254" si="5610">SUMPRODUCT(CC249:CC253*CD249:CD253)</f>
        <v>0</v>
      </c>
      <c r="CE254" s="46" t="s">
        <v>134</v>
      </c>
      <c r="CF254" s="38">
        <f t="shared" ref="CF254" si="5611">lunchAdjust(CE249:CF253)</f>
        <v>0</v>
      </c>
      <c r="CG254" s="48" t="s">
        <v>0</v>
      </c>
      <c r="CH254" s="39">
        <f t="shared" ref="CH254" si="5612">SUMPRODUCT(CG249:CG253*CH249:CH253)</f>
        <v>0</v>
      </c>
    </row>
    <row r="255" spans="1:86" ht="15.75" thickBot="1" x14ac:dyDescent="0.3">
      <c r="A255" s="58" t="s">
        <v>121</v>
      </c>
      <c r="B255" s="59">
        <f ca="1">roleHours(G249:CH255, "OUT")</f>
        <v>0</v>
      </c>
      <c r="C255" s="54" t="s">
        <v>137</v>
      </c>
      <c r="D255" s="22">
        <f ca="1">roleHours(G249:CH255, "PTO")</f>
        <v>0</v>
      </c>
      <c r="E255" s="23"/>
      <c r="F255" s="52"/>
      <c r="G255" s="47" t="s">
        <v>39</v>
      </c>
      <c r="H255" s="40">
        <f t="shared" ref="H255" si="5613">SUMPRODUCT(I249:I253*(H249:H253="PTO"))+SUMPRODUCT(I249:I253*(H249:H253="HOL"))</f>
        <v>0</v>
      </c>
      <c r="I255" s="49" t="s">
        <v>135</v>
      </c>
      <c r="J255" s="41">
        <f t="shared" ref="J255" si="5614">J254*G$4</f>
        <v>0</v>
      </c>
      <c r="K255" s="47" t="s">
        <v>39</v>
      </c>
      <c r="L255" s="40">
        <f t="shared" ref="L255" si="5615">SUMPRODUCT(M249:M253*(L249:L253="PTO"))+SUMPRODUCT(M249:M253*(L249:L253="HOL"))</f>
        <v>0</v>
      </c>
      <c r="M255" s="49" t="s">
        <v>135</v>
      </c>
      <c r="N255" s="41">
        <f t="shared" ref="N255" si="5616">N254*K$4</f>
        <v>0</v>
      </c>
      <c r="O255" s="47" t="s">
        <v>39</v>
      </c>
      <c r="P255" s="40">
        <f t="shared" ref="P255" si="5617">SUMPRODUCT(Q249:Q253*(P249:P253="PTO"))+SUMPRODUCT(Q249:Q253*(P249:P253="HOL"))</f>
        <v>0</v>
      </c>
      <c r="Q255" s="49" t="s">
        <v>135</v>
      </c>
      <c r="R255" s="41">
        <f t="shared" ref="R255" si="5618">R254*O$4</f>
        <v>0</v>
      </c>
      <c r="S255" s="47" t="s">
        <v>39</v>
      </c>
      <c r="T255" s="40">
        <f t="shared" ref="T255" si="5619">SUMPRODUCT(U249:U253*(T249:T253="PTO"))+SUMPRODUCT(U249:U253*(T249:T253="HOL"))</f>
        <v>0</v>
      </c>
      <c r="U255" s="49" t="s">
        <v>135</v>
      </c>
      <c r="V255" s="41">
        <f t="shared" ref="V255" si="5620">V254*S$4</f>
        <v>0</v>
      </c>
      <c r="W255" s="47" t="s">
        <v>39</v>
      </c>
      <c r="X255" s="40">
        <f t="shared" ref="X255" si="5621">SUMPRODUCT(Y249:Y253*(X249:X253="PTO"))+SUMPRODUCT(Y249:Y253*(X249:X253="HOL"))</f>
        <v>0</v>
      </c>
      <c r="Y255" s="49" t="s">
        <v>135</v>
      </c>
      <c r="Z255" s="41">
        <f t="shared" ref="Z255" si="5622">Z254*W$4</f>
        <v>0</v>
      </c>
      <c r="AA255" s="47" t="s">
        <v>39</v>
      </c>
      <c r="AB255" s="40">
        <f t="shared" ref="AB255" si="5623">SUMPRODUCT(AC249:AC253*(AB249:AB253="PTO"))+SUMPRODUCT(AC249:AC253*(AB249:AB253="HOL"))</f>
        <v>0</v>
      </c>
      <c r="AC255" s="49" t="s">
        <v>135</v>
      </c>
      <c r="AD255" s="41">
        <f t="shared" ref="AD255" si="5624">AD254*AA$4</f>
        <v>0</v>
      </c>
      <c r="AE255" s="47" t="s">
        <v>39</v>
      </c>
      <c r="AF255" s="40">
        <f t="shared" ref="AF255" si="5625">SUMPRODUCT(AG249:AG253*(AF249:AF253="PTO"))+SUMPRODUCT(AG249:AG253*(AF249:AF253="HOL"))</f>
        <v>0</v>
      </c>
      <c r="AG255" s="49" t="s">
        <v>135</v>
      </c>
      <c r="AH255" s="41">
        <f t="shared" ref="AH255" si="5626">AH254*AE$4</f>
        <v>0</v>
      </c>
      <c r="AI255" s="47" t="s">
        <v>39</v>
      </c>
      <c r="AJ255" s="40">
        <f t="shared" ref="AJ255" si="5627">SUMPRODUCT(AK249:AK253*(AJ249:AJ253="PTO"))+SUMPRODUCT(AK249:AK253*(AJ249:AJ253="HOL"))</f>
        <v>0</v>
      </c>
      <c r="AK255" s="49" t="s">
        <v>135</v>
      </c>
      <c r="AL255" s="41">
        <f>AL254*AI$4</f>
        <v>0</v>
      </c>
      <c r="AM255" s="47" t="s">
        <v>39</v>
      </c>
      <c r="AN255" s="40">
        <f t="shared" ref="AN255" si="5628">SUMPRODUCT(AO249:AO253*(AN249:AN253="PTO"))+SUMPRODUCT(AO249:AO253*(AN249:AN253="HOL"))</f>
        <v>0</v>
      </c>
      <c r="AO255" s="49" t="s">
        <v>135</v>
      </c>
      <c r="AP255" s="41">
        <f t="shared" ref="AP255" si="5629">AP254*AM$4</f>
        <v>0</v>
      </c>
      <c r="AQ255" s="47" t="s">
        <v>39</v>
      </c>
      <c r="AR255" s="40">
        <f t="shared" ref="AR255" si="5630">SUMPRODUCT(AS249:AS253*(AR249:AR253="PTO"))+SUMPRODUCT(AS249:AS253*(AR249:AR253="HOL"))</f>
        <v>0</v>
      </c>
      <c r="AS255" s="49" t="s">
        <v>135</v>
      </c>
      <c r="AT255" s="41">
        <f t="shared" ref="AT255" si="5631">AT254*AQ$4</f>
        <v>0</v>
      </c>
      <c r="AU255" s="47" t="s">
        <v>39</v>
      </c>
      <c r="AV255" s="40">
        <f t="shared" ref="AV255" si="5632">SUMPRODUCT(AW249:AW253*(AV249:AV253="PTO"))+SUMPRODUCT(AW249:AW253*(AV249:AV253="HOL"))</f>
        <v>0</v>
      </c>
      <c r="AW255" s="49" t="s">
        <v>135</v>
      </c>
      <c r="AX255" s="41">
        <f>AX254*AU$4</f>
        <v>0</v>
      </c>
      <c r="AY255" s="47" t="s">
        <v>39</v>
      </c>
      <c r="AZ255" s="40">
        <f t="shared" ref="AZ255" si="5633">SUMPRODUCT(BA249:BA253*(AZ249:AZ253="PTO"))+SUMPRODUCT(BA249:BA253*(AZ249:AZ253="HOL"))</f>
        <v>0</v>
      </c>
      <c r="BA255" s="49" t="s">
        <v>135</v>
      </c>
      <c r="BB255" s="41">
        <f>BB254*AY$4</f>
        <v>0</v>
      </c>
      <c r="BC255" s="47" t="s">
        <v>39</v>
      </c>
      <c r="BD255" s="40">
        <f t="shared" ref="BD255" si="5634">SUMPRODUCT(BE249:BE253*(BD249:BD253="PTO"))+SUMPRODUCT(BE249:BE253*(BD249:BD253="HOL"))</f>
        <v>0</v>
      </c>
      <c r="BE255" s="49" t="s">
        <v>135</v>
      </c>
      <c r="BF255" s="41">
        <f>BF254*BC$4</f>
        <v>0</v>
      </c>
      <c r="BG255" s="47" t="s">
        <v>39</v>
      </c>
      <c r="BH255" s="40">
        <f t="shared" ref="BH255" si="5635">SUMPRODUCT(BI249:BI253*(BH249:BH253="PTO"))+SUMPRODUCT(BI249:BI253*(BH249:BH253="HOL"))</f>
        <v>0</v>
      </c>
      <c r="BI255" s="49" t="s">
        <v>135</v>
      </c>
      <c r="BJ255" s="41">
        <f>BJ254*BG$4</f>
        <v>0</v>
      </c>
      <c r="BK255" s="47" t="s">
        <v>39</v>
      </c>
      <c r="BL255" s="40">
        <f t="shared" ref="BL255" si="5636">SUMPRODUCT(BM249:BM253*(BL249:BL253="PTO"))+SUMPRODUCT(BM249:BM253*(BL249:BL253="HOL"))</f>
        <v>0</v>
      </c>
      <c r="BM255" s="49" t="s">
        <v>135</v>
      </c>
      <c r="BN255" s="41">
        <f>BN254*BK$4</f>
        <v>0</v>
      </c>
      <c r="BO255" s="47" t="s">
        <v>39</v>
      </c>
      <c r="BP255" s="40">
        <f t="shared" ref="BP255" si="5637">SUMPRODUCT(BQ249:BQ253*(BP249:BP253="PTO"))+SUMPRODUCT(BQ249:BQ253*(BP249:BP253="HOL"))</f>
        <v>0</v>
      </c>
      <c r="BQ255" s="49" t="s">
        <v>135</v>
      </c>
      <c r="BR255" s="41">
        <f t="shared" ref="BR255" si="5638">BR254*BO$4</f>
        <v>0</v>
      </c>
      <c r="BS255" s="47" t="s">
        <v>39</v>
      </c>
      <c r="BT255" s="40">
        <f t="shared" ref="BT255" si="5639">SUMPRODUCT(BU249:BU253*(BT249:BT253="PTO"))+SUMPRODUCT(BU249:BU253*(BT249:BT253="HOL"))</f>
        <v>0</v>
      </c>
      <c r="BU255" s="49" t="s">
        <v>135</v>
      </c>
      <c r="BV255" s="41">
        <f t="shared" ref="BV255" si="5640">BV254*BS$4</f>
        <v>0</v>
      </c>
      <c r="BW255" s="47" t="s">
        <v>39</v>
      </c>
      <c r="BX255" s="40">
        <f t="shared" ref="BX255" si="5641">SUMPRODUCT(BY249:BY253*(BX249:BX253="PTO"))+SUMPRODUCT(BY249:BY253*(BX249:BX253="HOL"))</f>
        <v>0</v>
      </c>
      <c r="BY255" s="49" t="s">
        <v>135</v>
      </c>
      <c r="BZ255" s="41">
        <f t="shared" ref="BZ255" si="5642">BZ254*BW$4</f>
        <v>0</v>
      </c>
      <c r="CA255" s="47" t="s">
        <v>39</v>
      </c>
      <c r="CB255" s="40">
        <f t="shared" ref="CB255" si="5643">SUMPRODUCT(CC249:CC253*(CB249:CB253="PTO"))+SUMPRODUCT(CC249:CC253*(CB249:CB253="HOL"))</f>
        <v>0</v>
      </c>
      <c r="CC255" s="49" t="s">
        <v>135</v>
      </c>
      <c r="CD255" s="41">
        <f t="shared" ref="CD255" si="5644">CD254*CA$4</f>
        <v>0</v>
      </c>
      <c r="CE255" s="47" t="s">
        <v>39</v>
      </c>
      <c r="CF255" s="40">
        <f t="shared" ref="CF255" si="5645">SUMPRODUCT(CG249:CG253*(CF249:CF253="PTO"))+SUMPRODUCT(CG249:CG253*(CF249:CF253="HOL"))</f>
        <v>0</v>
      </c>
      <c r="CG255" s="49" t="s">
        <v>135</v>
      </c>
      <c r="CH255" s="41">
        <f t="shared" ref="CH255" si="5646">CH254*CE$4</f>
        <v>0</v>
      </c>
    </row>
    <row r="256" spans="1:86" x14ac:dyDescent="0.25">
      <c r="A256" s="70" t="s">
        <v>133</v>
      </c>
      <c r="B256" s="71">
        <f t="shared" ref="B256" ca="1" si="5647">D256-B257</f>
        <v>31.657861578385479</v>
      </c>
      <c r="C256" s="72" t="s">
        <v>122</v>
      </c>
      <c r="D256" s="71">
        <f>IFERROR(INDEX(Holidays[FTE], MATCH(Entry!E256, Holidays[Date], 0)), 1)*8*INDEX(FTEguide[[1]:[12]], MATCH(Entry!E257, FTEguide[Weekday], 0), IF(Entry!E259&gt;0, Entry!E259, MONTH(Entry!E256)))</f>
        <v>107.65786157838548</v>
      </c>
      <c r="E256" s="60">
        <f t="shared" si="5316"/>
        <v>43864</v>
      </c>
      <c r="F256" s="50" t="s">
        <v>128</v>
      </c>
      <c r="G256" s="34" t="s">
        <v>136</v>
      </c>
      <c r="H256" s="35" t="s">
        <v>23</v>
      </c>
      <c r="I256" s="42">
        <f t="shared" ref="I256" si="5648">parseTime(G256)-(H261=INT(RIGHT($F256, 1)))</f>
        <v>8</v>
      </c>
      <c r="J256" s="43">
        <f t="shared" ref="J256:J260" si="5649">isClocked(H256)</f>
        <v>1</v>
      </c>
      <c r="K256" s="34" t="s">
        <v>136</v>
      </c>
      <c r="L256" s="35" t="s">
        <v>23</v>
      </c>
      <c r="M256" s="42">
        <f t="shared" ref="M256" si="5650">parseTime(K256)-(L261=INT(RIGHT($F256, 1)))</f>
        <v>8</v>
      </c>
      <c r="N256" s="43">
        <f t="shared" ref="N256:N260" si="5651">isClocked(L256)</f>
        <v>1</v>
      </c>
      <c r="O256" s="34" t="s">
        <v>180</v>
      </c>
      <c r="P256" s="35" t="s">
        <v>23</v>
      </c>
      <c r="Q256" s="42">
        <f t="shared" ref="Q256" si="5652">parseTime(O256)-(P261=INT(RIGHT($F256, 1)))</f>
        <v>8</v>
      </c>
      <c r="R256" s="43">
        <f t="shared" ref="R256:R260" si="5653">isClocked(P256)</f>
        <v>1</v>
      </c>
      <c r="S256" s="34" t="s">
        <v>150</v>
      </c>
      <c r="T256" s="35" t="s">
        <v>23</v>
      </c>
      <c r="U256" s="42">
        <f t="shared" ref="U256" si="5654">parseTime(S256)-(T261=INT(RIGHT($F256, 1)))</f>
        <v>8</v>
      </c>
      <c r="V256" s="43">
        <f t="shared" ref="V256:V260" si="5655">isClocked(T256)</f>
        <v>1</v>
      </c>
      <c r="W256" s="34" t="s">
        <v>136</v>
      </c>
      <c r="X256" s="35" t="s">
        <v>24</v>
      </c>
      <c r="Y256" s="42">
        <f t="shared" ref="Y256" si="5656">parseTime(W256)-(X261=INT(RIGHT($F256, 1)))</f>
        <v>8</v>
      </c>
      <c r="Z256" s="43">
        <f t="shared" ref="Z256:Z260" si="5657">isClocked(X256)</f>
        <v>1</v>
      </c>
      <c r="AA256" s="34" t="s">
        <v>136</v>
      </c>
      <c r="AB256" s="35" t="s">
        <v>23</v>
      </c>
      <c r="AC256" s="42">
        <f t="shared" ref="AC256" si="5658">parseTime(AA256)-(AB261=INT(RIGHT($F256, 1)))</f>
        <v>8</v>
      </c>
      <c r="AD256" s="43">
        <f t="shared" ref="AD256:AD260" si="5659">isClocked(AB256)</f>
        <v>1</v>
      </c>
      <c r="AE256" s="34" t="s">
        <v>136</v>
      </c>
      <c r="AF256" s="35" t="s">
        <v>25</v>
      </c>
      <c r="AG256" s="42">
        <f t="shared" ref="AG256" si="5660">parseTime(AE256)-(AF261=INT(RIGHT($F256, 1)))</f>
        <v>8</v>
      </c>
      <c r="AH256" s="43">
        <f t="shared" ref="AH256:AH260" si="5661">isClocked(AF256)</f>
        <v>1</v>
      </c>
      <c r="AI256" s="34" t="s">
        <v>136</v>
      </c>
      <c r="AJ256" s="35" t="s">
        <v>23</v>
      </c>
      <c r="AK256" s="42">
        <f>parseTime(AI256)-(AJ261=INT(RIGHT($F256, 1)))</f>
        <v>8</v>
      </c>
      <c r="AL256" s="43">
        <f t="shared" ref="AL256:AL260" si="5662">isClocked(AJ256)</f>
        <v>1</v>
      </c>
      <c r="AM256" s="34" t="s">
        <v>151</v>
      </c>
      <c r="AN256" s="35" t="s">
        <v>23</v>
      </c>
      <c r="AO256" s="42">
        <f t="shared" ref="AO256" si="5663">parseTime(AM256)-(AN261=INT(RIGHT($F256, 1)))</f>
        <v>4</v>
      </c>
      <c r="AP256" s="43">
        <f t="shared" ref="AP256:AP260" si="5664">isClocked(AN256)</f>
        <v>1</v>
      </c>
      <c r="AQ256" s="34"/>
      <c r="AR256" s="35"/>
      <c r="AS256" s="42">
        <f t="shared" ref="AS256" si="5665">parseTime(AQ256)-(AR261=INT(RIGHT($F256, 1)))</f>
        <v>0</v>
      </c>
      <c r="AT256" s="43">
        <f t="shared" ref="AT256:AT260" si="5666">isClocked(AR256)</f>
        <v>0</v>
      </c>
      <c r="AU256" s="34"/>
      <c r="AV256" s="35"/>
      <c r="AW256" s="42">
        <f>parseTime(AU256)-(AV261=INT(RIGHT($F256, 1)))</f>
        <v>0</v>
      </c>
      <c r="AX256" s="43">
        <f t="shared" ref="AX256:AX260" si="5667">isClocked(AV256)</f>
        <v>0</v>
      </c>
      <c r="AY256" s="34" t="s">
        <v>180</v>
      </c>
      <c r="AZ256" s="35" t="s">
        <v>24</v>
      </c>
      <c r="BA256" s="42">
        <f>parseTime(AY256)-(AZ261=INT(RIGHT($F256, 1)))</f>
        <v>8</v>
      </c>
      <c r="BB256" s="43">
        <f t="shared" ref="BB256:BB260" si="5668">isClocked(AZ256)</f>
        <v>1</v>
      </c>
      <c r="BC256" s="34"/>
      <c r="BD256" s="35"/>
      <c r="BE256" s="42">
        <f>parseTime(BC256)-(BD261=INT(RIGHT($F256, 1)))</f>
        <v>0</v>
      </c>
      <c r="BF256" s="43">
        <f t="shared" ref="BF256:BF260" si="5669">isClocked(BD256)</f>
        <v>0</v>
      </c>
      <c r="BG256" s="34"/>
      <c r="BH256" s="35"/>
      <c r="BI256" s="42">
        <f>parseTime(BG256)-(BH261=INT(RIGHT($F256, 1)))</f>
        <v>0</v>
      </c>
      <c r="BJ256" s="43">
        <f t="shared" ref="BJ256:BJ260" si="5670">isClocked(BH256)</f>
        <v>0</v>
      </c>
      <c r="BK256" s="34"/>
      <c r="BL256" s="35"/>
      <c r="BM256" s="42">
        <f>parseTime(BK256)-(BL261=INT(RIGHT($F256, 1)))</f>
        <v>0</v>
      </c>
      <c r="BN256" s="43">
        <f t="shared" ref="BN256:BN260" si="5671">isClocked(BL256)</f>
        <v>0</v>
      </c>
      <c r="BO256" s="34"/>
      <c r="BP256" s="35"/>
      <c r="BQ256" s="42">
        <f t="shared" ref="BQ256" si="5672">parseTime(BO256)-(BP261=INT(RIGHT($F256, 1)))</f>
        <v>0</v>
      </c>
      <c r="BR256" s="43">
        <f t="shared" ref="BR256:BR260" si="5673">isClocked(BP256)</f>
        <v>0</v>
      </c>
      <c r="BS256" s="34"/>
      <c r="BT256" s="35"/>
      <c r="BU256" s="42">
        <f t="shared" ref="BU256" si="5674">parseTime(BS256)-(BT261=INT(RIGHT($F256, 1)))</f>
        <v>0</v>
      </c>
      <c r="BV256" s="43">
        <f t="shared" ref="BV256:BV260" si="5675">isClocked(BT256)</f>
        <v>0</v>
      </c>
      <c r="BW256" s="34"/>
      <c r="BX256" s="35"/>
      <c r="BY256" s="42">
        <f t="shared" ref="BY256" si="5676">parseTime(BW256)-(BX261=INT(RIGHT($F256, 1)))</f>
        <v>0</v>
      </c>
      <c r="BZ256" s="43">
        <f t="shared" ref="BZ256:BZ260" si="5677">isClocked(BX256)</f>
        <v>0</v>
      </c>
      <c r="CA256" s="34"/>
      <c r="CB256" s="35"/>
      <c r="CC256" s="42">
        <f t="shared" ref="CC256" si="5678">parseTime(CA256)-(CB261=INT(RIGHT($F256, 1)))</f>
        <v>0</v>
      </c>
      <c r="CD256" s="43">
        <f t="shared" ref="CD256:CD260" si="5679">isClocked(CB256)</f>
        <v>0</v>
      </c>
      <c r="CE256" s="34"/>
      <c r="CF256" s="35"/>
      <c r="CG256" s="42">
        <f t="shared" ref="CG256" si="5680">parseTime(CE256)-(CF261=INT(RIGHT($F256, 1)))</f>
        <v>0</v>
      </c>
      <c r="CH256" s="43">
        <f t="shared" ref="CH256:CH260" si="5681">isClocked(CF256)</f>
        <v>0</v>
      </c>
    </row>
    <row r="257" spans="1:86" x14ac:dyDescent="0.25">
      <c r="A257" s="56" t="s">
        <v>0</v>
      </c>
      <c r="B257" s="57">
        <f t="shared" ref="B257" ca="1" si="5682">SUM(B258:B261)</f>
        <v>76</v>
      </c>
      <c r="C257" s="14" t="s">
        <v>252</v>
      </c>
      <c r="D257" s="14"/>
      <c r="E257" s="55" t="str">
        <f t="shared" si="5185"/>
        <v>Monday</v>
      </c>
      <c r="F257" s="51" t="s">
        <v>129</v>
      </c>
      <c r="G257" s="36"/>
      <c r="H257" s="37"/>
      <c r="I257" s="44">
        <f t="shared" ref="I257" si="5683">parseTime(G257)-(H261=INT(RIGHT($F257, 1)))</f>
        <v>0</v>
      </c>
      <c r="J257" s="45">
        <f t="shared" si="5649"/>
        <v>0</v>
      </c>
      <c r="K257" s="36"/>
      <c r="L257" s="37"/>
      <c r="M257" s="44">
        <f t="shared" ref="M257" si="5684">parseTime(K257)-(L261=INT(RIGHT($F257, 1)))</f>
        <v>0</v>
      </c>
      <c r="N257" s="45">
        <f t="shared" si="5651"/>
        <v>0</v>
      </c>
      <c r="O257" s="36"/>
      <c r="P257" s="37"/>
      <c r="Q257" s="44">
        <f t="shared" ref="Q257" si="5685">parseTime(O257)-(P261=INT(RIGHT($F257, 1)))</f>
        <v>0</v>
      </c>
      <c r="R257" s="45">
        <f t="shared" si="5653"/>
        <v>0</v>
      </c>
      <c r="S257" s="36"/>
      <c r="T257" s="37"/>
      <c r="U257" s="44">
        <f t="shared" ref="U257" si="5686">parseTime(S257)-(T261=INT(RIGHT($F257, 1)))</f>
        <v>0</v>
      </c>
      <c r="V257" s="45">
        <f t="shared" si="5655"/>
        <v>0</v>
      </c>
      <c r="W257" s="36"/>
      <c r="X257" s="37"/>
      <c r="Y257" s="44">
        <f t="shared" ref="Y257" si="5687">parseTime(W257)-(X261=INT(RIGHT($F257, 1)))</f>
        <v>0</v>
      </c>
      <c r="Z257" s="45">
        <f t="shared" si="5657"/>
        <v>0</v>
      </c>
      <c r="AA257" s="36"/>
      <c r="AB257" s="37"/>
      <c r="AC257" s="44">
        <f t="shared" ref="AC257" si="5688">parseTime(AA257)-(AB261=INT(RIGHT($F257, 1)))</f>
        <v>0</v>
      </c>
      <c r="AD257" s="45">
        <f t="shared" si="5659"/>
        <v>0</v>
      </c>
      <c r="AE257" s="36"/>
      <c r="AF257" s="37"/>
      <c r="AG257" s="44">
        <f t="shared" ref="AG257" si="5689">parseTime(AE257)-(AF261=INT(RIGHT($F257, 1)))</f>
        <v>0</v>
      </c>
      <c r="AH257" s="45">
        <f t="shared" si="5661"/>
        <v>0</v>
      </c>
      <c r="AI257" s="36"/>
      <c r="AJ257" s="37"/>
      <c r="AK257" s="44">
        <f>parseTime(AI257)-(AJ261=INT(RIGHT($F257, 1)))</f>
        <v>0</v>
      </c>
      <c r="AL257" s="45">
        <f t="shared" si="5662"/>
        <v>0</v>
      </c>
      <c r="AM257" s="36"/>
      <c r="AN257" s="37"/>
      <c r="AO257" s="44">
        <f t="shared" ref="AO257" si="5690">parseTime(AM257)-(AN261=INT(RIGHT($F257, 1)))</f>
        <v>0</v>
      </c>
      <c r="AP257" s="45">
        <f t="shared" si="5664"/>
        <v>0</v>
      </c>
      <c r="AQ257" s="36"/>
      <c r="AR257" s="37"/>
      <c r="AS257" s="44">
        <f t="shared" ref="AS257" si="5691">parseTime(AQ257)-(AR261=INT(RIGHT($F257, 1)))</f>
        <v>0</v>
      </c>
      <c r="AT257" s="45">
        <f t="shared" si="5666"/>
        <v>0</v>
      </c>
      <c r="AU257" s="36"/>
      <c r="AV257" s="37"/>
      <c r="AW257" s="44">
        <f>parseTime(AU257)-(AV261=INT(RIGHT($F257, 1)))</f>
        <v>0</v>
      </c>
      <c r="AX257" s="45">
        <f t="shared" si="5667"/>
        <v>0</v>
      </c>
      <c r="AY257" s="36"/>
      <c r="AZ257" s="37"/>
      <c r="BA257" s="44">
        <f>parseTime(AY257)-(AZ261=INT(RIGHT($F257, 1)))</f>
        <v>0</v>
      </c>
      <c r="BB257" s="45">
        <f t="shared" si="5668"/>
        <v>0</v>
      </c>
      <c r="BC257" s="36"/>
      <c r="BD257" s="37"/>
      <c r="BE257" s="44">
        <f>parseTime(BC257)-(BD261=INT(RIGHT($F257, 1)))</f>
        <v>0</v>
      </c>
      <c r="BF257" s="45">
        <f t="shared" si="5669"/>
        <v>0</v>
      </c>
      <c r="BG257" s="36"/>
      <c r="BH257" s="37"/>
      <c r="BI257" s="44">
        <f>parseTime(BG257)-(BH261=INT(RIGHT($F257, 1)))</f>
        <v>0</v>
      </c>
      <c r="BJ257" s="45">
        <f t="shared" si="5670"/>
        <v>0</v>
      </c>
      <c r="BK257" s="36"/>
      <c r="BL257" s="37"/>
      <c r="BM257" s="44">
        <f>parseTime(BK257)-(BL261=INT(RIGHT($F257, 1)))</f>
        <v>0</v>
      </c>
      <c r="BN257" s="45">
        <f t="shared" si="5671"/>
        <v>0</v>
      </c>
      <c r="BO257" s="36"/>
      <c r="BP257" s="37"/>
      <c r="BQ257" s="44">
        <f t="shared" ref="BQ257" si="5692">parseTime(BO257)-(BP261=INT(RIGHT($F257, 1)))</f>
        <v>0</v>
      </c>
      <c r="BR257" s="45">
        <f t="shared" si="5673"/>
        <v>0</v>
      </c>
      <c r="BS257" s="36"/>
      <c r="BT257" s="37"/>
      <c r="BU257" s="44">
        <f t="shared" ref="BU257" si="5693">parseTime(BS257)-(BT261=INT(RIGHT($F257, 1)))</f>
        <v>0</v>
      </c>
      <c r="BV257" s="45">
        <f t="shared" si="5675"/>
        <v>0</v>
      </c>
      <c r="BW257" s="36"/>
      <c r="BX257" s="37"/>
      <c r="BY257" s="44">
        <f t="shared" ref="BY257" si="5694">parseTime(BW257)-(BX261=INT(RIGHT($F257, 1)))</f>
        <v>0</v>
      </c>
      <c r="BZ257" s="45">
        <f t="shared" si="5677"/>
        <v>0</v>
      </c>
      <c r="CA257" s="36"/>
      <c r="CB257" s="37"/>
      <c r="CC257" s="44">
        <f t="shared" ref="CC257" si="5695">parseTime(CA257)-(CB261=INT(RIGHT($F257, 1)))</f>
        <v>0</v>
      </c>
      <c r="CD257" s="45">
        <f t="shared" si="5679"/>
        <v>0</v>
      </c>
      <c r="CE257" s="36"/>
      <c r="CF257" s="37"/>
      <c r="CG257" s="44">
        <f t="shared" ref="CG257" si="5696">parseTime(CE257)-(CF261=INT(RIGHT($F257, 1)))</f>
        <v>0</v>
      </c>
      <c r="CH257" s="45">
        <f t="shared" si="5681"/>
        <v>0</v>
      </c>
    </row>
    <row r="258" spans="1:86" x14ac:dyDescent="0.25">
      <c r="A258" s="56" t="s">
        <v>117</v>
      </c>
      <c r="B258" s="57">
        <f ca="1">roleHours(G256:CH262, "MFD")</f>
        <v>52</v>
      </c>
      <c r="C258" s="14">
        <f t="shared" ca="1" si="4415"/>
        <v>6.5</v>
      </c>
      <c r="D258" s="14"/>
      <c r="E258" s="20" t="s">
        <v>127</v>
      </c>
      <c r="F258" s="51" t="s">
        <v>130</v>
      </c>
      <c r="G258" s="36"/>
      <c r="H258" s="37"/>
      <c r="I258" s="44">
        <f t="shared" ref="I258" si="5697">parseTime(G258)-(H261=INT(RIGHT($F258, 1)))</f>
        <v>0</v>
      </c>
      <c r="J258" s="45">
        <f t="shared" si="5649"/>
        <v>0</v>
      </c>
      <c r="K258" s="36"/>
      <c r="L258" s="37"/>
      <c r="M258" s="44">
        <f t="shared" ref="M258" si="5698">parseTime(K258)-(L261=INT(RIGHT($F258, 1)))</f>
        <v>0</v>
      </c>
      <c r="N258" s="45">
        <f t="shared" si="5651"/>
        <v>0</v>
      </c>
      <c r="O258" s="36"/>
      <c r="P258" s="37"/>
      <c r="Q258" s="44">
        <f t="shared" ref="Q258" si="5699">parseTime(O258)-(P261=INT(RIGHT($F258, 1)))</f>
        <v>0</v>
      </c>
      <c r="R258" s="45">
        <f t="shared" si="5653"/>
        <v>0</v>
      </c>
      <c r="S258" s="36"/>
      <c r="T258" s="37"/>
      <c r="U258" s="44">
        <f t="shared" ref="U258" si="5700">parseTime(S258)-(T261=INT(RIGHT($F258, 1)))</f>
        <v>0</v>
      </c>
      <c r="V258" s="45">
        <f t="shared" si="5655"/>
        <v>0</v>
      </c>
      <c r="W258" s="36"/>
      <c r="X258" s="37"/>
      <c r="Y258" s="44">
        <f t="shared" ref="Y258" si="5701">parseTime(W258)-(X261=INT(RIGHT($F258, 1)))</f>
        <v>0</v>
      </c>
      <c r="Z258" s="45">
        <f t="shared" si="5657"/>
        <v>0</v>
      </c>
      <c r="AA258" s="36"/>
      <c r="AB258" s="37"/>
      <c r="AC258" s="44">
        <f t="shared" ref="AC258" si="5702">parseTime(AA258)-(AB261=INT(RIGHT($F258, 1)))</f>
        <v>0</v>
      </c>
      <c r="AD258" s="45">
        <f t="shared" si="5659"/>
        <v>0</v>
      </c>
      <c r="AE258" s="36"/>
      <c r="AF258" s="37"/>
      <c r="AG258" s="44">
        <f t="shared" ref="AG258" si="5703">parseTime(AE258)-(AF261=INT(RIGHT($F258, 1)))</f>
        <v>0</v>
      </c>
      <c r="AH258" s="45">
        <f t="shared" si="5661"/>
        <v>0</v>
      </c>
      <c r="AI258" s="36"/>
      <c r="AJ258" s="37"/>
      <c r="AK258" s="44">
        <f>parseTime(AI258)-(AJ261=INT(RIGHT($F258, 1)))</f>
        <v>0</v>
      </c>
      <c r="AL258" s="45">
        <f t="shared" si="5662"/>
        <v>0</v>
      </c>
      <c r="AM258" s="36"/>
      <c r="AN258" s="37"/>
      <c r="AO258" s="44">
        <f t="shared" ref="AO258" si="5704">parseTime(AM258)-(AN261=INT(RIGHT($F258, 1)))</f>
        <v>0</v>
      </c>
      <c r="AP258" s="45">
        <f t="shared" si="5664"/>
        <v>0</v>
      </c>
      <c r="AQ258" s="36"/>
      <c r="AR258" s="37"/>
      <c r="AS258" s="44">
        <f t="shared" ref="AS258" si="5705">parseTime(AQ258)-(AR261=INT(RIGHT($F258, 1)))</f>
        <v>0</v>
      </c>
      <c r="AT258" s="45">
        <f t="shared" si="5666"/>
        <v>0</v>
      </c>
      <c r="AU258" s="36"/>
      <c r="AV258" s="37"/>
      <c r="AW258" s="44">
        <f>parseTime(AU258)-(AV261=INT(RIGHT($F258, 1)))</f>
        <v>0</v>
      </c>
      <c r="AX258" s="45">
        <f t="shared" si="5667"/>
        <v>0</v>
      </c>
      <c r="AY258" s="36"/>
      <c r="AZ258" s="37"/>
      <c r="BA258" s="44">
        <f>parseTime(AY258)-(AZ261=INT(RIGHT($F258, 1)))</f>
        <v>0</v>
      </c>
      <c r="BB258" s="45">
        <f t="shared" si="5668"/>
        <v>0</v>
      </c>
      <c r="BC258" s="36"/>
      <c r="BD258" s="37"/>
      <c r="BE258" s="44">
        <f>parseTime(BC258)-(BD261=INT(RIGHT($F258, 1)))</f>
        <v>0</v>
      </c>
      <c r="BF258" s="45">
        <f t="shared" si="5669"/>
        <v>0</v>
      </c>
      <c r="BG258" s="36"/>
      <c r="BH258" s="37"/>
      <c r="BI258" s="44">
        <f>parseTime(BG258)-(BH261=INT(RIGHT($F258, 1)))</f>
        <v>0</v>
      </c>
      <c r="BJ258" s="45">
        <f t="shared" si="5670"/>
        <v>0</v>
      </c>
      <c r="BK258" s="36"/>
      <c r="BL258" s="37"/>
      <c r="BM258" s="44">
        <f>parseTime(BK258)-(BL261=INT(RIGHT($F258, 1)))</f>
        <v>0</v>
      </c>
      <c r="BN258" s="45">
        <f t="shared" si="5671"/>
        <v>0</v>
      </c>
      <c r="BO258" s="36"/>
      <c r="BP258" s="37"/>
      <c r="BQ258" s="44">
        <f t="shared" ref="BQ258" si="5706">parseTime(BO258)-(BP261=INT(RIGHT($F258, 1)))</f>
        <v>0</v>
      </c>
      <c r="BR258" s="45">
        <f t="shared" si="5673"/>
        <v>0</v>
      </c>
      <c r="BS258" s="36"/>
      <c r="BT258" s="37"/>
      <c r="BU258" s="44">
        <f t="shared" ref="BU258" si="5707">parseTime(BS258)-(BT261=INT(RIGHT($F258, 1)))</f>
        <v>0</v>
      </c>
      <c r="BV258" s="45">
        <f t="shared" si="5675"/>
        <v>0</v>
      </c>
      <c r="BW258" s="36"/>
      <c r="BX258" s="37"/>
      <c r="BY258" s="44">
        <f t="shared" ref="BY258" si="5708">parseTime(BW258)-(BX261=INT(RIGHT($F258, 1)))</f>
        <v>0</v>
      </c>
      <c r="BZ258" s="45">
        <f t="shared" si="5677"/>
        <v>0</v>
      </c>
      <c r="CA258" s="36"/>
      <c r="CB258" s="37"/>
      <c r="CC258" s="44">
        <f t="shared" ref="CC258" si="5709">parseTime(CA258)-(CB261=INT(RIGHT($F258, 1)))</f>
        <v>0</v>
      </c>
      <c r="CD258" s="45">
        <f t="shared" si="5679"/>
        <v>0</v>
      </c>
      <c r="CE258" s="36"/>
      <c r="CF258" s="37"/>
      <c r="CG258" s="44">
        <f t="shared" ref="CG258" si="5710">parseTime(CE258)-(CF261=INT(RIGHT($F258, 1)))</f>
        <v>0</v>
      </c>
      <c r="CH258" s="45">
        <f t="shared" si="5681"/>
        <v>0</v>
      </c>
    </row>
    <row r="259" spans="1:86" x14ac:dyDescent="0.25">
      <c r="A259" s="56" t="s">
        <v>118</v>
      </c>
      <c r="B259" s="57">
        <f ca="1">roleHours(G256:CH262, "DFD")</f>
        <v>16</v>
      </c>
      <c r="C259" s="14">
        <f t="shared" ca="1" si="4415"/>
        <v>2</v>
      </c>
      <c r="D259" s="14"/>
      <c r="E259" s="20"/>
      <c r="F259" s="51" t="s">
        <v>131</v>
      </c>
      <c r="G259" s="36"/>
      <c r="H259" s="37"/>
      <c r="I259" s="44">
        <f t="shared" ref="I259" si="5711">parseTime(G259)-(H261=INT(RIGHT($F259, 1)))</f>
        <v>0</v>
      </c>
      <c r="J259" s="45">
        <f t="shared" si="5649"/>
        <v>0</v>
      </c>
      <c r="K259" s="36"/>
      <c r="L259" s="37"/>
      <c r="M259" s="44">
        <f t="shared" ref="M259" si="5712">parseTime(K259)-(L261=INT(RIGHT($F259, 1)))</f>
        <v>0</v>
      </c>
      <c r="N259" s="45">
        <f t="shared" si="5651"/>
        <v>0</v>
      </c>
      <c r="O259" s="36"/>
      <c r="P259" s="37"/>
      <c r="Q259" s="44">
        <f t="shared" ref="Q259" si="5713">parseTime(O259)-(P261=INT(RIGHT($F259, 1)))</f>
        <v>0</v>
      </c>
      <c r="R259" s="45">
        <f t="shared" si="5653"/>
        <v>0</v>
      </c>
      <c r="S259" s="36"/>
      <c r="T259" s="37"/>
      <c r="U259" s="44">
        <f t="shared" ref="U259" si="5714">parseTime(S259)-(T261=INT(RIGHT($F259, 1)))</f>
        <v>0</v>
      </c>
      <c r="V259" s="45">
        <f t="shared" si="5655"/>
        <v>0</v>
      </c>
      <c r="W259" s="36"/>
      <c r="X259" s="37"/>
      <c r="Y259" s="44">
        <f t="shared" ref="Y259" si="5715">parseTime(W259)-(X261=INT(RIGHT($F259, 1)))</f>
        <v>0</v>
      </c>
      <c r="Z259" s="45">
        <f t="shared" si="5657"/>
        <v>0</v>
      </c>
      <c r="AA259" s="36"/>
      <c r="AB259" s="37"/>
      <c r="AC259" s="44">
        <f t="shared" ref="AC259" si="5716">parseTime(AA259)-(AB261=INT(RIGHT($F259, 1)))</f>
        <v>0</v>
      </c>
      <c r="AD259" s="45">
        <f t="shared" si="5659"/>
        <v>0</v>
      </c>
      <c r="AE259" s="36"/>
      <c r="AF259" s="37"/>
      <c r="AG259" s="44">
        <f t="shared" ref="AG259" si="5717">parseTime(AE259)-(AF261=INT(RIGHT($F259, 1)))</f>
        <v>0</v>
      </c>
      <c r="AH259" s="45">
        <f t="shared" si="5661"/>
        <v>0</v>
      </c>
      <c r="AI259" s="36"/>
      <c r="AJ259" s="37"/>
      <c r="AK259" s="44">
        <f>parseTime(AI259)-(AJ261=INT(RIGHT($F259, 1)))</f>
        <v>0</v>
      </c>
      <c r="AL259" s="45">
        <f t="shared" si="5662"/>
        <v>0</v>
      </c>
      <c r="AM259" s="36"/>
      <c r="AN259" s="37"/>
      <c r="AO259" s="44">
        <f t="shared" ref="AO259" si="5718">parseTime(AM259)-(AN261=INT(RIGHT($F259, 1)))</f>
        <v>0</v>
      </c>
      <c r="AP259" s="45">
        <f t="shared" si="5664"/>
        <v>0</v>
      </c>
      <c r="AQ259" s="36"/>
      <c r="AR259" s="37"/>
      <c r="AS259" s="44">
        <f t="shared" ref="AS259" si="5719">parseTime(AQ259)-(AR261=INT(RIGHT($F259, 1)))</f>
        <v>0</v>
      </c>
      <c r="AT259" s="45">
        <f t="shared" si="5666"/>
        <v>0</v>
      </c>
      <c r="AU259" s="36"/>
      <c r="AV259" s="37"/>
      <c r="AW259" s="44">
        <f>parseTime(AU259)-(AV261=INT(RIGHT($F259, 1)))</f>
        <v>0</v>
      </c>
      <c r="AX259" s="45">
        <f t="shared" si="5667"/>
        <v>0</v>
      </c>
      <c r="AY259" s="36"/>
      <c r="AZ259" s="37"/>
      <c r="BA259" s="44">
        <f>parseTime(AY259)-(AZ261=INT(RIGHT($F259, 1)))</f>
        <v>0</v>
      </c>
      <c r="BB259" s="45">
        <f t="shared" si="5668"/>
        <v>0</v>
      </c>
      <c r="BC259" s="36"/>
      <c r="BD259" s="37"/>
      <c r="BE259" s="44">
        <f>parseTime(BC259)-(BD261=INT(RIGHT($F259, 1)))</f>
        <v>0</v>
      </c>
      <c r="BF259" s="45">
        <f t="shared" si="5669"/>
        <v>0</v>
      </c>
      <c r="BG259" s="36"/>
      <c r="BH259" s="37"/>
      <c r="BI259" s="44">
        <f>parseTime(BG259)-(BH261=INT(RIGHT($F259, 1)))</f>
        <v>0</v>
      </c>
      <c r="BJ259" s="45">
        <f t="shared" si="5670"/>
        <v>0</v>
      </c>
      <c r="BK259" s="36"/>
      <c r="BL259" s="37"/>
      <c r="BM259" s="44">
        <f>parseTime(BK259)-(BL261=INT(RIGHT($F259, 1)))</f>
        <v>0</v>
      </c>
      <c r="BN259" s="45">
        <f t="shared" si="5671"/>
        <v>0</v>
      </c>
      <c r="BO259" s="36"/>
      <c r="BP259" s="37"/>
      <c r="BQ259" s="44">
        <f t="shared" ref="BQ259" si="5720">parseTime(BO259)-(BP261=INT(RIGHT($F259, 1)))</f>
        <v>0</v>
      </c>
      <c r="BR259" s="45">
        <f t="shared" si="5673"/>
        <v>0</v>
      </c>
      <c r="BS259" s="36"/>
      <c r="BT259" s="37"/>
      <c r="BU259" s="44">
        <f t="shared" ref="BU259" si="5721">parseTime(BS259)-(BT261=INT(RIGHT($F259, 1)))</f>
        <v>0</v>
      </c>
      <c r="BV259" s="45">
        <f t="shared" si="5675"/>
        <v>0</v>
      </c>
      <c r="BW259" s="36"/>
      <c r="BX259" s="37"/>
      <c r="BY259" s="44">
        <f t="shared" ref="BY259" si="5722">parseTime(BW259)-(BX261=INT(RIGHT($F259, 1)))</f>
        <v>0</v>
      </c>
      <c r="BZ259" s="45">
        <f t="shared" si="5677"/>
        <v>0</v>
      </c>
      <c r="CA259" s="36"/>
      <c r="CB259" s="37"/>
      <c r="CC259" s="44">
        <f t="shared" ref="CC259" si="5723">parseTime(CA259)-(CB261=INT(RIGHT($F259, 1)))</f>
        <v>0</v>
      </c>
      <c r="CD259" s="45">
        <f t="shared" si="5679"/>
        <v>0</v>
      </c>
      <c r="CE259" s="36"/>
      <c r="CF259" s="37"/>
      <c r="CG259" s="44">
        <f t="shared" ref="CG259" si="5724">parseTime(CE259)-(CF261=INT(RIGHT($F259, 1)))</f>
        <v>0</v>
      </c>
      <c r="CH259" s="45">
        <f t="shared" si="5681"/>
        <v>0</v>
      </c>
    </row>
    <row r="260" spans="1:86" x14ac:dyDescent="0.25">
      <c r="A260" s="56" t="s">
        <v>119</v>
      </c>
      <c r="B260" s="57">
        <f ca="1">roleHours(G256:CH262, "MCC")</f>
        <v>8</v>
      </c>
      <c r="C260" s="14">
        <f t="shared" ca="1" si="4415"/>
        <v>1</v>
      </c>
      <c r="D260" s="14"/>
      <c r="E260" s="20"/>
      <c r="F260" s="51" t="s">
        <v>132</v>
      </c>
      <c r="G260" s="36"/>
      <c r="H260" s="37"/>
      <c r="I260" s="44">
        <f t="shared" ref="I260" si="5725">parseTime(G260)-(H261=INT(RIGHT($F260, 1)))</f>
        <v>0</v>
      </c>
      <c r="J260" s="45">
        <f t="shared" si="5649"/>
        <v>0</v>
      </c>
      <c r="K260" s="36"/>
      <c r="L260" s="37"/>
      <c r="M260" s="44">
        <f t="shared" ref="M260" si="5726">parseTime(K260)-(L261=INT(RIGHT($F260, 1)))</f>
        <v>0</v>
      </c>
      <c r="N260" s="45">
        <f t="shared" si="5651"/>
        <v>0</v>
      </c>
      <c r="O260" s="36"/>
      <c r="P260" s="37"/>
      <c r="Q260" s="44">
        <f t="shared" ref="Q260" si="5727">parseTime(O260)-(P261=INT(RIGHT($F260, 1)))</f>
        <v>0</v>
      </c>
      <c r="R260" s="45">
        <f t="shared" si="5653"/>
        <v>0</v>
      </c>
      <c r="S260" s="36"/>
      <c r="T260" s="37"/>
      <c r="U260" s="44">
        <f t="shared" ref="U260" si="5728">parseTime(S260)-(T261=INT(RIGHT($F260, 1)))</f>
        <v>0</v>
      </c>
      <c r="V260" s="45">
        <f t="shared" si="5655"/>
        <v>0</v>
      </c>
      <c r="W260" s="36"/>
      <c r="X260" s="37"/>
      <c r="Y260" s="44">
        <f t="shared" ref="Y260" si="5729">parseTime(W260)-(X261=INT(RIGHT($F260, 1)))</f>
        <v>0</v>
      </c>
      <c r="Z260" s="45">
        <f t="shared" si="5657"/>
        <v>0</v>
      </c>
      <c r="AA260" s="36"/>
      <c r="AB260" s="37"/>
      <c r="AC260" s="44">
        <f t="shared" ref="AC260" si="5730">parseTime(AA260)-(AB261=INT(RIGHT($F260, 1)))</f>
        <v>0</v>
      </c>
      <c r="AD260" s="45">
        <f t="shared" si="5659"/>
        <v>0</v>
      </c>
      <c r="AE260" s="36"/>
      <c r="AF260" s="37"/>
      <c r="AG260" s="44">
        <f t="shared" ref="AG260" si="5731">parseTime(AE260)-(AF261=INT(RIGHT($F260, 1)))</f>
        <v>0</v>
      </c>
      <c r="AH260" s="45">
        <f t="shared" si="5661"/>
        <v>0</v>
      </c>
      <c r="AI260" s="36"/>
      <c r="AJ260" s="37"/>
      <c r="AK260" s="44">
        <f>parseTime(AI260)-(AJ261=INT(RIGHT($F260, 1)))</f>
        <v>0</v>
      </c>
      <c r="AL260" s="45">
        <f t="shared" si="5662"/>
        <v>0</v>
      </c>
      <c r="AM260" s="36"/>
      <c r="AN260" s="37"/>
      <c r="AO260" s="44">
        <f t="shared" ref="AO260" si="5732">parseTime(AM260)-(AN261=INT(RIGHT($F260, 1)))</f>
        <v>0</v>
      </c>
      <c r="AP260" s="45">
        <f t="shared" si="5664"/>
        <v>0</v>
      </c>
      <c r="AQ260" s="36"/>
      <c r="AR260" s="37"/>
      <c r="AS260" s="44">
        <f t="shared" ref="AS260" si="5733">parseTime(AQ260)-(AR261=INT(RIGHT($F260, 1)))</f>
        <v>0</v>
      </c>
      <c r="AT260" s="45">
        <f t="shared" si="5666"/>
        <v>0</v>
      </c>
      <c r="AU260" s="36"/>
      <c r="AV260" s="37"/>
      <c r="AW260" s="44">
        <f>parseTime(AU260)-(AV261=INT(RIGHT($F260, 1)))</f>
        <v>0</v>
      </c>
      <c r="AX260" s="45">
        <f t="shared" si="5667"/>
        <v>0</v>
      </c>
      <c r="AY260" s="36"/>
      <c r="AZ260" s="37"/>
      <c r="BA260" s="44">
        <f>parseTime(AY260)-(AZ261=INT(RIGHT($F260, 1)))</f>
        <v>0</v>
      </c>
      <c r="BB260" s="45">
        <f t="shared" si="5668"/>
        <v>0</v>
      </c>
      <c r="BC260" s="36"/>
      <c r="BD260" s="37"/>
      <c r="BE260" s="44">
        <f>parseTime(BC260)-(BD261=INT(RIGHT($F260, 1)))</f>
        <v>0</v>
      </c>
      <c r="BF260" s="45">
        <f t="shared" si="5669"/>
        <v>0</v>
      </c>
      <c r="BG260" s="36"/>
      <c r="BH260" s="37"/>
      <c r="BI260" s="44">
        <f>parseTime(BG260)-(BH261=INT(RIGHT($F260, 1)))</f>
        <v>0</v>
      </c>
      <c r="BJ260" s="45">
        <f t="shared" si="5670"/>
        <v>0</v>
      </c>
      <c r="BK260" s="36"/>
      <c r="BL260" s="37"/>
      <c r="BM260" s="44">
        <f>parseTime(BK260)-(BL261=INT(RIGHT($F260, 1)))</f>
        <v>0</v>
      </c>
      <c r="BN260" s="45">
        <f t="shared" si="5671"/>
        <v>0</v>
      </c>
      <c r="BO260" s="36"/>
      <c r="BP260" s="37"/>
      <c r="BQ260" s="44">
        <f t="shared" ref="BQ260" si="5734">parseTime(BO260)-(BP261=INT(RIGHT($F260, 1)))</f>
        <v>0</v>
      </c>
      <c r="BR260" s="45">
        <f t="shared" si="5673"/>
        <v>0</v>
      </c>
      <c r="BS260" s="36"/>
      <c r="BT260" s="37"/>
      <c r="BU260" s="44">
        <f t="shared" ref="BU260" si="5735">parseTime(BS260)-(BT261=INT(RIGHT($F260, 1)))</f>
        <v>0</v>
      </c>
      <c r="BV260" s="45">
        <f t="shared" si="5675"/>
        <v>0</v>
      </c>
      <c r="BW260" s="36"/>
      <c r="BX260" s="37"/>
      <c r="BY260" s="44">
        <f t="shared" ref="BY260" si="5736">parseTime(BW260)-(BX261=INT(RIGHT($F260, 1)))</f>
        <v>0</v>
      </c>
      <c r="BZ260" s="45">
        <f t="shared" si="5677"/>
        <v>0</v>
      </c>
      <c r="CA260" s="36"/>
      <c r="CB260" s="37"/>
      <c r="CC260" s="44">
        <f t="shared" ref="CC260" si="5737">parseTime(CA260)-(CB261=INT(RIGHT($F260, 1)))</f>
        <v>0</v>
      </c>
      <c r="CD260" s="45">
        <f t="shared" si="5679"/>
        <v>0</v>
      </c>
      <c r="CE260" s="36"/>
      <c r="CF260" s="37"/>
      <c r="CG260" s="44">
        <f t="shared" ref="CG260" si="5738">parseTime(CE260)-(CF261=INT(RIGHT($F260, 1)))</f>
        <v>0</v>
      </c>
      <c r="CH260" s="45">
        <f t="shared" si="5681"/>
        <v>0</v>
      </c>
    </row>
    <row r="261" spans="1:86" x14ac:dyDescent="0.25">
      <c r="A261" s="56" t="s">
        <v>120</v>
      </c>
      <c r="B261" s="57">
        <f ca="1">roleHours(G256:CH262, "DCC")</f>
        <v>0</v>
      </c>
      <c r="C261" s="14">
        <f t="shared" ca="1" si="4415"/>
        <v>0</v>
      </c>
      <c r="D261" s="14"/>
      <c r="E261" s="20"/>
      <c r="F261" s="51"/>
      <c r="G261" s="46" t="s">
        <v>134</v>
      </c>
      <c r="H261" s="38">
        <f t="shared" ref="H261" si="5739">lunchAdjust(G256:H260)</f>
        <v>1</v>
      </c>
      <c r="I261" s="48" t="s">
        <v>0</v>
      </c>
      <c r="J261" s="39">
        <f t="shared" ref="J261" si="5740">SUMPRODUCT(I256:I260*J256:J260)</f>
        <v>8</v>
      </c>
      <c r="K261" s="46" t="s">
        <v>134</v>
      </c>
      <c r="L261" s="38">
        <f t="shared" ref="L261" si="5741">lunchAdjust(K256:L260)</f>
        <v>1</v>
      </c>
      <c r="M261" s="48" t="s">
        <v>0</v>
      </c>
      <c r="N261" s="39">
        <f t="shared" ref="N261" si="5742">SUMPRODUCT(M256:M260*N256:N260)</f>
        <v>8</v>
      </c>
      <c r="O261" s="46" t="s">
        <v>134</v>
      </c>
      <c r="P261" s="38">
        <f t="shared" ref="P261" si="5743">lunchAdjust(O256:P260)</f>
        <v>1</v>
      </c>
      <c r="Q261" s="48" t="s">
        <v>0</v>
      </c>
      <c r="R261" s="39">
        <f t="shared" ref="R261" si="5744">SUMPRODUCT(Q256:Q260*R256:R260)</f>
        <v>8</v>
      </c>
      <c r="S261" s="46" t="s">
        <v>134</v>
      </c>
      <c r="T261" s="38">
        <f t="shared" ref="T261" si="5745">lunchAdjust(S256:T260)</f>
        <v>1</v>
      </c>
      <c r="U261" s="48" t="s">
        <v>0</v>
      </c>
      <c r="V261" s="39">
        <f t="shared" ref="V261" si="5746">SUMPRODUCT(U256:U260*V256:V260)</f>
        <v>8</v>
      </c>
      <c r="W261" s="46" t="s">
        <v>134</v>
      </c>
      <c r="X261" s="38">
        <f t="shared" ref="X261" si="5747">lunchAdjust(W256:X260)</f>
        <v>1</v>
      </c>
      <c r="Y261" s="48" t="s">
        <v>0</v>
      </c>
      <c r="Z261" s="39">
        <f t="shared" ref="Z261" si="5748">SUMPRODUCT(Y256:Y260*Z256:Z260)</f>
        <v>8</v>
      </c>
      <c r="AA261" s="46" t="s">
        <v>134</v>
      </c>
      <c r="AB261" s="38">
        <f t="shared" ref="AB261" si="5749">lunchAdjust(AA256:AB260)</f>
        <v>1</v>
      </c>
      <c r="AC261" s="48" t="s">
        <v>0</v>
      </c>
      <c r="AD261" s="39">
        <f t="shared" ref="AD261" si="5750">SUMPRODUCT(AC256:AC260*AD256:AD260)</f>
        <v>8</v>
      </c>
      <c r="AE261" s="46" t="s">
        <v>134</v>
      </c>
      <c r="AF261" s="38">
        <f t="shared" ref="AF261" si="5751">lunchAdjust(AE256:AF260)</f>
        <v>1</v>
      </c>
      <c r="AG261" s="48" t="s">
        <v>0</v>
      </c>
      <c r="AH261" s="39">
        <f t="shared" ref="AH261" si="5752">SUMPRODUCT(AG256:AG260*AH256:AH260)</f>
        <v>8</v>
      </c>
      <c r="AI261" s="46" t="s">
        <v>134</v>
      </c>
      <c r="AJ261" s="38">
        <f t="shared" ref="AJ261" si="5753">lunchAdjust(AI256:AJ260)</f>
        <v>1</v>
      </c>
      <c r="AK261" s="48" t="s">
        <v>0</v>
      </c>
      <c r="AL261" s="39">
        <f t="shared" ref="AL261" si="5754">SUMPRODUCT(AK256:AK260*AL256:AL260)</f>
        <v>8</v>
      </c>
      <c r="AM261" s="46" t="s">
        <v>134</v>
      </c>
      <c r="AN261" s="38">
        <f t="shared" ref="AN261" si="5755">lunchAdjust(AM256:AN260)</f>
        <v>0</v>
      </c>
      <c r="AO261" s="48" t="s">
        <v>0</v>
      </c>
      <c r="AP261" s="39">
        <f t="shared" ref="AP261" si="5756">SUMPRODUCT(AO256:AO260*AP256:AP260)</f>
        <v>4</v>
      </c>
      <c r="AQ261" s="46" t="s">
        <v>134</v>
      </c>
      <c r="AR261" s="38">
        <f t="shared" ref="AR261" si="5757">lunchAdjust(AQ256:AR260)</f>
        <v>0</v>
      </c>
      <c r="AS261" s="48" t="s">
        <v>0</v>
      </c>
      <c r="AT261" s="39">
        <f t="shared" ref="AT261" si="5758">SUMPRODUCT(AS256:AS260*AT256:AT260)</f>
        <v>0</v>
      </c>
      <c r="AU261" s="46" t="s">
        <v>134</v>
      </c>
      <c r="AV261" s="38">
        <f t="shared" ref="AV261" si="5759">lunchAdjust(AU256:AV260)</f>
        <v>0</v>
      </c>
      <c r="AW261" s="48" t="s">
        <v>0</v>
      </c>
      <c r="AX261" s="39">
        <f t="shared" ref="AX261" si="5760">SUMPRODUCT(AW256:AW260*AX256:AX260)</f>
        <v>0</v>
      </c>
      <c r="AY261" s="46" t="s">
        <v>134</v>
      </c>
      <c r="AZ261" s="38">
        <f t="shared" ref="AZ261" si="5761">lunchAdjust(AY256:AZ260)</f>
        <v>1</v>
      </c>
      <c r="BA261" s="48" t="s">
        <v>0</v>
      </c>
      <c r="BB261" s="39">
        <f t="shared" ref="BB261" si="5762">SUMPRODUCT(BA256:BA260*BB256:BB260)</f>
        <v>8</v>
      </c>
      <c r="BC261" s="46" t="s">
        <v>134</v>
      </c>
      <c r="BD261" s="38">
        <f t="shared" ref="BD261" si="5763">lunchAdjust(BC256:BD260)</f>
        <v>0</v>
      </c>
      <c r="BE261" s="48" t="s">
        <v>0</v>
      </c>
      <c r="BF261" s="39">
        <f t="shared" ref="BF261" si="5764">SUMPRODUCT(BE256:BE260*BF256:BF260)</f>
        <v>0</v>
      </c>
      <c r="BG261" s="46" t="s">
        <v>134</v>
      </c>
      <c r="BH261" s="38">
        <f t="shared" ref="BH261" si="5765">lunchAdjust(BG256:BH260)</f>
        <v>0</v>
      </c>
      <c r="BI261" s="48" t="s">
        <v>0</v>
      </c>
      <c r="BJ261" s="39">
        <f t="shared" ref="BJ261" si="5766">SUMPRODUCT(BI256:BI260*BJ256:BJ260)</f>
        <v>0</v>
      </c>
      <c r="BK261" s="46" t="s">
        <v>134</v>
      </c>
      <c r="BL261" s="38">
        <f t="shared" ref="BL261" si="5767">lunchAdjust(BK256:BL260)</f>
        <v>0</v>
      </c>
      <c r="BM261" s="48" t="s">
        <v>0</v>
      </c>
      <c r="BN261" s="39">
        <f t="shared" ref="BN261" si="5768">SUMPRODUCT(BM256:BM260*BN256:BN260)</f>
        <v>0</v>
      </c>
      <c r="BO261" s="46" t="s">
        <v>134</v>
      </c>
      <c r="BP261" s="38">
        <f t="shared" ref="BP261" si="5769">lunchAdjust(BO256:BP260)</f>
        <v>0</v>
      </c>
      <c r="BQ261" s="48" t="s">
        <v>0</v>
      </c>
      <c r="BR261" s="39">
        <f t="shared" ref="BR261" si="5770">SUMPRODUCT(BQ256:BQ260*BR256:BR260)</f>
        <v>0</v>
      </c>
      <c r="BS261" s="46" t="s">
        <v>134</v>
      </c>
      <c r="BT261" s="38">
        <f t="shared" ref="BT261" si="5771">lunchAdjust(BS256:BT260)</f>
        <v>0</v>
      </c>
      <c r="BU261" s="48" t="s">
        <v>0</v>
      </c>
      <c r="BV261" s="39">
        <f t="shared" ref="BV261" si="5772">SUMPRODUCT(BU256:BU260*BV256:BV260)</f>
        <v>0</v>
      </c>
      <c r="BW261" s="46" t="s">
        <v>134</v>
      </c>
      <c r="BX261" s="38">
        <f t="shared" ref="BX261" si="5773">lunchAdjust(BW256:BX260)</f>
        <v>0</v>
      </c>
      <c r="BY261" s="48" t="s">
        <v>0</v>
      </c>
      <c r="BZ261" s="39">
        <f t="shared" ref="BZ261" si="5774">SUMPRODUCT(BY256:BY260*BZ256:BZ260)</f>
        <v>0</v>
      </c>
      <c r="CA261" s="46" t="s">
        <v>134</v>
      </c>
      <c r="CB261" s="38">
        <f t="shared" ref="CB261" si="5775">lunchAdjust(CA256:CB260)</f>
        <v>0</v>
      </c>
      <c r="CC261" s="48" t="s">
        <v>0</v>
      </c>
      <c r="CD261" s="39">
        <f t="shared" ref="CD261" si="5776">SUMPRODUCT(CC256:CC260*CD256:CD260)</f>
        <v>0</v>
      </c>
      <c r="CE261" s="46" t="s">
        <v>134</v>
      </c>
      <c r="CF261" s="38">
        <f t="shared" ref="CF261" si="5777">lunchAdjust(CE256:CF260)</f>
        <v>0</v>
      </c>
      <c r="CG261" s="48" t="s">
        <v>0</v>
      </c>
      <c r="CH261" s="39">
        <f t="shared" ref="CH261" si="5778">SUMPRODUCT(CG256:CG260*CH256:CH260)</f>
        <v>0</v>
      </c>
    </row>
    <row r="262" spans="1:86" ht="15.75" thickBot="1" x14ac:dyDescent="0.3">
      <c r="A262" s="58" t="s">
        <v>121</v>
      </c>
      <c r="B262" s="59">
        <f ca="1">roleHours(G256:CH262, "OUT")</f>
        <v>0</v>
      </c>
      <c r="C262" s="54" t="s">
        <v>137</v>
      </c>
      <c r="D262" s="22">
        <f ca="1">roleHours(G256:CH262, "PTO")</f>
        <v>0</v>
      </c>
      <c r="E262" s="23"/>
      <c r="F262" s="52"/>
      <c r="G262" s="47" t="s">
        <v>39</v>
      </c>
      <c r="H262" s="40">
        <f t="shared" ref="H262:H325" si="5779">SUMPRODUCT(I256:I260*(H256:H260="PTO"))+SUMPRODUCT(I256:I260*(H256:H260="HOL"))</f>
        <v>0</v>
      </c>
      <c r="I262" s="49" t="s">
        <v>135</v>
      </c>
      <c r="J262" s="41">
        <f t="shared" ref="J262" si="5780">J261*G$4</f>
        <v>0</v>
      </c>
      <c r="K262" s="47" t="s">
        <v>39</v>
      </c>
      <c r="L262" s="40">
        <f t="shared" ref="L262" si="5781">SUMPRODUCT(M256:M260*(L256:L260="PTO"))+SUMPRODUCT(M256:M260*(L256:L260="HOL"))</f>
        <v>0</v>
      </c>
      <c r="M262" s="49" t="s">
        <v>135</v>
      </c>
      <c r="N262" s="41">
        <f t="shared" ref="N262" si="5782">N261*K$4</f>
        <v>0</v>
      </c>
      <c r="O262" s="47" t="s">
        <v>39</v>
      </c>
      <c r="P262" s="40">
        <f t="shared" ref="P262" si="5783">SUMPRODUCT(Q256:Q260*(P256:P260="PTO"))+SUMPRODUCT(Q256:Q260*(P256:P260="HOL"))</f>
        <v>0</v>
      </c>
      <c r="Q262" s="49" t="s">
        <v>135</v>
      </c>
      <c r="R262" s="41">
        <f t="shared" ref="R262" si="5784">R261*O$4</f>
        <v>8</v>
      </c>
      <c r="S262" s="47" t="s">
        <v>39</v>
      </c>
      <c r="T262" s="40">
        <f t="shared" ref="T262" si="5785">SUMPRODUCT(U256:U260*(T256:T260="PTO"))+SUMPRODUCT(U256:U260*(T256:T260="HOL"))</f>
        <v>0</v>
      </c>
      <c r="U262" s="49" t="s">
        <v>135</v>
      </c>
      <c r="V262" s="41">
        <f t="shared" ref="V262" si="5786">V261*S$4</f>
        <v>0</v>
      </c>
      <c r="W262" s="47" t="s">
        <v>39</v>
      </c>
      <c r="X262" s="40">
        <f t="shared" ref="X262" si="5787">SUMPRODUCT(Y256:Y260*(X256:X260="PTO"))+SUMPRODUCT(Y256:Y260*(X256:X260="HOL"))</f>
        <v>0</v>
      </c>
      <c r="Y262" s="49" t="s">
        <v>135</v>
      </c>
      <c r="Z262" s="41">
        <f t="shared" ref="Z262" si="5788">Z261*W$4</f>
        <v>8</v>
      </c>
      <c r="AA262" s="47" t="s">
        <v>39</v>
      </c>
      <c r="AB262" s="40">
        <f t="shared" ref="AB262" si="5789">SUMPRODUCT(AC256:AC260*(AB256:AB260="PTO"))+SUMPRODUCT(AC256:AC260*(AB256:AB260="HOL"))</f>
        <v>0</v>
      </c>
      <c r="AC262" s="49" t="s">
        <v>135</v>
      </c>
      <c r="AD262" s="41">
        <f t="shared" ref="AD262" si="5790">AD261*AA$4</f>
        <v>8</v>
      </c>
      <c r="AE262" s="47" t="s">
        <v>39</v>
      </c>
      <c r="AF262" s="40">
        <f t="shared" ref="AF262" si="5791">SUMPRODUCT(AG256:AG260*(AF256:AF260="PTO"))+SUMPRODUCT(AG256:AG260*(AF256:AF260="HOL"))</f>
        <v>0</v>
      </c>
      <c r="AG262" s="49" t="s">
        <v>135</v>
      </c>
      <c r="AH262" s="41">
        <f t="shared" ref="AH262" si="5792">AH261*AE$4</f>
        <v>8</v>
      </c>
      <c r="AI262" s="47" t="s">
        <v>39</v>
      </c>
      <c r="AJ262" s="40">
        <f t="shared" ref="AJ262" si="5793">SUMPRODUCT(AK256:AK260*(AJ256:AJ260="PTO"))+SUMPRODUCT(AK256:AK260*(AJ256:AJ260="HOL"))</f>
        <v>0</v>
      </c>
      <c r="AK262" s="49" t="s">
        <v>135</v>
      </c>
      <c r="AL262" s="41">
        <f>AL261*AI$4</f>
        <v>8</v>
      </c>
      <c r="AM262" s="47" t="s">
        <v>39</v>
      </c>
      <c r="AN262" s="40">
        <f t="shared" ref="AN262" si="5794">SUMPRODUCT(AO256:AO260*(AN256:AN260="PTO"))+SUMPRODUCT(AO256:AO260*(AN256:AN260="HOL"))</f>
        <v>0</v>
      </c>
      <c r="AO262" s="49" t="s">
        <v>135</v>
      </c>
      <c r="AP262" s="41">
        <f t="shared" ref="AP262" si="5795">AP261*AM$4</f>
        <v>4</v>
      </c>
      <c r="AQ262" s="47" t="s">
        <v>39</v>
      </c>
      <c r="AR262" s="40">
        <f t="shared" ref="AR262" si="5796">SUMPRODUCT(AS256:AS260*(AR256:AR260="PTO"))+SUMPRODUCT(AS256:AS260*(AR256:AR260="HOL"))</f>
        <v>0</v>
      </c>
      <c r="AS262" s="49" t="s">
        <v>135</v>
      </c>
      <c r="AT262" s="41">
        <f t="shared" ref="AT262" si="5797">AT261*AQ$4</f>
        <v>0</v>
      </c>
      <c r="AU262" s="47" t="s">
        <v>39</v>
      </c>
      <c r="AV262" s="40">
        <f t="shared" ref="AV262" si="5798">SUMPRODUCT(AW256:AW260*(AV256:AV260="PTO"))+SUMPRODUCT(AW256:AW260*(AV256:AV260="HOL"))</f>
        <v>0</v>
      </c>
      <c r="AW262" s="49" t="s">
        <v>135</v>
      </c>
      <c r="AX262" s="41">
        <f>AX261*AU$4</f>
        <v>0</v>
      </c>
      <c r="AY262" s="47" t="s">
        <v>39</v>
      </c>
      <c r="AZ262" s="40">
        <f t="shared" ref="AZ262" si="5799">SUMPRODUCT(BA256:BA260*(AZ256:AZ260="PTO"))+SUMPRODUCT(BA256:BA260*(AZ256:AZ260="HOL"))</f>
        <v>0</v>
      </c>
      <c r="BA262" s="49" t="s">
        <v>135</v>
      </c>
      <c r="BB262" s="41">
        <f>BB261*AY$4</f>
        <v>8</v>
      </c>
      <c r="BC262" s="47" t="s">
        <v>39</v>
      </c>
      <c r="BD262" s="40">
        <f t="shared" ref="BD262" si="5800">SUMPRODUCT(BE256:BE260*(BD256:BD260="PTO"))+SUMPRODUCT(BE256:BE260*(BD256:BD260="HOL"))</f>
        <v>0</v>
      </c>
      <c r="BE262" s="49" t="s">
        <v>135</v>
      </c>
      <c r="BF262" s="41">
        <f>BF261*BC$4</f>
        <v>0</v>
      </c>
      <c r="BG262" s="47" t="s">
        <v>39</v>
      </c>
      <c r="BH262" s="40">
        <f t="shared" ref="BH262" si="5801">SUMPRODUCT(BI256:BI260*(BH256:BH260="PTO"))+SUMPRODUCT(BI256:BI260*(BH256:BH260="HOL"))</f>
        <v>0</v>
      </c>
      <c r="BI262" s="49" t="s">
        <v>135</v>
      </c>
      <c r="BJ262" s="41">
        <f>BJ261*BG$4</f>
        <v>0</v>
      </c>
      <c r="BK262" s="47" t="s">
        <v>39</v>
      </c>
      <c r="BL262" s="40">
        <f t="shared" ref="BL262" si="5802">SUMPRODUCT(BM256:BM260*(BL256:BL260="PTO"))+SUMPRODUCT(BM256:BM260*(BL256:BL260="HOL"))</f>
        <v>0</v>
      </c>
      <c r="BM262" s="49" t="s">
        <v>135</v>
      </c>
      <c r="BN262" s="41">
        <f>BN261*BK$4</f>
        <v>0</v>
      </c>
      <c r="BO262" s="47" t="s">
        <v>39</v>
      </c>
      <c r="BP262" s="40">
        <f t="shared" ref="BP262" si="5803">SUMPRODUCT(BQ256:BQ260*(BP256:BP260="PTO"))+SUMPRODUCT(BQ256:BQ260*(BP256:BP260="HOL"))</f>
        <v>0</v>
      </c>
      <c r="BQ262" s="49" t="s">
        <v>135</v>
      </c>
      <c r="BR262" s="41">
        <f t="shared" ref="BR262" si="5804">BR261*BO$4</f>
        <v>0</v>
      </c>
      <c r="BS262" s="47" t="s">
        <v>39</v>
      </c>
      <c r="BT262" s="40">
        <f t="shared" ref="BT262" si="5805">SUMPRODUCT(BU256:BU260*(BT256:BT260="PTO"))+SUMPRODUCT(BU256:BU260*(BT256:BT260="HOL"))</f>
        <v>0</v>
      </c>
      <c r="BU262" s="49" t="s">
        <v>135</v>
      </c>
      <c r="BV262" s="41">
        <f t="shared" ref="BV262" si="5806">BV261*BS$4</f>
        <v>0</v>
      </c>
      <c r="BW262" s="47" t="s">
        <v>39</v>
      </c>
      <c r="BX262" s="40">
        <f t="shared" ref="BX262" si="5807">SUMPRODUCT(BY256:BY260*(BX256:BX260="PTO"))+SUMPRODUCT(BY256:BY260*(BX256:BX260="HOL"))</f>
        <v>0</v>
      </c>
      <c r="BY262" s="49" t="s">
        <v>135</v>
      </c>
      <c r="BZ262" s="41">
        <f t="shared" ref="BZ262" si="5808">BZ261*BW$4</f>
        <v>0</v>
      </c>
      <c r="CA262" s="47" t="s">
        <v>39</v>
      </c>
      <c r="CB262" s="40">
        <f t="shared" ref="CB262" si="5809">SUMPRODUCT(CC256:CC260*(CB256:CB260="PTO"))+SUMPRODUCT(CC256:CC260*(CB256:CB260="HOL"))</f>
        <v>0</v>
      </c>
      <c r="CC262" s="49" t="s">
        <v>135</v>
      </c>
      <c r="CD262" s="41">
        <f t="shared" ref="CD262" si="5810">CD261*CA$4</f>
        <v>0</v>
      </c>
      <c r="CE262" s="47" t="s">
        <v>39</v>
      </c>
      <c r="CF262" s="40">
        <f t="shared" ref="CF262" si="5811">SUMPRODUCT(CG256:CG260*(CF256:CF260="PTO"))+SUMPRODUCT(CG256:CG260*(CF256:CF260="HOL"))</f>
        <v>0</v>
      </c>
      <c r="CG262" s="49" t="s">
        <v>135</v>
      </c>
      <c r="CH262" s="41">
        <f t="shared" ref="CH262" si="5812">CH261*CE$4</f>
        <v>0</v>
      </c>
    </row>
    <row r="263" spans="1:86" x14ac:dyDescent="0.25">
      <c r="A263" s="70" t="s">
        <v>133</v>
      </c>
      <c r="B263" s="71">
        <f t="shared" ref="B263" ca="1" si="5813">D263-B264</f>
        <v>4.1832478790749406</v>
      </c>
      <c r="C263" s="72" t="s">
        <v>122</v>
      </c>
      <c r="D263" s="71">
        <f>IFERROR(INDEX(Holidays[FTE], MATCH(Entry!E263, Holidays[Date], 0)), 1)*8*INDEX(FTEguide[[1]:[12]], MATCH(Entry!E264, FTEguide[Weekday], 0), IF(Entry!E266&gt;0, Entry!E266, MONTH(Entry!E263)))</f>
        <v>89.183247879074941</v>
      </c>
      <c r="E263" s="60">
        <f t="shared" si="5316"/>
        <v>43865</v>
      </c>
      <c r="F263" s="50" t="s">
        <v>128</v>
      </c>
      <c r="G263" s="34" t="s">
        <v>136</v>
      </c>
      <c r="H263" s="35" t="s">
        <v>23</v>
      </c>
      <c r="I263" s="42">
        <f t="shared" ref="I263" si="5814">parseTime(G263)-(H268=INT(RIGHT($F263, 1)))</f>
        <v>8</v>
      </c>
      <c r="J263" s="43">
        <f t="shared" ref="J263:J267" si="5815">isClocked(H263)</f>
        <v>1</v>
      </c>
      <c r="K263" s="34" t="s">
        <v>136</v>
      </c>
      <c r="L263" s="35" t="s">
        <v>23</v>
      </c>
      <c r="M263" s="42">
        <f t="shared" ref="M263" si="5816">parseTime(K263)-(L268=INT(RIGHT($F263, 1)))</f>
        <v>8</v>
      </c>
      <c r="N263" s="43">
        <f t="shared" ref="N263:N267" si="5817">isClocked(L263)</f>
        <v>1</v>
      </c>
      <c r="O263" s="34" t="s">
        <v>180</v>
      </c>
      <c r="P263" s="35" t="s">
        <v>23</v>
      </c>
      <c r="Q263" s="42">
        <f t="shared" ref="Q263" si="5818">parseTime(O263)-(P268=INT(RIGHT($F263, 1)))</f>
        <v>8</v>
      </c>
      <c r="R263" s="43">
        <f t="shared" ref="R263:R267" si="5819">isClocked(P263)</f>
        <v>1</v>
      </c>
      <c r="S263" s="34" t="s">
        <v>136</v>
      </c>
      <c r="T263" s="35" t="s">
        <v>23</v>
      </c>
      <c r="U263" s="42">
        <f t="shared" ref="U263" si="5820">parseTime(S263)-(T268=INT(RIGHT($F263, 1)))</f>
        <v>8</v>
      </c>
      <c r="V263" s="43">
        <f t="shared" ref="V263:V267" si="5821">isClocked(T263)</f>
        <v>1</v>
      </c>
      <c r="W263" s="34" t="s">
        <v>136</v>
      </c>
      <c r="X263" s="35" t="s">
        <v>24</v>
      </c>
      <c r="Y263" s="42">
        <f t="shared" ref="Y263" si="5822">parseTime(W263)-(X268=INT(RIGHT($F263, 1)))</f>
        <v>8</v>
      </c>
      <c r="Z263" s="43">
        <f t="shared" ref="Z263:Z267" si="5823">isClocked(X263)</f>
        <v>1</v>
      </c>
      <c r="AA263" s="34" t="s">
        <v>136</v>
      </c>
      <c r="AB263" s="35" t="s">
        <v>23</v>
      </c>
      <c r="AC263" s="42">
        <f t="shared" ref="AC263" si="5824">parseTime(AA263)-(AB268=INT(RIGHT($F263, 1)))</f>
        <v>8</v>
      </c>
      <c r="AD263" s="43">
        <f t="shared" ref="AD263:AD267" si="5825">isClocked(AB263)</f>
        <v>1</v>
      </c>
      <c r="AE263" s="34" t="s">
        <v>136</v>
      </c>
      <c r="AF263" s="35" t="s">
        <v>25</v>
      </c>
      <c r="AG263" s="42">
        <f t="shared" ref="AG263" si="5826">parseTime(AE263)-(AF268=INT(RIGHT($F263, 1)))</f>
        <v>8</v>
      </c>
      <c r="AH263" s="43">
        <f t="shared" ref="AH263:AH267" si="5827">isClocked(AF263)</f>
        <v>1</v>
      </c>
      <c r="AI263" s="34" t="s">
        <v>136</v>
      </c>
      <c r="AJ263" s="35" t="s">
        <v>23</v>
      </c>
      <c r="AK263" s="42">
        <f>parseTime(AI263)-(AJ268=INT(RIGHT($F263, 1)))</f>
        <v>8</v>
      </c>
      <c r="AL263" s="43">
        <f t="shared" ref="AL263:AL267" si="5828">isClocked(AJ263)</f>
        <v>1</v>
      </c>
      <c r="AM263" s="34"/>
      <c r="AN263" s="35"/>
      <c r="AO263" s="42">
        <f t="shared" ref="AO263" si="5829">parseTime(AM263)-(AN268=INT(RIGHT($F263, 1)))</f>
        <v>0</v>
      </c>
      <c r="AP263" s="43">
        <f t="shared" ref="AP263:AP267" si="5830">isClocked(AN263)</f>
        <v>0</v>
      </c>
      <c r="AQ263" s="34" t="s">
        <v>230</v>
      </c>
      <c r="AR263" s="35" t="s">
        <v>24</v>
      </c>
      <c r="AS263" s="42">
        <f t="shared" ref="AS263" si="5831">parseTime(AQ263)-(AR268=INT(RIGHT($F263, 1)))</f>
        <v>5</v>
      </c>
      <c r="AT263" s="43">
        <f t="shared" ref="AT263:AT267" si="5832">isClocked(AR263)</f>
        <v>1</v>
      </c>
      <c r="AU263" s="34"/>
      <c r="AV263" s="35"/>
      <c r="AW263" s="42">
        <f>parseTime(AU263)-(AV268=INT(RIGHT($F263, 1)))</f>
        <v>0</v>
      </c>
      <c r="AX263" s="43">
        <f t="shared" ref="AX263:AX267" si="5833">isClocked(AV263)</f>
        <v>0</v>
      </c>
      <c r="AY263" s="34" t="s">
        <v>180</v>
      </c>
      <c r="AZ263" s="35" t="s">
        <v>24</v>
      </c>
      <c r="BA263" s="42">
        <f>parseTime(AY263)-(AZ268=INT(RIGHT($F263, 1)))</f>
        <v>8</v>
      </c>
      <c r="BB263" s="43">
        <f t="shared" ref="BB263:BB267" si="5834">isClocked(AZ263)</f>
        <v>1</v>
      </c>
      <c r="BC263" s="34" t="s">
        <v>136</v>
      </c>
      <c r="BD263" s="35" t="s">
        <v>24</v>
      </c>
      <c r="BE263" s="42">
        <f>parseTime(BC263)-(BD268=INT(RIGHT($F263, 1)))</f>
        <v>8</v>
      </c>
      <c r="BF263" s="43">
        <f t="shared" ref="BF263:BF267" si="5835">isClocked(BD263)</f>
        <v>1</v>
      </c>
      <c r="BG263" s="34"/>
      <c r="BH263" s="35"/>
      <c r="BI263" s="42">
        <f>parseTime(BG263)-(BH268=INT(RIGHT($F263, 1)))</f>
        <v>0</v>
      </c>
      <c r="BJ263" s="43">
        <f t="shared" ref="BJ263:BJ267" si="5836">isClocked(BH263)</f>
        <v>0</v>
      </c>
      <c r="BK263" s="34"/>
      <c r="BL263" s="35"/>
      <c r="BM263" s="42">
        <f>parseTime(BK263)-(BL268=INT(RIGHT($F263, 1)))</f>
        <v>0</v>
      </c>
      <c r="BN263" s="43">
        <f t="shared" ref="BN263:BN267" si="5837">isClocked(BL263)</f>
        <v>0</v>
      </c>
      <c r="BO263" s="34"/>
      <c r="BP263" s="35"/>
      <c r="BQ263" s="42">
        <f t="shared" ref="BQ263" si="5838">parseTime(BO263)-(BP268=INT(RIGHT($F263, 1)))</f>
        <v>0</v>
      </c>
      <c r="BR263" s="43">
        <f t="shared" ref="BR263:BR267" si="5839">isClocked(BP263)</f>
        <v>0</v>
      </c>
      <c r="BS263" s="34"/>
      <c r="BT263" s="35"/>
      <c r="BU263" s="42">
        <f t="shared" ref="BU263" si="5840">parseTime(BS263)-(BT268=INT(RIGHT($F263, 1)))</f>
        <v>0</v>
      </c>
      <c r="BV263" s="43">
        <f t="shared" ref="BV263:BV267" si="5841">isClocked(BT263)</f>
        <v>0</v>
      </c>
      <c r="BW263" s="34"/>
      <c r="BX263" s="35"/>
      <c r="BY263" s="42">
        <f t="shared" ref="BY263" si="5842">parseTime(BW263)-(BX268=INT(RIGHT($F263, 1)))</f>
        <v>0</v>
      </c>
      <c r="BZ263" s="43">
        <f t="shared" ref="BZ263:BZ267" si="5843">isClocked(BX263)</f>
        <v>0</v>
      </c>
      <c r="CA263" s="34"/>
      <c r="CB263" s="35"/>
      <c r="CC263" s="42">
        <f t="shared" ref="CC263" si="5844">parseTime(CA263)-(CB268=INT(RIGHT($F263, 1)))</f>
        <v>0</v>
      </c>
      <c r="CD263" s="43">
        <f t="shared" ref="CD263:CD267" si="5845">isClocked(CB263)</f>
        <v>0</v>
      </c>
      <c r="CE263" s="34"/>
      <c r="CF263" s="35"/>
      <c r="CG263" s="42">
        <f t="shared" ref="CG263" si="5846">parseTime(CE263)-(CF268=INT(RIGHT($F263, 1)))</f>
        <v>0</v>
      </c>
      <c r="CH263" s="43">
        <f t="shared" ref="CH263:CH267" si="5847">isClocked(CF263)</f>
        <v>0</v>
      </c>
    </row>
    <row r="264" spans="1:86" x14ac:dyDescent="0.25">
      <c r="A264" s="56" t="s">
        <v>0</v>
      </c>
      <c r="B264" s="57">
        <f t="shared" ref="B264" ca="1" si="5848">SUM(B265:B268)</f>
        <v>85</v>
      </c>
      <c r="C264" s="14" t="s">
        <v>252</v>
      </c>
      <c r="D264" s="14"/>
      <c r="E264" s="55" t="str">
        <f t="shared" si="5185"/>
        <v>Tuesday</v>
      </c>
      <c r="F264" s="51" t="s">
        <v>129</v>
      </c>
      <c r="G264" s="36"/>
      <c r="H264" s="37"/>
      <c r="I264" s="44">
        <f t="shared" ref="I264" si="5849">parseTime(G264)-(H268=INT(RIGHT($F264, 1)))</f>
        <v>0</v>
      </c>
      <c r="J264" s="45">
        <f t="shared" si="5815"/>
        <v>0</v>
      </c>
      <c r="K264" s="36"/>
      <c r="L264" s="37"/>
      <c r="M264" s="44">
        <f t="shared" ref="M264" si="5850">parseTime(K264)-(L268=INT(RIGHT($F264, 1)))</f>
        <v>0</v>
      </c>
      <c r="N264" s="45">
        <f t="shared" si="5817"/>
        <v>0</v>
      </c>
      <c r="O264" s="36"/>
      <c r="P264" s="37"/>
      <c r="Q264" s="44">
        <f t="shared" ref="Q264" si="5851">parseTime(O264)-(P268=INT(RIGHT($F264, 1)))</f>
        <v>0</v>
      </c>
      <c r="R264" s="45">
        <f t="shared" si="5819"/>
        <v>0</v>
      </c>
      <c r="S264" s="36"/>
      <c r="T264" s="37"/>
      <c r="U264" s="44">
        <f t="shared" ref="U264" si="5852">parseTime(S264)-(T268=INT(RIGHT($F264, 1)))</f>
        <v>0</v>
      </c>
      <c r="V264" s="45">
        <f t="shared" si="5821"/>
        <v>0</v>
      </c>
      <c r="W264" s="36"/>
      <c r="X264" s="37"/>
      <c r="Y264" s="44">
        <f t="shared" ref="Y264" si="5853">parseTime(W264)-(X268=INT(RIGHT($F264, 1)))</f>
        <v>0</v>
      </c>
      <c r="Z264" s="45">
        <f t="shared" si="5823"/>
        <v>0</v>
      </c>
      <c r="AA264" s="36"/>
      <c r="AB264" s="37"/>
      <c r="AC264" s="44">
        <f t="shared" ref="AC264" si="5854">parseTime(AA264)-(AB268=INT(RIGHT($F264, 1)))</f>
        <v>0</v>
      </c>
      <c r="AD264" s="45">
        <f t="shared" si="5825"/>
        <v>0</v>
      </c>
      <c r="AE264" s="36"/>
      <c r="AF264" s="37"/>
      <c r="AG264" s="44">
        <f t="shared" ref="AG264" si="5855">parseTime(AE264)-(AF268=INT(RIGHT($F264, 1)))</f>
        <v>0</v>
      </c>
      <c r="AH264" s="45">
        <f t="shared" si="5827"/>
        <v>0</v>
      </c>
      <c r="AI264" s="36"/>
      <c r="AJ264" s="37"/>
      <c r="AK264" s="44">
        <f>parseTime(AI264)-(AJ268=INT(RIGHT($F264, 1)))</f>
        <v>0</v>
      </c>
      <c r="AL264" s="45">
        <f t="shared" si="5828"/>
        <v>0</v>
      </c>
      <c r="AM264" s="36"/>
      <c r="AN264" s="37"/>
      <c r="AO264" s="44">
        <f t="shared" ref="AO264" si="5856">parseTime(AM264)-(AN268=INT(RIGHT($F264, 1)))</f>
        <v>0</v>
      </c>
      <c r="AP264" s="45">
        <f t="shared" si="5830"/>
        <v>0</v>
      </c>
      <c r="AQ264" s="36"/>
      <c r="AR264" s="37"/>
      <c r="AS264" s="44">
        <f t="shared" ref="AS264" si="5857">parseTime(AQ264)-(AR268=INT(RIGHT($F264, 1)))</f>
        <v>0</v>
      </c>
      <c r="AT264" s="45">
        <f t="shared" si="5832"/>
        <v>0</v>
      </c>
      <c r="AU264" s="36"/>
      <c r="AV264" s="37"/>
      <c r="AW264" s="44">
        <f>parseTime(AU264)-(AV268=INT(RIGHT($F264, 1)))</f>
        <v>0</v>
      </c>
      <c r="AX264" s="45">
        <f t="shared" si="5833"/>
        <v>0</v>
      </c>
      <c r="AY264" s="36"/>
      <c r="AZ264" s="37"/>
      <c r="BA264" s="44">
        <f>parseTime(AY264)-(AZ268=INT(RIGHT($F264, 1)))</f>
        <v>0</v>
      </c>
      <c r="BB264" s="45">
        <f t="shared" si="5834"/>
        <v>0</v>
      </c>
      <c r="BC264" s="36"/>
      <c r="BD264" s="37"/>
      <c r="BE264" s="44">
        <f>parseTime(BC264)-(BD268=INT(RIGHT($F264, 1)))</f>
        <v>0</v>
      </c>
      <c r="BF264" s="45">
        <f t="shared" si="5835"/>
        <v>0</v>
      </c>
      <c r="BG264" s="36"/>
      <c r="BH264" s="37"/>
      <c r="BI264" s="44">
        <f>parseTime(BG264)-(BH268=INT(RIGHT($F264, 1)))</f>
        <v>0</v>
      </c>
      <c r="BJ264" s="45">
        <f t="shared" si="5836"/>
        <v>0</v>
      </c>
      <c r="BK264" s="36"/>
      <c r="BL264" s="37"/>
      <c r="BM264" s="44">
        <f>parseTime(BK264)-(BL268=INT(RIGHT($F264, 1)))</f>
        <v>0</v>
      </c>
      <c r="BN264" s="45">
        <f t="shared" si="5837"/>
        <v>0</v>
      </c>
      <c r="BO264" s="36"/>
      <c r="BP264" s="37"/>
      <c r="BQ264" s="44">
        <f t="shared" ref="BQ264" si="5858">parseTime(BO264)-(BP268=INT(RIGHT($F264, 1)))</f>
        <v>0</v>
      </c>
      <c r="BR264" s="45">
        <f t="shared" si="5839"/>
        <v>0</v>
      </c>
      <c r="BS264" s="36"/>
      <c r="BT264" s="37"/>
      <c r="BU264" s="44">
        <f t="shared" ref="BU264" si="5859">parseTime(BS264)-(BT268=INT(RIGHT($F264, 1)))</f>
        <v>0</v>
      </c>
      <c r="BV264" s="45">
        <f t="shared" si="5841"/>
        <v>0</v>
      </c>
      <c r="BW264" s="36"/>
      <c r="BX264" s="37"/>
      <c r="BY264" s="44">
        <f t="shared" ref="BY264" si="5860">parseTime(BW264)-(BX268=INT(RIGHT($F264, 1)))</f>
        <v>0</v>
      </c>
      <c r="BZ264" s="45">
        <f t="shared" si="5843"/>
        <v>0</v>
      </c>
      <c r="CA264" s="36"/>
      <c r="CB264" s="37"/>
      <c r="CC264" s="44">
        <f t="shared" ref="CC264" si="5861">parseTime(CA264)-(CB268=INT(RIGHT($F264, 1)))</f>
        <v>0</v>
      </c>
      <c r="CD264" s="45">
        <f t="shared" si="5845"/>
        <v>0</v>
      </c>
      <c r="CE264" s="36"/>
      <c r="CF264" s="37"/>
      <c r="CG264" s="44">
        <f t="shared" ref="CG264" si="5862">parseTime(CE264)-(CF268=INT(RIGHT($F264, 1)))</f>
        <v>0</v>
      </c>
      <c r="CH264" s="45">
        <f t="shared" si="5847"/>
        <v>0</v>
      </c>
    </row>
    <row r="265" spans="1:86" x14ac:dyDescent="0.25">
      <c r="A265" s="56" t="s">
        <v>117</v>
      </c>
      <c r="B265" s="57">
        <f ca="1">roleHours(G263:CH269, "MFD")</f>
        <v>48</v>
      </c>
      <c r="C265" s="14">
        <f t="shared" ca="1" si="4415"/>
        <v>6</v>
      </c>
      <c r="D265" s="14"/>
      <c r="E265" s="20" t="s">
        <v>127</v>
      </c>
      <c r="F265" s="51" t="s">
        <v>130</v>
      </c>
      <c r="G265" s="36"/>
      <c r="H265" s="37"/>
      <c r="I265" s="44">
        <f t="shared" ref="I265" si="5863">parseTime(G265)-(H268=INT(RIGHT($F265, 1)))</f>
        <v>0</v>
      </c>
      <c r="J265" s="45">
        <f t="shared" si="5815"/>
        <v>0</v>
      </c>
      <c r="K265" s="36"/>
      <c r="L265" s="37"/>
      <c r="M265" s="44">
        <f t="shared" ref="M265" si="5864">parseTime(K265)-(L268=INT(RIGHT($F265, 1)))</f>
        <v>0</v>
      </c>
      <c r="N265" s="45">
        <f t="shared" si="5817"/>
        <v>0</v>
      </c>
      <c r="O265" s="36"/>
      <c r="P265" s="37"/>
      <c r="Q265" s="44">
        <f t="shared" ref="Q265" si="5865">parseTime(O265)-(P268=INT(RIGHT($F265, 1)))</f>
        <v>0</v>
      </c>
      <c r="R265" s="45">
        <f t="shared" si="5819"/>
        <v>0</v>
      </c>
      <c r="S265" s="36"/>
      <c r="T265" s="37"/>
      <c r="U265" s="44">
        <f t="shared" ref="U265" si="5866">parseTime(S265)-(T268=INT(RIGHT($F265, 1)))</f>
        <v>0</v>
      </c>
      <c r="V265" s="45">
        <f t="shared" si="5821"/>
        <v>0</v>
      </c>
      <c r="W265" s="36"/>
      <c r="X265" s="37"/>
      <c r="Y265" s="44">
        <f t="shared" ref="Y265" si="5867">parseTime(W265)-(X268=INT(RIGHT($F265, 1)))</f>
        <v>0</v>
      </c>
      <c r="Z265" s="45">
        <f t="shared" si="5823"/>
        <v>0</v>
      </c>
      <c r="AA265" s="36"/>
      <c r="AB265" s="37"/>
      <c r="AC265" s="44">
        <f t="shared" ref="AC265" si="5868">parseTime(AA265)-(AB268=INT(RIGHT($F265, 1)))</f>
        <v>0</v>
      </c>
      <c r="AD265" s="45">
        <f t="shared" si="5825"/>
        <v>0</v>
      </c>
      <c r="AE265" s="36"/>
      <c r="AF265" s="37"/>
      <c r="AG265" s="44">
        <f t="shared" ref="AG265" si="5869">parseTime(AE265)-(AF268=INT(RIGHT($F265, 1)))</f>
        <v>0</v>
      </c>
      <c r="AH265" s="45">
        <f t="shared" si="5827"/>
        <v>0</v>
      </c>
      <c r="AI265" s="36"/>
      <c r="AJ265" s="37"/>
      <c r="AK265" s="44">
        <f>parseTime(AI265)-(AJ268=INT(RIGHT($F265, 1)))</f>
        <v>0</v>
      </c>
      <c r="AL265" s="45">
        <f t="shared" si="5828"/>
        <v>0</v>
      </c>
      <c r="AM265" s="36"/>
      <c r="AN265" s="37"/>
      <c r="AO265" s="44">
        <f t="shared" ref="AO265" si="5870">parseTime(AM265)-(AN268=INT(RIGHT($F265, 1)))</f>
        <v>0</v>
      </c>
      <c r="AP265" s="45">
        <f t="shared" si="5830"/>
        <v>0</v>
      </c>
      <c r="AQ265" s="36"/>
      <c r="AR265" s="37"/>
      <c r="AS265" s="44">
        <f t="shared" ref="AS265" si="5871">parseTime(AQ265)-(AR268=INT(RIGHT($F265, 1)))</f>
        <v>0</v>
      </c>
      <c r="AT265" s="45">
        <f t="shared" si="5832"/>
        <v>0</v>
      </c>
      <c r="AU265" s="36"/>
      <c r="AV265" s="37"/>
      <c r="AW265" s="44">
        <f>parseTime(AU265)-(AV268=INT(RIGHT($F265, 1)))</f>
        <v>0</v>
      </c>
      <c r="AX265" s="45">
        <f t="shared" si="5833"/>
        <v>0</v>
      </c>
      <c r="AY265" s="36"/>
      <c r="AZ265" s="37"/>
      <c r="BA265" s="44">
        <f>parseTime(AY265)-(AZ268=INT(RIGHT($F265, 1)))</f>
        <v>0</v>
      </c>
      <c r="BB265" s="45">
        <f t="shared" si="5834"/>
        <v>0</v>
      </c>
      <c r="BC265" s="36"/>
      <c r="BD265" s="37"/>
      <c r="BE265" s="44">
        <f>parseTime(BC265)-(BD268=INT(RIGHT($F265, 1)))</f>
        <v>0</v>
      </c>
      <c r="BF265" s="45">
        <f t="shared" si="5835"/>
        <v>0</v>
      </c>
      <c r="BG265" s="36"/>
      <c r="BH265" s="37"/>
      <c r="BI265" s="44">
        <f>parseTime(BG265)-(BH268=INT(RIGHT($F265, 1)))</f>
        <v>0</v>
      </c>
      <c r="BJ265" s="45">
        <f t="shared" si="5836"/>
        <v>0</v>
      </c>
      <c r="BK265" s="36"/>
      <c r="BL265" s="37"/>
      <c r="BM265" s="44">
        <f>parseTime(BK265)-(BL268=INT(RIGHT($F265, 1)))</f>
        <v>0</v>
      </c>
      <c r="BN265" s="45">
        <f t="shared" si="5837"/>
        <v>0</v>
      </c>
      <c r="BO265" s="36"/>
      <c r="BP265" s="37"/>
      <c r="BQ265" s="44">
        <f t="shared" ref="BQ265" si="5872">parseTime(BO265)-(BP268=INT(RIGHT($F265, 1)))</f>
        <v>0</v>
      </c>
      <c r="BR265" s="45">
        <f t="shared" si="5839"/>
        <v>0</v>
      </c>
      <c r="BS265" s="36"/>
      <c r="BT265" s="37"/>
      <c r="BU265" s="44">
        <f t="shared" ref="BU265" si="5873">parseTime(BS265)-(BT268=INT(RIGHT($F265, 1)))</f>
        <v>0</v>
      </c>
      <c r="BV265" s="45">
        <f t="shared" si="5841"/>
        <v>0</v>
      </c>
      <c r="BW265" s="36"/>
      <c r="BX265" s="37"/>
      <c r="BY265" s="44">
        <f t="shared" ref="BY265" si="5874">parseTime(BW265)-(BX268=INT(RIGHT($F265, 1)))</f>
        <v>0</v>
      </c>
      <c r="BZ265" s="45">
        <f t="shared" si="5843"/>
        <v>0</v>
      </c>
      <c r="CA265" s="36"/>
      <c r="CB265" s="37"/>
      <c r="CC265" s="44">
        <f t="shared" ref="CC265" si="5875">parseTime(CA265)-(CB268=INT(RIGHT($F265, 1)))</f>
        <v>0</v>
      </c>
      <c r="CD265" s="45">
        <f t="shared" si="5845"/>
        <v>0</v>
      </c>
      <c r="CE265" s="36"/>
      <c r="CF265" s="37"/>
      <c r="CG265" s="44">
        <f t="shared" ref="CG265" si="5876">parseTime(CE265)-(CF268=INT(RIGHT($F265, 1)))</f>
        <v>0</v>
      </c>
      <c r="CH265" s="45">
        <f t="shared" si="5847"/>
        <v>0</v>
      </c>
    </row>
    <row r="266" spans="1:86" x14ac:dyDescent="0.25">
      <c r="A266" s="56" t="s">
        <v>118</v>
      </c>
      <c r="B266" s="57">
        <f ca="1">roleHours(G263:CH269, "DFD")</f>
        <v>29</v>
      </c>
      <c r="C266" s="14">
        <f t="shared" ca="1" si="4415"/>
        <v>3.625</v>
      </c>
      <c r="D266" s="14"/>
      <c r="E266" s="20"/>
      <c r="F266" s="51" t="s">
        <v>131</v>
      </c>
      <c r="G266" s="36"/>
      <c r="H266" s="37"/>
      <c r="I266" s="44">
        <f t="shared" ref="I266" si="5877">parseTime(G266)-(H268=INT(RIGHT($F266, 1)))</f>
        <v>0</v>
      </c>
      <c r="J266" s="45">
        <f t="shared" si="5815"/>
        <v>0</v>
      </c>
      <c r="K266" s="36"/>
      <c r="L266" s="37"/>
      <c r="M266" s="44">
        <f t="shared" ref="M266" si="5878">parseTime(K266)-(L268=INT(RIGHT($F266, 1)))</f>
        <v>0</v>
      </c>
      <c r="N266" s="45">
        <f t="shared" si="5817"/>
        <v>0</v>
      </c>
      <c r="O266" s="36"/>
      <c r="P266" s="37"/>
      <c r="Q266" s="44">
        <f t="shared" ref="Q266" si="5879">parseTime(O266)-(P268=INT(RIGHT($F266, 1)))</f>
        <v>0</v>
      </c>
      <c r="R266" s="45">
        <f t="shared" si="5819"/>
        <v>0</v>
      </c>
      <c r="S266" s="36"/>
      <c r="T266" s="37"/>
      <c r="U266" s="44">
        <f t="shared" ref="U266" si="5880">parseTime(S266)-(T268=INT(RIGHT($F266, 1)))</f>
        <v>0</v>
      </c>
      <c r="V266" s="45">
        <f t="shared" si="5821"/>
        <v>0</v>
      </c>
      <c r="W266" s="36"/>
      <c r="X266" s="37"/>
      <c r="Y266" s="44">
        <f t="shared" ref="Y266" si="5881">parseTime(W266)-(X268=INT(RIGHT($F266, 1)))</f>
        <v>0</v>
      </c>
      <c r="Z266" s="45">
        <f t="shared" si="5823"/>
        <v>0</v>
      </c>
      <c r="AA266" s="36"/>
      <c r="AB266" s="37"/>
      <c r="AC266" s="44">
        <f t="shared" ref="AC266" si="5882">parseTime(AA266)-(AB268=INT(RIGHT($F266, 1)))</f>
        <v>0</v>
      </c>
      <c r="AD266" s="45">
        <f t="shared" si="5825"/>
        <v>0</v>
      </c>
      <c r="AE266" s="36"/>
      <c r="AF266" s="37"/>
      <c r="AG266" s="44">
        <f t="shared" ref="AG266" si="5883">parseTime(AE266)-(AF268=INT(RIGHT($F266, 1)))</f>
        <v>0</v>
      </c>
      <c r="AH266" s="45">
        <f t="shared" si="5827"/>
        <v>0</v>
      </c>
      <c r="AI266" s="36"/>
      <c r="AJ266" s="37"/>
      <c r="AK266" s="44">
        <f>parseTime(AI266)-(AJ268=INT(RIGHT($F266, 1)))</f>
        <v>0</v>
      </c>
      <c r="AL266" s="45">
        <f t="shared" si="5828"/>
        <v>0</v>
      </c>
      <c r="AM266" s="36"/>
      <c r="AN266" s="37"/>
      <c r="AO266" s="44">
        <f t="shared" ref="AO266" si="5884">parseTime(AM266)-(AN268=INT(RIGHT($F266, 1)))</f>
        <v>0</v>
      </c>
      <c r="AP266" s="45">
        <f t="shared" si="5830"/>
        <v>0</v>
      </c>
      <c r="AQ266" s="36"/>
      <c r="AR266" s="37"/>
      <c r="AS266" s="44">
        <f t="shared" ref="AS266" si="5885">parseTime(AQ266)-(AR268=INT(RIGHT($F266, 1)))</f>
        <v>0</v>
      </c>
      <c r="AT266" s="45">
        <f t="shared" si="5832"/>
        <v>0</v>
      </c>
      <c r="AU266" s="36"/>
      <c r="AV266" s="37"/>
      <c r="AW266" s="44">
        <f>parseTime(AU266)-(AV268=INT(RIGHT($F266, 1)))</f>
        <v>0</v>
      </c>
      <c r="AX266" s="45">
        <f t="shared" si="5833"/>
        <v>0</v>
      </c>
      <c r="AY266" s="36"/>
      <c r="AZ266" s="37"/>
      <c r="BA266" s="44">
        <f>parseTime(AY266)-(AZ268=INT(RIGHT($F266, 1)))</f>
        <v>0</v>
      </c>
      <c r="BB266" s="45">
        <f t="shared" si="5834"/>
        <v>0</v>
      </c>
      <c r="BC266" s="36"/>
      <c r="BD266" s="37"/>
      <c r="BE266" s="44">
        <f>parseTime(BC266)-(BD268=INT(RIGHT($F266, 1)))</f>
        <v>0</v>
      </c>
      <c r="BF266" s="45">
        <f t="shared" si="5835"/>
        <v>0</v>
      </c>
      <c r="BG266" s="36"/>
      <c r="BH266" s="37"/>
      <c r="BI266" s="44">
        <f>parseTime(BG266)-(BH268=INT(RIGHT($F266, 1)))</f>
        <v>0</v>
      </c>
      <c r="BJ266" s="45">
        <f t="shared" si="5836"/>
        <v>0</v>
      </c>
      <c r="BK266" s="36"/>
      <c r="BL266" s="37"/>
      <c r="BM266" s="44">
        <f>parseTime(BK266)-(BL268=INT(RIGHT($F266, 1)))</f>
        <v>0</v>
      </c>
      <c r="BN266" s="45">
        <f t="shared" si="5837"/>
        <v>0</v>
      </c>
      <c r="BO266" s="36"/>
      <c r="BP266" s="37"/>
      <c r="BQ266" s="44">
        <f t="shared" ref="BQ266" si="5886">parseTime(BO266)-(BP268=INT(RIGHT($F266, 1)))</f>
        <v>0</v>
      </c>
      <c r="BR266" s="45">
        <f t="shared" si="5839"/>
        <v>0</v>
      </c>
      <c r="BS266" s="36"/>
      <c r="BT266" s="37"/>
      <c r="BU266" s="44">
        <f t="shared" ref="BU266" si="5887">parseTime(BS266)-(BT268=INT(RIGHT($F266, 1)))</f>
        <v>0</v>
      </c>
      <c r="BV266" s="45">
        <f t="shared" si="5841"/>
        <v>0</v>
      </c>
      <c r="BW266" s="36"/>
      <c r="BX266" s="37"/>
      <c r="BY266" s="44">
        <f t="shared" ref="BY266" si="5888">parseTime(BW266)-(BX268=INT(RIGHT($F266, 1)))</f>
        <v>0</v>
      </c>
      <c r="BZ266" s="45">
        <f t="shared" si="5843"/>
        <v>0</v>
      </c>
      <c r="CA266" s="36"/>
      <c r="CB266" s="37"/>
      <c r="CC266" s="44">
        <f t="shared" ref="CC266" si="5889">parseTime(CA266)-(CB268=INT(RIGHT($F266, 1)))</f>
        <v>0</v>
      </c>
      <c r="CD266" s="45">
        <f t="shared" si="5845"/>
        <v>0</v>
      </c>
      <c r="CE266" s="36"/>
      <c r="CF266" s="37"/>
      <c r="CG266" s="44">
        <f t="shared" ref="CG266" si="5890">parseTime(CE266)-(CF268=INT(RIGHT($F266, 1)))</f>
        <v>0</v>
      </c>
      <c r="CH266" s="45">
        <f t="shared" si="5847"/>
        <v>0</v>
      </c>
    </row>
    <row r="267" spans="1:86" x14ac:dyDescent="0.25">
      <c r="A267" s="56" t="s">
        <v>119</v>
      </c>
      <c r="B267" s="57">
        <f ca="1">roleHours(G263:CH269, "MCC")</f>
        <v>8</v>
      </c>
      <c r="C267" s="14">
        <f t="shared" ca="1" si="4415"/>
        <v>1</v>
      </c>
      <c r="D267" s="14"/>
      <c r="E267" s="20"/>
      <c r="F267" s="51" t="s">
        <v>132</v>
      </c>
      <c r="G267" s="36"/>
      <c r="H267" s="37"/>
      <c r="I267" s="44">
        <f t="shared" ref="I267" si="5891">parseTime(G267)-(H268=INT(RIGHT($F267, 1)))</f>
        <v>0</v>
      </c>
      <c r="J267" s="45">
        <f t="shared" si="5815"/>
        <v>0</v>
      </c>
      <c r="K267" s="36"/>
      <c r="L267" s="37"/>
      <c r="M267" s="44">
        <f t="shared" ref="M267" si="5892">parseTime(K267)-(L268=INT(RIGHT($F267, 1)))</f>
        <v>0</v>
      </c>
      <c r="N267" s="45">
        <f t="shared" si="5817"/>
        <v>0</v>
      </c>
      <c r="O267" s="36"/>
      <c r="P267" s="37"/>
      <c r="Q267" s="44">
        <f t="shared" ref="Q267" si="5893">parseTime(O267)-(P268=INT(RIGHT($F267, 1)))</f>
        <v>0</v>
      </c>
      <c r="R267" s="45">
        <f t="shared" si="5819"/>
        <v>0</v>
      </c>
      <c r="S267" s="36"/>
      <c r="T267" s="37"/>
      <c r="U267" s="44">
        <f t="shared" ref="U267" si="5894">parseTime(S267)-(T268=INT(RIGHT($F267, 1)))</f>
        <v>0</v>
      </c>
      <c r="V267" s="45">
        <f t="shared" si="5821"/>
        <v>0</v>
      </c>
      <c r="W267" s="36"/>
      <c r="X267" s="37"/>
      <c r="Y267" s="44">
        <f t="shared" ref="Y267" si="5895">parseTime(W267)-(X268=INT(RIGHT($F267, 1)))</f>
        <v>0</v>
      </c>
      <c r="Z267" s="45">
        <f t="shared" si="5823"/>
        <v>0</v>
      </c>
      <c r="AA267" s="36"/>
      <c r="AB267" s="37"/>
      <c r="AC267" s="44">
        <f t="shared" ref="AC267" si="5896">parseTime(AA267)-(AB268=INT(RIGHT($F267, 1)))</f>
        <v>0</v>
      </c>
      <c r="AD267" s="45">
        <f t="shared" si="5825"/>
        <v>0</v>
      </c>
      <c r="AE267" s="36"/>
      <c r="AF267" s="37"/>
      <c r="AG267" s="44">
        <f t="shared" ref="AG267" si="5897">parseTime(AE267)-(AF268=INT(RIGHT($F267, 1)))</f>
        <v>0</v>
      </c>
      <c r="AH267" s="45">
        <f t="shared" si="5827"/>
        <v>0</v>
      </c>
      <c r="AI267" s="36"/>
      <c r="AJ267" s="37"/>
      <c r="AK267" s="44">
        <f>parseTime(AI267)-(AJ268=INT(RIGHT($F267, 1)))</f>
        <v>0</v>
      </c>
      <c r="AL267" s="45">
        <f t="shared" si="5828"/>
        <v>0</v>
      </c>
      <c r="AM267" s="36"/>
      <c r="AN267" s="37"/>
      <c r="AO267" s="44">
        <f t="shared" ref="AO267" si="5898">parseTime(AM267)-(AN268=INT(RIGHT($F267, 1)))</f>
        <v>0</v>
      </c>
      <c r="AP267" s="45">
        <f t="shared" si="5830"/>
        <v>0</v>
      </c>
      <c r="AQ267" s="36"/>
      <c r="AR267" s="37"/>
      <c r="AS267" s="44">
        <f t="shared" ref="AS267" si="5899">parseTime(AQ267)-(AR268=INT(RIGHT($F267, 1)))</f>
        <v>0</v>
      </c>
      <c r="AT267" s="45">
        <f t="shared" si="5832"/>
        <v>0</v>
      </c>
      <c r="AU267" s="36"/>
      <c r="AV267" s="37"/>
      <c r="AW267" s="44">
        <f>parseTime(AU267)-(AV268=INT(RIGHT($F267, 1)))</f>
        <v>0</v>
      </c>
      <c r="AX267" s="45">
        <f t="shared" si="5833"/>
        <v>0</v>
      </c>
      <c r="AY267" s="36"/>
      <c r="AZ267" s="37"/>
      <c r="BA267" s="44">
        <f>parseTime(AY267)-(AZ268=INT(RIGHT($F267, 1)))</f>
        <v>0</v>
      </c>
      <c r="BB267" s="45">
        <f t="shared" si="5834"/>
        <v>0</v>
      </c>
      <c r="BC267" s="36"/>
      <c r="BD267" s="37"/>
      <c r="BE267" s="44">
        <f>parseTime(BC267)-(BD268=INT(RIGHT($F267, 1)))</f>
        <v>0</v>
      </c>
      <c r="BF267" s="45">
        <f t="shared" si="5835"/>
        <v>0</v>
      </c>
      <c r="BG267" s="36"/>
      <c r="BH267" s="37"/>
      <c r="BI267" s="44">
        <f>parseTime(BG267)-(BH268=INT(RIGHT($F267, 1)))</f>
        <v>0</v>
      </c>
      <c r="BJ267" s="45">
        <f t="shared" si="5836"/>
        <v>0</v>
      </c>
      <c r="BK267" s="36"/>
      <c r="BL267" s="37"/>
      <c r="BM267" s="44">
        <f>parseTime(BK267)-(BL268=INT(RIGHT($F267, 1)))</f>
        <v>0</v>
      </c>
      <c r="BN267" s="45">
        <f t="shared" si="5837"/>
        <v>0</v>
      </c>
      <c r="BO267" s="36"/>
      <c r="BP267" s="37"/>
      <c r="BQ267" s="44">
        <f t="shared" ref="BQ267" si="5900">parseTime(BO267)-(BP268=INT(RIGHT($F267, 1)))</f>
        <v>0</v>
      </c>
      <c r="BR267" s="45">
        <f t="shared" si="5839"/>
        <v>0</v>
      </c>
      <c r="BS267" s="36"/>
      <c r="BT267" s="37"/>
      <c r="BU267" s="44">
        <f t="shared" ref="BU267" si="5901">parseTime(BS267)-(BT268=INT(RIGHT($F267, 1)))</f>
        <v>0</v>
      </c>
      <c r="BV267" s="45">
        <f t="shared" si="5841"/>
        <v>0</v>
      </c>
      <c r="BW267" s="36"/>
      <c r="BX267" s="37"/>
      <c r="BY267" s="44">
        <f t="shared" ref="BY267" si="5902">parseTime(BW267)-(BX268=INT(RIGHT($F267, 1)))</f>
        <v>0</v>
      </c>
      <c r="BZ267" s="45">
        <f t="shared" si="5843"/>
        <v>0</v>
      </c>
      <c r="CA267" s="36"/>
      <c r="CB267" s="37"/>
      <c r="CC267" s="44">
        <f t="shared" ref="CC267" si="5903">parseTime(CA267)-(CB268=INT(RIGHT($F267, 1)))</f>
        <v>0</v>
      </c>
      <c r="CD267" s="45">
        <f t="shared" si="5845"/>
        <v>0</v>
      </c>
      <c r="CE267" s="36"/>
      <c r="CF267" s="37"/>
      <c r="CG267" s="44">
        <f t="shared" ref="CG267" si="5904">parseTime(CE267)-(CF268=INT(RIGHT($F267, 1)))</f>
        <v>0</v>
      </c>
      <c r="CH267" s="45">
        <f t="shared" si="5847"/>
        <v>0</v>
      </c>
    </row>
    <row r="268" spans="1:86" x14ac:dyDescent="0.25">
      <c r="A268" s="56" t="s">
        <v>120</v>
      </c>
      <c r="B268" s="57">
        <f ca="1">roleHours(G263:CH269, "DCC")</f>
        <v>0</v>
      </c>
      <c r="C268" s="14">
        <f t="shared" ca="1" si="4415"/>
        <v>0</v>
      </c>
      <c r="D268" s="14"/>
      <c r="E268" s="20"/>
      <c r="F268" s="51"/>
      <c r="G268" s="46" t="s">
        <v>134</v>
      </c>
      <c r="H268" s="38">
        <f t="shared" ref="H268" si="5905">lunchAdjust(G263:H267)</f>
        <v>1</v>
      </c>
      <c r="I268" s="48" t="s">
        <v>0</v>
      </c>
      <c r="J268" s="39">
        <f t="shared" ref="J268" si="5906">SUMPRODUCT(I263:I267*J263:J267)</f>
        <v>8</v>
      </c>
      <c r="K268" s="46" t="s">
        <v>134</v>
      </c>
      <c r="L268" s="38">
        <f t="shared" ref="L268" si="5907">lunchAdjust(K263:L267)</f>
        <v>1</v>
      </c>
      <c r="M268" s="48" t="s">
        <v>0</v>
      </c>
      <c r="N268" s="39">
        <f t="shared" ref="N268" si="5908">SUMPRODUCT(M263:M267*N263:N267)</f>
        <v>8</v>
      </c>
      <c r="O268" s="46" t="s">
        <v>134</v>
      </c>
      <c r="P268" s="38">
        <f t="shared" ref="P268" si="5909">lunchAdjust(O263:P267)</f>
        <v>1</v>
      </c>
      <c r="Q268" s="48" t="s">
        <v>0</v>
      </c>
      <c r="R268" s="39">
        <f t="shared" ref="R268" si="5910">SUMPRODUCT(Q263:Q267*R263:R267)</f>
        <v>8</v>
      </c>
      <c r="S268" s="46" t="s">
        <v>134</v>
      </c>
      <c r="T268" s="38">
        <f t="shared" ref="T268" si="5911">lunchAdjust(S263:T267)</f>
        <v>1</v>
      </c>
      <c r="U268" s="48" t="s">
        <v>0</v>
      </c>
      <c r="V268" s="39">
        <f t="shared" ref="V268" si="5912">SUMPRODUCT(U263:U267*V263:V267)</f>
        <v>8</v>
      </c>
      <c r="W268" s="46" t="s">
        <v>134</v>
      </c>
      <c r="X268" s="38">
        <f t="shared" ref="X268" si="5913">lunchAdjust(W263:X267)</f>
        <v>1</v>
      </c>
      <c r="Y268" s="48" t="s">
        <v>0</v>
      </c>
      <c r="Z268" s="39">
        <f t="shared" ref="Z268" si="5914">SUMPRODUCT(Y263:Y267*Z263:Z267)</f>
        <v>8</v>
      </c>
      <c r="AA268" s="46" t="s">
        <v>134</v>
      </c>
      <c r="AB268" s="38">
        <f t="shared" ref="AB268" si="5915">lunchAdjust(AA263:AB267)</f>
        <v>1</v>
      </c>
      <c r="AC268" s="48" t="s">
        <v>0</v>
      </c>
      <c r="AD268" s="39">
        <f t="shared" ref="AD268" si="5916">SUMPRODUCT(AC263:AC267*AD263:AD267)</f>
        <v>8</v>
      </c>
      <c r="AE268" s="46" t="s">
        <v>134</v>
      </c>
      <c r="AF268" s="38">
        <f t="shared" ref="AF268" si="5917">lunchAdjust(AE263:AF267)</f>
        <v>1</v>
      </c>
      <c r="AG268" s="48" t="s">
        <v>0</v>
      </c>
      <c r="AH268" s="39">
        <f t="shared" ref="AH268" si="5918">SUMPRODUCT(AG263:AG267*AH263:AH267)</f>
        <v>8</v>
      </c>
      <c r="AI268" s="46" t="s">
        <v>134</v>
      </c>
      <c r="AJ268" s="38">
        <f t="shared" ref="AJ268" si="5919">lunchAdjust(AI263:AJ267)</f>
        <v>1</v>
      </c>
      <c r="AK268" s="48" t="s">
        <v>0</v>
      </c>
      <c r="AL268" s="39">
        <f t="shared" ref="AL268" si="5920">SUMPRODUCT(AK263:AK267*AL263:AL267)</f>
        <v>8</v>
      </c>
      <c r="AM268" s="46" t="s">
        <v>134</v>
      </c>
      <c r="AN268" s="38">
        <f t="shared" ref="AN268" si="5921">lunchAdjust(AM263:AN267)</f>
        <v>0</v>
      </c>
      <c r="AO268" s="48" t="s">
        <v>0</v>
      </c>
      <c r="AP268" s="39">
        <f t="shared" ref="AP268" si="5922">SUMPRODUCT(AO263:AO267*AP263:AP267)</f>
        <v>0</v>
      </c>
      <c r="AQ268" s="46" t="s">
        <v>134</v>
      </c>
      <c r="AR268" s="38">
        <f t="shared" ref="AR268" si="5923">lunchAdjust(AQ263:AR267)</f>
        <v>0</v>
      </c>
      <c r="AS268" s="48" t="s">
        <v>0</v>
      </c>
      <c r="AT268" s="39">
        <f t="shared" ref="AT268" si="5924">SUMPRODUCT(AS263:AS267*AT263:AT267)</f>
        <v>5</v>
      </c>
      <c r="AU268" s="46" t="s">
        <v>134</v>
      </c>
      <c r="AV268" s="38">
        <f t="shared" ref="AV268" si="5925">lunchAdjust(AU263:AV267)</f>
        <v>0</v>
      </c>
      <c r="AW268" s="48" t="s">
        <v>0</v>
      </c>
      <c r="AX268" s="39">
        <f t="shared" ref="AX268" si="5926">SUMPRODUCT(AW263:AW267*AX263:AX267)</f>
        <v>0</v>
      </c>
      <c r="AY268" s="46" t="s">
        <v>134</v>
      </c>
      <c r="AZ268" s="38">
        <f t="shared" ref="AZ268" si="5927">lunchAdjust(AY263:AZ267)</f>
        <v>1</v>
      </c>
      <c r="BA268" s="48" t="s">
        <v>0</v>
      </c>
      <c r="BB268" s="39">
        <f t="shared" ref="BB268" si="5928">SUMPRODUCT(BA263:BA267*BB263:BB267)</f>
        <v>8</v>
      </c>
      <c r="BC268" s="46" t="s">
        <v>134</v>
      </c>
      <c r="BD268" s="38">
        <f t="shared" ref="BD268" si="5929">lunchAdjust(BC263:BD267)</f>
        <v>1</v>
      </c>
      <c r="BE268" s="48" t="s">
        <v>0</v>
      </c>
      <c r="BF268" s="39">
        <f t="shared" ref="BF268" si="5930">SUMPRODUCT(BE263:BE267*BF263:BF267)</f>
        <v>8</v>
      </c>
      <c r="BG268" s="46" t="s">
        <v>134</v>
      </c>
      <c r="BH268" s="38">
        <f t="shared" ref="BH268" si="5931">lunchAdjust(BG263:BH267)</f>
        <v>0</v>
      </c>
      <c r="BI268" s="48" t="s">
        <v>0</v>
      </c>
      <c r="BJ268" s="39">
        <f t="shared" ref="BJ268" si="5932">SUMPRODUCT(BI263:BI267*BJ263:BJ267)</f>
        <v>0</v>
      </c>
      <c r="BK268" s="46" t="s">
        <v>134</v>
      </c>
      <c r="BL268" s="38">
        <f t="shared" ref="BL268" si="5933">lunchAdjust(BK263:BL267)</f>
        <v>0</v>
      </c>
      <c r="BM268" s="48" t="s">
        <v>0</v>
      </c>
      <c r="BN268" s="39">
        <f t="shared" ref="BN268" si="5934">SUMPRODUCT(BM263:BM267*BN263:BN267)</f>
        <v>0</v>
      </c>
      <c r="BO268" s="46" t="s">
        <v>134</v>
      </c>
      <c r="BP268" s="38">
        <f t="shared" ref="BP268" si="5935">lunchAdjust(BO263:BP267)</f>
        <v>0</v>
      </c>
      <c r="BQ268" s="48" t="s">
        <v>0</v>
      </c>
      <c r="BR268" s="39">
        <f t="shared" ref="BR268" si="5936">SUMPRODUCT(BQ263:BQ267*BR263:BR267)</f>
        <v>0</v>
      </c>
      <c r="BS268" s="46" t="s">
        <v>134</v>
      </c>
      <c r="BT268" s="38">
        <f t="shared" ref="BT268" si="5937">lunchAdjust(BS263:BT267)</f>
        <v>0</v>
      </c>
      <c r="BU268" s="48" t="s">
        <v>0</v>
      </c>
      <c r="BV268" s="39">
        <f t="shared" ref="BV268" si="5938">SUMPRODUCT(BU263:BU267*BV263:BV267)</f>
        <v>0</v>
      </c>
      <c r="BW268" s="46" t="s">
        <v>134</v>
      </c>
      <c r="BX268" s="38">
        <f t="shared" ref="BX268" si="5939">lunchAdjust(BW263:BX267)</f>
        <v>0</v>
      </c>
      <c r="BY268" s="48" t="s">
        <v>0</v>
      </c>
      <c r="BZ268" s="39">
        <f t="shared" ref="BZ268" si="5940">SUMPRODUCT(BY263:BY267*BZ263:BZ267)</f>
        <v>0</v>
      </c>
      <c r="CA268" s="46" t="s">
        <v>134</v>
      </c>
      <c r="CB268" s="38">
        <f t="shared" ref="CB268" si="5941">lunchAdjust(CA263:CB267)</f>
        <v>0</v>
      </c>
      <c r="CC268" s="48" t="s">
        <v>0</v>
      </c>
      <c r="CD268" s="39">
        <f t="shared" ref="CD268" si="5942">SUMPRODUCT(CC263:CC267*CD263:CD267)</f>
        <v>0</v>
      </c>
      <c r="CE268" s="46" t="s">
        <v>134</v>
      </c>
      <c r="CF268" s="38">
        <f t="shared" ref="CF268" si="5943">lunchAdjust(CE263:CF267)</f>
        <v>0</v>
      </c>
      <c r="CG268" s="48" t="s">
        <v>0</v>
      </c>
      <c r="CH268" s="39">
        <f t="shared" ref="CH268" si="5944">SUMPRODUCT(CG263:CG267*CH263:CH267)</f>
        <v>0</v>
      </c>
    </row>
    <row r="269" spans="1:86" ht="15.75" thickBot="1" x14ac:dyDescent="0.3">
      <c r="A269" s="58" t="s">
        <v>121</v>
      </c>
      <c r="B269" s="59">
        <f ca="1">roleHours(G263:CH269, "OUT")</f>
        <v>0</v>
      </c>
      <c r="C269" s="54" t="s">
        <v>137</v>
      </c>
      <c r="D269" s="22">
        <f ca="1">roleHours(G263:CH269, "PTO")</f>
        <v>0</v>
      </c>
      <c r="E269" s="23"/>
      <c r="F269" s="52"/>
      <c r="G269" s="47" t="s">
        <v>39</v>
      </c>
      <c r="H269" s="40">
        <f t="shared" si="5779"/>
        <v>0</v>
      </c>
      <c r="I269" s="49" t="s">
        <v>135</v>
      </c>
      <c r="J269" s="41">
        <f t="shared" ref="J269" si="5945">J268*G$4</f>
        <v>0</v>
      </c>
      <c r="K269" s="47" t="s">
        <v>39</v>
      </c>
      <c r="L269" s="40">
        <f t="shared" ref="L269" si="5946">SUMPRODUCT(M263:M267*(L263:L267="PTO"))+SUMPRODUCT(M263:M267*(L263:L267="HOL"))</f>
        <v>0</v>
      </c>
      <c r="M269" s="49" t="s">
        <v>135</v>
      </c>
      <c r="N269" s="41">
        <f t="shared" ref="N269" si="5947">N268*K$4</f>
        <v>0</v>
      </c>
      <c r="O269" s="47" t="s">
        <v>39</v>
      </c>
      <c r="P269" s="40">
        <f t="shared" ref="P269" si="5948">SUMPRODUCT(Q263:Q267*(P263:P267="PTO"))+SUMPRODUCT(Q263:Q267*(P263:P267="HOL"))</f>
        <v>0</v>
      </c>
      <c r="Q269" s="49" t="s">
        <v>135</v>
      </c>
      <c r="R269" s="41">
        <f t="shared" ref="R269" si="5949">R268*O$4</f>
        <v>8</v>
      </c>
      <c r="S269" s="47" t="s">
        <v>39</v>
      </c>
      <c r="T269" s="40">
        <f t="shared" ref="T269" si="5950">SUMPRODUCT(U263:U267*(T263:T267="PTO"))+SUMPRODUCT(U263:U267*(T263:T267="HOL"))</f>
        <v>0</v>
      </c>
      <c r="U269" s="49" t="s">
        <v>135</v>
      </c>
      <c r="V269" s="41">
        <f t="shared" ref="V269" si="5951">V268*S$4</f>
        <v>0</v>
      </c>
      <c r="W269" s="47" t="s">
        <v>39</v>
      </c>
      <c r="X269" s="40">
        <f t="shared" ref="X269" si="5952">SUMPRODUCT(Y263:Y267*(X263:X267="PTO"))+SUMPRODUCT(Y263:Y267*(X263:X267="HOL"))</f>
        <v>0</v>
      </c>
      <c r="Y269" s="49" t="s">
        <v>135</v>
      </c>
      <c r="Z269" s="41">
        <f t="shared" ref="Z269" si="5953">Z268*W$4</f>
        <v>8</v>
      </c>
      <c r="AA269" s="47" t="s">
        <v>39</v>
      </c>
      <c r="AB269" s="40">
        <f t="shared" ref="AB269" si="5954">SUMPRODUCT(AC263:AC267*(AB263:AB267="PTO"))+SUMPRODUCT(AC263:AC267*(AB263:AB267="HOL"))</f>
        <v>0</v>
      </c>
      <c r="AC269" s="49" t="s">
        <v>135</v>
      </c>
      <c r="AD269" s="41">
        <f t="shared" ref="AD269" si="5955">AD268*AA$4</f>
        <v>8</v>
      </c>
      <c r="AE269" s="47" t="s">
        <v>39</v>
      </c>
      <c r="AF269" s="40">
        <f t="shared" ref="AF269" si="5956">SUMPRODUCT(AG263:AG267*(AF263:AF267="PTO"))+SUMPRODUCT(AG263:AG267*(AF263:AF267="HOL"))</f>
        <v>0</v>
      </c>
      <c r="AG269" s="49" t="s">
        <v>135</v>
      </c>
      <c r="AH269" s="41">
        <f t="shared" ref="AH269" si="5957">AH268*AE$4</f>
        <v>8</v>
      </c>
      <c r="AI269" s="47" t="s">
        <v>39</v>
      </c>
      <c r="AJ269" s="40">
        <f t="shared" ref="AJ269" si="5958">SUMPRODUCT(AK263:AK267*(AJ263:AJ267="PTO"))+SUMPRODUCT(AK263:AK267*(AJ263:AJ267="HOL"))</f>
        <v>0</v>
      </c>
      <c r="AK269" s="49" t="s">
        <v>135</v>
      </c>
      <c r="AL269" s="41">
        <f>AL268*AI$4</f>
        <v>8</v>
      </c>
      <c r="AM269" s="47" t="s">
        <v>39</v>
      </c>
      <c r="AN269" s="40">
        <f t="shared" ref="AN269" si="5959">SUMPRODUCT(AO263:AO267*(AN263:AN267="PTO"))+SUMPRODUCT(AO263:AO267*(AN263:AN267="HOL"))</f>
        <v>0</v>
      </c>
      <c r="AO269" s="49" t="s">
        <v>135</v>
      </c>
      <c r="AP269" s="41">
        <f t="shared" ref="AP269" si="5960">AP268*AM$4</f>
        <v>0</v>
      </c>
      <c r="AQ269" s="47" t="s">
        <v>39</v>
      </c>
      <c r="AR269" s="40">
        <f t="shared" ref="AR269" si="5961">SUMPRODUCT(AS263:AS267*(AR263:AR267="PTO"))+SUMPRODUCT(AS263:AS267*(AR263:AR267="HOL"))</f>
        <v>0</v>
      </c>
      <c r="AS269" s="49" t="s">
        <v>135</v>
      </c>
      <c r="AT269" s="41">
        <f t="shared" ref="AT269" si="5962">AT268*AQ$4</f>
        <v>0</v>
      </c>
      <c r="AU269" s="47" t="s">
        <v>39</v>
      </c>
      <c r="AV269" s="40">
        <f t="shared" ref="AV269" si="5963">SUMPRODUCT(AW263:AW267*(AV263:AV267="PTO"))+SUMPRODUCT(AW263:AW267*(AV263:AV267="HOL"))</f>
        <v>0</v>
      </c>
      <c r="AW269" s="49" t="s">
        <v>135</v>
      </c>
      <c r="AX269" s="41">
        <f>AX268*AU$4</f>
        <v>0</v>
      </c>
      <c r="AY269" s="47" t="s">
        <v>39</v>
      </c>
      <c r="AZ269" s="40">
        <f t="shared" ref="AZ269" si="5964">SUMPRODUCT(BA263:BA267*(AZ263:AZ267="PTO"))+SUMPRODUCT(BA263:BA267*(AZ263:AZ267="HOL"))</f>
        <v>0</v>
      </c>
      <c r="BA269" s="49" t="s">
        <v>135</v>
      </c>
      <c r="BB269" s="41">
        <f>BB268*AY$4</f>
        <v>8</v>
      </c>
      <c r="BC269" s="47" t="s">
        <v>39</v>
      </c>
      <c r="BD269" s="40">
        <f t="shared" ref="BD269" si="5965">SUMPRODUCT(BE263:BE267*(BD263:BD267="PTO"))+SUMPRODUCT(BE263:BE267*(BD263:BD267="HOL"))</f>
        <v>0</v>
      </c>
      <c r="BE269" s="49" t="s">
        <v>135</v>
      </c>
      <c r="BF269" s="41">
        <f>BF268*BC$4</f>
        <v>8</v>
      </c>
      <c r="BG269" s="47" t="s">
        <v>39</v>
      </c>
      <c r="BH269" s="40">
        <f t="shared" ref="BH269" si="5966">SUMPRODUCT(BI263:BI267*(BH263:BH267="PTO"))+SUMPRODUCT(BI263:BI267*(BH263:BH267="HOL"))</f>
        <v>0</v>
      </c>
      <c r="BI269" s="49" t="s">
        <v>135</v>
      </c>
      <c r="BJ269" s="41">
        <f>BJ268*BG$4</f>
        <v>0</v>
      </c>
      <c r="BK269" s="47" t="s">
        <v>39</v>
      </c>
      <c r="BL269" s="40">
        <f t="shared" ref="BL269" si="5967">SUMPRODUCT(BM263:BM267*(BL263:BL267="PTO"))+SUMPRODUCT(BM263:BM267*(BL263:BL267="HOL"))</f>
        <v>0</v>
      </c>
      <c r="BM269" s="49" t="s">
        <v>135</v>
      </c>
      <c r="BN269" s="41">
        <f>BN268*BK$4</f>
        <v>0</v>
      </c>
      <c r="BO269" s="47" t="s">
        <v>39</v>
      </c>
      <c r="BP269" s="40">
        <f t="shared" ref="BP269" si="5968">SUMPRODUCT(BQ263:BQ267*(BP263:BP267="PTO"))+SUMPRODUCT(BQ263:BQ267*(BP263:BP267="HOL"))</f>
        <v>0</v>
      </c>
      <c r="BQ269" s="49" t="s">
        <v>135</v>
      </c>
      <c r="BR269" s="41">
        <f t="shared" ref="BR269" si="5969">BR268*BO$4</f>
        <v>0</v>
      </c>
      <c r="BS269" s="47" t="s">
        <v>39</v>
      </c>
      <c r="BT269" s="40">
        <f t="shared" ref="BT269" si="5970">SUMPRODUCT(BU263:BU267*(BT263:BT267="PTO"))+SUMPRODUCT(BU263:BU267*(BT263:BT267="HOL"))</f>
        <v>0</v>
      </c>
      <c r="BU269" s="49" t="s">
        <v>135</v>
      </c>
      <c r="BV269" s="41">
        <f t="shared" ref="BV269" si="5971">BV268*BS$4</f>
        <v>0</v>
      </c>
      <c r="BW269" s="47" t="s">
        <v>39</v>
      </c>
      <c r="BX269" s="40">
        <f t="shared" ref="BX269" si="5972">SUMPRODUCT(BY263:BY267*(BX263:BX267="PTO"))+SUMPRODUCT(BY263:BY267*(BX263:BX267="HOL"))</f>
        <v>0</v>
      </c>
      <c r="BY269" s="49" t="s">
        <v>135</v>
      </c>
      <c r="BZ269" s="41">
        <f t="shared" ref="BZ269" si="5973">BZ268*BW$4</f>
        <v>0</v>
      </c>
      <c r="CA269" s="47" t="s">
        <v>39</v>
      </c>
      <c r="CB269" s="40">
        <f t="shared" ref="CB269" si="5974">SUMPRODUCT(CC263:CC267*(CB263:CB267="PTO"))+SUMPRODUCT(CC263:CC267*(CB263:CB267="HOL"))</f>
        <v>0</v>
      </c>
      <c r="CC269" s="49" t="s">
        <v>135</v>
      </c>
      <c r="CD269" s="41">
        <f t="shared" ref="CD269" si="5975">CD268*CA$4</f>
        <v>0</v>
      </c>
      <c r="CE269" s="47" t="s">
        <v>39</v>
      </c>
      <c r="CF269" s="40">
        <f t="shared" ref="CF269" si="5976">SUMPRODUCT(CG263:CG267*(CF263:CF267="PTO"))+SUMPRODUCT(CG263:CG267*(CF263:CF267="HOL"))</f>
        <v>0</v>
      </c>
      <c r="CG269" s="49" t="s">
        <v>135</v>
      </c>
      <c r="CH269" s="41">
        <f t="shared" ref="CH269" si="5977">CH268*CE$4</f>
        <v>0</v>
      </c>
    </row>
    <row r="270" spans="1:86" x14ac:dyDescent="0.25">
      <c r="A270" s="70" t="s">
        <v>133</v>
      </c>
      <c r="B270" s="71">
        <f t="shared" ref="B270" ca="1" si="5978">D270-B271</f>
        <v>21.219655611609781</v>
      </c>
      <c r="C270" s="72" t="s">
        <v>122</v>
      </c>
      <c r="D270" s="71">
        <f>IFERROR(INDEX(Holidays[FTE], MATCH(Entry!E270, Holidays[Date], 0)), 1)*8*INDEX(FTEguide[[1]:[12]], MATCH(Entry!E271, FTEguide[Weekday], 0), IF(Entry!E273&gt;0, Entry!E273, MONTH(Entry!E270)))</f>
        <v>93.219655611609781</v>
      </c>
      <c r="E270" s="60">
        <f t="shared" si="5316"/>
        <v>43866</v>
      </c>
      <c r="F270" s="50" t="s">
        <v>128</v>
      </c>
      <c r="G270" s="34" t="s">
        <v>136</v>
      </c>
      <c r="H270" s="35" t="s">
        <v>23</v>
      </c>
      <c r="I270" s="42">
        <f t="shared" ref="I270" si="5979">parseTime(G270)-(H275=INT(RIGHT($F270, 1)))</f>
        <v>8</v>
      </c>
      <c r="J270" s="43">
        <f t="shared" ref="J270:J274" si="5980">isClocked(H270)</f>
        <v>1</v>
      </c>
      <c r="K270" s="34" t="s">
        <v>136</v>
      </c>
      <c r="L270" s="35" t="s">
        <v>23</v>
      </c>
      <c r="M270" s="42">
        <f t="shared" ref="M270" si="5981">parseTime(K270)-(L275=INT(RIGHT($F270, 1)))</f>
        <v>8</v>
      </c>
      <c r="N270" s="43">
        <f t="shared" ref="N270:N274" si="5982">isClocked(L270)</f>
        <v>1</v>
      </c>
      <c r="O270" s="34" t="s">
        <v>180</v>
      </c>
      <c r="P270" s="35" t="s">
        <v>23</v>
      </c>
      <c r="Q270" s="42">
        <f t="shared" ref="Q270" si="5983">parseTime(O270)-(P275=INT(RIGHT($F270, 1)))</f>
        <v>8</v>
      </c>
      <c r="R270" s="43">
        <f t="shared" ref="R270:R274" si="5984">isClocked(P270)</f>
        <v>1</v>
      </c>
      <c r="S270" s="34" t="s">
        <v>180</v>
      </c>
      <c r="T270" s="35" t="s">
        <v>23</v>
      </c>
      <c r="U270" s="42">
        <f t="shared" ref="U270" si="5985">parseTime(S270)-(T275=INT(RIGHT($F270, 1)))</f>
        <v>8</v>
      </c>
      <c r="V270" s="43">
        <f t="shared" ref="V270:V274" si="5986">isClocked(T270)</f>
        <v>1</v>
      </c>
      <c r="W270" s="34" t="s">
        <v>136</v>
      </c>
      <c r="X270" s="35" t="s">
        <v>24</v>
      </c>
      <c r="Y270" s="42">
        <f t="shared" ref="Y270" si="5987">parseTime(W270)-(X275=INT(RIGHT($F270, 1)))</f>
        <v>8</v>
      </c>
      <c r="Z270" s="43">
        <f t="shared" ref="Z270:Z274" si="5988">isClocked(X270)</f>
        <v>1</v>
      </c>
      <c r="AA270" s="34" t="s">
        <v>136</v>
      </c>
      <c r="AB270" s="35" t="s">
        <v>23</v>
      </c>
      <c r="AC270" s="42">
        <f t="shared" ref="AC270" si="5989">parseTime(AA270)-(AB275=INT(RIGHT($F270, 1)))</f>
        <v>8</v>
      </c>
      <c r="AD270" s="43">
        <f t="shared" ref="AD270:AD274" si="5990">isClocked(AB270)</f>
        <v>1</v>
      </c>
      <c r="AE270" s="34" t="s">
        <v>136</v>
      </c>
      <c r="AF270" s="35" t="s">
        <v>25</v>
      </c>
      <c r="AG270" s="42">
        <f t="shared" ref="AG270" si="5991">parseTime(AE270)-(AF275=INT(RIGHT($F270, 1)))</f>
        <v>8</v>
      </c>
      <c r="AH270" s="43">
        <f t="shared" ref="AH270:AH274" si="5992">isClocked(AF270)</f>
        <v>1</v>
      </c>
      <c r="AI270" s="34"/>
      <c r="AJ270" s="35"/>
      <c r="AK270" s="42">
        <f>parseTime(AI270)-(AJ275=INT(RIGHT($F270, 1)))</f>
        <v>0</v>
      </c>
      <c r="AL270" s="43">
        <f t="shared" ref="AL270:AL274" si="5993">isClocked(AJ270)</f>
        <v>0</v>
      </c>
      <c r="AM270" s="34" t="s">
        <v>151</v>
      </c>
      <c r="AN270" s="35" t="s">
        <v>28</v>
      </c>
      <c r="AO270" s="42">
        <f t="shared" ref="AO270" si="5994">parseTime(AM270)-(AN275=INT(RIGHT($F270, 1)))</f>
        <v>4</v>
      </c>
      <c r="AP270" s="43">
        <f t="shared" ref="AP270:AP274" si="5995">isClocked(AN270)</f>
        <v>1</v>
      </c>
      <c r="AQ270" s="34"/>
      <c r="AR270" s="35"/>
      <c r="AS270" s="42">
        <f t="shared" ref="AS270" si="5996">parseTime(AQ270)-(AR275=INT(RIGHT($F270, 1)))</f>
        <v>0</v>
      </c>
      <c r="AT270" s="43">
        <f t="shared" ref="AT270:AT274" si="5997">isClocked(AR270)</f>
        <v>0</v>
      </c>
      <c r="AU270" s="34"/>
      <c r="AV270" s="35"/>
      <c r="AW270" s="42">
        <f>parseTime(AU270)-(AV275=INT(RIGHT($F270, 1)))</f>
        <v>0</v>
      </c>
      <c r="AX270" s="43">
        <f t="shared" ref="AX270:AX274" si="5998">isClocked(AV270)</f>
        <v>0</v>
      </c>
      <c r="AY270" s="34" t="s">
        <v>180</v>
      </c>
      <c r="AZ270" s="35" t="s">
        <v>24</v>
      </c>
      <c r="BA270" s="42">
        <f>parseTime(AY270)-(AZ275=INT(RIGHT($F270, 1)))</f>
        <v>8</v>
      </c>
      <c r="BB270" s="43">
        <f t="shared" ref="BB270:BB274" si="5999">isClocked(AZ270)</f>
        <v>1</v>
      </c>
      <c r="BC270" s="34" t="s">
        <v>136</v>
      </c>
      <c r="BD270" s="35" t="s">
        <v>24</v>
      </c>
      <c r="BE270" s="42">
        <f>parseTime(BC270)-(BD275=INT(RIGHT($F270, 1)))</f>
        <v>8</v>
      </c>
      <c r="BF270" s="43">
        <f t="shared" ref="BF270:BF274" si="6000">isClocked(BD270)</f>
        <v>1</v>
      </c>
      <c r="BG270" s="34"/>
      <c r="BH270" s="35"/>
      <c r="BI270" s="42">
        <f>parseTime(BG270)-(BH275=INT(RIGHT($F270, 1)))</f>
        <v>0</v>
      </c>
      <c r="BJ270" s="43">
        <f t="shared" ref="BJ270:BJ274" si="6001">isClocked(BH270)</f>
        <v>0</v>
      </c>
      <c r="BK270" s="34"/>
      <c r="BL270" s="35"/>
      <c r="BM270" s="42">
        <f>parseTime(BK270)-(BL275=INT(RIGHT($F270, 1)))</f>
        <v>0</v>
      </c>
      <c r="BN270" s="43">
        <f t="shared" ref="BN270:BN274" si="6002">isClocked(BL270)</f>
        <v>0</v>
      </c>
      <c r="BO270" s="34"/>
      <c r="BP270" s="35"/>
      <c r="BQ270" s="42">
        <f t="shared" ref="BQ270" si="6003">parseTime(BO270)-(BP275=INT(RIGHT($F270, 1)))</f>
        <v>0</v>
      </c>
      <c r="BR270" s="43">
        <f t="shared" ref="BR270:BR274" si="6004">isClocked(BP270)</f>
        <v>0</v>
      </c>
      <c r="BS270" s="34"/>
      <c r="BT270" s="35"/>
      <c r="BU270" s="42">
        <f t="shared" ref="BU270" si="6005">parseTime(BS270)-(BT275=INT(RIGHT($F270, 1)))</f>
        <v>0</v>
      </c>
      <c r="BV270" s="43">
        <f t="shared" ref="BV270:BV274" si="6006">isClocked(BT270)</f>
        <v>0</v>
      </c>
      <c r="BW270" s="34"/>
      <c r="BX270" s="35"/>
      <c r="BY270" s="42">
        <f t="shared" ref="BY270" si="6007">parseTime(BW270)-(BX275=INT(RIGHT($F270, 1)))</f>
        <v>0</v>
      </c>
      <c r="BZ270" s="43">
        <f t="shared" ref="BZ270:BZ274" si="6008">isClocked(BX270)</f>
        <v>0</v>
      </c>
      <c r="CA270" s="34"/>
      <c r="CB270" s="35"/>
      <c r="CC270" s="42">
        <f t="shared" ref="CC270" si="6009">parseTime(CA270)-(CB275=INT(RIGHT($F270, 1)))</f>
        <v>0</v>
      </c>
      <c r="CD270" s="43">
        <f t="shared" ref="CD270:CD274" si="6010">isClocked(CB270)</f>
        <v>0</v>
      </c>
      <c r="CE270" s="34"/>
      <c r="CF270" s="35"/>
      <c r="CG270" s="42">
        <f t="shared" ref="CG270" si="6011">parseTime(CE270)-(CF275=INT(RIGHT($F270, 1)))</f>
        <v>0</v>
      </c>
      <c r="CH270" s="43">
        <f t="shared" ref="CH270:CH274" si="6012">isClocked(CF270)</f>
        <v>0</v>
      </c>
    </row>
    <row r="271" spans="1:86" x14ac:dyDescent="0.25">
      <c r="A271" s="56" t="s">
        <v>0</v>
      </c>
      <c r="B271" s="57">
        <f t="shared" ref="B271" ca="1" si="6013">SUM(B272:B275)</f>
        <v>72</v>
      </c>
      <c r="C271" s="14" t="s">
        <v>252</v>
      </c>
      <c r="D271" s="14"/>
      <c r="E271" s="55" t="str">
        <f t="shared" si="5185"/>
        <v>Wednesday</v>
      </c>
      <c r="F271" s="51" t="s">
        <v>129</v>
      </c>
      <c r="G271" s="36"/>
      <c r="H271" s="37"/>
      <c r="I271" s="44">
        <f t="shared" ref="I271" si="6014">parseTime(G271)-(H275=INT(RIGHT($F271, 1)))</f>
        <v>0</v>
      </c>
      <c r="J271" s="45">
        <f t="shared" si="5980"/>
        <v>0</v>
      </c>
      <c r="K271" s="36"/>
      <c r="L271" s="37"/>
      <c r="M271" s="44">
        <f t="shared" ref="M271" si="6015">parseTime(K271)-(L275=INT(RIGHT($F271, 1)))</f>
        <v>0</v>
      </c>
      <c r="N271" s="45">
        <f t="shared" si="5982"/>
        <v>0</v>
      </c>
      <c r="O271" s="36"/>
      <c r="P271" s="37"/>
      <c r="Q271" s="44">
        <f t="shared" ref="Q271" si="6016">parseTime(O271)-(P275=INT(RIGHT($F271, 1)))</f>
        <v>0</v>
      </c>
      <c r="R271" s="45">
        <f t="shared" si="5984"/>
        <v>0</v>
      </c>
      <c r="S271" s="36"/>
      <c r="T271" s="37"/>
      <c r="U271" s="44">
        <f t="shared" ref="U271" si="6017">parseTime(S271)-(T275=INT(RIGHT($F271, 1)))</f>
        <v>0</v>
      </c>
      <c r="V271" s="45">
        <f t="shared" si="5986"/>
        <v>0</v>
      </c>
      <c r="W271" s="36"/>
      <c r="X271" s="37"/>
      <c r="Y271" s="44">
        <f t="shared" ref="Y271" si="6018">parseTime(W271)-(X275=INT(RIGHT($F271, 1)))</f>
        <v>0</v>
      </c>
      <c r="Z271" s="45">
        <f t="shared" si="5988"/>
        <v>0</v>
      </c>
      <c r="AA271" s="36"/>
      <c r="AB271" s="37"/>
      <c r="AC271" s="44">
        <f t="shared" ref="AC271" si="6019">parseTime(AA271)-(AB275=INT(RIGHT($F271, 1)))</f>
        <v>0</v>
      </c>
      <c r="AD271" s="45">
        <f t="shared" si="5990"/>
        <v>0</v>
      </c>
      <c r="AE271" s="36"/>
      <c r="AF271" s="37"/>
      <c r="AG271" s="44">
        <f t="shared" ref="AG271" si="6020">parseTime(AE271)-(AF275=INT(RIGHT($F271, 1)))</f>
        <v>0</v>
      </c>
      <c r="AH271" s="45">
        <f t="shared" si="5992"/>
        <v>0</v>
      </c>
      <c r="AI271" s="36"/>
      <c r="AJ271" s="37"/>
      <c r="AK271" s="44">
        <f>parseTime(AI271)-(AJ275=INT(RIGHT($F271, 1)))</f>
        <v>0</v>
      </c>
      <c r="AL271" s="45">
        <f t="shared" si="5993"/>
        <v>0</v>
      </c>
      <c r="AM271" s="36"/>
      <c r="AN271" s="37"/>
      <c r="AO271" s="44">
        <f t="shared" ref="AO271" si="6021">parseTime(AM271)-(AN275=INT(RIGHT($F271, 1)))</f>
        <v>0</v>
      </c>
      <c r="AP271" s="45">
        <f t="shared" si="5995"/>
        <v>0</v>
      </c>
      <c r="AQ271" s="36"/>
      <c r="AR271" s="37"/>
      <c r="AS271" s="44">
        <f t="shared" ref="AS271" si="6022">parseTime(AQ271)-(AR275=INT(RIGHT($F271, 1)))</f>
        <v>0</v>
      </c>
      <c r="AT271" s="45">
        <f t="shared" si="5997"/>
        <v>0</v>
      </c>
      <c r="AU271" s="36"/>
      <c r="AV271" s="37"/>
      <c r="AW271" s="44">
        <f>parseTime(AU271)-(AV275=INT(RIGHT($F271, 1)))</f>
        <v>0</v>
      </c>
      <c r="AX271" s="45">
        <f t="shared" si="5998"/>
        <v>0</v>
      </c>
      <c r="AY271" s="36"/>
      <c r="AZ271" s="37"/>
      <c r="BA271" s="44">
        <f>parseTime(AY271)-(AZ275=INT(RIGHT($F271, 1)))</f>
        <v>0</v>
      </c>
      <c r="BB271" s="45">
        <f t="shared" si="5999"/>
        <v>0</v>
      </c>
      <c r="BC271" s="36"/>
      <c r="BD271" s="37"/>
      <c r="BE271" s="44">
        <f>parseTime(BC271)-(BD275=INT(RIGHT($F271, 1)))</f>
        <v>0</v>
      </c>
      <c r="BF271" s="45">
        <f t="shared" si="6000"/>
        <v>0</v>
      </c>
      <c r="BG271" s="36"/>
      <c r="BH271" s="37"/>
      <c r="BI271" s="44">
        <f>parseTime(BG271)-(BH275=INT(RIGHT($F271, 1)))</f>
        <v>0</v>
      </c>
      <c r="BJ271" s="45">
        <f t="shared" si="6001"/>
        <v>0</v>
      </c>
      <c r="BK271" s="36"/>
      <c r="BL271" s="37"/>
      <c r="BM271" s="44">
        <f>parseTime(BK271)-(BL275=INT(RIGHT($F271, 1)))</f>
        <v>0</v>
      </c>
      <c r="BN271" s="45">
        <f t="shared" si="6002"/>
        <v>0</v>
      </c>
      <c r="BO271" s="36"/>
      <c r="BP271" s="37"/>
      <c r="BQ271" s="44">
        <f t="shared" ref="BQ271" si="6023">parseTime(BO271)-(BP275=INT(RIGHT($F271, 1)))</f>
        <v>0</v>
      </c>
      <c r="BR271" s="45">
        <f t="shared" si="6004"/>
        <v>0</v>
      </c>
      <c r="BS271" s="36"/>
      <c r="BT271" s="37"/>
      <c r="BU271" s="44">
        <f t="shared" ref="BU271" si="6024">parseTime(BS271)-(BT275=INT(RIGHT($F271, 1)))</f>
        <v>0</v>
      </c>
      <c r="BV271" s="45">
        <f t="shared" si="6006"/>
        <v>0</v>
      </c>
      <c r="BW271" s="36"/>
      <c r="BX271" s="37"/>
      <c r="BY271" s="44">
        <f t="shared" ref="BY271" si="6025">parseTime(BW271)-(BX275=INT(RIGHT($F271, 1)))</f>
        <v>0</v>
      </c>
      <c r="BZ271" s="45">
        <f t="shared" si="6008"/>
        <v>0</v>
      </c>
      <c r="CA271" s="36"/>
      <c r="CB271" s="37"/>
      <c r="CC271" s="44">
        <f t="shared" ref="CC271" si="6026">parseTime(CA271)-(CB275=INT(RIGHT($F271, 1)))</f>
        <v>0</v>
      </c>
      <c r="CD271" s="45">
        <f t="shared" si="6010"/>
        <v>0</v>
      </c>
      <c r="CE271" s="36"/>
      <c r="CF271" s="37"/>
      <c r="CG271" s="44">
        <f t="shared" ref="CG271" si="6027">parseTime(CE271)-(CF275=INT(RIGHT($F271, 1)))</f>
        <v>0</v>
      </c>
      <c r="CH271" s="45">
        <f t="shared" si="6012"/>
        <v>0</v>
      </c>
    </row>
    <row r="272" spans="1:86" x14ac:dyDescent="0.25">
      <c r="A272" s="56" t="s">
        <v>117</v>
      </c>
      <c r="B272" s="57">
        <f ca="1">roleHours(G270:CH276, "MFD")</f>
        <v>40</v>
      </c>
      <c r="C272" s="14">
        <f t="shared" ref="C272:C335" ca="1" si="6028">B272/8</f>
        <v>5</v>
      </c>
      <c r="D272" s="14"/>
      <c r="E272" s="20" t="s">
        <v>127</v>
      </c>
      <c r="F272" s="51" t="s">
        <v>130</v>
      </c>
      <c r="G272" s="36"/>
      <c r="H272" s="37"/>
      <c r="I272" s="44">
        <f t="shared" ref="I272" si="6029">parseTime(G272)-(H275=INT(RIGHT($F272, 1)))</f>
        <v>0</v>
      </c>
      <c r="J272" s="45">
        <f t="shared" si="5980"/>
        <v>0</v>
      </c>
      <c r="K272" s="36"/>
      <c r="L272" s="37"/>
      <c r="M272" s="44">
        <f t="shared" ref="M272" si="6030">parseTime(K272)-(L275=INT(RIGHT($F272, 1)))</f>
        <v>0</v>
      </c>
      <c r="N272" s="45">
        <f t="shared" si="5982"/>
        <v>0</v>
      </c>
      <c r="O272" s="36"/>
      <c r="P272" s="37"/>
      <c r="Q272" s="44">
        <f t="shared" ref="Q272" si="6031">parseTime(O272)-(P275=INT(RIGHT($F272, 1)))</f>
        <v>0</v>
      </c>
      <c r="R272" s="45">
        <f t="shared" si="5984"/>
        <v>0</v>
      </c>
      <c r="S272" s="36"/>
      <c r="T272" s="37"/>
      <c r="U272" s="44">
        <f t="shared" ref="U272" si="6032">parseTime(S272)-(T275=INT(RIGHT($F272, 1)))</f>
        <v>0</v>
      </c>
      <c r="V272" s="45">
        <f t="shared" si="5986"/>
        <v>0</v>
      </c>
      <c r="W272" s="36"/>
      <c r="X272" s="37"/>
      <c r="Y272" s="44">
        <f t="shared" ref="Y272" si="6033">parseTime(W272)-(X275=INT(RIGHT($F272, 1)))</f>
        <v>0</v>
      </c>
      <c r="Z272" s="45">
        <f t="shared" si="5988"/>
        <v>0</v>
      </c>
      <c r="AA272" s="36"/>
      <c r="AB272" s="37"/>
      <c r="AC272" s="44">
        <f t="shared" ref="AC272" si="6034">parseTime(AA272)-(AB275=INT(RIGHT($F272, 1)))</f>
        <v>0</v>
      </c>
      <c r="AD272" s="45">
        <f t="shared" si="5990"/>
        <v>0</v>
      </c>
      <c r="AE272" s="36"/>
      <c r="AF272" s="37"/>
      <c r="AG272" s="44">
        <f t="shared" ref="AG272" si="6035">parseTime(AE272)-(AF275=INT(RIGHT($F272, 1)))</f>
        <v>0</v>
      </c>
      <c r="AH272" s="45">
        <f t="shared" si="5992"/>
        <v>0</v>
      </c>
      <c r="AI272" s="36"/>
      <c r="AJ272" s="37"/>
      <c r="AK272" s="44">
        <f>parseTime(AI272)-(AJ275=INT(RIGHT($F272, 1)))</f>
        <v>0</v>
      </c>
      <c r="AL272" s="45">
        <f t="shared" si="5993"/>
        <v>0</v>
      </c>
      <c r="AM272" s="36"/>
      <c r="AN272" s="37"/>
      <c r="AO272" s="44">
        <f t="shared" ref="AO272" si="6036">parseTime(AM272)-(AN275=INT(RIGHT($F272, 1)))</f>
        <v>0</v>
      </c>
      <c r="AP272" s="45">
        <f t="shared" si="5995"/>
        <v>0</v>
      </c>
      <c r="AQ272" s="36"/>
      <c r="AR272" s="37"/>
      <c r="AS272" s="44">
        <f t="shared" ref="AS272" si="6037">parseTime(AQ272)-(AR275=INT(RIGHT($F272, 1)))</f>
        <v>0</v>
      </c>
      <c r="AT272" s="45">
        <f t="shared" si="5997"/>
        <v>0</v>
      </c>
      <c r="AU272" s="36"/>
      <c r="AV272" s="37"/>
      <c r="AW272" s="44">
        <f>parseTime(AU272)-(AV275=INT(RIGHT($F272, 1)))</f>
        <v>0</v>
      </c>
      <c r="AX272" s="45">
        <f t="shared" si="5998"/>
        <v>0</v>
      </c>
      <c r="AY272" s="36"/>
      <c r="AZ272" s="37"/>
      <c r="BA272" s="44">
        <f>parseTime(AY272)-(AZ275=INT(RIGHT($F272, 1)))</f>
        <v>0</v>
      </c>
      <c r="BB272" s="45">
        <f t="shared" si="5999"/>
        <v>0</v>
      </c>
      <c r="BC272" s="36"/>
      <c r="BD272" s="37"/>
      <c r="BE272" s="44">
        <f>parseTime(BC272)-(BD275=INT(RIGHT($F272, 1)))</f>
        <v>0</v>
      </c>
      <c r="BF272" s="45">
        <f t="shared" si="6000"/>
        <v>0</v>
      </c>
      <c r="BG272" s="36"/>
      <c r="BH272" s="37"/>
      <c r="BI272" s="44">
        <f>parseTime(BG272)-(BH275=INT(RIGHT($F272, 1)))</f>
        <v>0</v>
      </c>
      <c r="BJ272" s="45">
        <f t="shared" si="6001"/>
        <v>0</v>
      </c>
      <c r="BK272" s="36"/>
      <c r="BL272" s="37"/>
      <c r="BM272" s="44">
        <f>parseTime(BK272)-(BL275=INT(RIGHT($F272, 1)))</f>
        <v>0</v>
      </c>
      <c r="BN272" s="45">
        <f t="shared" si="6002"/>
        <v>0</v>
      </c>
      <c r="BO272" s="36"/>
      <c r="BP272" s="37"/>
      <c r="BQ272" s="44">
        <f t="shared" ref="BQ272" si="6038">parseTime(BO272)-(BP275=INT(RIGHT($F272, 1)))</f>
        <v>0</v>
      </c>
      <c r="BR272" s="45">
        <f t="shared" si="6004"/>
        <v>0</v>
      </c>
      <c r="BS272" s="36"/>
      <c r="BT272" s="37"/>
      <c r="BU272" s="44">
        <f t="shared" ref="BU272" si="6039">parseTime(BS272)-(BT275=INT(RIGHT($F272, 1)))</f>
        <v>0</v>
      </c>
      <c r="BV272" s="45">
        <f t="shared" si="6006"/>
        <v>0</v>
      </c>
      <c r="BW272" s="36"/>
      <c r="BX272" s="37"/>
      <c r="BY272" s="44">
        <f t="shared" ref="BY272" si="6040">parseTime(BW272)-(BX275=INT(RIGHT($F272, 1)))</f>
        <v>0</v>
      </c>
      <c r="BZ272" s="45">
        <f t="shared" si="6008"/>
        <v>0</v>
      </c>
      <c r="CA272" s="36"/>
      <c r="CB272" s="37"/>
      <c r="CC272" s="44">
        <f t="shared" ref="CC272" si="6041">parseTime(CA272)-(CB275=INT(RIGHT($F272, 1)))</f>
        <v>0</v>
      </c>
      <c r="CD272" s="45">
        <f t="shared" si="6010"/>
        <v>0</v>
      </c>
      <c r="CE272" s="36"/>
      <c r="CF272" s="37"/>
      <c r="CG272" s="44">
        <f t="shared" ref="CG272" si="6042">parseTime(CE272)-(CF275=INT(RIGHT($F272, 1)))</f>
        <v>0</v>
      </c>
      <c r="CH272" s="45">
        <f t="shared" si="6012"/>
        <v>0</v>
      </c>
    </row>
    <row r="273" spans="1:86" x14ac:dyDescent="0.25">
      <c r="A273" s="56" t="s">
        <v>118</v>
      </c>
      <c r="B273" s="57">
        <f ca="1">roleHours(G270:CH276, "DFD")</f>
        <v>24</v>
      </c>
      <c r="C273" s="14">
        <f t="shared" ca="1" si="6028"/>
        <v>3</v>
      </c>
      <c r="D273" s="14"/>
      <c r="E273" s="20"/>
      <c r="F273" s="51" t="s">
        <v>131</v>
      </c>
      <c r="G273" s="36"/>
      <c r="H273" s="37"/>
      <c r="I273" s="44">
        <f t="shared" ref="I273" si="6043">parseTime(G273)-(H275=INT(RIGHT($F273, 1)))</f>
        <v>0</v>
      </c>
      <c r="J273" s="45">
        <f t="shared" si="5980"/>
        <v>0</v>
      </c>
      <c r="K273" s="36"/>
      <c r="L273" s="37"/>
      <c r="M273" s="44">
        <f t="shared" ref="M273" si="6044">parseTime(K273)-(L275=INT(RIGHT($F273, 1)))</f>
        <v>0</v>
      </c>
      <c r="N273" s="45">
        <f t="shared" si="5982"/>
        <v>0</v>
      </c>
      <c r="O273" s="36"/>
      <c r="P273" s="37"/>
      <c r="Q273" s="44">
        <f t="shared" ref="Q273" si="6045">parseTime(O273)-(P275=INT(RIGHT($F273, 1)))</f>
        <v>0</v>
      </c>
      <c r="R273" s="45">
        <f t="shared" si="5984"/>
        <v>0</v>
      </c>
      <c r="S273" s="36"/>
      <c r="T273" s="37"/>
      <c r="U273" s="44">
        <f t="shared" ref="U273" si="6046">parseTime(S273)-(T275=INT(RIGHT($F273, 1)))</f>
        <v>0</v>
      </c>
      <c r="V273" s="45">
        <f t="shared" si="5986"/>
        <v>0</v>
      </c>
      <c r="W273" s="36"/>
      <c r="X273" s="37"/>
      <c r="Y273" s="44">
        <f t="shared" ref="Y273" si="6047">parseTime(W273)-(X275=INT(RIGHT($F273, 1)))</f>
        <v>0</v>
      </c>
      <c r="Z273" s="45">
        <f t="shared" si="5988"/>
        <v>0</v>
      </c>
      <c r="AA273" s="36"/>
      <c r="AB273" s="37"/>
      <c r="AC273" s="44">
        <f t="shared" ref="AC273" si="6048">parseTime(AA273)-(AB275=INT(RIGHT($F273, 1)))</f>
        <v>0</v>
      </c>
      <c r="AD273" s="45">
        <f t="shared" si="5990"/>
        <v>0</v>
      </c>
      <c r="AE273" s="36"/>
      <c r="AF273" s="37"/>
      <c r="AG273" s="44">
        <f t="shared" ref="AG273" si="6049">parseTime(AE273)-(AF275=INT(RIGHT($F273, 1)))</f>
        <v>0</v>
      </c>
      <c r="AH273" s="45">
        <f t="shared" si="5992"/>
        <v>0</v>
      </c>
      <c r="AI273" s="36"/>
      <c r="AJ273" s="37"/>
      <c r="AK273" s="44">
        <f>parseTime(AI273)-(AJ275=INT(RIGHT($F273, 1)))</f>
        <v>0</v>
      </c>
      <c r="AL273" s="45">
        <f t="shared" si="5993"/>
        <v>0</v>
      </c>
      <c r="AM273" s="36"/>
      <c r="AN273" s="37"/>
      <c r="AO273" s="44">
        <f t="shared" ref="AO273" si="6050">parseTime(AM273)-(AN275=INT(RIGHT($F273, 1)))</f>
        <v>0</v>
      </c>
      <c r="AP273" s="45">
        <f t="shared" si="5995"/>
        <v>0</v>
      </c>
      <c r="AQ273" s="36"/>
      <c r="AR273" s="37"/>
      <c r="AS273" s="44">
        <f t="shared" ref="AS273" si="6051">parseTime(AQ273)-(AR275=INT(RIGHT($F273, 1)))</f>
        <v>0</v>
      </c>
      <c r="AT273" s="45">
        <f t="shared" si="5997"/>
        <v>0</v>
      </c>
      <c r="AU273" s="36"/>
      <c r="AV273" s="37"/>
      <c r="AW273" s="44">
        <f>parseTime(AU273)-(AV275=INT(RIGHT($F273, 1)))</f>
        <v>0</v>
      </c>
      <c r="AX273" s="45">
        <f t="shared" si="5998"/>
        <v>0</v>
      </c>
      <c r="AY273" s="36"/>
      <c r="AZ273" s="37"/>
      <c r="BA273" s="44">
        <f>parseTime(AY273)-(AZ275=INT(RIGHT($F273, 1)))</f>
        <v>0</v>
      </c>
      <c r="BB273" s="45">
        <f t="shared" si="5999"/>
        <v>0</v>
      </c>
      <c r="BC273" s="36"/>
      <c r="BD273" s="37"/>
      <c r="BE273" s="44">
        <f>parseTime(BC273)-(BD275=INT(RIGHT($F273, 1)))</f>
        <v>0</v>
      </c>
      <c r="BF273" s="45">
        <f t="shared" si="6000"/>
        <v>0</v>
      </c>
      <c r="BG273" s="36"/>
      <c r="BH273" s="37"/>
      <c r="BI273" s="44">
        <f>parseTime(BG273)-(BH275=INT(RIGHT($F273, 1)))</f>
        <v>0</v>
      </c>
      <c r="BJ273" s="45">
        <f t="shared" si="6001"/>
        <v>0</v>
      </c>
      <c r="BK273" s="36"/>
      <c r="BL273" s="37"/>
      <c r="BM273" s="44">
        <f>parseTime(BK273)-(BL275=INT(RIGHT($F273, 1)))</f>
        <v>0</v>
      </c>
      <c r="BN273" s="45">
        <f t="shared" si="6002"/>
        <v>0</v>
      </c>
      <c r="BO273" s="36"/>
      <c r="BP273" s="37"/>
      <c r="BQ273" s="44">
        <f t="shared" ref="BQ273" si="6052">parseTime(BO273)-(BP275=INT(RIGHT($F273, 1)))</f>
        <v>0</v>
      </c>
      <c r="BR273" s="45">
        <f t="shared" si="6004"/>
        <v>0</v>
      </c>
      <c r="BS273" s="36"/>
      <c r="BT273" s="37"/>
      <c r="BU273" s="44">
        <f t="shared" ref="BU273" si="6053">parseTime(BS273)-(BT275=INT(RIGHT($F273, 1)))</f>
        <v>0</v>
      </c>
      <c r="BV273" s="45">
        <f t="shared" si="6006"/>
        <v>0</v>
      </c>
      <c r="BW273" s="36"/>
      <c r="BX273" s="37"/>
      <c r="BY273" s="44">
        <f t="shared" ref="BY273" si="6054">parseTime(BW273)-(BX275=INT(RIGHT($F273, 1)))</f>
        <v>0</v>
      </c>
      <c r="BZ273" s="45">
        <f t="shared" si="6008"/>
        <v>0</v>
      </c>
      <c r="CA273" s="36"/>
      <c r="CB273" s="37"/>
      <c r="CC273" s="44">
        <f t="shared" ref="CC273" si="6055">parseTime(CA273)-(CB275=INT(RIGHT($F273, 1)))</f>
        <v>0</v>
      </c>
      <c r="CD273" s="45">
        <f t="shared" si="6010"/>
        <v>0</v>
      </c>
      <c r="CE273" s="36"/>
      <c r="CF273" s="37"/>
      <c r="CG273" s="44">
        <f t="shared" ref="CG273" si="6056">parseTime(CE273)-(CF275=INT(RIGHT($F273, 1)))</f>
        <v>0</v>
      </c>
      <c r="CH273" s="45">
        <f t="shared" si="6012"/>
        <v>0</v>
      </c>
    </row>
    <row r="274" spans="1:86" x14ac:dyDescent="0.25">
      <c r="A274" s="56" t="s">
        <v>119</v>
      </c>
      <c r="B274" s="57">
        <f ca="1">roleHours(G270:CH276, "MCC")</f>
        <v>8</v>
      </c>
      <c r="C274" s="14">
        <f t="shared" ca="1" si="6028"/>
        <v>1</v>
      </c>
      <c r="D274" s="14"/>
      <c r="E274" s="20"/>
      <c r="F274" s="51" t="s">
        <v>132</v>
      </c>
      <c r="G274" s="36"/>
      <c r="H274" s="37"/>
      <c r="I274" s="44">
        <f t="shared" ref="I274" si="6057">parseTime(G274)-(H275=INT(RIGHT($F274, 1)))</f>
        <v>0</v>
      </c>
      <c r="J274" s="45">
        <f t="shared" si="5980"/>
        <v>0</v>
      </c>
      <c r="K274" s="36"/>
      <c r="L274" s="37"/>
      <c r="M274" s="44">
        <f t="shared" ref="M274" si="6058">parseTime(K274)-(L275=INT(RIGHT($F274, 1)))</f>
        <v>0</v>
      </c>
      <c r="N274" s="45">
        <f t="shared" si="5982"/>
        <v>0</v>
      </c>
      <c r="O274" s="36"/>
      <c r="P274" s="37"/>
      <c r="Q274" s="44">
        <f t="shared" ref="Q274" si="6059">parseTime(O274)-(P275=INT(RIGHT($F274, 1)))</f>
        <v>0</v>
      </c>
      <c r="R274" s="45">
        <f t="shared" si="5984"/>
        <v>0</v>
      </c>
      <c r="S274" s="36"/>
      <c r="T274" s="37"/>
      <c r="U274" s="44">
        <f t="shared" ref="U274" si="6060">parseTime(S274)-(T275=INT(RIGHT($F274, 1)))</f>
        <v>0</v>
      </c>
      <c r="V274" s="45">
        <f t="shared" si="5986"/>
        <v>0</v>
      </c>
      <c r="W274" s="36"/>
      <c r="X274" s="37"/>
      <c r="Y274" s="44">
        <f t="shared" ref="Y274" si="6061">parseTime(W274)-(X275=INT(RIGHT($F274, 1)))</f>
        <v>0</v>
      </c>
      <c r="Z274" s="45">
        <f t="shared" si="5988"/>
        <v>0</v>
      </c>
      <c r="AA274" s="36"/>
      <c r="AB274" s="37"/>
      <c r="AC274" s="44">
        <f t="shared" ref="AC274" si="6062">parseTime(AA274)-(AB275=INT(RIGHT($F274, 1)))</f>
        <v>0</v>
      </c>
      <c r="AD274" s="45">
        <f t="shared" si="5990"/>
        <v>0</v>
      </c>
      <c r="AE274" s="36"/>
      <c r="AF274" s="37"/>
      <c r="AG274" s="44">
        <f t="shared" ref="AG274" si="6063">parseTime(AE274)-(AF275=INT(RIGHT($F274, 1)))</f>
        <v>0</v>
      </c>
      <c r="AH274" s="45">
        <f t="shared" si="5992"/>
        <v>0</v>
      </c>
      <c r="AI274" s="36"/>
      <c r="AJ274" s="37"/>
      <c r="AK274" s="44">
        <f>parseTime(AI274)-(AJ275=INT(RIGHT($F274, 1)))</f>
        <v>0</v>
      </c>
      <c r="AL274" s="45">
        <f t="shared" si="5993"/>
        <v>0</v>
      </c>
      <c r="AM274" s="36"/>
      <c r="AN274" s="37"/>
      <c r="AO274" s="44">
        <f t="shared" ref="AO274" si="6064">parseTime(AM274)-(AN275=INT(RIGHT($F274, 1)))</f>
        <v>0</v>
      </c>
      <c r="AP274" s="45">
        <f t="shared" si="5995"/>
        <v>0</v>
      </c>
      <c r="AQ274" s="36"/>
      <c r="AR274" s="37"/>
      <c r="AS274" s="44">
        <f t="shared" ref="AS274" si="6065">parseTime(AQ274)-(AR275=INT(RIGHT($F274, 1)))</f>
        <v>0</v>
      </c>
      <c r="AT274" s="45">
        <f t="shared" si="5997"/>
        <v>0</v>
      </c>
      <c r="AU274" s="36"/>
      <c r="AV274" s="37"/>
      <c r="AW274" s="44">
        <f>parseTime(AU274)-(AV275=INT(RIGHT($F274, 1)))</f>
        <v>0</v>
      </c>
      <c r="AX274" s="45">
        <f t="shared" si="5998"/>
        <v>0</v>
      </c>
      <c r="AY274" s="36"/>
      <c r="AZ274" s="37"/>
      <c r="BA274" s="44">
        <f>parseTime(AY274)-(AZ275=INT(RIGHT($F274, 1)))</f>
        <v>0</v>
      </c>
      <c r="BB274" s="45">
        <f t="shared" si="5999"/>
        <v>0</v>
      </c>
      <c r="BC274" s="36"/>
      <c r="BD274" s="37"/>
      <c r="BE274" s="44">
        <f>parseTime(BC274)-(BD275=INT(RIGHT($F274, 1)))</f>
        <v>0</v>
      </c>
      <c r="BF274" s="45">
        <f t="shared" si="6000"/>
        <v>0</v>
      </c>
      <c r="BG274" s="36"/>
      <c r="BH274" s="37"/>
      <c r="BI274" s="44">
        <f>parseTime(BG274)-(BH275=INT(RIGHT($F274, 1)))</f>
        <v>0</v>
      </c>
      <c r="BJ274" s="45">
        <f t="shared" si="6001"/>
        <v>0</v>
      </c>
      <c r="BK274" s="36"/>
      <c r="BL274" s="37"/>
      <c r="BM274" s="44">
        <f>parseTime(BK274)-(BL275=INT(RIGHT($F274, 1)))</f>
        <v>0</v>
      </c>
      <c r="BN274" s="45">
        <f t="shared" si="6002"/>
        <v>0</v>
      </c>
      <c r="BO274" s="36"/>
      <c r="BP274" s="37"/>
      <c r="BQ274" s="44">
        <f t="shared" ref="BQ274" si="6066">parseTime(BO274)-(BP275=INT(RIGHT($F274, 1)))</f>
        <v>0</v>
      </c>
      <c r="BR274" s="45">
        <f t="shared" si="6004"/>
        <v>0</v>
      </c>
      <c r="BS274" s="36"/>
      <c r="BT274" s="37"/>
      <c r="BU274" s="44">
        <f t="shared" ref="BU274" si="6067">parseTime(BS274)-(BT275=INT(RIGHT($F274, 1)))</f>
        <v>0</v>
      </c>
      <c r="BV274" s="45">
        <f t="shared" si="6006"/>
        <v>0</v>
      </c>
      <c r="BW274" s="36"/>
      <c r="BX274" s="37"/>
      <c r="BY274" s="44">
        <f t="shared" ref="BY274" si="6068">parseTime(BW274)-(BX275=INT(RIGHT($F274, 1)))</f>
        <v>0</v>
      </c>
      <c r="BZ274" s="45">
        <f t="shared" si="6008"/>
        <v>0</v>
      </c>
      <c r="CA274" s="36"/>
      <c r="CB274" s="37"/>
      <c r="CC274" s="44">
        <f t="shared" ref="CC274" si="6069">parseTime(CA274)-(CB275=INT(RIGHT($F274, 1)))</f>
        <v>0</v>
      </c>
      <c r="CD274" s="45">
        <f t="shared" si="6010"/>
        <v>0</v>
      </c>
      <c r="CE274" s="36"/>
      <c r="CF274" s="37"/>
      <c r="CG274" s="44">
        <f t="shared" ref="CG274" si="6070">parseTime(CE274)-(CF275=INT(RIGHT($F274, 1)))</f>
        <v>0</v>
      </c>
      <c r="CH274" s="45">
        <f t="shared" si="6012"/>
        <v>0</v>
      </c>
    </row>
    <row r="275" spans="1:86" x14ac:dyDescent="0.25">
      <c r="A275" s="56" t="s">
        <v>120</v>
      </c>
      <c r="B275" s="57">
        <f ca="1">roleHours(G270:CH276, "DCC")</f>
        <v>0</v>
      </c>
      <c r="C275" s="14">
        <f t="shared" ca="1" si="6028"/>
        <v>0</v>
      </c>
      <c r="D275" s="14"/>
      <c r="E275" s="20"/>
      <c r="F275" s="51"/>
      <c r="G275" s="46" t="s">
        <v>134</v>
      </c>
      <c r="H275" s="38">
        <f t="shared" ref="H275" si="6071">lunchAdjust(G270:H274)</f>
        <v>1</v>
      </c>
      <c r="I275" s="48" t="s">
        <v>0</v>
      </c>
      <c r="J275" s="39">
        <f t="shared" ref="J275" si="6072">SUMPRODUCT(I270:I274*J270:J274)</f>
        <v>8</v>
      </c>
      <c r="K275" s="46" t="s">
        <v>134</v>
      </c>
      <c r="L275" s="38">
        <f t="shared" ref="L275" si="6073">lunchAdjust(K270:L274)</f>
        <v>1</v>
      </c>
      <c r="M275" s="48" t="s">
        <v>0</v>
      </c>
      <c r="N275" s="39">
        <f t="shared" ref="N275" si="6074">SUMPRODUCT(M270:M274*N270:N274)</f>
        <v>8</v>
      </c>
      <c r="O275" s="46" t="s">
        <v>134</v>
      </c>
      <c r="P275" s="38">
        <f t="shared" ref="P275" si="6075">lunchAdjust(O270:P274)</f>
        <v>1</v>
      </c>
      <c r="Q275" s="48" t="s">
        <v>0</v>
      </c>
      <c r="R275" s="39">
        <f t="shared" ref="R275" si="6076">SUMPRODUCT(Q270:Q274*R270:R274)</f>
        <v>8</v>
      </c>
      <c r="S275" s="46" t="s">
        <v>134</v>
      </c>
      <c r="T275" s="38">
        <f t="shared" ref="T275" si="6077">lunchAdjust(S270:T274)</f>
        <v>1</v>
      </c>
      <c r="U275" s="48" t="s">
        <v>0</v>
      </c>
      <c r="V275" s="39">
        <f t="shared" ref="V275" si="6078">SUMPRODUCT(U270:U274*V270:V274)</f>
        <v>8</v>
      </c>
      <c r="W275" s="46" t="s">
        <v>134</v>
      </c>
      <c r="X275" s="38">
        <f t="shared" ref="X275" si="6079">lunchAdjust(W270:X274)</f>
        <v>1</v>
      </c>
      <c r="Y275" s="48" t="s">
        <v>0</v>
      </c>
      <c r="Z275" s="39">
        <f t="shared" ref="Z275" si="6080">SUMPRODUCT(Y270:Y274*Z270:Z274)</f>
        <v>8</v>
      </c>
      <c r="AA275" s="46" t="s">
        <v>134</v>
      </c>
      <c r="AB275" s="38">
        <f t="shared" ref="AB275" si="6081">lunchAdjust(AA270:AB274)</f>
        <v>1</v>
      </c>
      <c r="AC275" s="48" t="s">
        <v>0</v>
      </c>
      <c r="AD275" s="39">
        <f t="shared" ref="AD275" si="6082">SUMPRODUCT(AC270:AC274*AD270:AD274)</f>
        <v>8</v>
      </c>
      <c r="AE275" s="46" t="s">
        <v>134</v>
      </c>
      <c r="AF275" s="38">
        <f t="shared" ref="AF275" si="6083">lunchAdjust(AE270:AF274)</f>
        <v>1</v>
      </c>
      <c r="AG275" s="48" t="s">
        <v>0</v>
      </c>
      <c r="AH275" s="39">
        <f t="shared" ref="AH275" si="6084">SUMPRODUCT(AG270:AG274*AH270:AH274)</f>
        <v>8</v>
      </c>
      <c r="AI275" s="46" t="s">
        <v>134</v>
      </c>
      <c r="AJ275" s="38">
        <f t="shared" ref="AJ275" si="6085">lunchAdjust(AI270:AJ274)</f>
        <v>0</v>
      </c>
      <c r="AK275" s="48" t="s">
        <v>0</v>
      </c>
      <c r="AL275" s="39">
        <f t="shared" ref="AL275" si="6086">SUMPRODUCT(AK270:AK274*AL270:AL274)</f>
        <v>0</v>
      </c>
      <c r="AM275" s="46" t="s">
        <v>134</v>
      </c>
      <c r="AN275" s="38">
        <f t="shared" ref="AN275" si="6087">lunchAdjust(AM270:AN274)</f>
        <v>0</v>
      </c>
      <c r="AO275" s="48" t="s">
        <v>0</v>
      </c>
      <c r="AP275" s="39">
        <f t="shared" ref="AP275" si="6088">SUMPRODUCT(AO270:AO274*AP270:AP274)</f>
        <v>4</v>
      </c>
      <c r="AQ275" s="46" t="s">
        <v>134</v>
      </c>
      <c r="AR275" s="38">
        <f t="shared" ref="AR275" si="6089">lunchAdjust(AQ270:AR274)</f>
        <v>0</v>
      </c>
      <c r="AS275" s="48" t="s">
        <v>0</v>
      </c>
      <c r="AT275" s="39">
        <f t="shared" ref="AT275" si="6090">SUMPRODUCT(AS270:AS274*AT270:AT274)</f>
        <v>0</v>
      </c>
      <c r="AU275" s="46" t="s">
        <v>134</v>
      </c>
      <c r="AV275" s="38">
        <f t="shared" ref="AV275" si="6091">lunchAdjust(AU270:AV274)</f>
        <v>0</v>
      </c>
      <c r="AW275" s="48" t="s">
        <v>0</v>
      </c>
      <c r="AX275" s="39">
        <f t="shared" ref="AX275" si="6092">SUMPRODUCT(AW270:AW274*AX270:AX274)</f>
        <v>0</v>
      </c>
      <c r="AY275" s="46" t="s">
        <v>134</v>
      </c>
      <c r="AZ275" s="38">
        <f t="shared" ref="AZ275" si="6093">lunchAdjust(AY270:AZ274)</f>
        <v>1</v>
      </c>
      <c r="BA275" s="48" t="s">
        <v>0</v>
      </c>
      <c r="BB275" s="39">
        <f t="shared" ref="BB275" si="6094">SUMPRODUCT(BA270:BA274*BB270:BB274)</f>
        <v>8</v>
      </c>
      <c r="BC275" s="46" t="s">
        <v>134</v>
      </c>
      <c r="BD275" s="38">
        <f t="shared" ref="BD275" si="6095">lunchAdjust(BC270:BD274)</f>
        <v>1</v>
      </c>
      <c r="BE275" s="48" t="s">
        <v>0</v>
      </c>
      <c r="BF275" s="39">
        <f t="shared" ref="BF275" si="6096">SUMPRODUCT(BE270:BE274*BF270:BF274)</f>
        <v>8</v>
      </c>
      <c r="BG275" s="46" t="s">
        <v>134</v>
      </c>
      <c r="BH275" s="38">
        <f t="shared" ref="BH275" si="6097">lunchAdjust(BG270:BH274)</f>
        <v>0</v>
      </c>
      <c r="BI275" s="48" t="s">
        <v>0</v>
      </c>
      <c r="BJ275" s="39">
        <f t="shared" ref="BJ275" si="6098">SUMPRODUCT(BI270:BI274*BJ270:BJ274)</f>
        <v>0</v>
      </c>
      <c r="BK275" s="46" t="s">
        <v>134</v>
      </c>
      <c r="BL275" s="38">
        <f t="shared" ref="BL275" si="6099">lunchAdjust(BK270:BL274)</f>
        <v>0</v>
      </c>
      <c r="BM275" s="48" t="s">
        <v>0</v>
      </c>
      <c r="BN275" s="39">
        <f t="shared" ref="BN275" si="6100">SUMPRODUCT(BM270:BM274*BN270:BN274)</f>
        <v>0</v>
      </c>
      <c r="BO275" s="46" t="s">
        <v>134</v>
      </c>
      <c r="BP275" s="38">
        <f t="shared" ref="BP275" si="6101">lunchAdjust(BO270:BP274)</f>
        <v>0</v>
      </c>
      <c r="BQ275" s="48" t="s">
        <v>0</v>
      </c>
      <c r="BR275" s="39">
        <f t="shared" ref="BR275" si="6102">SUMPRODUCT(BQ270:BQ274*BR270:BR274)</f>
        <v>0</v>
      </c>
      <c r="BS275" s="46" t="s">
        <v>134</v>
      </c>
      <c r="BT275" s="38">
        <f t="shared" ref="BT275" si="6103">lunchAdjust(BS270:BT274)</f>
        <v>0</v>
      </c>
      <c r="BU275" s="48" t="s">
        <v>0</v>
      </c>
      <c r="BV275" s="39">
        <f t="shared" ref="BV275" si="6104">SUMPRODUCT(BU270:BU274*BV270:BV274)</f>
        <v>0</v>
      </c>
      <c r="BW275" s="46" t="s">
        <v>134</v>
      </c>
      <c r="BX275" s="38">
        <f t="shared" ref="BX275" si="6105">lunchAdjust(BW270:BX274)</f>
        <v>0</v>
      </c>
      <c r="BY275" s="48" t="s">
        <v>0</v>
      </c>
      <c r="BZ275" s="39">
        <f t="shared" ref="BZ275" si="6106">SUMPRODUCT(BY270:BY274*BZ270:BZ274)</f>
        <v>0</v>
      </c>
      <c r="CA275" s="46" t="s">
        <v>134</v>
      </c>
      <c r="CB275" s="38">
        <f t="shared" ref="CB275" si="6107">lunchAdjust(CA270:CB274)</f>
        <v>0</v>
      </c>
      <c r="CC275" s="48" t="s">
        <v>0</v>
      </c>
      <c r="CD275" s="39">
        <f t="shared" ref="CD275" si="6108">SUMPRODUCT(CC270:CC274*CD270:CD274)</f>
        <v>0</v>
      </c>
      <c r="CE275" s="46" t="s">
        <v>134</v>
      </c>
      <c r="CF275" s="38">
        <f t="shared" ref="CF275" si="6109">lunchAdjust(CE270:CF274)</f>
        <v>0</v>
      </c>
      <c r="CG275" s="48" t="s">
        <v>0</v>
      </c>
      <c r="CH275" s="39">
        <f t="shared" ref="CH275" si="6110">SUMPRODUCT(CG270:CG274*CH270:CH274)</f>
        <v>0</v>
      </c>
    </row>
    <row r="276" spans="1:86" ht="15.75" thickBot="1" x14ac:dyDescent="0.3">
      <c r="A276" s="58" t="s">
        <v>121</v>
      </c>
      <c r="B276" s="59">
        <f ca="1">roleHours(G270:CH276, "OUT")</f>
        <v>0</v>
      </c>
      <c r="C276" s="54" t="s">
        <v>137</v>
      </c>
      <c r="D276" s="22">
        <f ca="1">roleHours(G270:CH276, "PTO")</f>
        <v>0</v>
      </c>
      <c r="E276" s="23"/>
      <c r="F276" s="52"/>
      <c r="G276" s="47" t="s">
        <v>39</v>
      </c>
      <c r="H276" s="40">
        <f t="shared" si="5779"/>
        <v>0</v>
      </c>
      <c r="I276" s="49" t="s">
        <v>135</v>
      </c>
      <c r="J276" s="41">
        <f t="shared" ref="J276" si="6111">J275*G$4</f>
        <v>0</v>
      </c>
      <c r="K276" s="47" t="s">
        <v>39</v>
      </c>
      <c r="L276" s="40">
        <f t="shared" ref="L276" si="6112">SUMPRODUCT(M270:M274*(L270:L274="PTO"))+SUMPRODUCT(M270:M274*(L270:L274="HOL"))</f>
        <v>0</v>
      </c>
      <c r="M276" s="49" t="s">
        <v>135</v>
      </c>
      <c r="N276" s="41">
        <f t="shared" ref="N276" si="6113">N275*K$4</f>
        <v>0</v>
      </c>
      <c r="O276" s="47" t="s">
        <v>39</v>
      </c>
      <c r="P276" s="40">
        <f t="shared" ref="P276" si="6114">SUMPRODUCT(Q270:Q274*(P270:P274="PTO"))+SUMPRODUCT(Q270:Q274*(P270:P274="HOL"))</f>
        <v>0</v>
      </c>
      <c r="Q276" s="49" t="s">
        <v>135</v>
      </c>
      <c r="R276" s="41">
        <f t="shared" ref="R276" si="6115">R275*O$4</f>
        <v>8</v>
      </c>
      <c r="S276" s="47" t="s">
        <v>39</v>
      </c>
      <c r="T276" s="40">
        <f t="shared" ref="T276" si="6116">SUMPRODUCT(U270:U274*(T270:T274="PTO"))+SUMPRODUCT(U270:U274*(T270:T274="HOL"))</f>
        <v>0</v>
      </c>
      <c r="U276" s="49" t="s">
        <v>135</v>
      </c>
      <c r="V276" s="41">
        <f t="shared" ref="V276" si="6117">V275*S$4</f>
        <v>0</v>
      </c>
      <c r="W276" s="47" t="s">
        <v>39</v>
      </c>
      <c r="X276" s="40">
        <f t="shared" ref="X276" si="6118">SUMPRODUCT(Y270:Y274*(X270:X274="PTO"))+SUMPRODUCT(Y270:Y274*(X270:X274="HOL"))</f>
        <v>0</v>
      </c>
      <c r="Y276" s="49" t="s">
        <v>135</v>
      </c>
      <c r="Z276" s="41">
        <f t="shared" ref="Z276" si="6119">Z275*W$4</f>
        <v>8</v>
      </c>
      <c r="AA276" s="47" t="s">
        <v>39</v>
      </c>
      <c r="AB276" s="40">
        <f t="shared" ref="AB276" si="6120">SUMPRODUCT(AC270:AC274*(AB270:AB274="PTO"))+SUMPRODUCT(AC270:AC274*(AB270:AB274="HOL"))</f>
        <v>0</v>
      </c>
      <c r="AC276" s="49" t="s">
        <v>135</v>
      </c>
      <c r="AD276" s="41">
        <f t="shared" ref="AD276" si="6121">AD275*AA$4</f>
        <v>8</v>
      </c>
      <c r="AE276" s="47" t="s">
        <v>39</v>
      </c>
      <c r="AF276" s="40">
        <f t="shared" ref="AF276" si="6122">SUMPRODUCT(AG270:AG274*(AF270:AF274="PTO"))+SUMPRODUCT(AG270:AG274*(AF270:AF274="HOL"))</f>
        <v>0</v>
      </c>
      <c r="AG276" s="49" t="s">
        <v>135</v>
      </c>
      <c r="AH276" s="41">
        <f t="shared" ref="AH276" si="6123">AH275*AE$4</f>
        <v>8</v>
      </c>
      <c r="AI276" s="47" t="s">
        <v>39</v>
      </c>
      <c r="AJ276" s="40">
        <f t="shared" ref="AJ276" si="6124">SUMPRODUCT(AK270:AK274*(AJ270:AJ274="PTO"))+SUMPRODUCT(AK270:AK274*(AJ270:AJ274="HOL"))</f>
        <v>0</v>
      </c>
      <c r="AK276" s="49" t="s">
        <v>135</v>
      </c>
      <c r="AL276" s="41">
        <f>AL275*AI$4</f>
        <v>0</v>
      </c>
      <c r="AM276" s="47" t="s">
        <v>39</v>
      </c>
      <c r="AN276" s="40">
        <f t="shared" ref="AN276" si="6125">SUMPRODUCT(AO270:AO274*(AN270:AN274="PTO"))+SUMPRODUCT(AO270:AO274*(AN270:AN274="HOL"))</f>
        <v>0</v>
      </c>
      <c r="AO276" s="49" t="s">
        <v>135</v>
      </c>
      <c r="AP276" s="41">
        <f t="shared" ref="AP276" si="6126">AP275*AM$4</f>
        <v>4</v>
      </c>
      <c r="AQ276" s="47" t="s">
        <v>39</v>
      </c>
      <c r="AR276" s="40">
        <f t="shared" ref="AR276" si="6127">SUMPRODUCT(AS270:AS274*(AR270:AR274="PTO"))+SUMPRODUCT(AS270:AS274*(AR270:AR274="HOL"))</f>
        <v>0</v>
      </c>
      <c r="AS276" s="49" t="s">
        <v>135</v>
      </c>
      <c r="AT276" s="41">
        <f t="shared" ref="AT276" si="6128">AT275*AQ$4</f>
        <v>0</v>
      </c>
      <c r="AU276" s="47" t="s">
        <v>39</v>
      </c>
      <c r="AV276" s="40">
        <f t="shared" ref="AV276" si="6129">SUMPRODUCT(AW270:AW274*(AV270:AV274="PTO"))+SUMPRODUCT(AW270:AW274*(AV270:AV274="HOL"))</f>
        <v>0</v>
      </c>
      <c r="AW276" s="49" t="s">
        <v>135</v>
      </c>
      <c r="AX276" s="41">
        <f>AX275*AU$4</f>
        <v>0</v>
      </c>
      <c r="AY276" s="47" t="s">
        <v>39</v>
      </c>
      <c r="AZ276" s="40">
        <f t="shared" ref="AZ276" si="6130">SUMPRODUCT(BA270:BA274*(AZ270:AZ274="PTO"))+SUMPRODUCT(BA270:BA274*(AZ270:AZ274="HOL"))</f>
        <v>0</v>
      </c>
      <c r="BA276" s="49" t="s">
        <v>135</v>
      </c>
      <c r="BB276" s="41">
        <f>BB275*AY$4</f>
        <v>8</v>
      </c>
      <c r="BC276" s="47" t="s">
        <v>39</v>
      </c>
      <c r="BD276" s="40">
        <f t="shared" ref="BD276" si="6131">SUMPRODUCT(BE270:BE274*(BD270:BD274="PTO"))+SUMPRODUCT(BE270:BE274*(BD270:BD274="HOL"))</f>
        <v>0</v>
      </c>
      <c r="BE276" s="49" t="s">
        <v>135</v>
      </c>
      <c r="BF276" s="41">
        <f>BF275*BC$4</f>
        <v>8</v>
      </c>
      <c r="BG276" s="47" t="s">
        <v>39</v>
      </c>
      <c r="BH276" s="40">
        <f t="shared" ref="BH276" si="6132">SUMPRODUCT(BI270:BI274*(BH270:BH274="PTO"))+SUMPRODUCT(BI270:BI274*(BH270:BH274="HOL"))</f>
        <v>0</v>
      </c>
      <c r="BI276" s="49" t="s">
        <v>135</v>
      </c>
      <c r="BJ276" s="41">
        <f>BJ275*BG$4</f>
        <v>0</v>
      </c>
      <c r="BK276" s="47" t="s">
        <v>39</v>
      </c>
      <c r="BL276" s="40">
        <f t="shared" ref="BL276" si="6133">SUMPRODUCT(BM270:BM274*(BL270:BL274="PTO"))+SUMPRODUCT(BM270:BM274*(BL270:BL274="HOL"))</f>
        <v>0</v>
      </c>
      <c r="BM276" s="49" t="s">
        <v>135</v>
      </c>
      <c r="BN276" s="41">
        <f>BN275*BK$4</f>
        <v>0</v>
      </c>
      <c r="BO276" s="47" t="s">
        <v>39</v>
      </c>
      <c r="BP276" s="40">
        <f t="shared" ref="BP276" si="6134">SUMPRODUCT(BQ270:BQ274*(BP270:BP274="PTO"))+SUMPRODUCT(BQ270:BQ274*(BP270:BP274="HOL"))</f>
        <v>0</v>
      </c>
      <c r="BQ276" s="49" t="s">
        <v>135</v>
      </c>
      <c r="BR276" s="41">
        <f t="shared" ref="BR276" si="6135">BR275*BO$4</f>
        <v>0</v>
      </c>
      <c r="BS276" s="47" t="s">
        <v>39</v>
      </c>
      <c r="BT276" s="40">
        <f t="shared" ref="BT276" si="6136">SUMPRODUCT(BU270:BU274*(BT270:BT274="PTO"))+SUMPRODUCT(BU270:BU274*(BT270:BT274="HOL"))</f>
        <v>0</v>
      </c>
      <c r="BU276" s="49" t="s">
        <v>135</v>
      </c>
      <c r="BV276" s="41">
        <f t="shared" ref="BV276" si="6137">BV275*BS$4</f>
        <v>0</v>
      </c>
      <c r="BW276" s="47" t="s">
        <v>39</v>
      </c>
      <c r="BX276" s="40">
        <f t="shared" ref="BX276" si="6138">SUMPRODUCT(BY270:BY274*(BX270:BX274="PTO"))+SUMPRODUCT(BY270:BY274*(BX270:BX274="HOL"))</f>
        <v>0</v>
      </c>
      <c r="BY276" s="49" t="s">
        <v>135</v>
      </c>
      <c r="BZ276" s="41">
        <f t="shared" ref="BZ276" si="6139">BZ275*BW$4</f>
        <v>0</v>
      </c>
      <c r="CA276" s="47" t="s">
        <v>39</v>
      </c>
      <c r="CB276" s="40">
        <f t="shared" ref="CB276" si="6140">SUMPRODUCT(CC270:CC274*(CB270:CB274="PTO"))+SUMPRODUCT(CC270:CC274*(CB270:CB274="HOL"))</f>
        <v>0</v>
      </c>
      <c r="CC276" s="49" t="s">
        <v>135</v>
      </c>
      <c r="CD276" s="41">
        <f t="shared" ref="CD276" si="6141">CD275*CA$4</f>
        <v>0</v>
      </c>
      <c r="CE276" s="47" t="s">
        <v>39</v>
      </c>
      <c r="CF276" s="40">
        <f t="shared" ref="CF276" si="6142">SUMPRODUCT(CG270:CG274*(CF270:CF274="PTO"))+SUMPRODUCT(CG270:CG274*(CF270:CF274="HOL"))</f>
        <v>0</v>
      </c>
      <c r="CG276" s="49" t="s">
        <v>135</v>
      </c>
      <c r="CH276" s="41">
        <f t="shared" ref="CH276" si="6143">CH275*CE$4</f>
        <v>0</v>
      </c>
    </row>
    <row r="277" spans="1:86" x14ac:dyDescent="0.25">
      <c r="A277" s="70" t="s">
        <v>133</v>
      </c>
      <c r="B277" s="71">
        <f t="shared" ref="B277" ca="1" si="6144">D277-B278</f>
        <v>8.2558452965966467</v>
      </c>
      <c r="C277" s="72" t="s">
        <v>122</v>
      </c>
      <c r="D277" s="71">
        <f>IFERROR(INDEX(Holidays[FTE], MATCH(Entry!E277, Holidays[Date], 0)), 1)*8*INDEX(FTEguide[[1]:[12]], MATCH(Entry!E278, FTEguide[Weekday], 0), IF(Entry!E280&gt;0, Entry!E280, MONTH(Entry!E277)))</f>
        <v>93.255845296596647</v>
      </c>
      <c r="E277" s="60">
        <f t="shared" si="5316"/>
        <v>43867</v>
      </c>
      <c r="F277" s="50" t="s">
        <v>128</v>
      </c>
      <c r="G277" s="34" t="s">
        <v>136</v>
      </c>
      <c r="H277" s="35" t="s">
        <v>23</v>
      </c>
      <c r="I277" s="42">
        <f t="shared" ref="I277" si="6145">parseTime(G277)-(H282=INT(RIGHT($F277, 1)))</f>
        <v>8</v>
      </c>
      <c r="J277" s="43">
        <f t="shared" ref="J277:J281" si="6146">isClocked(H277)</f>
        <v>1</v>
      </c>
      <c r="K277" s="34" t="s">
        <v>136</v>
      </c>
      <c r="L277" s="35" t="s">
        <v>23</v>
      </c>
      <c r="M277" s="42">
        <f t="shared" ref="M277" si="6147">parseTime(K277)-(L282=INT(RIGHT($F277, 1)))</f>
        <v>8</v>
      </c>
      <c r="N277" s="43">
        <f t="shared" ref="N277:N281" si="6148">isClocked(L277)</f>
        <v>1</v>
      </c>
      <c r="O277" s="34" t="s">
        <v>180</v>
      </c>
      <c r="P277" s="35" t="s">
        <v>23</v>
      </c>
      <c r="Q277" s="42">
        <f t="shared" ref="Q277" si="6149">parseTime(O277)-(P282=INT(RIGHT($F277, 1)))</f>
        <v>8</v>
      </c>
      <c r="R277" s="43">
        <f t="shared" ref="R277:R281" si="6150">isClocked(P277)</f>
        <v>1</v>
      </c>
      <c r="S277" s="34" t="s">
        <v>136</v>
      </c>
      <c r="T277" s="35" t="s">
        <v>23</v>
      </c>
      <c r="U277" s="42">
        <f t="shared" ref="U277" si="6151">parseTime(S277)-(T282=INT(RIGHT($F277, 1)))</f>
        <v>8</v>
      </c>
      <c r="V277" s="43">
        <f t="shared" ref="V277:V281" si="6152">isClocked(T277)</f>
        <v>1</v>
      </c>
      <c r="W277" s="34" t="s">
        <v>136</v>
      </c>
      <c r="X277" s="35" t="s">
        <v>24</v>
      </c>
      <c r="Y277" s="42">
        <f t="shared" ref="Y277" si="6153">parseTime(W277)-(X282=INT(RIGHT($F277, 1)))</f>
        <v>8</v>
      </c>
      <c r="Z277" s="43">
        <f t="shared" ref="Z277:Z281" si="6154">isClocked(X277)</f>
        <v>1</v>
      </c>
      <c r="AA277" s="34" t="s">
        <v>136</v>
      </c>
      <c r="AB277" s="35" t="s">
        <v>23</v>
      </c>
      <c r="AC277" s="42">
        <f t="shared" ref="AC277" si="6155">parseTime(AA277)-(AB282=INT(RIGHT($F277, 1)))</f>
        <v>8</v>
      </c>
      <c r="AD277" s="43">
        <f t="shared" ref="AD277:AD281" si="6156">isClocked(AB277)</f>
        <v>1</v>
      </c>
      <c r="AE277" s="34" t="s">
        <v>136</v>
      </c>
      <c r="AF277" s="35" t="s">
        <v>25</v>
      </c>
      <c r="AG277" s="42">
        <f t="shared" ref="AG277" si="6157">parseTime(AE277)-(AF282=INT(RIGHT($F277, 1)))</f>
        <v>8</v>
      </c>
      <c r="AH277" s="43">
        <f t="shared" ref="AH277:AH281" si="6158">isClocked(AF277)</f>
        <v>1</v>
      </c>
      <c r="AI277" s="34" t="s">
        <v>136</v>
      </c>
      <c r="AJ277" s="35" t="s">
        <v>23</v>
      </c>
      <c r="AK277" s="42">
        <f>parseTime(AI277)-(AJ282=INT(RIGHT($F277, 1)))</f>
        <v>8</v>
      </c>
      <c r="AL277" s="43">
        <f t="shared" ref="AL277:AL281" si="6159">isClocked(AJ277)</f>
        <v>1</v>
      </c>
      <c r="AM277" s="34"/>
      <c r="AN277" s="35"/>
      <c r="AO277" s="42">
        <f t="shared" ref="AO277" si="6160">parseTime(AM277)-(AN282=INT(RIGHT($F277, 1)))</f>
        <v>0</v>
      </c>
      <c r="AP277" s="43">
        <f t="shared" ref="AP277:AP281" si="6161">isClocked(AN277)</f>
        <v>0</v>
      </c>
      <c r="AQ277" s="34" t="s">
        <v>230</v>
      </c>
      <c r="AR277" s="35" t="s">
        <v>24</v>
      </c>
      <c r="AS277" s="42">
        <f t="shared" ref="AS277" si="6162">parseTime(AQ277)-(AR282=INT(RIGHT($F277, 1)))</f>
        <v>5</v>
      </c>
      <c r="AT277" s="43">
        <f t="shared" ref="AT277:AT281" si="6163">isClocked(AR277)</f>
        <v>1</v>
      </c>
      <c r="AU277" s="34"/>
      <c r="AV277" s="35"/>
      <c r="AW277" s="42">
        <f>parseTime(AU277)-(AV282=INT(RIGHT($F277, 1)))</f>
        <v>0</v>
      </c>
      <c r="AX277" s="43">
        <f t="shared" ref="AX277:AX281" si="6164">isClocked(AV277)</f>
        <v>0</v>
      </c>
      <c r="AY277" s="34" t="s">
        <v>180</v>
      </c>
      <c r="AZ277" s="35" t="s">
        <v>24</v>
      </c>
      <c r="BA277" s="42">
        <f>parseTime(AY277)-(AZ282=INT(RIGHT($F277, 1)))</f>
        <v>8</v>
      </c>
      <c r="BB277" s="43">
        <f t="shared" ref="BB277:BB281" si="6165">isClocked(AZ277)</f>
        <v>1</v>
      </c>
      <c r="BC277" s="34" t="s">
        <v>136</v>
      </c>
      <c r="BD277" s="35" t="s">
        <v>24</v>
      </c>
      <c r="BE277" s="42">
        <f>parseTime(BC277)-(BD282=INT(RIGHT($F277, 1)))</f>
        <v>8</v>
      </c>
      <c r="BF277" s="43">
        <f t="shared" ref="BF277:BF281" si="6166">isClocked(BD277)</f>
        <v>1</v>
      </c>
      <c r="BG277" s="34"/>
      <c r="BH277" s="35"/>
      <c r="BI277" s="42">
        <f>parseTime(BG277)-(BH282=INT(RIGHT($F277, 1)))</f>
        <v>0</v>
      </c>
      <c r="BJ277" s="43">
        <f t="shared" ref="BJ277:BJ281" si="6167">isClocked(BH277)</f>
        <v>0</v>
      </c>
      <c r="BK277" s="34"/>
      <c r="BL277" s="35"/>
      <c r="BM277" s="42">
        <f>parseTime(BK277)-(BL282=INT(RIGHT($F277, 1)))</f>
        <v>0</v>
      </c>
      <c r="BN277" s="43">
        <f t="shared" ref="BN277:BN281" si="6168">isClocked(BL277)</f>
        <v>0</v>
      </c>
      <c r="BO277" s="34"/>
      <c r="BP277" s="35"/>
      <c r="BQ277" s="42">
        <f t="shared" ref="BQ277" si="6169">parseTime(BO277)-(BP282=INT(RIGHT($F277, 1)))</f>
        <v>0</v>
      </c>
      <c r="BR277" s="43">
        <f t="shared" ref="BR277:BR281" si="6170">isClocked(BP277)</f>
        <v>0</v>
      </c>
      <c r="BS277" s="34"/>
      <c r="BT277" s="35"/>
      <c r="BU277" s="42">
        <f t="shared" ref="BU277" si="6171">parseTime(BS277)-(BT282=INT(RIGHT($F277, 1)))</f>
        <v>0</v>
      </c>
      <c r="BV277" s="43">
        <f t="shared" ref="BV277:BV281" si="6172">isClocked(BT277)</f>
        <v>0</v>
      </c>
      <c r="BW277" s="34"/>
      <c r="BX277" s="35"/>
      <c r="BY277" s="42">
        <f t="shared" ref="BY277" si="6173">parseTime(BW277)-(BX282=INT(RIGHT($F277, 1)))</f>
        <v>0</v>
      </c>
      <c r="BZ277" s="43">
        <f t="shared" ref="BZ277:BZ281" si="6174">isClocked(BX277)</f>
        <v>0</v>
      </c>
      <c r="CA277" s="34"/>
      <c r="CB277" s="35"/>
      <c r="CC277" s="42">
        <f t="shared" ref="CC277" si="6175">parseTime(CA277)-(CB282=INT(RIGHT($F277, 1)))</f>
        <v>0</v>
      </c>
      <c r="CD277" s="43">
        <f t="shared" ref="CD277:CD281" si="6176">isClocked(CB277)</f>
        <v>0</v>
      </c>
      <c r="CE277" s="34"/>
      <c r="CF277" s="35"/>
      <c r="CG277" s="42">
        <f t="shared" ref="CG277" si="6177">parseTime(CE277)-(CF282=INT(RIGHT($F277, 1)))</f>
        <v>0</v>
      </c>
      <c r="CH277" s="43">
        <f t="shared" ref="CH277:CH281" si="6178">isClocked(CF277)</f>
        <v>0</v>
      </c>
    </row>
    <row r="278" spans="1:86" x14ac:dyDescent="0.25">
      <c r="A278" s="56" t="s">
        <v>0</v>
      </c>
      <c r="B278" s="57">
        <f t="shared" ref="B278" ca="1" si="6179">SUM(B279:B282)</f>
        <v>85</v>
      </c>
      <c r="C278" s="14" t="s">
        <v>252</v>
      </c>
      <c r="D278" s="14"/>
      <c r="E278" s="55" t="str">
        <f t="shared" si="5185"/>
        <v>Thursday</v>
      </c>
      <c r="F278" s="51" t="s">
        <v>129</v>
      </c>
      <c r="G278" s="36"/>
      <c r="H278" s="37"/>
      <c r="I278" s="44">
        <f t="shared" ref="I278" si="6180">parseTime(G278)-(H282=INT(RIGHT($F278, 1)))</f>
        <v>0</v>
      </c>
      <c r="J278" s="45">
        <f t="shared" si="6146"/>
        <v>0</v>
      </c>
      <c r="K278" s="36"/>
      <c r="L278" s="37"/>
      <c r="M278" s="44">
        <f t="shared" ref="M278" si="6181">parseTime(K278)-(L282=INT(RIGHT($F278, 1)))</f>
        <v>0</v>
      </c>
      <c r="N278" s="45">
        <f t="shared" si="6148"/>
        <v>0</v>
      </c>
      <c r="O278" s="36"/>
      <c r="P278" s="37"/>
      <c r="Q278" s="44">
        <f t="shared" ref="Q278" si="6182">parseTime(O278)-(P282=INT(RIGHT($F278, 1)))</f>
        <v>0</v>
      </c>
      <c r="R278" s="45">
        <f t="shared" si="6150"/>
        <v>0</v>
      </c>
      <c r="S278" s="36"/>
      <c r="T278" s="37"/>
      <c r="U278" s="44">
        <f t="shared" ref="U278" si="6183">parseTime(S278)-(T282=INT(RIGHT($F278, 1)))</f>
        <v>0</v>
      </c>
      <c r="V278" s="45">
        <f t="shared" si="6152"/>
        <v>0</v>
      </c>
      <c r="W278" s="36"/>
      <c r="X278" s="37"/>
      <c r="Y278" s="44">
        <f t="shared" ref="Y278" si="6184">parseTime(W278)-(X282=INT(RIGHT($F278, 1)))</f>
        <v>0</v>
      </c>
      <c r="Z278" s="45">
        <f t="shared" si="6154"/>
        <v>0</v>
      </c>
      <c r="AA278" s="36"/>
      <c r="AB278" s="37"/>
      <c r="AC278" s="44">
        <f t="shared" ref="AC278" si="6185">parseTime(AA278)-(AB282=INT(RIGHT($F278, 1)))</f>
        <v>0</v>
      </c>
      <c r="AD278" s="45">
        <f t="shared" si="6156"/>
        <v>0</v>
      </c>
      <c r="AE278" s="36"/>
      <c r="AF278" s="37"/>
      <c r="AG278" s="44">
        <f t="shared" ref="AG278" si="6186">parseTime(AE278)-(AF282=INT(RIGHT($F278, 1)))</f>
        <v>0</v>
      </c>
      <c r="AH278" s="45">
        <f t="shared" si="6158"/>
        <v>0</v>
      </c>
      <c r="AI278" s="36"/>
      <c r="AJ278" s="37"/>
      <c r="AK278" s="44">
        <f>parseTime(AI278)-(AJ282=INT(RIGHT($F278, 1)))</f>
        <v>0</v>
      </c>
      <c r="AL278" s="45">
        <f t="shared" si="6159"/>
        <v>0</v>
      </c>
      <c r="AM278" s="36"/>
      <c r="AN278" s="37"/>
      <c r="AO278" s="44">
        <f t="shared" ref="AO278" si="6187">parseTime(AM278)-(AN282=INT(RIGHT($F278, 1)))</f>
        <v>0</v>
      </c>
      <c r="AP278" s="45">
        <f t="shared" si="6161"/>
        <v>0</v>
      </c>
      <c r="AQ278" s="36"/>
      <c r="AR278" s="37"/>
      <c r="AS278" s="44">
        <f t="shared" ref="AS278" si="6188">parseTime(AQ278)-(AR282=INT(RIGHT($F278, 1)))</f>
        <v>0</v>
      </c>
      <c r="AT278" s="45">
        <f t="shared" si="6163"/>
        <v>0</v>
      </c>
      <c r="AU278" s="36"/>
      <c r="AV278" s="37"/>
      <c r="AW278" s="44">
        <f>parseTime(AU278)-(AV282=INT(RIGHT($F278, 1)))</f>
        <v>0</v>
      </c>
      <c r="AX278" s="45">
        <f t="shared" si="6164"/>
        <v>0</v>
      </c>
      <c r="AY278" s="36"/>
      <c r="AZ278" s="37"/>
      <c r="BA278" s="44">
        <f>parseTime(AY278)-(AZ282=INT(RIGHT($F278, 1)))</f>
        <v>0</v>
      </c>
      <c r="BB278" s="45">
        <f t="shared" si="6165"/>
        <v>0</v>
      </c>
      <c r="BC278" s="36"/>
      <c r="BD278" s="37"/>
      <c r="BE278" s="44">
        <f>parseTime(BC278)-(BD282=INT(RIGHT($F278, 1)))</f>
        <v>0</v>
      </c>
      <c r="BF278" s="45">
        <f t="shared" si="6166"/>
        <v>0</v>
      </c>
      <c r="BG278" s="36"/>
      <c r="BH278" s="37"/>
      <c r="BI278" s="44">
        <f>parseTime(BG278)-(BH282=INT(RIGHT($F278, 1)))</f>
        <v>0</v>
      </c>
      <c r="BJ278" s="45">
        <f t="shared" si="6167"/>
        <v>0</v>
      </c>
      <c r="BK278" s="36"/>
      <c r="BL278" s="37"/>
      <c r="BM278" s="44">
        <f>parseTime(BK278)-(BL282=INT(RIGHT($F278, 1)))</f>
        <v>0</v>
      </c>
      <c r="BN278" s="45">
        <f t="shared" si="6168"/>
        <v>0</v>
      </c>
      <c r="BO278" s="36"/>
      <c r="BP278" s="37"/>
      <c r="BQ278" s="44">
        <f t="shared" ref="BQ278" si="6189">parseTime(BO278)-(BP282=INT(RIGHT($F278, 1)))</f>
        <v>0</v>
      </c>
      <c r="BR278" s="45">
        <f t="shared" si="6170"/>
        <v>0</v>
      </c>
      <c r="BS278" s="36"/>
      <c r="BT278" s="37"/>
      <c r="BU278" s="44">
        <f t="shared" ref="BU278" si="6190">parseTime(BS278)-(BT282=INT(RIGHT($F278, 1)))</f>
        <v>0</v>
      </c>
      <c r="BV278" s="45">
        <f t="shared" si="6172"/>
        <v>0</v>
      </c>
      <c r="BW278" s="36"/>
      <c r="BX278" s="37"/>
      <c r="BY278" s="44">
        <f t="shared" ref="BY278" si="6191">parseTime(BW278)-(BX282=INT(RIGHT($F278, 1)))</f>
        <v>0</v>
      </c>
      <c r="BZ278" s="45">
        <f t="shared" si="6174"/>
        <v>0</v>
      </c>
      <c r="CA278" s="36"/>
      <c r="CB278" s="37"/>
      <c r="CC278" s="44">
        <f t="shared" ref="CC278" si="6192">parseTime(CA278)-(CB282=INT(RIGHT($F278, 1)))</f>
        <v>0</v>
      </c>
      <c r="CD278" s="45">
        <f t="shared" si="6176"/>
        <v>0</v>
      </c>
      <c r="CE278" s="36"/>
      <c r="CF278" s="37"/>
      <c r="CG278" s="44">
        <f t="shared" ref="CG278" si="6193">parseTime(CE278)-(CF282=INT(RIGHT($F278, 1)))</f>
        <v>0</v>
      </c>
      <c r="CH278" s="45">
        <f t="shared" si="6178"/>
        <v>0</v>
      </c>
    </row>
    <row r="279" spans="1:86" x14ac:dyDescent="0.25">
      <c r="A279" s="56" t="s">
        <v>117</v>
      </c>
      <c r="B279" s="57">
        <f ca="1">roleHours(G277:CH283, "MFD")</f>
        <v>48</v>
      </c>
      <c r="C279" s="14">
        <f t="shared" ca="1" si="6028"/>
        <v>6</v>
      </c>
      <c r="D279" s="14"/>
      <c r="E279" s="20" t="s">
        <v>127</v>
      </c>
      <c r="F279" s="51" t="s">
        <v>130</v>
      </c>
      <c r="G279" s="36"/>
      <c r="H279" s="37"/>
      <c r="I279" s="44">
        <f t="shared" ref="I279" si="6194">parseTime(G279)-(H282=INT(RIGHT($F279, 1)))</f>
        <v>0</v>
      </c>
      <c r="J279" s="45">
        <f t="shared" si="6146"/>
        <v>0</v>
      </c>
      <c r="K279" s="36"/>
      <c r="L279" s="37"/>
      <c r="M279" s="44">
        <f t="shared" ref="M279" si="6195">parseTime(K279)-(L282=INT(RIGHT($F279, 1)))</f>
        <v>0</v>
      </c>
      <c r="N279" s="45">
        <f t="shared" si="6148"/>
        <v>0</v>
      </c>
      <c r="O279" s="36"/>
      <c r="P279" s="37"/>
      <c r="Q279" s="44">
        <f t="shared" ref="Q279" si="6196">parseTime(O279)-(P282=INT(RIGHT($F279, 1)))</f>
        <v>0</v>
      </c>
      <c r="R279" s="45">
        <f t="shared" si="6150"/>
        <v>0</v>
      </c>
      <c r="S279" s="36"/>
      <c r="T279" s="37"/>
      <c r="U279" s="44">
        <f t="shared" ref="U279" si="6197">parseTime(S279)-(T282=INT(RIGHT($F279, 1)))</f>
        <v>0</v>
      </c>
      <c r="V279" s="45">
        <f t="shared" si="6152"/>
        <v>0</v>
      </c>
      <c r="W279" s="36"/>
      <c r="X279" s="37"/>
      <c r="Y279" s="44">
        <f t="shared" ref="Y279" si="6198">parseTime(W279)-(X282=INT(RIGHT($F279, 1)))</f>
        <v>0</v>
      </c>
      <c r="Z279" s="45">
        <f t="shared" si="6154"/>
        <v>0</v>
      </c>
      <c r="AA279" s="36"/>
      <c r="AB279" s="37"/>
      <c r="AC279" s="44">
        <f t="shared" ref="AC279" si="6199">parseTime(AA279)-(AB282=INT(RIGHT($F279, 1)))</f>
        <v>0</v>
      </c>
      <c r="AD279" s="45">
        <f t="shared" si="6156"/>
        <v>0</v>
      </c>
      <c r="AE279" s="36"/>
      <c r="AF279" s="37"/>
      <c r="AG279" s="44">
        <f t="shared" ref="AG279" si="6200">parseTime(AE279)-(AF282=INT(RIGHT($F279, 1)))</f>
        <v>0</v>
      </c>
      <c r="AH279" s="45">
        <f t="shared" si="6158"/>
        <v>0</v>
      </c>
      <c r="AI279" s="36"/>
      <c r="AJ279" s="37"/>
      <c r="AK279" s="44">
        <f>parseTime(AI279)-(AJ282=INT(RIGHT($F279, 1)))</f>
        <v>0</v>
      </c>
      <c r="AL279" s="45">
        <f t="shared" si="6159"/>
        <v>0</v>
      </c>
      <c r="AM279" s="36"/>
      <c r="AN279" s="37"/>
      <c r="AO279" s="44">
        <f t="shared" ref="AO279" si="6201">parseTime(AM279)-(AN282=INT(RIGHT($F279, 1)))</f>
        <v>0</v>
      </c>
      <c r="AP279" s="45">
        <f t="shared" si="6161"/>
        <v>0</v>
      </c>
      <c r="AQ279" s="36"/>
      <c r="AR279" s="37"/>
      <c r="AS279" s="44">
        <f t="shared" ref="AS279" si="6202">parseTime(AQ279)-(AR282=INT(RIGHT($F279, 1)))</f>
        <v>0</v>
      </c>
      <c r="AT279" s="45">
        <f t="shared" si="6163"/>
        <v>0</v>
      </c>
      <c r="AU279" s="36"/>
      <c r="AV279" s="37"/>
      <c r="AW279" s="44">
        <f>parseTime(AU279)-(AV282=INT(RIGHT($F279, 1)))</f>
        <v>0</v>
      </c>
      <c r="AX279" s="45">
        <f t="shared" si="6164"/>
        <v>0</v>
      </c>
      <c r="AY279" s="36"/>
      <c r="AZ279" s="37"/>
      <c r="BA279" s="44">
        <f>parseTime(AY279)-(AZ282=INT(RIGHT($F279, 1)))</f>
        <v>0</v>
      </c>
      <c r="BB279" s="45">
        <f t="shared" si="6165"/>
        <v>0</v>
      </c>
      <c r="BC279" s="36"/>
      <c r="BD279" s="37"/>
      <c r="BE279" s="44">
        <f>parseTime(BC279)-(BD282=INT(RIGHT($F279, 1)))</f>
        <v>0</v>
      </c>
      <c r="BF279" s="45">
        <f t="shared" si="6166"/>
        <v>0</v>
      </c>
      <c r="BG279" s="36"/>
      <c r="BH279" s="37"/>
      <c r="BI279" s="44">
        <f>parseTime(BG279)-(BH282=INT(RIGHT($F279, 1)))</f>
        <v>0</v>
      </c>
      <c r="BJ279" s="45">
        <f t="shared" si="6167"/>
        <v>0</v>
      </c>
      <c r="BK279" s="36"/>
      <c r="BL279" s="37"/>
      <c r="BM279" s="44">
        <f>parseTime(BK279)-(BL282=INT(RIGHT($F279, 1)))</f>
        <v>0</v>
      </c>
      <c r="BN279" s="45">
        <f t="shared" si="6168"/>
        <v>0</v>
      </c>
      <c r="BO279" s="36"/>
      <c r="BP279" s="37"/>
      <c r="BQ279" s="44">
        <f t="shared" ref="BQ279" si="6203">parseTime(BO279)-(BP282=INT(RIGHT($F279, 1)))</f>
        <v>0</v>
      </c>
      <c r="BR279" s="45">
        <f t="shared" si="6170"/>
        <v>0</v>
      </c>
      <c r="BS279" s="36"/>
      <c r="BT279" s="37"/>
      <c r="BU279" s="44">
        <f t="shared" ref="BU279" si="6204">parseTime(BS279)-(BT282=INT(RIGHT($F279, 1)))</f>
        <v>0</v>
      </c>
      <c r="BV279" s="45">
        <f t="shared" si="6172"/>
        <v>0</v>
      </c>
      <c r="BW279" s="36"/>
      <c r="BX279" s="37"/>
      <c r="BY279" s="44">
        <f t="shared" ref="BY279" si="6205">parseTime(BW279)-(BX282=INT(RIGHT($F279, 1)))</f>
        <v>0</v>
      </c>
      <c r="BZ279" s="45">
        <f t="shared" si="6174"/>
        <v>0</v>
      </c>
      <c r="CA279" s="36"/>
      <c r="CB279" s="37"/>
      <c r="CC279" s="44">
        <f t="shared" ref="CC279" si="6206">parseTime(CA279)-(CB282=INT(RIGHT($F279, 1)))</f>
        <v>0</v>
      </c>
      <c r="CD279" s="45">
        <f t="shared" si="6176"/>
        <v>0</v>
      </c>
      <c r="CE279" s="36"/>
      <c r="CF279" s="37"/>
      <c r="CG279" s="44">
        <f t="shared" ref="CG279" si="6207">parseTime(CE279)-(CF282=INT(RIGHT($F279, 1)))</f>
        <v>0</v>
      </c>
      <c r="CH279" s="45">
        <f t="shared" si="6178"/>
        <v>0</v>
      </c>
    </row>
    <row r="280" spans="1:86" x14ac:dyDescent="0.25">
      <c r="A280" s="56" t="s">
        <v>118</v>
      </c>
      <c r="B280" s="57">
        <f ca="1">roleHours(G277:CH283, "DFD")</f>
        <v>29</v>
      </c>
      <c r="C280" s="14">
        <f t="shared" ca="1" si="6028"/>
        <v>3.625</v>
      </c>
      <c r="D280" s="14"/>
      <c r="E280" s="20"/>
      <c r="F280" s="51" t="s">
        <v>131</v>
      </c>
      <c r="G280" s="36"/>
      <c r="H280" s="37"/>
      <c r="I280" s="44">
        <f t="shared" ref="I280" si="6208">parseTime(G280)-(H282=INT(RIGHT($F280, 1)))</f>
        <v>0</v>
      </c>
      <c r="J280" s="45">
        <f t="shared" si="6146"/>
        <v>0</v>
      </c>
      <c r="K280" s="36"/>
      <c r="L280" s="37"/>
      <c r="M280" s="44">
        <f t="shared" ref="M280" si="6209">parseTime(K280)-(L282=INT(RIGHT($F280, 1)))</f>
        <v>0</v>
      </c>
      <c r="N280" s="45">
        <f t="shared" si="6148"/>
        <v>0</v>
      </c>
      <c r="O280" s="36"/>
      <c r="P280" s="37"/>
      <c r="Q280" s="44">
        <f t="shared" ref="Q280" si="6210">parseTime(O280)-(P282=INT(RIGHT($F280, 1)))</f>
        <v>0</v>
      </c>
      <c r="R280" s="45">
        <f t="shared" si="6150"/>
        <v>0</v>
      </c>
      <c r="S280" s="36"/>
      <c r="T280" s="37"/>
      <c r="U280" s="44">
        <f t="shared" ref="U280" si="6211">parseTime(S280)-(T282=INT(RIGHT($F280, 1)))</f>
        <v>0</v>
      </c>
      <c r="V280" s="45">
        <f t="shared" si="6152"/>
        <v>0</v>
      </c>
      <c r="W280" s="36"/>
      <c r="X280" s="37"/>
      <c r="Y280" s="44">
        <f t="shared" ref="Y280" si="6212">parseTime(W280)-(X282=INT(RIGHT($F280, 1)))</f>
        <v>0</v>
      </c>
      <c r="Z280" s="45">
        <f t="shared" si="6154"/>
        <v>0</v>
      </c>
      <c r="AA280" s="36"/>
      <c r="AB280" s="37"/>
      <c r="AC280" s="44">
        <f t="shared" ref="AC280" si="6213">parseTime(AA280)-(AB282=INT(RIGHT($F280, 1)))</f>
        <v>0</v>
      </c>
      <c r="AD280" s="45">
        <f t="shared" si="6156"/>
        <v>0</v>
      </c>
      <c r="AE280" s="36"/>
      <c r="AF280" s="37"/>
      <c r="AG280" s="44">
        <f t="shared" ref="AG280" si="6214">parseTime(AE280)-(AF282=INT(RIGHT($F280, 1)))</f>
        <v>0</v>
      </c>
      <c r="AH280" s="45">
        <f t="shared" si="6158"/>
        <v>0</v>
      </c>
      <c r="AI280" s="36"/>
      <c r="AJ280" s="37"/>
      <c r="AK280" s="44">
        <f>parseTime(AI280)-(AJ282=INT(RIGHT($F280, 1)))</f>
        <v>0</v>
      </c>
      <c r="AL280" s="45">
        <f t="shared" si="6159"/>
        <v>0</v>
      </c>
      <c r="AM280" s="36"/>
      <c r="AN280" s="37"/>
      <c r="AO280" s="44">
        <f t="shared" ref="AO280" si="6215">parseTime(AM280)-(AN282=INT(RIGHT($F280, 1)))</f>
        <v>0</v>
      </c>
      <c r="AP280" s="45">
        <f t="shared" si="6161"/>
        <v>0</v>
      </c>
      <c r="AQ280" s="36"/>
      <c r="AR280" s="37"/>
      <c r="AS280" s="44">
        <f t="shared" ref="AS280" si="6216">parseTime(AQ280)-(AR282=INT(RIGHT($F280, 1)))</f>
        <v>0</v>
      </c>
      <c r="AT280" s="45">
        <f t="shared" si="6163"/>
        <v>0</v>
      </c>
      <c r="AU280" s="36"/>
      <c r="AV280" s="37"/>
      <c r="AW280" s="44">
        <f>parseTime(AU280)-(AV282=INT(RIGHT($F280, 1)))</f>
        <v>0</v>
      </c>
      <c r="AX280" s="45">
        <f t="shared" si="6164"/>
        <v>0</v>
      </c>
      <c r="AY280" s="36"/>
      <c r="AZ280" s="37"/>
      <c r="BA280" s="44">
        <f>parseTime(AY280)-(AZ282=INT(RIGHT($F280, 1)))</f>
        <v>0</v>
      </c>
      <c r="BB280" s="45">
        <f t="shared" si="6165"/>
        <v>0</v>
      </c>
      <c r="BC280" s="36"/>
      <c r="BD280" s="37"/>
      <c r="BE280" s="44">
        <f>parseTime(BC280)-(BD282=INT(RIGHT($F280, 1)))</f>
        <v>0</v>
      </c>
      <c r="BF280" s="45">
        <f t="shared" si="6166"/>
        <v>0</v>
      </c>
      <c r="BG280" s="36"/>
      <c r="BH280" s="37"/>
      <c r="BI280" s="44">
        <f>parseTime(BG280)-(BH282=INT(RIGHT($F280, 1)))</f>
        <v>0</v>
      </c>
      <c r="BJ280" s="45">
        <f t="shared" si="6167"/>
        <v>0</v>
      </c>
      <c r="BK280" s="36"/>
      <c r="BL280" s="37"/>
      <c r="BM280" s="44">
        <f>parseTime(BK280)-(BL282=INT(RIGHT($F280, 1)))</f>
        <v>0</v>
      </c>
      <c r="BN280" s="45">
        <f t="shared" si="6168"/>
        <v>0</v>
      </c>
      <c r="BO280" s="36"/>
      <c r="BP280" s="37"/>
      <c r="BQ280" s="44">
        <f t="shared" ref="BQ280" si="6217">parseTime(BO280)-(BP282=INT(RIGHT($F280, 1)))</f>
        <v>0</v>
      </c>
      <c r="BR280" s="45">
        <f t="shared" si="6170"/>
        <v>0</v>
      </c>
      <c r="BS280" s="36"/>
      <c r="BT280" s="37"/>
      <c r="BU280" s="44">
        <f t="shared" ref="BU280" si="6218">parseTime(BS280)-(BT282=INT(RIGHT($F280, 1)))</f>
        <v>0</v>
      </c>
      <c r="BV280" s="45">
        <f t="shared" si="6172"/>
        <v>0</v>
      </c>
      <c r="BW280" s="36"/>
      <c r="BX280" s="37"/>
      <c r="BY280" s="44">
        <f t="shared" ref="BY280" si="6219">parseTime(BW280)-(BX282=INT(RIGHT($F280, 1)))</f>
        <v>0</v>
      </c>
      <c r="BZ280" s="45">
        <f t="shared" si="6174"/>
        <v>0</v>
      </c>
      <c r="CA280" s="36"/>
      <c r="CB280" s="37"/>
      <c r="CC280" s="44">
        <f t="shared" ref="CC280" si="6220">parseTime(CA280)-(CB282=INT(RIGHT($F280, 1)))</f>
        <v>0</v>
      </c>
      <c r="CD280" s="45">
        <f t="shared" si="6176"/>
        <v>0</v>
      </c>
      <c r="CE280" s="36"/>
      <c r="CF280" s="37"/>
      <c r="CG280" s="44">
        <f t="shared" ref="CG280" si="6221">parseTime(CE280)-(CF282=INT(RIGHT($F280, 1)))</f>
        <v>0</v>
      </c>
      <c r="CH280" s="45">
        <f t="shared" si="6178"/>
        <v>0</v>
      </c>
    </row>
    <row r="281" spans="1:86" x14ac:dyDescent="0.25">
      <c r="A281" s="56" t="s">
        <v>119</v>
      </c>
      <c r="B281" s="57">
        <f ca="1">roleHours(G277:CH283, "MCC")</f>
        <v>8</v>
      </c>
      <c r="C281" s="14">
        <f t="shared" ca="1" si="6028"/>
        <v>1</v>
      </c>
      <c r="D281" s="14"/>
      <c r="E281" s="20"/>
      <c r="F281" s="51" t="s">
        <v>132</v>
      </c>
      <c r="G281" s="36"/>
      <c r="H281" s="37"/>
      <c r="I281" s="44">
        <f t="shared" ref="I281" si="6222">parseTime(G281)-(H282=INT(RIGHT($F281, 1)))</f>
        <v>0</v>
      </c>
      <c r="J281" s="45">
        <f t="shared" si="6146"/>
        <v>0</v>
      </c>
      <c r="K281" s="36"/>
      <c r="L281" s="37"/>
      <c r="M281" s="44">
        <f t="shared" ref="M281" si="6223">parseTime(K281)-(L282=INT(RIGHT($F281, 1)))</f>
        <v>0</v>
      </c>
      <c r="N281" s="45">
        <f t="shared" si="6148"/>
        <v>0</v>
      </c>
      <c r="O281" s="36"/>
      <c r="P281" s="37"/>
      <c r="Q281" s="44">
        <f t="shared" ref="Q281" si="6224">parseTime(O281)-(P282=INT(RIGHT($F281, 1)))</f>
        <v>0</v>
      </c>
      <c r="R281" s="45">
        <f t="shared" si="6150"/>
        <v>0</v>
      </c>
      <c r="S281" s="36"/>
      <c r="T281" s="37"/>
      <c r="U281" s="44">
        <f t="shared" ref="U281" si="6225">parseTime(S281)-(T282=INT(RIGHT($F281, 1)))</f>
        <v>0</v>
      </c>
      <c r="V281" s="45">
        <f t="shared" si="6152"/>
        <v>0</v>
      </c>
      <c r="W281" s="36"/>
      <c r="X281" s="37"/>
      <c r="Y281" s="44">
        <f t="shared" ref="Y281" si="6226">parseTime(W281)-(X282=INT(RIGHT($F281, 1)))</f>
        <v>0</v>
      </c>
      <c r="Z281" s="45">
        <f t="shared" si="6154"/>
        <v>0</v>
      </c>
      <c r="AA281" s="36"/>
      <c r="AB281" s="37"/>
      <c r="AC281" s="44">
        <f t="shared" ref="AC281" si="6227">parseTime(AA281)-(AB282=INT(RIGHT($F281, 1)))</f>
        <v>0</v>
      </c>
      <c r="AD281" s="45">
        <f t="shared" si="6156"/>
        <v>0</v>
      </c>
      <c r="AE281" s="36"/>
      <c r="AF281" s="37"/>
      <c r="AG281" s="44">
        <f t="shared" ref="AG281" si="6228">parseTime(AE281)-(AF282=INT(RIGHT($F281, 1)))</f>
        <v>0</v>
      </c>
      <c r="AH281" s="45">
        <f t="shared" si="6158"/>
        <v>0</v>
      </c>
      <c r="AI281" s="36"/>
      <c r="AJ281" s="37"/>
      <c r="AK281" s="44">
        <f>parseTime(AI281)-(AJ282=INT(RIGHT($F281, 1)))</f>
        <v>0</v>
      </c>
      <c r="AL281" s="45">
        <f t="shared" si="6159"/>
        <v>0</v>
      </c>
      <c r="AM281" s="36"/>
      <c r="AN281" s="37"/>
      <c r="AO281" s="44">
        <f t="shared" ref="AO281" si="6229">parseTime(AM281)-(AN282=INT(RIGHT($F281, 1)))</f>
        <v>0</v>
      </c>
      <c r="AP281" s="45">
        <f t="shared" si="6161"/>
        <v>0</v>
      </c>
      <c r="AQ281" s="36"/>
      <c r="AR281" s="37"/>
      <c r="AS281" s="44">
        <f t="shared" ref="AS281" si="6230">parseTime(AQ281)-(AR282=INT(RIGHT($F281, 1)))</f>
        <v>0</v>
      </c>
      <c r="AT281" s="45">
        <f t="shared" si="6163"/>
        <v>0</v>
      </c>
      <c r="AU281" s="36"/>
      <c r="AV281" s="37"/>
      <c r="AW281" s="44">
        <f>parseTime(AU281)-(AV282=INT(RIGHT($F281, 1)))</f>
        <v>0</v>
      </c>
      <c r="AX281" s="45">
        <f t="shared" si="6164"/>
        <v>0</v>
      </c>
      <c r="AY281" s="36"/>
      <c r="AZ281" s="37"/>
      <c r="BA281" s="44">
        <f>parseTime(AY281)-(AZ282=INT(RIGHT($F281, 1)))</f>
        <v>0</v>
      </c>
      <c r="BB281" s="45">
        <f t="shared" si="6165"/>
        <v>0</v>
      </c>
      <c r="BC281" s="36"/>
      <c r="BD281" s="37"/>
      <c r="BE281" s="44">
        <f>parseTime(BC281)-(BD282=INT(RIGHT($F281, 1)))</f>
        <v>0</v>
      </c>
      <c r="BF281" s="45">
        <f t="shared" si="6166"/>
        <v>0</v>
      </c>
      <c r="BG281" s="36"/>
      <c r="BH281" s="37"/>
      <c r="BI281" s="44">
        <f>parseTime(BG281)-(BH282=INT(RIGHT($F281, 1)))</f>
        <v>0</v>
      </c>
      <c r="BJ281" s="45">
        <f t="shared" si="6167"/>
        <v>0</v>
      </c>
      <c r="BK281" s="36"/>
      <c r="BL281" s="37"/>
      <c r="BM281" s="44">
        <f>parseTime(BK281)-(BL282=INT(RIGHT($F281, 1)))</f>
        <v>0</v>
      </c>
      <c r="BN281" s="45">
        <f t="shared" si="6168"/>
        <v>0</v>
      </c>
      <c r="BO281" s="36"/>
      <c r="BP281" s="37"/>
      <c r="BQ281" s="44">
        <f t="shared" ref="BQ281" si="6231">parseTime(BO281)-(BP282=INT(RIGHT($F281, 1)))</f>
        <v>0</v>
      </c>
      <c r="BR281" s="45">
        <f t="shared" si="6170"/>
        <v>0</v>
      </c>
      <c r="BS281" s="36"/>
      <c r="BT281" s="37"/>
      <c r="BU281" s="44">
        <f t="shared" ref="BU281" si="6232">parseTime(BS281)-(BT282=INT(RIGHT($F281, 1)))</f>
        <v>0</v>
      </c>
      <c r="BV281" s="45">
        <f t="shared" si="6172"/>
        <v>0</v>
      </c>
      <c r="BW281" s="36"/>
      <c r="BX281" s="37"/>
      <c r="BY281" s="44">
        <f t="shared" ref="BY281" si="6233">parseTime(BW281)-(BX282=INT(RIGHT($F281, 1)))</f>
        <v>0</v>
      </c>
      <c r="BZ281" s="45">
        <f t="shared" si="6174"/>
        <v>0</v>
      </c>
      <c r="CA281" s="36"/>
      <c r="CB281" s="37"/>
      <c r="CC281" s="44">
        <f t="shared" ref="CC281" si="6234">parseTime(CA281)-(CB282=INT(RIGHT($F281, 1)))</f>
        <v>0</v>
      </c>
      <c r="CD281" s="45">
        <f t="shared" si="6176"/>
        <v>0</v>
      </c>
      <c r="CE281" s="36"/>
      <c r="CF281" s="37"/>
      <c r="CG281" s="44">
        <f t="shared" ref="CG281" si="6235">parseTime(CE281)-(CF282=INT(RIGHT($F281, 1)))</f>
        <v>0</v>
      </c>
      <c r="CH281" s="45">
        <f t="shared" si="6178"/>
        <v>0</v>
      </c>
    </row>
    <row r="282" spans="1:86" x14ac:dyDescent="0.25">
      <c r="A282" s="56" t="s">
        <v>120</v>
      </c>
      <c r="B282" s="57">
        <f ca="1">roleHours(G277:CH283, "DCC")</f>
        <v>0</v>
      </c>
      <c r="C282" s="14">
        <f t="shared" ca="1" si="6028"/>
        <v>0</v>
      </c>
      <c r="D282" s="14"/>
      <c r="E282" s="20"/>
      <c r="F282" s="51"/>
      <c r="G282" s="46" t="s">
        <v>134</v>
      </c>
      <c r="H282" s="38">
        <f t="shared" ref="H282" si="6236">lunchAdjust(G277:H281)</f>
        <v>1</v>
      </c>
      <c r="I282" s="48" t="s">
        <v>0</v>
      </c>
      <c r="J282" s="39">
        <f t="shared" ref="J282" si="6237">SUMPRODUCT(I277:I281*J277:J281)</f>
        <v>8</v>
      </c>
      <c r="K282" s="46" t="s">
        <v>134</v>
      </c>
      <c r="L282" s="38">
        <f t="shared" ref="L282" si="6238">lunchAdjust(K277:L281)</f>
        <v>1</v>
      </c>
      <c r="M282" s="48" t="s">
        <v>0</v>
      </c>
      <c r="N282" s="39">
        <f t="shared" ref="N282" si="6239">SUMPRODUCT(M277:M281*N277:N281)</f>
        <v>8</v>
      </c>
      <c r="O282" s="46" t="s">
        <v>134</v>
      </c>
      <c r="P282" s="38">
        <f t="shared" ref="P282" si="6240">lunchAdjust(O277:P281)</f>
        <v>1</v>
      </c>
      <c r="Q282" s="48" t="s">
        <v>0</v>
      </c>
      <c r="R282" s="39">
        <f t="shared" ref="R282" si="6241">SUMPRODUCT(Q277:Q281*R277:R281)</f>
        <v>8</v>
      </c>
      <c r="S282" s="46" t="s">
        <v>134</v>
      </c>
      <c r="T282" s="38">
        <f t="shared" ref="T282" si="6242">lunchAdjust(S277:T281)</f>
        <v>1</v>
      </c>
      <c r="U282" s="48" t="s">
        <v>0</v>
      </c>
      <c r="V282" s="39">
        <f t="shared" ref="V282" si="6243">SUMPRODUCT(U277:U281*V277:V281)</f>
        <v>8</v>
      </c>
      <c r="W282" s="46" t="s">
        <v>134</v>
      </c>
      <c r="X282" s="38">
        <f t="shared" ref="X282" si="6244">lunchAdjust(W277:X281)</f>
        <v>1</v>
      </c>
      <c r="Y282" s="48" t="s">
        <v>0</v>
      </c>
      <c r="Z282" s="39">
        <f t="shared" ref="Z282" si="6245">SUMPRODUCT(Y277:Y281*Z277:Z281)</f>
        <v>8</v>
      </c>
      <c r="AA282" s="46" t="s">
        <v>134</v>
      </c>
      <c r="AB282" s="38">
        <f t="shared" ref="AB282" si="6246">lunchAdjust(AA277:AB281)</f>
        <v>1</v>
      </c>
      <c r="AC282" s="48" t="s">
        <v>0</v>
      </c>
      <c r="AD282" s="39">
        <f t="shared" ref="AD282" si="6247">SUMPRODUCT(AC277:AC281*AD277:AD281)</f>
        <v>8</v>
      </c>
      <c r="AE282" s="46" t="s">
        <v>134</v>
      </c>
      <c r="AF282" s="38">
        <f t="shared" ref="AF282" si="6248">lunchAdjust(AE277:AF281)</f>
        <v>1</v>
      </c>
      <c r="AG282" s="48" t="s">
        <v>0</v>
      </c>
      <c r="AH282" s="39">
        <f t="shared" ref="AH282" si="6249">SUMPRODUCT(AG277:AG281*AH277:AH281)</f>
        <v>8</v>
      </c>
      <c r="AI282" s="46" t="s">
        <v>134</v>
      </c>
      <c r="AJ282" s="38">
        <f t="shared" ref="AJ282" si="6250">lunchAdjust(AI277:AJ281)</f>
        <v>1</v>
      </c>
      <c r="AK282" s="48" t="s">
        <v>0</v>
      </c>
      <c r="AL282" s="39">
        <f t="shared" ref="AL282" si="6251">SUMPRODUCT(AK277:AK281*AL277:AL281)</f>
        <v>8</v>
      </c>
      <c r="AM282" s="46" t="s">
        <v>134</v>
      </c>
      <c r="AN282" s="38">
        <f t="shared" ref="AN282" si="6252">lunchAdjust(AM277:AN281)</f>
        <v>0</v>
      </c>
      <c r="AO282" s="48" t="s">
        <v>0</v>
      </c>
      <c r="AP282" s="39">
        <f t="shared" ref="AP282" si="6253">SUMPRODUCT(AO277:AO281*AP277:AP281)</f>
        <v>0</v>
      </c>
      <c r="AQ282" s="46" t="s">
        <v>134</v>
      </c>
      <c r="AR282" s="38">
        <f t="shared" ref="AR282" si="6254">lunchAdjust(AQ277:AR281)</f>
        <v>0</v>
      </c>
      <c r="AS282" s="48" t="s">
        <v>0</v>
      </c>
      <c r="AT282" s="39">
        <f t="shared" ref="AT282" si="6255">SUMPRODUCT(AS277:AS281*AT277:AT281)</f>
        <v>5</v>
      </c>
      <c r="AU282" s="46" t="s">
        <v>134</v>
      </c>
      <c r="AV282" s="38">
        <f t="shared" ref="AV282" si="6256">lunchAdjust(AU277:AV281)</f>
        <v>0</v>
      </c>
      <c r="AW282" s="48" t="s">
        <v>0</v>
      </c>
      <c r="AX282" s="39">
        <f t="shared" ref="AX282" si="6257">SUMPRODUCT(AW277:AW281*AX277:AX281)</f>
        <v>0</v>
      </c>
      <c r="AY282" s="46" t="s">
        <v>134</v>
      </c>
      <c r="AZ282" s="38">
        <f t="shared" ref="AZ282" si="6258">lunchAdjust(AY277:AZ281)</f>
        <v>1</v>
      </c>
      <c r="BA282" s="48" t="s">
        <v>0</v>
      </c>
      <c r="BB282" s="39">
        <f t="shared" ref="BB282" si="6259">SUMPRODUCT(BA277:BA281*BB277:BB281)</f>
        <v>8</v>
      </c>
      <c r="BC282" s="46" t="s">
        <v>134</v>
      </c>
      <c r="BD282" s="38">
        <f t="shared" ref="BD282" si="6260">lunchAdjust(BC277:BD281)</f>
        <v>1</v>
      </c>
      <c r="BE282" s="48" t="s">
        <v>0</v>
      </c>
      <c r="BF282" s="39">
        <f t="shared" ref="BF282" si="6261">SUMPRODUCT(BE277:BE281*BF277:BF281)</f>
        <v>8</v>
      </c>
      <c r="BG282" s="46" t="s">
        <v>134</v>
      </c>
      <c r="BH282" s="38">
        <f t="shared" ref="BH282" si="6262">lunchAdjust(BG277:BH281)</f>
        <v>0</v>
      </c>
      <c r="BI282" s="48" t="s">
        <v>0</v>
      </c>
      <c r="BJ282" s="39">
        <f t="shared" ref="BJ282" si="6263">SUMPRODUCT(BI277:BI281*BJ277:BJ281)</f>
        <v>0</v>
      </c>
      <c r="BK282" s="46" t="s">
        <v>134</v>
      </c>
      <c r="BL282" s="38">
        <f t="shared" ref="BL282" si="6264">lunchAdjust(BK277:BL281)</f>
        <v>0</v>
      </c>
      <c r="BM282" s="48" t="s">
        <v>0</v>
      </c>
      <c r="BN282" s="39">
        <f t="shared" ref="BN282" si="6265">SUMPRODUCT(BM277:BM281*BN277:BN281)</f>
        <v>0</v>
      </c>
      <c r="BO282" s="46" t="s">
        <v>134</v>
      </c>
      <c r="BP282" s="38">
        <f t="shared" ref="BP282" si="6266">lunchAdjust(BO277:BP281)</f>
        <v>0</v>
      </c>
      <c r="BQ282" s="48" t="s">
        <v>0</v>
      </c>
      <c r="BR282" s="39">
        <f t="shared" ref="BR282" si="6267">SUMPRODUCT(BQ277:BQ281*BR277:BR281)</f>
        <v>0</v>
      </c>
      <c r="BS282" s="46" t="s">
        <v>134</v>
      </c>
      <c r="BT282" s="38">
        <f t="shared" ref="BT282" si="6268">lunchAdjust(BS277:BT281)</f>
        <v>0</v>
      </c>
      <c r="BU282" s="48" t="s">
        <v>0</v>
      </c>
      <c r="BV282" s="39">
        <f t="shared" ref="BV282" si="6269">SUMPRODUCT(BU277:BU281*BV277:BV281)</f>
        <v>0</v>
      </c>
      <c r="BW282" s="46" t="s">
        <v>134</v>
      </c>
      <c r="BX282" s="38">
        <f t="shared" ref="BX282" si="6270">lunchAdjust(BW277:BX281)</f>
        <v>0</v>
      </c>
      <c r="BY282" s="48" t="s">
        <v>0</v>
      </c>
      <c r="BZ282" s="39">
        <f t="shared" ref="BZ282" si="6271">SUMPRODUCT(BY277:BY281*BZ277:BZ281)</f>
        <v>0</v>
      </c>
      <c r="CA282" s="46" t="s">
        <v>134</v>
      </c>
      <c r="CB282" s="38">
        <f t="shared" ref="CB282" si="6272">lunchAdjust(CA277:CB281)</f>
        <v>0</v>
      </c>
      <c r="CC282" s="48" t="s">
        <v>0</v>
      </c>
      <c r="CD282" s="39">
        <f t="shared" ref="CD282" si="6273">SUMPRODUCT(CC277:CC281*CD277:CD281)</f>
        <v>0</v>
      </c>
      <c r="CE282" s="46" t="s">
        <v>134</v>
      </c>
      <c r="CF282" s="38">
        <f t="shared" ref="CF282" si="6274">lunchAdjust(CE277:CF281)</f>
        <v>0</v>
      </c>
      <c r="CG282" s="48" t="s">
        <v>0</v>
      </c>
      <c r="CH282" s="39">
        <f t="shared" ref="CH282" si="6275">SUMPRODUCT(CG277:CG281*CH277:CH281)</f>
        <v>0</v>
      </c>
    </row>
    <row r="283" spans="1:86" ht="15.75" thickBot="1" x14ac:dyDescent="0.3">
      <c r="A283" s="58" t="s">
        <v>121</v>
      </c>
      <c r="B283" s="59">
        <f ca="1">roleHours(G277:CH283, "OUT")</f>
        <v>0</v>
      </c>
      <c r="C283" s="54" t="s">
        <v>137</v>
      </c>
      <c r="D283" s="22">
        <f ca="1">roleHours(G277:CH283, "PTO")</f>
        <v>0</v>
      </c>
      <c r="E283" s="23"/>
      <c r="F283" s="52"/>
      <c r="G283" s="47" t="s">
        <v>39</v>
      </c>
      <c r="H283" s="40">
        <f t="shared" si="5779"/>
        <v>0</v>
      </c>
      <c r="I283" s="49" t="s">
        <v>135</v>
      </c>
      <c r="J283" s="41">
        <f t="shared" ref="J283" si="6276">J282*G$4</f>
        <v>0</v>
      </c>
      <c r="K283" s="47" t="s">
        <v>39</v>
      </c>
      <c r="L283" s="40">
        <f t="shared" ref="L283" si="6277">SUMPRODUCT(M277:M281*(L277:L281="PTO"))+SUMPRODUCT(M277:M281*(L277:L281="HOL"))</f>
        <v>0</v>
      </c>
      <c r="M283" s="49" t="s">
        <v>135</v>
      </c>
      <c r="N283" s="41">
        <f t="shared" ref="N283" si="6278">N282*K$4</f>
        <v>0</v>
      </c>
      <c r="O283" s="47" t="s">
        <v>39</v>
      </c>
      <c r="P283" s="40">
        <f t="shared" ref="P283" si="6279">SUMPRODUCT(Q277:Q281*(P277:P281="PTO"))+SUMPRODUCT(Q277:Q281*(P277:P281="HOL"))</f>
        <v>0</v>
      </c>
      <c r="Q283" s="49" t="s">
        <v>135</v>
      </c>
      <c r="R283" s="41">
        <f t="shared" ref="R283" si="6280">R282*O$4</f>
        <v>8</v>
      </c>
      <c r="S283" s="47" t="s">
        <v>39</v>
      </c>
      <c r="T283" s="40">
        <f t="shared" ref="T283" si="6281">SUMPRODUCT(U277:U281*(T277:T281="PTO"))+SUMPRODUCT(U277:U281*(T277:T281="HOL"))</f>
        <v>0</v>
      </c>
      <c r="U283" s="49" t="s">
        <v>135</v>
      </c>
      <c r="V283" s="41">
        <f t="shared" ref="V283" si="6282">V282*S$4</f>
        <v>0</v>
      </c>
      <c r="W283" s="47" t="s">
        <v>39</v>
      </c>
      <c r="X283" s="40">
        <f t="shared" ref="X283" si="6283">SUMPRODUCT(Y277:Y281*(X277:X281="PTO"))+SUMPRODUCT(Y277:Y281*(X277:X281="HOL"))</f>
        <v>0</v>
      </c>
      <c r="Y283" s="49" t="s">
        <v>135</v>
      </c>
      <c r="Z283" s="41">
        <f t="shared" ref="Z283" si="6284">Z282*W$4</f>
        <v>8</v>
      </c>
      <c r="AA283" s="47" t="s">
        <v>39</v>
      </c>
      <c r="AB283" s="40">
        <f t="shared" ref="AB283" si="6285">SUMPRODUCT(AC277:AC281*(AB277:AB281="PTO"))+SUMPRODUCT(AC277:AC281*(AB277:AB281="HOL"))</f>
        <v>0</v>
      </c>
      <c r="AC283" s="49" t="s">
        <v>135</v>
      </c>
      <c r="AD283" s="41">
        <f t="shared" ref="AD283" si="6286">AD282*AA$4</f>
        <v>8</v>
      </c>
      <c r="AE283" s="47" t="s">
        <v>39</v>
      </c>
      <c r="AF283" s="40">
        <f t="shared" ref="AF283" si="6287">SUMPRODUCT(AG277:AG281*(AF277:AF281="PTO"))+SUMPRODUCT(AG277:AG281*(AF277:AF281="HOL"))</f>
        <v>0</v>
      </c>
      <c r="AG283" s="49" t="s">
        <v>135</v>
      </c>
      <c r="AH283" s="41">
        <f t="shared" ref="AH283" si="6288">AH282*AE$4</f>
        <v>8</v>
      </c>
      <c r="AI283" s="47" t="s">
        <v>39</v>
      </c>
      <c r="AJ283" s="40">
        <f t="shared" ref="AJ283" si="6289">SUMPRODUCT(AK277:AK281*(AJ277:AJ281="PTO"))+SUMPRODUCT(AK277:AK281*(AJ277:AJ281="HOL"))</f>
        <v>0</v>
      </c>
      <c r="AK283" s="49" t="s">
        <v>135</v>
      </c>
      <c r="AL283" s="41">
        <f>AL282*AI$4</f>
        <v>8</v>
      </c>
      <c r="AM283" s="47" t="s">
        <v>39</v>
      </c>
      <c r="AN283" s="40">
        <f t="shared" ref="AN283" si="6290">SUMPRODUCT(AO277:AO281*(AN277:AN281="PTO"))+SUMPRODUCT(AO277:AO281*(AN277:AN281="HOL"))</f>
        <v>0</v>
      </c>
      <c r="AO283" s="49" t="s">
        <v>135</v>
      </c>
      <c r="AP283" s="41">
        <f t="shared" ref="AP283" si="6291">AP282*AM$4</f>
        <v>0</v>
      </c>
      <c r="AQ283" s="47" t="s">
        <v>39</v>
      </c>
      <c r="AR283" s="40">
        <f t="shared" ref="AR283" si="6292">SUMPRODUCT(AS277:AS281*(AR277:AR281="PTO"))+SUMPRODUCT(AS277:AS281*(AR277:AR281="HOL"))</f>
        <v>0</v>
      </c>
      <c r="AS283" s="49" t="s">
        <v>135</v>
      </c>
      <c r="AT283" s="41">
        <f t="shared" ref="AT283" si="6293">AT282*AQ$4</f>
        <v>0</v>
      </c>
      <c r="AU283" s="47" t="s">
        <v>39</v>
      </c>
      <c r="AV283" s="40">
        <f t="shared" ref="AV283" si="6294">SUMPRODUCT(AW277:AW281*(AV277:AV281="PTO"))+SUMPRODUCT(AW277:AW281*(AV277:AV281="HOL"))</f>
        <v>0</v>
      </c>
      <c r="AW283" s="49" t="s">
        <v>135</v>
      </c>
      <c r="AX283" s="41">
        <f>AX282*AU$4</f>
        <v>0</v>
      </c>
      <c r="AY283" s="47" t="s">
        <v>39</v>
      </c>
      <c r="AZ283" s="40">
        <f t="shared" ref="AZ283" si="6295">SUMPRODUCT(BA277:BA281*(AZ277:AZ281="PTO"))+SUMPRODUCT(BA277:BA281*(AZ277:AZ281="HOL"))</f>
        <v>0</v>
      </c>
      <c r="BA283" s="49" t="s">
        <v>135</v>
      </c>
      <c r="BB283" s="41">
        <f>BB282*AY$4</f>
        <v>8</v>
      </c>
      <c r="BC283" s="47" t="s">
        <v>39</v>
      </c>
      <c r="BD283" s="40">
        <f t="shared" ref="BD283" si="6296">SUMPRODUCT(BE277:BE281*(BD277:BD281="PTO"))+SUMPRODUCT(BE277:BE281*(BD277:BD281="HOL"))</f>
        <v>0</v>
      </c>
      <c r="BE283" s="49" t="s">
        <v>135</v>
      </c>
      <c r="BF283" s="41">
        <f>BF282*BC$4</f>
        <v>8</v>
      </c>
      <c r="BG283" s="47" t="s">
        <v>39</v>
      </c>
      <c r="BH283" s="40">
        <f t="shared" ref="BH283" si="6297">SUMPRODUCT(BI277:BI281*(BH277:BH281="PTO"))+SUMPRODUCT(BI277:BI281*(BH277:BH281="HOL"))</f>
        <v>0</v>
      </c>
      <c r="BI283" s="49" t="s">
        <v>135</v>
      </c>
      <c r="BJ283" s="41">
        <f>BJ282*BG$4</f>
        <v>0</v>
      </c>
      <c r="BK283" s="47" t="s">
        <v>39</v>
      </c>
      <c r="BL283" s="40">
        <f t="shared" ref="BL283" si="6298">SUMPRODUCT(BM277:BM281*(BL277:BL281="PTO"))+SUMPRODUCT(BM277:BM281*(BL277:BL281="HOL"))</f>
        <v>0</v>
      </c>
      <c r="BM283" s="49" t="s">
        <v>135</v>
      </c>
      <c r="BN283" s="41">
        <f>BN282*BK$4</f>
        <v>0</v>
      </c>
      <c r="BO283" s="47" t="s">
        <v>39</v>
      </c>
      <c r="BP283" s="40">
        <f t="shared" ref="BP283" si="6299">SUMPRODUCT(BQ277:BQ281*(BP277:BP281="PTO"))+SUMPRODUCT(BQ277:BQ281*(BP277:BP281="HOL"))</f>
        <v>0</v>
      </c>
      <c r="BQ283" s="49" t="s">
        <v>135</v>
      </c>
      <c r="BR283" s="41">
        <f t="shared" ref="BR283" si="6300">BR282*BO$4</f>
        <v>0</v>
      </c>
      <c r="BS283" s="47" t="s">
        <v>39</v>
      </c>
      <c r="BT283" s="40">
        <f t="shared" ref="BT283" si="6301">SUMPRODUCT(BU277:BU281*(BT277:BT281="PTO"))+SUMPRODUCT(BU277:BU281*(BT277:BT281="HOL"))</f>
        <v>0</v>
      </c>
      <c r="BU283" s="49" t="s">
        <v>135</v>
      </c>
      <c r="BV283" s="41">
        <f t="shared" ref="BV283" si="6302">BV282*BS$4</f>
        <v>0</v>
      </c>
      <c r="BW283" s="47" t="s">
        <v>39</v>
      </c>
      <c r="BX283" s="40">
        <f t="shared" ref="BX283" si="6303">SUMPRODUCT(BY277:BY281*(BX277:BX281="PTO"))+SUMPRODUCT(BY277:BY281*(BX277:BX281="HOL"))</f>
        <v>0</v>
      </c>
      <c r="BY283" s="49" t="s">
        <v>135</v>
      </c>
      <c r="BZ283" s="41">
        <f t="shared" ref="BZ283" si="6304">BZ282*BW$4</f>
        <v>0</v>
      </c>
      <c r="CA283" s="47" t="s">
        <v>39</v>
      </c>
      <c r="CB283" s="40">
        <f t="shared" ref="CB283" si="6305">SUMPRODUCT(CC277:CC281*(CB277:CB281="PTO"))+SUMPRODUCT(CC277:CC281*(CB277:CB281="HOL"))</f>
        <v>0</v>
      </c>
      <c r="CC283" s="49" t="s">
        <v>135</v>
      </c>
      <c r="CD283" s="41">
        <f t="shared" ref="CD283" si="6306">CD282*CA$4</f>
        <v>0</v>
      </c>
      <c r="CE283" s="47" t="s">
        <v>39</v>
      </c>
      <c r="CF283" s="40">
        <f t="shared" ref="CF283" si="6307">SUMPRODUCT(CG277:CG281*(CF277:CF281="PTO"))+SUMPRODUCT(CG277:CG281*(CF277:CF281="HOL"))</f>
        <v>0</v>
      </c>
      <c r="CG283" s="49" t="s">
        <v>135</v>
      </c>
      <c r="CH283" s="41">
        <f t="shared" ref="CH283" si="6308">CH282*CE$4</f>
        <v>0</v>
      </c>
    </row>
    <row r="284" spans="1:86" x14ac:dyDescent="0.25">
      <c r="A284" s="70" t="s">
        <v>133</v>
      </c>
      <c r="B284" s="71">
        <f t="shared" ref="B284" ca="1" si="6309">D284-B285</f>
        <v>17.278622491666113</v>
      </c>
      <c r="C284" s="72" t="s">
        <v>122</v>
      </c>
      <c r="D284" s="71">
        <f>IFERROR(INDEX(Holidays[FTE], MATCH(Entry!E284, Holidays[Date], 0)), 1)*8*INDEX(FTEguide[[1]:[12]], MATCH(Entry!E285, FTEguide[Weekday], 0), IF(Entry!E287&gt;0, Entry!E287, MONTH(Entry!E284)))</f>
        <v>89.278622491666113</v>
      </c>
      <c r="E284" s="60">
        <f t="shared" si="5316"/>
        <v>43868</v>
      </c>
      <c r="F284" s="50" t="s">
        <v>128</v>
      </c>
      <c r="G284" s="34" t="s">
        <v>136</v>
      </c>
      <c r="H284" s="35" t="s">
        <v>23</v>
      </c>
      <c r="I284" s="42">
        <f t="shared" ref="I284" si="6310">parseTime(G284)-(H289=INT(RIGHT($F284, 1)))</f>
        <v>8</v>
      </c>
      <c r="J284" s="43">
        <f t="shared" ref="J284:J288" si="6311">isClocked(H284)</f>
        <v>1</v>
      </c>
      <c r="K284" s="34" t="s">
        <v>136</v>
      </c>
      <c r="L284" s="35" t="s">
        <v>23</v>
      </c>
      <c r="M284" s="42">
        <f t="shared" ref="M284" si="6312">parseTime(K284)-(L289=INT(RIGHT($F284, 1)))</f>
        <v>8</v>
      </c>
      <c r="N284" s="43">
        <f t="shared" ref="N284:N288" si="6313">isClocked(L284)</f>
        <v>1</v>
      </c>
      <c r="O284" s="34"/>
      <c r="P284" s="35"/>
      <c r="Q284" s="42">
        <f t="shared" ref="Q284" si="6314">parseTime(O284)-(P289=INT(RIGHT($F284, 1)))</f>
        <v>0</v>
      </c>
      <c r="R284" s="43">
        <f t="shared" ref="R284:R288" si="6315">isClocked(P284)</f>
        <v>0</v>
      </c>
      <c r="S284" s="34" t="s">
        <v>136</v>
      </c>
      <c r="T284" s="35" t="s">
        <v>23</v>
      </c>
      <c r="U284" s="42">
        <f t="shared" ref="U284" si="6316">parseTime(S284)-(T289=INT(RIGHT($F284, 1)))</f>
        <v>8</v>
      </c>
      <c r="V284" s="43">
        <f t="shared" ref="V284:V288" si="6317">isClocked(T284)</f>
        <v>1</v>
      </c>
      <c r="W284" s="34" t="s">
        <v>136</v>
      </c>
      <c r="X284" s="35" t="s">
        <v>24</v>
      </c>
      <c r="Y284" s="42">
        <f t="shared" ref="Y284" si="6318">parseTime(W284)-(X289=INT(RIGHT($F284, 1)))</f>
        <v>8</v>
      </c>
      <c r="Z284" s="43">
        <f t="shared" ref="Z284:Z288" si="6319">isClocked(X284)</f>
        <v>1</v>
      </c>
      <c r="AA284" s="34" t="s">
        <v>136</v>
      </c>
      <c r="AB284" s="35" t="s">
        <v>23</v>
      </c>
      <c r="AC284" s="42">
        <f t="shared" ref="AC284" si="6320">parseTime(AA284)-(AB289=INT(RIGHT($F284, 1)))</f>
        <v>8</v>
      </c>
      <c r="AD284" s="43">
        <f t="shared" ref="AD284:AD288" si="6321">isClocked(AB284)</f>
        <v>1</v>
      </c>
      <c r="AE284" s="34" t="s">
        <v>136</v>
      </c>
      <c r="AF284" s="35" t="s">
        <v>25</v>
      </c>
      <c r="AG284" s="42">
        <f t="shared" ref="AG284" si="6322">parseTime(AE284)-(AF289=INT(RIGHT($F284, 1)))</f>
        <v>8</v>
      </c>
      <c r="AH284" s="43">
        <f t="shared" ref="AH284:AH288" si="6323">isClocked(AF284)</f>
        <v>1</v>
      </c>
      <c r="AI284" s="34" t="s">
        <v>136</v>
      </c>
      <c r="AJ284" s="35" t="s">
        <v>23</v>
      </c>
      <c r="AK284" s="42">
        <f>parseTime(AI284)-(AJ289=INT(RIGHT($F284, 1)))</f>
        <v>8</v>
      </c>
      <c r="AL284" s="43">
        <f t="shared" ref="AL284:AL288" si="6324">isClocked(AJ284)</f>
        <v>1</v>
      </c>
      <c r="AM284" s="34"/>
      <c r="AN284" s="35"/>
      <c r="AO284" s="42">
        <f t="shared" ref="AO284" si="6325">parseTime(AM284)-(AN289=INT(RIGHT($F284, 1)))</f>
        <v>0</v>
      </c>
      <c r="AP284" s="43">
        <f t="shared" ref="AP284:AP288" si="6326">isClocked(AN284)</f>
        <v>0</v>
      </c>
      <c r="AQ284" s="34"/>
      <c r="AR284" s="35"/>
      <c r="AS284" s="42">
        <f t="shared" ref="AS284" si="6327">parseTime(AQ284)-(AR289=INT(RIGHT($F284, 1)))</f>
        <v>0</v>
      </c>
      <c r="AT284" s="43">
        <f t="shared" ref="AT284:AT288" si="6328">isClocked(AR284)</f>
        <v>0</v>
      </c>
      <c r="AU284" s="34"/>
      <c r="AV284" s="35"/>
      <c r="AW284" s="42">
        <f>parseTime(AU284)-(AV289=INT(RIGHT($F284, 1)))</f>
        <v>0</v>
      </c>
      <c r="AX284" s="43">
        <f t="shared" ref="AX284:AX288" si="6329">isClocked(AV284)</f>
        <v>0</v>
      </c>
      <c r="AY284" s="34" t="s">
        <v>180</v>
      </c>
      <c r="AZ284" s="35" t="s">
        <v>24</v>
      </c>
      <c r="BA284" s="42">
        <f>parseTime(AY284)-(AZ289=INT(RIGHT($F284, 1)))</f>
        <v>8</v>
      </c>
      <c r="BB284" s="43">
        <f t="shared" ref="BB284:BB288" si="6330">isClocked(AZ284)</f>
        <v>1</v>
      </c>
      <c r="BC284" s="34" t="s">
        <v>136</v>
      </c>
      <c r="BD284" s="35" t="s">
        <v>24</v>
      </c>
      <c r="BE284" s="42">
        <f>parseTime(BC284)-(BD289=INT(RIGHT($F284, 1)))</f>
        <v>8</v>
      </c>
      <c r="BF284" s="43">
        <f t="shared" ref="BF284:BF288" si="6331">isClocked(BD284)</f>
        <v>1</v>
      </c>
      <c r="BG284" s="34"/>
      <c r="BH284" s="35"/>
      <c r="BI284" s="42">
        <f>parseTime(BG284)-(BH289=INT(RIGHT($F284, 1)))</f>
        <v>0</v>
      </c>
      <c r="BJ284" s="43">
        <f t="shared" ref="BJ284:BJ288" si="6332">isClocked(BH284)</f>
        <v>0</v>
      </c>
      <c r="BK284" s="34"/>
      <c r="BL284" s="35"/>
      <c r="BM284" s="42">
        <f>parseTime(BK284)-(BL289=INT(RIGHT($F284, 1)))</f>
        <v>0</v>
      </c>
      <c r="BN284" s="43">
        <f t="shared" ref="BN284:BN288" si="6333">isClocked(BL284)</f>
        <v>0</v>
      </c>
      <c r="BO284" s="34"/>
      <c r="BP284" s="35"/>
      <c r="BQ284" s="42">
        <f t="shared" ref="BQ284" si="6334">parseTime(BO284)-(BP289=INT(RIGHT($F284, 1)))</f>
        <v>0</v>
      </c>
      <c r="BR284" s="43">
        <f t="shared" ref="BR284:BR288" si="6335">isClocked(BP284)</f>
        <v>0</v>
      </c>
      <c r="BS284" s="34"/>
      <c r="BT284" s="35"/>
      <c r="BU284" s="42">
        <f t="shared" ref="BU284" si="6336">parseTime(BS284)-(BT289=INT(RIGHT($F284, 1)))</f>
        <v>0</v>
      </c>
      <c r="BV284" s="43">
        <f t="shared" ref="BV284:BV288" si="6337">isClocked(BT284)</f>
        <v>0</v>
      </c>
      <c r="BW284" s="34"/>
      <c r="BX284" s="35"/>
      <c r="BY284" s="42">
        <f t="shared" ref="BY284" si="6338">parseTime(BW284)-(BX289=INT(RIGHT($F284, 1)))</f>
        <v>0</v>
      </c>
      <c r="BZ284" s="43">
        <f t="shared" ref="BZ284:BZ288" si="6339">isClocked(BX284)</f>
        <v>0</v>
      </c>
      <c r="CA284" s="34"/>
      <c r="CB284" s="35"/>
      <c r="CC284" s="42">
        <f t="shared" ref="CC284" si="6340">parseTime(CA284)-(CB289=INT(RIGHT($F284, 1)))</f>
        <v>0</v>
      </c>
      <c r="CD284" s="43">
        <f t="shared" ref="CD284:CD288" si="6341">isClocked(CB284)</f>
        <v>0</v>
      </c>
      <c r="CE284" s="34"/>
      <c r="CF284" s="35"/>
      <c r="CG284" s="42">
        <f t="shared" ref="CG284" si="6342">parseTime(CE284)-(CF289=INT(RIGHT($F284, 1)))</f>
        <v>0</v>
      </c>
      <c r="CH284" s="43">
        <f t="shared" ref="CH284:CH288" si="6343">isClocked(CF284)</f>
        <v>0</v>
      </c>
    </row>
    <row r="285" spans="1:86" x14ac:dyDescent="0.25">
      <c r="A285" s="56" t="s">
        <v>0</v>
      </c>
      <c r="B285" s="57">
        <f t="shared" ref="B285" ca="1" si="6344">SUM(B286:B289)</f>
        <v>72</v>
      </c>
      <c r="C285" s="14" t="s">
        <v>252</v>
      </c>
      <c r="D285" s="14"/>
      <c r="E285" s="55" t="str">
        <f t="shared" si="5185"/>
        <v>Friday</v>
      </c>
      <c r="F285" s="51" t="s">
        <v>129</v>
      </c>
      <c r="G285" s="36"/>
      <c r="H285" s="37"/>
      <c r="I285" s="44">
        <f t="shared" ref="I285" si="6345">parseTime(G285)-(H289=INT(RIGHT($F285, 1)))</f>
        <v>0</v>
      </c>
      <c r="J285" s="45">
        <f t="shared" si="6311"/>
        <v>0</v>
      </c>
      <c r="K285" s="36"/>
      <c r="L285" s="37"/>
      <c r="M285" s="44">
        <f t="shared" ref="M285" si="6346">parseTime(K285)-(L289=INT(RIGHT($F285, 1)))</f>
        <v>0</v>
      </c>
      <c r="N285" s="45">
        <f t="shared" si="6313"/>
        <v>0</v>
      </c>
      <c r="O285" s="36"/>
      <c r="P285" s="37"/>
      <c r="Q285" s="44">
        <f t="shared" ref="Q285" si="6347">parseTime(O285)-(P289=INT(RIGHT($F285, 1)))</f>
        <v>0</v>
      </c>
      <c r="R285" s="45">
        <f t="shared" si="6315"/>
        <v>0</v>
      </c>
      <c r="S285" s="36"/>
      <c r="T285" s="37"/>
      <c r="U285" s="44">
        <f t="shared" ref="U285" si="6348">parseTime(S285)-(T289=INT(RIGHT($F285, 1)))</f>
        <v>0</v>
      </c>
      <c r="V285" s="45">
        <f t="shared" si="6317"/>
        <v>0</v>
      </c>
      <c r="W285" s="36"/>
      <c r="X285" s="37"/>
      <c r="Y285" s="44">
        <f t="shared" ref="Y285" si="6349">parseTime(W285)-(X289=INT(RIGHT($F285, 1)))</f>
        <v>0</v>
      </c>
      <c r="Z285" s="45">
        <f t="shared" si="6319"/>
        <v>0</v>
      </c>
      <c r="AA285" s="36"/>
      <c r="AB285" s="37"/>
      <c r="AC285" s="44">
        <f t="shared" ref="AC285" si="6350">parseTime(AA285)-(AB289=INT(RIGHT($F285, 1)))</f>
        <v>0</v>
      </c>
      <c r="AD285" s="45">
        <f t="shared" si="6321"/>
        <v>0</v>
      </c>
      <c r="AE285" s="36"/>
      <c r="AF285" s="37"/>
      <c r="AG285" s="44">
        <f t="shared" ref="AG285" si="6351">parseTime(AE285)-(AF289=INT(RIGHT($F285, 1)))</f>
        <v>0</v>
      </c>
      <c r="AH285" s="45">
        <f t="shared" si="6323"/>
        <v>0</v>
      </c>
      <c r="AI285" s="36"/>
      <c r="AJ285" s="37"/>
      <c r="AK285" s="44">
        <f>parseTime(AI285)-(AJ289=INT(RIGHT($F285, 1)))</f>
        <v>0</v>
      </c>
      <c r="AL285" s="45">
        <f t="shared" si="6324"/>
        <v>0</v>
      </c>
      <c r="AM285" s="36"/>
      <c r="AN285" s="37"/>
      <c r="AO285" s="44">
        <f t="shared" ref="AO285" si="6352">parseTime(AM285)-(AN289=INT(RIGHT($F285, 1)))</f>
        <v>0</v>
      </c>
      <c r="AP285" s="45">
        <f t="shared" si="6326"/>
        <v>0</v>
      </c>
      <c r="AQ285" s="36"/>
      <c r="AR285" s="37"/>
      <c r="AS285" s="44">
        <f t="shared" ref="AS285" si="6353">parseTime(AQ285)-(AR289=INT(RIGHT($F285, 1)))</f>
        <v>0</v>
      </c>
      <c r="AT285" s="45">
        <f t="shared" si="6328"/>
        <v>0</v>
      </c>
      <c r="AU285" s="36"/>
      <c r="AV285" s="37"/>
      <c r="AW285" s="44">
        <f>parseTime(AU285)-(AV289=INT(RIGHT($F285, 1)))</f>
        <v>0</v>
      </c>
      <c r="AX285" s="45">
        <f t="shared" si="6329"/>
        <v>0</v>
      </c>
      <c r="AY285" s="36"/>
      <c r="AZ285" s="37"/>
      <c r="BA285" s="44">
        <f>parseTime(AY285)-(AZ289=INT(RIGHT($F285, 1)))</f>
        <v>0</v>
      </c>
      <c r="BB285" s="45">
        <f t="shared" si="6330"/>
        <v>0</v>
      </c>
      <c r="BC285" s="36"/>
      <c r="BD285" s="37"/>
      <c r="BE285" s="44">
        <f>parseTime(BC285)-(BD289=INT(RIGHT($F285, 1)))</f>
        <v>0</v>
      </c>
      <c r="BF285" s="45">
        <f t="shared" si="6331"/>
        <v>0</v>
      </c>
      <c r="BG285" s="36"/>
      <c r="BH285" s="37"/>
      <c r="BI285" s="44">
        <f>parseTime(BG285)-(BH289=INT(RIGHT($F285, 1)))</f>
        <v>0</v>
      </c>
      <c r="BJ285" s="45">
        <f t="shared" si="6332"/>
        <v>0</v>
      </c>
      <c r="BK285" s="36"/>
      <c r="BL285" s="37"/>
      <c r="BM285" s="44">
        <f>parseTime(BK285)-(BL289=INT(RIGHT($F285, 1)))</f>
        <v>0</v>
      </c>
      <c r="BN285" s="45">
        <f t="shared" si="6333"/>
        <v>0</v>
      </c>
      <c r="BO285" s="36"/>
      <c r="BP285" s="37"/>
      <c r="BQ285" s="44">
        <f t="shared" ref="BQ285" si="6354">parseTime(BO285)-(BP289=INT(RIGHT($F285, 1)))</f>
        <v>0</v>
      </c>
      <c r="BR285" s="45">
        <f t="shared" si="6335"/>
        <v>0</v>
      </c>
      <c r="BS285" s="36"/>
      <c r="BT285" s="37"/>
      <c r="BU285" s="44">
        <f t="shared" ref="BU285" si="6355">parseTime(BS285)-(BT289=INT(RIGHT($F285, 1)))</f>
        <v>0</v>
      </c>
      <c r="BV285" s="45">
        <f t="shared" si="6337"/>
        <v>0</v>
      </c>
      <c r="BW285" s="36"/>
      <c r="BX285" s="37"/>
      <c r="BY285" s="44">
        <f t="shared" ref="BY285" si="6356">parseTime(BW285)-(BX289=INT(RIGHT($F285, 1)))</f>
        <v>0</v>
      </c>
      <c r="BZ285" s="45">
        <f t="shared" si="6339"/>
        <v>0</v>
      </c>
      <c r="CA285" s="36"/>
      <c r="CB285" s="37"/>
      <c r="CC285" s="44">
        <f t="shared" ref="CC285" si="6357">parseTime(CA285)-(CB289=INT(RIGHT($F285, 1)))</f>
        <v>0</v>
      </c>
      <c r="CD285" s="45">
        <f t="shared" si="6341"/>
        <v>0</v>
      </c>
      <c r="CE285" s="36"/>
      <c r="CF285" s="37"/>
      <c r="CG285" s="44">
        <f t="shared" ref="CG285" si="6358">parseTime(CE285)-(CF289=INT(RIGHT($F285, 1)))</f>
        <v>0</v>
      </c>
      <c r="CH285" s="45">
        <f t="shared" si="6343"/>
        <v>0</v>
      </c>
    </row>
    <row r="286" spans="1:86" x14ac:dyDescent="0.25">
      <c r="A286" s="56" t="s">
        <v>117</v>
      </c>
      <c r="B286" s="57">
        <f ca="1">roleHours(G284:CH290, "MFD")</f>
        <v>40</v>
      </c>
      <c r="C286" s="14">
        <f t="shared" ca="1" si="6028"/>
        <v>5</v>
      </c>
      <c r="D286" s="14"/>
      <c r="E286" s="20" t="s">
        <v>127</v>
      </c>
      <c r="F286" s="51" t="s">
        <v>130</v>
      </c>
      <c r="G286" s="36"/>
      <c r="H286" s="37"/>
      <c r="I286" s="44">
        <f t="shared" ref="I286" si="6359">parseTime(G286)-(H289=INT(RIGHT($F286, 1)))</f>
        <v>0</v>
      </c>
      <c r="J286" s="45">
        <f t="shared" si="6311"/>
        <v>0</v>
      </c>
      <c r="K286" s="36"/>
      <c r="L286" s="37"/>
      <c r="M286" s="44">
        <f t="shared" ref="M286" si="6360">parseTime(K286)-(L289=INT(RIGHT($F286, 1)))</f>
        <v>0</v>
      </c>
      <c r="N286" s="45">
        <f t="shared" si="6313"/>
        <v>0</v>
      </c>
      <c r="O286" s="36"/>
      <c r="P286" s="37"/>
      <c r="Q286" s="44">
        <f t="shared" ref="Q286" si="6361">parseTime(O286)-(P289=INT(RIGHT($F286, 1)))</f>
        <v>0</v>
      </c>
      <c r="R286" s="45">
        <f t="shared" si="6315"/>
        <v>0</v>
      </c>
      <c r="S286" s="36"/>
      <c r="T286" s="37"/>
      <c r="U286" s="44">
        <f t="shared" ref="U286" si="6362">parseTime(S286)-(T289=INT(RIGHT($F286, 1)))</f>
        <v>0</v>
      </c>
      <c r="V286" s="45">
        <f t="shared" si="6317"/>
        <v>0</v>
      </c>
      <c r="W286" s="36"/>
      <c r="X286" s="37"/>
      <c r="Y286" s="44">
        <f t="shared" ref="Y286" si="6363">parseTime(W286)-(X289=INT(RIGHT($F286, 1)))</f>
        <v>0</v>
      </c>
      <c r="Z286" s="45">
        <f t="shared" si="6319"/>
        <v>0</v>
      </c>
      <c r="AA286" s="36"/>
      <c r="AB286" s="37"/>
      <c r="AC286" s="44">
        <f t="shared" ref="AC286" si="6364">parseTime(AA286)-(AB289=INT(RIGHT($F286, 1)))</f>
        <v>0</v>
      </c>
      <c r="AD286" s="45">
        <f t="shared" si="6321"/>
        <v>0</v>
      </c>
      <c r="AE286" s="36"/>
      <c r="AF286" s="37"/>
      <c r="AG286" s="44">
        <f t="shared" ref="AG286" si="6365">parseTime(AE286)-(AF289=INT(RIGHT($F286, 1)))</f>
        <v>0</v>
      </c>
      <c r="AH286" s="45">
        <f t="shared" si="6323"/>
        <v>0</v>
      </c>
      <c r="AI286" s="36"/>
      <c r="AJ286" s="37"/>
      <c r="AK286" s="44">
        <f>parseTime(AI286)-(AJ289=INT(RIGHT($F286, 1)))</f>
        <v>0</v>
      </c>
      <c r="AL286" s="45">
        <f t="shared" si="6324"/>
        <v>0</v>
      </c>
      <c r="AM286" s="36"/>
      <c r="AN286" s="37"/>
      <c r="AO286" s="44">
        <f t="shared" ref="AO286" si="6366">parseTime(AM286)-(AN289=INT(RIGHT($F286, 1)))</f>
        <v>0</v>
      </c>
      <c r="AP286" s="45">
        <f t="shared" si="6326"/>
        <v>0</v>
      </c>
      <c r="AQ286" s="36"/>
      <c r="AR286" s="37"/>
      <c r="AS286" s="44">
        <f t="shared" ref="AS286" si="6367">parseTime(AQ286)-(AR289=INT(RIGHT($F286, 1)))</f>
        <v>0</v>
      </c>
      <c r="AT286" s="45">
        <f t="shared" si="6328"/>
        <v>0</v>
      </c>
      <c r="AU286" s="36"/>
      <c r="AV286" s="37"/>
      <c r="AW286" s="44">
        <f>parseTime(AU286)-(AV289=INT(RIGHT($F286, 1)))</f>
        <v>0</v>
      </c>
      <c r="AX286" s="45">
        <f t="shared" si="6329"/>
        <v>0</v>
      </c>
      <c r="AY286" s="36"/>
      <c r="AZ286" s="37"/>
      <c r="BA286" s="44">
        <f>parseTime(AY286)-(AZ289=INT(RIGHT($F286, 1)))</f>
        <v>0</v>
      </c>
      <c r="BB286" s="45">
        <f t="shared" si="6330"/>
        <v>0</v>
      </c>
      <c r="BC286" s="36"/>
      <c r="BD286" s="37"/>
      <c r="BE286" s="44">
        <f>parseTime(BC286)-(BD289=INT(RIGHT($F286, 1)))</f>
        <v>0</v>
      </c>
      <c r="BF286" s="45">
        <f t="shared" si="6331"/>
        <v>0</v>
      </c>
      <c r="BG286" s="36"/>
      <c r="BH286" s="37"/>
      <c r="BI286" s="44">
        <f>parseTime(BG286)-(BH289=INT(RIGHT($F286, 1)))</f>
        <v>0</v>
      </c>
      <c r="BJ286" s="45">
        <f t="shared" si="6332"/>
        <v>0</v>
      </c>
      <c r="BK286" s="36"/>
      <c r="BL286" s="37"/>
      <c r="BM286" s="44">
        <f>parseTime(BK286)-(BL289=INT(RIGHT($F286, 1)))</f>
        <v>0</v>
      </c>
      <c r="BN286" s="45">
        <f t="shared" si="6333"/>
        <v>0</v>
      </c>
      <c r="BO286" s="36"/>
      <c r="BP286" s="37"/>
      <c r="BQ286" s="44">
        <f t="shared" ref="BQ286" si="6368">parseTime(BO286)-(BP289=INT(RIGHT($F286, 1)))</f>
        <v>0</v>
      </c>
      <c r="BR286" s="45">
        <f t="shared" si="6335"/>
        <v>0</v>
      </c>
      <c r="BS286" s="36"/>
      <c r="BT286" s="37"/>
      <c r="BU286" s="44">
        <f t="shared" ref="BU286" si="6369">parseTime(BS286)-(BT289=INT(RIGHT($F286, 1)))</f>
        <v>0</v>
      </c>
      <c r="BV286" s="45">
        <f t="shared" si="6337"/>
        <v>0</v>
      </c>
      <c r="BW286" s="36"/>
      <c r="BX286" s="37"/>
      <c r="BY286" s="44">
        <f t="shared" ref="BY286" si="6370">parseTime(BW286)-(BX289=INT(RIGHT($F286, 1)))</f>
        <v>0</v>
      </c>
      <c r="BZ286" s="45">
        <f t="shared" si="6339"/>
        <v>0</v>
      </c>
      <c r="CA286" s="36"/>
      <c r="CB286" s="37"/>
      <c r="CC286" s="44">
        <f t="shared" ref="CC286" si="6371">parseTime(CA286)-(CB289=INT(RIGHT($F286, 1)))</f>
        <v>0</v>
      </c>
      <c r="CD286" s="45">
        <f t="shared" si="6341"/>
        <v>0</v>
      </c>
      <c r="CE286" s="36"/>
      <c r="CF286" s="37"/>
      <c r="CG286" s="44">
        <f t="shared" ref="CG286" si="6372">parseTime(CE286)-(CF289=INT(RIGHT($F286, 1)))</f>
        <v>0</v>
      </c>
      <c r="CH286" s="45">
        <f t="shared" si="6343"/>
        <v>0</v>
      </c>
    </row>
    <row r="287" spans="1:86" x14ac:dyDescent="0.25">
      <c r="A287" s="56" t="s">
        <v>118</v>
      </c>
      <c r="B287" s="57">
        <f ca="1">roleHours(G284:CH290, "DFD")</f>
        <v>24</v>
      </c>
      <c r="C287" s="14">
        <f t="shared" ca="1" si="6028"/>
        <v>3</v>
      </c>
      <c r="D287" s="14"/>
      <c r="E287" s="20"/>
      <c r="F287" s="51" t="s">
        <v>131</v>
      </c>
      <c r="G287" s="36"/>
      <c r="H287" s="37"/>
      <c r="I287" s="44">
        <f t="shared" ref="I287" si="6373">parseTime(G287)-(H289=INT(RIGHT($F287, 1)))</f>
        <v>0</v>
      </c>
      <c r="J287" s="45">
        <f t="shared" si="6311"/>
        <v>0</v>
      </c>
      <c r="K287" s="36"/>
      <c r="L287" s="37"/>
      <c r="M287" s="44">
        <f t="shared" ref="M287" si="6374">parseTime(K287)-(L289=INT(RIGHT($F287, 1)))</f>
        <v>0</v>
      </c>
      <c r="N287" s="45">
        <f t="shared" si="6313"/>
        <v>0</v>
      </c>
      <c r="O287" s="36"/>
      <c r="P287" s="37"/>
      <c r="Q287" s="44">
        <f t="shared" ref="Q287" si="6375">parseTime(O287)-(P289=INT(RIGHT($F287, 1)))</f>
        <v>0</v>
      </c>
      <c r="R287" s="45">
        <f t="shared" si="6315"/>
        <v>0</v>
      </c>
      <c r="S287" s="36"/>
      <c r="T287" s="37"/>
      <c r="U287" s="44">
        <f t="shared" ref="U287" si="6376">parseTime(S287)-(T289=INT(RIGHT($F287, 1)))</f>
        <v>0</v>
      </c>
      <c r="V287" s="45">
        <f t="shared" si="6317"/>
        <v>0</v>
      </c>
      <c r="W287" s="36"/>
      <c r="X287" s="37"/>
      <c r="Y287" s="44">
        <f t="shared" ref="Y287" si="6377">parseTime(W287)-(X289=INT(RIGHT($F287, 1)))</f>
        <v>0</v>
      </c>
      <c r="Z287" s="45">
        <f t="shared" si="6319"/>
        <v>0</v>
      </c>
      <c r="AA287" s="36"/>
      <c r="AB287" s="37"/>
      <c r="AC287" s="44">
        <f t="shared" ref="AC287" si="6378">parseTime(AA287)-(AB289=INT(RIGHT($F287, 1)))</f>
        <v>0</v>
      </c>
      <c r="AD287" s="45">
        <f t="shared" si="6321"/>
        <v>0</v>
      </c>
      <c r="AE287" s="36"/>
      <c r="AF287" s="37"/>
      <c r="AG287" s="44">
        <f t="shared" ref="AG287" si="6379">parseTime(AE287)-(AF289=INT(RIGHT($F287, 1)))</f>
        <v>0</v>
      </c>
      <c r="AH287" s="45">
        <f t="shared" si="6323"/>
        <v>0</v>
      </c>
      <c r="AI287" s="36"/>
      <c r="AJ287" s="37"/>
      <c r="AK287" s="44">
        <f>parseTime(AI287)-(AJ289=INT(RIGHT($F287, 1)))</f>
        <v>0</v>
      </c>
      <c r="AL287" s="45">
        <f t="shared" si="6324"/>
        <v>0</v>
      </c>
      <c r="AM287" s="36"/>
      <c r="AN287" s="37"/>
      <c r="AO287" s="44">
        <f t="shared" ref="AO287" si="6380">parseTime(AM287)-(AN289=INT(RIGHT($F287, 1)))</f>
        <v>0</v>
      </c>
      <c r="AP287" s="45">
        <f t="shared" si="6326"/>
        <v>0</v>
      </c>
      <c r="AQ287" s="36"/>
      <c r="AR287" s="37"/>
      <c r="AS287" s="44">
        <f t="shared" ref="AS287" si="6381">parseTime(AQ287)-(AR289=INT(RIGHT($F287, 1)))</f>
        <v>0</v>
      </c>
      <c r="AT287" s="45">
        <f t="shared" si="6328"/>
        <v>0</v>
      </c>
      <c r="AU287" s="36"/>
      <c r="AV287" s="37"/>
      <c r="AW287" s="44">
        <f>parseTime(AU287)-(AV289=INT(RIGHT($F287, 1)))</f>
        <v>0</v>
      </c>
      <c r="AX287" s="45">
        <f t="shared" si="6329"/>
        <v>0</v>
      </c>
      <c r="AY287" s="36"/>
      <c r="AZ287" s="37"/>
      <c r="BA287" s="44">
        <f>parseTime(AY287)-(AZ289=INT(RIGHT($F287, 1)))</f>
        <v>0</v>
      </c>
      <c r="BB287" s="45">
        <f t="shared" si="6330"/>
        <v>0</v>
      </c>
      <c r="BC287" s="36"/>
      <c r="BD287" s="37"/>
      <c r="BE287" s="44">
        <f>parseTime(BC287)-(BD289=INT(RIGHT($F287, 1)))</f>
        <v>0</v>
      </c>
      <c r="BF287" s="45">
        <f t="shared" si="6331"/>
        <v>0</v>
      </c>
      <c r="BG287" s="36"/>
      <c r="BH287" s="37"/>
      <c r="BI287" s="44">
        <f>parseTime(BG287)-(BH289=INT(RIGHT($F287, 1)))</f>
        <v>0</v>
      </c>
      <c r="BJ287" s="45">
        <f t="shared" si="6332"/>
        <v>0</v>
      </c>
      <c r="BK287" s="36"/>
      <c r="BL287" s="37"/>
      <c r="BM287" s="44">
        <f>parseTime(BK287)-(BL289=INT(RIGHT($F287, 1)))</f>
        <v>0</v>
      </c>
      <c r="BN287" s="45">
        <f t="shared" si="6333"/>
        <v>0</v>
      </c>
      <c r="BO287" s="36"/>
      <c r="BP287" s="37"/>
      <c r="BQ287" s="44">
        <f t="shared" ref="BQ287" si="6382">parseTime(BO287)-(BP289=INT(RIGHT($F287, 1)))</f>
        <v>0</v>
      </c>
      <c r="BR287" s="45">
        <f t="shared" si="6335"/>
        <v>0</v>
      </c>
      <c r="BS287" s="36"/>
      <c r="BT287" s="37"/>
      <c r="BU287" s="44">
        <f t="shared" ref="BU287" si="6383">parseTime(BS287)-(BT289=INT(RIGHT($F287, 1)))</f>
        <v>0</v>
      </c>
      <c r="BV287" s="45">
        <f t="shared" si="6337"/>
        <v>0</v>
      </c>
      <c r="BW287" s="36"/>
      <c r="BX287" s="37"/>
      <c r="BY287" s="44">
        <f t="shared" ref="BY287" si="6384">parseTime(BW287)-(BX289=INT(RIGHT($F287, 1)))</f>
        <v>0</v>
      </c>
      <c r="BZ287" s="45">
        <f t="shared" si="6339"/>
        <v>0</v>
      </c>
      <c r="CA287" s="36"/>
      <c r="CB287" s="37"/>
      <c r="CC287" s="44">
        <f t="shared" ref="CC287" si="6385">parseTime(CA287)-(CB289=INT(RIGHT($F287, 1)))</f>
        <v>0</v>
      </c>
      <c r="CD287" s="45">
        <f t="shared" si="6341"/>
        <v>0</v>
      </c>
      <c r="CE287" s="36"/>
      <c r="CF287" s="37"/>
      <c r="CG287" s="44">
        <f t="shared" ref="CG287" si="6386">parseTime(CE287)-(CF289=INT(RIGHT($F287, 1)))</f>
        <v>0</v>
      </c>
      <c r="CH287" s="45">
        <f t="shared" si="6343"/>
        <v>0</v>
      </c>
    </row>
    <row r="288" spans="1:86" x14ac:dyDescent="0.25">
      <c r="A288" s="56" t="s">
        <v>119</v>
      </c>
      <c r="B288" s="57">
        <f ca="1">roleHours(G284:CH290, "MCC")</f>
        <v>8</v>
      </c>
      <c r="C288" s="14">
        <f t="shared" ca="1" si="6028"/>
        <v>1</v>
      </c>
      <c r="D288" s="14"/>
      <c r="E288" s="20"/>
      <c r="F288" s="51" t="s">
        <v>132</v>
      </c>
      <c r="G288" s="36"/>
      <c r="H288" s="37"/>
      <c r="I288" s="44">
        <f t="shared" ref="I288" si="6387">parseTime(G288)-(H289=INT(RIGHT($F288, 1)))</f>
        <v>0</v>
      </c>
      <c r="J288" s="45">
        <f t="shared" si="6311"/>
        <v>0</v>
      </c>
      <c r="K288" s="36"/>
      <c r="L288" s="37"/>
      <c r="M288" s="44">
        <f t="shared" ref="M288" si="6388">parseTime(K288)-(L289=INT(RIGHT($F288, 1)))</f>
        <v>0</v>
      </c>
      <c r="N288" s="45">
        <f t="shared" si="6313"/>
        <v>0</v>
      </c>
      <c r="O288" s="36"/>
      <c r="P288" s="37"/>
      <c r="Q288" s="44">
        <f t="shared" ref="Q288" si="6389">parseTime(O288)-(P289=INT(RIGHT($F288, 1)))</f>
        <v>0</v>
      </c>
      <c r="R288" s="45">
        <f t="shared" si="6315"/>
        <v>0</v>
      </c>
      <c r="S288" s="36"/>
      <c r="T288" s="37"/>
      <c r="U288" s="44">
        <f t="shared" ref="U288" si="6390">parseTime(S288)-(T289=INT(RIGHT($F288, 1)))</f>
        <v>0</v>
      </c>
      <c r="V288" s="45">
        <f t="shared" si="6317"/>
        <v>0</v>
      </c>
      <c r="W288" s="36"/>
      <c r="X288" s="37"/>
      <c r="Y288" s="44">
        <f t="shared" ref="Y288" si="6391">parseTime(W288)-(X289=INT(RIGHT($F288, 1)))</f>
        <v>0</v>
      </c>
      <c r="Z288" s="45">
        <f t="shared" si="6319"/>
        <v>0</v>
      </c>
      <c r="AA288" s="36"/>
      <c r="AB288" s="37"/>
      <c r="AC288" s="44">
        <f t="shared" ref="AC288" si="6392">parseTime(AA288)-(AB289=INT(RIGHT($F288, 1)))</f>
        <v>0</v>
      </c>
      <c r="AD288" s="45">
        <f t="shared" si="6321"/>
        <v>0</v>
      </c>
      <c r="AE288" s="36"/>
      <c r="AF288" s="37"/>
      <c r="AG288" s="44">
        <f t="shared" ref="AG288" si="6393">parseTime(AE288)-(AF289=INT(RIGHT($F288, 1)))</f>
        <v>0</v>
      </c>
      <c r="AH288" s="45">
        <f t="shared" si="6323"/>
        <v>0</v>
      </c>
      <c r="AI288" s="36"/>
      <c r="AJ288" s="37"/>
      <c r="AK288" s="44">
        <f>parseTime(AI288)-(AJ289=INT(RIGHT($F288, 1)))</f>
        <v>0</v>
      </c>
      <c r="AL288" s="45">
        <f t="shared" si="6324"/>
        <v>0</v>
      </c>
      <c r="AM288" s="36"/>
      <c r="AN288" s="37"/>
      <c r="AO288" s="44">
        <f t="shared" ref="AO288" si="6394">parseTime(AM288)-(AN289=INT(RIGHT($F288, 1)))</f>
        <v>0</v>
      </c>
      <c r="AP288" s="45">
        <f t="shared" si="6326"/>
        <v>0</v>
      </c>
      <c r="AQ288" s="36"/>
      <c r="AR288" s="37"/>
      <c r="AS288" s="44">
        <f t="shared" ref="AS288" si="6395">parseTime(AQ288)-(AR289=INT(RIGHT($F288, 1)))</f>
        <v>0</v>
      </c>
      <c r="AT288" s="45">
        <f t="shared" si="6328"/>
        <v>0</v>
      </c>
      <c r="AU288" s="36"/>
      <c r="AV288" s="37"/>
      <c r="AW288" s="44">
        <f>parseTime(AU288)-(AV289=INT(RIGHT($F288, 1)))</f>
        <v>0</v>
      </c>
      <c r="AX288" s="45">
        <f t="shared" si="6329"/>
        <v>0</v>
      </c>
      <c r="AY288" s="36"/>
      <c r="AZ288" s="37"/>
      <c r="BA288" s="44">
        <f>parseTime(AY288)-(AZ289=INT(RIGHT($F288, 1)))</f>
        <v>0</v>
      </c>
      <c r="BB288" s="45">
        <f t="shared" si="6330"/>
        <v>0</v>
      </c>
      <c r="BC288" s="36"/>
      <c r="BD288" s="37"/>
      <c r="BE288" s="44">
        <f>parseTime(BC288)-(BD289=INT(RIGHT($F288, 1)))</f>
        <v>0</v>
      </c>
      <c r="BF288" s="45">
        <f t="shared" si="6331"/>
        <v>0</v>
      </c>
      <c r="BG288" s="36"/>
      <c r="BH288" s="37"/>
      <c r="BI288" s="44">
        <f>parseTime(BG288)-(BH289=INT(RIGHT($F288, 1)))</f>
        <v>0</v>
      </c>
      <c r="BJ288" s="45">
        <f t="shared" si="6332"/>
        <v>0</v>
      </c>
      <c r="BK288" s="36"/>
      <c r="BL288" s="37"/>
      <c r="BM288" s="44">
        <f>parseTime(BK288)-(BL289=INT(RIGHT($F288, 1)))</f>
        <v>0</v>
      </c>
      <c r="BN288" s="45">
        <f t="shared" si="6333"/>
        <v>0</v>
      </c>
      <c r="BO288" s="36"/>
      <c r="BP288" s="37"/>
      <c r="BQ288" s="44">
        <f t="shared" ref="BQ288" si="6396">parseTime(BO288)-(BP289=INT(RIGHT($F288, 1)))</f>
        <v>0</v>
      </c>
      <c r="BR288" s="45">
        <f t="shared" si="6335"/>
        <v>0</v>
      </c>
      <c r="BS288" s="36"/>
      <c r="BT288" s="37"/>
      <c r="BU288" s="44">
        <f t="shared" ref="BU288" si="6397">parseTime(BS288)-(BT289=INT(RIGHT($F288, 1)))</f>
        <v>0</v>
      </c>
      <c r="BV288" s="45">
        <f t="shared" si="6337"/>
        <v>0</v>
      </c>
      <c r="BW288" s="36"/>
      <c r="BX288" s="37"/>
      <c r="BY288" s="44">
        <f t="shared" ref="BY288" si="6398">parseTime(BW288)-(BX289=INT(RIGHT($F288, 1)))</f>
        <v>0</v>
      </c>
      <c r="BZ288" s="45">
        <f t="shared" si="6339"/>
        <v>0</v>
      </c>
      <c r="CA288" s="36"/>
      <c r="CB288" s="37"/>
      <c r="CC288" s="44">
        <f t="shared" ref="CC288" si="6399">parseTime(CA288)-(CB289=INT(RIGHT($F288, 1)))</f>
        <v>0</v>
      </c>
      <c r="CD288" s="45">
        <f t="shared" si="6341"/>
        <v>0</v>
      </c>
      <c r="CE288" s="36"/>
      <c r="CF288" s="37"/>
      <c r="CG288" s="44">
        <f t="shared" ref="CG288" si="6400">parseTime(CE288)-(CF289=INT(RIGHT($F288, 1)))</f>
        <v>0</v>
      </c>
      <c r="CH288" s="45">
        <f t="shared" si="6343"/>
        <v>0</v>
      </c>
    </row>
    <row r="289" spans="1:86" x14ac:dyDescent="0.25">
      <c r="A289" s="56" t="s">
        <v>120</v>
      </c>
      <c r="B289" s="57">
        <f ca="1">roleHours(G284:CH290, "DCC")</f>
        <v>0</v>
      </c>
      <c r="C289" s="14">
        <f t="shared" ca="1" si="6028"/>
        <v>0</v>
      </c>
      <c r="D289" s="14"/>
      <c r="E289" s="20"/>
      <c r="F289" s="51"/>
      <c r="G289" s="46" t="s">
        <v>134</v>
      </c>
      <c r="H289" s="38">
        <f t="shared" ref="H289" si="6401">lunchAdjust(G284:H288)</f>
        <v>1</v>
      </c>
      <c r="I289" s="48" t="s">
        <v>0</v>
      </c>
      <c r="J289" s="39">
        <f t="shared" ref="J289" si="6402">SUMPRODUCT(I284:I288*J284:J288)</f>
        <v>8</v>
      </c>
      <c r="K289" s="46" t="s">
        <v>134</v>
      </c>
      <c r="L289" s="38">
        <f t="shared" ref="L289" si="6403">lunchAdjust(K284:L288)</f>
        <v>1</v>
      </c>
      <c r="M289" s="48" t="s">
        <v>0</v>
      </c>
      <c r="N289" s="39">
        <f t="shared" ref="N289" si="6404">SUMPRODUCT(M284:M288*N284:N288)</f>
        <v>8</v>
      </c>
      <c r="O289" s="46" t="s">
        <v>134</v>
      </c>
      <c r="P289" s="38">
        <f t="shared" ref="P289" si="6405">lunchAdjust(O284:P288)</f>
        <v>0</v>
      </c>
      <c r="Q289" s="48" t="s">
        <v>0</v>
      </c>
      <c r="R289" s="39">
        <f t="shared" ref="R289" si="6406">SUMPRODUCT(Q284:Q288*R284:R288)</f>
        <v>0</v>
      </c>
      <c r="S289" s="46" t="s">
        <v>134</v>
      </c>
      <c r="T289" s="38">
        <f t="shared" ref="T289" si="6407">lunchAdjust(S284:T288)</f>
        <v>1</v>
      </c>
      <c r="U289" s="48" t="s">
        <v>0</v>
      </c>
      <c r="V289" s="39">
        <f t="shared" ref="V289" si="6408">SUMPRODUCT(U284:U288*V284:V288)</f>
        <v>8</v>
      </c>
      <c r="W289" s="46" t="s">
        <v>134</v>
      </c>
      <c r="X289" s="38">
        <f t="shared" ref="X289" si="6409">lunchAdjust(W284:X288)</f>
        <v>1</v>
      </c>
      <c r="Y289" s="48" t="s">
        <v>0</v>
      </c>
      <c r="Z289" s="39">
        <f t="shared" ref="Z289" si="6410">SUMPRODUCT(Y284:Y288*Z284:Z288)</f>
        <v>8</v>
      </c>
      <c r="AA289" s="46" t="s">
        <v>134</v>
      </c>
      <c r="AB289" s="38">
        <f t="shared" ref="AB289" si="6411">lunchAdjust(AA284:AB288)</f>
        <v>1</v>
      </c>
      <c r="AC289" s="48" t="s">
        <v>0</v>
      </c>
      <c r="AD289" s="39">
        <f t="shared" ref="AD289" si="6412">SUMPRODUCT(AC284:AC288*AD284:AD288)</f>
        <v>8</v>
      </c>
      <c r="AE289" s="46" t="s">
        <v>134</v>
      </c>
      <c r="AF289" s="38">
        <f t="shared" ref="AF289" si="6413">lunchAdjust(AE284:AF288)</f>
        <v>1</v>
      </c>
      <c r="AG289" s="48" t="s">
        <v>0</v>
      </c>
      <c r="AH289" s="39">
        <f t="shared" ref="AH289" si="6414">SUMPRODUCT(AG284:AG288*AH284:AH288)</f>
        <v>8</v>
      </c>
      <c r="AI289" s="46" t="s">
        <v>134</v>
      </c>
      <c r="AJ289" s="38">
        <f t="shared" ref="AJ289" si="6415">lunchAdjust(AI284:AJ288)</f>
        <v>1</v>
      </c>
      <c r="AK289" s="48" t="s">
        <v>0</v>
      </c>
      <c r="AL289" s="39">
        <f t="shared" ref="AL289" si="6416">SUMPRODUCT(AK284:AK288*AL284:AL288)</f>
        <v>8</v>
      </c>
      <c r="AM289" s="46" t="s">
        <v>134</v>
      </c>
      <c r="AN289" s="38">
        <f t="shared" ref="AN289" si="6417">lunchAdjust(AM284:AN288)</f>
        <v>0</v>
      </c>
      <c r="AO289" s="48" t="s">
        <v>0</v>
      </c>
      <c r="AP289" s="39">
        <f t="shared" ref="AP289" si="6418">SUMPRODUCT(AO284:AO288*AP284:AP288)</f>
        <v>0</v>
      </c>
      <c r="AQ289" s="46" t="s">
        <v>134</v>
      </c>
      <c r="AR289" s="38">
        <f t="shared" ref="AR289" si="6419">lunchAdjust(AQ284:AR288)</f>
        <v>0</v>
      </c>
      <c r="AS289" s="48" t="s">
        <v>0</v>
      </c>
      <c r="AT289" s="39">
        <f t="shared" ref="AT289" si="6420">SUMPRODUCT(AS284:AS288*AT284:AT288)</f>
        <v>0</v>
      </c>
      <c r="AU289" s="46" t="s">
        <v>134</v>
      </c>
      <c r="AV289" s="38">
        <f t="shared" ref="AV289" si="6421">lunchAdjust(AU284:AV288)</f>
        <v>0</v>
      </c>
      <c r="AW289" s="48" t="s">
        <v>0</v>
      </c>
      <c r="AX289" s="39">
        <f t="shared" ref="AX289" si="6422">SUMPRODUCT(AW284:AW288*AX284:AX288)</f>
        <v>0</v>
      </c>
      <c r="AY289" s="46" t="s">
        <v>134</v>
      </c>
      <c r="AZ289" s="38">
        <f t="shared" ref="AZ289" si="6423">lunchAdjust(AY284:AZ288)</f>
        <v>1</v>
      </c>
      <c r="BA289" s="48" t="s">
        <v>0</v>
      </c>
      <c r="BB289" s="39">
        <f t="shared" ref="BB289" si="6424">SUMPRODUCT(BA284:BA288*BB284:BB288)</f>
        <v>8</v>
      </c>
      <c r="BC289" s="46" t="s">
        <v>134</v>
      </c>
      <c r="BD289" s="38">
        <f t="shared" ref="BD289" si="6425">lunchAdjust(BC284:BD288)</f>
        <v>1</v>
      </c>
      <c r="BE289" s="48" t="s">
        <v>0</v>
      </c>
      <c r="BF289" s="39">
        <f t="shared" ref="BF289" si="6426">SUMPRODUCT(BE284:BE288*BF284:BF288)</f>
        <v>8</v>
      </c>
      <c r="BG289" s="46" t="s">
        <v>134</v>
      </c>
      <c r="BH289" s="38">
        <f t="shared" ref="BH289" si="6427">lunchAdjust(BG284:BH288)</f>
        <v>0</v>
      </c>
      <c r="BI289" s="48" t="s">
        <v>0</v>
      </c>
      <c r="BJ289" s="39">
        <f t="shared" ref="BJ289" si="6428">SUMPRODUCT(BI284:BI288*BJ284:BJ288)</f>
        <v>0</v>
      </c>
      <c r="BK289" s="46" t="s">
        <v>134</v>
      </c>
      <c r="BL289" s="38">
        <f t="shared" ref="BL289" si="6429">lunchAdjust(BK284:BL288)</f>
        <v>0</v>
      </c>
      <c r="BM289" s="48" t="s">
        <v>0</v>
      </c>
      <c r="BN289" s="39">
        <f t="shared" ref="BN289" si="6430">SUMPRODUCT(BM284:BM288*BN284:BN288)</f>
        <v>0</v>
      </c>
      <c r="BO289" s="46" t="s">
        <v>134</v>
      </c>
      <c r="BP289" s="38">
        <f t="shared" ref="BP289" si="6431">lunchAdjust(BO284:BP288)</f>
        <v>0</v>
      </c>
      <c r="BQ289" s="48" t="s">
        <v>0</v>
      </c>
      <c r="BR289" s="39">
        <f t="shared" ref="BR289" si="6432">SUMPRODUCT(BQ284:BQ288*BR284:BR288)</f>
        <v>0</v>
      </c>
      <c r="BS289" s="46" t="s">
        <v>134</v>
      </c>
      <c r="BT289" s="38">
        <f t="shared" ref="BT289" si="6433">lunchAdjust(BS284:BT288)</f>
        <v>0</v>
      </c>
      <c r="BU289" s="48" t="s">
        <v>0</v>
      </c>
      <c r="BV289" s="39">
        <f t="shared" ref="BV289" si="6434">SUMPRODUCT(BU284:BU288*BV284:BV288)</f>
        <v>0</v>
      </c>
      <c r="BW289" s="46" t="s">
        <v>134</v>
      </c>
      <c r="BX289" s="38">
        <f t="shared" ref="BX289" si="6435">lunchAdjust(BW284:BX288)</f>
        <v>0</v>
      </c>
      <c r="BY289" s="48" t="s">
        <v>0</v>
      </c>
      <c r="BZ289" s="39">
        <f t="shared" ref="BZ289" si="6436">SUMPRODUCT(BY284:BY288*BZ284:BZ288)</f>
        <v>0</v>
      </c>
      <c r="CA289" s="46" t="s">
        <v>134</v>
      </c>
      <c r="CB289" s="38">
        <f t="shared" ref="CB289" si="6437">lunchAdjust(CA284:CB288)</f>
        <v>0</v>
      </c>
      <c r="CC289" s="48" t="s">
        <v>0</v>
      </c>
      <c r="CD289" s="39">
        <f t="shared" ref="CD289" si="6438">SUMPRODUCT(CC284:CC288*CD284:CD288)</f>
        <v>0</v>
      </c>
      <c r="CE289" s="46" t="s">
        <v>134</v>
      </c>
      <c r="CF289" s="38">
        <f t="shared" ref="CF289" si="6439">lunchAdjust(CE284:CF288)</f>
        <v>0</v>
      </c>
      <c r="CG289" s="48" t="s">
        <v>0</v>
      </c>
      <c r="CH289" s="39">
        <f t="shared" ref="CH289" si="6440">SUMPRODUCT(CG284:CG288*CH284:CH288)</f>
        <v>0</v>
      </c>
    </row>
    <row r="290" spans="1:86" ht="15.75" thickBot="1" x14ac:dyDescent="0.3">
      <c r="A290" s="58" t="s">
        <v>121</v>
      </c>
      <c r="B290" s="59">
        <f ca="1">roleHours(G284:CH290, "OUT")</f>
        <v>0</v>
      </c>
      <c r="C290" s="54" t="s">
        <v>137</v>
      </c>
      <c r="D290" s="22">
        <f ca="1">roleHours(G284:CH290, "PTO")</f>
        <v>0</v>
      </c>
      <c r="E290" s="23"/>
      <c r="F290" s="52"/>
      <c r="G290" s="47" t="s">
        <v>39</v>
      </c>
      <c r="H290" s="40">
        <f t="shared" si="5779"/>
        <v>0</v>
      </c>
      <c r="I290" s="49" t="s">
        <v>135</v>
      </c>
      <c r="J290" s="41">
        <f t="shared" ref="J290" si="6441">J289*G$4</f>
        <v>0</v>
      </c>
      <c r="K290" s="47" t="s">
        <v>39</v>
      </c>
      <c r="L290" s="40">
        <f t="shared" ref="L290" si="6442">SUMPRODUCT(M284:M288*(L284:L288="PTO"))+SUMPRODUCT(M284:M288*(L284:L288="HOL"))</f>
        <v>0</v>
      </c>
      <c r="M290" s="49" t="s">
        <v>135</v>
      </c>
      <c r="N290" s="41">
        <f t="shared" ref="N290" si="6443">N289*K$4</f>
        <v>0</v>
      </c>
      <c r="O290" s="47" t="s">
        <v>39</v>
      </c>
      <c r="P290" s="40">
        <f t="shared" ref="P290" si="6444">SUMPRODUCT(Q284:Q288*(P284:P288="PTO"))+SUMPRODUCT(Q284:Q288*(P284:P288="HOL"))</f>
        <v>0</v>
      </c>
      <c r="Q290" s="49" t="s">
        <v>135</v>
      </c>
      <c r="R290" s="41">
        <f t="shared" ref="R290" si="6445">R289*O$4</f>
        <v>0</v>
      </c>
      <c r="S290" s="47" t="s">
        <v>39</v>
      </c>
      <c r="T290" s="40">
        <f t="shared" ref="T290" si="6446">SUMPRODUCT(U284:U288*(T284:T288="PTO"))+SUMPRODUCT(U284:U288*(T284:T288="HOL"))</f>
        <v>0</v>
      </c>
      <c r="U290" s="49" t="s">
        <v>135</v>
      </c>
      <c r="V290" s="41">
        <f t="shared" ref="V290" si="6447">V289*S$4</f>
        <v>0</v>
      </c>
      <c r="W290" s="47" t="s">
        <v>39</v>
      </c>
      <c r="X290" s="40">
        <f t="shared" ref="X290" si="6448">SUMPRODUCT(Y284:Y288*(X284:X288="PTO"))+SUMPRODUCT(Y284:Y288*(X284:X288="HOL"))</f>
        <v>0</v>
      </c>
      <c r="Y290" s="49" t="s">
        <v>135</v>
      </c>
      <c r="Z290" s="41">
        <f t="shared" ref="Z290" si="6449">Z289*W$4</f>
        <v>8</v>
      </c>
      <c r="AA290" s="47" t="s">
        <v>39</v>
      </c>
      <c r="AB290" s="40">
        <f t="shared" ref="AB290" si="6450">SUMPRODUCT(AC284:AC288*(AB284:AB288="PTO"))+SUMPRODUCT(AC284:AC288*(AB284:AB288="HOL"))</f>
        <v>0</v>
      </c>
      <c r="AC290" s="49" t="s">
        <v>135</v>
      </c>
      <c r="AD290" s="41">
        <f t="shared" ref="AD290" si="6451">AD289*AA$4</f>
        <v>8</v>
      </c>
      <c r="AE290" s="47" t="s">
        <v>39</v>
      </c>
      <c r="AF290" s="40">
        <f t="shared" ref="AF290" si="6452">SUMPRODUCT(AG284:AG288*(AF284:AF288="PTO"))+SUMPRODUCT(AG284:AG288*(AF284:AF288="HOL"))</f>
        <v>0</v>
      </c>
      <c r="AG290" s="49" t="s">
        <v>135</v>
      </c>
      <c r="AH290" s="41">
        <f t="shared" ref="AH290" si="6453">AH289*AE$4</f>
        <v>8</v>
      </c>
      <c r="AI290" s="47" t="s">
        <v>39</v>
      </c>
      <c r="AJ290" s="40">
        <f t="shared" ref="AJ290" si="6454">SUMPRODUCT(AK284:AK288*(AJ284:AJ288="PTO"))+SUMPRODUCT(AK284:AK288*(AJ284:AJ288="HOL"))</f>
        <v>0</v>
      </c>
      <c r="AK290" s="49" t="s">
        <v>135</v>
      </c>
      <c r="AL290" s="41">
        <f>AL289*AI$4</f>
        <v>8</v>
      </c>
      <c r="AM290" s="47" t="s">
        <v>39</v>
      </c>
      <c r="AN290" s="40">
        <f t="shared" ref="AN290" si="6455">SUMPRODUCT(AO284:AO288*(AN284:AN288="PTO"))+SUMPRODUCT(AO284:AO288*(AN284:AN288="HOL"))</f>
        <v>0</v>
      </c>
      <c r="AO290" s="49" t="s">
        <v>135</v>
      </c>
      <c r="AP290" s="41">
        <f t="shared" ref="AP290" si="6456">AP289*AM$4</f>
        <v>0</v>
      </c>
      <c r="AQ290" s="47" t="s">
        <v>39</v>
      </c>
      <c r="AR290" s="40">
        <f t="shared" ref="AR290" si="6457">SUMPRODUCT(AS284:AS288*(AR284:AR288="PTO"))+SUMPRODUCT(AS284:AS288*(AR284:AR288="HOL"))</f>
        <v>0</v>
      </c>
      <c r="AS290" s="49" t="s">
        <v>135</v>
      </c>
      <c r="AT290" s="41">
        <f t="shared" ref="AT290" si="6458">AT289*AQ$4</f>
        <v>0</v>
      </c>
      <c r="AU290" s="47" t="s">
        <v>39</v>
      </c>
      <c r="AV290" s="40">
        <f t="shared" ref="AV290" si="6459">SUMPRODUCT(AW284:AW288*(AV284:AV288="PTO"))+SUMPRODUCT(AW284:AW288*(AV284:AV288="HOL"))</f>
        <v>0</v>
      </c>
      <c r="AW290" s="49" t="s">
        <v>135</v>
      </c>
      <c r="AX290" s="41">
        <f>AX289*AU$4</f>
        <v>0</v>
      </c>
      <c r="AY290" s="47" t="s">
        <v>39</v>
      </c>
      <c r="AZ290" s="40">
        <f t="shared" ref="AZ290" si="6460">SUMPRODUCT(BA284:BA288*(AZ284:AZ288="PTO"))+SUMPRODUCT(BA284:BA288*(AZ284:AZ288="HOL"))</f>
        <v>0</v>
      </c>
      <c r="BA290" s="49" t="s">
        <v>135</v>
      </c>
      <c r="BB290" s="41">
        <f>BB289*AY$4</f>
        <v>8</v>
      </c>
      <c r="BC290" s="47" t="s">
        <v>39</v>
      </c>
      <c r="BD290" s="40">
        <f t="shared" ref="BD290" si="6461">SUMPRODUCT(BE284:BE288*(BD284:BD288="PTO"))+SUMPRODUCT(BE284:BE288*(BD284:BD288="HOL"))</f>
        <v>0</v>
      </c>
      <c r="BE290" s="49" t="s">
        <v>135</v>
      </c>
      <c r="BF290" s="41">
        <f>BF289*BC$4</f>
        <v>8</v>
      </c>
      <c r="BG290" s="47" t="s">
        <v>39</v>
      </c>
      <c r="BH290" s="40">
        <f t="shared" ref="BH290" si="6462">SUMPRODUCT(BI284:BI288*(BH284:BH288="PTO"))+SUMPRODUCT(BI284:BI288*(BH284:BH288="HOL"))</f>
        <v>0</v>
      </c>
      <c r="BI290" s="49" t="s">
        <v>135</v>
      </c>
      <c r="BJ290" s="41">
        <f>BJ289*BG$4</f>
        <v>0</v>
      </c>
      <c r="BK290" s="47" t="s">
        <v>39</v>
      </c>
      <c r="BL290" s="40">
        <f t="shared" ref="BL290" si="6463">SUMPRODUCT(BM284:BM288*(BL284:BL288="PTO"))+SUMPRODUCT(BM284:BM288*(BL284:BL288="HOL"))</f>
        <v>0</v>
      </c>
      <c r="BM290" s="49" t="s">
        <v>135</v>
      </c>
      <c r="BN290" s="41">
        <f>BN289*BK$4</f>
        <v>0</v>
      </c>
      <c r="BO290" s="47" t="s">
        <v>39</v>
      </c>
      <c r="BP290" s="40">
        <f t="shared" ref="BP290" si="6464">SUMPRODUCT(BQ284:BQ288*(BP284:BP288="PTO"))+SUMPRODUCT(BQ284:BQ288*(BP284:BP288="HOL"))</f>
        <v>0</v>
      </c>
      <c r="BQ290" s="49" t="s">
        <v>135</v>
      </c>
      <c r="BR290" s="41">
        <f t="shared" ref="BR290" si="6465">BR289*BO$4</f>
        <v>0</v>
      </c>
      <c r="BS290" s="47" t="s">
        <v>39</v>
      </c>
      <c r="BT290" s="40">
        <f t="shared" ref="BT290" si="6466">SUMPRODUCT(BU284:BU288*(BT284:BT288="PTO"))+SUMPRODUCT(BU284:BU288*(BT284:BT288="HOL"))</f>
        <v>0</v>
      </c>
      <c r="BU290" s="49" t="s">
        <v>135</v>
      </c>
      <c r="BV290" s="41">
        <f t="shared" ref="BV290" si="6467">BV289*BS$4</f>
        <v>0</v>
      </c>
      <c r="BW290" s="47" t="s">
        <v>39</v>
      </c>
      <c r="BX290" s="40">
        <f t="shared" ref="BX290" si="6468">SUMPRODUCT(BY284:BY288*(BX284:BX288="PTO"))+SUMPRODUCT(BY284:BY288*(BX284:BX288="HOL"))</f>
        <v>0</v>
      </c>
      <c r="BY290" s="49" t="s">
        <v>135</v>
      </c>
      <c r="BZ290" s="41">
        <f t="shared" ref="BZ290" si="6469">BZ289*BW$4</f>
        <v>0</v>
      </c>
      <c r="CA290" s="47" t="s">
        <v>39</v>
      </c>
      <c r="CB290" s="40">
        <f t="shared" ref="CB290" si="6470">SUMPRODUCT(CC284:CC288*(CB284:CB288="PTO"))+SUMPRODUCT(CC284:CC288*(CB284:CB288="HOL"))</f>
        <v>0</v>
      </c>
      <c r="CC290" s="49" t="s">
        <v>135</v>
      </c>
      <c r="CD290" s="41">
        <f t="shared" ref="CD290" si="6471">CD289*CA$4</f>
        <v>0</v>
      </c>
      <c r="CE290" s="47" t="s">
        <v>39</v>
      </c>
      <c r="CF290" s="40">
        <f t="shared" ref="CF290" si="6472">SUMPRODUCT(CG284:CG288*(CF284:CF288="PTO"))+SUMPRODUCT(CG284:CG288*(CF284:CF288="HOL"))</f>
        <v>0</v>
      </c>
      <c r="CG290" s="49" t="s">
        <v>135</v>
      </c>
      <c r="CH290" s="41">
        <f t="shared" ref="CH290" si="6473">CH289*CE$4</f>
        <v>0</v>
      </c>
    </row>
    <row r="291" spans="1:86" x14ac:dyDescent="0.25">
      <c r="A291" s="70" t="s">
        <v>133</v>
      </c>
      <c r="B291" s="71">
        <f t="shared" ref="B291" ca="1" si="6474">D291-B292</f>
        <v>-4.6000000000000014</v>
      </c>
      <c r="C291" s="72" t="s">
        <v>122</v>
      </c>
      <c r="D291" s="71">
        <f>IFERROR(INDEX(Holidays[FTE], MATCH(Entry!E291, Holidays[Date], 0)), 1)*8*INDEX(FTEguide[[1]:[12]], MATCH(Entry!E292, FTEguide[Weekday], 0), IF(Entry!E294&gt;0, Entry!E294, MONTH(Entry!E291)))</f>
        <v>27.4</v>
      </c>
      <c r="E291" s="60">
        <f t="shared" si="5316"/>
        <v>43869</v>
      </c>
      <c r="F291" s="50" t="s">
        <v>128</v>
      </c>
      <c r="G291" s="34"/>
      <c r="H291" s="35"/>
      <c r="I291" s="42">
        <f t="shared" ref="I291" si="6475">parseTime(G291)-(H296=INT(RIGHT($F291, 1)))</f>
        <v>0</v>
      </c>
      <c r="J291" s="43">
        <f t="shared" ref="J291:J295" si="6476">isClocked(H291)</f>
        <v>0</v>
      </c>
      <c r="K291" s="34"/>
      <c r="L291" s="35"/>
      <c r="M291" s="42">
        <f t="shared" ref="M291" si="6477">parseTime(K291)-(L296=INT(RIGHT($F291, 1)))</f>
        <v>0</v>
      </c>
      <c r="N291" s="43">
        <f t="shared" ref="N291:N295" si="6478">isClocked(L291)</f>
        <v>0</v>
      </c>
      <c r="O291" s="34"/>
      <c r="P291" s="35"/>
      <c r="Q291" s="42">
        <f t="shared" ref="Q291" si="6479">parseTime(O291)-(P296=INT(RIGHT($F291, 1)))</f>
        <v>0</v>
      </c>
      <c r="R291" s="43">
        <f t="shared" ref="R291:R295" si="6480">isClocked(P291)</f>
        <v>0</v>
      </c>
      <c r="S291" s="34"/>
      <c r="T291" s="35"/>
      <c r="U291" s="42">
        <f t="shared" ref="U291" si="6481">parseTime(S291)-(T296=INT(RIGHT($F291, 1)))</f>
        <v>0</v>
      </c>
      <c r="V291" s="43">
        <f t="shared" ref="V291:V295" si="6482">isClocked(T291)</f>
        <v>0</v>
      </c>
      <c r="W291" s="34"/>
      <c r="X291" s="35"/>
      <c r="Y291" s="42">
        <f t="shared" ref="Y291" si="6483">parseTime(W291)-(X296=INT(RIGHT($F291, 1)))</f>
        <v>0</v>
      </c>
      <c r="Z291" s="43">
        <f t="shared" ref="Z291:Z295" si="6484">isClocked(X291)</f>
        <v>0</v>
      </c>
      <c r="AA291" s="34"/>
      <c r="AB291" s="35"/>
      <c r="AC291" s="42">
        <f t="shared" ref="AC291" si="6485">parseTime(AA291)-(AB296=INT(RIGHT($F291, 1)))</f>
        <v>0</v>
      </c>
      <c r="AD291" s="43">
        <f t="shared" ref="AD291:AD295" si="6486">isClocked(AB291)</f>
        <v>0</v>
      </c>
      <c r="AE291" s="34"/>
      <c r="AF291" s="35"/>
      <c r="AG291" s="42">
        <f t="shared" ref="AG291" si="6487">parseTime(AE291)-(AF296=INT(RIGHT($F291, 1)))</f>
        <v>0</v>
      </c>
      <c r="AH291" s="43">
        <f t="shared" ref="AH291:AH295" si="6488">isClocked(AF291)</f>
        <v>0</v>
      </c>
      <c r="AI291" s="34" t="s">
        <v>136</v>
      </c>
      <c r="AJ291" s="35" t="s">
        <v>23</v>
      </c>
      <c r="AK291" s="42">
        <f>parseTime(AI291)-(AJ296=INT(RIGHT($F291, 1)))</f>
        <v>8</v>
      </c>
      <c r="AL291" s="43">
        <f t="shared" ref="AL291:AL295" si="6489">isClocked(AJ291)</f>
        <v>1</v>
      </c>
      <c r="AM291" s="34" t="s">
        <v>136</v>
      </c>
      <c r="AN291" s="35" t="s">
        <v>23</v>
      </c>
      <c r="AO291" s="42">
        <f t="shared" ref="AO291" si="6490">parseTime(AM291)-(AN296=INT(RIGHT($F291, 1)))</f>
        <v>8</v>
      </c>
      <c r="AP291" s="43">
        <f t="shared" ref="AP291:AP295" si="6491">isClocked(AN291)</f>
        <v>1</v>
      </c>
      <c r="AQ291" s="34" t="s">
        <v>136</v>
      </c>
      <c r="AR291" s="35" t="s">
        <v>24</v>
      </c>
      <c r="AS291" s="42">
        <f t="shared" ref="AS291" si="6492">parseTime(AQ291)-(AR296=INT(RIGHT($F291, 1)))</f>
        <v>8</v>
      </c>
      <c r="AT291" s="43">
        <f t="shared" ref="AT291:AT295" si="6493">isClocked(AR291)</f>
        <v>1</v>
      </c>
      <c r="AU291" s="34"/>
      <c r="AV291" s="35"/>
      <c r="AW291" s="42">
        <f>parseTime(AU291)-(AV296=INT(RIGHT($F291, 1)))</f>
        <v>0</v>
      </c>
      <c r="AX291" s="43">
        <f t="shared" ref="AX291:AX295" si="6494">isClocked(AV291)</f>
        <v>0</v>
      </c>
      <c r="AY291" s="34"/>
      <c r="AZ291" s="35"/>
      <c r="BA291" s="42">
        <f>parseTime(AY291)-(AZ296=INT(RIGHT($F291, 1)))</f>
        <v>0</v>
      </c>
      <c r="BB291" s="43">
        <f t="shared" ref="BB291:BB295" si="6495">isClocked(AZ291)</f>
        <v>0</v>
      </c>
      <c r="BC291" s="34" t="s">
        <v>136</v>
      </c>
      <c r="BD291" s="35" t="s">
        <v>24</v>
      </c>
      <c r="BE291" s="42">
        <f>parseTime(BC291)-(BD296=INT(RIGHT($F291, 1)))</f>
        <v>8</v>
      </c>
      <c r="BF291" s="43">
        <f t="shared" ref="BF291:BF295" si="6496">isClocked(BD291)</f>
        <v>1</v>
      </c>
      <c r="BG291" s="34"/>
      <c r="BH291" s="35"/>
      <c r="BI291" s="42">
        <f>parseTime(BG291)-(BH296=INT(RIGHT($F291, 1)))</f>
        <v>0</v>
      </c>
      <c r="BJ291" s="43">
        <f t="shared" ref="BJ291:BJ295" si="6497">isClocked(BH291)</f>
        <v>0</v>
      </c>
      <c r="BK291" s="34"/>
      <c r="BL291" s="35"/>
      <c r="BM291" s="42">
        <f>parseTime(BK291)-(BL296=INT(RIGHT($F291, 1)))</f>
        <v>0</v>
      </c>
      <c r="BN291" s="43">
        <f t="shared" ref="BN291:BN295" si="6498">isClocked(BL291)</f>
        <v>0</v>
      </c>
      <c r="BO291" s="34"/>
      <c r="BP291" s="35"/>
      <c r="BQ291" s="42">
        <f t="shared" ref="BQ291" si="6499">parseTime(BO291)-(BP296=INT(RIGHT($F291, 1)))</f>
        <v>0</v>
      </c>
      <c r="BR291" s="43">
        <f t="shared" ref="BR291:BR295" si="6500">isClocked(BP291)</f>
        <v>0</v>
      </c>
      <c r="BS291" s="34"/>
      <c r="BT291" s="35"/>
      <c r="BU291" s="42">
        <f t="shared" ref="BU291" si="6501">parseTime(BS291)-(BT296=INT(RIGHT($F291, 1)))</f>
        <v>0</v>
      </c>
      <c r="BV291" s="43">
        <f t="shared" ref="BV291:BV295" si="6502">isClocked(BT291)</f>
        <v>0</v>
      </c>
      <c r="BW291" s="34"/>
      <c r="BX291" s="35"/>
      <c r="BY291" s="42">
        <f t="shared" ref="BY291" si="6503">parseTime(BW291)-(BX296=INT(RIGHT($F291, 1)))</f>
        <v>0</v>
      </c>
      <c r="BZ291" s="43">
        <f t="shared" ref="BZ291:BZ295" si="6504">isClocked(BX291)</f>
        <v>0</v>
      </c>
      <c r="CA291" s="34"/>
      <c r="CB291" s="35"/>
      <c r="CC291" s="42">
        <f t="shared" ref="CC291" si="6505">parseTime(CA291)-(CB296=INT(RIGHT($F291, 1)))</f>
        <v>0</v>
      </c>
      <c r="CD291" s="43">
        <f t="shared" ref="CD291:CD295" si="6506">isClocked(CB291)</f>
        <v>0</v>
      </c>
      <c r="CE291" s="34"/>
      <c r="CF291" s="35"/>
      <c r="CG291" s="42">
        <f t="shared" ref="CG291" si="6507">parseTime(CE291)-(CF296=INT(RIGHT($F291, 1)))</f>
        <v>0</v>
      </c>
      <c r="CH291" s="43">
        <f t="shared" ref="CH291:CH295" si="6508">isClocked(CF291)</f>
        <v>0</v>
      </c>
    </row>
    <row r="292" spans="1:86" x14ac:dyDescent="0.25">
      <c r="A292" s="56" t="s">
        <v>0</v>
      </c>
      <c r="B292" s="57">
        <f t="shared" ref="B292" ca="1" si="6509">SUM(B293:B296)</f>
        <v>32</v>
      </c>
      <c r="C292" s="14" t="s">
        <v>252</v>
      </c>
      <c r="D292" s="14"/>
      <c r="E292" s="55" t="str">
        <f t="shared" si="5185"/>
        <v>Saturday</v>
      </c>
      <c r="F292" s="51" t="s">
        <v>129</v>
      </c>
      <c r="G292" s="36"/>
      <c r="H292" s="37"/>
      <c r="I292" s="44">
        <f t="shared" ref="I292" si="6510">parseTime(G292)-(H296=INT(RIGHT($F292, 1)))</f>
        <v>0</v>
      </c>
      <c r="J292" s="45">
        <f t="shared" si="6476"/>
        <v>0</v>
      </c>
      <c r="K292" s="36"/>
      <c r="L292" s="37"/>
      <c r="M292" s="44">
        <f t="shared" ref="M292" si="6511">parseTime(K292)-(L296=INT(RIGHT($F292, 1)))</f>
        <v>0</v>
      </c>
      <c r="N292" s="45">
        <f t="shared" si="6478"/>
        <v>0</v>
      </c>
      <c r="O292" s="36"/>
      <c r="P292" s="37"/>
      <c r="Q292" s="44">
        <f t="shared" ref="Q292" si="6512">parseTime(O292)-(P296=INT(RIGHT($F292, 1)))</f>
        <v>0</v>
      </c>
      <c r="R292" s="45">
        <f t="shared" si="6480"/>
        <v>0</v>
      </c>
      <c r="S292" s="36"/>
      <c r="T292" s="37"/>
      <c r="U292" s="44">
        <f t="shared" ref="U292" si="6513">parseTime(S292)-(T296=INT(RIGHT($F292, 1)))</f>
        <v>0</v>
      </c>
      <c r="V292" s="45">
        <f t="shared" si="6482"/>
        <v>0</v>
      </c>
      <c r="W292" s="36"/>
      <c r="X292" s="37"/>
      <c r="Y292" s="44">
        <f t="shared" ref="Y292" si="6514">parseTime(W292)-(X296=INT(RIGHT($F292, 1)))</f>
        <v>0</v>
      </c>
      <c r="Z292" s="45">
        <f t="shared" si="6484"/>
        <v>0</v>
      </c>
      <c r="AA292" s="36"/>
      <c r="AB292" s="37"/>
      <c r="AC292" s="44">
        <f t="shared" ref="AC292" si="6515">parseTime(AA292)-(AB296=INT(RIGHT($F292, 1)))</f>
        <v>0</v>
      </c>
      <c r="AD292" s="45">
        <f t="shared" si="6486"/>
        <v>0</v>
      </c>
      <c r="AE292" s="36"/>
      <c r="AF292" s="37"/>
      <c r="AG292" s="44">
        <f t="shared" ref="AG292" si="6516">parseTime(AE292)-(AF296=INT(RIGHT($F292, 1)))</f>
        <v>0</v>
      </c>
      <c r="AH292" s="45">
        <f t="shared" si="6488"/>
        <v>0</v>
      </c>
      <c r="AI292" s="36"/>
      <c r="AJ292" s="37"/>
      <c r="AK292" s="44">
        <f>parseTime(AI292)-(AJ296=INT(RIGHT($F292, 1)))</f>
        <v>0</v>
      </c>
      <c r="AL292" s="45">
        <f t="shared" si="6489"/>
        <v>0</v>
      </c>
      <c r="AM292" s="36"/>
      <c r="AN292" s="37"/>
      <c r="AO292" s="44">
        <f t="shared" ref="AO292" si="6517">parseTime(AM292)-(AN296=INT(RIGHT($F292, 1)))</f>
        <v>0</v>
      </c>
      <c r="AP292" s="45">
        <f t="shared" si="6491"/>
        <v>0</v>
      </c>
      <c r="AQ292" s="36"/>
      <c r="AR292" s="37"/>
      <c r="AS292" s="44">
        <f t="shared" ref="AS292" si="6518">parseTime(AQ292)-(AR296=INT(RIGHT($F292, 1)))</f>
        <v>0</v>
      </c>
      <c r="AT292" s="45">
        <f t="shared" si="6493"/>
        <v>0</v>
      </c>
      <c r="AU292" s="36"/>
      <c r="AV292" s="37"/>
      <c r="AW292" s="44">
        <f>parseTime(AU292)-(AV296=INT(RIGHT($F292, 1)))</f>
        <v>0</v>
      </c>
      <c r="AX292" s="45">
        <f t="shared" si="6494"/>
        <v>0</v>
      </c>
      <c r="AY292" s="36"/>
      <c r="AZ292" s="37"/>
      <c r="BA292" s="44">
        <f>parseTime(AY292)-(AZ296=INT(RIGHT($F292, 1)))</f>
        <v>0</v>
      </c>
      <c r="BB292" s="45">
        <f t="shared" si="6495"/>
        <v>0</v>
      </c>
      <c r="BC292" s="36"/>
      <c r="BD292" s="37"/>
      <c r="BE292" s="44">
        <f>parseTime(BC292)-(BD296=INT(RIGHT($F292, 1)))</f>
        <v>0</v>
      </c>
      <c r="BF292" s="45">
        <f t="shared" si="6496"/>
        <v>0</v>
      </c>
      <c r="BG292" s="36"/>
      <c r="BH292" s="37"/>
      <c r="BI292" s="44">
        <f>parseTime(BG292)-(BH296=INT(RIGHT($F292, 1)))</f>
        <v>0</v>
      </c>
      <c r="BJ292" s="45">
        <f t="shared" si="6497"/>
        <v>0</v>
      </c>
      <c r="BK292" s="36"/>
      <c r="BL292" s="37"/>
      <c r="BM292" s="44">
        <f>parseTime(BK292)-(BL296=INT(RIGHT($F292, 1)))</f>
        <v>0</v>
      </c>
      <c r="BN292" s="45">
        <f t="shared" si="6498"/>
        <v>0</v>
      </c>
      <c r="BO292" s="36"/>
      <c r="BP292" s="37"/>
      <c r="BQ292" s="44">
        <f t="shared" ref="BQ292" si="6519">parseTime(BO292)-(BP296=INT(RIGHT($F292, 1)))</f>
        <v>0</v>
      </c>
      <c r="BR292" s="45">
        <f t="shared" si="6500"/>
        <v>0</v>
      </c>
      <c r="BS292" s="36"/>
      <c r="BT292" s="37"/>
      <c r="BU292" s="44">
        <f t="shared" ref="BU292" si="6520">parseTime(BS292)-(BT296=INT(RIGHT($F292, 1)))</f>
        <v>0</v>
      </c>
      <c r="BV292" s="45">
        <f t="shared" si="6502"/>
        <v>0</v>
      </c>
      <c r="BW292" s="36"/>
      <c r="BX292" s="37"/>
      <c r="BY292" s="44">
        <f t="shared" ref="BY292" si="6521">parseTime(BW292)-(BX296=INT(RIGHT($F292, 1)))</f>
        <v>0</v>
      </c>
      <c r="BZ292" s="45">
        <f t="shared" si="6504"/>
        <v>0</v>
      </c>
      <c r="CA292" s="36"/>
      <c r="CB292" s="37"/>
      <c r="CC292" s="44">
        <f t="shared" ref="CC292" si="6522">parseTime(CA292)-(CB296=INT(RIGHT($F292, 1)))</f>
        <v>0</v>
      </c>
      <c r="CD292" s="45">
        <f t="shared" si="6506"/>
        <v>0</v>
      </c>
      <c r="CE292" s="36"/>
      <c r="CF292" s="37"/>
      <c r="CG292" s="44">
        <f t="shared" ref="CG292" si="6523">parseTime(CE292)-(CF296=INT(RIGHT($F292, 1)))</f>
        <v>0</v>
      </c>
      <c r="CH292" s="45">
        <f t="shared" si="6508"/>
        <v>0</v>
      </c>
    </row>
    <row r="293" spans="1:86" x14ac:dyDescent="0.25">
      <c r="A293" s="56" t="s">
        <v>117</v>
      </c>
      <c r="B293" s="57">
        <f ca="1">roleHours(G291:CH297, "MFD")</f>
        <v>16</v>
      </c>
      <c r="C293" s="14">
        <f t="shared" ca="1" si="6028"/>
        <v>2</v>
      </c>
      <c r="D293" s="14"/>
      <c r="E293" s="20" t="s">
        <v>127</v>
      </c>
      <c r="F293" s="51" t="s">
        <v>130</v>
      </c>
      <c r="G293" s="36"/>
      <c r="H293" s="37"/>
      <c r="I293" s="44">
        <f t="shared" ref="I293" si="6524">parseTime(G293)-(H296=INT(RIGHT($F293, 1)))</f>
        <v>0</v>
      </c>
      <c r="J293" s="45">
        <f t="shared" si="6476"/>
        <v>0</v>
      </c>
      <c r="K293" s="36"/>
      <c r="L293" s="37"/>
      <c r="M293" s="44">
        <f t="shared" ref="M293" si="6525">parseTime(K293)-(L296=INT(RIGHT($F293, 1)))</f>
        <v>0</v>
      </c>
      <c r="N293" s="45">
        <f t="shared" si="6478"/>
        <v>0</v>
      </c>
      <c r="O293" s="36"/>
      <c r="P293" s="37"/>
      <c r="Q293" s="44">
        <f t="shared" ref="Q293" si="6526">parseTime(O293)-(P296=INT(RIGHT($F293, 1)))</f>
        <v>0</v>
      </c>
      <c r="R293" s="45">
        <f t="shared" si="6480"/>
        <v>0</v>
      </c>
      <c r="S293" s="36"/>
      <c r="T293" s="37"/>
      <c r="U293" s="44">
        <f t="shared" ref="U293" si="6527">parseTime(S293)-(T296=INT(RIGHT($F293, 1)))</f>
        <v>0</v>
      </c>
      <c r="V293" s="45">
        <f t="shared" si="6482"/>
        <v>0</v>
      </c>
      <c r="W293" s="36"/>
      <c r="X293" s="37"/>
      <c r="Y293" s="44">
        <f t="shared" ref="Y293" si="6528">parseTime(W293)-(X296=INT(RIGHT($F293, 1)))</f>
        <v>0</v>
      </c>
      <c r="Z293" s="45">
        <f t="shared" si="6484"/>
        <v>0</v>
      </c>
      <c r="AA293" s="36"/>
      <c r="AB293" s="37"/>
      <c r="AC293" s="44">
        <f t="shared" ref="AC293" si="6529">parseTime(AA293)-(AB296=INT(RIGHT($F293, 1)))</f>
        <v>0</v>
      </c>
      <c r="AD293" s="45">
        <f t="shared" si="6486"/>
        <v>0</v>
      </c>
      <c r="AE293" s="36"/>
      <c r="AF293" s="37"/>
      <c r="AG293" s="44">
        <f t="shared" ref="AG293" si="6530">parseTime(AE293)-(AF296=INT(RIGHT($F293, 1)))</f>
        <v>0</v>
      </c>
      <c r="AH293" s="45">
        <f t="shared" si="6488"/>
        <v>0</v>
      </c>
      <c r="AI293" s="36"/>
      <c r="AJ293" s="37"/>
      <c r="AK293" s="44">
        <f>parseTime(AI293)-(AJ296=INT(RIGHT($F293, 1)))</f>
        <v>0</v>
      </c>
      <c r="AL293" s="45">
        <f t="shared" si="6489"/>
        <v>0</v>
      </c>
      <c r="AM293" s="36"/>
      <c r="AN293" s="37"/>
      <c r="AO293" s="44">
        <f t="shared" ref="AO293" si="6531">parseTime(AM293)-(AN296=INT(RIGHT($F293, 1)))</f>
        <v>0</v>
      </c>
      <c r="AP293" s="45">
        <f t="shared" si="6491"/>
        <v>0</v>
      </c>
      <c r="AQ293" s="36"/>
      <c r="AR293" s="37"/>
      <c r="AS293" s="44">
        <f t="shared" ref="AS293" si="6532">parseTime(AQ293)-(AR296=INT(RIGHT($F293, 1)))</f>
        <v>0</v>
      </c>
      <c r="AT293" s="45">
        <f t="shared" si="6493"/>
        <v>0</v>
      </c>
      <c r="AU293" s="36"/>
      <c r="AV293" s="37"/>
      <c r="AW293" s="44">
        <f>parseTime(AU293)-(AV296=INT(RIGHT($F293, 1)))</f>
        <v>0</v>
      </c>
      <c r="AX293" s="45">
        <f t="shared" si="6494"/>
        <v>0</v>
      </c>
      <c r="AY293" s="36"/>
      <c r="AZ293" s="37"/>
      <c r="BA293" s="44">
        <f>parseTime(AY293)-(AZ296=INT(RIGHT($F293, 1)))</f>
        <v>0</v>
      </c>
      <c r="BB293" s="45">
        <f t="shared" si="6495"/>
        <v>0</v>
      </c>
      <c r="BC293" s="36"/>
      <c r="BD293" s="37"/>
      <c r="BE293" s="44">
        <f>parseTime(BC293)-(BD296=INT(RIGHT($F293, 1)))</f>
        <v>0</v>
      </c>
      <c r="BF293" s="45">
        <f t="shared" si="6496"/>
        <v>0</v>
      </c>
      <c r="BG293" s="36"/>
      <c r="BH293" s="37"/>
      <c r="BI293" s="44">
        <f>parseTime(BG293)-(BH296=INT(RIGHT($F293, 1)))</f>
        <v>0</v>
      </c>
      <c r="BJ293" s="45">
        <f t="shared" si="6497"/>
        <v>0</v>
      </c>
      <c r="BK293" s="36"/>
      <c r="BL293" s="37"/>
      <c r="BM293" s="44">
        <f>parseTime(BK293)-(BL296=INT(RIGHT($F293, 1)))</f>
        <v>0</v>
      </c>
      <c r="BN293" s="45">
        <f t="shared" si="6498"/>
        <v>0</v>
      </c>
      <c r="BO293" s="36"/>
      <c r="BP293" s="37"/>
      <c r="BQ293" s="44">
        <f t="shared" ref="BQ293" si="6533">parseTime(BO293)-(BP296=INT(RIGHT($F293, 1)))</f>
        <v>0</v>
      </c>
      <c r="BR293" s="45">
        <f t="shared" si="6500"/>
        <v>0</v>
      </c>
      <c r="BS293" s="36"/>
      <c r="BT293" s="37"/>
      <c r="BU293" s="44">
        <f t="shared" ref="BU293" si="6534">parseTime(BS293)-(BT296=INT(RIGHT($F293, 1)))</f>
        <v>0</v>
      </c>
      <c r="BV293" s="45">
        <f t="shared" si="6502"/>
        <v>0</v>
      </c>
      <c r="BW293" s="36"/>
      <c r="BX293" s="37"/>
      <c r="BY293" s="44">
        <f t="shared" ref="BY293" si="6535">parseTime(BW293)-(BX296=INT(RIGHT($F293, 1)))</f>
        <v>0</v>
      </c>
      <c r="BZ293" s="45">
        <f t="shared" si="6504"/>
        <v>0</v>
      </c>
      <c r="CA293" s="36"/>
      <c r="CB293" s="37"/>
      <c r="CC293" s="44">
        <f t="shared" ref="CC293" si="6536">parseTime(CA293)-(CB296=INT(RIGHT($F293, 1)))</f>
        <v>0</v>
      </c>
      <c r="CD293" s="45">
        <f t="shared" si="6506"/>
        <v>0</v>
      </c>
      <c r="CE293" s="36"/>
      <c r="CF293" s="37"/>
      <c r="CG293" s="44">
        <f t="shared" ref="CG293" si="6537">parseTime(CE293)-(CF296=INT(RIGHT($F293, 1)))</f>
        <v>0</v>
      </c>
      <c r="CH293" s="45">
        <f t="shared" si="6508"/>
        <v>0</v>
      </c>
    </row>
    <row r="294" spans="1:86" x14ac:dyDescent="0.25">
      <c r="A294" s="56" t="s">
        <v>118</v>
      </c>
      <c r="B294" s="57">
        <f ca="1">roleHours(G291:CH297, "DFD")</f>
        <v>16</v>
      </c>
      <c r="C294" s="14">
        <f t="shared" ca="1" si="6028"/>
        <v>2</v>
      </c>
      <c r="D294" s="14"/>
      <c r="E294" s="20"/>
      <c r="F294" s="51" t="s">
        <v>131</v>
      </c>
      <c r="G294" s="36"/>
      <c r="H294" s="37"/>
      <c r="I294" s="44">
        <f t="shared" ref="I294" si="6538">parseTime(G294)-(H296=INT(RIGHT($F294, 1)))</f>
        <v>0</v>
      </c>
      <c r="J294" s="45">
        <f t="shared" si="6476"/>
        <v>0</v>
      </c>
      <c r="K294" s="36"/>
      <c r="L294" s="37"/>
      <c r="M294" s="44">
        <f t="shared" ref="M294" si="6539">parseTime(K294)-(L296=INT(RIGHT($F294, 1)))</f>
        <v>0</v>
      </c>
      <c r="N294" s="45">
        <f t="shared" si="6478"/>
        <v>0</v>
      </c>
      <c r="O294" s="36"/>
      <c r="P294" s="37"/>
      <c r="Q294" s="44">
        <f t="shared" ref="Q294" si="6540">parseTime(O294)-(P296=INT(RIGHT($F294, 1)))</f>
        <v>0</v>
      </c>
      <c r="R294" s="45">
        <f t="shared" si="6480"/>
        <v>0</v>
      </c>
      <c r="S294" s="36"/>
      <c r="T294" s="37"/>
      <c r="U294" s="44">
        <f t="shared" ref="U294" si="6541">parseTime(S294)-(T296=INT(RIGHT($F294, 1)))</f>
        <v>0</v>
      </c>
      <c r="V294" s="45">
        <f t="shared" si="6482"/>
        <v>0</v>
      </c>
      <c r="W294" s="36"/>
      <c r="X294" s="37"/>
      <c r="Y294" s="44">
        <f t="shared" ref="Y294" si="6542">parseTime(W294)-(X296=INT(RIGHT($F294, 1)))</f>
        <v>0</v>
      </c>
      <c r="Z294" s="45">
        <f t="shared" si="6484"/>
        <v>0</v>
      </c>
      <c r="AA294" s="36"/>
      <c r="AB294" s="37"/>
      <c r="AC294" s="44">
        <f t="shared" ref="AC294" si="6543">parseTime(AA294)-(AB296=INT(RIGHT($F294, 1)))</f>
        <v>0</v>
      </c>
      <c r="AD294" s="45">
        <f t="shared" si="6486"/>
        <v>0</v>
      </c>
      <c r="AE294" s="36"/>
      <c r="AF294" s="37"/>
      <c r="AG294" s="44">
        <f t="shared" ref="AG294" si="6544">parseTime(AE294)-(AF296=INT(RIGHT($F294, 1)))</f>
        <v>0</v>
      </c>
      <c r="AH294" s="45">
        <f t="shared" si="6488"/>
        <v>0</v>
      </c>
      <c r="AI294" s="36"/>
      <c r="AJ294" s="37"/>
      <c r="AK294" s="44">
        <f>parseTime(AI294)-(AJ296=INT(RIGHT($F294, 1)))</f>
        <v>0</v>
      </c>
      <c r="AL294" s="45">
        <f t="shared" si="6489"/>
        <v>0</v>
      </c>
      <c r="AM294" s="36"/>
      <c r="AN294" s="37"/>
      <c r="AO294" s="44">
        <f t="shared" ref="AO294" si="6545">parseTime(AM294)-(AN296=INT(RIGHT($F294, 1)))</f>
        <v>0</v>
      </c>
      <c r="AP294" s="45">
        <f t="shared" si="6491"/>
        <v>0</v>
      </c>
      <c r="AQ294" s="36"/>
      <c r="AR294" s="37"/>
      <c r="AS294" s="44">
        <f t="shared" ref="AS294" si="6546">parseTime(AQ294)-(AR296=INT(RIGHT($F294, 1)))</f>
        <v>0</v>
      </c>
      <c r="AT294" s="45">
        <f t="shared" si="6493"/>
        <v>0</v>
      </c>
      <c r="AU294" s="36"/>
      <c r="AV294" s="37"/>
      <c r="AW294" s="44">
        <f>parseTime(AU294)-(AV296=INT(RIGHT($F294, 1)))</f>
        <v>0</v>
      </c>
      <c r="AX294" s="45">
        <f t="shared" si="6494"/>
        <v>0</v>
      </c>
      <c r="AY294" s="36"/>
      <c r="AZ294" s="37"/>
      <c r="BA294" s="44">
        <f>parseTime(AY294)-(AZ296=INT(RIGHT($F294, 1)))</f>
        <v>0</v>
      </c>
      <c r="BB294" s="45">
        <f t="shared" si="6495"/>
        <v>0</v>
      </c>
      <c r="BC294" s="36"/>
      <c r="BD294" s="37"/>
      <c r="BE294" s="44">
        <f>parseTime(BC294)-(BD296=INT(RIGHT($F294, 1)))</f>
        <v>0</v>
      </c>
      <c r="BF294" s="45">
        <f t="shared" si="6496"/>
        <v>0</v>
      </c>
      <c r="BG294" s="36"/>
      <c r="BH294" s="37"/>
      <c r="BI294" s="44">
        <f>parseTime(BG294)-(BH296=INT(RIGHT($F294, 1)))</f>
        <v>0</v>
      </c>
      <c r="BJ294" s="45">
        <f t="shared" si="6497"/>
        <v>0</v>
      </c>
      <c r="BK294" s="36"/>
      <c r="BL294" s="37"/>
      <c r="BM294" s="44">
        <f>parseTime(BK294)-(BL296=INT(RIGHT($F294, 1)))</f>
        <v>0</v>
      </c>
      <c r="BN294" s="45">
        <f t="shared" si="6498"/>
        <v>0</v>
      </c>
      <c r="BO294" s="36"/>
      <c r="BP294" s="37"/>
      <c r="BQ294" s="44">
        <f t="shared" ref="BQ294" si="6547">parseTime(BO294)-(BP296=INT(RIGHT($F294, 1)))</f>
        <v>0</v>
      </c>
      <c r="BR294" s="45">
        <f t="shared" si="6500"/>
        <v>0</v>
      </c>
      <c r="BS294" s="36"/>
      <c r="BT294" s="37"/>
      <c r="BU294" s="44">
        <f t="shared" ref="BU294" si="6548">parseTime(BS294)-(BT296=INT(RIGHT($F294, 1)))</f>
        <v>0</v>
      </c>
      <c r="BV294" s="45">
        <f t="shared" si="6502"/>
        <v>0</v>
      </c>
      <c r="BW294" s="36"/>
      <c r="BX294" s="37"/>
      <c r="BY294" s="44">
        <f t="shared" ref="BY294" si="6549">parseTime(BW294)-(BX296=INT(RIGHT($F294, 1)))</f>
        <v>0</v>
      </c>
      <c r="BZ294" s="45">
        <f t="shared" si="6504"/>
        <v>0</v>
      </c>
      <c r="CA294" s="36"/>
      <c r="CB294" s="37"/>
      <c r="CC294" s="44">
        <f t="shared" ref="CC294" si="6550">parseTime(CA294)-(CB296=INT(RIGHT($F294, 1)))</f>
        <v>0</v>
      </c>
      <c r="CD294" s="45">
        <f t="shared" si="6506"/>
        <v>0</v>
      </c>
      <c r="CE294" s="36"/>
      <c r="CF294" s="37"/>
      <c r="CG294" s="44">
        <f t="shared" ref="CG294" si="6551">parseTime(CE294)-(CF296=INT(RIGHT($F294, 1)))</f>
        <v>0</v>
      </c>
      <c r="CH294" s="45">
        <f t="shared" si="6508"/>
        <v>0</v>
      </c>
    </row>
    <row r="295" spans="1:86" x14ac:dyDescent="0.25">
      <c r="A295" s="56" t="s">
        <v>119</v>
      </c>
      <c r="B295" s="57">
        <f ca="1">roleHours(G291:CH297, "MCC")</f>
        <v>0</v>
      </c>
      <c r="C295" s="14">
        <f t="shared" ca="1" si="6028"/>
        <v>0</v>
      </c>
      <c r="D295" s="14"/>
      <c r="E295" s="20"/>
      <c r="F295" s="51" t="s">
        <v>132</v>
      </c>
      <c r="G295" s="36"/>
      <c r="H295" s="37"/>
      <c r="I295" s="44">
        <f t="shared" ref="I295" si="6552">parseTime(G295)-(H296=INT(RIGHT($F295, 1)))</f>
        <v>0</v>
      </c>
      <c r="J295" s="45">
        <f t="shared" si="6476"/>
        <v>0</v>
      </c>
      <c r="K295" s="36"/>
      <c r="L295" s="37"/>
      <c r="M295" s="44">
        <f t="shared" ref="M295" si="6553">parseTime(K295)-(L296=INT(RIGHT($F295, 1)))</f>
        <v>0</v>
      </c>
      <c r="N295" s="45">
        <f t="shared" si="6478"/>
        <v>0</v>
      </c>
      <c r="O295" s="36"/>
      <c r="P295" s="37"/>
      <c r="Q295" s="44">
        <f t="shared" ref="Q295" si="6554">parseTime(O295)-(P296=INT(RIGHT($F295, 1)))</f>
        <v>0</v>
      </c>
      <c r="R295" s="45">
        <f t="shared" si="6480"/>
        <v>0</v>
      </c>
      <c r="S295" s="36"/>
      <c r="T295" s="37"/>
      <c r="U295" s="44">
        <f t="shared" ref="U295" si="6555">parseTime(S295)-(T296=INT(RIGHT($F295, 1)))</f>
        <v>0</v>
      </c>
      <c r="V295" s="45">
        <f t="shared" si="6482"/>
        <v>0</v>
      </c>
      <c r="W295" s="36"/>
      <c r="X295" s="37"/>
      <c r="Y295" s="44">
        <f t="shared" ref="Y295" si="6556">parseTime(W295)-(X296=INT(RIGHT($F295, 1)))</f>
        <v>0</v>
      </c>
      <c r="Z295" s="45">
        <f t="shared" si="6484"/>
        <v>0</v>
      </c>
      <c r="AA295" s="36"/>
      <c r="AB295" s="37"/>
      <c r="AC295" s="44">
        <f t="shared" ref="AC295" si="6557">parseTime(AA295)-(AB296=INT(RIGHT($F295, 1)))</f>
        <v>0</v>
      </c>
      <c r="AD295" s="45">
        <f t="shared" si="6486"/>
        <v>0</v>
      </c>
      <c r="AE295" s="36"/>
      <c r="AF295" s="37"/>
      <c r="AG295" s="44">
        <f t="shared" ref="AG295" si="6558">parseTime(AE295)-(AF296=INT(RIGHT($F295, 1)))</f>
        <v>0</v>
      </c>
      <c r="AH295" s="45">
        <f t="shared" si="6488"/>
        <v>0</v>
      </c>
      <c r="AI295" s="36"/>
      <c r="AJ295" s="37"/>
      <c r="AK295" s="44">
        <f>parseTime(AI295)-(AJ296=INT(RIGHT($F295, 1)))</f>
        <v>0</v>
      </c>
      <c r="AL295" s="45">
        <f t="shared" si="6489"/>
        <v>0</v>
      </c>
      <c r="AM295" s="36"/>
      <c r="AN295" s="37"/>
      <c r="AO295" s="44">
        <f t="shared" ref="AO295" si="6559">parseTime(AM295)-(AN296=INT(RIGHT($F295, 1)))</f>
        <v>0</v>
      </c>
      <c r="AP295" s="45">
        <f t="shared" si="6491"/>
        <v>0</v>
      </c>
      <c r="AQ295" s="36"/>
      <c r="AR295" s="37"/>
      <c r="AS295" s="44">
        <f t="shared" ref="AS295" si="6560">parseTime(AQ295)-(AR296=INT(RIGHT($F295, 1)))</f>
        <v>0</v>
      </c>
      <c r="AT295" s="45">
        <f t="shared" si="6493"/>
        <v>0</v>
      </c>
      <c r="AU295" s="36"/>
      <c r="AV295" s="37"/>
      <c r="AW295" s="44">
        <f>parseTime(AU295)-(AV296=INT(RIGHT($F295, 1)))</f>
        <v>0</v>
      </c>
      <c r="AX295" s="45">
        <f t="shared" si="6494"/>
        <v>0</v>
      </c>
      <c r="AY295" s="36"/>
      <c r="AZ295" s="37"/>
      <c r="BA295" s="44">
        <f>parseTime(AY295)-(AZ296=INT(RIGHT($F295, 1)))</f>
        <v>0</v>
      </c>
      <c r="BB295" s="45">
        <f t="shared" si="6495"/>
        <v>0</v>
      </c>
      <c r="BC295" s="36"/>
      <c r="BD295" s="37"/>
      <c r="BE295" s="44">
        <f>parseTime(BC295)-(BD296=INT(RIGHT($F295, 1)))</f>
        <v>0</v>
      </c>
      <c r="BF295" s="45">
        <f t="shared" si="6496"/>
        <v>0</v>
      </c>
      <c r="BG295" s="36"/>
      <c r="BH295" s="37"/>
      <c r="BI295" s="44">
        <f>parseTime(BG295)-(BH296=INT(RIGHT($F295, 1)))</f>
        <v>0</v>
      </c>
      <c r="BJ295" s="45">
        <f t="shared" si="6497"/>
        <v>0</v>
      </c>
      <c r="BK295" s="36"/>
      <c r="BL295" s="37"/>
      <c r="BM295" s="44">
        <f>parseTime(BK295)-(BL296=INT(RIGHT($F295, 1)))</f>
        <v>0</v>
      </c>
      <c r="BN295" s="45">
        <f t="shared" si="6498"/>
        <v>0</v>
      </c>
      <c r="BO295" s="36"/>
      <c r="BP295" s="37"/>
      <c r="BQ295" s="44">
        <f t="shared" ref="BQ295" si="6561">parseTime(BO295)-(BP296=INT(RIGHT($F295, 1)))</f>
        <v>0</v>
      </c>
      <c r="BR295" s="45">
        <f t="shared" si="6500"/>
        <v>0</v>
      </c>
      <c r="BS295" s="36"/>
      <c r="BT295" s="37"/>
      <c r="BU295" s="44">
        <f t="shared" ref="BU295" si="6562">parseTime(BS295)-(BT296=INT(RIGHT($F295, 1)))</f>
        <v>0</v>
      </c>
      <c r="BV295" s="45">
        <f t="shared" si="6502"/>
        <v>0</v>
      </c>
      <c r="BW295" s="36"/>
      <c r="BX295" s="37"/>
      <c r="BY295" s="44">
        <f t="shared" ref="BY295" si="6563">parseTime(BW295)-(BX296=INT(RIGHT($F295, 1)))</f>
        <v>0</v>
      </c>
      <c r="BZ295" s="45">
        <f t="shared" si="6504"/>
        <v>0</v>
      </c>
      <c r="CA295" s="36"/>
      <c r="CB295" s="37"/>
      <c r="CC295" s="44">
        <f t="shared" ref="CC295" si="6564">parseTime(CA295)-(CB296=INT(RIGHT($F295, 1)))</f>
        <v>0</v>
      </c>
      <c r="CD295" s="45">
        <f t="shared" si="6506"/>
        <v>0</v>
      </c>
      <c r="CE295" s="36"/>
      <c r="CF295" s="37"/>
      <c r="CG295" s="44">
        <f t="shared" ref="CG295" si="6565">parseTime(CE295)-(CF296=INT(RIGHT($F295, 1)))</f>
        <v>0</v>
      </c>
      <c r="CH295" s="45">
        <f t="shared" si="6508"/>
        <v>0</v>
      </c>
    </row>
    <row r="296" spans="1:86" x14ac:dyDescent="0.25">
      <c r="A296" s="56" t="s">
        <v>120</v>
      </c>
      <c r="B296" s="57">
        <f ca="1">roleHours(G291:CH297, "DCC")</f>
        <v>0</v>
      </c>
      <c r="C296" s="14">
        <f t="shared" ca="1" si="6028"/>
        <v>0</v>
      </c>
      <c r="D296" s="14"/>
      <c r="E296" s="20"/>
      <c r="F296" s="51"/>
      <c r="G296" s="46" t="s">
        <v>134</v>
      </c>
      <c r="H296" s="38">
        <f t="shared" ref="H296" si="6566">lunchAdjust(G291:H295)</f>
        <v>0</v>
      </c>
      <c r="I296" s="48" t="s">
        <v>0</v>
      </c>
      <c r="J296" s="39">
        <f t="shared" ref="J296" si="6567">SUMPRODUCT(I291:I295*J291:J295)</f>
        <v>0</v>
      </c>
      <c r="K296" s="46" t="s">
        <v>134</v>
      </c>
      <c r="L296" s="38">
        <f t="shared" ref="L296" si="6568">lunchAdjust(K291:L295)</f>
        <v>0</v>
      </c>
      <c r="M296" s="48" t="s">
        <v>0</v>
      </c>
      <c r="N296" s="39">
        <f t="shared" ref="N296" si="6569">SUMPRODUCT(M291:M295*N291:N295)</f>
        <v>0</v>
      </c>
      <c r="O296" s="46" t="s">
        <v>134</v>
      </c>
      <c r="P296" s="38">
        <f t="shared" ref="P296" si="6570">lunchAdjust(O291:P295)</f>
        <v>0</v>
      </c>
      <c r="Q296" s="48" t="s">
        <v>0</v>
      </c>
      <c r="R296" s="39">
        <f t="shared" ref="R296" si="6571">SUMPRODUCT(Q291:Q295*R291:R295)</f>
        <v>0</v>
      </c>
      <c r="S296" s="46" t="s">
        <v>134</v>
      </c>
      <c r="T296" s="38">
        <f t="shared" ref="T296" si="6572">lunchAdjust(S291:T295)</f>
        <v>0</v>
      </c>
      <c r="U296" s="48" t="s">
        <v>0</v>
      </c>
      <c r="V296" s="39">
        <f t="shared" ref="V296" si="6573">SUMPRODUCT(U291:U295*V291:V295)</f>
        <v>0</v>
      </c>
      <c r="W296" s="46" t="s">
        <v>134</v>
      </c>
      <c r="X296" s="38">
        <f t="shared" ref="X296" si="6574">lunchAdjust(W291:X295)</f>
        <v>0</v>
      </c>
      <c r="Y296" s="48" t="s">
        <v>0</v>
      </c>
      <c r="Z296" s="39">
        <f t="shared" ref="Z296" si="6575">SUMPRODUCT(Y291:Y295*Z291:Z295)</f>
        <v>0</v>
      </c>
      <c r="AA296" s="46" t="s">
        <v>134</v>
      </c>
      <c r="AB296" s="38">
        <f t="shared" ref="AB296" si="6576">lunchAdjust(AA291:AB295)</f>
        <v>0</v>
      </c>
      <c r="AC296" s="48" t="s">
        <v>0</v>
      </c>
      <c r="AD296" s="39">
        <f t="shared" ref="AD296" si="6577">SUMPRODUCT(AC291:AC295*AD291:AD295)</f>
        <v>0</v>
      </c>
      <c r="AE296" s="46" t="s">
        <v>134</v>
      </c>
      <c r="AF296" s="38">
        <f t="shared" ref="AF296" si="6578">lunchAdjust(AE291:AF295)</f>
        <v>0</v>
      </c>
      <c r="AG296" s="48" t="s">
        <v>0</v>
      </c>
      <c r="AH296" s="39">
        <f t="shared" ref="AH296" si="6579">SUMPRODUCT(AG291:AG295*AH291:AH295)</f>
        <v>0</v>
      </c>
      <c r="AI296" s="46" t="s">
        <v>134</v>
      </c>
      <c r="AJ296" s="38">
        <f t="shared" ref="AJ296" si="6580">lunchAdjust(AI291:AJ295)</f>
        <v>1</v>
      </c>
      <c r="AK296" s="48" t="s">
        <v>0</v>
      </c>
      <c r="AL296" s="39">
        <f t="shared" ref="AL296" si="6581">SUMPRODUCT(AK291:AK295*AL291:AL295)</f>
        <v>8</v>
      </c>
      <c r="AM296" s="46" t="s">
        <v>134</v>
      </c>
      <c r="AN296" s="38">
        <f t="shared" ref="AN296" si="6582">lunchAdjust(AM291:AN295)</f>
        <v>1</v>
      </c>
      <c r="AO296" s="48" t="s">
        <v>0</v>
      </c>
      <c r="AP296" s="39">
        <f t="shared" ref="AP296" si="6583">SUMPRODUCT(AO291:AO295*AP291:AP295)</f>
        <v>8</v>
      </c>
      <c r="AQ296" s="46" t="s">
        <v>134</v>
      </c>
      <c r="AR296" s="38">
        <f t="shared" ref="AR296" si="6584">lunchAdjust(AQ291:AR295)</f>
        <v>1</v>
      </c>
      <c r="AS296" s="48" t="s">
        <v>0</v>
      </c>
      <c r="AT296" s="39">
        <f t="shared" ref="AT296" si="6585">SUMPRODUCT(AS291:AS295*AT291:AT295)</f>
        <v>8</v>
      </c>
      <c r="AU296" s="46" t="s">
        <v>134</v>
      </c>
      <c r="AV296" s="38">
        <f t="shared" ref="AV296" si="6586">lunchAdjust(AU291:AV295)</f>
        <v>0</v>
      </c>
      <c r="AW296" s="48" t="s">
        <v>0</v>
      </c>
      <c r="AX296" s="39">
        <f t="shared" ref="AX296" si="6587">SUMPRODUCT(AW291:AW295*AX291:AX295)</f>
        <v>0</v>
      </c>
      <c r="AY296" s="46" t="s">
        <v>134</v>
      </c>
      <c r="AZ296" s="38">
        <f t="shared" ref="AZ296" si="6588">lunchAdjust(AY291:AZ295)</f>
        <v>0</v>
      </c>
      <c r="BA296" s="48" t="s">
        <v>0</v>
      </c>
      <c r="BB296" s="39">
        <f t="shared" ref="BB296" si="6589">SUMPRODUCT(BA291:BA295*BB291:BB295)</f>
        <v>0</v>
      </c>
      <c r="BC296" s="46" t="s">
        <v>134</v>
      </c>
      <c r="BD296" s="38">
        <f t="shared" ref="BD296" si="6590">lunchAdjust(BC291:BD295)</f>
        <v>1</v>
      </c>
      <c r="BE296" s="48" t="s">
        <v>0</v>
      </c>
      <c r="BF296" s="39">
        <f t="shared" ref="BF296" si="6591">SUMPRODUCT(BE291:BE295*BF291:BF295)</f>
        <v>8</v>
      </c>
      <c r="BG296" s="46" t="s">
        <v>134</v>
      </c>
      <c r="BH296" s="38">
        <f t="shared" ref="BH296" si="6592">lunchAdjust(BG291:BH295)</f>
        <v>0</v>
      </c>
      <c r="BI296" s="48" t="s">
        <v>0</v>
      </c>
      <c r="BJ296" s="39">
        <f t="shared" ref="BJ296" si="6593">SUMPRODUCT(BI291:BI295*BJ291:BJ295)</f>
        <v>0</v>
      </c>
      <c r="BK296" s="46" t="s">
        <v>134</v>
      </c>
      <c r="BL296" s="38">
        <f t="shared" ref="BL296" si="6594">lunchAdjust(BK291:BL295)</f>
        <v>0</v>
      </c>
      <c r="BM296" s="48" t="s">
        <v>0</v>
      </c>
      <c r="BN296" s="39">
        <f t="shared" ref="BN296" si="6595">SUMPRODUCT(BM291:BM295*BN291:BN295)</f>
        <v>0</v>
      </c>
      <c r="BO296" s="46" t="s">
        <v>134</v>
      </c>
      <c r="BP296" s="38">
        <f t="shared" ref="BP296" si="6596">lunchAdjust(BO291:BP295)</f>
        <v>0</v>
      </c>
      <c r="BQ296" s="48" t="s">
        <v>0</v>
      </c>
      <c r="BR296" s="39">
        <f t="shared" ref="BR296" si="6597">SUMPRODUCT(BQ291:BQ295*BR291:BR295)</f>
        <v>0</v>
      </c>
      <c r="BS296" s="46" t="s">
        <v>134</v>
      </c>
      <c r="BT296" s="38">
        <f t="shared" ref="BT296" si="6598">lunchAdjust(BS291:BT295)</f>
        <v>0</v>
      </c>
      <c r="BU296" s="48" t="s">
        <v>0</v>
      </c>
      <c r="BV296" s="39">
        <f t="shared" ref="BV296" si="6599">SUMPRODUCT(BU291:BU295*BV291:BV295)</f>
        <v>0</v>
      </c>
      <c r="BW296" s="46" t="s">
        <v>134</v>
      </c>
      <c r="BX296" s="38">
        <f t="shared" ref="BX296" si="6600">lunchAdjust(BW291:BX295)</f>
        <v>0</v>
      </c>
      <c r="BY296" s="48" t="s">
        <v>0</v>
      </c>
      <c r="BZ296" s="39">
        <f t="shared" ref="BZ296" si="6601">SUMPRODUCT(BY291:BY295*BZ291:BZ295)</f>
        <v>0</v>
      </c>
      <c r="CA296" s="46" t="s">
        <v>134</v>
      </c>
      <c r="CB296" s="38">
        <f t="shared" ref="CB296" si="6602">lunchAdjust(CA291:CB295)</f>
        <v>0</v>
      </c>
      <c r="CC296" s="48" t="s">
        <v>0</v>
      </c>
      <c r="CD296" s="39">
        <f t="shared" ref="CD296" si="6603">SUMPRODUCT(CC291:CC295*CD291:CD295)</f>
        <v>0</v>
      </c>
      <c r="CE296" s="46" t="s">
        <v>134</v>
      </c>
      <c r="CF296" s="38">
        <f t="shared" ref="CF296" si="6604">lunchAdjust(CE291:CF295)</f>
        <v>0</v>
      </c>
      <c r="CG296" s="48" t="s">
        <v>0</v>
      </c>
      <c r="CH296" s="39">
        <f t="shared" ref="CH296" si="6605">SUMPRODUCT(CG291:CG295*CH291:CH295)</f>
        <v>0</v>
      </c>
    </row>
    <row r="297" spans="1:86" ht="15.75" thickBot="1" x14ac:dyDescent="0.3">
      <c r="A297" s="58" t="s">
        <v>121</v>
      </c>
      <c r="B297" s="59">
        <f ca="1">roleHours(G291:CH297, "OUT")</f>
        <v>0</v>
      </c>
      <c r="C297" s="54" t="s">
        <v>137</v>
      </c>
      <c r="D297" s="22">
        <f ca="1">roleHours(G291:CH297, "PTO")</f>
        <v>0</v>
      </c>
      <c r="E297" s="23"/>
      <c r="F297" s="52"/>
      <c r="G297" s="47" t="s">
        <v>39</v>
      </c>
      <c r="H297" s="40">
        <f t="shared" si="5779"/>
        <v>0</v>
      </c>
      <c r="I297" s="49" t="s">
        <v>135</v>
      </c>
      <c r="J297" s="41">
        <f t="shared" ref="J297" si="6606">J296*G$4</f>
        <v>0</v>
      </c>
      <c r="K297" s="47" t="s">
        <v>39</v>
      </c>
      <c r="L297" s="40">
        <f t="shared" ref="L297" si="6607">SUMPRODUCT(M291:M295*(L291:L295="PTO"))+SUMPRODUCT(M291:M295*(L291:L295="HOL"))</f>
        <v>0</v>
      </c>
      <c r="M297" s="49" t="s">
        <v>135</v>
      </c>
      <c r="N297" s="41">
        <f t="shared" ref="N297" si="6608">N296*K$4</f>
        <v>0</v>
      </c>
      <c r="O297" s="47" t="s">
        <v>39</v>
      </c>
      <c r="P297" s="40">
        <f t="shared" ref="P297" si="6609">SUMPRODUCT(Q291:Q295*(P291:P295="PTO"))+SUMPRODUCT(Q291:Q295*(P291:P295="HOL"))</f>
        <v>0</v>
      </c>
      <c r="Q297" s="49" t="s">
        <v>135</v>
      </c>
      <c r="R297" s="41">
        <f t="shared" ref="R297" si="6610">R296*O$4</f>
        <v>0</v>
      </c>
      <c r="S297" s="47" t="s">
        <v>39</v>
      </c>
      <c r="T297" s="40">
        <f t="shared" ref="T297" si="6611">SUMPRODUCT(U291:U295*(T291:T295="PTO"))+SUMPRODUCT(U291:U295*(T291:T295="HOL"))</f>
        <v>0</v>
      </c>
      <c r="U297" s="49" t="s">
        <v>135</v>
      </c>
      <c r="V297" s="41">
        <f t="shared" ref="V297" si="6612">V296*S$4</f>
        <v>0</v>
      </c>
      <c r="W297" s="47" t="s">
        <v>39</v>
      </c>
      <c r="X297" s="40">
        <f t="shared" ref="X297" si="6613">SUMPRODUCT(Y291:Y295*(X291:X295="PTO"))+SUMPRODUCT(Y291:Y295*(X291:X295="HOL"))</f>
        <v>0</v>
      </c>
      <c r="Y297" s="49" t="s">
        <v>135</v>
      </c>
      <c r="Z297" s="41">
        <f t="shared" ref="Z297" si="6614">Z296*W$4</f>
        <v>0</v>
      </c>
      <c r="AA297" s="47" t="s">
        <v>39</v>
      </c>
      <c r="AB297" s="40">
        <f t="shared" ref="AB297" si="6615">SUMPRODUCT(AC291:AC295*(AB291:AB295="PTO"))+SUMPRODUCT(AC291:AC295*(AB291:AB295="HOL"))</f>
        <v>0</v>
      </c>
      <c r="AC297" s="49" t="s">
        <v>135</v>
      </c>
      <c r="AD297" s="41">
        <f t="shared" ref="AD297" si="6616">AD296*AA$4</f>
        <v>0</v>
      </c>
      <c r="AE297" s="47" t="s">
        <v>39</v>
      </c>
      <c r="AF297" s="40">
        <f t="shared" ref="AF297" si="6617">SUMPRODUCT(AG291:AG295*(AF291:AF295="PTO"))+SUMPRODUCT(AG291:AG295*(AF291:AF295="HOL"))</f>
        <v>0</v>
      </c>
      <c r="AG297" s="49" t="s">
        <v>135</v>
      </c>
      <c r="AH297" s="41">
        <f t="shared" ref="AH297" si="6618">AH296*AE$4</f>
        <v>0</v>
      </c>
      <c r="AI297" s="47" t="s">
        <v>39</v>
      </c>
      <c r="AJ297" s="40">
        <f t="shared" ref="AJ297" si="6619">SUMPRODUCT(AK291:AK295*(AJ291:AJ295="PTO"))+SUMPRODUCT(AK291:AK295*(AJ291:AJ295="HOL"))</f>
        <v>0</v>
      </c>
      <c r="AK297" s="49" t="s">
        <v>135</v>
      </c>
      <c r="AL297" s="41">
        <f>AL296*AI$4</f>
        <v>8</v>
      </c>
      <c r="AM297" s="47" t="s">
        <v>39</v>
      </c>
      <c r="AN297" s="40">
        <f t="shared" ref="AN297" si="6620">SUMPRODUCT(AO291:AO295*(AN291:AN295="PTO"))+SUMPRODUCT(AO291:AO295*(AN291:AN295="HOL"))</f>
        <v>0</v>
      </c>
      <c r="AO297" s="49" t="s">
        <v>135</v>
      </c>
      <c r="AP297" s="41">
        <f t="shared" ref="AP297" si="6621">AP296*AM$4</f>
        <v>8</v>
      </c>
      <c r="AQ297" s="47" t="s">
        <v>39</v>
      </c>
      <c r="AR297" s="40">
        <f t="shared" ref="AR297" si="6622">SUMPRODUCT(AS291:AS295*(AR291:AR295="PTO"))+SUMPRODUCT(AS291:AS295*(AR291:AR295="HOL"))</f>
        <v>0</v>
      </c>
      <c r="AS297" s="49" t="s">
        <v>135</v>
      </c>
      <c r="AT297" s="41">
        <f t="shared" ref="AT297" si="6623">AT296*AQ$4</f>
        <v>0</v>
      </c>
      <c r="AU297" s="47" t="s">
        <v>39</v>
      </c>
      <c r="AV297" s="40">
        <f t="shared" ref="AV297" si="6624">SUMPRODUCT(AW291:AW295*(AV291:AV295="PTO"))+SUMPRODUCT(AW291:AW295*(AV291:AV295="HOL"))</f>
        <v>0</v>
      </c>
      <c r="AW297" s="49" t="s">
        <v>135</v>
      </c>
      <c r="AX297" s="41">
        <f>AX296*AU$4</f>
        <v>0</v>
      </c>
      <c r="AY297" s="47" t="s">
        <v>39</v>
      </c>
      <c r="AZ297" s="40">
        <f t="shared" ref="AZ297" si="6625">SUMPRODUCT(BA291:BA295*(AZ291:AZ295="PTO"))+SUMPRODUCT(BA291:BA295*(AZ291:AZ295="HOL"))</f>
        <v>0</v>
      </c>
      <c r="BA297" s="49" t="s">
        <v>135</v>
      </c>
      <c r="BB297" s="41">
        <f>BB296*AY$4</f>
        <v>0</v>
      </c>
      <c r="BC297" s="47" t="s">
        <v>39</v>
      </c>
      <c r="BD297" s="40">
        <f t="shared" ref="BD297" si="6626">SUMPRODUCT(BE291:BE295*(BD291:BD295="PTO"))+SUMPRODUCT(BE291:BE295*(BD291:BD295="HOL"))</f>
        <v>0</v>
      </c>
      <c r="BE297" s="49" t="s">
        <v>135</v>
      </c>
      <c r="BF297" s="41">
        <f>BF296*BC$4</f>
        <v>8</v>
      </c>
      <c r="BG297" s="47" t="s">
        <v>39</v>
      </c>
      <c r="BH297" s="40">
        <f t="shared" ref="BH297" si="6627">SUMPRODUCT(BI291:BI295*(BH291:BH295="PTO"))+SUMPRODUCT(BI291:BI295*(BH291:BH295="HOL"))</f>
        <v>0</v>
      </c>
      <c r="BI297" s="49" t="s">
        <v>135</v>
      </c>
      <c r="BJ297" s="41">
        <f>BJ296*BG$4</f>
        <v>0</v>
      </c>
      <c r="BK297" s="47" t="s">
        <v>39</v>
      </c>
      <c r="BL297" s="40">
        <f t="shared" ref="BL297" si="6628">SUMPRODUCT(BM291:BM295*(BL291:BL295="PTO"))+SUMPRODUCT(BM291:BM295*(BL291:BL295="HOL"))</f>
        <v>0</v>
      </c>
      <c r="BM297" s="49" t="s">
        <v>135</v>
      </c>
      <c r="BN297" s="41">
        <f>BN296*BK$4</f>
        <v>0</v>
      </c>
      <c r="BO297" s="47" t="s">
        <v>39</v>
      </c>
      <c r="BP297" s="40">
        <f t="shared" ref="BP297" si="6629">SUMPRODUCT(BQ291:BQ295*(BP291:BP295="PTO"))+SUMPRODUCT(BQ291:BQ295*(BP291:BP295="HOL"))</f>
        <v>0</v>
      </c>
      <c r="BQ297" s="49" t="s">
        <v>135</v>
      </c>
      <c r="BR297" s="41">
        <f t="shared" ref="BR297" si="6630">BR296*BO$4</f>
        <v>0</v>
      </c>
      <c r="BS297" s="47" t="s">
        <v>39</v>
      </c>
      <c r="BT297" s="40">
        <f t="shared" ref="BT297" si="6631">SUMPRODUCT(BU291:BU295*(BT291:BT295="PTO"))+SUMPRODUCT(BU291:BU295*(BT291:BT295="HOL"))</f>
        <v>0</v>
      </c>
      <c r="BU297" s="49" t="s">
        <v>135</v>
      </c>
      <c r="BV297" s="41">
        <f t="shared" ref="BV297" si="6632">BV296*BS$4</f>
        <v>0</v>
      </c>
      <c r="BW297" s="47" t="s">
        <v>39</v>
      </c>
      <c r="BX297" s="40">
        <f t="shared" ref="BX297" si="6633">SUMPRODUCT(BY291:BY295*(BX291:BX295="PTO"))+SUMPRODUCT(BY291:BY295*(BX291:BX295="HOL"))</f>
        <v>0</v>
      </c>
      <c r="BY297" s="49" t="s">
        <v>135</v>
      </c>
      <c r="BZ297" s="41">
        <f t="shared" ref="BZ297" si="6634">BZ296*BW$4</f>
        <v>0</v>
      </c>
      <c r="CA297" s="47" t="s">
        <v>39</v>
      </c>
      <c r="CB297" s="40">
        <f t="shared" ref="CB297" si="6635">SUMPRODUCT(CC291:CC295*(CB291:CB295="PTO"))+SUMPRODUCT(CC291:CC295*(CB291:CB295="HOL"))</f>
        <v>0</v>
      </c>
      <c r="CC297" s="49" t="s">
        <v>135</v>
      </c>
      <c r="CD297" s="41">
        <f t="shared" ref="CD297" si="6636">CD296*CA$4</f>
        <v>0</v>
      </c>
      <c r="CE297" s="47" t="s">
        <v>39</v>
      </c>
      <c r="CF297" s="40">
        <f t="shared" ref="CF297" si="6637">SUMPRODUCT(CG291:CG295*(CF291:CF295="PTO"))+SUMPRODUCT(CG291:CG295*(CF291:CF295="HOL"))</f>
        <v>0</v>
      </c>
      <c r="CG297" s="49" t="s">
        <v>135</v>
      </c>
      <c r="CH297" s="41">
        <f t="shared" ref="CH297" si="6638">CH296*CE$4</f>
        <v>0</v>
      </c>
    </row>
    <row r="298" spans="1:86" x14ac:dyDescent="0.25">
      <c r="A298" s="70" t="s">
        <v>133</v>
      </c>
      <c r="B298" s="71">
        <f t="shared" ref="B298" ca="1" si="6639">D298-B299</f>
        <v>0</v>
      </c>
      <c r="C298" s="72" t="s">
        <v>122</v>
      </c>
      <c r="D298" s="71">
        <f>IFERROR(INDEX(Holidays[FTE], MATCH(Entry!E298, Holidays[Date], 0)), 1)*8*INDEX(FTEguide[[1]:[12]], MATCH(Entry!E299, FTEguide[Weekday], 0), IF(Entry!E301&gt;0, Entry!E301, MONTH(Entry!E298)))</f>
        <v>0</v>
      </c>
      <c r="E298" s="60">
        <f t="shared" si="5316"/>
        <v>43870</v>
      </c>
      <c r="F298" s="50" t="s">
        <v>128</v>
      </c>
      <c r="G298" s="34"/>
      <c r="H298" s="35"/>
      <c r="I298" s="42">
        <f t="shared" ref="I298" si="6640">parseTime(G298)-(H303=INT(RIGHT($F298, 1)))</f>
        <v>0</v>
      </c>
      <c r="J298" s="43">
        <f t="shared" ref="J298:J302" si="6641">isClocked(H298)</f>
        <v>0</v>
      </c>
      <c r="K298" s="34"/>
      <c r="L298" s="35"/>
      <c r="M298" s="42">
        <f t="shared" ref="M298" si="6642">parseTime(K298)-(L303=INT(RIGHT($F298, 1)))</f>
        <v>0</v>
      </c>
      <c r="N298" s="43">
        <f t="shared" ref="N298:N302" si="6643">isClocked(L298)</f>
        <v>0</v>
      </c>
      <c r="O298" s="34"/>
      <c r="P298" s="35"/>
      <c r="Q298" s="42">
        <f t="shared" ref="Q298" si="6644">parseTime(O298)-(P303=INT(RIGHT($F298, 1)))</f>
        <v>0</v>
      </c>
      <c r="R298" s="43">
        <f t="shared" ref="R298:R302" si="6645">isClocked(P298)</f>
        <v>0</v>
      </c>
      <c r="S298" s="34"/>
      <c r="T298" s="35"/>
      <c r="U298" s="42">
        <f t="shared" ref="U298" si="6646">parseTime(S298)-(T303=INT(RIGHT($F298, 1)))</f>
        <v>0</v>
      </c>
      <c r="V298" s="43">
        <f t="shared" ref="V298:V302" si="6647">isClocked(T298)</f>
        <v>0</v>
      </c>
      <c r="W298" s="34"/>
      <c r="X298" s="35"/>
      <c r="Y298" s="42">
        <f t="shared" ref="Y298" si="6648">parseTime(W298)-(X303=INT(RIGHT($F298, 1)))</f>
        <v>0</v>
      </c>
      <c r="Z298" s="43">
        <f t="shared" ref="Z298:Z302" si="6649">isClocked(X298)</f>
        <v>0</v>
      </c>
      <c r="AA298" s="34"/>
      <c r="AB298" s="35"/>
      <c r="AC298" s="42">
        <f t="shared" ref="AC298" si="6650">parseTime(AA298)-(AB303=INT(RIGHT($F298, 1)))</f>
        <v>0</v>
      </c>
      <c r="AD298" s="43">
        <f t="shared" ref="AD298:AD302" si="6651">isClocked(AB298)</f>
        <v>0</v>
      </c>
      <c r="AE298" s="34"/>
      <c r="AF298" s="35"/>
      <c r="AG298" s="42">
        <f t="shared" ref="AG298" si="6652">parseTime(AE298)-(AF303=INT(RIGHT($F298, 1)))</f>
        <v>0</v>
      </c>
      <c r="AH298" s="43">
        <f t="shared" ref="AH298:AH302" si="6653">isClocked(AF298)</f>
        <v>0</v>
      </c>
      <c r="AI298" s="34"/>
      <c r="AJ298" s="35"/>
      <c r="AK298" s="42">
        <f>parseTime(AI298)-(AJ303=INT(RIGHT($F298, 1)))</f>
        <v>0</v>
      </c>
      <c r="AL298" s="43">
        <f t="shared" ref="AL298:AL302" si="6654">isClocked(AJ298)</f>
        <v>0</v>
      </c>
      <c r="AM298" s="34"/>
      <c r="AN298" s="35"/>
      <c r="AO298" s="42">
        <f t="shared" ref="AO298" si="6655">parseTime(AM298)-(AN303=INT(RIGHT($F298, 1)))</f>
        <v>0</v>
      </c>
      <c r="AP298" s="43">
        <f t="shared" ref="AP298:AP302" si="6656">isClocked(AN298)</f>
        <v>0</v>
      </c>
      <c r="AQ298" s="34"/>
      <c r="AR298" s="35"/>
      <c r="AS298" s="42">
        <f t="shared" ref="AS298" si="6657">parseTime(AQ298)-(AR303=INT(RIGHT($F298, 1)))</f>
        <v>0</v>
      </c>
      <c r="AT298" s="43">
        <f t="shared" ref="AT298:AT302" si="6658">isClocked(AR298)</f>
        <v>0</v>
      </c>
      <c r="AU298" s="34"/>
      <c r="AV298" s="35"/>
      <c r="AW298" s="42">
        <f>parseTime(AU298)-(AV303=INT(RIGHT($F298, 1)))</f>
        <v>0</v>
      </c>
      <c r="AX298" s="43">
        <f t="shared" ref="AX298:AX302" si="6659">isClocked(AV298)</f>
        <v>0</v>
      </c>
      <c r="AY298" s="34"/>
      <c r="AZ298" s="35"/>
      <c r="BA298" s="42">
        <f>parseTime(AY298)-(AZ303=INT(RIGHT($F298, 1)))</f>
        <v>0</v>
      </c>
      <c r="BB298" s="43">
        <f t="shared" ref="BB298:BB302" si="6660">isClocked(AZ298)</f>
        <v>0</v>
      </c>
      <c r="BC298" s="34"/>
      <c r="BD298" s="35"/>
      <c r="BE298" s="42">
        <f>parseTime(BC298)-(BD303=INT(RIGHT($F298, 1)))</f>
        <v>0</v>
      </c>
      <c r="BF298" s="43">
        <f t="shared" ref="BF298:BF302" si="6661">isClocked(BD298)</f>
        <v>0</v>
      </c>
      <c r="BG298" s="34"/>
      <c r="BH298" s="35"/>
      <c r="BI298" s="42">
        <f>parseTime(BG298)-(BH303=INT(RIGHT($F298, 1)))</f>
        <v>0</v>
      </c>
      <c r="BJ298" s="43">
        <f t="shared" ref="BJ298:BJ302" si="6662">isClocked(BH298)</f>
        <v>0</v>
      </c>
      <c r="BK298" s="34"/>
      <c r="BL298" s="35"/>
      <c r="BM298" s="42">
        <f>parseTime(BK298)-(BL303=INT(RIGHT($F298, 1)))</f>
        <v>0</v>
      </c>
      <c r="BN298" s="43">
        <f t="shared" ref="BN298:BN302" si="6663">isClocked(BL298)</f>
        <v>0</v>
      </c>
      <c r="BO298" s="34"/>
      <c r="BP298" s="35"/>
      <c r="BQ298" s="42">
        <f t="shared" ref="BQ298" si="6664">parseTime(BO298)-(BP303=INT(RIGHT($F298, 1)))</f>
        <v>0</v>
      </c>
      <c r="BR298" s="43">
        <f t="shared" ref="BR298:BR302" si="6665">isClocked(BP298)</f>
        <v>0</v>
      </c>
      <c r="BS298" s="34"/>
      <c r="BT298" s="35"/>
      <c r="BU298" s="42">
        <f t="shared" ref="BU298" si="6666">parseTime(BS298)-(BT303=INT(RIGHT($F298, 1)))</f>
        <v>0</v>
      </c>
      <c r="BV298" s="43">
        <f t="shared" ref="BV298:BV302" si="6667">isClocked(BT298)</f>
        <v>0</v>
      </c>
      <c r="BW298" s="34"/>
      <c r="BX298" s="35"/>
      <c r="BY298" s="42">
        <f t="shared" ref="BY298" si="6668">parseTime(BW298)-(BX303=INT(RIGHT($F298, 1)))</f>
        <v>0</v>
      </c>
      <c r="BZ298" s="43">
        <f t="shared" ref="BZ298:BZ302" si="6669">isClocked(BX298)</f>
        <v>0</v>
      </c>
      <c r="CA298" s="34"/>
      <c r="CB298" s="35"/>
      <c r="CC298" s="42">
        <f t="shared" ref="CC298" si="6670">parseTime(CA298)-(CB303=INT(RIGHT($F298, 1)))</f>
        <v>0</v>
      </c>
      <c r="CD298" s="43">
        <f t="shared" ref="CD298:CD302" si="6671">isClocked(CB298)</f>
        <v>0</v>
      </c>
      <c r="CE298" s="34"/>
      <c r="CF298" s="35"/>
      <c r="CG298" s="42">
        <f t="shared" ref="CG298" si="6672">parseTime(CE298)-(CF303=INT(RIGHT($F298, 1)))</f>
        <v>0</v>
      </c>
      <c r="CH298" s="43">
        <f t="shared" ref="CH298:CH302" si="6673">isClocked(CF298)</f>
        <v>0</v>
      </c>
    </row>
    <row r="299" spans="1:86" x14ac:dyDescent="0.25">
      <c r="A299" s="56" t="s">
        <v>0</v>
      </c>
      <c r="B299" s="57">
        <f t="shared" ref="B299" ca="1" si="6674">SUM(B300:B303)</f>
        <v>0</v>
      </c>
      <c r="C299" s="14" t="s">
        <v>252</v>
      </c>
      <c r="D299" s="14"/>
      <c r="E299" s="55" t="str">
        <f t="shared" si="5185"/>
        <v>Sunday</v>
      </c>
      <c r="F299" s="51" t="s">
        <v>129</v>
      </c>
      <c r="G299" s="36"/>
      <c r="H299" s="37"/>
      <c r="I299" s="44">
        <f t="shared" ref="I299" si="6675">parseTime(G299)-(H303=INT(RIGHT($F299, 1)))</f>
        <v>0</v>
      </c>
      <c r="J299" s="45">
        <f t="shared" si="6641"/>
        <v>0</v>
      </c>
      <c r="K299" s="36"/>
      <c r="L299" s="37"/>
      <c r="M299" s="44">
        <f t="shared" ref="M299" si="6676">parseTime(K299)-(L303=INT(RIGHT($F299, 1)))</f>
        <v>0</v>
      </c>
      <c r="N299" s="45">
        <f t="shared" si="6643"/>
        <v>0</v>
      </c>
      <c r="O299" s="36"/>
      <c r="P299" s="37"/>
      <c r="Q299" s="44">
        <f t="shared" ref="Q299" si="6677">parseTime(O299)-(P303=INT(RIGHT($F299, 1)))</f>
        <v>0</v>
      </c>
      <c r="R299" s="45">
        <f t="shared" si="6645"/>
        <v>0</v>
      </c>
      <c r="S299" s="36"/>
      <c r="T299" s="37"/>
      <c r="U299" s="44">
        <f t="shared" ref="U299" si="6678">parseTime(S299)-(T303=INT(RIGHT($F299, 1)))</f>
        <v>0</v>
      </c>
      <c r="V299" s="45">
        <f t="shared" si="6647"/>
        <v>0</v>
      </c>
      <c r="W299" s="36"/>
      <c r="X299" s="37"/>
      <c r="Y299" s="44">
        <f t="shared" ref="Y299" si="6679">parseTime(W299)-(X303=INT(RIGHT($F299, 1)))</f>
        <v>0</v>
      </c>
      <c r="Z299" s="45">
        <f t="shared" si="6649"/>
        <v>0</v>
      </c>
      <c r="AA299" s="36"/>
      <c r="AB299" s="37"/>
      <c r="AC299" s="44">
        <f t="shared" ref="AC299" si="6680">parseTime(AA299)-(AB303=INT(RIGHT($F299, 1)))</f>
        <v>0</v>
      </c>
      <c r="AD299" s="45">
        <f t="shared" si="6651"/>
        <v>0</v>
      </c>
      <c r="AE299" s="36"/>
      <c r="AF299" s="37"/>
      <c r="AG299" s="44">
        <f t="shared" ref="AG299" si="6681">parseTime(AE299)-(AF303=INT(RIGHT($F299, 1)))</f>
        <v>0</v>
      </c>
      <c r="AH299" s="45">
        <f t="shared" si="6653"/>
        <v>0</v>
      </c>
      <c r="AI299" s="36"/>
      <c r="AJ299" s="37"/>
      <c r="AK299" s="44">
        <f>parseTime(AI299)-(AJ303=INT(RIGHT($F299, 1)))</f>
        <v>0</v>
      </c>
      <c r="AL299" s="45">
        <f t="shared" si="6654"/>
        <v>0</v>
      </c>
      <c r="AM299" s="36"/>
      <c r="AN299" s="37"/>
      <c r="AO299" s="44">
        <f t="shared" ref="AO299" si="6682">parseTime(AM299)-(AN303=INT(RIGHT($F299, 1)))</f>
        <v>0</v>
      </c>
      <c r="AP299" s="45">
        <f t="shared" si="6656"/>
        <v>0</v>
      </c>
      <c r="AQ299" s="36"/>
      <c r="AR299" s="37"/>
      <c r="AS299" s="44">
        <f t="shared" ref="AS299" si="6683">parseTime(AQ299)-(AR303=INT(RIGHT($F299, 1)))</f>
        <v>0</v>
      </c>
      <c r="AT299" s="45">
        <f t="shared" si="6658"/>
        <v>0</v>
      </c>
      <c r="AU299" s="36"/>
      <c r="AV299" s="37"/>
      <c r="AW299" s="44">
        <f>parseTime(AU299)-(AV303=INT(RIGHT($F299, 1)))</f>
        <v>0</v>
      </c>
      <c r="AX299" s="45">
        <f t="shared" si="6659"/>
        <v>0</v>
      </c>
      <c r="AY299" s="36"/>
      <c r="AZ299" s="37"/>
      <c r="BA299" s="44">
        <f>parseTime(AY299)-(AZ303=INT(RIGHT($F299, 1)))</f>
        <v>0</v>
      </c>
      <c r="BB299" s="45">
        <f t="shared" si="6660"/>
        <v>0</v>
      </c>
      <c r="BC299" s="36"/>
      <c r="BD299" s="37"/>
      <c r="BE299" s="44">
        <f>parseTime(BC299)-(BD303=INT(RIGHT($F299, 1)))</f>
        <v>0</v>
      </c>
      <c r="BF299" s="45">
        <f t="shared" si="6661"/>
        <v>0</v>
      </c>
      <c r="BG299" s="36"/>
      <c r="BH299" s="37"/>
      <c r="BI299" s="44">
        <f>parseTime(BG299)-(BH303=INT(RIGHT($F299, 1)))</f>
        <v>0</v>
      </c>
      <c r="BJ299" s="45">
        <f t="shared" si="6662"/>
        <v>0</v>
      </c>
      <c r="BK299" s="36"/>
      <c r="BL299" s="37"/>
      <c r="BM299" s="44">
        <f>parseTime(BK299)-(BL303=INT(RIGHT($F299, 1)))</f>
        <v>0</v>
      </c>
      <c r="BN299" s="45">
        <f t="shared" si="6663"/>
        <v>0</v>
      </c>
      <c r="BO299" s="36"/>
      <c r="BP299" s="37"/>
      <c r="BQ299" s="44">
        <f t="shared" ref="BQ299" si="6684">parseTime(BO299)-(BP303=INT(RIGHT($F299, 1)))</f>
        <v>0</v>
      </c>
      <c r="BR299" s="45">
        <f t="shared" si="6665"/>
        <v>0</v>
      </c>
      <c r="BS299" s="36"/>
      <c r="BT299" s="37"/>
      <c r="BU299" s="44">
        <f t="shared" ref="BU299" si="6685">parseTime(BS299)-(BT303=INT(RIGHT($F299, 1)))</f>
        <v>0</v>
      </c>
      <c r="BV299" s="45">
        <f t="shared" si="6667"/>
        <v>0</v>
      </c>
      <c r="BW299" s="36"/>
      <c r="BX299" s="37"/>
      <c r="BY299" s="44">
        <f t="shared" ref="BY299" si="6686">parseTime(BW299)-(BX303=INT(RIGHT($F299, 1)))</f>
        <v>0</v>
      </c>
      <c r="BZ299" s="45">
        <f t="shared" si="6669"/>
        <v>0</v>
      </c>
      <c r="CA299" s="36"/>
      <c r="CB299" s="37"/>
      <c r="CC299" s="44">
        <f t="shared" ref="CC299" si="6687">parseTime(CA299)-(CB303=INT(RIGHT($F299, 1)))</f>
        <v>0</v>
      </c>
      <c r="CD299" s="45">
        <f t="shared" si="6671"/>
        <v>0</v>
      </c>
      <c r="CE299" s="36"/>
      <c r="CF299" s="37"/>
      <c r="CG299" s="44">
        <f t="shared" ref="CG299" si="6688">parseTime(CE299)-(CF303=INT(RIGHT($F299, 1)))</f>
        <v>0</v>
      </c>
      <c r="CH299" s="45">
        <f t="shared" si="6673"/>
        <v>0</v>
      </c>
    </row>
    <row r="300" spans="1:86" x14ac:dyDescent="0.25">
      <c r="A300" s="56" t="s">
        <v>117</v>
      </c>
      <c r="B300" s="57">
        <f ca="1">roleHours(G298:CH304, "MFD")</f>
        <v>0</v>
      </c>
      <c r="C300" s="14">
        <f t="shared" ca="1" si="6028"/>
        <v>0</v>
      </c>
      <c r="D300" s="14"/>
      <c r="E300" s="20" t="s">
        <v>127</v>
      </c>
      <c r="F300" s="51" t="s">
        <v>130</v>
      </c>
      <c r="G300" s="36"/>
      <c r="H300" s="37"/>
      <c r="I300" s="44">
        <f t="shared" ref="I300" si="6689">parseTime(G300)-(H303=INT(RIGHT($F300, 1)))</f>
        <v>0</v>
      </c>
      <c r="J300" s="45">
        <f t="shared" si="6641"/>
        <v>0</v>
      </c>
      <c r="K300" s="36"/>
      <c r="L300" s="37"/>
      <c r="M300" s="44">
        <f t="shared" ref="M300" si="6690">parseTime(K300)-(L303=INT(RIGHT($F300, 1)))</f>
        <v>0</v>
      </c>
      <c r="N300" s="45">
        <f t="shared" si="6643"/>
        <v>0</v>
      </c>
      <c r="O300" s="36"/>
      <c r="P300" s="37"/>
      <c r="Q300" s="44">
        <f t="shared" ref="Q300" si="6691">parseTime(O300)-(P303=INT(RIGHT($F300, 1)))</f>
        <v>0</v>
      </c>
      <c r="R300" s="45">
        <f t="shared" si="6645"/>
        <v>0</v>
      </c>
      <c r="S300" s="36"/>
      <c r="T300" s="37"/>
      <c r="U300" s="44">
        <f t="shared" ref="U300" si="6692">parseTime(S300)-(T303=INT(RIGHT($F300, 1)))</f>
        <v>0</v>
      </c>
      <c r="V300" s="45">
        <f t="shared" si="6647"/>
        <v>0</v>
      </c>
      <c r="W300" s="36"/>
      <c r="X300" s="37"/>
      <c r="Y300" s="44">
        <f t="shared" ref="Y300" si="6693">parseTime(W300)-(X303=INT(RIGHT($F300, 1)))</f>
        <v>0</v>
      </c>
      <c r="Z300" s="45">
        <f t="shared" si="6649"/>
        <v>0</v>
      </c>
      <c r="AA300" s="36"/>
      <c r="AB300" s="37"/>
      <c r="AC300" s="44">
        <f t="shared" ref="AC300" si="6694">parseTime(AA300)-(AB303=INT(RIGHT($F300, 1)))</f>
        <v>0</v>
      </c>
      <c r="AD300" s="45">
        <f t="shared" si="6651"/>
        <v>0</v>
      </c>
      <c r="AE300" s="36"/>
      <c r="AF300" s="37"/>
      <c r="AG300" s="44">
        <f t="shared" ref="AG300" si="6695">parseTime(AE300)-(AF303=INT(RIGHT($F300, 1)))</f>
        <v>0</v>
      </c>
      <c r="AH300" s="45">
        <f t="shared" si="6653"/>
        <v>0</v>
      </c>
      <c r="AI300" s="36"/>
      <c r="AJ300" s="37"/>
      <c r="AK300" s="44">
        <f>parseTime(AI300)-(AJ303=INT(RIGHT($F300, 1)))</f>
        <v>0</v>
      </c>
      <c r="AL300" s="45">
        <f t="shared" si="6654"/>
        <v>0</v>
      </c>
      <c r="AM300" s="36"/>
      <c r="AN300" s="37"/>
      <c r="AO300" s="44">
        <f t="shared" ref="AO300" si="6696">parseTime(AM300)-(AN303=INT(RIGHT($F300, 1)))</f>
        <v>0</v>
      </c>
      <c r="AP300" s="45">
        <f t="shared" si="6656"/>
        <v>0</v>
      </c>
      <c r="AQ300" s="36"/>
      <c r="AR300" s="37"/>
      <c r="AS300" s="44">
        <f t="shared" ref="AS300" si="6697">parseTime(AQ300)-(AR303=INT(RIGHT($F300, 1)))</f>
        <v>0</v>
      </c>
      <c r="AT300" s="45">
        <f t="shared" si="6658"/>
        <v>0</v>
      </c>
      <c r="AU300" s="36"/>
      <c r="AV300" s="37"/>
      <c r="AW300" s="44">
        <f>parseTime(AU300)-(AV303=INT(RIGHT($F300, 1)))</f>
        <v>0</v>
      </c>
      <c r="AX300" s="45">
        <f t="shared" si="6659"/>
        <v>0</v>
      </c>
      <c r="AY300" s="36"/>
      <c r="AZ300" s="37"/>
      <c r="BA300" s="44">
        <f>parseTime(AY300)-(AZ303=INT(RIGHT($F300, 1)))</f>
        <v>0</v>
      </c>
      <c r="BB300" s="45">
        <f t="shared" si="6660"/>
        <v>0</v>
      </c>
      <c r="BC300" s="36"/>
      <c r="BD300" s="37"/>
      <c r="BE300" s="44">
        <f>parseTime(BC300)-(BD303=INT(RIGHT($F300, 1)))</f>
        <v>0</v>
      </c>
      <c r="BF300" s="45">
        <f t="shared" si="6661"/>
        <v>0</v>
      </c>
      <c r="BG300" s="36"/>
      <c r="BH300" s="37"/>
      <c r="BI300" s="44">
        <f>parseTime(BG300)-(BH303=INT(RIGHT($F300, 1)))</f>
        <v>0</v>
      </c>
      <c r="BJ300" s="45">
        <f t="shared" si="6662"/>
        <v>0</v>
      </c>
      <c r="BK300" s="36"/>
      <c r="BL300" s="37"/>
      <c r="BM300" s="44">
        <f>parseTime(BK300)-(BL303=INT(RIGHT($F300, 1)))</f>
        <v>0</v>
      </c>
      <c r="BN300" s="45">
        <f t="shared" si="6663"/>
        <v>0</v>
      </c>
      <c r="BO300" s="36"/>
      <c r="BP300" s="37"/>
      <c r="BQ300" s="44">
        <f t="shared" ref="BQ300" si="6698">parseTime(BO300)-(BP303=INT(RIGHT($F300, 1)))</f>
        <v>0</v>
      </c>
      <c r="BR300" s="45">
        <f t="shared" si="6665"/>
        <v>0</v>
      </c>
      <c r="BS300" s="36"/>
      <c r="BT300" s="37"/>
      <c r="BU300" s="44">
        <f t="shared" ref="BU300" si="6699">parseTime(BS300)-(BT303=INT(RIGHT($F300, 1)))</f>
        <v>0</v>
      </c>
      <c r="BV300" s="45">
        <f t="shared" si="6667"/>
        <v>0</v>
      </c>
      <c r="BW300" s="36"/>
      <c r="BX300" s="37"/>
      <c r="BY300" s="44">
        <f t="shared" ref="BY300" si="6700">parseTime(BW300)-(BX303=INT(RIGHT($F300, 1)))</f>
        <v>0</v>
      </c>
      <c r="BZ300" s="45">
        <f t="shared" si="6669"/>
        <v>0</v>
      </c>
      <c r="CA300" s="36"/>
      <c r="CB300" s="37"/>
      <c r="CC300" s="44">
        <f t="shared" ref="CC300" si="6701">parseTime(CA300)-(CB303=INT(RIGHT($F300, 1)))</f>
        <v>0</v>
      </c>
      <c r="CD300" s="45">
        <f t="shared" si="6671"/>
        <v>0</v>
      </c>
      <c r="CE300" s="36"/>
      <c r="CF300" s="37"/>
      <c r="CG300" s="44">
        <f t="shared" ref="CG300" si="6702">parseTime(CE300)-(CF303=INT(RIGHT($F300, 1)))</f>
        <v>0</v>
      </c>
      <c r="CH300" s="45">
        <f t="shared" si="6673"/>
        <v>0</v>
      </c>
    </row>
    <row r="301" spans="1:86" x14ac:dyDescent="0.25">
      <c r="A301" s="56" t="s">
        <v>118</v>
      </c>
      <c r="B301" s="57">
        <f ca="1">roleHours(G298:CH304, "DFD")</f>
        <v>0</v>
      </c>
      <c r="C301" s="14">
        <f t="shared" ca="1" si="6028"/>
        <v>0</v>
      </c>
      <c r="D301" s="14"/>
      <c r="E301" s="20"/>
      <c r="F301" s="51" t="s">
        <v>131</v>
      </c>
      <c r="G301" s="36"/>
      <c r="H301" s="37"/>
      <c r="I301" s="44">
        <f t="shared" ref="I301" si="6703">parseTime(G301)-(H303=INT(RIGHT($F301, 1)))</f>
        <v>0</v>
      </c>
      <c r="J301" s="45">
        <f t="shared" si="6641"/>
        <v>0</v>
      </c>
      <c r="K301" s="36"/>
      <c r="L301" s="37"/>
      <c r="M301" s="44">
        <f t="shared" ref="M301" si="6704">parseTime(K301)-(L303=INT(RIGHT($F301, 1)))</f>
        <v>0</v>
      </c>
      <c r="N301" s="45">
        <f t="shared" si="6643"/>
        <v>0</v>
      </c>
      <c r="O301" s="36"/>
      <c r="P301" s="37"/>
      <c r="Q301" s="44">
        <f t="shared" ref="Q301" si="6705">parseTime(O301)-(P303=INT(RIGHT($F301, 1)))</f>
        <v>0</v>
      </c>
      <c r="R301" s="45">
        <f t="shared" si="6645"/>
        <v>0</v>
      </c>
      <c r="S301" s="36"/>
      <c r="T301" s="37"/>
      <c r="U301" s="44">
        <f t="shared" ref="U301" si="6706">parseTime(S301)-(T303=INT(RIGHT($F301, 1)))</f>
        <v>0</v>
      </c>
      <c r="V301" s="45">
        <f t="shared" si="6647"/>
        <v>0</v>
      </c>
      <c r="W301" s="36"/>
      <c r="X301" s="37"/>
      <c r="Y301" s="44">
        <f t="shared" ref="Y301" si="6707">parseTime(W301)-(X303=INT(RIGHT($F301, 1)))</f>
        <v>0</v>
      </c>
      <c r="Z301" s="45">
        <f t="shared" si="6649"/>
        <v>0</v>
      </c>
      <c r="AA301" s="36"/>
      <c r="AB301" s="37"/>
      <c r="AC301" s="44">
        <f t="shared" ref="AC301" si="6708">parseTime(AA301)-(AB303=INT(RIGHT($F301, 1)))</f>
        <v>0</v>
      </c>
      <c r="AD301" s="45">
        <f t="shared" si="6651"/>
        <v>0</v>
      </c>
      <c r="AE301" s="36"/>
      <c r="AF301" s="37"/>
      <c r="AG301" s="44">
        <f t="shared" ref="AG301" si="6709">parseTime(AE301)-(AF303=INT(RIGHT($F301, 1)))</f>
        <v>0</v>
      </c>
      <c r="AH301" s="45">
        <f t="shared" si="6653"/>
        <v>0</v>
      </c>
      <c r="AI301" s="36"/>
      <c r="AJ301" s="37"/>
      <c r="AK301" s="44">
        <f>parseTime(AI301)-(AJ303=INT(RIGHT($F301, 1)))</f>
        <v>0</v>
      </c>
      <c r="AL301" s="45">
        <f t="shared" si="6654"/>
        <v>0</v>
      </c>
      <c r="AM301" s="36"/>
      <c r="AN301" s="37"/>
      <c r="AO301" s="44">
        <f t="shared" ref="AO301" si="6710">parseTime(AM301)-(AN303=INT(RIGHT($F301, 1)))</f>
        <v>0</v>
      </c>
      <c r="AP301" s="45">
        <f t="shared" si="6656"/>
        <v>0</v>
      </c>
      <c r="AQ301" s="36"/>
      <c r="AR301" s="37"/>
      <c r="AS301" s="44">
        <f t="shared" ref="AS301" si="6711">parseTime(AQ301)-(AR303=INT(RIGHT($F301, 1)))</f>
        <v>0</v>
      </c>
      <c r="AT301" s="45">
        <f t="shared" si="6658"/>
        <v>0</v>
      </c>
      <c r="AU301" s="36"/>
      <c r="AV301" s="37"/>
      <c r="AW301" s="44">
        <f>parseTime(AU301)-(AV303=INT(RIGHT($F301, 1)))</f>
        <v>0</v>
      </c>
      <c r="AX301" s="45">
        <f t="shared" si="6659"/>
        <v>0</v>
      </c>
      <c r="AY301" s="36"/>
      <c r="AZ301" s="37"/>
      <c r="BA301" s="44">
        <f>parseTime(AY301)-(AZ303=INT(RIGHT($F301, 1)))</f>
        <v>0</v>
      </c>
      <c r="BB301" s="45">
        <f t="shared" si="6660"/>
        <v>0</v>
      </c>
      <c r="BC301" s="36"/>
      <c r="BD301" s="37"/>
      <c r="BE301" s="44">
        <f>parseTime(BC301)-(BD303=INT(RIGHT($F301, 1)))</f>
        <v>0</v>
      </c>
      <c r="BF301" s="45">
        <f t="shared" si="6661"/>
        <v>0</v>
      </c>
      <c r="BG301" s="36"/>
      <c r="BH301" s="37"/>
      <c r="BI301" s="44">
        <f>parseTime(BG301)-(BH303=INT(RIGHT($F301, 1)))</f>
        <v>0</v>
      </c>
      <c r="BJ301" s="45">
        <f t="shared" si="6662"/>
        <v>0</v>
      </c>
      <c r="BK301" s="36"/>
      <c r="BL301" s="37"/>
      <c r="BM301" s="44">
        <f>parseTime(BK301)-(BL303=INT(RIGHT($F301, 1)))</f>
        <v>0</v>
      </c>
      <c r="BN301" s="45">
        <f t="shared" si="6663"/>
        <v>0</v>
      </c>
      <c r="BO301" s="36"/>
      <c r="BP301" s="37"/>
      <c r="BQ301" s="44">
        <f t="shared" ref="BQ301" si="6712">parseTime(BO301)-(BP303=INT(RIGHT($F301, 1)))</f>
        <v>0</v>
      </c>
      <c r="BR301" s="45">
        <f t="shared" si="6665"/>
        <v>0</v>
      </c>
      <c r="BS301" s="36"/>
      <c r="BT301" s="37"/>
      <c r="BU301" s="44">
        <f t="shared" ref="BU301" si="6713">parseTime(BS301)-(BT303=INT(RIGHT($F301, 1)))</f>
        <v>0</v>
      </c>
      <c r="BV301" s="45">
        <f t="shared" si="6667"/>
        <v>0</v>
      </c>
      <c r="BW301" s="36"/>
      <c r="BX301" s="37"/>
      <c r="BY301" s="44">
        <f t="shared" ref="BY301" si="6714">parseTime(BW301)-(BX303=INT(RIGHT($F301, 1)))</f>
        <v>0</v>
      </c>
      <c r="BZ301" s="45">
        <f t="shared" si="6669"/>
        <v>0</v>
      </c>
      <c r="CA301" s="36"/>
      <c r="CB301" s="37"/>
      <c r="CC301" s="44">
        <f t="shared" ref="CC301" si="6715">parseTime(CA301)-(CB303=INT(RIGHT($F301, 1)))</f>
        <v>0</v>
      </c>
      <c r="CD301" s="45">
        <f t="shared" si="6671"/>
        <v>0</v>
      </c>
      <c r="CE301" s="36"/>
      <c r="CF301" s="37"/>
      <c r="CG301" s="44">
        <f t="shared" ref="CG301" si="6716">parseTime(CE301)-(CF303=INT(RIGHT($F301, 1)))</f>
        <v>0</v>
      </c>
      <c r="CH301" s="45">
        <f t="shared" si="6673"/>
        <v>0</v>
      </c>
    </row>
    <row r="302" spans="1:86" x14ac:dyDescent="0.25">
      <c r="A302" s="56" t="s">
        <v>119</v>
      </c>
      <c r="B302" s="57">
        <f ca="1">roleHours(G298:CH304, "MCC")</f>
        <v>0</v>
      </c>
      <c r="C302" s="14">
        <f t="shared" ca="1" si="6028"/>
        <v>0</v>
      </c>
      <c r="D302" s="14"/>
      <c r="E302" s="20"/>
      <c r="F302" s="51" t="s">
        <v>132</v>
      </c>
      <c r="G302" s="36"/>
      <c r="H302" s="37"/>
      <c r="I302" s="44">
        <f t="shared" ref="I302" si="6717">parseTime(G302)-(H303=INT(RIGHT($F302, 1)))</f>
        <v>0</v>
      </c>
      <c r="J302" s="45">
        <f t="shared" si="6641"/>
        <v>0</v>
      </c>
      <c r="K302" s="36"/>
      <c r="L302" s="37"/>
      <c r="M302" s="44">
        <f t="shared" ref="M302" si="6718">parseTime(K302)-(L303=INT(RIGHT($F302, 1)))</f>
        <v>0</v>
      </c>
      <c r="N302" s="45">
        <f t="shared" si="6643"/>
        <v>0</v>
      </c>
      <c r="O302" s="36"/>
      <c r="P302" s="37"/>
      <c r="Q302" s="44">
        <f t="shared" ref="Q302" si="6719">parseTime(O302)-(P303=INT(RIGHT($F302, 1)))</f>
        <v>0</v>
      </c>
      <c r="R302" s="45">
        <f t="shared" si="6645"/>
        <v>0</v>
      </c>
      <c r="S302" s="36"/>
      <c r="T302" s="37"/>
      <c r="U302" s="44">
        <f t="shared" ref="U302" si="6720">parseTime(S302)-(T303=INT(RIGHT($F302, 1)))</f>
        <v>0</v>
      </c>
      <c r="V302" s="45">
        <f t="shared" si="6647"/>
        <v>0</v>
      </c>
      <c r="W302" s="36"/>
      <c r="X302" s="37"/>
      <c r="Y302" s="44">
        <f t="shared" ref="Y302" si="6721">parseTime(W302)-(X303=INT(RIGHT($F302, 1)))</f>
        <v>0</v>
      </c>
      <c r="Z302" s="45">
        <f t="shared" si="6649"/>
        <v>0</v>
      </c>
      <c r="AA302" s="36"/>
      <c r="AB302" s="37"/>
      <c r="AC302" s="44">
        <f t="shared" ref="AC302" si="6722">parseTime(AA302)-(AB303=INT(RIGHT($F302, 1)))</f>
        <v>0</v>
      </c>
      <c r="AD302" s="45">
        <f t="shared" si="6651"/>
        <v>0</v>
      </c>
      <c r="AE302" s="36"/>
      <c r="AF302" s="37"/>
      <c r="AG302" s="44">
        <f t="shared" ref="AG302" si="6723">parseTime(AE302)-(AF303=INT(RIGHT($F302, 1)))</f>
        <v>0</v>
      </c>
      <c r="AH302" s="45">
        <f t="shared" si="6653"/>
        <v>0</v>
      </c>
      <c r="AI302" s="36"/>
      <c r="AJ302" s="37"/>
      <c r="AK302" s="44">
        <f>parseTime(AI302)-(AJ303=INT(RIGHT($F302, 1)))</f>
        <v>0</v>
      </c>
      <c r="AL302" s="45">
        <f t="shared" si="6654"/>
        <v>0</v>
      </c>
      <c r="AM302" s="36"/>
      <c r="AN302" s="37"/>
      <c r="AO302" s="44">
        <f t="shared" ref="AO302" si="6724">parseTime(AM302)-(AN303=INT(RIGHT($F302, 1)))</f>
        <v>0</v>
      </c>
      <c r="AP302" s="45">
        <f t="shared" si="6656"/>
        <v>0</v>
      </c>
      <c r="AQ302" s="36"/>
      <c r="AR302" s="37"/>
      <c r="AS302" s="44">
        <f t="shared" ref="AS302" si="6725">parseTime(AQ302)-(AR303=INT(RIGHT($F302, 1)))</f>
        <v>0</v>
      </c>
      <c r="AT302" s="45">
        <f t="shared" si="6658"/>
        <v>0</v>
      </c>
      <c r="AU302" s="36"/>
      <c r="AV302" s="37"/>
      <c r="AW302" s="44">
        <f>parseTime(AU302)-(AV303=INT(RIGHT($F302, 1)))</f>
        <v>0</v>
      </c>
      <c r="AX302" s="45">
        <f t="shared" si="6659"/>
        <v>0</v>
      </c>
      <c r="AY302" s="36"/>
      <c r="AZ302" s="37"/>
      <c r="BA302" s="44">
        <f>parseTime(AY302)-(AZ303=INT(RIGHT($F302, 1)))</f>
        <v>0</v>
      </c>
      <c r="BB302" s="45">
        <f t="shared" si="6660"/>
        <v>0</v>
      </c>
      <c r="BC302" s="36"/>
      <c r="BD302" s="37"/>
      <c r="BE302" s="44">
        <f>parseTime(BC302)-(BD303=INT(RIGHT($F302, 1)))</f>
        <v>0</v>
      </c>
      <c r="BF302" s="45">
        <f t="shared" si="6661"/>
        <v>0</v>
      </c>
      <c r="BG302" s="36"/>
      <c r="BH302" s="37"/>
      <c r="BI302" s="44">
        <f>parseTime(BG302)-(BH303=INT(RIGHT($F302, 1)))</f>
        <v>0</v>
      </c>
      <c r="BJ302" s="45">
        <f t="shared" si="6662"/>
        <v>0</v>
      </c>
      <c r="BK302" s="36"/>
      <c r="BL302" s="37"/>
      <c r="BM302" s="44">
        <f>parseTime(BK302)-(BL303=INT(RIGHT($F302, 1)))</f>
        <v>0</v>
      </c>
      <c r="BN302" s="45">
        <f t="shared" si="6663"/>
        <v>0</v>
      </c>
      <c r="BO302" s="36"/>
      <c r="BP302" s="37"/>
      <c r="BQ302" s="44">
        <f t="shared" ref="BQ302" si="6726">parseTime(BO302)-(BP303=INT(RIGHT($F302, 1)))</f>
        <v>0</v>
      </c>
      <c r="BR302" s="45">
        <f t="shared" si="6665"/>
        <v>0</v>
      </c>
      <c r="BS302" s="36"/>
      <c r="BT302" s="37"/>
      <c r="BU302" s="44">
        <f t="shared" ref="BU302" si="6727">parseTime(BS302)-(BT303=INT(RIGHT($F302, 1)))</f>
        <v>0</v>
      </c>
      <c r="BV302" s="45">
        <f t="shared" si="6667"/>
        <v>0</v>
      </c>
      <c r="BW302" s="36"/>
      <c r="BX302" s="37"/>
      <c r="BY302" s="44">
        <f t="shared" ref="BY302" si="6728">parseTime(BW302)-(BX303=INT(RIGHT($F302, 1)))</f>
        <v>0</v>
      </c>
      <c r="BZ302" s="45">
        <f t="shared" si="6669"/>
        <v>0</v>
      </c>
      <c r="CA302" s="36"/>
      <c r="CB302" s="37"/>
      <c r="CC302" s="44">
        <f t="shared" ref="CC302" si="6729">parseTime(CA302)-(CB303=INT(RIGHT($F302, 1)))</f>
        <v>0</v>
      </c>
      <c r="CD302" s="45">
        <f t="shared" si="6671"/>
        <v>0</v>
      </c>
      <c r="CE302" s="36"/>
      <c r="CF302" s="37"/>
      <c r="CG302" s="44">
        <f t="shared" ref="CG302" si="6730">parseTime(CE302)-(CF303=INT(RIGHT($F302, 1)))</f>
        <v>0</v>
      </c>
      <c r="CH302" s="45">
        <f t="shared" si="6673"/>
        <v>0</v>
      </c>
    </row>
    <row r="303" spans="1:86" x14ac:dyDescent="0.25">
      <c r="A303" s="56" t="s">
        <v>120</v>
      </c>
      <c r="B303" s="57">
        <f ca="1">roleHours(G298:CH304, "DCC")</f>
        <v>0</v>
      </c>
      <c r="C303" s="14">
        <f t="shared" ca="1" si="6028"/>
        <v>0</v>
      </c>
      <c r="D303" s="14"/>
      <c r="E303" s="20"/>
      <c r="F303" s="51"/>
      <c r="G303" s="46" t="s">
        <v>134</v>
      </c>
      <c r="H303" s="38">
        <f t="shared" ref="H303" si="6731">lunchAdjust(G298:H302)</f>
        <v>0</v>
      </c>
      <c r="I303" s="48" t="s">
        <v>0</v>
      </c>
      <c r="J303" s="39">
        <f t="shared" ref="J303" si="6732">SUMPRODUCT(I298:I302*J298:J302)</f>
        <v>0</v>
      </c>
      <c r="K303" s="46" t="s">
        <v>134</v>
      </c>
      <c r="L303" s="38">
        <f t="shared" ref="L303" si="6733">lunchAdjust(K298:L302)</f>
        <v>0</v>
      </c>
      <c r="M303" s="48" t="s">
        <v>0</v>
      </c>
      <c r="N303" s="39">
        <f t="shared" ref="N303" si="6734">SUMPRODUCT(M298:M302*N298:N302)</f>
        <v>0</v>
      </c>
      <c r="O303" s="46" t="s">
        <v>134</v>
      </c>
      <c r="P303" s="38">
        <f t="shared" ref="P303" si="6735">lunchAdjust(O298:P302)</f>
        <v>0</v>
      </c>
      <c r="Q303" s="48" t="s">
        <v>0</v>
      </c>
      <c r="R303" s="39">
        <f t="shared" ref="R303" si="6736">SUMPRODUCT(Q298:Q302*R298:R302)</f>
        <v>0</v>
      </c>
      <c r="S303" s="46" t="s">
        <v>134</v>
      </c>
      <c r="T303" s="38">
        <f t="shared" ref="T303" si="6737">lunchAdjust(S298:T302)</f>
        <v>0</v>
      </c>
      <c r="U303" s="48" t="s">
        <v>0</v>
      </c>
      <c r="V303" s="39">
        <f t="shared" ref="V303" si="6738">SUMPRODUCT(U298:U302*V298:V302)</f>
        <v>0</v>
      </c>
      <c r="W303" s="46" t="s">
        <v>134</v>
      </c>
      <c r="X303" s="38">
        <f t="shared" ref="X303" si="6739">lunchAdjust(W298:X302)</f>
        <v>0</v>
      </c>
      <c r="Y303" s="48" t="s">
        <v>0</v>
      </c>
      <c r="Z303" s="39">
        <f t="shared" ref="Z303" si="6740">SUMPRODUCT(Y298:Y302*Z298:Z302)</f>
        <v>0</v>
      </c>
      <c r="AA303" s="46" t="s">
        <v>134</v>
      </c>
      <c r="AB303" s="38">
        <f t="shared" ref="AB303" si="6741">lunchAdjust(AA298:AB302)</f>
        <v>0</v>
      </c>
      <c r="AC303" s="48" t="s">
        <v>0</v>
      </c>
      <c r="AD303" s="39">
        <f t="shared" ref="AD303" si="6742">SUMPRODUCT(AC298:AC302*AD298:AD302)</f>
        <v>0</v>
      </c>
      <c r="AE303" s="46" t="s">
        <v>134</v>
      </c>
      <c r="AF303" s="38">
        <f t="shared" ref="AF303" si="6743">lunchAdjust(AE298:AF302)</f>
        <v>0</v>
      </c>
      <c r="AG303" s="48" t="s">
        <v>0</v>
      </c>
      <c r="AH303" s="39">
        <f t="shared" ref="AH303" si="6744">SUMPRODUCT(AG298:AG302*AH298:AH302)</f>
        <v>0</v>
      </c>
      <c r="AI303" s="46" t="s">
        <v>134</v>
      </c>
      <c r="AJ303" s="38">
        <f t="shared" ref="AJ303" si="6745">lunchAdjust(AI298:AJ302)</f>
        <v>0</v>
      </c>
      <c r="AK303" s="48" t="s">
        <v>0</v>
      </c>
      <c r="AL303" s="39">
        <f t="shared" ref="AL303" si="6746">SUMPRODUCT(AK298:AK302*AL298:AL302)</f>
        <v>0</v>
      </c>
      <c r="AM303" s="46" t="s">
        <v>134</v>
      </c>
      <c r="AN303" s="38">
        <f t="shared" ref="AN303" si="6747">lunchAdjust(AM298:AN302)</f>
        <v>0</v>
      </c>
      <c r="AO303" s="48" t="s">
        <v>0</v>
      </c>
      <c r="AP303" s="39">
        <f t="shared" ref="AP303" si="6748">SUMPRODUCT(AO298:AO302*AP298:AP302)</f>
        <v>0</v>
      </c>
      <c r="AQ303" s="46" t="s">
        <v>134</v>
      </c>
      <c r="AR303" s="38">
        <f t="shared" ref="AR303" si="6749">lunchAdjust(AQ298:AR302)</f>
        <v>0</v>
      </c>
      <c r="AS303" s="48" t="s">
        <v>0</v>
      </c>
      <c r="AT303" s="39">
        <f t="shared" ref="AT303" si="6750">SUMPRODUCT(AS298:AS302*AT298:AT302)</f>
        <v>0</v>
      </c>
      <c r="AU303" s="46" t="s">
        <v>134</v>
      </c>
      <c r="AV303" s="38">
        <f t="shared" ref="AV303" si="6751">lunchAdjust(AU298:AV302)</f>
        <v>0</v>
      </c>
      <c r="AW303" s="48" t="s">
        <v>0</v>
      </c>
      <c r="AX303" s="39">
        <f t="shared" ref="AX303" si="6752">SUMPRODUCT(AW298:AW302*AX298:AX302)</f>
        <v>0</v>
      </c>
      <c r="AY303" s="46" t="s">
        <v>134</v>
      </c>
      <c r="AZ303" s="38">
        <f t="shared" ref="AZ303" si="6753">lunchAdjust(AY298:AZ302)</f>
        <v>0</v>
      </c>
      <c r="BA303" s="48" t="s">
        <v>0</v>
      </c>
      <c r="BB303" s="39">
        <f t="shared" ref="BB303" si="6754">SUMPRODUCT(BA298:BA302*BB298:BB302)</f>
        <v>0</v>
      </c>
      <c r="BC303" s="46" t="s">
        <v>134</v>
      </c>
      <c r="BD303" s="38">
        <f t="shared" ref="BD303" si="6755">lunchAdjust(BC298:BD302)</f>
        <v>0</v>
      </c>
      <c r="BE303" s="48" t="s">
        <v>0</v>
      </c>
      <c r="BF303" s="39">
        <f t="shared" ref="BF303" si="6756">SUMPRODUCT(BE298:BE302*BF298:BF302)</f>
        <v>0</v>
      </c>
      <c r="BG303" s="46" t="s">
        <v>134</v>
      </c>
      <c r="BH303" s="38">
        <f t="shared" ref="BH303" si="6757">lunchAdjust(BG298:BH302)</f>
        <v>0</v>
      </c>
      <c r="BI303" s="48" t="s">
        <v>0</v>
      </c>
      <c r="BJ303" s="39">
        <f t="shared" ref="BJ303" si="6758">SUMPRODUCT(BI298:BI302*BJ298:BJ302)</f>
        <v>0</v>
      </c>
      <c r="BK303" s="46" t="s">
        <v>134</v>
      </c>
      <c r="BL303" s="38">
        <f t="shared" ref="BL303" si="6759">lunchAdjust(BK298:BL302)</f>
        <v>0</v>
      </c>
      <c r="BM303" s="48" t="s">
        <v>0</v>
      </c>
      <c r="BN303" s="39">
        <f t="shared" ref="BN303" si="6760">SUMPRODUCT(BM298:BM302*BN298:BN302)</f>
        <v>0</v>
      </c>
      <c r="BO303" s="46" t="s">
        <v>134</v>
      </c>
      <c r="BP303" s="38">
        <f t="shared" ref="BP303" si="6761">lunchAdjust(BO298:BP302)</f>
        <v>0</v>
      </c>
      <c r="BQ303" s="48" t="s">
        <v>0</v>
      </c>
      <c r="BR303" s="39">
        <f t="shared" ref="BR303" si="6762">SUMPRODUCT(BQ298:BQ302*BR298:BR302)</f>
        <v>0</v>
      </c>
      <c r="BS303" s="46" t="s">
        <v>134</v>
      </c>
      <c r="BT303" s="38">
        <f t="shared" ref="BT303" si="6763">lunchAdjust(BS298:BT302)</f>
        <v>0</v>
      </c>
      <c r="BU303" s="48" t="s">
        <v>0</v>
      </c>
      <c r="BV303" s="39">
        <f t="shared" ref="BV303" si="6764">SUMPRODUCT(BU298:BU302*BV298:BV302)</f>
        <v>0</v>
      </c>
      <c r="BW303" s="46" t="s">
        <v>134</v>
      </c>
      <c r="BX303" s="38">
        <f t="shared" ref="BX303" si="6765">lunchAdjust(BW298:BX302)</f>
        <v>0</v>
      </c>
      <c r="BY303" s="48" t="s">
        <v>0</v>
      </c>
      <c r="BZ303" s="39">
        <f t="shared" ref="BZ303" si="6766">SUMPRODUCT(BY298:BY302*BZ298:BZ302)</f>
        <v>0</v>
      </c>
      <c r="CA303" s="46" t="s">
        <v>134</v>
      </c>
      <c r="CB303" s="38">
        <f t="shared" ref="CB303" si="6767">lunchAdjust(CA298:CB302)</f>
        <v>0</v>
      </c>
      <c r="CC303" s="48" t="s">
        <v>0</v>
      </c>
      <c r="CD303" s="39">
        <f t="shared" ref="CD303" si="6768">SUMPRODUCT(CC298:CC302*CD298:CD302)</f>
        <v>0</v>
      </c>
      <c r="CE303" s="46" t="s">
        <v>134</v>
      </c>
      <c r="CF303" s="38">
        <f t="shared" ref="CF303" si="6769">lunchAdjust(CE298:CF302)</f>
        <v>0</v>
      </c>
      <c r="CG303" s="48" t="s">
        <v>0</v>
      </c>
      <c r="CH303" s="39">
        <f t="shared" ref="CH303" si="6770">SUMPRODUCT(CG298:CG302*CH298:CH302)</f>
        <v>0</v>
      </c>
    </row>
    <row r="304" spans="1:86" ht="15.75" thickBot="1" x14ac:dyDescent="0.3">
      <c r="A304" s="58" t="s">
        <v>121</v>
      </c>
      <c r="B304" s="59">
        <f ca="1">roleHours(G298:CH304, "OUT")</f>
        <v>0</v>
      </c>
      <c r="C304" s="54" t="s">
        <v>137</v>
      </c>
      <c r="D304" s="22">
        <f ca="1">roleHours(G298:CH304, "PTO")</f>
        <v>0</v>
      </c>
      <c r="E304" s="23"/>
      <c r="F304" s="52"/>
      <c r="G304" s="47" t="s">
        <v>39</v>
      </c>
      <c r="H304" s="40">
        <f t="shared" si="5779"/>
        <v>0</v>
      </c>
      <c r="I304" s="49" t="s">
        <v>135</v>
      </c>
      <c r="J304" s="41">
        <f t="shared" ref="J304" si="6771">J303*G$4</f>
        <v>0</v>
      </c>
      <c r="K304" s="47" t="s">
        <v>39</v>
      </c>
      <c r="L304" s="40">
        <f t="shared" ref="L304" si="6772">SUMPRODUCT(M298:M302*(L298:L302="PTO"))+SUMPRODUCT(M298:M302*(L298:L302="HOL"))</f>
        <v>0</v>
      </c>
      <c r="M304" s="49" t="s">
        <v>135</v>
      </c>
      <c r="N304" s="41">
        <f t="shared" ref="N304" si="6773">N303*K$4</f>
        <v>0</v>
      </c>
      <c r="O304" s="47" t="s">
        <v>39</v>
      </c>
      <c r="P304" s="40">
        <f t="shared" ref="P304" si="6774">SUMPRODUCT(Q298:Q302*(P298:P302="PTO"))+SUMPRODUCT(Q298:Q302*(P298:P302="HOL"))</f>
        <v>0</v>
      </c>
      <c r="Q304" s="49" t="s">
        <v>135</v>
      </c>
      <c r="R304" s="41">
        <f t="shared" ref="R304" si="6775">R303*O$4</f>
        <v>0</v>
      </c>
      <c r="S304" s="47" t="s">
        <v>39</v>
      </c>
      <c r="T304" s="40">
        <f t="shared" ref="T304" si="6776">SUMPRODUCT(U298:U302*(T298:T302="PTO"))+SUMPRODUCT(U298:U302*(T298:T302="HOL"))</f>
        <v>0</v>
      </c>
      <c r="U304" s="49" t="s">
        <v>135</v>
      </c>
      <c r="V304" s="41">
        <f t="shared" ref="V304" si="6777">V303*S$4</f>
        <v>0</v>
      </c>
      <c r="W304" s="47" t="s">
        <v>39</v>
      </c>
      <c r="X304" s="40">
        <f t="shared" ref="X304" si="6778">SUMPRODUCT(Y298:Y302*(X298:X302="PTO"))+SUMPRODUCT(Y298:Y302*(X298:X302="HOL"))</f>
        <v>0</v>
      </c>
      <c r="Y304" s="49" t="s">
        <v>135</v>
      </c>
      <c r="Z304" s="41">
        <f t="shared" ref="Z304" si="6779">Z303*W$4</f>
        <v>0</v>
      </c>
      <c r="AA304" s="47" t="s">
        <v>39</v>
      </c>
      <c r="AB304" s="40">
        <f t="shared" ref="AB304" si="6780">SUMPRODUCT(AC298:AC302*(AB298:AB302="PTO"))+SUMPRODUCT(AC298:AC302*(AB298:AB302="HOL"))</f>
        <v>0</v>
      </c>
      <c r="AC304" s="49" t="s">
        <v>135</v>
      </c>
      <c r="AD304" s="41">
        <f t="shared" ref="AD304" si="6781">AD303*AA$4</f>
        <v>0</v>
      </c>
      <c r="AE304" s="47" t="s">
        <v>39</v>
      </c>
      <c r="AF304" s="40">
        <f t="shared" ref="AF304" si="6782">SUMPRODUCT(AG298:AG302*(AF298:AF302="PTO"))+SUMPRODUCT(AG298:AG302*(AF298:AF302="HOL"))</f>
        <v>0</v>
      </c>
      <c r="AG304" s="49" t="s">
        <v>135</v>
      </c>
      <c r="AH304" s="41">
        <f t="shared" ref="AH304" si="6783">AH303*AE$4</f>
        <v>0</v>
      </c>
      <c r="AI304" s="47" t="s">
        <v>39</v>
      </c>
      <c r="AJ304" s="40">
        <f t="shared" ref="AJ304" si="6784">SUMPRODUCT(AK298:AK302*(AJ298:AJ302="PTO"))+SUMPRODUCT(AK298:AK302*(AJ298:AJ302="HOL"))</f>
        <v>0</v>
      </c>
      <c r="AK304" s="49" t="s">
        <v>135</v>
      </c>
      <c r="AL304" s="41">
        <f>AL303*AI$4</f>
        <v>0</v>
      </c>
      <c r="AM304" s="47" t="s">
        <v>39</v>
      </c>
      <c r="AN304" s="40">
        <f t="shared" ref="AN304" si="6785">SUMPRODUCT(AO298:AO302*(AN298:AN302="PTO"))+SUMPRODUCT(AO298:AO302*(AN298:AN302="HOL"))</f>
        <v>0</v>
      </c>
      <c r="AO304" s="49" t="s">
        <v>135</v>
      </c>
      <c r="AP304" s="41">
        <f t="shared" ref="AP304" si="6786">AP303*AM$4</f>
        <v>0</v>
      </c>
      <c r="AQ304" s="47" t="s">
        <v>39</v>
      </c>
      <c r="AR304" s="40">
        <f t="shared" ref="AR304" si="6787">SUMPRODUCT(AS298:AS302*(AR298:AR302="PTO"))+SUMPRODUCT(AS298:AS302*(AR298:AR302="HOL"))</f>
        <v>0</v>
      </c>
      <c r="AS304" s="49" t="s">
        <v>135</v>
      </c>
      <c r="AT304" s="41">
        <f t="shared" ref="AT304" si="6788">AT303*AQ$4</f>
        <v>0</v>
      </c>
      <c r="AU304" s="47" t="s">
        <v>39</v>
      </c>
      <c r="AV304" s="40">
        <f t="shared" ref="AV304" si="6789">SUMPRODUCT(AW298:AW302*(AV298:AV302="PTO"))+SUMPRODUCT(AW298:AW302*(AV298:AV302="HOL"))</f>
        <v>0</v>
      </c>
      <c r="AW304" s="49" t="s">
        <v>135</v>
      </c>
      <c r="AX304" s="41">
        <f>AX303*AU$4</f>
        <v>0</v>
      </c>
      <c r="AY304" s="47" t="s">
        <v>39</v>
      </c>
      <c r="AZ304" s="40">
        <f t="shared" ref="AZ304" si="6790">SUMPRODUCT(BA298:BA302*(AZ298:AZ302="PTO"))+SUMPRODUCT(BA298:BA302*(AZ298:AZ302="HOL"))</f>
        <v>0</v>
      </c>
      <c r="BA304" s="49" t="s">
        <v>135</v>
      </c>
      <c r="BB304" s="41">
        <f>BB303*AY$4</f>
        <v>0</v>
      </c>
      <c r="BC304" s="47" t="s">
        <v>39</v>
      </c>
      <c r="BD304" s="40">
        <f t="shared" ref="BD304" si="6791">SUMPRODUCT(BE298:BE302*(BD298:BD302="PTO"))+SUMPRODUCT(BE298:BE302*(BD298:BD302="HOL"))</f>
        <v>0</v>
      </c>
      <c r="BE304" s="49" t="s">
        <v>135</v>
      </c>
      <c r="BF304" s="41">
        <f>BF303*BC$4</f>
        <v>0</v>
      </c>
      <c r="BG304" s="47" t="s">
        <v>39</v>
      </c>
      <c r="BH304" s="40">
        <f t="shared" ref="BH304" si="6792">SUMPRODUCT(BI298:BI302*(BH298:BH302="PTO"))+SUMPRODUCT(BI298:BI302*(BH298:BH302="HOL"))</f>
        <v>0</v>
      </c>
      <c r="BI304" s="49" t="s">
        <v>135</v>
      </c>
      <c r="BJ304" s="41">
        <f>BJ303*BG$4</f>
        <v>0</v>
      </c>
      <c r="BK304" s="47" t="s">
        <v>39</v>
      </c>
      <c r="BL304" s="40">
        <f t="shared" ref="BL304" si="6793">SUMPRODUCT(BM298:BM302*(BL298:BL302="PTO"))+SUMPRODUCT(BM298:BM302*(BL298:BL302="HOL"))</f>
        <v>0</v>
      </c>
      <c r="BM304" s="49" t="s">
        <v>135</v>
      </c>
      <c r="BN304" s="41">
        <f>BN303*BK$4</f>
        <v>0</v>
      </c>
      <c r="BO304" s="47" t="s">
        <v>39</v>
      </c>
      <c r="BP304" s="40">
        <f t="shared" ref="BP304" si="6794">SUMPRODUCT(BQ298:BQ302*(BP298:BP302="PTO"))+SUMPRODUCT(BQ298:BQ302*(BP298:BP302="HOL"))</f>
        <v>0</v>
      </c>
      <c r="BQ304" s="49" t="s">
        <v>135</v>
      </c>
      <c r="BR304" s="41">
        <f t="shared" ref="BR304" si="6795">BR303*BO$4</f>
        <v>0</v>
      </c>
      <c r="BS304" s="47" t="s">
        <v>39</v>
      </c>
      <c r="BT304" s="40">
        <f t="shared" ref="BT304" si="6796">SUMPRODUCT(BU298:BU302*(BT298:BT302="PTO"))+SUMPRODUCT(BU298:BU302*(BT298:BT302="HOL"))</f>
        <v>0</v>
      </c>
      <c r="BU304" s="49" t="s">
        <v>135</v>
      </c>
      <c r="BV304" s="41">
        <f t="shared" ref="BV304" si="6797">BV303*BS$4</f>
        <v>0</v>
      </c>
      <c r="BW304" s="47" t="s">
        <v>39</v>
      </c>
      <c r="BX304" s="40">
        <f t="shared" ref="BX304" si="6798">SUMPRODUCT(BY298:BY302*(BX298:BX302="PTO"))+SUMPRODUCT(BY298:BY302*(BX298:BX302="HOL"))</f>
        <v>0</v>
      </c>
      <c r="BY304" s="49" t="s">
        <v>135</v>
      </c>
      <c r="BZ304" s="41">
        <f t="shared" ref="BZ304" si="6799">BZ303*BW$4</f>
        <v>0</v>
      </c>
      <c r="CA304" s="47" t="s">
        <v>39</v>
      </c>
      <c r="CB304" s="40">
        <f t="shared" ref="CB304" si="6800">SUMPRODUCT(CC298:CC302*(CB298:CB302="PTO"))+SUMPRODUCT(CC298:CC302*(CB298:CB302="HOL"))</f>
        <v>0</v>
      </c>
      <c r="CC304" s="49" t="s">
        <v>135</v>
      </c>
      <c r="CD304" s="41">
        <f t="shared" ref="CD304" si="6801">CD303*CA$4</f>
        <v>0</v>
      </c>
      <c r="CE304" s="47" t="s">
        <v>39</v>
      </c>
      <c r="CF304" s="40">
        <f t="shared" ref="CF304" si="6802">SUMPRODUCT(CG298:CG302*(CF298:CF302="PTO"))+SUMPRODUCT(CG298:CG302*(CF298:CF302="HOL"))</f>
        <v>0</v>
      </c>
      <c r="CG304" s="49" t="s">
        <v>135</v>
      </c>
      <c r="CH304" s="41">
        <f t="shared" ref="CH304" si="6803">CH303*CE$4</f>
        <v>0</v>
      </c>
    </row>
    <row r="305" spans="1:86" x14ac:dyDescent="0.25">
      <c r="A305" s="70" t="s">
        <v>133</v>
      </c>
      <c r="B305" s="71">
        <f t="shared" ref="B305" ca="1" si="6804">D305-B306</f>
        <v>31.657861578385479</v>
      </c>
      <c r="C305" s="72" t="s">
        <v>122</v>
      </c>
      <c r="D305" s="71">
        <f>IFERROR(INDEX(Holidays[FTE], MATCH(Entry!E305, Holidays[Date], 0)), 1)*8*INDEX(FTEguide[[1]:[12]], MATCH(Entry!E306, FTEguide[Weekday], 0), IF(Entry!E308&gt;0, Entry!E308, MONTH(Entry!E305)))</f>
        <v>107.65786157838548</v>
      </c>
      <c r="E305" s="60">
        <f t="shared" si="5316"/>
        <v>43871</v>
      </c>
      <c r="F305" s="50" t="s">
        <v>128</v>
      </c>
      <c r="G305" s="34" t="s">
        <v>136</v>
      </c>
      <c r="H305" s="35" t="s">
        <v>23</v>
      </c>
      <c r="I305" s="42">
        <f t="shared" ref="I305" si="6805">parseTime(G305)-(H310=INT(RIGHT($F305, 1)))</f>
        <v>8</v>
      </c>
      <c r="J305" s="43">
        <f t="shared" ref="J305:J309" si="6806">isClocked(H305)</f>
        <v>1</v>
      </c>
      <c r="K305" s="34" t="s">
        <v>136</v>
      </c>
      <c r="L305" s="35" t="s">
        <v>23</v>
      </c>
      <c r="M305" s="42">
        <f t="shared" ref="M305" si="6807">parseTime(K305)-(L310=INT(RIGHT($F305, 1)))</f>
        <v>8</v>
      </c>
      <c r="N305" s="43">
        <f t="shared" ref="N305:N309" si="6808">isClocked(L305)</f>
        <v>1</v>
      </c>
      <c r="O305" s="34" t="s">
        <v>180</v>
      </c>
      <c r="P305" s="35" t="s">
        <v>23</v>
      </c>
      <c r="Q305" s="42">
        <f t="shared" ref="Q305" si="6809">parseTime(O305)-(P310=INT(RIGHT($F305, 1)))</f>
        <v>8</v>
      </c>
      <c r="R305" s="43">
        <f t="shared" ref="R305:R309" si="6810">isClocked(P305)</f>
        <v>1</v>
      </c>
      <c r="S305" s="34" t="s">
        <v>150</v>
      </c>
      <c r="T305" s="35" t="s">
        <v>23</v>
      </c>
      <c r="U305" s="42">
        <f t="shared" ref="U305" si="6811">parseTime(S305)-(T310=INT(RIGHT($F305, 1)))</f>
        <v>8</v>
      </c>
      <c r="V305" s="43">
        <f t="shared" ref="V305:V309" si="6812">isClocked(T305)</f>
        <v>1</v>
      </c>
      <c r="W305" s="34" t="s">
        <v>136</v>
      </c>
      <c r="X305" s="35" t="s">
        <v>24</v>
      </c>
      <c r="Y305" s="42">
        <f t="shared" ref="Y305" si="6813">parseTime(W305)-(X310=INT(RIGHT($F305, 1)))</f>
        <v>8</v>
      </c>
      <c r="Z305" s="43">
        <f t="shared" ref="Z305:Z309" si="6814">isClocked(X305)</f>
        <v>1</v>
      </c>
      <c r="AA305" s="34" t="s">
        <v>136</v>
      </c>
      <c r="AB305" s="35" t="s">
        <v>23</v>
      </c>
      <c r="AC305" s="42">
        <f t="shared" ref="AC305" si="6815">parseTime(AA305)-(AB310=INT(RIGHT($F305, 1)))</f>
        <v>8</v>
      </c>
      <c r="AD305" s="43">
        <f t="shared" ref="AD305:AD309" si="6816">isClocked(AB305)</f>
        <v>1</v>
      </c>
      <c r="AE305" s="34" t="s">
        <v>136</v>
      </c>
      <c r="AF305" s="35" t="s">
        <v>25</v>
      </c>
      <c r="AG305" s="42">
        <f t="shared" ref="AG305" si="6817">parseTime(AE305)-(AF310=INT(RIGHT($F305, 1)))</f>
        <v>8</v>
      </c>
      <c r="AH305" s="43">
        <f t="shared" ref="AH305:AH309" si="6818">isClocked(AF305)</f>
        <v>1</v>
      </c>
      <c r="AI305" s="34" t="s">
        <v>136</v>
      </c>
      <c r="AJ305" s="35" t="s">
        <v>23</v>
      </c>
      <c r="AK305" s="42">
        <f>parseTime(AI305)-(AJ310=INT(RIGHT($F305, 1)))</f>
        <v>8</v>
      </c>
      <c r="AL305" s="43">
        <f t="shared" ref="AL305:AL309" si="6819">isClocked(AJ305)</f>
        <v>1</v>
      </c>
      <c r="AM305" s="34" t="s">
        <v>151</v>
      </c>
      <c r="AN305" s="35" t="s">
        <v>23</v>
      </c>
      <c r="AO305" s="42">
        <f t="shared" ref="AO305" si="6820">parseTime(AM305)-(AN310=INT(RIGHT($F305, 1)))</f>
        <v>4</v>
      </c>
      <c r="AP305" s="43">
        <f t="shared" ref="AP305:AP309" si="6821">isClocked(AN305)</f>
        <v>1</v>
      </c>
      <c r="AQ305" s="34"/>
      <c r="AR305" s="35"/>
      <c r="AS305" s="42">
        <f t="shared" ref="AS305" si="6822">parseTime(AQ305)-(AR310=INT(RIGHT($F305, 1)))</f>
        <v>0</v>
      </c>
      <c r="AT305" s="43">
        <f t="shared" ref="AT305:AT309" si="6823">isClocked(AR305)</f>
        <v>0</v>
      </c>
      <c r="AU305" s="34"/>
      <c r="AV305" s="35"/>
      <c r="AW305" s="42">
        <f>parseTime(AU305)-(AV310=INT(RIGHT($F305, 1)))</f>
        <v>0</v>
      </c>
      <c r="AX305" s="43">
        <f t="shared" ref="AX305:AX309" si="6824">isClocked(AV305)</f>
        <v>0</v>
      </c>
      <c r="AY305" s="34" t="s">
        <v>180</v>
      </c>
      <c r="AZ305" s="35" t="s">
        <v>24</v>
      </c>
      <c r="BA305" s="42">
        <f>parseTime(AY305)-(AZ310=INT(RIGHT($F305, 1)))</f>
        <v>8</v>
      </c>
      <c r="BB305" s="43">
        <f t="shared" ref="BB305:BB309" si="6825">isClocked(AZ305)</f>
        <v>1</v>
      </c>
      <c r="BC305" s="34"/>
      <c r="BD305" s="35"/>
      <c r="BE305" s="42">
        <f>parseTime(BC305)-(BD310=INT(RIGHT($F305, 1)))</f>
        <v>0</v>
      </c>
      <c r="BF305" s="43">
        <f t="shared" ref="BF305:BF309" si="6826">isClocked(BD305)</f>
        <v>0</v>
      </c>
      <c r="BG305" s="34"/>
      <c r="BH305" s="35"/>
      <c r="BI305" s="42">
        <f>parseTime(BG305)-(BH310=INT(RIGHT($F305, 1)))</f>
        <v>0</v>
      </c>
      <c r="BJ305" s="43">
        <f t="shared" ref="BJ305:BJ309" si="6827">isClocked(BH305)</f>
        <v>0</v>
      </c>
      <c r="BK305" s="34"/>
      <c r="BL305" s="35"/>
      <c r="BM305" s="42">
        <f>parseTime(BK305)-(BL310=INT(RIGHT($F305, 1)))</f>
        <v>0</v>
      </c>
      <c r="BN305" s="43">
        <f t="shared" ref="BN305:BN309" si="6828">isClocked(BL305)</f>
        <v>0</v>
      </c>
      <c r="BO305" s="34"/>
      <c r="BP305" s="35"/>
      <c r="BQ305" s="42">
        <f t="shared" ref="BQ305" si="6829">parseTime(BO305)-(BP310=INT(RIGHT($F305, 1)))</f>
        <v>0</v>
      </c>
      <c r="BR305" s="43">
        <f t="shared" ref="BR305:BR309" si="6830">isClocked(BP305)</f>
        <v>0</v>
      </c>
      <c r="BS305" s="34"/>
      <c r="BT305" s="35"/>
      <c r="BU305" s="42">
        <f t="shared" ref="BU305" si="6831">parseTime(BS305)-(BT310=INT(RIGHT($F305, 1)))</f>
        <v>0</v>
      </c>
      <c r="BV305" s="43">
        <f t="shared" ref="BV305:BV309" si="6832">isClocked(BT305)</f>
        <v>0</v>
      </c>
      <c r="BW305" s="34"/>
      <c r="BX305" s="35"/>
      <c r="BY305" s="42">
        <f t="shared" ref="BY305" si="6833">parseTime(BW305)-(BX310=INT(RIGHT($F305, 1)))</f>
        <v>0</v>
      </c>
      <c r="BZ305" s="43">
        <f t="shared" ref="BZ305:BZ309" si="6834">isClocked(BX305)</f>
        <v>0</v>
      </c>
      <c r="CA305" s="34"/>
      <c r="CB305" s="35"/>
      <c r="CC305" s="42">
        <f t="shared" ref="CC305" si="6835">parseTime(CA305)-(CB310=INT(RIGHT($F305, 1)))</f>
        <v>0</v>
      </c>
      <c r="CD305" s="43">
        <f t="shared" ref="CD305:CD309" si="6836">isClocked(CB305)</f>
        <v>0</v>
      </c>
      <c r="CE305" s="34"/>
      <c r="CF305" s="35"/>
      <c r="CG305" s="42">
        <f t="shared" ref="CG305" si="6837">parseTime(CE305)-(CF310=INT(RIGHT($F305, 1)))</f>
        <v>0</v>
      </c>
      <c r="CH305" s="43">
        <f t="shared" ref="CH305:CH309" si="6838">isClocked(CF305)</f>
        <v>0</v>
      </c>
    </row>
    <row r="306" spans="1:86" x14ac:dyDescent="0.25">
      <c r="A306" s="56" t="s">
        <v>0</v>
      </c>
      <c r="B306" s="57">
        <f t="shared" ref="B306" ca="1" si="6839">SUM(B307:B310)</f>
        <v>76</v>
      </c>
      <c r="C306" s="14" t="s">
        <v>252</v>
      </c>
      <c r="D306" s="14"/>
      <c r="E306" s="55" t="str">
        <f t="shared" ref="E306:E369" si="6840">TEXT(E305, "dddd")</f>
        <v>Monday</v>
      </c>
      <c r="F306" s="51" t="s">
        <v>129</v>
      </c>
      <c r="G306" s="36"/>
      <c r="H306" s="37"/>
      <c r="I306" s="44">
        <f t="shared" ref="I306" si="6841">parseTime(G306)-(H310=INT(RIGHT($F306, 1)))</f>
        <v>0</v>
      </c>
      <c r="J306" s="45">
        <f t="shared" si="6806"/>
        <v>0</v>
      </c>
      <c r="K306" s="36"/>
      <c r="L306" s="37"/>
      <c r="M306" s="44">
        <f t="shared" ref="M306" si="6842">parseTime(K306)-(L310=INT(RIGHT($F306, 1)))</f>
        <v>0</v>
      </c>
      <c r="N306" s="45">
        <f t="shared" si="6808"/>
        <v>0</v>
      </c>
      <c r="O306" s="36"/>
      <c r="P306" s="37"/>
      <c r="Q306" s="44">
        <f t="shared" ref="Q306" si="6843">parseTime(O306)-(P310=INT(RIGHT($F306, 1)))</f>
        <v>0</v>
      </c>
      <c r="R306" s="45">
        <f t="shared" si="6810"/>
        <v>0</v>
      </c>
      <c r="S306" s="36"/>
      <c r="T306" s="37"/>
      <c r="U306" s="44">
        <f t="shared" ref="U306" si="6844">parseTime(S306)-(T310=INT(RIGHT($F306, 1)))</f>
        <v>0</v>
      </c>
      <c r="V306" s="45">
        <f t="shared" si="6812"/>
        <v>0</v>
      </c>
      <c r="W306" s="36"/>
      <c r="X306" s="37"/>
      <c r="Y306" s="44">
        <f t="shared" ref="Y306" si="6845">parseTime(W306)-(X310=INT(RIGHT($F306, 1)))</f>
        <v>0</v>
      </c>
      <c r="Z306" s="45">
        <f t="shared" si="6814"/>
        <v>0</v>
      </c>
      <c r="AA306" s="36"/>
      <c r="AB306" s="37"/>
      <c r="AC306" s="44">
        <f t="shared" ref="AC306" si="6846">parseTime(AA306)-(AB310=INT(RIGHT($F306, 1)))</f>
        <v>0</v>
      </c>
      <c r="AD306" s="45">
        <f t="shared" si="6816"/>
        <v>0</v>
      </c>
      <c r="AE306" s="36"/>
      <c r="AF306" s="37"/>
      <c r="AG306" s="44">
        <f t="shared" ref="AG306" si="6847">parseTime(AE306)-(AF310=INT(RIGHT($F306, 1)))</f>
        <v>0</v>
      </c>
      <c r="AH306" s="45">
        <f t="shared" si="6818"/>
        <v>0</v>
      </c>
      <c r="AI306" s="36"/>
      <c r="AJ306" s="37"/>
      <c r="AK306" s="44">
        <f>parseTime(AI306)-(AJ310=INT(RIGHT($F306, 1)))</f>
        <v>0</v>
      </c>
      <c r="AL306" s="45">
        <f t="shared" si="6819"/>
        <v>0</v>
      </c>
      <c r="AM306" s="36"/>
      <c r="AN306" s="37"/>
      <c r="AO306" s="44">
        <f t="shared" ref="AO306" si="6848">parseTime(AM306)-(AN310=INT(RIGHT($F306, 1)))</f>
        <v>0</v>
      </c>
      <c r="AP306" s="45">
        <f t="shared" si="6821"/>
        <v>0</v>
      </c>
      <c r="AQ306" s="36"/>
      <c r="AR306" s="37"/>
      <c r="AS306" s="44">
        <f t="shared" ref="AS306" si="6849">parseTime(AQ306)-(AR310=INT(RIGHT($F306, 1)))</f>
        <v>0</v>
      </c>
      <c r="AT306" s="45">
        <f t="shared" si="6823"/>
        <v>0</v>
      </c>
      <c r="AU306" s="36"/>
      <c r="AV306" s="37"/>
      <c r="AW306" s="44">
        <f>parseTime(AU306)-(AV310=INT(RIGHT($F306, 1)))</f>
        <v>0</v>
      </c>
      <c r="AX306" s="45">
        <f t="shared" si="6824"/>
        <v>0</v>
      </c>
      <c r="AY306" s="36"/>
      <c r="AZ306" s="37"/>
      <c r="BA306" s="44">
        <f>parseTime(AY306)-(AZ310=INT(RIGHT($F306, 1)))</f>
        <v>0</v>
      </c>
      <c r="BB306" s="45">
        <f t="shared" si="6825"/>
        <v>0</v>
      </c>
      <c r="BC306" s="36"/>
      <c r="BD306" s="37"/>
      <c r="BE306" s="44">
        <f>parseTime(BC306)-(BD310=INT(RIGHT($F306, 1)))</f>
        <v>0</v>
      </c>
      <c r="BF306" s="45">
        <f t="shared" si="6826"/>
        <v>0</v>
      </c>
      <c r="BG306" s="36"/>
      <c r="BH306" s="37"/>
      <c r="BI306" s="44">
        <f>parseTime(BG306)-(BH310=INT(RIGHT($F306, 1)))</f>
        <v>0</v>
      </c>
      <c r="BJ306" s="45">
        <f t="shared" si="6827"/>
        <v>0</v>
      </c>
      <c r="BK306" s="36"/>
      <c r="BL306" s="37"/>
      <c r="BM306" s="44">
        <f>parseTime(BK306)-(BL310=INT(RIGHT($F306, 1)))</f>
        <v>0</v>
      </c>
      <c r="BN306" s="45">
        <f t="shared" si="6828"/>
        <v>0</v>
      </c>
      <c r="BO306" s="36"/>
      <c r="BP306" s="37"/>
      <c r="BQ306" s="44">
        <f t="shared" ref="BQ306" si="6850">parseTime(BO306)-(BP310=INT(RIGHT($F306, 1)))</f>
        <v>0</v>
      </c>
      <c r="BR306" s="45">
        <f t="shared" si="6830"/>
        <v>0</v>
      </c>
      <c r="BS306" s="36"/>
      <c r="BT306" s="37"/>
      <c r="BU306" s="44">
        <f t="shared" ref="BU306" si="6851">parseTime(BS306)-(BT310=INT(RIGHT($F306, 1)))</f>
        <v>0</v>
      </c>
      <c r="BV306" s="45">
        <f t="shared" si="6832"/>
        <v>0</v>
      </c>
      <c r="BW306" s="36"/>
      <c r="BX306" s="37"/>
      <c r="BY306" s="44">
        <f t="shared" ref="BY306" si="6852">parseTime(BW306)-(BX310=INT(RIGHT($F306, 1)))</f>
        <v>0</v>
      </c>
      <c r="BZ306" s="45">
        <f t="shared" si="6834"/>
        <v>0</v>
      </c>
      <c r="CA306" s="36"/>
      <c r="CB306" s="37"/>
      <c r="CC306" s="44">
        <f t="shared" ref="CC306" si="6853">parseTime(CA306)-(CB310=INT(RIGHT($F306, 1)))</f>
        <v>0</v>
      </c>
      <c r="CD306" s="45">
        <f t="shared" si="6836"/>
        <v>0</v>
      </c>
      <c r="CE306" s="36"/>
      <c r="CF306" s="37"/>
      <c r="CG306" s="44">
        <f t="shared" ref="CG306" si="6854">parseTime(CE306)-(CF310=INT(RIGHT($F306, 1)))</f>
        <v>0</v>
      </c>
      <c r="CH306" s="45">
        <f t="shared" si="6838"/>
        <v>0</v>
      </c>
    </row>
    <row r="307" spans="1:86" x14ac:dyDescent="0.25">
      <c r="A307" s="56" t="s">
        <v>117</v>
      </c>
      <c r="B307" s="57">
        <f ca="1">roleHours(G305:CH311, "MFD")</f>
        <v>52</v>
      </c>
      <c r="C307" s="14">
        <f t="shared" ca="1" si="6028"/>
        <v>6.5</v>
      </c>
      <c r="D307" s="14"/>
      <c r="E307" s="20" t="s">
        <v>127</v>
      </c>
      <c r="F307" s="51" t="s">
        <v>130</v>
      </c>
      <c r="G307" s="36"/>
      <c r="H307" s="37"/>
      <c r="I307" s="44">
        <f t="shared" ref="I307" si="6855">parseTime(G307)-(H310=INT(RIGHT($F307, 1)))</f>
        <v>0</v>
      </c>
      <c r="J307" s="45">
        <f t="shared" si="6806"/>
        <v>0</v>
      </c>
      <c r="K307" s="36"/>
      <c r="L307" s="37"/>
      <c r="M307" s="44">
        <f t="shared" ref="M307" si="6856">parseTime(K307)-(L310=INT(RIGHT($F307, 1)))</f>
        <v>0</v>
      </c>
      <c r="N307" s="45">
        <f t="shared" si="6808"/>
        <v>0</v>
      </c>
      <c r="O307" s="36"/>
      <c r="P307" s="37"/>
      <c r="Q307" s="44">
        <f t="shared" ref="Q307" si="6857">parseTime(O307)-(P310=INT(RIGHT($F307, 1)))</f>
        <v>0</v>
      </c>
      <c r="R307" s="45">
        <f t="shared" si="6810"/>
        <v>0</v>
      </c>
      <c r="S307" s="36"/>
      <c r="T307" s="37"/>
      <c r="U307" s="44">
        <f t="shared" ref="U307" si="6858">parseTime(S307)-(T310=INT(RIGHT($F307, 1)))</f>
        <v>0</v>
      </c>
      <c r="V307" s="45">
        <f t="shared" si="6812"/>
        <v>0</v>
      </c>
      <c r="W307" s="36"/>
      <c r="X307" s="37"/>
      <c r="Y307" s="44">
        <f t="shared" ref="Y307" si="6859">parseTime(W307)-(X310=INT(RIGHT($F307, 1)))</f>
        <v>0</v>
      </c>
      <c r="Z307" s="45">
        <f t="shared" si="6814"/>
        <v>0</v>
      </c>
      <c r="AA307" s="36"/>
      <c r="AB307" s="37"/>
      <c r="AC307" s="44">
        <f t="shared" ref="AC307" si="6860">parseTime(AA307)-(AB310=INT(RIGHT($F307, 1)))</f>
        <v>0</v>
      </c>
      <c r="AD307" s="45">
        <f t="shared" si="6816"/>
        <v>0</v>
      </c>
      <c r="AE307" s="36"/>
      <c r="AF307" s="37"/>
      <c r="AG307" s="44">
        <f t="shared" ref="AG307" si="6861">parseTime(AE307)-(AF310=INT(RIGHT($F307, 1)))</f>
        <v>0</v>
      </c>
      <c r="AH307" s="45">
        <f t="shared" si="6818"/>
        <v>0</v>
      </c>
      <c r="AI307" s="36"/>
      <c r="AJ307" s="37"/>
      <c r="AK307" s="44">
        <f>parseTime(AI307)-(AJ310=INT(RIGHT($F307, 1)))</f>
        <v>0</v>
      </c>
      <c r="AL307" s="45">
        <f t="shared" si="6819"/>
        <v>0</v>
      </c>
      <c r="AM307" s="36"/>
      <c r="AN307" s="37"/>
      <c r="AO307" s="44">
        <f t="shared" ref="AO307" si="6862">parseTime(AM307)-(AN310=INT(RIGHT($F307, 1)))</f>
        <v>0</v>
      </c>
      <c r="AP307" s="45">
        <f t="shared" si="6821"/>
        <v>0</v>
      </c>
      <c r="AQ307" s="36"/>
      <c r="AR307" s="37"/>
      <c r="AS307" s="44">
        <f t="shared" ref="AS307" si="6863">parseTime(AQ307)-(AR310=INT(RIGHT($F307, 1)))</f>
        <v>0</v>
      </c>
      <c r="AT307" s="45">
        <f t="shared" si="6823"/>
        <v>0</v>
      </c>
      <c r="AU307" s="36"/>
      <c r="AV307" s="37"/>
      <c r="AW307" s="44">
        <f>parseTime(AU307)-(AV310=INT(RIGHT($F307, 1)))</f>
        <v>0</v>
      </c>
      <c r="AX307" s="45">
        <f t="shared" si="6824"/>
        <v>0</v>
      </c>
      <c r="AY307" s="36"/>
      <c r="AZ307" s="37"/>
      <c r="BA307" s="44">
        <f>parseTime(AY307)-(AZ310=INT(RIGHT($F307, 1)))</f>
        <v>0</v>
      </c>
      <c r="BB307" s="45">
        <f t="shared" si="6825"/>
        <v>0</v>
      </c>
      <c r="BC307" s="36"/>
      <c r="BD307" s="37"/>
      <c r="BE307" s="44">
        <f>parseTime(BC307)-(BD310=INT(RIGHT($F307, 1)))</f>
        <v>0</v>
      </c>
      <c r="BF307" s="45">
        <f t="shared" si="6826"/>
        <v>0</v>
      </c>
      <c r="BG307" s="36"/>
      <c r="BH307" s="37"/>
      <c r="BI307" s="44">
        <f>parseTime(BG307)-(BH310=INT(RIGHT($F307, 1)))</f>
        <v>0</v>
      </c>
      <c r="BJ307" s="45">
        <f t="shared" si="6827"/>
        <v>0</v>
      </c>
      <c r="BK307" s="36"/>
      <c r="BL307" s="37"/>
      <c r="BM307" s="44">
        <f>parseTime(BK307)-(BL310=INT(RIGHT($F307, 1)))</f>
        <v>0</v>
      </c>
      <c r="BN307" s="45">
        <f t="shared" si="6828"/>
        <v>0</v>
      </c>
      <c r="BO307" s="36"/>
      <c r="BP307" s="37"/>
      <c r="BQ307" s="44">
        <f t="shared" ref="BQ307" si="6864">parseTime(BO307)-(BP310=INT(RIGHT($F307, 1)))</f>
        <v>0</v>
      </c>
      <c r="BR307" s="45">
        <f t="shared" si="6830"/>
        <v>0</v>
      </c>
      <c r="BS307" s="36"/>
      <c r="BT307" s="37"/>
      <c r="BU307" s="44">
        <f t="shared" ref="BU307" si="6865">parseTime(BS307)-(BT310=INT(RIGHT($F307, 1)))</f>
        <v>0</v>
      </c>
      <c r="BV307" s="45">
        <f t="shared" si="6832"/>
        <v>0</v>
      </c>
      <c r="BW307" s="36"/>
      <c r="BX307" s="37"/>
      <c r="BY307" s="44">
        <f t="shared" ref="BY307" si="6866">parseTime(BW307)-(BX310=INT(RIGHT($F307, 1)))</f>
        <v>0</v>
      </c>
      <c r="BZ307" s="45">
        <f t="shared" si="6834"/>
        <v>0</v>
      </c>
      <c r="CA307" s="36"/>
      <c r="CB307" s="37"/>
      <c r="CC307" s="44">
        <f t="shared" ref="CC307" si="6867">parseTime(CA307)-(CB310=INT(RIGHT($F307, 1)))</f>
        <v>0</v>
      </c>
      <c r="CD307" s="45">
        <f t="shared" si="6836"/>
        <v>0</v>
      </c>
      <c r="CE307" s="36"/>
      <c r="CF307" s="37"/>
      <c r="CG307" s="44">
        <f t="shared" ref="CG307" si="6868">parseTime(CE307)-(CF310=INT(RIGHT($F307, 1)))</f>
        <v>0</v>
      </c>
      <c r="CH307" s="45">
        <f t="shared" si="6838"/>
        <v>0</v>
      </c>
    </row>
    <row r="308" spans="1:86" x14ac:dyDescent="0.25">
      <c r="A308" s="56" t="s">
        <v>118</v>
      </c>
      <c r="B308" s="57">
        <f ca="1">roleHours(G305:CH311, "DFD")</f>
        <v>16</v>
      </c>
      <c r="C308" s="14">
        <f t="shared" ca="1" si="6028"/>
        <v>2</v>
      </c>
      <c r="D308" s="14"/>
      <c r="E308" s="20"/>
      <c r="F308" s="51" t="s">
        <v>131</v>
      </c>
      <c r="G308" s="36"/>
      <c r="H308" s="37"/>
      <c r="I308" s="44">
        <f t="shared" ref="I308" si="6869">parseTime(G308)-(H310=INT(RIGHT($F308, 1)))</f>
        <v>0</v>
      </c>
      <c r="J308" s="45">
        <f t="shared" si="6806"/>
        <v>0</v>
      </c>
      <c r="K308" s="36"/>
      <c r="L308" s="37"/>
      <c r="M308" s="44">
        <f t="shared" ref="M308" si="6870">parseTime(K308)-(L310=INT(RIGHT($F308, 1)))</f>
        <v>0</v>
      </c>
      <c r="N308" s="45">
        <f t="shared" si="6808"/>
        <v>0</v>
      </c>
      <c r="O308" s="36"/>
      <c r="P308" s="37"/>
      <c r="Q308" s="44">
        <f t="shared" ref="Q308" si="6871">parseTime(O308)-(P310=INT(RIGHT($F308, 1)))</f>
        <v>0</v>
      </c>
      <c r="R308" s="45">
        <f t="shared" si="6810"/>
        <v>0</v>
      </c>
      <c r="S308" s="36"/>
      <c r="T308" s="37"/>
      <c r="U308" s="44">
        <f t="shared" ref="U308" si="6872">parseTime(S308)-(T310=INT(RIGHT($F308, 1)))</f>
        <v>0</v>
      </c>
      <c r="V308" s="45">
        <f t="shared" si="6812"/>
        <v>0</v>
      </c>
      <c r="W308" s="36"/>
      <c r="X308" s="37"/>
      <c r="Y308" s="44">
        <f t="shared" ref="Y308" si="6873">parseTime(W308)-(X310=INT(RIGHT($F308, 1)))</f>
        <v>0</v>
      </c>
      <c r="Z308" s="45">
        <f t="shared" si="6814"/>
        <v>0</v>
      </c>
      <c r="AA308" s="36"/>
      <c r="AB308" s="37"/>
      <c r="AC308" s="44">
        <f t="shared" ref="AC308" si="6874">parseTime(AA308)-(AB310=INT(RIGHT($F308, 1)))</f>
        <v>0</v>
      </c>
      <c r="AD308" s="45">
        <f t="shared" si="6816"/>
        <v>0</v>
      </c>
      <c r="AE308" s="36"/>
      <c r="AF308" s="37"/>
      <c r="AG308" s="44">
        <f t="shared" ref="AG308" si="6875">parseTime(AE308)-(AF310=INT(RIGHT($F308, 1)))</f>
        <v>0</v>
      </c>
      <c r="AH308" s="45">
        <f t="shared" si="6818"/>
        <v>0</v>
      </c>
      <c r="AI308" s="36"/>
      <c r="AJ308" s="37"/>
      <c r="AK308" s="44">
        <f>parseTime(AI308)-(AJ310=INT(RIGHT($F308, 1)))</f>
        <v>0</v>
      </c>
      <c r="AL308" s="45">
        <f t="shared" si="6819"/>
        <v>0</v>
      </c>
      <c r="AM308" s="36"/>
      <c r="AN308" s="37"/>
      <c r="AO308" s="44">
        <f t="shared" ref="AO308" si="6876">parseTime(AM308)-(AN310=INT(RIGHT($F308, 1)))</f>
        <v>0</v>
      </c>
      <c r="AP308" s="45">
        <f t="shared" si="6821"/>
        <v>0</v>
      </c>
      <c r="AQ308" s="36"/>
      <c r="AR308" s="37"/>
      <c r="AS308" s="44">
        <f t="shared" ref="AS308" si="6877">parseTime(AQ308)-(AR310=INT(RIGHT($F308, 1)))</f>
        <v>0</v>
      </c>
      <c r="AT308" s="45">
        <f t="shared" si="6823"/>
        <v>0</v>
      </c>
      <c r="AU308" s="36"/>
      <c r="AV308" s="37"/>
      <c r="AW308" s="44">
        <f>parseTime(AU308)-(AV310=INT(RIGHT($F308, 1)))</f>
        <v>0</v>
      </c>
      <c r="AX308" s="45">
        <f t="shared" si="6824"/>
        <v>0</v>
      </c>
      <c r="AY308" s="36"/>
      <c r="AZ308" s="37"/>
      <c r="BA308" s="44">
        <f>parseTime(AY308)-(AZ310=INT(RIGHT($F308, 1)))</f>
        <v>0</v>
      </c>
      <c r="BB308" s="45">
        <f t="shared" si="6825"/>
        <v>0</v>
      </c>
      <c r="BC308" s="36"/>
      <c r="BD308" s="37"/>
      <c r="BE308" s="44">
        <f>parseTime(BC308)-(BD310=INT(RIGHT($F308, 1)))</f>
        <v>0</v>
      </c>
      <c r="BF308" s="45">
        <f t="shared" si="6826"/>
        <v>0</v>
      </c>
      <c r="BG308" s="36"/>
      <c r="BH308" s="37"/>
      <c r="BI308" s="44">
        <f>parseTime(BG308)-(BH310=INT(RIGHT($F308, 1)))</f>
        <v>0</v>
      </c>
      <c r="BJ308" s="45">
        <f t="shared" si="6827"/>
        <v>0</v>
      </c>
      <c r="BK308" s="36"/>
      <c r="BL308" s="37"/>
      <c r="BM308" s="44">
        <f>parseTime(BK308)-(BL310=INT(RIGHT($F308, 1)))</f>
        <v>0</v>
      </c>
      <c r="BN308" s="45">
        <f t="shared" si="6828"/>
        <v>0</v>
      </c>
      <c r="BO308" s="36"/>
      <c r="BP308" s="37"/>
      <c r="BQ308" s="44">
        <f t="shared" ref="BQ308" si="6878">parseTime(BO308)-(BP310=INT(RIGHT($F308, 1)))</f>
        <v>0</v>
      </c>
      <c r="BR308" s="45">
        <f t="shared" si="6830"/>
        <v>0</v>
      </c>
      <c r="BS308" s="36"/>
      <c r="BT308" s="37"/>
      <c r="BU308" s="44">
        <f t="shared" ref="BU308" si="6879">parseTime(BS308)-(BT310=INT(RIGHT($F308, 1)))</f>
        <v>0</v>
      </c>
      <c r="BV308" s="45">
        <f t="shared" si="6832"/>
        <v>0</v>
      </c>
      <c r="BW308" s="36"/>
      <c r="BX308" s="37"/>
      <c r="BY308" s="44">
        <f t="shared" ref="BY308" si="6880">parseTime(BW308)-(BX310=INT(RIGHT($F308, 1)))</f>
        <v>0</v>
      </c>
      <c r="BZ308" s="45">
        <f t="shared" si="6834"/>
        <v>0</v>
      </c>
      <c r="CA308" s="36"/>
      <c r="CB308" s="37"/>
      <c r="CC308" s="44">
        <f t="shared" ref="CC308" si="6881">parseTime(CA308)-(CB310=INT(RIGHT($F308, 1)))</f>
        <v>0</v>
      </c>
      <c r="CD308" s="45">
        <f t="shared" si="6836"/>
        <v>0</v>
      </c>
      <c r="CE308" s="36"/>
      <c r="CF308" s="37"/>
      <c r="CG308" s="44">
        <f t="shared" ref="CG308" si="6882">parseTime(CE308)-(CF310=INT(RIGHT($F308, 1)))</f>
        <v>0</v>
      </c>
      <c r="CH308" s="45">
        <f t="shared" si="6838"/>
        <v>0</v>
      </c>
    </row>
    <row r="309" spans="1:86" x14ac:dyDescent="0.25">
      <c r="A309" s="56" t="s">
        <v>119</v>
      </c>
      <c r="B309" s="57">
        <f ca="1">roleHours(G305:CH311, "MCC")</f>
        <v>8</v>
      </c>
      <c r="C309" s="14">
        <f t="shared" ca="1" si="6028"/>
        <v>1</v>
      </c>
      <c r="D309" s="14"/>
      <c r="E309" s="20"/>
      <c r="F309" s="51" t="s">
        <v>132</v>
      </c>
      <c r="G309" s="36"/>
      <c r="H309" s="37"/>
      <c r="I309" s="44">
        <f t="shared" ref="I309" si="6883">parseTime(G309)-(H310=INT(RIGHT($F309, 1)))</f>
        <v>0</v>
      </c>
      <c r="J309" s="45">
        <f t="shared" si="6806"/>
        <v>0</v>
      </c>
      <c r="K309" s="36"/>
      <c r="L309" s="37"/>
      <c r="M309" s="44">
        <f t="shared" ref="M309" si="6884">parseTime(K309)-(L310=INT(RIGHT($F309, 1)))</f>
        <v>0</v>
      </c>
      <c r="N309" s="45">
        <f t="shared" si="6808"/>
        <v>0</v>
      </c>
      <c r="O309" s="36"/>
      <c r="P309" s="37"/>
      <c r="Q309" s="44">
        <f t="shared" ref="Q309" si="6885">parseTime(O309)-(P310=INT(RIGHT($F309, 1)))</f>
        <v>0</v>
      </c>
      <c r="R309" s="45">
        <f t="shared" si="6810"/>
        <v>0</v>
      </c>
      <c r="S309" s="36"/>
      <c r="T309" s="37"/>
      <c r="U309" s="44">
        <f t="shared" ref="U309" si="6886">parseTime(S309)-(T310=INT(RIGHT($F309, 1)))</f>
        <v>0</v>
      </c>
      <c r="V309" s="45">
        <f t="shared" si="6812"/>
        <v>0</v>
      </c>
      <c r="W309" s="36"/>
      <c r="X309" s="37"/>
      <c r="Y309" s="44">
        <f t="shared" ref="Y309" si="6887">parseTime(W309)-(X310=INT(RIGHT($F309, 1)))</f>
        <v>0</v>
      </c>
      <c r="Z309" s="45">
        <f t="shared" si="6814"/>
        <v>0</v>
      </c>
      <c r="AA309" s="36"/>
      <c r="AB309" s="37"/>
      <c r="AC309" s="44">
        <f t="shared" ref="AC309" si="6888">parseTime(AA309)-(AB310=INT(RIGHT($F309, 1)))</f>
        <v>0</v>
      </c>
      <c r="AD309" s="45">
        <f t="shared" si="6816"/>
        <v>0</v>
      </c>
      <c r="AE309" s="36"/>
      <c r="AF309" s="37"/>
      <c r="AG309" s="44">
        <f t="shared" ref="AG309" si="6889">parseTime(AE309)-(AF310=INT(RIGHT($F309, 1)))</f>
        <v>0</v>
      </c>
      <c r="AH309" s="45">
        <f t="shared" si="6818"/>
        <v>0</v>
      </c>
      <c r="AI309" s="36"/>
      <c r="AJ309" s="37"/>
      <c r="AK309" s="44">
        <f>parseTime(AI309)-(AJ310=INT(RIGHT($F309, 1)))</f>
        <v>0</v>
      </c>
      <c r="AL309" s="45">
        <f t="shared" si="6819"/>
        <v>0</v>
      </c>
      <c r="AM309" s="36"/>
      <c r="AN309" s="37"/>
      <c r="AO309" s="44">
        <f t="shared" ref="AO309" si="6890">parseTime(AM309)-(AN310=INT(RIGHT($F309, 1)))</f>
        <v>0</v>
      </c>
      <c r="AP309" s="45">
        <f t="shared" si="6821"/>
        <v>0</v>
      </c>
      <c r="AQ309" s="36"/>
      <c r="AR309" s="37"/>
      <c r="AS309" s="44">
        <f t="shared" ref="AS309" si="6891">parseTime(AQ309)-(AR310=INT(RIGHT($F309, 1)))</f>
        <v>0</v>
      </c>
      <c r="AT309" s="45">
        <f t="shared" si="6823"/>
        <v>0</v>
      </c>
      <c r="AU309" s="36"/>
      <c r="AV309" s="37"/>
      <c r="AW309" s="44">
        <f>parseTime(AU309)-(AV310=INT(RIGHT($F309, 1)))</f>
        <v>0</v>
      </c>
      <c r="AX309" s="45">
        <f t="shared" si="6824"/>
        <v>0</v>
      </c>
      <c r="AY309" s="36"/>
      <c r="AZ309" s="37"/>
      <c r="BA309" s="44">
        <f>parseTime(AY309)-(AZ310=INT(RIGHT($F309, 1)))</f>
        <v>0</v>
      </c>
      <c r="BB309" s="45">
        <f t="shared" si="6825"/>
        <v>0</v>
      </c>
      <c r="BC309" s="36"/>
      <c r="BD309" s="37"/>
      <c r="BE309" s="44">
        <f>parseTime(BC309)-(BD310=INT(RIGHT($F309, 1)))</f>
        <v>0</v>
      </c>
      <c r="BF309" s="45">
        <f t="shared" si="6826"/>
        <v>0</v>
      </c>
      <c r="BG309" s="36"/>
      <c r="BH309" s="37"/>
      <c r="BI309" s="44">
        <f>parseTime(BG309)-(BH310=INT(RIGHT($F309, 1)))</f>
        <v>0</v>
      </c>
      <c r="BJ309" s="45">
        <f t="shared" si="6827"/>
        <v>0</v>
      </c>
      <c r="BK309" s="36"/>
      <c r="BL309" s="37"/>
      <c r="BM309" s="44">
        <f>parseTime(BK309)-(BL310=INT(RIGHT($F309, 1)))</f>
        <v>0</v>
      </c>
      <c r="BN309" s="45">
        <f t="shared" si="6828"/>
        <v>0</v>
      </c>
      <c r="BO309" s="36"/>
      <c r="BP309" s="37"/>
      <c r="BQ309" s="44">
        <f t="shared" ref="BQ309" si="6892">parseTime(BO309)-(BP310=INT(RIGHT($F309, 1)))</f>
        <v>0</v>
      </c>
      <c r="BR309" s="45">
        <f t="shared" si="6830"/>
        <v>0</v>
      </c>
      <c r="BS309" s="36"/>
      <c r="BT309" s="37"/>
      <c r="BU309" s="44">
        <f t="shared" ref="BU309" si="6893">parseTime(BS309)-(BT310=INT(RIGHT($F309, 1)))</f>
        <v>0</v>
      </c>
      <c r="BV309" s="45">
        <f t="shared" si="6832"/>
        <v>0</v>
      </c>
      <c r="BW309" s="36"/>
      <c r="BX309" s="37"/>
      <c r="BY309" s="44">
        <f t="shared" ref="BY309" si="6894">parseTime(BW309)-(BX310=INT(RIGHT($F309, 1)))</f>
        <v>0</v>
      </c>
      <c r="BZ309" s="45">
        <f t="shared" si="6834"/>
        <v>0</v>
      </c>
      <c r="CA309" s="36"/>
      <c r="CB309" s="37"/>
      <c r="CC309" s="44">
        <f t="shared" ref="CC309" si="6895">parseTime(CA309)-(CB310=INT(RIGHT($F309, 1)))</f>
        <v>0</v>
      </c>
      <c r="CD309" s="45">
        <f t="shared" si="6836"/>
        <v>0</v>
      </c>
      <c r="CE309" s="36"/>
      <c r="CF309" s="37"/>
      <c r="CG309" s="44">
        <f t="shared" ref="CG309" si="6896">parseTime(CE309)-(CF310=INT(RIGHT($F309, 1)))</f>
        <v>0</v>
      </c>
      <c r="CH309" s="45">
        <f t="shared" si="6838"/>
        <v>0</v>
      </c>
    </row>
    <row r="310" spans="1:86" x14ac:dyDescent="0.25">
      <c r="A310" s="56" t="s">
        <v>120</v>
      </c>
      <c r="B310" s="57">
        <f ca="1">roleHours(G305:CH311, "DCC")</f>
        <v>0</v>
      </c>
      <c r="C310" s="14">
        <f t="shared" ca="1" si="6028"/>
        <v>0</v>
      </c>
      <c r="D310" s="14"/>
      <c r="E310" s="20"/>
      <c r="F310" s="51"/>
      <c r="G310" s="46" t="s">
        <v>134</v>
      </c>
      <c r="H310" s="38">
        <f t="shared" ref="H310" si="6897">lunchAdjust(G305:H309)</f>
        <v>1</v>
      </c>
      <c r="I310" s="48" t="s">
        <v>0</v>
      </c>
      <c r="J310" s="39">
        <f t="shared" ref="J310" si="6898">SUMPRODUCT(I305:I309*J305:J309)</f>
        <v>8</v>
      </c>
      <c r="K310" s="46" t="s">
        <v>134</v>
      </c>
      <c r="L310" s="38">
        <f t="shared" ref="L310" si="6899">lunchAdjust(K305:L309)</f>
        <v>1</v>
      </c>
      <c r="M310" s="48" t="s">
        <v>0</v>
      </c>
      <c r="N310" s="39">
        <f t="shared" ref="N310" si="6900">SUMPRODUCT(M305:M309*N305:N309)</f>
        <v>8</v>
      </c>
      <c r="O310" s="46" t="s">
        <v>134</v>
      </c>
      <c r="P310" s="38">
        <f t="shared" ref="P310" si="6901">lunchAdjust(O305:P309)</f>
        <v>1</v>
      </c>
      <c r="Q310" s="48" t="s">
        <v>0</v>
      </c>
      <c r="R310" s="39">
        <f t="shared" ref="R310" si="6902">SUMPRODUCT(Q305:Q309*R305:R309)</f>
        <v>8</v>
      </c>
      <c r="S310" s="46" t="s">
        <v>134</v>
      </c>
      <c r="T310" s="38">
        <f t="shared" ref="T310" si="6903">lunchAdjust(S305:T309)</f>
        <v>1</v>
      </c>
      <c r="U310" s="48" t="s">
        <v>0</v>
      </c>
      <c r="V310" s="39">
        <f t="shared" ref="V310" si="6904">SUMPRODUCT(U305:U309*V305:V309)</f>
        <v>8</v>
      </c>
      <c r="W310" s="46" t="s">
        <v>134</v>
      </c>
      <c r="X310" s="38">
        <f t="shared" ref="X310" si="6905">lunchAdjust(W305:X309)</f>
        <v>1</v>
      </c>
      <c r="Y310" s="48" t="s">
        <v>0</v>
      </c>
      <c r="Z310" s="39">
        <f t="shared" ref="Z310" si="6906">SUMPRODUCT(Y305:Y309*Z305:Z309)</f>
        <v>8</v>
      </c>
      <c r="AA310" s="46" t="s">
        <v>134</v>
      </c>
      <c r="AB310" s="38">
        <f t="shared" ref="AB310" si="6907">lunchAdjust(AA305:AB309)</f>
        <v>1</v>
      </c>
      <c r="AC310" s="48" t="s">
        <v>0</v>
      </c>
      <c r="AD310" s="39">
        <f t="shared" ref="AD310" si="6908">SUMPRODUCT(AC305:AC309*AD305:AD309)</f>
        <v>8</v>
      </c>
      <c r="AE310" s="46" t="s">
        <v>134</v>
      </c>
      <c r="AF310" s="38">
        <f t="shared" ref="AF310" si="6909">lunchAdjust(AE305:AF309)</f>
        <v>1</v>
      </c>
      <c r="AG310" s="48" t="s">
        <v>0</v>
      </c>
      <c r="AH310" s="39">
        <f t="shared" ref="AH310" si="6910">SUMPRODUCT(AG305:AG309*AH305:AH309)</f>
        <v>8</v>
      </c>
      <c r="AI310" s="46" t="s">
        <v>134</v>
      </c>
      <c r="AJ310" s="38">
        <f t="shared" ref="AJ310" si="6911">lunchAdjust(AI305:AJ309)</f>
        <v>1</v>
      </c>
      <c r="AK310" s="48" t="s">
        <v>0</v>
      </c>
      <c r="AL310" s="39">
        <f t="shared" ref="AL310" si="6912">SUMPRODUCT(AK305:AK309*AL305:AL309)</f>
        <v>8</v>
      </c>
      <c r="AM310" s="46" t="s">
        <v>134</v>
      </c>
      <c r="AN310" s="38">
        <f t="shared" ref="AN310" si="6913">lunchAdjust(AM305:AN309)</f>
        <v>0</v>
      </c>
      <c r="AO310" s="48" t="s">
        <v>0</v>
      </c>
      <c r="AP310" s="39">
        <f t="shared" ref="AP310" si="6914">SUMPRODUCT(AO305:AO309*AP305:AP309)</f>
        <v>4</v>
      </c>
      <c r="AQ310" s="46" t="s">
        <v>134</v>
      </c>
      <c r="AR310" s="38">
        <f t="shared" ref="AR310" si="6915">lunchAdjust(AQ305:AR309)</f>
        <v>0</v>
      </c>
      <c r="AS310" s="48" t="s">
        <v>0</v>
      </c>
      <c r="AT310" s="39">
        <f t="shared" ref="AT310" si="6916">SUMPRODUCT(AS305:AS309*AT305:AT309)</f>
        <v>0</v>
      </c>
      <c r="AU310" s="46" t="s">
        <v>134</v>
      </c>
      <c r="AV310" s="38">
        <f t="shared" ref="AV310" si="6917">lunchAdjust(AU305:AV309)</f>
        <v>0</v>
      </c>
      <c r="AW310" s="48" t="s">
        <v>0</v>
      </c>
      <c r="AX310" s="39">
        <f t="shared" ref="AX310" si="6918">SUMPRODUCT(AW305:AW309*AX305:AX309)</f>
        <v>0</v>
      </c>
      <c r="AY310" s="46" t="s">
        <v>134</v>
      </c>
      <c r="AZ310" s="38">
        <f t="shared" ref="AZ310" si="6919">lunchAdjust(AY305:AZ309)</f>
        <v>1</v>
      </c>
      <c r="BA310" s="48" t="s">
        <v>0</v>
      </c>
      <c r="BB310" s="39">
        <f t="shared" ref="BB310" si="6920">SUMPRODUCT(BA305:BA309*BB305:BB309)</f>
        <v>8</v>
      </c>
      <c r="BC310" s="46" t="s">
        <v>134</v>
      </c>
      <c r="BD310" s="38">
        <f t="shared" ref="BD310" si="6921">lunchAdjust(BC305:BD309)</f>
        <v>0</v>
      </c>
      <c r="BE310" s="48" t="s">
        <v>0</v>
      </c>
      <c r="BF310" s="39">
        <f t="shared" ref="BF310" si="6922">SUMPRODUCT(BE305:BE309*BF305:BF309)</f>
        <v>0</v>
      </c>
      <c r="BG310" s="46" t="s">
        <v>134</v>
      </c>
      <c r="BH310" s="38">
        <f t="shared" ref="BH310" si="6923">lunchAdjust(BG305:BH309)</f>
        <v>0</v>
      </c>
      <c r="BI310" s="48" t="s">
        <v>0</v>
      </c>
      <c r="BJ310" s="39">
        <f t="shared" ref="BJ310" si="6924">SUMPRODUCT(BI305:BI309*BJ305:BJ309)</f>
        <v>0</v>
      </c>
      <c r="BK310" s="46" t="s">
        <v>134</v>
      </c>
      <c r="BL310" s="38">
        <f t="shared" ref="BL310" si="6925">lunchAdjust(BK305:BL309)</f>
        <v>0</v>
      </c>
      <c r="BM310" s="48" t="s">
        <v>0</v>
      </c>
      <c r="BN310" s="39">
        <f t="shared" ref="BN310" si="6926">SUMPRODUCT(BM305:BM309*BN305:BN309)</f>
        <v>0</v>
      </c>
      <c r="BO310" s="46" t="s">
        <v>134</v>
      </c>
      <c r="BP310" s="38">
        <f t="shared" ref="BP310" si="6927">lunchAdjust(BO305:BP309)</f>
        <v>0</v>
      </c>
      <c r="BQ310" s="48" t="s">
        <v>0</v>
      </c>
      <c r="BR310" s="39">
        <f t="shared" ref="BR310" si="6928">SUMPRODUCT(BQ305:BQ309*BR305:BR309)</f>
        <v>0</v>
      </c>
      <c r="BS310" s="46" t="s">
        <v>134</v>
      </c>
      <c r="BT310" s="38">
        <f t="shared" ref="BT310" si="6929">lunchAdjust(BS305:BT309)</f>
        <v>0</v>
      </c>
      <c r="BU310" s="48" t="s">
        <v>0</v>
      </c>
      <c r="BV310" s="39">
        <f t="shared" ref="BV310" si="6930">SUMPRODUCT(BU305:BU309*BV305:BV309)</f>
        <v>0</v>
      </c>
      <c r="BW310" s="46" t="s">
        <v>134</v>
      </c>
      <c r="BX310" s="38">
        <f t="shared" ref="BX310" si="6931">lunchAdjust(BW305:BX309)</f>
        <v>0</v>
      </c>
      <c r="BY310" s="48" t="s">
        <v>0</v>
      </c>
      <c r="BZ310" s="39">
        <f t="shared" ref="BZ310" si="6932">SUMPRODUCT(BY305:BY309*BZ305:BZ309)</f>
        <v>0</v>
      </c>
      <c r="CA310" s="46" t="s">
        <v>134</v>
      </c>
      <c r="CB310" s="38">
        <f t="shared" ref="CB310" si="6933">lunchAdjust(CA305:CB309)</f>
        <v>0</v>
      </c>
      <c r="CC310" s="48" t="s">
        <v>0</v>
      </c>
      <c r="CD310" s="39">
        <f t="shared" ref="CD310" si="6934">SUMPRODUCT(CC305:CC309*CD305:CD309)</f>
        <v>0</v>
      </c>
      <c r="CE310" s="46" t="s">
        <v>134</v>
      </c>
      <c r="CF310" s="38">
        <f t="shared" ref="CF310" si="6935">lunchAdjust(CE305:CF309)</f>
        <v>0</v>
      </c>
      <c r="CG310" s="48" t="s">
        <v>0</v>
      </c>
      <c r="CH310" s="39">
        <f t="shared" ref="CH310" si="6936">SUMPRODUCT(CG305:CG309*CH305:CH309)</f>
        <v>0</v>
      </c>
    </row>
    <row r="311" spans="1:86" ht="15.75" thickBot="1" x14ac:dyDescent="0.3">
      <c r="A311" s="58" t="s">
        <v>121</v>
      </c>
      <c r="B311" s="59">
        <f ca="1">roleHours(G305:CH311, "OUT")</f>
        <v>0</v>
      </c>
      <c r="C311" s="54" t="s">
        <v>137</v>
      </c>
      <c r="D311" s="22">
        <f ca="1">roleHours(G305:CH311, "PTO")</f>
        <v>0</v>
      </c>
      <c r="E311" s="23"/>
      <c r="F311" s="52"/>
      <c r="G311" s="47" t="s">
        <v>39</v>
      </c>
      <c r="H311" s="40">
        <f t="shared" si="5779"/>
        <v>0</v>
      </c>
      <c r="I311" s="49" t="s">
        <v>135</v>
      </c>
      <c r="J311" s="41">
        <f t="shared" ref="J311" si="6937">J310*G$4</f>
        <v>0</v>
      </c>
      <c r="K311" s="47" t="s">
        <v>39</v>
      </c>
      <c r="L311" s="40">
        <f t="shared" ref="L311" si="6938">SUMPRODUCT(M305:M309*(L305:L309="PTO"))+SUMPRODUCT(M305:M309*(L305:L309="HOL"))</f>
        <v>0</v>
      </c>
      <c r="M311" s="49" t="s">
        <v>135</v>
      </c>
      <c r="N311" s="41">
        <f t="shared" ref="N311" si="6939">N310*K$4</f>
        <v>0</v>
      </c>
      <c r="O311" s="47" t="s">
        <v>39</v>
      </c>
      <c r="P311" s="40">
        <f t="shared" ref="P311" si="6940">SUMPRODUCT(Q305:Q309*(P305:P309="PTO"))+SUMPRODUCT(Q305:Q309*(P305:P309="HOL"))</f>
        <v>0</v>
      </c>
      <c r="Q311" s="49" t="s">
        <v>135</v>
      </c>
      <c r="R311" s="41">
        <f t="shared" ref="R311" si="6941">R310*O$4</f>
        <v>8</v>
      </c>
      <c r="S311" s="47" t="s">
        <v>39</v>
      </c>
      <c r="T311" s="40">
        <f t="shared" ref="T311" si="6942">SUMPRODUCT(U305:U309*(T305:T309="PTO"))+SUMPRODUCT(U305:U309*(T305:T309="HOL"))</f>
        <v>0</v>
      </c>
      <c r="U311" s="49" t="s">
        <v>135</v>
      </c>
      <c r="V311" s="41">
        <f t="shared" ref="V311" si="6943">V310*S$4</f>
        <v>0</v>
      </c>
      <c r="W311" s="47" t="s">
        <v>39</v>
      </c>
      <c r="X311" s="40">
        <f t="shared" ref="X311" si="6944">SUMPRODUCT(Y305:Y309*(X305:X309="PTO"))+SUMPRODUCT(Y305:Y309*(X305:X309="HOL"))</f>
        <v>0</v>
      </c>
      <c r="Y311" s="49" t="s">
        <v>135</v>
      </c>
      <c r="Z311" s="41">
        <f t="shared" ref="Z311" si="6945">Z310*W$4</f>
        <v>8</v>
      </c>
      <c r="AA311" s="47" t="s">
        <v>39</v>
      </c>
      <c r="AB311" s="40">
        <f t="shared" ref="AB311" si="6946">SUMPRODUCT(AC305:AC309*(AB305:AB309="PTO"))+SUMPRODUCT(AC305:AC309*(AB305:AB309="HOL"))</f>
        <v>0</v>
      </c>
      <c r="AC311" s="49" t="s">
        <v>135</v>
      </c>
      <c r="AD311" s="41">
        <f t="shared" ref="AD311" si="6947">AD310*AA$4</f>
        <v>8</v>
      </c>
      <c r="AE311" s="47" t="s">
        <v>39</v>
      </c>
      <c r="AF311" s="40">
        <f t="shared" ref="AF311" si="6948">SUMPRODUCT(AG305:AG309*(AF305:AF309="PTO"))+SUMPRODUCT(AG305:AG309*(AF305:AF309="HOL"))</f>
        <v>0</v>
      </c>
      <c r="AG311" s="49" t="s">
        <v>135</v>
      </c>
      <c r="AH311" s="41">
        <f t="shared" ref="AH311" si="6949">AH310*AE$4</f>
        <v>8</v>
      </c>
      <c r="AI311" s="47" t="s">
        <v>39</v>
      </c>
      <c r="AJ311" s="40">
        <f t="shared" ref="AJ311" si="6950">SUMPRODUCT(AK305:AK309*(AJ305:AJ309="PTO"))+SUMPRODUCT(AK305:AK309*(AJ305:AJ309="HOL"))</f>
        <v>0</v>
      </c>
      <c r="AK311" s="49" t="s">
        <v>135</v>
      </c>
      <c r="AL311" s="41">
        <f>AL310*AI$4</f>
        <v>8</v>
      </c>
      <c r="AM311" s="47" t="s">
        <v>39</v>
      </c>
      <c r="AN311" s="40">
        <f t="shared" ref="AN311" si="6951">SUMPRODUCT(AO305:AO309*(AN305:AN309="PTO"))+SUMPRODUCT(AO305:AO309*(AN305:AN309="HOL"))</f>
        <v>0</v>
      </c>
      <c r="AO311" s="49" t="s">
        <v>135</v>
      </c>
      <c r="AP311" s="41">
        <f t="shared" ref="AP311" si="6952">AP310*AM$4</f>
        <v>4</v>
      </c>
      <c r="AQ311" s="47" t="s">
        <v>39</v>
      </c>
      <c r="AR311" s="40">
        <f t="shared" ref="AR311" si="6953">SUMPRODUCT(AS305:AS309*(AR305:AR309="PTO"))+SUMPRODUCT(AS305:AS309*(AR305:AR309="HOL"))</f>
        <v>0</v>
      </c>
      <c r="AS311" s="49" t="s">
        <v>135</v>
      </c>
      <c r="AT311" s="41">
        <f t="shared" ref="AT311" si="6954">AT310*AQ$4</f>
        <v>0</v>
      </c>
      <c r="AU311" s="47" t="s">
        <v>39</v>
      </c>
      <c r="AV311" s="40">
        <f t="shared" ref="AV311" si="6955">SUMPRODUCT(AW305:AW309*(AV305:AV309="PTO"))+SUMPRODUCT(AW305:AW309*(AV305:AV309="HOL"))</f>
        <v>0</v>
      </c>
      <c r="AW311" s="49" t="s">
        <v>135</v>
      </c>
      <c r="AX311" s="41">
        <f>AX310*AU$4</f>
        <v>0</v>
      </c>
      <c r="AY311" s="47" t="s">
        <v>39</v>
      </c>
      <c r="AZ311" s="40">
        <f t="shared" ref="AZ311" si="6956">SUMPRODUCT(BA305:BA309*(AZ305:AZ309="PTO"))+SUMPRODUCT(BA305:BA309*(AZ305:AZ309="HOL"))</f>
        <v>0</v>
      </c>
      <c r="BA311" s="49" t="s">
        <v>135</v>
      </c>
      <c r="BB311" s="41">
        <f>BB310*AY$4</f>
        <v>8</v>
      </c>
      <c r="BC311" s="47" t="s">
        <v>39</v>
      </c>
      <c r="BD311" s="40">
        <f t="shared" ref="BD311" si="6957">SUMPRODUCT(BE305:BE309*(BD305:BD309="PTO"))+SUMPRODUCT(BE305:BE309*(BD305:BD309="HOL"))</f>
        <v>0</v>
      </c>
      <c r="BE311" s="49" t="s">
        <v>135</v>
      </c>
      <c r="BF311" s="41">
        <f>BF310*BC$4</f>
        <v>0</v>
      </c>
      <c r="BG311" s="47" t="s">
        <v>39</v>
      </c>
      <c r="BH311" s="40">
        <f t="shared" ref="BH311" si="6958">SUMPRODUCT(BI305:BI309*(BH305:BH309="PTO"))+SUMPRODUCT(BI305:BI309*(BH305:BH309="HOL"))</f>
        <v>0</v>
      </c>
      <c r="BI311" s="49" t="s">
        <v>135</v>
      </c>
      <c r="BJ311" s="41">
        <f>BJ310*BG$4</f>
        <v>0</v>
      </c>
      <c r="BK311" s="47" t="s">
        <v>39</v>
      </c>
      <c r="BL311" s="40">
        <f t="shared" ref="BL311" si="6959">SUMPRODUCT(BM305:BM309*(BL305:BL309="PTO"))+SUMPRODUCT(BM305:BM309*(BL305:BL309="HOL"))</f>
        <v>0</v>
      </c>
      <c r="BM311" s="49" t="s">
        <v>135</v>
      </c>
      <c r="BN311" s="41">
        <f>BN310*BK$4</f>
        <v>0</v>
      </c>
      <c r="BO311" s="47" t="s">
        <v>39</v>
      </c>
      <c r="BP311" s="40">
        <f t="shared" ref="BP311" si="6960">SUMPRODUCT(BQ305:BQ309*(BP305:BP309="PTO"))+SUMPRODUCT(BQ305:BQ309*(BP305:BP309="HOL"))</f>
        <v>0</v>
      </c>
      <c r="BQ311" s="49" t="s">
        <v>135</v>
      </c>
      <c r="BR311" s="41">
        <f t="shared" ref="BR311" si="6961">BR310*BO$4</f>
        <v>0</v>
      </c>
      <c r="BS311" s="47" t="s">
        <v>39</v>
      </c>
      <c r="BT311" s="40">
        <f t="shared" ref="BT311" si="6962">SUMPRODUCT(BU305:BU309*(BT305:BT309="PTO"))+SUMPRODUCT(BU305:BU309*(BT305:BT309="HOL"))</f>
        <v>0</v>
      </c>
      <c r="BU311" s="49" t="s">
        <v>135</v>
      </c>
      <c r="BV311" s="41">
        <f t="shared" ref="BV311" si="6963">BV310*BS$4</f>
        <v>0</v>
      </c>
      <c r="BW311" s="47" t="s">
        <v>39</v>
      </c>
      <c r="BX311" s="40">
        <f t="shared" ref="BX311" si="6964">SUMPRODUCT(BY305:BY309*(BX305:BX309="PTO"))+SUMPRODUCT(BY305:BY309*(BX305:BX309="HOL"))</f>
        <v>0</v>
      </c>
      <c r="BY311" s="49" t="s">
        <v>135</v>
      </c>
      <c r="BZ311" s="41">
        <f t="shared" ref="BZ311" si="6965">BZ310*BW$4</f>
        <v>0</v>
      </c>
      <c r="CA311" s="47" t="s">
        <v>39</v>
      </c>
      <c r="CB311" s="40">
        <f t="shared" ref="CB311" si="6966">SUMPRODUCT(CC305:CC309*(CB305:CB309="PTO"))+SUMPRODUCT(CC305:CC309*(CB305:CB309="HOL"))</f>
        <v>0</v>
      </c>
      <c r="CC311" s="49" t="s">
        <v>135</v>
      </c>
      <c r="CD311" s="41">
        <f t="shared" ref="CD311" si="6967">CD310*CA$4</f>
        <v>0</v>
      </c>
      <c r="CE311" s="47" t="s">
        <v>39</v>
      </c>
      <c r="CF311" s="40">
        <f t="shared" ref="CF311" si="6968">SUMPRODUCT(CG305:CG309*(CF305:CF309="PTO"))+SUMPRODUCT(CG305:CG309*(CF305:CF309="HOL"))</f>
        <v>0</v>
      </c>
      <c r="CG311" s="49" t="s">
        <v>135</v>
      </c>
      <c r="CH311" s="41">
        <f t="shared" ref="CH311" si="6969">CH310*CE$4</f>
        <v>0</v>
      </c>
    </row>
    <row r="312" spans="1:86" x14ac:dyDescent="0.25">
      <c r="A312" s="70" t="s">
        <v>133</v>
      </c>
      <c r="B312" s="71">
        <f t="shared" ref="B312" ca="1" si="6970">D312-B313</f>
        <v>4.1832478790749406</v>
      </c>
      <c r="C312" s="72" t="s">
        <v>122</v>
      </c>
      <c r="D312" s="71">
        <f>IFERROR(INDEX(Holidays[FTE], MATCH(Entry!E312, Holidays[Date], 0)), 1)*8*INDEX(FTEguide[[1]:[12]], MATCH(Entry!E313, FTEguide[Weekday], 0), IF(Entry!E315&gt;0, Entry!E315, MONTH(Entry!E312)))</f>
        <v>89.183247879074941</v>
      </c>
      <c r="E312" s="60">
        <f t="shared" ref="E312:E375" si="6971">E305+1</f>
        <v>43872</v>
      </c>
      <c r="F312" s="50" t="s">
        <v>128</v>
      </c>
      <c r="G312" s="34" t="s">
        <v>136</v>
      </c>
      <c r="H312" s="35" t="s">
        <v>23</v>
      </c>
      <c r="I312" s="42">
        <f t="shared" ref="I312" si="6972">parseTime(G312)-(H317=INT(RIGHT($F312, 1)))</f>
        <v>8</v>
      </c>
      <c r="J312" s="43">
        <f t="shared" ref="J312:J316" si="6973">isClocked(H312)</f>
        <v>1</v>
      </c>
      <c r="K312" s="34" t="s">
        <v>136</v>
      </c>
      <c r="L312" s="35" t="s">
        <v>23</v>
      </c>
      <c r="M312" s="42">
        <f t="shared" ref="M312" si="6974">parseTime(K312)-(L317=INT(RIGHT($F312, 1)))</f>
        <v>8</v>
      </c>
      <c r="N312" s="43">
        <f t="shared" ref="N312:N316" si="6975">isClocked(L312)</f>
        <v>1</v>
      </c>
      <c r="O312" s="34" t="s">
        <v>180</v>
      </c>
      <c r="P312" s="35" t="s">
        <v>23</v>
      </c>
      <c r="Q312" s="42">
        <f t="shared" ref="Q312" si="6976">parseTime(O312)-(P317=INT(RIGHT($F312, 1)))</f>
        <v>8</v>
      </c>
      <c r="R312" s="43">
        <f t="shared" ref="R312:R316" si="6977">isClocked(P312)</f>
        <v>1</v>
      </c>
      <c r="S312" s="34" t="s">
        <v>136</v>
      </c>
      <c r="T312" s="35" t="s">
        <v>23</v>
      </c>
      <c r="U312" s="42">
        <f t="shared" ref="U312" si="6978">parseTime(S312)-(T317=INT(RIGHT($F312, 1)))</f>
        <v>8</v>
      </c>
      <c r="V312" s="43">
        <f t="shared" ref="V312:V316" si="6979">isClocked(T312)</f>
        <v>1</v>
      </c>
      <c r="W312" s="34" t="s">
        <v>136</v>
      </c>
      <c r="X312" s="35" t="s">
        <v>24</v>
      </c>
      <c r="Y312" s="42">
        <f t="shared" ref="Y312" si="6980">parseTime(W312)-(X317=INT(RIGHT($F312, 1)))</f>
        <v>8</v>
      </c>
      <c r="Z312" s="43">
        <f t="shared" ref="Z312:Z316" si="6981">isClocked(X312)</f>
        <v>1</v>
      </c>
      <c r="AA312" s="34" t="s">
        <v>136</v>
      </c>
      <c r="AB312" s="35" t="s">
        <v>23</v>
      </c>
      <c r="AC312" s="42">
        <f t="shared" ref="AC312" si="6982">parseTime(AA312)-(AB317=INT(RIGHT($F312, 1)))</f>
        <v>8</v>
      </c>
      <c r="AD312" s="43">
        <f t="shared" ref="AD312:AD316" si="6983">isClocked(AB312)</f>
        <v>1</v>
      </c>
      <c r="AE312" s="34" t="s">
        <v>136</v>
      </c>
      <c r="AF312" s="35" t="s">
        <v>25</v>
      </c>
      <c r="AG312" s="42">
        <f t="shared" ref="AG312" si="6984">parseTime(AE312)-(AF317=INT(RIGHT($F312, 1)))</f>
        <v>8</v>
      </c>
      <c r="AH312" s="43">
        <f t="shared" ref="AH312:AH316" si="6985">isClocked(AF312)</f>
        <v>1</v>
      </c>
      <c r="AI312" s="34" t="s">
        <v>136</v>
      </c>
      <c r="AJ312" s="35" t="s">
        <v>23</v>
      </c>
      <c r="AK312" s="42">
        <f>parseTime(AI312)-(AJ317=INT(RIGHT($F312, 1)))</f>
        <v>8</v>
      </c>
      <c r="AL312" s="43">
        <f t="shared" ref="AL312:AL316" si="6986">isClocked(AJ312)</f>
        <v>1</v>
      </c>
      <c r="AM312" s="34"/>
      <c r="AN312" s="35"/>
      <c r="AO312" s="42">
        <f t="shared" ref="AO312" si="6987">parseTime(AM312)-(AN317=INT(RIGHT($F312, 1)))</f>
        <v>0</v>
      </c>
      <c r="AP312" s="43">
        <f t="shared" ref="AP312:AP316" si="6988">isClocked(AN312)</f>
        <v>0</v>
      </c>
      <c r="AQ312" s="34" t="s">
        <v>230</v>
      </c>
      <c r="AR312" s="35" t="s">
        <v>24</v>
      </c>
      <c r="AS312" s="42">
        <f t="shared" ref="AS312" si="6989">parseTime(AQ312)-(AR317=INT(RIGHT($F312, 1)))</f>
        <v>5</v>
      </c>
      <c r="AT312" s="43">
        <f t="shared" ref="AT312:AT316" si="6990">isClocked(AR312)</f>
        <v>1</v>
      </c>
      <c r="AU312" s="34"/>
      <c r="AV312" s="35"/>
      <c r="AW312" s="42">
        <f>parseTime(AU312)-(AV317=INT(RIGHT($F312, 1)))</f>
        <v>0</v>
      </c>
      <c r="AX312" s="43">
        <f t="shared" ref="AX312:AX316" si="6991">isClocked(AV312)</f>
        <v>0</v>
      </c>
      <c r="AY312" s="34" t="s">
        <v>180</v>
      </c>
      <c r="AZ312" s="35" t="s">
        <v>24</v>
      </c>
      <c r="BA312" s="42">
        <f>parseTime(AY312)-(AZ317=INT(RIGHT($F312, 1)))</f>
        <v>8</v>
      </c>
      <c r="BB312" s="43">
        <f t="shared" ref="BB312:BB316" si="6992">isClocked(AZ312)</f>
        <v>1</v>
      </c>
      <c r="BC312" s="34" t="s">
        <v>136</v>
      </c>
      <c r="BD312" s="35" t="s">
        <v>24</v>
      </c>
      <c r="BE312" s="42">
        <f>parseTime(BC312)-(BD317=INT(RIGHT($F312, 1)))</f>
        <v>8</v>
      </c>
      <c r="BF312" s="43">
        <f t="shared" ref="BF312:BF316" si="6993">isClocked(BD312)</f>
        <v>1</v>
      </c>
      <c r="BG312" s="34"/>
      <c r="BH312" s="35"/>
      <c r="BI312" s="42">
        <f>parseTime(BG312)-(BH317=INT(RIGHT($F312, 1)))</f>
        <v>0</v>
      </c>
      <c r="BJ312" s="43">
        <f t="shared" ref="BJ312:BJ316" si="6994">isClocked(BH312)</f>
        <v>0</v>
      </c>
      <c r="BK312" s="34"/>
      <c r="BL312" s="35"/>
      <c r="BM312" s="42">
        <f>parseTime(BK312)-(BL317=INT(RIGHT($F312, 1)))</f>
        <v>0</v>
      </c>
      <c r="BN312" s="43">
        <f t="shared" ref="BN312:BN316" si="6995">isClocked(BL312)</f>
        <v>0</v>
      </c>
      <c r="BO312" s="34"/>
      <c r="BP312" s="35"/>
      <c r="BQ312" s="42">
        <f t="shared" ref="BQ312" si="6996">parseTime(BO312)-(BP317=INT(RIGHT($F312, 1)))</f>
        <v>0</v>
      </c>
      <c r="BR312" s="43">
        <f t="shared" ref="BR312:BR316" si="6997">isClocked(BP312)</f>
        <v>0</v>
      </c>
      <c r="BS312" s="34"/>
      <c r="BT312" s="35"/>
      <c r="BU312" s="42">
        <f t="shared" ref="BU312" si="6998">parseTime(BS312)-(BT317=INT(RIGHT($F312, 1)))</f>
        <v>0</v>
      </c>
      <c r="BV312" s="43">
        <f t="shared" ref="BV312:BV316" si="6999">isClocked(BT312)</f>
        <v>0</v>
      </c>
      <c r="BW312" s="34"/>
      <c r="BX312" s="35"/>
      <c r="BY312" s="42">
        <f t="shared" ref="BY312" si="7000">parseTime(BW312)-(BX317=INT(RIGHT($F312, 1)))</f>
        <v>0</v>
      </c>
      <c r="BZ312" s="43">
        <f t="shared" ref="BZ312:BZ316" si="7001">isClocked(BX312)</f>
        <v>0</v>
      </c>
      <c r="CA312" s="34"/>
      <c r="CB312" s="35"/>
      <c r="CC312" s="42">
        <f t="shared" ref="CC312" si="7002">parseTime(CA312)-(CB317=INT(RIGHT($F312, 1)))</f>
        <v>0</v>
      </c>
      <c r="CD312" s="43">
        <f t="shared" ref="CD312:CD316" si="7003">isClocked(CB312)</f>
        <v>0</v>
      </c>
      <c r="CE312" s="34"/>
      <c r="CF312" s="35"/>
      <c r="CG312" s="42">
        <f t="shared" ref="CG312" si="7004">parseTime(CE312)-(CF317=INT(RIGHT($F312, 1)))</f>
        <v>0</v>
      </c>
      <c r="CH312" s="43">
        <f t="shared" ref="CH312:CH316" si="7005">isClocked(CF312)</f>
        <v>0</v>
      </c>
    </row>
    <row r="313" spans="1:86" x14ac:dyDescent="0.25">
      <c r="A313" s="56" t="s">
        <v>0</v>
      </c>
      <c r="B313" s="57">
        <f t="shared" ref="B313" ca="1" si="7006">SUM(B314:B317)</f>
        <v>85</v>
      </c>
      <c r="C313" s="14" t="s">
        <v>252</v>
      </c>
      <c r="D313" s="14"/>
      <c r="E313" s="55" t="str">
        <f t="shared" si="6840"/>
        <v>Tuesday</v>
      </c>
      <c r="F313" s="51" t="s">
        <v>129</v>
      </c>
      <c r="G313" s="36"/>
      <c r="H313" s="37"/>
      <c r="I313" s="44">
        <f t="shared" ref="I313" si="7007">parseTime(G313)-(H317=INT(RIGHT($F313, 1)))</f>
        <v>0</v>
      </c>
      <c r="J313" s="45">
        <f t="shared" si="6973"/>
        <v>0</v>
      </c>
      <c r="K313" s="36"/>
      <c r="L313" s="37"/>
      <c r="M313" s="44">
        <f t="shared" ref="M313" si="7008">parseTime(K313)-(L317=INT(RIGHT($F313, 1)))</f>
        <v>0</v>
      </c>
      <c r="N313" s="45">
        <f t="shared" si="6975"/>
        <v>0</v>
      </c>
      <c r="O313" s="36"/>
      <c r="P313" s="37"/>
      <c r="Q313" s="44">
        <f t="shared" ref="Q313" si="7009">parseTime(O313)-(P317=INT(RIGHT($F313, 1)))</f>
        <v>0</v>
      </c>
      <c r="R313" s="45">
        <f t="shared" si="6977"/>
        <v>0</v>
      </c>
      <c r="S313" s="36"/>
      <c r="T313" s="37"/>
      <c r="U313" s="44">
        <f t="shared" ref="U313" si="7010">parseTime(S313)-(T317=INT(RIGHT($F313, 1)))</f>
        <v>0</v>
      </c>
      <c r="V313" s="45">
        <f t="shared" si="6979"/>
        <v>0</v>
      </c>
      <c r="W313" s="36"/>
      <c r="X313" s="37"/>
      <c r="Y313" s="44">
        <f t="shared" ref="Y313" si="7011">parseTime(W313)-(X317=INT(RIGHT($F313, 1)))</f>
        <v>0</v>
      </c>
      <c r="Z313" s="45">
        <f t="shared" si="6981"/>
        <v>0</v>
      </c>
      <c r="AA313" s="36"/>
      <c r="AB313" s="37"/>
      <c r="AC313" s="44">
        <f t="shared" ref="AC313" si="7012">parseTime(AA313)-(AB317=INT(RIGHT($F313, 1)))</f>
        <v>0</v>
      </c>
      <c r="AD313" s="45">
        <f t="shared" si="6983"/>
        <v>0</v>
      </c>
      <c r="AE313" s="36"/>
      <c r="AF313" s="37"/>
      <c r="AG313" s="44">
        <f t="shared" ref="AG313" si="7013">parseTime(AE313)-(AF317=INT(RIGHT($F313, 1)))</f>
        <v>0</v>
      </c>
      <c r="AH313" s="45">
        <f t="shared" si="6985"/>
        <v>0</v>
      </c>
      <c r="AI313" s="36"/>
      <c r="AJ313" s="37"/>
      <c r="AK313" s="44">
        <f>parseTime(AI313)-(AJ317=INT(RIGHT($F313, 1)))</f>
        <v>0</v>
      </c>
      <c r="AL313" s="45">
        <f t="shared" si="6986"/>
        <v>0</v>
      </c>
      <c r="AM313" s="36"/>
      <c r="AN313" s="37"/>
      <c r="AO313" s="44">
        <f t="shared" ref="AO313" si="7014">parseTime(AM313)-(AN317=INT(RIGHT($F313, 1)))</f>
        <v>0</v>
      </c>
      <c r="AP313" s="45">
        <f t="shared" si="6988"/>
        <v>0</v>
      </c>
      <c r="AQ313" s="36"/>
      <c r="AR313" s="37"/>
      <c r="AS313" s="44">
        <f t="shared" ref="AS313" si="7015">parseTime(AQ313)-(AR317=INT(RIGHT($F313, 1)))</f>
        <v>0</v>
      </c>
      <c r="AT313" s="45">
        <f t="shared" si="6990"/>
        <v>0</v>
      </c>
      <c r="AU313" s="36"/>
      <c r="AV313" s="37"/>
      <c r="AW313" s="44">
        <f>parseTime(AU313)-(AV317=INT(RIGHT($F313, 1)))</f>
        <v>0</v>
      </c>
      <c r="AX313" s="45">
        <f t="shared" si="6991"/>
        <v>0</v>
      </c>
      <c r="AY313" s="36"/>
      <c r="AZ313" s="37"/>
      <c r="BA313" s="44">
        <f>parseTime(AY313)-(AZ317=INT(RIGHT($F313, 1)))</f>
        <v>0</v>
      </c>
      <c r="BB313" s="45">
        <f t="shared" si="6992"/>
        <v>0</v>
      </c>
      <c r="BC313" s="36"/>
      <c r="BD313" s="37"/>
      <c r="BE313" s="44">
        <f>parseTime(BC313)-(BD317=INT(RIGHT($F313, 1)))</f>
        <v>0</v>
      </c>
      <c r="BF313" s="45">
        <f t="shared" si="6993"/>
        <v>0</v>
      </c>
      <c r="BG313" s="36"/>
      <c r="BH313" s="37"/>
      <c r="BI313" s="44">
        <f>parseTime(BG313)-(BH317=INT(RIGHT($F313, 1)))</f>
        <v>0</v>
      </c>
      <c r="BJ313" s="45">
        <f t="shared" si="6994"/>
        <v>0</v>
      </c>
      <c r="BK313" s="36"/>
      <c r="BL313" s="37"/>
      <c r="BM313" s="44">
        <f>parseTime(BK313)-(BL317=INT(RIGHT($F313, 1)))</f>
        <v>0</v>
      </c>
      <c r="BN313" s="45">
        <f t="shared" si="6995"/>
        <v>0</v>
      </c>
      <c r="BO313" s="36"/>
      <c r="BP313" s="37"/>
      <c r="BQ313" s="44">
        <f t="shared" ref="BQ313" si="7016">parseTime(BO313)-(BP317=INT(RIGHT($F313, 1)))</f>
        <v>0</v>
      </c>
      <c r="BR313" s="45">
        <f t="shared" si="6997"/>
        <v>0</v>
      </c>
      <c r="BS313" s="36"/>
      <c r="BT313" s="37"/>
      <c r="BU313" s="44">
        <f t="shared" ref="BU313" si="7017">parseTime(BS313)-(BT317=INT(RIGHT($F313, 1)))</f>
        <v>0</v>
      </c>
      <c r="BV313" s="45">
        <f t="shared" si="6999"/>
        <v>0</v>
      </c>
      <c r="BW313" s="36"/>
      <c r="BX313" s="37"/>
      <c r="BY313" s="44">
        <f t="shared" ref="BY313" si="7018">parseTime(BW313)-(BX317=INT(RIGHT($F313, 1)))</f>
        <v>0</v>
      </c>
      <c r="BZ313" s="45">
        <f t="shared" si="7001"/>
        <v>0</v>
      </c>
      <c r="CA313" s="36"/>
      <c r="CB313" s="37"/>
      <c r="CC313" s="44">
        <f t="shared" ref="CC313" si="7019">parseTime(CA313)-(CB317=INT(RIGHT($F313, 1)))</f>
        <v>0</v>
      </c>
      <c r="CD313" s="45">
        <f t="shared" si="7003"/>
        <v>0</v>
      </c>
      <c r="CE313" s="36"/>
      <c r="CF313" s="37"/>
      <c r="CG313" s="44">
        <f t="shared" ref="CG313" si="7020">parseTime(CE313)-(CF317=INT(RIGHT($F313, 1)))</f>
        <v>0</v>
      </c>
      <c r="CH313" s="45">
        <f t="shared" si="7005"/>
        <v>0</v>
      </c>
    </row>
    <row r="314" spans="1:86" x14ac:dyDescent="0.25">
      <c r="A314" s="56" t="s">
        <v>117</v>
      </c>
      <c r="B314" s="57">
        <f ca="1">roleHours(G312:CH318, "MFD")</f>
        <v>48</v>
      </c>
      <c r="C314" s="14">
        <f t="shared" ca="1" si="6028"/>
        <v>6</v>
      </c>
      <c r="D314" s="14"/>
      <c r="E314" s="20" t="s">
        <v>127</v>
      </c>
      <c r="F314" s="51" t="s">
        <v>130</v>
      </c>
      <c r="G314" s="36"/>
      <c r="H314" s="37"/>
      <c r="I314" s="44">
        <f t="shared" ref="I314" si="7021">parseTime(G314)-(H317=INT(RIGHT($F314, 1)))</f>
        <v>0</v>
      </c>
      <c r="J314" s="45">
        <f t="shared" si="6973"/>
        <v>0</v>
      </c>
      <c r="K314" s="36"/>
      <c r="L314" s="37"/>
      <c r="M314" s="44">
        <f t="shared" ref="M314" si="7022">parseTime(K314)-(L317=INT(RIGHT($F314, 1)))</f>
        <v>0</v>
      </c>
      <c r="N314" s="45">
        <f t="shared" si="6975"/>
        <v>0</v>
      </c>
      <c r="O314" s="36"/>
      <c r="P314" s="37"/>
      <c r="Q314" s="44">
        <f t="shared" ref="Q314" si="7023">parseTime(O314)-(P317=INT(RIGHT($F314, 1)))</f>
        <v>0</v>
      </c>
      <c r="R314" s="45">
        <f t="shared" si="6977"/>
        <v>0</v>
      </c>
      <c r="S314" s="36"/>
      <c r="T314" s="37"/>
      <c r="U314" s="44">
        <f t="shared" ref="U314" si="7024">parseTime(S314)-(T317=INT(RIGHT($F314, 1)))</f>
        <v>0</v>
      </c>
      <c r="V314" s="45">
        <f t="shared" si="6979"/>
        <v>0</v>
      </c>
      <c r="W314" s="36"/>
      <c r="X314" s="37"/>
      <c r="Y314" s="44">
        <f t="shared" ref="Y314" si="7025">parseTime(W314)-(X317=INT(RIGHT($F314, 1)))</f>
        <v>0</v>
      </c>
      <c r="Z314" s="45">
        <f t="shared" si="6981"/>
        <v>0</v>
      </c>
      <c r="AA314" s="36"/>
      <c r="AB314" s="37"/>
      <c r="AC314" s="44">
        <f t="shared" ref="AC314" si="7026">parseTime(AA314)-(AB317=INT(RIGHT($F314, 1)))</f>
        <v>0</v>
      </c>
      <c r="AD314" s="45">
        <f t="shared" si="6983"/>
        <v>0</v>
      </c>
      <c r="AE314" s="36"/>
      <c r="AF314" s="37"/>
      <c r="AG314" s="44">
        <f t="shared" ref="AG314" si="7027">parseTime(AE314)-(AF317=INT(RIGHT($F314, 1)))</f>
        <v>0</v>
      </c>
      <c r="AH314" s="45">
        <f t="shared" si="6985"/>
        <v>0</v>
      </c>
      <c r="AI314" s="36"/>
      <c r="AJ314" s="37"/>
      <c r="AK314" s="44">
        <f>parseTime(AI314)-(AJ317=INT(RIGHT($F314, 1)))</f>
        <v>0</v>
      </c>
      <c r="AL314" s="45">
        <f t="shared" si="6986"/>
        <v>0</v>
      </c>
      <c r="AM314" s="36"/>
      <c r="AN314" s="37"/>
      <c r="AO314" s="44">
        <f t="shared" ref="AO314" si="7028">parseTime(AM314)-(AN317=INT(RIGHT($F314, 1)))</f>
        <v>0</v>
      </c>
      <c r="AP314" s="45">
        <f t="shared" si="6988"/>
        <v>0</v>
      </c>
      <c r="AQ314" s="36"/>
      <c r="AR314" s="37"/>
      <c r="AS314" s="44">
        <f t="shared" ref="AS314" si="7029">parseTime(AQ314)-(AR317=INT(RIGHT($F314, 1)))</f>
        <v>0</v>
      </c>
      <c r="AT314" s="45">
        <f t="shared" si="6990"/>
        <v>0</v>
      </c>
      <c r="AU314" s="36"/>
      <c r="AV314" s="37"/>
      <c r="AW314" s="44">
        <f>parseTime(AU314)-(AV317=INT(RIGHT($F314, 1)))</f>
        <v>0</v>
      </c>
      <c r="AX314" s="45">
        <f t="shared" si="6991"/>
        <v>0</v>
      </c>
      <c r="AY314" s="36"/>
      <c r="AZ314" s="37"/>
      <c r="BA314" s="44">
        <f>parseTime(AY314)-(AZ317=INT(RIGHT($F314, 1)))</f>
        <v>0</v>
      </c>
      <c r="BB314" s="45">
        <f t="shared" si="6992"/>
        <v>0</v>
      </c>
      <c r="BC314" s="36"/>
      <c r="BD314" s="37"/>
      <c r="BE314" s="44">
        <f>parseTime(BC314)-(BD317=INT(RIGHT($F314, 1)))</f>
        <v>0</v>
      </c>
      <c r="BF314" s="45">
        <f t="shared" si="6993"/>
        <v>0</v>
      </c>
      <c r="BG314" s="36"/>
      <c r="BH314" s="37"/>
      <c r="BI314" s="44">
        <f>parseTime(BG314)-(BH317=INT(RIGHT($F314, 1)))</f>
        <v>0</v>
      </c>
      <c r="BJ314" s="45">
        <f t="shared" si="6994"/>
        <v>0</v>
      </c>
      <c r="BK314" s="36"/>
      <c r="BL314" s="37"/>
      <c r="BM314" s="44">
        <f>parseTime(BK314)-(BL317=INT(RIGHT($F314, 1)))</f>
        <v>0</v>
      </c>
      <c r="BN314" s="45">
        <f t="shared" si="6995"/>
        <v>0</v>
      </c>
      <c r="BO314" s="36"/>
      <c r="BP314" s="37"/>
      <c r="BQ314" s="44">
        <f t="shared" ref="BQ314" si="7030">parseTime(BO314)-(BP317=INT(RIGHT($F314, 1)))</f>
        <v>0</v>
      </c>
      <c r="BR314" s="45">
        <f t="shared" si="6997"/>
        <v>0</v>
      </c>
      <c r="BS314" s="36"/>
      <c r="BT314" s="37"/>
      <c r="BU314" s="44">
        <f t="shared" ref="BU314" si="7031">parseTime(BS314)-(BT317=INT(RIGHT($F314, 1)))</f>
        <v>0</v>
      </c>
      <c r="BV314" s="45">
        <f t="shared" si="6999"/>
        <v>0</v>
      </c>
      <c r="BW314" s="36"/>
      <c r="BX314" s="37"/>
      <c r="BY314" s="44">
        <f t="shared" ref="BY314" si="7032">parseTime(BW314)-(BX317=INT(RIGHT($F314, 1)))</f>
        <v>0</v>
      </c>
      <c r="BZ314" s="45">
        <f t="shared" si="7001"/>
        <v>0</v>
      </c>
      <c r="CA314" s="36"/>
      <c r="CB314" s="37"/>
      <c r="CC314" s="44">
        <f t="shared" ref="CC314" si="7033">parseTime(CA314)-(CB317=INT(RIGHT($F314, 1)))</f>
        <v>0</v>
      </c>
      <c r="CD314" s="45">
        <f t="shared" si="7003"/>
        <v>0</v>
      </c>
      <c r="CE314" s="36"/>
      <c r="CF314" s="37"/>
      <c r="CG314" s="44">
        <f t="shared" ref="CG314" si="7034">parseTime(CE314)-(CF317=INT(RIGHT($F314, 1)))</f>
        <v>0</v>
      </c>
      <c r="CH314" s="45">
        <f t="shared" si="7005"/>
        <v>0</v>
      </c>
    </row>
    <row r="315" spans="1:86" x14ac:dyDescent="0.25">
      <c r="A315" s="56" t="s">
        <v>118</v>
      </c>
      <c r="B315" s="57">
        <f ca="1">roleHours(G312:CH318, "DFD")</f>
        <v>29</v>
      </c>
      <c r="C315" s="14">
        <f t="shared" ca="1" si="6028"/>
        <v>3.625</v>
      </c>
      <c r="D315" s="14"/>
      <c r="E315" s="20"/>
      <c r="F315" s="51" t="s">
        <v>131</v>
      </c>
      <c r="G315" s="36"/>
      <c r="H315" s="37"/>
      <c r="I315" s="44">
        <f t="shared" ref="I315" si="7035">parseTime(G315)-(H317=INT(RIGHT($F315, 1)))</f>
        <v>0</v>
      </c>
      <c r="J315" s="45">
        <f t="shared" si="6973"/>
        <v>0</v>
      </c>
      <c r="K315" s="36"/>
      <c r="L315" s="37"/>
      <c r="M315" s="44">
        <f t="shared" ref="M315" si="7036">parseTime(K315)-(L317=INT(RIGHT($F315, 1)))</f>
        <v>0</v>
      </c>
      <c r="N315" s="45">
        <f t="shared" si="6975"/>
        <v>0</v>
      </c>
      <c r="O315" s="36"/>
      <c r="P315" s="37"/>
      <c r="Q315" s="44">
        <f t="shared" ref="Q315" si="7037">parseTime(O315)-(P317=INT(RIGHT($F315, 1)))</f>
        <v>0</v>
      </c>
      <c r="R315" s="45">
        <f t="shared" si="6977"/>
        <v>0</v>
      </c>
      <c r="S315" s="36"/>
      <c r="T315" s="37"/>
      <c r="U315" s="44">
        <f t="shared" ref="U315" si="7038">parseTime(S315)-(T317=INT(RIGHT($F315, 1)))</f>
        <v>0</v>
      </c>
      <c r="V315" s="45">
        <f t="shared" si="6979"/>
        <v>0</v>
      </c>
      <c r="W315" s="36"/>
      <c r="X315" s="37"/>
      <c r="Y315" s="44">
        <f t="shared" ref="Y315" si="7039">parseTime(W315)-(X317=INT(RIGHT($F315, 1)))</f>
        <v>0</v>
      </c>
      <c r="Z315" s="45">
        <f t="shared" si="6981"/>
        <v>0</v>
      </c>
      <c r="AA315" s="36"/>
      <c r="AB315" s="37"/>
      <c r="AC315" s="44">
        <f t="shared" ref="AC315" si="7040">parseTime(AA315)-(AB317=INT(RIGHT($F315, 1)))</f>
        <v>0</v>
      </c>
      <c r="AD315" s="45">
        <f t="shared" si="6983"/>
        <v>0</v>
      </c>
      <c r="AE315" s="36"/>
      <c r="AF315" s="37"/>
      <c r="AG315" s="44">
        <f t="shared" ref="AG315" si="7041">parseTime(AE315)-(AF317=INT(RIGHT($F315, 1)))</f>
        <v>0</v>
      </c>
      <c r="AH315" s="45">
        <f t="shared" si="6985"/>
        <v>0</v>
      </c>
      <c r="AI315" s="36"/>
      <c r="AJ315" s="37"/>
      <c r="AK315" s="44">
        <f>parseTime(AI315)-(AJ317=INT(RIGHT($F315, 1)))</f>
        <v>0</v>
      </c>
      <c r="AL315" s="45">
        <f t="shared" si="6986"/>
        <v>0</v>
      </c>
      <c r="AM315" s="36"/>
      <c r="AN315" s="37"/>
      <c r="AO315" s="44">
        <f t="shared" ref="AO315" si="7042">parseTime(AM315)-(AN317=INT(RIGHT($F315, 1)))</f>
        <v>0</v>
      </c>
      <c r="AP315" s="45">
        <f t="shared" si="6988"/>
        <v>0</v>
      </c>
      <c r="AQ315" s="36"/>
      <c r="AR315" s="37"/>
      <c r="AS315" s="44">
        <f t="shared" ref="AS315" si="7043">parseTime(AQ315)-(AR317=INT(RIGHT($F315, 1)))</f>
        <v>0</v>
      </c>
      <c r="AT315" s="45">
        <f t="shared" si="6990"/>
        <v>0</v>
      </c>
      <c r="AU315" s="36"/>
      <c r="AV315" s="37"/>
      <c r="AW315" s="44">
        <f>parseTime(AU315)-(AV317=INT(RIGHT($F315, 1)))</f>
        <v>0</v>
      </c>
      <c r="AX315" s="45">
        <f t="shared" si="6991"/>
        <v>0</v>
      </c>
      <c r="AY315" s="36"/>
      <c r="AZ315" s="37"/>
      <c r="BA315" s="44">
        <f>parseTime(AY315)-(AZ317=INT(RIGHT($F315, 1)))</f>
        <v>0</v>
      </c>
      <c r="BB315" s="45">
        <f t="shared" si="6992"/>
        <v>0</v>
      </c>
      <c r="BC315" s="36"/>
      <c r="BD315" s="37"/>
      <c r="BE315" s="44">
        <f>parseTime(BC315)-(BD317=INT(RIGHT($F315, 1)))</f>
        <v>0</v>
      </c>
      <c r="BF315" s="45">
        <f t="shared" si="6993"/>
        <v>0</v>
      </c>
      <c r="BG315" s="36"/>
      <c r="BH315" s="37"/>
      <c r="BI315" s="44">
        <f>parseTime(BG315)-(BH317=INT(RIGHT($F315, 1)))</f>
        <v>0</v>
      </c>
      <c r="BJ315" s="45">
        <f t="shared" si="6994"/>
        <v>0</v>
      </c>
      <c r="BK315" s="36"/>
      <c r="BL315" s="37"/>
      <c r="BM315" s="44">
        <f>parseTime(BK315)-(BL317=INT(RIGHT($F315, 1)))</f>
        <v>0</v>
      </c>
      <c r="BN315" s="45">
        <f t="shared" si="6995"/>
        <v>0</v>
      </c>
      <c r="BO315" s="36"/>
      <c r="BP315" s="37"/>
      <c r="BQ315" s="44">
        <f t="shared" ref="BQ315" si="7044">parseTime(BO315)-(BP317=INT(RIGHT($F315, 1)))</f>
        <v>0</v>
      </c>
      <c r="BR315" s="45">
        <f t="shared" si="6997"/>
        <v>0</v>
      </c>
      <c r="BS315" s="36"/>
      <c r="BT315" s="37"/>
      <c r="BU315" s="44">
        <f t="shared" ref="BU315" si="7045">parseTime(BS315)-(BT317=INT(RIGHT($F315, 1)))</f>
        <v>0</v>
      </c>
      <c r="BV315" s="45">
        <f t="shared" si="6999"/>
        <v>0</v>
      </c>
      <c r="BW315" s="36"/>
      <c r="BX315" s="37"/>
      <c r="BY315" s="44">
        <f t="shared" ref="BY315" si="7046">parseTime(BW315)-(BX317=INT(RIGHT($F315, 1)))</f>
        <v>0</v>
      </c>
      <c r="BZ315" s="45">
        <f t="shared" si="7001"/>
        <v>0</v>
      </c>
      <c r="CA315" s="36"/>
      <c r="CB315" s="37"/>
      <c r="CC315" s="44">
        <f t="shared" ref="CC315" si="7047">parseTime(CA315)-(CB317=INT(RIGHT($F315, 1)))</f>
        <v>0</v>
      </c>
      <c r="CD315" s="45">
        <f t="shared" si="7003"/>
        <v>0</v>
      </c>
      <c r="CE315" s="36"/>
      <c r="CF315" s="37"/>
      <c r="CG315" s="44">
        <f t="shared" ref="CG315" si="7048">parseTime(CE315)-(CF317=INT(RIGHT($F315, 1)))</f>
        <v>0</v>
      </c>
      <c r="CH315" s="45">
        <f t="shared" si="7005"/>
        <v>0</v>
      </c>
    </row>
    <row r="316" spans="1:86" x14ac:dyDescent="0.25">
      <c r="A316" s="56" t="s">
        <v>119</v>
      </c>
      <c r="B316" s="57">
        <f ca="1">roleHours(G312:CH318, "MCC")</f>
        <v>8</v>
      </c>
      <c r="C316" s="14">
        <f t="shared" ca="1" si="6028"/>
        <v>1</v>
      </c>
      <c r="D316" s="14"/>
      <c r="E316" s="20"/>
      <c r="F316" s="51" t="s">
        <v>132</v>
      </c>
      <c r="G316" s="36"/>
      <c r="H316" s="37"/>
      <c r="I316" s="44">
        <f t="shared" ref="I316" si="7049">parseTime(G316)-(H317=INT(RIGHT($F316, 1)))</f>
        <v>0</v>
      </c>
      <c r="J316" s="45">
        <f t="shared" si="6973"/>
        <v>0</v>
      </c>
      <c r="K316" s="36"/>
      <c r="L316" s="37"/>
      <c r="M316" s="44">
        <f t="shared" ref="M316" si="7050">parseTime(K316)-(L317=INT(RIGHT($F316, 1)))</f>
        <v>0</v>
      </c>
      <c r="N316" s="45">
        <f t="shared" si="6975"/>
        <v>0</v>
      </c>
      <c r="O316" s="36"/>
      <c r="P316" s="37"/>
      <c r="Q316" s="44">
        <f t="shared" ref="Q316" si="7051">parseTime(O316)-(P317=INT(RIGHT($F316, 1)))</f>
        <v>0</v>
      </c>
      <c r="R316" s="45">
        <f t="shared" si="6977"/>
        <v>0</v>
      </c>
      <c r="S316" s="36"/>
      <c r="T316" s="37"/>
      <c r="U316" s="44">
        <f t="shared" ref="U316" si="7052">parseTime(S316)-(T317=INT(RIGHT($F316, 1)))</f>
        <v>0</v>
      </c>
      <c r="V316" s="45">
        <f t="shared" si="6979"/>
        <v>0</v>
      </c>
      <c r="W316" s="36"/>
      <c r="X316" s="37"/>
      <c r="Y316" s="44">
        <f t="shared" ref="Y316" si="7053">parseTime(W316)-(X317=INT(RIGHT($F316, 1)))</f>
        <v>0</v>
      </c>
      <c r="Z316" s="45">
        <f t="shared" si="6981"/>
        <v>0</v>
      </c>
      <c r="AA316" s="36"/>
      <c r="AB316" s="37"/>
      <c r="AC316" s="44">
        <f t="shared" ref="AC316" si="7054">parseTime(AA316)-(AB317=INT(RIGHT($F316, 1)))</f>
        <v>0</v>
      </c>
      <c r="AD316" s="45">
        <f t="shared" si="6983"/>
        <v>0</v>
      </c>
      <c r="AE316" s="36"/>
      <c r="AF316" s="37"/>
      <c r="AG316" s="44">
        <f t="shared" ref="AG316" si="7055">parseTime(AE316)-(AF317=INT(RIGHT($F316, 1)))</f>
        <v>0</v>
      </c>
      <c r="AH316" s="45">
        <f t="shared" si="6985"/>
        <v>0</v>
      </c>
      <c r="AI316" s="36"/>
      <c r="AJ316" s="37"/>
      <c r="AK316" s="44">
        <f>parseTime(AI316)-(AJ317=INT(RIGHT($F316, 1)))</f>
        <v>0</v>
      </c>
      <c r="AL316" s="45">
        <f t="shared" si="6986"/>
        <v>0</v>
      </c>
      <c r="AM316" s="36"/>
      <c r="AN316" s="37"/>
      <c r="AO316" s="44">
        <f t="shared" ref="AO316" si="7056">parseTime(AM316)-(AN317=INT(RIGHT($F316, 1)))</f>
        <v>0</v>
      </c>
      <c r="AP316" s="45">
        <f t="shared" si="6988"/>
        <v>0</v>
      </c>
      <c r="AQ316" s="36"/>
      <c r="AR316" s="37"/>
      <c r="AS316" s="44">
        <f t="shared" ref="AS316" si="7057">parseTime(AQ316)-(AR317=INT(RIGHT($F316, 1)))</f>
        <v>0</v>
      </c>
      <c r="AT316" s="45">
        <f t="shared" si="6990"/>
        <v>0</v>
      </c>
      <c r="AU316" s="36"/>
      <c r="AV316" s="37"/>
      <c r="AW316" s="44">
        <f>parseTime(AU316)-(AV317=INT(RIGHT($F316, 1)))</f>
        <v>0</v>
      </c>
      <c r="AX316" s="45">
        <f t="shared" si="6991"/>
        <v>0</v>
      </c>
      <c r="AY316" s="36"/>
      <c r="AZ316" s="37"/>
      <c r="BA316" s="44">
        <f>parseTime(AY316)-(AZ317=INT(RIGHT($F316, 1)))</f>
        <v>0</v>
      </c>
      <c r="BB316" s="45">
        <f t="shared" si="6992"/>
        <v>0</v>
      </c>
      <c r="BC316" s="36"/>
      <c r="BD316" s="37"/>
      <c r="BE316" s="44">
        <f>parseTime(BC316)-(BD317=INT(RIGHT($F316, 1)))</f>
        <v>0</v>
      </c>
      <c r="BF316" s="45">
        <f t="shared" si="6993"/>
        <v>0</v>
      </c>
      <c r="BG316" s="36"/>
      <c r="BH316" s="37"/>
      <c r="BI316" s="44">
        <f>parseTime(BG316)-(BH317=INT(RIGHT($F316, 1)))</f>
        <v>0</v>
      </c>
      <c r="BJ316" s="45">
        <f t="shared" si="6994"/>
        <v>0</v>
      </c>
      <c r="BK316" s="36"/>
      <c r="BL316" s="37"/>
      <c r="BM316" s="44">
        <f>parseTime(BK316)-(BL317=INT(RIGHT($F316, 1)))</f>
        <v>0</v>
      </c>
      <c r="BN316" s="45">
        <f t="shared" si="6995"/>
        <v>0</v>
      </c>
      <c r="BO316" s="36"/>
      <c r="BP316" s="37"/>
      <c r="BQ316" s="44">
        <f t="shared" ref="BQ316" si="7058">parseTime(BO316)-(BP317=INT(RIGHT($F316, 1)))</f>
        <v>0</v>
      </c>
      <c r="BR316" s="45">
        <f t="shared" si="6997"/>
        <v>0</v>
      </c>
      <c r="BS316" s="36"/>
      <c r="BT316" s="37"/>
      <c r="BU316" s="44">
        <f t="shared" ref="BU316" si="7059">parseTime(BS316)-(BT317=INT(RIGHT($F316, 1)))</f>
        <v>0</v>
      </c>
      <c r="BV316" s="45">
        <f t="shared" si="6999"/>
        <v>0</v>
      </c>
      <c r="BW316" s="36"/>
      <c r="BX316" s="37"/>
      <c r="BY316" s="44">
        <f t="shared" ref="BY316" si="7060">parseTime(BW316)-(BX317=INT(RIGHT($F316, 1)))</f>
        <v>0</v>
      </c>
      <c r="BZ316" s="45">
        <f t="shared" si="7001"/>
        <v>0</v>
      </c>
      <c r="CA316" s="36"/>
      <c r="CB316" s="37"/>
      <c r="CC316" s="44">
        <f t="shared" ref="CC316" si="7061">parseTime(CA316)-(CB317=INT(RIGHT($F316, 1)))</f>
        <v>0</v>
      </c>
      <c r="CD316" s="45">
        <f t="shared" si="7003"/>
        <v>0</v>
      </c>
      <c r="CE316" s="36"/>
      <c r="CF316" s="37"/>
      <c r="CG316" s="44">
        <f t="shared" ref="CG316" si="7062">parseTime(CE316)-(CF317=INT(RIGHT($F316, 1)))</f>
        <v>0</v>
      </c>
      <c r="CH316" s="45">
        <f t="shared" si="7005"/>
        <v>0</v>
      </c>
    </row>
    <row r="317" spans="1:86" x14ac:dyDescent="0.25">
      <c r="A317" s="56" t="s">
        <v>120</v>
      </c>
      <c r="B317" s="57">
        <f ca="1">roleHours(G312:CH318, "DCC")</f>
        <v>0</v>
      </c>
      <c r="C317" s="14">
        <f t="shared" ca="1" si="6028"/>
        <v>0</v>
      </c>
      <c r="D317" s="14"/>
      <c r="E317" s="20"/>
      <c r="F317" s="51"/>
      <c r="G317" s="46" t="s">
        <v>134</v>
      </c>
      <c r="H317" s="38">
        <f t="shared" ref="H317" si="7063">lunchAdjust(G312:H316)</f>
        <v>1</v>
      </c>
      <c r="I317" s="48" t="s">
        <v>0</v>
      </c>
      <c r="J317" s="39">
        <f t="shared" ref="J317" si="7064">SUMPRODUCT(I312:I316*J312:J316)</f>
        <v>8</v>
      </c>
      <c r="K317" s="46" t="s">
        <v>134</v>
      </c>
      <c r="L317" s="38">
        <f t="shared" ref="L317" si="7065">lunchAdjust(K312:L316)</f>
        <v>1</v>
      </c>
      <c r="M317" s="48" t="s">
        <v>0</v>
      </c>
      <c r="N317" s="39">
        <f t="shared" ref="N317" si="7066">SUMPRODUCT(M312:M316*N312:N316)</f>
        <v>8</v>
      </c>
      <c r="O317" s="46" t="s">
        <v>134</v>
      </c>
      <c r="P317" s="38">
        <f t="shared" ref="P317" si="7067">lunchAdjust(O312:P316)</f>
        <v>1</v>
      </c>
      <c r="Q317" s="48" t="s">
        <v>0</v>
      </c>
      <c r="R317" s="39">
        <f t="shared" ref="R317" si="7068">SUMPRODUCT(Q312:Q316*R312:R316)</f>
        <v>8</v>
      </c>
      <c r="S317" s="46" t="s">
        <v>134</v>
      </c>
      <c r="T317" s="38">
        <f t="shared" ref="T317" si="7069">lunchAdjust(S312:T316)</f>
        <v>1</v>
      </c>
      <c r="U317" s="48" t="s">
        <v>0</v>
      </c>
      <c r="V317" s="39">
        <f t="shared" ref="V317" si="7070">SUMPRODUCT(U312:U316*V312:V316)</f>
        <v>8</v>
      </c>
      <c r="W317" s="46" t="s">
        <v>134</v>
      </c>
      <c r="X317" s="38">
        <f t="shared" ref="X317" si="7071">lunchAdjust(W312:X316)</f>
        <v>1</v>
      </c>
      <c r="Y317" s="48" t="s">
        <v>0</v>
      </c>
      <c r="Z317" s="39">
        <f t="shared" ref="Z317" si="7072">SUMPRODUCT(Y312:Y316*Z312:Z316)</f>
        <v>8</v>
      </c>
      <c r="AA317" s="46" t="s">
        <v>134</v>
      </c>
      <c r="AB317" s="38">
        <f t="shared" ref="AB317" si="7073">lunchAdjust(AA312:AB316)</f>
        <v>1</v>
      </c>
      <c r="AC317" s="48" t="s">
        <v>0</v>
      </c>
      <c r="AD317" s="39">
        <f t="shared" ref="AD317" si="7074">SUMPRODUCT(AC312:AC316*AD312:AD316)</f>
        <v>8</v>
      </c>
      <c r="AE317" s="46" t="s">
        <v>134</v>
      </c>
      <c r="AF317" s="38">
        <f t="shared" ref="AF317" si="7075">lunchAdjust(AE312:AF316)</f>
        <v>1</v>
      </c>
      <c r="AG317" s="48" t="s">
        <v>0</v>
      </c>
      <c r="AH317" s="39">
        <f t="shared" ref="AH317" si="7076">SUMPRODUCT(AG312:AG316*AH312:AH316)</f>
        <v>8</v>
      </c>
      <c r="AI317" s="46" t="s">
        <v>134</v>
      </c>
      <c r="AJ317" s="38">
        <f t="shared" ref="AJ317" si="7077">lunchAdjust(AI312:AJ316)</f>
        <v>1</v>
      </c>
      <c r="AK317" s="48" t="s">
        <v>0</v>
      </c>
      <c r="AL317" s="39">
        <f t="shared" ref="AL317" si="7078">SUMPRODUCT(AK312:AK316*AL312:AL316)</f>
        <v>8</v>
      </c>
      <c r="AM317" s="46" t="s">
        <v>134</v>
      </c>
      <c r="AN317" s="38">
        <f t="shared" ref="AN317" si="7079">lunchAdjust(AM312:AN316)</f>
        <v>0</v>
      </c>
      <c r="AO317" s="48" t="s">
        <v>0</v>
      </c>
      <c r="AP317" s="39">
        <f t="shared" ref="AP317" si="7080">SUMPRODUCT(AO312:AO316*AP312:AP316)</f>
        <v>0</v>
      </c>
      <c r="AQ317" s="46" t="s">
        <v>134</v>
      </c>
      <c r="AR317" s="38">
        <f t="shared" ref="AR317" si="7081">lunchAdjust(AQ312:AR316)</f>
        <v>0</v>
      </c>
      <c r="AS317" s="48" t="s">
        <v>0</v>
      </c>
      <c r="AT317" s="39">
        <f t="shared" ref="AT317" si="7082">SUMPRODUCT(AS312:AS316*AT312:AT316)</f>
        <v>5</v>
      </c>
      <c r="AU317" s="46" t="s">
        <v>134</v>
      </c>
      <c r="AV317" s="38">
        <f t="shared" ref="AV317" si="7083">lunchAdjust(AU312:AV316)</f>
        <v>0</v>
      </c>
      <c r="AW317" s="48" t="s">
        <v>0</v>
      </c>
      <c r="AX317" s="39">
        <f t="shared" ref="AX317" si="7084">SUMPRODUCT(AW312:AW316*AX312:AX316)</f>
        <v>0</v>
      </c>
      <c r="AY317" s="46" t="s">
        <v>134</v>
      </c>
      <c r="AZ317" s="38">
        <f t="shared" ref="AZ317" si="7085">lunchAdjust(AY312:AZ316)</f>
        <v>1</v>
      </c>
      <c r="BA317" s="48" t="s">
        <v>0</v>
      </c>
      <c r="BB317" s="39">
        <f t="shared" ref="BB317" si="7086">SUMPRODUCT(BA312:BA316*BB312:BB316)</f>
        <v>8</v>
      </c>
      <c r="BC317" s="46" t="s">
        <v>134</v>
      </c>
      <c r="BD317" s="38">
        <f t="shared" ref="BD317" si="7087">lunchAdjust(BC312:BD316)</f>
        <v>1</v>
      </c>
      <c r="BE317" s="48" t="s">
        <v>0</v>
      </c>
      <c r="BF317" s="39">
        <f t="shared" ref="BF317" si="7088">SUMPRODUCT(BE312:BE316*BF312:BF316)</f>
        <v>8</v>
      </c>
      <c r="BG317" s="46" t="s">
        <v>134</v>
      </c>
      <c r="BH317" s="38">
        <f t="shared" ref="BH317" si="7089">lunchAdjust(BG312:BH316)</f>
        <v>0</v>
      </c>
      <c r="BI317" s="48" t="s">
        <v>0</v>
      </c>
      <c r="BJ317" s="39">
        <f t="shared" ref="BJ317" si="7090">SUMPRODUCT(BI312:BI316*BJ312:BJ316)</f>
        <v>0</v>
      </c>
      <c r="BK317" s="46" t="s">
        <v>134</v>
      </c>
      <c r="BL317" s="38">
        <f t="shared" ref="BL317" si="7091">lunchAdjust(BK312:BL316)</f>
        <v>0</v>
      </c>
      <c r="BM317" s="48" t="s">
        <v>0</v>
      </c>
      <c r="BN317" s="39">
        <f t="shared" ref="BN317" si="7092">SUMPRODUCT(BM312:BM316*BN312:BN316)</f>
        <v>0</v>
      </c>
      <c r="BO317" s="46" t="s">
        <v>134</v>
      </c>
      <c r="BP317" s="38">
        <f t="shared" ref="BP317" si="7093">lunchAdjust(BO312:BP316)</f>
        <v>0</v>
      </c>
      <c r="BQ317" s="48" t="s">
        <v>0</v>
      </c>
      <c r="BR317" s="39">
        <f t="shared" ref="BR317" si="7094">SUMPRODUCT(BQ312:BQ316*BR312:BR316)</f>
        <v>0</v>
      </c>
      <c r="BS317" s="46" t="s">
        <v>134</v>
      </c>
      <c r="BT317" s="38">
        <f t="shared" ref="BT317" si="7095">lunchAdjust(BS312:BT316)</f>
        <v>0</v>
      </c>
      <c r="BU317" s="48" t="s">
        <v>0</v>
      </c>
      <c r="BV317" s="39">
        <f t="shared" ref="BV317" si="7096">SUMPRODUCT(BU312:BU316*BV312:BV316)</f>
        <v>0</v>
      </c>
      <c r="BW317" s="46" t="s">
        <v>134</v>
      </c>
      <c r="BX317" s="38">
        <f t="shared" ref="BX317" si="7097">lunchAdjust(BW312:BX316)</f>
        <v>0</v>
      </c>
      <c r="BY317" s="48" t="s">
        <v>0</v>
      </c>
      <c r="BZ317" s="39">
        <f t="shared" ref="BZ317" si="7098">SUMPRODUCT(BY312:BY316*BZ312:BZ316)</f>
        <v>0</v>
      </c>
      <c r="CA317" s="46" t="s">
        <v>134</v>
      </c>
      <c r="CB317" s="38">
        <f t="shared" ref="CB317" si="7099">lunchAdjust(CA312:CB316)</f>
        <v>0</v>
      </c>
      <c r="CC317" s="48" t="s">
        <v>0</v>
      </c>
      <c r="CD317" s="39">
        <f t="shared" ref="CD317" si="7100">SUMPRODUCT(CC312:CC316*CD312:CD316)</f>
        <v>0</v>
      </c>
      <c r="CE317" s="46" t="s">
        <v>134</v>
      </c>
      <c r="CF317" s="38">
        <f t="shared" ref="CF317" si="7101">lunchAdjust(CE312:CF316)</f>
        <v>0</v>
      </c>
      <c r="CG317" s="48" t="s">
        <v>0</v>
      </c>
      <c r="CH317" s="39">
        <f t="shared" ref="CH317" si="7102">SUMPRODUCT(CG312:CG316*CH312:CH316)</f>
        <v>0</v>
      </c>
    </row>
    <row r="318" spans="1:86" ht="15.75" thickBot="1" x14ac:dyDescent="0.3">
      <c r="A318" s="58" t="s">
        <v>121</v>
      </c>
      <c r="B318" s="59">
        <f ca="1">roleHours(G312:CH318, "OUT")</f>
        <v>0</v>
      </c>
      <c r="C318" s="54" t="s">
        <v>137</v>
      </c>
      <c r="D318" s="22">
        <f ca="1">roleHours(G312:CH318, "PTO")</f>
        <v>0</v>
      </c>
      <c r="E318" s="23"/>
      <c r="F318" s="52"/>
      <c r="G318" s="47" t="s">
        <v>39</v>
      </c>
      <c r="H318" s="40">
        <f t="shared" si="5779"/>
        <v>0</v>
      </c>
      <c r="I318" s="49" t="s">
        <v>135</v>
      </c>
      <c r="J318" s="41">
        <f t="shared" ref="J318" si="7103">J317*G$4</f>
        <v>0</v>
      </c>
      <c r="K318" s="47" t="s">
        <v>39</v>
      </c>
      <c r="L318" s="40">
        <f t="shared" ref="L318" si="7104">SUMPRODUCT(M312:M316*(L312:L316="PTO"))+SUMPRODUCT(M312:M316*(L312:L316="HOL"))</f>
        <v>0</v>
      </c>
      <c r="M318" s="49" t="s">
        <v>135</v>
      </c>
      <c r="N318" s="41">
        <f t="shared" ref="N318" si="7105">N317*K$4</f>
        <v>0</v>
      </c>
      <c r="O318" s="47" t="s">
        <v>39</v>
      </c>
      <c r="P318" s="40">
        <f t="shared" ref="P318" si="7106">SUMPRODUCT(Q312:Q316*(P312:P316="PTO"))+SUMPRODUCT(Q312:Q316*(P312:P316="HOL"))</f>
        <v>0</v>
      </c>
      <c r="Q318" s="49" t="s">
        <v>135</v>
      </c>
      <c r="R318" s="41">
        <f t="shared" ref="R318" si="7107">R317*O$4</f>
        <v>8</v>
      </c>
      <c r="S318" s="47" t="s">
        <v>39</v>
      </c>
      <c r="T318" s="40">
        <f t="shared" ref="T318" si="7108">SUMPRODUCT(U312:U316*(T312:T316="PTO"))+SUMPRODUCT(U312:U316*(T312:T316="HOL"))</f>
        <v>0</v>
      </c>
      <c r="U318" s="49" t="s">
        <v>135</v>
      </c>
      <c r="V318" s="41">
        <f t="shared" ref="V318" si="7109">V317*S$4</f>
        <v>0</v>
      </c>
      <c r="W318" s="47" t="s">
        <v>39</v>
      </c>
      <c r="X318" s="40">
        <f t="shared" ref="X318" si="7110">SUMPRODUCT(Y312:Y316*(X312:X316="PTO"))+SUMPRODUCT(Y312:Y316*(X312:X316="HOL"))</f>
        <v>0</v>
      </c>
      <c r="Y318" s="49" t="s">
        <v>135</v>
      </c>
      <c r="Z318" s="41">
        <f t="shared" ref="Z318" si="7111">Z317*W$4</f>
        <v>8</v>
      </c>
      <c r="AA318" s="47" t="s">
        <v>39</v>
      </c>
      <c r="AB318" s="40">
        <f t="shared" ref="AB318" si="7112">SUMPRODUCT(AC312:AC316*(AB312:AB316="PTO"))+SUMPRODUCT(AC312:AC316*(AB312:AB316="HOL"))</f>
        <v>0</v>
      </c>
      <c r="AC318" s="49" t="s">
        <v>135</v>
      </c>
      <c r="AD318" s="41">
        <f t="shared" ref="AD318" si="7113">AD317*AA$4</f>
        <v>8</v>
      </c>
      <c r="AE318" s="47" t="s">
        <v>39</v>
      </c>
      <c r="AF318" s="40">
        <f t="shared" ref="AF318" si="7114">SUMPRODUCT(AG312:AG316*(AF312:AF316="PTO"))+SUMPRODUCT(AG312:AG316*(AF312:AF316="HOL"))</f>
        <v>0</v>
      </c>
      <c r="AG318" s="49" t="s">
        <v>135</v>
      </c>
      <c r="AH318" s="41">
        <f t="shared" ref="AH318" si="7115">AH317*AE$4</f>
        <v>8</v>
      </c>
      <c r="AI318" s="47" t="s">
        <v>39</v>
      </c>
      <c r="AJ318" s="40">
        <f t="shared" ref="AJ318" si="7116">SUMPRODUCT(AK312:AK316*(AJ312:AJ316="PTO"))+SUMPRODUCT(AK312:AK316*(AJ312:AJ316="HOL"))</f>
        <v>0</v>
      </c>
      <c r="AK318" s="49" t="s">
        <v>135</v>
      </c>
      <c r="AL318" s="41">
        <f>AL317*AI$4</f>
        <v>8</v>
      </c>
      <c r="AM318" s="47" t="s">
        <v>39</v>
      </c>
      <c r="AN318" s="40">
        <f t="shared" ref="AN318" si="7117">SUMPRODUCT(AO312:AO316*(AN312:AN316="PTO"))+SUMPRODUCT(AO312:AO316*(AN312:AN316="HOL"))</f>
        <v>0</v>
      </c>
      <c r="AO318" s="49" t="s">
        <v>135</v>
      </c>
      <c r="AP318" s="41">
        <f t="shared" ref="AP318" si="7118">AP317*AM$4</f>
        <v>0</v>
      </c>
      <c r="AQ318" s="47" t="s">
        <v>39</v>
      </c>
      <c r="AR318" s="40">
        <f t="shared" ref="AR318" si="7119">SUMPRODUCT(AS312:AS316*(AR312:AR316="PTO"))+SUMPRODUCT(AS312:AS316*(AR312:AR316="HOL"))</f>
        <v>0</v>
      </c>
      <c r="AS318" s="49" t="s">
        <v>135</v>
      </c>
      <c r="AT318" s="41">
        <f t="shared" ref="AT318" si="7120">AT317*AQ$4</f>
        <v>0</v>
      </c>
      <c r="AU318" s="47" t="s">
        <v>39</v>
      </c>
      <c r="AV318" s="40">
        <f t="shared" ref="AV318" si="7121">SUMPRODUCT(AW312:AW316*(AV312:AV316="PTO"))+SUMPRODUCT(AW312:AW316*(AV312:AV316="HOL"))</f>
        <v>0</v>
      </c>
      <c r="AW318" s="49" t="s">
        <v>135</v>
      </c>
      <c r="AX318" s="41">
        <f>AX317*AU$4</f>
        <v>0</v>
      </c>
      <c r="AY318" s="47" t="s">
        <v>39</v>
      </c>
      <c r="AZ318" s="40">
        <f t="shared" ref="AZ318" si="7122">SUMPRODUCT(BA312:BA316*(AZ312:AZ316="PTO"))+SUMPRODUCT(BA312:BA316*(AZ312:AZ316="HOL"))</f>
        <v>0</v>
      </c>
      <c r="BA318" s="49" t="s">
        <v>135</v>
      </c>
      <c r="BB318" s="41">
        <f>BB317*AY$4</f>
        <v>8</v>
      </c>
      <c r="BC318" s="47" t="s">
        <v>39</v>
      </c>
      <c r="BD318" s="40">
        <f t="shared" ref="BD318" si="7123">SUMPRODUCT(BE312:BE316*(BD312:BD316="PTO"))+SUMPRODUCT(BE312:BE316*(BD312:BD316="HOL"))</f>
        <v>0</v>
      </c>
      <c r="BE318" s="49" t="s">
        <v>135</v>
      </c>
      <c r="BF318" s="41">
        <f>BF317*BC$4</f>
        <v>8</v>
      </c>
      <c r="BG318" s="47" t="s">
        <v>39</v>
      </c>
      <c r="BH318" s="40">
        <f t="shared" ref="BH318" si="7124">SUMPRODUCT(BI312:BI316*(BH312:BH316="PTO"))+SUMPRODUCT(BI312:BI316*(BH312:BH316="HOL"))</f>
        <v>0</v>
      </c>
      <c r="BI318" s="49" t="s">
        <v>135</v>
      </c>
      <c r="BJ318" s="41">
        <f>BJ317*BG$4</f>
        <v>0</v>
      </c>
      <c r="BK318" s="47" t="s">
        <v>39</v>
      </c>
      <c r="BL318" s="40">
        <f t="shared" ref="BL318" si="7125">SUMPRODUCT(BM312:BM316*(BL312:BL316="PTO"))+SUMPRODUCT(BM312:BM316*(BL312:BL316="HOL"))</f>
        <v>0</v>
      </c>
      <c r="BM318" s="49" t="s">
        <v>135</v>
      </c>
      <c r="BN318" s="41">
        <f>BN317*BK$4</f>
        <v>0</v>
      </c>
      <c r="BO318" s="47" t="s">
        <v>39</v>
      </c>
      <c r="BP318" s="40">
        <f t="shared" ref="BP318" si="7126">SUMPRODUCT(BQ312:BQ316*(BP312:BP316="PTO"))+SUMPRODUCT(BQ312:BQ316*(BP312:BP316="HOL"))</f>
        <v>0</v>
      </c>
      <c r="BQ318" s="49" t="s">
        <v>135</v>
      </c>
      <c r="BR318" s="41">
        <f t="shared" ref="BR318" si="7127">BR317*BO$4</f>
        <v>0</v>
      </c>
      <c r="BS318" s="47" t="s">
        <v>39</v>
      </c>
      <c r="BT318" s="40">
        <f t="shared" ref="BT318" si="7128">SUMPRODUCT(BU312:BU316*(BT312:BT316="PTO"))+SUMPRODUCT(BU312:BU316*(BT312:BT316="HOL"))</f>
        <v>0</v>
      </c>
      <c r="BU318" s="49" t="s">
        <v>135</v>
      </c>
      <c r="BV318" s="41">
        <f t="shared" ref="BV318" si="7129">BV317*BS$4</f>
        <v>0</v>
      </c>
      <c r="BW318" s="47" t="s">
        <v>39</v>
      </c>
      <c r="BX318" s="40">
        <f t="shared" ref="BX318" si="7130">SUMPRODUCT(BY312:BY316*(BX312:BX316="PTO"))+SUMPRODUCT(BY312:BY316*(BX312:BX316="HOL"))</f>
        <v>0</v>
      </c>
      <c r="BY318" s="49" t="s">
        <v>135</v>
      </c>
      <c r="BZ318" s="41">
        <f t="shared" ref="BZ318" si="7131">BZ317*BW$4</f>
        <v>0</v>
      </c>
      <c r="CA318" s="47" t="s">
        <v>39</v>
      </c>
      <c r="CB318" s="40">
        <f t="shared" ref="CB318" si="7132">SUMPRODUCT(CC312:CC316*(CB312:CB316="PTO"))+SUMPRODUCT(CC312:CC316*(CB312:CB316="HOL"))</f>
        <v>0</v>
      </c>
      <c r="CC318" s="49" t="s">
        <v>135</v>
      </c>
      <c r="CD318" s="41">
        <f t="shared" ref="CD318" si="7133">CD317*CA$4</f>
        <v>0</v>
      </c>
      <c r="CE318" s="47" t="s">
        <v>39</v>
      </c>
      <c r="CF318" s="40">
        <f t="shared" ref="CF318" si="7134">SUMPRODUCT(CG312:CG316*(CF312:CF316="PTO"))+SUMPRODUCT(CG312:CG316*(CF312:CF316="HOL"))</f>
        <v>0</v>
      </c>
      <c r="CG318" s="49" t="s">
        <v>135</v>
      </c>
      <c r="CH318" s="41">
        <f t="shared" ref="CH318" si="7135">CH317*CE$4</f>
        <v>0</v>
      </c>
    </row>
    <row r="319" spans="1:86" x14ac:dyDescent="0.25">
      <c r="A319" s="70" t="s">
        <v>133</v>
      </c>
      <c r="B319" s="71">
        <f t="shared" ref="B319" ca="1" si="7136">D319-B320</f>
        <v>21.219655611609781</v>
      </c>
      <c r="C319" s="72" t="s">
        <v>122</v>
      </c>
      <c r="D319" s="71">
        <f>IFERROR(INDEX(Holidays[FTE], MATCH(Entry!E319, Holidays[Date], 0)), 1)*8*INDEX(FTEguide[[1]:[12]], MATCH(Entry!E320, FTEguide[Weekday], 0), IF(Entry!E322&gt;0, Entry!E322, MONTH(Entry!E319)))</f>
        <v>93.219655611609781</v>
      </c>
      <c r="E319" s="60">
        <f t="shared" si="6971"/>
        <v>43873</v>
      </c>
      <c r="F319" s="50" t="s">
        <v>128</v>
      </c>
      <c r="G319" s="34" t="s">
        <v>136</v>
      </c>
      <c r="H319" s="35" t="s">
        <v>23</v>
      </c>
      <c r="I319" s="42">
        <f t="shared" ref="I319" si="7137">parseTime(G319)-(H324=INT(RIGHT($F319, 1)))</f>
        <v>8</v>
      </c>
      <c r="J319" s="43">
        <f t="shared" ref="J319:J323" si="7138">isClocked(H319)</f>
        <v>1</v>
      </c>
      <c r="K319" s="34" t="s">
        <v>136</v>
      </c>
      <c r="L319" s="35" t="s">
        <v>23</v>
      </c>
      <c r="M319" s="42">
        <f t="shared" ref="M319" si="7139">parseTime(K319)-(L324=INT(RIGHT($F319, 1)))</f>
        <v>8</v>
      </c>
      <c r="N319" s="43">
        <f t="shared" ref="N319:N323" si="7140">isClocked(L319)</f>
        <v>1</v>
      </c>
      <c r="O319" s="34" t="s">
        <v>180</v>
      </c>
      <c r="P319" s="35" t="s">
        <v>23</v>
      </c>
      <c r="Q319" s="42">
        <f t="shared" ref="Q319" si="7141">parseTime(O319)-(P324=INT(RIGHT($F319, 1)))</f>
        <v>8</v>
      </c>
      <c r="R319" s="43">
        <f t="shared" ref="R319:R323" si="7142">isClocked(P319)</f>
        <v>1</v>
      </c>
      <c r="S319" s="34" t="s">
        <v>180</v>
      </c>
      <c r="T319" s="35" t="s">
        <v>23</v>
      </c>
      <c r="U319" s="42">
        <f t="shared" ref="U319" si="7143">parseTime(S319)-(T324=INT(RIGHT($F319, 1)))</f>
        <v>8</v>
      </c>
      <c r="V319" s="43">
        <f t="shared" ref="V319:V323" si="7144">isClocked(T319)</f>
        <v>1</v>
      </c>
      <c r="W319" s="34" t="s">
        <v>136</v>
      </c>
      <c r="X319" s="35" t="s">
        <v>24</v>
      </c>
      <c r="Y319" s="42">
        <f t="shared" ref="Y319" si="7145">parseTime(W319)-(X324=INT(RIGHT($F319, 1)))</f>
        <v>8</v>
      </c>
      <c r="Z319" s="43">
        <f t="shared" ref="Z319:Z323" si="7146">isClocked(X319)</f>
        <v>1</v>
      </c>
      <c r="AA319" s="34" t="s">
        <v>136</v>
      </c>
      <c r="AB319" s="35" t="s">
        <v>23</v>
      </c>
      <c r="AC319" s="42">
        <f t="shared" ref="AC319" si="7147">parseTime(AA319)-(AB324=INT(RIGHT($F319, 1)))</f>
        <v>8</v>
      </c>
      <c r="AD319" s="43">
        <f t="shared" ref="AD319:AD323" si="7148">isClocked(AB319)</f>
        <v>1</v>
      </c>
      <c r="AE319" s="34" t="s">
        <v>136</v>
      </c>
      <c r="AF319" s="35" t="s">
        <v>25</v>
      </c>
      <c r="AG319" s="42">
        <f t="shared" ref="AG319" si="7149">parseTime(AE319)-(AF324=INT(RIGHT($F319, 1)))</f>
        <v>8</v>
      </c>
      <c r="AH319" s="43">
        <f t="shared" ref="AH319:AH323" si="7150">isClocked(AF319)</f>
        <v>1</v>
      </c>
      <c r="AI319" s="34"/>
      <c r="AJ319" s="35"/>
      <c r="AK319" s="42">
        <f>parseTime(AI319)-(AJ324=INT(RIGHT($F319, 1)))</f>
        <v>0</v>
      </c>
      <c r="AL319" s="43">
        <f t="shared" ref="AL319:AL323" si="7151">isClocked(AJ319)</f>
        <v>0</v>
      </c>
      <c r="AM319" s="34" t="s">
        <v>151</v>
      </c>
      <c r="AN319" s="35" t="s">
        <v>28</v>
      </c>
      <c r="AO319" s="42">
        <f t="shared" ref="AO319" si="7152">parseTime(AM319)-(AN324=INT(RIGHT($F319, 1)))</f>
        <v>4</v>
      </c>
      <c r="AP319" s="43">
        <f t="shared" ref="AP319:AP323" si="7153">isClocked(AN319)</f>
        <v>1</v>
      </c>
      <c r="AQ319" s="34"/>
      <c r="AR319" s="35"/>
      <c r="AS319" s="42">
        <f t="shared" ref="AS319" si="7154">parseTime(AQ319)-(AR324=INT(RIGHT($F319, 1)))</f>
        <v>0</v>
      </c>
      <c r="AT319" s="43">
        <f t="shared" ref="AT319:AT323" si="7155">isClocked(AR319)</f>
        <v>0</v>
      </c>
      <c r="AU319" s="34"/>
      <c r="AV319" s="35"/>
      <c r="AW319" s="42">
        <f>parseTime(AU319)-(AV324=INT(RIGHT($F319, 1)))</f>
        <v>0</v>
      </c>
      <c r="AX319" s="43">
        <f t="shared" ref="AX319:AX323" si="7156">isClocked(AV319)</f>
        <v>0</v>
      </c>
      <c r="AY319" s="34" t="s">
        <v>180</v>
      </c>
      <c r="AZ319" s="35" t="s">
        <v>24</v>
      </c>
      <c r="BA319" s="42">
        <f>parseTime(AY319)-(AZ324=INT(RIGHT($F319, 1)))</f>
        <v>8</v>
      </c>
      <c r="BB319" s="43">
        <f t="shared" ref="BB319:BB323" si="7157">isClocked(AZ319)</f>
        <v>1</v>
      </c>
      <c r="BC319" s="34" t="s">
        <v>136</v>
      </c>
      <c r="BD319" s="35" t="s">
        <v>24</v>
      </c>
      <c r="BE319" s="42">
        <f>parseTime(BC319)-(BD324=INT(RIGHT($F319, 1)))</f>
        <v>8</v>
      </c>
      <c r="BF319" s="43">
        <f t="shared" ref="BF319:BF323" si="7158">isClocked(BD319)</f>
        <v>1</v>
      </c>
      <c r="BG319" s="34"/>
      <c r="BH319" s="35"/>
      <c r="BI319" s="42">
        <f>parseTime(BG319)-(BH324=INT(RIGHT($F319, 1)))</f>
        <v>0</v>
      </c>
      <c r="BJ319" s="43">
        <f t="shared" ref="BJ319:BJ323" si="7159">isClocked(BH319)</f>
        <v>0</v>
      </c>
      <c r="BK319" s="34"/>
      <c r="BL319" s="35"/>
      <c r="BM319" s="42">
        <f>parseTime(BK319)-(BL324=INT(RIGHT($F319, 1)))</f>
        <v>0</v>
      </c>
      <c r="BN319" s="43">
        <f t="shared" ref="BN319:BN323" si="7160">isClocked(BL319)</f>
        <v>0</v>
      </c>
      <c r="BO319" s="34"/>
      <c r="BP319" s="35"/>
      <c r="BQ319" s="42">
        <f t="shared" ref="BQ319" si="7161">parseTime(BO319)-(BP324=INT(RIGHT($F319, 1)))</f>
        <v>0</v>
      </c>
      <c r="BR319" s="43">
        <f t="shared" ref="BR319:BR323" si="7162">isClocked(BP319)</f>
        <v>0</v>
      </c>
      <c r="BS319" s="34"/>
      <c r="BT319" s="35"/>
      <c r="BU319" s="42">
        <f t="shared" ref="BU319" si="7163">parseTime(BS319)-(BT324=INT(RIGHT($F319, 1)))</f>
        <v>0</v>
      </c>
      <c r="BV319" s="43">
        <f t="shared" ref="BV319:BV323" si="7164">isClocked(BT319)</f>
        <v>0</v>
      </c>
      <c r="BW319" s="34"/>
      <c r="BX319" s="35"/>
      <c r="BY319" s="42">
        <f t="shared" ref="BY319" si="7165">parseTime(BW319)-(BX324=INT(RIGHT($F319, 1)))</f>
        <v>0</v>
      </c>
      <c r="BZ319" s="43">
        <f t="shared" ref="BZ319:BZ323" si="7166">isClocked(BX319)</f>
        <v>0</v>
      </c>
      <c r="CA319" s="34"/>
      <c r="CB319" s="35"/>
      <c r="CC319" s="42">
        <f t="shared" ref="CC319" si="7167">parseTime(CA319)-(CB324=INT(RIGHT($F319, 1)))</f>
        <v>0</v>
      </c>
      <c r="CD319" s="43">
        <f t="shared" ref="CD319:CD323" si="7168">isClocked(CB319)</f>
        <v>0</v>
      </c>
      <c r="CE319" s="34"/>
      <c r="CF319" s="35"/>
      <c r="CG319" s="42">
        <f t="shared" ref="CG319" si="7169">parseTime(CE319)-(CF324=INT(RIGHT($F319, 1)))</f>
        <v>0</v>
      </c>
      <c r="CH319" s="43">
        <f t="shared" ref="CH319:CH323" si="7170">isClocked(CF319)</f>
        <v>0</v>
      </c>
    </row>
    <row r="320" spans="1:86" x14ac:dyDescent="0.25">
      <c r="A320" s="56" t="s">
        <v>0</v>
      </c>
      <c r="B320" s="57">
        <f t="shared" ref="B320" ca="1" si="7171">SUM(B321:B324)</f>
        <v>72</v>
      </c>
      <c r="C320" s="14" t="s">
        <v>252</v>
      </c>
      <c r="D320" s="14"/>
      <c r="E320" s="55" t="str">
        <f t="shared" si="6840"/>
        <v>Wednesday</v>
      </c>
      <c r="F320" s="51" t="s">
        <v>129</v>
      </c>
      <c r="G320" s="36"/>
      <c r="H320" s="37"/>
      <c r="I320" s="44">
        <f t="shared" ref="I320" si="7172">parseTime(G320)-(H324=INT(RIGHT($F320, 1)))</f>
        <v>0</v>
      </c>
      <c r="J320" s="45">
        <f t="shared" si="7138"/>
        <v>0</v>
      </c>
      <c r="K320" s="36"/>
      <c r="L320" s="37"/>
      <c r="M320" s="44">
        <f t="shared" ref="M320" si="7173">parseTime(K320)-(L324=INT(RIGHT($F320, 1)))</f>
        <v>0</v>
      </c>
      <c r="N320" s="45">
        <f t="shared" si="7140"/>
        <v>0</v>
      </c>
      <c r="O320" s="36"/>
      <c r="P320" s="37"/>
      <c r="Q320" s="44">
        <f t="shared" ref="Q320" si="7174">parseTime(O320)-(P324=INT(RIGHT($F320, 1)))</f>
        <v>0</v>
      </c>
      <c r="R320" s="45">
        <f t="shared" si="7142"/>
        <v>0</v>
      </c>
      <c r="S320" s="36"/>
      <c r="T320" s="37"/>
      <c r="U320" s="44">
        <f t="shared" ref="U320" si="7175">parseTime(S320)-(T324=INT(RIGHT($F320, 1)))</f>
        <v>0</v>
      </c>
      <c r="V320" s="45">
        <f t="shared" si="7144"/>
        <v>0</v>
      </c>
      <c r="W320" s="36"/>
      <c r="X320" s="37"/>
      <c r="Y320" s="44">
        <f t="shared" ref="Y320" si="7176">parseTime(W320)-(X324=INT(RIGHT($F320, 1)))</f>
        <v>0</v>
      </c>
      <c r="Z320" s="45">
        <f t="shared" si="7146"/>
        <v>0</v>
      </c>
      <c r="AA320" s="36"/>
      <c r="AB320" s="37"/>
      <c r="AC320" s="44">
        <f t="shared" ref="AC320" si="7177">parseTime(AA320)-(AB324=INT(RIGHT($F320, 1)))</f>
        <v>0</v>
      </c>
      <c r="AD320" s="45">
        <f t="shared" si="7148"/>
        <v>0</v>
      </c>
      <c r="AE320" s="36"/>
      <c r="AF320" s="37"/>
      <c r="AG320" s="44">
        <f t="shared" ref="AG320" si="7178">parseTime(AE320)-(AF324=INT(RIGHT($F320, 1)))</f>
        <v>0</v>
      </c>
      <c r="AH320" s="45">
        <f t="shared" si="7150"/>
        <v>0</v>
      </c>
      <c r="AI320" s="36"/>
      <c r="AJ320" s="37"/>
      <c r="AK320" s="44">
        <f>parseTime(AI320)-(AJ324=INT(RIGHT($F320, 1)))</f>
        <v>0</v>
      </c>
      <c r="AL320" s="45">
        <f t="shared" si="7151"/>
        <v>0</v>
      </c>
      <c r="AM320" s="36"/>
      <c r="AN320" s="37"/>
      <c r="AO320" s="44">
        <f t="shared" ref="AO320" si="7179">parseTime(AM320)-(AN324=INT(RIGHT($F320, 1)))</f>
        <v>0</v>
      </c>
      <c r="AP320" s="45">
        <f t="shared" si="7153"/>
        <v>0</v>
      </c>
      <c r="AQ320" s="36"/>
      <c r="AR320" s="37"/>
      <c r="AS320" s="44">
        <f t="shared" ref="AS320" si="7180">parseTime(AQ320)-(AR324=INT(RIGHT($F320, 1)))</f>
        <v>0</v>
      </c>
      <c r="AT320" s="45">
        <f t="shared" si="7155"/>
        <v>0</v>
      </c>
      <c r="AU320" s="36"/>
      <c r="AV320" s="37"/>
      <c r="AW320" s="44">
        <f>parseTime(AU320)-(AV324=INT(RIGHT($F320, 1)))</f>
        <v>0</v>
      </c>
      <c r="AX320" s="45">
        <f t="shared" si="7156"/>
        <v>0</v>
      </c>
      <c r="AY320" s="36"/>
      <c r="AZ320" s="37"/>
      <c r="BA320" s="44">
        <f>parseTime(AY320)-(AZ324=INT(RIGHT($F320, 1)))</f>
        <v>0</v>
      </c>
      <c r="BB320" s="45">
        <f t="shared" si="7157"/>
        <v>0</v>
      </c>
      <c r="BC320" s="36"/>
      <c r="BD320" s="37"/>
      <c r="BE320" s="44">
        <f>parseTime(BC320)-(BD324=INT(RIGHT($F320, 1)))</f>
        <v>0</v>
      </c>
      <c r="BF320" s="45">
        <f t="shared" si="7158"/>
        <v>0</v>
      </c>
      <c r="BG320" s="36"/>
      <c r="BH320" s="37"/>
      <c r="BI320" s="44">
        <f>parseTime(BG320)-(BH324=INT(RIGHT($F320, 1)))</f>
        <v>0</v>
      </c>
      <c r="BJ320" s="45">
        <f t="shared" si="7159"/>
        <v>0</v>
      </c>
      <c r="BK320" s="36"/>
      <c r="BL320" s="37"/>
      <c r="BM320" s="44">
        <f>parseTime(BK320)-(BL324=INT(RIGHT($F320, 1)))</f>
        <v>0</v>
      </c>
      <c r="BN320" s="45">
        <f t="shared" si="7160"/>
        <v>0</v>
      </c>
      <c r="BO320" s="36"/>
      <c r="BP320" s="37"/>
      <c r="BQ320" s="44">
        <f t="shared" ref="BQ320" si="7181">parseTime(BO320)-(BP324=INT(RIGHT($F320, 1)))</f>
        <v>0</v>
      </c>
      <c r="BR320" s="45">
        <f t="shared" si="7162"/>
        <v>0</v>
      </c>
      <c r="BS320" s="36"/>
      <c r="BT320" s="37"/>
      <c r="BU320" s="44">
        <f t="shared" ref="BU320" si="7182">parseTime(BS320)-(BT324=INT(RIGHT($F320, 1)))</f>
        <v>0</v>
      </c>
      <c r="BV320" s="45">
        <f t="shared" si="7164"/>
        <v>0</v>
      </c>
      <c r="BW320" s="36"/>
      <c r="BX320" s="37"/>
      <c r="BY320" s="44">
        <f t="shared" ref="BY320" si="7183">parseTime(BW320)-(BX324=INT(RIGHT($F320, 1)))</f>
        <v>0</v>
      </c>
      <c r="BZ320" s="45">
        <f t="shared" si="7166"/>
        <v>0</v>
      </c>
      <c r="CA320" s="36"/>
      <c r="CB320" s="37"/>
      <c r="CC320" s="44">
        <f t="shared" ref="CC320" si="7184">parseTime(CA320)-(CB324=INT(RIGHT($F320, 1)))</f>
        <v>0</v>
      </c>
      <c r="CD320" s="45">
        <f t="shared" si="7168"/>
        <v>0</v>
      </c>
      <c r="CE320" s="36"/>
      <c r="CF320" s="37"/>
      <c r="CG320" s="44">
        <f t="shared" ref="CG320" si="7185">parseTime(CE320)-(CF324=INT(RIGHT($F320, 1)))</f>
        <v>0</v>
      </c>
      <c r="CH320" s="45">
        <f t="shared" si="7170"/>
        <v>0</v>
      </c>
    </row>
    <row r="321" spans="1:86" x14ac:dyDescent="0.25">
      <c r="A321" s="56" t="s">
        <v>117</v>
      </c>
      <c r="B321" s="57">
        <f ca="1">roleHours(G319:CH325, "MFD")</f>
        <v>40</v>
      </c>
      <c r="C321" s="14">
        <f t="shared" ca="1" si="6028"/>
        <v>5</v>
      </c>
      <c r="D321" s="14"/>
      <c r="E321" s="20" t="s">
        <v>127</v>
      </c>
      <c r="F321" s="51" t="s">
        <v>130</v>
      </c>
      <c r="G321" s="36"/>
      <c r="H321" s="37"/>
      <c r="I321" s="44">
        <f t="shared" ref="I321" si="7186">parseTime(G321)-(H324=INT(RIGHT($F321, 1)))</f>
        <v>0</v>
      </c>
      <c r="J321" s="45">
        <f t="shared" si="7138"/>
        <v>0</v>
      </c>
      <c r="K321" s="36"/>
      <c r="L321" s="37"/>
      <c r="M321" s="44">
        <f t="shared" ref="M321" si="7187">parseTime(K321)-(L324=INT(RIGHT($F321, 1)))</f>
        <v>0</v>
      </c>
      <c r="N321" s="45">
        <f t="shared" si="7140"/>
        <v>0</v>
      </c>
      <c r="O321" s="36"/>
      <c r="P321" s="37"/>
      <c r="Q321" s="44">
        <f t="shared" ref="Q321" si="7188">parseTime(O321)-(P324=INT(RIGHT($F321, 1)))</f>
        <v>0</v>
      </c>
      <c r="R321" s="45">
        <f t="shared" si="7142"/>
        <v>0</v>
      </c>
      <c r="S321" s="36"/>
      <c r="T321" s="37"/>
      <c r="U321" s="44">
        <f t="shared" ref="U321" si="7189">parseTime(S321)-(T324=INT(RIGHT($F321, 1)))</f>
        <v>0</v>
      </c>
      <c r="V321" s="45">
        <f t="shared" si="7144"/>
        <v>0</v>
      </c>
      <c r="W321" s="36"/>
      <c r="X321" s="37"/>
      <c r="Y321" s="44">
        <f t="shared" ref="Y321" si="7190">parseTime(W321)-(X324=INT(RIGHT($F321, 1)))</f>
        <v>0</v>
      </c>
      <c r="Z321" s="45">
        <f t="shared" si="7146"/>
        <v>0</v>
      </c>
      <c r="AA321" s="36"/>
      <c r="AB321" s="37"/>
      <c r="AC321" s="44">
        <f t="shared" ref="AC321" si="7191">parseTime(AA321)-(AB324=INT(RIGHT($F321, 1)))</f>
        <v>0</v>
      </c>
      <c r="AD321" s="45">
        <f t="shared" si="7148"/>
        <v>0</v>
      </c>
      <c r="AE321" s="36"/>
      <c r="AF321" s="37"/>
      <c r="AG321" s="44">
        <f t="shared" ref="AG321" si="7192">parseTime(AE321)-(AF324=INT(RIGHT($F321, 1)))</f>
        <v>0</v>
      </c>
      <c r="AH321" s="45">
        <f t="shared" si="7150"/>
        <v>0</v>
      </c>
      <c r="AI321" s="36"/>
      <c r="AJ321" s="37"/>
      <c r="AK321" s="44">
        <f>parseTime(AI321)-(AJ324=INT(RIGHT($F321, 1)))</f>
        <v>0</v>
      </c>
      <c r="AL321" s="45">
        <f t="shared" si="7151"/>
        <v>0</v>
      </c>
      <c r="AM321" s="36"/>
      <c r="AN321" s="37"/>
      <c r="AO321" s="44">
        <f t="shared" ref="AO321" si="7193">parseTime(AM321)-(AN324=INT(RIGHT($F321, 1)))</f>
        <v>0</v>
      </c>
      <c r="AP321" s="45">
        <f t="shared" si="7153"/>
        <v>0</v>
      </c>
      <c r="AQ321" s="36"/>
      <c r="AR321" s="37"/>
      <c r="AS321" s="44">
        <f t="shared" ref="AS321" si="7194">parseTime(AQ321)-(AR324=INT(RIGHT($F321, 1)))</f>
        <v>0</v>
      </c>
      <c r="AT321" s="45">
        <f t="shared" si="7155"/>
        <v>0</v>
      </c>
      <c r="AU321" s="36"/>
      <c r="AV321" s="37"/>
      <c r="AW321" s="44">
        <f>parseTime(AU321)-(AV324=INT(RIGHT($F321, 1)))</f>
        <v>0</v>
      </c>
      <c r="AX321" s="45">
        <f t="shared" si="7156"/>
        <v>0</v>
      </c>
      <c r="AY321" s="36"/>
      <c r="AZ321" s="37"/>
      <c r="BA321" s="44">
        <f>parseTime(AY321)-(AZ324=INT(RIGHT($F321, 1)))</f>
        <v>0</v>
      </c>
      <c r="BB321" s="45">
        <f t="shared" si="7157"/>
        <v>0</v>
      </c>
      <c r="BC321" s="36"/>
      <c r="BD321" s="37"/>
      <c r="BE321" s="44">
        <f>parseTime(BC321)-(BD324=INT(RIGHT($F321, 1)))</f>
        <v>0</v>
      </c>
      <c r="BF321" s="45">
        <f t="shared" si="7158"/>
        <v>0</v>
      </c>
      <c r="BG321" s="36"/>
      <c r="BH321" s="37"/>
      <c r="BI321" s="44">
        <f>parseTime(BG321)-(BH324=INT(RIGHT($F321, 1)))</f>
        <v>0</v>
      </c>
      <c r="BJ321" s="45">
        <f t="shared" si="7159"/>
        <v>0</v>
      </c>
      <c r="BK321" s="36"/>
      <c r="BL321" s="37"/>
      <c r="BM321" s="44">
        <f>parseTime(BK321)-(BL324=INT(RIGHT($F321, 1)))</f>
        <v>0</v>
      </c>
      <c r="BN321" s="45">
        <f t="shared" si="7160"/>
        <v>0</v>
      </c>
      <c r="BO321" s="36"/>
      <c r="BP321" s="37"/>
      <c r="BQ321" s="44">
        <f t="shared" ref="BQ321" si="7195">parseTime(BO321)-(BP324=INT(RIGHT($F321, 1)))</f>
        <v>0</v>
      </c>
      <c r="BR321" s="45">
        <f t="shared" si="7162"/>
        <v>0</v>
      </c>
      <c r="BS321" s="36"/>
      <c r="BT321" s="37"/>
      <c r="BU321" s="44">
        <f t="shared" ref="BU321" si="7196">parseTime(BS321)-(BT324=INT(RIGHT($F321, 1)))</f>
        <v>0</v>
      </c>
      <c r="BV321" s="45">
        <f t="shared" si="7164"/>
        <v>0</v>
      </c>
      <c r="BW321" s="36"/>
      <c r="BX321" s="37"/>
      <c r="BY321" s="44">
        <f t="shared" ref="BY321" si="7197">parseTime(BW321)-(BX324=INT(RIGHT($F321, 1)))</f>
        <v>0</v>
      </c>
      <c r="BZ321" s="45">
        <f t="shared" si="7166"/>
        <v>0</v>
      </c>
      <c r="CA321" s="36"/>
      <c r="CB321" s="37"/>
      <c r="CC321" s="44">
        <f t="shared" ref="CC321" si="7198">parseTime(CA321)-(CB324=INT(RIGHT($F321, 1)))</f>
        <v>0</v>
      </c>
      <c r="CD321" s="45">
        <f t="shared" si="7168"/>
        <v>0</v>
      </c>
      <c r="CE321" s="36"/>
      <c r="CF321" s="37"/>
      <c r="CG321" s="44">
        <f t="shared" ref="CG321" si="7199">parseTime(CE321)-(CF324=INT(RIGHT($F321, 1)))</f>
        <v>0</v>
      </c>
      <c r="CH321" s="45">
        <f t="shared" si="7170"/>
        <v>0</v>
      </c>
    </row>
    <row r="322" spans="1:86" x14ac:dyDescent="0.25">
      <c r="A322" s="56" t="s">
        <v>118</v>
      </c>
      <c r="B322" s="57">
        <f ca="1">roleHours(G319:CH325, "DFD")</f>
        <v>24</v>
      </c>
      <c r="C322" s="14">
        <f t="shared" ca="1" si="6028"/>
        <v>3</v>
      </c>
      <c r="D322" s="14"/>
      <c r="E322" s="20"/>
      <c r="F322" s="51" t="s">
        <v>131</v>
      </c>
      <c r="G322" s="36"/>
      <c r="H322" s="37"/>
      <c r="I322" s="44">
        <f t="shared" ref="I322" si="7200">parseTime(G322)-(H324=INT(RIGHT($F322, 1)))</f>
        <v>0</v>
      </c>
      <c r="J322" s="45">
        <f t="shared" si="7138"/>
        <v>0</v>
      </c>
      <c r="K322" s="36"/>
      <c r="L322" s="37"/>
      <c r="M322" s="44">
        <f t="shared" ref="M322" si="7201">parseTime(K322)-(L324=INT(RIGHT($F322, 1)))</f>
        <v>0</v>
      </c>
      <c r="N322" s="45">
        <f t="shared" si="7140"/>
        <v>0</v>
      </c>
      <c r="O322" s="36"/>
      <c r="P322" s="37"/>
      <c r="Q322" s="44">
        <f t="shared" ref="Q322" si="7202">parseTime(O322)-(P324=INT(RIGHT($F322, 1)))</f>
        <v>0</v>
      </c>
      <c r="R322" s="45">
        <f t="shared" si="7142"/>
        <v>0</v>
      </c>
      <c r="S322" s="36"/>
      <c r="T322" s="37"/>
      <c r="U322" s="44">
        <f t="shared" ref="U322" si="7203">parseTime(S322)-(T324=INT(RIGHT($F322, 1)))</f>
        <v>0</v>
      </c>
      <c r="V322" s="45">
        <f t="shared" si="7144"/>
        <v>0</v>
      </c>
      <c r="W322" s="36"/>
      <c r="X322" s="37"/>
      <c r="Y322" s="44">
        <f t="shared" ref="Y322" si="7204">parseTime(W322)-(X324=INT(RIGHT($F322, 1)))</f>
        <v>0</v>
      </c>
      <c r="Z322" s="45">
        <f t="shared" si="7146"/>
        <v>0</v>
      </c>
      <c r="AA322" s="36"/>
      <c r="AB322" s="37"/>
      <c r="AC322" s="44">
        <f t="shared" ref="AC322" si="7205">parseTime(AA322)-(AB324=INT(RIGHT($F322, 1)))</f>
        <v>0</v>
      </c>
      <c r="AD322" s="45">
        <f t="shared" si="7148"/>
        <v>0</v>
      </c>
      <c r="AE322" s="36"/>
      <c r="AF322" s="37"/>
      <c r="AG322" s="44">
        <f t="shared" ref="AG322" si="7206">parseTime(AE322)-(AF324=INT(RIGHT($F322, 1)))</f>
        <v>0</v>
      </c>
      <c r="AH322" s="45">
        <f t="shared" si="7150"/>
        <v>0</v>
      </c>
      <c r="AI322" s="36"/>
      <c r="AJ322" s="37"/>
      <c r="AK322" s="44">
        <f>parseTime(AI322)-(AJ324=INT(RIGHT($F322, 1)))</f>
        <v>0</v>
      </c>
      <c r="AL322" s="45">
        <f t="shared" si="7151"/>
        <v>0</v>
      </c>
      <c r="AM322" s="36"/>
      <c r="AN322" s="37"/>
      <c r="AO322" s="44">
        <f t="shared" ref="AO322" si="7207">parseTime(AM322)-(AN324=INT(RIGHT($F322, 1)))</f>
        <v>0</v>
      </c>
      <c r="AP322" s="45">
        <f t="shared" si="7153"/>
        <v>0</v>
      </c>
      <c r="AQ322" s="36"/>
      <c r="AR322" s="37"/>
      <c r="AS322" s="44">
        <f t="shared" ref="AS322" si="7208">parseTime(AQ322)-(AR324=INT(RIGHT($F322, 1)))</f>
        <v>0</v>
      </c>
      <c r="AT322" s="45">
        <f t="shared" si="7155"/>
        <v>0</v>
      </c>
      <c r="AU322" s="36"/>
      <c r="AV322" s="37"/>
      <c r="AW322" s="44">
        <f>parseTime(AU322)-(AV324=INT(RIGHT($F322, 1)))</f>
        <v>0</v>
      </c>
      <c r="AX322" s="45">
        <f t="shared" si="7156"/>
        <v>0</v>
      </c>
      <c r="AY322" s="36"/>
      <c r="AZ322" s="37"/>
      <c r="BA322" s="44">
        <f>parseTime(AY322)-(AZ324=INT(RIGHT($F322, 1)))</f>
        <v>0</v>
      </c>
      <c r="BB322" s="45">
        <f t="shared" si="7157"/>
        <v>0</v>
      </c>
      <c r="BC322" s="36"/>
      <c r="BD322" s="37"/>
      <c r="BE322" s="44">
        <f>parseTime(BC322)-(BD324=INT(RIGHT($F322, 1)))</f>
        <v>0</v>
      </c>
      <c r="BF322" s="45">
        <f t="shared" si="7158"/>
        <v>0</v>
      </c>
      <c r="BG322" s="36"/>
      <c r="BH322" s="37"/>
      <c r="BI322" s="44">
        <f>parseTime(BG322)-(BH324=INT(RIGHT($F322, 1)))</f>
        <v>0</v>
      </c>
      <c r="BJ322" s="45">
        <f t="shared" si="7159"/>
        <v>0</v>
      </c>
      <c r="BK322" s="36"/>
      <c r="BL322" s="37"/>
      <c r="BM322" s="44">
        <f>parseTime(BK322)-(BL324=INT(RIGHT($F322, 1)))</f>
        <v>0</v>
      </c>
      <c r="BN322" s="45">
        <f t="shared" si="7160"/>
        <v>0</v>
      </c>
      <c r="BO322" s="36"/>
      <c r="BP322" s="37"/>
      <c r="BQ322" s="44">
        <f t="shared" ref="BQ322" si="7209">parseTime(BO322)-(BP324=INT(RIGHT($F322, 1)))</f>
        <v>0</v>
      </c>
      <c r="BR322" s="45">
        <f t="shared" si="7162"/>
        <v>0</v>
      </c>
      <c r="BS322" s="36"/>
      <c r="BT322" s="37"/>
      <c r="BU322" s="44">
        <f t="shared" ref="BU322" si="7210">parseTime(BS322)-(BT324=INT(RIGHT($F322, 1)))</f>
        <v>0</v>
      </c>
      <c r="BV322" s="45">
        <f t="shared" si="7164"/>
        <v>0</v>
      </c>
      <c r="BW322" s="36"/>
      <c r="BX322" s="37"/>
      <c r="BY322" s="44">
        <f t="shared" ref="BY322" si="7211">parseTime(BW322)-(BX324=INT(RIGHT($F322, 1)))</f>
        <v>0</v>
      </c>
      <c r="BZ322" s="45">
        <f t="shared" si="7166"/>
        <v>0</v>
      </c>
      <c r="CA322" s="36"/>
      <c r="CB322" s="37"/>
      <c r="CC322" s="44">
        <f t="shared" ref="CC322" si="7212">parseTime(CA322)-(CB324=INT(RIGHT($F322, 1)))</f>
        <v>0</v>
      </c>
      <c r="CD322" s="45">
        <f t="shared" si="7168"/>
        <v>0</v>
      </c>
      <c r="CE322" s="36"/>
      <c r="CF322" s="37"/>
      <c r="CG322" s="44">
        <f t="shared" ref="CG322" si="7213">parseTime(CE322)-(CF324=INT(RIGHT($F322, 1)))</f>
        <v>0</v>
      </c>
      <c r="CH322" s="45">
        <f t="shared" si="7170"/>
        <v>0</v>
      </c>
    </row>
    <row r="323" spans="1:86" x14ac:dyDescent="0.25">
      <c r="A323" s="56" t="s">
        <v>119</v>
      </c>
      <c r="B323" s="57">
        <f ca="1">roleHours(G319:CH325, "MCC")</f>
        <v>8</v>
      </c>
      <c r="C323" s="14">
        <f t="shared" ca="1" si="6028"/>
        <v>1</v>
      </c>
      <c r="D323" s="14"/>
      <c r="E323" s="20"/>
      <c r="F323" s="51" t="s">
        <v>132</v>
      </c>
      <c r="G323" s="36"/>
      <c r="H323" s="37"/>
      <c r="I323" s="44">
        <f t="shared" ref="I323" si="7214">parseTime(G323)-(H324=INT(RIGHT($F323, 1)))</f>
        <v>0</v>
      </c>
      <c r="J323" s="45">
        <f t="shared" si="7138"/>
        <v>0</v>
      </c>
      <c r="K323" s="36"/>
      <c r="L323" s="37"/>
      <c r="M323" s="44">
        <f t="shared" ref="M323" si="7215">parseTime(K323)-(L324=INT(RIGHT($F323, 1)))</f>
        <v>0</v>
      </c>
      <c r="N323" s="45">
        <f t="shared" si="7140"/>
        <v>0</v>
      </c>
      <c r="O323" s="36"/>
      <c r="P323" s="37"/>
      <c r="Q323" s="44">
        <f t="shared" ref="Q323" si="7216">parseTime(O323)-(P324=INT(RIGHT($F323, 1)))</f>
        <v>0</v>
      </c>
      <c r="R323" s="45">
        <f t="shared" si="7142"/>
        <v>0</v>
      </c>
      <c r="S323" s="36"/>
      <c r="T323" s="37"/>
      <c r="U323" s="44">
        <f t="shared" ref="U323" si="7217">parseTime(S323)-(T324=INT(RIGHT($F323, 1)))</f>
        <v>0</v>
      </c>
      <c r="V323" s="45">
        <f t="shared" si="7144"/>
        <v>0</v>
      </c>
      <c r="W323" s="36"/>
      <c r="X323" s="37"/>
      <c r="Y323" s="44">
        <f t="shared" ref="Y323" si="7218">parseTime(W323)-(X324=INT(RIGHT($F323, 1)))</f>
        <v>0</v>
      </c>
      <c r="Z323" s="45">
        <f t="shared" si="7146"/>
        <v>0</v>
      </c>
      <c r="AA323" s="36"/>
      <c r="AB323" s="37"/>
      <c r="AC323" s="44">
        <f t="shared" ref="AC323" si="7219">parseTime(AA323)-(AB324=INT(RIGHT($F323, 1)))</f>
        <v>0</v>
      </c>
      <c r="AD323" s="45">
        <f t="shared" si="7148"/>
        <v>0</v>
      </c>
      <c r="AE323" s="36"/>
      <c r="AF323" s="37"/>
      <c r="AG323" s="44">
        <f t="shared" ref="AG323" si="7220">parseTime(AE323)-(AF324=INT(RIGHT($F323, 1)))</f>
        <v>0</v>
      </c>
      <c r="AH323" s="45">
        <f t="shared" si="7150"/>
        <v>0</v>
      </c>
      <c r="AI323" s="36"/>
      <c r="AJ323" s="37"/>
      <c r="AK323" s="44">
        <f>parseTime(AI323)-(AJ324=INT(RIGHT($F323, 1)))</f>
        <v>0</v>
      </c>
      <c r="AL323" s="45">
        <f t="shared" si="7151"/>
        <v>0</v>
      </c>
      <c r="AM323" s="36"/>
      <c r="AN323" s="37"/>
      <c r="AO323" s="44">
        <f t="shared" ref="AO323" si="7221">parseTime(AM323)-(AN324=INT(RIGHT($F323, 1)))</f>
        <v>0</v>
      </c>
      <c r="AP323" s="45">
        <f t="shared" si="7153"/>
        <v>0</v>
      </c>
      <c r="AQ323" s="36"/>
      <c r="AR323" s="37"/>
      <c r="AS323" s="44">
        <f t="shared" ref="AS323" si="7222">parseTime(AQ323)-(AR324=INT(RIGHT($F323, 1)))</f>
        <v>0</v>
      </c>
      <c r="AT323" s="45">
        <f t="shared" si="7155"/>
        <v>0</v>
      </c>
      <c r="AU323" s="36"/>
      <c r="AV323" s="37"/>
      <c r="AW323" s="44">
        <f>parseTime(AU323)-(AV324=INT(RIGHT($F323, 1)))</f>
        <v>0</v>
      </c>
      <c r="AX323" s="45">
        <f t="shared" si="7156"/>
        <v>0</v>
      </c>
      <c r="AY323" s="36"/>
      <c r="AZ323" s="37"/>
      <c r="BA323" s="44">
        <f>parseTime(AY323)-(AZ324=INT(RIGHT($F323, 1)))</f>
        <v>0</v>
      </c>
      <c r="BB323" s="45">
        <f t="shared" si="7157"/>
        <v>0</v>
      </c>
      <c r="BC323" s="36"/>
      <c r="BD323" s="37"/>
      <c r="BE323" s="44">
        <f>parseTime(BC323)-(BD324=INT(RIGHT($F323, 1)))</f>
        <v>0</v>
      </c>
      <c r="BF323" s="45">
        <f t="shared" si="7158"/>
        <v>0</v>
      </c>
      <c r="BG323" s="36"/>
      <c r="BH323" s="37"/>
      <c r="BI323" s="44">
        <f>parseTime(BG323)-(BH324=INT(RIGHT($F323, 1)))</f>
        <v>0</v>
      </c>
      <c r="BJ323" s="45">
        <f t="shared" si="7159"/>
        <v>0</v>
      </c>
      <c r="BK323" s="36"/>
      <c r="BL323" s="37"/>
      <c r="BM323" s="44">
        <f>parseTime(BK323)-(BL324=INT(RIGHT($F323, 1)))</f>
        <v>0</v>
      </c>
      <c r="BN323" s="45">
        <f t="shared" si="7160"/>
        <v>0</v>
      </c>
      <c r="BO323" s="36"/>
      <c r="BP323" s="37"/>
      <c r="BQ323" s="44">
        <f t="shared" ref="BQ323" si="7223">parseTime(BO323)-(BP324=INT(RIGHT($F323, 1)))</f>
        <v>0</v>
      </c>
      <c r="BR323" s="45">
        <f t="shared" si="7162"/>
        <v>0</v>
      </c>
      <c r="BS323" s="36"/>
      <c r="BT323" s="37"/>
      <c r="BU323" s="44">
        <f t="shared" ref="BU323" si="7224">parseTime(BS323)-(BT324=INT(RIGHT($F323, 1)))</f>
        <v>0</v>
      </c>
      <c r="BV323" s="45">
        <f t="shared" si="7164"/>
        <v>0</v>
      </c>
      <c r="BW323" s="36"/>
      <c r="BX323" s="37"/>
      <c r="BY323" s="44">
        <f t="shared" ref="BY323" si="7225">parseTime(BW323)-(BX324=INT(RIGHT($F323, 1)))</f>
        <v>0</v>
      </c>
      <c r="BZ323" s="45">
        <f t="shared" si="7166"/>
        <v>0</v>
      </c>
      <c r="CA323" s="36"/>
      <c r="CB323" s="37"/>
      <c r="CC323" s="44">
        <f t="shared" ref="CC323" si="7226">parseTime(CA323)-(CB324=INT(RIGHT($F323, 1)))</f>
        <v>0</v>
      </c>
      <c r="CD323" s="45">
        <f t="shared" si="7168"/>
        <v>0</v>
      </c>
      <c r="CE323" s="36"/>
      <c r="CF323" s="37"/>
      <c r="CG323" s="44">
        <f t="shared" ref="CG323" si="7227">parseTime(CE323)-(CF324=INT(RIGHT($F323, 1)))</f>
        <v>0</v>
      </c>
      <c r="CH323" s="45">
        <f t="shared" si="7170"/>
        <v>0</v>
      </c>
    </row>
    <row r="324" spans="1:86" x14ac:dyDescent="0.25">
      <c r="A324" s="56" t="s">
        <v>120</v>
      </c>
      <c r="B324" s="57">
        <f ca="1">roleHours(G319:CH325, "DCC")</f>
        <v>0</v>
      </c>
      <c r="C324" s="14">
        <f t="shared" ca="1" si="6028"/>
        <v>0</v>
      </c>
      <c r="D324" s="14"/>
      <c r="E324" s="20"/>
      <c r="F324" s="51"/>
      <c r="G324" s="46" t="s">
        <v>134</v>
      </c>
      <c r="H324" s="38">
        <f t="shared" ref="H324" si="7228">lunchAdjust(G319:H323)</f>
        <v>1</v>
      </c>
      <c r="I324" s="48" t="s">
        <v>0</v>
      </c>
      <c r="J324" s="39">
        <f t="shared" ref="J324" si="7229">SUMPRODUCT(I319:I323*J319:J323)</f>
        <v>8</v>
      </c>
      <c r="K324" s="46" t="s">
        <v>134</v>
      </c>
      <c r="L324" s="38">
        <f t="shared" ref="L324" si="7230">lunchAdjust(K319:L323)</f>
        <v>1</v>
      </c>
      <c r="M324" s="48" t="s">
        <v>0</v>
      </c>
      <c r="N324" s="39">
        <f t="shared" ref="N324" si="7231">SUMPRODUCT(M319:M323*N319:N323)</f>
        <v>8</v>
      </c>
      <c r="O324" s="46" t="s">
        <v>134</v>
      </c>
      <c r="P324" s="38">
        <f t="shared" ref="P324" si="7232">lunchAdjust(O319:P323)</f>
        <v>1</v>
      </c>
      <c r="Q324" s="48" t="s">
        <v>0</v>
      </c>
      <c r="R324" s="39">
        <f t="shared" ref="R324" si="7233">SUMPRODUCT(Q319:Q323*R319:R323)</f>
        <v>8</v>
      </c>
      <c r="S324" s="46" t="s">
        <v>134</v>
      </c>
      <c r="T324" s="38">
        <f t="shared" ref="T324" si="7234">lunchAdjust(S319:T323)</f>
        <v>1</v>
      </c>
      <c r="U324" s="48" t="s">
        <v>0</v>
      </c>
      <c r="V324" s="39">
        <f t="shared" ref="V324" si="7235">SUMPRODUCT(U319:U323*V319:V323)</f>
        <v>8</v>
      </c>
      <c r="W324" s="46" t="s">
        <v>134</v>
      </c>
      <c r="X324" s="38">
        <f t="shared" ref="X324" si="7236">lunchAdjust(W319:X323)</f>
        <v>1</v>
      </c>
      <c r="Y324" s="48" t="s">
        <v>0</v>
      </c>
      <c r="Z324" s="39">
        <f t="shared" ref="Z324" si="7237">SUMPRODUCT(Y319:Y323*Z319:Z323)</f>
        <v>8</v>
      </c>
      <c r="AA324" s="46" t="s">
        <v>134</v>
      </c>
      <c r="AB324" s="38">
        <f t="shared" ref="AB324" si="7238">lunchAdjust(AA319:AB323)</f>
        <v>1</v>
      </c>
      <c r="AC324" s="48" t="s">
        <v>0</v>
      </c>
      <c r="AD324" s="39">
        <f t="shared" ref="AD324" si="7239">SUMPRODUCT(AC319:AC323*AD319:AD323)</f>
        <v>8</v>
      </c>
      <c r="AE324" s="46" t="s">
        <v>134</v>
      </c>
      <c r="AF324" s="38">
        <f t="shared" ref="AF324" si="7240">lunchAdjust(AE319:AF323)</f>
        <v>1</v>
      </c>
      <c r="AG324" s="48" t="s">
        <v>0</v>
      </c>
      <c r="AH324" s="39">
        <f t="shared" ref="AH324" si="7241">SUMPRODUCT(AG319:AG323*AH319:AH323)</f>
        <v>8</v>
      </c>
      <c r="AI324" s="46" t="s">
        <v>134</v>
      </c>
      <c r="AJ324" s="38">
        <f t="shared" ref="AJ324" si="7242">lunchAdjust(AI319:AJ323)</f>
        <v>0</v>
      </c>
      <c r="AK324" s="48" t="s">
        <v>0</v>
      </c>
      <c r="AL324" s="39">
        <f t="shared" ref="AL324" si="7243">SUMPRODUCT(AK319:AK323*AL319:AL323)</f>
        <v>0</v>
      </c>
      <c r="AM324" s="46" t="s">
        <v>134</v>
      </c>
      <c r="AN324" s="38">
        <f t="shared" ref="AN324" si="7244">lunchAdjust(AM319:AN323)</f>
        <v>0</v>
      </c>
      <c r="AO324" s="48" t="s">
        <v>0</v>
      </c>
      <c r="AP324" s="39">
        <f t="shared" ref="AP324" si="7245">SUMPRODUCT(AO319:AO323*AP319:AP323)</f>
        <v>4</v>
      </c>
      <c r="AQ324" s="46" t="s">
        <v>134</v>
      </c>
      <c r="AR324" s="38">
        <f t="shared" ref="AR324" si="7246">lunchAdjust(AQ319:AR323)</f>
        <v>0</v>
      </c>
      <c r="AS324" s="48" t="s">
        <v>0</v>
      </c>
      <c r="AT324" s="39">
        <f t="shared" ref="AT324" si="7247">SUMPRODUCT(AS319:AS323*AT319:AT323)</f>
        <v>0</v>
      </c>
      <c r="AU324" s="46" t="s">
        <v>134</v>
      </c>
      <c r="AV324" s="38">
        <f t="shared" ref="AV324" si="7248">lunchAdjust(AU319:AV323)</f>
        <v>0</v>
      </c>
      <c r="AW324" s="48" t="s">
        <v>0</v>
      </c>
      <c r="AX324" s="39">
        <f t="shared" ref="AX324" si="7249">SUMPRODUCT(AW319:AW323*AX319:AX323)</f>
        <v>0</v>
      </c>
      <c r="AY324" s="46" t="s">
        <v>134</v>
      </c>
      <c r="AZ324" s="38">
        <f t="shared" ref="AZ324" si="7250">lunchAdjust(AY319:AZ323)</f>
        <v>1</v>
      </c>
      <c r="BA324" s="48" t="s">
        <v>0</v>
      </c>
      <c r="BB324" s="39">
        <f t="shared" ref="BB324" si="7251">SUMPRODUCT(BA319:BA323*BB319:BB323)</f>
        <v>8</v>
      </c>
      <c r="BC324" s="46" t="s">
        <v>134</v>
      </c>
      <c r="BD324" s="38">
        <f t="shared" ref="BD324" si="7252">lunchAdjust(BC319:BD323)</f>
        <v>1</v>
      </c>
      <c r="BE324" s="48" t="s">
        <v>0</v>
      </c>
      <c r="BF324" s="39">
        <f t="shared" ref="BF324" si="7253">SUMPRODUCT(BE319:BE323*BF319:BF323)</f>
        <v>8</v>
      </c>
      <c r="BG324" s="46" t="s">
        <v>134</v>
      </c>
      <c r="BH324" s="38">
        <f t="shared" ref="BH324" si="7254">lunchAdjust(BG319:BH323)</f>
        <v>0</v>
      </c>
      <c r="BI324" s="48" t="s">
        <v>0</v>
      </c>
      <c r="BJ324" s="39">
        <f t="shared" ref="BJ324" si="7255">SUMPRODUCT(BI319:BI323*BJ319:BJ323)</f>
        <v>0</v>
      </c>
      <c r="BK324" s="46" t="s">
        <v>134</v>
      </c>
      <c r="BL324" s="38">
        <f t="shared" ref="BL324" si="7256">lunchAdjust(BK319:BL323)</f>
        <v>0</v>
      </c>
      <c r="BM324" s="48" t="s">
        <v>0</v>
      </c>
      <c r="BN324" s="39">
        <f t="shared" ref="BN324" si="7257">SUMPRODUCT(BM319:BM323*BN319:BN323)</f>
        <v>0</v>
      </c>
      <c r="BO324" s="46" t="s">
        <v>134</v>
      </c>
      <c r="BP324" s="38">
        <f t="shared" ref="BP324" si="7258">lunchAdjust(BO319:BP323)</f>
        <v>0</v>
      </c>
      <c r="BQ324" s="48" t="s">
        <v>0</v>
      </c>
      <c r="BR324" s="39">
        <f t="shared" ref="BR324" si="7259">SUMPRODUCT(BQ319:BQ323*BR319:BR323)</f>
        <v>0</v>
      </c>
      <c r="BS324" s="46" t="s">
        <v>134</v>
      </c>
      <c r="BT324" s="38">
        <f t="shared" ref="BT324" si="7260">lunchAdjust(BS319:BT323)</f>
        <v>0</v>
      </c>
      <c r="BU324" s="48" t="s">
        <v>0</v>
      </c>
      <c r="BV324" s="39">
        <f t="shared" ref="BV324" si="7261">SUMPRODUCT(BU319:BU323*BV319:BV323)</f>
        <v>0</v>
      </c>
      <c r="BW324" s="46" t="s">
        <v>134</v>
      </c>
      <c r="BX324" s="38">
        <f t="shared" ref="BX324" si="7262">lunchAdjust(BW319:BX323)</f>
        <v>0</v>
      </c>
      <c r="BY324" s="48" t="s">
        <v>0</v>
      </c>
      <c r="BZ324" s="39">
        <f t="shared" ref="BZ324" si="7263">SUMPRODUCT(BY319:BY323*BZ319:BZ323)</f>
        <v>0</v>
      </c>
      <c r="CA324" s="46" t="s">
        <v>134</v>
      </c>
      <c r="CB324" s="38">
        <f t="shared" ref="CB324" si="7264">lunchAdjust(CA319:CB323)</f>
        <v>0</v>
      </c>
      <c r="CC324" s="48" t="s">
        <v>0</v>
      </c>
      <c r="CD324" s="39">
        <f t="shared" ref="CD324" si="7265">SUMPRODUCT(CC319:CC323*CD319:CD323)</f>
        <v>0</v>
      </c>
      <c r="CE324" s="46" t="s">
        <v>134</v>
      </c>
      <c r="CF324" s="38">
        <f t="shared" ref="CF324" si="7266">lunchAdjust(CE319:CF323)</f>
        <v>0</v>
      </c>
      <c r="CG324" s="48" t="s">
        <v>0</v>
      </c>
      <c r="CH324" s="39">
        <f t="shared" ref="CH324" si="7267">SUMPRODUCT(CG319:CG323*CH319:CH323)</f>
        <v>0</v>
      </c>
    </row>
    <row r="325" spans="1:86" ht="15.75" thickBot="1" x14ac:dyDescent="0.3">
      <c r="A325" s="58" t="s">
        <v>121</v>
      </c>
      <c r="B325" s="59">
        <f ca="1">roleHours(G319:CH325, "OUT")</f>
        <v>0</v>
      </c>
      <c r="C325" s="54" t="s">
        <v>137</v>
      </c>
      <c r="D325" s="22">
        <f ca="1">roleHours(G319:CH325, "PTO")</f>
        <v>0</v>
      </c>
      <c r="E325" s="23"/>
      <c r="F325" s="52"/>
      <c r="G325" s="47" t="s">
        <v>39</v>
      </c>
      <c r="H325" s="40">
        <f t="shared" si="5779"/>
        <v>0</v>
      </c>
      <c r="I325" s="49" t="s">
        <v>135</v>
      </c>
      <c r="J325" s="41">
        <f t="shared" ref="J325" si="7268">J324*G$4</f>
        <v>0</v>
      </c>
      <c r="K325" s="47" t="s">
        <v>39</v>
      </c>
      <c r="L325" s="40">
        <f t="shared" ref="L325" si="7269">SUMPRODUCT(M319:M323*(L319:L323="PTO"))+SUMPRODUCT(M319:M323*(L319:L323="HOL"))</f>
        <v>0</v>
      </c>
      <c r="M325" s="49" t="s">
        <v>135</v>
      </c>
      <c r="N325" s="41">
        <f t="shared" ref="N325" si="7270">N324*K$4</f>
        <v>0</v>
      </c>
      <c r="O325" s="47" t="s">
        <v>39</v>
      </c>
      <c r="P325" s="40">
        <f t="shared" ref="P325" si="7271">SUMPRODUCT(Q319:Q323*(P319:P323="PTO"))+SUMPRODUCT(Q319:Q323*(P319:P323="HOL"))</f>
        <v>0</v>
      </c>
      <c r="Q325" s="49" t="s">
        <v>135</v>
      </c>
      <c r="R325" s="41">
        <f t="shared" ref="R325" si="7272">R324*O$4</f>
        <v>8</v>
      </c>
      <c r="S325" s="47" t="s">
        <v>39</v>
      </c>
      <c r="T325" s="40">
        <f t="shared" ref="T325" si="7273">SUMPRODUCT(U319:U323*(T319:T323="PTO"))+SUMPRODUCT(U319:U323*(T319:T323="HOL"))</f>
        <v>0</v>
      </c>
      <c r="U325" s="49" t="s">
        <v>135</v>
      </c>
      <c r="V325" s="41">
        <f t="shared" ref="V325" si="7274">V324*S$4</f>
        <v>0</v>
      </c>
      <c r="W325" s="47" t="s">
        <v>39</v>
      </c>
      <c r="X325" s="40">
        <f t="shared" ref="X325" si="7275">SUMPRODUCT(Y319:Y323*(X319:X323="PTO"))+SUMPRODUCT(Y319:Y323*(X319:X323="HOL"))</f>
        <v>0</v>
      </c>
      <c r="Y325" s="49" t="s">
        <v>135</v>
      </c>
      <c r="Z325" s="41">
        <f t="shared" ref="Z325" si="7276">Z324*W$4</f>
        <v>8</v>
      </c>
      <c r="AA325" s="47" t="s">
        <v>39</v>
      </c>
      <c r="AB325" s="40">
        <f t="shared" ref="AB325" si="7277">SUMPRODUCT(AC319:AC323*(AB319:AB323="PTO"))+SUMPRODUCT(AC319:AC323*(AB319:AB323="HOL"))</f>
        <v>0</v>
      </c>
      <c r="AC325" s="49" t="s">
        <v>135</v>
      </c>
      <c r="AD325" s="41">
        <f t="shared" ref="AD325" si="7278">AD324*AA$4</f>
        <v>8</v>
      </c>
      <c r="AE325" s="47" t="s">
        <v>39</v>
      </c>
      <c r="AF325" s="40">
        <f t="shared" ref="AF325" si="7279">SUMPRODUCT(AG319:AG323*(AF319:AF323="PTO"))+SUMPRODUCT(AG319:AG323*(AF319:AF323="HOL"))</f>
        <v>0</v>
      </c>
      <c r="AG325" s="49" t="s">
        <v>135</v>
      </c>
      <c r="AH325" s="41">
        <f t="shared" ref="AH325" si="7280">AH324*AE$4</f>
        <v>8</v>
      </c>
      <c r="AI325" s="47" t="s">
        <v>39</v>
      </c>
      <c r="AJ325" s="40">
        <f t="shared" ref="AJ325" si="7281">SUMPRODUCT(AK319:AK323*(AJ319:AJ323="PTO"))+SUMPRODUCT(AK319:AK323*(AJ319:AJ323="HOL"))</f>
        <v>0</v>
      </c>
      <c r="AK325" s="49" t="s">
        <v>135</v>
      </c>
      <c r="AL325" s="41">
        <f>AL324*AI$4</f>
        <v>0</v>
      </c>
      <c r="AM325" s="47" t="s">
        <v>39</v>
      </c>
      <c r="AN325" s="40">
        <f t="shared" ref="AN325" si="7282">SUMPRODUCT(AO319:AO323*(AN319:AN323="PTO"))+SUMPRODUCT(AO319:AO323*(AN319:AN323="HOL"))</f>
        <v>0</v>
      </c>
      <c r="AO325" s="49" t="s">
        <v>135</v>
      </c>
      <c r="AP325" s="41">
        <f t="shared" ref="AP325" si="7283">AP324*AM$4</f>
        <v>4</v>
      </c>
      <c r="AQ325" s="47" t="s">
        <v>39</v>
      </c>
      <c r="AR325" s="40">
        <f t="shared" ref="AR325" si="7284">SUMPRODUCT(AS319:AS323*(AR319:AR323="PTO"))+SUMPRODUCT(AS319:AS323*(AR319:AR323="HOL"))</f>
        <v>0</v>
      </c>
      <c r="AS325" s="49" t="s">
        <v>135</v>
      </c>
      <c r="AT325" s="41">
        <f t="shared" ref="AT325" si="7285">AT324*AQ$4</f>
        <v>0</v>
      </c>
      <c r="AU325" s="47" t="s">
        <v>39</v>
      </c>
      <c r="AV325" s="40">
        <f t="shared" ref="AV325" si="7286">SUMPRODUCT(AW319:AW323*(AV319:AV323="PTO"))+SUMPRODUCT(AW319:AW323*(AV319:AV323="HOL"))</f>
        <v>0</v>
      </c>
      <c r="AW325" s="49" t="s">
        <v>135</v>
      </c>
      <c r="AX325" s="41">
        <f>AX324*AU$4</f>
        <v>0</v>
      </c>
      <c r="AY325" s="47" t="s">
        <v>39</v>
      </c>
      <c r="AZ325" s="40">
        <f t="shared" ref="AZ325" si="7287">SUMPRODUCT(BA319:BA323*(AZ319:AZ323="PTO"))+SUMPRODUCT(BA319:BA323*(AZ319:AZ323="HOL"))</f>
        <v>0</v>
      </c>
      <c r="BA325" s="49" t="s">
        <v>135</v>
      </c>
      <c r="BB325" s="41">
        <f>BB324*AY$4</f>
        <v>8</v>
      </c>
      <c r="BC325" s="47" t="s">
        <v>39</v>
      </c>
      <c r="BD325" s="40">
        <f t="shared" ref="BD325" si="7288">SUMPRODUCT(BE319:BE323*(BD319:BD323="PTO"))+SUMPRODUCT(BE319:BE323*(BD319:BD323="HOL"))</f>
        <v>0</v>
      </c>
      <c r="BE325" s="49" t="s">
        <v>135</v>
      </c>
      <c r="BF325" s="41">
        <f>BF324*BC$4</f>
        <v>8</v>
      </c>
      <c r="BG325" s="47" t="s">
        <v>39</v>
      </c>
      <c r="BH325" s="40">
        <f t="shared" ref="BH325" si="7289">SUMPRODUCT(BI319:BI323*(BH319:BH323="PTO"))+SUMPRODUCT(BI319:BI323*(BH319:BH323="HOL"))</f>
        <v>0</v>
      </c>
      <c r="BI325" s="49" t="s">
        <v>135</v>
      </c>
      <c r="BJ325" s="41">
        <f>BJ324*BG$4</f>
        <v>0</v>
      </c>
      <c r="BK325" s="47" t="s">
        <v>39</v>
      </c>
      <c r="BL325" s="40">
        <f t="shared" ref="BL325" si="7290">SUMPRODUCT(BM319:BM323*(BL319:BL323="PTO"))+SUMPRODUCT(BM319:BM323*(BL319:BL323="HOL"))</f>
        <v>0</v>
      </c>
      <c r="BM325" s="49" t="s">
        <v>135</v>
      </c>
      <c r="BN325" s="41">
        <f>BN324*BK$4</f>
        <v>0</v>
      </c>
      <c r="BO325" s="47" t="s">
        <v>39</v>
      </c>
      <c r="BP325" s="40">
        <f t="shared" ref="BP325" si="7291">SUMPRODUCT(BQ319:BQ323*(BP319:BP323="PTO"))+SUMPRODUCT(BQ319:BQ323*(BP319:BP323="HOL"))</f>
        <v>0</v>
      </c>
      <c r="BQ325" s="49" t="s">
        <v>135</v>
      </c>
      <c r="BR325" s="41">
        <f t="shared" ref="BR325" si="7292">BR324*BO$4</f>
        <v>0</v>
      </c>
      <c r="BS325" s="47" t="s">
        <v>39</v>
      </c>
      <c r="BT325" s="40">
        <f t="shared" ref="BT325" si="7293">SUMPRODUCT(BU319:BU323*(BT319:BT323="PTO"))+SUMPRODUCT(BU319:BU323*(BT319:BT323="HOL"))</f>
        <v>0</v>
      </c>
      <c r="BU325" s="49" t="s">
        <v>135</v>
      </c>
      <c r="BV325" s="41">
        <f t="shared" ref="BV325" si="7294">BV324*BS$4</f>
        <v>0</v>
      </c>
      <c r="BW325" s="47" t="s">
        <v>39</v>
      </c>
      <c r="BX325" s="40">
        <f t="shared" ref="BX325" si="7295">SUMPRODUCT(BY319:BY323*(BX319:BX323="PTO"))+SUMPRODUCT(BY319:BY323*(BX319:BX323="HOL"))</f>
        <v>0</v>
      </c>
      <c r="BY325" s="49" t="s">
        <v>135</v>
      </c>
      <c r="BZ325" s="41">
        <f t="shared" ref="BZ325" si="7296">BZ324*BW$4</f>
        <v>0</v>
      </c>
      <c r="CA325" s="47" t="s">
        <v>39</v>
      </c>
      <c r="CB325" s="40">
        <f t="shared" ref="CB325" si="7297">SUMPRODUCT(CC319:CC323*(CB319:CB323="PTO"))+SUMPRODUCT(CC319:CC323*(CB319:CB323="HOL"))</f>
        <v>0</v>
      </c>
      <c r="CC325" s="49" t="s">
        <v>135</v>
      </c>
      <c r="CD325" s="41">
        <f t="shared" ref="CD325" si="7298">CD324*CA$4</f>
        <v>0</v>
      </c>
      <c r="CE325" s="47" t="s">
        <v>39</v>
      </c>
      <c r="CF325" s="40">
        <f t="shared" ref="CF325" si="7299">SUMPRODUCT(CG319:CG323*(CF319:CF323="PTO"))+SUMPRODUCT(CG319:CG323*(CF319:CF323="HOL"))</f>
        <v>0</v>
      </c>
      <c r="CG325" s="49" t="s">
        <v>135</v>
      </c>
      <c r="CH325" s="41">
        <f t="shared" ref="CH325" si="7300">CH324*CE$4</f>
        <v>0</v>
      </c>
    </row>
    <row r="326" spans="1:86" x14ac:dyDescent="0.25">
      <c r="A326" s="70" t="s">
        <v>133</v>
      </c>
      <c r="B326" s="71">
        <f t="shared" ref="B326" ca="1" si="7301">D326-B327</f>
        <v>8.2558452965966467</v>
      </c>
      <c r="C326" s="72" t="s">
        <v>122</v>
      </c>
      <c r="D326" s="71">
        <f>IFERROR(INDEX(Holidays[FTE], MATCH(Entry!E326, Holidays[Date], 0)), 1)*8*INDEX(FTEguide[[1]:[12]], MATCH(Entry!E327, FTEguide[Weekday], 0), IF(Entry!E329&gt;0, Entry!E329, MONTH(Entry!E326)))</f>
        <v>93.255845296596647</v>
      </c>
      <c r="E326" s="60">
        <f t="shared" si="6971"/>
        <v>43874</v>
      </c>
      <c r="F326" s="50" t="s">
        <v>128</v>
      </c>
      <c r="G326" s="34" t="s">
        <v>136</v>
      </c>
      <c r="H326" s="35" t="s">
        <v>23</v>
      </c>
      <c r="I326" s="42">
        <f t="shared" ref="I326" si="7302">parseTime(G326)-(H331=INT(RIGHT($F326, 1)))</f>
        <v>8</v>
      </c>
      <c r="J326" s="43">
        <f t="shared" ref="J326:J330" si="7303">isClocked(H326)</f>
        <v>1</v>
      </c>
      <c r="K326" s="34" t="s">
        <v>136</v>
      </c>
      <c r="L326" s="35" t="s">
        <v>23</v>
      </c>
      <c r="M326" s="42">
        <f t="shared" ref="M326" si="7304">parseTime(K326)-(L331=INT(RIGHT($F326, 1)))</f>
        <v>8</v>
      </c>
      <c r="N326" s="43">
        <f t="shared" ref="N326:N330" si="7305">isClocked(L326)</f>
        <v>1</v>
      </c>
      <c r="O326" s="34" t="s">
        <v>180</v>
      </c>
      <c r="P326" s="35" t="s">
        <v>23</v>
      </c>
      <c r="Q326" s="42">
        <f t="shared" ref="Q326" si="7306">parseTime(O326)-(P331=INT(RIGHT($F326, 1)))</f>
        <v>8</v>
      </c>
      <c r="R326" s="43">
        <f t="shared" ref="R326:R330" si="7307">isClocked(P326)</f>
        <v>1</v>
      </c>
      <c r="S326" s="34" t="s">
        <v>136</v>
      </c>
      <c r="T326" s="35" t="s">
        <v>23</v>
      </c>
      <c r="U326" s="42">
        <f t="shared" ref="U326" si="7308">parseTime(S326)-(T331=INT(RIGHT($F326, 1)))</f>
        <v>8</v>
      </c>
      <c r="V326" s="43">
        <f t="shared" ref="V326:V330" si="7309">isClocked(T326)</f>
        <v>1</v>
      </c>
      <c r="W326" s="34" t="s">
        <v>136</v>
      </c>
      <c r="X326" s="35" t="s">
        <v>24</v>
      </c>
      <c r="Y326" s="42">
        <f t="shared" ref="Y326" si="7310">parseTime(W326)-(X331=INT(RIGHT($F326, 1)))</f>
        <v>8</v>
      </c>
      <c r="Z326" s="43">
        <f t="shared" ref="Z326:Z330" si="7311">isClocked(X326)</f>
        <v>1</v>
      </c>
      <c r="AA326" s="34" t="s">
        <v>136</v>
      </c>
      <c r="AB326" s="35" t="s">
        <v>23</v>
      </c>
      <c r="AC326" s="42">
        <f t="shared" ref="AC326" si="7312">parseTime(AA326)-(AB331=INT(RIGHT($F326, 1)))</f>
        <v>8</v>
      </c>
      <c r="AD326" s="43">
        <f t="shared" ref="AD326:AD330" si="7313">isClocked(AB326)</f>
        <v>1</v>
      </c>
      <c r="AE326" s="34" t="s">
        <v>136</v>
      </c>
      <c r="AF326" s="35" t="s">
        <v>25</v>
      </c>
      <c r="AG326" s="42">
        <f t="shared" ref="AG326" si="7314">parseTime(AE326)-(AF331=INT(RIGHT($F326, 1)))</f>
        <v>8</v>
      </c>
      <c r="AH326" s="43">
        <f t="shared" ref="AH326:AH330" si="7315">isClocked(AF326)</f>
        <v>1</v>
      </c>
      <c r="AI326" s="34" t="s">
        <v>136</v>
      </c>
      <c r="AJ326" s="35" t="s">
        <v>23</v>
      </c>
      <c r="AK326" s="42">
        <f>parseTime(AI326)-(AJ331=INT(RIGHT($F326, 1)))</f>
        <v>8</v>
      </c>
      <c r="AL326" s="43">
        <f t="shared" ref="AL326:AL330" si="7316">isClocked(AJ326)</f>
        <v>1</v>
      </c>
      <c r="AM326" s="34"/>
      <c r="AN326" s="35"/>
      <c r="AO326" s="42">
        <f t="shared" ref="AO326" si="7317">parseTime(AM326)-(AN331=INT(RIGHT($F326, 1)))</f>
        <v>0</v>
      </c>
      <c r="AP326" s="43">
        <f t="shared" ref="AP326:AP330" si="7318">isClocked(AN326)</f>
        <v>0</v>
      </c>
      <c r="AQ326" s="34" t="s">
        <v>230</v>
      </c>
      <c r="AR326" s="35" t="s">
        <v>24</v>
      </c>
      <c r="AS326" s="42">
        <f t="shared" ref="AS326" si="7319">parseTime(AQ326)-(AR331=INT(RIGHT($F326, 1)))</f>
        <v>5</v>
      </c>
      <c r="AT326" s="43">
        <f t="shared" ref="AT326:AT330" si="7320">isClocked(AR326)</f>
        <v>1</v>
      </c>
      <c r="AU326" s="34"/>
      <c r="AV326" s="35"/>
      <c r="AW326" s="42">
        <f>parseTime(AU326)-(AV331=INT(RIGHT($F326, 1)))</f>
        <v>0</v>
      </c>
      <c r="AX326" s="43">
        <f t="shared" ref="AX326:AX330" si="7321">isClocked(AV326)</f>
        <v>0</v>
      </c>
      <c r="AY326" s="34" t="s">
        <v>180</v>
      </c>
      <c r="AZ326" s="35" t="s">
        <v>24</v>
      </c>
      <c r="BA326" s="42">
        <f>parseTime(AY326)-(AZ331=INT(RIGHT($F326, 1)))</f>
        <v>8</v>
      </c>
      <c r="BB326" s="43">
        <f t="shared" ref="BB326:BB330" si="7322">isClocked(AZ326)</f>
        <v>1</v>
      </c>
      <c r="BC326" s="34" t="s">
        <v>136</v>
      </c>
      <c r="BD326" s="35" t="s">
        <v>24</v>
      </c>
      <c r="BE326" s="42">
        <f>parseTime(BC326)-(BD331=INT(RIGHT($F326, 1)))</f>
        <v>8</v>
      </c>
      <c r="BF326" s="43">
        <f t="shared" ref="BF326:BF330" si="7323">isClocked(BD326)</f>
        <v>1</v>
      </c>
      <c r="BG326" s="34"/>
      <c r="BH326" s="35"/>
      <c r="BI326" s="42">
        <f>parseTime(BG326)-(BH331=INT(RIGHT($F326, 1)))</f>
        <v>0</v>
      </c>
      <c r="BJ326" s="43">
        <f t="shared" ref="BJ326:BJ330" si="7324">isClocked(BH326)</f>
        <v>0</v>
      </c>
      <c r="BK326" s="34"/>
      <c r="BL326" s="35"/>
      <c r="BM326" s="42">
        <f>parseTime(BK326)-(BL331=INT(RIGHT($F326, 1)))</f>
        <v>0</v>
      </c>
      <c r="BN326" s="43">
        <f t="shared" ref="BN326:BN330" si="7325">isClocked(BL326)</f>
        <v>0</v>
      </c>
      <c r="BO326" s="34"/>
      <c r="BP326" s="35"/>
      <c r="BQ326" s="42">
        <f t="shared" ref="BQ326" si="7326">parseTime(BO326)-(BP331=INT(RIGHT($F326, 1)))</f>
        <v>0</v>
      </c>
      <c r="BR326" s="43">
        <f t="shared" ref="BR326:BR330" si="7327">isClocked(BP326)</f>
        <v>0</v>
      </c>
      <c r="BS326" s="34"/>
      <c r="BT326" s="35"/>
      <c r="BU326" s="42">
        <f t="shared" ref="BU326" si="7328">parseTime(BS326)-(BT331=INT(RIGHT($F326, 1)))</f>
        <v>0</v>
      </c>
      <c r="BV326" s="43">
        <f t="shared" ref="BV326:BV330" si="7329">isClocked(BT326)</f>
        <v>0</v>
      </c>
      <c r="BW326" s="34"/>
      <c r="BX326" s="35"/>
      <c r="BY326" s="42">
        <f t="shared" ref="BY326" si="7330">parseTime(BW326)-(BX331=INT(RIGHT($F326, 1)))</f>
        <v>0</v>
      </c>
      <c r="BZ326" s="43">
        <f t="shared" ref="BZ326:BZ330" si="7331">isClocked(BX326)</f>
        <v>0</v>
      </c>
      <c r="CA326" s="34"/>
      <c r="CB326" s="35"/>
      <c r="CC326" s="42">
        <f t="shared" ref="CC326" si="7332">parseTime(CA326)-(CB331=INT(RIGHT($F326, 1)))</f>
        <v>0</v>
      </c>
      <c r="CD326" s="43">
        <f t="shared" ref="CD326:CD330" si="7333">isClocked(CB326)</f>
        <v>0</v>
      </c>
      <c r="CE326" s="34"/>
      <c r="CF326" s="35"/>
      <c r="CG326" s="42">
        <f t="shared" ref="CG326" si="7334">parseTime(CE326)-(CF331=INT(RIGHT($F326, 1)))</f>
        <v>0</v>
      </c>
      <c r="CH326" s="43">
        <f t="shared" ref="CH326:CH330" si="7335">isClocked(CF326)</f>
        <v>0</v>
      </c>
    </row>
    <row r="327" spans="1:86" x14ac:dyDescent="0.25">
      <c r="A327" s="56" t="s">
        <v>0</v>
      </c>
      <c r="B327" s="57">
        <f t="shared" ref="B327" ca="1" si="7336">SUM(B328:B331)</f>
        <v>85</v>
      </c>
      <c r="C327" s="14" t="s">
        <v>252</v>
      </c>
      <c r="D327" s="14"/>
      <c r="E327" s="55" t="str">
        <f t="shared" si="6840"/>
        <v>Thursday</v>
      </c>
      <c r="F327" s="51" t="s">
        <v>129</v>
      </c>
      <c r="G327" s="36"/>
      <c r="H327" s="37"/>
      <c r="I327" s="44">
        <f t="shared" ref="I327" si="7337">parseTime(G327)-(H331=INT(RIGHT($F327, 1)))</f>
        <v>0</v>
      </c>
      <c r="J327" s="45">
        <f t="shared" si="7303"/>
        <v>0</v>
      </c>
      <c r="K327" s="36"/>
      <c r="L327" s="37"/>
      <c r="M327" s="44">
        <f t="shared" ref="M327" si="7338">parseTime(K327)-(L331=INT(RIGHT($F327, 1)))</f>
        <v>0</v>
      </c>
      <c r="N327" s="45">
        <f t="shared" si="7305"/>
        <v>0</v>
      </c>
      <c r="O327" s="36"/>
      <c r="P327" s="37"/>
      <c r="Q327" s="44">
        <f t="shared" ref="Q327" si="7339">parseTime(O327)-(P331=INT(RIGHT($F327, 1)))</f>
        <v>0</v>
      </c>
      <c r="R327" s="45">
        <f t="shared" si="7307"/>
        <v>0</v>
      </c>
      <c r="S327" s="36"/>
      <c r="T327" s="37"/>
      <c r="U327" s="44">
        <f t="shared" ref="U327" si="7340">parseTime(S327)-(T331=INT(RIGHT($F327, 1)))</f>
        <v>0</v>
      </c>
      <c r="V327" s="45">
        <f t="shared" si="7309"/>
        <v>0</v>
      </c>
      <c r="W327" s="36"/>
      <c r="X327" s="37"/>
      <c r="Y327" s="44">
        <f t="shared" ref="Y327" si="7341">parseTime(W327)-(X331=INT(RIGHT($F327, 1)))</f>
        <v>0</v>
      </c>
      <c r="Z327" s="45">
        <f t="shared" si="7311"/>
        <v>0</v>
      </c>
      <c r="AA327" s="36"/>
      <c r="AB327" s="37"/>
      <c r="AC327" s="44">
        <f t="shared" ref="AC327" si="7342">parseTime(AA327)-(AB331=INT(RIGHT($F327, 1)))</f>
        <v>0</v>
      </c>
      <c r="AD327" s="45">
        <f t="shared" si="7313"/>
        <v>0</v>
      </c>
      <c r="AE327" s="36"/>
      <c r="AF327" s="37"/>
      <c r="AG327" s="44">
        <f t="shared" ref="AG327" si="7343">parseTime(AE327)-(AF331=INT(RIGHT($F327, 1)))</f>
        <v>0</v>
      </c>
      <c r="AH327" s="45">
        <f t="shared" si="7315"/>
        <v>0</v>
      </c>
      <c r="AI327" s="36"/>
      <c r="AJ327" s="37"/>
      <c r="AK327" s="44">
        <f>parseTime(AI327)-(AJ331=INT(RIGHT($F327, 1)))</f>
        <v>0</v>
      </c>
      <c r="AL327" s="45">
        <f t="shared" si="7316"/>
        <v>0</v>
      </c>
      <c r="AM327" s="36"/>
      <c r="AN327" s="37"/>
      <c r="AO327" s="44">
        <f t="shared" ref="AO327" si="7344">parseTime(AM327)-(AN331=INT(RIGHT($F327, 1)))</f>
        <v>0</v>
      </c>
      <c r="AP327" s="45">
        <f t="shared" si="7318"/>
        <v>0</v>
      </c>
      <c r="AQ327" s="36"/>
      <c r="AR327" s="37"/>
      <c r="AS327" s="44">
        <f t="shared" ref="AS327" si="7345">parseTime(AQ327)-(AR331=INT(RIGHT($F327, 1)))</f>
        <v>0</v>
      </c>
      <c r="AT327" s="45">
        <f t="shared" si="7320"/>
        <v>0</v>
      </c>
      <c r="AU327" s="36"/>
      <c r="AV327" s="37"/>
      <c r="AW327" s="44">
        <f>parseTime(AU327)-(AV331=INT(RIGHT($F327, 1)))</f>
        <v>0</v>
      </c>
      <c r="AX327" s="45">
        <f t="shared" si="7321"/>
        <v>0</v>
      </c>
      <c r="AY327" s="36"/>
      <c r="AZ327" s="37"/>
      <c r="BA327" s="44">
        <f>parseTime(AY327)-(AZ331=INT(RIGHT($F327, 1)))</f>
        <v>0</v>
      </c>
      <c r="BB327" s="45">
        <f t="shared" si="7322"/>
        <v>0</v>
      </c>
      <c r="BC327" s="36"/>
      <c r="BD327" s="37"/>
      <c r="BE327" s="44">
        <f>parseTime(BC327)-(BD331=INT(RIGHT($F327, 1)))</f>
        <v>0</v>
      </c>
      <c r="BF327" s="45">
        <f t="shared" si="7323"/>
        <v>0</v>
      </c>
      <c r="BG327" s="36"/>
      <c r="BH327" s="37"/>
      <c r="BI327" s="44">
        <f>parseTime(BG327)-(BH331=INT(RIGHT($F327, 1)))</f>
        <v>0</v>
      </c>
      <c r="BJ327" s="45">
        <f t="shared" si="7324"/>
        <v>0</v>
      </c>
      <c r="BK327" s="36"/>
      <c r="BL327" s="37"/>
      <c r="BM327" s="44">
        <f>parseTime(BK327)-(BL331=INT(RIGHT($F327, 1)))</f>
        <v>0</v>
      </c>
      <c r="BN327" s="45">
        <f t="shared" si="7325"/>
        <v>0</v>
      </c>
      <c r="BO327" s="36"/>
      <c r="BP327" s="37"/>
      <c r="BQ327" s="44">
        <f t="shared" ref="BQ327" si="7346">parseTime(BO327)-(BP331=INT(RIGHT($F327, 1)))</f>
        <v>0</v>
      </c>
      <c r="BR327" s="45">
        <f t="shared" si="7327"/>
        <v>0</v>
      </c>
      <c r="BS327" s="36"/>
      <c r="BT327" s="37"/>
      <c r="BU327" s="44">
        <f t="shared" ref="BU327" si="7347">parseTime(BS327)-(BT331=INT(RIGHT($F327, 1)))</f>
        <v>0</v>
      </c>
      <c r="BV327" s="45">
        <f t="shared" si="7329"/>
        <v>0</v>
      </c>
      <c r="BW327" s="36"/>
      <c r="BX327" s="37"/>
      <c r="BY327" s="44">
        <f t="shared" ref="BY327" si="7348">parseTime(BW327)-(BX331=INT(RIGHT($F327, 1)))</f>
        <v>0</v>
      </c>
      <c r="BZ327" s="45">
        <f t="shared" si="7331"/>
        <v>0</v>
      </c>
      <c r="CA327" s="36"/>
      <c r="CB327" s="37"/>
      <c r="CC327" s="44">
        <f t="shared" ref="CC327" si="7349">parseTime(CA327)-(CB331=INT(RIGHT($F327, 1)))</f>
        <v>0</v>
      </c>
      <c r="CD327" s="45">
        <f t="shared" si="7333"/>
        <v>0</v>
      </c>
      <c r="CE327" s="36"/>
      <c r="CF327" s="37"/>
      <c r="CG327" s="44">
        <f t="shared" ref="CG327" si="7350">parseTime(CE327)-(CF331=INT(RIGHT($F327, 1)))</f>
        <v>0</v>
      </c>
      <c r="CH327" s="45">
        <f t="shared" si="7335"/>
        <v>0</v>
      </c>
    </row>
    <row r="328" spans="1:86" x14ac:dyDescent="0.25">
      <c r="A328" s="56" t="s">
        <v>117</v>
      </c>
      <c r="B328" s="57">
        <f ca="1">roleHours(G326:CH332, "MFD")</f>
        <v>48</v>
      </c>
      <c r="C328" s="14">
        <f t="shared" ca="1" si="6028"/>
        <v>6</v>
      </c>
      <c r="D328" s="14"/>
      <c r="E328" s="20" t="s">
        <v>127</v>
      </c>
      <c r="F328" s="51" t="s">
        <v>130</v>
      </c>
      <c r="G328" s="36"/>
      <c r="H328" s="37"/>
      <c r="I328" s="44">
        <f t="shared" ref="I328" si="7351">parseTime(G328)-(H331=INT(RIGHT($F328, 1)))</f>
        <v>0</v>
      </c>
      <c r="J328" s="45">
        <f t="shared" si="7303"/>
        <v>0</v>
      </c>
      <c r="K328" s="36"/>
      <c r="L328" s="37"/>
      <c r="M328" s="44">
        <f t="shared" ref="M328" si="7352">parseTime(K328)-(L331=INT(RIGHT($F328, 1)))</f>
        <v>0</v>
      </c>
      <c r="N328" s="45">
        <f t="shared" si="7305"/>
        <v>0</v>
      </c>
      <c r="O328" s="36"/>
      <c r="P328" s="37"/>
      <c r="Q328" s="44">
        <f t="shared" ref="Q328" si="7353">parseTime(O328)-(P331=INT(RIGHT($F328, 1)))</f>
        <v>0</v>
      </c>
      <c r="R328" s="45">
        <f t="shared" si="7307"/>
        <v>0</v>
      </c>
      <c r="S328" s="36"/>
      <c r="T328" s="37"/>
      <c r="U328" s="44">
        <f t="shared" ref="U328" si="7354">parseTime(S328)-(T331=INT(RIGHT($F328, 1)))</f>
        <v>0</v>
      </c>
      <c r="V328" s="45">
        <f t="shared" si="7309"/>
        <v>0</v>
      </c>
      <c r="W328" s="36"/>
      <c r="X328" s="37"/>
      <c r="Y328" s="44">
        <f t="shared" ref="Y328" si="7355">parseTime(W328)-(X331=INT(RIGHT($F328, 1)))</f>
        <v>0</v>
      </c>
      <c r="Z328" s="45">
        <f t="shared" si="7311"/>
        <v>0</v>
      </c>
      <c r="AA328" s="36"/>
      <c r="AB328" s="37"/>
      <c r="AC328" s="44">
        <f t="shared" ref="AC328" si="7356">parseTime(AA328)-(AB331=INT(RIGHT($F328, 1)))</f>
        <v>0</v>
      </c>
      <c r="AD328" s="45">
        <f t="shared" si="7313"/>
        <v>0</v>
      </c>
      <c r="AE328" s="36"/>
      <c r="AF328" s="37"/>
      <c r="AG328" s="44">
        <f t="shared" ref="AG328" si="7357">parseTime(AE328)-(AF331=INT(RIGHT($F328, 1)))</f>
        <v>0</v>
      </c>
      <c r="AH328" s="45">
        <f t="shared" si="7315"/>
        <v>0</v>
      </c>
      <c r="AI328" s="36"/>
      <c r="AJ328" s="37"/>
      <c r="AK328" s="44">
        <f>parseTime(AI328)-(AJ331=INT(RIGHT($F328, 1)))</f>
        <v>0</v>
      </c>
      <c r="AL328" s="45">
        <f t="shared" si="7316"/>
        <v>0</v>
      </c>
      <c r="AM328" s="36"/>
      <c r="AN328" s="37"/>
      <c r="AO328" s="44">
        <f t="shared" ref="AO328" si="7358">parseTime(AM328)-(AN331=INT(RIGHT($F328, 1)))</f>
        <v>0</v>
      </c>
      <c r="AP328" s="45">
        <f t="shared" si="7318"/>
        <v>0</v>
      </c>
      <c r="AQ328" s="36"/>
      <c r="AR328" s="37"/>
      <c r="AS328" s="44">
        <f t="shared" ref="AS328" si="7359">parseTime(AQ328)-(AR331=INT(RIGHT($F328, 1)))</f>
        <v>0</v>
      </c>
      <c r="AT328" s="45">
        <f t="shared" si="7320"/>
        <v>0</v>
      </c>
      <c r="AU328" s="36"/>
      <c r="AV328" s="37"/>
      <c r="AW328" s="44">
        <f>parseTime(AU328)-(AV331=INT(RIGHT($F328, 1)))</f>
        <v>0</v>
      </c>
      <c r="AX328" s="45">
        <f t="shared" si="7321"/>
        <v>0</v>
      </c>
      <c r="AY328" s="36"/>
      <c r="AZ328" s="37"/>
      <c r="BA328" s="44">
        <f>parseTime(AY328)-(AZ331=INT(RIGHT($F328, 1)))</f>
        <v>0</v>
      </c>
      <c r="BB328" s="45">
        <f t="shared" si="7322"/>
        <v>0</v>
      </c>
      <c r="BC328" s="36"/>
      <c r="BD328" s="37"/>
      <c r="BE328" s="44">
        <f>parseTime(BC328)-(BD331=INT(RIGHT($F328, 1)))</f>
        <v>0</v>
      </c>
      <c r="BF328" s="45">
        <f t="shared" si="7323"/>
        <v>0</v>
      </c>
      <c r="BG328" s="36"/>
      <c r="BH328" s="37"/>
      <c r="BI328" s="44">
        <f>parseTime(BG328)-(BH331=INT(RIGHT($F328, 1)))</f>
        <v>0</v>
      </c>
      <c r="BJ328" s="45">
        <f t="shared" si="7324"/>
        <v>0</v>
      </c>
      <c r="BK328" s="36"/>
      <c r="BL328" s="37"/>
      <c r="BM328" s="44">
        <f>parseTime(BK328)-(BL331=INT(RIGHT($F328, 1)))</f>
        <v>0</v>
      </c>
      <c r="BN328" s="45">
        <f t="shared" si="7325"/>
        <v>0</v>
      </c>
      <c r="BO328" s="36"/>
      <c r="BP328" s="37"/>
      <c r="BQ328" s="44">
        <f t="shared" ref="BQ328" si="7360">parseTime(BO328)-(BP331=INT(RIGHT($F328, 1)))</f>
        <v>0</v>
      </c>
      <c r="BR328" s="45">
        <f t="shared" si="7327"/>
        <v>0</v>
      </c>
      <c r="BS328" s="36"/>
      <c r="BT328" s="37"/>
      <c r="BU328" s="44">
        <f t="shared" ref="BU328" si="7361">parseTime(BS328)-(BT331=INT(RIGHT($F328, 1)))</f>
        <v>0</v>
      </c>
      <c r="BV328" s="45">
        <f t="shared" si="7329"/>
        <v>0</v>
      </c>
      <c r="BW328" s="36"/>
      <c r="BX328" s="37"/>
      <c r="BY328" s="44">
        <f t="shared" ref="BY328" si="7362">parseTime(BW328)-(BX331=INT(RIGHT($F328, 1)))</f>
        <v>0</v>
      </c>
      <c r="BZ328" s="45">
        <f t="shared" si="7331"/>
        <v>0</v>
      </c>
      <c r="CA328" s="36"/>
      <c r="CB328" s="37"/>
      <c r="CC328" s="44">
        <f t="shared" ref="CC328" si="7363">parseTime(CA328)-(CB331=INT(RIGHT($F328, 1)))</f>
        <v>0</v>
      </c>
      <c r="CD328" s="45">
        <f t="shared" si="7333"/>
        <v>0</v>
      </c>
      <c r="CE328" s="36"/>
      <c r="CF328" s="37"/>
      <c r="CG328" s="44">
        <f t="shared" ref="CG328" si="7364">parseTime(CE328)-(CF331=INT(RIGHT($F328, 1)))</f>
        <v>0</v>
      </c>
      <c r="CH328" s="45">
        <f t="shared" si="7335"/>
        <v>0</v>
      </c>
    </row>
    <row r="329" spans="1:86" x14ac:dyDescent="0.25">
      <c r="A329" s="56" t="s">
        <v>118</v>
      </c>
      <c r="B329" s="57">
        <f ca="1">roleHours(G326:CH332, "DFD")</f>
        <v>29</v>
      </c>
      <c r="C329" s="14">
        <f t="shared" ca="1" si="6028"/>
        <v>3.625</v>
      </c>
      <c r="D329" s="14"/>
      <c r="E329" s="20"/>
      <c r="F329" s="51" t="s">
        <v>131</v>
      </c>
      <c r="G329" s="36"/>
      <c r="H329" s="37"/>
      <c r="I329" s="44">
        <f t="shared" ref="I329" si="7365">parseTime(G329)-(H331=INT(RIGHT($F329, 1)))</f>
        <v>0</v>
      </c>
      <c r="J329" s="45">
        <f t="shared" si="7303"/>
        <v>0</v>
      </c>
      <c r="K329" s="36"/>
      <c r="L329" s="37"/>
      <c r="M329" s="44">
        <f t="shared" ref="M329" si="7366">parseTime(K329)-(L331=INT(RIGHT($F329, 1)))</f>
        <v>0</v>
      </c>
      <c r="N329" s="45">
        <f t="shared" si="7305"/>
        <v>0</v>
      </c>
      <c r="O329" s="36"/>
      <c r="P329" s="37"/>
      <c r="Q329" s="44">
        <f t="shared" ref="Q329" si="7367">parseTime(O329)-(P331=INT(RIGHT($F329, 1)))</f>
        <v>0</v>
      </c>
      <c r="R329" s="45">
        <f t="shared" si="7307"/>
        <v>0</v>
      </c>
      <c r="S329" s="36"/>
      <c r="T329" s="37"/>
      <c r="U329" s="44">
        <f t="shared" ref="U329" si="7368">parseTime(S329)-(T331=INT(RIGHT($F329, 1)))</f>
        <v>0</v>
      </c>
      <c r="V329" s="45">
        <f t="shared" si="7309"/>
        <v>0</v>
      </c>
      <c r="W329" s="36"/>
      <c r="X329" s="37"/>
      <c r="Y329" s="44">
        <f t="shared" ref="Y329" si="7369">parseTime(W329)-(X331=INT(RIGHT($F329, 1)))</f>
        <v>0</v>
      </c>
      <c r="Z329" s="45">
        <f t="shared" si="7311"/>
        <v>0</v>
      </c>
      <c r="AA329" s="36"/>
      <c r="AB329" s="37"/>
      <c r="AC329" s="44">
        <f t="shared" ref="AC329" si="7370">parseTime(AA329)-(AB331=INT(RIGHT($F329, 1)))</f>
        <v>0</v>
      </c>
      <c r="AD329" s="45">
        <f t="shared" si="7313"/>
        <v>0</v>
      </c>
      <c r="AE329" s="36"/>
      <c r="AF329" s="37"/>
      <c r="AG329" s="44">
        <f t="shared" ref="AG329" si="7371">parseTime(AE329)-(AF331=INT(RIGHT($F329, 1)))</f>
        <v>0</v>
      </c>
      <c r="AH329" s="45">
        <f t="shared" si="7315"/>
        <v>0</v>
      </c>
      <c r="AI329" s="36"/>
      <c r="AJ329" s="37"/>
      <c r="AK329" s="44">
        <f>parseTime(AI329)-(AJ331=INT(RIGHT($F329, 1)))</f>
        <v>0</v>
      </c>
      <c r="AL329" s="45">
        <f t="shared" si="7316"/>
        <v>0</v>
      </c>
      <c r="AM329" s="36"/>
      <c r="AN329" s="37"/>
      <c r="AO329" s="44">
        <f t="shared" ref="AO329" si="7372">parseTime(AM329)-(AN331=INT(RIGHT($F329, 1)))</f>
        <v>0</v>
      </c>
      <c r="AP329" s="45">
        <f t="shared" si="7318"/>
        <v>0</v>
      </c>
      <c r="AQ329" s="36"/>
      <c r="AR329" s="37"/>
      <c r="AS329" s="44">
        <f t="shared" ref="AS329" si="7373">parseTime(AQ329)-(AR331=INT(RIGHT($F329, 1)))</f>
        <v>0</v>
      </c>
      <c r="AT329" s="45">
        <f t="shared" si="7320"/>
        <v>0</v>
      </c>
      <c r="AU329" s="36"/>
      <c r="AV329" s="37"/>
      <c r="AW329" s="44">
        <f>parseTime(AU329)-(AV331=INT(RIGHT($F329, 1)))</f>
        <v>0</v>
      </c>
      <c r="AX329" s="45">
        <f t="shared" si="7321"/>
        <v>0</v>
      </c>
      <c r="AY329" s="36"/>
      <c r="AZ329" s="37"/>
      <c r="BA329" s="44">
        <f>parseTime(AY329)-(AZ331=INT(RIGHT($F329, 1)))</f>
        <v>0</v>
      </c>
      <c r="BB329" s="45">
        <f t="shared" si="7322"/>
        <v>0</v>
      </c>
      <c r="BC329" s="36"/>
      <c r="BD329" s="37"/>
      <c r="BE329" s="44">
        <f>parseTime(BC329)-(BD331=INT(RIGHT($F329, 1)))</f>
        <v>0</v>
      </c>
      <c r="BF329" s="45">
        <f t="shared" si="7323"/>
        <v>0</v>
      </c>
      <c r="BG329" s="36"/>
      <c r="BH329" s="37"/>
      <c r="BI329" s="44">
        <f>parseTime(BG329)-(BH331=INT(RIGHT($F329, 1)))</f>
        <v>0</v>
      </c>
      <c r="BJ329" s="45">
        <f t="shared" si="7324"/>
        <v>0</v>
      </c>
      <c r="BK329" s="36"/>
      <c r="BL329" s="37"/>
      <c r="BM329" s="44">
        <f>parseTime(BK329)-(BL331=INT(RIGHT($F329, 1)))</f>
        <v>0</v>
      </c>
      <c r="BN329" s="45">
        <f t="shared" si="7325"/>
        <v>0</v>
      </c>
      <c r="BO329" s="36"/>
      <c r="BP329" s="37"/>
      <c r="BQ329" s="44">
        <f t="shared" ref="BQ329" si="7374">parseTime(BO329)-(BP331=INT(RIGHT($F329, 1)))</f>
        <v>0</v>
      </c>
      <c r="BR329" s="45">
        <f t="shared" si="7327"/>
        <v>0</v>
      </c>
      <c r="BS329" s="36"/>
      <c r="BT329" s="37"/>
      <c r="BU329" s="44">
        <f t="shared" ref="BU329" si="7375">parseTime(BS329)-(BT331=INT(RIGHT($F329, 1)))</f>
        <v>0</v>
      </c>
      <c r="BV329" s="45">
        <f t="shared" si="7329"/>
        <v>0</v>
      </c>
      <c r="BW329" s="36"/>
      <c r="BX329" s="37"/>
      <c r="BY329" s="44">
        <f t="shared" ref="BY329" si="7376">parseTime(BW329)-(BX331=INT(RIGHT($F329, 1)))</f>
        <v>0</v>
      </c>
      <c r="BZ329" s="45">
        <f t="shared" si="7331"/>
        <v>0</v>
      </c>
      <c r="CA329" s="36"/>
      <c r="CB329" s="37"/>
      <c r="CC329" s="44">
        <f t="shared" ref="CC329" si="7377">parseTime(CA329)-(CB331=INT(RIGHT($F329, 1)))</f>
        <v>0</v>
      </c>
      <c r="CD329" s="45">
        <f t="shared" si="7333"/>
        <v>0</v>
      </c>
      <c r="CE329" s="36"/>
      <c r="CF329" s="37"/>
      <c r="CG329" s="44">
        <f t="shared" ref="CG329" si="7378">parseTime(CE329)-(CF331=INT(RIGHT($F329, 1)))</f>
        <v>0</v>
      </c>
      <c r="CH329" s="45">
        <f t="shared" si="7335"/>
        <v>0</v>
      </c>
    </row>
    <row r="330" spans="1:86" x14ac:dyDescent="0.25">
      <c r="A330" s="56" t="s">
        <v>119</v>
      </c>
      <c r="B330" s="57">
        <f ca="1">roleHours(G326:CH332, "MCC")</f>
        <v>8</v>
      </c>
      <c r="C330" s="14">
        <f t="shared" ca="1" si="6028"/>
        <v>1</v>
      </c>
      <c r="D330" s="14"/>
      <c r="E330" s="20"/>
      <c r="F330" s="51" t="s">
        <v>132</v>
      </c>
      <c r="G330" s="36"/>
      <c r="H330" s="37"/>
      <c r="I330" s="44">
        <f t="shared" ref="I330" si="7379">parseTime(G330)-(H331=INT(RIGHT($F330, 1)))</f>
        <v>0</v>
      </c>
      <c r="J330" s="45">
        <f t="shared" si="7303"/>
        <v>0</v>
      </c>
      <c r="K330" s="36"/>
      <c r="L330" s="37"/>
      <c r="M330" s="44">
        <f t="shared" ref="M330" si="7380">parseTime(K330)-(L331=INT(RIGHT($F330, 1)))</f>
        <v>0</v>
      </c>
      <c r="N330" s="45">
        <f t="shared" si="7305"/>
        <v>0</v>
      </c>
      <c r="O330" s="36"/>
      <c r="P330" s="37"/>
      <c r="Q330" s="44">
        <f t="shared" ref="Q330" si="7381">parseTime(O330)-(P331=INT(RIGHT($F330, 1)))</f>
        <v>0</v>
      </c>
      <c r="R330" s="45">
        <f t="shared" si="7307"/>
        <v>0</v>
      </c>
      <c r="S330" s="36"/>
      <c r="T330" s="37"/>
      <c r="U330" s="44">
        <f t="shared" ref="U330" si="7382">parseTime(S330)-(T331=INT(RIGHT($F330, 1)))</f>
        <v>0</v>
      </c>
      <c r="V330" s="45">
        <f t="shared" si="7309"/>
        <v>0</v>
      </c>
      <c r="W330" s="36"/>
      <c r="X330" s="37"/>
      <c r="Y330" s="44">
        <f t="shared" ref="Y330" si="7383">parseTime(W330)-(X331=INT(RIGHT($F330, 1)))</f>
        <v>0</v>
      </c>
      <c r="Z330" s="45">
        <f t="shared" si="7311"/>
        <v>0</v>
      </c>
      <c r="AA330" s="36"/>
      <c r="AB330" s="37"/>
      <c r="AC330" s="44">
        <f t="shared" ref="AC330" si="7384">parseTime(AA330)-(AB331=INT(RIGHT($F330, 1)))</f>
        <v>0</v>
      </c>
      <c r="AD330" s="45">
        <f t="shared" si="7313"/>
        <v>0</v>
      </c>
      <c r="AE330" s="36"/>
      <c r="AF330" s="37"/>
      <c r="AG330" s="44">
        <f t="shared" ref="AG330" si="7385">parseTime(AE330)-(AF331=INT(RIGHT($F330, 1)))</f>
        <v>0</v>
      </c>
      <c r="AH330" s="45">
        <f t="shared" si="7315"/>
        <v>0</v>
      </c>
      <c r="AI330" s="36"/>
      <c r="AJ330" s="37"/>
      <c r="AK330" s="44">
        <f>parseTime(AI330)-(AJ331=INT(RIGHT($F330, 1)))</f>
        <v>0</v>
      </c>
      <c r="AL330" s="45">
        <f t="shared" si="7316"/>
        <v>0</v>
      </c>
      <c r="AM330" s="36"/>
      <c r="AN330" s="37"/>
      <c r="AO330" s="44">
        <f t="shared" ref="AO330" si="7386">parseTime(AM330)-(AN331=INT(RIGHT($F330, 1)))</f>
        <v>0</v>
      </c>
      <c r="AP330" s="45">
        <f t="shared" si="7318"/>
        <v>0</v>
      </c>
      <c r="AQ330" s="36"/>
      <c r="AR330" s="37"/>
      <c r="AS330" s="44">
        <f t="shared" ref="AS330" si="7387">parseTime(AQ330)-(AR331=INT(RIGHT($F330, 1)))</f>
        <v>0</v>
      </c>
      <c r="AT330" s="45">
        <f t="shared" si="7320"/>
        <v>0</v>
      </c>
      <c r="AU330" s="36"/>
      <c r="AV330" s="37"/>
      <c r="AW330" s="44">
        <f>parseTime(AU330)-(AV331=INT(RIGHT($F330, 1)))</f>
        <v>0</v>
      </c>
      <c r="AX330" s="45">
        <f t="shared" si="7321"/>
        <v>0</v>
      </c>
      <c r="AY330" s="36"/>
      <c r="AZ330" s="37"/>
      <c r="BA330" s="44">
        <f>parseTime(AY330)-(AZ331=INT(RIGHT($F330, 1)))</f>
        <v>0</v>
      </c>
      <c r="BB330" s="45">
        <f t="shared" si="7322"/>
        <v>0</v>
      </c>
      <c r="BC330" s="36"/>
      <c r="BD330" s="37"/>
      <c r="BE330" s="44">
        <f>parseTime(BC330)-(BD331=INT(RIGHT($F330, 1)))</f>
        <v>0</v>
      </c>
      <c r="BF330" s="45">
        <f t="shared" si="7323"/>
        <v>0</v>
      </c>
      <c r="BG330" s="36"/>
      <c r="BH330" s="37"/>
      <c r="BI330" s="44">
        <f>parseTime(BG330)-(BH331=INT(RIGHT($F330, 1)))</f>
        <v>0</v>
      </c>
      <c r="BJ330" s="45">
        <f t="shared" si="7324"/>
        <v>0</v>
      </c>
      <c r="BK330" s="36"/>
      <c r="BL330" s="37"/>
      <c r="BM330" s="44">
        <f>parseTime(BK330)-(BL331=INT(RIGHT($F330, 1)))</f>
        <v>0</v>
      </c>
      <c r="BN330" s="45">
        <f t="shared" si="7325"/>
        <v>0</v>
      </c>
      <c r="BO330" s="36"/>
      <c r="BP330" s="37"/>
      <c r="BQ330" s="44">
        <f t="shared" ref="BQ330" si="7388">parseTime(BO330)-(BP331=INT(RIGHT($F330, 1)))</f>
        <v>0</v>
      </c>
      <c r="BR330" s="45">
        <f t="shared" si="7327"/>
        <v>0</v>
      </c>
      <c r="BS330" s="36"/>
      <c r="BT330" s="37"/>
      <c r="BU330" s="44">
        <f t="shared" ref="BU330" si="7389">parseTime(BS330)-(BT331=INT(RIGHT($F330, 1)))</f>
        <v>0</v>
      </c>
      <c r="BV330" s="45">
        <f t="shared" si="7329"/>
        <v>0</v>
      </c>
      <c r="BW330" s="36"/>
      <c r="BX330" s="37"/>
      <c r="BY330" s="44">
        <f t="shared" ref="BY330" si="7390">parseTime(BW330)-(BX331=INT(RIGHT($F330, 1)))</f>
        <v>0</v>
      </c>
      <c r="BZ330" s="45">
        <f t="shared" si="7331"/>
        <v>0</v>
      </c>
      <c r="CA330" s="36"/>
      <c r="CB330" s="37"/>
      <c r="CC330" s="44">
        <f t="shared" ref="CC330" si="7391">parseTime(CA330)-(CB331=INT(RIGHT($F330, 1)))</f>
        <v>0</v>
      </c>
      <c r="CD330" s="45">
        <f t="shared" si="7333"/>
        <v>0</v>
      </c>
      <c r="CE330" s="36"/>
      <c r="CF330" s="37"/>
      <c r="CG330" s="44">
        <f t="shared" ref="CG330" si="7392">parseTime(CE330)-(CF331=INT(RIGHT($F330, 1)))</f>
        <v>0</v>
      </c>
      <c r="CH330" s="45">
        <f t="shared" si="7335"/>
        <v>0</v>
      </c>
    </row>
    <row r="331" spans="1:86" x14ac:dyDescent="0.25">
      <c r="A331" s="56" t="s">
        <v>120</v>
      </c>
      <c r="B331" s="57">
        <f ca="1">roleHours(G326:CH332, "DCC")</f>
        <v>0</v>
      </c>
      <c r="C331" s="14">
        <f t="shared" ca="1" si="6028"/>
        <v>0</v>
      </c>
      <c r="D331" s="14"/>
      <c r="E331" s="20"/>
      <c r="F331" s="51"/>
      <c r="G331" s="46" t="s">
        <v>134</v>
      </c>
      <c r="H331" s="38">
        <f t="shared" ref="H331" si="7393">lunchAdjust(G326:H330)</f>
        <v>1</v>
      </c>
      <c r="I331" s="48" t="s">
        <v>0</v>
      </c>
      <c r="J331" s="39">
        <f t="shared" ref="J331" si="7394">SUMPRODUCT(I326:I330*J326:J330)</f>
        <v>8</v>
      </c>
      <c r="K331" s="46" t="s">
        <v>134</v>
      </c>
      <c r="L331" s="38">
        <f t="shared" ref="L331" si="7395">lunchAdjust(K326:L330)</f>
        <v>1</v>
      </c>
      <c r="M331" s="48" t="s">
        <v>0</v>
      </c>
      <c r="N331" s="39">
        <f t="shared" ref="N331" si="7396">SUMPRODUCT(M326:M330*N326:N330)</f>
        <v>8</v>
      </c>
      <c r="O331" s="46" t="s">
        <v>134</v>
      </c>
      <c r="P331" s="38">
        <f t="shared" ref="P331" si="7397">lunchAdjust(O326:P330)</f>
        <v>1</v>
      </c>
      <c r="Q331" s="48" t="s">
        <v>0</v>
      </c>
      <c r="R331" s="39">
        <f t="shared" ref="R331" si="7398">SUMPRODUCT(Q326:Q330*R326:R330)</f>
        <v>8</v>
      </c>
      <c r="S331" s="46" t="s">
        <v>134</v>
      </c>
      <c r="T331" s="38">
        <f t="shared" ref="T331" si="7399">lunchAdjust(S326:T330)</f>
        <v>1</v>
      </c>
      <c r="U331" s="48" t="s">
        <v>0</v>
      </c>
      <c r="V331" s="39">
        <f t="shared" ref="V331" si="7400">SUMPRODUCT(U326:U330*V326:V330)</f>
        <v>8</v>
      </c>
      <c r="W331" s="46" t="s">
        <v>134</v>
      </c>
      <c r="X331" s="38">
        <f t="shared" ref="X331" si="7401">lunchAdjust(W326:X330)</f>
        <v>1</v>
      </c>
      <c r="Y331" s="48" t="s">
        <v>0</v>
      </c>
      <c r="Z331" s="39">
        <f t="shared" ref="Z331" si="7402">SUMPRODUCT(Y326:Y330*Z326:Z330)</f>
        <v>8</v>
      </c>
      <c r="AA331" s="46" t="s">
        <v>134</v>
      </c>
      <c r="AB331" s="38">
        <f t="shared" ref="AB331" si="7403">lunchAdjust(AA326:AB330)</f>
        <v>1</v>
      </c>
      <c r="AC331" s="48" t="s">
        <v>0</v>
      </c>
      <c r="AD331" s="39">
        <f t="shared" ref="AD331" si="7404">SUMPRODUCT(AC326:AC330*AD326:AD330)</f>
        <v>8</v>
      </c>
      <c r="AE331" s="46" t="s">
        <v>134</v>
      </c>
      <c r="AF331" s="38">
        <f t="shared" ref="AF331" si="7405">lunchAdjust(AE326:AF330)</f>
        <v>1</v>
      </c>
      <c r="AG331" s="48" t="s">
        <v>0</v>
      </c>
      <c r="AH331" s="39">
        <f t="shared" ref="AH331" si="7406">SUMPRODUCT(AG326:AG330*AH326:AH330)</f>
        <v>8</v>
      </c>
      <c r="AI331" s="46" t="s">
        <v>134</v>
      </c>
      <c r="AJ331" s="38">
        <f t="shared" ref="AJ331" si="7407">lunchAdjust(AI326:AJ330)</f>
        <v>1</v>
      </c>
      <c r="AK331" s="48" t="s">
        <v>0</v>
      </c>
      <c r="AL331" s="39">
        <f t="shared" ref="AL331" si="7408">SUMPRODUCT(AK326:AK330*AL326:AL330)</f>
        <v>8</v>
      </c>
      <c r="AM331" s="46" t="s">
        <v>134</v>
      </c>
      <c r="AN331" s="38">
        <f t="shared" ref="AN331" si="7409">lunchAdjust(AM326:AN330)</f>
        <v>0</v>
      </c>
      <c r="AO331" s="48" t="s">
        <v>0</v>
      </c>
      <c r="AP331" s="39">
        <f t="shared" ref="AP331" si="7410">SUMPRODUCT(AO326:AO330*AP326:AP330)</f>
        <v>0</v>
      </c>
      <c r="AQ331" s="46" t="s">
        <v>134</v>
      </c>
      <c r="AR331" s="38">
        <f t="shared" ref="AR331" si="7411">lunchAdjust(AQ326:AR330)</f>
        <v>0</v>
      </c>
      <c r="AS331" s="48" t="s">
        <v>0</v>
      </c>
      <c r="AT331" s="39">
        <f t="shared" ref="AT331" si="7412">SUMPRODUCT(AS326:AS330*AT326:AT330)</f>
        <v>5</v>
      </c>
      <c r="AU331" s="46" t="s">
        <v>134</v>
      </c>
      <c r="AV331" s="38">
        <f t="shared" ref="AV331" si="7413">lunchAdjust(AU326:AV330)</f>
        <v>0</v>
      </c>
      <c r="AW331" s="48" t="s">
        <v>0</v>
      </c>
      <c r="AX331" s="39">
        <f t="shared" ref="AX331" si="7414">SUMPRODUCT(AW326:AW330*AX326:AX330)</f>
        <v>0</v>
      </c>
      <c r="AY331" s="46" t="s">
        <v>134</v>
      </c>
      <c r="AZ331" s="38">
        <f t="shared" ref="AZ331" si="7415">lunchAdjust(AY326:AZ330)</f>
        <v>1</v>
      </c>
      <c r="BA331" s="48" t="s">
        <v>0</v>
      </c>
      <c r="BB331" s="39">
        <f t="shared" ref="BB331" si="7416">SUMPRODUCT(BA326:BA330*BB326:BB330)</f>
        <v>8</v>
      </c>
      <c r="BC331" s="46" t="s">
        <v>134</v>
      </c>
      <c r="BD331" s="38">
        <f t="shared" ref="BD331" si="7417">lunchAdjust(BC326:BD330)</f>
        <v>1</v>
      </c>
      <c r="BE331" s="48" t="s">
        <v>0</v>
      </c>
      <c r="BF331" s="39">
        <f t="shared" ref="BF331" si="7418">SUMPRODUCT(BE326:BE330*BF326:BF330)</f>
        <v>8</v>
      </c>
      <c r="BG331" s="46" t="s">
        <v>134</v>
      </c>
      <c r="BH331" s="38">
        <f t="shared" ref="BH331" si="7419">lunchAdjust(BG326:BH330)</f>
        <v>0</v>
      </c>
      <c r="BI331" s="48" t="s">
        <v>0</v>
      </c>
      <c r="BJ331" s="39">
        <f t="shared" ref="BJ331" si="7420">SUMPRODUCT(BI326:BI330*BJ326:BJ330)</f>
        <v>0</v>
      </c>
      <c r="BK331" s="46" t="s">
        <v>134</v>
      </c>
      <c r="BL331" s="38">
        <f t="shared" ref="BL331" si="7421">lunchAdjust(BK326:BL330)</f>
        <v>0</v>
      </c>
      <c r="BM331" s="48" t="s">
        <v>0</v>
      </c>
      <c r="BN331" s="39">
        <f t="shared" ref="BN331" si="7422">SUMPRODUCT(BM326:BM330*BN326:BN330)</f>
        <v>0</v>
      </c>
      <c r="BO331" s="46" t="s">
        <v>134</v>
      </c>
      <c r="BP331" s="38">
        <f t="shared" ref="BP331" si="7423">lunchAdjust(BO326:BP330)</f>
        <v>0</v>
      </c>
      <c r="BQ331" s="48" t="s">
        <v>0</v>
      </c>
      <c r="BR331" s="39">
        <f t="shared" ref="BR331" si="7424">SUMPRODUCT(BQ326:BQ330*BR326:BR330)</f>
        <v>0</v>
      </c>
      <c r="BS331" s="46" t="s">
        <v>134</v>
      </c>
      <c r="BT331" s="38">
        <f t="shared" ref="BT331" si="7425">lunchAdjust(BS326:BT330)</f>
        <v>0</v>
      </c>
      <c r="BU331" s="48" t="s">
        <v>0</v>
      </c>
      <c r="BV331" s="39">
        <f t="shared" ref="BV331" si="7426">SUMPRODUCT(BU326:BU330*BV326:BV330)</f>
        <v>0</v>
      </c>
      <c r="BW331" s="46" t="s">
        <v>134</v>
      </c>
      <c r="BX331" s="38">
        <f t="shared" ref="BX331" si="7427">lunchAdjust(BW326:BX330)</f>
        <v>0</v>
      </c>
      <c r="BY331" s="48" t="s">
        <v>0</v>
      </c>
      <c r="BZ331" s="39">
        <f t="shared" ref="BZ331" si="7428">SUMPRODUCT(BY326:BY330*BZ326:BZ330)</f>
        <v>0</v>
      </c>
      <c r="CA331" s="46" t="s">
        <v>134</v>
      </c>
      <c r="CB331" s="38">
        <f t="shared" ref="CB331" si="7429">lunchAdjust(CA326:CB330)</f>
        <v>0</v>
      </c>
      <c r="CC331" s="48" t="s">
        <v>0</v>
      </c>
      <c r="CD331" s="39">
        <f t="shared" ref="CD331" si="7430">SUMPRODUCT(CC326:CC330*CD326:CD330)</f>
        <v>0</v>
      </c>
      <c r="CE331" s="46" t="s">
        <v>134</v>
      </c>
      <c r="CF331" s="38">
        <f t="shared" ref="CF331" si="7431">lunchAdjust(CE326:CF330)</f>
        <v>0</v>
      </c>
      <c r="CG331" s="48" t="s">
        <v>0</v>
      </c>
      <c r="CH331" s="39">
        <f t="shared" ref="CH331" si="7432">SUMPRODUCT(CG326:CG330*CH326:CH330)</f>
        <v>0</v>
      </c>
    </row>
    <row r="332" spans="1:86" ht="15.75" thickBot="1" x14ac:dyDescent="0.3">
      <c r="A332" s="58" t="s">
        <v>121</v>
      </c>
      <c r="B332" s="59">
        <f ca="1">roleHours(G326:CH332, "OUT")</f>
        <v>0</v>
      </c>
      <c r="C332" s="54" t="s">
        <v>137</v>
      </c>
      <c r="D332" s="22">
        <f ca="1">roleHours(G326:CH332, "PTO")</f>
        <v>0</v>
      </c>
      <c r="E332" s="23"/>
      <c r="F332" s="52"/>
      <c r="G332" s="47" t="s">
        <v>39</v>
      </c>
      <c r="H332" s="40">
        <f t="shared" ref="H332:H395" si="7433">SUMPRODUCT(I326:I330*(H326:H330="PTO"))+SUMPRODUCT(I326:I330*(H326:H330="HOL"))</f>
        <v>0</v>
      </c>
      <c r="I332" s="49" t="s">
        <v>135</v>
      </c>
      <c r="J332" s="41">
        <f t="shared" ref="J332" si="7434">J331*G$4</f>
        <v>0</v>
      </c>
      <c r="K332" s="47" t="s">
        <v>39</v>
      </c>
      <c r="L332" s="40">
        <f t="shared" ref="L332" si="7435">SUMPRODUCT(M326:M330*(L326:L330="PTO"))+SUMPRODUCT(M326:M330*(L326:L330="HOL"))</f>
        <v>0</v>
      </c>
      <c r="M332" s="49" t="s">
        <v>135</v>
      </c>
      <c r="N332" s="41">
        <f t="shared" ref="N332" si="7436">N331*K$4</f>
        <v>0</v>
      </c>
      <c r="O332" s="47" t="s">
        <v>39</v>
      </c>
      <c r="P332" s="40">
        <f t="shared" ref="P332" si="7437">SUMPRODUCT(Q326:Q330*(P326:P330="PTO"))+SUMPRODUCT(Q326:Q330*(P326:P330="HOL"))</f>
        <v>0</v>
      </c>
      <c r="Q332" s="49" t="s">
        <v>135</v>
      </c>
      <c r="R332" s="41">
        <f t="shared" ref="R332" si="7438">R331*O$4</f>
        <v>8</v>
      </c>
      <c r="S332" s="47" t="s">
        <v>39</v>
      </c>
      <c r="T332" s="40">
        <f t="shared" ref="T332" si="7439">SUMPRODUCT(U326:U330*(T326:T330="PTO"))+SUMPRODUCT(U326:U330*(T326:T330="HOL"))</f>
        <v>0</v>
      </c>
      <c r="U332" s="49" t="s">
        <v>135</v>
      </c>
      <c r="V332" s="41">
        <f t="shared" ref="V332" si="7440">V331*S$4</f>
        <v>0</v>
      </c>
      <c r="W332" s="47" t="s">
        <v>39</v>
      </c>
      <c r="X332" s="40">
        <f t="shared" ref="X332" si="7441">SUMPRODUCT(Y326:Y330*(X326:X330="PTO"))+SUMPRODUCT(Y326:Y330*(X326:X330="HOL"))</f>
        <v>0</v>
      </c>
      <c r="Y332" s="49" t="s">
        <v>135</v>
      </c>
      <c r="Z332" s="41">
        <f t="shared" ref="Z332" si="7442">Z331*W$4</f>
        <v>8</v>
      </c>
      <c r="AA332" s="47" t="s">
        <v>39</v>
      </c>
      <c r="AB332" s="40">
        <f t="shared" ref="AB332" si="7443">SUMPRODUCT(AC326:AC330*(AB326:AB330="PTO"))+SUMPRODUCT(AC326:AC330*(AB326:AB330="HOL"))</f>
        <v>0</v>
      </c>
      <c r="AC332" s="49" t="s">
        <v>135</v>
      </c>
      <c r="AD332" s="41">
        <f t="shared" ref="AD332" si="7444">AD331*AA$4</f>
        <v>8</v>
      </c>
      <c r="AE332" s="47" t="s">
        <v>39</v>
      </c>
      <c r="AF332" s="40">
        <f t="shared" ref="AF332" si="7445">SUMPRODUCT(AG326:AG330*(AF326:AF330="PTO"))+SUMPRODUCT(AG326:AG330*(AF326:AF330="HOL"))</f>
        <v>0</v>
      </c>
      <c r="AG332" s="49" t="s">
        <v>135</v>
      </c>
      <c r="AH332" s="41">
        <f t="shared" ref="AH332" si="7446">AH331*AE$4</f>
        <v>8</v>
      </c>
      <c r="AI332" s="47" t="s">
        <v>39</v>
      </c>
      <c r="AJ332" s="40">
        <f t="shared" ref="AJ332" si="7447">SUMPRODUCT(AK326:AK330*(AJ326:AJ330="PTO"))+SUMPRODUCT(AK326:AK330*(AJ326:AJ330="HOL"))</f>
        <v>0</v>
      </c>
      <c r="AK332" s="49" t="s">
        <v>135</v>
      </c>
      <c r="AL332" s="41">
        <f>AL331*AI$4</f>
        <v>8</v>
      </c>
      <c r="AM332" s="47" t="s">
        <v>39</v>
      </c>
      <c r="AN332" s="40">
        <f t="shared" ref="AN332" si="7448">SUMPRODUCT(AO326:AO330*(AN326:AN330="PTO"))+SUMPRODUCT(AO326:AO330*(AN326:AN330="HOL"))</f>
        <v>0</v>
      </c>
      <c r="AO332" s="49" t="s">
        <v>135</v>
      </c>
      <c r="AP332" s="41">
        <f t="shared" ref="AP332" si="7449">AP331*AM$4</f>
        <v>0</v>
      </c>
      <c r="AQ332" s="47" t="s">
        <v>39</v>
      </c>
      <c r="AR332" s="40">
        <f t="shared" ref="AR332" si="7450">SUMPRODUCT(AS326:AS330*(AR326:AR330="PTO"))+SUMPRODUCT(AS326:AS330*(AR326:AR330="HOL"))</f>
        <v>0</v>
      </c>
      <c r="AS332" s="49" t="s">
        <v>135</v>
      </c>
      <c r="AT332" s="41">
        <f t="shared" ref="AT332" si="7451">AT331*AQ$4</f>
        <v>0</v>
      </c>
      <c r="AU332" s="47" t="s">
        <v>39</v>
      </c>
      <c r="AV332" s="40">
        <f t="shared" ref="AV332" si="7452">SUMPRODUCT(AW326:AW330*(AV326:AV330="PTO"))+SUMPRODUCT(AW326:AW330*(AV326:AV330="HOL"))</f>
        <v>0</v>
      </c>
      <c r="AW332" s="49" t="s">
        <v>135</v>
      </c>
      <c r="AX332" s="41">
        <f>AX331*AU$4</f>
        <v>0</v>
      </c>
      <c r="AY332" s="47" t="s">
        <v>39</v>
      </c>
      <c r="AZ332" s="40">
        <f t="shared" ref="AZ332" si="7453">SUMPRODUCT(BA326:BA330*(AZ326:AZ330="PTO"))+SUMPRODUCT(BA326:BA330*(AZ326:AZ330="HOL"))</f>
        <v>0</v>
      </c>
      <c r="BA332" s="49" t="s">
        <v>135</v>
      </c>
      <c r="BB332" s="41">
        <f>BB331*AY$4</f>
        <v>8</v>
      </c>
      <c r="BC332" s="47" t="s">
        <v>39</v>
      </c>
      <c r="BD332" s="40">
        <f t="shared" ref="BD332" si="7454">SUMPRODUCT(BE326:BE330*(BD326:BD330="PTO"))+SUMPRODUCT(BE326:BE330*(BD326:BD330="HOL"))</f>
        <v>0</v>
      </c>
      <c r="BE332" s="49" t="s">
        <v>135</v>
      </c>
      <c r="BF332" s="41">
        <f>BF331*BC$4</f>
        <v>8</v>
      </c>
      <c r="BG332" s="47" t="s">
        <v>39</v>
      </c>
      <c r="BH332" s="40">
        <f t="shared" ref="BH332" si="7455">SUMPRODUCT(BI326:BI330*(BH326:BH330="PTO"))+SUMPRODUCT(BI326:BI330*(BH326:BH330="HOL"))</f>
        <v>0</v>
      </c>
      <c r="BI332" s="49" t="s">
        <v>135</v>
      </c>
      <c r="BJ332" s="41">
        <f>BJ331*BG$4</f>
        <v>0</v>
      </c>
      <c r="BK332" s="47" t="s">
        <v>39</v>
      </c>
      <c r="BL332" s="40">
        <f t="shared" ref="BL332" si="7456">SUMPRODUCT(BM326:BM330*(BL326:BL330="PTO"))+SUMPRODUCT(BM326:BM330*(BL326:BL330="HOL"))</f>
        <v>0</v>
      </c>
      <c r="BM332" s="49" t="s">
        <v>135</v>
      </c>
      <c r="BN332" s="41">
        <f>BN331*BK$4</f>
        <v>0</v>
      </c>
      <c r="BO332" s="47" t="s">
        <v>39</v>
      </c>
      <c r="BP332" s="40">
        <f t="shared" ref="BP332" si="7457">SUMPRODUCT(BQ326:BQ330*(BP326:BP330="PTO"))+SUMPRODUCT(BQ326:BQ330*(BP326:BP330="HOL"))</f>
        <v>0</v>
      </c>
      <c r="BQ332" s="49" t="s">
        <v>135</v>
      </c>
      <c r="BR332" s="41">
        <f t="shared" ref="BR332" si="7458">BR331*BO$4</f>
        <v>0</v>
      </c>
      <c r="BS332" s="47" t="s">
        <v>39</v>
      </c>
      <c r="BT332" s="40">
        <f t="shared" ref="BT332" si="7459">SUMPRODUCT(BU326:BU330*(BT326:BT330="PTO"))+SUMPRODUCT(BU326:BU330*(BT326:BT330="HOL"))</f>
        <v>0</v>
      </c>
      <c r="BU332" s="49" t="s">
        <v>135</v>
      </c>
      <c r="BV332" s="41">
        <f t="shared" ref="BV332" si="7460">BV331*BS$4</f>
        <v>0</v>
      </c>
      <c r="BW332" s="47" t="s">
        <v>39</v>
      </c>
      <c r="BX332" s="40">
        <f t="shared" ref="BX332" si="7461">SUMPRODUCT(BY326:BY330*(BX326:BX330="PTO"))+SUMPRODUCT(BY326:BY330*(BX326:BX330="HOL"))</f>
        <v>0</v>
      </c>
      <c r="BY332" s="49" t="s">
        <v>135</v>
      </c>
      <c r="BZ332" s="41">
        <f t="shared" ref="BZ332" si="7462">BZ331*BW$4</f>
        <v>0</v>
      </c>
      <c r="CA332" s="47" t="s">
        <v>39</v>
      </c>
      <c r="CB332" s="40">
        <f t="shared" ref="CB332" si="7463">SUMPRODUCT(CC326:CC330*(CB326:CB330="PTO"))+SUMPRODUCT(CC326:CC330*(CB326:CB330="HOL"))</f>
        <v>0</v>
      </c>
      <c r="CC332" s="49" t="s">
        <v>135</v>
      </c>
      <c r="CD332" s="41">
        <f t="shared" ref="CD332" si="7464">CD331*CA$4</f>
        <v>0</v>
      </c>
      <c r="CE332" s="47" t="s">
        <v>39</v>
      </c>
      <c r="CF332" s="40">
        <f t="shared" ref="CF332" si="7465">SUMPRODUCT(CG326:CG330*(CF326:CF330="PTO"))+SUMPRODUCT(CG326:CG330*(CF326:CF330="HOL"))</f>
        <v>0</v>
      </c>
      <c r="CG332" s="49" t="s">
        <v>135</v>
      </c>
      <c r="CH332" s="41">
        <f t="shared" ref="CH332" si="7466">CH331*CE$4</f>
        <v>0</v>
      </c>
    </row>
    <row r="333" spans="1:86" x14ac:dyDescent="0.25">
      <c r="A333" s="70" t="s">
        <v>133</v>
      </c>
      <c r="B333" s="71">
        <f t="shared" ref="B333" ca="1" si="7467">D333-B334</f>
        <v>17.278622491666113</v>
      </c>
      <c r="C333" s="72" t="s">
        <v>122</v>
      </c>
      <c r="D333" s="71">
        <f>IFERROR(INDEX(Holidays[FTE], MATCH(Entry!E333, Holidays[Date], 0)), 1)*8*INDEX(FTEguide[[1]:[12]], MATCH(Entry!E334, FTEguide[Weekday], 0), IF(Entry!E336&gt;0, Entry!E336, MONTH(Entry!E333)))</f>
        <v>89.278622491666113</v>
      </c>
      <c r="E333" s="60">
        <f t="shared" si="6971"/>
        <v>43875</v>
      </c>
      <c r="F333" s="50" t="s">
        <v>128</v>
      </c>
      <c r="G333" s="34" t="s">
        <v>136</v>
      </c>
      <c r="H333" s="35" t="s">
        <v>23</v>
      </c>
      <c r="I333" s="42">
        <f t="shared" ref="I333" si="7468">parseTime(G333)-(H338=INT(RIGHT($F333, 1)))</f>
        <v>8</v>
      </c>
      <c r="J333" s="43">
        <f t="shared" ref="J333:J337" si="7469">isClocked(H333)</f>
        <v>1</v>
      </c>
      <c r="K333" s="34" t="s">
        <v>136</v>
      </c>
      <c r="L333" s="35" t="s">
        <v>23</v>
      </c>
      <c r="M333" s="42">
        <f t="shared" ref="M333" si="7470">parseTime(K333)-(L338=INT(RIGHT($F333, 1)))</f>
        <v>8</v>
      </c>
      <c r="N333" s="43">
        <f t="shared" ref="N333:N337" si="7471">isClocked(L333)</f>
        <v>1</v>
      </c>
      <c r="O333" s="34"/>
      <c r="P333" s="35"/>
      <c r="Q333" s="42">
        <f t="shared" ref="Q333" si="7472">parseTime(O333)-(P338=INT(RIGHT($F333, 1)))</f>
        <v>0</v>
      </c>
      <c r="R333" s="43">
        <f t="shared" ref="R333:R337" si="7473">isClocked(P333)</f>
        <v>0</v>
      </c>
      <c r="S333" s="34" t="s">
        <v>136</v>
      </c>
      <c r="T333" s="35" t="s">
        <v>23</v>
      </c>
      <c r="U333" s="42">
        <f t="shared" ref="U333" si="7474">parseTime(S333)-(T338=INT(RIGHT($F333, 1)))</f>
        <v>8</v>
      </c>
      <c r="V333" s="43">
        <f t="shared" ref="V333:V337" si="7475">isClocked(T333)</f>
        <v>1</v>
      </c>
      <c r="W333" s="34" t="s">
        <v>136</v>
      </c>
      <c r="X333" s="35" t="s">
        <v>24</v>
      </c>
      <c r="Y333" s="42">
        <f t="shared" ref="Y333" si="7476">parseTime(W333)-(X338=INT(RIGHT($F333, 1)))</f>
        <v>8</v>
      </c>
      <c r="Z333" s="43">
        <f t="shared" ref="Z333:Z337" si="7477">isClocked(X333)</f>
        <v>1</v>
      </c>
      <c r="AA333" s="34" t="s">
        <v>136</v>
      </c>
      <c r="AB333" s="35" t="s">
        <v>23</v>
      </c>
      <c r="AC333" s="42">
        <f t="shared" ref="AC333" si="7478">parseTime(AA333)-(AB338=INT(RIGHT($F333, 1)))</f>
        <v>8</v>
      </c>
      <c r="AD333" s="43">
        <f t="shared" ref="AD333:AD337" si="7479">isClocked(AB333)</f>
        <v>1</v>
      </c>
      <c r="AE333" s="34" t="s">
        <v>136</v>
      </c>
      <c r="AF333" s="35" t="s">
        <v>25</v>
      </c>
      <c r="AG333" s="42">
        <f t="shared" ref="AG333" si="7480">parseTime(AE333)-(AF338=INT(RIGHT($F333, 1)))</f>
        <v>8</v>
      </c>
      <c r="AH333" s="43">
        <f t="shared" ref="AH333:AH337" si="7481">isClocked(AF333)</f>
        <v>1</v>
      </c>
      <c r="AI333" s="34" t="s">
        <v>136</v>
      </c>
      <c r="AJ333" s="35" t="s">
        <v>23</v>
      </c>
      <c r="AK333" s="42">
        <f>parseTime(AI333)-(AJ338=INT(RIGHT($F333, 1)))</f>
        <v>8</v>
      </c>
      <c r="AL333" s="43">
        <f t="shared" ref="AL333:AL337" si="7482">isClocked(AJ333)</f>
        <v>1</v>
      </c>
      <c r="AM333" s="34"/>
      <c r="AN333" s="35"/>
      <c r="AO333" s="42">
        <f t="shared" ref="AO333" si="7483">parseTime(AM333)-(AN338=INT(RIGHT($F333, 1)))</f>
        <v>0</v>
      </c>
      <c r="AP333" s="43">
        <f t="shared" ref="AP333:AP337" si="7484">isClocked(AN333)</f>
        <v>0</v>
      </c>
      <c r="AQ333" s="34"/>
      <c r="AR333" s="35"/>
      <c r="AS333" s="42">
        <f t="shared" ref="AS333" si="7485">parseTime(AQ333)-(AR338=INT(RIGHT($F333, 1)))</f>
        <v>0</v>
      </c>
      <c r="AT333" s="43">
        <f t="shared" ref="AT333:AT337" si="7486">isClocked(AR333)</f>
        <v>0</v>
      </c>
      <c r="AU333" s="34"/>
      <c r="AV333" s="35"/>
      <c r="AW333" s="42">
        <f>parseTime(AU333)-(AV338=INT(RIGHT($F333, 1)))</f>
        <v>0</v>
      </c>
      <c r="AX333" s="43">
        <f t="shared" ref="AX333:AX337" si="7487">isClocked(AV333)</f>
        <v>0</v>
      </c>
      <c r="AY333" s="34" t="s">
        <v>180</v>
      </c>
      <c r="AZ333" s="35" t="s">
        <v>24</v>
      </c>
      <c r="BA333" s="42">
        <f>parseTime(AY333)-(AZ338=INT(RIGHT($F333, 1)))</f>
        <v>8</v>
      </c>
      <c r="BB333" s="43">
        <f t="shared" ref="BB333:BB337" si="7488">isClocked(AZ333)</f>
        <v>1</v>
      </c>
      <c r="BC333" s="34" t="s">
        <v>136</v>
      </c>
      <c r="BD333" s="35" t="s">
        <v>24</v>
      </c>
      <c r="BE333" s="42">
        <f>parseTime(BC333)-(BD338=INT(RIGHT($F333, 1)))</f>
        <v>8</v>
      </c>
      <c r="BF333" s="43">
        <f t="shared" ref="BF333:BF337" si="7489">isClocked(BD333)</f>
        <v>1</v>
      </c>
      <c r="BG333" s="34"/>
      <c r="BH333" s="35"/>
      <c r="BI333" s="42">
        <f>parseTime(BG333)-(BH338=INT(RIGHT($F333, 1)))</f>
        <v>0</v>
      </c>
      <c r="BJ333" s="43">
        <f t="shared" ref="BJ333:BJ337" si="7490">isClocked(BH333)</f>
        <v>0</v>
      </c>
      <c r="BK333" s="34"/>
      <c r="BL333" s="35"/>
      <c r="BM333" s="42">
        <f>parseTime(BK333)-(BL338=INT(RIGHT($F333, 1)))</f>
        <v>0</v>
      </c>
      <c r="BN333" s="43">
        <f t="shared" ref="BN333:BN337" si="7491">isClocked(BL333)</f>
        <v>0</v>
      </c>
      <c r="BO333" s="34"/>
      <c r="BP333" s="35"/>
      <c r="BQ333" s="42">
        <f t="shared" ref="BQ333" si="7492">parseTime(BO333)-(BP338=INT(RIGHT($F333, 1)))</f>
        <v>0</v>
      </c>
      <c r="BR333" s="43">
        <f t="shared" ref="BR333:BR337" si="7493">isClocked(BP333)</f>
        <v>0</v>
      </c>
      <c r="BS333" s="34"/>
      <c r="BT333" s="35"/>
      <c r="BU333" s="42">
        <f t="shared" ref="BU333" si="7494">parseTime(BS333)-(BT338=INT(RIGHT($F333, 1)))</f>
        <v>0</v>
      </c>
      <c r="BV333" s="43">
        <f t="shared" ref="BV333:BV337" si="7495">isClocked(BT333)</f>
        <v>0</v>
      </c>
      <c r="BW333" s="34"/>
      <c r="BX333" s="35"/>
      <c r="BY333" s="42">
        <f t="shared" ref="BY333" si="7496">parseTime(BW333)-(BX338=INT(RIGHT($F333, 1)))</f>
        <v>0</v>
      </c>
      <c r="BZ333" s="43">
        <f t="shared" ref="BZ333:BZ337" si="7497">isClocked(BX333)</f>
        <v>0</v>
      </c>
      <c r="CA333" s="34"/>
      <c r="CB333" s="35"/>
      <c r="CC333" s="42">
        <f t="shared" ref="CC333" si="7498">parseTime(CA333)-(CB338=INT(RIGHT($F333, 1)))</f>
        <v>0</v>
      </c>
      <c r="CD333" s="43">
        <f t="shared" ref="CD333:CD337" si="7499">isClocked(CB333)</f>
        <v>0</v>
      </c>
      <c r="CE333" s="34"/>
      <c r="CF333" s="35"/>
      <c r="CG333" s="42">
        <f t="shared" ref="CG333" si="7500">parseTime(CE333)-(CF338=INT(RIGHT($F333, 1)))</f>
        <v>0</v>
      </c>
      <c r="CH333" s="43">
        <f t="shared" ref="CH333:CH337" si="7501">isClocked(CF333)</f>
        <v>0</v>
      </c>
    </row>
    <row r="334" spans="1:86" x14ac:dyDescent="0.25">
      <c r="A334" s="56" t="s">
        <v>0</v>
      </c>
      <c r="B334" s="57">
        <f t="shared" ref="B334" ca="1" si="7502">SUM(B335:B338)</f>
        <v>72</v>
      </c>
      <c r="C334" s="14" t="s">
        <v>252</v>
      </c>
      <c r="D334" s="14"/>
      <c r="E334" s="55" t="str">
        <f t="shared" si="6840"/>
        <v>Friday</v>
      </c>
      <c r="F334" s="51" t="s">
        <v>129</v>
      </c>
      <c r="G334" s="36"/>
      <c r="H334" s="37"/>
      <c r="I334" s="44">
        <f t="shared" ref="I334" si="7503">parseTime(G334)-(H338=INT(RIGHT($F334, 1)))</f>
        <v>0</v>
      </c>
      <c r="J334" s="45">
        <f t="shared" si="7469"/>
        <v>0</v>
      </c>
      <c r="K334" s="36"/>
      <c r="L334" s="37"/>
      <c r="M334" s="44">
        <f t="shared" ref="M334" si="7504">parseTime(K334)-(L338=INT(RIGHT($F334, 1)))</f>
        <v>0</v>
      </c>
      <c r="N334" s="45">
        <f t="shared" si="7471"/>
        <v>0</v>
      </c>
      <c r="O334" s="36"/>
      <c r="P334" s="37"/>
      <c r="Q334" s="44">
        <f t="shared" ref="Q334" si="7505">parseTime(O334)-(P338=INT(RIGHT($F334, 1)))</f>
        <v>0</v>
      </c>
      <c r="R334" s="45">
        <f t="shared" si="7473"/>
        <v>0</v>
      </c>
      <c r="S334" s="36"/>
      <c r="T334" s="37"/>
      <c r="U334" s="44">
        <f t="shared" ref="U334" si="7506">parseTime(S334)-(T338=INT(RIGHT($F334, 1)))</f>
        <v>0</v>
      </c>
      <c r="V334" s="45">
        <f t="shared" si="7475"/>
        <v>0</v>
      </c>
      <c r="W334" s="36"/>
      <c r="X334" s="37"/>
      <c r="Y334" s="44">
        <f t="shared" ref="Y334" si="7507">parseTime(W334)-(X338=INT(RIGHT($F334, 1)))</f>
        <v>0</v>
      </c>
      <c r="Z334" s="45">
        <f t="shared" si="7477"/>
        <v>0</v>
      </c>
      <c r="AA334" s="36"/>
      <c r="AB334" s="37"/>
      <c r="AC334" s="44">
        <f t="shared" ref="AC334" si="7508">parseTime(AA334)-(AB338=INT(RIGHT($F334, 1)))</f>
        <v>0</v>
      </c>
      <c r="AD334" s="45">
        <f t="shared" si="7479"/>
        <v>0</v>
      </c>
      <c r="AE334" s="36"/>
      <c r="AF334" s="37"/>
      <c r="AG334" s="44">
        <f t="shared" ref="AG334" si="7509">parseTime(AE334)-(AF338=INT(RIGHT($F334, 1)))</f>
        <v>0</v>
      </c>
      <c r="AH334" s="45">
        <f t="shared" si="7481"/>
        <v>0</v>
      </c>
      <c r="AI334" s="36"/>
      <c r="AJ334" s="37"/>
      <c r="AK334" s="44">
        <f>parseTime(AI334)-(AJ338=INT(RIGHT($F334, 1)))</f>
        <v>0</v>
      </c>
      <c r="AL334" s="45">
        <f t="shared" si="7482"/>
        <v>0</v>
      </c>
      <c r="AM334" s="36"/>
      <c r="AN334" s="37"/>
      <c r="AO334" s="44">
        <f t="shared" ref="AO334" si="7510">parseTime(AM334)-(AN338=INT(RIGHT($F334, 1)))</f>
        <v>0</v>
      </c>
      <c r="AP334" s="45">
        <f t="shared" si="7484"/>
        <v>0</v>
      </c>
      <c r="AQ334" s="36"/>
      <c r="AR334" s="37"/>
      <c r="AS334" s="44">
        <f t="shared" ref="AS334" si="7511">parseTime(AQ334)-(AR338=INT(RIGHT($F334, 1)))</f>
        <v>0</v>
      </c>
      <c r="AT334" s="45">
        <f t="shared" si="7486"/>
        <v>0</v>
      </c>
      <c r="AU334" s="36"/>
      <c r="AV334" s="37"/>
      <c r="AW334" s="44">
        <f>parseTime(AU334)-(AV338=INT(RIGHT($F334, 1)))</f>
        <v>0</v>
      </c>
      <c r="AX334" s="45">
        <f t="shared" si="7487"/>
        <v>0</v>
      </c>
      <c r="AY334" s="36"/>
      <c r="AZ334" s="37"/>
      <c r="BA334" s="44">
        <f>parseTime(AY334)-(AZ338=INT(RIGHT($F334, 1)))</f>
        <v>0</v>
      </c>
      <c r="BB334" s="45">
        <f t="shared" si="7488"/>
        <v>0</v>
      </c>
      <c r="BC334" s="36"/>
      <c r="BD334" s="37"/>
      <c r="BE334" s="44">
        <f>parseTime(BC334)-(BD338=INT(RIGHT($F334, 1)))</f>
        <v>0</v>
      </c>
      <c r="BF334" s="45">
        <f t="shared" si="7489"/>
        <v>0</v>
      </c>
      <c r="BG334" s="36"/>
      <c r="BH334" s="37"/>
      <c r="BI334" s="44">
        <f>parseTime(BG334)-(BH338=INT(RIGHT($F334, 1)))</f>
        <v>0</v>
      </c>
      <c r="BJ334" s="45">
        <f t="shared" si="7490"/>
        <v>0</v>
      </c>
      <c r="BK334" s="36"/>
      <c r="BL334" s="37"/>
      <c r="BM334" s="44">
        <f>parseTime(BK334)-(BL338=INT(RIGHT($F334, 1)))</f>
        <v>0</v>
      </c>
      <c r="BN334" s="45">
        <f t="shared" si="7491"/>
        <v>0</v>
      </c>
      <c r="BO334" s="36"/>
      <c r="BP334" s="37"/>
      <c r="BQ334" s="44">
        <f t="shared" ref="BQ334" si="7512">parseTime(BO334)-(BP338=INT(RIGHT($F334, 1)))</f>
        <v>0</v>
      </c>
      <c r="BR334" s="45">
        <f t="shared" si="7493"/>
        <v>0</v>
      </c>
      <c r="BS334" s="36"/>
      <c r="BT334" s="37"/>
      <c r="BU334" s="44">
        <f t="shared" ref="BU334" si="7513">parseTime(BS334)-(BT338=INT(RIGHT($F334, 1)))</f>
        <v>0</v>
      </c>
      <c r="BV334" s="45">
        <f t="shared" si="7495"/>
        <v>0</v>
      </c>
      <c r="BW334" s="36"/>
      <c r="BX334" s="37"/>
      <c r="BY334" s="44">
        <f t="shared" ref="BY334" si="7514">parseTime(BW334)-(BX338=INT(RIGHT($F334, 1)))</f>
        <v>0</v>
      </c>
      <c r="BZ334" s="45">
        <f t="shared" si="7497"/>
        <v>0</v>
      </c>
      <c r="CA334" s="36"/>
      <c r="CB334" s="37"/>
      <c r="CC334" s="44">
        <f t="shared" ref="CC334" si="7515">parseTime(CA334)-(CB338=INT(RIGHT($F334, 1)))</f>
        <v>0</v>
      </c>
      <c r="CD334" s="45">
        <f t="shared" si="7499"/>
        <v>0</v>
      </c>
      <c r="CE334" s="36"/>
      <c r="CF334" s="37"/>
      <c r="CG334" s="44">
        <f t="shared" ref="CG334" si="7516">parseTime(CE334)-(CF338=INT(RIGHT($F334, 1)))</f>
        <v>0</v>
      </c>
      <c r="CH334" s="45">
        <f t="shared" si="7501"/>
        <v>0</v>
      </c>
    </row>
    <row r="335" spans="1:86" x14ac:dyDescent="0.25">
      <c r="A335" s="56" t="s">
        <v>117</v>
      </c>
      <c r="B335" s="57">
        <f ca="1">roleHours(G333:CH339, "MFD")</f>
        <v>40</v>
      </c>
      <c r="C335" s="14">
        <f t="shared" ca="1" si="6028"/>
        <v>5</v>
      </c>
      <c r="D335" s="14"/>
      <c r="E335" s="20" t="s">
        <v>127</v>
      </c>
      <c r="F335" s="51" t="s">
        <v>130</v>
      </c>
      <c r="G335" s="36"/>
      <c r="H335" s="37"/>
      <c r="I335" s="44">
        <f t="shared" ref="I335" si="7517">parseTime(G335)-(H338=INT(RIGHT($F335, 1)))</f>
        <v>0</v>
      </c>
      <c r="J335" s="45">
        <f t="shared" si="7469"/>
        <v>0</v>
      </c>
      <c r="K335" s="36"/>
      <c r="L335" s="37"/>
      <c r="M335" s="44">
        <f t="shared" ref="M335" si="7518">parseTime(K335)-(L338=INT(RIGHT($F335, 1)))</f>
        <v>0</v>
      </c>
      <c r="N335" s="45">
        <f t="shared" si="7471"/>
        <v>0</v>
      </c>
      <c r="O335" s="36"/>
      <c r="P335" s="37"/>
      <c r="Q335" s="44">
        <f t="shared" ref="Q335" si="7519">parseTime(O335)-(P338=INT(RIGHT($F335, 1)))</f>
        <v>0</v>
      </c>
      <c r="R335" s="45">
        <f t="shared" si="7473"/>
        <v>0</v>
      </c>
      <c r="S335" s="36"/>
      <c r="T335" s="37"/>
      <c r="U335" s="44">
        <f t="shared" ref="U335" si="7520">parseTime(S335)-(T338=INT(RIGHT($F335, 1)))</f>
        <v>0</v>
      </c>
      <c r="V335" s="45">
        <f t="shared" si="7475"/>
        <v>0</v>
      </c>
      <c r="W335" s="36"/>
      <c r="X335" s="37"/>
      <c r="Y335" s="44">
        <f t="shared" ref="Y335" si="7521">parseTime(W335)-(X338=INT(RIGHT($F335, 1)))</f>
        <v>0</v>
      </c>
      <c r="Z335" s="45">
        <f t="shared" si="7477"/>
        <v>0</v>
      </c>
      <c r="AA335" s="36"/>
      <c r="AB335" s="37"/>
      <c r="AC335" s="44">
        <f t="shared" ref="AC335" si="7522">parseTime(AA335)-(AB338=INT(RIGHT($F335, 1)))</f>
        <v>0</v>
      </c>
      <c r="AD335" s="45">
        <f t="shared" si="7479"/>
        <v>0</v>
      </c>
      <c r="AE335" s="36"/>
      <c r="AF335" s="37"/>
      <c r="AG335" s="44">
        <f t="shared" ref="AG335" si="7523">parseTime(AE335)-(AF338=INT(RIGHT($F335, 1)))</f>
        <v>0</v>
      </c>
      <c r="AH335" s="45">
        <f t="shared" si="7481"/>
        <v>0</v>
      </c>
      <c r="AI335" s="36"/>
      <c r="AJ335" s="37"/>
      <c r="AK335" s="44">
        <f>parseTime(AI335)-(AJ338=INT(RIGHT($F335, 1)))</f>
        <v>0</v>
      </c>
      <c r="AL335" s="45">
        <f t="shared" si="7482"/>
        <v>0</v>
      </c>
      <c r="AM335" s="36"/>
      <c r="AN335" s="37"/>
      <c r="AO335" s="44">
        <f t="shared" ref="AO335" si="7524">parseTime(AM335)-(AN338=INT(RIGHT($F335, 1)))</f>
        <v>0</v>
      </c>
      <c r="AP335" s="45">
        <f t="shared" si="7484"/>
        <v>0</v>
      </c>
      <c r="AQ335" s="36"/>
      <c r="AR335" s="37"/>
      <c r="AS335" s="44">
        <f t="shared" ref="AS335" si="7525">parseTime(AQ335)-(AR338=INT(RIGHT($F335, 1)))</f>
        <v>0</v>
      </c>
      <c r="AT335" s="45">
        <f t="shared" si="7486"/>
        <v>0</v>
      </c>
      <c r="AU335" s="36"/>
      <c r="AV335" s="37"/>
      <c r="AW335" s="44">
        <f>parseTime(AU335)-(AV338=INT(RIGHT($F335, 1)))</f>
        <v>0</v>
      </c>
      <c r="AX335" s="45">
        <f t="shared" si="7487"/>
        <v>0</v>
      </c>
      <c r="AY335" s="36"/>
      <c r="AZ335" s="37"/>
      <c r="BA335" s="44">
        <f>parseTime(AY335)-(AZ338=INT(RIGHT($F335, 1)))</f>
        <v>0</v>
      </c>
      <c r="BB335" s="45">
        <f t="shared" si="7488"/>
        <v>0</v>
      </c>
      <c r="BC335" s="36"/>
      <c r="BD335" s="37"/>
      <c r="BE335" s="44">
        <f>parseTime(BC335)-(BD338=INT(RIGHT($F335, 1)))</f>
        <v>0</v>
      </c>
      <c r="BF335" s="45">
        <f t="shared" si="7489"/>
        <v>0</v>
      </c>
      <c r="BG335" s="36"/>
      <c r="BH335" s="37"/>
      <c r="BI335" s="44">
        <f>parseTime(BG335)-(BH338=INT(RIGHT($F335, 1)))</f>
        <v>0</v>
      </c>
      <c r="BJ335" s="45">
        <f t="shared" si="7490"/>
        <v>0</v>
      </c>
      <c r="BK335" s="36"/>
      <c r="BL335" s="37"/>
      <c r="BM335" s="44">
        <f>parseTime(BK335)-(BL338=INT(RIGHT($F335, 1)))</f>
        <v>0</v>
      </c>
      <c r="BN335" s="45">
        <f t="shared" si="7491"/>
        <v>0</v>
      </c>
      <c r="BO335" s="36"/>
      <c r="BP335" s="37"/>
      <c r="BQ335" s="44">
        <f t="shared" ref="BQ335" si="7526">parseTime(BO335)-(BP338=INT(RIGHT($F335, 1)))</f>
        <v>0</v>
      </c>
      <c r="BR335" s="45">
        <f t="shared" si="7493"/>
        <v>0</v>
      </c>
      <c r="BS335" s="36"/>
      <c r="BT335" s="37"/>
      <c r="BU335" s="44">
        <f t="shared" ref="BU335" si="7527">parseTime(BS335)-(BT338=INT(RIGHT($F335, 1)))</f>
        <v>0</v>
      </c>
      <c r="BV335" s="45">
        <f t="shared" si="7495"/>
        <v>0</v>
      </c>
      <c r="BW335" s="36"/>
      <c r="BX335" s="37"/>
      <c r="BY335" s="44">
        <f t="shared" ref="BY335" si="7528">parseTime(BW335)-(BX338=INT(RIGHT($F335, 1)))</f>
        <v>0</v>
      </c>
      <c r="BZ335" s="45">
        <f t="shared" si="7497"/>
        <v>0</v>
      </c>
      <c r="CA335" s="36"/>
      <c r="CB335" s="37"/>
      <c r="CC335" s="44">
        <f t="shared" ref="CC335" si="7529">parseTime(CA335)-(CB338=INT(RIGHT($F335, 1)))</f>
        <v>0</v>
      </c>
      <c r="CD335" s="45">
        <f t="shared" si="7499"/>
        <v>0</v>
      </c>
      <c r="CE335" s="36"/>
      <c r="CF335" s="37"/>
      <c r="CG335" s="44">
        <f t="shared" ref="CG335" si="7530">parseTime(CE335)-(CF338=INT(RIGHT($F335, 1)))</f>
        <v>0</v>
      </c>
      <c r="CH335" s="45">
        <f t="shared" si="7501"/>
        <v>0</v>
      </c>
    </row>
    <row r="336" spans="1:86" x14ac:dyDescent="0.25">
      <c r="A336" s="56" t="s">
        <v>118</v>
      </c>
      <c r="B336" s="57">
        <f ca="1">roleHours(G333:CH339, "DFD")</f>
        <v>24</v>
      </c>
      <c r="C336" s="14">
        <f t="shared" ref="C336:C399" ca="1" si="7531">B336/8</f>
        <v>3</v>
      </c>
      <c r="D336" s="14"/>
      <c r="E336" s="20"/>
      <c r="F336" s="51" t="s">
        <v>131</v>
      </c>
      <c r="G336" s="36"/>
      <c r="H336" s="37"/>
      <c r="I336" s="44">
        <f t="shared" ref="I336" si="7532">parseTime(G336)-(H338=INT(RIGHT($F336, 1)))</f>
        <v>0</v>
      </c>
      <c r="J336" s="45">
        <f t="shared" si="7469"/>
        <v>0</v>
      </c>
      <c r="K336" s="36"/>
      <c r="L336" s="37"/>
      <c r="M336" s="44">
        <f t="shared" ref="M336" si="7533">parseTime(K336)-(L338=INT(RIGHT($F336, 1)))</f>
        <v>0</v>
      </c>
      <c r="N336" s="45">
        <f t="shared" si="7471"/>
        <v>0</v>
      </c>
      <c r="O336" s="36"/>
      <c r="P336" s="37"/>
      <c r="Q336" s="44">
        <f t="shared" ref="Q336" si="7534">parseTime(O336)-(P338=INT(RIGHT($F336, 1)))</f>
        <v>0</v>
      </c>
      <c r="R336" s="45">
        <f t="shared" si="7473"/>
        <v>0</v>
      </c>
      <c r="S336" s="36"/>
      <c r="T336" s="37"/>
      <c r="U336" s="44">
        <f t="shared" ref="U336" si="7535">parseTime(S336)-(T338=INT(RIGHT($F336, 1)))</f>
        <v>0</v>
      </c>
      <c r="V336" s="45">
        <f t="shared" si="7475"/>
        <v>0</v>
      </c>
      <c r="W336" s="36"/>
      <c r="X336" s="37"/>
      <c r="Y336" s="44">
        <f t="shared" ref="Y336" si="7536">parseTime(W336)-(X338=INT(RIGHT($F336, 1)))</f>
        <v>0</v>
      </c>
      <c r="Z336" s="45">
        <f t="shared" si="7477"/>
        <v>0</v>
      </c>
      <c r="AA336" s="36"/>
      <c r="AB336" s="37"/>
      <c r="AC336" s="44">
        <f t="shared" ref="AC336" si="7537">parseTime(AA336)-(AB338=INT(RIGHT($F336, 1)))</f>
        <v>0</v>
      </c>
      <c r="AD336" s="45">
        <f t="shared" si="7479"/>
        <v>0</v>
      </c>
      <c r="AE336" s="36"/>
      <c r="AF336" s="37"/>
      <c r="AG336" s="44">
        <f t="shared" ref="AG336" si="7538">parseTime(AE336)-(AF338=INT(RIGHT($F336, 1)))</f>
        <v>0</v>
      </c>
      <c r="AH336" s="45">
        <f t="shared" si="7481"/>
        <v>0</v>
      </c>
      <c r="AI336" s="36"/>
      <c r="AJ336" s="37"/>
      <c r="AK336" s="44">
        <f>parseTime(AI336)-(AJ338=INT(RIGHT($F336, 1)))</f>
        <v>0</v>
      </c>
      <c r="AL336" s="45">
        <f t="shared" si="7482"/>
        <v>0</v>
      </c>
      <c r="AM336" s="36"/>
      <c r="AN336" s="37"/>
      <c r="AO336" s="44">
        <f t="shared" ref="AO336" si="7539">parseTime(AM336)-(AN338=INT(RIGHT($F336, 1)))</f>
        <v>0</v>
      </c>
      <c r="AP336" s="45">
        <f t="shared" si="7484"/>
        <v>0</v>
      </c>
      <c r="AQ336" s="36"/>
      <c r="AR336" s="37"/>
      <c r="AS336" s="44">
        <f t="shared" ref="AS336" si="7540">parseTime(AQ336)-(AR338=INT(RIGHT($F336, 1)))</f>
        <v>0</v>
      </c>
      <c r="AT336" s="45">
        <f t="shared" si="7486"/>
        <v>0</v>
      </c>
      <c r="AU336" s="36"/>
      <c r="AV336" s="37"/>
      <c r="AW336" s="44">
        <f>parseTime(AU336)-(AV338=INT(RIGHT($F336, 1)))</f>
        <v>0</v>
      </c>
      <c r="AX336" s="45">
        <f t="shared" si="7487"/>
        <v>0</v>
      </c>
      <c r="AY336" s="36"/>
      <c r="AZ336" s="37"/>
      <c r="BA336" s="44">
        <f>parseTime(AY336)-(AZ338=INT(RIGHT($F336, 1)))</f>
        <v>0</v>
      </c>
      <c r="BB336" s="45">
        <f t="shared" si="7488"/>
        <v>0</v>
      </c>
      <c r="BC336" s="36"/>
      <c r="BD336" s="37"/>
      <c r="BE336" s="44">
        <f>parseTime(BC336)-(BD338=INT(RIGHT($F336, 1)))</f>
        <v>0</v>
      </c>
      <c r="BF336" s="45">
        <f t="shared" si="7489"/>
        <v>0</v>
      </c>
      <c r="BG336" s="36"/>
      <c r="BH336" s="37"/>
      <c r="BI336" s="44">
        <f>parseTime(BG336)-(BH338=INT(RIGHT($F336, 1)))</f>
        <v>0</v>
      </c>
      <c r="BJ336" s="45">
        <f t="shared" si="7490"/>
        <v>0</v>
      </c>
      <c r="BK336" s="36"/>
      <c r="BL336" s="37"/>
      <c r="BM336" s="44">
        <f>parseTime(BK336)-(BL338=INT(RIGHT($F336, 1)))</f>
        <v>0</v>
      </c>
      <c r="BN336" s="45">
        <f t="shared" si="7491"/>
        <v>0</v>
      </c>
      <c r="BO336" s="36"/>
      <c r="BP336" s="37"/>
      <c r="BQ336" s="44">
        <f t="shared" ref="BQ336" si="7541">parseTime(BO336)-(BP338=INT(RIGHT($F336, 1)))</f>
        <v>0</v>
      </c>
      <c r="BR336" s="45">
        <f t="shared" si="7493"/>
        <v>0</v>
      </c>
      <c r="BS336" s="36"/>
      <c r="BT336" s="37"/>
      <c r="BU336" s="44">
        <f t="shared" ref="BU336" si="7542">parseTime(BS336)-(BT338=INT(RIGHT($F336, 1)))</f>
        <v>0</v>
      </c>
      <c r="BV336" s="45">
        <f t="shared" si="7495"/>
        <v>0</v>
      </c>
      <c r="BW336" s="36"/>
      <c r="BX336" s="37"/>
      <c r="BY336" s="44">
        <f t="shared" ref="BY336" si="7543">parseTime(BW336)-(BX338=INT(RIGHT($F336, 1)))</f>
        <v>0</v>
      </c>
      <c r="BZ336" s="45">
        <f t="shared" si="7497"/>
        <v>0</v>
      </c>
      <c r="CA336" s="36"/>
      <c r="CB336" s="37"/>
      <c r="CC336" s="44">
        <f t="shared" ref="CC336" si="7544">parseTime(CA336)-(CB338=INT(RIGHT($F336, 1)))</f>
        <v>0</v>
      </c>
      <c r="CD336" s="45">
        <f t="shared" si="7499"/>
        <v>0</v>
      </c>
      <c r="CE336" s="36"/>
      <c r="CF336" s="37"/>
      <c r="CG336" s="44">
        <f t="shared" ref="CG336" si="7545">parseTime(CE336)-(CF338=INT(RIGHT($F336, 1)))</f>
        <v>0</v>
      </c>
      <c r="CH336" s="45">
        <f t="shared" si="7501"/>
        <v>0</v>
      </c>
    </row>
    <row r="337" spans="1:86" x14ac:dyDescent="0.25">
      <c r="A337" s="56" t="s">
        <v>119</v>
      </c>
      <c r="B337" s="57">
        <f ca="1">roleHours(G333:CH339, "MCC")</f>
        <v>8</v>
      </c>
      <c r="C337" s="14">
        <f t="shared" ca="1" si="7531"/>
        <v>1</v>
      </c>
      <c r="D337" s="14"/>
      <c r="E337" s="20"/>
      <c r="F337" s="51" t="s">
        <v>132</v>
      </c>
      <c r="G337" s="36"/>
      <c r="H337" s="37"/>
      <c r="I337" s="44">
        <f t="shared" ref="I337" si="7546">parseTime(G337)-(H338=INT(RIGHT($F337, 1)))</f>
        <v>0</v>
      </c>
      <c r="J337" s="45">
        <f t="shared" si="7469"/>
        <v>0</v>
      </c>
      <c r="K337" s="36"/>
      <c r="L337" s="37"/>
      <c r="M337" s="44">
        <f t="shared" ref="M337" si="7547">parseTime(K337)-(L338=INT(RIGHT($F337, 1)))</f>
        <v>0</v>
      </c>
      <c r="N337" s="45">
        <f t="shared" si="7471"/>
        <v>0</v>
      </c>
      <c r="O337" s="36"/>
      <c r="P337" s="37"/>
      <c r="Q337" s="44">
        <f t="shared" ref="Q337" si="7548">parseTime(O337)-(P338=INT(RIGHT($F337, 1)))</f>
        <v>0</v>
      </c>
      <c r="R337" s="45">
        <f t="shared" si="7473"/>
        <v>0</v>
      </c>
      <c r="S337" s="36"/>
      <c r="T337" s="37"/>
      <c r="U337" s="44">
        <f t="shared" ref="U337" si="7549">parseTime(S337)-(T338=INT(RIGHT($F337, 1)))</f>
        <v>0</v>
      </c>
      <c r="V337" s="45">
        <f t="shared" si="7475"/>
        <v>0</v>
      </c>
      <c r="W337" s="36"/>
      <c r="X337" s="37"/>
      <c r="Y337" s="44">
        <f t="shared" ref="Y337" si="7550">parseTime(W337)-(X338=INT(RIGHT($F337, 1)))</f>
        <v>0</v>
      </c>
      <c r="Z337" s="45">
        <f t="shared" si="7477"/>
        <v>0</v>
      </c>
      <c r="AA337" s="36"/>
      <c r="AB337" s="37"/>
      <c r="AC337" s="44">
        <f t="shared" ref="AC337" si="7551">parseTime(AA337)-(AB338=INT(RIGHT($F337, 1)))</f>
        <v>0</v>
      </c>
      <c r="AD337" s="45">
        <f t="shared" si="7479"/>
        <v>0</v>
      </c>
      <c r="AE337" s="36"/>
      <c r="AF337" s="37"/>
      <c r="AG337" s="44">
        <f t="shared" ref="AG337" si="7552">parseTime(AE337)-(AF338=INT(RIGHT($F337, 1)))</f>
        <v>0</v>
      </c>
      <c r="AH337" s="45">
        <f t="shared" si="7481"/>
        <v>0</v>
      </c>
      <c r="AI337" s="36"/>
      <c r="AJ337" s="37"/>
      <c r="AK337" s="44">
        <f>parseTime(AI337)-(AJ338=INT(RIGHT($F337, 1)))</f>
        <v>0</v>
      </c>
      <c r="AL337" s="45">
        <f t="shared" si="7482"/>
        <v>0</v>
      </c>
      <c r="AM337" s="36"/>
      <c r="AN337" s="37"/>
      <c r="AO337" s="44">
        <f t="shared" ref="AO337" si="7553">parseTime(AM337)-(AN338=INT(RIGHT($F337, 1)))</f>
        <v>0</v>
      </c>
      <c r="AP337" s="45">
        <f t="shared" si="7484"/>
        <v>0</v>
      </c>
      <c r="AQ337" s="36"/>
      <c r="AR337" s="37"/>
      <c r="AS337" s="44">
        <f t="shared" ref="AS337" si="7554">parseTime(AQ337)-(AR338=INT(RIGHT($F337, 1)))</f>
        <v>0</v>
      </c>
      <c r="AT337" s="45">
        <f t="shared" si="7486"/>
        <v>0</v>
      </c>
      <c r="AU337" s="36"/>
      <c r="AV337" s="37"/>
      <c r="AW337" s="44">
        <f>parseTime(AU337)-(AV338=INT(RIGHT($F337, 1)))</f>
        <v>0</v>
      </c>
      <c r="AX337" s="45">
        <f t="shared" si="7487"/>
        <v>0</v>
      </c>
      <c r="AY337" s="36"/>
      <c r="AZ337" s="37"/>
      <c r="BA337" s="44">
        <f>parseTime(AY337)-(AZ338=INT(RIGHT($F337, 1)))</f>
        <v>0</v>
      </c>
      <c r="BB337" s="45">
        <f t="shared" si="7488"/>
        <v>0</v>
      </c>
      <c r="BC337" s="36"/>
      <c r="BD337" s="37"/>
      <c r="BE337" s="44">
        <f>parseTime(BC337)-(BD338=INT(RIGHT($F337, 1)))</f>
        <v>0</v>
      </c>
      <c r="BF337" s="45">
        <f t="shared" si="7489"/>
        <v>0</v>
      </c>
      <c r="BG337" s="36"/>
      <c r="BH337" s="37"/>
      <c r="BI337" s="44">
        <f>parseTime(BG337)-(BH338=INT(RIGHT($F337, 1)))</f>
        <v>0</v>
      </c>
      <c r="BJ337" s="45">
        <f t="shared" si="7490"/>
        <v>0</v>
      </c>
      <c r="BK337" s="36"/>
      <c r="BL337" s="37"/>
      <c r="BM337" s="44">
        <f>parseTime(BK337)-(BL338=INT(RIGHT($F337, 1)))</f>
        <v>0</v>
      </c>
      <c r="BN337" s="45">
        <f t="shared" si="7491"/>
        <v>0</v>
      </c>
      <c r="BO337" s="36"/>
      <c r="BP337" s="37"/>
      <c r="BQ337" s="44">
        <f t="shared" ref="BQ337" si="7555">parseTime(BO337)-(BP338=INT(RIGHT($F337, 1)))</f>
        <v>0</v>
      </c>
      <c r="BR337" s="45">
        <f t="shared" si="7493"/>
        <v>0</v>
      </c>
      <c r="BS337" s="36"/>
      <c r="BT337" s="37"/>
      <c r="BU337" s="44">
        <f t="shared" ref="BU337" si="7556">parseTime(BS337)-(BT338=INT(RIGHT($F337, 1)))</f>
        <v>0</v>
      </c>
      <c r="BV337" s="45">
        <f t="shared" si="7495"/>
        <v>0</v>
      </c>
      <c r="BW337" s="36"/>
      <c r="BX337" s="37"/>
      <c r="BY337" s="44">
        <f t="shared" ref="BY337" si="7557">parseTime(BW337)-(BX338=INT(RIGHT($F337, 1)))</f>
        <v>0</v>
      </c>
      <c r="BZ337" s="45">
        <f t="shared" si="7497"/>
        <v>0</v>
      </c>
      <c r="CA337" s="36"/>
      <c r="CB337" s="37"/>
      <c r="CC337" s="44">
        <f t="shared" ref="CC337" si="7558">parseTime(CA337)-(CB338=INT(RIGHT($F337, 1)))</f>
        <v>0</v>
      </c>
      <c r="CD337" s="45">
        <f t="shared" si="7499"/>
        <v>0</v>
      </c>
      <c r="CE337" s="36"/>
      <c r="CF337" s="37"/>
      <c r="CG337" s="44">
        <f t="shared" ref="CG337" si="7559">parseTime(CE337)-(CF338=INT(RIGHT($F337, 1)))</f>
        <v>0</v>
      </c>
      <c r="CH337" s="45">
        <f t="shared" si="7501"/>
        <v>0</v>
      </c>
    </row>
    <row r="338" spans="1:86" x14ac:dyDescent="0.25">
      <c r="A338" s="56" t="s">
        <v>120</v>
      </c>
      <c r="B338" s="57">
        <f ca="1">roleHours(G333:CH339, "DCC")</f>
        <v>0</v>
      </c>
      <c r="C338" s="14">
        <f t="shared" ca="1" si="7531"/>
        <v>0</v>
      </c>
      <c r="D338" s="14"/>
      <c r="E338" s="20"/>
      <c r="F338" s="51"/>
      <c r="G338" s="46" t="s">
        <v>134</v>
      </c>
      <c r="H338" s="38">
        <f t="shared" ref="H338" si="7560">lunchAdjust(G333:H337)</f>
        <v>1</v>
      </c>
      <c r="I338" s="48" t="s">
        <v>0</v>
      </c>
      <c r="J338" s="39">
        <f t="shared" ref="J338" si="7561">SUMPRODUCT(I333:I337*J333:J337)</f>
        <v>8</v>
      </c>
      <c r="K338" s="46" t="s">
        <v>134</v>
      </c>
      <c r="L338" s="38">
        <f t="shared" ref="L338" si="7562">lunchAdjust(K333:L337)</f>
        <v>1</v>
      </c>
      <c r="M338" s="48" t="s">
        <v>0</v>
      </c>
      <c r="N338" s="39">
        <f t="shared" ref="N338" si="7563">SUMPRODUCT(M333:M337*N333:N337)</f>
        <v>8</v>
      </c>
      <c r="O338" s="46" t="s">
        <v>134</v>
      </c>
      <c r="P338" s="38">
        <f t="shared" ref="P338" si="7564">lunchAdjust(O333:P337)</f>
        <v>0</v>
      </c>
      <c r="Q338" s="48" t="s">
        <v>0</v>
      </c>
      <c r="R338" s="39">
        <f t="shared" ref="R338" si="7565">SUMPRODUCT(Q333:Q337*R333:R337)</f>
        <v>0</v>
      </c>
      <c r="S338" s="46" t="s">
        <v>134</v>
      </c>
      <c r="T338" s="38">
        <f t="shared" ref="T338" si="7566">lunchAdjust(S333:T337)</f>
        <v>1</v>
      </c>
      <c r="U338" s="48" t="s">
        <v>0</v>
      </c>
      <c r="V338" s="39">
        <f t="shared" ref="V338" si="7567">SUMPRODUCT(U333:U337*V333:V337)</f>
        <v>8</v>
      </c>
      <c r="W338" s="46" t="s">
        <v>134</v>
      </c>
      <c r="X338" s="38">
        <f t="shared" ref="X338" si="7568">lunchAdjust(W333:X337)</f>
        <v>1</v>
      </c>
      <c r="Y338" s="48" t="s">
        <v>0</v>
      </c>
      <c r="Z338" s="39">
        <f t="shared" ref="Z338" si="7569">SUMPRODUCT(Y333:Y337*Z333:Z337)</f>
        <v>8</v>
      </c>
      <c r="AA338" s="46" t="s">
        <v>134</v>
      </c>
      <c r="AB338" s="38">
        <f t="shared" ref="AB338" si="7570">lunchAdjust(AA333:AB337)</f>
        <v>1</v>
      </c>
      <c r="AC338" s="48" t="s">
        <v>0</v>
      </c>
      <c r="AD338" s="39">
        <f t="shared" ref="AD338" si="7571">SUMPRODUCT(AC333:AC337*AD333:AD337)</f>
        <v>8</v>
      </c>
      <c r="AE338" s="46" t="s">
        <v>134</v>
      </c>
      <c r="AF338" s="38">
        <f t="shared" ref="AF338" si="7572">lunchAdjust(AE333:AF337)</f>
        <v>1</v>
      </c>
      <c r="AG338" s="48" t="s">
        <v>0</v>
      </c>
      <c r="AH338" s="39">
        <f t="shared" ref="AH338" si="7573">SUMPRODUCT(AG333:AG337*AH333:AH337)</f>
        <v>8</v>
      </c>
      <c r="AI338" s="46" t="s">
        <v>134</v>
      </c>
      <c r="AJ338" s="38">
        <f t="shared" ref="AJ338" si="7574">lunchAdjust(AI333:AJ337)</f>
        <v>1</v>
      </c>
      <c r="AK338" s="48" t="s">
        <v>0</v>
      </c>
      <c r="AL338" s="39">
        <f t="shared" ref="AL338" si="7575">SUMPRODUCT(AK333:AK337*AL333:AL337)</f>
        <v>8</v>
      </c>
      <c r="AM338" s="46" t="s">
        <v>134</v>
      </c>
      <c r="AN338" s="38">
        <f t="shared" ref="AN338" si="7576">lunchAdjust(AM333:AN337)</f>
        <v>0</v>
      </c>
      <c r="AO338" s="48" t="s">
        <v>0</v>
      </c>
      <c r="AP338" s="39">
        <f t="shared" ref="AP338" si="7577">SUMPRODUCT(AO333:AO337*AP333:AP337)</f>
        <v>0</v>
      </c>
      <c r="AQ338" s="46" t="s">
        <v>134</v>
      </c>
      <c r="AR338" s="38">
        <f t="shared" ref="AR338" si="7578">lunchAdjust(AQ333:AR337)</f>
        <v>0</v>
      </c>
      <c r="AS338" s="48" t="s">
        <v>0</v>
      </c>
      <c r="AT338" s="39">
        <f t="shared" ref="AT338" si="7579">SUMPRODUCT(AS333:AS337*AT333:AT337)</f>
        <v>0</v>
      </c>
      <c r="AU338" s="46" t="s">
        <v>134</v>
      </c>
      <c r="AV338" s="38">
        <f t="shared" ref="AV338" si="7580">lunchAdjust(AU333:AV337)</f>
        <v>0</v>
      </c>
      <c r="AW338" s="48" t="s">
        <v>0</v>
      </c>
      <c r="AX338" s="39">
        <f t="shared" ref="AX338" si="7581">SUMPRODUCT(AW333:AW337*AX333:AX337)</f>
        <v>0</v>
      </c>
      <c r="AY338" s="46" t="s">
        <v>134</v>
      </c>
      <c r="AZ338" s="38">
        <f t="shared" ref="AZ338" si="7582">lunchAdjust(AY333:AZ337)</f>
        <v>1</v>
      </c>
      <c r="BA338" s="48" t="s">
        <v>0</v>
      </c>
      <c r="BB338" s="39">
        <f t="shared" ref="BB338" si="7583">SUMPRODUCT(BA333:BA337*BB333:BB337)</f>
        <v>8</v>
      </c>
      <c r="BC338" s="46" t="s">
        <v>134</v>
      </c>
      <c r="BD338" s="38">
        <f t="shared" ref="BD338" si="7584">lunchAdjust(BC333:BD337)</f>
        <v>1</v>
      </c>
      <c r="BE338" s="48" t="s">
        <v>0</v>
      </c>
      <c r="BF338" s="39">
        <f t="shared" ref="BF338" si="7585">SUMPRODUCT(BE333:BE337*BF333:BF337)</f>
        <v>8</v>
      </c>
      <c r="BG338" s="46" t="s">
        <v>134</v>
      </c>
      <c r="BH338" s="38">
        <f t="shared" ref="BH338" si="7586">lunchAdjust(BG333:BH337)</f>
        <v>0</v>
      </c>
      <c r="BI338" s="48" t="s">
        <v>0</v>
      </c>
      <c r="BJ338" s="39">
        <f t="shared" ref="BJ338" si="7587">SUMPRODUCT(BI333:BI337*BJ333:BJ337)</f>
        <v>0</v>
      </c>
      <c r="BK338" s="46" t="s">
        <v>134</v>
      </c>
      <c r="BL338" s="38">
        <f t="shared" ref="BL338" si="7588">lunchAdjust(BK333:BL337)</f>
        <v>0</v>
      </c>
      <c r="BM338" s="48" t="s">
        <v>0</v>
      </c>
      <c r="BN338" s="39">
        <f t="shared" ref="BN338" si="7589">SUMPRODUCT(BM333:BM337*BN333:BN337)</f>
        <v>0</v>
      </c>
      <c r="BO338" s="46" t="s">
        <v>134</v>
      </c>
      <c r="BP338" s="38">
        <f t="shared" ref="BP338" si="7590">lunchAdjust(BO333:BP337)</f>
        <v>0</v>
      </c>
      <c r="BQ338" s="48" t="s">
        <v>0</v>
      </c>
      <c r="BR338" s="39">
        <f t="shared" ref="BR338" si="7591">SUMPRODUCT(BQ333:BQ337*BR333:BR337)</f>
        <v>0</v>
      </c>
      <c r="BS338" s="46" t="s">
        <v>134</v>
      </c>
      <c r="BT338" s="38">
        <f t="shared" ref="BT338" si="7592">lunchAdjust(BS333:BT337)</f>
        <v>0</v>
      </c>
      <c r="BU338" s="48" t="s">
        <v>0</v>
      </c>
      <c r="BV338" s="39">
        <f t="shared" ref="BV338" si="7593">SUMPRODUCT(BU333:BU337*BV333:BV337)</f>
        <v>0</v>
      </c>
      <c r="BW338" s="46" t="s">
        <v>134</v>
      </c>
      <c r="BX338" s="38">
        <f t="shared" ref="BX338" si="7594">lunchAdjust(BW333:BX337)</f>
        <v>0</v>
      </c>
      <c r="BY338" s="48" t="s">
        <v>0</v>
      </c>
      <c r="BZ338" s="39">
        <f t="shared" ref="BZ338" si="7595">SUMPRODUCT(BY333:BY337*BZ333:BZ337)</f>
        <v>0</v>
      </c>
      <c r="CA338" s="46" t="s">
        <v>134</v>
      </c>
      <c r="CB338" s="38">
        <f t="shared" ref="CB338" si="7596">lunchAdjust(CA333:CB337)</f>
        <v>0</v>
      </c>
      <c r="CC338" s="48" t="s">
        <v>0</v>
      </c>
      <c r="CD338" s="39">
        <f t="shared" ref="CD338" si="7597">SUMPRODUCT(CC333:CC337*CD333:CD337)</f>
        <v>0</v>
      </c>
      <c r="CE338" s="46" t="s">
        <v>134</v>
      </c>
      <c r="CF338" s="38">
        <f t="shared" ref="CF338" si="7598">lunchAdjust(CE333:CF337)</f>
        <v>0</v>
      </c>
      <c r="CG338" s="48" t="s">
        <v>0</v>
      </c>
      <c r="CH338" s="39">
        <f t="shared" ref="CH338" si="7599">SUMPRODUCT(CG333:CG337*CH333:CH337)</f>
        <v>0</v>
      </c>
    </row>
    <row r="339" spans="1:86" ht="15.75" thickBot="1" x14ac:dyDescent="0.3">
      <c r="A339" s="58" t="s">
        <v>121</v>
      </c>
      <c r="B339" s="59">
        <f ca="1">roleHours(G333:CH339, "OUT")</f>
        <v>0</v>
      </c>
      <c r="C339" s="54" t="s">
        <v>137</v>
      </c>
      <c r="D339" s="22">
        <f ca="1">roleHours(G333:CH339, "PTO")</f>
        <v>0</v>
      </c>
      <c r="E339" s="23"/>
      <c r="F339" s="52"/>
      <c r="G339" s="47" t="s">
        <v>39</v>
      </c>
      <c r="H339" s="40">
        <f t="shared" si="7433"/>
        <v>0</v>
      </c>
      <c r="I339" s="49" t="s">
        <v>135</v>
      </c>
      <c r="J339" s="41">
        <f t="shared" ref="J339" si="7600">J338*G$4</f>
        <v>0</v>
      </c>
      <c r="K339" s="47" t="s">
        <v>39</v>
      </c>
      <c r="L339" s="40">
        <f t="shared" ref="L339" si="7601">SUMPRODUCT(M333:M337*(L333:L337="PTO"))+SUMPRODUCT(M333:M337*(L333:L337="HOL"))</f>
        <v>0</v>
      </c>
      <c r="M339" s="49" t="s">
        <v>135</v>
      </c>
      <c r="N339" s="41">
        <f t="shared" ref="N339" si="7602">N338*K$4</f>
        <v>0</v>
      </c>
      <c r="O339" s="47" t="s">
        <v>39</v>
      </c>
      <c r="P339" s="40">
        <f t="shared" ref="P339" si="7603">SUMPRODUCT(Q333:Q337*(P333:P337="PTO"))+SUMPRODUCT(Q333:Q337*(P333:P337="HOL"))</f>
        <v>0</v>
      </c>
      <c r="Q339" s="49" t="s">
        <v>135</v>
      </c>
      <c r="R339" s="41">
        <f t="shared" ref="R339" si="7604">R338*O$4</f>
        <v>0</v>
      </c>
      <c r="S339" s="47" t="s">
        <v>39</v>
      </c>
      <c r="T339" s="40">
        <f t="shared" ref="T339" si="7605">SUMPRODUCT(U333:U337*(T333:T337="PTO"))+SUMPRODUCT(U333:U337*(T333:T337="HOL"))</f>
        <v>0</v>
      </c>
      <c r="U339" s="49" t="s">
        <v>135</v>
      </c>
      <c r="V339" s="41">
        <f t="shared" ref="V339" si="7606">V338*S$4</f>
        <v>0</v>
      </c>
      <c r="W339" s="47" t="s">
        <v>39</v>
      </c>
      <c r="X339" s="40">
        <f t="shared" ref="X339" si="7607">SUMPRODUCT(Y333:Y337*(X333:X337="PTO"))+SUMPRODUCT(Y333:Y337*(X333:X337="HOL"))</f>
        <v>0</v>
      </c>
      <c r="Y339" s="49" t="s">
        <v>135</v>
      </c>
      <c r="Z339" s="41">
        <f t="shared" ref="Z339" si="7608">Z338*W$4</f>
        <v>8</v>
      </c>
      <c r="AA339" s="47" t="s">
        <v>39</v>
      </c>
      <c r="AB339" s="40">
        <f t="shared" ref="AB339" si="7609">SUMPRODUCT(AC333:AC337*(AB333:AB337="PTO"))+SUMPRODUCT(AC333:AC337*(AB333:AB337="HOL"))</f>
        <v>0</v>
      </c>
      <c r="AC339" s="49" t="s">
        <v>135</v>
      </c>
      <c r="AD339" s="41">
        <f t="shared" ref="AD339" si="7610">AD338*AA$4</f>
        <v>8</v>
      </c>
      <c r="AE339" s="47" t="s">
        <v>39</v>
      </c>
      <c r="AF339" s="40">
        <f t="shared" ref="AF339" si="7611">SUMPRODUCT(AG333:AG337*(AF333:AF337="PTO"))+SUMPRODUCT(AG333:AG337*(AF333:AF337="HOL"))</f>
        <v>0</v>
      </c>
      <c r="AG339" s="49" t="s">
        <v>135</v>
      </c>
      <c r="AH339" s="41">
        <f t="shared" ref="AH339" si="7612">AH338*AE$4</f>
        <v>8</v>
      </c>
      <c r="AI339" s="47" t="s">
        <v>39</v>
      </c>
      <c r="AJ339" s="40">
        <f t="shared" ref="AJ339" si="7613">SUMPRODUCT(AK333:AK337*(AJ333:AJ337="PTO"))+SUMPRODUCT(AK333:AK337*(AJ333:AJ337="HOL"))</f>
        <v>0</v>
      </c>
      <c r="AK339" s="49" t="s">
        <v>135</v>
      </c>
      <c r="AL339" s="41">
        <f>AL338*AI$4</f>
        <v>8</v>
      </c>
      <c r="AM339" s="47" t="s">
        <v>39</v>
      </c>
      <c r="AN339" s="40">
        <f t="shared" ref="AN339" si="7614">SUMPRODUCT(AO333:AO337*(AN333:AN337="PTO"))+SUMPRODUCT(AO333:AO337*(AN333:AN337="HOL"))</f>
        <v>0</v>
      </c>
      <c r="AO339" s="49" t="s">
        <v>135</v>
      </c>
      <c r="AP339" s="41">
        <f t="shared" ref="AP339" si="7615">AP338*AM$4</f>
        <v>0</v>
      </c>
      <c r="AQ339" s="47" t="s">
        <v>39</v>
      </c>
      <c r="AR339" s="40">
        <f t="shared" ref="AR339" si="7616">SUMPRODUCT(AS333:AS337*(AR333:AR337="PTO"))+SUMPRODUCT(AS333:AS337*(AR333:AR337="HOL"))</f>
        <v>0</v>
      </c>
      <c r="AS339" s="49" t="s">
        <v>135</v>
      </c>
      <c r="AT339" s="41">
        <f t="shared" ref="AT339" si="7617">AT338*AQ$4</f>
        <v>0</v>
      </c>
      <c r="AU339" s="47" t="s">
        <v>39</v>
      </c>
      <c r="AV339" s="40">
        <f t="shared" ref="AV339" si="7618">SUMPRODUCT(AW333:AW337*(AV333:AV337="PTO"))+SUMPRODUCT(AW333:AW337*(AV333:AV337="HOL"))</f>
        <v>0</v>
      </c>
      <c r="AW339" s="49" t="s">
        <v>135</v>
      </c>
      <c r="AX339" s="41">
        <f>AX338*AU$4</f>
        <v>0</v>
      </c>
      <c r="AY339" s="47" t="s">
        <v>39</v>
      </c>
      <c r="AZ339" s="40">
        <f t="shared" ref="AZ339" si="7619">SUMPRODUCT(BA333:BA337*(AZ333:AZ337="PTO"))+SUMPRODUCT(BA333:BA337*(AZ333:AZ337="HOL"))</f>
        <v>0</v>
      </c>
      <c r="BA339" s="49" t="s">
        <v>135</v>
      </c>
      <c r="BB339" s="41">
        <f>BB338*AY$4</f>
        <v>8</v>
      </c>
      <c r="BC339" s="47" t="s">
        <v>39</v>
      </c>
      <c r="BD339" s="40">
        <f t="shared" ref="BD339" si="7620">SUMPRODUCT(BE333:BE337*(BD333:BD337="PTO"))+SUMPRODUCT(BE333:BE337*(BD333:BD337="HOL"))</f>
        <v>0</v>
      </c>
      <c r="BE339" s="49" t="s">
        <v>135</v>
      </c>
      <c r="BF339" s="41">
        <f>BF338*BC$4</f>
        <v>8</v>
      </c>
      <c r="BG339" s="47" t="s">
        <v>39</v>
      </c>
      <c r="BH339" s="40">
        <f t="shared" ref="BH339" si="7621">SUMPRODUCT(BI333:BI337*(BH333:BH337="PTO"))+SUMPRODUCT(BI333:BI337*(BH333:BH337="HOL"))</f>
        <v>0</v>
      </c>
      <c r="BI339" s="49" t="s">
        <v>135</v>
      </c>
      <c r="BJ339" s="41">
        <f>BJ338*BG$4</f>
        <v>0</v>
      </c>
      <c r="BK339" s="47" t="s">
        <v>39</v>
      </c>
      <c r="BL339" s="40">
        <f t="shared" ref="BL339" si="7622">SUMPRODUCT(BM333:BM337*(BL333:BL337="PTO"))+SUMPRODUCT(BM333:BM337*(BL333:BL337="HOL"))</f>
        <v>0</v>
      </c>
      <c r="BM339" s="49" t="s">
        <v>135</v>
      </c>
      <c r="BN339" s="41">
        <f>BN338*BK$4</f>
        <v>0</v>
      </c>
      <c r="BO339" s="47" t="s">
        <v>39</v>
      </c>
      <c r="BP339" s="40">
        <f t="shared" ref="BP339" si="7623">SUMPRODUCT(BQ333:BQ337*(BP333:BP337="PTO"))+SUMPRODUCT(BQ333:BQ337*(BP333:BP337="HOL"))</f>
        <v>0</v>
      </c>
      <c r="BQ339" s="49" t="s">
        <v>135</v>
      </c>
      <c r="BR339" s="41">
        <f t="shared" ref="BR339" si="7624">BR338*BO$4</f>
        <v>0</v>
      </c>
      <c r="BS339" s="47" t="s">
        <v>39</v>
      </c>
      <c r="BT339" s="40">
        <f t="shared" ref="BT339" si="7625">SUMPRODUCT(BU333:BU337*(BT333:BT337="PTO"))+SUMPRODUCT(BU333:BU337*(BT333:BT337="HOL"))</f>
        <v>0</v>
      </c>
      <c r="BU339" s="49" t="s">
        <v>135</v>
      </c>
      <c r="BV339" s="41">
        <f t="shared" ref="BV339" si="7626">BV338*BS$4</f>
        <v>0</v>
      </c>
      <c r="BW339" s="47" t="s">
        <v>39</v>
      </c>
      <c r="BX339" s="40">
        <f t="shared" ref="BX339" si="7627">SUMPRODUCT(BY333:BY337*(BX333:BX337="PTO"))+SUMPRODUCT(BY333:BY337*(BX333:BX337="HOL"))</f>
        <v>0</v>
      </c>
      <c r="BY339" s="49" t="s">
        <v>135</v>
      </c>
      <c r="BZ339" s="41">
        <f t="shared" ref="BZ339" si="7628">BZ338*BW$4</f>
        <v>0</v>
      </c>
      <c r="CA339" s="47" t="s">
        <v>39</v>
      </c>
      <c r="CB339" s="40">
        <f t="shared" ref="CB339" si="7629">SUMPRODUCT(CC333:CC337*(CB333:CB337="PTO"))+SUMPRODUCT(CC333:CC337*(CB333:CB337="HOL"))</f>
        <v>0</v>
      </c>
      <c r="CC339" s="49" t="s">
        <v>135</v>
      </c>
      <c r="CD339" s="41">
        <f t="shared" ref="CD339" si="7630">CD338*CA$4</f>
        <v>0</v>
      </c>
      <c r="CE339" s="47" t="s">
        <v>39</v>
      </c>
      <c r="CF339" s="40">
        <f t="shared" ref="CF339" si="7631">SUMPRODUCT(CG333:CG337*(CF333:CF337="PTO"))+SUMPRODUCT(CG333:CG337*(CF333:CF337="HOL"))</f>
        <v>0</v>
      </c>
      <c r="CG339" s="49" t="s">
        <v>135</v>
      </c>
      <c r="CH339" s="41">
        <f t="shared" ref="CH339" si="7632">CH338*CE$4</f>
        <v>0</v>
      </c>
    </row>
    <row r="340" spans="1:86" x14ac:dyDescent="0.25">
      <c r="A340" s="70" t="s">
        <v>133</v>
      </c>
      <c r="B340" s="71">
        <f t="shared" ref="B340" ca="1" si="7633">D340-B341</f>
        <v>-4.6000000000000014</v>
      </c>
      <c r="C340" s="72" t="s">
        <v>122</v>
      </c>
      <c r="D340" s="71">
        <f>IFERROR(INDEX(Holidays[FTE], MATCH(Entry!E340, Holidays[Date], 0)), 1)*8*INDEX(FTEguide[[1]:[12]], MATCH(Entry!E341, FTEguide[Weekday], 0), IF(Entry!E343&gt;0, Entry!E343, MONTH(Entry!E340)))</f>
        <v>27.4</v>
      </c>
      <c r="E340" s="60">
        <f t="shared" si="6971"/>
        <v>43876</v>
      </c>
      <c r="F340" s="50" t="s">
        <v>128</v>
      </c>
      <c r="G340" s="34"/>
      <c r="H340" s="35"/>
      <c r="I340" s="42">
        <f t="shared" ref="I340" si="7634">parseTime(G340)-(H345=INT(RIGHT($F340, 1)))</f>
        <v>0</v>
      </c>
      <c r="J340" s="43">
        <f t="shared" ref="J340:J344" si="7635">isClocked(H340)</f>
        <v>0</v>
      </c>
      <c r="K340" s="34"/>
      <c r="L340" s="35"/>
      <c r="M340" s="42">
        <f t="shared" ref="M340" si="7636">parseTime(K340)-(L345=INT(RIGHT($F340, 1)))</f>
        <v>0</v>
      </c>
      <c r="N340" s="43">
        <f t="shared" ref="N340:N344" si="7637">isClocked(L340)</f>
        <v>0</v>
      </c>
      <c r="O340" s="34"/>
      <c r="P340" s="35"/>
      <c r="Q340" s="42">
        <f t="shared" ref="Q340" si="7638">parseTime(O340)-(P345=INT(RIGHT($F340, 1)))</f>
        <v>0</v>
      </c>
      <c r="R340" s="43">
        <f t="shared" ref="R340:R344" si="7639">isClocked(P340)</f>
        <v>0</v>
      </c>
      <c r="S340" s="34"/>
      <c r="T340" s="35"/>
      <c r="U340" s="42">
        <f t="shared" ref="U340" si="7640">parseTime(S340)-(T345=INT(RIGHT($F340, 1)))</f>
        <v>0</v>
      </c>
      <c r="V340" s="43">
        <f t="shared" ref="V340:V344" si="7641">isClocked(T340)</f>
        <v>0</v>
      </c>
      <c r="W340" s="34"/>
      <c r="X340" s="35"/>
      <c r="Y340" s="42">
        <f t="shared" ref="Y340" si="7642">parseTime(W340)-(X345=INT(RIGHT($F340, 1)))</f>
        <v>0</v>
      </c>
      <c r="Z340" s="43">
        <f t="shared" ref="Z340:Z344" si="7643">isClocked(X340)</f>
        <v>0</v>
      </c>
      <c r="AA340" s="34"/>
      <c r="AB340" s="35"/>
      <c r="AC340" s="42">
        <f t="shared" ref="AC340" si="7644">parseTime(AA340)-(AB345=INT(RIGHT($F340, 1)))</f>
        <v>0</v>
      </c>
      <c r="AD340" s="43">
        <f t="shared" ref="AD340:AD344" si="7645">isClocked(AB340)</f>
        <v>0</v>
      </c>
      <c r="AE340" s="34"/>
      <c r="AF340" s="35"/>
      <c r="AG340" s="42">
        <f t="shared" ref="AG340" si="7646">parseTime(AE340)-(AF345=INT(RIGHT($F340, 1)))</f>
        <v>0</v>
      </c>
      <c r="AH340" s="43">
        <f t="shared" ref="AH340:AH344" si="7647">isClocked(AF340)</f>
        <v>0</v>
      </c>
      <c r="AI340" s="34" t="s">
        <v>136</v>
      </c>
      <c r="AJ340" s="35" t="s">
        <v>23</v>
      </c>
      <c r="AK340" s="42">
        <f>parseTime(AI340)-(AJ345=INT(RIGHT($F340, 1)))</f>
        <v>8</v>
      </c>
      <c r="AL340" s="43">
        <f t="shared" ref="AL340:AL344" si="7648">isClocked(AJ340)</f>
        <v>1</v>
      </c>
      <c r="AM340" s="34" t="s">
        <v>136</v>
      </c>
      <c r="AN340" s="35" t="s">
        <v>23</v>
      </c>
      <c r="AO340" s="42">
        <f t="shared" ref="AO340" si="7649">parseTime(AM340)-(AN345=INT(RIGHT($F340, 1)))</f>
        <v>8</v>
      </c>
      <c r="AP340" s="43">
        <f t="shared" ref="AP340:AP344" si="7650">isClocked(AN340)</f>
        <v>1</v>
      </c>
      <c r="AQ340" s="34" t="s">
        <v>136</v>
      </c>
      <c r="AR340" s="35" t="s">
        <v>24</v>
      </c>
      <c r="AS340" s="42">
        <f t="shared" ref="AS340" si="7651">parseTime(AQ340)-(AR345=INT(RIGHT($F340, 1)))</f>
        <v>8</v>
      </c>
      <c r="AT340" s="43">
        <f t="shared" ref="AT340:AT344" si="7652">isClocked(AR340)</f>
        <v>1</v>
      </c>
      <c r="AU340" s="34"/>
      <c r="AV340" s="35"/>
      <c r="AW340" s="42">
        <f>parseTime(AU340)-(AV345=INT(RIGHT($F340, 1)))</f>
        <v>0</v>
      </c>
      <c r="AX340" s="43">
        <f t="shared" ref="AX340:AX344" si="7653">isClocked(AV340)</f>
        <v>0</v>
      </c>
      <c r="AY340" s="34"/>
      <c r="AZ340" s="35"/>
      <c r="BA340" s="42">
        <f>parseTime(AY340)-(AZ345=INT(RIGHT($F340, 1)))</f>
        <v>0</v>
      </c>
      <c r="BB340" s="43">
        <f t="shared" ref="BB340:BB344" si="7654">isClocked(AZ340)</f>
        <v>0</v>
      </c>
      <c r="BC340" s="34" t="s">
        <v>136</v>
      </c>
      <c r="BD340" s="35" t="s">
        <v>24</v>
      </c>
      <c r="BE340" s="42">
        <f>parseTime(BC340)-(BD345=INT(RIGHT($F340, 1)))</f>
        <v>8</v>
      </c>
      <c r="BF340" s="43">
        <f t="shared" ref="BF340:BF344" si="7655">isClocked(BD340)</f>
        <v>1</v>
      </c>
      <c r="BG340" s="34"/>
      <c r="BH340" s="35"/>
      <c r="BI340" s="42">
        <f>parseTime(BG340)-(BH345=INT(RIGHT($F340, 1)))</f>
        <v>0</v>
      </c>
      <c r="BJ340" s="43">
        <f t="shared" ref="BJ340:BJ344" si="7656">isClocked(BH340)</f>
        <v>0</v>
      </c>
      <c r="BK340" s="34"/>
      <c r="BL340" s="35"/>
      <c r="BM340" s="42">
        <f>parseTime(BK340)-(BL345=INT(RIGHT($F340, 1)))</f>
        <v>0</v>
      </c>
      <c r="BN340" s="43">
        <f t="shared" ref="BN340:BN344" si="7657">isClocked(BL340)</f>
        <v>0</v>
      </c>
      <c r="BO340" s="34"/>
      <c r="BP340" s="35"/>
      <c r="BQ340" s="42">
        <f t="shared" ref="BQ340" si="7658">parseTime(BO340)-(BP345=INT(RIGHT($F340, 1)))</f>
        <v>0</v>
      </c>
      <c r="BR340" s="43">
        <f t="shared" ref="BR340:BR344" si="7659">isClocked(BP340)</f>
        <v>0</v>
      </c>
      <c r="BS340" s="34"/>
      <c r="BT340" s="35"/>
      <c r="BU340" s="42">
        <f t="shared" ref="BU340" si="7660">parseTime(BS340)-(BT345=INT(RIGHT($F340, 1)))</f>
        <v>0</v>
      </c>
      <c r="BV340" s="43">
        <f t="shared" ref="BV340:BV344" si="7661">isClocked(BT340)</f>
        <v>0</v>
      </c>
      <c r="BW340" s="34"/>
      <c r="BX340" s="35"/>
      <c r="BY340" s="42">
        <f t="shared" ref="BY340" si="7662">parseTime(BW340)-(BX345=INT(RIGHT($F340, 1)))</f>
        <v>0</v>
      </c>
      <c r="BZ340" s="43">
        <f t="shared" ref="BZ340:BZ344" si="7663">isClocked(BX340)</f>
        <v>0</v>
      </c>
      <c r="CA340" s="34"/>
      <c r="CB340" s="35"/>
      <c r="CC340" s="42">
        <f t="shared" ref="CC340" si="7664">parseTime(CA340)-(CB345=INT(RIGHT($F340, 1)))</f>
        <v>0</v>
      </c>
      <c r="CD340" s="43">
        <f t="shared" ref="CD340:CD344" si="7665">isClocked(CB340)</f>
        <v>0</v>
      </c>
      <c r="CE340" s="34"/>
      <c r="CF340" s="35"/>
      <c r="CG340" s="42">
        <f t="shared" ref="CG340" si="7666">parseTime(CE340)-(CF345=INT(RIGHT($F340, 1)))</f>
        <v>0</v>
      </c>
      <c r="CH340" s="43">
        <f t="shared" ref="CH340:CH344" si="7667">isClocked(CF340)</f>
        <v>0</v>
      </c>
    </row>
    <row r="341" spans="1:86" x14ac:dyDescent="0.25">
      <c r="A341" s="56" t="s">
        <v>0</v>
      </c>
      <c r="B341" s="57">
        <f t="shared" ref="B341" ca="1" si="7668">SUM(B342:B345)</f>
        <v>32</v>
      </c>
      <c r="C341" s="14" t="s">
        <v>252</v>
      </c>
      <c r="D341" s="14"/>
      <c r="E341" s="55" t="str">
        <f t="shared" si="6840"/>
        <v>Saturday</v>
      </c>
      <c r="F341" s="51" t="s">
        <v>129</v>
      </c>
      <c r="G341" s="36"/>
      <c r="H341" s="37"/>
      <c r="I341" s="44">
        <f t="shared" ref="I341" si="7669">parseTime(G341)-(H345=INT(RIGHT($F341, 1)))</f>
        <v>0</v>
      </c>
      <c r="J341" s="45">
        <f t="shared" si="7635"/>
        <v>0</v>
      </c>
      <c r="K341" s="36"/>
      <c r="L341" s="37"/>
      <c r="M341" s="44">
        <f t="shared" ref="M341" si="7670">parseTime(K341)-(L345=INT(RIGHT($F341, 1)))</f>
        <v>0</v>
      </c>
      <c r="N341" s="45">
        <f t="shared" si="7637"/>
        <v>0</v>
      </c>
      <c r="O341" s="36"/>
      <c r="P341" s="37"/>
      <c r="Q341" s="44">
        <f t="shared" ref="Q341" si="7671">parseTime(O341)-(P345=INT(RIGHT($F341, 1)))</f>
        <v>0</v>
      </c>
      <c r="R341" s="45">
        <f t="shared" si="7639"/>
        <v>0</v>
      </c>
      <c r="S341" s="36"/>
      <c r="T341" s="37"/>
      <c r="U341" s="44">
        <f t="shared" ref="U341" si="7672">parseTime(S341)-(T345=INT(RIGHT($F341, 1)))</f>
        <v>0</v>
      </c>
      <c r="V341" s="45">
        <f t="shared" si="7641"/>
        <v>0</v>
      </c>
      <c r="W341" s="36"/>
      <c r="X341" s="37"/>
      <c r="Y341" s="44">
        <f t="shared" ref="Y341" si="7673">parseTime(W341)-(X345=INT(RIGHT($F341, 1)))</f>
        <v>0</v>
      </c>
      <c r="Z341" s="45">
        <f t="shared" si="7643"/>
        <v>0</v>
      </c>
      <c r="AA341" s="36"/>
      <c r="AB341" s="37"/>
      <c r="AC341" s="44">
        <f t="shared" ref="AC341" si="7674">parseTime(AA341)-(AB345=INT(RIGHT($F341, 1)))</f>
        <v>0</v>
      </c>
      <c r="AD341" s="45">
        <f t="shared" si="7645"/>
        <v>0</v>
      </c>
      <c r="AE341" s="36"/>
      <c r="AF341" s="37"/>
      <c r="AG341" s="44">
        <f t="shared" ref="AG341" si="7675">parseTime(AE341)-(AF345=INT(RIGHT($F341, 1)))</f>
        <v>0</v>
      </c>
      <c r="AH341" s="45">
        <f t="shared" si="7647"/>
        <v>0</v>
      </c>
      <c r="AI341" s="36"/>
      <c r="AJ341" s="37"/>
      <c r="AK341" s="44">
        <f>parseTime(AI341)-(AJ345=INT(RIGHT($F341, 1)))</f>
        <v>0</v>
      </c>
      <c r="AL341" s="45">
        <f t="shared" si="7648"/>
        <v>0</v>
      </c>
      <c r="AM341" s="36"/>
      <c r="AN341" s="37"/>
      <c r="AO341" s="44">
        <f t="shared" ref="AO341" si="7676">parseTime(AM341)-(AN345=INT(RIGHT($F341, 1)))</f>
        <v>0</v>
      </c>
      <c r="AP341" s="45">
        <f t="shared" si="7650"/>
        <v>0</v>
      </c>
      <c r="AQ341" s="36"/>
      <c r="AR341" s="37"/>
      <c r="AS341" s="44">
        <f t="shared" ref="AS341" si="7677">parseTime(AQ341)-(AR345=INT(RIGHT($F341, 1)))</f>
        <v>0</v>
      </c>
      <c r="AT341" s="45">
        <f t="shared" si="7652"/>
        <v>0</v>
      </c>
      <c r="AU341" s="36"/>
      <c r="AV341" s="37"/>
      <c r="AW341" s="44">
        <f>parseTime(AU341)-(AV345=INT(RIGHT($F341, 1)))</f>
        <v>0</v>
      </c>
      <c r="AX341" s="45">
        <f t="shared" si="7653"/>
        <v>0</v>
      </c>
      <c r="AY341" s="36"/>
      <c r="AZ341" s="37"/>
      <c r="BA341" s="44">
        <f>parseTime(AY341)-(AZ345=INT(RIGHT($F341, 1)))</f>
        <v>0</v>
      </c>
      <c r="BB341" s="45">
        <f t="shared" si="7654"/>
        <v>0</v>
      </c>
      <c r="BC341" s="36"/>
      <c r="BD341" s="37"/>
      <c r="BE341" s="44">
        <f>parseTime(BC341)-(BD345=INT(RIGHT($F341, 1)))</f>
        <v>0</v>
      </c>
      <c r="BF341" s="45">
        <f t="shared" si="7655"/>
        <v>0</v>
      </c>
      <c r="BG341" s="36"/>
      <c r="BH341" s="37"/>
      <c r="BI341" s="44">
        <f>parseTime(BG341)-(BH345=INT(RIGHT($F341, 1)))</f>
        <v>0</v>
      </c>
      <c r="BJ341" s="45">
        <f t="shared" si="7656"/>
        <v>0</v>
      </c>
      <c r="BK341" s="36"/>
      <c r="BL341" s="37"/>
      <c r="BM341" s="44">
        <f>parseTime(BK341)-(BL345=INT(RIGHT($F341, 1)))</f>
        <v>0</v>
      </c>
      <c r="BN341" s="45">
        <f t="shared" si="7657"/>
        <v>0</v>
      </c>
      <c r="BO341" s="36"/>
      <c r="BP341" s="37"/>
      <c r="BQ341" s="44">
        <f t="shared" ref="BQ341" si="7678">parseTime(BO341)-(BP345=INT(RIGHT($F341, 1)))</f>
        <v>0</v>
      </c>
      <c r="BR341" s="45">
        <f t="shared" si="7659"/>
        <v>0</v>
      </c>
      <c r="BS341" s="36"/>
      <c r="BT341" s="37"/>
      <c r="BU341" s="44">
        <f t="shared" ref="BU341" si="7679">parseTime(BS341)-(BT345=INT(RIGHT($F341, 1)))</f>
        <v>0</v>
      </c>
      <c r="BV341" s="45">
        <f t="shared" si="7661"/>
        <v>0</v>
      </c>
      <c r="BW341" s="36"/>
      <c r="BX341" s="37"/>
      <c r="BY341" s="44">
        <f t="shared" ref="BY341" si="7680">parseTime(BW341)-(BX345=INT(RIGHT($F341, 1)))</f>
        <v>0</v>
      </c>
      <c r="BZ341" s="45">
        <f t="shared" si="7663"/>
        <v>0</v>
      </c>
      <c r="CA341" s="36"/>
      <c r="CB341" s="37"/>
      <c r="CC341" s="44">
        <f t="shared" ref="CC341" si="7681">parseTime(CA341)-(CB345=INT(RIGHT($F341, 1)))</f>
        <v>0</v>
      </c>
      <c r="CD341" s="45">
        <f t="shared" si="7665"/>
        <v>0</v>
      </c>
      <c r="CE341" s="36"/>
      <c r="CF341" s="37"/>
      <c r="CG341" s="44">
        <f t="shared" ref="CG341" si="7682">parseTime(CE341)-(CF345=INT(RIGHT($F341, 1)))</f>
        <v>0</v>
      </c>
      <c r="CH341" s="45">
        <f t="shared" si="7667"/>
        <v>0</v>
      </c>
    </row>
    <row r="342" spans="1:86" x14ac:dyDescent="0.25">
      <c r="A342" s="56" t="s">
        <v>117</v>
      </c>
      <c r="B342" s="57">
        <f ca="1">roleHours(G340:CH346, "MFD")</f>
        <v>16</v>
      </c>
      <c r="C342" s="14">
        <f t="shared" ca="1" si="7531"/>
        <v>2</v>
      </c>
      <c r="D342" s="14"/>
      <c r="E342" s="20" t="s">
        <v>127</v>
      </c>
      <c r="F342" s="51" t="s">
        <v>130</v>
      </c>
      <c r="G342" s="36"/>
      <c r="H342" s="37"/>
      <c r="I342" s="44">
        <f t="shared" ref="I342" si="7683">parseTime(G342)-(H345=INT(RIGHT($F342, 1)))</f>
        <v>0</v>
      </c>
      <c r="J342" s="45">
        <f t="shared" si="7635"/>
        <v>0</v>
      </c>
      <c r="K342" s="36"/>
      <c r="L342" s="37"/>
      <c r="M342" s="44">
        <f t="shared" ref="M342" si="7684">parseTime(K342)-(L345=INT(RIGHT($F342, 1)))</f>
        <v>0</v>
      </c>
      <c r="N342" s="45">
        <f t="shared" si="7637"/>
        <v>0</v>
      </c>
      <c r="O342" s="36"/>
      <c r="P342" s="37"/>
      <c r="Q342" s="44">
        <f t="shared" ref="Q342" si="7685">parseTime(O342)-(P345=INT(RIGHT($F342, 1)))</f>
        <v>0</v>
      </c>
      <c r="R342" s="45">
        <f t="shared" si="7639"/>
        <v>0</v>
      </c>
      <c r="S342" s="36"/>
      <c r="T342" s="37"/>
      <c r="U342" s="44">
        <f t="shared" ref="U342" si="7686">parseTime(S342)-(T345=INT(RIGHT($F342, 1)))</f>
        <v>0</v>
      </c>
      <c r="V342" s="45">
        <f t="shared" si="7641"/>
        <v>0</v>
      </c>
      <c r="W342" s="36"/>
      <c r="X342" s="37"/>
      <c r="Y342" s="44">
        <f t="shared" ref="Y342" si="7687">parseTime(W342)-(X345=INT(RIGHT($F342, 1)))</f>
        <v>0</v>
      </c>
      <c r="Z342" s="45">
        <f t="shared" si="7643"/>
        <v>0</v>
      </c>
      <c r="AA342" s="36"/>
      <c r="AB342" s="37"/>
      <c r="AC342" s="44">
        <f t="shared" ref="AC342" si="7688">parseTime(AA342)-(AB345=INT(RIGHT($F342, 1)))</f>
        <v>0</v>
      </c>
      <c r="AD342" s="45">
        <f t="shared" si="7645"/>
        <v>0</v>
      </c>
      <c r="AE342" s="36"/>
      <c r="AF342" s="37"/>
      <c r="AG342" s="44">
        <f t="shared" ref="AG342" si="7689">parseTime(AE342)-(AF345=INT(RIGHT($F342, 1)))</f>
        <v>0</v>
      </c>
      <c r="AH342" s="45">
        <f t="shared" si="7647"/>
        <v>0</v>
      </c>
      <c r="AI342" s="36"/>
      <c r="AJ342" s="37"/>
      <c r="AK342" s="44">
        <f>parseTime(AI342)-(AJ345=INT(RIGHT($F342, 1)))</f>
        <v>0</v>
      </c>
      <c r="AL342" s="45">
        <f t="shared" si="7648"/>
        <v>0</v>
      </c>
      <c r="AM342" s="36"/>
      <c r="AN342" s="37"/>
      <c r="AO342" s="44">
        <f t="shared" ref="AO342" si="7690">parseTime(AM342)-(AN345=INT(RIGHT($F342, 1)))</f>
        <v>0</v>
      </c>
      <c r="AP342" s="45">
        <f t="shared" si="7650"/>
        <v>0</v>
      </c>
      <c r="AQ342" s="36"/>
      <c r="AR342" s="37"/>
      <c r="AS342" s="44">
        <f t="shared" ref="AS342" si="7691">parseTime(AQ342)-(AR345=INT(RIGHT($F342, 1)))</f>
        <v>0</v>
      </c>
      <c r="AT342" s="45">
        <f t="shared" si="7652"/>
        <v>0</v>
      </c>
      <c r="AU342" s="36"/>
      <c r="AV342" s="37"/>
      <c r="AW342" s="44">
        <f>parseTime(AU342)-(AV345=INT(RIGHT($F342, 1)))</f>
        <v>0</v>
      </c>
      <c r="AX342" s="45">
        <f t="shared" si="7653"/>
        <v>0</v>
      </c>
      <c r="AY342" s="36"/>
      <c r="AZ342" s="37"/>
      <c r="BA342" s="44">
        <f>parseTime(AY342)-(AZ345=INT(RIGHT($F342, 1)))</f>
        <v>0</v>
      </c>
      <c r="BB342" s="45">
        <f t="shared" si="7654"/>
        <v>0</v>
      </c>
      <c r="BC342" s="36"/>
      <c r="BD342" s="37"/>
      <c r="BE342" s="44">
        <f>parseTime(BC342)-(BD345=INT(RIGHT($F342, 1)))</f>
        <v>0</v>
      </c>
      <c r="BF342" s="45">
        <f t="shared" si="7655"/>
        <v>0</v>
      </c>
      <c r="BG342" s="36"/>
      <c r="BH342" s="37"/>
      <c r="BI342" s="44">
        <f>parseTime(BG342)-(BH345=INT(RIGHT($F342, 1)))</f>
        <v>0</v>
      </c>
      <c r="BJ342" s="45">
        <f t="shared" si="7656"/>
        <v>0</v>
      </c>
      <c r="BK342" s="36"/>
      <c r="BL342" s="37"/>
      <c r="BM342" s="44">
        <f>parseTime(BK342)-(BL345=INT(RIGHT($F342, 1)))</f>
        <v>0</v>
      </c>
      <c r="BN342" s="45">
        <f t="shared" si="7657"/>
        <v>0</v>
      </c>
      <c r="BO342" s="36"/>
      <c r="BP342" s="37"/>
      <c r="BQ342" s="44">
        <f t="shared" ref="BQ342" si="7692">parseTime(BO342)-(BP345=INT(RIGHT($F342, 1)))</f>
        <v>0</v>
      </c>
      <c r="BR342" s="45">
        <f t="shared" si="7659"/>
        <v>0</v>
      </c>
      <c r="BS342" s="36"/>
      <c r="BT342" s="37"/>
      <c r="BU342" s="44">
        <f t="shared" ref="BU342" si="7693">parseTime(BS342)-(BT345=INT(RIGHT($F342, 1)))</f>
        <v>0</v>
      </c>
      <c r="BV342" s="45">
        <f t="shared" si="7661"/>
        <v>0</v>
      </c>
      <c r="BW342" s="36"/>
      <c r="BX342" s="37"/>
      <c r="BY342" s="44">
        <f t="shared" ref="BY342" si="7694">parseTime(BW342)-(BX345=INT(RIGHT($F342, 1)))</f>
        <v>0</v>
      </c>
      <c r="BZ342" s="45">
        <f t="shared" si="7663"/>
        <v>0</v>
      </c>
      <c r="CA342" s="36"/>
      <c r="CB342" s="37"/>
      <c r="CC342" s="44">
        <f t="shared" ref="CC342" si="7695">parseTime(CA342)-(CB345=INT(RIGHT($F342, 1)))</f>
        <v>0</v>
      </c>
      <c r="CD342" s="45">
        <f t="shared" si="7665"/>
        <v>0</v>
      </c>
      <c r="CE342" s="36"/>
      <c r="CF342" s="37"/>
      <c r="CG342" s="44">
        <f t="shared" ref="CG342" si="7696">parseTime(CE342)-(CF345=INT(RIGHT($F342, 1)))</f>
        <v>0</v>
      </c>
      <c r="CH342" s="45">
        <f t="shared" si="7667"/>
        <v>0</v>
      </c>
    </row>
    <row r="343" spans="1:86" x14ac:dyDescent="0.25">
      <c r="A343" s="56" t="s">
        <v>118</v>
      </c>
      <c r="B343" s="57">
        <f ca="1">roleHours(G340:CH346, "DFD")</f>
        <v>16</v>
      </c>
      <c r="C343" s="14">
        <f t="shared" ca="1" si="7531"/>
        <v>2</v>
      </c>
      <c r="D343" s="14"/>
      <c r="E343" s="20"/>
      <c r="F343" s="51" t="s">
        <v>131</v>
      </c>
      <c r="G343" s="36"/>
      <c r="H343" s="37"/>
      <c r="I343" s="44">
        <f t="shared" ref="I343" si="7697">parseTime(G343)-(H345=INT(RIGHT($F343, 1)))</f>
        <v>0</v>
      </c>
      <c r="J343" s="45">
        <f t="shared" si="7635"/>
        <v>0</v>
      </c>
      <c r="K343" s="36"/>
      <c r="L343" s="37"/>
      <c r="M343" s="44">
        <f t="shared" ref="M343" si="7698">parseTime(K343)-(L345=INT(RIGHT($F343, 1)))</f>
        <v>0</v>
      </c>
      <c r="N343" s="45">
        <f t="shared" si="7637"/>
        <v>0</v>
      </c>
      <c r="O343" s="36"/>
      <c r="P343" s="37"/>
      <c r="Q343" s="44">
        <f t="shared" ref="Q343" si="7699">parseTime(O343)-(P345=INT(RIGHT($F343, 1)))</f>
        <v>0</v>
      </c>
      <c r="R343" s="45">
        <f t="shared" si="7639"/>
        <v>0</v>
      </c>
      <c r="S343" s="36"/>
      <c r="T343" s="37"/>
      <c r="U343" s="44">
        <f t="shared" ref="U343" si="7700">parseTime(S343)-(T345=INT(RIGHT($F343, 1)))</f>
        <v>0</v>
      </c>
      <c r="V343" s="45">
        <f t="shared" si="7641"/>
        <v>0</v>
      </c>
      <c r="W343" s="36"/>
      <c r="X343" s="37"/>
      <c r="Y343" s="44">
        <f t="shared" ref="Y343" si="7701">parseTime(W343)-(X345=INT(RIGHT($F343, 1)))</f>
        <v>0</v>
      </c>
      <c r="Z343" s="45">
        <f t="shared" si="7643"/>
        <v>0</v>
      </c>
      <c r="AA343" s="36"/>
      <c r="AB343" s="37"/>
      <c r="AC343" s="44">
        <f t="shared" ref="AC343" si="7702">parseTime(AA343)-(AB345=INT(RIGHT($F343, 1)))</f>
        <v>0</v>
      </c>
      <c r="AD343" s="45">
        <f t="shared" si="7645"/>
        <v>0</v>
      </c>
      <c r="AE343" s="36"/>
      <c r="AF343" s="37"/>
      <c r="AG343" s="44">
        <f t="shared" ref="AG343" si="7703">parseTime(AE343)-(AF345=INT(RIGHT($F343, 1)))</f>
        <v>0</v>
      </c>
      <c r="AH343" s="45">
        <f t="shared" si="7647"/>
        <v>0</v>
      </c>
      <c r="AI343" s="36"/>
      <c r="AJ343" s="37"/>
      <c r="AK343" s="44">
        <f>parseTime(AI343)-(AJ345=INT(RIGHT($F343, 1)))</f>
        <v>0</v>
      </c>
      <c r="AL343" s="45">
        <f t="shared" si="7648"/>
        <v>0</v>
      </c>
      <c r="AM343" s="36"/>
      <c r="AN343" s="37"/>
      <c r="AO343" s="44">
        <f t="shared" ref="AO343" si="7704">parseTime(AM343)-(AN345=INT(RIGHT($F343, 1)))</f>
        <v>0</v>
      </c>
      <c r="AP343" s="45">
        <f t="shared" si="7650"/>
        <v>0</v>
      </c>
      <c r="AQ343" s="36"/>
      <c r="AR343" s="37"/>
      <c r="AS343" s="44">
        <f t="shared" ref="AS343" si="7705">parseTime(AQ343)-(AR345=INT(RIGHT($F343, 1)))</f>
        <v>0</v>
      </c>
      <c r="AT343" s="45">
        <f t="shared" si="7652"/>
        <v>0</v>
      </c>
      <c r="AU343" s="36"/>
      <c r="AV343" s="37"/>
      <c r="AW343" s="44">
        <f>parseTime(AU343)-(AV345=INT(RIGHT($F343, 1)))</f>
        <v>0</v>
      </c>
      <c r="AX343" s="45">
        <f t="shared" si="7653"/>
        <v>0</v>
      </c>
      <c r="AY343" s="36"/>
      <c r="AZ343" s="37"/>
      <c r="BA343" s="44">
        <f>parseTime(AY343)-(AZ345=INT(RIGHT($F343, 1)))</f>
        <v>0</v>
      </c>
      <c r="BB343" s="45">
        <f t="shared" si="7654"/>
        <v>0</v>
      </c>
      <c r="BC343" s="36"/>
      <c r="BD343" s="37"/>
      <c r="BE343" s="44">
        <f>parseTime(BC343)-(BD345=INT(RIGHT($F343, 1)))</f>
        <v>0</v>
      </c>
      <c r="BF343" s="45">
        <f t="shared" si="7655"/>
        <v>0</v>
      </c>
      <c r="BG343" s="36"/>
      <c r="BH343" s="37"/>
      <c r="BI343" s="44">
        <f>parseTime(BG343)-(BH345=INT(RIGHT($F343, 1)))</f>
        <v>0</v>
      </c>
      <c r="BJ343" s="45">
        <f t="shared" si="7656"/>
        <v>0</v>
      </c>
      <c r="BK343" s="36"/>
      <c r="BL343" s="37"/>
      <c r="BM343" s="44">
        <f>parseTime(BK343)-(BL345=INT(RIGHT($F343, 1)))</f>
        <v>0</v>
      </c>
      <c r="BN343" s="45">
        <f t="shared" si="7657"/>
        <v>0</v>
      </c>
      <c r="BO343" s="36"/>
      <c r="BP343" s="37"/>
      <c r="BQ343" s="44">
        <f t="shared" ref="BQ343" si="7706">parseTime(BO343)-(BP345=INT(RIGHT($F343, 1)))</f>
        <v>0</v>
      </c>
      <c r="BR343" s="45">
        <f t="shared" si="7659"/>
        <v>0</v>
      </c>
      <c r="BS343" s="36"/>
      <c r="BT343" s="37"/>
      <c r="BU343" s="44">
        <f t="shared" ref="BU343" si="7707">parseTime(BS343)-(BT345=INT(RIGHT($F343, 1)))</f>
        <v>0</v>
      </c>
      <c r="BV343" s="45">
        <f t="shared" si="7661"/>
        <v>0</v>
      </c>
      <c r="BW343" s="36"/>
      <c r="BX343" s="37"/>
      <c r="BY343" s="44">
        <f t="shared" ref="BY343" si="7708">parseTime(BW343)-(BX345=INT(RIGHT($F343, 1)))</f>
        <v>0</v>
      </c>
      <c r="BZ343" s="45">
        <f t="shared" si="7663"/>
        <v>0</v>
      </c>
      <c r="CA343" s="36"/>
      <c r="CB343" s="37"/>
      <c r="CC343" s="44">
        <f t="shared" ref="CC343" si="7709">parseTime(CA343)-(CB345=INT(RIGHT($F343, 1)))</f>
        <v>0</v>
      </c>
      <c r="CD343" s="45">
        <f t="shared" si="7665"/>
        <v>0</v>
      </c>
      <c r="CE343" s="36"/>
      <c r="CF343" s="37"/>
      <c r="CG343" s="44">
        <f t="shared" ref="CG343" si="7710">parseTime(CE343)-(CF345=INT(RIGHT($F343, 1)))</f>
        <v>0</v>
      </c>
      <c r="CH343" s="45">
        <f t="shared" si="7667"/>
        <v>0</v>
      </c>
    </row>
    <row r="344" spans="1:86" x14ac:dyDescent="0.25">
      <c r="A344" s="56" t="s">
        <v>119</v>
      </c>
      <c r="B344" s="57">
        <f ca="1">roleHours(G340:CH346, "MCC")</f>
        <v>0</v>
      </c>
      <c r="C344" s="14">
        <f t="shared" ca="1" si="7531"/>
        <v>0</v>
      </c>
      <c r="D344" s="14"/>
      <c r="E344" s="20"/>
      <c r="F344" s="51" t="s">
        <v>132</v>
      </c>
      <c r="G344" s="36"/>
      <c r="H344" s="37"/>
      <c r="I344" s="44">
        <f t="shared" ref="I344" si="7711">parseTime(G344)-(H345=INT(RIGHT($F344, 1)))</f>
        <v>0</v>
      </c>
      <c r="J344" s="45">
        <f t="shared" si="7635"/>
        <v>0</v>
      </c>
      <c r="K344" s="36"/>
      <c r="L344" s="37"/>
      <c r="M344" s="44">
        <f t="shared" ref="M344" si="7712">parseTime(K344)-(L345=INT(RIGHT($F344, 1)))</f>
        <v>0</v>
      </c>
      <c r="N344" s="45">
        <f t="shared" si="7637"/>
        <v>0</v>
      </c>
      <c r="O344" s="36"/>
      <c r="P344" s="37"/>
      <c r="Q344" s="44">
        <f t="shared" ref="Q344" si="7713">parseTime(O344)-(P345=INT(RIGHT($F344, 1)))</f>
        <v>0</v>
      </c>
      <c r="R344" s="45">
        <f t="shared" si="7639"/>
        <v>0</v>
      </c>
      <c r="S344" s="36"/>
      <c r="T344" s="37"/>
      <c r="U344" s="44">
        <f t="shared" ref="U344" si="7714">parseTime(S344)-(T345=INT(RIGHT($F344, 1)))</f>
        <v>0</v>
      </c>
      <c r="V344" s="45">
        <f t="shared" si="7641"/>
        <v>0</v>
      </c>
      <c r="W344" s="36"/>
      <c r="X344" s="37"/>
      <c r="Y344" s="44">
        <f t="shared" ref="Y344" si="7715">parseTime(W344)-(X345=INT(RIGHT($F344, 1)))</f>
        <v>0</v>
      </c>
      <c r="Z344" s="45">
        <f t="shared" si="7643"/>
        <v>0</v>
      </c>
      <c r="AA344" s="36"/>
      <c r="AB344" s="37"/>
      <c r="AC344" s="44">
        <f t="shared" ref="AC344" si="7716">parseTime(AA344)-(AB345=INT(RIGHT($F344, 1)))</f>
        <v>0</v>
      </c>
      <c r="AD344" s="45">
        <f t="shared" si="7645"/>
        <v>0</v>
      </c>
      <c r="AE344" s="36"/>
      <c r="AF344" s="37"/>
      <c r="AG344" s="44">
        <f t="shared" ref="AG344" si="7717">parseTime(AE344)-(AF345=INT(RIGHT($F344, 1)))</f>
        <v>0</v>
      </c>
      <c r="AH344" s="45">
        <f t="shared" si="7647"/>
        <v>0</v>
      </c>
      <c r="AI344" s="36"/>
      <c r="AJ344" s="37"/>
      <c r="AK344" s="44">
        <f>parseTime(AI344)-(AJ345=INT(RIGHT($F344, 1)))</f>
        <v>0</v>
      </c>
      <c r="AL344" s="45">
        <f t="shared" si="7648"/>
        <v>0</v>
      </c>
      <c r="AM344" s="36"/>
      <c r="AN344" s="37"/>
      <c r="AO344" s="44">
        <f t="shared" ref="AO344" si="7718">parseTime(AM344)-(AN345=INT(RIGHT($F344, 1)))</f>
        <v>0</v>
      </c>
      <c r="AP344" s="45">
        <f t="shared" si="7650"/>
        <v>0</v>
      </c>
      <c r="AQ344" s="36"/>
      <c r="AR344" s="37"/>
      <c r="AS344" s="44">
        <f t="shared" ref="AS344" si="7719">parseTime(AQ344)-(AR345=INT(RIGHT($F344, 1)))</f>
        <v>0</v>
      </c>
      <c r="AT344" s="45">
        <f t="shared" si="7652"/>
        <v>0</v>
      </c>
      <c r="AU344" s="36"/>
      <c r="AV344" s="37"/>
      <c r="AW344" s="44">
        <f>parseTime(AU344)-(AV345=INT(RIGHT($F344, 1)))</f>
        <v>0</v>
      </c>
      <c r="AX344" s="45">
        <f t="shared" si="7653"/>
        <v>0</v>
      </c>
      <c r="AY344" s="36"/>
      <c r="AZ344" s="37"/>
      <c r="BA344" s="44">
        <f>parseTime(AY344)-(AZ345=INT(RIGHT($F344, 1)))</f>
        <v>0</v>
      </c>
      <c r="BB344" s="45">
        <f t="shared" si="7654"/>
        <v>0</v>
      </c>
      <c r="BC344" s="36"/>
      <c r="BD344" s="37"/>
      <c r="BE344" s="44">
        <f>parseTime(BC344)-(BD345=INT(RIGHT($F344, 1)))</f>
        <v>0</v>
      </c>
      <c r="BF344" s="45">
        <f t="shared" si="7655"/>
        <v>0</v>
      </c>
      <c r="BG344" s="36"/>
      <c r="BH344" s="37"/>
      <c r="BI344" s="44">
        <f>parseTime(BG344)-(BH345=INT(RIGHT($F344, 1)))</f>
        <v>0</v>
      </c>
      <c r="BJ344" s="45">
        <f t="shared" si="7656"/>
        <v>0</v>
      </c>
      <c r="BK344" s="36"/>
      <c r="BL344" s="37"/>
      <c r="BM344" s="44">
        <f>parseTime(BK344)-(BL345=INT(RIGHT($F344, 1)))</f>
        <v>0</v>
      </c>
      <c r="BN344" s="45">
        <f t="shared" si="7657"/>
        <v>0</v>
      </c>
      <c r="BO344" s="36"/>
      <c r="BP344" s="37"/>
      <c r="BQ344" s="44">
        <f t="shared" ref="BQ344" si="7720">parseTime(BO344)-(BP345=INT(RIGHT($F344, 1)))</f>
        <v>0</v>
      </c>
      <c r="BR344" s="45">
        <f t="shared" si="7659"/>
        <v>0</v>
      </c>
      <c r="BS344" s="36"/>
      <c r="BT344" s="37"/>
      <c r="BU344" s="44">
        <f t="shared" ref="BU344" si="7721">parseTime(BS344)-(BT345=INT(RIGHT($F344, 1)))</f>
        <v>0</v>
      </c>
      <c r="BV344" s="45">
        <f t="shared" si="7661"/>
        <v>0</v>
      </c>
      <c r="BW344" s="36"/>
      <c r="BX344" s="37"/>
      <c r="BY344" s="44">
        <f t="shared" ref="BY344" si="7722">parseTime(BW344)-(BX345=INT(RIGHT($F344, 1)))</f>
        <v>0</v>
      </c>
      <c r="BZ344" s="45">
        <f t="shared" si="7663"/>
        <v>0</v>
      </c>
      <c r="CA344" s="36"/>
      <c r="CB344" s="37"/>
      <c r="CC344" s="44">
        <f t="shared" ref="CC344" si="7723">parseTime(CA344)-(CB345=INT(RIGHT($F344, 1)))</f>
        <v>0</v>
      </c>
      <c r="CD344" s="45">
        <f t="shared" si="7665"/>
        <v>0</v>
      </c>
      <c r="CE344" s="36"/>
      <c r="CF344" s="37"/>
      <c r="CG344" s="44">
        <f t="shared" ref="CG344" si="7724">parseTime(CE344)-(CF345=INT(RIGHT($F344, 1)))</f>
        <v>0</v>
      </c>
      <c r="CH344" s="45">
        <f t="shared" si="7667"/>
        <v>0</v>
      </c>
    </row>
    <row r="345" spans="1:86" x14ac:dyDescent="0.25">
      <c r="A345" s="56" t="s">
        <v>120</v>
      </c>
      <c r="B345" s="57">
        <f ca="1">roleHours(G340:CH346, "DCC")</f>
        <v>0</v>
      </c>
      <c r="C345" s="14">
        <f t="shared" ca="1" si="7531"/>
        <v>0</v>
      </c>
      <c r="D345" s="14"/>
      <c r="E345" s="20"/>
      <c r="F345" s="51"/>
      <c r="G345" s="46" t="s">
        <v>134</v>
      </c>
      <c r="H345" s="38">
        <f t="shared" ref="H345" si="7725">lunchAdjust(G340:H344)</f>
        <v>0</v>
      </c>
      <c r="I345" s="48" t="s">
        <v>0</v>
      </c>
      <c r="J345" s="39">
        <f t="shared" ref="J345" si="7726">SUMPRODUCT(I340:I344*J340:J344)</f>
        <v>0</v>
      </c>
      <c r="K345" s="46" t="s">
        <v>134</v>
      </c>
      <c r="L345" s="38">
        <f t="shared" ref="L345" si="7727">lunchAdjust(K340:L344)</f>
        <v>0</v>
      </c>
      <c r="M345" s="48" t="s">
        <v>0</v>
      </c>
      <c r="N345" s="39">
        <f t="shared" ref="N345" si="7728">SUMPRODUCT(M340:M344*N340:N344)</f>
        <v>0</v>
      </c>
      <c r="O345" s="46" t="s">
        <v>134</v>
      </c>
      <c r="P345" s="38">
        <f t="shared" ref="P345" si="7729">lunchAdjust(O340:P344)</f>
        <v>0</v>
      </c>
      <c r="Q345" s="48" t="s">
        <v>0</v>
      </c>
      <c r="R345" s="39">
        <f t="shared" ref="R345" si="7730">SUMPRODUCT(Q340:Q344*R340:R344)</f>
        <v>0</v>
      </c>
      <c r="S345" s="46" t="s">
        <v>134</v>
      </c>
      <c r="T345" s="38">
        <f t="shared" ref="T345" si="7731">lunchAdjust(S340:T344)</f>
        <v>0</v>
      </c>
      <c r="U345" s="48" t="s">
        <v>0</v>
      </c>
      <c r="V345" s="39">
        <f t="shared" ref="V345" si="7732">SUMPRODUCT(U340:U344*V340:V344)</f>
        <v>0</v>
      </c>
      <c r="W345" s="46" t="s">
        <v>134</v>
      </c>
      <c r="X345" s="38">
        <f t="shared" ref="X345" si="7733">lunchAdjust(W340:X344)</f>
        <v>0</v>
      </c>
      <c r="Y345" s="48" t="s">
        <v>0</v>
      </c>
      <c r="Z345" s="39">
        <f t="shared" ref="Z345" si="7734">SUMPRODUCT(Y340:Y344*Z340:Z344)</f>
        <v>0</v>
      </c>
      <c r="AA345" s="46" t="s">
        <v>134</v>
      </c>
      <c r="AB345" s="38">
        <f t="shared" ref="AB345" si="7735">lunchAdjust(AA340:AB344)</f>
        <v>0</v>
      </c>
      <c r="AC345" s="48" t="s">
        <v>0</v>
      </c>
      <c r="AD345" s="39">
        <f t="shared" ref="AD345" si="7736">SUMPRODUCT(AC340:AC344*AD340:AD344)</f>
        <v>0</v>
      </c>
      <c r="AE345" s="46" t="s">
        <v>134</v>
      </c>
      <c r="AF345" s="38">
        <f t="shared" ref="AF345" si="7737">lunchAdjust(AE340:AF344)</f>
        <v>0</v>
      </c>
      <c r="AG345" s="48" t="s">
        <v>0</v>
      </c>
      <c r="AH345" s="39">
        <f t="shared" ref="AH345" si="7738">SUMPRODUCT(AG340:AG344*AH340:AH344)</f>
        <v>0</v>
      </c>
      <c r="AI345" s="46" t="s">
        <v>134</v>
      </c>
      <c r="AJ345" s="38">
        <f t="shared" ref="AJ345" si="7739">lunchAdjust(AI340:AJ344)</f>
        <v>1</v>
      </c>
      <c r="AK345" s="48" t="s">
        <v>0</v>
      </c>
      <c r="AL345" s="39">
        <f t="shared" ref="AL345" si="7740">SUMPRODUCT(AK340:AK344*AL340:AL344)</f>
        <v>8</v>
      </c>
      <c r="AM345" s="46" t="s">
        <v>134</v>
      </c>
      <c r="AN345" s="38">
        <f t="shared" ref="AN345" si="7741">lunchAdjust(AM340:AN344)</f>
        <v>1</v>
      </c>
      <c r="AO345" s="48" t="s">
        <v>0</v>
      </c>
      <c r="AP345" s="39">
        <f t="shared" ref="AP345" si="7742">SUMPRODUCT(AO340:AO344*AP340:AP344)</f>
        <v>8</v>
      </c>
      <c r="AQ345" s="46" t="s">
        <v>134</v>
      </c>
      <c r="AR345" s="38">
        <f t="shared" ref="AR345" si="7743">lunchAdjust(AQ340:AR344)</f>
        <v>1</v>
      </c>
      <c r="AS345" s="48" t="s">
        <v>0</v>
      </c>
      <c r="AT345" s="39">
        <f t="shared" ref="AT345" si="7744">SUMPRODUCT(AS340:AS344*AT340:AT344)</f>
        <v>8</v>
      </c>
      <c r="AU345" s="46" t="s">
        <v>134</v>
      </c>
      <c r="AV345" s="38">
        <f t="shared" ref="AV345" si="7745">lunchAdjust(AU340:AV344)</f>
        <v>0</v>
      </c>
      <c r="AW345" s="48" t="s">
        <v>0</v>
      </c>
      <c r="AX345" s="39">
        <f t="shared" ref="AX345" si="7746">SUMPRODUCT(AW340:AW344*AX340:AX344)</f>
        <v>0</v>
      </c>
      <c r="AY345" s="46" t="s">
        <v>134</v>
      </c>
      <c r="AZ345" s="38">
        <f t="shared" ref="AZ345" si="7747">lunchAdjust(AY340:AZ344)</f>
        <v>0</v>
      </c>
      <c r="BA345" s="48" t="s">
        <v>0</v>
      </c>
      <c r="BB345" s="39">
        <f t="shared" ref="BB345" si="7748">SUMPRODUCT(BA340:BA344*BB340:BB344)</f>
        <v>0</v>
      </c>
      <c r="BC345" s="46" t="s">
        <v>134</v>
      </c>
      <c r="BD345" s="38">
        <f t="shared" ref="BD345" si="7749">lunchAdjust(BC340:BD344)</f>
        <v>1</v>
      </c>
      <c r="BE345" s="48" t="s">
        <v>0</v>
      </c>
      <c r="BF345" s="39">
        <f t="shared" ref="BF345" si="7750">SUMPRODUCT(BE340:BE344*BF340:BF344)</f>
        <v>8</v>
      </c>
      <c r="BG345" s="46" t="s">
        <v>134</v>
      </c>
      <c r="BH345" s="38">
        <f t="shared" ref="BH345" si="7751">lunchAdjust(BG340:BH344)</f>
        <v>0</v>
      </c>
      <c r="BI345" s="48" t="s">
        <v>0</v>
      </c>
      <c r="BJ345" s="39">
        <f t="shared" ref="BJ345" si="7752">SUMPRODUCT(BI340:BI344*BJ340:BJ344)</f>
        <v>0</v>
      </c>
      <c r="BK345" s="46" t="s">
        <v>134</v>
      </c>
      <c r="BL345" s="38">
        <f t="shared" ref="BL345" si="7753">lunchAdjust(BK340:BL344)</f>
        <v>0</v>
      </c>
      <c r="BM345" s="48" t="s">
        <v>0</v>
      </c>
      <c r="BN345" s="39">
        <f t="shared" ref="BN345" si="7754">SUMPRODUCT(BM340:BM344*BN340:BN344)</f>
        <v>0</v>
      </c>
      <c r="BO345" s="46" t="s">
        <v>134</v>
      </c>
      <c r="BP345" s="38">
        <f t="shared" ref="BP345" si="7755">lunchAdjust(BO340:BP344)</f>
        <v>0</v>
      </c>
      <c r="BQ345" s="48" t="s">
        <v>0</v>
      </c>
      <c r="BR345" s="39">
        <f t="shared" ref="BR345" si="7756">SUMPRODUCT(BQ340:BQ344*BR340:BR344)</f>
        <v>0</v>
      </c>
      <c r="BS345" s="46" t="s">
        <v>134</v>
      </c>
      <c r="BT345" s="38">
        <f t="shared" ref="BT345" si="7757">lunchAdjust(BS340:BT344)</f>
        <v>0</v>
      </c>
      <c r="BU345" s="48" t="s">
        <v>0</v>
      </c>
      <c r="BV345" s="39">
        <f t="shared" ref="BV345" si="7758">SUMPRODUCT(BU340:BU344*BV340:BV344)</f>
        <v>0</v>
      </c>
      <c r="BW345" s="46" t="s">
        <v>134</v>
      </c>
      <c r="BX345" s="38">
        <f t="shared" ref="BX345" si="7759">lunchAdjust(BW340:BX344)</f>
        <v>0</v>
      </c>
      <c r="BY345" s="48" t="s">
        <v>0</v>
      </c>
      <c r="BZ345" s="39">
        <f t="shared" ref="BZ345" si="7760">SUMPRODUCT(BY340:BY344*BZ340:BZ344)</f>
        <v>0</v>
      </c>
      <c r="CA345" s="46" t="s">
        <v>134</v>
      </c>
      <c r="CB345" s="38">
        <f t="shared" ref="CB345" si="7761">lunchAdjust(CA340:CB344)</f>
        <v>0</v>
      </c>
      <c r="CC345" s="48" t="s">
        <v>0</v>
      </c>
      <c r="CD345" s="39">
        <f t="shared" ref="CD345" si="7762">SUMPRODUCT(CC340:CC344*CD340:CD344)</f>
        <v>0</v>
      </c>
      <c r="CE345" s="46" t="s">
        <v>134</v>
      </c>
      <c r="CF345" s="38">
        <f t="shared" ref="CF345" si="7763">lunchAdjust(CE340:CF344)</f>
        <v>0</v>
      </c>
      <c r="CG345" s="48" t="s">
        <v>0</v>
      </c>
      <c r="CH345" s="39">
        <f t="shared" ref="CH345" si="7764">SUMPRODUCT(CG340:CG344*CH340:CH344)</f>
        <v>0</v>
      </c>
    </row>
    <row r="346" spans="1:86" ht="15.75" thickBot="1" x14ac:dyDescent="0.3">
      <c r="A346" s="58" t="s">
        <v>121</v>
      </c>
      <c r="B346" s="59">
        <f ca="1">roleHours(G340:CH346, "OUT")</f>
        <v>0</v>
      </c>
      <c r="C346" s="54" t="s">
        <v>137</v>
      </c>
      <c r="D346" s="22">
        <f ca="1">roleHours(G340:CH346, "PTO")</f>
        <v>0</v>
      </c>
      <c r="E346" s="23"/>
      <c r="F346" s="52"/>
      <c r="G346" s="47" t="s">
        <v>39</v>
      </c>
      <c r="H346" s="40">
        <f t="shared" si="7433"/>
        <v>0</v>
      </c>
      <c r="I346" s="49" t="s">
        <v>135</v>
      </c>
      <c r="J346" s="41">
        <f t="shared" ref="J346" si="7765">J345*G$4</f>
        <v>0</v>
      </c>
      <c r="K346" s="47" t="s">
        <v>39</v>
      </c>
      <c r="L346" s="40">
        <f t="shared" ref="L346" si="7766">SUMPRODUCT(M340:M344*(L340:L344="PTO"))+SUMPRODUCT(M340:M344*(L340:L344="HOL"))</f>
        <v>0</v>
      </c>
      <c r="M346" s="49" t="s">
        <v>135</v>
      </c>
      <c r="N346" s="41">
        <f t="shared" ref="N346" si="7767">N345*K$4</f>
        <v>0</v>
      </c>
      <c r="O346" s="47" t="s">
        <v>39</v>
      </c>
      <c r="P346" s="40">
        <f t="shared" ref="P346" si="7768">SUMPRODUCT(Q340:Q344*(P340:P344="PTO"))+SUMPRODUCT(Q340:Q344*(P340:P344="HOL"))</f>
        <v>0</v>
      </c>
      <c r="Q346" s="49" t="s">
        <v>135</v>
      </c>
      <c r="R346" s="41">
        <f t="shared" ref="R346" si="7769">R345*O$4</f>
        <v>0</v>
      </c>
      <c r="S346" s="47" t="s">
        <v>39</v>
      </c>
      <c r="T346" s="40">
        <f t="shared" ref="T346" si="7770">SUMPRODUCT(U340:U344*(T340:T344="PTO"))+SUMPRODUCT(U340:U344*(T340:T344="HOL"))</f>
        <v>0</v>
      </c>
      <c r="U346" s="49" t="s">
        <v>135</v>
      </c>
      <c r="V346" s="41">
        <f t="shared" ref="V346" si="7771">V345*S$4</f>
        <v>0</v>
      </c>
      <c r="W346" s="47" t="s">
        <v>39</v>
      </c>
      <c r="X346" s="40">
        <f t="shared" ref="X346" si="7772">SUMPRODUCT(Y340:Y344*(X340:X344="PTO"))+SUMPRODUCT(Y340:Y344*(X340:X344="HOL"))</f>
        <v>0</v>
      </c>
      <c r="Y346" s="49" t="s">
        <v>135</v>
      </c>
      <c r="Z346" s="41">
        <f t="shared" ref="Z346" si="7773">Z345*W$4</f>
        <v>0</v>
      </c>
      <c r="AA346" s="47" t="s">
        <v>39</v>
      </c>
      <c r="AB346" s="40">
        <f t="shared" ref="AB346" si="7774">SUMPRODUCT(AC340:AC344*(AB340:AB344="PTO"))+SUMPRODUCT(AC340:AC344*(AB340:AB344="HOL"))</f>
        <v>0</v>
      </c>
      <c r="AC346" s="49" t="s">
        <v>135</v>
      </c>
      <c r="AD346" s="41">
        <f t="shared" ref="AD346" si="7775">AD345*AA$4</f>
        <v>0</v>
      </c>
      <c r="AE346" s="47" t="s">
        <v>39</v>
      </c>
      <c r="AF346" s="40">
        <f t="shared" ref="AF346" si="7776">SUMPRODUCT(AG340:AG344*(AF340:AF344="PTO"))+SUMPRODUCT(AG340:AG344*(AF340:AF344="HOL"))</f>
        <v>0</v>
      </c>
      <c r="AG346" s="49" t="s">
        <v>135</v>
      </c>
      <c r="AH346" s="41">
        <f t="shared" ref="AH346" si="7777">AH345*AE$4</f>
        <v>0</v>
      </c>
      <c r="AI346" s="47" t="s">
        <v>39</v>
      </c>
      <c r="AJ346" s="40">
        <f t="shared" ref="AJ346" si="7778">SUMPRODUCT(AK340:AK344*(AJ340:AJ344="PTO"))+SUMPRODUCT(AK340:AK344*(AJ340:AJ344="HOL"))</f>
        <v>0</v>
      </c>
      <c r="AK346" s="49" t="s">
        <v>135</v>
      </c>
      <c r="AL346" s="41">
        <f>AL345*AI$4</f>
        <v>8</v>
      </c>
      <c r="AM346" s="47" t="s">
        <v>39</v>
      </c>
      <c r="AN346" s="40">
        <f t="shared" ref="AN346" si="7779">SUMPRODUCT(AO340:AO344*(AN340:AN344="PTO"))+SUMPRODUCT(AO340:AO344*(AN340:AN344="HOL"))</f>
        <v>0</v>
      </c>
      <c r="AO346" s="49" t="s">
        <v>135</v>
      </c>
      <c r="AP346" s="41">
        <f t="shared" ref="AP346" si="7780">AP345*AM$4</f>
        <v>8</v>
      </c>
      <c r="AQ346" s="47" t="s">
        <v>39</v>
      </c>
      <c r="AR346" s="40">
        <f t="shared" ref="AR346" si="7781">SUMPRODUCT(AS340:AS344*(AR340:AR344="PTO"))+SUMPRODUCT(AS340:AS344*(AR340:AR344="HOL"))</f>
        <v>0</v>
      </c>
      <c r="AS346" s="49" t="s">
        <v>135</v>
      </c>
      <c r="AT346" s="41">
        <f t="shared" ref="AT346" si="7782">AT345*AQ$4</f>
        <v>0</v>
      </c>
      <c r="AU346" s="47" t="s">
        <v>39</v>
      </c>
      <c r="AV346" s="40">
        <f t="shared" ref="AV346" si="7783">SUMPRODUCT(AW340:AW344*(AV340:AV344="PTO"))+SUMPRODUCT(AW340:AW344*(AV340:AV344="HOL"))</f>
        <v>0</v>
      </c>
      <c r="AW346" s="49" t="s">
        <v>135</v>
      </c>
      <c r="AX346" s="41">
        <f>AX345*AU$4</f>
        <v>0</v>
      </c>
      <c r="AY346" s="47" t="s">
        <v>39</v>
      </c>
      <c r="AZ346" s="40">
        <f t="shared" ref="AZ346" si="7784">SUMPRODUCT(BA340:BA344*(AZ340:AZ344="PTO"))+SUMPRODUCT(BA340:BA344*(AZ340:AZ344="HOL"))</f>
        <v>0</v>
      </c>
      <c r="BA346" s="49" t="s">
        <v>135</v>
      </c>
      <c r="BB346" s="41">
        <f>BB345*AY$4</f>
        <v>0</v>
      </c>
      <c r="BC346" s="47" t="s">
        <v>39</v>
      </c>
      <c r="BD346" s="40">
        <f t="shared" ref="BD346" si="7785">SUMPRODUCT(BE340:BE344*(BD340:BD344="PTO"))+SUMPRODUCT(BE340:BE344*(BD340:BD344="HOL"))</f>
        <v>0</v>
      </c>
      <c r="BE346" s="49" t="s">
        <v>135</v>
      </c>
      <c r="BF346" s="41">
        <f>BF345*BC$4</f>
        <v>8</v>
      </c>
      <c r="BG346" s="47" t="s">
        <v>39</v>
      </c>
      <c r="BH346" s="40">
        <f t="shared" ref="BH346" si="7786">SUMPRODUCT(BI340:BI344*(BH340:BH344="PTO"))+SUMPRODUCT(BI340:BI344*(BH340:BH344="HOL"))</f>
        <v>0</v>
      </c>
      <c r="BI346" s="49" t="s">
        <v>135</v>
      </c>
      <c r="BJ346" s="41">
        <f>BJ345*BG$4</f>
        <v>0</v>
      </c>
      <c r="BK346" s="47" t="s">
        <v>39</v>
      </c>
      <c r="BL346" s="40">
        <f t="shared" ref="BL346" si="7787">SUMPRODUCT(BM340:BM344*(BL340:BL344="PTO"))+SUMPRODUCT(BM340:BM344*(BL340:BL344="HOL"))</f>
        <v>0</v>
      </c>
      <c r="BM346" s="49" t="s">
        <v>135</v>
      </c>
      <c r="BN346" s="41">
        <f>BN345*BK$4</f>
        <v>0</v>
      </c>
      <c r="BO346" s="47" t="s">
        <v>39</v>
      </c>
      <c r="BP346" s="40">
        <f t="shared" ref="BP346" si="7788">SUMPRODUCT(BQ340:BQ344*(BP340:BP344="PTO"))+SUMPRODUCT(BQ340:BQ344*(BP340:BP344="HOL"))</f>
        <v>0</v>
      </c>
      <c r="BQ346" s="49" t="s">
        <v>135</v>
      </c>
      <c r="BR346" s="41">
        <f t="shared" ref="BR346" si="7789">BR345*BO$4</f>
        <v>0</v>
      </c>
      <c r="BS346" s="47" t="s">
        <v>39</v>
      </c>
      <c r="BT346" s="40">
        <f t="shared" ref="BT346" si="7790">SUMPRODUCT(BU340:BU344*(BT340:BT344="PTO"))+SUMPRODUCT(BU340:BU344*(BT340:BT344="HOL"))</f>
        <v>0</v>
      </c>
      <c r="BU346" s="49" t="s">
        <v>135</v>
      </c>
      <c r="BV346" s="41">
        <f t="shared" ref="BV346" si="7791">BV345*BS$4</f>
        <v>0</v>
      </c>
      <c r="BW346" s="47" t="s">
        <v>39</v>
      </c>
      <c r="BX346" s="40">
        <f t="shared" ref="BX346" si="7792">SUMPRODUCT(BY340:BY344*(BX340:BX344="PTO"))+SUMPRODUCT(BY340:BY344*(BX340:BX344="HOL"))</f>
        <v>0</v>
      </c>
      <c r="BY346" s="49" t="s">
        <v>135</v>
      </c>
      <c r="BZ346" s="41">
        <f t="shared" ref="BZ346" si="7793">BZ345*BW$4</f>
        <v>0</v>
      </c>
      <c r="CA346" s="47" t="s">
        <v>39</v>
      </c>
      <c r="CB346" s="40">
        <f t="shared" ref="CB346" si="7794">SUMPRODUCT(CC340:CC344*(CB340:CB344="PTO"))+SUMPRODUCT(CC340:CC344*(CB340:CB344="HOL"))</f>
        <v>0</v>
      </c>
      <c r="CC346" s="49" t="s">
        <v>135</v>
      </c>
      <c r="CD346" s="41">
        <f t="shared" ref="CD346" si="7795">CD345*CA$4</f>
        <v>0</v>
      </c>
      <c r="CE346" s="47" t="s">
        <v>39</v>
      </c>
      <c r="CF346" s="40">
        <f t="shared" ref="CF346" si="7796">SUMPRODUCT(CG340:CG344*(CF340:CF344="PTO"))+SUMPRODUCT(CG340:CG344*(CF340:CF344="HOL"))</f>
        <v>0</v>
      </c>
      <c r="CG346" s="49" t="s">
        <v>135</v>
      </c>
      <c r="CH346" s="41">
        <f t="shared" ref="CH346" si="7797">CH345*CE$4</f>
        <v>0</v>
      </c>
    </row>
    <row r="347" spans="1:86" x14ac:dyDescent="0.25">
      <c r="A347" s="70" t="s">
        <v>133</v>
      </c>
      <c r="B347" s="71">
        <f t="shared" ref="B347" ca="1" si="7798">D347-B348</f>
        <v>0</v>
      </c>
      <c r="C347" s="72" t="s">
        <v>122</v>
      </c>
      <c r="D347" s="71">
        <f>IFERROR(INDEX(Holidays[FTE], MATCH(Entry!E347, Holidays[Date], 0)), 1)*8*INDEX(FTEguide[[1]:[12]], MATCH(Entry!E348, FTEguide[Weekday], 0), IF(Entry!E350&gt;0, Entry!E350, MONTH(Entry!E347)))</f>
        <v>0</v>
      </c>
      <c r="E347" s="60">
        <f t="shared" si="6971"/>
        <v>43877</v>
      </c>
      <c r="F347" s="50" t="s">
        <v>128</v>
      </c>
      <c r="G347" s="34"/>
      <c r="H347" s="35"/>
      <c r="I347" s="42">
        <f t="shared" ref="I347" si="7799">parseTime(G347)-(H352=INT(RIGHT($F347, 1)))</f>
        <v>0</v>
      </c>
      <c r="J347" s="43">
        <f t="shared" ref="J347:J351" si="7800">isClocked(H347)</f>
        <v>0</v>
      </c>
      <c r="K347" s="34"/>
      <c r="L347" s="35"/>
      <c r="M347" s="42">
        <f t="shared" ref="M347" si="7801">parseTime(K347)-(L352=INT(RIGHT($F347, 1)))</f>
        <v>0</v>
      </c>
      <c r="N347" s="43">
        <f t="shared" ref="N347:N351" si="7802">isClocked(L347)</f>
        <v>0</v>
      </c>
      <c r="O347" s="34"/>
      <c r="P347" s="35"/>
      <c r="Q347" s="42">
        <f t="shared" ref="Q347" si="7803">parseTime(O347)-(P352=INT(RIGHT($F347, 1)))</f>
        <v>0</v>
      </c>
      <c r="R347" s="43">
        <f t="shared" ref="R347:R351" si="7804">isClocked(P347)</f>
        <v>0</v>
      </c>
      <c r="S347" s="34"/>
      <c r="T347" s="35"/>
      <c r="U347" s="42">
        <f t="shared" ref="U347" si="7805">parseTime(S347)-(T352=INT(RIGHT($F347, 1)))</f>
        <v>0</v>
      </c>
      <c r="V347" s="43">
        <f t="shared" ref="V347:V351" si="7806">isClocked(T347)</f>
        <v>0</v>
      </c>
      <c r="W347" s="34"/>
      <c r="X347" s="35"/>
      <c r="Y347" s="42">
        <f t="shared" ref="Y347" si="7807">parseTime(W347)-(X352=INT(RIGHT($F347, 1)))</f>
        <v>0</v>
      </c>
      <c r="Z347" s="43">
        <f t="shared" ref="Z347:Z351" si="7808">isClocked(X347)</f>
        <v>0</v>
      </c>
      <c r="AA347" s="34"/>
      <c r="AB347" s="35"/>
      <c r="AC347" s="42">
        <f t="shared" ref="AC347" si="7809">parseTime(AA347)-(AB352=INT(RIGHT($F347, 1)))</f>
        <v>0</v>
      </c>
      <c r="AD347" s="43">
        <f t="shared" ref="AD347:AD351" si="7810">isClocked(AB347)</f>
        <v>0</v>
      </c>
      <c r="AE347" s="34"/>
      <c r="AF347" s="35"/>
      <c r="AG347" s="42">
        <f t="shared" ref="AG347" si="7811">parseTime(AE347)-(AF352=INT(RIGHT($F347, 1)))</f>
        <v>0</v>
      </c>
      <c r="AH347" s="43">
        <f t="shared" ref="AH347:AH351" si="7812">isClocked(AF347)</f>
        <v>0</v>
      </c>
      <c r="AI347" s="34"/>
      <c r="AJ347" s="35"/>
      <c r="AK347" s="42">
        <f>parseTime(AI347)-(AJ352=INT(RIGHT($F347, 1)))</f>
        <v>0</v>
      </c>
      <c r="AL347" s="43">
        <f t="shared" ref="AL347:AL351" si="7813">isClocked(AJ347)</f>
        <v>0</v>
      </c>
      <c r="AM347" s="34"/>
      <c r="AN347" s="35"/>
      <c r="AO347" s="42">
        <f t="shared" ref="AO347" si="7814">parseTime(AM347)-(AN352=INT(RIGHT($F347, 1)))</f>
        <v>0</v>
      </c>
      <c r="AP347" s="43">
        <f t="shared" ref="AP347:AP351" si="7815">isClocked(AN347)</f>
        <v>0</v>
      </c>
      <c r="AQ347" s="34"/>
      <c r="AR347" s="35"/>
      <c r="AS347" s="42">
        <f t="shared" ref="AS347" si="7816">parseTime(AQ347)-(AR352=INT(RIGHT($F347, 1)))</f>
        <v>0</v>
      </c>
      <c r="AT347" s="43">
        <f t="shared" ref="AT347:AT351" si="7817">isClocked(AR347)</f>
        <v>0</v>
      </c>
      <c r="AU347" s="34"/>
      <c r="AV347" s="35"/>
      <c r="AW347" s="42">
        <f>parseTime(AU347)-(AV352=INT(RIGHT($F347, 1)))</f>
        <v>0</v>
      </c>
      <c r="AX347" s="43">
        <f t="shared" ref="AX347:AX351" si="7818">isClocked(AV347)</f>
        <v>0</v>
      </c>
      <c r="AY347" s="34"/>
      <c r="AZ347" s="35"/>
      <c r="BA347" s="42">
        <f>parseTime(AY347)-(AZ352=INT(RIGHT($F347, 1)))</f>
        <v>0</v>
      </c>
      <c r="BB347" s="43">
        <f t="shared" ref="BB347:BB351" si="7819">isClocked(AZ347)</f>
        <v>0</v>
      </c>
      <c r="BC347" s="34"/>
      <c r="BD347" s="35"/>
      <c r="BE347" s="42">
        <f>parseTime(BC347)-(BD352=INT(RIGHT($F347, 1)))</f>
        <v>0</v>
      </c>
      <c r="BF347" s="43">
        <f t="shared" ref="BF347:BF351" si="7820">isClocked(BD347)</f>
        <v>0</v>
      </c>
      <c r="BG347" s="34"/>
      <c r="BH347" s="35"/>
      <c r="BI347" s="42">
        <f>parseTime(BG347)-(BH352=INT(RIGHT($F347, 1)))</f>
        <v>0</v>
      </c>
      <c r="BJ347" s="43">
        <f t="shared" ref="BJ347:BJ351" si="7821">isClocked(BH347)</f>
        <v>0</v>
      </c>
      <c r="BK347" s="34"/>
      <c r="BL347" s="35"/>
      <c r="BM347" s="42">
        <f>parseTime(BK347)-(BL352=INT(RIGHT($F347, 1)))</f>
        <v>0</v>
      </c>
      <c r="BN347" s="43">
        <f t="shared" ref="BN347:BN351" si="7822">isClocked(BL347)</f>
        <v>0</v>
      </c>
      <c r="BO347" s="34"/>
      <c r="BP347" s="35"/>
      <c r="BQ347" s="42">
        <f t="shared" ref="BQ347" si="7823">parseTime(BO347)-(BP352=INT(RIGHT($F347, 1)))</f>
        <v>0</v>
      </c>
      <c r="BR347" s="43">
        <f t="shared" ref="BR347:BR351" si="7824">isClocked(BP347)</f>
        <v>0</v>
      </c>
      <c r="BS347" s="34"/>
      <c r="BT347" s="35"/>
      <c r="BU347" s="42">
        <f t="shared" ref="BU347" si="7825">parseTime(BS347)-(BT352=INT(RIGHT($F347, 1)))</f>
        <v>0</v>
      </c>
      <c r="BV347" s="43">
        <f t="shared" ref="BV347:BV351" si="7826">isClocked(BT347)</f>
        <v>0</v>
      </c>
      <c r="BW347" s="34"/>
      <c r="BX347" s="35"/>
      <c r="BY347" s="42">
        <f t="shared" ref="BY347" si="7827">parseTime(BW347)-(BX352=INT(RIGHT($F347, 1)))</f>
        <v>0</v>
      </c>
      <c r="BZ347" s="43">
        <f t="shared" ref="BZ347:BZ351" si="7828">isClocked(BX347)</f>
        <v>0</v>
      </c>
      <c r="CA347" s="34"/>
      <c r="CB347" s="35"/>
      <c r="CC347" s="42">
        <f t="shared" ref="CC347" si="7829">parseTime(CA347)-(CB352=INT(RIGHT($F347, 1)))</f>
        <v>0</v>
      </c>
      <c r="CD347" s="43">
        <f t="shared" ref="CD347:CD351" si="7830">isClocked(CB347)</f>
        <v>0</v>
      </c>
      <c r="CE347" s="34"/>
      <c r="CF347" s="35"/>
      <c r="CG347" s="42">
        <f t="shared" ref="CG347" si="7831">parseTime(CE347)-(CF352=INT(RIGHT($F347, 1)))</f>
        <v>0</v>
      </c>
      <c r="CH347" s="43">
        <f t="shared" ref="CH347:CH351" si="7832">isClocked(CF347)</f>
        <v>0</v>
      </c>
    </row>
    <row r="348" spans="1:86" x14ac:dyDescent="0.25">
      <c r="A348" s="56" t="s">
        <v>0</v>
      </c>
      <c r="B348" s="57">
        <f t="shared" ref="B348" ca="1" si="7833">SUM(B349:B352)</f>
        <v>0</v>
      </c>
      <c r="C348" s="14" t="s">
        <v>252</v>
      </c>
      <c r="D348" s="14"/>
      <c r="E348" s="55" t="str">
        <f t="shared" si="6840"/>
        <v>Sunday</v>
      </c>
      <c r="F348" s="51" t="s">
        <v>129</v>
      </c>
      <c r="G348" s="36"/>
      <c r="H348" s="37"/>
      <c r="I348" s="44">
        <f t="shared" ref="I348" si="7834">parseTime(G348)-(H352=INT(RIGHT($F348, 1)))</f>
        <v>0</v>
      </c>
      <c r="J348" s="45">
        <f t="shared" si="7800"/>
        <v>0</v>
      </c>
      <c r="K348" s="36"/>
      <c r="L348" s="37"/>
      <c r="M348" s="44">
        <f t="shared" ref="M348" si="7835">parseTime(K348)-(L352=INT(RIGHT($F348, 1)))</f>
        <v>0</v>
      </c>
      <c r="N348" s="45">
        <f t="shared" si="7802"/>
        <v>0</v>
      </c>
      <c r="O348" s="36"/>
      <c r="P348" s="37"/>
      <c r="Q348" s="44">
        <f t="shared" ref="Q348" si="7836">parseTime(O348)-(P352=INT(RIGHT($F348, 1)))</f>
        <v>0</v>
      </c>
      <c r="R348" s="45">
        <f t="shared" si="7804"/>
        <v>0</v>
      </c>
      <c r="S348" s="36"/>
      <c r="T348" s="37"/>
      <c r="U348" s="44">
        <f t="shared" ref="U348" si="7837">parseTime(S348)-(T352=INT(RIGHT($F348, 1)))</f>
        <v>0</v>
      </c>
      <c r="V348" s="45">
        <f t="shared" si="7806"/>
        <v>0</v>
      </c>
      <c r="W348" s="36"/>
      <c r="X348" s="37"/>
      <c r="Y348" s="44">
        <f t="shared" ref="Y348" si="7838">parseTime(W348)-(X352=INT(RIGHT($F348, 1)))</f>
        <v>0</v>
      </c>
      <c r="Z348" s="45">
        <f t="shared" si="7808"/>
        <v>0</v>
      </c>
      <c r="AA348" s="36"/>
      <c r="AB348" s="37"/>
      <c r="AC348" s="44">
        <f t="shared" ref="AC348" si="7839">parseTime(AA348)-(AB352=INT(RIGHT($F348, 1)))</f>
        <v>0</v>
      </c>
      <c r="AD348" s="45">
        <f t="shared" si="7810"/>
        <v>0</v>
      </c>
      <c r="AE348" s="36"/>
      <c r="AF348" s="37"/>
      <c r="AG348" s="44">
        <f t="shared" ref="AG348" si="7840">parseTime(AE348)-(AF352=INT(RIGHT($F348, 1)))</f>
        <v>0</v>
      </c>
      <c r="AH348" s="45">
        <f t="shared" si="7812"/>
        <v>0</v>
      </c>
      <c r="AI348" s="36"/>
      <c r="AJ348" s="37"/>
      <c r="AK348" s="44">
        <f>parseTime(AI348)-(AJ352=INT(RIGHT($F348, 1)))</f>
        <v>0</v>
      </c>
      <c r="AL348" s="45">
        <f t="shared" si="7813"/>
        <v>0</v>
      </c>
      <c r="AM348" s="36"/>
      <c r="AN348" s="37"/>
      <c r="AO348" s="44">
        <f t="shared" ref="AO348" si="7841">parseTime(AM348)-(AN352=INT(RIGHT($F348, 1)))</f>
        <v>0</v>
      </c>
      <c r="AP348" s="45">
        <f t="shared" si="7815"/>
        <v>0</v>
      </c>
      <c r="AQ348" s="36"/>
      <c r="AR348" s="37"/>
      <c r="AS348" s="44">
        <f t="shared" ref="AS348" si="7842">parseTime(AQ348)-(AR352=INT(RIGHT($F348, 1)))</f>
        <v>0</v>
      </c>
      <c r="AT348" s="45">
        <f t="shared" si="7817"/>
        <v>0</v>
      </c>
      <c r="AU348" s="36"/>
      <c r="AV348" s="37"/>
      <c r="AW348" s="44">
        <f>parseTime(AU348)-(AV352=INT(RIGHT($F348, 1)))</f>
        <v>0</v>
      </c>
      <c r="AX348" s="45">
        <f t="shared" si="7818"/>
        <v>0</v>
      </c>
      <c r="AY348" s="36"/>
      <c r="AZ348" s="37"/>
      <c r="BA348" s="44">
        <f>parseTime(AY348)-(AZ352=INT(RIGHT($F348, 1)))</f>
        <v>0</v>
      </c>
      <c r="BB348" s="45">
        <f t="shared" si="7819"/>
        <v>0</v>
      </c>
      <c r="BC348" s="36"/>
      <c r="BD348" s="37"/>
      <c r="BE348" s="44">
        <f>parseTime(BC348)-(BD352=INT(RIGHT($F348, 1)))</f>
        <v>0</v>
      </c>
      <c r="BF348" s="45">
        <f t="shared" si="7820"/>
        <v>0</v>
      </c>
      <c r="BG348" s="36"/>
      <c r="BH348" s="37"/>
      <c r="BI348" s="44">
        <f>parseTime(BG348)-(BH352=INT(RIGHT($F348, 1)))</f>
        <v>0</v>
      </c>
      <c r="BJ348" s="45">
        <f t="shared" si="7821"/>
        <v>0</v>
      </c>
      <c r="BK348" s="36"/>
      <c r="BL348" s="37"/>
      <c r="BM348" s="44">
        <f>parseTime(BK348)-(BL352=INT(RIGHT($F348, 1)))</f>
        <v>0</v>
      </c>
      <c r="BN348" s="45">
        <f t="shared" si="7822"/>
        <v>0</v>
      </c>
      <c r="BO348" s="36"/>
      <c r="BP348" s="37"/>
      <c r="BQ348" s="44">
        <f t="shared" ref="BQ348" si="7843">parseTime(BO348)-(BP352=INT(RIGHT($F348, 1)))</f>
        <v>0</v>
      </c>
      <c r="BR348" s="45">
        <f t="shared" si="7824"/>
        <v>0</v>
      </c>
      <c r="BS348" s="36"/>
      <c r="BT348" s="37"/>
      <c r="BU348" s="44">
        <f t="shared" ref="BU348" si="7844">parseTime(BS348)-(BT352=INT(RIGHT($F348, 1)))</f>
        <v>0</v>
      </c>
      <c r="BV348" s="45">
        <f t="shared" si="7826"/>
        <v>0</v>
      </c>
      <c r="BW348" s="36"/>
      <c r="BX348" s="37"/>
      <c r="BY348" s="44">
        <f t="shared" ref="BY348" si="7845">parseTime(BW348)-(BX352=INT(RIGHT($F348, 1)))</f>
        <v>0</v>
      </c>
      <c r="BZ348" s="45">
        <f t="shared" si="7828"/>
        <v>0</v>
      </c>
      <c r="CA348" s="36"/>
      <c r="CB348" s="37"/>
      <c r="CC348" s="44">
        <f t="shared" ref="CC348" si="7846">parseTime(CA348)-(CB352=INT(RIGHT($F348, 1)))</f>
        <v>0</v>
      </c>
      <c r="CD348" s="45">
        <f t="shared" si="7830"/>
        <v>0</v>
      </c>
      <c r="CE348" s="36"/>
      <c r="CF348" s="37"/>
      <c r="CG348" s="44">
        <f t="shared" ref="CG348" si="7847">parseTime(CE348)-(CF352=INT(RIGHT($F348, 1)))</f>
        <v>0</v>
      </c>
      <c r="CH348" s="45">
        <f t="shared" si="7832"/>
        <v>0</v>
      </c>
    </row>
    <row r="349" spans="1:86" x14ac:dyDescent="0.25">
      <c r="A349" s="56" t="s">
        <v>117</v>
      </c>
      <c r="B349" s="57">
        <f ca="1">roleHours(G347:CH353, "MFD")</f>
        <v>0</v>
      </c>
      <c r="C349" s="14">
        <f t="shared" ca="1" si="7531"/>
        <v>0</v>
      </c>
      <c r="D349" s="14"/>
      <c r="E349" s="20" t="s">
        <v>127</v>
      </c>
      <c r="F349" s="51" t="s">
        <v>130</v>
      </c>
      <c r="G349" s="36"/>
      <c r="H349" s="37"/>
      <c r="I349" s="44">
        <f t="shared" ref="I349" si="7848">parseTime(G349)-(H352=INT(RIGHT($F349, 1)))</f>
        <v>0</v>
      </c>
      <c r="J349" s="45">
        <f t="shared" si="7800"/>
        <v>0</v>
      </c>
      <c r="K349" s="36"/>
      <c r="L349" s="37"/>
      <c r="M349" s="44">
        <f t="shared" ref="M349" si="7849">parseTime(K349)-(L352=INT(RIGHT($F349, 1)))</f>
        <v>0</v>
      </c>
      <c r="N349" s="45">
        <f t="shared" si="7802"/>
        <v>0</v>
      </c>
      <c r="O349" s="36"/>
      <c r="P349" s="37"/>
      <c r="Q349" s="44">
        <f t="shared" ref="Q349" si="7850">parseTime(O349)-(P352=INT(RIGHT($F349, 1)))</f>
        <v>0</v>
      </c>
      <c r="R349" s="45">
        <f t="shared" si="7804"/>
        <v>0</v>
      </c>
      <c r="S349" s="36"/>
      <c r="T349" s="37"/>
      <c r="U349" s="44">
        <f t="shared" ref="U349" si="7851">parseTime(S349)-(T352=INT(RIGHT($F349, 1)))</f>
        <v>0</v>
      </c>
      <c r="V349" s="45">
        <f t="shared" si="7806"/>
        <v>0</v>
      </c>
      <c r="W349" s="36"/>
      <c r="X349" s="37"/>
      <c r="Y349" s="44">
        <f t="shared" ref="Y349" si="7852">parseTime(W349)-(X352=INT(RIGHT($F349, 1)))</f>
        <v>0</v>
      </c>
      <c r="Z349" s="45">
        <f t="shared" si="7808"/>
        <v>0</v>
      </c>
      <c r="AA349" s="36"/>
      <c r="AB349" s="37"/>
      <c r="AC349" s="44">
        <f t="shared" ref="AC349" si="7853">parseTime(AA349)-(AB352=INT(RIGHT($F349, 1)))</f>
        <v>0</v>
      </c>
      <c r="AD349" s="45">
        <f t="shared" si="7810"/>
        <v>0</v>
      </c>
      <c r="AE349" s="36"/>
      <c r="AF349" s="37"/>
      <c r="AG349" s="44">
        <f t="shared" ref="AG349" si="7854">parseTime(AE349)-(AF352=INT(RIGHT($F349, 1)))</f>
        <v>0</v>
      </c>
      <c r="AH349" s="45">
        <f t="shared" si="7812"/>
        <v>0</v>
      </c>
      <c r="AI349" s="36"/>
      <c r="AJ349" s="37"/>
      <c r="AK349" s="44">
        <f>parseTime(AI349)-(AJ352=INT(RIGHT($F349, 1)))</f>
        <v>0</v>
      </c>
      <c r="AL349" s="45">
        <f t="shared" si="7813"/>
        <v>0</v>
      </c>
      <c r="AM349" s="36"/>
      <c r="AN349" s="37"/>
      <c r="AO349" s="44">
        <f t="shared" ref="AO349" si="7855">parseTime(AM349)-(AN352=INT(RIGHT($F349, 1)))</f>
        <v>0</v>
      </c>
      <c r="AP349" s="45">
        <f t="shared" si="7815"/>
        <v>0</v>
      </c>
      <c r="AQ349" s="36"/>
      <c r="AR349" s="37"/>
      <c r="AS349" s="44">
        <f t="shared" ref="AS349" si="7856">parseTime(AQ349)-(AR352=INT(RIGHT($F349, 1)))</f>
        <v>0</v>
      </c>
      <c r="AT349" s="45">
        <f t="shared" si="7817"/>
        <v>0</v>
      </c>
      <c r="AU349" s="36"/>
      <c r="AV349" s="37"/>
      <c r="AW349" s="44">
        <f>parseTime(AU349)-(AV352=INT(RIGHT($F349, 1)))</f>
        <v>0</v>
      </c>
      <c r="AX349" s="45">
        <f t="shared" si="7818"/>
        <v>0</v>
      </c>
      <c r="AY349" s="36"/>
      <c r="AZ349" s="37"/>
      <c r="BA349" s="44">
        <f>parseTime(AY349)-(AZ352=INT(RIGHT($F349, 1)))</f>
        <v>0</v>
      </c>
      <c r="BB349" s="45">
        <f t="shared" si="7819"/>
        <v>0</v>
      </c>
      <c r="BC349" s="36"/>
      <c r="BD349" s="37"/>
      <c r="BE349" s="44">
        <f>parseTime(BC349)-(BD352=INT(RIGHT($F349, 1)))</f>
        <v>0</v>
      </c>
      <c r="BF349" s="45">
        <f t="shared" si="7820"/>
        <v>0</v>
      </c>
      <c r="BG349" s="36"/>
      <c r="BH349" s="37"/>
      <c r="BI349" s="44">
        <f>parseTime(BG349)-(BH352=INT(RIGHT($F349, 1)))</f>
        <v>0</v>
      </c>
      <c r="BJ349" s="45">
        <f t="shared" si="7821"/>
        <v>0</v>
      </c>
      <c r="BK349" s="36"/>
      <c r="BL349" s="37"/>
      <c r="BM349" s="44">
        <f>parseTime(BK349)-(BL352=INT(RIGHT($F349, 1)))</f>
        <v>0</v>
      </c>
      <c r="BN349" s="45">
        <f t="shared" si="7822"/>
        <v>0</v>
      </c>
      <c r="BO349" s="36"/>
      <c r="BP349" s="37"/>
      <c r="BQ349" s="44">
        <f t="shared" ref="BQ349" si="7857">parseTime(BO349)-(BP352=INT(RIGHT($F349, 1)))</f>
        <v>0</v>
      </c>
      <c r="BR349" s="45">
        <f t="shared" si="7824"/>
        <v>0</v>
      </c>
      <c r="BS349" s="36"/>
      <c r="BT349" s="37"/>
      <c r="BU349" s="44">
        <f t="shared" ref="BU349" si="7858">parseTime(BS349)-(BT352=INT(RIGHT($F349, 1)))</f>
        <v>0</v>
      </c>
      <c r="BV349" s="45">
        <f t="shared" si="7826"/>
        <v>0</v>
      </c>
      <c r="BW349" s="36"/>
      <c r="BX349" s="37"/>
      <c r="BY349" s="44">
        <f t="shared" ref="BY349" si="7859">parseTime(BW349)-(BX352=INT(RIGHT($F349, 1)))</f>
        <v>0</v>
      </c>
      <c r="BZ349" s="45">
        <f t="shared" si="7828"/>
        <v>0</v>
      </c>
      <c r="CA349" s="36"/>
      <c r="CB349" s="37"/>
      <c r="CC349" s="44">
        <f t="shared" ref="CC349" si="7860">parseTime(CA349)-(CB352=INT(RIGHT($F349, 1)))</f>
        <v>0</v>
      </c>
      <c r="CD349" s="45">
        <f t="shared" si="7830"/>
        <v>0</v>
      </c>
      <c r="CE349" s="36"/>
      <c r="CF349" s="37"/>
      <c r="CG349" s="44">
        <f t="shared" ref="CG349" si="7861">parseTime(CE349)-(CF352=INT(RIGHT($F349, 1)))</f>
        <v>0</v>
      </c>
      <c r="CH349" s="45">
        <f t="shared" si="7832"/>
        <v>0</v>
      </c>
    </row>
    <row r="350" spans="1:86" x14ac:dyDescent="0.25">
      <c r="A350" s="56" t="s">
        <v>118</v>
      </c>
      <c r="B350" s="57">
        <f ca="1">roleHours(G347:CH353, "DFD")</f>
        <v>0</v>
      </c>
      <c r="C350" s="14">
        <f t="shared" ca="1" si="7531"/>
        <v>0</v>
      </c>
      <c r="D350" s="14"/>
      <c r="E350" s="20"/>
      <c r="F350" s="51" t="s">
        <v>131</v>
      </c>
      <c r="G350" s="36"/>
      <c r="H350" s="37"/>
      <c r="I350" s="44">
        <f t="shared" ref="I350" si="7862">parseTime(G350)-(H352=INT(RIGHT($F350, 1)))</f>
        <v>0</v>
      </c>
      <c r="J350" s="45">
        <f t="shared" si="7800"/>
        <v>0</v>
      </c>
      <c r="K350" s="36"/>
      <c r="L350" s="37"/>
      <c r="M350" s="44">
        <f t="shared" ref="M350" si="7863">parseTime(K350)-(L352=INT(RIGHT($F350, 1)))</f>
        <v>0</v>
      </c>
      <c r="N350" s="45">
        <f t="shared" si="7802"/>
        <v>0</v>
      </c>
      <c r="O350" s="36"/>
      <c r="P350" s="37"/>
      <c r="Q350" s="44">
        <f t="shared" ref="Q350" si="7864">parseTime(O350)-(P352=INT(RIGHT($F350, 1)))</f>
        <v>0</v>
      </c>
      <c r="R350" s="45">
        <f t="shared" si="7804"/>
        <v>0</v>
      </c>
      <c r="S350" s="36"/>
      <c r="T350" s="37"/>
      <c r="U350" s="44">
        <f t="shared" ref="U350" si="7865">parseTime(S350)-(T352=INT(RIGHT($F350, 1)))</f>
        <v>0</v>
      </c>
      <c r="V350" s="45">
        <f t="shared" si="7806"/>
        <v>0</v>
      </c>
      <c r="W350" s="36"/>
      <c r="X350" s="37"/>
      <c r="Y350" s="44">
        <f t="shared" ref="Y350" si="7866">parseTime(W350)-(X352=INT(RIGHT($F350, 1)))</f>
        <v>0</v>
      </c>
      <c r="Z350" s="45">
        <f t="shared" si="7808"/>
        <v>0</v>
      </c>
      <c r="AA350" s="36"/>
      <c r="AB350" s="37"/>
      <c r="AC350" s="44">
        <f t="shared" ref="AC350" si="7867">parseTime(AA350)-(AB352=INT(RIGHT($F350, 1)))</f>
        <v>0</v>
      </c>
      <c r="AD350" s="45">
        <f t="shared" si="7810"/>
        <v>0</v>
      </c>
      <c r="AE350" s="36"/>
      <c r="AF350" s="37"/>
      <c r="AG350" s="44">
        <f t="shared" ref="AG350" si="7868">parseTime(AE350)-(AF352=INT(RIGHT($F350, 1)))</f>
        <v>0</v>
      </c>
      <c r="AH350" s="45">
        <f t="shared" si="7812"/>
        <v>0</v>
      </c>
      <c r="AI350" s="36"/>
      <c r="AJ350" s="37"/>
      <c r="AK350" s="44">
        <f>parseTime(AI350)-(AJ352=INT(RIGHT($F350, 1)))</f>
        <v>0</v>
      </c>
      <c r="AL350" s="45">
        <f t="shared" si="7813"/>
        <v>0</v>
      </c>
      <c r="AM350" s="36"/>
      <c r="AN350" s="37"/>
      <c r="AO350" s="44">
        <f t="shared" ref="AO350" si="7869">parseTime(AM350)-(AN352=INT(RIGHT($F350, 1)))</f>
        <v>0</v>
      </c>
      <c r="AP350" s="45">
        <f t="shared" si="7815"/>
        <v>0</v>
      </c>
      <c r="AQ350" s="36"/>
      <c r="AR350" s="37"/>
      <c r="AS350" s="44">
        <f t="shared" ref="AS350" si="7870">parseTime(AQ350)-(AR352=INT(RIGHT($F350, 1)))</f>
        <v>0</v>
      </c>
      <c r="AT350" s="45">
        <f t="shared" si="7817"/>
        <v>0</v>
      </c>
      <c r="AU350" s="36"/>
      <c r="AV350" s="37"/>
      <c r="AW350" s="44">
        <f>parseTime(AU350)-(AV352=INT(RIGHT($F350, 1)))</f>
        <v>0</v>
      </c>
      <c r="AX350" s="45">
        <f t="shared" si="7818"/>
        <v>0</v>
      </c>
      <c r="AY350" s="36"/>
      <c r="AZ350" s="37"/>
      <c r="BA350" s="44">
        <f>parseTime(AY350)-(AZ352=INT(RIGHT($F350, 1)))</f>
        <v>0</v>
      </c>
      <c r="BB350" s="45">
        <f t="shared" si="7819"/>
        <v>0</v>
      </c>
      <c r="BC350" s="36"/>
      <c r="BD350" s="37"/>
      <c r="BE350" s="44">
        <f>parseTime(BC350)-(BD352=INT(RIGHT($F350, 1)))</f>
        <v>0</v>
      </c>
      <c r="BF350" s="45">
        <f t="shared" si="7820"/>
        <v>0</v>
      </c>
      <c r="BG350" s="36"/>
      <c r="BH350" s="37"/>
      <c r="BI350" s="44">
        <f>parseTime(BG350)-(BH352=INT(RIGHT($F350, 1)))</f>
        <v>0</v>
      </c>
      <c r="BJ350" s="45">
        <f t="shared" si="7821"/>
        <v>0</v>
      </c>
      <c r="BK350" s="36"/>
      <c r="BL350" s="37"/>
      <c r="BM350" s="44">
        <f>parseTime(BK350)-(BL352=INT(RIGHT($F350, 1)))</f>
        <v>0</v>
      </c>
      <c r="BN350" s="45">
        <f t="shared" si="7822"/>
        <v>0</v>
      </c>
      <c r="BO350" s="36"/>
      <c r="BP350" s="37"/>
      <c r="BQ350" s="44">
        <f t="shared" ref="BQ350" si="7871">parseTime(BO350)-(BP352=INT(RIGHT($F350, 1)))</f>
        <v>0</v>
      </c>
      <c r="BR350" s="45">
        <f t="shared" si="7824"/>
        <v>0</v>
      </c>
      <c r="BS350" s="36"/>
      <c r="BT350" s="37"/>
      <c r="BU350" s="44">
        <f t="shared" ref="BU350" si="7872">parseTime(BS350)-(BT352=INT(RIGHT($F350, 1)))</f>
        <v>0</v>
      </c>
      <c r="BV350" s="45">
        <f t="shared" si="7826"/>
        <v>0</v>
      </c>
      <c r="BW350" s="36"/>
      <c r="BX350" s="37"/>
      <c r="BY350" s="44">
        <f t="shared" ref="BY350" si="7873">parseTime(BW350)-(BX352=INT(RIGHT($F350, 1)))</f>
        <v>0</v>
      </c>
      <c r="BZ350" s="45">
        <f t="shared" si="7828"/>
        <v>0</v>
      </c>
      <c r="CA350" s="36"/>
      <c r="CB350" s="37"/>
      <c r="CC350" s="44">
        <f t="shared" ref="CC350" si="7874">parseTime(CA350)-(CB352=INT(RIGHT($F350, 1)))</f>
        <v>0</v>
      </c>
      <c r="CD350" s="45">
        <f t="shared" si="7830"/>
        <v>0</v>
      </c>
      <c r="CE350" s="36"/>
      <c r="CF350" s="37"/>
      <c r="CG350" s="44">
        <f t="shared" ref="CG350" si="7875">parseTime(CE350)-(CF352=INT(RIGHT($F350, 1)))</f>
        <v>0</v>
      </c>
      <c r="CH350" s="45">
        <f t="shared" si="7832"/>
        <v>0</v>
      </c>
    </row>
    <row r="351" spans="1:86" x14ac:dyDescent="0.25">
      <c r="A351" s="56" t="s">
        <v>119</v>
      </c>
      <c r="B351" s="57">
        <f ca="1">roleHours(G347:CH353, "MCC")</f>
        <v>0</v>
      </c>
      <c r="C351" s="14">
        <f t="shared" ca="1" si="7531"/>
        <v>0</v>
      </c>
      <c r="D351" s="14"/>
      <c r="E351" s="20"/>
      <c r="F351" s="51" t="s">
        <v>132</v>
      </c>
      <c r="G351" s="36"/>
      <c r="H351" s="37"/>
      <c r="I351" s="44">
        <f t="shared" ref="I351" si="7876">parseTime(G351)-(H352=INT(RIGHT($F351, 1)))</f>
        <v>0</v>
      </c>
      <c r="J351" s="45">
        <f t="shared" si="7800"/>
        <v>0</v>
      </c>
      <c r="K351" s="36"/>
      <c r="L351" s="37"/>
      <c r="M351" s="44">
        <f t="shared" ref="M351" si="7877">parseTime(K351)-(L352=INT(RIGHT($F351, 1)))</f>
        <v>0</v>
      </c>
      <c r="N351" s="45">
        <f t="shared" si="7802"/>
        <v>0</v>
      </c>
      <c r="O351" s="36"/>
      <c r="P351" s="37"/>
      <c r="Q351" s="44">
        <f t="shared" ref="Q351" si="7878">parseTime(O351)-(P352=INT(RIGHT($F351, 1)))</f>
        <v>0</v>
      </c>
      <c r="R351" s="45">
        <f t="shared" si="7804"/>
        <v>0</v>
      </c>
      <c r="S351" s="36"/>
      <c r="T351" s="37"/>
      <c r="U351" s="44">
        <f t="shared" ref="U351" si="7879">parseTime(S351)-(T352=INT(RIGHT($F351, 1)))</f>
        <v>0</v>
      </c>
      <c r="V351" s="45">
        <f t="shared" si="7806"/>
        <v>0</v>
      </c>
      <c r="W351" s="36"/>
      <c r="X351" s="37"/>
      <c r="Y351" s="44">
        <f t="shared" ref="Y351" si="7880">parseTime(W351)-(X352=INT(RIGHT($F351, 1)))</f>
        <v>0</v>
      </c>
      <c r="Z351" s="45">
        <f t="shared" si="7808"/>
        <v>0</v>
      </c>
      <c r="AA351" s="36"/>
      <c r="AB351" s="37"/>
      <c r="AC351" s="44">
        <f t="shared" ref="AC351" si="7881">parseTime(AA351)-(AB352=INT(RIGHT($F351, 1)))</f>
        <v>0</v>
      </c>
      <c r="AD351" s="45">
        <f t="shared" si="7810"/>
        <v>0</v>
      </c>
      <c r="AE351" s="36"/>
      <c r="AF351" s="37"/>
      <c r="AG351" s="44">
        <f t="shared" ref="AG351" si="7882">parseTime(AE351)-(AF352=INT(RIGHT($F351, 1)))</f>
        <v>0</v>
      </c>
      <c r="AH351" s="45">
        <f t="shared" si="7812"/>
        <v>0</v>
      </c>
      <c r="AI351" s="36"/>
      <c r="AJ351" s="37"/>
      <c r="AK351" s="44">
        <f>parseTime(AI351)-(AJ352=INT(RIGHT($F351, 1)))</f>
        <v>0</v>
      </c>
      <c r="AL351" s="45">
        <f t="shared" si="7813"/>
        <v>0</v>
      </c>
      <c r="AM351" s="36"/>
      <c r="AN351" s="37"/>
      <c r="AO351" s="44">
        <f t="shared" ref="AO351" si="7883">parseTime(AM351)-(AN352=INT(RIGHT($F351, 1)))</f>
        <v>0</v>
      </c>
      <c r="AP351" s="45">
        <f t="shared" si="7815"/>
        <v>0</v>
      </c>
      <c r="AQ351" s="36"/>
      <c r="AR351" s="37"/>
      <c r="AS351" s="44">
        <f t="shared" ref="AS351" si="7884">parseTime(AQ351)-(AR352=INT(RIGHT($F351, 1)))</f>
        <v>0</v>
      </c>
      <c r="AT351" s="45">
        <f t="shared" si="7817"/>
        <v>0</v>
      </c>
      <c r="AU351" s="36"/>
      <c r="AV351" s="37"/>
      <c r="AW351" s="44">
        <f>parseTime(AU351)-(AV352=INT(RIGHT($F351, 1)))</f>
        <v>0</v>
      </c>
      <c r="AX351" s="45">
        <f t="shared" si="7818"/>
        <v>0</v>
      </c>
      <c r="AY351" s="36"/>
      <c r="AZ351" s="37"/>
      <c r="BA351" s="44">
        <f>parseTime(AY351)-(AZ352=INT(RIGHT($F351, 1)))</f>
        <v>0</v>
      </c>
      <c r="BB351" s="45">
        <f t="shared" si="7819"/>
        <v>0</v>
      </c>
      <c r="BC351" s="36"/>
      <c r="BD351" s="37"/>
      <c r="BE351" s="44">
        <f>parseTime(BC351)-(BD352=INT(RIGHT($F351, 1)))</f>
        <v>0</v>
      </c>
      <c r="BF351" s="45">
        <f t="shared" si="7820"/>
        <v>0</v>
      </c>
      <c r="BG351" s="36"/>
      <c r="BH351" s="37"/>
      <c r="BI351" s="44">
        <f>parseTime(BG351)-(BH352=INT(RIGHT($F351, 1)))</f>
        <v>0</v>
      </c>
      <c r="BJ351" s="45">
        <f t="shared" si="7821"/>
        <v>0</v>
      </c>
      <c r="BK351" s="36"/>
      <c r="BL351" s="37"/>
      <c r="BM351" s="44">
        <f>parseTime(BK351)-(BL352=INT(RIGHT($F351, 1)))</f>
        <v>0</v>
      </c>
      <c r="BN351" s="45">
        <f t="shared" si="7822"/>
        <v>0</v>
      </c>
      <c r="BO351" s="36"/>
      <c r="BP351" s="37"/>
      <c r="BQ351" s="44">
        <f t="shared" ref="BQ351" si="7885">parseTime(BO351)-(BP352=INT(RIGHT($F351, 1)))</f>
        <v>0</v>
      </c>
      <c r="BR351" s="45">
        <f t="shared" si="7824"/>
        <v>0</v>
      </c>
      <c r="BS351" s="36"/>
      <c r="BT351" s="37"/>
      <c r="BU351" s="44">
        <f t="shared" ref="BU351" si="7886">parseTime(BS351)-(BT352=INT(RIGHT($F351, 1)))</f>
        <v>0</v>
      </c>
      <c r="BV351" s="45">
        <f t="shared" si="7826"/>
        <v>0</v>
      </c>
      <c r="BW351" s="36"/>
      <c r="BX351" s="37"/>
      <c r="BY351" s="44">
        <f t="shared" ref="BY351" si="7887">parseTime(BW351)-(BX352=INT(RIGHT($F351, 1)))</f>
        <v>0</v>
      </c>
      <c r="BZ351" s="45">
        <f t="shared" si="7828"/>
        <v>0</v>
      </c>
      <c r="CA351" s="36"/>
      <c r="CB351" s="37"/>
      <c r="CC351" s="44">
        <f t="shared" ref="CC351" si="7888">parseTime(CA351)-(CB352=INT(RIGHT($F351, 1)))</f>
        <v>0</v>
      </c>
      <c r="CD351" s="45">
        <f t="shared" si="7830"/>
        <v>0</v>
      </c>
      <c r="CE351" s="36"/>
      <c r="CF351" s="37"/>
      <c r="CG351" s="44">
        <f t="shared" ref="CG351" si="7889">parseTime(CE351)-(CF352=INT(RIGHT($F351, 1)))</f>
        <v>0</v>
      </c>
      <c r="CH351" s="45">
        <f t="shared" si="7832"/>
        <v>0</v>
      </c>
    </row>
    <row r="352" spans="1:86" x14ac:dyDescent="0.25">
      <c r="A352" s="56" t="s">
        <v>120</v>
      </c>
      <c r="B352" s="57">
        <f ca="1">roleHours(G347:CH353, "DCC")</f>
        <v>0</v>
      </c>
      <c r="C352" s="14">
        <f t="shared" ca="1" si="7531"/>
        <v>0</v>
      </c>
      <c r="D352" s="14"/>
      <c r="E352" s="20"/>
      <c r="F352" s="51"/>
      <c r="G352" s="46" t="s">
        <v>134</v>
      </c>
      <c r="H352" s="38">
        <f t="shared" ref="H352" si="7890">lunchAdjust(G347:H351)</f>
        <v>0</v>
      </c>
      <c r="I352" s="48" t="s">
        <v>0</v>
      </c>
      <c r="J352" s="39">
        <f t="shared" ref="J352" si="7891">SUMPRODUCT(I347:I351*J347:J351)</f>
        <v>0</v>
      </c>
      <c r="K352" s="46" t="s">
        <v>134</v>
      </c>
      <c r="L352" s="38">
        <f t="shared" ref="L352" si="7892">lunchAdjust(K347:L351)</f>
        <v>0</v>
      </c>
      <c r="M352" s="48" t="s">
        <v>0</v>
      </c>
      <c r="N352" s="39">
        <f t="shared" ref="N352" si="7893">SUMPRODUCT(M347:M351*N347:N351)</f>
        <v>0</v>
      </c>
      <c r="O352" s="46" t="s">
        <v>134</v>
      </c>
      <c r="P352" s="38">
        <f t="shared" ref="P352" si="7894">lunchAdjust(O347:P351)</f>
        <v>0</v>
      </c>
      <c r="Q352" s="48" t="s">
        <v>0</v>
      </c>
      <c r="R352" s="39">
        <f t="shared" ref="R352" si="7895">SUMPRODUCT(Q347:Q351*R347:R351)</f>
        <v>0</v>
      </c>
      <c r="S352" s="46" t="s">
        <v>134</v>
      </c>
      <c r="T352" s="38">
        <f t="shared" ref="T352" si="7896">lunchAdjust(S347:T351)</f>
        <v>0</v>
      </c>
      <c r="U352" s="48" t="s">
        <v>0</v>
      </c>
      <c r="V352" s="39">
        <f t="shared" ref="V352" si="7897">SUMPRODUCT(U347:U351*V347:V351)</f>
        <v>0</v>
      </c>
      <c r="W352" s="46" t="s">
        <v>134</v>
      </c>
      <c r="X352" s="38">
        <f t="shared" ref="X352" si="7898">lunchAdjust(W347:X351)</f>
        <v>0</v>
      </c>
      <c r="Y352" s="48" t="s">
        <v>0</v>
      </c>
      <c r="Z352" s="39">
        <f t="shared" ref="Z352" si="7899">SUMPRODUCT(Y347:Y351*Z347:Z351)</f>
        <v>0</v>
      </c>
      <c r="AA352" s="46" t="s">
        <v>134</v>
      </c>
      <c r="AB352" s="38">
        <f t="shared" ref="AB352" si="7900">lunchAdjust(AA347:AB351)</f>
        <v>0</v>
      </c>
      <c r="AC352" s="48" t="s">
        <v>0</v>
      </c>
      <c r="AD352" s="39">
        <f t="shared" ref="AD352" si="7901">SUMPRODUCT(AC347:AC351*AD347:AD351)</f>
        <v>0</v>
      </c>
      <c r="AE352" s="46" t="s">
        <v>134</v>
      </c>
      <c r="AF352" s="38">
        <f t="shared" ref="AF352" si="7902">lunchAdjust(AE347:AF351)</f>
        <v>0</v>
      </c>
      <c r="AG352" s="48" t="s">
        <v>0</v>
      </c>
      <c r="AH352" s="39">
        <f t="shared" ref="AH352" si="7903">SUMPRODUCT(AG347:AG351*AH347:AH351)</f>
        <v>0</v>
      </c>
      <c r="AI352" s="46" t="s">
        <v>134</v>
      </c>
      <c r="AJ352" s="38">
        <f t="shared" ref="AJ352" si="7904">lunchAdjust(AI347:AJ351)</f>
        <v>0</v>
      </c>
      <c r="AK352" s="48" t="s">
        <v>0</v>
      </c>
      <c r="AL352" s="39">
        <f t="shared" ref="AL352" si="7905">SUMPRODUCT(AK347:AK351*AL347:AL351)</f>
        <v>0</v>
      </c>
      <c r="AM352" s="46" t="s">
        <v>134</v>
      </c>
      <c r="AN352" s="38">
        <f t="shared" ref="AN352" si="7906">lunchAdjust(AM347:AN351)</f>
        <v>0</v>
      </c>
      <c r="AO352" s="48" t="s">
        <v>0</v>
      </c>
      <c r="AP352" s="39">
        <f t="shared" ref="AP352" si="7907">SUMPRODUCT(AO347:AO351*AP347:AP351)</f>
        <v>0</v>
      </c>
      <c r="AQ352" s="46" t="s">
        <v>134</v>
      </c>
      <c r="AR352" s="38">
        <f t="shared" ref="AR352" si="7908">lunchAdjust(AQ347:AR351)</f>
        <v>0</v>
      </c>
      <c r="AS352" s="48" t="s">
        <v>0</v>
      </c>
      <c r="AT352" s="39">
        <f t="shared" ref="AT352" si="7909">SUMPRODUCT(AS347:AS351*AT347:AT351)</f>
        <v>0</v>
      </c>
      <c r="AU352" s="46" t="s">
        <v>134</v>
      </c>
      <c r="AV352" s="38">
        <f t="shared" ref="AV352" si="7910">lunchAdjust(AU347:AV351)</f>
        <v>0</v>
      </c>
      <c r="AW352" s="48" t="s">
        <v>0</v>
      </c>
      <c r="AX352" s="39">
        <f t="shared" ref="AX352" si="7911">SUMPRODUCT(AW347:AW351*AX347:AX351)</f>
        <v>0</v>
      </c>
      <c r="AY352" s="46" t="s">
        <v>134</v>
      </c>
      <c r="AZ352" s="38">
        <f t="shared" ref="AZ352" si="7912">lunchAdjust(AY347:AZ351)</f>
        <v>0</v>
      </c>
      <c r="BA352" s="48" t="s">
        <v>0</v>
      </c>
      <c r="BB352" s="39">
        <f t="shared" ref="BB352" si="7913">SUMPRODUCT(BA347:BA351*BB347:BB351)</f>
        <v>0</v>
      </c>
      <c r="BC352" s="46" t="s">
        <v>134</v>
      </c>
      <c r="BD352" s="38">
        <f t="shared" ref="BD352" si="7914">lunchAdjust(BC347:BD351)</f>
        <v>0</v>
      </c>
      <c r="BE352" s="48" t="s">
        <v>0</v>
      </c>
      <c r="BF352" s="39">
        <f t="shared" ref="BF352" si="7915">SUMPRODUCT(BE347:BE351*BF347:BF351)</f>
        <v>0</v>
      </c>
      <c r="BG352" s="46" t="s">
        <v>134</v>
      </c>
      <c r="BH352" s="38">
        <f t="shared" ref="BH352" si="7916">lunchAdjust(BG347:BH351)</f>
        <v>0</v>
      </c>
      <c r="BI352" s="48" t="s">
        <v>0</v>
      </c>
      <c r="BJ352" s="39">
        <f t="shared" ref="BJ352" si="7917">SUMPRODUCT(BI347:BI351*BJ347:BJ351)</f>
        <v>0</v>
      </c>
      <c r="BK352" s="46" t="s">
        <v>134</v>
      </c>
      <c r="BL352" s="38">
        <f t="shared" ref="BL352" si="7918">lunchAdjust(BK347:BL351)</f>
        <v>0</v>
      </c>
      <c r="BM352" s="48" t="s">
        <v>0</v>
      </c>
      <c r="BN352" s="39">
        <f t="shared" ref="BN352" si="7919">SUMPRODUCT(BM347:BM351*BN347:BN351)</f>
        <v>0</v>
      </c>
      <c r="BO352" s="46" t="s">
        <v>134</v>
      </c>
      <c r="BP352" s="38">
        <f t="shared" ref="BP352" si="7920">lunchAdjust(BO347:BP351)</f>
        <v>0</v>
      </c>
      <c r="BQ352" s="48" t="s">
        <v>0</v>
      </c>
      <c r="BR352" s="39">
        <f t="shared" ref="BR352" si="7921">SUMPRODUCT(BQ347:BQ351*BR347:BR351)</f>
        <v>0</v>
      </c>
      <c r="BS352" s="46" t="s">
        <v>134</v>
      </c>
      <c r="BT352" s="38">
        <f t="shared" ref="BT352" si="7922">lunchAdjust(BS347:BT351)</f>
        <v>0</v>
      </c>
      <c r="BU352" s="48" t="s">
        <v>0</v>
      </c>
      <c r="BV352" s="39">
        <f t="shared" ref="BV352" si="7923">SUMPRODUCT(BU347:BU351*BV347:BV351)</f>
        <v>0</v>
      </c>
      <c r="BW352" s="46" t="s">
        <v>134</v>
      </c>
      <c r="BX352" s="38">
        <f t="shared" ref="BX352" si="7924">lunchAdjust(BW347:BX351)</f>
        <v>0</v>
      </c>
      <c r="BY352" s="48" t="s">
        <v>0</v>
      </c>
      <c r="BZ352" s="39">
        <f t="shared" ref="BZ352" si="7925">SUMPRODUCT(BY347:BY351*BZ347:BZ351)</f>
        <v>0</v>
      </c>
      <c r="CA352" s="46" t="s">
        <v>134</v>
      </c>
      <c r="CB352" s="38">
        <f t="shared" ref="CB352" si="7926">lunchAdjust(CA347:CB351)</f>
        <v>0</v>
      </c>
      <c r="CC352" s="48" t="s">
        <v>0</v>
      </c>
      <c r="CD352" s="39">
        <f t="shared" ref="CD352" si="7927">SUMPRODUCT(CC347:CC351*CD347:CD351)</f>
        <v>0</v>
      </c>
      <c r="CE352" s="46" t="s">
        <v>134</v>
      </c>
      <c r="CF352" s="38">
        <f t="shared" ref="CF352" si="7928">lunchAdjust(CE347:CF351)</f>
        <v>0</v>
      </c>
      <c r="CG352" s="48" t="s">
        <v>0</v>
      </c>
      <c r="CH352" s="39">
        <f t="shared" ref="CH352" si="7929">SUMPRODUCT(CG347:CG351*CH347:CH351)</f>
        <v>0</v>
      </c>
    </row>
    <row r="353" spans="1:86" ht="15.75" thickBot="1" x14ac:dyDescent="0.3">
      <c r="A353" s="58" t="s">
        <v>121</v>
      </c>
      <c r="B353" s="59">
        <f ca="1">roleHours(G347:CH353, "OUT")</f>
        <v>0</v>
      </c>
      <c r="C353" s="54" t="s">
        <v>137</v>
      </c>
      <c r="D353" s="22">
        <f ca="1">roleHours(G347:CH353, "PTO")</f>
        <v>0</v>
      </c>
      <c r="E353" s="23"/>
      <c r="F353" s="52"/>
      <c r="G353" s="47" t="s">
        <v>39</v>
      </c>
      <c r="H353" s="40">
        <f t="shared" si="7433"/>
        <v>0</v>
      </c>
      <c r="I353" s="49" t="s">
        <v>135</v>
      </c>
      <c r="J353" s="41">
        <f t="shared" ref="J353" si="7930">J352*G$4</f>
        <v>0</v>
      </c>
      <c r="K353" s="47" t="s">
        <v>39</v>
      </c>
      <c r="L353" s="40">
        <f t="shared" ref="L353" si="7931">SUMPRODUCT(M347:M351*(L347:L351="PTO"))+SUMPRODUCT(M347:M351*(L347:L351="HOL"))</f>
        <v>0</v>
      </c>
      <c r="M353" s="49" t="s">
        <v>135</v>
      </c>
      <c r="N353" s="41">
        <f t="shared" ref="N353" si="7932">N352*K$4</f>
        <v>0</v>
      </c>
      <c r="O353" s="47" t="s">
        <v>39</v>
      </c>
      <c r="P353" s="40">
        <f t="shared" ref="P353" si="7933">SUMPRODUCT(Q347:Q351*(P347:P351="PTO"))+SUMPRODUCT(Q347:Q351*(P347:P351="HOL"))</f>
        <v>0</v>
      </c>
      <c r="Q353" s="49" t="s">
        <v>135</v>
      </c>
      <c r="R353" s="41">
        <f t="shared" ref="R353" si="7934">R352*O$4</f>
        <v>0</v>
      </c>
      <c r="S353" s="47" t="s">
        <v>39</v>
      </c>
      <c r="T353" s="40">
        <f t="shared" ref="T353" si="7935">SUMPRODUCT(U347:U351*(T347:T351="PTO"))+SUMPRODUCT(U347:U351*(T347:T351="HOL"))</f>
        <v>0</v>
      </c>
      <c r="U353" s="49" t="s">
        <v>135</v>
      </c>
      <c r="V353" s="41">
        <f t="shared" ref="V353" si="7936">V352*S$4</f>
        <v>0</v>
      </c>
      <c r="W353" s="47" t="s">
        <v>39</v>
      </c>
      <c r="X353" s="40">
        <f t="shared" ref="X353" si="7937">SUMPRODUCT(Y347:Y351*(X347:X351="PTO"))+SUMPRODUCT(Y347:Y351*(X347:X351="HOL"))</f>
        <v>0</v>
      </c>
      <c r="Y353" s="49" t="s">
        <v>135</v>
      </c>
      <c r="Z353" s="41">
        <f t="shared" ref="Z353" si="7938">Z352*W$4</f>
        <v>0</v>
      </c>
      <c r="AA353" s="47" t="s">
        <v>39</v>
      </c>
      <c r="AB353" s="40">
        <f t="shared" ref="AB353" si="7939">SUMPRODUCT(AC347:AC351*(AB347:AB351="PTO"))+SUMPRODUCT(AC347:AC351*(AB347:AB351="HOL"))</f>
        <v>0</v>
      </c>
      <c r="AC353" s="49" t="s">
        <v>135</v>
      </c>
      <c r="AD353" s="41">
        <f t="shared" ref="AD353" si="7940">AD352*AA$4</f>
        <v>0</v>
      </c>
      <c r="AE353" s="47" t="s">
        <v>39</v>
      </c>
      <c r="AF353" s="40">
        <f t="shared" ref="AF353" si="7941">SUMPRODUCT(AG347:AG351*(AF347:AF351="PTO"))+SUMPRODUCT(AG347:AG351*(AF347:AF351="HOL"))</f>
        <v>0</v>
      </c>
      <c r="AG353" s="49" t="s">
        <v>135</v>
      </c>
      <c r="AH353" s="41">
        <f t="shared" ref="AH353" si="7942">AH352*AE$4</f>
        <v>0</v>
      </c>
      <c r="AI353" s="47" t="s">
        <v>39</v>
      </c>
      <c r="AJ353" s="40">
        <f t="shared" ref="AJ353" si="7943">SUMPRODUCT(AK347:AK351*(AJ347:AJ351="PTO"))+SUMPRODUCT(AK347:AK351*(AJ347:AJ351="HOL"))</f>
        <v>0</v>
      </c>
      <c r="AK353" s="49" t="s">
        <v>135</v>
      </c>
      <c r="AL353" s="41">
        <f>AL352*AI$4</f>
        <v>0</v>
      </c>
      <c r="AM353" s="47" t="s">
        <v>39</v>
      </c>
      <c r="AN353" s="40">
        <f t="shared" ref="AN353" si="7944">SUMPRODUCT(AO347:AO351*(AN347:AN351="PTO"))+SUMPRODUCT(AO347:AO351*(AN347:AN351="HOL"))</f>
        <v>0</v>
      </c>
      <c r="AO353" s="49" t="s">
        <v>135</v>
      </c>
      <c r="AP353" s="41">
        <f t="shared" ref="AP353" si="7945">AP352*AM$4</f>
        <v>0</v>
      </c>
      <c r="AQ353" s="47" t="s">
        <v>39</v>
      </c>
      <c r="AR353" s="40">
        <f t="shared" ref="AR353" si="7946">SUMPRODUCT(AS347:AS351*(AR347:AR351="PTO"))+SUMPRODUCT(AS347:AS351*(AR347:AR351="HOL"))</f>
        <v>0</v>
      </c>
      <c r="AS353" s="49" t="s">
        <v>135</v>
      </c>
      <c r="AT353" s="41">
        <f t="shared" ref="AT353" si="7947">AT352*AQ$4</f>
        <v>0</v>
      </c>
      <c r="AU353" s="47" t="s">
        <v>39</v>
      </c>
      <c r="AV353" s="40">
        <f t="shared" ref="AV353" si="7948">SUMPRODUCT(AW347:AW351*(AV347:AV351="PTO"))+SUMPRODUCT(AW347:AW351*(AV347:AV351="HOL"))</f>
        <v>0</v>
      </c>
      <c r="AW353" s="49" t="s">
        <v>135</v>
      </c>
      <c r="AX353" s="41">
        <f>AX352*AU$4</f>
        <v>0</v>
      </c>
      <c r="AY353" s="47" t="s">
        <v>39</v>
      </c>
      <c r="AZ353" s="40">
        <f t="shared" ref="AZ353" si="7949">SUMPRODUCT(BA347:BA351*(AZ347:AZ351="PTO"))+SUMPRODUCT(BA347:BA351*(AZ347:AZ351="HOL"))</f>
        <v>0</v>
      </c>
      <c r="BA353" s="49" t="s">
        <v>135</v>
      </c>
      <c r="BB353" s="41">
        <f>BB352*AY$4</f>
        <v>0</v>
      </c>
      <c r="BC353" s="47" t="s">
        <v>39</v>
      </c>
      <c r="BD353" s="40">
        <f t="shared" ref="BD353" si="7950">SUMPRODUCT(BE347:BE351*(BD347:BD351="PTO"))+SUMPRODUCT(BE347:BE351*(BD347:BD351="HOL"))</f>
        <v>0</v>
      </c>
      <c r="BE353" s="49" t="s">
        <v>135</v>
      </c>
      <c r="BF353" s="41">
        <f>BF352*BC$4</f>
        <v>0</v>
      </c>
      <c r="BG353" s="47" t="s">
        <v>39</v>
      </c>
      <c r="BH353" s="40">
        <f t="shared" ref="BH353" si="7951">SUMPRODUCT(BI347:BI351*(BH347:BH351="PTO"))+SUMPRODUCT(BI347:BI351*(BH347:BH351="HOL"))</f>
        <v>0</v>
      </c>
      <c r="BI353" s="49" t="s">
        <v>135</v>
      </c>
      <c r="BJ353" s="41">
        <f>BJ352*BG$4</f>
        <v>0</v>
      </c>
      <c r="BK353" s="47" t="s">
        <v>39</v>
      </c>
      <c r="BL353" s="40">
        <f t="shared" ref="BL353" si="7952">SUMPRODUCT(BM347:BM351*(BL347:BL351="PTO"))+SUMPRODUCT(BM347:BM351*(BL347:BL351="HOL"))</f>
        <v>0</v>
      </c>
      <c r="BM353" s="49" t="s">
        <v>135</v>
      </c>
      <c r="BN353" s="41">
        <f>BN352*BK$4</f>
        <v>0</v>
      </c>
      <c r="BO353" s="47" t="s">
        <v>39</v>
      </c>
      <c r="BP353" s="40">
        <f t="shared" ref="BP353" si="7953">SUMPRODUCT(BQ347:BQ351*(BP347:BP351="PTO"))+SUMPRODUCT(BQ347:BQ351*(BP347:BP351="HOL"))</f>
        <v>0</v>
      </c>
      <c r="BQ353" s="49" t="s">
        <v>135</v>
      </c>
      <c r="BR353" s="41">
        <f t="shared" ref="BR353" si="7954">BR352*BO$4</f>
        <v>0</v>
      </c>
      <c r="BS353" s="47" t="s">
        <v>39</v>
      </c>
      <c r="BT353" s="40">
        <f t="shared" ref="BT353" si="7955">SUMPRODUCT(BU347:BU351*(BT347:BT351="PTO"))+SUMPRODUCT(BU347:BU351*(BT347:BT351="HOL"))</f>
        <v>0</v>
      </c>
      <c r="BU353" s="49" t="s">
        <v>135</v>
      </c>
      <c r="BV353" s="41">
        <f t="shared" ref="BV353" si="7956">BV352*BS$4</f>
        <v>0</v>
      </c>
      <c r="BW353" s="47" t="s">
        <v>39</v>
      </c>
      <c r="BX353" s="40">
        <f t="shared" ref="BX353" si="7957">SUMPRODUCT(BY347:BY351*(BX347:BX351="PTO"))+SUMPRODUCT(BY347:BY351*(BX347:BX351="HOL"))</f>
        <v>0</v>
      </c>
      <c r="BY353" s="49" t="s">
        <v>135</v>
      </c>
      <c r="BZ353" s="41">
        <f t="shared" ref="BZ353" si="7958">BZ352*BW$4</f>
        <v>0</v>
      </c>
      <c r="CA353" s="47" t="s">
        <v>39</v>
      </c>
      <c r="CB353" s="40">
        <f t="shared" ref="CB353" si="7959">SUMPRODUCT(CC347:CC351*(CB347:CB351="PTO"))+SUMPRODUCT(CC347:CC351*(CB347:CB351="HOL"))</f>
        <v>0</v>
      </c>
      <c r="CC353" s="49" t="s">
        <v>135</v>
      </c>
      <c r="CD353" s="41">
        <f t="shared" ref="CD353" si="7960">CD352*CA$4</f>
        <v>0</v>
      </c>
      <c r="CE353" s="47" t="s">
        <v>39</v>
      </c>
      <c r="CF353" s="40">
        <f t="shared" ref="CF353" si="7961">SUMPRODUCT(CG347:CG351*(CF347:CF351="PTO"))+SUMPRODUCT(CG347:CG351*(CF347:CF351="HOL"))</f>
        <v>0</v>
      </c>
      <c r="CG353" s="49" t="s">
        <v>135</v>
      </c>
      <c r="CH353" s="41">
        <f t="shared" ref="CH353" si="7962">CH352*CE$4</f>
        <v>0</v>
      </c>
    </row>
    <row r="354" spans="1:86" x14ac:dyDescent="0.25">
      <c r="A354" s="70" t="s">
        <v>133</v>
      </c>
      <c r="B354" s="71">
        <f t="shared" ref="B354" ca="1" si="7963">D354-B355</f>
        <v>31.657861578385479</v>
      </c>
      <c r="C354" s="72" t="s">
        <v>122</v>
      </c>
      <c r="D354" s="71">
        <f>IFERROR(INDEX(Holidays[FTE], MATCH(Entry!E354, Holidays[Date], 0)), 1)*8*INDEX(FTEguide[[1]:[12]], MATCH(Entry!E355, FTEguide[Weekday], 0), IF(Entry!E357&gt;0, Entry!E357, MONTH(Entry!E354)))</f>
        <v>107.65786157838548</v>
      </c>
      <c r="E354" s="60">
        <f t="shared" si="6971"/>
        <v>43878</v>
      </c>
      <c r="F354" s="50" t="s">
        <v>128</v>
      </c>
      <c r="G354" s="34" t="s">
        <v>136</v>
      </c>
      <c r="H354" s="35" t="s">
        <v>23</v>
      </c>
      <c r="I354" s="42">
        <f t="shared" ref="I354" si="7964">parseTime(G354)-(H359=INT(RIGHT($F354, 1)))</f>
        <v>8</v>
      </c>
      <c r="J354" s="43">
        <f t="shared" ref="J354:J358" si="7965">isClocked(H354)</f>
        <v>1</v>
      </c>
      <c r="K354" s="34" t="s">
        <v>136</v>
      </c>
      <c r="L354" s="35" t="s">
        <v>23</v>
      </c>
      <c r="M354" s="42">
        <f t="shared" ref="M354" si="7966">parseTime(K354)-(L359=INT(RIGHT($F354, 1)))</f>
        <v>8</v>
      </c>
      <c r="N354" s="43">
        <f t="shared" ref="N354:N358" si="7967">isClocked(L354)</f>
        <v>1</v>
      </c>
      <c r="O354" s="34" t="s">
        <v>180</v>
      </c>
      <c r="P354" s="35" t="s">
        <v>23</v>
      </c>
      <c r="Q354" s="42">
        <f t="shared" ref="Q354" si="7968">parseTime(O354)-(P359=INT(RIGHT($F354, 1)))</f>
        <v>8</v>
      </c>
      <c r="R354" s="43">
        <f t="shared" ref="R354:R358" si="7969">isClocked(P354)</f>
        <v>1</v>
      </c>
      <c r="S354" s="34" t="s">
        <v>150</v>
      </c>
      <c r="T354" s="35" t="s">
        <v>23</v>
      </c>
      <c r="U354" s="42">
        <f t="shared" ref="U354" si="7970">parseTime(S354)-(T359=INT(RIGHT($F354, 1)))</f>
        <v>8</v>
      </c>
      <c r="V354" s="43">
        <f t="shared" ref="V354:V358" si="7971">isClocked(T354)</f>
        <v>1</v>
      </c>
      <c r="W354" s="34" t="s">
        <v>136</v>
      </c>
      <c r="X354" s="35" t="s">
        <v>24</v>
      </c>
      <c r="Y354" s="42">
        <f t="shared" ref="Y354" si="7972">parseTime(W354)-(X359=INT(RIGHT($F354, 1)))</f>
        <v>8</v>
      </c>
      <c r="Z354" s="43">
        <f t="shared" ref="Z354:Z358" si="7973">isClocked(X354)</f>
        <v>1</v>
      </c>
      <c r="AA354" s="34" t="s">
        <v>136</v>
      </c>
      <c r="AB354" s="35" t="s">
        <v>23</v>
      </c>
      <c r="AC354" s="42">
        <f t="shared" ref="AC354" si="7974">parseTime(AA354)-(AB359=INT(RIGHT($F354, 1)))</f>
        <v>8</v>
      </c>
      <c r="AD354" s="43">
        <f t="shared" ref="AD354:AD358" si="7975">isClocked(AB354)</f>
        <v>1</v>
      </c>
      <c r="AE354" s="34" t="s">
        <v>136</v>
      </c>
      <c r="AF354" s="35" t="s">
        <v>25</v>
      </c>
      <c r="AG354" s="42">
        <f t="shared" ref="AG354" si="7976">parseTime(AE354)-(AF359=INT(RIGHT($F354, 1)))</f>
        <v>8</v>
      </c>
      <c r="AH354" s="43">
        <f t="shared" ref="AH354:AH358" si="7977">isClocked(AF354)</f>
        <v>1</v>
      </c>
      <c r="AI354" s="34" t="s">
        <v>136</v>
      </c>
      <c r="AJ354" s="35" t="s">
        <v>23</v>
      </c>
      <c r="AK354" s="42">
        <f>parseTime(AI354)-(AJ359=INT(RIGHT($F354, 1)))</f>
        <v>8</v>
      </c>
      <c r="AL354" s="43">
        <f t="shared" ref="AL354:AL358" si="7978">isClocked(AJ354)</f>
        <v>1</v>
      </c>
      <c r="AM354" s="34" t="s">
        <v>151</v>
      </c>
      <c r="AN354" s="35" t="s">
        <v>23</v>
      </c>
      <c r="AO354" s="42">
        <f t="shared" ref="AO354" si="7979">parseTime(AM354)-(AN359=INT(RIGHT($F354, 1)))</f>
        <v>4</v>
      </c>
      <c r="AP354" s="43">
        <f t="shared" ref="AP354:AP358" si="7980">isClocked(AN354)</f>
        <v>1</v>
      </c>
      <c r="AQ354" s="34"/>
      <c r="AR354" s="35"/>
      <c r="AS354" s="42">
        <f t="shared" ref="AS354" si="7981">parseTime(AQ354)-(AR359=INT(RIGHT($F354, 1)))</f>
        <v>0</v>
      </c>
      <c r="AT354" s="43">
        <f t="shared" ref="AT354:AT358" si="7982">isClocked(AR354)</f>
        <v>0</v>
      </c>
      <c r="AU354" s="34"/>
      <c r="AV354" s="35"/>
      <c r="AW354" s="42">
        <f>parseTime(AU354)-(AV359=INT(RIGHT($F354, 1)))</f>
        <v>0</v>
      </c>
      <c r="AX354" s="43">
        <f t="shared" ref="AX354:AX358" si="7983">isClocked(AV354)</f>
        <v>0</v>
      </c>
      <c r="AY354" s="34" t="s">
        <v>180</v>
      </c>
      <c r="AZ354" s="35" t="s">
        <v>24</v>
      </c>
      <c r="BA354" s="42">
        <f>parseTime(AY354)-(AZ359=INT(RIGHT($F354, 1)))</f>
        <v>8</v>
      </c>
      <c r="BB354" s="43">
        <f t="shared" ref="BB354:BB358" si="7984">isClocked(AZ354)</f>
        <v>1</v>
      </c>
      <c r="BC354" s="34"/>
      <c r="BD354" s="35"/>
      <c r="BE354" s="42">
        <f>parseTime(BC354)-(BD359=INT(RIGHT($F354, 1)))</f>
        <v>0</v>
      </c>
      <c r="BF354" s="43">
        <f t="shared" ref="BF354:BF358" si="7985">isClocked(BD354)</f>
        <v>0</v>
      </c>
      <c r="BG354" s="34"/>
      <c r="BH354" s="35"/>
      <c r="BI354" s="42">
        <f>parseTime(BG354)-(BH359=INT(RIGHT($F354, 1)))</f>
        <v>0</v>
      </c>
      <c r="BJ354" s="43">
        <f t="shared" ref="BJ354:BJ358" si="7986">isClocked(BH354)</f>
        <v>0</v>
      </c>
      <c r="BK354" s="34"/>
      <c r="BL354" s="35"/>
      <c r="BM354" s="42">
        <f>parseTime(BK354)-(BL359=INT(RIGHT($F354, 1)))</f>
        <v>0</v>
      </c>
      <c r="BN354" s="43">
        <f t="shared" ref="BN354:BN358" si="7987">isClocked(BL354)</f>
        <v>0</v>
      </c>
      <c r="BO354" s="34"/>
      <c r="BP354" s="35"/>
      <c r="BQ354" s="42">
        <f t="shared" ref="BQ354" si="7988">parseTime(BO354)-(BP359=INT(RIGHT($F354, 1)))</f>
        <v>0</v>
      </c>
      <c r="BR354" s="43">
        <f t="shared" ref="BR354:BR358" si="7989">isClocked(BP354)</f>
        <v>0</v>
      </c>
      <c r="BS354" s="34"/>
      <c r="BT354" s="35"/>
      <c r="BU354" s="42">
        <f t="shared" ref="BU354" si="7990">parseTime(BS354)-(BT359=INT(RIGHT($F354, 1)))</f>
        <v>0</v>
      </c>
      <c r="BV354" s="43">
        <f t="shared" ref="BV354:BV358" si="7991">isClocked(BT354)</f>
        <v>0</v>
      </c>
      <c r="BW354" s="34"/>
      <c r="BX354" s="35"/>
      <c r="BY354" s="42">
        <f t="shared" ref="BY354" si="7992">parseTime(BW354)-(BX359=INT(RIGHT($F354, 1)))</f>
        <v>0</v>
      </c>
      <c r="BZ354" s="43">
        <f t="shared" ref="BZ354:BZ358" si="7993">isClocked(BX354)</f>
        <v>0</v>
      </c>
      <c r="CA354" s="34"/>
      <c r="CB354" s="35"/>
      <c r="CC354" s="42">
        <f t="shared" ref="CC354" si="7994">parseTime(CA354)-(CB359=INT(RIGHT($F354, 1)))</f>
        <v>0</v>
      </c>
      <c r="CD354" s="43">
        <f t="shared" ref="CD354:CD358" si="7995">isClocked(CB354)</f>
        <v>0</v>
      </c>
      <c r="CE354" s="34"/>
      <c r="CF354" s="35"/>
      <c r="CG354" s="42">
        <f t="shared" ref="CG354" si="7996">parseTime(CE354)-(CF359=INT(RIGHT($F354, 1)))</f>
        <v>0</v>
      </c>
      <c r="CH354" s="43">
        <f t="shared" ref="CH354:CH358" si="7997">isClocked(CF354)</f>
        <v>0</v>
      </c>
    </row>
    <row r="355" spans="1:86" x14ac:dyDescent="0.25">
      <c r="A355" s="56" t="s">
        <v>0</v>
      </c>
      <c r="B355" s="57">
        <f t="shared" ref="B355" ca="1" si="7998">SUM(B356:B359)</f>
        <v>76</v>
      </c>
      <c r="C355" s="14" t="s">
        <v>252</v>
      </c>
      <c r="D355" s="14"/>
      <c r="E355" s="55" t="str">
        <f t="shared" si="6840"/>
        <v>Monday</v>
      </c>
      <c r="F355" s="51" t="s">
        <v>129</v>
      </c>
      <c r="G355" s="36"/>
      <c r="H355" s="37"/>
      <c r="I355" s="44">
        <f t="shared" ref="I355" si="7999">parseTime(G355)-(H359=INT(RIGHT($F355, 1)))</f>
        <v>0</v>
      </c>
      <c r="J355" s="45">
        <f t="shared" si="7965"/>
        <v>0</v>
      </c>
      <c r="K355" s="36"/>
      <c r="L355" s="37"/>
      <c r="M355" s="44">
        <f t="shared" ref="M355" si="8000">parseTime(K355)-(L359=INT(RIGHT($F355, 1)))</f>
        <v>0</v>
      </c>
      <c r="N355" s="45">
        <f t="shared" si="7967"/>
        <v>0</v>
      </c>
      <c r="O355" s="36"/>
      <c r="P355" s="37"/>
      <c r="Q355" s="44">
        <f t="shared" ref="Q355" si="8001">parseTime(O355)-(P359=INT(RIGHT($F355, 1)))</f>
        <v>0</v>
      </c>
      <c r="R355" s="45">
        <f t="shared" si="7969"/>
        <v>0</v>
      </c>
      <c r="S355" s="36"/>
      <c r="T355" s="37"/>
      <c r="U355" s="44">
        <f t="shared" ref="U355" si="8002">parseTime(S355)-(T359=INT(RIGHT($F355, 1)))</f>
        <v>0</v>
      </c>
      <c r="V355" s="45">
        <f t="shared" si="7971"/>
        <v>0</v>
      </c>
      <c r="W355" s="36"/>
      <c r="X355" s="37"/>
      <c r="Y355" s="44">
        <f t="shared" ref="Y355" si="8003">parseTime(W355)-(X359=INT(RIGHT($F355, 1)))</f>
        <v>0</v>
      </c>
      <c r="Z355" s="45">
        <f t="shared" si="7973"/>
        <v>0</v>
      </c>
      <c r="AA355" s="36"/>
      <c r="AB355" s="37"/>
      <c r="AC355" s="44">
        <f t="shared" ref="AC355" si="8004">parseTime(AA355)-(AB359=INT(RIGHT($F355, 1)))</f>
        <v>0</v>
      </c>
      <c r="AD355" s="45">
        <f t="shared" si="7975"/>
        <v>0</v>
      </c>
      <c r="AE355" s="36"/>
      <c r="AF355" s="37"/>
      <c r="AG355" s="44">
        <f t="shared" ref="AG355" si="8005">parseTime(AE355)-(AF359=INT(RIGHT($F355, 1)))</f>
        <v>0</v>
      </c>
      <c r="AH355" s="45">
        <f t="shared" si="7977"/>
        <v>0</v>
      </c>
      <c r="AI355" s="36"/>
      <c r="AJ355" s="37"/>
      <c r="AK355" s="44">
        <f>parseTime(AI355)-(AJ359=INT(RIGHT($F355, 1)))</f>
        <v>0</v>
      </c>
      <c r="AL355" s="45">
        <f t="shared" si="7978"/>
        <v>0</v>
      </c>
      <c r="AM355" s="36"/>
      <c r="AN355" s="37"/>
      <c r="AO355" s="44">
        <f t="shared" ref="AO355" si="8006">parseTime(AM355)-(AN359=INT(RIGHT($F355, 1)))</f>
        <v>0</v>
      </c>
      <c r="AP355" s="45">
        <f t="shared" si="7980"/>
        <v>0</v>
      </c>
      <c r="AQ355" s="36"/>
      <c r="AR355" s="37"/>
      <c r="AS355" s="44">
        <f t="shared" ref="AS355" si="8007">parseTime(AQ355)-(AR359=INT(RIGHT($F355, 1)))</f>
        <v>0</v>
      </c>
      <c r="AT355" s="45">
        <f t="shared" si="7982"/>
        <v>0</v>
      </c>
      <c r="AU355" s="36"/>
      <c r="AV355" s="37"/>
      <c r="AW355" s="44">
        <f>parseTime(AU355)-(AV359=INT(RIGHT($F355, 1)))</f>
        <v>0</v>
      </c>
      <c r="AX355" s="45">
        <f t="shared" si="7983"/>
        <v>0</v>
      </c>
      <c r="AY355" s="36"/>
      <c r="AZ355" s="37"/>
      <c r="BA355" s="44">
        <f>parseTime(AY355)-(AZ359=INT(RIGHT($F355, 1)))</f>
        <v>0</v>
      </c>
      <c r="BB355" s="45">
        <f t="shared" si="7984"/>
        <v>0</v>
      </c>
      <c r="BC355" s="36"/>
      <c r="BD355" s="37"/>
      <c r="BE355" s="44">
        <f>parseTime(BC355)-(BD359=INT(RIGHT($F355, 1)))</f>
        <v>0</v>
      </c>
      <c r="BF355" s="45">
        <f t="shared" si="7985"/>
        <v>0</v>
      </c>
      <c r="BG355" s="36"/>
      <c r="BH355" s="37"/>
      <c r="BI355" s="44">
        <f>parseTime(BG355)-(BH359=INT(RIGHT($F355, 1)))</f>
        <v>0</v>
      </c>
      <c r="BJ355" s="45">
        <f t="shared" si="7986"/>
        <v>0</v>
      </c>
      <c r="BK355" s="36"/>
      <c r="BL355" s="37"/>
      <c r="BM355" s="44">
        <f>parseTime(BK355)-(BL359=INT(RIGHT($F355, 1)))</f>
        <v>0</v>
      </c>
      <c r="BN355" s="45">
        <f t="shared" si="7987"/>
        <v>0</v>
      </c>
      <c r="BO355" s="36"/>
      <c r="BP355" s="37"/>
      <c r="BQ355" s="44">
        <f t="shared" ref="BQ355" si="8008">parseTime(BO355)-(BP359=INT(RIGHT($F355, 1)))</f>
        <v>0</v>
      </c>
      <c r="BR355" s="45">
        <f t="shared" si="7989"/>
        <v>0</v>
      </c>
      <c r="BS355" s="36"/>
      <c r="BT355" s="37"/>
      <c r="BU355" s="44">
        <f t="shared" ref="BU355" si="8009">parseTime(BS355)-(BT359=INT(RIGHT($F355, 1)))</f>
        <v>0</v>
      </c>
      <c r="BV355" s="45">
        <f t="shared" si="7991"/>
        <v>0</v>
      </c>
      <c r="BW355" s="36"/>
      <c r="BX355" s="37"/>
      <c r="BY355" s="44">
        <f t="shared" ref="BY355" si="8010">parseTime(BW355)-(BX359=INT(RIGHT($F355, 1)))</f>
        <v>0</v>
      </c>
      <c r="BZ355" s="45">
        <f t="shared" si="7993"/>
        <v>0</v>
      </c>
      <c r="CA355" s="36"/>
      <c r="CB355" s="37"/>
      <c r="CC355" s="44">
        <f t="shared" ref="CC355" si="8011">parseTime(CA355)-(CB359=INT(RIGHT($F355, 1)))</f>
        <v>0</v>
      </c>
      <c r="CD355" s="45">
        <f t="shared" si="7995"/>
        <v>0</v>
      </c>
      <c r="CE355" s="36"/>
      <c r="CF355" s="37"/>
      <c r="CG355" s="44">
        <f t="shared" ref="CG355" si="8012">parseTime(CE355)-(CF359=INT(RIGHT($F355, 1)))</f>
        <v>0</v>
      </c>
      <c r="CH355" s="45">
        <f t="shared" si="7997"/>
        <v>0</v>
      </c>
    </row>
    <row r="356" spans="1:86" x14ac:dyDescent="0.25">
      <c r="A356" s="56" t="s">
        <v>117</v>
      </c>
      <c r="B356" s="57">
        <f ca="1">roleHours(G354:CH360, "MFD")</f>
        <v>52</v>
      </c>
      <c r="C356" s="14">
        <f t="shared" ca="1" si="7531"/>
        <v>6.5</v>
      </c>
      <c r="D356" s="14"/>
      <c r="E356" s="20" t="s">
        <v>127</v>
      </c>
      <c r="F356" s="51" t="s">
        <v>130</v>
      </c>
      <c r="G356" s="36"/>
      <c r="H356" s="37"/>
      <c r="I356" s="44">
        <f t="shared" ref="I356" si="8013">parseTime(G356)-(H359=INT(RIGHT($F356, 1)))</f>
        <v>0</v>
      </c>
      <c r="J356" s="45">
        <f t="shared" si="7965"/>
        <v>0</v>
      </c>
      <c r="K356" s="36"/>
      <c r="L356" s="37"/>
      <c r="M356" s="44">
        <f t="shared" ref="M356" si="8014">parseTime(K356)-(L359=INT(RIGHT($F356, 1)))</f>
        <v>0</v>
      </c>
      <c r="N356" s="45">
        <f t="shared" si="7967"/>
        <v>0</v>
      </c>
      <c r="O356" s="36"/>
      <c r="P356" s="37"/>
      <c r="Q356" s="44">
        <f t="shared" ref="Q356" si="8015">parseTime(O356)-(P359=INT(RIGHT($F356, 1)))</f>
        <v>0</v>
      </c>
      <c r="R356" s="45">
        <f t="shared" si="7969"/>
        <v>0</v>
      </c>
      <c r="S356" s="36"/>
      <c r="T356" s="37"/>
      <c r="U356" s="44">
        <f t="shared" ref="U356" si="8016">parseTime(S356)-(T359=INT(RIGHT($F356, 1)))</f>
        <v>0</v>
      </c>
      <c r="V356" s="45">
        <f t="shared" si="7971"/>
        <v>0</v>
      </c>
      <c r="W356" s="36"/>
      <c r="X356" s="37"/>
      <c r="Y356" s="44">
        <f t="shared" ref="Y356" si="8017">parseTime(W356)-(X359=INT(RIGHT($F356, 1)))</f>
        <v>0</v>
      </c>
      <c r="Z356" s="45">
        <f t="shared" si="7973"/>
        <v>0</v>
      </c>
      <c r="AA356" s="36"/>
      <c r="AB356" s="37"/>
      <c r="AC356" s="44">
        <f t="shared" ref="AC356" si="8018">parseTime(AA356)-(AB359=INT(RIGHT($F356, 1)))</f>
        <v>0</v>
      </c>
      <c r="AD356" s="45">
        <f t="shared" si="7975"/>
        <v>0</v>
      </c>
      <c r="AE356" s="36"/>
      <c r="AF356" s="37"/>
      <c r="AG356" s="44">
        <f t="shared" ref="AG356" si="8019">parseTime(AE356)-(AF359=INT(RIGHT($F356, 1)))</f>
        <v>0</v>
      </c>
      <c r="AH356" s="45">
        <f t="shared" si="7977"/>
        <v>0</v>
      </c>
      <c r="AI356" s="36"/>
      <c r="AJ356" s="37"/>
      <c r="AK356" s="44">
        <f>parseTime(AI356)-(AJ359=INT(RIGHT($F356, 1)))</f>
        <v>0</v>
      </c>
      <c r="AL356" s="45">
        <f t="shared" si="7978"/>
        <v>0</v>
      </c>
      <c r="AM356" s="36"/>
      <c r="AN356" s="37"/>
      <c r="AO356" s="44">
        <f t="shared" ref="AO356" si="8020">parseTime(AM356)-(AN359=INT(RIGHT($F356, 1)))</f>
        <v>0</v>
      </c>
      <c r="AP356" s="45">
        <f t="shared" si="7980"/>
        <v>0</v>
      </c>
      <c r="AQ356" s="36"/>
      <c r="AR356" s="37"/>
      <c r="AS356" s="44">
        <f t="shared" ref="AS356" si="8021">parseTime(AQ356)-(AR359=INT(RIGHT($F356, 1)))</f>
        <v>0</v>
      </c>
      <c r="AT356" s="45">
        <f t="shared" si="7982"/>
        <v>0</v>
      </c>
      <c r="AU356" s="36"/>
      <c r="AV356" s="37"/>
      <c r="AW356" s="44">
        <f>parseTime(AU356)-(AV359=INT(RIGHT($F356, 1)))</f>
        <v>0</v>
      </c>
      <c r="AX356" s="45">
        <f t="shared" si="7983"/>
        <v>0</v>
      </c>
      <c r="AY356" s="36"/>
      <c r="AZ356" s="37"/>
      <c r="BA356" s="44">
        <f>parseTime(AY356)-(AZ359=INT(RIGHT($F356, 1)))</f>
        <v>0</v>
      </c>
      <c r="BB356" s="45">
        <f t="shared" si="7984"/>
        <v>0</v>
      </c>
      <c r="BC356" s="36"/>
      <c r="BD356" s="37"/>
      <c r="BE356" s="44">
        <f>parseTime(BC356)-(BD359=INT(RIGHT($F356, 1)))</f>
        <v>0</v>
      </c>
      <c r="BF356" s="45">
        <f t="shared" si="7985"/>
        <v>0</v>
      </c>
      <c r="BG356" s="36"/>
      <c r="BH356" s="37"/>
      <c r="BI356" s="44">
        <f>parseTime(BG356)-(BH359=INT(RIGHT($F356, 1)))</f>
        <v>0</v>
      </c>
      <c r="BJ356" s="45">
        <f t="shared" si="7986"/>
        <v>0</v>
      </c>
      <c r="BK356" s="36"/>
      <c r="BL356" s="37"/>
      <c r="BM356" s="44">
        <f>parseTime(BK356)-(BL359=INT(RIGHT($F356, 1)))</f>
        <v>0</v>
      </c>
      <c r="BN356" s="45">
        <f t="shared" si="7987"/>
        <v>0</v>
      </c>
      <c r="BO356" s="36"/>
      <c r="BP356" s="37"/>
      <c r="BQ356" s="44">
        <f t="shared" ref="BQ356" si="8022">parseTime(BO356)-(BP359=INT(RIGHT($F356, 1)))</f>
        <v>0</v>
      </c>
      <c r="BR356" s="45">
        <f t="shared" si="7989"/>
        <v>0</v>
      </c>
      <c r="BS356" s="36"/>
      <c r="BT356" s="37"/>
      <c r="BU356" s="44">
        <f t="shared" ref="BU356" si="8023">parseTime(BS356)-(BT359=INT(RIGHT($F356, 1)))</f>
        <v>0</v>
      </c>
      <c r="BV356" s="45">
        <f t="shared" si="7991"/>
        <v>0</v>
      </c>
      <c r="BW356" s="36"/>
      <c r="BX356" s="37"/>
      <c r="BY356" s="44">
        <f t="shared" ref="BY356" si="8024">parseTime(BW356)-(BX359=INT(RIGHT($F356, 1)))</f>
        <v>0</v>
      </c>
      <c r="BZ356" s="45">
        <f t="shared" si="7993"/>
        <v>0</v>
      </c>
      <c r="CA356" s="36"/>
      <c r="CB356" s="37"/>
      <c r="CC356" s="44">
        <f t="shared" ref="CC356" si="8025">parseTime(CA356)-(CB359=INT(RIGHT($F356, 1)))</f>
        <v>0</v>
      </c>
      <c r="CD356" s="45">
        <f t="shared" si="7995"/>
        <v>0</v>
      </c>
      <c r="CE356" s="36"/>
      <c r="CF356" s="37"/>
      <c r="CG356" s="44">
        <f t="shared" ref="CG356" si="8026">parseTime(CE356)-(CF359=INT(RIGHT($F356, 1)))</f>
        <v>0</v>
      </c>
      <c r="CH356" s="45">
        <f t="shared" si="7997"/>
        <v>0</v>
      </c>
    </row>
    <row r="357" spans="1:86" x14ac:dyDescent="0.25">
      <c r="A357" s="56" t="s">
        <v>118</v>
      </c>
      <c r="B357" s="57">
        <f ca="1">roleHours(G354:CH360, "DFD")</f>
        <v>16</v>
      </c>
      <c r="C357" s="14">
        <f t="shared" ca="1" si="7531"/>
        <v>2</v>
      </c>
      <c r="D357" s="14"/>
      <c r="E357" s="20"/>
      <c r="F357" s="51" t="s">
        <v>131</v>
      </c>
      <c r="G357" s="36"/>
      <c r="H357" s="37"/>
      <c r="I357" s="44">
        <f t="shared" ref="I357" si="8027">parseTime(G357)-(H359=INT(RIGHT($F357, 1)))</f>
        <v>0</v>
      </c>
      <c r="J357" s="45">
        <f t="shared" si="7965"/>
        <v>0</v>
      </c>
      <c r="K357" s="36"/>
      <c r="L357" s="37"/>
      <c r="M357" s="44">
        <f t="shared" ref="M357" si="8028">parseTime(K357)-(L359=INT(RIGHT($F357, 1)))</f>
        <v>0</v>
      </c>
      <c r="N357" s="45">
        <f t="shared" si="7967"/>
        <v>0</v>
      </c>
      <c r="O357" s="36"/>
      <c r="P357" s="37"/>
      <c r="Q357" s="44">
        <f t="shared" ref="Q357" si="8029">parseTime(O357)-(P359=INT(RIGHT($F357, 1)))</f>
        <v>0</v>
      </c>
      <c r="R357" s="45">
        <f t="shared" si="7969"/>
        <v>0</v>
      </c>
      <c r="S357" s="36"/>
      <c r="T357" s="37"/>
      <c r="U357" s="44">
        <f t="shared" ref="U357" si="8030">parseTime(S357)-(T359=INT(RIGHT($F357, 1)))</f>
        <v>0</v>
      </c>
      <c r="V357" s="45">
        <f t="shared" si="7971"/>
        <v>0</v>
      </c>
      <c r="W357" s="36"/>
      <c r="X357" s="37"/>
      <c r="Y357" s="44">
        <f t="shared" ref="Y357" si="8031">parseTime(W357)-(X359=INT(RIGHT($F357, 1)))</f>
        <v>0</v>
      </c>
      <c r="Z357" s="45">
        <f t="shared" si="7973"/>
        <v>0</v>
      </c>
      <c r="AA357" s="36"/>
      <c r="AB357" s="37"/>
      <c r="AC357" s="44">
        <f t="shared" ref="AC357" si="8032">parseTime(AA357)-(AB359=INT(RIGHT($F357, 1)))</f>
        <v>0</v>
      </c>
      <c r="AD357" s="45">
        <f t="shared" si="7975"/>
        <v>0</v>
      </c>
      <c r="AE357" s="36"/>
      <c r="AF357" s="37"/>
      <c r="AG357" s="44">
        <f t="shared" ref="AG357" si="8033">parseTime(AE357)-(AF359=INT(RIGHT($F357, 1)))</f>
        <v>0</v>
      </c>
      <c r="AH357" s="45">
        <f t="shared" si="7977"/>
        <v>0</v>
      </c>
      <c r="AI357" s="36"/>
      <c r="AJ357" s="37"/>
      <c r="AK357" s="44">
        <f>parseTime(AI357)-(AJ359=INT(RIGHT($F357, 1)))</f>
        <v>0</v>
      </c>
      <c r="AL357" s="45">
        <f t="shared" si="7978"/>
        <v>0</v>
      </c>
      <c r="AM357" s="36"/>
      <c r="AN357" s="37"/>
      <c r="AO357" s="44">
        <f t="shared" ref="AO357" si="8034">parseTime(AM357)-(AN359=INT(RIGHT($F357, 1)))</f>
        <v>0</v>
      </c>
      <c r="AP357" s="45">
        <f t="shared" si="7980"/>
        <v>0</v>
      </c>
      <c r="AQ357" s="36"/>
      <c r="AR357" s="37"/>
      <c r="AS357" s="44">
        <f t="shared" ref="AS357" si="8035">parseTime(AQ357)-(AR359=INT(RIGHT($F357, 1)))</f>
        <v>0</v>
      </c>
      <c r="AT357" s="45">
        <f t="shared" si="7982"/>
        <v>0</v>
      </c>
      <c r="AU357" s="36"/>
      <c r="AV357" s="37"/>
      <c r="AW357" s="44">
        <f>parseTime(AU357)-(AV359=INT(RIGHT($F357, 1)))</f>
        <v>0</v>
      </c>
      <c r="AX357" s="45">
        <f t="shared" si="7983"/>
        <v>0</v>
      </c>
      <c r="AY357" s="36"/>
      <c r="AZ357" s="37"/>
      <c r="BA357" s="44">
        <f>parseTime(AY357)-(AZ359=INT(RIGHT($F357, 1)))</f>
        <v>0</v>
      </c>
      <c r="BB357" s="45">
        <f t="shared" si="7984"/>
        <v>0</v>
      </c>
      <c r="BC357" s="36"/>
      <c r="BD357" s="37"/>
      <c r="BE357" s="44">
        <f>parseTime(BC357)-(BD359=INT(RIGHT($F357, 1)))</f>
        <v>0</v>
      </c>
      <c r="BF357" s="45">
        <f t="shared" si="7985"/>
        <v>0</v>
      </c>
      <c r="BG357" s="36"/>
      <c r="BH357" s="37"/>
      <c r="BI357" s="44">
        <f>parseTime(BG357)-(BH359=INT(RIGHT($F357, 1)))</f>
        <v>0</v>
      </c>
      <c r="BJ357" s="45">
        <f t="shared" si="7986"/>
        <v>0</v>
      </c>
      <c r="BK357" s="36"/>
      <c r="BL357" s="37"/>
      <c r="BM357" s="44">
        <f>parseTime(BK357)-(BL359=INT(RIGHT($F357, 1)))</f>
        <v>0</v>
      </c>
      <c r="BN357" s="45">
        <f t="shared" si="7987"/>
        <v>0</v>
      </c>
      <c r="BO357" s="36"/>
      <c r="BP357" s="37"/>
      <c r="BQ357" s="44">
        <f t="shared" ref="BQ357" si="8036">parseTime(BO357)-(BP359=INT(RIGHT($F357, 1)))</f>
        <v>0</v>
      </c>
      <c r="BR357" s="45">
        <f t="shared" si="7989"/>
        <v>0</v>
      </c>
      <c r="BS357" s="36"/>
      <c r="BT357" s="37"/>
      <c r="BU357" s="44">
        <f t="shared" ref="BU357" si="8037">parseTime(BS357)-(BT359=INT(RIGHT($F357, 1)))</f>
        <v>0</v>
      </c>
      <c r="BV357" s="45">
        <f t="shared" si="7991"/>
        <v>0</v>
      </c>
      <c r="BW357" s="36"/>
      <c r="BX357" s="37"/>
      <c r="BY357" s="44">
        <f t="shared" ref="BY357" si="8038">parseTime(BW357)-(BX359=INT(RIGHT($F357, 1)))</f>
        <v>0</v>
      </c>
      <c r="BZ357" s="45">
        <f t="shared" si="7993"/>
        <v>0</v>
      </c>
      <c r="CA357" s="36"/>
      <c r="CB357" s="37"/>
      <c r="CC357" s="44">
        <f t="shared" ref="CC357" si="8039">parseTime(CA357)-(CB359=INT(RIGHT($F357, 1)))</f>
        <v>0</v>
      </c>
      <c r="CD357" s="45">
        <f t="shared" si="7995"/>
        <v>0</v>
      </c>
      <c r="CE357" s="36"/>
      <c r="CF357" s="37"/>
      <c r="CG357" s="44">
        <f t="shared" ref="CG357" si="8040">parseTime(CE357)-(CF359=INT(RIGHT($F357, 1)))</f>
        <v>0</v>
      </c>
      <c r="CH357" s="45">
        <f t="shared" si="7997"/>
        <v>0</v>
      </c>
    </row>
    <row r="358" spans="1:86" x14ac:dyDescent="0.25">
      <c r="A358" s="56" t="s">
        <v>119</v>
      </c>
      <c r="B358" s="57">
        <f ca="1">roleHours(G354:CH360, "MCC")</f>
        <v>8</v>
      </c>
      <c r="C358" s="14">
        <f t="shared" ca="1" si="7531"/>
        <v>1</v>
      </c>
      <c r="D358" s="14"/>
      <c r="E358" s="20"/>
      <c r="F358" s="51" t="s">
        <v>132</v>
      </c>
      <c r="G358" s="36"/>
      <c r="H358" s="37"/>
      <c r="I358" s="44">
        <f t="shared" ref="I358" si="8041">parseTime(G358)-(H359=INT(RIGHT($F358, 1)))</f>
        <v>0</v>
      </c>
      <c r="J358" s="45">
        <f t="shared" si="7965"/>
        <v>0</v>
      </c>
      <c r="K358" s="36"/>
      <c r="L358" s="37"/>
      <c r="M358" s="44">
        <f t="shared" ref="M358" si="8042">parseTime(K358)-(L359=INT(RIGHT($F358, 1)))</f>
        <v>0</v>
      </c>
      <c r="N358" s="45">
        <f t="shared" si="7967"/>
        <v>0</v>
      </c>
      <c r="O358" s="36"/>
      <c r="P358" s="37"/>
      <c r="Q358" s="44">
        <f t="shared" ref="Q358" si="8043">parseTime(O358)-(P359=INT(RIGHT($F358, 1)))</f>
        <v>0</v>
      </c>
      <c r="R358" s="45">
        <f t="shared" si="7969"/>
        <v>0</v>
      </c>
      <c r="S358" s="36"/>
      <c r="T358" s="37"/>
      <c r="U358" s="44">
        <f t="shared" ref="U358" si="8044">parseTime(S358)-(T359=INT(RIGHT($F358, 1)))</f>
        <v>0</v>
      </c>
      <c r="V358" s="45">
        <f t="shared" si="7971"/>
        <v>0</v>
      </c>
      <c r="W358" s="36"/>
      <c r="X358" s="37"/>
      <c r="Y358" s="44">
        <f t="shared" ref="Y358" si="8045">parseTime(W358)-(X359=INT(RIGHT($F358, 1)))</f>
        <v>0</v>
      </c>
      <c r="Z358" s="45">
        <f t="shared" si="7973"/>
        <v>0</v>
      </c>
      <c r="AA358" s="36"/>
      <c r="AB358" s="37"/>
      <c r="AC358" s="44">
        <f t="shared" ref="AC358" si="8046">parseTime(AA358)-(AB359=INT(RIGHT($F358, 1)))</f>
        <v>0</v>
      </c>
      <c r="AD358" s="45">
        <f t="shared" si="7975"/>
        <v>0</v>
      </c>
      <c r="AE358" s="36"/>
      <c r="AF358" s="37"/>
      <c r="AG358" s="44">
        <f t="shared" ref="AG358" si="8047">parseTime(AE358)-(AF359=INT(RIGHT($F358, 1)))</f>
        <v>0</v>
      </c>
      <c r="AH358" s="45">
        <f t="shared" si="7977"/>
        <v>0</v>
      </c>
      <c r="AI358" s="36"/>
      <c r="AJ358" s="37"/>
      <c r="AK358" s="44">
        <f>parseTime(AI358)-(AJ359=INT(RIGHT($F358, 1)))</f>
        <v>0</v>
      </c>
      <c r="AL358" s="45">
        <f t="shared" si="7978"/>
        <v>0</v>
      </c>
      <c r="AM358" s="36"/>
      <c r="AN358" s="37"/>
      <c r="AO358" s="44">
        <f t="shared" ref="AO358" si="8048">parseTime(AM358)-(AN359=INT(RIGHT($F358, 1)))</f>
        <v>0</v>
      </c>
      <c r="AP358" s="45">
        <f t="shared" si="7980"/>
        <v>0</v>
      </c>
      <c r="AQ358" s="36"/>
      <c r="AR358" s="37"/>
      <c r="AS358" s="44">
        <f t="shared" ref="AS358" si="8049">parseTime(AQ358)-(AR359=INT(RIGHT($F358, 1)))</f>
        <v>0</v>
      </c>
      <c r="AT358" s="45">
        <f t="shared" si="7982"/>
        <v>0</v>
      </c>
      <c r="AU358" s="36"/>
      <c r="AV358" s="37"/>
      <c r="AW358" s="44">
        <f>parseTime(AU358)-(AV359=INT(RIGHT($F358, 1)))</f>
        <v>0</v>
      </c>
      <c r="AX358" s="45">
        <f t="shared" si="7983"/>
        <v>0</v>
      </c>
      <c r="AY358" s="36"/>
      <c r="AZ358" s="37"/>
      <c r="BA358" s="44">
        <f>parseTime(AY358)-(AZ359=INT(RIGHT($F358, 1)))</f>
        <v>0</v>
      </c>
      <c r="BB358" s="45">
        <f t="shared" si="7984"/>
        <v>0</v>
      </c>
      <c r="BC358" s="36"/>
      <c r="BD358" s="37"/>
      <c r="BE358" s="44">
        <f>parseTime(BC358)-(BD359=INT(RIGHT($F358, 1)))</f>
        <v>0</v>
      </c>
      <c r="BF358" s="45">
        <f t="shared" si="7985"/>
        <v>0</v>
      </c>
      <c r="BG358" s="36"/>
      <c r="BH358" s="37"/>
      <c r="BI358" s="44">
        <f>parseTime(BG358)-(BH359=INT(RIGHT($F358, 1)))</f>
        <v>0</v>
      </c>
      <c r="BJ358" s="45">
        <f t="shared" si="7986"/>
        <v>0</v>
      </c>
      <c r="BK358" s="36"/>
      <c r="BL358" s="37"/>
      <c r="BM358" s="44">
        <f>parseTime(BK358)-(BL359=INT(RIGHT($F358, 1)))</f>
        <v>0</v>
      </c>
      <c r="BN358" s="45">
        <f t="shared" si="7987"/>
        <v>0</v>
      </c>
      <c r="BO358" s="36"/>
      <c r="BP358" s="37"/>
      <c r="BQ358" s="44">
        <f t="shared" ref="BQ358" si="8050">parseTime(BO358)-(BP359=INT(RIGHT($F358, 1)))</f>
        <v>0</v>
      </c>
      <c r="BR358" s="45">
        <f t="shared" si="7989"/>
        <v>0</v>
      </c>
      <c r="BS358" s="36"/>
      <c r="BT358" s="37"/>
      <c r="BU358" s="44">
        <f t="shared" ref="BU358" si="8051">parseTime(BS358)-(BT359=INT(RIGHT($F358, 1)))</f>
        <v>0</v>
      </c>
      <c r="BV358" s="45">
        <f t="shared" si="7991"/>
        <v>0</v>
      </c>
      <c r="BW358" s="36"/>
      <c r="BX358" s="37"/>
      <c r="BY358" s="44">
        <f t="shared" ref="BY358" si="8052">parseTime(BW358)-(BX359=INT(RIGHT($F358, 1)))</f>
        <v>0</v>
      </c>
      <c r="BZ358" s="45">
        <f t="shared" si="7993"/>
        <v>0</v>
      </c>
      <c r="CA358" s="36"/>
      <c r="CB358" s="37"/>
      <c r="CC358" s="44">
        <f t="shared" ref="CC358" si="8053">parseTime(CA358)-(CB359=INT(RIGHT($F358, 1)))</f>
        <v>0</v>
      </c>
      <c r="CD358" s="45">
        <f t="shared" si="7995"/>
        <v>0</v>
      </c>
      <c r="CE358" s="36"/>
      <c r="CF358" s="37"/>
      <c r="CG358" s="44">
        <f t="shared" ref="CG358" si="8054">parseTime(CE358)-(CF359=INT(RIGHT($F358, 1)))</f>
        <v>0</v>
      </c>
      <c r="CH358" s="45">
        <f t="shared" si="7997"/>
        <v>0</v>
      </c>
    </row>
    <row r="359" spans="1:86" x14ac:dyDescent="0.25">
      <c r="A359" s="56" t="s">
        <v>120</v>
      </c>
      <c r="B359" s="57">
        <f ca="1">roleHours(G354:CH360, "DCC")</f>
        <v>0</v>
      </c>
      <c r="C359" s="14">
        <f t="shared" ca="1" si="7531"/>
        <v>0</v>
      </c>
      <c r="D359" s="14"/>
      <c r="E359" s="20"/>
      <c r="F359" s="51"/>
      <c r="G359" s="46" t="s">
        <v>134</v>
      </c>
      <c r="H359" s="38">
        <f t="shared" ref="H359" si="8055">lunchAdjust(G354:H358)</f>
        <v>1</v>
      </c>
      <c r="I359" s="48" t="s">
        <v>0</v>
      </c>
      <c r="J359" s="39">
        <f t="shared" ref="J359" si="8056">SUMPRODUCT(I354:I358*J354:J358)</f>
        <v>8</v>
      </c>
      <c r="K359" s="46" t="s">
        <v>134</v>
      </c>
      <c r="L359" s="38">
        <f t="shared" ref="L359" si="8057">lunchAdjust(K354:L358)</f>
        <v>1</v>
      </c>
      <c r="M359" s="48" t="s">
        <v>0</v>
      </c>
      <c r="N359" s="39">
        <f t="shared" ref="N359" si="8058">SUMPRODUCT(M354:M358*N354:N358)</f>
        <v>8</v>
      </c>
      <c r="O359" s="46" t="s">
        <v>134</v>
      </c>
      <c r="P359" s="38">
        <f t="shared" ref="P359" si="8059">lunchAdjust(O354:P358)</f>
        <v>1</v>
      </c>
      <c r="Q359" s="48" t="s">
        <v>0</v>
      </c>
      <c r="R359" s="39">
        <f t="shared" ref="R359" si="8060">SUMPRODUCT(Q354:Q358*R354:R358)</f>
        <v>8</v>
      </c>
      <c r="S359" s="46" t="s">
        <v>134</v>
      </c>
      <c r="T359" s="38">
        <f t="shared" ref="T359" si="8061">lunchAdjust(S354:T358)</f>
        <v>1</v>
      </c>
      <c r="U359" s="48" t="s">
        <v>0</v>
      </c>
      <c r="V359" s="39">
        <f t="shared" ref="V359" si="8062">SUMPRODUCT(U354:U358*V354:V358)</f>
        <v>8</v>
      </c>
      <c r="W359" s="46" t="s">
        <v>134</v>
      </c>
      <c r="X359" s="38">
        <f t="shared" ref="X359" si="8063">lunchAdjust(W354:X358)</f>
        <v>1</v>
      </c>
      <c r="Y359" s="48" t="s">
        <v>0</v>
      </c>
      <c r="Z359" s="39">
        <f t="shared" ref="Z359" si="8064">SUMPRODUCT(Y354:Y358*Z354:Z358)</f>
        <v>8</v>
      </c>
      <c r="AA359" s="46" t="s">
        <v>134</v>
      </c>
      <c r="AB359" s="38">
        <f t="shared" ref="AB359" si="8065">lunchAdjust(AA354:AB358)</f>
        <v>1</v>
      </c>
      <c r="AC359" s="48" t="s">
        <v>0</v>
      </c>
      <c r="AD359" s="39">
        <f t="shared" ref="AD359" si="8066">SUMPRODUCT(AC354:AC358*AD354:AD358)</f>
        <v>8</v>
      </c>
      <c r="AE359" s="46" t="s">
        <v>134</v>
      </c>
      <c r="AF359" s="38">
        <f t="shared" ref="AF359" si="8067">lunchAdjust(AE354:AF358)</f>
        <v>1</v>
      </c>
      <c r="AG359" s="48" t="s">
        <v>0</v>
      </c>
      <c r="AH359" s="39">
        <f t="shared" ref="AH359" si="8068">SUMPRODUCT(AG354:AG358*AH354:AH358)</f>
        <v>8</v>
      </c>
      <c r="AI359" s="46" t="s">
        <v>134</v>
      </c>
      <c r="AJ359" s="38">
        <f t="shared" ref="AJ359" si="8069">lunchAdjust(AI354:AJ358)</f>
        <v>1</v>
      </c>
      <c r="AK359" s="48" t="s">
        <v>0</v>
      </c>
      <c r="AL359" s="39">
        <f t="shared" ref="AL359" si="8070">SUMPRODUCT(AK354:AK358*AL354:AL358)</f>
        <v>8</v>
      </c>
      <c r="AM359" s="46" t="s">
        <v>134</v>
      </c>
      <c r="AN359" s="38">
        <f t="shared" ref="AN359" si="8071">lunchAdjust(AM354:AN358)</f>
        <v>0</v>
      </c>
      <c r="AO359" s="48" t="s">
        <v>0</v>
      </c>
      <c r="AP359" s="39">
        <f t="shared" ref="AP359" si="8072">SUMPRODUCT(AO354:AO358*AP354:AP358)</f>
        <v>4</v>
      </c>
      <c r="AQ359" s="46" t="s">
        <v>134</v>
      </c>
      <c r="AR359" s="38">
        <f t="shared" ref="AR359" si="8073">lunchAdjust(AQ354:AR358)</f>
        <v>0</v>
      </c>
      <c r="AS359" s="48" t="s">
        <v>0</v>
      </c>
      <c r="AT359" s="39">
        <f t="shared" ref="AT359" si="8074">SUMPRODUCT(AS354:AS358*AT354:AT358)</f>
        <v>0</v>
      </c>
      <c r="AU359" s="46" t="s">
        <v>134</v>
      </c>
      <c r="AV359" s="38">
        <f t="shared" ref="AV359" si="8075">lunchAdjust(AU354:AV358)</f>
        <v>0</v>
      </c>
      <c r="AW359" s="48" t="s">
        <v>0</v>
      </c>
      <c r="AX359" s="39">
        <f t="shared" ref="AX359" si="8076">SUMPRODUCT(AW354:AW358*AX354:AX358)</f>
        <v>0</v>
      </c>
      <c r="AY359" s="46" t="s">
        <v>134</v>
      </c>
      <c r="AZ359" s="38">
        <f t="shared" ref="AZ359" si="8077">lunchAdjust(AY354:AZ358)</f>
        <v>1</v>
      </c>
      <c r="BA359" s="48" t="s">
        <v>0</v>
      </c>
      <c r="BB359" s="39">
        <f t="shared" ref="BB359" si="8078">SUMPRODUCT(BA354:BA358*BB354:BB358)</f>
        <v>8</v>
      </c>
      <c r="BC359" s="46" t="s">
        <v>134</v>
      </c>
      <c r="BD359" s="38">
        <f t="shared" ref="BD359" si="8079">lunchAdjust(BC354:BD358)</f>
        <v>0</v>
      </c>
      <c r="BE359" s="48" t="s">
        <v>0</v>
      </c>
      <c r="BF359" s="39">
        <f t="shared" ref="BF359" si="8080">SUMPRODUCT(BE354:BE358*BF354:BF358)</f>
        <v>0</v>
      </c>
      <c r="BG359" s="46" t="s">
        <v>134</v>
      </c>
      <c r="BH359" s="38">
        <f t="shared" ref="BH359" si="8081">lunchAdjust(BG354:BH358)</f>
        <v>0</v>
      </c>
      <c r="BI359" s="48" t="s">
        <v>0</v>
      </c>
      <c r="BJ359" s="39">
        <f t="shared" ref="BJ359" si="8082">SUMPRODUCT(BI354:BI358*BJ354:BJ358)</f>
        <v>0</v>
      </c>
      <c r="BK359" s="46" t="s">
        <v>134</v>
      </c>
      <c r="BL359" s="38">
        <f t="shared" ref="BL359" si="8083">lunchAdjust(BK354:BL358)</f>
        <v>0</v>
      </c>
      <c r="BM359" s="48" t="s">
        <v>0</v>
      </c>
      <c r="BN359" s="39">
        <f t="shared" ref="BN359" si="8084">SUMPRODUCT(BM354:BM358*BN354:BN358)</f>
        <v>0</v>
      </c>
      <c r="BO359" s="46" t="s">
        <v>134</v>
      </c>
      <c r="BP359" s="38">
        <f t="shared" ref="BP359" si="8085">lunchAdjust(BO354:BP358)</f>
        <v>0</v>
      </c>
      <c r="BQ359" s="48" t="s">
        <v>0</v>
      </c>
      <c r="BR359" s="39">
        <f t="shared" ref="BR359" si="8086">SUMPRODUCT(BQ354:BQ358*BR354:BR358)</f>
        <v>0</v>
      </c>
      <c r="BS359" s="46" t="s">
        <v>134</v>
      </c>
      <c r="BT359" s="38">
        <f t="shared" ref="BT359" si="8087">lunchAdjust(BS354:BT358)</f>
        <v>0</v>
      </c>
      <c r="BU359" s="48" t="s">
        <v>0</v>
      </c>
      <c r="BV359" s="39">
        <f t="shared" ref="BV359" si="8088">SUMPRODUCT(BU354:BU358*BV354:BV358)</f>
        <v>0</v>
      </c>
      <c r="BW359" s="46" t="s">
        <v>134</v>
      </c>
      <c r="BX359" s="38">
        <f t="shared" ref="BX359" si="8089">lunchAdjust(BW354:BX358)</f>
        <v>0</v>
      </c>
      <c r="BY359" s="48" t="s">
        <v>0</v>
      </c>
      <c r="BZ359" s="39">
        <f t="shared" ref="BZ359" si="8090">SUMPRODUCT(BY354:BY358*BZ354:BZ358)</f>
        <v>0</v>
      </c>
      <c r="CA359" s="46" t="s">
        <v>134</v>
      </c>
      <c r="CB359" s="38">
        <f t="shared" ref="CB359" si="8091">lunchAdjust(CA354:CB358)</f>
        <v>0</v>
      </c>
      <c r="CC359" s="48" t="s">
        <v>0</v>
      </c>
      <c r="CD359" s="39">
        <f t="shared" ref="CD359" si="8092">SUMPRODUCT(CC354:CC358*CD354:CD358)</f>
        <v>0</v>
      </c>
      <c r="CE359" s="46" t="s">
        <v>134</v>
      </c>
      <c r="CF359" s="38">
        <f t="shared" ref="CF359" si="8093">lunchAdjust(CE354:CF358)</f>
        <v>0</v>
      </c>
      <c r="CG359" s="48" t="s">
        <v>0</v>
      </c>
      <c r="CH359" s="39">
        <f t="shared" ref="CH359" si="8094">SUMPRODUCT(CG354:CG358*CH354:CH358)</f>
        <v>0</v>
      </c>
    </row>
    <row r="360" spans="1:86" ht="15.75" thickBot="1" x14ac:dyDescent="0.3">
      <c r="A360" s="58" t="s">
        <v>121</v>
      </c>
      <c r="B360" s="59">
        <f ca="1">roleHours(G354:CH360, "OUT")</f>
        <v>0</v>
      </c>
      <c r="C360" s="54" t="s">
        <v>137</v>
      </c>
      <c r="D360" s="22">
        <f ca="1">roleHours(G354:CH360, "PTO")</f>
        <v>0</v>
      </c>
      <c r="E360" s="23"/>
      <c r="F360" s="52"/>
      <c r="G360" s="47" t="s">
        <v>39</v>
      </c>
      <c r="H360" s="40">
        <f t="shared" si="7433"/>
        <v>0</v>
      </c>
      <c r="I360" s="49" t="s">
        <v>135</v>
      </c>
      <c r="J360" s="41">
        <f t="shared" ref="J360" si="8095">J359*G$4</f>
        <v>0</v>
      </c>
      <c r="K360" s="47" t="s">
        <v>39</v>
      </c>
      <c r="L360" s="40">
        <f t="shared" ref="L360" si="8096">SUMPRODUCT(M354:M358*(L354:L358="PTO"))+SUMPRODUCT(M354:M358*(L354:L358="HOL"))</f>
        <v>0</v>
      </c>
      <c r="M360" s="49" t="s">
        <v>135</v>
      </c>
      <c r="N360" s="41">
        <f t="shared" ref="N360" si="8097">N359*K$4</f>
        <v>0</v>
      </c>
      <c r="O360" s="47" t="s">
        <v>39</v>
      </c>
      <c r="P360" s="40">
        <f t="shared" ref="P360" si="8098">SUMPRODUCT(Q354:Q358*(P354:P358="PTO"))+SUMPRODUCT(Q354:Q358*(P354:P358="HOL"))</f>
        <v>0</v>
      </c>
      <c r="Q360" s="49" t="s">
        <v>135</v>
      </c>
      <c r="R360" s="41">
        <f t="shared" ref="R360" si="8099">R359*O$4</f>
        <v>8</v>
      </c>
      <c r="S360" s="47" t="s">
        <v>39</v>
      </c>
      <c r="T360" s="40">
        <f t="shared" ref="T360" si="8100">SUMPRODUCT(U354:U358*(T354:T358="PTO"))+SUMPRODUCT(U354:U358*(T354:T358="HOL"))</f>
        <v>0</v>
      </c>
      <c r="U360" s="49" t="s">
        <v>135</v>
      </c>
      <c r="V360" s="41">
        <f t="shared" ref="V360" si="8101">V359*S$4</f>
        <v>0</v>
      </c>
      <c r="W360" s="47" t="s">
        <v>39</v>
      </c>
      <c r="X360" s="40">
        <f t="shared" ref="X360" si="8102">SUMPRODUCT(Y354:Y358*(X354:X358="PTO"))+SUMPRODUCT(Y354:Y358*(X354:X358="HOL"))</f>
        <v>0</v>
      </c>
      <c r="Y360" s="49" t="s">
        <v>135</v>
      </c>
      <c r="Z360" s="41">
        <f t="shared" ref="Z360" si="8103">Z359*W$4</f>
        <v>8</v>
      </c>
      <c r="AA360" s="47" t="s">
        <v>39</v>
      </c>
      <c r="AB360" s="40">
        <f t="shared" ref="AB360" si="8104">SUMPRODUCT(AC354:AC358*(AB354:AB358="PTO"))+SUMPRODUCT(AC354:AC358*(AB354:AB358="HOL"))</f>
        <v>0</v>
      </c>
      <c r="AC360" s="49" t="s">
        <v>135</v>
      </c>
      <c r="AD360" s="41">
        <f t="shared" ref="AD360" si="8105">AD359*AA$4</f>
        <v>8</v>
      </c>
      <c r="AE360" s="47" t="s">
        <v>39</v>
      </c>
      <c r="AF360" s="40">
        <f t="shared" ref="AF360" si="8106">SUMPRODUCT(AG354:AG358*(AF354:AF358="PTO"))+SUMPRODUCT(AG354:AG358*(AF354:AF358="HOL"))</f>
        <v>0</v>
      </c>
      <c r="AG360" s="49" t="s">
        <v>135</v>
      </c>
      <c r="AH360" s="41">
        <f t="shared" ref="AH360" si="8107">AH359*AE$4</f>
        <v>8</v>
      </c>
      <c r="AI360" s="47" t="s">
        <v>39</v>
      </c>
      <c r="AJ360" s="40">
        <f t="shared" ref="AJ360" si="8108">SUMPRODUCT(AK354:AK358*(AJ354:AJ358="PTO"))+SUMPRODUCT(AK354:AK358*(AJ354:AJ358="HOL"))</f>
        <v>0</v>
      </c>
      <c r="AK360" s="49" t="s">
        <v>135</v>
      </c>
      <c r="AL360" s="41">
        <f>AL359*AI$4</f>
        <v>8</v>
      </c>
      <c r="AM360" s="47" t="s">
        <v>39</v>
      </c>
      <c r="AN360" s="40">
        <f t="shared" ref="AN360" si="8109">SUMPRODUCT(AO354:AO358*(AN354:AN358="PTO"))+SUMPRODUCT(AO354:AO358*(AN354:AN358="HOL"))</f>
        <v>0</v>
      </c>
      <c r="AO360" s="49" t="s">
        <v>135</v>
      </c>
      <c r="AP360" s="41">
        <f t="shared" ref="AP360" si="8110">AP359*AM$4</f>
        <v>4</v>
      </c>
      <c r="AQ360" s="47" t="s">
        <v>39</v>
      </c>
      <c r="AR360" s="40">
        <f t="shared" ref="AR360" si="8111">SUMPRODUCT(AS354:AS358*(AR354:AR358="PTO"))+SUMPRODUCT(AS354:AS358*(AR354:AR358="HOL"))</f>
        <v>0</v>
      </c>
      <c r="AS360" s="49" t="s">
        <v>135</v>
      </c>
      <c r="AT360" s="41">
        <f t="shared" ref="AT360" si="8112">AT359*AQ$4</f>
        <v>0</v>
      </c>
      <c r="AU360" s="47" t="s">
        <v>39</v>
      </c>
      <c r="AV360" s="40">
        <f t="shared" ref="AV360" si="8113">SUMPRODUCT(AW354:AW358*(AV354:AV358="PTO"))+SUMPRODUCT(AW354:AW358*(AV354:AV358="HOL"))</f>
        <v>0</v>
      </c>
      <c r="AW360" s="49" t="s">
        <v>135</v>
      </c>
      <c r="AX360" s="41">
        <f>AX359*AU$4</f>
        <v>0</v>
      </c>
      <c r="AY360" s="47" t="s">
        <v>39</v>
      </c>
      <c r="AZ360" s="40">
        <f t="shared" ref="AZ360" si="8114">SUMPRODUCT(BA354:BA358*(AZ354:AZ358="PTO"))+SUMPRODUCT(BA354:BA358*(AZ354:AZ358="HOL"))</f>
        <v>0</v>
      </c>
      <c r="BA360" s="49" t="s">
        <v>135</v>
      </c>
      <c r="BB360" s="41">
        <f>BB359*AY$4</f>
        <v>8</v>
      </c>
      <c r="BC360" s="47" t="s">
        <v>39</v>
      </c>
      <c r="BD360" s="40">
        <f t="shared" ref="BD360" si="8115">SUMPRODUCT(BE354:BE358*(BD354:BD358="PTO"))+SUMPRODUCT(BE354:BE358*(BD354:BD358="HOL"))</f>
        <v>0</v>
      </c>
      <c r="BE360" s="49" t="s">
        <v>135</v>
      </c>
      <c r="BF360" s="41">
        <f>BF359*BC$4</f>
        <v>0</v>
      </c>
      <c r="BG360" s="47" t="s">
        <v>39</v>
      </c>
      <c r="BH360" s="40">
        <f t="shared" ref="BH360" si="8116">SUMPRODUCT(BI354:BI358*(BH354:BH358="PTO"))+SUMPRODUCT(BI354:BI358*(BH354:BH358="HOL"))</f>
        <v>0</v>
      </c>
      <c r="BI360" s="49" t="s">
        <v>135</v>
      </c>
      <c r="BJ360" s="41">
        <f>BJ359*BG$4</f>
        <v>0</v>
      </c>
      <c r="BK360" s="47" t="s">
        <v>39</v>
      </c>
      <c r="BL360" s="40">
        <f t="shared" ref="BL360" si="8117">SUMPRODUCT(BM354:BM358*(BL354:BL358="PTO"))+SUMPRODUCT(BM354:BM358*(BL354:BL358="HOL"))</f>
        <v>0</v>
      </c>
      <c r="BM360" s="49" t="s">
        <v>135</v>
      </c>
      <c r="BN360" s="41">
        <f>BN359*BK$4</f>
        <v>0</v>
      </c>
      <c r="BO360" s="47" t="s">
        <v>39</v>
      </c>
      <c r="BP360" s="40">
        <f t="shared" ref="BP360" si="8118">SUMPRODUCT(BQ354:BQ358*(BP354:BP358="PTO"))+SUMPRODUCT(BQ354:BQ358*(BP354:BP358="HOL"))</f>
        <v>0</v>
      </c>
      <c r="BQ360" s="49" t="s">
        <v>135</v>
      </c>
      <c r="BR360" s="41">
        <f t="shared" ref="BR360" si="8119">BR359*BO$4</f>
        <v>0</v>
      </c>
      <c r="BS360" s="47" t="s">
        <v>39</v>
      </c>
      <c r="BT360" s="40">
        <f t="shared" ref="BT360" si="8120">SUMPRODUCT(BU354:BU358*(BT354:BT358="PTO"))+SUMPRODUCT(BU354:BU358*(BT354:BT358="HOL"))</f>
        <v>0</v>
      </c>
      <c r="BU360" s="49" t="s">
        <v>135</v>
      </c>
      <c r="BV360" s="41">
        <f t="shared" ref="BV360" si="8121">BV359*BS$4</f>
        <v>0</v>
      </c>
      <c r="BW360" s="47" t="s">
        <v>39</v>
      </c>
      <c r="BX360" s="40">
        <f t="shared" ref="BX360" si="8122">SUMPRODUCT(BY354:BY358*(BX354:BX358="PTO"))+SUMPRODUCT(BY354:BY358*(BX354:BX358="HOL"))</f>
        <v>0</v>
      </c>
      <c r="BY360" s="49" t="s">
        <v>135</v>
      </c>
      <c r="BZ360" s="41">
        <f t="shared" ref="BZ360" si="8123">BZ359*BW$4</f>
        <v>0</v>
      </c>
      <c r="CA360" s="47" t="s">
        <v>39</v>
      </c>
      <c r="CB360" s="40">
        <f t="shared" ref="CB360" si="8124">SUMPRODUCT(CC354:CC358*(CB354:CB358="PTO"))+SUMPRODUCT(CC354:CC358*(CB354:CB358="HOL"))</f>
        <v>0</v>
      </c>
      <c r="CC360" s="49" t="s">
        <v>135</v>
      </c>
      <c r="CD360" s="41">
        <f t="shared" ref="CD360" si="8125">CD359*CA$4</f>
        <v>0</v>
      </c>
      <c r="CE360" s="47" t="s">
        <v>39</v>
      </c>
      <c r="CF360" s="40">
        <f t="shared" ref="CF360" si="8126">SUMPRODUCT(CG354:CG358*(CF354:CF358="PTO"))+SUMPRODUCT(CG354:CG358*(CF354:CF358="HOL"))</f>
        <v>0</v>
      </c>
      <c r="CG360" s="49" t="s">
        <v>135</v>
      </c>
      <c r="CH360" s="41">
        <f t="shared" ref="CH360" si="8127">CH359*CE$4</f>
        <v>0</v>
      </c>
    </row>
    <row r="361" spans="1:86" x14ac:dyDescent="0.25">
      <c r="A361" s="70" t="s">
        <v>133</v>
      </c>
      <c r="B361" s="71">
        <f t="shared" ref="B361" ca="1" si="8128">D361-B362</f>
        <v>4.1832478790749406</v>
      </c>
      <c r="C361" s="72" t="s">
        <v>122</v>
      </c>
      <c r="D361" s="71">
        <f>IFERROR(INDEX(Holidays[FTE], MATCH(Entry!E361, Holidays[Date], 0)), 1)*8*INDEX(FTEguide[[1]:[12]], MATCH(Entry!E362, FTEguide[Weekday], 0), IF(Entry!E364&gt;0, Entry!E364, MONTH(Entry!E361)))</f>
        <v>89.183247879074941</v>
      </c>
      <c r="E361" s="60">
        <f t="shared" si="6971"/>
        <v>43879</v>
      </c>
      <c r="F361" s="50" t="s">
        <v>128</v>
      </c>
      <c r="G361" s="34" t="s">
        <v>136</v>
      </c>
      <c r="H361" s="35" t="s">
        <v>23</v>
      </c>
      <c r="I361" s="42">
        <f t="shared" ref="I361" si="8129">parseTime(G361)-(H366=INT(RIGHT($F361, 1)))</f>
        <v>8</v>
      </c>
      <c r="J361" s="43">
        <f t="shared" ref="J361:J365" si="8130">isClocked(H361)</f>
        <v>1</v>
      </c>
      <c r="K361" s="34" t="s">
        <v>136</v>
      </c>
      <c r="L361" s="35" t="s">
        <v>23</v>
      </c>
      <c r="M361" s="42">
        <f t="shared" ref="M361" si="8131">parseTime(K361)-(L366=INT(RIGHT($F361, 1)))</f>
        <v>8</v>
      </c>
      <c r="N361" s="43">
        <f t="shared" ref="N361:N365" si="8132">isClocked(L361)</f>
        <v>1</v>
      </c>
      <c r="O361" s="34" t="s">
        <v>180</v>
      </c>
      <c r="P361" s="35" t="s">
        <v>23</v>
      </c>
      <c r="Q361" s="42">
        <f t="shared" ref="Q361" si="8133">parseTime(O361)-(P366=INT(RIGHT($F361, 1)))</f>
        <v>8</v>
      </c>
      <c r="R361" s="43">
        <f t="shared" ref="R361:R365" si="8134">isClocked(P361)</f>
        <v>1</v>
      </c>
      <c r="S361" s="34" t="s">
        <v>136</v>
      </c>
      <c r="T361" s="35" t="s">
        <v>23</v>
      </c>
      <c r="U361" s="42">
        <f t="shared" ref="U361" si="8135">parseTime(S361)-(T366=INT(RIGHT($F361, 1)))</f>
        <v>8</v>
      </c>
      <c r="V361" s="43">
        <f t="shared" ref="V361:V365" si="8136">isClocked(T361)</f>
        <v>1</v>
      </c>
      <c r="W361" s="34" t="s">
        <v>136</v>
      </c>
      <c r="X361" s="35" t="s">
        <v>24</v>
      </c>
      <c r="Y361" s="42">
        <f t="shared" ref="Y361" si="8137">parseTime(W361)-(X366=INT(RIGHT($F361, 1)))</f>
        <v>8</v>
      </c>
      <c r="Z361" s="43">
        <f t="shared" ref="Z361:Z365" si="8138">isClocked(X361)</f>
        <v>1</v>
      </c>
      <c r="AA361" s="34" t="s">
        <v>136</v>
      </c>
      <c r="AB361" s="35" t="s">
        <v>23</v>
      </c>
      <c r="AC361" s="42">
        <f t="shared" ref="AC361" si="8139">parseTime(AA361)-(AB366=INT(RIGHT($F361, 1)))</f>
        <v>8</v>
      </c>
      <c r="AD361" s="43">
        <f t="shared" ref="AD361:AD365" si="8140">isClocked(AB361)</f>
        <v>1</v>
      </c>
      <c r="AE361" s="34" t="s">
        <v>136</v>
      </c>
      <c r="AF361" s="35" t="s">
        <v>25</v>
      </c>
      <c r="AG361" s="42">
        <f t="shared" ref="AG361" si="8141">parseTime(AE361)-(AF366=INT(RIGHT($F361, 1)))</f>
        <v>8</v>
      </c>
      <c r="AH361" s="43">
        <f t="shared" ref="AH361:AH365" si="8142">isClocked(AF361)</f>
        <v>1</v>
      </c>
      <c r="AI361" s="34" t="s">
        <v>136</v>
      </c>
      <c r="AJ361" s="35" t="s">
        <v>23</v>
      </c>
      <c r="AK361" s="42">
        <f>parseTime(AI361)-(AJ366=INT(RIGHT($F361, 1)))</f>
        <v>8</v>
      </c>
      <c r="AL361" s="43">
        <f t="shared" ref="AL361:AL365" si="8143">isClocked(AJ361)</f>
        <v>1</v>
      </c>
      <c r="AM361" s="34"/>
      <c r="AN361" s="35"/>
      <c r="AO361" s="42">
        <f t="shared" ref="AO361" si="8144">parseTime(AM361)-(AN366=INT(RIGHT($F361, 1)))</f>
        <v>0</v>
      </c>
      <c r="AP361" s="43">
        <f t="shared" ref="AP361:AP365" si="8145">isClocked(AN361)</f>
        <v>0</v>
      </c>
      <c r="AQ361" s="34" t="s">
        <v>230</v>
      </c>
      <c r="AR361" s="35" t="s">
        <v>24</v>
      </c>
      <c r="AS361" s="42">
        <f t="shared" ref="AS361" si="8146">parseTime(AQ361)-(AR366=INT(RIGHT($F361, 1)))</f>
        <v>5</v>
      </c>
      <c r="AT361" s="43">
        <f t="shared" ref="AT361:AT365" si="8147">isClocked(AR361)</f>
        <v>1</v>
      </c>
      <c r="AU361" s="34"/>
      <c r="AV361" s="35"/>
      <c r="AW361" s="42">
        <f>parseTime(AU361)-(AV366=INT(RIGHT($F361, 1)))</f>
        <v>0</v>
      </c>
      <c r="AX361" s="43">
        <f t="shared" ref="AX361:AX365" si="8148">isClocked(AV361)</f>
        <v>0</v>
      </c>
      <c r="AY361" s="34" t="s">
        <v>180</v>
      </c>
      <c r="AZ361" s="35" t="s">
        <v>24</v>
      </c>
      <c r="BA361" s="42">
        <f>parseTime(AY361)-(AZ366=INT(RIGHT($F361, 1)))</f>
        <v>8</v>
      </c>
      <c r="BB361" s="43">
        <f t="shared" ref="BB361:BB365" si="8149">isClocked(AZ361)</f>
        <v>1</v>
      </c>
      <c r="BC361" s="34" t="s">
        <v>136</v>
      </c>
      <c r="BD361" s="35" t="s">
        <v>24</v>
      </c>
      <c r="BE361" s="42">
        <f>parseTime(BC361)-(BD366=INT(RIGHT($F361, 1)))</f>
        <v>8</v>
      </c>
      <c r="BF361" s="43">
        <f t="shared" ref="BF361:BF365" si="8150">isClocked(BD361)</f>
        <v>1</v>
      </c>
      <c r="BG361" s="34"/>
      <c r="BH361" s="35"/>
      <c r="BI361" s="42">
        <f>parseTime(BG361)-(BH366=INT(RIGHT($F361, 1)))</f>
        <v>0</v>
      </c>
      <c r="BJ361" s="43">
        <f t="shared" ref="BJ361:BJ365" si="8151">isClocked(BH361)</f>
        <v>0</v>
      </c>
      <c r="BK361" s="34"/>
      <c r="BL361" s="35"/>
      <c r="BM361" s="42">
        <f>parseTime(BK361)-(BL366=INT(RIGHT($F361, 1)))</f>
        <v>0</v>
      </c>
      <c r="BN361" s="43">
        <f t="shared" ref="BN361:BN365" si="8152">isClocked(BL361)</f>
        <v>0</v>
      </c>
      <c r="BO361" s="34"/>
      <c r="BP361" s="35"/>
      <c r="BQ361" s="42">
        <f t="shared" ref="BQ361" si="8153">parseTime(BO361)-(BP366=INT(RIGHT($F361, 1)))</f>
        <v>0</v>
      </c>
      <c r="BR361" s="43">
        <f t="shared" ref="BR361:BR365" si="8154">isClocked(BP361)</f>
        <v>0</v>
      </c>
      <c r="BS361" s="34"/>
      <c r="BT361" s="35"/>
      <c r="BU361" s="42">
        <f t="shared" ref="BU361" si="8155">parseTime(BS361)-(BT366=INT(RIGHT($F361, 1)))</f>
        <v>0</v>
      </c>
      <c r="BV361" s="43">
        <f t="shared" ref="BV361:BV365" si="8156">isClocked(BT361)</f>
        <v>0</v>
      </c>
      <c r="BW361" s="34"/>
      <c r="BX361" s="35"/>
      <c r="BY361" s="42">
        <f t="shared" ref="BY361" si="8157">parseTime(BW361)-(BX366=INT(RIGHT($F361, 1)))</f>
        <v>0</v>
      </c>
      <c r="BZ361" s="43">
        <f t="shared" ref="BZ361:BZ365" si="8158">isClocked(BX361)</f>
        <v>0</v>
      </c>
      <c r="CA361" s="34"/>
      <c r="CB361" s="35"/>
      <c r="CC361" s="42">
        <f t="shared" ref="CC361" si="8159">parseTime(CA361)-(CB366=INT(RIGHT($F361, 1)))</f>
        <v>0</v>
      </c>
      <c r="CD361" s="43">
        <f t="shared" ref="CD361:CD365" si="8160">isClocked(CB361)</f>
        <v>0</v>
      </c>
      <c r="CE361" s="34"/>
      <c r="CF361" s="35"/>
      <c r="CG361" s="42">
        <f t="shared" ref="CG361" si="8161">parseTime(CE361)-(CF366=INT(RIGHT($F361, 1)))</f>
        <v>0</v>
      </c>
      <c r="CH361" s="43">
        <f t="shared" ref="CH361:CH365" si="8162">isClocked(CF361)</f>
        <v>0</v>
      </c>
    </row>
    <row r="362" spans="1:86" x14ac:dyDescent="0.25">
      <c r="A362" s="56" t="s">
        <v>0</v>
      </c>
      <c r="B362" s="57">
        <f t="shared" ref="B362" ca="1" si="8163">SUM(B363:B366)</f>
        <v>85</v>
      </c>
      <c r="C362" s="14" t="s">
        <v>252</v>
      </c>
      <c r="D362" s="14"/>
      <c r="E362" s="55" t="str">
        <f t="shared" si="6840"/>
        <v>Tuesday</v>
      </c>
      <c r="F362" s="51" t="s">
        <v>129</v>
      </c>
      <c r="G362" s="36"/>
      <c r="H362" s="37"/>
      <c r="I362" s="44">
        <f t="shared" ref="I362" si="8164">parseTime(G362)-(H366=INT(RIGHT($F362, 1)))</f>
        <v>0</v>
      </c>
      <c r="J362" s="45">
        <f t="shared" si="8130"/>
        <v>0</v>
      </c>
      <c r="K362" s="36"/>
      <c r="L362" s="37"/>
      <c r="M362" s="44">
        <f t="shared" ref="M362" si="8165">parseTime(K362)-(L366=INT(RIGHT($F362, 1)))</f>
        <v>0</v>
      </c>
      <c r="N362" s="45">
        <f t="shared" si="8132"/>
        <v>0</v>
      </c>
      <c r="O362" s="36"/>
      <c r="P362" s="37"/>
      <c r="Q362" s="44">
        <f t="shared" ref="Q362" si="8166">parseTime(O362)-(P366=INT(RIGHT($F362, 1)))</f>
        <v>0</v>
      </c>
      <c r="R362" s="45">
        <f t="shared" si="8134"/>
        <v>0</v>
      </c>
      <c r="S362" s="36"/>
      <c r="T362" s="37"/>
      <c r="U362" s="44">
        <f t="shared" ref="U362" si="8167">parseTime(S362)-(T366=INT(RIGHT($F362, 1)))</f>
        <v>0</v>
      </c>
      <c r="V362" s="45">
        <f t="shared" si="8136"/>
        <v>0</v>
      </c>
      <c r="W362" s="36"/>
      <c r="X362" s="37"/>
      <c r="Y362" s="44">
        <f t="shared" ref="Y362" si="8168">parseTime(W362)-(X366=INT(RIGHT($F362, 1)))</f>
        <v>0</v>
      </c>
      <c r="Z362" s="45">
        <f t="shared" si="8138"/>
        <v>0</v>
      </c>
      <c r="AA362" s="36"/>
      <c r="AB362" s="37"/>
      <c r="AC362" s="44">
        <f t="shared" ref="AC362" si="8169">parseTime(AA362)-(AB366=INT(RIGHT($F362, 1)))</f>
        <v>0</v>
      </c>
      <c r="AD362" s="45">
        <f t="shared" si="8140"/>
        <v>0</v>
      </c>
      <c r="AE362" s="36"/>
      <c r="AF362" s="37"/>
      <c r="AG362" s="44">
        <f t="shared" ref="AG362" si="8170">parseTime(AE362)-(AF366=INT(RIGHT($F362, 1)))</f>
        <v>0</v>
      </c>
      <c r="AH362" s="45">
        <f t="shared" si="8142"/>
        <v>0</v>
      </c>
      <c r="AI362" s="36"/>
      <c r="AJ362" s="37"/>
      <c r="AK362" s="44">
        <f>parseTime(AI362)-(AJ366=INT(RIGHT($F362, 1)))</f>
        <v>0</v>
      </c>
      <c r="AL362" s="45">
        <f t="shared" si="8143"/>
        <v>0</v>
      </c>
      <c r="AM362" s="36"/>
      <c r="AN362" s="37"/>
      <c r="AO362" s="44">
        <f t="shared" ref="AO362" si="8171">parseTime(AM362)-(AN366=INT(RIGHT($F362, 1)))</f>
        <v>0</v>
      </c>
      <c r="AP362" s="45">
        <f t="shared" si="8145"/>
        <v>0</v>
      </c>
      <c r="AQ362" s="36"/>
      <c r="AR362" s="37"/>
      <c r="AS362" s="44">
        <f t="shared" ref="AS362" si="8172">parseTime(AQ362)-(AR366=INT(RIGHT($F362, 1)))</f>
        <v>0</v>
      </c>
      <c r="AT362" s="45">
        <f t="shared" si="8147"/>
        <v>0</v>
      </c>
      <c r="AU362" s="36"/>
      <c r="AV362" s="37"/>
      <c r="AW362" s="44">
        <f>parseTime(AU362)-(AV366=INT(RIGHT($F362, 1)))</f>
        <v>0</v>
      </c>
      <c r="AX362" s="45">
        <f t="shared" si="8148"/>
        <v>0</v>
      </c>
      <c r="AY362" s="36"/>
      <c r="AZ362" s="37"/>
      <c r="BA362" s="44">
        <f>parseTime(AY362)-(AZ366=INT(RIGHT($F362, 1)))</f>
        <v>0</v>
      </c>
      <c r="BB362" s="45">
        <f t="shared" si="8149"/>
        <v>0</v>
      </c>
      <c r="BC362" s="36"/>
      <c r="BD362" s="37"/>
      <c r="BE362" s="44">
        <f>parseTime(BC362)-(BD366=INT(RIGHT($F362, 1)))</f>
        <v>0</v>
      </c>
      <c r="BF362" s="45">
        <f t="shared" si="8150"/>
        <v>0</v>
      </c>
      <c r="BG362" s="36"/>
      <c r="BH362" s="37"/>
      <c r="BI362" s="44">
        <f>parseTime(BG362)-(BH366=INT(RIGHT($F362, 1)))</f>
        <v>0</v>
      </c>
      <c r="BJ362" s="45">
        <f t="shared" si="8151"/>
        <v>0</v>
      </c>
      <c r="BK362" s="36"/>
      <c r="BL362" s="37"/>
      <c r="BM362" s="44">
        <f>parseTime(BK362)-(BL366=INT(RIGHT($F362, 1)))</f>
        <v>0</v>
      </c>
      <c r="BN362" s="45">
        <f t="shared" si="8152"/>
        <v>0</v>
      </c>
      <c r="BO362" s="36"/>
      <c r="BP362" s="37"/>
      <c r="BQ362" s="44">
        <f t="shared" ref="BQ362" si="8173">parseTime(BO362)-(BP366=INT(RIGHT($F362, 1)))</f>
        <v>0</v>
      </c>
      <c r="BR362" s="45">
        <f t="shared" si="8154"/>
        <v>0</v>
      </c>
      <c r="BS362" s="36"/>
      <c r="BT362" s="37"/>
      <c r="BU362" s="44">
        <f t="shared" ref="BU362" si="8174">parseTime(BS362)-(BT366=INT(RIGHT($F362, 1)))</f>
        <v>0</v>
      </c>
      <c r="BV362" s="45">
        <f t="shared" si="8156"/>
        <v>0</v>
      </c>
      <c r="BW362" s="36"/>
      <c r="BX362" s="37"/>
      <c r="BY362" s="44">
        <f t="shared" ref="BY362" si="8175">parseTime(BW362)-(BX366=INT(RIGHT($F362, 1)))</f>
        <v>0</v>
      </c>
      <c r="BZ362" s="45">
        <f t="shared" si="8158"/>
        <v>0</v>
      </c>
      <c r="CA362" s="36"/>
      <c r="CB362" s="37"/>
      <c r="CC362" s="44">
        <f t="shared" ref="CC362" si="8176">parseTime(CA362)-(CB366=INT(RIGHT($F362, 1)))</f>
        <v>0</v>
      </c>
      <c r="CD362" s="45">
        <f t="shared" si="8160"/>
        <v>0</v>
      </c>
      <c r="CE362" s="36"/>
      <c r="CF362" s="37"/>
      <c r="CG362" s="44">
        <f t="shared" ref="CG362" si="8177">parseTime(CE362)-(CF366=INT(RIGHT($F362, 1)))</f>
        <v>0</v>
      </c>
      <c r="CH362" s="45">
        <f t="shared" si="8162"/>
        <v>0</v>
      </c>
    </row>
    <row r="363" spans="1:86" x14ac:dyDescent="0.25">
      <c r="A363" s="56" t="s">
        <v>117</v>
      </c>
      <c r="B363" s="57">
        <f ca="1">roleHours(G361:CH367, "MFD")</f>
        <v>48</v>
      </c>
      <c r="C363" s="14">
        <f t="shared" ca="1" si="7531"/>
        <v>6</v>
      </c>
      <c r="D363" s="14"/>
      <c r="E363" s="20" t="s">
        <v>127</v>
      </c>
      <c r="F363" s="51" t="s">
        <v>130</v>
      </c>
      <c r="G363" s="36"/>
      <c r="H363" s="37"/>
      <c r="I363" s="44">
        <f t="shared" ref="I363" si="8178">parseTime(G363)-(H366=INT(RIGHT($F363, 1)))</f>
        <v>0</v>
      </c>
      <c r="J363" s="45">
        <f t="shared" si="8130"/>
        <v>0</v>
      </c>
      <c r="K363" s="36"/>
      <c r="L363" s="37"/>
      <c r="M363" s="44">
        <f t="shared" ref="M363" si="8179">parseTime(K363)-(L366=INT(RIGHT($F363, 1)))</f>
        <v>0</v>
      </c>
      <c r="N363" s="45">
        <f t="shared" si="8132"/>
        <v>0</v>
      </c>
      <c r="O363" s="36"/>
      <c r="P363" s="37"/>
      <c r="Q363" s="44">
        <f t="shared" ref="Q363" si="8180">parseTime(O363)-(P366=INT(RIGHT($F363, 1)))</f>
        <v>0</v>
      </c>
      <c r="R363" s="45">
        <f t="shared" si="8134"/>
        <v>0</v>
      </c>
      <c r="S363" s="36"/>
      <c r="T363" s="37"/>
      <c r="U363" s="44">
        <f t="shared" ref="U363" si="8181">parseTime(S363)-(T366=INT(RIGHT($F363, 1)))</f>
        <v>0</v>
      </c>
      <c r="V363" s="45">
        <f t="shared" si="8136"/>
        <v>0</v>
      </c>
      <c r="W363" s="36"/>
      <c r="X363" s="37"/>
      <c r="Y363" s="44">
        <f t="shared" ref="Y363" si="8182">parseTime(W363)-(X366=INT(RIGHT($F363, 1)))</f>
        <v>0</v>
      </c>
      <c r="Z363" s="45">
        <f t="shared" si="8138"/>
        <v>0</v>
      </c>
      <c r="AA363" s="36"/>
      <c r="AB363" s="37"/>
      <c r="AC363" s="44">
        <f t="shared" ref="AC363" si="8183">parseTime(AA363)-(AB366=INT(RIGHT($F363, 1)))</f>
        <v>0</v>
      </c>
      <c r="AD363" s="45">
        <f t="shared" si="8140"/>
        <v>0</v>
      </c>
      <c r="AE363" s="36"/>
      <c r="AF363" s="37"/>
      <c r="AG363" s="44">
        <f t="shared" ref="AG363" si="8184">parseTime(AE363)-(AF366=INT(RIGHT($F363, 1)))</f>
        <v>0</v>
      </c>
      <c r="AH363" s="45">
        <f t="shared" si="8142"/>
        <v>0</v>
      </c>
      <c r="AI363" s="36"/>
      <c r="AJ363" s="37"/>
      <c r="AK363" s="44">
        <f>parseTime(AI363)-(AJ366=INT(RIGHT($F363, 1)))</f>
        <v>0</v>
      </c>
      <c r="AL363" s="45">
        <f t="shared" si="8143"/>
        <v>0</v>
      </c>
      <c r="AM363" s="36"/>
      <c r="AN363" s="37"/>
      <c r="AO363" s="44">
        <f t="shared" ref="AO363" si="8185">parseTime(AM363)-(AN366=INT(RIGHT($F363, 1)))</f>
        <v>0</v>
      </c>
      <c r="AP363" s="45">
        <f t="shared" si="8145"/>
        <v>0</v>
      </c>
      <c r="AQ363" s="36"/>
      <c r="AR363" s="37"/>
      <c r="AS363" s="44">
        <f t="shared" ref="AS363" si="8186">parseTime(AQ363)-(AR366=INT(RIGHT($F363, 1)))</f>
        <v>0</v>
      </c>
      <c r="AT363" s="45">
        <f t="shared" si="8147"/>
        <v>0</v>
      </c>
      <c r="AU363" s="36"/>
      <c r="AV363" s="37"/>
      <c r="AW363" s="44">
        <f>parseTime(AU363)-(AV366=INT(RIGHT($F363, 1)))</f>
        <v>0</v>
      </c>
      <c r="AX363" s="45">
        <f t="shared" si="8148"/>
        <v>0</v>
      </c>
      <c r="AY363" s="36"/>
      <c r="AZ363" s="37"/>
      <c r="BA363" s="44">
        <f>parseTime(AY363)-(AZ366=INT(RIGHT($F363, 1)))</f>
        <v>0</v>
      </c>
      <c r="BB363" s="45">
        <f t="shared" si="8149"/>
        <v>0</v>
      </c>
      <c r="BC363" s="36"/>
      <c r="BD363" s="37"/>
      <c r="BE363" s="44">
        <f>parseTime(BC363)-(BD366=INT(RIGHT($F363, 1)))</f>
        <v>0</v>
      </c>
      <c r="BF363" s="45">
        <f t="shared" si="8150"/>
        <v>0</v>
      </c>
      <c r="BG363" s="36"/>
      <c r="BH363" s="37"/>
      <c r="BI363" s="44">
        <f>parseTime(BG363)-(BH366=INT(RIGHT($F363, 1)))</f>
        <v>0</v>
      </c>
      <c r="BJ363" s="45">
        <f t="shared" si="8151"/>
        <v>0</v>
      </c>
      <c r="BK363" s="36"/>
      <c r="BL363" s="37"/>
      <c r="BM363" s="44">
        <f>parseTime(BK363)-(BL366=INT(RIGHT($F363, 1)))</f>
        <v>0</v>
      </c>
      <c r="BN363" s="45">
        <f t="shared" si="8152"/>
        <v>0</v>
      </c>
      <c r="BO363" s="36"/>
      <c r="BP363" s="37"/>
      <c r="BQ363" s="44">
        <f t="shared" ref="BQ363" si="8187">parseTime(BO363)-(BP366=INT(RIGHT($F363, 1)))</f>
        <v>0</v>
      </c>
      <c r="BR363" s="45">
        <f t="shared" si="8154"/>
        <v>0</v>
      </c>
      <c r="BS363" s="36"/>
      <c r="BT363" s="37"/>
      <c r="BU363" s="44">
        <f t="shared" ref="BU363" si="8188">parseTime(BS363)-(BT366=INT(RIGHT($F363, 1)))</f>
        <v>0</v>
      </c>
      <c r="BV363" s="45">
        <f t="shared" si="8156"/>
        <v>0</v>
      </c>
      <c r="BW363" s="36"/>
      <c r="BX363" s="37"/>
      <c r="BY363" s="44">
        <f t="shared" ref="BY363" si="8189">parseTime(BW363)-(BX366=INT(RIGHT($F363, 1)))</f>
        <v>0</v>
      </c>
      <c r="BZ363" s="45">
        <f t="shared" si="8158"/>
        <v>0</v>
      </c>
      <c r="CA363" s="36"/>
      <c r="CB363" s="37"/>
      <c r="CC363" s="44">
        <f t="shared" ref="CC363" si="8190">parseTime(CA363)-(CB366=INT(RIGHT($F363, 1)))</f>
        <v>0</v>
      </c>
      <c r="CD363" s="45">
        <f t="shared" si="8160"/>
        <v>0</v>
      </c>
      <c r="CE363" s="36"/>
      <c r="CF363" s="37"/>
      <c r="CG363" s="44">
        <f t="shared" ref="CG363" si="8191">parseTime(CE363)-(CF366=INT(RIGHT($F363, 1)))</f>
        <v>0</v>
      </c>
      <c r="CH363" s="45">
        <f t="shared" si="8162"/>
        <v>0</v>
      </c>
    </row>
    <row r="364" spans="1:86" x14ac:dyDescent="0.25">
      <c r="A364" s="56" t="s">
        <v>118</v>
      </c>
      <c r="B364" s="57">
        <f ca="1">roleHours(G361:CH367, "DFD")</f>
        <v>29</v>
      </c>
      <c r="C364" s="14">
        <f t="shared" ca="1" si="7531"/>
        <v>3.625</v>
      </c>
      <c r="D364" s="14"/>
      <c r="E364" s="20"/>
      <c r="F364" s="51" t="s">
        <v>131</v>
      </c>
      <c r="G364" s="36"/>
      <c r="H364" s="37"/>
      <c r="I364" s="44">
        <f t="shared" ref="I364" si="8192">parseTime(G364)-(H366=INT(RIGHT($F364, 1)))</f>
        <v>0</v>
      </c>
      <c r="J364" s="45">
        <f t="shared" si="8130"/>
        <v>0</v>
      </c>
      <c r="K364" s="36"/>
      <c r="L364" s="37"/>
      <c r="M364" s="44">
        <f t="shared" ref="M364" si="8193">parseTime(K364)-(L366=INT(RIGHT($F364, 1)))</f>
        <v>0</v>
      </c>
      <c r="N364" s="45">
        <f t="shared" si="8132"/>
        <v>0</v>
      </c>
      <c r="O364" s="36"/>
      <c r="P364" s="37"/>
      <c r="Q364" s="44">
        <f t="shared" ref="Q364" si="8194">parseTime(O364)-(P366=INT(RIGHT($F364, 1)))</f>
        <v>0</v>
      </c>
      <c r="R364" s="45">
        <f t="shared" si="8134"/>
        <v>0</v>
      </c>
      <c r="S364" s="36"/>
      <c r="T364" s="37"/>
      <c r="U364" s="44">
        <f t="shared" ref="U364" si="8195">parseTime(S364)-(T366=INT(RIGHT($F364, 1)))</f>
        <v>0</v>
      </c>
      <c r="V364" s="45">
        <f t="shared" si="8136"/>
        <v>0</v>
      </c>
      <c r="W364" s="36"/>
      <c r="X364" s="37"/>
      <c r="Y364" s="44">
        <f t="shared" ref="Y364" si="8196">parseTime(W364)-(X366=INT(RIGHT($F364, 1)))</f>
        <v>0</v>
      </c>
      <c r="Z364" s="45">
        <f t="shared" si="8138"/>
        <v>0</v>
      </c>
      <c r="AA364" s="36"/>
      <c r="AB364" s="37"/>
      <c r="AC364" s="44">
        <f t="shared" ref="AC364" si="8197">parseTime(AA364)-(AB366=INT(RIGHT($F364, 1)))</f>
        <v>0</v>
      </c>
      <c r="AD364" s="45">
        <f t="shared" si="8140"/>
        <v>0</v>
      </c>
      <c r="AE364" s="36"/>
      <c r="AF364" s="37"/>
      <c r="AG364" s="44">
        <f t="shared" ref="AG364" si="8198">parseTime(AE364)-(AF366=INT(RIGHT($F364, 1)))</f>
        <v>0</v>
      </c>
      <c r="AH364" s="45">
        <f t="shared" si="8142"/>
        <v>0</v>
      </c>
      <c r="AI364" s="36"/>
      <c r="AJ364" s="37"/>
      <c r="AK364" s="44">
        <f>parseTime(AI364)-(AJ366=INT(RIGHT($F364, 1)))</f>
        <v>0</v>
      </c>
      <c r="AL364" s="45">
        <f t="shared" si="8143"/>
        <v>0</v>
      </c>
      <c r="AM364" s="36"/>
      <c r="AN364" s="37"/>
      <c r="AO364" s="44">
        <f t="shared" ref="AO364" si="8199">parseTime(AM364)-(AN366=INT(RIGHT($F364, 1)))</f>
        <v>0</v>
      </c>
      <c r="AP364" s="45">
        <f t="shared" si="8145"/>
        <v>0</v>
      </c>
      <c r="AQ364" s="36"/>
      <c r="AR364" s="37"/>
      <c r="AS364" s="44">
        <f t="shared" ref="AS364" si="8200">parseTime(AQ364)-(AR366=INT(RIGHT($F364, 1)))</f>
        <v>0</v>
      </c>
      <c r="AT364" s="45">
        <f t="shared" si="8147"/>
        <v>0</v>
      </c>
      <c r="AU364" s="36"/>
      <c r="AV364" s="37"/>
      <c r="AW364" s="44">
        <f>parseTime(AU364)-(AV366=INT(RIGHT($F364, 1)))</f>
        <v>0</v>
      </c>
      <c r="AX364" s="45">
        <f t="shared" si="8148"/>
        <v>0</v>
      </c>
      <c r="AY364" s="36"/>
      <c r="AZ364" s="37"/>
      <c r="BA364" s="44">
        <f>parseTime(AY364)-(AZ366=INT(RIGHT($F364, 1)))</f>
        <v>0</v>
      </c>
      <c r="BB364" s="45">
        <f t="shared" si="8149"/>
        <v>0</v>
      </c>
      <c r="BC364" s="36"/>
      <c r="BD364" s="37"/>
      <c r="BE364" s="44">
        <f>parseTime(BC364)-(BD366=INT(RIGHT($F364, 1)))</f>
        <v>0</v>
      </c>
      <c r="BF364" s="45">
        <f t="shared" si="8150"/>
        <v>0</v>
      </c>
      <c r="BG364" s="36"/>
      <c r="BH364" s="37"/>
      <c r="BI364" s="44">
        <f>parseTime(BG364)-(BH366=INT(RIGHT($F364, 1)))</f>
        <v>0</v>
      </c>
      <c r="BJ364" s="45">
        <f t="shared" si="8151"/>
        <v>0</v>
      </c>
      <c r="BK364" s="36"/>
      <c r="BL364" s="37"/>
      <c r="BM364" s="44">
        <f>parseTime(BK364)-(BL366=INT(RIGHT($F364, 1)))</f>
        <v>0</v>
      </c>
      <c r="BN364" s="45">
        <f t="shared" si="8152"/>
        <v>0</v>
      </c>
      <c r="BO364" s="36"/>
      <c r="BP364" s="37"/>
      <c r="BQ364" s="44">
        <f t="shared" ref="BQ364" si="8201">parseTime(BO364)-(BP366=INT(RIGHT($F364, 1)))</f>
        <v>0</v>
      </c>
      <c r="BR364" s="45">
        <f t="shared" si="8154"/>
        <v>0</v>
      </c>
      <c r="BS364" s="36"/>
      <c r="BT364" s="37"/>
      <c r="BU364" s="44">
        <f t="shared" ref="BU364" si="8202">parseTime(BS364)-(BT366=INT(RIGHT($F364, 1)))</f>
        <v>0</v>
      </c>
      <c r="BV364" s="45">
        <f t="shared" si="8156"/>
        <v>0</v>
      </c>
      <c r="BW364" s="36"/>
      <c r="BX364" s="37"/>
      <c r="BY364" s="44">
        <f t="shared" ref="BY364" si="8203">parseTime(BW364)-(BX366=INT(RIGHT($F364, 1)))</f>
        <v>0</v>
      </c>
      <c r="BZ364" s="45">
        <f t="shared" si="8158"/>
        <v>0</v>
      </c>
      <c r="CA364" s="36"/>
      <c r="CB364" s="37"/>
      <c r="CC364" s="44">
        <f t="shared" ref="CC364" si="8204">parseTime(CA364)-(CB366=INT(RIGHT($F364, 1)))</f>
        <v>0</v>
      </c>
      <c r="CD364" s="45">
        <f t="shared" si="8160"/>
        <v>0</v>
      </c>
      <c r="CE364" s="36"/>
      <c r="CF364" s="37"/>
      <c r="CG364" s="44">
        <f t="shared" ref="CG364" si="8205">parseTime(CE364)-(CF366=INT(RIGHT($F364, 1)))</f>
        <v>0</v>
      </c>
      <c r="CH364" s="45">
        <f t="shared" si="8162"/>
        <v>0</v>
      </c>
    </row>
    <row r="365" spans="1:86" x14ac:dyDescent="0.25">
      <c r="A365" s="56" t="s">
        <v>119</v>
      </c>
      <c r="B365" s="57">
        <f ca="1">roleHours(G361:CH367, "MCC")</f>
        <v>8</v>
      </c>
      <c r="C365" s="14">
        <f t="shared" ca="1" si="7531"/>
        <v>1</v>
      </c>
      <c r="D365" s="14"/>
      <c r="E365" s="20"/>
      <c r="F365" s="51" t="s">
        <v>132</v>
      </c>
      <c r="G365" s="36"/>
      <c r="H365" s="37"/>
      <c r="I365" s="44">
        <f t="shared" ref="I365" si="8206">parseTime(G365)-(H366=INT(RIGHT($F365, 1)))</f>
        <v>0</v>
      </c>
      <c r="J365" s="45">
        <f t="shared" si="8130"/>
        <v>0</v>
      </c>
      <c r="K365" s="36"/>
      <c r="L365" s="37"/>
      <c r="M365" s="44">
        <f t="shared" ref="M365" si="8207">parseTime(K365)-(L366=INT(RIGHT($F365, 1)))</f>
        <v>0</v>
      </c>
      <c r="N365" s="45">
        <f t="shared" si="8132"/>
        <v>0</v>
      </c>
      <c r="O365" s="36"/>
      <c r="P365" s="37"/>
      <c r="Q365" s="44">
        <f t="shared" ref="Q365" si="8208">parseTime(O365)-(P366=INT(RIGHT($F365, 1)))</f>
        <v>0</v>
      </c>
      <c r="R365" s="45">
        <f t="shared" si="8134"/>
        <v>0</v>
      </c>
      <c r="S365" s="36"/>
      <c r="T365" s="37"/>
      <c r="U365" s="44">
        <f t="shared" ref="U365" si="8209">parseTime(S365)-(T366=INT(RIGHT($F365, 1)))</f>
        <v>0</v>
      </c>
      <c r="V365" s="45">
        <f t="shared" si="8136"/>
        <v>0</v>
      </c>
      <c r="W365" s="36"/>
      <c r="X365" s="37"/>
      <c r="Y365" s="44">
        <f t="shared" ref="Y365" si="8210">parseTime(W365)-(X366=INT(RIGHT($F365, 1)))</f>
        <v>0</v>
      </c>
      <c r="Z365" s="45">
        <f t="shared" si="8138"/>
        <v>0</v>
      </c>
      <c r="AA365" s="36"/>
      <c r="AB365" s="37"/>
      <c r="AC365" s="44">
        <f t="shared" ref="AC365" si="8211">parseTime(AA365)-(AB366=INT(RIGHT($F365, 1)))</f>
        <v>0</v>
      </c>
      <c r="AD365" s="45">
        <f t="shared" si="8140"/>
        <v>0</v>
      </c>
      <c r="AE365" s="36"/>
      <c r="AF365" s="37"/>
      <c r="AG365" s="44">
        <f t="shared" ref="AG365" si="8212">parseTime(AE365)-(AF366=INT(RIGHT($F365, 1)))</f>
        <v>0</v>
      </c>
      <c r="AH365" s="45">
        <f t="shared" si="8142"/>
        <v>0</v>
      </c>
      <c r="AI365" s="36"/>
      <c r="AJ365" s="37"/>
      <c r="AK365" s="44">
        <f>parseTime(AI365)-(AJ366=INT(RIGHT($F365, 1)))</f>
        <v>0</v>
      </c>
      <c r="AL365" s="45">
        <f t="shared" si="8143"/>
        <v>0</v>
      </c>
      <c r="AM365" s="36"/>
      <c r="AN365" s="37"/>
      <c r="AO365" s="44">
        <f t="shared" ref="AO365" si="8213">parseTime(AM365)-(AN366=INT(RIGHT($F365, 1)))</f>
        <v>0</v>
      </c>
      <c r="AP365" s="45">
        <f t="shared" si="8145"/>
        <v>0</v>
      </c>
      <c r="AQ365" s="36"/>
      <c r="AR365" s="37"/>
      <c r="AS365" s="44">
        <f t="shared" ref="AS365" si="8214">parseTime(AQ365)-(AR366=INT(RIGHT($F365, 1)))</f>
        <v>0</v>
      </c>
      <c r="AT365" s="45">
        <f t="shared" si="8147"/>
        <v>0</v>
      </c>
      <c r="AU365" s="36"/>
      <c r="AV365" s="37"/>
      <c r="AW365" s="44">
        <f>parseTime(AU365)-(AV366=INT(RIGHT($F365, 1)))</f>
        <v>0</v>
      </c>
      <c r="AX365" s="45">
        <f t="shared" si="8148"/>
        <v>0</v>
      </c>
      <c r="AY365" s="36"/>
      <c r="AZ365" s="37"/>
      <c r="BA365" s="44">
        <f>parseTime(AY365)-(AZ366=INT(RIGHT($F365, 1)))</f>
        <v>0</v>
      </c>
      <c r="BB365" s="45">
        <f t="shared" si="8149"/>
        <v>0</v>
      </c>
      <c r="BC365" s="36"/>
      <c r="BD365" s="37"/>
      <c r="BE365" s="44">
        <f>parseTime(BC365)-(BD366=INT(RIGHT($F365, 1)))</f>
        <v>0</v>
      </c>
      <c r="BF365" s="45">
        <f t="shared" si="8150"/>
        <v>0</v>
      </c>
      <c r="BG365" s="36"/>
      <c r="BH365" s="37"/>
      <c r="BI365" s="44">
        <f>parseTime(BG365)-(BH366=INT(RIGHT($F365, 1)))</f>
        <v>0</v>
      </c>
      <c r="BJ365" s="45">
        <f t="shared" si="8151"/>
        <v>0</v>
      </c>
      <c r="BK365" s="36"/>
      <c r="BL365" s="37"/>
      <c r="BM365" s="44">
        <f>parseTime(BK365)-(BL366=INT(RIGHT($F365, 1)))</f>
        <v>0</v>
      </c>
      <c r="BN365" s="45">
        <f t="shared" si="8152"/>
        <v>0</v>
      </c>
      <c r="BO365" s="36"/>
      <c r="BP365" s="37"/>
      <c r="BQ365" s="44">
        <f t="shared" ref="BQ365" si="8215">parseTime(BO365)-(BP366=INT(RIGHT($F365, 1)))</f>
        <v>0</v>
      </c>
      <c r="BR365" s="45">
        <f t="shared" si="8154"/>
        <v>0</v>
      </c>
      <c r="BS365" s="36"/>
      <c r="BT365" s="37"/>
      <c r="BU365" s="44">
        <f t="shared" ref="BU365" si="8216">parseTime(BS365)-(BT366=INT(RIGHT($F365, 1)))</f>
        <v>0</v>
      </c>
      <c r="BV365" s="45">
        <f t="shared" si="8156"/>
        <v>0</v>
      </c>
      <c r="BW365" s="36"/>
      <c r="BX365" s="37"/>
      <c r="BY365" s="44">
        <f t="shared" ref="BY365" si="8217">parseTime(BW365)-(BX366=INT(RIGHT($F365, 1)))</f>
        <v>0</v>
      </c>
      <c r="BZ365" s="45">
        <f t="shared" si="8158"/>
        <v>0</v>
      </c>
      <c r="CA365" s="36"/>
      <c r="CB365" s="37"/>
      <c r="CC365" s="44">
        <f t="shared" ref="CC365" si="8218">parseTime(CA365)-(CB366=INT(RIGHT($F365, 1)))</f>
        <v>0</v>
      </c>
      <c r="CD365" s="45">
        <f t="shared" si="8160"/>
        <v>0</v>
      </c>
      <c r="CE365" s="36"/>
      <c r="CF365" s="37"/>
      <c r="CG365" s="44">
        <f t="shared" ref="CG365" si="8219">parseTime(CE365)-(CF366=INT(RIGHT($F365, 1)))</f>
        <v>0</v>
      </c>
      <c r="CH365" s="45">
        <f t="shared" si="8162"/>
        <v>0</v>
      </c>
    </row>
    <row r="366" spans="1:86" x14ac:dyDescent="0.25">
      <c r="A366" s="56" t="s">
        <v>120</v>
      </c>
      <c r="B366" s="57">
        <f ca="1">roleHours(G361:CH367, "DCC")</f>
        <v>0</v>
      </c>
      <c r="C366" s="14">
        <f t="shared" ca="1" si="7531"/>
        <v>0</v>
      </c>
      <c r="D366" s="14"/>
      <c r="E366" s="20"/>
      <c r="F366" s="51"/>
      <c r="G366" s="46" t="s">
        <v>134</v>
      </c>
      <c r="H366" s="38">
        <f t="shared" ref="H366" si="8220">lunchAdjust(G361:H365)</f>
        <v>1</v>
      </c>
      <c r="I366" s="48" t="s">
        <v>0</v>
      </c>
      <c r="J366" s="39">
        <f t="shared" ref="J366" si="8221">SUMPRODUCT(I361:I365*J361:J365)</f>
        <v>8</v>
      </c>
      <c r="K366" s="46" t="s">
        <v>134</v>
      </c>
      <c r="L366" s="38">
        <f t="shared" ref="L366" si="8222">lunchAdjust(K361:L365)</f>
        <v>1</v>
      </c>
      <c r="M366" s="48" t="s">
        <v>0</v>
      </c>
      <c r="N366" s="39">
        <f t="shared" ref="N366" si="8223">SUMPRODUCT(M361:M365*N361:N365)</f>
        <v>8</v>
      </c>
      <c r="O366" s="46" t="s">
        <v>134</v>
      </c>
      <c r="P366" s="38">
        <f t="shared" ref="P366" si="8224">lunchAdjust(O361:P365)</f>
        <v>1</v>
      </c>
      <c r="Q366" s="48" t="s">
        <v>0</v>
      </c>
      <c r="R366" s="39">
        <f t="shared" ref="R366" si="8225">SUMPRODUCT(Q361:Q365*R361:R365)</f>
        <v>8</v>
      </c>
      <c r="S366" s="46" t="s">
        <v>134</v>
      </c>
      <c r="T366" s="38">
        <f t="shared" ref="T366" si="8226">lunchAdjust(S361:T365)</f>
        <v>1</v>
      </c>
      <c r="U366" s="48" t="s">
        <v>0</v>
      </c>
      <c r="V366" s="39">
        <f t="shared" ref="V366" si="8227">SUMPRODUCT(U361:U365*V361:V365)</f>
        <v>8</v>
      </c>
      <c r="W366" s="46" t="s">
        <v>134</v>
      </c>
      <c r="X366" s="38">
        <f t="shared" ref="X366" si="8228">lunchAdjust(W361:X365)</f>
        <v>1</v>
      </c>
      <c r="Y366" s="48" t="s">
        <v>0</v>
      </c>
      <c r="Z366" s="39">
        <f t="shared" ref="Z366" si="8229">SUMPRODUCT(Y361:Y365*Z361:Z365)</f>
        <v>8</v>
      </c>
      <c r="AA366" s="46" t="s">
        <v>134</v>
      </c>
      <c r="AB366" s="38">
        <f t="shared" ref="AB366" si="8230">lunchAdjust(AA361:AB365)</f>
        <v>1</v>
      </c>
      <c r="AC366" s="48" t="s">
        <v>0</v>
      </c>
      <c r="AD366" s="39">
        <f t="shared" ref="AD366" si="8231">SUMPRODUCT(AC361:AC365*AD361:AD365)</f>
        <v>8</v>
      </c>
      <c r="AE366" s="46" t="s">
        <v>134</v>
      </c>
      <c r="AF366" s="38">
        <f t="shared" ref="AF366" si="8232">lunchAdjust(AE361:AF365)</f>
        <v>1</v>
      </c>
      <c r="AG366" s="48" t="s">
        <v>0</v>
      </c>
      <c r="AH366" s="39">
        <f t="shared" ref="AH366" si="8233">SUMPRODUCT(AG361:AG365*AH361:AH365)</f>
        <v>8</v>
      </c>
      <c r="AI366" s="46" t="s">
        <v>134</v>
      </c>
      <c r="AJ366" s="38">
        <f t="shared" ref="AJ366" si="8234">lunchAdjust(AI361:AJ365)</f>
        <v>1</v>
      </c>
      <c r="AK366" s="48" t="s">
        <v>0</v>
      </c>
      <c r="AL366" s="39">
        <f t="shared" ref="AL366" si="8235">SUMPRODUCT(AK361:AK365*AL361:AL365)</f>
        <v>8</v>
      </c>
      <c r="AM366" s="46" t="s">
        <v>134</v>
      </c>
      <c r="AN366" s="38">
        <f t="shared" ref="AN366" si="8236">lunchAdjust(AM361:AN365)</f>
        <v>0</v>
      </c>
      <c r="AO366" s="48" t="s">
        <v>0</v>
      </c>
      <c r="AP366" s="39">
        <f t="shared" ref="AP366" si="8237">SUMPRODUCT(AO361:AO365*AP361:AP365)</f>
        <v>0</v>
      </c>
      <c r="AQ366" s="46" t="s">
        <v>134</v>
      </c>
      <c r="AR366" s="38">
        <f t="shared" ref="AR366" si="8238">lunchAdjust(AQ361:AR365)</f>
        <v>0</v>
      </c>
      <c r="AS366" s="48" t="s">
        <v>0</v>
      </c>
      <c r="AT366" s="39">
        <f t="shared" ref="AT366" si="8239">SUMPRODUCT(AS361:AS365*AT361:AT365)</f>
        <v>5</v>
      </c>
      <c r="AU366" s="46" t="s">
        <v>134</v>
      </c>
      <c r="AV366" s="38">
        <f t="shared" ref="AV366" si="8240">lunchAdjust(AU361:AV365)</f>
        <v>0</v>
      </c>
      <c r="AW366" s="48" t="s">
        <v>0</v>
      </c>
      <c r="AX366" s="39">
        <f t="shared" ref="AX366" si="8241">SUMPRODUCT(AW361:AW365*AX361:AX365)</f>
        <v>0</v>
      </c>
      <c r="AY366" s="46" t="s">
        <v>134</v>
      </c>
      <c r="AZ366" s="38">
        <f t="shared" ref="AZ366" si="8242">lunchAdjust(AY361:AZ365)</f>
        <v>1</v>
      </c>
      <c r="BA366" s="48" t="s">
        <v>0</v>
      </c>
      <c r="BB366" s="39">
        <f t="shared" ref="BB366" si="8243">SUMPRODUCT(BA361:BA365*BB361:BB365)</f>
        <v>8</v>
      </c>
      <c r="BC366" s="46" t="s">
        <v>134</v>
      </c>
      <c r="BD366" s="38">
        <f t="shared" ref="BD366" si="8244">lunchAdjust(BC361:BD365)</f>
        <v>1</v>
      </c>
      <c r="BE366" s="48" t="s">
        <v>0</v>
      </c>
      <c r="BF366" s="39">
        <f t="shared" ref="BF366" si="8245">SUMPRODUCT(BE361:BE365*BF361:BF365)</f>
        <v>8</v>
      </c>
      <c r="BG366" s="46" t="s">
        <v>134</v>
      </c>
      <c r="BH366" s="38">
        <f t="shared" ref="BH366" si="8246">lunchAdjust(BG361:BH365)</f>
        <v>0</v>
      </c>
      <c r="BI366" s="48" t="s">
        <v>0</v>
      </c>
      <c r="BJ366" s="39">
        <f t="shared" ref="BJ366" si="8247">SUMPRODUCT(BI361:BI365*BJ361:BJ365)</f>
        <v>0</v>
      </c>
      <c r="BK366" s="46" t="s">
        <v>134</v>
      </c>
      <c r="BL366" s="38">
        <f t="shared" ref="BL366" si="8248">lunchAdjust(BK361:BL365)</f>
        <v>0</v>
      </c>
      <c r="BM366" s="48" t="s">
        <v>0</v>
      </c>
      <c r="BN366" s="39">
        <f t="shared" ref="BN366" si="8249">SUMPRODUCT(BM361:BM365*BN361:BN365)</f>
        <v>0</v>
      </c>
      <c r="BO366" s="46" t="s">
        <v>134</v>
      </c>
      <c r="BP366" s="38">
        <f t="shared" ref="BP366" si="8250">lunchAdjust(BO361:BP365)</f>
        <v>0</v>
      </c>
      <c r="BQ366" s="48" t="s">
        <v>0</v>
      </c>
      <c r="BR366" s="39">
        <f t="shared" ref="BR366" si="8251">SUMPRODUCT(BQ361:BQ365*BR361:BR365)</f>
        <v>0</v>
      </c>
      <c r="BS366" s="46" t="s">
        <v>134</v>
      </c>
      <c r="BT366" s="38">
        <f t="shared" ref="BT366" si="8252">lunchAdjust(BS361:BT365)</f>
        <v>0</v>
      </c>
      <c r="BU366" s="48" t="s">
        <v>0</v>
      </c>
      <c r="BV366" s="39">
        <f t="shared" ref="BV366" si="8253">SUMPRODUCT(BU361:BU365*BV361:BV365)</f>
        <v>0</v>
      </c>
      <c r="BW366" s="46" t="s">
        <v>134</v>
      </c>
      <c r="BX366" s="38">
        <f t="shared" ref="BX366" si="8254">lunchAdjust(BW361:BX365)</f>
        <v>0</v>
      </c>
      <c r="BY366" s="48" t="s">
        <v>0</v>
      </c>
      <c r="BZ366" s="39">
        <f t="shared" ref="BZ366" si="8255">SUMPRODUCT(BY361:BY365*BZ361:BZ365)</f>
        <v>0</v>
      </c>
      <c r="CA366" s="46" t="s">
        <v>134</v>
      </c>
      <c r="CB366" s="38">
        <f t="shared" ref="CB366" si="8256">lunchAdjust(CA361:CB365)</f>
        <v>0</v>
      </c>
      <c r="CC366" s="48" t="s">
        <v>0</v>
      </c>
      <c r="CD366" s="39">
        <f t="shared" ref="CD366" si="8257">SUMPRODUCT(CC361:CC365*CD361:CD365)</f>
        <v>0</v>
      </c>
      <c r="CE366" s="46" t="s">
        <v>134</v>
      </c>
      <c r="CF366" s="38">
        <f t="shared" ref="CF366" si="8258">lunchAdjust(CE361:CF365)</f>
        <v>0</v>
      </c>
      <c r="CG366" s="48" t="s">
        <v>0</v>
      </c>
      <c r="CH366" s="39">
        <f t="shared" ref="CH366" si="8259">SUMPRODUCT(CG361:CG365*CH361:CH365)</f>
        <v>0</v>
      </c>
    </row>
    <row r="367" spans="1:86" ht="15.75" thickBot="1" x14ac:dyDescent="0.3">
      <c r="A367" s="58" t="s">
        <v>121</v>
      </c>
      <c r="B367" s="59">
        <f ca="1">roleHours(G361:CH367, "OUT")</f>
        <v>0</v>
      </c>
      <c r="C367" s="54" t="s">
        <v>137</v>
      </c>
      <c r="D367" s="22">
        <f ca="1">roleHours(G361:CH367, "PTO")</f>
        <v>0</v>
      </c>
      <c r="E367" s="23"/>
      <c r="F367" s="52"/>
      <c r="G367" s="47" t="s">
        <v>39</v>
      </c>
      <c r="H367" s="40">
        <f t="shared" si="7433"/>
        <v>0</v>
      </c>
      <c r="I367" s="49" t="s">
        <v>135</v>
      </c>
      <c r="J367" s="41">
        <f t="shared" ref="J367" si="8260">J366*G$4</f>
        <v>0</v>
      </c>
      <c r="K367" s="47" t="s">
        <v>39</v>
      </c>
      <c r="L367" s="40">
        <f t="shared" ref="L367" si="8261">SUMPRODUCT(M361:M365*(L361:L365="PTO"))+SUMPRODUCT(M361:M365*(L361:L365="HOL"))</f>
        <v>0</v>
      </c>
      <c r="M367" s="49" t="s">
        <v>135</v>
      </c>
      <c r="N367" s="41">
        <f t="shared" ref="N367" si="8262">N366*K$4</f>
        <v>0</v>
      </c>
      <c r="O367" s="47" t="s">
        <v>39</v>
      </c>
      <c r="P367" s="40">
        <f t="shared" ref="P367" si="8263">SUMPRODUCT(Q361:Q365*(P361:P365="PTO"))+SUMPRODUCT(Q361:Q365*(P361:P365="HOL"))</f>
        <v>0</v>
      </c>
      <c r="Q367" s="49" t="s">
        <v>135</v>
      </c>
      <c r="R367" s="41">
        <f t="shared" ref="R367" si="8264">R366*O$4</f>
        <v>8</v>
      </c>
      <c r="S367" s="47" t="s">
        <v>39</v>
      </c>
      <c r="T367" s="40">
        <f t="shared" ref="T367" si="8265">SUMPRODUCT(U361:U365*(T361:T365="PTO"))+SUMPRODUCT(U361:U365*(T361:T365="HOL"))</f>
        <v>0</v>
      </c>
      <c r="U367" s="49" t="s">
        <v>135</v>
      </c>
      <c r="V367" s="41">
        <f t="shared" ref="V367" si="8266">V366*S$4</f>
        <v>0</v>
      </c>
      <c r="W367" s="47" t="s">
        <v>39</v>
      </c>
      <c r="X367" s="40">
        <f t="shared" ref="X367" si="8267">SUMPRODUCT(Y361:Y365*(X361:X365="PTO"))+SUMPRODUCT(Y361:Y365*(X361:X365="HOL"))</f>
        <v>0</v>
      </c>
      <c r="Y367" s="49" t="s">
        <v>135</v>
      </c>
      <c r="Z367" s="41">
        <f t="shared" ref="Z367" si="8268">Z366*W$4</f>
        <v>8</v>
      </c>
      <c r="AA367" s="47" t="s">
        <v>39</v>
      </c>
      <c r="AB367" s="40">
        <f t="shared" ref="AB367" si="8269">SUMPRODUCT(AC361:AC365*(AB361:AB365="PTO"))+SUMPRODUCT(AC361:AC365*(AB361:AB365="HOL"))</f>
        <v>0</v>
      </c>
      <c r="AC367" s="49" t="s">
        <v>135</v>
      </c>
      <c r="AD367" s="41">
        <f t="shared" ref="AD367" si="8270">AD366*AA$4</f>
        <v>8</v>
      </c>
      <c r="AE367" s="47" t="s">
        <v>39</v>
      </c>
      <c r="AF367" s="40">
        <f t="shared" ref="AF367" si="8271">SUMPRODUCT(AG361:AG365*(AF361:AF365="PTO"))+SUMPRODUCT(AG361:AG365*(AF361:AF365="HOL"))</f>
        <v>0</v>
      </c>
      <c r="AG367" s="49" t="s">
        <v>135</v>
      </c>
      <c r="AH367" s="41">
        <f t="shared" ref="AH367" si="8272">AH366*AE$4</f>
        <v>8</v>
      </c>
      <c r="AI367" s="47" t="s">
        <v>39</v>
      </c>
      <c r="AJ367" s="40">
        <f t="shared" ref="AJ367" si="8273">SUMPRODUCT(AK361:AK365*(AJ361:AJ365="PTO"))+SUMPRODUCT(AK361:AK365*(AJ361:AJ365="HOL"))</f>
        <v>0</v>
      </c>
      <c r="AK367" s="49" t="s">
        <v>135</v>
      </c>
      <c r="AL367" s="41">
        <f>AL366*AI$4</f>
        <v>8</v>
      </c>
      <c r="AM367" s="47" t="s">
        <v>39</v>
      </c>
      <c r="AN367" s="40">
        <f t="shared" ref="AN367" si="8274">SUMPRODUCT(AO361:AO365*(AN361:AN365="PTO"))+SUMPRODUCT(AO361:AO365*(AN361:AN365="HOL"))</f>
        <v>0</v>
      </c>
      <c r="AO367" s="49" t="s">
        <v>135</v>
      </c>
      <c r="AP367" s="41">
        <f t="shared" ref="AP367" si="8275">AP366*AM$4</f>
        <v>0</v>
      </c>
      <c r="AQ367" s="47" t="s">
        <v>39</v>
      </c>
      <c r="AR367" s="40">
        <f t="shared" ref="AR367" si="8276">SUMPRODUCT(AS361:AS365*(AR361:AR365="PTO"))+SUMPRODUCT(AS361:AS365*(AR361:AR365="HOL"))</f>
        <v>0</v>
      </c>
      <c r="AS367" s="49" t="s">
        <v>135</v>
      </c>
      <c r="AT367" s="41">
        <f t="shared" ref="AT367" si="8277">AT366*AQ$4</f>
        <v>0</v>
      </c>
      <c r="AU367" s="47" t="s">
        <v>39</v>
      </c>
      <c r="AV367" s="40">
        <f t="shared" ref="AV367" si="8278">SUMPRODUCT(AW361:AW365*(AV361:AV365="PTO"))+SUMPRODUCT(AW361:AW365*(AV361:AV365="HOL"))</f>
        <v>0</v>
      </c>
      <c r="AW367" s="49" t="s">
        <v>135</v>
      </c>
      <c r="AX367" s="41">
        <f>AX366*AU$4</f>
        <v>0</v>
      </c>
      <c r="AY367" s="47" t="s">
        <v>39</v>
      </c>
      <c r="AZ367" s="40">
        <f t="shared" ref="AZ367" si="8279">SUMPRODUCT(BA361:BA365*(AZ361:AZ365="PTO"))+SUMPRODUCT(BA361:BA365*(AZ361:AZ365="HOL"))</f>
        <v>0</v>
      </c>
      <c r="BA367" s="49" t="s">
        <v>135</v>
      </c>
      <c r="BB367" s="41">
        <f>BB366*AY$4</f>
        <v>8</v>
      </c>
      <c r="BC367" s="47" t="s">
        <v>39</v>
      </c>
      <c r="BD367" s="40">
        <f t="shared" ref="BD367" si="8280">SUMPRODUCT(BE361:BE365*(BD361:BD365="PTO"))+SUMPRODUCT(BE361:BE365*(BD361:BD365="HOL"))</f>
        <v>0</v>
      </c>
      <c r="BE367" s="49" t="s">
        <v>135</v>
      </c>
      <c r="BF367" s="41">
        <f>BF366*BC$4</f>
        <v>8</v>
      </c>
      <c r="BG367" s="47" t="s">
        <v>39</v>
      </c>
      <c r="BH367" s="40">
        <f t="shared" ref="BH367" si="8281">SUMPRODUCT(BI361:BI365*(BH361:BH365="PTO"))+SUMPRODUCT(BI361:BI365*(BH361:BH365="HOL"))</f>
        <v>0</v>
      </c>
      <c r="BI367" s="49" t="s">
        <v>135</v>
      </c>
      <c r="BJ367" s="41">
        <f>BJ366*BG$4</f>
        <v>0</v>
      </c>
      <c r="BK367" s="47" t="s">
        <v>39</v>
      </c>
      <c r="BL367" s="40">
        <f t="shared" ref="BL367" si="8282">SUMPRODUCT(BM361:BM365*(BL361:BL365="PTO"))+SUMPRODUCT(BM361:BM365*(BL361:BL365="HOL"))</f>
        <v>0</v>
      </c>
      <c r="BM367" s="49" t="s">
        <v>135</v>
      </c>
      <c r="BN367" s="41">
        <f>BN366*BK$4</f>
        <v>0</v>
      </c>
      <c r="BO367" s="47" t="s">
        <v>39</v>
      </c>
      <c r="BP367" s="40">
        <f t="shared" ref="BP367" si="8283">SUMPRODUCT(BQ361:BQ365*(BP361:BP365="PTO"))+SUMPRODUCT(BQ361:BQ365*(BP361:BP365="HOL"))</f>
        <v>0</v>
      </c>
      <c r="BQ367" s="49" t="s">
        <v>135</v>
      </c>
      <c r="BR367" s="41">
        <f t="shared" ref="BR367" si="8284">BR366*BO$4</f>
        <v>0</v>
      </c>
      <c r="BS367" s="47" t="s">
        <v>39</v>
      </c>
      <c r="BT367" s="40">
        <f t="shared" ref="BT367" si="8285">SUMPRODUCT(BU361:BU365*(BT361:BT365="PTO"))+SUMPRODUCT(BU361:BU365*(BT361:BT365="HOL"))</f>
        <v>0</v>
      </c>
      <c r="BU367" s="49" t="s">
        <v>135</v>
      </c>
      <c r="BV367" s="41">
        <f t="shared" ref="BV367" si="8286">BV366*BS$4</f>
        <v>0</v>
      </c>
      <c r="BW367" s="47" t="s">
        <v>39</v>
      </c>
      <c r="BX367" s="40">
        <f t="shared" ref="BX367" si="8287">SUMPRODUCT(BY361:BY365*(BX361:BX365="PTO"))+SUMPRODUCT(BY361:BY365*(BX361:BX365="HOL"))</f>
        <v>0</v>
      </c>
      <c r="BY367" s="49" t="s">
        <v>135</v>
      </c>
      <c r="BZ367" s="41">
        <f t="shared" ref="BZ367" si="8288">BZ366*BW$4</f>
        <v>0</v>
      </c>
      <c r="CA367" s="47" t="s">
        <v>39</v>
      </c>
      <c r="CB367" s="40">
        <f t="shared" ref="CB367" si="8289">SUMPRODUCT(CC361:CC365*(CB361:CB365="PTO"))+SUMPRODUCT(CC361:CC365*(CB361:CB365="HOL"))</f>
        <v>0</v>
      </c>
      <c r="CC367" s="49" t="s">
        <v>135</v>
      </c>
      <c r="CD367" s="41">
        <f t="shared" ref="CD367" si="8290">CD366*CA$4</f>
        <v>0</v>
      </c>
      <c r="CE367" s="47" t="s">
        <v>39</v>
      </c>
      <c r="CF367" s="40">
        <f t="shared" ref="CF367" si="8291">SUMPRODUCT(CG361:CG365*(CF361:CF365="PTO"))+SUMPRODUCT(CG361:CG365*(CF361:CF365="HOL"))</f>
        <v>0</v>
      </c>
      <c r="CG367" s="49" t="s">
        <v>135</v>
      </c>
      <c r="CH367" s="41">
        <f t="shared" ref="CH367" si="8292">CH366*CE$4</f>
        <v>0</v>
      </c>
    </row>
    <row r="368" spans="1:86" x14ac:dyDescent="0.25">
      <c r="A368" s="70" t="s">
        <v>133</v>
      </c>
      <c r="B368" s="71">
        <f t="shared" ref="B368" ca="1" si="8293">D368-B369</f>
        <v>21.719655611609781</v>
      </c>
      <c r="C368" s="72" t="s">
        <v>122</v>
      </c>
      <c r="D368" s="71">
        <f>IFERROR(INDEX(Holidays[FTE], MATCH(Entry!E368, Holidays[Date], 0)), 1)*8*INDEX(FTEguide[[1]:[12]], MATCH(Entry!E369, FTEguide[Weekday], 0), IF(Entry!E371&gt;0, Entry!E371, MONTH(Entry!E368)))</f>
        <v>93.219655611609781</v>
      </c>
      <c r="E368" s="60">
        <f t="shared" si="6971"/>
        <v>43880</v>
      </c>
      <c r="F368" s="50" t="s">
        <v>128</v>
      </c>
      <c r="G368" s="34" t="s">
        <v>245</v>
      </c>
      <c r="H368" s="35" t="s">
        <v>23</v>
      </c>
      <c r="I368" s="42">
        <f t="shared" ref="I368" si="8294">parseTime(G368)-(H373=INT(RIGHT($F368, 1)))</f>
        <v>7.5</v>
      </c>
      <c r="J368" s="43">
        <f t="shared" ref="J368:J372" si="8295">isClocked(H368)</f>
        <v>1</v>
      </c>
      <c r="K368" s="34" t="s">
        <v>136</v>
      </c>
      <c r="L368" s="35" t="s">
        <v>23</v>
      </c>
      <c r="M368" s="42">
        <f t="shared" ref="M368" si="8296">parseTime(K368)-(L373=INT(RIGHT($F368, 1)))</f>
        <v>8</v>
      </c>
      <c r="N368" s="43">
        <f t="shared" ref="N368:N372" si="8297">isClocked(L368)</f>
        <v>1</v>
      </c>
      <c r="O368" s="34" t="s">
        <v>180</v>
      </c>
      <c r="P368" s="35" t="s">
        <v>23</v>
      </c>
      <c r="Q368" s="42">
        <f t="shared" ref="Q368" si="8298">parseTime(O368)-(P373=INT(RIGHT($F368, 1)))</f>
        <v>8</v>
      </c>
      <c r="R368" s="43">
        <f t="shared" ref="R368:R372" si="8299">isClocked(P368)</f>
        <v>1</v>
      </c>
      <c r="S368" s="34" t="s">
        <v>180</v>
      </c>
      <c r="T368" s="35" t="s">
        <v>23</v>
      </c>
      <c r="U368" s="42">
        <f t="shared" ref="U368" si="8300">parseTime(S368)-(T373=INT(RIGHT($F368, 1)))</f>
        <v>8</v>
      </c>
      <c r="V368" s="43">
        <f t="shared" ref="V368:V372" si="8301">isClocked(T368)</f>
        <v>1</v>
      </c>
      <c r="W368" s="34" t="s">
        <v>136</v>
      </c>
      <c r="X368" s="35" t="s">
        <v>24</v>
      </c>
      <c r="Y368" s="42">
        <f t="shared" ref="Y368" si="8302">parseTime(W368)-(X373=INT(RIGHT($F368, 1)))</f>
        <v>8</v>
      </c>
      <c r="Z368" s="43">
        <f t="shared" ref="Z368:Z372" si="8303">isClocked(X368)</f>
        <v>1</v>
      </c>
      <c r="AA368" s="34" t="s">
        <v>136</v>
      </c>
      <c r="AB368" s="35" t="s">
        <v>23</v>
      </c>
      <c r="AC368" s="42">
        <f t="shared" ref="AC368" si="8304">parseTime(AA368)-(AB373=INT(RIGHT($F368, 1)))</f>
        <v>8</v>
      </c>
      <c r="AD368" s="43">
        <f t="shared" ref="AD368:AD372" si="8305">isClocked(AB368)</f>
        <v>1</v>
      </c>
      <c r="AE368" s="34" t="s">
        <v>136</v>
      </c>
      <c r="AF368" s="35" t="s">
        <v>25</v>
      </c>
      <c r="AG368" s="42">
        <f t="shared" ref="AG368" si="8306">parseTime(AE368)-(AF373=INT(RIGHT($F368, 1)))</f>
        <v>8</v>
      </c>
      <c r="AH368" s="43">
        <f t="shared" ref="AH368:AH372" si="8307">isClocked(AF368)</f>
        <v>1</v>
      </c>
      <c r="AI368" s="34"/>
      <c r="AJ368" s="35"/>
      <c r="AK368" s="42">
        <f>parseTime(AI368)-(AJ373=INT(RIGHT($F368, 1)))</f>
        <v>0</v>
      </c>
      <c r="AL368" s="43">
        <f t="shared" ref="AL368:AL372" si="8308">isClocked(AJ368)</f>
        <v>0</v>
      </c>
      <c r="AM368" s="34" t="s">
        <v>151</v>
      </c>
      <c r="AN368" s="35" t="s">
        <v>28</v>
      </c>
      <c r="AO368" s="42">
        <f t="shared" ref="AO368" si="8309">parseTime(AM368)-(AN373=INT(RIGHT($F368, 1)))</f>
        <v>4</v>
      </c>
      <c r="AP368" s="43">
        <f t="shared" ref="AP368:AP372" si="8310">isClocked(AN368)</f>
        <v>1</v>
      </c>
      <c r="AQ368" s="34"/>
      <c r="AR368" s="35"/>
      <c r="AS368" s="42">
        <f t="shared" ref="AS368" si="8311">parseTime(AQ368)-(AR373=INT(RIGHT($F368, 1)))</f>
        <v>0</v>
      </c>
      <c r="AT368" s="43">
        <f t="shared" ref="AT368:AT372" si="8312">isClocked(AR368)</f>
        <v>0</v>
      </c>
      <c r="AU368" s="34"/>
      <c r="AV368" s="35"/>
      <c r="AW368" s="42">
        <f>parseTime(AU368)-(AV373=INT(RIGHT($F368, 1)))</f>
        <v>0</v>
      </c>
      <c r="AX368" s="43">
        <f t="shared" ref="AX368:AX372" si="8313">isClocked(AV368)</f>
        <v>0</v>
      </c>
      <c r="AY368" s="34" t="s">
        <v>180</v>
      </c>
      <c r="AZ368" s="35" t="s">
        <v>24</v>
      </c>
      <c r="BA368" s="42">
        <f>parseTime(AY368)-(AZ373=INT(RIGHT($F368, 1)))</f>
        <v>8</v>
      </c>
      <c r="BB368" s="43">
        <f t="shared" ref="BB368:BB372" si="8314">isClocked(AZ368)</f>
        <v>1</v>
      </c>
      <c r="BC368" s="34" t="s">
        <v>136</v>
      </c>
      <c r="BD368" s="35" t="s">
        <v>24</v>
      </c>
      <c r="BE368" s="42">
        <f>parseTime(BC368)-(BD373=INT(RIGHT($F368, 1)))</f>
        <v>8</v>
      </c>
      <c r="BF368" s="43">
        <f t="shared" ref="BF368:BF372" si="8315">isClocked(BD368)</f>
        <v>1</v>
      </c>
      <c r="BG368" s="34"/>
      <c r="BH368" s="35"/>
      <c r="BI368" s="42">
        <f>parseTime(BG368)-(BH373=INT(RIGHT($F368, 1)))</f>
        <v>0</v>
      </c>
      <c r="BJ368" s="43">
        <f t="shared" ref="BJ368:BJ372" si="8316">isClocked(BH368)</f>
        <v>0</v>
      </c>
      <c r="BK368" s="34"/>
      <c r="BL368" s="35"/>
      <c r="BM368" s="42">
        <f>parseTime(BK368)-(BL373=INT(RIGHT($F368, 1)))</f>
        <v>0</v>
      </c>
      <c r="BN368" s="43">
        <f t="shared" ref="BN368:BN372" si="8317">isClocked(BL368)</f>
        <v>0</v>
      </c>
      <c r="BO368" s="34"/>
      <c r="BP368" s="35"/>
      <c r="BQ368" s="42">
        <f t="shared" ref="BQ368" si="8318">parseTime(BO368)-(BP373=INT(RIGHT($F368, 1)))</f>
        <v>0</v>
      </c>
      <c r="BR368" s="43">
        <f t="shared" ref="BR368:BR372" si="8319">isClocked(BP368)</f>
        <v>0</v>
      </c>
      <c r="BS368" s="34"/>
      <c r="BT368" s="35"/>
      <c r="BU368" s="42">
        <f t="shared" ref="BU368" si="8320">parseTime(BS368)-(BT373=INT(RIGHT($F368, 1)))</f>
        <v>0</v>
      </c>
      <c r="BV368" s="43">
        <f t="shared" ref="BV368:BV372" si="8321">isClocked(BT368)</f>
        <v>0</v>
      </c>
      <c r="BW368" s="34"/>
      <c r="BX368" s="35"/>
      <c r="BY368" s="42">
        <f t="shared" ref="BY368" si="8322">parseTime(BW368)-(BX373=INT(RIGHT($F368, 1)))</f>
        <v>0</v>
      </c>
      <c r="BZ368" s="43">
        <f t="shared" ref="BZ368:BZ372" si="8323">isClocked(BX368)</f>
        <v>0</v>
      </c>
      <c r="CA368" s="34"/>
      <c r="CB368" s="35"/>
      <c r="CC368" s="42">
        <f t="shared" ref="CC368" si="8324">parseTime(CA368)-(CB373=INT(RIGHT($F368, 1)))</f>
        <v>0</v>
      </c>
      <c r="CD368" s="43">
        <f t="shared" ref="CD368:CD372" si="8325">isClocked(CB368)</f>
        <v>0</v>
      </c>
      <c r="CE368" s="34"/>
      <c r="CF368" s="35"/>
      <c r="CG368" s="42">
        <f t="shared" ref="CG368" si="8326">parseTime(CE368)-(CF373=INT(RIGHT($F368, 1)))</f>
        <v>0</v>
      </c>
      <c r="CH368" s="43">
        <f t="shared" ref="CH368:CH372" si="8327">isClocked(CF368)</f>
        <v>0</v>
      </c>
    </row>
    <row r="369" spans="1:86" x14ac:dyDescent="0.25">
      <c r="A369" s="56" t="s">
        <v>0</v>
      </c>
      <c r="B369" s="57">
        <f t="shared" ref="B369" ca="1" si="8328">SUM(B370:B373)</f>
        <v>71.5</v>
      </c>
      <c r="C369" s="14" t="s">
        <v>252</v>
      </c>
      <c r="D369" s="14"/>
      <c r="E369" s="55" t="str">
        <f t="shared" si="6840"/>
        <v>Wednesday</v>
      </c>
      <c r="F369" s="51" t="s">
        <v>129</v>
      </c>
      <c r="G369" s="36" t="s">
        <v>246</v>
      </c>
      <c r="H369" s="37" t="s">
        <v>39</v>
      </c>
      <c r="I369" s="44">
        <f t="shared" ref="I369" si="8329">parseTime(G369)-(H373=INT(RIGHT($F369, 1)))</f>
        <v>0.5</v>
      </c>
      <c r="J369" s="45">
        <f t="shared" si="8295"/>
        <v>0</v>
      </c>
      <c r="K369" s="36"/>
      <c r="L369" s="37"/>
      <c r="M369" s="44">
        <f t="shared" ref="M369" si="8330">parseTime(K369)-(L373=INT(RIGHT($F369, 1)))</f>
        <v>0</v>
      </c>
      <c r="N369" s="45">
        <f t="shared" si="8297"/>
        <v>0</v>
      </c>
      <c r="O369" s="36"/>
      <c r="P369" s="37"/>
      <c r="Q369" s="44">
        <f t="shared" ref="Q369" si="8331">parseTime(O369)-(P373=INT(RIGHT($F369, 1)))</f>
        <v>0</v>
      </c>
      <c r="R369" s="45">
        <f t="shared" si="8299"/>
        <v>0</v>
      </c>
      <c r="S369" s="36"/>
      <c r="T369" s="37"/>
      <c r="U369" s="44">
        <f t="shared" ref="U369" si="8332">parseTime(S369)-(T373=INT(RIGHT($F369, 1)))</f>
        <v>0</v>
      </c>
      <c r="V369" s="45">
        <f t="shared" si="8301"/>
        <v>0</v>
      </c>
      <c r="W369" s="36"/>
      <c r="X369" s="37"/>
      <c r="Y369" s="44">
        <f t="shared" ref="Y369" si="8333">parseTime(W369)-(X373=INT(RIGHT($F369, 1)))</f>
        <v>0</v>
      </c>
      <c r="Z369" s="45">
        <f t="shared" si="8303"/>
        <v>0</v>
      </c>
      <c r="AA369" s="36"/>
      <c r="AB369" s="37"/>
      <c r="AC369" s="44">
        <f t="shared" ref="AC369" si="8334">parseTime(AA369)-(AB373=INT(RIGHT($F369, 1)))</f>
        <v>0</v>
      </c>
      <c r="AD369" s="45">
        <f t="shared" si="8305"/>
        <v>0</v>
      </c>
      <c r="AE369" s="36"/>
      <c r="AF369" s="37"/>
      <c r="AG369" s="44">
        <f t="shared" ref="AG369" si="8335">parseTime(AE369)-(AF373=INT(RIGHT($F369, 1)))</f>
        <v>0</v>
      </c>
      <c r="AH369" s="45">
        <f t="shared" si="8307"/>
        <v>0</v>
      </c>
      <c r="AI369" s="36"/>
      <c r="AJ369" s="37"/>
      <c r="AK369" s="44">
        <f>parseTime(AI369)-(AJ373=INT(RIGHT($F369, 1)))</f>
        <v>0</v>
      </c>
      <c r="AL369" s="45">
        <f t="shared" si="8308"/>
        <v>0</v>
      </c>
      <c r="AM369" s="36"/>
      <c r="AN369" s="37"/>
      <c r="AO369" s="44">
        <f t="shared" ref="AO369" si="8336">parseTime(AM369)-(AN373=INT(RIGHT($F369, 1)))</f>
        <v>0</v>
      </c>
      <c r="AP369" s="45">
        <f t="shared" si="8310"/>
        <v>0</v>
      </c>
      <c r="AQ369" s="36"/>
      <c r="AR369" s="37"/>
      <c r="AS369" s="44">
        <f t="shared" ref="AS369" si="8337">parseTime(AQ369)-(AR373=INT(RIGHT($F369, 1)))</f>
        <v>0</v>
      </c>
      <c r="AT369" s="45">
        <f t="shared" si="8312"/>
        <v>0</v>
      </c>
      <c r="AU369" s="36"/>
      <c r="AV369" s="37"/>
      <c r="AW369" s="44">
        <f>parseTime(AU369)-(AV373=INT(RIGHT($F369, 1)))</f>
        <v>0</v>
      </c>
      <c r="AX369" s="45">
        <f t="shared" si="8313"/>
        <v>0</v>
      </c>
      <c r="AY369" s="36"/>
      <c r="AZ369" s="37"/>
      <c r="BA369" s="44">
        <f>parseTime(AY369)-(AZ373=INT(RIGHT($F369, 1)))</f>
        <v>0</v>
      </c>
      <c r="BB369" s="45">
        <f t="shared" si="8314"/>
        <v>0</v>
      </c>
      <c r="BC369" s="36"/>
      <c r="BD369" s="37"/>
      <c r="BE369" s="44">
        <f>parseTime(BC369)-(BD373=INT(RIGHT($F369, 1)))</f>
        <v>0</v>
      </c>
      <c r="BF369" s="45">
        <f t="shared" si="8315"/>
        <v>0</v>
      </c>
      <c r="BG369" s="36"/>
      <c r="BH369" s="37"/>
      <c r="BI369" s="44">
        <f>parseTime(BG369)-(BH373=INT(RIGHT($F369, 1)))</f>
        <v>0</v>
      </c>
      <c r="BJ369" s="45">
        <f t="shared" si="8316"/>
        <v>0</v>
      </c>
      <c r="BK369" s="36"/>
      <c r="BL369" s="37"/>
      <c r="BM369" s="44">
        <f>parseTime(BK369)-(BL373=INT(RIGHT($F369, 1)))</f>
        <v>0</v>
      </c>
      <c r="BN369" s="45">
        <f t="shared" si="8317"/>
        <v>0</v>
      </c>
      <c r="BO369" s="36"/>
      <c r="BP369" s="37"/>
      <c r="BQ369" s="44">
        <f t="shared" ref="BQ369" si="8338">parseTime(BO369)-(BP373=INT(RIGHT($F369, 1)))</f>
        <v>0</v>
      </c>
      <c r="BR369" s="45">
        <f t="shared" si="8319"/>
        <v>0</v>
      </c>
      <c r="BS369" s="36"/>
      <c r="BT369" s="37"/>
      <c r="BU369" s="44">
        <f t="shared" ref="BU369" si="8339">parseTime(BS369)-(BT373=INT(RIGHT($F369, 1)))</f>
        <v>0</v>
      </c>
      <c r="BV369" s="45">
        <f t="shared" si="8321"/>
        <v>0</v>
      </c>
      <c r="BW369" s="36"/>
      <c r="BX369" s="37"/>
      <c r="BY369" s="44">
        <f t="shared" ref="BY369" si="8340">parseTime(BW369)-(BX373=INT(RIGHT($F369, 1)))</f>
        <v>0</v>
      </c>
      <c r="BZ369" s="45">
        <f t="shared" si="8323"/>
        <v>0</v>
      </c>
      <c r="CA369" s="36"/>
      <c r="CB369" s="37"/>
      <c r="CC369" s="44">
        <f t="shared" ref="CC369" si="8341">parseTime(CA369)-(CB373=INT(RIGHT($F369, 1)))</f>
        <v>0</v>
      </c>
      <c r="CD369" s="45">
        <f t="shared" si="8325"/>
        <v>0</v>
      </c>
      <c r="CE369" s="36"/>
      <c r="CF369" s="37"/>
      <c r="CG369" s="44">
        <f t="shared" ref="CG369" si="8342">parseTime(CE369)-(CF373=INT(RIGHT($F369, 1)))</f>
        <v>0</v>
      </c>
      <c r="CH369" s="45">
        <f t="shared" si="8327"/>
        <v>0</v>
      </c>
    </row>
    <row r="370" spans="1:86" x14ac:dyDescent="0.25">
      <c r="A370" s="56" t="s">
        <v>117</v>
      </c>
      <c r="B370" s="57">
        <f ca="1">roleHours(G368:CH374, "MFD")</f>
        <v>39.5</v>
      </c>
      <c r="C370" s="14">
        <f t="shared" ca="1" si="7531"/>
        <v>4.9375</v>
      </c>
      <c r="D370" s="14"/>
      <c r="E370" s="20" t="s">
        <v>127</v>
      </c>
      <c r="F370" s="51" t="s">
        <v>130</v>
      </c>
      <c r="G370" s="36"/>
      <c r="H370" s="37"/>
      <c r="I370" s="44">
        <f t="shared" ref="I370" si="8343">parseTime(G370)-(H373=INT(RIGHT($F370, 1)))</f>
        <v>0</v>
      </c>
      <c r="J370" s="45">
        <f t="shared" si="8295"/>
        <v>0</v>
      </c>
      <c r="K370" s="36"/>
      <c r="L370" s="37"/>
      <c r="M370" s="44">
        <f t="shared" ref="M370" si="8344">parseTime(K370)-(L373=INT(RIGHT($F370, 1)))</f>
        <v>0</v>
      </c>
      <c r="N370" s="45">
        <f t="shared" si="8297"/>
        <v>0</v>
      </c>
      <c r="O370" s="36"/>
      <c r="P370" s="37"/>
      <c r="Q370" s="44">
        <f t="shared" ref="Q370" si="8345">parseTime(O370)-(P373=INT(RIGHT($F370, 1)))</f>
        <v>0</v>
      </c>
      <c r="R370" s="45">
        <f t="shared" si="8299"/>
        <v>0</v>
      </c>
      <c r="S370" s="36"/>
      <c r="T370" s="37"/>
      <c r="U370" s="44">
        <f t="shared" ref="U370" si="8346">parseTime(S370)-(T373=INT(RIGHT($F370, 1)))</f>
        <v>0</v>
      </c>
      <c r="V370" s="45">
        <f t="shared" si="8301"/>
        <v>0</v>
      </c>
      <c r="W370" s="36"/>
      <c r="X370" s="37"/>
      <c r="Y370" s="44">
        <f t="shared" ref="Y370" si="8347">parseTime(W370)-(X373=INT(RIGHT($F370, 1)))</f>
        <v>0</v>
      </c>
      <c r="Z370" s="45">
        <f t="shared" si="8303"/>
        <v>0</v>
      </c>
      <c r="AA370" s="36"/>
      <c r="AB370" s="37"/>
      <c r="AC370" s="44">
        <f t="shared" ref="AC370" si="8348">parseTime(AA370)-(AB373=INT(RIGHT($F370, 1)))</f>
        <v>0</v>
      </c>
      <c r="AD370" s="45">
        <f t="shared" si="8305"/>
        <v>0</v>
      </c>
      <c r="AE370" s="36"/>
      <c r="AF370" s="37"/>
      <c r="AG370" s="44">
        <f t="shared" ref="AG370" si="8349">parseTime(AE370)-(AF373=INT(RIGHT($F370, 1)))</f>
        <v>0</v>
      </c>
      <c r="AH370" s="45">
        <f t="shared" si="8307"/>
        <v>0</v>
      </c>
      <c r="AI370" s="36"/>
      <c r="AJ370" s="37"/>
      <c r="AK370" s="44">
        <f>parseTime(AI370)-(AJ373=INT(RIGHT($F370, 1)))</f>
        <v>0</v>
      </c>
      <c r="AL370" s="45">
        <f t="shared" si="8308"/>
        <v>0</v>
      </c>
      <c r="AM370" s="36"/>
      <c r="AN370" s="37"/>
      <c r="AO370" s="44">
        <f t="shared" ref="AO370" si="8350">parseTime(AM370)-(AN373=INT(RIGHT($F370, 1)))</f>
        <v>0</v>
      </c>
      <c r="AP370" s="45">
        <f t="shared" si="8310"/>
        <v>0</v>
      </c>
      <c r="AQ370" s="36"/>
      <c r="AR370" s="37"/>
      <c r="AS370" s="44">
        <f t="shared" ref="AS370" si="8351">parseTime(AQ370)-(AR373=INT(RIGHT($F370, 1)))</f>
        <v>0</v>
      </c>
      <c r="AT370" s="45">
        <f t="shared" si="8312"/>
        <v>0</v>
      </c>
      <c r="AU370" s="36"/>
      <c r="AV370" s="37"/>
      <c r="AW370" s="44">
        <f>parseTime(AU370)-(AV373=INT(RIGHT($F370, 1)))</f>
        <v>0</v>
      </c>
      <c r="AX370" s="45">
        <f t="shared" si="8313"/>
        <v>0</v>
      </c>
      <c r="AY370" s="36"/>
      <c r="AZ370" s="37"/>
      <c r="BA370" s="44">
        <f>parseTime(AY370)-(AZ373=INT(RIGHT($F370, 1)))</f>
        <v>0</v>
      </c>
      <c r="BB370" s="45">
        <f t="shared" si="8314"/>
        <v>0</v>
      </c>
      <c r="BC370" s="36"/>
      <c r="BD370" s="37"/>
      <c r="BE370" s="44">
        <f>parseTime(BC370)-(BD373=INT(RIGHT($F370, 1)))</f>
        <v>0</v>
      </c>
      <c r="BF370" s="45">
        <f t="shared" si="8315"/>
        <v>0</v>
      </c>
      <c r="BG370" s="36"/>
      <c r="BH370" s="37"/>
      <c r="BI370" s="44">
        <f>parseTime(BG370)-(BH373=INT(RIGHT($F370, 1)))</f>
        <v>0</v>
      </c>
      <c r="BJ370" s="45">
        <f t="shared" si="8316"/>
        <v>0</v>
      </c>
      <c r="BK370" s="36"/>
      <c r="BL370" s="37"/>
      <c r="BM370" s="44">
        <f>parseTime(BK370)-(BL373=INT(RIGHT($F370, 1)))</f>
        <v>0</v>
      </c>
      <c r="BN370" s="45">
        <f t="shared" si="8317"/>
        <v>0</v>
      </c>
      <c r="BO370" s="36"/>
      <c r="BP370" s="37"/>
      <c r="BQ370" s="44">
        <f t="shared" ref="BQ370" si="8352">parseTime(BO370)-(BP373=INT(RIGHT($F370, 1)))</f>
        <v>0</v>
      </c>
      <c r="BR370" s="45">
        <f t="shared" si="8319"/>
        <v>0</v>
      </c>
      <c r="BS370" s="36"/>
      <c r="BT370" s="37"/>
      <c r="BU370" s="44">
        <f t="shared" ref="BU370" si="8353">parseTime(BS370)-(BT373=INT(RIGHT($F370, 1)))</f>
        <v>0</v>
      </c>
      <c r="BV370" s="45">
        <f t="shared" si="8321"/>
        <v>0</v>
      </c>
      <c r="BW370" s="36"/>
      <c r="BX370" s="37"/>
      <c r="BY370" s="44">
        <f t="shared" ref="BY370" si="8354">parseTime(BW370)-(BX373=INT(RIGHT($F370, 1)))</f>
        <v>0</v>
      </c>
      <c r="BZ370" s="45">
        <f t="shared" si="8323"/>
        <v>0</v>
      </c>
      <c r="CA370" s="36"/>
      <c r="CB370" s="37"/>
      <c r="CC370" s="44">
        <f t="shared" ref="CC370" si="8355">parseTime(CA370)-(CB373=INT(RIGHT($F370, 1)))</f>
        <v>0</v>
      </c>
      <c r="CD370" s="45">
        <f t="shared" si="8325"/>
        <v>0</v>
      </c>
      <c r="CE370" s="36"/>
      <c r="CF370" s="37"/>
      <c r="CG370" s="44">
        <f t="shared" ref="CG370" si="8356">parseTime(CE370)-(CF373=INT(RIGHT($F370, 1)))</f>
        <v>0</v>
      </c>
      <c r="CH370" s="45">
        <f t="shared" si="8327"/>
        <v>0</v>
      </c>
    </row>
    <row r="371" spans="1:86" x14ac:dyDescent="0.25">
      <c r="A371" s="56" t="s">
        <v>118</v>
      </c>
      <c r="B371" s="57">
        <f ca="1">roleHours(G368:CH374, "DFD")</f>
        <v>24</v>
      </c>
      <c r="C371" s="14">
        <f t="shared" ca="1" si="7531"/>
        <v>3</v>
      </c>
      <c r="D371" s="14"/>
      <c r="E371" s="20"/>
      <c r="F371" s="51" t="s">
        <v>131</v>
      </c>
      <c r="G371" s="36"/>
      <c r="H371" s="37"/>
      <c r="I371" s="44">
        <f t="shared" ref="I371" si="8357">parseTime(G371)-(H373=INT(RIGHT($F371, 1)))</f>
        <v>0</v>
      </c>
      <c r="J371" s="45">
        <f t="shared" si="8295"/>
        <v>0</v>
      </c>
      <c r="K371" s="36"/>
      <c r="L371" s="37"/>
      <c r="M371" s="44">
        <f t="shared" ref="M371" si="8358">parseTime(K371)-(L373=INT(RIGHT($F371, 1)))</f>
        <v>0</v>
      </c>
      <c r="N371" s="45">
        <f t="shared" si="8297"/>
        <v>0</v>
      </c>
      <c r="O371" s="36"/>
      <c r="P371" s="37"/>
      <c r="Q371" s="44">
        <f t="shared" ref="Q371" si="8359">parseTime(O371)-(P373=INT(RIGHT($F371, 1)))</f>
        <v>0</v>
      </c>
      <c r="R371" s="45">
        <f t="shared" si="8299"/>
        <v>0</v>
      </c>
      <c r="S371" s="36"/>
      <c r="T371" s="37"/>
      <c r="U371" s="44">
        <f t="shared" ref="U371" si="8360">parseTime(S371)-(T373=INT(RIGHT($F371, 1)))</f>
        <v>0</v>
      </c>
      <c r="V371" s="45">
        <f t="shared" si="8301"/>
        <v>0</v>
      </c>
      <c r="W371" s="36"/>
      <c r="X371" s="37"/>
      <c r="Y371" s="44">
        <f t="shared" ref="Y371" si="8361">parseTime(W371)-(X373=INT(RIGHT($F371, 1)))</f>
        <v>0</v>
      </c>
      <c r="Z371" s="45">
        <f t="shared" si="8303"/>
        <v>0</v>
      </c>
      <c r="AA371" s="36"/>
      <c r="AB371" s="37"/>
      <c r="AC371" s="44">
        <f t="shared" ref="AC371" si="8362">parseTime(AA371)-(AB373=INT(RIGHT($F371, 1)))</f>
        <v>0</v>
      </c>
      <c r="AD371" s="45">
        <f t="shared" si="8305"/>
        <v>0</v>
      </c>
      <c r="AE371" s="36"/>
      <c r="AF371" s="37"/>
      <c r="AG371" s="44">
        <f t="shared" ref="AG371" si="8363">parseTime(AE371)-(AF373=INT(RIGHT($F371, 1)))</f>
        <v>0</v>
      </c>
      <c r="AH371" s="45">
        <f t="shared" si="8307"/>
        <v>0</v>
      </c>
      <c r="AI371" s="36"/>
      <c r="AJ371" s="37"/>
      <c r="AK371" s="44">
        <f>parseTime(AI371)-(AJ373=INT(RIGHT($F371, 1)))</f>
        <v>0</v>
      </c>
      <c r="AL371" s="45">
        <f t="shared" si="8308"/>
        <v>0</v>
      </c>
      <c r="AM371" s="36"/>
      <c r="AN371" s="37"/>
      <c r="AO371" s="44">
        <f t="shared" ref="AO371" si="8364">parseTime(AM371)-(AN373=INT(RIGHT($F371, 1)))</f>
        <v>0</v>
      </c>
      <c r="AP371" s="45">
        <f t="shared" si="8310"/>
        <v>0</v>
      </c>
      <c r="AQ371" s="36"/>
      <c r="AR371" s="37"/>
      <c r="AS371" s="44">
        <f t="shared" ref="AS371" si="8365">parseTime(AQ371)-(AR373=INT(RIGHT($F371, 1)))</f>
        <v>0</v>
      </c>
      <c r="AT371" s="45">
        <f t="shared" si="8312"/>
        <v>0</v>
      </c>
      <c r="AU371" s="36"/>
      <c r="AV371" s="37"/>
      <c r="AW371" s="44">
        <f>parseTime(AU371)-(AV373=INT(RIGHT($F371, 1)))</f>
        <v>0</v>
      </c>
      <c r="AX371" s="45">
        <f t="shared" si="8313"/>
        <v>0</v>
      </c>
      <c r="AY371" s="36"/>
      <c r="AZ371" s="37"/>
      <c r="BA371" s="44">
        <f>parseTime(AY371)-(AZ373=INT(RIGHT($F371, 1)))</f>
        <v>0</v>
      </c>
      <c r="BB371" s="45">
        <f t="shared" si="8314"/>
        <v>0</v>
      </c>
      <c r="BC371" s="36"/>
      <c r="BD371" s="37"/>
      <c r="BE371" s="44">
        <f>parseTime(BC371)-(BD373=INT(RIGHT($F371, 1)))</f>
        <v>0</v>
      </c>
      <c r="BF371" s="45">
        <f t="shared" si="8315"/>
        <v>0</v>
      </c>
      <c r="BG371" s="36"/>
      <c r="BH371" s="37"/>
      <c r="BI371" s="44">
        <f>parseTime(BG371)-(BH373=INT(RIGHT($F371, 1)))</f>
        <v>0</v>
      </c>
      <c r="BJ371" s="45">
        <f t="shared" si="8316"/>
        <v>0</v>
      </c>
      <c r="BK371" s="36"/>
      <c r="BL371" s="37"/>
      <c r="BM371" s="44">
        <f>parseTime(BK371)-(BL373=INT(RIGHT($F371, 1)))</f>
        <v>0</v>
      </c>
      <c r="BN371" s="45">
        <f t="shared" si="8317"/>
        <v>0</v>
      </c>
      <c r="BO371" s="36"/>
      <c r="BP371" s="37"/>
      <c r="BQ371" s="44">
        <f t="shared" ref="BQ371" si="8366">parseTime(BO371)-(BP373=INT(RIGHT($F371, 1)))</f>
        <v>0</v>
      </c>
      <c r="BR371" s="45">
        <f t="shared" si="8319"/>
        <v>0</v>
      </c>
      <c r="BS371" s="36"/>
      <c r="BT371" s="37"/>
      <c r="BU371" s="44">
        <f t="shared" ref="BU371" si="8367">parseTime(BS371)-(BT373=INT(RIGHT($F371, 1)))</f>
        <v>0</v>
      </c>
      <c r="BV371" s="45">
        <f t="shared" si="8321"/>
        <v>0</v>
      </c>
      <c r="BW371" s="36"/>
      <c r="BX371" s="37"/>
      <c r="BY371" s="44">
        <f t="shared" ref="BY371" si="8368">parseTime(BW371)-(BX373=INT(RIGHT($F371, 1)))</f>
        <v>0</v>
      </c>
      <c r="BZ371" s="45">
        <f t="shared" si="8323"/>
        <v>0</v>
      </c>
      <c r="CA371" s="36"/>
      <c r="CB371" s="37"/>
      <c r="CC371" s="44">
        <f t="shared" ref="CC371" si="8369">parseTime(CA371)-(CB373=INT(RIGHT($F371, 1)))</f>
        <v>0</v>
      </c>
      <c r="CD371" s="45">
        <f t="shared" si="8325"/>
        <v>0</v>
      </c>
      <c r="CE371" s="36"/>
      <c r="CF371" s="37"/>
      <c r="CG371" s="44">
        <f t="shared" ref="CG371" si="8370">parseTime(CE371)-(CF373=INT(RIGHT($F371, 1)))</f>
        <v>0</v>
      </c>
      <c r="CH371" s="45">
        <f t="shared" si="8327"/>
        <v>0</v>
      </c>
    </row>
    <row r="372" spans="1:86" x14ac:dyDescent="0.25">
      <c r="A372" s="56" t="s">
        <v>119</v>
      </c>
      <c r="B372" s="57">
        <f ca="1">roleHours(G368:CH374, "MCC")</f>
        <v>8</v>
      </c>
      <c r="C372" s="14">
        <f t="shared" ca="1" si="7531"/>
        <v>1</v>
      </c>
      <c r="D372" s="14"/>
      <c r="E372" s="20"/>
      <c r="F372" s="51" t="s">
        <v>132</v>
      </c>
      <c r="G372" s="36"/>
      <c r="H372" s="37"/>
      <c r="I372" s="44">
        <f t="shared" ref="I372" si="8371">parseTime(G372)-(H373=INT(RIGHT($F372, 1)))</f>
        <v>0</v>
      </c>
      <c r="J372" s="45">
        <f t="shared" si="8295"/>
        <v>0</v>
      </c>
      <c r="K372" s="36"/>
      <c r="L372" s="37"/>
      <c r="M372" s="44">
        <f t="shared" ref="M372" si="8372">parseTime(K372)-(L373=INT(RIGHT($F372, 1)))</f>
        <v>0</v>
      </c>
      <c r="N372" s="45">
        <f t="shared" si="8297"/>
        <v>0</v>
      </c>
      <c r="O372" s="36"/>
      <c r="P372" s="37"/>
      <c r="Q372" s="44">
        <f t="shared" ref="Q372" si="8373">parseTime(O372)-(P373=INT(RIGHT($F372, 1)))</f>
        <v>0</v>
      </c>
      <c r="R372" s="45">
        <f t="shared" si="8299"/>
        <v>0</v>
      </c>
      <c r="S372" s="36"/>
      <c r="T372" s="37"/>
      <c r="U372" s="44">
        <f t="shared" ref="U372" si="8374">parseTime(S372)-(T373=INT(RIGHT($F372, 1)))</f>
        <v>0</v>
      </c>
      <c r="V372" s="45">
        <f t="shared" si="8301"/>
        <v>0</v>
      </c>
      <c r="W372" s="36"/>
      <c r="X372" s="37"/>
      <c r="Y372" s="44">
        <f t="shared" ref="Y372" si="8375">parseTime(W372)-(X373=INT(RIGHT($F372, 1)))</f>
        <v>0</v>
      </c>
      <c r="Z372" s="45">
        <f t="shared" si="8303"/>
        <v>0</v>
      </c>
      <c r="AA372" s="36"/>
      <c r="AB372" s="37"/>
      <c r="AC372" s="44">
        <f t="shared" ref="AC372" si="8376">parseTime(AA372)-(AB373=INT(RIGHT($F372, 1)))</f>
        <v>0</v>
      </c>
      <c r="AD372" s="45">
        <f t="shared" si="8305"/>
        <v>0</v>
      </c>
      <c r="AE372" s="36"/>
      <c r="AF372" s="37"/>
      <c r="AG372" s="44">
        <f t="shared" ref="AG372" si="8377">parseTime(AE372)-(AF373=INT(RIGHT($F372, 1)))</f>
        <v>0</v>
      </c>
      <c r="AH372" s="45">
        <f t="shared" si="8307"/>
        <v>0</v>
      </c>
      <c r="AI372" s="36"/>
      <c r="AJ372" s="37"/>
      <c r="AK372" s="44">
        <f>parseTime(AI372)-(AJ373=INT(RIGHT($F372, 1)))</f>
        <v>0</v>
      </c>
      <c r="AL372" s="45">
        <f t="shared" si="8308"/>
        <v>0</v>
      </c>
      <c r="AM372" s="36"/>
      <c r="AN372" s="37"/>
      <c r="AO372" s="44">
        <f t="shared" ref="AO372" si="8378">parseTime(AM372)-(AN373=INT(RIGHT($F372, 1)))</f>
        <v>0</v>
      </c>
      <c r="AP372" s="45">
        <f t="shared" si="8310"/>
        <v>0</v>
      </c>
      <c r="AQ372" s="36"/>
      <c r="AR372" s="37"/>
      <c r="AS372" s="44">
        <f t="shared" ref="AS372" si="8379">parseTime(AQ372)-(AR373=INT(RIGHT($F372, 1)))</f>
        <v>0</v>
      </c>
      <c r="AT372" s="45">
        <f t="shared" si="8312"/>
        <v>0</v>
      </c>
      <c r="AU372" s="36"/>
      <c r="AV372" s="37"/>
      <c r="AW372" s="44">
        <f>parseTime(AU372)-(AV373=INT(RIGHT($F372, 1)))</f>
        <v>0</v>
      </c>
      <c r="AX372" s="45">
        <f t="shared" si="8313"/>
        <v>0</v>
      </c>
      <c r="AY372" s="36"/>
      <c r="AZ372" s="37"/>
      <c r="BA372" s="44">
        <f>parseTime(AY372)-(AZ373=INT(RIGHT($F372, 1)))</f>
        <v>0</v>
      </c>
      <c r="BB372" s="45">
        <f t="shared" si="8314"/>
        <v>0</v>
      </c>
      <c r="BC372" s="36"/>
      <c r="BD372" s="37"/>
      <c r="BE372" s="44">
        <f>parseTime(BC372)-(BD373=INT(RIGHT($F372, 1)))</f>
        <v>0</v>
      </c>
      <c r="BF372" s="45">
        <f t="shared" si="8315"/>
        <v>0</v>
      </c>
      <c r="BG372" s="36"/>
      <c r="BH372" s="37"/>
      <c r="BI372" s="44">
        <f>parseTime(BG372)-(BH373=INT(RIGHT($F372, 1)))</f>
        <v>0</v>
      </c>
      <c r="BJ372" s="45">
        <f t="shared" si="8316"/>
        <v>0</v>
      </c>
      <c r="BK372" s="36"/>
      <c r="BL372" s="37"/>
      <c r="BM372" s="44">
        <f>parseTime(BK372)-(BL373=INT(RIGHT($F372, 1)))</f>
        <v>0</v>
      </c>
      <c r="BN372" s="45">
        <f t="shared" si="8317"/>
        <v>0</v>
      </c>
      <c r="BO372" s="36"/>
      <c r="BP372" s="37"/>
      <c r="BQ372" s="44">
        <f t="shared" ref="BQ372" si="8380">parseTime(BO372)-(BP373=INT(RIGHT($F372, 1)))</f>
        <v>0</v>
      </c>
      <c r="BR372" s="45">
        <f t="shared" si="8319"/>
        <v>0</v>
      </c>
      <c r="BS372" s="36"/>
      <c r="BT372" s="37"/>
      <c r="BU372" s="44">
        <f t="shared" ref="BU372" si="8381">parseTime(BS372)-(BT373=INT(RIGHT($F372, 1)))</f>
        <v>0</v>
      </c>
      <c r="BV372" s="45">
        <f t="shared" si="8321"/>
        <v>0</v>
      </c>
      <c r="BW372" s="36"/>
      <c r="BX372" s="37"/>
      <c r="BY372" s="44">
        <f t="shared" ref="BY372" si="8382">parseTime(BW372)-(BX373=INT(RIGHT($F372, 1)))</f>
        <v>0</v>
      </c>
      <c r="BZ372" s="45">
        <f t="shared" si="8323"/>
        <v>0</v>
      </c>
      <c r="CA372" s="36"/>
      <c r="CB372" s="37"/>
      <c r="CC372" s="44">
        <f t="shared" ref="CC372" si="8383">parseTime(CA372)-(CB373=INT(RIGHT($F372, 1)))</f>
        <v>0</v>
      </c>
      <c r="CD372" s="45">
        <f t="shared" si="8325"/>
        <v>0</v>
      </c>
      <c r="CE372" s="36"/>
      <c r="CF372" s="37"/>
      <c r="CG372" s="44">
        <f t="shared" ref="CG372" si="8384">parseTime(CE372)-(CF373=INT(RIGHT($F372, 1)))</f>
        <v>0</v>
      </c>
      <c r="CH372" s="45">
        <f t="shared" si="8327"/>
        <v>0</v>
      </c>
    </row>
    <row r="373" spans="1:86" x14ac:dyDescent="0.25">
      <c r="A373" s="56" t="s">
        <v>120</v>
      </c>
      <c r="B373" s="57">
        <f ca="1">roleHours(G368:CH374, "DCC")</f>
        <v>0</v>
      </c>
      <c r="C373" s="14">
        <f t="shared" ca="1" si="7531"/>
        <v>0</v>
      </c>
      <c r="D373" s="14"/>
      <c r="E373" s="20"/>
      <c r="F373" s="51"/>
      <c r="G373" s="46" t="s">
        <v>134</v>
      </c>
      <c r="H373" s="38">
        <f t="shared" ref="H373" si="8385">lunchAdjust(G368:H372)</f>
        <v>1</v>
      </c>
      <c r="I373" s="48" t="s">
        <v>0</v>
      </c>
      <c r="J373" s="39">
        <f t="shared" ref="J373" si="8386">SUMPRODUCT(I368:I372*J368:J372)</f>
        <v>7.5</v>
      </c>
      <c r="K373" s="46" t="s">
        <v>134</v>
      </c>
      <c r="L373" s="38">
        <f t="shared" ref="L373" si="8387">lunchAdjust(K368:L372)</f>
        <v>1</v>
      </c>
      <c r="M373" s="48" t="s">
        <v>0</v>
      </c>
      <c r="N373" s="39">
        <f t="shared" ref="N373" si="8388">SUMPRODUCT(M368:M372*N368:N372)</f>
        <v>8</v>
      </c>
      <c r="O373" s="46" t="s">
        <v>134</v>
      </c>
      <c r="P373" s="38">
        <f t="shared" ref="P373" si="8389">lunchAdjust(O368:P372)</f>
        <v>1</v>
      </c>
      <c r="Q373" s="48" t="s">
        <v>0</v>
      </c>
      <c r="R373" s="39">
        <f t="shared" ref="R373" si="8390">SUMPRODUCT(Q368:Q372*R368:R372)</f>
        <v>8</v>
      </c>
      <c r="S373" s="46" t="s">
        <v>134</v>
      </c>
      <c r="T373" s="38">
        <f t="shared" ref="T373" si="8391">lunchAdjust(S368:T372)</f>
        <v>1</v>
      </c>
      <c r="U373" s="48" t="s">
        <v>0</v>
      </c>
      <c r="V373" s="39">
        <f t="shared" ref="V373" si="8392">SUMPRODUCT(U368:U372*V368:V372)</f>
        <v>8</v>
      </c>
      <c r="W373" s="46" t="s">
        <v>134</v>
      </c>
      <c r="X373" s="38">
        <f t="shared" ref="X373" si="8393">lunchAdjust(W368:X372)</f>
        <v>1</v>
      </c>
      <c r="Y373" s="48" t="s">
        <v>0</v>
      </c>
      <c r="Z373" s="39">
        <f t="shared" ref="Z373" si="8394">SUMPRODUCT(Y368:Y372*Z368:Z372)</f>
        <v>8</v>
      </c>
      <c r="AA373" s="46" t="s">
        <v>134</v>
      </c>
      <c r="AB373" s="38">
        <f t="shared" ref="AB373" si="8395">lunchAdjust(AA368:AB372)</f>
        <v>1</v>
      </c>
      <c r="AC373" s="48" t="s">
        <v>0</v>
      </c>
      <c r="AD373" s="39">
        <f t="shared" ref="AD373" si="8396">SUMPRODUCT(AC368:AC372*AD368:AD372)</f>
        <v>8</v>
      </c>
      <c r="AE373" s="46" t="s">
        <v>134</v>
      </c>
      <c r="AF373" s="38">
        <f t="shared" ref="AF373" si="8397">lunchAdjust(AE368:AF372)</f>
        <v>1</v>
      </c>
      <c r="AG373" s="48" t="s">
        <v>0</v>
      </c>
      <c r="AH373" s="39">
        <f t="shared" ref="AH373" si="8398">SUMPRODUCT(AG368:AG372*AH368:AH372)</f>
        <v>8</v>
      </c>
      <c r="AI373" s="46" t="s">
        <v>134</v>
      </c>
      <c r="AJ373" s="38">
        <f t="shared" ref="AJ373" si="8399">lunchAdjust(AI368:AJ372)</f>
        <v>0</v>
      </c>
      <c r="AK373" s="48" t="s">
        <v>0</v>
      </c>
      <c r="AL373" s="39">
        <f t="shared" ref="AL373" si="8400">SUMPRODUCT(AK368:AK372*AL368:AL372)</f>
        <v>0</v>
      </c>
      <c r="AM373" s="46" t="s">
        <v>134</v>
      </c>
      <c r="AN373" s="38">
        <f t="shared" ref="AN373" si="8401">lunchAdjust(AM368:AN372)</f>
        <v>0</v>
      </c>
      <c r="AO373" s="48" t="s">
        <v>0</v>
      </c>
      <c r="AP373" s="39">
        <f t="shared" ref="AP373" si="8402">SUMPRODUCT(AO368:AO372*AP368:AP372)</f>
        <v>4</v>
      </c>
      <c r="AQ373" s="46" t="s">
        <v>134</v>
      </c>
      <c r="AR373" s="38">
        <f t="shared" ref="AR373" si="8403">lunchAdjust(AQ368:AR372)</f>
        <v>0</v>
      </c>
      <c r="AS373" s="48" t="s">
        <v>0</v>
      </c>
      <c r="AT373" s="39">
        <f t="shared" ref="AT373" si="8404">SUMPRODUCT(AS368:AS372*AT368:AT372)</f>
        <v>0</v>
      </c>
      <c r="AU373" s="46" t="s">
        <v>134</v>
      </c>
      <c r="AV373" s="38">
        <f t="shared" ref="AV373" si="8405">lunchAdjust(AU368:AV372)</f>
        <v>0</v>
      </c>
      <c r="AW373" s="48" t="s">
        <v>0</v>
      </c>
      <c r="AX373" s="39">
        <f t="shared" ref="AX373" si="8406">SUMPRODUCT(AW368:AW372*AX368:AX372)</f>
        <v>0</v>
      </c>
      <c r="AY373" s="46" t="s">
        <v>134</v>
      </c>
      <c r="AZ373" s="38">
        <f t="shared" ref="AZ373" si="8407">lunchAdjust(AY368:AZ372)</f>
        <v>1</v>
      </c>
      <c r="BA373" s="48" t="s">
        <v>0</v>
      </c>
      <c r="BB373" s="39">
        <f t="shared" ref="BB373" si="8408">SUMPRODUCT(BA368:BA372*BB368:BB372)</f>
        <v>8</v>
      </c>
      <c r="BC373" s="46" t="s">
        <v>134</v>
      </c>
      <c r="BD373" s="38">
        <f t="shared" ref="BD373" si="8409">lunchAdjust(BC368:BD372)</f>
        <v>1</v>
      </c>
      <c r="BE373" s="48" t="s">
        <v>0</v>
      </c>
      <c r="BF373" s="39">
        <f t="shared" ref="BF373" si="8410">SUMPRODUCT(BE368:BE372*BF368:BF372)</f>
        <v>8</v>
      </c>
      <c r="BG373" s="46" t="s">
        <v>134</v>
      </c>
      <c r="BH373" s="38">
        <f t="shared" ref="BH373" si="8411">lunchAdjust(BG368:BH372)</f>
        <v>0</v>
      </c>
      <c r="BI373" s="48" t="s">
        <v>0</v>
      </c>
      <c r="BJ373" s="39">
        <f t="shared" ref="BJ373" si="8412">SUMPRODUCT(BI368:BI372*BJ368:BJ372)</f>
        <v>0</v>
      </c>
      <c r="BK373" s="46" t="s">
        <v>134</v>
      </c>
      <c r="BL373" s="38">
        <f t="shared" ref="BL373" si="8413">lunchAdjust(BK368:BL372)</f>
        <v>0</v>
      </c>
      <c r="BM373" s="48" t="s">
        <v>0</v>
      </c>
      <c r="BN373" s="39">
        <f t="shared" ref="BN373" si="8414">SUMPRODUCT(BM368:BM372*BN368:BN372)</f>
        <v>0</v>
      </c>
      <c r="BO373" s="46" t="s">
        <v>134</v>
      </c>
      <c r="BP373" s="38">
        <f t="shared" ref="BP373" si="8415">lunchAdjust(BO368:BP372)</f>
        <v>0</v>
      </c>
      <c r="BQ373" s="48" t="s">
        <v>0</v>
      </c>
      <c r="BR373" s="39">
        <f t="shared" ref="BR373" si="8416">SUMPRODUCT(BQ368:BQ372*BR368:BR372)</f>
        <v>0</v>
      </c>
      <c r="BS373" s="46" t="s">
        <v>134</v>
      </c>
      <c r="BT373" s="38">
        <f t="shared" ref="BT373" si="8417">lunchAdjust(BS368:BT372)</f>
        <v>0</v>
      </c>
      <c r="BU373" s="48" t="s">
        <v>0</v>
      </c>
      <c r="BV373" s="39">
        <f t="shared" ref="BV373" si="8418">SUMPRODUCT(BU368:BU372*BV368:BV372)</f>
        <v>0</v>
      </c>
      <c r="BW373" s="46" t="s">
        <v>134</v>
      </c>
      <c r="BX373" s="38">
        <f t="shared" ref="BX373" si="8419">lunchAdjust(BW368:BX372)</f>
        <v>0</v>
      </c>
      <c r="BY373" s="48" t="s">
        <v>0</v>
      </c>
      <c r="BZ373" s="39">
        <f t="shared" ref="BZ373" si="8420">SUMPRODUCT(BY368:BY372*BZ368:BZ372)</f>
        <v>0</v>
      </c>
      <c r="CA373" s="46" t="s">
        <v>134</v>
      </c>
      <c r="CB373" s="38">
        <f t="shared" ref="CB373" si="8421">lunchAdjust(CA368:CB372)</f>
        <v>0</v>
      </c>
      <c r="CC373" s="48" t="s">
        <v>0</v>
      </c>
      <c r="CD373" s="39">
        <f t="shared" ref="CD373" si="8422">SUMPRODUCT(CC368:CC372*CD368:CD372)</f>
        <v>0</v>
      </c>
      <c r="CE373" s="46" t="s">
        <v>134</v>
      </c>
      <c r="CF373" s="38">
        <f t="shared" ref="CF373" si="8423">lunchAdjust(CE368:CF372)</f>
        <v>0</v>
      </c>
      <c r="CG373" s="48" t="s">
        <v>0</v>
      </c>
      <c r="CH373" s="39">
        <f t="shared" ref="CH373" si="8424">SUMPRODUCT(CG368:CG372*CH368:CH372)</f>
        <v>0</v>
      </c>
    </row>
    <row r="374" spans="1:86" ht="15.75" thickBot="1" x14ac:dyDescent="0.3">
      <c r="A374" s="58" t="s">
        <v>121</v>
      </c>
      <c r="B374" s="59">
        <f ca="1">roleHours(G368:CH374, "OUT")</f>
        <v>0</v>
      </c>
      <c r="C374" s="54" t="s">
        <v>137</v>
      </c>
      <c r="D374" s="22">
        <f ca="1">roleHours(G368:CH374, "PTO")</f>
        <v>0.5</v>
      </c>
      <c r="E374" s="23"/>
      <c r="F374" s="52"/>
      <c r="G374" s="47" t="s">
        <v>39</v>
      </c>
      <c r="H374" s="40">
        <f t="shared" si="7433"/>
        <v>0.5</v>
      </c>
      <c r="I374" s="49" t="s">
        <v>135</v>
      </c>
      <c r="J374" s="41">
        <f t="shared" ref="J374" si="8425">J373*G$4</f>
        <v>0</v>
      </c>
      <c r="K374" s="47" t="s">
        <v>39</v>
      </c>
      <c r="L374" s="40">
        <f t="shared" ref="L374" si="8426">SUMPRODUCT(M368:M372*(L368:L372="PTO"))+SUMPRODUCT(M368:M372*(L368:L372="HOL"))</f>
        <v>0</v>
      </c>
      <c r="M374" s="49" t="s">
        <v>135</v>
      </c>
      <c r="N374" s="41">
        <f t="shared" ref="N374" si="8427">N373*K$4</f>
        <v>0</v>
      </c>
      <c r="O374" s="47" t="s">
        <v>39</v>
      </c>
      <c r="P374" s="40">
        <f t="shared" ref="P374" si="8428">SUMPRODUCT(Q368:Q372*(P368:P372="PTO"))+SUMPRODUCT(Q368:Q372*(P368:P372="HOL"))</f>
        <v>0</v>
      </c>
      <c r="Q374" s="49" t="s">
        <v>135</v>
      </c>
      <c r="R374" s="41">
        <f t="shared" ref="R374" si="8429">R373*O$4</f>
        <v>8</v>
      </c>
      <c r="S374" s="47" t="s">
        <v>39</v>
      </c>
      <c r="T374" s="40">
        <f t="shared" ref="T374" si="8430">SUMPRODUCT(U368:U372*(T368:T372="PTO"))+SUMPRODUCT(U368:U372*(T368:T372="HOL"))</f>
        <v>0</v>
      </c>
      <c r="U374" s="49" t="s">
        <v>135</v>
      </c>
      <c r="V374" s="41">
        <f t="shared" ref="V374" si="8431">V373*S$4</f>
        <v>0</v>
      </c>
      <c r="W374" s="47" t="s">
        <v>39</v>
      </c>
      <c r="X374" s="40">
        <f t="shared" ref="X374" si="8432">SUMPRODUCT(Y368:Y372*(X368:X372="PTO"))+SUMPRODUCT(Y368:Y372*(X368:X372="HOL"))</f>
        <v>0</v>
      </c>
      <c r="Y374" s="49" t="s">
        <v>135</v>
      </c>
      <c r="Z374" s="41">
        <f t="shared" ref="Z374" si="8433">Z373*W$4</f>
        <v>8</v>
      </c>
      <c r="AA374" s="47" t="s">
        <v>39</v>
      </c>
      <c r="AB374" s="40">
        <f t="shared" ref="AB374" si="8434">SUMPRODUCT(AC368:AC372*(AB368:AB372="PTO"))+SUMPRODUCT(AC368:AC372*(AB368:AB372="HOL"))</f>
        <v>0</v>
      </c>
      <c r="AC374" s="49" t="s">
        <v>135</v>
      </c>
      <c r="AD374" s="41">
        <f t="shared" ref="AD374" si="8435">AD373*AA$4</f>
        <v>8</v>
      </c>
      <c r="AE374" s="47" t="s">
        <v>39</v>
      </c>
      <c r="AF374" s="40">
        <f t="shared" ref="AF374" si="8436">SUMPRODUCT(AG368:AG372*(AF368:AF372="PTO"))+SUMPRODUCT(AG368:AG372*(AF368:AF372="HOL"))</f>
        <v>0</v>
      </c>
      <c r="AG374" s="49" t="s">
        <v>135</v>
      </c>
      <c r="AH374" s="41">
        <f t="shared" ref="AH374" si="8437">AH373*AE$4</f>
        <v>8</v>
      </c>
      <c r="AI374" s="47" t="s">
        <v>39</v>
      </c>
      <c r="AJ374" s="40">
        <f t="shared" ref="AJ374" si="8438">SUMPRODUCT(AK368:AK372*(AJ368:AJ372="PTO"))+SUMPRODUCT(AK368:AK372*(AJ368:AJ372="HOL"))</f>
        <v>0</v>
      </c>
      <c r="AK374" s="49" t="s">
        <v>135</v>
      </c>
      <c r="AL374" s="41">
        <f>AL373*AI$4</f>
        <v>0</v>
      </c>
      <c r="AM374" s="47" t="s">
        <v>39</v>
      </c>
      <c r="AN374" s="40">
        <f t="shared" ref="AN374" si="8439">SUMPRODUCT(AO368:AO372*(AN368:AN372="PTO"))+SUMPRODUCT(AO368:AO372*(AN368:AN372="HOL"))</f>
        <v>0</v>
      </c>
      <c r="AO374" s="49" t="s">
        <v>135</v>
      </c>
      <c r="AP374" s="41">
        <f t="shared" ref="AP374" si="8440">AP373*AM$4</f>
        <v>4</v>
      </c>
      <c r="AQ374" s="47" t="s">
        <v>39</v>
      </c>
      <c r="AR374" s="40">
        <f t="shared" ref="AR374" si="8441">SUMPRODUCT(AS368:AS372*(AR368:AR372="PTO"))+SUMPRODUCT(AS368:AS372*(AR368:AR372="HOL"))</f>
        <v>0</v>
      </c>
      <c r="AS374" s="49" t="s">
        <v>135</v>
      </c>
      <c r="AT374" s="41">
        <f t="shared" ref="AT374" si="8442">AT373*AQ$4</f>
        <v>0</v>
      </c>
      <c r="AU374" s="47" t="s">
        <v>39</v>
      </c>
      <c r="AV374" s="40">
        <f t="shared" ref="AV374" si="8443">SUMPRODUCT(AW368:AW372*(AV368:AV372="PTO"))+SUMPRODUCT(AW368:AW372*(AV368:AV372="HOL"))</f>
        <v>0</v>
      </c>
      <c r="AW374" s="49" t="s">
        <v>135</v>
      </c>
      <c r="AX374" s="41">
        <f>AX373*AU$4</f>
        <v>0</v>
      </c>
      <c r="AY374" s="47" t="s">
        <v>39</v>
      </c>
      <c r="AZ374" s="40">
        <f t="shared" ref="AZ374" si="8444">SUMPRODUCT(BA368:BA372*(AZ368:AZ372="PTO"))+SUMPRODUCT(BA368:BA372*(AZ368:AZ372="HOL"))</f>
        <v>0</v>
      </c>
      <c r="BA374" s="49" t="s">
        <v>135</v>
      </c>
      <c r="BB374" s="41">
        <f>BB373*AY$4</f>
        <v>8</v>
      </c>
      <c r="BC374" s="47" t="s">
        <v>39</v>
      </c>
      <c r="BD374" s="40">
        <f t="shared" ref="BD374" si="8445">SUMPRODUCT(BE368:BE372*(BD368:BD372="PTO"))+SUMPRODUCT(BE368:BE372*(BD368:BD372="HOL"))</f>
        <v>0</v>
      </c>
      <c r="BE374" s="49" t="s">
        <v>135</v>
      </c>
      <c r="BF374" s="41">
        <f>BF373*BC$4</f>
        <v>8</v>
      </c>
      <c r="BG374" s="47" t="s">
        <v>39</v>
      </c>
      <c r="BH374" s="40">
        <f t="shared" ref="BH374" si="8446">SUMPRODUCT(BI368:BI372*(BH368:BH372="PTO"))+SUMPRODUCT(BI368:BI372*(BH368:BH372="HOL"))</f>
        <v>0</v>
      </c>
      <c r="BI374" s="49" t="s">
        <v>135</v>
      </c>
      <c r="BJ374" s="41">
        <f>BJ373*BG$4</f>
        <v>0</v>
      </c>
      <c r="BK374" s="47" t="s">
        <v>39</v>
      </c>
      <c r="BL374" s="40">
        <f t="shared" ref="BL374" si="8447">SUMPRODUCT(BM368:BM372*(BL368:BL372="PTO"))+SUMPRODUCT(BM368:BM372*(BL368:BL372="HOL"))</f>
        <v>0</v>
      </c>
      <c r="BM374" s="49" t="s">
        <v>135</v>
      </c>
      <c r="BN374" s="41">
        <f>BN373*BK$4</f>
        <v>0</v>
      </c>
      <c r="BO374" s="47" t="s">
        <v>39</v>
      </c>
      <c r="BP374" s="40">
        <f t="shared" ref="BP374" si="8448">SUMPRODUCT(BQ368:BQ372*(BP368:BP372="PTO"))+SUMPRODUCT(BQ368:BQ372*(BP368:BP372="HOL"))</f>
        <v>0</v>
      </c>
      <c r="BQ374" s="49" t="s">
        <v>135</v>
      </c>
      <c r="BR374" s="41">
        <f t="shared" ref="BR374" si="8449">BR373*BO$4</f>
        <v>0</v>
      </c>
      <c r="BS374" s="47" t="s">
        <v>39</v>
      </c>
      <c r="BT374" s="40">
        <f t="shared" ref="BT374" si="8450">SUMPRODUCT(BU368:BU372*(BT368:BT372="PTO"))+SUMPRODUCT(BU368:BU372*(BT368:BT372="HOL"))</f>
        <v>0</v>
      </c>
      <c r="BU374" s="49" t="s">
        <v>135</v>
      </c>
      <c r="BV374" s="41">
        <f t="shared" ref="BV374" si="8451">BV373*BS$4</f>
        <v>0</v>
      </c>
      <c r="BW374" s="47" t="s">
        <v>39</v>
      </c>
      <c r="BX374" s="40">
        <f t="shared" ref="BX374" si="8452">SUMPRODUCT(BY368:BY372*(BX368:BX372="PTO"))+SUMPRODUCT(BY368:BY372*(BX368:BX372="HOL"))</f>
        <v>0</v>
      </c>
      <c r="BY374" s="49" t="s">
        <v>135</v>
      </c>
      <c r="BZ374" s="41">
        <f t="shared" ref="BZ374" si="8453">BZ373*BW$4</f>
        <v>0</v>
      </c>
      <c r="CA374" s="47" t="s">
        <v>39</v>
      </c>
      <c r="CB374" s="40">
        <f t="shared" ref="CB374" si="8454">SUMPRODUCT(CC368:CC372*(CB368:CB372="PTO"))+SUMPRODUCT(CC368:CC372*(CB368:CB372="HOL"))</f>
        <v>0</v>
      </c>
      <c r="CC374" s="49" t="s">
        <v>135</v>
      </c>
      <c r="CD374" s="41">
        <f t="shared" ref="CD374" si="8455">CD373*CA$4</f>
        <v>0</v>
      </c>
      <c r="CE374" s="47" t="s">
        <v>39</v>
      </c>
      <c r="CF374" s="40">
        <f t="shared" ref="CF374" si="8456">SUMPRODUCT(CG368:CG372*(CF368:CF372="PTO"))+SUMPRODUCT(CG368:CG372*(CF368:CF372="HOL"))</f>
        <v>0</v>
      </c>
      <c r="CG374" s="49" t="s">
        <v>135</v>
      </c>
      <c r="CH374" s="41">
        <f t="shared" ref="CH374" si="8457">CH373*CE$4</f>
        <v>0</v>
      </c>
    </row>
    <row r="375" spans="1:86" x14ac:dyDescent="0.25">
      <c r="A375" s="70" t="s">
        <v>133</v>
      </c>
      <c r="B375" s="71">
        <f t="shared" ref="B375" ca="1" si="8458">D375-B376</f>
        <v>8.2558452965966467</v>
      </c>
      <c r="C375" s="72" t="s">
        <v>122</v>
      </c>
      <c r="D375" s="71">
        <f>IFERROR(INDEX(Holidays[FTE], MATCH(Entry!E375, Holidays[Date], 0)), 1)*8*INDEX(FTEguide[[1]:[12]], MATCH(Entry!E376, FTEguide[Weekday], 0), IF(Entry!E378&gt;0, Entry!E378, MONTH(Entry!E375)))</f>
        <v>93.255845296596647</v>
      </c>
      <c r="E375" s="60">
        <f t="shared" si="6971"/>
        <v>43881</v>
      </c>
      <c r="F375" s="50" t="s">
        <v>128</v>
      </c>
      <c r="G375" s="34" t="s">
        <v>136</v>
      </c>
      <c r="H375" s="35" t="s">
        <v>23</v>
      </c>
      <c r="I375" s="42">
        <f t="shared" ref="I375" si="8459">parseTime(G375)-(H380=INT(RIGHT($F375, 1)))</f>
        <v>8</v>
      </c>
      <c r="J375" s="43">
        <f t="shared" ref="J375:J379" si="8460">isClocked(H375)</f>
        <v>1</v>
      </c>
      <c r="K375" s="34" t="s">
        <v>136</v>
      </c>
      <c r="L375" s="35" t="s">
        <v>23</v>
      </c>
      <c r="M375" s="42">
        <f t="shared" ref="M375" si="8461">parseTime(K375)-(L380=INT(RIGHT($F375, 1)))</f>
        <v>8</v>
      </c>
      <c r="N375" s="43">
        <f t="shared" ref="N375:N379" si="8462">isClocked(L375)</f>
        <v>1</v>
      </c>
      <c r="O375" s="34" t="s">
        <v>180</v>
      </c>
      <c r="P375" s="35" t="s">
        <v>23</v>
      </c>
      <c r="Q375" s="42">
        <f t="shared" ref="Q375" si="8463">parseTime(O375)-(P380=INT(RIGHT($F375, 1)))</f>
        <v>8</v>
      </c>
      <c r="R375" s="43">
        <f t="shared" ref="R375:R379" si="8464">isClocked(P375)</f>
        <v>1</v>
      </c>
      <c r="S375" s="34" t="s">
        <v>136</v>
      </c>
      <c r="T375" s="35" t="s">
        <v>23</v>
      </c>
      <c r="U375" s="42">
        <f t="shared" ref="U375" si="8465">parseTime(S375)-(T380=INT(RIGHT($F375, 1)))</f>
        <v>8</v>
      </c>
      <c r="V375" s="43">
        <f t="shared" ref="V375:V379" si="8466">isClocked(T375)</f>
        <v>1</v>
      </c>
      <c r="W375" s="34" t="s">
        <v>136</v>
      </c>
      <c r="X375" s="35" t="s">
        <v>24</v>
      </c>
      <c r="Y375" s="42">
        <f t="shared" ref="Y375" si="8467">parseTime(W375)-(X380=INT(RIGHT($F375, 1)))</f>
        <v>8</v>
      </c>
      <c r="Z375" s="43">
        <f t="shared" ref="Z375:Z379" si="8468">isClocked(X375)</f>
        <v>1</v>
      </c>
      <c r="AA375" s="34" t="s">
        <v>136</v>
      </c>
      <c r="AB375" s="35" t="s">
        <v>23</v>
      </c>
      <c r="AC375" s="42">
        <f t="shared" ref="AC375" si="8469">parseTime(AA375)-(AB380=INT(RIGHT($F375, 1)))</f>
        <v>8</v>
      </c>
      <c r="AD375" s="43">
        <f t="shared" ref="AD375:AD379" si="8470">isClocked(AB375)</f>
        <v>1</v>
      </c>
      <c r="AE375" s="34" t="s">
        <v>136</v>
      </c>
      <c r="AF375" s="35" t="s">
        <v>25</v>
      </c>
      <c r="AG375" s="42">
        <f t="shared" ref="AG375" si="8471">parseTime(AE375)-(AF380=INT(RIGHT($F375, 1)))</f>
        <v>8</v>
      </c>
      <c r="AH375" s="43">
        <f t="shared" ref="AH375:AH379" si="8472">isClocked(AF375)</f>
        <v>1</v>
      </c>
      <c r="AI375" s="34" t="s">
        <v>136</v>
      </c>
      <c r="AJ375" s="35" t="s">
        <v>23</v>
      </c>
      <c r="AK375" s="42">
        <f>parseTime(AI375)-(AJ380=INT(RIGHT($F375, 1)))</f>
        <v>8</v>
      </c>
      <c r="AL375" s="43">
        <f t="shared" ref="AL375:AL379" si="8473">isClocked(AJ375)</f>
        <v>1</v>
      </c>
      <c r="AM375" s="34"/>
      <c r="AN375" s="35"/>
      <c r="AO375" s="42">
        <f t="shared" ref="AO375" si="8474">parseTime(AM375)-(AN380=INT(RIGHT($F375, 1)))</f>
        <v>0</v>
      </c>
      <c r="AP375" s="43">
        <f t="shared" ref="AP375:AP379" si="8475">isClocked(AN375)</f>
        <v>0</v>
      </c>
      <c r="AQ375" s="34" t="s">
        <v>230</v>
      </c>
      <c r="AR375" s="35" t="s">
        <v>24</v>
      </c>
      <c r="AS375" s="42">
        <f t="shared" ref="AS375" si="8476">parseTime(AQ375)-(AR380=INT(RIGHT($F375, 1)))</f>
        <v>5</v>
      </c>
      <c r="AT375" s="43">
        <f t="shared" ref="AT375:AT379" si="8477">isClocked(AR375)</f>
        <v>1</v>
      </c>
      <c r="AU375" s="34"/>
      <c r="AV375" s="35"/>
      <c r="AW375" s="42">
        <f>parseTime(AU375)-(AV380=INT(RIGHT($F375, 1)))</f>
        <v>0</v>
      </c>
      <c r="AX375" s="43">
        <f t="shared" ref="AX375:AX379" si="8478">isClocked(AV375)</f>
        <v>0</v>
      </c>
      <c r="AY375" s="34" t="s">
        <v>180</v>
      </c>
      <c r="AZ375" s="35" t="s">
        <v>24</v>
      </c>
      <c r="BA375" s="42">
        <f>parseTime(AY375)-(AZ380=INT(RIGHT($F375, 1)))</f>
        <v>8</v>
      </c>
      <c r="BB375" s="43">
        <f t="shared" ref="BB375:BB379" si="8479">isClocked(AZ375)</f>
        <v>1</v>
      </c>
      <c r="BC375" s="34" t="s">
        <v>136</v>
      </c>
      <c r="BD375" s="35" t="s">
        <v>24</v>
      </c>
      <c r="BE375" s="42">
        <f>parseTime(BC375)-(BD380=INT(RIGHT($F375, 1)))</f>
        <v>8</v>
      </c>
      <c r="BF375" s="43">
        <f t="shared" ref="BF375:BF379" si="8480">isClocked(BD375)</f>
        <v>1</v>
      </c>
      <c r="BG375" s="34"/>
      <c r="BH375" s="35"/>
      <c r="BI375" s="42">
        <f>parseTime(BG375)-(BH380=INT(RIGHT($F375, 1)))</f>
        <v>0</v>
      </c>
      <c r="BJ375" s="43">
        <f t="shared" ref="BJ375:BJ379" si="8481">isClocked(BH375)</f>
        <v>0</v>
      </c>
      <c r="BK375" s="34"/>
      <c r="BL375" s="35"/>
      <c r="BM375" s="42">
        <f>parseTime(BK375)-(BL380=INT(RIGHT($F375, 1)))</f>
        <v>0</v>
      </c>
      <c r="BN375" s="43">
        <f t="shared" ref="BN375:BN379" si="8482">isClocked(BL375)</f>
        <v>0</v>
      </c>
      <c r="BO375" s="34"/>
      <c r="BP375" s="35"/>
      <c r="BQ375" s="42">
        <f t="shared" ref="BQ375" si="8483">parseTime(BO375)-(BP380=INT(RIGHT($F375, 1)))</f>
        <v>0</v>
      </c>
      <c r="BR375" s="43">
        <f t="shared" ref="BR375:BR379" si="8484">isClocked(BP375)</f>
        <v>0</v>
      </c>
      <c r="BS375" s="34"/>
      <c r="BT375" s="35"/>
      <c r="BU375" s="42">
        <f t="shared" ref="BU375" si="8485">parseTime(BS375)-(BT380=INT(RIGHT($F375, 1)))</f>
        <v>0</v>
      </c>
      <c r="BV375" s="43">
        <f t="shared" ref="BV375:BV379" si="8486">isClocked(BT375)</f>
        <v>0</v>
      </c>
      <c r="BW375" s="34"/>
      <c r="BX375" s="35"/>
      <c r="BY375" s="42">
        <f t="shared" ref="BY375" si="8487">parseTime(BW375)-(BX380=INT(RIGHT($F375, 1)))</f>
        <v>0</v>
      </c>
      <c r="BZ375" s="43">
        <f t="shared" ref="BZ375:BZ379" si="8488">isClocked(BX375)</f>
        <v>0</v>
      </c>
      <c r="CA375" s="34"/>
      <c r="CB375" s="35"/>
      <c r="CC375" s="42">
        <f t="shared" ref="CC375" si="8489">parseTime(CA375)-(CB380=INT(RIGHT($F375, 1)))</f>
        <v>0</v>
      </c>
      <c r="CD375" s="43">
        <f t="shared" ref="CD375:CD379" si="8490">isClocked(CB375)</f>
        <v>0</v>
      </c>
      <c r="CE375" s="34"/>
      <c r="CF375" s="35"/>
      <c r="CG375" s="42">
        <f t="shared" ref="CG375" si="8491">parseTime(CE375)-(CF380=INT(RIGHT($F375, 1)))</f>
        <v>0</v>
      </c>
      <c r="CH375" s="43">
        <f t="shared" ref="CH375:CH379" si="8492">isClocked(CF375)</f>
        <v>0</v>
      </c>
    </row>
    <row r="376" spans="1:86" x14ac:dyDescent="0.25">
      <c r="A376" s="56" t="s">
        <v>0</v>
      </c>
      <c r="B376" s="57">
        <f t="shared" ref="B376" ca="1" si="8493">SUM(B377:B380)</f>
        <v>85</v>
      </c>
      <c r="C376" s="14" t="s">
        <v>252</v>
      </c>
      <c r="D376" s="14"/>
      <c r="E376" s="55" t="str">
        <f t="shared" ref="E376:E439" si="8494">TEXT(E375, "dddd")</f>
        <v>Thursday</v>
      </c>
      <c r="F376" s="51" t="s">
        <v>129</v>
      </c>
      <c r="G376" s="36"/>
      <c r="H376" s="37"/>
      <c r="I376" s="44">
        <f t="shared" ref="I376" si="8495">parseTime(G376)-(H380=INT(RIGHT($F376, 1)))</f>
        <v>0</v>
      </c>
      <c r="J376" s="45">
        <f t="shared" si="8460"/>
        <v>0</v>
      </c>
      <c r="K376" s="36"/>
      <c r="L376" s="37"/>
      <c r="M376" s="44">
        <f t="shared" ref="M376" si="8496">parseTime(K376)-(L380=INT(RIGHT($F376, 1)))</f>
        <v>0</v>
      </c>
      <c r="N376" s="45">
        <f t="shared" si="8462"/>
        <v>0</v>
      </c>
      <c r="O376" s="36"/>
      <c r="P376" s="37"/>
      <c r="Q376" s="44">
        <f t="shared" ref="Q376" si="8497">parseTime(O376)-(P380=INT(RIGHT($F376, 1)))</f>
        <v>0</v>
      </c>
      <c r="R376" s="45">
        <f t="shared" si="8464"/>
        <v>0</v>
      </c>
      <c r="S376" s="36"/>
      <c r="T376" s="37"/>
      <c r="U376" s="44">
        <f t="shared" ref="U376" si="8498">parseTime(S376)-(T380=INT(RIGHT($F376, 1)))</f>
        <v>0</v>
      </c>
      <c r="V376" s="45">
        <f t="shared" si="8466"/>
        <v>0</v>
      </c>
      <c r="W376" s="36"/>
      <c r="X376" s="37"/>
      <c r="Y376" s="44">
        <f t="shared" ref="Y376" si="8499">parseTime(W376)-(X380=INT(RIGHT($F376, 1)))</f>
        <v>0</v>
      </c>
      <c r="Z376" s="45">
        <f t="shared" si="8468"/>
        <v>0</v>
      </c>
      <c r="AA376" s="36"/>
      <c r="AB376" s="37"/>
      <c r="AC376" s="44">
        <f t="shared" ref="AC376" si="8500">parseTime(AA376)-(AB380=INT(RIGHT($F376, 1)))</f>
        <v>0</v>
      </c>
      <c r="AD376" s="45">
        <f t="shared" si="8470"/>
        <v>0</v>
      </c>
      <c r="AE376" s="36"/>
      <c r="AF376" s="37"/>
      <c r="AG376" s="44">
        <f t="shared" ref="AG376" si="8501">parseTime(AE376)-(AF380=INT(RIGHT($F376, 1)))</f>
        <v>0</v>
      </c>
      <c r="AH376" s="45">
        <f t="shared" si="8472"/>
        <v>0</v>
      </c>
      <c r="AI376" s="36"/>
      <c r="AJ376" s="37"/>
      <c r="AK376" s="44">
        <f>parseTime(AI376)-(AJ380=INT(RIGHT($F376, 1)))</f>
        <v>0</v>
      </c>
      <c r="AL376" s="45">
        <f t="shared" si="8473"/>
        <v>0</v>
      </c>
      <c r="AM376" s="36"/>
      <c r="AN376" s="37"/>
      <c r="AO376" s="44">
        <f t="shared" ref="AO376" si="8502">parseTime(AM376)-(AN380=INT(RIGHT($F376, 1)))</f>
        <v>0</v>
      </c>
      <c r="AP376" s="45">
        <f t="shared" si="8475"/>
        <v>0</v>
      </c>
      <c r="AQ376" s="36"/>
      <c r="AR376" s="37"/>
      <c r="AS376" s="44">
        <f t="shared" ref="AS376" si="8503">parseTime(AQ376)-(AR380=INT(RIGHT($F376, 1)))</f>
        <v>0</v>
      </c>
      <c r="AT376" s="45">
        <f t="shared" si="8477"/>
        <v>0</v>
      </c>
      <c r="AU376" s="36"/>
      <c r="AV376" s="37"/>
      <c r="AW376" s="44">
        <f>parseTime(AU376)-(AV380=INT(RIGHT($F376, 1)))</f>
        <v>0</v>
      </c>
      <c r="AX376" s="45">
        <f t="shared" si="8478"/>
        <v>0</v>
      </c>
      <c r="AY376" s="36"/>
      <c r="AZ376" s="37"/>
      <c r="BA376" s="44">
        <f>parseTime(AY376)-(AZ380=INT(RIGHT($F376, 1)))</f>
        <v>0</v>
      </c>
      <c r="BB376" s="45">
        <f t="shared" si="8479"/>
        <v>0</v>
      </c>
      <c r="BC376" s="36"/>
      <c r="BD376" s="37"/>
      <c r="BE376" s="44">
        <f>parseTime(BC376)-(BD380=INT(RIGHT($F376, 1)))</f>
        <v>0</v>
      </c>
      <c r="BF376" s="45">
        <f t="shared" si="8480"/>
        <v>0</v>
      </c>
      <c r="BG376" s="36"/>
      <c r="BH376" s="37"/>
      <c r="BI376" s="44">
        <f>parseTime(BG376)-(BH380=INT(RIGHT($F376, 1)))</f>
        <v>0</v>
      </c>
      <c r="BJ376" s="45">
        <f t="shared" si="8481"/>
        <v>0</v>
      </c>
      <c r="BK376" s="36"/>
      <c r="BL376" s="37"/>
      <c r="BM376" s="44">
        <f>parseTime(BK376)-(BL380=INT(RIGHT($F376, 1)))</f>
        <v>0</v>
      </c>
      <c r="BN376" s="45">
        <f t="shared" si="8482"/>
        <v>0</v>
      </c>
      <c r="BO376" s="36"/>
      <c r="BP376" s="37"/>
      <c r="BQ376" s="44">
        <f t="shared" ref="BQ376" si="8504">parseTime(BO376)-(BP380=INT(RIGHT($F376, 1)))</f>
        <v>0</v>
      </c>
      <c r="BR376" s="45">
        <f t="shared" si="8484"/>
        <v>0</v>
      </c>
      <c r="BS376" s="36"/>
      <c r="BT376" s="37"/>
      <c r="BU376" s="44">
        <f t="shared" ref="BU376" si="8505">parseTime(BS376)-(BT380=INT(RIGHT($F376, 1)))</f>
        <v>0</v>
      </c>
      <c r="BV376" s="45">
        <f t="shared" si="8486"/>
        <v>0</v>
      </c>
      <c r="BW376" s="36"/>
      <c r="BX376" s="37"/>
      <c r="BY376" s="44">
        <f t="shared" ref="BY376" si="8506">parseTime(BW376)-(BX380=INT(RIGHT($F376, 1)))</f>
        <v>0</v>
      </c>
      <c r="BZ376" s="45">
        <f t="shared" si="8488"/>
        <v>0</v>
      </c>
      <c r="CA376" s="36"/>
      <c r="CB376" s="37"/>
      <c r="CC376" s="44">
        <f t="shared" ref="CC376" si="8507">parseTime(CA376)-(CB380=INT(RIGHT($F376, 1)))</f>
        <v>0</v>
      </c>
      <c r="CD376" s="45">
        <f t="shared" si="8490"/>
        <v>0</v>
      </c>
      <c r="CE376" s="36"/>
      <c r="CF376" s="37"/>
      <c r="CG376" s="44">
        <f t="shared" ref="CG376" si="8508">parseTime(CE376)-(CF380=INT(RIGHT($F376, 1)))</f>
        <v>0</v>
      </c>
      <c r="CH376" s="45">
        <f t="shared" si="8492"/>
        <v>0</v>
      </c>
    </row>
    <row r="377" spans="1:86" x14ac:dyDescent="0.25">
      <c r="A377" s="56" t="s">
        <v>117</v>
      </c>
      <c r="B377" s="57">
        <f ca="1">roleHours(G375:CH381, "MFD")</f>
        <v>48</v>
      </c>
      <c r="C377" s="14">
        <f t="shared" ca="1" si="7531"/>
        <v>6</v>
      </c>
      <c r="D377" s="14"/>
      <c r="E377" s="20" t="s">
        <v>127</v>
      </c>
      <c r="F377" s="51" t="s">
        <v>130</v>
      </c>
      <c r="G377" s="36"/>
      <c r="H377" s="37"/>
      <c r="I377" s="44">
        <f t="shared" ref="I377" si="8509">parseTime(G377)-(H380=INT(RIGHT($F377, 1)))</f>
        <v>0</v>
      </c>
      <c r="J377" s="45">
        <f t="shared" si="8460"/>
        <v>0</v>
      </c>
      <c r="K377" s="36"/>
      <c r="L377" s="37"/>
      <c r="M377" s="44">
        <f t="shared" ref="M377" si="8510">parseTime(K377)-(L380=INT(RIGHT($F377, 1)))</f>
        <v>0</v>
      </c>
      <c r="N377" s="45">
        <f t="shared" si="8462"/>
        <v>0</v>
      </c>
      <c r="O377" s="36"/>
      <c r="P377" s="37"/>
      <c r="Q377" s="44">
        <f t="shared" ref="Q377" si="8511">parseTime(O377)-(P380=INT(RIGHT($F377, 1)))</f>
        <v>0</v>
      </c>
      <c r="R377" s="45">
        <f t="shared" si="8464"/>
        <v>0</v>
      </c>
      <c r="S377" s="36"/>
      <c r="T377" s="37"/>
      <c r="U377" s="44">
        <f t="shared" ref="U377" si="8512">parseTime(S377)-(T380=INT(RIGHT($F377, 1)))</f>
        <v>0</v>
      </c>
      <c r="V377" s="45">
        <f t="shared" si="8466"/>
        <v>0</v>
      </c>
      <c r="W377" s="36"/>
      <c r="X377" s="37"/>
      <c r="Y377" s="44">
        <f t="shared" ref="Y377" si="8513">parseTime(W377)-(X380=INT(RIGHT($F377, 1)))</f>
        <v>0</v>
      </c>
      <c r="Z377" s="45">
        <f t="shared" si="8468"/>
        <v>0</v>
      </c>
      <c r="AA377" s="36"/>
      <c r="AB377" s="37"/>
      <c r="AC377" s="44">
        <f t="shared" ref="AC377" si="8514">parseTime(AA377)-(AB380=INT(RIGHT($F377, 1)))</f>
        <v>0</v>
      </c>
      <c r="AD377" s="45">
        <f t="shared" si="8470"/>
        <v>0</v>
      </c>
      <c r="AE377" s="36"/>
      <c r="AF377" s="37"/>
      <c r="AG377" s="44">
        <f t="shared" ref="AG377" si="8515">parseTime(AE377)-(AF380=INT(RIGHT($F377, 1)))</f>
        <v>0</v>
      </c>
      <c r="AH377" s="45">
        <f t="shared" si="8472"/>
        <v>0</v>
      </c>
      <c r="AI377" s="36"/>
      <c r="AJ377" s="37"/>
      <c r="AK377" s="44">
        <f>parseTime(AI377)-(AJ380=INT(RIGHT($F377, 1)))</f>
        <v>0</v>
      </c>
      <c r="AL377" s="45">
        <f t="shared" si="8473"/>
        <v>0</v>
      </c>
      <c r="AM377" s="36"/>
      <c r="AN377" s="37"/>
      <c r="AO377" s="44">
        <f t="shared" ref="AO377" si="8516">parseTime(AM377)-(AN380=INT(RIGHT($F377, 1)))</f>
        <v>0</v>
      </c>
      <c r="AP377" s="45">
        <f t="shared" si="8475"/>
        <v>0</v>
      </c>
      <c r="AQ377" s="36"/>
      <c r="AR377" s="37"/>
      <c r="AS377" s="44">
        <f t="shared" ref="AS377" si="8517">parseTime(AQ377)-(AR380=INT(RIGHT($F377, 1)))</f>
        <v>0</v>
      </c>
      <c r="AT377" s="45">
        <f t="shared" si="8477"/>
        <v>0</v>
      </c>
      <c r="AU377" s="36"/>
      <c r="AV377" s="37"/>
      <c r="AW377" s="44">
        <f>parseTime(AU377)-(AV380=INT(RIGHT($F377, 1)))</f>
        <v>0</v>
      </c>
      <c r="AX377" s="45">
        <f t="shared" si="8478"/>
        <v>0</v>
      </c>
      <c r="AY377" s="36"/>
      <c r="AZ377" s="37"/>
      <c r="BA377" s="44">
        <f>parseTime(AY377)-(AZ380=INT(RIGHT($F377, 1)))</f>
        <v>0</v>
      </c>
      <c r="BB377" s="45">
        <f t="shared" si="8479"/>
        <v>0</v>
      </c>
      <c r="BC377" s="36"/>
      <c r="BD377" s="37"/>
      <c r="BE377" s="44">
        <f>parseTime(BC377)-(BD380=INT(RIGHT($F377, 1)))</f>
        <v>0</v>
      </c>
      <c r="BF377" s="45">
        <f t="shared" si="8480"/>
        <v>0</v>
      </c>
      <c r="BG377" s="36"/>
      <c r="BH377" s="37"/>
      <c r="BI377" s="44">
        <f>parseTime(BG377)-(BH380=INT(RIGHT($F377, 1)))</f>
        <v>0</v>
      </c>
      <c r="BJ377" s="45">
        <f t="shared" si="8481"/>
        <v>0</v>
      </c>
      <c r="BK377" s="36"/>
      <c r="BL377" s="37"/>
      <c r="BM377" s="44">
        <f>parseTime(BK377)-(BL380=INT(RIGHT($F377, 1)))</f>
        <v>0</v>
      </c>
      <c r="BN377" s="45">
        <f t="shared" si="8482"/>
        <v>0</v>
      </c>
      <c r="BO377" s="36"/>
      <c r="BP377" s="37"/>
      <c r="BQ377" s="44">
        <f t="shared" ref="BQ377" si="8518">parseTime(BO377)-(BP380=INT(RIGHT($F377, 1)))</f>
        <v>0</v>
      </c>
      <c r="BR377" s="45">
        <f t="shared" si="8484"/>
        <v>0</v>
      </c>
      <c r="BS377" s="36"/>
      <c r="BT377" s="37"/>
      <c r="BU377" s="44">
        <f t="shared" ref="BU377" si="8519">parseTime(BS377)-(BT380=INT(RIGHT($F377, 1)))</f>
        <v>0</v>
      </c>
      <c r="BV377" s="45">
        <f t="shared" si="8486"/>
        <v>0</v>
      </c>
      <c r="BW377" s="36"/>
      <c r="BX377" s="37"/>
      <c r="BY377" s="44">
        <f t="shared" ref="BY377" si="8520">parseTime(BW377)-(BX380=INT(RIGHT($F377, 1)))</f>
        <v>0</v>
      </c>
      <c r="BZ377" s="45">
        <f t="shared" si="8488"/>
        <v>0</v>
      </c>
      <c r="CA377" s="36"/>
      <c r="CB377" s="37"/>
      <c r="CC377" s="44">
        <f t="shared" ref="CC377" si="8521">parseTime(CA377)-(CB380=INT(RIGHT($F377, 1)))</f>
        <v>0</v>
      </c>
      <c r="CD377" s="45">
        <f t="shared" si="8490"/>
        <v>0</v>
      </c>
      <c r="CE377" s="36"/>
      <c r="CF377" s="37"/>
      <c r="CG377" s="44">
        <f t="shared" ref="CG377" si="8522">parseTime(CE377)-(CF380=INT(RIGHT($F377, 1)))</f>
        <v>0</v>
      </c>
      <c r="CH377" s="45">
        <f t="shared" si="8492"/>
        <v>0</v>
      </c>
    </row>
    <row r="378" spans="1:86" x14ac:dyDescent="0.25">
      <c r="A378" s="56" t="s">
        <v>118</v>
      </c>
      <c r="B378" s="57">
        <f ca="1">roleHours(G375:CH381, "DFD")</f>
        <v>29</v>
      </c>
      <c r="C378" s="14">
        <f t="shared" ca="1" si="7531"/>
        <v>3.625</v>
      </c>
      <c r="D378" s="14"/>
      <c r="E378" s="20"/>
      <c r="F378" s="51" t="s">
        <v>131</v>
      </c>
      <c r="G378" s="36"/>
      <c r="H378" s="37"/>
      <c r="I378" s="44">
        <f t="shared" ref="I378" si="8523">parseTime(G378)-(H380=INT(RIGHT($F378, 1)))</f>
        <v>0</v>
      </c>
      <c r="J378" s="45">
        <f t="shared" si="8460"/>
        <v>0</v>
      </c>
      <c r="K378" s="36"/>
      <c r="L378" s="37"/>
      <c r="M378" s="44">
        <f t="shared" ref="M378" si="8524">parseTime(K378)-(L380=INT(RIGHT($F378, 1)))</f>
        <v>0</v>
      </c>
      <c r="N378" s="45">
        <f t="shared" si="8462"/>
        <v>0</v>
      </c>
      <c r="O378" s="36"/>
      <c r="P378" s="37"/>
      <c r="Q378" s="44">
        <f t="shared" ref="Q378" si="8525">parseTime(O378)-(P380=INT(RIGHT($F378, 1)))</f>
        <v>0</v>
      </c>
      <c r="R378" s="45">
        <f t="shared" si="8464"/>
        <v>0</v>
      </c>
      <c r="S378" s="36"/>
      <c r="T378" s="37"/>
      <c r="U378" s="44">
        <f t="shared" ref="U378" si="8526">parseTime(S378)-(T380=INT(RIGHT($F378, 1)))</f>
        <v>0</v>
      </c>
      <c r="V378" s="45">
        <f t="shared" si="8466"/>
        <v>0</v>
      </c>
      <c r="W378" s="36"/>
      <c r="X378" s="37"/>
      <c r="Y378" s="44">
        <f t="shared" ref="Y378" si="8527">parseTime(W378)-(X380=INT(RIGHT($F378, 1)))</f>
        <v>0</v>
      </c>
      <c r="Z378" s="45">
        <f t="shared" si="8468"/>
        <v>0</v>
      </c>
      <c r="AA378" s="36"/>
      <c r="AB378" s="37"/>
      <c r="AC378" s="44">
        <f t="shared" ref="AC378" si="8528">parseTime(AA378)-(AB380=INT(RIGHT($F378, 1)))</f>
        <v>0</v>
      </c>
      <c r="AD378" s="45">
        <f t="shared" si="8470"/>
        <v>0</v>
      </c>
      <c r="AE378" s="36"/>
      <c r="AF378" s="37"/>
      <c r="AG378" s="44">
        <f t="shared" ref="AG378" si="8529">parseTime(AE378)-(AF380=INT(RIGHT($F378, 1)))</f>
        <v>0</v>
      </c>
      <c r="AH378" s="45">
        <f t="shared" si="8472"/>
        <v>0</v>
      </c>
      <c r="AI378" s="36"/>
      <c r="AJ378" s="37"/>
      <c r="AK378" s="44">
        <f>parseTime(AI378)-(AJ380=INT(RIGHT($F378, 1)))</f>
        <v>0</v>
      </c>
      <c r="AL378" s="45">
        <f t="shared" si="8473"/>
        <v>0</v>
      </c>
      <c r="AM378" s="36"/>
      <c r="AN378" s="37"/>
      <c r="AO378" s="44">
        <f t="shared" ref="AO378" si="8530">parseTime(AM378)-(AN380=INT(RIGHT($F378, 1)))</f>
        <v>0</v>
      </c>
      <c r="AP378" s="45">
        <f t="shared" si="8475"/>
        <v>0</v>
      </c>
      <c r="AQ378" s="36"/>
      <c r="AR378" s="37"/>
      <c r="AS378" s="44">
        <f t="shared" ref="AS378" si="8531">parseTime(AQ378)-(AR380=INT(RIGHT($F378, 1)))</f>
        <v>0</v>
      </c>
      <c r="AT378" s="45">
        <f t="shared" si="8477"/>
        <v>0</v>
      </c>
      <c r="AU378" s="36"/>
      <c r="AV378" s="37"/>
      <c r="AW378" s="44">
        <f>parseTime(AU378)-(AV380=INT(RIGHT($F378, 1)))</f>
        <v>0</v>
      </c>
      <c r="AX378" s="45">
        <f t="shared" si="8478"/>
        <v>0</v>
      </c>
      <c r="AY378" s="36"/>
      <c r="AZ378" s="37"/>
      <c r="BA378" s="44">
        <f>parseTime(AY378)-(AZ380=INT(RIGHT($F378, 1)))</f>
        <v>0</v>
      </c>
      <c r="BB378" s="45">
        <f t="shared" si="8479"/>
        <v>0</v>
      </c>
      <c r="BC378" s="36"/>
      <c r="BD378" s="37"/>
      <c r="BE378" s="44">
        <f>parseTime(BC378)-(BD380=INT(RIGHT($F378, 1)))</f>
        <v>0</v>
      </c>
      <c r="BF378" s="45">
        <f t="shared" si="8480"/>
        <v>0</v>
      </c>
      <c r="BG378" s="36"/>
      <c r="BH378" s="37"/>
      <c r="BI378" s="44">
        <f>parseTime(BG378)-(BH380=INT(RIGHT($F378, 1)))</f>
        <v>0</v>
      </c>
      <c r="BJ378" s="45">
        <f t="shared" si="8481"/>
        <v>0</v>
      </c>
      <c r="BK378" s="36"/>
      <c r="BL378" s="37"/>
      <c r="BM378" s="44">
        <f>parseTime(BK378)-(BL380=INT(RIGHT($F378, 1)))</f>
        <v>0</v>
      </c>
      <c r="BN378" s="45">
        <f t="shared" si="8482"/>
        <v>0</v>
      </c>
      <c r="BO378" s="36"/>
      <c r="BP378" s="37"/>
      <c r="BQ378" s="44">
        <f t="shared" ref="BQ378" si="8532">parseTime(BO378)-(BP380=INT(RIGHT($F378, 1)))</f>
        <v>0</v>
      </c>
      <c r="BR378" s="45">
        <f t="shared" si="8484"/>
        <v>0</v>
      </c>
      <c r="BS378" s="36"/>
      <c r="BT378" s="37"/>
      <c r="BU378" s="44">
        <f t="shared" ref="BU378" si="8533">parseTime(BS378)-(BT380=INT(RIGHT($F378, 1)))</f>
        <v>0</v>
      </c>
      <c r="BV378" s="45">
        <f t="shared" si="8486"/>
        <v>0</v>
      </c>
      <c r="BW378" s="36"/>
      <c r="BX378" s="37"/>
      <c r="BY378" s="44">
        <f t="shared" ref="BY378" si="8534">parseTime(BW378)-(BX380=INT(RIGHT($F378, 1)))</f>
        <v>0</v>
      </c>
      <c r="BZ378" s="45">
        <f t="shared" si="8488"/>
        <v>0</v>
      </c>
      <c r="CA378" s="36"/>
      <c r="CB378" s="37"/>
      <c r="CC378" s="44">
        <f t="shared" ref="CC378" si="8535">parseTime(CA378)-(CB380=INT(RIGHT($F378, 1)))</f>
        <v>0</v>
      </c>
      <c r="CD378" s="45">
        <f t="shared" si="8490"/>
        <v>0</v>
      </c>
      <c r="CE378" s="36"/>
      <c r="CF378" s="37"/>
      <c r="CG378" s="44">
        <f t="shared" ref="CG378" si="8536">parseTime(CE378)-(CF380=INT(RIGHT($F378, 1)))</f>
        <v>0</v>
      </c>
      <c r="CH378" s="45">
        <f t="shared" si="8492"/>
        <v>0</v>
      </c>
    </row>
    <row r="379" spans="1:86" x14ac:dyDescent="0.25">
      <c r="A379" s="56" t="s">
        <v>119</v>
      </c>
      <c r="B379" s="57">
        <f ca="1">roleHours(G375:CH381, "MCC")</f>
        <v>8</v>
      </c>
      <c r="C379" s="14">
        <f t="shared" ca="1" si="7531"/>
        <v>1</v>
      </c>
      <c r="D379" s="14"/>
      <c r="E379" s="20"/>
      <c r="F379" s="51" t="s">
        <v>132</v>
      </c>
      <c r="G379" s="36"/>
      <c r="H379" s="37"/>
      <c r="I379" s="44">
        <f t="shared" ref="I379" si="8537">parseTime(G379)-(H380=INT(RIGHT($F379, 1)))</f>
        <v>0</v>
      </c>
      <c r="J379" s="45">
        <f t="shared" si="8460"/>
        <v>0</v>
      </c>
      <c r="K379" s="36"/>
      <c r="L379" s="37"/>
      <c r="M379" s="44">
        <f t="shared" ref="M379" si="8538">parseTime(K379)-(L380=INT(RIGHT($F379, 1)))</f>
        <v>0</v>
      </c>
      <c r="N379" s="45">
        <f t="shared" si="8462"/>
        <v>0</v>
      </c>
      <c r="O379" s="36"/>
      <c r="P379" s="37"/>
      <c r="Q379" s="44">
        <f t="shared" ref="Q379" si="8539">parseTime(O379)-(P380=INT(RIGHT($F379, 1)))</f>
        <v>0</v>
      </c>
      <c r="R379" s="45">
        <f t="shared" si="8464"/>
        <v>0</v>
      </c>
      <c r="S379" s="36"/>
      <c r="T379" s="37"/>
      <c r="U379" s="44">
        <f t="shared" ref="U379" si="8540">parseTime(S379)-(T380=INT(RIGHT($F379, 1)))</f>
        <v>0</v>
      </c>
      <c r="V379" s="45">
        <f t="shared" si="8466"/>
        <v>0</v>
      </c>
      <c r="W379" s="36"/>
      <c r="X379" s="37"/>
      <c r="Y379" s="44">
        <f t="shared" ref="Y379" si="8541">parseTime(W379)-(X380=INT(RIGHT($F379, 1)))</f>
        <v>0</v>
      </c>
      <c r="Z379" s="45">
        <f t="shared" si="8468"/>
        <v>0</v>
      </c>
      <c r="AA379" s="36"/>
      <c r="AB379" s="37"/>
      <c r="AC379" s="44">
        <f t="shared" ref="AC379" si="8542">parseTime(AA379)-(AB380=INT(RIGHT($F379, 1)))</f>
        <v>0</v>
      </c>
      <c r="AD379" s="45">
        <f t="shared" si="8470"/>
        <v>0</v>
      </c>
      <c r="AE379" s="36"/>
      <c r="AF379" s="37"/>
      <c r="AG379" s="44">
        <f t="shared" ref="AG379" si="8543">parseTime(AE379)-(AF380=INT(RIGHT($F379, 1)))</f>
        <v>0</v>
      </c>
      <c r="AH379" s="45">
        <f t="shared" si="8472"/>
        <v>0</v>
      </c>
      <c r="AI379" s="36"/>
      <c r="AJ379" s="37"/>
      <c r="AK379" s="44">
        <f>parseTime(AI379)-(AJ380=INT(RIGHT($F379, 1)))</f>
        <v>0</v>
      </c>
      <c r="AL379" s="45">
        <f t="shared" si="8473"/>
        <v>0</v>
      </c>
      <c r="AM379" s="36"/>
      <c r="AN379" s="37"/>
      <c r="AO379" s="44">
        <f t="shared" ref="AO379" si="8544">parseTime(AM379)-(AN380=INT(RIGHT($F379, 1)))</f>
        <v>0</v>
      </c>
      <c r="AP379" s="45">
        <f t="shared" si="8475"/>
        <v>0</v>
      </c>
      <c r="AQ379" s="36"/>
      <c r="AR379" s="37"/>
      <c r="AS379" s="44">
        <f t="shared" ref="AS379" si="8545">parseTime(AQ379)-(AR380=INT(RIGHT($F379, 1)))</f>
        <v>0</v>
      </c>
      <c r="AT379" s="45">
        <f t="shared" si="8477"/>
        <v>0</v>
      </c>
      <c r="AU379" s="36"/>
      <c r="AV379" s="37"/>
      <c r="AW379" s="44">
        <f>parseTime(AU379)-(AV380=INT(RIGHT($F379, 1)))</f>
        <v>0</v>
      </c>
      <c r="AX379" s="45">
        <f t="shared" si="8478"/>
        <v>0</v>
      </c>
      <c r="AY379" s="36"/>
      <c r="AZ379" s="37"/>
      <c r="BA379" s="44">
        <f>parseTime(AY379)-(AZ380=INT(RIGHT($F379, 1)))</f>
        <v>0</v>
      </c>
      <c r="BB379" s="45">
        <f t="shared" si="8479"/>
        <v>0</v>
      </c>
      <c r="BC379" s="36"/>
      <c r="BD379" s="37"/>
      <c r="BE379" s="44">
        <f>parseTime(BC379)-(BD380=INT(RIGHT($F379, 1)))</f>
        <v>0</v>
      </c>
      <c r="BF379" s="45">
        <f t="shared" si="8480"/>
        <v>0</v>
      </c>
      <c r="BG379" s="36"/>
      <c r="BH379" s="37"/>
      <c r="BI379" s="44">
        <f>parseTime(BG379)-(BH380=INT(RIGHT($F379, 1)))</f>
        <v>0</v>
      </c>
      <c r="BJ379" s="45">
        <f t="shared" si="8481"/>
        <v>0</v>
      </c>
      <c r="BK379" s="36"/>
      <c r="BL379" s="37"/>
      <c r="BM379" s="44">
        <f>parseTime(BK379)-(BL380=INT(RIGHT($F379, 1)))</f>
        <v>0</v>
      </c>
      <c r="BN379" s="45">
        <f t="shared" si="8482"/>
        <v>0</v>
      </c>
      <c r="BO379" s="36"/>
      <c r="BP379" s="37"/>
      <c r="BQ379" s="44">
        <f t="shared" ref="BQ379" si="8546">parseTime(BO379)-(BP380=INT(RIGHT($F379, 1)))</f>
        <v>0</v>
      </c>
      <c r="BR379" s="45">
        <f t="shared" si="8484"/>
        <v>0</v>
      </c>
      <c r="BS379" s="36"/>
      <c r="BT379" s="37"/>
      <c r="BU379" s="44">
        <f t="shared" ref="BU379" si="8547">parseTime(BS379)-(BT380=INT(RIGHT($F379, 1)))</f>
        <v>0</v>
      </c>
      <c r="BV379" s="45">
        <f t="shared" si="8486"/>
        <v>0</v>
      </c>
      <c r="BW379" s="36"/>
      <c r="BX379" s="37"/>
      <c r="BY379" s="44">
        <f t="shared" ref="BY379" si="8548">parseTime(BW379)-(BX380=INT(RIGHT($F379, 1)))</f>
        <v>0</v>
      </c>
      <c r="BZ379" s="45">
        <f t="shared" si="8488"/>
        <v>0</v>
      </c>
      <c r="CA379" s="36"/>
      <c r="CB379" s="37"/>
      <c r="CC379" s="44">
        <f t="shared" ref="CC379" si="8549">parseTime(CA379)-(CB380=INT(RIGHT($F379, 1)))</f>
        <v>0</v>
      </c>
      <c r="CD379" s="45">
        <f t="shared" si="8490"/>
        <v>0</v>
      </c>
      <c r="CE379" s="36"/>
      <c r="CF379" s="37"/>
      <c r="CG379" s="44">
        <f t="shared" ref="CG379" si="8550">parseTime(CE379)-(CF380=INT(RIGHT($F379, 1)))</f>
        <v>0</v>
      </c>
      <c r="CH379" s="45">
        <f t="shared" si="8492"/>
        <v>0</v>
      </c>
    </row>
    <row r="380" spans="1:86" x14ac:dyDescent="0.25">
      <c r="A380" s="56" t="s">
        <v>120</v>
      </c>
      <c r="B380" s="57">
        <f ca="1">roleHours(G375:CH381, "DCC")</f>
        <v>0</v>
      </c>
      <c r="C380" s="14">
        <f t="shared" ca="1" si="7531"/>
        <v>0</v>
      </c>
      <c r="D380" s="14"/>
      <c r="E380" s="20"/>
      <c r="F380" s="51"/>
      <c r="G380" s="46" t="s">
        <v>134</v>
      </c>
      <c r="H380" s="38">
        <f t="shared" ref="H380" si="8551">lunchAdjust(G375:H379)</f>
        <v>1</v>
      </c>
      <c r="I380" s="48" t="s">
        <v>0</v>
      </c>
      <c r="J380" s="39">
        <f t="shared" ref="J380" si="8552">SUMPRODUCT(I375:I379*J375:J379)</f>
        <v>8</v>
      </c>
      <c r="K380" s="46" t="s">
        <v>134</v>
      </c>
      <c r="L380" s="38">
        <f t="shared" ref="L380" si="8553">lunchAdjust(K375:L379)</f>
        <v>1</v>
      </c>
      <c r="M380" s="48" t="s">
        <v>0</v>
      </c>
      <c r="N380" s="39">
        <f t="shared" ref="N380" si="8554">SUMPRODUCT(M375:M379*N375:N379)</f>
        <v>8</v>
      </c>
      <c r="O380" s="46" t="s">
        <v>134</v>
      </c>
      <c r="P380" s="38">
        <f t="shared" ref="P380" si="8555">lunchAdjust(O375:P379)</f>
        <v>1</v>
      </c>
      <c r="Q380" s="48" t="s">
        <v>0</v>
      </c>
      <c r="R380" s="39">
        <f t="shared" ref="R380" si="8556">SUMPRODUCT(Q375:Q379*R375:R379)</f>
        <v>8</v>
      </c>
      <c r="S380" s="46" t="s">
        <v>134</v>
      </c>
      <c r="T380" s="38">
        <f t="shared" ref="T380" si="8557">lunchAdjust(S375:T379)</f>
        <v>1</v>
      </c>
      <c r="U380" s="48" t="s">
        <v>0</v>
      </c>
      <c r="V380" s="39">
        <f t="shared" ref="V380" si="8558">SUMPRODUCT(U375:U379*V375:V379)</f>
        <v>8</v>
      </c>
      <c r="W380" s="46" t="s">
        <v>134</v>
      </c>
      <c r="X380" s="38">
        <f t="shared" ref="X380" si="8559">lunchAdjust(W375:X379)</f>
        <v>1</v>
      </c>
      <c r="Y380" s="48" t="s">
        <v>0</v>
      </c>
      <c r="Z380" s="39">
        <f t="shared" ref="Z380" si="8560">SUMPRODUCT(Y375:Y379*Z375:Z379)</f>
        <v>8</v>
      </c>
      <c r="AA380" s="46" t="s">
        <v>134</v>
      </c>
      <c r="AB380" s="38">
        <f t="shared" ref="AB380" si="8561">lunchAdjust(AA375:AB379)</f>
        <v>1</v>
      </c>
      <c r="AC380" s="48" t="s">
        <v>0</v>
      </c>
      <c r="AD380" s="39">
        <f t="shared" ref="AD380" si="8562">SUMPRODUCT(AC375:AC379*AD375:AD379)</f>
        <v>8</v>
      </c>
      <c r="AE380" s="46" t="s">
        <v>134</v>
      </c>
      <c r="AF380" s="38">
        <f t="shared" ref="AF380" si="8563">lunchAdjust(AE375:AF379)</f>
        <v>1</v>
      </c>
      <c r="AG380" s="48" t="s">
        <v>0</v>
      </c>
      <c r="AH380" s="39">
        <f t="shared" ref="AH380" si="8564">SUMPRODUCT(AG375:AG379*AH375:AH379)</f>
        <v>8</v>
      </c>
      <c r="AI380" s="46" t="s">
        <v>134</v>
      </c>
      <c r="AJ380" s="38">
        <f t="shared" ref="AJ380" si="8565">lunchAdjust(AI375:AJ379)</f>
        <v>1</v>
      </c>
      <c r="AK380" s="48" t="s">
        <v>0</v>
      </c>
      <c r="AL380" s="39">
        <f t="shared" ref="AL380" si="8566">SUMPRODUCT(AK375:AK379*AL375:AL379)</f>
        <v>8</v>
      </c>
      <c r="AM380" s="46" t="s">
        <v>134</v>
      </c>
      <c r="AN380" s="38">
        <f t="shared" ref="AN380" si="8567">lunchAdjust(AM375:AN379)</f>
        <v>0</v>
      </c>
      <c r="AO380" s="48" t="s">
        <v>0</v>
      </c>
      <c r="AP380" s="39">
        <f t="shared" ref="AP380" si="8568">SUMPRODUCT(AO375:AO379*AP375:AP379)</f>
        <v>0</v>
      </c>
      <c r="AQ380" s="46" t="s">
        <v>134</v>
      </c>
      <c r="AR380" s="38">
        <f t="shared" ref="AR380" si="8569">lunchAdjust(AQ375:AR379)</f>
        <v>0</v>
      </c>
      <c r="AS380" s="48" t="s">
        <v>0</v>
      </c>
      <c r="AT380" s="39">
        <f t="shared" ref="AT380" si="8570">SUMPRODUCT(AS375:AS379*AT375:AT379)</f>
        <v>5</v>
      </c>
      <c r="AU380" s="46" t="s">
        <v>134</v>
      </c>
      <c r="AV380" s="38">
        <f t="shared" ref="AV380" si="8571">lunchAdjust(AU375:AV379)</f>
        <v>0</v>
      </c>
      <c r="AW380" s="48" t="s">
        <v>0</v>
      </c>
      <c r="AX380" s="39">
        <f t="shared" ref="AX380" si="8572">SUMPRODUCT(AW375:AW379*AX375:AX379)</f>
        <v>0</v>
      </c>
      <c r="AY380" s="46" t="s">
        <v>134</v>
      </c>
      <c r="AZ380" s="38">
        <f t="shared" ref="AZ380" si="8573">lunchAdjust(AY375:AZ379)</f>
        <v>1</v>
      </c>
      <c r="BA380" s="48" t="s">
        <v>0</v>
      </c>
      <c r="BB380" s="39">
        <f t="shared" ref="BB380" si="8574">SUMPRODUCT(BA375:BA379*BB375:BB379)</f>
        <v>8</v>
      </c>
      <c r="BC380" s="46" t="s">
        <v>134</v>
      </c>
      <c r="BD380" s="38">
        <f t="shared" ref="BD380" si="8575">lunchAdjust(BC375:BD379)</f>
        <v>1</v>
      </c>
      <c r="BE380" s="48" t="s">
        <v>0</v>
      </c>
      <c r="BF380" s="39">
        <f t="shared" ref="BF380" si="8576">SUMPRODUCT(BE375:BE379*BF375:BF379)</f>
        <v>8</v>
      </c>
      <c r="BG380" s="46" t="s">
        <v>134</v>
      </c>
      <c r="BH380" s="38">
        <f t="shared" ref="BH380" si="8577">lunchAdjust(BG375:BH379)</f>
        <v>0</v>
      </c>
      <c r="BI380" s="48" t="s">
        <v>0</v>
      </c>
      <c r="BJ380" s="39">
        <f t="shared" ref="BJ380" si="8578">SUMPRODUCT(BI375:BI379*BJ375:BJ379)</f>
        <v>0</v>
      </c>
      <c r="BK380" s="46" t="s">
        <v>134</v>
      </c>
      <c r="BL380" s="38">
        <f t="shared" ref="BL380" si="8579">lunchAdjust(BK375:BL379)</f>
        <v>0</v>
      </c>
      <c r="BM380" s="48" t="s">
        <v>0</v>
      </c>
      <c r="BN380" s="39">
        <f t="shared" ref="BN380" si="8580">SUMPRODUCT(BM375:BM379*BN375:BN379)</f>
        <v>0</v>
      </c>
      <c r="BO380" s="46" t="s">
        <v>134</v>
      </c>
      <c r="BP380" s="38">
        <f t="shared" ref="BP380" si="8581">lunchAdjust(BO375:BP379)</f>
        <v>0</v>
      </c>
      <c r="BQ380" s="48" t="s">
        <v>0</v>
      </c>
      <c r="BR380" s="39">
        <f t="shared" ref="BR380" si="8582">SUMPRODUCT(BQ375:BQ379*BR375:BR379)</f>
        <v>0</v>
      </c>
      <c r="BS380" s="46" t="s">
        <v>134</v>
      </c>
      <c r="BT380" s="38">
        <f t="shared" ref="BT380" si="8583">lunchAdjust(BS375:BT379)</f>
        <v>0</v>
      </c>
      <c r="BU380" s="48" t="s">
        <v>0</v>
      </c>
      <c r="BV380" s="39">
        <f t="shared" ref="BV380" si="8584">SUMPRODUCT(BU375:BU379*BV375:BV379)</f>
        <v>0</v>
      </c>
      <c r="BW380" s="46" t="s">
        <v>134</v>
      </c>
      <c r="BX380" s="38">
        <f t="shared" ref="BX380" si="8585">lunchAdjust(BW375:BX379)</f>
        <v>0</v>
      </c>
      <c r="BY380" s="48" t="s">
        <v>0</v>
      </c>
      <c r="BZ380" s="39">
        <f t="shared" ref="BZ380" si="8586">SUMPRODUCT(BY375:BY379*BZ375:BZ379)</f>
        <v>0</v>
      </c>
      <c r="CA380" s="46" t="s">
        <v>134</v>
      </c>
      <c r="CB380" s="38">
        <f t="shared" ref="CB380" si="8587">lunchAdjust(CA375:CB379)</f>
        <v>0</v>
      </c>
      <c r="CC380" s="48" t="s">
        <v>0</v>
      </c>
      <c r="CD380" s="39">
        <f t="shared" ref="CD380" si="8588">SUMPRODUCT(CC375:CC379*CD375:CD379)</f>
        <v>0</v>
      </c>
      <c r="CE380" s="46" t="s">
        <v>134</v>
      </c>
      <c r="CF380" s="38">
        <f t="shared" ref="CF380" si="8589">lunchAdjust(CE375:CF379)</f>
        <v>0</v>
      </c>
      <c r="CG380" s="48" t="s">
        <v>0</v>
      </c>
      <c r="CH380" s="39">
        <f t="shared" ref="CH380" si="8590">SUMPRODUCT(CG375:CG379*CH375:CH379)</f>
        <v>0</v>
      </c>
    </row>
    <row r="381" spans="1:86" ht="15.75" thickBot="1" x14ac:dyDescent="0.3">
      <c r="A381" s="58" t="s">
        <v>121</v>
      </c>
      <c r="B381" s="59">
        <f ca="1">roleHours(G375:CH381, "OUT")</f>
        <v>0</v>
      </c>
      <c r="C381" s="54" t="s">
        <v>137</v>
      </c>
      <c r="D381" s="22">
        <f ca="1">roleHours(G375:CH381, "PTO")</f>
        <v>0</v>
      </c>
      <c r="E381" s="23"/>
      <c r="F381" s="52"/>
      <c r="G381" s="47" t="s">
        <v>39</v>
      </c>
      <c r="H381" s="40">
        <f t="shared" si="7433"/>
        <v>0</v>
      </c>
      <c r="I381" s="49" t="s">
        <v>135</v>
      </c>
      <c r="J381" s="41">
        <f t="shared" ref="J381" si="8591">J380*G$4</f>
        <v>0</v>
      </c>
      <c r="K381" s="47" t="s">
        <v>39</v>
      </c>
      <c r="L381" s="40">
        <f t="shared" ref="L381" si="8592">SUMPRODUCT(M375:M379*(L375:L379="PTO"))+SUMPRODUCT(M375:M379*(L375:L379="HOL"))</f>
        <v>0</v>
      </c>
      <c r="M381" s="49" t="s">
        <v>135</v>
      </c>
      <c r="N381" s="41">
        <f t="shared" ref="N381" si="8593">N380*K$4</f>
        <v>0</v>
      </c>
      <c r="O381" s="47" t="s">
        <v>39</v>
      </c>
      <c r="P381" s="40">
        <f t="shared" ref="P381" si="8594">SUMPRODUCT(Q375:Q379*(P375:P379="PTO"))+SUMPRODUCT(Q375:Q379*(P375:P379="HOL"))</f>
        <v>0</v>
      </c>
      <c r="Q381" s="49" t="s">
        <v>135</v>
      </c>
      <c r="R381" s="41">
        <f t="shared" ref="R381" si="8595">R380*O$4</f>
        <v>8</v>
      </c>
      <c r="S381" s="47" t="s">
        <v>39</v>
      </c>
      <c r="T381" s="40">
        <f t="shared" ref="T381" si="8596">SUMPRODUCT(U375:U379*(T375:T379="PTO"))+SUMPRODUCT(U375:U379*(T375:T379="HOL"))</f>
        <v>0</v>
      </c>
      <c r="U381" s="49" t="s">
        <v>135</v>
      </c>
      <c r="V381" s="41">
        <f t="shared" ref="V381" si="8597">V380*S$4</f>
        <v>0</v>
      </c>
      <c r="W381" s="47" t="s">
        <v>39</v>
      </c>
      <c r="X381" s="40">
        <f t="shared" ref="X381" si="8598">SUMPRODUCT(Y375:Y379*(X375:X379="PTO"))+SUMPRODUCT(Y375:Y379*(X375:X379="HOL"))</f>
        <v>0</v>
      </c>
      <c r="Y381" s="49" t="s">
        <v>135</v>
      </c>
      <c r="Z381" s="41">
        <f t="shared" ref="Z381" si="8599">Z380*W$4</f>
        <v>8</v>
      </c>
      <c r="AA381" s="47" t="s">
        <v>39</v>
      </c>
      <c r="AB381" s="40">
        <f t="shared" ref="AB381" si="8600">SUMPRODUCT(AC375:AC379*(AB375:AB379="PTO"))+SUMPRODUCT(AC375:AC379*(AB375:AB379="HOL"))</f>
        <v>0</v>
      </c>
      <c r="AC381" s="49" t="s">
        <v>135</v>
      </c>
      <c r="AD381" s="41">
        <f t="shared" ref="AD381" si="8601">AD380*AA$4</f>
        <v>8</v>
      </c>
      <c r="AE381" s="47" t="s">
        <v>39</v>
      </c>
      <c r="AF381" s="40">
        <f t="shared" ref="AF381" si="8602">SUMPRODUCT(AG375:AG379*(AF375:AF379="PTO"))+SUMPRODUCT(AG375:AG379*(AF375:AF379="HOL"))</f>
        <v>0</v>
      </c>
      <c r="AG381" s="49" t="s">
        <v>135</v>
      </c>
      <c r="AH381" s="41">
        <f t="shared" ref="AH381" si="8603">AH380*AE$4</f>
        <v>8</v>
      </c>
      <c r="AI381" s="47" t="s">
        <v>39</v>
      </c>
      <c r="AJ381" s="40">
        <f t="shared" ref="AJ381" si="8604">SUMPRODUCT(AK375:AK379*(AJ375:AJ379="PTO"))+SUMPRODUCT(AK375:AK379*(AJ375:AJ379="HOL"))</f>
        <v>0</v>
      </c>
      <c r="AK381" s="49" t="s">
        <v>135</v>
      </c>
      <c r="AL381" s="41">
        <f>AL380*AI$4</f>
        <v>8</v>
      </c>
      <c r="AM381" s="47" t="s">
        <v>39</v>
      </c>
      <c r="AN381" s="40">
        <f t="shared" ref="AN381" si="8605">SUMPRODUCT(AO375:AO379*(AN375:AN379="PTO"))+SUMPRODUCT(AO375:AO379*(AN375:AN379="HOL"))</f>
        <v>0</v>
      </c>
      <c r="AO381" s="49" t="s">
        <v>135</v>
      </c>
      <c r="AP381" s="41">
        <f t="shared" ref="AP381" si="8606">AP380*AM$4</f>
        <v>0</v>
      </c>
      <c r="AQ381" s="47" t="s">
        <v>39</v>
      </c>
      <c r="AR381" s="40">
        <f t="shared" ref="AR381" si="8607">SUMPRODUCT(AS375:AS379*(AR375:AR379="PTO"))+SUMPRODUCT(AS375:AS379*(AR375:AR379="HOL"))</f>
        <v>0</v>
      </c>
      <c r="AS381" s="49" t="s">
        <v>135</v>
      </c>
      <c r="AT381" s="41">
        <f t="shared" ref="AT381" si="8608">AT380*AQ$4</f>
        <v>0</v>
      </c>
      <c r="AU381" s="47" t="s">
        <v>39</v>
      </c>
      <c r="AV381" s="40">
        <f t="shared" ref="AV381" si="8609">SUMPRODUCT(AW375:AW379*(AV375:AV379="PTO"))+SUMPRODUCT(AW375:AW379*(AV375:AV379="HOL"))</f>
        <v>0</v>
      </c>
      <c r="AW381" s="49" t="s">
        <v>135</v>
      </c>
      <c r="AX381" s="41">
        <f>AX380*AU$4</f>
        <v>0</v>
      </c>
      <c r="AY381" s="47" t="s">
        <v>39</v>
      </c>
      <c r="AZ381" s="40">
        <f t="shared" ref="AZ381" si="8610">SUMPRODUCT(BA375:BA379*(AZ375:AZ379="PTO"))+SUMPRODUCT(BA375:BA379*(AZ375:AZ379="HOL"))</f>
        <v>0</v>
      </c>
      <c r="BA381" s="49" t="s">
        <v>135</v>
      </c>
      <c r="BB381" s="41">
        <f>BB380*AY$4</f>
        <v>8</v>
      </c>
      <c r="BC381" s="47" t="s">
        <v>39</v>
      </c>
      <c r="BD381" s="40">
        <f t="shared" ref="BD381" si="8611">SUMPRODUCT(BE375:BE379*(BD375:BD379="PTO"))+SUMPRODUCT(BE375:BE379*(BD375:BD379="HOL"))</f>
        <v>0</v>
      </c>
      <c r="BE381" s="49" t="s">
        <v>135</v>
      </c>
      <c r="BF381" s="41">
        <f>BF380*BC$4</f>
        <v>8</v>
      </c>
      <c r="BG381" s="47" t="s">
        <v>39</v>
      </c>
      <c r="BH381" s="40">
        <f t="shared" ref="BH381" si="8612">SUMPRODUCT(BI375:BI379*(BH375:BH379="PTO"))+SUMPRODUCT(BI375:BI379*(BH375:BH379="HOL"))</f>
        <v>0</v>
      </c>
      <c r="BI381" s="49" t="s">
        <v>135</v>
      </c>
      <c r="BJ381" s="41">
        <f>BJ380*BG$4</f>
        <v>0</v>
      </c>
      <c r="BK381" s="47" t="s">
        <v>39</v>
      </c>
      <c r="BL381" s="40">
        <f t="shared" ref="BL381" si="8613">SUMPRODUCT(BM375:BM379*(BL375:BL379="PTO"))+SUMPRODUCT(BM375:BM379*(BL375:BL379="HOL"))</f>
        <v>0</v>
      </c>
      <c r="BM381" s="49" t="s">
        <v>135</v>
      </c>
      <c r="BN381" s="41">
        <f>BN380*BK$4</f>
        <v>0</v>
      </c>
      <c r="BO381" s="47" t="s">
        <v>39</v>
      </c>
      <c r="BP381" s="40">
        <f t="shared" ref="BP381" si="8614">SUMPRODUCT(BQ375:BQ379*(BP375:BP379="PTO"))+SUMPRODUCT(BQ375:BQ379*(BP375:BP379="HOL"))</f>
        <v>0</v>
      </c>
      <c r="BQ381" s="49" t="s">
        <v>135</v>
      </c>
      <c r="BR381" s="41">
        <f t="shared" ref="BR381" si="8615">BR380*BO$4</f>
        <v>0</v>
      </c>
      <c r="BS381" s="47" t="s">
        <v>39</v>
      </c>
      <c r="BT381" s="40">
        <f t="shared" ref="BT381" si="8616">SUMPRODUCT(BU375:BU379*(BT375:BT379="PTO"))+SUMPRODUCT(BU375:BU379*(BT375:BT379="HOL"))</f>
        <v>0</v>
      </c>
      <c r="BU381" s="49" t="s">
        <v>135</v>
      </c>
      <c r="BV381" s="41">
        <f t="shared" ref="BV381" si="8617">BV380*BS$4</f>
        <v>0</v>
      </c>
      <c r="BW381" s="47" t="s">
        <v>39</v>
      </c>
      <c r="BX381" s="40">
        <f t="shared" ref="BX381" si="8618">SUMPRODUCT(BY375:BY379*(BX375:BX379="PTO"))+SUMPRODUCT(BY375:BY379*(BX375:BX379="HOL"))</f>
        <v>0</v>
      </c>
      <c r="BY381" s="49" t="s">
        <v>135</v>
      </c>
      <c r="BZ381" s="41">
        <f t="shared" ref="BZ381" si="8619">BZ380*BW$4</f>
        <v>0</v>
      </c>
      <c r="CA381" s="47" t="s">
        <v>39</v>
      </c>
      <c r="CB381" s="40">
        <f t="shared" ref="CB381" si="8620">SUMPRODUCT(CC375:CC379*(CB375:CB379="PTO"))+SUMPRODUCT(CC375:CC379*(CB375:CB379="HOL"))</f>
        <v>0</v>
      </c>
      <c r="CC381" s="49" t="s">
        <v>135</v>
      </c>
      <c r="CD381" s="41">
        <f t="shared" ref="CD381" si="8621">CD380*CA$4</f>
        <v>0</v>
      </c>
      <c r="CE381" s="47" t="s">
        <v>39</v>
      </c>
      <c r="CF381" s="40">
        <f t="shared" ref="CF381" si="8622">SUMPRODUCT(CG375:CG379*(CF375:CF379="PTO"))+SUMPRODUCT(CG375:CG379*(CF375:CF379="HOL"))</f>
        <v>0</v>
      </c>
      <c r="CG381" s="49" t="s">
        <v>135</v>
      </c>
      <c r="CH381" s="41">
        <f t="shared" ref="CH381" si="8623">CH380*CE$4</f>
        <v>0</v>
      </c>
    </row>
    <row r="382" spans="1:86" x14ac:dyDescent="0.25">
      <c r="A382" s="70" t="s">
        <v>133</v>
      </c>
      <c r="B382" s="71">
        <f t="shared" ref="B382" ca="1" si="8624">D382-B383</f>
        <v>17.278622491666113</v>
      </c>
      <c r="C382" s="72" t="s">
        <v>122</v>
      </c>
      <c r="D382" s="71">
        <f>IFERROR(INDEX(Holidays[FTE], MATCH(Entry!E382, Holidays[Date], 0)), 1)*8*INDEX(FTEguide[[1]:[12]], MATCH(Entry!E383, FTEguide[Weekday], 0), IF(Entry!E385&gt;0, Entry!E385, MONTH(Entry!E382)))</f>
        <v>89.278622491666113</v>
      </c>
      <c r="E382" s="60">
        <f t="shared" ref="E382:E445" si="8625">E375+1</f>
        <v>43882</v>
      </c>
      <c r="F382" s="50" t="s">
        <v>128</v>
      </c>
      <c r="G382" s="34" t="s">
        <v>136</v>
      </c>
      <c r="H382" s="35" t="s">
        <v>23</v>
      </c>
      <c r="I382" s="42">
        <f t="shared" ref="I382" si="8626">parseTime(G382)-(H387=INT(RIGHT($F382, 1)))</f>
        <v>8</v>
      </c>
      <c r="J382" s="43">
        <f t="shared" ref="J382:J386" si="8627">isClocked(H382)</f>
        <v>1</v>
      </c>
      <c r="K382" s="34" t="s">
        <v>136</v>
      </c>
      <c r="L382" s="35" t="s">
        <v>23</v>
      </c>
      <c r="M382" s="42">
        <f t="shared" ref="M382" si="8628">parseTime(K382)-(L387=INT(RIGHT($F382, 1)))</f>
        <v>8</v>
      </c>
      <c r="N382" s="43">
        <f t="shared" ref="N382:N386" si="8629">isClocked(L382)</f>
        <v>1</v>
      </c>
      <c r="O382" s="34"/>
      <c r="P382" s="35"/>
      <c r="Q382" s="42">
        <f t="shared" ref="Q382" si="8630">parseTime(O382)-(P387=INT(RIGHT($F382, 1)))</f>
        <v>0</v>
      </c>
      <c r="R382" s="43">
        <f t="shared" ref="R382:R386" si="8631">isClocked(P382)</f>
        <v>0</v>
      </c>
      <c r="S382" s="34" t="s">
        <v>136</v>
      </c>
      <c r="T382" s="35" t="s">
        <v>23</v>
      </c>
      <c r="U382" s="42">
        <f t="shared" ref="U382" si="8632">parseTime(S382)-(T387=INT(RIGHT($F382, 1)))</f>
        <v>8</v>
      </c>
      <c r="V382" s="43">
        <f t="shared" ref="V382:V386" si="8633">isClocked(T382)</f>
        <v>1</v>
      </c>
      <c r="W382" s="34" t="s">
        <v>136</v>
      </c>
      <c r="X382" s="35" t="s">
        <v>24</v>
      </c>
      <c r="Y382" s="42">
        <f t="shared" ref="Y382" si="8634">parseTime(W382)-(X387=INT(RIGHT($F382, 1)))</f>
        <v>8</v>
      </c>
      <c r="Z382" s="43">
        <f t="shared" ref="Z382:Z386" si="8635">isClocked(X382)</f>
        <v>1</v>
      </c>
      <c r="AA382" s="34" t="s">
        <v>136</v>
      </c>
      <c r="AB382" s="35" t="s">
        <v>23</v>
      </c>
      <c r="AC382" s="42">
        <f t="shared" ref="AC382" si="8636">parseTime(AA382)-(AB387=INT(RIGHT($F382, 1)))</f>
        <v>8</v>
      </c>
      <c r="AD382" s="43">
        <f t="shared" ref="AD382:AD386" si="8637">isClocked(AB382)</f>
        <v>1</v>
      </c>
      <c r="AE382" s="34" t="s">
        <v>136</v>
      </c>
      <c r="AF382" s="35" t="s">
        <v>25</v>
      </c>
      <c r="AG382" s="42">
        <f t="shared" ref="AG382" si="8638">parseTime(AE382)-(AF387=INT(RIGHT($F382, 1)))</f>
        <v>8</v>
      </c>
      <c r="AH382" s="43">
        <f t="shared" ref="AH382:AH386" si="8639">isClocked(AF382)</f>
        <v>1</v>
      </c>
      <c r="AI382" s="34" t="s">
        <v>136</v>
      </c>
      <c r="AJ382" s="35" t="s">
        <v>23</v>
      </c>
      <c r="AK382" s="42">
        <f>parseTime(AI382)-(AJ387=INT(RIGHT($F382, 1)))</f>
        <v>8</v>
      </c>
      <c r="AL382" s="43">
        <f t="shared" ref="AL382:AL386" si="8640">isClocked(AJ382)</f>
        <v>1</v>
      </c>
      <c r="AM382" s="34"/>
      <c r="AN382" s="35"/>
      <c r="AO382" s="42">
        <f t="shared" ref="AO382" si="8641">parseTime(AM382)-(AN387=INT(RIGHT($F382, 1)))</f>
        <v>0</v>
      </c>
      <c r="AP382" s="43">
        <f t="shared" ref="AP382:AP386" si="8642">isClocked(AN382)</f>
        <v>0</v>
      </c>
      <c r="AQ382" s="34"/>
      <c r="AR382" s="35"/>
      <c r="AS382" s="42">
        <f t="shared" ref="AS382" si="8643">parseTime(AQ382)-(AR387=INT(RIGHT($F382, 1)))</f>
        <v>0</v>
      </c>
      <c r="AT382" s="43">
        <f t="shared" ref="AT382:AT386" si="8644">isClocked(AR382)</f>
        <v>0</v>
      </c>
      <c r="AU382" s="34"/>
      <c r="AV382" s="35"/>
      <c r="AW382" s="42">
        <f>parseTime(AU382)-(AV387=INT(RIGHT($F382, 1)))</f>
        <v>0</v>
      </c>
      <c r="AX382" s="43">
        <f t="shared" ref="AX382:AX386" si="8645">isClocked(AV382)</f>
        <v>0</v>
      </c>
      <c r="AY382" s="34" t="s">
        <v>180</v>
      </c>
      <c r="AZ382" s="35" t="s">
        <v>24</v>
      </c>
      <c r="BA382" s="42">
        <f>parseTime(AY382)-(AZ387=INT(RIGHT($F382, 1)))</f>
        <v>8</v>
      </c>
      <c r="BB382" s="43">
        <f t="shared" ref="BB382:BB386" si="8646">isClocked(AZ382)</f>
        <v>1</v>
      </c>
      <c r="BC382" s="34" t="s">
        <v>136</v>
      </c>
      <c r="BD382" s="35" t="s">
        <v>24</v>
      </c>
      <c r="BE382" s="42">
        <f>parseTime(BC382)-(BD387=INT(RIGHT($F382, 1)))</f>
        <v>8</v>
      </c>
      <c r="BF382" s="43">
        <f t="shared" ref="BF382:BF386" si="8647">isClocked(BD382)</f>
        <v>1</v>
      </c>
      <c r="BG382" s="34"/>
      <c r="BH382" s="35"/>
      <c r="BI382" s="42">
        <f>parseTime(BG382)-(BH387=INT(RIGHT($F382, 1)))</f>
        <v>0</v>
      </c>
      <c r="BJ382" s="43">
        <f t="shared" ref="BJ382:BJ386" si="8648">isClocked(BH382)</f>
        <v>0</v>
      </c>
      <c r="BK382" s="34"/>
      <c r="BL382" s="35"/>
      <c r="BM382" s="42">
        <f>parseTime(BK382)-(BL387=INT(RIGHT($F382, 1)))</f>
        <v>0</v>
      </c>
      <c r="BN382" s="43">
        <f t="shared" ref="BN382:BN386" si="8649">isClocked(BL382)</f>
        <v>0</v>
      </c>
      <c r="BO382" s="34"/>
      <c r="BP382" s="35"/>
      <c r="BQ382" s="42">
        <f t="shared" ref="BQ382" si="8650">parseTime(BO382)-(BP387=INT(RIGHT($F382, 1)))</f>
        <v>0</v>
      </c>
      <c r="BR382" s="43">
        <f t="shared" ref="BR382:BR386" si="8651">isClocked(BP382)</f>
        <v>0</v>
      </c>
      <c r="BS382" s="34"/>
      <c r="BT382" s="35"/>
      <c r="BU382" s="42">
        <f t="shared" ref="BU382" si="8652">parseTime(BS382)-(BT387=INT(RIGHT($F382, 1)))</f>
        <v>0</v>
      </c>
      <c r="BV382" s="43">
        <f t="shared" ref="BV382:BV386" si="8653">isClocked(BT382)</f>
        <v>0</v>
      </c>
      <c r="BW382" s="34"/>
      <c r="BX382" s="35"/>
      <c r="BY382" s="42">
        <f t="shared" ref="BY382" si="8654">parseTime(BW382)-(BX387=INT(RIGHT($F382, 1)))</f>
        <v>0</v>
      </c>
      <c r="BZ382" s="43">
        <f t="shared" ref="BZ382:BZ386" si="8655">isClocked(BX382)</f>
        <v>0</v>
      </c>
      <c r="CA382" s="34"/>
      <c r="CB382" s="35"/>
      <c r="CC382" s="42">
        <f t="shared" ref="CC382" si="8656">parseTime(CA382)-(CB387=INT(RIGHT($F382, 1)))</f>
        <v>0</v>
      </c>
      <c r="CD382" s="43">
        <f t="shared" ref="CD382:CD386" si="8657">isClocked(CB382)</f>
        <v>0</v>
      </c>
      <c r="CE382" s="34"/>
      <c r="CF382" s="35"/>
      <c r="CG382" s="42">
        <f t="shared" ref="CG382" si="8658">parseTime(CE382)-(CF387=INT(RIGHT($F382, 1)))</f>
        <v>0</v>
      </c>
      <c r="CH382" s="43">
        <f t="shared" ref="CH382:CH386" si="8659">isClocked(CF382)</f>
        <v>0</v>
      </c>
    </row>
    <row r="383" spans="1:86" x14ac:dyDescent="0.25">
      <c r="A383" s="56" t="s">
        <v>0</v>
      </c>
      <c r="B383" s="57">
        <f t="shared" ref="B383" ca="1" si="8660">SUM(B384:B387)</f>
        <v>72</v>
      </c>
      <c r="C383" s="14" t="s">
        <v>252</v>
      </c>
      <c r="D383" s="14"/>
      <c r="E383" s="55" t="str">
        <f t="shared" si="8494"/>
        <v>Friday</v>
      </c>
      <c r="F383" s="51" t="s">
        <v>129</v>
      </c>
      <c r="G383" s="36"/>
      <c r="H383" s="37"/>
      <c r="I383" s="44">
        <f t="shared" ref="I383" si="8661">parseTime(G383)-(H387=INT(RIGHT($F383, 1)))</f>
        <v>0</v>
      </c>
      <c r="J383" s="45">
        <f t="shared" si="8627"/>
        <v>0</v>
      </c>
      <c r="K383" s="36"/>
      <c r="L383" s="37"/>
      <c r="M383" s="44">
        <f t="shared" ref="M383" si="8662">parseTime(K383)-(L387=INT(RIGHT($F383, 1)))</f>
        <v>0</v>
      </c>
      <c r="N383" s="45">
        <f t="shared" si="8629"/>
        <v>0</v>
      </c>
      <c r="O383" s="36"/>
      <c r="P383" s="37"/>
      <c r="Q383" s="44">
        <f t="shared" ref="Q383" si="8663">parseTime(O383)-(P387=INT(RIGHT($F383, 1)))</f>
        <v>0</v>
      </c>
      <c r="R383" s="45">
        <f t="shared" si="8631"/>
        <v>0</v>
      </c>
      <c r="S383" s="36"/>
      <c r="T383" s="37"/>
      <c r="U383" s="44">
        <f t="shared" ref="U383" si="8664">parseTime(S383)-(T387=INT(RIGHT($F383, 1)))</f>
        <v>0</v>
      </c>
      <c r="V383" s="45">
        <f t="shared" si="8633"/>
        <v>0</v>
      </c>
      <c r="W383" s="36"/>
      <c r="X383" s="37"/>
      <c r="Y383" s="44">
        <f t="shared" ref="Y383" si="8665">parseTime(W383)-(X387=INT(RIGHT($F383, 1)))</f>
        <v>0</v>
      </c>
      <c r="Z383" s="45">
        <f t="shared" si="8635"/>
        <v>0</v>
      </c>
      <c r="AA383" s="36"/>
      <c r="AB383" s="37"/>
      <c r="AC383" s="44">
        <f t="shared" ref="AC383" si="8666">parseTime(AA383)-(AB387=INT(RIGHT($F383, 1)))</f>
        <v>0</v>
      </c>
      <c r="AD383" s="45">
        <f t="shared" si="8637"/>
        <v>0</v>
      </c>
      <c r="AE383" s="36"/>
      <c r="AF383" s="37"/>
      <c r="AG383" s="44">
        <f t="shared" ref="AG383" si="8667">parseTime(AE383)-(AF387=INT(RIGHT($F383, 1)))</f>
        <v>0</v>
      </c>
      <c r="AH383" s="45">
        <f t="shared" si="8639"/>
        <v>0</v>
      </c>
      <c r="AI383" s="36"/>
      <c r="AJ383" s="37"/>
      <c r="AK383" s="44">
        <f>parseTime(AI383)-(AJ387=INT(RIGHT($F383, 1)))</f>
        <v>0</v>
      </c>
      <c r="AL383" s="45">
        <f t="shared" si="8640"/>
        <v>0</v>
      </c>
      <c r="AM383" s="36"/>
      <c r="AN383" s="37"/>
      <c r="AO383" s="44">
        <f t="shared" ref="AO383" si="8668">parseTime(AM383)-(AN387=INT(RIGHT($F383, 1)))</f>
        <v>0</v>
      </c>
      <c r="AP383" s="45">
        <f t="shared" si="8642"/>
        <v>0</v>
      </c>
      <c r="AQ383" s="36"/>
      <c r="AR383" s="37"/>
      <c r="AS383" s="44">
        <f t="shared" ref="AS383" si="8669">parseTime(AQ383)-(AR387=INT(RIGHT($F383, 1)))</f>
        <v>0</v>
      </c>
      <c r="AT383" s="45">
        <f t="shared" si="8644"/>
        <v>0</v>
      </c>
      <c r="AU383" s="36"/>
      <c r="AV383" s="37"/>
      <c r="AW383" s="44">
        <f>parseTime(AU383)-(AV387=INT(RIGHT($F383, 1)))</f>
        <v>0</v>
      </c>
      <c r="AX383" s="45">
        <f t="shared" si="8645"/>
        <v>0</v>
      </c>
      <c r="AY383" s="36"/>
      <c r="AZ383" s="37"/>
      <c r="BA383" s="44">
        <f>parseTime(AY383)-(AZ387=INT(RIGHT($F383, 1)))</f>
        <v>0</v>
      </c>
      <c r="BB383" s="45">
        <f t="shared" si="8646"/>
        <v>0</v>
      </c>
      <c r="BC383" s="36"/>
      <c r="BD383" s="37"/>
      <c r="BE383" s="44">
        <f>parseTime(BC383)-(BD387=INT(RIGHT($F383, 1)))</f>
        <v>0</v>
      </c>
      <c r="BF383" s="45">
        <f t="shared" si="8647"/>
        <v>0</v>
      </c>
      <c r="BG383" s="36"/>
      <c r="BH383" s="37"/>
      <c r="BI383" s="44">
        <f>parseTime(BG383)-(BH387=INT(RIGHT($F383, 1)))</f>
        <v>0</v>
      </c>
      <c r="BJ383" s="45">
        <f t="shared" si="8648"/>
        <v>0</v>
      </c>
      <c r="BK383" s="36"/>
      <c r="BL383" s="37"/>
      <c r="BM383" s="44">
        <f>parseTime(BK383)-(BL387=INT(RIGHT($F383, 1)))</f>
        <v>0</v>
      </c>
      <c r="BN383" s="45">
        <f t="shared" si="8649"/>
        <v>0</v>
      </c>
      <c r="BO383" s="36"/>
      <c r="BP383" s="37"/>
      <c r="BQ383" s="44">
        <f t="shared" ref="BQ383" si="8670">parseTime(BO383)-(BP387=INT(RIGHT($F383, 1)))</f>
        <v>0</v>
      </c>
      <c r="BR383" s="45">
        <f t="shared" si="8651"/>
        <v>0</v>
      </c>
      <c r="BS383" s="36"/>
      <c r="BT383" s="37"/>
      <c r="BU383" s="44">
        <f t="shared" ref="BU383" si="8671">parseTime(BS383)-(BT387=INT(RIGHT($F383, 1)))</f>
        <v>0</v>
      </c>
      <c r="BV383" s="45">
        <f t="shared" si="8653"/>
        <v>0</v>
      </c>
      <c r="BW383" s="36"/>
      <c r="BX383" s="37"/>
      <c r="BY383" s="44">
        <f t="shared" ref="BY383" si="8672">parseTime(BW383)-(BX387=INT(RIGHT($F383, 1)))</f>
        <v>0</v>
      </c>
      <c r="BZ383" s="45">
        <f t="shared" si="8655"/>
        <v>0</v>
      </c>
      <c r="CA383" s="36"/>
      <c r="CB383" s="37"/>
      <c r="CC383" s="44">
        <f t="shared" ref="CC383" si="8673">parseTime(CA383)-(CB387=INT(RIGHT($F383, 1)))</f>
        <v>0</v>
      </c>
      <c r="CD383" s="45">
        <f t="shared" si="8657"/>
        <v>0</v>
      </c>
      <c r="CE383" s="36"/>
      <c r="CF383" s="37"/>
      <c r="CG383" s="44">
        <f t="shared" ref="CG383" si="8674">parseTime(CE383)-(CF387=INT(RIGHT($F383, 1)))</f>
        <v>0</v>
      </c>
      <c r="CH383" s="45">
        <f t="shared" si="8659"/>
        <v>0</v>
      </c>
    </row>
    <row r="384" spans="1:86" x14ac:dyDescent="0.25">
      <c r="A384" s="56" t="s">
        <v>117</v>
      </c>
      <c r="B384" s="57">
        <f ca="1">roleHours(G382:CH388, "MFD")</f>
        <v>40</v>
      </c>
      <c r="C384" s="14">
        <f t="shared" ca="1" si="7531"/>
        <v>5</v>
      </c>
      <c r="D384" s="14"/>
      <c r="E384" s="20" t="s">
        <v>127</v>
      </c>
      <c r="F384" s="51" t="s">
        <v>130</v>
      </c>
      <c r="G384" s="36"/>
      <c r="H384" s="37"/>
      <c r="I384" s="44">
        <f t="shared" ref="I384" si="8675">parseTime(G384)-(H387=INT(RIGHT($F384, 1)))</f>
        <v>0</v>
      </c>
      <c r="J384" s="45">
        <f t="shared" si="8627"/>
        <v>0</v>
      </c>
      <c r="K384" s="36"/>
      <c r="L384" s="37"/>
      <c r="M384" s="44">
        <f t="shared" ref="M384" si="8676">parseTime(K384)-(L387=INT(RIGHT($F384, 1)))</f>
        <v>0</v>
      </c>
      <c r="N384" s="45">
        <f t="shared" si="8629"/>
        <v>0</v>
      </c>
      <c r="O384" s="36"/>
      <c r="P384" s="37"/>
      <c r="Q384" s="44">
        <f t="shared" ref="Q384" si="8677">parseTime(O384)-(P387=INT(RIGHT($F384, 1)))</f>
        <v>0</v>
      </c>
      <c r="R384" s="45">
        <f t="shared" si="8631"/>
        <v>0</v>
      </c>
      <c r="S384" s="36"/>
      <c r="T384" s="37"/>
      <c r="U384" s="44">
        <f t="shared" ref="U384" si="8678">parseTime(S384)-(T387=INT(RIGHT($F384, 1)))</f>
        <v>0</v>
      </c>
      <c r="V384" s="45">
        <f t="shared" si="8633"/>
        <v>0</v>
      </c>
      <c r="W384" s="36"/>
      <c r="X384" s="37"/>
      <c r="Y384" s="44">
        <f t="shared" ref="Y384" si="8679">parseTime(W384)-(X387=INT(RIGHT($F384, 1)))</f>
        <v>0</v>
      </c>
      <c r="Z384" s="45">
        <f t="shared" si="8635"/>
        <v>0</v>
      </c>
      <c r="AA384" s="36"/>
      <c r="AB384" s="37"/>
      <c r="AC384" s="44">
        <f t="shared" ref="AC384" si="8680">parseTime(AA384)-(AB387=INT(RIGHT($F384, 1)))</f>
        <v>0</v>
      </c>
      <c r="AD384" s="45">
        <f t="shared" si="8637"/>
        <v>0</v>
      </c>
      <c r="AE384" s="36"/>
      <c r="AF384" s="37"/>
      <c r="AG384" s="44">
        <f t="shared" ref="AG384" si="8681">parseTime(AE384)-(AF387=INT(RIGHT($F384, 1)))</f>
        <v>0</v>
      </c>
      <c r="AH384" s="45">
        <f t="shared" si="8639"/>
        <v>0</v>
      </c>
      <c r="AI384" s="36"/>
      <c r="AJ384" s="37"/>
      <c r="AK384" s="44">
        <f>parseTime(AI384)-(AJ387=INT(RIGHT($F384, 1)))</f>
        <v>0</v>
      </c>
      <c r="AL384" s="45">
        <f t="shared" si="8640"/>
        <v>0</v>
      </c>
      <c r="AM384" s="36"/>
      <c r="AN384" s="37"/>
      <c r="AO384" s="44">
        <f t="shared" ref="AO384" si="8682">parseTime(AM384)-(AN387=INT(RIGHT($F384, 1)))</f>
        <v>0</v>
      </c>
      <c r="AP384" s="45">
        <f t="shared" si="8642"/>
        <v>0</v>
      </c>
      <c r="AQ384" s="36"/>
      <c r="AR384" s="37"/>
      <c r="AS384" s="44">
        <f t="shared" ref="AS384" si="8683">parseTime(AQ384)-(AR387=INT(RIGHT($F384, 1)))</f>
        <v>0</v>
      </c>
      <c r="AT384" s="45">
        <f t="shared" si="8644"/>
        <v>0</v>
      </c>
      <c r="AU384" s="36"/>
      <c r="AV384" s="37"/>
      <c r="AW384" s="44">
        <f>parseTime(AU384)-(AV387=INT(RIGHT($F384, 1)))</f>
        <v>0</v>
      </c>
      <c r="AX384" s="45">
        <f t="shared" si="8645"/>
        <v>0</v>
      </c>
      <c r="AY384" s="36"/>
      <c r="AZ384" s="37"/>
      <c r="BA384" s="44">
        <f>parseTime(AY384)-(AZ387=INT(RIGHT($F384, 1)))</f>
        <v>0</v>
      </c>
      <c r="BB384" s="45">
        <f t="shared" si="8646"/>
        <v>0</v>
      </c>
      <c r="BC384" s="36"/>
      <c r="BD384" s="37"/>
      <c r="BE384" s="44">
        <f>parseTime(BC384)-(BD387=INT(RIGHT($F384, 1)))</f>
        <v>0</v>
      </c>
      <c r="BF384" s="45">
        <f t="shared" si="8647"/>
        <v>0</v>
      </c>
      <c r="BG384" s="36"/>
      <c r="BH384" s="37"/>
      <c r="BI384" s="44">
        <f>parseTime(BG384)-(BH387=INT(RIGHT($F384, 1)))</f>
        <v>0</v>
      </c>
      <c r="BJ384" s="45">
        <f t="shared" si="8648"/>
        <v>0</v>
      </c>
      <c r="BK384" s="36"/>
      <c r="BL384" s="37"/>
      <c r="BM384" s="44">
        <f>parseTime(BK384)-(BL387=INT(RIGHT($F384, 1)))</f>
        <v>0</v>
      </c>
      <c r="BN384" s="45">
        <f t="shared" si="8649"/>
        <v>0</v>
      </c>
      <c r="BO384" s="36"/>
      <c r="BP384" s="37"/>
      <c r="BQ384" s="44">
        <f t="shared" ref="BQ384" si="8684">parseTime(BO384)-(BP387=INT(RIGHT($F384, 1)))</f>
        <v>0</v>
      </c>
      <c r="BR384" s="45">
        <f t="shared" si="8651"/>
        <v>0</v>
      </c>
      <c r="BS384" s="36"/>
      <c r="BT384" s="37"/>
      <c r="BU384" s="44">
        <f t="shared" ref="BU384" si="8685">parseTime(BS384)-(BT387=INT(RIGHT($F384, 1)))</f>
        <v>0</v>
      </c>
      <c r="BV384" s="45">
        <f t="shared" si="8653"/>
        <v>0</v>
      </c>
      <c r="BW384" s="36"/>
      <c r="BX384" s="37"/>
      <c r="BY384" s="44">
        <f t="shared" ref="BY384" si="8686">parseTime(BW384)-(BX387=INT(RIGHT($F384, 1)))</f>
        <v>0</v>
      </c>
      <c r="BZ384" s="45">
        <f t="shared" si="8655"/>
        <v>0</v>
      </c>
      <c r="CA384" s="36"/>
      <c r="CB384" s="37"/>
      <c r="CC384" s="44">
        <f t="shared" ref="CC384" si="8687">parseTime(CA384)-(CB387=INT(RIGHT($F384, 1)))</f>
        <v>0</v>
      </c>
      <c r="CD384" s="45">
        <f t="shared" si="8657"/>
        <v>0</v>
      </c>
      <c r="CE384" s="36"/>
      <c r="CF384" s="37"/>
      <c r="CG384" s="44">
        <f t="shared" ref="CG384" si="8688">parseTime(CE384)-(CF387=INT(RIGHT($F384, 1)))</f>
        <v>0</v>
      </c>
      <c r="CH384" s="45">
        <f t="shared" si="8659"/>
        <v>0</v>
      </c>
    </row>
    <row r="385" spans="1:86" x14ac:dyDescent="0.25">
      <c r="A385" s="56" t="s">
        <v>118</v>
      </c>
      <c r="B385" s="57">
        <f ca="1">roleHours(G382:CH388, "DFD")</f>
        <v>24</v>
      </c>
      <c r="C385" s="14">
        <f t="shared" ca="1" si="7531"/>
        <v>3</v>
      </c>
      <c r="D385" s="14"/>
      <c r="E385" s="20"/>
      <c r="F385" s="51" t="s">
        <v>131</v>
      </c>
      <c r="G385" s="36"/>
      <c r="H385" s="37"/>
      <c r="I385" s="44">
        <f t="shared" ref="I385" si="8689">parseTime(G385)-(H387=INT(RIGHT($F385, 1)))</f>
        <v>0</v>
      </c>
      <c r="J385" s="45">
        <f t="shared" si="8627"/>
        <v>0</v>
      </c>
      <c r="K385" s="36"/>
      <c r="L385" s="37"/>
      <c r="M385" s="44">
        <f t="shared" ref="M385" si="8690">parseTime(K385)-(L387=INT(RIGHT($F385, 1)))</f>
        <v>0</v>
      </c>
      <c r="N385" s="45">
        <f t="shared" si="8629"/>
        <v>0</v>
      </c>
      <c r="O385" s="36"/>
      <c r="P385" s="37"/>
      <c r="Q385" s="44">
        <f t="shared" ref="Q385" si="8691">parseTime(O385)-(P387=INT(RIGHT($F385, 1)))</f>
        <v>0</v>
      </c>
      <c r="R385" s="45">
        <f t="shared" si="8631"/>
        <v>0</v>
      </c>
      <c r="S385" s="36"/>
      <c r="T385" s="37"/>
      <c r="U385" s="44">
        <f t="shared" ref="U385" si="8692">parseTime(S385)-(T387=INT(RIGHT($F385, 1)))</f>
        <v>0</v>
      </c>
      <c r="V385" s="45">
        <f t="shared" si="8633"/>
        <v>0</v>
      </c>
      <c r="W385" s="36"/>
      <c r="X385" s="37"/>
      <c r="Y385" s="44">
        <f t="shared" ref="Y385" si="8693">parseTime(W385)-(X387=INT(RIGHT($F385, 1)))</f>
        <v>0</v>
      </c>
      <c r="Z385" s="45">
        <f t="shared" si="8635"/>
        <v>0</v>
      </c>
      <c r="AA385" s="36"/>
      <c r="AB385" s="37"/>
      <c r="AC385" s="44">
        <f t="shared" ref="AC385" si="8694">parseTime(AA385)-(AB387=INT(RIGHT($F385, 1)))</f>
        <v>0</v>
      </c>
      <c r="AD385" s="45">
        <f t="shared" si="8637"/>
        <v>0</v>
      </c>
      <c r="AE385" s="36"/>
      <c r="AF385" s="37"/>
      <c r="AG385" s="44">
        <f t="shared" ref="AG385" si="8695">parseTime(AE385)-(AF387=INT(RIGHT($F385, 1)))</f>
        <v>0</v>
      </c>
      <c r="AH385" s="45">
        <f t="shared" si="8639"/>
        <v>0</v>
      </c>
      <c r="AI385" s="36"/>
      <c r="AJ385" s="37"/>
      <c r="AK385" s="44">
        <f>parseTime(AI385)-(AJ387=INT(RIGHT($F385, 1)))</f>
        <v>0</v>
      </c>
      <c r="AL385" s="45">
        <f t="shared" si="8640"/>
        <v>0</v>
      </c>
      <c r="AM385" s="36"/>
      <c r="AN385" s="37"/>
      <c r="AO385" s="44">
        <f t="shared" ref="AO385" si="8696">parseTime(AM385)-(AN387=INT(RIGHT($F385, 1)))</f>
        <v>0</v>
      </c>
      <c r="AP385" s="45">
        <f t="shared" si="8642"/>
        <v>0</v>
      </c>
      <c r="AQ385" s="36"/>
      <c r="AR385" s="37"/>
      <c r="AS385" s="44">
        <f t="shared" ref="AS385" si="8697">parseTime(AQ385)-(AR387=INT(RIGHT($F385, 1)))</f>
        <v>0</v>
      </c>
      <c r="AT385" s="45">
        <f t="shared" si="8644"/>
        <v>0</v>
      </c>
      <c r="AU385" s="36"/>
      <c r="AV385" s="37"/>
      <c r="AW385" s="44">
        <f>parseTime(AU385)-(AV387=INT(RIGHT($F385, 1)))</f>
        <v>0</v>
      </c>
      <c r="AX385" s="45">
        <f t="shared" si="8645"/>
        <v>0</v>
      </c>
      <c r="AY385" s="36"/>
      <c r="AZ385" s="37"/>
      <c r="BA385" s="44">
        <f>parseTime(AY385)-(AZ387=INT(RIGHT($F385, 1)))</f>
        <v>0</v>
      </c>
      <c r="BB385" s="45">
        <f t="shared" si="8646"/>
        <v>0</v>
      </c>
      <c r="BC385" s="36"/>
      <c r="BD385" s="37"/>
      <c r="BE385" s="44">
        <f>parseTime(BC385)-(BD387=INT(RIGHT($F385, 1)))</f>
        <v>0</v>
      </c>
      <c r="BF385" s="45">
        <f t="shared" si="8647"/>
        <v>0</v>
      </c>
      <c r="BG385" s="36"/>
      <c r="BH385" s="37"/>
      <c r="BI385" s="44">
        <f>parseTime(BG385)-(BH387=INT(RIGHT($F385, 1)))</f>
        <v>0</v>
      </c>
      <c r="BJ385" s="45">
        <f t="shared" si="8648"/>
        <v>0</v>
      </c>
      <c r="BK385" s="36"/>
      <c r="BL385" s="37"/>
      <c r="BM385" s="44">
        <f>parseTime(BK385)-(BL387=INT(RIGHT($F385, 1)))</f>
        <v>0</v>
      </c>
      <c r="BN385" s="45">
        <f t="shared" si="8649"/>
        <v>0</v>
      </c>
      <c r="BO385" s="36"/>
      <c r="BP385" s="37"/>
      <c r="BQ385" s="44">
        <f t="shared" ref="BQ385" si="8698">parseTime(BO385)-(BP387=INT(RIGHT($F385, 1)))</f>
        <v>0</v>
      </c>
      <c r="BR385" s="45">
        <f t="shared" si="8651"/>
        <v>0</v>
      </c>
      <c r="BS385" s="36"/>
      <c r="BT385" s="37"/>
      <c r="BU385" s="44">
        <f t="shared" ref="BU385" si="8699">parseTime(BS385)-(BT387=INT(RIGHT($F385, 1)))</f>
        <v>0</v>
      </c>
      <c r="BV385" s="45">
        <f t="shared" si="8653"/>
        <v>0</v>
      </c>
      <c r="BW385" s="36"/>
      <c r="BX385" s="37"/>
      <c r="BY385" s="44">
        <f t="shared" ref="BY385" si="8700">parseTime(BW385)-(BX387=INT(RIGHT($F385, 1)))</f>
        <v>0</v>
      </c>
      <c r="BZ385" s="45">
        <f t="shared" si="8655"/>
        <v>0</v>
      </c>
      <c r="CA385" s="36"/>
      <c r="CB385" s="37"/>
      <c r="CC385" s="44">
        <f t="shared" ref="CC385" si="8701">parseTime(CA385)-(CB387=INT(RIGHT($F385, 1)))</f>
        <v>0</v>
      </c>
      <c r="CD385" s="45">
        <f t="shared" si="8657"/>
        <v>0</v>
      </c>
      <c r="CE385" s="36"/>
      <c r="CF385" s="37"/>
      <c r="CG385" s="44">
        <f t="shared" ref="CG385" si="8702">parseTime(CE385)-(CF387=INT(RIGHT($F385, 1)))</f>
        <v>0</v>
      </c>
      <c r="CH385" s="45">
        <f t="shared" si="8659"/>
        <v>0</v>
      </c>
    </row>
    <row r="386" spans="1:86" x14ac:dyDescent="0.25">
      <c r="A386" s="56" t="s">
        <v>119</v>
      </c>
      <c r="B386" s="57">
        <f ca="1">roleHours(G382:CH388, "MCC")</f>
        <v>8</v>
      </c>
      <c r="C386" s="14">
        <f t="shared" ca="1" si="7531"/>
        <v>1</v>
      </c>
      <c r="D386" s="14"/>
      <c r="E386" s="20"/>
      <c r="F386" s="51" t="s">
        <v>132</v>
      </c>
      <c r="G386" s="36"/>
      <c r="H386" s="37"/>
      <c r="I386" s="44">
        <f t="shared" ref="I386" si="8703">parseTime(G386)-(H387=INT(RIGHT($F386, 1)))</f>
        <v>0</v>
      </c>
      <c r="J386" s="45">
        <f t="shared" si="8627"/>
        <v>0</v>
      </c>
      <c r="K386" s="36"/>
      <c r="L386" s="37"/>
      <c r="M386" s="44">
        <f t="shared" ref="M386" si="8704">parseTime(K386)-(L387=INT(RIGHT($F386, 1)))</f>
        <v>0</v>
      </c>
      <c r="N386" s="45">
        <f t="shared" si="8629"/>
        <v>0</v>
      </c>
      <c r="O386" s="36"/>
      <c r="P386" s="37"/>
      <c r="Q386" s="44">
        <f t="shared" ref="Q386" si="8705">parseTime(O386)-(P387=INT(RIGHT($F386, 1)))</f>
        <v>0</v>
      </c>
      <c r="R386" s="45">
        <f t="shared" si="8631"/>
        <v>0</v>
      </c>
      <c r="S386" s="36"/>
      <c r="T386" s="37"/>
      <c r="U386" s="44">
        <f t="shared" ref="U386" si="8706">parseTime(S386)-(T387=INT(RIGHT($F386, 1)))</f>
        <v>0</v>
      </c>
      <c r="V386" s="45">
        <f t="shared" si="8633"/>
        <v>0</v>
      </c>
      <c r="W386" s="36"/>
      <c r="X386" s="37"/>
      <c r="Y386" s="44">
        <f t="shared" ref="Y386" si="8707">parseTime(W386)-(X387=INT(RIGHT($F386, 1)))</f>
        <v>0</v>
      </c>
      <c r="Z386" s="45">
        <f t="shared" si="8635"/>
        <v>0</v>
      </c>
      <c r="AA386" s="36"/>
      <c r="AB386" s="37"/>
      <c r="AC386" s="44">
        <f t="shared" ref="AC386" si="8708">parseTime(AA386)-(AB387=INT(RIGHT($F386, 1)))</f>
        <v>0</v>
      </c>
      <c r="AD386" s="45">
        <f t="shared" si="8637"/>
        <v>0</v>
      </c>
      <c r="AE386" s="36"/>
      <c r="AF386" s="37"/>
      <c r="AG386" s="44">
        <f t="shared" ref="AG386" si="8709">parseTime(AE386)-(AF387=INT(RIGHT($F386, 1)))</f>
        <v>0</v>
      </c>
      <c r="AH386" s="45">
        <f t="shared" si="8639"/>
        <v>0</v>
      </c>
      <c r="AI386" s="36"/>
      <c r="AJ386" s="37"/>
      <c r="AK386" s="44">
        <f>parseTime(AI386)-(AJ387=INT(RIGHT($F386, 1)))</f>
        <v>0</v>
      </c>
      <c r="AL386" s="45">
        <f t="shared" si="8640"/>
        <v>0</v>
      </c>
      <c r="AM386" s="36"/>
      <c r="AN386" s="37"/>
      <c r="AO386" s="44">
        <f t="shared" ref="AO386" si="8710">parseTime(AM386)-(AN387=INT(RIGHT($F386, 1)))</f>
        <v>0</v>
      </c>
      <c r="AP386" s="45">
        <f t="shared" si="8642"/>
        <v>0</v>
      </c>
      <c r="AQ386" s="36"/>
      <c r="AR386" s="37"/>
      <c r="AS386" s="44">
        <f t="shared" ref="AS386" si="8711">parseTime(AQ386)-(AR387=INT(RIGHT($F386, 1)))</f>
        <v>0</v>
      </c>
      <c r="AT386" s="45">
        <f t="shared" si="8644"/>
        <v>0</v>
      </c>
      <c r="AU386" s="36"/>
      <c r="AV386" s="37"/>
      <c r="AW386" s="44">
        <f>parseTime(AU386)-(AV387=INT(RIGHT($F386, 1)))</f>
        <v>0</v>
      </c>
      <c r="AX386" s="45">
        <f t="shared" si="8645"/>
        <v>0</v>
      </c>
      <c r="AY386" s="36"/>
      <c r="AZ386" s="37"/>
      <c r="BA386" s="44">
        <f>parseTime(AY386)-(AZ387=INT(RIGHT($F386, 1)))</f>
        <v>0</v>
      </c>
      <c r="BB386" s="45">
        <f t="shared" si="8646"/>
        <v>0</v>
      </c>
      <c r="BC386" s="36"/>
      <c r="BD386" s="37"/>
      <c r="BE386" s="44">
        <f>parseTime(BC386)-(BD387=INT(RIGHT($F386, 1)))</f>
        <v>0</v>
      </c>
      <c r="BF386" s="45">
        <f t="shared" si="8647"/>
        <v>0</v>
      </c>
      <c r="BG386" s="36"/>
      <c r="BH386" s="37"/>
      <c r="BI386" s="44">
        <f>parseTime(BG386)-(BH387=INT(RIGHT($F386, 1)))</f>
        <v>0</v>
      </c>
      <c r="BJ386" s="45">
        <f t="shared" si="8648"/>
        <v>0</v>
      </c>
      <c r="BK386" s="36"/>
      <c r="BL386" s="37"/>
      <c r="BM386" s="44">
        <f>parseTime(BK386)-(BL387=INT(RIGHT($F386, 1)))</f>
        <v>0</v>
      </c>
      <c r="BN386" s="45">
        <f t="shared" si="8649"/>
        <v>0</v>
      </c>
      <c r="BO386" s="36"/>
      <c r="BP386" s="37"/>
      <c r="BQ386" s="44">
        <f t="shared" ref="BQ386" si="8712">parseTime(BO386)-(BP387=INT(RIGHT($F386, 1)))</f>
        <v>0</v>
      </c>
      <c r="BR386" s="45">
        <f t="shared" si="8651"/>
        <v>0</v>
      </c>
      <c r="BS386" s="36"/>
      <c r="BT386" s="37"/>
      <c r="BU386" s="44">
        <f t="shared" ref="BU386" si="8713">parseTime(BS386)-(BT387=INT(RIGHT($F386, 1)))</f>
        <v>0</v>
      </c>
      <c r="BV386" s="45">
        <f t="shared" si="8653"/>
        <v>0</v>
      </c>
      <c r="BW386" s="36"/>
      <c r="BX386" s="37"/>
      <c r="BY386" s="44">
        <f t="shared" ref="BY386" si="8714">parseTime(BW386)-(BX387=INT(RIGHT($F386, 1)))</f>
        <v>0</v>
      </c>
      <c r="BZ386" s="45">
        <f t="shared" si="8655"/>
        <v>0</v>
      </c>
      <c r="CA386" s="36"/>
      <c r="CB386" s="37"/>
      <c r="CC386" s="44">
        <f t="shared" ref="CC386" si="8715">parseTime(CA386)-(CB387=INT(RIGHT($F386, 1)))</f>
        <v>0</v>
      </c>
      <c r="CD386" s="45">
        <f t="shared" si="8657"/>
        <v>0</v>
      </c>
      <c r="CE386" s="36"/>
      <c r="CF386" s="37"/>
      <c r="CG386" s="44">
        <f t="shared" ref="CG386" si="8716">parseTime(CE386)-(CF387=INT(RIGHT($F386, 1)))</f>
        <v>0</v>
      </c>
      <c r="CH386" s="45">
        <f t="shared" si="8659"/>
        <v>0</v>
      </c>
    </row>
    <row r="387" spans="1:86" x14ac:dyDescent="0.25">
      <c r="A387" s="56" t="s">
        <v>120</v>
      </c>
      <c r="B387" s="57">
        <f ca="1">roleHours(G382:CH388, "DCC")</f>
        <v>0</v>
      </c>
      <c r="C387" s="14">
        <f t="shared" ca="1" si="7531"/>
        <v>0</v>
      </c>
      <c r="D387" s="14"/>
      <c r="E387" s="20"/>
      <c r="F387" s="51"/>
      <c r="G387" s="46" t="s">
        <v>134</v>
      </c>
      <c r="H387" s="38">
        <f t="shared" ref="H387" si="8717">lunchAdjust(G382:H386)</f>
        <v>1</v>
      </c>
      <c r="I387" s="48" t="s">
        <v>0</v>
      </c>
      <c r="J387" s="39">
        <f t="shared" ref="J387" si="8718">SUMPRODUCT(I382:I386*J382:J386)</f>
        <v>8</v>
      </c>
      <c r="K387" s="46" t="s">
        <v>134</v>
      </c>
      <c r="L387" s="38">
        <f t="shared" ref="L387" si="8719">lunchAdjust(K382:L386)</f>
        <v>1</v>
      </c>
      <c r="M387" s="48" t="s">
        <v>0</v>
      </c>
      <c r="N387" s="39">
        <f t="shared" ref="N387" si="8720">SUMPRODUCT(M382:M386*N382:N386)</f>
        <v>8</v>
      </c>
      <c r="O387" s="46" t="s">
        <v>134</v>
      </c>
      <c r="P387" s="38">
        <f t="shared" ref="P387" si="8721">lunchAdjust(O382:P386)</f>
        <v>0</v>
      </c>
      <c r="Q387" s="48" t="s">
        <v>0</v>
      </c>
      <c r="R387" s="39">
        <f t="shared" ref="R387" si="8722">SUMPRODUCT(Q382:Q386*R382:R386)</f>
        <v>0</v>
      </c>
      <c r="S387" s="46" t="s">
        <v>134</v>
      </c>
      <c r="T387" s="38">
        <f t="shared" ref="T387" si="8723">lunchAdjust(S382:T386)</f>
        <v>1</v>
      </c>
      <c r="U387" s="48" t="s">
        <v>0</v>
      </c>
      <c r="V387" s="39">
        <f t="shared" ref="V387" si="8724">SUMPRODUCT(U382:U386*V382:V386)</f>
        <v>8</v>
      </c>
      <c r="W387" s="46" t="s">
        <v>134</v>
      </c>
      <c r="X387" s="38">
        <f t="shared" ref="X387" si="8725">lunchAdjust(W382:X386)</f>
        <v>1</v>
      </c>
      <c r="Y387" s="48" t="s">
        <v>0</v>
      </c>
      <c r="Z387" s="39">
        <f t="shared" ref="Z387" si="8726">SUMPRODUCT(Y382:Y386*Z382:Z386)</f>
        <v>8</v>
      </c>
      <c r="AA387" s="46" t="s">
        <v>134</v>
      </c>
      <c r="AB387" s="38">
        <f t="shared" ref="AB387" si="8727">lunchAdjust(AA382:AB386)</f>
        <v>1</v>
      </c>
      <c r="AC387" s="48" t="s">
        <v>0</v>
      </c>
      <c r="AD387" s="39">
        <f t="shared" ref="AD387" si="8728">SUMPRODUCT(AC382:AC386*AD382:AD386)</f>
        <v>8</v>
      </c>
      <c r="AE387" s="46" t="s">
        <v>134</v>
      </c>
      <c r="AF387" s="38">
        <f t="shared" ref="AF387" si="8729">lunchAdjust(AE382:AF386)</f>
        <v>1</v>
      </c>
      <c r="AG387" s="48" t="s">
        <v>0</v>
      </c>
      <c r="AH387" s="39">
        <f t="shared" ref="AH387" si="8730">SUMPRODUCT(AG382:AG386*AH382:AH386)</f>
        <v>8</v>
      </c>
      <c r="AI387" s="46" t="s">
        <v>134</v>
      </c>
      <c r="AJ387" s="38">
        <f t="shared" ref="AJ387" si="8731">lunchAdjust(AI382:AJ386)</f>
        <v>1</v>
      </c>
      <c r="AK387" s="48" t="s">
        <v>0</v>
      </c>
      <c r="AL387" s="39">
        <f t="shared" ref="AL387" si="8732">SUMPRODUCT(AK382:AK386*AL382:AL386)</f>
        <v>8</v>
      </c>
      <c r="AM387" s="46" t="s">
        <v>134</v>
      </c>
      <c r="AN387" s="38">
        <f t="shared" ref="AN387" si="8733">lunchAdjust(AM382:AN386)</f>
        <v>0</v>
      </c>
      <c r="AO387" s="48" t="s">
        <v>0</v>
      </c>
      <c r="AP387" s="39">
        <f t="shared" ref="AP387" si="8734">SUMPRODUCT(AO382:AO386*AP382:AP386)</f>
        <v>0</v>
      </c>
      <c r="AQ387" s="46" t="s">
        <v>134</v>
      </c>
      <c r="AR387" s="38">
        <f t="shared" ref="AR387" si="8735">lunchAdjust(AQ382:AR386)</f>
        <v>0</v>
      </c>
      <c r="AS387" s="48" t="s">
        <v>0</v>
      </c>
      <c r="AT387" s="39">
        <f t="shared" ref="AT387" si="8736">SUMPRODUCT(AS382:AS386*AT382:AT386)</f>
        <v>0</v>
      </c>
      <c r="AU387" s="46" t="s">
        <v>134</v>
      </c>
      <c r="AV387" s="38">
        <f t="shared" ref="AV387" si="8737">lunchAdjust(AU382:AV386)</f>
        <v>0</v>
      </c>
      <c r="AW387" s="48" t="s">
        <v>0</v>
      </c>
      <c r="AX387" s="39">
        <f t="shared" ref="AX387" si="8738">SUMPRODUCT(AW382:AW386*AX382:AX386)</f>
        <v>0</v>
      </c>
      <c r="AY387" s="46" t="s">
        <v>134</v>
      </c>
      <c r="AZ387" s="38">
        <f t="shared" ref="AZ387" si="8739">lunchAdjust(AY382:AZ386)</f>
        <v>1</v>
      </c>
      <c r="BA387" s="48" t="s">
        <v>0</v>
      </c>
      <c r="BB387" s="39">
        <f t="shared" ref="BB387" si="8740">SUMPRODUCT(BA382:BA386*BB382:BB386)</f>
        <v>8</v>
      </c>
      <c r="BC387" s="46" t="s">
        <v>134</v>
      </c>
      <c r="BD387" s="38">
        <f t="shared" ref="BD387" si="8741">lunchAdjust(BC382:BD386)</f>
        <v>1</v>
      </c>
      <c r="BE387" s="48" t="s">
        <v>0</v>
      </c>
      <c r="BF387" s="39">
        <f t="shared" ref="BF387" si="8742">SUMPRODUCT(BE382:BE386*BF382:BF386)</f>
        <v>8</v>
      </c>
      <c r="BG387" s="46" t="s">
        <v>134</v>
      </c>
      <c r="BH387" s="38">
        <f t="shared" ref="BH387" si="8743">lunchAdjust(BG382:BH386)</f>
        <v>0</v>
      </c>
      <c r="BI387" s="48" t="s">
        <v>0</v>
      </c>
      <c r="BJ387" s="39">
        <f t="shared" ref="BJ387" si="8744">SUMPRODUCT(BI382:BI386*BJ382:BJ386)</f>
        <v>0</v>
      </c>
      <c r="BK387" s="46" t="s">
        <v>134</v>
      </c>
      <c r="BL387" s="38">
        <f t="shared" ref="BL387" si="8745">lunchAdjust(BK382:BL386)</f>
        <v>0</v>
      </c>
      <c r="BM387" s="48" t="s">
        <v>0</v>
      </c>
      <c r="BN387" s="39">
        <f t="shared" ref="BN387" si="8746">SUMPRODUCT(BM382:BM386*BN382:BN386)</f>
        <v>0</v>
      </c>
      <c r="BO387" s="46" t="s">
        <v>134</v>
      </c>
      <c r="BP387" s="38">
        <f t="shared" ref="BP387" si="8747">lunchAdjust(BO382:BP386)</f>
        <v>0</v>
      </c>
      <c r="BQ387" s="48" t="s">
        <v>0</v>
      </c>
      <c r="BR387" s="39">
        <f t="shared" ref="BR387" si="8748">SUMPRODUCT(BQ382:BQ386*BR382:BR386)</f>
        <v>0</v>
      </c>
      <c r="BS387" s="46" t="s">
        <v>134</v>
      </c>
      <c r="BT387" s="38">
        <f t="shared" ref="BT387" si="8749">lunchAdjust(BS382:BT386)</f>
        <v>0</v>
      </c>
      <c r="BU387" s="48" t="s">
        <v>0</v>
      </c>
      <c r="BV387" s="39">
        <f t="shared" ref="BV387" si="8750">SUMPRODUCT(BU382:BU386*BV382:BV386)</f>
        <v>0</v>
      </c>
      <c r="BW387" s="46" t="s">
        <v>134</v>
      </c>
      <c r="BX387" s="38">
        <f t="shared" ref="BX387" si="8751">lunchAdjust(BW382:BX386)</f>
        <v>0</v>
      </c>
      <c r="BY387" s="48" t="s">
        <v>0</v>
      </c>
      <c r="BZ387" s="39">
        <f t="shared" ref="BZ387" si="8752">SUMPRODUCT(BY382:BY386*BZ382:BZ386)</f>
        <v>0</v>
      </c>
      <c r="CA387" s="46" t="s">
        <v>134</v>
      </c>
      <c r="CB387" s="38">
        <f t="shared" ref="CB387" si="8753">lunchAdjust(CA382:CB386)</f>
        <v>0</v>
      </c>
      <c r="CC387" s="48" t="s">
        <v>0</v>
      </c>
      <c r="CD387" s="39">
        <f t="shared" ref="CD387" si="8754">SUMPRODUCT(CC382:CC386*CD382:CD386)</f>
        <v>0</v>
      </c>
      <c r="CE387" s="46" t="s">
        <v>134</v>
      </c>
      <c r="CF387" s="38">
        <f t="shared" ref="CF387" si="8755">lunchAdjust(CE382:CF386)</f>
        <v>0</v>
      </c>
      <c r="CG387" s="48" t="s">
        <v>0</v>
      </c>
      <c r="CH387" s="39">
        <f t="shared" ref="CH387" si="8756">SUMPRODUCT(CG382:CG386*CH382:CH386)</f>
        <v>0</v>
      </c>
    </row>
    <row r="388" spans="1:86" ht="15.75" thickBot="1" x14ac:dyDescent="0.3">
      <c r="A388" s="58" t="s">
        <v>121</v>
      </c>
      <c r="B388" s="59">
        <f ca="1">roleHours(G382:CH388, "OUT")</f>
        <v>0</v>
      </c>
      <c r="C388" s="54" t="s">
        <v>137</v>
      </c>
      <c r="D388" s="22">
        <f ca="1">roleHours(G382:CH388, "PTO")</f>
        <v>0</v>
      </c>
      <c r="E388" s="23"/>
      <c r="F388" s="52"/>
      <c r="G388" s="47" t="s">
        <v>39</v>
      </c>
      <c r="H388" s="40">
        <f t="shared" si="7433"/>
        <v>0</v>
      </c>
      <c r="I388" s="49" t="s">
        <v>135</v>
      </c>
      <c r="J388" s="41">
        <f t="shared" ref="J388" si="8757">J387*G$4</f>
        <v>0</v>
      </c>
      <c r="K388" s="47" t="s">
        <v>39</v>
      </c>
      <c r="L388" s="40">
        <f t="shared" ref="L388" si="8758">SUMPRODUCT(M382:M386*(L382:L386="PTO"))+SUMPRODUCT(M382:M386*(L382:L386="HOL"))</f>
        <v>0</v>
      </c>
      <c r="M388" s="49" t="s">
        <v>135</v>
      </c>
      <c r="N388" s="41">
        <f t="shared" ref="N388" si="8759">N387*K$4</f>
        <v>0</v>
      </c>
      <c r="O388" s="47" t="s">
        <v>39</v>
      </c>
      <c r="P388" s="40">
        <f t="shared" ref="P388" si="8760">SUMPRODUCT(Q382:Q386*(P382:P386="PTO"))+SUMPRODUCT(Q382:Q386*(P382:P386="HOL"))</f>
        <v>0</v>
      </c>
      <c r="Q388" s="49" t="s">
        <v>135</v>
      </c>
      <c r="R388" s="41">
        <f t="shared" ref="R388" si="8761">R387*O$4</f>
        <v>0</v>
      </c>
      <c r="S388" s="47" t="s">
        <v>39</v>
      </c>
      <c r="T388" s="40">
        <f t="shared" ref="T388" si="8762">SUMPRODUCT(U382:U386*(T382:T386="PTO"))+SUMPRODUCT(U382:U386*(T382:T386="HOL"))</f>
        <v>0</v>
      </c>
      <c r="U388" s="49" t="s">
        <v>135</v>
      </c>
      <c r="V388" s="41">
        <f t="shared" ref="V388" si="8763">V387*S$4</f>
        <v>0</v>
      </c>
      <c r="W388" s="47" t="s">
        <v>39</v>
      </c>
      <c r="X388" s="40">
        <f t="shared" ref="X388" si="8764">SUMPRODUCT(Y382:Y386*(X382:X386="PTO"))+SUMPRODUCT(Y382:Y386*(X382:X386="HOL"))</f>
        <v>0</v>
      </c>
      <c r="Y388" s="49" t="s">
        <v>135</v>
      </c>
      <c r="Z388" s="41">
        <f t="shared" ref="Z388" si="8765">Z387*W$4</f>
        <v>8</v>
      </c>
      <c r="AA388" s="47" t="s">
        <v>39</v>
      </c>
      <c r="AB388" s="40">
        <f t="shared" ref="AB388" si="8766">SUMPRODUCT(AC382:AC386*(AB382:AB386="PTO"))+SUMPRODUCT(AC382:AC386*(AB382:AB386="HOL"))</f>
        <v>0</v>
      </c>
      <c r="AC388" s="49" t="s">
        <v>135</v>
      </c>
      <c r="AD388" s="41">
        <f t="shared" ref="AD388" si="8767">AD387*AA$4</f>
        <v>8</v>
      </c>
      <c r="AE388" s="47" t="s">
        <v>39</v>
      </c>
      <c r="AF388" s="40">
        <f t="shared" ref="AF388" si="8768">SUMPRODUCT(AG382:AG386*(AF382:AF386="PTO"))+SUMPRODUCT(AG382:AG386*(AF382:AF386="HOL"))</f>
        <v>0</v>
      </c>
      <c r="AG388" s="49" t="s">
        <v>135</v>
      </c>
      <c r="AH388" s="41">
        <f t="shared" ref="AH388" si="8769">AH387*AE$4</f>
        <v>8</v>
      </c>
      <c r="AI388" s="47" t="s">
        <v>39</v>
      </c>
      <c r="AJ388" s="40">
        <f t="shared" ref="AJ388" si="8770">SUMPRODUCT(AK382:AK386*(AJ382:AJ386="PTO"))+SUMPRODUCT(AK382:AK386*(AJ382:AJ386="HOL"))</f>
        <v>0</v>
      </c>
      <c r="AK388" s="49" t="s">
        <v>135</v>
      </c>
      <c r="AL388" s="41">
        <f>AL387*AI$4</f>
        <v>8</v>
      </c>
      <c r="AM388" s="47" t="s">
        <v>39</v>
      </c>
      <c r="AN388" s="40">
        <f t="shared" ref="AN388" si="8771">SUMPRODUCT(AO382:AO386*(AN382:AN386="PTO"))+SUMPRODUCT(AO382:AO386*(AN382:AN386="HOL"))</f>
        <v>0</v>
      </c>
      <c r="AO388" s="49" t="s">
        <v>135</v>
      </c>
      <c r="AP388" s="41">
        <f t="shared" ref="AP388" si="8772">AP387*AM$4</f>
        <v>0</v>
      </c>
      <c r="AQ388" s="47" t="s">
        <v>39</v>
      </c>
      <c r="AR388" s="40">
        <f t="shared" ref="AR388" si="8773">SUMPRODUCT(AS382:AS386*(AR382:AR386="PTO"))+SUMPRODUCT(AS382:AS386*(AR382:AR386="HOL"))</f>
        <v>0</v>
      </c>
      <c r="AS388" s="49" t="s">
        <v>135</v>
      </c>
      <c r="AT388" s="41">
        <f t="shared" ref="AT388" si="8774">AT387*AQ$4</f>
        <v>0</v>
      </c>
      <c r="AU388" s="47" t="s">
        <v>39</v>
      </c>
      <c r="AV388" s="40">
        <f t="shared" ref="AV388" si="8775">SUMPRODUCT(AW382:AW386*(AV382:AV386="PTO"))+SUMPRODUCT(AW382:AW386*(AV382:AV386="HOL"))</f>
        <v>0</v>
      </c>
      <c r="AW388" s="49" t="s">
        <v>135</v>
      </c>
      <c r="AX388" s="41">
        <f>AX387*AU$4</f>
        <v>0</v>
      </c>
      <c r="AY388" s="47" t="s">
        <v>39</v>
      </c>
      <c r="AZ388" s="40">
        <f t="shared" ref="AZ388" si="8776">SUMPRODUCT(BA382:BA386*(AZ382:AZ386="PTO"))+SUMPRODUCT(BA382:BA386*(AZ382:AZ386="HOL"))</f>
        <v>0</v>
      </c>
      <c r="BA388" s="49" t="s">
        <v>135</v>
      </c>
      <c r="BB388" s="41">
        <f>BB387*AY$4</f>
        <v>8</v>
      </c>
      <c r="BC388" s="47" t="s">
        <v>39</v>
      </c>
      <c r="BD388" s="40">
        <f t="shared" ref="BD388" si="8777">SUMPRODUCT(BE382:BE386*(BD382:BD386="PTO"))+SUMPRODUCT(BE382:BE386*(BD382:BD386="HOL"))</f>
        <v>0</v>
      </c>
      <c r="BE388" s="49" t="s">
        <v>135</v>
      </c>
      <c r="BF388" s="41">
        <f>BF387*BC$4</f>
        <v>8</v>
      </c>
      <c r="BG388" s="47" t="s">
        <v>39</v>
      </c>
      <c r="BH388" s="40">
        <f t="shared" ref="BH388" si="8778">SUMPRODUCT(BI382:BI386*(BH382:BH386="PTO"))+SUMPRODUCT(BI382:BI386*(BH382:BH386="HOL"))</f>
        <v>0</v>
      </c>
      <c r="BI388" s="49" t="s">
        <v>135</v>
      </c>
      <c r="BJ388" s="41">
        <f>BJ387*BG$4</f>
        <v>0</v>
      </c>
      <c r="BK388" s="47" t="s">
        <v>39</v>
      </c>
      <c r="BL388" s="40">
        <f t="shared" ref="BL388" si="8779">SUMPRODUCT(BM382:BM386*(BL382:BL386="PTO"))+SUMPRODUCT(BM382:BM386*(BL382:BL386="HOL"))</f>
        <v>0</v>
      </c>
      <c r="BM388" s="49" t="s">
        <v>135</v>
      </c>
      <c r="BN388" s="41">
        <f>BN387*BK$4</f>
        <v>0</v>
      </c>
      <c r="BO388" s="47" t="s">
        <v>39</v>
      </c>
      <c r="BP388" s="40">
        <f t="shared" ref="BP388" si="8780">SUMPRODUCT(BQ382:BQ386*(BP382:BP386="PTO"))+SUMPRODUCT(BQ382:BQ386*(BP382:BP386="HOL"))</f>
        <v>0</v>
      </c>
      <c r="BQ388" s="49" t="s">
        <v>135</v>
      </c>
      <c r="BR388" s="41">
        <f t="shared" ref="BR388" si="8781">BR387*BO$4</f>
        <v>0</v>
      </c>
      <c r="BS388" s="47" t="s">
        <v>39</v>
      </c>
      <c r="BT388" s="40">
        <f t="shared" ref="BT388" si="8782">SUMPRODUCT(BU382:BU386*(BT382:BT386="PTO"))+SUMPRODUCT(BU382:BU386*(BT382:BT386="HOL"))</f>
        <v>0</v>
      </c>
      <c r="BU388" s="49" t="s">
        <v>135</v>
      </c>
      <c r="BV388" s="41">
        <f t="shared" ref="BV388" si="8783">BV387*BS$4</f>
        <v>0</v>
      </c>
      <c r="BW388" s="47" t="s">
        <v>39</v>
      </c>
      <c r="BX388" s="40">
        <f t="shared" ref="BX388" si="8784">SUMPRODUCT(BY382:BY386*(BX382:BX386="PTO"))+SUMPRODUCT(BY382:BY386*(BX382:BX386="HOL"))</f>
        <v>0</v>
      </c>
      <c r="BY388" s="49" t="s">
        <v>135</v>
      </c>
      <c r="BZ388" s="41">
        <f t="shared" ref="BZ388" si="8785">BZ387*BW$4</f>
        <v>0</v>
      </c>
      <c r="CA388" s="47" t="s">
        <v>39</v>
      </c>
      <c r="CB388" s="40">
        <f t="shared" ref="CB388" si="8786">SUMPRODUCT(CC382:CC386*(CB382:CB386="PTO"))+SUMPRODUCT(CC382:CC386*(CB382:CB386="HOL"))</f>
        <v>0</v>
      </c>
      <c r="CC388" s="49" t="s">
        <v>135</v>
      </c>
      <c r="CD388" s="41">
        <f t="shared" ref="CD388" si="8787">CD387*CA$4</f>
        <v>0</v>
      </c>
      <c r="CE388" s="47" t="s">
        <v>39</v>
      </c>
      <c r="CF388" s="40">
        <f t="shared" ref="CF388" si="8788">SUMPRODUCT(CG382:CG386*(CF382:CF386="PTO"))+SUMPRODUCT(CG382:CG386*(CF382:CF386="HOL"))</f>
        <v>0</v>
      </c>
      <c r="CG388" s="49" t="s">
        <v>135</v>
      </c>
      <c r="CH388" s="41">
        <f t="shared" ref="CH388" si="8789">CH387*CE$4</f>
        <v>0</v>
      </c>
    </row>
    <row r="389" spans="1:86" x14ac:dyDescent="0.25">
      <c r="A389" s="70" t="s">
        <v>133</v>
      </c>
      <c r="B389" s="71">
        <f t="shared" ref="B389" ca="1" si="8790">D389-B390</f>
        <v>-4.6000000000000014</v>
      </c>
      <c r="C389" s="72" t="s">
        <v>122</v>
      </c>
      <c r="D389" s="71">
        <f>IFERROR(INDEX(Holidays[FTE], MATCH(Entry!E389, Holidays[Date], 0)), 1)*8*INDEX(FTEguide[[1]:[12]], MATCH(Entry!E390, FTEguide[Weekday], 0), IF(Entry!E392&gt;0, Entry!E392, MONTH(Entry!E389)))</f>
        <v>27.4</v>
      </c>
      <c r="E389" s="60">
        <f t="shared" si="8625"/>
        <v>43883</v>
      </c>
      <c r="F389" s="50" t="s">
        <v>128</v>
      </c>
      <c r="G389" s="34"/>
      <c r="H389" s="35"/>
      <c r="I389" s="42">
        <f t="shared" ref="I389" si="8791">parseTime(G389)-(H394=INT(RIGHT($F389, 1)))</f>
        <v>0</v>
      </c>
      <c r="J389" s="43">
        <f t="shared" ref="J389:J393" si="8792">isClocked(H389)</f>
        <v>0</v>
      </c>
      <c r="K389" s="34"/>
      <c r="L389" s="35"/>
      <c r="M389" s="42">
        <f t="shared" ref="M389" si="8793">parseTime(K389)-(L394=INT(RIGHT($F389, 1)))</f>
        <v>0</v>
      </c>
      <c r="N389" s="43">
        <f t="shared" ref="N389:N393" si="8794">isClocked(L389)</f>
        <v>0</v>
      </c>
      <c r="O389" s="34"/>
      <c r="P389" s="35"/>
      <c r="Q389" s="42">
        <f t="shared" ref="Q389" si="8795">parseTime(O389)-(P394=INT(RIGHT($F389, 1)))</f>
        <v>0</v>
      </c>
      <c r="R389" s="43">
        <f t="shared" ref="R389:R393" si="8796">isClocked(P389)</f>
        <v>0</v>
      </c>
      <c r="S389" s="34"/>
      <c r="T389" s="35"/>
      <c r="U389" s="42">
        <f t="shared" ref="U389" si="8797">parseTime(S389)-(T394=INT(RIGHT($F389, 1)))</f>
        <v>0</v>
      </c>
      <c r="V389" s="43">
        <f t="shared" ref="V389:V393" si="8798">isClocked(T389)</f>
        <v>0</v>
      </c>
      <c r="W389" s="34"/>
      <c r="X389" s="35"/>
      <c r="Y389" s="42">
        <f t="shared" ref="Y389" si="8799">parseTime(W389)-(X394=INT(RIGHT($F389, 1)))</f>
        <v>0</v>
      </c>
      <c r="Z389" s="43">
        <f t="shared" ref="Z389:Z393" si="8800">isClocked(X389)</f>
        <v>0</v>
      </c>
      <c r="AA389" s="34"/>
      <c r="AB389" s="35"/>
      <c r="AC389" s="42">
        <f t="shared" ref="AC389" si="8801">parseTime(AA389)-(AB394=INT(RIGHT($F389, 1)))</f>
        <v>0</v>
      </c>
      <c r="AD389" s="43">
        <f t="shared" ref="AD389:AD393" si="8802">isClocked(AB389)</f>
        <v>0</v>
      </c>
      <c r="AE389" s="34"/>
      <c r="AF389" s="35"/>
      <c r="AG389" s="42">
        <f t="shared" ref="AG389" si="8803">parseTime(AE389)-(AF394=INT(RIGHT($F389, 1)))</f>
        <v>0</v>
      </c>
      <c r="AH389" s="43">
        <f t="shared" ref="AH389:AH393" si="8804">isClocked(AF389)</f>
        <v>0</v>
      </c>
      <c r="AI389" s="34" t="s">
        <v>136</v>
      </c>
      <c r="AJ389" s="35" t="s">
        <v>23</v>
      </c>
      <c r="AK389" s="42">
        <f>parseTime(AI389)-(AJ394=INT(RIGHT($F389, 1)))</f>
        <v>8</v>
      </c>
      <c r="AL389" s="43">
        <f t="shared" ref="AL389:AL393" si="8805">isClocked(AJ389)</f>
        <v>1</v>
      </c>
      <c r="AM389" s="34" t="s">
        <v>136</v>
      </c>
      <c r="AN389" s="35" t="s">
        <v>23</v>
      </c>
      <c r="AO389" s="42">
        <f t="shared" ref="AO389" si="8806">parseTime(AM389)-(AN394=INT(RIGHT($F389, 1)))</f>
        <v>8</v>
      </c>
      <c r="AP389" s="43">
        <f t="shared" ref="AP389:AP393" si="8807">isClocked(AN389)</f>
        <v>1</v>
      </c>
      <c r="AQ389" s="34" t="s">
        <v>136</v>
      </c>
      <c r="AR389" s="35" t="s">
        <v>24</v>
      </c>
      <c r="AS389" s="42">
        <f t="shared" ref="AS389" si="8808">parseTime(AQ389)-(AR394=INT(RIGHT($F389, 1)))</f>
        <v>8</v>
      </c>
      <c r="AT389" s="43">
        <f t="shared" ref="AT389:AT393" si="8809">isClocked(AR389)</f>
        <v>1</v>
      </c>
      <c r="AU389" s="34"/>
      <c r="AV389" s="35"/>
      <c r="AW389" s="42">
        <f>parseTime(AU389)-(AV394=INT(RIGHT($F389, 1)))</f>
        <v>0</v>
      </c>
      <c r="AX389" s="43">
        <f t="shared" ref="AX389:AX393" si="8810">isClocked(AV389)</f>
        <v>0</v>
      </c>
      <c r="AY389" s="34"/>
      <c r="AZ389" s="35"/>
      <c r="BA389" s="42">
        <f>parseTime(AY389)-(AZ394=INT(RIGHT($F389, 1)))</f>
        <v>0</v>
      </c>
      <c r="BB389" s="43">
        <f t="shared" ref="BB389:BB393" si="8811">isClocked(AZ389)</f>
        <v>0</v>
      </c>
      <c r="BC389" s="34" t="s">
        <v>136</v>
      </c>
      <c r="BD389" s="35" t="s">
        <v>24</v>
      </c>
      <c r="BE389" s="42">
        <f>parseTime(BC389)-(BD394=INT(RIGHT($F389, 1)))</f>
        <v>8</v>
      </c>
      <c r="BF389" s="43">
        <f t="shared" ref="BF389:BF393" si="8812">isClocked(BD389)</f>
        <v>1</v>
      </c>
      <c r="BG389" s="34"/>
      <c r="BH389" s="35"/>
      <c r="BI389" s="42">
        <f>parseTime(BG389)-(BH394=INT(RIGHT($F389, 1)))</f>
        <v>0</v>
      </c>
      <c r="BJ389" s="43">
        <f t="shared" ref="BJ389:BJ393" si="8813">isClocked(BH389)</f>
        <v>0</v>
      </c>
      <c r="BK389" s="34"/>
      <c r="BL389" s="35"/>
      <c r="BM389" s="42">
        <f>parseTime(BK389)-(BL394=INT(RIGHT($F389, 1)))</f>
        <v>0</v>
      </c>
      <c r="BN389" s="43">
        <f t="shared" ref="BN389:BN393" si="8814">isClocked(BL389)</f>
        <v>0</v>
      </c>
      <c r="BO389" s="34"/>
      <c r="BP389" s="35"/>
      <c r="BQ389" s="42">
        <f t="shared" ref="BQ389" si="8815">parseTime(BO389)-(BP394=INT(RIGHT($F389, 1)))</f>
        <v>0</v>
      </c>
      <c r="BR389" s="43">
        <f t="shared" ref="BR389:BR393" si="8816">isClocked(BP389)</f>
        <v>0</v>
      </c>
      <c r="BS389" s="34"/>
      <c r="BT389" s="35"/>
      <c r="BU389" s="42">
        <f t="shared" ref="BU389" si="8817">parseTime(BS389)-(BT394=INT(RIGHT($F389, 1)))</f>
        <v>0</v>
      </c>
      <c r="BV389" s="43">
        <f t="shared" ref="BV389:BV393" si="8818">isClocked(BT389)</f>
        <v>0</v>
      </c>
      <c r="BW389" s="34"/>
      <c r="BX389" s="35"/>
      <c r="BY389" s="42">
        <f t="shared" ref="BY389" si="8819">parseTime(BW389)-(BX394=INT(RIGHT($F389, 1)))</f>
        <v>0</v>
      </c>
      <c r="BZ389" s="43">
        <f t="shared" ref="BZ389:BZ393" si="8820">isClocked(BX389)</f>
        <v>0</v>
      </c>
      <c r="CA389" s="34"/>
      <c r="CB389" s="35"/>
      <c r="CC389" s="42">
        <f t="shared" ref="CC389" si="8821">parseTime(CA389)-(CB394=INT(RIGHT($F389, 1)))</f>
        <v>0</v>
      </c>
      <c r="CD389" s="43">
        <f t="shared" ref="CD389:CD393" si="8822">isClocked(CB389)</f>
        <v>0</v>
      </c>
      <c r="CE389" s="34"/>
      <c r="CF389" s="35"/>
      <c r="CG389" s="42">
        <f t="shared" ref="CG389" si="8823">parseTime(CE389)-(CF394=INT(RIGHT($F389, 1)))</f>
        <v>0</v>
      </c>
      <c r="CH389" s="43">
        <f t="shared" ref="CH389:CH393" si="8824">isClocked(CF389)</f>
        <v>0</v>
      </c>
    </row>
    <row r="390" spans="1:86" x14ac:dyDescent="0.25">
      <c r="A390" s="56" t="s">
        <v>0</v>
      </c>
      <c r="B390" s="57">
        <f t="shared" ref="B390" ca="1" si="8825">SUM(B391:B394)</f>
        <v>32</v>
      </c>
      <c r="C390" s="14" t="s">
        <v>252</v>
      </c>
      <c r="D390" s="14"/>
      <c r="E390" s="55" t="str">
        <f t="shared" si="8494"/>
        <v>Saturday</v>
      </c>
      <c r="F390" s="51" t="s">
        <v>129</v>
      </c>
      <c r="G390" s="36"/>
      <c r="H390" s="37"/>
      <c r="I390" s="44">
        <f t="shared" ref="I390" si="8826">parseTime(G390)-(H394=INT(RIGHT($F390, 1)))</f>
        <v>0</v>
      </c>
      <c r="J390" s="45">
        <f t="shared" si="8792"/>
        <v>0</v>
      </c>
      <c r="K390" s="36"/>
      <c r="L390" s="37"/>
      <c r="M390" s="44">
        <f t="shared" ref="M390" si="8827">parseTime(K390)-(L394=INT(RIGHT($F390, 1)))</f>
        <v>0</v>
      </c>
      <c r="N390" s="45">
        <f t="shared" si="8794"/>
        <v>0</v>
      </c>
      <c r="O390" s="36"/>
      <c r="P390" s="37"/>
      <c r="Q390" s="44">
        <f t="shared" ref="Q390" si="8828">parseTime(O390)-(P394=INT(RIGHT($F390, 1)))</f>
        <v>0</v>
      </c>
      <c r="R390" s="45">
        <f t="shared" si="8796"/>
        <v>0</v>
      </c>
      <c r="S390" s="36"/>
      <c r="T390" s="37"/>
      <c r="U390" s="44">
        <f t="shared" ref="U390" si="8829">parseTime(S390)-(T394=INT(RIGHT($F390, 1)))</f>
        <v>0</v>
      </c>
      <c r="V390" s="45">
        <f t="shared" si="8798"/>
        <v>0</v>
      </c>
      <c r="W390" s="36"/>
      <c r="X390" s="37"/>
      <c r="Y390" s="44">
        <f t="shared" ref="Y390" si="8830">parseTime(W390)-(X394=INT(RIGHT($F390, 1)))</f>
        <v>0</v>
      </c>
      <c r="Z390" s="45">
        <f t="shared" si="8800"/>
        <v>0</v>
      </c>
      <c r="AA390" s="36"/>
      <c r="AB390" s="37"/>
      <c r="AC390" s="44">
        <f t="shared" ref="AC390" si="8831">parseTime(AA390)-(AB394=INT(RIGHT($F390, 1)))</f>
        <v>0</v>
      </c>
      <c r="AD390" s="45">
        <f t="shared" si="8802"/>
        <v>0</v>
      </c>
      <c r="AE390" s="36"/>
      <c r="AF390" s="37"/>
      <c r="AG390" s="44">
        <f t="shared" ref="AG390" si="8832">parseTime(AE390)-(AF394=INT(RIGHT($F390, 1)))</f>
        <v>0</v>
      </c>
      <c r="AH390" s="45">
        <f t="shared" si="8804"/>
        <v>0</v>
      </c>
      <c r="AI390" s="36"/>
      <c r="AJ390" s="37"/>
      <c r="AK390" s="44">
        <f>parseTime(AI390)-(AJ394=INT(RIGHT($F390, 1)))</f>
        <v>0</v>
      </c>
      <c r="AL390" s="45">
        <f t="shared" si="8805"/>
        <v>0</v>
      </c>
      <c r="AM390" s="36"/>
      <c r="AN390" s="37"/>
      <c r="AO390" s="44">
        <f t="shared" ref="AO390" si="8833">parseTime(AM390)-(AN394=INT(RIGHT($F390, 1)))</f>
        <v>0</v>
      </c>
      <c r="AP390" s="45">
        <f t="shared" si="8807"/>
        <v>0</v>
      </c>
      <c r="AQ390" s="36"/>
      <c r="AR390" s="37"/>
      <c r="AS390" s="44">
        <f t="shared" ref="AS390" si="8834">parseTime(AQ390)-(AR394=INT(RIGHT($F390, 1)))</f>
        <v>0</v>
      </c>
      <c r="AT390" s="45">
        <f t="shared" si="8809"/>
        <v>0</v>
      </c>
      <c r="AU390" s="36"/>
      <c r="AV390" s="37"/>
      <c r="AW390" s="44">
        <f>parseTime(AU390)-(AV394=INT(RIGHT($F390, 1)))</f>
        <v>0</v>
      </c>
      <c r="AX390" s="45">
        <f t="shared" si="8810"/>
        <v>0</v>
      </c>
      <c r="AY390" s="36"/>
      <c r="AZ390" s="37"/>
      <c r="BA390" s="44">
        <f>parseTime(AY390)-(AZ394=INT(RIGHT($F390, 1)))</f>
        <v>0</v>
      </c>
      <c r="BB390" s="45">
        <f t="shared" si="8811"/>
        <v>0</v>
      </c>
      <c r="BC390" s="36"/>
      <c r="BD390" s="37"/>
      <c r="BE390" s="44">
        <f>parseTime(BC390)-(BD394=INT(RIGHT($F390, 1)))</f>
        <v>0</v>
      </c>
      <c r="BF390" s="45">
        <f t="shared" si="8812"/>
        <v>0</v>
      </c>
      <c r="BG390" s="36"/>
      <c r="BH390" s="37"/>
      <c r="BI390" s="44">
        <f>parseTime(BG390)-(BH394=INT(RIGHT($F390, 1)))</f>
        <v>0</v>
      </c>
      <c r="BJ390" s="45">
        <f t="shared" si="8813"/>
        <v>0</v>
      </c>
      <c r="BK390" s="36"/>
      <c r="BL390" s="37"/>
      <c r="BM390" s="44">
        <f>parseTime(BK390)-(BL394=INT(RIGHT($F390, 1)))</f>
        <v>0</v>
      </c>
      <c r="BN390" s="45">
        <f t="shared" si="8814"/>
        <v>0</v>
      </c>
      <c r="BO390" s="36"/>
      <c r="BP390" s="37"/>
      <c r="BQ390" s="44">
        <f t="shared" ref="BQ390" si="8835">parseTime(BO390)-(BP394=INT(RIGHT($F390, 1)))</f>
        <v>0</v>
      </c>
      <c r="BR390" s="45">
        <f t="shared" si="8816"/>
        <v>0</v>
      </c>
      <c r="BS390" s="36"/>
      <c r="BT390" s="37"/>
      <c r="BU390" s="44">
        <f t="shared" ref="BU390" si="8836">parseTime(BS390)-(BT394=INT(RIGHT($F390, 1)))</f>
        <v>0</v>
      </c>
      <c r="BV390" s="45">
        <f t="shared" si="8818"/>
        <v>0</v>
      </c>
      <c r="BW390" s="36"/>
      <c r="BX390" s="37"/>
      <c r="BY390" s="44">
        <f t="shared" ref="BY390" si="8837">parseTime(BW390)-(BX394=INT(RIGHT($F390, 1)))</f>
        <v>0</v>
      </c>
      <c r="BZ390" s="45">
        <f t="shared" si="8820"/>
        <v>0</v>
      </c>
      <c r="CA390" s="36"/>
      <c r="CB390" s="37"/>
      <c r="CC390" s="44">
        <f t="shared" ref="CC390" si="8838">parseTime(CA390)-(CB394=INT(RIGHT($F390, 1)))</f>
        <v>0</v>
      </c>
      <c r="CD390" s="45">
        <f t="shared" si="8822"/>
        <v>0</v>
      </c>
      <c r="CE390" s="36"/>
      <c r="CF390" s="37"/>
      <c r="CG390" s="44">
        <f t="shared" ref="CG390" si="8839">parseTime(CE390)-(CF394=INT(RIGHT($F390, 1)))</f>
        <v>0</v>
      </c>
      <c r="CH390" s="45">
        <f t="shared" si="8824"/>
        <v>0</v>
      </c>
    </row>
    <row r="391" spans="1:86" x14ac:dyDescent="0.25">
      <c r="A391" s="56" t="s">
        <v>117</v>
      </c>
      <c r="B391" s="57">
        <f ca="1">roleHours(G389:CH395, "MFD")</f>
        <v>16</v>
      </c>
      <c r="C391" s="14">
        <f t="shared" ca="1" si="7531"/>
        <v>2</v>
      </c>
      <c r="D391" s="14"/>
      <c r="E391" s="20" t="s">
        <v>127</v>
      </c>
      <c r="F391" s="51" t="s">
        <v>130</v>
      </c>
      <c r="G391" s="36"/>
      <c r="H391" s="37"/>
      <c r="I391" s="44">
        <f t="shared" ref="I391" si="8840">parseTime(G391)-(H394=INT(RIGHT($F391, 1)))</f>
        <v>0</v>
      </c>
      <c r="J391" s="45">
        <f t="shared" si="8792"/>
        <v>0</v>
      </c>
      <c r="K391" s="36"/>
      <c r="L391" s="37"/>
      <c r="M391" s="44">
        <f t="shared" ref="M391" si="8841">parseTime(K391)-(L394=INT(RIGHT($F391, 1)))</f>
        <v>0</v>
      </c>
      <c r="N391" s="45">
        <f t="shared" si="8794"/>
        <v>0</v>
      </c>
      <c r="O391" s="36"/>
      <c r="P391" s="37"/>
      <c r="Q391" s="44">
        <f t="shared" ref="Q391" si="8842">parseTime(O391)-(P394=INT(RIGHT($F391, 1)))</f>
        <v>0</v>
      </c>
      <c r="R391" s="45">
        <f t="shared" si="8796"/>
        <v>0</v>
      </c>
      <c r="S391" s="36"/>
      <c r="T391" s="37"/>
      <c r="U391" s="44">
        <f t="shared" ref="U391" si="8843">parseTime(S391)-(T394=INT(RIGHT($F391, 1)))</f>
        <v>0</v>
      </c>
      <c r="V391" s="45">
        <f t="shared" si="8798"/>
        <v>0</v>
      </c>
      <c r="W391" s="36"/>
      <c r="X391" s="37"/>
      <c r="Y391" s="44">
        <f t="shared" ref="Y391" si="8844">parseTime(W391)-(X394=INT(RIGHT($F391, 1)))</f>
        <v>0</v>
      </c>
      <c r="Z391" s="45">
        <f t="shared" si="8800"/>
        <v>0</v>
      </c>
      <c r="AA391" s="36"/>
      <c r="AB391" s="37"/>
      <c r="AC391" s="44">
        <f t="shared" ref="AC391" si="8845">parseTime(AA391)-(AB394=INT(RIGHT($F391, 1)))</f>
        <v>0</v>
      </c>
      <c r="AD391" s="45">
        <f t="shared" si="8802"/>
        <v>0</v>
      </c>
      <c r="AE391" s="36"/>
      <c r="AF391" s="37"/>
      <c r="AG391" s="44">
        <f t="shared" ref="AG391" si="8846">parseTime(AE391)-(AF394=INT(RIGHT($F391, 1)))</f>
        <v>0</v>
      </c>
      <c r="AH391" s="45">
        <f t="shared" si="8804"/>
        <v>0</v>
      </c>
      <c r="AI391" s="36"/>
      <c r="AJ391" s="37"/>
      <c r="AK391" s="44">
        <f>parseTime(AI391)-(AJ394=INT(RIGHT($F391, 1)))</f>
        <v>0</v>
      </c>
      <c r="AL391" s="45">
        <f t="shared" si="8805"/>
        <v>0</v>
      </c>
      <c r="AM391" s="36"/>
      <c r="AN391" s="37"/>
      <c r="AO391" s="44">
        <f t="shared" ref="AO391" si="8847">parseTime(AM391)-(AN394=INT(RIGHT($F391, 1)))</f>
        <v>0</v>
      </c>
      <c r="AP391" s="45">
        <f t="shared" si="8807"/>
        <v>0</v>
      </c>
      <c r="AQ391" s="36"/>
      <c r="AR391" s="37"/>
      <c r="AS391" s="44">
        <f t="shared" ref="AS391" si="8848">parseTime(AQ391)-(AR394=INT(RIGHT($F391, 1)))</f>
        <v>0</v>
      </c>
      <c r="AT391" s="45">
        <f t="shared" si="8809"/>
        <v>0</v>
      </c>
      <c r="AU391" s="36"/>
      <c r="AV391" s="37"/>
      <c r="AW391" s="44">
        <f>parseTime(AU391)-(AV394=INT(RIGHT($F391, 1)))</f>
        <v>0</v>
      </c>
      <c r="AX391" s="45">
        <f t="shared" si="8810"/>
        <v>0</v>
      </c>
      <c r="AY391" s="36"/>
      <c r="AZ391" s="37"/>
      <c r="BA391" s="44">
        <f>parseTime(AY391)-(AZ394=INT(RIGHT($F391, 1)))</f>
        <v>0</v>
      </c>
      <c r="BB391" s="45">
        <f t="shared" si="8811"/>
        <v>0</v>
      </c>
      <c r="BC391" s="36"/>
      <c r="BD391" s="37"/>
      <c r="BE391" s="44">
        <f>parseTime(BC391)-(BD394=INT(RIGHT($F391, 1)))</f>
        <v>0</v>
      </c>
      <c r="BF391" s="45">
        <f t="shared" si="8812"/>
        <v>0</v>
      </c>
      <c r="BG391" s="36"/>
      <c r="BH391" s="37"/>
      <c r="BI391" s="44">
        <f>parseTime(BG391)-(BH394=INT(RIGHT($F391, 1)))</f>
        <v>0</v>
      </c>
      <c r="BJ391" s="45">
        <f t="shared" si="8813"/>
        <v>0</v>
      </c>
      <c r="BK391" s="36"/>
      <c r="BL391" s="37"/>
      <c r="BM391" s="44">
        <f>parseTime(BK391)-(BL394=INT(RIGHT($F391, 1)))</f>
        <v>0</v>
      </c>
      <c r="BN391" s="45">
        <f t="shared" si="8814"/>
        <v>0</v>
      </c>
      <c r="BO391" s="36"/>
      <c r="BP391" s="37"/>
      <c r="BQ391" s="44">
        <f t="shared" ref="BQ391" si="8849">parseTime(BO391)-(BP394=INT(RIGHT($F391, 1)))</f>
        <v>0</v>
      </c>
      <c r="BR391" s="45">
        <f t="shared" si="8816"/>
        <v>0</v>
      </c>
      <c r="BS391" s="36"/>
      <c r="BT391" s="37"/>
      <c r="BU391" s="44">
        <f t="shared" ref="BU391" si="8850">parseTime(BS391)-(BT394=INT(RIGHT($F391, 1)))</f>
        <v>0</v>
      </c>
      <c r="BV391" s="45">
        <f t="shared" si="8818"/>
        <v>0</v>
      </c>
      <c r="BW391" s="36"/>
      <c r="BX391" s="37"/>
      <c r="BY391" s="44">
        <f t="shared" ref="BY391" si="8851">parseTime(BW391)-(BX394=INT(RIGHT($F391, 1)))</f>
        <v>0</v>
      </c>
      <c r="BZ391" s="45">
        <f t="shared" si="8820"/>
        <v>0</v>
      </c>
      <c r="CA391" s="36"/>
      <c r="CB391" s="37"/>
      <c r="CC391" s="44">
        <f t="shared" ref="CC391" si="8852">parseTime(CA391)-(CB394=INT(RIGHT($F391, 1)))</f>
        <v>0</v>
      </c>
      <c r="CD391" s="45">
        <f t="shared" si="8822"/>
        <v>0</v>
      </c>
      <c r="CE391" s="36"/>
      <c r="CF391" s="37"/>
      <c r="CG391" s="44">
        <f t="shared" ref="CG391" si="8853">parseTime(CE391)-(CF394=INT(RIGHT($F391, 1)))</f>
        <v>0</v>
      </c>
      <c r="CH391" s="45">
        <f t="shared" si="8824"/>
        <v>0</v>
      </c>
    </row>
    <row r="392" spans="1:86" x14ac:dyDescent="0.25">
      <c r="A392" s="56" t="s">
        <v>118</v>
      </c>
      <c r="B392" s="57">
        <f ca="1">roleHours(G389:CH395, "DFD")</f>
        <v>16</v>
      </c>
      <c r="C392" s="14">
        <f t="shared" ca="1" si="7531"/>
        <v>2</v>
      </c>
      <c r="D392" s="14"/>
      <c r="E392" s="20"/>
      <c r="F392" s="51" t="s">
        <v>131</v>
      </c>
      <c r="G392" s="36"/>
      <c r="H392" s="37"/>
      <c r="I392" s="44">
        <f t="shared" ref="I392" si="8854">parseTime(G392)-(H394=INT(RIGHT($F392, 1)))</f>
        <v>0</v>
      </c>
      <c r="J392" s="45">
        <f t="shared" si="8792"/>
        <v>0</v>
      </c>
      <c r="K392" s="36"/>
      <c r="L392" s="37"/>
      <c r="M392" s="44">
        <f t="shared" ref="M392" si="8855">parseTime(K392)-(L394=INT(RIGHT($F392, 1)))</f>
        <v>0</v>
      </c>
      <c r="N392" s="45">
        <f t="shared" si="8794"/>
        <v>0</v>
      </c>
      <c r="O392" s="36"/>
      <c r="P392" s="37"/>
      <c r="Q392" s="44">
        <f t="shared" ref="Q392" si="8856">parseTime(O392)-(P394=INT(RIGHT($F392, 1)))</f>
        <v>0</v>
      </c>
      <c r="R392" s="45">
        <f t="shared" si="8796"/>
        <v>0</v>
      </c>
      <c r="S392" s="36"/>
      <c r="T392" s="37"/>
      <c r="U392" s="44">
        <f t="shared" ref="U392" si="8857">parseTime(S392)-(T394=INT(RIGHT($F392, 1)))</f>
        <v>0</v>
      </c>
      <c r="V392" s="45">
        <f t="shared" si="8798"/>
        <v>0</v>
      </c>
      <c r="W392" s="36"/>
      <c r="X392" s="37"/>
      <c r="Y392" s="44">
        <f t="shared" ref="Y392" si="8858">parseTime(W392)-(X394=INT(RIGHT($F392, 1)))</f>
        <v>0</v>
      </c>
      <c r="Z392" s="45">
        <f t="shared" si="8800"/>
        <v>0</v>
      </c>
      <c r="AA392" s="36"/>
      <c r="AB392" s="37"/>
      <c r="AC392" s="44">
        <f t="shared" ref="AC392" si="8859">parseTime(AA392)-(AB394=INT(RIGHT($F392, 1)))</f>
        <v>0</v>
      </c>
      <c r="AD392" s="45">
        <f t="shared" si="8802"/>
        <v>0</v>
      </c>
      <c r="AE392" s="36"/>
      <c r="AF392" s="37"/>
      <c r="AG392" s="44">
        <f t="shared" ref="AG392" si="8860">parseTime(AE392)-(AF394=INT(RIGHT($F392, 1)))</f>
        <v>0</v>
      </c>
      <c r="AH392" s="45">
        <f t="shared" si="8804"/>
        <v>0</v>
      </c>
      <c r="AI392" s="36"/>
      <c r="AJ392" s="37"/>
      <c r="AK392" s="44">
        <f>parseTime(AI392)-(AJ394=INT(RIGHT($F392, 1)))</f>
        <v>0</v>
      </c>
      <c r="AL392" s="45">
        <f t="shared" si="8805"/>
        <v>0</v>
      </c>
      <c r="AM392" s="36"/>
      <c r="AN392" s="37"/>
      <c r="AO392" s="44">
        <f t="shared" ref="AO392" si="8861">parseTime(AM392)-(AN394=INT(RIGHT($F392, 1)))</f>
        <v>0</v>
      </c>
      <c r="AP392" s="45">
        <f t="shared" si="8807"/>
        <v>0</v>
      </c>
      <c r="AQ392" s="36"/>
      <c r="AR392" s="37"/>
      <c r="AS392" s="44">
        <f t="shared" ref="AS392" si="8862">parseTime(AQ392)-(AR394=INT(RIGHT($F392, 1)))</f>
        <v>0</v>
      </c>
      <c r="AT392" s="45">
        <f t="shared" si="8809"/>
        <v>0</v>
      </c>
      <c r="AU392" s="36"/>
      <c r="AV392" s="37"/>
      <c r="AW392" s="44">
        <f>parseTime(AU392)-(AV394=INT(RIGHT($F392, 1)))</f>
        <v>0</v>
      </c>
      <c r="AX392" s="45">
        <f t="shared" si="8810"/>
        <v>0</v>
      </c>
      <c r="AY392" s="36"/>
      <c r="AZ392" s="37"/>
      <c r="BA392" s="44">
        <f>parseTime(AY392)-(AZ394=INT(RIGHT($F392, 1)))</f>
        <v>0</v>
      </c>
      <c r="BB392" s="45">
        <f t="shared" si="8811"/>
        <v>0</v>
      </c>
      <c r="BC392" s="36"/>
      <c r="BD392" s="37"/>
      <c r="BE392" s="44">
        <f>parseTime(BC392)-(BD394=INT(RIGHT($F392, 1)))</f>
        <v>0</v>
      </c>
      <c r="BF392" s="45">
        <f t="shared" si="8812"/>
        <v>0</v>
      </c>
      <c r="BG392" s="36"/>
      <c r="BH392" s="37"/>
      <c r="BI392" s="44">
        <f>parseTime(BG392)-(BH394=INT(RIGHT($F392, 1)))</f>
        <v>0</v>
      </c>
      <c r="BJ392" s="45">
        <f t="shared" si="8813"/>
        <v>0</v>
      </c>
      <c r="BK392" s="36"/>
      <c r="BL392" s="37"/>
      <c r="BM392" s="44">
        <f>parseTime(BK392)-(BL394=INT(RIGHT($F392, 1)))</f>
        <v>0</v>
      </c>
      <c r="BN392" s="45">
        <f t="shared" si="8814"/>
        <v>0</v>
      </c>
      <c r="BO392" s="36"/>
      <c r="BP392" s="37"/>
      <c r="BQ392" s="44">
        <f t="shared" ref="BQ392" si="8863">parseTime(BO392)-(BP394=INT(RIGHT($F392, 1)))</f>
        <v>0</v>
      </c>
      <c r="BR392" s="45">
        <f t="shared" si="8816"/>
        <v>0</v>
      </c>
      <c r="BS392" s="36"/>
      <c r="BT392" s="37"/>
      <c r="BU392" s="44">
        <f t="shared" ref="BU392" si="8864">parseTime(BS392)-(BT394=INT(RIGHT($F392, 1)))</f>
        <v>0</v>
      </c>
      <c r="BV392" s="45">
        <f t="shared" si="8818"/>
        <v>0</v>
      </c>
      <c r="BW392" s="36"/>
      <c r="BX392" s="37"/>
      <c r="BY392" s="44">
        <f t="shared" ref="BY392" si="8865">parseTime(BW392)-(BX394=INT(RIGHT($F392, 1)))</f>
        <v>0</v>
      </c>
      <c r="BZ392" s="45">
        <f t="shared" si="8820"/>
        <v>0</v>
      </c>
      <c r="CA392" s="36"/>
      <c r="CB392" s="37"/>
      <c r="CC392" s="44">
        <f t="shared" ref="CC392" si="8866">parseTime(CA392)-(CB394=INT(RIGHT($F392, 1)))</f>
        <v>0</v>
      </c>
      <c r="CD392" s="45">
        <f t="shared" si="8822"/>
        <v>0</v>
      </c>
      <c r="CE392" s="36"/>
      <c r="CF392" s="37"/>
      <c r="CG392" s="44">
        <f t="shared" ref="CG392" si="8867">parseTime(CE392)-(CF394=INT(RIGHT($F392, 1)))</f>
        <v>0</v>
      </c>
      <c r="CH392" s="45">
        <f t="shared" si="8824"/>
        <v>0</v>
      </c>
    </row>
    <row r="393" spans="1:86" x14ac:dyDescent="0.25">
      <c r="A393" s="56" t="s">
        <v>119</v>
      </c>
      <c r="B393" s="57">
        <f ca="1">roleHours(G389:CH395, "MCC")</f>
        <v>0</v>
      </c>
      <c r="C393" s="14">
        <f t="shared" ca="1" si="7531"/>
        <v>0</v>
      </c>
      <c r="D393" s="14"/>
      <c r="E393" s="20"/>
      <c r="F393" s="51" t="s">
        <v>132</v>
      </c>
      <c r="G393" s="36"/>
      <c r="H393" s="37"/>
      <c r="I393" s="44">
        <f t="shared" ref="I393" si="8868">parseTime(G393)-(H394=INT(RIGHT($F393, 1)))</f>
        <v>0</v>
      </c>
      <c r="J393" s="45">
        <f t="shared" si="8792"/>
        <v>0</v>
      </c>
      <c r="K393" s="36"/>
      <c r="L393" s="37"/>
      <c r="M393" s="44">
        <f t="shared" ref="M393" si="8869">parseTime(K393)-(L394=INT(RIGHT($F393, 1)))</f>
        <v>0</v>
      </c>
      <c r="N393" s="45">
        <f t="shared" si="8794"/>
        <v>0</v>
      </c>
      <c r="O393" s="36"/>
      <c r="P393" s="37"/>
      <c r="Q393" s="44">
        <f t="shared" ref="Q393" si="8870">parseTime(O393)-(P394=INT(RIGHT($F393, 1)))</f>
        <v>0</v>
      </c>
      <c r="R393" s="45">
        <f t="shared" si="8796"/>
        <v>0</v>
      </c>
      <c r="S393" s="36"/>
      <c r="T393" s="37"/>
      <c r="U393" s="44">
        <f t="shared" ref="U393" si="8871">parseTime(S393)-(T394=INT(RIGHT($F393, 1)))</f>
        <v>0</v>
      </c>
      <c r="V393" s="45">
        <f t="shared" si="8798"/>
        <v>0</v>
      </c>
      <c r="W393" s="36"/>
      <c r="X393" s="37"/>
      <c r="Y393" s="44">
        <f t="shared" ref="Y393" si="8872">parseTime(W393)-(X394=INT(RIGHT($F393, 1)))</f>
        <v>0</v>
      </c>
      <c r="Z393" s="45">
        <f t="shared" si="8800"/>
        <v>0</v>
      </c>
      <c r="AA393" s="36"/>
      <c r="AB393" s="37"/>
      <c r="AC393" s="44">
        <f t="shared" ref="AC393" si="8873">parseTime(AA393)-(AB394=INT(RIGHT($F393, 1)))</f>
        <v>0</v>
      </c>
      <c r="AD393" s="45">
        <f t="shared" si="8802"/>
        <v>0</v>
      </c>
      <c r="AE393" s="36"/>
      <c r="AF393" s="37"/>
      <c r="AG393" s="44">
        <f t="shared" ref="AG393" si="8874">parseTime(AE393)-(AF394=INT(RIGHT($F393, 1)))</f>
        <v>0</v>
      </c>
      <c r="AH393" s="45">
        <f t="shared" si="8804"/>
        <v>0</v>
      </c>
      <c r="AI393" s="36"/>
      <c r="AJ393" s="37"/>
      <c r="AK393" s="44">
        <f>parseTime(AI393)-(AJ394=INT(RIGHT($F393, 1)))</f>
        <v>0</v>
      </c>
      <c r="AL393" s="45">
        <f t="shared" si="8805"/>
        <v>0</v>
      </c>
      <c r="AM393" s="36"/>
      <c r="AN393" s="37"/>
      <c r="AO393" s="44">
        <f t="shared" ref="AO393" si="8875">parseTime(AM393)-(AN394=INT(RIGHT($F393, 1)))</f>
        <v>0</v>
      </c>
      <c r="AP393" s="45">
        <f t="shared" si="8807"/>
        <v>0</v>
      </c>
      <c r="AQ393" s="36"/>
      <c r="AR393" s="37"/>
      <c r="AS393" s="44">
        <f t="shared" ref="AS393" si="8876">parseTime(AQ393)-(AR394=INT(RIGHT($F393, 1)))</f>
        <v>0</v>
      </c>
      <c r="AT393" s="45">
        <f t="shared" si="8809"/>
        <v>0</v>
      </c>
      <c r="AU393" s="36"/>
      <c r="AV393" s="37"/>
      <c r="AW393" s="44">
        <f>parseTime(AU393)-(AV394=INT(RIGHT($F393, 1)))</f>
        <v>0</v>
      </c>
      <c r="AX393" s="45">
        <f t="shared" si="8810"/>
        <v>0</v>
      </c>
      <c r="AY393" s="36"/>
      <c r="AZ393" s="37"/>
      <c r="BA393" s="44">
        <f>parseTime(AY393)-(AZ394=INT(RIGHT($F393, 1)))</f>
        <v>0</v>
      </c>
      <c r="BB393" s="45">
        <f t="shared" si="8811"/>
        <v>0</v>
      </c>
      <c r="BC393" s="36"/>
      <c r="BD393" s="37"/>
      <c r="BE393" s="44">
        <f>parseTime(BC393)-(BD394=INT(RIGHT($F393, 1)))</f>
        <v>0</v>
      </c>
      <c r="BF393" s="45">
        <f t="shared" si="8812"/>
        <v>0</v>
      </c>
      <c r="BG393" s="36"/>
      <c r="BH393" s="37"/>
      <c r="BI393" s="44">
        <f>parseTime(BG393)-(BH394=INT(RIGHT($F393, 1)))</f>
        <v>0</v>
      </c>
      <c r="BJ393" s="45">
        <f t="shared" si="8813"/>
        <v>0</v>
      </c>
      <c r="BK393" s="36"/>
      <c r="BL393" s="37"/>
      <c r="BM393" s="44">
        <f>parseTime(BK393)-(BL394=INT(RIGHT($F393, 1)))</f>
        <v>0</v>
      </c>
      <c r="BN393" s="45">
        <f t="shared" si="8814"/>
        <v>0</v>
      </c>
      <c r="BO393" s="36"/>
      <c r="BP393" s="37"/>
      <c r="BQ393" s="44">
        <f t="shared" ref="BQ393" si="8877">parseTime(BO393)-(BP394=INT(RIGHT($F393, 1)))</f>
        <v>0</v>
      </c>
      <c r="BR393" s="45">
        <f t="shared" si="8816"/>
        <v>0</v>
      </c>
      <c r="BS393" s="36"/>
      <c r="BT393" s="37"/>
      <c r="BU393" s="44">
        <f t="shared" ref="BU393" si="8878">parseTime(BS393)-(BT394=INT(RIGHT($F393, 1)))</f>
        <v>0</v>
      </c>
      <c r="BV393" s="45">
        <f t="shared" si="8818"/>
        <v>0</v>
      </c>
      <c r="BW393" s="36"/>
      <c r="BX393" s="37"/>
      <c r="BY393" s="44">
        <f t="shared" ref="BY393" si="8879">parseTime(BW393)-(BX394=INT(RIGHT($F393, 1)))</f>
        <v>0</v>
      </c>
      <c r="BZ393" s="45">
        <f t="shared" si="8820"/>
        <v>0</v>
      </c>
      <c r="CA393" s="36"/>
      <c r="CB393" s="37"/>
      <c r="CC393" s="44">
        <f t="shared" ref="CC393" si="8880">parseTime(CA393)-(CB394=INT(RIGHT($F393, 1)))</f>
        <v>0</v>
      </c>
      <c r="CD393" s="45">
        <f t="shared" si="8822"/>
        <v>0</v>
      </c>
      <c r="CE393" s="36"/>
      <c r="CF393" s="37"/>
      <c r="CG393" s="44">
        <f t="shared" ref="CG393" si="8881">parseTime(CE393)-(CF394=INT(RIGHT($F393, 1)))</f>
        <v>0</v>
      </c>
      <c r="CH393" s="45">
        <f t="shared" si="8824"/>
        <v>0</v>
      </c>
    </row>
    <row r="394" spans="1:86" x14ac:dyDescent="0.25">
      <c r="A394" s="56" t="s">
        <v>120</v>
      </c>
      <c r="B394" s="57">
        <f ca="1">roleHours(G389:CH395, "DCC")</f>
        <v>0</v>
      </c>
      <c r="C394" s="14">
        <f t="shared" ca="1" si="7531"/>
        <v>0</v>
      </c>
      <c r="D394" s="14"/>
      <c r="E394" s="20"/>
      <c r="F394" s="51"/>
      <c r="G394" s="46" t="s">
        <v>134</v>
      </c>
      <c r="H394" s="38">
        <f t="shared" ref="H394" si="8882">lunchAdjust(G389:H393)</f>
        <v>0</v>
      </c>
      <c r="I394" s="48" t="s">
        <v>0</v>
      </c>
      <c r="J394" s="39">
        <f t="shared" ref="J394" si="8883">SUMPRODUCT(I389:I393*J389:J393)</f>
        <v>0</v>
      </c>
      <c r="K394" s="46" t="s">
        <v>134</v>
      </c>
      <c r="L394" s="38">
        <f t="shared" ref="L394" si="8884">lunchAdjust(K389:L393)</f>
        <v>0</v>
      </c>
      <c r="M394" s="48" t="s">
        <v>0</v>
      </c>
      <c r="N394" s="39">
        <f t="shared" ref="N394" si="8885">SUMPRODUCT(M389:M393*N389:N393)</f>
        <v>0</v>
      </c>
      <c r="O394" s="46" t="s">
        <v>134</v>
      </c>
      <c r="P394" s="38">
        <f t="shared" ref="P394" si="8886">lunchAdjust(O389:P393)</f>
        <v>0</v>
      </c>
      <c r="Q394" s="48" t="s">
        <v>0</v>
      </c>
      <c r="R394" s="39">
        <f t="shared" ref="R394" si="8887">SUMPRODUCT(Q389:Q393*R389:R393)</f>
        <v>0</v>
      </c>
      <c r="S394" s="46" t="s">
        <v>134</v>
      </c>
      <c r="T394" s="38">
        <f t="shared" ref="T394" si="8888">lunchAdjust(S389:T393)</f>
        <v>0</v>
      </c>
      <c r="U394" s="48" t="s">
        <v>0</v>
      </c>
      <c r="V394" s="39">
        <f t="shared" ref="V394" si="8889">SUMPRODUCT(U389:U393*V389:V393)</f>
        <v>0</v>
      </c>
      <c r="W394" s="46" t="s">
        <v>134</v>
      </c>
      <c r="X394" s="38">
        <f t="shared" ref="X394" si="8890">lunchAdjust(W389:X393)</f>
        <v>0</v>
      </c>
      <c r="Y394" s="48" t="s">
        <v>0</v>
      </c>
      <c r="Z394" s="39">
        <f t="shared" ref="Z394" si="8891">SUMPRODUCT(Y389:Y393*Z389:Z393)</f>
        <v>0</v>
      </c>
      <c r="AA394" s="46" t="s">
        <v>134</v>
      </c>
      <c r="AB394" s="38">
        <f t="shared" ref="AB394" si="8892">lunchAdjust(AA389:AB393)</f>
        <v>0</v>
      </c>
      <c r="AC394" s="48" t="s">
        <v>0</v>
      </c>
      <c r="AD394" s="39">
        <f t="shared" ref="AD394" si="8893">SUMPRODUCT(AC389:AC393*AD389:AD393)</f>
        <v>0</v>
      </c>
      <c r="AE394" s="46" t="s">
        <v>134</v>
      </c>
      <c r="AF394" s="38">
        <f t="shared" ref="AF394" si="8894">lunchAdjust(AE389:AF393)</f>
        <v>0</v>
      </c>
      <c r="AG394" s="48" t="s">
        <v>0</v>
      </c>
      <c r="AH394" s="39">
        <f t="shared" ref="AH394" si="8895">SUMPRODUCT(AG389:AG393*AH389:AH393)</f>
        <v>0</v>
      </c>
      <c r="AI394" s="46" t="s">
        <v>134</v>
      </c>
      <c r="AJ394" s="38">
        <f t="shared" ref="AJ394" si="8896">lunchAdjust(AI389:AJ393)</f>
        <v>1</v>
      </c>
      <c r="AK394" s="48" t="s">
        <v>0</v>
      </c>
      <c r="AL394" s="39">
        <f t="shared" ref="AL394" si="8897">SUMPRODUCT(AK389:AK393*AL389:AL393)</f>
        <v>8</v>
      </c>
      <c r="AM394" s="46" t="s">
        <v>134</v>
      </c>
      <c r="AN394" s="38">
        <f t="shared" ref="AN394" si="8898">lunchAdjust(AM389:AN393)</f>
        <v>1</v>
      </c>
      <c r="AO394" s="48" t="s">
        <v>0</v>
      </c>
      <c r="AP394" s="39">
        <f t="shared" ref="AP394" si="8899">SUMPRODUCT(AO389:AO393*AP389:AP393)</f>
        <v>8</v>
      </c>
      <c r="AQ394" s="46" t="s">
        <v>134</v>
      </c>
      <c r="AR394" s="38">
        <f t="shared" ref="AR394" si="8900">lunchAdjust(AQ389:AR393)</f>
        <v>1</v>
      </c>
      <c r="AS394" s="48" t="s">
        <v>0</v>
      </c>
      <c r="AT394" s="39">
        <f t="shared" ref="AT394" si="8901">SUMPRODUCT(AS389:AS393*AT389:AT393)</f>
        <v>8</v>
      </c>
      <c r="AU394" s="46" t="s">
        <v>134</v>
      </c>
      <c r="AV394" s="38">
        <f t="shared" ref="AV394" si="8902">lunchAdjust(AU389:AV393)</f>
        <v>0</v>
      </c>
      <c r="AW394" s="48" t="s">
        <v>0</v>
      </c>
      <c r="AX394" s="39">
        <f t="shared" ref="AX394" si="8903">SUMPRODUCT(AW389:AW393*AX389:AX393)</f>
        <v>0</v>
      </c>
      <c r="AY394" s="46" t="s">
        <v>134</v>
      </c>
      <c r="AZ394" s="38">
        <f t="shared" ref="AZ394" si="8904">lunchAdjust(AY389:AZ393)</f>
        <v>0</v>
      </c>
      <c r="BA394" s="48" t="s">
        <v>0</v>
      </c>
      <c r="BB394" s="39">
        <f t="shared" ref="BB394" si="8905">SUMPRODUCT(BA389:BA393*BB389:BB393)</f>
        <v>0</v>
      </c>
      <c r="BC394" s="46" t="s">
        <v>134</v>
      </c>
      <c r="BD394" s="38">
        <f t="shared" ref="BD394" si="8906">lunchAdjust(BC389:BD393)</f>
        <v>1</v>
      </c>
      <c r="BE394" s="48" t="s">
        <v>0</v>
      </c>
      <c r="BF394" s="39">
        <f t="shared" ref="BF394" si="8907">SUMPRODUCT(BE389:BE393*BF389:BF393)</f>
        <v>8</v>
      </c>
      <c r="BG394" s="46" t="s">
        <v>134</v>
      </c>
      <c r="BH394" s="38">
        <f t="shared" ref="BH394" si="8908">lunchAdjust(BG389:BH393)</f>
        <v>0</v>
      </c>
      <c r="BI394" s="48" t="s">
        <v>0</v>
      </c>
      <c r="BJ394" s="39">
        <f t="shared" ref="BJ394" si="8909">SUMPRODUCT(BI389:BI393*BJ389:BJ393)</f>
        <v>0</v>
      </c>
      <c r="BK394" s="46" t="s">
        <v>134</v>
      </c>
      <c r="BL394" s="38">
        <f t="shared" ref="BL394" si="8910">lunchAdjust(BK389:BL393)</f>
        <v>0</v>
      </c>
      <c r="BM394" s="48" t="s">
        <v>0</v>
      </c>
      <c r="BN394" s="39">
        <f t="shared" ref="BN394" si="8911">SUMPRODUCT(BM389:BM393*BN389:BN393)</f>
        <v>0</v>
      </c>
      <c r="BO394" s="46" t="s">
        <v>134</v>
      </c>
      <c r="BP394" s="38">
        <f t="shared" ref="BP394" si="8912">lunchAdjust(BO389:BP393)</f>
        <v>0</v>
      </c>
      <c r="BQ394" s="48" t="s">
        <v>0</v>
      </c>
      <c r="BR394" s="39">
        <f t="shared" ref="BR394" si="8913">SUMPRODUCT(BQ389:BQ393*BR389:BR393)</f>
        <v>0</v>
      </c>
      <c r="BS394" s="46" t="s">
        <v>134</v>
      </c>
      <c r="BT394" s="38">
        <f t="shared" ref="BT394" si="8914">lunchAdjust(BS389:BT393)</f>
        <v>0</v>
      </c>
      <c r="BU394" s="48" t="s">
        <v>0</v>
      </c>
      <c r="BV394" s="39">
        <f t="shared" ref="BV394" si="8915">SUMPRODUCT(BU389:BU393*BV389:BV393)</f>
        <v>0</v>
      </c>
      <c r="BW394" s="46" t="s">
        <v>134</v>
      </c>
      <c r="BX394" s="38">
        <f t="shared" ref="BX394" si="8916">lunchAdjust(BW389:BX393)</f>
        <v>0</v>
      </c>
      <c r="BY394" s="48" t="s">
        <v>0</v>
      </c>
      <c r="BZ394" s="39">
        <f t="shared" ref="BZ394" si="8917">SUMPRODUCT(BY389:BY393*BZ389:BZ393)</f>
        <v>0</v>
      </c>
      <c r="CA394" s="46" t="s">
        <v>134</v>
      </c>
      <c r="CB394" s="38">
        <f t="shared" ref="CB394" si="8918">lunchAdjust(CA389:CB393)</f>
        <v>0</v>
      </c>
      <c r="CC394" s="48" t="s">
        <v>0</v>
      </c>
      <c r="CD394" s="39">
        <f t="shared" ref="CD394" si="8919">SUMPRODUCT(CC389:CC393*CD389:CD393)</f>
        <v>0</v>
      </c>
      <c r="CE394" s="46" t="s">
        <v>134</v>
      </c>
      <c r="CF394" s="38">
        <f t="shared" ref="CF394" si="8920">lunchAdjust(CE389:CF393)</f>
        <v>0</v>
      </c>
      <c r="CG394" s="48" t="s">
        <v>0</v>
      </c>
      <c r="CH394" s="39">
        <f t="shared" ref="CH394" si="8921">SUMPRODUCT(CG389:CG393*CH389:CH393)</f>
        <v>0</v>
      </c>
    </row>
    <row r="395" spans="1:86" ht="15.75" thickBot="1" x14ac:dyDescent="0.3">
      <c r="A395" s="58" t="s">
        <v>121</v>
      </c>
      <c r="B395" s="59">
        <f ca="1">roleHours(G389:CH395, "OUT")</f>
        <v>0</v>
      </c>
      <c r="C395" s="54" t="s">
        <v>137</v>
      </c>
      <c r="D395" s="22">
        <f ca="1">roleHours(G389:CH395, "PTO")</f>
        <v>0</v>
      </c>
      <c r="E395" s="23"/>
      <c r="F395" s="52"/>
      <c r="G395" s="47" t="s">
        <v>39</v>
      </c>
      <c r="H395" s="40">
        <f t="shared" si="7433"/>
        <v>0</v>
      </c>
      <c r="I395" s="49" t="s">
        <v>135</v>
      </c>
      <c r="J395" s="41">
        <f t="shared" ref="J395" si="8922">J394*G$4</f>
        <v>0</v>
      </c>
      <c r="K395" s="47" t="s">
        <v>39</v>
      </c>
      <c r="L395" s="40">
        <f t="shared" ref="L395" si="8923">SUMPRODUCT(M389:M393*(L389:L393="PTO"))+SUMPRODUCT(M389:M393*(L389:L393="HOL"))</f>
        <v>0</v>
      </c>
      <c r="M395" s="49" t="s">
        <v>135</v>
      </c>
      <c r="N395" s="41">
        <f t="shared" ref="N395" si="8924">N394*K$4</f>
        <v>0</v>
      </c>
      <c r="O395" s="47" t="s">
        <v>39</v>
      </c>
      <c r="P395" s="40">
        <f t="shared" ref="P395" si="8925">SUMPRODUCT(Q389:Q393*(P389:P393="PTO"))+SUMPRODUCT(Q389:Q393*(P389:P393="HOL"))</f>
        <v>0</v>
      </c>
      <c r="Q395" s="49" t="s">
        <v>135</v>
      </c>
      <c r="R395" s="41">
        <f t="shared" ref="R395" si="8926">R394*O$4</f>
        <v>0</v>
      </c>
      <c r="S395" s="47" t="s">
        <v>39</v>
      </c>
      <c r="T395" s="40">
        <f t="shared" ref="T395" si="8927">SUMPRODUCT(U389:U393*(T389:T393="PTO"))+SUMPRODUCT(U389:U393*(T389:T393="HOL"))</f>
        <v>0</v>
      </c>
      <c r="U395" s="49" t="s">
        <v>135</v>
      </c>
      <c r="V395" s="41">
        <f t="shared" ref="V395" si="8928">V394*S$4</f>
        <v>0</v>
      </c>
      <c r="W395" s="47" t="s">
        <v>39</v>
      </c>
      <c r="X395" s="40">
        <f t="shared" ref="X395" si="8929">SUMPRODUCT(Y389:Y393*(X389:X393="PTO"))+SUMPRODUCT(Y389:Y393*(X389:X393="HOL"))</f>
        <v>0</v>
      </c>
      <c r="Y395" s="49" t="s">
        <v>135</v>
      </c>
      <c r="Z395" s="41">
        <f t="shared" ref="Z395" si="8930">Z394*W$4</f>
        <v>0</v>
      </c>
      <c r="AA395" s="47" t="s">
        <v>39</v>
      </c>
      <c r="AB395" s="40">
        <f t="shared" ref="AB395" si="8931">SUMPRODUCT(AC389:AC393*(AB389:AB393="PTO"))+SUMPRODUCT(AC389:AC393*(AB389:AB393="HOL"))</f>
        <v>0</v>
      </c>
      <c r="AC395" s="49" t="s">
        <v>135</v>
      </c>
      <c r="AD395" s="41">
        <f t="shared" ref="AD395" si="8932">AD394*AA$4</f>
        <v>0</v>
      </c>
      <c r="AE395" s="47" t="s">
        <v>39</v>
      </c>
      <c r="AF395" s="40">
        <f t="shared" ref="AF395" si="8933">SUMPRODUCT(AG389:AG393*(AF389:AF393="PTO"))+SUMPRODUCT(AG389:AG393*(AF389:AF393="HOL"))</f>
        <v>0</v>
      </c>
      <c r="AG395" s="49" t="s">
        <v>135</v>
      </c>
      <c r="AH395" s="41">
        <f t="shared" ref="AH395" si="8934">AH394*AE$4</f>
        <v>0</v>
      </c>
      <c r="AI395" s="47" t="s">
        <v>39</v>
      </c>
      <c r="AJ395" s="40">
        <f t="shared" ref="AJ395" si="8935">SUMPRODUCT(AK389:AK393*(AJ389:AJ393="PTO"))+SUMPRODUCT(AK389:AK393*(AJ389:AJ393="HOL"))</f>
        <v>0</v>
      </c>
      <c r="AK395" s="49" t="s">
        <v>135</v>
      </c>
      <c r="AL395" s="41">
        <f>AL394*AI$4</f>
        <v>8</v>
      </c>
      <c r="AM395" s="47" t="s">
        <v>39</v>
      </c>
      <c r="AN395" s="40">
        <f t="shared" ref="AN395" si="8936">SUMPRODUCT(AO389:AO393*(AN389:AN393="PTO"))+SUMPRODUCT(AO389:AO393*(AN389:AN393="HOL"))</f>
        <v>0</v>
      </c>
      <c r="AO395" s="49" t="s">
        <v>135</v>
      </c>
      <c r="AP395" s="41">
        <f t="shared" ref="AP395" si="8937">AP394*AM$4</f>
        <v>8</v>
      </c>
      <c r="AQ395" s="47" t="s">
        <v>39</v>
      </c>
      <c r="AR395" s="40">
        <f t="shared" ref="AR395" si="8938">SUMPRODUCT(AS389:AS393*(AR389:AR393="PTO"))+SUMPRODUCT(AS389:AS393*(AR389:AR393="HOL"))</f>
        <v>0</v>
      </c>
      <c r="AS395" s="49" t="s">
        <v>135</v>
      </c>
      <c r="AT395" s="41">
        <f t="shared" ref="AT395" si="8939">AT394*AQ$4</f>
        <v>0</v>
      </c>
      <c r="AU395" s="47" t="s">
        <v>39</v>
      </c>
      <c r="AV395" s="40">
        <f t="shared" ref="AV395" si="8940">SUMPRODUCT(AW389:AW393*(AV389:AV393="PTO"))+SUMPRODUCT(AW389:AW393*(AV389:AV393="HOL"))</f>
        <v>0</v>
      </c>
      <c r="AW395" s="49" t="s">
        <v>135</v>
      </c>
      <c r="AX395" s="41">
        <f>AX394*AU$4</f>
        <v>0</v>
      </c>
      <c r="AY395" s="47" t="s">
        <v>39</v>
      </c>
      <c r="AZ395" s="40">
        <f t="shared" ref="AZ395" si="8941">SUMPRODUCT(BA389:BA393*(AZ389:AZ393="PTO"))+SUMPRODUCT(BA389:BA393*(AZ389:AZ393="HOL"))</f>
        <v>0</v>
      </c>
      <c r="BA395" s="49" t="s">
        <v>135</v>
      </c>
      <c r="BB395" s="41">
        <f>BB394*AY$4</f>
        <v>0</v>
      </c>
      <c r="BC395" s="47" t="s">
        <v>39</v>
      </c>
      <c r="BD395" s="40">
        <f t="shared" ref="BD395" si="8942">SUMPRODUCT(BE389:BE393*(BD389:BD393="PTO"))+SUMPRODUCT(BE389:BE393*(BD389:BD393="HOL"))</f>
        <v>0</v>
      </c>
      <c r="BE395" s="49" t="s">
        <v>135</v>
      </c>
      <c r="BF395" s="41">
        <f>BF394*BC$4</f>
        <v>8</v>
      </c>
      <c r="BG395" s="47" t="s">
        <v>39</v>
      </c>
      <c r="BH395" s="40">
        <f t="shared" ref="BH395" si="8943">SUMPRODUCT(BI389:BI393*(BH389:BH393="PTO"))+SUMPRODUCT(BI389:BI393*(BH389:BH393="HOL"))</f>
        <v>0</v>
      </c>
      <c r="BI395" s="49" t="s">
        <v>135</v>
      </c>
      <c r="BJ395" s="41">
        <f>BJ394*BG$4</f>
        <v>0</v>
      </c>
      <c r="BK395" s="47" t="s">
        <v>39</v>
      </c>
      <c r="BL395" s="40">
        <f t="shared" ref="BL395" si="8944">SUMPRODUCT(BM389:BM393*(BL389:BL393="PTO"))+SUMPRODUCT(BM389:BM393*(BL389:BL393="HOL"))</f>
        <v>0</v>
      </c>
      <c r="BM395" s="49" t="s">
        <v>135</v>
      </c>
      <c r="BN395" s="41">
        <f>BN394*BK$4</f>
        <v>0</v>
      </c>
      <c r="BO395" s="47" t="s">
        <v>39</v>
      </c>
      <c r="BP395" s="40">
        <f t="shared" ref="BP395" si="8945">SUMPRODUCT(BQ389:BQ393*(BP389:BP393="PTO"))+SUMPRODUCT(BQ389:BQ393*(BP389:BP393="HOL"))</f>
        <v>0</v>
      </c>
      <c r="BQ395" s="49" t="s">
        <v>135</v>
      </c>
      <c r="BR395" s="41">
        <f t="shared" ref="BR395" si="8946">BR394*BO$4</f>
        <v>0</v>
      </c>
      <c r="BS395" s="47" t="s">
        <v>39</v>
      </c>
      <c r="BT395" s="40">
        <f t="shared" ref="BT395" si="8947">SUMPRODUCT(BU389:BU393*(BT389:BT393="PTO"))+SUMPRODUCT(BU389:BU393*(BT389:BT393="HOL"))</f>
        <v>0</v>
      </c>
      <c r="BU395" s="49" t="s">
        <v>135</v>
      </c>
      <c r="BV395" s="41">
        <f t="shared" ref="BV395" si="8948">BV394*BS$4</f>
        <v>0</v>
      </c>
      <c r="BW395" s="47" t="s">
        <v>39</v>
      </c>
      <c r="BX395" s="40">
        <f t="shared" ref="BX395" si="8949">SUMPRODUCT(BY389:BY393*(BX389:BX393="PTO"))+SUMPRODUCT(BY389:BY393*(BX389:BX393="HOL"))</f>
        <v>0</v>
      </c>
      <c r="BY395" s="49" t="s">
        <v>135</v>
      </c>
      <c r="BZ395" s="41">
        <f t="shared" ref="BZ395" si="8950">BZ394*BW$4</f>
        <v>0</v>
      </c>
      <c r="CA395" s="47" t="s">
        <v>39</v>
      </c>
      <c r="CB395" s="40">
        <f t="shared" ref="CB395" si="8951">SUMPRODUCT(CC389:CC393*(CB389:CB393="PTO"))+SUMPRODUCT(CC389:CC393*(CB389:CB393="HOL"))</f>
        <v>0</v>
      </c>
      <c r="CC395" s="49" t="s">
        <v>135</v>
      </c>
      <c r="CD395" s="41">
        <f t="shared" ref="CD395" si="8952">CD394*CA$4</f>
        <v>0</v>
      </c>
      <c r="CE395" s="47" t="s">
        <v>39</v>
      </c>
      <c r="CF395" s="40">
        <f t="shared" ref="CF395" si="8953">SUMPRODUCT(CG389:CG393*(CF389:CF393="PTO"))+SUMPRODUCT(CG389:CG393*(CF389:CF393="HOL"))</f>
        <v>0</v>
      </c>
      <c r="CG395" s="49" t="s">
        <v>135</v>
      </c>
      <c r="CH395" s="41">
        <f t="shared" ref="CH395" si="8954">CH394*CE$4</f>
        <v>0</v>
      </c>
    </row>
    <row r="396" spans="1:86" x14ac:dyDescent="0.25">
      <c r="A396" s="70" t="s">
        <v>133</v>
      </c>
      <c r="B396" s="71">
        <f t="shared" ref="B396" ca="1" si="8955">D396-B397</f>
        <v>0</v>
      </c>
      <c r="C396" s="72" t="s">
        <v>122</v>
      </c>
      <c r="D396" s="71">
        <f>IFERROR(INDEX(Holidays[FTE], MATCH(Entry!E396, Holidays[Date], 0)), 1)*8*INDEX(FTEguide[[1]:[12]], MATCH(Entry!E397, FTEguide[Weekday], 0), IF(Entry!E399&gt;0, Entry!E399, MONTH(Entry!E396)))</f>
        <v>0</v>
      </c>
      <c r="E396" s="60">
        <f t="shared" si="8625"/>
        <v>43884</v>
      </c>
      <c r="F396" s="50" t="s">
        <v>128</v>
      </c>
      <c r="G396" s="34"/>
      <c r="H396" s="35"/>
      <c r="I396" s="42">
        <f t="shared" ref="I396" si="8956">parseTime(G396)-(H401=INT(RIGHT($F396, 1)))</f>
        <v>0</v>
      </c>
      <c r="J396" s="43">
        <f t="shared" ref="J396:J400" si="8957">isClocked(H396)</f>
        <v>0</v>
      </c>
      <c r="K396" s="34"/>
      <c r="L396" s="35"/>
      <c r="M396" s="42">
        <f t="shared" ref="M396" si="8958">parseTime(K396)-(L401=INT(RIGHT($F396, 1)))</f>
        <v>0</v>
      </c>
      <c r="N396" s="43">
        <f t="shared" ref="N396:N400" si="8959">isClocked(L396)</f>
        <v>0</v>
      </c>
      <c r="O396" s="34"/>
      <c r="P396" s="35"/>
      <c r="Q396" s="42">
        <f t="shared" ref="Q396" si="8960">parseTime(O396)-(P401=INT(RIGHT($F396, 1)))</f>
        <v>0</v>
      </c>
      <c r="R396" s="43">
        <f t="shared" ref="R396:R400" si="8961">isClocked(P396)</f>
        <v>0</v>
      </c>
      <c r="S396" s="34"/>
      <c r="T396" s="35"/>
      <c r="U396" s="42">
        <f t="shared" ref="U396" si="8962">parseTime(S396)-(T401=INT(RIGHT($F396, 1)))</f>
        <v>0</v>
      </c>
      <c r="V396" s="43">
        <f t="shared" ref="V396:V400" si="8963">isClocked(T396)</f>
        <v>0</v>
      </c>
      <c r="W396" s="34"/>
      <c r="X396" s="35"/>
      <c r="Y396" s="42">
        <f t="shared" ref="Y396" si="8964">parseTime(W396)-(X401=INT(RIGHT($F396, 1)))</f>
        <v>0</v>
      </c>
      <c r="Z396" s="43">
        <f t="shared" ref="Z396:Z400" si="8965">isClocked(X396)</f>
        <v>0</v>
      </c>
      <c r="AA396" s="34"/>
      <c r="AB396" s="35"/>
      <c r="AC396" s="42">
        <f t="shared" ref="AC396" si="8966">parseTime(AA396)-(AB401=INT(RIGHT($F396, 1)))</f>
        <v>0</v>
      </c>
      <c r="AD396" s="43">
        <f t="shared" ref="AD396:AD400" si="8967">isClocked(AB396)</f>
        <v>0</v>
      </c>
      <c r="AE396" s="34"/>
      <c r="AF396" s="35"/>
      <c r="AG396" s="42">
        <f t="shared" ref="AG396" si="8968">parseTime(AE396)-(AF401=INT(RIGHT($F396, 1)))</f>
        <v>0</v>
      </c>
      <c r="AH396" s="43">
        <f t="shared" ref="AH396:AH400" si="8969">isClocked(AF396)</f>
        <v>0</v>
      </c>
      <c r="AI396" s="34"/>
      <c r="AJ396" s="35"/>
      <c r="AK396" s="42">
        <f>parseTime(AI396)-(AJ401=INT(RIGHT($F396, 1)))</f>
        <v>0</v>
      </c>
      <c r="AL396" s="43">
        <f t="shared" ref="AL396:AL400" si="8970">isClocked(AJ396)</f>
        <v>0</v>
      </c>
      <c r="AM396" s="34"/>
      <c r="AN396" s="35"/>
      <c r="AO396" s="42">
        <f t="shared" ref="AO396" si="8971">parseTime(AM396)-(AN401=INT(RIGHT($F396, 1)))</f>
        <v>0</v>
      </c>
      <c r="AP396" s="43">
        <f t="shared" ref="AP396:AP400" si="8972">isClocked(AN396)</f>
        <v>0</v>
      </c>
      <c r="AQ396" s="34"/>
      <c r="AR396" s="35"/>
      <c r="AS396" s="42">
        <f t="shared" ref="AS396" si="8973">parseTime(AQ396)-(AR401=INT(RIGHT($F396, 1)))</f>
        <v>0</v>
      </c>
      <c r="AT396" s="43">
        <f t="shared" ref="AT396:AT400" si="8974">isClocked(AR396)</f>
        <v>0</v>
      </c>
      <c r="AU396" s="34"/>
      <c r="AV396" s="35"/>
      <c r="AW396" s="42">
        <f>parseTime(AU396)-(AV401=INT(RIGHT($F396, 1)))</f>
        <v>0</v>
      </c>
      <c r="AX396" s="43">
        <f t="shared" ref="AX396:AX400" si="8975">isClocked(AV396)</f>
        <v>0</v>
      </c>
      <c r="AY396" s="34"/>
      <c r="AZ396" s="35"/>
      <c r="BA396" s="42">
        <f>parseTime(AY396)-(AZ401=INT(RIGHT($F396, 1)))</f>
        <v>0</v>
      </c>
      <c r="BB396" s="43">
        <f t="shared" ref="BB396:BB400" si="8976">isClocked(AZ396)</f>
        <v>0</v>
      </c>
      <c r="BC396" s="34"/>
      <c r="BD396" s="35"/>
      <c r="BE396" s="42">
        <f>parseTime(BC396)-(BD401=INT(RIGHT($F396, 1)))</f>
        <v>0</v>
      </c>
      <c r="BF396" s="43">
        <f t="shared" ref="BF396:BF400" si="8977">isClocked(BD396)</f>
        <v>0</v>
      </c>
      <c r="BG396" s="34"/>
      <c r="BH396" s="35"/>
      <c r="BI396" s="42">
        <f>parseTime(BG396)-(BH401=INT(RIGHT($F396, 1)))</f>
        <v>0</v>
      </c>
      <c r="BJ396" s="43">
        <f t="shared" ref="BJ396:BJ400" si="8978">isClocked(BH396)</f>
        <v>0</v>
      </c>
      <c r="BK396" s="34"/>
      <c r="BL396" s="35"/>
      <c r="BM396" s="42">
        <f>parseTime(BK396)-(BL401=INT(RIGHT($F396, 1)))</f>
        <v>0</v>
      </c>
      <c r="BN396" s="43">
        <f t="shared" ref="BN396:BN400" si="8979">isClocked(BL396)</f>
        <v>0</v>
      </c>
      <c r="BO396" s="34"/>
      <c r="BP396" s="35"/>
      <c r="BQ396" s="42">
        <f t="shared" ref="BQ396" si="8980">parseTime(BO396)-(BP401=INT(RIGHT($F396, 1)))</f>
        <v>0</v>
      </c>
      <c r="BR396" s="43">
        <f t="shared" ref="BR396:BR400" si="8981">isClocked(BP396)</f>
        <v>0</v>
      </c>
      <c r="BS396" s="34"/>
      <c r="BT396" s="35"/>
      <c r="BU396" s="42">
        <f t="shared" ref="BU396" si="8982">parseTime(BS396)-(BT401=INT(RIGHT($F396, 1)))</f>
        <v>0</v>
      </c>
      <c r="BV396" s="43">
        <f t="shared" ref="BV396:BV400" si="8983">isClocked(BT396)</f>
        <v>0</v>
      </c>
      <c r="BW396" s="34"/>
      <c r="BX396" s="35"/>
      <c r="BY396" s="42">
        <f t="shared" ref="BY396" si="8984">parseTime(BW396)-(BX401=INT(RIGHT($F396, 1)))</f>
        <v>0</v>
      </c>
      <c r="BZ396" s="43">
        <f t="shared" ref="BZ396:BZ400" si="8985">isClocked(BX396)</f>
        <v>0</v>
      </c>
      <c r="CA396" s="34"/>
      <c r="CB396" s="35"/>
      <c r="CC396" s="42">
        <f t="shared" ref="CC396" si="8986">parseTime(CA396)-(CB401=INT(RIGHT($F396, 1)))</f>
        <v>0</v>
      </c>
      <c r="CD396" s="43">
        <f t="shared" ref="CD396:CD400" si="8987">isClocked(CB396)</f>
        <v>0</v>
      </c>
      <c r="CE396" s="34"/>
      <c r="CF396" s="35"/>
      <c r="CG396" s="42">
        <f t="shared" ref="CG396" si="8988">parseTime(CE396)-(CF401=INT(RIGHT($F396, 1)))</f>
        <v>0</v>
      </c>
      <c r="CH396" s="43">
        <f t="shared" ref="CH396:CH400" si="8989">isClocked(CF396)</f>
        <v>0</v>
      </c>
    </row>
    <row r="397" spans="1:86" x14ac:dyDescent="0.25">
      <c r="A397" s="56" t="s">
        <v>0</v>
      </c>
      <c r="B397" s="57">
        <f t="shared" ref="B397" ca="1" si="8990">SUM(B398:B401)</f>
        <v>0</v>
      </c>
      <c r="C397" s="14" t="s">
        <v>252</v>
      </c>
      <c r="D397" s="14"/>
      <c r="E397" s="55" t="str">
        <f t="shared" si="8494"/>
        <v>Sunday</v>
      </c>
      <c r="F397" s="51" t="s">
        <v>129</v>
      </c>
      <c r="G397" s="36"/>
      <c r="H397" s="37"/>
      <c r="I397" s="44">
        <f t="shared" ref="I397" si="8991">parseTime(G397)-(H401=INT(RIGHT($F397, 1)))</f>
        <v>0</v>
      </c>
      <c r="J397" s="45">
        <f t="shared" si="8957"/>
        <v>0</v>
      </c>
      <c r="K397" s="36"/>
      <c r="L397" s="37"/>
      <c r="M397" s="44">
        <f t="shared" ref="M397" si="8992">parseTime(K397)-(L401=INT(RIGHT($F397, 1)))</f>
        <v>0</v>
      </c>
      <c r="N397" s="45">
        <f t="shared" si="8959"/>
        <v>0</v>
      </c>
      <c r="O397" s="36"/>
      <c r="P397" s="37"/>
      <c r="Q397" s="44">
        <f t="shared" ref="Q397" si="8993">parseTime(O397)-(P401=INT(RIGHT($F397, 1)))</f>
        <v>0</v>
      </c>
      <c r="R397" s="45">
        <f t="shared" si="8961"/>
        <v>0</v>
      </c>
      <c r="S397" s="36"/>
      <c r="T397" s="37"/>
      <c r="U397" s="44">
        <f t="shared" ref="U397" si="8994">parseTime(S397)-(T401=INT(RIGHT($F397, 1)))</f>
        <v>0</v>
      </c>
      <c r="V397" s="45">
        <f t="shared" si="8963"/>
        <v>0</v>
      </c>
      <c r="W397" s="36"/>
      <c r="X397" s="37"/>
      <c r="Y397" s="44">
        <f t="shared" ref="Y397" si="8995">parseTime(W397)-(X401=INT(RIGHT($F397, 1)))</f>
        <v>0</v>
      </c>
      <c r="Z397" s="45">
        <f t="shared" si="8965"/>
        <v>0</v>
      </c>
      <c r="AA397" s="36"/>
      <c r="AB397" s="37"/>
      <c r="AC397" s="44">
        <f t="shared" ref="AC397" si="8996">parseTime(AA397)-(AB401=INT(RIGHT($F397, 1)))</f>
        <v>0</v>
      </c>
      <c r="AD397" s="45">
        <f t="shared" si="8967"/>
        <v>0</v>
      </c>
      <c r="AE397" s="36"/>
      <c r="AF397" s="37"/>
      <c r="AG397" s="44">
        <f t="shared" ref="AG397" si="8997">parseTime(AE397)-(AF401=INT(RIGHT($F397, 1)))</f>
        <v>0</v>
      </c>
      <c r="AH397" s="45">
        <f t="shared" si="8969"/>
        <v>0</v>
      </c>
      <c r="AI397" s="36"/>
      <c r="AJ397" s="37"/>
      <c r="AK397" s="44">
        <f>parseTime(AI397)-(AJ401=INT(RIGHT($F397, 1)))</f>
        <v>0</v>
      </c>
      <c r="AL397" s="45">
        <f t="shared" si="8970"/>
        <v>0</v>
      </c>
      <c r="AM397" s="36"/>
      <c r="AN397" s="37"/>
      <c r="AO397" s="44">
        <f t="shared" ref="AO397" si="8998">parseTime(AM397)-(AN401=INT(RIGHT($F397, 1)))</f>
        <v>0</v>
      </c>
      <c r="AP397" s="45">
        <f t="shared" si="8972"/>
        <v>0</v>
      </c>
      <c r="AQ397" s="36"/>
      <c r="AR397" s="37"/>
      <c r="AS397" s="44">
        <f t="shared" ref="AS397" si="8999">parseTime(AQ397)-(AR401=INT(RIGHT($F397, 1)))</f>
        <v>0</v>
      </c>
      <c r="AT397" s="45">
        <f t="shared" si="8974"/>
        <v>0</v>
      </c>
      <c r="AU397" s="36"/>
      <c r="AV397" s="37"/>
      <c r="AW397" s="44">
        <f>parseTime(AU397)-(AV401=INT(RIGHT($F397, 1)))</f>
        <v>0</v>
      </c>
      <c r="AX397" s="45">
        <f t="shared" si="8975"/>
        <v>0</v>
      </c>
      <c r="AY397" s="36"/>
      <c r="AZ397" s="37"/>
      <c r="BA397" s="44">
        <f>parseTime(AY397)-(AZ401=INT(RIGHT($F397, 1)))</f>
        <v>0</v>
      </c>
      <c r="BB397" s="45">
        <f t="shared" si="8976"/>
        <v>0</v>
      </c>
      <c r="BC397" s="36"/>
      <c r="BD397" s="37"/>
      <c r="BE397" s="44">
        <f>parseTime(BC397)-(BD401=INT(RIGHT($F397, 1)))</f>
        <v>0</v>
      </c>
      <c r="BF397" s="45">
        <f t="shared" si="8977"/>
        <v>0</v>
      </c>
      <c r="BG397" s="36"/>
      <c r="BH397" s="37"/>
      <c r="BI397" s="44">
        <f>parseTime(BG397)-(BH401=INT(RIGHT($F397, 1)))</f>
        <v>0</v>
      </c>
      <c r="BJ397" s="45">
        <f t="shared" si="8978"/>
        <v>0</v>
      </c>
      <c r="BK397" s="36"/>
      <c r="BL397" s="37"/>
      <c r="BM397" s="44">
        <f>parseTime(BK397)-(BL401=INT(RIGHT($F397, 1)))</f>
        <v>0</v>
      </c>
      <c r="BN397" s="45">
        <f t="shared" si="8979"/>
        <v>0</v>
      </c>
      <c r="BO397" s="36"/>
      <c r="BP397" s="37"/>
      <c r="BQ397" s="44">
        <f t="shared" ref="BQ397" si="9000">parseTime(BO397)-(BP401=INT(RIGHT($F397, 1)))</f>
        <v>0</v>
      </c>
      <c r="BR397" s="45">
        <f t="shared" si="8981"/>
        <v>0</v>
      </c>
      <c r="BS397" s="36"/>
      <c r="BT397" s="37"/>
      <c r="BU397" s="44">
        <f t="shared" ref="BU397" si="9001">parseTime(BS397)-(BT401=INT(RIGHT($F397, 1)))</f>
        <v>0</v>
      </c>
      <c r="BV397" s="45">
        <f t="shared" si="8983"/>
        <v>0</v>
      </c>
      <c r="BW397" s="36"/>
      <c r="BX397" s="37"/>
      <c r="BY397" s="44">
        <f t="shared" ref="BY397" si="9002">parseTime(BW397)-(BX401=INT(RIGHT($F397, 1)))</f>
        <v>0</v>
      </c>
      <c r="BZ397" s="45">
        <f t="shared" si="8985"/>
        <v>0</v>
      </c>
      <c r="CA397" s="36"/>
      <c r="CB397" s="37"/>
      <c r="CC397" s="44">
        <f t="shared" ref="CC397" si="9003">parseTime(CA397)-(CB401=INT(RIGHT($F397, 1)))</f>
        <v>0</v>
      </c>
      <c r="CD397" s="45">
        <f t="shared" si="8987"/>
        <v>0</v>
      </c>
      <c r="CE397" s="36"/>
      <c r="CF397" s="37"/>
      <c r="CG397" s="44">
        <f t="shared" ref="CG397" si="9004">parseTime(CE397)-(CF401=INT(RIGHT($F397, 1)))</f>
        <v>0</v>
      </c>
      <c r="CH397" s="45">
        <f t="shared" si="8989"/>
        <v>0</v>
      </c>
    </row>
    <row r="398" spans="1:86" x14ac:dyDescent="0.25">
      <c r="A398" s="56" t="s">
        <v>117</v>
      </c>
      <c r="B398" s="57">
        <f ca="1">roleHours(G396:CH402, "MFD")</f>
        <v>0</v>
      </c>
      <c r="C398" s="14">
        <f t="shared" ca="1" si="7531"/>
        <v>0</v>
      </c>
      <c r="D398" s="14"/>
      <c r="E398" s="20" t="s">
        <v>127</v>
      </c>
      <c r="F398" s="51" t="s">
        <v>130</v>
      </c>
      <c r="G398" s="36"/>
      <c r="H398" s="37"/>
      <c r="I398" s="44">
        <f t="shared" ref="I398" si="9005">parseTime(G398)-(H401=INT(RIGHT($F398, 1)))</f>
        <v>0</v>
      </c>
      <c r="J398" s="45">
        <f t="shared" si="8957"/>
        <v>0</v>
      </c>
      <c r="K398" s="36"/>
      <c r="L398" s="37"/>
      <c r="M398" s="44">
        <f t="shared" ref="M398" si="9006">parseTime(K398)-(L401=INT(RIGHT($F398, 1)))</f>
        <v>0</v>
      </c>
      <c r="N398" s="45">
        <f t="shared" si="8959"/>
        <v>0</v>
      </c>
      <c r="O398" s="36"/>
      <c r="P398" s="37"/>
      <c r="Q398" s="44">
        <f t="shared" ref="Q398" si="9007">parseTime(O398)-(P401=INT(RIGHT($F398, 1)))</f>
        <v>0</v>
      </c>
      <c r="R398" s="45">
        <f t="shared" si="8961"/>
        <v>0</v>
      </c>
      <c r="S398" s="36"/>
      <c r="T398" s="37"/>
      <c r="U398" s="44">
        <f t="shared" ref="U398" si="9008">parseTime(S398)-(T401=INT(RIGHT($F398, 1)))</f>
        <v>0</v>
      </c>
      <c r="V398" s="45">
        <f t="shared" si="8963"/>
        <v>0</v>
      </c>
      <c r="W398" s="36"/>
      <c r="X398" s="37"/>
      <c r="Y398" s="44">
        <f t="shared" ref="Y398" si="9009">parseTime(W398)-(X401=INT(RIGHT($F398, 1)))</f>
        <v>0</v>
      </c>
      <c r="Z398" s="45">
        <f t="shared" si="8965"/>
        <v>0</v>
      </c>
      <c r="AA398" s="36"/>
      <c r="AB398" s="37"/>
      <c r="AC398" s="44">
        <f t="shared" ref="AC398" si="9010">parseTime(AA398)-(AB401=INT(RIGHT($F398, 1)))</f>
        <v>0</v>
      </c>
      <c r="AD398" s="45">
        <f t="shared" si="8967"/>
        <v>0</v>
      </c>
      <c r="AE398" s="36"/>
      <c r="AF398" s="37"/>
      <c r="AG398" s="44">
        <f t="shared" ref="AG398" si="9011">parseTime(AE398)-(AF401=INT(RIGHT($F398, 1)))</f>
        <v>0</v>
      </c>
      <c r="AH398" s="45">
        <f t="shared" si="8969"/>
        <v>0</v>
      </c>
      <c r="AI398" s="36"/>
      <c r="AJ398" s="37"/>
      <c r="AK398" s="44">
        <f>parseTime(AI398)-(AJ401=INT(RIGHT($F398, 1)))</f>
        <v>0</v>
      </c>
      <c r="AL398" s="45">
        <f t="shared" si="8970"/>
        <v>0</v>
      </c>
      <c r="AM398" s="36"/>
      <c r="AN398" s="37"/>
      <c r="AO398" s="44">
        <f t="shared" ref="AO398" si="9012">parseTime(AM398)-(AN401=INT(RIGHT($F398, 1)))</f>
        <v>0</v>
      </c>
      <c r="AP398" s="45">
        <f t="shared" si="8972"/>
        <v>0</v>
      </c>
      <c r="AQ398" s="36"/>
      <c r="AR398" s="37"/>
      <c r="AS398" s="44">
        <f t="shared" ref="AS398" si="9013">parseTime(AQ398)-(AR401=INT(RIGHT($F398, 1)))</f>
        <v>0</v>
      </c>
      <c r="AT398" s="45">
        <f t="shared" si="8974"/>
        <v>0</v>
      </c>
      <c r="AU398" s="36"/>
      <c r="AV398" s="37"/>
      <c r="AW398" s="44">
        <f>parseTime(AU398)-(AV401=INT(RIGHT($F398, 1)))</f>
        <v>0</v>
      </c>
      <c r="AX398" s="45">
        <f t="shared" si="8975"/>
        <v>0</v>
      </c>
      <c r="AY398" s="36"/>
      <c r="AZ398" s="37"/>
      <c r="BA398" s="44">
        <f>parseTime(AY398)-(AZ401=INT(RIGHT($F398, 1)))</f>
        <v>0</v>
      </c>
      <c r="BB398" s="45">
        <f t="shared" si="8976"/>
        <v>0</v>
      </c>
      <c r="BC398" s="36"/>
      <c r="BD398" s="37"/>
      <c r="BE398" s="44">
        <f>parseTime(BC398)-(BD401=INT(RIGHT($F398, 1)))</f>
        <v>0</v>
      </c>
      <c r="BF398" s="45">
        <f t="shared" si="8977"/>
        <v>0</v>
      </c>
      <c r="BG398" s="36"/>
      <c r="BH398" s="37"/>
      <c r="BI398" s="44">
        <f>parseTime(BG398)-(BH401=INT(RIGHT($F398, 1)))</f>
        <v>0</v>
      </c>
      <c r="BJ398" s="45">
        <f t="shared" si="8978"/>
        <v>0</v>
      </c>
      <c r="BK398" s="36"/>
      <c r="BL398" s="37"/>
      <c r="BM398" s="44">
        <f>parseTime(BK398)-(BL401=INT(RIGHT($F398, 1)))</f>
        <v>0</v>
      </c>
      <c r="BN398" s="45">
        <f t="shared" si="8979"/>
        <v>0</v>
      </c>
      <c r="BO398" s="36"/>
      <c r="BP398" s="37"/>
      <c r="BQ398" s="44">
        <f t="shared" ref="BQ398" si="9014">parseTime(BO398)-(BP401=INT(RIGHT($F398, 1)))</f>
        <v>0</v>
      </c>
      <c r="BR398" s="45">
        <f t="shared" si="8981"/>
        <v>0</v>
      </c>
      <c r="BS398" s="36"/>
      <c r="BT398" s="37"/>
      <c r="BU398" s="44">
        <f t="shared" ref="BU398" si="9015">parseTime(BS398)-(BT401=INT(RIGHT($F398, 1)))</f>
        <v>0</v>
      </c>
      <c r="BV398" s="45">
        <f t="shared" si="8983"/>
        <v>0</v>
      </c>
      <c r="BW398" s="36"/>
      <c r="BX398" s="37"/>
      <c r="BY398" s="44">
        <f t="shared" ref="BY398" si="9016">parseTime(BW398)-(BX401=INT(RIGHT($F398, 1)))</f>
        <v>0</v>
      </c>
      <c r="BZ398" s="45">
        <f t="shared" si="8985"/>
        <v>0</v>
      </c>
      <c r="CA398" s="36"/>
      <c r="CB398" s="37"/>
      <c r="CC398" s="44">
        <f t="shared" ref="CC398" si="9017">parseTime(CA398)-(CB401=INT(RIGHT($F398, 1)))</f>
        <v>0</v>
      </c>
      <c r="CD398" s="45">
        <f t="shared" si="8987"/>
        <v>0</v>
      </c>
      <c r="CE398" s="36"/>
      <c r="CF398" s="37"/>
      <c r="CG398" s="44">
        <f t="shared" ref="CG398" si="9018">parseTime(CE398)-(CF401=INT(RIGHT($F398, 1)))</f>
        <v>0</v>
      </c>
      <c r="CH398" s="45">
        <f t="shared" si="8989"/>
        <v>0</v>
      </c>
    </row>
    <row r="399" spans="1:86" x14ac:dyDescent="0.25">
      <c r="A399" s="56" t="s">
        <v>118</v>
      </c>
      <c r="B399" s="57">
        <f ca="1">roleHours(G396:CH402, "DFD")</f>
        <v>0</v>
      </c>
      <c r="C399" s="14">
        <f t="shared" ca="1" si="7531"/>
        <v>0</v>
      </c>
      <c r="D399" s="14"/>
      <c r="E399" s="20"/>
      <c r="F399" s="51" t="s">
        <v>131</v>
      </c>
      <c r="G399" s="36"/>
      <c r="H399" s="37"/>
      <c r="I399" s="44">
        <f t="shared" ref="I399" si="9019">parseTime(G399)-(H401=INT(RIGHT($F399, 1)))</f>
        <v>0</v>
      </c>
      <c r="J399" s="45">
        <f t="shared" si="8957"/>
        <v>0</v>
      </c>
      <c r="K399" s="36"/>
      <c r="L399" s="37"/>
      <c r="M399" s="44">
        <f t="shared" ref="M399" si="9020">parseTime(K399)-(L401=INT(RIGHT($F399, 1)))</f>
        <v>0</v>
      </c>
      <c r="N399" s="45">
        <f t="shared" si="8959"/>
        <v>0</v>
      </c>
      <c r="O399" s="36"/>
      <c r="P399" s="37"/>
      <c r="Q399" s="44">
        <f t="shared" ref="Q399" si="9021">parseTime(O399)-(P401=INT(RIGHT($F399, 1)))</f>
        <v>0</v>
      </c>
      <c r="R399" s="45">
        <f t="shared" si="8961"/>
        <v>0</v>
      </c>
      <c r="S399" s="36"/>
      <c r="T399" s="37"/>
      <c r="U399" s="44">
        <f t="shared" ref="U399" si="9022">parseTime(S399)-(T401=INT(RIGHT($F399, 1)))</f>
        <v>0</v>
      </c>
      <c r="V399" s="45">
        <f t="shared" si="8963"/>
        <v>0</v>
      </c>
      <c r="W399" s="36"/>
      <c r="X399" s="37"/>
      <c r="Y399" s="44">
        <f t="shared" ref="Y399" si="9023">parseTime(W399)-(X401=INT(RIGHT($F399, 1)))</f>
        <v>0</v>
      </c>
      <c r="Z399" s="45">
        <f t="shared" si="8965"/>
        <v>0</v>
      </c>
      <c r="AA399" s="36"/>
      <c r="AB399" s="37"/>
      <c r="AC399" s="44">
        <f t="shared" ref="AC399" si="9024">parseTime(AA399)-(AB401=INT(RIGHT($F399, 1)))</f>
        <v>0</v>
      </c>
      <c r="AD399" s="45">
        <f t="shared" si="8967"/>
        <v>0</v>
      </c>
      <c r="AE399" s="36"/>
      <c r="AF399" s="37"/>
      <c r="AG399" s="44">
        <f t="shared" ref="AG399" si="9025">parseTime(AE399)-(AF401=INT(RIGHT($F399, 1)))</f>
        <v>0</v>
      </c>
      <c r="AH399" s="45">
        <f t="shared" si="8969"/>
        <v>0</v>
      </c>
      <c r="AI399" s="36"/>
      <c r="AJ399" s="37"/>
      <c r="AK399" s="44">
        <f>parseTime(AI399)-(AJ401=INT(RIGHT($F399, 1)))</f>
        <v>0</v>
      </c>
      <c r="AL399" s="45">
        <f t="shared" si="8970"/>
        <v>0</v>
      </c>
      <c r="AM399" s="36"/>
      <c r="AN399" s="37"/>
      <c r="AO399" s="44">
        <f t="shared" ref="AO399" si="9026">parseTime(AM399)-(AN401=INT(RIGHT($F399, 1)))</f>
        <v>0</v>
      </c>
      <c r="AP399" s="45">
        <f t="shared" si="8972"/>
        <v>0</v>
      </c>
      <c r="AQ399" s="36"/>
      <c r="AR399" s="37"/>
      <c r="AS399" s="44">
        <f t="shared" ref="AS399" si="9027">parseTime(AQ399)-(AR401=INT(RIGHT($F399, 1)))</f>
        <v>0</v>
      </c>
      <c r="AT399" s="45">
        <f t="shared" si="8974"/>
        <v>0</v>
      </c>
      <c r="AU399" s="36"/>
      <c r="AV399" s="37"/>
      <c r="AW399" s="44">
        <f>parseTime(AU399)-(AV401=INT(RIGHT($F399, 1)))</f>
        <v>0</v>
      </c>
      <c r="AX399" s="45">
        <f t="shared" si="8975"/>
        <v>0</v>
      </c>
      <c r="AY399" s="36"/>
      <c r="AZ399" s="37"/>
      <c r="BA399" s="44">
        <f>parseTime(AY399)-(AZ401=INT(RIGHT($F399, 1)))</f>
        <v>0</v>
      </c>
      <c r="BB399" s="45">
        <f t="shared" si="8976"/>
        <v>0</v>
      </c>
      <c r="BC399" s="36"/>
      <c r="BD399" s="37"/>
      <c r="BE399" s="44">
        <f>parseTime(BC399)-(BD401=INT(RIGHT($F399, 1)))</f>
        <v>0</v>
      </c>
      <c r="BF399" s="45">
        <f t="shared" si="8977"/>
        <v>0</v>
      </c>
      <c r="BG399" s="36"/>
      <c r="BH399" s="37"/>
      <c r="BI399" s="44">
        <f>parseTime(BG399)-(BH401=INT(RIGHT($F399, 1)))</f>
        <v>0</v>
      </c>
      <c r="BJ399" s="45">
        <f t="shared" si="8978"/>
        <v>0</v>
      </c>
      <c r="BK399" s="36"/>
      <c r="BL399" s="37"/>
      <c r="BM399" s="44">
        <f>parseTime(BK399)-(BL401=INT(RIGHT($F399, 1)))</f>
        <v>0</v>
      </c>
      <c r="BN399" s="45">
        <f t="shared" si="8979"/>
        <v>0</v>
      </c>
      <c r="BO399" s="36"/>
      <c r="BP399" s="37"/>
      <c r="BQ399" s="44">
        <f t="shared" ref="BQ399" si="9028">parseTime(BO399)-(BP401=INT(RIGHT($F399, 1)))</f>
        <v>0</v>
      </c>
      <c r="BR399" s="45">
        <f t="shared" si="8981"/>
        <v>0</v>
      </c>
      <c r="BS399" s="36"/>
      <c r="BT399" s="37"/>
      <c r="BU399" s="44">
        <f t="shared" ref="BU399" si="9029">parseTime(BS399)-(BT401=INT(RIGHT($F399, 1)))</f>
        <v>0</v>
      </c>
      <c r="BV399" s="45">
        <f t="shared" si="8983"/>
        <v>0</v>
      </c>
      <c r="BW399" s="36"/>
      <c r="BX399" s="37"/>
      <c r="BY399" s="44">
        <f t="shared" ref="BY399" si="9030">parseTime(BW399)-(BX401=INT(RIGHT($F399, 1)))</f>
        <v>0</v>
      </c>
      <c r="BZ399" s="45">
        <f t="shared" si="8985"/>
        <v>0</v>
      </c>
      <c r="CA399" s="36"/>
      <c r="CB399" s="37"/>
      <c r="CC399" s="44">
        <f t="shared" ref="CC399" si="9031">parseTime(CA399)-(CB401=INT(RIGHT($F399, 1)))</f>
        <v>0</v>
      </c>
      <c r="CD399" s="45">
        <f t="shared" si="8987"/>
        <v>0</v>
      </c>
      <c r="CE399" s="36"/>
      <c r="CF399" s="37"/>
      <c r="CG399" s="44">
        <f t="shared" ref="CG399" si="9032">parseTime(CE399)-(CF401=INT(RIGHT($F399, 1)))</f>
        <v>0</v>
      </c>
      <c r="CH399" s="45">
        <f t="shared" si="8989"/>
        <v>0</v>
      </c>
    </row>
    <row r="400" spans="1:86" x14ac:dyDescent="0.25">
      <c r="A400" s="56" t="s">
        <v>119</v>
      </c>
      <c r="B400" s="57">
        <f ca="1">roleHours(G396:CH402, "MCC")</f>
        <v>0</v>
      </c>
      <c r="C400" s="14">
        <f t="shared" ref="C400:C463" ca="1" si="9033">B400/8</f>
        <v>0</v>
      </c>
      <c r="D400" s="14"/>
      <c r="E400" s="20"/>
      <c r="F400" s="51" t="s">
        <v>132</v>
      </c>
      <c r="G400" s="36"/>
      <c r="H400" s="37"/>
      <c r="I400" s="44">
        <f t="shared" ref="I400" si="9034">parseTime(G400)-(H401=INT(RIGHT($F400, 1)))</f>
        <v>0</v>
      </c>
      <c r="J400" s="45">
        <f t="shared" si="8957"/>
        <v>0</v>
      </c>
      <c r="K400" s="36"/>
      <c r="L400" s="37"/>
      <c r="M400" s="44">
        <f t="shared" ref="M400" si="9035">parseTime(K400)-(L401=INT(RIGHT($F400, 1)))</f>
        <v>0</v>
      </c>
      <c r="N400" s="45">
        <f t="shared" si="8959"/>
        <v>0</v>
      </c>
      <c r="O400" s="36"/>
      <c r="P400" s="37"/>
      <c r="Q400" s="44">
        <f t="shared" ref="Q400" si="9036">parseTime(O400)-(P401=INT(RIGHT($F400, 1)))</f>
        <v>0</v>
      </c>
      <c r="R400" s="45">
        <f t="shared" si="8961"/>
        <v>0</v>
      </c>
      <c r="S400" s="36"/>
      <c r="T400" s="37"/>
      <c r="U400" s="44">
        <f t="shared" ref="U400" si="9037">parseTime(S400)-(T401=INT(RIGHT($F400, 1)))</f>
        <v>0</v>
      </c>
      <c r="V400" s="45">
        <f t="shared" si="8963"/>
        <v>0</v>
      </c>
      <c r="W400" s="36"/>
      <c r="X400" s="37"/>
      <c r="Y400" s="44">
        <f t="shared" ref="Y400" si="9038">parseTime(W400)-(X401=INT(RIGHT($F400, 1)))</f>
        <v>0</v>
      </c>
      <c r="Z400" s="45">
        <f t="shared" si="8965"/>
        <v>0</v>
      </c>
      <c r="AA400" s="36"/>
      <c r="AB400" s="37"/>
      <c r="AC400" s="44">
        <f t="shared" ref="AC400" si="9039">parseTime(AA400)-(AB401=INT(RIGHT($F400, 1)))</f>
        <v>0</v>
      </c>
      <c r="AD400" s="45">
        <f t="shared" si="8967"/>
        <v>0</v>
      </c>
      <c r="AE400" s="36"/>
      <c r="AF400" s="37"/>
      <c r="AG400" s="44">
        <f t="shared" ref="AG400" si="9040">parseTime(AE400)-(AF401=INT(RIGHT($F400, 1)))</f>
        <v>0</v>
      </c>
      <c r="AH400" s="45">
        <f t="shared" si="8969"/>
        <v>0</v>
      </c>
      <c r="AI400" s="36"/>
      <c r="AJ400" s="37"/>
      <c r="AK400" s="44">
        <f>parseTime(AI400)-(AJ401=INT(RIGHT($F400, 1)))</f>
        <v>0</v>
      </c>
      <c r="AL400" s="45">
        <f t="shared" si="8970"/>
        <v>0</v>
      </c>
      <c r="AM400" s="36"/>
      <c r="AN400" s="37"/>
      <c r="AO400" s="44">
        <f t="shared" ref="AO400" si="9041">parseTime(AM400)-(AN401=INT(RIGHT($F400, 1)))</f>
        <v>0</v>
      </c>
      <c r="AP400" s="45">
        <f t="shared" si="8972"/>
        <v>0</v>
      </c>
      <c r="AQ400" s="36"/>
      <c r="AR400" s="37"/>
      <c r="AS400" s="44">
        <f t="shared" ref="AS400" si="9042">parseTime(AQ400)-(AR401=INT(RIGHT($F400, 1)))</f>
        <v>0</v>
      </c>
      <c r="AT400" s="45">
        <f t="shared" si="8974"/>
        <v>0</v>
      </c>
      <c r="AU400" s="36"/>
      <c r="AV400" s="37"/>
      <c r="AW400" s="44">
        <f>parseTime(AU400)-(AV401=INT(RIGHT($F400, 1)))</f>
        <v>0</v>
      </c>
      <c r="AX400" s="45">
        <f t="shared" si="8975"/>
        <v>0</v>
      </c>
      <c r="AY400" s="36"/>
      <c r="AZ400" s="37"/>
      <c r="BA400" s="44">
        <f>parseTime(AY400)-(AZ401=INT(RIGHT($F400, 1)))</f>
        <v>0</v>
      </c>
      <c r="BB400" s="45">
        <f t="shared" si="8976"/>
        <v>0</v>
      </c>
      <c r="BC400" s="36"/>
      <c r="BD400" s="37"/>
      <c r="BE400" s="44">
        <f>parseTime(BC400)-(BD401=INT(RIGHT($F400, 1)))</f>
        <v>0</v>
      </c>
      <c r="BF400" s="45">
        <f t="shared" si="8977"/>
        <v>0</v>
      </c>
      <c r="BG400" s="36"/>
      <c r="BH400" s="37"/>
      <c r="BI400" s="44">
        <f>parseTime(BG400)-(BH401=INT(RIGHT($F400, 1)))</f>
        <v>0</v>
      </c>
      <c r="BJ400" s="45">
        <f t="shared" si="8978"/>
        <v>0</v>
      </c>
      <c r="BK400" s="36"/>
      <c r="BL400" s="37"/>
      <c r="BM400" s="44">
        <f>parseTime(BK400)-(BL401=INT(RIGHT($F400, 1)))</f>
        <v>0</v>
      </c>
      <c r="BN400" s="45">
        <f t="shared" si="8979"/>
        <v>0</v>
      </c>
      <c r="BO400" s="36"/>
      <c r="BP400" s="37"/>
      <c r="BQ400" s="44">
        <f t="shared" ref="BQ400" si="9043">parseTime(BO400)-(BP401=INT(RIGHT($F400, 1)))</f>
        <v>0</v>
      </c>
      <c r="BR400" s="45">
        <f t="shared" si="8981"/>
        <v>0</v>
      </c>
      <c r="BS400" s="36"/>
      <c r="BT400" s="37"/>
      <c r="BU400" s="44">
        <f t="shared" ref="BU400" si="9044">parseTime(BS400)-(BT401=INT(RIGHT($F400, 1)))</f>
        <v>0</v>
      </c>
      <c r="BV400" s="45">
        <f t="shared" si="8983"/>
        <v>0</v>
      </c>
      <c r="BW400" s="36"/>
      <c r="BX400" s="37"/>
      <c r="BY400" s="44">
        <f t="shared" ref="BY400" si="9045">parseTime(BW400)-(BX401=INT(RIGHT($F400, 1)))</f>
        <v>0</v>
      </c>
      <c r="BZ400" s="45">
        <f t="shared" si="8985"/>
        <v>0</v>
      </c>
      <c r="CA400" s="36"/>
      <c r="CB400" s="37"/>
      <c r="CC400" s="44">
        <f t="shared" ref="CC400" si="9046">parseTime(CA400)-(CB401=INT(RIGHT($F400, 1)))</f>
        <v>0</v>
      </c>
      <c r="CD400" s="45">
        <f t="shared" si="8987"/>
        <v>0</v>
      </c>
      <c r="CE400" s="36"/>
      <c r="CF400" s="37"/>
      <c r="CG400" s="44">
        <f t="shared" ref="CG400" si="9047">parseTime(CE400)-(CF401=INT(RIGHT($F400, 1)))</f>
        <v>0</v>
      </c>
      <c r="CH400" s="45">
        <f t="shared" si="8989"/>
        <v>0</v>
      </c>
    </row>
    <row r="401" spans="1:86" x14ac:dyDescent="0.25">
      <c r="A401" s="56" t="s">
        <v>120</v>
      </c>
      <c r="B401" s="57">
        <f ca="1">roleHours(G396:CH402, "DCC")</f>
        <v>0</v>
      </c>
      <c r="C401" s="14">
        <f t="shared" ca="1" si="9033"/>
        <v>0</v>
      </c>
      <c r="D401" s="14"/>
      <c r="E401" s="20"/>
      <c r="F401" s="51"/>
      <c r="G401" s="46" t="s">
        <v>134</v>
      </c>
      <c r="H401" s="38">
        <f t="shared" ref="H401" si="9048">lunchAdjust(G396:H400)</f>
        <v>0</v>
      </c>
      <c r="I401" s="48" t="s">
        <v>0</v>
      </c>
      <c r="J401" s="39">
        <f t="shared" ref="J401" si="9049">SUMPRODUCT(I396:I400*J396:J400)</f>
        <v>0</v>
      </c>
      <c r="K401" s="46" t="s">
        <v>134</v>
      </c>
      <c r="L401" s="38">
        <f t="shared" ref="L401" si="9050">lunchAdjust(K396:L400)</f>
        <v>0</v>
      </c>
      <c r="M401" s="48" t="s">
        <v>0</v>
      </c>
      <c r="N401" s="39">
        <f t="shared" ref="N401" si="9051">SUMPRODUCT(M396:M400*N396:N400)</f>
        <v>0</v>
      </c>
      <c r="O401" s="46" t="s">
        <v>134</v>
      </c>
      <c r="P401" s="38">
        <f t="shared" ref="P401" si="9052">lunchAdjust(O396:P400)</f>
        <v>0</v>
      </c>
      <c r="Q401" s="48" t="s">
        <v>0</v>
      </c>
      <c r="R401" s="39">
        <f t="shared" ref="R401" si="9053">SUMPRODUCT(Q396:Q400*R396:R400)</f>
        <v>0</v>
      </c>
      <c r="S401" s="46" t="s">
        <v>134</v>
      </c>
      <c r="T401" s="38">
        <f t="shared" ref="T401" si="9054">lunchAdjust(S396:T400)</f>
        <v>0</v>
      </c>
      <c r="U401" s="48" t="s">
        <v>0</v>
      </c>
      <c r="V401" s="39">
        <f t="shared" ref="V401" si="9055">SUMPRODUCT(U396:U400*V396:V400)</f>
        <v>0</v>
      </c>
      <c r="W401" s="46" t="s">
        <v>134</v>
      </c>
      <c r="X401" s="38">
        <f t="shared" ref="X401" si="9056">lunchAdjust(W396:X400)</f>
        <v>0</v>
      </c>
      <c r="Y401" s="48" t="s">
        <v>0</v>
      </c>
      <c r="Z401" s="39">
        <f t="shared" ref="Z401" si="9057">SUMPRODUCT(Y396:Y400*Z396:Z400)</f>
        <v>0</v>
      </c>
      <c r="AA401" s="46" t="s">
        <v>134</v>
      </c>
      <c r="AB401" s="38">
        <f t="shared" ref="AB401" si="9058">lunchAdjust(AA396:AB400)</f>
        <v>0</v>
      </c>
      <c r="AC401" s="48" t="s">
        <v>0</v>
      </c>
      <c r="AD401" s="39">
        <f t="shared" ref="AD401" si="9059">SUMPRODUCT(AC396:AC400*AD396:AD400)</f>
        <v>0</v>
      </c>
      <c r="AE401" s="46" t="s">
        <v>134</v>
      </c>
      <c r="AF401" s="38">
        <f t="shared" ref="AF401" si="9060">lunchAdjust(AE396:AF400)</f>
        <v>0</v>
      </c>
      <c r="AG401" s="48" t="s">
        <v>0</v>
      </c>
      <c r="AH401" s="39">
        <f t="shared" ref="AH401" si="9061">SUMPRODUCT(AG396:AG400*AH396:AH400)</f>
        <v>0</v>
      </c>
      <c r="AI401" s="46" t="s">
        <v>134</v>
      </c>
      <c r="AJ401" s="38">
        <f t="shared" ref="AJ401" si="9062">lunchAdjust(AI396:AJ400)</f>
        <v>0</v>
      </c>
      <c r="AK401" s="48" t="s">
        <v>0</v>
      </c>
      <c r="AL401" s="39">
        <f t="shared" ref="AL401" si="9063">SUMPRODUCT(AK396:AK400*AL396:AL400)</f>
        <v>0</v>
      </c>
      <c r="AM401" s="46" t="s">
        <v>134</v>
      </c>
      <c r="AN401" s="38">
        <f t="shared" ref="AN401" si="9064">lunchAdjust(AM396:AN400)</f>
        <v>0</v>
      </c>
      <c r="AO401" s="48" t="s">
        <v>0</v>
      </c>
      <c r="AP401" s="39">
        <f t="shared" ref="AP401" si="9065">SUMPRODUCT(AO396:AO400*AP396:AP400)</f>
        <v>0</v>
      </c>
      <c r="AQ401" s="46" t="s">
        <v>134</v>
      </c>
      <c r="AR401" s="38">
        <f t="shared" ref="AR401" si="9066">lunchAdjust(AQ396:AR400)</f>
        <v>0</v>
      </c>
      <c r="AS401" s="48" t="s">
        <v>0</v>
      </c>
      <c r="AT401" s="39">
        <f t="shared" ref="AT401" si="9067">SUMPRODUCT(AS396:AS400*AT396:AT400)</f>
        <v>0</v>
      </c>
      <c r="AU401" s="46" t="s">
        <v>134</v>
      </c>
      <c r="AV401" s="38">
        <f t="shared" ref="AV401" si="9068">lunchAdjust(AU396:AV400)</f>
        <v>0</v>
      </c>
      <c r="AW401" s="48" t="s">
        <v>0</v>
      </c>
      <c r="AX401" s="39">
        <f t="shared" ref="AX401" si="9069">SUMPRODUCT(AW396:AW400*AX396:AX400)</f>
        <v>0</v>
      </c>
      <c r="AY401" s="46" t="s">
        <v>134</v>
      </c>
      <c r="AZ401" s="38">
        <f t="shared" ref="AZ401" si="9070">lunchAdjust(AY396:AZ400)</f>
        <v>0</v>
      </c>
      <c r="BA401" s="48" t="s">
        <v>0</v>
      </c>
      <c r="BB401" s="39">
        <f t="shared" ref="BB401" si="9071">SUMPRODUCT(BA396:BA400*BB396:BB400)</f>
        <v>0</v>
      </c>
      <c r="BC401" s="46" t="s">
        <v>134</v>
      </c>
      <c r="BD401" s="38">
        <f t="shared" ref="BD401" si="9072">lunchAdjust(BC396:BD400)</f>
        <v>0</v>
      </c>
      <c r="BE401" s="48" t="s">
        <v>0</v>
      </c>
      <c r="BF401" s="39">
        <f t="shared" ref="BF401" si="9073">SUMPRODUCT(BE396:BE400*BF396:BF400)</f>
        <v>0</v>
      </c>
      <c r="BG401" s="46" t="s">
        <v>134</v>
      </c>
      <c r="BH401" s="38">
        <f t="shared" ref="BH401" si="9074">lunchAdjust(BG396:BH400)</f>
        <v>0</v>
      </c>
      <c r="BI401" s="48" t="s">
        <v>0</v>
      </c>
      <c r="BJ401" s="39">
        <f t="shared" ref="BJ401" si="9075">SUMPRODUCT(BI396:BI400*BJ396:BJ400)</f>
        <v>0</v>
      </c>
      <c r="BK401" s="46" t="s">
        <v>134</v>
      </c>
      <c r="BL401" s="38">
        <f t="shared" ref="BL401" si="9076">lunchAdjust(BK396:BL400)</f>
        <v>0</v>
      </c>
      <c r="BM401" s="48" t="s">
        <v>0</v>
      </c>
      <c r="BN401" s="39">
        <f t="shared" ref="BN401" si="9077">SUMPRODUCT(BM396:BM400*BN396:BN400)</f>
        <v>0</v>
      </c>
      <c r="BO401" s="46" t="s">
        <v>134</v>
      </c>
      <c r="BP401" s="38">
        <f t="shared" ref="BP401" si="9078">lunchAdjust(BO396:BP400)</f>
        <v>0</v>
      </c>
      <c r="BQ401" s="48" t="s">
        <v>0</v>
      </c>
      <c r="BR401" s="39">
        <f t="shared" ref="BR401" si="9079">SUMPRODUCT(BQ396:BQ400*BR396:BR400)</f>
        <v>0</v>
      </c>
      <c r="BS401" s="46" t="s">
        <v>134</v>
      </c>
      <c r="BT401" s="38">
        <f t="shared" ref="BT401" si="9080">lunchAdjust(BS396:BT400)</f>
        <v>0</v>
      </c>
      <c r="BU401" s="48" t="s">
        <v>0</v>
      </c>
      <c r="BV401" s="39">
        <f t="shared" ref="BV401" si="9081">SUMPRODUCT(BU396:BU400*BV396:BV400)</f>
        <v>0</v>
      </c>
      <c r="BW401" s="46" t="s">
        <v>134</v>
      </c>
      <c r="BX401" s="38">
        <f t="shared" ref="BX401" si="9082">lunchAdjust(BW396:BX400)</f>
        <v>0</v>
      </c>
      <c r="BY401" s="48" t="s">
        <v>0</v>
      </c>
      <c r="BZ401" s="39">
        <f t="shared" ref="BZ401" si="9083">SUMPRODUCT(BY396:BY400*BZ396:BZ400)</f>
        <v>0</v>
      </c>
      <c r="CA401" s="46" t="s">
        <v>134</v>
      </c>
      <c r="CB401" s="38">
        <f t="shared" ref="CB401" si="9084">lunchAdjust(CA396:CB400)</f>
        <v>0</v>
      </c>
      <c r="CC401" s="48" t="s">
        <v>0</v>
      </c>
      <c r="CD401" s="39">
        <f t="shared" ref="CD401" si="9085">SUMPRODUCT(CC396:CC400*CD396:CD400)</f>
        <v>0</v>
      </c>
      <c r="CE401" s="46" t="s">
        <v>134</v>
      </c>
      <c r="CF401" s="38">
        <f t="shared" ref="CF401" si="9086">lunchAdjust(CE396:CF400)</f>
        <v>0</v>
      </c>
      <c r="CG401" s="48" t="s">
        <v>0</v>
      </c>
      <c r="CH401" s="39">
        <f t="shared" ref="CH401" si="9087">SUMPRODUCT(CG396:CG400*CH396:CH400)</f>
        <v>0</v>
      </c>
    </row>
    <row r="402" spans="1:86" ht="15.75" thickBot="1" x14ac:dyDescent="0.3">
      <c r="A402" s="58" t="s">
        <v>121</v>
      </c>
      <c r="B402" s="59">
        <f ca="1">roleHours(G396:CH402, "OUT")</f>
        <v>0</v>
      </c>
      <c r="C402" s="54" t="s">
        <v>137</v>
      </c>
      <c r="D402" s="22">
        <f ca="1">roleHours(G396:CH402, "PTO")</f>
        <v>0</v>
      </c>
      <c r="E402" s="23"/>
      <c r="F402" s="52"/>
      <c r="G402" s="47" t="s">
        <v>39</v>
      </c>
      <c r="H402" s="40">
        <f t="shared" ref="H402:H465" si="9088">SUMPRODUCT(I396:I400*(H396:H400="PTO"))+SUMPRODUCT(I396:I400*(H396:H400="HOL"))</f>
        <v>0</v>
      </c>
      <c r="I402" s="49" t="s">
        <v>135</v>
      </c>
      <c r="J402" s="41">
        <f t="shared" ref="J402" si="9089">J401*G$4</f>
        <v>0</v>
      </c>
      <c r="K402" s="47" t="s">
        <v>39</v>
      </c>
      <c r="L402" s="40">
        <f t="shared" ref="L402" si="9090">SUMPRODUCT(M396:M400*(L396:L400="PTO"))+SUMPRODUCT(M396:M400*(L396:L400="HOL"))</f>
        <v>0</v>
      </c>
      <c r="M402" s="49" t="s">
        <v>135</v>
      </c>
      <c r="N402" s="41">
        <f t="shared" ref="N402" si="9091">N401*K$4</f>
        <v>0</v>
      </c>
      <c r="O402" s="47" t="s">
        <v>39</v>
      </c>
      <c r="P402" s="40">
        <f t="shared" ref="P402" si="9092">SUMPRODUCT(Q396:Q400*(P396:P400="PTO"))+SUMPRODUCT(Q396:Q400*(P396:P400="HOL"))</f>
        <v>0</v>
      </c>
      <c r="Q402" s="49" t="s">
        <v>135</v>
      </c>
      <c r="R402" s="41">
        <f t="shared" ref="R402" si="9093">R401*O$4</f>
        <v>0</v>
      </c>
      <c r="S402" s="47" t="s">
        <v>39</v>
      </c>
      <c r="T402" s="40">
        <f t="shared" ref="T402" si="9094">SUMPRODUCT(U396:U400*(T396:T400="PTO"))+SUMPRODUCT(U396:U400*(T396:T400="HOL"))</f>
        <v>0</v>
      </c>
      <c r="U402" s="49" t="s">
        <v>135</v>
      </c>
      <c r="V402" s="41">
        <f t="shared" ref="V402" si="9095">V401*S$4</f>
        <v>0</v>
      </c>
      <c r="W402" s="47" t="s">
        <v>39</v>
      </c>
      <c r="X402" s="40">
        <f t="shared" ref="X402" si="9096">SUMPRODUCT(Y396:Y400*(X396:X400="PTO"))+SUMPRODUCT(Y396:Y400*(X396:X400="HOL"))</f>
        <v>0</v>
      </c>
      <c r="Y402" s="49" t="s">
        <v>135</v>
      </c>
      <c r="Z402" s="41">
        <f t="shared" ref="Z402" si="9097">Z401*W$4</f>
        <v>0</v>
      </c>
      <c r="AA402" s="47" t="s">
        <v>39</v>
      </c>
      <c r="AB402" s="40">
        <f t="shared" ref="AB402" si="9098">SUMPRODUCT(AC396:AC400*(AB396:AB400="PTO"))+SUMPRODUCT(AC396:AC400*(AB396:AB400="HOL"))</f>
        <v>0</v>
      </c>
      <c r="AC402" s="49" t="s">
        <v>135</v>
      </c>
      <c r="AD402" s="41">
        <f t="shared" ref="AD402" si="9099">AD401*AA$4</f>
        <v>0</v>
      </c>
      <c r="AE402" s="47" t="s">
        <v>39</v>
      </c>
      <c r="AF402" s="40">
        <f t="shared" ref="AF402" si="9100">SUMPRODUCT(AG396:AG400*(AF396:AF400="PTO"))+SUMPRODUCT(AG396:AG400*(AF396:AF400="HOL"))</f>
        <v>0</v>
      </c>
      <c r="AG402" s="49" t="s">
        <v>135</v>
      </c>
      <c r="AH402" s="41">
        <f t="shared" ref="AH402" si="9101">AH401*AE$4</f>
        <v>0</v>
      </c>
      <c r="AI402" s="47" t="s">
        <v>39</v>
      </c>
      <c r="AJ402" s="40">
        <f t="shared" ref="AJ402" si="9102">SUMPRODUCT(AK396:AK400*(AJ396:AJ400="PTO"))+SUMPRODUCT(AK396:AK400*(AJ396:AJ400="HOL"))</f>
        <v>0</v>
      </c>
      <c r="AK402" s="49" t="s">
        <v>135</v>
      </c>
      <c r="AL402" s="41">
        <f>AL401*AI$4</f>
        <v>0</v>
      </c>
      <c r="AM402" s="47" t="s">
        <v>39</v>
      </c>
      <c r="AN402" s="40">
        <f t="shared" ref="AN402" si="9103">SUMPRODUCT(AO396:AO400*(AN396:AN400="PTO"))+SUMPRODUCT(AO396:AO400*(AN396:AN400="HOL"))</f>
        <v>0</v>
      </c>
      <c r="AO402" s="49" t="s">
        <v>135</v>
      </c>
      <c r="AP402" s="41">
        <f t="shared" ref="AP402" si="9104">AP401*AM$4</f>
        <v>0</v>
      </c>
      <c r="AQ402" s="47" t="s">
        <v>39</v>
      </c>
      <c r="AR402" s="40">
        <f t="shared" ref="AR402" si="9105">SUMPRODUCT(AS396:AS400*(AR396:AR400="PTO"))+SUMPRODUCT(AS396:AS400*(AR396:AR400="HOL"))</f>
        <v>0</v>
      </c>
      <c r="AS402" s="49" t="s">
        <v>135</v>
      </c>
      <c r="AT402" s="41">
        <f t="shared" ref="AT402" si="9106">AT401*AQ$4</f>
        <v>0</v>
      </c>
      <c r="AU402" s="47" t="s">
        <v>39</v>
      </c>
      <c r="AV402" s="40">
        <f t="shared" ref="AV402" si="9107">SUMPRODUCT(AW396:AW400*(AV396:AV400="PTO"))+SUMPRODUCT(AW396:AW400*(AV396:AV400="HOL"))</f>
        <v>0</v>
      </c>
      <c r="AW402" s="49" t="s">
        <v>135</v>
      </c>
      <c r="AX402" s="41">
        <f>AX401*AU$4</f>
        <v>0</v>
      </c>
      <c r="AY402" s="47" t="s">
        <v>39</v>
      </c>
      <c r="AZ402" s="40">
        <f t="shared" ref="AZ402" si="9108">SUMPRODUCT(BA396:BA400*(AZ396:AZ400="PTO"))+SUMPRODUCT(BA396:BA400*(AZ396:AZ400="HOL"))</f>
        <v>0</v>
      </c>
      <c r="BA402" s="49" t="s">
        <v>135</v>
      </c>
      <c r="BB402" s="41">
        <f>BB401*AY$4</f>
        <v>0</v>
      </c>
      <c r="BC402" s="47" t="s">
        <v>39</v>
      </c>
      <c r="BD402" s="40">
        <f t="shared" ref="BD402" si="9109">SUMPRODUCT(BE396:BE400*(BD396:BD400="PTO"))+SUMPRODUCT(BE396:BE400*(BD396:BD400="HOL"))</f>
        <v>0</v>
      </c>
      <c r="BE402" s="49" t="s">
        <v>135</v>
      </c>
      <c r="BF402" s="41">
        <f>BF401*BC$4</f>
        <v>0</v>
      </c>
      <c r="BG402" s="47" t="s">
        <v>39</v>
      </c>
      <c r="BH402" s="40">
        <f t="shared" ref="BH402" si="9110">SUMPRODUCT(BI396:BI400*(BH396:BH400="PTO"))+SUMPRODUCT(BI396:BI400*(BH396:BH400="HOL"))</f>
        <v>0</v>
      </c>
      <c r="BI402" s="49" t="s">
        <v>135</v>
      </c>
      <c r="BJ402" s="41">
        <f>BJ401*BG$4</f>
        <v>0</v>
      </c>
      <c r="BK402" s="47" t="s">
        <v>39</v>
      </c>
      <c r="BL402" s="40">
        <f t="shared" ref="BL402" si="9111">SUMPRODUCT(BM396:BM400*(BL396:BL400="PTO"))+SUMPRODUCT(BM396:BM400*(BL396:BL400="HOL"))</f>
        <v>0</v>
      </c>
      <c r="BM402" s="49" t="s">
        <v>135</v>
      </c>
      <c r="BN402" s="41">
        <f>BN401*BK$4</f>
        <v>0</v>
      </c>
      <c r="BO402" s="47" t="s">
        <v>39</v>
      </c>
      <c r="BP402" s="40">
        <f t="shared" ref="BP402" si="9112">SUMPRODUCT(BQ396:BQ400*(BP396:BP400="PTO"))+SUMPRODUCT(BQ396:BQ400*(BP396:BP400="HOL"))</f>
        <v>0</v>
      </c>
      <c r="BQ402" s="49" t="s">
        <v>135</v>
      </c>
      <c r="BR402" s="41">
        <f t="shared" ref="BR402" si="9113">BR401*BO$4</f>
        <v>0</v>
      </c>
      <c r="BS402" s="47" t="s">
        <v>39</v>
      </c>
      <c r="BT402" s="40">
        <f t="shared" ref="BT402" si="9114">SUMPRODUCT(BU396:BU400*(BT396:BT400="PTO"))+SUMPRODUCT(BU396:BU400*(BT396:BT400="HOL"))</f>
        <v>0</v>
      </c>
      <c r="BU402" s="49" t="s">
        <v>135</v>
      </c>
      <c r="BV402" s="41">
        <f t="shared" ref="BV402" si="9115">BV401*BS$4</f>
        <v>0</v>
      </c>
      <c r="BW402" s="47" t="s">
        <v>39</v>
      </c>
      <c r="BX402" s="40">
        <f t="shared" ref="BX402" si="9116">SUMPRODUCT(BY396:BY400*(BX396:BX400="PTO"))+SUMPRODUCT(BY396:BY400*(BX396:BX400="HOL"))</f>
        <v>0</v>
      </c>
      <c r="BY402" s="49" t="s">
        <v>135</v>
      </c>
      <c r="BZ402" s="41">
        <f t="shared" ref="BZ402" si="9117">BZ401*BW$4</f>
        <v>0</v>
      </c>
      <c r="CA402" s="47" t="s">
        <v>39</v>
      </c>
      <c r="CB402" s="40">
        <f t="shared" ref="CB402" si="9118">SUMPRODUCT(CC396:CC400*(CB396:CB400="PTO"))+SUMPRODUCT(CC396:CC400*(CB396:CB400="HOL"))</f>
        <v>0</v>
      </c>
      <c r="CC402" s="49" t="s">
        <v>135</v>
      </c>
      <c r="CD402" s="41">
        <f t="shared" ref="CD402" si="9119">CD401*CA$4</f>
        <v>0</v>
      </c>
      <c r="CE402" s="47" t="s">
        <v>39</v>
      </c>
      <c r="CF402" s="40">
        <f t="shared" ref="CF402" si="9120">SUMPRODUCT(CG396:CG400*(CF396:CF400="PTO"))+SUMPRODUCT(CG396:CG400*(CF396:CF400="HOL"))</f>
        <v>0</v>
      </c>
      <c r="CG402" s="49" t="s">
        <v>135</v>
      </c>
      <c r="CH402" s="41">
        <f t="shared" ref="CH402" si="9121">CH401*CE$4</f>
        <v>0</v>
      </c>
    </row>
    <row r="403" spans="1:86" x14ac:dyDescent="0.25">
      <c r="A403" s="70" t="s">
        <v>133</v>
      </c>
      <c r="B403" s="71">
        <f t="shared" ref="B403" ca="1" si="9122">D403-B404</f>
        <v>31.657861578385479</v>
      </c>
      <c r="C403" s="72" t="s">
        <v>122</v>
      </c>
      <c r="D403" s="71">
        <f>IFERROR(INDEX(Holidays[FTE], MATCH(Entry!E403, Holidays[Date], 0)), 1)*8*INDEX(FTEguide[[1]:[12]], MATCH(Entry!E404, FTEguide[Weekday], 0), IF(Entry!E406&gt;0, Entry!E406, MONTH(Entry!E403)))</f>
        <v>107.65786157838548</v>
      </c>
      <c r="E403" s="60">
        <f t="shared" si="8625"/>
        <v>43885</v>
      </c>
      <c r="F403" s="50" t="s">
        <v>128</v>
      </c>
      <c r="G403" s="34" t="s">
        <v>136</v>
      </c>
      <c r="H403" s="35" t="s">
        <v>23</v>
      </c>
      <c r="I403" s="42">
        <f t="shared" ref="I403" si="9123">parseTime(G403)-(H408=INT(RIGHT($F403, 1)))</f>
        <v>8</v>
      </c>
      <c r="J403" s="43">
        <f t="shared" ref="J403:J407" si="9124">isClocked(H403)</f>
        <v>1</v>
      </c>
      <c r="K403" s="34" t="s">
        <v>136</v>
      </c>
      <c r="L403" s="35" t="s">
        <v>23</v>
      </c>
      <c r="M403" s="42">
        <f t="shared" ref="M403" si="9125">parseTime(K403)-(L408=INT(RIGHT($F403, 1)))</f>
        <v>8</v>
      </c>
      <c r="N403" s="43">
        <f t="shared" ref="N403:N407" si="9126">isClocked(L403)</f>
        <v>1</v>
      </c>
      <c r="O403" s="34" t="s">
        <v>180</v>
      </c>
      <c r="P403" s="35" t="s">
        <v>23</v>
      </c>
      <c r="Q403" s="42">
        <f t="shared" ref="Q403" si="9127">parseTime(O403)-(P408=INT(RIGHT($F403, 1)))</f>
        <v>8</v>
      </c>
      <c r="R403" s="43">
        <f t="shared" ref="R403:R407" si="9128">isClocked(P403)</f>
        <v>1</v>
      </c>
      <c r="S403" s="34" t="s">
        <v>150</v>
      </c>
      <c r="T403" s="35" t="s">
        <v>23</v>
      </c>
      <c r="U403" s="42">
        <f t="shared" ref="U403" si="9129">parseTime(S403)-(T408=INT(RIGHT($F403, 1)))</f>
        <v>8</v>
      </c>
      <c r="V403" s="43">
        <f t="shared" ref="V403:V407" si="9130">isClocked(T403)</f>
        <v>1</v>
      </c>
      <c r="W403" s="34" t="s">
        <v>136</v>
      </c>
      <c r="X403" s="35" t="s">
        <v>24</v>
      </c>
      <c r="Y403" s="42">
        <f t="shared" ref="Y403" si="9131">parseTime(W403)-(X408=INT(RIGHT($F403, 1)))</f>
        <v>8</v>
      </c>
      <c r="Z403" s="43">
        <f t="shared" ref="Z403:Z407" si="9132">isClocked(X403)</f>
        <v>1</v>
      </c>
      <c r="AA403" s="34" t="s">
        <v>136</v>
      </c>
      <c r="AB403" s="35" t="s">
        <v>23</v>
      </c>
      <c r="AC403" s="42">
        <f t="shared" ref="AC403" si="9133">parseTime(AA403)-(AB408=INT(RIGHT($F403, 1)))</f>
        <v>8</v>
      </c>
      <c r="AD403" s="43">
        <f t="shared" ref="AD403:AD407" si="9134">isClocked(AB403)</f>
        <v>1</v>
      </c>
      <c r="AE403" s="34" t="s">
        <v>136</v>
      </c>
      <c r="AF403" s="35" t="s">
        <v>25</v>
      </c>
      <c r="AG403" s="42">
        <f t="shared" ref="AG403" si="9135">parseTime(AE403)-(AF408=INT(RIGHT($F403, 1)))</f>
        <v>8</v>
      </c>
      <c r="AH403" s="43">
        <f t="shared" ref="AH403:AH407" si="9136">isClocked(AF403)</f>
        <v>1</v>
      </c>
      <c r="AI403" s="34" t="s">
        <v>136</v>
      </c>
      <c r="AJ403" s="35" t="s">
        <v>23</v>
      </c>
      <c r="AK403" s="42">
        <f>parseTime(AI403)-(AJ408=INT(RIGHT($F403, 1)))</f>
        <v>8</v>
      </c>
      <c r="AL403" s="43">
        <f t="shared" ref="AL403:AL407" si="9137">isClocked(AJ403)</f>
        <v>1</v>
      </c>
      <c r="AM403" s="34" t="s">
        <v>151</v>
      </c>
      <c r="AN403" s="35" t="s">
        <v>23</v>
      </c>
      <c r="AO403" s="42">
        <f t="shared" ref="AO403" si="9138">parseTime(AM403)-(AN408=INT(RIGHT($F403, 1)))</f>
        <v>4</v>
      </c>
      <c r="AP403" s="43">
        <f t="shared" ref="AP403:AP407" si="9139">isClocked(AN403)</f>
        <v>1</v>
      </c>
      <c r="AQ403" s="34"/>
      <c r="AR403" s="35"/>
      <c r="AS403" s="42">
        <f t="shared" ref="AS403" si="9140">parseTime(AQ403)-(AR408=INT(RIGHT($F403, 1)))</f>
        <v>0</v>
      </c>
      <c r="AT403" s="43">
        <f t="shared" ref="AT403:AT407" si="9141">isClocked(AR403)</f>
        <v>0</v>
      </c>
      <c r="AU403" s="34"/>
      <c r="AV403" s="35"/>
      <c r="AW403" s="42">
        <f>parseTime(AU403)-(AV408=INT(RIGHT($F403, 1)))</f>
        <v>0</v>
      </c>
      <c r="AX403" s="43">
        <f t="shared" ref="AX403:AX407" si="9142">isClocked(AV403)</f>
        <v>0</v>
      </c>
      <c r="AY403" s="34" t="s">
        <v>180</v>
      </c>
      <c r="AZ403" s="35" t="s">
        <v>24</v>
      </c>
      <c r="BA403" s="42">
        <f>parseTime(AY403)-(AZ408=INT(RIGHT($F403, 1)))</f>
        <v>8</v>
      </c>
      <c r="BB403" s="43">
        <f t="shared" ref="BB403:BB407" si="9143">isClocked(AZ403)</f>
        <v>1</v>
      </c>
      <c r="BC403" s="34"/>
      <c r="BD403" s="35"/>
      <c r="BE403" s="42">
        <f>parseTime(BC403)-(BD408=INT(RIGHT($F403, 1)))</f>
        <v>0</v>
      </c>
      <c r="BF403" s="43">
        <f t="shared" ref="BF403:BF407" si="9144">isClocked(BD403)</f>
        <v>0</v>
      </c>
      <c r="BG403" s="34"/>
      <c r="BH403" s="35"/>
      <c r="BI403" s="42">
        <f>parseTime(BG403)-(BH408=INT(RIGHT($F403, 1)))</f>
        <v>0</v>
      </c>
      <c r="BJ403" s="43">
        <f t="shared" ref="BJ403:BJ407" si="9145">isClocked(BH403)</f>
        <v>0</v>
      </c>
      <c r="BK403" s="34"/>
      <c r="BL403" s="35"/>
      <c r="BM403" s="42">
        <f>parseTime(BK403)-(BL408=INT(RIGHT($F403, 1)))</f>
        <v>0</v>
      </c>
      <c r="BN403" s="43">
        <f t="shared" ref="BN403:BN407" si="9146">isClocked(BL403)</f>
        <v>0</v>
      </c>
      <c r="BO403" s="34"/>
      <c r="BP403" s="35"/>
      <c r="BQ403" s="42">
        <f t="shared" ref="BQ403" si="9147">parseTime(BO403)-(BP408=INT(RIGHT($F403, 1)))</f>
        <v>0</v>
      </c>
      <c r="BR403" s="43">
        <f t="shared" ref="BR403:BR407" si="9148">isClocked(BP403)</f>
        <v>0</v>
      </c>
      <c r="BS403" s="34"/>
      <c r="BT403" s="35"/>
      <c r="BU403" s="42">
        <f t="shared" ref="BU403" si="9149">parseTime(BS403)-(BT408=INT(RIGHT($F403, 1)))</f>
        <v>0</v>
      </c>
      <c r="BV403" s="43">
        <f t="shared" ref="BV403:BV407" si="9150">isClocked(BT403)</f>
        <v>0</v>
      </c>
      <c r="BW403" s="34"/>
      <c r="BX403" s="35"/>
      <c r="BY403" s="42">
        <f t="shared" ref="BY403" si="9151">parseTime(BW403)-(BX408=INT(RIGHT($F403, 1)))</f>
        <v>0</v>
      </c>
      <c r="BZ403" s="43">
        <f t="shared" ref="BZ403:BZ407" si="9152">isClocked(BX403)</f>
        <v>0</v>
      </c>
      <c r="CA403" s="34"/>
      <c r="CB403" s="35"/>
      <c r="CC403" s="42">
        <f t="shared" ref="CC403" si="9153">parseTime(CA403)-(CB408=INT(RIGHT($F403, 1)))</f>
        <v>0</v>
      </c>
      <c r="CD403" s="43">
        <f t="shared" ref="CD403:CD407" si="9154">isClocked(CB403)</f>
        <v>0</v>
      </c>
      <c r="CE403" s="34"/>
      <c r="CF403" s="35"/>
      <c r="CG403" s="42">
        <f t="shared" ref="CG403" si="9155">parseTime(CE403)-(CF408=INT(RIGHT($F403, 1)))</f>
        <v>0</v>
      </c>
      <c r="CH403" s="43">
        <f t="shared" ref="CH403:CH407" si="9156">isClocked(CF403)</f>
        <v>0</v>
      </c>
    </row>
    <row r="404" spans="1:86" x14ac:dyDescent="0.25">
      <c r="A404" s="56" t="s">
        <v>0</v>
      </c>
      <c r="B404" s="57">
        <f t="shared" ref="B404" ca="1" si="9157">SUM(B405:B408)</f>
        <v>76</v>
      </c>
      <c r="C404" s="14" t="s">
        <v>252</v>
      </c>
      <c r="D404" s="14"/>
      <c r="E404" s="55" t="str">
        <f t="shared" si="8494"/>
        <v>Monday</v>
      </c>
      <c r="F404" s="51" t="s">
        <v>129</v>
      </c>
      <c r="G404" s="36"/>
      <c r="H404" s="37"/>
      <c r="I404" s="44">
        <f t="shared" ref="I404" si="9158">parseTime(G404)-(H408=INT(RIGHT($F404, 1)))</f>
        <v>0</v>
      </c>
      <c r="J404" s="45">
        <f t="shared" si="9124"/>
        <v>0</v>
      </c>
      <c r="K404" s="36"/>
      <c r="L404" s="37"/>
      <c r="M404" s="44">
        <f t="shared" ref="M404" si="9159">parseTime(K404)-(L408=INT(RIGHT($F404, 1)))</f>
        <v>0</v>
      </c>
      <c r="N404" s="45">
        <f t="shared" si="9126"/>
        <v>0</v>
      </c>
      <c r="O404" s="36"/>
      <c r="P404" s="37"/>
      <c r="Q404" s="44">
        <f t="shared" ref="Q404" si="9160">parseTime(O404)-(P408=INT(RIGHT($F404, 1)))</f>
        <v>0</v>
      </c>
      <c r="R404" s="45">
        <f t="shared" si="9128"/>
        <v>0</v>
      </c>
      <c r="S404" s="36"/>
      <c r="T404" s="37"/>
      <c r="U404" s="44">
        <f t="shared" ref="U404" si="9161">parseTime(S404)-(T408=INT(RIGHT($F404, 1)))</f>
        <v>0</v>
      </c>
      <c r="V404" s="45">
        <f t="shared" si="9130"/>
        <v>0</v>
      </c>
      <c r="W404" s="36"/>
      <c r="X404" s="37"/>
      <c r="Y404" s="44">
        <f t="shared" ref="Y404" si="9162">parseTime(W404)-(X408=INT(RIGHT($F404, 1)))</f>
        <v>0</v>
      </c>
      <c r="Z404" s="45">
        <f t="shared" si="9132"/>
        <v>0</v>
      </c>
      <c r="AA404" s="36"/>
      <c r="AB404" s="37"/>
      <c r="AC404" s="44">
        <f t="shared" ref="AC404" si="9163">parseTime(AA404)-(AB408=INT(RIGHT($F404, 1)))</f>
        <v>0</v>
      </c>
      <c r="AD404" s="45">
        <f t="shared" si="9134"/>
        <v>0</v>
      </c>
      <c r="AE404" s="36"/>
      <c r="AF404" s="37"/>
      <c r="AG404" s="44">
        <f t="shared" ref="AG404" si="9164">parseTime(AE404)-(AF408=INT(RIGHT($F404, 1)))</f>
        <v>0</v>
      </c>
      <c r="AH404" s="45">
        <f t="shared" si="9136"/>
        <v>0</v>
      </c>
      <c r="AI404" s="36"/>
      <c r="AJ404" s="37"/>
      <c r="AK404" s="44">
        <f>parseTime(AI404)-(AJ408=INT(RIGHT($F404, 1)))</f>
        <v>0</v>
      </c>
      <c r="AL404" s="45">
        <f t="shared" si="9137"/>
        <v>0</v>
      </c>
      <c r="AM404" s="36"/>
      <c r="AN404" s="37"/>
      <c r="AO404" s="44">
        <f t="shared" ref="AO404" si="9165">parseTime(AM404)-(AN408=INT(RIGHT($F404, 1)))</f>
        <v>0</v>
      </c>
      <c r="AP404" s="45">
        <f t="shared" si="9139"/>
        <v>0</v>
      </c>
      <c r="AQ404" s="36"/>
      <c r="AR404" s="37"/>
      <c r="AS404" s="44">
        <f t="shared" ref="AS404" si="9166">parseTime(AQ404)-(AR408=INT(RIGHT($F404, 1)))</f>
        <v>0</v>
      </c>
      <c r="AT404" s="45">
        <f t="shared" si="9141"/>
        <v>0</v>
      </c>
      <c r="AU404" s="36"/>
      <c r="AV404" s="37"/>
      <c r="AW404" s="44">
        <f>parseTime(AU404)-(AV408=INT(RIGHT($F404, 1)))</f>
        <v>0</v>
      </c>
      <c r="AX404" s="45">
        <f t="shared" si="9142"/>
        <v>0</v>
      </c>
      <c r="AY404" s="36"/>
      <c r="AZ404" s="37"/>
      <c r="BA404" s="44">
        <f>parseTime(AY404)-(AZ408=INT(RIGHT($F404, 1)))</f>
        <v>0</v>
      </c>
      <c r="BB404" s="45">
        <f t="shared" si="9143"/>
        <v>0</v>
      </c>
      <c r="BC404" s="36"/>
      <c r="BD404" s="37"/>
      <c r="BE404" s="44">
        <f>parseTime(BC404)-(BD408=INT(RIGHT($F404, 1)))</f>
        <v>0</v>
      </c>
      <c r="BF404" s="45">
        <f t="shared" si="9144"/>
        <v>0</v>
      </c>
      <c r="BG404" s="36"/>
      <c r="BH404" s="37"/>
      <c r="BI404" s="44">
        <f>parseTime(BG404)-(BH408=INT(RIGHT($F404, 1)))</f>
        <v>0</v>
      </c>
      <c r="BJ404" s="45">
        <f t="shared" si="9145"/>
        <v>0</v>
      </c>
      <c r="BK404" s="36"/>
      <c r="BL404" s="37"/>
      <c r="BM404" s="44">
        <f>parseTime(BK404)-(BL408=INT(RIGHT($F404, 1)))</f>
        <v>0</v>
      </c>
      <c r="BN404" s="45">
        <f t="shared" si="9146"/>
        <v>0</v>
      </c>
      <c r="BO404" s="36"/>
      <c r="BP404" s="37"/>
      <c r="BQ404" s="44">
        <f t="shared" ref="BQ404" si="9167">parseTime(BO404)-(BP408=INT(RIGHT($F404, 1)))</f>
        <v>0</v>
      </c>
      <c r="BR404" s="45">
        <f t="shared" si="9148"/>
        <v>0</v>
      </c>
      <c r="BS404" s="36"/>
      <c r="BT404" s="37"/>
      <c r="BU404" s="44">
        <f t="shared" ref="BU404" si="9168">parseTime(BS404)-(BT408=INT(RIGHT($F404, 1)))</f>
        <v>0</v>
      </c>
      <c r="BV404" s="45">
        <f t="shared" si="9150"/>
        <v>0</v>
      </c>
      <c r="BW404" s="36"/>
      <c r="BX404" s="37"/>
      <c r="BY404" s="44">
        <f t="shared" ref="BY404" si="9169">parseTime(BW404)-(BX408=INT(RIGHT($F404, 1)))</f>
        <v>0</v>
      </c>
      <c r="BZ404" s="45">
        <f t="shared" si="9152"/>
        <v>0</v>
      </c>
      <c r="CA404" s="36"/>
      <c r="CB404" s="37"/>
      <c r="CC404" s="44">
        <f t="shared" ref="CC404" si="9170">parseTime(CA404)-(CB408=INT(RIGHT($F404, 1)))</f>
        <v>0</v>
      </c>
      <c r="CD404" s="45">
        <f t="shared" si="9154"/>
        <v>0</v>
      </c>
      <c r="CE404" s="36"/>
      <c r="CF404" s="37"/>
      <c r="CG404" s="44">
        <f t="shared" ref="CG404" si="9171">parseTime(CE404)-(CF408=INT(RIGHT($F404, 1)))</f>
        <v>0</v>
      </c>
      <c r="CH404" s="45">
        <f t="shared" si="9156"/>
        <v>0</v>
      </c>
    </row>
    <row r="405" spans="1:86" x14ac:dyDescent="0.25">
      <c r="A405" s="56" t="s">
        <v>117</v>
      </c>
      <c r="B405" s="57">
        <f ca="1">roleHours(G403:CH409, "MFD")</f>
        <v>52</v>
      </c>
      <c r="C405" s="14">
        <f t="shared" ca="1" si="9033"/>
        <v>6.5</v>
      </c>
      <c r="D405" s="14"/>
      <c r="E405" s="20" t="s">
        <v>127</v>
      </c>
      <c r="F405" s="51" t="s">
        <v>130</v>
      </c>
      <c r="G405" s="36"/>
      <c r="H405" s="37"/>
      <c r="I405" s="44">
        <f t="shared" ref="I405" si="9172">parseTime(G405)-(H408=INT(RIGHT($F405, 1)))</f>
        <v>0</v>
      </c>
      <c r="J405" s="45">
        <f t="shared" si="9124"/>
        <v>0</v>
      </c>
      <c r="K405" s="36"/>
      <c r="L405" s="37"/>
      <c r="M405" s="44">
        <f t="shared" ref="M405" si="9173">parseTime(K405)-(L408=INT(RIGHT($F405, 1)))</f>
        <v>0</v>
      </c>
      <c r="N405" s="45">
        <f t="shared" si="9126"/>
        <v>0</v>
      </c>
      <c r="O405" s="36"/>
      <c r="P405" s="37"/>
      <c r="Q405" s="44">
        <f t="shared" ref="Q405" si="9174">parseTime(O405)-(P408=INT(RIGHT($F405, 1)))</f>
        <v>0</v>
      </c>
      <c r="R405" s="45">
        <f t="shared" si="9128"/>
        <v>0</v>
      </c>
      <c r="S405" s="36"/>
      <c r="T405" s="37"/>
      <c r="U405" s="44">
        <f t="shared" ref="U405" si="9175">parseTime(S405)-(T408=INT(RIGHT($F405, 1)))</f>
        <v>0</v>
      </c>
      <c r="V405" s="45">
        <f t="shared" si="9130"/>
        <v>0</v>
      </c>
      <c r="W405" s="36"/>
      <c r="X405" s="37"/>
      <c r="Y405" s="44">
        <f t="shared" ref="Y405" si="9176">parseTime(W405)-(X408=INT(RIGHT($F405, 1)))</f>
        <v>0</v>
      </c>
      <c r="Z405" s="45">
        <f t="shared" si="9132"/>
        <v>0</v>
      </c>
      <c r="AA405" s="36"/>
      <c r="AB405" s="37"/>
      <c r="AC405" s="44">
        <f t="shared" ref="AC405" si="9177">parseTime(AA405)-(AB408=INT(RIGHT($F405, 1)))</f>
        <v>0</v>
      </c>
      <c r="AD405" s="45">
        <f t="shared" si="9134"/>
        <v>0</v>
      </c>
      <c r="AE405" s="36"/>
      <c r="AF405" s="37"/>
      <c r="AG405" s="44">
        <f t="shared" ref="AG405" si="9178">parseTime(AE405)-(AF408=INT(RIGHT($F405, 1)))</f>
        <v>0</v>
      </c>
      <c r="AH405" s="45">
        <f t="shared" si="9136"/>
        <v>0</v>
      </c>
      <c r="AI405" s="36"/>
      <c r="AJ405" s="37"/>
      <c r="AK405" s="44">
        <f>parseTime(AI405)-(AJ408=INT(RIGHT($F405, 1)))</f>
        <v>0</v>
      </c>
      <c r="AL405" s="45">
        <f t="shared" si="9137"/>
        <v>0</v>
      </c>
      <c r="AM405" s="36"/>
      <c r="AN405" s="37"/>
      <c r="AO405" s="44">
        <f t="shared" ref="AO405" si="9179">parseTime(AM405)-(AN408=INT(RIGHT($F405, 1)))</f>
        <v>0</v>
      </c>
      <c r="AP405" s="45">
        <f t="shared" si="9139"/>
        <v>0</v>
      </c>
      <c r="AQ405" s="36"/>
      <c r="AR405" s="37"/>
      <c r="AS405" s="44">
        <f t="shared" ref="AS405" si="9180">parseTime(AQ405)-(AR408=INT(RIGHT($F405, 1)))</f>
        <v>0</v>
      </c>
      <c r="AT405" s="45">
        <f t="shared" si="9141"/>
        <v>0</v>
      </c>
      <c r="AU405" s="36"/>
      <c r="AV405" s="37"/>
      <c r="AW405" s="44">
        <f>parseTime(AU405)-(AV408=INT(RIGHT($F405, 1)))</f>
        <v>0</v>
      </c>
      <c r="AX405" s="45">
        <f t="shared" si="9142"/>
        <v>0</v>
      </c>
      <c r="AY405" s="36"/>
      <c r="AZ405" s="37"/>
      <c r="BA405" s="44">
        <f>parseTime(AY405)-(AZ408=INT(RIGHT($F405, 1)))</f>
        <v>0</v>
      </c>
      <c r="BB405" s="45">
        <f t="shared" si="9143"/>
        <v>0</v>
      </c>
      <c r="BC405" s="36"/>
      <c r="BD405" s="37"/>
      <c r="BE405" s="44">
        <f>parseTime(BC405)-(BD408=INT(RIGHT($F405, 1)))</f>
        <v>0</v>
      </c>
      <c r="BF405" s="45">
        <f t="shared" si="9144"/>
        <v>0</v>
      </c>
      <c r="BG405" s="36"/>
      <c r="BH405" s="37"/>
      <c r="BI405" s="44">
        <f>parseTime(BG405)-(BH408=INT(RIGHT($F405, 1)))</f>
        <v>0</v>
      </c>
      <c r="BJ405" s="45">
        <f t="shared" si="9145"/>
        <v>0</v>
      </c>
      <c r="BK405" s="36"/>
      <c r="BL405" s="37"/>
      <c r="BM405" s="44">
        <f>parseTime(BK405)-(BL408=INT(RIGHT($F405, 1)))</f>
        <v>0</v>
      </c>
      <c r="BN405" s="45">
        <f t="shared" si="9146"/>
        <v>0</v>
      </c>
      <c r="BO405" s="36"/>
      <c r="BP405" s="37"/>
      <c r="BQ405" s="44">
        <f t="shared" ref="BQ405" si="9181">parseTime(BO405)-(BP408=INT(RIGHT($F405, 1)))</f>
        <v>0</v>
      </c>
      <c r="BR405" s="45">
        <f t="shared" si="9148"/>
        <v>0</v>
      </c>
      <c r="BS405" s="36"/>
      <c r="BT405" s="37"/>
      <c r="BU405" s="44">
        <f t="shared" ref="BU405" si="9182">parseTime(BS405)-(BT408=INT(RIGHT($F405, 1)))</f>
        <v>0</v>
      </c>
      <c r="BV405" s="45">
        <f t="shared" si="9150"/>
        <v>0</v>
      </c>
      <c r="BW405" s="36"/>
      <c r="BX405" s="37"/>
      <c r="BY405" s="44">
        <f t="shared" ref="BY405" si="9183">parseTime(BW405)-(BX408=INT(RIGHT($F405, 1)))</f>
        <v>0</v>
      </c>
      <c r="BZ405" s="45">
        <f t="shared" si="9152"/>
        <v>0</v>
      </c>
      <c r="CA405" s="36"/>
      <c r="CB405" s="37"/>
      <c r="CC405" s="44">
        <f t="shared" ref="CC405" si="9184">parseTime(CA405)-(CB408=INT(RIGHT($F405, 1)))</f>
        <v>0</v>
      </c>
      <c r="CD405" s="45">
        <f t="shared" si="9154"/>
        <v>0</v>
      </c>
      <c r="CE405" s="36"/>
      <c r="CF405" s="37"/>
      <c r="CG405" s="44">
        <f t="shared" ref="CG405" si="9185">parseTime(CE405)-(CF408=INT(RIGHT($F405, 1)))</f>
        <v>0</v>
      </c>
      <c r="CH405" s="45">
        <f t="shared" si="9156"/>
        <v>0</v>
      </c>
    </row>
    <row r="406" spans="1:86" x14ac:dyDescent="0.25">
      <c r="A406" s="56" t="s">
        <v>118</v>
      </c>
      <c r="B406" s="57">
        <f ca="1">roleHours(G403:CH409, "DFD")</f>
        <v>16</v>
      </c>
      <c r="C406" s="14">
        <f t="shared" ca="1" si="9033"/>
        <v>2</v>
      </c>
      <c r="D406" s="14"/>
      <c r="E406" s="20"/>
      <c r="F406" s="51" t="s">
        <v>131</v>
      </c>
      <c r="G406" s="36"/>
      <c r="H406" s="37"/>
      <c r="I406" s="44">
        <f t="shared" ref="I406" si="9186">parseTime(G406)-(H408=INT(RIGHT($F406, 1)))</f>
        <v>0</v>
      </c>
      <c r="J406" s="45">
        <f t="shared" si="9124"/>
        <v>0</v>
      </c>
      <c r="K406" s="36"/>
      <c r="L406" s="37"/>
      <c r="M406" s="44">
        <f t="shared" ref="M406" si="9187">parseTime(K406)-(L408=INT(RIGHT($F406, 1)))</f>
        <v>0</v>
      </c>
      <c r="N406" s="45">
        <f t="shared" si="9126"/>
        <v>0</v>
      </c>
      <c r="O406" s="36"/>
      <c r="P406" s="37"/>
      <c r="Q406" s="44">
        <f t="shared" ref="Q406" si="9188">parseTime(O406)-(P408=INT(RIGHT($F406, 1)))</f>
        <v>0</v>
      </c>
      <c r="R406" s="45">
        <f t="shared" si="9128"/>
        <v>0</v>
      </c>
      <c r="S406" s="36"/>
      <c r="T406" s="37"/>
      <c r="U406" s="44">
        <f t="shared" ref="U406" si="9189">parseTime(S406)-(T408=INT(RIGHT($F406, 1)))</f>
        <v>0</v>
      </c>
      <c r="V406" s="45">
        <f t="shared" si="9130"/>
        <v>0</v>
      </c>
      <c r="W406" s="36"/>
      <c r="X406" s="37"/>
      <c r="Y406" s="44">
        <f t="shared" ref="Y406" si="9190">parseTime(W406)-(X408=INT(RIGHT($F406, 1)))</f>
        <v>0</v>
      </c>
      <c r="Z406" s="45">
        <f t="shared" si="9132"/>
        <v>0</v>
      </c>
      <c r="AA406" s="36"/>
      <c r="AB406" s="37"/>
      <c r="AC406" s="44">
        <f t="shared" ref="AC406" si="9191">parseTime(AA406)-(AB408=INT(RIGHT($F406, 1)))</f>
        <v>0</v>
      </c>
      <c r="AD406" s="45">
        <f t="shared" si="9134"/>
        <v>0</v>
      </c>
      <c r="AE406" s="36"/>
      <c r="AF406" s="37"/>
      <c r="AG406" s="44">
        <f t="shared" ref="AG406" si="9192">parseTime(AE406)-(AF408=INT(RIGHT($F406, 1)))</f>
        <v>0</v>
      </c>
      <c r="AH406" s="45">
        <f t="shared" si="9136"/>
        <v>0</v>
      </c>
      <c r="AI406" s="36"/>
      <c r="AJ406" s="37"/>
      <c r="AK406" s="44">
        <f>parseTime(AI406)-(AJ408=INT(RIGHT($F406, 1)))</f>
        <v>0</v>
      </c>
      <c r="AL406" s="45">
        <f t="shared" si="9137"/>
        <v>0</v>
      </c>
      <c r="AM406" s="36"/>
      <c r="AN406" s="37"/>
      <c r="AO406" s="44">
        <f t="shared" ref="AO406" si="9193">parseTime(AM406)-(AN408=INT(RIGHT($F406, 1)))</f>
        <v>0</v>
      </c>
      <c r="AP406" s="45">
        <f t="shared" si="9139"/>
        <v>0</v>
      </c>
      <c r="AQ406" s="36"/>
      <c r="AR406" s="37"/>
      <c r="AS406" s="44">
        <f t="shared" ref="AS406" si="9194">parseTime(AQ406)-(AR408=INT(RIGHT($F406, 1)))</f>
        <v>0</v>
      </c>
      <c r="AT406" s="45">
        <f t="shared" si="9141"/>
        <v>0</v>
      </c>
      <c r="AU406" s="36"/>
      <c r="AV406" s="37"/>
      <c r="AW406" s="44">
        <f>parseTime(AU406)-(AV408=INT(RIGHT($F406, 1)))</f>
        <v>0</v>
      </c>
      <c r="AX406" s="45">
        <f t="shared" si="9142"/>
        <v>0</v>
      </c>
      <c r="AY406" s="36"/>
      <c r="AZ406" s="37"/>
      <c r="BA406" s="44">
        <f>parseTime(AY406)-(AZ408=INT(RIGHT($F406, 1)))</f>
        <v>0</v>
      </c>
      <c r="BB406" s="45">
        <f t="shared" si="9143"/>
        <v>0</v>
      </c>
      <c r="BC406" s="36"/>
      <c r="BD406" s="37"/>
      <c r="BE406" s="44">
        <f>parseTime(BC406)-(BD408=INT(RIGHT($F406, 1)))</f>
        <v>0</v>
      </c>
      <c r="BF406" s="45">
        <f t="shared" si="9144"/>
        <v>0</v>
      </c>
      <c r="BG406" s="36"/>
      <c r="BH406" s="37"/>
      <c r="BI406" s="44">
        <f>parseTime(BG406)-(BH408=INT(RIGHT($F406, 1)))</f>
        <v>0</v>
      </c>
      <c r="BJ406" s="45">
        <f t="shared" si="9145"/>
        <v>0</v>
      </c>
      <c r="BK406" s="36"/>
      <c r="BL406" s="37"/>
      <c r="BM406" s="44">
        <f>parseTime(BK406)-(BL408=INT(RIGHT($F406, 1)))</f>
        <v>0</v>
      </c>
      <c r="BN406" s="45">
        <f t="shared" si="9146"/>
        <v>0</v>
      </c>
      <c r="BO406" s="36"/>
      <c r="BP406" s="37"/>
      <c r="BQ406" s="44">
        <f t="shared" ref="BQ406" si="9195">parseTime(BO406)-(BP408=INT(RIGHT($F406, 1)))</f>
        <v>0</v>
      </c>
      <c r="BR406" s="45">
        <f t="shared" si="9148"/>
        <v>0</v>
      </c>
      <c r="BS406" s="36"/>
      <c r="BT406" s="37"/>
      <c r="BU406" s="44">
        <f t="shared" ref="BU406" si="9196">parseTime(BS406)-(BT408=INT(RIGHT($F406, 1)))</f>
        <v>0</v>
      </c>
      <c r="BV406" s="45">
        <f t="shared" si="9150"/>
        <v>0</v>
      </c>
      <c r="BW406" s="36"/>
      <c r="BX406" s="37"/>
      <c r="BY406" s="44">
        <f t="shared" ref="BY406" si="9197">parseTime(BW406)-(BX408=INT(RIGHT($F406, 1)))</f>
        <v>0</v>
      </c>
      <c r="BZ406" s="45">
        <f t="shared" si="9152"/>
        <v>0</v>
      </c>
      <c r="CA406" s="36"/>
      <c r="CB406" s="37"/>
      <c r="CC406" s="44">
        <f t="shared" ref="CC406" si="9198">parseTime(CA406)-(CB408=INT(RIGHT($F406, 1)))</f>
        <v>0</v>
      </c>
      <c r="CD406" s="45">
        <f t="shared" si="9154"/>
        <v>0</v>
      </c>
      <c r="CE406" s="36"/>
      <c r="CF406" s="37"/>
      <c r="CG406" s="44">
        <f t="shared" ref="CG406" si="9199">parseTime(CE406)-(CF408=INT(RIGHT($F406, 1)))</f>
        <v>0</v>
      </c>
      <c r="CH406" s="45">
        <f t="shared" si="9156"/>
        <v>0</v>
      </c>
    </row>
    <row r="407" spans="1:86" x14ac:dyDescent="0.25">
      <c r="A407" s="56" t="s">
        <v>119</v>
      </c>
      <c r="B407" s="57">
        <f ca="1">roleHours(G403:CH409, "MCC")</f>
        <v>8</v>
      </c>
      <c r="C407" s="14">
        <f t="shared" ca="1" si="9033"/>
        <v>1</v>
      </c>
      <c r="D407" s="14"/>
      <c r="E407" s="20"/>
      <c r="F407" s="51" t="s">
        <v>132</v>
      </c>
      <c r="G407" s="36"/>
      <c r="H407" s="37"/>
      <c r="I407" s="44">
        <f t="shared" ref="I407" si="9200">parseTime(G407)-(H408=INT(RIGHT($F407, 1)))</f>
        <v>0</v>
      </c>
      <c r="J407" s="45">
        <f t="shared" si="9124"/>
        <v>0</v>
      </c>
      <c r="K407" s="36"/>
      <c r="L407" s="37"/>
      <c r="M407" s="44">
        <f t="shared" ref="M407" si="9201">parseTime(K407)-(L408=INT(RIGHT($F407, 1)))</f>
        <v>0</v>
      </c>
      <c r="N407" s="45">
        <f t="shared" si="9126"/>
        <v>0</v>
      </c>
      <c r="O407" s="36"/>
      <c r="P407" s="37"/>
      <c r="Q407" s="44">
        <f t="shared" ref="Q407" si="9202">parseTime(O407)-(P408=INT(RIGHT($F407, 1)))</f>
        <v>0</v>
      </c>
      <c r="R407" s="45">
        <f t="shared" si="9128"/>
        <v>0</v>
      </c>
      <c r="S407" s="36"/>
      <c r="T407" s="37"/>
      <c r="U407" s="44">
        <f t="shared" ref="U407" si="9203">parseTime(S407)-(T408=INT(RIGHT($F407, 1)))</f>
        <v>0</v>
      </c>
      <c r="V407" s="45">
        <f t="shared" si="9130"/>
        <v>0</v>
      </c>
      <c r="W407" s="36"/>
      <c r="X407" s="37"/>
      <c r="Y407" s="44">
        <f t="shared" ref="Y407" si="9204">parseTime(W407)-(X408=INT(RIGHT($F407, 1)))</f>
        <v>0</v>
      </c>
      <c r="Z407" s="45">
        <f t="shared" si="9132"/>
        <v>0</v>
      </c>
      <c r="AA407" s="36"/>
      <c r="AB407" s="37"/>
      <c r="AC407" s="44">
        <f t="shared" ref="AC407" si="9205">parseTime(AA407)-(AB408=INT(RIGHT($F407, 1)))</f>
        <v>0</v>
      </c>
      <c r="AD407" s="45">
        <f t="shared" si="9134"/>
        <v>0</v>
      </c>
      <c r="AE407" s="36"/>
      <c r="AF407" s="37"/>
      <c r="AG407" s="44">
        <f t="shared" ref="AG407" si="9206">parseTime(AE407)-(AF408=INT(RIGHT($F407, 1)))</f>
        <v>0</v>
      </c>
      <c r="AH407" s="45">
        <f t="shared" si="9136"/>
        <v>0</v>
      </c>
      <c r="AI407" s="36"/>
      <c r="AJ407" s="37"/>
      <c r="AK407" s="44">
        <f>parseTime(AI407)-(AJ408=INT(RIGHT($F407, 1)))</f>
        <v>0</v>
      </c>
      <c r="AL407" s="45">
        <f t="shared" si="9137"/>
        <v>0</v>
      </c>
      <c r="AM407" s="36"/>
      <c r="AN407" s="37"/>
      <c r="AO407" s="44">
        <f t="shared" ref="AO407" si="9207">parseTime(AM407)-(AN408=INT(RIGHT($F407, 1)))</f>
        <v>0</v>
      </c>
      <c r="AP407" s="45">
        <f t="shared" si="9139"/>
        <v>0</v>
      </c>
      <c r="AQ407" s="36"/>
      <c r="AR407" s="37"/>
      <c r="AS407" s="44">
        <f t="shared" ref="AS407" si="9208">parseTime(AQ407)-(AR408=INT(RIGHT($F407, 1)))</f>
        <v>0</v>
      </c>
      <c r="AT407" s="45">
        <f t="shared" si="9141"/>
        <v>0</v>
      </c>
      <c r="AU407" s="36"/>
      <c r="AV407" s="37"/>
      <c r="AW407" s="44">
        <f>parseTime(AU407)-(AV408=INT(RIGHT($F407, 1)))</f>
        <v>0</v>
      </c>
      <c r="AX407" s="45">
        <f t="shared" si="9142"/>
        <v>0</v>
      </c>
      <c r="AY407" s="36"/>
      <c r="AZ407" s="37"/>
      <c r="BA407" s="44">
        <f>parseTime(AY407)-(AZ408=INT(RIGHT($F407, 1)))</f>
        <v>0</v>
      </c>
      <c r="BB407" s="45">
        <f t="shared" si="9143"/>
        <v>0</v>
      </c>
      <c r="BC407" s="36"/>
      <c r="BD407" s="37"/>
      <c r="BE407" s="44">
        <f>parseTime(BC407)-(BD408=INT(RIGHT($F407, 1)))</f>
        <v>0</v>
      </c>
      <c r="BF407" s="45">
        <f t="shared" si="9144"/>
        <v>0</v>
      </c>
      <c r="BG407" s="36"/>
      <c r="BH407" s="37"/>
      <c r="BI407" s="44">
        <f>parseTime(BG407)-(BH408=INT(RIGHT($F407, 1)))</f>
        <v>0</v>
      </c>
      <c r="BJ407" s="45">
        <f t="shared" si="9145"/>
        <v>0</v>
      </c>
      <c r="BK407" s="36"/>
      <c r="BL407" s="37"/>
      <c r="BM407" s="44">
        <f>parseTime(BK407)-(BL408=INT(RIGHT($F407, 1)))</f>
        <v>0</v>
      </c>
      <c r="BN407" s="45">
        <f t="shared" si="9146"/>
        <v>0</v>
      </c>
      <c r="BO407" s="36"/>
      <c r="BP407" s="37"/>
      <c r="BQ407" s="44">
        <f t="shared" ref="BQ407" si="9209">parseTime(BO407)-(BP408=INT(RIGHT($F407, 1)))</f>
        <v>0</v>
      </c>
      <c r="BR407" s="45">
        <f t="shared" si="9148"/>
        <v>0</v>
      </c>
      <c r="BS407" s="36"/>
      <c r="BT407" s="37"/>
      <c r="BU407" s="44">
        <f t="shared" ref="BU407" si="9210">parseTime(BS407)-(BT408=INT(RIGHT($F407, 1)))</f>
        <v>0</v>
      </c>
      <c r="BV407" s="45">
        <f t="shared" si="9150"/>
        <v>0</v>
      </c>
      <c r="BW407" s="36"/>
      <c r="BX407" s="37"/>
      <c r="BY407" s="44">
        <f t="shared" ref="BY407" si="9211">parseTime(BW407)-(BX408=INT(RIGHT($F407, 1)))</f>
        <v>0</v>
      </c>
      <c r="BZ407" s="45">
        <f t="shared" si="9152"/>
        <v>0</v>
      </c>
      <c r="CA407" s="36"/>
      <c r="CB407" s="37"/>
      <c r="CC407" s="44">
        <f t="shared" ref="CC407" si="9212">parseTime(CA407)-(CB408=INT(RIGHT($F407, 1)))</f>
        <v>0</v>
      </c>
      <c r="CD407" s="45">
        <f t="shared" si="9154"/>
        <v>0</v>
      </c>
      <c r="CE407" s="36"/>
      <c r="CF407" s="37"/>
      <c r="CG407" s="44">
        <f t="shared" ref="CG407" si="9213">parseTime(CE407)-(CF408=INT(RIGHT($F407, 1)))</f>
        <v>0</v>
      </c>
      <c r="CH407" s="45">
        <f t="shared" si="9156"/>
        <v>0</v>
      </c>
    </row>
    <row r="408" spans="1:86" x14ac:dyDescent="0.25">
      <c r="A408" s="56" t="s">
        <v>120</v>
      </c>
      <c r="B408" s="57">
        <f ca="1">roleHours(G403:CH409, "DCC")</f>
        <v>0</v>
      </c>
      <c r="C408" s="14">
        <f t="shared" ca="1" si="9033"/>
        <v>0</v>
      </c>
      <c r="D408" s="14"/>
      <c r="E408" s="20"/>
      <c r="F408" s="51"/>
      <c r="G408" s="46" t="s">
        <v>134</v>
      </c>
      <c r="H408" s="38">
        <f t="shared" ref="H408" si="9214">lunchAdjust(G403:H407)</f>
        <v>1</v>
      </c>
      <c r="I408" s="48" t="s">
        <v>0</v>
      </c>
      <c r="J408" s="39">
        <f t="shared" ref="J408" si="9215">SUMPRODUCT(I403:I407*J403:J407)</f>
        <v>8</v>
      </c>
      <c r="K408" s="46" t="s">
        <v>134</v>
      </c>
      <c r="L408" s="38">
        <f t="shared" ref="L408" si="9216">lunchAdjust(K403:L407)</f>
        <v>1</v>
      </c>
      <c r="M408" s="48" t="s">
        <v>0</v>
      </c>
      <c r="N408" s="39">
        <f t="shared" ref="N408" si="9217">SUMPRODUCT(M403:M407*N403:N407)</f>
        <v>8</v>
      </c>
      <c r="O408" s="46" t="s">
        <v>134</v>
      </c>
      <c r="P408" s="38">
        <f t="shared" ref="P408" si="9218">lunchAdjust(O403:P407)</f>
        <v>1</v>
      </c>
      <c r="Q408" s="48" t="s">
        <v>0</v>
      </c>
      <c r="R408" s="39">
        <f t="shared" ref="R408" si="9219">SUMPRODUCT(Q403:Q407*R403:R407)</f>
        <v>8</v>
      </c>
      <c r="S408" s="46" t="s">
        <v>134</v>
      </c>
      <c r="T408" s="38">
        <f t="shared" ref="T408" si="9220">lunchAdjust(S403:T407)</f>
        <v>1</v>
      </c>
      <c r="U408" s="48" t="s">
        <v>0</v>
      </c>
      <c r="V408" s="39">
        <f t="shared" ref="V408" si="9221">SUMPRODUCT(U403:U407*V403:V407)</f>
        <v>8</v>
      </c>
      <c r="W408" s="46" t="s">
        <v>134</v>
      </c>
      <c r="X408" s="38">
        <f t="shared" ref="X408" si="9222">lunchAdjust(W403:X407)</f>
        <v>1</v>
      </c>
      <c r="Y408" s="48" t="s">
        <v>0</v>
      </c>
      <c r="Z408" s="39">
        <f t="shared" ref="Z408" si="9223">SUMPRODUCT(Y403:Y407*Z403:Z407)</f>
        <v>8</v>
      </c>
      <c r="AA408" s="46" t="s">
        <v>134</v>
      </c>
      <c r="AB408" s="38">
        <f t="shared" ref="AB408" si="9224">lunchAdjust(AA403:AB407)</f>
        <v>1</v>
      </c>
      <c r="AC408" s="48" t="s">
        <v>0</v>
      </c>
      <c r="AD408" s="39">
        <f t="shared" ref="AD408" si="9225">SUMPRODUCT(AC403:AC407*AD403:AD407)</f>
        <v>8</v>
      </c>
      <c r="AE408" s="46" t="s">
        <v>134</v>
      </c>
      <c r="AF408" s="38">
        <f t="shared" ref="AF408" si="9226">lunchAdjust(AE403:AF407)</f>
        <v>1</v>
      </c>
      <c r="AG408" s="48" t="s">
        <v>0</v>
      </c>
      <c r="AH408" s="39">
        <f t="shared" ref="AH408" si="9227">SUMPRODUCT(AG403:AG407*AH403:AH407)</f>
        <v>8</v>
      </c>
      <c r="AI408" s="46" t="s">
        <v>134</v>
      </c>
      <c r="AJ408" s="38">
        <f t="shared" ref="AJ408" si="9228">lunchAdjust(AI403:AJ407)</f>
        <v>1</v>
      </c>
      <c r="AK408" s="48" t="s">
        <v>0</v>
      </c>
      <c r="AL408" s="39">
        <f t="shared" ref="AL408" si="9229">SUMPRODUCT(AK403:AK407*AL403:AL407)</f>
        <v>8</v>
      </c>
      <c r="AM408" s="46" t="s">
        <v>134</v>
      </c>
      <c r="AN408" s="38">
        <f t="shared" ref="AN408" si="9230">lunchAdjust(AM403:AN407)</f>
        <v>0</v>
      </c>
      <c r="AO408" s="48" t="s">
        <v>0</v>
      </c>
      <c r="AP408" s="39">
        <f t="shared" ref="AP408" si="9231">SUMPRODUCT(AO403:AO407*AP403:AP407)</f>
        <v>4</v>
      </c>
      <c r="AQ408" s="46" t="s">
        <v>134</v>
      </c>
      <c r="AR408" s="38">
        <f t="shared" ref="AR408" si="9232">lunchAdjust(AQ403:AR407)</f>
        <v>0</v>
      </c>
      <c r="AS408" s="48" t="s">
        <v>0</v>
      </c>
      <c r="AT408" s="39">
        <f t="shared" ref="AT408" si="9233">SUMPRODUCT(AS403:AS407*AT403:AT407)</f>
        <v>0</v>
      </c>
      <c r="AU408" s="46" t="s">
        <v>134</v>
      </c>
      <c r="AV408" s="38">
        <f t="shared" ref="AV408" si="9234">lunchAdjust(AU403:AV407)</f>
        <v>0</v>
      </c>
      <c r="AW408" s="48" t="s">
        <v>0</v>
      </c>
      <c r="AX408" s="39">
        <f t="shared" ref="AX408" si="9235">SUMPRODUCT(AW403:AW407*AX403:AX407)</f>
        <v>0</v>
      </c>
      <c r="AY408" s="46" t="s">
        <v>134</v>
      </c>
      <c r="AZ408" s="38">
        <f t="shared" ref="AZ408" si="9236">lunchAdjust(AY403:AZ407)</f>
        <v>1</v>
      </c>
      <c r="BA408" s="48" t="s">
        <v>0</v>
      </c>
      <c r="BB408" s="39">
        <f t="shared" ref="BB408" si="9237">SUMPRODUCT(BA403:BA407*BB403:BB407)</f>
        <v>8</v>
      </c>
      <c r="BC408" s="46" t="s">
        <v>134</v>
      </c>
      <c r="BD408" s="38">
        <f t="shared" ref="BD408" si="9238">lunchAdjust(BC403:BD407)</f>
        <v>0</v>
      </c>
      <c r="BE408" s="48" t="s">
        <v>0</v>
      </c>
      <c r="BF408" s="39">
        <f t="shared" ref="BF408" si="9239">SUMPRODUCT(BE403:BE407*BF403:BF407)</f>
        <v>0</v>
      </c>
      <c r="BG408" s="46" t="s">
        <v>134</v>
      </c>
      <c r="BH408" s="38">
        <f t="shared" ref="BH408" si="9240">lunchAdjust(BG403:BH407)</f>
        <v>0</v>
      </c>
      <c r="BI408" s="48" t="s">
        <v>0</v>
      </c>
      <c r="BJ408" s="39">
        <f t="shared" ref="BJ408" si="9241">SUMPRODUCT(BI403:BI407*BJ403:BJ407)</f>
        <v>0</v>
      </c>
      <c r="BK408" s="46" t="s">
        <v>134</v>
      </c>
      <c r="BL408" s="38">
        <f t="shared" ref="BL408" si="9242">lunchAdjust(BK403:BL407)</f>
        <v>0</v>
      </c>
      <c r="BM408" s="48" t="s">
        <v>0</v>
      </c>
      <c r="BN408" s="39">
        <f t="shared" ref="BN408" si="9243">SUMPRODUCT(BM403:BM407*BN403:BN407)</f>
        <v>0</v>
      </c>
      <c r="BO408" s="46" t="s">
        <v>134</v>
      </c>
      <c r="BP408" s="38">
        <f t="shared" ref="BP408" si="9244">lunchAdjust(BO403:BP407)</f>
        <v>0</v>
      </c>
      <c r="BQ408" s="48" t="s">
        <v>0</v>
      </c>
      <c r="BR408" s="39">
        <f t="shared" ref="BR408" si="9245">SUMPRODUCT(BQ403:BQ407*BR403:BR407)</f>
        <v>0</v>
      </c>
      <c r="BS408" s="46" t="s">
        <v>134</v>
      </c>
      <c r="BT408" s="38">
        <f t="shared" ref="BT408" si="9246">lunchAdjust(BS403:BT407)</f>
        <v>0</v>
      </c>
      <c r="BU408" s="48" t="s">
        <v>0</v>
      </c>
      <c r="BV408" s="39">
        <f t="shared" ref="BV408" si="9247">SUMPRODUCT(BU403:BU407*BV403:BV407)</f>
        <v>0</v>
      </c>
      <c r="BW408" s="46" t="s">
        <v>134</v>
      </c>
      <c r="BX408" s="38">
        <f t="shared" ref="BX408" si="9248">lunchAdjust(BW403:BX407)</f>
        <v>0</v>
      </c>
      <c r="BY408" s="48" t="s">
        <v>0</v>
      </c>
      <c r="BZ408" s="39">
        <f t="shared" ref="BZ408" si="9249">SUMPRODUCT(BY403:BY407*BZ403:BZ407)</f>
        <v>0</v>
      </c>
      <c r="CA408" s="46" t="s">
        <v>134</v>
      </c>
      <c r="CB408" s="38">
        <f t="shared" ref="CB408" si="9250">lunchAdjust(CA403:CB407)</f>
        <v>0</v>
      </c>
      <c r="CC408" s="48" t="s">
        <v>0</v>
      </c>
      <c r="CD408" s="39">
        <f t="shared" ref="CD408" si="9251">SUMPRODUCT(CC403:CC407*CD403:CD407)</f>
        <v>0</v>
      </c>
      <c r="CE408" s="46" t="s">
        <v>134</v>
      </c>
      <c r="CF408" s="38">
        <f t="shared" ref="CF408" si="9252">lunchAdjust(CE403:CF407)</f>
        <v>0</v>
      </c>
      <c r="CG408" s="48" t="s">
        <v>0</v>
      </c>
      <c r="CH408" s="39">
        <f t="shared" ref="CH408" si="9253">SUMPRODUCT(CG403:CG407*CH403:CH407)</f>
        <v>0</v>
      </c>
    </row>
    <row r="409" spans="1:86" ht="15.75" thickBot="1" x14ac:dyDescent="0.3">
      <c r="A409" s="58" t="s">
        <v>121</v>
      </c>
      <c r="B409" s="59">
        <f ca="1">roleHours(G403:CH409, "OUT")</f>
        <v>0</v>
      </c>
      <c r="C409" s="54" t="s">
        <v>137</v>
      </c>
      <c r="D409" s="22">
        <f ca="1">roleHours(G403:CH409, "PTO")</f>
        <v>0</v>
      </c>
      <c r="E409" s="23"/>
      <c r="F409" s="52"/>
      <c r="G409" s="47" t="s">
        <v>39</v>
      </c>
      <c r="H409" s="40">
        <f t="shared" si="9088"/>
        <v>0</v>
      </c>
      <c r="I409" s="49" t="s">
        <v>135</v>
      </c>
      <c r="J409" s="41">
        <f t="shared" ref="J409" si="9254">J408*G$4</f>
        <v>0</v>
      </c>
      <c r="K409" s="47" t="s">
        <v>39</v>
      </c>
      <c r="L409" s="40">
        <f t="shared" ref="L409" si="9255">SUMPRODUCT(M403:M407*(L403:L407="PTO"))+SUMPRODUCT(M403:M407*(L403:L407="HOL"))</f>
        <v>0</v>
      </c>
      <c r="M409" s="49" t="s">
        <v>135</v>
      </c>
      <c r="N409" s="41">
        <f t="shared" ref="N409" si="9256">N408*K$4</f>
        <v>0</v>
      </c>
      <c r="O409" s="47" t="s">
        <v>39</v>
      </c>
      <c r="P409" s="40">
        <f t="shared" ref="P409" si="9257">SUMPRODUCT(Q403:Q407*(P403:P407="PTO"))+SUMPRODUCT(Q403:Q407*(P403:P407="HOL"))</f>
        <v>0</v>
      </c>
      <c r="Q409" s="49" t="s">
        <v>135</v>
      </c>
      <c r="R409" s="41">
        <f t="shared" ref="R409" si="9258">R408*O$4</f>
        <v>8</v>
      </c>
      <c r="S409" s="47" t="s">
        <v>39</v>
      </c>
      <c r="T409" s="40">
        <f t="shared" ref="T409" si="9259">SUMPRODUCT(U403:U407*(T403:T407="PTO"))+SUMPRODUCT(U403:U407*(T403:T407="HOL"))</f>
        <v>0</v>
      </c>
      <c r="U409" s="49" t="s">
        <v>135</v>
      </c>
      <c r="V409" s="41">
        <f t="shared" ref="V409" si="9260">V408*S$4</f>
        <v>0</v>
      </c>
      <c r="W409" s="47" t="s">
        <v>39</v>
      </c>
      <c r="X409" s="40">
        <f t="shared" ref="X409" si="9261">SUMPRODUCT(Y403:Y407*(X403:X407="PTO"))+SUMPRODUCT(Y403:Y407*(X403:X407="HOL"))</f>
        <v>0</v>
      </c>
      <c r="Y409" s="49" t="s">
        <v>135</v>
      </c>
      <c r="Z409" s="41">
        <f t="shared" ref="Z409" si="9262">Z408*W$4</f>
        <v>8</v>
      </c>
      <c r="AA409" s="47" t="s">
        <v>39</v>
      </c>
      <c r="AB409" s="40">
        <f t="shared" ref="AB409" si="9263">SUMPRODUCT(AC403:AC407*(AB403:AB407="PTO"))+SUMPRODUCT(AC403:AC407*(AB403:AB407="HOL"))</f>
        <v>0</v>
      </c>
      <c r="AC409" s="49" t="s">
        <v>135</v>
      </c>
      <c r="AD409" s="41">
        <f t="shared" ref="AD409" si="9264">AD408*AA$4</f>
        <v>8</v>
      </c>
      <c r="AE409" s="47" t="s">
        <v>39</v>
      </c>
      <c r="AF409" s="40">
        <f t="shared" ref="AF409" si="9265">SUMPRODUCT(AG403:AG407*(AF403:AF407="PTO"))+SUMPRODUCT(AG403:AG407*(AF403:AF407="HOL"))</f>
        <v>0</v>
      </c>
      <c r="AG409" s="49" t="s">
        <v>135</v>
      </c>
      <c r="AH409" s="41">
        <f t="shared" ref="AH409" si="9266">AH408*AE$4</f>
        <v>8</v>
      </c>
      <c r="AI409" s="47" t="s">
        <v>39</v>
      </c>
      <c r="AJ409" s="40">
        <f t="shared" ref="AJ409" si="9267">SUMPRODUCT(AK403:AK407*(AJ403:AJ407="PTO"))+SUMPRODUCT(AK403:AK407*(AJ403:AJ407="HOL"))</f>
        <v>0</v>
      </c>
      <c r="AK409" s="49" t="s">
        <v>135</v>
      </c>
      <c r="AL409" s="41">
        <f>AL408*AI$4</f>
        <v>8</v>
      </c>
      <c r="AM409" s="47" t="s">
        <v>39</v>
      </c>
      <c r="AN409" s="40">
        <f t="shared" ref="AN409" si="9268">SUMPRODUCT(AO403:AO407*(AN403:AN407="PTO"))+SUMPRODUCT(AO403:AO407*(AN403:AN407="HOL"))</f>
        <v>0</v>
      </c>
      <c r="AO409" s="49" t="s">
        <v>135</v>
      </c>
      <c r="AP409" s="41">
        <f t="shared" ref="AP409" si="9269">AP408*AM$4</f>
        <v>4</v>
      </c>
      <c r="AQ409" s="47" t="s">
        <v>39</v>
      </c>
      <c r="AR409" s="40">
        <f t="shared" ref="AR409" si="9270">SUMPRODUCT(AS403:AS407*(AR403:AR407="PTO"))+SUMPRODUCT(AS403:AS407*(AR403:AR407="HOL"))</f>
        <v>0</v>
      </c>
      <c r="AS409" s="49" t="s">
        <v>135</v>
      </c>
      <c r="AT409" s="41">
        <f t="shared" ref="AT409" si="9271">AT408*AQ$4</f>
        <v>0</v>
      </c>
      <c r="AU409" s="47" t="s">
        <v>39</v>
      </c>
      <c r="AV409" s="40">
        <f t="shared" ref="AV409" si="9272">SUMPRODUCT(AW403:AW407*(AV403:AV407="PTO"))+SUMPRODUCT(AW403:AW407*(AV403:AV407="HOL"))</f>
        <v>0</v>
      </c>
      <c r="AW409" s="49" t="s">
        <v>135</v>
      </c>
      <c r="AX409" s="41">
        <f>AX408*AU$4</f>
        <v>0</v>
      </c>
      <c r="AY409" s="47" t="s">
        <v>39</v>
      </c>
      <c r="AZ409" s="40">
        <f t="shared" ref="AZ409" si="9273">SUMPRODUCT(BA403:BA407*(AZ403:AZ407="PTO"))+SUMPRODUCT(BA403:BA407*(AZ403:AZ407="HOL"))</f>
        <v>0</v>
      </c>
      <c r="BA409" s="49" t="s">
        <v>135</v>
      </c>
      <c r="BB409" s="41">
        <f>BB408*AY$4</f>
        <v>8</v>
      </c>
      <c r="BC409" s="47" t="s">
        <v>39</v>
      </c>
      <c r="BD409" s="40">
        <f t="shared" ref="BD409" si="9274">SUMPRODUCT(BE403:BE407*(BD403:BD407="PTO"))+SUMPRODUCT(BE403:BE407*(BD403:BD407="HOL"))</f>
        <v>0</v>
      </c>
      <c r="BE409" s="49" t="s">
        <v>135</v>
      </c>
      <c r="BF409" s="41">
        <f>BF408*BC$4</f>
        <v>0</v>
      </c>
      <c r="BG409" s="47" t="s">
        <v>39</v>
      </c>
      <c r="BH409" s="40">
        <f t="shared" ref="BH409" si="9275">SUMPRODUCT(BI403:BI407*(BH403:BH407="PTO"))+SUMPRODUCT(BI403:BI407*(BH403:BH407="HOL"))</f>
        <v>0</v>
      </c>
      <c r="BI409" s="49" t="s">
        <v>135</v>
      </c>
      <c r="BJ409" s="41">
        <f>BJ408*BG$4</f>
        <v>0</v>
      </c>
      <c r="BK409" s="47" t="s">
        <v>39</v>
      </c>
      <c r="BL409" s="40">
        <f t="shared" ref="BL409" si="9276">SUMPRODUCT(BM403:BM407*(BL403:BL407="PTO"))+SUMPRODUCT(BM403:BM407*(BL403:BL407="HOL"))</f>
        <v>0</v>
      </c>
      <c r="BM409" s="49" t="s">
        <v>135</v>
      </c>
      <c r="BN409" s="41">
        <f>BN408*BK$4</f>
        <v>0</v>
      </c>
      <c r="BO409" s="47" t="s">
        <v>39</v>
      </c>
      <c r="BP409" s="40">
        <f t="shared" ref="BP409" si="9277">SUMPRODUCT(BQ403:BQ407*(BP403:BP407="PTO"))+SUMPRODUCT(BQ403:BQ407*(BP403:BP407="HOL"))</f>
        <v>0</v>
      </c>
      <c r="BQ409" s="49" t="s">
        <v>135</v>
      </c>
      <c r="BR409" s="41">
        <f t="shared" ref="BR409" si="9278">BR408*BO$4</f>
        <v>0</v>
      </c>
      <c r="BS409" s="47" t="s">
        <v>39</v>
      </c>
      <c r="BT409" s="40">
        <f t="shared" ref="BT409" si="9279">SUMPRODUCT(BU403:BU407*(BT403:BT407="PTO"))+SUMPRODUCT(BU403:BU407*(BT403:BT407="HOL"))</f>
        <v>0</v>
      </c>
      <c r="BU409" s="49" t="s">
        <v>135</v>
      </c>
      <c r="BV409" s="41">
        <f t="shared" ref="BV409" si="9280">BV408*BS$4</f>
        <v>0</v>
      </c>
      <c r="BW409" s="47" t="s">
        <v>39</v>
      </c>
      <c r="BX409" s="40">
        <f t="shared" ref="BX409" si="9281">SUMPRODUCT(BY403:BY407*(BX403:BX407="PTO"))+SUMPRODUCT(BY403:BY407*(BX403:BX407="HOL"))</f>
        <v>0</v>
      </c>
      <c r="BY409" s="49" t="s">
        <v>135</v>
      </c>
      <c r="BZ409" s="41">
        <f t="shared" ref="BZ409" si="9282">BZ408*BW$4</f>
        <v>0</v>
      </c>
      <c r="CA409" s="47" t="s">
        <v>39</v>
      </c>
      <c r="CB409" s="40">
        <f t="shared" ref="CB409" si="9283">SUMPRODUCT(CC403:CC407*(CB403:CB407="PTO"))+SUMPRODUCT(CC403:CC407*(CB403:CB407="HOL"))</f>
        <v>0</v>
      </c>
      <c r="CC409" s="49" t="s">
        <v>135</v>
      </c>
      <c r="CD409" s="41">
        <f t="shared" ref="CD409" si="9284">CD408*CA$4</f>
        <v>0</v>
      </c>
      <c r="CE409" s="47" t="s">
        <v>39</v>
      </c>
      <c r="CF409" s="40">
        <f t="shared" ref="CF409" si="9285">SUMPRODUCT(CG403:CG407*(CF403:CF407="PTO"))+SUMPRODUCT(CG403:CG407*(CF403:CF407="HOL"))</f>
        <v>0</v>
      </c>
      <c r="CG409" s="49" t="s">
        <v>135</v>
      </c>
      <c r="CH409" s="41">
        <f t="shared" ref="CH409" si="9286">CH408*CE$4</f>
        <v>0</v>
      </c>
    </row>
    <row r="410" spans="1:86" x14ac:dyDescent="0.25">
      <c r="A410" s="70" t="s">
        <v>133</v>
      </c>
      <c r="B410" s="71">
        <f t="shared" ref="B410" ca="1" si="9287">D410-B411</f>
        <v>4.1832478790749406</v>
      </c>
      <c r="C410" s="72" t="s">
        <v>122</v>
      </c>
      <c r="D410" s="71">
        <f>IFERROR(INDEX(Holidays[FTE], MATCH(Entry!E410, Holidays[Date], 0)), 1)*8*INDEX(FTEguide[[1]:[12]], MATCH(Entry!E411, FTEguide[Weekday], 0), IF(Entry!E413&gt;0, Entry!E413, MONTH(Entry!E410)))</f>
        <v>89.183247879074941</v>
      </c>
      <c r="E410" s="60">
        <f t="shared" si="8625"/>
        <v>43886</v>
      </c>
      <c r="F410" s="50" t="s">
        <v>128</v>
      </c>
      <c r="G410" s="34" t="s">
        <v>136</v>
      </c>
      <c r="H410" s="35" t="s">
        <v>23</v>
      </c>
      <c r="I410" s="42">
        <f t="shared" ref="I410" si="9288">parseTime(G410)-(H415=INT(RIGHT($F410, 1)))</f>
        <v>8</v>
      </c>
      <c r="J410" s="43">
        <f t="shared" ref="J410:J414" si="9289">isClocked(H410)</f>
        <v>1</v>
      </c>
      <c r="K410" s="34" t="s">
        <v>136</v>
      </c>
      <c r="L410" s="35" t="s">
        <v>23</v>
      </c>
      <c r="M410" s="42">
        <f t="shared" ref="M410" si="9290">parseTime(K410)-(L415=INT(RIGHT($F410, 1)))</f>
        <v>8</v>
      </c>
      <c r="N410" s="43">
        <f t="shared" ref="N410:N414" si="9291">isClocked(L410)</f>
        <v>1</v>
      </c>
      <c r="O410" s="34" t="s">
        <v>180</v>
      </c>
      <c r="P410" s="35" t="s">
        <v>23</v>
      </c>
      <c r="Q410" s="42">
        <f t="shared" ref="Q410" si="9292">parseTime(O410)-(P415=INT(RIGHT($F410, 1)))</f>
        <v>8</v>
      </c>
      <c r="R410" s="43">
        <f t="shared" ref="R410:R414" si="9293">isClocked(P410)</f>
        <v>1</v>
      </c>
      <c r="S410" s="34" t="s">
        <v>136</v>
      </c>
      <c r="T410" s="35" t="s">
        <v>23</v>
      </c>
      <c r="U410" s="42">
        <f t="shared" ref="U410" si="9294">parseTime(S410)-(T415=INT(RIGHT($F410, 1)))</f>
        <v>8</v>
      </c>
      <c r="V410" s="43">
        <f t="shared" ref="V410:V414" si="9295">isClocked(T410)</f>
        <v>1</v>
      </c>
      <c r="W410" s="34" t="s">
        <v>136</v>
      </c>
      <c r="X410" s="35" t="s">
        <v>24</v>
      </c>
      <c r="Y410" s="42">
        <f t="shared" ref="Y410" si="9296">parseTime(W410)-(X415=INT(RIGHT($F410, 1)))</f>
        <v>8</v>
      </c>
      <c r="Z410" s="43">
        <f t="shared" ref="Z410:Z414" si="9297">isClocked(X410)</f>
        <v>1</v>
      </c>
      <c r="AA410" s="34" t="s">
        <v>136</v>
      </c>
      <c r="AB410" s="35" t="s">
        <v>23</v>
      </c>
      <c r="AC410" s="42">
        <f t="shared" ref="AC410" si="9298">parseTime(AA410)-(AB415=INT(RIGHT($F410, 1)))</f>
        <v>8</v>
      </c>
      <c r="AD410" s="43">
        <f t="shared" ref="AD410:AD414" si="9299">isClocked(AB410)</f>
        <v>1</v>
      </c>
      <c r="AE410" s="34" t="s">
        <v>136</v>
      </c>
      <c r="AF410" s="35" t="s">
        <v>25</v>
      </c>
      <c r="AG410" s="42">
        <f t="shared" ref="AG410" si="9300">parseTime(AE410)-(AF415=INT(RIGHT($F410, 1)))</f>
        <v>8</v>
      </c>
      <c r="AH410" s="43">
        <f t="shared" ref="AH410:AH414" si="9301">isClocked(AF410)</f>
        <v>1</v>
      </c>
      <c r="AI410" s="34" t="s">
        <v>136</v>
      </c>
      <c r="AJ410" s="35" t="s">
        <v>23</v>
      </c>
      <c r="AK410" s="42">
        <f>parseTime(AI410)-(AJ415=INT(RIGHT($F410, 1)))</f>
        <v>8</v>
      </c>
      <c r="AL410" s="43">
        <f t="shared" ref="AL410:AL414" si="9302">isClocked(AJ410)</f>
        <v>1</v>
      </c>
      <c r="AM410" s="34"/>
      <c r="AN410" s="35"/>
      <c r="AO410" s="42">
        <f t="shared" ref="AO410" si="9303">parseTime(AM410)-(AN415=INT(RIGHT($F410, 1)))</f>
        <v>0</v>
      </c>
      <c r="AP410" s="43">
        <f t="shared" ref="AP410:AP414" si="9304">isClocked(AN410)</f>
        <v>0</v>
      </c>
      <c r="AQ410" s="34" t="s">
        <v>230</v>
      </c>
      <c r="AR410" s="35" t="s">
        <v>24</v>
      </c>
      <c r="AS410" s="42">
        <f t="shared" ref="AS410" si="9305">parseTime(AQ410)-(AR415=INT(RIGHT($F410, 1)))</f>
        <v>5</v>
      </c>
      <c r="AT410" s="43">
        <f t="shared" ref="AT410:AT414" si="9306">isClocked(AR410)</f>
        <v>1</v>
      </c>
      <c r="AU410" s="34"/>
      <c r="AV410" s="35"/>
      <c r="AW410" s="42">
        <f>parseTime(AU410)-(AV415=INT(RIGHT($F410, 1)))</f>
        <v>0</v>
      </c>
      <c r="AX410" s="43">
        <f t="shared" ref="AX410:AX414" si="9307">isClocked(AV410)</f>
        <v>0</v>
      </c>
      <c r="AY410" s="34" t="s">
        <v>180</v>
      </c>
      <c r="AZ410" s="35" t="s">
        <v>24</v>
      </c>
      <c r="BA410" s="42">
        <f>parseTime(AY410)-(AZ415=INT(RIGHT($F410, 1)))</f>
        <v>8</v>
      </c>
      <c r="BB410" s="43">
        <f t="shared" ref="BB410:BB414" si="9308">isClocked(AZ410)</f>
        <v>1</v>
      </c>
      <c r="BC410" s="34" t="s">
        <v>136</v>
      </c>
      <c r="BD410" s="35" t="s">
        <v>24</v>
      </c>
      <c r="BE410" s="42">
        <f>parseTime(BC410)-(BD415=INT(RIGHT($F410, 1)))</f>
        <v>8</v>
      </c>
      <c r="BF410" s="43">
        <f t="shared" ref="BF410:BF414" si="9309">isClocked(BD410)</f>
        <v>1</v>
      </c>
      <c r="BG410" s="34"/>
      <c r="BH410" s="35"/>
      <c r="BI410" s="42">
        <f>parseTime(BG410)-(BH415=INT(RIGHT($F410, 1)))</f>
        <v>0</v>
      </c>
      <c r="BJ410" s="43">
        <f t="shared" ref="BJ410:BJ414" si="9310">isClocked(BH410)</f>
        <v>0</v>
      </c>
      <c r="BK410" s="34"/>
      <c r="BL410" s="35"/>
      <c r="BM410" s="42">
        <f>parseTime(BK410)-(BL415=INT(RIGHT($F410, 1)))</f>
        <v>0</v>
      </c>
      <c r="BN410" s="43">
        <f t="shared" ref="BN410:BN414" si="9311">isClocked(BL410)</f>
        <v>0</v>
      </c>
      <c r="BO410" s="34"/>
      <c r="BP410" s="35"/>
      <c r="BQ410" s="42">
        <f t="shared" ref="BQ410" si="9312">parseTime(BO410)-(BP415=INT(RIGHT($F410, 1)))</f>
        <v>0</v>
      </c>
      <c r="BR410" s="43">
        <f t="shared" ref="BR410:BR414" si="9313">isClocked(BP410)</f>
        <v>0</v>
      </c>
      <c r="BS410" s="34"/>
      <c r="BT410" s="35"/>
      <c r="BU410" s="42">
        <f t="shared" ref="BU410" si="9314">parseTime(BS410)-(BT415=INT(RIGHT($F410, 1)))</f>
        <v>0</v>
      </c>
      <c r="BV410" s="43">
        <f t="shared" ref="BV410:BV414" si="9315">isClocked(BT410)</f>
        <v>0</v>
      </c>
      <c r="BW410" s="34"/>
      <c r="BX410" s="35"/>
      <c r="BY410" s="42">
        <f t="shared" ref="BY410" si="9316">parseTime(BW410)-(BX415=INT(RIGHT($F410, 1)))</f>
        <v>0</v>
      </c>
      <c r="BZ410" s="43">
        <f t="shared" ref="BZ410:BZ414" si="9317">isClocked(BX410)</f>
        <v>0</v>
      </c>
      <c r="CA410" s="34"/>
      <c r="CB410" s="35"/>
      <c r="CC410" s="42">
        <f t="shared" ref="CC410" si="9318">parseTime(CA410)-(CB415=INT(RIGHT($F410, 1)))</f>
        <v>0</v>
      </c>
      <c r="CD410" s="43">
        <f t="shared" ref="CD410:CD414" si="9319">isClocked(CB410)</f>
        <v>0</v>
      </c>
      <c r="CE410" s="34"/>
      <c r="CF410" s="35"/>
      <c r="CG410" s="42">
        <f t="shared" ref="CG410" si="9320">parseTime(CE410)-(CF415=INT(RIGHT($F410, 1)))</f>
        <v>0</v>
      </c>
      <c r="CH410" s="43">
        <f t="shared" ref="CH410:CH414" si="9321">isClocked(CF410)</f>
        <v>0</v>
      </c>
    </row>
    <row r="411" spans="1:86" x14ac:dyDescent="0.25">
      <c r="A411" s="56" t="s">
        <v>0</v>
      </c>
      <c r="B411" s="57">
        <f t="shared" ref="B411" ca="1" si="9322">SUM(B412:B415)</f>
        <v>85</v>
      </c>
      <c r="C411" s="14" t="s">
        <v>252</v>
      </c>
      <c r="D411" s="14"/>
      <c r="E411" s="55" t="str">
        <f t="shared" si="8494"/>
        <v>Tuesday</v>
      </c>
      <c r="F411" s="51" t="s">
        <v>129</v>
      </c>
      <c r="G411" s="36"/>
      <c r="H411" s="37"/>
      <c r="I411" s="44">
        <f t="shared" ref="I411" si="9323">parseTime(G411)-(H415=INT(RIGHT($F411, 1)))</f>
        <v>0</v>
      </c>
      <c r="J411" s="45">
        <f t="shared" si="9289"/>
        <v>0</v>
      </c>
      <c r="K411" s="36"/>
      <c r="L411" s="37"/>
      <c r="M411" s="44">
        <f t="shared" ref="M411" si="9324">parseTime(K411)-(L415=INT(RIGHT($F411, 1)))</f>
        <v>0</v>
      </c>
      <c r="N411" s="45">
        <f t="shared" si="9291"/>
        <v>0</v>
      </c>
      <c r="O411" s="36"/>
      <c r="P411" s="37"/>
      <c r="Q411" s="44">
        <f t="shared" ref="Q411" si="9325">parseTime(O411)-(P415=INT(RIGHT($F411, 1)))</f>
        <v>0</v>
      </c>
      <c r="R411" s="45">
        <f t="shared" si="9293"/>
        <v>0</v>
      </c>
      <c r="S411" s="36"/>
      <c r="T411" s="37"/>
      <c r="U411" s="44">
        <f t="shared" ref="U411" si="9326">parseTime(S411)-(T415=INT(RIGHT($F411, 1)))</f>
        <v>0</v>
      </c>
      <c r="V411" s="45">
        <f t="shared" si="9295"/>
        <v>0</v>
      </c>
      <c r="W411" s="36"/>
      <c r="X411" s="37"/>
      <c r="Y411" s="44">
        <f t="shared" ref="Y411" si="9327">parseTime(W411)-(X415=INT(RIGHT($F411, 1)))</f>
        <v>0</v>
      </c>
      <c r="Z411" s="45">
        <f t="shared" si="9297"/>
        <v>0</v>
      </c>
      <c r="AA411" s="36"/>
      <c r="AB411" s="37"/>
      <c r="AC411" s="44">
        <f t="shared" ref="AC411" si="9328">parseTime(AA411)-(AB415=INT(RIGHT($F411, 1)))</f>
        <v>0</v>
      </c>
      <c r="AD411" s="45">
        <f t="shared" si="9299"/>
        <v>0</v>
      </c>
      <c r="AE411" s="36"/>
      <c r="AF411" s="37"/>
      <c r="AG411" s="44">
        <f t="shared" ref="AG411" si="9329">parseTime(AE411)-(AF415=INT(RIGHT($F411, 1)))</f>
        <v>0</v>
      </c>
      <c r="AH411" s="45">
        <f t="shared" si="9301"/>
        <v>0</v>
      </c>
      <c r="AI411" s="36"/>
      <c r="AJ411" s="37"/>
      <c r="AK411" s="44">
        <f>parseTime(AI411)-(AJ415=INT(RIGHT($F411, 1)))</f>
        <v>0</v>
      </c>
      <c r="AL411" s="45">
        <f t="shared" si="9302"/>
        <v>0</v>
      </c>
      <c r="AM411" s="36"/>
      <c r="AN411" s="37"/>
      <c r="AO411" s="44">
        <f t="shared" ref="AO411" si="9330">parseTime(AM411)-(AN415=INT(RIGHT($F411, 1)))</f>
        <v>0</v>
      </c>
      <c r="AP411" s="45">
        <f t="shared" si="9304"/>
        <v>0</v>
      </c>
      <c r="AQ411" s="36"/>
      <c r="AR411" s="37"/>
      <c r="AS411" s="44">
        <f t="shared" ref="AS411" si="9331">parseTime(AQ411)-(AR415=INT(RIGHT($F411, 1)))</f>
        <v>0</v>
      </c>
      <c r="AT411" s="45">
        <f t="shared" si="9306"/>
        <v>0</v>
      </c>
      <c r="AU411" s="36"/>
      <c r="AV411" s="37"/>
      <c r="AW411" s="44">
        <f>parseTime(AU411)-(AV415=INT(RIGHT($F411, 1)))</f>
        <v>0</v>
      </c>
      <c r="AX411" s="45">
        <f t="shared" si="9307"/>
        <v>0</v>
      </c>
      <c r="AY411" s="36"/>
      <c r="AZ411" s="37"/>
      <c r="BA411" s="44">
        <f>parseTime(AY411)-(AZ415=INT(RIGHT($F411, 1)))</f>
        <v>0</v>
      </c>
      <c r="BB411" s="45">
        <f t="shared" si="9308"/>
        <v>0</v>
      </c>
      <c r="BC411" s="36"/>
      <c r="BD411" s="37"/>
      <c r="BE411" s="44">
        <f>parseTime(BC411)-(BD415=INT(RIGHT($F411, 1)))</f>
        <v>0</v>
      </c>
      <c r="BF411" s="45">
        <f t="shared" si="9309"/>
        <v>0</v>
      </c>
      <c r="BG411" s="36"/>
      <c r="BH411" s="37"/>
      <c r="BI411" s="44">
        <f>parseTime(BG411)-(BH415=INT(RIGHT($F411, 1)))</f>
        <v>0</v>
      </c>
      <c r="BJ411" s="45">
        <f t="shared" si="9310"/>
        <v>0</v>
      </c>
      <c r="BK411" s="36"/>
      <c r="BL411" s="37"/>
      <c r="BM411" s="44">
        <f>parseTime(BK411)-(BL415=INT(RIGHT($F411, 1)))</f>
        <v>0</v>
      </c>
      <c r="BN411" s="45">
        <f t="shared" si="9311"/>
        <v>0</v>
      </c>
      <c r="BO411" s="36"/>
      <c r="BP411" s="37"/>
      <c r="BQ411" s="44">
        <f t="shared" ref="BQ411" si="9332">parseTime(BO411)-(BP415=INT(RIGHT($F411, 1)))</f>
        <v>0</v>
      </c>
      <c r="BR411" s="45">
        <f t="shared" si="9313"/>
        <v>0</v>
      </c>
      <c r="BS411" s="36"/>
      <c r="BT411" s="37"/>
      <c r="BU411" s="44">
        <f t="shared" ref="BU411" si="9333">parseTime(BS411)-(BT415=INT(RIGHT($F411, 1)))</f>
        <v>0</v>
      </c>
      <c r="BV411" s="45">
        <f t="shared" si="9315"/>
        <v>0</v>
      </c>
      <c r="BW411" s="36"/>
      <c r="BX411" s="37"/>
      <c r="BY411" s="44">
        <f t="shared" ref="BY411" si="9334">parseTime(BW411)-(BX415=INT(RIGHT($F411, 1)))</f>
        <v>0</v>
      </c>
      <c r="BZ411" s="45">
        <f t="shared" si="9317"/>
        <v>0</v>
      </c>
      <c r="CA411" s="36"/>
      <c r="CB411" s="37"/>
      <c r="CC411" s="44">
        <f t="shared" ref="CC411" si="9335">parseTime(CA411)-(CB415=INT(RIGHT($F411, 1)))</f>
        <v>0</v>
      </c>
      <c r="CD411" s="45">
        <f t="shared" si="9319"/>
        <v>0</v>
      </c>
      <c r="CE411" s="36"/>
      <c r="CF411" s="37"/>
      <c r="CG411" s="44">
        <f t="shared" ref="CG411" si="9336">parseTime(CE411)-(CF415=INT(RIGHT($F411, 1)))</f>
        <v>0</v>
      </c>
      <c r="CH411" s="45">
        <f t="shared" si="9321"/>
        <v>0</v>
      </c>
    </row>
    <row r="412" spans="1:86" x14ac:dyDescent="0.25">
      <c r="A412" s="56" t="s">
        <v>117</v>
      </c>
      <c r="B412" s="57">
        <f ca="1">roleHours(G410:CH416, "MFD")</f>
        <v>48</v>
      </c>
      <c r="C412" s="14">
        <f t="shared" ca="1" si="9033"/>
        <v>6</v>
      </c>
      <c r="D412" s="14"/>
      <c r="E412" s="20" t="s">
        <v>127</v>
      </c>
      <c r="F412" s="51" t="s">
        <v>130</v>
      </c>
      <c r="G412" s="36"/>
      <c r="H412" s="37"/>
      <c r="I412" s="44">
        <f t="shared" ref="I412" si="9337">parseTime(G412)-(H415=INT(RIGHT($F412, 1)))</f>
        <v>0</v>
      </c>
      <c r="J412" s="45">
        <f t="shared" si="9289"/>
        <v>0</v>
      </c>
      <c r="K412" s="36"/>
      <c r="L412" s="37"/>
      <c r="M412" s="44">
        <f t="shared" ref="M412" si="9338">parseTime(K412)-(L415=INT(RIGHT($F412, 1)))</f>
        <v>0</v>
      </c>
      <c r="N412" s="45">
        <f t="shared" si="9291"/>
        <v>0</v>
      </c>
      <c r="O412" s="36"/>
      <c r="P412" s="37"/>
      <c r="Q412" s="44">
        <f t="shared" ref="Q412" si="9339">parseTime(O412)-(P415=INT(RIGHT($F412, 1)))</f>
        <v>0</v>
      </c>
      <c r="R412" s="45">
        <f t="shared" si="9293"/>
        <v>0</v>
      </c>
      <c r="S412" s="36"/>
      <c r="T412" s="37"/>
      <c r="U412" s="44">
        <f t="shared" ref="U412" si="9340">parseTime(S412)-(T415=INT(RIGHT($F412, 1)))</f>
        <v>0</v>
      </c>
      <c r="V412" s="45">
        <f t="shared" si="9295"/>
        <v>0</v>
      </c>
      <c r="W412" s="36"/>
      <c r="X412" s="37"/>
      <c r="Y412" s="44">
        <f t="shared" ref="Y412" si="9341">parseTime(W412)-(X415=INT(RIGHT($F412, 1)))</f>
        <v>0</v>
      </c>
      <c r="Z412" s="45">
        <f t="shared" si="9297"/>
        <v>0</v>
      </c>
      <c r="AA412" s="36"/>
      <c r="AB412" s="37"/>
      <c r="AC412" s="44">
        <f t="shared" ref="AC412" si="9342">parseTime(AA412)-(AB415=INT(RIGHT($F412, 1)))</f>
        <v>0</v>
      </c>
      <c r="AD412" s="45">
        <f t="shared" si="9299"/>
        <v>0</v>
      </c>
      <c r="AE412" s="36"/>
      <c r="AF412" s="37"/>
      <c r="AG412" s="44">
        <f t="shared" ref="AG412" si="9343">parseTime(AE412)-(AF415=INT(RIGHT($F412, 1)))</f>
        <v>0</v>
      </c>
      <c r="AH412" s="45">
        <f t="shared" si="9301"/>
        <v>0</v>
      </c>
      <c r="AI412" s="36"/>
      <c r="AJ412" s="37"/>
      <c r="AK412" s="44">
        <f>parseTime(AI412)-(AJ415=INT(RIGHT($F412, 1)))</f>
        <v>0</v>
      </c>
      <c r="AL412" s="45">
        <f t="shared" si="9302"/>
        <v>0</v>
      </c>
      <c r="AM412" s="36"/>
      <c r="AN412" s="37"/>
      <c r="AO412" s="44">
        <f t="shared" ref="AO412" si="9344">parseTime(AM412)-(AN415=INT(RIGHT($F412, 1)))</f>
        <v>0</v>
      </c>
      <c r="AP412" s="45">
        <f t="shared" si="9304"/>
        <v>0</v>
      </c>
      <c r="AQ412" s="36"/>
      <c r="AR412" s="37"/>
      <c r="AS412" s="44">
        <f t="shared" ref="AS412" si="9345">parseTime(AQ412)-(AR415=INT(RIGHT($F412, 1)))</f>
        <v>0</v>
      </c>
      <c r="AT412" s="45">
        <f t="shared" si="9306"/>
        <v>0</v>
      </c>
      <c r="AU412" s="36"/>
      <c r="AV412" s="37"/>
      <c r="AW412" s="44">
        <f>parseTime(AU412)-(AV415=INT(RIGHT($F412, 1)))</f>
        <v>0</v>
      </c>
      <c r="AX412" s="45">
        <f t="shared" si="9307"/>
        <v>0</v>
      </c>
      <c r="AY412" s="36"/>
      <c r="AZ412" s="37"/>
      <c r="BA412" s="44">
        <f>parseTime(AY412)-(AZ415=INT(RIGHT($F412, 1)))</f>
        <v>0</v>
      </c>
      <c r="BB412" s="45">
        <f t="shared" si="9308"/>
        <v>0</v>
      </c>
      <c r="BC412" s="36"/>
      <c r="BD412" s="37"/>
      <c r="BE412" s="44">
        <f>parseTime(BC412)-(BD415=INT(RIGHT($F412, 1)))</f>
        <v>0</v>
      </c>
      <c r="BF412" s="45">
        <f t="shared" si="9309"/>
        <v>0</v>
      </c>
      <c r="BG412" s="36"/>
      <c r="BH412" s="37"/>
      <c r="BI412" s="44">
        <f>parseTime(BG412)-(BH415=INT(RIGHT($F412, 1)))</f>
        <v>0</v>
      </c>
      <c r="BJ412" s="45">
        <f t="shared" si="9310"/>
        <v>0</v>
      </c>
      <c r="BK412" s="36"/>
      <c r="BL412" s="37"/>
      <c r="BM412" s="44">
        <f>parseTime(BK412)-(BL415=INT(RIGHT($F412, 1)))</f>
        <v>0</v>
      </c>
      <c r="BN412" s="45">
        <f t="shared" si="9311"/>
        <v>0</v>
      </c>
      <c r="BO412" s="36"/>
      <c r="BP412" s="37"/>
      <c r="BQ412" s="44">
        <f t="shared" ref="BQ412" si="9346">parseTime(BO412)-(BP415=INT(RIGHT($F412, 1)))</f>
        <v>0</v>
      </c>
      <c r="BR412" s="45">
        <f t="shared" si="9313"/>
        <v>0</v>
      </c>
      <c r="BS412" s="36"/>
      <c r="BT412" s="37"/>
      <c r="BU412" s="44">
        <f t="shared" ref="BU412" si="9347">parseTime(BS412)-(BT415=INT(RIGHT($F412, 1)))</f>
        <v>0</v>
      </c>
      <c r="BV412" s="45">
        <f t="shared" si="9315"/>
        <v>0</v>
      </c>
      <c r="BW412" s="36"/>
      <c r="BX412" s="37"/>
      <c r="BY412" s="44">
        <f t="shared" ref="BY412" si="9348">parseTime(BW412)-(BX415=INT(RIGHT($F412, 1)))</f>
        <v>0</v>
      </c>
      <c r="BZ412" s="45">
        <f t="shared" si="9317"/>
        <v>0</v>
      </c>
      <c r="CA412" s="36"/>
      <c r="CB412" s="37"/>
      <c r="CC412" s="44">
        <f t="shared" ref="CC412" si="9349">parseTime(CA412)-(CB415=INT(RIGHT($F412, 1)))</f>
        <v>0</v>
      </c>
      <c r="CD412" s="45">
        <f t="shared" si="9319"/>
        <v>0</v>
      </c>
      <c r="CE412" s="36"/>
      <c r="CF412" s="37"/>
      <c r="CG412" s="44">
        <f t="shared" ref="CG412" si="9350">parseTime(CE412)-(CF415=INT(RIGHT($F412, 1)))</f>
        <v>0</v>
      </c>
      <c r="CH412" s="45">
        <f t="shared" si="9321"/>
        <v>0</v>
      </c>
    </row>
    <row r="413" spans="1:86" x14ac:dyDescent="0.25">
      <c r="A413" s="56" t="s">
        <v>118</v>
      </c>
      <c r="B413" s="57">
        <f ca="1">roleHours(G410:CH416, "DFD")</f>
        <v>29</v>
      </c>
      <c r="C413" s="14">
        <f t="shared" ca="1" si="9033"/>
        <v>3.625</v>
      </c>
      <c r="D413" s="14"/>
      <c r="E413" s="20"/>
      <c r="F413" s="51" t="s">
        <v>131</v>
      </c>
      <c r="G413" s="36"/>
      <c r="H413" s="37"/>
      <c r="I413" s="44">
        <f t="shared" ref="I413" si="9351">parseTime(G413)-(H415=INT(RIGHT($F413, 1)))</f>
        <v>0</v>
      </c>
      <c r="J413" s="45">
        <f t="shared" si="9289"/>
        <v>0</v>
      </c>
      <c r="K413" s="36"/>
      <c r="L413" s="37"/>
      <c r="M413" s="44">
        <f t="shared" ref="M413" si="9352">parseTime(K413)-(L415=INT(RIGHT($F413, 1)))</f>
        <v>0</v>
      </c>
      <c r="N413" s="45">
        <f t="shared" si="9291"/>
        <v>0</v>
      </c>
      <c r="O413" s="36"/>
      <c r="P413" s="37"/>
      <c r="Q413" s="44">
        <f t="shared" ref="Q413" si="9353">parseTime(O413)-(P415=INT(RIGHT($F413, 1)))</f>
        <v>0</v>
      </c>
      <c r="R413" s="45">
        <f t="shared" si="9293"/>
        <v>0</v>
      </c>
      <c r="S413" s="36"/>
      <c r="T413" s="37"/>
      <c r="U413" s="44">
        <f t="shared" ref="U413" si="9354">parseTime(S413)-(T415=INT(RIGHT($F413, 1)))</f>
        <v>0</v>
      </c>
      <c r="V413" s="45">
        <f t="shared" si="9295"/>
        <v>0</v>
      </c>
      <c r="W413" s="36"/>
      <c r="X413" s="37"/>
      <c r="Y413" s="44">
        <f t="shared" ref="Y413" si="9355">parseTime(W413)-(X415=INT(RIGHT($F413, 1)))</f>
        <v>0</v>
      </c>
      <c r="Z413" s="45">
        <f t="shared" si="9297"/>
        <v>0</v>
      </c>
      <c r="AA413" s="36"/>
      <c r="AB413" s="37"/>
      <c r="AC413" s="44">
        <f t="shared" ref="AC413" si="9356">parseTime(AA413)-(AB415=INT(RIGHT($F413, 1)))</f>
        <v>0</v>
      </c>
      <c r="AD413" s="45">
        <f t="shared" si="9299"/>
        <v>0</v>
      </c>
      <c r="AE413" s="36"/>
      <c r="AF413" s="37"/>
      <c r="AG413" s="44">
        <f t="shared" ref="AG413" si="9357">parseTime(AE413)-(AF415=INT(RIGHT($F413, 1)))</f>
        <v>0</v>
      </c>
      <c r="AH413" s="45">
        <f t="shared" si="9301"/>
        <v>0</v>
      </c>
      <c r="AI413" s="36"/>
      <c r="AJ413" s="37"/>
      <c r="AK413" s="44">
        <f>parseTime(AI413)-(AJ415=INT(RIGHT($F413, 1)))</f>
        <v>0</v>
      </c>
      <c r="AL413" s="45">
        <f t="shared" si="9302"/>
        <v>0</v>
      </c>
      <c r="AM413" s="36"/>
      <c r="AN413" s="37"/>
      <c r="AO413" s="44">
        <f t="shared" ref="AO413" si="9358">parseTime(AM413)-(AN415=INT(RIGHT($F413, 1)))</f>
        <v>0</v>
      </c>
      <c r="AP413" s="45">
        <f t="shared" si="9304"/>
        <v>0</v>
      </c>
      <c r="AQ413" s="36"/>
      <c r="AR413" s="37"/>
      <c r="AS413" s="44">
        <f t="shared" ref="AS413" si="9359">parseTime(AQ413)-(AR415=INT(RIGHT($F413, 1)))</f>
        <v>0</v>
      </c>
      <c r="AT413" s="45">
        <f t="shared" si="9306"/>
        <v>0</v>
      </c>
      <c r="AU413" s="36"/>
      <c r="AV413" s="37"/>
      <c r="AW413" s="44">
        <f>parseTime(AU413)-(AV415=INT(RIGHT($F413, 1)))</f>
        <v>0</v>
      </c>
      <c r="AX413" s="45">
        <f t="shared" si="9307"/>
        <v>0</v>
      </c>
      <c r="AY413" s="36"/>
      <c r="AZ413" s="37"/>
      <c r="BA413" s="44">
        <f>parseTime(AY413)-(AZ415=INT(RIGHT($F413, 1)))</f>
        <v>0</v>
      </c>
      <c r="BB413" s="45">
        <f t="shared" si="9308"/>
        <v>0</v>
      </c>
      <c r="BC413" s="36"/>
      <c r="BD413" s="37"/>
      <c r="BE413" s="44">
        <f>parseTime(BC413)-(BD415=INT(RIGHT($F413, 1)))</f>
        <v>0</v>
      </c>
      <c r="BF413" s="45">
        <f t="shared" si="9309"/>
        <v>0</v>
      </c>
      <c r="BG413" s="36"/>
      <c r="BH413" s="37"/>
      <c r="BI413" s="44">
        <f>parseTime(BG413)-(BH415=INT(RIGHT($F413, 1)))</f>
        <v>0</v>
      </c>
      <c r="BJ413" s="45">
        <f t="shared" si="9310"/>
        <v>0</v>
      </c>
      <c r="BK413" s="36"/>
      <c r="BL413" s="37"/>
      <c r="BM413" s="44">
        <f>parseTime(BK413)-(BL415=INT(RIGHT($F413, 1)))</f>
        <v>0</v>
      </c>
      <c r="BN413" s="45">
        <f t="shared" si="9311"/>
        <v>0</v>
      </c>
      <c r="BO413" s="36"/>
      <c r="BP413" s="37"/>
      <c r="BQ413" s="44">
        <f t="shared" ref="BQ413" si="9360">parseTime(BO413)-(BP415=INT(RIGHT($F413, 1)))</f>
        <v>0</v>
      </c>
      <c r="BR413" s="45">
        <f t="shared" si="9313"/>
        <v>0</v>
      </c>
      <c r="BS413" s="36"/>
      <c r="BT413" s="37"/>
      <c r="BU413" s="44">
        <f t="shared" ref="BU413" si="9361">parseTime(BS413)-(BT415=INT(RIGHT($F413, 1)))</f>
        <v>0</v>
      </c>
      <c r="BV413" s="45">
        <f t="shared" si="9315"/>
        <v>0</v>
      </c>
      <c r="BW413" s="36"/>
      <c r="BX413" s="37"/>
      <c r="BY413" s="44">
        <f t="shared" ref="BY413" si="9362">parseTime(BW413)-(BX415=INT(RIGHT($F413, 1)))</f>
        <v>0</v>
      </c>
      <c r="BZ413" s="45">
        <f t="shared" si="9317"/>
        <v>0</v>
      </c>
      <c r="CA413" s="36"/>
      <c r="CB413" s="37"/>
      <c r="CC413" s="44">
        <f t="shared" ref="CC413" si="9363">parseTime(CA413)-(CB415=INT(RIGHT($F413, 1)))</f>
        <v>0</v>
      </c>
      <c r="CD413" s="45">
        <f t="shared" si="9319"/>
        <v>0</v>
      </c>
      <c r="CE413" s="36"/>
      <c r="CF413" s="37"/>
      <c r="CG413" s="44">
        <f t="shared" ref="CG413" si="9364">parseTime(CE413)-(CF415=INT(RIGHT($F413, 1)))</f>
        <v>0</v>
      </c>
      <c r="CH413" s="45">
        <f t="shared" si="9321"/>
        <v>0</v>
      </c>
    </row>
    <row r="414" spans="1:86" x14ac:dyDescent="0.25">
      <c r="A414" s="56" t="s">
        <v>119</v>
      </c>
      <c r="B414" s="57">
        <f ca="1">roleHours(G410:CH416, "MCC")</f>
        <v>8</v>
      </c>
      <c r="C414" s="14">
        <f t="shared" ca="1" si="9033"/>
        <v>1</v>
      </c>
      <c r="D414" s="14"/>
      <c r="E414" s="20"/>
      <c r="F414" s="51" t="s">
        <v>132</v>
      </c>
      <c r="G414" s="36"/>
      <c r="H414" s="37"/>
      <c r="I414" s="44">
        <f t="shared" ref="I414" si="9365">parseTime(G414)-(H415=INT(RIGHT($F414, 1)))</f>
        <v>0</v>
      </c>
      <c r="J414" s="45">
        <f t="shared" si="9289"/>
        <v>0</v>
      </c>
      <c r="K414" s="36"/>
      <c r="L414" s="37"/>
      <c r="M414" s="44">
        <f t="shared" ref="M414" si="9366">parseTime(K414)-(L415=INT(RIGHT($F414, 1)))</f>
        <v>0</v>
      </c>
      <c r="N414" s="45">
        <f t="shared" si="9291"/>
        <v>0</v>
      </c>
      <c r="O414" s="36"/>
      <c r="P414" s="37"/>
      <c r="Q414" s="44">
        <f t="shared" ref="Q414" si="9367">parseTime(O414)-(P415=INT(RIGHT($F414, 1)))</f>
        <v>0</v>
      </c>
      <c r="R414" s="45">
        <f t="shared" si="9293"/>
        <v>0</v>
      </c>
      <c r="S414" s="36"/>
      <c r="T414" s="37"/>
      <c r="U414" s="44">
        <f t="shared" ref="U414" si="9368">parseTime(S414)-(T415=INT(RIGHT($F414, 1)))</f>
        <v>0</v>
      </c>
      <c r="V414" s="45">
        <f t="shared" si="9295"/>
        <v>0</v>
      </c>
      <c r="W414" s="36"/>
      <c r="X414" s="37"/>
      <c r="Y414" s="44">
        <f t="shared" ref="Y414" si="9369">parseTime(W414)-(X415=INT(RIGHT($F414, 1)))</f>
        <v>0</v>
      </c>
      <c r="Z414" s="45">
        <f t="shared" si="9297"/>
        <v>0</v>
      </c>
      <c r="AA414" s="36"/>
      <c r="AB414" s="37"/>
      <c r="AC414" s="44">
        <f t="shared" ref="AC414" si="9370">parseTime(AA414)-(AB415=INT(RIGHT($F414, 1)))</f>
        <v>0</v>
      </c>
      <c r="AD414" s="45">
        <f t="shared" si="9299"/>
        <v>0</v>
      </c>
      <c r="AE414" s="36"/>
      <c r="AF414" s="37"/>
      <c r="AG414" s="44">
        <f t="shared" ref="AG414" si="9371">parseTime(AE414)-(AF415=INT(RIGHT($F414, 1)))</f>
        <v>0</v>
      </c>
      <c r="AH414" s="45">
        <f t="shared" si="9301"/>
        <v>0</v>
      </c>
      <c r="AI414" s="36"/>
      <c r="AJ414" s="37"/>
      <c r="AK414" s="44">
        <f>parseTime(AI414)-(AJ415=INT(RIGHT($F414, 1)))</f>
        <v>0</v>
      </c>
      <c r="AL414" s="45">
        <f t="shared" si="9302"/>
        <v>0</v>
      </c>
      <c r="AM414" s="36"/>
      <c r="AN414" s="37"/>
      <c r="AO414" s="44">
        <f t="shared" ref="AO414" si="9372">parseTime(AM414)-(AN415=INT(RIGHT($F414, 1)))</f>
        <v>0</v>
      </c>
      <c r="AP414" s="45">
        <f t="shared" si="9304"/>
        <v>0</v>
      </c>
      <c r="AQ414" s="36"/>
      <c r="AR414" s="37"/>
      <c r="AS414" s="44">
        <f t="shared" ref="AS414" si="9373">parseTime(AQ414)-(AR415=INT(RIGHT($F414, 1)))</f>
        <v>0</v>
      </c>
      <c r="AT414" s="45">
        <f t="shared" si="9306"/>
        <v>0</v>
      </c>
      <c r="AU414" s="36"/>
      <c r="AV414" s="37"/>
      <c r="AW414" s="44">
        <f>parseTime(AU414)-(AV415=INT(RIGHT($F414, 1)))</f>
        <v>0</v>
      </c>
      <c r="AX414" s="45">
        <f t="shared" si="9307"/>
        <v>0</v>
      </c>
      <c r="AY414" s="36"/>
      <c r="AZ414" s="37"/>
      <c r="BA414" s="44">
        <f>parseTime(AY414)-(AZ415=INT(RIGHT($F414, 1)))</f>
        <v>0</v>
      </c>
      <c r="BB414" s="45">
        <f t="shared" si="9308"/>
        <v>0</v>
      </c>
      <c r="BC414" s="36"/>
      <c r="BD414" s="37"/>
      <c r="BE414" s="44">
        <f>parseTime(BC414)-(BD415=INT(RIGHT($F414, 1)))</f>
        <v>0</v>
      </c>
      <c r="BF414" s="45">
        <f t="shared" si="9309"/>
        <v>0</v>
      </c>
      <c r="BG414" s="36"/>
      <c r="BH414" s="37"/>
      <c r="BI414" s="44">
        <f>parseTime(BG414)-(BH415=INT(RIGHT($F414, 1)))</f>
        <v>0</v>
      </c>
      <c r="BJ414" s="45">
        <f t="shared" si="9310"/>
        <v>0</v>
      </c>
      <c r="BK414" s="36"/>
      <c r="BL414" s="37"/>
      <c r="BM414" s="44">
        <f>parseTime(BK414)-(BL415=INT(RIGHT($F414, 1)))</f>
        <v>0</v>
      </c>
      <c r="BN414" s="45">
        <f t="shared" si="9311"/>
        <v>0</v>
      </c>
      <c r="BO414" s="36"/>
      <c r="BP414" s="37"/>
      <c r="BQ414" s="44">
        <f t="shared" ref="BQ414" si="9374">parseTime(BO414)-(BP415=INT(RIGHT($F414, 1)))</f>
        <v>0</v>
      </c>
      <c r="BR414" s="45">
        <f t="shared" si="9313"/>
        <v>0</v>
      </c>
      <c r="BS414" s="36"/>
      <c r="BT414" s="37"/>
      <c r="BU414" s="44">
        <f t="shared" ref="BU414" si="9375">parseTime(BS414)-(BT415=INT(RIGHT($F414, 1)))</f>
        <v>0</v>
      </c>
      <c r="BV414" s="45">
        <f t="shared" si="9315"/>
        <v>0</v>
      </c>
      <c r="BW414" s="36"/>
      <c r="BX414" s="37"/>
      <c r="BY414" s="44">
        <f t="shared" ref="BY414" si="9376">parseTime(BW414)-(BX415=INT(RIGHT($F414, 1)))</f>
        <v>0</v>
      </c>
      <c r="BZ414" s="45">
        <f t="shared" si="9317"/>
        <v>0</v>
      </c>
      <c r="CA414" s="36"/>
      <c r="CB414" s="37"/>
      <c r="CC414" s="44">
        <f t="shared" ref="CC414" si="9377">parseTime(CA414)-(CB415=INT(RIGHT($F414, 1)))</f>
        <v>0</v>
      </c>
      <c r="CD414" s="45">
        <f t="shared" si="9319"/>
        <v>0</v>
      </c>
      <c r="CE414" s="36"/>
      <c r="CF414" s="37"/>
      <c r="CG414" s="44">
        <f t="shared" ref="CG414" si="9378">parseTime(CE414)-(CF415=INT(RIGHT($F414, 1)))</f>
        <v>0</v>
      </c>
      <c r="CH414" s="45">
        <f t="shared" si="9321"/>
        <v>0</v>
      </c>
    </row>
    <row r="415" spans="1:86" x14ac:dyDescent="0.25">
      <c r="A415" s="56" t="s">
        <v>120</v>
      </c>
      <c r="B415" s="57">
        <f ca="1">roleHours(G410:CH416, "DCC")</f>
        <v>0</v>
      </c>
      <c r="C415" s="14">
        <f t="shared" ca="1" si="9033"/>
        <v>0</v>
      </c>
      <c r="D415" s="14"/>
      <c r="E415" s="20"/>
      <c r="F415" s="51"/>
      <c r="G415" s="46" t="s">
        <v>134</v>
      </c>
      <c r="H415" s="38">
        <f t="shared" ref="H415" si="9379">lunchAdjust(G410:H414)</f>
        <v>1</v>
      </c>
      <c r="I415" s="48" t="s">
        <v>0</v>
      </c>
      <c r="J415" s="39">
        <f t="shared" ref="J415" si="9380">SUMPRODUCT(I410:I414*J410:J414)</f>
        <v>8</v>
      </c>
      <c r="K415" s="46" t="s">
        <v>134</v>
      </c>
      <c r="L415" s="38">
        <f t="shared" ref="L415" si="9381">lunchAdjust(K410:L414)</f>
        <v>1</v>
      </c>
      <c r="M415" s="48" t="s">
        <v>0</v>
      </c>
      <c r="N415" s="39">
        <f t="shared" ref="N415" si="9382">SUMPRODUCT(M410:M414*N410:N414)</f>
        <v>8</v>
      </c>
      <c r="O415" s="46" t="s">
        <v>134</v>
      </c>
      <c r="P415" s="38">
        <f t="shared" ref="P415" si="9383">lunchAdjust(O410:P414)</f>
        <v>1</v>
      </c>
      <c r="Q415" s="48" t="s">
        <v>0</v>
      </c>
      <c r="R415" s="39">
        <f t="shared" ref="R415" si="9384">SUMPRODUCT(Q410:Q414*R410:R414)</f>
        <v>8</v>
      </c>
      <c r="S415" s="46" t="s">
        <v>134</v>
      </c>
      <c r="T415" s="38">
        <f t="shared" ref="T415" si="9385">lunchAdjust(S410:T414)</f>
        <v>1</v>
      </c>
      <c r="U415" s="48" t="s">
        <v>0</v>
      </c>
      <c r="V415" s="39">
        <f t="shared" ref="V415" si="9386">SUMPRODUCT(U410:U414*V410:V414)</f>
        <v>8</v>
      </c>
      <c r="W415" s="46" t="s">
        <v>134</v>
      </c>
      <c r="X415" s="38">
        <f t="shared" ref="X415" si="9387">lunchAdjust(W410:X414)</f>
        <v>1</v>
      </c>
      <c r="Y415" s="48" t="s">
        <v>0</v>
      </c>
      <c r="Z415" s="39">
        <f t="shared" ref="Z415" si="9388">SUMPRODUCT(Y410:Y414*Z410:Z414)</f>
        <v>8</v>
      </c>
      <c r="AA415" s="46" t="s">
        <v>134</v>
      </c>
      <c r="AB415" s="38">
        <f t="shared" ref="AB415" si="9389">lunchAdjust(AA410:AB414)</f>
        <v>1</v>
      </c>
      <c r="AC415" s="48" t="s">
        <v>0</v>
      </c>
      <c r="AD415" s="39">
        <f t="shared" ref="AD415" si="9390">SUMPRODUCT(AC410:AC414*AD410:AD414)</f>
        <v>8</v>
      </c>
      <c r="AE415" s="46" t="s">
        <v>134</v>
      </c>
      <c r="AF415" s="38">
        <f t="shared" ref="AF415" si="9391">lunchAdjust(AE410:AF414)</f>
        <v>1</v>
      </c>
      <c r="AG415" s="48" t="s">
        <v>0</v>
      </c>
      <c r="AH415" s="39">
        <f t="shared" ref="AH415" si="9392">SUMPRODUCT(AG410:AG414*AH410:AH414)</f>
        <v>8</v>
      </c>
      <c r="AI415" s="46" t="s">
        <v>134</v>
      </c>
      <c r="AJ415" s="38">
        <f t="shared" ref="AJ415" si="9393">lunchAdjust(AI410:AJ414)</f>
        <v>1</v>
      </c>
      <c r="AK415" s="48" t="s">
        <v>0</v>
      </c>
      <c r="AL415" s="39">
        <f t="shared" ref="AL415" si="9394">SUMPRODUCT(AK410:AK414*AL410:AL414)</f>
        <v>8</v>
      </c>
      <c r="AM415" s="46" t="s">
        <v>134</v>
      </c>
      <c r="AN415" s="38">
        <f t="shared" ref="AN415" si="9395">lunchAdjust(AM410:AN414)</f>
        <v>0</v>
      </c>
      <c r="AO415" s="48" t="s">
        <v>0</v>
      </c>
      <c r="AP415" s="39">
        <f t="shared" ref="AP415" si="9396">SUMPRODUCT(AO410:AO414*AP410:AP414)</f>
        <v>0</v>
      </c>
      <c r="AQ415" s="46" t="s">
        <v>134</v>
      </c>
      <c r="AR415" s="38">
        <f t="shared" ref="AR415" si="9397">lunchAdjust(AQ410:AR414)</f>
        <v>0</v>
      </c>
      <c r="AS415" s="48" t="s">
        <v>0</v>
      </c>
      <c r="AT415" s="39">
        <f t="shared" ref="AT415" si="9398">SUMPRODUCT(AS410:AS414*AT410:AT414)</f>
        <v>5</v>
      </c>
      <c r="AU415" s="46" t="s">
        <v>134</v>
      </c>
      <c r="AV415" s="38">
        <f t="shared" ref="AV415" si="9399">lunchAdjust(AU410:AV414)</f>
        <v>0</v>
      </c>
      <c r="AW415" s="48" t="s">
        <v>0</v>
      </c>
      <c r="AX415" s="39">
        <f t="shared" ref="AX415" si="9400">SUMPRODUCT(AW410:AW414*AX410:AX414)</f>
        <v>0</v>
      </c>
      <c r="AY415" s="46" t="s">
        <v>134</v>
      </c>
      <c r="AZ415" s="38">
        <f t="shared" ref="AZ415" si="9401">lunchAdjust(AY410:AZ414)</f>
        <v>1</v>
      </c>
      <c r="BA415" s="48" t="s">
        <v>0</v>
      </c>
      <c r="BB415" s="39">
        <f t="shared" ref="BB415" si="9402">SUMPRODUCT(BA410:BA414*BB410:BB414)</f>
        <v>8</v>
      </c>
      <c r="BC415" s="46" t="s">
        <v>134</v>
      </c>
      <c r="BD415" s="38">
        <f t="shared" ref="BD415" si="9403">lunchAdjust(BC410:BD414)</f>
        <v>1</v>
      </c>
      <c r="BE415" s="48" t="s">
        <v>0</v>
      </c>
      <c r="BF415" s="39">
        <f t="shared" ref="BF415" si="9404">SUMPRODUCT(BE410:BE414*BF410:BF414)</f>
        <v>8</v>
      </c>
      <c r="BG415" s="46" t="s">
        <v>134</v>
      </c>
      <c r="BH415" s="38">
        <f t="shared" ref="BH415" si="9405">lunchAdjust(BG410:BH414)</f>
        <v>0</v>
      </c>
      <c r="BI415" s="48" t="s">
        <v>0</v>
      </c>
      <c r="BJ415" s="39">
        <f t="shared" ref="BJ415" si="9406">SUMPRODUCT(BI410:BI414*BJ410:BJ414)</f>
        <v>0</v>
      </c>
      <c r="BK415" s="46" t="s">
        <v>134</v>
      </c>
      <c r="BL415" s="38">
        <f t="shared" ref="BL415" si="9407">lunchAdjust(BK410:BL414)</f>
        <v>0</v>
      </c>
      <c r="BM415" s="48" t="s">
        <v>0</v>
      </c>
      <c r="BN415" s="39">
        <f t="shared" ref="BN415" si="9408">SUMPRODUCT(BM410:BM414*BN410:BN414)</f>
        <v>0</v>
      </c>
      <c r="BO415" s="46" t="s">
        <v>134</v>
      </c>
      <c r="BP415" s="38">
        <f t="shared" ref="BP415" si="9409">lunchAdjust(BO410:BP414)</f>
        <v>0</v>
      </c>
      <c r="BQ415" s="48" t="s">
        <v>0</v>
      </c>
      <c r="BR415" s="39">
        <f t="shared" ref="BR415" si="9410">SUMPRODUCT(BQ410:BQ414*BR410:BR414)</f>
        <v>0</v>
      </c>
      <c r="BS415" s="46" t="s">
        <v>134</v>
      </c>
      <c r="BT415" s="38">
        <f t="shared" ref="BT415" si="9411">lunchAdjust(BS410:BT414)</f>
        <v>0</v>
      </c>
      <c r="BU415" s="48" t="s">
        <v>0</v>
      </c>
      <c r="BV415" s="39">
        <f t="shared" ref="BV415" si="9412">SUMPRODUCT(BU410:BU414*BV410:BV414)</f>
        <v>0</v>
      </c>
      <c r="BW415" s="46" t="s">
        <v>134</v>
      </c>
      <c r="BX415" s="38">
        <f t="shared" ref="BX415" si="9413">lunchAdjust(BW410:BX414)</f>
        <v>0</v>
      </c>
      <c r="BY415" s="48" t="s">
        <v>0</v>
      </c>
      <c r="BZ415" s="39">
        <f t="shared" ref="BZ415" si="9414">SUMPRODUCT(BY410:BY414*BZ410:BZ414)</f>
        <v>0</v>
      </c>
      <c r="CA415" s="46" t="s">
        <v>134</v>
      </c>
      <c r="CB415" s="38">
        <f t="shared" ref="CB415" si="9415">lunchAdjust(CA410:CB414)</f>
        <v>0</v>
      </c>
      <c r="CC415" s="48" t="s">
        <v>0</v>
      </c>
      <c r="CD415" s="39">
        <f t="shared" ref="CD415" si="9416">SUMPRODUCT(CC410:CC414*CD410:CD414)</f>
        <v>0</v>
      </c>
      <c r="CE415" s="46" t="s">
        <v>134</v>
      </c>
      <c r="CF415" s="38">
        <f t="shared" ref="CF415" si="9417">lunchAdjust(CE410:CF414)</f>
        <v>0</v>
      </c>
      <c r="CG415" s="48" t="s">
        <v>0</v>
      </c>
      <c r="CH415" s="39">
        <f t="shared" ref="CH415" si="9418">SUMPRODUCT(CG410:CG414*CH410:CH414)</f>
        <v>0</v>
      </c>
    </row>
    <row r="416" spans="1:86" ht="15.75" thickBot="1" x14ac:dyDescent="0.3">
      <c r="A416" s="58" t="s">
        <v>121</v>
      </c>
      <c r="B416" s="59">
        <f ca="1">roleHours(G410:CH416, "OUT")</f>
        <v>0</v>
      </c>
      <c r="C416" s="54" t="s">
        <v>137</v>
      </c>
      <c r="D416" s="22">
        <f ca="1">roleHours(G410:CH416, "PTO")</f>
        <v>0</v>
      </c>
      <c r="E416" s="23"/>
      <c r="F416" s="52"/>
      <c r="G416" s="47" t="s">
        <v>39</v>
      </c>
      <c r="H416" s="40">
        <f t="shared" si="9088"/>
        <v>0</v>
      </c>
      <c r="I416" s="49" t="s">
        <v>135</v>
      </c>
      <c r="J416" s="41">
        <f t="shared" ref="J416" si="9419">J415*G$4</f>
        <v>0</v>
      </c>
      <c r="K416" s="47" t="s">
        <v>39</v>
      </c>
      <c r="L416" s="40">
        <f t="shared" ref="L416" si="9420">SUMPRODUCT(M410:M414*(L410:L414="PTO"))+SUMPRODUCT(M410:M414*(L410:L414="HOL"))</f>
        <v>0</v>
      </c>
      <c r="M416" s="49" t="s">
        <v>135</v>
      </c>
      <c r="N416" s="41">
        <f t="shared" ref="N416" si="9421">N415*K$4</f>
        <v>0</v>
      </c>
      <c r="O416" s="47" t="s">
        <v>39</v>
      </c>
      <c r="P416" s="40">
        <f t="shared" ref="P416" si="9422">SUMPRODUCT(Q410:Q414*(P410:P414="PTO"))+SUMPRODUCT(Q410:Q414*(P410:P414="HOL"))</f>
        <v>0</v>
      </c>
      <c r="Q416" s="49" t="s">
        <v>135</v>
      </c>
      <c r="R416" s="41">
        <f t="shared" ref="R416" si="9423">R415*O$4</f>
        <v>8</v>
      </c>
      <c r="S416" s="47" t="s">
        <v>39</v>
      </c>
      <c r="T416" s="40">
        <f t="shared" ref="T416" si="9424">SUMPRODUCT(U410:U414*(T410:T414="PTO"))+SUMPRODUCT(U410:U414*(T410:T414="HOL"))</f>
        <v>0</v>
      </c>
      <c r="U416" s="49" t="s">
        <v>135</v>
      </c>
      <c r="V416" s="41">
        <f t="shared" ref="V416" si="9425">V415*S$4</f>
        <v>0</v>
      </c>
      <c r="W416" s="47" t="s">
        <v>39</v>
      </c>
      <c r="X416" s="40">
        <f t="shared" ref="X416" si="9426">SUMPRODUCT(Y410:Y414*(X410:X414="PTO"))+SUMPRODUCT(Y410:Y414*(X410:X414="HOL"))</f>
        <v>0</v>
      </c>
      <c r="Y416" s="49" t="s">
        <v>135</v>
      </c>
      <c r="Z416" s="41">
        <f t="shared" ref="Z416" si="9427">Z415*W$4</f>
        <v>8</v>
      </c>
      <c r="AA416" s="47" t="s">
        <v>39</v>
      </c>
      <c r="AB416" s="40">
        <f t="shared" ref="AB416" si="9428">SUMPRODUCT(AC410:AC414*(AB410:AB414="PTO"))+SUMPRODUCT(AC410:AC414*(AB410:AB414="HOL"))</f>
        <v>0</v>
      </c>
      <c r="AC416" s="49" t="s">
        <v>135</v>
      </c>
      <c r="AD416" s="41">
        <f t="shared" ref="AD416" si="9429">AD415*AA$4</f>
        <v>8</v>
      </c>
      <c r="AE416" s="47" t="s">
        <v>39</v>
      </c>
      <c r="AF416" s="40">
        <f t="shared" ref="AF416" si="9430">SUMPRODUCT(AG410:AG414*(AF410:AF414="PTO"))+SUMPRODUCT(AG410:AG414*(AF410:AF414="HOL"))</f>
        <v>0</v>
      </c>
      <c r="AG416" s="49" t="s">
        <v>135</v>
      </c>
      <c r="AH416" s="41">
        <f t="shared" ref="AH416" si="9431">AH415*AE$4</f>
        <v>8</v>
      </c>
      <c r="AI416" s="47" t="s">
        <v>39</v>
      </c>
      <c r="AJ416" s="40">
        <f t="shared" ref="AJ416" si="9432">SUMPRODUCT(AK410:AK414*(AJ410:AJ414="PTO"))+SUMPRODUCT(AK410:AK414*(AJ410:AJ414="HOL"))</f>
        <v>0</v>
      </c>
      <c r="AK416" s="49" t="s">
        <v>135</v>
      </c>
      <c r="AL416" s="41">
        <f>AL415*AI$4</f>
        <v>8</v>
      </c>
      <c r="AM416" s="47" t="s">
        <v>39</v>
      </c>
      <c r="AN416" s="40">
        <f t="shared" ref="AN416" si="9433">SUMPRODUCT(AO410:AO414*(AN410:AN414="PTO"))+SUMPRODUCT(AO410:AO414*(AN410:AN414="HOL"))</f>
        <v>0</v>
      </c>
      <c r="AO416" s="49" t="s">
        <v>135</v>
      </c>
      <c r="AP416" s="41">
        <f t="shared" ref="AP416" si="9434">AP415*AM$4</f>
        <v>0</v>
      </c>
      <c r="AQ416" s="47" t="s">
        <v>39</v>
      </c>
      <c r="AR416" s="40">
        <f t="shared" ref="AR416" si="9435">SUMPRODUCT(AS410:AS414*(AR410:AR414="PTO"))+SUMPRODUCT(AS410:AS414*(AR410:AR414="HOL"))</f>
        <v>0</v>
      </c>
      <c r="AS416" s="49" t="s">
        <v>135</v>
      </c>
      <c r="AT416" s="41">
        <f t="shared" ref="AT416" si="9436">AT415*AQ$4</f>
        <v>0</v>
      </c>
      <c r="AU416" s="47" t="s">
        <v>39</v>
      </c>
      <c r="AV416" s="40">
        <f t="shared" ref="AV416" si="9437">SUMPRODUCT(AW410:AW414*(AV410:AV414="PTO"))+SUMPRODUCT(AW410:AW414*(AV410:AV414="HOL"))</f>
        <v>0</v>
      </c>
      <c r="AW416" s="49" t="s">
        <v>135</v>
      </c>
      <c r="AX416" s="41">
        <f>AX415*AU$4</f>
        <v>0</v>
      </c>
      <c r="AY416" s="47" t="s">
        <v>39</v>
      </c>
      <c r="AZ416" s="40">
        <f t="shared" ref="AZ416" si="9438">SUMPRODUCT(BA410:BA414*(AZ410:AZ414="PTO"))+SUMPRODUCT(BA410:BA414*(AZ410:AZ414="HOL"))</f>
        <v>0</v>
      </c>
      <c r="BA416" s="49" t="s">
        <v>135</v>
      </c>
      <c r="BB416" s="41">
        <f>BB415*AY$4</f>
        <v>8</v>
      </c>
      <c r="BC416" s="47" t="s">
        <v>39</v>
      </c>
      <c r="BD416" s="40">
        <f t="shared" ref="BD416" si="9439">SUMPRODUCT(BE410:BE414*(BD410:BD414="PTO"))+SUMPRODUCT(BE410:BE414*(BD410:BD414="HOL"))</f>
        <v>0</v>
      </c>
      <c r="BE416" s="49" t="s">
        <v>135</v>
      </c>
      <c r="BF416" s="41">
        <f>BF415*BC$4</f>
        <v>8</v>
      </c>
      <c r="BG416" s="47" t="s">
        <v>39</v>
      </c>
      <c r="BH416" s="40">
        <f t="shared" ref="BH416" si="9440">SUMPRODUCT(BI410:BI414*(BH410:BH414="PTO"))+SUMPRODUCT(BI410:BI414*(BH410:BH414="HOL"))</f>
        <v>0</v>
      </c>
      <c r="BI416" s="49" t="s">
        <v>135</v>
      </c>
      <c r="BJ416" s="41">
        <f>BJ415*BG$4</f>
        <v>0</v>
      </c>
      <c r="BK416" s="47" t="s">
        <v>39</v>
      </c>
      <c r="BL416" s="40">
        <f t="shared" ref="BL416" si="9441">SUMPRODUCT(BM410:BM414*(BL410:BL414="PTO"))+SUMPRODUCT(BM410:BM414*(BL410:BL414="HOL"))</f>
        <v>0</v>
      </c>
      <c r="BM416" s="49" t="s">
        <v>135</v>
      </c>
      <c r="BN416" s="41">
        <f>BN415*BK$4</f>
        <v>0</v>
      </c>
      <c r="BO416" s="47" t="s">
        <v>39</v>
      </c>
      <c r="BP416" s="40">
        <f t="shared" ref="BP416" si="9442">SUMPRODUCT(BQ410:BQ414*(BP410:BP414="PTO"))+SUMPRODUCT(BQ410:BQ414*(BP410:BP414="HOL"))</f>
        <v>0</v>
      </c>
      <c r="BQ416" s="49" t="s">
        <v>135</v>
      </c>
      <c r="BR416" s="41">
        <f t="shared" ref="BR416" si="9443">BR415*BO$4</f>
        <v>0</v>
      </c>
      <c r="BS416" s="47" t="s">
        <v>39</v>
      </c>
      <c r="BT416" s="40">
        <f t="shared" ref="BT416" si="9444">SUMPRODUCT(BU410:BU414*(BT410:BT414="PTO"))+SUMPRODUCT(BU410:BU414*(BT410:BT414="HOL"))</f>
        <v>0</v>
      </c>
      <c r="BU416" s="49" t="s">
        <v>135</v>
      </c>
      <c r="BV416" s="41">
        <f t="shared" ref="BV416" si="9445">BV415*BS$4</f>
        <v>0</v>
      </c>
      <c r="BW416" s="47" t="s">
        <v>39</v>
      </c>
      <c r="BX416" s="40">
        <f t="shared" ref="BX416" si="9446">SUMPRODUCT(BY410:BY414*(BX410:BX414="PTO"))+SUMPRODUCT(BY410:BY414*(BX410:BX414="HOL"))</f>
        <v>0</v>
      </c>
      <c r="BY416" s="49" t="s">
        <v>135</v>
      </c>
      <c r="BZ416" s="41">
        <f t="shared" ref="BZ416" si="9447">BZ415*BW$4</f>
        <v>0</v>
      </c>
      <c r="CA416" s="47" t="s">
        <v>39</v>
      </c>
      <c r="CB416" s="40">
        <f t="shared" ref="CB416" si="9448">SUMPRODUCT(CC410:CC414*(CB410:CB414="PTO"))+SUMPRODUCT(CC410:CC414*(CB410:CB414="HOL"))</f>
        <v>0</v>
      </c>
      <c r="CC416" s="49" t="s">
        <v>135</v>
      </c>
      <c r="CD416" s="41">
        <f t="shared" ref="CD416" si="9449">CD415*CA$4</f>
        <v>0</v>
      </c>
      <c r="CE416" s="47" t="s">
        <v>39</v>
      </c>
      <c r="CF416" s="40">
        <f t="shared" ref="CF416" si="9450">SUMPRODUCT(CG410:CG414*(CF410:CF414="PTO"))+SUMPRODUCT(CG410:CG414*(CF410:CF414="HOL"))</f>
        <v>0</v>
      </c>
      <c r="CG416" s="49" t="s">
        <v>135</v>
      </c>
      <c r="CH416" s="41">
        <f t="shared" ref="CH416" si="9451">CH415*CE$4</f>
        <v>0</v>
      </c>
    </row>
    <row r="417" spans="1:86" x14ac:dyDescent="0.25">
      <c r="A417" s="70" t="s">
        <v>133</v>
      </c>
      <c r="B417" s="71">
        <f t="shared" ref="B417" ca="1" si="9452">D417-B418</f>
        <v>21.219655611609781</v>
      </c>
      <c r="C417" s="72" t="s">
        <v>122</v>
      </c>
      <c r="D417" s="71">
        <f>IFERROR(INDEX(Holidays[FTE], MATCH(Entry!E417, Holidays[Date], 0)), 1)*8*INDEX(FTEguide[[1]:[12]], MATCH(Entry!E418, FTEguide[Weekday], 0), IF(Entry!E420&gt;0, Entry!E420, MONTH(Entry!E417)))</f>
        <v>93.219655611609781</v>
      </c>
      <c r="E417" s="60">
        <f t="shared" si="8625"/>
        <v>43887</v>
      </c>
      <c r="F417" s="50" t="s">
        <v>128</v>
      </c>
      <c r="G417" s="34" t="s">
        <v>136</v>
      </c>
      <c r="H417" s="35" t="s">
        <v>23</v>
      </c>
      <c r="I417" s="42">
        <f t="shared" ref="I417" si="9453">parseTime(G417)-(H422=INT(RIGHT($F417, 1)))</f>
        <v>8</v>
      </c>
      <c r="J417" s="43">
        <f t="shared" ref="J417:J421" si="9454">isClocked(H417)</f>
        <v>1</v>
      </c>
      <c r="K417" s="34" t="s">
        <v>136</v>
      </c>
      <c r="L417" s="35" t="s">
        <v>23</v>
      </c>
      <c r="M417" s="42">
        <f t="shared" ref="M417" si="9455">parseTime(K417)-(L422=INT(RIGHT($F417, 1)))</f>
        <v>8</v>
      </c>
      <c r="N417" s="43">
        <f t="shared" ref="N417:N421" si="9456">isClocked(L417)</f>
        <v>1</v>
      </c>
      <c r="O417" s="34" t="s">
        <v>180</v>
      </c>
      <c r="P417" s="35" t="s">
        <v>23</v>
      </c>
      <c r="Q417" s="42">
        <f t="shared" ref="Q417" si="9457">parseTime(O417)-(P422=INT(RIGHT($F417, 1)))</f>
        <v>8</v>
      </c>
      <c r="R417" s="43">
        <f t="shared" ref="R417:R421" si="9458">isClocked(P417)</f>
        <v>1</v>
      </c>
      <c r="S417" s="34" t="s">
        <v>180</v>
      </c>
      <c r="T417" s="35" t="s">
        <v>23</v>
      </c>
      <c r="U417" s="42">
        <f t="shared" ref="U417" si="9459">parseTime(S417)-(T422=INT(RIGHT($F417, 1)))</f>
        <v>8</v>
      </c>
      <c r="V417" s="43">
        <f t="shared" ref="V417:V421" si="9460">isClocked(T417)</f>
        <v>1</v>
      </c>
      <c r="W417" s="34" t="s">
        <v>136</v>
      </c>
      <c r="X417" s="35" t="s">
        <v>24</v>
      </c>
      <c r="Y417" s="42">
        <f t="shared" ref="Y417" si="9461">parseTime(W417)-(X422=INT(RIGHT($F417, 1)))</f>
        <v>8</v>
      </c>
      <c r="Z417" s="43">
        <f t="shared" ref="Z417:Z421" si="9462">isClocked(X417)</f>
        <v>1</v>
      </c>
      <c r="AA417" s="34" t="s">
        <v>136</v>
      </c>
      <c r="AB417" s="35" t="s">
        <v>23</v>
      </c>
      <c r="AC417" s="42">
        <f t="shared" ref="AC417" si="9463">parseTime(AA417)-(AB422=INT(RIGHT($F417, 1)))</f>
        <v>8</v>
      </c>
      <c r="AD417" s="43">
        <f t="shared" ref="AD417:AD421" si="9464">isClocked(AB417)</f>
        <v>1</v>
      </c>
      <c r="AE417" s="34" t="s">
        <v>136</v>
      </c>
      <c r="AF417" s="35" t="s">
        <v>25</v>
      </c>
      <c r="AG417" s="42">
        <f t="shared" ref="AG417" si="9465">parseTime(AE417)-(AF422=INT(RIGHT($F417, 1)))</f>
        <v>8</v>
      </c>
      <c r="AH417" s="43">
        <f t="shared" ref="AH417:AH421" si="9466">isClocked(AF417)</f>
        <v>1</v>
      </c>
      <c r="AI417" s="34"/>
      <c r="AJ417" s="35"/>
      <c r="AK417" s="42">
        <f>parseTime(AI417)-(AJ422=INT(RIGHT($F417, 1)))</f>
        <v>0</v>
      </c>
      <c r="AL417" s="43">
        <f t="shared" ref="AL417:AL421" si="9467">isClocked(AJ417)</f>
        <v>0</v>
      </c>
      <c r="AM417" s="34" t="s">
        <v>151</v>
      </c>
      <c r="AN417" s="35" t="s">
        <v>28</v>
      </c>
      <c r="AO417" s="42">
        <f t="shared" ref="AO417" si="9468">parseTime(AM417)-(AN422=INT(RIGHT($F417, 1)))</f>
        <v>4</v>
      </c>
      <c r="AP417" s="43">
        <f t="shared" ref="AP417:AP421" si="9469">isClocked(AN417)</f>
        <v>1</v>
      </c>
      <c r="AQ417" s="34"/>
      <c r="AR417" s="35"/>
      <c r="AS417" s="42">
        <f t="shared" ref="AS417" si="9470">parseTime(AQ417)-(AR422=INT(RIGHT($F417, 1)))</f>
        <v>0</v>
      </c>
      <c r="AT417" s="43">
        <f t="shared" ref="AT417:AT421" si="9471">isClocked(AR417)</f>
        <v>0</v>
      </c>
      <c r="AU417" s="34"/>
      <c r="AV417" s="35"/>
      <c r="AW417" s="42">
        <f>parseTime(AU417)-(AV422=INT(RIGHT($F417, 1)))</f>
        <v>0</v>
      </c>
      <c r="AX417" s="43">
        <f t="shared" ref="AX417:AX421" si="9472">isClocked(AV417)</f>
        <v>0</v>
      </c>
      <c r="AY417" s="34" t="s">
        <v>180</v>
      </c>
      <c r="AZ417" s="35" t="s">
        <v>24</v>
      </c>
      <c r="BA417" s="42">
        <f>parseTime(AY417)-(AZ422=INT(RIGHT($F417, 1)))</f>
        <v>8</v>
      </c>
      <c r="BB417" s="43">
        <f t="shared" ref="BB417:BB421" si="9473">isClocked(AZ417)</f>
        <v>1</v>
      </c>
      <c r="BC417" s="34" t="s">
        <v>136</v>
      </c>
      <c r="BD417" s="35" t="s">
        <v>24</v>
      </c>
      <c r="BE417" s="42">
        <f>parseTime(BC417)-(BD422=INT(RIGHT($F417, 1)))</f>
        <v>8</v>
      </c>
      <c r="BF417" s="43">
        <f t="shared" ref="BF417:BF421" si="9474">isClocked(BD417)</f>
        <v>1</v>
      </c>
      <c r="BG417" s="34"/>
      <c r="BH417" s="35"/>
      <c r="BI417" s="42">
        <f>parseTime(BG417)-(BH422=INT(RIGHT($F417, 1)))</f>
        <v>0</v>
      </c>
      <c r="BJ417" s="43">
        <f t="shared" ref="BJ417:BJ421" si="9475">isClocked(BH417)</f>
        <v>0</v>
      </c>
      <c r="BK417" s="34"/>
      <c r="BL417" s="35"/>
      <c r="BM417" s="42">
        <f>parseTime(BK417)-(BL422=INT(RIGHT($F417, 1)))</f>
        <v>0</v>
      </c>
      <c r="BN417" s="43">
        <f t="shared" ref="BN417:BN421" si="9476">isClocked(BL417)</f>
        <v>0</v>
      </c>
      <c r="BO417" s="34"/>
      <c r="BP417" s="35"/>
      <c r="BQ417" s="42">
        <f t="shared" ref="BQ417" si="9477">parseTime(BO417)-(BP422=INT(RIGHT($F417, 1)))</f>
        <v>0</v>
      </c>
      <c r="BR417" s="43">
        <f t="shared" ref="BR417:BR421" si="9478">isClocked(BP417)</f>
        <v>0</v>
      </c>
      <c r="BS417" s="34"/>
      <c r="BT417" s="35"/>
      <c r="BU417" s="42">
        <f t="shared" ref="BU417" si="9479">parseTime(BS417)-(BT422=INT(RIGHT($F417, 1)))</f>
        <v>0</v>
      </c>
      <c r="BV417" s="43">
        <f t="shared" ref="BV417:BV421" si="9480">isClocked(BT417)</f>
        <v>0</v>
      </c>
      <c r="BW417" s="34"/>
      <c r="BX417" s="35"/>
      <c r="BY417" s="42">
        <f t="shared" ref="BY417" si="9481">parseTime(BW417)-(BX422=INT(RIGHT($F417, 1)))</f>
        <v>0</v>
      </c>
      <c r="BZ417" s="43">
        <f t="shared" ref="BZ417:BZ421" si="9482">isClocked(BX417)</f>
        <v>0</v>
      </c>
      <c r="CA417" s="34"/>
      <c r="CB417" s="35"/>
      <c r="CC417" s="42">
        <f t="shared" ref="CC417" si="9483">parseTime(CA417)-(CB422=INT(RIGHT($F417, 1)))</f>
        <v>0</v>
      </c>
      <c r="CD417" s="43">
        <f t="shared" ref="CD417:CD421" si="9484">isClocked(CB417)</f>
        <v>0</v>
      </c>
      <c r="CE417" s="34"/>
      <c r="CF417" s="35"/>
      <c r="CG417" s="42">
        <f t="shared" ref="CG417" si="9485">parseTime(CE417)-(CF422=INT(RIGHT($F417, 1)))</f>
        <v>0</v>
      </c>
      <c r="CH417" s="43">
        <f t="shared" ref="CH417:CH421" si="9486">isClocked(CF417)</f>
        <v>0</v>
      </c>
    </row>
    <row r="418" spans="1:86" x14ac:dyDescent="0.25">
      <c r="A418" s="56" t="s">
        <v>0</v>
      </c>
      <c r="B418" s="57">
        <f t="shared" ref="B418" ca="1" si="9487">SUM(B419:B422)</f>
        <v>72</v>
      </c>
      <c r="C418" s="14" t="s">
        <v>252</v>
      </c>
      <c r="D418" s="14"/>
      <c r="E418" s="55" t="str">
        <f t="shared" si="8494"/>
        <v>Wednesday</v>
      </c>
      <c r="F418" s="51" t="s">
        <v>129</v>
      </c>
      <c r="G418" s="36"/>
      <c r="H418" s="37"/>
      <c r="I418" s="44">
        <f t="shared" ref="I418" si="9488">parseTime(G418)-(H422=INT(RIGHT($F418, 1)))</f>
        <v>0</v>
      </c>
      <c r="J418" s="45">
        <f t="shared" si="9454"/>
        <v>0</v>
      </c>
      <c r="K418" s="36"/>
      <c r="L418" s="37"/>
      <c r="M418" s="44">
        <f t="shared" ref="M418" si="9489">parseTime(K418)-(L422=INT(RIGHT($F418, 1)))</f>
        <v>0</v>
      </c>
      <c r="N418" s="45">
        <f t="shared" si="9456"/>
        <v>0</v>
      </c>
      <c r="O418" s="36"/>
      <c r="P418" s="37"/>
      <c r="Q418" s="44">
        <f t="shared" ref="Q418" si="9490">parseTime(O418)-(P422=INT(RIGHT($F418, 1)))</f>
        <v>0</v>
      </c>
      <c r="R418" s="45">
        <f t="shared" si="9458"/>
        <v>0</v>
      </c>
      <c r="S418" s="36"/>
      <c r="T418" s="37"/>
      <c r="U418" s="44">
        <f t="shared" ref="U418" si="9491">parseTime(S418)-(T422=INT(RIGHT($F418, 1)))</f>
        <v>0</v>
      </c>
      <c r="V418" s="45">
        <f t="shared" si="9460"/>
        <v>0</v>
      </c>
      <c r="W418" s="36"/>
      <c r="X418" s="37"/>
      <c r="Y418" s="44">
        <f t="shared" ref="Y418" si="9492">parseTime(W418)-(X422=INT(RIGHT($F418, 1)))</f>
        <v>0</v>
      </c>
      <c r="Z418" s="45">
        <f t="shared" si="9462"/>
        <v>0</v>
      </c>
      <c r="AA418" s="36"/>
      <c r="AB418" s="37"/>
      <c r="AC418" s="44">
        <f t="shared" ref="AC418" si="9493">parseTime(AA418)-(AB422=INT(RIGHT($F418, 1)))</f>
        <v>0</v>
      </c>
      <c r="AD418" s="45">
        <f t="shared" si="9464"/>
        <v>0</v>
      </c>
      <c r="AE418" s="36"/>
      <c r="AF418" s="37"/>
      <c r="AG418" s="44">
        <f t="shared" ref="AG418" si="9494">parseTime(AE418)-(AF422=INT(RIGHT($F418, 1)))</f>
        <v>0</v>
      </c>
      <c r="AH418" s="45">
        <f t="shared" si="9466"/>
        <v>0</v>
      </c>
      <c r="AI418" s="36"/>
      <c r="AJ418" s="37"/>
      <c r="AK418" s="44">
        <f>parseTime(AI418)-(AJ422=INT(RIGHT($F418, 1)))</f>
        <v>0</v>
      </c>
      <c r="AL418" s="45">
        <f t="shared" si="9467"/>
        <v>0</v>
      </c>
      <c r="AM418" s="36"/>
      <c r="AN418" s="37"/>
      <c r="AO418" s="44">
        <f t="shared" ref="AO418" si="9495">parseTime(AM418)-(AN422=INT(RIGHT($F418, 1)))</f>
        <v>0</v>
      </c>
      <c r="AP418" s="45">
        <f t="shared" si="9469"/>
        <v>0</v>
      </c>
      <c r="AQ418" s="36"/>
      <c r="AR418" s="37"/>
      <c r="AS418" s="44">
        <f t="shared" ref="AS418" si="9496">parseTime(AQ418)-(AR422=INT(RIGHT($F418, 1)))</f>
        <v>0</v>
      </c>
      <c r="AT418" s="45">
        <f t="shared" si="9471"/>
        <v>0</v>
      </c>
      <c r="AU418" s="36"/>
      <c r="AV418" s="37"/>
      <c r="AW418" s="44">
        <f>parseTime(AU418)-(AV422=INT(RIGHT($F418, 1)))</f>
        <v>0</v>
      </c>
      <c r="AX418" s="45">
        <f t="shared" si="9472"/>
        <v>0</v>
      </c>
      <c r="AY418" s="36"/>
      <c r="AZ418" s="37"/>
      <c r="BA418" s="44">
        <f>parseTime(AY418)-(AZ422=INT(RIGHT($F418, 1)))</f>
        <v>0</v>
      </c>
      <c r="BB418" s="45">
        <f t="shared" si="9473"/>
        <v>0</v>
      </c>
      <c r="BC418" s="36"/>
      <c r="BD418" s="37"/>
      <c r="BE418" s="44">
        <f>parseTime(BC418)-(BD422=INT(RIGHT($F418, 1)))</f>
        <v>0</v>
      </c>
      <c r="BF418" s="45">
        <f t="shared" si="9474"/>
        <v>0</v>
      </c>
      <c r="BG418" s="36"/>
      <c r="BH418" s="37"/>
      <c r="BI418" s="44">
        <f>parseTime(BG418)-(BH422=INT(RIGHT($F418, 1)))</f>
        <v>0</v>
      </c>
      <c r="BJ418" s="45">
        <f t="shared" si="9475"/>
        <v>0</v>
      </c>
      <c r="BK418" s="36"/>
      <c r="BL418" s="37"/>
      <c r="BM418" s="44">
        <f>parseTime(BK418)-(BL422=INT(RIGHT($F418, 1)))</f>
        <v>0</v>
      </c>
      <c r="BN418" s="45">
        <f t="shared" si="9476"/>
        <v>0</v>
      </c>
      <c r="BO418" s="36"/>
      <c r="BP418" s="37"/>
      <c r="BQ418" s="44">
        <f t="shared" ref="BQ418" si="9497">parseTime(BO418)-(BP422=INT(RIGHT($F418, 1)))</f>
        <v>0</v>
      </c>
      <c r="BR418" s="45">
        <f t="shared" si="9478"/>
        <v>0</v>
      </c>
      <c r="BS418" s="36"/>
      <c r="BT418" s="37"/>
      <c r="BU418" s="44">
        <f t="shared" ref="BU418" si="9498">parseTime(BS418)-(BT422=INT(RIGHT($F418, 1)))</f>
        <v>0</v>
      </c>
      <c r="BV418" s="45">
        <f t="shared" si="9480"/>
        <v>0</v>
      </c>
      <c r="BW418" s="36"/>
      <c r="BX418" s="37"/>
      <c r="BY418" s="44">
        <f t="shared" ref="BY418" si="9499">parseTime(BW418)-(BX422=INT(RIGHT($F418, 1)))</f>
        <v>0</v>
      </c>
      <c r="BZ418" s="45">
        <f t="shared" si="9482"/>
        <v>0</v>
      </c>
      <c r="CA418" s="36"/>
      <c r="CB418" s="37"/>
      <c r="CC418" s="44">
        <f t="shared" ref="CC418" si="9500">parseTime(CA418)-(CB422=INT(RIGHT($F418, 1)))</f>
        <v>0</v>
      </c>
      <c r="CD418" s="45">
        <f t="shared" si="9484"/>
        <v>0</v>
      </c>
      <c r="CE418" s="36"/>
      <c r="CF418" s="37"/>
      <c r="CG418" s="44">
        <f t="shared" ref="CG418" si="9501">parseTime(CE418)-(CF422=INT(RIGHT($F418, 1)))</f>
        <v>0</v>
      </c>
      <c r="CH418" s="45">
        <f t="shared" si="9486"/>
        <v>0</v>
      </c>
    </row>
    <row r="419" spans="1:86" x14ac:dyDescent="0.25">
      <c r="A419" s="56" t="s">
        <v>117</v>
      </c>
      <c r="B419" s="57">
        <f ca="1">roleHours(G417:CH423, "MFD")</f>
        <v>40</v>
      </c>
      <c r="C419" s="14">
        <f t="shared" ca="1" si="9033"/>
        <v>5</v>
      </c>
      <c r="D419" s="14"/>
      <c r="E419" s="20" t="s">
        <v>127</v>
      </c>
      <c r="F419" s="51" t="s">
        <v>130</v>
      </c>
      <c r="G419" s="36"/>
      <c r="H419" s="37"/>
      <c r="I419" s="44">
        <f t="shared" ref="I419" si="9502">parseTime(G419)-(H422=INT(RIGHT($F419, 1)))</f>
        <v>0</v>
      </c>
      <c r="J419" s="45">
        <f t="shared" si="9454"/>
        <v>0</v>
      </c>
      <c r="K419" s="36"/>
      <c r="L419" s="37"/>
      <c r="M419" s="44">
        <f t="shared" ref="M419" si="9503">parseTime(K419)-(L422=INT(RIGHT($F419, 1)))</f>
        <v>0</v>
      </c>
      <c r="N419" s="45">
        <f t="shared" si="9456"/>
        <v>0</v>
      </c>
      <c r="O419" s="36"/>
      <c r="P419" s="37"/>
      <c r="Q419" s="44">
        <f t="shared" ref="Q419" si="9504">parseTime(O419)-(P422=INT(RIGHT($F419, 1)))</f>
        <v>0</v>
      </c>
      <c r="R419" s="45">
        <f t="shared" si="9458"/>
        <v>0</v>
      </c>
      <c r="S419" s="36"/>
      <c r="T419" s="37"/>
      <c r="U419" s="44">
        <f t="shared" ref="U419" si="9505">parseTime(S419)-(T422=INT(RIGHT($F419, 1)))</f>
        <v>0</v>
      </c>
      <c r="V419" s="45">
        <f t="shared" si="9460"/>
        <v>0</v>
      </c>
      <c r="W419" s="36"/>
      <c r="X419" s="37"/>
      <c r="Y419" s="44">
        <f t="shared" ref="Y419" si="9506">parseTime(W419)-(X422=INT(RIGHT($F419, 1)))</f>
        <v>0</v>
      </c>
      <c r="Z419" s="45">
        <f t="shared" si="9462"/>
        <v>0</v>
      </c>
      <c r="AA419" s="36"/>
      <c r="AB419" s="37"/>
      <c r="AC419" s="44">
        <f t="shared" ref="AC419" si="9507">parseTime(AA419)-(AB422=INT(RIGHT($F419, 1)))</f>
        <v>0</v>
      </c>
      <c r="AD419" s="45">
        <f t="shared" si="9464"/>
        <v>0</v>
      </c>
      <c r="AE419" s="36"/>
      <c r="AF419" s="37"/>
      <c r="AG419" s="44">
        <f t="shared" ref="AG419" si="9508">parseTime(AE419)-(AF422=INT(RIGHT($F419, 1)))</f>
        <v>0</v>
      </c>
      <c r="AH419" s="45">
        <f t="shared" si="9466"/>
        <v>0</v>
      </c>
      <c r="AI419" s="36"/>
      <c r="AJ419" s="37"/>
      <c r="AK419" s="44">
        <f>parseTime(AI419)-(AJ422=INT(RIGHT($F419, 1)))</f>
        <v>0</v>
      </c>
      <c r="AL419" s="45">
        <f t="shared" si="9467"/>
        <v>0</v>
      </c>
      <c r="AM419" s="36"/>
      <c r="AN419" s="37"/>
      <c r="AO419" s="44">
        <f t="shared" ref="AO419" si="9509">parseTime(AM419)-(AN422=INT(RIGHT($F419, 1)))</f>
        <v>0</v>
      </c>
      <c r="AP419" s="45">
        <f t="shared" si="9469"/>
        <v>0</v>
      </c>
      <c r="AQ419" s="36"/>
      <c r="AR419" s="37"/>
      <c r="AS419" s="44">
        <f t="shared" ref="AS419" si="9510">parseTime(AQ419)-(AR422=INT(RIGHT($F419, 1)))</f>
        <v>0</v>
      </c>
      <c r="AT419" s="45">
        <f t="shared" si="9471"/>
        <v>0</v>
      </c>
      <c r="AU419" s="36"/>
      <c r="AV419" s="37"/>
      <c r="AW419" s="44">
        <f>parseTime(AU419)-(AV422=INT(RIGHT($F419, 1)))</f>
        <v>0</v>
      </c>
      <c r="AX419" s="45">
        <f t="shared" si="9472"/>
        <v>0</v>
      </c>
      <c r="AY419" s="36"/>
      <c r="AZ419" s="37"/>
      <c r="BA419" s="44">
        <f>parseTime(AY419)-(AZ422=INT(RIGHT($F419, 1)))</f>
        <v>0</v>
      </c>
      <c r="BB419" s="45">
        <f t="shared" si="9473"/>
        <v>0</v>
      </c>
      <c r="BC419" s="36"/>
      <c r="BD419" s="37"/>
      <c r="BE419" s="44">
        <f>parseTime(BC419)-(BD422=INT(RIGHT($F419, 1)))</f>
        <v>0</v>
      </c>
      <c r="BF419" s="45">
        <f t="shared" si="9474"/>
        <v>0</v>
      </c>
      <c r="BG419" s="36"/>
      <c r="BH419" s="37"/>
      <c r="BI419" s="44">
        <f>parseTime(BG419)-(BH422=INT(RIGHT($F419, 1)))</f>
        <v>0</v>
      </c>
      <c r="BJ419" s="45">
        <f t="shared" si="9475"/>
        <v>0</v>
      </c>
      <c r="BK419" s="36"/>
      <c r="BL419" s="37"/>
      <c r="BM419" s="44">
        <f>parseTime(BK419)-(BL422=INT(RIGHT($F419, 1)))</f>
        <v>0</v>
      </c>
      <c r="BN419" s="45">
        <f t="shared" si="9476"/>
        <v>0</v>
      </c>
      <c r="BO419" s="36"/>
      <c r="BP419" s="37"/>
      <c r="BQ419" s="44">
        <f t="shared" ref="BQ419" si="9511">parseTime(BO419)-(BP422=INT(RIGHT($F419, 1)))</f>
        <v>0</v>
      </c>
      <c r="BR419" s="45">
        <f t="shared" si="9478"/>
        <v>0</v>
      </c>
      <c r="BS419" s="36"/>
      <c r="BT419" s="37"/>
      <c r="BU419" s="44">
        <f t="shared" ref="BU419" si="9512">parseTime(BS419)-(BT422=INT(RIGHT($F419, 1)))</f>
        <v>0</v>
      </c>
      <c r="BV419" s="45">
        <f t="shared" si="9480"/>
        <v>0</v>
      </c>
      <c r="BW419" s="36"/>
      <c r="BX419" s="37"/>
      <c r="BY419" s="44">
        <f t="shared" ref="BY419" si="9513">parseTime(BW419)-(BX422=INT(RIGHT($F419, 1)))</f>
        <v>0</v>
      </c>
      <c r="BZ419" s="45">
        <f t="shared" si="9482"/>
        <v>0</v>
      </c>
      <c r="CA419" s="36"/>
      <c r="CB419" s="37"/>
      <c r="CC419" s="44">
        <f t="shared" ref="CC419" si="9514">parseTime(CA419)-(CB422=INT(RIGHT($F419, 1)))</f>
        <v>0</v>
      </c>
      <c r="CD419" s="45">
        <f t="shared" si="9484"/>
        <v>0</v>
      </c>
      <c r="CE419" s="36"/>
      <c r="CF419" s="37"/>
      <c r="CG419" s="44">
        <f t="shared" ref="CG419" si="9515">parseTime(CE419)-(CF422=INT(RIGHT($F419, 1)))</f>
        <v>0</v>
      </c>
      <c r="CH419" s="45">
        <f t="shared" si="9486"/>
        <v>0</v>
      </c>
    </row>
    <row r="420" spans="1:86" x14ac:dyDescent="0.25">
      <c r="A420" s="56" t="s">
        <v>118</v>
      </c>
      <c r="B420" s="57">
        <f ca="1">roleHours(G417:CH423, "DFD")</f>
        <v>24</v>
      </c>
      <c r="C420" s="14">
        <f t="shared" ca="1" si="9033"/>
        <v>3</v>
      </c>
      <c r="D420" s="14"/>
      <c r="E420" s="20"/>
      <c r="F420" s="51" t="s">
        <v>131</v>
      </c>
      <c r="G420" s="36"/>
      <c r="H420" s="37"/>
      <c r="I420" s="44">
        <f t="shared" ref="I420" si="9516">parseTime(G420)-(H422=INT(RIGHT($F420, 1)))</f>
        <v>0</v>
      </c>
      <c r="J420" s="45">
        <f t="shared" si="9454"/>
        <v>0</v>
      </c>
      <c r="K420" s="36"/>
      <c r="L420" s="37"/>
      <c r="M420" s="44">
        <f t="shared" ref="M420" si="9517">parseTime(K420)-(L422=INT(RIGHT($F420, 1)))</f>
        <v>0</v>
      </c>
      <c r="N420" s="45">
        <f t="shared" si="9456"/>
        <v>0</v>
      </c>
      <c r="O420" s="36"/>
      <c r="P420" s="37"/>
      <c r="Q420" s="44">
        <f t="shared" ref="Q420" si="9518">parseTime(O420)-(P422=INT(RIGHT($F420, 1)))</f>
        <v>0</v>
      </c>
      <c r="R420" s="45">
        <f t="shared" si="9458"/>
        <v>0</v>
      </c>
      <c r="S420" s="36"/>
      <c r="T420" s="37"/>
      <c r="U420" s="44">
        <f t="shared" ref="U420" si="9519">parseTime(S420)-(T422=INT(RIGHT($F420, 1)))</f>
        <v>0</v>
      </c>
      <c r="V420" s="45">
        <f t="shared" si="9460"/>
        <v>0</v>
      </c>
      <c r="W420" s="36"/>
      <c r="X420" s="37"/>
      <c r="Y420" s="44">
        <f t="shared" ref="Y420" si="9520">parseTime(W420)-(X422=INT(RIGHT($F420, 1)))</f>
        <v>0</v>
      </c>
      <c r="Z420" s="45">
        <f t="shared" si="9462"/>
        <v>0</v>
      </c>
      <c r="AA420" s="36"/>
      <c r="AB420" s="37"/>
      <c r="AC420" s="44">
        <f t="shared" ref="AC420" si="9521">parseTime(AA420)-(AB422=INT(RIGHT($F420, 1)))</f>
        <v>0</v>
      </c>
      <c r="AD420" s="45">
        <f t="shared" si="9464"/>
        <v>0</v>
      </c>
      <c r="AE420" s="36"/>
      <c r="AF420" s="37"/>
      <c r="AG420" s="44">
        <f t="shared" ref="AG420" si="9522">parseTime(AE420)-(AF422=INT(RIGHT($F420, 1)))</f>
        <v>0</v>
      </c>
      <c r="AH420" s="45">
        <f t="shared" si="9466"/>
        <v>0</v>
      </c>
      <c r="AI420" s="36"/>
      <c r="AJ420" s="37"/>
      <c r="AK420" s="44">
        <f>parseTime(AI420)-(AJ422=INT(RIGHT($F420, 1)))</f>
        <v>0</v>
      </c>
      <c r="AL420" s="45">
        <f t="shared" si="9467"/>
        <v>0</v>
      </c>
      <c r="AM420" s="36"/>
      <c r="AN420" s="37"/>
      <c r="AO420" s="44">
        <f t="shared" ref="AO420" si="9523">parseTime(AM420)-(AN422=INT(RIGHT($F420, 1)))</f>
        <v>0</v>
      </c>
      <c r="AP420" s="45">
        <f t="shared" si="9469"/>
        <v>0</v>
      </c>
      <c r="AQ420" s="36"/>
      <c r="AR420" s="37"/>
      <c r="AS420" s="44">
        <f t="shared" ref="AS420" si="9524">parseTime(AQ420)-(AR422=INT(RIGHT($F420, 1)))</f>
        <v>0</v>
      </c>
      <c r="AT420" s="45">
        <f t="shared" si="9471"/>
        <v>0</v>
      </c>
      <c r="AU420" s="36"/>
      <c r="AV420" s="37"/>
      <c r="AW420" s="44">
        <f>parseTime(AU420)-(AV422=INT(RIGHT($F420, 1)))</f>
        <v>0</v>
      </c>
      <c r="AX420" s="45">
        <f t="shared" si="9472"/>
        <v>0</v>
      </c>
      <c r="AY420" s="36"/>
      <c r="AZ420" s="37"/>
      <c r="BA420" s="44">
        <f>parseTime(AY420)-(AZ422=INT(RIGHT($F420, 1)))</f>
        <v>0</v>
      </c>
      <c r="BB420" s="45">
        <f t="shared" si="9473"/>
        <v>0</v>
      </c>
      <c r="BC420" s="36"/>
      <c r="BD420" s="37"/>
      <c r="BE420" s="44">
        <f>parseTime(BC420)-(BD422=INT(RIGHT($F420, 1)))</f>
        <v>0</v>
      </c>
      <c r="BF420" s="45">
        <f t="shared" si="9474"/>
        <v>0</v>
      </c>
      <c r="BG420" s="36"/>
      <c r="BH420" s="37"/>
      <c r="BI420" s="44">
        <f>parseTime(BG420)-(BH422=INT(RIGHT($F420, 1)))</f>
        <v>0</v>
      </c>
      <c r="BJ420" s="45">
        <f t="shared" si="9475"/>
        <v>0</v>
      </c>
      <c r="BK420" s="36"/>
      <c r="BL420" s="37"/>
      <c r="BM420" s="44">
        <f>parseTime(BK420)-(BL422=INT(RIGHT($F420, 1)))</f>
        <v>0</v>
      </c>
      <c r="BN420" s="45">
        <f t="shared" si="9476"/>
        <v>0</v>
      </c>
      <c r="BO420" s="36"/>
      <c r="BP420" s="37"/>
      <c r="BQ420" s="44">
        <f t="shared" ref="BQ420" si="9525">parseTime(BO420)-(BP422=INT(RIGHT($F420, 1)))</f>
        <v>0</v>
      </c>
      <c r="BR420" s="45">
        <f t="shared" si="9478"/>
        <v>0</v>
      </c>
      <c r="BS420" s="36"/>
      <c r="BT420" s="37"/>
      <c r="BU420" s="44">
        <f t="shared" ref="BU420" si="9526">parseTime(BS420)-(BT422=INT(RIGHT($F420, 1)))</f>
        <v>0</v>
      </c>
      <c r="BV420" s="45">
        <f t="shared" si="9480"/>
        <v>0</v>
      </c>
      <c r="BW420" s="36"/>
      <c r="BX420" s="37"/>
      <c r="BY420" s="44">
        <f t="shared" ref="BY420" si="9527">parseTime(BW420)-(BX422=INT(RIGHT($F420, 1)))</f>
        <v>0</v>
      </c>
      <c r="BZ420" s="45">
        <f t="shared" si="9482"/>
        <v>0</v>
      </c>
      <c r="CA420" s="36"/>
      <c r="CB420" s="37"/>
      <c r="CC420" s="44">
        <f t="shared" ref="CC420" si="9528">parseTime(CA420)-(CB422=INT(RIGHT($F420, 1)))</f>
        <v>0</v>
      </c>
      <c r="CD420" s="45">
        <f t="shared" si="9484"/>
        <v>0</v>
      </c>
      <c r="CE420" s="36"/>
      <c r="CF420" s="37"/>
      <c r="CG420" s="44">
        <f t="shared" ref="CG420" si="9529">parseTime(CE420)-(CF422=INT(RIGHT($F420, 1)))</f>
        <v>0</v>
      </c>
      <c r="CH420" s="45">
        <f t="shared" si="9486"/>
        <v>0</v>
      </c>
    </row>
    <row r="421" spans="1:86" x14ac:dyDescent="0.25">
      <c r="A421" s="56" t="s">
        <v>119</v>
      </c>
      <c r="B421" s="57">
        <f ca="1">roleHours(G417:CH423, "MCC")</f>
        <v>8</v>
      </c>
      <c r="C421" s="14">
        <f t="shared" ca="1" si="9033"/>
        <v>1</v>
      </c>
      <c r="D421" s="14"/>
      <c r="E421" s="20"/>
      <c r="F421" s="51" t="s">
        <v>132</v>
      </c>
      <c r="G421" s="36"/>
      <c r="H421" s="37"/>
      <c r="I421" s="44">
        <f t="shared" ref="I421" si="9530">parseTime(G421)-(H422=INT(RIGHT($F421, 1)))</f>
        <v>0</v>
      </c>
      <c r="J421" s="45">
        <f t="shared" si="9454"/>
        <v>0</v>
      </c>
      <c r="K421" s="36"/>
      <c r="L421" s="37"/>
      <c r="M421" s="44">
        <f t="shared" ref="M421" si="9531">parseTime(K421)-(L422=INT(RIGHT($F421, 1)))</f>
        <v>0</v>
      </c>
      <c r="N421" s="45">
        <f t="shared" si="9456"/>
        <v>0</v>
      </c>
      <c r="O421" s="36"/>
      <c r="P421" s="37"/>
      <c r="Q421" s="44">
        <f t="shared" ref="Q421" si="9532">parseTime(O421)-(P422=INT(RIGHT($F421, 1)))</f>
        <v>0</v>
      </c>
      <c r="R421" s="45">
        <f t="shared" si="9458"/>
        <v>0</v>
      </c>
      <c r="S421" s="36"/>
      <c r="T421" s="37"/>
      <c r="U421" s="44">
        <f t="shared" ref="U421" si="9533">parseTime(S421)-(T422=INT(RIGHT($F421, 1)))</f>
        <v>0</v>
      </c>
      <c r="V421" s="45">
        <f t="shared" si="9460"/>
        <v>0</v>
      </c>
      <c r="W421" s="36"/>
      <c r="X421" s="37"/>
      <c r="Y421" s="44">
        <f t="shared" ref="Y421" si="9534">parseTime(W421)-(X422=INT(RIGHT($F421, 1)))</f>
        <v>0</v>
      </c>
      <c r="Z421" s="45">
        <f t="shared" si="9462"/>
        <v>0</v>
      </c>
      <c r="AA421" s="36"/>
      <c r="AB421" s="37"/>
      <c r="AC421" s="44">
        <f t="shared" ref="AC421" si="9535">parseTime(AA421)-(AB422=INT(RIGHT($F421, 1)))</f>
        <v>0</v>
      </c>
      <c r="AD421" s="45">
        <f t="shared" si="9464"/>
        <v>0</v>
      </c>
      <c r="AE421" s="36"/>
      <c r="AF421" s="37"/>
      <c r="AG421" s="44">
        <f t="shared" ref="AG421" si="9536">parseTime(AE421)-(AF422=INT(RIGHT($F421, 1)))</f>
        <v>0</v>
      </c>
      <c r="AH421" s="45">
        <f t="shared" si="9466"/>
        <v>0</v>
      </c>
      <c r="AI421" s="36"/>
      <c r="AJ421" s="37"/>
      <c r="AK421" s="44">
        <f>parseTime(AI421)-(AJ422=INT(RIGHT($F421, 1)))</f>
        <v>0</v>
      </c>
      <c r="AL421" s="45">
        <f t="shared" si="9467"/>
        <v>0</v>
      </c>
      <c r="AM421" s="36"/>
      <c r="AN421" s="37"/>
      <c r="AO421" s="44">
        <f t="shared" ref="AO421" si="9537">parseTime(AM421)-(AN422=INT(RIGHT($F421, 1)))</f>
        <v>0</v>
      </c>
      <c r="AP421" s="45">
        <f t="shared" si="9469"/>
        <v>0</v>
      </c>
      <c r="AQ421" s="36"/>
      <c r="AR421" s="37"/>
      <c r="AS421" s="44">
        <f t="shared" ref="AS421" si="9538">parseTime(AQ421)-(AR422=INT(RIGHT($F421, 1)))</f>
        <v>0</v>
      </c>
      <c r="AT421" s="45">
        <f t="shared" si="9471"/>
        <v>0</v>
      </c>
      <c r="AU421" s="36"/>
      <c r="AV421" s="37"/>
      <c r="AW421" s="44">
        <f>parseTime(AU421)-(AV422=INT(RIGHT($F421, 1)))</f>
        <v>0</v>
      </c>
      <c r="AX421" s="45">
        <f t="shared" si="9472"/>
        <v>0</v>
      </c>
      <c r="AY421" s="36"/>
      <c r="AZ421" s="37"/>
      <c r="BA421" s="44">
        <f>parseTime(AY421)-(AZ422=INT(RIGHT($F421, 1)))</f>
        <v>0</v>
      </c>
      <c r="BB421" s="45">
        <f t="shared" si="9473"/>
        <v>0</v>
      </c>
      <c r="BC421" s="36"/>
      <c r="BD421" s="37"/>
      <c r="BE421" s="44">
        <f>parseTime(BC421)-(BD422=INT(RIGHT($F421, 1)))</f>
        <v>0</v>
      </c>
      <c r="BF421" s="45">
        <f t="shared" si="9474"/>
        <v>0</v>
      </c>
      <c r="BG421" s="36"/>
      <c r="BH421" s="37"/>
      <c r="BI421" s="44">
        <f>parseTime(BG421)-(BH422=INT(RIGHT($F421, 1)))</f>
        <v>0</v>
      </c>
      <c r="BJ421" s="45">
        <f t="shared" si="9475"/>
        <v>0</v>
      </c>
      <c r="BK421" s="36"/>
      <c r="BL421" s="37"/>
      <c r="BM421" s="44">
        <f>parseTime(BK421)-(BL422=INT(RIGHT($F421, 1)))</f>
        <v>0</v>
      </c>
      <c r="BN421" s="45">
        <f t="shared" si="9476"/>
        <v>0</v>
      </c>
      <c r="BO421" s="36"/>
      <c r="BP421" s="37"/>
      <c r="BQ421" s="44">
        <f t="shared" ref="BQ421" si="9539">parseTime(BO421)-(BP422=INT(RIGHT($F421, 1)))</f>
        <v>0</v>
      </c>
      <c r="BR421" s="45">
        <f t="shared" si="9478"/>
        <v>0</v>
      </c>
      <c r="BS421" s="36"/>
      <c r="BT421" s="37"/>
      <c r="BU421" s="44">
        <f t="shared" ref="BU421" si="9540">parseTime(BS421)-(BT422=INT(RIGHT($F421, 1)))</f>
        <v>0</v>
      </c>
      <c r="BV421" s="45">
        <f t="shared" si="9480"/>
        <v>0</v>
      </c>
      <c r="BW421" s="36"/>
      <c r="BX421" s="37"/>
      <c r="BY421" s="44">
        <f t="shared" ref="BY421" si="9541">parseTime(BW421)-(BX422=INT(RIGHT($F421, 1)))</f>
        <v>0</v>
      </c>
      <c r="BZ421" s="45">
        <f t="shared" si="9482"/>
        <v>0</v>
      </c>
      <c r="CA421" s="36"/>
      <c r="CB421" s="37"/>
      <c r="CC421" s="44">
        <f t="shared" ref="CC421" si="9542">parseTime(CA421)-(CB422=INT(RIGHT($F421, 1)))</f>
        <v>0</v>
      </c>
      <c r="CD421" s="45">
        <f t="shared" si="9484"/>
        <v>0</v>
      </c>
      <c r="CE421" s="36"/>
      <c r="CF421" s="37"/>
      <c r="CG421" s="44">
        <f t="shared" ref="CG421" si="9543">parseTime(CE421)-(CF422=INT(RIGHT($F421, 1)))</f>
        <v>0</v>
      </c>
      <c r="CH421" s="45">
        <f t="shared" si="9486"/>
        <v>0</v>
      </c>
    </row>
    <row r="422" spans="1:86" x14ac:dyDescent="0.25">
      <c r="A422" s="56" t="s">
        <v>120</v>
      </c>
      <c r="B422" s="57">
        <f ca="1">roleHours(G417:CH423, "DCC")</f>
        <v>0</v>
      </c>
      <c r="C422" s="14">
        <f t="shared" ca="1" si="9033"/>
        <v>0</v>
      </c>
      <c r="D422" s="14"/>
      <c r="E422" s="20"/>
      <c r="F422" s="51"/>
      <c r="G422" s="46" t="s">
        <v>134</v>
      </c>
      <c r="H422" s="38">
        <f t="shared" ref="H422" si="9544">lunchAdjust(G417:H421)</f>
        <v>1</v>
      </c>
      <c r="I422" s="48" t="s">
        <v>0</v>
      </c>
      <c r="J422" s="39">
        <f t="shared" ref="J422" si="9545">SUMPRODUCT(I417:I421*J417:J421)</f>
        <v>8</v>
      </c>
      <c r="K422" s="46" t="s">
        <v>134</v>
      </c>
      <c r="L422" s="38">
        <f t="shared" ref="L422" si="9546">lunchAdjust(K417:L421)</f>
        <v>1</v>
      </c>
      <c r="M422" s="48" t="s">
        <v>0</v>
      </c>
      <c r="N422" s="39">
        <f t="shared" ref="N422" si="9547">SUMPRODUCT(M417:M421*N417:N421)</f>
        <v>8</v>
      </c>
      <c r="O422" s="46" t="s">
        <v>134</v>
      </c>
      <c r="P422" s="38">
        <f t="shared" ref="P422" si="9548">lunchAdjust(O417:P421)</f>
        <v>1</v>
      </c>
      <c r="Q422" s="48" t="s">
        <v>0</v>
      </c>
      <c r="R422" s="39">
        <f t="shared" ref="R422" si="9549">SUMPRODUCT(Q417:Q421*R417:R421)</f>
        <v>8</v>
      </c>
      <c r="S422" s="46" t="s">
        <v>134</v>
      </c>
      <c r="T422" s="38">
        <f t="shared" ref="T422" si="9550">lunchAdjust(S417:T421)</f>
        <v>1</v>
      </c>
      <c r="U422" s="48" t="s">
        <v>0</v>
      </c>
      <c r="V422" s="39">
        <f t="shared" ref="V422" si="9551">SUMPRODUCT(U417:U421*V417:V421)</f>
        <v>8</v>
      </c>
      <c r="W422" s="46" t="s">
        <v>134</v>
      </c>
      <c r="X422" s="38">
        <f t="shared" ref="X422" si="9552">lunchAdjust(W417:X421)</f>
        <v>1</v>
      </c>
      <c r="Y422" s="48" t="s">
        <v>0</v>
      </c>
      <c r="Z422" s="39">
        <f t="shared" ref="Z422" si="9553">SUMPRODUCT(Y417:Y421*Z417:Z421)</f>
        <v>8</v>
      </c>
      <c r="AA422" s="46" t="s">
        <v>134</v>
      </c>
      <c r="AB422" s="38">
        <f t="shared" ref="AB422" si="9554">lunchAdjust(AA417:AB421)</f>
        <v>1</v>
      </c>
      <c r="AC422" s="48" t="s">
        <v>0</v>
      </c>
      <c r="AD422" s="39">
        <f t="shared" ref="AD422" si="9555">SUMPRODUCT(AC417:AC421*AD417:AD421)</f>
        <v>8</v>
      </c>
      <c r="AE422" s="46" t="s">
        <v>134</v>
      </c>
      <c r="AF422" s="38">
        <f t="shared" ref="AF422" si="9556">lunchAdjust(AE417:AF421)</f>
        <v>1</v>
      </c>
      <c r="AG422" s="48" t="s">
        <v>0</v>
      </c>
      <c r="AH422" s="39">
        <f t="shared" ref="AH422" si="9557">SUMPRODUCT(AG417:AG421*AH417:AH421)</f>
        <v>8</v>
      </c>
      <c r="AI422" s="46" t="s">
        <v>134</v>
      </c>
      <c r="AJ422" s="38">
        <f t="shared" ref="AJ422" si="9558">lunchAdjust(AI417:AJ421)</f>
        <v>0</v>
      </c>
      <c r="AK422" s="48" t="s">
        <v>0</v>
      </c>
      <c r="AL422" s="39">
        <f t="shared" ref="AL422" si="9559">SUMPRODUCT(AK417:AK421*AL417:AL421)</f>
        <v>0</v>
      </c>
      <c r="AM422" s="46" t="s">
        <v>134</v>
      </c>
      <c r="AN422" s="38">
        <f t="shared" ref="AN422" si="9560">lunchAdjust(AM417:AN421)</f>
        <v>0</v>
      </c>
      <c r="AO422" s="48" t="s">
        <v>0</v>
      </c>
      <c r="AP422" s="39">
        <f t="shared" ref="AP422" si="9561">SUMPRODUCT(AO417:AO421*AP417:AP421)</f>
        <v>4</v>
      </c>
      <c r="AQ422" s="46" t="s">
        <v>134</v>
      </c>
      <c r="AR422" s="38">
        <f t="shared" ref="AR422" si="9562">lunchAdjust(AQ417:AR421)</f>
        <v>0</v>
      </c>
      <c r="AS422" s="48" t="s">
        <v>0</v>
      </c>
      <c r="AT422" s="39">
        <f t="shared" ref="AT422" si="9563">SUMPRODUCT(AS417:AS421*AT417:AT421)</f>
        <v>0</v>
      </c>
      <c r="AU422" s="46" t="s">
        <v>134</v>
      </c>
      <c r="AV422" s="38">
        <f t="shared" ref="AV422" si="9564">lunchAdjust(AU417:AV421)</f>
        <v>0</v>
      </c>
      <c r="AW422" s="48" t="s">
        <v>0</v>
      </c>
      <c r="AX422" s="39">
        <f t="shared" ref="AX422" si="9565">SUMPRODUCT(AW417:AW421*AX417:AX421)</f>
        <v>0</v>
      </c>
      <c r="AY422" s="46" t="s">
        <v>134</v>
      </c>
      <c r="AZ422" s="38">
        <f t="shared" ref="AZ422" si="9566">lunchAdjust(AY417:AZ421)</f>
        <v>1</v>
      </c>
      <c r="BA422" s="48" t="s">
        <v>0</v>
      </c>
      <c r="BB422" s="39">
        <f t="shared" ref="BB422" si="9567">SUMPRODUCT(BA417:BA421*BB417:BB421)</f>
        <v>8</v>
      </c>
      <c r="BC422" s="46" t="s">
        <v>134</v>
      </c>
      <c r="BD422" s="38">
        <f t="shared" ref="BD422" si="9568">lunchAdjust(BC417:BD421)</f>
        <v>1</v>
      </c>
      <c r="BE422" s="48" t="s">
        <v>0</v>
      </c>
      <c r="BF422" s="39">
        <f t="shared" ref="BF422" si="9569">SUMPRODUCT(BE417:BE421*BF417:BF421)</f>
        <v>8</v>
      </c>
      <c r="BG422" s="46" t="s">
        <v>134</v>
      </c>
      <c r="BH422" s="38">
        <f t="shared" ref="BH422" si="9570">lunchAdjust(BG417:BH421)</f>
        <v>0</v>
      </c>
      <c r="BI422" s="48" t="s">
        <v>0</v>
      </c>
      <c r="BJ422" s="39">
        <f t="shared" ref="BJ422" si="9571">SUMPRODUCT(BI417:BI421*BJ417:BJ421)</f>
        <v>0</v>
      </c>
      <c r="BK422" s="46" t="s">
        <v>134</v>
      </c>
      <c r="BL422" s="38">
        <f t="shared" ref="BL422" si="9572">lunchAdjust(BK417:BL421)</f>
        <v>0</v>
      </c>
      <c r="BM422" s="48" t="s">
        <v>0</v>
      </c>
      <c r="BN422" s="39">
        <f t="shared" ref="BN422" si="9573">SUMPRODUCT(BM417:BM421*BN417:BN421)</f>
        <v>0</v>
      </c>
      <c r="BO422" s="46" t="s">
        <v>134</v>
      </c>
      <c r="BP422" s="38">
        <f t="shared" ref="BP422" si="9574">lunchAdjust(BO417:BP421)</f>
        <v>0</v>
      </c>
      <c r="BQ422" s="48" t="s">
        <v>0</v>
      </c>
      <c r="BR422" s="39">
        <f t="shared" ref="BR422" si="9575">SUMPRODUCT(BQ417:BQ421*BR417:BR421)</f>
        <v>0</v>
      </c>
      <c r="BS422" s="46" t="s">
        <v>134</v>
      </c>
      <c r="BT422" s="38">
        <f t="shared" ref="BT422" si="9576">lunchAdjust(BS417:BT421)</f>
        <v>0</v>
      </c>
      <c r="BU422" s="48" t="s">
        <v>0</v>
      </c>
      <c r="BV422" s="39">
        <f t="shared" ref="BV422" si="9577">SUMPRODUCT(BU417:BU421*BV417:BV421)</f>
        <v>0</v>
      </c>
      <c r="BW422" s="46" t="s">
        <v>134</v>
      </c>
      <c r="BX422" s="38">
        <f t="shared" ref="BX422" si="9578">lunchAdjust(BW417:BX421)</f>
        <v>0</v>
      </c>
      <c r="BY422" s="48" t="s">
        <v>0</v>
      </c>
      <c r="BZ422" s="39">
        <f t="shared" ref="BZ422" si="9579">SUMPRODUCT(BY417:BY421*BZ417:BZ421)</f>
        <v>0</v>
      </c>
      <c r="CA422" s="46" t="s">
        <v>134</v>
      </c>
      <c r="CB422" s="38">
        <f t="shared" ref="CB422" si="9580">lunchAdjust(CA417:CB421)</f>
        <v>0</v>
      </c>
      <c r="CC422" s="48" t="s">
        <v>0</v>
      </c>
      <c r="CD422" s="39">
        <f t="shared" ref="CD422" si="9581">SUMPRODUCT(CC417:CC421*CD417:CD421)</f>
        <v>0</v>
      </c>
      <c r="CE422" s="46" t="s">
        <v>134</v>
      </c>
      <c r="CF422" s="38">
        <f t="shared" ref="CF422" si="9582">lunchAdjust(CE417:CF421)</f>
        <v>0</v>
      </c>
      <c r="CG422" s="48" t="s">
        <v>0</v>
      </c>
      <c r="CH422" s="39">
        <f t="shared" ref="CH422" si="9583">SUMPRODUCT(CG417:CG421*CH417:CH421)</f>
        <v>0</v>
      </c>
    </row>
    <row r="423" spans="1:86" ht="15.75" thickBot="1" x14ac:dyDescent="0.3">
      <c r="A423" s="58" t="s">
        <v>121</v>
      </c>
      <c r="B423" s="59">
        <f ca="1">roleHours(G417:CH423, "OUT")</f>
        <v>0</v>
      </c>
      <c r="C423" s="54" t="s">
        <v>137</v>
      </c>
      <c r="D423" s="22">
        <f ca="1">roleHours(G417:CH423, "PTO")</f>
        <v>0</v>
      </c>
      <c r="E423" s="23"/>
      <c r="F423" s="52"/>
      <c r="G423" s="47" t="s">
        <v>39</v>
      </c>
      <c r="H423" s="40">
        <f t="shared" si="9088"/>
        <v>0</v>
      </c>
      <c r="I423" s="49" t="s">
        <v>135</v>
      </c>
      <c r="J423" s="41">
        <f t="shared" ref="J423" si="9584">J422*G$4</f>
        <v>0</v>
      </c>
      <c r="K423" s="47" t="s">
        <v>39</v>
      </c>
      <c r="L423" s="40">
        <f t="shared" ref="L423" si="9585">SUMPRODUCT(M417:M421*(L417:L421="PTO"))+SUMPRODUCT(M417:M421*(L417:L421="HOL"))</f>
        <v>0</v>
      </c>
      <c r="M423" s="49" t="s">
        <v>135</v>
      </c>
      <c r="N423" s="41">
        <f t="shared" ref="N423" si="9586">N422*K$4</f>
        <v>0</v>
      </c>
      <c r="O423" s="47" t="s">
        <v>39</v>
      </c>
      <c r="P423" s="40">
        <f t="shared" ref="P423" si="9587">SUMPRODUCT(Q417:Q421*(P417:P421="PTO"))+SUMPRODUCT(Q417:Q421*(P417:P421="HOL"))</f>
        <v>0</v>
      </c>
      <c r="Q423" s="49" t="s">
        <v>135</v>
      </c>
      <c r="R423" s="41">
        <f t="shared" ref="R423" si="9588">R422*O$4</f>
        <v>8</v>
      </c>
      <c r="S423" s="47" t="s">
        <v>39</v>
      </c>
      <c r="T423" s="40">
        <f t="shared" ref="T423" si="9589">SUMPRODUCT(U417:U421*(T417:T421="PTO"))+SUMPRODUCT(U417:U421*(T417:T421="HOL"))</f>
        <v>0</v>
      </c>
      <c r="U423" s="49" t="s">
        <v>135</v>
      </c>
      <c r="V423" s="41">
        <f t="shared" ref="V423" si="9590">V422*S$4</f>
        <v>0</v>
      </c>
      <c r="W423" s="47" t="s">
        <v>39</v>
      </c>
      <c r="X423" s="40">
        <f t="shared" ref="X423" si="9591">SUMPRODUCT(Y417:Y421*(X417:X421="PTO"))+SUMPRODUCT(Y417:Y421*(X417:X421="HOL"))</f>
        <v>0</v>
      </c>
      <c r="Y423" s="49" t="s">
        <v>135</v>
      </c>
      <c r="Z423" s="41">
        <f t="shared" ref="Z423" si="9592">Z422*W$4</f>
        <v>8</v>
      </c>
      <c r="AA423" s="47" t="s">
        <v>39</v>
      </c>
      <c r="AB423" s="40">
        <f t="shared" ref="AB423" si="9593">SUMPRODUCT(AC417:AC421*(AB417:AB421="PTO"))+SUMPRODUCT(AC417:AC421*(AB417:AB421="HOL"))</f>
        <v>0</v>
      </c>
      <c r="AC423" s="49" t="s">
        <v>135</v>
      </c>
      <c r="AD423" s="41">
        <f t="shared" ref="AD423" si="9594">AD422*AA$4</f>
        <v>8</v>
      </c>
      <c r="AE423" s="47" t="s">
        <v>39</v>
      </c>
      <c r="AF423" s="40">
        <f t="shared" ref="AF423" si="9595">SUMPRODUCT(AG417:AG421*(AF417:AF421="PTO"))+SUMPRODUCT(AG417:AG421*(AF417:AF421="HOL"))</f>
        <v>0</v>
      </c>
      <c r="AG423" s="49" t="s">
        <v>135</v>
      </c>
      <c r="AH423" s="41">
        <f t="shared" ref="AH423" si="9596">AH422*AE$4</f>
        <v>8</v>
      </c>
      <c r="AI423" s="47" t="s">
        <v>39</v>
      </c>
      <c r="AJ423" s="40">
        <f t="shared" ref="AJ423" si="9597">SUMPRODUCT(AK417:AK421*(AJ417:AJ421="PTO"))+SUMPRODUCT(AK417:AK421*(AJ417:AJ421="HOL"))</f>
        <v>0</v>
      </c>
      <c r="AK423" s="49" t="s">
        <v>135</v>
      </c>
      <c r="AL423" s="41">
        <f>AL422*AI$4</f>
        <v>0</v>
      </c>
      <c r="AM423" s="47" t="s">
        <v>39</v>
      </c>
      <c r="AN423" s="40">
        <f t="shared" ref="AN423" si="9598">SUMPRODUCT(AO417:AO421*(AN417:AN421="PTO"))+SUMPRODUCT(AO417:AO421*(AN417:AN421="HOL"))</f>
        <v>0</v>
      </c>
      <c r="AO423" s="49" t="s">
        <v>135</v>
      </c>
      <c r="AP423" s="41">
        <f t="shared" ref="AP423" si="9599">AP422*AM$4</f>
        <v>4</v>
      </c>
      <c r="AQ423" s="47" t="s">
        <v>39</v>
      </c>
      <c r="AR423" s="40">
        <f t="shared" ref="AR423" si="9600">SUMPRODUCT(AS417:AS421*(AR417:AR421="PTO"))+SUMPRODUCT(AS417:AS421*(AR417:AR421="HOL"))</f>
        <v>0</v>
      </c>
      <c r="AS423" s="49" t="s">
        <v>135</v>
      </c>
      <c r="AT423" s="41">
        <f t="shared" ref="AT423" si="9601">AT422*AQ$4</f>
        <v>0</v>
      </c>
      <c r="AU423" s="47" t="s">
        <v>39</v>
      </c>
      <c r="AV423" s="40">
        <f t="shared" ref="AV423" si="9602">SUMPRODUCT(AW417:AW421*(AV417:AV421="PTO"))+SUMPRODUCT(AW417:AW421*(AV417:AV421="HOL"))</f>
        <v>0</v>
      </c>
      <c r="AW423" s="49" t="s">
        <v>135</v>
      </c>
      <c r="AX423" s="41">
        <f>AX422*AU$4</f>
        <v>0</v>
      </c>
      <c r="AY423" s="47" t="s">
        <v>39</v>
      </c>
      <c r="AZ423" s="40">
        <f t="shared" ref="AZ423" si="9603">SUMPRODUCT(BA417:BA421*(AZ417:AZ421="PTO"))+SUMPRODUCT(BA417:BA421*(AZ417:AZ421="HOL"))</f>
        <v>0</v>
      </c>
      <c r="BA423" s="49" t="s">
        <v>135</v>
      </c>
      <c r="BB423" s="41">
        <f>BB422*AY$4</f>
        <v>8</v>
      </c>
      <c r="BC423" s="47" t="s">
        <v>39</v>
      </c>
      <c r="BD423" s="40">
        <f t="shared" ref="BD423" si="9604">SUMPRODUCT(BE417:BE421*(BD417:BD421="PTO"))+SUMPRODUCT(BE417:BE421*(BD417:BD421="HOL"))</f>
        <v>0</v>
      </c>
      <c r="BE423" s="49" t="s">
        <v>135</v>
      </c>
      <c r="BF423" s="41">
        <f>BF422*BC$4</f>
        <v>8</v>
      </c>
      <c r="BG423" s="47" t="s">
        <v>39</v>
      </c>
      <c r="BH423" s="40">
        <f t="shared" ref="BH423" si="9605">SUMPRODUCT(BI417:BI421*(BH417:BH421="PTO"))+SUMPRODUCT(BI417:BI421*(BH417:BH421="HOL"))</f>
        <v>0</v>
      </c>
      <c r="BI423" s="49" t="s">
        <v>135</v>
      </c>
      <c r="BJ423" s="41">
        <f>BJ422*BG$4</f>
        <v>0</v>
      </c>
      <c r="BK423" s="47" t="s">
        <v>39</v>
      </c>
      <c r="BL423" s="40">
        <f t="shared" ref="BL423" si="9606">SUMPRODUCT(BM417:BM421*(BL417:BL421="PTO"))+SUMPRODUCT(BM417:BM421*(BL417:BL421="HOL"))</f>
        <v>0</v>
      </c>
      <c r="BM423" s="49" t="s">
        <v>135</v>
      </c>
      <c r="BN423" s="41">
        <f>BN422*BK$4</f>
        <v>0</v>
      </c>
      <c r="BO423" s="47" t="s">
        <v>39</v>
      </c>
      <c r="BP423" s="40">
        <f t="shared" ref="BP423" si="9607">SUMPRODUCT(BQ417:BQ421*(BP417:BP421="PTO"))+SUMPRODUCT(BQ417:BQ421*(BP417:BP421="HOL"))</f>
        <v>0</v>
      </c>
      <c r="BQ423" s="49" t="s">
        <v>135</v>
      </c>
      <c r="BR423" s="41">
        <f t="shared" ref="BR423" si="9608">BR422*BO$4</f>
        <v>0</v>
      </c>
      <c r="BS423" s="47" t="s">
        <v>39</v>
      </c>
      <c r="BT423" s="40">
        <f t="shared" ref="BT423" si="9609">SUMPRODUCT(BU417:BU421*(BT417:BT421="PTO"))+SUMPRODUCT(BU417:BU421*(BT417:BT421="HOL"))</f>
        <v>0</v>
      </c>
      <c r="BU423" s="49" t="s">
        <v>135</v>
      </c>
      <c r="BV423" s="41">
        <f t="shared" ref="BV423" si="9610">BV422*BS$4</f>
        <v>0</v>
      </c>
      <c r="BW423" s="47" t="s">
        <v>39</v>
      </c>
      <c r="BX423" s="40">
        <f t="shared" ref="BX423" si="9611">SUMPRODUCT(BY417:BY421*(BX417:BX421="PTO"))+SUMPRODUCT(BY417:BY421*(BX417:BX421="HOL"))</f>
        <v>0</v>
      </c>
      <c r="BY423" s="49" t="s">
        <v>135</v>
      </c>
      <c r="BZ423" s="41">
        <f t="shared" ref="BZ423" si="9612">BZ422*BW$4</f>
        <v>0</v>
      </c>
      <c r="CA423" s="47" t="s">
        <v>39</v>
      </c>
      <c r="CB423" s="40">
        <f t="shared" ref="CB423" si="9613">SUMPRODUCT(CC417:CC421*(CB417:CB421="PTO"))+SUMPRODUCT(CC417:CC421*(CB417:CB421="HOL"))</f>
        <v>0</v>
      </c>
      <c r="CC423" s="49" t="s">
        <v>135</v>
      </c>
      <c r="CD423" s="41">
        <f t="shared" ref="CD423" si="9614">CD422*CA$4</f>
        <v>0</v>
      </c>
      <c r="CE423" s="47" t="s">
        <v>39</v>
      </c>
      <c r="CF423" s="40">
        <f t="shared" ref="CF423" si="9615">SUMPRODUCT(CG417:CG421*(CF417:CF421="PTO"))+SUMPRODUCT(CG417:CG421*(CF417:CF421="HOL"))</f>
        <v>0</v>
      </c>
      <c r="CG423" s="49" t="s">
        <v>135</v>
      </c>
      <c r="CH423" s="41">
        <f t="shared" ref="CH423" si="9616">CH422*CE$4</f>
        <v>0</v>
      </c>
    </row>
    <row r="424" spans="1:86" x14ac:dyDescent="0.25">
      <c r="A424" s="70" t="s">
        <v>133</v>
      </c>
      <c r="B424" s="71">
        <f t="shared" ref="B424" ca="1" si="9617">D424-B425</f>
        <v>8.2558452965966467</v>
      </c>
      <c r="C424" s="72" t="s">
        <v>122</v>
      </c>
      <c r="D424" s="71">
        <f>IFERROR(INDEX(Holidays[FTE], MATCH(Entry!E424, Holidays[Date], 0)), 1)*8*INDEX(FTEguide[[1]:[12]], MATCH(Entry!E425, FTEguide[Weekday], 0), IF(Entry!E427&gt;0, Entry!E427, MONTH(Entry!E424)))</f>
        <v>93.255845296596647</v>
      </c>
      <c r="E424" s="60">
        <f t="shared" si="8625"/>
        <v>43888</v>
      </c>
      <c r="F424" s="50" t="s">
        <v>128</v>
      </c>
      <c r="G424" s="34" t="s">
        <v>136</v>
      </c>
      <c r="H424" s="35" t="s">
        <v>23</v>
      </c>
      <c r="I424" s="42">
        <f t="shared" ref="I424" si="9618">parseTime(G424)-(H429=INT(RIGHT($F424, 1)))</f>
        <v>8</v>
      </c>
      <c r="J424" s="43">
        <f t="shared" ref="J424:J428" si="9619">isClocked(H424)</f>
        <v>1</v>
      </c>
      <c r="K424" s="34" t="s">
        <v>136</v>
      </c>
      <c r="L424" s="35" t="s">
        <v>23</v>
      </c>
      <c r="M424" s="42">
        <f t="shared" ref="M424" si="9620">parseTime(K424)-(L429=INT(RIGHT($F424, 1)))</f>
        <v>8</v>
      </c>
      <c r="N424" s="43">
        <f t="shared" ref="N424:N428" si="9621">isClocked(L424)</f>
        <v>1</v>
      </c>
      <c r="O424" s="34" t="s">
        <v>180</v>
      </c>
      <c r="P424" s="35" t="s">
        <v>23</v>
      </c>
      <c r="Q424" s="42">
        <f t="shared" ref="Q424" si="9622">parseTime(O424)-(P429=INT(RIGHT($F424, 1)))</f>
        <v>8</v>
      </c>
      <c r="R424" s="43">
        <f t="shared" ref="R424:R428" si="9623">isClocked(P424)</f>
        <v>1</v>
      </c>
      <c r="S424" s="34" t="s">
        <v>136</v>
      </c>
      <c r="T424" s="35" t="s">
        <v>23</v>
      </c>
      <c r="U424" s="42">
        <f t="shared" ref="U424" si="9624">parseTime(S424)-(T429=INT(RIGHT($F424, 1)))</f>
        <v>8</v>
      </c>
      <c r="V424" s="43">
        <f t="shared" ref="V424:V428" si="9625">isClocked(T424)</f>
        <v>1</v>
      </c>
      <c r="W424" s="34" t="s">
        <v>136</v>
      </c>
      <c r="X424" s="35" t="s">
        <v>24</v>
      </c>
      <c r="Y424" s="42">
        <f t="shared" ref="Y424" si="9626">parseTime(W424)-(X429=INT(RIGHT($F424, 1)))</f>
        <v>8</v>
      </c>
      <c r="Z424" s="43">
        <f t="shared" ref="Z424:Z428" si="9627">isClocked(X424)</f>
        <v>1</v>
      </c>
      <c r="AA424" s="34" t="s">
        <v>136</v>
      </c>
      <c r="AB424" s="35" t="s">
        <v>23</v>
      </c>
      <c r="AC424" s="42">
        <f t="shared" ref="AC424" si="9628">parseTime(AA424)-(AB429=INT(RIGHT($F424, 1)))</f>
        <v>8</v>
      </c>
      <c r="AD424" s="43">
        <f t="shared" ref="AD424:AD428" si="9629">isClocked(AB424)</f>
        <v>1</v>
      </c>
      <c r="AE424" s="34" t="s">
        <v>136</v>
      </c>
      <c r="AF424" s="35" t="s">
        <v>25</v>
      </c>
      <c r="AG424" s="42">
        <f t="shared" ref="AG424" si="9630">parseTime(AE424)-(AF429=INT(RIGHT($F424, 1)))</f>
        <v>8</v>
      </c>
      <c r="AH424" s="43">
        <f t="shared" ref="AH424:AH428" si="9631">isClocked(AF424)</f>
        <v>1</v>
      </c>
      <c r="AI424" s="34" t="s">
        <v>136</v>
      </c>
      <c r="AJ424" s="35" t="s">
        <v>23</v>
      </c>
      <c r="AK424" s="42">
        <f>parseTime(AI424)-(AJ429=INT(RIGHT($F424, 1)))</f>
        <v>8</v>
      </c>
      <c r="AL424" s="43">
        <f t="shared" ref="AL424:AL428" si="9632">isClocked(AJ424)</f>
        <v>1</v>
      </c>
      <c r="AM424" s="34"/>
      <c r="AN424" s="35"/>
      <c r="AO424" s="42">
        <f t="shared" ref="AO424" si="9633">parseTime(AM424)-(AN429=INT(RIGHT($F424, 1)))</f>
        <v>0</v>
      </c>
      <c r="AP424" s="43">
        <f t="shared" ref="AP424:AP428" si="9634">isClocked(AN424)</f>
        <v>0</v>
      </c>
      <c r="AQ424" s="34" t="s">
        <v>230</v>
      </c>
      <c r="AR424" s="35" t="s">
        <v>24</v>
      </c>
      <c r="AS424" s="42">
        <f t="shared" ref="AS424" si="9635">parseTime(AQ424)-(AR429=INT(RIGHT($F424, 1)))</f>
        <v>5</v>
      </c>
      <c r="AT424" s="43">
        <f t="shared" ref="AT424:AT428" si="9636">isClocked(AR424)</f>
        <v>1</v>
      </c>
      <c r="AU424" s="34"/>
      <c r="AV424" s="35"/>
      <c r="AW424" s="42">
        <f>parseTime(AU424)-(AV429=INT(RIGHT($F424, 1)))</f>
        <v>0</v>
      </c>
      <c r="AX424" s="43">
        <f t="shared" ref="AX424:AX428" si="9637">isClocked(AV424)</f>
        <v>0</v>
      </c>
      <c r="AY424" s="34" t="s">
        <v>180</v>
      </c>
      <c r="AZ424" s="35" t="s">
        <v>24</v>
      </c>
      <c r="BA424" s="42">
        <f>parseTime(AY424)-(AZ429=INT(RIGHT($F424, 1)))</f>
        <v>8</v>
      </c>
      <c r="BB424" s="43">
        <f t="shared" ref="BB424:BB428" si="9638">isClocked(AZ424)</f>
        <v>1</v>
      </c>
      <c r="BC424" s="34" t="s">
        <v>136</v>
      </c>
      <c r="BD424" s="35" t="s">
        <v>24</v>
      </c>
      <c r="BE424" s="42">
        <f>parseTime(BC424)-(BD429=INT(RIGHT($F424, 1)))</f>
        <v>8</v>
      </c>
      <c r="BF424" s="43">
        <f t="shared" ref="BF424:BF428" si="9639">isClocked(BD424)</f>
        <v>1</v>
      </c>
      <c r="BG424" s="34"/>
      <c r="BH424" s="35"/>
      <c r="BI424" s="42">
        <f>parseTime(BG424)-(BH429=INT(RIGHT($F424, 1)))</f>
        <v>0</v>
      </c>
      <c r="BJ424" s="43">
        <f t="shared" ref="BJ424:BJ428" si="9640">isClocked(BH424)</f>
        <v>0</v>
      </c>
      <c r="BK424" s="34"/>
      <c r="BL424" s="35"/>
      <c r="BM424" s="42">
        <f>parseTime(BK424)-(BL429=INT(RIGHT($F424, 1)))</f>
        <v>0</v>
      </c>
      <c r="BN424" s="43">
        <f t="shared" ref="BN424:BN428" si="9641">isClocked(BL424)</f>
        <v>0</v>
      </c>
      <c r="BO424" s="34"/>
      <c r="BP424" s="35"/>
      <c r="BQ424" s="42">
        <f t="shared" ref="BQ424" si="9642">parseTime(BO424)-(BP429=INT(RIGHT($F424, 1)))</f>
        <v>0</v>
      </c>
      <c r="BR424" s="43">
        <f t="shared" ref="BR424:BR428" si="9643">isClocked(BP424)</f>
        <v>0</v>
      </c>
      <c r="BS424" s="34"/>
      <c r="BT424" s="35"/>
      <c r="BU424" s="42">
        <f t="shared" ref="BU424" si="9644">parseTime(BS424)-(BT429=INT(RIGHT($F424, 1)))</f>
        <v>0</v>
      </c>
      <c r="BV424" s="43">
        <f t="shared" ref="BV424:BV428" si="9645">isClocked(BT424)</f>
        <v>0</v>
      </c>
      <c r="BW424" s="34"/>
      <c r="BX424" s="35"/>
      <c r="BY424" s="42">
        <f t="shared" ref="BY424" si="9646">parseTime(BW424)-(BX429=INT(RIGHT($F424, 1)))</f>
        <v>0</v>
      </c>
      <c r="BZ424" s="43">
        <f t="shared" ref="BZ424:BZ428" si="9647">isClocked(BX424)</f>
        <v>0</v>
      </c>
      <c r="CA424" s="34"/>
      <c r="CB424" s="35"/>
      <c r="CC424" s="42">
        <f t="shared" ref="CC424" si="9648">parseTime(CA424)-(CB429=INT(RIGHT($F424, 1)))</f>
        <v>0</v>
      </c>
      <c r="CD424" s="43">
        <f t="shared" ref="CD424:CD428" si="9649">isClocked(CB424)</f>
        <v>0</v>
      </c>
      <c r="CE424" s="34"/>
      <c r="CF424" s="35"/>
      <c r="CG424" s="42">
        <f t="shared" ref="CG424" si="9650">parseTime(CE424)-(CF429=INT(RIGHT($F424, 1)))</f>
        <v>0</v>
      </c>
      <c r="CH424" s="43">
        <f t="shared" ref="CH424:CH428" si="9651">isClocked(CF424)</f>
        <v>0</v>
      </c>
    </row>
    <row r="425" spans="1:86" x14ac:dyDescent="0.25">
      <c r="A425" s="56" t="s">
        <v>0</v>
      </c>
      <c r="B425" s="57">
        <f t="shared" ref="B425" ca="1" si="9652">SUM(B426:B429)</f>
        <v>85</v>
      </c>
      <c r="C425" s="14" t="s">
        <v>252</v>
      </c>
      <c r="D425" s="14"/>
      <c r="E425" s="55" t="str">
        <f t="shared" si="8494"/>
        <v>Thursday</v>
      </c>
      <c r="F425" s="51" t="s">
        <v>129</v>
      </c>
      <c r="G425" s="36"/>
      <c r="H425" s="37"/>
      <c r="I425" s="44">
        <f t="shared" ref="I425" si="9653">parseTime(G425)-(H429=INT(RIGHT($F425, 1)))</f>
        <v>0</v>
      </c>
      <c r="J425" s="45">
        <f t="shared" si="9619"/>
        <v>0</v>
      </c>
      <c r="K425" s="36"/>
      <c r="L425" s="37"/>
      <c r="M425" s="44">
        <f t="shared" ref="M425" si="9654">parseTime(K425)-(L429=INT(RIGHT($F425, 1)))</f>
        <v>0</v>
      </c>
      <c r="N425" s="45">
        <f t="shared" si="9621"/>
        <v>0</v>
      </c>
      <c r="O425" s="36"/>
      <c r="P425" s="37"/>
      <c r="Q425" s="44">
        <f t="shared" ref="Q425" si="9655">parseTime(O425)-(P429=INT(RIGHT($F425, 1)))</f>
        <v>0</v>
      </c>
      <c r="R425" s="45">
        <f t="shared" si="9623"/>
        <v>0</v>
      </c>
      <c r="S425" s="36"/>
      <c r="T425" s="37"/>
      <c r="U425" s="44">
        <f t="shared" ref="U425" si="9656">parseTime(S425)-(T429=INT(RIGHT($F425, 1)))</f>
        <v>0</v>
      </c>
      <c r="V425" s="45">
        <f t="shared" si="9625"/>
        <v>0</v>
      </c>
      <c r="W425" s="36"/>
      <c r="X425" s="37"/>
      <c r="Y425" s="44">
        <f t="shared" ref="Y425" si="9657">parseTime(W425)-(X429=INT(RIGHT($F425, 1)))</f>
        <v>0</v>
      </c>
      <c r="Z425" s="45">
        <f t="shared" si="9627"/>
        <v>0</v>
      </c>
      <c r="AA425" s="36"/>
      <c r="AB425" s="37"/>
      <c r="AC425" s="44">
        <f t="shared" ref="AC425" si="9658">parseTime(AA425)-(AB429=INT(RIGHT($F425, 1)))</f>
        <v>0</v>
      </c>
      <c r="AD425" s="45">
        <f t="shared" si="9629"/>
        <v>0</v>
      </c>
      <c r="AE425" s="36"/>
      <c r="AF425" s="37"/>
      <c r="AG425" s="44">
        <f t="shared" ref="AG425" si="9659">parseTime(AE425)-(AF429=INT(RIGHT($F425, 1)))</f>
        <v>0</v>
      </c>
      <c r="AH425" s="45">
        <f t="shared" si="9631"/>
        <v>0</v>
      </c>
      <c r="AI425" s="36"/>
      <c r="AJ425" s="37"/>
      <c r="AK425" s="44">
        <f>parseTime(AI425)-(AJ429=INT(RIGHT($F425, 1)))</f>
        <v>0</v>
      </c>
      <c r="AL425" s="45">
        <f t="shared" si="9632"/>
        <v>0</v>
      </c>
      <c r="AM425" s="36"/>
      <c r="AN425" s="37"/>
      <c r="AO425" s="44">
        <f t="shared" ref="AO425" si="9660">parseTime(AM425)-(AN429=INT(RIGHT($F425, 1)))</f>
        <v>0</v>
      </c>
      <c r="AP425" s="45">
        <f t="shared" si="9634"/>
        <v>0</v>
      </c>
      <c r="AQ425" s="36"/>
      <c r="AR425" s="37"/>
      <c r="AS425" s="44">
        <f t="shared" ref="AS425" si="9661">parseTime(AQ425)-(AR429=INT(RIGHT($F425, 1)))</f>
        <v>0</v>
      </c>
      <c r="AT425" s="45">
        <f t="shared" si="9636"/>
        <v>0</v>
      </c>
      <c r="AU425" s="36"/>
      <c r="AV425" s="37"/>
      <c r="AW425" s="44">
        <f>parseTime(AU425)-(AV429=INT(RIGHT($F425, 1)))</f>
        <v>0</v>
      </c>
      <c r="AX425" s="45">
        <f t="shared" si="9637"/>
        <v>0</v>
      </c>
      <c r="AY425" s="36"/>
      <c r="AZ425" s="37"/>
      <c r="BA425" s="44">
        <f>parseTime(AY425)-(AZ429=INT(RIGHT($F425, 1)))</f>
        <v>0</v>
      </c>
      <c r="BB425" s="45">
        <f t="shared" si="9638"/>
        <v>0</v>
      </c>
      <c r="BC425" s="36"/>
      <c r="BD425" s="37"/>
      <c r="BE425" s="44">
        <f>parseTime(BC425)-(BD429=INT(RIGHT($F425, 1)))</f>
        <v>0</v>
      </c>
      <c r="BF425" s="45">
        <f t="shared" si="9639"/>
        <v>0</v>
      </c>
      <c r="BG425" s="36"/>
      <c r="BH425" s="37"/>
      <c r="BI425" s="44">
        <f>parseTime(BG425)-(BH429=INT(RIGHT($F425, 1)))</f>
        <v>0</v>
      </c>
      <c r="BJ425" s="45">
        <f t="shared" si="9640"/>
        <v>0</v>
      </c>
      <c r="BK425" s="36"/>
      <c r="BL425" s="37"/>
      <c r="BM425" s="44">
        <f>parseTime(BK425)-(BL429=INT(RIGHT($F425, 1)))</f>
        <v>0</v>
      </c>
      <c r="BN425" s="45">
        <f t="shared" si="9641"/>
        <v>0</v>
      </c>
      <c r="BO425" s="36"/>
      <c r="BP425" s="37"/>
      <c r="BQ425" s="44">
        <f t="shared" ref="BQ425" si="9662">parseTime(BO425)-(BP429=INT(RIGHT($F425, 1)))</f>
        <v>0</v>
      </c>
      <c r="BR425" s="45">
        <f t="shared" si="9643"/>
        <v>0</v>
      </c>
      <c r="BS425" s="36"/>
      <c r="BT425" s="37"/>
      <c r="BU425" s="44">
        <f t="shared" ref="BU425" si="9663">parseTime(BS425)-(BT429=INT(RIGHT($F425, 1)))</f>
        <v>0</v>
      </c>
      <c r="BV425" s="45">
        <f t="shared" si="9645"/>
        <v>0</v>
      </c>
      <c r="BW425" s="36"/>
      <c r="BX425" s="37"/>
      <c r="BY425" s="44">
        <f t="shared" ref="BY425" si="9664">parseTime(BW425)-(BX429=INT(RIGHT($F425, 1)))</f>
        <v>0</v>
      </c>
      <c r="BZ425" s="45">
        <f t="shared" si="9647"/>
        <v>0</v>
      </c>
      <c r="CA425" s="36"/>
      <c r="CB425" s="37"/>
      <c r="CC425" s="44">
        <f t="shared" ref="CC425" si="9665">parseTime(CA425)-(CB429=INT(RIGHT($F425, 1)))</f>
        <v>0</v>
      </c>
      <c r="CD425" s="45">
        <f t="shared" si="9649"/>
        <v>0</v>
      </c>
      <c r="CE425" s="36"/>
      <c r="CF425" s="37"/>
      <c r="CG425" s="44">
        <f t="shared" ref="CG425" si="9666">parseTime(CE425)-(CF429=INT(RIGHT($F425, 1)))</f>
        <v>0</v>
      </c>
      <c r="CH425" s="45">
        <f t="shared" si="9651"/>
        <v>0</v>
      </c>
    </row>
    <row r="426" spans="1:86" x14ac:dyDescent="0.25">
      <c r="A426" s="56" t="s">
        <v>117</v>
      </c>
      <c r="B426" s="57">
        <f ca="1">roleHours(G424:CH430, "MFD")</f>
        <v>48</v>
      </c>
      <c r="C426" s="14">
        <f t="shared" ca="1" si="9033"/>
        <v>6</v>
      </c>
      <c r="D426" s="14"/>
      <c r="E426" s="20" t="s">
        <v>127</v>
      </c>
      <c r="F426" s="51" t="s">
        <v>130</v>
      </c>
      <c r="G426" s="36"/>
      <c r="H426" s="37"/>
      <c r="I426" s="44">
        <f t="shared" ref="I426" si="9667">parseTime(G426)-(H429=INT(RIGHT($F426, 1)))</f>
        <v>0</v>
      </c>
      <c r="J426" s="45">
        <f t="shared" si="9619"/>
        <v>0</v>
      </c>
      <c r="K426" s="36"/>
      <c r="L426" s="37"/>
      <c r="M426" s="44">
        <f t="shared" ref="M426" si="9668">parseTime(K426)-(L429=INT(RIGHT($F426, 1)))</f>
        <v>0</v>
      </c>
      <c r="N426" s="45">
        <f t="shared" si="9621"/>
        <v>0</v>
      </c>
      <c r="O426" s="36"/>
      <c r="P426" s="37"/>
      <c r="Q426" s="44">
        <f t="shared" ref="Q426" si="9669">parseTime(O426)-(P429=INT(RIGHT($F426, 1)))</f>
        <v>0</v>
      </c>
      <c r="R426" s="45">
        <f t="shared" si="9623"/>
        <v>0</v>
      </c>
      <c r="S426" s="36"/>
      <c r="T426" s="37"/>
      <c r="U426" s="44">
        <f t="shared" ref="U426" si="9670">parseTime(S426)-(T429=INT(RIGHT($F426, 1)))</f>
        <v>0</v>
      </c>
      <c r="V426" s="45">
        <f t="shared" si="9625"/>
        <v>0</v>
      </c>
      <c r="W426" s="36"/>
      <c r="X426" s="37"/>
      <c r="Y426" s="44">
        <f t="shared" ref="Y426" si="9671">parseTime(W426)-(X429=INT(RIGHT($F426, 1)))</f>
        <v>0</v>
      </c>
      <c r="Z426" s="45">
        <f t="shared" si="9627"/>
        <v>0</v>
      </c>
      <c r="AA426" s="36"/>
      <c r="AB426" s="37"/>
      <c r="AC426" s="44">
        <f t="shared" ref="AC426" si="9672">parseTime(AA426)-(AB429=INT(RIGHT($F426, 1)))</f>
        <v>0</v>
      </c>
      <c r="AD426" s="45">
        <f t="shared" si="9629"/>
        <v>0</v>
      </c>
      <c r="AE426" s="36"/>
      <c r="AF426" s="37"/>
      <c r="AG426" s="44">
        <f t="shared" ref="AG426" si="9673">parseTime(AE426)-(AF429=INT(RIGHT($F426, 1)))</f>
        <v>0</v>
      </c>
      <c r="AH426" s="45">
        <f t="shared" si="9631"/>
        <v>0</v>
      </c>
      <c r="AI426" s="36"/>
      <c r="AJ426" s="37"/>
      <c r="AK426" s="44">
        <f>parseTime(AI426)-(AJ429=INT(RIGHT($F426, 1)))</f>
        <v>0</v>
      </c>
      <c r="AL426" s="45">
        <f t="shared" si="9632"/>
        <v>0</v>
      </c>
      <c r="AM426" s="36"/>
      <c r="AN426" s="37"/>
      <c r="AO426" s="44">
        <f t="shared" ref="AO426" si="9674">parseTime(AM426)-(AN429=INT(RIGHT($F426, 1)))</f>
        <v>0</v>
      </c>
      <c r="AP426" s="45">
        <f t="shared" si="9634"/>
        <v>0</v>
      </c>
      <c r="AQ426" s="36"/>
      <c r="AR426" s="37"/>
      <c r="AS426" s="44">
        <f t="shared" ref="AS426" si="9675">parseTime(AQ426)-(AR429=INT(RIGHT($F426, 1)))</f>
        <v>0</v>
      </c>
      <c r="AT426" s="45">
        <f t="shared" si="9636"/>
        <v>0</v>
      </c>
      <c r="AU426" s="36"/>
      <c r="AV426" s="37"/>
      <c r="AW426" s="44">
        <f>parseTime(AU426)-(AV429=INT(RIGHT($F426, 1)))</f>
        <v>0</v>
      </c>
      <c r="AX426" s="45">
        <f t="shared" si="9637"/>
        <v>0</v>
      </c>
      <c r="AY426" s="36"/>
      <c r="AZ426" s="37"/>
      <c r="BA426" s="44">
        <f>parseTime(AY426)-(AZ429=INT(RIGHT($F426, 1)))</f>
        <v>0</v>
      </c>
      <c r="BB426" s="45">
        <f t="shared" si="9638"/>
        <v>0</v>
      </c>
      <c r="BC426" s="36"/>
      <c r="BD426" s="37"/>
      <c r="BE426" s="44">
        <f>parseTime(BC426)-(BD429=INT(RIGHT($F426, 1)))</f>
        <v>0</v>
      </c>
      <c r="BF426" s="45">
        <f t="shared" si="9639"/>
        <v>0</v>
      </c>
      <c r="BG426" s="36"/>
      <c r="BH426" s="37"/>
      <c r="BI426" s="44">
        <f>parseTime(BG426)-(BH429=INT(RIGHT($F426, 1)))</f>
        <v>0</v>
      </c>
      <c r="BJ426" s="45">
        <f t="shared" si="9640"/>
        <v>0</v>
      </c>
      <c r="BK426" s="36"/>
      <c r="BL426" s="37"/>
      <c r="BM426" s="44">
        <f>parseTime(BK426)-(BL429=INT(RIGHT($F426, 1)))</f>
        <v>0</v>
      </c>
      <c r="BN426" s="45">
        <f t="shared" si="9641"/>
        <v>0</v>
      </c>
      <c r="BO426" s="36"/>
      <c r="BP426" s="37"/>
      <c r="BQ426" s="44">
        <f t="shared" ref="BQ426" si="9676">parseTime(BO426)-(BP429=INT(RIGHT($F426, 1)))</f>
        <v>0</v>
      </c>
      <c r="BR426" s="45">
        <f t="shared" si="9643"/>
        <v>0</v>
      </c>
      <c r="BS426" s="36"/>
      <c r="BT426" s="37"/>
      <c r="BU426" s="44">
        <f t="shared" ref="BU426" si="9677">parseTime(BS426)-(BT429=INT(RIGHT($F426, 1)))</f>
        <v>0</v>
      </c>
      <c r="BV426" s="45">
        <f t="shared" si="9645"/>
        <v>0</v>
      </c>
      <c r="BW426" s="36"/>
      <c r="BX426" s="37"/>
      <c r="BY426" s="44">
        <f t="shared" ref="BY426" si="9678">parseTime(BW426)-(BX429=INT(RIGHT($F426, 1)))</f>
        <v>0</v>
      </c>
      <c r="BZ426" s="45">
        <f t="shared" si="9647"/>
        <v>0</v>
      </c>
      <c r="CA426" s="36"/>
      <c r="CB426" s="37"/>
      <c r="CC426" s="44">
        <f t="shared" ref="CC426" si="9679">parseTime(CA426)-(CB429=INT(RIGHT($F426, 1)))</f>
        <v>0</v>
      </c>
      <c r="CD426" s="45">
        <f t="shared" si="9649"/>
        <v>0</v>
      </c>
      <c r="CE426" s="36"/>
      <c r="CF426" s="37"/>
      <c r="CG426" s="44">
        <f t="shared" ref="CG426" si="9680">parseTime(CE426)-(CF429=INT(RIGHT($F426, 1)))</f>
        <v>0</v>
      </c>
      <c r="CH426" s="45">
        <f t="shared" si="9651"/>
        <v>0</v>
      </c>
    </row>
    <row r="427" spans="1:86" x14ac:dyDescent="0.25">
      <c r="A427" s="56" t="s">
        <v>118</v>
      </c>
      <c r="B427" s="57">
        <f ca="1">roleHours(G424:CH430, "DFD")</f>
        <v>29</v>
      </c>
      <c r="C427" s="14">
        <f t="shared" ca="1" si="9033"/>
        <v>3.625</v>
      </c>
      <c r="D427" s="14"/>
      <c r="E427" s="20"/>
      <c r="F427" s="51" t="s">
        <v>131</v>
      </c>
      <c r="G427" s="36"/>
      <c r="H427" s="37"/>
      <c r="I427" s="44">
        <f t="shared" ref="I427" si="9681">parseTime(G427)-(H429=INT(RIGHT($F427, 1)))</f>
        <v>0</v>
      </c>
      <c r="J427" s="45">
        <f t="shared" si="9619"/>
        <v>0</v>
      </c>
      <c r="K427" s="36"/>
      <c r="L427" s="37"/>
      <c r="M427" s="44">
        <f t="shared" ref="M427" si="9682">parseTime(K427)-(L429=INT(RIGHT($F427, 1)))</f>
        <v>0</v>
      </c>
      <c r="N427" s="45">
        <f t="shared" si="9621"/>
        <v>0</v>
      </c>
      <c r="O427" s="36"/>
      <c r="P427" s="37"/>
      <c r="Q427" s="44">
        <f t="shared" ref="Q427" si="9683">parseTime(O427)-(P429=INT(RIGHT($F427, 1)))</f>
        <v>0</v>
      </c>
      <c r="R427" s="45">
        <f t="shared" si="9623"/>
        <v>0</v>
      </c>
      <c r="S427" s="36"/>
      <c r="T427" s="37"/>
      <c r="U427" s="44">
        <f t="shared" ref="U427" si="9684">parseTime(S427)-(T429=INT(RIGHT($F427, 1)))</f>
        <v>0</v>
      </c>
      <c r="V427" s="45">
        <f t="shared" si="9625"/>
        <v>0</v>
      </c>
      <c r="W427" s="36"/>
      <c r="X427" s="37"/>
      <c r="Y427" s="44">
        <f t="shared" ref="Y427" si="9685">parseTime(W427)-(X429=INT(RIGHT($F427, 1)))</f>
        <v>0</v>
      </c>
      <c r="Z427" s="45">
        <f t="shared" si="9627"/>
        <v>0</v>
      </c>
      <c r="AA427" s="36"/>
      <c r="AB427" s="37"/>
      <c r="AC427" s="44">
        <f t="shared" ref="AC427" si="9686">parseTime(AA427)-(AB429=INT(RIGHT($F427, 1)))</f>
        <v>0</v>
      </c>
      <c r="AD427" s="45">
        <f t="shared" si="9629"/>
        <v>0</v>
      </c>
      <c r="AE427" s="36"/>
      <c r="AF427" s="37"/>
      <c r="AG427" s="44">
        <f t="shared" ref="AG427" si="9687">parseTime(AE427)-(AF429=INT(RIGHT($F427, 1)))</f>
        <v>0</v>
      </c>
      <c r="AH427" s="45">
        <f t="shared" si="9631"/>
        <v>0</v>
      </c>
      <c r="AI427" s="36"/>
      <c r="AJ427" s="37"/>
      <c r="AK427" s="44">
        <f>parseTime(AI427)-(AJ429=INT(RIGHT($F427, 1)))</f>
        <v>0</v>
      </c>
      <c r="AL427" s="45">
        <f t="shared" si="9632"/>
        <v>0</v>
      </c>
      <c r="AM427" s="36"/>
      <c r="AN427" s="37"/>
      <c r="AO427" s="44">
        <f t="shared" ref="AO427" si="9688">parseTime(AM427)-(AN429=INT(RIGHT($F427, 1)))</f>
        <v>0</v>
      </c>
      <c r="AP427" s="45">
        <f t="shared" si="9634"/>
        <v>0</v>
      </c>
      <c r="AQ427" s="36"/>
      <c r="AR427" s="37"/>
      <c r="AS427" s="44">
        <f t="shared" ref="AS427" si="9689">parseTime(AQ427)-(AR429=INT(RIGHT($F427, 1)))</f>
        <v>0</v>
      </c>
      <c r="AT427" s="45">
        <f t="shared" si="9636"/>
        <v>0</v>
      </c>
      <c r="AU427" s="36"/>
      <c r="AV427" s="37"/>
      <c r="AW427" s="44">
        <f>parseTime(AU427)-(AV429=INT(RIGHT($F427, 1)))</f>
        <v>0</v>
      </c>
      <c r="AX427" s="45">
        <f t="shared" si="9637"/>
        <v>0</v>
      </c>
      <c r="AY427" s="36"/>
      <c r="AZ427" s="37"/>
      <c r="BA427" s="44">
        <f>parseTime(AY427)-(AZ429=INT(RIGHT($F427, 1)))</f>
        <v>0</v>
      </c>
      <c r="BB427" s="45">
        <f t="shared" si="9638"/>
        <v>0</v>
      </c>
      <c r="BC427" s="36"/>
      <c r="BD427" s="37"/>
      <c r="BE427" s="44">
        <f>parseTime(BC427)-(BD429=INT(RIGHT($F427, 1)))</f>
        <v>0</v>
      </c>
      <c r="BF427" s="45">
        <f t="shared" si="9639"/>
        <v>0</v>
      </c>
      <c r="BG427" s="36"/>
      <c r="BH427" s="37"/>
      <c r="BI427" s="44">
        <f>parseTime(BG427)-(BH429=INT(RIGHT($F427, 1)))</f>
        <v>0</v>
      </c>
      <c r="BJ427" s="45">
        <f t="shared" si="9640"/>
        <v>0</v>
      </c>
      <c r="BK427" s="36"/>
      <c r="BL427" s="37"/>
      <c r="BM427" s="44">
        <f>parseTime(BK427)-(BL429=INT(RIGHT($F427, 1)))</f>
        <v>0</v>
      </c>
      <c r="BN427" s="45">
        <f t="shared" si="9641"/>
        <v>0</v>
      </c>
      <c r="BO427" s="36"/>
      <c r="BP427" s="37"/>
      <c r="BQ427" s="44">
        <f t="shared" ref="BQ427" si="9690">parseTime(BO427)-(BP429=INT(RIGHT($F427, 1)))</f>
        <v>0</v>
      </c>
      <c r="BR427" s="45">
        <f t="shared" si="9643"/>
        <v>0</v>
      </c>
      <c r="BS427" s="36"/>
      <c r="BT427" s="37"/>
      <c r="BU427" s="44">
        <f t="shared" ref="BU427" si="9691">parseTime(BS427)-(BT429=INT(RIGHT($F427, 1)))</f>
        <v>0</v>
      </c>
      <c r="BV427" s="45">
        <f t="shared" si="9645"/>
        <v>0</v>
      </c>
      <c r="BW427" s="36"/>
      <c r="BX427" s="37"/>
      <c r="BY427" s="44">
        <f t="shared" ref="BY427" si="9692">parseTime(BW427)-(BX429=INT(RIGHT($F427, 1)))</f>
        <v>0</v>
      </c>
      <c r="BZ427" s="45">
        <f t="shared" si="9647"/>
        <v>0</v>
      </c>
      <c r="CA427" s="36"/>
      <c r="CB427" s="37"/>
      <c r="CC427" s="44">
        <f t="shared" ref="CC427" si="9693">parseTime(CA427)-(CB429=INT(RIGHT($F427, 1)))</f>
        <v>0</v>
      </c>
      <c r="CD427" s="45">
        <f t="shared" si="9649"/>
        <v>0</v>
      </c>
      <c r="CE427" s="36"/>
      <c r="CF427" s="37"/>
      <c r="CG427" s="44">
        <f t="shared" ref="CG427" si="9694">parseTime(CE427)-(CF429=INT(RIGHT($F427, 1)))</f>
        <v>0</v>
      </c>
      <c r="CH427" s="45">
        <f t="shared" si="9651"/>
        <v>0</v>
      </c>
    </row>
    <row r="428" spans="1:86" x14ac:dyDescent="0.25">
      <c r="A428" s="56" t="s">
        <v>119</v>
      </c>
      <c r="B428" s="57">
        <f ca="1">roleHours(G424:CH430, "MCC")</f>
        <v>8</v>
      </c>
      <c r="C428" s="14">
        <f t="shared" ca="1" si="9033"/>
        <v>1</v>
      </c>
      <c r="D428" s="14"/>
      <c r="E428" s="20"/>
      <c r="F428" s="51" t="s">
        <v>132</v>
      </c>
      <c r="G428" s="36"/>
      <c r="H428" s="37"/>
      <c r="I428" s="44">
        <f t="shared" ref="I428" si="9695">parseTime(G428)-(H429=INT(RIGHT($F428, 1)))</f>
        <v>0</v>
      </c>
      <c r="J428" s="45">
        <f t="shared" si="9619"/>
        <v>0</v>
      </c>
      <c r="K428" s="36"/>
      <c r="L428" s="37"/>
      <c r="M428" s="44">
        <f t="shared" ref="M428" si="9696">parseTime(K428)-(L429=INT(RIGHT($F428, 1)))</f>
        <v>0</v>
      </c>
      <c r="N428" s="45">
        <f t="shared" si="9621"/>
        <v>0</v>
      </c>
      <c r="O428" s="36"/>
      <c r="P428" s="37"/>
      <c r="Q428" s="44">
        <f t="shared" ref="Q428" si="9697">parseTime(O428)-(P429=INT(RIGHT($F428, 1)))</f>
        <v>0</v>
      </c>
      <c r="R428" s="45">
        <f t="shared" si="9623"/>
        <v>0</v>
      </c>
      <c r="S428" s="36"/>
      <c r="T428" s="37"/>
      <c r="U428" s="44">
        <f t="shared" ref="U428" si="9698">parseTime(S428)-(T429=INT(RIGHT($F428, 1)))</f>
        <v>0</v>
      </c>
      <c r="V428" s="45">
        <f t="shared" si="9625"/>
        <v>0</v>
      </c>
      <c r="W428" s="36"/>
      <c r="X428" s="37"/>
      <c r="Y428" s="44">
        <f t="shared" ref="Y428" si="9699">parseTime(W428)-(X429=INT(RIGHT($F428, 1)))</f>
        <v>0</v>
      </c>
      <c r="Z428" s="45">
        <f t="shared" si="9627"/>
        <v>0</v>
      </c>
      <c r="AA428" s="36"/>
      <c r="AB428" s="37"/>
      <c r="AC428" s="44">
        <f t="shared" ref="AC428" si="9700">parseTime(AA428)-(AB429=INT(RIGHT($F428, 1)))</f>
        <v>0</v>
      </c>
      <c r="AD428" s="45">
        <f t="shared" si="9629"/>
        <v>0</v>
      </c>
      <c r="AE428" s="36"/>
      <c r="AF428" s="37"/>
      <c r="AG428" s="44">
        <f t="shared" ref="AG428" si="9701">parseTime(AE428)-(AF429=INT(RIGHT($F428, 1)))</f>
        <v>0</v>
      </c>
      <c r="AH428" s="45">
        <f t="shared" si="9631"/>
        <v>0</v>
      </c>
      <c r="AI428" s="36"/>
      <c r="AJ428" s="37"/>
      <c r="AK428" s="44">
        <f>parseTime(AI428)-(AJ429=INT(RIGHT($F428, 1)))</f>
        <v>0</v>
      </c>
      <c r="AL428" s="45">
        <f t="shared" si="9632"/>
        <v>0</v>
      </c>
      <c r="AM428" s="36"/>
      <c r="AN428" s="37"/>
      <c r="AO428" s="44">
        <f t="shared" ref="AO428" si="9702">parseTime(AM428)-(AN429=INT(RIGHT($F428, 1)))</f>
        <v>0</v>
      </c>
      <c r="AP428" s="45">
        <f t="shared" si="9634"/>
        <v>0</v>
      </c>
      <c r="AQ428" s="36"/>
      <c r="AR428" s="37"/>
      <c r="AS428" s="44">
        <f t="shared" ref="AS428" si="9703">parseTime(AQ428)-(AR429=INT(RIGHT($F428, 1)))</f>
        <v>0</v>
      </c>
      <c r="AT428" s="45">
        <f t="shared" si="9636"/>
        <v>0</v>
      </c>
      <c r="AU428" s="36"/>
      <c r="AV428" s="37"/>
      <c r="AW428" s="44">
        <f>parseTime(AU428)-(AV429=INT(RIGHT($F428, 1)))</f>
        <v>0</v>
      </c>
      <c r="AX428" s="45">
        <f t="shared" si="9637"/>
        <v>0</v>
      </c>
      <c r="AY428" s="36"/>
      <c r="AZ428" s="37"/>
      <c r="BA428" s="44">
        <f>parseTime(AY428)-(AZ429=INT(RIGHT($F428, 1)))</f>
        <v>0</v>
      </c>
      <c r="BB428" s="45">
        <f t="shared" si="9638"/>
        <v>0</v>
      </c>
      <c r="BC428" s="36"/>
      <c r="BD428" s="37"/>
      <c r="BE428" s="44">
        <f>parseTime(BC428)-(BD429=INT(RIGHT($F428, 1)))</f>
        <v>0</v>
      </c>
      <c r="BF428" s="45">
        <f t="shared" si="9639"/>
        <v>0</v>
      </c>
      <c r="BG428" s="36"/>
      <c r="BH428" s="37"/>
      <c r="BI428" s="44">
        <f>parseTime(BG428)-(BH429=INT(RIGHT($F428, 1)))</f>
        <v>0</v>
      </c>
      <c r="BJ428" s="45">
        <f t="shared" si="9640"/>
        <v>0</v>
      </c>
      <c r="BK428" s="36"/>
      <c r="BL428" s="37"/>
      <c r="BM428" s="44">
        <f>parseTime(BK428)-(BL429=INT(RIGHT($F428, 1)))</f>
        <v>0</v>
      </c>
      <c r="BN428" s="45">
        <f t="shared" si="9641"/>
        <v>0</v>
      </c>
      <c r="BO428" s="36"/>
      <c r="BP428" s="37"/>
      <c r="BQ428" s="44">
        <f t="shared" ref="BQ428" si="9704">parseTime(BO428)-(BP429=INT(RIGHT($F428, 1)))</f>
        <v>0</v>
      </c>
      <c r="BR428" s="45">
        <f t="shared" si="9643"/>
        <v>0</v>
      </c>
      <c r="BS428" s="36"/>
      <c r="BT428" s="37"/>
      <c r="BU428" s="44">
        <f t="shared" ref="BU428" si="9705">parseTime(BS428)-(BT429=INT(RIGHT($F428, 1)))</f>
        <v>0</v>
      </c>
      <c r="BV428" s="45">
        <f t="shared" si="9645"/>
        <v>0</v>
      </c>
      <c r="BW428" s="36"/>
      <c r="BX428" s="37"/>
      <c r="BY428" s="44">
        <f t="shared" ref="BY428" si="9706">parseTime(BW428)-(BX429=INT(RIGHT($F428, 1)))</f>
        <v>0</v>
      </c>
      <c r="BZ428" s="45">
        <f t="shared" si="9647"/>
        <v>0</v>
      </c>
      <c r="CA428" s="36"/>
      <c r="CB428" s="37"/>
      <c r="CC428" s="44">
        <f t="shared" ref="CC428" si="9707">parseTime(CA428)-(CB429=INT(RIGHT($F428, 1)))</f>
        <v>0</v>
      </c>
      <c r="CD428" s="45">
        <f t="shared" si="9649"/>
        <v>0</v>
      </c>
      <c r="CE428" s="36"/>
      <c r="CF428" s="37"/>
      <c r="CG428" s="44">
        <f t="shared" ref="CG428" si="9708">parseTime(CE428)-(CF429=INT(RIGHT($F428, 1)))</f>
        <v>0</v>
      </c>
      <c r="CH428" s="45">
        <f t="shared" si="9651"/>
        <v>0</v>
      </c>
    </row>
    <row r="429" spans="1:86" x14ac:dyDescent="0.25">
      <c r="A429" s="56" t="s">
        <v>120</v>
      </c>
      <c r="B429" s="57">
        <f ca="1">roleHours(G424:CH430, "DCC")</f>
        <v>0</v>
      </c>
      <c r="C429" s="14">
        <f t="shared" ca="1" si="9033"/>
        <v>0</v>
      </c>
      <c r="D429" s="14"/>
      <c r="E429" s="20"/>
      <c r="F429" s="51"/>
      <c r="G429" s="46" t="s">
        <v>134</v>
      </c>
      <c r="H429" s="38">
        <f t="shared" ref="H429" si="9709">lunchAdjust(G424:H428)</f>
        <v>1</v>
      </c>
      <c r="I429" s="48" t="s">
        <v>0</v>
      </c>
      <c r="J429" s="39">
        <f t="shared" ref="J429" si="9710">SUMPRODUCT(I424:I428*J424:J428)</f>
        <v>8</v>
      </c>
      <c r="K429" s="46" t="s">
        <v>134</v>
      </c>
      <c r="L429" s="38">
        <f t="shared" ref="L429" si="9711">lunchAdjust(K424:L428)</f>
        <v>1</v>
      </c>
      <c r="M429" s="48" t="s">
        <v>0</v>
      </c>
      <c r="N429" s="39">
        <f t="shared" ref="N429" si="9712">SUMPRODUCT(M424:M428*N424:N428)</f>
        <v>8</v>
      </c>
      <c r="O429" s="46" t="s">
        <v>134</v>
      </c>
      <c r="P429" s="38">
        <f t="shared" ref="P429" si="9713">lunchAdjust(O424:P428)</f>
        <v>1</v>
      </c>
      <c r="Q429" s="48" t="s">
        <v>0</v>
      </c>
      <c r="R429" s="39">
        <f t="shared" ref="R429" si="9714">SUMPRODUCT(Q424:Q428*R424:R428)</f>
        <v>8</v>
      </c>
      <c r="S429" s="46" t="s">
        <v>134</v>
      </c>
      <c r="T429" s="38">
        <f t="shared" ref="T429" si="9715">lunchAdjust(S424:T428)</f>
        <v>1</v>
      </c>
      <c r="U429" s="48" t="s">
        <v>0</v>
      </c>
      <c r="V429" s="39">
        <f t="shared" ref="V429" si="9716">SUMPRODUCT(U424:U428*V424:V428)</f>
        <v>8</v>
      </c>
      <c r="W429" s="46" t="s">
        <v>134</v>
      </c>
      <c r="X429" s="38">
        <f t="shared" ref="X429" si="9717">lunchAdjust(W424:X428)</f>
        <v>1</v>
      </c>
      <c r="Y429" s="48" t="s">
        <v>0</v>
      </c>
      <c r="Z429" s="39">
        <f t="shared" ref="Z429" si="9718">SUMPRODUCT(Y424:Y428*Z424:Z428)</f>
        <v>8</v>
      </c>
      <c r="AA429" s="46" t="s">
        <v>134</v>
      </c>
      <c r="AB429" s="38">
        <f t="shared" ref="AB429" si="9719">lunchAdjust(AA424:AB428)</f>
        <v>1</v>
      </c>
      <c r="AC429" s="48" t="s">
        <v>0</v>
      </c>
      <c r="AD429" s="39">
        <f t="shared" ref="AD429" si="9720">SUMPRODUCT(AC424:AC428*AD424:AD428)</f>
        <v>8</v>
      </c>
      <c r="AE429" s="46" t="s">
        <v>134</v>
      </c>
      <c r="AF429" s="38">
        <f t="shared" ref="AF429" si="9721">lunchAdjust(AE424:AF428)</f>
        <v>1</v>
      </c>
      <c r="AG429" s="48" t="s">
        <v>0</v>
      </c>
      <c r="AH429" s="39">
        <f t="shared" ref="AH429" si="9722">SUMPRODUCT(AG424:AG428*AH424:AH428)</f>
        <v>8</v>
      </c>
      <c r="AI429" s="46" t="s">
        <v>134</v>
      </c>
      <c r="AJ429" s="38">
        <f t="shared" ref="AJ429" si="9723">lunchAdjust(AI424:AJ428)</f>
        <v>1</v>
      </c>
      <c r="AK429" s="48" t="s">
        <v>0</v>
      </c>
      <c r="AL429" s="39">
        <f t="shared" ref="AL429" si="9724">SUMPRODUCT(AK424:AK428*AL424:AL428)</f>
        <v>8</v>
      </c>
      <c r="AM429" s="46" t="s">
        <v>134</v>
      </c>
      <c r="AN429" s="38">
        <f t="shared" ref="AN429" si="9725">lunchAdjust(AM424:AN428)</f>
        <v>0</v>
      </c>
      <c r="AO429" s="48" t="s">
        <v>0</v>
      </c>
      <c r="AP429" s="39">
        <f t="shared" ref="AP429" si="9726">SUMPRODUCT(AO424:AO428*AP424:AP428)</f>
        <v>0</v>
      </c>
      <c r="AQ429" s="46" t="s">
        <v>134</v>
      </c>
      <c r="AR429" s="38">
        <f t="shared" ref="AR429" si="9727">lunchAdjust(AQ424:AR428)</f>
        <v>0</v>
      </c>
      <c r="AS429" s="48" t="s">
        <v>0</v>
      </c>
      <c r="AT429" s="39">
        <f t="shared" ref="AT429" si="9728">SUMPRODUCT(AS424:AS428*AT424:AT428)</f>
        <v>5</v>
      </c>
      <c r="AU429" s="46" t="s">
        <v>134</v>
      </c>
      <c r="AV429" s="38">
        <f t="shared" ref="AV429" si="9729">lunchAdjust(AU424:AV428)</f>
        <v>0</v>
      </c>
      <c r="AW429" s="48" t="s">
        <v>0</v>
      </c>
      <c r="AX429" s="39">
        <f t="shared" ref="AX429" si="9730">SUMPRODUCT(AW424:AW428*AX424:AX428)</f>
        <v>0</v>
      </c>
      <c r="AY429" s="46" t="s">
        <v>134</v>
      </c>
      <c r="AZ429" s="38">
        <f t="shared" ref="AZ429" si="9731">lunchAdjust(AY424:AZ428)</f>
        <v>1</v>
      </c>
      <c r="BA429" s="48" t="s">
        <v>0</v>
      </c>
      <c r="BB429" s="39">
        <f t="shared" ref="BB429" si="9732">SUMPRODUCT(BA424:BA428*BB424:BB428)</f>
        <v>8</v>
      </c>
      <c r="BC429" s="46" t="s">
        <v>134</v>
      </c>
      <c r="BD429" s="38">
        <f t="shared" ref="BD429" si="9733">lunchAdjust(BC424:BD428)</f>
        <v>1</v>
      </c>
      <c r="BE429" s="48" t="s">
        <v>0</v>
      </c>
      <c r="BF429" s="39">
        <f t="shared" ref="BF429" si="9734">SUMPRODUCT(BE424:BE428*BF424:BF428)</f>
        <v>8</v>
      </c>
      <c r="BG429" s="46" t="s">
        <v>134</v>
      </c>
      <c r="BH429" s="38">
        <f t="shared" ref="BH429" si="9735">lunchAdjust(BG424:BH428)</f>
        <v>0</v>
      </c>
      <c r="BI429" s="48" t="s">
        <v>0</v>
      </c>
      <c r="BJ429" s="39">
        <f t="shared" ref="BJ429" si="9736">SUMPRODUCT(BI424:BI428*BJ424:BJ428)</f>
        <v>0</v>
      </c>
      <c r="BK429" s="46" t="s">
        <v>134</v>
      </c>
      <c r="BL429" s="38">
        <f t="shared" ref="BL429" si="9737">lunchAdjust(BK424:BL428)</f>
        <v>0</v>
      </c>
      <c r="BM429" s="48" t="s">
        <v>0</v>
      </c>
      <c r="BN429" s="39">
        <f t="shared" ref="BN429" si="9738">SUMPRODUCT(BM424:BM428*BN424:BN428)</f>
        <v>0</v>
      </c>
      <c r="BO429" s="46" t="s">
        <v>134</v>
      </c>
      <c r="BP429" s="38">
        <f t="shared" ref="BP429" si="9739">lunchAdjust(BO424:BP428)</f>
        <v>0</v>
      </c>
      <c r="BQ429" s="48" t="s">
        <v>0</v>
      </c>
      <c r="BR429" s="39">
        <f t="shared" ref="BR429" si="9740">SUMPRODUCT(BQ424:BQ428*BR424:BR428)</f>
        <v>0</v>
      </c>
      <c r="BS429" s="46" t="s">
        <v>134</v>
      </c>
      <c r="BT429" s="38">
        <f t="shared" ref="BT429" si="9741">lunchAdjust(BS424:BT428)</f>
        <v>0</v>
      </c>
      <c r="BU429" s="48" t="s">
        <v>0</v>
      </c>
      <c r="BV429" s="39">
        <f t="shared" ref="BV429" si="9742">SUMPRODUCT(BU424:BU428*BV424:BV428)</f>
        <v>0</v>
      </c>
      <c r="BW429" s="46" t="s">
        <v>134</v>
      </c>
      <c r="BX429" s="38">
        <f t="shared" ref="BX429" si="9743">lunchAdjust(BW424:BX428)</f>
        <v>0</v>
      </c>
      <c r="BY429" s="48" t="s">
        <v>0</v>
      </c>
      <c r="BZ429" s="39">
        <f t="shared" ref="BZ429" si="9744">SUMPRODUCT(BY424:BY428*BZ424:BZ428)</f>
        <v>0</v>
      </c>
      <c r="CA429" s="46" t="s">
        <v>134</v>
      </c>
      <c r="CB429" s="38">
        <f t="shared" ref="CB429" si="9745">lunchAdjust(CA424:CB428)</f>
        <v>0</v>
      </c>
      <c r="CC429" s="48" t="s">
        <v>0</v>
      </c>
      <c r="CD429" s="39">
        <f t="shared" ref="CD429" si="9746">SUMPRODUCT(CC424:CC428*CD424:CD428)</f>
        <v>0</v>
      </c>
      <c r="CE429" s="46" t="s">
        <v>134</v>
      </c>
      <c r="CF429" s="38">
        <f t="shared" ref="CF429" si="9747">lunchAdjust(CE424:CF428)</f>
        <v>0</v>
      </c>
      <c r="CG429" s="48" t="s">
        <v>0</v>
      </c>
      <c r="CH429" s="39">
        <f t="shared" ref="CH429" si="9748">SUMPRODUCT(CG424:CG428*CH424:CH428)</f>
        <v>0</v>
      </c>
    </row>
    <row r="430" spans="1:86" ht="15.75" thickBot="1" x14ac:dyDescent="0.3">
      <c r="A430" s="58" t="s">
        <v>121</v>
      </c>
      <c r="B430" s="59">
        <f ca="1">roleHours(G424:CH430, "OUT")</f>
        <v>0</v>
      </c>
      <c r="C430" s="54" t="s">
        <v>137</v>
      </c>
      <c r="D430" s="22">
        <f ca="1">roleHours(G424:CH430, "PTO")</f>
        <v>0</v>
      </c>
      <c r="E430" s="23"/>
      <c r="F430" s="52"/>
      <c r="G430" s="47" t="s">
        <v>39</v>
      </c>
      <c r="H430" s="40">
        <f t="shared" si="9088"/>
        <v>0</v>
      </c>
      <c r="I430" s="49" t="s">
        <v>135</v>
      </c>
      <c r="J430" s="41">
        <f t="shared" ref="J430" si="9749">J429*G$4</f>
        <v>0</v>
      </c>
      <c r="K430" s="47" t="s">
        <v>39</v>
      </c>
      <c r="L430" s="40">
        <f t="shared" ref="L430" si="9750">SUMPRODUCT(M424:M428*(L424:L428="PTO"))+SUMPRODUCT(M424:M428*(L424:L428="HOL"))</f>
        <v>0</v>
      </c>
      <c r="M430" s="49" t="s">
        <v>135</v>
      </c>
      <c r="N430" s="41">
        <f t="shared" ref="N430" si="9751">N429*K$4</f>
        <v>0</v>
      </c>
      <c r="O430" s="47" t="s">
        <v>39</v>
      </c>
      <c r="P430" s="40">
        <f t="shared" ref="P430" si="9752">SUMPRODUCT(Q424:Q428*(P424:P428="PTO"))+SUMPRODUCT(Q424:Q428*(P424:P428="HOL"))</f>
        <v>0</v>
      </c>
      <c r="Q430" s="49" t="s">
        <v>135</v>
      </c>
      <c r="R430" s="41">
        <f t="shared" ref="R430" si="9753">R429*O$4</f>
        <v>8</v>
      </c>
      <c r="S430" s="47" t="s">
        <v>39</v>
      </c>
      <c r="T430" s="40">
        <f t="shared" ref="T430" si="9754">SUMPRODUCT(U424:U428*(T424:T428="PTO"))+SUMPRODUCT(U424:U428*(T424:T428="HOL"))</f>
        <v>0</v>
      </c>
      <c r="U430" s="49" t="s">
        <v>135</v>
      </c>
      <c r="V430" s="41">
        <f t="shared" ref="V430" si="9755">V429*S$4</f>
        <v>0</v>
      </c>
      <c r="W430" s="47" t="s">
        <v>39</v>
      </c>
      <c r="X430" s="40">
        <f t="shared" ref="X430" si="9756">SUMPRODUCT(Y424:Y428*(X424:X428="PTO"))+SUMPRODUCT(Y424:Y428*(X424:X428="HOL"))</f>
        <v>0</v>
      </c>
      <c r="Y430" s="49" t="s">
        <v>135</v>
      </c>
      <c r="Z430" s="41">
        <f t="shared" ref="Z430" si="9757">Z429*W$4</f>
        <v>8</v>
      </c>
      <c r="AA430" s="47" t="s">
        <v>39</v>
      </c>
      <c r="AB430" s="40">
        <f t="shared" ref="AB430" si="9758">SUMPRODUCT(AC424:AC428*(AB424:AB428="PTO"))+SUMPRODUCT(AC424:AC428*(AB424:AB428="HOL"))</f>
        <v>0</v>
      </c>
      <c r="AC430" s="49" t="s">
        <v>135</v>
      </c>
      <c r="AD430" s="41">
        <f t="shared" ref="AD430" si="9759">AD429*AA$4</f>
        <v>8</v>
      </c>
      <c r="AE430" s="47" t="s">
        <v>39</v>
      </c>
      <c r="AF430" s="40">
        <f t="shared" ref="AF430" si="9760">SUMPRODUCT(AG424:AG428*(AF424:AF428="PTO"))+SUMPRODUCT(AG424:AG428*(AF424:AF428="HOL"))</f>
        <v>0</v>
      </c>
      <c r="AG430" s="49" t="s">
        <v>135</v>
      </c>
      <c r="AH430" s="41">
        <f t="shared" ref="AH430" si="9761">AH429*AE$4</f>
        <v>8</v>
      </c>
      <c r="AI430" s="47" t="s">
        <v>39</v>
      </c>
      <c r="AJ430" s="40">
        <f t="shared" ref="AJ430" si="9762">SUMPRODUCT(AK424:AK428*(AJ424:AJ428="PTO"))+SUMPRODUCT(AK424:AK428*(AJ424:AJ428="HOL"))</f>
        <v>0</v>
      </c>
      <c r="AK430" s="49" t="s">
        <v>135</v>
      </c>
      <c r="AL430" s="41">
        <f>AL429*AI$4</f>
        <v>8</v>
      </c>
      <c r="AM430" s="47" t="s">
        <v>39</v>
      </c>
      <c r="AN430" s="40">
        <f t="shared" ref="AN430" si="9763">SUMPRODUCT(AO424:AO428*(AN424:AN428="PTO"))+SUMPRODUCT(AO424:AO428*(AN424:AN428="HOL"))</f>
        <v>0</v>
      </c>
      <c r="AO430" s="49" t="s">
        <v>135</v>
      </c>
      <c r="AP430" s="41">
        <f t="shared" ref="AP430" si="9764">AP429*AM$4</f>
        <v>0</v>
      </c>
      <c r="AQ430" s="47" t="s">
        <v>39</v>
      </c>
      <c r="AR430" s="40">
        <f t="shared" ref="AR430" si="9765">SUMPRODUCT(AS424:AS428*(AR424:AR428="PTO"))+SUMPRODUCT(AS424:AS428*(AR424:AR428="HOL"))</f>
        <v>0</v>
      </c>
      <c r="AS430" s="49" t="s">
        <v>135</v>
      </c>
      <c r="AT430" s="41">
        <f t="shared" ref="AT430" si="9766">AT429*AQ$4</f>
        <v>0</v>
      </c>
      <c r="AU430" s="47" t="s">
        <v>39</v>
      </c>
      <c r="AV430" s="40">
        <f t="shared" ref="AV430" si="9767">SUMPRODUCT(AW424:AW428*(AV424:AV428="PTO"))+SUMPRODUCT(AW424:AW428*(AV424:AV428="HOL"))</f>
        <v>0</v>
      </c>
      <c r="AW430" s="49" t="s">
        <v>135</v>
      </c>
      <c r="AX430" s="41">
        <f>AX429*AU$4</f>
        <v>0</v>
      </c>
      <c r="AY430" s="47" t="s">
        <v>39</v>
      </c>
      <c r="AZ430" s="40">
        <f t="shared" ref="AZ430" si="9768">SUMPRODUCT(BA424:BA428*(AZ424:AZ428="PTO"))+SUMPRODUCT(BA424:BA428*(AZ424:AZ428="HOL"))</f>
        <v>0</v>
      </c>
      <c r="BA430" s="49" t="s">
        <v>135</v>
      </c>
      <c r="BB430" s="41">
        <f>BB429*AY$4</f>
        <v>8</v>
      </c>
      <c r="BC430" s="47" t="s">
        <v>39</v>
      </c>
      <c r="BD430" s="40">
        <f t="shared" ref="BD430" si="9769">SUMPRODUCT(BE424:BE428*(BD424:BD428="PTO"))+SUMPRODUCT(BE424:BE428*(BD424:BD428="HOL"))</f>
        <v>0</v>
      </c>
      <c r="BE430" s="49" t="s">
        <v>135</v>
      </c>
      <c r="BF430" s="41">
        <f>BF429*BC$4</f>
        <v>8</v>
      </c>
      <c r="BG430" s="47" t="s">
        <v>39</v>
      </c>
      <c r="BH430" s="40">
        <f t="shared" ref="BH430" si="9770">SUMPRODUCT(BI424:BI428*(BH424:BH428="PTO"))+SUMPRODUCT(BI424:BI428*(BH424:BH428="HOL"))</f>
        <v>0</v>
      </c>
      <c r="BI430" s="49" t="s">
        <v>135</v>
      </c>
      <c r="BJ430" s="41">
        <f>BJ429*BG$4</f>
        <v>0</v>
      </c>
      <c r="BK430" s="47" t="s">
        <v>39</v>
      </c>
      <c r="BL430" s="40">
        <f t="shared" ref="BL430" si="9771">SUMPRODUCT(BM424:BM428*(BL424:BL428="PTO"))+SUMPRODUCT(BM424:BM428*(BL424:BL428="HOL"))</f>
        <v>0</v>
      </c>
      <c r="BM430" s="49" t="s">
        <v>135</v>
      </c>
      <c r="BN430" s="41">
        <f>BN429*BK$4</f>
        <v>0</v>
      </c>
      <c r="BO430" s="47" t="s">
        <v>39</v>
      </c>
      <c r="BP430" s="40">
        <f t="shared" ref="BP430" si="9772">SUMPRODUCT(BQ424:BQ428*(BP424:BP428="PTO"))+SUMPRODUCT(BQ424:BQ428*(BP424:BP428="HOL"))</f>
        <v>0</v>
      </c>
      <c r="BQ430" s="49" t="s">
        <v>135</v>
      </c>
      <c r="BR430" s="41">
        <f t="shared" ref="BR430" si="9773">BR429*BO$4</f>
        <v>0</v>
      </c>
      <c r="BS430" s="47" t="s">
        <v>39</v>
      </c>
      <c r="BT430" s="40">
        <f t="shared" ref="BT430" si="9774">SUMPRODUCT(BU424:BU428*(BT424:BT428="PTO"))+SUMPRODUCT(BU424:BU428*(BT424:BT428="HOL"))</f>
        <v>0</v>
      </c>
      <c r="BU430" s="49" t="s">
        <v>135</v>
      </c>
      <c r="BV430" s="41">
        <f t="shared" ref="BV430" si="9775">BV429*BS$4</f>
        <v>0</v>
      </c>
      <c r="BW430" s="47" t="s">
        <v>39</v>
      </c>
      <c r="BX430" s="40">
        <f t="shared" ref="BX430" si="9776">SUMPRODUCT(BY424:BY428*(BX424:BX428="PTO"))+SUMPRODUCT(BY424:BY428*(BX424:BX428="HOL"))</f>
        <v>0</v>
      </c>
      <c r="BY430" s="49" t="s">
        <v>135</v>
      </c>
      <c r="BZ430" s="41">
        <f t="shared" ref="BZ430" si="9777">BZ429*BW$4</f>
        <v>0</v>
      </c>
      <c r="CA430" s="47" t="s">
        <v>39</v>
      </c>
      <c r="CB430" s="40">
        <f t="shared" ref="CB430" si="9778">SUMPRODUCT(CC424:CC428*(CB424:CB428="PTO"))+SUMPRODUCT(CC424:CC428*(CB424:CB428="HOL"))</f>
        <v>0</v>
      </c>
      <c r="CC430" s="49" t="s">
        <v>135</v>
      </c>
      <c r="CD430" s="41">
        <f t="shared" ref="CD430" si="9779">CD429*CA$4</f>
        <v>0</v>
      </c>
      <c r="CE430" s="47" t="s">
        <v>39</v>
      </c>
      <c r="CF430" s="40">
        <f t="shared" ref="CF430" si="9780">SUMPRODUCT(CG424:CG428*(CF424:CF428="PTO"))+SUMPRODUCT(CG424:CG428*(CF424:CF428="HOL"))</f>
        <v>0</v>
      </c>
      <c r="CG430" s="49" t="s">
        <v>135</v>
      </c>
      <c r="CH430" s="41">
        <f t="shared" ref="CH430" si="9781">CH429*CE$4</f>
        <v>0</v>
      </c>
    </row>
    <row r="431" spans="1:86" x14ac:dyDescent="0.25">
      <c r="A431" s="70" t="s">
        <v>133</v>
      </c>
      <c r="B431" s="71">
        <f t="shared" ref="B431" ca="1" si="9782">D431-B432</f>
        <v>25.278622491666113</v>
      </c>
      <c r="C431" s="72" t="s">
        <v>122</v>
      </c>
      <c r="D431" s="71">
        <f>IFERROR(INDEX(Holidays[FTE], MATCH(Entry!E431, Holidays[Date], 0)), 1)*8*INDEX(FTEguide[[1]:[12]], MATCH(Entry!E432, FTEguide[Weekday], 0), IF(Entry!E434&gt;0, Entry!E434, MONTH(Entry!E431)))</f>
        <v>89.278622491666113</v>
      </c>
      <c r="E431" s="60">
        <f t="shared" si="8625"/>
        <v>43889</v>
      </c>
      <c r="F431" s="50" t="s">
        <v>128</v>
      </c>
      <c r="G431" s="34" t="s">
        <v>136</v>
      </c>
      <c r="H431" s="35" t="s">
        <v>23</v>
      </c>
      <c r="I431" s="42">
        <f t="shared" ref="I431" si="9783">parseTime(G431)-(H436=INT(RIGHT($F431, 1)))</f>
        <v>8</v>
      </c>
      <c r="J431" s="43">
        <f t="shared" ref="J431:J435" si="9784">isClocked(H431)</f>
        <v>1</v>
      </c>
      <c r="K431" s="34" t="s">
        <v>136</v>
      </c>
      <c r="L431" s="35" t="s">
        <v>23</v>
      </c>
      <c r="M431" s="42">
        <f t="shared" ref="M431" si="9785">parseTime(K431)-(L436=INT(RIGHT($F431, 1)))</f>
        <v>8</v>
      </c>
      <c r="N431" s="43">
        <f t="shared" ref="N431:N435" si="9786">isClocked(L431)</f>
        <v>1</v>
      </c>
      <c r="O431" s="34"/>
      <c r="P431" s="35"/>
      <c r="Q431" s="42">
        <f t="shared" ref="Q431" si="9787">parseTime(O431)-(P436=INT(RIGHT($F431, 1)))</f>
        <v>0</v>
      </c>
      <c r="R431" s="43">
        <f t="shared" ref="R431:R435" si="9788">isClocked(P431)</f>
        <v>0</v>
      </c>
      <c r="S431" s="34" t="s">
        <v>136</v>
      </c>
      <c r="T431" s="35" t="s">
        <v>23</v>
      </c>
      <c r="U431" s="42">
        <f t="shared" ref="U431" si="9789">parseTime(S431)-(T436=INT(RIGHT($F431, 1)))</f>
        <v>8</v>
      </c>
      <c r="V431" s="43">
        <f t="shared" ref="V431:V435" si="9790">isClocked(T431)</f>
        <v>1</v>
      </c>
      <c r="W431" s="34" t="s">
        <v>136</v>
      </c>
      <c r="X431" s="35" t="s">
        <v>24</v>
      </c>
      <c r="Y431" s="42">
        <f t="shared" ref="Y431" si="9791">parseTime(W431)-(X436=INT(RIGHT($F431, 1)))</f>
        <v>8</v>
      </c>
      <c r="Z431" s="43">
        <f t="shared" ref="Z431:Z435" si="9792">isClocked(X431)</f>
        <v>1</v>
      </c>
      <c r="AA431" s="34" t="s">
        <v>136</v>
      </c>
      <c r="AB431" s="35" t="s">
        <v>23</v>
      </c>
      <c r="AC431" s="42">
        <f t="shared" ref="AC431" si="9793">parseTime(AA431)-(AB436=INT(RIGHT($F431, 1)))</f>
        <v>8</v>
      </c>
      <c r="AD431" s="43">
        <f t="shared" ref="AD431:AD435" si="9794">isClocked(AB431)</f>
        <v>1</v>
      </c>
      <c r="AE431" s="34" t="s">
        <v>136</v>
      </c>
      <c r="AF431" s="35" t="s">
        <v>39</v>
      </c>
      <c r="AG431" s="42">
        <f t="shared" ref="AG431" si="9795">parseTime(AE431)-(AF436=INT(RIGHT($F431, 1)))</f>
        <v>8</v>
      </c>
      <c r="AH431" s="43">
        <f t="shared" ref="AH431:AH435" si="9796">isClocked(AF431)</f>
        <v>0</v>
      </c>
      <c r="AI431" s="34" t="s">
        <v>136</v>
      </c>
      <c r="AJ431" s="35" t="s">
        <v>23</v>
      </c>
      <c r="AK431" s="42">
        <f>parseTime(AI431)-(AJ436=INT(RIGHT($F431, 1)))</f>
        <v>8</v>
      </c>
      <c r="AL431" s="43">
        <f t="shared" ref="AL431:AL435" si="9797">isClocked(AJ431)</f>
        <v>1</v>
      </c>
      <c r="AM431" s="34"/>
      <c r="AN431" s="35"/>
      <c r="AO431" s="42">
        <f t="shared" ref="AO431" si="9798">parseTime(AM431)-(AN436=INT(RIGHT($F431, 1)))</f>
        <v>0</v>
      </c>
      <c r="AP431" s="43">
        <f t="shared" ref="AP431:AP435" si="9799">isClocked(AN431)</f>
        <v>0</v>
      </c>
      <c r="AQ431" s="34"/>
      <c r="AR431" s="35"/>
      <c r="AS431" s="42">
        <f t="shared" ref="AS431" si="9800">parseTime(AQ431)-(AR436=INT(RIGHT($F431, 1)))</f>
        <v>0</v>
      </c>
      <c r="AT431" s="43">
        <f t="shared" ref="AT431:AT435" si="9801">isClocked(AR431)</f>
        <v>0</v>
      </c>
      <c r="AU431" s="34"/>
      <c r="AV431" s="35"/>
      <c r="AW431" s="42">
        <f>parseTime(AU431)-(AV436=INT(RIGHT($F431, 1)))</f>
        <v>0</v>
      </c>
      <c r="AX431" s="43">
        <f t="shared" ref="AX431:AX435" si="9802">isClocked(AV431)</f>
        <v>0</v>
      </c>
      <c r="AY431" s="34" t="s">
        <v>180</v>
      </c>
      <c r="AZ431" s="35" t="s">
        <v>24</v>
      </c>
      <c r="BA431" s="42">
        <f>parseTime(AY431)-(AZ436=INT(RIGHT($F431, 1)))</f>
        <v>8</v>
      </c>
      <c r="BB431" s="43">
        <f t="shared" ref="BB431:BB435" si="9803">isClocked(AZ431)</f>
        <v>1</v>
      </c>
      <c r="BC431" s="34" t="s">
        <v>136</v>
      </c>
      <c r="BD431" s="35" t="s">
        <v>24</v>
      </c>
      <c r="BE431" s="42">
        <f>parseTime(BC431)-(BD436=INT(RIGHT($F431, 1)))</f>
        <v>8</v>
      </c>
      <c r="BF431" s="43">
        <f t="shared" ref="BF431:BF435" si="9804">isClocked(BD431)</f>
        <v>1</v>
      </c>
      <c r="BG431" s="34"/>
      <c r="BH431" s="35"/>
      <c r="BI431" s="42">
        <f>parseTime(BG431)-(BH436=INT(RIGHT($F431, 1)))</f>
        <v>0</v>
      </c>
      <c r="BJ431" s="43">
        <f t="shared" ref="BJ431:BJ435" si="9805">isClocked(BH431)</f>
        <v>0</v>
      </c>
      <c r="BK431" s="34"/>
      <c r="BL431" s="35"/>
      <c r="BM431" s="42">
        <f>parseTime(BK431)-(BL436=INT(RIGHT($F431, 1)))</f>
        <v>0</v>
      </c>
      <c r="BN431" s="43">
        <f t="shared" ref="BN431:BN435" si="9806">isClocked(BL431)</f>
        <v>0</v>
      </c>
      <c r="BO431" s="34"/>
      <c r="BP431" s="35"/>
      <c r="BQ431" s="42">
        <f t="shared" ref="BQ431" si="9807">parseTime(BO431)-(BP436=INT(RIGHT($F431, 1)))</f>
        <v>0</v>
      </c>
      <c r="BR431" s="43">
        <f t="shared" ref="BR431:BR435" si="9808">isClocked(BP431)</f>
        <v>0</v>
      </c>
      <c r="BS431" s="34"/>
      <c r="BT431" s="35"/>
      <c r="BU431" s="42">
        <f t="shared" ref="BU431" si="9809">parseTime(BS431)-(BT436=INT(RIGHT($F431, 1)))</f>
        <v>0</v>
      </c>
      <c r="BV431" s="43">
        <f t="shared" ref="BV431:BV435" si="9810">isClocked(BT431)</f>
        <v>0</v>
      </c>
      <c r="BW431" s="34"/>
      <c r="BX431" s="35"/>
      <c r="BY431" s="42">
        <f t="shared" ref="BY431" si="9811">parseTime(BW431)-(BX436=INT(RIGHT($F431, 1)))</f>
        <v>0</v>
      </c>
      <c r="BZ431" s="43">
        <f t="shared" ref="BZ431:BZ435" si="9812">isClocked(BX431)</f>
        <v>0</v>
      </c>
      <c r="CA431" s="34"/>
      <c r="CB431" s="35"/>
      <c r="CC431" s="42">
        <f t="shared" ref="CC431" si="9813">parseTime(CA431)-(CB436=INT(RIGHT($F431, 1)))</f>
        <v>0</v>
      </c>
      <c r="CD431" s="43">
        <f t="shared" ref="CD431:CD435" si="9814">isClocked(CB431)</f>
        <v>0</v>
      </c>
      <c r="CE431" s="34"/>
      <c r="CF431" s="35"/>
      <c r="CG431" s="42">
        <f t="shared" ref="CG431" si="9815">parseTime(CE431)-(CF436=INT(RIGHT($F431, 1)))</f>
        <v>0</v>
      </c>
      <c r="CH431" s="43">
        <f t="shared" ref="CH431:CH435" si="9816">isClocked(CF431)</f>
        <v>0</v>
      </c>
    </row>
    <row r="432" spans="1:86" x14ac:dyDescent="0.25">
      <c r="A432" s="56" t="s">
        <v>0</v>
      </c>
      <c r="B432" s="57">
        <f t="shared" ref="B432" ca="1" si="9817">SUM(B433:B436)</f>
        <v>64</v>
      </c>
      <c r="C432" s="14" t="s">
        <v>252</v>
      </c>
      <c r="D432" s="14"/>
      <c r="E432" s="55" t="str">
        <f t="shared" si="8494"/>
        <v>Friday</v>
      </c>
      <c r="F432" s="51" t="s">
        <v>129</v>
      </c>
      <c r="G432" s="36"/>
      <c r="H432" s="37"/>
      <c r="I432" s="44">
        <f t="shared" ref="I432" si="9818">parseTime(G432)-(H436=INT(RIGHT($F432, 1)))</f>
        <v>0</v>
      </c>
      <c r="J432" s="45">
        <f t="shared" si="9784"/>
        <v>0</v>
      </c>
      <c r="K432" s="36"/>
      <c r="L432" s="37"/>
      <c r="M432" s="44">
        <f t="shared" ref="M432" si="9819">parseTime(K432)-(L436=INT(RIGHT($F432, 1)))</f>
        <v>0</v>
      </c>
      <c r="N432" s="45">
        <f t="shared" si="9786"/>
        <v>0</v>
      </c>
      <c r="O432" s="36"/>
      <c r="P432" s="37"/>
      <c r="Q432" s="44">
        <f t="shared" ref="Q432" si="9820">parseTime(O432)-(P436=INT(RIGHT($F432, 1)))</f>
        <v>0</v>
      </c>
      <c r="R432" s="45">
        <f t="shared" si="9788"/>
        <v>0</v>
      </c>
      <c r="S432" s="36"/>
      <c r="T432" s="37"/>
      <c r="U432" s="44">
        <f t="shared" ref="U432" si="9821">parseTime(S432)-(T436=INT(RIGHT($F432, 1)))</f>
        <v>0</v>
      </c>
      <c r="V432" s="45">
        <f t="shared" si="9790"/>
        <v>0</v>
      </c>
      <c r="W432" s="36"/>
      <c r="X432" s="37"/>
      <c r="Y432" s="44">
        <f t="shared" ref="Y432" si="9822">parseTime(W432)-(X436=INT(RIGHT($F432, 1)))</f>
        <v>0</v>
      </c>
      <c r="Z432" s="45">
        <f t="shared" si="9792"/>
        <v>0</v>
      </c>
      <c r="AA432" s="36"/>
      <c r="AB432" s="37"/>
      <c r="AC432" s="44">
        <f t="shared" ref="AC432" si="9823">parseTime(AA432)-(AB436=INT(RIGHT($F432, 1)))</f>
        <v>0</v>
      </c>
      <c r="AD432" s="45">
        <f t="shared" si="9794"/>
        <v>0</v>
      </c>
      <c r="AE432" s="36"/>
      <c r="AF432" s="37"/>
      <c r="AG432" s="44">
        <f t="shared" ref="AG432" si="9824">parseTime(AE432)-(AF436=INT(RIGHT($F432, 1)))</f>
        <v>0</v>
      </c>
      <c r="AH432" s="45">
        <f t="shared" si="9796"/>
        <v>0</v>
      </c>
      <c r="AI432" s="36"/>
      <c r="AJ432" s="37"/>
      <c r="AK432" s="44">
        <f>parseTime(AI432)-(AJ436=INT(RIGHT($F432, 1)))</f>
        <v>0</v>
      </c>
      <c r="AL432" s="45">
        <f t="shared" si="9797"/>
        <v>0</v>
      </c>
      <c r="AM432" s="36"/>
      <c r="AN432" s="37"/>
      <c r="AO432" s="44">
        <f t="shared" ref="AO432" si="9825">parseTime(AM432)-(AN436=INT(RIGHT($F432, 1)))</f>
        <v>0</v>
      </c>
      <c r="AP432" s="45">
        <f t="shared" si="9799"/>
        <v>0</v>
      </c>
      <c r="AQ432" s="36"/>
      <c r="AR432" s="37"/>
      <c r="AS432" s="44">
        <f t="shared" ref="AS432" si="9826">parseTime(AQ432)-(AR436=INT(RIGHT($F432, 1)))</f>
        <v>0</v>
      </c>
      <c r="AT432" s="45">
        <f t="shared" si="9801"/>
        <v>0</v>
      </c>
      <c r="AU432" s="36"/>
      <c r="AV432" s="37"/>
      <c r="AW432" s="44">
        <f>parseTime(AU432)-(AV436=INT(RIGHT($F432, 1)))</f>
        <v>0</v>
      </c>
      <c r="AX432" s="45">
        <f t="shared" si="9802"/>
        <v>0</v>
      </c>
      <c r="AY432" s="36"/>
      <c r="AZ432" s="37"/>
      <c r="BA432" s="44">
        <f>parseTime(AY432)-(AZ436=INT(RIGHT($F432, 1)))</f>
        <v>0</v>
      </c>
      <c r="BB432" s="45">
        <f t="shared" si="9803"/>
        <v>0</v>
      </c>
      <c r="BC432" s="36"/>
      <c r="BD432" s="37"/>
      <c r="BE432" s="44">
        <f>parseTime(BC432)-(BD436=INT(RIGHT($F432, 1)))</f>
        <v>0</v>
      </c>
      <c r="BF432" s="45">
        <f t="shared" si="9804"/>
        <v>0</v>
      </c>
      <c r="BG432" s="36"/>
      <c r="BH432" s="37"/>
      <c r="BI432" s="44">
        <f>parseTime(BG432)-(BH436=INT(RIGHT($F432, 1)))</f>
        <v>0</v>
      </c>
      <c r="BJ432" s="45">
        <f t="shared" si="9805"/>
        <v>0</v>
      </c>
      <c r="BK432" s="36"/>
      <c r="BL432" s="37"/>
      <c r="BM432" s="44">
        <f>parseTime(BK432)-(BL436=INT(RIGHT($F432, 1)))</f>
        <v>0</v>
      </c>
      <c r="BN432" s="45">
        <f t="shared" si="9806"/>
        <v>0</v>
      </c>
      <c r="BO432" s="36"/>
      <c r="BP432" s="37"/>
      <c r="BQ432" s="44">
        <f t="shared" ref="BQ432" si="9827">parseTime(BO432)-(BP436=INT(RIGHT($F432, 1)))</f>
        <v>0</v>
      </c>
      <c r="BR432" s="45">
        <f t="shared" si="9808"/>
        <v>0</v>
      </c>
      <c r="BS432" s="36"/>
      <c r="BT432" s="37"/>
      <c r="BU432" s="44">
        <f t="shared" ref="BU432" si="9828">parseTime(BS432)-(BT436=INT(RIGHT($F432, 1)))</f>
        <v>0</v>
      </c>
      <c r="BV432" s="45">
        <f t="shared" si="9810"/>
        <v>0</v>
      </c>
      <c r="BW432" s="36"/>
      <c r="BX432" s="37"/>
      <c r="BY432" s="44">
        <f t="shared" ref="BY432" si="9829">parseTime(BW432)-(BX436=INT(RIGHT($F432, 1)))</f>
        <v>0</v>
      </c>
      <c r="BZ432" s="45">
        <f t="shared" si="9812"/>
        <v>0</v>
      </c>
      <c r="CA432" s="36"/>
      <c r="CB432" s="37"/>
      <c r="CC432" s="44">
        <f t="shared" ref="CC432" si="9830">parseTime(CA432)-(CB436=INT(RIGHT($F432, 1)))</f>
        <v>0</v>
      </c>
      <c r="CD432" s="45">
        <f t="shared" si="9814"/>
        <v>0</v>
      </c>
      <c r="CE432" s="36"/>
      <c r="CF432" s="37"/>
      <c r="CG432" s="44">
        <f t="shared" ref="CG432" si="9831">parseTime(CE432)-(CF436=INT(RIGHT($F432, 1)))</f>
        <v>0</v>
      </c>
      <c r="CH432" s="45">
        <f t="shared" si="9816"/>
        <v>0</v>
      </c>
    </row>
    <row r="433" spans="1:86" x14ac:dyDescent="0.25">
      <c r="A433" s="56" t="s">
        <v>117</v>
      </c>
      <c r="B433" s="57">
        <f ca="1">roleHours(G431:CH437, "MFD")</f>
        <v>40</v>
      </c>
      <c r="C433" s="14">
        <f t="shared" ca="1" si="9033"/>
        <v>5</v>
      </c>
      <c r="D433" s="14"/>
      <c r="E433" s="20" t="s">
        <v>127</v>
      </c>
      <c r="F433" s="51" t="s">
        <v>130</v>
      </c>
      <c r="G433" s="36"/>
      <c r="H433" s="37"/>
      <c r="I433" s="44">
        <f t="shared" ref="I433" si="9832">parseTime(G433)-(H436=INT(RIGHT($F433, 1)))</f>
        <v>0</v>
      </c>
      <c r="J433" s="45">
        <f t="shared" si="9784"/>
        <v>0</v>
      </c>
      <c r="K433" s="36"/>
      <c r="L433" s="37"/>
      <c r="M433" s="44">
        <f t="shared" ref="M433" si="9833">parseTime(K433)-(L436=INT(RIGHT($F433, 1)))</f>
        <v>0</v>
      </c>
      <c r="N433" s="45">
        <f t="shared" si="9786"/>
        <v>0</v>
      </c>
      <c r="O433" s="36"/>
      <c r="P433" s="37"/>
      <c r="Q433" s="44">
        <f t="shared" ref="Q433" si="9834">parseTime(O433)-(P436=INT(RIGHT($F433, 1)))</f>
        <v>0</v>
      </c>
      <c r="R433" s="45">
        <f t="shared" si="9788"/>
        <v>0</v>
      </c>
      <c r="S433" s="36"/>
      <c r="T433" s="37"/>
      <c r="U433" s="44">
        <f t="shared" ref="U433" si="9835">parseTime(S433)-(T436=INT(RIGHT($F433, 1)))</f>
        <v>0</v>
      </c>
      <c r="V433" s="45">
        <f t="shared" si="9790"/>
        <v>0</v>
      </c>
      <c r="W433" s="36"/>
      <c r="X433" s="37"/>
      <c r="Y433" s="44">
        <f t="shared" ref="Y433" si="9836">parseTime(W433)-(X436=INT(RIGHT($F433, 1)))</f>
        <v>0</v>
      </c>
      <c r="Z433" s="45">
        <f t="shared" si="9792"/>
        <v>0</v>
      </c>
      <c r="AA433" s="36"/>
      <c r="AB433" s="37"/>
      <c r="AC433" s="44">
        <f t="shared" ref="AC433" si="9837">parseTime(AA433)-(AB436=INT(RIGHT($F433, 1)))</f>
        <v>0</v>
      </c>
      <c r="AD433" s="45">
        <f t="shared" si="9794"/>
        <v>0</v>
      </c>
      <c r="AE433" s="36"/>
      <c r="AF433" s="37"/>
      <c r="AG433" s="44">
        <f t="shared" ref="AG433" si="9838">parseTime(AE433)-(AF436=INT(RIGHT($F433, 1)))</f>
        <v>0</v>
      </c>
      <c r="AH433" s="45">
        <f t="shared" si="9796"/>
        <v>0</v>
      </c>
      <c r="AI433" s="36"/>
      <c r="AJ433" s="37"/>
      <c r="AK433" s="44">
        <f>parseTime(AI433)-(AJ436=INT(RIGHT($F433, 1)))</f>
        <v>0</v>
      </c>
      <c r="AL433" s="45">
        <f t="shared" si="9797"/>
        <v>0</v>
      </c>
      <c r="AM433" s="36"/>
      <c r="AN433" s="37"/>
      <c r="AO433" s="44">
        <f t="shared" ref="AO433" si="9839">parseTime(AM433)-(AN436=INT(RIGHT($F433, 1)))</f>
        <v>0</v>
      </c>
      <c r="AP433" s="45">
        <f t="shared" si="9799"/>
        <v>0</v>
      </c>
      <c r="AQ433" s="36"/>
      <c r="AR433" s="37"/>
      <c r="AS433" s="44">
        <f t="shared" ref="AS433" si="9840">parseTime(AQ433)-(AR436=INT(RIGHT($F433, 1)))</f>
        <v>0</v>
      </c>
      <c r="AT433" s="45">
        <f t="shared" si="9801"/>
        <v>0</v>
      </c>
      <c r="AU433" s="36"/>
      <c r="AV433" s="37"/>
      <c r="AW433" s="44">
        <f>parseTime(AU433)-(AV436=INT(RIGHT($F433, 1)))</f>
        <v>0</v>
      </c>
      <c r="AX433" s="45">
        <f t="shared" si="9802"/>
        <v>0</v>
      </c>
      <c r="AY433" s="36"/>
      <c r="AZ433" s="37"/>
      <c r="BA433" s="44">
        <f>parseTime(AY433)-(AZ436=INT(RIGHT($F433, 1)))</f>
        <v>0</v>
      </c>
      <c r="BB433" s="45">
        <f t="shared" si="9803"/>
        <v>0</v>
      </c>
      <c r="BC433" s="36"/>
      <c r="BD433" s="37"/>
      <c r="BE433" s="44">
        <f>parseTime(BC433)-(BD436=INT(RIGHT($F433, 1)))</f>
        <v>0</v>
      </c>
      <c r="BF433" s="45">
        <f t="shared" si="9804"/>
        <v>0</v>
      </c>
      <c r="BG433" s="36"/>
      <c r="BH433" s="37"/>
      <c r="BI433" s="44">
        <f>parseTime(BG433)-(BH436=INT(RIGHT($F433, 1)))</f>
        <v>0</v>
      </c>
      <c r="BJ433" s="45">
        <f t="shared" si="9805"/>
        <v>0</v>
      </c>
      <c r="BK433" s="36"/>
      <c r="BL433" s="37"/>
      <c r="BM433" s="44">
        <f>parseTime(BK433)-(BL436=INT(RIGHT($F433, 1)))</f>
        <v>0</v>
      </c>
      <c r="BN433" s="45">
        <f t="shared" si="9806"/>
        <v>0</v>
      </c>
      <c r="BO433" s="36"/>
      <c r="BP433" s="37"/>
      <c r="BQ433" s="44">
        <f t="shared" ref="BQ433" si="9841">parseTime(BO433)-(BP436=INT(RIGHT($F433, 1)))</f>
        <v>0</v>
      </c>
      <c r="BR433" s="45">
        <f t="shared" si="9808"/>
        <v>0</v>
      </c>
      <c r="BS433" s="36"/>
      <c r="BT433" s="37"/>
      <c r="BU433" s="44">
        <f t="shared" ref="BU433" si="9842">parseTime(BS433)-(BT436=INT(RIGHT($F433, 1)))</f>
        <v>0</v>
      </c>
      <c r="BV433" s="45">
        <f t="shared" si="9810"/>
        <v>0</v>
      </c>
      <c r="BW433" s="36"/>
      <c r="BX433" s="37"/>
      <c r="BY433" s="44">
        <f t="shared" ref="BY433" si="9843">parseTime(BW433)-(BX436=INT(RIGHT($F433, 1)))</f>
        <v>0</v>
      </c>
      <c r="BZ433" s="45">
        <f t="shared" si="9812"/>
        <v>0</v>
      </c>
      <c r="CA433" s="36"/>
      <c r="CB433" s="37"/>
      <c r="CC433" s="44">
        <f t="shared" ref="CC433" si="9844">parseTime(CA433)-(CB436=INT(RIGHT($F433, 1)))</f>
        <v>0</v>
      </c>
      <c r="CD433" s="45">
        <f t="shared" si="9814"/>
        <v>0</v>
      </c>
      <c r="CE433" s="36"/>
      <c r="CF433" s="37"/>
      <c r="CG433" s="44">
        <f t="shared" ref="CG433" si="9845">parseTime(CE433)-(CF436=INT(RIGHT($F433, 1)))</f>
        <v>0</v>
      </c>
      <c r="CH433" s="45">
        <f t="shared" si="9816"/>
        <v>0</v>
      </c>
    </row>
    <row r="434" spans="1:86" x14ac:dyDescent="0.25">
      <c r="A434" s="56" t="s">
        <v>118</v>
      </c>
      <c r="B434" s="57">
        <f ca="1">roleHours(G431:CH437, "DFD")</f>
        <v>24</v>
      </c>
      <c r="C434" s="14">
        <f t="shared" ca="1" si="9033"/>
        <v>3</v>
      </c>
      <c r="D434" s="14"/>
      <c r="E434" s="20"/>
      <c r="F434" s="51" t="s">
        <v>131</v>
      </c>
      <c r="G434" s="36"/>
      <c r="H434" s="37"/>
      <c r="I434" s="44">
        <f t="shared" ref="I434" si="9846">parseTime(G434)-(H436=INT(RIGHT($F434, 1)))</f>
        <v>0</v>
      </c>
      <c r="J434" s="45">
        <f t="shared" si="9784"/>
        <v>0</v>
      </c>
      <c r="K434" s="36"/>
      <c r="L434" s="37"/>
      <c r="M434" s="44">
        <f t="shared" ref="M434" si="9847">parseTime(K434)-(L436=INT(RIGHT($F434, 1)))</f>
        <v>0</v>
      </c>
      <c r="N434" s="45">
        <f t="shared" si="9786"/>
        <v>0</v>
      </c>
      <c r="O434" s="36"/>
      <c r="P434" s="37"/>
      <c r="Q434" s="44">
        <f t="shared" ref="Q434" si="9848">parseTime(O434)-(P436=INT(RIGHT($F434, 1)))</f>
        <v>0</v>
      </c>
      <c r="R434" s="45">
        <f t="shared" si="9788"/>
        <v>0</v>
      </c>
      <c r="S434" s="36"/>
      <c r="T434" s="37"/>
      <c r="U434" s="44">
        <f t="shared" ref="U434" si="9849">parseTime(S434)-(T436=INT(RIGHT($F434, 1)))</f>
        <v>0</v>
      </c>
      <c r="V434" s="45">
        <f t="shared" si="9790"/>
        <v>0</v>
      </c>
      <c r="W434" s="36"/>
      <c r="X434" s="37"/>
      <c r="Y434" s="44">
        <f t="shared" ref="Y434" si="9850">parseTime(W434)-(X436=INT(RIGHT($F434, 1)))</f>
        <v>0</v>
      </c>
      <c r="Z434" s="45">
        <f t="shared" si="9792"/>
        <v>0</v>
      </c>
      <c r="AA434" s="36"/>
      <c r="AB434" s="37"/>
      <c r="AC434" s="44">
        <f t="shared" ref="AC434" si="9851">parseTime(AA434)-(AB436=INT(RIGHT($F434, 1)))</f>
        <v>0</v>
      </c>
      <c r="AD434" s="45">
        <f t="shared" si="9794"/>
        <v>0</v>
      </c>
      <c r="AE434" s="36"/>
      <c r="AF434" s="37"/>
      <c r="AG434" s="44">
        <f t="shared" ref="AG434" si="9852">parseTime(AE434)-(AF436=INT(RIGHT($F434, 1)))</f>
        <v>0</v>
      </c>
      <c r="AH434" s="45">
        <f t="shared" si="9796"/>
        <v>0</v>
      </c>
      <c r="AI434" s="36"/>
      <c r="AJ434" s="37"/>
      <c r="AK434" s="44">
        <f>parseTime(AI434)-(AJ436=INT(RIGHT($F434, 1)))</f>
        <v>0</v>
      </c>
      <c r="AL434" s="45">
        <f t="shared" si="9797"/>
        <v>0</v>
      </c>
      <c r="AM434" s="36"/>
      <c r="AN434" s="37"/>
      <c r="AO434" s="44">
        <f t="shared" ref="AO434" si="9853">parseTime(AM434)-(AN436=INT(RIGHT($F434, 1)))</f>
        <v>0</v>
      </c>
      <c r="AP434" s="45">
        <f t="shared" si="9799"/>
        <v>0</v>
      </c>
      <c r="AQ434" s="36"/>
      <c r="AR434" s="37"/>
      <c r="AS434" s="44">
        <f t="shared" ref="AS434" si="9854">parseTime(AQ434)-(AR436=INT(RIGHT($F434, 1)))</f>
        <v>0</v>
      </c>
      <c r="AT434" s="45">
        <f t="shared" si="9801"/>
        <v>0</v>
      </c>
      <c r="AU434" s="36"/>
      <c r="AV434" s="37"/>
      <c r="AW434" s="44">
        <f>parseTime(AU434)-(AV436=INT(RIGHT($F434, 1)))</f>
        <v>0</v>
      </c>
      <c r="AX434" s="45">
        <f t="shared" si="9802"/>
        <v>0</v>
      </c>
      <c r="AY434" s="36"/>
      <c r="AZ434" s="37"/>
      <c r="BA434" s="44">
        <f>parseTime(AY434)-(AZ436=INT(RIGHT($F434, 1)))</f>
        <v>0</v>
      </c>
      <c r="BB434" s="45">
        <f t="shared" si="9803"/>
        <v>0</v>
      </c>
      <c r="BC434" s="36"/>
      <c r="BD434" s="37"/>
      <c r="BE434" s="44">
        <f>parseTime(BC434)-(BD436=INT(RIGHT($F434, 1)))</f>
        <v>0</v>
      </c>
      <c r="BF434" s="45">
        <f t="shared" si="9804"/>
        <v>0</v>
      </c>
      <c r="BG434" s="36"/>
      <c r="BH434" s="37"/>
      <c r="BI434" s="44">
        <f>parseTime(BG434)-(BH436=INT(RIGHT($F434, 1)))</f>
        <v>0</v>
      </c>
      <c r="BJ434" s="45">
        <f t="shared" si="9805"/>
        <v>0</v>
      </c>
      <c r="BK434" s="36"/>
      <c r="BL434" s="37"/>
      <c r="BM434" s="44">
        <f>parseTime(BK434)-(BL436=INT(RIGHT($F434, 1)))</f>
        <v>0</v>
      </c>
      <c r="BN434" s="45">
        <f t="shared" si="9806"/>
        <v>0</v>
      </c>
      <c r="BO434" s="36"/>
      <c r="BP434" s="37"/>
      <c r="BQ434" s="44">
        <f t="shared" ref="BQ434" si="9855">parseTime(BO434)-(BP436=INT(RIGHT($F434, 1)))</f>
        <v>0</v>
      </c>
      <c r="BR434" s="45">
        <f t="shared" si="9808"/>
        <v>0</v>
      </c>
      <c r="BS434" s="36"/>
      <c r="BT434" s="37"/>
      <c r="BU434" s="44">
        <f t="shared" ref="BU434" si="9856">parseTime(BS434)-(BT436=INT(RIGHT($F434, 1)))</f>
        <v>0</v>
      </c>
      <c r="BV434" s="45">
        <f t="shared" si="9810"/>
        <v>0</v>
      </c>
      <c r="BW434" s="36"/>
      <c r="BX434" s="37"/>
      <c r="BY434" s="44">
        <f t="shared" ref="BY434" si="9857">parseTime(BW434)-(BX436=INT(RIGHT($F434, 1)))</f>
        <v>0</v>
      </c>
      <c r="BZ434" s="45">
        <f t="shared" si="9812"/>
        <v>0</v>
      </c>
      <c r="CA434" s="36"/>
      <c r="CB434" s="37"/>
      <c r="CC434" s="44">
        <f t="shared" ref="CC434" si="9858">parseTime(CA434)-(CB436=INT(RIGHT($F434, 1)))</f>
        <v>0</v>
      </c>
      <c r="CD434" s="45">
        <f t="shared" si="9814"/>
        <v>0</v>
      </c>
      <c r="CE434" s="36"/>
      <c r="CF434" s="37"/>
      <c r="CG434" s="44">
        <f t="shared" ref="CG434" si="9859">parseTime(CE434)-(CF436=INT(RIGHT($F434, 1)))</f>
        <v>0</v>
      </c>
      <c r="CH434" s="45">
        <f t="shared" si="9816"/>
        <v>0</v>
      </c>
    </row>
    <row r="435" spans="1:86" x14ac:dyDescent="0.25">
      <c r="A435" s="56" t="s">
        <v>119</v>
      </c>
      <c r="B435" s="57">
        <f ca="1">roleHours(G431:CH437, "MCC")</f>
        <v>0</v>
      </c>
      <c r="C435" s="14">
        <f t="shared" ca="1" si="9033"/>
        <v>0</v>
      </c>
      <c r="D435" s="14"/>
      <c r="E435" s="20"/>
      <c r="F435" s="51" t="s">
        <v>132</v>
      </c>
      <c r="G435" s="36"/>
      <c r="H435" s="37"/>
      <c r="I435" s="44">
        <f t="shared" ref="I435" si="9860">parseTime(G435)-(H436=INT(RIGHT($F435, 1)))</f>
        <v>0</v>
      </c>
      <c r="J435" s="45">
        <f t="shared" si="9784"/>
        <v>0</v>
      </c>
      <c r="K435" s="36"/>
      <c r="L435" s="37"/>
      <c r="M435" s="44">
        <f t="shared" ref="M435" si="9861">parseTime(K435)-(L436=INT(RIGHT($F435, 1)))</f>
        <v>0</v>
      </c>
      <c r="N435" s="45">
        <f t="shared" si="9786"/>
        <v>0</v>
      </c>
      <c r="O435" s="36"/>
      <c r="P435" s="37"/>
      <c r="Q435" s="44">
        <f t="shared" ref="Q435" si="9862">parseTime(O435)-(P436=INT(RIGHT($F435, 1)))</f>
        <v>0</v>
      </c>
      <c r="R435" s="45">
        <f t="shared" si="9788"/>
        <v>0</v>
      </c>
      <c r="S435" s="36"/>
      <c r="T435" s="37"/>
      <c r="U435" s="44">
        <f t="shared" ref="U435" si="9863">parseTime(S435)-(T436=INT(RIGHT($F435, 1)))</f>
        <v>0</v>
      </c>
      <c r="V435" s="45">
        <f t="shared" si="9790"/>
        <v>0</v>
      </c>
      <c r="W435" s="36"/>
      <c r="X435" s="37"/>
      <c r="Y435" s="44">
        <f t="shared" ref="Y435" si="9864">parseTime(W435)-(X436=INT(RIGHT($F435, 1)))</f>
        <v>0</v>
      </c>
      <c r="Z435" s="45">
        <f t="shared" si="9792"/>
        <v>0</v>
      </c>
      <c r="AA435" s="36"/>
      <c r="AB435" s="37"/>
      <c r="AC435" s="44">
        <f t="shared" ref="AC435" si="9865">parseTime(AA435)-(AB436=INT(RIGHT($F435, 1)))</f>
        <v>0</v>
      </c>
      <c r="AD435" s="45">
        <f t="shared" si="9794"/>
        <v>0</v>
      </c>
      <c r="AE435" s="36"/>
      <c r="AF435" s="37"/>
      <c r="AG435" s="44">
        <f t="shared" ref="AG435" si="9866">parseTime(AE435)-(AF436=INT(RIGHT($F435, 1)))</f>
        <v>0</v>
      </c>
      <c r="AH435" s="45">
        <f t="shared" si="9796"/>
        <v>0</v>
      </c>
      <c r="AI435" s="36"/>
      <c r="AJ435" s="37"/>
      <c r="AK435" s="44">
        <f>parseTime(AI435)-(AJ436=INT(RIGHT($F435, 1)))</f>
        <v>0</v>
      </c>
      <c r="AL435" s="45">
        <f t="shared" si="9797"/>
        <v>0</v>
      </c>
      <c r="AM435" s="36"/>
      <c r="AN435" s="37"/>
      <c r="AO435" s="44">
        <f t="shared" ref="AO435" si="9867">parseTime(AM435)-(AN436=INT(RIGHT($F435, 1)))</f>
        <v>0</v>
      </c>
      <c r="AP435" s="45">
        <f t="shared" si="9799"/>
        <v>0</v>
      </c>
      <c r="AQ435" s="36"/>
      <c r="AR435" s="37"/>
      <c r="AS435" s="44">
        <f t="shared" ref="AS435" si="9868">parseTime(AQ435)-(AR436=INT(RIGHT($F435, 1)))</f>
        <v>0</v>
      </c>
      <c r="AT435" s="45">
        <f t="shared" si="9801"/>
        <v>0</v>
      </c>
      <c r="AU435" s="36"/>
      <c r="AV435" s="37"/>
      <c r="AW435" s="44">
        <f>parseTime(AU435)-(AV436=INT(RIGHT($F435, 1)))</f>
        <v>0</v>
      </c>
      <c r="AX435" s="45">
        <f t="shared" si="9802"/>
        <v>0</v>
      </c>
      <c r="AY435" s="36"/>
      <c r="AZ435" s="37"/>
      <c r="BA435" s="44">
        <f>parseTime(AY435)-(AZ436=INT(RIGHT($F435, 1)))</f>
        <v>0</v>
      </c>
      <c r="BB435" s="45">
        <f t="shared" si="9803"/>
        <v>0</v>
      </c>
      <c r="BC435" s="36"/>
      <c r="BD435" s="37"/>
      <c r="BE435" s="44">
        <f>parseTime(BC435)-(BD436=INT(RIGHT($F435, 1)))</f>
        <v>0</v>
      </c>
      <c r="BF435" s="45">
        <f t="shared" si="9804"/>
        <v>0</v>
      </c>
      <c r="BG435" s="36"/>
      <c r="BH435" s="37"/>
      <c r="BI435" s="44">
        <f>parseTime(BG435)-(BH436=INT(RIGHT($F435, 1)))</f>
        <v>0</v>
      </c>
      <c r="BJ435" s="45">
        <f t="shared" si="9805"/>
        <v>0</v>
      </c>
      <c r="BK435" s="36"/>
      <c r="BL435" s="37"/>
      <c r="BM435" s="44">
        <f>parseTime(BK435)-(BL436=INT(RIGHT($F435, 1)))</f>
        <v>0</v>
      </c>
      <c r="BN435" s="45">
        <f t="shared" si="9806"/>
        <v>0</v>
      </c>
      <c r="BO435" s="36"/>
      <c r="BP435" s="37"/>
      <c r="BQ435" s="44">
        <f t="shared" ref="BQ435" si="9869">parseTime(BO435)-(BP436=INT(RIGHT($F435, 1)))</f>
        <v>0</v>
      </c>
      <c r="BR435" s="45">
        <f t="shared" si="9808"/>
        <v>0</v>
      </c>
      <c r="BS435" s="36"/>
      <c r="BT435" s="37"/>
      <c r="BU435" s="44">
        <f t="shared" ref="BU435" si="9870">parseTime(BS435)-(BT436=INT(RIGHT($F435, 1)))</f>
        <v>0</v>
      </c>
      <c r="BV435" s="45">
        <f t="shared" si="9810"/>
        <v>0</v>
      </c>
      <c r="BW435" s="36"/>
      <c r="BX435" s="37"/>
      <c r="BY435" s="44">
        <f t="shared" ref="BY435" si="9871">parseTime(BW435)-(BX436=INT(RIGHT($F435, 1)))</f>
        <v>0</v>
      </c>
      <c r="BZ435" s="45">
        <f t="shared" si="9812"/>
        <v>0</v>
      </c>
      <c r="CA435" s="36"/>
      <c r="CB435" s="37"/>
      <c r="CC435" s="44">
        <f t="shared" ref="CC435" si="9872">parseTime(CA435)-(CB436=INT(RIGHT($F435, 1)))</f>
        <v>0</v>
      </c>
      <c r="CD435" s="45">
        <f t="shared" si="9814"/>
        <v>0</v>
      </c>
      <c r="CE435" s="36"/>
      <c r="CF435" s="37"/>
      <c r="CG435" s="44">
        <f t="shared" ref="CG435" si="9873">parseTime(CE435)-(CF436=INT(RIGHT($F435, 1)))</f>
        <v>0</v>
      </c>
      <c r="CH435" s="45">
        <f t="shared" si="9816"/>
        <v>0</v>
      </c>
    </row>
    <row r="436" spans="1:86" x14ac:dyDescent="0.25">
      <c r="A436" s="56" t="s">
        <v>120</v>
      </c>
      <c r="B436" s="57">
        <f ca="1">roleHours(G431:CH437, "DCC")</f>
        <v>0</v>
      </c>
      <c r="C436" s="14">
        <f t="shared" ca="1" si="9033"/>
        <v>0</v>
      </c>
      <c r="D436" s="14"/>
      <c r="E436" s="20"/>
      <c r="F436" s="51"/>
      <c r="G436" s="46" t="s">
        <v>134</v>
      </c>
      <c r="H436" s="38">
        <f t="shared" ref="H436" si="9874">lunchAdjust(G431:H435)</f>
        <v>1</v>
      </c>
      <c r="I436" s="48" t="s">
        <v>0</v>
      </c>
      <c r="J436" s="39">
        <f t="shared" ref="J436" si="9875">SUMPRODUCT(I431:I435*J431:J435)</f>
        <v>8</v>
      </c>
      <c r="K436" s="46" t="s">
        <v>134</v>
      </c>
      <c r="L436" s="38">
        <f t="shared" ref="L436" si="9876">lunchAdjust(K431:L435)</f>
        <v>1</v>
      </c>
      <c r="M436" s="48" t="s">
        <v>0</v>
      </c>
      <c r="N436" s="39">
        <f t="shared" ref="N436" si="9877">SUMPRODUCT(M431:M435*N431:N435)</f>
        <v>8</v>
      </c>
      <c r="O436" s="46" t="s">
        <v>134</v>
      </c>
      <c r="P436" s="38">
        <f t="shared" ref="P436" si="9878">lunchAdjust(O431:P435)</f>
        <v>0</v>
      </c>
      <c r="Q436" s="48" t="s">
        <v>0</v>
      </c>
      <c r="R436" s="39">
        <f t="shared" ref="R436" si="9879">SUMPRODUCT(Q431:Q435*R431:R435)</f>
        <v>0</v>
      </c>
      <c r="S436" s="46" t="s">
        <v>134</v>
      </c>
      <c r="T436" s="38">
        <f t="shared" ref="T436" si="9880">lunchAdjust(S431:T435)</f>
        <v>1</v>
      </c>
      <c r="U436" s="48" t="s">
        <v>0</v>
      </c>
      <c r="V436" s="39">
        <f t="shared" ref="V436" si="9881">SUMPRODUCT(U431:U435*V431:V435)</f>
        <v>8</v>
      </c>
      <c r="W436" s="46" t="s">
        <v>134</v>
      </c>
      <c r="X436" s="38">
        <f t="shared" ref="X436" si="9882">lunchAdjust(W431:X435)</f>
        <v>1</v>
      </c>
      <c r="Y436" s="48" t="s">
        <v>0</v>
      </c>
      <c r="Z436" s="39">
        <f t="shared" ref="Z436" si="9883">SUMPRODUCT(Y431:Y435*Z431:Z435)</f>
        <v>8</v>
      </c>
      <c r="AA436" s="46" t="s">
        <v>134</v>
      </c>
      <c r="AB436" s="38">
        <f t="shared" ref="AB436" si="9884">lunchAdjust(AA431:AB435)</f>
        <v>1</v>
      </c>
      <c r="AC436" s="48" t="s">
        <v>0</v>
      </c>
      <c r="AD436" s="39">
        <f t="shared" ref="AD436" si="9885">SUMPRODUCT(AC431:AC435*AD431:AD435)</f>
        <v>8</v>
      </c>
      <c r="AE436" s="46" t="s">
        <v>134</v>
      </c>
      <c r="AF436" s="38">
        <f t="shared" ref="AF436" si="9886">lunchAdjust(AE431:AF435)</f>
        <v>1</v>
      </c>
      <c r="AG436" s="48" t="s">
        <v>0</v>
      </c>
      <c r="AH436" s="39">
        <f t="shared" ref="AH436" si="9887">SUMPRODUCT(AG431:AG435*AH431:AH435)</f>
        <v>0</v>
      </c>
      <c r="AI436" s="46" t="s">
        <v>134</v>
      </c>
      <c r="AJ436" s="38">
        <f t="shared" ref="AJ436" si="9888">lunchAdjust(AI431:AJ435)</f>
        <v>1</v>
      </c>
      <c r="AK436" s="48" t="s">
        <v>0</v>
      </c>
      <c r="AL436" s="39">
        <f t="shared" ref="AL436" si="9889">SUMPRODUCT(AK431:AK435*AL431:AL435)</f>
        <v>8</v>
      </c>
      <c r="AM436" s="46" t="s">
        <v>134</v>
      </c>
      <c r="AN436" s="38">
        <f t="shared" ref="AN436" si="9890">lunchAdjust(AM431:AN435)</f>
        <v>0</v>
      </c>
      <c r="AO436" s="48" t="s">
        <v>0</v>
      </c>
      <c r="AP436" s="39">
        <f t="shared" ref="AP436" si="9891">SUMPRODUCT(AO431:AO435*AP431:AP435)</f>
        <v>0</v>
      </c>
      <c r="AQ436" s="46" t="s">
        <v>134</v>
      </c>
      <c r="AR436" s="38">
        <f t="shared" ref="AR436" si="9892">lunchAdjust(AQ431:AR435)</f>
        <v>0</v>
      </c>
      <c r="AS436" s="48" t="s">
        <v>0</v>
      </c>
      <c r="AT436" s="39">
        <f t="shared" ref="AT436" si="9893">SUMPRODUCT(AS431:AS435*AT431:AT435)</f>
        <v>0</v>
      </c>
      <c r="AU436" s="46" t="s">
        <v>134</v>
      </c>
      <c r="AV436" s="38">
        <f t="shared" ref="AV436" si="9894">lunchAdjust(AU431:AV435)</f>
        <v>0</v>
      </c>
      <c r="AW436" s="48" t="s">
        <v>0</v>
      </c>
      <c r="AX436" s="39">
        <f t="shared" ref="AX436" si="9895">SUMPRODUCT(AW431:AW435*AX431:AX435)</f>
        <v>0</v>
      </c>
      <c r="AY436" s="46" t="s">
        <v>134</v>
      </c>
      <c r="AZ436" s="38">
        <f t="shared" ref="AZ436" si="9896">lunchAdjust(AY431:AZ435)</f>
        <v>1</v>
      </c>
      <c r="BA436" s="48" t="s">
        <v>0</v>
      </c>
      <c r="BB436" s="39">
        <f t="shared" ref="BB436" si="9897">SUMPRODUCT(BA431:BA435*BB431:BB435)</f>
        <v>8</v>
      </c>
      <c r="BC436" s="46" t="s">
        <v>134</v>
      </c>
      <c r="BD436" s="38">
        <f t="shared" ref="BD436" si="9898">lunchAdjust(BC431:BD435)</f>
        <v>1</v>
      </c>
      <c r="BE436" s="48" t="s">
        <v>0</v>
      </c>
      <c r="BF436" s="39">
        <f t="shared" ref="BF436" si="9899">SUMPRODUCT(BE431:BE435*BF431:BF435)</f>
        <v>8</v>
      </c>
      <c r="BG436" s="46" t="s">
        <v>134</v>
      </c>
      <c r="BH436" s="38">
        <f t="shared" ref="BH436" si="9900">lunchAdjust(BG431:BH435)</f>
        <v>0</v>
      </c>
      <c r="BI436" s="48" t="s">
        <v>0</v>
      </c>
      <c r="BJ436" s="39">
        <f t="shared" ref="BJ436" si="9901">SUMPRODUCT(BI431:BI435*BJ431:BJ435)</f>
        <v>0</v>
      </c>
      <c r="BK436" s="46" t="s">
        <v>134</v>
      </c>
      <c r="BL436" s="38">
        <f t="shared" ref="BL436" si="9902">lunchAdjust(BK431:BL435)</f>
        <v>0</v>
      </c>
      <c r="BM436" s="48" t="s">
        <v>0</v>
      </c>
      <c r="BN436" s="39">
        <f t="shared" ref="BN436" si="9903">SUMPRODUCT(BM431:BM435*BN431:BN435)</f>
        <v>0</v>
      </c>
      <c r="BO436" s="46" t="s">
        <v>134</v>
      </c>
      <c r="BP436" s="38">
        <f t="shared" ref="BP436" si="9904">lunchAdjust(BO431:BP435)</f>
        <v>0</v>
      </c>
      <c r="BQ436" s="48" t="s">
        <v>0</v>
      </c>
      <c r="BR436" s="39">
        <f t="shared" ref="BR436" si="9905">SUMPRODUCT(BQ431:BQ435*BR431:BR435)</f>
        <v>0</v>
      </c>
      <c r="BS436" s="46" t="s">
        <v>134</v>
      </c>
      <c r="BT436" s="38">
        <f t="shared" ref="BT436" si="9906">lunchAdjust(BS431:BT435)</f>
        <v>0</v>
      </c>
      <c r="BU436" s="48" t="s">
        <v>0</v>
      </c>
      <c r="BV436" s="39">
        <f t="shared" ref="BV436" si="9907">SUMPRODUCT(BU431:BU435*BV431:BV435)</f>
        <v>0</v>
      </c>
      <c r="BW436" s="46" t="s">
        <v>134</v>
      </c>
      <c r="BX436" s="38">
        <f t="shared" ref="BX436" si="9908">lunchAdjust(BW431:BX435)</f>
        <v>0</v>
      </c>
      <c r="BY436" s="48" t="s">
        <v>0</v>
      </c>
      <c r="BZ436" s="39">
        <f t="shared" ref="BZ436" si="9909">SUMPRODUCT(BY431:BY435*BZ431:BZ435)</f>
        <v>0</v>
      </c>
      <c r="CA436" s="46" t="s">
        <v>134</v>
      </c>
      <c r="CB436" s="38">
        <f t="shared" ref="CB436" si="9910">lunchAdjust(CA431:CB435)</f>
        <v>0</v>
      </c>
      <c r="CC436" s="48" t="s">
        <v>0</v>
      </c>
      <c r="CD436" s="39">
        <f t="shared" ref="CD436" si="9911">SUMPRODUCT(CC431:CC435*CD431:CD435)</f>
        <v>0</v>
      </c>
      <c r="CE436" s="46" t="s">
        <v>134</v>
      </c>
      <c r="CF436" s="38">
        <f t="shared" ref="CF436" si="9912">lunchAdjust(CE431:CF435)</f>
        <v>0</v>
      </c>
      <c r="CG436" s="48" t="s">
        <v>0</v>
      </c>
      <c r="CH436" s="39">
        <f t="shared" ref="CH436" si="9913">SUMPRODUCT(CG431:CG435*CH431:CH435)</f>
        <v>0</v>
      </c>
    </row>
    <row r="437" spans="1:86" ht="15.75" thickBot="1" x14ac:dyDescent="0.3">
      <c r="A437" s="58" t="s">
        <v>121</v>
      </c>
      <c r="B437" s="59">
        <f ca="1">roleHours(G431:CH437, "OUT")</f>
        <v>0</v>
      </c>
      <c r="C437" s="54" t="s">
        <v>137</v>
      </c>
      <c r="D437" s="22">
        <f ca="1">roleHours(G431:CH437, "PTO")</f>
        <v>8</v>
      </c>
      <c r="E437" s="23"/>
      <c r="F437" s="52"/>
      <c r="G437" s="47" t="s">
        <v>39</v>
      </c>
      <c r="H437" s="40">
        <f t="shared" si="9088"/>
        <v>0</v>
      </c>
      <c r="I437" s="49" t="s">
        <v>135</v>
      </c>
      <c r="J437" s="41">
        <f t="shared" ref="J437" si="9914">J436*G$4</f>
        <v>0</v>
      </c>
      <c r="K437" s="47" t="s">
        <v>39</v>
      </c>
      <c r="L437" s="40">
        <f t="shared" ref="L437" si="9915">SUMPRODUCT(M431:M435*(L431:L435="PTO"))+SUMPRODUCT(M431:M435*(L431:L435="HOL"))</f>
        <v>0</v>
      </c>
      <c r="M437" s="49" t="s">
        <v>135</v>
      </c>
      <c r="N437" s="41">
        <f t="shared" ref="N437" si="9916">N436*K$4</f>
        <v>0</v>
      </c>
      <c r="O437" s="47" t="s">
        <v>39</v>
      </c>
      <c r="P437" s="40">
        <f t="shared" ref="P437" si="9917">SUMPRODUCT(Q431:Q435*(P431:P435="PTO"))+SUMPRODUCT(Q431:Q435*(P431:P435="HOL"))</f>
        <v>0</v>
      </c>
      <c r="Q437" s="49" t="s">
        <v>135</v>
      </c>
      <c r="R437" s="41">
        <f t="shared" ref="R437" si="9918">R436*O$4</f>
        <v>0</v>
      </c>
      <c r="S437" s="47" t="s">
        <v>39</v>
      </c>
      <c r="T437" s="40">
        <f t="shared" ref="T437" si="9919">SUMPRODUCT(U431:U435*(T431:T435="PTO"))+SUMPRODUCT(U431:U435*(T431:T435="HOL"))</f>
        <v>0</v>
      </c>
      <c r="U437" s="49" t="s">
        <v>135</v>
      </c>
      <c r="V437" s="41">
        <f t="shared" ref="V437" si="9920">V436*S$4</f>
        <v>0</v>
      </c>
      <c r="W437" s="47" t="s">
        <v>39</v>
      </c>
      <c r="X437" s="40">
        <f t="shared" ref="X437" si="9921">SUMPRODUCT(Y431:Y435*(X431:X435="PTO"))+SUMPRODUCT(Y431:Y435*(X431:X435="HOL"))</f>
        <v>0</v>
      </c>
      <c r="Y437" s="49" t="s">
        <v>135</v>
      </c>
      <c r="Z437" s="41">
        <f t="shared" ref="Z437" si="9922">Z436*W$4</f>
        <v>8</v>
      </c>
      <c r="AA437" s="47" t="s">
        <v>39</v>
      </c>
      <c r="AB437" s="40">
        <f t="shared" ref="AB437" si="9923">SUMPRODUCT(AC431:AC435*(AB431:AB435="PTO"))+SUMPRODUCT(AC431:AC435*(AB431:AB435="HOL"))</f>
        <v>0</v>
      </c>
      <c r="AC437" s="49" t="s">
        <v>135</v>
      </c>
      <c r="AD437" s="41">
        <f t="shared" ref="AD437" si="9924">AD436*AA$4</f>
        <v>8</v>
      </c>
      <c r="AE437" s="47" t="s">
        <v>39</v>
      </c>
      <c r="AF437" s="40">
        <f t="shared" ref="AF437" si="9925">SUMPRODUCT(AG431:AG435*(AF431:AF435="PTO"))+SUMPRODUCT(AG431:AG435*(AF431:AF435="HOL"))</f>
        <v>8</v>
      </c>
      <c r="AG437" s="49" t="s">
        <v>135</v>
      </c>
      <c r="AH437" s="41">
        <f t="shared" ref="AH437" si="9926">AH436*AE$4</f>
        <v>0</v>
      </c>
      <c r="AI437" s="47" t="s">
        <v>39</v>
      </c>
      <c r="AJ437" s="40">
        <f t="shared" ref="AJ437" si="9927">SUMPRODUCT(AK431:AK435*(AJ431:AJ435="PTO"))+SUMPRODUCT(AK431:AK435*(AJ431:AJ435="HOL"))</f>
        <v>0</v>
      </c>
      <c r="AK437" s="49" t="s">
        <v>135</v>
      </c>
      <c r="AL437" s="41">
        <f>AL436*AI$4</f>
        <v>8</v>
      </c>
      <c r="AM437" s="47" t="s">
        <v>39</v>
      </c>
      <c r="AN437" s="40">
        <f t="shared" ref="AN437" si="9928">SUMPRODUCT(AO431:AO435*(AN431:AN435="PTO"))+SUMPRODUCT(AO431:AO435*(AN431:AN435="HOL"))</f>
        <v>0</v>
      </c>
      <c r="AO437" s="49" t="s">
        <v>135</v>
      </c>
      <c r="AP437" s="41">
        <f t="shared" ref="AP437" si="9929">AP436*AM$4</f>
        <v>0</v>
      </c>
      <c r="AQ437" s="47" t="s">
        <v>39</v>
      </c>
      <c r="AR437" s="40">
        <f t="shared" ref="AR437" si="9930">SUMPRODUCT(AS431:AS435*(AR431:AR435="PTO"))+SUMPRODUCT(AS431:AS435*(AR431:AR435="HOL"))</f>
        <v>0</v>
      </c>
      <c r="AS437" s="49" t="s">
        <v>135</v>
      </c>
      <c r="AT437" s="41">
        <f t="shared" ref="AT437" si="9931">AT436*AQ$4</f>
        <v>0</v>
      </c>
      <c r="AU437" s="47" t="s">
        <v>39</v>
      </c>
      <c r="AV437" s="40">
        <f t="shared" ref="AV437" si="9932">SUMPRODUCT(AW431:AW435*(AV431:AV435="PTO"))+SUMPRODUCT(AW431:AW435*(AV431:AV435="HOL"))</f>
        <v>0</v>
      </c>
      <c r="AW437" s="49" t="s">
        <v>135</v>
      </c>
      <c r="AX437" s="41">
        <f>AX436*AU$4</f>
        <v>0</v>
      </c>
      <c r="AY437" s="47" t="s">
        <v>39</v>
      </c>
      <c r="AZ437" s="40">
        <f t="shared" ref="AZ437" si="9933">SUMPRODUCT(BA431:BA435*(AZ431:AZ435="PTO"))+SUMPRODUCT(BA431:BA435*(AZ431:AZ435="HOL"))</f>
        <v>0</v>
      </c>
      <c r="BA437" s="49" t="s">
        <v>135</v>
      </c>
      <c r="BB437" s="41">
        <f>BB436*AY$4</f>
        <v>8</v>
      </c>
      <c r="BC437" s="47" t="s">
        <v>39</v>
      </c>
      <c r="BD437" s="40">
        <f t="shared" ref="BD437" si="9934">SUMPRODUCT(BE431:BE435*(BD431:BD435="PTO"))+SUMPRODUCT(BE431:BE435*(BD431:BD435="HOL"))</f>
        <v>0</v>
      </c>
      <c r="BE437" s="49" t="s">
        <v>135</v>
      </c>
      <c r="BF437" s="41">
        <f>BF436*BC$4</f>
        <v>8</v>
      </c>
      <c r="BG437" s="47" t="s">
        <v>39</v>
      </c>
      <c r="BH437" s="40">
        <f t="shared" ref="BH437" si="9935">SUMPRODUCT(BI431:BI435*(BH431:BH435="PTO"))+SUMPRODUCT(BI431:BI435*(BH431:BH435="HOL"))</f>
        <v>0</v>
      </c>
      <c r="BI437" s="49" t="s">
        <v>135</v>
      </c>
      <c r="BJ437" s="41">
        <f>BJ436*BG$4</f>
        <v>0</v>
      </c>
      <c r="BK437" s="47" t="s">
        <v>39</v>
      </c>
      <c r="BL437" s="40">
        <f t="shared" ref="BL437" si="9936">SUMPRODUCT(BM431:BM435*(BL431:BL435="PTO"))+SUMPRODUCT(BM431:BM435*(BL431:BL435="HOL"))</f>
        <v>0</v>
      </c>
      <c r="BM437" s="49" t="s">
        <v>135</v>
      </c>
      <c r="BN437" s="41">
        <f>BN436*BK$4</f>
        <v>0</v>
      </c>
      <c r="BO437" s="47" t="s">
        <v>39</v>
      </c>
      <c r="BP437" s="40">
        <f t="shared" ref="BP437" si="9937">SUMPRODUCT(BQ431:BQ435*(BP431:BP435="PTO"))+SUMPRODUCT(BQ431:BQ435*(BP431:BP435="HOL"))</f>
        <v>0</v>
      </c>
      <c r="BQ437" s="49" t="s">
        <v>135</v>
      </c>
      <c r="BR437" s="41">
        <f t="shared" ref="BR437" si="9938">BR436*BO$4</f>
        <v>0</v>
      </c>
      <c r="BS437" s="47" t="s">
        <v>39</v>
      </c>
      <c r="BT437" s="40">
        <f t="shared" ref="BT437" si="9939">SUMPRODUCT(BU431:BU435*(BT431:BT435="PTO"))+SUMPRODUCT(BU431:BU435*(BT431:BT435="HOL"))</f>
        <v>0</v>
      </c>
      <c r="BU437" s="49" t="s">
        <v>135</v>
      </c>
      <c r="BV437" s="41">
        <f t="shared" ref="BV437" si="9940">BV436*BS$4</f>
        <v>0</v>
      </c>
      <c r="BW437" s="47" t="s">
        <v>39</v>
      </c>
      <c r="BX437" s="40">
        <f t="shared" ref="BX437" si="9941">SUMPRODUCT(BY431:BY435*(BX431:BX435="PTO"))+SUMPRODUCT(BY431:BY435*(BX431:BX435="HOL"))</f>
        <v>0</v>
      </c>
      <c r="BY437" s="49" t="s">
        <v>135</v>
      </c>
      <c r="BZ437" s="41">
        <f t="shared" ref="BZ437" si="9942">BZ436*BW$4</f>
        <v>0</v>
      </c>
      <c r="CA437" s="47" t="s">
        <v>39</v>
      </c>
      <c r="CB437" s="40">
        <f t="shared" ref="CB437" si="9943">SUMPRODUCT(CC431:CC435*(CB431:CB435="PTO"))+SUMPRODUCT(CC431:CC435*(CB431:CB435="HOL"))</f>
        <v>0</v>
      </c>
      <c r="CC437" s="49" t="s">
        <v>135</v>
      </c>
      <c r="CD437" s="41">
        <f t="shared" ref="CD437" si="9944">CD436*CA$4</f>
        <v>0</v>
      </c>
      <c r="CE437" s="47" t="s">
        <v>39</v>
      </c>
      <c r="CF437" s="40">
        <f t="shared" ref="CF437" si="9945">SUMPRODUCT(CG431:CG435*(CF431:CF435="PTO"))+SUMPRODUCT(CG431:CG435*(CF431:CF435="HOL"))</f>
        <v>0</v>
      </c>
      <c r="CG437" s="49" t="s">
        <v>135</v>
      </c>
      <c r="CH437" s="41">
        <f t="shared" ref="CH437" si="9946">CH436*CE$4</f>
        <v>0</v>
      </c>
    </row>
    <row r="438" spans="1:86" x14ac:dyDescent="0.25">
      <c r="A438" s="70" t="s">
        <v>133</v>
      </c>
      <c r="B438" s="71">
        <f t="shared" ref="B438" ca="1" si="9947">D438-B439</f>
        <v>-4.6000000000000014</v>
      </c>
      <c r="C438" s="72" t="s">
        <v>122</v>
      </c>
      <c r="D438" s="71">
        <f>IFERROR(INDEX(Holidays[FTE], MATCH(Entry!E438, Holidays[Date], 0)), 1)*8*INDEX(FTEguide[[1]:[12]], MATCH(Entry!E439, FTEguide[Weekday], 0), IF(Entry!E441&gt;0, Entry!E441, MONTH(Entry!E438)))</f>
        <v>27.4</v>
      </c>
      <c r="E438" s="60">
        <f t="shared" si="8625"/>
        <v>43890</v>
      </c>
      <c r="F438" s="50" t="s">
        <v>128</v>
      </c>
      <c r="G438" s="34"/>
      <c r="H438" s="35"/>
      <c r="I438" s="42">
        <f t="shared" ref="I438" si="9948">parseTime(G438)-(H443=INT(RIGHT($F438, 1)))</f>
        <v>0</v>
      </c>
      <c r="J438" s="43">
        <f t="shared" ref="J438:J442" si="9949">isClocked(H438)</f>
        <v>0</v>
      </c>
      <c r="K438" s="34"/>
      <c r="L438" s="35"/>
      <c r="M438" s="42">
        <f t="shared" ref="M438" si="9950">parseTime(K438)-(L443=INT(RIGHT($F438, 1)))</f>
        <v>0</v>
      </c>
      <c r="N438" s="43">
        <f t="shared" ref="N438:N442" si="9951">isClocked(L438)</f>
        <v>0</v>
      </c>
      <c r="O438" s="34"/>
      <c r="P438" s="35"/>
      <c r="Q438" s="42">
        <f t="shared" ref="Q438" si="9952">parseTime(O438)-(P443=INT(RIGHT($F438, 1)))</f>
        <v>0</v>
      </c>
      <c r="R438" s="43">
        <f t="shared" ref="R438:R442" si="9953">isClocked(P438)</f>
        <v>0</v>
      </c>
      <c r="S438" s="34"/>
      <c r="T438" s="35"/>
      <c r="U438" s="42">
        <f t="shared" ref="U438" si="9954">parseTime(S438)-(T443=INT(RIGHT($F438, 1)))</f>
        <v>0</v>
      </c>
      <c r="V438" s="43">
        <f t="shared" ref="V438:V442" si="9955">isClocked(T438)</f>
        <v>0</v>
      </c>
      <c r="W438" s="34"/>
      <c r="X438" s="35"/>
      <c r="Y438" s="42">
        <f t="shared" ref="Y438" si="9956">parseTime(W438)-(X443=INT(RIGHT($F438, 1)))</f>
        <v>0</v>
      </c>
      <c r="Z438" s="43">
        <f t="shared" ref="Z438:Z442" si="9957">isClocked(X438)</f>
        <v>0</v>
      </c>
      <c r="AA438" s="34"/>
      <c r="AB438" s="35"/>
      <c r="AC438" s="42">
        <f t="shared" ref="AC438" si="9958">parseTime(AA438)-(AB443=INT(RIGHT($F438, 1)))</f>
        <v>0</v>
      </c>
      <c r="AD438" s="43">
        <f t="shared" ref="AD438:AD442" si="9959">isClocked(AB438)</f>
        <v>0</v>
      </c>
      <c r="AE438" s="34"/>
      <c r="AF438" s="35"/>
      <c r="AG438" s="42">
        <f t="shared" ref="AG438" si="9960">parseTime(AE438)-(AF443=INT(RIGHT($F438, 1)))</f>
        <v>0</v>
      </c>
      <c r="AH438" s="43">
        <f t="shared" ref="AH438:AH442" si="9961">isClocked(AF438)</f>
        <v>0</v>
      </c>
      <c r="AI438" s="34" t="s">
        <v>136</v>
      </c>
      <c r="AJ438" s="35" t="s">
        <v>23</v>
      </c>
      <c r="AK438" s="42">
        <f>parseTime(AI438)-(AJ443=INT(RIGHT($F438, 1)))</f>
        <v>8</v>
      </c>
      <c r="AL438" s="43">
        <f t="shared" ref="AL438:AL442" si="9962">isClocked(AJ438)</f>
        <v>1</v>
      </c>
      <c r="AM438" s="34" t="s">
        <v>136</v>
      </c>
      <c r="AN438" s="35" t="s">
        <v>23</v>
      </c>
      <c r="AO438" s="42">
        <f t="shared" ref="AO438" si="9963">parseTime(AM438)-(AN443=INT(RIGHT($F438, 1)))</f>
        <v>8</v>
      </c>
      <c r="AP438" s="43">
        <f t="shared" ref="AP438:AP442" si="9964">isClocked(AN438)</f>
        <v>1</v>
      </c>
      <c r="AQ438" s="34" t="s">
        <v>136</v>
      </c>
      <c r="AR438" s="35" t="s">
        <v>24</v>
      </c>
      <c r="AS438" s="42">
        <f t="shared" ref="AS438" si="9965">parseTime(AQ438)-(AR443=INT(RIGHT($F438, 1)))</f>
        <v>8</v>
      </c>
      <c r="AT438" s="43">
        <f t="shared" ref="AT438:AT442" si="9966">isClocked(AR438)</f>
        <v>1</v>
      </c>
      <c r="AU438" s="34"/>
      <c r="AV438" s="35"/>
      <c r="AW438" s="42">
        <f>parseTime(AU438)-(AV443=INT(RIGHT($F438, 1)))</f>
        <v>0</v>
      </c>
      <c r="AX438" s="43">
        <f t="shared" ref="AX438:AX442" si="9967">isClocked(AV438)</f>
        <v>0</v>
      </c>
      <c r="AY438" s="34"/>
      <c r="AZ438" s="35"/>
      <c r="BA438" s="42">
        <f>parseTime(AY438)-(AZ443=INT(RIGHT($F438, 1)))</f>
        <v>0</v>
      </c>
      <c r="BB438" s="43">
        <f t="shared" ref="BB438:BB442" si="9968">isClocked(AZ438)</f>
        <v>0</v>
      </c>
      <c r="BC438" s="34" t="s">
        <v>136</v>
      </c>
      <c r="BD438" s="35" t="s">
        <v>24</v>
      </c>
      <c r="BE438" s="42">
        <f>parseTime(BC438)-(BD443=INT(RIGHT($F438, 1)))</f>
        <v>8</v>
      </c>
      <c r="BF438" s="43">
        <f t="shared" ref="BF438:BF442" si="9969">isClocked(BD438)</f>
        <v>1</v>
      </c>
      <c r="BG438" s="34"/>
      <c r="BH438" s="35"/>
      <c r="BI438" s="42">
        <f>parseTime(BG438)-(BH443=INT(RIGHT($F438, 1)))</f>
        <v>0</v>
      </c>
      <c r="BJ438" s="43">
        <f t="shared" ref="BJ438:BJ442" si="9970">isClocked(BH438)</f>
        <v>0</v>
      </c>
      <c r="BK438" s="34"/>
      <c r="BL438" s="35"/>
      <c r="BM438" s="42">
        <f>parseTime(BK438)-(BL443=INT(RIGHT($F438, 1)))</f>
        <v>0</v>
      </c>
      <c r="BN438" s="43">
        <f t="shared" ref="BN438:BN442" si="9971">isClocked(BL438)</f>
        <v>0</v>
      </c>
      <c r="BO438" s="34"/>
      <c r="BP438" s="35"/>
      <c r="BQ438" s="42">
        <f t="shared" ref="BQ438" si="9972">parseTime(BO438)-(BP443=INT(RIGHT($F438, 1)))</f>
        <v>0</v>
      </c>
      <c r="BR438" s="43">
        <f t="shared" ref="BR438:BR442" si="9973">isClocked(BP438)</f>
        <v>0</v>
      </c>
      <c r="BS438" s="34"/>
      <c r="BT438" s="35"/>
      <c r="BU438" s="42">
        <f t="shared" ref="BU438" si="9974">parseTime(BS438)-(BT443=INT(RIGHT($F438, 1)))</f>
        <v>0</v>
      </c>
      <c r="BV438" s="43">
        <f t="shared" ref="BV438:BV442" si="9975">isClocked(BT438)</f>
        <v>0</v>
      </c>
      <c r="BW438" s="34"/>
      <c r="BX438" s="35"/>
      <c r="BY438" s="42">
        <f t="shared" ref="BY438" si="9976">parseTime(BW438)-(BX443=INT(RIGHT($F438, 1)))</f>
        <v>0</v>
      </c>
      <c r="BZ438" s="43">
        <f t="shared" ref="BZ438:BZ442" si="9977">isClocked(BX438)</f>
        <v>0</v>
      </c>
      <c r="CA438" s="34"/>
      <c r="CB438" s="35"/>
      <c r="CC438" s="42">
        <f t="shared" ref="CC438" si="9978">parseTime(CA438)-(CB443=INT(RIGHT($F438, 1)))</f>
        <v>0</v>
      </c>
      <c r="CD438" s="43">
        <f t="shared" ref="CD438:CD442" si="9979">isClocked(CB438)</f>
        <v>0</v>
      </c>
      <c r="CE438" s="34"/>
      <c r="CF438" s="35"/>
      <c r="CG438" s="42">
        <f t="shared" ref="CG438" si="9980">parseTime(CE438)-(CF443=INT(RIGHT($F438, 1)))</f>
        <v>0</v>
      </c>
      <c r="CH438" s="43">
        <f t="shared" ref="CH438:CH442" si="9981">isClocked(CF438)</f>
        <v>0</v>
      </c>
    </row>
    <row r="439" spans="1:86" x14ac:dyDescent="0.25">
      <c r="A439" s="56" t="s">
        <v>0</v>
      </c>
      <c r="B439" s="57">
        <f t="shared" ref="B439" ca="1" si="9982">SUM(B440:B443)</f>
        <v>32</v>
      </c>
      <c r="C439" s="14" t="s">
        <v>252</v>
      </c>
      <c r="D439" s="14"/>
      <c r="E439" s="55" t="str">
        <f t="shared" si="8494"/>
        <v>Saturday</v>
      </c>
      <c r="F439" s="51" t="s">
        <v>129</v>
      </c>
      <c r="G439" s="36"/>
      <c r="H439" s="37"/>
      <c r="I439" s="44">
        <f t="shared" ref="I439" si="9983">parseTime(G439)-(H443=INT(RIGHT($F439, 1)))</f>
        <v>0</v>
      </c>
      <c r="J439" s="45">
        <f t="shared" si="9949"/>
        <v>0</v>
      </c>
      <c r="K439" s="36"/>
      <c r="L439" s="37"/>
      <c r="M439" s="44">
        <f t="shared" ref="M439" si="9984">parseTime(K439)-(L443=INT(RIGHT($F439, 1)))</f>
        <v>0</v>
      </c>
      <c r="N439" s="45">
        <f t="shared" si="9951"/>
        <v>0</v>
      </c>
      <c r="O439" s="36"/>
      <c r="P439" s="37"/>
      <c r="Q439" s="44">
        <f t="shared" ref="Q439" si="9985">parseTime(O439)-(P443=INT(RIGHT($F439, 1)))</f>
        <v>0</v>
      </c>
      <c r="R439" s="45">
        <f t="shared" si="9953"/>
        <v>0</v>
      </c>
      <c r="S439" s="36"/>
      <c r="T439" s="37"/>
      <c r="U439" s="44">
        <f t="shared" ref="U439" si="9986">parseTime(S439)-(T443=INT(RIGHT($F439, 1)))</f>
        <v>0</v>
      </c>
      <c r="V439" s="45">
        <f t="shared" si="9955"/>
        <v>0</v>
      </c>
      <c r="W439" s="36"/>
      <c r="X439" s="37"/>
      <c r="Y439" s="44">
        <f t="shared" ref="Y439" si="9987">parseTime(W439)-(X443=INT(RIGHT($F439, 1)))</f>
        <v>0</v>
      </c>
      <c r="Z439" s="45">
        <f t="shared" si="9957"/>
        <v>0</v>
      </c>
      <c r="AA439" s="36"/>
      <c r="AB439" s="37"/>
      <c r="AC439" s="44">
        <f t="shared" ref="AC439" si="9988">parseTime(AA439)-(AB443=INT(RIGHT($F439, 1)))</f>
        <v>0</v>
      </c>
      <c r="AD439" s="45">
        <f t="shared" si="9959"/>
        <v>0</v>
      </c>
      <c r="AE439" s="36"/>
      <c r="AF439" s="37"/>
      <c r="AG439" s="44">
        <f t="shared" ref="AG439" si="9989">parseTime(AE439)-(AF443=INT(RIGHT($F439, 1)))</f>
        <v>0</v>
      </c>
      <c r="AH439" s="45">
        <f t="shared" si="9961"/>
        <v>0</v>
      </c>
      <c r="AI439" s="36"/>
      <c r="AJ439" s="37"/>
      <c r="AK439" s="44">
        <f>parseTime(AI439)-(AJ443=INT(RIGHT($F439, 1)))</f>
        <v>0</v>
      </c>
      <c r="AL439" s="45">
        <f t="shared" si="9962"/>
        <v>0</v>
      </c>
      <c r="AM439" s="36"/>
      <c r="AN439" s="37"/>
      <c r="AO439" s="44">
        <f t="shared" ref="AO439" si="9990">parseTime(AM439)-(AN443=INT(RIGHT($F439, 1)))</f>
        <v>0</v>
      </c>
      <c r="AP439" s="45">
        <f t="shared" si="9964"/>
        <v>0</v>
      </c>
      <c r="AQ439" s="36"/>
      <c r="AR439" s="37"/>
      <c r="AS439" s="44">
        <f t="shared" ref="AS439" si="9991">parseTime(AQ439)-(AR443=INT(RIGHT($F439, 1)))</f>
        <v>0</v>
      </c>
      <c r="AT439" s="45">
        <f t="shared" si="9966"/>
        <v>0</v>
      </c>
      <c r="AU439" s="36"/>
      <c r="AV439" s="37"/>
      <c r="AW439" s="44">
        <f>parseTime(AU439)-(AV443=INT(RIGHT($F439, 1)))</f>
        <v>0</v>
      </c>
      <c r="AX439" s="45">
        <f t="shared" si="9967"/>
        <v>0</v>
      </c>
      <c r="AY439" s="36"/>
      <c r="AZ439" s="37"/>
      <c r="BA439" s="44">
        <f>parseTime(AY439)-(AZ443=INT(RIGHT($F439, 1)))</f>
        <v>0</v>
      </c>
      <c r="BB439" s="45">
        <f t="shared" si="9968"/>
        <v>0</v>
      </c>
      <c r="BC439" s="36"/>
      <c r="BD439" s="37"/>
      <c r="BE439" s="44">
        <f>parseTime(BC439)-(BD443=INT(RIGHT($F439, 1)))</f>
        <v>0</v>
      </c>
      <c r="BF439" s="45">
        <f t="shared" si="9969"/>
        <v>0</v>
      </c>
      <c r="BG439" s="36"/>
      <c r="BH439" s="37"/>
      <c r="BI439" s="44">
        <f>parseTime(BG439)-(BH443=INT(RIGHT($F439, 1)))</f>
        <v>0</v>
      </c>
      <c r="BJ439" s="45">
        <f t="shared" si="9970"/>
        <v>0</v>
      </c>
      <c r="BK439" s="36"/>
      <c r="BL439" s="37"/>
      <c r="BM439" s="44">
        <f>parseTime(BK439)-(BL443=INT(RIGHT($F439, 1)))</f>
        <v>0</v>
      </c>
      <c r="BN439" s="45">
        <f t="shared" si="9971"/>
        <v>0</v>
      </c>
      <c r="BO439" s="36"/>
      <c r="BP439" s="37"/>
      <c r="BQ439" s="44">
        <f t="shared" ref="BQ439" si="9992">parseTime(BO439)-(BP443=INT(RIGHT($F439, 1)))</f>
        <v>0</v>
      </c>
      <c r="BR439" s="45">
        <f t="shared" si="9973"/>
        <v>0</v>
      </c>
      <c r="BS439" s="36"/>
      <c r="BT439" s="37"/>
      <c r="BU439" s="44">
        <f t="shared" ref="BU439" si="9993">parseTime(BS439)-(BT443=INT(RIGHT($F439, 1)))</f>
        <v>0</v>
      </c>
      <c r="BV439" s="45">
        <f t="shared" si="9975"/>
        <v>0</v>
      </c>
      <c r="BW439" s="36"/>
      <c r="BX439" s="37"/>
      <c r="BY439" s="44">
        <f t="shared" ref="BY439" si="9994">parseTime(BW439)-(BX443=INT(RIGHT($F439, 1)))</f>
        <v>0</v>
      </c>
      <c r="BZ439" s="45">
        <f t="shared" si="9977"/>
        <v>0</v>
      </c>
      <c r="CA439" s="36"/>
      <c r="CB439" s="37"/>
      <c r="CC439" s="44">
        <f t="shared" ref="CC439" si="9995">parseTime(CA439)-(CB443=INT(RIGHT($F439, 1)))</f>
        <v>0</v>
      </c>
      <c r="CD439" s="45">
        <f t="shared" si="9979"/>
        <v>0</v>
      </c>
      <c r="CE439" s="36"/>
      <c r="CF439" s="37"/>
      <c r="CG439" s="44">
        <f t="shared" ref="CG439" si="9996">parseTime(CE439)-(CF443=INT(RIGHT($F439, 1)))</f>
        <v>0</v>
      </c>
      <c r="CH439" s="45">
        <f t="shared" si="9981"/>
        <v>0</v>
      </c>
    </row>
    <row r="440" spans="1:86" x14ac:dyDescent="0.25">
      <c r="A440" s="56" t="s">
        <v>117</v>
      </c>
      <c r="B440" s="57">
        <f ca="1">roleHours(G438:CH444, "MFD")</f>
        <v>16</v>
      </c>
      <c r="C440" s="14">
        <f t="shared" ca="1" si="9033"/>
        <v>2</v>
      </c>
      <c r="D440" s="14"/>
      <c r="E440" s="20" t="s">
        <v>127</v>
      </c>
      <c r="F440" s="51" t="s">
        <v>130</v>
      </c>
      <c r="G440" s="36"/>
      <c r="H440" s="37"/>
      <c r="I440" s="44">
        <f t="shared" ref="I440" si="9997">parseTime(G440)-(H443=INT(RIGHT($F440, 1)))</f>
        <v>0</v>
      </c>
      <c r="J440" s="45">
        <f t="shared" si="9949"/>
        <v>0</v>
      </c>
      <c r="K440" s="36"/>
      <c r="L440" s="37"/>
      <c r="M440" s="44">
        <f t="shared" ref="M440" si="9998">parseTime(K440)-(L443=INT(RIGHT($F440, 1)))</f>
        <v>0</v>
      </c>
      <c r="N440" s="45">
        <f t="shared" si="9951"/>
        <v>0</v>
      </c>
      <c r="O440" s="36"/>
      <c r="P440" s="37"/>
      <c r="Q440" s="44">
        <f t="shared" ref="Q440" si="9999">parseTime(O440)-(P443=INT(RIGHT($F440, 1)))</f>
        <v>0</v>
      </c>
      <c r="R440" s="45">
        <f t="shared" si="9953"/>
        <v>0</v>
      </c>
      <c r="S440" s="36"/>
      <c r="T440" s="37"/>
      <c r="U440" s="44">
        <f t="shared" ref="U440" si="10000">parseTime(S440)-(T443=INT(RIGHT($F440, 1)))</f>
        <v>0</v>
      </c>
      <c r="V440" s="45">
        <f t="shared" si="9955"/>
        <v>0</v>
      </c>
      <c r="W440" s="36"/>
      <c r="X440" s="37"/>
      <c r="Y440" s="44">
        <f t="shared" ref="Y440" si="10001">parseTime(W440)-(X443=INT(RIGHT($F440, 1)))</f>
        <v>0</v>
      </c>
      <c r="Z440" s="45">
        <f t="shared" si="9957"/>
        <v>0</v>
      </c>
      <c r="AA440" s="36"/>
      <c r="AB440" s="37"/>
      <c r="AC440" s="44">
        <f t="shared" ref="AC440" si="10002">parseTime(AA440)-(AB443=INT(RIGHT($F440, 1)))</f>
        <v>0</v>
      </c>
      <c r="AD440" s="45">
        <f t="shared" si="9959"/>
        <v>0</v>
      </c>
      <c r="AE440" s="36"/>
      <c r="AF440" s="37"/>
      <c r="AG440" s="44">
        <f t="shared" ref="AG440" si="10003">parseTime(AE440)-(AF443=INT(RIGHT($F440, 1)))</f>
        <v>0</v>
      </c>
      <c r="AH440" s="45">
        <f t="shared" si="9961"/>
        <v>0</v>
      </c>
      <c r="AI440" s="36"/>
      <c r="AJ440" s="37"/>
      <c r="AK440" s="44">
        <f>parseTime(AI440)-(AJ443=INT(RIGHT($F440, 1)))</f>
        <v>0</v>
      </c>
      <c r="AL440" s="45">
        <f t="shared" si="9962"/>
        <v>0</v>
      </c>
      <c r="AM440" s="36"/>
      <c r="AN440" s="37"/>
      <c r="AO440" s="44">
        <f t="shared" ref="AO440" si="10004">parseTime(AM440)-(AN443=INT(RIGHT($F440, 1)))</f>
        <v>0</v>
      </c>
      <c r="AP440" s="45">
        <f t="shared" si="9964"/>
        <v>0</v>
      </c>
      <c r="AQ440" s="36"/>
      <c r="AR440" s="37"/>
      <c r="AS440" s="44">
        <f t="shared" ref="AS440" si="10005">parseTime(AQ440)-(AR443=INT(RIGHT($F440, 1)))</f>
        <v>0</v>
      </c>
      <c r="AT440" s="45">
        <f t="shared" si="9966"/>
        <v>0</v>
      </c>
      <c r="AU440" s="36"/>
      <c r="AV440" s="37"/>
      <c r="AW440" s="44">
        <f>parseTime(AU440)-(AV443=INT(RIGHT($F440, 1)))</f>
        <v>0</v>
      </c>
      <c r="AX440" s="45">
        <f t="shared" si="9967"/>
        <v>0</v>
      </c>
      <c r="AY440" s="36"/>
      <c r="AZ440" s="37"/>
      <c r="BA440" s="44">
        <f>parseTime(AY440)-(AZ443=INT(RIGHT($F440, 1)))</f>
        <v>0</v>
      </c>
      <c r="BB440" s="45">
        <f t="shared" si="9968"/>
        <v>0</v>
      </c>
      <c r="BC440" s="36"/>
      <c r="BD440" s="37"/>
      <c r="BE440" s="44">
        <f>parseTime(BC440)-(BD443=INT(RIGHT($F440, 1)))</f>
        <v>0</v>
      </c>
      <c r="BF440" s="45">
        <f t="shared" si="9969"/>
        <v>0</v>
      </c>
      <c r="BG440" s="36"/>
      <c r="BH440" s="37"/>
      <c r="BI440" s="44">
        <f>parseTime(BG440)-(BH443=INT(RIGHT($F440, 1)))</f>
        <v>0</v>
      </c>
      <c r="BJ440" s="45">
        <f t="shared" si="9970"/>
        <v>0</v>
      </c>
      <c r="BK440" s="36"/>
      <c r="BL440" s="37"/>
      <c r="BM440" s="44">
        <f>parseTime(BK440)-(BL443=INT(RIGHT($F440, 1)))</f>
        <v>0</v>
      </c>
      <c r="BN440" s="45">
        <f t="shared" si="9971"/>
        <v>0</v>
      </c>
      <c r="BO440" s="36"/>
      <c r="BP440" s="37"/>
      <c r="BQ440" s="44">
        <f t="shared" ref="BQ440" si="10006">parseTime(BO440)-(BP443=INT(RIGHT($F440, 1)))</f>
        <v>0</v>
      </c>
      <c r="BR440" s="45">
        <f t="shared" si="9973"/>
        <v>0</v>
      </c>
      <c r="BS440" s="36"/>
      <c r="BT440" s="37"/>
      <c r="BU440" s="44">
        <f t="shared" ref="BU440" si="10007">parseTime(BS440)-(BT443=INT(RIGHT($F440, 1)))</f>
        <v>0</v>
      </c>
      <c r="BV440" s="45">
        <f t="shared" si="9975"/>
        <v>0</v>
      </c>
      <c r="BW440" s="36"/>
      <c r="BX440" s="37"/>
      <c r="BY440" s="44">
        <f t="shared" ref="BY440" si="10008">parseTime(BW440)-(BX443=INT(RIGHT($F440, 1)))</f>
        <v>0</v>
      </c>
      <c r="BZ440" s="45">
        <f t="shared" si="9977"/>
        <v>0</v>
      </c>
      <c r="CA440" s="36"/>
      <c r="CB440" s="37"/>
      <c r="CC440" s="44">
        <f t="shared" ref="CC440" si="10009">parseTime(CA440)-(CB443=INT(RIGHT($F440, 1)))</f>
        <v>0</v>
      </c>
      <c r="CD440" s="45">
        <f t="shared" si="9979"/>
        <v>0</v>
      </c>
      <c r="CE440" s="36"/>
      <c r="CF440" s="37"/>
      <c r="CG440" s="44">
        <f t="shared" ref="CG440" si="10010">parseTime(CE440)-(CF443=INT(RIGHT($F440, 1)))</f>
        <v>0</v>
      </c>
      <c r="CH440" s="45">
        <f t="shared" si="9981"/>
        <v>0</v>
      </c>
    </row>
    <row r="441" spans="1:86" x14ac:dyDescent="0.25">
      <c r="A441" s="56" t="s">
        <v>118</v>
      </c>
      <c r="B441" s="57">
        <f ca="1">roleHours(G438:CH444, "DFD")</f>
        <v>16</v>
      </c>
      <c r="C441" s="14">
        <f t="shared" ca="1" si="9033"/>
        <v>2</v>
      </c>
      <c r="D441" s="14"/>
      <c r="E441" s="20"/>
      <c r="F441" s="51" t="s">
        <v>131</v>
      </c>
      <c r="G441" s="36"/>
      <c r="H441" s="37"/>
      <c r="I441" s="44">
        <f t="shared" ref="I441" si="10011">parseTime(G441)-(H443=INT(RIGHT($F441, 1)))</f>
        <v>0</v>
      </c>
      <c r="J441" s="45">
        <f t="shared" si="9949"/>
        <v>0</v>
      </c>
      <c r="K441" s="36"/>
      <c r="L441" s="37"/>
      <c r="M441" s="44">
        <f t="shared" ref="M441" si="10012">parseTime(K441)-(L443=INT(RIGHT($F441, 1)))</f>
        <v>0</v>
      </c>
      <c r="N441" s="45">
        <f t="shared" si="9951"/>
        <v>0</v>
      </c>
      <c r="O441" s="36"/>
      <c r="P441" s="37"/>
      <c r="Q441" s="44">
        <f t="shared" ref="Q441" si="10013">parseTime(O441)-(P443=INT(RIGHT($F441, 1)))</f>
        <v>0</v>
      </c>
      <c r="R441" s="45">
        <f t="shared" si="9953"/>
        <v>0</v>
      </c>
      <c r="S441" s="36"/>
      <c r="T441" s="37"/>
      <c r="U441" s="44">
        <f t="shared" ref="U441" si="10014">parseTime(S441)-(T443=INT(RIGHT($F441, 1)))</f>
        <v>0</v>
      </c>
      <c r="V441" s="45">
        <f t="shared" si="9955"/>
        <v>0</v>
      </c>
      <c r="W441" s="36"/>
      <c r="X441" s="37"/>
      <c r="Y441" s="44">
        <f t="shared" ref="Y441" si="10015">parseTime(W441)-(X443=INT(RIGHT($F441, 1)))</f>
        <v>0</v>
      </c>
      <c r="Z441" s="45">
        <f t="shared" si="9957"/>
        <v>0</v>
      </c>
      <c r="AA441" s="36"/>
      <c r="AB441" s="37"/>
      <c r="AC441" s="44">
        <f t="shared" ref="AC441" si="10016">parseTime(AA441)-(AB443=INT(RIGHT($F441, 1)))</f>
        <v>0</v>
      </c>
      <c r="AD441" s="45">
        <f t="shared" si="9959"/>
        <v>0</v>
      </c>
      <c r="AE441" s="36"/>
      <c r="AF441" s="37"/>
      <c r="AG441" s="44">
        <f t="shared" ref="AG441" si="10017">parseTime(AE441)-(AF443=INT(RIGHT($F441, 1)))</f>
        <v>0</v>
      </c>
      <c r="AH441" s="45">
        <f t="shared" si="9961"/>
        <v>0</v>
      </c>
      <c r="AI441" s="36"/>
      <c r="AJ441" s="37"/>
      <c r="AK441" s="44">
        <f>parseTime(AI441)-(AJ443=INT(RIGHT($F441, 1)))</f>
        <v>0</v>
      </c>
      <c r="AL441" s="45">
        <f t="shared" si="9962"/>
        <v>0</v>
      </c>
      <c r="AM441" s="36"/>
      <c r="AN441" s="37"/>
      <c r="AO441" s="44">
        <f t="shared" ref="AO441" si="10018">parseTime(AM441)-(AN443=INT(RIGHT($F441, 1)))</f>
        <v>0</v>
      </c>
      <c r="AP441" s="45">
        <f t="shared" si="9964"/>
        <v>0</v>
      </c>
      <c r="AQ441" s="36"/>
      <c r="AR441" s="37"/>
      <c r="AS441" s="44">
        <f t="shared" ref="AS441" si="10019">parseTime(AQ441)-(AR443=INT(RIGHT($F441, 1)))</f>
        <v>0</v>
      </c>
      <c r="AT441" s="45">
        <f t="shared" si="9966"/>
        <v>0</v>
      </c>
      <c r="AU441" s="36"/>
      <c r="AV441" s="37"/>
      <c r="AW441" s="44">
        <f>parseTime(AU441)-(AV443=INT(RIGHT($F441, 1)))</f>
        <v>0</v>
      </c>
      <c r="AX441" s="45">
        <f t="shared" si="9967"/>
        <v>0</v>
      </c>
      <c r="AY441" s="36"/>
      <c r="AZ441" s="37"/>
      <c r="BA441" s="44">
        <f>parseTime(AY441)-(AZ443=INT(RIGHT($F441, 1)))</f>
        <v>0</v>
      </c>
      <c r="BB441" s="45">
        <f t="shared" si="9968"/>
        <v>0</v>
      </c>
      <c r="BC441" s="36"/>
      <c r="BD441" s="37"/>
      <c r="BE441" s="44">
        <f>parseTime(BC441)-(BD443=INT(RIGHT($F441, 1)))</f>
        <v>0</v>
      </c>
      <c r="BF441" s="45">
        <f t="shared" si="9969"/>
        <v>0</v>
      </c>
      <c r="BG441" s="36"/>
      <c r="BH441" s="37"/>
      <c r="BI441" s="44">
        <f>parseTime(BG441)-(BH443=INT(RIGHT($F441, 1)))</f>
        <v>0</v>
      </c>
      <c r="BJ441" s="45">
        <f t="shared" si="9970"/>
        <v>0</v>
      </c>
      <c r="BK441" s="36"/>
      <c r="BL441" s="37"/>
      <c r="BM441" s="44">
        <f>parseTime(BK441)-(BL443=INT(RIGHT($F441, 1)))</f>
        <v>0</v>
      </c>
      <c r="BN441" s="45">
        <f t="shared" si="9971"/>
        <v>0</v>
      </c>
      <c r="BO441" s="36"/>
      <c r="BP441" s="37"/>
      <c r="BQ441" s="44">
        <f t="shared" ref="BQ441" si="10020">parseTime(BO441)-(BP443=INT(RIGHT($F441, 1)))</f>
        <v>0</v>
      </c>
      <c r="BR441" s="45">
        <f t="shared" si="9973"/>
        <v>0</v>
      </c>
      <c r="BS441" s="36"/>
      <c r="BT441" s="37"/>
      <c r="BU441" s="44">
        <f t="shared" ref="BU441" si="10021">parseTime(BS441)-(BT443=INT(RIGHT($F441, 1)))</f>
        <v>0</v>
      </c>
      <c r="BV441" s="45">
        <f t="shared" si="9975"/>
        <v>0</v>
      </c>
      <c r="BW441" s="36"/>
      <c r="BX441" s="37"/>
      <c r="BY441" s="44">
        <f t="shared" ref="BY441" si="10022">parseTime(BW441)-(BX443=INT(RIGHT($F441, 1)))</f>
        <v>0</v>
      </c>
      <c r="BZ441" s="45">
        <f t="shared" si="9977"/>
        <v>0</v>
      </c>
      <c r="CA441" s="36"/>
      <c r="CB441" s="37"/>
      <c r="CC441" s="44">
        <f t="shared" ref="CC441" si="10023">parseTime(CA441)-(CB443=INT(RIGHT($F441, 1)))</f>
        <v>0</v>
      </c>
      <c r="CD441" s="45">
        <f t="shared" si="9979"/>
        <v>0</v>
      </c>
      <c r="CE441" s="36"/>
      <c r="CF441" s="37"/>
      <c r="CG441" s="44">
        <f t="shared" ref="CG441" si="10024">parseTime(CE441)-(CF443=INT(RIGHT($F441, 1)))</f>
        <v>0</v>
      </c>
      <c r="CH441" s="45">
        <f t="shared" si="9981"/>
        <v>0</v>
      </c>
    </row>
    <row r="442" spans="1:86" x14ac:dyDescent="0.25">
      <c r="A442" s="56" t="s">
        <v>119</v>
      </c>
      <c r="B442" s="57">
        <f ca="1">roleHours(G438:CH444, "MCC")</f>
        <v>0</v>
      </c>
      <c r="C442" s="14">
        <f t="shared" ca="1" si="9033"/>
        <v>0</v>
      </c>
      <c r="D442" s="14"/>
      <c r="E442" s="20"/>
      <c r="F442" s="51" t="s">
        <v>132</v>
      </c>
      <c r="G442" s="36"/>
      <c r="H442" s="37"/>
      <c r="I442" s="44">
        <f t="shared" ref="I442" si="10025">parseTime(G442)-(H443=INT(RIGHT($F442, 1)))</f>
        <v>0</v>
      </c>
      <c r="J442" s="45">
        <f t="shared" si="9949"/>
        <v>0</v>
      </c>
      <c r="K442" s="36"/>
      <c r="L442" s="37"/>
      <c r="M442" s="44">
        <f t="shared" ref="M442" si="10026">parseTime(K442)-(L443=INT(RIGHT($F442, 1)))</f>
        <v>0</v>
      </c>
      <c r="N442" s="45">
        <f t="shared" si="9951"/>
        <v>0</v>
      </c>
      <c r="O442" s="36"/>
      <c r="P442" s="37"/>
      <c r="Q442" s="44">
        <f t="shared" ref="Q442" si="10027">parseTime(O442)-(P443=INT(RIGHT($F442, 1)))</f>
        <v>0</v>
      </c>
      <c r="R442" s="45">
        <f t="shared" si="9953"/>
        <v>0</v>
      </c>
      <c r="S442" s="36"/>
      <c r="T442" s="37"/>
      <c r="U442" s="44">
        <f t="shared" ref="U442" si="10028">parseTime(S442)-(T443=INT(RIGHT($F442, 1)))</f>
        <v>0</v>
      </c>
      <c r="V442" s="45">
        <f t="shared" si="9955"/>
        <v>0</v>
      </c>
      <c r="W442" s="36"/>
      <c r="X442" s="37"/>
      <c r="Y442" s="44">
        <f t="shared" ref="Y442" si="10029">parseTime(W442)-(X443=INT(RIGHT($F442, 1)))</f>
        <v>0</v>
      </c>
      <c r="Z442" s="45">
        <f t="shared" si="9957"/>
        <v>0</v>
      </c>
      <c r="AA442" s="36"/>
      <c r="AB442" s="37"/>
      <c r="AC442" s="44">
        <f t="shared" ref="AC442" si="10030">parseTime(AA442)-(AB443=INT(RIGHT($F442, 1)))</f>
        <v>0</v>
      </c>
      <c r="AD442" s="45">
        <f t="shared" si="9959"/>
        <v>0</v>
      </c>
      <c r="AE442" s="36"/>
      <c r="AF442" s="37"/>
      <c r="AG442" s="44">
        <f t="shared" ref="AG442" si="10031">parseTime(AE442)-(AF443=INT(RIGHT($F442, 1)))</f>
        <v>0</v>
      </c>
      <c r="AH442" s="45">
        <f t="shared" si="9961"/>
        <v>0</v>
      </c>
      <c r="AI442" s="36"/>
      <c r="AJ442" s="37"/>
      <c r="AK442" s="44">
        <f>parseTime(AI442)-(AJ443=INT(RIGHT($F442, 1)))</f>
        <v>0</v>
      </c>
      <c r="AL442" s="45">
        <f t="shared" si="9962"/>
        <v>0</v>
      </c>
      <c r="AM442" s="36"/>
      <c r="AN442" s="37"/>
      <c r="AO442" s="44">
        <f t="shared" ref="AO442" si="10032">parseTime(AM442)-(AN443=INT(RIGHT($F442, 1)))</f>
        <v>0</v>
      </c>
      <c r="AP442" s="45">
        <f t="shared" si="9964"/>
        <v>0</v>
      </c>
      <c r="AQ442" s="36"/>
      <c r="AR442" s="37"/>
      <c r="AS442" s="44">
        <f t="shared" ref="AS442" si="10033">parseTime(AQ442)-(AR443=INT(RIGHT($F442, 1)))</f>
        <v>0</v>
      </c>
      <c r="AT442" s="45">
        <f t="shared" si="9966"/>
        <v>0</v>
      </c>
      <c r="AU442" s="36"/>
      <c r="AV442" s="37"/>
      <c r="AW442" s="44">
        <f>parseTime(AU442)-(AV443=INT(RIGHT($F442, 1)))</f>
        <v>0</v>
      </c>
      <c r="AX442" s="45">
        <f t="shared" si="9967"/>
        <v>0</v>
      </c>
      <c r="AY442" s="36"/>
      <c r="AZ442" s="37"/>
      <c r="BA442" s="44">
        <f>parseTime(AY442)-(AZ443=INT(RIGHT($F442, 1)))</f>
        <v>0</v>
      </c>
      <c r="BB442" s="45">
        <f t="shared" si="9968"/>
        <v>0</v>
      </c>
      <c r="BC442" s="36"/>
      <c r="BD442" s="37"/>
      <c r="BE442" s="44">
        <f>parseTime(BC442)-(BD443=INT(RIGHT($F442, 1)))</f>
        <v>0</v>
      </c>
      <c r="BF442" s="45">
        <f t="shared" si="9969"/>
        <v>0</v>
      </c>
      <c r="BG442" s="36"/>
      <c r="BH442" s="37"/>
      <c r="BI442" s="44">
        <f>parseTime(BG442)-(BH443=INT(RIGHT($F442, 1)))</f>
        <v>0</v>
      </c>
      <c r="BJ442" s="45">
        <f t="shared" si="9970"/>
        <v>0</v>
      </c>
      <c r="BK442" s="36"/>
      <c r="BL442" s="37"/>
      <c r="BM442" s="44">
        <f>parseTime(BK442)-(BL443=INT(RIGHT($F442, 1)))</f>
        <v>0</v>
      </c>
      <c r="BN442" s="45">
        <f t="shared" si="9971"/>
        <v>0</v>
      </c>
      <c r="BO442" s="36"/>
      <c r="BP442" s="37"/>
      <c r="BQ442" s="44">
        <f t="shared" ref="BQ442" si="10034">parseTime(BO442)-(BP443=INT(RIGHT($F442, 1)))</f>
        <v>0</v>
      </c>
      <c r="BR442" s="45">
        <f t="shared" si="9973"/>
        <v>0</v>
      </c>
      <c r="BS442" s="36"/>
      <c r="BT442" s="37"/>
      <c r="BU442" s="44">
        <f t="shared" ref="BU442" si="10035">parseTime(BS442)-(BT443=INT(RIGHT($F442, 1)))</f>
        <v>0</v>
      </c>
      <c r="BV442" s="45">
        <f t="shared" si="9975"/>
        <v>0</v>
      </c>
      <c r="BW442" s="36"/>
      <c r="BX442" s="37"/>
      <c r="BY442" s="44">
        <f t="shared" ref="BY442" si="10036">parseTime(BW442)-(BX443=INT(RIGHT($F442, 1)))</f>
        <v>0</v>
      </c>
      <c r="BZ442" s="45">
        <f t="shared" si="9977"/>
        <v>0</v>
      </c>
      <c r="CA442" s="36"/>
      <c r="CB442" s="37"/>
      <c r="CC442" s="44">
        <f t="shared" ref="CC442" si="10037">parseTime(CA442)-(CB443=INT(RIGHT($F442, 1)))</f>
        <v>0</v>
      </c>
      <c r="CD442" s="45">
        <f t="shared" si="9979"/>
        <v>0</v>
      </c>
      <c r="CE442" s="36"/>
      <c r="CF442" s="37"/>
      <c r="CG442" s="44">
        <f t="shared" ref="CG442" si="10038">parseTime(CE442)-(CF443=INT(RIGHT($F442, 1)))</f>
        <v>0</v>
      </c>
      <c r="CH442" s="45">
        <f t="shared" si="9981"/>
        <v>0</v>
      </c>
    </row>
    <row r="443" spans="1:86" x14ac:dyDescent="0.25">
      <c r="A443" s="56" t="s">
        <v>120</v>
      </c>
      <c r="B443" s="57">
        <f ca="1">roleHours(G438:CH444, "DCC")</f>
        <v>0</v>
      </c>
      <c r="C443" s="14">
        <f t="shared" ca="1" si="9033"/>
        <v>0</v>
      </c>
      <c r="D443" s="14"/>
      <c r="E443" s="20"/>
      <c r="F443" s="51"/>
      <c r="G443" s="46" t="s">
        <v>134</v>
      </c>
      <c r="H443" s="38">
        <f t="shared" ref="H443" si="10039">lunchAdjust(G438:H442)</f>
        <v>0</v>
      </c>
      <c r="I443" s="48" t="s">
        <v>0</v>
      </c>
      <c r="J443" s="39">
        <f t="shared" ref="J443" si="10040">SUMPRODUCT(I438:I442*J438:J442)</f>
        <v>0</v>
      </c>
      <c r="K443" s="46" t="s">
        <v>134</v>
      </c>
      <c r="L443" s="38">
        <f t="shared" ref="L443" si="10041">lunchAdjust(K438:L442)</f>
        <v>0</v>
      </c>
      <c r="M443" s="48" t="s">
        <v>0</v>
      </c>
      <c r="N443" s="39">
        <f t="shared" ref="N443" si="10042">SUMPRODUCT(M438:M442*N438:N442)</f>
        <v>0</v>
      </c>
      <c r="O443" s="46" t="s">
        <v>134</v>
      </c>
      <c r="P443" s="38">
        <f t="shared" ref="P443" si="10043">lunchAdjust(O438:P442)</f>
        <v>0</v>
      </c>
      <c r="Q443" s="48" t="s">
        <v>0</v>
      </c>
      <c r="R443" s="39">
        <f t="shared" ref="R443" si="10044">SUMPRODUCT(Q438:Q442*R438:R442)</f>
        <v>0</v>
      </c>
      <c r="S443" s="46" t="s">
        <v>134</v>
      </c>
      <c r="T443" s="38">
        <f t="shared" ref="T443" si="10045">lunchAdjust(S438:T442)</f>
        <v>0</v>
      </c>
      <c r="U443" s="48" t="s">
        <v>0</v>
      </c>
      <c r="V443" s="39">
        <f t="shared" ref="V443" si="10046">SUMPRODUCT(U438:U442*V438:V442)</f>
        <v>0</v>
      </c>
      <c r="W443" s="46" t="s">
        <v>134</v>
      </c>
      <c r="X443" s="38">
        <f t="shared" ref="X443" si="10047">lunchAdjust(W438:X442)</f>
        <v>0</v>
      </c>
      <c r="Y443" s="48" t="s">
        <v>0</v>
      </c>
      <c r="Z443" s="39">
        <f t="shared" ref="Z443" si="10048">SUMPRODUCT(Y438:Y442*Z438:Z442)</f>
        <v>0</v>
      </c>
      <c r="AA443" s="46" t="s">
        <v>134</v>
      </c>
      <c r="AB443" s="38">
        <f t="shared" ref="AB443" si="10049">lunchAdjust(AA438:AB442)</f>
        <v>0</v>
      </c>
      <c r="AC443" s="48" t="s">
        <v>0</v>
      </c>
      <c r="AD443" s="39">
        <f t="shared" ref="AD443" si="10050">SUMPRODUCT(AC438:AC442*AD438:AD442)</f>
        <v>0</v>
      </c>
      <c r="AE443" s="46" t="s">
        <v>134</v>
      </c>
      <c r="AF443" s="38">
        <f t="shared" ref="AF443" si="10051">lunchAdjust(AE438:AF442)</f>
        <v>0</v>
      </c>
      <c r="AG443" s="48" t="s">
        <v>0</v>
      </c>
      <c r="AH443" s="39">
        <f t="shared" ref="AH443" si="10052">SUMPRODUCT(AG438:AG442*AH438:AH442)</f>
        <v>0</v>
      </c>
      <c r="AI443" s="46" t="s">
        <v>134</v>
      </c>
      <c r="AJ443" s="38">
        <f t="shared" ref="AJ443" si="10053">lunchAdjust(AI438:AJ442)</f>
        <v>1</v>
      </c>
      <c r="AK443" s="48" t="s">
        <v>0</v>
      </c>
      <c r="AL443" s="39">
        <f t="shared" ref="AL443" si="10054">SUMPRODUCT(AK438:AK442*AL438:AL442)</f>
        <v>8</v>
      </c>
      <c r="AM443" s="46" t="s">
        <v>134</v>
      </c>
      <c r="AN443" s="38">
        <f t="shared" ref="AN443" si="10055">lunchAdjust(AM438:AN442)</f>
        <v>1</v>
      </c>
      <c r="AO443" s="48" t="s">
        <v>0</v>
      </c>
      <c r="AP443" s="39">
        <f t="shared" ref="AP443" si="10056">SUMPRODUCT(AO438:AO442*AP438:AP442)</f>
        <v>8</v>
      </c>
      <c r="AQ443" s="46" t="s">
        <v>134</v>
      </c>
      <c r="AR443" s="38">
        <f t="shared" ref="AR443" si="10057">lunchAdjust(AQ438:AR442)</f>
        <v>1</v>
      </c>
      <c r="AS443" s="48" t="s">
        <v>0</v>
      </c>
      <c r="AT443" s="39">
        <f t="shared" ref="AT443" si="10058">SUMPRODUCT(AS438:AS442*AT438:AT442)</f>
        <v>8</v>
      </c>
      <c r="AU443" s="46" t="s">
        <v>134</v>
      </c>
      <c r="AV443" s="38">
        <f t="shared" ref="AV443" si="10059">lunchAdjust(AU438:AV442)</f>
        <v>0</v>
      </c>
      <c r="AW443" s="48" t="s">
        <v>0</v>
      </c>
      <c r="AX443" s="39">
        <f t="shared" ref="AX443" si="10060">SUMPRODUCT(AW438:AW442*AX438:AX442)</f>
        <v>0</v>
      </c>
      <c r="AY443" s="46" t="s">
        <v>134</v>
      </c>
      <c r="AZ443" s="38">
        <f t="shared" ref="AZ443" si="10061">lunchAdjust(AY438:AZ442)</f>
        <v>0</v>
      </c>
      <c r="BA443" s="48" t="s">
        <v>0</v>
      </c>
      <c r="BB443" s="39">
        <f t="shared" ref="BB443" si="10062">SUMPRODUCT(BA438:BA442*BB438:BB442)</f>
        <v>0</v>
      </c>
      <c r="BC443" s="46" t="s">
        <v>134</v>
      </c>
      <c r="BD443" s="38">
        <f t="shared" ref="BD443" si="10063">lunchAdjust(BC438:BD442)</f>
        <v>1</v>
      </c>
      <c r="BE443" s="48" t="s">
        <v>0</v>
      </c>
      <c r="BF443" s="39">
        <f t="shared" ref="BF443" si="10064">SUMPRODUCT(BE438:BE442*BF438:BF442)</f>
        <v>8</v>
      </c>
      <c r="BG443" s="46" t="s">
        <v>134</v>
      </c>
      <c r="BH443" s="38">
        <f t="shared" ref="BH443" si="10065">lunchAdjust(BG438:BH442)</f>
        <v>0</v>
      </c>
      <c r="BI443" s="48" t="s">
        <v>0</v>
      </c>
      <c r="BJ443" s="39">
        <f t="shared" ref="BJ443" si="10066">SUMPRODUCT(BI438:BI442*BJ438:BJ442)</f>
        <v>0</v>
      </c>
      <c r="BK443" s="46" t="s">
        <v>134</v>
      </c>
      <c r="BL443" s="38">
        <f t="shared" ref="BL443" si="10067">lunchAdjust(BK438:BL442)</f>
        <v>0</v>
      </c>
      <c r="BM443" s="48" t="s">
        <v>0</v>
      </c>
      <c r="BN443" s="39">
        <f t="shared" ref="BN443" si="10068">SUMPRODUCT(BM438:BM442*BN438:BN442)</f>
        <v>0</v>
      </c>
      <c r="BO443" s="46" t="s">
        <v>134</v>
      </c>
      <c r="BP443" s="38">
        <f t="shared" ref="BP443" si="10069">lunchAdjust(BO438:BP442)</f>
        <v>0</v>
      </c>
      <c r="BQ443" s="48" t="s">
        <v>0</v>
      </c>
      <c r="BR443" s="39">
        <f t="shared" ref="BR443" si="10070">SUMPRODUCT(BQ438:BQ442*BR438:BR442)</f>
        <v>0</v>
      </c>
      <c r="BS443" s="46" t="s">
        <v>134</v>
      </c>
      <c r="BT443" s="38">
        <f t="shared" ref="BT443" si="10071">lunchAdjust(BS438:BT442)</f>
        <v>0</v>
      </c>
      <c r="BU443" s="48" t="s">
        <v>0</v>
      </c>
      <c r="BV443" s="39">
        <f t="shared" ref="BV443" si="10072">SUMPRODUCT(BU438:BU442*BV438:BV442)</f>
        <v>0</v>
      </c>
      <c r="BW443" s="46" t="s">
        <v>134</v>
      </c>
      <c r="BX443" s="38">
        <f t="shared" ref="BX443" si="10073">lunchAdjust(BW438:BX442)</f>
        <v>0</v>
      </c>
      <c r="BY443" s="48" t="s">
        <v>0</v>
      </c>
      <c r="BZ443" s="39">
        <f t="shared" ref="BZ443" si="10074">SUMPRODUCT(BY438:BY442*BZ438:BZ442)</f>
        <v>0</v>
      </c>
      <c r="CA443" s="46" t="s">
        <v>134</v>
      </c>
      <c r="CB443" s="38">
        <f t="shared" ref="CB443" si="10075">lunchAdjust(CA438:CB442)</f>
        <v>0</v>
      </c>
      <c r="CC443" s="48" t="s">
        <v>0</v>
      </c>
      <c r="CD443" s="39">
        <f t="shared" ref="CD443" si="10076">SUMPRODUCT(CC438:CC442*CD438:CD442)</f>
        <v>0</v>
      </c>
      <c r="CE443" s="46" t="s">
        <v>134</v>
      </c>
      <c r="CF443" s="38">
        <f t="shared" ref="CF443" si="10077">lunchAdjust(CE438:CF442)</f>
        <v>0</v>
      </c>
      <c r="CG443" s="48" t="s">
        <v>0</v>
      </c>
      <c r="CH443" s="39">
        <f t="shared" ref="CH443" si="10078">SUMPRODUCT(CG438:CG442*CH438:CH442)</f>
        <v>0</v>
      </c>
    </row>
    <row r="444" spans="1:86" ht="15.75" thickBot="1" x14ac:dyDescent="0.3">
      <c r="A444" s="58" t="s">
        <v>121</v>
      </c>
      <c r="B444" s="59">
        <f ca="1">roleHours(G438:CH444, "OUT")</f>
        <v>0</v>
      </c>
      <c r="C444" s="54" t="s">
        <v>137</v>
      </c>
      <c r="D444" s="22">
        <f ca="1">roleHours(G438:CH444, "PTO")</f>
        <v>0</v>
      </c>
      <c r="E444" s="23"/>
      <c r="F444" s="52"/>
      <c r="G444" s="47" t="s">
        <v>39</v>
      </c>
      <c r="H444" s="40">
        <f t="shared" si="9088"/>
        <v>0</v>
      </c>
      <c r="I444" s="49" t="s">
        <v>135</v>
      </c>
      <c r="J444" s="41">
        <f t="shared" ref="J444" si="10079">J443*G$4</f>
        <v>0</v>
      </c>
      <c r="K444" s="47" t="s">
        <v>39</v>
      </c>
      <c r="L444" s="40">
        <f t="shared" ref="L444" si="10080">SUMPRODUCT(M438:M442*(L438:L442="PTO"))+SUMPRODUCT(M438:M442*(L438:L442="HOL"))</f>
        <v>0</v>
      </c>
      <c r="M444" s="49" t="s">
        <v>135</v>
      </c>
      <c r="N444" s="41">
        <f t="shared" ref="N444" si="10081">N443*K$4</f>
        <v>0</v>
      </c>
      <c r="O444" s="47" t="s">
        <v>39</v>
      </c>
      <c r="P444" s="40">
        <f t="shared" ref="P444" si="10082">SUMPRODUCT(Q438:Q442*(P438:P442="PTO"))+SUMPRODUCT(Q438:Q442*(P438:P442="HOL"))</f>
        <v>0</v>
      </c>
      <c r="Q444" s="49" t="s">
        <v>135</v>
      </c>
      <c r="R444" s="41">
        <f t="shared" ref="R444" si="10083">R443*O$4</f>
        <v>0</v>
      </c>
      <c r="S444" s="47" t="s">
        <v>39</v>
      </c>
      <c r="T444" s="40">
        <f t="shared" ref="T444" si="10084">SUMPRODUCT(U438:U442*(T438:T442="PTO"))+SUMPRODUCT(U438:U442*(T438:T442="HOL"))</f>
        <v>0</v>
      </c>
      <c r="U444" s="49" t="s">
        <v>135</v>
      </c>
      <c r="V444" s="41">
        <f t="shared" ref="V444" si="10085">V443*S$4</f>
        <v>0</v>
      </c>
      <c r="W444" s="47" t="s">
        <v>39</v>
      </c>
      <c r="X444" s="40">
        <f t="shared" ref="X444" si="10086">SUMPRODUCT(Y438:Y442*(X438:X442="PTO"))+SUMPRODUCT(Y438:Y442*(X438:X442="HOL"))</f>
        <v>0</v>
      </c>
      <c r="Y444" s="49" t="s">
        <v>135</v>
      </c>
      <c r="Z444" s="41">
        <f t="shared" ref="Z444" si="10087">Z443*W$4</f>
        <v>0</v>
      </c>
      <c r="AA444" s="47" t="s">
        <v>39</v>
      </c>
      <c r="AB444" s="40">
        <f t="shared" ref="AB444" si="10088">SUMPRODUCT(AC438:AC442*(AB438:AB442="PTO"))+SUMPRODUCT(AC438:AC442*(AB438:AB442="HOL"))</f>
        <v>0</v>
      </c>
      <c r="AC444" s="49" t="s">
        <v>135</v>
      </c>
      <c r="AD444" s="41">
        <f t="shared" ref="AD444" si="10089">AD443*AA$4</f>
        <v>0</v>
      </c>
      <c r="AE444" s="47" t="s">
        <v>39</v>
      </c>
      <c r="AF444" s="40">
        <f t="shared" ref="AF444" si="10090">SUMPRODUCT(AG438:AG442*(AF438:AF442="PTO"))+SUMPRODUCT(AG438:AG442*(AF438:AF442="HOL"))</f>
        <v>0</v>
      </c>
      <c r="AG444" s="49" t="s">
        <v>135</v>
      </c>
      <c r="AH444" s="41">
        <f t="shared" ref="AH444" si="10091">AH443*AE$4</f>
        <v>0</v>
      </c>
      <c r="AI444" s="47" t="s">
        <v>39</v>
      </c>
      <c r="AJ444" s="40">
        <f t="shared" ref="AJ444" si="10092">SUMPRODUCT(AK438:AK442*(AJ438:AJ442="PTO"))+SUMPRODUCT(AK438:AK442*(AJ438:AJ442="HOL"))</f>
        <v>0</v>
      </c>
      <c r="AK444" s="49" t="s">
        <v>135</v>
      </c>
      <c r="AL444" s="41">
        <f>AL443*AI$4</f>
        <v>8</v>
      </c>
      <c r="AM444" s="47" t="s">
        <v>39</v>
      </c>
      <c r="AN444" s="40">
        <f t="shared" ref="AN444" si="10093">SUMPRODUCT(AO438:AO442*(AN438:AN442="PTO"))+SUMPRODUCT(AO438:AO442*(AN438:AN442="HOL"))</f>
        <v>0</v>
      </c>
      <c r="AO444" s="49" t="s">
        <v>135</v>
      </c>
      <c r="AP444" s="41">
        <f t="shared" ref="AP444" si="10094">AP443*AM$4</f>
        <v>8</v>
      </c>
      <c r="AQ444" s="47" t="s">
        <v>39</v>
      </c>
      <c r="AR444" s="40">
        <f t="shared" ref="AR444" si="10095">SUMPRODUCT(AS438:AS442*(AR438:AR442="PTO"))+SUMPRODUCT(AS438:AS442*(AR438:AR442="HOL"))</f>
        <v>0</v>
      </c>
      <c r="AS444" s="49" t="s">
        <v>135</v>
      </c>
      <c r="AT444" s="41">
        <f t="shared" ref="AT444" si="10096">AT443*AQ$4</f>
        <v>0</v>
      </c>
      <c r="AU444" s="47" t="s">
        <v>39</v>
      </c>
      <c r="AV444" s="40">
        <f t="shared" ref="AV444" si="10097">SUMPRODUCT(AW438:AW442*(AV438:AV442="PTO"))+SUMPRODUCT(AW438:AW442*(AV438:AV442="HOL"))</f>
        <v>0</v>
      </c>
      <c r="AW444" s="49" t="s">
        <v>135</v>
      </c>
      <c r="AX444" s="41">
        <f>AX443*AU$4</f>
        <v>0</v>
      </c>
      <c r="AY444" s="47" t="s">
        <v>39</v>
      </c>
      <c r="AZ444" s="40">
        <f t="shared" ref="AZ444" si="10098">SUMPRODUCT(BA438:BA442*(AZ438:AZ442="PTO"))+SUMPRODUCT(BA438:BA442*(AZ438:AZ442="HOL"))</f>
        <v>0</v>
      </c>
      <c r="BA444" s="49" t="s">
        <v>135</v>
      </c>
      <c r="BB444" s="41">
        <f>BB443*AY$4</f>
        <v>0</v>
      </c>
      <c r="BC444" s="47" t="s">
        <v>39</v>
      </c>
      <c r="BD444" s="40">
        <f t="shared" ref="BD444" si="10099">SUMPRODUCT(BE438:BE442*(BD438:BD442="PTO"))+SUMPRODUCT(BE438:BE442*(BD438:BD442="HOL"))</f>
        <v>0</v>
      </c>
      <c r="BE444" s="49" t="s">
        <v>135</v>
      </c>
      <c r="BF444" s="41">
        <f>BF443*BC$4</f>
        <v>8</v>
      </c>
      <c r="BG444" s="47" t="s">
        <v>39</v>
      </c>
      <c r="BH444" s="40">
        <f t="shared" ref="BH444" si="10100">SUMPRODUCT(BI438:BI442*(BH438:BH442="PTO"))+SUMPRODUCT(BI438:BI442*(BH438:BH442="HOL"))</f>
        <v>0</v>
      </c>
      <c r="BI444" s="49" t="s">
        <v>135</v>
      </c>
      <c r="BJ444" s="41">
        <f>BJ443*BG$4</f>
        <v>0</v>
      </c>
      <c r="BK444" s="47" t="s">
        <v>39</v>
      </c>
      <c r="BL444" s="40">
        <f t="shared" ref="BL444" si="10101">SUMPRODUCT(BM438:BM442*(BL438:BL442="PTO"))+SUMPRODUCT(BM438:BM442*(BL438:BL442="HOL"))</f>
        <v>0</v>
      </c>
      <c r="BM444" s="49" t="s">
        <v>135</v>
      </c>
      <c r="BN444" s="41">
        <f>BN443*BK$4</f>
        <v>0</v>
      </c>
      <c r="BO444" s="47" t="s">
        <v>39</v>
      </c>
      <c r="BP444" s="40">
        <f t="shared" ref="BP444" si="10102">SUMPRODUCT(BQ438:BQ442*(BP438:BP442="PTO"))+SUMPRODUCT(BQ438:BQ442*(BP438:BP442="HOL"))</f>
        <v>0</v>
      </c>
      <c r="BQ444" s="49" t="s">
        <v>135</v>
      </c>
      <c r="BR444" s="41">
        <f t="shared" ref="BR444" si="10103">BR443*BO$4</f>
        <v>0</v>
      </c>
      <c r="BS444" s="47" t="s">
        <v>39</v>
      </c>
      <c r="BT444" s="40">
        <f t="shared" ref="BT444" si="10104">SUMPRODUCT(BU438:BU442*(BT438:BT442="PTO"))+SUMPRODUCT(BU438:BU442*(BT438:BT442="HOL"))</f>
        <v>0</v>
      </c>
      <c r="BU444" s="49" t="s">
        <v>135</v>
      </c>
      <c r="BV444" s="41">
        <f t="shared" ref="BV444" si="10105">BV443*BS$4</f>
        <v>0</v>
      </c>
      <c r="BW444" s="47" t="s">
        <v>39</v>
      </c>
      <c r="BX444" s="40">
        <f t="shared" ref="BX444" si="10106">SUMPRODUCT(BY438:BY442*(BX438:BX442="PTO"))+SUMPRODUCT(BY438:BY442*(BX438:BX442="HOL"))</f>
        <v>0</v>
      </c>
      <c r="BY444" s="49" t="s">
        <v>135</v>
      </c>
      <c r="BZ444" s="41">
        <f t="shared" ref="BZ444" si="10107">BZ443*BW$4</f>
        <v>0</v>
      </c>
      <c r="CA444" s="47" t="s">
        <v>39</v>
      </c>
      <c r="CB444" s="40">
        <f t="shared" ref="CB444" si="10108">SUMPRODUCT(CC438:CC442*(CB438:CB442="PTO"))+SUMPRODUCT(CC438:CC442*(CB438:CB442="HOL"))</f>
        <v>0</v>
      </c>
      <c r="CC444" s="49" t="s">
        <v>135</v>
      </c>
      <c r="CD444" s="41">
        <f t="shared" ref="CD444" si="10109">CD443*CA$4</f>
        <v>0</v>
      </c>
      <c r="CE444" s="47" t="s">
        <v>39</v>
      </c>
      <c r="CF444" s="40">
        <f t="shared" ref="CF444" si="10110">SUMPRODUCT(CG438:CG442*(CF438:CF442="PTO"))+SUMPRODUCT(CG438:CG442*(CF438:CF442="HOL"))</f>
        <v>0</v>
      </c>
      <c r="CG444" s="49" t="s">
        <v>135</v>
      </c>
      <c r="CH444" s="41">
        <f t="shared" ref="CH444" si="10111">CH443*CE$4</f>
        <v>0</v>
      </c>
    </row>
    <row r="445" spans="1:86" x14ac:dyDescent="0.25">
      <c r="A445" s="70" t="s">
        <v>133</v>
      </c>
      <c r="B445" s="71">
        <f t="shared" ref="B445" ca="1" si="10112">D445-B446</f>
        <v>0</v>
      </c>
      <c r="C445" s="72" t="s">
        <v>122</v>
      </c>
      <c r="D445" s="71">
        <f>IFERROR(INDEX(Holidays[FTE], MATCH(Entry!E445, Holidays[Date], 0)), 1)*8*INDEX(FTEguide[[1]:[12]], MATCH(Entry!E446, FTEguide[Weekday], 0), IF(Entry!E448&gt;0, Entry!E448, MONTH(Entry!E445)))</f>
        <v>0</v>
      </c>
      <c r="E445" s="60">
        <f t="shared" si="8625"/>
        <v>43891</v>
      </c>
      <c r="F445" s="50" t="s">
        <v>128</v>
      </c>
      <c r="G445" s="34"/>
      <c r="H445" s="35"/>
      <c r="I445" s="42">
        <f t="shared" ref="I445" si="10113">parseTime(G445)-(H450=INT(RIGHT($F445, 1)))</f>
        <v>0</v>
      </c>
      <c r="J445" s="43">
        <f t="shared" ref="J445:J449" si="10114">isClocked(H445)</f>
        <v>0</v>
      </c>
      <c r="K445" s="34"/>
      <c r="L445" s="35"/>
      <c r="M445" s="42">
        <f t="shared" ref="M445" si="10115">parseTime(K445)-(L450=INT(RIGHT($F445, 1)))</f>
        <v>0</v>
      </c>
      <c r="N445" s="43">
        <f t="shared" ref="N445:N449" si="10116">isClocked(L445)</f>
        <v>0</v>
      </c>
      <c r="O445" s="34"/>
      <c r="P445" s="35"/>
      <c r="Q445" s="42">
        <f t="shared" ref="Q445" si="10117">parseTime(O445)-(P450=INT(RIGHT($F445, 1)))</f>
        <v>0</v>
      </c>
      <c r="R445" s="43">
        <f t="shared" ref="R445:R449" si="10118">isClocked(P445)</f>
        <v>0</v>
      </c>
      <c r="S445" s="34"/>
      <c r="T445" s="35"/>
      <c r="U445" s="42">
        <f t="shared" ref="U445" si="10119">parseTime(S445)-(T450=INT(RIGHT($F445, 1)))</f>
        <v>0</v>
      </c>
      <c r="V445" s="43">
        <f t="shared" ref="V445:V449" si="10120">isClocked(T445)</f>
        <v>0</v>
      </c>
      <c r="W445" s="34"/>
      <c r="X445" s="35"/>
      <c r="Y445" s="42">
        <f t="shared" ref="Y445" si="10121">parseTime(W445)-(X450=INT(RIGHT($F445, 1)))</f>
        <v>0</v>
      </c>
      <c r="Z445" s="43">
        <f t="shared" ref="Z445:Z449" si="10122">isClocked(X445)</f>
        <v>0</v>
      </c>
      <c r="AA445" s="34"/>
      <c r="AB445" s="35"/>
      <c r="AC445" s="42">
        <f t="shared" ref="AC445" si="10123">parseTime(AA445)-(AB450=INT(RIGHT($F445, 1)))</f>
        <v>0</v>
      </c>
      <c r="AD445" s="43">
        <f t="shared" ref="AD445:AD449" si="10124">isClocked(AB445)</f>
        <v>0</v>
      </c>
      <c r="AE445" s="34"/>
      <c r="AF445" s="35"/>
      <c r="AG445" s="42">
        <f t="shared" ref="AG445" si="10125">parseTime(AE445)-(AF450=INT(RIGHT($F445, 1)))</f>
        <v>0</v>
      </c>
      <c r="AH445" s="43">
        <f t="shared" ref="AH445:AH449" si="10126">isClocked(AF445)</f>
        <v>0</v>
      </c>
      <c r="AI445" s="34"/>
      <c r="AJ445" s="35"/>
      <c r="AK445" s="42">
        <f>parseTime(AI445)-(AJ450=INT(RIGHT($F445, 1)))</f>
        <v>0</v>
      </c>
      <c r="AL445" s="43">
        <f t="shared" ref="AL445:AL449" si="10127">isClocked(AJ445)</f>
        <v>0</v>
      </c>
      <c r="AM445" s="34"/>
      <c r="AN445" s="35"/>
      <c r="AO445" s="42">
        <f t="shared" ref="AO445" si="10128">parseTime(AM445)-(AN450=INT(RIGHT($F445, 1)))</f>
        <v>0</v>
      </c>
      <c r="AP445" s="43">
        <f t="shared" ref="AP445:AP449" si="10129">isClocked(AN445)</f>
        <v>0</v>
      </c>
      <c r="AQ445" s="34"/>
      <c r="AR445" s="35"/>
      <c r="AS445" s="42">
        <f t="shared" ref="AS445" si="10130">parseTime(AQ445)-(AR450=INT(RIGHT($F445, 1)))</f>
        <v>0</v>
      </c>
      <c r="AT445" s="43">
        <f t="shared" ref="AT445:AT449" si="10131">isClocked(AR445)</f>
        <v>0</v>
      </c>
      <c r="AU445" s="34"/>
      <c r="AV445" s="35"/>
      <c r="AW445" s="42">
        <f>parseTime(AU445)-(AV450=INT(RIGHT($F445, 1)))</f>
        <v>0</v>
      </c>
      <c r="AX445" s="43">
        <f t="shared" ref="AX445:AX449" si="10132">isClocked(AV445)</f>
        <v>0</v>
      </c>
      <c r="AY445" s="34"/>
      <c r="AZ445" s="35"/>
      <c r="BA445" s="42">
        <f>parseTime(AY445)-(AZ450=INT(RIGHT($F445, 1)))</f>
        <v>0</v>
      </c>
      <c r="BB445" s="43">
        <f t="shared" ref="BB445:BB449" si="10133">isClocked(AZ445)</f>
        <v>0</v>
      </c>
      <c r="BC445" s="34"/>
      <c r="BD445" s="35"/>
      <c r="BE445" s="42">
        <f>parseTime(BC445)-(BD450=INT(RIGHT($F445, 1)))</f>
        <v>0</v>
      </c>
      <c r="BF445" s="43">
        <f t="shared" ref="BF445:BF449" si="10134">isClocked(BD445)</f>
        <v>0</v>
      </c>
      <c r="BG445" s="34"/>
      <c r="BH445" s="35"/>
      <c r="BI445" s="42">
        <f>parseTime(BG445)-(BH450=INT(RIGHT($F445, 1)))</f>
        <v>0</v>
      </c>
      <c r="BJ445" s="43">
        <f t="shared" ref="BJ445:BJ449" si="10135">isClocked(BH445)</f>
        <v>0</v>
      </c>
      <c r="BK445" s="34"/>
      <c r="BL445" s="35"/>
      <c r="BM445" s="42">
        <f>parseTime(BK445)-(BL450=INT(RIGHT($F445, 1)))</f>
        <v>0</v>
      </c>
      <c r="BN445" s="43">
        <f t="shared" ref="BN445:BN449" si="10136">isClocked(BL445)</f>
        <v>0</v>
      </c>
      <c r="BO445" s="34"/>
      <c r="BP445" s="35"/>
      <c r="BQ445" s="42">
        <f t="shared" ref="BQ445" si="10137">parseTime(BO445)-(BP450=INT(RIGHT($F445, 1)))</f>
        <v>0</v>
      </c>
      <c r="BR445" s="43">
        <f t="shared" ref="BR445:BR449" si="10138">isClocked(BP445)</f>
        <v>0</v>
      </c>
      <c r="BS445" s="34"/>
      <c r="BT445" s="35"/>
      <c r="BU445" s="42">
        <f t="shared" ref="BU445" si="10139">parseTime(BS445)-(BT450=INT(RIGHT($F445, 1)))</f>
        <v>0</v>
      </c>
      <c r="BV445" s="43">
        <f t="shared" ref="BV445:BV449" si="10140">isClocked(BT445)</f>
        <v>0</v>
      </c>
      <c r="BW445" s="34"/>
      <c r="BX445" s="35"/>
      <c r="BY445" s="42">
        <f t="shared" ref="BY445" si="10141">parseTime(BW445)-(BX450=INT(RIGHT($F445, 1)))</f>
        <v>0</v>
      </c>
      <c r="BZ445" s="43">
        <f t="shared" ref="BZ445:BZ449" si="10142">isClocked(BX445)</f>
        <v>0</v>
      </c>
      <c r="CA445" s="34"/>
      <c r="CB445" s="35"/>
      <c r="CC445" s="42">
        <f t="shared" ref="CC445" si="10143">parseTime(CA445)-(CB450=INT(RIGHT($F445, 1)))</f>
        <v>0</v>
      </c>
      <c r="CD445" s="43">
        <f t="shared" ref="CD445:CD449" si="10144">isClocked(CB445)</f>
        <v>0</v>
      </c>
      <c r="CE445" s="34"/>
      <c r="CF445" s="35"/>
      <c r="CG445" s="42">
        <f t="shared" ref="CG445" si="10145">parseTime(CE445)-(CF450=INT(RIGHT($F445, 1)))</f>
        <v>0</v>
      </c>
      <c r="CH445" s="43">
        <f t="shared" ref="CH445:CH449" si="10146">isClocked(CF445)</f>
        <v>0</v>
      </c>
    </row>
    <row r="446" spans="1:86" x14ac:dyDescent="0.25">
      <c r="A446" s="56" t="s">
        <v>0</v>
      </c>
      <c r="B446" s="57">
        <f t="shared" ref="B446" ca="1" si="10147">SUM(B447:B450)</f>
        <v>0</v>
      </c>
      <c r="C446" s="14" t="s">
        <v>252</v>
      </c>
      <c r="D446" s="14"/>
      <c r="E446" s="55" t="str">
        <f t="shared" ref="E446:E509" si="10148">TEXT(E445, "dddd")</f>
        <v>Sunday</v>
      </c>
      <c r="F446" s="51" t="s">
        <v>129</v>
      </c>
      <c r="G446" s="36"/>
      <c r="H446" s="37"/>
      <c r="I446" s="44">
        <f t="shared" ref="I446" si="10149">parseTime(G446)-(H450=INT(RIGHT($F446, 1)))</f>
        <v>0</v>
      </c>
      <c r="J446" s="45">
        <f t="shared" si="10114"/>
        <v>0</v>
      </c>
      <c r="K446" s="36"/>
      <c r="L446" s="37"/>
      <c r="M446" s="44">
        <f t="shared" ref="M446" si="10150">parseTime(K446)-(L450=INT(RIGHT($F446, 1)))</f>
        <v>0</v>
      </c>
      <c r="N446" s="45">
        <f t="shared" si="10116"/>
        <v>0</v>
      </c>
      <c r="O446" s="36"/>
      <c r="P446" s="37"/>
      <c r="Q446" s="44">
        <f t="shared" ref="Q446" si="10151">parseTime(O446)-(P450=INT(RIGHT($F446, 1)))</f>
        <v>0</v>
      </c>
      <c r="R446" s="45">
        <f t="shared" si="10118"/>
        <v>0</v>
      </c>
      <c r="S446" s="36"/>
      <c r="T446" s="37"/>
      <c r="U446" s="44">
        <f t="shared" ref="U446" si="10152">parseTime(S446)-(T450=INT(RIGHT($F446, 1)))</f>
        <v>0</v>
      </c>
      <c r="V446" s="45">
        <f t="shared" si="10120"/>
        <v>0</v>
      </c>
      <c r="W446" s="36"/>
      <c r="X446" s="37"/>
      <c r="Y446" s="44">
        <f t="shared" ref="Y446" si="10153">parseTime(W446)-(X450=INT(RIGHT($F446, 1)))</f>
        <v>0</v>
      </c>
      <c r="Z446" s="45">
        <f t="shared" si="10122"/>
        <v>0</v>
      </c>
      <c r="AA446" s="36"/>
      <c r="AB446" s="37"/>
      <c r="AC446" s="44">
        <f t="shared" ref="AC446" si="10154">parseTime(AA446)-(AB450=INT(RIGHT($F446, 1)))</f>
        <v>0</v>
      </c>
      <c r="AD446" s="45">
        <f t="shared" si="10124"/>
        <v>0</v>
      </c>
      <c r="AE446" s="36"/>
      <c r="AF446" s="37"/>
      <c r="AG446" s="44">
        <f t="shared" ref="AG446" si="10155">parseTime(AE446)-(AF450=INT(RIGHT($F446, 1)))</f>
        <v>0</v>
      </c>
      <c r="AH446" s="45">
        <f t="shared" si="10126"/>
        <v>0</v>
      </c>
      <c r="AI446" s="36"/>
      <c r="AJ446" s="37"/>
      <c r="AK446" s="44">
        <f>parseTime(AI446)-(AJ450=INT(RIGHT($F446, 1)))</f>
        <v>0</v>
      </c>
      <c r="AL446" s="45">
        <f t="shared" si="10127"/>
        <v>0</v>
      </c>
      <c r="AM446" s="36"/>
      <c r="AN446" s="37"/>
      <c r="AO446" s="44">
        <f t="shared" ref="AO446" si="10156">parseTime(AM446)-(AN450=INT(RIGHT($F446, 1)))</f>
        <v>0</v>
      </c>
      <c r="AP446" s="45">
        <f t="shared" si="10129"/>
        <v>0</v>
      </c>
      <c r="AQ446" s="36"/>
      <c r="AR446" s="37"/>
      <c r="AS446" s="44">
        <f t="shared" ref="AS446" si="10157">parseTime(AQ446)-(AR450=INT(RIGHT($F446, 1)))</f>
        <v>0</v>
      </c>
      <c r="AT446" s="45">
        <f t="shared" si="10131"/>
        <v>0</v>
      </c>
      <c r="AU446" s="36"/>
      <c r="AV446" s="37"/>
      <c r="AW446" s="44">
        <f>parseTime(AU446)-(AV450=INT(RIGHT($F446, 1)))</f>
        <v>0</v>
      </c>
      <c r="AX446" s="45">
        <f t="shared" si="10132"/>
        <v>0</v>
      </c>
      <c r="AY446" s="36"/>
      <c r="AZ446" s="37"/>
      <c r="BA446" s="44">
        <f>parseTime(AY446)-(AZ450=INT(RIGHT($F446, 1)))</f>
        <v>0</v>
      </c>
      <c r="BB446" s="45">
        <f t="shared" si="10133"/>
        <v>0</v>
      </c>
      <c r="BC446" s="36"/>
      <c r="BD446" s="37"/>
      <c r="BE446" s="44">
        <f>parseTime(BC446)-(BD450=INT(RIGHT($F446, 1)))</f>
        <v>0</v>
      </c>
      <c r="BF446" s="45">
        <f t="shared" si="10134"/>
        <v>0</v>
      </c>
      <c r="BG446" s="36"/>
      <c r="BH446" s="37"/>
      <c r="BI446" s="44">
        <f>parseTime(BG446)-(BH450=INT(RIGHT($F446, 1)))</f>
        <v>0</v>
      </c>
      <c r="BJ446" s="45">
        <f t="shared" si="10135"/>
        <v>0</v>
      </c>
      <c r="BK446" s="36"/>
      <c r="BL446" s="37"/>
      <c r="BM446" s="44">
        <f>parseTime(BK446)-(BL450=INT(RIGHT($F446, 1)))</f>
        <v>0</v>
      </c>
      <c r="BN446" s="45">
        <f t="shared" si="10136"/>
        <v>0</v>
      </c>
      <c r="BO446" s="36"/>
      <c r="BP446" s="37"/>
      <c r="BQ446" s="44">
        <f t="shared" ref="BQ446" si="10158">parseTime(BO446)-(BP450=INT(RIGHT($F446, 1)))</f>
        <v>0</v>
      </c>
      <c r="BR446" s="45">
        <f t="shared" si="10138"/>
        <v>0</v>
      </c>
      <c r="BS446" s="36"/>
      <c r="BT446" s="37"/>
      <c r="BU446" s="44">
        <f t="shared" ref="BU446" si="10159">parseTime(BS446)-(BT450=INT(RIGHT($F446, 1)))</f>
        <v>0</v>
      </c>
      <c r="BV446" s="45">
        <f t="shared" si="10140"/>
        <v>0</v>
      </c>
      <c r="BW446" s="36"/>
      <c r="BX446" s="37"/>
      <c r="BY446" s="44">
        <f t="shared" ref="BY446" si="10160">parseTime(BW446)-(BX450=INT(RIGHT($F446, 1)))</f>
        <v>0</v>
      </c>
      <c r="BZ446" s="45">
        <f t="shared" si="10142"/>
        <v>0</v>
      </c>
      <c r="CA446" s="36"/>
      <c r="CB446" s="37"/>
      <c r="CC446" s="44">
        <f t="shared" ref="CC446" si="10161">parseTime(CA446)-(CB450=INT(RIGHT($F446, 1)))</f>
        <v>0</v>
      </c>
      <c r="CD446" s="45">
        <f t="shared" si="10144"/>
        <v>0</v>
      </c>
      <c r="CE446" s="36"/>
      <c r="CF446" s="37"/>
      <c r="CG446" s="44">
        <f t="shared" ref="CG446" si="10162">parseTime(CE446)-(CF450=INT(RIGHT($F446, 1)))</f>
        <v>0</v>
      </c>
      <c r="CH446" s="45">
        <f t="shared" si="10146"/>
        <v>0</v>
      </c>
    </row>
    <row r="447" spans="1:86" x14ac:dyDescent="0.25">
      <c r="A447" s="56" t="s">
        <v>117</v>
      </c>
      <c r="B447" s="57">
        <f ca="1">roleHours(G445:CH451, "MFD")</f>
        <v>0</v>
      </c>
      <c r="C447" s="14">
        <f t="shared" ca="1" si="9033"/>
        <v>0</v>
      </c>
      <c r="D447" s="14"/>
      <c r="E447" s="20" t="s">
        <v>127</v>
      </c>
      <c r="F447" s="51" t="s">
        <v>130</v>
      </c>
      <c r="G447" s="36"/>
      <c r="H447" s="37"/>
      <c r="I447" s="44">
        <f t="shared" ref="I447" si="10163">parseTime(G447)-(H450=INT(RIGHT($F447, 1)))</f>
        <v>0</v>
      </c>
      <c r="J447" s="45">
        <f t="shared" si="10114"/>
        <v>0</v>
      </c>
      <c r="K447" s="36"/>
      <c r="L447" s="37"/>
      <c r="M447" s="44">
        <f t="shared" ref="M447" si="10164">parseTime(K447)-(L450=INT(RIGHT($F447, 1)))</f>
        <v>0</v>
      </c>
      <c r="N447" s="45">
        <f t="shared" si="10116"/>
        <v>0</v>
      </c>
      <c r="O447" s="36"/>
      <c r="P447" s="37"/>
      <c r="Q447" s="44">
        <f t="shared" ref="Q447" si="10165">parseTime(O447)-(P450=INT(RIGHT($F447, 1)))</f>
        <v>0</v>
      </c>
      <c r="R447" s="45">
        <f t="shared" si="10118"/>
        <v>0</v>
      </c>
      <c r="S447" s="36"/>
      <c r="T447" s="37"/>
      <c r="U447" s="44">
        <f t="shared" ref="U447" si="10166">parseTime(S447)-(T450=INT(RIGHT($F447, 1)))</f>
        <v>0</v>
      </c>
      <c r="V447" s="45">
        <f t="shared" si="10120"/>
        <v>0</v>
      </c>
      <c r="W447" s="36"/>
      <c r="X447" s="37"/>
      <c r="Y447" s="44">
        <f t="shared" ref="Y447" si="10167">parseTime(W447)-(X450=INT(RIGHT($F447, 1)))</f>
        <v>0</v>
      </c>
      <c r="Z447" s="45">
        <f t="shared" si="10122"/>
        <v>0</v>
      </c>
      <c r="AA447" s="36"/>
      <c r="AB447" s="37"/>
      <c r="AC447" s="44">
        <f t="shared" ref="AC447" si="10168">parseTime(AA447)-(AB450=INT(RIGHT($F447, 1)))</f>
        <v>0</v>
      </c>
      <c r="AD447" s="45">
        <f t="shared" si="10124"/>
        <v>0</v>
      </c>
      <c r="AE447" s="36"/>
      <c r="AF447" s="37"/>
      <c r="AG447" s="44">
        <f t="shared" ref="AG447" si="10169">parseTime(AE447)-(AF450=INT(RIGHT($F447, 1)))</f>
        <v>0</v>
      </c>
      <c r="AH447" s="45">
        <f t="shared" si="10126"/>
        <v>0</v>
      </c>
      <c r="AI447" s="36"/>
      <c r="AJ447" s="37"/>
      <c r="AK447" s="44">
        <f>parseTime(AI447)-(AJ450=INT(RIGHT($F447, 1)))</f>
        <v>0</v>
      </c>
      <c r="AL447" s="45">
        <f t="shared" si="10127"/>
        <v>0</v>
      </c>
      <c r="AM447" s="36"/>
      <c r="AN447" s="37"/>
      <c r="AO447" s="44">
        <f t="shared" ref="AO447" si="10170">parseTime(AM447)-(AN450=INT(RIGHT($F447, 1)))</f>
        <v>0</v>
      </c>
      <c r="AP447" s="45">
        <f t="shared" si="10129"/>
        <v>0</v>
      </c>
      <c r="AQ447" s="36"/>
      <c r="AR447" s="37"/>
      <c r="AS447" s="44">
        <f t="shared" ref="AS447" si="10171">parseTime(AQ447)-(AR450=INT(RIGHT($F447, 1)))</f>
        <v>0</v>
      </c>
      <c r="AT447" s="45">
        <f t="shared" si="10131"/>
        <v>0</v>
      </c>
      <c r="AU447" s="36"/>
      <c r="AV447" s="37"/>
      <c r="AW447" s="44">
        <f>parseTime(AU447)-(AV450=INT(RIGHT($F447, 1)))</f>
        <v>0</v>
      </c>
      <c r="AX447" s="45">
        <f t="shared" si="10132"/>
        <v>0</v>
      </c>
      <c r="AY447" s="36"/>
      <c r="AZ447" s="37"/>
      <c r="BA447" s="44">
        <f>parseTime(AY447)-(AZ450=INT(RIGHT($F447, 1)))</f>
        <v>0</v>
      </c>
      <c r="BB447" s="45">
        <f t="shared" si="10133"/>
        <v>0</v>
      </c>
      <c r="BC447" s="36"/>
      <c r="BD447" s="37"/>
      <c r="BE447" s="44">
        <f>parseTime(BC447)-(BD450=INT(RIGHT($F447, 1)))</f>
        <v>0</v>
      </c>
      <c r="BF447" s="45">
        <f t="shared" si="10134"/>
        <v>0</v>
      </c>
      <c r="BG447" s="36"/>
      <c r="BH447" s="37"/>
      <c r="BI447" s="44">
        <f>parseTime(BG447)-(BH450=INT(RIGHT($F447, 1)))</f>
        <v>0</v>
      </c>
      <c r="BJ447" s="45">
        <f t="shared" si="10135"/>
        <v>0</v>
      </c>
      <c r="BK447" s="36"/>
      <c r="BL447" s="37"/>
      <c r="BM447" s="44">
        <f>parseTime(BK447)-(BL450=INT(RIGHT($F447, 1)))</f>
        <v>0</v>
      </c>
      <c r="BN447" s="45">
        <f t="shared" si="10136"/>
        <v>0</v>
      </c>
      <c r="BO447" s="36"/>
      <c r="BP447" s="37"/>
      <c r="BQ447" s="44">
        <f t="shared" ref="BQ447" si="10172">parseTime(BO447)-(BP450=INT(RIGHT($F447, 1)))</f>
        <v>0</v>
      </c>
      <c r="BR447" s="45">
        <f t="shared" si="10138"/>
        <v>0</v>
      </c>
      <c r="BS447" s="36"/>
      <c r="BT447" s="37"/>
      <c r="BU447" s="44">
        <f t="shared" ref="BU447" si="10173">parseTime(BS447)-(BT450=INT(RIGHT($F447, 1)))</f>
        <v>0</v>
      </c>
      <c r="BV447" s="45">
        <f t="shared" si="10140"/>
        <v>0</v>
      </c>
      <c r="BW447" s="36"/>
      <c r="BX447" s="37"/>
      <c r="BY447" s="44">
        <f t="shared" ref="BY447" si="10174">parseTime(BW447)-(BX450=INT(RIGHT($F447, 1)))</f>
        <v>0</v>
      </c>
      <c r="BZ447" s="45">
        <f t="shared" si="10142"/>
        <v>0</v>
      </c>
      <c r="CA447" s="36"/>
      <c r="CB447" s="37"/>
      <c r="CC447" s="44">
        <f t="shared" ref="CC447" si="10175">parseTime(CA447)-(CB450=INT(RIGHT($F447, 1)))</f>
        <v>0</v>
      </c>
      <c r="CD447" s="45">
        <f t="shared" si="10144"/>
        <v>0</v>
      </c>
      <c r="CE447" s="36"/>
      <c r="CF447" s="37"/>
      <c r="CG447" s="44">
        <f t="shared" ref="CG447" si="10176">parseTime(CE447)-(CF450=INT(RIGHT($F447, 1)))</f>
        <v>0</v>
      </c>
      <c r="CH447" s="45">
        <f t="shared" si="10146"/>
        <v>0</v>
      </c>
    </row>
    <row r="448" spans="1:86" x14ac:dyDescent="0.25">
      <c r="A448" s="56" t="s">
        <v>118</v>
      </c>
      <c r="B448" s="57">
        <f ca="1">roleHours(G445:CH451, "DFD")</f>
        <v>0</v>
      </c>
      <c r="C448" s="14">
        <f t="shared" ca="1" si="9033"/>
        <v>0</v>
      </c>
      <c r="D448" s="14"/>
      <c r="E448" s="20"/>
      <c r="F448" s="51" t="s">
        <v>131</v>
      </c>
      <c r="G448" s="36"/>
      <c r="H448" s="37"/>
      <c r="I448" s="44">
        <f t="shared" ref="I448" si="10177">parseTime(G448)-(H450=INT(RIGHT($F448, 1)))</f>
        <v>0</v>
      </c>
      <c r="J448" s="45">
        <f t="shared" si="10114"/>
        <v>0</v>
      </c>
      <c r="K448" s="36"/>
      <c r="L448" s="37"/>
      <c r="M448" s="44">
        <f t="shared" ref="M448" si="10178">parseTime(K448)-(L450=INT(RIGHT($F448, 1)))</f>
        <v>0</v>
      </c>
      <c r="N448" s="45">
        <f t="shared" si="10116"/>
        <v>0</v>
      </c>
      <c r="O448" s="36"/>
      <c r="P448" s="37"/>
      <c r="Q448" s="44">
        <f t="shared" ref="Q448" si="10179">parseTime(O448)-(P450=INT(RIGHT($F448, 1)))</f>
        <v>0</v>
      </c>
      <c r="R448" s="45">
        <f t="shared" si="10118"/>
        <v>0</v>
      </c>
      <c r="S448" s="36"/>
      <c r="T448" s="37"/>
      <c r="U448" s="44">
        <f t="shared" ref="U448" si="10180">parseTime(S448)-(T450=INT(RIGHT($F448, 1)))</f>
        <v>0</v>
      </c>
      <c r="V448" s="45">
        <f t="shared" si="10120"/>
        <v>0</v>
      </c>
      <c r="W448" s="36"/>
      <c r="X448" s="37"/>
      <c r="Y448" s="44">
        <f t="shared" ref="Y448" si="10181">parseTime(W448)-(X450=INT(RIGHT($F448, 1)))</f>
        <v>0</v>
      </c>
      <c r="Z448" s="45">
        <f t="shared" si="10122"/>
        <v>0</v>
      </c>
      <c r="AA448" s="36"/>
      <c r="AB448" s="37"/>
      <c r="AC448" s="44">
        <f t="shared" ref="AC448" si="10182">parseTime(AA448)-(AB450=INT(RIGHT($F448, 1)))</f>
        <v>0</v>
      </c>
      <c r="AD448" s="45">
        <f t="shared" si="10124"/>
        <v>0</v>
      </c>
      <c r="AE448" s="36"/>
      <c r="AF448" s="37"/>
      <c r="AG448" s="44">
        <f t="shared" ref="AG448" si="10183">parseTime(AE448)-(AF450=INT(RIGHT($F448, 1)))</f>
        <v>0</v>
      </c>
      <c r="AH448" s="45">
        <f t="shared" si="10126"/>
        <v>0</v>
      </c>
      <c r="AI448" s="36"/>
      <c r="AJ448" s="37"/>
      <c r="AK448" s="44">
        <f>parseTime(AI448)-(AJ450=INT(RIGHT($F448, 1)))</f>
        <v>0</v>
      </c>
      <c r="AL448" s="45">
        <f t="shared" si="10127"/>
        <v>0</v>
      </c>
      <c r="AM448" s="36"/>
      <c r="AN448" s="37"/>
      <c r="AO448" s="44">
        <f t="shared" ref="AO448" si="10184">parseTime(AM448)-(AN450=INT(RIGHT($F448, 1)))</f>
        <v>0</v>
      </c>
      <c r="AP448" s="45">
        <f t="shared" si="10129"/>
        <v>0</v>
      </c>
      <c r="AQ448" s="36"/>
      <c r="AR448" s="37"/>
      <c r="AS448" s="44">
        <f t="shared" ref="AS448" si="10185">parseTime(AQ448)-(AR450=INT(RIGHT($F448, 1)))</f>
        <v>0</v>
      </c>
      <c r="AT448" s="45">
        <f t="shared" si="10131"/>
        <v>0</v>
      </c>
      <c r="AU448" s="36"/>
      <c r="AV448" s="37"/>
      <c r="AW448" s="44">
        <f>parseTime(AU448)-(AV450=INT(RIGHT($F448, 1)))</f>
        <v>0</v>
      </c>
      <c r="AX448" s="45">
        <f t="shared" si="10132"/>
        <v>0</v>
      </c>
      <c r="AY448" s="36"/>
      <c r="AZ448" s="37"/>
      <c r="BA448" s="44">
        <f>parseTime(AY448)-(AZ450=INT(RIGHT($F448, 1)))</f>
        <v>0</v>
      </c>
      <c r="BB448" s="45">
        <f t="shared" si="10133"/>
        <v>0</v>
      </c>
      <c r="BC448" s="36"/>
      <c r="BD448" s="37"/>
      <c r="BE448" s="44">
        <f>parseTime(BC448)-(BD450=INT(RIGHT($F448, 1)))</f>
        <v>0</v>
      </c>
      <c r="BF448" s="45">
        <f t="shared" si="10134"/>
        <v>0</v>
      </c>
      <c r="BG448" s="36"/>
      <c r="BH448" s="37"/>
      <c r="BI448" s="44">
        <f>parseTime(BG448)-(BH450=INT(RIGHT($F448, 1)))</f>
        <v>0</v>
      </c>
      <c r="BJ448" s="45">
        <f t="shared" si="10135"/>
        <v>0</v>
      </c>
      <c r="BK448" s="36"/>
      <c r="BL448" s="37"/>
      <c r="BM448" s="44">
        <f>parseTime(BK448)-(BL450=INT(RIGHT($F448, 1)))</f>
        <v>0</v>
      </c>
      <c r="BN448" s="45">
        <f t="shared" si="10136"/>
        <v>0</v>
      </c>
      <c r="BO448" s="36"/>
      <c r="BP448" s="37"/>
      <c r="BQ448" s="44">
        <f t="shared" ref="BQ448" si="10186">parseTime(BO448)-(BP450=INT(RIGHT($F448, 1)))</f>
        <v>0</v>
      </c>
      <c r="BR448" s="45">
        <f t="shared" si="10138"/>
        <v>0</v>
      </c>
      <c r="BS448" s="36"/>
      <c r="BT448" s="37"/>
      <c r="BU448" s="44">
        <f t="shared" ref="BU448" si="10187">parseTime(BS448)-(BT450=INT(RIGHT($F448, 1)))</f>
        <v>0</v>
      </c>
      <c r="BV448" s="45">
        <f t="shared" si="10140"/>
        <v>0</v>
      </c>
      <c r="BW448" s="36"/>
      <c r="BX448" s="37"/>
      <c r="BY448" s="44">
        <f t="shared" ref="BY448" si="10188">parseTime(BW448)-(BX450=INT(RIGHT($F448, 1)))</f>
        <v>0</v>
      </c>
      <c r="BZ448" s="45">
        <f t="shared" si="10142"/>
        <v>0</v>
      </c>
      <c r="CA448" s="36"/>
      <c r="CB448" s="37"/>
      <c r="CC448" s="44">
        <f t="shared" ref="CC448" si="10189">parseTime(CA448)-(CB450=INT(RIGHT($F448, 1)))</f>
        <v>0</v>
      </c>
      <c r="CD448" s="45">
        <f t="shared" si="10144"/>
        <v>0</v>
      </c>
      <c r="CE448" s="36"/>
      <c r="CF448" s="37"/>
      <c r="CG448" s="44">
        <f t="shared" ref="CG448" si="10190">parseTime(CE448)-(CF450=INT(RIGHT($F448, 1)))</f>
        <v>0</v>
      </c>
      <c r="CH448" s="45">
        <f t="shared" si="10146"/>
        <v>0</v>
      </c>
    </row>
    <row r="449" spans="1:86" x14ac:dyDescent="0.25">
      <c r="A449" s="56" t="s">
        <v>119</v>
      </c>
      <c r="B449" s="57">
        <f ca="1">roleHours(G445:CH451, "MCC")</f>
        <v>0</v>
      </c>
      <c r="C449" s="14">
        <f t="shared" ca="1" si="9033"/>
        <v>0</v>
      </c>
      <c r="D449" s="14"/>
      <c r="E449" s="20"/>
      <c r="F449" s="51" t="s">
        <v>132</v>
      </c>
      <c r="G449" s="36"/>
      <c r="H449" s="37"/>
      <c r="I449" s="44">
        <f t="shared" ref="I449" si="10191">parseTime(G449)-(H450=INT(RIGHT($F449, 1)))</f>
        <v>0</v>
      </c>
      <c r="J449" s="45">
        <f t="shared" si="10114"/>
        <v>0</v>
      </c>
      <c r="K449" s="36"/>
      <c r="L449" s="37"/>
      <c r="M449" s="44">
        <f t="shared" ref="M449" si="10192">parseTime(K449)-(L450=INT(RIGHT($F449, 1)))</f>
        <v>0</v>
      </c>
      <c r="N449" s="45">
        <f t="shared" si="10116"/>
        <v>0</v>
      </c>
      <c r="O449" s="36"/>
      <c r="P449" s="37"/>
      <c r="Q449" s="44">
        <f t="shared" ref="Q449" si="10193">parseTime(O449)-(P450=INT(RIGHT($F449, 1)))</f>
        <v>0</v>
      </c>
      <c r="R449" s="45">
        <f t="shared" si="10118"/>
        <v>0</v>
      </c>
      <c r="S449" s="36"/>
      <c r="T449" s="37"/>
      <c r="U449" s="44">
        <f t="shared" ref="U449" si="10194">parseTime(S449)-(T450=INT(RIGHT($F449, 1)))</f>
        <v>0</v>
      </c>
      <c r="V449" s="45">
        <f t="shared" si="10120"/>
        <v>0</v>
      </c>
      <c r="W449" s="36"/>
      <c r="X449" s="37"/>
      <c r="Y449" s="44">
        <f t="shared" ref="Y449" si="10195">parseTime(W449)-(X450=INT(RIGHT($F449, 1)))</f>
        <v>0</v>
      </c>
      <c r="Z449" s="45">
        <f t="shared" si="10122"/>
        <v>0</v>
      </c>
      <c r="AA449" s="36"/>
      <c r="AB449" s="37"/>
      <c r="AC449" s="44">
        <f t="shared" ref="AC449" si="10196">parseTime(AA449)-(AB450=INT(RIGHT($F449, 1)))</f>
        <v>0</v>
      </c>
      <c r="AD449" s="45">
        <f t="shared" si="10124"/>
        <v>0</v>
      </c>
      <c r="AE449" s="36"/>
      <c r="AF449" s="37"/>
      <c r="AG449" s="44">
        <f t="shared" ref="AG449" si="10197">parseTime(AE449)-(AF450=INT(RIGHT($F449, 1)))</f>
        <v>0</v>
      </c>
      <c r="AH449" s="45">
        <f t="shared" si="10126"/>
        <v>0</v>
      </c>
      <c r="AI449" s="36"/>
      <c r="AJ449" s="37"/>
      <c r="AK449" s="44">
        <f>parseTime(AI449)-(AJ450=INT(RIGHT($F449, 1)))</f>
        <v>0</v>
      </c>
      <c r="AL449" s="45">
        <f t="shared" si="10127"/>
        <v>0</v>
      </c>
      <c r="AM449" s="36"/>
      <c r="AN449" s="37"/>
      <c r="AO449" s="44">
        <f t="shared" ref="AO449" si="10198">parseTime(AM449)-(AN450=INT(RIGHT($F449, 1)))</f>
        <v>0</v>
      </c>
      <c r="AP449" s="45">
        <f t="shared" si="10129"/>
        <v>0</v>
      </c>
      <c r="AQ449" s="36"/>
      <c r="AR449" s="37"/>
      <c r="AS449" s="44">
        <f t="shared" ref="AS449" si="10199">parseTime(AQ449)-(AR450=INT(RIGHT($F449, 1)))</f>
        <v>0</v>
      </c>
      <c r="AT449" s="45">
        <f t="shared" si="10131"/>
        <v>0</v>
      </c>
      <c r="AU449" s="36"/>
      <c r="AV449" s="37"/>
      <c r="AW449" s="44">
        <f>parseTime(AU449)-(AV450=INT(RIGHT($F449, 1)))</f>
        <v>0</v>
      </c>
      <c r="AX449" s="45">
        <f t="shared" si="10132"/>
        <v>0</v>
      </c>
      <c r="AY449" s="36"/>
      <c r="AZ449" s="37"/>
      <c r="BA449" s="44">
        <f>parseTime(AY449)-(AZ450=INT(RIGHT($F449, 1)))</f>
        <v>0</v>
      </c>
      <c r="BB449" s="45">
        <f t="shared" si="10133"/>
        <v>0</v>
      </c>
      <c r="BC449" s="36"/>
      <c r="BD449" s="37"/>
      <c r="BE449" s="44">
        <f>parseTime(BC449)-(BD450=INT(RIGHT($F449, 1)))</f>
        <v>0</v>
      </c>
      <c r="BF449" s="45">
        <f t="shared" si="10134"/>
        <v>0</v>
      </c>
      <c r="BG449" s="36"/>
      <c r="BH449" s="37"/>
      <c r="BI449" s="44">
        <f>parseTime(BG449)-(BH450=INT(RIGHT($F449, 1)))</f>
        <v>0</v>
      </c>
      <c r="BJ449" s="45">
        <f t="shared" si="10135"/>
        <v>0</v>
      </c>
      <c r="BK449" s="36"/>
      <c r="BL449" s="37"/>
      <c r="BM449" s="44">
        <f>parseTime(BK449)-(BL450=INT(RIGHT($F449, 1)))</f>
        <v>0</v>
      </c>
      <c r="BN449" s="45">
        <f t="shared" si="10136"/>
        <v>0</v>
      </c>
      <c r="BO449" s="36"/>
      <c r="BP449" s="37"/>
      <c r="BQ449" s="44">
        <f t="shared" ref="BQ449" si="10200">parseTime(BO449)-(BP450=INT(RIGHT($F449, 1)))</f>
        <v>0</v>
      </c>
      <c r="BR449" s="45">
        <f t="shared" si="10138"/>
        <v>0</v>
      </c>
      <c r="BS449" s="36"/>
      <c r="BT449" s="37"/>
      <c r="BU449" s="44">
        <f t="shared" ref="BU449" si="10201">parseTime(BS449)-(BT450=INT(RIGHT($F449, 1)))</f>
        <v>0</v>
      </c>
      <c r="BV449" s="45">
        <f t="shared" si="10140"/>
        <v>0</v>
      </c>
      <c r="BW449" s="36"/>
      <c r="BX449" s="37"/>
      <c r="BY449" s="44">
        <f t="shared" ref="BY449" si="10202">parseTime(BW449)-(BX450=INT(RIGHT($F449, 1)))</f>
        <v>0</v>
      </c>
      <c r="BZ449" s="45">
        <f t="shared" si="10142"/>
        <v>0</v>
      </c>
      <c r="CA449" s="36"/>
      <c r="CB449" s="37"/>
      <c r="CC449" s="44">
        <f t="shared" ref="CC449" si="10203">parseTime(CA449)-(CB450=INT(RIGHT($F449, 1)))</f>
        <v>0</v>
      </c>
      <c r="CD449" s="45">
        <f t="shared" si="10144"/>
        <v>0</v>
      </c>
      <c r="CE449" s="36"/>
      <c r="CF449" s="37"/>
      <c r="CG449" s="44">
        <f t="shared" ref="CG449" si="10204">parseTime(CE449)-(CF450=INT(RIGHT($F449, 1)))</f>
        <v>0</v>
      </c>
      <c r="CH449" s="45">
        <f t="shared" si="10146"/>
        <v>0</v>
      </c>
    </row>
    <row r="450" spans="1:86" x14ac:dyDescent="0.25">
      <c r="A450" s="56" t="s">
        <v>120</v>
      </c>
      <c r="B450" s="57">
        <f ca="1">roleHours(G445:CH451, "DCC")</f>
        <v>0</v>
      </c>
      <c r="C450" s="14">
        <f t="shared" ca="1" si="9033"/>
        <v>0</v>
      </c>
      <c r="D450" s="14"/>
      <c r="E450" s="20"/>
      <c r="F450" s="51"/>
      <c r="G450" s="46" t="s">
        <v>134</v>
      </c>
      <c r="H450" s="38">
        <f t="shared" ref="H450" si="10205">lunchAdjust(G445:H449)</f>
        <v>0</v>
      </c>
      <c r="I450" s="48" t="s">
        <v>0</v>
      </c>
      <c r="J450" s="39">
        <f t="shared" ref="J450" si="10206">SUMPRODUCT(I445:I449*J445:J449)</f>
        <v>0</v>
      </c>
      <c r="K450" s="46" t="s">
        <v>134</v>
      </c>
      <c r="L450" s="38">
        <f t="shared" ref="L450" si="10207">lunchAdjust(K445:L449)</f>
        <v>0</v>
      </c>
      <c r="M450" s="48" t="s">
        <v>0</v>
      </c>
      <c r="N450" s="39">
        <f t="shared" ref="N450" si="10208">SUMPRODUCT(M445:M449*N445:N449)</f>
        <v>0</v>
      </c>
      <c r="O450" s="46" t="s">
        <v>134</v>
      </c>
      <c r="P450" s="38">
        <f t="shared" ref="P450" si="10209">lunchAdjust(O445:P449)</f>
        <v>0</v>
      </c>
      <c r="Q450" s="48" t="s">
        <v>0</v>
      </c>
      <c r="R450" s="39">
        <f t="shared" ref="R450" si="10210">SUMPRODUCT(Q445:Q449*R445:R449)</f>
        <v>0</v>
      </c>
      <c r="S450" s="46" t="s">
        <v>134</v>
      </c>
      <c r="T450" s="38">
        <f t="shared" ref="T450" si="10211">lunchAdjust(S445:T449)</f>
        <v>0</v>
      </c>
      <c r="U450" s="48" t="s">
        <v>0</v>
      </c>
      <c r="V450" s="39">
        <f t="shared" ref="V450" si="10212">SUMPRODUCT(U445:U449*V445:V449)</f>
        <v>0</v>
      </c>
      <c r="W450" s="46" t="s">
        <v>134</v>
      </c>
      <c r="X450" s="38">
        <f t="shared" ref="X450" si="10213">lunchAdjust(W445:X449)</f>
        <v>0</v>
      </c>
      <c r="Y450" s="48" t="s">
        <v>0</v>
      </c>
      <c r="Z450" s="39">
        <f t="shared" ref="Z450" si="10214">SUMPRODUCT(Y445:Y449*Z445:Z449)</f>
        <v>0</v>
      </c>
      <c r="AA450" s="46" t="s">
        <v>134</v>
      </c>
      <c r="AB450" s="38">
        <f t="shared" ref="AB450" si="10215">lunchAdjust(AA445:AB449)</f>
        <v>0</v>
      </c>
      <c r="AC450" s="48" t="s">
        <v>0</v>
      </c>
      <c r="AD450" s="39">
        <f t="shared" ref="AD450" si="10216">SUMPRODUCT(AC445:AC449*AD445:AD449)</f>
        <v>0</v>
      </c>
      <c r="AE450" s="46" t="s">
        <v>134</v>
      </c>
      <c r="AF450" s="38">
        <f t="shared" ref="AF450" si="10217">lunchAdjust(AE445:AF449)</f>
        <v>0</v>
      </c>
      <c r="AG450" s="48" t="s">
        <v>0</v>
      </c>
      <c r="AH450" s="39">
        <f t="shared" ref="AH450" si="10218">SUMPRODUCT(AG445:AG449*AH445:AH449)</f>
        <v>0</v>
      </c>
      <c r="AI450" s="46" t="s">
        <v>134</v>
      </c>
      <c r="AJ450" s="38">
        <f t="shared" ref="AJ450" si="10219">lunchAdjust(AI445:AJ449)</f>
        <v>0</v>
      </c>
      <c r="AK450" s="48" t="s">
        <v>0</v>
      </c>
      <c r="AL450" s="39">
        <f t="shared" ref="AL450" si="10220">SUMPRODUCT(AK445:AK449*AL445:AL449)</f>
        <v>0</v>
      </c>
      <c r="AM450" s="46" t="s">
        <v>134</v>
      </c>
      <c r="AN450" s="38">
        <f t="shared" ref="AN450" si="10221">lunchAdjust(AM445:AN449)</f>
        <v>0</v>
      </c>
      <c r="AO450" s="48" t="s">
        <v>0</v>
      </c>
      <c r="AP450" s="39">
        <f t="shared" ref="AP450" si="10222">SUMPRODUCT(AO445:AO449*AP445:AP449)</f>
        <v>0</v>
      </c>
      <c r="AQ450" s="46" t="s">
        <v>134</v>
      </c>
      <c r="AR450" s="38">
        <f t="shared" ref="AR450" si="10223">lunchAdjust(AQ445:AR449)</f>
        <v>0</v>
      </c>
      <c r="AS450" s="48" t="s">
        <v>0</v>
      </c>
      <c r="AT450" s="39">
        <f t="shared" ref="AT450" si="10224">SUMPRODUCT(AS445:AS449*AT445:AT449)</f>
        <v>0</v>
      </c>
      <c r="AU450" s="46" t="s">
        <v>134</v>
      </c>
      <c r="AV450" s="38">
        <f t="shared" ref="AV450" si="10225">lunchAdjust(AU445:AV449)</f>
        <v>0</v>
      </c>
      <c r="AW450" s="48" t="s">
        <v>0</v>
      </c>
      <c r="AX450" s="39">
        <f t="shared" ref="AX450" si="10226">SUMPRODUCT(AW445:AW449*AX445:AX449)</f>
        <v>0</v>
      </c>
      <c r="AY450" s="46" t="s">
        <v>134</v>
      </c>
      <c r="AZ450" s="38">
        <f t="shared" ref="AZ450" si="10227">lunchAdjust(AY445:AZ449)</f>
        <v>0</v>
      </c>
      <c r="BA450" s="48" t="s">
        <v>0</v>
      </c>
      <c r="BB450" s="39">
        <f t="shared" ref="BB450" si="10228">SUMPRODUCT(BA445:BA449*BB445:BB449)</f>
        <v>0</v>
      </c>
      <c r="BC450" s="46" t="s">
        <v>134</v>
      </c>
      <c r="BD450" s="38">
        <f t="shared" ref="BD450" si="10229">lunchAdjust(BC445:BD449)</f>
        <v>0</v>
      </c>
      <c r="BE450" s="48" t="s">
        <v>0</v>
      </c>
      <c r="BF450" s="39">
        <f t="shared" ref="BF450" si="10230">SUMPRODUCT(BE445:BE449*BF445:BF449)</f>
        <v>0</v>
      </c>
      <c r="BG450" s="46" t="s">
        <v>134</v>
      </c>
      <c r="BH450" s="38">
        <f t="shared" ref="BH450" si="10231">lunchAdjust(BG445:BH449)</f>
        <v>0</v>
      </c>
      <c r="BI450" s="48" t="s">
        <v>0</v>
      </c>
      <c r="BJ450" s="39">
        <f t="shared" ref="BJ450" si="10232">SUMPRODUCT(BI445:BI449*BJ445:BJ449)</f>
        <v>0</v>
      </c>
      <c r="BK450" s="46" t="s">
        <v>134</v>
      </c>
      <c r="BL450" s="38">
        <f t="shared" ref="BL450" si="10233">lunchAdjust(BK445:BL449)</f>
        <v>0</v>
      </c>
      <c r="BM450" s="48" t="s">
        <v>0</v>
      </c>
      <c r="BN450" s="39">
        <f t="shared" ref="BN450" si="10234">SUMPRODUCT(BM445:BM449*BN445:BN449)</f>
        <v>0</v>
      </c>
      <c r="BO450" s="46" t="s">
        <v>134</v>
      </c>
      <c r="BP450" s="38">
        <f t="shared" ref="BP450" si="10235">lunchAdjust(BO445:BP449)</f>
        <v>0</v>
      </c>
      <c r="BQ450" s="48" t="s">
        <v>0</v>
      </c>
      <c r="BR450" s="39">
        <f t="shared" ref="BR450" si="10236">SUMPRODUCT(BQ445:BQ449*BR445:BR449)</f>
        <v>0</v>
      </c>
      <c r="BS450" s="46" t="s">
        <v>134</v>
      </c>
      <c r="BT450" s="38">
        <f t="shared" ref="BT450" si="10237">lunchAdjust(BS445:BT449)</f>
        <v>0</v>
      </c>
      <c r="BU450" s="48" t="s">
        <v>0</v>
      </c>
      <c r="BV450" s="39">
        <f t="shared" ref="BV450" si="10238">SUMPRODUCT(BU445:BU449*BV445:BV449)</f>
        <v>0</v>
      </c>
      <c r="BW450" s="46" t="s">
        <v>134</v>
      </c>
      <c r="BX450" s="38">
        <f t="shared" ref="BX450" si="10239">lunchAdjust(BW445:BX449)</f>
        <v>0</v>
      </c>
      <c r="BY450" s="48" t="s">
        <v>0</v>
      </c>
      <c r="BZ450" s="39">
        <f t="shared" ref="BZ450" si="10240">SUMPRODUCT(BY445:BY449*BZ445:BZ449)</f>
        <v>0</v>
      </c>
      <c r="CA450" s="46" t="s">
        <v>134</v>
      </c>
      <c r="CB450" s="38">
        <f t="shared" ref="CB450" si="10241">lunchAdjust(CA445:CB449)</f>
        <v>0</v>
      </c>
      <c r="CC450" s="48" t="s">
        <v>0</v>
      </c>
      <c r="CD450" s="39">
        <f t="shared" ref="CD450" si="10242">SUMPRODUCT(CC445:CC449*CD445:CD449)</f>
        <v>0</v>
      </c>
      <c r="CE450" s="46" t="s">
        <v>134</v>
      </c>
      <c r="CF450" s="38">
        <f t="shared" ref="CF450" si="10243">lunchAdjust(CE445:CF449)</f>
        <v>0</v>
      </c>
      <c r="CG450" s="48" t="s">
        <v>0</v>
      </c>
      <c r="CH450" s="39">
        <f t="shared" ref="CH450" si="10244">SUMPRODUCT(CG445:CG449*CH445:CH449)</f>
        <v>0</v>
      </c>
    </row>
    <row r="451" spans="1:86" ht="15.75" thickBot="1" x14ac:dyDescent="0.3">
      <c r="A451" s="58" t="s">
        <v>121</v>
      </c>
      <c r="B451" s="59">
        <f ca="1">roleHours(G445:CH451, "OUT")</f>
        <v>0</v>
      </c>
      <c r="C451" s="54" t="s">
        <v>137</v>
      </c>
      <c r="D451" s="22">
        <f ca="1">roleHours(G445:CH451, "PTO")</f>
        <v>0</v>
      </c>
      <c r="E451" s="23"/>
      <c r="F451" s="52"/>
      <c r="G451" s="47" t="s">
        <v>39</v>
      </c>
      <c r="H451" s="40">
        <f t="shared" si="9088"/>
        <v>0</v>
      </c>
      <c r="I451" s="49" t="s">
        <v>135</v>
      </c>
      <c r="J451" s="41">
        <f t="shared" ref="J451" si="10245">J450*G$4</f>
        <v>0</v>
      </c>
      <c r="K451" s="47" t="s">
        <v>39</v>
      </c>
      <c r="L451" s="40">
        <f t="shared" ref="L451" si="10246">SUMPRODUCT(M445:M449*(L445:L449="PTO"))+SUMPRODUCT(M445:M449*(L445:L449="HOL"))</f>
        <v>0</v>
      </c>
      <c r="M451" s="49" t="s">
        <v>135</v>
      </c>
      <c r="N451" s="41">
        <f t="shared" ref="N451" si="10247">N450*K$4</f>
        <v>0</v>
      </c>
      <c r="O451" s="47" t="s">
        <v>39</v>
      </c>
      <c r="P451" s="40">
        <f t="shared" ref="P451" si="10248">SUMPRODUCT(Q445:Q449*(P445:P449="PTO"))+SUMPRODUCT(Q445:Q449*(P445:P449="HOL"))</f>
        <v>0</v>
      </c>
      <c r="Q451" s="49" t="s">
        <v>135</v>
      </c>
      <c r="R451" s="41">
        <f t="shared" ref="R451" si="10249">R450*O$4</f>
        <v>0</v>
      </c>
      <c r="S451" s="47" t="s">
        <v>39</v>
      </c>
      <c r="T451" s="40">
        <f t="shared" ref="T451" si="10250">SUMPRODUCT(U445:U449*(T445:T449="PTO"))+SUMPRODUCT(U445:U449*(T445:T449="HOL"))</f>
        <v>0</v>
      </c>
      <c r="U451" s="49" t="s">
        <v>135</v>
      </c>
      <c r="V451" s="41">
        <f t="shared" ref="V451" si="10251">V450*S$4</f>
        <v>0</v>
      </c>
      <c r="W451" s="47" t="s">
        <v>39</v>
      </c>
      <c r="X451" s="40">
        <f t="shared" ref="X451" si="10252">SUMPRODUCT(Y445:Y449*(X445:X449="PTO"))+SUMPRODUCT(Y445:Y449*(X445:X449="HOL"))</f>
        <v>0</v>
      </c>
      <c r="Y451" s="49" t="s">
        <v>135</v>
      </c>
      <c r="Z451" s="41">
        <f t="shared" ref="Z451" si="10253">Z450*W$4</f>
        <v>0</v>
      </c>
      <c r="AA451" s="47" t="s">
        <v>39</v>
      </c>
      <c r="AB451" s="40">
        <f t="shared" ref="AB451" si="10254">SUMPRODUCT(AC445:AC449*(AB445:AB449="PTO"))+SUMPRODUCT(AC445:AC449*(AB445:AB449="HOL"))</f>
        <v>0</v>
      </c>
      <c r="AC451" s="49" t="s">
        <v>135</v>
      </c>
      <c r="AD451" s="41">
        <f t="shared" ref="AD451" si="10255">AD450*AA$4</f>
        <v>0</v>
      </c>
      <c r="AE451" s="47" t="s">
        <v>39</v>
      </c>
      <c r="AF451" s="40">
        <f t="shared" ref="AF451" si="10256">SUMPRODUCT(AG445:AG449*(AF445:AF449="PTO"))+SUMPRODUCT(AG445:AG449*(AF445:AF449="HOL"))</f>
        <v>0</v>
      </c>
      <c r="AG451" s="49" t="s">
        <v>135</v>
      </c>
      <c r="AH451" s="41">
        <f t="shared" ref="AH451" si="10257">AH450*AE$4</f>
        <v>0</v>
      </c>
      <c r="AI451" s="47" t="s">
        <v>39</v>
      </c>
      <c r="AJ451" s="40">
        <f t="shared" ref="AJ451" si="10258">SUMPRODUCT(AK445:AK449*(AJ445:AJ449="PTO"))+SUMPRODUCT(AK445:AK449*(AJ445:AJ449="HOL"))</f>
        <v>0</v>
      </c>
      <c r="AK451" s="49" t="s">
        <v>135</v>
      </c>
      <c r="AL451" s="41">
        <f>AL450*AI$4</f>
        <v>0</v>
      </c>
      <c r="AM451" s="47" t="s">
        <v>39</v>
      </c>
      <c r="AN451" s="40">
        <f t="shared" ref="AN451" si="10259">SUMPRODUCT(AO445:AO449*(AN445:AN449="PTO"))+SUMPRODUCT(AO445:AO449*(AN445:AN449="HOL"))</f>
        <v>0</v>
      </c>
      <c r="AO451" s="49" t="s">
        <v>135</v>
      </c>
      <c r="AP451" s="41">
        <f t="shared" ref="AP451" si="10260">AP450*AM$4</f>
        <v>0</v>
      </c>
      <c r="AQ451" s="47" t="s">
        <v>39</v>
      </c>
      <c r="AR451" s="40">
        <f t="shared" ref="AR451" si="10261">SUMPRODUCT(AS445:AS449*(AR445:AR449="PTO"))+SUMPRODUCT(AS445:AS449*(AR445:AR449="HOL"))</f>
        <v>0</v>
      </c>
      <c r="AS451" s="49" t="s">
        <v>135</v>
      </c>
      <c r="AT451" s="41">
        <f t="shared" ref="AT451" si="10262">AT450*AQ$4</f>
        <v>0</v>
      </c>
      <c r="AU451" s="47" t="s">
        <v>39</v>
      </c>
      <c r="AV451" s="40">
        <f t="shared" ref="AV451" si="10263">SUMPRODUCT(AW445:AW449*(AV445:AV449="PTO"))+SUMPRODUCT(AW445:AW449*(AV445:AV449="HOL"))</f>
        <v>0</v>
      </c>
      <c r="AW451" s="49" t="s">
        <v>135</v>
      </c>
      <c r="AX451" s="41">
        <f>AX450*AU$4</f>
        <v>0</v>
      </c>
      <c r="AY451" s="47" t="s">
        <v>39</v>
      </c>
      <c r="AZ451" s="40">
        <f t="shared" ref="AZ451" si="10264">SUMPRODUCT(BA445:BA449*(AZ445:AZ449="PTO"))+SUMPRODUCT(BA445:BA449*(AZ445:AZ449="HOL"))</f>
        <v>0</v>
      </c>
      <c r="BA451" s="49" t="s">
        <v>135</v>
      </c>
      <c r="BB451" s="41">
        <f>BB450*AY$4</f>
        <v>0</v>
      </c>
      <c r="BC451" s="47" t="s">
        <v>39</v>
      </c>
      <c r="BD451" s="40">
        <f t="shared" ref="BD451" si="10265">SUMPRODUCT(BE445:BE449*(BD445:BD449="PTO"))+SUMPRODUCT(BE445:BE449*(BD445:BD449="HOL"))</f>
        <v>0</v>
      </c>
      <c r="BE451" s="49" t="s">
        <v>135</v>
      </c>
      <c r="BF451" s="41">
        <f>BF450*BC$4</f>
        <v>0</v>
      </c>
      <c r="BG451" s="47" t="s">
        <v>39</v>
      </c>
      <c r="BH451" s="40">
        <f t="shared" ref="BH451" si="10266">SUMPRODUCT(BI445:BI449*(BH445:BH449="PTO"))+SUMPRODUCT(BI445:BI449*(BH445:BH449="HOL"))</f>
        <v>0</v>
      </c>
      <c r="BI451" s="49" t="s">
        <v>135</v>
      </c>
      <c r="BJ451" s="41">
        <f>BJ450*BG$4</f>
        <v>0</v>
      </c>
      <c r="BK451" s="47" t="s">
        <v>39</v>
      </c>
      <c r="BL451" s="40">
        <f t="shared" ref="BL451" si="10267">SUMPRODUCT(BM445:BM449*(BL445:BL449="PTO"))+SUMPRODUCT(BM445:BM449*(BL445:BL449="HOL"))</f>
        <v>0</v>
      </c>
      <c r="BM451" s="49" t="s">
        <v>135</v>
      </c>
      <c r="BN451" s="41">
        <f>BN450*BK$4</f>
        <v>0</v>
      </c>
      <c r="BO451" s="47" t="s">
        <v>39</v>
      </c>
      <c r="BP451" s="40">
        <f t="shared" ref="BP451" si="10268">SUMPRODUCT(BQ445:BQ449*(BP445:BP449="PTO"))+SUMPRODUCT(BQ445:BQ449*(BP445:BP449="HOL"))</f>
        <v>0</v>
      </c>
      <c r="BQ451" s="49" t="s">
        <v>135</v>
      </c>
      <c r="BR451" s="41">
        <f t="shared" ref="BR451" si="10269">BR450*BO$4</f>
        <v>0</v>
      </c>
      <c r="BS451" s="47" t="s">
        <v>39</v>
      </c>
      <c r="BT451" s="40">
        <f t="shared" ref="BT451" si="10270">SUMPRODUCT(BU445:BU449*(BT445:BT449="PTO"))+SUMPRODUCT(BU445:BU449*(BT445:BT449="HOL"))</f>
        <v>0</v>
      </c>
      <c r="BU451" s="49" t="s">
        <v>135</v>
      </c>
      <c r="BV451" s="41">
        <f t="shared" ref="BV451" si="10271">BV450*BS$4</f>
        <v>0</v>
      </c>
      <c r="BW451" s="47" t="s">
        <v>39</v>
      </c>
      <c r="BX451" s="40">
        <f t="shared" ref="BX451" si="10272">SUMPRODUCT(BY445:BY449*(BX445:BX449="PTO"))+SUMPRODUCT(BY445:BY449*(BX445:BX449="HOL"))</f>
        <v>0</v>
      </c>
      <c r="BY451" s="49" t="s">
        <v>135</v>
      </c>
      <c r="BZ451" s="41">
        <f t="shared" ref="BZ451" si="10273">BZ450*BW$4</f>
        <v>0</v>
      </c>
      <c r="CA451" s="47" t="s">
        <v>39</v>
      </c>
      <c r="CB451" s="40">
        <f t="shared" ref="CB451" si="10274">SUMPRODUCT(CC445:CC449*(CB445:CB449="PTO"))+SUMPRODUCT(CC445:CC449*(CB445:CB449="HOL"))</f>
        <v>0</v>
      </c>
      <c r="CC451" s="49" t="s">
        <v>135</v>
      </c>
      <c r="CD451" s="41">
        <f t="shared" ref="CD451" si="10275">CD450*CA$4</f>
        <v>0</v>
      </c>
      <c r="CE451" s="47" t="s">
        <v>39</v>
      </c>
      <c r="CF451" s="40">
        <f t="shared" ref="CF451" si="10276">SUMPRODUCT(CG445:CG449*(CF445:CF449="PTO"))+SUMPRODUCT(CG445:CG449*(CF445:CF449="HOL"))</f>
        <v>0</v>
      </c>
      <c r="CG451" s="49" t="s">
        <v>135</v>
      </c>
      <c r="CH451" s="41">
        <f t="shared" ref="CH451" si="10277">CH450*CE$4</f>
        <v>0</v>
      </c>
    </row>
    <row r="452" spans="1:86" x14ac:dyDescent="0.25">
      <c r="A452" s="70" t="s">
        <v>133</v>
      </c>
      <c r="B452" s="71">
        <f t="shared" ref="B452" ca="1" si="10278">D452-B453</f>
        <v>37.657861578385479</v>
      </c>
      <c r="C452" s="72" t="s">
        <v>122</v>
      </c>
      <c r="D452" s="71">
        <f>IFERROR(INDEX(Holidays[FTE], MATCH(Entry!E452, Holidays[Date], 0)), 1)*8*INDEX(FTEguide[[1]:[12]], MATCH(Entry!E453, FTEguide[Weekday], 0), IF(Entry!E455&gt;0, Entry!E455, MONTH(Entry!E452)))</f>
        <v>112.65786157838548</v>
      </c>
      <c r="E452" s="60">
        <f t="shared" ref="E452:E515" si="10279">E445+1</f>
        <v>43892</v>
      </c>
      <c r="F452" s="50" t="s">
        <v>128</v>
      </c>
      <c r="G452" s="34" t="s">
        <v>136</v>
      </c>
      <c r="H452" s="35" t="s">
        <v>23</v>
      </c>
      <c r="I452" s="42">
        <f t="shared" ref="I452" si="10280">parseTime(G452)-(H457=INT(RIGHT($F452, 1)))</f>
        <v>8</v>
      </c>
      <c r="J452" s="43">
        <f t="shared" ref="J452:J456" si="10281">isClocked(H452)</f>
        <v>1</v>
      </c>
      <c r="K452" s="34" t="s">
        <v>136</v>
      </c>
      <c r="L452" s="35" t="s">
        <v>23</v>
      </c>
      <c r="M452" s="42">
        <f t="shared" ref="M452" si="10282">parseTime(K452)-(L457=INT(RIGHT($F452, 1)))</f>
        <v>8</v>
      </c>
      <c r="N452" s="43">
        <f t="shared" ref="N452:N456" si="10283">isClocked(L452)</f>
        <v>1</v>
      </c>
      <c r="O452" s="34" t="s">
        <v>180</v>
      </c>
      <c r="P452" s="35" t="s">
        <v>23</v>
      </c>
      <c r="Q452" s="42">
        <f t="shared" ref="Q452" si="10284">parseTime(O452)-(P457=INT(RIGHT($F452, 1)))</f>
        <v>8</v>
      </c>
      <c r="R452" s="43">
        <f t="shared" ref="R452:R456" si="10285">isClocked(P452)</f>
        <v>1</v>
      </c>
      <c r="S452" s="34" t="s">
        <v>150</v>
      </c>
      <c r="T452" s="35" t="s">
        <v>23</v>
      </c>
      <c r="U452" s="42">
        <f t="shared" ref="U452" si="10286">parseTime(S452)-(T457=INT(RIGHT($F452, 1)))</f>
        <v>8</v>
      </c>
      <c r="V452" s="43">
        <f t="shared" ref="V452:V456" si="10287">isClocked(T452)</f>
        <v>1</v>
      </c>
      <c r="W452" s="34" t="s">
        <v>136</v>
      </c>
      <c r="X452" s="35" t="s">
        <v>39</v>
      </c>
      <c r="Y452" s="42">
        <f t="shared" ref="Y452" si="10288">parseTime(W452)-(X457=INT(RIGHT($F452, 1)))</f>
        <v>8</v>
      </c>
      <c r="Z452" s="43">
        <f t="shared" ref="Z452:Z456" si="10289">isClocked(X452)</f>
        <v>0</v>
      </c>
      <c r="AA452" s="34" t="s">
        <v>136</v>
      </c>
      <c r="AB452" s="35" t="s">
        <v>23</v>
      </c>
      <c r="AC452" s="42">
        <f t="shared" ref="AC452" si="10290">parseTime(AA452)-(AB457=INT(RIGHT($F452, 1)))</f>
        <v>8</v>
      </c>
      <c r="AD452" s="43">
        <f t="shared" ref="AD452:AD456" si="10291">isClocked(AB452)</f>
        <v>1</v>
      </c>
      <c r="AE452" s="34" t="s">
        <v>136</v>
      </c>
      <c r="AF452" s="35" t="s">
        <v>25</v>
      </c>
      <c r="AG452" s="42">
        <f t="shared" ref="AG452" si="10292">parseTime(AE452)-(AF457=INT(RIGHT($F452, 1)))</f>
        <v>8</v>
      </c>
      <c r="AH452" s="43">
        <f t="shared" ref="AH452:AH456" si="10293">isClocked(AF452)</f>
        <v>1</v>
      </c>
      <c r="AI452" s="34" t="s">
        <v>136</v>
      </c>
      <c r="AJ452" s="35" t="s">
        <v>23</v>
      </c>
      <c r="AK452" s="42">
        <f>parseTime(AI452)-(AJ457=INT(RIGHT($F452, 1)))</f>
        <v>8</v>
      </c>
      <c r="AL452" s="43">
        <f t="shared" ref="AL452:AL456" si="10294">isClocked(AJ452)</f>
        <v>1</v>
      </c>
      <c r="AM452" s="34" t="s">
        <v>151</v>
      </c>
      <c r="AN452" s="35" t="s">
        <v>23</v>
      </c>
      <c r="AO452" s="42">
        <f t="shared" ref="AO452" si="10295">parseTime(AM452)-(AN457=INT(RIGHT($F452, 1)))</f>
        <v>4</v>
      </c>
      <c r="AP452" s="43">
        <f t="shared" ref="AP452:AP456" si="10296">isClocked(AN452)</f>
        <v>1</v>
      </c>
      <c r="AQ452" s="34"/>
      <c r="AR452" s="35"/>
      <c r="AS452" s="42">
        <f t="shared" ref="AS452" si="10297">parseTime(AQ452)-(AR457=INT(RIGHT($F452, 1)))</f>
        <v>0</v>
      </c>
      <c r="AT452" s="43">
        <f t="shared" ref="AT452:AT456" si="10298">isClocked(AR452)</f>
        <v>0</v>
      </c>
      <c r="AU452" s="34" t="s">
        <v>249</v>
      </c>
      <c r="AV452" s="35" t="s">
        <v>26</v>
      </c>
      <c r="AW452" s="42">
        <f>parseTime(AU452)-(AV457=INT(RIGHT($F452, 1)))</f>
        <v>7</v>
      </c>
      <c r="AX452" s="43">
        <f t="shared" ref="AX452:AX456" si="10299">isClocked(AV452)</f>
        <v>1</v>
      </c>
      <c r="AY452" s="34" t="s">
        <v>180</v>
      </c>
      <c r="AZ452" s="35" t="s">
        <v>24</v>
      </c>
      <c r="BA452" s="42">
        <f>parseTime(AY452)-(AZ457=INT(RIGHT($F452, 1)))</f>
        <v>8</v>
      </c>
      <c r="BB452" s="43">
        <f t="shared" ref="BB452:BB456" si="10300">isClocked(AZ452)</f>
        <v>1</v>
      </c>
      <c r="BC452" s="34"/>
      <c r="BD452" s="35"/>
      <c r="BE452" s="42">
        <f>parseTime(BC452)-(BD457=INT(RIGHT($F452, 1)))</f>
        <v>0</v>
      </c>
      <c r="BF452" s="43">
        <f t="shared" ref="BF452:BF456" si="10301">isClocked(BD452)</f>
        <v>0</v>
      </c>
      <c r="BG452" s="34"/>
      <c r="BH452" s="35"/>
      <c r="BI452" s="42">
        <f>parseTime(BG452)-(BH457=INT(RIGHT($F452, 1)))</f>
        <v>0</v>
      </c>
      <c r="BJ452" s="43">
        <f t="shared" ref="BJ452:BJ456" si="10302">isClocked(BH452)</f>
        <v>0</v>
      </c>
      <c r="BK452" s="34"/>
      <c r="BL452" s="35"/>
      <c r="BM452" s="42">
        <f>parseTime(BK452)-(BL457=INT(RIGHT($F452, 1)))</f>
        <v>0</v>
      </c>
      <c r="BN452" s="43">
        <f t="shared" ref="BN452:BN456" si="10303">isClocked(BL452)</f>
        <v>0</v>
      </c>
      <c r="BO452" s="34"/>
      <c r="BP452" s="35"/>
      <c r="BQ452" s="42">
        <f t="shared" ref="BQ452" si="10304">parseTime(BO452)-(BP457=INT(RIGHT($F452, 1)))</f>
        <v>0</v>
      </c>
      <c r="BR452" s="43">
        <f t="shared" ref="BR452:BR456" si="10305">isClocked(BP452)</f>
        <v>0</v>
      </c>
      <c r="BS452" s="34"/>
      <c r="BT452" s="35"/>
      <c r="BU452" s="42">
        <f t="shared" ref="BU452" si="10306">parseTime(BS452)-(BT457=INT(RIGHT($F452, 1)))</f>
        <v>0</v>
      </c>
      <c r="BV452" s="43">
        <f t="shared" ref="BV452:BV456" si="10307">isClocked(BT452)</f>
        <v>0</v>
      </c>
      <c r="BW452" s="34"/>
      <c r="BX452" s="35"/>
      <c r="BY452" s="42">
        <f t="shared" ref="BY452" si="10308">parseTime(BW452)-(BX457=INT(RIGHT($F452, 1)))</f>
        <v>0</v>
      </c>
      <c r="BZ452" s="43">
        <f t="shared" ref="BZ452:BZ456" si="10309">isClocked(BX452)</f>
        <v>0</v>
      </c>
      <c r="CA452" s="34"/>
      <c r="CB452" s="35"/>
      <c r="CC452" s="42">
        <f t="shared" ref="CC452" si="10310">parseTime(CA452)-(CB457=INT(RIGHT($F452, 1)))</f>
        <v>0</v>
      </c>
      <c r="CD452" s="43">
        <f t="shared" ref="CD452:CD456" si="10311">isClocked(CB452)</f>
        <v>0</v>
      </c>
      <c r="CE452" s="34"/>
      <c r="CF452" s="35"/>
      <c r="CG452" s="42">
        <f t="shared" ref="CG452" si="10312">parseTime(CE452)-(CF457=INT(RIGHT($F452, 1)))</f>
        <v>0</v>
      </c>
      <c r="CH452" s="43">
        <f t="shared" ref="CH452:CH456" si="10313">isClocked(CF452)</f>
        <v>0</v>
      </c>
    </row>
    <row r="453" spans="1:86" x14ac:dyDescent="0.25">
      <c r="A453" s="56" t="s">
        <v>0</v>
      </c>
      <c r="B453" s="57">
        <f t="shared" ref="B453" ca="1" si="10314">SUM(B454:B457)</f>
        <v>75</v>
      </c>
      <c r="C453" s="14" t="s">
        <v>252</v>
      </c>
      <c r="D453" s="14"/>
      <c r="E453" s="55" t="str">
        <f t="shared" si="10148"/>
        <v>Monday</v>
      </c>
      <c r="F453" s="51" t="s">
        <v>129</v>
      </c>
      <c r="G453" s="36"/>
      <c r="H453" s="37"/>
      <c r="I453" s="44">
        <f t="shared" ref="I453" si="10315">parseTime(G453)-(H457=INT(RIGHT($F453, 1)))</f>
        <v>0</v>
      </c>
      <c r="J453" s="45">
        <f t="shared" si="10281"/>
        <v>0</v>
      </c>
      <c r="K453" s="36"/>
      <c r="L453" s="37"/>
      <c r="M453" s="44">
        <f t="shared" ref="M453" si="10316">parseTime(K453)-(L457=INT(RIGHT($F453, 1)))</f>
        <v>0</v>
      </c>
      <c r="N453" s="45">
        <f t="shared" si="10283"/>
        <v>0</v>
      </c>
      <c r="O453" s="36"/>
      <c r="P453" s="37"/>
      <c r="Q453" s="44">
        <f t="shared" ref="Q453" si="10317">parseTime(O453)-(P457=INT(RIGHT($F453, 1)))</f>
        <v>0</v>
      </c>
      <c r="R453" s="45">
        <f t="shared" si="10285"/>
        <v>0</v>
      </c>
      <c r="S453" s="36"/>
      <c r="T453" s="37"/>
      <c r="U453" s="44">
        <f t="shared" ref="U453" si="10318">parseTime(S453)-(T457=INT(RIGHT($F453, 1)))</f>
        <v>0</v>
      </c>
      <c r="V453" s="45">
        <f t="shared" si="10287"/>
        <v>0</v>
      </c>
      <c r="W453" s="36"/>
      <c r="X453" s="37"/>
      <c r="Y453" s="44">
        <f t="shared" ref="Y453" si="10319">parseTime(W453)-(X457=INT(RIGHT($F453, 1)))</f>
        <v>0</v>
      </c>
      <c r="Z453" s="45">
        <f t="shared" si="10289"/>
        <v>0</v>
      </c>
      <c r="AA453" s="36"/>
      <c r="AB453" s="37"/>
      <c r="AC453" s="44">
        <f t="shared" ref="AC453" si="10320">parseTime(AA453)-(AB457=INT(RIGHT($F453, 1)))</f>
        <v>0</v>
      </c>
      <c r="AD453" s="45">
        <f t="shared" si="10291"/>
        <v>0</v>
      </c>
      <c r="AE453" s="36"/>
      <c r="AF453" s="37"/>
      <c r="AG453" s="44">
        <f t="shared" ref="AG453" si="10321">parseTime(AE453)-(AF457=INT(RIGHT($F453, 1)))</f>
        <v>0</v>
      </c>
      <c r="AH453" s="45">
        <f t="shared" si="10293"/>
        <v>0</v>
      </c>
      <c r="AI453" s="36"/>
      <c r="AJ453" s="37"/>
      <c r="AK453" s="44">
        <f>parseTime(AI453)-(AJ457=INT(RIGHT($F453, 1)))</f>
        <v>0</v>
      </c>
      <c r="AL453" s="45">
        <f t="shared" si="10294"/>
        <v>0</v>
      </c>
      <c r="AM453" s="36"/>
      <c r="AN453" s="37"/>
      <c r="AO453" s="44">
        <f t="shared" ref="AO453" si="10322">parseTime(AM453)-(AN457=INT(RIGHT($F453, 1)))</f>
        <v>0</v>
      </c>
      <c r="AP453" s="45">
        <f t="shared" si="10296"/>
        <v>0</v>
      </c>
      <c r="AQ453" s="36"/>
      <c r="AR453" s="37"/>
      <c r="AS453" s="44">
        <f t="shared" ref="AS453" si="10323">parseTime(AQ453)-(AR457=INT(RIGHT($F453, 1)))</f>
        <v>0</v>
      </c>
      <c r="AT453" s="45">
        <f t="shared" si="10298"/>
        <v>0</v>
      </c>
      <c r="AU453" s="36"/>
      <c r="AV453" s="37"/>
      <c r="AW453" s="44">
        <f>parseTime(AU453)-(AV457=INT(RIGHT($F453, 1)))</f>
        <v>0</v>
      </c>
      <c r="AX453" s="45">
        <f t="shared" si="10299"/>
        <v>0</v>
      </c>
      <c r="AY453" s="36"/>
      <c r="AZ453" s="37"/>
      <c r="BA453" s="44">
        <f>parseTime(AY453)-(AZ457=INT(RIGHT($F453, 1)))</f>
        <v>0</v>
      </c>
      <c r="BB453" s="45">
        <f t="shared" si="10300"/>
        <v>0</v>
      </c>
      <c r="BC453" s="36"/>
      <c r="BD453" s="37"/>
      <c r="BE453" s="44">
        <f>parseTime(BC453)-(BD457=INT(RIGHT($F453, 1)))</f>
        <v>0</v>
      </c>
      <c r="BF453" s="45">
        <f t="shared" si="10301"/>
        <v>0</v>
      </c>
      <c r="BG453" s="36"/>
      <c r="BH453" s="37"/>
      <c r="BI453" s="44">
        <f>parseTime(BG453)-(BH457=INT(RIGHT($F453, 1)))</f>
        <v>0</v>
      </c>
      <c r="BJ453" s="45">
        <f t="shared" si="10302"/>
        <v>0</v>
      </c>
      <c r="BK453" s="36"/>
      <c r="BL453" s="37"/>
      <c r="BM453" s="44">
        <f>parseTime(BK453)-(BL457=INT(RIGHT($F453, 1)))</f>
        <v>0</v>
      </c>
      <c r="BN453" s="45">
        <f t="shared" si="10303"/>
        <v>0</v>
      </c>
      <c r="BO453" s="36"/>
      <c r="BP453" s="37"/>
      <c r="BQ453" s="44">
        <f t="shared" ref="BQ453" si="10324">parseTime(BO453)-(BP457=INT(RIGHT($F453, 1)))</f>
        <v>0</v>
      </c>
      <c r="BR453" s="45">
        <f t="shared" si="10305"/>
        <v>0</v>
      </c>
      <c r="BS453" s="36"/>
      <c r="BT453" s="37"/>
      <c r="BU453" s="44">
        <f t="shared" ref="BU453" si="10325">parseTime(BS453)-(BT457=INT(RIGHT($F453, 1)))</f>
        <v>0</v>
      </c>
      <c r="BV453" s="45">
        <f t="shared" si="10307"/>
        <v>0</v>
      </c>
      <c r="BW453" s="36"/>
      <c r="BX453" s="37"/>
      <c r="BY453" s="44">
        <f t="shared" ref="BY453" si="10326">parseTime(BW453)-(BX457=INT(RIGHT($F453, 1)))</f>
        <v>0</v>
      </c>
      <c r="BZ453" s="45">
        <f t="shared" si="10309"/>
        <v>0</v>
      </c>
      <c r="CA453" s="36"/>
      <c r="CB453" s="37"/>
      <c r="CC453" s="44">
        <f t="shared" ref="CC453" si="10327">parseTime(CA453)-(CB457=INT(RIGHT($F453, 1)))</f>
        <v>0</v>
      </c>
      <c r="CD453" s="45">
        <f t="shared" si="10311"/>
        <v>0</v>
      </c>
      <c r="CE453" s="36"/>
      <c r="CF453" s="37"/>
      <c r="CG453" s="44">
        <f t="shared" ref="CG453" si="10328">parseTime(CE453)-(CF457=INT(RIGHT($F453, 1)))</f>
        <v>0</v>
      </c>
      <c r="CH453" s="45">
        <f t="shared" si="10313"/>
        <v>0</v>
      </c>
    </row>
    <row r="454" spans="1:86" x14ac:dyDescent="0.25">
      <c r="A454" s="56" t="s">
        <v>117</v>
      </c>
      <c r="B454" s="57">
        <f ca="1">roleHours(G452:CH458, "MFD")</f>
        <v>52</v>
      </c>
      <c r="C454" s="14">
        <f t="shared" ca="1" si="9033"/>
        <v>6.5</v>
      </c>
      <c r="D454" s="14"/>
      <c r="E454" s="20" t="s">
        <v>127</v>
      </c>
      <c r="F454" s="51" t="s">
        <v>130</v>
      </c>
      <c r="G454" s="36"/>
      <c r="H454" s="37"/>
      <c r="I454" s="44">
        <f t="shared" ref="I454" si="10329">parseTime(G454)-(H457=INT(RIGHT($F454, 1)))</f>
        <v>0</v>
      </c>
      <c r="J454" s="45">
        <f t="shared" si="10281"/>
        <v>0</v>
      </c>
      <c r="K454" s="36"/>
      <c r="L454" s="37"/>
      <c r="M454" s="44">
        <f t="shared" ref="M454" si="10330">parseTime(K454)-(L457=INT(RIGHT($F454, 1)))</f>
        <v>0</v>
      </c>
      <c r="N454" s="45">
        <f t="shared" si="10283"/>
        <v>0</v>
      </c>
      <c r="O454" s="36"/>
      <c r="P454" s="37"/>
      <c r="Q454" s="44">
        <f t="shared" ref="Q454" si="10331">parseTime(O454)-(P457=INT(RIGHT($F454, 1)))</f>
        <v>0</v>
      </c>
      <c r="R454" s="45">
        <f t="shared" si="10285"/>
        <v>0</v>
      </c>
      <c r="S454" s="36"/>
      <c r="T454" s="37"/>
      <c r="U454" s="44">
        <f t="shared" ref="U454" si="10332">parseTime(S454)-(T457=INT(RIGHT($F454, 1)))</f>
        <v>0</v>
      </c>
      <c r="V454" s="45">
        <f t="shared" si="10287"/>
        <v>0</v>
      </c>
      <c r="W454" s="36"/>
      <c r="X454" s="37"/>
      <c r="Y454" s="44">
        <f t="shared" ref="Y454" si="10333">parseTime(W454)-(X457=INT(RIGHT($F454, 1)))</f>
        <v>0</v>
      </c>
      <c r="Z454" s="45">
        <f t="shared" si="10289"/>
        <v>0</v>
      </c>
      <c r="AA454" s="36"/>
      <c r="AB454" s="37"/>
      <c r="AC454" s="44">
        <f t="shared" ref="AC454" si="10334">parseTime(AA454)-(AB457=INT(RIGHT($F454, 1)))</f>
        <v>0</v>
      </c>
      <c r="AD454" s="45">
        <f t="shared" si="10291"/>
        <v>0</v>
      </c>
      <c r="AE454" s="36"/>
      <c r="AF454" s="37"/>
      <c r="AG454" s="44">
        <f t="shared" ref="AG454" si="10335">parseTime(AE454)-(AF457=INT(RIGHT($F454, 1)))</f>
        <v>0</v>
      </c>
      <c r="AH454" s="45">
        <f t="shared" si="10293"/>
        <v>0</v>
      </c>
      <c r="AI454" s="36"/>
      <c r="AJ454" s="37"/>
      <c r="AK454" s="44">
        <f>parseTime(AI454)-(AJ457=INT(RIGHT($F454, 1)))</f>
        <v>0</v>
      </c>
      <c r="AL454" s="45">
        <f t="shared" si="10294"/>
        <v>0</v>
      </c>
      <c r="AM454" s="36"/>
      <c r="AN454" s="37"/>
      <c r="AO454" s="44">
        <f t="shared" ref="AO454" si="10336">parseTime(AM454)-(AN457=INT(RIGHT($F454, 1)))</f>
        <v>0</v>
      </c>
      <c r="AP454" s="45">
        <f t="shared" si="10296"/>
        <v>0</v>
      </c>
      <c r="AQ454" s="36"/>
      <c r="AR454" s="37"/>
      <c r="AS454" s="44">
        <f t="shared" ref="AS454" si="10337">parseTime(AQ454)-(AR457=INT(RIGHT($F454, 1)))</f>
        <v>0</v>
      </c>
      <c r="AT454" s="45">
        <f t="shared" si="10298"/>
        <v>0</v>
      </c>
      <c r="AU454" s="36"/>
      <c r="AV454" s="37"/>
      <c r="AW454" s="44">
        <f>parseTime(AU454)-(AV457=INT(RIGHT($F454, 1)))</f>
        <v>0</v>
      </c>
      <c r="AX454" s="45">
        <f t="shared" si="10299"/>
        <v>0</v>
      </c>
      <c r="AY454" s="36"/>
      <c r="AZ454" s="37"/>
      <c r="BA454" s="44">
        <f>parseTime(AY454)-(AZ457=INT(RIGHT($F454, 1)))</f>
        <v>0</v>
      </c>
      <c r="BB454" s="45">
        <f t="shared" si="10300"/>
        <v>0</v>
      </c>
      <c r="BC454" s="36"/>
      <c r="BD454" s="37"/>
      <c r="BE454" s="44">
        <f>parseTime(BC454)-(BD457=INT(RIGHT($F454, 1)))</f>
        <v>0</v>
      </c>
      <c r="BF454" s="45">
        <f t="shared" si="10301"/>
        <v>0</v>
      </c>
      <c r="BG454" s="36"/>
      <c r="BH454" s="37"/>
      <c r="BI454" s="44">
        <f>parseTime(BG454)-(BH457=INT(RIGHT($F454, 1)))</f>
        <v>0</v>
      </c>
      <c r="BJ454" s="45">
        <f t="shared" si="10302"/>
        <v>0</v>
      </c>
      <c r="BK454" s="36"/>
      <c r="BL454" s="37"/>
      <c r="BM454" s="44">
        <f>parseTime(BK454)-(BL457=INT(RIGHT($F454, 1)))</f>
        <v>0</v>
      </c>
      <c r="BN454" s="45">
        <f t="shared" si="10303"/>
        <v>0</v>
      </c>
      <c r="BO454" s="36"/>
      <c r="BP454" s="37"/>
      <c r="BQ454" s="44">
        <f t="shared" ref="BQ454" si="10338">parseTime(BO454)-(BP457=INT(RIGHT($F454, 1)))</f>
        <v>0</v>
      </c>
      <c r="BR454" s="45">
        <f t="shared" si="10305"/>
        <v>0</v>
      </c>
      <c r="BS454" s="36"/>
      <c r="BT454" s="37"/>
      <c r="BU454" s="44">
        <f t="shared" ref="BU454" si="10339">parseTime(BS454)-(BT457=INT(RIGHT($F454, 1)))</f>
        <v>0</v>
      </c>
      <c r="BV454" s="45">
        <f t="shared" si="10307"/>
        <v>0</v>
      </c>
      <c r="BW454" s="36"/>
      <c r="BX454" s="37"/>
      <c r="BY454" s="44">
        <f t="shared" ref="BY454" si="10340">parseTime(BW454)-(BX457=INT(RIGHT($F454, 1)))</f>
        <v>0</v>
      </c>
      <c r="BZ454" s="45">
        <f t="shared" si="10309"/>
        <v>0</v>
      </c>
      <c r="CA454" s="36"/>
      <c r="CB454" s="37"/>
      <c r="CC454" s="44">
        <f t="shared" ref="CC454" si="10341">parseTime(CA454)-(CB457=INT(RIGHT($F454, 1)))</f>
        <v>0</v>
      </c>
      <c r="CD454" s="45">
        <f t="shared" si="10311"/>
        <v>0</v>
      </c>
      <c r="CE454" s="36"/>
      <c r="CF454" s="37"/>
      <c r="CG454" s="44">
        <f t="shared" ref="CG454" si="10342">parseTime(CE454)-(CF457=INT(RIGHT($F454, 1)))</f>
        <v>0</v>
      </c>
      <c r="CH454" s="45">
        <f t="shared" si="10313"/>
        <v>0</v>
      </c>
    </row>
    <row r="455" spans="1:86" x14ac:dyDescent="0.25">
      <c r="A455" s="56" t="s">
        <v>118</v>
      </c>
      <c r="B455" s="57">
        <f ca="1">roleHours(G452:CH458, "DFD")</f>
        <v>8</v>
      </c>
      <c r="C455" s="14">
        <f t="shared" ca="1" si="9033"/>
        <v>1</v>
      </c>
      <c r="D455" s="14"/>
      <c r="E455" s="20"/>
      <c r="F455" s="51" t="s">
        <v>131</v>
      </c>
      <c r="G455" s="36"/>
      <c r="H455" s="37"/>
      <c r="I455" s="44">
        <f t="shared" ref="I455" si="10343">parseTime(G455)-(H457=INT(RIGHT($F455, 1)))</f>
        <v>0</v>
      </c>
      <c r="J455" s="45">
        <f t="shared" si="10281"/>
        <v>0</v>
      </c>
      <c r="K455" s="36"/>
      <c r="L455" s="37"/>
      <c r="M455" s="44">
        <f t="shared" ref="M455" si="10344">parseTime(K455)-(L457=INT(RIGHT($F455, 1)))</f>
        <v>0</v>
      </c>
      <c r="N455" s="45">
        <f t="shared" si="10283"/>
        <v>0</v>
      </c>
      <c r="O455" s="36"/>
      <c r="P455" s="37"/>
      <c r="Q455" s="44">
        <f t="shared" ref="Q455" si="10345">parseTime(O455)-(P457=INT(RIGHT($F455, 1)))</f>
        <v>0</v>
      </c>
      <c r="R455" s="45">
        <f t="shared" si="10285"/>
        <v>0</v>
      </c>
      <c r="S455" s="36"/>
      <c r="T455" s="37"/>
      <c r="U455" s="44">
        <f t="shared" ref="U455" si="10346">parseTime(S455)-(T457=INT(RIGHT($F455, 1)))</f>
        <v>0</v>
      </c>
      <c r="V455" s="45">
        <f t="shared" si="10287"/>
        <v>0</v>
      </c>
      <c r="W455" s="36"/>
      <c r="X455" s="37"/>
      <c r="Y455" s="44">
        <f t="shared" ref="Y455" si="10347">parseTime(W455)-(X457=INT(RIGHT($F455, 1)))</f>
        <v>0</v>
      </c>
      <c r="Z455" s="45">
        <f t="shared" si="10289"/>
        <v>0</v>
      </c>
      <c r="AA455" s="36"/>
      <c r="AB455" s="37"/>
      <c r="AC455" s="44">
        <f t="shared" ref="AC455" si="10348">parseTime(AA455)-(AB457=INT(RIGHT($F455, 1)))</f>
        <v>0</v>
      </c>
      <c r="AD455" s="45">
        <f t="shared" si="10291"/>
        <v>0</v>
      </c>
      <c r="AE455" s="36"/>
      <c r="AF455" s="37"/>
      <c r="AG455" s="44">
        <f t="shared" ref="AG455" si="10349">parseTime(AE455)-(AF457=INT(RIGHT($F455, 1)))</f>
        <v>0</v>
      </c>
      <c r="AH455" s="45">
        <f t="shared" si="10293"/>
        <v>0</v>
      </c>
      <c r="AI455" s="36"/>
      <c r="AJ455" s="37"/>
      <c r="AK455" s="44">
        <f>parseTime(AI455)-(AJ457=INT(RIGHT($F455, 1)))</f>
        <v>0</v>
      </c>
      <c r="AL455" s="45">
        <f t="shared" si="10294"/>
        <v>0</v>
      </c>
      <c r="AM455" s="36"/>
      <c r="AN455" s="37"/>
      <c r="AO455" s="44">
        <f t="shared" ref="AO455" si="10350">parseTime(AM455)-(AN457=INT(RIGHT($F455, 1)))</f>
        <v>0</v>
      </c>
      <c r="AP455" s="45">
        <f t="shared" si="10296"/>
        <v>0</v>
      </c>
      <c r="AQ455" s="36"/>
      <c r="AR455" s="37"/>
      <c r="AS455" s="44">
        <f t="shared" ref="AS455" si="10351">parseTime(AQ455)-(AR457=INT(RIGHT($F455, 1)))</f>
        <v>0</v>
      </c>
      <c r="AT455" s="45">
        <f t="shared" si="10298"/>
        <v>0</v>
      </c>
      <c r="AU455" s="36"/>
      <c r="AV455" s="37"/>
      <c r="AW455" s="44">
        <f>parseTime(AU455)-(AV457=INT(RIGHT($F455, 1)))</f>
        <v>0</v>
      </c>
      <c r="AX455" s="45">
        <f t="shared" si="10299"/>
        <v>0</v>
      </c>
      <c r="AY455" s="36"/>
      <c r="AZ455" s="37"/>
      <c r="BA455" s="44">
        <f>parseTime(AY455)-(AZ457=INT(RIGHT($F455, 1)))</f>
        <v>0</v>
      </c>
      <c r="BB455" s="45">
        <f t="shared" si="10300"/>
        <v>0</v>
      </c>
      <c r="BC455" s="36"/>
      <c r="BD455" s="37"/>
      <c r="BE455" s="44">
        <f>parseTime(BC455)-(BD457=INT(RIGHT($F455, 1)))</f>
        <v>0</v>
      </c>
      <c r="BF455" s="45">
        <f t="shared" si="10301"/>
        <v>0</v>
      </c>
      <c r="BG455" s="36"/>
      <c r="BH455" s="37"/>
      <c r="BI455" s="44">
        <f>parseTime(BG455)-(BH457=INT(RIGHT($F455, 1)))</f>
        <v>0</v>
      </c>
      <c r="BJ455" s="45">
        <f t="shared" si="10302"/>
        <v>0</v>
      </c>
      <c r="BK455" s="36"/>
      <c r="BL455" s="37"/>
      <c r="BM455" s="44">
        <f>parseTime(BK455)-(BL457=INT(RIGHT($F455, 1)))</f>
        <v>0</v>
      </c>
      <c r="BN455" s="45">
        <f t="shared" si="10303"/>
        <v>0</v>
      </c>
      <c r="BO455" s="36"/>
      <c r="BP455" s="37"/>
      <c r="BQ455" s="44">
        <f t="shared" ref="BQ455" si="10352">parseTime(BO455)-(BP457=INT(RIGHT($F455, 1)))</f>
        <v>0</v>
      </c>
      <c r="BR455" s="45">
        <f t="shared" si="10305"/>
        <v>0</v>
      </c>
      <c r="BS455" s="36"/>
      <c r="BT455" s="37"/>
      <c r="BU455" s="44">
        <f t="shared" ref="BU455" si="10353">parseTime(BS455)-(BT457=INT(RIGHT($F455, 1)))</f>
        <v>0</v>
      </c>
      <c r="BV455" s="45">
        <f t="shared" si="10307"/>
        <v>0</v>
      </c>
      <c r="BW455" s="36"/>
      <c r="BX455" s="37"/>
      <c r="BY455" s="44">
        <f t="shared" ref="BY455" si="10354">parseTime(BW455)-(BX457=INT(RIGHT($F455, 1)))</f>
        <v>0</v>
      </c>
      <c r="BZ455" s="45">
        <f t="shared" si="10309"/>
        <v>0</v>
      </c>
      <c r="CA455" s="36"/>
      <c r="CB455" s="37"/>
      <c r="CC455" s="44">
        <f t="shared" ref="CC455" si="10355">parseTime(CA455)-(CB457=INT(RIGHT($F455, 1)))</f>
        <v>0</v>
      </c>
      <c r="CD455" s="45">
        <f t="shared" si="10311"/>
        <v>0</v>
      </c>
      <c r="CE455" s="36"/>
      <c r="CF455" s="37"/>
      <c r="CG455" s="44">
        <f t="shared" ref="CG455" si="10356">parseTime(CE455)-(CF457=INT(RIGHT($F455, 1)))</f>
        <v>0</v>
      </c>
      <c r="CH455" s="45">
        <f t="shared" si="10313"/>
        <v>0</v>
      </c>
    </row>
    <row r="456" spans="1:86" x14ac:dyDescent="0.25">
      <c r="A456" s="56" t="s">
        <v>119</v>
      </c>
      <c r="B456" s="57">
        <f ca="1">roleHours(G452:CH458, "MCC")</f>
        <v>8</v>
      </c>
      <c r="C456" s="14">
        <f t="shared" ca="1" si="9033"/>
        <v>1</v>
      </c>
      <c r="D456" s="14"/>
      <c r="E456" s="20"/>
      <c r="F456" s="51" t="s">
        <v>132</v>
      </c>
      <c r="G456" s="36"/>
      <c r="H456" s="37"/>
      <c r="I456" s="44">
        <f t="shared" ref="I456" si="10357">parseTime(G456)-(H457=INT(RIGHT($F456, 1)))</f>
        <v>0</v>
      </c>
      <c r="J456" s="45">
        <f t="shared" si="10281"/>
        <v>0</v>
      </c>
      <c r="K456" s="36"/>
      <c r="L456" s="37"/>
      <c r="M456" s="44">
        <f t="shared" ref="M456" si="10358">parseTime(K456)-(L457=INT(RIGHT($F456, 1)))</f>
        <v>0</v>
      </c>
      <c r="N456" s="45">
        <f t="shared" si="10283"/>
        <v>0</v>
      </c>
      <c r="O456" s="36"/>
      <c r="P456" s="37"/>
      <c r="Q456" s="44">
        <f t="shared" ref="Q456" si="10359">parseTime(O456)-(P457=INT(RIGHT($F456, 1)))</f>
        <v>0</v>
      </c>
      <c r="R456" s="45">
        <f t="shared" si="10285"/>
        <v>0</v>
      </c>
      <c r="S456" s="36"/>
      <c r="T456" s="37"/>
      <c r="U456" s="44">
        <f t="shared" ref="U456" si="10360">parseTime(S456)-(T457=INT(RIGHT($F456, 1)))</f>
        <v>0</v>
      </c>
      <c r="V456" s="45">
        <f t="shared" si="10287"/>
        <v>0</v>
      </c>
      <c r="W456" s="36"/>
      <c r="X456" s="37"/>
      <c r="Y456" s="44">
        <f t="shared" ref="Y456" si="10361">parseTime(W456)-(X457=INT(RIGHT($F456, 1)))</f>
        <v>0</v>
      </c>
      <c r="Z456" s="45">
        <f t="shared" si="10289"/>
        <v>0</v>
      </c>
      <c r="AA456" s="36"/>
      <c r="AB456" s="37"/>
      <c r="AC456" s="44">
        <f t="shared" ref="AC456" si="10362">parseTime(AA456)-(AB457=INT(RIGHT($F456, 1)))</f>
        <v>0</v>
      </c>
      <c r="AD456" s="45">
        <f t="shared" si="10291"/>
        <v>0</v>
      </c>
      <c r="AE456" s="36"/>
      <c r="AF456" s="37"/>
      <c r="AG456" s="44">
        <f t="shared" ref="AG456" si="10363">parseTime(AE456)-(AF457=INT(RIGHT($F456, 1)))</f>
        <v>0</v>
      </c>
      <c r="AH456" s="45">
        <f t="shared" si="10293"/>
        <v>0</v>
      </c>
      <c r="AI456" s="36"/>
      <c r="AJ456" s="37"/>
      <c r="AK456" s="44">
        <f>parseTime(AI456)-(AJ457=INT(RIGHT($F456, 1)))</f>
        <v>0</v>
      </c>
      <c r="AL456" s="45">
        <f t="shared" si="10294"/>
        <v>0</v>
      </c>
      <c r="AM456" s="36"/>
      <c r="AN456" s="37"/>
      <c r="AO456" s="44">
        <f t="shared" ref="AO456" si="10364">parseTime(AM456)-(AN457=INT(RIGHT($F456, 1)))</f>
        <v>0</v>
      </c>
      <c r="AP456" s="45">
        <f t="shared" si="10296"/>
        <v>0</v>
      </c>
      <c r="AQ456" s="36"/>
      <c r="AR456" s="37"/>
      <c r="AS456" s="44">
        <f t="shared" ref="AS456" si="10365">parseTime(AQ456)-(AR457=INT(RIGHT($F456, 1)))</f>
        <v>0</v>
      </c>
      <c r="AT456" s="45">
        <f t="shared" si="10298"/>
        <v>0</v>
      </c>
      <c r="AU456" s="36"/>
      <c r="AV456" s="37"/>
      <c r="AW456" s="44">
        <f>parseTime(AU456)-(AV457=INT(RIGHT($F456, 1)))</f>
        <v>0</v>
      </c>
      <c r="AX456" s="45">
        <f t="shared" si="10299"/>
        <v>0</v>
      </c>
      <c r="AY456" s="36"/>
      <c r="AZ456" s="37"/>
      <c r="BA456" s="44">
        <f>parseTime(AY456)-(AZ457=INT(RIGHT($F456, 1)))</f>
        <v>0</v>
      </c>
      <c r="BB456" s="45">
        <f t="shared" si="10300"/>
        <v>0</v>
      </c>
      <c r="BC456" s="36"/>
      <c r="BD456" s="37"/>
      <c r="BE456" s="44">
        <f>parseTime(BC456)-(BD457=INT(RIGHT($F456, 1)))</f>
        <v>0</v>
      </c>
      <c r="BF456" s="45">
        <f t="shared" si="10301"/>
        <v>0</v>
      </c>
      <c r="BG456" s="36"/>
      <c r="BH456" s="37"/>
      <c r="BI456" s="44">
        <f>parseTime(BG456)-(BH457=INT(RIGHT($F456, 1)))</f>
        <v>0</v>
      </c>
      <c r="BJ456" s="45">
        <f t="shared" si="10302"/>
        <v>0</v>
      </c>
      <c r="BK456" s="36"/>
      <c r="BL456" s="37"/>
      <c r="BM456" s="44">
        <f>parseTime(BK456)-(BL457=INT(RIGHT($F456, 1)))</f>
        <v>0</v>
      </c>
      <c r="BN456" s="45">
        <f t="shared" si="10303"/>
        <v>0</v>
      </c>
      <c r="BO456" s="36"/>
      <c r="BP456" s="37"/>
      <c r="BQ456" s="44">
        <f t="shared" ref="BQ456" si="10366">parseTime(BO456)-(BP457=INT(RIGHT($F456, 1)))</f>
        <v>0</v>
      </c>
      <c r="BR456" s="45">
        <f t="shared" si="10305"/>
        <v>0</v>
      </c>
      <c r="BS456" s="36"/>
      <c r="BT456" s="37"/>
      <c r="BU456" s="44">
        <f t="shared" ref="BU456" si="10367">parseTime(BS456)-(BT457=INT(RIGHT($F456, 1)))</f>
        <v>0</v>
      </c>
      <c r="BV456" s="45">
        <f t="shared" si="10307"/>
        <v>0</v>
      </c>
      <c r="BW456" s="36"/>
      <c r="BX456" s="37"/>
      <c r="BY456" s="44">
        <f t="shared" ref="BY456" si="10368">parseTime(BW456)-(BX457=INT(RIGHT($F456, 1)))</f>
        <v>0</v>
      </c>
      <c r="BZ456" s="45">
        <f t="shared" si="10309"/>
        <v>0</v>
      </c>
      <c r="CA456" s="36"/>
      <c r="CB456" s="37"/>
      <c r="CC456" s="44">
        <f t="shared" ref="CC456" si="10369">parseTime(CA456)-(CB457=INT(RIGHT($F456, 1)))</f>
        <v>0</v>
      </c>
      <c r="CD456" s="45">
        <f t="shared" si="10311"/>
        <v>0</v>
      </c>
      <c r="CE456" s="36"/>
      <c r="CF456" s="37"/>
      <c r="CG456" s="44">
        <f t="shared" ref="CG456" si="10370">parseTime(CE456)-(CF457=INT(RIGHT($F456, 1)))</f>
        <v>0</v>
      </c>
      <c r="CH456" s="45">
        <f t="shared" si="10313"/>
        <v>0</v>
      </c>
    </row>
    <row r="457" spans="1:86" x14ac:dyDescent="0.25">
      <c r="A457" s="56" t="s">
        <v>120</v>
      </c>
      <c r="B457" s="57">
        <f ca="1">roleHours(G452:CH458, "DCC")</f>
        <v>7</v>
      </c>
      <c r="C457" s="14">
        <f t="shared" ca="1" si="9033"/>
        <v>0.875</v>
      </c>
      <c r="D457" s="14"/>
      <c r="E457" s="20"/>
      <c r="F457" s="51"/>
      <c r="G457" s="46" t="s">
        <v>134</v>
      </c>
      <c r="H457" s="38">
        <f t="shared" ref="H457" si="10371">lunchAdjust(G452:H456)</f>
        <v>1</v>
      </c>
      <c r="I457" s="48" t="s">
        <v>0</v>
      </c>
      <c r="J457" s="39">
        <f t="shared" ref="J457" si="10372">SUMPRODUCT(I452:I456*J452:J456)</f>
        <v>8</v>
      </c>
      <c r="K457" s="46" t="s">
        <v>134</v>
      </c>
      <c r="L457" s="38">
        <f t="shared" ref="L457" si="10373">lunchAdjust(K452:L456)</f>
        <v>1</v>
      </c>
      <c r="M457" s="48" t="s">
        <v>0</v>
      </c>
      <c r="N457" s="39">
        <f t="shared" ref="N457" si="10374">SUMPRODUCT(M452:M456*N452:N456)</f>
        <v>8</v>
      </c>
      <c r="O457" s="46" t="s">
        <v>134</v>
      </c>
      <c r="P457" s="38">
        <f t="shared" ref="P457" si="10375">lunchAdjust(O452:P456)</f>
        <v>1</v>
      </c>
      <c r="Q457" s="48" t="s">
        <v>0</v>
      </c>
      <c r="R457" s="39">
        <f t="shared" ref="R457" si="10376">SUMPRODUCT(Q452:Q456*R452:R456)</f>
        <v>8</v>
      </c>
      <c r="S457" s="46" t="s">
        <v>134</v>
      </c>
      <c r="T457" s="38">
        <f t="shared" ref="T457" si="10377">lunchAdjust(S452:T456)</f>
        <v>1</v>
      </c>
      <c r="U457" s="48" t="s">
        <v>0</v>
      </c>
      <c r="V457" s="39">
        <f t="shared" ref="V457" si="10378">SUMPRODUCT(U452:U456*V452:V456)</f>
        <v>8</v>
      </c>
      <c r="W457" s="46" t="s">
        <v>134</v>
      </c>
      <c r="X457" s="38">
        <f t="shared" ref="X457" si="10379">lunchAdjust(W452:X456)</f>
        <v>1</v>
      </c>
      <c r="Y457" s="48" t="s">
        <v>0</v>
      </c>
      <c r="Z457" s="39">
        <f t="shared" ref="Z457" si="10380">SUMPRODUCT(Y452:Y456*Z452:Z456)</f>
        <v>0</v>
      </c>
      <c r="AA457" s="46" t="s">
        <v>134</v>
      </c>
      <c r="AB457" s="38">
        <f t="shared" ref="AB457" si="10381">lunchAdjust(AA452:AB456)</f>
        <v>1</v>
      </c>
      <c r="AC457" s="48" t="s">
        <v>0</v>
      </c>
      <c r="AD457" s="39">
        <f t="shared" ref="AD457" si="10382">SUMPRODUCT(AC452:AC456*AD452:AD456)</f>
        <v>8</v>
      </c>
      <c r="AE457" s="46" t="s">
        <v>134</v>
      </c>
      <c r="AF457" s="38">
        <f t="shared" ref="AF457" si="10383">lunchAdjust(AE452:AF456)</f>
        <v>1</v>
      </c>
      <c r="AG457" s="48" t="s">
        <v>0</v>
      </c>
      <c r="AH457" s="39">
        <f t="shared" ref="AH457" si="10384">SUMPRODUCT(AG452:AG456*AH452:AH456)</f>
        <v>8</v>
      </c>
      <c r="AI457" s="46" t="s">
        <v>134</v>
      </c>
      <c r="AJ457" s="38">
        <f t="shared" ref="AJ457" si="10385">lunchAdjust(AI452:AJ456)</f>
        <v>1</v>
      </c>
      <c r="AK457" s="48" t="s">
        <v>0</v>
      </c>
      <c r="AL457" s="39">
        <f t="shared" ref="AL457" si="10386">SUMPRODUCT(AK452:AK456*AL452:AL456)</f>
        <v>8</v>
      </c>
      <c r="AM457" s="46" t="s">
        <v>134</v>
      </c>
      <c r="AN457" s="38">
        <f t="shared" ref="AN457" si="10387">lunchAdjust(AM452:AN456)</f>
        <v>0</v>
      </c>
      <c r="AO457" s="48" t="s">
        <v>0</v>
      </c>
      <c r="AP457" s="39">
        <f t="shared" ref="AP457" si="10388">SUMPRODUCT(AO452:AO456*AP452:AP456)</f>
        <v>4</v>
      </c>
      <c r="AQ457" s="46" t="s">
        <v>134</v>
      </c>
      <c r="AR457" s="38">
        <f t="shared" ref="AR457" si="10389">lunchAdjust(AQ452:AR456)</f>
        <v>0</v>
      </c>
      <c r="AS457" s="48" t="s">
        <v>0</v>
      </c>
      <c r="AT457" s="39">
        <f t="shared" ref="AT457" si="10390">SUMPRODUCT(AS452:AS456*AT452:AT456)</f>
        <v>0</v>
      </c>
      <c r="AU457" s="46" t="s">
        <v>134</v>
      </c>
      <c r="AV457" s="38">
        <f t="shared" ref="AV457" si="10391">lunchAdjust(AU452:AV456)</f>
        <v>1</v>
      </c>
      <c r="AW457" s="48" t="s">
        <v>0</v>
      </c>
      <c r="AX457" s="39">
        <f t="shared" ref="AX457" si="10392">SUMPRODUCT(AW452:AW456*AX452:AX456)</f>
        <v>7</v>
      </c>
      <c r="AY457" s="46" t="s">
        <v>134</v>
      </c>
      <c r="AZ457" s="38">
        <f t="shared" ref="AZ457" si="10393">lunchAdjust(AY452:AZ456)</f>
        <v>1</v>
      </c>
      <c r="BA457" s="48" t="s">
        <v>0</v>
      </c>
      <c r="BB457" s="39">
        <f t="shared" ref="BB457" si="10394">SUMPRODUCT(BA452:BA456*BB452:BB456)</f>
        <v>8</v>
      </c>
      <c r="BC457" s="46" t="s">
        <v>134</v>
      </c>
      <c r="BD457" s="38">
        <f t="shared" ref="BD457" si="10395">lunchAdjust(BC452:BD456)</f>
        <v>0</v>
      </c>
      <c r="BE457" s="48" t="s">
        <v>0</v>
      </c>
      <c r="BF457" s="39">
        <f t="shared" ref="BF457" si="10396">SUMPRODUCT(BE452:BE456*BF452:BF456)</f>
        <v>0</v>
      </c>
      <c r="BG457" s="46" t="s">
        <v>134</v>
      </c>
      <c r="BH457" s="38">
        <f t="shared" ref="BH457" si="10397">lunchAdjust(BG452:BH456)</f>
        <v>0</v>
      </c>
      <c r="BI457" s="48" t="s">
        <v>0</v>
      </c>
      <c r="BJ457" s="39">
        <f t="shared" ref="BJ457" si="10398">SUMPRODUCT(BI452:BI456*BJ452:BJ456)</f>
        <v>0</v>
      </c>
      <c r="BK457" s="46" t="s">
        <v>134</v>
      </c>
      <c r="BL457" s="38">
        <f t="shared" ref="BL457" si="10399">lunchAdjust(BK452:BL456)</f>
        <v>0</v>
      </c>
      <c r="BM457" s="48" t="s">
        <v>0</v>
      </c>
      <c r="BN457" s="39">
        <f t="shared" ref="BN457" si="10400">SUMPRODUCT(BM452:BM456*BN452:BN456)</f>
        <v>0</v>
      </c>
      <c r="BO457" s="46" t="s">
        <v>134</v>
      </c>
      <c r="BP457" s="38">
        <f t="shared" ref="BP457" si="10401">lunchAdjust(BO452:BP456)</f>
        <v>0</v>
      </c>
      <c r="BQ457" s="48" t="s">
        <v>0</v>
      </c>
      <c r="BR457" s="39">
        <f t="shared" ref="BR457" si="10402">SUMPRODUCT(BQ452:BQ456*BR452:BR456)</f>
        <v>0</v>
      </c>
      <c r="BS457" s="46" t="s">
        <v>134</v>
      </c>
      <c r="BT457" s="38">
        <f t="shared" ref="BT457" si="10403">lunchAdjust(BS452:BT456)</f>
        <v>0</v>
      </c>
      <c r="BU457" s="48" t="s">
        <v>0</v>
      </c>
      <c r="BV457" s="39">
        <f t="shared" ref="BV457" si="10404">SUMPRODUCT(BU452:BU456*BV452:BV456)</f>
        <v>0</v>
      </c>
      <c r="BW457" s="46" t="s">
        <v>134</v>
      </c>
      <c r="BX457" s="38">
        <f t="shared" ref="BX457" si="10405">lunchAdjust(BW452:BX456)</f>
        <v>0</v>
      </c>
      <c r="BY457" s="48" t="s">
        <v>0</v>
      </c>
      <c r="BZ457" s="39">
        <f t="shared" ref="BZ457" si="10406">SUMPRODUCT(BY452:BY456*BZ452:BZ456)</f>
        <v>0</v>
      </c>
      <c r="CA457" s="46" t="s">
        <v>134</v>
      </c>
      <c r="CB457" s="38">
        <f t="shared" ref="CB457" si="10407">lunchAdjust(CA452:CB456)</f>
        <v>0</v>
      </c>
      <c r="CC457" s="48" t="s">
        <v>0</v>
      </c>
      <c r="CD457" s="39">
        <f t="shared" ref="CD457" si="10408">SUMPRODUCT(CC452:CC456*CD452:CD456)</f>
        <v>0</v>
      </c>
      <c r="CE457" s="46" t="s">
        <v>134</v>
      </c>
      <c r="CF457" s="38">
        <f t="shared" ref="CF457" si="10409">lunchAdjust(CE452:CF456)</f>
        <v>0</v>
      </c>
      <c r="CG457" s="48" t="s">
        <v>0</v>
      </c>
      <c r="CH457" s="39">
        <f t="shared" ref="CH457" si="10410">SUMPRODUCT(CG452:CG456*CH452:CH456)</f>
        <v>0</v>
      </c>
    </row>
    <row r="458" spans="1:86" ht="15.75" thickBot="1" x14ac:dyDescent="0.3">
      <c r="A458" s="58" t="s">
        <v>121</v>
      </c>
      <c r="B458" s="59">
        <f ca="1">roleHours(G452:CH458, "OUT")</f>
        <v>0</v>
      </c>
      <c r="C458" s="54" t="s">
        <v>137</v>
      </c>
      <c r="D458" s="22">
        <f ca="1">roleHours(G452:CH458, "PTO")</f>
        <v>8</v>
      </c>
      <c r="E458" s="23"/>
      <c r="F458" s="52"/>
      <c r="G458" s="47" t="s">
        <v>39</v>
      </c>
      <c r="H458" s="40">
        <f t="shared" si="9088"/>
        <v>0</v>
      </c>
      <c r="I458" s="49" t="s">
        <v>135</v>
      </c>
      <c r="J458" s="41">
        <f t="shared" ref="J458" si="10411">J457*G$4</f>
        <v>0</v>
      </c>
      <c r="K458" s="47" t="s">
        <v>39</v>
      </c>
      <c r="L458" s="40">
        <f t="shared" ref="L458" si="10412">SUMPRODUCT(M452:M456*(L452:L456="PTO"))+SUMPRODUCT(M452:M456*(L452:L456="HOL"))</f>
        <v>0</v>
      </c>
      <c r="M458" s="49" t="s">
        <v>135</v>
      </c>
      <c r="N458" s="41">
        <f t="shared" ref="N458" si="10413">N457*K$4</f>
        <v>0</v>
      </c>
      <c r="O458" s="47" t="s">
        <v>39</v>
      </c>
      <c r="P458" s="40">
        <f t="shared" ref="P458" si="10414">SUMPRODUCT(Q452:Q456*(P452:P456="PTO"))+SUMPRODUCT(Q452:Q456*(P452:P456="HOL"))</f>
        <v>0</v>
      </c>
      <c r="Q458" s="49" t="s">
        <v>135</v>
      </c>
      <c r="R458" s="41">
        <f t="shared" ref="R458" si="10415">R457*O$4</f>
        <v>8</v>
      </c>
      <c r="S458" s="47" t="s">
        <v>39</v>
      </c>
      <c r="T458" s="40">
        <f t="shared" ref="T458" si="10416">SUMPRODUCT(U452:U456*(T452:T456="PTO"))+SUMPRODUCT(U452:U456*(T452:T456="HOL"))</f>
        <v>0</v>
      </c>
      <c r="U458" s="49" t="s">
        <v>135</v>
      </c>
      <c r="V458" s="41">
        <f t="shared" ref="V458" si="10417">V457*S$4</f>
        <v>0</v>
      </c>
      <c r="W458" s="47" t="s">
        <v>39</v>
      </c>
      <c r="X458" s="40">
        <f t="shared" ref="X458" si="10418">SUMPRODUCT(Y452:Y456*(X452:X456="PTO"))+SUMPRODUCT(Y452:Y456*(X452:X456="HOL"))</f>
        <v>8</v>
      </c>
      <c r="Y458" s="49" t="s">
        <v>135</v>
      </c>
      <c r="Z458" s="41">
        <f t="shared" ref="Z458" si="10419">Z457*W$4</f>
        <v>0</v>
      </c>
      <c r="AA458" s="47" t="s">
        <v>39</v>
      </c>
      <c r="AB458" s="40">
        <f t="shared" ref="AB458" si="10420">SUMPRODUCT(AC452:AC456*(AB452:AB456="PTO"))+SUMPRODUCT(AC452:AC456*(AB452:AB456="HOL"))</f>
        <v>0</v>
      </c>
      <c r="AC458" s="49" t="s">
        <v>135</v>
      </c>
      <c r="AD458" s="41">
        <f t="shared" ref="AD458" si="10421">AD457*AA$4</f>
        <v>8</v>
      </c>
      <c r="AE458" s="47" t="s">
        <v>39</v>
      </c>
      <c r="AF458" s="40">
        <f t="shared" ref="AF458" si="10422">SUMPRODUCT(AG452:AG456*(AF452:AF456="PTO"))+SUMPRODUCT(AG452:AG456*(AF452:AF456="HOL"))</f>
        <v>0</v>
      </c>
      <c r="AG458" s="49" t="s">
        <v>135</v>
      </c>
      <c r="AH458" s="41">
        <f t="shared" ref="AH458" si="10423">AH457*AE$4</f>
        <v>8</v>
      </c>
      <c r="AI458" s="47" t="s">
        <v>39</v>
      </c>
      <c r="AJ458" s="40">
        <f t="shared" ref="AJ458" si="10424">SUMPRODUCT(AK452:AK456*(AJ452:AJ456="PTO"))+SUMPRODUCT(AK452:AK456*(AJ452:AJ456="HOL"))</f>
        <v>0</v>
      </c>
      <c r="AK458" s="49" t="s">
        <v>135</v>
      </c>
      <c r="AL458" s="41">
        <f>AL457*AI$4</f>
        <v>8</v>
      </c>
      <c r="AM458" s="47" t="s">
        <v>39</v>
      </c>
      <c r="AN458" s="40">
        <f t="shared" ref="AN458" si="10425">SUMPRODUCT(AO452:AO456*(AN452:AN456="PTO"))+SUMPRODUCT(AO452:AO456*(AN452:AN456="HOL"))</f>
        <v>0</v>
      </c>
      <c r="AO458" s="49" t="s">
        <v>135</v>
      </c>
      <c r="AP458" s="41">
        <f t="shared" ref="AP458" si="10426">AP457*AM$4</f>
        <v>4</v>
      </c>
      <c r="AQ458" s="47" t="s">
        <v>39</v>
      </c>
      <c r="AR458" s="40">
        <f t="shared" ref="AR458" si="10427">SUMPRODUCT(AS452:AS456*(AR452:AR456="PTO"))+SUMPRODUCT(AS452:AS456*(AR452:AR456="HOL"))</f>
        <v>0</v>
      </c>
      <c r="AS458" s="49" t="s">
        <v>135</v>
      </c>
      <c r="AT458" s="41">
        <f t="shared" ref="AT458" si="10428">AT457*AQ$4</f>
        <v>0</v>
      </c>
      <c r="AU458" s="47" t="s">
        <v>39</v>
      </c>
      <c r="AV458" s="40">
        <f t="shared" ref="AV458" si="10429">SUMPRODUCT(AW452:AW456*(AV452:AV456="PTO"))+SUMPRODUCT(AW452:AW456*(AV452:AV456="HOL"))</f>
        <v>0</v>
      </c>
      <c r="AW458" s="49" t="s">
        <v>135</v>
      </c>
      <c r="AX458" s="41">
        <f>AX457*AU$4</f>
        <v>7</v>
      </c>
      <c r="AY458" s="47" t="s">
        <v>39</v>
      </c>
      <c r="AZ458" s="40">
        <f t="shared" ref="AZ458" si="10430">SUMPRODUCT(BA452:BA456*(AZ452:AZ456="PTO"))+SUMPRODUCT(BA452:BA456*(AZ452:AZ456="HOL"))</f>
        <v>0</v>
      </c>
      <c r="BA458" s="49" t="s">
        <v>135</v>
      </c>
      <c r="BB458" s="41">
        <f>BB457*AY$4</f>
        <v>8</v>
      </c>
      <c r="BC458" s="47" t="s">
        <v>39</v>
      </c>
      <c r="BD458" s="40">
        <f t="shared" ref="BD458" si="10431">SUMPRODUCT(BE452:BE456*(BD452:BD456="PTO"))+SUMPRODUCT(BE452:BE456*(BD452:BD456="HOL"))</f>
        <v>0</v>
      </c>
      <c r="BE458" s="49" t="s">
        <v>135</v>
      </c>
      <c r="BF458" s="41">
        <f>BF457*BC$4</f>
        <v>0</v>
      </c>
      <c r="BG458" s="47" t="s">
        <v>39</v>
      </c>
      <c r="BH458" s="40">
        <f t="shared" ref="BH458" si="10432">SUMPRODUCT(BI452:BI456*(BH452:BH456="PTO"))+SUMPRODUCT(BI452:BI456*(BH452:BH456="HOL"))</f>
        <v>0</v>
      </c>
      <c r="BI458" s="49" t="s">
        <v>135</v>
      </c>
      <c r="BJ458" s="41">
        <f>BJ457*BG$4</f>
        <v>0</v>
      </c>
      <c r="BK458" s="47" t="s">
        <v>39</v>
      </c>
      <c r="BL458" s="40">
        <f t="shared" ref="BL458" si="10433">SUMPRODUCT(BM452:BM456*(BL452:BL456="PTO"))+SUMPRODUCT(BM452:BM456*(BL452:BL456="HOL"))</f>
        <v>0</v>
      </c>
      <c r="BM458" s="49" t="s">
        <v>135</v>
      </c>
      <c r="BN458" s="41">
        <f>BN457*BK$4</f>
        <v>0</v>
      </c>
      <c r="BO458" s="47" t="s">
        <v>39</v>
      </c>
      <c r="BP458" s="40">
        <f t="shared" ref="BP458" si="10434">SUMPRODUCT(BQ452:BQ456*(BP452:BP456="PTO"))+SUMPRODUCT(BQ452:BQ456*(BP452:BP456="HOL"))</f>
        <v>0</v>
      </c>
      <c r="BQ458" s="49" t="s">
        <v>135</v>
      </c>
      <c r="BR458" s="41">
        <f t="shared" ref="BR458" si="10435">BR457*BO$4</f>
        <v>0</v>
      </c>
      <c r="BS458" s="47" t="s">
        <v>39</v>
      </c>
      <c r="BT458" s="40">
        <f t="shared" ref="BT458" si="10436">SUMPRODUCT(BU452:BU456*(BT452:BT456="PTO"))+SUMPRODUCT(BU452:BU456*(BT452:BT456="HOL"))</f>
        <v>0</v>
      </c>
      <c r="BU458" s="49" t="s">
        <v>135</v>
      </c>
      <c r="BV458" s="41">
        <f t="shared" ref="BV458" si="10437">BV457*BS$4</f>
        <v>0</v>
      </c>
      <c r="BW458" s="47" t="s">
        <v>39</v>
      </c>
      <c r="BX458" s="40">
        <f t="shared" ref="BX458" si="10438">SUMPRODUCT(BY452:BY456*(BX452:BX456="PTO"))+SUMPRODUCT(BY452:BY456*(BX452:BX456="HOL"))</f>
        <v>0</v>
      </c>
      <c r="BY458" s="49" t="s">
        <v>135</v>
      </c>
      <c r="BZ458" s="41">
        <f t="shared" ref="BZ458" si="10439">BZ457*BW$4</f>
        <v>0</v>
      </c>
      <c r="CA458" s="47" t="s">
        <v>39</v>
      </c>
      <c r="CB458" s="40">
        <f t="shared" ref="CB458" si="10440">SUMPRODUCT(CC452:CC456*(CB452:CB456="PTO"))+SUMPRODUCT(CC452:CC456*(CB452:CB456="HOL"))</f>
        <v>0</v>
      </c>
      <c r="CC458" s="49" t="s">
        <v>135</v>
      </c>
      <c r="CD458" s="41">
        <f t="shared" ref="CD458" si="10441">CD457*CA$4</f>
        <v>0</v>
      </c>
      <c r="CE458" s="47" t="s">
        <v>39</v>
      </c>
      <c r="CF458" s="40">
        <f t="shared" ref="CF458" si="10442">SUMPRODUCT(CG452:CG456*(CF452:CF456="PTO"))+SUMPRODUCT(CG452:CG456*(CF452:CF456="HOL"))</f>
        <v>0</v>
      </c>
      <c r="CG458" s="49" t="s">
        <v>135</v>
      </c>
      <c r="CH458" s="41">
        <f t="shared" ref="CH458" si="10443">CH457*CE$4</f>
        <v>0</v>
      </c>
    </row>
    <row r="459" spans="1:86" x14ac:dyDescent="0.25">
      <c r="A459" s="70" t="s">
        <v>133</v>
      </c>
      <c r="B459" s="71">
        <f t="shared" ref="B459" ca="1" si="10444">D459-B460</f>
        <v>5.1832478790749406</v>
      </c>
      <c r="C459" s="72" t="s">
        <v>122</v>
      </c>
      <c r="D459" s="71">
        <f>IFERROR(INDEX(Holidays[FTE], MATCH(Entry!E459, Holidays[Date], 0)), 1)*8*INDEX(FTEguide[[1]:[12]], MATCH(Entry!E460, FTEguide[Weekday], 0), IF(Entry!E462&gt;0, Entry!E462, MONTH(Entry!E459)))</f>
        <v>93.183247879074941</v>
      </c>
      <c r="E459" s="60">
        <f t="shared" si="10279"/>
        <v>43893</v>
      </c>
      <c r="F459" s="50" t="s">
        <v>128</v>
      </c>
      <c r="G459" s="34" t="s">
        <v>136</v>
      </c>
      <c r="H459" s="35" t="s">
        <v>23</v>
      </c>
      <c r="I459" s="42">
        <f t="shared" ref="I459" si="10445">parseTime(G459)-(H464=INT(RIGHT($F459, 1)))</f>
        <v>8</v>
      </c>
      <c r="J459" s="43">
        <f t="shared" ref="J459:J463" si="10446">isClocked(H459)</f>
        <v>1</v>
      </c>
      <c r="K459" s="34" t="s">
        <v>136</v>
      </c>
      <c r="L459" s="35" t="s">
        <v>23</v>
      </c>
      <c r="M459" s="42">
        <f t="shared" ref="M459" si="10447">parseTime(K459)-(L464=INT(RIGHT($F459, 1)))</f>
        <v>8</v>
      </c>
      <c r="N459" s="43">
        <f t="shared" ref="N459:N463" si="10448">isClocked(L459)</f>
        <v>1</v>
      </c>
      <c r="O459" s="34" t="s">
        <v>180</v>
      </c>
      <c r="P459" s="35" t="s">
        <v>23</v>
      </c>
      <c r="Q459" s="42">
        <f t="shared" ref="Q459" si="10449">parseTime(O459)-(P464=INT(RIGHT($F459, 1)))</f>
        <v>8</v>
      </c>
      <c r="R459" s="43">
        <f t="shared" ref="R459:R463" si="10450">isClocked(P459)</f>
        <v>1</v>
      </c>
      <c r="S459" s="34" t="s">
        <v>136</v>
      </c>
      <c r="T459" s="35" t="s">
        <v>23</v>
      </c>
      <c r="U459" s="42">
        <f t="shared" ref="U459" si="10451">parseTime(S459)-(T464=INT(RIGHT($F459, 1)))</f>
        <v>8</v>
      </c>
      <c r="V459" s="43">
        <f t="shared" ref="V459:V463" si="10452">isClocked(T459)</f>
        <v>1</v>
      </c>
      <c r="W459" s="34" t="s">
        <v>136</v>
      </c>
      <c r="X459" s="35" t="s">
        <v>24</v>
      </c>
      <c r="Y459" s="42">
        <f t="shared" ref="Y459" si="10453">parseTime(W459)-(X464=INT(RIGHT($F459, 1)))</f>
        <v>8</v>
      </c>
      <c r="Z459" s="43">
        <f t="shared" ref="Z459:Z463" si="10454">isClocked(X459)</f>
        <v>1</v>
      </c>
      <c r="AA459" s="34" t="s">
        <v>136</v>
      </c>
      <c r="AB459" s="35" t="s">
        <v>23</v>
      </c>
      <c r="AC459" s="42">
        <f t="shared" ref="AC459" si="10455">parseTime(AA459)-(AB464=INT(RIGHT($F459, 1)))</f>
        <v>8</v>
      </c>
      <c r="AD459" s="43">
        <f t="shared" ref="AD459:AD463" si="10456">isClocked(AB459)</f>
        <v>1</v>
      </c>
      <c r="AE459" s="34" t="s">
        <v>136</v>
      </c>
      <c r="AF459" s="35" t="s">
        <v>25</v>
      </c>
      <c r="AG459" s="42">
        <f t="shared" ref="AG459" si="10457">parseTime(AE459)-(AF464=INT(RIGHT($F459, 1)))</f>
        <v>8</v>
      </c>
      <c r="AH459" s="43">
        <f t="shared" ref="AH459:AH463" si="10458">isClocked(AF459)</f>
        <v>1</v>
      </c>
      <c r="AI459" s="34" t="s">
        <v>136</v>
      </c>
      <c r="AJ459" s="35" t="s">
        <v>23</v>
      </c>
      <c r="AK459" s="42">
        <f>parseTime(AI459)-(AJ464=INT(RIGHT($F459, 1)))</f>
        <v>8</v>
      </c>
      <c r="AL459" s="43">
        <f t="shared" ref="AL459:AL463" si="10459">isClocked(AJ459)</f>
        <v>1</v>
      </c>
      <c r="AM459" s="34"/>
      <c r="AN459" s="35"/>
      <c r="AO459" s="42">
        <f t="shared" ref="AO459" si="10460">parseTime(AM459)-(AN464=INT(RIGHT($F459, 1)))</f>
        <v>0</v>
      </c>
      <c r="AP459" s="43">
        <f t="shared" ref="AP459:AP463" si="10461">isClocked(AN459)</f>
        <v>0</v>
      </c>
      <c r="AQ459" s="34"/>
      <c r="AR459" s="35"/>
      <c r="AS459" s="42">
        <f t="shared" ref="AS459" si="10462">parseTime(AQ459)-(AR464=INT(RIGHT($F459, 1)))</f>
        <v>0</v>
      </c>
      <c r="AT459" s="43">
        <f t="shared" ref="AT459:AT463" si="10463">isClocked(AR459)</f>
        <v>0</v>
      </c>
      <c r="AU459" s="34" t="s">
        <v>136</v>
      </c>
      <c r="AV459" s="35" t="s">
        <v>26</v>
      </c>
      <c r="AW459" s="42">
        <f>parseTime(AU459)-(AV464=INT(RIGHT($F459, 1)))</f>
        <v>8</v>
      </c>
      <c r="AX459" s="43">
        <f t="shared" ref="AX459:AX463" si="10464">isClocked(AV459)</f>
        <v>1</v>
      </c>
      <c r="AY459" s="34" t="s">
        <v>180</v>
      </c>
      <c r="AZ459" s="35" t="s">
        <v>24</v>
      </c>
      <c r="BA459" s="42">
        <f>parseTime(AY459)-(AZ464=INT(RIGHT($F459, 1)))</f>
        <v>8</v>
      </c>
      <c r="BB459" s="43">
        <f t="shared" ref="BB459:BB463" si="10465">isClocked(AZ459)</f>
        <v>1</v>
      </c>
      <c r="BC459" s="34" t="s">
        <v>136</v>
      </c>
      <c r="BD459" s="35" t="s">
        <v>24</v>
      </c>
      <c r="BE459" s="42">
        <f>parseTime(BC459)-(BD464=INT(RIGHT($F459, 1)))</f>
        <v>8</v>
      </c>
      <c r="BF459" s="43">
        <f t="shared" ref="BF459:BF463" si="10466">isClocked(BD459)</f>
        <v>1</v>
      </c>
      <c r="BG459" s="34"/>
      <c r="BH459" s="35"/>
      <c r="BI459" s="42">
        <f>parseTime(BG459)-(BH464=INT(RIGHT($F459, 1)))</f>
        <v>0</v>
      </c>
      <c r="BJ459" s="43">
        <f t="shared" ref="BJ459:BJ463" si="10467">isClocked(BH459)</f>
        <v>0</v>
      </c>
      <c r="BK459" s="34"/>
      <c r="BL459" s="35"/>
      <c r="BM459" s="42">
        <f>parseTime(BK459)-(BL464=INT(RIGHT($F459, 1)))</f>
        <v>0</v>
      </c>
      <c r="BN459" s="43">
        <f t="shared" ref="BN459:BN463" si="10468">isClocked(BL459)</f>
        <v>0</v>
      </c>
      <c r="BO459" s="34"/>
      <c r="BP459" s="35"/>
      <c r="BQ459" s="42">
        <f t="shared" ref="BQ459" si="10469">parseTime(BO459)-(BP464=INT(RIGHT($F459, 1)))</f>
        <v>0</v>
      </c>
      <c r="BR459" s="43">
        <f t="shared" ref="BR459:BR463" si="10470">isClocked(BP459)</f>
        <v>0</v>
      </c>
      <c r="BS459" s="34"/>
      <c r="BT459" s="35"/>
      <c r="BU459" s="42">
        <f t="shared" ref="BU459" si="10471">parseTime(BS459)-(BT464=INT(RIGHT($F459, 1)))</f>
        <v>0</v>
      </c>
      <c r="BV459" s="43">
        <f t="shared" ref="BV459:BV463" si="10472">isClocked(BT459)</f>
        <v>0</v>
      </c>
      <c r="BW459" s="34"/>
      <c r="BX459" s="35"/>
      <c r="BY459" s="42">
        <f t="shared" ref="BY459" si="10473">parseTime(BW459)-(BX464=INT(RIGHT($F459, 1)))</f>
        <v>0</v>
      </c>
      <c r="BZ459" s="43">
        <f t="shared" ref="BZ459:BZ463" si="10474">isClocked(BX459)</f>
        <v>0</v>
      </c>
      <c r="CA459" s="34"/>
      <c r="CB459" s="35"/>
      <c r="CC459" s="42">
        <f t="shared" ref="CC459" si="10475">parseTime(CA459)-(CB464=INT(RIGHT($F459, 1)))</f>
        <v>0</v>
      </c>
      <c r="CD459" s="43">
        <f t="shared" ref="CD459:CD463" si="10476">isClocked(CB459)</f>
        <v>0</v>
      </c>
      <c r="CE459" s="34"/>
      <c r="CF459" s="35"/>
      <c r="CG459" s="42">
        <f t="shared" ref="CG459" si="10477">parseTime(CE459)-(CF464=INT(RIGHT($F459, 1)))</f>
        <v>0</v>
      </c>
      <c r="CH459" s="43">
        <f t="shared" ref="CH459:CH463" si="10478">isClocked(CF459)</f>
        <v>0</v>
      </c>
    </row>
    <row r="460" spans="1:86" x14ac:dyDescent="0.25">
      <c r="A460" s="56" t="s">
        <v>0</v>
      </c>
      <c r="B460" s="57">
        <f t="shared" ref="B460" ca="1" si="10479">SUM(B461:B464)</f>
        <v>88</v>
      </c>
      <c r="C460" s="14" t="s">
        <v>252</v>
      </c>
      <c r="D460" s="14"/>
      <c r="E460" s="55" t="str">
        <f t="shared" si="10148"/>
        <v>Tuesday</v>
      </c>
      <c r="F460" s="51" t="s">
        <v>129</v>
      </c>
      <c r="G460" s="36"/>
      <c r="H460" s="37"/>
      <c r="I460" s="44">
        <f t="shared" ref="I460" si="10480">parseTime(G460)-(H464=INT(RIGHT($F460, 1)))</f>
        <v>0</v>
      </c>
      <c r="J460" s="45">
        <f t="shared" si="10446"/>
        <v>0</v>
      </c>
      <c r="K460" s="36"/>
      <c r="L460" s="37"/>
      <c r="M460" s="44">
        <f t="shared" ref="M460" si="10481">parseTime(K460)-(L464=INT(RIGHT($F460, 1)))</f>
        <v>0</v>
      </c>
      <c r="N460" s="45">
        <f t="shared" si="10448"/>
        <v>0</v>
      </c>
      <c r="O460" s="36"/>
      <c r="P460" s="37"/>
      <c r="Q460" s="44">
        <f t="shared" ref="Q460" si="10482">parseTime(O460)-(P464=INT(RIGHT($F460, 1)))</f>
        <v>0</v>
      </c>
      <c r="R460" s="45">
        <f t="shared" si="10450"/>
        <v>0</v>
      </c>
      <c r="S460" s="36"/>
      <c r="T460" s="37"/>
      <c r="U460" s="44">
        <f t="shared" ref="U460" si="10483">parseTime(S460)-(T464=INT(RIGHT($F460, 1)))</f>
        <v>0</v>
      </c>
      <c r="V460" s="45">
        <f t="shared" si="10452"/>
        <v>0</v>
      </c>
      <c r="W460" s="36"/>
      <c r="X460" s="37"/>
      <c r="Y460" s="44">
        <f t="shared" ref="Y460" si="10484">parseTime(W460)-(X464=INT(RIGHT($F460, 1)))</f>
        <v>0</v>
      </c>
      <c r="Z460" s="45">
        <f t="shared" si="10454"/>
        <v>0</v>
      </c>
      <c r="AA460" s="36"/>
      <c r="AB460" s="37"/>
      <c r="AC460" s="44">
        <f t="shared" ref="AC460" si="10485">parseTime(AA460)-(AB464=INT(RIGHT($F460, 1)))</f>
        <v>0</v>
      </c>
      <c r="AD460" s="45">
        <f t="shared" si="10456"/>
        <v>0</v>
      </c>
      <c r="AE460" s="36"/>
      <c r="AF460" s="37"/>
      <c r="AG460" s="44">
        <f t="shared" ref="AG460" si="10486">parseTime(AE460)-(AF464=INT(RIGHT($F460, 1)))</f>
        <v>0</v>
      </c>
      <c r="AH460" s="45">
        <f t="shared" si="10458"/>
        <v>0</v>
      </c>
      <c r="AI460" s="36"/>
      <c r="AJ460" s="37"/>
      <c r="AK460" s="44">
        <f>parseTime(AI460)-(AJ464=INT(RIGHT($F460, 1)))</f>
        <v>0</v>
      </c>
      <c r="AL460" s="45">
        <f t="shared" si="10459"/>
        <v>0</v>
      </c>
      <c r="AM460" s="36"/>
      <c r="AN460" s="37"/>
      <c r="AO460" s="44">
        <f t="shared" ref="AO460" si="10487">parseTime(AM460)-(AN464=INT(RIGHT($F460, 1)))</f>
        <v>0</v>
      </c>
      <c r="AP460" s="45">
        <f t="shared" si="10461"/>
        <v>0</v>
      </c>
      <c r="AQ460" s="36"/>
      <c r="AR460" s="37"/>
      <c r="AS460" s="44">
        <f t="shared" ref="AS460" si="10488">parseTime(AQ460)-(AR464=INT(RIGHT($F460, 1)))</f>
        <v>0</v>
      </c>
      <c r="AT460" s="45">
        <f t="shared" si="10463"/>
        <v>0</v>
      </c>
      <c r="AU460" s="36"/>
      <c r="AV460" s="37"/>
      <c r="AW460" s="44">
        <f>parseTime(AU460)-(AV464=INT(RIGHT($F460, 1)))</f>
        <v>0</v>
      </c>
      <c r="AX460" s="45">
        <f t="shared" si="10464"/>
        <v>0</v>
      </c>
      <c r="AY460" s="36"/>
      <c r="AZ460" s="37"/>
      <c r="BA460" s="44">
        <f>parseTime(AY460)-(AZ464=INT(RIGHT($F460, 1)))</f>
        <v>0</v>
      </c>
      <c r="BB460" s="45">
        <f t="shared" si="10465"/>
        <v>0</v>
      </c>
      <c r="BC460" s="36"/>
      <c r="BD460" s="37"/>
      <c r="BE460" s="44">
        <f>parseTime(BC460)-(BD464=INT(RIGHT($F460, 1)))</f>
        <v>0</v>
      </c>
      <c r="BF460" s="45">
        <f t="shared" si="10466"/>
        <v>0</v>
      </c>
      <c r="BG460" s="36"/>
      <c r="BH460" s="37"/>
      <c r="BI460" s="44">
        <f>parseTime(BG460)-(BH464=INT(RIGHT($F460, 1)))</f>
        <v>0</v>
      </c>
      <c r="BJ460" s="45">
        <f t="shared" si="10467"/>
        <v>0</v>
      </c>
      <c r="BK460" s="36"/>
      <c r="BL460" s="37"/>
      <c r="BM460" s="44">
        <f>parseTime(BK460)-(BL464=INT(RIGHT($F460, 1)))</f>
        <v>0</v>
      </c>
      <c r="BN460" s="45">
        <f t="shared" si="10468"/>
        <v>0</v>
      </c>
      <c r="BO460" s="36"/>
      <c r="BP460" s="37"/>
      <c r="BQ460" s="44">
        <f t="shared" ref="BQ460" si="10489">parseTime(BO460)-(BP464=INT(RIGHT($F460, 1)))</f>
        <v>0</v>
      </c>
      <c r="BR460" s="45">
        <f t="shared" si="10470"/>
        <v>0</v>
      </c>
      <c r="BS460" s="36"/>
      <c r="BT460" s="37"/>
      <c r="BU460" s="44">
        <f t="shared" ref="BU460" si="10490">parseTime(BS460)-(BT464=INT(RIGHT($F460, 1)))</f>
        <v>0</v>
      </c>
      <c r="BV460" s="45">
        <f t="shared" si="10472"/>
        <v>0</v>
      </c>
      <c r="BW460" s="36"/>
      <c r="BX460" s="37"/>
      <c r="BY460" s="44">
        <f t="shared" ref="BY460" si="10491">parseTime(BW460)-(BX464=INT(RIGHT($F460, 1)))</f>
        <v>0</v>
      </c>
      <c r="BZ460" s="45">
        <f t="shared" si="10474"/>
        <v>0</v>
      </c>
      <c r="CA460" s="36"/>
      <c r="CB460" s="37"/>
      <c r="CC460" s="44">
        <f t="shared" ref="CC460" si="10492">parseTime(CA460)-(CB464=INT(RIGHT($F460, 1)))</f>
        <v>0</v>
      </c>
      <c r="CD460" s="45">
        <f t="shared" si="10476"/>
        <v>0</v>
      </c>
      <c r="CE460" s="36"/>
      <c r="CF460" s="37"/>
      <c r="CG460" s="44">
        <f t="shared" ref="CG460" si="10493">parseTime(CE460)-(CF464=INT(RIGHT($F460, 1)))</f>
        <v>0</v>
      </c>
      <c r="CH460" s="45">
        <f t="shared" si="10478"/>
        <v>0</v>
      </c>
    </row>
    <row r="461" spans="1:86" x14ac:dyDescent="0.25">
      <c r="A461" s="56" t="s">
        <v>117</v>
      </c>
      <c r="B461" s="57">
        <f ca="1">roleHours(G459:CH465, "MFD")</f>
        <v>48</v>
      </c>
      <c r="C461" s="14">
        <f t="shared" ca="1" si="9033"/>
        <v>6</v>
      </c>
      <c r="D461" s="14"/>
      <c r="E461" s="20" t="s">
        <v>127</v>
      </c>
      <c r="F461" s="51" t="s">
        <v>130</v>
      </c>
      <c r="G461" s="36"/>
      <c r="H461" s="37"/>
      <c r="I461" s="44">
        <f t="shared" ref="I461" si="10494">parseTime(G461)-(H464=INT(RIGHT($F461, 1)))</f>
        <v>0</v>
      </c>
      <c r="J461" s="45">
        <f t="shared" si="10446"/>
        <v>0</v>
      </c>
      <c r="K461" s="36"/>
      <c r="L461" s="37"/>
      <c r="M461" s="44">
        <f t="shared" ref="M461" si="10495">parseTime(K461)-(L464=INT(RIGHT($F461, 1)))</f>
        <v>0</v>
      </c>
      <c r="N461" s="45">
        <f t="shared" si="10448"/>
        <v>0</v>
      </c>
      <c r="O461" s="36"/>
      <c r="P461" s="37"/>
      <c r="Q461" s="44">
        <f t="shared" ref="Q461" si="10496">parseTime(O461)-(P464=INT(RIGHT($F461, 1)))</f>
        <v>0</v>
      </c>
      <c r="R461" s="45">
        <f t="shared" si="10450"/>
        <v>0</v>
      </c>
      <c r="S461" s="36"/>
      <c r="T461" s="37"/>
      <c r="U461" s="44">
        <f t="shared" ref="U461" si="10497">parseTime(S461)-(T464=INT(RIGHT($F461, 1)))</f>
        <v>0</v>
      </c>
      <c r="V461" s="45">
        <f t="shared" si="10452"/>
        <v>0</v>
      </c>
      <c r="W461" s="36"/>
      <c r="X461" s="37"/>
      <c r="Y461" s="44">
        <f t="shared" ref="Y461" si="10498">parseTime(W461)-(X464=INT(RIGHT($F461, 1)))</f>
        <v>0</v>
      </c>
      <c r="Z461" s="45">
        <f t="shared" si="10454"/>
        <v>0</v>
      </c>
      <c r="AA461" s="36"/>
      <c r="AB461" s="37"/>
      <c r="AC461" s="44">
        <f t="shared" ref="AC461" si="10499">parseTime(AA461)-(AB464=INT(RIGHT($F461, 1)))</f>
        <v>0</v>
      </c>
      <c r="AD461" s="45">
        <f t="shared" si="10456"/>
        <v>0</v>
      </c>
      <c r="AE461" s="36"/>
      <c r="AF461" s="37"/>
      <c r="AG461" s="44">
        <f t="shared" ref="AG461" si="10500">parseTime(AE461)-(AF464=INT(RIGHT($F461, 1)))</f>
        <v>0</v>
      </c>
      <c r="AH461" s="45">
        <f t="shared" si="10458"/>
        <v>0</v>
      </c>
      <c r="AI461" s="36"/>
      <c r="AJ461" s="37"/>
      <c r="AK461" s="44">
        <f>parseTime(AI461)-(AJ464=INT(RIGHT($F461, 1)))</f>
        <v>0</v>
      </c>
      <c r="AL461" s="45">
        <f t="shared" si="10459"/>
        <v>0</v>
      </c>
      <c r="AM461" s="36"/>
      <c r="AN461" s="37"/>
      <c r="AO461" s="44">
        <f t="shared" ref="AO461" si="10501">parseTime(AM461)-(AN464=INT(RIGHT($F461, 1)))</f>
        <v>0</v>
      </c>
      <c r="AP461" s="45">
        <f t="shared" si="10461"/>
        <v>0</v>
      </c>
      <c r="AQ461" s="36"/>
      <c r="AR461" s="37"/>
      <c r="AS461" s="44">
        <f t="shared" ref="AS461" si="10502">parseTime(AQ461)-(AR464=INT(RIGHT($F461, 1)))</f>
        <v>0</v>
      </c>
      <c r="AT461" s="45">
        <f t="shared" si="10463"/>
        <v>0</v>
      </c>
      <c r="AU461" s="36"/>
      <c r="AV461" s="37"/>
      <c r="AW461" s="44">
        <f>parseTime(AU461)-(AV464=INT(RIGHT($F461, 1)))</f>
        <v>0</v>
      </c>
      <c r="AX461" s="45">
        <f t="shared" si="10464"/>
        <v>0</v>
      </c>
      <c r="AY461" s="36"/>
      <c r="AZ461" s="37"/>
      <c r="BA461" s="44">
        <f>parseTime(AY461)-(AZ464=INT(RIGHT($F461, 1)))</f>
        <v>0</v>
      </c>
      <c r="BB461" s="45">
        <f t="shared" si="10465"/>
        <v>0</v>
      </c>
      <c r="BC461" s="36"/>
      <c r="BD461" s="37"/>
      <c r="BE461" s="44">
        <f>parseTime(BC461)-(BD464=INT(RIGHT($F461, 1)))</f>
        <v>0</v>
      </c>
      <c r="BF461" s="45">
        <f t="shared" si="10466"/>
        <v>0</v>
      </c>
      <c r="BG461" s="36"/>
      <c r="BH461" s="37"/>
      <c r="BI461" s="44">
        <f>parseTime(BG461)-(BH464=INT(RIGHT($F461, 1)))</f>
        <v>0</v>
      </c>
      <c r="BJ461" s="45">
        <f t="shared" si="10467"/>
        <v>0</v>
      </c>
      <c r="BK461" s="36"/>
      <c r="BL461" s="37"/>
      <c r="BM461" s="44">
        <f>parseTime(BK461)-(BL464=INT(RIGHT($F461, 1)))</f>
        <v>0</v>
      </c>
      <c r="BN461" s="45">
        <f t="shared" si="10468"/>
        <v>0</v>
      </c>
      <c r="BO461" s="36"/>
      <c r="BP461" s="37"/>
      <c r="BQ461" s="44">
        <f t="shared" ref="BQ461" si="10503">parseTime(BO461)-(BP464=INT(RIGHT($F461, 1)))</f>
        <v>0</v>
      </c>
      <c r="BR461" s="45">
        <f t="shared" si="10470"/>
        <v>0</v>
      </c>
      <c r="BS461" s="36"/>
      <c r="BT461" s="37"/>
      <c r="BU461" s="44">
        <f t="shared" ref="BU461" si="10504">parseTime(BS461)-(BT464=INT(RIGHT($F461, 1)))</f>
        <v>0</v>
      </c>
      <c r="BV461" s="45">
        <f t="shared" si="10472"/>
        <v>0</v>
      </c>
      <c r="BW461" s="36"/>
      <c r="BX461" s="37"/>
      <c r="BY461" s="44">
        <f t="shared" ref="BY461" si="10505">parseTime(BW461)-(BX464=INT(RIGHT($F461, 1)))</f>
        <v>0</v>
      </c>
      <c r="BZ461" s="45">
        <f t="shared" si="10474"/>
        <v>0</v>
      </c>
      <c r="CA461" s="36"/>
      <c r="CB461" s="37"/>
      <c r="CC461" s="44">
        <f t="shared" ref="CC461" si="10506">parseTime(CA461)-(CB464=INT(RIGHT($F461, 1)))</f>
        <v>0</v>
      </c>
      <c r="CD461" s="45">
        <f t="shared" si="10476"/>
        <v>0</v>
      </c>
      <c r="CE461" s="36"/>
      <c r="CF461" s="37"/>
      <c r="CG461" s="44">
        <f t="shared" ref="CG461" si="10507">parseTime(CE461)-(CF464=INT(RIGHT($F461, 1)))</f>
        <v>0</v>
      </c>
      <c r="CH461" s="45">
        <f t="shared" si="10478"/>
        <v>0</v>
      </c>
    </row>
    <row r="462" spans="1:86" x14ac:dyDescent="0.25">
      <c r="A462" s="56" t="s">
        <v>118</v>
      </c>
      <c r="B462" s="57">
        <f ca="1">roleHours(G459:CH465, "DFD")</f>
        <v>24</v>
      </c>
      <c r="C462" s="14">
        <f t="shared" ca="1" si="9033"/>
        <v>3</v>
      </c>
      <c r="D462" s="14"/>
      <c r="E462" s="20"/>
      <c r="F462" s="51" t="s">
        <v>131</v>
      </c>
      <c r="G462" s="36"/>
      <c r="H462" s="37"/>
      <c r="I462" s="44">
        <f t="shared" ref="I462" si="10508">parseTime(G462)-(H464=INT(RIGHT($F462, 1)))</f>
        <v>0</v>
      </c>
      <c r="J462" s="45">
        <f t="shared" si="10446"/>
        <v>0</v>
      </c>
      <c r="K462" s="36"/>
      <c r="L462" s="37"/>
      <c r="M462" s="44">
        <f t="shared" ref="M462" si="10509">parseTime(K462)-(L464=INT(RIGHT($F462, 1)))</f>
        <v>0</v>
      </c>
      <c r="N462" s="45">
        <f t="shared" si="10448"/>
        <v>0</v>
      </c>
      <c r="O462" s="36"/>
      <c r="P462" s="37"/>
      <c r="Q462" s="44">
        <f t="shared" ref="Q462" si="10510">parseTime(O462)-(P464=INT(RIGHT($F462, 1)))</f>
        <v>0</v>
      </c>
      <c r="R462" s="45">
        <f t="shared" si="10450"/>
        <v>0</v>
      </c>
      <c r="S462" s="36"/>
      <c r="T462" s="37"/>
      <c r="U462" s="44">
        <f t="shared" ref="U462" si="10511">parseTime(S462)-(T464=INT(RIGHT($F462, 1)))</f>
        <v>0</v>
      </c>
      <c r="V462" s="45">
        <f t="shared" si="10452"/>
        <v>0</v>
      </c>
      <c r="W462" s="36"/>
      <c r="X462" s="37"/>
      <c r="Y462" s="44">
        <f t="shared" ref="Y462" si="10512">parseTime(W462)-(X464=INT(RIGHT($F462, 1)))</f>
        <v>0</v>
      </c>
      <c r="Z462" s="45">
        <f t="shared" si="10454"/>
        <v>0</v>
      </c>
      <c r="AA462" s="36"/>
      <c r="AB462" s="37"/>
      <c r="AC462" s="44">
        <f t="shared" ref="AC462" si="10513">parseTime(AA462)-(AB464=INT(RIGHT($F462, 1)))</f>
        <v>0</v>
      </c>
      <c r="AD462" s="45">
        <f t="shared" si="10456"/>
        <v>0</v>
      </c>
      <c r="AE462" s="36"/>
      <c r="AF462" s="37"/>
      <c r="AG462" s="44">
        <f t="shared" ref="AG462" si="10514">parseTime(AE462)-(AF464=INT(RIGHT($F462, 1)))</f>
        <v>0</v>
      </c>
      <c r="AH462" s="45">
        <f t="shared" si="10458"/>
        <v>0</v>
      </c>
      <c r="AI462" s="36"/>
      <c r="AJ462" s="37"/>
      <c r="AK462" s="44">
        <f>parseTime(AI462)-(AJ464=INT(RIGHT($F462, 1)))</f>
        <v>0</v>
      </c>
      <c r="AL462" s="45">
        <f t="shared" si="10459"/>
        <v>0</v>
      </c>
      <c r="AM462" s="36"/>
      <c r="AN462" s="37"/>
      <c r="AO462" s="44">
        <f t="shared" ref="AO462" si="10515">parseTime(AM462)-(AN464=INT(RIGHT($F462, 1)))</f>
        <v>0</v>
      </c>
      <c r="AP462" s="45">
        <f t="shared" si="10461"/>
        <v>0</v>
      </c>
      <c r="AQ462" s="36"/>
      <c r="AR462" s="37"/>
      <c r="AS462" s="44">
        <f t="shared" ref="AS462" si="10516">parseTime(AQ462)-(AR464=INT(RIGHT($F462, 1)))</f>
        <v>0</v>
      </c>
      <c r="AT462" s="45">
        <f t="shared" si="10463"/>
        <v>0</v>
      </c>
      <c r="AU462" s="36"/>
      <c r="AV462" s="37"/>
      <c r="AW462" s="44">
        <f>parseTime(AU462)-(AV464=INT(RIGHT($F462, 1)))</f>
        <v>0</v>
      </c>
      <c r="AX462" s="45">
        <f t="shared" si="10464"/>
        <v>0</v>
      </c>
      <c r="AY462" s="36"/>
      <c r="AZ462" s="37"/>
      <c r="BA462" s="44">
        <f>parseTime(AY462)-(AZ464=INT(RIGHT($F462, 1)))</f>
        <v>0</v>
      </c>
      <c r="BB462" s="45">
        <f t="shared" si="10465"/>
        <v>0</v>
      </c>
      <c r="BC462" s="36"/>
      <c r="BD462" s="37"/>
      <c r="BE462" s="44">
        <f>parseTime(BC462)-(BD464=INT(RIGHT($F462, 1)))</f>
        <v>0</v>
      </c>
      <c r="BF462" s="45">
        <f t="shared" si="10466"/>
        <v>0</v>
      </c>
      <c r="BG462" s="36"/>
      <c r="BH462" s="37"/>
      <c r="BI462" s="44">
        <f>parseTime(BG462)-(BH464=INT(RIGHT($F462, 1)))</f>
        <v>0</v>
      </c>
      <c r="BJ462" s="45">
        <f t="shared" si="10467"/>
        <v>0</v>
      </c>
      <c r="BK462" s="36"/>
      <c r="BL462" s="37"/>
      <c r="BM462" s="44">
        <f>parseTime(BK462)-(BL464=INT(RIGHT($F462, 1)))</f>
        <v>0</v>
      </c>
      <c r="BN462" s="45">
        <f t="shared" si="10468"/>
        <v>0</v>
      </c>
      <c r="BO462" s="36"/>
      <c r="BP462" s="37"/>
      <c r="BQ462" s="44">
        <f t="shared" ref="BQ462" si="10517">parseTime(BO462)-(BP464=INT(RIGHT($F462, 1)))</f>
        <v>0</v>
      </c>
      <c r="BR462" s="45">
        <f t="shared" si="10470"/>
        <v>0</v>
      </c>
      <c r="BS462" s="36"/>
      <c r="BT462" s="37"/>
      <c r="BU462" s="44">
        <f t="shared" ref="BU462" si="10518">parseTime(BS462)-(BT464=INT(RIGHT($F462, 1)))</f>
        <v>0</v>
      </c>
      <c r="BV462" s="45">
        <f t="shared" si="10472"/>
        <v>0</v>
      </c>
      <c r="BW462" s="36"/>
      <c r="BX462" s="37"/>
      <c r="BY462" s="44">
        <f t="shared" ref="BY462" si="10519">parseTime(BW462)-(BX464=INT(RIGHT($F462, 1)))</f>
        <v>0</v>
      </c>
      <c r="BZ462" s="45">
        <f t="shared" si="10474"/>
        <v>0</v>
      </c>
      <c r="CA462" s="36"/>
      <c r="CB462" s="37"/>
      <c r="CC462" s="44">
        <f t="shared" ref="CC462" si="10520">parseTime(CA462)-(CB464=INT(RIGHT($F462, 1)))</f>
        <v>0</v>
      </c>
      <c r="CD462" s="45">
        <f t="shared" si="10476"/>
        <v>0</v>
      </c>
      <c r="CE462" s="36"/>
      <c r="CF462" s="37"/>
      <c r="CG462" s="44">
        <f t="shared" ref="CG462" si="10521">parseTime(CE462)-(CF464=INT(RIGHT($F462, 1)))</f>
        <v>0</v>
      </c>
      <c r="CH462" s="45">
        <f t="shared" si="10478"/>
        <v>0</v>
      </c>
    </row>
    <row r="463" spans="1:86" x14ac:dyDescent="0.25">
      <c r="A463" s="56" t="s">
        <v>119</v>
      </c>
      <c r="B463" s="57">
        <f ca="1">roleHours(G459:CH465, "MCC")</f>
        <v>8</v>
      </c>
      <c r="C463" s="14">
        <f t="shared" ca="1" si="9033"/>
        <v>1</v>
      </c>
      <c r="D463" s="14"/>
      <c r="E463" s="20"/>
      <c r="F463" s="51" t="s">
        <v>132</v>
      </c>
      <c r="G463" s="36"/>
      <c r="H463" s="37"/>
      <c r="I463" s="44">
        <f t="shared" ref="I463" si="10522">parseTime(G463)-(H464=INT(RIGHT($F463, 1)))</f>
        <v>0</v>
      </c>
      <c r="J463" s="45">
        <f t="shared" si="10446"/>
        <v>0</v>
      </c>
      <c r="K463" s="36"/>
      <c r="L463" s="37"/>
      <c r="M463" s="44">
        <f t="shared" ref="M463" si="10523">parseTime(K463)-(L464=INT(RIGHT($F463, 1)))</f>
        <v>0</v>
      </c>
      <c r="N463" s="45">
        <f t="shared" si="10448"/>
        <v>0</v>
      </c>
      <c r="O463" s="36"/>
      <c r="P463" s="37"/>
      <c r="Q463" s="44">
        <f t="shared" ref="Q463" si="10524">parseTime(O463)-(P464=INT(RIGHT($F463, 1)))</f>
        <v>0</v>
      </c>
      <c r="R463" s="45">
        <f t="shared" si="10450"/>
        <v>0</v>
      </c>
      <c r="S463" s="36"/>
      <c r="T463" s="37"/>
      <c r="U463" s="44">
        <f t="shared" ref="U463" si="10525">parseTime(S463)-(T464=INT(RIGHT($F463, 1)))</f>
        <v>0</v>
      </c>
      <c r="V463" s="45">
        <f t="shared" si="10452"/>
        <v>0</v>
      </c>
      <c r="W463" s="36"/>
      <c r="X463" s="37"/>
      <c r="Y463" s="44">
        <f t="shared" ref="Y463" si="10526">parseTime(W463)-(X464=INT(RIGHT($F463, 1)))</f>
        <v>0</v>
      </c>
      <c r="Z463" s="45">
        <f t="shared" si="10454"/>
        <v>0</v>
      </c>
      <c r="AA463" s="36"/>
      <c r="AB463" s="37"/>
      <c r="AC463" s="44">
        <f t="shared" ref="AC463" si="10527">parseTime(AA463)-(AB464=INT(RIGHT($F463, 1)))</f>
        <v>0</v>
      </c>
      <c r="AD463" s="45">
        <f t="shared" si="10456"/>
        <v>0</v>
      </c>
      <c r="AE463" s="36"/>
      <c r="AF463" s="37"/>
      <c r="AG463" s="44">
        <f t="shared" ref="AG463" si="10528">parseTime(AE463)-(AF464=INT(RIGHT($F463, 1)))</f>
        <v>0</v>
      </c>
      <c r="AH463" s="45">
        <f t="shared" si="10458"/>
        <v>0</v>
      </c>
      <c r="AI463" s="36"/>
      <c r="AJ463" s="37"/>
      <c r="AK463" s="44">
        <f>parseTime(AI463)-(AJ464=INT(RIGHT($F463, 1)))</f>
        <v>0</v>
      </c>
      <c r="AL463" s="45">
        <f t="shared" si="10459"/>
        <v>0</v>
      </c>
      <c r="AM463" s="36"/>
      <c r="AN463" s="37"/>
      <c r="AO463" s="44">
        <f t="shared" ref="AO463" si="10529">parseTime(AM463)-(AN464=INT(RIGHT($F463, 1)))</f>
        <v>0</v>
      </c>
      <c r="AP463" s="45">
        <f t="shared" si="10461"/>
        <v>0</v>
      </c>
      <c r="AQ463" s="36"/>
      <c r="AR463" s="37"/>
      <c r="AS463" s="44">
        <f t="shared" ref="AS463" si="10530">parseTime(AQ463)-(AR464=INT(RIGHT($F463, 1)))</f>
        <v>0</v>
      </c>
      <c r="AT463" s="45">
        <f t="shared" si="10463"/>
        <v>0</v>
      </c>
      <c r="AU463" s="36"/>
      <c r="AV463" s="37"/>
      <c r="AW463" s="44">
        <f>parseTime(AU463)-(AV464=INT(RIGHT($F463, 1)))</f>
        <v>0</v>
      </c>
      <c r="AX463" s="45">
        <f t="shared" si="10464"/>
        <v>0</v>
      </c>
      <c r="AY463" s="36"/>
      <c r="AZ463" s="37"/>
      <c r="BA463" s="44">
        <f>parseTime(AY463)-(AZ464=INT(RIGHT($F463, 1)))</f>
        <v>0</v>
      </c>
      <c r="BB463" s="45">
        <f t="shared" si="10465"/>
        <v>0</v>
      </c>
      <c r="BC463" s="36"/>
      <c r="BD463" s="37"/>
      <c r="BE463" s="44">
        <f>parseTime(BC463)-(BD464=INT(RIGHT($F463, 1)))</f>
        <v>0</v>
      </c>
      <c r="BF463" s="45">
        <f t="shared" si="10466"/>
        <v>0</v>
      </c>
      <c r="BG463" s="36"/>
      <c r="BH463" s="37"/>
      <c r="BI463" s="44">
        <f>parseTime(BG463)-(BH464=INT(RIGHT($F463, 1)))</f>
        <v>0</v>
      </c>
      <c r="BJ463" s="45">
        <f t="shared" si="10467"/>
        <v>0</v>
      </c>
      <c r="BK463" s="36"/>
      <c r="BL463" s="37"/>
      <c r="BM463" s="44">
        <f>parseTime(BK463)-(BL464=INT(RIGHT($F463, 1)))</f>
        <v>0</v>
      </c>
      <c r="BN463" s="45">
        <f t="shared" si="10468"/>
        <v>0</v>
      </c>
      <c r="BO463" s="36"/>
      <c r="BP463" s="37"/>
      <c r="BQ463" s="44">
        <f t="shared" ref="BQ463" si="10531">parseTime(BO463)-(BP464=INT(RIGHT($F463, 1)))</f>
        <v>0</v>
      </c>
      <c r="BR463" s="45">
        <f t="shared" si="10470"/>
        <v>0</v>
      </c>
      <c r="BS463" s="36"/>
      <c r="BT463" s="37"/>
      <c r="BU463" s="44">
        <f t="shared" ref="BU463" si="10532">parseTime(BS463)-(BT464=INT(RIGHT($F463, 1)))</f>
        <v>0</v>
      </c>
      <c r="BV463" s="45">
        <f t="shared" si="10472"/>
        <v>0</v>
      </c>
      <c r="BW463" s="36"/>
      <c r="BX463" s="37"/>
      <c r="BY463" s="44">
        <f t="shared" ref="BY463" si="10533">parseTime(BW463)-(BX464=INT(RIGHT($F463, 1)))</f>
        <v>0</v>
      </c>
      <c r="BZ463" s="45">
        <f t="shared" si="10474"/>
        <v>0</v>
      </c>
      <c r="CA463" s="36"/>
      <c r="CB463" s="37"/>
      <c r="CC463" s="44">
        <f t="shared" ref="CC463" si="10534">parseTime(CA463)-(CB464=INT(RIGHT($F463, 1)))</f>
        <v>0</v>
      </c>
      <c r="CD463" s="45">
        <f t="shared" si="10476"/>
        <v>0</v>
      </c>
      <c r="CE463" s="36"/>
      <c r="CF463" s="37"/>
      <c r="CG463" s="44">
        <f t="shared" ref="CG463" si="10535">parseTime(CE463)-(CF464=INT(RIGHT($F463, 1)))</f>
        <v>0</v>
      </c>
      <c r="CH463" s="45">
        <f t="shared" si="10478"/>
        <v>0</v>
      </c>
    </row>
    <row r="464" spans="1:86" x14ac:dyDescent="0.25">
      <c r="A464" s="56" t="s">
        <v>120</v>
      </c>
      <c r="B464" s="57">
        <f ca="1">roleHours(G459:CH465, "DCC")</f>
        <v>8</v>
      </c>
      <c r="C464" s="14">
        <f t="shared" ref="C464:C506" ca="1" si="10536">B464/8</f>
        <v>1</v>
      </c>
      <c r="D464" s="14"/>
      <c r="E464" s="20"/>
      <c r="F464" s="51"/>
      <c r="G464" s="46" t="s">
        <v>134</v>
      </c>
      <c r="H464" s="38">
        <f t="shared" ref="H464" si="10537">lunchAdjust(G459:H463)</f>
        <v>1</v>
      </c>
      <c r="I464" s="48" t="s">
        <v>0</v>
      </c>
      <c r="J464" s="39">
        <f t="shared" ref="J464" si="10538">SUMPRODUCT(I459:I463*J459:J463)</f>
        <v>8</v>
      </c>
      <c r="K464" s="46" t="s">
        <v>134</v>
      </c>
      <c r="L464" s="38">
        <f t="shared" ref="L464" si="10539">lunchAdjust(K459:L463)</f>
        <v>1</v>
      </c>
      <c r="M464" s="48" t="s">
        <v>0</v>
      </c>
      <c r="N464" s="39">
        <f t="shared" ref="N464" si="10540">SUMPRODUCT(M459:M463*N459:N463)</f>
        <v>8</v>
      </c>
      <c r="O464" s="46" t="s">
        <v>134</v>
      </c>
      <c r="P464" s="38">
        <f t="shared" ref="P464" si="10541">lunchAdjust(O459:P463)</f>
        <v>1</v>
      </c>
      <c r="Q464" s="48" t="s">
        <v>0</v>
      </c>
      <c r="R464" s="39">
        <f t="shared" ref="R464" si="10542">SUMPRODUCT(Q459:Q463*R459:R463)</f>
        <v>8</v>
      </c>
      <c r="S464" s="46" t="s">
        <v>134</v>
      </c>
      <c r="T464" s="38">
        <f t="shared" ref="T464" si="10543">lunchAdjust(S459:T463)</f>
        <v>1</v>
      </c>
      <c r="U464" s="48" t="s">
        <v>0</v>
      </c>
      <c r="V464" s="39">
        <f t="shared" ref="V464" si="10544">SUMPRODUCT(U459:U463*V459:V463)</f>
        <v>8</v>
      </c>
      <c r="W464" s="46" t="s">
        <v>134</v>
      </c>
      <c r="X464" s="38">
        <f t="shared" ref="X464" si="10545">lunchAdjust(W459:X463)</f>
        <v>1</v>
      </c>
      <c r="Y464" s="48" t="s">
        <v>0</v>
      </c>
      <c r="Z464" s="39">
        <f t="shared" ref="Z464" si="10546">SUMPRODUCT(Y459:Y463*Z459:Z463)</f>
        <v>8</v>
      </c>
      <c r="AA464" s="46" t="s">
        <v>134</v>
      </c>
      <c r="AB464" s="38">
        <f t="shared" ref="AB464" si="10547">lunchAdjust(AA459:AB463)</f>
        <v>1</v>
      </c>
      <c r="AC464" s="48" t="s">
        <v>0</v>
      </c>
      <c r="AD464" s="39">
        <f t="shared" ref="AD464" si="10548">SUMPRODUCT(AC459:AC463*AD459:AD463)</f>
        <v>8</v>
      </c>
      <c r="AE464" s="46" t="s">
        <v>134</v>
      </c>
      <c r="AF464" s="38">
        <f t="shared" ref="AF464" si="10549">lunchAdjust(AE459:AF463)</f>
        <v>1</v>
      </c>
      <c r="AG464" s="48" t="s">
        <v>0</v>
      </c>
      <c r="AH464" s="39">
        <f t="shared" ref="AH464" si="10550">SUMPRODUCT(AG459:AG463*AH459:AH463)</f>
        <v>8</v>
      </c>
      <c r="AI464" s="46" t="s">
        <v>134</v>
      </c>
      <c r="AJ464" s="38">
        <f t="shared" ref="AJ464" si="10551">lunchAdjust(AI459:AJ463)</f>
        <v>1</v>
      </c>
      <c r="AK464" s="48" t="s">
        <v>0</v>
      </c>
      <c r="AL464" s="39">
        <f t="shared" ref="AL464" si="10552">SUMPRODUCT(AK459:AK463*AL459:AL463)</f>
        <v>8</v>
      </c>
      <c r="AM464" s="46" t="s">
        <v>134</v>
      </c>
      <c r="AN464" s="38">
        <f t="shared" ref="AN464" si="10553">lunchAdjust(AM459:AN463)</f>
        <v>0</v>
      </c>
      <c r="AO464" s="48" t="s">
        <v>0</v>
      </c>
      <c r="AP464" s="39">
        <f t="shared" ref="AP464" si="10554">SUMPRODUCT(AO459:AO463*AP459:AP463)</f>
        <v>0</v>
      </c>
      <c r="AQ464" s="46" t="s">
        <v>134</v>
      </c>
      <c r="AR464" s="38">
        <f t="shared" ref="AR464" si="10555">lunchAdjust(AQ459:AR463)</f>
        <v>0</v>
      </c>
      <c r="AS464" s="48" t="s">
        <v>0</v>
      </c>
      <c r="AT464" s="39">
        <f t="shared" ref="AT464" si="10556">SUMPRODUCT(AS459:AS463*AT459:AT463)</f>
        <v>0</v>
      </c>
      <c r="AU464" s="46" t="s">
        <v>134</v>
      </c>
      <c r="AV464" s="38">
        <f t="shared" ref="AV464" si="10557">lunchAdjust(AU459:AV463)</f>
        <v>1</v>
      </c>
      <c r="AW464" s="48" t="s">
        <v>0</v>
      </c>
      <c r="AX464" s="39">
        <f t="shared" ref="AX464" si="10558">SUMPRODUCT(AW459:AW463*AX459:AX463)</f>
        <v>8</v>
      </c>
      <c r="AY464" s="46" t="s">
        <v>134</v>
      </c>
      <c r="AZ464" s="38">
        <f t="shared" ref="AZ464" si="10559">lunchAdjust(AY459:AZ463)</f>
        <v>1</v>
      </c>
      <c r="BA464" s="48" t="s">
        <v>0</v>
      </c>
      <c r="BB464" s="39">
        <f t="shared" ref="BB464" si="10560">SUMPRODUCT(BA459:BA463*BB459:BB463)</f>
        <v>8</v>
      </c>
      <c r="BC464" s="46" t="s">
        <v>134</v>
      </c>
      <c r="BD464" s="38">
        <f t="shared" ref="BD464" si="10561">lunchAdjust(BC459:BD463)</f>
        <v>1</v>
      </c>
      <c r="BE464" s="48" t="s">
        <v>0</v>
      </c>
      <c r="BF464" s="39">
        <f t="shared" ref="BF464" si="10562">SUMPRODUCT(BE459:BE463*BF459:BF463)</f>
        <v>8</v>
      </c>
      <c r="BG464" s="46" t="s">
        <v>134</v>
      </c>
      <c r="BH464" s="38">
        <f t="shared" ref="BH464" si="10563">lunchAdjust(BG459:BH463)</f>
        <v>0</v>
      </c>
      <c r="BI464" s="48" t="s">
        <v>0</v>
      </c>
      <c r="BJ464" s="39">
        <f t="shared" ref="BJ464" si="10564">SUMPRODUCT(BI459:BI463*BJ459:BJ463)</f>
        <v>0</v>
      </c>
      <c r="BK464" s="46" t="s">
        <v>134</v>
      </c>
      <c r="BL464" s="38">
        <f t="shared" ref="BL464" si="10565">lunchAdjust(BK459:BL463)</f>
        <v>0</v>
      </c>
      <c r="BM464" s="48" t="s">
        <v>0</v>
      </c>
      <c r="BN464" s="39">
        <f t="shared" ref="BN464" si="10566">SUMPRODUCT(BM459:BM463*BN459:BN463)</f>
        <v>0</v>
      </c>
      <c r="BO464" s="46" t="s">
        <v>134</v>
      </c>
      <c r="BP464" s="38">
        <f t="shared" ref="BP464" si="10567">lunchAdjust(BO459:BP463)</f>
        <v>0</v>
      </c>
      <c r="BQ464" s="48" t="s">
        <v>0</v>
      </c>
      <c r="BR464" s="39">
        <f t="shared" ref="BR464" si="10568">SUMPRODUCT(BQ459:BQ463*BR459:BR463)</f>
        <v>0</v>
      </c>
      <c r="BS464" s="46" t="s">
        <v>134</v>
      </c>
      <c r="BT464" s="38">
        <f t="shared" ref="BT464" si="10569">lunchAdjust(BS459:BT463)</f>
        <v>0</v>
      </c>
      <c r="BU464" s="48" t="s">
        <v>0</v>
      </c>
      <c r="BV464" s="39">
        <f t="shared" ref="BV464" si="10570">SUMPRODUCT(BU459:BU463*BV459:BV463)</f>
        <v>0</v>
      </c>
      <c r="BW464" s="46" t="s">
        <v>134</v>
      </c>
      <c r="BX464" s="38">
        <f t="shared" ref="BX464" si="10571">lunchAdjust(BW459:BX463)</f>
        <v>0</v>
      </c>
      <c r="BY464" s="48" t="s">
        <v>0</v>
      </c>
      <c r="BZ464" s="39">
        <f t="shared" ref="BZ464" si="10572">SUMPRODUCT(BY459:BY463*BZ459:BZ463)</f>
        <v>0</v>
      </c>
      <c r="CA464" s="46" t="s">
        <v>134</v>
      </c>
      <c r="CB464" s="38">
        <f t="shared" ref="CB464" si="10573">lunchAdjust(CA459:CB463)</f>
        <v>0</v>
      </c>
      <c r="CC464" s="48" t="s">
        <v>0</v>
      </c>
      <c r="CD464" s="39">
        <f t="shared" ref="CD464" si="10574">SUMPRODUCT(CC459:CC463*CD459:CD463)</f>
        <v>0</v>
      </c>
      <c r="CE464" s="46" t="s">
        <v>134</v>
      </c>
      <c r="CF464" s="38">
        <f t="shared" ref="CF464" si="10575">lunchAdjust(CE459:CF463)</f>
        <v>0</v>
      </c>
      <c r="CG464" s="48" t="s">
        <v>0</v>
      </c>
      <c r="CH464" s="39">
        <f t="shared" ref="CH464" si="10576">SUMPRODUCT(CG459:CG463*CH459:CH463)</f>
        <v>0</v>
      </c>
    </row>
    <row r="465" spans="1:86" ht="15.75" thickBot="1" x14ac:dyDescent="0.3">
      <c r="A465" s="58" t="s">
        <v>121</v>
      </c>
      <c r="B465" s="59">
        <f ca="1">roleHours(G459:CH465, "OUT")</f>
        <v>0</v>
      </c>
      <c r="C465" s="54" t="s">
        <v>137</v>
      </c>
      <c r="D465" s="22">
        <f ca="1">roleHours(G459:CH465, "PTO")</f>
        <v>0</v>
      </c>
      <c r="E465" s="23"/>
      <c r="F465" s="52"/>
      <c r="G465" s="47" t="s">
        <v>39</v>
      </c>
      <c r="H465" s="40">
        <f t="shared" si="9088"/>
        <v>0</v>
      </c>
      <c r="I465" s="49" t="s">
        <v>135</v>
      </c>
      <c r="J465" s="41">
        <f t="shared" ref="J465" si="10577">J464*G$4</f>
        <v>0</v>
      </c>
      <c r="K465" s="47" t="s">
        <v>39</v>
      </c>
      <c r="L465" s="40">
        <f t="shared" ref="L465" si="10578">SUMPRODUCT(M459:M463*(L459:L463="PTO"))+SUMPRODUCT(M459:M463*(L459:L463="HOL"))</f>
        <v>0</v>
      </c>
      <c r="M465" s="49" t="s">
        <v>135</v>
      </c>
      <c r="N465" s="41">
        <f t="shared" ref="N465" si="10579">N464*K$4</f>
        <v>0</v>
      </c>
      <c r="O465" s="47" t="s">
        <v>39</v>
      </c>
      <c r="P465" s="40">
        <f t="shared" ref="P465" si="10580">SUMPRODUCT(Q459:Q463*(P459:P463="PTO"))+SUMPRODUCT(Q459:Q463*(P459:P463="HOL"))</f>
        <v>0</v>
      </c>
      <c r="Q465" s="49" t="s">
        <v>135</v>
      </c>
      <c r="R465" s="41">
        <f t="shared" ref="R465" si="10581">R464*O$4</f>
        <v>8</v>
      </c>
      <c r="S465" s="47" t="s">
        <v>39</v>
      </c>
      <c r="T465" s="40">
        <f t="shared" ref="T465" si="10582">SUMPRODUCT(U459:U463*(T459:T463="PTO"))+SUMPRODUCT(U459:U463*(T459:T463="HOL"))</f>
        <v>0</v>
      </c>
      <c r="U465" s="49" t="s">
        <v>135</v>
      </c>
      <c r="V465" s="41">
        <f t="shared" ref="V465" si="10583">V464*S$4</f>
        <v>0</v>
      </c>
      <c r="W465" s="47" t="s">
        <v>39</v>
      </c>
      <c r="X465" s="40">
        <f t="shared" ref="X465" si="10584">SUMPRODUCT(Y459:Y463*(X459:X463="PTO"))+SUMPRODUCT(Y459:Y463*(X459:X463="HOL"))</f>
        <v>0</v>
      </c>
      <c r="Y465" s="49" t="s">
        <v>135</v>
      </c>
      <c r="Z465" s="41">
        <f t="shared" ref="Z465" si="10585">Z464*W$4</f>
        <v>8</v>
      </c>
      <c r="AA465" s="47" t="s">
        <v>39</v>
      </c>
      <c r="AB465" s="40">
        <f t="shared" ref="AB465" si="10586">SUMPRODUCT(AC459:AC463*(AB459:AB463="PTO"))+SUMPRODUCT(AC459:AC463*(AB459:AB463="HOL"))</f>
        <v>0</v>
      </c>
      <c r="AC465" s="49" t="s">
        <v>135</v>
      </c>
      <c r="AD465" s="41">
        <f t="shared" ref="AD465" si="10587">AD464*AA$4</f>
        <v>8</v>
      </c>
      <c r="AE465" s="47" t="s">
        <v>39</v>
      </c>
      <c r="AF465" s="40">
        <f t="shared" ref="AF465" si="10588">SUMPRODUCT(AG459:AG463*(AF459:AF463="PTO"))+SUMPRODUCT(AG459:AG463*(AF459:AF463="HOL"))</f>
        <v>0</v>
      </c>
      <c r="AG465" s="49" t="s">
        <v>135</v>
      </c>
      <c r="AH465" s="41">
        <f t="shared" ref="AH465" si="10589">AH464*AE$4</f>
        <v>8</v>
      </c>
      <c r="AI465" s="47" t="s">
        <v>39</v>
      </c>
      <c r="AJ465" s="40">
        <f t="shared" ref="AJ465" si="10590">SUMPRODUCT(AK459:AK463*(AJ459:AJ463="PTO"))+SUMPRODUCT(AK459:AK463*(AJ459:AJ463="HOL"))</f>
        <v>0</v>
      </c>
      <c r="AK465" s="49" t="s">
        <v>135</v>
      </c>
      <c r="AL465" s="41">
        <f>AL464*AI$4</f>
        <v>8</v>
      </c>
      <c r="AM465" s="47" t="s">
        <v>39</v>
      </c>
      <c r="AN465" s="40">
        <f t="shared" ref="AN465" si="10591">SUMPRODUCT(AO459:AO463*(AN459:AN463="PTO"))+SUMPRODUCT(AO459:AO463*(AN459:AN463="HOL"))</f>
        <v>0</v>
      </c>
      <c r="AO465" s="49" t="s">
        <v>135</v>
      </c>
      <c r="AP465" s="41">
        <f t="shared" ref="AP465" si="10592">AP464*AM$4</f>
        <v>0</v>
      </c>
      <c r="AQ465" s="47" t="s">
        <v>39</v>
      </c>
      <c r="AR465" s="40">
        <f t="shared" ref="AR465" si="10593">SUMPRODUCT(AS459:AS463*(AR459:AR463="PTO"))+SUMPRODUCT(AS459:AS463*(AR459:AR463="HOL"))</f>
        <v>0</v>
      </c>
      <c r="AS465" s="49" t="s">
        <v>135</v>
      </c>
      <c r="AT465" s="41">
        <f t="shared" ref="AT465" si="10594">AT464*AQ$4</f>
        <v>0</v>
      </c>
      <c r="AU465" s="47" t="s">
        <v>39</v>
      </c>
      <c r="AV465" s="40">
        <f t="shared" ref="AV465" si="10595">SUMPRODUCT(AW459:AW463*(AV459:AV463="PTO"))+SUMPRODUCT(AW459:AW463*(AV459:AV463="HOL"))</f>
        <v>0</v>
      </c>
      <c r="AW465" s="49" t="s">
        <v>135</v>
      </c>
      <c r="AX465" s="41">
        <f>AX464*AU$4</f>
        <v>8</v>
      </c>
      <c r="AY465" s="47" t="s">
        <v>39</v>
      </c>
      <c r="AZ465" s="40">
        <f t="shared" ref="AZ465" si="10596">SUMPRODUCT(BA459:BA463*(AZ459:AZ463="PTO"))+SUMPRODUCT(BA459:BA463*(AZ459:AZ463="HOL"))</f>
        <v>0</v>
      </c>
      <c r="BA465" s="49" t="s">
        <v>135</v>
      </c>
      <c r="BB465" s="41">
        <f>BB464*AY$4</f>
        <v>8</v>
      </c>
      <c r="BC465" s="47" t="s">
        <v>39</v>
      </c>
      <c r="BD465" s="40">
        <f t="shared" ref="BD465" si="10597">SUMPRODUCT(BE459:BE463*(BD459:BD463="PTO"))+SUMPRODUCT(BE459:BE463*(BD459:BD463="HOL"))</f>
        <v>0</v>
      </c>
      <c r="BE465" s="49" t="s">
        <v>135</v>
      </c>
      <c r="BF465" s="41">
        <f>BF464*BC$4</f>
        <v>8</v>
      </c>
      <c r="BG465" s="47" t="s">
        <v>39</v>
      </c>
      <c r="BH465" s="40">
        <f t="shared" ref="BH465" si="10598">SUMPRODUCT(BI459:BI463*(BH459:BH463="PTO"))+SUMPRODUCT(BI459:BI463*(BH459:BH463="HOL"))</f>
        <v>0</v>
      </c>
      <c r="BI465" s="49" t="s">
        <v>135</v>
      </c>
      <c r="BJ465" s="41">
        <f>BJ464*BG$4</f>
        <v>0</v>
      </c>
      <c r="BK465" s="47" t="s">
        <v>39</v>
      </c>
      <c r="BL465" s="40">
        <f t="shared" ref="BL465" si="10599">SUMPRODUCT(BM459:BM463*(BL459:BL463="PTO"))+SUMPRODUCT(BM459:BM463*(BL459:BL463="HOL"))</f>
        <v>0</v>
      </c>
      <c r="BM465" s="49" t="s">
        <v>135</v>
      </c>
      <c r="BN465" s="41">
        <f>BN464*BK$4</f>
        <v>0</v>
      </c>
      <c r="BO465" s="47" t="s">
        <v>39</v>
      </c>
      <c r="BP465" s="40">
        <f t="shared" ref="BP465" si="10600">SUMPRODUCT(BQ459:BQ463*(BP459:BP463="PTO"))+SUMPRODUCT(BQ459:BQ463*(BP459:BP463="HOL"))</f>
        <v>0</v>
      </c>
      <c r="BQ465" s="49" t="s">
        <v>135</v>
      </c>
      <c r="BR465" s="41">
        <f t="shared" ref="BR465" si="10601">BR464*BO$4</f>
        <v>0</v>
      </c>
      <c r="BS465" s="47" t="s">
        <v>39</v>
      </c>
      <c r="BT465" s="40">
        <f t="shared" ref="BT465" si="10602">SUMPRODUCT(BU459:BU463*(BT459:BT463="PTO"))+SUMPRODUCT(BU459:BU463*(BT459:BT463="HOL"))</f>
        <v>0</v>
      </c>
      <c r="BU465" s="49" t="s">
        <v>135</v>
      </c>
      <c r="BV465" s="41">
        <f t="shared" ref="BV465" si="10603">BV464*BS$4</f>
        <v>0</v>
      </c>
      <c r="BW465" s="47" t="s">
        <v>39</v>
      </c>
      <c r="BX465" s="40">
        <f t="shared" ref="BX465" si="10604">SUMPRODUCT(BY459:BY463*(BX459:BX463="PTO"))+SUMPRODUCT(BY459:BY463*(BX459:BX463="HOL"))</f>
        <v>0</v>
      </c>
      <c r="BY465" s="49" t="s">
        <v>135</v>
      </c>
      <c r="BZ465" s="41">
        <f t="shared" ref="BZ465" si="10605">BZ464*BW$4</f>
        <v>0</v>
      </c>
      <c r="CA465" s="47" t="s">
        <v>39</v>
      </c>
      <c r="CB465" s="40">
        <f t="shared" ref="CB465" si="10606">SUMPRODUCT(CC459:CC463*(CB459:CB463="PTO"))+SUMPRODUCT(CC459:CC463*(CB459:CB463="HOL"))</f>
        <v>0</v>
      </c>
      <c r="CC465" s="49" t="s">
        <v>135</v>
      </c>
      <c r="CD465" s="41">
        <f t="shared" ref="CD465" si="10607">CD464*CA$4</f>
        <v>0</v>
      </c>
      <c r="CE465" s="47" t="s">
        <v>39</v>
      </c>
      <c r="CF465" s="40">
        <f t="shared" ref="CF465" si="10608">SUMPRODUCT(CG459:CG463*(CF459:CF463="PTO"))+SUMPRODUCT(CG459:CG463*(CF459:CF463="HOL"))</f>
        <v>0</v>
      </c>
      <c r="CG465" s="49" t="s">
        <v>135</v>
      </c>
      <c r="CH465" s="41">
        <f t="shared" ref="CH465" si="10609">CH464*CE$4</f>
        <v>0</v>
      </c>
    </row>
    <row r="466" spans="1:86" x14ac:dyDescent="0.25">
      <c r="A466" s="70" t="s">
        <v>133</v>
      </c>
      <c r="B466" s="71">
        <f t="shared" ref="B466" ca="1" si="10610">D466-B467</f>
        <v>16.719655611609781</v>
      </c>
      <c r="C466" s="72" t="s">
        <v>122</v>
      </c>
      <c r="D466" s="71">
        <f>IFERROR(INDEX(Holidays[FTE], MATCH(Entry!E466, Holidays[Date], 0)), 1)*8*INDEX(FTEguide[[1]:[12]], MATCH(Entry!E467, FTEguide[Weekday], 0), IF(Entry!E469&gt;0, Entry!E469, MONTH(Entry!E466)))</f>
        <v>97.219655611609781</v>
      </c>
      <c r="E466" s="60">
        <f t="shared" si="10279"/>
        <v>43894</v>
      </c>
      <c r="F466" s="50" t="s">
        <v>128</v>
      </c>
      <c r="G466" s="34" t="s">
        <v>136</v>
      </c>
      <c r="H466" s="35" t="s">
        <v>23</v>
      </c>
      <c r="I466" s="42">
        <f t="shared" ref="I466" si="10611">parseTime(G466)-(H471=INT(RIGHT($F466, 1)))</f>
        <v>8</v>
      </c>
      <c r="J466" s="43">
        <f t="shared" ref="J466:J470" si="10612">isClocked(H466)</f>
        <v>1</v>
      </c>
      <c r="K466" s="34" t="s">
        <v>136</v>
      </c>
      <c r="L466" s="35" t="s">
        <v>23</v>
      </c>
      <c r="M466" s="42">
        <f t="shared" ref="M466" si="10613">parseTime(K466)-(L471=INT(RIGHT($F466, 1)))</f>
        <v>8</v>
      </c>
      <c r="N466" s="43">
        <f t="shared" ref="N466:N470" si="10614">isClocked(L466)</f>
        <v>1</v>
      </c>
      <c r="O466" s="34" t="s">
        <v>180</v>
      </c>
      <c r="P466" s="35" t="s">
        <v>23</v>
      </c>
      <c r="Q466" s="42">
        <f t="shared" ref="Q466" si="10615">parseTime(O466)-(P471=INT(RIGHT($F466, 1)))</f>
        <v>8</v>
      </c>
      <c r="R466" s="43">
        <f t="shared" ref="R466:R470" si="10616">isClocked(P466)</f>
        <v>1</v>
      </c>
      <c r="S466" s="34" t="s">
        <v>136</v>
      </c>
      <c r="T466" s="35" t="s">
        <v>23</v>
      </c>
      <c r="U466" s="42">
        <f t="shared" ref="U466" si="10617">parseTime(S466)-(T471=INT(RIGHT($F466, 1)))</f>
        <v>8</v>
      </c>
      <c r="V466" s="43">
        <f t="shared" ref="V466:V470" si="10618">isClocked(T466)</f>
        <v>1</v>
      </c>
      <c r="W466" s="34" t="s">
        <v>136</v>
      </c>
      <c r="X466" s="35" t="s">
        <v>24</v>
      </c>
      <c r="Y466" s="42">
        <f t="shared" ref="Y466" si="10619">parseTime(W466)-(X471=INT(RIGHT($F466, 1)))</f>
        <v>8</v>
      </c>
      <c r="Z466" s="43">
        <f t="shared" ref="Z466:Z470" si="10620">isClocked(X466)</f>
        <v>1</v>
      </c>
      <c r="AA466" s="34" t="s">
        <v>136</v>
      </c>
      <c r="AB466" s="35" t="s">
        <v>23</v>
      </c>
      <c r="AC466" s="42">
        <f t="shared" ref="AC466" si="10621">parseTime(AA466)-(AB471=INT(RIGHT($F466, 1)))</f>
        <v>8</v>
      </c>
      <c r="AD466" s="43">
        <f t="shared" ref="AD466:AD470" si="10622">isClocked(AB466)</f>
        <v>1</v>
      </c>
      <c r="AE466" s="34" t="s">
        <v>136</v>
      </c>
      <c r="AF466" s="35" t="s">
        <v>25</v>
      </c>
      <c r="AG466" s="42">
        <f t="shared" ref="AG466" si="10623">parseTime(AE466)-(AF471=INT(RIGHT($F466, 1)))</f>
        <v>8</v>
      </c>
      <c r="AH466" s="43">
        <f t="shared" ref="AH466:AH470" si="10624">isClocked(AF466)</f>
        <v>1</v>
      </c>
      <c r="AI466" s="34"/>
      <c r="AJ466" s="35"/>
      <c r="AK466" s="42">
        <f>parseTime(AI466)-(AJ471=INT(RIGHT($F466, 1)))</f>
        <v>0</v>
      </c>
      <c r="AL466" s="43">
        <f t="shared" ref="AL466:AL470" si="10625">isClocked(AJ466)</f>
        <v>0</v>
      </c>
      <c r="AM466" s="34" t="s">
        <v>151</v>
      </c>
      <c r="AN466" s="35" t="s">
        <v>28</v>
      </c>
      <c r="AO466" s="42">
        <f t="shared" ref="AO466" si="10626">parseTime(AM466)-(AN471=INT(RIGHT($F466, 1)))</f>
        <v>4</v>
      </c>
      <c r="AP466" s="43">
        <f t="shared" ref="AP466:AP470" si="10627">isClocked(AN466)</f>
        <v>1</v>
      </c>
      <c r="AQ466" s="34"/>
      <c r="AR466" s="35"/>
      <c r="AS466" s="42">
        <f t="shared" ref="AS466" si="10628">parseTime(AQ466)-(AR471=INT(RIGHT($F466, 1)))</f>
        <v>0</v>
      </c>
      <c r="AT466" s="43">
        <f t="shared" ref="AT466:AT470" si="10629">isClocked(AR466)</f>
        <v>0</v>
      </c>
      <c r="AU466" s="34" t="s">
        <v>248</v>
      </c>
      <c r="AV466" s="35" t="s">
        <v>26</v>
      </c>
      <c r="AW466" s="42">
        <f>parseTime(AU466)-(AV471=INT(RIGHT($F466, 1)))</f>
        <v>8.5</v>
      </c>
      <c r="AX466" s="43">
        <f t="shared" ref="AX466:AX470" si="10630">isClocked(AV466)</f>
        <v>1</v>
      </c>
      <c r="AY466" s="34" t="s">
        <v>180</v>
      </c>
      <c r="AZ466" s="35" t="s">
        <v>24</v>
      </c>
      <c r="BA466" s="42">
        <f>parseTime(AY466)-(AZ471=INT(RIGHT($F466, 1)))</f>
        <v>8</v>
      </c>
      <c r="BB466" s="43">
        <f t="shared" ref="BB466:BB470" si="10631">isClocked(AZ466)</f>
        <v>1</v>
      </c>
      <c r="BC466" s="34" t="s">
        <v>136</v>
      </c>
      <c r="BD466" s="35" t="s">
        <v>24</v>
      </c>
      <c r="BE466" s="42">
        <f>parseTime(BC466)-(BD471=INT(RIGHT($F466, 1)))</f>
        <v>8</v>
      </c>
      <c r="BF466" s="43">
        <f t="shared" ref="BF466:BF470" si="10632">isClocked(BD466)</f>
        <v>1</v>
      </c>
      <c r="BG466" s="34"/>
      <c r="BH466" s="35"/>
      <c r="BI466" s="42">
        <f>parseTime(BG466)-(BH471=INT(RIGHT($F466, 1)))</f>
        <v>0</v>
      </c>
      <c r="BJ466" s="43">
        <f t="shared" ref="BJ466:BJ470" si="10633">isClocked(BH466)</f>
        <v>0</v>
      </c>
      <c r="BK466" s="34"/>
      <c r="BL466" s="35"/>
      <c r="BM466" s="42">
        <f>parseTime(BK466)-(BL471=INT(RIGHT($F466, 1)))</f>
        <v>0</v>
      </c>
      <c r="BN466" s="43">
        <f t="shared" ref="BN466:BN470" si="10634">isClocked(BL466)</f>
        <v>0</v>
      </c>
      <c r="BO466" s="34"/>
      <c r="BP466" s="35"/>
      <c r="BQ466" s="42">
        <f t="shared" ref="BQ466" si="10635">parseTime(BO466)-(BP471=INT(RIGHT($F466, 1)))</f>
        <v>0</v>
      </c>
      <c r="BR466" s="43">
        <f t="shared" ref="BR466:BR470" si="10636">isClocked(BP466)</f>
        <v>0</v>
      </c>
      <c r="BS466" s="34"/>
      <c r="BT466" s="35"/>
      <c r="BU466" s="42">
        <f t="shared" ref="BU466" si="10637">parseTime(BS466)-(BT471=INT(RIGHT($F466, 1)))</f>
        <v>0</v>
      </c>
      <c r="BV466" s="43">
        <f t="shared" ref="BV466:BV470" si="10638">isClocked(BT466)</f>
        <v>0</v>
      </c>
      <c r="BW466" s="34"/>
      <c r="BX466" s="35"/>
      <c r="BY466" s="42">
        <f t="shared" ref="BY466" si="10639">parseTime(BW466)-(BX471=INT(RIGHT($F466, 1)))</f>
        <v>0</v>
      </c>
      <c r="BZ466" s="43">
        <f t="shared" ref="BZ466:BZ470" si="10640">isClocked(BX466)</f>
        <v>0</v>
      </c>
      <c r="CA466" s="34"/>
      <c r="CB466" s="35"/>
      <c r="CC466" s="42">
        <f t="shared" ref="CC466" si="10641">parseTime(CA466)-(CB471=INT(RIGHT($F466, 1)))</f>
        <v>0</v>
      </c>
      <c r="CD466" s="43">
        <f t="shared" ref="CD466:CD470" si="10642">isClocked(CB466)</f>
        <v>0</v>
      </c>
      <c r="CE466" s="34"/>
      <c r="CF466" s="35"/>
      <c r="CG466" s="42">
        <f t="shared" ref="CG466" si="10643">parseTime(CE466)-(CF471=INT(RIGHT($F466, 1)))</f>
        <v>0</v>
      </c>
      <c r="CH466" s="43">
        <f t="shared" ref="CH466:CH470" si="10644">isClocked(CF466)</f>
        <v>0</v>
      </c>
    </row>
    <row r="467" spans="1:86" x14ac:dyDescent="0.25">
      <c r="A467" s="56" t="s">
        <v>0</v>
      </c>
      <c r="B467" s="57">
        <f t="shared" ref="B467" ca="1" si="10645">SUM(B468:B471)</f>
        <v>80.5</v>
      </c>
      <c r="C467" s="14" t="s">
        <v>252</v>
      </c>
      <c r="D467" s="14"/>
      <c r="E467" s="55" t="str">
        <f t="shared" si="10148"/>
        <v>Wednesday</v>
      </c>
      <c r="F467" s="51" t="s">
        <v>129</v>
      </c>
      <c r="G467" s="36"/>
      <c r="H467" s="37"/>
      <c r="I467" s="44">
        <f t="shared" ref="I467" si="10646">parseTime(G467)-(H471=INT(RIGHT($F467, 1)))</f>
        <v>0</v>
      </c>
      <c r="J467" s="45">
        <f t="shared" si="10612"/>
        <v>0</v>
      </c>
      <c r="K467" s="36"/>
      <c r="L467" s="37"/>
      <c r="M467" s="44">
        <f t="shared" ref="M467" si="10647">parseTime(K467)-(L471=INT(RIGHT($F467, 1)))</f>
        <v>0</v>
      </c>
      <c r="N467" s="45">
        <f t="shared" si="10614"/>
        <v>0</v>
      </c>
      <c r="O467" s="36"/>
      <c r="P467" s="37"/>
      <c r="Q467" s="44">
        <f t="shared" ref="Q467" si="10648">parseTime(O467)-(P471=INT(RIGHT($F467, 1)))</f>
        <v>0</v>
      </c>
      <c r="R467" s="45">
        <f t="shared" si="10616"/>
        <v>0</v>
      </c>
      <c r="S467" s="36"/>
      <c r="T467" s="37"/>
      <c r="U467" s="44">
        <f t="shared" ref="U467" si="10649">parseTime(S467)-(T471=INT(RIGHT($F467, 1)))</f>
        <v>0</v>
      </c>
      <c r="V467" s="45">
        <f t="shared" si="10618"/>
        <v>0</v>
      </c>
      <c r="W467" s="36"/>
      <c r="X467" s="37"/>
      <c r="Y467" s="44">
        <f t="shared" ref="Y467" si="10650">parseTime(W467)-(X471=INT(RIGHT($F467, 1)))</f>
        <v>0</v>
      </c>
      <c r="Z467" s="45">
        <f t="shared" si="10620"/>
        <v>0</v>
      </c>
      <c r="AA467" s="36"/>
      <c r="AB467" s="37"/>
      <c r="AC467" s="44">
        <f t="shared" ref="AC467" si="10651">parseTime(AA467)-(AB471=INT(RIGHT($F467, 1)))</f>
        <v>0</v>
      </c>
      <c r="AD467" s="45">
        <f t="shared" si="10622"/>
        <v>0</v>
      </c>
      <c r="AE467" s="36"/>
      <c r="AF467" s="37"/>
      <c r="AG467" s="44">
        <f t="shared" ref="AG467" si="10652">parseTime(AE467)-(AF471=INT(RIGHT($F467, 1)))</f>
        <v>0</v>
      </c>
      <c r="AH467" s="45">
        <f t="shared" si="10624"/>
        <v>0</v>
      </c>
      <c r="AI467" s="36"/>
      <c r="AJ467" s="37"/>
      <c r="AK467" s="44">
        <f>parseTime(AI467)-(AJ471=INT(RIGHT($F467, 1)))</f>
        <v>0</v>
      </c>
      <c r="AL467" s="45">
        <f t="shared" si="10625"/>
        <v>0</v>
      </c>
      <c r="AM467" s="36"/>
      <c r="AN467" s="37"/>
      <c r="AO467" s="44">
        <f t="shared" ref="AO467" si="10653">parseTime(AM467)-(AN471=INT(RIGHT($F467, 1)))</f>
        <v>0</v>
      </c>
      <c r="AP467" s="45">
        <f t="shared" si="10627"/>
        <v>0</v>
      </c>
      <c r="AQ467" s="36"/>
      <c r="AR467" s="37"/>
      <c r="AS467" s="44">
        <f t="shared" ref="AS467" si="10654">parseTime(AQ467)-(AR471=INT(RIGHT($F467, 1)))</f>
        <v>0</v>
      </c>
      <c r="AT467" s="45">
        <f t="shared" si="10629"/>
        <v>0</v>
      </c>
      <c r="AU467" s="36"/>
      <c r="AV467" s="37"/>
      <c r="AW467" s="44">
        <f>parseTime(AU467)-(AV471=INT(RIGHT($F467, 1)))</f>
        <v>0</v>
      </c>
      <c r="AX467" s="45">
        <f t="shared" si="10630"/>
        <v>0</v>
      </c>
      <c r="AY467" s="36"/>
      <c r="AZ467" s="37"/>
      <c r="BA467" s="44">
        <f>parseTime(AY467)-(AZ471=INT(RIGHT($F467, 1)))</f>
        <v>0</v>
      </c>
      <c r="BB467" s="45">
        <f t="shared" si="10631"/>
        <v>0</v>
      </c>
      <c r="BC467" s="36"/>
      <c r="BD467" s="37"/>
      <c r="BE467" s="44">
        <f>parseTime(BC467)-(BD471=INT(RIGHT($F467, 1)))</f>
        <v>0</v>
      </c>
      <c r="BF467" s="45">
        <f t="shared" si="10632"/>
        <v>0</v>
      </c>
      <c r="BG467" s="36"/>
      <c r="BH467" s="37"/>
      <c r="BI467" s="44">
        <f>parseTime(BG467)-(BH471=INT(RIGHT($F467, 1)))</f>
        <v>0</v>
      </c>
      <c r="BJ467" s="45">
        <f t="shared" si="10633"/>
        <v>0</v>
      </c>
      <c r="BK467" s="36"/>
      <c r="BL467" s="37"/>
      <c r="BM467" s="44">
        <f>parseTime(BK467)-(BL471=INT(RIGHT($F467, 1)))</f>
        <v>0</v>
      </c>
      <c r="BN467" s="45">
        <f t="shared" si="10634"/>
        <v>0</v>
      </c>
      <c r="BO467" s="36"/>
      <c r="BP467" s="37"/>
      <c r="BQ467" s="44">
        <f t="shared" ref="BQ467" si="10655">parseTime(BO467)-(BP471=INT(RIGHT($F467, 1)))</f>
        <v>0</v>
      </c>
      <c r="BR467" s="45">
        <f t="shared" si="10636"/>
        <v>0</v>
      </c>
      <c r="BS467" s="36"/>
      <c r="BT467" s="37"/>
      <c r="BU467" s="44">
        <f t="shared" ref="BU467" si="10656">parseTime(BS467)-(BT471=INT(RIGHT($F467, 1)))</f>
        <v>0</v>
      </c>
      <c r="BV467" s="45">
        <f t="shared" si="10638"/>
        <v>0</v>
      </c>
      <c r="BW467" s="36"/>
      <c r="BX467" s="37"/>
      <c r="BY467" s="44">
        <f t="shared" ref="BY467" si="10657">parseTime(BW467)-(BX471=INT(RIGHT($F467, 1)))</f>
        <v>0</v>
      </c>
      <c r="BZ467" s="45">
        <f t="shared" si="10640"/>
        <v>0</v>
      </c>
      <c r="CA467" s="36"/>
      <c r="CB467" s="37"/>
      <c r="CC467" s="44">
        <f t="shared" ref="CC467" si="10658">parseTime(CA467)-(CB471=INT(RIGHT($F467, 1)))</f>
        <v>0</v>
      </c>
      <c r="CD467" s="45">
        <f t="shared" si="10642"/>
        <v>0</v>
      </c>
      <c r="CE467" s="36"/>
      <c r="CF467" s="37"/>
      <c r="CG467" s="44">
        <f t="shared" ref="CG467" si="10659">parseTime(CE467)-(CF471=INT(RIGHT($F467, 1)))</f>
        <v>0</v>
      </c>
      <c r="CH467" s="45">
        <f t="shared" si="10644"/>
        <v>0</v>
      </c>
    </row>
    <row r="468" spans="1:86" x14ac:dyDescent="0.25">
      <c r="A468" s="56" t="s">
        <v>117</v>
      </c>
      <c r="B468" s="57">
        <f ca="1">roleHours(G466:CH472, "MFD")</f>
        <v>40</v>
      </c>
      <c r="C468" s="14">
        <f t="shared" ca="1" si="10536"/>
        <v>5</v>
      </c>
      <c r="D468" s="14"/>
      <c r="E468" s="20" t="s">
        <v>127</v>
      </c>
      <c r="F468" s="51" t="s">
        <v>130</v>
      </c>
      <c r="G468" s="36"/>
      <c r="H468" s="37"/>
      <c r="I468" s="44">
        <f t="shared" ref="I468" si="10660">parseTime(G468)-(H471=INT(RIGHT($F468, 1)))</f>
        <v>0</v>
      </c>
      <c r="J468" s="45">
        <f t="shared" si="10612"/>
        <v>0</v>
      </c>
      <c r="K468" s="36"/>
      <c r="L468" s="37"/>
      <c r="M468" s="44">
        <f t="shared" ref="M468" si="10661">parseTime(K468)-(L471=INT(RIGHT($F468, 1)))</f>
        <v>0</v>
      </c>
      <c r="N468" s="45">
        <f t="shared" si="10614"/>
        <v>0</v>
      </c>
      <c r="O468" s="36"/>
      <c r="P468" s="37"/>
      <c r="Q468" s="44">
        <f t="shared" ref="Q468" si="10662">parseTime(O468)-(P471=INT(RIGHT($F468, 1)))</f>
        <v>0</v>
      </c>
      <c r="R468" s="45">
        <f t="shared" si="10616"/>
        <v>0</v>
      </c>
      <c r="S468" s="36"/>
      <c r="T468" s="37"/>
      <c r="U468" s="44">
        <f t="shared" ref="U468" si="10663">parseTime(S468)-(T471=INT(RIGHT($F468, 1)))</f>
        <v>0</v>
      </c>
      <c r="V468" s="45">
        <f t="shared" si="10618"/>
        <v>0</v>
      </c>
      <c r="W468" s="36"/>
      <c r="X468" s="37"/>
      <c r="Y468" s="44">
        <f t="shared" ref="Y468" si="10664">parseTime(W468)-(X471=INT(RIGHT($F468, 1)))</f>
        <v>0</v>
      </c>
      <c r="Z468" s="45">
        <f t="shared" si="10620"/>
        <v>0</v>
      </c>
      <c r="AA468" s="36"/>
      <c r="AB468" s="37"/>
      <c r="AC468" s="44">
        <f t="shared" ref="AC468" si="10665">parseTime(AA468)-(AB471=INT(RIGHT($F468, 1)))</f>
        <v>0</v>
      </c>
      <c r="AD468" s="45">
        <f t="shared" si="10622"/>
        <v>0</v>
      </c>
      <c r="AE468" s="36"/>
      <c r="AF468" s="37"/>
      <c r="AG468" s="44">
        <f t="shared" ref="AG468" si="10666">parseTime(AE468)-(AF471=INT(RIGHT($F468, 1)))</f>
        <v>0</v>
      </c>
      <c r="AH468" s="45">
        <f t="shared" si="10624"/>
        <v>0</v>
      </c>
      <c r="AI468" s="36"/>
      <c r="AJ468" s="37"/>
      <c r="AK468" s="44">
        <f>parseTime(AI468)-(AJ471=INT(RIGHT($F468, 1)))</f>
        <v>0</v>
      </c>
      <c r="AL468" s="45">
        <f t="shared" si="10625"/>
        <v>0</v>
      </c>
      <c r="AM468" s="36"/>
      <c r="AN468" s="37"/>
      <c r="AO468" s="44">
        <f t="shared" ref="AO468" si="10667">parseTime(AM468)-(AN471=INT(RIGHT($F468, 1)))</f>
        <v>0</v>
      </c>
      <c r="AP468" s="45">
        <f t="shared" si="10627"/>
        <v>0</v>
      </c>
      <c r="AQ468" s="36"/>
      <c r="AR468" s="37"/>
      <c r="AS468" s="44">
        <f t="shared" ref="AS468" si="10668">parseTime(AQ468)-(AR471=INT(RIGHT($F468, 1)))</f>
        <v>0</v>
      </c>
      <c r="AT468" s="45">
        <f t="shared" si="10629"/>
        <v>0</v>
      </c>
      <c r="AU468" s="36"/>
      <c r="AV468" s="37"/>
      <c r="AW468" s="44">
        <f>parseTime(AU468)-(AV471=INT(RIGHT($F468, 1)))</f>
        <v>0</v>
      </c>
      <c r="AX468" s="45">
        <f t="shared" si="10630"/>
        <v>0</v>
      </c>
      <c r="AY468" s="36"/>
      <c r="AZ468" s="37"/>
      <c r="BA468" s="44">
        <f>parseTime(AY468)-(AZ471=INT(RIGHT($F468, 1)))</f>
        <v>0</v>
      </c>
      <c r="BB468" s="45">
        <f t="shared" si="10631"/>
        <v>0</v>
      </c>
      <c r="BC468" s="36"/>
      <c r="BD468" s="37"/>
      <c r="BE468" s="44">
        <f>parseTime(BC468)-(BD471=INT(RIGHT($F468, 1)))</f>
        <v>0</v>
      </c>
      <c r="BF468" s="45">
        <f t="shared" si="10632"/>
        <v>0</v>
      </c>
      <c r="BG468" s="36"/>
      <c r="BH468" s="37"/>
      <c r="BI468" s="44">
        <f>parseTime(BG468)-(BH471=INT(RIGHT($F468, 1)))</f>
        <v>0</v>
      </c>
      <c r="BJ468" s="45">
        <f t="shared" si="10633"/>
        <v>0</v>
      </c>
      <c r="BK468" s="36"/>
      <c r="BL468" s="37"/>
      <c r="BM468" s="44">
        <f>parseTime(BK468)-(BL471=INT(RIGHT($F468, 1)))</f>
        <v>0</v>
      </c>
      <c r="BN468" s="45">
        <f t="shared" si="10634"/>
        <v>0</v>
      </c>
      <c r="BO468" s="36"/>
      <c r="BP468" s="37"/>
      <c r="BQ468" s="44">
        <f t="shared" ref="BQ468" si="10669">parseTime(BO468)-(BP471=INT(RIGHT($F468, 1)))</f>
        <v>0</v>
      </c>
      <c r="BR468" s="45">
        <f t="shared" si="10636"/>
        <v>0</v>
      </c>
      <c r="BS468" s="36"/>
      <c r="BT468" s="37"/>
      <c r="BU468" s="44">
        <f t="shared" ref="BU468" si="10670">parseTime(BS468)-(BT471=INT(RIGHT($F468, 1)))</f>
        <v>0</v>
      </c>
      <c r="BV468" s="45">
        <f t="shared" si="10638"/>
        <v>0</v>
      </c>
      <c r="BW468" s="36"/>
      <c r="BX468" s="37"/>
      <c r="BY468" s="44">
        <f t="shared" ref="BY468" si="10671">parseTime(BW468)-(BX471=INT(RIGHT($F468, 1)))</f>
        <v>0</v>
      </c>
      <c r="BZ468" s="45">
        <f t="shared" si="10640"/>
        <v>0</v>
      </c>
      <c r="CA468" s="36"/>
      <c r="CB468" s="37"/>
      <c r="CC468" s="44">
        <f t="shared" ref="CC468" si="10672">parseTime(CA468)-(CB471=INT(RIGHT($F468, 1)))</f>
        <v>0</v>
      </c>
      <c r="CD468" s="45">
        <f t="shared" si="10642"/>
        <v>0</v>
      </c>
      <c r="CE468" s="36"/>
      <c r="CF468" s="37"/>
      <c r="CG468" s="44">
        <f t="shared" ref="CG468" si="10673">parseTime(CE468)-(CF471=INT(RIGHT($F468, 1)))</f>
        <v>0</v>
      </c>
      <c r="CH468" s="45">
        <f t="shared" si="10644"/>
        <v>0</v>
      </c>
    </row>
    <row r="469" spans="1:86" x14ac:dyDescent="0.25">
      <c r="A469" s="56" t="s">
        <v>118</v>
      </c>
      <c r="B469" s="57">
        <f ca="1">roleHours(G466:CH472, "DFD")</f>
        <v>24</v>
      </c>
      <c r="C469" s="14">
        <f t="shared" ca="1" si="10536"/>
        <v>3</v>
      </c>
      <c r="D469" s="14"/>
      <c r="E469" s="20"/>
      <c r="F469" s="51" t="s">
        <v>131</v>
      </c>
      <c r="G469" s="36"/>
      <c r="H469" s="37"/>
      <c r="I469" s="44">
        <f t="shared" ref="I469" si="10674">parseTime(G469)-(H471=INT(RIGHT($F469, 1)))</f>
        <v>0</v>
      </c>
      <c r="J469" s="45">
        <f t="shared" si="10612"/>
        <v>0</v>
      </c>
      <c r="K469" s="36"/>
      <c r="L469" s="37"/>
      <c r="M469" s="44">
        <f t="shared" ref="M469" si="10675">parseTime(K469)-(L471=INT(RIGHT($F469, 1)))</f>
        <v>0</v>
      </c>
      <c r="N469" s="45">
        <f t="shared" si="10614"/>
        <v>0</v>
      </c>
      <c r="O469" s="36"/>
      <c r="P469" s="37"/>
      <c r="Q469" s="44">
        <f t="shared" ref="Q469" si="10676">parseTime(O469)-(P471=INT(RIGHT($F469, 1)))</f>
        <v>0</v>
      </c>
      <c r="R469" s="45">
        <f t="shared" si="10616"/>
        <v>0</v>
      </c>
      <c r="S469" s="36"/>
      <c r="T469" s="37"/>
      <c r="U469" s="44">
        <f t="shared" ref="U469" si="10677">parseTime(S469)-(T471=INT(RIGHT($F469, 1)))</f>
        <v>0</v>
      </c>
      <c r="V469" s="45">
        <f t="shared" si="10618"/>
        <v>0</v>
      </c>
      <c r="W469" s="36"/>
      <c r="X469" s="37"/>
      <c r="Y469" s="44">
        <f t="shared" ref="Y469" si="10678">parseTime(W469)-(X471=INT(RIGHT($F469, 1)))</f>
        <v>0</v>
      </c>
      <c r="Z469" s="45">
        <f t="shared" si="10620"/>
        <v>0</v>
      </c>
      <c r="AA469" s="36"/>
      <c r="AB469" s="37"/>
      <c r="AC469" s="44">
        <f t="shared" ref="AC469" si="10679">parseTime(AA469)-(AB471=INT(RIGHT($F469, 1)))</f>
        <v>0</v>
      </c>
      <c r="AD469" s="45">
        <f t="shared" si="10622"/>
        <v>0</v>
      </c>
      <c r="AE469" s="36"/>
      <c r="AF469" s="37"/>
      <c r="AG469" s="44">
        <f t="shared" ref="AG469" si="10680">parseTime(AE469)-(AF471=INT(RIGHT($F469, 1)))</f>
        <v>0</v>
      </c>
      <c r="AH469" s="45">
        <f t="shared" si="10624"/>
        <v>0</v>
      </c>
      <c r="AI469" s="36"/>
      <c r="AJ469" s="37"/>
      <c r="AK469" s="44">
        <f>parseTime(AI469)-(AJ471=INT(RIGHT($F469, 1)))</f>
        <v>0</v>
      </c>
      <c r="AL469" s="45">
        <f t="shared" si="10625"/>
        <v>0</v>
      </c>
      <c r="AM469" s="36"/>
      <c r="AN469" s="37"/>
      <c r="AO469" s="44">
        <f t="shared" ref="AO469" si="10681">parseTime(AM469)-(AN471=INT(RIGHT($F469, 1)))</f>
        <v>0</v>
      </c>
      <c r="AP469" s="45">
        <f t="shared" si="10627"/>
        <v>0</v>
      </c>
      <c r="AQ469" s="36"/>
      <c r="AR469" s="37"/>
      <c r="AS469" s="44">
        <f t="shared" ref="AS469" si="10682">parseTime(AQ469)-(AR471=INT(RIGHT($F469, 1)))</f>
        <v>0</v>
      </c>
      <c r="AT469" s="45">
        <f t="shared" si="10629"/>
        <v>0</v>
      </c>
      <c r="AU469" s="36"/>
      <c r="AV469" s="37"/>
      <c r="AW469" s="44">
        <f>parseTime(AU469)-(AV471=INT(RIGHT($F469, 1)))</f>
        <v>0</v>
      </c>
      <c r="AX469" s="45">
        <f t="shared" si="10630"/>
        <v>0</v>
      </c>
      <c r="AY469" s="36"/>
      <c r="AZ469" s="37"/>
      <c r="BA469" s="44">
        <f>parseTime(AY469)-(AZ471=INT(RIGHT($F469, 1)))</f>
        <v>0</v>
      </c>
      <c r="BB469" s="45">
        <f t="shared" si="10631"/>
        <v>0</v>
      </c>
      <c r="BC469" s="36"/>
      <c r="BD469" s="37"/>
      <c r="BE469" s="44">
        <f>parseTime(BC469)-(BD471=INT(RIGHT($F469, 1)))</f>
        <v>0</v>
      </c>
      <c r="BF469" s="45">
        <f t="shared" si="10632"/>
        <v>0</v>
      </c>
      <c r="BG469" s="36"/>
      <c r="BH469" s="37"/>
      <c r="BI469" s="44">
        <f>parseTime(BG469)-(BH471=INT(RIGHT($F469, 1)))</f>
        <v>0</v>
      </c>
      <c r="BJ469" s="45">
        <f t="shared" si="10633"/>
        <v>0</v>
      </c>
      <c r="BK469" s="36"/>
      <c r="BL469" s="37"/>
      <c r="BM469" s="44">
        <f>parseTime(BK469)-(BL471=INT(RIGHT($F469, 1)))</f>
        <v>0</v>
      </c>
      <c r="BN469" s="45">
        <f t="shared" si="10634"/>
        <v>0</v>
      </c>
      <c r="BO469" s="36"/>
      <c r="BP469" s="37"/>
      <c r="BQ469" s="44">
        <f t="shared" ref="BQ469" si="10683">parseTime(BO469)-(BP471=INT(RIGHT($F469, 1)))</f>
        <v>0</v>
      </c>
      <c r="BR469" s="45">
        <f t="shared" si="10636"/>
        <v>0</v>
      </c>
      <c r="BS469" s="36"/>
      <c r="BT469" s="37"/>
      <c r="BU469" s="44">
        <f t="shared" ref="BU469" si="10684">parseTime(BS469)-(BT471=INT(RIGHT($F469, 1)))</f>
        <v>0</v>
      </c>
      <c r="BV469" s="45">
        <f t="shared" si="10638"/>
        <v>0</v>
      </c>
      <c r="BW469" s="36"/>
      <c r="BX469" s="37"/>
      <c r="BY469" s="44">
        <f t="shared" ref="BY469" si="10685">parseTime(BW469)-(BX471=INT(RIGHT($F469, 1)))</f>
        <v>0</v>
      </c>
      <c r="BZ469" s="45">
        <f t="shared" si="10640"/>
        <v>0</v>
      </c>
      <c r="CA469" s="36"/>
      <c r="CB469" s="37"/>
      <c r="CC469" s="44">
        <f t="shared" ref="CC469" si="10686">parseTime(CA469)-(CB471=INT(RIGHT($F469, 1)))</f>
        <v>0</v>
      </c>
      <c r="CD469" s="45">
        <f t="shared" si="10642"/>
        <v>0</v>
      </c>
      <c r="CE469" s="36"/>
      <c r="CF469" s="37"/>
      <c r="CG469" s="44">
        <f t="shared" ref="CG469" si="10687">parseTime(CE469)-(CF471=INT(RIGHT($F469, 1)))</f>
        <v>0</v>
      </c>
      <c r="CH469" s="45">
        <f t="shared" si="10644"/>
        <v>0</v>
      </c>
    </row>
    <row r="470" spans="1:86" x14ac:dyDescent="0.25">
      <c r="A470" s="56" t="s">
        <v>119</v>
      </c>
      <c r="B470" s="57">
        <f ca="1">roleHours(G466:CH472, "MCC")</f>
        <v>8</v>
      </c>
      <c r="C470" s="14">
        <f t="shared" ca="1" si="10536"/>
        <v>1</v>
      </c>
      <c r="D470" s="14"/>
      <c r="E470" s="20"/>
      <c r="F470" s="51" t="s">
        <v>132</v>
      </c>
      <c r="G470" s="36"/>
      <c r="H470" s="37"/>
      <c r="I470" s="44">
        <f t="shared" ref="I470" si="10688">parseTime(G470)-(H471=INT(RIGHT($F470, 1)))</f>
        <v>0</v>
      </c>
      <c r="J470" s="45">
        <f t="shared" si="10612"/>
        <v>0</v>
      </c>
      <c r="K470" s="36"/>
      <c r="L470" s="37"/>
      <c r="M470" s="44">
        <f t="shared" ref="M470" si="10689">parseTime(K470)-(L471=INT(RIGHT($F470, 1)))</f>
        <v>0</v>
      </c>
      <c r="N470" s="45">
        <f t="shared" si="10614"/>
        <v>0</v>
      </c>
      <c r="O470" s="36"/>
      <c r="P470" s="37"/>
      <c r="Q470" s="44">
        <f t="shared" ref="Q470" si="10690">parseTime(O470)-(P471=INT(RIGHT($F470, 1)))</f>
        <v>0</v>
      </c>
      <c r="R470" s="45">
        <f t="shared" si="10616"/>
        <v>0</v>
      </c>
      <c r="S470" s="36"/>
      <c r="T470" s="37"/>
      <c r="U470" s="44">
        <f t="shared" ref="U470" si="10691">parseTime(S470)-(T471=INT(RIGHT($F470, 1)))</f>
        <v>0</v>
      </c>
      <c r="V470" s="45">
        <f t="shared" si="10618"/>
        <v>0</v>
      </c>
      <c r="W470" s="36"/>
      <c r="X470" s="37"/>
      <c r="Y470" s="44">
        <f t="shared" ref="Y470" si="10692">parseTime(W470)-(X471=INT(RIGHT($F470, 1)))</f>
        <v>0</v>
      </c>
      <c r="Z470" s="45">
        <f t="shared" si="10620"/>
        <v>0</v>
      </c>
      <c r="AA470" s="36"/>
      <c r="AB470" s="37"/>
      <c r="AC470" s="44">
        <f t="shared" ref="AC470" si="10693">parseTime(AA470)-(AB471=INT(RIGHT($F470, 1)))</f>
        <v>0</v>
      </c>
      <c r="AD470" s="45">
        <f t="shared" si="10622"/>
        <v>0</v>
      </c>
      <c r="AE470" s="36"/>
      <c r="AF470" s="37"/>
      <c r="AG470" s="44">
        <f t="shared" ref="AG470" si="10694">parseTime(AE470)-(AF471=INT(RIGHT($F470, 1)))</f>
        <v>0</v>
      </c>
      <c r="AH470" s="45">
        <f t="shared" si="10624"/>
        <v>0</v>
      </c>
      <c r="AI470" s="36"/>
      <c r="AJ470" s="37"/>
      <c r="AK470" s="44">
        <f>parseTime(AI470)-(AJ471=INT(RIGHT($F470, 1)))</f>
        <v>0</v>
      </c>
      <c r="AL470" s="45">
        <f t="shared" si="10625"/>
        <v>0</v>
      </c>
      <c r="AM470" s="36"/>
      <c r="AN470" s="37"/>
      <c r="AO470" s="44">
        <f t="shared" ref="AO470" si="10695">parseTime(AM470)-(AN471=INT(RIGHT($F470, 1)))</f>
        <v>0</v>
      </c>
      <c r="AP470" s="45">
        <f t="shared" si="10627"/>
        <v>0</v>
      </c>
      <c r="AQ470" s="36"/>
      <c r="AR470" s="37"/>
      <c r="AS470" s="44">
        <f t="shared" ref="AS470" si="10696">parseTime(AQ470)-(AR471=INT(RIGHT($F470, 1)))</f>
        <v>0</v>
      </c>
      <c r="AT470" s="45">
        <f t="shared" si="10629"/>
        <v>0</v>
      </c>
      <c r="AU470" s="36"/>
      <c r="AV470" s="37"/>
      <c r="AW470" s="44">
        <f>parseTime(AU470)-(AV471=INT(RIGHT($F470, 1)))</f>
        <v>0</v>
      </c>
      <c r="AX470" s="45">
        <f t="shared" si="10630"/>
        <v>0</v>
      </c>
      <c r="AY470" s="36"/>
      <c r="AZ470" s="37"/>
      <c r="BA470" s="44">
        <f>parseTime(AY470)-(AZ471=INT(RIGHT($F470, 1)))</f>
        <v>0</v>
      </c>
      <c r="BB470" s="45">
        <f t="shared" si="10631"/>
        <v>0</v>
      </c>
      <c r="BC470" s="36"/>
      <c r="BD470" s="37"/>
      <c r="BE470" s="44">
        <f>parseTime(BC470)-(BD471=INT(RIGHT($F470, 1)))</f>
        <v>0</v>
      </c>
      <c r="BF470" s="45">
        <f t="shared" si="10632"/>
        <v>0</v>
      </c>
      <c r="BG470" s="36"/>
      <c r="BH470" s="37"/>
      <c r="BI470" s="44">
        <f>parseTime(BG470)-(BH471=INT(RIGHT($F470, 1)))</f>
        <v>0</v>
      </c>
      <c r="BJ470" s="45">
        <f t="shared" si="10633"/>
        <v>0</v>
      </c>
      <c r="BK470" s="36"/>
      <c r="BL470" s="37"/>
      <c r="BM470" s="44">
        <f>parseTime(BK470)-(BL471=INT(RIGHT($F470, 1)))</f>
        <v>0</v>
      </c>
      <c r="BN470" s="45">
        <f t="shared" si="10634"/>
        <v>0</v>
      </c>
      <c r="BO470" s="36"/>
      <c r="BP470" s="37"/>
      <c r="BQ470" s="44">
        <f t="shared" ref="BQ470" si="10697">parseTime(BO470)-(BP471=INT(RIGHT($F470, 1)))</f>
        <v>0</v>
      </c>
      <c r="BR470" s="45">
        <f t="shared" si="10636"/>
        <v>0</v>
      </c>
      <c r="BS470" s="36"/>
      <c r="BT470" s="37"/>
      <c r="BU470" s="44">
        <f t="shared" ref="BU470" si="10698">parseTime(BS470)-(BT471=INT(RIGHT($F470, 1)))</f>
        <v>0</v>
      </c>
      <c r="BV470" s="45">
        <f t="shared" si="10638"/>
        <v>0</v>
      </c>
      <c r="BW470" s="36"/>
      <c r="BX470" s="37"/>
      <c r="BY470" s="44">
        <f t="shared" ref="BY470" si="10699">parseTime(BW470)-(BX471=INT(RIGHT($F470, 1)))</f>
        <v>0</v>
      </c>
      <c r="BZ470" s="45">
        <f t="shared" si="10640"/>
        <v>0</v>
      </c>
      <c r="CA470" s="36"/>
      <c r="CB470" s="37"/>
      <c r="CC470" s="44">
        <f t="shared" ref="CC470" si="10700">parseTime(CA470)-(CB471=INT(RIGHT($F470, 1)))</f>
        <v>0</v>
      </c>
      <c r="CD470" s="45">
        <f t="shared" si="10642"/>
        <v>0</v>
      </c>
      <c r="CE470" s="36"/>
      <c r="CF470" s="37"/>
      <c r="CG470" s="44">
        <f t="shared" ref="CG470" si="10701">parseTime(CE470)-(CF471=INT(RIGHT($F470, 1)))</f>
        <v>0</v>
      </c>
      <c r="CH470" s="45">
        <f t="shared" si="10644"/>
        <v>0</v>
      </c>
    </row>
    <row r="471" spans="1:86" x14ac:dyDescent="0.25">
      <c r="A471" s="56" t="s">
        <v>120</v>
      </c>
      <c r="B471" s="57">
        <f ca="1">roleHours(G466:CH472, "DCC")</f>
        <v>8.5</v>
      </c>
      <c r="C471" s="14">
        <f t="shared" ca="1" si="10536"/>
        <v>1.0625</v>
      </c>
      <c r="D471" s="14"/>
      <c r="E471" s="20"/>
      <c r="F471" s="51"/>
      <c r="G471" s="46" t="s">
        <v>134</v>
      </c>
      <c r="H471" s="38">
        <f t="shared" ref="H471" si="10702">lunchAdjust(G466:H470)</f>
        <v>1</v>
      </c>
      <c r="I471" s="48" t="s">
        <v>0</v>
      </c>
      <c r="J471" s="39">
        <f t="shared" ref="J471" si="10703">SUMPRODUCT(I466:I470*J466:J470)</f>
        <v>8</v>
      </c>
      <c r="K471" s="46" t="s">
        <v>134</v>
      </c>
      <c r="L471" s="38">
        <f t="shared" ref="L471" si="10704">lunchAdjust(K466:L470)</f>
        <v>1</v>
      </c>
      <c r="M471" s="48" t="s">
        <v>0</v>
      </c>
      <c r="N471" s="39">
        <f t="shared" ref="N471" si="10705">SUMPRODUCT(M466:M470*N466:N470)</f>
        <v>8</v>
      </c>
      <c r="O471" s="46" t="s">
        <v>134</v>
      </c>
      <c r="P471" s="38">
        <f t="shared" ref="P471" si="10706">lunchAdjust(O466:P470)</f>
        <v>1</v>
      </c>
      <c r="Q471" s="48" t="s">
        <v>0</v>
      </c>
      <c r="R471" s="39">
        <f t="shared" ref="R471" si="10707">SUMPRODUCT(Q466:Q470*R466:R470)</f>
        <v>8</v>
      </c>
      <c r="S471" s="46" t="s">
        <v>134</v>
      </c>
      <c r="T471" s="38">
        <f t="shared" ref="T471" si="10708">lunchAdjust(S466:T470)</f>
        <v>1</v>
      </c>
      <c r="U471" s="48" t="s">
        <v>0</v>
      </c>
      <c r="V471" s="39">
        <f t="shared" ref="V471" si="10709">SUMPRODUCT(U466:U470*V466:V470)</f>
        <v>8</v>
      </c>
      <c r="W471" s="46" t="s">
        <v>134</v>
      </c>
      <c r="X471" s="38">
        <f t="shared" ref="X471" si="10710">lunchAdjust(W466:X470)</f>
        <v>1</v>
      </c>
      <c r="Y471" s="48" t="s">
        <v>0</v>
      </c>
      <c r="Z471" s="39">
        <f t="shared" ref="Z471" si="10711">SUMPRODUCT(Y466:Y470*Z466:Z470)</f>
        <v>8</v>
      </c>
      <c r="AA471" s="46" t="s">
        <v>134</v>
      </c>
      <c r="AB471" s="38">
        <f t="shared" ref="AB471" si="10712">lunchAdjust(AA466:AB470)</f>
        <v>1</v>
      </c>
      <c r="AC471" s="48" t="s">
        <v>0</v>
      </c>
      <c r="AD471" s="39">
        <f t="shared" ref="AD471" si="10713">SUMPRODUCT(AC466:AC470*AD466:AD470)</f>
        <v>8</v>
      </c>
      <c r="AE471" s="46" t="s">
        <v>134</v>
      </c>
      <c r="AF471" s="38">
        <f t="shared" ref="AF471" si="10714">lunchAdjust(AE466:AF470)</f>
        <v>1</v>
      </c>
      <c r="AG471" s="48" t="s">
        <v>0</v>
      </c>
      <c r="AH471" s="39">
        <f t="shared" ref="AH471" si="10715">SUMPRODUCT(AG466:AG470*AH466:AH470)</f>
        <v>8</v>
      </c>
      <c r="AI471" s="46" t="s">
        <v>134</v>
      </c>
      <c r="AJ471" s="38">
        <f t="shared" ref="AJ471" si="10716">lunchAdjust(AI466:AJ470)</f>
        <v>0</v>
      </c>
      <c r="AK471" s="48" t="s">
        <v>0</v>
      </c>
      <c r="AL471" s="39">
        <f t="shared" ref="AL471" si="10717">SUMPRODUCT(AK466:AK470*AL466:AL470)</f>
        <v>0</v>
      </c>
      <c r="AM471" s="46" t="s">
        <v>134</v>
      </c>
      <c r="AN471" s="38">
        <f t="shared" ref="AN471" si="10718">lunchAdjust(AM466:AN470)</f>
        <v>0</v>
      </c>
      <c r="AO471" s="48" t="s">
        <v>0</v>
      </c>
      <c r="AP471" s="39">
        <f t="shared" ref="AP471" si="10719">SUMPRODUCT(AO466:AO470*AP466:AP470)</f>
        <v>4</v>
      </c>
      <c r="AQ471" s="46" t="s">
        <v>134</v>
      </c>
      <c r="AR471" s="38">
        <f t="shared" ref="AR471" si="10720">lunchAdjust(AQ466:AR470)</f>
        <v>0</v>
      </c>
      <c r="AS471" s="48" t="s">
        <v>0</v>
      </c>
      <c r="AT471" s="39">
        <f t="shared" ref="AT471" si="10721">SUMPRODUCT(AS466:AS470*AT466:AT470)</f>
        <v>0</v>
      </c>
      <c r="AU471" s="46" t="s">
        <v>134</v>
      </c>
      <c r="AV471" s="38">
        <f t="shared" ref="AV471" si="10722">lunchAdjust(AU466:AV470)</f>
        <v>1</v>
      </c>
      <c r="AW471" s="48" t="s">
        <v>0</v>
      </c>
      <c r="AX471" s="39">
        <f t="shared" ref="AX471" si="10723">SUMPRODUCT(AW466:AW470*AX466:AX470)</f>
        <v>8.5</v>
      </c>
      <c r="AY471" s="46" t="s">
        <v>134</v>
      </c>
      <c r="AZ471" s="38">
        <f t="shared" ref="AZ471" si="10724">lunchAdjust(AY466:AZ470)</f>
        <v>1</v>
      </c>
      <c r="BA471" s="48" t="s">
        <v>0</v>
      </c>
      <c r="BB471" s="39">
        <f t="shared" ref="BB471" si="10725">SUMPRODUCT(BA466:BA470*BB466:BB470)</f>
        <v>8</v>
      </c>
      <c r="BC471" s="46" t="s">
        <v>134</v>
      </c>
      <c r="BD471" s="38">
        <f t="shared" ref="BD471" si="10726">lunchAdjust(BC466:BD470)</f>
        <v>1</v>
      </c>
      <c r="BE471" s="48" t="s">
        <v>0</v>
      </c>
      <c r="BF471" s="39">
        <f t="shared" ref="BF471" si="10727">SUMPRODUCT(BE466:BE470*BF466:BF470)</f>
        <v>8</v>
      </c>
      <c r="BG471" s="46" t="s">
        <v>134</v>
      </c>
      <c r="BH471" s="38">
        <f t="shared" ref="BH471" si="10728">lunchAdjust(BG466:BH470)</f>
        <v>0</v>
      </c>
      <c r="BI471" s="48" t="s">
        <v>0</v>
      </c>
      <c r="BJ471" s="39">
        <f t="shared" ref="BJ471" si="10729">SUMPRODUCT(BI466:BI470*BJ466:BJ470)</f>
        <v>0</v>
      </c>
      <c r="BK471" s="46" t="s">
        <v>134</v>
      </c>
      <c r="BL471" s="38">
        <f t="shared" ref="BL471" si="10730">lunchAdjust(BK466:BL470)</f>
        <v>0</v>
      </c>
      <c r="BM471" s="48" t="s">
        <v>0</v>
      </c>
      <c r="BN471" s="39">
        <f t="shared" ref="BN471" si="10731">SUMPRODUCT(BM466:BM470*BN466:BN470)</f>
        <v>0</v>
      </c>
      <c r="BO471" s="46" t="s">
        <v>134</v>
      </c>
      <c r="BP471" s="38">
        <f t="shared" ref="BP471" si="10732">lunchAdjust(BO466:BP470)</f>
        <v>0</v>
      </c>
      <c r="BQ471" s="48" t="s">
        <v>0</v>
      </c>
      <c r="BR471" s="39">
        <f t="shared" ref="BR471" si="10733">SUMPRODUCT(BQ466:BQ470*BR466:BR470)</f>
        <v>0</v>
      </c>
      <c r="BS471" s="46" t="s">
        <v>134</v>
      </c>
      <c r="BT471" s="38">
        <f t="shared" ref="BT471" si="10734">lunchAdjust(BS466:BT470)</f>
        <v>0</v>
      </c>
      <c r="BU471" s="48" t="s">
        <v>0</v>
      </c>
      <c r="BV471" s="39">
        <f t="shared" ref="BV471" si="10735">SUMPRODUCT(BU466:BU470*BV466:BV470)</f>
        <v>0</v>
      </c>
      <c r="BW471" s="46" t="s">
        <v>134</v>
      </c>
      <c r="BX471" s="38">
        <f t="shared" ref="BX471" si="10736">lunchAdjust(BW466:BX470)</f>
        <v>0</v>
      </c>
      <c r="BY471" s="48" t="s">
        <v>0</v>
      </c>
      <c r="BZ471" s="39">
        <f t="shared" ref="BZ471" si="10737">SUMPRODUCT(BY466:BY470*BZ466:BZ470)</f>
        <v>0</v>
      </c>
      <c r="CA471" s="46" t="s">
        <v>134</v>
      </c>
      <c r="CB471" s="38">
        <f t="shared" ref="CB471" si="10738">lunchAdjust(CA466:CB470)</f>
        <v>0</v>
      </c>
      <c r="CC471" s="48" t="s">
        <v>0</v>
      </c>
      <c r="CD471" s="39">
        <f t="shared" ref="CD471" si="10739">SUMPRODUCT(CC466:CC470*CD466:CD470)</f>
        <v>0</v>
      </c>
      <c r="CE471" s="46" t="s">
        <v>134</v>
      </c>
      <c r="CF471" s="38">
        <f t="shared" ref="CF471" si="10740">lunchAdjust(CE466:CF470)</f>
        <v>0</v>
      </c>
      <c r="CG471" s="48" t="s">
        <v>0</v>
      </c>
      <c r="CH471" s="39">
        <f t="shared" ref="CH471" si="10741">SUMPRODUCT(CG466:CG470*CH466:CH470)</f>
        <v>0</v>
      </c>
    </row>
    <row r="472" spans="1:86" ht="15.75" thickBot="1" x14ac:dyDescent="0.3">
      <c r="A472" s="58" t="s">
        <v>121</v>
      </c>
      <c r="B472" s="59">
        <f ca="1">roleHours(G466:CH472, "OUT")</f>
        <v>0</v>
      </c>
      <c r="C472" s="54" t="s">
        <v>137</v>
      </c>
      <c r="D472" s="22">
        <f ca="1">roleHours(G466:CH472, "PTO")</f>
        <v>0</v>
      </c>
      <c r="E472" s="23"/>
      <c r="F472" s="52"/>
      <c r="G472" s="47" t="s">
        <v>39</v>
      </c>
      <c r="H472" s="40">
        <f t="shared" ref="H472:H535" si="10742">SUMPRODUCT(I466:I470*(H466:H470="PTO"))+SUMPRODUCT(I466:I470*(H466:H470="HOL"))</f>
        <v>0</v>
      </c>
      <c r="I472" s="49" t="s">
        <v>135</v>
      </c>
      <c r="J472" s="41">
        <f t="shared" ref="J472" si="10743">J471*G$4</f>
        <v>0</v>
      </c>
      <c r="K472" s="47" t="s">
        <v>39</v>
      </c>
      <c r="L472" s="40">
        <f t="shared" ref="L472" si="10744">SUMPRODUCT(M466:M470*(L466:L470="PTO"))+SUMPRODUCT(M466:M470*(L466:L470="HOL"))</f>
        <v>0</v>
      </c>
      <c r="M472" s="49" t="s">
        <v>135</v>
      </c>
      <c r="N472" s="41">
        <f t="shared" ref="N472" si="10745">N471*K$4</f>
        <v>0</v>
      </c>
      <c r="O472" s="47" t="s">
        <v>39</v>
      </c>
      <c r="P472" s="40">
        <f t="shared" ref="P472" si="10746">SUMPRODUCT(Q466:Q470*(P466:P470="PTO"))+SUMPRODUCT(Q466:Q470*(P466:P470="HOL"))</f>
        <v>0</v>
      </c>
      <c r="Q472" s="49" t="s">
        <v>135</v>
      </c>
      <c r="R472" s="41">
        <f t="shared" ref="R472" si="10747">R471*O$4</f>
        <v>8</v>
      </c>
      <c r="S472" s="47" t="s">
        <v>39</v>
      </c>
      <c r="T472" s="40">
        <f t="shared" ref="T472" si="10748">SUMPRODUCT(U466:U470*(T466:T470="PTO"))+SUMPRODUCT(U466:U470*(T466:T470="HOL"))</f>
        <v>0</v>
      </c>
      <c r="U472" s="49" t="s">
        <v>135</v>
      </c>
      <c r="V472" s="41">
        <f t="shared" ref="V472" si="10749">V471*S$4</f>
        <v>0</v>
      </c>
      <c r="W472" s="47" t="s">
        <v>39</v>
      </c>
      <c r="X472" s="40">
        <f t="shared" ref="X472" si="10750">SUMPRODUCT(Y466:Y470*(X466:X470="PTO"))+SUMPRODUCT(Y466:Y470*(X466:X470="HOL"))</f>
        <v>0</v>
      </c>
      <c r="Y472" s="49" t="s">
        <v>135</v>
      </c>
      <c r="Z472" s="41">
        <f t="shared" ref="Z472" si="10751">Z471*W$4</f>
        <v>8</v>
      </c>
      <c r="AA472" s="47" t="s">
        <v>39</v>
      </c>
      <c r="AB472" s="40">
        <f t="shared" ref="AB472" si="10752">SUMPRODUCT(AC466:AC470*(AB466:AB470="PTO"))+SUMPRODUCT(AC466:AC470*(AB466:AB470="HOL"))</f>
        <v>0</v>
      </c>
      <c r="AC472" s="49" t="s">
        <v>135</v>
      </c>
      <c r="AD472" s="41">
        <f t="shared" ref="AD472" si="10753">AD471*AA$4</f>
        <v>8</v>
      </c>
      <c r="AE472" s="47" t="s">
        <v>39</v>
      </c>
      <c r="AF472" s="40">
        <f t="shared" ref="AF472" si="10754">SUMPRODUCT(AG466:AG470*(AF466:AF470="PTO"))+SUMPRODUCT(AG466:AG470*(AF466:AF470="HOL"))</f>
        <v>0</v>
      </c>
      <c r="AG472" s="49" t="s">
        <v>135</v>
      </c>
      <c r="AH472" s="41">
        <f t="shared" ref="AH472" si="10755">AH471*AE$4</f>
        <v>8</v>
      </c>
      <c r="AI472" s="47" t="s">
        <v>39</v>
      </c>
      <c r="AJ472" s="40">
        <f t="shared" ref="AJ472" si="10756">SUMPRODUCT(AK466:AK470*(AJ466:AJ470="PTO"))+SUMPRODUCT(AK466:AK470*(AJ466:AJ470="HOL"))</f>
        <v>0</v>
      </c>
      <c r="AK472" s="49" t="s">
        <v>135</v>
      </c>
      <c r="AL472" s="41">
        <f>AL471*AI$4</f>
        <v>0</v>
      </c>
      <c r="AM472" s="47" t="s">
        <v>39</v>
      </c>
      <c r="AN472" s="40">
        <f t="shared" ref="AN472" si="10757">SUMPRODUCT(AO466:AO470*(AN466:AN470="PTO"))+SUMPRODUCT(AO466:AO470*(AN466:AN470="HOL"))</f>
        <v>0</v>
      </c>
      <c r="AO472" s="49" t="s">
        <v>135</v>
      </c>
      <c r="AP472" s="41">
        <f t="shared" ref="AP472" si="10758">AP471*AM$4</f>
        <v>4</v>
      </c>
      <c r="AQ472" s="47" t="s">
        <v>39</v>
      </c>
      <c r="AR472" s="40">
        <f t="shared" ref="AR472" si="10759">SUMPRODUCT(AS466:AS470*(AR466:AR470="PTO"))+SUMPRODUCT(AS466:AS470*(AR466:AR470="HOL"))</f>
        <v>0</v>
      </c>
      <c r="AS472" s="49" t="s">
        <v>135</v>
      </c>
      <c r="AT472" s="41">
        <f t="shared" ref="AT472" si="10760">AT471*AQ$4</f>
        <v>0</v>
      </c>
      <c r="AU472" s="47" t="s">
        <v>39</v>
      </c>
      <c r="AV472" s="40">
        <f t="shared" ref="AV472" si="10761">SUMPRODUCT(AW466:AW470*(AV466:AV470="PTO"))+SUMPRODUCT(AW466:AW470*(AV466:AV470="HOL"))</f>
        <v>0</v>
      </c>
      <c r="AW472" s="49" t="s">
        <v>135</v>
      </c>
      <c r="AX472" s="41">
        <f>AX471*AU$4</f>
        <v>8.5</v>
      </c>
      <c r="AY472" s="47" t="s">
        <v>39</v>
      </c>
      <c r="AZ472" s="40">
        <f t="shared" ref="AZ472" si="10762">SUMPRODUCT(BA466:BA470*(AZ466:AZ470="PTO"))+SUMPRODUCT(BA466:BA470*(AZ466:AZ470="HOL"))</f>
        <v>0</v>
      </c>
      <c r="BA472" s="49" t="s">
        <v>135</v>
      </c>
      <c r="BB472" s="41">
        <f>BB471*AY$4</f>
        <v>8</v>
      </c>
      <c r="BC472" s="47" t="s">
        <v>39</v>
      </c>
      <c r="BD472" s="40">
        <f t="shared" ref="BD472" si="10763">SUMPRODUCT(BE466:BE470*(BD466:BD470="PTO"))+SUMPRODUCT(BE466:BE470*(BD466:BD470="HOL"))</f>
        <v>0</v>
      </c>
      <c r="BE472" s="49" t="s">
        <v>135</v>
      </c>
      <c r="BF472" s="41">
        <f>BF471*BC$4</f>
        <v>8</v>
      </c>
      <c r="BG472" s="47" t="s">
        <v>39</v>
      </c>
      <c r="BH472" s="40">
        <f t="shared" ref="BH472" si="10764">SUMPRODUCT(BI466:BI470*(BH466:BH470="PTO"))+SUMPRODUCT(BI466:BI470*(BH466:BH470="HOL"))</f>
        <v>0</v>
      </c>
      <c r="BI472" s="49" t="s">
        <v>135</v>
      </c>
      <c r="BJ472" s="41">
        <f>BJ471*BG$4</f>
        <v>0</v>
      </c>
      <c r="BK472" s="47" t="s">
        <v>39</v>
      </c>
      <c r="BL472" s="40">
        <f t="shared" ref="BL472" si="10765">SUMPRODUCT(BM466:BM470*(BL466:BL470="PTO"))+SUMPRODUCT(BM466:BM470*(BL466:BL470="HOL"))</f>
        <v>0</v>
      </c>
      <c r="BM472" s="49" t="s">
        <v>135</v>
      </c>
      <c r="BN472" s="41">
        <f>BN471*BK$4</f>
        <v>0</v>
      </c>
      <c r="BO472" s="47" t="s">
        <v>39</v>
      </c>
      <c r="BP472" s="40">
        <f t="shared" ref="BP472" si="10766">SUMPRODUCT(BQ466:BQ470*(BP466:BP470="PTO"))+SUMPRODUCT(BQ466:BQ470*(BP466:BP470="HOL"))</f>
        <v>0</v>
      </c>
      <c r="BQ472" s="49" t="s">
        <v>135</v>
      </c>
      <c r="BR472" s="41">
        <f t="shared" ref="BR472" si="10767">BR471*BO$4</f>
        <v>0</v>
      </c>
      <c r="BS472" s="47" t="s">
        <v>39</v>
      </c>
      <c r="BT472" s="40">
        <f t="shared" ref="BT472" si="10768">SUMPRODUCT(BU466:BU470*(BT466:BT470="PTO"))+SUMPRODUCT(BU466:BU470*(BT466:BT470="HOL"))</f>
        <v>0</v>
      </c>
      <c r="BU472" s="49" t="s">
        <v>135</v>
      </c>
      <c r="BV472" s="41">
        <f t="shared" ref="BV472" si="10769">BV471*BS$4</f>
        <v>0</v>
      </c>
      <c r="BW472" s="47" t="s">
        <v>39</v>
      </c>
      <c r="BX472" s="40">
        <f t="shared" ref="BX472" si="10770">SUMPRODUCT(BY466:BY470*(BX466:BX470="PTO"))+SUMPRODUCT(BY466:BY470*(BX466:BX470="HOL"))</f>
        <v>0</v>
      </c>
      <c r="BY472" s="49" t="s">
        <v>135</v>
      </c>
      <c r="BZ472" s="41">
        <f t="shared" ref="BZ472" si="10771">BZ471*BW$4</f>
        <v>0</v>
      </c>
      <c r="CA472" s="47" t="s">
        <v>39</v>
      </c>
      <c r="CB472" s="40">
        <f t="shared" ref="CB472" si="10772">SUMPRODUCT(CC466:CC470*(CB466:CB470="PTO"))+SUMPRODUCT(CC466:CC470*(CB466:CB470="HOL"))</f>
        <v>0</v>
      </c>
      <c r="CC472" s="49" t="s">
        <v>135</v>
      </c>
      <c r="CD472" s="41">
        <f t="shared" ref="CD472" si="10773">CD471*CA$4</f>
        <v>0</v>
      </c>
      <c r="CE472" s="47" t="s">
        <v>39</v>
      </c>
      <c r="CF472" s="40">
        <f t="shared" ref="CF472" si="10774">SUMPRODUCT(CG466:CG470*(CF466:CF470="PTO"))+SUMPRODUCT(CG466:CG470*(CF466:CF470="HOL"))</f>
        <v>0</v>
      </c>
      <c r="CG472" s="49" t="s">
        <v>135</v>
      </c>
      <c r="CH472" s="41">
        <f t="shared" ref="CH472" si="10775">CH471*CE$4</f>
        <v>0</v>
      </c>
    </row>
    <row r="473" spans="1:86" x14ac:dyDescent="0.25">
      <c r="A473" s="70" t="s">
        <v>133</v>
      </c>
      <c r="B473" s="71">
        <f t="shared" ref="B473" ca="1" si="10776">D473-B474</f>
        <v>11.755845296596647</v>
      </c>
      <c r="C473" s="72" t="s">
        <v>122</v>
      </c>
      <c r="D473" s="71">
        <f>IFERROR(INDEX(Holidays[FTE], MATCH(Entry!E473, Holidays[Date], 0)), 1)*8*INDEX(FTEguide[[1]:[12]], MATCH(Entry!E474, FTEguide[Weekday], 0), IF(Entry!E476&gt;0, Entry!E476, MONTH(Entry!E473)))</f>
        <v>97.255845296596647</v>
      </c>
      <c r="E473" s="60">
        <f t="shared" si="10279"/>
        <v>43895</v>
      </c>
      <c r="F473" s="50" t="s">
        <v>128</v>
      </c>
      <c r="G473" s="34" t="s">
        <v>136</v>
      </c>
      <c r="H473" s="35" t="s">
        <v>23</v>
      </c>
      <c r="I473" s="42">
        <f t="shared" ref="I473" si="10777">parseTime(G473)-(H478=INT(RIGHT($F473, 1)))</f>
        <v>8</v>
      </c>
      <c r="J473" s="43">
        <f t="shared" ref="J473:J477" si="10778">isClocked(H473)</f>
        <v>1</v>
      </c>
      <c r="K473" s="34" t="s">
        <v>229</v>
      </c>
      <c r="L473" s="35" t="s">
        <v>39</v>
      </c>
      <c r="M473" s="42">
        <f t="shared" ref="M473" si="10779">parseTime(K473)-(L478=INT(RIGHT($F473, 1)))</f>
        <v>4</v>
      </c>
      <c r="N473" s="43">
        <f t="shared" ref="N473:N477" si="10780">isClocked(L473)</f>
        <v>0</v>
      </c>
      <c r="O473" s="34" t="s">
        <v>180</v>
      </c>
      <c r="P473" s="35" t="s">
        <v>23</v>
      </c>
      <c r="Q473" s="42">
        <f t="shared" ref="Q473" si="10781">parseTime(O473)-(P478=INT(RIGHT($F473, 1)))</f>
        <v>8</v>
      </c>
      <c r="R473" s="43">
        <f t="shared" ref="R473:R477" si="10782">isClocked(P473)</f>
        <v>1</v>
      </c>
      <c r="S473" s="34" t="s">
        <v>136</v>
      </c>
      <c r="T473" s="35" t="s">
        <v>23</v>
      </c>
      <c r="U473" s="42">
        <f t="shared" ref="U473" si="10783">parseTime(S473)-(T478=INT(RIGHT($F473, 1)))</f>
        <v>8</v>
      </c>
      <c r="V473" s="43">
        <f t="shared" ref="V473:V477" si="10784">isClocked(T473)</f>
        <v>1</v>
      </c>
      <c r="W473" s="34" t="s">
        <v>136</v>
      </c>
      <c r="X473" s="35" t="s">
        <v>24</v>
      </c>
      <c r="Y473" s="42">
        <f t="shared" ref="Y473" si="10785">parseTime(W473)-(X478=INT(RIGHT($F473, 1)))</f>
        <v>8</v>
      </c>
      <c r="Z473" s="43">
        <f t="shared" ref="Z473:Z477" si="10786">isClocked(X473)</f>
        <v>1</v>
      </c>
      <c r="AA473" s="34" t="s">
        <v>136</v>
      </c>
      <c r="AB473" s="35" t="s">
        <v>23</v>
      </c>
      <c r="AC473" s="42">
        <f t="shared" ref="AC473" si="10787">parseTime(AA473)-(AB478=INT(RIGHT($F473, 1)))</f>
        <v>8</v>
      </c>
      <c r="AD473" s="43">
        <f t="shared" ref="AD473:AD477" si="10788">isClocked(AB473)</f>
        <v>1</v>
      </c>
      <c r="AE473" s="34" t="s">
        <v>136</v>
      </c>
      <c r="AF473" s="35" t="s">
        <v>25</v>
      </c>
      <c r="AG473" s="42">
        <f t="shared" ref="AG473" si="10789">parseTime(AE473)-(AF478=INT(RIGHT($F473, 1)))</f>
        <v>8</v>
      </c>
      <c r="AH473" s="43">
        <f t="shared" ref="AH473:AH477" si="10790">isClocked(AF473)</f>
        <v>1</v>
      </c>
      <c r="AI473" s="34" t="s">
        <v>136</v>
      </c>
      <c r="AJ473" s="35" t="s">
        <v>23</v>
      </c>
      <c r="AK473" s="42">
        <f>parseTime(AI473)-(AJ478=INT(RIGHT($F473, 1)))</f>
        <v>8</v>
      </c>
      <c r="AL473" s="43">
        <f t="shared" ref="AL473:AL477" si="10791">isClocked(AJ473)</f>
        <v>1</v>
      </c>
      <c r="AM473" s="34"/>
      <c r="AN473" s="35"/>
      <c r="AO473" s="42">
        <f t="shared" ref="AO473" si="10792">parseTime(AM473)-(AN478=INT(RIGHT($F473, 1)))</f>
        <v>0</v>
      </c>
      <c r="AP473" s="43">
        <f t="shared" ref="AP473:AP477" si="10793">isClocked(AN473)</f>
        <v>0</v>
      </c>
      <c r="AQ473" s="34"/>
      <c r="AR473" s="35"/>
      <c r="AS473" s="42">
        <f t="shared" ref="AS473" si="10794">parseTime(AQ473)-(AR478=INT(RIGHT($F473, 1)))</f>
        <v>0</v>
      </c>
      <c r="AT473" s="43">
        <f t="shared" ref="AT473:AT477" si="10795">isClocked(AR473)</f>
        <v>0</v>
      </c>
      <c r="AU473" s="34" t="s">
        <v>248</v>
      </c>
      <c r="AV473" s="35" t="s">
        <v>26</v>
      </c>
      <c r="AW473" s="42">
        <f>parseTime(AU473)-(AV478=INT(RIGHT($F473, 1)))</f>
        <v>8.5</v>
      </c>
      <c r="AX473" s="43">
        <f t="shared" ref="AX473:AX477" si="10796">isClocked(AV473)</f>
        <v>1</v>
      </c>
      <c r="AY473" s="34" t="s">
        <v>180</v>
      </c>
      <c r="AZ473" s="35" t="s">
        <v>24</v>
      </c>
      <c r="BA473" s="42">
        <f>parseTime(AY473)-(AZ478=INT(RIGHT($F473, 1)))</f>
        <v>8</v>
      </c>
      <c r="BB473" s="43">
        <f t="shared" ref="BB473:BB477" si="10797">isClocked(AZ473)</f>
        <v>1</v>
      </c>
      <c r="BC473" s="34" t="s">
        <v>136</v>
      </c>
      <c r="BD473" s="35" t="s">
        <v>24</v>
      </c>
      <c r="BE473" s="42">
        <f>parseTime(BC473)-(BD478=INT(RIGHT($F473, 1)))</f>
        <v>8</v>
      </c>
      <c r="BF473" s="43">
        <f t="shared" ref="BF473:BF477" si="10798">isClocked(BD473)</f>
        <v>1</v>
      </c>
      <c r="BG473" s="34"/>
      <c r="BH473" s="35"/>
      <c r="BI473" s="42">
        <f>parseTime(BG473)-(BH478=INT(RIGHT($F473, 1)))</f>
        <v>0</v>
      </c>
      <c r="BJ473" s="43">
        <f t="shared" ref="BJ473:BJ477" si="10799">isClocked(BH473)</f>
        <v>0</v>
      </c>
      <c r="BK473" s="34"/>
      <c r="BL473" s="35"/>
      <c r="BM473" s="42">
        <f>parseTime(BK473)-(BL478=INT(RIGHT($F473, 1)))</f>
        <v>0</v>
      </c>
      <c r="BN473" s="43">
        <f t="shared" ref="BN473:BN477" si="10800">isClocked(BL473)</f>
        <v>0</v>
      </c>
      <c r="BO473" s="34"/>
      <c r="BP473" s="35"/>
      <c r="BQ473" s="42">
        <f t="shared" ref="BQ473" si="10801">parseTime(BO473)-(BP478=INT(RIGHT($F473, 1)))</f>
        <v>0</v>
      </c>
      <c r="BR473" s="43">
        <f t="shared" ref="BR473:BR477" si="10802">isClocked(BP473)</f>
        <v>0</v>
      </c>
      <c r="BS473" s="34"/>
      <c r="BT473" s="35"/>
      <c r="BU473" s="42">
        <f t="shared" ref="BU473" si="10803">parseTime(BS473)-(BT478=INT(RIGHT($F473, 1)))</f>
        <v>0</v>
      </c>
      <c r="BV473" s="43">
        <f t="shared" ref="BV473:BV477" si="10804">isClocked(BT473)</f>
        <v>0</v>
      </c>
      <c r="BW473" s="34"/>
      <c r="BX473" s="35"/>
      <c r="BY473" s="42">
        <f t="shared" ref="BY473" si="10805">parseTime(BW473)-(BX478=INT(RIGHT($F473, 1)))</f>
        <v>0</v>
      </c>
      <c r="BZ473" s="43">
        <f t="shared" ref="BZ473:BZ477" si="10806">isClocked(BX473)</f>
        <v>0</v>
      </c>
      <c r="CA473" s="34"/>
      <c r="CB473" s="35"/>
      <c r="CC473" s="42">
        <f t="shared" ref="CC473" si="10807">parseTime(CA473)-(CB478=INT(RIGHT($F473, 1)))</f>
        <v>0</v>
      </c>
      <c r="CD473" s="43">
        <f t="shared" ref="CD473:CD477" si="10808">isClocked(CB473)</f>
        <v>0</v>
      </c>
      <c r="CE473" s="34"/>
      <c r="CF473" s="35"/>
      <c r="CG473" s="42">
        <f t="shared" ref="CG473" si="10809">parseTime(CE473)-(CF478=INT(RIGHT($F473, 1)))</f>
        <v>0</v>
      </c>
      <c r="CH473" s="43">
        <f t="shared" ref="CH473:CH477" si="10810">isClocked(CF473)</f>
        <v>0</v>
      </c>
    </row>
    <row r="474" spans="1:86" x14ac:dyDescent="0.25">
      <c r="A474" s="56" t="s">
        <v>0</v>
      </c>
      <c r="B474" s="57">
        <f t="shared" ref="B474" ca="1" si="10811">SUM(B475:B478)</f>
        <v>85.5</v>
      </c>
      <c r="C474" s="14" t="s">
        <v>252</v>
      </c>
      <c r="D474" s="14"/>
      <c r="E474" s="55" t="str">
        <f t="shared" si="10148"/>
        <v>Thursday</v>
      </c>
      <c r="F474" s="51" t="s">
        <v>129</v>
      </c>
      <c r="G474" s="36"/>
      <c r="H474" s="37"/>
      <c r="I474" s="44">
        <f t="shared" ref="I474" si="10812">parseTime(G474)-(H478=INT(RIGHT($F474, 1)))</f>
        <v>0</v>
      </c>
      <c r="J474" s="45">
        <f t="shared" si="10778"/>
        <v>0</v>
      </c>
      <c r="K474" s="36" t="s">
        <v>230</v>
      </c>
      <c r="L474" s="37" t="s">
        <v>23</v>
      </c>
      <c r="M474" s="44">
        <f t="shared" ref="M474" si="10813">parseTime(K474)-(L478=INT(RIGHT($F474, 1)))</f>
        <v>5</v>
      </c>
      <c r="N474" s="45">
        <f t="shared" si="10780"/>
        <v>1</v>
      </c>
      <c r="O474" s="36"/>
      <c r="P474" s="37"/>
      <c r="Q474" s="44">
        <f t="shared" ref="Q474" si="10814">parseTime(O474)-(P478=INT(RIGHT($F474, 1)))</f>
        <v>0</v>
      </c>
      <c r="R474" s="45">
        <f t="shared" si="10782"/>
        <v>0</v>
      </c>
      <c r="S474" s="36"/>
      <c r="T474" s="37"/>
      <c r="U474" s="44">
        <f t="shared" ref="U474" si="10815">parseTime(S474)-(T478=INT(RIGHT($F474, 1)))</f>
        <v>0</v>
      </c>
      <c r="V474" s="45">
        <f t="shared" si="10784"/>
        <v>0</v>
      </c>
      <c r="W474" s="36"/>
      <c r="X474" s="37"/>
      <c r="Y474" s="44">
        <f t="shared" ref="Y474" si="10816">parseTime(W474)-(X478=INT(RIGHT($F474, 1)))</f>
        <v>0</v>
      </c>
      <c r="Z474" s="45">
        <f t="shared" si="10786"/>
        <v>0</v>
      </c>
      <c r="AA474" s="36"/>
      <c r="AB474" s="37"/>
      <c r="AC474" s="44">
        <f t="shared" ref="AC474" si="10817">parseTime(AA474)-(AB478=INT(RIGHT($F474, 1)))</f>
        <v>0</v>
      </c>
      <c r="AD474" s="45">
        <f t="shared" si="10788"/>
        <v>0</v>
      </c>
      <c r="AE474" s="36"/>
      <c r="AF474" s="37"/>
      <c r="AG474" s="44">
        <f t="shared" ref="AG474" si="10818">parseTime(AE474)-(AF478=INT(RIGHT($F474, 1)))</f>
        <v>0</v>
      </c>
      <c r="AH474" s="45">
        <f t="shared" si="10790"/>
        <v>0</v>
      </c>
      <c r="AI474" s="36"/>
      <c r="AJ474" s="37"/>
      <c r="AK474" s="44">
        <f>parseTime(AI474)-(AJ478=INT(RIGHT($F474, 1)))</f>
        <v>0</v>
      </c>
      <c r="AL474" s="45">
        <f t="shared" si="10791"/>
        <v>0</v>
      </c>
      <c r="AM474" s="36"/>
      <c r="AN474" s="37"/>
      <c r="AO474" s="44">
        <f t="shared" ref="AO474" si="10819">parseTime(AM474)-(AN478=INT(RIGHT($F474, 1)))</f>
        <v>0</v>
      </c>
      <c r="AP474" s="45">
        <f t="shared" si="10793"/>
        <v>0</v>
      </c>
      <c r="AQ474" s="36"/>
      <c r="AR474" s="37"/>
      <c r="AS474" s="44">
        <f t="shared" ref="AS474" si="10820">parseTime(AQ474)-(AR478=INT(RIGHT($F474, 1)))</f>
        <v>0</v>
      </c>
      <c r="AT474" s="45">
        <f t="shared" si="10795"/>
        <v>0</v>
      </c>
      <c r="AU474" s="36"/>
      <c r="AV474" s="37"/>
      <c r="AW474" s="44">
        <f>parseTime(AU474)-(AV478=INT(RIGHT($F474, 1)))</f>
        <v>0</v>
      </c>
      <c r="AX474" s="45">
        <f t="shared" si="10796"/>
        <v>0</v>
      </c>
      <c r="AY474" s="36"/>
      <c r="AZ474" s="37"/>
      <c r="BA474" s="44">
        <f>parseTime(AY474)-(AZ478=INT(RIGHT($F474, 1)))</f>
        <v>0</v>
      </c>
      <c r="BB474" s="45">
        <f t="shared" si="10797"/>
        <v>0</v>
      </c>
      <c r="BC474" s="36"/>
      <c r="BD474" s="37"/>
      <c r="BE474" s="44">
        <f>parseTime(BC474)-(BD478=INT(RIGHT($F474, 1)))</f>
        <v>0</v>
      </c>
      <c r="BF474" s="45">
        <f t="shared" si="10798"/>
        <v>0</v>
      </c>
      <c r="BG474" s="36"/>
      <c r="BH474" s="37"/>
      <c r="BI474" s="44">
        <f>parseTime(BG474)-(BH478=INT(RIGHT($F474, 1)))</f>
        <v>0</v>
      </c>
      <c r="BJ474" s="45">
        <f t="shared" si="10799"/>
        <v>0</v>
      </c>
      <c r="BK474" s="36"/>
      <c r="BL474" s="37"/>
      <c r="BM474" s="44">
        <f>parseTime(BK474)-(BL478=INT(RIGHT($F474, 1)))</f>
        <v>0</v>
      </c>
      <c r="BN474" s="45">
        <f t="shared" si="10800"/>
        <v>0</v>
      </c>
      <c r="BO474" s="36"/>
      <c r="BP474" s="37"/>
      <c r="BQ474" s="44">
        <f t="shared" ref="BQ474" si="10821">parseTime(BO474)-(BP478=INT(RIGHT($F474, 1)))</f>
        <v>0</v>
      </c>
      <c r="BR474" s="45">
        <f t="shared" si="10802"/>
        <v>0</v>
      </c>
      <c r="BS474" s="36"/>
      <c r="BT474" s="37"/>
      <c r="BU474" s="44">
        <f t="shared" ref="BU474" si="10822">parseTime(BS474)-(BT478=INT(RIGHT($F474, 1)))</f>
        <v>0</v>
      </c>
      <c r="BV474" s="45">
        <f t="shared" si="10804"/>
        <v>0</v>
      </c>
      <c r="BW474" s="36"/>
      <c r="BX474" s="37"/>
      <c r="BY474" s="44">
        <f t="shared" ref="BY474" si="10823">parseTime(BW474)-(BX478=INT(RIGHT($F474, 1)))</f>
        <v>0</v>
      </c>
      <c r="BZ474" s="45">
        <f t="shared" si="10806"/>
        <v>0</v>
      </c>
      <c r="CA474" s="36"/>
      <c r="CB474" s="37"/>
      <c r="CC474" s="44">
        <f t="shared" ref="CC474" si="10824">parseTime(CA474)-(CB478=INT(RIGHT($F474, 1)))</f>
        <v>0</v>
      </c>
      <c r="CD474" s="45">
        <f t="shared" si="10808"/>
        <v>0</v>
      </c>
      <c r="CE474" s="36"/>
      <c r="CF474" s="37"/>
      <c r="CG474" s="44">
        <f t="shared" ref="CG474" si="10825">parseTime(CE474)-(CF478=INT(RIGHT($F474, 1)))</f>
        <v>0</v>
      </c>
      <c r="CH474" s="45">
        <f t="shared" si="10810"/>
        <v>0</v>
      </c>
    </row>
    <row r="475" spans="1:86" x14ac:dyDescent="0.25">
      <c r="A475" s="56" t="s">
        <v>117</v>
      </c>
      <c r="B475" s="57">
        <f ca="1">roleHours(G473:CH479, "MFD")</f>
        <v>45</v>
      </c>
      <c r="C475" s="14">
        <f t="shared" ca="1" si="10536"/>
        <v>5.625</v>
      </c>
      <c r="D475" s="14"/>
      <c r="E475" s="20" t="s">
        <v>127</v>
      </c>
      <c r="F475" s="51" t="s">
        <v>130</v>
      </c>
      <c r="G475" s="36"/>
      <c r="H475" s="37"/>
      <c r="I475" s="44">
        <f t="shared" ref="I475" si="10826">parseTime(G475)-(H478=INT(RIGHT($F475, 1)))</f>
        <v>0</v>
      </c>
      <c r="J475" s="45">
        <f t="shared" si="10778"/>
        <v>0</v>
      </c>
      <c r="K475" s="36"/>
      <c r="L475" s="37"/>
      <c r="M475" s="44">
        <f t="shared" ref="M475" si="10827">parseTime(K475)-(L478=INT(RIGHT($F475, 1)))</f>
        <v>0</v>
      </c>
      <c r="N475" s="45">
        <f t="shared" si="10780"/>
        <v>0</v>
      </c>
      <c r="O475" s="36"/>
      <c r="P475" s="37"/>
      <c r="Q475" s="44">
        <f t="shared" ref="Q475" si="10828">parseTime(O475)-(P478=INT(RIGHT($F475, 1)))</f>
        <v>0</v>
      </c>
      <c r="R475" s="45">
        <f t="shared" si="10782"/>
        <v>0</v>
      </c>
      <c r="S475" s="36"/>
      <c r="T475" s="37"/>
      <c r="U475" s="44">
        <f t="shared" ref="U475" si="10829">parseTime(S475)-(T478=INT(RIGHT($F475, 1)))</f>
        <v>0</v>
      </c>
      <c r="V475" s="45">
        <f t="shared" si="10784"/>
        <v>0</v>
      </c>
      <c r="W475" s="36"/>
      <c r="X475" s="37"/>
      <c r="Y475" s="44">
        <f t="shared" ref="Y475" si="10830">parseTime(W475)-(X478=INT(RIGHT($F475, 1)))</f>
        <v>0</v>
      </c>
      <c r="Z475" s="45">
        <f t="shared" si="10786"/>
        <v>0</v>
      </c>
      <c r="AA475" s="36"/>
      <c r="AB475" s="37"/>
      <c r="AC475" s="44">
        <f t="shared" ref="AC475" si="10831">parseTime(AA475)-(AB478=INT(RIGHT($F475, 1)))</f>
        <v>0</v>
      </c>
      <c r="AD475" s="45">
        <f t="shared" si="10788"/>
        <v>0</v>
      </c>
      <c r="AE475" s="36"/>
      <c r="AF475" s="37"/>
      <c r="AG475" s="44">
        <f t="shared" ref="AG475" si="10832">parseTime(AE475)-(AF478=INT(RIGHT($F475, 1)))</f>
        <v>0</v>
      </c>
      <c r="AH475" s="45">
        <f t="shared" si="10790"/>
        <v>0</v>
      </c>
      <c r="AI475" s="36"/>
      <c r="AJ475" s="37"/>
      <c r="AK475" s="44">
        <f>parseTime(AI475)-(AJ478=INT(RIGHT($F475, 1)))</f>
        <v>0</v>
      </c>
      <c r="AL475" s="45">
        <f t="shared" si="10791"/>
        <v>0</v>
      </c>
      <c r="AM475" s="36"/>
      <c r="AN475" s="37"/>
      <c r="AO475" s="44">
        <f t="shared" ref="AO475" si="10833">parseTime(AM475)-(AN478=INT(RIGHT($F475, 1)))</f>
        <v>0</v>
      </c>
      <c r="AP475" s="45">
        <f t="shared" si="10793"/>
        <v>0</v>
      </c>
      <c r="AQ475" s="36"/>
      <c r="AR475" s="37"/>
      <c r="AS475" s="44">
        <f t="shared" ref="AS475" si="10834">parseTime(AQ475)-(AR478=INT(RIGHT($F475, 1)))</f>
        <v>0</v>
      </c>
      <c r="AT475" s="45">
        <f t="shared" si="10795"/>
        <v>0</v>
      </c>
      <c r="AU475" s="36"/>
      <c r="AV475" s="37"/>
      <c r="AW475" s="44">
        <f>parseTime(AU475)-(AV478=INT(RIGHT($F475, 1)))</f>
        <v>0</v>
      </c>
      <c r="AX475" s="45">
        <f t="shared" si="10796"/>
        <v>0</v>
      </c>
      <c r="AY475" s="36"/>
      <c r="AZ475" s="37"/>
      <c r="BA475" s="44">
        <f>parseTime(AY475)-(AZ478=INT(RIGHT($F475, 1)))</f>
        <v>0</v>
      </c>
      <c r="BB475" s="45">
        <f t="shared" si="10797"/>
        <v>0</v>
      </c>
      <c r="BC475" s="36"/>
      <c r="BD475" s="37"/>
      <c r="BE475" s="44">
        <f>parseTime(BC475)-(BD478=INT(RIGHT($F475, 1)))</f>
        <v>0</v>
      </c>
      <c r="BF475" s="45">
        <f t="shared" si="10798"/>
        <v>0</v>
      </c>
      <c r="BG475" s="36"/>
      <c r="BH475" s="37"/>
      <c r="BI475" s="44">
        <f>parseTime(BG475)-(BH478=INT(RIGHT($F475, 1)))</f>
        <v>0</v>
      </c>
      <c r="BJ475" s="45">
        <f t="shared" si="10799"/>
        <v>0</v>
      </c>
      <c r="BK475" s="36"/>
      <c r="BL475" s="37"/>
      <c r="BM475" s="44">
        <f>parseTime(BK475)-(BL478=INT(RIGHT($F475, 1)))</f>
        <v>0</v>
      </c>
      <c r="BN475" s="45">
        <f t="shared" si="10800"/>
        <v>0</v>
      </c>
      <c r="BO475" s="36"/>
      <c r="BP475" s="37"/>
      <c r="BQ475" s="44">
        <f t="shared" ref="BQ475" si="10835">parseTime(BO475)-(BP478=INT(RIGHT($F475, 1)))</f>
        <v>0</v>
      </c>
      <c r="BR475" s="45">
        <f t="shared" si="10802"/>
        <v>0</v>
      </c>
      <c r="BS475" s="36"/>
      <c r="BT475" s="37"/>
      <c r="BU475" s="44">
        <f t="shared" ref="BU475" si="10836">parseTime(BS475)-(BT478=INT(RIGHT($F475, 1)))</f>
        <v>0</v>
      </c>
      <c r="BV475" s="45">
        <f t="shared" si="10804"/>
        <v>0</v>
      </c>
      <c r="BW475" s="36"/>
      <c r="BX475" s="37"/>
      <c r="BY475" s="44">
        <f t="shared" ref="BY475" si="10837">parseTime(BW475)-(BX478=INT(RIGHT($F475, 1)))</f>
        <v>0</v>
      </c>
      <c r="BZ475" s="45">
        <f t="shared" si="10806"/>
        <v>0</v>
      </c>
      <c r="CA475" s="36"/>
      <c r="CB475" s="37"/>
      <c r="CC475" s="44">
        <f t="shared" ref="CC475" si="10838">parseTime(CA475)-(CB478=INT(RIGHT($F475, 1)))</f>
        <v>0</v>
      </c>
      <c r="CD475" s="45">
        <f t="shared" si="10808"/>
        <v>0</v>
      </c>
      <c r="CE475" s="36"/>
      <c r="CF475" s="37"/>
      <c r="CG475" s="44">
        <f t="shared" ref="CG475" si="10839">parseTime(CE475)-(CF478=INT(RIGHT($F475, 1)))</f>
        <v>0</v>
      </c>
      <c r="CH475" s="45">
        <f t="shared" si="10810"/>
        <v>0</v>
      </c>
    </row>
    <row r="476" spans="1:86" x14ac:dyDescent="0.25">
      <c r="A476" s="56" t="s">
        <v>118</v>
      </c>
      <c r="B476" s="57">
        <f ca="1">roleHours(G473:CH479, "DFD")</f>
        <v>24</v>
      </c>
      <c r="C476" s="14">
        <f t="shared" ca="1" si="10536"/>
        <v>3</v>
      </c>
      <c r="D476" s="14"/>
      <c r="E476" s="20"/>
      <c r="F476" s="51" t="s">
        <v>131</v>
      </c>
      <c r="G476" s="36"/>
      <c r="H476" s="37"/>
      <c r="I476" s="44">
        <f t="shared" ref="I476" si="10840">parseTime(G476)-(H478=INT(RIGHT($F476, 1)))</f>
        <v>0</v>
      </c>
      <c r="J476" s="45">
        <f t="shared" si="10778"/>
        <v>0</v>
      </c>
      <c r="K476" s="36"/>
      <c r="L476" s="37"/>
      <c r="M476" s="44">
        <f t="shared" ref="M476" si="10841">parseTime(K476)-(L478=INT(RIGHT($F476, 1)))</f>
        <v>0</v>
      </c>
      <c r="N476" s="45">
        <f t="shared" si="10780"/>
        <v>0</v>
      </c>
      <c r="O476" s="36"/>
      <c r="P476" s="37"/>
      <c r="Q476" s="44">
        <f t="shared" ref="Q476" si="10842">parseTime(O476)-(P478=INT(RIGHT($F476, 1)))</f>
        <v>0</v>
      </c>
      <c r="R476" s="45">
        <f t="shared" si="10782"/>
        <v>0</v>
      </c>
      <c r="S476" s="36"/>
      <c r="T476" s="37"/>
      <c r="U476" s="44">
        <f t="shared" ref="U476" si="10843">parseTime(S476)-(T478=INT(RIGHT($F476, 1)))</f>
        <v>0</v>
      </c>
      <c r="V476" s="45">
        <f t="shared" si="10784"/>
        <v>0</v>
      </c>
      <c r="W476" s="36"/>
      <c r="X476" s="37"/>
      <c r="Y476" s="44">
        <f t="shared" ref="Y476" si="10844">parseTime(W476)-(X478=INT(RIGHT($F476, 1)))</f>
        <v>0</v>
      </c>
      <c r="Z476" s="45">
        <f t="shared" si="10786"/>
        <v>0</v>
      </c>
      <c r="AA476" s="36"/>
      <c r="AB476" s="37"/>
      <c r="AC476" s="44">
        <f t="shared" ref="AC476" si="10845">parseTime(AA476)-(AB478=INT(RIGHT($F476, 1)))</f>
        <v>0</v>
      </c>
      <c r="AD476" s="45">
        <f t="shared" si="10788"/>
        <v>0</v>
      </c>
      <c r="AE476" s="36"/>
      <c r="AF476" s="37"/>
      <c r="AG476" s="44">
        <f t="shared" ref="AG476" si="10846">parseTime(AE476)-(AF478=INT(RIGHT($F476, 1)))</f>
        <v>0</v>
      </c>
      <c r="AH476" s="45">
        <f t="shared" si="10790"/>
        <v>0</v>
      </c>
      <c r="AI476" s="36"/>
      <c r="AJ476" s="37"/>
      <c r="AK476" s="44">
        <f>parseTime(AI476)-(AJ478=INT(RIGHT($F476, 1)))</f>
        <v>0</v>
      </c>
      <c r="AL476" s="45">
        <f t="shared" si="10791"/>
        <v>0</v>
      </c>
      <c r="AM476" s="36"/>
      <c r="AN476" s="37"/>
      <c r="AO476" s="44">
        <f t="shared" ref="AO476" si="10847">parseTime(AM476)-(AN478=INT(RIGHT($F476, 1)))</f>
        <v>0</v>
      </c>
      <c r="AP476" s="45">
        <f t="shared" si="10793"/>
        <v>0</v>
      </c>
      <c r="AQ476" s="36"/>
      <c r="AR476" s="37"/>
      <c r="AS476" s="44">
        <f t="shared" ref="AS476" si="10848">parseTime(AQ476)-(AR478=INT(RIGHT($F476, 1)))</f>
        <v>0</v>
      </c>
      <c r="AT476" s="45">
        <f t="shared" si="10795"/>
        <v>0</v>
      </c>
      <c r="AU476" s="36"/>
      <c r="AV476" s="37"/>
      <c r="AW476" s="44">
        <f>parseTime(AU476)-(AV478=INT(RIGHT($F476, 1)))</f>
        <v>0</v>
      </c>
      <c r="AX476" s="45">
        <f t="shared" si="10796"/>
        <v>0</v>
      </c>
      <c r="AY476" s="36"/>
      <c r="AZ476" s="37"/>
      <c r="BA476" s="44">
        <f>parseTime(AY476)-(AZ478=INT(RIGHT($F476, 1)))</f>
        <v>0</v>
      </c>
      <c r="BB476" s="45">
        <f t="shared" si="10797"/>
        <v>0</v>
      </c>
      <c r="BC476" s="36"/>
      <c r="BD476" s="37"/>
      <c r="BE476" s="44">
        <f>parseTime(BC476)-(BD478=INT(RIGHT($F476, 1)))</f>
        <v>0</v>
      </c>
      <c r="BF476" s="45">
        <f t="shared" si="10798"/>
        <v>0</v>
      </c>
      <c r="BG476" s="36"/>
      <c r="BH476" s="37"/>
      <c r="BI476" s="44">
        <f>parseTime(BG476)-(BH478=INT(RIGHT($F476, 1)))</f>
        <v>0</v>
      </c>
      <c r="BJ476" s="45">
        <f t="shared" si="10799"/>
        <v>0</v>
      </c>
      <c r="BK476" s="36"/>
      <c r="BL476" s="37"/>
      <c r="BM476" s="44">
        <f>parseTime(BK476)-(BL478=INT(RIGHT($F476, 1)))</f>
        <v>0</v>
      </c>
      <c r="BN476" s="45">
        <f t="shared" si="10800"/>
        <v>0</v>
      </c>
      <c r="BO476" s="36"/>
      <c r="BP476" s="37"/>
      <c r="BQ476" s="44">
        <f t="shared" ref="BQ476" si="10849">parseTime(BO476)-(BP478=INT(RIGHT($F476, 1)))</f>
        <v>0</v>
      </c>
      <c r="BR476" s="45">
        <f t="shared" si="10802"/>
        <v>0</v>
      </c>
      <c r="BS476" s="36"/>
      <c r="BT476" s="37"/>
      <c r="BU476" s="44">
        <f t="shared" ref="BU476" si="10850">parseTime(BS476)-(BT478=INT(RIGHT($F476, 1)))</f>
        <v>0</v>
      </c>
      <c r="BV476" s="45">
        <f t="shared" si="10804"/>
        <v>0</v>
      </c>
      <c r="BW476" s="36"/>
      <c r="BX476" s="37"/>
      <c r="BY476" s="44">
        <f t="shared" ref="BY476" si="10851">parseTime(BW476)-(BX478=INT(RIGHT($F476, 1)))</f>
        <v>0</v>
      </c>
      <c r="BZ476" s="45">
        <f t="shared" si="10806"/>
        <v>0</v>
      </c>
      <c r="CA476" s="36"/>
      <c r="CB476" s="37"/>
      <c r="CC476" s="44">
        <f t="shared" ref="CC476" si="10852">parseTime(CA476)-(CB478=INT(RIGHT($F476, 1)))</f>
        <v>0</v>
      </c>
      <c r="CD476" s="45">
        <f t="shared" si="10808"/>
        <v>0</v>
      </c>
      <c r="CE476" s="36"/>
      <c r="CF476" s="37"/>
      <c r="CG476" s="44">
        <f t="shared" ref="CG476" si="10853">parseTime(CE476)-(CF478=INT(RIGHT($F476, 1)))</f>
        <v>0</v>
      </c>
      <c r="CH476" s="45">
        <f t="shared" si="10810"/>
        <v>0</v>
      </c>
    </row>
    <row r="477" spans="1:86" x14ac:dyDescent="0.25">
      <c r="A477" s="56" t="s">
        <v>119</v>
      </c>
      <c r="B477" s="57">
        <f ca="1">roleHours(G473:CH479, "MCC")</f>
        <v>8</v>
      </c>
      <c r="C477" s="14">
        <f t="shared" ca="1" si="10536"/>
        <v>1</v>
      </c>
      <c r="D477" s="14"/>
      <c r="E477" s="20"/>
      <c r="F477" s="51" t="s">
        <v>132</v>
      </c>
      <c r="G477" s="36"/>
      <c r="H477" s="37"/>
      <c r="I477" s="44">
        <f t="shared" ref="I477" si="10854">parseTime(G477)-(H478=INT(RIGHT($F477, 1)))</f>
        <v>0</v>
      </c>
      <c r="J477" s="45">
        <f t="shared" si="10778"/>
        <v>0</v>
      </c>
      <c r="K477" s="36"/>
      <c r="L477" s="37"/>
      <c r="M477" s="44">
        <f t="shared" ref="M477" si="10855">parseTime(K477)-(L478=INT(RIGHT($F477, 1)))</f>
        <v>0</v>
      </c>
      <c r="N477" s="45">
        <f t="shared" si="10780"/>
        <v>0</v>
      </c>
      <c r="O477" s="36"/>
      <c r="P477" s="37"/>
      <c r="Q477" s="44">
        <f t="shared" ref="Q477" si="10856">parseTime(O477)-(P478=INT(RIGHT($F477, 1)))</f>
        <v>0</v>
      </c>
      <c r="R477" s="45">
        <f t="shared" si="10782"/>
        <v>0</v>
      </c>
      <c r="S477" s="36"/>
      <c r="T477" s="37"/>
      <c r="U477" s="44">
        <f t="shared" ref="U477" si="10857">parseTime(S477)-(T478=INT(RIGHT($F477, 1)))</f>
        <v>0</v>
      </c>
      <c r="V477" s="45">
        <f t="shared" si="10784"/>
        <v>0</v>
      </c>
      <c r="W477" s="36"/>
      <c r="X477" s="37"/>
      <c r="Y477" s="44">
        <f t="shared" ref="Y477" si="10858">parseTime(W477)-(X478=INT(RIGHT($F477, 1)))</f>
        <v>0</v>
      </c>
      <c r="Z477" s="45">
        <f t="shared" si="10786"/>
        <v>0</v>
      </c>
      <c r="AA477" s="36"/>
      <c r="AB477" s="37"/>
      <c r="AC477" s="44">
        <f t="shared" ref="AC477" si="10859">parseTime(AA477)-(AB478=INT(RIGHT($F477, 1)))</f>
        <v>0</v>
      </c>
      <c r="AD477" s="45">
        <f t="shared" si="10788"/>
        <v>0</v>
      </c>
      <c r="AE477" s="36"/>
      <c r="AF477" s="37"/>
      <c r="AG477" s="44">
        <f t="shared" ref="AG477" si="10860">parseTime(AE477)-(AF478=INT(RIGHT($F477, 1)))</f>
        <v>0</v>
      </c>
      <c r="AH477" s="45">
        <f t="shared" si="10790"/>
        <v>0</v>
      </c>
      <c r="AI477" s="36"/>
      <c r="AJ477" s="37"/>
      <c r="AK477" s="44">
        <f>parseTime(AI477)-(AJ478=INT(RIGHT($F477, 1)))</f>
        <v>0</v>
      </c>
      <c r="AL477" s="45">
        <f t="shared" si="10791"/>
        <v>0</v>
      </c>
      <c r="AM477" s="36"/>
      <c r="AN477" s="37"/>
      <c r="AO477" s="44">
        <f t="shared" ref="AO477" si="10861">parseTime(AM477)-(AN478=INT(RIGHT($F477, 1)))</f>
        <v>0</v>
      </c>
      <c r="AP477" s="45">
        <f t="shared" si="10793"/>
        <v>0</v>
      </c>
      <c r="AQ477" s="36"/>
      <c r="AR477" s="37"/>
      <c r="AS477" s="44">
        <f t="shared" ref="AS477" si="10862">parseTime(AQ477)-(AR478=INT(RIGHT($F477, 1)))</f>
        <v>0</v>
      </c>
      <c r="AT477" s="45">
        <f t="shared" si="10795"/>
        <v>0</v>
      </c>
      <c r="AU477" s="36"/>
      <c r="AV477" s="37"/>
      <c r="AW477" s="44">
        <f>parseTime(AU477)-(AV478=INT(RIGHT($F477, 1)))</f>
        <v>0</v>
      </c>
      <c r="AX477" s="45">
        <f t="shared" si="10796"/>
        <v>0</v>
      </c>
      <c r="AY477" s="36"/>
      <c r="AZ477" s="37"/>
      <c r="BA477" s="44">
        <f>parseTime(AY477)-(AZ478=INT(RIGHT($F477, 1)))</f>
        <v>0</v>
      </c>
      <c r="BB477" s="45">
        <f t="shared" si="10797"/>
        <v>0</v>
      </c>
      <c r="BC477" s="36"/>
      <c r="BD477" s="37"/>
      <c r="BE477" s="44">
        <f>parseTime(BC477)-(BD478=INT(RIGHT($F477, 1)))</f>
        <v>0</v>
      </c>
      <c r="BF477" s="45">
        <f t="shared" si="10798"/>
        <v>0</v>
      </c>
      <c r="BG477" s="36"/>
      <c r="BH477" s="37"/>
      <c r="BI477" s="44">
        <f>parseTime(BG477)-(BH478=INT(RIGHT($F477, 1)))</f>
        <v>0</v>
      </c>
      <c r="BJ477" s="45">
        <f t="shared" si="10799"/>
        <v>0</v>
      </c>
      <c r="BK477" s="36"/>
      <c r="BL477" s="37"/>
      <c r="BM477" s="44">
        <f>parseTime(BK477)-(BL478=INT(RIGHT($F477, 1)))</f>
        <v>0</v>
      </c>
      <c r="BN477" s="45">
        <f t="shared" si="10800"/>
        <v>0</v>
      </c>
      <c r="BO477" s="36"/>
      <c r="BP477" s="37"/>
      <c r="BQ477" s="44">
        <f t="shared" ref="BQ477" si="10863">parseTime(BO477)-(BP478=INT(RIGHT($F477, 1)))</f>
        <v>0</v>
      </c>
      <c r="BR477" s="45">
        <f t="shared" si="10802"/>
        <v>0</v>
      </c>
      <c r="BS477" s="36"/>
      <c r="BT477" s="37"/>
      <c r="BU477" s="44">
        <f t="shared" ref="BU477" si="10864">parseTime(BS477)-(BT478=INT(RIGHT($F477, 1)))</f>
        <v>0</v>
      </c>
      <c r="BV477" s="45">
        <f t="shared" si="10804"/>
        <v>0</v>
      </c>
      <c r="BW477" s="36"/>
      <c r="BX477" s="37"/>
      <c r="BY477" s="44">
        <f t="shared" ref="BY477" si="10865">parseTime(BW477)-(BX478=INT(RIGHT($F477, 1)))</f>
        <v>0</v>
      </c>
      <c r="BZ477" s="45">
        <f t="shared" si="10806"/>
        <v>0</v>
      </c>
      <c r="CA477" s="36"/>
      <c r="CB477" s="37"/>
      <c r="CC477" s="44">
        <f t="shared" ref="CC477" si="10866">parseTime(CA477)-(CB478=INT(RIGHT($F477, 1)))</f>
        <v>0</v>
      </c>
      <c r="CD477" s="45">
        <f t="shared" si="10808"/>
        <v>0</v>
      </c>
      <c r="CE477" s="36"/>
      <c r="CF477" s="37"/>
      <c r="CG477" s="44">
        <f t="shared" ref="CG477" si="10867">parseTime(CE477)-(CF478=INT(RIGHT($F477, 1)))</f>
        <v>0</v>
      </c>
      <c r="CH477" s="45">
        <f t="shared" si="10810"/>
        <v>0</v>
      </c>
    </row>
    <row r="478" spans="1:86" x14ac:dyDescent="0.25">
      <c r="A478" s="56" t="s">
        <v>120</v>
      </c>
      <c r="B478" s="57">
        <f ca="1">roleHours(G473:CH479, "DCC")</f>
        <v>8.5</v>
      </c>
      <c r="C478" s="14">
        <f t="shared" ca="1" si="10536"/>
        <v>1.0625</v>
      </c>
      <c r="D478" s="14"/>
      <c r="E478" s="20"/>
      <c r="F478" s="51"/>
      <c r="G478" s="46" t="s">
        <v>134</v>
      </c>
      <c r="H478" s="38">
        <f t="shared" ref="H478" si="10868">lunchAdjust(G473:H477)</f>
        <v>1</v>
      </c>
      <c r="I478" s="48" t="s">
        <v>0</v>
      </c>
      <c r="J478" s="39">
        <f t="shared" ref="J478" si="10869">SUMPRODUCT(I473:I477*J473:J477)</f>
        <v>8</v>
      </c>
      <c r="K478" s="46" t="s">
        <v>134</v>
      </c>
      <c r="L478" s="38">
        <f t="shared" ref="L478" si="10870">lunchAdjust(K473:L477)</f>
        <v>0</v>
      </c>
      <c r="M478" s="48" t="s">
        <v>0</v>
      </c>
      <c r="N478" s="39">
        <f t="shared" ref="N478" si="10871">SUMPRODUCT(M473:M477*N473:N477)</f>
        <v>5</v>
      </c>
      <c r="O478" s="46" t="s">
        <v>134</v>
      </c>
      <c r="P478" s="38">
        <f t="shared" ref="P478" si="10872">lunchAdjust(O473:P477)</f>
        <v>1</v>
      </c>
      <c r="Q478" s="48" t="s">
        <v>0</v>
      </c>
      <c r="R478" s="39">
        <f t="shared" ref="R478" si="10873">SUMPRODUCT(Q473:Q477*R473:R477)</f>
        <v>8</v>
      </c>
      <c r="S478" s="46" t="s">
        <v>134</v>
      </c>
      <c r="T478" s="38">
        <f t="shared" ref="T478" si="10874">lunchAdjust(S473:T477)</f>
        <v>1</v>
      </c>
      <c r="U478" s="48" t="s">
        <v>0</v>
      </c>
      <c r="V478" s="39">
        <f t="shared" ref="V478" si="10875">SUMPRODUCT(U473:U477*V473:V477)</f>
        <v>8</v>
      </c>
      <c r="W478" s="46" t="s">
        <v>134</v>
      </c>
      <c r="X478" s="38">
        <f t="shared" ref="X478" si="10876">lunchAdjust(W473:X477)</f>
        <v>1</v>
      </c>
      <c r="Y478" s="48" t="s">
        <v>0</v>
      </c>
      <c r="Z478" s="39">
        <f t="shared" ref="Z478" si="10877">SUMPRODUCT(Y473:Y477*Z473:Z477)</f>
        <v>8</v>
      </c>
      <c r="AA478" s="46" t="s">
        <v>134</v>
      </c>
      <c r="AB478" s="38">
        <f t="shared" ref="AB478" si="10878">lunchAdjust(AA473:AB477)</f>
        <v>1</v>
      </c>
      <c r="AC478" s="48" t="s">
        <v>0</v>
      </c>
      <c r="AD478" s="39">
        <f t="shared" ref="AD478" si="10879">SUMPRODUCT(AC473:AC477*AD473:AD477)</f>
        <v>8</v>
      </c>
      <c r="AE478" s="46" t="s">
        <v>134</v>
      </c>
      <c r="AF478" s="38">
        <f t="shared" ref="AF478" si="10880">lunchAdjust(AE473:AF477)</f>
        <v>1</v>
      </c>
      <c r="AG478" s="48" t="s">
        <v>0</v>
      </c>
      <c r="AH478" s="39">
        <f t="shared" ref="AH478" si="10881">SUMPRODUCT(AG473:AG477*AH473:AH477)</f>
        <v>8</v>
      </c>
      <c r="AI478" s="46" t="s">
        <v>134</v>
      </c>
      <c r="AJ478" s="38">
        <f t="shared" ref="AJ478" si="10882">lunchAdjust(AI473:AJ477)</f>
        <v>1</v>
      </c>
      <c r="AK478" s="48" t="s">
        <v>0</v>
      </c>
      <c r="AL478" s="39">
        <f t="shared" ref="AL478" si="10883">SUMPRODUCT(AK473:AK477*AL473:AL477)</f>
        <v>8</v>
      </c>
      <c r="AM478" s="46" t="s">
        <v>134</v>
      </c>
      <c r="AN478" s="38">
        <f t="shared" ref="AN478" si="10884">lunchAdjust(AM473:AN477)</f>
        <v>0</v>
      </c>
      <c r="AO478" s="48" t="s">
        <v>0</v>
      </c>
      <c r="AP478" s="39">
        <f t="shared" ref="AP478" si="10885">SUMPRODUCT(AO473:AO477*AP473:AP477)</f>
        <v>0</v>
      </c>
      <c r="AQ478" s="46" t="s">
        <v>134</v>
      </c>
      <c r="AR478" s="38">
        <f t="shared" ref="AR478" si="10886">lunchAdjust(AQ473:AR477)</f>
        <v>0</v>
      </c>
      <c r="AS478" s="48" t="s">
        <v>0</v>
      </c>
      <c r="AT478" s="39">
        <f t="shared" ref="AT478" si="10887">SUMPRODUCT(AS473:AS477*AT473:AT477)</f>
        <v>0</v>
      </c>
      <c r="AU478" s="46" t="s">
        <v>134</v>
      </c>
      <c r="AV478" s="38">
        <f t="shared" ref="AV478" si="10888">lunchAdjust(AU473:AV477)</f>
        <v>1</v>
      </c>
      <c r="AW478" s="48" t="s">
        <v>0</v>
      </c>
      <c r="AX478" s="39">
        <f t="shared" ref="AX478" si="10889">SUMPRODUCT(AW473:AW477*AX473:AX477)</f>
        <v>8.5</v>
      </c>
      <c r="AY478" s="46" t="s">
        <v>134</v>
      </c>
      <c r="AZ478" s="38">
        <f t="shared" ref="AZ478" si="10890">lunchAdjust(AY473:AZ477)</f>
        <v>1</v>
      </c>
      <c r="BA478" s="48" t="s">
        <v>0</v>
      </c>
      <c r="BB478" s="39">
        <f t="shared" ref="BB478" si="10891">SUMPRODUCT(BA473:BA477*BB473:BB477)</f>
        <v>8</v>
      </c>
      <c r="BC478" s="46" t="s">
        <v>134</v>
      </c>
      <c r="BD478" s="38">
        <f t="shared" ref="BD478" si="10892">lunchAdjust(BC473:BD477)</f>
        <v>1</v>
      </c>
      <c r="BE478" s="48" t="s">
        <v>0</v>
      </c>
      <c r="BF478" s="39">
        <f t="shared" ref="BF478" si="10893">SUMPRODUCT(BE473:BE477*BF473:BF477)</f>
        <v>8</v>
      </c>
      <c r="BG478" s="46" t="s">
        <v>134</v>
      </c>
      <c r="BH478" s="38">
        <f t="shared" ref="BH478" si="10894">lunchAdjust(BG473:BH477)</f>
        <v>0</v>
      </c>
      <c r="BI478" s="48" t="s">
        <v>0</v>
      </c>
      <c r="BJ478" s="39">
        <f t="shared" ref="BJ478" si="10895">SUMPRODUCT(BI473:BI477*BJ473:BJ477)</f>
        <v>0</v>
      </c>
      <c r="BK478" s="46" t="s">
        <v>134</v>
      </c>
      <c r="BL478" s="38">
        <f t="shared" ref="BL478" si="10896">lunchAdjust(BK473:BL477)</f>
        <v>0</v>
      </c>
      <c r="BM478" s="48" t="s">
        <v>0</v>
      </c>
      <c r="BN478" s="39">
        <f t="shared" ref="BN478" si="10897">SUMPRODUCT(BM473:BM477*BN473:BN477)</f>
        <v>0</v>
      </c>
      <c r="BO478" s="46" t="s">
        <v>134</v>
      </c>
      <c r="BP478" s="38">
        <f t="shared" ref="BP478" si="10898">lunchAdjust(BO473:BP477)</f>
        <v>0</v>
      </c>
      <c r="BQ478" s="48" t="s">
        <v>0</v>
      </c>
      <c r="BR478" s="39">
        <f t="shared" ref="BR478" si="10899">SUMPRODUCT(BQ473:BQ477*BR473:BR477)</f>
        <v>0</v>
      </c>
      <c r="BS478" s="46" t="s">
        <v>134</v>
      </c>
      <c r="BT478" s="38">
        <f t="shared" ref="BT478" si="10900">lunchAdjust(BS473:BT477)</f>
        <v>0</v>
      </c>
      <c r="BU478" s="48" t="s">
        <v>0</v>
      </c>
      <c r="BV478" s="39">
        <f t="shared" ref="BV478" si="10901">SUMPRODUCT(BU473:BU477*BV473:BV477)</f>
        <v>0</v>
      </c>
      <c r="BW478" s="46" t="s">
        <v>134</v>
      </c>
      <c r="BX478" s="38">
        <f t="shared" ref="BX478" si="10902">lunchAdjust(BW473:BX477)</f>
        <v>0</v>
      </c>
      <c r="BY478" s="48" t="s">
        <v>0</v>
      </c>
      <c r="BZ478" s="39">
        <f t="shared" ref="BZ478" si="10903">SUMPRODUCT(BY473:BY477*BZ473:BZ477)</f>
        <v>0</v>
      </c>
      <c r="CA478" s="46" t="s">
        <v>134</v>
      </c>
      <c r="CB478" s="38">
        <f t="shared" ref="CB478" si="10904">lunchAdjust(CA473:CB477)</f>
        <v>0</v>
      </c>
      <c r="CC478" s="48" t="s">
        <v>0</v>
      </c>
      <c r="CD478" s="39">
        <f t="shared" ref="CD478" si="10905">SUMPRODUCT(CC473:CC477*CD473:CD477)</f>
        <v>0</v>
      </c>
      <c r="CE478" s="46" t="s">
        <v>134</v>
      </c>
      <c r="CF478" s="38">
        <f t="shared" ref="CF478" si="10906">lunchAdjust(CE473:CF477)</f>
        <v>0</v>
      </c>
      <c r="CG478" s="48" t="s">
        <v>0</v>
      </c>
      <c r="CH478" s="39">
        <f t="shared" ref="CH478" si="10907">SUMPRODUCT(CG473:CG477*CH473:CH477)</f>
        <v>0</v>
      </c>
    </row>
    <row r="479" spans="1:86" ht="15.75" thickBot="1" x14ac:dyDescent="0.3">
      <c r="A479" s="58" t="s">
        <v>121</v>
      </c>
      <c r="B479" s="59">
        <f ca="1">roleHours(G473:CH479, "OUT")</f>
        <v>0</v>
      </c>
      <c r="C479" s="54" t="s">
        <v>137</v>
      </c>
      <c r="D479" s="22">
        <f ca="1">roleHours(G473:CH479, "PTO")</f>
        <v>4</v>
      </c>
      <c r="E479" s="23"/>
      <c r="F479" s="52"/>
      <c r="G479" s="47" t="s">
        <v>39</v>
      </c>
      <c r="H479" s="40">
        <f t="shared" si="10742"/>
        <v>0</v>
      </c>
      <c r="I479" s="49" t="s">
        <v>135</v>
      </c>
      <c r="J479" s="41">
        <f t="shared" ref="J479" si="10908">J478*G$4</f>
        <v>0</v>
      </c>
      <c r="K479" s="47" t="s">
        <v>39</v>
      </c>
      <c r="L479" s="40">
        <f t="shared" ref="L479" si="10909">SUMPRODUCT(M473:M477*(L473:L477="PTO"))+SUMPRODUCT(M473:M477*(L473:L477="HOL"))</f>
        <v>4</v>
      </c>
      <c r="M479" s="49" t="s">
        <v>135</v>
      </c>
      <c r="N479" s="41">
        <f t="shared" ref="N479" si="10910">N478*K$4</f>
        <v>0</v>
      </c>
      <c r="O479" s="47" t="s">
        <v>39</v>
      </c>
      <c r="P479" s="40">
        <f t="shared" ref="P479" si="10911">SUMPRODUCT(Q473:Q477*(P473:P477="PTO"))+SUMPRODUCT(Q473:Q477*(P473:P477="HOL"))</f>
        <v>0</v>
      </c>
      <c r="Q479" s="49" t="s">
        <v>135</v>
      </c>
      <c r="R479" s="41">
        <f t="shared" ref="R479" si="10912">R478*O$4</f>
        <v>8</v>
      </c>
      <c r="S479" s="47" t="s">
        <v>39</v>
      </c>
      <c r="T479" s="40">
        <f t="shared" ref="T479" si="10913">SUMPRODUCT(U473:U477*(T473:T477="PTO"))+SUMPRODUCT(U473:U477*(T473:T477="HOL"))</f>
        <v>0</v>
      </c>
      <c r="U479" s="49" t="s">
        <v>135</v>
      </c>
      <c r="V479" s="41">
        <f t="shared" ref="V479" si="10914">V478*S$4</f>
        <v>0</v>
      </c>
      <c r="W479" s="47" t="s">
        <v>39</v>
      </c>
      <c r="X479" s="40">
        <f t="shared" ref="X479" si="10915">SUMPRODUCT(Y473:Y477*(X473:X477="PTO"))+SUMPRODUCT(Y473:Y477*(X473:X477="HOL"))</f>
        <v>0</v>
      </c>
      <c r="Y479" s="49" t="s">
        <v>135</v>
      </c>
      <c r="Z479" s="41">
        <f t="shared" ref="Z479" si="10916">Z478*W$4</f>
        <v>8</v>
      </c>
      <c r="AA479" s="47" t="s">
        <v>39</v>
      </c>
      <c r="AB479" s="40">
        <f t="shared" ref="AB479" si="10917">SUMPRODUCT(AC473:AC477*(AB473:AB477="PTO"))+SUMPRODUCT(AC473:AC477*(AB473:AB477="HOL"))</f>
        <v>0</v>
      </c>
      <c r="AC479" s="49" t="s">
        <v>135</v>
      </c>
      <c r="AD479" s="41">
        <f t="shared" ref="AD479" si="10918">AD478*AA$4</f>
        <v>8</v>
      </c>
      <c r="AE479" s="47" t="s">
        <v>39</v>
      </c>
      <c r="AF479" s="40">
        <f t="shared" ref="AF479" si="10919">SUMPRODUCT(AG473:AG477*(AF473:AF477="PTO"))+SUMPRODUCT(AG473:AG477*(AF473:AF477="HOL"))</f>
        <v>0</v>
      </c>
      <c r="AG479" s="49" t="s">
        <v>135</v>
      </c>
      <c r="AH479" s="41">
        <f t="shared" ref="AH479" si="10920">AH478*AE$4</f>
        <v>8</v>
      </c>
      <c r="AI479" s="47" t="s">
        <v>39</v>
      </c>
      <c r="AJ479" s="40">
        <f t="shared" ref="AJ479" si="10921">SUMPRODUCT(AK473:AK477*(AJ473:AJ477="PTO"))+SUMPRODUCT(AK473:AK477*(AJ473:AJ477="HOL"))</f>
        <v>0</v>
      </c>
      <c r="AK479" s="49" t="s">
        <v>135</v>
      </c>
      <c r="AL479" s="41">
        <f>AL478*AI$4</f>
        <v>8</v>
      </c>
      <c r="AM479" s="47" t="s">
        <v>39</v>
      </c>
      <c r="AN479" s="40">
        <f t="shared" ref="AN479" si="10922">SUMPRODUCT(AO473:AO477*(AN473:AN477="PTO"))+SUMPRODUCT(AO473:AO477*(AN473:AN477="HOL"))</f>
        <v>0</v>
      </c>
      <c r="AO479" s="49" t="s">
        <v>135</v>
      </c>
      <c r="AP479" s="41">
        <f t="shared" ref="AP479" si="10923">AP478*AM$4</f>
        <v>0</v>
      </c>
      <c r="AQ479" s="47" t="s">
        <v>39</v>
      </c>
      <c r="AR479" s="40">
        <f t="shared" ref="AR479" si="10924">SUMPRODUCT(AS473:AS477*(AR473:AR477="PTO"))+SUMPRODUCT(AS473:AS477*(AR473:AR477="HOL"))</f>
        <v>0</v>
      </c>
      <c r="AS479" s="49" t="s">
        <v>135</v>
      </c>
      <c r="AT479" s="41">
        <f t="shared" ref="AT479" si="10925">AT478*AQ$4</f>
        <v>0</v>
      </c>
      <c r="AU479" s="47" t="s">
        <v>39</v>
      </c>
      <c r="AV479" s="40">
        <f t="shared" ref="AV479" si="10926">SUMPRODUCT(AW473:AW477*(AV473:AV477="PTO"))+SUMPRODUCT(AW473:AW477*(AV473:AV477="HOL"))</f>
        <v>0</v>
      </c>
      <c r="AW479" s="49" t="s">
        <v>135</v>
      </c>
      <c r="AX479" s="41">
        <f>AX478*AU$4</f>
        <v>8.5</v>
      </c>
      <c r="AY479" s="47" t="s">
        <v>39</v>
      </c>
      <c r="AZ479" s="40">
        <f t="shared" ref="AZ479" si="10927">SUMPRODUCT(BA473:BA477*(AZ473:AZ477="PTO"))+SUMPRODUCT(BA473:BA477*(AZ473:AZ477="HOL"))</f>
        <v>0</v>
      </c>
      <c r="BA479" s="49" t="s">
        <v>135</v>
      </c>
      <c r="BB479" s="41">
        <f>BB478*AY$4</f>
        <v>8</v>
      </c>
      <c r="BC479" s="47" t="s">
        <v>39</v>
      </c>
      <c r="BD479" s="40">
        <f t="shared" ref="BD479" si="10928">SUMPRODUCT(BE473:BE477*(BD473:BD477="PTO"))+SUMPRODUCT(BE473:BE477*(BD473:BD477="HOL"))</f>
        <v>0</v>
      </c>
      <c r="BE479" s="49" t="s">
        <v>135</v>
      </c>
      <c r="BF479" s="41">
        <f>BF478*BC$4</f>
        <v>8</v>
      </c>
      <c r="BG479" s="47" t="s">
        <v>39</v>
      </c>
      <c r="BH479" s="40">
        <f t="shared" ref="BH479" si="10929">SUMPRODUCT(BI473:BI477*(BH473:BH477="PTO"))+SUMPRODUCT(BI473:BI477*(BH473:BH477="HOL"))</f>
        <v>0</v>
      </c>
      <c r="BI479" s="49" t="s">
        <v>135</v>
      </c>
      <c r="BJ479" s="41">
        <f>BJ478*BG$4</f>
        <v>0</v>
      </c>
      <c r="BK479" s="47" t="s">
        <v>39</v>
      </c>
      <c r="BL479" s="40">
        <f t="shared" ref="BL479" si="10930">SUMPRODUCT(BM473:BM477*(BL473:BL477="PTO"))+SUMPRODUCT(BM473:BM477*(BL473:BL477="HOL"))</f>
        <v>0</v>
      </c>
      <c r="BM479" s="49" t="s">
        <v>135</v>
      </c>
      <c r="BN479" s="41">
        <f>BN478*BK$4</f>
        <v>0</v>
      </c>
      <c r="BO479" s="47" t="s">
        <v>39</v>
      </c>
      <c r="BP479" s="40">
        <f t="shared" ref="BP479" si="10931">SUMPRODUCT(BQ473:BQ477*(BP473:BP477="PTO"))+SUMPRODUCT(BQ473:BQ477*(BP473:BP477="HOL"))</f>
        <v>0</v>
      </c>
      <c r="BQ479" s="49" t="s">
        <v>135</v>
      </c>
      <c r="BR479" s="41">
        <f t="shared" ref="BR479" si="10932">BR478*BO$4</f>
        <v>0</v>
      </c>
      <c r="BS479" s="47" t="s">
        <v>39</v>
      </c>
      <c r="BT479" s="40">
        <f t="shared" ref="BT479" si="10933">SUMPRODUCT(BU473:BU477*(BT473:BT477="PTO"))+SUMPRODUCT(BU473:BU477*(BT473:BT477="HOL"))</f>
        <v>0</v>
      </c>
      <c r="BU479" s="49" t="s">
        <v>135</v>
      </c>
      <c r="BV479" s="41">
        <f t="shared" ref="BV479" si="10934">BV478*BS$4</f>
        <v>0</v>
      </c>
      <c r="BW479" s="47" t="s">
        <v>39</v>
      </c>
      <c r="BX479" s="40">
        <f t="shared" ref="BX479" si="10935">SUMPRODUCT(BY473:BY477*(BX473:BX477="PTO"))+SUMPRODUCT(BY473:BY477*(BX473:BX477="HOL"))</f>
        <v>0</v>
      </c>
      <c r="BY479" s="49" t="s">
        <v>135</v>
      </c>
      <c r="BZ479" s="41">
        <f t="shared" ref="BZ479" si="10936">BZ478*BW$4</f>
        <v>0</v>
      </c>
      <c r="CA479" s="47" t="s">
        <v>39</v>
      </c>
      <c r="CB479" s="40">
        <f t="shared" ref="CB479" si="10937">SUMPRODUCT(CC473:CC477*(CB473:CB477="PTO"))+SUMPRODUCT(CC473:CC477*(CB473:CB477="HOL"))</f>
        <v>0</v>
      </c>
      <c r="CC479" s="49" t="s">
        <v>135</v>
      </c>
      <c r="CD479" s="41">
        <f t="shared" ref="CD479" si="10938">CD478*CA$4</f>
        <v>0</v>
      </c>
      <c r="CE479" s="47" t="s">
        <v>39</v>
      </c>
      <c r="CF479" s="40">
        <f t="shared" ref="CF479" si="10939">SUMPRODUCT(CG473:CG477*(CF473:CF477="PTO"))+SUMPRODUCT(CG473:CG477*(CF473:CF477="HOL"))</f>
        <v>0</v>
      </c>
      <c r="CG479" s="49" t="s">
        <v>135</v>
      </c>
      <c r="CH479" s="41">
        <f t="shared" ref="CH479" si="10940">CH478*CE$4</f>
        <v>0</v>
      </c>
    </row>
    <row r="480" spans="1:86" x14ac:dyDescent="0.25">
      <c r="A480" s="70" t="s">
        <v>133</v>
      </c>
      <c r="B480" s="71">
        <f t="shared" ref="B480" ca="1" si="10941">D480-B481</f>
        <v>13.278622491666113</v>
      </c>
      <c r="C480" s="72" t="s">
        <v>122</v>
      </c>
      <c r="D480" s="71">
        <f>IFERROR(INDEX(Holidays[FTE], MATCH(Entry!E480, Holidays[Date], 0)), 1)*8*INDEX(FTEguide[[1]:[12]], MATCH(Entry!E481, FTEguide[Weekday], 0), IF(Entry!E483&gt;0, Entry!E483, MONTH(Entry!E480)))</f>
        <v>93.278622491666113</v>
      </c>
      <c r="E480" s="60">
        <f t="shared" si="10279"/>
        <v>43896</v>
      </c>
      <c r="F480" s="50" t="s">
        <v>128</v>
      </c>
      <c r="G480" s="34" t="s">
        <v>136</v>
      </c>
      <c r="H480" s="35" t="s">
        <v>23</v>
      </c>
      <c r="I480" s="42">
        <f t="shared" ref="I480" si="10942">parseTime(G480)-(H485=INT(RIGHT($F480, 1)))</f>
        <v>8</v>
      </c>
      <c r="J480" s="43">
        <f t="shared" ref="J480:J484" si="10943">isClocked(H480)</f>
        <v>1</v>
      </c>
      <c r="K480" s="34" t="s">
        <v>136</v>
      </c>
      <c r="L480" s="35" t="s">
        <v>23</v>
      </c>
      <c r="M480" s="42">
        <f t="shared" ref="M480" si="10944">parseTime(K480)-(L485=INT(RIGHT($F480, 1)))</f>
        <v>8</v>
      </c>
      <c r="N480" s="43">
        <f t="shared" ref="N480:N484" si="10945">isClocked(L480)</f>
        <v>1</v>
      </c>
      <c r="O480" s="34"/>
      <c r="P480" s="35"/>
      <c r="Q480" s="42">
        <f t="shared" ref="Q480" si="10946">parseTime(O480)-(P485=INT(RIGHT($F480, 1)))</f>
        <v>0</v>
      </c>
      <c r="R480" s="43">
        <f t="shared" ref="R480:R484" si="10947">isClocked(P480)</f>
        <v>0</v>
      </c>
      <c r="S480" s="34" t="s">
        <v>136</v>
      </c>
      <c r="T480" s="35" t="s">
        <v>23</v>
      </c>
      <c r="U480" s="42">
        <f t="shared" ref="U480" si="10948">parseTime(S480)-(T485=INT(RIGHT($F480, 1)))</f>
        <v>8</v>
      </c>
      <c r="V480" s="43">
        <f t="shared" ref="V480:V484" si="10949">isClocked(T480)</f>
        <v>1</v>
      </c>
      <c r="W480" s="34" t="s">
        <v>136</v>
      </c>
      <c r="X480" s="35" t="s">
        <v>24</v>
      </c>
      <c r="Y480" s="42">
        <f t="shared" ref="Y480" si="10950">parseTime(W480)-(X485=INT(RIGHT($F480, 1)))</f>
        <v>8</v>
      </c>
      <c r="Z480" s="43">
        <f t="shared" ref="Z480:Z484" si="10951">isClocked(X480)</f>
        <v>1</v>
      </c>
      <c r="AA480" s="34" t="s">
        <v>136</v>
      </c>
      <c r="AB480" s="35" t="s">
        <v>23</v>
      </c>
      <c r="AC480" s="42">
        <f t="shared" ref="AC480" si="10952">parseTime(AA480)-(AB485=INT(RIGHT($F480, 1)))</f>
        <v>8</v>
      </c>
      <c r="AD480" s="43">
        <f t="shared" ref="AD480:AD484" si="10953">isClocked(AB480)</f>
        <v>1</v>
      </c>
      <c r="AE480" s="34" t="s">
        <v>136</v>
      </c>
      <c r="AF480" s="35" t="s">
        <v>25</v>
      </c>
      <c r="AG480" s="42">
        <f t="shared" ref="AG480" si="10954">parseTime(AE480)-(AF485=INT(RIGHT($F480, 1)))</f>
        <v>8</v>
      </c>
      <c r="AH480" s="43">
        <f t="shared" ref="AH480:AH484" si="10955">isClocked(AF480)</f>
        <v>1</v>
      </c>
      <c r="AI480" s="34" t="s">
        <v>136</v>
      </c>
      <c r="AJ480" s="35" t="s">
        <v>23</v>
      </c>
      <c r="AK480" s="42">
        <f>parseTime(AI480)-(AJ485=INT(RIGHT($F480, 1)))</f>
        <v>8</v>
      </c>
      <c r="AL480" s="43">
        <f t="shared" ref="AL480:AL484" si="10956">isClocked(AJ480)</f>
        <v>1</v>
      </c>
      <c r="AM480" s="34"/>
      <c r="AN480" s="35"/>
      <c r="AO480" s="42">
        <f t="shared" ref="AO480" si="10957">parseTime(AM480)-(AN485=INT(RIGHT($F480, 1)))</f>
        <v>0</v>
      </c>
      <c r="AP480" s="43">
        <f t="shared" ref="AP480:AP484" si="10958">isClocked(AN480)</f>
        <v>0</v>
      </c>
      <c r="AQ480" s="34"/>
      <c r="AR480" s="35"/>
      <c r="AS480" s="42">
        <f t="shared" ref="AS480" si="10959">parseTime(AQ480)-(AR485=INT(RIGHT($F480, 1)))</f>
        <v>0</v>
      </c>
      <c r="AT480" s="43">
        <f t="shared" ref="AT480:AT484" si="10960">isClocked(AR480)</f>
        <v>0</v>
      </c>
      <c r="AU480" s="34" t="s">
        <v>136</v>
      </c>
      <c r="AV480" s="35" t="s">
        <v>26</v>
      </c>
      <c r="AW480" s="42">
        <f>parseTime(AU480)-(AV485=INT(RIGHT($F480, 1)))</f>
        <v>8</v>
      </c>
      <c r="AX480" s="43">
        <f t="shared" ref="AX480:AX484" si="10961">isClocked(AV480)</f>
        <v>1</v>
      </c>
      <c r="AY480" s="34" t="s">
        <v>180</v>
      </c>
      <c r="AZ480" s="35" t="s">
        <v>24</v>
      </c>
      <c r="BA480" s="42">
        <f>parseTime(AY480)-(AZ485=INT(RIGHT($F480, 1)))</f>
        <v>8</v>
      </c>
      <c r="BB480" s="43">
        <f t="shared" ref="BB480:BB484" si="10962">isClocked(AZ480)</f>
        <v>1</v>
      </c>
      <c r="BC480" s="34" t="s">
        <v>136</v>
      </c>
      <c r="BD480" s="35" t="s">
        <v>24</v>
      </c>
      <c r="BE480" s="42">
        <f>parseTime(BC480)-(BD485=INT(RIGHT($F480, 1)))</f>
        <v>8</v>
      </c>
      <c r="BF480" s="43">
        <f t="shared" ref="BF480:BF484" si="10963">isClocked(BD480)</f>
        <v>1</v>
      </c>
      <c r="BG480" s="34"/>
      <c r="BH480" s="35"/>
      <c r="BI480" s="42">
        <f>parseTime(BG480)-(BH485=INT(RIGHT($F480, 1)))</f>
        <v>0</v>
      </c>
      <c r="BJ480" s="43">
        <f t="shared" ref="BJ480:BJ484" si="10964">isClocked(BH480)</f>
        <v>0</v>
      </c>
      <c r="BK480" s="34"/>
      <c r="BL480" s="35"/>
      <c r="BM480" s="42">
        <f>parseTime(BK480)-(BL485=INT(RIGHT($F480, 1)))</f>
        <v>0</v>
      </c>
      <c r="BN480" s="43">
        <f t="shared" ref="BN480:BN484" si="10965">isClocked(BL480)</f>
        <v>0</v>
      </c>
      <c r="BO480" s="34"/>
      <c r="BP480" s="35"/>
      <c r="BQ480" s="42">
        <f t="shared" ref="BQ480" si="10966">parseTime(BO480)-(BP485=INT(RIGHT($F480, 1)))</f>
        <v>0</v>
      </c>
      <c r="BR480" s="43">
        <f t="shared" ref="BR480:BR484" si="10967">isClocked(BP480)</f>
        <v>0</v>
      </c>
      <c r="BS480" s="34"/>
      <c r="BT480" s="35"/>
      <c r="BU480" s="42">
        <f t="shared" ref="BU480" si="10968">parseTime(BS480)-(BT485=INT(RIGHT($F480, 1)))</f>
        <v>0</v>
      </c>
      <c r="BV480" s="43">
        <f t="shared" ref="BV480:BV484" si="10969">isClocked(BT480)</f>
        <v>0</v>
      </c>
      <c r="BW480" s="34"/>
      <c r="BX480" s="35"/>
      <c r="BY480" s="42">
        <f t="shared" ref="BY480" si="10970">parseTime(BW480)-(BX485=INT(RIGHT($F480, 1)))</f>
        <v>0</v>
      </c>
      <c r="BZ480" s="43">
        <f t="shared" ref="BZ480:BZ484" si="10971">isClocked(BX480)</f>
        <v>0</v>
      </c>
      <c r="CA480" s="34"/>
      <c r="CB480" s="35"/>
      <c r="CC480" s="42">
        <f t="shared" ref="CC480" si="10972">parseTime(CA480)-(CB485=INT(RIGHT($F480, 1)))</f>
        <v>0</v>
      </c>
      <c r="CD480" s="43">
        <f t="shared" ref="CD480:CD484" si="10973">isClocked(CB480)</f>
        <v>0</v>
      </c>
      <c r="CE480" s="34"/>
      <c r="CF480" s="35"/>
      <c r="CG480" s="42">
        <f t="shared" ref="CG480" si="10974">parseTime(CE480)-(CF485=INT(RIGHT($F480, 1)))</f>
        <v>0</v>
      </c>
      <c r="CH480" s="43">
        <f t="shared" ref="CH480:CH484" si="10975">isClocked(CF480)</f>
        <v>0</v>
      </c>
    </row>
    <row r="481" spans="1:86" x14ac:dyDescent="0.25">
      <c r="A481" s="56" t="s">
        <v>0</v>
      </c>
      <c r="B481" s="57">
        <f t="shared" ref="B481" ca="1" si="10976">SUM(B482:B485)</f>
        <v>80</v>
      </c>
      <c r="C481" s="14" t="s">
        <v>252</v>
      </c>
      <c r="D481" s="14"/>
      <c r="E481" s="55" t="str">
        <f t="shared" si="10148"/>
        <v>Friday</v>
      </c>
      <c r="F481" s="51" t="s">
        <v>129</v>
      </c>
      <c r="G481" s="36"/>
      <c r="H481" s="37"/>
      <c r="I481" s="44">
        <f t="shared" ref="I481" si="10977">parseTime(G481)-(H485=INT(RIGHT($F481, 1)))</f>
        <v>0</v>
      </c>
      <c r="J481" s="45">
        <f t="shared" si="10943"/>
        <v>0</v>
      </c>
      <c r="K481" s="36"/>
      <c r="L481" s="37"/>
      <c r="M481" s="44">
        <f t="shared" ref="M481" si="10978">parseTime(K481)-(L485=INT(RIGHT($F481, 1)))</f>
        <v>0</v>
      </c>
      <c r="N481" s="45">
        <f t="shared" si="10945"/>
        <v>0</v>
      </c>
      <c r="O481" s="36"/>
      <c r="P481" s="37"/>
      <c r="Q481" s="44">
        <f t="shared" ref="Q481" si="10979">parseTime(O481)-(P485=INT(RIGHT($F481, 1)))</f>
        <v>0</v>
      </c>
      <c r="R481" s="45">
        <f t="shared" si="10947"/>
        <v>0</v>
      </c>
      <c r="S481" s="36"/>
      <c r="T481" s="37"/>
      <c r="U481" s="44">
        <f t="shared" ref="U481" si="10980">parseTime(S481)-(T485=INT(RIGHT($F481, 1)))</f>
        <v>0</v>
      </c>
      <c r="V481" s="45">
        <f t="shared" si="10949"/>
        <v>0</v>
      </c>
      <c r="W481" s="36"/>
      <c r="X481" s="37"/>
      <c r="Y481" s="44">
        <f t="shared" ref="Y481" si="10981">parseTime(W481)-(X485=INT(RIGHT($F481, 1)))</f>
        <v>0</v>
      </c>
      <c r="Z481" s="45">
        <f t="shared" si="10951"/>
        <v>0</v>
      </c>
      <c r="AA481" s="36"/>
      <c r="AB481" s="37"/>
      <c r="AC481" s="44">
        <f t="shared" ref="AC481" si="10982">parseTime(AA481)-(AB485=INT(RIGHT($F481, 1)))</f>
        <v>0</v>
      </c>
      <c r="AD481" s="45">
        <f t="shared" si="10953"/>
        <v>0</v>
      </c>
      <c r="AE481" s="36"/>
      <c r="AF481" s="37"/>
      <c r="AG481" s="44">
        <f t="shared" ref="AG481" si="10983">parseTime(AE481)-(AF485=INT(RIGHT($F481, 1)))</f>
        <v>0</v>
      </c>
      <c r="AH481" s="45">
        <f t="shared" si="10955"/>
        <v>0</v>
      </c>
      <c r="AI481" s="36"/>
      <c r="AJ481" s="37"/>
      <c r="AK481" s="44">
        <f>parseTime(AI481)-(AJ485=INT(RIGHT($F481, 1)))</f>
        <v>0</v>
      </c>
      <c r="AL481" s="45">
        <f t="shared" si="10956"/>
        <v>0</v>
      </c>
      <c r="AM481" s="36"/>
      <c r="AN481" s="37"/>
      <c r="AO481" s="44">
        <f t="shared" ref="AO481" si="10984">parseTime(AM481)-(AN485=INT(RIGHT($F481, 1)))</f>
        <v>0</v>
      </c>
      <c r="AP481" s="45">
        <f t="shared" si="10958"/>
        <v>0</v>
      </c>
      <c r="AQ481" s="36"/>
      <c r="AR481" s="37"/>
      <c r="AS481" s="44">
        <f t="shared" ref="AS481" si="10985">parseTime(AQ481)-(AR485=INT(RIGHT($F481, 1)))</f>
        <v>0</v>
      </c>
      <c r="AT481" s="45">
        <f t="shared" si="10960"/>
        <v>0</v>
      </c>
      <c r="AU481" s="36"/>
      <c r="AV481" s="37"/>
      <c r="AW481" s="44">
        <f>parseTime(AU481)-(AV485=INT(RIGHT($F481, 1)))</f>
        <v>0</v>
      </c>
      <c r="AX481" s="45">
        <f t="shared" si="10961"/>
        <v>0</v>
      </c>
      <c r="AY481" s="36"/>
      <c r="AZ481" s="37"/>
      <c r="BA481" s="44">
        <f>parseTime(AY481)-(AZ485=INT(RIGHT($F481, 1)))</f>
        <v>0</v>
      </c>
      <c r="BB481" s="45">
        <f t="shared" si="10962"/>
        <v>0</v>
      </c>
      <c r="BC481" s="36"/>
      <c r="BD481" s="37"/>
      <c r="BE481" s="44">
        <f>parseTime(BC481)-(BD485=INT(RIGHT($F481, 1)))</f>
        <v>0</v>
      </c>
      <c r="BF481" s="45">
        <f t="shared" si="10963"/>
        <v>0</v>
      </c>
      <c r="BG481" s="36"/>
      <c r="BH481" s="37"/>
      <c r="BI481" s="44">
        <f>parseTime(BG481)-(BH485=INT(RIGHT($F481, 1)))</f>
        <v>0</v>
      </c>
      <c r="BJ481" s="45">
        <f t="shared" si="10964"/>
        <v>0</v>
      </c>
      <c r="BK481" s="36"/>
      <c r="BL481" s="37"/>
      <c r="BM481" s="44">
        <f>parseTime(BK481)-(BL485=INT(RIGHT($F481, 1)))</f>
        <v>0</v>
      </c>
      <c r="BN481" s="45">
        <f t="shared" si="10965"/>
        <v>0</v>
      </c>
      <c r="BO481" s="36"/>
      <c r="BP481" s="37"/>
      <c r="BQ481" s="44">
        <f t="shared" ref="BQ481" si="10986">parseTime(BO481)-(BP485=INT(RIGHT($F481, 1)))</f>
        <v>0</v>
      </c>
      <c r="BR481" s="45">
        <f t="shared" si="10967"/>
        <v>0</v>
      </c>
      <c r="BS481" s="36"/>
      <c r="BT481" s="37"/>
      <c r="BU481" s="44">
        <f t="shared" ref="BU481" si="10987">parseTime(BS481)-(BT485=INT(RIGHT($F481, 1)))</f>
        <v>0</v>
      </c>
      <c r="BV481" s="45">
        <f t="shared" si="10969"/>
        <v>0</v>
      </c>
      <c r="BW481" s="36"/>
      <c r="BX481" s="37"/>
      <c r="BY481" s="44">
        <f t="shared" ref="BY481" si="10988">parseTime(BW481)-(BX485=INT(RIGHT($F481, 1)))</f>
        <v>0</v>
      </c>
      <c r="BZ481" s="45">
        <f t="shared" si="10971"/>
        <v>0</v>
      </c>
      <c r="CA481" s="36"/>
      <c r="CB481" s="37"/>
      <c r="CC481" s="44">
        <f t="shared" ref="CC481" si="10989">parseTime(CA481)-(CB485=INT(RIGHT($F481, 1)))</f>
        <v>0</v>
      </c>
      <c r="CD481" s="45">
        <f t="shared" si="10973"/>
        <v>0</v>
      </c>
      <c r="CE481" s="36"/>
      <c r="CF481" s="37"/>
      <c r="CG481" s="44">
        <f t="shared" ref="CG481" si="10990">parseTime(CE481)-(CF485=INT(RIGHT($F481, 1)))</f>
        <v>0</v>
      </c>
      <c r="CH481" s="45">
        <f t="shared" si="10975"/>
        <v>0</v>
      </c>
    </row>
    <row r="482" spans="1:86" x14ac:dyDescent="0.25">
      <c r="A482" s="56" t="s">
        <v>117</v>
      </c>
      <c r="B482" s="57">
        <f ca="1">roleHours(G480:CH486, "MFD")</f>
        <v>40</v>
      </c>
      <c r="C482" s="14">
        <f t="shared" ca="1" si="10536"/>
        <v>5</v>
      </c>
      <c r="D482" s="14"/>
      <c r="E482" s="20" t="s">
        <v>127</v>
      </c>
      <c r="F482" s="51" t="s">
        <v>130</v>
      </c>
      <c r="G482" s="36"/>
      <c r="H482" s="37"/>
      <c r="I482" s="44">
        <f t="shared" ref="I482" si="10991">parseTime(G482)-(H485=INT(RIGHT($F482, 1)))</f>
        <v>0</v>
      </c>
      <c r="J482" s="45">
        <f t="shared" si="10943"/>
        <v>0</v>
      </c>
      <c r="K482" s="36"/>
      <c r="L482" s="37"/>
      <c r="M482" s="44">
        <f t="shared" ref="M482" si="10992">parseTime(K482)-(L485=INT(RIGHT($F482, 1)))</f>
        <v>0</v>
      </c>
      <c r="N482" s="45">
        <f t="shared" si="10945"/>
        <v>0</v>
      </c>
      <c r="O482" s="36"/>
      <c r="P482" s="37"/>
      <c r="Q482" s="44">
        <f t="shared" ref="Q482" si="10993">parseTime(O482)-(P485=INT(RIGHT($F482, 1)))</f>
        <v>0</v>
      </c>
      <c r="R482" s="45">
        <f t="shared" si="10947"/>
        <v>0</v>
      </c>
      <c r="S482" s="36"/>
      <c r="T482" s="37"/>
      <c r="U482" s="44">
        <f t="shared" ref="U482" si="10994">parseTime(S482)-(T485=INT(RIGHT($F482, 1)))</f>
        <v>0</v>
      </c>
      <c r="V482" s="45">
        <f t="shared" si="10949"/>
        <v>0</v>
      </c>
      <c r="W482" s="36"/>
      <c r="X482" s="37"/>
      <c r="Y482" s="44">
        <f t="shared" ref="Y482" si="10995">parseTime(W482)-(X485=INT(RIGHT($F482, 1)))</f>
        <v>0</v>
      </c>
      <c r="Z482" s="45">
        <f t="shared" si="10951"/>
        <v>0</v>
      </c>
      <c r="AA482" s="36"/>
      <c r="AB482" s="37"/>
      <c r="AC482" s="44">
        <f t="shared" ref="AC482" si="10996">parseTime(AA482)-(AB485=INT(RIGHT($F482, 1)))</f>
        <v>0</v>
      </c>
      <c r="AD482" s="45">
        <f t="shared" si="10953"/>
        <v>0</v>
      </c>
      <c r="AE482" s="36"/>
      <c r="AF482" s="37"/>
      <c r="AG482" s="44">
        <f t="shared" ref="AG482" si="10997">parseTime(AE482)-(AF485=INT(RIGHT($F482, 1)))</f>
        <v>0</v>
      </c>
      <c r="AH482" s="45">
        <f t="shared" si="10955"/>
        <v>0</v>
      </c>
      <c r="AI482" s="36"/>
      <c r="AJ482" s="37"/>
      <c r="AK482" s="44">
        <f>parseTime(AI482)-(AJ485=INT(RIGHT($F482, 1)))</f>
        <v>0</v>
      </c>
      <c r="AL482" s="45">
        <f t="shared" si="10956"/>
        <v>0</v>
      </c>
      <c r="AM482" s="36"/>
      <c r="AN482" s="37"/>
      <c r="AO482" s="44">
        <f t="shared" ref="AO482" si="10998">parseTime(AM482)-(AN485=INT(RIGHT($F482, 1)))</f>
        <v>0</v>
      </c>
      <c r="AP482" s="45">
        <f t="shared" si="10958"/>
        <v>0</v>
      </c>
      <c r="AQ482" s="36"/>
      <c r="AR482" s="37"/>
      <c r="AS482" s="44">
        <f t="shared" ref="AS482" si="10999">parseTime(AQ482)-(AR485=INT(RIGHT($F482, 1)))</f>
        <v>0</v>
      </c>
      <c r="AT482" s="45">
        <f t="shared" si="10960"/>
        <v>0</v>
      </c>
      <c r="AU482" s="36"/>
      <c r="AV482" s="37"/>
      <c r="AW482" s="44">
        <f>parseTime(AU482)-(AV485=INT(RIGHT($F482, 1)))</f>
        <v>0</v>
      </c>
      <c r="AX482" s="45">
        <f t="shared" si="10961"/>
        <v>0</v>
      </c>
      <c r="AY482" s="36"/>
      <c r="AZ482" s="37"/>
      <c r="BA482" s="44">
        <f>parseTime(AY482)-(AZ485=INT(RIGHT($F482, 1)))</f>
        <v>0</v>
      </c>
      <c r="BB482" s="45">
        <f t="shared" si="10962"/>
        <v>0</v>
      </c>
      <c r="BC482" s="36"/>
      <c r="BD482" s="37"/>
      <c r="BE482" s="44">
        <f>parseTime(BC482)-(BD485=INT(RIGHT($F482, 1)))</f>
        <v>0</v>
      </c>
      <c r="BF482" s="45">
        <f t="shared" si="10963"/>
        <v>0</v>
      </c>
      <c r="BG482" s="36"/>
      <c r="BH482" s="37"/>
      <c r="BI482" s="44">
        <f>parseTime(BG482)-(BH485=INT(RIGHT($F482, 1)))</f>
        <v>0</v>
      </c>
      <c r="BJ482" s="45">
        <f t="shared" si="10964"/>
        <v>0</v>
      </c>
      <c r="BK482" s="36"/>
      <c r="BL482" s="37"/>
      <c r="BM482" s="44">
        <f>parseTime(BK482)-(BL485=INT(RIGHT($F482, 1)))</f>
        <v>0</v>
      </c>
      <c r="BN482" s="45">
        <f t="shared" si="10965"/>
        <v>0</v>
      </c>
      <c r="BO482" s="36"/>
      <c r="BP482" s="37"/>
      <c r="BQ482" s="44">
        <f t="shared" ref="BQ482" si="11000">parseTime(BO482)-(BP485=INT(RIGHT($F482, 1)))</f>
        <v>0</v>
      </c>
      <c r="BR482" s="45">
        <f t="shared" si="10967"/>
        <v>0</v>
      </c>
      <c r="BS482" s="36"/>
      <c r="BT482" s="37"/>
      <c r="BU482" s="44">
        <f t="shared" ref="BU482" si="11001">parseTime(BS482)-(BT485=INT(RIGHT($F482, 1)))</f>
        <v>0</v>
      </c>
      <c r="BV482" s="45">
        <f t="shared" si="10969"/>
        <v>0</v>
      </c>
      <c r="BW482" s="36"/>
      <c r="BX482" s="37"/>
      <c r="BY482" s="44">
        <f t="shared" ref="BY482" si="11002">parseTime(BW482)-(BX485=INT(RIGHT($F482, 1)))</f>
        <v>0</v>
      </c>
      <c r="BZ482" s="45">
        <f t="shared" si="10971"/>
        <v>0</v>
      </c>
      <c r="CA482" s="36"/>
      <c r="CB482" s="37"/>
      <c r="CC482" s="44">
        <f t="shared" ref="CC482" si="11003">parseTime(CA482)-(CB485=INT(RIGHT($F482, 1)))</f>
        <v>0</v>
      </c>
      <c r="CD482" s="45">
        <f t="shared" si="10973"/>
        <v>0</v>
      </c>
      <c r="CE482" s="36"/>
      <c r="CF482" s="37"/>
      <c r="CG482" s="44">
        <f t="shared" ref="CG482" si="11004">parseTime(CE482)-(CF485=INT(RIGHT($F482, 1)))</f>
        <v>0</v>
      </c>
      <c r="CH482" s="45">
        <f t="shared" si="10975"/>
        <v>0</v>
      </c>
    </row>
    <row r="483" spans="1:86" x14ac:dyDescent="0.25">
      <c r="A483" s="56" t="s">
        <v>118</v>
      </c>
      <c r="B483" s="57">
        <f ca="1">roleHours(G480:CH486, "DFD")</f>
        <v>24</v>
      </c>
      <c r="C483" s="14">
        <f t="shared" ca="1" si="10536"/>
        <v>3</v>
      </c>
      <c r="D483" s="14"/>
      <c r="E483" s="20"/>
      <c r="F483" s="51" t="s">
        <v>131</v>
      </c>
      <c r="G483" s="36"/>
      <c r="H483" s="37"/>
      <c r="I483" s="44">
        <f t="shared" ref="I483" si="11005">parseTime(G483)-(H485=INT(RIGHT($F483, 1)))</f>
        <v>0</v>
      </c>
      <c r="J483" s="45">
        <f t="shared" si="10943"/>
        <v>0</v>
      </c>
      <c r="K483" s="36"/>
      <c r="L483" s="37"/>
      <c r="M483" s="44">
        <f t="shared" ref="M483" si="11006">parseTime(K483)-(L485=INT(RIGHT($F483, 1)))</f>
        <v>0</v>
      </c>
      <c r="N483" s="45">
        <f t="shared" si="10945"/>
        <v>0</v>
      </c>
      <c r="O483" s="36"/>
      <c r="P483" s="37"/>
      <c r="Q483" s="44">
        <f t="shared" ref="Q483" si="11007">parseTime(O483)-(P485=INT(RIGHT($F483, 1)))</f>
        <v>0</v>
      </c>
      <c r="R483" s="45">
        <f t="shared" si="10947"/>
        <v>0</v>
      </c>
      <c r="S483" s="36"/>
      <c r="T483" s="37"/>
      <c r="U483" s="44">
        <f t="shared" ref="U483" si="11008">parseTime(S483)-(T485=INT(RIGHT($F483, 1)))</f>
        <v>0</v>
      </c>
      <c r="V483" s="45">
        <f t="shared" si="10949"/>
        <v>0</v>
      </c>
      <c r="W483" s="36"/>
      <c r="X483" s="37"/>
      <c r="Y483" s="44">
        <f t="shared" ref="Y483" si="11009">parseTime(W483)-(X485=INT(RIGHT($F483, 1)))</f>
        <v>0</v>
      </c>
      <c r="Z483" s="45">
        <f t="shared" si="10951"/>
        <v>0</v>
      </c>
      <c r="AA483" s="36"/>
      <c r="AB483" s="37"/>
      <c r="AC483" s="44">
        <f t="shared" ref="AC483" si="11010">parseTime(AA483)-(AB485=INT(RIGHT($F483, 1)))</f>
        <v>0</v>
      </c>
      <c r="AD483" s="45">
        <f t="shared" si="10953"/>
        <v>0</v>
      </c>
      <c r="AE483" s="36"/>
      <c r="AF483" s="37"/>
      <c r="AG483" s="44">
        <f t="shared" ref="AG483" si="11011">parseTime(AE483)-(AF485=INT(RIGHT($F483, 1)))</f>
        <v>0</v>
      </c>
      <c r="AH483" s="45">
        <f t="shared" si="10955"/>
        <v>0</v>
      </c>
      <c r="AI483" s="36"/>
      <c r="AJ483" s="37"/>
      <c r="AK483" s="44">
        <f>parseTime(AI483)-(AJ485=INT(RIGHT($F483, 1)))</f>
        <v>0</v>
      </c>
      <c r="AL483" s="45">
        <f t="shared" si="10956"/>
        <v>0</v>
      </c>
      <c r="AM483" s="36"/>
      <c r="AN483" s="37"/>
      <c r="AO483" s="44">
        <f t="shared" ref="AO483" si="11012">parseTime(AM483)-(AN485=INT(RIGHT($F483, 1)))</f>
        <v>0</v>
      </c>
      <c r="AP483" s="45">
        <f t="shared" si="10958"/>
        <v>0</v>
      </c>
      <c r="AQ483" s="36"/>
      <c r="AR483" s="37"/>
      <c r="AS483" s="44">
        <f t="shared" ref="AS483" si="11013">parseTime(AQ483)-(AR485=INT(RIGHT($F483, 1)))</f>
        <v>0</v>
      </c>
      <c r="AT483" s="45">
        <f t="shared" si="10960"/>
        <v>0</v>
      </c>
      <c r="AU483" s="36"/>
      <c r="AV483" s="37"/>
      <c r="AW483" s="44">
        <f>parseTime(AU483)-(AV485=INT(RIGHT($F483, 1)))</f>
        <v>0</v>
      </c>
      <c r="AX483" s="45">
        <f t="shared" si="10961"/>
        <v>0</v>
      </c>
      <c r="AY483" s="36"/>
      <c r="AZ483" s="37"/>
      <c r="BA483" s="44">
        <f>parseTime(AY483)-(AZ485=INT(RIGHT($F483, 1)))</f>
        <v>0</v>
      </c>
      <c r="BB483" s="45">
        <f t="shared" si="10962"/>
        <v>0</v>
      </c>
      <c r="BC483" s="36"/>
      <c r="BD483" s="37"/>
      <c r="BE483" s="44">
        <f>parseTime(BC483)-(BD485=INT(RIGHT($F483, 1)))</f>
        <v>0</v>
      </c>
      <c r="BF483" s="45">
        <f t="shared" si="10963"/>
        <v>0</v>
      </c>
      <c r="BG483" s="36"/>
      <c r="BH483" s="37"/>
      <c r="BI483" s="44">
        <f>parseTime(BG483)-(BH485=INT(RIGHT($F483, 1)))</f>
        <v>0</v>
      </c>
      <c r="BJ483" s="45">
        <f t="shared" si="10964"/>
        <v>0</v>
      </c>
      <c r="BK483" s="36"/>
      <c r="BL483" s="37"/>
      <c r="BM483" s="44">
        <f>parseTime(BK483)-(BL485=INT(RIGHT($F483, 1)))</f>
        <v>0</v>
      </c>
      <c r="BN483" s="45">
        <f t="shared" si="10965"/>
        <v>0</v>
      </c>
      <c r="BO483" s="36"/>
      <c r="BP483" s="37"/>
      <c r="BQ483" s="44">
        <f t="shared" ref="BQ483" si="11014">parseTime(BO483)-(BP485=INT(RIGHT($F483, 1)))</f>
        <v>0</v>
      </c>
      <c r="BR483" s="45">
        <f t="shared" si="10967"/>
        <v>0</v>
      </c>
      <c r="BS483" s="36"/>
      <c r="BT483" s="37"/>
      <c r="BU483" s="44">
        <f t="shared" ref="BU483" si="11015">parseTime(BS483)-(BT485=INT(RIGHT($F483, 1)))</f>
        <v>0</v>
      </c>
      <c r="BV483" s="45">
        <f t="shared" si="10969"/>
        <v>0</v>
      </c>
      <c r="BW483" s="36"/>
      <c r="BX483" s="37"/>
      <c r="BY483" s="44">
        <f t="shared" ref="BY483" si="11016">parseTime(BW483)-(BX485=INT(RIGHT($F483, 1)))</f>
        <v>0</v>
      </c>
      <c r="BZ483" s="45">
        <f t="shared" si="10971"/>
        <v>0</v>
      </c>
      <c r="CA483" s="36"/>
      <c r="CB483" s="37"/>
      <c r="CC483" s="44">
        <f t="shared" ref="CC483" si="11017">parseTime(CA483)-(CB485=INT(RIGHT($F483, 1)))</f>
        <v>0</v>
      </c>
      <c r="CD483" s="45">
        <f t="shared" si="10973"/>
        <v>0</v>
      </c>
      <c r="CE483" s="36"/>
      <c r="CF483" s="37"/>
      <c r="CG483" s="44">
        <f t="shared" ref="CG483" si="11018">parseTime(CE483)-(CF485=INT(RIGHT($F483, 1)))</f>
        <v>0</v>
      </c>
      <c r="CH483" s="45">
        <f t="shared" si="10975"/>
        <v>0</v>
      </c>
    </row>
    <row r="484" spans="1:86" x14ac:dyDescent="0.25">
      <c r="A484" s="56" t="s">
        <v>119</v>
      </c>
      <c r="B484" s="57">
        <f ca="1">roleHours(G480:CH486, "MCC")</f>
        <v>8</v>
      </c>
      <c r="C484" s="14">
        <f t="shared" ca="1" si="10536"/>
        <v>1</v>
      </c>
      <c r="D484" s="14"/>
      <c r="E484" s="20"/>
      <c r="F484" s="51" t="s">
        <v>132</v>
      </c>
      <c r="G484" s="36"/>
      <c r="H484" s="37"/>
      <c r="I484" s="44">
        <f t="shared" ref="I484" si="11019">parseTime(G484)-(H485=INT(RIGHT($F484, 1)))</f>
        <v>0</v>
      </c>
      <c r="J484" s="45">
        <f t="shared" si="10943"/>
        <v>0</v>
      </c>
      <c r="K484" s="36"/>
      <c r="L484" s="37"/>
      <c r="M484" s="44">
        <f t="shared" ref="M484" si="11020">parseTime(K484)-(L485=INT(RIGHT($F484, 1)))</f>
        <v>0</v>
      </c>
      <c r="N484" s="45">
        <f t="shared" si="10945"/>
        <v>0</v>
      </c>
      <c r="O484" s="36"/>
      <c r="P484" s="37"/>
      <c r="Q484" s="44">
        <f t="shared" ref="Q484" si="11021">parseTime(O484)-(P485=INT(RIGHT($F484, 1)))</f>
        <v>0</v>
      </c>
      <c r="R484" s="45">
        <f t="shared" si="10947"/>
        <v>0</v>
      </c>
      <c r="S484" s="36"/>
      <c r="T484" s="37"/>
      <c r="U484" s="44">
        <f t="shared" ref="U484" si="11022">parseTime(S484)-(T485=INT(RIGHT($F484, 1)))</f>
        <v>0</v>
      </c>
      <c r="V484" s="45">
        <f t="shared" si="10949"/>
        <v>0</v>
      </c>
      <c r="W484" s="36"/>
      <c r="X484" s="37"/>
      <c r="Y484" s="44">
        <f t="shared" ref="Y484" si="11023">parseTime(W484)-(X485=INT(RIGHT($F484, 1)))</f>
        <v>0</v>
      </c>
      <c r="Z484" s="45">
        <f t="shared" si="10951"/>
        <v>0</v>
      </c>
      <c r="AA484" s="36"/>
      <c r="AB484" s="37"/>
      <c r="AC484" s="44">
        <f t="shared" ref="AC484" si="11024">parseTime(AA484)-(AB485=INT(RIGHT($F484, 1)))</f>
        <v>0</v>
      </c>
      <c r="AD484" s="45">
        <f t="shared" si="10953"/>
        <v>0</v>
      </c>
      <c r="AE484" s="36"/>
      <c r="AF484" s="37"/>
      <c r="AG484" s="44">
        <f t="shared" ref="AG484" si="11025">parseTime(AE484)-(AF485=INT(RIGHT($F484, 1)))</f>
        <v>0</v>
      </c>
      <c r="AH484" s="45">
        <f t="shared" si="10955"/>
        <v>0</v>
      </c>
      <c r="AI484" s="36"/>
      <c r="AJ484" s="37"/>
      <c r="AK484" s="44">
        <f>parseTime(AI484)-(AJ485=INT(RIGHT($F484, 1)))</f>
        <v>0</v>
      </c>
      <c r="AL484" s="45">
        <f t="shared" si="10956"/>
        <v>0</v>
      </c>
      <c r="AM484" s="36"/>
      <c r="AN484" s="37"/>
      <c r="AO484" s="44">
        <f t="shared" ref="AO484" si="11026">parseTime(AM484)-(AN485=INT(RIGHT($F484, 1)))</f>
        <v>0</v>
      </c>
      <c r="AP484" s="45">
        <f t="shared" si="10958"/>
        <v>0</v>
      </c>
      <c r="AQ484" s="36"/>
      <c r="AR484" s="37"/>
      <c r="AS484" s="44">
        <f t="shared" ref="AS484" si="11027">parseTime(AQ484)-(AR485=INT(RIGHT($F484, 1)))</f>
        <v>0</v>
      </c>
      <c r="AT484" s="45">
        <f t="shared" si="10960"/>
        <v>0</v>
      </c>
      <c r="AU484" s="36"/>
      <c r="AV484" s="37"/>
      <c r="AW484" s="44">
        <f>parseTime(AU484)-(AV485=INT(RIGHT($F484, 1)))</f>
        <v>0</v>
      </c>
      <c r="AX484" s="45">
        <f t="shared" si="10961"/>
        <v>0</v>
      </c>
      <c r="AY484" s="36"/>
      <c r="AZ484" s="37"/>
      <c r="BA484" s="44">
        <f>parseTime(AY484)-(AZ485=INT(RIGHT($F484, 1)))</f>
        <v>0</v>
      </c>
      <c r="BB484" s="45">
        <f t="shared" si="10962"/>
        <v>0</v>
      </c>
      <c r="BC484" s="36"/>
      <c r="BD484" s="37"/>
      <c r="BE484" s="44">
        <f>parseTime(BC484)-(BD485=INT(RIGHT($F484, 1)))</f>
        <v>0</v>
      </c>
      <c r="BF484" s="45">
        <f t="shared" si="10963"/>
        <v>0</v>
      </c>
      <c r="BG484" s="36"/>
      <c r="BH484" s="37"/>
      <c r="BI484" s="44">
        <f>parseTime(BG484)-(BH485=INT(RIGHT($F484, 1)))</f>
        <v>0</v>
      </c>
      <c r="BJ484" s="45">
        <f t="shared" si="10964"/>
        <v>0</v>
      </c>
      <c r="BK484" s="36"/>
      <c r="BL484" s="37"/>
      <c r="BM484" s="44">
        <f>parseTime(BK484)-(BL485=INT(RIGHT($F484, 1)))</f>
        <v>0</v>
      </c>
      <c r="BN484" s="45">
        <f t="shared" si="10965"/>
        <v>0</v>
      </c>
      <c r="BO484" s="36"/>
      <c r="BP484" s="37"/>
      <c r="BQ484" s="44">
        <f t="shared" ref="BQ484" si="11028">parseTime(BO484)-(BP485=INT(RIGHT($F484, 1)))</f>
        <v>0</v>
      </c>
      <c r="BR484" s="45">
        <f t="shared" si="10967"/>
        <v>0</v>
      </c>
      <c r="BS484" s="36"/>
      <c r="BT484" s="37"/>
      <c r="BU484" s="44">
        <f t="shared" ref="BU484" si="11029">parseTime(BS484)-(BT485=INT(RIGHT($F484, 1)))</f>
        <v>0</v>
      </c>
      <c r="BV484" s="45">
        <f t="shared" si="10969"/>
        <v>0</v>
      </c>
      <c r="BW484" s="36"/>
      <c r="BX484" s="37"/>
      <c r="BY484" s="44">
        <f t="shared" ref="BY484" si="11030">parseTime(BW484)-(BX485=INT(RIGHT($F484, 1)))</f>
        <v>0</v>
      </c>
      <c r="BZ484" s="45">
        <f t="shared" si="10971"/>
        <v>0</v>
      </c>
      <c r="CA484" s="36"/>
      <c r="CB484" s="37"/>
      <c r="CC484" s="44">
        <f t="shared" ref="CC484" si="11031">parseTime(CA484)-(CB485=INT(RIGHT($F484, 1)))</f>
        <v>0</v>
      </c>
      <c r="CD484" s="45">
        <f t="shared" si="10973"/>
        <v>0</v>
      </c>
      <c r="CE484" s="36"/>
      <c r="CF484" s="37"/>
      <c r="CG484" s="44">
        <f t="shared" ref="CG484" si="11032">parseTime(CE484)-(CF485=INT(RIGHT($F484, 1)))</f>
        <v>0</v>
      </c>
      <c r="CH484" s="45">
        <f t="shared" si="10975"/>
        <v>0</v>
      </c>
    </row>
    <row r="485" spans="1:86" x14ac:dyDescent="0.25">
      <c r="A485" s="56" t="s">
        <v>120</v>
      </c>
      <c r="B485" s="57">
        <f ca="1">roleHours(G480:CH486, "DCC")</f>
        <v>8</v>
      </c>
      <c r="C485" s="14">
        <f t="shared" ca="1" si="10536"/>
        <v>1</v>
      </c>
      <c r="D485" s="14"/>
      <c r="E485" s="20"/>
      <c r="F485" s="51"/>
      <c r="G485" s="46" t="s">
        <v>134</v>
      </c>
      <c r="H485" s="38">
        <f t="shared" ref="H485" si="11033">lunchAdjust(G480:H484)</f>
        <v>1</v>
      </c>
      <c r="I485" s="48" t="s">
        <v>0</v>
      </c>
      <c r="J485" s="39">
        <f t="shared" ref="J485" si="11034">SUMPRODUCT(I480:I484*J480:J484)</f>
        <v>8</v>
      </c>
      <c r="K485" s="46" t="s">
        <v>134</v>
      </c>
      <c r="L485" s="38">
        <f t="shared" ref="L485" si="11035">lunchAdjust(K480:L484)</f>
        <v>1</v>
      </c>
      <c r="M485" s="48" t="s">
        <v>0</v>
      </c>
      <c r="N485" s="39">
        <f t="shared" ref="N485" si="11036">SUMPRODUCT(M480:M484*N480:N484)</f>
        <v>8</v>
      </c>
      <c r="O485" s="46" t="s">
        <v>134</v>
      </c>
      <c r="P485" s="38">
        <f t="shared" ref="P485" si="11037">lunchAdjust(O480:P484)</f>
        <v>0</v>
      </c>
      <c r="Q485" s="48" t="s">
        <v>0</v>
      </c>
      <c r="R485" s="39">
        <f t="shared" ref="R485" si="11038">SUMPRODUCT(Q480:Q484*R480:R484)</f>
        <v>0</v>
      </c>
      <c r="S485" s="46" t="s">
        <v>134</v>
      </c>
      <c r="T485" s="38">
        <f t="shared" ref="T485" si="11039">lunchAdjust(S480:T484)</f>
        <v>1</v>
      </c>
      <c r="U485" s="48" t="s">
        <v>0</v>
      </c>
      <c r="V485" s="39">
        <f t="shared" ref="V485" si="11040">SUMPRODUCT(U480:U484*V480:V484)</f>
        <v>8</v>
      </c>
      <c r="W485" s="46" t="s">
        <v>134</v>
      </c>
      <c r="X485" s="38">
        <f t="shared" ref="X485" si="11041">lunchAdjust(W480:X484)</f>
        <v>1</v>
      </c>
      <c r="Y485" s="48" t="s">
        <v>0</v>
      </c>
      <c r="Z485" s="39">
        <f t="shared" ref="Z485" si="11042">SUMPRODUCT(Y480:Y484*Z480:Z484)</f>
        <v>8</v>
      </c>
      <c r="AA485" s="46" t="s">
        <v>134</v>
      </c>
      <c r="AB485" s="38">
        <f t="shared" ref="AB485" si="11043">lunchAdjust(AA480:AB484)</f>
        <v>1</v>
      </c>
      <c r="AC485" s="48" t="s">
        <v>0</v>
      </c>
      <c r="AD485" s="39">
        <f t="shared" ref="AD485" si="11044">SUMPRODUCT(AC480:AC484*AD480:AD484)</f>
        <v>8</v>
      </c>
      <c r="AE485" s="46" t="s">
        <v>134</v>
      </c>
      <c r="AF485" s="38">
        <f t="shared" ref="AF485" si="11045">lunchAdjust(AE480:AF484)</f>
        <v>1</v>
      </c>
      <c r="AG485" s="48" t="s">
        <v>0</v>
      </c>
      <c r="AH485" s="39">
        <f t="shared" ref="AH485" si="11046">SUMPRODUCT(AG480:AG484*AH480:AH484)</f>
        <v>8</v>
      </c>
      <c r="AI485" s="46" t="s">
        <v>134</v>
      </c>
      <c r="AJ485" s="38">
        <f t="shared" ref="AJ485" si="11047">lunchAdjust(AI480:AJ484)</f>
        <v>1</v>
      </c>
      <c r="AK485" s="48" t="s">
        <v>0</v>
      </c>
      <c r="AL485" s="39">
        <f t="shared" ref="AL485" si="11048">SUMPRODUCT(AK480:AK484*AL480:AL484)</f>
        <v>8</v>
      </c>
      <c r="AM485" s="46" t="s">
        <v>134</v>
      </c>
      <c r="AN485" s="38">
        <f t="shared" ref="AN485" si="11049">lunchAdjust(AM480:AN484)</f>
        <v>0</v>
      </c>
      <c r="AO485" s="48" t="s">
        <v>0</v>
      </c>
      <c r="AP485" s="39">
        <f t="shared" ref="AP485" si="11050">SUMPRODUCT(AO480:AO484*AP480:AP484)</f>
        <v>0</v>
      </c>
      <c r="AQ485" s="46" t="s">
        <v>134</v>
      </c>
      <c r="AR485" s="38">
        <f t="shared" ref="AR485" si="11051">lunchAdjust(AQ480:AR484)</f>
        <v>0</v>
      </c>
      <c r="AS485" s="48" t="s">
        <v>0</v>
      </c>
      <c r="AT485" s="39">
        <f t="shared" ref="AT485" si="11052">SUMPRODUCT(AS480:AS484*AT480:AT484)</f>
        <v>0</v>
      </c>
      <c r="AU485" s="46" t="s">
        <v>134</v>
      </c>
      <c r="AV485" s="38">
        <f t="shared" ref="AV485" si="11053">lunchAdjust(AU480:AV484)</f>
        <v>1</v>
      </c>
      <c r="AW485" s="48" t="s">
        <v>0</v>
      </c>
      <c r="AX485" s="39">
        <f t="shared" ref="AX485" si="11054">SUMPRODUCT(AW480:AW484*AX480:AX484)</f>
        <v>8</v>
      </c>
      <c r="AY485" s="46" t="s">
        <v>134</v>
      </c>
      <c r="AZ485" s="38">
        <f t="shared" ref="AZ485" si="11055">lunchAdjust(AY480:AZ484)</f>
        <v>1</v>
      </c>
      <c r="BA485" s="48" t="s">
        <v>0</v>
      </c>
      <c r="BB485" s="39">
        <f t="shared" ref="BB485" si="11056">SUMPRODUCT(BA480:BA484*BB480:BB484)</f>
        <v>8</v>
      </c>
      <c r="BC485" s="46" t="s">
        <v>134</v>
      </c>
      <c r="BD485" s="38">
        <f t="shared" ref="BD485" si="11057">lunchAdjust(BC480:BD484)</f>
        <v>1</v>
      </c>
      <c r="BE485" s="48" t="s">
        <v>0</v>
      </c>
      <c r="BF485" s="39">
        <f t="shared" ref="BF485" si="11058">SUMPRODUCT(BE480:BE484*BF480:BF484)</f>
        <v>8</v>
      </c>
      <c r="BG485" s="46" t="s">
        <v>134</v>
      </c>
      <c r="BH485" s="38">
        <f t="shared" ref="BH485" si="11059">lunchAdjust(BG480:BH484)</f>
        <v>0</v>
      </c>
      <c r="BI485" s="48" t="s">
        <v>0</v>
      </c>
      <c r="BJ485" s="39">
        <f t="shared" ref="BJ485" si="11060">SUMPRODUCT(BI480:BI484*BJ480:BJ484)</f>
        <v>0</v>
      </c>
      <c r="BK485" s="46" t="s">
        <v>134</v>
      </c>
      <c r="BL485" s="38">
        <f t="shared" ref="BL485" si="11061">lunchAdjust(BK480:BL484)</f>
        <v>0</v>
      </c>
      <c r="BM485" s="48" t="s">
        <v>0</v>
      </c>
      <c r="BN485" s="39">
        <f t="shared" ref="BN485" si="11062">SUMPRODUCT(BM480:BM484*BN480:BN484)</f>
        <v>0</v>
      </c>
      <c r="BO485" s="46" t="s">
        <v>134</v>
      </c>
      <c r="BP485" s="38">
        <f t="shared" ref="BP485" si="11063">lunchAdjust(BO480:BP484)</f>
        <v>0</v>
      </c>
      <c r="BQ485" s="48" t="s">
        <v>0</v>
      </c>
      <c r="BR485" s="39">
        <f t="shared" ref="BR485" si="11064">SUMPRODUCT(BQ480:BQ484*BR480:BR484)</f>
        <v>0</v>
      </c>
      <c r="BS485" s="46" t="s">
        <v>134</v>
      </c>
      <c r="BT485" s="38">
        <f t="shared" ref="BT485" si="11065">lunchAdjust(BS480:BT484)</f>
        <v>0</v>
      </c>
      <c r="BU485" s="48" t="s">
        <v>0</v>
      </c>
      <c r="BV485" s="39">
        <f t="shared" ref="BV485" si="11066">SUMPRODUCT(BU480:BU484*BV480:BV484)</f>
        <v>0</v>
      </c>
      <c r="BW485" s="46" t="s">
        <v>134</v>
      </c>
      <c r="BX485" s="38">
        <f t="shared" ref="BX485" si="11067">lunchAdjust(BW480:BX484)</f>
        <v>0</v>
      </c>
      <c r="BY485" s="48" t="s">
        <v>0</v>
      </c>
      <c r="BZ485" s="39">
        <f t="shared" ref="BZ485" si="11068">SUMPRODUCT(BY480:BY484*BZ480:BZ484)</f>
        <v>0</v>
      </c>
      <c r="CA485" s="46" t="s">
        <v>134</v>
      </c>
      <c r="CB485" s="38">
        <f t="shared" ref="CB485" si="11069">lunchAdjust(CA480:CB484)</f>
        <v>0</v>
      </c>
      <c r="CC485" s="48" t="s">
        <v>0</v>
      </c>
      <c r="CD485" s="39">
        <f t="shared" ref="CD485" si="11070">SUMPRODUCT(CC480:CC484*CD480:CD484)</f>
        <v>0</v>
      </c>
      <c r="CE485" s="46" t="s">
        <v>134</v>
      </c>
      <c r="CF485" s="38">
        <f t="shared" ref="CF485" si="11071">lunchAdjust(CE480:CF484)</f>
        <v>0</v>
      </c>
      <c r="CG485" s="48" t="s">
        <v>0</v>
      </c>
      <c r="CH485" s="39">
        <f t="shared" ref="CH485" si="11072">SUMPRODUCT(CG480:CG484*CH480:CH484)</f>
        <v>0</v>
      </c>
    </row>
    <row r="486" spans="1:86" ht="15.75" thickBot="1" x14ac:dyDescent="0.3">
      <c r="A486" s="58" t="s">
        <v>121</v>
      </c>
      <c r="B486" s="59">
        <f ca="1">roleHours(G480:CH486, "OUT")</f>
        <v>0</v>
      </c>
      <c r="C486" s="54" t="s">
        <v>137</v>
      </c>
      <c r="D486" s="22">
        <f ca="1">roleHours(G480:CH486, "PTO")</f>
        <v>0</v>
      </c>
      <c r="E486" s="23"/>
      <c r="F486" s="52"/>
      <c r="G486" s="47" t="s">
        <v>39</v>
      </c>
      <c r="H486" s="40">
        <f t="shared" si="10742"/>
        <v>0</v>
      </c>
      <c r="I486" s="49" t="s">
        <v>135</v>
      </c>
      <c r="J486" s="41">
        <f t="shared" ref="J486" si="11073">J485*G$4</f>
        <v>0</v>
      </c>
      <c r="K486" s="47" t="s">
        <v>39</v>
      </c>
      <c r="L486" s="40">
        <f t="shared" ref="L486" si="11074">SUMPRODUCT(M480:M484*(L480:L484="PTO"))+SUMPRODUCT(M480:M484*(L480:L484="HOL"))</f>
        <v>0</v>
      </c>
      <c r="M486" s="49" t="s">
        <v>135</v>
      </c>
      <c r="N486" s="41">
        <f t="shared" ref="N486" si="11075">N485*K$4</f>
        <v>0</v>
      </c>
      <c r="O486" s="47" t="s">
        <v>39</v>
      </c>
      <c r="P486" s="40">
        <f t="shared" ref="P486" si="11076">SUMPRODUCT(Q480:Q484*(P480:P484="PTO"))+SUMPRODUCT(Q480:Q484*(P480:P484="HOL"))</f>
        <v>0</v>
      </c>
      <c r="Q486" s="49" t="s">
        <v>135</v>
      </c>
      <c r="R486" s="41">
        <f t="shared" ref="R486" si="11077">R485*O$4</f>
        <v>0</v>
      </c>
      <c r="S486" s="47" t="s">
        <v>39</v>
      </c>
      <c r="T486" s="40">
        <f t="shared" ref="T486" si="11078">SUMPRODUCT(U480:U484*(T480:T484="PTO"))+SUMPRODUCT(U480:U484*(T480:T484="HOL"))</f>
        <v>0</v>
      </c>
      <c r="U486" s="49" t="s">
        <v>135</v>
      </c>
      <c r="V486" s="41">
        <f t="shared" ref="V486" si="11079">V485*S$4</f>
        <v>0</v>
      </c>
      <c r="W486" s="47" t="s">
        <v>39</v>
      </c>
      <c r="X486" s="40">
        <f t="shared" ref="X486" si="11080">SUMPRODUCT(Y480:Y484*(X480:X484="PTO"))+SUMPRODUCT(Y480:Y484*(X480:X484="HOL"))</f>
        <v>0</v>
      </c>
      <c r="Y486" s="49" t="s">
        <v>135</v>
      </c>
      <c r="Z486" s="41">
        <f t="shared" ref="Z486" si="11081">Z485*W$4</f>
        <v>8</v>
      </c>
      <c r="AA486" s="47" t="s">
        <v>39</v>
      </c>
      <c r="AB486" s="40">
        <f t="shared" ref="AB486" si="11082">SUMPRODUCT(AC480:AC484*(AB480:AB484="PTO"))+SUMPRODUCT(AC480:AC484*(AB480:AB484="HOL"))</f>
        <v>0</v>
      </c>
      <c r="AC486" s="49" t="s">
        <v>135</v>
      </c>
      <c r="AD486" s="41">
        <f t="shared" ref="AD486" si="11083">AD485*AA$4</f>
        <v>8</v>
      </c>
      <c r="AE486" s="47" t="s">
        <v>39</v>
      </c>
      <c r="AF486" s="40">
        <f t="shared" ref="AF486" si="11084">SUMPRODUCT(AG480:AG484*(AF480:AF484="PTO"))+SUMPRODUCT(AG480:AG484*(AF480:AF484="HOL"))</f>
        <v>0</v>
      </c>
      <c r="AG486" s="49" t="s">
        <v>135</v>
      </c>
      <c r="AH486" s="41">
        <f t="shared" ref="AH486" si="11085">AH485*AE$4</f>
        <v>8</v>
      </c>
      <c r="AI486" s="47" t="s">
        <v>39</v>
      </c>
      <c r="AJ486" s="40">
        <f t="shared" ref="AJ486" si="11086">SUMPRODUCT(AK480:AK484*(AJ480:AJ484="PTO"))+SUMPRODUCT(AK480:AK484*(AJ480:AJ484="HOL"))</f>
        <v>0</v>
      </c>
      <c r="AK486" s="49" t="s">
        <v>135</v>
      </c>
      <c r="AL486" s="41">
        <f>AL485*AI$4</f>
        <v>8</v>
      </c>
      <c r="AM486" s="47" t="s">
        <v>39</v>
      </c>
      <c r="AN486" s="40">
        <f t="shared" ref="AN486" si="11087">SUMPRODUCT(AO480:AO484*(AN480:AN484="PTO"))+SUMPRODUCT(AO480:AO484*(AN480:AN484="HOL"))</f>
        <v>0</v>
      </c>
      <c r="AO486" s="49" t="s">
        <v>135</v>
      </c>
      <c r="AP486" s="41">
        <f t="shared" ref="AP486" si="11088">AP485*AM$4</f>
        <v>0</v>
      </c>
      <c r="AQ486" s="47" t="s">
        <v>39</v>
      </c>
      <c r="AR486" s="40">
        <f t="shared" ref="AR486" si="11089">SUMPRODUCT(AS480:AS484*(AR480:AR484="PTO"))+SUMPRODUCT(AS480:AS484*(AR480:AR484="HOL"))</f>
        <v>0</v>
      </c>
      <c r="AS486" s="49" t="s">
        <v>135</v>
      </c>
      <c r="AT486" s="41">
        <f t="shared" ref="AT486" si="11090">AT485*AQ$4</f>
        <v>0</v>
      </c>
      <c r="AU486" s="47" t="s">
        <v>39</v>
      </c>
      <c r="AV486" s="40">
        <f t="shared" ref="AV486" si="11091">SUMPRODUCT(AW480:AW484*(AV480:AV484="PTO"))+SUMPRODUCT(AW480:AW484*(AV480:AV484="HOL"))</f>
        <v>0</v>
      </c>
      <c r="AW486" s="49" t="s">
        <v>135</v>
      </c>
      <c r="AX486" s="41">
        <f>AX485*AU$4</f>
        <v>8</v>
      </c>
      <c r="AY486" s="47" t="s">
        <v>39</v>
      </c>
      <c r="AZ486" s="40">
        <f t="shared" ref="AZ486" si="11092">SUMPRODUCT(BA480:BA484*(AZ480:AZ484="PTO"))+SUMPRODUCT(BA480:BA484*(AZ480:AZ484="HOL"))</f>
        <v>0</v>
      </c>
      <c r="BA486" s="49" t="s">
        <v>135</v>
      </c>
      <c r="BB486" s="41">
        <f>BB485*AY$4</f>
        <v>8</v>
      </c>
      <c r="BC486" s="47" t="s">
        <v>39</v>
      </c>
      <c r="BD486" s="40">
        <f t="shared" ref="BD486" si="11093">SUMPRODUCT(BE480:BE484*(BD480:BD484="PTO"))+SUMPRODUCT(BE480:BE484*(BD480:BD484="HOL"))</f>
        <v>0</v>
      </c>
      <c r="BE486" s="49" t="s">
        <v>135</v>
      </c>
      <c r="BF486" s="41">
        <f>BF485*BC$4</f>
        <v>8</v>
      </c>
      <c r="BG486" s="47" t="s">
        <v>39</v>
      </c>
      <c r="BH486" s="40">
        <f t="shared" ref="BH486" si="11094">SUMPRODUCT(BI480:BI484*(BH480:BH484="PTO"))+SUMPRODUCT(BI480:BI484*(BH480:BH484="HOL"))</f>
        <v>0</v>
      </c>
      <c r="BI486" s="49" t="s">
        <v>135</v>
      </c>
      <c r="BJ486" s="41">
        <f>BJ485*BG$4</f>
        <v>0</v>
      </c>
      <c r="BK486" s="47" t="s">
        <v>39</v>
      </c>
      <c r="BL486" s="40">
        <f t="shared" ref="BL486" si="11095">SUMPRODUCT(BM480:BM484*(BL480:BL484="PTO"))+SUMPRODUCT(BM480:BM484*(BL480:BL484="HOL"))</f>
        <v>0</v>
      </c>
      <c r="BM486" s="49" t="s">
        <v>135</v>
      </c>
      <c r="BN486" s="41">
        <f>BN485*BK$4</f>
        <v>0</v>
      </c>
      <c r="BO486" s="47" t="s">
        <v>39</v>
      </c>
      <c r="BP486" s="40">
        <f t="shared" ref="BP486" si="11096">SUMPRODUCT(BQ480:BQ484*(BP480:BP484="PTO"))+SUMPRODUCT(BQ480:BQ484*(BP480:BP484="HOL"))</f>
        <v>0</v>
      </c>
      <c r="BQ486" s="49" t="s">
        <v>135</v>
      </c>
      <c r="BR486" s="41">
        <f t="shared" ref="BR486" si="11097">BR485*BO$4</f>
        <v>0</v>
      </c>
      <c r="BS486" s="47" t="s">
        <v>39</v>
      </c>
      <c r="BT486" s="40">
        <f t="shared" ref="BT486" si="11098">SUMPRODUCT(BU480:BU484*(BT480:BT484="PTO"))+SUMPRODUCT(BU480:BU484*(BT480:BT484="HOL"))</f>
        <v>0</v>
      </c>
      <c r="BU486" s="49" t="s">
        <v>135</v>
      </c>
      <c r="BV486" s="41">
        <f t="shared" ref="BV486" si="11099">BV485*BS$4</f>
        <v>0</v>
      </c>
      <c r="BW486" s="47" t="s">
        <v>39</v>
      </c>
      <c r="BX486" s="40">
        <f t="shared" ref="BX486" si="11100">SUMPRODUCT(BY480:BY484*(BX480:BX484="PTO"))+SUMPRODUCT(BY480:BY484*(BX480:BX484="HOL"))</f>
        <v>0</v>
      </c>
      <c r="BY486" s="49" t="s">
        <v>135</v>
      </c>
      <c r="BZ486" s="41">
        <f t="shared" ref="BZ486" si="11101">BZ485*BW$4</f>
        <v>0</v>
      </c>
      <c r="CA486" s="47" t="s">
        <v>39</v>
      </c>
      <c r="CB486" s="40">
        <f t="shared" ref="CB486" si="11102">SUMPRODUCT(CC480:CC484*(CB480:CB484="PTO"))+SUMPRODUCT(CC480:CC484*(CB480:CB484="HOL"))</f>
        <v>0</v>
      </c>
      <c r="CC486" s="49" t="s">
        <v>135</v>
      </c>
      <c r="CD486" s="41">
        <f t="shared" ref="CD486" si="11103">CD485*CA$4</f>
        <v>0</v>
      </c>
      <c r="CE486" s="47" t="s">
        <v>39</v>
      </c>
      <c r="CF486" s="40">
        <f t="shared" ref="CF486" si="11104">SUMPRODUCT(CG480:CG484*(CF480:CF484="PTO"))+SUMPRODUCT(CG480:CG484*(CF480:CF484="HOL"))</f>
        <v>0</v>
      </c>
      <c r="CG486" s="49" t="s">
        <v>135</v>
      </c>
      <c r="CH486" s="41">
        <f t="shared" ref="CH486" si="11105">CH485*CE$4</f>
        <v>0</v>
      </c>
    </row>
    <row r="487" spans="1:86" x14ac:dyDescent="0.25">
      <c r="A487" s="70" t="s">
        <v>133</v>
      </c>
      <c r="B487" s="71">
        <f t="shared" ref="B487" ca="1" si="11106">D487-B488</f>
        <v>-4.6000000000000014</v>
      </c>
      <c r="C487" s="72" t="s">
        <v>122</v>
      </c>
      <c r="D487" s="71">
        <f>IFERROR(INDEX(Holidays[FTE], MATCH(Entry!E487, Holidays[Date], 0)), 1)*8*INDEX(FTEguide[[1]:[12]], MATCH(Entry!E488, FTEguide[Weekday], 0), IF(Entry!E490&gt;0, Entry!E490, MONTH(Entry!E487)))</f>
        <v>27.4</v>
      </c>
      <c r="E487" s="60">
        <f t="shared" si="10279"/>
        <v>43897</v>
      </c>
      <c r="F487" s="50" t="s">
        <v>128</v>
      </c>
      <c r="G487" s="34"/>
      <c r="H487" s="35"/>
      <c r="I487" s="42">
        <f t="shared" ref="I487" si="11107">parseTime(G487)-(H492=INT(RIGHT($F487, 1)))</f>
        <v>0</v>
      </c>
      <c r="J487" s="43">
        <f t="shared" ref="J487:J491" si="11108">isClocked(H487)</f>
        <v>0</v>
      </c>
      <c r="K487" s="34"/>
      <c r="L487" s="35"/>
      <c r="M487" s="42">
        <f t="shared" ref="M487" si="11109">parseTime(K487)-(L492=INT(RIGHT($F487, 1)))</f>
        <v>0</v>
      </c>
      <c r="N487" s="43">
        <f t="shared" ref="N487:N491" si="11110">isClocked(L487)</f>
        <v>0</v>
      </c>
      <c r="O487" s="34"/>
      <c r="P487" s="35"/>
      <c r="Q487" s="42">
        <f t="shared" ref="Q487" si="11111">parseTime(O487)-(P492=INT(RIGHT($F487, 1)))</f>
        <v>0</v>
      </c>
      <c r="R487" s="43">
        <f t="shared" ref="R487:R491" si="11112">isClocked(P487)</f>
        <v>0</v>
      </c>
      <c r="S487" s="34"/>
      <c r="T487" s="35"/>
      <c r="U487" s="42">
        <f t="shared" ref="U487" si="11113">parseTime(S487)-(T492=INT(RIGHT($F487, 1)))</f>
        <v>0</v>
      </c>
      <c r="V487" s="43">
        <f t="shared" ref="V487:V491" si="11114">isClocked(T487)</f>
        <v>0</v>
      </c>
      <c r="W487" s="34"/>
      <c r="X487" s="35"/>
      <c r="Y487" s="42">
        <f t="shared" ref="Y487" si="11115">parseTime(W487)-(X492=INT(RIGHT($F487, 1)))</f>
        <v>0</v>
      </c>
      <c r="Z487" s="43">
        <f t="shared" ref="Z487:Z491" si="11116">isClocked(X487)</f>
        <v>0</v>
      </c>
      <c r="AA487" s="34"/>
      <c r="AB487" s="35"/>
      <c r="AC487" s="42">
        <f t="shared" ref="AC487" si="11117">parseTime(AA487)-(AB492=INT(RIGHT($F487, 1)))</f>
        <v>0</v>
      </c>
      <c r="AD487" s="43">
        <f t="shared" ref="AD487:AD491" si="11118">isClocked(AB487)</f>
        <v>0</v>
      </c>
      <c r="AE487" s="34"/>
      <c r="AF487" s="35"/>
      <c r="AG487" s="42">
        <f t="shared" ref="AG487" si="11119">parseTime(AE487)-(AF492=INT(RIGHT($F487, 1)))</f>
        <v>0</v>
      </c>
      <c r="AH487" s="43">
        <f t="shared" ref="AH487:AH491" si="11120">isClocked(AF487)</f>
        <v>0</v>
      </c>
      <c r="AI487" s="34" t="s">
        <v>136</v>
      </c>
      <c r="AJ487" s="35" t="s">
        <v>23</v>
      </c>
      <c r="AK487" s="42">
        <f>parseTime(AI487)-(AJ492=INT(RIGHT($F487, 1)))</f>
        <v>8</v>
      </c>
      <c r="AL487" s="43">
        <f t="shared" ref="AL487:AL491" si="11121">isClocked(AJ487)</f>
        <v>1</v>
      </c>
      <c r="AM487" s="34" t="s">
        <v>136</v>
      </c>
      <c r="AN487" s="35" t="s">
        <v>23</v>
      </c>
      <c r="AO487" s="42">
        <f t="shared" ref="AO487" si="11122">parseTime(AM487)-(AN492=INT(RIGHT($F487, 1)))</f>
        <v>8</v>
      </c>
      <c r="AP487" s="43">
        <f t="shared" ref="AP487:AP491" si="11123">isClocked(AN487)</f>
        <v>1</v>
      </c>
      <c r="AQ487" s="34" t="s">
        <v>136</v>
      </c>
      <c r="AR487" s="35" t="s">
        <v>24</v>
      </c>
      <c r="AS487" s="42">
        <f t="shared" ref="AS487" si="11124">parseTime(AQ487)-(AR492=INT(RIGHT($F487, 1)))</f>
        <v>8</v>
      </c>
      <c r="AT487" s="43">
        <f t="shared" ref="AT487:AT491" si="11125">isClocked(AR487)</f>
        <v>1</v>
      </c>
      <c r="AU487" s="34"/>
      <c r="AV487" s="35"/>
      <c r="AW487" s="42">
        <f>parseTime(AU487)-(AV492=INT(RIGHT($F487, 1)))</f>
        <v>0</v>
      </c>
      <c r="AX487" s="43">
        <f t="shared" ref="AX487:AX491" si="11126">isClocked(AV487)</f>
        <v>0</v>
      </c>
      <c r="AY487" s="34"/>
      <c r="AZ487" s="35"/>
      <c r="BA487" s="42">
        <f>parseTime(AY487)-(AZ492=INT(RIGHT($F487, 1)))</f>
        <v>0</v>
      </c>
      <c r="BB487" s="43">
        <f t="shared" ref="BB487:BB491" si="11127">isClocked(AZ487)</f>
        <v>0</v>
      </c>
      <c r="BC487" s="34" t="s">
        <v>136</v>
      </c>
      <c r="BD487" s="35" t="s">
        <v>24</v>
      </c>
      <c r="BE487" s="42">
        <f>parseTime(BC487)-(BD492=INT(RIGHT($F487, 1)))</f>
        <v>8</v>
      </c>
      <c r="BF487" s="43">
        <f t="shared" ref="BF487:BF491" si="11128">isClocked(BD487)</f>
        <v>1</v>
      </c>
      <c r="BG487" s="34"/>
      <c r="BH487" s="35"/>
      <c r="BI487" s="42">
        <f>parseTime(BG487)-(BH492=INT(RIGHT($F487, 1)))</f>
        <v>0</v>
      </c>
      <c r="BJ487" s="43">
        <f t="shared" ref="BJ487:BJ491" si="11129">isClocked(BH487)</f>
        <v>0</v>
      </c>
      <c r="BK487" s="34"/>
      <c r="BL487" s="35"/>
      <c r="BM487" s="42">
        <f>parseTime(BK487)-(BL492=INT(RIGHT($F487, 1)))</f>
        <v>0</v>
      </c>
      <c r="BN487" s="43">
        <f t="shared" ref="BN487:BN491" si="11130">isClocked(BL487)</f>
        <v>0</v>
      </c>
      <c r="BO487" s="34"/>
      <c r="BP487" s="35"/>
      <c r="BQ487" s="42">
        <f t="shared" ref="BQ487" si="11131">parseTime(BO487)-(BP492=INT(RIGHT($F487, 1)))</f>
        <v>0</v>
      </c>
      <c r="BR487" s="43">
        <f t="shared" ref="BR487:BR491" si="11132">isClocked(BP487)</f>
        <v>0</v>
      </c>
      <c r="BS487" s="34"/>
      <c r="BT487" s="35"/>
      <c r="BU487" s="42">
        <f t="shared" ref="BU487" si="11133">parseTime(BS487)-(BT492=INT(RIGHT($F487, 1)))</f>
        <v>0</v>
      </c>
      <c r="BV487" s="43">
        <f t="shared" ref="BV487:BV491" si="11134">isClocked(BT487)</f>
        <v>0</v>
      </c>
      <c r="BW487" s="34"/>
      <c r="BX487" s="35"/>
      <c r="BY487" s="42">
        <f t="shared" ref="BY487" si="11135">parseTime(BW487)-(BX492=INT(RIGHT($F487, 1)))</f>
        <v>0</v>
      </c>
      <c r="BZ487" s="43">
        <f t="shared" ref="BZ487:BZ491" si="11136">isClocked(BX487)</f>
        <v>0</v>
      </c>
      <c r="CA487" s="34"/>
      <c r="CB487" s="35"/>
      <c r="CC487" s="42">
        <f t="shared" ref="CC487" si="11137">parseTime(CA487)-(CB492=INT(RIGHT($F487, 1)))</f>
        <v>0</v>
      </c>
      <c r="CD487" s="43">
        <f t="shared" ref="CD487:CD491" si="11138">isClocked(CB487)</f>
        <v>0</v>
      </c>
      <c r="CE487" s="34"/>
      <c r="CF487" s="35"/>
      <c r="CG487" s="42">
        <f t="shared" ref="CG487" si="11139">parseTime(CE487)-(CF492=INT(RIGHT($F487, 1)))</f>
        <v>0</v>
      </c>
      <c r="CH487" s="43">
        <f t="shared" ref="CH487:CH491" si="11140">isClocked(CF487)</f>
        <v>0</v>
      </c>
    </row>
    <row r="488" spans="1:86" x14ac:dyDescent="0.25">
      <c r="A488" s="56" t="s">
        <v>0</v>
      </c>
      <c r="B488" s="57">
        <f t="shared" ref="B488" ca="1" si="11141">SUM(B489:B492)</f>
        <v>32</v>
      </c>
      <c r="C488" s="14" t="s">
        <v>252</v>
      </c>
      <c r="D488" s="14"/>
      <c r="E488" s="55" t="str">
        <f t="shared" si="10148"/>
        <v>Saturday</v>
      </c>
      <c r="F488" s="51" t="s">
        <v>129</v>
      </c>
      <c r="G488" s="36"/>
      <c r="H488" s="37"/>
      <c r="I488" s="44">
        <f t="shared" ref="I488" si="11142">parseTime(G488)-(H492=INT(RIGHT($F488, 1)))</f>
        <v>0</v>
      </c>
      <c r="J488" s="45">
        <f t="shared" si="11108"/>
        <v>0</v>
      </c>
      <c r="K488" s="36"/>
      <c r="L488" s="37"/>
      <c r="M488" s="44">
        <f t="shared" ref="M488" si="11143">parseTime(K488)-(L492=INT(RIGHT($F488, 1)))</f>
        <v>0</v>
      </c>
      <c r="N488" s="45">
        <f t="shared" si="11110"/>
        <v>0</v>
      </c>
      <c r="O488" s="36"/>
      <c r="P488" s="37"/>
      <c r="Q488" s="44">
        <f t="shared" ref="Q488" si="11144">parseTime(O488)-(P492=INT(RIGHT($F488, 1)))</f>
        <v>0</v>
      </c>
      <c r="R488" s="45">
        <f t="shared" si="11112"/>
        <v>0</v>
      </c>
      <c r="S488" s="36"/>
      <c r="T488" s="37"/>
      <c r="U488" s="44">
        <f t="shared" ref="U488" si="11145">parseTime(S488)-(T492=INT(RIGHT($F488, 1)))</f>
        <v>0</v>
      </c>
      <c r="V488" s="45">
        <f t="shared" si="11114"/>
        <v>0</v>
      </c>
      <c r="W488" s="36"/>
      <c r="X488" s="37"/>
      <c r="Y488" s="44">
        <f t="shared" ref="Y488" si="11146">parseTime(W488)-(X492=INT(RIGHT($F488, 1)))</f>
        <v>0</v>
      </c>
      <c r="Z488" s="45">
        <f t="shared" si="11116"/>
        <v>0</v>
      </c>
      <c r="AA488" s="36"/>
      <c r="AB488" s="37"/>
      <c r="AC488" s="44">
        <f t="shared" ref="AC488" si="11147">parseTime(AA488)-(AB492=INT(RIGHT($F488, 1)))</f>
        <v>0</v>
      </c>
      <c r="AD488" s="45">
        <f t="shared" si="11118"/>
        <v>0</v>
      </c>
      <c r="AE488" s="36"/>
      <c r="AF488" s="37"/>
      <c r="AG488" s="44">
        <f t="shared" ref="AG488" si="11148">parseTime(AE488)-(AF492=INT(RIGHT($F488, 1)))</f>
        <v>0</v>
      </c>
      <c r="AH488" s="45">
        <f t="shared" si="11120"/>
        <v>0</v>
      </c>
      <c r="AI488" s="36"/>
      <c r="AJ488" s="37"/>
      <c r="AK488" s="44">
        <f>parseTime(AI488)-(AJ492=INT(RIGHT($F488, 1)))</f>
        <v>0</v>
      </c>
      <c r="AL488" s="45">
        <f t="shared" si="11121"/>
        <v>0</v>
      </c>
      <c r="AM488" s="36"/>
      <c r="AN488" s="37"/>
      <c r="AO488" s="44">
        <f t="shared" ref="AO488" si="11149">parseTime(AM488)-(AN492=INT(RIGHT($F488, 1)))</f>
        <v>0</v>
      </c>
      <c r="AP488" s="45">
        <f t="shared" si="11123"/>
        <v>0</v>
      </c>
      <c r="AQ488" s="36"/>
      <c r="AR488" s="37"/>
      <c r="AS488" s="44">
        <f t="shared" ref="AS488" si="11150">parseTime(AQ488)-(AR492=INT(RIGHT($F488, 1)))</f>
        <v>0</v>
      </c>
      <c r="AT488" s="45">
        <f t="shared" si="11125"/>
        <v>0</v>
      </c>
      <c r="AU488" s="36"/>
      <c r="AV488" s="37"/>
      <c r="AW488" s="44">
        <f>parseTime(AU488)-(AV492=INT(RIGHT($F488, 1)))</f>
        <v>0</v>
      </c>
      <c r="AX488" s="45">
        <f t="shared" si="11126"/>
        <v>0</v>
      </c>
      <c r="AY488" s="36"/>
      <c r="AZ488" s="37"/>
      <c r="BA488" s="44">
        <f>parseTime(AY488)-(AZ492=INT(RIGHT($F488, 1)))</f>
        <v>0</v>
      </c>
      <c r="BB488" s="45">
        <f t="shared" si="11127"/>
        <v>0</v>
      </c>
      <c r="BC488" s="36"/>
      <c r="BD488" s="37"/>
      <c r="BE488" s="44">
        <f>parseTime(BC488)-(BD492=INT(RIGHT($F488, 1)))</f>
        <v>0</v>
      </c>
      <c r="BF488" s="45">
        <f t="shared" si="11128"/>
        <v>0</v>
      </c>
      <c r="BG488" s="36"/>
      <c r="BH488" s="37"/>
      <c r="BI488" s="44">
        <f>parseTime(BG488)-(BH492=INT(RIGHT($F488, 1)))</f>
        <v>0</v>
      </c>
      <c r="BJ488" s="45">
        <f t="shared" si="11129"/>
        <v>0</v>
      </c>
      <c r="BK488" s="36"/>
      <c r="BL488" s="37"/>
      <c r="BM488" s="44">
        <f>parseTime(BK488)-(BL492=INT(RIGHT($F488, 1)))</f>
        <v>0</v>
      </c>
      <c r="BN488" s="45">
        <f t="shared" si="11130"/>
        <v>0</v>
      </c>
      <c r="BO488" s="36"/>
      <c r="BP488" s="37"/>
      <c r="BQ488" s="44">
        <f t="shared" ref="BQ488" si="11151">parseTime(BO488)-(BP492=INT(RIGHT($F488, 1)))</f>
        <v>0</v>
      </c>
      <c r="BR488" s="45">
        <f t="shared" si="11132"/>
        <v>0</v>
      </c>
      <c r="BS488" s="36"/>
      <c r="BT488" s="37"/>
      <c r="BU488" s="44">
        <f t="shared" ref="BU488" si="11152">parseTime(BS488)-(BT492=INT(RIGHT($F488, 1)))</f>
        <v>0</v>
      </c>
      <c r="BV488" s="45">
        <f t="shared" si="11134"/>
        <v>0</v>
      </c>
      <c r="BW488" s="36"/>
      <c r="BX488" s="37"/>
      <c r="BY488" s="44">
        <f t="shared" ref="BY488" si="11153">parseTime(BW488)-(BX492=INT(RIGHT($F488, 1)))</f>
        <v>0</v>
      </c>
      <c r="BZ488" s="45">
        <f t="shared" si="11136"/>
        <v>0</v>
      </c>
      <c r="CA488" s="36"/>
      <c r="CB488" s="37"/>
      <c r="CC488" s="44">
        <f t="shared" ref="CC488" si="11154">parseTime(CA488)-(CB492=INT(RIGHT($F488, 1)))</f>
        <v>0</v>
      </c>
      <c r="CD488" s="45">
        <f t="shared" si="11138"/>
        <v>0</v>
      </c>
      <c r="CE488" s="36"/>
      <c r="CF488" s="37"/>
      <c r="CG488" s="44">
        <f t="shared" ref="CG488" si="11155">parseTime(CE488)-(CF492=INT(RIGHT($F488, 1)))</f>
        <v>0</v>
      </c>
      <c r="CH488" s="45">
        <f t="shared" si="11140"/>
        <v>0</v>
      </c>
    </row>
    <row r="489" spans="1:86" x14ac:dyDescent="0.25">
      <c r="A489" s="56" t="s">
        <v>117</v>
      </c>
      <c r="B489" s="57">
        <f ca="1">roleHours(G487:CH493, "MFD")</f>
        <v>16</v>
      </c>
      <c r="C489" s="14">
        <f t="shared" ca="1" si="10536"/>
        <v>2</v>
      </c>
      <c r="D489" s="14"/>
      <c r="E489" s="20" t="s">
        <v>127</v>
      </c>
      <c r="F489" s="51" t="s">
        <v>130</v>
      </c>
      <c r="G489" s="36"/>
      <c r="H489" s="37"/>
      <c r="I489" s="44">
        <f t="shared" ref="I489" si="11156">parseTime(G489)-(H492=INT(RIGHT($F489, 1)))</f>
        <v>0</v>
      </c>
      <c r="J489" s="45">
        <f t="shared" si="11108"/>
        <v>0</v>
      </c>
      <c r="K489" s="36"/>
      <c r="L489" s="37"/>
      <c r="M489" s="44">
        <f t="shared" ref="M489" si="11157">parseTime(K489)-(L492=INT(RIGHT($F489, 1)))</f>
        <v>0</v>
      </c>
      <c r="N489" s="45">
        <f t="shared" si="11110"/>
        <v>0</v>
      </c>
      <c r="O489" s="36"/>
      <c r="P489" s="37"/>
      <c r="Q489" s="44">
        <f t="shared" ref="Q489" si="11158">parseTime(O489)-(P492=INT(RIGHT($F489, 1)))</f>
        <v>0</v>
      </c>
      <c r="R489" s="45">
        <f t="shared" si="11112"/>
        <v>0</v>
      </c>
      <c r="S489" s="36"/>
      <c r="T489" s="37"/>
      <c r="U489" s="44">
        <f t="shared" ref="U489" si="11159">parseTime(S489)-(T492=INT(RIGHT($F489, 1)))</f>
        <v>0</v>
      </c>
      <c r="V489" s="45">
        <f t="shared" si="11114"/>
        <v>0</v>
      </c>
      <c r="W489" s="36"/>
      <c r="X489" s="37"/>
      <c r="Y489" s="44">
        <f t="shared" ref="Y489" si="11160">parseTime(W489)-(X492=INT(RIGHT($F489, 1)))</f>
        <v>0</v>
      </c>
      <c r="Z489" s="45">
        <f t="shared" si="11116"/>
        <v>0</v>
      </c>
      <c r="AA489" s="36"/>
      <c r="AB489" s="37"/>
      <c r="AC489" s="44">
        <f t="shared" ref="AC489" si="11161">parseTime(AA489)-(AB492=INT(RIGHT($F489, 1)))</f>
        <v>0</v>
      </c>
      <c r="AD489" s="45">
        <f t="shared" si="11118"/>
        <v>0</v>
      </c>
      <c r="AE489" s="36"/>
      <c r="AF489" s="37"/>
      <c r="AG489" s="44">
        <f t="shared" ref="AG489" si="11162">parseTime(AE489)-(AF492=INT(RIGHT($F489, 1)))</f>
        <v>0</v>
      </c>
      <c r="AH489" s="45">
        <f t="shared" si="11120"/>
        <v>0</v>
      </c>
      <c r="AI489" s="36"/>
      <c r="AJ489" s="37"/>
      <c r="AK489" s="44">
        <f>parseTime(AI489)-(AJ492=INT(RIGHT($F489, 1)))</f>
        <v>0</v>
      </c>
      <c r="AL489" s="45">
        <f t="shared" si="11121"/>
        <v>0</v>
      </c>
      <c r="AM489" s="36"/>
      <c r="AN489" s="37"/>
      <c r="AO489" s="44">
        <f t="shared" ref="AO489" si="11163">parseTime(AM489)-(AN492=INT(RIGHT($F489, 1)))</f>
        <v>0</v>
      </c>
      <c r="AP489" s="45">
        <f t="shared" si="11123"/>
        <v>0</v>
      </c>
      <c r="AQ489" s="36"/>
      <c r="AR489" s="37"/>
      <c r="AS489" s="44">
        <f t="shared" ref="AS489" si="11164">parseTime(AQ489)-(AR492=INT(RIGHT($F489, 1)))</f>
        <v>0</v>
      </c>
      <c r="AT489" s="45">
        <f t="shared" si="11125"/>
        <v>0</v>
      </c>
      <c r="AU489" s="36"/>
      <c r="AV489" s="37"/>
      <c r="AW489" s="44">
        <f>parseTime(AU489)-(AV492=INT(RIGHT($F489, 1)))</f>
        <v>0</v>
      </c>
      <c r="AX489" s="45">
        <f t="shared" si="11126"/>
        <v>0</v>
      </c>
      <c r="AY489" s="36"/>
      <c r="AZ489" s="37"/>
      <c r="BA489" s="44">
        <f>parseTime(AY489)-(AZ492=INT(RIGHT($F489, 1)))</f>
        <v>0</v>
      </c>
      <c r="BB489" s="45">
        <f t="shared" si="11127"/>
        <v>0</v>
      </c>
      <c r="BC489" s="36"/>
      <c r="BD489" s="37"/>
      <c r="BE489" s="44">
        <f>parseTime(BC489)-(BD492=INT(RIGHT($F489, 1)))</f>
        <v>0</v>
      </c>
      <c r="BF489" s="45">
        <f t="shared" si="11128"/>
        <v>0</v>
      </c>
      <c r="BG489" s="36"/>
      <c r="BH489" s="37"/>
      <c r="BI489" s="44">
        <f>parseTime(BG489)-(BH492=INT(RIGHT($F489, 1)))</f>
        <v>0</v>
      </c>
      <c r="BJ489" s="45">
        <f t="shared" si="11129"/>
        <v>0</v>
      </c>
      <c r="BK489" s="36"/>
      <c r="BL489" s="37"/>
      <c r="BM489" s="44">
        <f>parseTime(BK489)-(BL492=INT(RIGHT($F489, 1)))</f>
        <v>0</v>
      </c>
      <c r="BN489" s="45">
        <f t="shared" si="11130"/>
        <v>0</v>
      </c>
      <c r="BO489" s="36"/>
      <c r="BP489" s="37"/>
      <c r="BQ489" s="44">
        <f t="shared" ref="BQ489" si="11165">parseTime(BO489)-(BP492=INT(RIGHT($F489, 1)))</f>
        <v>0</v>
      </c>
      <c r="BR489" s="45">
        <f t="shared" si="11132"/>
        <v>0</v>
      </c>
      <c r="BS489" s="36"/>
      <c r="BT489" s="37"/>
      <c r="BU489" s="44">
        <f t="shared" ref="BU489" si="11166">parseTime(BS489)-(BT492=INT(RIGHT($F489, 1)))</f>
        <v>0</v>
      </c>
      <c r="BV489" s="45">
        <f t="shared" si="11134"/>
        <v>0</v>
      </c>
      <c r="BW489" s="36"/>
      <c r="BX489" s="37"/>
      <c r="BY489" s="44">
        <f t="shared" ref="BY489" si="11167">parseTime(BW489)-(BX492=INT(RIGHT($F489, 1)))</f>
        <v>0</v>
      </c>
      <c r="BZ489" s="45">
        <f t="shared" si="11136"/>
        <v>0</v>
      </c>
      <c r="CA489" s="36"/>
      <c r="CB489" s="37"/>
      <c r="CC489" s="44">
        <f t="shared" ref="CC489" si="11168">parseTime(CA489)-(CB492=INT(RIGHT($F489, 1)))</f>
        <v>0</v>
      </c>
      <c r="CD489" s="45">
        <f t="shared" si="11138"/>
        <v>0</v>
      </c>
      <c r="CE489" s="36"/>
      <c r="CF489" s="37"/>
      <c r="CG489" s="44">
        <f t="shared" ref="CG489" si="11169">parseTime(CE489)-(CF492=INT(RIGHT($F489, 1)))</f>
        <v>0</v>
      </c>
      <c r="CH489" s="45">
        <f t="shared" si="11140"/>
        <v>0</v>
      </c>
    </row>
    <row r="490" spans="1:86" x14ac:dyDescent="0.25">
      <c r="A490" s="56" t="s">
        <v>118</v>
      </c>
      <c r="B490" s="57">
        <f ca="1">roleHours(G487:CH493, "DFD")</f>
        <v>16</v>
      </c>
      <c r="C490" s="14">
        <f t="shared" ca="1" si="10536"/>
        <v>2</v>
      </c>
      <c r="D490" s="14"/>
      <c r="E490" s="20"/>
      <c r="F490" s="51" t="s">
        <v>131</v>
      </c>
      <c r="G490" s="36"/>
      <c r="H490" s="37"/>
      <c r="I490" s="44">
        <f t="shared" ref="I490" si="11170">parseTime(G490)-(H492=INT(RIGHT($F490, 1)))</f>
        <v>0</v>
      </c>
      <c r="J490" s="45">
        <f t="shared" si="11108"/>
        <v>0</v>
      </c>
      <c r="K490" s="36"/>
      <c r="L490" s="37"/>
      <c r="M490" s="44">
        <f t="shared" ref="M490" si="11171">parseTime(K490)-(L492=INT(RIGHT($F490, 1)))</f>
        <v>0</v>
      </c>
      <c r="N490" s="45">
        <f t="shared" si="11110"/>
        <v>0</v>
      </c>
      <c r="O490" s="36"/>
      <c r="P490" s="37"/>
      <c r="Q490" s="44">
        <f t="shared" ref="Q490" si="11172">parseTime(O490)-(P492=INT(RIGHT($F490, 1)))</f>
        <v>0</v>
      </c>
      <c r="R490" s="45">
        <f t="shared" si="11112"/>
        <v>0</v>
      </c>
      <c r="S490" s="36"/>
      <c r="T490" s="37"/>
      <c r="U490" s="44">
        <f t="shared" ref="U490" si="11173">parseTime(S490)-(T492=INT(RIGHT($F490, 1)))</f>
        <v>0</v>
      </c>
      <c r="V490" s="45">
        <f t="shared" si="11114"/>
        <v>0</v>
      </c>
      <c r="W490" s="36"/>
      <c r="X490" s="37"/>
      <c r="Y490" s="44">
        <f t="shared" ref="Y490" si="11174">parseTime(W490)-(X492=INT(RIGHT($F490, 1)))</f>
        <v>0</v>
      </c>
      <c r="Z490" s="45">
        <f t="shared" si="11116"/>
        <v>0</v>
      </c>
      <c r="AA490" s="36"/>
      <c r="AB490" s="37"/>
      <c r="AC490" s="44">
        <f t="shared" ref="AC490" si="11175">parseTime(AA490)-(AB492=INT(RIGHT($F490, 1)))</f>
        <v>0</v>
      </c>
      <c r="AD490" s="45">
        <f t="shared" si="11118"/>
        <v>0</v>
      </c>
      <c r="AE490" s="36"/>
      <c r="AF490" s="37"/>
      <c r="AG490" s="44">
        <f t="shared" ref="AG490" si="11176">parseTime(AE490)-(AF492=INT(RIGHT($F490, 1)))</f>
        <v>0</v>
      </c>
      <c r="AH490" s="45">
        <f t="shared" si="11120"/>
        <v>0</v>
      </c>
      <c r="AI490" s="36"/>
      <c r="AJ490" s="37"/>
      <c r="AK490" s="44">
        <f>parseTime(AI490)-(AJ492=INT(RIGHT($F490, 1)))</f>
        <v>0</v>
      </c>
      <c r="AL490" s="45">
        <f t="shared" si="11121"/>
        <v>0</v>
      </c>
      <c r="AM490" s="36"/>
      <c r="AN490" s="37"/>
      <c r="AO490" s="44">
        <f t="shared" ref="AO490" si="11177">parseTime(AM490)-(AN492=INT(RIGHT($F490, 1)))</f>
        <v>0</v>
      </c>
      <c r="AP490" s="45">
        <f t="shared" si="11123"/>
        <v>0</v>
      </c>
      <c r="AQ490" s="36"/>
      <c r="AR490" s="37"/>
      <c r="AS490" s="44">
        <f t="shared" ref="AS490" si="11178">parseTime(AQ490)-(AR492=INT(RIGHT($F490, 1)))</f>
        <v>0</v>
      </c>
      <c r="AT490" s="45">
        <f t="shared" si="11125"/>
        <v>0</v>
      </c>
      <c r="AU490" s="36"/>
      <c r="AV490" s="37"/>
      <c r="AW490" s="44">
        <f>parseTime(AU490)-(AV492=INT(RIGHT($F490, 1)))</f>
        <v>0</v>
      </c>
      <c r="AX490" s="45">
        <f t="shared" si="11126"/>
        <v>0</v>
      </c>
      <c r="AY490" s="36"/>
      <c r="AZ490" s="37"/>
      <c r="BA490" s="44">
        <f>parseTime(AY490)-(AZ492=INT(RIGHT($F490, 1)))</f>
        <v>0</v>
      </c>
      <c r="BB490" s="45">
        <f t="shared" si="11127"/>
        <v>0</v>
      </c>
      <c r="BC490" s="36"/>
      <c r="BD490" s="37"/>
      <c r="BE490" s="44">
        <f>parseTime(BC490)-(BD492=INT(RIGHT($F490, 1)))</f>
        <v>0</v>
      </c>
      <c r="BF490" s="45">
        <f t="shared" si="11128"/>
        <v>0</v>
      </c>
      <c r="BG490" s="36"/>
      <c r="BH490" s="37"/>
      <c r="BI490" s="44">
        <f>parseTime(BG490)-(BH492=INT(RIGHT($F490, 1)))</f>
        <v>0</v>
      </c>
      <c r="BJ490" s="45">
        <f t="shared" si="11129"/>
        <v>0</v>
      </c>
      <c r="BK490" s="36"/>
      <c r="BL490" s="37"/>
      <c r="BM490" s="44">
        <f>parseTime(BK490)-(BL492=INT(RIGHT($F490, 1)))</f>
        <v>0</v>
      </c>
      <c r="BN490" s="45">
        <f t="shared" si="11130"/>
        <v>0</v>
      </c>
      <c r="BO490" s="36"/>
      <c r="BP490" s="37"/>
      <c r="BQ490" s="44">
        <f t="shared" ref="BQ490" si="11179">parseTime(BO490)-(BP492=INT(RIGHT($F490, 1)))</f>
        <v>0</v>
      </c>
      <c r="BR490" s="45">
        <f t="shared" si="11132"/>
        <v>0</v>
      </c>
      <c r="BS490" s="36"/>
      <c r="BT490" s="37"/>
      <c r="BU490" s="44">
        <f t="shared" ref="BU490" si="11180">parseTime(BS490)-(BT492=INT(RIGHT($F490, 1)))</f>
        <v>0</v>
      </c>
      <c r="BV490" s="45">
        <f t="shared" si="11134"/>
        <v>0</v>
      </c>
      <c r="BW490" s="36"/>
      <c r="BX490" s="37"/>
      <c r="BY490" s="44">
        <f t="shared" ref="BY490" si="11181">parseTime(BW490)-(BX492=INT(RIGHT($F490, 1)))</f>
        <v>0</v>
      </c>
      <c r="BZ490" s="45">
        <f t="shared" si="11136"/>
        <v>0</v>
      </c>
      <c r="CA490" s="36"/>
      <c r="CB490" s="37"/>
      <c r="CC490" s="44">
        <f t="shared" ref="CC490" si="11182">parseTime(CA490)-(CB492=INT(RIGHT($F490, 1)))</f>
        <v>0</v>
      </c>
      <c r="CD490" s="45">
        <f t="shared" si="11138"/>
        <v>0</v>
      </c>
      <c r="CE490" s="36"/>
      <c r="CF490" s="37"/>
      <c r="CG490" s="44">
        <f t="shared" ref="CG490" si="11183">parseTime(CE490)-(CF492=INT(RIGHT($F490, 1)))</f>
        <v>0</v>
      </c>
      <c r="CH490" s="45">
        <f t="shared" si="11140"/>
        <v>0</v>
      </c>
    </row>
    <row r="491" spans="1:86" x14ac:dyDescent="0.25">
      <c r="A491" s="56" t="s">
        <v>119</v>
      </c>
      <c r="B491" s="57">
        <f ca="1">roleHours(G487:CH493, "MCC")</f>
        <v>0</v>
      </c>
      <c r="C491" s="14">
        <f t="shared" ca="1" si="10536"/>
        <v>0</v>
      </c>
      <c r="D491" s="14"/>
      <c r="E491" s="20"/>
      <c r="F491" s="51" t="s">
        <v>132</v>
      </c>
      <c r="G491" s="36"/>
      <c r="H491" s="37"/>
      <c r="I491" s="44">
        <f t="shared" ref="I491" si="11184">parseTime(G491)-(H492=INT(RIGHT($F491, 1)))</f>
        <v>0</v>
      </c>
      <c r="J491" s="45">
        <f t="shared" si="11108"/>
        <v>0</v>
      </c>
      <c r="K491" s="36"/>
      <c r="L491" s="37"/>
      <c r="M491" s="44">
        <f t="shared" ref="M491" si="11185">parseTime(K491)-(L492=INT(RIGHT($F491, 1)))</f>
        <v>0</v>
      </c>
      <c r="N491" s="45">
        <f t="shared" si="11110"/>
        <v>0</v>
      </c>
      <c r="O491" s="36"/>
      <c r="P491" s="37"/>
      <c r="Q491" s="44">
        <f t="shared" ref="Q491" si="11186">parseTime(O491)-(P492=INT(RIGHT($F491, 1)))</f>
        <v>0</v>
      </c>
      <c r="R491" s="45">
        <f t="shared" si="11112"/>
        <v>0</v>
      </c>
      <c r="S491" s="36"/>
      <c r="T491" s="37"/>
      <c r="U491" s="44">
        <f t="shared" ref="U491" si="11187">parseTime(S491)-(T492=INT(RIGHT($F491, 1)))</f>
        <v>0</v>
      </c>
      <c r="V491" s="45">
        <f t="shared" si="11114"/>
        <v>0</v>
      </c>
      <c r="W491" s="36"/>
      <c r="X491" s="37"/>
      <c r="Y491" s="44">
        <f t="shared" ref="Y491" si="11188">parseTime(W491)-(X492=INT(RIGHT($F491, 1)))</f>
        <v>0</v>
      </c>
      <c r="Z491" s="45">
        <f t="shared" si="11116"/>
        <v>0</v>
      </c>
      <c r="AA491" s="36"/>
      <c r="AB491" s="37"/>
      <c r="AC491" s="44">
        <f t="shared" ref="AC491" si="11189">parseTime(AA491)-(AB492=INT(RIGHT($F491, 1)))</f>
        <v>0</v>
      </c>
      <c r="AD491" s="45">
        <f t="shared" si="11118"/>
        <v>0</v>
      </c>
      <c r="AE491" s="36"/>
      <c r="AF491" s="37"/>
      <c r="AG491" s="44">
        <f t="shared" ref="AG491" si="11190">parseTime(AE491)-(AF492=INT(RIGHT($F491, 1)))</f>
        <v>0</v>
      </c>
      <c r="AH491" s="45">
        <f t="shared" si="11120"/>
        <v>0</v>
      </c>
      <c r="AI491" s="36"/>
      <c r="AJ491" s="37"/>
      <c r="AK491" s="44">
        <f>parseTime(AI491)-(AJ492=INT(RIGHT($F491, 1)))</f>
        <v>0</v>
      </c>
      <c r="AL491" s="45">
        <f t="shared" si="11121"/>
        <v>0</v>
      </c>
      <c r="AM491" s="36"/>
      <c r="AN491" s="37"/>
      <c r="AO491" s="44">
        <f t="shared" ref="AO491" si="11191">parseTime(AM491)-(AN492=INT(RIGHT($F491, 1)))</f>
        <v>0</v>
      </c>
      <c r="AP491" s="45">
        <f t="shared" si="11123"/>
        <v>0</v>
      </c>
      <c r="AQ491" s="36"/>
      <c r="AR491" s="37"/>
      <c r="AS491" s="44">
        <f t="shared" ref="AS491" si="11192">parseTime(AQ491)-(AR492=INT(RIGHT($F491, 1)))</f>
        <v>0</v>
      </c>
      <c r="AT491" s="45">
        <f t="shared" si="11125"/>
        <v>0</v>
      </c>
      <c r="AU491" s="36"/>
      <c r="AV491" s="37"/>
      <c r="AW491" s="44">
        <f>parseTime(AU491)-(AV492=INT(RIGHT($F491, 1)))</f>
        <v>0</v>
      </c>
      <c r="AX491" s="45">
        <f t="shared" si="11126"/>
        <v>0</v>
      </c>
      <c r="AY491" s="36"/>
      <c r="AZ491" s="37"/>
      <c r="BA491" s="44">
        <f>parseTime(AY491)-(AZ492=INT(RIGHT($F491, 1)))</f>
        <v>0</v>
      </c>
      <c r="BB491" s="45">
        <f t="shared" si="11127"/>
        <v>0</v>
      </c>
      <c r="BC491" s="36"/>
      <c r="BD491" s="37"/>
      <c r="BE491" s="44">
        <f>parseTime(BC491)-(BD492=INT(RIGHT($F491, 1)))</f>
        <v>0</v>
      </c>
      <c r="BF491" s="45">
        <f t="shared" si="11128"/>
        <v>0</v>
      </c>
      <c r="BG491" s="36"/>
      <c r="BH491" s="37"/>
      <c r="BI491" s="44">
        <f>parseTime(BG491)-(BH492=INT(RIGHT($F491, 1)))</f>
        <v>0</v>
      </c>
      <c r="BJ491" s="45">
        <f t="shared" si="11129"/>
        <v>0</v>
      </c>
      <c r="BK491" s="36"/>
      <c r="BL491" s="37"/>
      <c r="BM491" s="44">
        <f>parseTime(BK491)-(BL492=INT(RIGHT($F491, 1)))</f>
        <v>0</v>
      </c>
      <c r="BN491" s="45">
        <f t="shared" si="11130"/>
        <v>0</v>
      </c>
      <c r="BO491" s="36"/>
      <c r="BP491" s="37"/>
      <c r="BQ491" s="44">
        <f t="shared" ref="BQ491" si="11193">parseTime(BO491)-(BP492=INT(RIGHT($F491, 1)))</f>
        <v>0</v>
      </c>
      <c r="BR491" s="45">
        <f t="shared" si="11132"/>
        <v>0</v>
      </c>
      <c r="BS491" s="36"/>
      <c r="BT491" s="37"/>
      <c r="BU491" s="44">
        <f t="shared" ref="BU491" si="11194">parseTime(BS491)-(BT492=INT(RIGHT($F491, 1)))</f>
        <v>0</v>
      </c>
      <c r="BV491" s="45">
        <f t="shared" si="11134"/>
        <v>0</v>
      </c>
      <c r="BW491" s="36"/>
      <c r="BX491" s="37"/>
      <c r="BY491" s="44">
        <f t="shared" ref="BY491" si="11195">parseTime(BW491)-(BX492=INT(RIGHT($F491, 1)))</f>
        <v>0</v>
      </c>
      <c r="BZ491" s="45">
        <f t="shared" si="11136"/>
        <v>0</v>
      </c>
      <c r="CA491" s="36"/>
      <c r="CB491" s="37"/>
      <c r="CC491" s="44">
        <f t="shared" ref="CC491" si="11196">parseTime(CA491)-(CB492=INT(RIGHT($F491, 1)))</f>
        <v>0</v>
      </c>
      <c r="CD491" s="45">
        <f t="shared" si="11138"/>
        <v>0</v>
      </c>
      <c r="CE491" s="36"/>
      <c r="CF491" s="37"/>
      <c r="CG491" s="44">
        <f t="shared" ref="CG491" si="11197">parseTime(CE491)-(CF492=INT(RIGHT($F491, 1)))</f>
        <v>0</v>
      </c>
      <c r="CH491" s="45">
        <f t="shared" si="11140"/>
        <v>0</v>
      </c>
    </row>
    <row r="492" spans="1:86" x14ac:dyDescent="0.25">
      <c r="A492" s="56" t="s">
        <v>120</v>
      </c>
      <c r="B492" s="57">
        <f ca="1">roleHours(G487:CH493, "DCC")</f>
        <v>0</v>
      </c>
      <c r="C492" s="14">
        <f t="shared" ca="1" si="10536"/>
        <v>0</v>
      </c>
      <c r="D492" s="14"/>
      <c r="E492" s="20"/>
      <c r="F492" s="51"/>
      <c r="G492" s="46" t="s">
        <v>134</v>
      </c>
      <c r="H492" s="38">
        <f t="shared" ref="H492" si="11198">lunchAdjust(G487:H491)</f>
        <v>0</v>
      </c>
      <c r="I492" s="48" t="s">
        <v>0</v>
      </c>
      <c r="J492" s="39">
        <f t="shared" ref="J492" si="11199">SUMPRODUCT(I487:I491*J487:J491)</f>
        <v>0</v>
      </c>
      <c r="K492" s="46" t="s">
        <v>134</v>
      </c>
      <c r="L492" s="38">
        <f t="shared" ref="L492" si="11200">lunchAdjust(K487:L491)</f>
        <v>0</v>
      </c>
      <c r="M492" s="48" t="s">
        <v>0</v>
      </c>
      <c r="N492" s="39">
        <f t="shared" ref="N492" si="11201">SUMPRODUCT(M487:M491*N487:N491)</f>
        <v>0</v>
      </c>
      <c r="O492" s="46" t="s">
        <v>134</v>
      </c>
      <c r="P492" s="38">
        <f t="shared" ref="P492" si="11202">lunchAdjust(O487:P491)</f>
        <v>0</v>
      </c>
      <c r="Q492" s="48" t="s">
        <v>0</v>
      </c>
      <c r="R492" s="39">
        <f t="shared" ref="R492" si="11203">SUMPRODUCT(Q487:Q491*R487:R491)</f>
        <v>0</v>
      </c>
      <c r="S492" s="46" t="s">
        <v>134</v>
      </c>
      <c r="T492" s="38">
        <f t="shared" ref="T492" si="11204">lunchAdjust(S487:T491)</f>
        <v>0</v>
      </c>
      <c r="U492" s="48" t="s">
        <v>0</v>
      </c>
      <c r="V492" s="39">
        <f t="shared" ref="V492" si="11205">SUMPRODUCT(U487:U491*V487:V491)</f>
        <v>0</v>
      </c>
      <c r="W492" s="46" t="s">
        <v>134</v>
      </c>
      <c r="X492" s="38">
        <f t="shared" ref="X492" si="11206">lunchAdjust(W487:X491)</f>
        <v>0</v>
      </c>
      <c r="Y492" s="48" t="s">
        <v>0</v>
      </c>
      <c r="Z492" s="39">
        <f t="shared" ref="Z492" si="11207">SUMPRODUCT(Y487:Y491*Z487:Z491)</f>
        <v>0</v>
      </c>
      <c r="AA492" s="46" t="s">
        <v>134</v>
      </c>
      <c r="AB492" s="38">
        <f t="shared" ref="AB492" si="11208">lunchAdjust(AA487:AB491)</f>
        <v>0</v>
      </c>
      <c r="AC492" s="48" t="s">
        <v>0</v>
      </c>
      <c r="AD492" s="39">
        <f t="shared" ref="AD492" si="11209">SUMPRODUCT(AC487:AC491*AD487:AD491)</f>
        <v>0</v>
      </c>
      <c r="AE492" s="46" t="s">
        <v>134</v>
      </c>
      <c r="AF492" s="38">
        <f t="shared" ref="AF492" si="11210">lunchAdjust(AE487:AF491)</f>
        <v>0</v>
      </c>
      <c r="AG492" s="48" t="s">
        <v>0</v>
      </c>
      <c r="AH492" s="39">
        <f t="shared" ref="AH492" si="11211">SUMPRODUCT(AG487:AG491*AH487:AH491)</f>
        <v>0</v>
      </c>
      <c r="AI492" s="46" t="s">
        <v>134</v>
      </c>
      <c r="AJ492" s="38">
        <f t="shared" ref="AJ492" si="11212">lunchAdjust(AI487:AJ491)</f>
        <v>1</v>
      </c>
      <c r="AK492" s="48" t="s">
        <v>0</v>
      </c>
      <c r="AL492" s="39">
        <f t="shared" ref="AL492" si="11213">SUMPRODUCT(AK487:AK491*AL487:AL491)</f>
        <v>8</v>
      </c>
      <c r="AM492" s="46" t="s">
        <v>134</v>
      </c>
      <c r="AN492" s="38">
        <f t="shared" ref="AN492" si="11214">lunchAdjust(AM487:AN491)</f>
        <v>1</v>
      </c>
      <c r="AO492" s="48" t="s">
        <v>0</v>
      </c>
      <c r="AP492" s="39">
        <f t="shared" ref="AP492" si="11215">SUMPRODUCT(AO487:AO491*AP487:AP491)</f>
        <v>8</v>
      </c>
      <c r="AQ492" s="46" t="s">
        <v>134</v>
      </c>
      <c r="AR492" s="38">
        <f t="shared" ref="AR492" si="11216">lunchAdjust(AQ487:AR491)</f>
        <v>1</v>
      </c>
      <c r="AS492" s="48" t="s">
        <v>0</v>
      </c>
      <c r="AT492" s="39">
        <f t="shared" ref="AT492" si="11217">SUMPRODUCT(AS487:AS491*AT487:AT491)</f>
        <v>8</v>
      </c>
      <c r="AU492" s="46" t="s">
        <v>134</v>
      </c>
      <c r="AV492" s="38">
        <f t="shared" ref="AV492" si="11218">lunchAdjust(AU487:AV491)</f>
        <v>0</v>
      </c>
      <c r="AW492" s="48" t="s">
        <v>0</v>
      </c>
      <c r="AX492" s="39">
        <f t="shared" ref="AX492" si="11219">SUMPRODUCT(AW487:AW491*AX487:AX491)</f>
        <v>0</v>
      </c>
      <c r="AY492" s="46" t="s">
        <v>134</v>
      </c>
      <c r="AZ492" s="38">
        <f t="shared" ref="AZ492" si="11220">lunchAdjust(AY487:AZ491)</f>
        <v>0</v>
      </c>
      <c r="BA492" s="48" t="s">
        <v>0</v>
      </c>
      <c r="BB492" s="39">
        <f t="shared" ref="BB492" si="11221">SUMPRODUCT(BA487:BA491*BB487:BB491)</f>
        <v>0</v>
      </c>
      <c r="BC492" s="46" t="s">
        <v>134</v>
      </c>
      <c r="BD492" s="38">
        <f t="shared" ref="BD492" si="11222">lunchAdjust(BC487:BD491)</f>
        <v>1</v>
      </c>
      <c r="BE492" s="48" t="s">
        <v>0</v>
      </c>
      <c r="BF492" s="39">
        <f t="shared" ref="BF492" si="11223">SUMPRODUCT(BE487:BE491*BF487:BF491)</f>
        <v>8</v>
      </c>
      <c r="BG492" s="46" t="s">
        <v>134</v>
      </c>
      <c r="BH492" s="38">
        <f t="shared" ref="BH492" si="11224">lunchAdjust(BG487:BH491)</f>
        <v>0</v>
      </c>
      <c r="BI492" s="48" t="s">
        <v>0</v>
      </c>
      <c r="BJ492" s="39">
        <f t="shared" ref="BJ492" si="11225">SUMPRODUCT(BI487:BI491*BJ487:BJ491)</f>
        <v>0</v>
      </c>
      <c r="BK492" s="46" t="s">
        <v>134</v>
      </c>
      <c r="BL492" s="38">
        <f t="shared" ref="BL492" si="11226">lunchAdjust(BK487:BL491)</f>
        <v>0</v>
      </c>
      <c r="BM492" s="48" t="s">
        <v>0</v>
      </c>
      <c r="BN492" s="39">
        <f t="shared" ref="BN492" si="11227">SUMPRODUCT(BM487:BM491*BN487:BN491)</f>
        <v>0</v>
      </c>
      <c r="BO492" s="46" t="s">
        <v>134</v>
      </c>
      <c r="BP492" s="38">
        <f t="shared" ref="BP492" si="11228">lunchAdjust(BO487:BP491)</f>
        <v>0</v>
      </c>
      <c r="BQ492" s="48" t="s">
        <v>0</v>
      </c>
      <c r="BR492" s="39">
        <f t="shared" ref="BR492" si="11229">SUMPRODUCT(BQ487:BQ491*BR487:BR491)</f>
        <v>0</v>
      </c>
      <c r="BS492" s="46" t="s">
        <v>134</v>
      </c>
      <c r="BT492" s="38">
        <f t="shared" ref="BT492" si="11230">lunchAdjust(BS487:BT491)</f>
        <v>0</v>
      </c>
      <c r="BU492" s="48" t="s">
        <v>0</v>
      </c>
      <c r="BV492" s="39">
        <f t="shared" ref="BV492" si="11231">SUMPRODUCT(BU487:BU491*BV487:BV491)</f>
        <v>0</v>
      </c>
      <c r="BW492" s="46" t="s">
        <v>134</v>
      </c>
      <c r="BX492" s="38">
        <f t="shared" ref="BX492" si="11232">lunchAdjust(BW487:BX491)</f>
        <v>0</v>
      </c>
      <c r="BY492" s="48" t="s">
        <v>0</v>
      </c>
      <c r="BZ492" s="39">
        <f t="shared" ref="BZ492" si="11233">SUMPRODUCT(BY487:BY491*BZ487:BZ491)</f>
        <v>0</v>
      </c>
      <c r="CA492" s="46" t="s">
        <v>134</v>
      </c>
      <c r="CB492" s="38">
        <f t="shared" ref="CB492" si="11234">lunchAdjust(CA487:CB491)</f>
        <v>0</v>
      </c>
      <c r="CC492" s="48" t="s">
        <v>0</v>
      </c>
      <c r="CD492" s="39">
        <f t="shared" ref="CD492" si="11235">SUMPRODUCT(CC487:CC491*CD487:CD491)</f>
        <v>0</v>
      </c>
      <c r="CE492" s="46" t="s">
        <v>134</v>
      </c>
      <c r="CF492" s="38">
        <f t="shared" ref="CF492" si="11236">lunchAdjust(CE487:CF491)</f>
        <v>0</v>
      </c>
      <c r="CG492" s="48" t="s">
        <v>0</v>
      </c>
      <c r="CH492" s="39">
        <f t="shared" ref="CH492" si="11237">SUMPRODUCT(CG487:CG491*CH487:CH491)</f>
        <v>0</v>
      </c>
    </row>
    <row r="493" spans="1:86" ht="15.75" thickBot="1" x14ac:dyDescent="0.3">
      <c r="A493" s="58" t="s">
        <v>121</v>
      </c>
      <c r="B493" s="59">
        <f ca="1">roleHours(G487:CH493, "OUT")</f>
        <v>0</v>
      </c>
      <c r="C493" s="54" t="s">
        <v>137</v>
      </c>
      <c r="D493" s="22">
        <f ca="1">roleHours(G487:CH493, "PTO")</f>
        <v>0</v>
      </c>
      <c r="E493" s="23"/>
      <c r="F493" s="52"/>
      <c r="G493" s="47" t="s">
        <v>39</v>
      </c>
      <c r="H493" s="40">
        <f t="shared" si="10742"/>
        <v>0</v>
      </c>
      <c r="I493" s="49" t="s">
        <v>135</v>
      </c>
      <c r="J493" s="41">
        <f t="shared" ref="J493" si="11238">J492*G$4</f>
        <v>0</v>
      </c>
      <c r="K493" s="47" t="s">
        <v>39</v>
      </c>
      <c r="L493" s="40">
        <f t="shared" ref="L493" si="11239">SUMPRODUCT(M487:M491*(L487:L491="PTO"))+SUMPRODUCT(M487:M491*(L487:L491="HOL"))</f>
        <v>0</v>
      </c>
      <c r="M493" s="49" t="s">
        <v>135</v>
      </c>
      <c r="N493" s="41">
        <f t="shared" ref="N493" si="11240">N492*K$4</f>
        <v>0</v>
      </c>
      <c r="O493" s="47" t="s">
        <v>39</v>
      </c>
      <c r="P493" s="40">
        <f t="shared" ref="P493" si="11241">SUMPRODUCT(Q487:Q491*(P487:P491="PTO"))+SUMPRODUCT(Q487:Q491*(P487:P491="HOL"))</f>
        <v>0</v>
      </c>
      <c r="Q493" s="49" t="s">
        <v>135</v>
      </c>
      <c r="R493" s="41">
        <f t="shared" ref="R493" si="11242">R492*O$4</f>
        <v>0</v>
      </c>
      <c r="S493" s="47" t="s">
        <v>39</v>
      </c>
      <c r="T493" s="40">
        <f t="shared" ref="T493" si="11243">SUMPRODUCT(U487:U491*(T487:T491="PTO"))+SUMPRODUCT(U487:U491*(T487:T491="HOL"))</f>
        <v>0</v>
      </c>
      <c r="U493" s="49" t="s">
        <v>135</v>
      </c>
      <c r="V493" s="41">
        <f t="shared" ref="V493" si="11244">V492*S$4</f>
        <v>0</v>
      </c>
      <c r="W493" s="47" t="s">
        <v>39</v>
      </c>
      <c r="X493" s="40">
        <f t="shared" ref="X493" si="11245">SUMPRODUCT(Y487:Y491*(X487:X491="PTO"))+SUMPRODUCT(Y487:Y491*(X487:X491="HOL"))</f>
        <v>0</v>
      </c>
      <c r="Y493" s="49" t="s">
        <v>135</v>
      </c>
      <c r="Z493" s="41">
        <f t="shared" ref="Z493" si="11246">Z492*W$4</f>
        <v>0</v>
      </c>
      <c r="AA493" s="47" t="s">
        <v>39</v>
      </c>
      <c r="AB493" s="40">
        <f t="shared" ref="AB493" si="11247">SUMPRODUCT(AC487:AC491*(AB487:AB491="PTO"))+SUMPRODUCT(AC487:AC491*(AB487:AB491="HOL"))</f>
        <v>0</v>
      </c>
      <c r="AC493" s="49" t="s">
        <v>135</v>
      </c>
      <c r="AD493" s="41">
        <f t="shared" ref="AD493" si="11248">AD492*AA$4</f>
        <v>0</v>
      </c>
      <c r="AE493" s="47" t="s">
        <v>39</v>
      </c>
      <c r="AF493" s="40">
        <f t="shared" ref="AF493" si="11249">SUMPRODUCT(AG487:AG491*(AF487:AF491="PTO"))+SUMPRODUCT(AG487:AG491*(AF487:AF491="HOL"))</f>
        <v>0</v>
      </c>
      <c r="AG493" s="49" t="s">
        <v>135</v>
      </c>
      <c r="AH493" s="41">
        <f t="shared" ref="AH493" si="11250">AH492*AE$4</f>
        <v>0</v>
      </c>
      <c r="AI493" s="47" t="s">
        <v>39</v>
      </c>
      <c r="AJ493" s="40">
        <f t="shared" ref="AJ493" si="11251">SUMPRODUCT(AK487:AK491*(AJ487:AJ491="PTO"))+SUMPRODUCT(AK487:AK491*(AJ487:AJ491="HOL"))</f>
        <v>0</v>
      </c>
      <c r="AK493" s="49" t="s">
        <v>135</v>
      </c>
      <c r="AL493" s="41">
        <f>AL492*AI$4</f>
        <v>8</v>
      </c>
      <c r="AM493" s="47" t="s">
        <v>39</v>
      </c>
      <c r="AN493" s="40">
        <f t="shared" ref="AN493" si="11252">SUMPRODUCT(AO487:AO491*(AN487:AN491="PTO"))+SUMPRODUCT(AO487:AO491*(AN487:AN491="HOL"))</f>
        <v>0</v>
      </c>
      <c r="AO493" s="49" t="s">
        <v>135</v>
      </c>
      <c r="AP493" s="41">
        <f t="shared" ref="AP493" si="11253">AP492*AM$4</f>
        <v>8</v>
      </c>
      <c r="AQ493" s="47" t="s">
        <v>39</v>
      </c>
      <c r="AR493" s="40">
        <f t="shared" ref="AR493" si="11254">SUMPRODUCT(AS487:AS491*(AR487:AR491="PTO"))+SUMPRODUCT(AS487:AS491*(AR487:AR491="HOL"))</f>
        <v>0</v>
      </c>
      <c r="AS493" s="49" t="s">
        <v>135</v>
      </c>
      <c r="AT493" s="41">
        <f t="shared" ref="AT493" si="11255">AT492*AQ$4</f>
        <v>0</v>
      </c>
      <c r="AU493" s="47" t="s">
        <v>39</v>
      </c>
      <c r="AV493" s="40">
        <f t="shared" ref="AV493" si="11256">SUMPRODUCT(AW487:AW491*(AV487:AV491="PTO"))+SUMPRODUCT(AW487:AW491*(AV487:AV491="HOL"))</f>
        <v>0</v>
      </c>
      <c r="AW493" s="49" t="s">
        <v>135</v>
      </c>
      <c r="AX493" s="41">
        <f>AX492*AU$4</f>
        <v>0</v>
      </c>
      <c r="AY493" s="47" t="s">
        <v>39</v>
      </c>
      <c r="AZ493" s="40">
        <f t="shared" ref="AZ493" si="11257">SUMPRODUCT(BA487:BA491*(AZ487:AZ491="PTO"))+SUMPRODUCT(BA487:BA491*(AZ487:AZ491="HOL"))</f>
        <v>0</v>
      </c>
      <c r="BA493" s="49" t="s">
        <v>135</v>
      </c>
      <c r="BB493" s="41">
        <f>BB492*AY$4</f>
        <v>0</v>
      </c>
      <c r="BC493" s="47" t="s">
        <v>39</v>
      </c>
      <c r="BD493" s="40">
        <f t="shared" ref="BD493" si="11258">SUMPRODUCT(BE487:BE491*(BD487:BD491="PTO"))+SUMPRODUCT(BE487:BE491*(BD487:BD491="HOL"))</f>
        <v>0</v>
      </c>
      <c r="BE493" s="49" t="s">
        <v>135</v>
      </c>
      <c r="BF493" s="41">
        <f>BF492*BC$4</f>
        <v>8</v>
      </c>
      <c r="BG493" s="47" t="s">
        <v>39</v>
      </c>
      <c r="BH493" s="40">
        <f t="shared" ref="BH493" si="11259">SUMPRODUCT(BI487:BI491*(BH487:BH491="PTO"))+SUMPRODUCT(BI487:BI491*(BH487:BH491="HOL"))</f>
        <v>0</v>
      </c>
      <c r="BI493" s="49" t="s">
        <v>135</v>
      </c>
      <c r="BJ493" s="41">
        <f>BJ492*BG$4</f>
        <v>0</v>
      </c>
      <c r="BK493" s="47" t="s">
        <v>39</v>
      </c>
      <c r="BL493" s="40">
        <f t="shared" ref="BL493" si="11260">SUMPRODUCT(BM487:BM491*(BL487:BL491="PTO"))+SUMPRODUCT(BM487:BM491*(BL487:BL491="HOL"))</f>
        <v>0</v>
      </c>
      <c r="BM493" s="49" t="s">
        <v>135</v>
      </c>
      <c r="BN493" s="41">
        <f>BN492*BK$4</f>
        <v>0</v>
      </c>
      <c r="BO493" s="47" t="s">
        <v>39</v>
      </c>
      <c r="BP493" s="40">
        <f t="shared" ref="BP493" si="11261">SUMPRODUCT(BQ487:BQ491*(BP487:BP491="PTO"))+SUMPRODUCT(BQ487:BQ491*(BP487:BP491="HOL"))</f>
        <v>0</v>
      </c>
      <c r="BQ493" s="49" t="s">
        <v>135</v>
      </c>
      <c r="BR493" s="41">
        <f t="shared" ref="BR493" si="11262">BR492*BO$4</f>
        <v>0</v>
      </c>
      <c r="BS493" s="47" t="s">
        <v>39</v>
      </c>
      <c r="BT493" s="40">
        <f t="shared" ref="BT493" si="11263">SUMPRODUCT(BU487:BU491*(BT487:BT491="PTO"))+SUMPRODUCT(BU487:BU491*(BT487:BT491="HOL"))</f>
        <v>0</v>
      </c>
      <c r="BU493" s="49" t="s">
        <v>135</v>
      </c>
      <c r="BV493" s="41">
        <f t="shared" ref="BV493" si="11264">BV492*BS$4</f>
        <v>0</v>
      </c>
      <c r="BW493" s="47" t="s">
        <v>39</v>
      </c>
      <c r="BX493" s="40">
        <f t="shared" ref="BX493" si="11265">SUMPRODUCT(BY487:BY491*(BX487:BX491="PTO"))+SUMPRODUCT(BY487:BY491*(BX487:BX491="HOL"))</f>
        <v>0</v>
      </c>
      <c r="BY493" s="49" t="s">
        <v>135</v>
      </c>
      <c r="BZ493" s="41">
        <f t="shared" ref="BZ493" si="11266">BZ492*BW$4</f>
        <v>0</v>
      </c>
      <c r="CA493" s="47" t="s">
        <v>39</v>
      </c>
      <c r="CB493" s="40">
        <f t="shared" ref="CB493" si="11267">SUMPRODUCT(CC487:CC491*(CB487:CB491="PTO"))+SUMPRODUCT(CC487:CC491*(CB487:CB491="HOL"))</f>
        <v>0</v>
      </c>
      <c r="CC493" s="49" t="s">
        <v>135</v>
      </c>
      <c r="CD493" s="41">
        <f t="shared" ref="CD493" si="11268">CD492*CA$4</f>
        <v>0</v>
      </c>
      <c r="CE493" s="47" t="s">
        <v>39</v>
      </c>
      <c r="CF493" s="40">
        <f t="shared" ref="CF493" si="11269">SUMPRODUCT(CG487:CG491*(CF487:CF491="PTO"))+SUMPRODUCT(CG487:CG491*(CF487:CF491="HOL"))</f>
        <v>0</v>
      </c>
      <c r="CG493" s="49" t="s">
        <v>135</v>
      </c>
      <c r="CH493" s="41">
        <f t="shared" ref="CH493" si="11270">CH492*CE$4</f>
        <v>0</v>
      </c>
    </row>
    <row r="494" spans="1:86" x14ac:dyDescent="0.25">
      <c r="A494" s="70" t="s">
        <v>133</v>
      </c>
      <c r="B494" s="71">
        <f t="shared" ref="B494" ca="1" si="11271">D494-B495</f>
        <v>0</v>
      </c>
      <c r="C494" s="72" t="s">
        <v>122</v>
      </c>
      <c r="D494" s="71">
        <f>IFERROR(INDEX(Holidays[FTE], MATCH(Entry!E494, Holidays[Date], 0)), 1)*8*INDEX(FTEguide[[1]:[12]], MATCH(Entry!E495, FTEguide[Weekday], 0), IF(Entry!E497&gt;0, Entry!E497, MONTH(Entry!E494)))</f>
        <v>0</v>
      </c>
      <c r="E494" s="60">
        <f t="shared" si="10279"/>
        <v>43898</v>
      </c>
      <c r="F494" s="50" t="s">
        <v>128</v>
      </c>
      <c r="G494" s="34"/>
      <c r="H494" s="35"/>
      <c r="I494" s="42">
        <f t="shared" ref="I494" si="11272">parseTime(G494)-(H499=INT(RIGHT($F494, 1)))</f>
        <v>0</v>
      </c>
      <c r="J494" s="43">
        <f t="shared" ref="J494:J498" si="11273">isClocked(H494)</f>
        <v>0</v>
      </c>
      <c r="K494" s="34"/>
      <c r="L494" s="35"/>
      <c r="M494" s="42">
        <f t="shared" ref="M494" si="11274">parseTime(K494)-(L499=INT(RIGHT($F494, 1)))</f>
        <v>0</v>
      </c>
      <c r="N494" s="43">
        <f t="shared" ref="N494:N498" si="11275">isClocked(L494)</f>
        <v>0</v>
      </c>
      <c r="O494" s="34"/>
      <c r="P494" s="35"/>
      <c r="Q494" s="42">
        <f t="shared" ref="Q494" si="11276">parseTime(O494)-(P499=INT(RIGHT($F494, 1)))</f>
        <v>0</v>
      </c>
      <c r="R494" s="43">
        <f t="shared" ref="R494:R498" si="11277">isClocked(P494)</f>
        <v>0</v>
      </c>
      <c r="S494" s="34"/>
      <c r="T494" s="35"/>
      <c r="U494" s="42">
        <f t="shared" ref="U494" si="11278">parseTime(S494)-(T499=INT(RIGHT($F494, 1)))</f>
        <v>0</v>
      </c>
      <c r="V494" s="43">
        <f t="shared" ref="V494:V498" si="11279">isClocked(T494)</f>
        <v>0</v>
      </c>
      <c r="W494" s="34"/>
      <c r="X494" s="35"/>
      <c r="Y494" s="42">
        <f t="shared" ref="Y494" si="11280">parseTime(W494)-(X499=INT(RIGHT($F494, 1)))</f>
        <v>0</v>
      </c>
      <c r="Z494" s="43">
        <f t="shared" ref="Z494:Z498" si="11281">isClocked(X494)</f>
        <v>0</v>
      </c>
      <c r="AA494" s="34"/>
      <c r="AB494" s="35"/>
      <c r="AC494" s="42">
        <f t="shared" ref="AC494" si="11282">parseTime(AA494)-(AB499=INT(RIGHT($F494, 1)))</f>
        <v>0</v>
      </c>
      <c r="AD494" s="43">
        <f t="shared" ref="AD494:AD498" si="11283">isClocked(AB494)</f>
        <v>0</v>
      </c>
      <c r="AE494" s="34"/>
      <c r="AF494" s="35"/>
      <c r="AG494" s="42">
        <f t="shared" ref="AG494" si="11284">parseTime(AE494)-(AF499=INT(RIGHT($F494, 1)))</f>
        <v>0</v>
      </c>
      <c r="AH494" s="43">
        <f t="shared" ref="AH494:AH498" si="11285">isClocked(AF494)</f>
        <v>0</v>
      </c>
      <c r="AI494" s="34"/>
      <c r="AJ494" s="35"/>
      <c r="AK494" s="42">
        <f>parseTime(AI494)-(AJ499=INT(RIGHT($F494, 1)))</f>
        <v>0</v>
      </c>
      <c r="AL494" s="43">
        <f t="shared" ref="AL494:AL498" si="11286">isClocked(AJ494)</f>
        <v>0</v>
      </c>
      <c r="AM494" s="34"/>
      <c r="AN494" s="35"/>
      <c r="AO494" s="42">
        <f t="shared" ref="AO494" si="11287">parseTime(AM494)-(AN499=INT(RIGHT($F494, 1)))</f>
        <v>0</v>
      </c>
      <c r="AP494" s="43">
        <f t="shared" ref="AP494:AP498" si="11288">isClocked(AN494)</f>
        <v>0</v>
      </c>
      <c r="AQ494" s="34"/>
      <c r="AR494" s="35"/>
      <c r="AS494" s="42">
        <f t="shared" ref="AS494" si="11289">parseTime(AQ494)-(AR499=INT(RIGHT($F494, 1)))</f>
        <v>0</v>
      </c>
      <c r="AT494" s="43">
        <f t="shared" ref="AT494:AT498" si="11290">isClocked(AR494)</f>
        <v>0</v>
      </c>
      <c r="AU494" s="34"/>
      <c r="AV494" s="35"/>
      <c r="AW494" s="42">
        <f>parseTime(AU494)-(AV499=INT(RIGHT($F494, 1)))</f>
        <v>0</v>
      </c>
      <c r="AX494" s="43">
        <f t="shared" ref="AX494:AX498" si="11291">isClocked(AV494)</f>
        <v>0</v>
      </c>
      <c r="AY494" s="34"/>
      <c r="AZ494" s="35"/>
      <c r="BA494" s="42">
        <f>parseTime(AY494)-(AZ499=INT(RIGHT($F494, 1)))</f>
        <v>0</v>
      </c>
      <c r="BB494" s="43">
        <f t="shared" ref="BB494:BB498" si="11292">isClocked(AZ494)</f>
        <v>0</v>
      </c>
      <c r="BC494" s="34"/>
      <c r="BD494" s="35"/>
      <c r="BE494" s="42">
        <f>parseTime(BC494)-(BD499=INT(RIGHT($F494, 1)))</f>
        <v>0</v>
      </c>
      <c r="BF494" s="43">
        <f t="shared" ref="BF494:BF498" si="11293">isClocked(BD494)</f>
        <v>0</v>
      </c>
      <c r="BG494" s="34"/>
      <c r="BH494" s="35"/>
      <c r="BI494" s="42">
        <f>parseTime(BG494)-(BH499=INT(RIGHT($F494, 1)))</f>
        <v>0</v>
      </c>
      <c r="BJ494" s="43">
        <f t="shared" ref="BJ494:BJ498" si="11294">isClocked(BH494)</f>
        <v>0</v>
      </c>
      <c r="BK494" s="34"/>
      <c r="BL494" s="35"/>
      <c r="BM494" s="42">
        <f>parseTime(BK494)-(BL499=INT(RIGHT($F494, 1)))</f>
        <v>0</v>
      </c>
      <c r="BN494" s="43">
        <f t="shared" ref="BN494:BN498" si="11295">isClocked(BL494)</f>
        <v>0</v>
      </c>
      <c r="BO494" s="34"/>
      <c r="BP494" s="35"/>
      <c r="BQ494" s="42">
        <f t="shared" ref="BQ494" si="11296">parseTime(BO494)-(BP499=INT(RIGHT($F494, 1)))</f>
        <v>0</v>
      </c>
      <c r="BR494" s="43">
        <f t="shared" ref="BR494:BR498" si="11297">isClocked(BP494)</f>
        <v>0</v>
      </c>
      <c r="BS494" s="34"/>
      <c r="BT494" s="35"/>
      <c r="BU494" s="42">
        <f t="shared" ref="BU494" si="11298">parseTime(BS494)-(BT499=INT(RIGHT($F494, 1)))</f>
        <v>0</v>
      </c>
      <c r="BV494" s="43">
        <f t="shared" ref="BV494:BV498" si="11299">isClocked(BT494)</f>
        <v>0</v>
      </c>
      <c r="BW494" s="34"/>
      <c r="BX494" s="35"/>
      <c r="BY494" s="42">
        <f t="shared" ref="BY494" si="11300">parseTime(BW494)-(BX499=INT(RIGHT($F494, 1)))</f>
        <v>0</v>
      </c>
      <c r="BZ494" s="43">
        <f t="shared" ref="BZ494:BZ498" si="11301">isClocked(BX494)</f>
        <v>0</v>
      </c>
      <c r="CA494" s="34"/>
      <c r="CB494" s="35"/>
      <c r="CC494" s="42">
        <f t="shared" ref="CC494" si="11302">parseTime(CA494)-(CB499=INT(RIGHT($F494, 1)))</f>
        <v>0</v>
      </c>
      <c r="CD494" s="43">
        <f t="shared" ref="CD494:CD498" si="11303">isClocked(CB494)</f>
        <v>0</v>
      </c>
      <c r="CE494" s="34"/>
      <c r="CF494" s="35"/>
      <c r="CG494" s="42">
        <f t="shared" ref="CG494" si="11304">parseTime(CE494)-(CF499=INT(RIGHT($F494, 1)))</f>
        <v>0</v>
      </c>
      <c r="CH494" s="43">
        <f t="shared" ref="CH494:CH498" si="11305">isClocked(CF494)</f>
        <v>0</v>
      </c>
    </row>
    <row r="495" spans="1:86" x14ac:dyDescent="0.25">
      <c r="A495" s="56" t="s">
        <v>0</v>
      </c>
      <c r="B495" s="57">
        <f t="shared" ref="B495" ca="1" si="11306">SUM(B496:B499)</f>
        <v>0</v>
      </c>
      <c r="C495" s="14" t="s">
        <v>252</v>
      </c>
      <c r="D495" s="14"/>
      <c r="E495" s="55" t="str">
        <f t="shared" si="10148"/>
        <v>Sunday</v>
      </c>
      <c r="F495" s="51" t="s">
        <v>129</v>
      </c>
      <c r="G495" s="36"/>
      <c r="H495" s="37"/>
      <c r="I495" s="44">
        <f t="shared" ref="I495" si="11307">parseTime(G495)-(H499=INT(RIGHT($F495, 1)))</f>
        <v>0</v>
      </c>
      <c r="J495" s="45">
        <f t="shared" si="11273"/>
        <v>0</v>
      </c>
      <c r="K495" s="36"/>
      <c r="L495" s="37"/>
      <c r="M495" s="44">
        <f t="shared" ref="M495" si="11308">parseTime(K495)-(L499=INT(RIGHT($F495, 1)))</f>
        <v>0</v>
      </c>
      <c r="N495" s="45">
        <f t="shared" si="11275"/>
        <v>0</v>
      </c>
      <c r="O495" s="36"/>
      <c r="P495" s="37"/>
      <c r="Q495" s="44">
        <f t="shared" ref="Q495" si="11309">parseTime(O495)-(P499=INT(RIGHT($F495, 1)))</f>
        <v>0</v>
      </c>
      <c r="R495" s="45">
        <f t="shared" si="11277"/>
        <v>0</v>
      </c>
      <c r="S495" s="36"/>
      <c r="T495" s="37"/>
      <c r="U495" s="44">
        <f t="shared" ref="U495" si="11310">parseTime(S495)-(T499=INT(RIGHT($F495, 1)))</f>
        <v>0</v>
      </c>
      <c r="V495" s="45">
        <f t="shared" si="11279"/>
        <v>0</v>
      </c>
      <c r="W495" s="36"/>
      <c r="X495" s="37"/>
      <c r="Y495" s="44">
        <f t="shared" ref="Y495" si="11311">parseTime(W495)-(X499=INT(RIGHT($F495, 1)))</f>
        <v>0</v>
      </c>
      <c r="Z495" s="45">
        <f t="shared" si="11281"/>
        <v>0</v>
      </c>
      <c r="AA495" s="36"/>
      <c r="AB495" s="37"/>
      <c r="AC495" s="44">
        <f t="shared" ref="AC495" si="11312">parseTime(AA495)-(AB499=INT(RIGHT($F495, 1)))</f>
        <v>0</v>
      </c>
      <c r="AD495" s="45">
        <f t="shared" si="11283"/>
        <v>0</v>
      </c>
      <c r="AE495" s="36"/>
      <c r="AF495" s="37"/>
      <c r="AG495" s="44">
        <f t="shared" ref="AG495" si="11313">parseTime(AE495)-(AF499=INT(RIGHT($F495, 1)))</f>
        <v>0</v>
      </c>
      <c r="AH495" s="45">
        <f t="shared" si="11285"/>
        <v>0</v>
      </c>
      <c r="AI495" s="36"/>
      <c r="AJ495" s="37"/>
      <c r="AK495" s="44">
        <f>parseTime(AI495)-(AJ499=INT(RIGHT($F495, 1)))</f>
        <v>0</v>
      </c>
      <c r="AL495" s="45">
        <f t="shared" si="11286"/>
        <v>0</v>
      </c>
      <c r="AM495" s="36"/>
      <c r="AN495" s="37"/>
      <c r="AO495" s="44">
        <f t="shared" ref="AO495" si="11314">parseTime(AM495)-(AN499=INT(RIGHT($F495, 1)))</f>
        <v>0</v>
      </c>
      <c r="AP495" s="45">
        <f t="shared" si="11288"/>
        <v>0</v>
      </c>
      <c r="AQ495" s="36"/>
      <c r="AR495" s="37"/>
      <c r="AS495" s="44">
        <f t="shared" ref="AS495" si="11315">parseTime(AQ495)-(AR499=INT(RIGHT($F495, 1)))</f>
        <v>0</v>
      </c>
      <c r="AT495" s="45">
        <f t="shared" si="11290"/>
        <v>0</v>
      </c>
      <c r="AU495" s="36"/>
      <c r="AV495" s="37"/>
      <c r="AW495" s="44">
        <f>parseTime(AU495)-(AV499=INT(RIGHT($F495, 1)))</f>
        <v>0</v>
      </c>
      <c r="AX495" s="45">
        <f t="shared" si="11291"/>
        <v>0</v>
      </c>
      <c r="AY495" s="36"/>
      <c r="AZ495" s="37"/>
      <c r="BA495" s="44">
        <f>parseTime(AY495)-(AZ499=INT(RIGHT($F495, 1)))</f>
        <v>0</v>
      </c>
      <c r="BB495" s="45">
        <f t="shared" si="11292"/>
        <v>0</v>
      </c>
      <c r="BC495" s="36"/>
      <c r="BD495" s="37"/>
      <c r="BE495" s="44">
        <f>parseTime(BC495)-(BD499=INT(RIGHT($F495, 1)))</f>
        <v>0</v>
      </c>
      <c r="BF495" s="45">
        <f t="shared" si="11293"/>
        <v>0</v>
      </c>
      <c r="BG495" s="36"/>
      <c r="BH495" s="37"/>
      <c r="BI495" s="44">
        <f>parseTime(BG495)-(BH499=INT(RIGHT($F495, 1)))</f>
        <v>0</v>
      </c>
      <c r="BJ495" s="45">
        <f t="shared" si="11294"/>
        <v>0</v>
      </c>
      <c r="BK495" s="36"/>
      <c r="BL495" s="37"/>
      <c r="BM495" s="44">
        <f>parseTime(BK495)-(BL499=INT(RIGHT($F495, 1)))</f>
        <v>0</v>
      </c>
      <c r="BN495" s="45">
        <f t="shared" si="11295"/>
        <v>0</v>
      </c>
      <c r="BO495" s="36"/>
      <c r="BP495" s="37"/>
      <c r="BQ495" s="44">
        <f t="shared" ref="BQ495" si="11316">parseTime(BO495)-(BP499=INT(RIGHT($F495, 1)))</f>
        <v>0</v>
      </c>
      <c r="BR495" s="45">
        <f t="shared" si="11297"/>
        <v>0</v>
      </c>
      <c r="BS495" s="36"/>
      <c r="BT495" s="37"/>
      <c r="BU495" s="44">
        <f t="shared" ref="BU495" si="11317">parseTime(BS495)-(BT499=INT(RIGHT($F495, 1)))</f>
        <v>0</v>
      </c>
      <c r="BV495" s="45">
        <f t="shared" si="11299"/>
        <v>0</v>
      </c>
      <c r="BW495" s="36"/>
      <c r="BX495" s="37"/>
      <c r="BY495" s="44">
        <f t="shared" ref="BY495" si="11318">parseTime(BW495)-(BX499=INT(RIGHT($F495, 1)))</f>
        <v>0</v>
      </c>
      <c r="BZ495" s="45">
        <f t="shared" si="11301"/>
        <v>0</v>
      </c>
      <c r="CA495" s="36"/>
      <c r="CB495" s="37"/>
      <c r="CC495" s="44">
        <f t="shared" ref="CC495" si="11319">parseTime(CA495)-(CB499=INT(RIGHT($F495, 1)))</f>
        <v>0</v>
      </c>
      <c r="CD495" s="45">
        <f t="shared" si="11303"/>
        <v>0</v>
      </c>
      <c r="CE495" s="36"/>
      <c r="CF495" s="37"/>
      <c r="CG495" s="44">
        <f t="shared" ref="CG495" si="11320">parseTime(CE495)-(CF499=INT(RIGHT($F495, 1)))</f>
        <v>0</v>
      </c>
      <c r="CH495" s="45">
        <f t="shared" si="11305"/>
        <v>0</v>
      </c>
    </row>
    <row r="496" spans="1:86" x14ac:dyDescent="0.25">
      <c r="A496" s="56" t="s">
        <v>117</v>
      </c>
      <c r="B496" s="57">
        <f ca="1">roleHours(G494:CH500, "MFD")</f>
        <v>0</v>
      </c>
      <c r="C496" s="14">
        <f t="shared" ca="1" si="10536"/>
        <v>0</v>
      </c>
      <c r="D496" s="14"/>
      <c r="E496" s="20" t="s">
        <v>127</v>
      </c>
      <c r="F496" s="51" t="s">
        <v>130</v>
      </c>
      <c r="G496" s="36"/>
      <c r="H496" s="37"/>
      <c r="I496" s="44">
        <f t="shared" ref="I496" si="11321">parseTime(G496)-(H499=INT(RIGHT($F496, 1)))</f>
        <v>0</v>
      </c>
      <c r="J496" s="45">
        <f t="shared" si="11273"/>
        <v>0</v>
      </c>
      <c r="K496" s="36"/>
      <c r="L496" s="37"/>
      <c r="M496" s="44">
        <f t="shared" ref="M496" si="11322">parseTime(K496)-(L499=INT(RIGHT($F496, 1)))</f>
        <v>0</v>
      </c>
      <c r="N496" s="45">
        <f t="shared" si="11275"/>
        <v>0</v>
      </c>
      <c r="O496" s="36"/>
      <c r="P496" s="37"/>
      <c r="Q496" s="44">
        <f t="shared" ref="Q496" si="11323">parseTime(O496)-(P499=INT(RIGHT($F496, 1)))</f>
        <v>0</v>
      </c>
      <c r="R496" s="45">
        <f t="shared" si="11277"/>
        <v>0</v>
      </c>
      <c r="S496" s="36"/>
      <c r="T496" s="37"/>
      <c r="U496" s="44">
        <f t="shared" ref="U496" si="11324">parseTime(S496)-(T499=INT(RIGHT($F496, 1)))</f>
        <v>0</v>
      </c>
      <c r="V496" s="45">
        <f t="shared" si="11279"/>
        <v>0</v>
      </c>
      <c r="W496" s="36"/>
      <c r="X496" s="37"/>
      <c r="Y496" s="44">
        <f t="shared" ref="Y496" si="11325">parseTime(W496)-(X499=INT(RIGHT($F496, 1)))</f>
        <v>0</v>
      </c>
      <c r="Z496" s="45">
        <f t="shared" si="11281"/>
        <v>0</v>
      </c>
      <c r="AA496" s="36"/>
      <c r="AB496" s="37"/>
      <c r="AC496" s="44">
        <f t="shared" ref="AC496" si="11326">parseTime(AA496)-(AB499=INT(RIGHT($F496, 1)))</f>
        <v>0</v>
      </c>
      <c r="AD496" s="45">
        <f t="shared" si="11283"/>
        <v>0</v>
      </c>
      <c r="AE496" s="36"/>
      <c r="AF496" s="37"/>
      <c r="AG496" s="44">
        <f t="shared" ref="AG496" si="11327">parseTime(AE496)-(AF499=INT(RIGHT($F496, 1)))</f>
        <v>0</v>
      </c>
      <c r="AH496" s="45">
        <f t="shared" si="11285"/>
        <v>0</v>
      </c>
      <c r="AI496" s="36"/>
      <c r="AJ496" s="37"/>
      <c r="AK496" s="44">
        <f>parseTime(AI496)-(AJ499=INT(RIGHT($F496, 1)))</f>
        <v>0</v>
      </c>
      <c r="AL496" s="45">
        <f t="shared" si="11286"/>
        <v>0</v>
      </c>
      <c r="AM496" s="36"/>
      <c r="AN496" s="37"/>
      <c r="AO496" s="44">
        <f t="shared" ref="AO496" si="11328">parseTime(AM496)-(AN499=INT(RIGHT($F496, 1)))</f>
        <v>0</v>
      </c>
      <c r="AP496" s="45">
        <f t="shared" si="11288"/>
        <v>0</v>
      </c>
      <c r="AQ496" s="36"/>
      <c r="AR496" s="37"/>
      <c r="AS496" s="44">
        <f t="shared" ref="AS496" si="11329">parseTime(AQ496)-(AR499=INT(RIGHT($F496, 1)))</f>
        <v>0</v>
      </c>
      <c r="AT496" s="45">
        <f t="shared" si="11290"/>
        <v>0</v>
      </c>
      <c r="AU496" s="36"/>
      <c r="AV496" s="37"/>
      <c r="AW496" s="44">
        <f>parseTime(AU496)-(AV499=INT(RIGHT($F496, 1)))</f>
        <v>0</v>
      </c>
      <c r="AX496" s="45">
        <f t="shared" si="11291"/>
        <v>0</v>
      </c>
      <c r="AY496" s="36"/>
      <c r="AZ496" s="37"/>
      <c r="BA496" s="44">
        <f>parseTime(AY496)-(AZ499=INT(RIGHT($F496, 1)))</f>
        <v>0</v>
      </c>
      <c r="BB496" s="45">
        <f t="shared" si="11292"/>
        <v>0</v>
      </c>
      <c r="BC496" s="36"/>
      <c r="BD496" s="37"/>
      <c r="BE496" s="44">
        <f>parseTime(BC496)-(BD499=INT(RIGHT($F496, 1)))</f>
        <v>0</v>
      </c>
      <c r="BF496" s="45">
        <f t="shared" si="11293"/>
        <v>0</v>
      </c>
      <c r="BG496" s="36"/>
      <c r="BH496" s="37"/>
      <c r="BI496" s="44">
        <f>parseTime(BG496)-(BH499=INT(RIGHT($F496, 1)))</f>
        <v>0</v>
      </c>
      <c r="BJ496" s="45">
        <f t="shared" si="11294"/>
        <v>0</v>
      </c>
      <c r="BK496" s="36"/>
      <c r="BL496" s="37"/>
      <c r="BM496" s="44">
        <f>parseTime(BK496)-(BL499=INT(RIGHT($F496, 1)))</f>
        <v>0</v>
      </c>
      <c r="BN496" s="45">
        <f t="shared" si="11295"/>
        <v>0</v>
      </c>
      <c r="BO496" s="36"/>
      <c r="BP496" s="37"/>
      <c r="BQ496" s="44">
        <f t="shared" ref="BQ496" si="11330">parseTime(BO496)-(BP499=INT(RIGHT($F496, 1)))</f>
        <v>0</v>
      </c>
      <c r="BR496" s="45">
        <f t="shared" si="11297"/>
        <v>0</v>
      </c>
      <c r="BS496" s="36"/>
      <c r="BT496" s="37"/>
      <c r="BU496" s="44">
        <f t="shared" ref="BU496" si="11331">parseTime(BS496)-(BT499=INT(RIGHT($F496, 1)))</f>
        <v>0</v>
      </c>
      <c r="BV496" s="45">
        <f t="shared" si="11299"/>
        <v>0</v>
      </c>
      <c r="BW496" s="36"/>
      <c r="BX496" s="37"/>
      <c r="BY496" s="44">
        <f t="shared" ref="BY496" si="11332">parseTime(BW496)-(BX499=INT(RIGHT($F496, 1)))</f>
        <v>0</v>
      </c>
      <c r="BZ496" s="45">
        <f t="shared" si="11301"/>
        <v>0</v>
      </c>
      <c r="CA496" s="36"/>
      <c r="CB496" s="37"/>
      <c r="CC496" s="44">
        <f t="shared" ref="CC496" si="11333">parseTime(CA496)-(CB499=INT(RIGHT($F496, 1)))</f>
        <v>0</v>
      </c>
      <c r="CD496" s="45">
        <f t="shared" si="11303"/>
        <v>0</v>
      </c>
      <c r="CE496" s="36"/>
      <c r="CF496" s="37"/>
      <c r="CG496" s="44">
        <f t="shared" ref="CG496" si="11334">parseTime(CE496)-(CF499=INT(RIGHT($F496, 1)))</f>
        <v>0</v>
      </c>
      <c r="CH496" s="45">
        <f t="shared" si="11305"/>
        <v>0</v>
      </c>
    </row>
    <row r="497" spans="1:86" x14ac:dyDescent="0.25">
      <c r="A497" s="56" t="s">
        <v>118</v>
      </c>
      <c r="B497" s="57">
        <f ca="1">roleHours(G494:CH500, "DFD")</f>
        <v>0</v>
      </c>
      <c r="C497" s="14">
        <f t="shared" ca="1" si="10536"/>
        <v>0</v>
      </c>
      <c r="D497" s="14"/>
      <c r="E497" s="20"/>
      <c r="F497" s="51" t="s">
        <v>131</v>
      </c>
      <c r="G497" s="36"/>
      <c r="H497" s="37"/>
      <c r="I497" s="44">
        <f t="shared" ref="I497" si="11335">parseTime(G497)-(H499=INT(RIGHT($F497, 1)))</f>
        <v>0</v>
      </c>
      <c r="J497" s="45">
        <f t="shared" si="11273"/>
        <v>0</v>
      </c>
      <c r="K497" s="36"/>
      <c r="L497" s="37"/>
      <c r="M497" s="44">
        <f t="shared" ref="M497" si="11336">parseTime(K497)-(L499=INT(RIGHT($F497, 1)))</f>
        <v>0</v>
      </c>
      <c r="N497" s="45">
        <f t="shared" si="11275"/>
        <v>0</v>
      </c>
      <c r="O497" s="36"/>
      <c r="P497" s="37"/>
      <c r="Q497" s="44">
        <f t="shared" ref="Q497" si="11337">parseTime(O497)-(P499=INT(RIGHT($F497, 1)))</f>
        <v>0</v>
      </c>
      <c r="R497" s="45">
        <f t="shared" si="11277"/>
        <v>0</v>
      </c>
      <c r="S497" s="36"/>
      <c r="T497" s="37"/>
      <c r="U497" s="44">
        <f t="shared" ref="U497" si="11338">parseTime(S497)-(T499=INT(RIGHT($F497, 1)))</f>
        <v>0</v>
      </c>
      <c r="V497" s="45">
        <f t="shared" si="11279"/>
        <v>0</v>
      </c>
      <c r="W497" s="36"/>
      <c r="X497" s="37"/>
      <c r="Y497" s="44">
        <f t="shared" ref="Y497" si="11339">parseTime(W497)-(X499=INT(RIGHT($F497, 1)))</f>
        <v>0</v>
      </c>
      <c r="Z497" s="45">
        <f t="shared" si="11281"/>
        <v>0</v>
      </c>
      <c r="AA497" s="36"/>
      <c r="AB497" s="37"/>
      <c r="AC497" s="44">
        <f t="shared" ref="AC497" si="11340">parseTime(AA497)-(AB499=INT(RIGHT($F497, 1)))</f>
        <v>0</v>
      </c>
      <c r="AD497" s="45">
        <f t="shared" si="11283"/>
        <v>0</v>
      </c>
      <c r="AE497" s="36"/>
      <c r="AF497" s="37"/>
      <c r="AG497" s="44">
        <f t="shared" ref="AG497" si="11341">parseTime(AE497)-(AF499=INT(RIGHT($F497, 1)))</f>
        <v>0</v>
      </c>
      <c r="AH497" s="45">
        <f t="shared" si="11285"/>
        <v>0</v>
      </c>
      <c r="AI497" s="36"/>
      <c r="AJ497" s="37"/>
      <c r="AK497" s="44">
        <f>parseTime(AI497)-(AJ499=INT(RIGHT($F497, 1)))</f>
        <v>0</v>
      </c>
      <c r="AL497" s="45">
        <f t="shared" si="11286"/>
        <v>0</v>
      </c>
      <c r="AM497" s="36"/>
      <c r="AN497" s="37"/>
      <c r="AO497" s="44">
        <f t="shared" ref="AO497" si="11342">parseTime(AM497)-(AN499=INT(RIGHT($F497, 1)))</f>
        <v>0</v>
      </c>
      <c r="AP497" s="45">
        <f t="shared" si="11288"/>
        <v>0</v>
      </c>
      <c r="AQ497" s="36"/>
      <c r="AR497" s="37"/>
      <c r="AS497" s="44">
        <f t="shared" ref="AS497" si="11343">parseTime(AQ497)-(AR499=INT(RIGHT($F497, 1)))</f>
        <v>0</v>
      </c>
      <c r="AT497" s="45">
        <f t="shared" si="11290"/>
        <v>0</v>
      </c>
      <c r="AU497" s="36"/>
      <c r="AV497" s="37"/>
      <c r="AW497" s="44">
        <f>parseTime(AU497)-(AV499=INT(RIGHT($F497, 1)))</f>
        <v>0</v>
      </c>
      <c r="AX497" s="45">
        <f t="shared" si="11291"/>
        <v>0</v>
      </c>
      <c r="AY497" s="36"/>
      <c r="AZ497" s="37"/>
      <c r="BA497" s="44">
        <f>parseTime(AY497)-(AZ499=INT(RIGHT($F497, 1)))</f>
        <v>0</v>
      </c>
      <c r="BB497" s="45">
        <f t="shared" si="11292"/>
        <v>0</v>
      </c>
      <c r="BC497" s="36"/>
      <c r="BD497" s="37"/>
      <c r="BE497" s="44">
        <f>parseTime(BC497)-(BD499=INT(RIGHT($F497, 1)))</f>
        <v>0</v>
      </c>
      <c r="BF497" s="45">
        <f t="shared" si="11293"/>
        <v>0</v>
      </c>
      <c r="BG497" s="36"/>
      <c r="BH497" s="37"/>
      <c r="BI497" s="44">
        <f>parseTime(BG497)-(BH499=INT(RIGHT($F497, 1)))</f>
        <v>0</v>
      </c>
      <c r="BJ497" s="45">
        <f t="shared" si="11294"/>
        <v>0</v>
      </c>
      <c r="BK497" s="36"/>
      <c r="BL497" s="37"/>
      <c r="BM497" s="44">
        <f>parseTime(BK497)-(BL499=INT(RIGHT($F497, 1)))</f>
        <v>0</v>
      </c>
      <c r="BN497" s="45">
        <f t="shared" si="11295"/>
        <v>0</v>
      </c>
      <c r="BO497" s="36"/>
      <c r="BP497" s="37"/>
      <c r="BQ497" s="44">
        <f t="shared" ref="BQ497" si="11344">parseTime(BO497)-(BP499=INT(RIGHT($F497, 1)))</f>
        <v>0</v>
      </c>
      <c r="BR497" s="45">
        <f t="shared" si="11297"/>
        <v>0</v>
      </c>
      <c r="BS497" s="36"/>
      <c r="BT497" s="37"/>
      <c r="BU497" s="44">
        <f t="shared" ref="BU497" si="11345">parseTime(BS497)-(BT499=INT(RIGHT($F497, 1)))</f>
        <v>0</v>
      </c>
      <c r="BV497" s="45">
        <f t="shared" si="11299"/>
        <v>0</v>
      </c>
      <c r="BW497" s="36"/>
      <c r="BX497" s="37"/>
      <c r="BY497" s="44">
        <f t="shared" ref="BY497" si="11346">parseTime(BW497)-(BX499=INT(RIGHT($F497, 1)))</f>
        <v>0</v>
      </c>
      <c r="BZ497" s="45">
        <f t="shared" si="11301"/>
        <v>0</v>
      </c>
      <c r="CA497" s="36"/>
      <c r="CB497" s="37"/>
      <c r="CC497" s="44">
        <f t="shared" ref="CC497" si="11347">parseTime(CA497)-(CB499=INT(RIGHT($F497, 1)))</f>
        <v>0</v>
      </c>
      <c r="CD497" s="45">
        <f t="shared" si="11303"/>
        <v>0</v>
      </c>
      <c r="CE497" s="36"/>
      <c r="CF497" s="37"/>
      <c r="CG497" s="44">
        <f t="shared" ref="CG497" si="11348">parseTime(CE497)-(CF499=INT(RIGHT($F497, 1)))</f>
        <v>0</v>
      </c>
      <c r="CH497" s="45">
        <f t="shared" si="11305"/>
        <v>0</v>
      </c>
    </row>
    <row r="498" spans="1:86" x14ac:dyDescent="0.25">
      <c r="A498" s="56" t="s">
        <v>119</v>
      </c>
      <c r="B498" s="57">
        <f ca="1">roleHours(G494:CH500, "MCC")</f>
        <v>0</v>
      </c>
      <c r="C498" s="14">
        <f t="shared" ca="1" si="10536"/>
        <v>0</v>
      </c>
      <c r="D498" s="14"/>
      <c r="E498" s="20"/>
      <c r="F498" s="51" t="s">
        <v>132</v>
      </c>
      <c r="G498" s="36"/>
      <c r="H498" s="37"/>
      <c r="I498" s="44">
        <f t="shared" ref="I498" si="11349">parseTime(G498)-(H499=INT(RIGHT($F498, 1)))</f>
        <v>0</v>
      </c>
      <c r="J498" s="45">
        <f t="shared" si="11273"/>
        <v>0</v>
      </c>
      <c r="K498" s="36"/>
      <c r="L498" s="37"/>
      <c r="M498" s="44">
        <f t="shared" ref="M498" si="11350">parseTime(K498)-(L499=INT(RIGHT($F498, 1)))</f>
        <v>0</v>
      </c>
      <c r="N498" s="45">
        <f t="shared" si="11275"/>
        <v>0</v>
      </c>
      <c r="O498" s="36"/>
      <c r="P498" s="37"/>
      <c r="Q498" s="44">
        <f t="shared" ref="Q498" si="11351">parseTime(O498)-(P499=INT(RIGHT($F498, 1)))</f>
        <v>0</v>
      </c>
      <c r="R498" s="45">
        <f t="shared" si="11277"/>
        <v>0</v>
      </c>
      <c r="S498" s="36"/>
      <c r="T498" s="37"/>
      <c r="U498" s="44">
        <f t="shared" ref="U498" si="11352">parseTime(S498)-(T499=INT(RIGHT($F498, 1)))</f>
        <v>0</v>
      </c>
      <c r="V498" s="45">
        <f t="shared" si="11279"/>
        <v>0</v>
      </c>
      <c r="W498" s="36"/>
      <c r="X498" s="37"/>
      <c r="Y498" s="44">
        <f t="shared" ref="Y498" si="11353">parseTime(W498)-(X499=INT(RIGHT($F498, 1)))</f>
        <v>0</v>
      </c>
      <c r="Z498" s="45">
        <f t="shared" si="11281"/>
        <v>0</v>
      </c>
      <c r="AA498" s="36"/>
      <c r="AB498" s="37"/>
      <c r="AC498" s="44">
        <f t="shared" ref="AC498" si="11354">parseTime(AA498)-(AB499=INT(RIGHT($F498, 1)))</f>
        <v>0</v>
      </c>
      <c r="AD498" s="45">
        <f t="shared" si="11283"/>
        <v>0</v>
      </c>
      <c r="AE498" s="36"/>
      <c r="AF498" s="37"/>
      <c r="AG498" s="44">
        <f t="shared" ref="AG498" si="11355">parseTime(AE498)-(AF499=INT(RIGHT($F498, 1)))</f>
        <v>0</v>
      </c>
      <c r="AH498" s="45">
        <f t="shared" si="11285"/>
        <v>0</v>
      </c>
      <c r="AI498" s="36"/>
      <c r="AJ498" s="37"/>
      <c r="AK498" s="44">
        <f>parseTime(AI498)-(AJ499=INT(RIGHT($F498, 1)))</f>
        <v>0</v>
      </c>
      <c r="AL498" s="45">
        <f t="shared" si="11286"/>
        <v>0</v>
      </c>
      <c r="AM498" s="36"/>
      <c r="AN498" s="37"/>
      <c r="AO498" s="44">
        <f t="shared" ref="AO498" si="11356">parseTime(AM498)-(AN499=INT(RIGHT($F498, 1)))</f>
        <v>0</v>
      </c>
      <c r="AP498" s="45">
        <f t="shared" si="11288"/>
        <v>0</v>
      </c>
      <c r="AQ498" s="36"/>
      <c r="AR498" s="37"/>
      <c r="AS498" s="44">
        <f t="shared" ref="AS498" si="11357">parseTime(AQ498)-(AR499=INT(RIGHT($F498, 1)))</f>
        <v>0</v>
      </c>
      <c r="AT498" s="45">
        <f t="shared" si="11290"/>
        <v>0</v>
      </c>
      <c r="AU498" s="36"/>
      <c r="AV498" s="37"/>
      <c r="AW498" s="44">
        <f>parseTime(AU498)-(AV499=INT(RIGHT($F498, 1)))</f>
        <v>0</v>
      </c>
      <c r="AX498" s="45">
        <f t="shared" si="11291"/>
        <v>0</v>
      </c>
      <c r="AY498" s="36"/>
      <c r="AZ498" s="37"/>
      <c r="BA498" s="44">
        <f>parseTime(AY498)-(AZ499=INT(RIGHT($F498, 1)))</f>
        <v>0</v>
      </c>
      <c r="BB498" s="45">
        <f t="shared" si="11292"/>
        <v>0</v>
      </c>
      <c r="BC498" s="36"/>
      <c r="BD498" s="37"/>
      <c r="BE498" s="44">
        <f>parseTime(BC498)-(BD499=INT(RIGHT($F498, 1)))</f>
        <v>0</v>
      </c>
      <c r="BF498" s="45">
        <f t="shared" si="11293"/>
        <v>0</v>
      </c>
      <c r="BG498" s="36"/>
      <c r="BH498" s="37"/>
      <c r="BI498" s="44">
        <f>parseTime(BG498)-(BH499=INT(RIGHT($F498, 1)))</f>
        <v>0</v>
      </c>
      <c r="BJ498" s="45">
        <f t="shared" si="11294"/>
        <v>0</v>
      </c>
      <c r="BK498" s="36"/>
      <c r="BL498" s="37"/>
      <c r="BM498" s="44">
        <f>parseTime(BK498)-(BL499=INT(RIGHT($F498, 1)))</f>
        <v>0</v>
      </c>
      <c r="BN498" s="45">
        <f t="shared" si="11295"/>
        <v>0</v>
      </c>
      <c r="BO498" s="36"/>
      <c r="BP498" s="37"/>
      <c r="BQ498" s="44">
        <f t="shared" ref="BQ498" si="11358">parseTime(BO498)-(BP499=INT(RIGHT($F498, 1)))</f>
        <v>0</v>
      </c>
      <c r="BR498" s="45">
        <f t="shared" si="11297"/>
        <v>0</v>
      </c>
      <c r="BS498" s="36"/>
      <c r="BT498" s="37"/>
      <c r="BU498" s="44">
        <f t="shared" ref="BU498" si="11359">parseTime(BS498)-(BT499=INT(RIGHT($F498, 1)))</f>
        <v>0</v>
      </c>
      <c r="BV498" s="45">
        <f t="shared" si="11299"/>
        <v>0</v>
      </c>
      <c r="BW498" s="36"/>
      <c r="BX498" s="37"/>
      <c r="BY498" s="44">
        <f t="shared" ref="BY498" si="11360">parseTime(BW498)-(BX499=INT(RIGHT($F498, 1)))</f>
        <v>0</v>
      </c>
      <c r="BZ498" s="45">
        <f t="shared" si="11301"/>
        <v>0</v>
      </c>
      <c r="CA498" s="36"/>
      <c r="CB498" s="37"/>
      <c r="CC498" s="44">
        <f t="shared" ref="CC498" si="11361">parseTime(CA498)-(CB499=INT(RIGHT($F498, 1)))</f>
        <v>0</v>
      </c>
      <c r="CD498" s="45">
        <f t="shared" si="11303"/>
        <v>0</v>
      </c>
      <c r="CE498" s="36"/>
      <c r="CF498" s="37"/>
      <c r="CG498" s="44">
        <f t="shared" ref="CG498" si="11362">parseTime(CE498)-(CF499=INT(RIGHT($F498, 1)))</f>
        <v>0</v>
      </c>
      <c r="CH498" s="45">
        <f t="shared" si="11305"/>
        <v>0</v>
      </c>
    </row>
    <row r="499" spans="1:86" x14ac:dyDescent="0.25">
      <c r="A499" s="56" t="s">
        <v>120</v>
      </c>
      <c r="B499" s="57">
        <f ca="1">roleHours(G494:CH500, "DCC")</f>
        <v>0</v>
      </c>
      <c r="C499" s="14">
        <f t="shared" ca="1" si="10536"/>
        <v>0</v>
      </c>
      <c r="D499" s="14"/>
      <c r="E499" s="20"/>
      <c r="F499" s="51"/>
      <c r="G499" s="46" t="s">
        <v>134</v>
      </c>
      <c r="H499" s="38">
        <f t="shared" ref="H499" si="11363">lunchAdjust(G494:H498)</f>
        <v>0</v>
      </c>
      <c r="I499" s="48" t="s">
        <v>0</v>
      </c>
      <c r="J499" s="39">
        <f t="shared" ref="J499" si="11364">SUMPRODUCT(I494:I498*J494:J498)</f>
        <v>0</v>
      </c>
      <c r="K499" s="46" t="s">
        <v>134</v>
      </c>
      <c r="L499" s="38">
        <f t="shared" ref="L499" si="11365">lunchAdjust(K494:L498)</f>
        <v>0</v>
      </c>
      <c r="M499" s="48" t="s">
        <v>0</v>
      </c>
      <c r="N499" s="39">
        <f t="shared" ref="N499" si="11366">SUMPRODUCT(M494:M498*N494:N498)</f>
        <v>0</v>
      </c>
      <c r="O499" s="46" t="s">
        <v>134</v>
      </c>
      <c r="P499" s="38">
        <f t="shared" ref="P499" si="11367">lunchAdjust(O494:P498)</f>
        <v>0</v>
      </c>
      <c r="Q499" s="48" t="s">
        <v>0</v>
      </c>
      <c r="R499" s="39">
        <f t="shared" ref="R499" si="11368">SUMPRODUCT(Q494:Q498*R494:R498)</f>
        <v>0</v>
      </c>
      <c r="S499" s="46" t="s">
        <v>134</v>
      </c>
      <c r="T499" s="38">
        <f t="shared" ref="T499" si="11369">lunchAdjust(S494:T498)</f>
        <v>0</v>
      </c>
      <c r="U499" s="48" t="s">
        <v>0</v>
      </c>
      <c r="V499" s="39">
        <f t="shared" ref="V499" si="11370">SUMPRODUCT(U494:U498*V494:V498)</f>
        <v>0</v>
      </c>
      <c r="W499" s="46" t="s">
        <v>134</v>
      </c>
      <c r="X499" s="38">
        <f t="shared" ref="X499" si="11371">lunchAdjust(W494:X498)</f>
        <v>0</v>
      </c>
      <c r="Y499" s="48" t="s">
        <v>0</v>
      </c>
      <c r="Z499" s="39">
        <f t="shared" ref="Z499" si="11372">SUMPRODUCT(Y494:Y498*Z494:Z498)</f>
        <v>0</v>
      </c>
      <c r="AA499" s="46" t="s">
        <v>134</v>
      </c>
      <c r="AB499" s="38">
        <f t="shared" ref="AB499" si="11373">lunchAdjust(AA494:AB498)</f>
        <v>0</v>
      </c>
      <c r="AC499" s="48" t="s">
        <v>0</v>
      </c>
      <c r="AD499" s="39">
        <f t="shared" ref="AD499" si="11374">SUMPRODUCT(AC494:AC498*AD494:AD498)</f>
        <v>0</v>
      </c>
      <c r="AE499" s="46" t="s">
        <v>134</v>
      </c>
      <c r="AF499" s="38">
        <f t="shared" ref="AF499" si="11375">lunchAdjust(AE494:AF498)</f>
        <v>0</v>
      </c>
      <c r="AG499" s="48" t="s">
        <v>0</v>
      </c>
      <c r="AH499" s="39">
        <f t="shared" ref="AH499" si="11376">SUMPRODUCT(AG494:AG498*AH494:AH498)</f>
        <v>0</v>
      </c>
      <c r="AI499" s="46" t="s">
        <v>134</v>
      </c>
      <c r="AJ499" s="38">
        <f t="shared" ref="AJ499" si="11377">lunchAdjust(AI494:AJ498)</f>
        <v>0</v>
      </c>
      <c r="AK499" s="48" t="s">
        <v>0</v>
      </c>
      <c r="AL499" s="39">
        <f t="shared" ref="AL499" si="11378">SUMPRODUCT(AK494:AK498*AL494:AL498)</f>
        <v>0</v>
      </c>
      <c r="AM499" s="46" t="s">
        <v>134</v>
      </c>
      <c r="AN499" s="38">
        <f t="shared" ref="AN499" si="11379">lunchAdjust(AM494:AN498)</f>
        <v>0</v>
      </c>
      <c r="AO499" s="48" t="s">
        <v>0</v>
      </c>
      <c r="AP499" s="39">
        <f t="shared" ref="AP499" si="11380">SUMPRODUCT(AO494:AO498*AP494:AP498)</f>
        <v>0</v>
      </c>
      <c r="AQ499" s="46" t="s">
        <v>134</v>
      </c>
      <c r="AR499" s="38">
        <f t="shared" ref="AR499" si="11381">lunchAdjust(AQ494:AR498)</f>
        <v>0</v>
      </c>
      <c r="AS499" s="48" t="s">
        <v>0</v>
      </c>
      <c r="AT499" s="39">
        <f t="shared" ref="AT499" si="11382">SUMPRODUCT(AS494:AS498*AT494:AT498)</f>
        <v>0</v>
      </c>
      <c r="AU499" s="46" t="s">
        <v>134</v>
      </c>
      <c r="AV499" s="38">
        <f t="shared" ref="AV499" si="11383">lunchAdjust(AU494:AV498)</f>
        <v>0</v>
      </c>
      <c r="AW499" s="48" t="s">
        <v>0</v>
      </c>
      <c r="AX499" s="39">
        <f t="shared" ref="AX499" si="11384">SUMPRODUCT(AW494:AW498*AX494:AX498)</f>
        <v>0</v>
      </c>
      <c r="AY499" s="46" t="s">
        <v>134</v>
      </c>
      <c r="AZ499" s="38">
        <f t="shared" ref="AZ499" si="11385">lunchAdjust(AY494:AZ498)</f>
        <v>0</v>
      </c>
      <c r="BA499" s="48" t="s">
        <v>0</v>
      </c>
      <c r="BB499" s="39">
        <f t="shared" ref="BB499" si="11386">SUMPRODUCT(BA494:BA498*BB494:BB498)</f>
        <v>0</v>
      </c>
      <c r="BC499" s="46" t="s">
        <v>134</v>
      </c>
      <c r="BD499" s="38">
        <f t="shared" ref="BD499" si="11387">lunchAdjust(BC494:BD498)</f>
        <v>0</v>
      </c>
      <c r="BE499" s="48" t="s">
        <v>0</v>
      </c>
      <c r="BF499" s="39">
        <f t="shared" ref="BF499" si="11388">SUMPRODUCT(BE494:BE498*BF494:BF498)</f>
        <v>0</v>
      </c>
      <c r="BG499" s="46" t="s">
        <v>134</v>
      </c>
      <c r="BH499" s="38">
        <f t="shared" ref="BH499" si="11389">lunchAdjust(BG494:BH498)</f>
        <v>0</v>
      </c>
      <c r="BI499" s="48" t="s">
        <v>0</v>
      </c>
      <c r="BJ499" s="39">
        <f t="shared" ref="BJ499" si="11390">SUMPRODUCT(BI494:BI498*BJ494:BJ498)</f>
        <v>0</v>
      </c>
      <c r="BK499" s="46" t="s">
        <v>134</v>
      </c>
      <c r="BL499" s="38">
        <f t="shared" ref="BL499" si="11391">lunchAdjust(BK494:BL498)</f>
        <v>0</v>
      </c>
      <c r="BM499" s="48" t="s">
        <v>0</v>
      </c>
      <c r="BN499" s="39">
        <f t="shared" ref="BN499" si="11392">SUMPRODUCT(BM494:BM498*BN494:BN498)</f>
        <v>0</v>
      </c>
      <c r="BO499" s="46" t="s">
        <v>134</v>
      </c>
      <c r="BP499" s="38">
        <f t="shared" ref="BP499" si="11393">lunchAdjust(BO494:BP498)</f>
        <v>0</v>
      </c>
      <c r="BQ499" s="48" t="s">
        <v>0</v>
      </c>
      <c r="BR499" s="39">
        <f t="shared" ref="BR499" si="11394">SUMPRODUCT(BQ494:BQ498*BR494:BR498)</f>
        <v>0</v>
      </c>
      <c r="BS499" s="46" t="s">
        <v>134</v>
      </c>
      <c r="BT499" s="38">
        <f t="shared" ref="BT499" si="11395">lunchAdjust(BS494:BT498)</f>
        <v>0</v>
      </c>
      <c r="BU499" s="48" t="s">
        <v>0</v>
      </c>
      <c r="BV499" s="39">
        <f t="shared" ref="BV499" si="11396">SUMPRODUCT(BU494:BU498*BV494:BV498)</f>
        <v>0</v>
      </c>
      <c r="BW499" s="46" t="s">
        <v>134</v>
      </c>
      <c r="BX499" s="38">
        <f t="shared" ref="BX499" si="11397">lunchAdjust(BW494:BX498)</f>
        <v>0</v>
      </c>
      <c r="BY499" s="48" t="s">
        <v>0</v>
      </c>
      <c r="BZ499" s="39">
        <f t="shared" ref="BZ499" si="11398">SUMPRODUCT(BY494:BY498*BZ494:BZ498)</f>
        <v>0</v>
      </c>
      <c r="CA499" s="46" t="s">
        <v>134</v>
      </c>
      <c r="CB499" s="38">
        <f t="shared" ref="CB499" si="11399">lunchAdjust(CA494:CB498)</f>
        <v>0</v>
      </c>
      <c r="CC499" s="48" t="s">
        <v>0</v>
      </c>
      <c r="CD499" s="39">
        <f t="shared" ref="CD499" si="11400">SUMPRODUCT(CC494:CC498*CD494:CD498)</f>
        <v>0</v>
      </c>
      <c r="CE499" s="46" t="s">
        <v>134</v>
      </c>
      <c r="CF499" s="38">
        <f t="shared" ref="CF499" si="11401">lunchAdjust(CE494:CF498)</f>
        <v>0</v>
      </c>
      <c r="CG499" s="48" t="s">
        <v>0</v>
      </c>
      <c r="CH499" s="39">
        <f t="shared" ref="CH499" si="11402">SUMPRODUCT(CG494:CG498*CH494:CH498)</f>
        <v>0</v>
      </c>
    </row>
    <row r="500" spans="1:86" ht="15.75" thickBot="1" x14ac:dyDescent="0.3">
      <c r="A500" s="58" t="s">
        <v>121</v>
      </c>
      <c r="B500" s="59">
        <f ca="1">roleHours(G494:CH500, "OUT")</f>
        <v>0</v>
      </c>
      <c r="C500" s="54" t="s">
        <v>137</v>
      </c>
      <c r="D500" s="22">
        <f ca="1">roleHours(G494:CH500, "PTO")</f>
        <v>0</v>
      </c>
      <c r="E500" s="23"/>
      <c r="F500" s="52"/>
      <c r="G500" s="47" t="s">
        <v>39</v>
      </c>
      <c r="H500" s="40">
        <f t="shared" si="10742"/>
        <v>0</v>
      </c>
      <c r="I500" s="49" t="s">
        <v>135</v>
      </c>
      <c r="J500" s="41">
        <f t="shared" ref="J500" si="11403">J499*G$4</f>
        <v>0</v>
      </c>
      <c r="K500" s="47" t="s">
        <v>39</v>
      </c>
      <c r="L500" s="40">
        <f t="shared" ref="L500" si="11404">SUMPRODUCT(M494:M498*(L494:L498="PTO"))+SUMPRODUCT(M494:M498*(L494:L498="HOL"))</f>
        <v>0</v>
      </c>
      <c r="M500" s="49" t="s">
        <v>135</v>
      </c>
      <c r="N500" s="41">
        <f t="shared" ref="N500" si="11405">N499*K$4</f>
        <v>0</v>
      </c>
      <c r="O500" s="47" t="s">
        <v>39</v>
      </c>
      <c r="P500" s="40">
        <f t="shared" ref="P500" si="11406">SUMPRODUCT(Q494:Q498*(P494:P498="PTO"))+SUMPRODUCT(Q494:Q498*(P494:P498="HOL"))</f>
        <v>0</v>
      </c>
      <c r="Q500" s="49" t="s">
        <v>135</v>
      </c>
      <c r="R500" s="41">
        <f t="shared" ref="R500" si="11407">R499*O$4</f>
        <v>0</v>
      </c>
      <c r="S500" s="47" t="s">
        <v>39</v>
      </c>
      <c r="T500" s="40">
        <f t="shared" ref="T500" si="11408">SUMPRODUCT(U494:U498*(T494:T498="PTO"))+SUMPRODUCT(U494:U498*(T494:T498="HOL"))</f>
        <v>0</v>
      </c>
      <c r="U500" s="49" t="s">
        <v>135</v>
      </c>
      <c r="V500" s="41">
        <f t="shared" ref="V500" si="11409">V499*S$4</f>
        <v>0</v>
      </c>
      <c r="W500" s="47" t="s">
        <v>39</v>
      </c>
      <c r="X500" s="40">
        <f t="shared" ref="X500" si="11410">SUMPRODUCT(Y494:Y498*(X494:X498="PTO"))+SUMPRODUCT(Y494:Y498*(X494:X498="HOL"))</f>
        <v>0</v>
      </c>
      <c r="Y500" s="49" t="s">
        <v>135</v>
      </c>
      <c r="Z500" s="41">
        <f t="shared" ref="Z500" si="11411">Z499*W$4</f>
        <v>0</v>
      </c>
      <c r="AA500" s="47" t="s">
        <v>39</v>
      </c>
      <c r="AB500" s="40">
        <f t="shared" ref="AB500" si="11412">SUMPRODUCT(AC494:AC498*(AB494:AB498="PTO"))+SUMPRODUCT(AC494:AC498*(AB494:AB498="HOL"))</f>
        <v>0</v>
      </c>
      <c r="AC500" s="49" t="s">
        <v>135</v>
      </c>
      <c r="AD500" s="41">
        <f t="shared" ref="AD500" si="11413">AD499*AA$4</f>
        <v>0</v>
      </c>
      <c r="AE500" s="47" t="s">
        <v>39</v>
      </c>
      <c r="AF500" s="40">
        <f t="shared" ref="AF500" si="11414">SUMPRODUCT(AG494:AG498*(AF494:AF498="PTO"))+SUMPRODUCT(AG494:AG498*(AF494:AF498="HOL"))</f>
        <v>0</v>
      </c>
      <c r="AG500" s="49" t="s">
        <v>135</v>
      </c>
      <c r="AH500" s="41">
        <f t="shared" ref="AH500" si="11415">AH499*AE$4</f>
        <v>0</v>
      </c>
      <c r="AI500" s="47" t="s">
        <v>39</v>
      </c>
      <c r="AJ500" s="40">
        <f t="shared" ref="AJ500" si="11416">SUMPRODUCT(AK494:AK498*(AJ494:AJ498="PTO"))+SUMPRODUCT(AK494:AK498*(AJ494:AJ498="HOL"))</f>
        <v>0</v>
      </c>
      <c r="AK500" s="49" t="s">
        <v>135</v>
      </c>
      <c r="AL500" s="41">
        <f>AL499*AI$4</f>
        <v>0</v>
      </c>
      <c r="AM500" s="47" t="s">
        <v>39</v>
      </c>
      <c r="AN500" s="40">
        <f t="shared" ref="AN500" si="11417">SUMPRODUCT(AO494:AO498*(AN494:AN498="PTO"))+SUMPRODUCT(AO494:AO498*(AN494:AN498="HOL"))</f>
        <v>0</v>
      </c>
      <c r="AO500" s="49" t="s">
        <v>135</v>
      </c>
      <c r="AP500" s="41">
        <f t="shared" ref="AP500" si="11418">AP499*AM$4</f>
        <v>0</v>
      </c>
      <c r="AQ500" s="47" t="s">
        <v>39</v>
      </c>
      <c r="AR500" s="40">
        <f t="shared" ref="AR500" si="11419">SUMPRODUCT(AS494:AS498*(AR494:AR498="PTO"))+SUMPRODUCT(AS494:AS498*(AR494:AR498="HOL"))</f>
        <v>0</v>
      </c>
      <c r="AS500" s="49" t="s">
        <v>135</v>
      </c>
      <c r="AT500" s="41">
        <f t="shared" ref="AT500" si="11420">AT499*AQ$4</f>
        <v>0</v>
      </c>
      <c r="AU500" s="47" t="s">
        <v>39</v>
      </c>
      <c r="AV500" s="40">
        <f t="shared" ref="AV500" si="11421">SUMPRODUCT(AW494:AW498*(AV494:AV498="PTO"))+SUMPRODUCT(AW494:AW498*(AV494:AV498="HOL"))</f>
        <v>0</v>
      </c>
      <c r="AW500" s="49" t="s">
        <v>135</v>
      </c>
      <c r="AX500" s="41">
        <f>AX499*AU$4</f>
        <v>0</v>
      </c>
      <c r="AY500" s="47" t="s">
        <v>39</v>
      </c>
      <c r="AZ500" s="40">
        <f t="shared" ref="AZ500" si="11422">SUMPRODUCT(BA494:BA498*(AZ494:AZ498="PTO"))+SUMPRODUCT(BA494:BA498*(AZ494:AZ498="HOL"))</f>
        <v>0</v>
      </c>
      <c r="BA500" s="49" t="s">
        <v>135</v>
      </c>
      <c r="BB500" s="41">
        <f>BB499*AY$4</f>
        <v>0</v>
      </c>
      <c r="BC500" s="47" t="s">
        <v>39</v>
      </c>
      <c r="BD500" s="40">
        <f t="shared" ref="BD500" si="11423">SUMPRODUCT(BE494:BE498*(BD494:BD498="PTO"))+SUMPRODUCT(BE494:BE498*(BD494:BD498="HOL"))</f>
        <v>0</v>
      </c>
      <c r="BE500" s="49" t="s">
        <v>135</v>
      </c>
      <c r="BF500" s="41">
        <f>BF499*BC$4</f>
        <v>0</v>
      </c>
      <c r="BG500" s="47" t="s">
        <v>39</v>
      </c>
      <c r="BH500" s="40">
        <f t="shared" ref="BH500" si="11424">SUMPRODUCT(BI494:BI498*(BH494:BH498="PTO"))+SUMPRODUCT(BI494:BI498*(BH494:BH498="HOL"))</f>
        <v>0</v>
      </c>
      <c r="BI500" s="49" t="s">
        <v>135</v>
      </c>
      <c r="BJ500" s="41">
        <f>BJ499*BG$4</f>
        <v>0</v>
      </c>
      <c r="BK500" s="47" t="s">
        <v>39</v>
      </c>
      <c r="BL500" s="40">
        <f t="shared" ref="BL500" si="11425">SUMPRODUCT(BM494:BM498*(BL494:BL498="PTO"))+SUMPRODUCT(BM494:BM498*(BL494:BL498="HOL"))</f>
        <v>0</v>
      </c>
      <c r="BM500" s="49" t="s">
        <v>135</v>
      </c>
      <c r="BN500" s="41">
        <f>BN499*BK$4</f>
        <v>0</v>
      </c>
      <c r="BO500" s="47" t="s">
        <v>39</v>
      </c>
      <c r="BP500" s="40">
        <f t="shared" ref="BP500" si="11426">SUMPRODUCT(BQ494:BQ498*(BP494:BP498="PTO"))+SUMPRODUCT(BQ494:BQ498*(BP494:BP498="HOL"))</f>
        <v>0</v>
      </c>
      <c r="BQ500" s="49" t="s">
        <v>135</v>
      </c>
      <c r="BR500" s="41">
        <f t="shared" ref="BR500" si="11427">BR499*BO$4</f>
        <v>0</v>
      </c>
      <c r="BS500" s="47" t="s">
        <v>39</v>
      </c>
      <c r="BT500" s="40">
        <f t="shared" ref="BT500" si="11428">SUMPRODUCT(BU494:BU498*(BT494:BT498="PTO"))+SUMPRODUCT(BU494:BU498*(BT494:BT498="HOL"))</f>
        <v>0</v>
      </c>
      <c r="BU500" s="49" t="s">
        <v>135</v>
      </c>
      <c r="BV500" s="41">
        <f t="shared" ref="BV500" si="11429">BV499*BS$4</f>
        <v>0</v>
      </c>
      <c r="BW500" s="47" t="s">
        <v>39</v>
      </c>
      <c r="BX500" s="40">
        <f t="shared" ref="BX500" si="11430">SUMPRODUCT(BY494:BY498*(BX494:BX498="PTO"))+SUMPRODUCT(BY494:BY498*(BX494:BX498="HOL"))</f>
        <v>0</v>
      </c>
      <c r="BY500" s="49" t="s">
        <v>135</v>
      </c>
      <c r="BZ500" s="41">
        <f t="shared" ref="BZ500" si="11431">BZ499*BW$4</f>
        <v>0</v>
      </c>
      <c r="CA500" s="47" t="s">
        <v>39</v>
      </c>
      <c r="CB500" s="40">
        <f t="shared" ref="CB500" si="11432">SUMPRODUCT(CC494:CC498*(CB494:CB498="PTO"))+SUMPRODUCT(CC494:CC498*(CB494:CB498="HOL"))</f>
        <v>0</v>
      </c>
      <c r="CC500" s="49" t="s">
        <v>135</v>
      </c>
      <c r="CD500" s="41">
        <f t="shared" ref="CD500" si="11433">CD499*CA$4</f>
        <v>0</v>
      </c>
      <c r="CE500" s="47" t="s">
        <v>39</v>
      </c>
      <c r="CF500" s="40">
        <f t="shared" ref="CF500" si="11434">SUMPRODUCT(CG494:CG498*(CF494:CF498="PTO"))+SUMPRODUCT(CG494:CG498*(CF494:CF498="HOL"))</f>
        <v>0</v>
      </c>
      <c r="CG500" s="49" t="s">
        <v>135</v>
      </c>
      <c r="CH500" s="41">
        <f t="shared" ref="CH500" si="11435">CH499*CE$4</f>
        <v>0</v>
      </c>
    </row>
    <row r="501" spans="1:86" x14ac:dyDescent="0.25">
      <c r="A501" s="70" t="s">
        <v>133</v>
      </c>
      <c r="B501" s="71">
        <f t="shared" ref="B501" ca="1" si="11436">D501-B502</f>
        <v>29.657861578385479</v>
      </c>
      <c r="C501" s="72" t="s">
        <v>122</v>
      </c>
      <c r="D501" s="71">
        <f>IFERROR(INDEX(Holidays[FTE], MATCH(Entry!E501, Holidays[Date], 0)), 1)*8*INDEX(FTEguide[[1]:[12]], MATCH(Entry!E502, FTEguide[Weekday], 0), IF(Entry!E504&gt;0, Entry!E504, MONTH(Entry!E501)))</f>
        <v>112.65786157838548</v>
      </c>
      <c r="E501" s="60">
        <f t="shared" si="10279"/>
        <v>43899</v>
      </c>
      <c r="F501" s="50" t="s">
        <v>128</v>
      </c>
      <c r="G501" s="34" t="s">
        <v>136</v>
      </c>
      <c r="H501" s="35" t="s">
        <v>23</v>
      </c>
      <c r="I501" s="42">
        <f t="shared" ref="I501" si="11437">parseTime(G501)-(H506=INT(RIGHT($F501, 1)))</f>
        <v>8</v>
      </c>
      <c r="J501" s="43">
        <f t="shared" ref="J501:J505" si="11438">isClocked(H501)</f>
        <v>1</v>
      </c>
      <c r="K501" s="34" t="s">
        <v>136</v>
      </c>
      <c r="L501" s="35" t="s">
        <v>23</v>
      </c>
      <c r="M501" s="42">
        <f t="shared" ref="M501" si="11439">parseTime(K501)-(L506=INT(RIGHT($F501, 1)))</f>
        <v>8</v>
      </c>
      <c r="N501" s="43">
        <f t="shared" ref="N501:N505" si="11440">isClocked(L501)</f>
        <v>1</v>
      </c>
      <c r="O501" s="34" t="s">
        <v>180</v>
      </c>
      <c r="P501" s="35" t="s">
        <v>23</v>
      </c>
      <c r="Q501" s="42">
        <f t="shared" ref="Q501" si="11441">parseTime(O501)-(P506=INT(RIGHT($F501, 1)))</f>
        <v>8</v>
      </c>
      <c r="R501" s="43">
        <f t="shared" ref="R501:R505" si="11442">isClocked(P501)</f>
        <v>1</v>
      </c>
      <c r="S501" s="34" t="s">
        <v>150</v>
      </c>
      <c r="T501" s="35" t="s">
        <v>23</v>
      </c>
      <c r="U501" s="42">
        <f t="shared" ref="U501" si="11443">parseTime(S501)-(T506=INT(RIGHT($F501, 1)))</f>
        <v>8</v>
      </c>
      <c r="V501" s="43">
        <f t="shared" ref="V501:V505" si="11444">isClocked(T501)</f>
        <v>1</v>
      </c>
      <c r="W501" s="34" t="s">
        <v>136</v>
      </c>
      <c r="X501" s="35" t="s">
        <v>24</v>
      </c>
      <c r="Y501" s="42">
        <f t="shared" ref="Y501" si="11445">parseTime(W501)-(X506=INT(RIGHT($F501, 1)))</f>
        <v>8</v>
      </c>
      <c r="Z501" s="43">
        <f t="shared" ref="Z501:Z505" si="11446">isClocked(X501)</f>
        <v>1</v>
      </c>
      <c r="AA501" s="34" t="s">
        <v>136</v>
      </c>
      <c r="AB501" s="35" t="s">
        <v>23</v>
      </c>
      <c r="AC501" s="42">
        <f t="shared" ref="AC501" si="11447">parseTime(AA501)-(AB506=INT(RIGHT($F501, 1)))</f>
        <v>8</v>
      </c>
      <c r="AD501" s="43">
        <f t="shared" ref="AD501:AD505" si="11448">isClocked(AB501)</f>
        <v>1</v>
      </c>
      <c r="AE501" s="34" t="s">
        <v>136</v>
      </c>
      <c r="AF501" s="35" t="s">
        <v>25</v>
      </c>
      <c r="AG501" s="42">
        <f t="shared" ref="AG501" si="11449">parseTime(AE501)-(AF506=INT(RIGHT($F501, 1)))</f>
        <v>8</v>
      </c>
      <c r="AH501" s="43">
        <f t="shared" ref="AH501:AH505" si="11450">isClocked(AF501)</f>
        <v>1</v>
      </c>
      <c r="AI501" s="34" t="s">
        <v>136</v>
      </c>
      <c r="AJ501" s="35" t="s">
        <v>23</v>
      </c>
      <c r="AK501" s="42">
        <f>parseTime(AI501)-(AJ506=INT(RIGHT($F501, 1)))</f>
        <v>8</v>
      </c>
      <c r="AL501" s="43">
        <f t="shared" ref="AL501:AL505" si="11451">isClocked(AJ501)</f>
        <v>1</v>
      </c>
      <c r="AM501" s="34" t="s">
        <v>151</v>
      </c>
      <c r="AN501" s="35" t="s">
        <v>23</v>
      </c>
      <c r="AO501" s="42">
        <f t="shared" ref="AO501" si="11452">parseTime(AM501)-(AN506=INT(RIGHT($F501, 1)))</f>
        <v>4</v>
      </c>
      <c r="AP501" s="43">
        <f t="shared" ref="AP501:AP505" si="11453">isClocked(AN501)</f>
        <v>1</v>
      </c>
      <c r="AQ501" s="34"/>
      <c r="AR501" s="35"/>
      <c r="AS501" s="42">
        <f t="shared" ref="AS501" si="11454">parseTime(AQ501)-(AR506=INT(RIGHT($F501, 1)))</f>
        <v>0</v>
      </c>
      <c r="AT501" s="43">
        <f t="shared" ref="AT501:AT505" si="11455">isClocked(AR501)</f>
        <v>0</v>
      </c>
      <c r="AU501" s="34" t="s">
        <v>249</v>
      </c>
      <c r="AV501" s="35" t="s">
        <v>26</v>
      </c>
      <c r="AW501" s="42">
        <f>parseTime(AU501)-(AV506=INT(RIGHT($F501, 1)))</f>
        <v>7</v>
      </c>
      <c r="AX501" s="43">
        <f t="shared" ref="AX501:AX505" si="11456">isClocked(AV501)</f>
        <v>1</v>
      </c>
      <c r="AY501" s="34" t="s">
        <v>180</v>
      </c>
      <c r="AZ501" s="35" t="s">
        <v>24</v>
      </c>
      <c r="BA501" s="42">
        <f>parseTime(AY501)-(AZ506=INT(RIGHT($F501, 1)))</f>
        <v>8</v>
      </c>
      <c r="BB501" s="43">
        <f t="shared" ref="BB501:BB505" si="11457">isClocked(AZ501)</f>
        <v>1</v>
      </c>
      <c r="BC501" s="34"/>
      <c r="BD501" s="35"/>
      <c r="BE501" s="42">
        <f>parseTime(BC501)-(BD506=INT(RIGHT($F501, 1)))</f>
        <v>0</v>
      </c>
      <c r="BF501" s="43">
        <f t="shared" ref="BF501:BF505" si="11458">isClocked(BD501)</f>
        <v>0</v>
      </c>
      <c r="BG501" s="34"/>
      <c r="BH501" s="35"/>
      <c r="BI501" s="42">
        <f>parseTime(BG501)-(BH506=INT(RIGHT($F501, 1)))</f>
        <v>0</v>
      </c>
      <c r="BJ501" s="43">
        <f t="shared" ref="BJ501:BJ505" si="11459">isClocked(BH501)</f>
        <v>0</v>
      </c>
      <c r="BK501" s="34"/>
      <c r="BL501" s="35"/>
      <c r="BM501" s="42">
        <f>parseTime(BK501)-(BL506=INT(RIGHT($F501, 1)))</f>
        <v>0</v>
      </c>
      <c r="BN501" s="43">
        <f t="shared" ref="BN501:BN505" si="11460">isClocked(BL501)</f>
        <v>0</v>
      </c>
      <c r="BO501" s="34"/>
      <c r="BP501" s="35"/>
      <c r="BQ501" s="42">
        <f t="shared" ref="BQ501" si="11461">parseTime(BO501)-(BP506=INT(RIGHT($F501, 1)))</f>
        <v>0</v>
      </c>
      <c r="BR501" s="43">
        <f t="shared" ref="BR501:BR505" si="11462">isClocked(BP501)</f>
        <v>0</v>
      </c>
      <c r="BS501" s="34"/>
      <c r="BT501" s="35"/>
      <c r="BU501" s="42">
        <f t="shared" ref="BU501" si="11463">parseTime(BS501)-(BT506=INT(RIGHT($F501, 1)))</f>
        <v>0</v>
      </c>
      <c r="BV501" s="43">
        <f t="shared" ref="BV501:BV505" si="11464">isClocked(BT501)</f>
        <v>0</v>
      </c>
      <c r="BW501" s="34"/>
      <c r="BX501" s="35"/>
      <c r="BY501" s="42">
        <f t="shared" ref="BY501" si="11465">parseTime(BW501)-(BX506=INT(RIGHT($F501, 1)))</f>
        <v>0</v>
      </c>
      <c r="BZ501" s="43">
        <f t="shared" ref="BZ501:BZ505" si="11466">isClocked(BX501)</f>
        <v>0</v>
      </c>
      <c r="CA501" s="34"/>
      <c r="CB501" s="35"/>
      <c r="CC501" s="42">
        <f t="shared" ref="CC501" si="11467">parseTime(CA501)-(CB506=INT(RIGHT($F501, 1)))</f>
        <v>0</v>
      </c>
      <c r="CD501" s="43">
        <f t="shared" ref="CD501:CD505" si="11468">isClocked(CB501)</f>
        <v>0</v>
      </c>
      <c r="CE501" s="34"/>
      <c r="CF501" s="35"/>
      <c r="CG501" s="42">
        <f t="shared" ref="CG501" si="11469">parseTime(CE501)-(CF506=INT(RIGHT($F501, 1)))</f>
        <v>0</v>
      </c>
      <c r="CH501" s="43">
        <f t="shared" ref="CH501:CH505" si="11470">isClocked(CF501)</f>
        <v>0</v>
      </c>
    </row>
    <row r="502" spans="1:86" x14ac:dyDescent="0.25">
      <c r="A502" s="56" t="s">
        <v>0</v>
      </c>
      <c r="B502" s="57">
        <f t="shared" ref="B502" ca="1" si="11471">SUM(B503:B506)</f>
        <v>83</v>
      </c>
      <c r="C502" s="14" t="s">
        <v>252</v>
      </c>
      <c r="D502" s="14"/>
      <c r="E502" s="55" t="str">
        <f t="shared" si="10148"/>
        <v>Monday</v>
      </c>
      <c r="F502" s="51" t="s">
        <v>129</v>
      </c>
      <c r="G502" s="36"/>
      <c r="H502" s="37"/>
      <c r="I502" s="44">
        <f t="shared" ref="I502" si="11472">parseTime(G502)-(H506=INT(RIGHT($F502, 1)))</f>
        <v>0</v>
      </c>
      <c r="J502" s="45">
        <f t="shared" si="11438"/>
        <v>0</v>
      </c>
      <c r="K502" s="36"/>
      <c r="L502" s="37"/>
      <c r="M502" s="44">
        <f t="shared" ref="M502" si="11473">parseTime(K502)-(L506=INT(RIGHT($F502, 1)))</f>
        <v>0</v>
      </c>
      <c r="N502" s="45">
        <f t="shared" si="11440"/>
        <v>0</v>
      </c>
      <c r="O502" s="36"/>
      <c r="P502" s="37"/>
      <c r="Q502" s="44">
        <f t="shared" ref="Q502" si="11474">parseTime(O502)-(P506=INT(RIGHT($F502, 1)))</f>
        <v>0</v>
      </c>
      <c r="R502" s="45">
        <f t="shared" si="11442"/>
        <v>0</v>
      </c>
      <c r="S502" s="36"/>
      <c r="T502" s="37"/>
      <c r="U502" s="44">
        <f t="shared" ref="U502" si="11475">parseTime(S502)-(T506=INT(RIGHT($F502, 1)))</f>
        <v>0</v>
      </c>
      <c r="V502" s="45">
        <f t="shared" si="11444"/>
        <v>0</v>
      </c>
      <c r="W502" s="36"/>
      <c r="X502" s="37"/>
      <c r="Y502" s="44">
        <f t="shared" ref="Y502" si="11476">parseTime(W502)-(X506=INT(RIGHT($F502, 1)))</f>
        <v>0</v>
      </c>
      <c r="Z502" s="45">
        <f t="shared" si="11446"/>
        <v>0</v>
      </c>
      <c r="AA502" s="36"/>
      <c r="AB502" s="37"/>
      <c r="AC502" s="44">
        <f t="shared" ref="AC502" si="11477">parseTime(AA502)-(AB506=INT(RIGHT($F502, 1)))</f>
        <v>0</v>
      </c>
      <c r="AD502" s="45">
        <f t="shared" si="11448"/>
        <v>0</v>
      </c>
      <c r="AE502" s="36"/>
      <c r="AF502" s="37"/>
      <c r="AG502" s="44">
        <f t="shared" ref="AG502" si="11478">parseTime(AE502)-(AF506=INT(RIGHT($F502, 1)))</f>
        <v>0</v>
      </c>
      <c r="AH502" s="45">
        <f t="shared" si="11450"/>
        <v>0</v>
      </c>
      <c r="AI502" s="36"/>
      <c r="AJ502" s="37"/>
      <c r="AK502" s="44">
        <f>parseTime(AI502)-(AJ506=INT(RIGHT($F502, 1)))</f>
        <v>0</v>
      </c>
      <c r="AL502" s="45">
        <f t="shared" si="11451"/>
        <v>0</v>
      </c>
      <c r="AM502" s="36"/>
      <c r="AN502" s="37"/>
      <c r="AO502" s="44">
        <f t="shared" ref="AO502" si="11479">parseTime(AM502)-(AN506=INT(RIGHT($F502, 1)))</f>
        <v>0</v>
      </c>
      <c r="AP502" s="45">
        <f t="shared" si="11453"/>
        <v>0</v>
      </c>
      <c r="AQ502" s="36"/>
      <c r="AR502" s="37"/>
      <c r="AS502" s="44">
        <f t="shared" ref="AS502" si="11480">parseTime(AQ502)-(AR506=INT(RIGHT($F502, 1)))</f>
        <v>0</v>
      </c>
      <c r="AT502" s="45">
        <f t="shared" si="11455"/>
        <v>0</v>
      </c>
      <c r="AU502" s="36"/>
      <c r="AV502" s="37"/>
      <c r="AW502" s="44">
        <f>parseTime(AU502)-(AV506=INT(RIGHT($F502, 1)))</f>
        <v>0</v>
      </c>
      <c r="AX502" s="45">
        <f t="shared" si="11456"/>
        <v>0</v>
      </c>
      <c r="AY502" s="36"/>
      <c r="AZ502" s="37"/>
      <c r="BA502" s="44">
        <f>parseTime(AY502)-(AZ506=INT(RIGHT($F502, 1)))</f>
        <v>0</v>
      </c>
      <c r="BB502" s="45">
        <f t="shared" si="11457"/>
        <v>0</v>
      </c>
      <c r="BC502" s="36"/>
      <c r="BD502" s="37"/>
      <c r="BE502" s="44">
        <f>parseTime(BC502)-(BD506=INT(RIGHT($F502, 1)))</f>
        <v>0</v>
      </c>
      <c r="BF502" s="45">
        <f t="shared" si="11458"/>
        <v>0</v>
      </c>
      <c r="BG502" s="36"/>
      <c r="BH502" s="37"/>
      <c r="BI502" s="44">
        <f>parseTime(BG502)-(BH506=INT(RIGHT($F502, 1)))</f>
        <v>0</v>
      </c>
      <c r="BJ502" s="45">
        <f t="shared" si="11459"/>
        <v>0</v>
      </c>
      <c r="BK502" s="36"/>
      <c r="BL502" s="37"/>
      <c r="BM502" s="44">
        <f>parseTime(BK502)-(BL506=INT(RIGHT($F502, 1)))</f>
        <v>0</v>
      </c>
      <c r="BN502" s="45">
        <f t="shared" si="11460"/>
        <v>0</v>
      </c>
      <c r="BO502" s="36"/>
      <c r="BP502" s="37"/>
      <c r="BQ502" s="44">
        <f t="shared" ref="BQ502" si="11481">parseTime(BO502)-(BP506=INT(RIGHT($F502, 1)))</f>
        <v>0</v>
      </c>
      <c r="BR502" s="45">
        <f t="shared" si="11462"/>
        <v>0</v>
      </c>
      <c r="BS502" s="36"/>
      <c r="BT502" s="37"/>
      <c r="BU502" s="44">
        <f t="shared" ref="BU502" si="11482">parseTime(BS502)-(BT506=INT(RIGHT($F502, 1)))</f>
        <v>0</v>
      </c>
      <c r="BV502" s="45">
        <f t="shared" si="11464"/>
        <v>0</v>
      </c>
      <c r="BW502" s="36"/>
      <c r="BX502" s="37"/>
      <c r="BY502" s="44">
        <f t="shared" ref="BY502" si="11483">parseTime(BW502)-(BX506=INT(RIGHT($F502, 1)))</f>
        <v>0</v>
      </c>
      <c r="BZ502" s="45">
        <f t="shared" si="11466"/>
        <v>0</v>
      </c>
      <c r="CA502" s="36"/>
      <c r="CB502" s="37"/>
      <c r="CC502" s="44">
        <f t="shared" ref="CC502" si="11484">parseTime(CA502)-(CB506=INT(RIGHT($F502, 1)))</f>
        <v>0</v>
      </c>
      <c r="CD502" s="45">
        <f t="shared" si="11468"/>
        <v>0</v>
      </c>
      <c r="CE502" s="36"/>
      <c r="CF502" s="37"/>
      <c r="CG502" s="44">
        <f t="shared" ref="CG502" si="11485">parseTime(CE502)-(CF506=INT(RIGHT($F502, 1)))</f>
        <v>0</v>
      </c>
      <c r="CH502" s="45">
        <f t="shared" si="11470"/>
        <v>0</v>
      </c>
    </row>
    <row r="503" spans="1:86" x14ac:dyDescent="0.25">
      <c r="A503" s="56" t="s">
        <v>117</v>
      </c>
      <c r="B503" s="57">
        <f ca="1">roleHours(G501:CH507, "MFD")</f>
        <v>52</v>
      </c>
      <c r="C503" s="14">
        <f t="shared" ca="1" si="10536"/>
        <v>6.5</v>
      </c>
      <c r="D503" s="14"/>
      <c r="E503" s="20" t="s">
        <v>127</v>
      </c>
      <c r="F503" s="51" t="s">
        <v>130</v>
      </c>
      <c r="G503" s="36"/>
      <c r="H503" s="37"/>
      <c r="I503" s="44">
        <f t="shared" ref="I503" si="11486">parseTime(G503)-(H506=INT(RIGHT($F503, 1)))</f>
        <v>0</v>
      </c>
      <c r="J503" s="45">
        <f t="shared" si="11438"/>
        <v>0</v>
      </c>
      <c r="K503" s="36"/>
      <c r="L503" s="37"/>
      <c r="M503" s="44">
        <f t="shared" ref="M503" si="11487">parseTime(K503)-(L506=INT(RIGHT($F503, 1)))</f>
        <v>0</v>
      </c>
      <c r="N503" s="45">
        <f t="shared" si="11440"/>
        <v>0</v>
      </c>
      <c r="O503" s="36"/>
      <c r="P503" s="37"/>
      <c r="Q503" s="44">
        <f t="shared" ref="Q503" si="11488">parseTime(O503)-(P506=INT(RIGHT($F503, 1)))</f>
        <v>0</v>
      </c>
      <c r="R503" s="45">
        <f t="shared" si="11442"/>
        <v>0</v>
      </c>
      <c r="S503" s="36"/>
      <c r="T503" s="37"/>
      <c r="U503" s="44">
        <f t="shared" ref="U503" si="11489">parseTime(S503)-(T506=INT(RIGHT($F503, 1)))</f>
        <v>0</v>
      </c>
      <c r="V503" s="45">
        <f t="shared" si="11444"/>
        <v>0</v>
      </c>
      <c r="W503" s="36"/>
      <c r="X503" s="37"/>
      <c r="Y503" s="44">
        <f t="shared" ref="Y503" si="11490">parseTime(W503)-(X506=INT(RIGHT($F503, 1)))</f>
        <v>0</v>
      </c>
      <c r="Z503" s="45">
        <f t="shared" si="11446"/>
        <v>0</v>
      </c>
      <c r="AA503" s="36"/>
      <c r="AB503" s="37"/>
      <c r="AC503" s="44">
        <f t="shared" ref="AC503" si="11491">parseTime(AA503)-(AB506=INT(RIGHT($F503, 1)))</f>
        <v>0</v>
      </c>
      <c r="AD503" s="45">
        <f t="shared" si="11448"/>
        <v>0</v>
      </c>
      <c r="AE503" s="36"/>
      <c r="AF503" s="37"/>
      <c r="AG503" s="44">
        <f t="shared" ref="AG503" si="11492">parseTime(AE503)-(AF506=INT(RIGHT($F503, 1)))</f>
        <v>0</v>
      </c>
      <c r="AH503" s="45">
        <f t="shared" si="11450"/>
        <v>0</v>
      </c>
      <c r="AI503" s="36"/>
      <c r="AJ503" s="37"/>
      <c r="AK503" s="44">
        <f>parseTime(AI503)-(AJ506=INT(RIGHT($F503, 1)))</f>
        <v>0</v>
      </c>
      <c r="AL503" s="45">
        <f t="shared" si="11451"/>
        <v>0</v>
      </c>
      <c r="AM503" s="36"/>
      <c r="AN503" s="37"/>
      <c r="AO503" s="44">
        <f t="shared" ref="AO503" si="11493">parseTime(AM503)-(AN506=INT(RIGHT($F503, 1)))</f>
        <v>0</v>
      </c>
      <c r="AP503" s="45">
        <f t="shared" si="11453"/>
        <v>0</v>
      </c>
      <c r="AQ503" s="36"/>
      <c r="AR503" s="37"/>
      <c r="AS503" s="44">
        <f t="shared" ref="AS503" si="11494">parseTime(AQ503)-(AR506=INT(RIGHT($F503, 1)))</f>
        <v>0</v>
      </c>
      <c r="AT503" s="45">
        <f t="shared" si="11455"/>
        <v>0</v>
      </c>
      <c r="AU503" s="36"/>
      <c r="AV503" s="37"/>
      <c r="AW503" s="44">
        <f>parseTime(AU503)-(AV506=INT(RIGHT($F503, 1)))</f>
        <v>0</v>
      </c>
      <c r="AX503" s="45">
        <f t="shared" si="11456"/>
        <v>0</v>
      </c>
      <c r="AY503" s="36"/>
      <c r="AZ503" s="37"/>
      <c r="BA503" s="44">
        <f>parseTime(AY503)-(AZ506=INT(RIGHT($F503, 1)))</f>
        <v>0</v>
      </c>
      <c r="BB503" s="45">
        <f t="shared" si="11457"/>
        <v>0</v>
      </c>
      <c r="BC503" s="36"/>
      <c r="BD503" s="37"/>
      <c r="BE503" s="44">
        <f>parseTime(BC503)-(BD506=INT(RIGHT($F503, 1)))</f>
        <v>0</v>
      </c>
      <c r="BF503" s="45">
        <f t="shared" si="11458"/>
        <v>0</v>
      </c>
      <c r="BG503" s="36"/>
      <c r="BH503" s="37"/>
      <c r="BI503" s="44">
        <f>parseTime(BG503)-(BH506=INT(RIGHT($F503, 1)))</f>
        <v>0</v>
      </c>
      <c r="BJ503" s="45">
        <f t="shared" si="11459"/>
        <v>0</v>
      </c>
      <c r="BK503" s="36"/>
      <c r="BL503" s="37"/>
      <c r="BM503" s="44">
        <f>parseTime(BK503)-(BL506=INT(RIGHT($F503, 1)))</f>
        <v>0</v>
      </c>
      <c r="BN503" s="45">
        <f t="shared" si="11460"/>
        <v>0</v>
      </c>
      <c r="BO503" s="36"/>
      <c r="BP503" s="37"/>
      <c r="BQ503" s="44">
        <f t="shared" ref="BQ503" si="11495">parseTime(BO503)-(BP506=INT(RIGHT($F503, 1)))</f>
        <v>0</v>
      </c>
      <c r="BR503" s="45">
        <f t="shared" si="11462"/>
        <v>0</v>
      </c>
      <c r="BS503" s="36"/>
      <c r="BT503" s="37"/>
      <c r="BU503" s="44">
        <f t="shared" ref="BU503" si="11496">parseTime(BS503)-(BT506=INT(RIGHT($F503, 1)))</f>
        <v>0</v>
      </c>
      <c r="BV503" s="45">
        <f t="shared" si="11464"/>
        <v>0</v>
      </c>
      <c r="BW503" s="36"/>
      <c r="BX503" s="37"/>
      <c r="BY503" s="44">
        <f t="shared" ref="BY503" si="11497">parseTime(BW503)-(BX506=INT(RIGHT($F503, 1)))</f>
        <v>0</v>
      </c>
      <c r="BZ503" s="45">
        <f t="shared" si="11466"/>
        <v>0</v>
      </c>
      <c r="CA503" s="36"/>
      <c r="CB503" s="37"/>
      <c r="CC503" s="44">
        <f t="shared" ref="CC503" si="11498">parseTime(CA503)-(CB506=INT(RIGHT($F503, 1)))</f>
        <v>0</v>
      </c>
      <c r="CD503" s="45">
        <f t="shared" si="11468"/>
        <v>0</v>
      </c>
      <c r="CE503" s="36"/>
      <c r="CF503" s="37"/>
      <c r="CG503" s="44">
        <f t="shared" ref="CG503" si="11499">parseTime(CE503)-(CF506=INT(RIGHT($F503, 1)))</f>
        <v>0</v>
      </c>
      <c r="CH503" s="45">
        <f t="shared" si="11470"/>
        <v>0</v>
      </c>
    </row>
    <row r="504" spans="1:86" x14ac:dyDescent="0.25">
      <c r="A504" s="56" t="s">
        <v>118</v>
      </c>
      <c r="B504" s="57">
        <f ca="1">roleHours(G501:CH507, "DFD")</f>
        <v>16</v>
      </c>
      <c r="C504" s="14">
        <f t="shared" ca="1" si="10536"/>
        <v>2</v>
      </c>
      <c r="D504" s="14"/>
      <c r="E504" s="20"/>
      <c r="F504" s="51" t="s">
        <v>131</v>
      </c>
      <c r="G504" s="36"/>
      <c r="H504" s="37"/>
      <c r="I504" s="44">
        <f t="shared" ref="I504" si="11500">parseTime(G504)-(H506=INT(RIGHT($F504, 1)))</f>
        <v>0</v>
      </c>
      <c r="J504" s="45">
        <f t="shared" si="11438"/>
        <v>0</v>
      </c>
      <c r="K504" s="36"/>
      <c r="L504" s="37"/>
      <c r="M504" s="44">
        <f t="shared" ref="M504" si="11501">parseTime(K504)-(L506=INT(RIGHT($F504, 1)))</f>
        <v>0</v>
      </c>
      <c r="N504" s="45">
        <f t="shared" si="11440"/>
        <v>0</v>
      </c>
      <c r="O504" s="36"/>
      <c r="P504" s="37"/>
      <c r="Q504" s="44">
        <f t="shared" ref="Q504" si="11502">parseTime(O504)-(P506=INT(RIGHT($F504, 1)))</f>
        <v>0</v>
      </c>
      <c r="R504" s="45">
        <f t="shared" si="11442"/>
        <v>0</v>
      </c>
      <c r="S504" s="36"/>
      <c r="T504" s="37"/>
      <c r="U504" s="44">
        <f t="shared" ref="U504" si="11503">parseTime(S504)-(T506=INT(RIGHT($F504, 1)))</f>
        <v>0</v>
      </c>
      <c r="V504" s="45">
        <f t="shared" si="11444"/>
        <v>0</v>
      </c>
      <c r="W504" s="36"/>
      <c r="X504" s="37"/>
      <c r="Y504" s="44">
        <f t="shared" ref="Y504" si="11504">parseTime(W504)-(X506=INT(RIGHT($F504, 1)))</f>
        <v>0</v>
      </c>
      <c r="Z504" s="45">
        <f t="shared" si="11446"/>
        <v>0</v>
      </c>
      <c r="AA504" s="36"/>
      <c r="AB504" s="37"/>
      <c r="AC504" s="44">
        <f t="shared" ref="AC504" si="11505">parseTime(AA504)-(AB506=INT(RIGHT($F504, 1)))</f>
        <v>0</v>
      </c>
      <c r="AD504" s="45">
        <f t="shared" si="11448"/>
        <v>0</v>
      </c>
      <c r="AE504" s="36"/>
      <c r="AF504" s="37"/>
      <c r="AG504" s="44">
        <f t="shared" ref="AG504" si="11506">parseTime(AE504)-(AF506=INT(RIGHT($F504, 1)))</f>
        <v>0</v>
      </c>
      <c r="AH504" s="45">
        <f t="shared" si="11450"/>
        <v>0</v>
      </c>
      <c r="AI504" s="36"/>
      <c r="AJ504" s="37"/>
      <c r="AK504" s="44">
        <f>parseTime(AI504)-(AJ506=INT(RIGHT($F504, 1)))</f>
        <v>0</v>
      </c>
      <c r="AL504" s="45">
        <f t="shared" si="11451"/>
        <v>0</v>
      </c>
      <c r="AM504" s="36"/>
      <c r="AN504" s="37"/>
      <c r="AO504" s="44">
        <f t="shared" ref="AO504" si="11507">parseTime(AM504)-(AN506=INT(RIGHT($F504, 1)))</f>
        <v>0</v>
      </c>
      <c r="AP504" s="45">
        <f t="shared" si="11453"/>
        <v>0</v>
      </c>
      <c r="AQ504" s="36"/>
      <c r="AR504" s="37"/>
      <c r="AS504" s="44">
        <f t="shared" ref="AS504" si="11508">parseTime(AQ504)-(AR506=INT(RIGHT($F504, 1)))</f>
        <v>0</v>
      </c>
      <c r="AT504" s="45">
        <f t="shared" si="11455"/>
        <v>0</v>
      </c>
      <c r="AU504" s="36"/>
      <c r="AV504" s="37"/>
      <c r="AW504" s="44">
        <f>parseTime(AU504)-(AV506=INT(RIGHT($F504, 1)))</f>
        <v>0</v>
      </c>
      <c r="AX504" s="45">
        <f t="shared" si="11456"/>
        <v>0</v>
      </c>
      <c r="AY504" s="36"/>
      <c r="AZ504" s="37"/>
      <c r="BA504" s="44">
        <f>parseTime(AY504)-(AZ506=INT(RIGHT($F504, 1)))</f>
        <v>0</v>
      </c>
      <c r="BB504" s="45">
        <f t="shared" si="11457"/>
        <v>0</v>
      </c>
      <c r="BC504" s="36"/>
      <c r="BD504" s="37"/>
      <c r="BE504" s="44">
        <f>parseTime(BC504)-(BD506=INT(RIGHT($F504, 1)))</f>
        <v>0</v>
      </c>
      <c r="BF504" s="45">
        <f t="shared" si="11458"/>
        <v>0</v>
      </c>
      <c r="BG504" s="36"/>
      <c r="BH504" s="37"/>
      <c r="BI504" s="44">
        <f>parseTime(BG504)-(BH506=INT(RIGHT($F504, 1)))</f>
        <v>0</v>
      </c>
      <c r="BJ504" s="45">
        <f t="shared" si="11459"/>
        <v>0</v>
      </c>
      <c r="BK504" s="36"/>
      <c r="BL504" s="37"/>
      <c r="BM504" s="44">
        <f>parseTime(BK504)-(BL506=INT(RIGHT($F504, 1)))</f>
        <v>0</v>
      </c>
      <c r="BN504" s="45">
        <f t="shared" si="11460"/>
        <v>0</v>
      </c>
      <c r="BO504" s="36"/>
      <c r="BP504" s="37"/>
      <c r="BQ504" s="44">
        <f t="shared" ref="BQ504" si="11509">parseTime(BO504)-(BP506=INT(RIGHT($F504, 1)))</f>
        <v>0</v>
      </c>
      <c r="BR504" s="45">
        <f t="shared" si="11462"/>
        <v>0</v>
      </c>
      <c r="BS504" s="36"/>
      <c r="BT504" s="37"/>
      <c r="BU504" s="44">
        <f t="shared" ref="BU504" si="11510">parseTime(BS504)-(BT506=INT(RIGHT($F504, 1)))</f>
        <v>0</v>
      </c>
      <c r="BV504" s="45">
        <f t="shared" si="11464"/>
        <v>0</v>
      </c>
      <c r="BW504" s="36"/>
      <c r="BX504" s="37"/>
      <c r="BY504" s="44">
        <f t="shared" ref="BY504" si="11511">parseTime(BW504)-(BX506=INT(RIGHT($F504, 1)))</f>
        <v>0</v>
      </c>
      <c r="BZ504" s="45">
        <f t="shared" si="11466"/>
        <v>0</v>
      </c>
      <c r="CA504" s="36"/>
      <c r="CB504" s="37"/>
      <c r="CC504" s="44">
        <f t="shared" ref="CC504" si="11512">parseTime(CA504)-(CB506=INT(RIGHT($F504, 1)))</f>
        <v>0</v>
      </c>
      <c r="CD504" s="45">
        <f t="shared" si="11468"/>
        <v>0</v>
      </c>
      <c r="CE504" s="36"/>
      <c r="CF504" s="37"/>
      <c r="CG504" s="44">
        <f t="shared" ref="CG504" si="11513">parseTime(CE504)-(CF506=INT(RIGHT($F504, 1)))</f>
        <v>0</v>
      </c>
      <c r="CH504" s="45">
        <f t="shared" si="11470"/>
        <v>0</v>
      </c>
    </row>
    <row r="505" spans="1:86" x14ac:dyDescent="0.25">
      <c r="A505" s="56" t="s">
        <v>119</v>
      </c>
      <c r="B505" s="57">
        <f ca="1">roleHours(G501:CH507, "MCC")</f>
        <v>8</v>
      </c>
      <c r="C505" s="14">
        <f t="shared" ca="1" si="10536"/>
        <v>1</v>
      </c>
      <c r="D505" s="14"/>
      <c r="E505" s="20"/>
      <c r="F505" s="51" t="s">
        <v>132</v>
      </c>
      <c r="G505" s="36"/>
      <c r="H505" s="37"/>
      <c r="I505" s="44">
        <f t="shared" ref="I505" si="11514">parseTime(G505)-(H506=INT(RIGHT($F505, 1)))</f>
        <v>0</v>
      </c>
      <c r="J505" s="45">
        <f t="shared" si="11438"/>
        <v>0</v>
      </c>
      <c r="K505" s="36"/>
      <c r="L505" s="37"/>
      <c r="M505" s="44">
        <f t="shared" ref="M505" si="11515">parseTime(K505)-(L506=INT(RIGHT($F505, 1)))</f>
        <v>0</v>
      </c>
      <c r="N505" s="45">
        <f t="shared" si="11440"/>
        <v>0</v>
      </c>
      <c r="O505" s="36"/>
      <c r="P505" s="37"/>
      <c r="Q505" s="44">
        <f t="shared" ref="Q505" si="11516">parseTime(O505)-(P506=INT(RIGHT($F505, 1)))</f>
        <v>0</v>
      </c>
      <c r="R505" s="45">
        <f t="shared" si="11442"/>
        <v>0</v>
      </c>
      <c r="S505" s="36"/>
      <c r="T505" s="37"/>
      <c r="U505" s="44">
        <f t="shared" ref="U505" si="11517">parseTime(S505)-(T506=INT(RIGHT($F505, 1)))</f>
        <v>0</v>
      </c>
      <c r="V505" s="45">
        <f t="shared" si="11444"/>
        <v>0</v>
      </c>
      <c r="W505" s="36"/>
      <c r="X505" s="37"/>
      <c r="Y505" s="44">
        <f t="shared" ref="Y505" si="11518">parseTime(W505)-(X506=INT(RIGHT($F505, 1)))</f>
        <v>0</v>
      </c>
      <c r="Z505" s="45">
        <f t="shared" si="11446"/>
        <v>0</v>
      </c>
      <c r="AA505" s="36"/>
      <c r="AB505" s="37"/>
      <c r="AC505" s="44">
        <f t="shared" ref="AC505" si="11519">parseTime(AA505)-(AB506=INT(RIGHT($F505, 1)))</f>
        <v>0</v>
      </c>
      <c r="AD505" s="45">
        <f t="shared" si="11448"/>
        <v>0</v>
      </c>
      <c r="AE505" s="36"/>
      <c r="AF505" s="37"/>
      <c r="AG505" s="44">
        <f t="shared" ref="AG505" si="11520">parseTime(AE505)-(AF506=INT(RIGHT($F505, 1)))</f>
        <v>0</v>
      </c>
      <c r="AH505" s="45">
        <f t="shared" si="11450"/>
        <v>0</v>
      </c>
      <c r="AI505" s="36"/>
      <c r="AJ505" s="37"/>
      <c r="AK505" s="44">
        <f>parseTime(AI505)-(AJ506=INT(RIGHT($F505, 1)))</f>
        <v>0</v>
      </c>
      <c r="AL505" s="45">
        <f t="shared" si="11451"/>
        <v>0</v>
      </c>
      <c r="AM505" s="36"/>
      <c r="AN505" s="37"/>
      <c r="AO505" s="44">
        <f t="shared" ref="AO505" si="11521">parseTime(AM505)-(AN506=INT(RIGHT($F505, 1)))</f>
        <v>0</v>
      </c>
      <c r="AP505" s="45">
        <f t="shared" si="11453"/>
        <v>0</v>
      </c>
      <c r="AQ505" s="36"/>
      <c r="AR505" s="37"/>
      <c r="AS505" s="44">
        <f t="shared" ref="AS505" si="11522">parseTime(AQ505)-(AR506=INT(RIGHT($F505, 1)))</f>
        <v>0</v>
      </c>
      <c r="AT505" s="45">
        <f t="shared" si="11455"/>
        <v>0</v>
      </c>
      <c r="AU505" s="36"/>
      <c r="AV505" s="37"/>
      <c r="AW505" s="44">
        <f>parseTime(AU505)-(AV506=INT(RIGHT($F505, 1)))</f>
        <v>0</v>
      </c>
      <c r="AX505" s="45">
        <f t="shared" si="11456"/>
        <v>0</v>
      </c>
      <c r="AY505" s="36"/>
      <c r="AZ505" s="37"/>
      <c r="BA505" s="44">
        <f>parseTime(AY505)-(AZ506=INT(RIGHT($F505, 1)))</f>
        <v>0</v>
      </c>
      <c r="BB505" s="45">
        <f t="shared" si="11457"/>
        <v>0</v>
      </c>
      <c r="BC505" s="36"/>
      <c r="BD505" s="37"/>
      <c r="BE505" s="44">
        <f>parseTime(BC505)-(BD506=INT(RIGHT($F505, 1)))</f>
        <v>0</v>
      </c>
      <c r="BF505" s="45">
        <f t="shared" si="11458"/>
        <v>0</v>
      </c>
      <c r="BG505" s="36"/>
      <c r="BH505" s="37"/>
      <c r="BI505" s="44">
        <f>parseTime(BG505)-(BH506=INT(RIGHT($F505, 1)))</f>
        <v>0</v>
      </c>
      <c r="BJ505" s="45">
        <f t="shared" si="11459"/>
        <v>0</v>
      </c>
      <c r="BK505" s="36"/>
      <c r="BL505" s="37"/>
      <c r="BM505" s="44">
        <f>parseTime(BK505)-(BL506=INT(RIGHT($F505, 1)))</f>
        <v>0</v>
      </c>
      <c r="BN505" s="45">
        <f t="shared" si="11460"/>
        <v>0</v>
      </c>
      <c r="BO505" s="36"/>
      <c r="BP505" s="37"/>
      <c r="BQ505" s="44">
        <f t="shared" ref="BQ505" si="11523">parseTime(BO505)-(BP506=INT(RIGHT($F505, 1)))</f>
        <v>0</v>
      </c>
      <c r="BR505" s="45">
        <f t="shared" si="11462"/>
        <v>0</v>
      </c>
      <c r="BS505" s="36"/>
      <c r="BT505" s="37"/>
      <c r="BU505" s="44">
        <f t="shared" ref="BU505" si="11524">parseTime(BS505)-(BT506=INT(RIGHT($F505, 1)))</f>
        <v>0</v>
      </c>
      <c r="BV505" s="45">
        <f t="shared" si="11464"/>
        <v>0</v>
      </c>
      <c r="BW505" s="36"/>
      <c r="BX505" s="37"/>
      <c r="BY505" s="44">
        <f t="shared" ref="BY505" si="11525">parseTime(BW505)-(BX506=INT(RIGHT($F505, 1)))</f>
        <v>0</v>
      </c>
      <c r="BZ505" s="45">
        <f t="shared" si="11466"/>
        <v>0</v>
      </c>
      <c r="CA505" s="36"/>
      <c r="CB505" s="37"/>
      <c r="CC505" s="44">
        <f t="shared" ref="CC505" si="11526">parseTime(CA505)-(CB506=INT(RIGHT($F505, 1)))</f>
        <v>0</v>
      </c>
      <c r="CD505" s="45">
        <f t="shared" si="11468"/>
        <v>0</v>
      </c>
      <c r="CE505" s="36"/>
      <c r="CF505" s="37"/>
      <c r="CG505" s="44">
        <f t="shared" ref="CG505" si="11527">parseTime(CE505)-(CF506=INT(RIGHT($F505, 1)))</f>
        <v>0</v>
      </c>
      <c r="CH505" s="45">
        <f t="shared" si="11470"/>
        <v>0</v>
      </c>
    </row>
    <row r="506" spans="1:86" x14ac:dyDescent="0.25">
      <c r="A506" s="56" t="s">
        <v>120</v>
      </c>
      <c r="B506" s="57">
        <f ca="1">roleHours(G501:CH507, "DCC")</f>
        <v>7</v>
      </c>
      <c r="C506" s="14">
        <f t="shared" ca="1" si="10536"/>
        <v>0.875</v>
      </c>
      <c r="D506" s="14"/>
      <c r="E506" s="20"/>
      <c r="F506" s="51"/>
      <c r="G506" s="46" t="s">
        <v>134</v>
      </c>
      <c r="H506" s="38">
        <f t="shared" ref="H506" si="11528">lunchAdjust(G501:H505)</f>
        <v>1</v>
      </c>
      <c r="I506" s="48" t="s">
        <v>0</v>
      </c>
      <c r="J506" s="39">
        <f t="shared" ref="J506" si="11529">SUMPRODUCT(I501:I505*J501:J505)</f>
        <v>8</v>
      </c>
      <c r="K506" s="46" t="s">
        <v>134</v>
      </c>
      <c r="L506" s="38">
        <f t="shared" ref="L506" si="11530">lunchAdjust(K501:L505)</f>
        <v>1</v>
      </c>
      <c r="M506" s="48" t="s">
        <v>0</v>
      </c>
      <c r="N506" s="39">
        <f t="shared" ref="N506" si="11531">SUMPRODUCT(M501:M505*N501:N505)</f>
        <v>8</v>
      </c>
      <c r="O506" s="46" t="s">
        <v>134</v>
      </c>
      <c r="P506" s="38">
        <f t="shared" ref="P506" si="11532">lunchAdjust(O501:P505)</f>
        <v>1</v>
      </c>
      <c r="Q506" s="48" t="s">
        <v>0</v>
      </c>
      <c r="R506" s="39">
        <f t="shared" ref="R506" si="11533">SUMPRODUCT(Q501:Q505*R501:R505)</f>
        <v>8</v>
      </c>
      <c r="S506" s="46" t="s">
        <v>134</v>
      </c>
      <c r="T506" s="38">
        <f t="shared" ref="T506" si="11534">lunchAdjust(S501:T505)</f>
        <v>1</v>
      </c>
      <c r="U506" s="48" t="s">
        <v>0</v>
      </c>
      <c r="V506" s="39">
        <f t="shared" ref="V506" si="11535">SUMPRODUCT(U501:U505*V501:V505)</f>
        <v>8</v>
      </c>
      <c r="W506" s="46" t="s">
        <v>134</v>
      </c>
      <c r="X506" s="38">
        <f t="shared" ref="X506" si="11536">lunchAdjust(W501:X505)</f>
        <v>1</v>
      </c>
      <c r="Y506" s="48" t="s">
        <v>0</v>
      </c>
      <c r="Z506" s="39">
        <f t="shared" ref="Z506" si="11537">SUMPRODUCT(Y501:Y505*Z501:Z505)</f>
        <v>8</v>
      </c>
      <c r="AA506" s="46" t="s">
        <v>134</v>
      </c>
      <c r="AB506" s="38">
        <f t="shared" ref="AB506" si="11538">lunchAdjust(AA501:AB505)</f>
        <v>1</v>
      </c>
      <c r="AC506" s="48" t="s">
        <v>0</v>
      </c>
      <c r="AD506" s="39">
        <f t="shared" ref="AD506" si="11539">SUMPRODUCT(AC501:AC505*AD501:AD505)</f>
        <v>8</v>
      </c>
      <c r="AE506" s="46" t="s">
        <v>134</v>
      </c>
      <c r="AF506" s="38">
        <f t="shared" ref="AF506" si="11540">lunchAdjust(AE501:AF505)</f>
        <v>1</v>
      </c>
      <c r="AG506" s="48" t="s">
        <v>0</v>
      </c>
      <c r="AH506" s="39">
        <f t="shared" ref="AH506" si="11541">SUMPRODUCT(AG501:AG505*AH501:AH505)</f>
        <v>8</v>
      </c>
      <c r="AI506" s="46" t="s">
        <v>134</v>
      </c>
      <c r="AJ506" s="38">
        <f t="shared" ref="AJ506" si="11542">lunchAdjust(AI501:AJ505)</f>
        <v>1</v>
      </c>
      <c r="AK506" s="48" t="s">
        <v>0</v>
      </c>
      <c r="AL506" s="39">
        <f t="shared" ref="AL506" si="11543">SUMPRODUCT(AK501:AK505*AL501:AL505)</f>
        <v>8</v>
      </c>
      <c r="AM506" s="46" t="s">
        <v>134</v>
      </c>
      <c r="AN506" s="38">
        <f t="shared" ref="AN506" si="11544">lunchAdjust(AM501:AN505)</f>
        <v>0</v>
      </c>
      <c r="AO506" s="48" t="s">
        <v>0</v>
      </c>
      <c r="AP506" s="39">
        <f t="shared" ref="AP506" si="11545">SUMPRODUCT(AO501:AO505*AP501:AP505)</f>
        <v>4</v>
      </c>
      <c r="AQ506" s="46" t="s">
        <v>134</v>
      </c>
      <c r="AR506" s="38">
        <f t="shared" ref="AR506" si="11546">lunchAdjust(AQ501:AR505)</f>
        <v>0</v>
      </c>
      <c r="AS506" s="48" t="s">
        <v>0</v>
      </c>
      <c r="AT506" s="39">
        <f t="shared" ref="AT506" si="11547">SUMPRODUCT(AS501:AS505*AT501:AT505)</f>
        <v>0</v>
      </c>
      <c r="AU506" s="46" t="s">
        <v>134</v>
      </c>
      <c r="AV506" s="38">
        <f t="shared" ref="AV506" si="11548">lunchAdjust(AU501:AV505)</f>
        <v>1</v>
      </c>
      <c r="AW506" s="48" t="s">
        <v>0</v>
      </c>
      <c r="AX506" s="39">
        <f t="shared" ref="AX506" si="11549">SUMPRODUCT(AW501:AW505*AX501:AX505)</f>
        <v>7</v>
      </c>
      <c r="AY506" s="46" t="s">
        <v>134</v>
      </c>
      <c r="AZ506" s="38">
        <f t="shared" ref="AZ506" si="11550">lunchAdjust(AY501:AZ505)</f>
        <v>1</v>
      </c>
      <c r="BA506" s="48" t="s">
        <v>0</v>
      </c>
      <c r="BB506" s="39">
        <f t="shared" ref="BB506" si="11551">SUMPRODUCT(BA501:BA505*BB501:BB505)</f>
        <v>8</v>
      </c>
      <c r="BC506" s="46" t="s">
        <v>134</v>
      </c>
      <c r="BD506" s="38">
        <f t="shared" ref="BD506" si="11552">lunchAdjust(BC501:BD505)</f>
        <v>0</v>
      </c>
      <c r="BE506" s="48" t="s">
        <v>0</v>
      </c>
      <c r="BF506" s="39">
        <f t="shared" ref="BF506" si="11553">SUMPRODUCT(BE501:BE505*BF501:BF505)</f>
        <v>0</v>
      </c>
      <c r="BG506" s="46" t="s">
        <v>134</v>
      </c>
      <c r="BH506" s="38">
        <f t="shared" ref="BH506" si="11554">lunchAdjust(BG501:BH505)</f>
        <v>0</v>
      </c>
      <c r="BI506" s="48" t="s">
        <v>0</v>
      </c>
      <c r="BJ506" s="39">
        <f t="shared" ref="BJ506" si="11555">SUMPRODUCT(BI501:BI505*BJ501:BJ505)</f>
        <v>0</v>
      </c>
      <c r="BK506" s="46" t="s">
        <v>134</v>
      </c>
      <c r="BL506" s="38">
        <f t="shared" ref="BL506" si="11556">lunchAdjust(BK501:BL505)</f>
        <v>0</v>
      </c>
      <c r="BM506" s="48" t="s">
        <v>0</v>
      </c>
      <c r="BN506" s="39">
        <f t="shared" ref="BN506" si="11557">SUMPRODUCT(BM501:BM505*BN501:BN505)</f>
        <v>0</v>
      </c>
      <c r="BO506" s="46" t="s">
        <v>134</v>
      </c>
      <c r="BP506" s="38">
        <f t="shared" ref="BP506" si="11558">lunchAdjust(BO501:BP505)</f>
        <v>0</v>
      </c>
      <c r="BQ506" s="48" t="s">
        <v>0</v>
      </c>
      <c r="BR506" s="39">
        <f t="shared" ref="BR506" si="11559">SUMPRODUCT(BQ501:BQ505*BR501:BR505)</f>
        <v>0</v>
      </c>
      <c r="BS506" s="46" t="s">
        <v>134</v>
      </c>
      <c r="BT506" s="38">
        <f t="shared" ref="BT506" si="11560">lunchAdjust(BS501:BT505)</f>
        <v>0</v>
      </c>
      <c r="BU506" s="48" t="s">
        <v>0</v>
      </c>
      <c r="BV506" s="39">
        <f t="shared" ref="BV506" si="11561">SUMPRODUCT(BU501:BU505*BV501:BV505)</f>
        <v>0</v>
      </c>
      <c r="BW506" s="46" t="s">
        <v>134</v>
      </c>
      <c r="BX506" s="38">
        <f t="shared" ref="BX506" si="11562">lunchAdjust(BW501:BX505)</f>
        <v>0</v>
      </c>
      <c r="BY506" s="48" t="s">
        <v>0</v>
      </c>
      <c r="BZ506" s="39">
        <f t="shared" ref="BZ506" si="11563">SUMPRODUCT(BY501:BY505*BZ501:BZ505)</f>
        <v>0</v>
      </c>
      <c r="CA506" s="46" t="s">
        <v>134</v>
      </c>
      <c r="CB506" s="38">
        <f t="shared" ref="CB506" si="11564">lunchAdjust(CA501:CB505)</f>
        <v>0</v>
      </c>
      <c r="CC506" s="48" t="s">
        <v>0</v>
      </c>
      <c r="CD506" s="39">
        <f t="shared" ref="CD506" si="11565">SUMPRODUCT(CC501:CC505*CD501:CD505)</f>
        <v>0</v>
      </c>
      <c r="CE506" s="46" t="s">
        <v>134</v>
      </c>
      <c r="CF506" s="38">
        <f t="shared" ref="CF506" si="11566">lunchAdjust(CE501:CF505)</f>
        <v>0</v>
      </c>
      <c r="CG506" s="48" t="s">
        <v>0</v>
      </c>
      <c r="CH506" s="39">
        <f t="shared" ref="CH506" si="11567">SUMPRODUCT(CG501:CG505*CH501:CH505)</f>
        <v>0</v>
      </c>
    </row>
    <row r="507" spans="1:86" ht="15.75" thickBot="1" x14ac:dyDescent="0.3">
      <c r="A507" s="58" t="s">
        <v>121</v>
      </c>
      <c r="B507" s="59">
        <f ca="1">roleHours(G501:CH507, "OUT")</f>
        <v>0</v>
      </c>
      <c r="C507" s="54" t="s">
        <v>137</v>
      </c>
      <c r="D507" s="22">
        <f ca="1">roleHours(G501:CH507, "PTO")</f>
        <v>0</v>
      </c>
      <c r="E507" s="23"/>
      <c r="F507" s="52"/>
      <c r="G507" s="47" t="s">
        <v>39</v>
      </c>
      <c r="H507" s="40">
        <f t="shared" si="10742"/>
        <v>0</v>
      </c>
      <c r="I507" s="49" t="s">
        <v>135</v>
      </c>
      <c r="J507" s="41">
        <f t="shared" ref="J507" si="11568">J506*G$4</f>
        <v>0</v>
      </c>
      <c r="K507" s="47" t="s">
        <v>39</v>
      </c>
      <c r="L507" s="40">
        <f t="shared" ref="L507" si="11569">SUMPRODUCT(M501:M505*(L501:L505="PTO"))+SUMPRODUCT(M501:M505*(L501:L505="HOL"))</f>
        <v>0</v>
      </c>
      <c r="M507" s="49" t="s">
        <v>135</v>
      </c>
      <c r="N507" s="41">
        <f t="shared" ref="N507" si="11570">N506*K$4</f>
        <v>0</v>
      </c>
      <c r="O507" s="47" t="s">
        <v>39</v>
      </c>
      <c r="P507" s="40">
        <f t="shared" ref="P507" si="11571">SUMPRODUCT(Q501:Q505*(P501:P505="PTO"))+SUMPRODUCT(Q501:Q505*(P501:P505="HOL"))</f>
        <v>0</v>
      </c>
      <c r="Q507" s="49" t="s">
        <v>135</v>
      </c>
      <c r="R507" s="41">
        <f t="shared" ref="R507" si="11572">R506*O$4</f>
        <v>8</v>
      </c>
      <c r="S507" s="47" t="s">
        <v>39</v>
      </c>
      <c r="T507" s="40">
        <f t="shared" ref="T507" si="11573">SUMPRODUCT(U501:U505*(T501:T505="PTO"))+SUMPRODUCT(U501:U505*(T501:T505="HOL"))</f>
        <v>0</v>
      </c>
      <c r="U507" s="49" t="s">
        <v>135</v>
      </c>
      <c r="V507" s="41">
        <f t="shared" ref="V507" si="11574">V506*S$4</f>
        <v>0</v>
      </c>
      <c r="W507" s="47" t="s">
        <v>39</v>
      </c>
      <c r="X507" s="40">
        <f t="shared" ref="X507" si="11575">SUMPRODUCT(Y501:Y505*(X501:X505="PTO"))+SUMPRODUCT(Y501:Y505*(X501:X505="HOL"))</f>
        <v>0</v>
      </c>
      <c r="Y507" s="49" t="s">
        <v>135</v>
      </c>
      <c r="Z507" s="41">
        <f t="shared" ref="Z507" si="11576">Z506*W$4</f>
        <v>8</v>
      </c>
      <c r="AA507" s="47" t="s">
        <v>39</v>
      </c>
      <c r="AB507" s="40">
        <f t="shared" ref="AB507" si="11577">SUMPRODUCT(AC501:AC505*(AB501:AB505="PTO"))+SUMPRODUCT(AC501:AC505*(AB501:AB505="HOL"))</f>
        <v>0</v>
      </c>
      <c r="AC507" s="49" t="s">
        <v>135</v>
      </c>
      <c r="AD507" s="41">
        <f t="shared" ref="AD507" si="11578">AD506*AA$4</f>
        <v>8</v>
      </c>
      <c r="AE507" s="47" t="s">
        <v>39</v>
      </c>
      <c r="AF507" s="40">
        <f t="shared" ref="AF507" si="11579">SUMPRODUCT(AG501:AG505*(AF501:AF505="PTO"))+SUMPRODUCT(AG501:AG505*(AF501:AF505="HOL"))</f>
        <v>0</v>
      </c>
      <c r="AG507" s="49" t="s">
        <v>135</v>
      </c>
      <c r="AH507" s="41">
        <f t="shared" ref="AH507" si="11580">AH506*AE$4</f>
        <v>8</v>
      </c>
      <c r="AI507" s="47" t="s">
        <v>39</v>
      </c>
      <c r="AJ507" s="40">
        <f t="shared" ref="AJ507" si="11581">SUMPRODUCT(AK501:AK505*(AJ501:AJ505="PTO"))+SUMPRODUCT(AK501:AK505*(AJ501:AJ505="HOL"))</f>
        <v>0</v>
      </c>
      <c r="AK507" s="49" t="s">
        <v>135</v>
      </c>
      <c r="AL507" s="41">
        <f>AL506*AI$4</f>
        <v>8</v>
      </c>
      <c r="AM507" s="47" t="s">
        <v>39</v>
      </c>
      <c r="AN507" s="40">
        <f t="shared" ref="AN507" si="11582">SUMPRODUCT(AO501:AO505*(AN501:AN505="PTO"))+SUMPRODUCT(AO501:AO505*(AN501:AN505="HOL"))</f>
        <v>0</v>
      </c>
      <c r="AO507" s="49" t="s">
        <v>135</v>
      </c>
      <c r="AP507" s="41">
        <f t="shared" ref="AP507" si="11583">AP506*AM$4</f>
        <v>4</v>
      </c>
      <c r="AQ507" s="47" t="s">
        <v>39</v>
      </c>
      <c r="AR507" s="40">
        <f t="shared" ref="AR507" si="11584">SUMPRODUCT(AS501:AS505*(AR501:AR505="PTO"))+SUMPRODUCT(AS501:AS505*(AR501:AR505="HOL"))</f>
        <v>0</v>
      </c>
      <c r="AS507" s="49" t="s">
        <v>135</v>
      </c>
      <c r="AT507" s="41">
        <f t="shared" ref="AT507" si="11585">AT506*AQ$4</f>
        <v>0</v>
      </c>
      <c r="AU507" s="47" t="s">
        <v>39</v>
      </c>
      <c r="AV507" s="40">
        <f t="shared" ref="AV507" si="11586">SUMPRODUCT(AW501:AW505*(AV501:AV505="PTO"))+SUMPRODUCT(AW501:AW505*(AV501:AV505="HOL"))</f>
        <v>0</v>
      </c>
      <c r="AW507" s="49" t="s">
        <v>135</v>
      </c>
      <c r="AX507" s="41">
        <f>AX506*AU$4</f>
        <v>7</v>
      </c>
      <c r="AY507" s="47" t="s">
        <v>39</v>
      </c>
      <c r="AZ507" s="40">
        <f t="shared" ref="AZ507" si="11587">SUMPRODUCT(BA501:BA505*(AZ501:AZ505="PTO"))+SUMPRODUCT(BA501:BA505*(AZ501:AZ505="HOL"))</f>
        <v>0</v>
      </c>
      <c r="BA507" s="49" t="s">
        <v>135</v>
      </c>
      <c r="BB507" s="41">
        <f>BB506*AY$4</f>
        <v>8</v>
      </c>
      <c r="BC507" s="47" t="s">
        <v>39</v>
      </c>
      <c r="BD507" s="40">
        <f t="shared" ref="BD507" si="11588">SUMPRODUCT(BE501:BE505*(BD501:BD505="PTO"))+SUMPRODUCT(BE501:BE505*(BD501:BD505="HOL"))</f>
        <v>0</v>
      </c>
      <c r="BE507" s="49" t="s">
        <v>135</v>
      </c>
      <c r="BF507" s="41">
        <f>BF506*BC$4</f>
        <v>0</v>
      </c>
      <c r="BG507" s="47" t="s">
        <v>39</v>
      </c>
      <c r="BH507" s="40">
        <f t="shared" ref="BH507" si="11589">SUMPRODUCT(BI501:BI505*(BH501:BH505="PTO"))+SUMPRODUCT(BI501:BI505*(BH501:BH505="HOL"))</f>
        <v>0</v>
      </c>
      <c r="BI507" s="49" t="s">
        <v>135</v>
      </c>
      <c r="BJ507" s="41">
        <f>BJ506*BG$4</f>
        <v>0</v>
      </c>
      <c r="BK507" s="47" t="s">
        <v>39</v>
      </c>
      <c r="BL507" s="40">
        <f t="shared" ref="BL507" si="11590">SUMPRODUCT(BM501:BM505*(BL501:BL505="PTO"))+SUMPRODUCT(BM501:BM505*(BL501:BL505="HOL"))</f>
        <v>0</v>
      </c>
      <c r="BM507" s="49" t="s">
        <v>135</v>
      </c>
      <c r="BN507" s="41">
        <f>BN506*BK$4</f>
        <v>0</v>
      </c>
      <c r="BO507" s="47" t="s">
        <v>39</v>
      </c>
      <c r="BP507" s="40">
        <f t="shared" ref="BP507" si="11591">SUMPRODUCT(BQ501:BQ505*(BP501:BP505="PTO"))+SUMPRODUCT(BQ501:BQ505*(BP501:BP505="HOL"))</f>
        <v>0</v>
      </c>
      <c r="BQ507" s="49" t="s">
        <v>135</v>
      </c>
      <c r="BR507" s="41">
        <f t="shared" ref="BR507" si="11592">BR506*BO$4</f>
        <v>0</v>
      </c>
      <c r="BS507" s="47" t="s">
        <v>39</v>
      </c>
      <c r="BT507" s="40">
        <f t="shared" ref="BT507" si="11593">SUMPRODUCT(BU501:BU505*(BT501:BT505="PTO"))+SUMPRODUCT(BU501:BU505*(BT501:BT505="HOL"))</f>
        <v>0</v>
      </c>
      <c r="BU507" s="49" t="s">
        <v>135</v>
      </c>
      <c r="BV507" s="41">
        <f t="shared" ref="BV507" si="11594">BV506*BS$4</f>
        <v>0</v>
      </c>
      <c r="BW507" s="47" t="s">
        <v>39</v>
      </c>
      <c r="BX507" s="40">
        <f t="shared" ref="BX507" si="11595">SUMPRODUCT(BY501:BY505*(BX501:BX505="PTO"))+SUMPRODUCT(BY501:BY505*(BX501:BX505="HOL"))</f>
        <v>0</v>
      </c>
      <c r="BY507" s="49" t="s">
        <v>135</v>
      </c>
      <c r="BZ507" s="41">
        <f t="shared" ref="BZ507" si="11596">BZ506*BW$4</f>
        <v>0</v>
      </c>
      <c r="CA507" s="47" t="s">
        <v>39</v>
      </c>
      <c r="CB507" s="40">
        <f t="shared" ref="CB507" si="11597">SUMPRODUCT(CC501:CC505*(CB501:CB505="PTO"))+SUMPRODUCT(CC501:CC505*(CB501:CB505="HOL"))</f>
        <v>0</v>
      </c>
      <c r="CC507" s="49" t="s">
        <v>135</v>
      </c>
      <c r="CD507" s="41">
        <f t="shared" ref="CD507" si="11598">CD506*CA$4</f>
        <v>0</v>
      </c>
      <c r="CE507" s="47" t="s">
        <v>39</v>
      </c>
      <c r="CF507" s="40">
        <f t="shared" ref="CF507" si="11599">SUMPRODUCT(CG501:CG505*(CF501:CF505="PTO"))+SUMPRODUCT(CG501:CG505*(CF501:CF505="HOL"))</f>
        <v>0</v>
      </c>
      <c r="CG507" s="49" t="s">
        <v>135</v>
      </c>
      <c r="CH507" s="41">
        <f t="shared" ref="CH507" si="11600">CH506*CE$4</f>
        <v>0</v>
      </c>
    </row>
    <row r="508" spans="1:86" x14ac:dyDescent="0.25">
      <c r="A508" s="70" t="s">
        <v>133</v>
      </c>
      <c r="B508" s="71">
        <f t="shared" ref="B508" ca="1" si="11601">D508-B509</f>
        <v>13.183247879074941</v>
      </c>
      <c r="C508" s="72" t="s">
        <v>122</v>
      </c>
      <c r="D508" s="71">
        <f>IFERROR(INDEX(Holidays[FTE], MATCH(Entry!E508, Holidays[Date], 0)), 1)*8*INDEX(FTEguide[[1]:[12]], MATCH(Entry!E509, FTEguide[Weekday], 0), IF(Entry!E511&gt;0, Entry!E511, MONTH(Entry!E508)))</f>
        <v>93.183247879074941</v>
      </c>
      <c r="E508" s="60">
        <f t="shared" si="10279"/>
        <v>43900</v>
      </c>
      <c r="F508" s="50" t="s">
        <v>128</v>
      </c>
      <c r="G508" s="34" t="s">
        <v>136</v>
      </c>
      <c r="H508" s="35" t="s">
        <v>23</v>
      </c>
      <c r="I508" s="42">
        <f t="shared" ref="I508" si="11602">parseTime(G508)-(H513=INT(RIGHT($F508, 1)))</f>
        <v>8</v>
      </c>
      <c r="J508" s="43">
        <f t="shared" ref="J508:J512" si="11603">isClocked(H508)</f>
        <v>1</v>
      </c>
      <c r="K508" s="34" t="s">
        <v>136</v>
      </c>
      <c r="L508" s="35" t="s">
        <v>23</v>
      </c>
      <c r="M508" s="42">
        <f t="shared" ref="M508" si="11604">parseTime(K508)-(L513=INT(RIGHT($F508, 1)))</f>
        <v>8</v>
      </c>
      <c r="N508" s="43">
        <f t="shared" ref="N508:N512" si="11605">isClocked(L508)</f>
        <v>1</v>
      </c>
      <c r="O508" s="34" t="s">
        <v>180</v>
      </c>
      <c r="P508" s="35" t="s">
        <v>23</v>
      </c>
      <c r="Q508" s="42">
        <f t="shared" ref="Q508" si="11606">parseTime(O508)-(P513=INT(RIGHT($F508, 1)))</f>
        <v>8</v>
      </c>
      <c r="R508" s="43">
        <f t="shared" ref="R508:R512" si="11607">isClocked(P508)</f>
        <v>1</v>
      </c>
      <c r="S508" s="34" t="s">
        <v>136</v>
      </c>
      <c r="T508" s="35" t="s">
        <v>24</v>
      </c>
      <c r="U508" s="42">
        <f t="shared" ref="U508" si="11608">parseTime(S508)-(T513=INT(RIGHT($F508, 1)))</f>
        <v>8</v>
      </c>
      <c r="V508" s="43">
        <f t="shared" ref="V508:V512" si="11609">isClocked(T508)</f>
        <v>1</v>
      </c>
      <c r="W508" s="34" t="s">
        <v>136</v>
      </c>
      <c r="X508" s="35" t="s">
        <v>24</v>
      </c>
      <c r="Y508" s="42">
        <f t="shared" ref="Y508" si="11610">parseTime(W508)-(X513=INT(RIGHT($F508, 1)))</f>
        <v>8</v>
      </c>
      <c r="Z508" s="43">
        <f t="shared" ref="Z508:Z512" si="11611">isClocked(X508)</f>
        <v>1</v>
      </c>
      <c r="AA508" s="34" t="s">
        <v>136</v>
      </c>
      <c r="AB508" s="35" t="s">
        <v>23</v>
      </c>
      <c r="AC508" s="42">
        <f t="shared" ref="AC508" si="11612">parseTime(AA508)-(AB513=INT(RIGHT($F508, 1)))</f>
        <v>8</v>
      </c>
      <c r="AD508" s="43">
        <f t="shared" ref="AD508:AD512" si="11613">isClocked(AB508)</f>
        <v>1</v>
      </c>
      <c r="AE508" s="34" t="s">
        <v>136</v>
      </c>
      <c r="AF508" s="35" t="s">
        <v>25</v>
      </c>
      <c r="AG508" s="42">
        <f t="shared" ref="AG508" si="11614">parseTime(AE508)-(AF513=INT(RIGHT($F508, 1)))</f>
        <v>8</v>
      </c>
      <c r="AH508" s="43">
        <f t="shared" ref="AH508:AH512" si="11615">isClocked(AF508)</f>
        <v>1</v>
      </c>
      <c r="AI508" s="34" t="s">
        <v>136</v>
      </c>
      <c r="AJ508" s="35" t="s">
        <v>23</v>
      </c>
      <c r="AK508" s="42">
        <f>parseTime(AI508)-(AJ513=INT(RIGHT($F508, 1)))</f>
        <v>8</v>
      </c>
      <c r="AL508" s="43">
        <f t="shared" ref="AL508:AL512" si="11616">isClocked(AJ508)</f>
        <v>1</v>
      </c>
      <c r="AM508" s="34"/>
      <c r="AN508" s="35"/>
      <c r="AO508" s="42">
        <f t="shared" ref="AO508" si="11617">parseTime(AM508)-(AN513=INT(RIGHT($F508, 1)))</f>
        <v>0</v>
      </c>
      <c r="AP508" s="43">
        <f t="shared" ref="AP508:AP512" si="11618">isClocked(AN508)</f>
        <v>0</v>
      </c>
      <c r="AQ508" s="34"/>
      <c r="AR508" s="35"/>
      <c r="AS508" s="42">
        <f t="shared" ref="AS508" si="11619">parseTime(AQ508)-(AR513=INT(RIGHT($F508, 1)))</f>
        <v>0</v>
      </c>
      <c r="AT508" s="43">
        <f t="shared" ref="AT508:AT512" si="11620">isClocked(AR508)</f>
        <v>0</v>
      </c>
      <c r="AU508" s="34" t="s">
        <v>136</v>
      </c>
      <c r="AV508" s="35" t="s">
        <v>26</v>
      </c>
      <c r="AW508" s="42">
        <f>parseTime(AU508)-(AV513=INT(RIGHT($F508, 1)))</f>
        <v>8</v>
      </c>
      <c r="AX508" s="43">
        <f t="shared" ref="AX508:AX512" si="11621">isClocked(AV508)</f>
        <v>1</v>
      </c>
      <c r="AY508" s="34" t="s">
        <v>180</v>
      </c>
      <c r="AZ508" s="35" t="s">
        <v>24</v>
      </c>
      <c r="BA508" s="42">
        <f>parseTime(AY508)-(AZ513=INT(RIGHT($F508, 1)))</f>
        <v>8</v>
      </c>
      <c r="BB508" s="43">
        <f t="shared" ref="BB508:BB512" si="11622">isClocked(AZ508)</f>
        <v>1</v>
      </c>
      <c r="BC508" s="34" t="s">
        <v>136</v>
      </c>
      <c r="BD508" s="35" t="s">
        <v>31</v>
      </c>
      <c r="BE508" s="42">
        <f>parseTime(BC508)-(BD513=INT(RIGHT($F508, 1)))</f>
        <v>8</v>
      </c>
      <c r="BF508" s="43">
        <f t="shared" ref="BF508:BF512" si="11623">isClocked(BD508)</f>
        <v>1</v>
      </c>
      <c r="BG508" s="34"/>
      <c r="BH508" s="35"/>
      <c r="BI508" s="42">
        <f>parseTime(BG508)-(BH513=INT(RIGHT($F508, 1)))</f>
        <v>0</v>
      </c>
      <c r="BJ508" s="43">
        <f t="shared" ref="BJ508:BJ512" si="11624">isClocked(BH508)</f>
        <v>0</v>
      </c>
      <c r="BK508" s="34"/>
      <c r="BL508" s="35"/>
      <c r="BM508" s="42">
        <f>parseTime(BK508)-(BL513=INT(RIGHT($F508, 1)))</f>
        <v>0</v>
      </c>
      <c r="BN508" s="43">
        <f t="shared" ref="BN508:BN512" si="11625">isClocked(BL508)</f>
        <v>0</v>
      </c>
      <c r="BO508" s="34"/>
      <c r="BP508" s="35"/>
      <c r="BQ508" s="42">
        <f t="shared" ref="BQ508" si="11626">parseTime(BO508)-(BP513=INT(RIGHT($F508, 1)))</f>
        <v>0</v>
      </c>
      <c r="BR508" s="43">
        <f t="shared" ref="BR508:BR512" si="11627">isClocked(BP508)</f>
        <v>0</v>
      </c>
      <c r="BS508" s="34"/>
      <c r="BT508" s="35"/>
      <c r="BU508" s="42">
        <f t="shared" ref="BU508" si="11628">parseTime(BS508)-(BT513=INT(RIGHT($F508, 1)))</f>
        <v>0</v>
      </c>
      <c r="BV508" s="43">
        <f t="shared" ref="BV508:BV512" si="11629">isClocked(BT508)</f>
        <v>0</v>
      </c>
      <c r="BW508" s="34"/>
      <c r="BX508" s="35"/>
      <c r="BY508" s="42">
        <f t="shared" ref="BY508" si="11630">parseTime(BW508)-(BX513=INT(RIGHT($F508, 1)))</f>
        <v>0</v>
      </c>
      <c r="BZ508" s="43">
        <f t="shared" ref="BZ508:BZ512" si="11631">isClocked(BX508)</f>
        <v>0</v>
      </c>
      <c r="CA508" s="34"/>
      <c r="CB508" s="35"/>
      <c r="CC508" s="42">
        <f t="shared" ref="CC508" si="11632">parseTime(CA508)-(CB513=INT(RIGHT($F508, 1)))</f>
        <v>0</v>
      </c>
      <c r="CD508" s="43">
        <f t="shared" ref="CD508:CD512" si="11633">isClocked(CB508)</f>
        <v>0</v>
      </c>
      <c r="CE508" s="34"/>
      <c r="CF508" s="35"/>
      <c r="CG508" s="42">
        <f t="shared" ref="CG508" si="11634">parseTime(CE508)-(CF513=INT(RIGHT($F508, 1)))</f>
        <v>0</v>
      </c>
      <c r="CH508" s="43">
        <f t="shared" ref="CH508:CH512" si="11635">isClocked(CF508)</f>
        <v>0</v>
      </c>
    </row>
    <row r="509" spans="1:86" x14ac:dyDescent="0.25">
      <c r="A509" s="56" t="s">
        <v>0</v>
      </c>
      <c r="B509" s="57">
        <f t="shared" ref="B509" ca="1" si="11636">SUM(B510:B513)</f>
        <v>80</v>
      </c>
      <c r="C509" s="14" t="s">
        <v>252</v>
      </c>
      <c r="D509" s="14"/>
      <c r="E509" s="55" t="str">
        <f t="shared" si="10148"/>
        <v>Tuesday</v>
      </c>
      <c r="F509" s="51" t="s">
        <v>129</v>
      </c>
      <c r="G509" s="36"/>
      <c r="H509" s="37"/>
      <c r="I509" s="44">
        <f t="shared" ref="I509" si="11637">parseTime(G509)-(H513=INT(RIGHT($F509, 1)))</f>
        <v>0</v>
      </c>
      <c r="J509" s="45">
        <f t="shared" si="11603"/>
        <v>0</v>
      </c>
      <c r="K509" s="36"/>
      <c r="L509" s="37"/>
      <c r="M509" s="44">
        <f t="shared" ref="M509" si="11638">parseTime(K509)-(L513=INT(RIGHT($F509, 1)))</f>
        <v>0</v>
      </c>
      <c r="N509" s="45">
        <f t="shared" si="11605"/>
        <v>0</v>
      </c>
      <c r="O509" s="36"/>
      <c r="P509" s="37"/>
      <c r="Q509" s="44">
        <f t="shared" ref="Q509" si="11639">parseTime(O509)-(P513=INT(RIGHT($F509, 1)))</f>
        <v>0</v>
      </c>
      <c r="R509" s="45">
        <f t="shared" si="11607"/>
        <v>0</v>
      </c>
      <c r="S509" s="36"/>
      <c r="T509" s="37"/>
      <c r="U509" s="44">
        <f t="shared" ref="U509" si="11640">parseTime(S509)-(T513=INT(RIGHT($F509, 1)))</f>
        <v>0</v>
      </c>
      <c r="V509" s="45">
        <f t="shared" si="11609"/>
        <v>0</v>
      </c>
      <c r="W509" s="36"/>
      <c r="X509" s="37"/>
      <c r="Y509" s="44">
        <f t="shared" ref="Y509" si="11641">parseTime(W509)-(X513=INT(RIGHT($F509, 1)))</f>
        <v>0</v>
      </c>
      <c r="Z509" s="45">
        <f t="shared" si="11611"/>
        <v>0</v>
      </c>
      <c r="AA509" s="36"/>
      <c r="AB509" s="37"/>
      <c r="AC509" s="44">
        <f t="shared" ref="AC509" si="11642">parseTime(AA509)-(AB513=INT(RIGHT($F509, 1)))</f>
        <v>0</v>
      </c>
      <c r="AD509" s="45">
        <f t="shared" si="11613"/>
        <v>0</v>
      </c>
      <c r="AE509" s="36"/>
      <c r="AF509" s="37"/>
      <c r="AG509" s="44">
        <f t="shared" ref="AG509" si="11643">parseTime(AE509)-(AF513=INT(RIGHT($F509, 1)))</f>
        <v>0</v>
      </c>
      <c r="AH509" s="45">
        <f t="shared" si="11615"/>
        <v>0</v>
      </c>
      <c r="AI509" s="36"/>
      <c r="AJ509" s="37"/>
      <c r="AK509" s="44">
        <f>parseTime(AI509)-(AJ513=INT(RIGHT($F509, 1)))</f>
        <v>0</v>
      </c>
      <c r="AL509" s="45">
        <f t="shared" si="11616"/>
        <v>0</v>
      </c>
      <c r="AM509" s="36"/>
      <c r="AN509" s="37"/>
      <c r="AO509" s="44">
        <f t="shared" ref="AO509" si="11644">parseTime(AM509)-(AN513=INT(RIGHT($F509, 1)))</f>
        <v>0</v>
      </c>
      <c r="AP509" s="45">
        <f t="shared" si="11618"/>
        <v>0</v>
      </c>
      <c r="AQ509" s="36"/>
      <c r="AR509" s="37"/>
      <c r="AS509" s="44">
        <f t="shared" ref="AS509" si="11645">parseTime(AQ509)-(AR513=INT(RIGHT($F509, 1)))</f>
        <v>0</v>
      </c>
      <c r="AT509" s="45">
        <f t="shared" si="11620"/>
        <v>0</v>
      </c>
      <c r="AU509" s="36"/>
      <c r="AV509" s="37"/>
      <c r="AW509" s="44">
        <f>parseTime(AU509)-(AV513=INT(RIGHT($F509, 1)))</f>
        <v>0</v>
      </c>
      <c r="AX509" s="45">
        <f t="shared" si="11621"/>
        <v>0</v>
      </c>
      <c r="AY509" s="36"/>
      <c r="AZ509" s="37"/>
      <c r="BA509" s="44">
        <f>parseTime(AY509)-(AZ513=INT(RIGHT($F509, 1)))</f>
        <v>0</v>
      </c>
      <c r="BB509" s="45">
        <f t="shared" si="11622"/>
        <v>0</v>
      </c>
      <c r="BC509" s="36"/>
      <c r="BD509" s="37"/>
      <c r="BE509" s="44">
        <f>parseTime(BC509)-(BD513=INT(RIGHT($F509, 1)))</f>
        <v>0</v>
      </c>
      <c r="BF509" s="45">
        <f t="shared" si="11623"/>
        <v>0</v>
      </c>
      <c r="BG509" s="36"/>
      <c r="BH509" s="37"/>
      <c r="BI509" s="44">
        <f>parseTime(BG509)-(BH513=INT(RIGHT($F509, 1)))</f>
        <v>0</v>
      </c>
      <c r="BJ509" s="45">
        <f t="shared" si="11624"/>
        <v>0</v>
      </c>
      <c r="BK509" s="36"/>
      <c r="BL509" s="37"/>
      <c r="BM509" s="44">
        <f>parseTime(BK509)-(BL513=INT(RIGHT($F509, 1)))</f>
        <v>0</v>
      </c>
      <c r="BN509" s="45">
        <f t="shared" si="11625"/>
        <v>0</v>
      </c>
      <c r="BO509" s="36"/>
      <c r="BP509" s="37"/>
      <c r="BQ509" s="44">
        <f t="shared" ref="BQ509" si="11646">parseTime(BO509)-(BP513=INT(RIGHT($F509, 1)))</f>
        <v>0</v>
      </c>
      <c r="BR509" s="45">
        <f t="shared" si="11627"/>
        <v>0</v>
      </c>
      <c r="BS509" s="36"/>
      <c r="BT509" s="37"/>
      <c r="BU509" s="44">
        <f t="shared" ref="BU509" si="11647">parseTime(BS509)-(BT513=INT(RIGHT($F509, 1)))</f>
        <v>0</v>
      </c>
      <c r="BV509" s="45">
        <f t="shared" si="11629"/>
        <v>0</v>
      </c>
      <c r="BW509" s="36"/>
      <c r="BX509" s="37"/>
      <c r="BY509" s="44">
        <f t="shared" ref="BY509" si="11648">parseTime(BW509)-(BX513=INT(RIGHT($F509, 1)))</f>
        <v>0</v>
      </c>
      <c r="BZ509" s="45">
        <f t="shared" si="11631"/>
        <v>0</v>
      </c>
      <c r="CA509" s="36"/>
      <c r="CB509" s="37"/>
      <c r="CC509" s="44">
        <f t="shared" ref="CC509" si="11649">parseTime(CA509)-(CB513=INT(RIGHT($F509, 1)))</f>
        <v>0</v>
      </c>
      <c r="CD509" s="45">
        <f t="shared" si="11633"/>
        <v>0</v>
      </c>
      <c r="CE509" s="36"/>
      <c r="CF509" s="37"/>
      <c r="CG509" s="44">
        <f t="shared" ref="CG509" si="11650">parseTime(CE509)-(CF513=INT(RIGHT($F509, 1)))</f>
        <v>0</v>
      </c>
      <c r="CH509" s="45">
        <f t="shared" si="11635"/>
        <v>0</v>
      </c>
    </row>
    <row r="510" spans="1:86" x14ac:dyDescent="0.25">
      <c r="A510" s="56" t="s">
        <v>117</v>
      </c>
      <c r="B510" s="57">
        <f ca="1">roleHours(G508:CH514, "MFD")</f>
        <v>40</v>
      </c>
      <c r="C510" s="14">
        <f t="shared" ref="C510:C513" ca="1" si="11651">B510/8</f>
        <v>5</v>
      </c>
      <c r="D510" s="14"/>
      <c r="E510" s="20" t="s">
        <v>127</v>
      </c>
      <c r="F510" s="51" t="s">
        <v>130</v>
      </c>
      <c r="G510" s="36"/>
      <c r="H510" s="37"/>
      <c r="I510" s="44">
        <f t="shared" ref="I510" si="11652">parseTime(G510)-(H513=INT(RIGHT($F510, 1)))</f>
        <v>0</v>
      </c>
      <c r="J510" s="45">
        <f t="shared" si="11603"/>
        <v>0</v>
      </c>
      <c r="K510" s="36"/>
      <c r="L510" s="37"/>
      <c r="M510" s="44">
        <f t="shared" ref="M510" si="11653">parseTime(K510)-(L513=INT(RIGHT($F510, 1)))</f>
        <v>0</v>
      </c>
      <c r="N510" s="45">
        <f t="shared" si="11605"/>
        <v>0</v>
      </c>
      <c r="O510" s="36"/>
      <c r="P510" s="37"/>
      <c r="Q510" s="44">
        <f t="shared" ref="Q510" si="11654">parseTime(O510)-(P513=INT(RIGHT($F510, 1)))</f>
        <v>0</v>
      </c>
      <c r="R510" s="45">
        <f t="shared" si="11607"/>
        <v>0</v>
      </c>
      <c r="S510" s="36"/>
      <c r="T510" s="37"/>
      <c r="U510" s="44">
        <f t="shared" ref="U510" si="11655">parseTime(S510)-(T513=INT(RIGHT($F510, 1)))</f>
        <v>0</v>
      </c>
      <c r="V510" s="45">
        <f t="shared" si="11609"/>
        <v>0</v>
      </c>
      <c r="W510" s="36"/>
      <c r="X510" s="37"/>
      <c r="Y510" s="44">
        <f t="shared" ref="Y510" si="11656">parseTime(W510)-(X513=INT(RIGHT($F510, 1)))</f>
        <v>0</v>
      </c>
      <c r="Z510" s="45">
        <f t="shared" si="11611"/>
        <v>0</v>
      </c>
      <c r="AA510" s="36"/>
      <c r="AB510" s="37"/>
      <c r="AC510" s="44">
        <f t="shared" ref="AC510" si="11657">parseTime(AA510)-(AB513=INT(RIGHT($F510, 1)))</f>
        <v>0</v>
      </c>
      <c r="AD510" s="45">
        <f t="shared" si="11613"/>
        <v>0</v>
      </c>
      <c r="AE510" s="36"/>
      <c r="AF510" s="37"/>
      <c r="AG510" s="44">
        <f t="shared" ref="AG510" si="11658">parseTime(AE510)-(AF513=INT(RIGHT($F510, 1)))</f>
        <v>0</v>
      </c>
      <c r="AH510" s="45">
        <f t="shared" si="11615"/>
        <v>0</v>
      </c>
      <c r="AI510" s="36"/>
      <c r="AJ510" s="37"/>
      <c r="AK510" s="44">
        <f>parseTime(AI510)-(AJ513=INT(RIGHT($F510, 1)))</f>
        <v>0</v>
      </c>
      <c r="AL510" s="45">
        <f t="shared" si="11616"/>
        <v>0</v>
      </c>
      <c r="AM510" s="36"/>
      <c r="AN510" s="37"/>
      <c r="AO510" s="44">
        <f t="shared" ref="AO510" si="11659">parseTime(AM510)-(AN513=INT(RIGHT($F510, 1)))</f>
        <v>0</v>
      </c>
      <c r="AP510" s="45">
        <f t="shared" si="11618"/>
        <v>0</v>
      </c>
      <c r="AQ510" s="36"/>
      <c r="AR510" s="37"/>
      <c r="AS510" s="44">
        <f t="shared" ref="AS510" si="11660">parseTime(AQ510)-(AR513=INT(RIGHT($F510, 1)))</f>
        <v>0</v>
      </c>
      <c r="AT510" s="45">
        <f t="shared" si="11620"/>
        <v>0</v>
      </c>
      <c r="AU510" s="36"/>
      <c r="AV510" s="37"/>
      <c r="AW510" s="44">
        <f>parseTime(AU510)-(AV513=INT(RIGHT($F510, 1)))</f>
        <v>0</v>
      </c>
      <c r="AX510" s="45">
        <f t="shared" si="11621"/>
        <v>0</v>
      </c>
      <c r="AY510" s="36"/>
      <c r="AZ510" s="37"/>
      <c r="BA510" s="44">
        <f>parseTime(AY510)-(AZ513=INT(RIGHT($F510, 1)))</f>
        <v>0</v>
      </c>
      <c r="BB510" s="45">
        <f t="shared" si="11622"/>
        <v>0</v>
      </c>
      <c r="BC510" s="36"/>
      <c r="BD510" s="37"/>
      <c r="BE510" s="44">
        <f>parseTime(BC510)-(BD513=INT(RIGHT($F510, 1)))</f>
        <v>0</v>
      </c>
      <c r="BF510" s="45">
        <f t="shared" si="11623"/>
        <v>0</v>
      </c>
      <c r="BG510" s="36"/>
      <c r="BH510" s="37"/>
      <c r="BI510" s="44">
        <f>parseTime(BG510)-(BH513=INT(RIGHT($F510, 1)))</f>
        <v>0</v>
      </c>
      <c r="BJ510" s="45">
        <f t="shared" si="11624"/>
        <v>0</v>
      </c>
      <c r="BK510" s="36"/>
      <c r="BL510" s="37"/>
      <c r="BM510" s="44">
        <f>parseTime(BK510)-(BL513=INT(RIGHT($F510, 1)))</f>
        <v>0</v>
      </c>
      <c r="BN510" s="45">
        <f t="shared" si="11625"/>
        <v>0</v>
      </c>
      <c r="BO510" s="36"/>
      <c r="BP510" s="37"/>
      <c r="BQ510" s="44">
        <f t="shared" ref="BQ510" si="11661">parseTime(BO510)-(BP513=INT(RIGHT($F510, 1)))</f>
        <v>0</v>
      </c>
      <c r="BR510" s="45">
        <f t="shared" si="11627"/>
        <v>0</v>
      </c>
      <c r="BS510" s="36"/>
      <c r="BT510" s="37"/>
      <c r="BU510" s="44">
        <f t="shared" ref="BU510" si="11662">parseTime(BS510)-(BT513=INT(RIGHT($F510, 1)))</f>
        <v>0</v>
      </c>
      <c r="BV510" s="45">
        <f t="shared" si="11629"/>
        <v>0</v>
      </c>
      <c r="BW510" s="36"/>
      <c r="BX510" s="37"/>
      <c r="BY510" s="44">
        <f t="shared" ref="BY510" si="11663">parseTime(BW510)-(BX513=INT(RIGHT($F510, 1)))</f>
        <v>0</v>
      </c>
      <c r="BZ510" s="45">
        <f t="shared" si="11631"/>
        <v>0</v>
      </c>
      <c r="CA510" s="36"/>
      <c r="CB510" s="37"/>
      <c r="CC510" s="44">
        <f t="shared" ref="CC510" si="11664">parseTime(CA510)-(CB513=INT(RIGHT($F510, 1)))</f>
        <v>0</v>
      </c>
      <c r="CD510" s="45">
        <f t="shared" si="11633"/>
        <v>0</v>
      </c>
      <c r="CE510" s="36"/>
      <c r="CF510" s="37"/>
      <c r="CG510" s="44">
        <f t="shared" ref="CG510" si="11665">parseTime(CE510)-(CF513=INT(RIGHT($F510, 1)))</f>
        <v>0</v>
      </c>
      <c r="CH510" s="45">
        <f t="shared" si="11635"/>
        <v>0</v>
      </c>
    </row>
    <row r="511" spans="1:86" x14ac:dyDescent="0.25">
      <c r="A511" s="56" t="s">
        <v>118</v>
      </c>
      <c r="B511" s="57">
        <f ca="1">roleHours(G508:CH514, "DFD")</f>
        <v>24</v>
      </c>
      <c r="C511" s="14">
        <f t="shared" ca="1" si="11651"/>
        <v>3</v>
      </c>
      <c r="D511" s="14"/>
      <c r="E511" s="20"/>
      <c r="F511" s="51" t="s">
        <v>131</v>
      </c>
      <c r="G511" s="36"/>
      <c r="H511" s="37"/>
      <c r="I511" s="44">
        <f t="shared" ref="I511" si="11666">parseTime(G511)-(H513=INT(RIGHT($F511, 1)))</f>
        <v>0</v>
      </c>
      <c r="J511" s="45">
        <f t="shared" si="11603"/>
        <v>0</v>
      </c>
      <c r="K511" s="36"/>
      <c r="L511" s="37"/>
      <c r="M511" s="44">
        <f t="shared" ref="M511" si="11667">parseTime(K511)-(L513=INT(RIGHT($F511, 1)))</f>
        <v>0</v>
      </c>
      <c r="N511" s="45">
        <f t="shared" si="11605"/>
        <v>0</v>
      </c>
      <c r="O511" s="36"/>
      <c r="P511" s="37"/>
      <c r="Q511" s="44">
        <f t="shared" ref="Q511" si="11668">parseTime(O511)-(P513=INT(RIGHT($F511, 1)))</f>
        <v>0</v>
      </c>
      <c r="R511" s="45">
        <f t="shared" si="11607"/>
        <v>0</v>
      </c>
      <c r="S511" s="36"/>
      <c r="T511" s="37"/>
      <c r="U511" s="44">
        <f t="shared" ref="U511" si="11669">parseTime(S511)-(T513=INT(RIGHT($F511, 1)))</f>
        <v>0</v>
      </c>
      <c r="V511" s="45">
        <f t="shared" si="11609"/>
        <v>0</v>
      </c>
      <c r="W511" s="36"/>
      <c r="X511" s="37"/>
      <c r="Y511" s="44">
        <f t="shared" ref="Y511" si="11670">parseTime(W511)-(X513=INT(RIGHT($F511, 1)))</f>
        <v>0</v>
      </c>
      <c r="Z511" s="45">
        <f t="shared" si="11611"/>
        <v>0</v>
      </c>
      <c r="AA511" s="36"/>
      <c r="AB511" s="37"/>
      <c r="AC511" s="44">
        <f t="shared" ref="AC511" si="11671">parseTime(AA511)-(AB513=INT(RIGHT($F511, 1)))</f>
        <v>0</v>
      </c>
      <c r="AD511" s="45">
        <f t="shared" si="11613"/>
        <v>0</v>
      </c>
      <c r="AE511" s="36"/>
      <c r="AF511" s="37"/>
      <c r="AG511" s="44">
        <f t="shared" ref="AG511" si="11672">parseTime(AE511)-(AF513=INT(RIGHT($F511, 1)))</f>
        <v>0</v>
      </c>
      <c r="AH511" s="45">
        <f t="shared" si="11615"/>
        <v>0</v>
      </c>
      <c r="AI511" s="36"/>
      <c r="AJ511" s="37"/>
      <c r="AK511" s="44">
        <f>parseTime(AI511)-(AJ513=INT(RIGHT($F511, 1)))</f>
        <v>0</v>
      </c>
      <c r="AL511" s="45">
        <f t="shared" si="11616"/>
        <v>0</v>
      </c>
      <c r="AM511" s="36"/>
      <c r="AN511" s="37"/>
      <c r="AO511" s="44">
        <f t="shared" ref="AO511" si="11673">parseTime(AM511)-(AN513=INT(RIGHT($F511, 1)))</f>
        <v>0</v>
      </c>
      <c r="AP511" s="45">
        <f t="shared" si="11618"/>
        <v>0</v>
      </c>
      <c r="AQ511" s="36"/>
      <c r="AR511" s="37"/>
      <c r="AS511" s="44">
        <f t="shared" ref="AS511" si="11674">parseTime(AQ511)-(AR513=INT(RIGHT($F511, 1)))</f>
        <v>0</v>
      </c>
      <c r="AT511" s="45">
        <f t="shared" si="11620"/>
        <v>0</v>
      </c>
      <c r="AU511" s="36"/>
      <c r="AV511" s="37"/>
      <c r="AW511" s="44">
        <f>parseTime(AU511)-(AV513=INT(RIGHT($F511, 1)))</f>
        <v>0</v>
      </c>
      <c r="AX511" s="45">
        <f t="shared" si="11621"/>
        <v>0</v>
      </c>
      <c r="AY511" s="36"/>
      <c r="AZ511" s="37"/>
      <c r="BA511" s="44">
        <f>parseTime(AY511)-(AZ513=INT(RIGHT($F511, 1)))</f>
        <v>0</v>
      </c>
      <c r="BB511" s="45">
        <f t="shared" si="11622"/>
        <v>0</v>
      </c>
      <c r="BC511" s="36"/>
      <c r="BD511" s="37"/>
      <c r="BE511" s="44">
        <f>parseTime(BC511)-(BD513=INT(RIGHT($F511, 1)))</f>
        <v>0</v>
      </c>
      <c r="BF511" s="45">
        <f t="shared" si="11623"/>
        <v>0</v>
      </c>
      <c r="BG511" s="36"/>
      <c r="BH511" s="37"/>
      <c r="BI511" s="44">
        <f>parseTime(BG511)-(BH513=INT(RIGHT($F511, 1)))</f>
        <v>0</v>
      </c>
      <c r="BJ511" s="45">
        <f t="shared" si="11624"/>
        <v>0</v>
      </c>
      <c r="BK511" s="36"/>
      <c r="BL511" s="37"/>
      <c r="BM511" s="44">
        <f>parseTime(BK511)-(BL513=INT(RIGHT($F511, 1)))</f>
        <v>0</v>
      </c>
      <c r="BN511" s="45">
        <f t="shared" si="11625"/>
        <v>0</v>
      </c>
      <c r="BO511" s="36"/>
      <c r="BP511" s="37"/>
      <c r="BQ511" s="44">
        <f t="shared" ref="BQ511" si="11675">parseTime(BO511)-(BP513=INT(RIGHT($F511, 1)))</f>
        <v>0</v>
      </c>
      <c r="BR511" s="45">
        <f t="shared" si="11627"/>
        <v>0</v>
      </c>
      <c r="BS511" s="36"/>
      <c r="BT511" s="37"/>
      <c r="BU511" s="44">
        <f t="shared" ref="BU511" si="11676">parseTime(BS511)-(BT513=INT(RIGHT($F511, 1)))</f>
        <v>0</v>
      </c>
      <c r="BV511" s="45">
        <f t="shared" si="11629"/>
        <v>0</v>
      </c>
      <c r="BW511" s="36"/>
      <c r="BX511" s="37"/>
      <c r="BY511" s="44">
        <f t="shared" ref="BY511" si="11677">parseTime(BW511)-(BX513=INT(RIGHT($F511, 1)))</f>
        <v>0</v>
      </c>
      <c r="BZ511" s="45">
        <f t="shared" si="11631"/>
        <v>0</v>
      </c>
      <c r="CA511" s="36"/>
      <c r="CB511" s="37"/>
      <c r="CC511" s="44">
        <f t="shared" ref="CC511" si="11678">parseTime(CA511)-(CB513=INT(RIGHT($F511, 1)))</f>
        <v>0</v>
      </c>
      <c r="CD511" s="45">
        <f t="shared" si="11633"/>
        <v>0</v>
      </c>
      <c r="CE511" s="36"/>
      <c r="CF511" s="37"/>
      <c r="CG511" s="44">
        <f t="shared" ref="CG511" si="11679">parseTime(CE511)-(CF513=INT(RIGHT($F511, 1)))</f>
        <v>0</v>
      </c>
      <c r="CH511" s="45">
        <f t="shared" si="11635"/>
        <v>0</v>
      </c>
    </row>
    <row r="512" spans="1:86" x14ac:dyDescent="0.25">
      <c r="A512" s="56" t="s">
        <v>119</v>
      </c>
      <c r="B512" s="57">
        <f ca="1">roleHours(G508:CH514, "MCC")</f>
        <v>8</v>
      </c>
      <c r="C512" s="14">
        <f t="shared" ca="1" si="11651"/>
        <v>1</v>
      </c>
      <c r="D512" s="14"/>
      <c r="E512" s="20"/>
      <c r="F512" s="51" t="s">
        <v>132</v>
      </c>
      <c r="G512" s="36"/>
      <c r="H512" s="37"/>
      <c r="I512" s="44">
        <f t="shared" ref="I512" si="11680">parseTime(G512)-(H513=INT(RIGHT($F512, 1)))</f>
        <v>0</v>
      </c>
      <c r="J512" s="45">
        <f t="shared" si="11603"/>
        <v>0</v>
      </c>
      <c r="K512" s="36"/>
      <c r="L512" s="37"/>
      <c r="M512" s="44">
        <f t="shared" ref="M512" si="11681">parseTime(K512)-(L513=INT(RIGHT($F512, 1)))</f>
        <v>0</v>
      </c>
      <c r="N512" s="45">
        <f t="shared" si="11605"/>
        <v>0</v>
      </c>
      <c r="O512" s="36"/>
      <c r="P512" s="37"/>
      <c r="Q512" s="44">
        <f t="shared" ref="Q512" si="11682">parseTime(O512)-(P513=INT(RIGHT($F512, 1)))</f>
        <v>0</v>
      </c>
      <c r="R512" s="45">
        <f t="shared" si="11607"/>
        <v>0</v>
      </c>
      <c r="S512" s="36"/>
      <c r="T512" s="37"/>
      <c r="U512" s="44">
        <f t="shared" ref="U512" si="11683">parseTime(S512)-(T513=INT(RIGHT($F512, 1)))</f>
        <v>0</v>
      </c>
      <c r="V512" s="45">
        <f t="shared" si="11609"/>
        <v>0</v>
      </c>
      <c r="W512" s="36"/>
      <c r="X512" s="37"/>
      <c r="Y512" s="44">
        <f t="shared" ref="Y512" si="11684">parseTime(W512)-(X513=INT(RIGHT($F512, 1)))</f>
        <v>0</v>
      </c>
      <c r="Z512" s="45">
        <f t="shared" si="11611"/>
        <v>0</v>
      </c>
      <c r="AA512" s="36"/>
      <c r="AB512" s="37"/>
      <c r="AC512" s="44">
        <f t="shared" ref="AC512" si="11685">parseTime(AA512)-(AB513=INT(RIGHT($F512, 1)))</f>
        <v>0</v>
      </c>
      <c r="AD512" s="45">
        <f t="shared" si="11613"/>
        <v>0</v>
      </c>
      <c r="AE512" s="36"/>
      <c r="AF512" s="37"/>
      <c r="AG512" s="44">
        <f t="shared" ref="AG512" si="11686">parseTime(AE512)-(AF513=INT(RIGHT($F512, 1)))</f>
        <v>0</v>
      </c>
      <c r="AH512" s="45">
        <f t="shared" si="11615"/>
        <v>0</v>
      </c>
      <c r="AI512" s="36"/>
      <c r="AJ512" s="37"/>
      <c r="AK512" s="44">
        <f>parseTime(AI512)-(AJ513=INT(RIGHT($F512, 1)))</f>
        <v>0</v>
      </c>
      <c r="AL512" s="45">
        <f t="shared" si="11616"/>
        <v>0</v>
      </c>
      <c r="AM512" s="36"/>
      <c r="AN512" s="37"/>
      <c r="AO512" s="44">
        <f t="shared" ref="AO512" si="11687">parseTime(AM512)-(AN513=INT(RIGHT($F512, 1)))</f>
        <v>0</v>
      </c>
      <c r="AP512" s="45">
        <f t="shared" si="11618"/>
        <v>0</v>
      </c>
      <c r="AQ512" s="36"/>
      <c r="AR512" s="37"/>
      <c r="AS512" s="44">
        <f t="shared" ref="AS512" si="11688">parseTime(AQ512)-(AR513=INT(RIGHT($F512, 1)))</f>
        <v>0</v>
      </c>
      <c r="AT512" s="45">
        <f t="shared" si="11620"/>
        <v>0</v>
      </c>
      <c r="AU512" s="36"/>
      <c r="AV512" s="37"/>
      <c r="AW512" s="44">
        <f>parseTime(AU512)-(AV513=INT(RIGHT($F512, 1)))</f>
        <v>0</v>
      </c>
      <c r="AX512" s="45">
        <f t="shared" si="11621"/>
        <v>0</v>
      </c>
      <c r="AY512" s="36"/>
      <c r="AZ512" s="37"/>
      <c r="BA512" s="44">
        <f>parseTime(AY512)-(AZ513=INT(RIGHT($F512, 1)))</f>
        <v>0</v>
      </c>
      <c r="BB512" s="45">
        <f t="shared" si="11622"/>
        <v>0</v>
      </c>
      <c r="BC512" s="36"/>
      <c r="BD512" s="37"/>
      <c r="BE512" s="44">
        <f>parseTime(BC512)-(BD513=INT(RIGHT($F512, 1)))</f>
        <v>0</v>
      </c>
      <c r="BF512" s="45">
        <f t="shared" si="11623"/>
        <v>0</v>
      </c>
      <c r="BG512" s="36"/>
      <c r="BH512" s="37"/>
      <c r="BI512" s="44">
        <f>parseTime(BG512)-(BH513=INT(RIGHT($F512, 1)))</f>
        <v>0</v>
      </c>
      <c r="BJ512" s="45">
        <f t="shared" si="11624"/>
        <v>0</v>
      </c>
      <c r="BK512" s="36"/>
      <c r="BL512" s="37"/>
      <c r="BM512" s="44">
        <f>parseTime(BK512)-(BL513=INT(RIGHT($F512, 1)))</f>
        <v>0</v>
      </c>
      <c r="BN512" s="45">
        <f t="shared" si="11625"/>
        <v>0</v>
      </c>
      <c r="BO512" s="36"/>
      <c r="BP512" s="37"/>
      <c r="BQ512" s="44">
        <f t="shared" ref="BQ512" si="11689">parseTime(BO512)-(BP513=INT(RIGHT($F512, 1)))</f>
        <v>0</v>
      </c>
      <c r="BR512" s="45">
        <f t="shared" si="11627"/>
        <v>0</v>
      </c>
      <c r="BS512" s="36"/>
      <c r="BT512" s="37"/>
      <c r="BU512" s="44">
        <f t="shared" ref="BU512" si="11690">parseTime(BS512)-(BT513=INT(RIGHT($F512, 1)))</f>
        <v>0</v>
      </c>
      <c r="BV512" s="45">
        <f t="shared" si="11629"/>
        <v>0</v>
      </c>
      <c r="BW512" s="36"/>
      <c r="BX512" s="37"/>
      <c r="BY512" s="44">
        <f t="shared" ref="BY512" si="11691">parseTime(BW512)-(BX513=INT(RIGHT($F512, 1)))</f>
        <v>0</v>
      </c>
      <c r="BZ512" s="45">
        <f t="shared" si="11631"/>
        <v>0</v>
      </c>
      <c r="CA512" s="36"/>
      <c r="CB512" s="37"/>
      <c r="CC512" s="44">
        <f t="shared" ref="CC512" si="11692">parseTime(CA512)-(CB513=INT(RIGHT($F512, 1)))</f>
        <v>0</v>
      </c>
      <c r="CD512" s="45">
        <f t="shared" si="11633"/>
        <v>0</v>
      </c>
      <c r="CE512" s="36"/>
      <c r="CF512" s="37"/>
      <c r="CG512" s="44">
        <f t="shared" ref="CG512" si="11693">parseTime(CE512)-(CF513=INT(RIGHT($F512, 1)))</f>
        <v>0</v>
      </c>
      <c r="CH512" s="45">
        <f t="shared" si="11635"/>
        <v>0</v>
      </c>
    </row>
    <row r="513" spans="1:86" x14ac:dyDescent="0.25">
      <c r="A513" s="56" t="s">
        <v>120</v>
      </c>
      <c r="B513" s="57">
        <f ca="1">roleHours(G508:CH514, "DCC")</f>
        <v>8</v>
      </c>
      <c r="C513" s="14">
        <f t="shared" ca="1" si="11651"/>
        <v>1</v>
      </c>
      <c r="D513" s="14"/>
      <c r="E513" s="20"/>
      <c r="F513" s="51"/>
      <c r="G513" s="46" t="s">
        <v>134</v>
      </c>
      <c r="H513" s="38">
        <f t="shared" ref="H513" si="11694">lunchAdjust(G508:H512)</f>
        <v>1</v>
      </c>
      <c r="I513" s="48" t="s">
        <v>0</v>
      </c>
      <c r="J513" s="39">
        <f t="shared" ref="J513" si="11695">SUMPRODUCT(I508:I512*J508:J512)</f>
        <v>8</v>
      </c>
      <c r="K513" s="46" t="s">
        <v>134</v>
      </c>
      <c r="L513" s="38">
        <f t="shared" ref="L513" si="11696">lunchAdjust(K508:L512)</f>
        <v>1</v>
      </c>
      <c r="M513" s="48" t="s">
        <v>0</v>
      </c>
      <c r="N513" s="39">
        <f t="shared" ref="N513" si="11697">SUMPRODUCT(M508:M512*N508:N512)</f>
        <v>8</v>
      </c>
      <c r="O513" s="46" t="s">
        <v>134</v>
      </c>
      <c r="P513" s="38">
        <f t="shared" ref="P513" si="11698">lunchAdjust(O508:P512)</f>
        <v>1</v>
      </c>
      <c r="Q513" s="48" t="s">
        <v>0</v>
      </c>
      <c r="R513" s="39">
        <f t="shared" ref="R513" si="11699">SUMPRODUCT(Q508:Q512*R508:R512)</f>
        <v>8</v>
      </c>
      <c r="S513" s="46" t="s">
        <v>134</v>
      </c>
      <c r="T513" s="38">
        <f t="shared" ref="T513" si="11700">lunchAdjust(S508:T512)</f>
        <v>1</v>
      </c>
      <c r="U513" s="48" t="s">
        <v>0</v>
      </c>
      <c r="V513" s="39">
        <f t="shared" ref="V513" si="11701">SUMPRODUCT(U508:U512*V508:V512)</f>
        <v>8</v>
      </c>
      <c r="W513" s="46" t="s">
        <v>134</v>
      </c>
      <c r="X513" s="38">
        <f t="shared" ref="X513" si="11702">lunchAdjust(W508:X512)</f>
        <v>1</v>
      </c>
      <c r="Y513" s="48" t="s">
        <v>0</v>
      </c>
      <c r="Z513" s="39">
        <f t="shared" ref="Z513" si="11703">SUMPRODUCT(Y508:Y512*Z508:Z512)</f>
        <v>8</v>
      </c>
      <c r="AA513" s="46" t="s">
        <v>134</v>
      </c>
      <c r="AB513" s="38">
        <f t="shared" ref="AB513" si="11704">lunchAdjust(AA508:AB512)</f>
        <v>1</v>
      </c>
      <c r="AC513" s="48" t="s">
        <v>0</v>
      </c>
      <c r="AD513" s="39">
        <f t="shared" ref="AD513" si="11705">SUMPRODUCT(AC508:AC512*AD508:AD512)</f>
        <v>8</v>
      </c>
      <c r="AE513" s="46" t="s">
        <v>134</v>
      </c>
      <c r="AF513" s="38">
        <f t="shared" ref="AF513" si="11706">lunchAdjust(AE508:AF512)</f>
        <v>1</v>
      </c>
      <c r="AG513" s="48" t="s">
        <v>0</v>
      </c>
      <c r="AH513" s="39">
        <f t="shared" ref="AH513" si="11707">SUMPRODUCT(AG508:AG512*AH508:AH512)</f>
        <v>8</v>
      </c>
      <c r="AI513" s="46" t="s">
        <v>134</v>
      </c>
      <c r="AJ513" s="38">
        <f t="shared" ref="AJ513" si="11708">lunchAdjust(AI508:AJ512)</f>
        <v>1</v>
      </c>
      <c r="AK513" s="48" t="s">
        <v>0</v>
      </c>
      <c r="AL513" s="39">
        <f t="shared" ref="AL513" si="11709">SUMPRODUCT(AK508:AK512*AL508:AL512)</f>
        <v>8</v>
      </c>
      <c r="AM513" s="46" t="s">
        <v>134</v>
      </c>
      <c r="AN513" s="38">
        <f t="shared" ref="AN513" si="11710">lunchAdjust(AM508:AN512)</f>
        <v>0</v>
      </c>
      <c r="AO513" s="48" t="s">
        <v>0</v>
      </c>
      <c r="AP513" s="39">
        <f t="shared" ref="AP513" si="11711">SUMPRODUCT(AO508:AO512*AP508:AP512)</f>
        <v>0</v>
      </c>
      <c r="AQ513" s="46" t="s">
        <v>134</v>
      </c>
      <c r="AR513" s="38">
        <f t="shared" ref="AR513" si="11712">lunchAdjust(AQ508:AR512)</f>
        <v>0</v>
      </c>
      <c r="AS513" s="48" t="s">
        <v>0</v>
      </c>
      <c r="AT513" s="39">
        <f t="shared" ref="AT513" si="11713">SUMPRODUCT(AS508:AS512*AT508:AT512)</f>
        <v>0</v>
      </c>
      <c r="AU513" s="46" t="s">
        <v>134</v>
      </c>
      <c r="AV513" s="38">
        <f t="shared" ref="AV513" si="11714">lunchAdjust(AU508:AV512)</f>
        <v>1</v>
      </c>
      <c r="AW513" s="48" t="s">
        <v>0</v>
      </c>
      <c r="AX513" s="39">
        <f t="shared" ref="AX513" si="11715">SUMPRODUCT(AW508:AW512*AX508:AX512)</f>
        <v>8</v>
      </c>
      <c r="AY513" s="46" t="s">
        <v>134</v>
      </c>
      <c r="AZ513" s="38">
        <f t="shared" ref="AZ513" si="11716">lunchAdjust(AY508:AZ512)</f>
        <v>1</v>
      </c>
      <c r="BA513" s="48" t="s">
        <v>0</v>
      </c>
      <c r="BB513" s="39">
        <f t="shared" ref="BB513" si="11717">SUMPRODUCT(BA508:BA512*BB508:BB512)</f>
        <v>8</v>
      </c>
      <c r="BC513" s="46" t="s">
        <v>134</v>
      </c>
      <c r="BD513" s="38">
        <f t="shared" ref="BD513" si="11718">lunchAdjust(BC508:BD512)</f>
        <v>1</v>
      </c>
      <c r="BE513" s="48" t="s">
        <v>0</v>
      </c>
      <c r="BF513" s="39">
        <f t="shared" ref="BF513" si="11719">SUMPRODUCT(BE508:BE512*BF508:BF512)</f>
        <v>8</v>
      </c>
      <c r="BG513" s="46" t="s">
        <v>134</v>
      </c>
      <c r="BH513" s="38">
        <f t="shared" ref="BH513" si="11720">lunchAdjust(BG508:BH512)</f>
        <v>0</v>
      </c>
      <c r="BI513" s="48" t="s">
        <v>0</v>
      </c>
      <c r="BJ513" s="39">
        <f t="shared" ref="BJ513" si="11721">SUMPRODUCT(BI508:BI512*BJ508:BJ512)</f>
        <v>0</v>
      </c>
      <c r="BK513" s="46" t="s">
        <v>134</v>
      </c>
      <c r="BL513" s="38">
        <f t="shared" ref="BL513" si="11722">lunchAdjust(BK508:BL512)</f>
        <v>0</v>
      </c>
      <c r="BM513" s="48" t="s">
        <v>0</v>
      </c>
      <c r="BN513" s="39">
        <f t="shared" ref="BN513" si="11723">SUMPRODUCT(BM508:BM512*BN508:BN512)</f>
        <v>0</v>
      </c>
      <c r="BO513" s="46" t="s">
        <v>134</v>
      </c>
      <c r="BP513" s="38">
        <f t="shared" ref="BP513" si="11724">lunchAdjust(BO508:BP512)</f>
        <v>0</v>
      </c>
      <c r="BQ513" s="48" t="s">
        <v>0</v>
      </c>
      <c r="BR513" s="39">
        <f t="shared" ref="BR513" si="11725">SUMPRODUCT(BQ508:BQ512*BR508:BR512)</f>
        <v>0</v>
      </c>
      <c r="BS513" s="46" t="s">
        <v>134</v>
      </c>
      <c r="BT513" s="38">
        <f t="shared" ref="BT513" si="11726">lunchAdjust(BS508:BT512)</f>
        <v>0</v>
      </c>
      <c r="BU513" s="48" t="s">
        <v>0</v>
      </c>
      <c r="BV513" s="39">
        <f t="shared" ref="BV513" si="11727">SUMPRODUCT(BU508:BU512*BV508:BV512)</f>
        <v>0</v>
      </c>
      <c r="BW513" s="46" t="s">
        <v>134</v>
      </c>
      <c r="BX513" s="38">
        <f t="shared" ref="BX513" si="11728">lunchAdjust(BW508:BX512)</f>
        <v>0</v>
      </c>
      <c r="BY513" s="48" t="s">
        <v>0</v>
      </c>
      <c r="BZ513" s="39">
        <f t="shared" ref="BZ513" si="11729">SUMPRODUCT(BY508:BY512*BZ508:BZ512)</f>
        <v>0</v>
      </c>
      <c r="CA513" s="46" t="s">
        <v>134</v>
      </c>
      <c r="CB513" s="38">
        <f t="shared" ref="CB513" si="11730">lunchAdjust(CA508:CB512)</f>
        <v>0</v>
      </c>
      <c r="CC513" s="48" t="s">
        <v>0</v>
      </c>
      <c r="CD513" s="39">
        <f t="shared" ref="CD513" si="11731">SUMPRODUCT(CC508:CC512*CD508:CD512)</f>
        <v>0</v>
      </c>
      <c r="CE513" s="46" t="s">
        <v>134</v>
      </c>
      <c r="CF513" s="38">
        <f t="shared" ref="CF513" si="11732">lunchAdjust(CE508:CF512)</f>
        <v>0</v>
      </c>
      <c r="CG513" s="48" t="s">
        <v>0</v>
      </c>
      <c r="CH513" s="39">
        <f t="shared" ref="CH513" si="11733">SUMPRODUCT(CG508:CG512*CH508:CH512)</f>
        <v>0</v>
      </c>
    </row>
    <row r="514" spans="1:86" ht="15.75" thickBot="1" x14ac:dyDescent="0.3">
      <c r="A514" s="58" t="s">
        <v>121</v>
      </c>
      <c r="B514" s="59">
        <f ca="1">roleHours(G508:CH514, "OUT")</f>
        <v>0</v>
      </c>
      <c r="C514" s="54" t="s">
        <v>137</v>
      </c>
      <c r="D514" s="22">
        <f ca="1">roleHours(G508:CH514, "PTO")</f>
        <v>0</v>
      </c>
      <c r="E514" s="23"/>
      <c r="F514" s="52"/>
      <c r="G514" s="47" t="s">
        <v>39</v>
      </c>
      <c r="H514" s="40">
        <f t="shared" si="10742"/>
        <v>0</v>
      </c>
      <c r="I514" s="49" t="s">
        <v>135</v>
      </c>
      <c r="J514" s="41">
        <f t="shared" ref="J514" si="11734">J513*G$4</f>
        <v>0</v>
      </c>
      <c r="K514" s="47" t="s">
        <v>39</v>
      </c>
      <c r="L514" s="40">
        <f t="shared" ref="L514" si="11735">SUMPRODUCT(M508:M512*(L508:L512="PTO"))+SUMPRODUCT(M508:M512*(L508:L512="HOL"))</f>
        <v>0</v>
      </c>
      <c r="M514" s="49" t="s">
        <v>135</v>
      </c>
      <c r="N514" s="41">
        <f t="shared" ref="N514" si="11736">N513*K$4</f>
        <v>0</v>
      </c>
      <c r="O514" s="47" t="s">
        <v>39</v>
      </c>
      <c r="P514" s="40">
        <f t="shared" ref="P514" si="11737">SUMPRODUCT(Q508:Q512*(P508:P512="PTO"))+SUMPRODUCT(Q508:Q512*(P508:P512="HOL"))</f>
        <v>0</v>
      </c>
      <c r="Q514" s="49" t="s">
        <v>135</v>
      </c>
      <c r="R514" s="41">
        <f t="shared" ref="R514" si="11738">R513*O$4</f>
        <v>8</v>
      </c>
      <c r="S514" s="47" t="s">
        <v>39</v>
      </c>
      <c r="T514" s="40">
        <f t="shared" ref="T514" si="11739">SUMPRODUCT(U508:U512*(T508:T512="PTO"))+SUMPRODUCT(U508:U512*(T508:T512="HOL"))</f>
        <v>0</v>
      </c>
      <c r="U514" s="49" t="s">
        <v>135</v>
      </c>
      <c r="V514" s="41">
        <f t="shared" ref="V514" si="11740">V513*S$4</f>
        <v>0</v>
      </c>
      <c r="W514" s="47" t="s">
        <v>39</v>
      </c>
      <c r="X514" s="40">
        <f t="shared" ref="X514" si="11741">SUMPRODUCT(Y508:Y512*(X508:X512="PTO"))+SUMPRODUCT(Y508:Y512*(X508:X512="HOL"))</f>
        <v>0</v>
      </c>
      <c r="Y514" s="49" t="s">
        <v>135</v>
      </c>
      <c r="Z514" s="41">
        <f t="shared" ref="Z514" si="11742">Z513*W$4</f>
        <v>8</v>
      </c>
      <c r="AA514" s="47" t="s">
        <v>39</v>
      </c>
      <c r="AB514" s="40">
        <f t="shared" ref="AB514" si="11743">SUMPRODUCT(AC508:AC512*(AB508:AB512="PTO"))+SUMPRODUCT(AC508:AC512*(AB508:AB512="HOL"))</f>
        <v>0</v>
      </c>
      <c r="AC514" s="49" t="s">
        <v>135</v>
      </c>
      <c r="AD514" s="41">
        <f t="shared" ref="AD514" si="11744">AD513*AA$4</f>
        <v>8</v>
      </c>
      <c r="AE514" s="47" t="s">
        <v>39</v>
      </c>
      <c r="AF514" s="40">
        <f t="shared" ref="AF514" si="11745">SUMPRODUCT(AG508:AG512*(AF508:AF512="PTO"))+SUMPRODUCT(AG508:AG512*(AF508:AF512="HOL"))</f>
        <v>0</v>
      </c>
      <c r="AG514" s="49" t="s">
        <v>135</v>
      </c>
      <c r="AH514" s="41">
        <f t="shared" ref="AH514" si="11746">AH513*AE$4</f>
        <v>8</v>
      </c>
      <c r="AI514" s="47" t="s">
        <v>39</v>
      </c>
      <c r="AJ514" s="40">
        <f t="shared" ref="AJ514" si="11747">SUMPRODUCT(AK508:AK512*(AJ508:AJ512="PTO"))+SUMPRODUCT(AK508:AK512*(AJ508:AJ512="HOL"))</f>
        <v>0</v>
      </c>
      <c r="AK514" s="49" t="s">
        <v>135</v>
      </c>
      <c r="AL514" s="41">
        <f>AL513*AI$4</f>
        <v>8</v>
      </c>
      <c r="AM514" s="47" t="s">
        <v>39</v>
      </c>
      <c r="AN514" s="40">
        <f t="shared" ref="AN514" si="11748">SUMPRODUCT(AO508:AO512*(AN508:AN512="PTO"))+SUMPRODUCT(AO508:AO512*(AN508:AN512="HOL"))</f>
        <v>0</v>
      </c>
      <c r="AO514" s="49" t="s">
        <v>135</v>
      </c>
      <c r="AP514" s="41">
        <f t="shared" ref="AP514" si="11749">AP513*AM$4</f>
        <v>0</v>
      </c>
      <c r="AQ514" s="47" t="s">
        <v>39</v>
      </c>
      <c r="AR514" s="40">
        <f t="shared" ref="AR514" si="11750">SUMPRODUCT(AS508:AS512*(AR508:AR512="PTO"))+SUMPRODUCT(AS508:AS512*(AR508:AR512="HOL"))</f>
        <v>0</v>
      </c>
      <c r="AS514" s="49" t="s">
        <v>135</v>
      </c>
      <c r="AT514" s="41">
        <f t="shared" ref="AT514" si="11751">AT513*AQ$4</f>
        <v>0</v>
      </c>
      <c r="AU514" s="47" t="s">
        <v>39</v>
      </c>
      <c r="AV514" s="40">
        <f t="shared" ref="AV514" si="11752">SUMPRODUCT(AW508:AW512*(AV508:AV512="PTO"))+SUMPRODUCT(AW508:AW512*(AV508:AV512="HOL"))</f>
        <v>0</v>
      </c>
      <c r="AW514" s="49" t="s">
        <v>135</v>
      </c>
      <c r="AX514" s="41">
        <f>AX513*AU$4</f>
        <v>8</v>
      </c>
      <c r="AY514" s="47" t="s">
        <v>39</v>
      </c>
      <c r="AZ514" s="40">
        <f t="shared" ref="AZ514" si="11753">SUMPRODUCT(BA508:BA512*(AZ508:AZ512="PTO"))+SUMPRODUCT(BA508:BA512*(AZ508:AZ512="HOL"))</f>
        <v>0</v>
      </c>
      <c r="BA514" s="49" t="s">
        <v>135</v>
      </c>
      <c r="BB514" s="41">
        <f>BB513*AY$4</f>
        <v>8</v>
      </c>
      <c r="BC514" s="47" t="s">
        <v>39</v>
      </c>
      <c r="BD514" s="40">
        <f t="shared" ref="BD514" si="11754">SUMPRODUCT(BE508:BE512*(BD508:BD512="PTO"))+SUMPRODUCT(BE508:BE512*(BD508:BD512="HOL"))</f>
        <v>0</v>
      </c>
      <c r="BE514" s="49" t="s">
        <v>135</v>
      </c>
      <c r="BF514" s="41">
        <f>BF513*BC$4</f>
        <v>8</v>
      </c>
      <c r="BG514" s="47" t="s">
        <v>39</v>
      </c>
      <c r="BH514" s="40">
        <f t="shared" ref="BH514" si="11755">SUMPRODUCT(BI508:BI512*(BH508:BH512="PTO"))+SUMPRODUCT(BI508:BI512*(BH508:BH512="HOL"))</f>
        <v>0</v>
      </c>
      <c r="BI514" s="49" t="s">
        <v>135</v>
      </c>
      <c r="BJ514" s="41">
        <f>BJ513*BG$4</f>
        <v>0</v>
      </c>
      <c r="BK514" s="47" t="s">
        <v>39</v>
      </c>
      <c r="BL514" s="40">
        <f t="shared" ref="BL514" si="11756">SUMPRODUCT(BM508:BM512*(BL508:BL512="PTO"))+SUMPRODUCT(BM508:BM512*(BL508:BL512="HOL"))</f>
        <v>0</v>
      </c>
      <c r="BM514" s="49" t="s">
        <v>135</v>
      </c>
      <c r="BN514" s="41">
        <f>BN513*BK$4</f>
        <v>0</v>
      </c>
      <c r="BO514" s="47" t="s">
        <v>39</v>
      </c>
      <c r="BP514" s="40">
        <f t="shared" ref="BP514" si="11757">SUMPRODUCT(BQ508:BQ512*(BP508:BP512="PTO"))+SUMPRODUCT(BQ508:BQ512*(BP508:BP512="HOL"))</f>
        <v>0</v>
      </c>
      <c r="BQ514" s="49" t="s">
        <v>135</v>
      </c>
      <c r="BR514" s="41">
        <f t="shared" ref="BR514" si="11758">BR513*BO$4</f>
        <v>0</v>
      </c>
      <c r="BS514" s="47" t="s">
        <v>39</v>
      </c>
      <c r="BT514" s="40">
        <f t="shared" ref="BT514" si="11759">SUMPRODUCT(BU508:BU512*(BT508:BT512="PTO"))+SUMPRODUCT(BU508:BU512*(BT508:BT512="HOL"))</f>
        <v>0</v>
      </c>
      <c r="BU514" s="49" t="s">
        <v>135</v>
      </c>
      <c r="BV514" s="41">
        <f t="shared" ref="BV514" si="11760">BV513*BS$4</f>
        <v>0</v>
      </c>
      <c r="BW514" s="47" t="s">
        <v>39</v>
      </c>
      <c r="BX514" s="40">
        <f t="shared" ref="BX514" si="11761">SUMPRODUCT(BY508:BY512*(BX508:BX512="PTO"))+SUMPRODUCT(BY508:BY512*(BX508:BX512="HOL"))</f>
        <v>0</v>
      </c>
      <c r="BY514" s="49" t="s">
        <v>135</v>
      </c>
      <c r="BZ514" s="41">
        <f t="shared" ref="BZ514" si="11762">BZ513*BW$4</f>
        <v>0</v>
      </c>
      <c r="CA514" s="47" t="s">
        <v>39</v>
      </c>
      <c r="CB514" s="40">
        <f t="shared" ref="CB514" si="11763">SUMPRODUCT(CC508:CC512*(CB508:CB512="PTO"))+SUMPRODUCT(CC508:CC512*(CB508:CB512="HOL"))</f>
        <v>0</v>
      </c>
      <c r="CC514" s="49" t="s">
        <v>135</v>
      </c>
      <c r="CD514" s="41">
        <f t="shared" ref="CD514" si="11764">CD513*CA$4</f>
        <v>0</v>
      </c>
      <c r="CE514" s="47" t="s">
        <v>39</v>
      </c>
      <c r="CF514" s="40">
        <f t="shared" ref="CF514" si="11765">SUMPRODUCT(CG508:CG512*(CF508:CF512="PTO"))+SUMPRODUCT(CG508:CG512*(CF508:CF512="HOL"))</f>
        <v>0</v>
      </c>
      <c r="CG514" s="49" t="s">
        <v>135</v>
      </c>
      <c r="CH514" s="41">
        <f t="shared" ref="CH514" si="11766">CH513*CE$4</f>
        <v>0</v>
      </c>
    </row>
    <row r="515" spans="1:86" x14ac:dyDescent="0.25">
      <c r="A515" s="70" t="s">
        <v>133</v>
      </c>
      <c r="B515" s="71">
        <f t="shared" ref="B515" ca="1" si="11767">D515-B516</f>
        <v>27.719655611609781</v>
      </c>
      <c r="C515" s="72" t="s">
        <v>122</v>
      </c>
      <c r="D515" s="71">
        <f>IFERROR(INDEX(Holidays[FTE], MATCH(Entry!E515, Holidays[Date], 0)), 1)*8*INDEX(FTEguide[[1]:[12]], MATCH(Entry!E516, FTEguide[Weekday], 0), IF(Entry!E518&gt;0, Entry!E518, MONTH(Entry!E515)))</f>
        <v>97.219655611609781</v>
      </c>
      <c r="E515" s="60">
        <f t="shared" si="10279"/>
        <v>43901</v>
      </c>
      <c r="F515" s="50" t="s">
        <v>128</v>
      </c>
      <c r="G515" s="34" t="s">
        <v>136</v>
      </c>
      <c r="H515" s="35" t="s">
        <v>23</v>
      </c>
      <c r="I515" s="42">
        <f t="shared" ref="I515" si="11768">parseTime(G515)-(H520=INT(RIGHT($F515, 1)))</f>
        <v>8</v>
      </c>
      <c r="J515" s="43">
        <f t="shared" ref="J515:J519" si="11769">isClocked(H515)</f>
        <v>1</v>
      </c>
      <c r="K515" s="34" t="s">
        <v>136</v>
      </c>
      <c r="L515" s="35" t="s">
        <v>23</v>
      </c>
      <c r="M515" s="42">
        <f t="shared" ref="M515" si="11770">parseTime(K515)-(L520=INT(RIGHT($F515, 1)))</f>
        <v>8</v>
      </c>
      <c r="N515" s="43">
        <f t="shared" ref="N515:N519" si="11771">isClocked(L515)</f>
        <v>1</v>
      </c>
      <c r="O515" s="34" t="s">
        <v>180</v>
      </c>
      <c r="P515" s="35" t="s">
        <v>23</v>
      </c>
      <c r="Q515" s="42">
        <f t="shared" ref="Q515" si="11772">parseTime(O515)-(P520=INT(RIGHT($F515, 1)))</f>
        <v>8</v>
      </c>
      <c r="R515" s="43">
        <f t="shared" ref="R515:R519" si="11773">isClocked(P515)</f>
        <v>1</v>
      </c>
      <c r="S515" s="34" t="s">
        <v>136</v>
      </c>
      <c r="T515" s="35" t="s">
        <v>24</v>
      </c>
      <c r="U515" s="42">
        <f t="shared" ref="U515" si="11774">parseTime(S515)-(T520=INT(RIGHT($F515, 1)))</f>
        <v>8</v>
      </c>
      <c r="V515" s="43">
        <f t="shared" ref="V515:V519" si="11775">isClocked(T515)</f>
        <v>1</v>
      </c>
      <c r="W515" s="34" t="s">
        <v>250</v>
      </c>
      <c r="X515" s="35" t="s">
        <v>24</v>
      </c>
      <c r="Y515" s="42">
        <f t="shared" ref="Y515" si="11776">parseTime(W515)-(X520=INT(RIGHT($F515, 1)))</f>
        <v>5</v>
      </c>
      <c r="Z515" s="43">
        <f t="shared" ref="Z515:Z519" si="11777">isClocked(X515)</f>
        <v>1</v>
      </c>
      <c r="AA515" s="34" t="s">
        <v>136</v>
      </c>
      <c r="AB515" s="35" t="s">
        <v>23</v>
      </c>
      <c r="AC515" s="42">
        <f t="shared" ref="AC515" si="11778">parseTime(AA515)-(AB520=INT(RIGHT($F515, 1)))</f>
        <v>8</v>
      </c>
      <c r="AD515" s="43">
        <f t="shared" ref="AD515:AD519" si="11779">isClocked(AB515)</f>
        <v>1</v>
      </c>
      <c r="AE515" s="34" t="s">
        <v>136</v>
      </c>
      <c r="AF515" s="35" t="s">
        <v>25</v>
      </c>
      <c r="AG515" s="42">
        <f t="shared" ref="AG515" si="11780">parseTime(AE515)-(AF520=INT(RIGHT($F515, 1)))</f>
        <v>8</v>
      </c>
      <c r="AH515" s="43">
        <f t="shared" ref="AH515:AH519" si="11781">isClocked(AF515)</f>
        <v>1</v>
      </c>
      <c r="AI515" s="34"/>
      <c r="AJ515" s="35"/>
      <c r="AK515" s="42">
        <f>parseTime(AI515)-(AJ520=INT(RIGHT($F515, 1)))</f>
        <v>0</v>
      </c>
      <c r="AL515" s="43">
        <f t="shared" ref="AL515:AL519" si="11782">isClocked(AJ515)</f>
        <v>0</v>
      </c>
      <c r="AM515" s="34" t="s">
        <v>151</v>
      </c>
      <c r="AN515" s="35" t="s">
        <v>28</v>
      </c>
      <c r="AO515" s="42">
        <f t="shared" ref="AO515" si="11783">parseTime(AM515)-(AN520=INT(RIGHT($F515, 1)))</f>
        <v>4</v>
      </c>
      <c r="AP515" s="43">
        <f t="shared" ref="AP515:AP519" si="11784">isClocked(AN515)</f>
        <v>1</v>
      </c>
      <c r="AQ515" s="34"/>
      <c r="AR515" s="35"/>
      <c r="AS515" s="42">
        <f t="shared" ref="AS515" si="11785">parseTime(AQ515)-(AR520=INT(RIGHT($F515, 1)))</f>
        <v>0</v>
      </c>
      <c r="AT515" s="43">
        <f t="shared" ref="AT515:AT519" si="11786">isClocked(AR515)</f>
        <v>0</v>
      </c>
      <c r="AU515" s="34" t="s">
        <v>248</v>
      </c>
      <c r="AV515" s="35" t="s">
        <v>26</v>
      </c>
      <c r="AW515" s="42">
        <f>parseTime(AU515)-(AV520=INT(RIGHT($F515, 1)))</f>
        <v>8.5</v>
      </c>
      <c r="AX515" s="43">
        <f t="shared" ref="AX515:AX519" si="11787">isClocked(AV515)</f>
        <v>1</v>
      </c>
      <c r="AY515" s="34" t="s">
        <v>180</v>
      </c>
      <c r="AZ515" s="35" t="s">
        <v>24</v>
      </c>
      <c r="BA515" s="42">
        <f>parseTime(AY515)-(AZ520=INT(RIGHT($F515, 1)))</f>
        <v>8</v>
      </c>
      <c r="BB515" s="43">
        <f t="shared" ref="BB515:BB519" si="11788">isClocked(AZ515)</f>
        <v>1</v>
      </c>
      <c r="BC515" s="34" t="s">
        <v>136</v>
      </c>
      <c r="BD515" s="35" t="s">
        <v>31</v>
      </c>
      <c r="BE515" s="42">
        <f>parseTime(BC515)-(BD520=INT(RIGHT($F515, 1)))</f>
        <v>8</v>
      </c>
      <c r="BF515" s="43">
        <f t="shared" ref="BF515:BF519" si="11789">isClocked(BD515)</f>
        <v>1</v>
      </c>
      <c r="BG515" s="34"/>
      <c r="BH515" s="35"/>
      <c r="BI515" s="42">
        <f>parseTime(BG515)-(BH520=INT(RIGHT($F515, 1)))</f>
        <v>0</v>
      </c>
      <c r="BJ515" s="43">
        <f t="shared" ref="BJ515:BJ519" si="11790">isClocked(BH515)</f>
        <v>0</v>
      </c>
      <c r="BK515" s="34"/>
      <c r="BL515" s="35"/>
      <c r="BM515" s="42">
        <f>parseTime(BK515)-(BL520=INT(RIGHT($F515, 1)))</f>
        <v>0</v>
      </c>
      <c r="BN515" s="43">
        <f t="shared" ref="BN515:BN519" si="11791">isClocked(BL515)</f>
        <v>0</v>
      </c>
      <c r="BO515" s="34"/>
      <c r="BP515" s="35"/>
      <c r="BQ515" s="42">
        <f t="shared" ref="BQ515" si="11792">parseTime(BO515)-(BP520=INT(RIGHT($F515, 1)))</f>
        <v>0</v>
      </c>
      <c r="BR515" s="43">
        <f t="shared" ref="BR515:BR519" si="11793">isClocked(BP515)</f>
        <v>0</v>
      </c>
      <c r="BS515" s="34"/>
      <c r="BT515" s="35"/>
      <c r="BU515" s="42">
        <f t="shared" ref="BU515" si="11794">parseTime(BS515)-(BT520=INT(RIGHT($F515, 1)))</f>
        <v>0</v>
      </c>
      <c r="BV515" s="43">
        <f t="shared" ref="BV515:BV519" si="11795">isClocked(BT515)</f>
        <v>0</v>
      </c>
      <c r="BW515" s="34"/>
      <c r="BX515" s="35"/>
      <c r="BY515" s="42">
        <f t="shared" ref="BY515" si="11796">parseTime(BW515)-(BX520=INT(RIGHT($F515, 1)))</f>
        <v>0</v>
      </c>
      <c r="BZ515" s="43">
        <f t="shared" ref="BZ515:BZ519" si="11797">isClocked(BX515)</f>
        <v>0</v>
      </c>
      <c r="CA515" s="34"/>
      <c r="CB515" s="35"/>
      <c r="CC515" s="42">
        <f t="shared" ref="CC515" si="11798">parseTime(CA515)-(CB520=INT(RIGHT($F515, 1)))</f>
        <v>0</v>
      </c>
      <c r="CD515" s="43">
        <f t="shared" ref="CD515:CD519" si="11799">isClocked(CB515)</f>
        <v>0</v>
      </c>
      <c r="CE515" s="34"/>
      <c r="CF515" s="35"/>
      <c r="CG515" s="42">
        <f t="shared" ref="CG515" si="11800">parseTime(CE515)-(CF520=INT(RIGHT($F515, 1)))</f>
        <v>0</v>
      </c>
      <c r="CH515" s="43">
        <f t="shared" ref="CH515:CH519" si="11801">isClocked(CF515)</f>
        <v>0</v>
      </c>
    </row>
    <row r="516" spans="1:86" x14ac:dyDescent="0.25">
      <c r="A516" s="56" t="s">
        <v>0</v>
      </c>
      <c r="B516" s="57">
        <f t="shared" ref="B516" ca="1" si="11802">SUM(B517:B520)</f>
        <v>69.5</v>
      </c>
      <c r="C516" s="14" t="s">
        <v>252</v>
      </c>
      <c r="D516" s="14"/>
      <c r="E516" s="55" t="str">
        <f t="shared" ref="E516:E579" si="11803">TEXT(E515, "dddd")</f>
        <v>Wednesday</v>
      </c>
      <c r="F516" s="51" t="s">
        <v>129</v>
      </c>
      <c r="G516" s="36"/>
      <c r="H516" s="37"/>
      <c r="I516" s="44">
        <f t="shared" ref="I516" si="11804">parseTime(G516)-(H520=INT(RIGHT($F516, 1)))</f>
        <v>0</v>
      </c>
      <c r="J516" s="45">
        <f t="shared" si="11769"/>
        <v>0</v>
      </c>
      <c r="K516" s="36"/>
      <c r="L516" s="37"/>
      <c r="M516" s="44">
        <f t="shared" ref="M516" si="11805">parseTime(K516)-(L520=INT(RIGHT($F516, 1)))</f>
        <v>0</v>
      </c>
      <c r="N516" s="45">
        <f t="shared" si="11771"/>
        <v>0</v>
      </c>
      <c r="O516" s="36"/>
      <c r="P516" s="37"/>
      <c r="Q516" s="44">
        <f t="shared" ref="Q516" si="11806">parseTime(O516)-(P520=INT(RIGHT($F516, 1)))</f>
        <v>0</v>
      </c>
      <c r="R516" s="45">
        <f t="shared" si="11773"/>
        <v>0</v>
      </c>
      <c r="S516" s="36"/>
      <c r="T516" s="37"/>
      <c r="U516" s="44">
        <f t="shared" ref="U516" si="11807">parseTime(S516)-(T520=INT(RIGHT($F516, 1)))</f>
        <v>0</v>
      </c>
      <c r="V516" s="45">
        <f t="shared" si="11775"/>
        <v>0</v>
      </c>
      <c r="W516" s="36" t="s">
        <v>251</v>
      </c>
      <c r="X516" s="37" t="s">
        <v>39</v>
      </c>
      <c r="Y516" s="44">
        <f t="shared" ref="Y516" si="11808">parseTime(W516)-(X520=INT(RIGHT($F516, 1)))</f>
        <v>4</v>
      </c>
      <c r="Z516" s="45">
        <f t="shared" si="11777"/>
        <v>0</v>
      </c>
      <c r="AA516" s="36"/>
      <c r="AB516" s="37"/>
      <c r="AC516" s="44">
        <f t="shared" ref="AC516" si="11809">parseTime(AA516)-(AB520=INT(RIGHT($F516, 1)))</f>
        <v>0</v>
      </c>
      <c r="AD516" s="45">
        <f t="shared" si="11779"/>
        <v>0</v>
      </c>
      <c r="AE516" s="36"/>
      <c r="AF516" s="37"/>
      <c r="AG516" s="44">
        <f t="shared" ref="AG516" si="11810">parseTime(AE516)-(AF520=INT(RIGHT($F516, 1)))</f>
        <v>0</v>
      </c>
      <c r="AH516" s="45">
        <f t="shared" si="11781"/>
        <v>0</v>
      </c>
      <c r="AI516" s="36"/>
      <c r="AJ516" s="37"/>
      <c r="AK516" s="44">
        <f>parseTime(AI516)-(AJ520=INT(RIGHT($F516, 1)))</f>
        <v>0</v>
      </c>
      <c r="AL516" s="45">
        <f t="shared" si="11782"/>
        <v>0</v>
      </c>
      <c r="AM516" s="36"/>
      <c r="AN516" s="37"/>
      <c r="AO516" s="44">
        <f t="shared" ref="AO516" si="11811">parseTime(AM516)-(AN520=INT(RIGHT($F516, 1)))</f>
        <v>0</v>
      </c>
      <c r="AP516" s="45">
        <f t="shared" si="11784"/>
        <v>0</v>
      </c>
      <c r="AQ516" s="36"/>
      <c r="AR516" s="37"/>
      <c r="AS516" s="44">
        <f t="shared" ref="AS516" si="11812">parseTime(AQ516)-(AR520=INT(RIGHT($F516, 1)))</f>
        <v>0</v>
      </c>
      <c r="AT516" s="45">
        <f t="shared" si="11786"/>
        <v>0</v>
      </c>
      <c r="AU516" s="36"/>
      <c r="AV516" s="37"/>
      <c r="AW516" s="44">
        <f>parseTime(AU516)-(AV520=INT(RIGHT($F516, 1)))</f>
        <v>0</v>
      </c>
      <c r="AX516" s="45">
        <f t="shared" si="11787"/>
        <v>0</v>
      </c>
      <c r="AY516" s="36"/>
      <c r="AZ516" s="37"/>
      <c r="BA516" s="44">
        <f>parseTime(AY516)-(AZ520=INT(RIGHT($F516, 1)))</f>
        <v>0</v>
      </c>
      <c r="BB516" s="45">
        <f t="shared" si="11788"/>
        <v>0</v>
      </c>
      <c r="BC516" s="36"/>
      <c r="BD516" s="37"/>
      <c r="BE516" s="44">
        <f>parseTime(BC516)-(BD520=INT(RIGHT($F516, 1)))</f>
        <v>0</v>
      </c>
      <c r="BF516" s="45">
        <f t="shared" si="11789"/>
        <v>0</v>
      </c>
      <c r="BG516" s="36"/>
      <c r="BH516" s="37"/>
      <c r="BI516" s="44">
        <f>parseTime(BG516)-(BH520=INT(RIGHT($F516, 1)))</f>
        <v>0</v>
      </c>
      <c r="BJ516" s="45">
        <f t="shared" si="11790"/>
        <v>0</v>
      </c>
      <c r="BK516" s="36"/>
      <c r="BL516" s="37"/>
      <c r="BM516" s="44">
        <f>parseTime(BK516)-(BL520=INT(RIGHT($F516, 1)))</f>
        <v>0</v>
      </c>
      <c r="BN516" s="45">
        <f t="shared" si="11791"/>
        <v>0</v>
      </c>
      <c r="BO516" s="36"/>
      <c r="BP516" s="37"/>
      <c r="BQ516" s="44">
        <f t="shared" ref="BQ516" si="11813">parseTime(BO516)-(BP520=INT(RIGHT($F516, 1)))</f>
        <v>0</v>
      </c>
      <c r="BR516" s="45">
        <f t="shared" si="11793"/>
        <v>0</v>
      </c>
      <c r="BS516" s="36"/>
      <c r="BT516" s="37"/>
      <c r="BU516" s="44">
        <f t="shared" ref="BU516" si="11814">parseTime(BS516)-(BT520=INT(RIGHT($F516, 1)))</f>
        <v>0</v>
      </c>
      <c r="BV516" s="45">
        <f t="shared" si="11795"/>
        <v>0</v>
      </c>
      <c r="BW516" s="36"/>
      <c r="BX516" s="37"/>
      <c r="BY516" s="44">
        <f t="shared" ref="BY516" si="11815">parseTime(BW516)-(BX520=INT(RIGHT($F516, 1)))</f>
        <v>0</v>
      </c>
      <c r="BZ516" s="45">
        <f t="shared" si="11797"/>
        <v>0</v>
      </c>
      <c r="CA516" s="36"/>
      <c r="CB516" s="37"/>
      <c r="CC516" s="44">
        <f t="shared" ref="CC516" si="11816">parseTime(CA516)-(CB520=INT(RIGHT($F516, 1)))</f>
        <v>0</v>
      </c>
      <c r="CD516" s="45">
        <f t="shared" si="11799"/>
        <v>0</v>
      </c>
      <c r="CE516" s="36"/>
      <c r="CF516" s="37"/>
      <c r="CG516" s="44">
        <f t="shared" ref="CG516" si="11817">parseTime(CE516)-(CF520=INT(RIGHT($F516, 1)))</f>
        <v>0</v>
      </c>
      <c r="CH516" s="45">
        <f t="shared" si="11801"/>
        <v>0</v>
      </c>
    </row>
    <row r="517" spans="1:86" x14ac:dyDescent="0.25">
      <c r="A517" s="56" t="s">
        <v>117</v>
      </c>
      <c r="B517" s="57">
        <f ca="1">roleHours(G515:CH521, "MFD")</f>
        <v>32</v>
      </c>
      <c r="C517" s="14">
        <f t="shared" ref="C517:C580" ca="1" si="11818">B517/8</f>
        <v>4</v>
      </c>
      <c r="D517" s="14"/>
      <c r="E517" s="20" t="s">
        <v>127</v>
      </c>
      <c r="F517" s="51" t="s">
        <v>130</v>
      </c>
      <c r="G517" s="36"/>
      <c r="H517" s="37"/>
      <c r="I517" s="44">
        <f t="shared" ref="I517" si="11819">parseTime(G517)-(H520=INT(RIGHT($F517, 1)))</f>
        <v>0</v>
      </c>
      <c r="J517" s="45">
        <f t="shared" si="11769"/>
        <v>0</v>
      </c>
      <c r="K517" s="36"/>
      <c r="L517" s="37"/>
      <c r="M517" s="44">
        <f t="shared" ref="M517" si="11820">parseTime(K517)-(L520=INT(RIGHT($F517, 1)))</f>
        <v>0</v>
      </c>
      <c r="N517" s="45">
        <f t="shared" si="11771"/>
        <v>0</v>
      </c>
      <c r="O517" s="36"/>
      <c r="P517" s="37"/>
      <c r="Q517" s="44">
        <f t="shared" ref="Q517" si="11821">parseTime(O517)-(P520=INT(RIGHT($F517, 1)))</f>
        <v>0</v>
      </c>
      <c r="R517" s="45">
        <f t="shared" si="11773"/>
        <v>0</v>
      </c>
      <c r="S517" s="36"/>
      <c r="T517" s="37"/>
      <c r="U517" s="44">
        <f t="shared" ref="U517" si="11822">parseTime(S517)-(T520=INT(RIGHT($F517, 1)))</f>
        <v>0</v>
      </c>
      <c r="V517" s="45">
        <f t="shared" si="11775"/>
        <v>0</v>
      </c>
      <c r="W517" s="36"/>
      <c r="X517" s="37"/>
      <c r="Y517" s="44">
        <f t="shared" ref="Y517" si="11823">parseTime(W517)-(X520=INT(RIGHT($F517, 1)))</f>
        <v>0</v>
      </c>
      <c r="Z517" s="45">
        <f t="shared" si="11777"/>
        <v>0</v>
      </c>
      <c r="AA517" s="36"/>
      <c r="AB517" s="37"/>
      <c r="AC517" s="44">
        <f t="shared" ref="AC517" si="11824">parseTime(AA517)-(AB520=INT(RIGHT($F517, 1)))</f>
        <v>0</v>
      </c>
      <c r="AD517" s="45">
        <f t="shared" si="11779"/>
        <v>0</v>
      </c>
      <c r="AE517" s="36"/>
      <c r="AF517" s="37"/>
      <c r="AG517" s="44">
        <f t="shared" ref="AG517" si="11825">parseTime(AE517)-(AF520=INT(RIGHT($F517, 1)))</f>
        <v>0</v>
      </c>
      <c r="AH517" s="45">
        <f t="shared" si="11781"/>
        <v>0</v>
      </c>
      <c r="AI517" s="36"/>
      <c r="AJ517" s="37"/>
      <c r="AK517" s="44">
        <f>parseTime(AI517)-(AJ520=INT(RIGHT($F517, 1)))</f>
        <v>0</v>
      </c>
      <c r="AL517" s="45">
        <f t="shared" si="11782"/>
        <v>0</v>
      </c>
      <c r="AM517" s="36"/>
      <c r="AN517" s="37"/>
      <c r="AO517" s="44">
        <f t="shared" ref="AO517" si="11826">parseTime(AM517)-(AN520=INT(RIGHT($F517, 1)))</f>
        <v>0</v>
      </c>
      <c r="AP517" s="45">
        <f t="shared" si="11784"/>
        <v>0</v>
      </c>
      <c r="AQ517" s="36"/>
      <c r="AR517" s="37"/>
      <c r="AS517" s="44">
        <f t="shared" ref="AS517" si="11827">parseTime(AQ517)-(AR520=INT(RIGHT($F517, 1)))</f>
        <v>0</v>
      </c>
      <c r="AT517" s="45">
        <f t="shared" si="11786"/>
        <v>0</v>
      </c>
      <c r="AU517" s="36"/>
      <c r="AV517" s="37"/>
      <c r="AW517" s="44">
        <f>parseTime(AU517)-(AV520=INT(RIGHT($F517, 1)))</f>
        <v>0</v>
      </c>
      <c r="AX517" s="45">
        <f t="shared" si="11787"/>
        <v>0</v>
      </c>
      <c r="AY517" s="36"/>
      <c r="AZ517" s="37"/>
      <c r="BA517" s="44">
        <f>parseTime(AY517)-(AZ520=INT(RIGHT($F517, 1)))</f>
        <v>0</v>
      </c>
      <c r="BB517" s="45">
        <f t="shared" si="11788"/>
        <v>0</v>
      </c>
      <c r="BC517" s="36"/>
      <c r="BD517" s="37"/>
      <c r="BE517" s="44">
        <f>parseTime(BC517)-(BD520=INT(RIGHT($F517, 1)))</f>
        <v>0</v>
      </c>
      <c r="BF517" s="45">
        <f t="shared" si="11789"/>
        <v>0</v>
      </c>
      <c r="BG517" s="36"/>
      <c r="BH517" s="37"/>
      <c r="BI517" s="44">
        <f>parseTime(BG517)-(BH520=INT(RIGHT($F517, 1)))</f>
        <v>0</v>
      </c>
      <c r="BJ517" s="45">
        <f t="shared" si="11790"/>
        <v>0</v>
      </c>
      <c r="BK517" s="36"/>
      <c r="BL517" s="37"/>
      <c r="BM517" s="44">
        <f>parseTime(BK517)-(BL520=INT(RIGHT($F517, 1)))</f>
        <v>0</v>
      </c>
      <c r="BN517" s="45">
        <f t="shared" si="11791"/>
        <v>0</v>
      </c>
      <c r="BO517" s="36"/>
      <c r="BP517" s="37"/>
      <c r="BQ517" s="44">
        <f t="shared" ref="BQ517" si="11828">parseTime(BO517)-(BP520=INT(RIGHT($F517, 1)))</f>
        <v>0</v>
      </c>
      <c r="BR517" s="45">
        <f t="shared" si="11793"/>
        <v>0</v>
      </c>
      <c r="BS517" s="36"/>
      <c r="BT517" s="37"/>
      <c r="BU517" s="44">
        <f t="shared" ref="BU517" si="11829">parseTime(BS517)-(BT520=INT(RIGHT($F517, 1)))</f>
        <v>0</v>
      </c>
      <c r="BV517" s="45">
        <f t="shared" si="11795"/>
        <v>0</v>
      </c>
      <c r="BW517" s="36"/>
      <c r="BX517" s="37"/>
      <c r="BY517" s="44">
        <f t="shared" ref="BY517" si="11830">parseTime(BW517)-(BX520=INT(RIGHT($F517, 1)))</f>
        <v>0</v>
      </c>
      <c r="BZ517" s="45">
        <f t="shared" si="11797"/>
        <v>0</v>
      </c>
      <c r="CA517" s="36"/>
      <c r="CB517" s="37"/>
      <c r="CC517" s="44">
        <f t="shared" ref="CC517" si="11831">parseTime(CA517)-(CB520=INT(RIGHT($F517, 1)))</f>
        <v>0</v>
      </c>
      <c r="CD517" s="45">
        <f t="shared" si="11799"/>
        <v>0</v>
      </c>
      <c r="CE517" s="36"/>
      <c r="CF517" s="37"/>
      <c r="CG517" s="44">
        <f t="shared" ref="CG517" si="11832">parseTime(CE517)-(CF520=INT(RIGHT($F517, 1)))</f>
        <v>0</v>
      </c>
      <c r="CH517" s="45">
        <f t="shared" si="11801"/>
        <v>0</v>
      </c>
    </row>
    <row r="518" spans="1:86" x14ac:dyDescent="0.25">
      <c r="A518" s="56" t="s">
        <v>118</v>
      </c>
      <c r="B518" s="57">
        <f ca="1">roleHours(G515:CH521, "DFD")</f>
        <v>21</v>
      </c>
      <c r="C518" s="14">
        <f t="shared" ca="1" si="11818"/>
        <v>2.625</v>
      </c>
      <c r="D518" s="14"/>
      <c r="E518" s="20"/>
      <c r="F518" s="51" t="s">
        <v>131</v>
      </c>
      <c r="G518" s="36"/>
      <c r="H518" s="37"/>
      <c r="I518" s="44">
        <f t="shared" ref="I518" si="11833">parseTime(G518)-(H520=INT(RIGHT($F518, 1)))</f>
        <v>0</v>
      </c>
      <c r="J518" s="45">
        <f t="shared" si="11769"/>
        <v>0</v>
      </c>
      <c r="K518" s="36"/>
      <c r="L518" s="37"/>
      <c r="M518" s="44">
        <f t="shared" ref="M518" si="11834">parseTime(K518)-(L520=INT(RIGHT($F518, 1)))</f>
        <v>0</v>
      </c>
      <c r="N518" s="45">
        <f t="shared" si="11771"/>
        <v>0</v>
      </c>
      <c r="O518" s="36"/>
      <c r="P518" s="37"/>
      <c r="Q518" s="44">
        <f t="shared" ref="Q518" si="11835">parseTime(O518)-(P520=INT(RIGHT($F518, 1)))</f>
        <v>0</v>
      </c>
      <c r="R518" s="45">
        <f t="shared" si="11773"/>
        <v>0</v>
      </c>
      <c r="S518" s="36"/>
      <c r="T518" s="37"/>
      <c r="U518" s="44">
        <f t="shared" ref="U518" si="11836">parseTime(S518)-(T520=INT(RIGHT($F518, 1)))</f>
        <v>0</v>
      </c>
      <c r="V518" s="45">
        <f t="shared" si="11775"/>
        <v>0</v>
      </c>
      <c r="W518" s="36"/>
      <c r="X518" s="37"/>
      <c r="Y518" s="44">
        <f t="shared" ref="Y518" si="11837">parseTime(W518)-(X520=INT(RIGHT($F518, 1)))</f>
        <v>0</v>
      </c>
      <c r="Z518" s="45">
        <f t="shared" si="11777"/>
        <v>0</v>
      </c>
      <c r="AA518" s="36"/>
      <c r="AB518" s="37"/>
      <c r="AC518" s="44">
        <f t="shared" ref="AC518" si="11838">parseTime(AA518)-(AB520=INT(RIGHT($F518, 1)))</f>
        <v>0</v>
      </c>
      <c r="AD518" s="45">
        <f t="shared" si="11779"/>
        <v>0</v>
      </c>
      <c r="AE518" s="36"/>
      <c r="AF518" s="37"/>
      <c r="AG518" s="44">
        <f t="shared" ref="AG518" si="11839">parseTime(AE518)-(AF520=INT(RIGHT($F518, 1)))</f>
        <v>0</v>
      </c>
      <c r="AH518" s="45">
        <f t="shared" si="11781"/>
        <v>0</v>
      </c>
      <c r="AI518" s="36"/>
      <c r="AJ518" s="37"/>
      <c r="AK518" s="44">
        <f>parseTime(AI518)-(AJ520=INT(RIGHT($F518, 1)))</f>
        <v>0</v>
      </c>
      <c r="AL518" s="45">
        <f t="shared" si="11782"/>
        <v>0</v>
      </c>
      <c r="AM518" s="36"/>
      <c r="AN518" s="37"/>
      <c r="AO518" s="44">
        <f t="shared" ref="AO518" si="11840">parseTime(AM518)-(AN520=INT(RIGHT($F518, 1)))</f>
        <v>0</v>
      </c>
      <c r="AP518" s="45">
        <f t="shared" si="11784"/>
        <v>0</v>
      </c>
      <c r="AQ518" s="36"/>
      <c r="AR518" s="37"/>
      <c r="AS518" s="44">
        <f t="shared" ref="AS518" si="11841">parseTime(AQ518)-(AR520=INT(RIGHT($F518, 1)))</f>
        <v>0</v>
      </c>
      <c r="AT518" s="45">
        <f t="shared" si="11786"/>
        <v>0</v>
      </c>
      <c r="AU518" s="36"/>
      <c r="AV518" s="37"/>
      <c r="AW518" s="44">
        <f>parseTime(AU518)-(AV520=INT(RIGHT($F518, 1)))</f>
        <v>0</v>
      </c>
      <c r="AX518" s="45">
        <f t="shared" si="11787"/>
        <v>0</v>
      </c>
      <c r="AY518" s="36"/>
      <c r="AZ518" s="37"/>
      <c r="BA518" s="44">
        <f>parseTime(AY518)-(AZ520=INT(RIGHT($F518, 1)))</f>
        <v>0</v>
      </c>
      <c r="BB518" s="45">
        <f t="shared" si="11788"/>
        <v>0</v>
      </c>
      <c r="BC518" s="36"/>
      <c r="BD518" s="37"/>
      <c r="BE518" s="44">
        <f>parseTime(BC518)-(BD520=INT(RIGHT($F518, 1)))</f>
        <v>0</v>
      </c>
      <c r="BF518" s="45">
        <f t="shared" si="11789"/>
        <v>0</v>
      </c>
      <c r="BG518" s="36"/>
      <c r="BH518" s="37"/>
      <c r="BI518" s="44">
        <f>parseTime(BG518)-(BH520=INT(RIGHT($F518, 1)))</f>
        <v>0</v>
      </c>
      <c r="BJ518" s="45">
        <f t="shared" si="11790"/>
        <v>0</v>
      </c>
      <c r="BK518" s="36"/>
      <c r="BL518" s="37"/>
      <c r="BM518" s="44">
        <f>parseTime(BK518)-(BL520=INT(RIGHT($F518, 1)))</f>
        <v>0</v>
      </c>
      <c r="BN518" s="45">
        <f t="shared" si="11791"/>
        <v>0</v>
      </c>
      <c r="BO518" s="36"/>
      <c r="BP518" s="37"/>
      <c r="BQ518" s="44">
        <f t="shared" ref="BQ518" si="11842">parseTime(BO518)-(BP520=INT(RIGHT($F518, 1)))</f>
        <v>0</v>
      </c>
      <c r="BR518" s="45">
        <f t="shared" si="11793"/>
        <v>0</v>
      </c>
      <c r="BS518" s="36"/>
      <c r="BT518" s="37"/>
      <c r="BU518" s="44">
        <f t="shared" ref="BU518" si="11843">parseTime(BS518)-(BT520=INT(RIGHT($F518, 1)))</f>
        <v>0</v>
      </c>
      <c r="BV518" s="45">
        <f t="shared" si="11795"/>
        <v>0</v>
      </c>
      <c r="BW518" s="36"/>
      <c r="BX518" s="37"/>
      <c r="BY518" s="44">
        <f t="shared" ref="BY518" si="11844">parseTime(BW518)-(BX520=INT(RIGHT($F518, 1)))</f>
        <v>0</v>
      </c>
      <c r="BZ518" s="45">
        <f t="shared" si="11797"/>
        <v>0</v>
      </c>
      <c r="CA518" s="36"/>
      <c r="CB518" s="37"/>
      <c r="CC518" s="44">
        <f t="shared" ref="CC518" si="11845">parseTime(CA518)-(CB520=INT(RIGHT($F518, 1)))</f>
        <v>0</v>
      </c>
      <c r="CD518" s="45">
        <f t="shared" si="11799"/>
        <v>0</v>
      </c>
      <c r="CE518" s="36"/>
      <c r="CF518" s="37"/>
      <c r="CG518" s="44">
        <f t="shared" ref="CG518" si="11846">parseTime(CE518)-(CF520=INT(RIGHT($F518, 1)))</f>
        <v>0</v>
      </c>
      <c r="CH518" s="45">
        <f t="shared" si="11801"/>
        <v>0</v>
      </c>
    </row>
    <row r="519" spans="1:86" x14ac:dyDescent="0.25">
      <c r="A519" s="56" t="s">
        <v>119</v>
      </c>
      <c r="B519" s="57">
        <f ca="1">roleHours(G515:CH521, "MCC")</f>
        <v>8</v>
      </c>
      <c r="C519" s="14">
        <f t="shared" ca="1" si="11818"/>
        <v>1</v>
      </c>
      <c r="D519" s="14"/>
      <c r="E519" s="20"/>
      <c r="F519" s="51" t="s">
        <v>132</v>
      </c>
      <c r="G519" s="36"/>
      <c r="H519" s="37"/>
      <c r="I519" s="44">
        <f t="shared" ref="I519" si="11847">parseTime(G519)-(H520=INT(RIGHT($F519, 1)))</f>
        <v>0</v>
      </c>
      <c r="J519" s="45">
        <f t="shared" si="11769"/>
        <v>0</v>
      </c>
      <c r="K519" s="36"/>
      <c r="L519" s="37"/>
      <c r="M519" s="44">
        <f t="shared" ref="M519" si="11848">parseTime(K519)-(L520=INT(RIGHT($F519, 1)))</f>
        <v>0</v>
      </c>
      <c r="N519" s="45">
        <f t="shared" si="11771"/>
        <v>0</v>
      </c>
      <c r="O519" s="36"/>
      <c r="P519" s="37"/>
      <c r="Q519" s="44">
        <f t="shared" ref="Q519" si="11849">parseTime(O519)-(P520=INT(RIGHT($F519, 1)))</f>
        <v>0</v>
      </c>
      <c r="R519" s="45">
        <f t="shared" si="11773"/>
        <v>0</v>
      </c>
      <c r="S519" s="36"/>
      <c r="T519" s="37"/>
      <c r="U519" s="44">
        <f t="shared" ref="U519" si="11850">parseTime(S519)-(T520=INT(RIGHT($F519, 1)))</f>
        <v>0</v>
      </c>
      <c r="V519" s="45">
        <f t="shared" si="11775"/>
        <v>0</v>
      </c>
      <c r="W519" s="36"/>
      <c r="X519" s="37"/>
      <c r="Y519" s="44">
        <f t="shared" ref="Y519" si="11851">parseTime(W519)-(X520=INT(RIGHT($F519, 1)))</f>
        <v>0</v>
      </c>
      <c r="Z519" s="45">
        <f t="shared" si="11777"/>
        <v>0</v>
      </c>
      <c r="AA519" s="36"/>
      <c r="AB519" s="37"/>
      <c r="AC519" s="44">
        <f t="shared" ref="AC519" si="11852">parseTime(AA519)-(AB520=INT(RIGHT($F519, 1)))</f>
        <v>0</v>
      </c>
      <c r="AD519" s="45">
        <f t="shared" si="11779"/>
        <v>0</v>
      </c>
      <c r="AE519" s="36"/>
      <c r="AF519" s="37"/>
      <c r="AG519" s="44">
        <f t="shared" ref="AG519" si="11853">parseTime(AE519)-(AF520=INT(RIGHT($F519, 1)))</f>
        <v>0</v>
      </c>
      <c r="AH519" s="45">
        <f t="shared" si="11781"/>
        <v>0</v>
      </c>
      <c r="AI519" s="36"/>
      <c r="AJ519" s="37"/>
      <c r="AK519" s="44">
        <f>parseTime(AI519)-(AJ520=INT(RIGHT($F519, 1)))</f>
        <v>0</v>
      </c>
      <c r="AL519" s="45">
        <f t="shared" si="11782"/>
        <v>0</v>
      </c>
      <c r="AM519" s="36"/>
      <c r="AN519" s="37"/>
      <c r="AO519" s="44">
        <f t="shared" ref="AO519" si="11854">parseTime(AM519)-(AN520=INT(RIGHT($F519, 1)))</f>
        <v>0</v>
      </c>
      <c r="AP519" s="45">
        <f t="shared" si="11784"/>
        <v>0</v>
      </c>
      <c r="AQ519" s="36"/>
      <c r="AR519" s="37"/>
      <c r="AS519" s="44">
        <f t="shared" ref="AS519" si="11855">parseTime(AQ519)-(AR520=INT(RIGHT($F519, 1)))</f>
        <v>0</v>
      </c>
      <c r="AT519" s="45">
        <f t="shared" si="11786"/>
        <v>0</v>
      </c>
      <c r="AU519" s="36"/>
      <c r="AV519" s="37"/>
      <c r="AW519" s="44">
        <f>parseTime(AU519)-(AV520=INT(RIGHT($F519, 1)))</f>
        <v>0</v>
      </c>
      <c r="AX519" s="45">
        <f t="shared" si="11787"/>
        <v>0</v>
      </c>
      <c r="AY519" s="36"/>
      <c r="AZ519" s="37"/>
      <c r="BA519" s="44">
        <f>parseTime(AY519)-(AZ520=INT(RIGHT($F519, 1)))</f>
        <v>0</v>
      </c>
      <c r="BB519" s="45">
        <f t="shared" si="11788"/>
        <v>0</v>
      </c>
      <c r="BC519" s="36"/>
      <c r="BD519" s="37"/>
      <c r="BE519" s="44">
        <f>parseTime(BC519)-(BD520=INT(RIGHT($F519, 1)))</f>
        <v>0</v>
      </c>
      <c r="BF519" s="45">
        <f t="shared" si="11789"/>
        <v>0</v>
      </c>
      <c r="BG519" s="36"/>
      <c r="BH519" s="37"/>
      <c r="BI519" s="44">
        <f>parseTime(BG519)-(BH520=INT(RIGHT($F519, 1)))</f>
        <v>0</v>
      </c>
      <c r="BJ519" s="45">
        <f t="shared" si="11790"/>
        <v>0</v>
      </c>
      <c r="BK519" s="36"/>
      <c r="BL519" s="37"/>
      <c r="BM519" s="44">
        <f>parseTime(BK519)-(BL520=INT(RIGHT($F519, 1)))</f>
        <v>0</v>
      </c>
      <c r="BN519" s="45">
        <f t="shared" si="11791"/>
        <v>0</v>
      </c>
      <c r="BO519" s="36"/>
      <c r="BP519" s="37"/>
      <c r="BQ519" s="44">
        <f t="shared" ref="BQ519" si="11856">parseTime(BO519)-(BP520=INT(RIGHT($F519, 1)))</f>
        <v>0</v>
      </c>
      <c r="BR519" s="45">
        <f t="shared" si="11793"/>
        <v>0</v>
      </c>
      <c r="BS519" s="36"/>
      <c r="BT519" s="37"/>
      <c r="BU519" s="44">
        <f t="shared" ref="BU519" si="11857">parseTime(BS519)-(BT520=INT(RIGHT($F519, 1)))</f>
        <v>0</v>
      </c>
      <c r="BV519" s="45">
        <f t="shared" si="11795"/>
        <v>0</v>
      </c>
      <c r="BW519" s="36"/>
      <c r="BX519" s="37"/>
      <c r="BY519" s="44">
        <f t="shared" ref="BY519" si="11858">parseTime(BW519)-(BX520=INT(RIGHT($F519, 1)))</f>
        <v>0</v>
      </c>
      <c r="BZ519" s="45">
        <f t="shared" si="11797"/>
        <v>0</v>
      </c>
      <c r="CA519" s="36"/>
      <c r="CB519" s="37"/>
      <c r="CC519" s="44">
        <f t="shared" ref="CC519" si="11859">parseTime(CA519)-(CB520=INT(RIGHT($F519, 1)))</f>
        <v>0</v>
      </c>
      <c r="CD519" s="45">
        <f t="shared" si="11799"/>
        <v>0</v>
      </c>
      <c r="CE519" s="36"/>
      <c r="CF519" s="37"/>
      <c r="CG519" s="44">
        <f t="shared" ref="CG519" si="11860">parseTime(CE519)-(CF520=INT(RIGHT($F519, 1)))</f>
        <v>0</v>
      </c>
      <c r="CH519" s="45">
        <f t="shared" si="11801"/>
        <v>0</v>
      </c>
    </row>
    <row r="520" spans="1:86" x14ac:dyDescent="0.25">
      <c r="A520" s="56" t="s">
        <v>120</v>
      </c>
      <c r="B520" s="57">
        <f ca="1">roleHours(G515:CH521, "DCC")</f>
        <v>8.5</v>
      </c>
      <c r="C520" s="14">
        <f t="shared" ca="1" si="11818"/>
        <v>1.0625</v>
      </c>
      <c r="D520" s="14"/>
      <c r="E520" s="20"/>
      <c r="F520" s="51"/>
      <c r="G520" s="46" t="s">
        <v>134</v>
      </c>
      <c r="H520" s="38">
        <f t="shared" ref="H520" si="11861">lunchAdjust(G515:H519)</f>
        <v>1</v>
      </c>
      <c r="I520" s="48" t="s">
        <v>0</v>
      </c>
      <c r="J520" s="39">
        <f t="shared" ref="J520" si="11862">SUMPRODUCT(I515:I519*J515:J519)</f>
        <v>8</v>
      </c>
      <c r="K520" s="46" t="s">
        <v>134</v>
      </c>
      <c r="L520" s="38">
        <f t="shared" ref="L520" si="11863">lunchAdjust(K515:L519)</f>
        <v>1</v>
      </c>
      <c r="M520" s="48" t="s">
        <v>0</v>
      </c>
      <c r="N520" s="39">
        <f t="shared" ref="N520" si="11864">SUMPRODUCT(M515:M519*N515:N519)</f>
        <v>8</v>
      </c>
      <c r="O520" s="46" t="s">
        <v>134</v>
      </c>
      <c r="P520" s="38">
        <f t="shared" ref="P520" si="11865">lunchAdjust(O515:P519)</f>
        <v>1</v>
      </c>
      <c r="Q520" s="48" t="s">
        <v>0</v>
      </c>
      <c r="R520" s="39">
        <f t="shared" ref="R520" si="11866">SUMPRODUCT(Q515:Q519*R515:R519)</f>
        <v>8</v>
      </c>
      <c r="S520" s="46" t="s">
        <v>134</v>
      </c>
      <c r="T520" s="38">
        <f t="shared" ref="T520" si="11867">lunchAdjust(S515:T519)</f>
        <v>1</v>
      </c>
      <c r="U520" s="48" t="s">
        <v>0</v>
      </c>
      <c r="V520" s="39">
        <f t="shared" ref="V520" si="11868">SUMPRODUCT(U515:U519*V515:V519)</f>
        <v>8</v>
      </c>
      <c r="W520" s="46" t="s">
        <v>134</v>
      </c>
      <c r="X520" s="38">
        <f t="shared" ref="X520" si="11869">lunchAdjust(W515:X519)</f>
        <v>0</v>
      </c>
      <c r="Y520" s="48" t="s">
        <v>0</v>
      </c>
      <c r="Z520" s="39">
        <f t="shared" ref="Z520" si="11870">SUMPRODUCT(Y515:Y519*Z515:Z519)</f>
        <v>5</v>
      </c>
      <c r="AA520" s="46" t="s">
        <v>134</v>
      </c>
      <c r="AB520" s="38">
        <f t="shared" ref="AB520" si="11871">lunchAdjust(AA515:AB519)</f>
        <v>1</v>
      </c>
      <c r="AC520" s="48" t="s">
        <v>0</v>
      </c>
      <c r="AD520" s="39">
        <f t="shared" ref="AD520" si="11872">SUMPRODUCT(AC515:AC519*AD515:AD519)</f>
        <v>8</v>
      </c>
      <c r="AE520" s="46" t="s">
        <v>134</v>
      </c>
      <c r="AF520" s="38">
        <f t="shared" ref="AF520" si="11873">lunchAdjust(AE515:AF519)</f>
        <v>1</v>
      </c>
      <c r="AG520" s="48" t="s">
        <v>0</v>
      </c>
      <c r="AH520" s="39">
        <f t="shared" ref="AH520" si="11874">SUMPRODUCT(AG515:AG519*AH515:AH519)</f>
        <v>8</v>
      </c>
      <c r="AI520" s="46" t="s">
        <v>134</v>
      </c>
      <c r="AJ520" s="38">
        <f t="shared" ref="AJ520" si="11875">lunchAdjust(AI515:AJ519)</f>
        <v>0</v>
      </c>
      <c r="AK520" s="48" t="s">
        <v>0</v>
      </c>
      <c r="AL520" s="39">
        <f t="shared" ref="AL520" si="11876">SUMPRODUCT(AK515:AK519*AL515:AL519)</f>
        <v>0</v>
      </c>
      <c r="AM520" s="46" t="s">
        <v>134</v>
      </c>
      <c r="AN520" s="38">
        <f t="shared" ref="AN520" si="11877">lunchAdjust(AM515:AN519)</f>
        <v>0</v>
      </c>
      <c r="AO520" s="48" t="s">
        <v>0</v>
      </c>
      <c r="AP520" s="39">
        <f t="shared" ref="AP520" si="11878">SUMPRODUCT(AO515:AO519*AP515:AP519)</f>
        <v>4</v>
      </c>
      <c r="AQ520" s="46" t="s">
        <v>134</v>
      </c>
      <c r="AR520" s="38">
        <f t="shared" ref="AR520" si="11879">lunchAdjust(AQ515:AR519)</f>
        <v>0</v>
      </c>
      <c r="AS520" s="48" t="s">
        <v>0</v>
      </c>
      <c r="AT520" s="39">
        <f t="shared" ref="AT520" si="11880">SUMPRODUCT(AS515:AS519*AT515:AT519)</f>
        <v>0</v>
      </c>
      <c r="AU520" s="46" t="s">
        <v>134</v>
      </c>
      <c r="AV520" s="38">
        <f t="shared" ref="AV520" si="11881">lunchAdjust(AU515:AV519)</f>
        <v>1</v>
      </c>
      <c r="AW520" s="48" t="s">
        <v>0</v>
      </c>
      <c r="AX520" s="39">
        <f t="shared" ref="AX520" si="11882">SUMPRODUCT(AW515:AW519*AX515:AX519)</f>
        <v>8.5</v>
      </c>
      <c r="AY520" s="46" t="s">
        <v>134</v>
      </c>
      <c r="AZ520" s="38">
        <f t="shared" ref="AZ520" si="11883">lunchAdjust(AY515:AZ519)</f>
        <v>1</v>
      </c>
      <c r="BA520" s="48" t="s">
        <v>0</v>
      </c>
      <c r="BB520" s="39">
        <f t="shared" ref="BB520" si="11884">SUMPRODUCT(BA515:BA519*BB515:BB519)</f>
        <v>8</v>
      </c>
      <c r="BC520" s="46" t="s">
        <v>134</v>
      </c>
      <c r="BD520" s="38">
        <f t="shared" ref="BD520" si="11885">lunchAdjust(BC515:BD519)</f>
        <v>1</v>
      </c>
      <c r="BE520" s="48" t="s">
        <v>0</v>
      </c>
      <c r="BF520" s="39">
        <f t="shared" ref="BF520" si="11886">SUMPRODUCT(BE515:BE519*BF515:BF519)</f>
        <v>8</v>
      </c>
      <c r="BG520" s="46" t="s">
        <v>134</v>
      </c>
      <c r="BH520" s="38">
        <f t="shared" ref="BH520" si="11887">lunchAdjust(BG515:BH519)</f>
        <v>0</v>
      </c>
      <c r="BI520" s="48" t="s">
        <v>0</v>
      </c>
      <c r="BJ520" s="39">
        <f t="shared" ref="BJ520" si="11888">SUMPRODUCT(BI515:BI519*BJ515:BJ519)</f>
        <v>0</v>
      </c>
      <c r="BK520" s="46" t="s">
        <v>134</v>
      </c>
      <c r="BL520" s="38">
        <f t="shared" ref="BL520" si="11889">lunchAdjust(BK515:BL519)</f>
        <v>0</v>
      </c>
      <c r="BM520" s="48" t="s">
        <v>0</v>
      </c>
      <c r="BN520" s="39">
        <f t="shared" ref="BN520" si="11890">SUMPRODUCT(BM515:BM519*BN515:BN519)</f>
        <v>0</v>
      </c>
      <c r="BO520" s="46" t="s">
        <v>134</v>
      </c>
      <c r="BP520" s="38">
        <f t="shared" ref="BP520" si="11891">lunchAdjust(BO515:BP519)</f>
        <v>0</v>
      </c>
      <c r="BQ520" s="48" t="s">
        <v>0</v>
      </c>
      <c r="BR520" s="39">
        <f t="shared" ref="BR520" si="11892">SUMPRODUCT(BQ515:BQ519*BR515:BR519)</f>
        <v>0</v>
      </c>
      <c r="BS520" s="46" t="s">
        <v>134</v>
      </c>
      <c r="BT520" s="38">
        <f t="shared" ref="BT520" si="11893">lunchAdjust(BS515:BT519)</f>
        <v>0</v>
      </c>
      <c r="BU520" s="48" t="s">
        <v>0</v>
      </c>
      <c r="BV520" s="39">
        <f t="shared" ref="BV520" si="11894">SUMPRODUCT(BU515:BU519*BV515:BV519)</f>
        <v>0</v>
      </c>
      <c r="BW520" s="46" t="s">
        <v>134</v>
      </c>
      <c r="BX520" s="38">
        <f t="shared" ref="BX520" si="11895">lunchAdjust(BW515:BX519)</f>
        <v>0</v>
      </c>
      <c r="BY520" s="48" t="s">
        <v>0</v>
      </c>
      <c r="BZ520" s="39">
        <f t="shared" ref="BZ520" si="11896">SUMPRODUCT(BY515:BY519*BZ515:BZ519)</f>
        <v>0</v>
      </c>
      <c r="CA520" s="46" t="s">
        <v>134</v>
      </c>
      <c r="CB520" s="38">
        <f t="shared" ref="CB520" si="11897">lunchAdjust(CA515:CB519)</f>
        <v>0</v>
      </c>
      <c r="CC520" s="48" t="s">
        <v>0</v>
      </c>
      <c r="CD520" s="39">
        <f t="shared" ref="CD520" si="11898">SUMPRODUCT(CC515:CC519*CD515:CD519)</f>
        <v>0</v>
      </c>
      <c r="CE520" s="46" t="s">
        <v>134</v>
      </c>
      <c r="CF520" s="38">
        <f t="shared" ref="CF520" si="11899">lunchAdjust(CE515:CF519)</f>
        <v>0</v>
      </c>
      <c r="CG520" s="48" t="s">
        <v>0</v>
      </c>
      <c r="CH520" s="39">
        <f t="shared" ref="CH520" si="11900">SUMPRODUCT(CG515:CG519*CH515:CH519)</f>
        <v>0</v>
      </c>
    </row>
    <row r="521" spans="1:86" ht="15.75" thickBot="1" x14ac:dyDescent="0.3">
      <c r="A521" s="58" t="s">
        <v>121</v>
      </c>
      <c r="B521" s="59">
        <f ca="1">roleHours(G515:CH521, "OUT")</f>
        <v>0</v>
      </c>
      <c r="C521" s="54" t="s">
        <v>137</v>
      </c>
      <c r="D521" s="22">
        <f ca="1">roleHours(G515:CH521, "PTO")</f>
        <v>4</v>
      </c>
      <c r="E521" s="23"/>
      <c r="F521" s="52"/>
      <c r="G521" s="47" t="s">
        <v>39</v>
      </c>
      <c r="H521" s="40">
        <f t="shared" si="10742"/>
        <v>0</v>
      </c>
      <c r="I521" s="49" t="s">
        <v>135</v>
      </c>
      <c r="J521" s="41">
        <f t="shared" ref="J521" si="11901">J520*G$4</f>
        <v>0</v>
      </c>
      <c r="K521" s="47" t="s">
        <v>39</v>
      </c>
      <c r="L521" s="40">
        <f t="shared" ref="L521" si="11902">SUMPRODUCT(M515:M519*(L515:L519="PTO"))+SUMPRODUCT(M515:M519*(L515:L519="HOL"))</f>
        <v>0</v>
      </c>
      <c r="M521" s="49" t="s">
        <v>135</v>
      </c>
      <c r="N521" s="41">
        <f t="shared" ref="N521" si="11903">N520*K$4</f>
        <v>0</v>
      </c>
      <c r="O521" s="47" t="s">
        <v>39</v>
      </c>
      <c r="P521" s="40">
        <f t="shared" ref="P521" si="11904">SUMPRODUCT(Q515:Q519*(P515:P519="PTO"))+SUMPRODUCT(Q515:Q519*(P515:P519="HOL"))</f>
        <v>0</v>
      </c>
      <c r="Q521" s="49" t="s">
        <v>135</v>
      </c>
      <c r="R521" s="41">
        <f t="shared" ref="R521" si="11905">R520*O$4</f>
        <v>8</v>
      </c>
      <c r="S521" s="47" t="s">
        <v>39</v>
      </c>
      <c r="T521" s="40">
        <f t="shared" ref="T521" si="11906">SUMPRODUCT(U515:U519*(T515:T519="PTO"))+SUMPRODUCT(U515:U519*(T515:T519="HOL"))</f>
        <v>0</v>
      </c>
      <c r="U521" s="49" t="s">
        <v>135</v>
      </c>
      <c r="V521" s="41">
        <f t="shared" ref="V521" si="11907">V520*S$4</f>
        <v>0</v>
      </c>
      <c r="W521" s="47" t="s">
        <v>39</v>
      </c>
      <c r="X521" s="40">
        <f t="shared" ref="X521" si="11908">SUMPRODUCT(Y515:Y519*(X515:X519="PTO"))+SUMPRODUCT(Y515:Y519*(X515:X519="HOL"))</f>
        <v>4</v>
      </c>
      <c r="Y521" s="49" t="s">
        <v>135</v>
      </c>
      <c r="Z521" s="41">
        <f t="shared" ref="Z521" si="11909">Z520*W$4</f>
        <v>5</v>
      </c>
      <c r="AA521" s="47" t="s">
        <v>39</v>
      </c>
      <c r="AB521" s="40">
        <f t="shared" ref="AB521" si="11910">SUMPRODUCT(AC515:AC519*(AB515:AB519="PTO"))+SUMPRODUCT(AC515:AC519*(AB515:AB519="HOL"))</f>
        <v>0</v>
      </c>
      <c r="AC521" s="49" t="s">
        <v>135</v>
      </c>
      <c r="AD521" s="41">
        <f t="shared" ref="AD521" si="11911">AD520*AA$4</f>
        <v>8</v>
      </c>
      <c r="AE521" s="47" t="s">
        <v>39</v>
      </c>
      <c r="AF521" s="40">
        <f t="shared" ref="AF521" si="11912">SUMPRODUCT(AG515:AG519*(AF515:AF519="PTO"))+SUMPRODUCT(AG515:AG519*(AF515:AF519="HOL"))</f>
        <v>0</v>
      </c>
      <c r="AG521" s="49" t="s">
        <v>135</v>
      </c>
      <c r="AH521" s="41">
        <f t="shared" ref="AH521" si="11913">AH520*AE$4</f>
        <v>8</v>
      </c>
      <c r="AI521" s="47" t="s">
        <v>39</v>
      </c>
      <c r="AJ521" s="40">
        <f t="shared" ref="AJ521" si="11914">SUMPRODUCT(AK515:AK519*(AJ515:AJ519="PTO"))+SUMPRODUCT(AK515:AK519*(AJ515:AJ519="HOL"))</f>
        <v>0</v>
      </c>
      <c r="AK521" s="49" t="s">
        <v>135</v>
      </c>
      <c r="AL521" s="41">
        <f>AL520*AI$4</f>
        <v>0</v>
      </c>
      <c r="AM521" s="47" t="s">
        <v>39</v>
      </c>
      <c r="AN521" s="40">
        <f t="shared" ref="AN521" si="11915">SUMPRODUCT(AO515:AO519*(AN515:AN519="PTO"))+SUMPRODUCT(AO515:AO519*(AN515:AN519="HOL"))</f>
        <v>0</v>
      </c>
      <c r="AO521" s="49" t="s">
        <v>135</v>
      </c>
      <c r="AP521" s="41">
        <f t="shared" ref="AP521" si="11916">AP520*AM$4</f>
        <v>4</v>
      </c>
      <c r="AQ521" s="47" t="s">
        <v>39</v>
      </c>
      <c r="AR521" s="40">
        <f t="shared" ref="AR521" si="11917">SUMPRODUCT(AS515:AS519*(AR515:AR519="PTO"))+SUMPRODUCT(AS515:AS519*(AR515:AR519="HOL"))</f>
        <v>0</v>
      </c>
      <c r="AS521" s="49" t="s">
        <v>135</v>
      </c>
      <c r="AT521" s="41">
        <f t="shared" ref="AT521" si="11918">AT520*AQ$4</f>
        <v>0</v>
      </c>
      <c r="AU521" s="47" t="s">
        <v>39</v>
      </c>
      <c r="AV521" s="40">
        <f t="shared" ref="AV521" si="11919">SUMPRODUCT(AW515:AW519*(AV515:AV519="PTO"))+SUMPRODUCT(AW515:AW519*(AV515:AV519="HOL"))</f>
        <v>0</v>
      </c>
      <c r="AW521" s="49" t="s">
        <v>135</v>
      </c>
      <c r="AX521" s="41">
        <f>AX520*AU$4</f>
        <v>8.5</v>
      </c>
      <c r="AY521" s="47" t="s">
        <v>39</v>
      </c>
      <c r="AZ521" s="40">
        <f t="shared" ref="AZ521" si="11920">SUMPRODUCT(BA515:BA519*(AZ515:AZ519="PTO"))+SUMPRODUCT(BA515:BA519*(AZ515:AZ519="HOL"))</f>
        <v>0</v>
      </c>
      <c r="BA521" s="49" t="s">
        <v>135</v>
      </c>
      <c r="BB521" s="41">
        <f>BB520*AY$4</f>
        <v>8</v>
      </c>
      <c r="BC521" s="47" t="s">
        <v>39</v>
      </c>
      <c r="BD521" s="40">
        <f t="shared" ref="BD521" si="11921">SUMPRODUCT(BE515:BE519*(BD515:BD519="PTO"))+SUMPRODUCT(BE515:BE519*(BD515:BD519="HOL"))</f>
        <v>0</v>
      </c>
      <c r="BE521" s="49" t="s">
        <v>135</v>
      </c>
      <c r="BF521" s="41">
        <f>BF520*BC$4</f>
        <v>8</v>
      </c>
      <c r="BG521" s="47" t="s">
        <v>39</v>
      </c>
      <c r="BH521" s="40">
        <f t="shared" ref="BH521" si="11922">SUMPRODUCT(BI515:BI519*(BH515:BH519="PTO"))+SUMPRODUCT(BI515:BI519*(BH515:BH519="HOL"))</f>
        <v>0</v>
      </c>
      <c r="BI521" s="49" t="s">
        <v>135</v>
      </c>
      <c r="BJ521" s="41">
        <f>BJ520*BG$4</f>
        <v>0</v>
      </c>
      <c r="BK521" s="47" t="s">
        <v>39</v>
      </c>
      <c r="BL521" s="40">
        <f t="shared" ref="BL521" si="11923">SUMPRODUCT(BM515:BM519*(BL515:BL519="PTO"))+SUMPRODUCT(BM515:BM519*(BL515:BL519="HOL"))</f>
        <v>0</v>
      </c>
      <c r="BM521" s="49" t="s">
        <v>135</v>
      </c>
      <c r="BN521" s="41">
        <f>BN520*BK$4</f>
        <v>0</v>
      </c>
      <c r="BO521" s="47" t="s">
        <v>39</v>
      </c>
      <c r="BP521" s="40">
        <f t="shared" ref="BP521" si="11924">SUMPRODUCT(BQ515:BQ519*(BP515:BP519="PTO"))+SUMPRODUCT(BQ515:BQ519*(BP515:BP519="HOL"))</f>
        <v>0</v>
      </c>
      <c r="BQ521" s="49" t="s">
        <v>135</v>
      </c>
      <c r="BR521" s="41">
        <f t="shared" ref="BR521" si="11925">BR520*BO$4</f>
        <v>0</v>
      </c>
      <c r="BS521" s="47" t="s">
        <v>39</v>
      </c>
      <c r="BT521" s="40">
        <f t="shared" ref="BT521" si="11926">SUMPRODUCT(BU515:BU519*(BT515:BT519="PTO"))+SUMPRODUCT(BU515:BU519*(BT515:BT519="HOL"))</f>
        <v>0</v>
      </c>
      <c r="BU521" s="49" t="s">
        <v>135</v>
      </c>
      <c r="BV521" s="41">
        <f t="shared" ref="BV521" si="11927">BV520*BS$4</f>
        <v>0</v>
      </c>
      <c r="BW521" s="47" t="s">
        <v>39</v>
      </c>
      <c r="BX521" s="40">
        <f t="shared" ref="BX521" si="11928">SUMPRODUCT(BY515:BY519*(BX515:BX519="PTO"))+SUMPRODUCT(BY515:BY519*(BX515:BX519="HOL"))</f>
        <v>0</v>
      </c>
      <c r="BY521" s="49" t="s">
        <v>135</v>
      </c>
      <c r="BZ521" s="41">
        <f t="shared" ref="BZ521" si="11929">BZ520*BW$4</f>
        <v>0</v>
      </c>
      <c r="CA521" s="47" t="s">
        <v>39</v>
      </c>
      <c r="CB521" s="40">
        <f t="shared" ref="CB521" si="11930">SUMPRODUCT(CC515:CC519*(CB515:CB519="PTO"))+SUMPRODUCT(CC515:CC519*(CB515:CB519="HOL"))</f>
        <v>0</v>
      </c>
      <c r="CC521" s="49" t="s">
        <v>135</v>
      </c>
      <c r="CD521" s="41">
        <f t="shared" ref="CD521" si="11931">CD520*CA$4</f>
        <v>0</v>
      </c>
      <c r="CE521" s="47" t="s">
        <v>39</v>
      </c>
      <c r="CF521" s="40">
        <f t="shared" ref="CF521" si="11932">SUMPRODUCT(CG515:CG519*(CF515:CF519="PTO"))+SUMPRODUCT(CG515:CG519*(CF515:CF519="HOL"))</f>
        <v>0</v>
      </c>
      <c r="CG521" s="49" t="s">
        <v>135</v>
      </c>
      <c r="CH521" s="41">
        <f t="shared" ref="CH521" si="11933">CH520*CE$4</f>
        <v>0</v>
      </c>
    </row>
    <row r="522" spans="1:86" x14ac:dyDescent="0.25">
      <c r="A522" s="70" t="s">
        <v>133</v>
      </c>
      <c r="B522" s="71">
        <f t="shared" ref="B522" ca="1" si="11934">D522-B523</f>
        <v>33.255845296596647</v>
      </c>
      <c r="C522" s="72" t="s">
        <v>122</v>
      </c>
      <c r="D522" s="71">
        <f>IFERROR(INDEX(Holidays[FTE], MATCH(Entry!E522, Holidays[Date], 0)), 1)*8*INDEX(FTEguide[[1]:[12]], MATCH(Entry!E523, FTEguide[Weekday], 0), IF(Entry!E525&gt;0, Entry!E525, MONTH(Entry!E522)))</f>
        <v>97.255845296596647</v>
      </c>
      <c r="E522" s="60">
        <f t="shared" ref="E522:E585" si="11935">E515+1</f>
        <v>43902</v>
      </c>
      <c r="F522" s="50" t="s">
        <v>128</v>
      </c>
      <c r="G522" s="34" t="s">
        <v>136</v>
      </c>
      <c r="H522" s="35" t="s">
        <v>39</v>
      </c>
      <c r="I522" s="42">
        <f t="shared" ref="I522" si="11936">parseTime(G522)-(H527=INT(RIGHT($F522, 1)))</f>
        <v>8</v>
      </c>
      <c r="J522" s="43">
        <f t="shared" ref="J522:J526" si="11937">isClocked(H522)</f>
        <v>0</v>
      </c>
      <c r="K522" s="34" t="s">
        <v>136</v>
      </c>
      <c r="L522" s="35" t="s">
        <v>23</v>
      </c>
      <c r="M522" s="42">
        <f t="shared" ref="M522" si="11938">parseTime(K522)-(L527=INT(RIGHT($F522, 1)))</f>
        <v>8</v>
      </c>
      <c r="N522" s="43">
        <f t="shared" ref="N522:N526" si="11939">isClocked(L522)</f>
        <v>1</v>
      </c>
      <c r="O522" s="34" t="s">
        <v>180</v>
      </c>
      <c r="P522" s="35" t="s">
        <v>23</v>
      </c>
      <c r="Q522" s="42">
        <f t="shared" ref="Q522" si="11940">parseTime(O522)-(P527=INT(RIGHT($F522, 1)))</f>
        <v>8</v>
      </c>
      <c r="R522" s="43">
        <f t="shared" ref="R522:R526" si="11941">isClocked(P522)</f>
        <v>1</v>
      </c>
      <c r="S522" s="34" t="s">
        <v>136</v>
      </c>
      <c r="T522" s="35" t="s">
        <v>24</v>
      </c>
      <c r="U522" s="42">
        <f t="shared" ref="U522" si="11942">parseTime(S522)-(T527=INT(RIGHT($F522, 1)))</f>
        <v>8</v>
      </c>
      <c r="V522" s="43">
        <f t="shared" ref="V522:V526" si="11943">isClocked(T522)</f>
        <v>1</v>
      </c>
      <c r="W522" s="34" t="s">
        <v>136</v>
      </c>
      <c r="X522" s="35" t="s">
        <v>24</v>
      </c>
      <c r="Y522" s="42">
        <f t="shared" ref="Y522" si="11944">parseTime(W522)-(X527=INT(RIGHT($F522, 1)))</f>
        <v>8</v>
      </c>
      <c r="Z522" s="43">
        <f t="shared" ref="Z522:Z526" si="11945">isClocked(X522)</f>
        <v>1</v>
      </c>
      <c r="AA522" s="34" t="s">
        <v>136</v>
      </c>
      <c r="AB522" s="35" t="s">
        <v>23</v>
      </c>
      <c r="AC522" s="42">
        <f t="shared" ref="AC522" si="11946">parseTime(AA522)-(AB527=INT(RIGHT($F522, 1)))</f>
        <v>8</v>
      </c>
      <c r="AD522" s="43">
        <f t="shared" ref="AD522:AD526" si="11947">isClocked(AB522)</f>
        <v>1</v>
      </c>
      <c r="AE522" s="34" t="s">
        <v>136</v>
      </c>
      <c r="AF522" s="35" t="s">
        <v>25</v>
      </c>
      <c r="AG522" s="42">
        <f t="shared" ref="AG522" si="11948">parseTime(AE522)-(AF527=INT(RIGHT($F522, 1)))</f>
        <v>8</v>
      </c>
      <c r="AH522" s="43">
        <f t="shared" ref="AH522:AH526" si="11949">isClocked(AF522)</f>
        <v>1</v>
      </c>
      <c r="AI522" s="34" t="s">
        <v>136</v>
      </c>
      <c r="AJ522" s="35" t="s">
        <v>23</v>
      </c>
      <c r="AK522" s="42">
        <f>parseTime(AI522)-(AJ527=INT(RIGHT($F522, 1)))</f>
        <v>8</v>
      </c>
      <c r="AL522" s="43">
        <f t="shared" ref="AL522:AL526" si="11950">isClocked(AJ522)</f>
        <v>1</v>
      </c>
      <c r="AM522" s="34"/>
      <c r="AN522" s="35"/>
      <c r="AO522" s="42">
        <f t="shared" ref="AO522" si="11951">parseTime(AM522)-(AN527=INT(RIGHT($F522, 1)))</f>
        <v>0</v>
      </c>
      <c r="AP522" s="43">
        <f t="shared" ref="AP522:AP526" si="11952">isClocked(AN522)</f>
        <v>0</v>
      </c>
      <c r="AQ522" s="34"/>
      <c r="AR522" s="35"/>
      <c r="AS522" s="42">
        <f t="shared" ref="AS522" si="11953">parseTime(AQ522)-(AR527=INT(RIGHT($F522, 1)))</f>
        <v>0</v>
      </c>
      <c r="AT522" s="43">
        <f t="shared" ref="AT522:AT526" si="11954">isClocked(AR522)</f>
        <v>0</v>
      </c>
      <c r="AU522" s="34" t="s">
        <v>248</v>
      </c>
      <c r="AV522" s="35" t="s">
        <v>31</v>
      </c>
      <c r="AW522" s="42">
        <f>parseTime(AU522)-(AV527=INT(RIGHT($F522, 1)))</f>
        <v>8.5</v>
      </c>
      <c r="AX522" s="43">
        <f t="shared" ref="AX522:AX526" si="11955">isClocked(AV522)</f>
        <v>1</v>
      </c>
      <c r="AY522" s="34" t="s">
        <v>180</v>
      </c>
      <c r="AZ522" s="35" t="s">
        <v>31</v>
      </c>
      <c r="BA522" s="42">
        <f>parseTime(AY522)-(AZ527=INT(RIGHT($F522, 1)))</f>
        <v>8</v>
      </c>
      <c r="BB522" s="43">
        <f t="shared" ref="BB522:BB526" si="11956">isClocked(AZ522)</f>
        <v>1</v>
      </c>
      <c r="BC522" s="34" t="s">
        <v>136</v>
      </c>
      <c r="BD522" s="35" t="s">
        <v>24</v>
      </c>
      <c r="BE522" s="42">
        <f>parseTime(BC522)-(BD527=INT(RIGHT($F522, 1)))</f>
        <v>8</v>
      </c>
      <c r="BF522" s="43">
        <f t="shared" ref="BF522:BF526" si="11957">isClocked(BD522)</f>
        <v>1</v>
      </c>
      <c r="BG522" s="34"/>
      <c r="BH522" s="35"/>
      <c r="BI522" s="42">
        <f>parseTime(BG522)-(BH527=INT(RIGHT($F522, 1)))</f>
        <v>0</v>
      </c>
      <c r="BJ522" s="43">
        <f t="shared" ref="BJ522:BJ526" si="11958">isClocked(BH522)</f>
        <v>0</v>
      </c>
      <c r="BK522" s="34"/>
      <c r="BL522" s="35"/>
      <c r="BM522" s="42">
        <f>parseTime(BK522)-(BL527=INT(RIGHT($F522, 1)))</f>
        <v>0</v>
      </c>
      <c r="BN522" s="43">
        <f t="shared" ref="BN522:BN526" si="11959">isClocked(BL522)</f>
        <v>0</v>
      </c>
      <c r="BO522" s="34"/>
      <c r="BP522" s="35"/>
      <c r="BQ522" s="42">
        <f t="shared" ref="BQ522" si="11960">parseTime(BO522)-(BP527=INT(RIGHT($F522, 1)))</f>
        <v>0</v>
      </c>
      <c r="BR522" s="43">
        <f t="shared" ref="BR522:BR526" si="11961">isClocked(BP522)</f>
        <v>0</v>
      </c>
      <c r="BS522" s="34"/>
      <c r="BT522" s="35"/>
      <c r="BU522" s="42">
        <f t="shared" ref="BU522" si="11962">parseTime(BS522)-(BT527=INT(RIGHT($F522, 1)))</f>
        <v>0</v>
      </c>
      <c r="BV522" s="43">
        <f t="shared" ref="BV522:BV526" si="11963">isClocked(BT522)</f>
        <v>0</v>
      </c>
      <c r="BW522" s="34"/>
      <c r="BX522" s="35"/>
      <c r="BY522" s="42">
        <f t="shared" ref="BY522" si="11964">parseTime(BW522)-(BX527=INT(RIGHT($F522, 1)))</f>
        <v>0</v>
      </c>
      <c r="BZ522" s="43">
        <f t="shared" ref="BZ522:BZ526" si="11965">isClocked(BX522)</f>
        <v>0</v>
      </c>
      <c r="CA522" s="34"/>
      <c r="CB522" s="35"/>
      <c r="CC522" s="42">
        <f t="shared" ref="CC522" si="11966">parseTime(CA522)-(CB527=INT(RIGHT($F522, 1)))</f>
        <v>0</v>
      </c>
      <c r="CD522" s="43">
        <f t="shared" ref="CD522:CD526" si="11967">isClocked(CB522)</f>
        <v>0</v>
      </c>
      <c r="CE522" s="34"/>
      <c r="CF522" s="35"/>
      <c r="CG522" s="42">
        <f t="shared" ref="CG522" si="11968">parseTime(CE522)-(CF527=INT(RIGHT($F522, 1)))</f>
        <v>0</v>
      </c>
      <c r="CH522" s="43">
        <f t="shared" ref="CH522:CH526" si="11969">isClocked(CF522)</f>
        <v>0</v>
      </c>
    </row>
    <row r="523" spans="1:86" x14ac:dyDescent="0.25">
      <c r="A523" s="56" t="s">
        <v>0</v>
      </c>
      <c r="B523" s="57">
        <f t="shared" ref="B523" ca="1" si="11970">SUM(B524:B527)</f>
        <v>64</v>
      </c>
      <c r="C523" s="14" t="s">
        <v>252</v>
      </c>
      <c r="D523" s="14"/>
      <c r="E523" s="55" t="str">
        <f t="shared" si="11803"/>
        <v>Thursday</v>
      </c>
      <c r="F523" s="51" t="s">
        <v>129</v>
      </c>
      <c r="G523" s="36"/>
      <c r="H523" s="37"/>
      <c r="I523" s="44">
        <f t="shared" ref="I523" si="11971">parseTime(G523)-(H527=INT(RIGHT($F523, 1)))</f>
        <v>0</v>
      </c>
      <c r="J523" s="45">
        <f t="shared" si="11937"/>
        <v>0</v>
      </c>
      <c r="K523" s="36"/>
      <c r="L523" s="37"/>
      <c r="M523" s="44">
        <f t="shared" ref="M523" si="11972">parseTime(K523)-(L527=INT(RIGHT($F523, 1)))</f>
        <v>0</v>
      </c>
      <c r="N523" s="45">
        <f t="shared" si="11939"/>
        <v>0</v>
      </c>
      <c r="O523" s="36"/>
      <c r="P523" s="37"/>
      <c r="Q523" s="44">
        <f t="shared" ref="Q523" si="11973">parseTime(O523)-(P527=INT(RIGHT($F523, 1)))</f>
        <v>0</v>
      </c>
      <c r="R523" s="45">
        <f t="shared" si="11941"/>
        <v>0</v>
      </c>
      <c r="S523" s="36"/>
      <c r="T523" s="37"/>
      <c r="U523" s="44">
        <f t="shared" ref="U523" si="11974">parseTime(S523)-(T527=INT(RIGHT($F523, 1)))</f>
        <v>0</v>
      </c>
      <c r="V523" s="45">
        <f t="shared" si="11943"/>
        <v>0</v>
      </c>
      <c r="W523" s="36"/>
      <c r="X523" s="37"/>
      <c r="Y523" s="44">
        <f t="shared" ref="Y523" si="11975">parseTime(W523)-(X527=INT(RIGHT($F523, 1)))</f>
        <v>0</v>
      </c>
      <c r="Z523" s="45">
        <f t="shared" si="11945"/>
        <v>0</v>
      </c>
      <c r="AA523" s="36"/>
      <c r="AB523" s="37"/>
      <c r="AC523" s="44">
        <f t="shared" ref="AC523" si="11976">parseTime(AA523)-(AB527=INT(RIGHT($F523, 1)))</f>
        <v>0</v>
      </c>
      <c r="AD523" s="45">
        <f t="shared" si="11947"/>
        <v>0</v>
      </c>
      <c r="AE523" s="36"/>
      <c r="AF523" s="37"/>
      <c r="AG523" s="44">
        <f t="shared" ref="AG523" si="11977">parseTime(AE523)-(AF527=INT(RIGHT($F523, 1)))</f>
        <v>0</v>
      </c>
      <c r="AH523" s="45">
        <f t="shared" si="11949"/>
        <v>0</v>
      </c>
      <c r="AI523" s="36"/>
      <c r="AJ523" s="37"/>
      <c r="AK523" s="44">
        <f>parseTime(AI523)-(AJ527=INT(RIGHT($F523, 1)))</f>
        <v>0</v>
      </c>
      <c r="AL523" s="45">
        <f t="shared" si="11950"/>
        <v>0</v>
      </c>
      <c r="AM523" s="36"/>
      <c r="AN523" s="37"/>
      <c r="AO523" s="44">
        <f t="shared" ref="AO523" si="11978">parseTime(AM523)-(AN527=INT(RIGHT($F523, 1)))</f>
        <v>0</v>
      </c>
      <c r="AP523" s="45">
        <f t="shared" si="11952"/>
        <v>0</v>
      </c>
      <c r="AQ523" s="36"/>
      <c r="AR523" s="37"/>
      <c r="AS523" s="44">
        <f t="shared" ref="AS523" si="11979">parseTime(AQ523)-(AR527=INT(RIGHT($F523, 1)))</f>
        <v>0</v>
      </c>
      <c r="AT523" s="45">
        <f t="shared" si="11954"/>
        <v>0</v>
      </c>
      <c r="AU523" s="36"/>
      <c r="AV523" s="37"/>
      <c r="AW523" s="44">
        <f>parseTime(AU523)-(AV527=INT(RIGHT($F523, 1)))</f>
        <v>0</v>
      </c>
      <c r="AX523" s="45">
        <f t="shared" si="11955"/>
        <v>0</v>
      </c>
      <c r="AY523" s="36"/>
      <c r="AZ523" s="37"/>
      <c r="BA523" s="44">
        <f>parseTime(AY523)-(AZ527=INT(RIGHT($F523, 1)))</f>
        <v>0</v>
      </c>
      <c r="BB523" s="45">
        <f t="shared" si="11956"/>
        <v>0</v>
      </c>
      <c r="BC523" s="36"/>
      <c r="BD523" s="37"/>
      <c r="BE523" s="44">
        <f>parseTime(BC523)-(BD527=INT(RIGHT($F523, 1)))</f>
        <v>0</v>
      </c>
      <c r="BF523" s="45">
        <f t="shared" si="11957"/>
        <v>0</v>
      </c>
      <c r="BG523" s="36"/>
      <c r="BH523" s="37"/>
      <c r="BI523" s="44">
        <f>parseTime(BG523)-(BH527=INT(RIGHT($F523, 1)))</f>
        <v>0</v>
      </c>
      <c r="BJ523" s="45">
        <f t="shared" si="11958"/>
        <v>0</v>
      </c>
      <c r="BK523" s="36"/>
      <c r="BL523" s="37"/>
      <c r="BM523" s="44">
        <f>parseTime(BK523)-(BL527=INT(RIGHT($F523, 1)))</f>
        <v>0</v>
      </c>
      <c r="BN523" s="45">
        <f t="shared" si="11959"/>
        <v>0</v>
      </c>
      <c r="BO523" s="36"/>
      <c r="BP523" s="37"/>
      <c r="BQ523" s="44">
        <f t="shared" ref="BQ523" si="11980">parseTime(BO523)-(BP527=INT(RIGHT($F523, 1)))</f>
        <v>0</v>
      </c>
      <c r="BR523" s="45">
        <f t="shared" si="11961"/>
        <v>0</v>
      </c>
      <c r="BS523" s="36"/>
      <c r="BT523" s="37"/>
      <c r="BU523" s="44">
        <f t="shared" ref="BU523" si="11981">parseTime(BS523)-(BT527=INT(RIGHT($F523, 1)))</f>
        <v>0</v>
      </c>
      <c r="BV523" s="45">
        <f t="shared" si="11963"/>
        <v>0</v>
      </c>
      <c r="BW523" s="36"/>
      <c r="BX523" s="37"/>
      <c r="BY523" s="44">
        <f t="shared" ref="BY523" si="11982">parseTime(BW523)-(BX527=INT(RIGHT($F523, 1)))</f>
        <v>0</v>
      </c>
      <c r="BZ523" s="45">
        <f t="shared" si="11965"/>
        <v>0</v>
      </c>
      <c r="CA523" s="36"/>
      <c r="CB523" s="37"/>
      <c r="CC523" s="44">
        <f t="shared" ref="CC523" si="11983">parseTime(CA523)-(CB527=INT(RIGHT($F523, 1)))</f>
        <v>0</v>
      </c>
      <c r="CD523" s="45">
        <f t="shared" si="11967"/>
        <v>0</v>
      </c>
      <c r="CE523" s="36"/>
      <c r="CF523" s="37"/>
      <c r="CG523" s="44">
        <f t="shared" ref="CG523" si="11984">parseTime(CE523)-(CF527=INT(RIGHT($F523, 1)))</f>
        <v>0</v>
      </c>
      <c r="CH523" s="45">
        <f t="shared" si="11969"/>
        <v>0</v>
      </c>
    </row>
    <row r="524" spans="1:86" x14ac:dyDescent="0.25">
      <c r="A524" s="56" t="s">
        <v>117</v>
      </c>
      <c r="B524" s="57">
        <f ca="1">roleHours(G522:CH528, "MFD")</f>
        <v>32</v>
      </c>
      <c r="C524" s="14">
        <f t="shared" ca="1" si="11818"/>
        <v>4</v>
      </c>
      <c r="D524" s="14"/>
      <c r="E524" s="20" t="s">
        <v>127</v>
      </c>
      <c r="F524" s="51" t="s">
        <v>130</v>
      </c>
      <c r="G524" s="36"/>
      <c r="H524" s="37"/>
      <c r="I524" s="44">
        <f t="shared" ref="I524" si="11985">parseTime(G524)-(H527=INT(RIGHT($F524, 1)))</f>
        <v>0</v>
      </c>
      <c r="J524" s="45">
        <f t="shared" si="11937"/>
        <v>0</v>
      </c>
      <c r="K524" s="36"/>
      <c r="L524" s="37"/>
      <c r="M524" s="44">
        <f t="shared" ref="M524" si="11986">parseTime(K524)-(L527=INT(RIGHT($F524, 1)))</f>
        <v>0</v>
      </c>
      <c r="N524" s="45">
        <f t="shared" si="11939"/>
        <v>0</v>
      </c>
      <c r="O524" s="36"/>
      <c r="P524" s="37"/>
      <c r="Q524" s="44">
        <f t="shared" ref="Q524" si="11987">parseTime(O524)-(P527=INT(RIGHT($F524, 1)))</f>
        <v>0</v>
      </c>
      <c r="R524" s="45">
        <f t="shared" si="11941"/>
        <v>0</v>
      </c>
      <c r="S524" s="36"/>
      <c r="T524" s="37"/>
      <c r="U524" s="44">
        <f t="shared" ref="U524" si="11988">parseTime(S524)-(T527=INT(RIGHT($F524, 1)))</f>
        <v>0</v>
      </c>
      <c r="V524" s="45">
        <f t="shared" si="11943"/>
        <v>0</v>
      </c>
      <c r="W524" s="36"/>
      <c r="X524" s="37"/>
      <c r="Y524" s="44">
        <f t="shared" ref="Y524" si="11989">parseTime(W524)-(X527=INT(RIGHT($F524, 1)))</f>
        <v>0</v>
      </c>
      <c r="Z524" s="45">
        <f t="shared" si="11945"/>
        <v>0</v>
      </c>
      <c r="AA524" s="36"/>
      <c r="AB524" s="37"/>
      <c r="AC524" s="44">
        <f t="shared" ref="AC524" si="11990">parseTime(AA524)-(AB527=INT(RIGHT($F524, 1)))</f>
        <v>0</v>
      </c>
      <c r="AD524" s="45">
        <f t="shared" si="11947"/>
        <v>0</v>
      </c>
      <c r="AE524" s="36"/>
      <c r="AF524" s="37"/>
      <c r="AG524" s="44">
        <f t="shared" ref="AG524" si="11991">parseTime(AE524)-(AF527=INT(RIGHT($F524, 1)))</f>
        <v>0</v>
      </c>
      <c r="AH524" s="45">
        <f t="shared" si="11949"/>
        <v>0</v>
      </c>
      <c r="AI524" s="36"/>
      <c r="AJ524" s="37"/>
      <c r="AK524" s="44">
        <f>parseTime(AI524)-(AJ527=INT(RIGHT($F524, 1)))</f>
        <v>0</v>
      </c>
      <c r="AL524" s="45">
        <f t="shared" si="11950"/>
        <v>0</v>
      </c>
      <c r="AM524" s="36"/>
      <c r="AN524" s="37"/>
      <c r="AO524" s="44">
        <f t="shared" ref="AO524" si="11992">parseTime(AM524)-(AN527=INT(RIGHT($F524, 1)))</f>
        <v>0</v>
      </c>
      <c r="AP524" s="45">
        <f t="shared" si="11952"/>
        <v>0</v>
      </c>
      <c r="AQ524" s="36"/>
      <c r="AR524" s="37"/>
      <c r="AS524" s="44">
        <f t="shared" ref="AS524" si="11993">parseTime(AQ524)-(AR527=INT(RIGHT($F524, 1)))</f>
        <v>0</v>
      </c>
      <c r="AT524" s="45">
        <f t="shared" si="11954"/>
        <v>0</v>
      </c>
      <c r="AU524" s="36"/>
      <c r="AV524" s="37"/>
      <c r="AW524" s="44">
        <f>parseTime(AU524)-(AV527=INT(RIGHT($F524, 1)))</f>
        <v>0</v>
      </c>
      <c r="AX524" s="45">
        <f t="shared" si="11955"/>
        <v>0</v>
      </c>
      <c r="AY524" s="36"/>
      <c r="AZ524" s="37"/>
      <c r="BA524" s="44">
        <f>parseTime(AY524)-(AZ527=INT(RIGHT($F524, 1)))</f>
        <v>0</v>
      </c>
      <c r="BB524" s="45">
        <f t="shared" si="11956"/>
        <v>0</v>
      </c>
      <c r="BC524" s="36"/>
      <c r="BD524" s="37"/>
      <c r="BE524" s="44">
        <f>parseTime(BC524)-(BD527=INT(RIGHT($F524, 1)))</f>
        <v>0</v>
      </c>
      <c r="BF524" s="45">
        <f t="shared" si="11957"/>
        <v>0</v>
      </c>
      <c r="BG524" s="36"/>
      <c r="BH524" s="37"/>
      <c r="BI524" s="44">
        <f>parseTime(BG524)-(BH527=INT(RIGHT($F524, 1)))</f>
        <v>0</v>
      </c>
      <c r="BJ524" s="45">
        <f t="shared" si="11958"/>
        <v>0</v>
      </c>
      <c r="BK524" s="36"/>
      <c r="BL524" s="37"/>
      <c r="BM524" s="44">
        <f>parseTime(BK524)-(BL527=INT(RIGHT($F524, 1)))</f>
        <v>0</v>
      </c>
      <c r="BN524" s="45">
        <f t="shared" si="11959"/>
        <v>0</v>
      </c>
      <c r="BO524" s="36"/>
      <c r="BP524" s="37"/>
      <c r="BQ524" s="44">
        <f t="shared" ref="BQ524" si="11994">parseTime(BO524)-(BP527=INT(RIGHT($F524, 1)))</f>
        <v>0</v>
      </c>
      <c r="BR524" s="45">
        <f t="shared" si="11961"/>
        <v>0</v>
      </c>
      <c r="BS524" s="36"/>
      <c r="BT524" s="37"/>
      <c r="BU524" s="44">
        <f t="shared" ref="BU524" si="11995">parseTime(BS524)-(BT527=INT(RIGHT($F524, 1)))</f>
        <v>0</v>
      </c>
      <c r="BV524" s="45">
        <f t="shared" si="11963"/>
        <v>0</v>
      </c>
      <c r="BW524" s="36"/>
      <c r="BX524" s="37"/>
      <c r="BY524" s="44">
        <f t="shared" ref="BY524" si="11996">parseTime(BW524)-(BX527=INT(RIGHT($F524, 1)))</f>
        <v>0</v>
      </c>
      <c r="BZ524" s="45">
        <f t="shared" si="11965"/>
        <v>0</v>
      </c>
      <c r="CA524" s="36"/>
      <c r="CB524" s="37"/>
      <c r="CC524" s="44">
        <f t="shared" ref="CC524" si="11997">parseTime(CA524)-(CB527=INT(RIGHT($F524, 1)))</f>
        <v>0</v>
      </c>
      <c r="CD524" s="45">
        <f t="shared" si="11967"/>
        <v>0</v>
      </c>
      <c r="CE524" s="36"/>
      <c r="CF524" s="37"/>
      <c r="CG524" s="44">
        <f t="shared" ref="CG524" si="11998">parseTime(CE524)-(CF527=INT(RIGHT($F524, 1)))</f>
        <v>0</v>
      </c>
      <c r="CH524" s="45">
        <f t="shared" si="11969"/>
        <v>0</v>
      </c>
    </row>
    <row r="525" spans="1:86" x14ac:dyDescent="0.25">
      <c r="A525" s="56" t="s">
        <v>118</v>
      </c>
      <c r="B525" s="57">
        <f ca="1">roleHours(G522:CH528, "DFD")</f>
        <v>24</v>
      </c>
      <c r="C525" s="14">
        <f t="shared" ca="1" si="11818"/>
        <v>3</v>
      </c>
      <c r="D525" s="14"/>
      <c r="E525" s="20"/>
      <c r="F525" s="51" t="s">
        <v>131</v>
      </c>
      <c r="G525" s="36"/>
      <c r="H525" s="37"/>
      <c r="I525" s="44">
        <f t="shared" ref="I525" si="11999">parseTime(G525)-(H527=INT(RIGHT($F525, 1)))</f>
        <v>0</v>
      </c>
      <c r="J525" s="45">
        <f t="shared" si="11937"/>
        <v>0</v>
      </c>
      <c r="K525" s="36"/>
      <c r="L525" s="37"/>
      <c r="M525" s="44">
        <f t="shared" ref="M525" si="12000">parseTime(K525)-(L527=INT(RIGHT($F525, 1)))</f>
        <v>0</v>
      </c>
      <c r="N525" s="45">
        <f t="shared" si="11939"/>
        <v>0</v>
      </c>
      <c r="O525" s="36"/>
      <c r="P525" s="37"/>
      <c r="Q525" s="44">
        <f t="shared" ref="Q525" si="12001">parseTime(O525)-(P527=INT(RIGHT($F525, 1)))</f>
        <v>0</v>
      </c>
      <c r="R525" s="45">
        <f t="shared" si="11941"/>
        <v>0</v>
      </c>
      <c r="S525" s="36"/>
      <c r="T525" s="37"/>
      <c r="U525" s="44">
        <f t="shared" ref="U525" si="12002">parseTime(S525)-(T527=INT(RIGHT($F525, 1)))</f>
        <v>0</v>
      </c>
      <c r="V525" s="45">
        <f t="shared" si="11943"/>
        <v>0</v>
      </c>
      <c r="W525" s="36"/>
      <c r="X525" s="37"/>
      <c r="Y525" s="44">
        <f t="shared" ref="Y525" si="12003">parseTime(W525)-(X527=INT(RIGHT($F525, 1)))</f>
        <v>0</v>
      </c>
      <c r="Z525" s="45">
        <f t="shared" si="11945"/>
        <v>0</v>
      </c>
      <c r="AA525" s="36"/>
      <c r="AB525" s="37"/>
      <c r="AC525" s="44">
        <f t="shared" ref="AC525" si="12004">parseTime(AA525)-(AB527=INT(RIGHT($F525, 1)))</f>
        <v>0</v>
      </c>
      <c r="AD525" s="45">
        <f t="shared" si="11947"/>
        <v>0</v>
      </c>
      <c r="AE525" s="36"/>
      <c r="AF525" s="37"/>
      <c r="AG525" s="44">
        <f t="shared" ref="AG525" si="12005">parseTime(AE525)-(AF527=INT(RIGHT($F525, 1)))</f>
        <v>0</v>
      </c>
      <c r="AH525" s="45">
        <f t="shared" si="11949"/>
        <v>0</v>
      </c>
      <c r="AI525" s="36"/>
      <c r="AJ525" s="37"/>
      <c r="AK525" s="44">
        <f>parseTime(AI525)-(AJ527=INT(RIGHT($F525, 1)))</f>
        <v>0</v>
      </c>
      <c r="AL525" s="45">
        <f t="shared" si="11950"/>
        <v>0</v>
      </c>
      <c r="AM525" s="36"/>
      <c r="AN525" s="37"/>
      <c r="AO525" s="44">
        <f t="shared" ref="AO525" si="12006">parseTime(AM525)-(AN527=INT(RIGHT($F525, 1)))</f>
        <v>0</v>
      </c>
      <c r="AP525" s="45">
        <f t="shared" si="11952"/>
        <v>0</v>
      </c>
      <c r="AQ525" s="36"/>
      <c r="AR525" s="37"/>
      <c r="AS525" s="44">
        <f t="shared" ref="AS525" si="12007">parseTime(AQ525)-(AR527=INT(RIGHT($F525, 1)))</f>
        <v>0</v>
      </c>
      <c r="AT525" s="45">
        <f t="shared" si="11954"/>
        <v>0</v>
      </c>
      <c r="AU525" s="36"/>
      <c r="AV525" s="37"/>
      <c r="AW525" s="44">
        <f>parseTime(AU525)-(AV527=INT(RIGHT($F525, 1)))</f>
        <v>0</v>
      </c>
      <c r="AX525" s="45">
        <f t="shared" si="11955"/>
        <v>0</v>
      </c>
      <c r="AY525" s="36"/>
      <c r="AZ525" s="37"/>
      <c r="BA525" s="44">
        <f>parseTime(AY525)-(AZ527=INT(RIGHT($F525, 1)))</f>
        <v>0</v>
      </c>
      <c r="BB525" s="45">
        <f t="shared" si="11956"/>
        <v>0</v>
      </c>
      <c r="BC525" s="36"/>
      <c r="BD525" s="37"/>
      <c r="BE525" s="44">
        <f>parseTime(BC525)-(BD527=INT(RIGHT($F525, 1)))</f>
        <v>0</v>
      </c>
      <c r="BF525" s="45">
        <f t="shared" si="11957"/>
        <v>0</v>
      </c>
      <c r="BG525" s="36"/>
      <c r="BH525" s="37"/>
      <c r="BI525" s="44">
        <f>parseTime(BG525)-(BH527=INT(RIGHT($F525, 1)))</f>
        <v>0</v>
      </c>
      <c r="BJ525" s="45">
        <f t="shared" si="11958"/>
        <v>0</v>
      </c>
      <c r="BK525" s="36"/>
      <c r="BL525" s="37"/>
      <c r="BM525" s="44">
        <f>parseTime(BK525)-(BL527=INT(RIGHT($F525, 1)))</f>
        <v>0</v>
      </c>
      <c r="BN525" s="45">
        <f t="shared" si="11959"/>
        <v>0</v>
      </c>
      <c r="BO525" s="36"/>
      <c r="BP525" s="37"/>
      <c r="BQ525" s="44">
        <f t="shared" ref="BQ525" si="12008">parseTime(BO525)-(BP527=INT(RIGHT($F525, 1)))</f>
        <v>0</v>
      </c>
      <c r="BR525" s="45">
        <f t="shared" si="11961"/>
        <v>0</v>
      </c>
      <c r="BS525" s="36"/>
      <c r="BT525" s="37"/>
      <c r="BU525" s="44">
        <f t="shared" ref="BU525" si="12009">parseTime(BS525)-(BT527=INT(RIGHT($F525, 1)))</f>
        <v>0</v>
      </c>
      <c r="BV525" s="45">
        <f t="shared" si="11963"/>
        <v>0</v>
      </c>
      <c r="BW525" s="36"/>
      <c r="BX525" s="37"/>
      <c r="BY525" s="44">
        <f t="shared" ref="BY525" si="12010">parseTime(BW525)-(BX527=INT(RIGHT($F525, 1)))</f>
        <v>0</v>
      </c>
      <c r="BZ525" s="45">
        <f t="shared" si="11965"/>
        <v>0</v>
      </c>
      <c r="CA525" s="36"/>
      <c r="CB525" s="37"/>
      <c r="CC525" s="44">
        <f t="shared" ref="CC525" si="12011">parseTime(CA525)-(CB527=INT(RIGHT($F525, 1)))</f>
        <v>0</v>
      </c>
      <c r="CD525" s="45">
        <f t="shared" si="11967"/>
        <v>0</v>
      </c>
      <c r="CE525" s="36"/>
      <c r="CF525" s="37"/>
      <c r="CG525" s="44">
        <f t="shared" ref="CG525" si="12012">parseTime(CE525)-(CF527=INT(RIGHT($F525, 1)))</f>
        <v>0</v>
      </c>
      <c r="CH525" s="45">
        <f t="shared" si="11969"/>
        <v>0</v>
      </c>
    </row>
    <row r="526" spans="1:86" x14ac:dyDescent="0.25">
      <c r="A526" s="56" t="s">
        <v>119</v>
      </c>
      <c r="B526" s="57">
        <f ca="1">roleHours(G522:CH528, "MCC")</f>
        <v>8</v>
      </c>
      <c r="C526" s="14">
        <f t="shared" ca="1" si="11818"/>
        <v>1</v>
      </c>
      <c r="D526" s="14"/>
      <c r="E526" s="20"/>
      <c r="F526" s="51" t="s">
        <v>132</v>
      </c>
      <c r="G526" s="36"/>
      <c r="H526" s="37"/>
      <c r="I526" s="44">
        <f t="shared" ref="I526" si="12013">parseTime(G526)-(H527=INT(RIGHT($F526, 1)))</f>
        <v>0</v>
      </c>
      <c r="J526" s="45">
        <f t="shared" si="11937"/>
        <v>0</v>
      </c>
      <c r="K526" s="36"/>
      <c r="L526" s="37"/>
      <c r="M526" s="44">
        <f t="shared" ref="M526" si="12014">parseTime(K526)-(L527=INT(RIGHT($F526, 1)))</f>
        <v>0</v>
      </c>
      <c r="N526" s="45">
        <f t="shared" si="11939"/>
        <v>0</v>
      </c>
      <c r="O526" s="36"/>
      <c r="P526" s="37"/>
      <c r="Q526" s="44">
        <f t="shared" ref="Q526" si="12015">parseTime(O526)-(P527=INT(RIGHT($F526, 1)))</f>
        <v>0</v>
      </c>
      <c r="R526" s="45">
        <f t="shared" si="11941"/>
        <v>0</v>
      </c>
      <c r="S526" s="36"/>
      <c r="T526" s="37"/>
      <c r="U526" s="44">
        <f t="shared" ref="U526" si="12016">parseTime(S526)-(T527=INT(RIGHT($F526, 1)))</f>
        <v>0</v>
      </c>
      <c r="V526" s="45">
        <f t="shared" si="11943"/>
        <v>0</v>
      </c>
      <c r="W526" s="36"/>
      <c r="X526" s="37"/>
      <c r="Y526" s="44">
        <f t="shared" ref="Y526" si="12017">parseTime(W526)-(X527=INT(RIGHT($F526, 1)))</f>
        <v>0</v>
      </c>
      <c r="Z526" s="45">
        <f t="shared" si="11945"/>
        <v>0</v>
      </c>
      <c r="AA526" s="36"/>
      <c r="AB526" s="37"/>
      <c r="AC526" s="44">
        <f t="shared" ref="AC526" si="12018">parseTime(AA526)-(AB527=INT(RIGHT($F526, 1)))</f>
        <v>0</v>
      </c>
      <c r="AD526" s="45">
        <f t="shared" si="11947"/>
        <v>0</v>
      </c>
      <c r="AE526" s="36"/>
      <c r="AF526" s="37"/>
      <c r="AG526" s="44">
        <f t="shared" ref="AG526" si="12019">parseTime(AE526)-(AF527=INT(RIGHT($F526, 1)))</f>
        <v>0</v>
      </c>
      <c r="AH526" s="45">
        <f t="shared" si="11949"/>
        <v>0</v>
      </c>
      <c r="AI526" s="36"/>
      <c r="AJ526" s="37"/>
      <c r="AK526" s="44">
        <f>parseTime(AI526)-(AJ527=INT(RIGHT($F526, 1)))</f>
        <v>0</v>
      </c>
      <c r="AL526" s="45">
        <f t="shared" si="11950"/>
        <v>0</v>
      </c>
      <c r="AM526" s="36"/>
      <c r="AN526" s="37"/>
      <c r="AO526" s="44">
        <f t="shared" ref="AO526" si="12020">parseTime(AM526)-(AN527=INT(RIGHT($F526, 1)))</f>
        <v>0</v>
      </c>
      <c r="AP526" s="45">
        <f t="shared" si="11952"/>
        <v>0</v>
      </c>
      <c r="AQ526" s="36"/>
      <c r="AR526" s="37"/>
      <c r="AS526" s="44">
        <f t="shared" ref="AS526" si="12021">parseTime(AQ526)-(AR527=INT(RIGHT($F526, 1)))</f>
        <v>0</v>
      </c>
      <c r="AT526" s="45">
        <f t="shared" si="11954"/>
        <v>0</v>
      </c>
      <c r="AU526" s="36"/>
      <c r="AV526" s="37"/>
      <c r="AW526" s="44">
        <f>parseTime(AU526)-(AV527=INT(RIGHT($F526, 1)))</f>
        <v>0</v>
      </c>
      <c r="AX526" s="45">
        <f t="shared" si="11955"/>
        <v>0</v>
      </c>
      <c r="AY526" s="36"/>
      <c r="AZ526" s="37"/>
      <c r="BA526" s="44">
        <f>parseTime(AY526)-(AZ527=INT(RIGHT($F526, 1)))</f>
        <v>0</v>
      </c>
      <c r="BB526" s="45">
        <f t="shared" si="11956"/>
        <v>0</v>
      </c>
      <c r="BC526" s="36"/>
      <c r="BD526" s="37"/>
      <c r="BE526" s="44">
        <f>parseTime(BC526)-(BD527=INT(RIGHT($F526, 1)))</f>
        <v>0</v>
      </c>
      <c r="BF526" s="45">
        <f t="shared" si="11957"/>
        <v>0</v>
      </c>
      <c r="BG526" s="36"/>
      <c r="BH526" s="37"/>
      <c r="BI526" s="44">
        <f>parseTime(BG526)-(BH527=INT(RIGHT($F526, 1)))</f>
        <v>0</v>
      </c>
      <c r="BJ526" s="45">
        <f t="shared" si="11958"/>
        <v>0</v>
      </c>
      <c r="BK526" s="36"/>
      <c r="BL526" s="37"/>
      <c r="BM526" s="44">
        <f>parseTime(BK526)-(BL527=INT(RIGHT($F526, 1)))</f>
        <v>0</v>
      </c>
      <c r="BN526" s="45">
        <f t="shared" si="11959"/>
        <v>0</v>
      </c>
      <c r="BO526" s="36"/>
      <c r="BP526" s="37"/>
      <c r="BQ526" s="44">
        <f t="shared" ref="BQ526" si="12022">parseTime(BO526)-(BP527=INT(RIGHT($F526, 1)))</f>
        <v>0</v>
      </c>
      <c r="BR526" s="45">
        <f t="shared" si="11961"/>
        <v>0</v>
      </c>
      <c r="BS526" s="36"/>
      <c r="BT526" s="37"/>
      <c r="BU526" s="44">
        <f t="shared" ref="BU526" si="12023">parseTime(BS526)-(BT527=INT(RIGHT($F526, 1)))</f>
        <v>0</v>
      </c>
      <c r="BV526" s="45">
        <f t="shared" si="11963"/>
        <v>0</v>
      </c>
      <c r="BW526" s="36"/>
      <c r="BX526" s="37"/>
      <c r="BY526" s="44">
        <f t="shared" ref="BY526" si="12024">parseTime(BW526)-(BX527=INT(RIGHT($F526, 1)))</f>
        <v>0</v>
      </c>
      <c r="BZ526" s="45">
        <f t="shared" si="11965"/>
        <v>0</v>
      </c>
      <c r="CA526" s="36"/>
      <c r="CB526" s="37"/>
      <c r="CC526" s="44">
        <f t="shared" ref="CC526" si="12025">parseTime(CA526)-(CB527=INT(RIGHT($F526, 1)))</f>
        <v>0</v>
      </c>
      <c r="CD526" s="45">
        <f t="shared" si="11967"/>
        <v>0</v>
      </c>
      <c r="CE526" s="36"/>
      <c r="CF526" s="37"/>
      <c r="CG526" s="44">
        <f t="shared" ref="CG526" si="12026">parseTime(CE526)-(CF527=INT(RIGHT($F526, 1)))</f>
        <v>0</v>
      </c>
      <c r="CH526" s="45">
        <f t="shared" si="11969"/>
        <v>0</v>
      </c>
    </row>
    <row r="527" spans="1:86" x14ac:dyDescent="0.25">
      <c r="A527" s="56" t="s">
        <v>120</v>
      </c>
      <c r="B527" s="57">
        <f ca="1">roleHours(G522:CH528, "DCC")</f>
        <v>0</v>
      </c>
      <c r="C527" s="14">
        <f t="shared" ca="1" si="11818"/>
        <v>0</v>
      </c>
      <c r="D527" s="14"/>
      <c r="E527" s="20"/>
      <c r="F527" s="51"/>
      <c r="G527" s="46" t="s">
        <v>134</v>
      </c>
      <c r="H527" s="38">
        <f t="shared" ref="H527" si="12027">lunchAdjust(G522:H526)</f>
        <v>1</v>
      </c>
      <c r="I527" s="48" t="s">
        <v>0</v>
      </c>
      <c r="J527" s="39">
        <f t="shared" ref="J527" si="12028">SUMPRODUCT(I522:I526*J522:J526)</f>
        <v>0</v>
      </c>
      <c r="K527" s="46" t="s">
        <v>134</v>
      </c>
      <c r="L527" s="38">
        <f t="shared" ref="L527" si="12029">lunchAdjust(K522:L526)</f>
        <v>1</v>
      </c>
      <c r="M527" s="48" t="s">
        <v>0</v>
      </c>
      <c r="N527" s="39">
        <f t="shared" ref="N527" si="12030">SUMPRODUCT(M522:M526*N522:N526)</f>
        <v>8</v>
      </c>
      <c r="O527" s="46" t="s">
        <v>134</v>
      </c>
      <c r="P527" s="38">
        <f t="shared" ref="P527" si="12031">lunchAdjust(O522:P526)</f>
        <v>1</v>
      </c>
      <c r="Q527" s="48" t="s">
        <v>0</v>
      </c>
      <c r="R527" s="39">
        <f t="shared" ref="R527" si="12032">SUMPRODUCT(Q522:Q526*R522:R526)</f>
        <v>8</v>
      </c>
      <c r="S527" s="46" t="s">
        <v>134</v>
      </c>
      <c r="T527" s="38">
        <f t="shared" ref="T527" si="12033">lunchAdjust(S522:T526)</f>
        <v>1</v>
      </c>
      <c r="U527" s="48" t="s">
        <v>0</v>
      </c>
      <c r="V527" s="39">
        <f t="shared" ref="V527" si="12034">SUMPRODUCT(U522:U526*V522:V526)</f>
        <v>8</v>
      </c>
      <c r="W527" s="46" t="s">
        <v>134</v>
      </c>
      <c r="X527" s="38">
        <f t="shared" ref="X527" si="12035">lunchAdjust(W522:X526)</f>
        <v>1</v>
      </c>
      <c r="Y527" s="48" t="s">
        <v>0</v>
      </c>
      <c r="Z527" s="39">
        <f t="shared" ref="Z527" si="12036">SUMPRODUCT(Y522:Y526*Z522:Z526)</f>
        <v>8</v>
      </c>
      <c r="AA527" s="46" t="s">
        <v>134</v>
      </c>
      <c r="AB527" s="38">
        <f t="shared" ref="AB527" si="12037">lunchAdjust(AA522:AB526)</f>
        <v>1</v>
      </c>
      <c r="AC527" s="48" t="s">
        <v>0</v>
      </c>
      <c r="AD527" s="39">
        <f t="shared" ref="AD527" si="12038">SUMPRODUCT(AC522:AC526*AD522:AD526)</f>
        <v>8</v>
      </c>
      <c r="AE527" s="46" t="s">
        <v>134</v>
      </c>
      <c r="AF527" s="38">
        <f t="shared" ref="AF527" si="12039">lunchAdjust(AE522:AF526)</f>
        <v>1</v>
      </c>
      <c r="AG527" s="48" t="s">
        <v>0</v>
      </c>
      <c r="AH527" s="39">
        <f t="shared" ref="AH527" si="12040">SUMPRODUCT(AG522:AG526*AH522:AH526)</f>
        <v>8</v>
      </c>
      <c r="AI527" s="46" t="s">
        <v>134</v>
      </c>
      <c r="AJ527" s="38">
        <f t="shared" ref="AJ527" si="12041">lunchAdjust(AI522:AJ526)</f>
        <v>1</v>
      </c>
      <c r="AK527" s="48" t="s">
        <v>0</v>
      </c>
      <c r="AL527" s="39">
        <f t="shared" ref="AL527" si="12042">SUMPRODUCT(AK522:AK526*AL522:AL526)</f>
        <v>8</v>
      </c>
      <c r="AM527" s="46" t="s">
        <v>134</v>
      </c>
      <c r="AN527" s="38">
        <f t="shared" ref="AN527" si="12043">lunchAdjust(AM522:AN526)</f>
        <v>0</v>
      </c>
      <c r="AO527" s="48" t="s">
        <v>0</v>
      </c>
      <c r="AP527" s="39">
        <f t="shared" ref="AP527" si="12044">SUMPRODUCT(AO522:AO526*AP522:AP526)</f>
        <v>0</v>
      </c>
      <c r="AQ527" s="46" t="s">
        <v>134</v>
      </c>
      <c r="AR527" s="38">
        <f t="shared" ref="AR527" si="12045">lunchAdjust(AQ522:AR526)</f>
        <v>0</v>
      </c>
      <c r="AS527" s="48" t="s">
        <v>0</v>
      </c>
      <c r="AT527" s="39">
        <f t="shared" ref="AT527" si="12046">SUMPRODUCT(AS522:AS526*AT522:AT526)</f>
        <v>0</v>
      </c>
      <c r="AU527" s="46" t="s">
        <v>134</v>
      </c>
      <c r="AV527" s="38">
        <f t="shared" ref="AV527" si="12047">lunchAdjust(AU522:AV526)</f>
        <v>1</v>
      </c>
      <c r="AW527" s="48" t="s">
        <v>0</v>
      </c>
      <c r="AX527" s="39">
        <f t="shared" ref="AX527" si="12048">SUMPRODUCT(AW522:AW526*AX522:AX526)</f>
        <v>8.5</v>
      </c>
      <c r="AY527" s="46" t="s">
        <v>134</v>
      </c>
      <c r="AZ527" s="38">
        <f t="shared" ref="AZ527" si="12049">lunchAdjust(AY522:AZ526)</f>
        <v>1</v>
      </c>
      <c r="BA527" s="48" t="s">
        <v>0</v>
      </c>
      <c r="BB527" s="39">
        <f t="shared" ref="BB527" si="12050">SUMPRODUCT(BA522:BA526*BB522:BB526)</f>
        <v>8</v>
      </c>
      <c r="BC527" s="46" t="s">
        <v>134</v>
      </c>
      <c r="BD527" s="38">
        <f t="shared" ref="BD527" si="12051">lunchAdjust(BC522:BD526)</f>
        <v>1</v>
      </c>
      <c r="BE527" s="48" t="s">
        <v>0</v>
      </c>
      <c r="BF527" s="39">
        <f t="shared" ref="BF527" si="12052">SUMPRODUCT(BE522:BE526*BF522:BF526)</f>
        <v>8</v>
      </c>
      <c r="BG527" s="46" t="s">
        <v>134</v>
      </c>
      <c r="BH527" s="38">
        <f t="shared" ref="BH527" si="12053">lunchAdjust(BG522:BH526)</f>
        <v>0</v>
      </c>
      <c r="BI527" s="48" t="s">
        <v>0</v>
      </c>
      <c r="BJ527" s="39">
        <f t="shared" ref="BJ527" si="12054">SUMPRODUCT(BI522:BI526*BJ522:BJ526)</f>
        <v>0</v>
      </c>
      <c r="BK527" s="46" t="s">
        <v>134</v>
      </c>
      <c r="BL527" s="38">
        <f t="shared" ref="BL527" si="12055">lunchAdjust(BK522:BL526)</f>
        <v>0</v>
      </c>
      <c r="BM527" s="48" t="s">
        <v>0</v>
      </c>
      <c r="BN527" s="39">
        <f t="shared" ref="BN527" si="12056">SUMPRODUCT(BM522:BM526*BN522:BN526)</f>
        <v>0</v>
      </c>
      <c r="BO527" s="46" t="s">
        <v>134</v>
      </c>
      <c r="BP527" s="38">
        <f t="shared" ref="BP527" si="12057">lunchAdjust(BO522:BP526)</f>
        <v>0</v>
      </c>
      <c r="BQ527" s="48" t="s">
        <v>0</v>
      </c>
      <c r="BR527" s="39">
        <f t="shared" ref="BR527" si="12058">SUMPRODUCT(BQ522:BQ526*BR522:BR526)</f>
        <v>0</v>
      </c>
      <c r="BS527" s="46" t="s">
        <v>134</v>
      </c>
      <c r="BT527" s="38">
        <f t="shared" ref="BT527" si="12059">lunchAdjust(BS522:BT526)</f>
        <v>0</v>
      </c>
      <c r="BU527" s="48" t="s">
        <v>0</v>
      </c>
      <c r="BV527" s="39">
        <f t="shared" ref="BV527" si="12060">SUMPRODUCT(BU522:BU526*BV522:BV526)</f>
        <v>0</v>
      </c>
      <c r="BW527" s="46" t="s">
        <v>134</v>
      </c>
      <c r="BX527" s="38">
        <f t="shared" ref="BX527" si="12061">lunchAdjust(BW522:BX526)</f>
        <v>0</v>
      </c>
      <c r="BY527" s="48" t="s">
        <v>0</v>
      </c>
      <c r="BZ527" s="39">
        <f t="shared" ref="BZ527" si="12062">SUMPRODUCT(BY522:BY526*BZ522:BZ526)</f>
        <v>0</v>
      </c>
      <c r="CA527" s="46" t="s">
        <v>134</v>
      </c>
      <c r="CB527" s="38">
        <f t="shared" ref="CB527" si="12063">lunchAdjust(CA522:CB526)</f>
        <v>0</v>
      </c>
      <c r="CC527" s="48" t="s">
        <v>0</v>
      </c>
      <c r="CD527" s="39">
        <f t="shared" ref="CD527" si="12064">SUMPRODUCT(CC522:CC526*CD522:CD526)</f>
        <v>0</v>
      </c>
      <c r="CE527" s="46" t="s">
        <v>134</v>
      </c>
      <c r="CF527" s="38">
        <f t="shared" ref="CF527" si="12065">lunchAdjust(CE522:CF526)</f>
        <v>0</v>
      </c>
      <c r="CG527" s="48" t="s">
        <v>0</v>
      </c>
      <c r="CH527" s="39">
        <f t="shared" ref="CH527" si="12066">SUMPRODUCT(CG522:CG526*CH522:CH526)</f>
        <v>0</v>
      </c>
    </row>
    <row r="528" spans="1:86" ht="15.75" thickBot="1" x14ac:dyDescent="0.3">
      <c r="A528" s="58" t="s">
        <v>121</v>
      </c>
      <c r="B528" s="59">
        <f ca="1">roleHours(G522:CH528, "OUT")</f>
        <v>0</v>
      </c>
      <c r="C528" s="54" t="s">
        <v>137</v>
      </c>
      <c r="D528" s="22">
        <f ca="1">roleHours(G522:CH528, "PTO")</f>
        <v>8</v>
      </c>
      <c r="E528" s="23"/>
      <c r="F528" s="52"/>
      <c r="G528" s="47" t="s">
        <v>39</v>
      </c>
      <c r="H528" s="40">
        <f t="shared" si="10742"/>
        <v>8</v>
      </c>
      <c r="I528" s="49" t="s">
        <v>135</v>
      </c>
      <c r="J528" s="41">
        <f t="shared" ref="J528" si="12067">J527*G$4</f>
        <v>0</v>
      </c>
      <c r="K528" s="47" t="s">
        <v>39</v>
      </c>
      <c r="L528" s="40">
        <f t="shared" ref="L528" si="12068">SUMPRODUCT(M522:M526*(L522:L526="PTO"))+SUMPRODUCT(M522:M526*(L522:L526="HOL"))</f>
        <v>0</v>
      </c>
      <c r="M528" s="49" t="s">
        <v>135</v>
      </c>
      <c r="N528" s="41">
        <f t="shared" ref="N528" si="12069">N527*K$4</f>
        <v>0</v>
      </c>
      <c r="O528" s="47" t="s">
        <v>39</v>
      </c>
      <c r="P528" s="40">
        <f t="shared" ref="P528" si="12070">SUMPRODUCT(Q522:Q526*(P522:P526="PTO"))+SUMPRODUCT(Q522:Q526*(P522:P526="HOL"))</f>
        <v>0</v>
      </c>
      <c r="Q528" s="49" t="s">
        <v>135</v>
      </c>
      <c r="R528" s="41">
        <f t="shared" ref="R528" si="12071">R527*O$4</f>
        <v>8</v>
      </c>
      <c r="S528" s="47" t="s">
        <v>39</v>
      </c>
      <c r="T528" s="40">
        <f t="shared" ref="T528" si="12072">SUMPRODUCT(U522:U526*(T522:T526="PTO"))+SUMPRODUCT(U522:U526*(T522:T526="HOL"))</f>
        <v>0</v>
      </c>
      <c r="U528" s="49" t="s">
        <v>135</v>
      </c>
      <c r="V528" s="41">
        <f t="shared" ref="V528" si="12073">V527*S$4</f>
        <v>0</v>
      </c>
      <c r="W528" s="47" t="s">
        <v>39</v>
      </c>
      <c r="X528" s="40">
        <f t="shared" ref="X528" si="12074">SUMPRODUCT(Y522:Y526*(X522:X526="PTO"))+SUMPRODUCT(Y522:Y526*(X522:X526="HOL"))</f>
        <v>0</v>
      </c>
      <c r="Y528" s="49" t="s">
        <v>135</v>
      </c>
      <c r="Z528" s="41">
        <f t="shared" ref="Z528" si="12075">Z527*W$4</f>
        <v>8</v>
      </c>
      <c r="AA528" s="47" t="s">
        <v>39</v>
      </c>
      <c r="AB528" s="40">
        <f t="shared" ref="AB528" si="12076">SUMPRODUCT(AC522:AC526*(AB522:AB526="PTO"))+SUMPRODUCT(AC522:AC526*(AB522:AB526="HOL"))</f>
        <v>0</v>
      </c>
      <c r="AC528" s="49" t="s">
        <v>135</v>
      </c>
      <c r="AD528" s="41">
        <f t="shared" ref="AD528" si="12077">AD527*AA$4</f>
        <v>8</v>
      </c>
      <c r="AE528" s="47" t="s">
        <v>39</v>
      </c>
      <c r="AF528" s="40">
        <f t="shared" ref="AF528" si="12078">SUMPRODUCT(AG522:AG526*(AF522:AF526="PTO"))+SUMPRODUCT(AG522:AG526*(AF522:AF526="HOL"))</f>
        <v>0</v>
      </c>
      <c r="AG528" s="49" t="s">
        <v>135</v>
      </c>
      <c r="AH528" s="41">
        <f t="shared" ref="AH528" si="12079">AH527*AE$4</f>
        <v>8</v>
      </c>
      <c r="AI528" s="47" t="s">
        <v>39</v>
      </c>
      <c r="AJ528" s="40">
        <f t="shared" ref="AJ528" si="12080">SUMPRODUCT(AK522:AK526*(AJ522:AJ526="PTO"))+SUMPRODUCT(AK522:AK526*(AJ522:AJ526="HOL"))</f>
        <v>0</v>
      </c>
      <c r="AK528" s="49" t="s">
        <v>135</v>
      </c>
      <c r="AL528" s="41">
        <f>AL527*AI$4</f>
        <v>8</v>
      </c>
      <c r="AM528" s="47" t="s">
        <v>39</v>
      </c>
      <c r="AN528" s="40">
        <f t="shared" ref="AN528" si="12081">SUMPRODUCT(AO522:AO526*(AN522:AN526="PTO"))+SUMPRODUCT(AO522:AO526*(AN522:AN526="HOL"))</f>
        <v>0</v>
      </c>
      <c r="AO528" s="49" t="s">
        <v>135</v>
      </c>
      <c r="AP528" s="41">
        <f t="shared" ref="AP528" si="12082">AP527*AM$4</f>
        <v>0</v>
      </c>
      <c r="AQ528" s="47" t="s">
        <v>39</v>
      </c>
      <c r="AR528" s="40">
        <f t="shared" ref="AR528" si="12083">SUMPRODUCT(AS522:AS526*(AR522:AR526="PTO"))+SUMPRODUCT(AS522:AS526*(AR522:AR526="HOL"))</f>
        <v>0</v>
      </c>
      <c r="AS528" s="49" t="s">
        <v>135</v>
      </c>
      <c r="AT528" s="41">
        <f t="shared" ref="AT528" si="12084">AT527*AQ$4</f>
        <v>0</v>
      </c>
      <c r="AU528" s="47" t="s">
        <v>39</v>
      </c>
      <c r="AV528" s="40">
        <f t="shared" ref="AV528" si="12085">SUMPRODUCT(AW522:AW526*(AV522:AV526="PTO"))+SUMPRODUCT(AW522:AW526*(AV522:AV526="HOL"))</f>
        <v>0</v>
      </c>
      <c r="AW528" s="49" t="s">
        <v>135</v>
      </c>
      <c r="AX528" s="41">
        <f>AX527*AU$4</f>
        <v>8.5</v>
      </c>
      <c r="AY528" s="47" t="s">
        <v>39</v>
      </c>
      <c r="AZ528" s="40">
        <f t="shared" ref="AZ528" si="12086">SUMPRODUCT(BA522:BA526*(AZ522:AZ526="PTO"))+SUMPRODUCT(BA522:BA526*(AZ522:AZ526="HOL"))</f>
        <v>0</v>
      </c>
      <c r="BA528" s="49" t="s">
        <v>135</v>
      </c>
      <c r="BB528" s="41">
        <f>BB527*AY$4</f>
        <v>8</v>
      </c>
      <c r="BC528" s="47" t="s">
        <v>39</v>
      </c>
      <c r="BD528" s="40">
        <f t="shared" ref="BD528" si="12087">SUMPRODUCT(BE522:BE526*(BD522:BD526="PTO"))+SUMPRODUCT(BE522:BE526*(BD522:BD526="HOL"))</f>
        <v>0</v>
      </c>
      <c r="BE528" s="49" t="s">
        <v>135</v>
      </c>
      <c r="BF528" s="41">
        <f>BF527*BC$4</f>
        <v>8</v>
      </c>
      <c r="BG528" s="47" t="s">
        <v>39</v>
      </c>
      <c r="BH528" s="40">
        <f t="shared" ref="BH528" si="12088">SUMPRODUCT(BI522:BI526*(BH522:BH526="PTO"))+SUMPRODUCT(BI522:BI526*(BH522:BH526="HOL"))</f>
        <v>0</v>
      </c>
      <c r="BI528" s="49" t="s">
        <v>135</v>
      </c>
      <c r="BJ528" s="41">
        <f>BJ527*BG$4</f>
        <v>0</v>
      </c>
      <c r="BK528" s="47" t="s">
        <v>39</v>
      </c>
      <c r="BL528" s="40">
        <f t="shared" ref="BL528" si="12089">SUMPRODUCT(BM522:BM526*(BL522:BL526="PTO"))+SUMPRODUCT(BM522:BM526*(BL522:BL526="HOL"))</f>
        <v>0</v>
      </c>
      <c r="BM528" s="49" t="s">
        <v>135</v>
      </c>
      <c r="BN528" s="41">
        <f>BN527*BK$4</f>
        <v>0</v>
      </c>
      <c r="BO528" s="47" t="s">
        <v>39</v>
      </c>
      <c r="BP528" s="40">
        <f t="shared" ref="BP528" si="12090">SUMPRODUCT(BQ522:BQ526*(BP522:BP526="PTO"))+SUMPRODUCT(BQ522:BQ526*(BP522:BP526="HOL"))</f>
        <v>0</v>
      </c>
      <c r="BQ528" s="49" t="s">
        <v>135</v>
      </c>
      <c r="BR528" s="41">
        <f t="shared" ref="BR528" si="12091">BR527*BO$4</f>
        <v>0</v>
      </c>
      <c r="BS528" s="47" t="s">
        <v>39</v>
      </c>
      <c r="BT528" s="40">
        <f t="shared" ref="BT528" si="12092">SUMPRODUCT(BU522:BU526*(BT522:BT526="PTO"))+SUMPRODUCT(BU522:BU526*(BT522:BT526="HOL"))</f>
        <v>0</v>
      </c>
      <c r="BU528" s="49" t="s">
        <v>135</v>
      </c>
      <c r="BV528" s="41">
        <f t="shared" ref="BV528" si="12093">BV527*BS$4</f>
        <v>0</v>
      </c>
      <c r="BW528" s="47" t="s">
        <v>39</v>
      </c>
      <c r="BX528" s="40">
        <f t="shared" ref="BX528" si="12094">SUMPRODUCT(BY522:BY526*(BX522:BX526="PTO"))+SUMPRODUCT(BY522:BY526*(BX522:BX526="HOL"))</f>
        <v>0</v>
      </c>
      <c r="BY528" s="49" t="s">
        <v>135</v>
      </c>
      <c r="BZ528" s="41">
        <f t="shared" ref="BZ528" si="12095">BZ527*BW$4</f>
        <v>0</v>
      </c>
      <c r="CA528" s="47" t="s">
        <v>39</v>
      </c>
      <c r="CB528" s="40">
        <f t="shared" ref="CB528" si="12096">SUMPRODUCT(CC522:CC526*(CB522:CB526="PTO"))+SUMPRODUCT(CC522:CC526*(CB522:CB526="HOL"))</f>
        <v>0</v>
      </c>
      <c r="CC528" s="49" t="s">
        <v>135</v>
      </c>
      <c r="CD528" s="41">
        <f t="shared" ref="CD528" si="12097">CD527*CA$4</f>
        <v>0</v>
      </c>
      <c r="CE528" s="47" t="s">
        <v>39</v>
      </c>
      <c r="CF528" s="40">
        <f t="shared" ref="CF528" si="12098">SUMPRODUCT(CG522:CG526*(CF522:CF526="PTO"))+SUMPRODUCT(CG522:CG526*(CF522:CF526="HOL"))</f>
        <v>0</v>
      </c>
      <c r="CG528" s="49" t="s">
        <v>135</v>
      </c>
      <c r="CH528" s="41">
        <f t="shared" ref="CH528" si="12099">CH527*CE$4</f>
        <v>0</v>
      </c>
    </row>
    <row r="529" spans="1:86" x14ac:dyDescent="0.25">
      <c r="A529" s="70" t="s">
        <v>133</v>
      </c>
      <c r="B529" s="71">
        <f t="shared" ref="B529" ca="1" si="12100">D529-B530</f>
        <v>29.278622491666113</v>
      </c>
      <c r="C529" s="72" t="s">
        <v>122</v>
      </c>
      <c r="D529" s="71">
        <f>IFERROR(INDEX(Holidays[FTE], MATCH(Entry!E529, Holidays[Date], 0)), 1)*8*INDEX(FTEguide[[1]:[12]], MATCH(Entry!E530, FTEguide[Weekday], 0), IF(Entry!E532&gt;0, Entry!E532, MONTH(Entry!E529)))</f>
        <v>93.278622491666113</v>
      </c>
      <c r="E529" s="60">
        <f t="shared" si="11935"/>
        <v>43903</v>
      </c>
      <c r="F529" s="50" t="s">
        <v>128</v>
      </c>
      <c r="G529" s="34" t="s">
        <v>136</v>
      </c>
      <c r="H529" s="35" t="s">
        <v>23</v>
      </c>
      <c r="I529" s="42">
        <f t="shared" ref="I529" si="12101">parseTime(G529)-(H534=INT(RIGHT($F529, 1)))</f>
        <v>8</v>
      </c>
      <c r="J529" s="43">
        <f t="shared" ref="J529:J533" si="12102">isClocked(H529)</f>
        <v>1</v>
      </c>
      <c r="K529" s="34" t="s">
        <v>136</v>
      </c>
      <c r="L529" s="35" t="s">
        <v>23</v>
      </c>
      <c r="M529" s="42">
        <f t="shared" ref="M529" si="12103">parseTime(K529)-(L534=INT(RIGHT($F529, 1)))</f>
        <v>8</v>
      </c>
      <c r="N529" s="43">
        <f t="shared" ref="N529:N533" si="12104">isClocked(L529)</f>
        <v>1</v>
      </c>
      <c r="O529" s="34"/>
      <c r="P529" s="35"/>
      <c r="Q529" s="42">
        <f t="shared" ref="Q529" si="12105">parseTime(O529)-(P534=INT(RIGHT($F529, 1)))</f>
        <v>0</v>
      </c>
      <c r="R529" s="43">
        <f t="shared" ref="R529:R533" si="12106">isClocked(P529)</f>
        <v>0</v>
      </c>
      <c r="S529" s="34" t="s">
        <v>136</v>
      </c>
      <c r="T529" s="35" t="s">
        <v>24</v>
      </c>
      <c r="U529" s="42">
        <f t="shared" ref="U529" si="12107">parseTime(S529)-(T534=INT(RIGHT($F529, 1)))</f>
        <v>8</v>
      </c>
      <c r="V529" s="43">
        <f t="shared" ref="V529:V533" si="12108">isClocked(T529)</f>
        <v>1</v>
      </c>
      <c r="W529" s="34" t="s">
        <v>136</v>
      </c>
      <c r="X529" s="35" t="s">
        <v>24</v>
      </c>
      <c r="Y529" s="42">
        <f t="shared" ref="Y529" si="12109">parseTime(W529)-(X534=INT(RIGHT($F529, 1)))</f>
        <v>8</v>
      </c>
      <c r="Z529" s="43">
        <f t="shared" ref="Z529:Z533" si="12110">isClocked(X529)</f>
        <v>1</v>
      </c>
      <c r="AA529" s="34" t="s">
        <v>136</v>
      </c>
      <c r="AB529" s="35" t="s">
        <v>23</v>
      </c>
      <c r="AC529" s="42">
        <f t="shared" ref="AC529" si="12111">parseTime(AA529)-(AB534=INT(RIGHT($F529, 1)))</f>
        <v>8</v>
      </c>
      <c r="AD529" s="43">
        <f t="shared" ref="AD529:AD533" si="12112">isClocked(AB529)</f>
        <v>1</v>
      </c>
      <c r="AE529" s="34" t="s">
        <v>136</v>
      </c>
      <c r="AF529" s="35" t="s">
        <v>25</v>
      </c>
      <c r="AG529" s="42">
        <f t="shared" ref="AG529" si="12113">parseTime(AE529)-(AF534=INT(RIGHT($F529, 1)))</f>
        <v>8</v>
      </c>
      <c r="AH529" s="43">
        <f t="shared" ref="AH529:AH533" si="12114">isClocked(AF529)</f>
        <v>1</v>
      </c>
      <c r="AI529" s="34" t="s">
        <v>136</v>
      </c>
      <c r="AJ529" s="35" t="s">
        <v>23</v>
      </c>
      <c r="AK529" s="42">
        <f>parseTime(AI529)-(AJ534=INT(RIGHT($F529, 1)))</f>
        <v>8</v>
      </c>
      <c r="AL529" s="43">
        <f t="shared" ref="AL529:AL533" si="12115">isClocked(AJ529)</f>
        <v>1</v>
      </c>
      <c r="AM529" s="34"/>
      <c r="AN529" s="35"/>
      <c r="AO529" s="42">
        <f t="shared" ref="AO529" si="12116">parseTime(AM529)-(AN534=INT(RIGHT($F529, 1)))</f>
        <v>0</v>
      </c>
      <c r="AP529" s="43">
        <f t="shared" ref="AP529:AP533" si="12117">isClocked(AN529)</f>
        <v>0</v>
      </c>
      <c r="AQ529" s="34"/>
      <c r="AR529" s="35"/>
      <c r="AS529" s="42">
        <f t="shared" ref="AS529" si="12118">parseTime(AQ529)-(AR534=INT(RIGHT($F529, 1)))</f>
        <v>0</v>
      </c>
      <c r="AT529" s="43">
        <f t="shared" ref="AT529:AT533" si="12119">isClocked(AR529)</f>
        <v>0</v>
      </c>
      <c r="AU529" s="34" t="s">
        <v>136</v>
      </c>
      <c r="AV529" s="35" t="s">
        <v>31</v>
      </c>
      <c r="AW529" s="42">
        <f>parseTime(AU529)-(AV534=INT(RIGHT($F529, 1)))</f>
        <v>8</v>
      </c>
      <c r="AX529" s="43">
        <f t="shared" ref="AX529:AX533" si="12120">isClocked(AV529)</f>
        <v>1</v>
      </c>
      <c r="AY529" s="34" t="s">
        <v>180</v>
      </c>
      <c r="AZ529" s="35" t="s">
        <v>31</v>
      </c>
      <c r="BA529" s="42">
        <f>parseTime(AY529)-(AZ534=INT(RIGHT($F529, 1)))</f>
        <v>8</v>
      </c>
      <c r="BB529" s="43">
        <f t="shared" ref="BB529:BB533" si="12121">isClocked(AZ529)</f>
        <v>1</v>
      </c>
      <c r="BC529" s="34" t="s">
        <v>136</v>
      </c>
      <c r="BD529" s="35" t="s">
        <v>24</v>
      </c>
      <c r="BE529" s="42">
        <f>parseTime(BC529)-(BD534=INT(RIGHT($F529, 1)))</f>
        <v>8</v>
      </c>
      <c r="BF529" s="43">
        <f t="shared" ref="BF529:BF533" si="12122">isClocked(BD529)</f>
        <v>1</v>
      </c>
      <c r="BG529" s="34"/>
      <c r="BH529" s="35"/>
      <c r="BI529" s="42">
        <f>parseTime(BG529)-(BH534=INT(RIGHT($F529, 1)))</f>
        <v>0</v>
      </c>
      <c r="BJ529" s="43">
        <f t="shared" ref="BJ529:BJ533" si="12123">isClocked(BH529)</f>
        <v>0</v>
      </c>
      <c r="BK529" s="34"/>
      <c r="BL529" s="35"/>
      <c r="BM529" s="42">
        <f>parseTime(BK529)-(BL534=INT(RIGHT($F529, 1)))</f>
        <v>0</v>
      </c>
      <c r="BN529" s="43">
        <f t="shared" ref="BN529:BN533" si="12124">isClocked(BL529)</f>
        <v>0</v>
      </c>
      <c r="BO529" s="34"/>
      <c r="BP529" s="35"/>
      <c r="BQ529" s="42">
        <f t="shared" ref="BQ529" si="12125">parseTime(BO529)-(BP534=INT(RIGHT($F529, 1)))</f>
        <v>0</v>
      </c>
      <c r="BR529" s="43">
        <f t="shared" ref="BR529:BR533" si="12126">isClocked(BP529)</f>
        <v>0</v>
      </c>
      <c r="BS529" s="34"/>
      <c r="BT529" s="35"/>
      <c r="BU529" s="42">
        <f t="shared" ref="BU529" si="12127">parseTime(BS529)-(BT534=INT(RIGHT($F529, 1)))</f>
        <v>0</v>
      </c>
      <c r="BV529" s="43">
        <f t="shared" ref="BV529:BV533" si="12128">isClocked(BT529)</f>
        <v>0</v>
      </c>
      <c r="BW529" s="34"/>
      <c r="BX529" s="35"/>
      <c r="BY529" s="42">
        <f t="shared" ref="BY529" si="12129">parseTime(BW529)-(BX534=INT(RIGHT($F529, 1)))</f>
        <v>0</v>
      </c>
      <c r="BZ529" s="43">
        <f t="shared" ref="BZ529:BZ533" si="12130">isClocked(BX529)</f>
        <v>0</v>
      </c>
      <c r="CA529" s="34"/>
      <c r="CB529" s="35"/>
      <c r="CC529" s="42">
        <f t="shared" ref="CC529" si="12131">parseTime(CA529)-(CB534=INT(RIGHT($F529, 1)))</f>
        <v>0</v>
      </c>
      <c r="CD529" s="43">
        <f t="shared" ref="CD529:CD533" si="12132">isClocked(CB529)</f>
        <v>0</v>
      </c>
      <c r="CE529" s="34"/>
      <c r="CF529" s="35"/>
      <c r="CG529" s="42">
        <f t="shared" ref="CG529" si="12133">parseTime(CE529)-(CF534=INT(RIGHT($F529, 1)))</f>
        <v>0</v>
      </c>
      <c r="CH529" s="43">
        <f t="shared" ref="CH529:CH533" si="12134">isClocked(CF529)</f>
        <v>0</v>
      </c>
    </row>
    <row r="530" spans="1:86" x14ac:dyDescent="0.25">
      <c r="A530" s="56" t="s">
        <v>0</v>
      </c>
      <c r="B530" s="57">
        <f t="shared" ref="B530" ca="1" si="12135">SUM(B531:B534)</f>
        <v>64</v>
      </c>
      <c r="C530" s="14" t="s">
        <v>252</v>
      </c>
      <c r="D530" s="14"/>
      <c r="E530" s="55" t="str">
        <f t="shared" si="11803"/>
        <v>Friday</v>
      </c>
      <c r="F530" s="51" t="s">
        <v>129</v>
      </c>
      <c r="G530" s="36"/>
      <c r="H530" s="37"/>
      <c r="I530" s="44">
        <f t="shared" ref="I530" si="12136">parseTime(G530)-(H534=INT(RIGHT($F530, 1)))</f>
        <v>0</v>
      </c>
      <c r="J530" s="45">
        <f t="shared" si="12102"/>
        <v>0</v>
      </c>
      <c r="K530" s="36"/>
      <c r="L530" s="37"/>
      <c r="M530" s="44">
        <f t="shared" ref="M530" si="12137">parseTime(K530)-(L534=INT(RIGHT($F530, 1)))</f>
        <v>0</v>
      </c>
      <c r="N530" s="45">
        <f t="shared" si="12104"/>
        <v>0</v>
      </c>
      <c r="O530" s="36"/>
      <c r="P530" s="37"/>
      <c r="Q530" s="44">
        <f t="shared" ref="Q530" si="12138">parseTime(O530)-(P534=INT(RIGHT($F530, 1)))</f>
        <v>0</v>
      </c>
      <c r="R530" s="45">
        <f t="shared" si="12106"/>
        <v>0</v>
      </c>
      <c r="S530" s="36"/>
      <c r="T530" s="37"/>
      <c r="U530" s="44">
        <f t="shared" ref="U530" si="12139">parseTime(S530)-(T534=INT(RIGHT($F530, 1)))</f>
        <v>0</v>
      </c>
      <c r="V530" s="45">
        <f t="shared" si="12108"/>
        <v>0</v>
      </c>
      <c r="W530" s="36"/>
      <c r="X530" s="37"/>
      <c r="Y530" s="44">
        <f t="shared" ref="Y530" si="12140">parseTime(W530)-(X534=INT(RIGHT($F530, 1)))</f>
        <v>0</v>
      </c>
      <c r="Z530" s="45">
        <f t="shared" si="12110"/>
        <v>0</v>
      </c>
      <c r="AA530" s="36"/>
      <c r="AB530" s="37"/>
      <c r="AC530" s="44">
        <f t="shared" ref="AC530" si="12141">parseTime(AA530)-(AB534=INT(RIGHT($F530, 1)))</f>
        <v>0</v>
      </c>
      <c r="AD530" s="45">
        <f t="shared" si="12112"/>
        <v>0</v>
      </c>
      <c r="AE530" s="36"/>
      <c r="AF530" s="37"/>
      <c r="AG530" s="44">
        <f t="shared" ref="AG530" si="12142">parseTime(AE530)-(AF534=INT(RIGHT($F530, 1)))</f>
        <v>0</v>
      </c>
      <c r="AH530" s="45">
        <f t="shared" si="12114"/>
        <v>0</v>
      </c>
      <c r="AI530" s="36"/>
      <c r="AJ530" s="37"/>
      <c r="AK530" s="44">
        <f>parseTime(AI530)-(AJ534=INT(RIGHT($F530, 1)))</f>
        <v>0</v>
      </c>
      <c r="AL530" s="45">
        <f t="shared" si="12115"/>
        <v>0</v>
      </c>
      <c r="AM530" s="36"/>
      <c r="AN530" s="37"/>
      <c r="AO530" s="44">
        <f t="shared" ref="AO530" si="12143">parseTime(AM530)-(AN534=INT(RIGHT($F530, 1)))</f>
        <v>0</v>
      </c>
      <c r="AP530" s="45">
        <f t="shared" si="12117"/>
        <v>0</v>
      </c>
      <c r="AQ530" s="36"/>
      <c r="AR530" s="37"/>
      <c r="AS530" s="44">
        <f t="shared" ref="AS530" si="12144">parseTime(AQ530)-(AR534=INT(RIGHT($F530, 1)))</f>
        <v>0</v>
      </c>
      <c r="AT530" s="45">
        <f t="shared" si="12119"/>
        <v>0</v>
      </c>
      <c r="AU530" s="36"/>
      <c r="AV530" s="37"/>
      <c r="AW530" s="44">
        <f>parseTime(AU530)-(AV534=INT(RIGHT($F530, 1)))</f>
        <v>0</v>
      </c>
      <c r="AX530" s="45">
        <f t="shared" si="12120"/>
        <v>0</v>
      </c>
      <c r="AY530" s="36"/>
      <c r="AZ530" s="37"/>
      <c r="BA530" s="44">
        <f>parseTime(AY530)-(AZ534=INT(RIGHT($F530, 1)))</f>
        <v>0</v>
      </c>
      <c r="BB530" s="45">
        <f t="shared" si="12121"/>
        <v>0</v>
      </c>
      <c r="BC530" s="36"/>
      <c r="BD530" s="37"/>
      <c r="BE530" s="44">
        <f>parseTime(BC530)-(BD534=INT(RIGHT($F530, 1)))</f>
        <v>0</v>
      </c>
      <c r="BF530" s="45">
        <f t="shared" si="12122"/>
        <v>0</v>
      </c>
      <c r="BG530" s="36"/>
      <c r="BH530" s="37"/>
      <c r="BI530" s="44">
        <f>parseTime(BG530)-(BH534=INT(RIGHT($F530, 1)))</f>
        <v>0</v>
      </c>
      <c r="BJ530" s="45">
        <f t="shared" si="12123"/>
        <v>0</v>
      </c>
      <c r="BK530" s="36"/>
      <c r="BL530" s="37"/>
      <c r="BM530" s="44">
        <f>parseTime(BK530)-(BL534=INT(RIGHT($F530, 1)))</f>
        <v>0</v>
      </c>
      <c r="BN530" s="45">
        <f t="shared" si="12124"/>
        <v>0</v>
      </c>
      <c r="BO530" s="36"/>
      <c r="BP530" s="37"/>
      <c r="BQ530" s="44">
        <f t="shared" ref="BQ530" si="12145">parseTime(BO530)-(BP534=INT(RIGHT($F530, 1)))</f>
        <v>0</v>
      </c>
      <c r="BR530" s="45">
        <f t="shared" si="12126"/>
        <v>0</v>
      </c>
      <c r="BS530" s="36"/>
      <c r="BT530" s="37"/>
      <c r="BU530" s="44">
        <f t="shared" ref="BU530" si="12146">parseTime(BS530)-(BT534=INT(RIGHT($F530, 1)))</f>
        <v>0</v>
      </c>
      <c r="BV530" s="45">
        <f t="shared" si="12128"/>
        <v>0</v>
      </c>
      <c r="BW530" s="36"/>
      <c r="BX530" s="37"/>
      <c r="BY530" s="44">
        <f t="shared" ref="BY530" si="12147">parseTime(BW530)-(BX534=INT(RIGHT($F530, 1)))</f>
        <v>0</v>
      </c>
      <c r="BZ530" s="45">
        <f t="shared" si="12130"/>
        <v>0</v>
      </c>
      <c r="CA530" s="36"/>
      <c r="CB530" s="37"/>
      <c r="CC530" s="44">
        <f t="shared" ref="CC530" si="12148">parseTime(CA530)-(CB534=INT(RIGHT($F530, 1)))</f>
        <v>0</v>
      </c>
      <c r="CD530" s="45">
        <f t="shared" si="12132"/>
        <v>0</v>
      </c>
      <c r="CE530" s="36"/>
      <c r="CF530" s="37"/>
      <c r="CG530" s="44">
        <f t="shared" ref="CG530" si="12149">parseTime(CE530)-(CF534=INT(RIGHT($F530, 1)))</f>
        <v>0</v>
      </c>
      <c r="CH530" s="45">
        <f t="shared" si="12134"/>
        <v>0</v>
      </c>
    </row>
    <row r="531" spans="1:86" x14ac:dyDescent="0.25">
      <c r="A531" s="56" t="s">
        <v>117</v>
      </c>
      <c r="B531" s="57">
        <f ca="1">roleHours(G529:CH535, "MFD")</f>
        <v>32</v>
      </c>
      <c r="C531" s="14">
        <f t="shared" ca="1" si="11818"/>
        <v>4</v>
      </c>
      <c r="D531" s="14"/>
      <c r="E531" s="20" t="s">
        <v>127</v>
      </c>
      <c r="F531" s="51" t="s">
        <v>130</v>
      </c>
      <c r="G531" s="36"/>
      <c r="H531" s="37"/>
      <c r="I531" s="44">
        <f t="shared" ref="I531" si="12150">parseTime(G531)-(H534=INT(RIGHT($F531, 1)))</f>
        <v>0</v>
      </c>
      <c r="J531" s="45">
        <f t="shared" si="12102"/>
        <v>0</v>
      </c>
      <c r="K531" s="36"/>
      <c r="L531" s="37"/>
      <c r="M531" s="44">
        <f t="shared" ref="M531" si="12151">parseTime(K531)-(L534=INT(RIGHT($F531, 1)))</f>
        <v>0</v>
      </c>
      <c r="N531" s="45">
        <f t="shared" si="12104"/>
        <v>0</v>
      </c>
      <c r="O531" s="36"/>
      <c r="P531" s="37"/>
      <c r="Q531" s="44">
        <f t="shared" ref="Q531" si="12152">parseTime(O531)-(P534=INT(RIGHT($F531, 1)))</f>
        <v>0</v>
      </c>
      <c r="R531" s="45">
        <f t="shared" si="12106"/>
        <v>0</v>
      </c>
      <c r="S531" s="36"/>
      <c r="T531" s="37"/>
      <c r="U531" s="44">
        <f t="shared" ref="U531" si="12153">parseTime(S531)-(T534=INT(RIGHT($F531, 1)))</f>
        <v>0</v>
      </c>
      <c r="V531" s="45">
        <f t="shared" si="12108"/>
        <v>0</v>
      </c>
      <c r="W531" s="36"/>
      <c r="X531" s="37"/>
      <c r="Y531" s="44">
        <f t="shared" ref="Y531" si="12154">parseTime(W531)-(X534=INT(RIGHT($F531, 1)))</f>
        <v>0</v>
      </c>
      <c r="Z531" s="45">
        <f t="shared" si="12110"/>
        <v>0</v>
      </c>
      <c r="AA531" s="36"/>
      <c r="AB531" s="37"/>
      <c r="AC531" s="44">
        <f t="shared" ref="AC531" si="12155">parseTime(AA531)-(AB534=INT(RIGHT($F531, 1)))</f>
        <v>0</v>
      </c>
      <c r="AD531" s="45">
        <f t="shared" si="12112"/>
        <v>0</v>
      </c>
      <c r="AE531" s="36"/>
      <c r="AF531" s="37"/>
      <c r="AG531" s="44">
        <f t="shared" ref="AG531" si="12156">parseTime(AE531)-(AF534=INT(RIGHT($F531, 1)))</f>
        <v>0</v>
      </c>
      <c r="AH531" s="45">
        <f t="shared" si="12114"/>
        <v>0</v>
      </c>
      <c r="AI531" s="36"/>
      <c r="AJ531" s="37"/>
      <c r="AK531" s="44">
        <f>parseTime(AI531)-(AJ534=INT(RIGHT($F531, 1)))</f>
        <v>0</v>
      </c>
      <c r="AL531" s="45">
        <f t="shared" si="12115"/>
        <v>0</v>
      </c>
      <c r="AM531" s="36"/>
      <c r="AN531" s="37"/>
      <c r="AO531" s="44">
        <f t="shared" ref="AO531" si="12157">parseTime(AM531)-(AN534=INT(RIGHT($F531, 1)))</f>
        <v>0</v>
      </c>
      <c r="AP531" s="45">
        <f t="shared" si="12117"/>
        <v>0</v>
      </c>
      <c r="AQ531" s="36"/>
      <c r="AR531" s="37"/>
      <c r="AS531" s="44">
        <f t="shared" ref="AS531" si="12158">parseTime(AQ531)-(AR534=INT(RIGHT($F531, 1)))</f>
        <v>0</v>
      </c>
      <c r="AT531" s="45">
        <f t="shared" si="12119"/>
        <v>0</v>
      </c>
      <c r="AU531" s="36"/>
      <c r="AV531" s="37"/>
      <c r="AW531" s="44">
        <f>parseTime(AU531)-(AV534=INT(RIGHT($F531, 1)))</f>
        <v>0</v>
      </c>
      <c r="AX531" s="45">
        <f t="shared" si="12120"/>
        <v>0</v>
      </c>
      <c r="AY531" s="36"/>
      <c r="AZ531" s="37"/>
      <c r="BA531" s="44">
        <f>parseTime(AY531)-(AZ534=INT(RIGHT($F531, 1)))</f>
        <v>0</v>
      </c>
      <c r="BB531" s="45">
        <f t="shared" si="12121"/>
        <v>0</v>
      </c>
      <c r="BC531" s="36"/>
      <c r="BD531" s="37"/>
      <c r="BE531" s="44">
        <f>parseTime(BC531)-(BD534=INT(RIGHT($F531, 1)))</f>
        <v>0</v>
      </c>
      <c r="BF531" s="45">
        <f t="shared" si="12122"/>
        <v>0</v>
      </c>
      <c r="BG531" s="36"/>
      <c r="BH531" s="37"/>
      <c r="BI531" s="44">
        <f>parseTime(BG531)-(BH534=INT(RIGHT($F531, 1)))</f>
        <v>0</v>
      </c>
      <c r="BJ531" s="45">
        <f t="shared" si="12123"/>
        <v>0</v>
      </c>
      <c r="BK531" s="36"/>
      <c r="BL531" s="37"/>
      <c r="BM531" s="44">
        <f>parseTime(BK531)-(BL534=INT(RIGHT($F531, 1)))</f>
        <v>0</v>
      </c>
      <c r="BN531" s="45">
        <f t="shared" si="12124"/>
        <v>0</v>
      </c>
      <c r="BO531" s="36"/>
      <c r="BP531" s="37"/>
      <c r="BQ531" s="44">
        <f t="shared" ref="BQ531" si="12159">parseTime(BO531)-(BP534=INT(RIGHT($F531, 1)))</f>
        <v>0</v>
      </c>
      <c r="BR531" s="45">
        <f t="shared" si="12126"/>
        <v>0</v>
      </c>
      <c r="BS531" s="36"/>
      <c r="BT531" s="37"/>
      <c r="BU531" s="44">
        <f t="shared" ref="BU531" si="12160">parseTime(BS531)-(BT534=INT(RIGHT($F531, 1)))</f>
        <v>0</v>
      </c>
      <c r="BV531" s="45">
        <f t="shared" si="12128"/>
        <v>0</v>
      </c>
      <c r="BW531" s="36"/>
      <c r="BX531" s="37"/>
      <c r="BY531" s="44">
        <f t="shared" ref="BY531" si="12161">parseTime(BW531)-(BX534=INT(RIGHT($F531, 1)))</f>
        <v>0</v>
      </c>
      <c r="BZ531" s="45">
        <f t="shared" si="12130"/>
        <v>0</v>
      </c>
      <c r="CA531" s="36"/>
      <c r="CB531" s="37"/>
      <c r="CC531" s="44">
        <f t="shared" ref="CC531" si="12162">parseTime(CA531)-(CB534=INT(RIGHT($F531, 1)))</f>
        <v>0</v>
      </c>
      <c r="CD531" s="45">
        <f t="shared" si="12132"/>
        <v>0</v>
      </c>
      <c r="CE531" s="36"/>
      <c r="CF531" s="37"/>
      <c r="CG531" s="44">
        <f t="shared" ref="CG531" si="12163">parseTime(CE531)-(CF534=INT(RIGHT($F531, 1)))</f>
        <v>0</v>
      </c>
      <c r="CH531" s="45">
        <f t="shared" si="12134"/>
        <v>0</v>
      </c>
    </row>
    <row r="532" spans="1:86" x14ac:dyDescent="0.25">
      <c r="A532" s="56" t="s">
        <v>118</v>
      </c>
      <c r="B532" s="57">
        <f ca="1">roleHours(G529:CH535, "DFD")</f>
        <v>24</v>
      </c>
      <c r="C532" s="14">
        <f t="shared" ca="1" si="11818"/>
        <v>3</v>
      </c>
      <c r="D532" s="14"/>
      <c r="E532" s="20"/>
      <c r="F532" s="51" t="s">
        <v>131</v>
      </c>
      <c r="G532" s="36"/>
      <c r="H532" s="37"/>
      <c r="I532" s="44">
        <f t="shared" ref="I532" si="12164">parseTime(G532)-(H534=INT(RIGHT($F532, 1)))</f>
        <v>0</v>
      </c>
      <c r="J532" s="45">
        <f t="shared" si="12102"/>
        <v>0</v>
      </c>
      <c r="K532" s="36"/>
      <c r="L532" s="37"/>
      <c r="M532" s="44">
        <f t="shared" ref="M532" si="12165">parseTime(K532)-(L534=INT(RIGHT($F532, 1)))</f>
        <v>0</v>
      </c>
      <c r="N532" s="45">
        <f t="shared" si="12104"/>
        <v>0</v>
      </c>
      <c r="O532" s="36"/>
      <c r="P532" s="37"/>
      <c r="Q532" s="44">
        <f t="shared" ref="Q532" si="12166">parseTime(O532)-(P534=INT(RIGHT($F532, 1)))</f>
        <v>0</v>
      </c>
      <c r="R532" s="45">
        <f t="shared" si="12106"/>
        <v>0</v>
      </c>
      <c r="S532" s="36"/>
      <c r="T532" s="37"/>
      <c r="U532" s="44">
        <f t="shared" ref="U532" si="12167">parseTime(S532)-(T534=INT(RIGHT($F532, 1)))</f>
        <v>0</v>
      </c>
      <c r="V532" s="45">
        <f t="shared" si="12108"/>
        <v>0</v>
      </c>
      <c r="W532" s="36"/>
      <c r="X532" s="37"/>
      <c r="Y532" s="44">
        <f t="shared" ref="Y532" si="12168">parseTime(W532)-(X534=INT(RIGHT($F532, 1)))</f>
        <v>0</v>
      </c>
      <c r="Z532" s="45">
        <f t="shared" si="12110"/>
        <v>0</v>
      </c>
      <c r="AA532" s="36"/>
      <c r="AB532" s="37"/>
      <c r="AC532" s="44">
        <f t="shared" ref="AC532" si="12169">parseTime(AA532)-(AB534=INT(RIGHT($F532, 1)))</f>
        <v>0</v>
      </c>
      <c r="AD532" s="45">
        <f t="shared" si="12112"/>
        <v>0</v>
      </c>
      <c r="AE532" s="36"/>
      <c r="AF532" s="37"/>
      <c r="AG532" s="44">
        <f t="shared" ref="AG532" si="12170">parseTime(AE532)-(AF534=INT(RIGHT($F532, 1)))</f>
        <v>0</v>
      </c>
      <c r="AH532" s="45">
        <f t="shared" si="12114"/>
        <v>0</v>
      </c>
      <c r="AI532" s="36"/>
      <c r="AJ532" s="37"/>
      <c r="AK532" s="44">
        <f>parseTime(AI532)-(AJ534=INT(RIGHT($F532, 1)))</f>
        <v>0</v>
      </c>
      <c r="AL532" s="45">
        <f t="shared" si="12115"/>
        <v>0</v>
      </c>
      <c r="AM532" s="36"/>
      <c r="AN532" s="37"/>
      <c r="AO532" s="44">
        <f t="shared" ref="AO532" si="12171">parseTime(AM532)-(AN534=INT(RIGHT($F532, 1)))</f>
        <v>0</v>
      </c>
      <c r="AP532" s="45">
        <f t="shared" si="12117"/>
        <v>0</v>
      </c>
      <c r="AQ532" s="36"/>
      <c r="AR532" s="37"/>
      <c r="AS532" s="44">
        <f t="shared" ref="AS532" si="12172">parseTime(AQ532)-(AR534=INT(RIGHT($F532, 1)))</f>
        <v>0</v>
      </c>
      <c r="AT532" s="45">
        <f t="shared" si="12119"/>
        <v>0</v>
      </c>
      <c r="AU532" s="36"/>
      <c r="AV532" s="37"/>
      <c r="AW532" s="44">
        <f>parseTime(AU532)-(AV534=INT(RIGHT($F532, 1)))</f>
        <v>0</v>
      </c>
      <c r="AX532" s="45">
        <f t="shared" si="12120"/>
        <v>0</v>
      </c>
      <c r="AY532" s="36"/>
      <c r="AZ532" s="37"/>
      <c r="BA532" s="44">
        <f>parseTime(AY532)-(AZ534=INT(RIGHT($F532, 1)))</f>
        <v>0</v>
      </c>
      <c r="BB532" s="45">
        <f t="shared" si="12121"/>
        <v>0</v>
      </c>
      <c r="BC532" s="36"/>
      <c r="BD532" s="37"/>
      <c r="BE532" s="44">
        <f>parseTime(BC532)-(BD534=INT(RIGHT($F532, 1)))</f>
        <v>0</v>
      </c>
      <c r="BF532" s="45">
        <f t="shared" si="12122"/>
        <v>0</v>
      </c>
      <c r="BG532" s="36"/>
      <c r="BH532" s="37"/>
      <c r="BI532" s="44">
        <f>parseTime(BG532)-(BH534=INT(RIGHT($F532, 1)))</f>
        <v>0</v>
      </c>
      <c r="BJ532" s="45">
        <f t="shared" si="12123"/>
        <v>0</v>
      </c>
      <c r="BK532" s="36"/>
      <c r="BL532" s="37"/>
      <c r="BM532" s="44">
        <f>parseTime(BK532)-(BL534=INT(RIGHT($F532, 1)))</f>
        <v>0</v>
      </c>
      <c r="BN532" s="45">
        <f t="shared" si="12124"/>
        <v>0</v>
      </c>
      <c r="BO532" s="36"/>
      <c r="BP532" s="37"/>
      <c r="BQ532" s="44">
        <f t="shared" ref="BQ532" si="12173">parseTime(BO532)-(BP534=INT(RIGHT($F532, 1)))</f>
        <v>0</v>
      </c>
      <c r="BR532" s="45">
        <f t="shared" si="12126"/>
        <v>0</v>
      </c>
      <c r="BS532" s="36"/>
      <c r="BT532" s="37"/>
      <c r="BU532" s="44">
        <f t="shared" ref="BU532" si="12174">parseTime(BS532)-(BT534=INT(RIGHT($F532, 1)))</f>
        <v>0</v>
      </c>
      <c r="BV532" s="45">
        <f t="shared" si="12128"/>
        <v>0</v>
      </c>
      <c r="BW532" s="36"/>
      <c r="BX532" s="37"/>
      <c r="BY532" s="44">
        <f t="shared" ref="BY532" si="12175">parseTime(BW532)-(BX534=INT(RIGHT($F532, 1)))</f>
        <v>0</v>
      </c>
      <c r="BZ532" s="45">
        <f t="shared" si="12130"/>
        <v>0</v>
      </c>
      <c r="CA532" s="36"/>
      <c r="CB532" s="37"/>
      <c r="CC532" s="44">
        <f t="shared" ref="CC532" si="12176">parseTime(CA532)-(CB534=INT(RIGHT($F532, 1)))</f>
        <v>0</v>
      </c>
      <c r="CD532" s="45">
        <f t="shared" si="12132"/>
        <v>0</v>
      </c>
      <c r="CE532" s="36"/>
      <c r="CF532" s="37"/>
      <c r="CG532" s="44">
        <f t="shared" ref="CG532" si="12177">parseTime(CE532)-(CF534=INT(RIGHT($F532, 1)))</f>
        <v>0</v>
      </c>
      <c r="CH532" s="45">
        <f t="shared" si="12134"/>
        <v>0</v>
      </c>
    </row>
    <row r="533" spans="1:86" x14ac:dyDescent="0.25">
      <c r="A533" s="56" t="s">
        <v>119</v>
      </c>
      <c r="B533" s="57">
        <f ca="1">roleHours(G529:CH535, "MCC")</f>
        <v>8</v>
      </c>
      <c r="C533" s="14">
        <f t="shared" ca="1" si="11818"/>
        <v>1</v>
      </c>
      <c r="D533" s="14"/>
      <c r="E533" s="20"/>
      <c r="F533" s="51" t="s">
        <v>132</v>
      </c>
      <c r="G533" s="36"/>
      <c r="H533" s="37"/>
      <c r="I533" s="44">
        <f t="shared" ref="I533" si="12178">parseTime(G533)-(H534=INT(RIGHT($F533, 1)))</f>
        <v>0</v>
      </c>
      <c r="J533" s="45">
        <f t="shared" si="12102"/>
        <v>0</v>
      </c>
      <c r="K533" s="36"/>
      <c r="L533" s="37"/>
      <c r="M533" s="44">
        <f t="shared" ref="M533" si="12179">parseTime(K533)-(L534=INT(RIGHT($F533, 1)))</f>
        <v>0</v>
      </c>
      <c r="N533" s="45">
        <f t="shared" si="12104"/>
        <v>0</v>
      </c>
      <c r="O533" s="36"/>
      <c r="P533" s="37"/>
      <c r="Q533" s="44">
        <f t="shared" ref="Q533" si="12180">parseTime(O533)-(P534=INT(RIGHT($F533, 1)))</f>
        <v>0</v>
      </c>
      <c r="R533" s="45">
        <f t="shared" si="12106"/>
        <v>0</v>
      </c>
      <c r="S533" s="36"/>
      <c r="T533" s="37"/>
      <c r="U533" s="44">
        <f t="shared" ref="U533" si="12181">parseTime(S533)-(T534=INT(RIGHT($F533, 1)))</f>
        <v>0</v>
      </c>
      <c r="V533" s="45">
        <f t="shared" si="12108"/>
        <v>0</v>
      </c>
      <c r="W533" s="36"/>
      <c r="X533" s="37"/>
      <c r="Y533" s="44">
        <f t="shared" ref="Y533" si="12182">parseTime(W533)-(X534=INT(RIGHT($F533, 1)))</f>
        <v>0</v>
      </c>
      <c r="Z533" s="45">
        <f t="shared" si="12110"/>
        <v>0</v>
      </c>
      <c r="AA533" s="36"/>
      <c r="AB533" s="37"/>
      <c r="AC533" s="44">
        <f t="shared" ref="AC533" si="12183">parseTime(AA533)-(AB534=INT(RIGHT($F533, 1)))</f>
        <v>0</v>
      </c>
      <c r="AD533" s="45">
        <f t="shared" si="12112"/>
        <v>0</v>
      </c>
      <c r="AE533" s="36"/>
      <c r="AF533" s="37"/>
      <c r="AG533" s="44">
        <f t="shared" ref="AG533" si="12184">parseTime(AE533)-(AF534=INT(RIGHT($F533, 1)))</f>
        <v>0</v>
      </c>
      <c r="AH533" s="45">
        <f t="shared" si="12114"/>
        <v>0</v>
      </c>
      <c r="AI533" s="36"/>
      <c r="AJ533" s="37"/>
      <c r="AK533" s="44">
        <f>parseTime(AI533)-(AJ534=INT(RIGHT($F533, 1)))</f>
        <v>0</v>
      </c>
      <c r="AL533" s="45">
        <f t="shared" si="12115"/>
        <v>0</v>
      </c>
      <c r="AM533" s="36"/>
      <c r="AN533" s="37"/>
      <c r="AO533" s="44">
        <f t="shared" ref="AO533" si="12185">parseTime(AM533)-(AN534=INT(RIGHT($F533, 1)))</f>
        <v>0</v>
      </c>
      <c r="AP533" s="45">
        <f t="shared" si="12117"/>
        <v>0</v>
      </c>
      <c r="AQ533" s="36"/>
      <c r="AR533" s="37"/>
      <c r="AS533" s="44">
        <f t="shared" ref="AS533" si="12186">parseTime(AQ533)-(AR534=INT(RIGHT($F533, 1)))</f>
        <v>0</v>
      </c>
      <c r="AT533" s="45">
        <f t="shared" si="12119"/>
        <v>0</v>
      </c>
      <c r="AU533" s="36"/>
      <c r="AV533" s="37"/>
      <c r="AW533" s="44">
        <f>parseTime(AU533)-(AV534=INT(RIGHT($F533, 1)))</f>
        <v>0</v>
      </c>
      <c r="AX533" s="45">
        <f t="shared" si="12120"/>
        <v>0</v>
      </c>
      <c r="AY533" s="36"/>
      <c r="AZ533" s="37"/>
      <c r="BA533" s="44">
        <f>parseTime(AY533)-(AZ534=INT(RIGHT($F533, 1)))</f>
        <v>0</v>
      </c>
      <c r="BB533" s="45">
        <f t="shared" si="12121"/>
        <v>0</v>
      </c>
      <c r="BC533" s="36"/>
      <c r="BD533" s="37"/>
      <c r="BE533" s="44">
        <f>parseTime(BC533)-(BD534=INT(RIGHT($F533, 1)))</f>
        <v>0</v>
      </c>
      <c r="BF533" s="45">
        <f t="shared" si="12122"/>
        <v>0</v>
      </c>
      <c r="BG533" s="36"/>
      <c r="BH533" s="37"/>
      <c r="BI533" s="44">
        <f>parseTime(BG533)-(BH534=INT(RIGHT($F533, 1)))</f>
        <v>0</v>
      </c>
      <c r="BJ533" s="45">
        <f t="shared" si="12123"/>
        <v>0</v>
      </c>
      <c r="BK533" s="36"/>
      <c r="BL533" s="37"/>
      <c r="BM533" s="44">
        <f>parseTime(BK533)-(BL534=INT(RIGHT($F533, 1)))</f>
        <v>0</v>
      </c>
      <c r="BN533" s="45">
        <f t="shared" si="12124"/>
        <v>0</v>
      </c>
      <c r="BO533" s="36"/>
      <c r="BP533" s="37"/>
      <c r="BQ533" s="44">
        <f t="shared" ref="BQ533" si="12187">parseTime(BO533)-(BP534=INT(RIGHT($F533, 1)))</f>
        <v>0</v>
      </c>
      <c r="BR533" s="45">
        <f t="shared" si="12126"/>
        <v>0</v>
      </c>
      <c r="BS533" s="36"/>
      <c r="BT533" s="37"/>
      <c r="BU533" s="44">
        <f t="shared" ref="BU533" si="12188">parseTime(BS533)-(BT534=INT(RIGHT($F533, 1)))</f>
        <v>0</v>
      </c>
      <c r="BV533" s="45">
        <f t="shared" si="12128"/>
        <v>0</v>
      </c>
      <c r="BW533" s="36"/>
      <c r="BX533" s="37"/>
      <c r="BY533" s="44">
        <f t="shared" ref="BY533" si="12189">parseTime(BW533)-(BX534=INT(RIGHT($F533, 1)))</f>
        <v>0</v>
      </c>
      <c r="BZ533" s="45">
        <f t="shared" si="12130"/>
        <v>0</v>
      </c>
      <c r="CA533" s="36"/>
      <c r="CB533" s="37"/>
      <c r="CC533" s="44">
        <f t="shared" ref="CC533" si="12190">parseTime(CA533)-(CB534=INT(RIGHT($F533, 1)))</f>
        <v>0</v>
      </c>
      <c r="CD533" s="45">
        <f t="shared" si="12132"/>
        <v>0</v>
      </c>
      <c r="CE533" s="36"/>
      <c r="CF533" s="37"/>
      <c r="CG533" s="44">
        <f t="shared" ref="CG533" si="12191">parseTime(CE533)-(CF534=INT(RIGHT($F533, 1)))</f>
        <v>0</v>
      </c>
      <c r="CH533" s="45">
        <f t="shared" si="12134"/>
        <v>0</v>
      </c>
    </row>
    <row r="534" spans="1:86" x14ac:dyDescent="0.25">
      <c r="A534" s="56" t="s">
        <v>120</v>
      </c>
      <c r="B534" s="57">
        <f ca="1">roleHours(G529:CH535, "DCC")</f>
        <v>0</v>
      </c>
      <c r="C534" s="14">
        <f t="shared" ca="1" si="11818"/>
        <v>0</v>
      </c>
      <c r="D534" s="14"/>
      <c r="E534" s="20"/>
      <c r="F534" s="51"/>
      <c r="G534" s="46" t="s">
        <v>134</v>
      </c>
      <c r="H534" s="38">
        <f t="shared" ref="H534" si="12192">lunchAdjust(G529:H533)</f>
        <v>1</v>
      </c>
      <c r="I534" s="48" t="s">
        <v>0</v>
      </c>
      <c r="J534" s="39">
        <f t="shared" ref="J534" si="12193">SUMPRODUCT(I529:I533*J529:J533)</f>
        <v>8</v>
      </c>
      <c r="K534" s="46" t="s">
        <v>134</v>
      </c>
      <c r="L534" s="38">
        <f t="shared" ref="L534" si="12194">lunchAdjust(K529:L533)</f>
        <v>1</v>
      </c>
      <c r="M534" s="48" t="s">
        <v>0</v>
      </c>
      <c r="N534" s="39">
        <f t="shared" ref="N534" si="12195">SUMPRODUCT(M529:M533*N529:N533)</f>
        <v>8</v>
      </c>
      <c r="O534" s="46" t="s">
        <v>134</v>
      </c>
      <c r="P534" s="38">
        <f t="shared" ref="P534" si="12196">lunchAdjust(O529:P533)</f>
        <v>0</v>
      </c>
      <c r="Q534" s="48" t="s">
        <v>0</v>
      </c>
      <c r="R534" s="39">
        <f t="shared" ref="R534" si="12197">SUMPRODUCT(Q529:Q533*R529:R533)</f>
        <v>0</v>
      </c>
      <c r="S534" s="46" t="s">
        <v>134</v>
      </c>
      <c r="T534" s="38">
        <f t="shared" ref="T534" si="12198">lunchAdjust(S529:T533)</f>
        <v>1</v>
      </c>
      <c r="U534" s="48" t="s">
        <v>0</v>
      </c>
      <c r="V534" s="39">
        <f t="shared" ref="V534" si="12199">SUMPRODUCT(U529:U533*V529:V533)</f>
        <v>8</v>
      </c>
      <c r="W534" s="46" t="s">
        <v>134</v>
      </c>
      <c r="X534" s="38">
        <f t="shared" ref="X534" si="12200">lunchAdjust(W529:X533)</f>
        <v>1</v>
      </c>
      <c r="Y534" s="48" t="s">
        <v>0</v>
      </c>
      <c r="Z534" s="39">
        <f t="shared" ref="Z534" si="12201">SUMPRODUCT(Y529:Y533*Z529:Z533)</f>
        <v>8</v>
      </c>
      <c r="AA534" s="46" t="s">
        <v>134</v>
      </c>
      <c r="AB534" s="38">
        <f t="shared" ref="AB534" si="12202">lunchAdjust(AA529:AB533)</f>
        <v>1</v>
      </c>
      <c r="AC534" s="48" t="s">
        <v>0</v>
      </c>
      <c r="AD534" s="39">
        <f t="shared" ref="AD534" si="12203">SUMPRODUCT(AC529:AC533*AD529:AD533)</f>
        <v>8</v>
      </c>
      <c r="AE534" s="46" t="s">
        <v>134</v>
      </c>
      <c r="AF534" s="38">
        <f t="shared" ref="AF534" si="12204">lunchAdjust(AE529:AF533)</f>
        <v>1</v>
      </c>
      <c r="AG534" s="48" t="s">
        <v>0</v>
      </c>
      <c r="AH534" s="39">
        <f t="shared" ref="AH534" si="12205">SUMPRODUCT(AG529:AG533*AH529:AH533)</f>
        <v>8</v>
      </c>
      <c r="AI534" s="46" t="s">
        <v>134</v>
      </c>
      <c r="AJ534" s="38">
        <f t="shared" ref="AJ534" si="12206">lunchAdjust(AI529:AJ533)</f>
        <v>1</v>
      </c>
      <c r="AK534" s="48" t="s">
        <v>0</v>
      </c>
      <c r="AL534" s="39">
        <f t="shared" ref="AL534" si="12207">SUMPRODUCT(AK529:AK533*AL529:AL533)</f>
        <v>8</v>
      </c>
      <c r="AM534" s="46" t="s">
        <v>134</v>
      </c>
      <c r="AN534" s="38">
        <f t="shared" ref="AN534" si="12208">lunchAdjust(AM529:AN533)</f>
        <v>0</v>
      </c>
      <c r="AO534" s="48" t="s">
        <v>0</v>
      </c>
      <c r="AP534" s="39">
        <f t="shared" ref="AP534" si="12209">SUMPRODUCT(AO529:AO533*AP529:AP533)</f>
        <v>0</v>
      </c>
      <c r="AQ534" s="46" t="s">
        <v>134</v>
      </c>
      <c r="AR534" s="38">
        <f t="shared" ref="AR534" si="12210">lunchAdjust(AQ529:AR533)</f>
        <v>0</v>
      </c>
      <c r="AS534" s="48" t="s">
        <v>0</v>
      </c>
      <c r="AT534" s="39">
        <f t="shared" ref="AT534" si="12211">SUMPRODUCT(AS529:AS533*AT529:AT533)</f>
        <v>0</v>
      </c>
      <c r="AU534" s="46" t="s">
        <v>134</v>
      </c>
      <c r="AV534" s="38">
        <f t="shared" ref="AV534" si="12212">lunchAdjust(AU529:AV533)</f>
        <v>1</v>
      </c>
      <c r="AW534" s="48" t="s">
        <v>0</v>
      </c>
      <c r="AX534" s="39">
        <f t="shared" ref="AX534" si="12213">SUMPRODUCT(AW529:AW533*AX529:AX533)</f>
        <v>8</v>
      </c>
      <c r="AY534" s="46" t="s">
        <v>134</v>
      </c>
      <c r="AZ534" s="38">
        <f t="shared" ref="AZ534" si="12214">lunchAdjust(AY529:AZ533)</f>
        <v>1</v>
      </c>
      <c r="BA534" s="48" t="s">
        <v>0</v>
      </c>
      <c r="BB534" s="39">
        <f t="shared" ref="BB534" si="12215">SUMPRODUCT(BA529:BA533*BB529:BB533)</f>
        <v>8</v>
      </c>
      <c r="BC534" s="46" t="s">
        <v>134</v>
      </c>
      <c r="BD534" s="38">
        <f t="shared" ref="BD534" si="12216">lunchAdjust(BC529:BD533)</f>
        <v>1</v>
      </c>
      <c r="BE534" s="48" t="s">
        <v>0</v>
      </c>
      <c r="BF534" s="39">
        <f t="shared" ref="BF534" si="12217">SUMPRODUCT(BE529:BE533*BF529:BF533)</f>
        <v>8</v>
      </c>
      <c r="BG534" s="46" t="s">
        <v>134</v>
      </c>
      <c r="BH534" s="38">
        <f t="shared" ref="BH534" si="12218">lunchAdjust(BG529:BH533)</f>
        <v>0</v>
      </c>
      <c r="BI534" s="48" t="s">
        <v>0</v>
      </c>
      <c r="BJ534" s="39">
        <f t="shared" ref="BJ534" si="12219">SUMPRODUCT(BI529:BI533*BJ529:BJ533)</f>
        <v>0</v>
      </c>
      <c r="BK534" s="46" t="s">
        <v>134</v>
      </c>
      <c r="BL534" s="38">
        <f t="shared" ref="BL534" si="12220">lunchAdjust(BK529:BL533)</f>
        <v>0</v>
      </c>
      <c r="BM534" s="48" t="s">
        <v>0</v>
      </c>
      <c r="BN534" s="39">
        <f t="shared" ref="BN534" si="12221">SUMPRODUCT(BM529:BM533*BN529:BN533)</f>
        <v>0</v>
      </c>
      <c r="BO534" s="46" t="s">
        <v>134</v>
      </c>
      <c r="BP534" s="38">
        <f t="shared" ref="BP534" si="12222">lunchAdjust(BO529:BP533)</f>
        <v>0</v>
      </c>
      <c r="BQ534" s="48" t="s">
        <v>0</v>
      </c>
      <c r="BR534" s="39">
        <f t="shared" ref="BR534" si="12223">SUMPRODUCT(BQ529:BQ533*BR529:BR533)</f>
        <v>0</v>
      </c>
      <c r="BS534" s="46" t="s">
        <v>134</v>
      </c>
      <c r="BT534" s="38">
        <f t="shared" ref="BT534" si="12224">lunchAdjust(BS529:BT533)</f>
        <v>0</v>
      </c>
      <c r="BU534" s="48" t="s">
        <v>0</v>
      </c>
      <c r="BV534" s="39">
        <f t="shared" ref="BV534" si="12225">SUMPRODUCT(BU529:BU533*BV529:BV533)</f>
        <v>0</v>
      </c>
      <c r="BW534" s="46" t="s">
        <v>134</v>
      </c>
      <c r="BX534" s="38">
        <f t="shared" ref="BX534" si="12226">lunchAdjust(BW529:BX533)</f>
        <v>0</v>
      </c>
      <c r="BY534" s="48" t="s">
        <v>0</v>
      </c>
      <c r="BZ534" s="39">
        <f t="shared" ref="BZ534" si="12227">SUMPRODUCT(BY529:BY533*BZ529:BZ533)</f>
        <v>0</v>
      </c>
      <c r="CA534" s="46" t="s">
        <v>134</v>
      </c>
      <c r="CB534" s="38">
        <f t="shared" ref="CB534" si="12228">lunchAdjust(CA529:CB533)</f>
        <v>0</v>
      </c>
      <c r="CC534" s="48" t="s">
        <v>0</v>
      </c>
      <c r="CD534" s="39">
        <f t="shared" ref="CD534" si="12229">SUMPRODUCT(CC529:CC533*CD529:CD533)</f>
        <v>0</v>
      </c>
      <c r="CE534" s="46" t="s">
        <v>134</v>
      </c>
      <c r="CF534" s="38">
        <f t="shared" ref="CF534" si="12230">lunchAdjust(CE529:CF533)</f>
        <v>0</v>
      </c>
      <c r="CG534" s="48" t="s">
        <v>0</v>
      </c>
      <c r="CH534" s="39">
        <f t="shared" ref="CH534" si="12231">SUMPRODUCT(CG529:CG533*CH529:CH533)</f>
        <v>0</v>
      </c>
    </row>
    <row r="535" spans="1:86" ht="15.75" thickBot="1" x14ac:dyDescent="0.3">
      <c r="A535" s="58" t="s">
        <v>121</v>
      </c>
      <c r="B535" s="59">
        <f ca="1">roleHours(G529:CH535, "OUT")</f>
        <v>0</v>
      </c>
      <c r="C535" s="54" t="s">
        <v>137</v>
      </c>
      <c r="D535" s="22">
        <f ca="1">roleHours(G529:CH535, "PTO")</f>
        <v>0</v>
      </c>
      <c r="E535" s="23"/>
      <c r="F535" s="52"/>
      <c r="G535" s="47" t="s">
        <v>39</v>
      </c>
      <c r="H535" s="40">
        <f t="shared" si="10742"/>
        <v>0</v>
      </c>
      <c r="I535" s="49" t="s">
        <v>135</v>
      </c>
      <c r="J535" s="41">
        <f t="shared" ref="J535" si="12232">J534*G$4</f>
        <v>0</v>
      </c>
      <c r="K535" s="47" t="s">
        <v>39</v>
      </c>
      <c r="L535" s="40">
        <f t="shared" ref="L535" si="12233">SUMPRODUCT(M529:M533*(L529:L533="PTO"))+SUMPRODUCT(M529:M533*(L529:L533="HOL"))</f>
        <v>0</v>
      </c>
      <c r="M535" s="49" t="s">
        <v>135</v>
      </c>
      <c r="N535" s="41">
        <f t="shared" ref="N535" si="12234">N534*K$4</f>
        <v>0</v>
      </c>
      <c r="O535" s="47" t="s">
        <v>39</v>
      </c>
      <c r="P535" s="40">
        <f t="shared" ref="P535" si="12235">SUMPRODUCT(Q529:Q533*(P529:P533="PTO"))+SUMPRODUCT(Q529:Q533*(P529:P533="HOL"))</f>
        <v>0</v>
      </c>
      <c r="Q535" s="49" t="s">
        <v>135</v>
      </c>
      <c r="R535" s="41">
        <f t="shared" ref="R535" si="12236">R534*O$4</f>
        <v>0</v>
      </c>
      <c r="S535" s="47" t="s">
        <v>39</v>
      </c>
      <c r="T535" s="40">
        <f t="shared" ref="T535" si="12237">SUMPRODUCT(U529:U533*(T529:T533="PTO"))+SUMPRODUCT(U529:U533*(T529:T533="HOL"))</f>
        <v>0</v>
      </c>
      <c r="U535" s="49" t="s">
        <v>135</v>
      </c>
      <c r="V535" s="41">
        <f t="shared" ref="V535" si="12238">V534*S$4</f>
        <v>0</v>
      </c>
      <c r="W535" s="47" t="s">
        <v>39</v>
      </c>
      <c r="X535" s="40">
        <f t="shared" ref="X535" si="12239">SUMPRODUCT(Y529:Y533*(X529:X533="PTO"))+SUMPRODUCT(Y529:Y533*(X529:X533="HOL"))</f>
        <v>0</v>
      </c>
      <c r="Y535" s="49" t="s">
        <v>135</v>
      </c>
      <c r="Z535" s="41">
        <f t="shared" ref="Z535" si="12240">Z534*W$4</f>
        <v>8</v>
      </c>
      <c r="AA535" s="47" t="s">
        <v>39</v>
      </c>
      <c r="AB535" s="40">
        <f t="shared" ref="AB535" si="12241">SUMPRODUCT(AC529:AC533*(AB529:AB533="PTO"))+SUMPRODUCT(AC529:AC533*(AB529:AB533="HOL"))</f>
        <v>0</v>
      </c>
      <c r="AC535" s="49" t="s">
        <v>135</v>
      </c>
      <c r="AD535" s="41">
        <f t="shared" ref="AD535" si="12242">AD534*AA$4</f>
        <v>8</v>
      </c>
      <c r="AE535" s="47" t="s">
        <v>39</v>
      </c>
      <c r="AF535" s="40">
        <f t="shared" ref="AF535" si="12243">SUMPRODUCT(AG529:AG533*(AF529:AF533="PTO"))+SUMPRODUCT(AG529:AG533*(AF529:AF533="HOL"))</f>
        <v>0</v>
      </c>
      <c r="AG535" s="49" t="s">
        <v>135</v>
      </c>
      <c r="AH535" s="41">
        <f t="shared" ref="AH535" si="12244">AH534*AE$4</f>
        <v>8</v>
      </c>
      <c r="AI535" s="47" t="s">
        <v>39</v>
      </c>
      <c r="AJ535" s="40">
        <f t="shared" ref="AJ535" si="12245">SUMPRODUCT(AK529:AK533*(AJ529:AJ533="PTO"))+SUMPRODUCT(AK529:AK533*(AJ529:AJ533="HOL"))</f>
        <v>0</v>
      </c>
      <c r="AK535" s="49" t="s">
        <v>135</v>
      </c>
      <c r="AL535" s="41">
        <f>AL534*AI$4</f>
        <v>8</v>
      </c>
      <c r="AM535" s="47" t="s">
        <v>39</v>
      </c>
      <c r="AN535" s="40">
        <f t="shared" ref="AN535" si="12246">SUMPRODUCT(AO529:AO533*(AN529:AN533="PTO"))+SUMPRODUCT(AO529:AO533*(AN529:AN533="HOL"))</f>
        <v>0</v>
      </c>
      <c r="AO535" s="49" t="s">
        <v>135</v>
      </c>
      <c r="AP535" s="41">
        <f t="shared" ref="AP535" si="12247">AP534*AM$4</f>
        <v>0</v>
      </c>
      <c r="AQ535" s="47" t="s">
        <v>39</v>
      </c>
      <c r="AR535" s="40">
        <f t="shared" ref="AR535" si="12248">SUMPRODUCT(AS529:AS533*(AR529:AR533="PTO"))+SUMPRODUCT(AS529:AS533*(AR529:AR533="HOL"))</f>
        <v>0</v>
      </c>
      <c r="AS535" s="49" t="s">
        <v>135</v>
      </c>
      <c r="AT535" s="41">
        <f t="shared" ref="AT535" si="12249">AT534*AQ$4</f>
        <v>0</v>
      </c>
      <c r="AU535" s="47" t="s">
        <v>39</v>
      </c>
      <c r="AV535" s="40">
        <f t="shared" ref="AV535" si="12250">SUMPRODUCT(AW529:AW533*(AV529:AV533="PTO"))+SUMPRODUCT(AW529:AW533*(AV529:AV533="HOL"))</f>
        <v>0</v>
      </c>
      <c r="AW535" s="49" t="s">
        <v>135</v>
      </c>
      <c r="AX535" s="41">
        <f>AX534*AU$4</f>
        <v>8</v>
      </c>
      <c r="AY535" s="47" t="s">
        <v>39</v>
      </c>
      <c r="AZ535" s="40">
        <f t="shared" ref="AZ535" si="12251">SUMPRODUCT(BA529:BA533*(AZ529:AZ533="PTO"))+SUMPRODUCT(BA529:BA533*(AZ529:AZ533="HOL"))</f>
        <v>0</v>
      </c>
      <c r="BA535" s="49" t="s">
        <v>135</v>
      </c>
      <c r="BB535" s="41">
        <f>BB534*AY$4</f>
        <v>8</v>
      </c>
      <c r="BC535" s="47" t="s">
        <v>39</v>
      </c>
      <c r="BD535" s="40">
        <f t="shared" ref="BD535" si="12252">SUMPRODUCT(BE529:BE533*(BD529:BD533="PTO"))+SUMPRODUCT(BE529:BE533*(BD529:BD533="HOL"))</f>
        <v>0</v>
      </c>
      <c r="BE535" s="49" t="s">
        <v>135</v>
      </c>
      <c r="BF535" s="41">
        <f>BF534*BC$4</f>
        <v>8</v>
      </c>
      <c r="BG535" s="47" t="s">
        <v>39</v>
      </c>
      <c r="BH535" s="40">
        <f t="shared" ref="BH535" si="12253">SUMPRODUCT(BI529:BI533*(BH529:BH533="PTO"))+SUMPRODUCT(BI529:BI533*(BH529:BH533="HOL"))</f>
        <v>0</v>
      </c>
      <c r="BI535" s="49" t="s">
        <v>135</v>
      </c>
      <c r="BJ535" s="41">
        <f>BJ534*BG$4</f>
        <v>0</v>
      </c>
      <c r="BK535" s="47" t="s">
        <v>39</v>
      </c>
      <c r="BL535" s="40">
        <f t="shared" ref="BL535" si="12254">SUMPRODUCT(BM529:BM533*(BL529:BL533="PTO"))+SUMPRODUCT(BM529:BM533*(BL529:BL533="HOL"))</f>
        <v>0</v>
      </c>
      <c r="BM535" s="49" t="s">
        <v>135</v>
      </c>
      <c r="BN535" s="41">
        <f>BN534*BK$4</f>
        <v>0</v>
      </c>
      <c r="BO535" s="47" t="s">
        <v>39</v>
      </c>
      <c r="BP535" s="40">
        <f t="shared" ref="BP535" si="12255">SUMPRODUCT(BQ529:BQ533*(BP529:BP533="PTO"))+SUMPRODUCT(BQ529:BQ533*(BP529:BP533="HOL"))</f>
        <v>0</v>
      </c>
      <c r="BQ535" s="49" t="s">
        <v>135</v>
      </c>
      <c r="BR535" s="41">
        <f t="shared" ref="BR535" si="12256">BR534*BO$4</f>
        <v>0</v>
      </c>
      <c r="BS535" s="47" t="s">
        <v>39</v>
      </c>
      <c r="BT535" s="40">
        <f t="shared" ref="BT535" si="12257">SUMPRODUCT(BU529:BU533*(BT529:BT533="PTO"))+SUMPRODUCT(BU529:BU533*(BT529:BT533="HOL"))</f>
        <v>0</v>
      </c>
      <c r="BU535" s="49" t="s">
        <v>135</v>
      </c>
      <c r="BV535" s="41">
        <f t="shared" ref="BV535" si="12258">BV534*BS$4</f>
        <v>0</v>
      </c>
      <c r="BW535" s="47" t="s">
        <v>39</v>
      </c>
      <c r="BX535" s="40">
        <f t="shared" ref="BX535" si="12259">SUMPRODUCT(BY529:BY533*(BX529:BX533="PTO"))+SUMPRODUCT(BY529:BY533*(BX529:BX533="HOL"))</f>
        <v>0</v>
      </c>
      <c r="BY535" s="49" t="s">
        <v>135</v>
      </c>
      <c r="BZ535" s="41">
        <f t="shared" ref="BZ535" si="12260">BZ534*BW$4</f>
        <v>0</v>
      </c>
      <c r="CA535" s="47" t="s">
        <v>39</v>
      </c>
      <c r="CB535" s="40">
        <f t="shared" ref="CB535" si="12261">SUMPRODUCT(CC529:CC533*(CB529:CB533="PTO"))+SUMPRODUCT(CC529:CC533*(CB529:CB533="HOL"))</f>
        <v>0</v>
      </c>
      <c r="CC535" s="49" t="s">
        <v>135</v>
      </c>
      <c r="CD535" s="41">
        <f t="shared" ref="CD535" si="12262">CD534*CA$4</f>
        <v>0</v>
      </c>
      <c r="CE535" s="47" t="s">
        <v>39</v>
      </c>
      <c r="CF535" s="40">
        <f t="shared" ref="CF535" si="12263">SUMPRODUCT(CG529:CG533*(CF529:CF533="PTO"))+SUMPRODUCT(CG529:CG533*(CF529:CF533="HOL"))</f>
        <v>0</v>
      </c>
      <c r="CG535" s="49" t="s">
        <v>135</v>
      </c>
      <c r="CH535" s="41">
        <f t="shared" ref="CH535" si="12264">CH534*CE$4</f>
        <v>0</v>
      </c>
    </row>
    <row r="536" spans="1:86" x14ac:dyDescent="0.25">
      <c r="A536" s="70" t="s">
        <v>133</v>
      </c>
      <c r="B536" s="71">
        <f t="shared" ref="B536" ca="1" si="12265">D536-B537</f>
        <v>-4.6000000000000014</v>
      </c>
      <c r="C536" s="72" t="s">
        <v>122</v>
      </c>
      <c r="D536" s="71">
        <f>IFERROR(INDEX(Holidays[FTE], MATCH(Entry!E536, Holidays[Date], 0)), 1)*8*INDEX(FTEguide[[1]:[12]], MATCH(Entry!E537, FTEguide[Weekday], 0), IF(Entry!E539&gt;0, Entry!E539, MONTH(Entry!E536)))</f>
        <v>27.4</v>
      </c>
      <c r="E536" s="60">
        <f t="shared" si="11935"/>
        <v>43904</v>
      </c>
      <c r="F536" s="50" t="s">
        <v>128</v>
      </c>
      <c r="G536" s="34"/>
      <c r="H536" s="35"/>
      <c r="I536" s="42">
        <f t="shared" ref="I536" si="12266">parseTime(G536)-(H541=INT(RIGHT($F536, 1)))</f>
        <v>0</v>
      </c>
      <c r="J536" s="43">
        <f t="shared" ref="J536:J540" si="12267">isClocked(H536)</f>
        <v>0</v>
      </c>
      <c r="K536" s="34"/>
      <c r="L536" s="35"/>
      <c r="M536" s="42">
        <f t="shared" ref="M536" si="12268">parseTime(K536)-(L541=INT(RIGHT($F536, 1)))</f>
        <v>0</v>
      </c>
      <c r="N536" s="43">
        <f t="shared" ref="N536:N540" si="12269">isClocked(L536)</f>
        <v>0</v>
      </c>
      <c r="O536" s="34"/>
      <c r="P536" s="35"/>
      <c r="Q536" s="42">
        <f t="shared" ref="Q536" si="12270">parseTime(O536)-(P541=INT(RIGHT($F536, 1)))</f>
        <v>0</v>
      </c>
      <c r="R536" s="43">
        <f t="shared" ref="R536:R540" si="12271">isClocked(P536)</f>
        <v>0</v>
      </c>
      <c r="S536" s="34"/>
      <c r="T536" s="35"/>
      <c r="U536" s="42">
        <f t="shared" ref="U536" si="12272">parseTime(S536)-(T541=INT(RIGHT($F536, 1)))</f>
        <v>0</v>
      </c>
      <c r="V536" s="43">
        <f t="shared" ref="V536:V540" si="12273">isClocked(T536)</f>
        <v>0</v>
      </c>
      <c r="W536" s="34"/>
      <c r="X536" s="35"/>
      <c r="Y536" s="42">
        <f t="shared" ref="Y536" si="12274">parseTime(W536)-(X541=INT(RIGHT($F536, 1)))</f>
        <v>0</v>
      </c>
      <c r="Z536" s="43">
        <f t="shared" ref="Z536:Z540" si="12275">isClocked(X536)</f>
        <v>0</v>
      </c>
      <c r="AA536" s="34"/>
      <c r="AB536" s="35"/>
      <c r="AC536" s="42">
        <f t="shared" ref="AC536" si="12276">parseTime(AA536)-(AB541=INT(RIGHT($F536, 1)))</f>
        <v>0</v>
      </c>
      <c r="AD536" s="43">
        <f t="shared" ref="AD536:AD540" si="12277">isClocked(AB536)</f>
        <v>0</v>
      </c>
      <c r="AE536" s="34"/>
      <c r="AF536" s="35"/>
      <c r="AG536" s="42">
        <f t="shared" ref="AG536" si="12278">parseTime(AE536)-(AF541=INT(RIGHT($F536, 1)))</f>
        <v>0</v>
      </c>
      <c r="AH536" s="43">
        <f t="shared" ref="AH536:AH540" si="12279">isClocked(AF536)</f>
        <v>0</v>
      </c>
      <c r="AI536" s="34" t="s">
        <v>136</v>
      </c>
      <c r="AJ536" s="35" t="s">
        <v>23</v>
      </c>
      <c r="AK536" s="42">
        <f>parseTime(AI536)-(AJ541=INT(RIGHT($F536, 1)))</f>
        <v>8</v>
      </c>
      <c r="AL536" s="43">
        <f t="shared" ref="AL536:AL540" si="12280">isClocked(AJ536)</f>
        <v>1</v>
      </c>
      <c r="AM536" s="34" t="s">
        <v>136</v>
      </c>
      <c r="AN536" s="35" t="s">
        <v>23</v>
      </c>
      <c r="AO536" s="42">
        <f t="shared" ref="AO536" si="12281">parseTime(AM536)-(AN541=INT(RIGHT($F536, 1)))</f>
        <v>8</v>
      </c>
      <c r="AP536" s="43">
        <f t="shared" ref="AP536:AP540" si="12282">isClocked(AN536)</f>
        <v>1</v>
      </c>
      <c r="AQ536" s="34" t="s">
        <v>136</v>
      </c>
      <c r="AR536" s="35" t="s">
        <v>24</v>
      </c>
      <c r="AS536" s="42">
        <f t="shared" ref="AS536" si="12283">parseTime(AQ536)-(AR541=INT(RIGHT($F536, 1)))</f>
        <v>8</v>
      </c>
      <c r="AT536" s="43">
        <f t="shared" ref="AT536:AT540" si="12284">isClocked(AR536)</f>
        <v>1</v>
      </c>
      <c r="AU536" s="34"/>
      <c r="AV536" s="35"/>
      <c r="AW536" s="42">
        <f>parseTime(AU536)-(AV541=INT(RIGHT($F536, 1)))</f>
        <v>0</v>
      </c>
      <c r="AX536" s="43">
        <f t="shared" ref="AX536:AX540" si="12285">isClocked(AV536)</f>
        <v>0</v>
      </c>
      <c r="AY536" s="34"/>
      <c r="AZ536" s="35"/>
      <c r="BA536" s="42">
        <f>parseTime(AY536)-(AZ541=INT(RIGHT($F536, 1)))</f>
        <v>0</v>
      </c>
      <c r="BB536" s="43">
        <f t="shared" ref="BB536:BB540" si="12286">isClocked(AZ536)</f>
        <v>0</v>
      </c>
      <c r="BC536" s="34" t="s">
        <v>136</v>
      </c>
      <c r="BD536" s="35" t="s">
        <v>24</v>
      </c>
      <c r="BE536" s="42">
        <f>parseTime(BC536)-(BD541=INT(RIGHT($F536, 1)))</f>
        <v>8</v>
      </c>
      <c r="BF536" s="43">
        <f t="shared" ref="BF536:BF540" si="12287">isClocked(BD536)</f>
        <v>1</v>
      </c>
      <c r="BG536" s="34"/>
      <c r="BH536" s="35"/>
      <c r="BI536" s="42">
        <f>parseTime(BG536)-(BH541=INT(RIGHT($F536, 1)))</f>
        <v>0</v>
      </c>
      <c r="BJ536" s="43">
        <f t="shared" ref="BJ536:BJ540" si="12288">isClocked(BH536)</f>
        <v>0</v>
      </c>
      <c r="BK536" s="34"/>
      <c r="BL536" s="35"/>
      <c r="BM536" s="42">
        <f>parseTime(BK536)-(BL541=INT(RIGHT($F536, 1)))</f>
        <v>0</v>
      </c>
      <c r="BN536" s="43">
        <f t="shared" ref="BN536:BN540" si="12289">isClocked(BL536)</f>
        <v>0</v>
      </c>
      <c r="BO536" s="34"/>
      <c r="BP536" s="35"/>
      <c r="BQ536" s="42">
        <f t="shared" ref="BQ536" si="12290">parseTime(BO536)-(BP541=INT(RIGHT($F536, 1)))</f>
        <v>0</v>
      </c>
      <c r="BR536" s="43">
        <f t="shared" ref="BR536:BR540" si="12291">isClocked(BP536)</f>
        <v>0</v>
      </c>
      <c r="BS536" s="34"/>
      <c r="BT536" s="35"/>
      <c r="BU536" s="42">
        <f t="shared" ref="BU536" si="12292">parseTime(BS536)-(BT541=INT(RIGHT($F536, 1)))</f>
        <v>0</v>
      </c>
      <c r="BV536" s="43">
        <f t="shared" ref="BV536:BV540" si="12293">isClocked(BT536)</f>
        <v>0</v>
      </c>
      <c r="BW536" s="34"/>
      <c r="BX536" s="35"/>
      <c r="BY536" s="42">
        <f t="shared" ref="BY536" si="12294">parseTime(BW536)-(BX541=INT(RIGHT($F536, 1)))</f>
        <v>0</v>
      </c>
      <c r="BZ536" s="43">
        <f t="shared" ref="BZ536:BZ540" si="12295">isClocked(BX536)</f>
        <v>0</v>
      </c>
      <c r="CA536" s="34"/>
      <c r="CB536" s="35"/>
      <c r="CC536" s="42">
        <f t="shared" ref="CC536" si="12296">parseTime(CA536)-(CB541=INT(RIGHT($F536, 1)))</f>
        <v>0</v>
      </c>
      <c r="CD536" s="43">
        <f t="shared" ref="CD536:CD540" si="12297">isClocked(CB536)</f>
        <v>0</v>
      </c>
      <c r="CE536" s="34"/>
      <c r="CF536" s="35"/>
      <c r="CG536" s="42">
        <f t="shared" ref="CG536" si="12298">parseTime(CE536)-(CF541=INT(RIGHT($F536, 1)))</f>
        <v>0</v>
      </c>
      <c r="CH536" s="43">
        <f t="shared" ref="CH536:CH540" si="12299">isClocked(CF536)</f>
        <v>0</v>
      </c>
    </row>
    <row r="537" spans="1:86" x14ac:dyDescent="0.25">
      <c r="A537" s="56" t="s">
        <v>0</v>
      </c>
      <c r="B537" s="57">
        <f t="shared" ref="B537" ca="1" si="12300">SUM(B538:B541)</f>
        <v>32</v>
      </c>
      <c r="C537" s="14" t="s">
        <v>252</v>
      </c>
      <c r="D537" s="14"/>
      <c r="E537" s="55" t="str">
        <f t="shared" si="11803"/>
        <v>Saturday</v>
      </c>
      <c r="F537" s="51" t="s">
        <v>129</v>
      </c>
      <c r="G537" s="36"/>
      <c r="H537" s="37"/>
      <c r="I537" s="44">
        <f t="shared" ref="I537" si="12301">parseTime(G537)-(H541=INT(RIGHT($F537, 1)))</f>
        <v>0</v>
      </c>
      <c r="J537" s="45">
        <f t="shared" si="12267"/>
        <v>0</v>
      </c>
      <c r="K537" s="36"/>
      <c r="L537" s="37"/>
      <c r="M537" s="44">
        <f t="shared" ref="M537" si="12302">parseTime(K537)-(L541=INT(RIGHT($F537, 1)))</f>
        <v>0</v>
      </c>
      <c r="N537" s="45">
        <f t="shared" si="12269"/>
        <v>0</v>
      </c>
      <c r="O537" s="36"/>
      <c r="P537" s="37"/>
      <c r="Q537" s="44">
        <f t="shared" ref="Q537" si="12303">parseTime(O537)-(P541=INT(RIGHT($F537, 1)))</f>
        <v>0</v>
      </c>
      <c r="R537" s="45">
        <f t="shared" si="12271"/>
        <v>0</v>
      </c>
      <c r="S537" s="36"/>
      <c r="T537" s="37"/>
      <c r="U537" s="44">
        <f t="shared" ref="U537" si="12304">parseTime(S537)-(T541=INT(RIGHT($F537, 1)))</f>
        <v>0</v>
      </c>
      <c r="V537" s="45">
        <f t="shared" si="12273"/>
        <v>0</v>
      </c>
      <c r="W537" s="36"/>
      <c r="X537" s="37"/>
      <c r="Y537" s="44">
        <f t="shared" ref="Y537" si="12305">parseTime(W537)-(X541=INT(RIGHT($F537, 1)))</f>
        <v>0</v>
      </c>
      <c r="Z537" s="45">
        <f t="shared" si="12275"/>
        <v>0</v>
      </c>
      <c r="AA537" s="36"/>
      <c r="AB537" s="37"/>
      <c r="AC537" s="44">
        <f t="shared" ref="AC537" si="12306">parseTime(AA537)-(AB541=INT(RIGHT($F537, 1)))</f>
        <v>0</v>
      </c>
      <c r="AD537" s="45">
        <f t="shared" si="12277"/>
        <v>0</v>
      </c>
      <c r="AE537" s="36"/>
      <c r="AF537" s="37"/>
      <c r="AG537" s="44">
        <f t="shared" ref="AG537" si="12307">parseTime(AE537)-(AF541=INT(RIGHT($F537, 1)))</f>
        <v>0</v>
      </c>
      <c r="AH537" s="45">
        <f t="shared" si="12279"/>
        <v>0</v>
      </c>
      <c r="AI537" s="36"/>
      <c r="AJ537" s="37"/>
      <c r="AK537" s="44">
        <f>parseTime(AI537)-(AJ541=INT(RIGHT($F537, 1)))</f>
        <v>0</v>
      </c>
      <c r="AL537" s="45">
        <f t="shared" si="12280"/>
        <v>0</v>
      </c>
      <c r="AM537" s="36"/>
      <c r="AN537" s="37"/>
      <c r="AO537" s="44">
        <f t="shared" ref="AO537" si="12308">parseTime(AM537)-(AN541=INT(RIGHT($F537, 1)))</f>
        <v>0</v>
      </c>
      <c r="AP537" s="45">
        <f t="shared" si="12282"/>
        <v>0</v>
      </c>
      <c r="AQ537" s="36"/>
      <c r="AR537" s="37"/>
      <c r="AS537" s="44">
        <f t="shared" ref="AS537" si="12309">parseTime(AQ537)-(AR541=INT(RIGHT($F537, 1)))</f>
        <v>0</v>
      </c>
      <c r="AT537" s="45">
        <f t="shared" si="12284"/>
        <v>0</v>
      </c>
      <c r="AU537" s="36"/>
      <c r="AV537" s="37"/>
      <c r="AW537" s="44">
        <f>parseTime(AU537)-(AV541=INT(RIGHT($F537, 1)))</f>
        <v>0</v>
      </c>
      <c r="AX537" s="45">
        <f t="shared" si="12285"/>
        <v>0</v>
      </c>
      <c r="AY537" s="36"/>
      <c r="AZ537" s="37"/>
      <c r="BA537" s="44">
        <f>parseTime(AY537)-(AZ541=INT(RIGHT($F537, 1)))</f>
        <v>0</v>
      </c>
      <c r="BB537" s="45">
        <f t="shared" si="12286"/>
        <v>0</v>
      </c>
      <c r="BC537" s="36"/>
      <c r="BD537" s="37"/>
      <c r="BE537" s="44">
        <f>parseTime(BC537)-(BD541=INT(RIGHT($F537, 1)))</f>
        <v>0</v>
      </c>
      <c r="BF537" s="45">
        <f t="shared" si="12287"/>
        <v>0</v>
      </c>
      <c r="BG537" s="36"/>
      <c r="BH537" s="37"/>
      <c r="BI537" s="44">
        <f>parseTime(BG537)-(BH541=INT(RIGHT($F537, 1)))</f>
        <v>0</v>
      </c>
      <c r="BJ537" s="45">
        <f t="shared" si="12288"/>
        <v>0</v>
      </c>
      <c r="BK537" s="36"/>
      <c r="BL537" s="37"/>
      <c r="BM537" s="44">
        <f>parseTime(BK537)-(BL541=INT(RIGHT($F537, 1)))</f>
        <v>0</v>
      </c>
      <c r="BN537" s="45">
        <f t="shared" si="12289"/>
        <v>0</v>
      </c>
      <c r="BO537" s="36"/>
      <c r="BP537" s="37"/>
      <c r="BQ537" s="44">
        <f t="shared" ref="BQ537" si="12310">parseTime(BO537)-(BP541=INT(RIGHT($F537, 1)))</f>
        <v>0</v>
      </c>
      <c r="BR537" s="45">
        <f t="shared" si="12291"/>
        <v>0</v>
      </c>
      <c r="BS537" s="36"/>
      <c r="BT537" s="37"/>
      <c r="BU537" s="44">
        <f t="shared" ref="BU537" si="12311">parseTime(BS537)-(BT541=INT(RIGHT($F537, 1)))</f>
        <v>0</v>
      </c>
      <c r="BV537" s="45">
        <f t="shared" si="12293"/>
        <v>0</v>
      </c>
      <c r="BW537" s="36"/>
      <c r="BX537" s="37"/>
      <c r="BY537" s="44">
        <f t="shared" ref="BY537" si="12312">parseTime(BW537)-(BX541=INT(RIGHT($F537, 1)))</f>
        <v>0</v>
      </c>
      <c r="BZ537" s="45">
        <f t="shared" si="12295"/>
        <v>0</v>
      </c>
      <c r="CA537" s="36"/>
      <c r="CB537" s="37"/>
      <c r="CC537" s="44">
        <f t="shared" ref="CC537" si="12313">parseTime(CA537)-(CB541=INT(RIGHT($F537, 1)))</f>
        <v>0</v>
      </c>
      <c r="CD537" s="45">
        <f t="shared" si="12297"/>
        <v>0</v>
      </c>
      <c r="CE537" s="36"/>
      <c r="CF537" s="37"/>
      <c r="CG537" s="44">
        <f t="shared" ref="CG537" si="12314">parseTime(CE537)-(CF541=INT(RIGHT($F537, 1)))</f>
        <v>0</v>
      </c>
      <c r="CH537" s="45">
        <f t="shared" si="12299"/>
        <v>0</v>
      </c>
    </row>
    <row r="538" spans="1:86" x14ac:dyDescent="0.25">
      <c r="A538" s="56" t="s">
        <v>117</v>
      </c>
      <c r="B538" s="57">
        <f ca="1">roleHours(G536:CH542, "MFD")</f>
        <v>16</v>
      </c>
      <c r="C538" s="14">
        <f t="shared" ca="1" si="11818"/>
        <v>2</v>
      </c>
      <c r="D538" s="14"/>
      <c r="E538" s="20" t="s">
        <v>127</v>
      </c>
      <c r="F538" s="51" t="s">
        <v>130</v>
      </c>
      <c r="G538" s="36"/>
      <c r="H538" s="37"/>
      <c r="I538" s="44">
        <f t="shared" ref="I538" si="12315">parseTime(G538)-(H541=INT(RIGHT($F538, 1)))</f>
        <v>0</v>
      </c>
      <c r="J538" s="45">
        <f t="shared" si="12267"/>
        <v>0</v>
      </c>
      <c r="K538" s="36"/>
      <c r="L538" s="37"/>
      <c r="M538" s="44">
        <f t="shared" ref="M538" si="12316">parseTime(K538)-(L541=INT(RIGHT($F538, 1)))</f>
        <v>0</v>
      </c>
      <c r="N538" s="45">
        <f t="shared" si="12269"/>
        <v>0</v>
      </c>
      <c r="O538" s="36"/>
      <c r="P538" s="37"/>
      <c r="Q538" s="44">
        <f t="shared" ref="Q538" si="12317">parseTime(O538)-(P541=INT(RIGHT($F538, 1)))</f>
        <v>0</v>
      </c>
      <c r="R538" s="45">
        <f t="shared" si="12271"/>
        <v>0</v>
      </c>
      <c r="S538" s="36"/>
      <c r="T538" s="37"/>
      <c r="U538" s="44">
        <f t="shared" ref="U538" si="12318">parseTime(S538)-(T541=INT(RIGHT($F538, 1)))</f>
        <v>0</v>
      </c>
      <c r="V538" s="45">
        <f t="shared" si="12273"/>
        <v>0</v>
      </c>
      <c r="W538" s="36"/>
      <c r="X538" s="37"/>
      <c r="Y538" s="44">
        <f t="shared" ref="Y538" si="12319">parseTime(W538)-(X541=INT(RIGHT($F538, 1)))</f>
        <v>0</v>
      </c>
      <c r="Z538" s="45">
        <f t="shared" si="12275"/>
        <v>0</v>
      </c>
      <c r="AA538" s="36"/>
      <c r="AB538" s="37"/>
      <c r="AC538" s="44">
        <f t="shared" ref="AC538" si="12320">parseTime(AA538)-(AB541=INT(RIGHT($F538, 1)))</f>
        <v>0</v>
      </c>
      <c r="AD538" s="45">
        <f t="shared" si="12277"/>
        <v>0</v>
      </c>
      <c r="AE538" s="36"/>
      <c r="AF538" s="37"/>
      <c r="AG538" s="44">
        <f t="shared" ref="AG538" si="12321">parseTime(AE538)-(AF541=INT(RIGHT($F538, 1)))</f>
        <v>0</v>
      </c>
      <c r="AH538" s="45">
        <f t="shared" si="12279"/>
        <v>0</v>
      </c>
      <c r="AI538" s="36"/>
      <c r="AJ538" s="37"/>
      <c r="AK538" s="44">
        <f>parseTime(AI538)-(AJ541=INT(RIGHT($F538, 1)))</f>
        <v>0</v>
      </c>
      <c r="AL538" s="45">
        <f t="shared" si="12280"/>
        <v>0</v>
      </c>
      <c r="AM538" s="36"/>
      <c r="AN538" s="37"/>
      <c r="AO538" s="44">
        <f t="shared" ref="AO538" si="12322">parseTime(AM538)-(AN541=INT(RIGHT($F538, 1)))</f>
        <v>0</v>
      </c>
      <c r="AP538" s="45">
        <f t="shared" si="12282"/>
        <v>0</v>
      </c>
      <c r="AQ538" s="36"/>
      <c r="AR538" s="37"/>
      <c r="AS538" s="44">
        <f t="shared" ref="AS538" si="12323">parseTime(AQ538)-(AR541=INT(RIGHT($F538, 1)))</f>
        <v>0</v>
      </c>
      <c r="AT538" s="45">
        <f t="shared" si="12284"/>
        <v>0</v>
      </c>
      <c r="AU538" s="36"/>
      <c r="AV538" s="37"/>
      <c r="AW538" s="44">
        <f>parseTime(AU538)-(AV541=INT(RIGHT($F538, 1)))</f>
        <v>0</v>
      </c>
      <c r="AX538" s="45">
        <f t="shared" si="12285"/>
        <v>0</v>
      </c>
      <c r="AY538" s="36"/>
      <c r="AZ538" s="37"/>
      <c r="BA538" s="44">
        <f>parseTime(AY538)-(AZ541=INT(RIGHT($F538, 1)))</f>
        <v>0</v>
      </c>
      <c r="BB538" s="45">
        <f t="shared" si="12286"/>
        <v>0</v>
      </c>
      <c r="BC538" s="36"/>
      <c r="BD538" s="37"/>
      <c r="BE538" s="44">
        <f>parseTime(BC538)-(BD541=INT(RIGHT($F538, 1)))</f>
        <v>0</v>
      </c>
      <c r="BF538" s="45">
        <f t="shared" si="12287"/>
        <v>0</v>
      </c>
      <c r="BG538" s="36"/>
      <c r="BH538" s="37"/>
      <c r="BI538" s="44">
        <f>parseTime(BG538)-(BH541=INT(RIGHT($F538, 1)))</f>
        <v>0</v>
      </c>
      <c r="BJ538" s="45">
        <f t="shared" si="12288"/>
        <v>0</v>
      </c>
      <c r="BK538" s="36"/>
      <c r="BL538" s="37"/>
      <c r="BM538" s="44">
        <f>parseTime(BK538)-(BL541=INT(RIGHT($F538, 1)))</f>
        <v>0</v>
      </c>
      <c r="BN538" s="45">
        <f t="shared" si="12289"/>
        <v>0</v>
      </c>
      <c r="BO538" s="36"/>
      <c r="BP538" s="37"/>
      <c r="BQ538" s="44">
        <f t="shared" ref="BQ538" si="12324">parseTime(BO538)-(BP541=INT(RIGHT($F538, 1)))</f>
        <v>0</v>
      </c>
      <c r="BR538" s="45">
        <f t="shared" si="12291"/>
        <v>0</v>
      </c>
      <c r="BS538" s="36"/>
      <c r="BT538" s="37"/>
      <c r="BU538" s="44">
        <f t="shared" ref="BU538" si="12325">parseTime(BS538)-(BT541=INT(RIGHT($F538, 1)))</f>
        <v>0</v>
      </c>
      <c r="BV538" s="45">
        <f t="shared" si="12293"/>
        <v>0</v>
      </c>
      <c r="BW538" s="36"/>
      <c r="BX538" s="37"/>
      <c r="BY538" s="44">
        <f t="shared" ref="BY538" si="12326">parseTime(BW538)-(BX541=INT(RIGHT($F538, 1)))</f>
        <v>0</v>
      </c>
      <c r="BZ538" s="45">
        <f t="shared" si="12295"/>
        <v>0</v>
      </c>
      <c r="CA538" s="36"/>
      <c r="CB538" s="37"/>
      <c r="CC538" s="44">
        <f t="shared" ref="CC538" si="12327">parseTime(CA538)-(CB541=INT(RIGHT($F538, 1)))</f>
        <v>0</v>
      </c>
      <c r="CD538" s="45">
        <f t="shared" si="12297"/>
        <v>0</v>
      </c>
      <c r="CE538" s="36"/>
      <c r="CF538" s="37"/>
      <c r="CG538" s="44">
        <f t="shared" ref="CG538" si="12328">parseTime(CE538)-(CF541=INT(RIGHT($F538, 1)))</f>
        <v>0</v>
      </c>
      <c r="CH538" s="45">
        <f t="shared" si="12299"/>
        <v>0</v>
      </c>
    </row>
    <row r="539" spans="1:86" x14ac:dyDescent="0.25">
      <c r="A539" s="56" t="s">
        <v>118</v>
      </c>
      <c r="B539" s="57">
        <f ca="1">roleHours(G536:CH542, "DFD")</f>
        <v>16</v>
      </c>
      <c r="C539" s="14">
        <f t="shared" ca="1" si="11818"/>
        <v>2</v>
      </c>
      <c r="D539" s="14"/>
      <c r="E539" s="20"/>
      <c r="F539" s="51" t="s">
        <v>131</v>
      </c>
      <c r="G539" s="36"/>
      <c r="H539" s="37"/>
      <c r="I539" s="44">
        <f t="shared" ref="I539" si="12329">parseTime(G539)-(H541=INT(RIGHT($F539, 1)))</f>
        <v>0</v>
      </c>
      <c r="J539" s="45">
        <f t="shared" si="12267"/>
        <v>0</v>
      </c>
      <c r="K539" s="36"/>
      <c r="L539" s="37"/>
      <c r="M539" s="44">
        <f t="shared" ref="M539" si="12330">parseTime(K539)-(L541=INT(RIGHT($F539, 1)))</f>
        <v>0</v>
      </c>
      <c r="N539" s="45">
        <f t="shared" si="12269"/>
        <v>0</v>
      </c>
      <c r="O539" s="36"/>
      <c r="P539" s="37"/>
      <c r="Q539" s="44">
        <f t="shared" ref="Q539" si="12331">parseTime(O539)-(P541=INT(RIGHT($F539, 1)))</f>
        <v>0</v>
      </c>
      <c r="R539" s="45">
        <f t="shared" si="12271"/>
        <v>0</v>
      </c>
      <c r="S539" s="36"/>
      <c r="T539" s="37"/>
      <c r="U539" s="44">
        <f t="shared" ref="U539" si="12332">parseTime(S539)-(T541=INT(RIGHT($F539, 1)))</f>
        <v>0</v>
      </c>
      <c r="V539" s="45">
        <f t="shared" si="12273"/>
        <v>0</v>
      </c>
      <c r="W539" s="36"/>
      <c r="X539" s="37"/>
      <c r="Y539" s="44">
        <f t="shared" ref="Y539" si="12333">parseTime(W539)-(X541=INT(RIGHT($F539, 1)))</f>
        <v>0</v>
      </c>
      <c r="Z539" s="45">
        <f t="shared" si="12275"/>
        <v>0</v>
      </c>
      <c r="AA539" s="36"/>
      <c r="AB539" s="37"/>
      <c r="AC539" s="44">
        <f t="shared" ref="AC539" si="12334">parseTime(AA539)-(AB541=INT(RIGHT($F539, 1)))</f>
        <v>0</v>
      </c>
      <c r="AD539" s="45">
        <f t="shared" si="12277"/>
        <v>0</v>
      </c>
      <c r="AE539" s="36"/>
      <c r="AF539" s="37"/>
      <c r="AG539" s="44">
        <f t="shared" ref="AG539" si="12335">parseTime(AE539)-(AF541=INT(RIGHT($F539, 1)))</f>
        <v>0</v>
      </c>
      <c r="AH539" s="45">
        <f t="shared" si="12279"/>
        <v>0</v>
      </c>
      <c r="AI539" s="36"/>
      <c r="AJ539" s="37"/>
      <c r="AK539" s="44">
        <f>parseTime(AI539)-(AJ541=INT(RIGHT($F539, 1)))</f>
        <v>0</v>
      </c>
      <c r="AL539" s="45">
        <f t="shared" si="12280"/>
        <v>0</v>
      </c>
      <c r="AM539" s="36"/>
      <c r="AN539" s="37"/>
      <c r="AO539" s="44">
        <f t="shared" ref="AO539" si="12336">parseTime(AM539)-(AN541=INT(RIGHT($F539, 1)))</f>
        <v>0</v>
      </c>
      <c r="AP539" s="45">
        <f t="shared" si="12282"/>
        <v>0</v>
      </c>
      <c r="AQ539" s="36"/>
      <c r="AR539" s="37"/>
      <c r="AS539" s="44">
        <f t="shared" ref="AS539" si="12337">parseTime(AQ539)-(AR541=INT(RIGHT($F539, 1)))</f>
        <v>0</v>
      </c>
      <c r="AT539" s="45">
        <f t="shared" si="12284"/>
        <v>0</v>
      </c>
      <c r="AU539" s="36"/>
      <c r="AV539" s="37"/>
      <c r="AW539" s="44">
        <f>parseTime(AU539)-(AV541=INT(RIGHT($F539, 1)))</f>
        <v>0</v>
      </c>
      <c r="AX539" s="45">
        <f t="shared" si="12285"/>
        <v>0</v>
      </c>
      <c r="AY539" s="36"/>
      <c r="AZ539" s="37"/>
      <c r="BA539" s="44">
        <f>parseTime(AY539)-(AZ541=INT(RIGHT($F539, 1)))</f>
        <v>0</v>
      </c>
      <c r="BB539" s="45">
        <f t="shared" si="12286"/>
        <v>0</v>
      </c>
      <c r="BC539" s="36"/>
      <c r="BD539" s="37"/>
      <c r="BE539" s="44">
        <f>parseTime(BC539)-(BD541=INT(RIGHT($F539, 1)))</f>
        <v>0</v>
      </c>
      <c r="BF539" s="45">
        <f t="shared" si="12287"/>
        <v>0</v>
      </c>
      <c r="BG539" s="36"/>
      <c r="BH539" s="37"/>
      <c r="BI539" s="44">
        <f>parseTime(BG539)-(BH541=INT(RIGHT($F539, 1)))</f>
        <v>0</v>
      </c>
      <c r="BJ539" s="45">
        <f t="shared" si="12288"/>
        <v>0</v>
      </c>
      <c r="BK539" s="36"/>
      <c r="BL539" s="37"/>
      <c r="BM539" s="44">
        <f>parseTime(BK539)-(BL541=INT(RIGHT($F539, 1)))</f>
        <v>0</v>
      </c>
      <c r="BN539" s="45">
        <f t="shared" si="12289"/>
        <v>0</v>
      </c>
      <c r="BO539" s="36"/>
      <c r="BP539" s="37"/>
      <c r="BQ539" s="44">
        <f t="shared" ref="BQ539" si="12338">parseTime(BO539)-(BP541=INT(RIGHT($F539, 1)))</f>
        <v>0</v>
      </c>
      <c r="BR539" s="45">
        <f t="shared" si="12291"/>
        <v>0</v>
      </c>
      <c r="BS539" s="36"/>
      <c r="BT539" s="37"/>
      <c r="BU539" s="44">
        <f t="shared" ref="BU539" si="12339">parseTime(BS539)-(BT541=INT(RIGHT($F539, 1)))</f>
        <v>0</v>
      </c>
      <c r="BV539" s="45">
        <f t="shared" si="12293"/>
        <v>0</v>
      </c>
      <c r="BW539" s="36"/>
      <c r="BX539" s="37"/>
      <c r="BY539" s="44">
        <f t="shared" ref="BY539" si="12340">parseTime(BW539)-(BX541=INT(RIGHT($F539, 1)))</f>
        <v>0</v>
      </c>
      <c r="BZ539" s="45">
        <f t="shared" si="12295"/>
        <v>0</v>
      </c>
      <c r="CA539" s="36"/>
      <c r="CB539" s="37"/>
      <c r="CC539" s="44">
        <f t="shared" ref="CC539" si="12341">parseTime(CA539)-(CB541=INT(RIGHT($F539, 1)))</f>
        <v>0</v>
      </c>
      <c r="CD539" s="45">
        <f t="shared" si="12297"/>
        <v>0</v>
      </c>
      <c r="CE539" s="36"/>
      <c r="CF539" s="37"/>
      <c r="CG539" s="44">
        <f t="shared" ref="CG539" si="12342">parseTime(CE539)-(CF541=INT(RIGHT($F539, 1)))</f>
        <v>0</v>
      </c>
      <c r="CH539" s="45">
        <f t="shared" si="12299"/>
        <v>0</v>
      </c>
    </row>
    <row r="540" spans="1:86" x14ac:dyDescent="0.25">
      <c r="A540" s="56" t="s">
        <v>119</v>
      </c>
      <c r="B540" s="57">
        <f ca="1">roleHours(G536:CH542, "MCC")</f>
        <v>0</v>
      </c>
      <c r="C540" s="14">
        <f t="shared" ca="1" si="11818"/>
        <v>0</v>
      </c>
      <c r="D540" s="14"/>
      <c r="E540" s="20"/>
      <c r="F540" s="51" t="s">
        <v>132</v>
      </c>
      <c r="G540" s="36"/>
      <c r="H540" s="37"/>
      <c r="I540" s="44">
        <f t="shared" ref="I540" si="12343">parseTime(G540)-(H541=INT(RIGHT($F540, 1)))</f>
        <v>0</v>
      </c>
      <c r="J540" s="45">
        <f t="shared" si="12267"/>
        <v>0</v>
      </c>
      <c r="K540" s="36"/>
      <c r="L540" s="37"/>
      <c r="M540" s="44">
        <f t="shared" ref="M540" si="12344">parseTime(K540)-(L541=INT(RIGHT($F540, 1)))</f>
        <v>0</v>
      </c>
      <c r="N540" s="45">
        <f t="shared" si="12269"/>
        <v>0</v>
      </c>
      <c r="O540" s="36"/>
      <c r="P540" s="37"/>
      <c r="Q540" s="44">
        <f t="shared" ref="Q540" si="12345">parseTime(O540)-(P541=INT(RIGHT($F540, 1)))</f>
        <v>0</v>
      </c>
      <c r="R540" s="45">
        <f t="shared" si="12271"/>
        <v>0</v>
      </c>
      <c r="S540" s="36"/>
      <c r="T540" s="37"/>
      <c r="U540" s="44">
        <f t="shared" ref="U540" si="12346">parseTime(S540)-(T541=INT(RIGHT($F540, 1)))</f>
        <v>0</v>
      </c>
      <c r="V540" s="45">
        <f t="shared" si="12273"/>
        <v>0</v>
      </c>
      <c r="W540" s="36"/>
      <c r="X540" s="37"/>
      <c r="Y540" s="44">
        <f t="shared" ref="Y540" si="12347">parseTime(W540)-(X541=INT(RIGHT($F540, 1)))</f>
        <v>0</v>
      </c>
      <c r="Z540" s="45">
        <f t="shared" si="12275"/>
        <v>0</v>
      </c>
      <c r="AA540" s="36"/>
      <c r="AB540" s="37"/>
      <c r="AC540" s="44">
        <f t="shared" ref="AC540" si="12348">parseTime(AA540)-(AB541=INT(RIGHT($F540, 1)))</f>
        <v>0</v>
      </c>
      <c r="AD540" s="45">
        <f t="shared" si="12277"/>
        <v>0</v>
      </c>
      <c r="AE540" s="36"/>
      <c r="AF540" s="37"/>
      <c r="AG540" s="44">
        <f t="shared" ref="AG540" si="12349">parseTime(AE540)-(AF541=INT(RIGHT($F540, 1)))</f>
        <v>0</v>
      </c>
      <c r="AH540" s="45">
        <f t="shared" si="12279"/>
        <v>0</v>
      </c>
      <c r="AI540" s="36"/>
      <c r="AJ540" s="37"/>
      <c r="AK540" s="44">
        <f>parseTime(AI540)-(AJ541=INT(RIGHT($F540, 1)))</f>
        <v>0</v>
      </c>
      <c r="AL540" s="45">
        <f t="shared" si="12280"/>
        <v>0</v>
      </c>
      <c r="AM540" s="36"/>
      <c r="AN540" s="37"/>
      <c r="AO540" s="44">
        <f t="shared" ref="AO540" si="12350">parseTime(AM540)-(AN541=INT(RIGHT($F540, 1)))</f>
        <v>0</v>
      </c>
      <c r="AP540" s="45">
        <f t="shared" si="12282"/>
        <v>0</v>
      </c>
      <c r="AQ540" s="36"/>
      <c r="AR540" s="37"/>
      <c r="AS540" s="44">
        <f t="shared" ref="AS540" si="12351">parseTime(AQ540)-(AR541=INT(RIGHT($F540, 1)))</f>
        <v>0</v>
      </c>
      <c r="AT540" s="45">
        <f t="shared" si="12284"/>
        <v>0</v>
      </c>
      <c r="AU540" s="36"/>
      <c r="AV540" s="37"/>
      <c r="AW540" s="44">
        <f>parseTime(AU540)-(AV541=INT(RIGHT($F540, 1)))</f>
        <v>0</v>
      </c>
      <c r="AX540" s="45">
        <f t="shared" si="12285"/>
        <v>0</v>
      </c>
      <c r="AY540" s="36"/>
      <c r="AZ540" s="37"/>
      <c r="BA540" s="44">
        <f>parseTime(AY540)-(AZ541=INT(RIGHT($F540, 1)))</f>
        <v>0</v>
      </c>
      <c r="BB540" s="45">
        <f t="shared" si="12286"/>
        <v>0</v>
      </c>
      <c r="BC540" s="36"/>
      <c r="BD540" s="37"/>
      <c r="BE540" s="44">
        <f>parseTime(BC540)-(BD541=INT(RIGHT($F540, 1)))</f>
        <v>0</v>
      </c>
      <c r="BF540" s="45">
        <f t="shared" si="12287"/>
        <v>0</v>
      </c>
      <c r="BG540" s="36"/>
      <c r="BH540" s="37"/>
      <c r="BI540" s="44">
        <f>parseTime(BG540)-(BH541=INT(RIGHT($F540, 1)))</f>
        <v>0</v>
      </c>
      <c r="BJ540" s="45">
        <f t="shared" si="12288"/>
        <v>0</v>
      </c>
      <c r="BK540" s="36"/>
      <c r="BL540" s="37"/>
      <c r="BM540" s="44">
        <f>parseTime(BK540)-(BL541=INT(RIGHT($F540, 1)))</f>
        <v>0</v>
      </c>
      <c r="BN540" s="45">
        <f t="shared" si="12289"/>
        <v>0</v>
      </c>
      <c r="BO540" s="36"/>
      <c r="BP540" s="37"/>
      <c r="BQ540" s="44">
        <f t="shared" ref="BQ540" si="12352">parseTime(BO540)-(BP541=INT(RIGHT($F540, 1)))</f>
        <v>0</v>
      </c>
      <c r="BR540" s="45">
        <f t="shared" si="12291"/>
        <v>0</v>
      </c>
      <c r="BS540" s="36"/>
      <c r="BT540" s="37"/>
      <c r="BU540" s="44">
        <f t="shared" ref="BU540" si="12353">parseTime(BS540)-(BT541=INT(RIGHT($F540, 1)))</f>
        <v>0</v>
      </c>
      <c r="BV540" s="45">
        <f t="shared" si="12293"/>
        <v>0</v>
      </c>
      <c r="BW540" s="36"/>
      <c r="BX540" s="37"/>
      <c r="BY540" s="44">
        <f t="shared" ref="BY540" si="12354">parseTime(BW540)-(BX541=INT(RIGHT($F540, 1)))</f>
        <v>0</v>
      </c>
      <c r="BZ540" s="45">
        <f t="shared" si="12295"/>
        <v>0</v>
      </c>
      <c r="CA540" s="36"/>
      <c r="CB540" s="37"/>
      <c r="CC540" s="44">
        <f t="shared" ref="CC540" si="12355">parseTime(CA540)-(CB541=INT(RIGHT($F540, 1)))</f>
        <v>0</v>
      </c>
      <c r="CD540" s="45">
        <f t="shared" si="12297"/>
        <v>0</v>
      </c>
      <c r="CE540" s="36"/>
      <c r="CF540" s="37"/>
      <c r="CG540" s="44">
        <f t="shared" ref="CG540" si="12356">parseTime(CE540)-(CF541=INT(RIGHT($F540, 1)))</f>
        <v>0</v>
      </c>
      <c r="CH540" s="45">
        <f t="shared" si="12299"/>
        <v>0</v>
      </c>
    </row>
    <row r="541" spans="1:86" x14ac:dyDescent="0.25">
      <c r="A541" s="56" t="s">
        <v>120</v>
      </c>
      <c r="B541" s="57">
        <f ca="1">roleHours(G536:CH542, "DCC")</f>
        <v>0</v>
      </c>
      <c r="C541" s="14">
        <f t="shared" ca="1" si="11818"/>
        <v>0</v>
      </c>
      <c r="D541" s="14"/>
      <c r="E541" s="20"/>
      <c r="F541" s="51"/>
      <c r="G541" s="46" t="s">
        <v>134</v>
      </c>
      <c r="H541" s="38">
        <f t="shared" ref="H541" si="12357">lunchAdjust(G536:H540)</f>
        <v>0</v>
      </c>
      <c r="I541" s="48" t="s">
        <v>0</v>
      </c>
      <c r="J541" s="39">
        <f t="shared" ref="J541" si="12358">SUMPRODUCT(I536:I540*J536:J540)</f>
        <v>0</v>
      </c>
      <c r="K541" s="46" t="s">
        <v>134</v>
      </c>
      <c r="L541" s="38">
        <f t="shared" ref="L541" si="12359">lunchAdjust(K536:L540)</f>
        <v>0</v>
      </c>
      <c r="M541" s="48" t="s">
        <v>0</v>
      </c>
      <c r="N541" s="39">
        <f t="shared" ref="N541" si="12360">SUMPRODUCT(M536:M540*N536:N540)</f>
        <v>0</v>
      </c>
      <c r="O541" s="46" t="s">
        <v>134</v>
      </c>
      <c r="P541" s="38">
        <f t="shared" ref="P541" si="12361">lunchAdjust(O536:P540)</f>
        <v>0</v>
      </c>
      <c r="Q541" s="48" t="s">
        <v>0</v>
      </c>
      <c r="R541" s="39">
        <f t="shared" ref="R541" si="12362">SUMPRODUCT(Q536:Q540*R536:R540)</f>
        <v>0</v>
      </c>
      <c r="S541" s="46" t="s">
        <v>134</v>
      </c>
      <c r="T541" s="38">
        <f t="shared" ref="T541" si="12363">lunchAdjust(S536:T540)</f>
        <v>0</v>
      </c>
      <c r="U541" s="48" t="s">
        <v>0</v>
      </c>
      <c r="V541" s="39">
        <f t="shared" ref="V541" si="12364">SUMPRODUCT(U536:U540*V536:V540)</f>
        <v>0</v>
      </c>
      <c r="W541" s="46" t="s">
        <v>134</v>
      </c>
      <c r="X541" s="38">
        <f t="shared" ref="X541" si="12365">lunchAdjust(W536:X540)</f>
        <v>0</v>
      </c>
      <c r="Y541" s="48" t="s">
        <v>0</v>
      </c>
      <c r="Z541" s="39">
        <f t="shared" ref="Z541" si="12366">SUMPRODUCT(Y536:Y540*Z536:Z540)</f>
        <v>0</v>
      </c>
      <c r="AA541" s="46" t="s">
        <v>134</v>
      </c>
      <c r="AB541" s="38">
        <f t="shared" ref="AB541" si="12367">lunchAdjust(AA536:AB540)</f>
        <v>0</v>
      </c>
      <c r="AC541" s="48" t="s">
        <v>0</v>
      </c>
      <c r="AD541" s="39">
        <f t="shared" ref="AD541" si="12368">SUMPRODUCT(AC536:AC540*AD536:AD540)</f>
        <v>0</v>
      </c>
      <c r="AE541" s="46" t="s">
        <v>134</v>
      </c>
      <c r="AF541" s="38">
        <f t="shared" ref="AF541" si="12369">lunchAdjust(AE536:AF540)</f>
        <v>0</v>
      </c>
      <c r="AG541" s="48" t="s">
        <v>0</v>
      </c>
      <c r="AH541" s="39">
        <f t="shared" ref="AH541" si="12370">SUMPRODUCT(AG536:AG540*AH536:AH540)</f>
        <v>0</v>
      </c>
      <c r="AI541" s="46" t="s">
        <v>134</v>
      </c>
      <c r="AJ541" s="38">
        <f t="shared" ref="AJ541" si="12371">lunchAdjust(AI536:AJ540)</f>
        <v>1</v>
      </c>
      <c r="AK541" s="48" t="s">
        <v>0</v>
      </c>
      <c r="AL541" s="39">
        <f t="shared" ref="AL541" si="12372">SUMPRODUCT(AK536:AK540*AL536:AL540)</f>
        <v>8</v>
      </c>
      <c r="AM541" s="46" t="s">
        <v>134</v>
      </c>
      <c r="AN541" s="38">
        <f t="shared" ref="AN541" si="12373">lunchAdjust(AM536:AN540)</f>
        <v>1</v>
      </c>
      <c r="AO541" s="48" t="s">
        <v>0</v>
      </c>
      <c r="AP541" s="39">
        <f t="shared" ref="AP541" si="12374">SUMPRODUCT(AO536:AO540*AP536:AP540)</f>
        <v>8</v>
      </c>
      <c r="AQ541" s="46" t="s">
        <v>134</v>
      </c>
      <c r="AR541" s="38">
        <f t="shared" ref="AR541" si="12375">lunchAdjust(AQ536:AR540)</f>
        <v>1</v>
      </c>
      <c r="AS541" s="48" t="s">
        <v>0</v>
      </c>
      <c r="AT541" s="39">
        <f t="shared" ref="AT541" si="12376">SUMPRODUCT(AS536:AS540*AT536:AT540)</f>
        <v>8</v>
      </c>
      <c r="AU541" s="46" t="s">
        <v>134</v>
      </c>
      <c r="AV541" s="38">
        <f t="shared" ref="AV541" si="12377">lunchAdjust(AU536:AV540)</f>
        <v>0</v>
      </c>
      <c r="AW541" s="48" t="s">
        <v>0</v>
      </c>
      <c r="AX541" s="39">
        <f t="shared" ref="AX541" si="12378">SUMPRODUCT(AW536:AW540*AX536:AX540)</f>
        <v>0</v>
      </c>
      <c r="AY541" s="46" t="s">
        <v>134</v>
      </c>
      <c r="AZ541" s="38">
        <f t="shared" ref="AZ541" si="12379">lunchAdjust(AY536:AZ540)</f>
        <v>0</v>
      </c>
      <c r="BA541" s="48" t="s">
        <v>0</v>
      </c>
      <c r="BB541" s="39">
        <f t="shared" ref="BB541" si="12380">SUMPRODUCT(BA536:BA540*BB536:BB540)</f>
        <v>0</v>
      </c>
      <c r="BC541" s="46" t="s">
        <v>134</v>
      </c>
      <c r="BD541" s="38">
        <f t="shared" ref="BD541" si="12381">lunchAdjust(BC536:BD540)</f>
        <v>1</v>
      </c>
      <c r="BE541" s="48" t="s">
        <v>0</v>
      </c>
      <c r="BF541" s="39">
        <f t="shared" ref="BF541" si="12382">SUMPRODUCT(BE536:BE540*BF536:BF540)</f>
        <v>8</v>
      </c>
      <c r="BG541" s="46" t="s">
        <v>134</v>
      </c>
      <c r="BH541" s="38">
        <f t="shared" ref="BH541" si="12383">lunchAdjust(BG536:BH540)</f>
        <v>0</v>
      </c>
      <c r="BI541" s="48" t="s">
        <v>0</v>
      </c>
      <c r="BJ541" s="39">
        <f t="shared" ref="BJ541" si="12384">SUMPRODUCT(BI536:BI540*BJ536:BJ540)</f>
        <v>0</v>
      </c>
      <c r="BK541" s="46" t="s">
        <v>134</v>
      </c>
      <c r="BL541" s="38">
        <f t="shared" ref="BL541" si="12385">lunchAdjust(BK536:BL540)</f>
        <v>0</v>
      </c>
      <c r="BM541" s="48" t="s">
        <v>0</v>
      </c>
      <c r="BN541" s="39">
        <f t="shared" ref="BN541" si="12386">SUMPRODUCT(BM536:BM540*BN536:BN540)</f>
        <v>0</v>
      </c>
      <c r="BO541" s="46" t="s">
        <v>134</v>
      </c>
      <c r="BP541" s="38">
        <f t="shared" ref="BP541" si="12387">lunchAdjust(BO536:BP540)</f>
        <v>0</v>
      </c>
      <c r="BQ541" s="48" t="s">
        <v>0</v>
      </c>
      <c r="BR541" s="39">
        <f t="shared" ref="BR541" si="12388">SUMPRODUCT(BQ536:BQ540*BR536:BR540)</f>
        <v>0</v>
      </c>
      <c r="BS541" s="46" t="s">
        <v>134</v>
      </c>
      <c r="BT541" s="38">
        <f t="shared" ref="BT541" si="12389">lunchAdjust(BS536:BT540)</f>
        <v>0</v>
      </c>
      <c r="BU541" s="48" t="s">
        <v>0</v>
      </c>
      <c r="BV541" s="39">
        <f t="shared" ref="BV541" si="12390">SUMPRODUCT(BU536:BU540*BV536:BV540)</f>
        <v>0</v>
      </c>
      <c r="BW541" s="46" t="s">
        <v>134</v>
      </c>
      <c r="BX541" s="38">
        <f t="shared" ref="BX541" si="12391">lunchAdjust(BW536:BX540)</f>
        <v>0</v>
      </c>
      <c r="BY541" s="48" t="s">
        <v>0</v>
      </c>
      <c r="BZ541" s="39">
        <f t="shared" ref="BZ541" si="12392">SUMPRODUCT(BY536:BY540*BZ536:BZ540)</f>
        <v>0</v>
      </c>
      <c r="CA541" s="46" t="s">
        <v>134</v>
      </c>
      <c r="CB541" s="38">
        <f t="shared" ref="CB541" si="12393">lunchAdjust(CA536:CB540)</f>
        <v>0</v>
      </c>
      <c r="CC541" s="48" t="s">
        <v>0</v>
      </c>
      <c r="CD541" s="39">
        <f t="shared" ref="CD541" si="12394">SUMPRODUCT(CC536:CC540*CD536:CD540)</f>
        <v>0</v>
      </c>
      <c r="CE541" s="46" t="s">
        <v>134</v>
      </c>
      <c r="CF541" s="38">
        <f t="shared" ref="CF541" si="12395">lunchAdjust(CE536:CF540)</f>
        <v>0</v>
      </c>
      <c r="CG541" s="48" t="s">
        <v>0</v>
      </c>
      <c r="CH541" s="39">
        <f t="shared" ref="CH541" si="12396">SUMPRODUCT(CG536:CG540*CH536:CH540)</f>
        <v>0</v>
      </c>
    </row>
    <row r="542" spans="1:86" ht="15.75" thickBot="1" x14ac:dyDescent="0.3">
      <c r="A542" s="58" t="s">
        <v>121</v>
      </c>
      <c r="B542" s="59">
        <f ca="1">roleHours(G536:CH542, "OUT")</f>
        <v>0</v>
      </c>
      <c r="C542" s="54" t="s">
        <v>137</v>
      </c>
      <c r="D542" s="22">
        <f ca="1">roleHours(G536:CH542, "PTO")</f>
        <v>0</v>
      </c>
      <c r="E542" s="23"/>
      <c r="F542" s="52"/>
      <c r="G542" s="47" t="s">
        <v>39</v>
      </c>
      <c r="H542" s="40">
        <f t="shared" ref="H542:H605" si="12397">SUMPRODUCT(I536:I540*(H536:H540="PTO"))+SUMPRODUCT(I536:I540*(H536:H540="HOL"))</f>
        <v>0</v>
      </c>
      <c r="I542" s="49" t="s">
        <v>135</v>
      </c>
      <c r="J542" s="41">
        <f t="shared" ref="J542" si="12398">J541*G$4</f>
        <v>0</v>
      </c>
      <c r="K542" s="47" t="s">
        <v>39</v>
      </c>
      <c r="L542" s="40">
        <f t="shared" ref="L542" si="12399">SUMPRODUCT(M536:M540*(L536:L540="PTO"))+SUMPRODUCT(M536:M540*(L536:L540="HOL"))</f>
        <v>0</v>
      </c>
      <c r="M542" s="49" t="s">
        <v>135</v>
      </c>
      <c r="N542" s="41">
        <f t="shared" ref="N542" si="12400">N541*K$4</f>
        <v>0</v>
      </c>
      <c r="O542" s="47" t="s">
        <v>39</v>
      </c>
      <c r="P542" s="40">
        <f t="shared" ref="P542" si="12401">SUMPRODUCT(Q536:Q540*(P536:P540="PTO"))+SUMPRODUCT(Q536:Q540*(P536:P540="HOL"))</f>
        <v>0</v>
      </c>
      <c r="Q542" s="49" t="s">
        <v>135</v>
      </c>
      <c r="R542" s="41">
        <f t="shared" ref="R542" si="12402">R541*O$4</f>
        <v>0</v>
      </c>
      <c r="S542" s="47" t="s">
        <v>39</v>
      </c>
      <c r="T542" s="40">
        <f t="shared" ref="T542" si="12403">SUMPRODUCT(U536:U540*(T536:T540="PTO"))+SUMPRODUCT(U536:U540*(T536:T540="HOL"))</f>
        <v>0</v>
      </c>
      <c r="U542" s="49" t="s">
        <v>135</v>
      </c>
      <c r="V542" s="41">
        <f t="shared" ref="V542" si="12404">V541*S$4</f>
        <v>0</v>
      </c>
      <c r="W542" s="47" t="s">
        <v>39</v>
      </c>
      <c r="X542" s="40">
        <f t="shared" ref="X542" si="12405">SUMPRODUCT(Y536:Y540*(X536:X540="PTO"))+SUMPRODUCT(Y536:Y540*(X536:X540="HOL"))</f>
        <v>0</v>
      </c>
      <c r="Y542" s="49" t="s">
        <v>135</v>
      </c>
      <c r="Z542" s="41">
        <f t="shared" ref="Z542" si="12406">Z541*W$4</f>
        <v>0</v>
      </c>
      <c r="AA542" s="47" t="s">
        <v>39</v>
      </c>
      <c r="AB542" s="40">
        <f t="shared" ref="AB542" si="12407">SUMPRODUCT(AC536:AC540*(AB536:AB540="PTO"))+SUMPRODUCT(AC536:AC540*(AB536:AB540="HOL"))</f>
        <v>0</v>
      </c>
      <c r="AC542" s="49" t="s">
        <v>135</v>
      </c>
      <c r="AD542" s="41">
        <f t="shared" ref="AD542" si="12408">AD541*AA$4</f>
        <v>0</v>
      </c>
      <c r="AE542" s="47" t="s">
        <v>39</v>
      </c>
      <c r="AF542" s="40">
        <f t="shared" ref="AF542" si="12409">SUMPRODUCT(AG536:AG540*(AF536:AF540="PTO"))+SUMPRODUCT(AG536:AG540*(AF536:AF540="HOL"))</f>
        <v>0</v>
      </c>
      <c r="AG542" s="49" t="s">
        <v>135</v>
      </c>
      <c r="AH542" s="41">
        <f t="shared" ref="AH542" si="12410">AH541*AE$4</f>
        <v>0</v>
      </c>
      <c r="AI542" s="47" t="s">
        <v>39</v>
      </c>
      <c r="AJ542" s="40">
        <f t="shared" ref="AJ542" si="12411">SUMPRODUCT(AK536:AK540*(AJ536:AJ540="PTO"))+SUMPRODUCT(AK536:AK540*(AJ536:AJ540="HOL"))</f>
        <v>0</v>
      </c>
      <c r="AK542" s="49" t="s">
        <v>135</v>
      </c>
      <c r="AL542" s="41">
        <f>AL541*AI$4</f>
        <v>8</v>
      </c>
      <c r="AM542" s="47" t="s">
        <v>39</v>
      </c>
      <c r="AN542" s="40">
        <f t="shared" ref="AN542" si="12412">SUMPRODUCT(AO536:AO540*(AN536:AN540="PTO"))+SUMPRODUCT(AO536:AO540*(AN536:AN540="HOL"))</f>
        <v>0</v>
      </c>
      <c r="AO542" s="49" t="s">
        <v>135</v>
      </c>
      <c r="AP542" s="41">
        <f t="shared" ref="AP542" si="12413">AP541*AM$4</f>
        <v>8</v>
      </c>
      <c r="AQ542" s="47" t="s">
        <v>39</v>
      </c>
      <c r="AR542" s="40">
        <f t="shared" ref="AR542" si="12414">SUMPRODUCT(AS536:AS540*(AR536:AR540="PTO"))+SUMPRODUCT(AS536:AS540*(AR536:AR540="HOL"))</f>
        <v>0</v>
      </c>
      <c r="AS542" s="49" t="s">
        <v>135</v>
      </c>
      <c r="AT542" s="41">
        <f t="shared" ref="AT542" si="12415">AT541*AQ$4</f>
        <v>0</v>
      </c>
      <c r="AU542" s="47" t="s">
        <v>39</v>
      </c>
      <c r="AV542" s="40">
        <f t="shared" ref="AV542" si="12416">SUMPRODUCT(AW536:AW540*(AV536:AV540="PTO"))+SUMPRODUCT(AW536:AW540*(AV536:AV540="HOL"))</f>
        <v>0</v>
      </c>
      <c r="AW542" s="49" t="s">
        <v>135</v>
      </c>
      <c r="AX542" s="41">
        <f>AX541*AU$4</f>
        <v>0</v>
      </c>
      <c r="AY542" s="47" t="s">
        <v>39</v>
      </c>
      <c r="AZ542" s="40">
        <f t="shared" ref="AZ542" si="12417">SUMPRODUCT(BA536:BA540*(AZ536:AZ540="PTO"))+SUMPRODUCT(BA536:BA540*(AZ536:AZ540="HOL"))</f>
        <v>0</v>
      </c>
      <c r="BA542" s="49" t="s">
        <v>135</v>
      </c>
      <c r="BB542" s="41">
        <f>BB541*AY$4</f>
        <v>0</v>
      </c>
      <c r="BC542" s="47" t="s">
        <v>39</v>
      </c>
      <c r="BD542" s="40">
        <f t="shared" ref="BD542" si="12418">SUMPRODUCT(BE536:BE540*(BD536:BD540="PTO"))+SUMPRODUCT(BE536:BE540*(BD536:BD540="HOL"))</f>
        <v>0</v>
      </c>
      <c r="BE542" s="49" t="s">
        <v>135</v>
      </c>
      <c r="BF542" s="41">
        <f>BF541*BC$4</f>
        <v>8</v>
      </c>
      <c r="BG542" s="47" t="s">
        <v>39</v>
      </c>
      <c r="BH542" s="40">
        <f t="shared" ref="BH542" si="12419">SUMPRODUCT(BI536:BI540*(BH536:BH540="PTO"))+SUMPRODUCT(BI536:BI540*(BH536:BH540="HOL"))</f>
        <v>0</v>
      </c>
      <c r="BI542" s="49" t="s">
        <v>135</v>
      </c>
      <c r="BJ542" s="41">
        <f>BJ541*BG$4</f>
        <v>0</v>
      </c>
      <c r="BK542" s="47" t="s">
        <v>39</v>
      </c>
      <c r="BL542" s="40">
        <f t="shared" ref="BL542" si="12420">SUMPRODUCT(BM536:BM540*(BL536:BL540="PTO"))+SUMPRODUCT(BM536:BM540*(BL536:BL540="HOL"))</f>
        <v>0</v>
      </c>
      <c r="BM542" s="49" t="s">
        <v>135</v>
      </c>
      <c r="BN542" s="41">
        <f>BN541*BK$4</f>
        <v>0</v>
      </c>
      <c r="BO542" s="47" t="s">
        <v>39</v>
      </c>
      <c r="BP542" s="40">
        <f t="shared" ref="BP542" si="12421">SUMPRODUCT(BQ536:BQ540*(BP536:BP540="PTO"))+SUMPRODUCT(BQ536:BQ540*(BP536:BP540="HOL"))</f>
        <v>0</v>
      </c>
      <c r="BQ542" s="49" t="s">
        <v>135</v>
      </c>
      <c r="BR542" s="41">
        <f t="shared" ref="BR542" si="12422">BR541*BO$4</f>
        <v>0</v>
      </c>
      <c r="BS542" s="47" t="s">
        <v>39</v>
      </c>
      <c r="BT542" s="40">
        <f t="shared" ref="BT542" si="12423">SUMPRODUCT(BU536:BU540*(BT536:BT540="PTO"))+SUMPRODUCT(BU536:BU540*(BT536:BT540="HOL"))</f>
        <v>0</v>
      </c>
      <c r="BU542" s="49" t="s">
        <v>135</v>
      </c>
      <c r="BV542" s="41">
        <f t="shared" ref="BV542" si="12424">BV541*BS$4</f>
        <v>0</v>
      </c>
      <c r="BW542" s="47" t="s">
        <v>39</v>
      </c>
      <c r="BX542" s="40">
        <f t="shared" ref="BX542" si="12425">SUMPRODUCT(BY536:BY540*(BX536:BX540="PTO"))+SUMPRODUCT(BY536:BY540*(BX536:BX540="HOL"))</f>
        <v>0</v>
      </c>
      <c r="BY542" s="49" t="s">
        <v>135</v>
      </c>
      <c r="BZ542" s="41">
        <f t="shared" ref="BZ542" si="12426">BZ541*BW$4</f>
        <v>0</v>
      </c>
      <c r="CA542" s="47" t="s">
        <v>39</v>
      </c>
      <c r="CB542" s="40">
        <f t="shared" ref="CB542" si="12427">SUMPRODUCT(CC536:CC540*(CB536:CB540="PTO"))+SUMPRODUCT(CC536:CC540*(CB536:CB540="HOL"))</f>
        <v>0</v>
      </c>
      <c r="CC542" s="49" t="s">
        <v>135</v>
      </c>
      <c r="CD542" s="41">
        <f t="shared" ref="CD542" si="12428">CD541*CA$4</f>
        <v>0</v>
      </c>
      <c r="CE542" s="47" t="s">
        <v>39</v>
      </c>
      <c r="CF542" s="40">
        <f t="shared" ref="CF542" si="12429">SUMPRODUCT(CG536:CG540*(CF536:CF540="PTO"))+SUMPRODUCT(CG536:CG540*(CF536:CF540="HOL"))</f>
        <v>0</v>
      </c>
      <c r="CG542" s="49" t="s">
        <v>135</v>
      </c>
      <c r="CH542" s="41">
        <f t="shared" ref="CH542" si="12430">CH541*CE$4</f>
        <v>0</v>
      </c>
    </row>
    <row r="543" spans="1:86" x14ac:dyDescent="0.25">
      <c r="A543" s="70" t="s">
        <v>133</v>
      </c>
      <c r="B543" s="71">
        <f t="shared" ref="B543" ca="1" si="12431">D543-B544</f>
        <v>0</v>
      </c>
      <c r="C543" s="72" t="s">
        <v>122</v>
      </c>
      <c r="D543" s="71">
        <f>IFERROR(INDEX(Holidays[FTE], MATCH(Entry!E543, Holidays[Date], 0)), 1)*8*INDEX(FTEguide[[1]:[12]], MATCH(Entry!E544, FTEguide[Weekday], 0), IF(Entry!E546&gt;0, Entry!E546, MONTH(Entry!E543)))</f>
        <v>0</v>
      </c>
      <c r="E543" s="60">
        <f t="shared" si="11935"/>
        <v>43905</v>
      </c>
      <c r="F543" s="50" t="s">
        <v>128</v>
      </c>
      <c r="G543" s="34"/>
      <c r="H543" s="35"/>
      <c r="I543" s="42">
        <f t="shared" ref="I543" si="12432">parseTime(G543)-(H548=INT(RIGHT($F543, 1)))</f>
        <v>0</v>
      </c>
      <c r="J543" s="43">
        <f t="shared" ref="J543:J547" si="12433">isClocked(H543)</f>
        <v>0</v>
      </c>
      <c r="K543" s="34"/>
      <c r="L543" s="35"/>
      <c r="M543" s="42">
        <f t="shared" ref="M543" si="12434">parseTime(K543)-(L548=INT(RIGHT($F543, 1)))</f>
        <v>0</v>
      </c>
      <c r="N543" s="43">
        <f t="shared" ref="N543:N547" si="12435">isClocked(L543)</f>
        <v>0</v>
      </c>
      <c r="O543" s="34"/>
      <c r="P543" s="35"/>
      <c r="Q543" s="42">
        <f t="shared" ref="Q543" si="12436">parseTime(O543)-(P548=INT(RIGHT($F543, 1)))</f>
        <v>0</v>
      </c>
      <c r="R543" s="43">
        <f t="shared" ref="R543:R547" si="12437">isClocked(P543)</f>
        <v>0</v>
      </c>
      <c r="S543" s="34"/>
      <c r="T543" s="35"/>
      <c r="U543" s="42">
        <f t="shared" ref="U543" si="12438">parseTime(S543)-(T548=INT(RIGHT($F543, 1)))</f>
        <v>0</v>
      </c>
      <c r="V543" s="43">
        <f t="shared" ref="V543:V547" si="12439">isClocked(T543)</f>
        <v>0</v>
      </c>
      <c r="W543" s="34"/>
      <c r="X543" s="35"/>
      <c r="Y543" s="42">
        <f t="shared" ref="Y543" si="12440">parseTime(W543)-(X548=INT(RIGHT($F543, 1)))</f>
        <v>0</v>
      </c>
      <c r="Z543" s="43">
        <f t="shared" ref="Z543:Z547" si="12441">isClocked(X543)</f>
        <v>0</v>
      </c>
      <c r="AA543" s="34"/>
      <c r="AB543" s="35"/>
      <c r="AC543" s="42">
        <f t="shared" ref="AC543" si="12442">parseTime(AA543)-(AB548=INT(RIGHT($F543, 1)))</f>
        <v>0</v>
      </c>
      <c r="AD543" s="43">
        <f t="shared" ref="AD543:AD547" si="12443">isClocked(AB543)</f>
        <v>0</v>
      </c>
      <c r="AE543" s="34"/>
      <c r="AF543" s="35"/>
      <c r="AG543" s="42">
        <f t="shared" ref="AG543" si="12444">parseTime(AE543)-(AF548=INT(RIGHT($F543, 1)))</f>
        <v>0</v>
      </c>
      <c r="AH543" s="43">
        <f t="shared" ref="AH543:AH547" si="12445">isClocked(AF543)</f>
        <v>0</v>
      </c>
      <c r="AI543" s="34"/>
      <c r="AJ543" s="35"/>
      <c r="AK543" s="42">
        <f>parseTime(AI543)-(AJ548=INT(RIGHT($F543, 1)))</f>
        <v>0</v>
      </c>
      <c r="AL543" s="43">
        <f t="shared" ref="AL543:AL547" si="12446">isClocked(AJ543)</f>
        <v>0</v>
      </c>
      <c r="AM543" s="34"/>
      <c r="AN543" s="35"/>
      <c r="AO543" s="42">
        <f t="shared" ref="AO543" si="12447">parseTime(AM543)-(AN548=INT(RIGHT($F543, 1)))</f>
        <v>0</v>
      </c>
      <c r="AP543" s="43">
        <f t="shared" ref="AP543:AP547" si="12448">isClocked(AN543)</f>
        <v>0</v>
      </c>
      <c r="AQ543" s="34"/>
      <c r="AR543" s="35"/>
      <c r="AS543" s="42">
        <f t="shared" ref="AS543" si="12449">parseTime(AQ543)-(AR548=INT(RIGHT($F543, 1)))</f>
        <v>0</v>
      </c>
      <c r="AT543" s="43">
        <f t="shared" ref="AT543:AT547" si="12450">isClocked(AR543)</f>
        <v>0</v>
      </c>
      <c r="AU543" s="34"/>
      <c r="AV543" s="35"/>
      <c r="AW543" s="42">
        <f>parseTime(AU543)-(AV548=INT(RIGHT($F543, 1)))</f>
        <v>0</v>
      </c>
      <c r="AX543" s="43">
        <f t="shared" ref="AX543:AX547" si="12451">isClocked(AV543)</f>
        <v>0</v>
      </c>
      <c r="AY543" s="34"/>
      <c r="AZ543" s="35"/>
      <c r="BA543" s="42">
        <f>parseTime(AY543)-(AZ548=INT(RIGHT($F543, 1)))</f>
        <v>0</v>
      </c>
      <c r="BB543" s="43">
        <f t="shared" ref="BB543:BB547" si="12452">isClocked(AZ543)</f>
        <v>0</v>
      </c>
      <c r="BC543" s="34"/>
      <c r="BD543" s="35"/>
      <c r="BE543" s="42">
        <f>parseTime(BC543)-(BD548=INT(RIGHT($F543, 1)))</f>
        <v>0</v>
      </c>
      <c r="BF543" s="43">
        <f t="shared" ref="BF543:BF547" si="12453">isClocked(BD543)</f>
        <v>0</v>
      </c>
      <c r="BG543" s="34"/>
      <c r="BH543" s="35"/>
      <c r="BI543" s="42">
        <f>parseTime(BG543)-(BH548=INT(RIGHT($F543, 1)))</f>
        <v>0</v>
      </c>
      <c r="BJ543" s="43">
        <f t="shared" ref="BJ543:BJ547" si="12454">isClocked(BH543)</f>
        <v>0</v>
      </c>
      <c r="BK543" s="34"/>
      <c r="BL543" s="35"/>
      <c r="BM543" s="42">
        <f>parseTime(BK543)-(BL548=INT(RIGHT($F543, 1)))</f>
        <v>0</v>
      </c>
      <c r="BN543" s="43">
        <f t="shared" ref="BN543:BN547" si="12455">isClocked(BL543)</f>
        <v>0</v>
      </c>
      <c r="BO543" s="34"/>
      <c r="BP543" s="35"/>
      <c r="BQ543" s="42">
        <f t="shared" ref="BQ543" si="12456">parseTime(BO543)-(BP548=INT(RIGHT($F543, 1)))</f>
        <v>0</v>
      </c>
      <c r="BR543" s="43">
        <f t="shared" ref="BR543:BR547" si="12457">isClocked(BP543)</f>
        <v>0</v>
      </c>
      <c r="BS543" s="34"/>
      <c r="BT543" s="35"/>
      <c r="BU543" s="42">
        <f t="shared" ref="BU543" si="12458">parseTime(BS543)-(BT548=INT(RIGHT($F543, 1)))</f>
        <v>0</v>
      </c>
      <c r="BV543" s="43">
        <f t="shared" ref="BV543:BV547" si="12459">isClocked(BT543)</f>
        <v>0</v>
      </c>
      <c r="BW543" s="34"/>
      <c r="BX543" s="35"/>
      <c r="BY543" s="42">
        <f t="shared" ref="BY543" si="12460">parseTime(BW543)-(BX548=INT(RIGHT($F543, 1)))</f>
        <v>0</v>
      </c>
      <c r="BZ543" s="43">
        <f t="shared" ref="BZ543:BZ547" si="12461">isClocked(BX543)</f>
        <v>0</v>
      </c>
      <c r="CA543" s="34"/>
      <c r="CB543" s="35"/>
      <c r="CC543" s="42">
        <f t="shared" ref="CC543" si="12462">parseTime(CA543)-(CB548=INT(RIGHT($F543, 1)))</f>
        <v>0</v>
      </c>
      <c r="CD543" s="43">
        <f t="shared" ref="CD543:CD547" si="12463">isClocked(CB543)</f>
        <v>0</v>
      </c>
      <c r="CE543" s="34"/>
      <c r="CF543" s="35"/>
      <c r="CG543" s="42">
        <f t="shared" ref="CG543" si="12464">parseTime(CE543)-(CF548=INT(RIGHT($F543, 1)))</f>
        <v>0</v>
      </c>
      <c r="CH543" s="43">
        <f t="shared" ref="CH543:CH547" si="12465">isClocked(CF543)</f>
        <v>0</v>
      </c>
    </row>
    <row r="544" spans="1:86" x14ac:dyDescent="0.25">
      <c r="A544" s="56" t="s">
        <v>0</v>
      </c>
      <c r="B544" s="57">
        <f t="shared" ref="B544" ca="1" si="12466">SUM(B545:B548)</f>
        <v>0</v>
      </c>
      <c r="C544" s="14" t="s">
        <v>252</v>
      </c>
      <c r="D544" s="14"/>
      <c r="E544" s="55" t="str">
        <f t="shared" si="11803"/>
        <v>Sunday</v>
      </c>
      <c r="F544" s="51" t="s">
        <v>129</v>
      </c>
      <c r="G544" s="36"/>
      <c r="H544" s="37"/>
      <c r="I544" s="44">
        <f t="shared" ref="I544" si="12467">parseTime(G544)-(H548=INT(RIGHT($F544, 1)))</f>
        <v>0</v>
      </c>
      <c r="J544" s="45">
        <f t="shared" si="12433"/>
        <v>0</v>
      </c>
      <c r="K544" s="36"/>
      <c r="L544" s="37"/>
      <c r="M544" s="44">
        <f t="shared" ref="M544" si="12468">parseTime(K544)-(L548=INT(RIGHT($F544, 1)))</f>
        <v>0</v>
      </c>
      <c r="N544" s="45">
        <f t="shared" si="12435"/>
        <v>0</v>
      </c>
      <c r="O544" s="36"/>
      <c r="P544" s="37"/>
      <c r="Q544" s="44">
        <f t="shared" ref="Q544" si="12469">parseTime(O544)-(P548=INT(RIGHT($F544, 1)))</f>
        <v>0</v>
      </c>
      <c r="R544" s="45">
        <f t="shared" si="12437"/>
        <v>0</v>
      </c>
      <c r="S544" s="36"/>
      <c r="T544" s="37"/>
      <c r="U544" s="44">
        <f t="shared" ref="U544" si="12470">parseTime(S544)-(T548=INT(RIGHT($F544, 1)))</f>
        <v>0</v>
      </c>
      <c r="V544" s="45">
        <f t="shared" si="12439"/>
        <v>0</v>
      </c>
      <c r="W544" s="36"/>
      <c r="X544" s="37"/>
      <c r="Y544" s="44">
        <f t="shared" ref="Y544" si="12471">parseTime(W544)-(X548=INT(RIGHT($F544, 1)))</f>
        <v>0</v>
      </c>
      <c r="Z544" s="45">
        <f t="shared" si="12441"/>
        <v>0</v>
      </c>
      <c r="AA544" s="36"/>
      <c r="AB544" s="37"/>
      <c r="AC544" s="44">
        <f t="shared" ref="AC544" si="12472">parseTime(AA544)-(AB548=INT(RIGHT($F544, 1)))</f>
        <v>0</v>
      </c>
      <c r="AD544" s="45">
        <f t="shared" si="12443"/>
        <v>0</v>
      </c>
      <c r="AE544" s="36"/>
      <c r="AF544" s="37"/>
      <c r="AG544" s="44">
        <f t="shared" ref="AG544" si="12473">parseTime(AE544)-(AF548=INT(RIGHT($F544, 1)))</f>
        <v>0</v>
      </c>
      <c r="AH544" s="45">
        <f t="shared" si="12445"/>
        <v>0</v>
      </c>
      <c r="AI544" s="36"/>
      <c r="AJ544" s="37"/>
      <c r="AK544" s="44">
        <f>parseTime(AI544)-(AJ548=INT(RIGHT($F544, 1)))</f>
        <v>0</v>
      </c>
      <c r="AL544" s="45">
        <f t="shared" si="12446"/>
        <v>0</v>
      </c>
      <c r="AM544" s="36"/>
      <c r="AN544" s="37"/>
      <c r="AO544" s="44">
        <f t="shared" ref="AO544" si="12474">parseTime(AM544)-(AN548=INT(RIGHT($F544, 1)))</f>
        <v>0</v>
      </c>
      <c r="AP544" s="45">
        <f t="shared" si="12448"/>
        <v>0</v>
      </c>
      <c r="AQ544" s="36"/>
      <c r="AR544" s="37"/>
      <c r="AS544" s="44">
        <f t="shared" ref="AS544" si="12475">parseTime(AQ544)-(AR548=INT(RIGHT($F544, 1)))</f>
        <v>0</v>
      </c>
      <c r="AT544" s="45">
        <f t="shared" si="12450"/>
        <v>0</v>
      </c>
      <c r="AU544" s="36"/>
      <c r="AV544" s="37"/>
      <c r="AW544" s="44">
        <f>parseTime(AU544)-(AV548=INT(RIGHT($F544, 1)))</f>
        <v>0</v>
      </c>
      <c r="AX544" s="45">
        <f t="shared" si="12451"/>
        <v>0</v>
      </c>
      <c r="AY544" s="36"/>
      <c r="AZ544" s="37"/>
      <c r="BA544" s="44">
        <f>parseTime(AY544)-(AZ548=INT(RIGHT($F544, 1)))</f>
        <v>0</v>
      </c>
      <c r="BB544" s="45">
        <f t="shared" si="12452"/>
        <v>0</v>
      </c>
      <c r="BC544" s="36"/>
      <c r="BD544" s="37"/>
      <c r="BE544" s="44">
        <f>parseTime(BC544)-(BD548=INT(RIGHT($F544, 1)))</f>
        <v>0</v>
      </c>
      <c r="BF544" s="45">
        <f t="shared" si="12453"/>
        <v>0</v>
      </c>
      <c r="BG544" s="36"/>
      <c r="BH544" s="37"/>
      <c r="BI544" s="44">
        <f>parseTime(BG544)-(BH548=INT(RIGHT($F544, 1)))</f>
        <v>0</v>
      </c>
      <c r="BJ544" s="45">
        <f t="shared" si="12454"/>
        <v>0</v>
      </c>
      <c r="BK544" s="36"/>
      <c r="BL544" s="37"/>
      <c r="BM544" s="44">
        <f>parseTime(BK544)-(BL548=INT(RIGHT($F544, 1)))</f>
        <v>0</v>
      </c>
      <c r="BN544" s="45">
        <f t="shared" si="12455"/>
        <v>0</v>
      </c>
      <c r="BO544" s="36"/>
      <c r="BP544" s="37"/>
      <c r="BQ544" s="44">
        <f t="shared" ref="BQ544" si="12476">parseTime(BO544)-(BP548=INT(RIGHT($F544, 1)))</f>
        <v>0</v>
      </c>
      <c r="BR544" s="45">
        <f t="shared" si="12457"/>
        <v>0</v>
      </c>
      <c r="BS544" s="36"/>
      <c r="BT544" s="37"/>
      <c r="BU544" s="44">
        <f t="shared" ref="BU544" si="12477">parseTime(BS544)-(BT548=INT(RIGHT($F544, 1)))</f>
        <v>0</v>
      </c>
      <c r="BV544" s="45">
        <f t="shared" si="12459"/>
        <v>0</v>
      </c>
      <c r="BW544" s="36"/>
      <c r="BX544" s="37"/>
      <c r="BY544" s="44">
        <f t="shared" ref="BY544" si="12478">parseTime(BW544)-(BX548=INT(RIGHT($F544, 1)))</f>
        <v>0</v>
      </c>
      <c r="BZ544" s="45">
        <f t="shared" si="12461"/>
        <v>0</v>
      </c>
      <c r="CA544" s="36"/>
      <c r="CB544" s="37"/>
      <c r="CC544" s="44">
        <f t="shared" ref="CC544" si="12479">parseTime(CA544)-(CB548=INT(RIGHT($F544, 1)))</f>
        <v>0</v>
      </c>
      <c r="CD544" s="45">
        <f t="shared" si="12463"/>
        <v>0</v>
      </c>
      <c r="CE544" s="36"/>
      <c r="CF544" s="37"/>
      <c r="CG544" s="44">
        <f t="shared" ref="CG544" si="12480">parseTime(CE544)-(CF548=INT(RIGHT($F544, 1)))</f>
        <v>0</v>
      </c>
      <c r="CH544" s="45">
        <f t="shared" si="12465"/>
        <v>0</v>
      </c>
    </row>
    <row r="545" spans="1:86" x14ac:dyDescent="0.25">
      <c r="A545" s="56" t="s">
        <v>117</v>
      </c>
      <c r="B545" s="57">
        <f ca="1">roleHours(G543:CH549, "MFD")</f>
        <v>0</v>
      </c>
      <c r="C545" s="14">
        <f t="shared" ca="1" si="11818"/>
        <v>0</v>
      </c>
      <c r="D545" s="14"/>
      <c r="E545" s="20" t="s">
        <v>127</v>
      </c>
      <c r="F545" s="51" t="s">
        <v>130</v>
      </c>
      <c r="G545" s="36"/>
      <c r="H545" s="37"/>
      <c r="I545" s="44">
        <f t="shared" ref="I545" si="12481">parseTime(G545)-(H548=INT(RIGHT($F545, 1)))</f>
        <v>0</v>
      </c>
      <c r="J545" s="45">
        <f t="shared" si="12433"/>
        <v>0</v>
      </c>
      <c r="K545" s="36"/>
      <c r="L545" s="37"/>
      <c r="M545" s="44">
        <f t="shared" ref="M545" si="12482">parseTime(K545)-(L548=INT(RIGHT($F545, 1)))</f>
        <v>0</v>
      </c>
      <c r="N545" s="45">
        <f t="shared" si="12435"/>
        <v>0</v>
      </c>
      <c r="O545" s="36"/>
      <c r="P545" s="37"/>
      <c r="Q545" s="44">
        <f t="shared" ref="Q545" si="12483">parseTime(O545)-(P548=INT(RIGHT($F545, 1)))</f>
        <v>0</v>
      </c>
      <c r="R545" s="45">
        <f t="shared" si="12437"/>
        <v>0</v>
      </c>
      <c r="S545" s="36"/>
      <c r="T545" s="37"/>
      <c r="U545" s="44">
        <f t="shared" ref="U545" si="12484">parseTime(S545)-(T548=INT(RIGHT($F545, 1)))</f>
        <v>0</v>
      </c>
      <c r="V545" s="45">
        <f t="shared" si="12439"/>
        <v>0</v>
      </c>
      <c r="W545" s="36"/>
      <c r="X545" s="37"/>
      <c r="Y545" s="44">
        <f t="shared" ref="Y545" si="12485">parseTime(W545)-(X548=INT(RIGHT($F545, 1)))</f>
        <v>0</v>
      </c>
      <c r="Z545" s="45">
        <f t="shared" si="12441"/>
        <v>0</v>
      </c>
      <c r="AA545" s="36"/>
      <c r="AB545" s="37"/>
      <c r="AC545" s="44">
        <f t="shared" ref="AC545" si="12486">parseTime(AA545)-(AB548=INT(RIGHT($F545, 1)))</f>
        <v>0</v>
      </c>
      <c r="AD545" s="45">
        <f t="shared" si="12443"/>
        <v>0</v>
      </c>
      <c r="AE545" s="36"/>
      <c r="AF545" s="37"/>
      <c r="AG545" s="44">
        <f t="shared" ref="AG545" si="12487">parseTime(AE545)-(AF548=INT(RIGHT($F545, 1)))</f>
        <v>0</v>
      </c>
      <c r="AH545" s="45">
        <f t="shared" si="12445"/>
        <v>0</v>
      </c>
      <c r="AI545" s="36"/>
      <c r="AJ545" s="37"/>
      <c r="AK545" s="44">
        <f>parseTime(AI545)-(AJ548=INT(RIGHT($F545, 1)))</f>
        <v>0</v>
      </c>
      <c r="AL545" s="45">
        <f t="shared" si="12446"/>
        <v>0</v>
      </c>
      <c r="AM545" s="36"/>
      <c r="AN545" s="37"/>
      <c r="AO545" s="44">
        <f t="shared" ref="AO545" si="12488">parseTime(AM545)-(AN548=INT(RIGHT($F545, 1)))</f>
        <v>0</v>
      </c>
      <c r="AP545" s="45">
        <f t="shared" si="12448"/>
        <v>0</v>
      </c>
      <c r="AQ545" s="36"/>
      <c r="AR545" s="37"/>
      <c r="AS545" s="44">
        <f t="shared" ref="AS545" si="12489">parseTime(AQ545)-(AR548=INT(RIGHT($F545, 1)))</f>
        <v>0</v>
      </c>
      <c r="AT545" s="45">
        <f t="shared" si="12450"/>
        <v>0</v>
      </c>
      <c r="AU545" s="36"/>
      <c r="AV545" s="37"/>
      <c r="AW545" s="44">
        <f>parseTime(AU545)-(AV548=INT(RIGHT($F545, 1)))</f>
        <v>0</v>
      </c>
      <c r="AX545" s="45">
        <f t="shared" si="12451"/>
        <v>0</v>
      </c>
      <c r="AY545" s="36"/>
      <c r="AZ545" s="37"/>
      <c r="BA545" s="44">
        <f>parseTime(AY545)-(AZ548=INT(RIGHT($F545, 1)))</f>
        <v>0</v>
      </c>
      <c r="BB545" s="45">
        <f t="shared" si="12452"/>
        <v>0</v>
      </c>
      <c r="BC545" s="36"/>
      <c r="BD545" s="37"/>
      <c r="BE545" s="44">
        <f>parseTime(BC545)-(BD548=INT(RIGHT($F545, 1)))</f>
        <v>0</v>
      </c>
      <c r="BF545" s="45">
        <f t="shared" si="12453"/>
        <v>0</v>
      </c>
      <c r="BG545" s="36"/>
      <c r="BH545" s="37"/>
      <c r="BI545" s="44">
        <f>parseTime(BG545)-(BH548=INT(RIGHT($F545, 1)))</f>
        <v>0</v>
      </c>
      <c r="BJ545" s="45">
        <f t="shared" si="12454"/>
        <v>0</v>
      </c>
      <c r="BK545" s="36"/>
      <c r="BL545" s="37"/>
      <c r="BM545" s="44">
        <f>parseTime(BK545)-(BL548=INT(RIGHT($F545, 1)))</f>
        <v>0</v>
      </c>
      <c r="BN545" s="45">
        <f t="shared" si="12455"/>
        <v>0</v>
      </c>
      <c r="BO545" s="36"/>
      <c r="BP545" s="37"/>
      <c r="BQ545" s="44">
        <f t="shared" ref="BQ545" si="12490">parseTime(BO545)-(BP548=INT(RIGHT($F545, 1)))</f>
        <v>0</v>
      </c>
      <c r="BR545" s="45">
        <f t="shared" si="12457"/>
        <v>0</v>
      </c>
      <c r="BS545" s="36"/>
      <c r="BT545" s="37"/>
      <c r="BU545" s="44">
        <f t="shared" ref="BU545" si="12491">parseTime(BS545)-(BT548=INT(RIGHT($F545, 1)))</f>
        <v>0</v>
      </c>
      <c r="BV545" s="45">
        <f t="shared" si="12459"/>
        <v>0</v>
      </c>
      <c r="BW545" s="36"/>
      <c r="BX545" s="37"/>
      <c r="BY545" s="44">
        <f t="shared" ref="BY545" si="12492">parseTime(BW545)-(BX548=INT(RIGHT($F545, 1)))</f>
        <v>0</v>
      </c>
      <c r="BZ545" s="45">
        <f t="shared" si="12461"/>
        <v>0</v>
      </c>
      <c r="CA545" s="36"/>
      <c r="CB545" s="37"/>
      <c r="CC545" s="44">
        <f t="shared" ref="CC545" si="12493">parseTime(CA545)-(CB548=INT(RIGHT($F545, 1)))</f>
        <v>0</v>
      </c>
      <c r="CD545" s="45">
        <f t="shared" si="12463"/>
        <v>0</v>
      </c>
      <c r="CE545" s="36"/>
      <c r="CF545" s="37"/>
      <c r="CG545" s="44">
        <f t="shared" ref="CG545" si="12494">parseTime(CE545)-(CF548=INT(RIGHT($F545, 1)))</f>
        <v>0</v>
      </c>
      <c r="CH545" s="45">
        <f t="shared" si="12465"/>
        <v>0</v>
      </c>
    </row>
    <row r="546" spans="1:86" x14ac:dyDescent="0.25">
      <c r="A546" s="56" t="s">
        <v>118</v>
      </c>
      <c r="B546" s="57">
        <f ca="1">roleHours(G543:CH549, "DFD")</f>
        <v>0</v>
      </c>
      <c r="C546" s="14">
        <f t="shared" ca="1" si="11818"/>
        <v>0</v>
      </c>
      <c r="D546" s="14"/>
      <c r="E546" s="20"/>
      <c r="F546" s="51" t="s">
        <v>131</v>
      </c>
      <c r="G546" s="36"/>
      <c r="H546" s="37"/>
      <c r="I546" s="44">
        <f t="shared" ref="I546" si="12495">parseTime(G546)-(H548=INT(RIGHT($F546, 1)))</f>
        <v>0</v>
      </c>
      <c r="J546" s="45">
        <f t="shared" si="12433"/>
        <v>0</v>
      </c>
      <c r="K546" s="36"/>
      <c r="L546" s="37"/>
      <c r="M546" s="44">
        <f t="shared" ref="M546" si="12496">parseTime(K546)-(L548=INT(RIGHT($F546, 1)))</f>
        <v>0</v>
      </c>
      <c r="N546" s="45">
        <f t="shared" si="12435"/>
        <v>0</v>
      </c>
      <c r="O546" s="36"/>
      <c r="P546" s="37"/>
      <c r="Q546" s="44">
        <f t="shared" ref="Q546" si="12497">parseTime(O546)-(P548=INT(RIGHT($F546, 1)))</f>
        <v>0</v>
      </c>
      <c r="R546" s="45">
        <f t="shared" si="12437"/>
        <v>0</v>
      </c>
      <c r="S546" s="36"/>
      <c r="T546" s="37"/>
      <c r="U546" s="44">
        <f t="shared" ref="U546" si="12498">parseTime(S546)-(T548=INT(RIGHT($F546, 1)))</f>
        <v>0</v>
      </c>
      <c r="V546" s="45">
        <f t="shared" si="12439"/>
        <v>0</v>
      </c>
      <c r="W546" s="36"/>
      <c r="X546" s="37"/>
      <c r="Y546" s="44">
        <f t="shared" ref="Y546" si="12499">parseTime(W546)-(X548=INT(RIGHT($F546, 1)))</f>
        <v>0</v>
      </c>
      <c r="Z546" s="45">
        <f t="shared" si="12441"/>
        <v>0</v>
      </c>
      <c r="AA546" s="36"/>
      <c r="AB546" s="37"/>
      <c r="AC546" s="44">
        <f t="shared" ref="AC546" si="12500">parseTime(AA546)-(AB548=INT(RIGHT($F546, 1)))</f>
        <v>0</v>
      </c>
      <c r="AD546" s="45">
        <f t="shared" si="12443"/>
        <v>0</v>
      </c>
      <c r="AE546" s="36"/>
      <c r="AF546" s="37"/>
      <c r="AG546" s="44">
        <f t="shared" ref="AG546" si="12501">parseTime(AE546)-(AF548=INT(RIGHT($F546, 1)))</f>
        <v>0</v>
      </c>
      <c r="AH546" s="45">
        <f t="shared" si="12445"/>
        <v>0</v>
      </c>
      <c r="AI546" s="36"/>
      <c r="AJ546" s="37"/>
      <c r="AK546" s="44">
        <f>parseTime(AI546)-(AJ548=INT(RIGHT($F546, 1)))</f>
        <v>0</v>
      </c>
      <c r="AL546" s="45">
        <f t="shared" si="12446"/>
        <v>0</v>
      </c>
      <c r="AM546" s="36"/>
      <c r="AN546" s="37"/>
      <c r="AO546" s="44">
        <f t="shared" ref="AO546" si="12502">parseTime(AM546)-(AN548=INT(RIGHT($F546, 1)))</f>
        <v>0</v>
      </c>
      <c r="AP546" s="45">
        <f t="shared" si="12448"/>
        <v>0</v>
      </c>
      <c r="AQ546" s="36"/>
      <c r="AR546" s="37"/>
      <c r="AS546" s="44">
        <f t="shared" ref="AS546" si="12503">parseTime(AQ546)-(AR548=INT(RIGHT($F546, 1)))</f>
        <v>0</v>
      </c>
      <c r="AT546" s="45">
        <f t="shared" si="12450"/>
        <v>0</v>
      </c>
      <c r="AU546" s="36"/>
      <c r="AV546" s="37"/>
      <c r="AW546" s="44">
        <f>parseTime(AU546)-(AV548=INT(RIGHT($F546, 1)))</f>
        <v>0</v>
      </c>
      <c r="AX546" s="45">
        <f t="shared" si="12451"/>
        <v>0</v>
      </c>
      <c r="AY546" s="36"/>
      <c r="AZ546" s="37"/>
      <c r="BA546" s="44">
        <f>parseTime(AY546)-(AZ548=INT(RIGHT($F546, 1)))</f>
        <v>0</v>
      </c>
      <c r="BB546" s="45">
        <f t="shared" si="12452"/>
        <v>0</v>
      </c>
      <c r="BC546" s="36"/>
      <c r="BD546" s="37"/>
      <c r="BE546" s="44">
        <f>parseTime(BC546)-(BD548=INT(RIGHT($F546, 1)))</f>
        <v>0</v>
      </c>
      <c r="BF546" s="45">
        <f t="shared" si="12453"/>
        <v>0</v>
      </c>
      <c r="BG546" s="36"/>
      <c r="BH546" s="37"/>
      <c r="BI546" s="44">
        <f>parseTime(BG546)-(BH548=INT(RIGHT($F546, 1)))</f>
        <v>0</v>
      </c>
      <c r="BJ546" s="45">
        <f t="shared" si="12454"/>
        <v>0</v>
      </c>
      <c r="BK546" s="36"/>
      <c r="BL546" s="37"/>
      <c r="BM546" s="44">
        <f>parseTime(BK546)-(BL548=INT(RIGHT($F546, 1)))</f>
        <v>0</v>
      </c>
      <c r="BN546" s="45">
        <f t="shared" si="12455"/>
        <v>0</v>
      </c>
      <c r="BO546" s="36"/>
      <c r="BP546" s="37"/>
      <c r="BQ546" s="44">
        <f t="shared" ref="BQ546" si="12504">parseTime(BO546)-(BP548=INT(RIGHT($F546, 1)))</f>
        <v>0</v>
      </c>
      <c r="BR546" s="45">
        <f t="shared" si="12457"/>
        <v>0</v>
      </c>
      <c r="BS546" s="36"/>
      <c r="BT546" s="37"/>
      <c r="BU546" s="44">
        <f t="shared" ref="BU546" si="12505">parseTime(BS546)-(BT548=INT(RIGHT($F546, 1)))</f>
        <v>0</v>
      </c>
      <c r="BV546" s="45">
        <f t="shared" si="12459"/>
        <v>0</v>
      </c>
      <c r="BW546" s="36"/>
      <c r="BX546" s="37"/>
      <c r="BY546" s="44">
        <f t="shared" ref="BY546" si="12506">parseTime(BW546)-(BX548=INT(RIGHT($F546, 1)))</f>
        <v>0</v>
      </c>
      <c r="BZ546" s="45">
        <f t="shared" si="12461"/>
        <v>0</v>
      </c>
      <c r="CA546" s="36"/>
      <c r="CB546" s="37"/>
      <c r="CC546" s="44">
        <f t="shared" ref="CC546" si="12507">parseTime(CA546)-(CB548=INT(RIGHT($F546, 1)))</f>
        <v>0</v>
      </c>
      <c r="CD546" s="45">
        <f t="shared" si="12463"/>
        <v>0</v>
      </c>
      <c r="CE546" s="36"/>
      <c r="CF546" s="37"/>
      <c r="CG546" s="44">
        <f t="shared" ref="CG546" si="12508">parseTime(CE546)-(CF548=INT(RIGHT($F546, 1)))</f>
        <v>0</v>
      </c>
      <c r="CH546" s="45">
        <f t="shared" si="12465"/>
        <v>0</v>
      </c>
    </row>
    <row r="547" spans="1:86" x14ac:dyDescent="0.25">
      <c r="A547" s="56" t="s">
        <v>119</v>
      </c>
      <c r="B547" s="57">
        <f ca="1">roleHours(G543:CH549, "MCC")</f>
        <v>0</v>
      </c>
      <c r="C547" s="14">
        <f t="shared" ca="1" si="11818"/>
        <v>0</v>
      </c>
      <c r="D547" s="14"/>
      <c r="E547" s="20"/>
      <c r="F547" s="51" t="s">
        <v>132</v>
      </c>
      <c r="G547" s="36"/>
      <c r="H547" s="37"/>
      <c r="I547" s="44">
        <f t="shared" ref="I547" si="12509">parseTime(G547)-(H548=INT(RIGHT($F547, 1)))</f>
        <v>0</v>
      </c>
      <c r="J547" s="45">
        <f t="shared" si="12433"/>
        <v>0</v>
      </c>
      <c r="K547" s="36"/>
      <c r="L547" s="37"/>
      <c r="M547" s="44">
        <f t="shared" ref="M547" si="12510">parseTime(K547)-(L548=INT(RIGHT($F547, 1)))</f>
        <v>0</v>
      </c>
      <c r="N547" s="45">
        <f t="shared" si="12435"/>
        <v>0</v>
      </c>
      <c r="O547" s="36"/>
      <c r="P547" s="37"/>
      <c r="Q547" s="44">
        <f t="shared" ref="Q547" si="12511">parseTime(O547)-(P548=INT(RIGHT($F547, 1)))</f>
        <v>0</v>
      </c>
      <c r="R547" s="45">
        <f t="shared" si="12437"/>
        <v>0</v>
      </c>
      <c r="S547" s="36"/>
      <c r="T547" s="37"/>
      <c r="U547" s="44">
        <f t="shared" ref="U547" si="12512">parseTime(S547)-(T548=INT(RIGHT($F547, 1)))</f>
        <v>0</v>
      </c>
      <c r="V547" s="45">
        <f t="shared" si="12439"/>
        <v>0</v>
      </c>
      <c r="W547" s="36"/>
      <c r="X547" s="37"/>
      <c r="Y547" s="44">
        <f t="shared" ref="Y547" si="12513">parseTime(W547)-(X548=INT(RIGHT($F547, 1)))</f>
        <v>0</v>
      </c>
      <c r="Z547" s="45">
        <f t="shared" si="12441"/>
        <v>0</v>
      </c>
      <c r="AA547" s="36"/>
      <c r="AB547" s="37"/>
      <c r="AC547" s="44">
        <f t="shared" ref="AC547" si="12514">parseTime(AA547)-(AB548=INT(RIGHT($F547, 1)))</f>
        <v>0</v>
      </c>
      <c r="AD547" s="45">
        <f t="shared" si="12443"/>
        <v>0</v>
      </c>
      <c r="AE547" s="36"/>
      <c r="AF547" s="37"/>
      <c r="AG547" s="44">
        <f t="shared" ref="AG547" si="12515">parseTime(AE547)-(AF548=INT(RIGHT($F547, 1)))</f>
        <v>0</v>
      </c>
      <c r="AH547" s="45">
        <f t="shared" si="12445"/>
        <v>0</v>
      </c>
      <c r="AI547" s="36"/>
      <c r="AJ547" s="37"/>
      <c r="AK547" s="44">
        <f>parseTime(AI547)-(AJ548=INT(RIGHT($F547, 1)))</f>
        <v>0</v>
      </c>
      <c r="AL547" s="45">
        <f t="shared" si="12446"/>
        <v>0</v>
      </c>
      <c r="AM547" s="36"/>
      <c r="AN547" s="37"/>
      <c r="AO547" s="44">
        <f t="shared" ref="AO547" si="12516">parseTime(AM547)-(AN548=INT(RIGHT($F547, 1)))</f>
        <v>0</v>
      </c>
      <c r="AP547" s="45">
        <f t="shared" si="12448"/>
        <v>0</v>
      </c>
      <c r="AQ547" s="36"/>
      <c r="AR547" s="37"/>
      <c r="AS547" s="44">
        <f t="shared" ref="AS547" si="12517">parseTime(AQ547)-(AR548=INT(RIGHT($F547, 1)))</f>
        <v>0</v>
      </c>
      <c r="AT547" s="45">
        <f t="shared" si="12450"/>
        <v>0</v>
      </c>
      <c r="AU547" s="36"/>
      <c r="AV547" s="37"/>
      <c r="AW547" s="44">
        <f>parseTime(AU547)-(AV548=INT(RIGHT($F547, 1)))</f>
        <v>0</v>
      </c>
      <c r="AX547" s="45">
        <f t="shared" si="12451"/>
        <v>0</v>
      </c>
      <c r="AY547" s="36"/>
      <c r="AZ547" s="37"/>
      <c r="BA547" s="44">
        <f>parseTime(AY547)-(AZ548=INT(RIGHT($F547, 1)))</f>
        <v>0</v>
      </c>
      <c r="BB547" s="45">
        <f t="shared" si="12452"/>
        <v>0</v>
      </c>
      <c r="BC547" s="36"/>
      <c r="BD547" s="37"/>
      <c r="BE547" s="44">
        <f>parseTime(BC547)-(BD548=INT(RIGHT($F547, 1)))</f>
        <v>0</v>
      </c>
      <c r="BF547" s="45">
        <f t="shared" si="12453"/>
        <v>0</v>
      </c>
      <c r="BG547" s="36"/>
      <c r="BH547" s="37"/>
      <c r="BI547" s="44">
        <f>parseTime(BG547)-(BH548=INT(RIGHT($F547, 1)))</f>
        <v>0</v>
      </c>
      <c r="BJ547" s="45">
        <f t="shared" si="12454"/>
        <v>0</v>
      </c>
      <c r="BK547" s="36"/>
      <c r="BL547" s="37"/>
      <c r="BM547" s="44">
        <f>parseTime(BK547)-(BL548=INT(RIGHT($F547, 1)))</f>
        <v>0</v>
      </c>
      <c r="BN547" s="45">
        <f t="shared" si="12455"/>
        <v>0</v>
      </c>
      <c r="BO547" s="36"/>
      <c r="BP547" s="37"/>
      <c r="BQ547" s="44">
        <f t="shared" ref="BQ547" si="12518">parseTime(BO547)-(BP548=INT(RIGHT($F547, 1)))</f>
        <v>0</v>
      </c>
      <c r="BR547" s="45">
        <f t="shared" si="12457"/>
        <v>0</v>
      </c>
      <c r="BS547" s="36"/>
      <c r="BT547" s="37"/>
      <c r="BU547" s="44">
        <f t="shared" ref="BU547" si="12519">parseTime(BS547)-(BT548=INT(RIGHT($F547, 1)))</f>
        <v>0</v>
      </c>
      <c r="BV547" s="45">
        <f t="shared" si="12459"/>
        <v>0</v>
      </c>
      <c r="BW547" s="36"/>
      <c r="BX547" s="37"/>
      <c r="BY547" s="44">
        <f t="shared" ref="BY547" si="12520">parseTime(BW547)-(BX548=INT(RIGHT($F547, 1)))</f>
        <v>0</v>
      </c>
      <c r="BZ547" s="45">
        <f t="shared" si="12461"/>
        <v>0</v>
      </c>
      <c r="CA547" s="36"/>
      <c r="CB547" s="37"/>
      <c r="CC547" s="44">
        <f t="shared" ref="CC547" si="12521">parseTime(CA547)-(CB548=INT(RIGHT($F547, 1)))</f>
        <v>0</v>
      </c>
      <c r="CD547" s="45">
        <f t="shared" si="12463"/>
        <v>0</v>
      </c>
      <c r="CE547" s="36"/>
      <c r="CF547" s="37"/>
      <c r="CG547" s="44">
        <f t="shared" ref="CG547" si="12522">parseTime(CE547)-(CF548=INT(RIGHT($F547, 1)))</f>
        <v>0</v>
      </c>
      <c r="CH547" s="45">
        <f t="shared" si="12465"/>
        <v>0</v>
      </c>
    </row>
    <row r="548" spans="1:86" x14ac:dyDescent="0.25">
      <c r="A548" s="56" t="s">
        <v>120</v>
      </c>
      <c r="B548" s="57">
        <f ca="1">roleHours(G543:CH549, "DCC")</f>
        <v>0</v>
      </c>
      <c r="C548" s="14">
        <f t="shared" ca="1" si="11818"/>
        <v>0</v>
      </c>
      <c r="D548" s="14"/>
      <c r="E548" s="20"/>
      <c r="F548" s="51"/>
      <c r="G548" s="46" t="s">
        <v>134</v>
      </c>
      <c r="H548" s="38">
        <f t="shared" ref="H548" si="12523">lunchAdjust(G543:H547)</f>
        <v>0</v>
      </c>
      <c r="I548" s="48" t="s">
        <v>0</v>
      </c>
      <c r="J548" s="39">
        <f t="shared" ref="J548" si="12524">SUMPRODUCT(I543:I547*J543:J547)</f>
        <v>0</v>
      </c>
      <c r="K548" s="46" t="s">
        <v>134</v>
      </c>
      <c r="L548" s="38">
        <f t="shared" ref="L548" si="12525">lunchAdjust(K543:L547)</f>
        <v>0</v>
      </c>
      <c r="M548" s="48" t="s">
        <v>0</v>
      </c>
      <c r="N548" s="39">
        <f t="shared" ref="N548" si="12526">SUMPRODUCT(M543:M547*N543:N547)</f>
        <v>0</v>
      </c>
      <c r="O548" s="46" t="s">
        <v>134</v>
      </c>
      <c r="P548" s="38">
        <f t="shared" ref="P548" si="12527">lunchAdjust(O543:P547)</f>
        <v>0</v>
      </c>
      <c r="Q548" s="48" t="s">
        <v>0</v>
      </c>
      <c r="R548" s="39">
        <f t="shared" ref="R548" si="12528">SUMPRODUCT(Q543:Q547*R543:R547)</f>
        <v>0</v>
      </c>
      <c r="S548" s="46" t="s">
        <v>134</v>
      </c>
      <c r="T548" s="38">
        <f t="shared" ref="T548" si="12529">lunchAdjust(S543:T547)</f>
        <v>0</v>
      </c>
      <c r="U548" s="48" t="s">
        <v>0</v>
      </c>
      <c r="V548" s="39">
        <f t="shared" ref="V548" si="12530">SUMPRODUCT(U543:U547*V543:V547)</f>
        <v>0</v>
      </c>
      <c r="W548" s="46" t="s">
        <v>134</v>
      </c>
      <c r="X548" s="38">
        <f t="shared" ref="X548" si="12531">lunchAdjust(W543:X547)</f>
        <v>0</v>
      </c>
      <c r="Y548" s="48" t="s">
        <v>0</v>
      </c>
      <c r="Z548" s="39">
        <f t="shared" ref="Z548" si="12532">SUMPRODUCT(Y543:Y547*Z543:Z547)</f>
        <v>0</v>
      </c>
      <c r="AA548" s="46" t="s">
        <v>134</v>
      </c>
      <c r="AB548" s="38">
        <f t="shared" ref="AB548" si="12533">lunchAdjust(AA543:AB547)</f>
        <v>0</v>
      </c>
      <c r="AC548" s="48" t="s">
        <v>0</v>
      </c>
      <c r="AD548" s="39">
        <f t="shared" ref="AD548" si="12534">SUMPRODUCT(AC543:AC547*AD543:AD547)</f>
        <v>0</v>
      </c>
      <c r="AE548" s="46" t="s">
        <v>134</v>
      </c>
      <c r="AF548" s="38">
        <f t="shared" ref="AF548" si="12535">lunchAdjust(AE543:AF547)</f>
        <v>0</v>
      </c>
      <c r="AG548" s="48" t="s">
        <v>0</v>
      </c>
      <c r="AH548" s="39">
        <f t="shared" ref="AH548" si="12536">SUMPRODUCT(AG543:AG547*AH543:AH547)</f>
        <v>0</v>
      </c>
      <c r="AI548" s="46" t="s">
        <v>134</v>
      </c>
      <c r="AJ548" s="38">
        <f t="shared" ref="AJ548" si="12537">lunchAdjust(AI543:AJ547)</f>
        <v>0</v>
      </c>
      <c r="AK548" s="48" t="s">
        <v>0</v>
      </c>
      <c r="AL548" s="39">
        <f t="shared" ref="AL548" si="12538">SUMPRODUCT(AK543:AK547*AL543:AL547)</f>
        <v>0</v>
      </c>
      <c r="AM548" s="46" t="s">
        <v>134</v>
      </c>
      <c r="AN548" s="38">
        <f t="shared" ref="AN548" si="12539">lunchAdjust(AM543:AN547)</f>
        <v>0</v>
      </c>
      <c r="AO548" s="48" t="s">
        <v>0</v>
      </c>
      <c r="AP548" s="39">
        <f t="shared" ref="AP548" si="12540">SUMPRODUCT(AO543:AO547*AP543:AP547)</f>
        <v>0</v>
      </c>
      <c r="AQ548" s="46" t="s">
        <v>134</v>
      </c>
      <c r="AR548" s="38">
        <f t="shared" ref="AR548" si="12541">lunchAdjust(AQ543:AR547)</f>
        <v>0</v>
      </c>
      <c r="AS548" s="48" t="s">
        <v>0</v>
      </c>
      <c r="AT548" s="39">
        <f t="shared" ref="AT548" si="12542">SUMPRODUCT(AS543:AS547*AT543:AT547)</f>
        <v>0</v>
      </c>
      <c r="AU548" s="46" t="s">
        <v>134</v>
      </c>
      <c r="AV548" s="38">
        <f t="shared" ref="AV548" si="12543">lunchAdjust(AU543:AV547)</f>
        <v>0</v>
      </c>
      <c r="AW548" s="48" t="s">
        <v>0</v>
      </c>
      <c r="AX548" s="39">
        <f t="shared" ref="AX548" si="12544">SUMPRODUCT(AW543:AW547*AX543:AX547)</f>
        <v>0</v>
      </c>
      <c r="AY548" s="46" t="s">
        <v>134</v>
      </c>
      <c r="AZ548" s="38">
        <f t="shared" ref="AZ548" si="12545">lunchAdjust(AY543:AZ547)</f>
        <v>0</v>
      </c>
      <c r="BA548" s="48" t="s">
        <v>0</v>
      </c>
      <c r="BB548" s="39">
        <f t="shared" ref="BB548" si="12546">SUMPRODUCT(BA543:BA547*BB543:BB547)</f>
        <v>0</v>
      </c>
      <c r="BC548" s="46" t="s">
        <v>134</v>
      </c>
      <c r="BD548" s="38">
        <f t="shared" ref="BD548" si="12547">lunchAdjust(BC543:BD547)</f>
        <v>0</v>
      </c>
      <c r="BE548" s="48" t="s">
        <v>0</v>
      </c>
      <c r="BF548" s="39">
        <f t="shared" ref="BF548" si="12548">SUMPRODUCT(BE543:BE547*BF543:BF547)</f>
        <v>0</v>
      </c>
      <c r="BG548" s="46" t="s">
        <v>134</v>
      </c>
      <c r="BH548" s="38">
        <f t="shared" ref="BH548" si="12549">lunchAdjust(BG543:BH547)</f>
        <v>0</v>
      </c>
      <c r="BI548" s="48" t="s">
        <v>0</v>
      </c>
      <c r="BJ548" s="39">
        <f t="shared" ref="BJ548" si="12550">SUMPRODUCT(BI543:BI547*BJ543:BJ547)</f>
        <v>0</v>
      </c>
      <c r="BK548" s="46" t="s">
        <v>134</v>
      </c>
      <c r="BL548" s="38">
        <f t="shared" ref="BL548" si="12551">lunchAdjust(BK543:BL547)</f>
        <v>0</v>
      </c>
      <c r="BM548" s="48" t="s">
        <v>0</v>
      </c>
      <c r="BN548" s="39">
        <f t="shared" ref="BN548" si="12552">SUMPRODUCT(BM543:BM547*BN543:BN547)</f>
        <v>0</v>
      </c>
      <c r="BO548" s="46" t="s">
        <v>134</v>
      </c>
      <c r="BP548" s="38">
        <f t="shared" ref="BP548" si="12553">lunchAdjust(BO543:BP547)</f>
        <v>0</v>
      </c>
      <c r="BQ548" s="48" t="s">
        <v>0</v>
      </c>
      <c r="BR548" s="39">
        <f t="shared" ref="BR548" si="12554">SUMPRODUCT(BQ543:BQ547*BR543:BR547)</f>
        <v>0</v>
      </c>
      <c r="BS548" s="46" t="s">
        <v>134</v>
      </c>
      <c r="BT548" s="38">
        <f t="shared" ref="BT548" si="12555">lunchAdjust(BS543:BT547)</f>
        <v>0</v>
      </c>
      <c r="BU548" s="48" t="s">
        <v>0</v>
      </c>
      <c r="BV548" s="39">
        <f t="shared" ref="BV548" si="12556">SUMPRODUCT(BU543:BU547*BV543:BV547)</f>
        <v>0</v>
      </c>
      <c r="BW548" s="46" t="s">
        <v>134</v>
      </c>
      <c r="BX548" s="38">
        <f t="shared" ref="BX548" si="12557">lunchAdjust(BW543:BX547)</f>
        <v>0</v>
      </c>
      <c r="BY548" s="48" t="s">
        <v>0</v>
      </c>
      <c r="BZ548" s="39">
        <f t="shared" ref="BZ548" si="12558">SUMPRODUCT(BY543:BY547*BZ543:BZ547)</f>
        <v>0</v>
      </c>
      <c r="CA548" s="46" t="s">
        <v>134</v>
      </c>
      <c r="CB548" s="38">
        <f t="shared" ref="CB548" si="12559">lunchAdjust(CA543:CB547)</f>
        <v>0</v>
      </c>
      <c r="CC548" s="48" t="s">
        <v>0</v>
      </c>
      <c r="CD548" s="39">
        <f t="shared" ref="CD548" si="12560">SUMPRODUCT(CC543:CC547*CD543:CD547)</f>
        <v>0</v>
      </c>
      <c r="CE548" s="46" t="s">
        <v>134</v>
      </c>
      <c r="CF548" s="38">
        <f t="shared" ref="CF548" si="12561">lunchAdjust(CE543:CF547)</f>
        <v>0</v>
      </c>
      <c r="CG548" s="48" t="s">
        <v>0</v>
      </c>
      <c r="CH548" s="39">
        <f t="shared" ref="CH548" si="12562">SUMPRODUCT(CG543:CG547*CH543:CH547)</f>
        <v>0</v>
      </c>
    </row>
    <row r="549" spans="1:86" ht="15.75" thickBot="1" x14ac:dyDescent="0.3">
      <c r="A549" s="58" t="s">
        <v>121</v>
      </c>
      <c r="B549" s="59">
        <f ca="1">roleHours(G543:CH549, "OUT")</f>
        <v>0</v>
      </c>
      <c r="C549" s="54" t="s">
        <v>137</v>
      </c>
      <c r="D549" s="22">
        <f ca="1">roleHours(G543:CH549, "PTO")</f>
        <v>0</v>
      </c>
      <c r="E549" s="23"/>
      <c r="F549" s="52"/>
      <c r="G549" s="47" t="s">
        <v>39</v>
      </c>
      <c r="H549" s="40">
        <f t="shared" si="12397"/>
        <v>0</v>
      </c>
      <c r="I549" s="49" t="s">
        <v>135</v>
      </c>
      <c r="J549" s="41">
        <f t="shared" ref="J549" si="12563">J548*G$4</f>
        <v>0</v>
      </c>
      <c r="K549" s="47" t="s">
        <v>39</v>
      </c>
      <c r="L549" s="40">
        <f t="shared" ref="L549" si="12564">SUMPRODUCT(M543:M547*(L543:L547="PTO"))+SUMPRODUCT(M543:M547*(L543:L547="HOL"))</f>
        <v>0</v>
      </c>
      <c r="M549" s="49" t="s">
        <v>135</v>
      </c>
      <c r="N549" s="41">
        <f t="shared" ref="N549" si="12565">N548*K$4</f>
        <v>0</v>
      </c>
      <c r="O549" s="47" t="s">
        <v>39</v>
      </c>
      <c r="P549" s="40">
        <f t="shared" ref="P549" si="12566">SUMPRODUCT(Q543:Q547*(P543:P547="PTO"))+SUMPRODUCT(Q543:Q547*(P543:P547="HOL"))</f>
        <v>0</v>
      </c>
      <c r="Q549" s="49" t="s">
        <v>135</v>
      </c>
      <c r="R549" s="41">
        <f t="shared" ref="R549" si="12567">R548*O$4</f>
        <v>0</v>
      </c>
      <c r="S549" s="47" t="s">
        <v>39</v>
      </c>
      <c r="T549" s="40">
        <f t="shared" ref="T549" si="12568">SUMPRODUCT(U543:U547*(T543:T547="PTO"))+SUMPRODUCT(U543:U547*(T543:T547="HOL"))</f>
        <v>0</v>
      </c>
      <c r="U549" s="49" t="s">
        <v>135</v>
      </c>
      <c r="V549" s="41">
        <f t="shared" ref="V549" si="12569">V548*S$4</f>
        <v>0</v>
      </c>
      <c r="W549" s="47" t="s">
        <v>39</v>
      </c>
      <c r="X549" s="40">
        <f t="shared" ref="X549" si="12570">SUMPRODUCT(Y543:Y547*(X543:X547="PTO"))+SUMPRODUCT(Y543:Y547*(X543:X547="HOL"))</f>
        <v>0</v>
      </c>
      <c r="Y549" s="49" t="s">
        <v>135</v>
      </c>
      <c r="Z549" s="41">
        <f t="shared" ref="Z549" si="12571">Z548*W$4</f>
        <v>0</v>
      </c>
      <c r="AA549" s="47" t="s">
        <v>39</v>
      </c>
      <c r="AB549" s="40">
        <f t="shared" ref="AB549" si="12572">SUMPRODUCT(AC543:AC547*(AB543:AB547="PTO"))+SUMPRODUCT(AC543:AC547*(AB543:AB547="HOL"))</f>
        <v>0</v>
      </c>
      <c r="AC549" s="49" t="s">
        <v>135</v>
      </c>
      <c r="AD549" s="41">
        <f t="shared" ref="AD549" si="12573">AD548*AA$4</f>
        <v>0</v>
      </c>
      <c r="AE549" s="47" t="s">
        <v>39</v>
      </c>
      <c r="AF549" s="40">
        <f t="shared" ref="AF549" si="12574">SUMPRODUCT(AG543:AG547*(AF543:AF547="PTO"))+SUMPRODUCT(AG543:AG547*(AF543:AF547="HOL"))</f>
        <v>0</v>
      </c>
      <c r="AG549" s="49" t="s">
        <v>135</v>
      </c>
      <c r="AH549" s="41">
        <f t="shared" ref="AH549" si="12575">AH548*AE$4</f>
        <v>0</v>
      </c>
      <c r="AI549" s="47" t="s">
        <v>39</v>
      </c>
      <c r="AJ549" s="40">
        <f t="shared" ref="AJ549" si="12576">SUMPRODUCT(AK543:AK547*(AJ543:AJ547="PTO"))+SUMPRODUCT(AK543:AK547*(AJ543:AJ547="HOL"))</f>
        <v>0</v>
      </c>
      <c r="AK549" s="49" t="s">
        <v>135</v>
      </c>
      <c r="AL549" s="41">
        <f>AL548*AI$4</f>
        <v>0</v>
      </c>
      <c r="AM549" s="47" t="s">
        <v>39</v>
      </c>
      <c r="AN549" s="40">
        <f t="shared" ref="AN549" si="12577">SUMPRODUCT(AO543:AO547*(AN543:AN547="PTO"))+SUMPRODUCT(AO543:AO547*(AN543:AN547="HOL"))</f>
        <v>0</v>
      </c>
      <c r="AO549" s="49" t="s">
        <v>135</v>
      </c>
      <c r="AP549" s="41">
        <f t="shared" ref="AP549" si="12578">AP548*AM$4</f>
        <v>0</v>
      </c>
      <c r="AQ549" s="47" t="s">
        <v>39</v>
      </c>
      <c r="AR549" s="40">
        <f t="shared" ref="AR549" si="12579">SUMPRODUCT(AS543:AS547*(AR543:AR547="PTO"))+SUMPRODUCT(AS543:AS547*(AR543:AR547="HOL"))</f>
        <v>0</v>
      </c>
      <c r="AS549" s="49" t="s">
        <v>135</v>
      </c>
      <c r="AT549" s="41">
        <f t="shared" ref="AT549" si="12580">AT548*AQ$4</f>
        <v>0</v>
      </c>
      <c r="AU549" s="47" t="s">
        <v>39</v>
      </c>
      <c r="AV549" s="40">
        <f t="shared" ref="AV549" si="12581">SUMPRODUCT(AW543:AW547*(AV543:AV547="PTO"))+SUMPRODUCT(AW543:AW547*(AV543:AV547="HOL"))</f>
        <v>0</v>
      </c>
      <c r="AW549" s="49" t="s">
        <v>135</v>
      </c>
      <c r="AX549" s="41">
        <f>AX548*AU$4</f>
        <v>0</v>
      </c>
      <c r="AY549" s="47" t="s">
        <v>39</v>
      </c>
      <c r="AZ549" s="40">
        <f t="shared" ref="AZ549" si="12582">SUMPRODUCT(BA543:BA547*(AZ543:AZ547="PTO"))+SUMPRODUCT(BA543:BA547*(AZ543:AZ547="HOL"))</f>
        <v>0</v>
      </c>
      <c r="BA549" s="49" t="s">
        <v>135</v>
      </c>
      <c r="BB549" s="41">
        <f>BB548*AY$4</f>
        <v>0</v>
      </c>
      <c r="BC549" s="47" t="s">
        <v>39</v>
      </c>
      <c r="BD549" s="40">
        <f t="shared" ref="BD549" si="12583">SUMPRODUCT(BE543:BE547*(BD543:BD547="PTO"))+SUMPRODUCT(BE543:BE547*(BD543:BD547="HOL"))</f>
        <v>0</v>
      </c>
      <c r="BE549" s="49" t="s">
        <v>135</v>
      </c>
      <c r="BF549" s="41">
        <f>BF548*BC$4</f>
        <v>0</v>
      </c>
      <c r="BG549" s="47" t="s">
        <v>39</v>
      </c>
      <c r="BH549" s="40">
        <f t="shared" ref="BH549" si="12584">SUMPRODUCT(BI543:BI547*(BH543:BH547="PTO"))+SUMPRODUCT(BI543:BI547*(BH543:BH547="HOL"))</f>
        <v>0</v>
      </c>
      <c r="BI549" s="49" t="s">
        <v>135</v>
      </c>
      <c r="BJ549" s="41">
        <f>BJ548*BG$4</f>
        <v>0</v>
      </c>
      <c r="BK549" s="47" t="s">
        <v>39</v>
      </c>
      <c r="BL549" s="40">
        <f t="shared" ref="BL549" si="12585">SUMPRODUCT(BM543:BM547*(BL543:BL547="PTO"))+SUMPRODUCT(BM543:BM547*(BL543:BL547="HOL"))</f>
        <v>0</v>
      </c>
      <c r="BM549" s="49" t="s">
        <v>135</v>
      </c>
      <c r="BN549" s="41">
        <f>BN548*BK$4</f>
        <v>0</v>
      </c>
      <c r="BO549" s="47" t="s">
        <v>39</v>
      </c>
      <c r="BP549" s="40">
        <f t="shared" ref="BP549" si="12586">SUMPRODUCT(BQ543:BQ547*(BP543:BP547="PTO"))+SUMPRODUCT(BQ543:BQ547*(BP543:BP547="HOL"))</f>
        <v>0</v>
      </c>
      <c r="BQ549" s="49" t="s">
        <v>135</v>
      </c>
      <c r="BR549" s="41">
        <f t="shared" ref="BR549" si="12587">BR548*BO$4</f>
        <v>0</v>
      </c>
      <c r="BS549" s="47" t="s">
        <v>39</v>
      </c>
      <c r="BT549" s="40">
        <f t="shared" ref="BT549" si="12588">SUMPRODUCT(BU543:BU547*(BT543:BT547="PTO"))+SUMPRODUCT(BU543:BU547*(BT543:BT547="HOL"))</f>
        <v>0</v>
      </c>
      <c r="BU549" s="49" t="s">
        <v>135</v>
      </c>
      <c r="BV549" s="41">
        <f t="shared" ref="BV549" si="12589">BV548*BS$4</f>
        <v>0</v>
      </c>
      <c r="BW549" s="47" t="s">
        <v>39</v>
      </c>
      <c r="BX549" s="40">
        <f t="shared" ref="BX549" si="12590">SUMPRODUCT(BY543:BY547*(BX543:BX547="PTO"))+SUMPRODUCT(BY543:BY547*(BX543:BX547="HOL"))</f>
        <v>0</v>
      </c>
      <c r="BY549" s="49" t="s">
        <v>135</v>
      </c>
      <c r="BZ549" s="41">
        <f t="shared" ref="BZ549" si="12591">BZ548*BW$4</f>
        <v>0</v>
      </c>
      <c r="CA549" s="47" t="s">
        <v>39</v>
      </c>
      <c r="CB549" s="40">
        <f t="shared" ref="CB549" si="12592">SUMPRODUCT(CC543:CC547*(CB543:CB547="PTO"))+SUMPRODUCT(CC543:CC547*(CB543:CB547="HOL"))</f>
        <v>0</v>
      </c>
      <c r="CC549" s="49" t="s">
        <v>135</v>
      </c>
      <c r="CD549" s="41">
        <f t="shared" ref="CD549" si="12593">CD548*CA$4</f>
        <v>0</v>
      </c>
      <c r="CE549" s="47" t="s">
        <v>39</v>
      </c>
      <c r="CF549" s="40">
        <f t="shared" ref="CF549" si="12594">SUMPRODUCT(CG543:CG547*(CF543:CF547="PTO"))+SUMPRODUCT(CG543:CG547*(CF543:CF547="HOL"))</f>
        <v>0</v>
      </c>
      <c r="CG549" s="49" t="s">
        <v>135</v>
      </c>
      <c r="CH549" s="41">
        <f t="shared" ref="CH549" si="12595">CH548*CE$4</f>
        <v>0</v>
      </c>
    </row>
    <row r="550" spans="1:86" x14ac:dyDescent="0.25">
      <c r="A550" s="70" t="s">
        <v>133</v>
      </c>
      <c r="B550" s="71">
        <f t="shared" ref="B550" ca="1" si="12596">D550-B551</f>
        <v>29.657861578385479</v>
      </c>
      <c r="C550" s="72" t="s">
        <v>122</v>
      </c>
      <c r="D550" s="71">
        <f>IFERROR(INDEX(Holidays[FTE], MATCH(Entry!E550, Holidays[Date], 0)), 1)*8*INDEX(FTEguide[[1]:[12]], MATCH(Entry!E551, FTEguide[Weekday], 0), IF(Entry!E553&gt;0, Entry!E553, MONTH(Entry!E550)))</f>
        <v>112.65786157838548</v>
      </c>
      <c r="E550" s="60">
        <f t="shared" si="11935"/>
        <v>43906</v>
      </c>
      <c r="F550" s="50" t="s">
        <v>128</v>
      </c>
      <c r="G550" s="34" t="s">
        <v>136</v>
      </c>
      <c r="H550" s="35" t="s">
        <v>23</v>
      </c>
      <c r="I550" s="42">
        <f t="shared" ref="I550" si="12597">parseTime(G550)-(H555=INT(RIGHT($F550, 1)))</f>
        <v>8</v>
      </c>
      <c r="J550" s="43">
        <f t="shared" ref="J550:J554" si="12598">isClocked(H550)</f>
        <v>1</v>
      </c>
      <c r="K550" s="34" t="s">
        <v>136</v>
      </c>
      <c r="L550" s="35" t="s">
        <v>23</v>
      </c>
      <c r="M550" s="42">
        <f t="shared" ref="M550" si="12599">parseTime(K550)-(L555=INT(RIGHT($F550, 1)))</f>
        <v>8</v>
      </c>
      <c r="N550" s="43">
        <f t="shared" ref="N550:N554" si="12600">isClocked(L550)</f>
        <v>1</v>
      </c>
      <c r="O550" s="34" t="s">
        <v>180</v>
      </c>
      <c r="P550" s="35" t="s">
        <v>23</v>
      </c>
      <c r="Q550" s="42">
        <f t="shared" ref="Q550" si="12601">parseTime(O550)-(P555=INT(RIGHT($F550, 1)))</f>
        <v>8</v>
      </c>
      <c r="R550" s="43">
        <f t="shared" ref="R550:R554" si="12602">isClocked(P550)</f>
        <v>1</v>
      </c>
      <c r="S550" s="34" t="s">
        <v>150</v>
      </c>
      <c r="T550" s="35" t="s">
        <v>23</v>
      </c>
      <c r="U550" s="42">
        <f t="shared" ref="U550" si="12603">parseTime(S550)-(T555=INT(RIGHT($F550, 1)))</f>
        <v>8</v>
      </c>
      <c r="V550" s="43">
        <f t="shared" ref="V550:V554" si="12604">isClocked(T550)</f>
        <v>1</v>
      </c>
      <c r="W550" s="34" t="s">
        <v>136</v>
      </c>
      <c r="X550" s="35" t="s">
        <v>24</v>
      </c>
      <c r="Y550" s="42">
        <f t="shared" ref="Y550" si="12605">parseTime(W550)-(X555=INT(RIGHT($F550, 1)))</f>
        <v>8</v>
      </c>
      <c r="Z550" s="43">
        <f t="shared" ref="Z550:Z554" si="12606">isClocked(X550)</f>
        <v>1</v>
      </c>
      <c r="AA550" s="34" t="s">
        <v>136</v>
      </c>
      <c r="AB550" s="35" t="s">
        <v>23</v>
      </c>
      <c r="AC550" s="42">
        <f t="shared" ref="AC550" si="12607">parseTime(AA550)-(AB555=INT(RIGHT($F550, 1)))</f>
        <v>8</v>
      </c>
      <c r="AD550" s="43">
        <f t="shared" ref="AD550:AD554" si="12608">isClocked(AB550)</f>
        <v>1</v>
      </c>
      <c r="AE550" s="34" t="s">
        <v>136</v>
      </c>
      <c r="AF550" s="35" t="s">
        <v>25</v>
      </c>
      <c r="AG550" s="42">
        <f t="shared" ref="AG550" si="12609">parseTime(AE550)-(AF555=INT(RIGHT($F550, 1)))</f>
        <v>8</v>
      </c>
      <c r="AH550" s="43">
        <f t="shared" ref="AH550:AH554" si="12610">isClocked(AF550)</f>
        <v>1</v>
      </c>
      <c r="AI550" s="34" t="s">
        <v>136</v>
      </c>
      <c r="AJ550" s="35" t="s">
        <v>23</v>
      </c>
      <c r="AK550" s="42">
        <f>parseTime(AI550)-(AJ555=INT(RIGHT($F550, 1)))</f>
        <v>8</v>
      </c>
      <c r="AL550" s="43">
        <f t="shared" ref="AL550:AL554" si="12611">isClocked(AJ550)</f>
        <v>1</v>
      </c>
      <c r="AM550" s="34" t="s">
        <v>151</v>
      </c>
      <c r="AN550" s="35" t="s">
        <v>23</v>
      </c>
      <c r="AO550" s="42">
        <f t="shared" ref="AO550" si="12612">parseTime(AM550)-(AN555=INT(RIGHT($F550, 1)))</f>
        <v>4</v>
      </c>
      <c r="AP550" s="43">
        <f t="shared" ref="AP550:AP554" si="12613">isClocked(AN550)</f>
        <v>1</v>
      </c>
      <c r="AQ550" s="34"/>
      <c r="AR550" s="35"/>
      <c r="AS550" s="42">
        <f t="shared" ref="AS550" si="12614">parseTime(AQ550)-(AR555=INT(RIGHT($F550, 1)))</f>
        <v>0</v>
      </c>
      <c r="AT550" s="43">
        <f t="shared" ref="AT550:AT554" si="12615">isClocked(AR550)</f>
        <v>0</v>
      </c>
      <c r="AU550" s="34" t="s">
        <v>249</v>
      </c>
      <c r="AV550" s="35" t="s">
        <v>26</v>
      </c>
      <c r="AW550" s="42">
        <f>parseTime(AU550)-(AV555=INT(RIGHT($F550, 1)))</f>
        <v>7</v>
      </c>
      <c r="AX550" s="43">
        <f t="shared" ref="AX550:AX554" si="12616">isClocked(AV550)</f>
        <v>1</v>
      </c>
      <c r="AY550" s="34" t="s">
        <v>180</v>
      </c>
      <c r="AZ550" s="35" t="s">
        <v>24</v>
      </c>
      <c r="BA550" s="42">
        <f>parseTime(AY550)-(AZ555=INT(RIGHT($F550, 1)))</f>
        <v>8</v>
      </c>
      <c r="BB550" s="43">
        <f t="shared" ref="BB550:BB554" si="12617">isClocked(AZ550)</f>
        <v>1</v>
      </c>
      <c r="BC550" s="34"/>
      <c r="BD550" s="35"/>
      <c r="BE550" s="42">
        <f>parseTime(BC550)-(BD555=INT(RIGHT($F550, 1)))</f>
        <v>0</v>
      </c>
      <c r="BF550" s="43">
        <f t="shared" ref="BF550:BF554" si="12618">isClocked(BD550)</f>
        <v>0</v>
      </c>
      <c r="BG550" s="34"/>
      <c r="BH550" s="35"/>
      <c r="BI550" s="42">
        <f>parseTime(BG550)-(BH555=INT(RIGHT($F550, 1)))</f>
        <v>0</v>
      </c>
      <c r="BJ550" s="43">
        <f t="shared" ref="BJ550:BJ554" si="12619">isClocked(BH550)</f>
        <v>0</v>
      </c>
      <c r="BK550" s="34"/>
      <c r="BL550" s="35"/>
      <c r="BM550" s="42">
        <f>parseTime(BK550)-(BL555=INT(RIGHT($F550, 1)))</f>
        <v>0</v>
      </c>
      <c r="BN550" s="43">
        <f t="shared" ref="BN550:BN554" si="12620">isClocked(BL550)</f>
        <v>0</v>
      </c>
      <c r="BO550" s="34"/>
      <c r="BP550" s="35"/>
      <c r="BQ550" s="42">
        <f t="shared" ref="BQ550" si="12621">parseTime(BO550)-(BP555=INT(RIGHT($F550, 1)))</f>
        <v>0</v>
      </c>
      <c r="BR550" s="43">
        <f t="shared" ref="BR550:BR554" si="12622">isClocked(BP550)</f>
        <v>0</v>
      </c>
      <c r="BS550" s="34"/>
      <c r="BT550" s="35"/>
      <c r="BU550" s="42">
        <f t="shared" ref="BU550" si="12623">parseTime(BS550)-(BT555=INT(RIGHT($F550, 1)))</f>
        <v>0</v>
      </c>
      <c r="BV550" s="43">
        <f t="shared" ref="BV550:BV554" si="12624">isClocked(BT550)</f>
        <v>0</v>
      </c>
      <c r="BW550" s="34"/>
      <c r="BX550" s="35"/>
      <c r="BY550" s="42">
        <f t="shared" ref="BY550" si="12625">parseTime(BW550)-(BX555=INT(RIGHT($F550, 1)))</f>
        <v>0</v>
      </c>
      <c r="BZ550" s="43">
        <f t="shared" ref="BZ550:BZ554" si="12626">isClocked(BX550)</f>
        <v>0</v>
      </c>
      <c r="CA550" s="34"/>
      <c r="CB550" s="35"/>
      <c r="CC550" s="42">
        <f t="shared" ref="CC550" si="12627">parseTime(CA550)-(CB555=INT(RIGHT($F550, 1)))</f>
        <v>0</v>
      </c>
      <c r="CD550" s="43">
        <f t="shared" ref="CD550:CD554" si="12628">isClocked(CB550)</f>
        <v>0</v>
      </c>
      <c r="CE550" s="34"/>
      <c r="CF550" s="35"/>
      <c r="CG550" s="42">
        <f t="shared" ref="CG550" si="12629">parseTime(CE550)-(CF555=INT(RIGHT($F550, 1)))</f>
        <v>0</v>
      </c>
      <c r="CH550" s="43">
        <f t="shared" ref="CH550:CH554" si="12630">isClocked(CF550)</f>
        <v>0</v>
      </c>
    </row>
    <row r="551" spans="1:86" x14ac:dyDescent="0.25">
      <c r="A551" s="56" t="s">
        <v>0</v>
      </c>
      <c r="B551" s="57">
        <f t="shared" ref="B551" ca="1" si="12631">SUM(B552:B555)</f>
        <v>83</v>
      </c>
      <c r="C551" s="14" t="s">
        <v>252</v>
      </c>
      <c r="D551" s="14"/>
      <c r="E551" s="55" t="str">
        <f t="shared" si="11803"/>
        <v>Monday</v>
      </c>
      <c r="F551" s="51" t="s">
        <v>129</v>
      </c>
      <c r="G551" s="36"/>
      <c r="H551" s="37"/>
      <c r="I551" s="44">
        <f t="shared" ref="I551" si="12632">parseTime(G551)-(H555=INT(RIGHT($F551, 1)))</f>
        <v>0</v>
      </c>
      <c r="J551" s="45">
        <f t="shared" si="12598"/>
        <v>0</v>
      </c>
      <c r="K551" s="36"/>
      <c r="L551" s="37"/>
      <c r="M551" s="44">
        <f t="shared" ref="M551" si="12633">parseTime(K551)-(L555=INT(RIGHT($F551, 1)))</f>
        <v>0</v>
      </c>
      <c r="N551" s="45">
        <f t="shared" si="12600"/>
        <v>0</v>
      </c>
      <c r="O551" s="36"/>
      <c r="P551" s="37"/>
      <c r="Q551" s="44">
        <f t="shared" ref="Q551" si="12634">parseTime(O551)-(P555=INT(RIGHT($F551, 1)))</f>
        <v>0</v>
      </c>
      <c r="R551" s="45">
        <f t="shared" si="12602"/>
        <v>0</v>
      </c>
      <c r="S551" s="36"/>
      <c r="T551" s="37"/>
      <c r="U551" s="44">
        <f t="shared" ref="U551" si="12635">parseTime(S551)-(T555=INT(RIGHT($F551, 1)))</f>
        <v>0</v>
      </c>
      <c r="V551" s="45">
        <f t="shared" si="12604"/>
        <v>0</v>
      </c>
      <c r="W551" s="36"/>
      <c r="X551" s="37"/>
      <c r="Y551" s="44">
        <f t="shared" ref="Y551" si="12636">parseTime(W551)-(X555=INT(RIGHT($F551, 1)))</f>
        <v>0</v>
      </c>
      <c r="Z551" s="45">
        <f t="shared" si="12606"/>
        <v>0</v>
      </c>
      <c r="AA551" s="36"/>
      <c r="AB551" s="37"/>
      <c r="AC551" s="44">
        <f t="shared" ref="AC551" si="12637">parseTime(AA551)-(AB555=INT(RIGHT($F551, 1)))</f>
        <v>0</v>
      </c>
      <c r="AD551" s="45">
        <f t="shared" si="12608"/>
        <v>0</v>
      </c>
      <c r="AE551" s="36"/>
      <c r="AF551" s="37"/>
      <c r="AG551" s="44">
        <f t="shared" ref="AG551" si="12638">parseTime(AE551)-(AF555=INT(RIGHT($F551, 1)))</f>
        <v>0</v>
      </c>
      <c r="AH551" s="45">
        <f t="shared" si="12610"/>
        <v>0</v>
      </c>
      <c r="AI551" s="36"/>
      <c r="AJ551" s="37"/>
      <c r="AK551" s="44">
        <f>parseTime(AI551)-(AJ555=INT(RIGHT($F551, 1)))</f>
        <v>0</v>
      </c>
      <c r="AL551" s="45">
        <f t="shared" si="12611"/>
        <v>0</v>
      </c>
      <c r="AM551" s="36"/>
      <c r="AN551" s="37"/>
      <c r="AO551" s="44">
        <f t="shared" ref="AO551" si="12639">parseTime(AM551)-(AN555=INT(RIGHT($F551, 1)))</f>
        <v>0</v>
      </c>
      <c r="AP551" s="45">
        <f t="shared" si="12613"/>
        <v>0</v>
      </c>
      <c r="AQ551" s="36"/>
      <c r="AR551" s="37"/>
      <c r="AS551" s="44">
        <f t="shared" ref="AS551" si="12640">parseTime(AQ551)-(AR555=INT(RIGHT($F551, 1)))</f>
        <v>0</v>
      </c>
      <c r="AT551" s="45">
        <f t="shared" si="12615"/>
        <v>0</v>
      </c>
      <c r="AU551" s="36"/>
      <c r="AV551" s="37"/>
      <c r="AW551" s="44">
        <f>parseTime(AU551)-(AV555=INT(RIGHT($F551, 1)))</f>
        <v>0</v>
      </c>
      <c r="AX551" s="45">
        <f t="shared" si="12616"/>
        <v>0</v>
      </c>
      <c r="AY551" s="36"/>
      <c r="AZ551" s="37"/>
      <c r="BA551" s="44">
        <f>parseTime(AY551)-(AZ555=INT(RIGHT($F551, 1)))</f>
        <v>0</v>
      </c>
      <c r="BB551" s="45">
        <f t="shared" si="12617"/>
        <v>0</v>
      </c>
      <c r="BC551" s="36"/>
      <c r="BD551" s="37"/>
      <c r="BE551" s="44">
        <f>parseTime(BC551)-(BD555=INT(RIGHT($F551, 1)))</f>
        <v>0</v>
      </c>
      <c r="BF551" s="45">
        <f t="shared" si="12618"/>
        <v>0</v>
      </c>
      <c r="BG551" s="36"/>
      <c r="BH551" s="37"/>
      <c r="BI551" s="44">
        <f>parseTime(BG551)-(BH555=INT(RIGHT($F551, 1)))</f>
        <v>0</v>
      </c>
      <c r="BJ551" s="45">
        <f t="shared" si="12619"/>
        <v>0</v>
      </c>
      <c r="BK551" s="36"/>
      <c r="BL551" s="37"/>
      <c r="BM551" s="44">
        <f>parseTime(BK551)-(BL555=INT(RIGHT($F551, 1)))</f>
        <v>0</v>
      </c>
      <c r="BN551" s="45">
        <f t="shared" si="12620"/>
        <v>0</v>
      </c>
      <c r="BO551" s="36"/>
      <c r="BP551" s="37"/>
      <c r="BQ551" s="44">
        <f t="shared" ref="BQ551" si="12641">parseTime(BO551)-(BP555=INT(RIGHT($F551, 1)))</f>
        <v>0</v>
      </c>
      <c r="BR551" s="45">
        <f t="shared" si="12622"/>
        <v>0</v>
      </c>
      <c r="BS551" s="36"/>
      <c r="BT551" s="37"/>
      <c r="BU551" s="44">
        <f t="shared" ref="BU551" si="12642">parseTime(BS551)-(BT555=INT(RIGHT($F551, 1)))</f>
        <v>0</v>
      </c>
      <c r="BV551" s="45">
        <f t="shared" si="12624"/>
        <v>0</v>
      </c>
      <c r="BW551" s="36"/>
      <c r="BX551" s="37"/>
      <c r="BY551" s="44">
        <f t="shared" ref="BY551" si="12643">parseTime(BW551)-(BX555=INT(RIGHT($F551, 1)))</f>
        <v>0</v>
      </c>
      <c r="BZ551" s="45">
        <f t="shared" si="12626"/>
        <v>0</v>
      </c>
      <c r="CA551" s="36"/>
      <c r="CB551" s="37"/>
      <c r="CC551" s="44">
        <f t="shared" ref="CC551" si="12644">parseTime(CA551)-(CB555=INT(RIGHT($F551, 1)))</f>
        <v>0</v>
      </c>
      <c r="CD551" s="45">
        <f t="shared" si="12628"/>
        <v>0</v>
      </c>
      <c r="CE551" s="36"/>
      <c r="CF551" s="37"/>
      <c r="CG551" s="44">
        <f t="shared" ref="CG551" si="12645">parseTime(CE551)-(CF555=INT(RIGHT($F551, 1)))</f>
        <v>0</v>
      </c>
      <c r="CH551" s="45">
        <f t="shared" si="12630"/>
        <v>0</v>
      </c>
    </row>
    <row r="552" spans="1:86" x14ac:dyDescent="0.25">
      <c r="A552" s="56" t="s">
        <v>117</v>
      </c>
      <c r="B552" s="57">
        <f ca="1">roleHours(G550:CH556, "MFD")</f>
        <v>52</v>
      </c>
      <c r="C552" s="14">
        <f t="shared" ca="1" si="11818"/>
        <v>6.5</v>
      </c>
      <c r="D552" s="14"/>
      <c r="E552" s="20" t="s">
        <v>127</v>
      </c>
      <c r="F552" s="51" t="s">
        <v>130</v>
      </c>
      <c r="G552" s="36"/>
      <c r="H552" s="37"/>
      <c r="I552" s="44">
        <f t="shared" ref="I552" si="12646">parseTime(G552)-(H555=INT(RIGHT($F552, 1)))</f>
        <v>0</v>
      </c>
      <c r="J552" s="45">
        <f t="shared" si="12598"/>
        <v>0</v>
      </c>
      <c r="K552" s="36"/>
      <c r="L552" s="37"/>
      <c r="M552" s="44">
        <f t="shared" ref="M552" si="12647">parseTime(K552)-(L555=INT(RIGHT($F552, 1)))</f>
        <v>0</v>
      </c>
      <c r="N552" s="45">
        <f t="shared" si="12600"/>
        <v>0</v>
      </c>
      <c r="O552" s="36"/>
      <c r="P552" s="37"/>
      <c r="Q552" s="44">
        <f t="shared" ref="Q552" si="12648">parseTime(O552)-(P555=INT(RIGHT($F552, 1)))</f>
        <v>0</v>
      </c>
      <c r="R552" s="45">
        <f t="shared" si="12602"/>
        <v>0</v>
      </c>
      <c r="S552" s="36"/>
      <c r="T552" s="37"/>
      <c r="U552" s="44">
        <f t="shared" ref="U552" si="12649">parseTime(S552)-(T555=INT(RIGHT($F552, 1)))</f>
        <v>0</v>
      </c>
      <c r="V552" s="45">
        <f t="shared" si="12604"/>
        <v>0</v>
      </c>
      <c r="W552" s="36"/>
      <c r="X552" s="37"/>
      <c r="Y552" s="44">
        <f t="shared" ref="Y552" si="12650">parseTime(W552)-(X555=INT(RIGHT($F552, 1)))</f>
        <v>0</v>
      </c>
      <c r="Z552" s="45">
        <f t="shared" si="12606"/>
        <v>0</v>
      </c>
      <c r="AA552" s="36"/>
      <c r="AB552" s="37"/>
      <c r="AC552" s="44">
        <f t="shared" ref="AC552" si="12651">parseTime(AA552)-(AB555=INT(RIGHT($F552, 1)))</f>
        <v>0</v>
      </c>
      <c r="AD552" s="45">
        <f t="shared" si="12608"/>
        <v>0</v>
      </c>
      <c r="AE552" s="36"/>
      <c r="AF552" s="37"/>
      <c r="AG552" s="44">
        <f t="shared" ref="AG552" si="12652">parseTime(AE552)-(AF555=INT(RIGHT($F552, 1)))</f>
        <v>0</v>
      </c>
      <c r="AH552" s="45">
        <f t="shared" si="12610"/>
        <v>0</v>
      </c>
      <c r="AI552" s="36"/>
      <c r="AJ552" s="37"/>
      <c r="AK552" s="44">
        <f>parseTime(AI552)-(AJ555=INT(RIGHT($F552, 1)))</f>
        <v>0</v>
      </c>
      <c r="AL552" s="45">
        <f t="shared" si="12611"/>
        <v>0</v>
      </c>
      <c r="AM552" s="36"/>
      <c r="AN552" s="37"/>
      <c r="AO552" s="44">
        <f t="shared" ref="AO552" si="12653">parseTime(AM552)-(AN555=INT(RIGHT($F552, 1)))</f>
        <v>0</v>
      </c>
      <c r="AP552" s="45">
        <f t="shared" si="12613"/>
        <v>0</v>
      </c>
      <c r="AQ552" s="36"/>
      <c r="AR552" s="37"/>
      <c r="AS552" s="44">
        <f t="shared" ref="AS552" si="12654">parseTime(AQ552)-(AR555=INT(RIGHT($F552, 1)))</f>
        <v>0</v>
      </c>
      <c r="AT552" s="45">
        <f t="shared" si="12615"/>
        <v>0</v>
      </c>
      <c r="AU552" s="36"/>
      <c r="AV552" s="37"/>
      <c r="AW552" s="44">
        <f>parseTime(AU552)-(AV555=INT(RIGHT($F552, 1)))</f>
        <v>0</v>
      </c>
      <c r="AX552" s="45">
        <f t="shared" si="12616"/>
        <v>0</v>
      </c>
      <c r="AY552" s="36"/>
      <c r="AZ552" s="37"/>
      <c r="BA552" s="44">
        <f>parseTime(AY552)-(AZ555=INT(RIGHT($F552, 1)))</f>
        <v>0</v>
      </c>
      <c r="BB552" s="45">
        <f t="shared" si="12617"/>
        <v>0</v>
      </c>
      <c r="BC552" s="36"/>
      <c r="BD552" s="37"/>
      <c r="BE552" s="44">
        <f>parseTime(BC552)-(BD555=INT(RIGHT($F552, 1)))</f>
        <v>0</v>
      </c>
      <c r="BF552" s="45">
        <f t="shared" si="12618"/>
        <v>0</v>
      </c>
      <c r="BG552" s="36"/>
      <c r="BH552" s="37"/>
      <c r="BI552" s="44">
        <f>parseTime(BG552)-(BH555=INT(RIGHT($F552, 1)))</f>
        <v>0</v>
      </c>
      <c r="BJ552" s="45">
        <f t="shared" si="12619"/>
        <v>0</v>
      </c>
      <c r="BK552" s="36"/>
      <c r="BL552" s="37"/>
      <c r="BM552" s="44">
        <f>parseTime(BK552)-(BL555=INT(RIGHT($F552, 1)))</f>
        <v>0</v>
      </c>
      <c r="BN552" s="45">
        <f t="shared" si="12620"/>
        <v>0</v>
      </c>
      <c r="BO552" s="36"/>
      <c r="BP552" s="37"/>
      <c r="BQ552" s="44">
        <f t="shared" ref="BQ552" si="12655">parseTime(BO552)-(BP555=INT(RIGHT($F552, 1)))</f>
        <v>0</v>
      </c>
      <c r="BR552" s="45">
        <f t="shared" si="12622"/>
        <v>0</v>
      </c>
      <c r="BS552" s="36"/>
      <c r="BT552" s="37"/>
      <c r="BU552" s="44">
        <f t="shared" ref="BU552" si="12656">parseTime(BS552)-(BT555=INT(RIGHT($F552, 1)))</f>
        <v>0</v>
      </c>
      <c r="BV552" s="45">
        <f t="shared" si="12624"/>
        <v>0</v>
      </c>
      <c r="BW552" s="36"/>
      <c r="BX552" s="37"/>
      <c r="BY552" s="44">
        <f t="shared" ref="BY552" si="12657">parseTime(BW552)-(BX555=INT(RIGHT($F552, 1)))</f>
        <v>0</v>
      </c>
      <c r="BZ552" s="45">
        <f t="shared" si="12626"/>
        <v>0</v>
      </c>
      <c r="CA552" s="36"/>
      <c r="CB552" s="37"/>
      <c r="CC552" s="44">
        <f t="shared" ref="CC552" si="12658">parseTime(CA552)-(CB555=INT(RIGHT($F552, 1)))</f>
        <v>0</v>
      </c>
      <c r="CD552" s="45">
        <f t="shared" si="12628"/>
        <v>0</v>
      </c>
      <c r="CE552" s="36"/>
      <c r="CF552" s="37"/>
      <c r="CG552" s="44">
        <f t="shared" ref="CG552" si="12659">parseTime(CE552)-(CF555=INT(RIGHT($F552, 1)))</f>
        <v>0</v>
      </c>
      <c r="CH552" s="45">
        <f t="shared" si="12630"/>
        <v>0</v>
      </c>
    </row>
    <row r="553" spans="1:86" x14ac:dyDescent="0.25">
      <c r="A553" s="56" t="s">
        <v>118</v>
      </c>
      <c r="B553" s="57">
        <f ca="1">roleHours(G550:CH556, "DFD")</f>
        <v>16</v>
      </c>
      <c r="C553" s="14">
        <f t="shared" ca="1" si="11818"/>
        <v>2</v>
      </c>
      <c r="D553" s="14"/>
      <c r="E553" s="20"/>
      <c r="F553" s="51" t="s">
        <v>131</v>
      </c>
      <c r="G553" s="36"/>
      <c r="H553" s="37"/>
      <c r="I553" s="44">
        <f t="shared" ref="I553" si="12660">parseTime(G553)-(H555=INT(RIGHT($F553, 1)))</f>
        <v>0</v>
      </c>
      <c r="J553" s="45">
        <f t="shared" si="12598"/>
        <v>0</v>
      </c>
      <c r="K553" s="36"/>
      <c r="L553" s="37"/>
      <c r="M553" s="44">
        <f t="shared" ref="M553" si="12661">parseTime(K553)-(L555=INT(RIGHT($F553, 1)))</f>
        <v>0</v>
      </c>
      <c r="N553" s="45">
        <f t="shared" si="12600"/>
        <v>0</v>
      </c>
      <c r="O553" s="36"/>
      <c r="P553" s="37"/>
      <c r="Q553" s="44">
        <f t="shared" ref="Q553" si="12662">parseTime(O553)-(P555=INT(RIGHT($F553, 1)))</f>
        <v>0</v>
      </c>
      <c r="R553" s="45">
        <f t="shared" si="12602"/>
        <v>0</v>
      </c>
      <c r="S553" s="36"/>
      <c r="T553" s="37"/>
      <c r="U553" s="44">
        <f t="shared" ref="U553" si="12663">parseTime(S553)-(T555=INT(RIGHT($F553, 1)))</f>
        <v>0</v>
      </c>
      <c r="V553" s="45">
        <f t="shared" si="12604"/>
        <v>0</v>
      </c>
      <c r="W553" s="36"/>
      <c r="X553" s="37"/>
      <c r="Y553" s="44">
        <f t="shared" ref="Y553" si="12664">parseTime(W553)-(X555=INT(RIGHT($F553, 1)))</f>
        <v>0</v>
      </c>
      <c r="Z553" s="45">
        <f t="shared" si="12606"/>
        <v>0</v>
      </c>
      <c r="AA553" s="36"/>
      <c r="AB553" s="37"/>
      <c r="AC553" s="44">
        <f t="shared" ref="AC553" si="12665">parseTime(AA553)-(AB555=INT(RIGHT($F553, 1)))</f>
        <v>0</v>
      </c>
      <c r="AD553" s="45">
        <f t="shared" si="12608"/>
        <v>0</v>
      </c>
      <c r="AE553" s="36"/>
      <c r="AF553" s="37"/>
      <c r="AG553" s="44">
        <f t="shared" ref="AG553" si="12666">parseTime(AE553)-(AF555=INT(RIGHT($F553, 1)))</f>
        <v>0</v>
      </c>
      <c r="AH553" s="45">
        <f t="shared" si="12610"/>
        <v>0</v>
      </c>
      <c r="AI553" s="36"/>
      <c r="AJ553" s="37"/>
      <c r="AK553" s="44">
        <f>parseTime(AI553)-(AJ555=INT(RIGHT($F553, 1)))</f>
        <v>0</v>
      </c>
      <c r="AL553" s="45">
        <f t="shared" si="12611"/>
        <v>0</v>
      </c>
      <c r="AM553" s="36"/>
      <c r="AN553" s="37"/>
      <c r="AO553" s="44">
        <f t="shared" ref="AO553" si="12667">parseTime(AM553)-(AN555=INT(RIGHT($F553, 1)))</f>
        <v>0</v>
      </c>
      <c r="AP553" s="45">
        <f t="shared" si="12613"/>
        <v>0</v>
      </c>
      <c r="AQ553" s="36"/>
      <c r="AR553" s="37"/>
      <c r="AS553" s="44">
        <f t="shared" ref="AS553" si="12668">parseTime(AQ553)-(AR555=INT(RIGHT($F553, 1)))</f>
        <v>0</v>
      </c>
      <c r="AT553" s="45">
        <f t="shared" si="12615"/>
        <v>0</v>
      </c>
      <c r="AU553" s="36"/>
      <c r="AV553" s="37"/>
      <c r="AW553" s="44">
        <f>parseTime(AU553)-(AV555=INT(RIGHT($F553, 1)))</f>
        <v>0</v>
      </c>
      <c r="AX553" s="45">
        <f t="shared" si="12616"/>
        <v>0</v>
      </c>
      <c r="AY553" s="36"/>
      <c r="AZ553" s="37"/>
      <c r="BA553" s="44">
        <f>parseTime(AY553)-(AZ555=INT(RIGHT($F553, 1)))</f>
        <v>0</v>
      </c>
      <c r="BB553" s="45">
        <f t="shared" si="12617"/>
        <v>0</v>
      </c>
      <c r="BC553" s="36"/>
      <c r="BD553" s="37"/>
      <c r="BE553" s="44">
        <f>parseTime(BC553)-(BD555=INT(RIGHT($F553, 1)))</f>
        <v>0</v>
      </c>
      <c r="BF553" s="45">
        <f t="shared" si="12618"/>
        <v>0</v>
      </c>
      <c r="BG553" s="36"/>
      <c r="BH553" s="37"/>
      <c r="BI553" s="44">
        <f>parseTime(BG553)-(BH555=INT(RIGHT($F553, 1)))</f>
        <v>0</v>
      </c>
      <c r="BJ553" s="45">
        <f t="shared" si="12619"/>
        <v>0</v>
      </c>
      <c r="BK553" s="36"/>
      <c r="BL553" s="37"/>
      <c r="BM553" s="44">
        <f>parseTime(BK553)-(BL555=INT(RIGHT($F553, 1)))</f>
        <v>0</v>
      </c>
      <c r="BN553" s="45">
        <f t="shared" si="12620"/>
        <v>0</v>
      </c>
      <c r="BO553" s="36"/>
      <c r="BP553" s="37"/>
      <c r="BQ553" s="44">
        <f t="shared" ref="BQ553" si="12669">parseTime(BO553)-(BP555=INT(RIGHT($F553, 1)))</f>
        <v>0</v>
      </c>
      <c r="BR553" s="45">
        <f t="shared" si="12622"/>
        <v>0</v>
      </c>
      <c r="BS553" s="36"/>
      <c r="BT553" s="37"/>
      <c r="BU553" s="44">
        <f t="shared" ref="BU553" si="12670">parseTime(BS553)-(BT555=INT(RIGHT($F553, 1)))</f>
        <v>0</v>
      </c>
      <c r="BV553" s="45">
        <f t="shared" si="12624"/>
        <v>0</v>
      </c>
      <c r="BW553" s="36"/>
      <c r="BX553" s="37"/>
      <c r="BY553" s="44">
        <f t="shared" ref="BY553" si="12671">parseTime(BW553)-(BX555=INT(RIGHT($F553, 1)))</f>
        <v>0</v>
      </c>
      <c r="BZ553" s="45">
        <f t="shared" si="12626"/>
        <v>0</v>
      </c>
      <c r="CA553" s="36"/>
      <c r="CB553" s="37"/>
      <c r="CC553" s="44">
        <f t="shared" ref="CC553" si="12672">parseTime(CA553)-(CB555=INT(RIGHT($F553, 1)))</f>
        <v>0</v>
      </c>
      <c r="CD553" s="45">
        <f t="shared" si="12628"/>
        <v>0</v>
      </c>
      <c r="CE553" s="36"/>
      <c r="CF553" s="37"/>
      <c r="CG553" s="44">
        <f t="shared" ref="CG553" si="12673">parseTime(CE553)-(CF555=INT(RIGHT($F553, 1)))</f>
        <v>0</v>
      </c>
      <c r="CH553" s="45">
        <f t="shared" si="12630"/>
        <v>0</v>
      </c>
    </row>
    <row r="554" spans="1:86" x14ac:dyDescent="0.25">
      <c r="A554" s="56" t="s">
        <v>119</v>
      </c>
      <c r="B554" s="57">
        <f ca="1">roleHours(G550:CH556, "MCC")</f>
        <v>8</v>
      </c>
      <c r="C554" s="14">
        <f t="shared" ca="1" si="11818"/>
        <v>1</v>
      </c>
      <c r="D554" s="14"/>
      <c r="E554" s="20"/>
      <c r="F554" s="51" t="s">
        <v>132</v>
      </c>
      <c r="G554" s="36"/>
      <c r="H554" s="37"/>
      <c r="I554" s="44">
        <f t="shared" ref="I554" si="12674">parseTime(G554)-(H555=INT(RIGHT($F554, 1)))</f>
        <v>0</v>
      </c>
      <c r="J554" s="45">
        <f t="shared" si="12598"/>
        <v>0</v>
      </c>
      <c r="K554" s="36"/>
      <c r="L554" s="37"/>
      <c r="M554" s="44">
        <f t="shared" ref="M554" si="12675">parseTime(K554)-(L555=INT(RIGHT($F554, 1)))</f>
        <v>0</v>
      </c>
      <c r="N554" s="45">
        <f t="shared" si="12600"/>
        <v>0</v>
      </c>
      <c r="O554" s="36"/>
      <c r="P554" s="37"/>
      <c r="Q554" s="44">
        <f t="shared" ref="Q554" si="12676">parseTime(O554)-(P555=INT(RIGHT($F554, 1)))</f>
        <v>0</v>
      </c>
      <c r="R554" s="45">
        <f t="shared" si="12602"/>
        <v>0</v>
      </c>
      <c r="S554" s="36"/>
      <c r="T554" s="37"/>
      <c r="U554" s="44">
        <f t="shared" ref="U554" si="12677">parseTime(S554)-(T555=INT(RIGHT($F554, 1)))</f>
        <v>0</v>
      </c>
      <c r="V554" s="45">
        <f t="shared" si="12604"/>
        <v>0</v>
      </c>
      <c r="W554" s="36"/>
      <c r="X554" s="37"/>
      <c r="Y554" s="44">
        <f t="shared" ref="Y554" si="12678">parseTime(W554)-(X555=INT(RIGHT($F554, 1)))</f>
        <v>0</v>
      </c>
      <c r="Z554" s="45">
        <f t="shared" si="12606"/>
        <v>0</v>
      </c>
      <c r="AA554" s="36"/>
      <c r="AB554" s="37"/>
      <c r="AC554" s="44">
        <f t="shared" ref="AC554" si="12679">parseTime(AA554)-(AB555=INT(RIGHT($F554, 1)))</f>
        <v>0</v>
      </c>
      <c r="AD554" s="45">
        <f t="shared" si="12608"/>
        <v>0</v>
      </c>
      <c r="AE554" s="36"/>
      <c r="AF554" s="37"/>
      <c r="AG554" s="44">
        <f t="shared" ref="AG554" si="12680">parseTime(AE554)-(AF555=INT(RIGHT($F554, 1)))</f>
        <v>0</v>
      </c>
      <c r="AH554" s="45">
        <f t="shared" si="12610"/>
        <v>0</v>
      </c>
      <c r="AI554" s="36"/>
      <c r="AJ554" s="37"/>
      <c r="AK554" s="44">
        <f>parseTime(AI554)-(AJ555=INT(RIGHT($F554, 1)))</f>
        <v>0</v>
      </c>
      <c r="AL554" s="45">
        <f t="shared" si="12611"/>
        <v>0</v>
      </c>
      <c r="AM554" s="36"/>
      <c r="AN554" s="37"/>
      <c r="AO554" s="44">
        <f t="shared" ref="AO554" si="12681">parseTime(AM554)-(AN555=INT(RIGHT($F554, 1)))</f>
        <v>0</v>
      </c>
      <c r="AP554" s="45">
        <f t="shared" si="12613"/>
        <v>0</v>
      </c>
      <c r="AQ554" s="36"/>
      <c r="AR554" s="37"/>
      <c r="AS554" s="44">
        <f t="shared" ref="AS554" si="12682">parseTime(AQ554)-(AR555=INT(RIGHT($F554, 1)))</f>
        <v>0</v>
      </c>
      <c r="AT554" s="45">
        <f t="shared" si="12615"/>
        <v>0</v>
      </c>
      <c r="AU554" s="36"/>
      <c r="AV554" s="37"/>
      <c r="AW554" s="44">
        <f>parseTime(AU554)-(AV555=INT(RIGHT($F554, 1)))</f>
        <v>0</v>
      </c>
      <c r="AX554" s="45">
        <f t="shared" si="12616"/>
        <v>0</v>
      </c>
      <c r="AY554" s="36"/>
      <c r="AZ554" s="37"/>
      <c r="BA554" s="44">
        <f>parseTime(AY554)-(AZ555=INT(RIGHT($F554, 1)))</f>
        <v>0</v>
      </c>
      <c r="BB554" s="45">
        <f t="shared" si="12617"/>
        <v>0</v>
      </c>
      <c r="BC554" s="36"/>
      <c r="BD554" s="37"/>
      <c r="BE554" s="44">
        <f>parseTime(BC554)-(BD555=INT(RIGHT($F554, 1)))</f>
        <v>0</v>
      </c>
      <c r="BF554" s="45">
        <f t="shared" si="12618"/>
        <v>0</v>
      </c>
      <c r="BG554" s="36"/>
      <c r="BH554" s="37"/>
      <c r="BI554" s="44">
        <f>parseTime(BG554)-(BH555=INT(RIGHT($F554, 1)))</f>
        <v>0</v>
      </c>
      <c r="BJ554" s="45">
        <f t="shared" si="12619"/>
        <v>0</v>
      </c>
      <c r="BK554" s="36"/>
      <c r="BL554" s="37"/>
      <c r="BM554" s="44">
        <f>parseTime(BK554)-(BL555=INT(RIGHT($F554, 1)))</f>
        <v>0</v>
      </c>
      <c r="BN554" s="45">
        <f t="shared" si="12620"/>
        <v>0</v>
      </c>
      <c r="BO554" s="36"/>
      <c r="BP554" s="37"/>
      <c r="BQ554" s="44">
        <f t="shared" ref="BQ554" si="12683">parseTime(BO554)-(BP555=INT(RIGHT($F554, 1)))</f>
        <v>0</v>
      </c>
      <c r="BR554" s="45">
        <f t="shared" si="12622"/>
        <v>0</v>
      </c>
      <c r="BS554" s="36"/>
      <c r="BT554" s="37"/>
      <c r="BU554" s="44">
        <f t="shared" ref="BU554" si="12684">parseTime(BS554)-(BT555=INT(RIGHT($F554, 1)))</f>
        <v>0</v>
      </c>
      <c r="BV554" s="45">
        <f t="shared" si="12624"/>
        <v>0</v>
      </c>
      <c r="BW554" s="36"/>
      <c r="BX554" s="37"/>
      <c r="BY554" s="44">
        <f t="shared" ref="BY554" si="12685">parseTime(BW554)-(BX555=INT(RIGHT($F554, 1)))</f>
        <v>0</v>
      </c>
      <c r="BZ554" s="45">
        <f t="shared" si="12626"/>
        <v>0</v>
      </c>
      <c r="CA554" s="36"/>
      <c r="CB554" s="37"/>
      <c r="CC554" s="44">
        <f t="shared" ref="CC554" si="12686">parseTime(CA554)-(CB555=INT(RIGHT($F554, 1)))</f>
        <v>0</v>
      </c>
      <c r="CD554" s="45">
        <f t="shared" si="12628"/>
        <v>0</v>
      </c>
      <c r="CE554" s="36"/>
      <c r="CF554" s="37"/>
      <c r="CG554" s="44">
        <f t="shared" ref="CG554" si="12687">parseTime(CE554)-(CF555=INT(RIGHT($F554, 1)))</f>
        <v>0</v>
      </c>
      <c r="CH554" s="45">
        <f t="shared" si="12630"/>
        <v>0</v>
      </c>
    </row>
    <row r="555" spans="1:86" x14ac:dyDescent="0.25">
      <c r="A555" s="56" t="s">
        <v>120</v>
      </c>
      <c r="B555" s="57">
        <f ca="1">roleHours(G550:CH556, "DCC")</f>
        <v>7</v>
      </c>
      <c r="C555" s="14">
        <f t="shared" ca="1" si="11818"/>
        <v>0.875</v>
      </c>
      <c r="D555" s="14"/>
      <c r="E555" s="20"/>
      <c r="F555" s="51"/>
      <c r="G555" s="46" t="s">
        <v>134</v>
      </c>
      <c r="H555" s="38">
        <f t="shared" ref="H555" si="12688">lunchAdjust(G550:H554)</f>
        <v>1</v>
      </c>
      <c r="I555" s="48" t="s">
        <v>0</v>
      </c>
      <c r="J555" s="39">
        <f t="shared" ref="J555" si="12689">SUMPRODUCT(I550:I554*J550:J554)</f>
        <v>8</v>
      </c>
      <c r="K555" s="46" t="s">
        <v>134</v>
      </c>
      <c r="L555" s="38">
        <f t="shared" ref="L555" si="12690">lunchAdjust(K550:L554)</f>
        <v>1</v>
      </c>
      <c r="M555" s="48" t="s">
        <v>0</v>
      </c>
      <c r="N555" s="39">
        <f t="shared" ref="N555" si="12691">SUMPRODUCT(M550:M554*N550:N554)</f>
        <v>8</v>
      </c>
      <c r="O555" s="46" t="s">
        <v>134</v>
      </c>
      <c r="P555" s="38">
        <f t="shared" ref="P555" si="12692">lunchAdjust(O550:P554)</f>
        <v>1</v>
      </c>
      <c r="Q555" s="48" t="s">
        <v>0</v>
      </c>
      <c r="R555" s="39">
        <f t="shared" ref="R555" si="12693">SUMPRODUCT(Q550:Q554*R550:R554)</f>
        <v>8</v>
      </c>
      <c r="S555" s="46" t="s">
        <v>134</v>
      </c>
      <c r="T555" s="38">
        <f t="shared" ref="T555" si="12694">lunchAdjust(S550:T554)</f>
        <v>1</v>
      </c>
      <c r="U555" s="48" t="s">
        <v>0</v>
      </c>
      <c r="V555" s="39">
        <f t="shared" ref="V555" si="12695">SUMPRODUCT(U550:U554*V550:V554)</f>
        <v>8</v>
      </c>
      <c r="W555" s="46" t="s">
        <v>134</v>
      </c>
      <c r="X555" s="38">
        <f t="shared" ref="X555" si="12696">lunchAdjust(W550:X554)</f>
        <v>1</v>
      </c>
      <c r="Y555" s="48" t="s">
        <v>0</v>
      </c>
      <c r="Z555" s="39">
        <f t="shared" ref="Z555" si="12697">SUMPRODUCT(Y550:Y554*Z550:Z554)</f>
        <v>8</v>
      </c>
      <c r="AA555" s="46" t="s">
        <v>134</v>
      </c>
      <c r="AB555" s="38">
        <f t="shared" ref="AB555" si="12698">lunchAdjust(AA550:AB554)</f>
        <v>1</v>
      </c>
      <c r="AC555" s="48" t="s">
        <v>0</v>
      </c>
      <c r="AD555" s="39">
        <f t="shared" ref="AD555" si="12699">SUMPRODUCT(AC550:AC554*AD550:AD554)</f>
        <v>8</v>
      </c>
      <c r="AE555" s="46" t="s">
        <v>134</v>
      </c>
      <c r="AF555" s="38">
        <f t="shared" ref="AF555" si="12700">lunchAdjust(AE550:AF554)</f>
        <v>1</v>
      </c>
      <c r="AG555" s="48" t="s">
        <v>0</v>
      </c>
      <c r="AH555" s="39">
        <f t="shared" ref="AH555" si="12701">SUMPRODUCT(AG550:AG554*AH550:AH554)</f>
        <v>8</v>
      </c>
      <c r="AI555" s="46" t="s">
        <v>134</v>
      </c>
      <c r="AJ555" s="38">
        <f t="shared" ref="AJ555" si="12702">lunchAdjust(AI550:AJ554)</f>
        <v>1</v>
      </c>
      <c r="AK555" s="48" t="s">
        <v>0</v>
      </c>
      <c r="AL555" s="39">
        <f t="shared" ref="AL555" si="12703">SUMPRODUCT(AK550:AK554*AL550:AL554)</f>
        <v>8</v>
      </c>
      <c r="AM555" s="46" t="s">
        <v>134</v>
      </c>
      <c r="AN555" s="38">
        <f t="shared" ref="AN555" si="12704">lunchAdjust(AM550:AN554)</f>
        <v>0</v>
      </c>
      <c r="AO555" s="48" t="s">
        <v>0</v>
      </c>
      <c r="AP555" s="39">
        <f t="shared" ref="AP555" si="12705">SUMPRODUCT(AO550:AO554*AP550:AP554)</f>
        <v>4</v>
      </c>
      <c r="AQ555" s="46" t="s">
        <v>134</v>
      </c>
      <c r="AR555" s="38">
        <f t="shared" ref="AR555" si="12706">lunchAdjust(AQ550:AR554)</f>
        <v>0</v>
      </c>
      <c r="AS555" s="48" t="s">
        <v>0</v>
      </c>
      <c r="AT555" s="39">
        <f t="shared" ref="AT555" si="12707">SUMPRODUCT(AS550:AS554*AT550:AT554)</f>
        <v>0</v>
      </c>
      <c r="AU555" s="46" t="s">
        <v>134</v>
      </c>
      <c r="AV555" s="38">
        <f t="shared" ref="AV555" si="12708">lunchAdjust(AU550:AV554)</f>
        <v>1</v>
      </c>
      <c r="AW555" s="48" t="s">
        <v>0</v>
      </c>
      <c r="AX555" s="39">
        <f t="shared" ref="AX555" si="12709">SUMPRODUCT(AW550:AW554*AX550:AX554)</f>
        <v>7</v>
      </c>
      <c r="AY555" s="46" t="s">
        <v>134</v>
      </c>
      <c r="AZ555" s="38">
        <f t="shared" ref="AZ555" si="12710">lunchAdjust(AY550:AZ554)</f>
        <v>1</v>
      </c>
      <c r="BA555" s="48" t="s">
        <v>0</v>
      </c>
      <c r="BB555" s="39">
        <f t="shared" ref="BB555" si="12711">SUMPRODUCT(BA550:BA554*BB550:BB554)</f>
        <v>8</v>
      </c>
      <c r="BC555" s="46" t="s">
        <v>134</v>
      </c>
      <c r="BD555" s="38">
        <f t="shared" ref="BD555" si="12712">lunchAdjust(BC550:BD554)</f>
        <v>0</v>
      </c>
      <c r="BE555" s="48" t="s">
        <v>0</v>
      </c>
      <c r="BF555" s="39">
        <f t="shared" ref="BF555" si="12713">SUMPRODUCT(BE550:BE554*BF550:BF554)</f>
        <v>0</v>
      </c>
      <c r="BG555" s="46" t="s">
        <v>134</v>
      </c>
      <c r="BH555" s="38">
        <f t="shared" ref="BH555" si="12714">lunchAdjust(BG550:BH554)</f>
        <v>0</v>
      </c>
      <c r="BI555" s="48" t="s">
        <v>0</v>
      </c>
      <c r="BJ555" s="39">
        <f t="shared" ref="BJ555" si="12715">SUMPRODUCT(BI550:BI554*BJ550:BJ554)</f>
        <v>0</v>
      </c>
      <c r="BK555" s="46" t="s">
        <v>134</v>
      </c>
      <c r="BL555" s="38">
        <f t="shared" ref="BL555" si="12716">lunchAdjust(BK550:BL554)</f>
        <v>0</v>
      </c>
      <c r="BM555" s="48" t="s">
        <v>0</v>
      </c>
      <c r="BN555" s="39">
        <f t="shared" ref="BN555" si="12717">SUMPRODUCT(BM550:BM554*BN550:BN554)</f>
        <v>0</v>
      </c>
      <c r="BO555" s="46" t="s">
        <v>134</v>
      </c>
      <c r="BP555" s="38">
        <f t="shared" ref="BP555" si="12718">lunchAdjust(BO550:BP554)</f>
        <v>0</v>
      </c>
      <c r="BQ555" s="48" t="s">
        <v>0</v>
      </c>
      <c r="BR555" s="39">
        <f t="shared" ref="BR555" si="12719">SUMPRODUCT(BQ550:BQ554*BR550:BR554)</f>
        <v>0</v>
      </c>
      <c r="BS555" s="46" t="s">
        <v>134</v>
      </c>
      <c r="BT555" s="38">
        <f t="shared" ref="BT555" si="12720">lunchAdjust(BS550:BT554)</f>
        <v>0</v>
      </c>
      <c r="BU555" s="48" t="s">
        <v>0</v>
      </c>
      <c r="BV555" s="39">
        <f t="shared" ref="BV555" si="12721">SUMPRODUCT(BU550:BU554*BV550:BV554)</f>
        <v>0</v>
      </c>
      <c r="BW555" s="46" t="s">
        <v>134</v>
      </c>
      <c r="BX555" s="38">
        <f t="shared" ref="BX555" si="12722">lunchAdjust(BW550:BX554)</f>
        <v>0</v>
      </c>
      <c r="BY555" s="48" t="s">
        <v>0</v>
      </c>
      <c r="BZ555" s="39">
        <f t="shared" ref="BZ555" si="12723">SUMPRODUCT(BY550:BY554*BZ550:BZ554)</f>
        <v>0</v>
      </c>
      <c r="CA555" s="46" t="s">
        <v>134</v>
      </c>
      <c r="CB555" s="38">
        <f t="shared" ref="CB555" si="12724">lunchAdjust(CA550:CB554)</f>
        <v>0</v>
      </c>
      <c r="CC555" s="48" t="s">
        <v>0</v>
      </c>
      <c r="CD555" s="39">
        <f t="shared" ref="CD555" si="12725">SUMPRODUCT(CC550:CC554*CD550:CD554)</f>
        <v>0</v>
      </c>
      <c r="CE555" s="46" t="s">
        <v>134</v>
      </c>
      <c r="CF555" s="38">
        <f t="shared" ref="CF555" si="12726">lunchAdjust(CE550:CF554)</f>
        <v>0</v>
      </c>
      <c r="CG555" s="48" t="s">
        <v>0</v>
      </c>
      <c r="CH555" s="39">
        <f t="shared" ref="CH555" si="12727">SUMPRODUCT(CG550:CG554*CH550:CH554)</f>
        <v>0</v>
      </c>
    </row>
    <row r="556" spans="1:86" ht="15.75" thickBot="1" x14ac:dyDescent="0.3">
      <c r="A556" s="58" t="s">
        <v>121</v>
      </c>
      <c r="B556" s="59">
        <f ca="1">roleHours(G550:CH556, "OUT")</f>
        <v>0</v>
      </c>
      <c r="C556" s="54" t="s">
        <v>137</v>
      </c>
      <c r="D556" s="22">
        <f ca="1">roleHours(G550:CH556, "PTO")</f>
        <v>0</v>
      </c>
      <c r="E556" s="23"/>
      <c r="F556" s="52"/>
      <c r="G556" s="47" t="s">
        <v>39</v>
      </c>
      <c r="H556" s="40">
        <f t="shared" si="12397"/>
        <v>0</v>
      </c>
      <c r="I556" s="49" t="s">
        <v>135</v>
      </c>
      <c r="J556" s="41">
        <f t="shared" ref="J556" si="12728">J555*G$4</f>
        <v>0</v>
      </c>
      <c r="K556" s="47" t="s">
        <v>39</v>
      </c>
      <c r="L556" s="40">
        <f t="shared" ref="L556" si="12729">SUMPRODUCT(M550:M554*(L550:L554="PTO"))+SUMPRODUCT(M550:M554*(L550:L554="HOL"))</f>
        <v>0</v>
      </c>
      <c r="M556" s="49" t="s">
        <v>135</v>
      </c>
      <c r="N556" s="41">
        <f t="shared" ref="N556" si="12730">N555*K$4</f>
        <v>0</v>
      </c>
      <c r="O556" s="47" t="s">
        <v>39</v>
      </c>
      <c r="P556" s="40">
        <f t="shared" ref="P556" si="12731">SUMPRODUCT(Q550:Q554*(P550:P554="PTO"))+SUMPRODUCT(Q550:Q554*(P550:P554="HOL"))</f>
        <v>0</v>
      </c>
      <c r="Q556" s="49" t="s">
        <v>135</v>
      </c>
      <c r="R556" s="41">
        <f t="shared" ref="R556" si="12732">R555*O$4</f>
        <v>8</v>
      </c>
      <c r="S556" s="47" t="s">
        <v>39</v>
      </c>
      <c r="T556" s="40">
        <f t="shared" ref="T556" si="12733">SUMPRODUCT(U550:U554*(T550:T554="PTO"))+SUMPRODUCT(U550:U554*(T550:T554="HOL"))</f>
        <v>0</v>
      </c>
      <c r="U556" s="49" t="s">
        <v>135</v>
      </c>
      <c r="V556" s="41">
        <f t="shared" ref="V556" si="12734">V555*S$4</f>
        <v>0</v>
      </c>
      <c r="W556" s="47" t="s">
        <v>39</v>
      </c>
      <c r="X556" s="40">
        <f t="shared" ref="X556" si="12735">SUMPRODUCT(Y550:Y554*(X550:X554="PTO"))+SUMPRODUCT(Y550:Y554*(X550:X554="HOL"))</f>
        <v>0</v>
      </c>
      <c r="Y556" s="49" t="s">
        <v>135</v>
      </c>
      <c r="Z556" s="41">
        <f t="shared" ref="Z556" si="12736">Z555*W$4</f>
        <v>8</v>
      </c>
      <c r="AA556" s="47" t="s">
        <v>39</v>
      </c>
      <c r="AB556" s="40">
        <f t="shared" ref="AB556" si="12737">SUMPRODUCT(AC550:AC554*(AB550:AB554="PTO"))+SUMPRODUCT(AC550:AC554*(AB550:AB554="HOL"))</f>
        <v>0</v>
      </c>
      <c r="AC556" s="49" t="s">
        <v>135</v>
      </c>
      <c r="AD556" s="41">
        <f t="shared" ref="AD556" si="12738">AD555*AA$4</f>
        <v>8</v>
      </c>
      <c r="AE556" s="47" t="s">
        <v>39</v>
      </c>
      <c r="AF556" s="40">
        <f t="shared" ref="AF556" si="12739">SUMPRODUCT(AG550:AG554*(AF550:AF554="PTO"))+SUMPRODUCT(AG550:AG554*(AF550:AF554="HOL"))</f>
        <v>0</v>
      </c>
      <c r="AG556" s="49" t="s">
        <v>135</v>
      </c>
      <c r="AH556" s="41">
        <f t="shared" ref="AH556" si="12740">AH555*AE$4</f>
        <v>8</v>
      </c>
      <c r="AI556" s="47" t="s">
        <v>39</v>
      </c>
      <c r="AJ556" s="40">
        <f t="shared" ref="AJ556" si="12741">SUMPRODUCT(AK550:AK554*(AJ550:AJ554="PTO"))+SUMPRODUCT(AK550:AK554*(AJ550:AJ554="HOL"))</f>
        <v>0</v>
      </c>
      <c r="AK556" s="49" t="s">
        <v>135</v>
      </c>
      <c r="AL556" s="41">
        <f>AL555*AI$4</f>
        <v>8</v>
      </c>
      <c r="AM556" s="47" t="s">
        <v>39</v>
      </c>
      <c r="AN556" s="40">
        <f t="shared" ref="AN556" si="12742">SUMPRODUCT(AO550:AO554*(AN550:AN554="PTO"))+SUMPRODUCT(AO550:AO554*(AN550:AN554="HOL"))</f>
        <v>0</v>
      </c>
      <c r="AO556" s="49" t="s">
        <v>135</v>
      </c>
      <c r="AP556" s="41">
        <f t="shared" ref="AP556" si="12743">AP555*AM$4</f>
        <v>4</v>
      </c>
      <c r="AQ556" s="47" t="s">
        <v>39</v>
      </c>
      <c r="AR556" s="40">
        <f t="shared" ref="AR556" si="12744">SUMPRODUCT(AS550:AS554*(AR550:AR554="PTO"))+SUMPRODUCT(AS550:AS554*(AR550:AR554="HOL"))</f>
        <v>0</v>
      </c>
      <c r="AS556" s="49" t="s">
        <v>135</v>
      </c>
      <c r="AT556" s="41">
        <f t="shared" ref="AT556" si="12745">AT555*AQ$4</f>
        <v>0</v>
      </c>
      <c r="AU556" s="47" t="s">
        <v>39</v>
      </c>
      <c r="AV556" s="40">
        <f t="shared" ref="AV556" si="12746">SUMPRODUCT(AW550:AW554*(AV550:AV554="PTO"))+SUMPRODUCT(AW550:AW554*(AV550:AV554="HOL"))</f>
        <v>0</v>
      </c>
      <c r="AW556" s="49" t="s">
        <v>135</v>
      </c>
      <c r="AX556" s="41">
        <f>AX555*AU$4</f>
        <v>7</v>
      </c>
      <c r="AY556" s="47" t="s">
        <v>39</v>
      </c>
      <c r="AZ556" s="40">
        <f t="shared" ref="AZ556" si="12747">SUMPRODUCT(BA550:BA554*(AZ550:AZ554="PTO"))+SUMPRODUCT(BA550:BA554*(AZ550:AZ554="HOL"))</f>
        <v>0</v>
      </c>
      <c r="BA556" s="49" t="s">
        <v>135</v>
      </c>
      <c r="BB556" s="41">
        <f>BB555*AY$4</f>
        <v>8</v>
      </c>
      <c r="BC556" s="47" t="s">
        <v>39</v>
      </c>
      <c r="BD556" s="40">
        <f t="shared" ref="BD556" si="12748">SUMPRODUCT(BE550:BE554*(BD550:BD554="PTO"))+SUMPRODUCT(BE550:BE554*(BD550:BD554="HOL"))</f>
        <v>0</v>
      </c>
      <c r="BE556" s="49" t="s">
        <v>135</v>
      </c>
      <c r="BF556" s="41">
        <f>BF555*BC$4</f>
        <v>0</v>
      </c>
      <c r="BG556" s="47" t="s">
        <v>39</v>
      </c>
      <c r="BH556" s="40">
        <f t="shared" ref="BH556" si="12749">SUMPRODUCT(BI550:BI554*(BH550:BH554="PTO"))+SUMPRODUCT(BI550:BI554*(BH550:BH554="HOL"))</f>
        <v>0</v>
      </c>
      <c r="BI556" s="49" t="s">
        <v>135</v>
      </c>
      <c r="BJ556" s="41">
        <f>BJ555*BG$4</f>
        <v>0</v>
      </c>
      <c r="BK556" s="47" t="s">
        <v>39</v>
      </c>
      <c r="BL556" s="40">
        <f t="shared" ref="BL556" si="12750">SUMPRODUCT(BM550:BM554*(BL550:BL554="PTO"))+SUMPRODUCT(BM550:BM554*(BL550:BL554="HOL"))</f>
        <v>0</v>
      </c>
      <c r="BM556" s="49" t="s">
        <v>135</v>
      </c>
      <c r="BN556" s="41">
        <f>BN555*BK$4</f>
        <v>0</v>
      </c>
      <c r="BO556" s="47" t="s">
        <v>39</v>
      </c>
      <c r="BP556" s="40">
        <f t="shared" ref="BP556" si="12751">SUMPRODUCT(BQ550:BQ554*(BP550:BP554="PTO"))+SUMPRODUCT(BQ550:BQ554*(BP550:BP554="HOL"))</f>
        <v>0</v>
      </c>
      <c r="BQ556" s="49" t="s">
        <v>135</v>
      </c>
      <c r="BR556" s="41">
        <f t="shared" ref="BR556" si="12752">BR555*BO$4</f>
        <v>0</v>
      </c>
      <c r="BS556" s="47" t="s">
        <v>39</v>
      </c>
      <c r="BT556" s="40">
        <f t="shared" ref="BT556" si="12753">SUMPRODUCT(BU550:BU554*(BT550:BT554="PTO"))+SUMPRODUCT(BU550:BU554*(BT550:BT554="HOL"))</f>
        <v>0</v>
      </c>
      <c r="BU556" s="49" t="s">
        <v>135</v>
      </c>
      <c r="BV556" s="41">
        <f t="shared" ref="BV556" si="12754">BV555*BS$4</f>
        <v>0</v>
      </c>
      <c r="BW556" s="47" t="s">
        <v>39</v>
      </c>
      <c r="BX556" s="40">
        <f t="shared" ref="BX556" si="12755">SUMPRODUCT(BY550:BY554*(BX550:BX554="PTO"))+SUMPRODUCT(BY550:BY554*(BX550:BX554="HOL"))</f>
        <v>0</v>
      </c>
      <c r="BY556" s="49" t="s">
        <v>135</v>
      </c>
      <c r="BZ556" s="41">
        <f t="shared" ref="BZ556" si="12756">BZ555*BW$4</f>
        <v>0</v>
      </c>
      <c r="CA556" s="47" t="s">
        <v>39</v>
      </c>
      <c r="CB556" s="40">
        <f t="shared" ref="CB556" si="12757">SUMPRODUCT(CC550:CC554*(CB550:CB554="PTO"))+SUMPRODUCT(CC550:CC554*(CB550:CB554="HOL"))</f>
        <v>0</v>
      </c>
      <c r="CC556" s="49" t="s">
        <v>135</v>
      </c>
      <c r="CD556" s="41">
        <f t="shared" ref="CD556" si="12758">CD555*CA$4</f>
        <v>0</v>
      </c>
      <c r="CE556" s="47" t="s">
        <v>39</v>
      </c>
      <c r="CF556" s="40">
        <f t="shared" ref="CF556" si="12759">SUMPRODUCT(CG550:CG554*(CF550:CF554="PTO"))+SUMPRODUCT(CG550:CG554*(CF550:CF554="HOL"))</f>
        <v>0</v>
      </c>
      <c r="CG556" s="49" t="s">
        <v>135</v>
      </c>
      <c r="CH556" s="41">
        <f t="shared" ref="CH556" si="12760">CH555*CE$4</f>
        <v>0</v>
      </c>
    </row>
    <row r="557" spans="1:86" x14ac:dyDescent="0.25">
      <c r="A557" s="70" t="s">
        <v>133</v>
      </c>
      <c r="B557" s="71">
        <f t="shared" ref="B557" ca="1" si="12761">D557-B558</f>
        <v>5.1832478790749406</v>
      </c>
      <c r="C557" s="72" t="s">
        <v>122</v>
      </c>
      <c r="D557" s="71">
        <f>IFERROR(INDEX(Holidays[FTE], MATCH(Entry!E557, Holidays[Date], 0)), 1)*8*INDEX(FTEguide[[1]:[12]], MATCH(Entry!E558, FTEguide[Weekday], 0), IF(Entry!E560&gt;0, Entry!E560, MONTH(Entry!E557)))</f>
        <v>93.183247879074941</v>
      </c>
      <c r="E557" s="60">
        <f t="shared" si="11935"/>
        <v>43907</v>
      </c>
      <c r="F557" s="50" t="s">
        <v>128</v>
      </c>
      <c r="G557" s="34" t="s">
        <v>136</v>
      </c>
      <c r="H557" s="35" t="s">
        <v>23</v>
      </c>
      <c r="I557" s="42">
        <f t="shared" ref="I557" si="12762">parseTime(G557)-(H562=INT(RIGHT($F557, 1)))</f>
        <v>8</v>
      </c>
      <c r="J557" s="43">
        <f t="shared" ref="J557:J561" si="12763">isClocked(H557)</f>
        <v>1</v>
      </c>
      <c r="K557" s="34" t="s">
        <v>136</v>
      </c>
      <c r="L557" s="35" t="s">
        <v>23</v>
      </c>
      <c r="M557" s="42">
        <f t="shared" ref="M557" si="12764">parseTime(K557)-(L562=INT(RIGHT($F557, 1)))</f>
        <v>8</v>
      </c>
      <c r="N557" s="43">
        <f t="shared" ref="N557:N561" si="12765">isClocked(L557)</f>
        <v>1</v>
      </c>
      <c r="O557" s="34" t="s">
        <v>180</v>
      </c>
      <c r="P557" s="35" t="s">
        <v>23</v>
      </c>
      <c r="Q557" s="42">
        <f t="shared" ref="Q557" si="12766">parseTime(O557)-(P562=INT(RIGHT($F557, 1)))</f>
        <v>8</v>
      </c>
      <c r="R557" s="43">
        <f t="shared" ref="R557:R561" si="12767">isClocked(P557)</f>
        <v>1</v>
      </c>
      <c r="S557" s="34" t="s">
        <v>136</v>
      </c>
      <c r="T557" s="35" t="s">
        <v>23</v>
      </c>
      <c r="U557" s="42">
        <f t="shared" ref="U557" si="12768">parseTime(S557)-(T562=INT(RIGHT($F557, 1)))</f>
        <v>8</v>
      </c>
      <c r="V557" s="43">
        <f t="shared" ref="V557:V561" si="12769">isClocked(T557)</f>
        <v>1</v>
      </c>
      <c r="W557" s="34" t="s">
        <v>136</v>
      </c>
      <c r="X557" s="35" t="s">
        <v>24</v>
      </c>
      <c r="Y557" s="42">
        <f t="shared" ref="Y557" si="12770">parseTime(W557)-(X562=INT(RIGHT($F557, 1)))</f>
        <v>8</v>
      </c>
      <c r="Z557" s="43">
        <f t="shared" ref="Z557:Z561" si="12771">isClocked(X557)</f>
        <v>1</v>
      </c>
      <c r="AA557" s="34" t="s">
        <v>136</v>
      </c>
      <c r="AB557" s="35" t="s">
        <v>23</v>
      </c>
      <c r="AC557" s="42">
        <f t="shared" ref="AC557" si="12772">parseTime(AA557)-(AB562=INT(RIGHT($F557, 1)))</f>
        <v>8</v>
      </c>
      <c r="AD557" s="43">
        <f t="shared" ref="AD557:AD561" si="12773">isClocked(AB557)</f>
        <v>1</v>
      </c>
      <c r="AE557" s="34" t="s">
        <v>136</v>
      </c>
      <c r="AF557" s="35" t="s">
        <v>25</v>
      </c>
      <c r="AG557" s="42">
        <f t="shared" ref="AG557" si="12774">parseTime(AE557)-(AF562=INT(RIGHT($F557, 1)))</f>
        <v>8</v>
      </c>
      <c r="AH557" s="43">
        <f t="shared" ref="AH557:AH561" si="12775">isClocked(AF557)</f>
        <v>1</v>
      </c>
      <c r="AI557" s="34" t="s">
        <v>136</v>
      </c>
      <c r="AJ557" s="35" t="s">
        <v>23</v>
      </c>
      <c r="AK557" s="42">
        <f>parseTime(AI557)-(AJ562=INT(RIGHT($F557, 1)))</f>
        <v>8</v>
      </c>
      <c r="AL557" s="43">
        <f t="shared" ref="AL557:AL561" si="12776">isClocked(AJ557)</f>
        <v>1</v>
      </c>
      <c r="AM557" s="34"/>
      <c r="AN557" s="35"/>
      <c r="AO557" s="42">
        <f t="shared" ref="AO557" si="12777">parseTime(AM557)-(AN562=INT(RIGHT($F557, 1)))</f>
        <v>0</v>
      </c>
      <c r="AP557" s="43">
        <f t="shared" ref="AP557:AP561" si="12778">isClocked(AN557)</f>
        <v>0</v>
      </c>
      <c r="AQ557" s="34"/>
      <c r="AR557" s="35"/>
      <c r="AS557" s="42">
        <f t="shared" ref="AS557" si="12779">parseTime(AQ557)-(AR562=INT(RIGHT($F557, 1)))</f>
        <v>0</v>
      </c>
      <c r="AT557" s="43">
        <f t="shared" ref="AT557:AT561" si="12780">isClocked(AR557)</f>
        <v>0</v>
      </c>
      <c r="AU557" s="34" t="s">
        <v>136</v>
      </c>
      <c r="AV557" s="35" t="s">
        <v>26</v>
      </c>
      <c r="AW557" s="42">
        <f>parseTime(AU557)-(AV562=INT(RIGHT($F557, 1)))</f>
        <v>8</v>
      </c>
      <c r="AX557" s="43">
        <f t="shared" ref="AX557:AX561" si="12781">isClocked(AV557)</f>
        <v>1</v>
      </c>
      <c r="AY557" s="34" t="s">
        <v>180</v>
      </c>
      <c r="AZ557" s="35" t="s">
        <v>24</v>
      </c>
      <c r="BA557" s="42">
        <f>parseTime(AY557)-(AZ562=INT(RIGHT($F557, 1)))</f>
        <v>8</v>
      </c>
      <c r="BB557" s="43">
        <f t="shared" ref="BB557:BB561" si="12782">isClocked(AZ557)</f>
        <v>1</v>
      </c>
      <c r="BC557" s="34" t="s">
        <v>136</v>
      </c>
      <c r="BD557" s="35" t="s">
        <v>24</v>
      </c>
      <c r="BE557" s="42">
        <f>parseTime(BC557)-(BD562=INT(RIGHT($F557, 1)))</f>
        <v>8</v>
      </c>
      <c r="BF557" s="43">
        <f t="shared" ref="BF557:BF561" si="12783">isClocked(BD557)</f>
        <v>1</v>
      </c>
      <c r="BG557" s="34"/>
      <c r="BH557" s="35"/>
      <c r="BI557" s="42">
        <f>parseTime(BG557)-(BH562=INT(RIGHT($F557, 1)))</f>
        <v>0</v>
      </c>
      <c r="BJ557" s="43">
        <f t="shared" ref="BJ557:BJ561" si="12784">isClocked(BH557)</f>
        <v>0</v>
      </c>
      <c r="BK557" s="34"/>
      <c r="BL557" s="35"/>
      <c r="BM557" s="42">
        <f>parseTime(BK557)-(BL562=INT(RIGHT($F557, 1)))</f>
        <v>0</v>
      </c>
      <c r="BN557" s="43">
        <f t="shared" ref="BN557:BN561" si="12785">isClocked(BL557)</f>
        <v>0</v>
      </c>
      <c r="BO557" s="34"/>
      <c r="BP557" s="35"/>
      <c r="BQ557" s="42">
        <f t="shared" ref="BQ557" si="12786">parseTime(BO557)-(BP562=INT(RIGHT($F557, 1)))</f>
        <v>0</v>
      </c>
      <c r="BR557" s="43">
        <f t="shared" ref="BR557:BR561" si="12787">isClocked(BP557)</f>
        <v>0</v>
      </c>
      <c r="BS557" s="34"/>
      <c r="BT557" s="35"/>
      <c r="BU557" s="42">
        <f t="shared" ref="BU557" si="12788">parseTime(BS557)-(BT562=INT(RIGHT($F557, 1)))</f>
        <v>0</v>
      </c>
      <c r="BV557" s="43">
        <f t="shared" ref="BV557:BV561" si="12789">isClocked(BT557)</f>
        <v>0</v>
      </c>
      <c r="BW557" s="34"/>
      <c r="BX557" s="35"/>
      <c r="BY557" s="42">
        <f t="shared" ref="BY557" si="12790">parseTime(BW557)-(BX562=INT(RIGHT($F557, 1)))</f>
        <v>0</v>
      </c>
      <c r="BZ557" s="43">
        <f t="shared" ref="BZ557:BZ561" si="12791">isClocked(BX557)</f>
        <v>0</v>
      </c>
      <c r="CA557" s="34"/>
      <c r="CB557" s="35"/>
      <c r="CC557" s="42">
        <f t="shared" ref="CC557" si="12792">parseTime(CA557)-(CB562=INT(RIGHT($F557, 1)))</f>
        <v>0</v>
      </c>
      <c r="CD557" s="43">
        <f t="shared" ref="CD557:CD561" si="12793">isClocked(CB557)</f>
        <v>0</v>
      </c>
      <c r="CE557" s="34"/>
      <c r="CF557" s="35"/>
      <c r="CG557" s="42">
        <f t="shared" ref="CG557" si="12794">parseTime(CE557)-(CF562=INT(RIGHT($F557, 1)))</f>
        <v>0</v>
      </c>
      <c r="CH557" s="43">
        <f t="shared" ref="CH557:CH561" si="12795">isClocked(CF557)</f>
        <v>0</v>
      </c>
    </row>
    <row r="558" spans="1:86" x14ac:dyDescent="0.25">
      <c r="A558" s="56" t="s">
        <v>0</v>
      </c>
      <c r="B558" s="57">
        <f t="shared" ref="B558" ca="1" si="12796">SUM(B559:B562)</f>
        <v>88</v>
      </c>
      <c r="C558" s="14" t="s">
        <v>252</v>
      </c>
      <c r="D558" s="14"/>
      <c r="E558" s="55" t="str">
        <f t="shared" si="11803"/>
        <v>Tuesday</v>
      </c>
      <c r="F558" s="51" t="s">
        <v>129</v>
      </c>
      <c r="G558" s="36"/>
      <c r="H558" s="37"/>
      <c r="I558" s="44">
        <f t="shared" ref="I558" si="12797">parseTime(G558)-(H562=INT(RIGHT($F558, 1)))</f>
        <v>0</v>
      </c>
      <c r="J558" s="45">
        <f t="shared" si="12763"/>
        <v>0</v>
      </c>
      <c r="K558" s="36"/>
      <c r="L558" s="37"/>
      <c r="M558" s="44">
        <f t="shared" ref="M558" si="12798">parseTime(K558)-(L562=INT(RIGHT($F558, 1)))</f>
        <v>0</v>
      </c>
      <c r="N558" s="45">
        <f t="shared" si="12765"/>
        <v>0</v>
      </c>
      <c r="O558" s="36"/>
      <c r="P558" s="37"/>
      <c r="Q558" s="44">
        <f t="shared" ref="Q558" si="12799">parseTime(O558)-(P562=INT(RIGHT($F558, 1)))</f>
        <v>0</v>
      </c>
      <c r="R558" s="45">
        <f t="shared" si="12767"/>
        <v>0</v>
      </c>
      <c r="S558" s="36"/>
      <c r="T558" s="37"/>
      <c r="U558" s="44">
        <f t="shared" ref="U558" si="12800">parseTime(S558)-(T562=INT(RIGHT($F558, 1)))</f>
        <v>0</v>
      </c>
      <c r="V558" s="45">
        <f t="shared" si="12769"/>
        <v>0</v>
      </c>
      <c r="W558" s="36"/>
      <c r="X558" s="37"/>
      <c r="Y558" s="44">
        <f t="shared" ref="Y558" si="12801">parseTime(W558)-(X562=INT(RIGHT($F558, 1)))</f>
        <v>0</v>
      </c>
      <c r="Z558" s="45">
        <f t="shared" si="12771"/>
        <v>0</v>
      </c>
      <c r="AA558" s="36"/>
      <c r="AB558" s="37"/>
      <c r="AC558" s="44">
        <f t="shared" ref="AC558" si="12802">parseTime(AA558)-(AB562=INT(RIGHT($F558, 1)))</f>
        <v>0</v>
      </c>
      <c r="AD558" s="45">
        <f t="shared" si="12773"/>
        <v>0</v>
      </c>
      <c r="AE558" s="36"/>
      <c r="AF558" s="37"/>
      <c r="AG558" s="44">
        <f t="shared" ref="AG558" si="12803">parseTime(AE558)-(AF562=INT(RIGHT($F558, 1)))</f>
        <v>0</v>
      </c>
      <c r="AH558" s="45">
        <f t="shared" si="12775"/>
        <v>0</v>
      </c>
      <c r="AI558" s="36"/>
      <c r="AJ558" s="37"/>
      <c r="AK558" s="44">
        <f>parseTime(AI558)-(AJ562=INT(RIGHT($F558, 1)))</f>
        <v>0</v>
      </c>
      <c r="AL558" s="45">
        <f t="shared" si="12776"/>
        <v>0</v>
      </c>
      <c r="AM558" s="36"/>
      <c r="AN558" s="37"/>
      <c r="AO558" s="44">
        <f t="shared" ref="AO558" si="12804">parseTime(AM558)-(AN562=INT(RIGHT($F558, 1)))</f>
        <v>0</v>
      </c>
      <c r="AP558" s="45">
        <f t="shared" si="12778"/>
        <v>0</v>
      </c>
      <c r="AQ558" s="36"/>
      <c r="AR558" s="37"/>
      <c r="AS558" s="44">
        <f t="shared" ref="AS558" si="12805">parseTime(AQ558)-(AR562=INT(RIGHT($F558, 1)))</f>
        <v>0</v>
      </c>
      <c r="AT558" s="45">
        <f t="shared" si="12780"/>
        <v>0</v>
      </c>
      <c r="AU558" s="36"/>
      <c r="AV558" s="37"/>
      <c r="AW558" s="44">
        <f>parseTime(AU558)-(AV562=INT(RIGHT($F558, 1)))</f>
        <v>0</v>
      </c>
      <c r="AX558" s="45">
        <f t="shared" si="12781"/>
        <v>0</v>
      </c>
      <c r="AY558" s="36"/>
      <c r="AZ558" s="37"/>
      <c r="BA558" s="44">
        <f>parseTime(AY558)-(AZ562=INT(RIGHT($F558, 1)))</f>
        <v>0</v>
      </c>
      <c r="BB558" s="45">
        <f t="shared" si="12782"/>
        <v>0</v>
      </c>
      <c r="BC558" s="36"/>
      <c r="BD558" s="37"/>
      <c r="BE558" s="44">
        <f>parseTime(BC558)-(BD562=INT(RIGHT($F558, 1)))</f>
        <v>0</v>
      </c>
      <c r="BF558" s="45">
        <f t="shared" si="12783"/>
        <v>0</v>
      </c>
      <c r="BG558" s="36"/>
      <c r="BH558" s="37"/>
      <c r="BI558" s="44">
        <f>parseTime(BG558)-(BH562=INT(RIGHT($F558, 1)))</f>
        <v>0</v>
      </c>
      <c r="BJ558" s="45">
        <f t="shared" si="12784"/>
        <v>0</v>
      </c>
      <c r="BK558" s="36"/>
      <c r="BL558" s="37"/>
      <c r="BM558" s="44">
        <f>parseTime(BK558)-(BL562=INT(RIGHT($F558, 1)))</f>
        <v>0</v>
      </c>
      <c r="BN558" s="45">
        <f t="shared" si="12785"/>
        <v>0</v>
      </c>
      <c r="BO558" s="36"/>
      <c r="BP558" s="37"/>
      <c r="BQ558" s="44">
        <f t="shared" ref="BQ558" si="12806">parseTime(BO558)-(BP562=INT(RIGHT($F558, 1)))</f>
        <v>0</v>
      </c>
      <c r="BR558" s="45">
        <f t="shared" si="12787"/>
        <v>0</v>
      </c>
      <c r="BS558" s="36"/>
      <c r="BT558" s="37"/>
      <c r="BU558" s="44">
        <f t="shared" ref="BU558" si="12807">parseTime(BS558)-(BT562=INT(RIGHT($F558, 1)))</f>
        <v>0</v>
      </c>
      <c r="BV558" s="45">
        <f t="shared" si="12789"/>
        <v>0</v>
      </c>
      <c r="BW558" s="36"/>
      <c r="BX558" s="37"/>
      <c r="BY558" s="44">
        <f t="shared" ref="BY558" si="12808">parseTime(BW558)-(BX562=INT(RIGHT($F558, 1)))</f>
        <v>0</v>
      </c>
      <c r="BZ558" s="45">
        <f t="shared" si="12791"/>
        <v>0</v>
      </c>
      <c r="CA558" s="36"/>
      <c r="CB558" s="37"/>
      <c r="CC558" s="44">
        <f t="shared" ref="CC558" si="12809">parseTime(CA558)-(CB562=INT(RIGHT($F558, 1)))</f>
        <v>0</v>
      </c>
      <c r="CD558" s="45">
        <f t="shared" si="12793"/>
        <v>0</v>
      </c>
      <c r="CE558" s="36"/>
      <c r="CF558" s="37"/>
      <c r="CG558" s="44">
        <f t="shared" ref="CG558" si="12810">parseTime(CE558)-(CF562=INT(RIGHT($F558, 1)))</f>
        <v>0</v>
      </c>
      <c r="CH558" s="45">
        <f t="shared" si="12795"/>
        <v>0</v>
      </c>
    </row>
    <row r="559" spans="1:86" x14ac:dyDescent="0.25">
      <c r="A559" s="56" t="s">
        <v>117</v>
      </c>
      <c r="B559" s="57">
        <f ca="1">roleHours(G557:CH563, "MFD")</f>
        <v>48</v>
      </c>
      <c r="C559" s="14">
        <f t="shared" ca="1" si="11818"/>
        <v>6</v>
      </c>
      <c r="D559" s="14"/>
      <c r="E559" s="20" t="s">
        <v>127</v>
      </c>
      <c r="F559" s="51" t="s">
        <v>130</v>
      </c>
      <c r="G559" s="36"/>
      <c r="H559" s="37"/>
      <c r="I559" s="44">
        <f t="shared" ref="I559" si="12811">parseTime(G559)-(H562=INT(RIGHT($F559, 1)))</f>
        <v>0</v>
      </c>
      <c r="J559" s="45">
        <f t="shared" si="12763"/>
        <v>0</v>
      </c>
      <c r="K559" s="36"/>
      <c r="L559" s="37"/>
      <c r="M559" s="44">
        <f t="shared" ref="M559" si="12812">parseTime(K559)-(L562=INT(RIGHT($F559, 1)))</f>
        <v>0</v>
      </c>
      <c r="N559" s="45">
        <f t="shared" si="12765"/>
        <v>0</v>
      </c>
      <c r="O559" s="36"/>
      <c r="P559" s="37"/>
      <c r="Q559" s="44">
        <f t="shared" ref="Q559" si="12813">parseTime(O559)-(P562=INT(RIGHT($F559, 1)))</f>
        <v>0</v>
      </c>
      <c r="R559" s="45">
        <f t="shared" si="12767"/>
        <v>0</v>
      </c>
      <c r="S559" s="36"/>
      <c r="T559" s="37"/>
      <c r="U559" s="44">
        <f t="shared" ref="U559" si="12814">parseTime(S559)-(T562=INT(RIGHT($F559, 1)))</f>
        <v>0</v>
      </c>
      <c r="V559" s="45">
        <f t="shared" si="12769"/>
        <v>0</v>
      </c>
      <c r="W559" s="36"/>
      <c r="X559" s="37"/>
      <c r="Y559" s="44">
        <f t="shared" ref="Y559" si="12815">parseTime(W559)-(X562=INT(RIGHT($F559, 1)))</f>
        <v>0</v>
      </c>
      <c r="Z559" s="45">
        <f t="shared" si="12771"/>
        <v>0</v>
      </c>
      <c r="AA559" s="36"/>
      <c r="AB559" s="37"/>
      <c r="AC559" s="44">
        <f t="shared" ref="AC559" si="12816">parseTime(AA559)-(AB562=INT(RIGHT($F559, 1)))</f>
        <v>0</v>
      </c>
      <c r="AD559" s="45">
        <f t="shared" si="12773"/>
        <v>0</v>
      </c>
      <c r="AE559" s="36"/>
      <c r="AF559" s="37"/>
      <c r="AG559" s="44">
        <f t="shared" ref="AG559" si="12817">parseTime(AE559)-(AF562=INT(RIGHT($F559, 1)))</f>
        <v>0</v>
      </c>
      <c r="AH559" s="45">
        <f t="shared" si="12775"/>
        <v>0</v>
      </c>
      <c r="AI559" s="36"/>
      <c r="AJ559" s="37"/>
      <c r="AK559" s="44">
        <f>parseTime(AI559)-(AJ562=INT(RIGHT($F559, 1)))</f>
        <v>0</v>
      </c>
      <c r="AL559" s="45">
        <f t="shared" si="12776"/>
        <v>0</v>
      </c>
      <c r="AM559" s="36"/>
      <c r="AN559" s="37"/>
      <c r="AO559" s="44">
        <f t="shared" ref="AO559" si="12818">parseTime(AM559)-(AN562=INT(RIGHT($F559, 1)))</f>
        <v>0</v>
      </c>
      <c r="AP559" s="45">
        <f t="shared" si="12778"/>
        <v>0</v>
      </c>
      <c r="AQ559" s="36"/>
      <c r="AR559" s="37"/>
      <c r="AS559" s="44">
        <f t="shared" ref="AS559" si="12819">parseTime(AQ559)-(AR562=INT(RIGHT($F559, 1)))</f>
        <v>0</v>
      </c>
      <c r="AT559" s="45">
        <f t="shared" si="12780"/>
        <v>0</v>
      </c>
      <c r="AU559" s="36"/>
      <c r="AV559" s="37"/>
      <c r="AW559" s="44">
        <f>parseTime(AU559)-(AV562=INT(RIGHT($F559, 1)))</f>
        <v>0</v>
      </c>
      <c r="AX559" s="45">
        <f t="shared" si="12781"/>
        <v>0</v>
      </c>
      <c r="AY559" s="36"/>
      <c r="AZ559" s="37"/>
      <c r="BA559" s="44">
        <f>parseTime(AY559)-(AZ562=INT(RIGHT($F559, 1)))</f>
        <v>0</v>
      </c>
      <c r="BB559" s="45">
        <f t="shared" si="12782"/>
        <v>0</v>
      </c>
      <c r="BC559" s="36"/>
      <c r="BD559" s="37"/>
      <c r="BE559" s="44">
        <f>parseTime(BC559)-(BD562=INT(RIGHT($F559, 1)))</f>
        <v>0</v>
      </c>
      <c r="BF559" s="45">
        <f t="shared" si="12783"/>
        <v>0</v>
      </c>
      <c r="BG559" s="36"/>
      <c r="BH559" s="37"/>
      <c r="BI559" s="44">
        <f>parseTime(BG559)-(BH562=INT(RIGHT($F559, 1)))</f>
        <v>0</v>
      </c>
      <c r="BJ559" s="45">
        <f t="shared" si="12784"/>
        <v>0</v>
      </c>
      <c r="BK559" s="36"/>
      <c r="BL559" s="37"/>
      <c r="BM559" s="44">
        <f>parseTime(BK559)-(BL562=INT(RIGHT($F559, 1)))</f>
        <v>0</v>
      </c>
      <c r="BN559" s="45">
        <f t="shared" si="12785"/>
        <v>0</v>
      </c>
      <c r="BO559" s="36"/>
      <c r="BP559" s="37"/>
      <c r="BQ559" s="44">
        <f t="shared" ref="BQ559" si="12820">parseTime(BO559)-(BP562=INT(RIGHT($F559, 1)))</f>
        <v>0</v>
      </c>
      <c r="BR559" s="45">
        <f t="shared" si="12787"/>
        <v>0</v>
      </c>
      <c r="BS559" s="36"/>
      <c r="BT559" s="37"/>
      <c r="BU559" s="44">
        <f t="shared" ref="BU559" si="12821">parseTime(BS559)-(BT562=INT(RIGHT($F559, 1)))</f>
        <v>0</v>
      </c>
      <c r="BV559" s="45">
        <f t="shared" si="12789"/>
        <v>0</v>
      </c>
      <c r="BW559" s="36"/>
      <c r="BX559" s="37"/>
      <c r="BY559" s="44">
        <f t="shared" ref="BY559" si="12822">parseTime(BW559)-(BX562=INT(RIGHT($F559, 1)))</f>
        <v>0</v>
      </c>
      <c r="BZ559" s="45">
        <f t="shared" si="12791"/>
        <v>0</v>
      </c>
      <c r="CA559" s="36"/>
      <c r="CB559" s="37"/>
      <c r="CC559" s="44">
        <f t="shared" ref="CC559" si="12823">parseTime(CA559)-(CB562=INT(RIGHT($F559, 1)))</f>
        <v>0</v>
      </c>
      <c r="CD559" s="45">
        <f t="shared" si="12793"/>
        <v>0</v>
      </c>
      <c r="CE559" s="36"/>
      <c r="CF559" s="37"/>
      <c r="CG559" s="44">
        <f t="shared" ref="CG559" si="12824">parseTime(CE559)-(CF562=INT(RIGHT($F559, 1)))</f>
        <v>0</v>
      </c>
      <c r="CH559" s="45">
        <f t="shared" si="12795"/>
        <v>0</v>
      </c>
    </row>
    <row r="560" spans="1:86" x14ac:dyDescent="0.25">
      <c r="A560" s="56" t="s">
        <v>118</v>
      </c>
      <c r="B560" s="57">
        <f ca="1">roleHours(G557:CH563, "DFD")</f>
        <v>24</v>
      </c>
      <c r="C560" s="14">
        <f t="shared" ca="1" si="11818"/>
        <v>3</v>
      </c>
      <c r="D560" s="14"/>
      <c r="E560" s="20"/>
      <c r="F560" s="51" t="s">
        <v>131</v>
      </c>
      <c r="G560" s="36"/>
      <c r="H560" s="37"/>
      <c r="I560" s="44">
        <f t="shared" ref="I560" si="12825">parseTime(G560)-(H562=INT(RIGHT($F560, 1)))</f>
        <v>0</v>
      </c>
      <c r="J560" s="45">
        <f t="shared" si="12763"/>
        <v>0</v>
      </c>
      <c r="K560" s="36"/>
      <c r="L560" s="37"/>
      <c r="M560" s="44">
        <f t="shared" ref="M560" si="12826">parseTime(K560)-(L562=INT(RIGHT($F560, 1)))</f>
        <v>0</v>
      </c>
      <c r="N560" s="45">
        <f t="shared" si="12765"/>
        <v>0</v>
      </c>
      <c r="O560" s="36"/>
      <c r="P560" s="37"/>
      <c r="Q560" s="44">
        <f t="shared" ref="Q560" si="12827">parseTime(O560)-(P562=INT(RIGHT($F560, 1)))</f>
        <v>0</v>
      </c>
      <c r="R560" s="45">
        <f t="shared" si="12767"/>
        <v>0</v>
      </c>
      <c r="S560" s="36"/>
      <c r="T560" s="37"/>
      <c r="U560" s="44">
        <f t="shared" ref="U560" si="12828">parseTime(S560)-(T562=INT(RIGHT($F560, 1)))</f>
        <v>0</v>
      </c>
      <c r="V560" s="45">
        <f t="shared" si="12769"/>
        <v>0</v>
      </c>
      <c r="W560" s="36"/>
      <c r="X560" s="37"/>
      <c r="Y560" s="44">
        <f t="shared" ref="Y560" si="12829">parseTime(W560)-(X562=INT(RIGHT($F560, 1)))</f>
        <v>0</v>
      </c>
      <c r="Z560" s="45">
        <f t="shared" si="12771"/>
        <v>0</v>
      </c>
      <c r="AA560" s="36"/>
      <c r="AB560" s="37"/>
      <c r="AC560" s="44">
        <f t="shared" ref="AC560" si="12830">parseTime(AA560)-(AB562=INT(RIGHT($F560, 1)))</f>
        <v>0</v>
      </c>
      <c r="AD560" s="45">
        <f t="shared" si="12773"/>
        <v>0</v>
      </c>
      <c r="AE560" s="36"/>
      <c r="AF560" s="37"/>
      <c r="AG560" s="44">
        <f t="shared" ref="AG560" si="12831">parseTime(AE560)-(AF562=INT(RIGHT($F560, 1)))</f>
        <v>0</v>
      </c>
      <c r="AH560" s="45">
        <f t="shared" si="12775"/>
        <v>0</v>
      </c>
      <c r="AI560" s="36"/>
      <c r="AJ560" s="37"/>
      <c r="AK560" s="44">
        <f>parseTime(AI560)-(AJ562=INT(RIGHT($F560, 1)))</f>
        <v>0</v>
      </c>
      <c r="AL560" s="45">
        <f t="shared" si="12776"/>
        <v>0</v>
      </c>
      <c r="AM560" s="36"/>
      <c r="AN560" s="37"/>
      <c r="AO560" s="44">
        <f t="shared" ref="AO560" si="12832">parseTime(AM560)-(AN562=INT(RIGHT($F560, 1)))</f>
        <v>0</v>
      </c>
      <c r="AP560" s="45">
        <f t="shared" si="12778"/>
        <v>0</v>
      </c>
      <c r="AQ560" s="36"/>
      <c r="AR560" s="37"/>
      <c r="AS560" s="44">
        <f t="shared" ref="AS560" si="12833">parseTime(AQ560)-(AR562=INT(RIGHT($F560, 1)))</f>
        <v>0</v>
      </c>
      <c r="AT560" s="45">
        <f t="shared" si="12780"/>
        <v>0</v>
      </c>
      <c r="AU560" s="36"/>
      <c r="AV560" s="37"/>
      <c r="AW560" s="44">
        <f>parseTime(AU560)-(AV562=INT(RIGHT($F560, 1)))</f>
        <v>0</v>
      </c>
      <c r="AX560" s="45">
        <f t="shared" si="12781"/>
        <v>0</v>
      </c>
      <c r="AY560" s="36"/>
      <c r="AZ560" s="37"/>
      <c r="BA560" s="44">
        <f>parseTime(AY560)-(AZ562=INT(RIGHT($F560, 1)))</f>
        <v>0</v>
      </c>
      <c r="BB560" s="45">
        <f t="shared" si="12782"/>
        <v>0</v>
      </c>
      <c r="BC560" s="36"/>
      <c r="BD560" s="37"/>
      <c r="BE560" s="44">
        <f>parseTime(BC560)-(BD562=INT(RIGHT($F560, 1)))</f>
        <v>0</v>
      </c>
      <c r="BF560" s="45">
        <f t="shared" si="12783"/>
        <v>0</v>
      </c>
      <c r="BG560" s="36"/>
      <c r="BH560" s="37"/>
      <c r="BI560" s="44">
        <f>parseTime(BG560)-(BH562=INT(RIGHT($F560, 1)))</f>
        <v>0</v>
      </c>
      <c r="BJ560" s="45">
        <f t="shared" si="12784"/>
        <v>0</v>
      </c>
      <c r="BK560" s="36"/>
      <c r="BL560" s="37"/>
      <c r="BM560" s="44">
        <f>parseTime(BK560)-(BL562=INT(RIGHT($F560, 1)))</f>
        <v>0</v>
      </c>
      <c r="BN560" s="45">
        <f t="shared" si="12785"/>
        <v>0</v>
      </c>
      <c r="BO560" s="36"/>
      <c r="BP560" s="37"/>
      <c r="BQ560" s="44">
        <f t="shared" ref="BQ560" si="12834">parseTime(BO560)-(BP562=INT(RIGHT($F560, 1)))</f>
        <v>0</v>
      </c>
      <c r="BR560" s="45">
        <f t="shared" si="12787"/>
        <v>0</v>
      </c>
      <c r="BS560" s="36"/>
      <c r="BT560" s="37"/>
      <c r="BU560" s="44">
        <f t="shared" ref="BU560" si="12835">parseTime(BS560)-(BT562=INT(RIGHT($F560, 1)))</f>
        <v>0</v>
      </c>
      <c r="BV560" s="45">
        <f t="shared" si="12789"/>
        <v>0</v>
      </c>
      <c r="BW560" s="36"/>
      <c r="BX560" s="37"/>
      <c r="BY560" s="44">
        <f t="shared" ref="BY560" si="12836">parseTime(BW560)-(BX562=INT(RIGHT($F560, 1)))</f>
        <v>0</v>
      </c>
      <c r="BZ560" s="45">
        <f t="shared" si="12791"/>
        <v>0</v>
      </c>
      <c r="CA560" s="36"/>
      <c r="CB560" s="37"/>
      <c r="CC560" s="44">
        <f t="shared" ref="CC560" si="12837">parseTime(CA560)-(CB562=INT(RIGHT($F560, 1)))</f>
        <v>0</v>
      </c>
      <c r="CD560" s="45">
        <f t="shared" si="12793"/>
        <v>0</v>
      </c>
      <c r="CE560" s="36"/>
      <c r="CF560" s="37"/>
      <c r="CG560" s="44">
        <f t="shared" ref="CG560" si="12838">parseTime(CE560)-(CF562=INT(RIGHT($F560, 1)))</f>
        <v>0</v>
      </c>
      <c r="CH560" s="45">
        <f t="shared" si="12795"/>
        <v>0</v>
      </c>
    </row>
    <row r="561" spans="1:86" x14ac:dyDescent="0.25">
      <c r="A561" s="56" t="s">
        <v>119</v>
      </c>
      <c r="B561" s="57">
        <f ca="1">roleHours(G557:CH563, "MCC")</f>
        <v>8</v>
      </c>
      <c r="C561" s="14">
        <f t="shared" ca="1" si="11818"/>
        <v>1</v>
      </c>
      <c r="D561" s="14"/>
      <c r="E561" s="20"/>
      <c r="F561" s="51" t="s">
        <v>132</v>
      </c>
      <c r="G561" s="36"/>
      <c r="H561" s="37"/>
      <c r="I561" s="44">
        <f t="shared" ref="I561" si="12839">parseTime(G561)-(H562=INT(RIGHT($F561, 1)))</f>
        <v>0</v>
      </c>
      <c r="J561" s="45">
        <f t="shared" si="12763"/>
        <v>0</v>
      </c>
      <c r="K561" s="36"/>
      <c r="L561" s="37"/>
      <c r="M561" s="44">
        <f t="shared" ref="M561" si="12840">parseTime(K561)-(L562=INT(RIGHT($F561, 1)))</f>
        <v>0</v>
      </c>
      <c r="N561" s="45">
        <f t="shared" si="12765"/>
        <v>0</v>
      </c>
      <c r="O561" s="36"/>
      <c r="P561" s="37"/>
      <c r="Q561" s="44">
        <f t="shared" ref="Q561" si="12841">parseTime(O561)-(P562=INT(RIGHT($F561, 1)))</f>
        <v>0</v>
      </c>
      <c r="R561" s="45">
        <f t="shared" si="12767"/>
        <v>0</v>
      </c>
      <c r="S561" s="36"/>
      <c r="T561" s="37"/>
      <c r="U561" s="44">
        <f t="shared" ref="U561" si="12842">parseTime(S561)-(T562=INT(RIGHT($F561, 1)))</f>
        <v>0</v>
      </c>
      <c r="V561" s="45">
        <f t="shared" si="12769"/>
        <v>0</v>
      </c>
      <c r="W561" s="36"/>
      <c r="X561" s="37"/>
      <c r="Y561" s="44">
        <f t="shared" ref="Y561" si="12843">parseTime(W561)-(X562=INT(RIGHT($F561, 1)))</f>
        <v>0</v>
      </c>
      <c r="Z561" s="45">
        <f t="shared" si="12771"/>
        <v>0</v>
      </c>
      <c r="AA561" s="36"/>
      <c r="AB561" s="37"/>
      <c r="AC561" s="44">
        <f t="shared" ref="AC561" si="12844">parseTime(AA561)-(AB562=INT(RIGHT($F561, 1)))</f>
        <v>0</v>
      </c>
      <c r="AD561" s="45">
        <f t="shared" si="12773"/>
        <v>0</v>
      </c>
      <c r="AE561" s="36"/>
      <c r="AF561" s="37"/>
      <c r="AG561" s="44">
        <f t="shared" ref="AG561" si="12845">parseTime(AE561)-(AF562=INT(RIGHT($F561, 1)))</f>
        <v>0</v>
      </c>
      <c r="AH561" s="45">
        <f t="shared" si="12775"/>
        <v>0</v>
      </c>
      <c r="AI561" s="36"/>
      <c r="AJ561" s="37"/>
      <c r="AK561" s="44">
        <f>parseTime(AI561)-(AJ562=INT(RIGHT($F561, 1)))</f>
        <v>0</v>
      </c>
      <c r="AL561" s="45">
        <f t="shared" si="12776"/>
        <v>0</v>
      </c>
      <c r="AM561" s="36"/>
      <c r="AN561" s="37"/>
      <c r="AO561" s="44">
        <f t="shared" ref="AO561" si="12846">parseTime(AM561)-(AN562=INT(RIGHT($F561, 1)))</f>
        <v>0</v>
      </c>
      <c r="AP561" s="45">
        <f t="shared" si="12778"/>
        <v>0</v>
      </c>
      <c r="AQ561" s="36"/>
      <c r="AR561" s="37"/>
      <c r="AS561" s="44">
        <f t="shared" ref="AS561" si="12847">parseTime(AQ561)-(AR562=INT(RIGHT($F561, 1)))</f>
        <v>0</v>
      </c>
      <c r="AT561" s="45">
        <f t="shared" si="12780"/>
        <v>0</v>
      </c>
      <c r="AU561" s="36"/>
      <c r="AV561" s="37"/>
      <c r="AW561" s="44">
        <f>parseTime(AU561)-(AV562=INT(RIGHT($F561, 1)))</f>
        <v>0</v>
      </c>
      <c r="AX561" s="45">
        <f t="shared" si="12781"/>
        <v>0</v>
      </c>
      <c r="AY561" s="36"/>
      <c r="AZ561" s="37"/>
      <c r="BA561" s="44">
        <f>parseTime(AY561)-(AZ562=INT(RIGHT($F561, 1)))</f>
        <v>0</v>
      </c>
      <c r="BB561" s="45">
        <f t="shared" si="12782"/>
        <v>0</v>
      </c>
      <c r="BC561" s="36"/>
      <c r="BD561" s="37"/>
      <c r="BE561" s="44">
        <f>parseTime(BC561)-(BD562=INT(RIGHT($F561, 1)))</f>
        <v>0</v>
      </c>
      <c r="BF561" s="45">
        <f t="shared" si="12783"/>
        <v>0</v>
      </c>
      <c r="BG561" s="36"/>
      <c r="BH561" s="37"/>
      <c r="BI561" s="44">
        <f>parseTime(BG561)-(BH562=INT(RIGHT($F561, 1)))</f>
        <v>0</v>
      </c>
      <c r="BJ561" s="45">
        <f t="shared" si="12784"/>
        <v>0</v>
      </c>
      <c r="BK561" s="36"/>
      <c r="BL561" s="37"/>
      <c r="BM561" s="44">
        <f>parseTime(BK561)-(BL562=INT(RIGHT($F561, 1)))</f>
        <v>0</v>
      </c>
      <c r="BN561" s="45">
        <f t="shared" si="12785"/>
        <v>0</v>
      </c>
      <c r="BO561" s="36"/>
      <c r="BP561" s="37"/>
      <c r="BQ561" s="44">
        <f t="shared" ref="BQ561" si="12848">parseTime(BO561)-(BP562=INT(RIGHT($F561, 1)))</f>
        <v>0</v>
      </c>
      <c r="BR561" s="45">
        <f t="shared" si="12787"/>
        <v>0</v>
      </c>
      <c r="BS561" s="36"/>
      <c r="BT561" s="37"/>
      <c r="BU561" s="44">
        <f t="shared" ref="BU561" si="12849">parseTime(BS561)-(BT562=INT(RIGHT($F561, 1)))</f>
        <v>0</v>
      </c>
      <c r="BV561" s="45">
        <f t="shared" si="12789"/>
        <v>0</v>
      </c>
      <c r="BW561" s="36"/>
      <c r="BX561" s="37"/>
      <c r="BY561" s="44">
        <f t="shared" ref="BY561" si="12850">parseTime(BW561)-(BX562=INT(RIGHT($F561, 1)))</f>
        <v>0</v>
      </c>
      <c r="BZ561" s="45">
        <f t="shared" si="12791"/>
        <v>0</v>
      </c>
      <c r="CA561" s="36"/>
      <c r="CB561" s="37"/>
      <c r="CC561" s="44">
        <f t="shared" ref="CC561" si="12851">parseTime(CA561)-(CB562=INT(RIGHT($F561, 1)))</f>
        <v>0</v>
      </c>
      <c r="CD561" s="45">
        <f t="shared" si="12793"/>
        <v>0</v>
      </c>
      <c r="CE561" s="36"/>
      <c r="CF561" s="37"/>
      <c r="CG561" s="44">
        <f t="shared" ref="CG561" si="12852">parseTime(CE561)-(CF562=INT(RIGHT($F561, 1)))</f>
        <v>0</v>
      </c>
      <c r="CH561" s="45">
        <f t="shared" si="12795"/>
        <v>0</v>
      </c>
    </row>
    <row r="562" spans="1:86" x14ac:dyDescent="0.25">
      <c r="A562" s="56" t="s">
        <v>120</v>
      </c>
      <c r="B562" s="57">
        <f ca="1">roleHours(G557:CH563, "DCC")</f>
        <v>8</v>
      </c>
      <c r="C562" s="14">
        <f t="shared" ca="1" si="11818"/>
        <v>1</v>
      </c>
      <c r="D562" s="14"/>
      <c r="E562" s="20"/>
      <c r="F562" s="51"/>
      <c r="G562" s="46" t="s">
        <v>134</v>
      </c>
      <c r="H562" s="38">
        <f t="shared" ref="H562" si="12853">lunchAdjust(G557:H561)</f>
        <v>1</v>
      </c>
      <c r="I562" s="48" t="s">
        <v>0</v>
      </c>
      <c r="J562" s="39">
        <f t="shared" ref="J562" si="12854">SUMPRODUCT(I557:I561*J557:J561)</f>
        <v>8</v>
      </c>
      <c r="K562" s="46" t="s">
        <v>134</v>
      </c>
      <c r="L562" s="38">
        <f t="shared" ref="L562" si="12855">lunchAdjust(K557:L561)</f>
        <v>1</v>
      </c>
      <c r="M562" s="48" t="s">
        <v>0</v>
      </c>
      <c r="N562" s="39">
        <f t="shared" ref="N562" si="12856">SUMPRODUCT(M557:M561*N557:N561)</f>
        <v>8</v>
      </c>
      <c r="O562" s="46" t="s">
        <v>134</v>
      </c>
      <c r="P562" s="38">
        <f t="shared" ref="P562" si="12857">lunchAdjust(O557:P561)</f>
        <v>1</v>
      </c>
      <c r="Q562" s="48" t="s">
        <v>0</v>
      </c>
      <c r="R562" s="39">
        <f t="shared" ref="R562" si="12858">SUMPRODUCT(Q557:Q561*R557:R561)</f>
        <v>8</v>
      </c>
      <c r="S562" s="46" t="s">
        <v>134</v>
      </c>
      <c r="T562" s="38">
        <f t="shared" ref="T562" si="12859">lunchAdjust(S557:T561)</f>
        <v>1</v>
      </c>
      <c r="U562" s="48" t="s">
        <v>0</v>
      </c>
      <c r="V562" s="39">
        <f t="shared" ref="V562" si="12860">SUMPRODUCT(U557:U561*V557:V561)</f>
        <v>8</v>
      </c>
      <c r="W562" s="46" t="s">
        <v>134</v>
      </c>
      <c r="X562" s="38">
        <f t="shared" ref="X562" si="12861">lunchAdjust(W557:X561)</f>
        <v>1</v>
      </c>
      <c r="Y562" s="48" t="s">
        <v>0</v>
      </c>
      <c r="Z562" s="39">
        <f t="shared" ref="Z562" si="12862">SUMPRODUCT(Y557:Y561*Z557:Z561)</f>
        <v>8</v>
      </c>
      <c r="AA562" s="46" t="s">
        <v>134</v>
      </c>
      <c r="AB562" s="38">
        <f t="shared" ref="AB562" si="12863">lunchAdjust(AA557:AB561)</f>
        <v>1</v>
      </c>
      <c r="AC562" s="48" t="s">
        <v>0</v>
      </c>
      <c r="AD562" s="39">
        <f t="shared" ref="AD562" si="12864">SUMPRODUCT(AC557:AC561*AD557:AD561)</f>
        <v>8</v>
      </c>
      <c r="AE562" s="46" t="s">
        <v>134</v>
      </c>
      <c r="AF562" s="38">
        <f t="shared" ref="AF562" si="12865">lunchAdjust(AE557:AF561)</f>
        <v>1</v>
      </c>
      <c r="AG562" s="48" t="s">
        <v>0</v>
      </c>
      <c r="AH562" s="39">
        <f t="shared" ref="AH562" si="12866">SUMPRODUCT(AG557:AG561*AH557:AH561)</f>
        <v>8</v>
      </c>
      <c r="AI562" s="46" t="s">
        <v>134</v>
      </c>
      <c r="AJ562" s="38">
        <f t="shared" ref="AJ562" si="12867">lunchAdjust(AI557:AJ561)</f>
        <v>1</v>
      </c>
      <c r="AK562" s="48" t="s">
        <v>0</v>
      </c>
      <c r="AL562" s="39">
        <f t="shared" ref="AL562" si="12868">SUMPRODUCT(AK557:AK561*AL557:AL561)</f>
        <v>8</v>
      </c>
      <c r="AM562" s="46" t="s">
        <v>134</v>
      </c>
      <c r="AN562" s="38">
        <f t="shared" ref="AN562" si="12869">lunchAdjust(AM557:AN561)</f>
        <v>0</v>
      </c>
      <c r="AO562" s="48" t="s">
        <v>0</v>
      </c>
      <c r="AP562" s="39">
        <f t="shared" ref="AP562" si="12870">SUMPRODUCT(AO557:AO561*AP557:AP561)</f>
        <v>0</v>
      </c>
      <c r="AQ562" s="46" t="s">
        <v>134</v>
      </c>
      <c r="AR562" s="38">
        <f t="shared" ref="AR562" si="12871">lunchAdjust(AQ557:AR561)</f>
        <v>0</v>
      </c>
      <c r="AS562" s="48" t="s">
        <v>0</v>
      </c>
      <c r="AT562" s="39">
        <f t="shared" ref="AT562" si="12872">SUMPRODUCT(AS557:AS561*AT557:AT561)</f>
        <v>0</v>
      </c>
      <c r="AU562" s="46" t="s">
        <v>134</v>
      </c>
      <c r="AV562" s="38">
        <f t="shared" ref="AV562" si="12873">lunchAdjust(AU557:AV561)</f>
        <v>1</v>
      </c>
      <c r="AW562" s="48" t="s">
        <v>0</v>
      </c>
      <c r="AX562" s="39">
        <f t="shared" ref="AX562" si="12874">SUMPRODUCT(AW557:AW561*AX557:AX561)</f>
        <v>8</v>
      </c>
      <c r="AY562" s="46" t="s">
        <v>134</v>
      </c>
      <c r="AZ562" s="38">
        <f t="shared" ref="AZ562" si="12875">lunchAdjust(AY557:AZ561)</f>
        <v>1</v>
      </c>
      <c r="BA562" s="48" t="s">
        <v>0</v>
      </c>
      <c r="BB562" s="39">
        <f t="shared" ref="BB562" si="12876">SUMPRODUCT(BA557:BA561*BB557:BB561)</f>
        <v>8</v>
      </c>
      <c r="BC562" s="46" t="s">
        <v>134</v>
      </c>
      <c r="BD562" s="38">
        <f t="shared" ref="BD562" si="12877">lunchAdjust(BC557:BD561)</f>
        <v>1</v>
      </c>
      <c r="BE562" s="48" t="s">
        <v>0</v>
      </c>
      <c r="BF562" s="39">
        <f t="shared" ref="BF562" si="12878">SUMPRODUCT(BE557:BE561*BF557:BF561)</f>
        <v>8</v>
      </c>
      <c r="BG562" s="46" t="s">
        <v>134</v>
      </c>
      <c r="BH562" s="38">
        <f t="shared" ref="BH562" si="12879">lunchAdjust(BG557:BH561)</f>
        <v>0</v>
      </c>
      <c r="BI562" s="48" t="s">
        <v>0</v>
      </c>
      <c r="BJ562" s="39">
        <f t="shared" ref="BJ562" si="12880">SUMPRODUCT(BI557:BI561*BJ557:BJ561)</f>
        <v>0</v>
      </c>
      <c r="BK562" s="46" t="s">
        <v>134</v>
      </c>
      <c r="BL562" s="38">
        <f t="shared" ref="BL562" si="12881">lunchAdjust(BK557:BL561)</f>
        <v>0</v>
      </c>
      <c r="BM562" s="48" t="s">
        <v>0</v>
      </c>
      <c r="BN562" s="39">
        <f t="shared" ref="BN562" si="12882">SUMPRODUCT(BM557:BM561*BN557:BN561)</f>
        <v>0</v>
      </c>
      <c r="BO562" s="46" t="s">
        <v>134</v>
      </c>
      <c r="BP562" s="38">
        <f t="shared" ref="BP562" si="12883">lunchAdjust(BO557:BP561)</f>
        <v>0</v>
      </c>
      <c r="BQ562" s="48" t="s">
        <v>0</v>
      </c>
      <c r="BR562" s="39">
        <f t="shared" ref="BR562" si="12884">SUMPRODUCT(BQ557:BQ561*BR557:BR561)</f>
        <v>0</v>
      </c>
      <c r="BS562" s="46" t="s">
        <v>134</v>
      </c>
      <c r="BT562" s="38">
        <f t="shared" ref="BT562" si="12885">lunchAdjust(BS557:BT561)</f>
        <v>0</v>
      </c>
      <c r="BU562" s="48" t="s">
        <v>0</v>
      </c>
      <c r="BV562" s="39">
        <f t="shared" ref="BV562" si="12886">SUMPRODUCT(BU557:BU561*BV557:BV561)</f>
        <v>0</v>
      </c>
      <c r="BW562" s="46" t="s">
        <v>134</v>
      </c>
      <c r="BX562" s="38">
        <f t="shared" ref="BX562" si="12887">lunchAdjust(BW557:BX561)</f>
        <v>0</v>
      </c>
      <c r="BY562" s="48" t="s">
        <v>0</v>
      </c>
      <c r="BZ562" s="39">
        <f t="shared" ref="BZ562" si="12888">SUMPRODUCT(BY557:BY561*BZ557:BZ561)</f>
        <v>0</v>
      </c>
      <c r="CA562" s="46" t="s">
        <v>134</v>
      </c>
      <c r="CB562" s="38">
        <f t="shared" ref="CB562" si="12889">lunchAdjust(CA557:CB561)</f>
        <v>0</v>
      </c>
      <c r="CC562" s="48" t="s">
        <v>0</v>
      </c>
      <c r="CD562" s="39">
        <f t="shared" ref="CD562" si="12890">SUMPRODUCT(CC557:CC561*CD557:CD561)</f>
        <v>0</v>
      </c>
      <c r="CE562" s="46" t="s">
        <v>134</v>
      </c>
      <c r="CF562" s="38">
        <f t="shared" ref="CF562" si="12891">lunchAdjust(CE557:CF561)</f>
        <v>0</v>
      </c>
      <c r="CG562" s="48" t="s">
        <v>0</v>
      </c>
      <c r="CH562" s="39">
        <f t="shared" ref="CH562" si="12892">SUMPRODUCT(CG557:CG561*CH557:CH561)</f>
        <v>0</v>
      </c>
    </row>
    <row r="563" spans="1:86" ht="15.75" thickBot="1" x14ac:dyDescent="0.3">
      <c r="A563" s="58" t="s">
        <v>121</v>
      </c>
      <c r="B563" s="59">
        <f ca="1">roleHours(G557:CH563, "OUT")</f>
        <v>0</v>
      </c>
      <c r="C563" s="54" t="s">
        <v>137</v>
      </c>
      <c r="D563" s="22">
        <f ca="1">roleHours(G557:CH563, "PTO")</f>
        <v>0</v>
      </c>
      <c r="E563" s="23"/>
      <c r="F563" s="52"/>
      <c r="G563" s="47" t="s">
        <v>39</v>
      </c>
      <c r="H563" s="40">
        <f t="shared" si="12397"/>
        <v>0</v>
      </c>
      <c r="I563" s="49" t="s">
        <v>135</v>
      </c>
      <c r="J563" s="41">
        <f t="shared" ref="J563" si="12893">J562*G$4</f>
        <v>0</v>
      </c>
      <c r="K563" s="47" t="s">
        <v>39</v>
      </c>
      <c r="L563" s="40">
        <f t="shared" ref="L563" si="12894">SUMPRODUCT(M557:M561*(L557:L561="PTO"))+SUMPRODUCT(M557:M561*(L557:L561="HOL"))</f>
        <v>0</v>
      </c>
      <c r="M563" s="49" t="s">
        <v>135</v>
      </c>
      <c r="N563" s="41">
        <f t="shared" ref="N563" si="12895">N562*K$4</f>
        <v>0</v>
      </c>
      <c r="O563" s="47" t="s">
        <v>39</v>
      </c>
      <c r="P563" s="40">
        <f t="shared" ref="P563" si="12896">SUMPRODUCT(Q557:Q561*(P557:P561="PTO"))+SUMPRODUCT(Q557:Q561*(P557:P561="HOL"))</f>
        <v>0</v>
      </c>
      <c r="Q563" s="49" t="s">
        <v>135</v>
      </c>
      <c r="R563" s="41">
        <f t="shared" ref="R563" si="12897">R562*O$4</f>
        <v>8</v>
      </c>
      <c r="S563" s="47" t="s">
        <v>39</v>
      </c>
      <c r="T563" s="40">
        <f t="shared" ref="T563" si="12898">SUMPRODUCT(U557:U561*(T557:T561="PTO"))+SUMPRODUCT(U557:U561*(T557:T561="HOL"))</f>
        <v>0</v>
      </c>
      <c r="U563" s="49" t="s">
        <v>135</v>
      </c>
      <c r="V563" s="41">
        <f t="shared" ref="V563" si="12899">V562*S$4</f>
        <v>0</v>
      </c>
      <c r="W563" s="47" t="s">
        <v>39</v>
      </c>
      <c r="X563" s="40">
        <f t="shared" ref="X563" si="12900">SUMPRODUCT(Y557:Y561*(X557:X561="PTO"))+SUMPRODUCT(Y557:Y561*(X557:X561="HOL"))</f>
        <v>0</v>
      </c>
      <c r="Y563" s="49" t="s">
        <v>135</v>
      </c>
      <c r="Z563" s="41">
        <f t="shared" ref="Z563" si="12901">Z562*W$4</f>
        <v>8</v>
      </c>
      <c r="AA563" s="47" t="s">
        <v>39</v>
      </c>
      <c r="AB563" s="40">
        <f t="shared" ref="AB563" si="12902">SUMPRODUCT(AC557:AC561*(AB557:AB561="PTO"))+SUMPRODUCT(AC557:AC561*(AB557:AB561="HOL"))</f>
        <v>0</v>
      </c>
      <c r="AC563" s="49" t="s">
        <v>135</v>
      </c>
      <c r="AD563" s="41">
        <f t="shared" ref="AD563" si="12903">AD562*AA$4</f>
        <v>8</v>
      </c>
      <c r="AE563" s="47" t="s">
        <v>39</v>
      </c>
      <c r="AF563" s="40">
        <f t="shared" ref="AF563" si="12904">SUMPRODUCT(AG557:AG561*(AF557:AF561="PTO"))+SUMPRODUCT(AG557:AG561*(AF557:AF561="HOL"))</f>
        <v>0</v>
      </c>
      <c r="AG563" s="49" t="s">
        <v>135</v>
      </c>
      <c r="AH563" s="41">
        <f t="shared" ref="AH563" si="12905">AH562*AE$4</f>
        <v>8</v>
      </c>
      <c r="AI563" s="47" t="s">
        <v>39</v>
      </c>
      <c r="AJ563" s="40">
        <f t="shared" ref="AJ563" si="12906">SUMPRODUCT(AK557:AK561*(AJ557:AJ561="PTO"))+SUMPRODUCT(AK557:AK561*(AJ557:AJ561="HOL"))</f>
        <v>0</v>
      </c>
      <c r="AK563" s="49" t="s">
        <v>135</v>
      </c>
      <c r="AL563" s="41">
        <f>AL562*AI$4</f>
        <v>8</v>
      </c>
      <c r="AM563" s="47" t="s">
        <v>39</v>
      </c>
      <c r="AN563" s="40">
        <f t="shared" ref="AN563" si="12907">SUMPRODUCT(AO557:AO561*(AN557:AN561="PTO"))+SUMPRODUCT(AO557:AO561*(AN557:AN561="HOL"))</f>
        <v>0</v>
      </c>
      <c r="AO563" s="49" t="s">
        <v>135</v>
      </c>
      <c r="AP563" s="41">
        <f t="shared" ref="AP563" si="12908">AP562*AM$4</f>
        <v>0</v>
      </c>
      <c r="AQ563" s="47" t="s">
        <v>39</v>
      </c>
      <c r="AR563" s="40">
        <f t="shared" ref="AR563" si="12909">SUMPRODUCT(AS557:AS561*(AR557:AR561="PTO"))+SUMPRODUCT(AS557:AS561*(AR557:AR561="HOL"))</f>
        <v>0</v>
      </c>
      <c r="AS563" s="49" t="s">
        <v>135</v>
      </c>
      <c r="AT563" s="41">
        <f t="shared" ref="AT563" si="12910">AT562*AQ$4</f>
        <v>0</v>
      </c>
      <c r="AU563" s="47" t="s">
        <v>39</v>
      </c>
      <c r="AV563" s="40">
        <f t="shared" ref="AV563" si="12911">SUMPRODUCT(AW557:AW561*(AV557:AV561="PTO"))+SUMPRODUCT(AW557:AW561*(AV557:AV561="HOL"))</f>
        <v>0</v>
      </c>
      <c r="AW563" s="49" t="s">
        <v>135</v>
      </c>
      <c r="AX563" s="41">
        <f>AX562*AU$4</f>
        <v>8</v>
      </c>
      <c r="AY563" s="47" t="s">
        <v>39</v>
      </c>
      <c r="AZ563" s="40">
        <f t="shared" ref="AZ563" si="12912">SUMPRODUCT(BA557:BA561*(AZ557:AZ561="PTO"))+SUMPRODUCT(BA557:BA561*(AZ557:AZ561="HOL"))</f>
        <v>0</v>
      </c>
      <c r="BA563" s="49" t="s">
        <v>135</v>
      </c>
      <c r="BB563" s="41">
        <f>BB562*AY$4</f>
        <v>8</v>
      </c>
      <c r="BC563" s="47" t="s">
        <v>39</v>
      </c>
      <c r="BD563" s="40">
        <f t="shared" ref="BD563" si="12913">SUMPRODUCT(BE557:BE561*(BD557:BD561="PTO"))+SUMPRODUCT(BE557:BE561*(BD557:BD561="HOL"))</f>
        <v>0</v>
      </c>
      <c r="BE563" s="49" t="s">
        <v>135</v>
      </c>
      <c r="BF563" s="41">
        <f>BF562*BC$4</f>
        <v>8</v>
      </c>
      <c r="BG563" s="47" t="s">
        <v>39</v>
      </c>
      <c r="BH563" s="40">
        <f t="shared" ref="BH563" si="12914">SUMPRODUCT(BI557:BI561*(BH557:BH561="PTO"))+SUMPRODUCT(BI557:BI561*(BH557:BH561="HOL"))</f>
        <v>0</v>
      </c>
      <c r="BI563" s="49" t="s">
        <v>135</v>
      </c>
      <c r="BJ563" s="41">
        <f>BJ562*BG$4</f>
        <v>0</v>
      </c>
      <c r="BK563" s="47" t="s">
        <v>39</v>
      </c>
      <c r="BL563" s="40">
        <f t="shared" ref="BL563" si="12915">SUMPRODUCT(BM557:BM561*(BL557:BL561="PTO"))+SUMPRODUCT(BM557:BM561*(BL557:BL561="HOL"))</f>
        <v>0</v>
      </c>
      <c r="BM563" s="49" t="s">
        <v>135</v>
      </c>
      <c r="BN563" s="41">
        <f>BN562*BK$4</f>
        <v>0</v>
      </c>
      <c r="BO563" s="47" t="s">
        <v>39</v>
      </c>
      <c r="BP563" s="40">
        <f t="shared" ref="BP563" si="12916">SUMPRODUCT(BQ557:BQ561*(BP557:BP561="PTO"))+SUMPRODUCT(BQ557:BQ561*(BP557:BP561="HOL"))</f>
        <v>0</v>
      </c>
      <c r="BQ563" s="49" t="s">
        <v>135</v>
      </c>
      <c r="BR563" s="41">
        <f t="shared" ref="BR563" si="12917">BR562*BO$4</f>
        <v>0</v>
      </c>
      <c r="BS563" s="47" t="s">
        <v>39</v>
      </c>
      <c r="BT563" s="40">
        <f t="shared" ref="BT563" si="12918">SUMPRODUCT(BU557:BU561*(BT557:BT561="PTO"))+SUMPRODUCT(BU557:BU561*(BT557:BT561="HOL"))</f>
        <v>0</v>
      </c>
      <c r="BU563" s="49" t="s">
        <v>135</v>
      </c>
      <c r="BV563" s="41">
        <f t="shared" ref="BV563" si="12919">BV562*BS$4</f>
        <v>0</v>
      </c>
      <c r="BW563" s="47" t="s">
        <v>39</v>
      </c>
      <c r="BX563" s="40">
        <f t="shared" ref="BX563" si="12920">SUMPRODUCT(BY557:BY561*(BX557:BX561="PTO"))+SUMPRODUCT(BY557:BY561*(BX557:BX561="HOL"))</f>
        <v>0</v>
      </c>
      <c r="BY563" s="49" t="s">
        <v>135</v>
      </c>
      <c r="BZ563" s="41">
        <f t="shared" ref="BZ563" si="12921">BZ562*BW$4</f>
        <v>0</v>
      </c>
      <c r="CA563" s="47" t="s">
        <v>39</v>
      </c>
      <c r="CB563" s="40">
        <f t="shared" ref="CB563" si="12922">SUMPRODUCT(CC557:CC561*(CB557:CB561="PTO"))+SUMPRODUCT(CC557:CC561*(CB557:CB561="HOL"))</f>
        <v>0</v>
      </c>
      <c r="CC563" s="49" t="s">
        <v>135</v>
      </c>
      <c r="CD563" s="41">
        <f t="shared" ref="CD563" si="12923">CD562*CA$4</f>
        <v>0</v>
      </c>
      <c r="CE563" s="47" t="s">
        <v>39</v>
      </c>
      <c r="CF563" s="40">
        <f t="shared" ref="CF563" si="12924">SUMPRODUCT(CG557:CG561*(CF557:CF561="PTO"))+SUMPRODUCT(CG557:CG561*(CF557:CF561="HOL"))</f>
        <v>0</v>
      </c>
      <c r="CG563" s="49" t="s">
        <v>135</v>
      </c>
      <c r="CH563" s="41">
        <f t="shared" ref="CH563" si="12925">CH562*CE$4</f>
        <v>0</v>
      </c>
    </row>
    <row r="564" spans="1:86" x14ac:dyDescent="0.25">
      <c r="A564" s="70" t="s">
        <v>133</v>
      </c>
      <c r="B564" s="71">
        <f t="shared" ref="B564" ca="1" si="12926">D564-B565</f>
        <v>16.719655611609781</v>
      </c>
      <c r="C564" s="72" t="s">
        <v>122</v>
      </c>
      <c r="D564" s="71">
        <f>IFERROR(INDEX(Holidays[FTE], MATCH(Entry!E564, Holidays[Date], 0)), 1)*8*INDEX(FTEguide[[1]:[12]], MATCH(Entry!E565, FTEguide[Weekday], 0), IF(Entry!E567&gt;0, Entry!E567, MONTH(Entry!E564)))</f>
        <v>97.219655611609781</v>
      </c>
      <c r="E564" s="60">
        <f t="shared" si="11935"/>
        <v>43908</v>
      </c>
      <c r="F564" s="50" t="s">
        <v>128</v>
      </c>
      <c r="G564" s="34" t="s">
        <v>136</v>
      </c>
      <c r="H564" s="35" t="s">
        <v>23</v>
      </c>
      <c r="I564" s="42">
        <f t="shared" ref="I564" si="12927">parseTime(G564)-(H569=INT(RIGHT($F564, 1)))</f>
        <v>8</v>
      </c>
      <c r="J564" s="43">
        <f t="shared" ref="J564:J568" si="12928">isClocked(H564)</f>
        <v>1</v>
      </c>
      <c r="K564" s="34" t="s">
        <v>136</v>
      </c>
      <c r="L564" s="35" t="s">
        <v>23</v>
      </c>
      <c r="M564" s="42">
        <f t="shared" ref="M564" si="12929">parseTime(K564)-(L569=INT(RIGHT($F564, 1)))</f>
        <v>8</v>
      </c>
      <c r="N564" s="43">
        <f t="shared" ref="N564:N568" si="12930">isClocked(L564)</f>
        <v>1</v>
      </c>
      <c r="O564" s="34" t="s">
        <v>180</v>
      </c>
      <c r="P564" s="35" t="s">
        <v>23</v>
      </c>
      <c r="Q564" s="42">
        <f t="shared" ref="Q564" si="12931">parseTime(O564)-(P569=INT(RIGHT($F564, 1)))</f>
        <v>8</v>
      </c>
      <c r="R564" s="43">
        <f t="shared" ref="R564:R568" si="12932">isClocked(P564)</f>
        <v>1</v>
      </c>
      <c r="S564" s="34" t="s">
        <v>136</v>
      </c>
      <c r="T564" s="35" t="s">
        <v>23</v>
      </c>
      <c r="U564" s="42">
        <f t="shared" ref="U564" si="12933">parseTime(S564)-(T569=INT(RIGHT($F564, 1)))</f>
        <v>8</v>
      </c>
      <c r="V564" s="43">
        <f t="shared" ref="V564:V568" si="12934">isClocked(T564)</f>
        <v>1</v>
      </c>
      <c r="W564" s="34" t="s">
        <v>136</v>
      </c>
      <c r="X564" s="35" t="s">
        <v>24</v>
      </c>
      <c r="Y564" s="42">
        <f t="shared" ref="Y564" si="12935">parseTime(W564)-(X569=INT(RIGHT($F564, 1)))</f>
        <v>8</v>
      </c>
      <c r="Z564" s="43">
        <f t="shared" ref="Z564:Z568" si="12936">isClocked(X564)</f>
        <v>1</v>
      </c>
      <c r="AA564" s="34" t="s">
        <v>136</v>
      </c>
      <c r="AB564" s="35" t="s">
        <v>23</v>
      </c>
      <c r="AC564" s="42">
        <f t="shared" ref="AC564" si="12937">parseTime(AA564)-(AB569=INT(RIGHT($F564, 1)))</f>
        <v>8</v>
      </c>
      <c r="AD564" s="43">
        <f t="shared" ref="AD564:AD568" si="12938">isClocked(AB564)</f>
        <v>1</v>
      </c>
      <c r="AE564" s="34" t="s">
        <v>136</v>
      </c>
      <c r="AF564" s="35" t="s">
        <v>25</v>
      </c>
      <c r="AG564" s="42">
        <f t="shared" ref="AG564" si="12939">parseTime(AE564)-(AF569=INT(RIGHT($F564, 1)))</f>
        <v>8</v>
      </c>
      <c r="AH564" s="43">
        <f t="shared" ref="AH564:AH568" si="12940">isClocked(AF564)</f>
        <v>1</v>
      </c>
      <c r="AI564" s="34"/>
      <c r="AJ564" s="35"/>
      <c r="AK564" s="42">
        <f>parseTime(AI564)-(AJ569=INT(RIGHT($F564, 1)))</f>
        <v>0</v>
      </c>
      <c r="AL564" s="43">
        <f t="shared" ref="AL564:AL568" si="12941">isClocked(AJ564)</f>
        <v>0</v>
      </c>
      <c r="AM564" s="34" t="s">
        <v>151</v>
      </c>
      <c r="AN564" s="35" t="s">
        <v>28</v>
      </c>
      <c r="AO564" s="42">
        <f t="shared" ref="AO564" si="12942">parseTime(AM564)-(AN569=INT(RIGHT($F564, 1)))</f>
        <v>4</v>
      </c>
      <c r="AP564" s="43">
        <f t="shared" ref="AP564:AP568" si="12943">isClocked(AN564)</f>
        <v>1</v>
      </c>
      <c r="AQ564" s="34"/>
      <c r="AR564" s="35"/>
      <c r="AS564" s="42">
        <f t="shared" ref="AS564" si="12944">parseTime(AQ564)-(AR569=INT(RIGHT($F564, 1)))</f>
        <v>0</v>
      </c>
      <c r="AT564" s="43">
        <f t="shared" ref="AT564:AT568" si="12945">isClocked(AR564)</f>
        <v>0</v>
      </c>
      <c r="AU564" s="34" t="s">
        <v>248</v>
      </c>
      <c r="AV564" s="35" t="s">
        <v>26</v>
      </c>
      <c r="AW564" s="42">
        <f>parseTime(AU564)-(AV569=INT(RIGHT($F564, 1)))</f>
        <v>8.5</v>
      </c>
      <c r="AX564" s="43">
        <f t="shared" ref="AX564:AX568" si="12946">isClocked(AV564)</f>
        <v>1</v>
      </c>
      <c r="AY564" s="34" t="s">
        <v>180</v>
      </c>
      <c r="AZ564" s="35" t="s">
        <v>24</v>
      </c>
      <c r="BA564" s="42">
        <f>parseTime(AY564)-(AZ569=INT(RIGHT($F564, 1)))</f>
        <v>8</v>
      </c>
      <c r="BB564" s="43">
        <f t="shared" ref="BB564:BB568" si="12947">isClocked(AZ564)</f>
        <v>1</v>
      </c>
      <c r="BC564" s="34" t="s">
        <v>136</v>
      </c>
      <c r="BD564" s="35" t="s">
        <v>24</v>
      </c>
      <c r="BE564" s="42">
        <f>parseTime(BC564)-(BD569=INT(RIGHT($F564, 1)))</f>
        <v>8</v>
      </c>
      <c r="BF564" s="43">
        <f t="shared" ref="BF564:BF568" si="12948">isClocked(BD564)</f>
        <v>1</v>
      </c>
      <c r="BG564" s="34"/>
      <c r="BH564" s="35"/>
      <c r="BI564" s="42">
        <f>parseTime(BG564)-(BH569=INT(RIGHT($F564, 1)))</f>
        <v>0</v>
      </c>
      <c r="BJ564" s="43">
        <f t="shared" ref="BJ564:BJ568" si="12949">isClocked(BH564)</f>
        <v>0</v>
      </c>
      <c r="BK564" s="34"/>
      <c r="BL564" s="35"/>
      <c r="BM564" s="42">
        <f>parseTime(BK564)-(BL569=INT(RIGHT($F564, 1)))</f>
        <v>0</v>
      </c>
      <c r="BN564" s="43">
        <f t="shared" ref="BN564:BN568" si="12950">isClocked(BL564)</f>
        <v>0</v>
      </c>
      <c r="BO564" s="34"/>
      <c r="BP564" s="35"/>
      <c r="BQ564" s="42">
        <f t="shared" ref="BQ564" si="12951">parseTime(BO564)-(BP569=INT(RIGHT($F564, 1)))</f>
        <v>0</v>
      </c>
      <c r="BR564" s="43">
        <f t="shared" ref="BR564:BR568" si="12952">isClocked(BP564)</f>
        <v>0</v>
      </c>
      <c r="BS564" s="34"/>
      <c r="BT564" s="35"/>
      <c r="BU564" s="42">
        <f t="shared" ref="BU564" si="12953">parseTime(BS564)-(BT569=INT(RIGHT($F564, 1)))</f>
        <v>0</v>
      </c>
      <c r="BV564" s="43">
        <f t="shared" ref="BV564:BV568" si="12954">isClocked(BT564)</f>
        <v>0</v>
      </c>
      <c r="BW564" s="34"/>
      <c r="BX564" s="35"/>
      <c r="BY564" s="42">
        <f t="shared" ref="BY564" si="12955">parseTime(BW564)-(BX569=INT(RIGHT($F564, 1)))</f>
        <v>0</v>
      </c>
      <c r="BZ564" s="43">
        <f t="shared" ref="BZ564:BZ568" si="12956">isClocked(BX564)</f>
        <v>0</v>
      </c>
      <c r="CA564" s="34"/>
      <c r="CB564" s="35"/>
      <c r="CC564" s="42">
        <f t="shared" ref="CC564" si="12957">parseTime(CA564)-(CB569=INT(RIGHT($F564, 1)))</f>
        <v>0</v>
      </c>
      <c r="CD564" s="43">
        <f t="shared" ref="CD564:CD568" si="12958">isClocked(CB564)</f>
        <v>0</v>
      </c>
      <c r="CE564" s="34"/>
      <c r="CF564" s="35"/>
      <c r="CG564" s="42">
        <f t="shared" ref="CG564" si="12959">parseTime(CE564)-(CF569=INT(RIGHT($F564, 1)))</f>
        <v>0</v>
      </c>
      <c r="CH564" s="43">
        <f t="shared" ref="CH564:CH568" si="12960">isClocked(CF564)</f>
        <v>0</v>
      </c>
    </row>
    <row r="565" spans="1:86" x14ac:dyDescent="0.25">
      <c r="A565" s="56" t="s">
        <v>0</v>
      </c>
      <c r="B565" s="57">
        <f t="shared" ref="B565" ca="1" si="12961">SUM(B566:B569)</f>
        <v>80.5</v>
      </c>
      <c r="C565" s="14" t="s">
        <v>252</v>
      </c>
      <c r="D565" s="14"/>
      <c r="E565" s="55" t="str">
        <f t="shared" si="11803"/>
        <v>Wednesday</v>
      </c>
      <c r="F565" s="51" t="s">
        <v>129</v>
      </c>
      <c r="G565" s="36"/>
      <c r="H565" s="37"/>
      <c r="I565" s="44">
        <f t="shared" ref="I565" si="12962">parseTime(G565)-(H569=INT(RIGHT($F565, 1)))</f>
        <v>0</v>
      </c>
      <c r="J565" s="45">
        <f t="shared" si="12928"/>
        <v>0</v>
      </c>
      <c r="K565" s="36"/>
      <c r="L565" s="37"/>
      <c r="M565" s="44">
        <f t="shared" ref="M565" si="12963">parseTime(K565)-(L569=INT(RIGHT($F565, 1)))</f>
        <v>0</v>
      </c>
      <c r="N565" s="45">
        <f t="shared" si="12930"/>
        <v>0</v>
      </c>
      <c r="O565" s="36"/>
      <c r="P565" s="37"/>
      <c r="Q565" s="44">
        <f t="shared" ref="Q565" si="12964">parseTime(O565)-(P569=INT(RIGHT($F565, 1)))</f>
        <v>0</v>
      </c>
      <c r="R565" s="45">
        <f t="shared" si="12932"/>
        <v>0</v>
      </c>
      <c r="S565" s="36"/>
      <c r="T565" s="37"/>
      <c r="U565" s="44">
        <f t="shared" ref="U565" si="12965">parseTime(S565)-(T569=INT(RIGHT($F565, 1)))</f>
        <v>0</v>
      </c>
      <c r="V565" s="45">
        <f t="shared" si="12934"/>
        <v>0</v>
      </c>
      <c r="W565" s="36"/>
      <c r="X565" s="37"/>
      <c r="Y565" s="44">
        <f t="shared" ref="Y565" si="12966">parseTime(W565)-(X569=INT(RIGHT($F565, 1)))</f>
        <v>0</v>
      </c>
      <c r="Z565" s="45">
        <f t="shared" si="12936"/>
        <v>0</v>
      </c>
      <c r="AA565" s="36"/>
      <c r="AB565" s="37"/>
      <c r="AC565" s="44">
        <f t="shared" ref="AC565" si="12967">parseTime(AA565)-(AB569=INT(RIGHT($F565, 1)))</f>
        <v>0</v>
      </c>
      <c r="AD565" s="45">
        <f t="shared" si="12938"/>
        <v>0</v>
      </c>
      <c r="AE565" s="36"/>
      <c r="AF565" s="37"/>
      <c r="AG565" s="44">
        <f t="shared" ref="AG565" si="12968">parseTime(AE565)-(AF569=INT(RIGHT($F565, 1)))</f>
        <v>0</v>
      </c>
      <c r="AH565" s="45">
        <f t="shared" si="12940"/>
        <v>0</v>
      </c>
      <c r="AI565" s="36"/>
      <c r="AJ565" s="37"/>
      <c r="AK565" s="44">
        <f>parseTime(AI565)-(AJ569=INT(RIGHT($F565, 1)))</f>
        <v>0</v>
      </c>
      <c r="AL565" s="45">
        <f t="shared" si="12941"/>
        <v>0</v>
      </c>
      <c r="AM565" s="36"/>
      <c r="AN565" s="37"/>
      <c r="AO565" s="44">
        <f t="shared" ref="AO565" si="12969">parseTime(AM565)-(AN569=INT(RIGHT($F565, 1)))</f>
        <v>0</v>
      </c>
      <c r="AP565" s="45">
        <f t="shared" si="12943"/>
        <v>0</v>
      </c>
      <c r="AQ565" s="36"/>
      <c r="AR565" s="37"/>
      <c r="AS565" s="44">
        <f t="shared" ref="AS565" si="12970">parseTime(AQ565)-(AR569=INT(RIGHT($F565, 1)))</f>
        <v>0</v>
      </c>
      <c r="AT565" s="45">
        <f t="shared" si="12945"/>
        <v>0</v>
      </c>
      <c r="AU565" s="36"/>
      <c r="AV565" s="37"/>
      <c r="AW565" s="44">
        <f>parseTime(AU565)-(AV569=INT(RIGHT($F565, 1)))</f>
        <v>0</v>
      </c>
      <c r="AX565" s="45">
        <f t="shared" si="12946"/>
        <v>0</v>
      </c>
      <c r="AY565" s="36"/>
      <c r="AZ565" s="37"/>
      <c r="BA565" s="44">
        <f>parseTime(AY565)-(AZ569=INT(RIGHT($F565, 1)))</f>
        <v>0</v>
      </c>
      <c r="BB565" s="45">
        <f t="shared" si="12947"/>
        <v>0</v>
      </c>
      <c r="BC565" s="36"/>
      <c r="BD565" s="37"/>
      <c r="BE565" s="44">
        <f>parseTime(BC565)-(BD569=INT(RIGHT($F565, 1)))</f>
        <v>0</v>
      </c>
      <c r="BF565" s="45">
        <f t="shared" si="12948"/>
        <v>0</v>
      </c>
      <c r="BG565" s="36"/>
      <c r="BH565" s="37"/>
      <c r="BI565" s="44">
        <f>parseTime(BG565)-(BH569=INT(RIGHT($F565, 1)))</f>
        <v>0</v>
      </c>
      <c r="BJ565" s="45">
        <f t="shared" si="12949"/>
        <v>0</v>
      </c>
      <c r="BK565" s="36"/>
      <c r="BL565" s="37"/>
      <c r="BM565" s="44">
        <f>parseTime(BK565)-(BL569=INT(RIGHT($F565, 1)))</f>
        <v>0</v>
      </c>
      <c r="BN565" s="45">
        <f t="shared" si="12950"/>
        <v>0</v>
      </c>
      <c r="BO565" s="36"/>
      <c r="BP565" s="37"/>
      <c r="BQ565" s="44">
        <f t="shared" ref="BQ565" si="12971">parseTime(BO565)-(BP569=INT(RIGHT($F565, 1)))</f>
        <v>0</v>
      </c>
      <c r="BR565" s="45">
        <f t="shared" si="12952"/>
        <v>0</v>
      </c>
      <c r="BS565" s="36"/>
      <c r="BT565" s="37"/>
      <c r="BU565" s="44">
        <f t="shared" ref="BU565" si="12972">parseTime(BS565)-(BT569=INT(RIGHT($F565, 1)))</f>
        <v>0</v>
      </c>
      <c r="BV565" s="45">
        <f t="shared" si="12954"/>
        <v>0</v>
      </c>
      <c r="BW565" s="36"/>
      <c r="BX565" s="37"/>
      <c r="BY565" s="44">
        <f t="shared" ref="BY565" si="12973">parseTime(BW565)-(BX569=INT(RIGHT($F565, 1)))</f>
        <v>0</v>
      </c>
      <c r="BZ565" s="45">
        <f t="shared" si="12956"/>
        <v>0</v>
      </c>
      <c r="CA565" s="36"/>
      <c r="CB565" s="37"/>
      <c r="CC565" s="44">
        <f t="shared" ref="CC565" si="12974">parseTime(CA565)-(CB569=INT(RIGHT($F565, 1)))</f>
        <v>0</v>
      </c>
      <c r="CD565" s="45">
        <f t="shared" si="12958"/>
        <v>0</v>
      </c>
      <c r="CE565" s="36"/>
      <c r="CF565" s="37"/>
      <c r="CG565" s="44">
        <f t="shared" ref="CG565" si="12975">parseTime(CE565)-(CF569=INT(RIGHT($F565, 1)))</f>
        <v>0</v>
      </c>
      <c r="CH565" s="45">
        <f t="shared" si="12960"/>
        <v>0</v>
      </c>
    </row>
    <row r="566" spans="1:86" x14ac:dyDescent="0.25">
      <c r="A566" s="56" t="s">
        <v>117</v>
      </c>
      <c r="B566" s="57">
        <f ca="1">roleHours(G564:CH570, "MFD")</f>
        <v>40</v>
      </c>
      <c r="C566" s="14">
        <f t="shared" ca="1" si="11818"/>
        <v>5</v>
      </c>
      <c r="D566" s="14"/>
      <c r="E566" s="20" t="s">
        <v>127</v>
      </c>
      <c r="F566" s="51" t="s">
        <v>130</v>
      </c>
      <c r="G566" s="36"/>
      <c r="H566" s="37"/>
      <c r="I566" s="44">
        <f t="shared" ref="I566" si="12976">parseTime(G566)-(H569=INT(RIGHT($F566, 1)))</f>
        <v>0</v>
      </c>
      <c r="J566" s="45">
        <f t="shared" si="12928"/>
        <v>0</v>
      </c>
      <c r="K566" s="36"/>
      <c r="L566" s="37"/>
      <c r="M566" s="44">
        <f t="shared" ref="M566" si="12977">parseTime(K566)-(L569=INT(RIGHT($F566, 1)))</f>
        <v>0</v>
      </c>
      <c r="N566" s="45">
        <f t="shared" si="12930"/>
        <v>0</v>
      </c>
      <c r="O566" s="36"/>
      <c r="P566" s="37"/>
      <c r="Q566" s="44">
        <f t="shared" ref="Q566" si="12978">parseTime(O566)-(P569=INT(RIGHT($F566, 1)))</f>
        <v>0</v>
      </c>
      <c r="R566" s="45">
        <f t="shared" si="12932"/>
        <v>0</v>
      </c>
      <c r="S566" s="36"/>
      <c r="T566" s="37"/>
      <c r="U566" s="44">
        <f t="shared" ref="U566" si="12979">parseTime(S566)-(T569=INT(RIGHT($F566, 1)))</f>
        <v>0</v>
      </c>
      <c r="V566" s="45">
        <f t="shared" si="12934"/>
        <v>0</v>
      </c>
      <c r="W566" s="36"/>
      <c r="X566" s="37"/>
      <c r="Y566" s="44">
        <f t="shared" ref="Y566" si="12980">parseTime(W566)-(X569=INT(RIGHT($F566, 1)))</f>
        <v>0</v>
      </c>
      <c r="Z566" s="45">
        <f t="shared" si="12936"/>
        <v>0</v>
      </c>
      <c r="AA566" s="36"/>
      <c r="AB566" s="37"/>
      <c r="AC566" s="44">
        <f t="shared" ref="AC566" si="12981">parseTime(AA566)-(AB569=INT(RIGHT($F566, 1)))</f>
        <v>0</v>
      </c>
      <c r="AD566" s="45">
        <f t="shared" si="12938"/>
        <v>0</v>
      </c>
      <c r="AE566" s="36"/>
      <c r="AF566" s="37"/>
      <c r="AG566" s="44">
        <f t="shared" ref="AG566" si="12982">parseTime(AE566)-(AF569=INT(RIGHT($F566, 1)))</f>
        <v>0</v>
      </c>
      <c r="AH566" s="45">
        <f t="shared" si="12940"/>
        <v>0</v>
      </c>
      <c r="AI566" s="36"/>
      <c r="AJ566" s="37"/>
      <c r="AK566" s="44">
        <f>parseTime(AI566)-(AJ569=INT(RIGHT($F566, 1)))</f>
        <v>0</v>
      </c>
      <c r="AL566" s="45">
        <f t="shared" si="12941"/>
        <v>0</v>
      </c>
      <c r="AM566" s="36"/>
      <c r="AN566" s="37"/>
      <c r="AO566" s="44">
        <f t="shared" ref="AO566" si="12983">parseTime(AM566)-(AN569=INT(RIGHT($F566, 1)))</f>
        <v>0</v>
      </c>
      <c r="AP566" s="45">
        <f t="shared" si="12943"/>
        <v>0</v>
      </c>
      <c r="AQ566" s="36"/>
      <c r="AR566" s="37"/>
      <c r="AS566" s="44">
        <f t="shared" ref="AS566" si="12984">parseTime(AQ566)-(AR569=INT(RIGHT($F566, 1)))</f>
        <v>0</v>
      </c>
      <c r="AT566" s="45">
        <f t="shared" si="12945"/>
        <v>0</v>
      </c>
      <c r="AU566" s="36"/>
      <c r="AV566" s="37"/>
      <c r="AW566" s="44">
        <f>parseTime(AU566)-(AV569=INT(RIGHT($F566, 1)))</f>
        <v>0</v>
      </c>
      <c r="AX566" s="45">
        <f t="shared" si="12946"/>
        <v>0</v>
      </c>
      <c r="AY566" s="36"/>
      <c r="AZ566" s="37"/>
      <c r="BA566" s="44">
        <f>parseTime(AY566)-(AZ569=INT(RIGHT($F566, 1)))</f>
        <v>0</v>
      </c>
      <c r="BB566" s="45">
        <f t="shared" si="12947"/>
        <v>0</v>
      </c>
      <c r="BC566" s="36"/>
      <c r="BD566" s="37"/>
      <c r="BE566" s="44">
        <f>parseTime(BC566)-(BD569=INT(RIGHT($F566, 1)))</f>
        <v>0</v>
      </c>
      <c r="BF566" s="45">
        <f t="shared" si="12948"/>
        <v>0</v>
      </c>
      <c r="BG566" s="36"/>
      <c r="BH566" s="37"/>
      <c r="BI566" s="44">
        <f>parseTime(BG566)-(BH569=INT(RIGHT($F566, 1)))</f>
        <v>0</v>
      </c>
      <c r="BJ566" s="45">
        <f t="shared" si="12949"/>
        <v>0</v>
      </c>
      <c r="BK566" s="36"/>
      <c r="BL566" s="37"/>
      <c r="BM566" s="44">
        <f>parseTime(BK566)-(BL569=INT(RIGHT($F566, 1)))</f>
        <v>0</v>
      </c>
      <c r="BN566" s="45">
        <f t="shared" si="12950"/>
        <v>0</v>
      </c>
      <c r="BO566" s="36"/>
      <c r="BP566" s="37"/>
      <c r="BQ566" s="44">
        <f t="shared" ref="BQ566" si="12985">parseTime(BO566)-(BP569=INT(RIGHT($F566, 1)))</f>
        <v>0</v>
      </c>
      <c r="BR566" s="45">
        <f t="shared" si="12952"/>
        <v>0</v>
      </c>
      <c r="BS566" s="36"/>
      <c r="BT566" s="37"/>
      <c r="BU566" s="44">
        <f t="shared" ref="BU566" si="12986">parseTime(BS566)-(BT569=INT(RIGHT($F566, 1)))</f>
        <v>0</v>
      </c>
      <c r="BV566" s="45">
        <f t="shared" si="12954"/>
        <v>0</v>
      </c>
      <c r="BW566" s="36"/>
      <c r="BX566" s="37"/>
      <c r="BY566" s="44">
        <f t="shared" ref="BY566" si="12987">parseTime(BW566)-(BX569=INT(RIGHT($F566, 1)))</f>
        <v>0</v>
      </c>
      <c r="BZ566" s="45">
        <f t="shared" si="12956"/>
        <v>0</v>
      </c>
      <c r="CA566" s="36"/>
      <c r="CB566" s="37"/>
      <c r="CC566" s="44">
        <f t="shared" ref="CC566" si="12988">parseTime(CA566)-(CB569=INT(RIGHT($F566, 1)))</f>
        <v>0</v>
      </c>
      <c r="CD566" s="45">
        <f t="shared" si="12958"/>
        <v>0</v>
      </c>
      <c r="CE566" s="36"/>
      <c r="CF566" s="37"/>
      <c r="CG566" s="44">
        <f t="shared" ref="CG566" si="12989">parseTime(CE566)-(CF569=INT(RIGHT($F566, 1)))</f>
        <v>0</v>
      </c>
      <c r="CH566" s="45">
        <f t="shared" si="12960"/>
        <v>0</v>
      </c>
    </row>
    <row r="567" spans="1:86" x14ac:dyDescent="0.25">
      <c r="A567" s="56" t="s">
        <v>118</v>
      </c>
      <c r="B567" s="57">
        <f ca="1">roleHours(G564:CH570, "DFD")</f>
        <v>24</v>
      </c>
      <c r="C567" s="14">
        <f t="shared" ca="1" si="11818"/>
        <v>3</v>
      </c>
      <c r="D567" s="14"/>
      <c r="E567" s="20"/>
      <c r="F567" s="51" t="s">
        <v>131</v>
      </c>
      <c r="G567" s="36"/>
      <c r="H567" s="37"/>
      <c r="I567" s="44">
        <f t="shared" ref="I567" si="12990">parseTime(G567)-(H569=INT(RIGHT($F567, 1)))</f>
        <v>0</v>
      </c>
      <c r="J567" s="45">
        <f t="shared" si="12928"/>
        <v>0</v>
      </c>
      <c r="K567" s="36"/>
      <c r="L567" s="37"/>
      <c r="M567" s="44">
        <f t="shared" ref="M567" si="12991">parseTime(K567)-(L569=INT(RIGHT($F567, 1)))</f>
        <v>0</v>
      </c>
      <c r="N567" s="45">
        <f t="shared" si="12930"/>
        <v>0</v>
      </c>
      <c r="O567" s="36"/>
      <c r="P567" s="37"/>
      <c r="Q567" s="44">
        <f t="shared" ref="Q567" si="12992">parseTime(O567)-(P569=INT(RIGHT($F567, 1)))</f>
        <v>0</v>
      </c>
      <c r="R567" s="45">
        <f t="shared" si="12932"/>
        <v>0</v>
      </c>
      <c r="S567" s="36"/>
      <c r="T567" s="37"/>
      <c r="U567" s="44">
        <f t="shared" ref="U567" si="12993">parseTime(S567)-(T569=INT(RIGHT($F567, 1)))</f>
        <v>0</v>
      </c>
      <c r="V567" s="45">
        <f t="shared" si="12934"/>
        <v>0</v>
      </c>
      <c r="W567" s="36"/>
      <c r="X567" s="37"/>
      <c r="Y567" s="44">
        <f t="shared" ref="Y567" si="12994">parseTime(W567)-(X569=INT(RIGHT($F567, 1)))</f>
        <v>0</v>
      </c>
      <c r="Z567" s="45">
        <f t="shared" si="12936"/>
        <v>0</v>
      </c>
      <c r="AA567" s="36"/>
      <c r="AB567" s="37"/>
      <c r="AC567" s="44">
        <f t="shared" ref="AC567" si="12995">parseTime(AA567)-(AB569=INT(RIGHT($F567, 1)))</f>
        <v>0</v>
      </c>
      <c r="AD567" s="45">
        <f t="shared" si="12938"/>
        <v>0</v>
      </c>
      <c r="AE567" s="36"/>
      <c r="AF567" s="37"/>
      <c r="AG567" s="44">
        <f t="shared" ref="AG567" si="12996">parseTime(AE567)-(AF569=INT(RIGHT($F567, 1)))</f>
        <v>0</v>
      </c>
      <c r="AH567" s="45">
        <f t="shared" si="12940"/>
        <v>0</v>
      </c>
      <c r="AI567" s="36"/>
      <c r="AJ567" s="37"/>
      <c r="AK567" s="44">
        <f>parseTime(AI567)-(AJ569=INT(RIGHT($F567, 1)))</f>
        <v>0</v>
      </c>
      <c r="AL567" s="45">
        <f t="shared" si="12941"/>
        <v>0</v>
      </c>
      <c r="AM567" s="36"/>
      <c r="AN567" s="37"/>
      <c r="AO567" s="44">
        <f t="shared" ref="AO567" si="12997">parseTime(AM567)-(AN569=INT(RIGHT($F567, 1)))</f>
        <v>0</v>
      </c>
      <c r="AP567" s="45">
        <f t="shared" si="12943"/>
        <v>0</v>
      </c>
      <c r="AQ567" s="36"/>
      <c r="AR567" s="37"/>
      <c r="AS567" s="44">
        <f t="shared" ref="AS567" si="12998">parseTime(AQ567)-(AR569=INT(RIGHT($F567, 1)))</f>
        <v>0</v>
      </c>
      <c r="AT567" s="45">
        <f t="shared" si="12945"/>
        <v>0</v>
      </c>
      <c r="AU567" s="36"/>
      <c r="AV567" s="37"/>
      <c r="AW567" s="44">
        <f>parseTime(AU567)-(AV569=INT(RIGHT($F567, 1)))</f>
        <v>0</v>
      </c>
      <c r="AX567" s="45">
        <f t="shared" si="12946"/>
        <v>0</v>
      </c>
      <c r="AY567" s="36"/>
      <c r="AZ567" s="37"/>
      <c r="BA567" s="44">
        <f>parseTime(AY567)-(AZ569=INT(RIGHT($F567, 1)))</f>
        <v>0</v>
      </c>
      <c r="BB567" s="45">
        <f t="shared" si="12947"/>
        <v>0</v>
      </c>
      <c r="BC567" s="36"/>
      <c r="BD567" s="37"/>
      <c r="BE567" s="44">
        <f>parseTime(BC567)-(BD569=INT(RIGHT($F567, 1)))</f>
        <v>0</v>
      </c>
      <c r="BF567" s="45">
        <f t="shared" si="12948"/>
        <v>0</v>
      </c>
      <c r="BG567" s="36"/>
      <c r="BH567" s="37"/>
      <c r="BI567" s="44">
        <f>parseTime(BG567)-(BH569=INT(RIGHT($F567, 1)))</f>
        <v>0</v>
      </c>
      <c r="BJ567" s="45">
        <f t="shared" si="12949"/>
        <v>0</v>
      </c>
      <c r="BK567" s="36"/>
      <c r="BL567" s="37"/>
      <c r="BM567" s="44">
        <f>parseTime(BK567)-(BL569=INT(RIGHT($F567, 1)))</f>
        <v>0</v>
      </c>
      <c r="BN567" s="45">
        <f t="shared" si="12950"/>
        <v>0</v>
      </c>
      <c r="BO567" s="36"/>
      <c r="BP567" s="37"/>
      <c r="BQ567" s="44">
        <f t="shared" ref="BQ567" si="12999">parseTime(BO567)-(BP569=INT(RIGHT($F567, 1)))</f>
        <v>0</v>
      </c>
      <c r="BR567" s="45">
        <f t="shared" si="12952"/>
        <v>0</v>
      </c>
      <c r="BS567" s="36"/>
      <c r="BT567" s="37"/>
      <c r="BU567" s="44">
        <f t="shared" ref="BU567" si="13000">parseTime(BS567)-(BT569=INT(RIGHT($F567, 1)))</f>
        <v>0</v>
      </c>
      <c r="BV567" s="45">
        <f t="shared" si="12954"/>
        <v>0</v>
      </c>
      <c r="BW567" s="36"/>
      <c r="BX567" s="37"/>
      <c r="BY567" s="44">
        <f t="shared" ref="BY567" si="13001">parseTime(BW567)-(BX569=INT(RIGHT($F567, 1)))</f>
        <v>0</v>
      </c>
      <c r="BZ567" s="45">
        <f t="shared" si="12956"/>
        <v>0</v>
      </c>
      <c r="CA567" s="36"/>
      <c r="CB567" s="37"/>
      <c r="CC567" s="44">
        <f t="shared" ref="CC567" si="13002">parseTime(CA567)-(CB569=INT(RIGHT($F567, 1)))</f>
        <v>0</v>
      </c>
      <c r="CD567" s="45">
        <f t="shared" si="12958"/>
        <v>0</v>
      </c>
      <c r="CE567" s="36"/>
      <c r="CF567" s="37"/>
      <c r="CG567" s="44">
        <f t="shared" ref="CG567" si="13003">parseTime(CE567)-(CF569=INT(RIGHT($F567, 1)))</f>
        <v>0</v>
      </c>
      <c r="CH567" s="45">
        <f t="shared" si="12960"/>
        <v>0</v>
      </c>
    </row>
    <row r="568" spans="1:86" x14ac:dyDescent="0.25">
      <c r="A568" s="56" t="s">
        <v>119</v>
      </c>
      <c r="B568" s="57">
        <f ca="1">roleHours(G564:CH570, "MCC")</f>
        <v>8</v>
      </c>
      <c r="C568" s="14">
        <f t="shared" ca="1" si="11818"/>
        <v>1</v>
      </c>
      <c r="D568" s="14"/>
      <c r="E568" s="20"/>
      <c r="F568" s="51" t="s">
        <v>132</v>
      </c>
      <c r="G568" s="36"/>
      <c r="H568" s="37"/>
      <c r="I568" s="44">
        <f t="shared" ref="I568" si="13004">parseTime(G568)-(H569=INT(RIGHT($F568, 1)))</f>
        <v>0</v>
      </c>
      <c r="J568" s="45">
        <f t="shared" si="12928"/>
        <v>0</v>
      </c>
      <c r="K568" s="36"/>
      <c r="L568" s="37"/>
      <c r="M568" s="44">
        <f t="shared" ref="M568" si="13005">parseTime(K568)-(L569=INT(RIGHT($F568, 1)))</f>
        <v>0</v>
      </c>
      <c r="N568" s="45">
        <f t="shared" si="12930"/>
        <v>0</v>
      </c>
      <c r="O568" s="36"/>
      <c r="P568" s="37"/>
      <c r="Q568" s="44">
        <f t="shared" ref="Q568" si="13006">parseTime(O568)-(P569=INT(RIGHT($F568, 1)))</f>
        <v>0</v>
      </c>
      <c r="R568" s="45">
        <f t="shared" si="12932"/>
        <v>0</v>
      </c>
      <c r="S568" s="36"/>
      <c r="T568" s="37"/>
      <c r="U568" s="44">
        <f t="shared" ref="U568" si="13007">parseTime(S568)-(T569=INT(RIGHT($F568, 1)))</f>
        <v>0</v>
      </c>
      <c r="V568" s="45">
        <f t="shared" si="12934"/>
        <v>0</v>
      </c>
      <c r="W568" s="36"/>
      <c r="X568" s="37"/>
      <c r="Y568" s="44">
        <f t="shared" ref="Y568" si="13008">parseTime(W568)-(X569=INT(RIGHT($F568, 1)))</f>
        <v>0</v>
      </c>
      <c r="Z568" s="45">
        <f t="shared" si="12936"/>
        <v>0</v>
      </c>
      <c r="AA568" s="36"/>
      <c r="AB568" s="37"/>
      <c r="AC568" s="44">
        <f t="shared" ref="AC568" si="13009">parseTime(AA568)-(AB569=INT(RIGHT($F568, 1)))</f>
        <v>0</v>
      </c>
      <c r="AD568" s="45">
        <f t="shared" si="12938"/>
        <v>0</v>
      </c>
      <c r="AE568" s="36"/>
      <c r="AF568" s="37"/>
      <c r="AG568" s="44">
        <f t="shared" ref="AG568" si="13010">parseTime(AE568)-(AF569=INT(RIGHT($F568, 1)))</f>
        <v>0</v>
      </c>
      <c r="AH568" s="45">
        <f t="shared" si="12940"/>
        <v>0</v>
      </c>
      <c r="AI568" s="36"/>
      <c r="AJ568" s="37"/>
      <c r="AK568" s="44">
        <f>parseTime(AI568)-(AJ569=INT(RIGHT($F568, 1)))</f>
        <v>0</v>
      </c>
      <c r="AL568" s="45">
        <f t="shared" si="12941"/>
        <v>0</v>
      </c>
      <c r="AM568" s="36"/>
      <c r="AN568" s="37"/>
      <c r="AO568" s="44">
        <f t="shared" ref="AO568" si="13011">parseTime(AM568)-(AN569=INT(RIGHT($F568, 1)))</f>
        <v>0</v>
      </c>
      <c r="AP568" s="45">
        <f t="shared" si="12943"/>
        <v>0</v>
      </c>
      <c r="AQ568" s="36"/>
      <c r="AR568" s="37"/>
      <c r="AS568" s="44">
        <f t="shared" ref="AS568" si="13012">parseTime(AQ568)-(AR569=INT(RIGHT($F568, 1)))</f>
        <v>0</v>
      </c>
      <c r="AT568" s="45">
        <f t="shared" si="12945"/>
        <v>0</v>
      </c>
      <c r="AU568" s="36"/>
      <c r="AV568" s="37"/>
      <c r="AW568" s="44">
        <f>parseTime(AU568)-(AV569=INT(RIGHT($F568, 1)))</f>
        <v>0</v>
      </c>
      <c r="AX568" s="45">
        <f t="shared" si="12946"/>
        <v>0</v>
      </c>
      <c r="AY568" s="36"/>
      <c r="AZ568" s="37"/>
      <c r="BA568" s="44">
        <f>parseTime(AY568)-(AZ569=INT(RIGHT($F568, 1)))</f>
        <v>0</v>
      </c>
      <c r="BB568" s="45">
        <f t="shared" si="12947"/>
        <v>0</v>
      </c>
      <c r="BC568" s="36"/>
      <c r="BD568" s="37"/>
      <c r="BE568" s="44">
        <f>parseTime(BC568)-(BD569=INT(RIGHT($F568, 1)))</f>
        <v>0</v>
      </c>
      <c r="BF568" s="45">
        <f t="shared" si="12948"/>
        <v>0</v>
      </c>
      <c r="BG568" s="36"/>
      <c r="BH568" s="37"/>
      <c r="BI568" s="44">
        <f>parseTime(BG568)-(BH569=INT(RIGHT($F568, 1)))</f>
        <v>0</v>
      </c>
      <c r="BJ568" s="45">
        <f t="shared" si="12949"/>
        <v>0</v>
      </c>
      <c r="BK568" s="36"/>
      <c r="BL568" s="37"/>
      <c r="BM568" s="44">
        <f>parseTime(BK568)-(BL569=INT(RIGHT($F568, 1)))</f>
        <v>0</v>
      </c>
      <c r="BN568" s="45">
        <f t="shared" si="12950"/>
        <v>0</v>
      </c>
      <c r="BO568" s="36"/>
      <c r="BP568" s="37"/>
      <c r="BQ568" s="44">
        <f t="shared" ref="BQ568" si="13013">parseTime(BO568)-(BP569=INT(RIGHT($F568, 1)))</f>
        <v>0</v>
      </c>
      <c r="BR568" s="45">
        <f t="shared" si="12952"/>
        <v>0</v>
      </c>
      <c r="BS568" s="36"/>
      <c r="BT568" s="37"/>
      <c r="BU568" s="44">
        <f t="shared" ref="BU568" si="13014">parseTime(BS568)-(BT569=INT(RIGHT($F568, 1)))</f>
        <v>0</v>
      </c>
      <c r="BV568" s="45">
        <f t="shared" si="12954"/>
        <v>0</v>
      </c>
      <c r="BW568" s="36"/>
      <c r="BX568" s="37"/>
      <c r="BY568" s="44">
        <f t="shared" ref="BY568" si="13015">parseTime(BW568)-(BX569=INT(RIGHT($F568, 1)))</f>
        <v>0</v>
      </c>
      <c r="BZ568" s="45">
        <f t="shared" si="12956"/>
        <v>0</v>
      </c>
      <c r="CA568" s="36"/>
      <c r="CB568" s="37"/>
      <c r="CC568" s="44">
        <f t="shared" ref="CC568" si="13016">parseTime(CA568)-(CB569=INT(RIGHT($F568, 1)))</f>
        <v>0</v>
      </c>
      <c r="CD568" s="45">
        <f t="shared" si="12958"/>
        <v>0</v>
      </c>
      <c r="CE568" s="36"/>
      <c r="CF568" s="37"/>
      <c r="CG568" s="44">
        <f t="shared" ref="CG568" si="13017">parseTime(CE568)-(CF569=INT(RIGHT($F568, 1)))</f>
        <v>0</v>
      </c>
      <c r="CH568" s="45">
        <f t="shared" si="12960"/>
        <v>0</v>
      </c>
    </row>
    <row r="569" spans="1:86" x14ac:dyDescent="0.25">
      <c r="A569" s="56" t="s">
        <v>120</v>
      </c>
      <c r="B569" s="57">
        <f ca="1">roleHours(G564:CH570, "DCC")</f>
        <v>8.5</v>
      </c>
      <c r="C569" s="14">
        <f t="shared" ca="1" si="11818"/>
        <v>1.0625</v>
      </c>
      <c r="D569" s="14"/>
      <c r="E569" s="20"/>
      <c r="F569" s="51"/>
      <c r="G569" s="46" t="s">
        <v>134</v>
      </c>
      <c r="H569" s="38">
        <f t="shared" ref="H569" si="13018">lunchAdjust(G564:H568)</f>
        <v>1</v>
      </c>
      <c r="I569" s="48" t="s">
        <v>0</v>
      </c>
      <c r="J569" s="39">
        <f t="shared" ref="J569" si="13019">SUMPRODUCT(I564:I568*J564:J568)</f>
        <v>8</v>
      </c>
      <c r="K569" s="46" t="s">
        <v>134</v>
      </c>
      <c r="L569" s="38">
        <f t="shared" ref="L569" si="13020">lunchAdjust(K564:L568)</f>
        <v>1</v>
      </c>
      <c r="M569" s="48" t="s">
        <v>0</v>
      </c>
      <c r="N569" s="39">
        <f t="shared" ref="N569" si="13021">SUMPRODUCT(M564:M568*N564:N568)</f>
        <v>8</v>
      </c>
      <c r="O569" s="46" t="s">
        <v>134</v>
      </c>
      <c r="P569" s="38">
        <f t="shared" ref="P569" si="13022">lunchAdjust(O564:P568)</f>
        <v>1</v>
      </c>
      <c r="Q569" s="48" t="s">
        <v>0</v>
      </c>
      <c r="R569" s="39">
        <f t="shared" ref="R569" si="13023">SUMPRODUCT(Q564:Q568*R564:R568)</f>
        <v>8</v>
      </c>
      <c r="S569" s="46" t="s">
        <v>134</v>
      </c>
      <c r="T569" s="38">
        <f t="shared" ref="T569" si="13024">lunchAdjust(S564:T568)</f>
        <v>1</v>
      </c>
      <c r="U569" s="48" t="s">
        <v>0</v>
      </c>
      <c r="V569" s="39">
        <f t="shared" ref="V569" si="13025">SUMPRODUCT(U564:U568*V564:V568)</f>
        <v>8</v>
      </c>
      <c r="W569" s="46" t="s">
        <v>134</v>
      </c>
      <c r="X569" s="38">
        <f t="shared" ref="X569" si="13026">lunchAdjust(W564:X568)</f>
        <v>1</v>
      </c>
      <c r="Y569" s="48" t="s">
        <v>0</v>
      </c>
      <c r="Z569" s="39">
        <f t="shared" ref="Z569" si="13027">SUMPRODUCT(Y564:Y568*Z564:Z568)</f>
        <v>8</v>
      </c>
      <c r="AA569" s="46" t="s">
        <v>134</v>
      </c>
      <c r="AB569" s="38">
        <f t="shared" ref="AB569" si="13028">lunchAdjust(AA564:AB568)</f>
        <v>1</v>
      </c>
      <c r="AC569" s="48" t="s">
        <v>0</v>
      </c>
      <c r="AD569" s="39">
        <f t="shared" ref="AD569" si="13029">SUMPRODUCT(AC564:AC568*AD564:AD568)</f>
        <v>8</v>
      </c>
      <c r="AE569" s="46" t="s">
        <v>134</v>
      </c>
      <c r="AF569" s="38">
        <f t="shared" ref="AF569" si="13030">lunchAdjust(AE564:AF568)</f>
        <v>1</v>
      </c>
      <c r="AG569" s="48" t="s">
        <v>0</v>
      </c>
      <c r="AH569" s="39">
        <f t="shared" ref="AH569" si="13031">SUMPRODUCT(AG564:AG568*AH564:AH568)</f>
        <v>8</v>
      </c>
      <c r="AI569" s="46" t="s">
        <v>134</v>
      </c>
      <c r="AJ569" s="38">
        <f t="shared" ref="AJ569" si="13032">lunchAdjust(AI564:AJ568)</f>
        <v>0</v>
      </c>
      <c r="AK569" s="48" t="s">
        <v>0</v>
      </c>
      <c r="AL569" s="39">
        <f t="shared" ref="AL569" si="13033">SUMPRODUCT(AK564:AK568*AL564:AL568)</f>
        <v>0</v>
      </c>
      <c r="AM569" s="46" t="s">
        <v>134</v>
      </c>
      <c r="AN569" s="38">
        <f t="shared" ref="AN569" si="13034">lunchAdjust(AM564:AN568)</f>
        <v>0</v>
      </c>
      <c r="AO569" s="48" t="s">
        <v>0</v>
      </c>
      <c r="AP569" s="39">
        <f t="shared" ref="AP569" si="13035">SUMPRODUCT(AO564:AO568*AP564:AP568)</f>
        <v>4</v>
      </c>
      <c r="AQ569" s="46" t="s">
        <v>134</v>
      </c>
      <c r="AR569" s="38">
        <f t="shared" ref="AR569" si="13036">lunchAdjust(AQ564:AR568)</f>
        <v>0</v>
      </c>
      <c r="AS569" s="48" t="s">
        <v>0</v>
      </c>
      <c r="AT569" s="39">
        <f t="shared" ref="AT569" si="13037">SUMPRODUCT(AS564:AS568*AT564:AT568)</f>
        <v>0</v>
      </c>
      <c r="AU569" s="46" t="s">
        <v>134</v>
      </c>
      <c r="AV569" s="38">
        <f t="shared" ref="AV569" si="13038">lunchAdjust(AU564:AV568)</f>
        <v>1</v>
      </c>
      <c r="AW569" s="48" t="s">
        <v>0</v>
      </c>
      <c r="AX569" s="39">
        <f t="shared" ref="AX569" si="13039">SUMPRODUCT(AW564:AW568*AX564:AX568)</f>
        <v>8.5</v>
      </c>
      <c r="AY569" s="46" t="s">
        <v>134</v>
      </c>
      <c r="AZ569" s="38">
        <f t="shared" ref="AZ569" si="13040">lunchAdjust(AY564:AZ568)</f>
        <v>1</v>
      </c>
      <c r="BA569" s="48" t="s">
        <v>0</v>
      </c>
      <c r="BB569" s="39">
        <f t="shared" ref="BB569" si="13041">SUMPRODUCT(BA564:BA568*BB564:BB568)</f>
        <v>8</v>
      </c>
      <c r="BC569" s="46" t="s">
        <v>134</v>
      </c>
      <c r="BD569" s="38">
        <f t="shared" ref="BD569" si="13042">lunchAdjust(BC564:BD568)</f>
        <v>1</v>
      </c>
      <c r="BE569" s="48" t="s">
        <v>0</v>
      </c>
      <c r="BF569" s="39">
        <f t="shared" ref="BF569" si="13043">SUMPRODUCT(BE564:BE568*BF564:BF568)</f>
        <v>8</v>
      </c>
      <c r="BG569" s="46" t="s">
        <v>134</v>
      </c>
      <c r="BH569" s="38">
        <f t="shared" ref="BH569" si="13044">lunchAdjust(BG564:BH568)</f>
        <v>0</v>
      </c>
      <c r="BI569" s="48" t="s">
        <v>0</v>
      </c>
      <c r="BJ569" s="39">
        <f t="shared" ref="BJ569" si="13045">SUMPRODUCT(BI564:BI568*BJ564:BJ568)</f>
        <v>0</v>
      </c>
      <c r="BK569" s="46" t="s">
        <v>134</v>
      </c>
      <c r="BL569" s="38">
        <f t="shared" ref="BL569" si="13046">lunchAdjust(BK564:BL568)</f>
        <v>0</v>
      </c>
      <c r="BM569" s="48" t="s">
        <v>0</v>
      </c>
      <c r="BN569" s="39">
        <f t="shared" ref="BN569" si="13047">SUMPRODUCT(BM564:BM568*BN564:BN568)</f>
        <v>0</v>
      </c>
      <c r="BO569" s="46" t="s">
        <v>134</v>
      </c>
      <c r="BP569" s="38">
        <f t="shared" ref="BP569" si="13048">lunchAdjust(BO564:BP568)</f>
        <v>0</v>
      </c>
      <c r="BQ569" s="48" t="s">
        <v>0</v>
      </c>
      <c r="BR569" s="39">
        <f t="shared" ref="BR569" si="13049">SUMPRODUCT(BQ564:BQ568*BR564:BR568)</f>
        <v>0</v>
      </c>
      <c r="BS569" s="46" t="s">
        <v>134</v>
      </c>
      <c r="BT569" s="38">
        <f t="shared" ref="BT569" si="13050">lunchAdjust(BS564:BT568)</f>
        <v>0</v>
      </c>
      <c r="BU569" s="48" t="s">
        <v>0</v>
      </c>
      <c r="BV569" s="39">
        <f t="shared" ref="BV569" si="13051">SUMPRODUCT(BU564:BU568*BV564:BV568)</f>
        <v>0</v>
      </c>
      <c r="BW569" s="46" t="s">
        <v>134</v>
      </c>
      <c r="BX569" s="38">
        <f t="shared" ref="BX569" si="13052">lunchAdjust(BW564:BX568)</f>
        <v>0</v>
      </c>
      <c r="BY569" s="48" t="s">
        <v>0</v>
      </c>
      <c r="BZ569" s="39">
        <f t="shared" ref="BZ569" si="13053">SUMPRODUCT(BY564:BY568*BZ564:BZ568)</f>
        <v>0</v>
      </c>
      <c r="CA569" s="46" t="s">
        <v>134</v>
      </c>
      <c r="CB569" s="38">
        <f t="shared" ref="CB569" si="13054">lunchAdjust(CA564:CB568)</f>
        <v>0</v>
      </c>
      <c r="CC569" s="48" t="s">
        <v>0</v>
      </c>
      <c r="CD569" s="39">
        <f t="shared" ref="CD569" si="13055">SUMPRODUCT(CC564:CC568*CD564:CD568)</f>
        <v>0</v>
      </c>
      <c r="CE569" s="46" t="s">
        <v>134</v>
      </c>
      <c r="CF569" s="38">
        <f t="shared" ref="CF569" si="13056">lunchAdjust(CE564:CF568)</f>
        <v>0</v>
      </c>
      <c r="CG569" s="48" t="s">
        <v>0</v>
      </c>
      <c r="CH569" s="39">
        <f t="shared" ref="CH569" si="13057">SUMPRODUCT(CG564:CG568*CH564:CH568)</f>
        <v>0</v>
      </c>
    </row>
    <row r="570" spans="1:86" ht="15.75" thickBot="1" x14ac:dyDescent="0.3">
      <c r="A570" s="58" t="s">
        <v>121</v>
      </c>
      <c r="B570" s="59">
        <f ca="1">roleHours(G564:CH570, "OUT")</f>
        <v>0</v>
      </c>
      <c r="C570" s="54" t="s">
        <v>137</v>
      </c>
      <c r="D570" s="22">
        <f ca="1">roleHours(G564:CH570, "PTO")</f>
        <v>0</v>
      </c>
      <c r="E570" s="23"/>
      <c r="F570" s="52"/>
      <c r="G570" s="47" t="s">
        <v>39</v>
      </c>
      <c r="H570" s="40">
        <f t="shared" si="12397"/>
        <v>0</v>
      </c>
      <c r="I570" s="49" t="s">
        <v>135</v>
      </c>
      <c r="J570" s="41">
        <f t="shared" ref="J570" si="13058">J569*G$4</f>
        <v>0</v>
      </c>
      <c r="K570" s="47" t="s">
        <v>39</v>
      </c>
      <c r="L570" s="40">
        <f t="shared" ref="L570" si="13059">SUMPRODUCT(M564:M568*(L564:L568="PTO"))+SUMPRODUCT(M564:M568*(L564:L568="HOL"))</f>
        <v>0</v>
      </c>
      <c r="M570" s="49" t="s">
        <v>135</v>
      </c>
      <c r="N570" s="41">
        <f t="shared" ref="N570" si="13060">N569*K$4</f>
        <v>0</v>
      </c>
      <c r="O570" s="47" t="s">
        <v>39</v>
      </c>
      <c r="P570" s="40">
        <f t="shared" ref="P570" si="13061">SUMPRODUCT(Q564:Q568*(P564:P568="PTO"))+SUMPRODUCT(Q564:Q568*(P564:P568="HOL"))</f>
        <v>0</v>
      </c>
      <c r="Q570" s="49" t="s">
        <v>135</v>
      </c>
      <c r="R570" s="41">
        <f t="shared" ref="R570" si="13062">R569*O$4</f>
        <v>8</v>
      </c>
      <c r="S570" s="47" t="s">
        <v>39</v>
      </c>
      <c r="T570" s="40">
        <f t="shared" ref="T570" si="13063">SUMPRODUCT(U564:U568*(T564:T568="PTO"))+SUMPRODUCT(U564:U568*(T564:T568="HOL"))</f>
        <v>0</v>
      </c>
      <c r="U570" s="49" t="s">
        <v>135</v>
      </c>
      <c r="V570" s="41">
        <f t="shared" ref="V570" si="13064">V569*S$4</f>
        <v>0</v>
      </c>
      <c r="W570" s="47" t="s">
        <v>39</v>
      </c>
      <c r="X570" s="40">
        <f t="shared" ref="X570" si="13065">SUMPRODUCT(Y564:Y568*(X564:X568="PTO"))+SUMPRODUCT(Y564:Y568*(X564:X568="HOL"))</f>
        <v>0</v>
      </c>
      <c r="Y570" s="49" t="s">
        <v>135</v>
      </c>
      <c r="Z570" s="41">
        <f t="shared" ref="Z570" si="13066">Z569*W$4</f>
        <v>8</v>
      </c>
      <c r="AA570" s="47" t="s">
        <v>39</v>
      </c>
      <c r="AB570" s="40">
        <f t="shared" ref="AB570" si="13067">SUMPRODUCT(AC564:AC568*(AB564:AB568="PTO"))+SUMPRODUCT(AC564:AC568*(AB564:AB568="HOL"))</f>
        <v>0</v>
      </c>
      <c r="AC570" s="49" t="s">
        <v>135</v>
      </c>
      <c r="AD570" s="41">
        <f t="shared" ref="AD570" si="13068">AD569*AA$4</f>
        <v>8</v>
      </c>
      <c r="AE570" s="47" t="s">
        <v>39</v>
      </c>
      <c r="AF570" s="40">
        <f t="shared" ref="AF570" si="13069">SUMPRODUCT(AG564:AG568*(AF564:AF568="PTO"))+SUMPRODUCT(AG564:AG568*(AF564:AF568="HOL"))</f>
        <v>0</v>
      </c>
      <c r="AG570" s="49" t="s">
        <v>135</v>
      </c>
      <c r="AH570" s="41">
        <f t="shared" ref="AH570" si="13070">AH569*AE$4</f>
        <v>8</v>
      </c>
      <c r="AI570" s="47" t="s">
        <v>39</v>
      </c>
      <c r="AJ570" s="40">
        <f t="shared" ref="AJ570" si="13071">SUMPRODUCT(AK564:AK568*(AJ564:AJ568="PTO"))+SUMPRODUCT(AK564:AK568*(AJ564:AJ568="HOL"))</f>
        <v>0</v>
      </c>
      <c r="AK570" s="49" t="s">
        <v>135</v>
      </c>
      <c r="AL570" s="41">
        <f>AL569*AI$4</f>
        <v>0</v>
      </c>
      <c r="AM570" s="47" t="s">
        <v>39</v>
      </c>
      <c r="AN570" s="40">
        <f t="shared" ref="AN570" si="13072">SUMPRODUCT(AO564:AO568*(AN564:AN568="PTO"))+SUMPRODUCT(AO564:AO568*(AN564:AN568="HOL"))</f>
        <v>0</v>
      </c>
      <c r="AO570" s="49" t="s">
        <v>135</v>
      </c>
      <c r="AP570" s="41">
        <f t="shared" ref="AP570" si="13073">AP569*AM$4</f>
        <v>4</v>
      </c>
      <c r="AQ570" s="47" t="s">
        <v>39</v>
      </c>
      <c r="AR570" s="40">
        <f t="shared" ref="AR570" si="13074">SUMPRODUCT(AS564:AS568*(AR564:AR568="PTO"))+SUMPRODUCT(AS564:AS568*(AR564:AR568="HOL"))</f>
        <v>0</v>
      </c>
      <c r="AS570" s="49" t="s">
        <v>135</v>
      </c>
      <c r="AT570" s="41">
        <f t="shared" ref="AT570" si="13075">AT569*AQ$4</f>
        <v>0</v>
      </c>
      <c r="AU570" s="47" t="s">
        <v>39</v>
      </c>
      <c r="AV570" s="40">
        <f t="shared" ref="AV570" si="13076">SUMPRODUCT(AW564:AW568*(AV564:AV568="PTO"))+SUMPRODUCT(AW564:AW568*(AV564:AV568="HOL"))</f>
        <v>0</v>
      </c>
      <c r="AW570" s="49" t="s">
        <v>135</v>
      </c>
      <c r="AX570" s="41">
        <f>AX569*AU$4</f>
        <v>8.5</v>
      </c>
      <c r="AY570" s="47" t="s">
        <v>39</v>
      </c>
      <c r="AZ570" s="40">
        <f t="shared" ref="AZ570" si="13077">SUMPRODUCT(BA564:BA568*(AZ564:AZ568="PTO"))+SUMPRODUCT(BA564:BA568*(AZ564:AZ568="HOL"))</f>
        <v>0</v>
      </c>
      <c r="BA570" s="49" t="s">
        <v>135</v>
      </c>
      <c r="BB570" s="41">
        <f>BB569*AY$4</f>
        <v>8</v>
      </c>
      <c r="BC570" s="47" t="s">
        <v>39</v>
      </c>
      <c r="BD570" s="40">
        <f t="shared" ref="BD570" si="13078">SUMPRODUCT(BE564:BE568*(BD564:BD568="PTO"))+SUMPRODUCT(BE564:BE568*(BD564:BD568="HOL"))</f>
        <v>0</v>
      </c>
      <c r="BE570" s="49" t="s">
        <v>135</v>
      </c>
      <c r="BF570" s="41">
        <f>BF569*BC$4</f>
        <v>8</v>
      </c>
      <c r="BG570" s="47" t="s">
        <v>39</v>
      </c>
      <c r="BH570" s="40">
        <f t="shared" ref="BH570" si="13079">SUMPRODUCT(BI564:BI568*(BH564:BH568="PTO"))+SUMPRODUCT(BI564:BI568*(BH564:BH568="HOL"))</f>
        <v>0</v>
      </c>
      <c r="BI570" s="49" t="s">
        <v>135</v>
      </c>
      <c r="BJ570" s="41">
        <f>BJ569*BG$4</f>
        <v>0</v>
      </c>
      <c r="BK570" s="47" t="s">
        <v>39</v>
      </c>
      <c r="BL570" s="40">
        <f t="shared" ref="BL570" si="13080">SUMPRODUCT(BM564:BM568*(BL564:BL568="PTO"))+SUMPRODUCT(BM564:BM568*(BL564:BL568="HOL"))</f>
        <v>0</v>
      </c>
      <c r="BM570" s="49" t="s">
        <v>135</v>
      </c>
      <c r="BN570" s="41">
        <f>BN569*BK$4</f>
        <v>0</v>
      </c>
      <c r="BO570" s="47" t="s">
        <v>39</v>
      </c>
      <c r="BP570" s="40">
        <f t="shared" ref="BP570" si="13081">SUMPRODUCT(BQ564:BQ568*(BP564:BP568="PTO"))+SUMPRODUCT(BQ564:BQ568*(BP564:BP568="HOL"))</f>
        <v>0</v>
      </c>
      <c r="BQ570" s="49" t="s">
        <v>135</v>
      </c>
      <c r="BR570" s="41">
        <f t="shared" ref="BR570" si="13082">BR569*BO$4</f>
        <v>0</v>
      </c>
      <c r="BS570" s="47" t="s">
        <v>39</v>
      </c>
      <c r="BT570" s="40">
        <f t="shared" ref="BT570" si="13083">SUMPRODUCT(BU564:BU568*(BT564:BT568="PTO"))+SUMPRODUCT(BU564:BU568*(BT564:BT568="HOL"))</f>
        <v>0</v>
      </c>
      <c r="BU570" s="49" t="s">
        <v>135</v>
      </c>
      <c r="BV570" s="41">
        <f t="shared" ref="BV570" si="13084">BV569*BS$4</f>
        <v>0</v>
      </c>
      <c r="BW570" s="47" t="s">
        <v>39</v>
      </c>
      <c r="BX570" s="40">
        <f t="shared" ref="BX570" si="13085">SUMPRODUCT(BY564:BY568*(BX564:BX568="PTO"))+SUMPRODUCT(BY564:BY568*(BX564:BX568="HOL"))</f>
        <v>0</v>
      </c>
      <c r="BY570" s="49" t="s">
        <v>135</v>
      </c>
      <c r="BZ570" s="41">
        <f t="shared" ref="BZ570" si="13086">BZ569*BW$4</f>
        <v>0</v>
      </c>
      <c r="CA570" s="47" t="s">
        <v>39</v>
      </c>
      <c r="CB570" s="40">
        <f t="shared" ref="CB570" si="13087">SUMPRODUCT(CC564:CC568*(CB564:CB568="PTO"))+SUMPRODUCT(CC564:CC568*(CB564:CB568="HOL"))</f>
        <v>0</v>
      </c>
      <c r="CC570" s="49" t="s">
        <v>135</v>
      </c>
      <c r="CD570" s="41">
        <f t="shared" ref="CD570" si="13088">CD569*CA$4</f>
        <v>0</v>
      </c>
      <c r="CE570" s="47" t="s">
        <v>39</v>
      </c>
      <c r="CF570" s="40">
        <f t="shared" ref="CF570" si="13089">SUMPRODUCT(CG564:CG568*(CF564:CF568="PTO"))+SUMPRODUCT(CG564:CG568*(CF564:CF568="HOL"))</f>
        <v>0</v>
      </c>
      <c r="CG570" s="49" t="s">
        <v>135</v>
      </c>
      <c r="CH570" s="41">
        <f t="shared" ref="CH570" si="13090">CH569*CE$4</f>
        <v>0</v>
      </c>
    </row>
    <row r="571" spans="1:86" x14ac:dyDescent="0.25">
      <c r="A571" s="70" t="s">
        <v>133</v>
      </c>
      <c r="B571" s="71">
        <f t="shared" ref="B571" ca="1" si="13091">D571-B572</f>
        <v>8.7558452965966467</v>
      </c>
      <c r="C571" s="72" t="s">
        <v>122</v>
      </c>
      <c r="D571" s="71">
        <f>IFERROR(INDEX(Holidays[FTE], MATCH(Entry!E571, Holidays[Date], 0)), 1)*8*INDEX(FTEguide[[1]:[12]], MATCH(Entry!E572, FTEguide[Weekday], 0), IF(Entry!E574&gt;0, Entry!E574, MONTH(Entry!E571)))</f>
        <v>97.255845296596647</v>
      </c>
      <c r="E571" s="60">
        <f t="shared" si="11935"/>
        <v>43909</v>
      </c>
      <c r="F571" s="50" t="s">
        <v>128</v>
      </c>
      <c r="G571" s="34" t="s">
        <v>136</v>
      </c>
      <c r="H571" s="35" t="s">
        <v>23</v>
      </c>
      <c r="I571" s="42">
        <f t="shared" ref="I571" si="13092">parseTime(G571)-(H576=INT(RIGHT($F571, 1)))</f>
        <v>8</v>
      </c>
      <c r="J571" s="43">
        <f t="shared" ref="J571:J575" si="13093">isClocked(H571)</f>
        <v>1</v>
      </c>
      <c r="K571" s="34" t="s">
        <v>136</v>
      </c>
      <c r="L571" s="35" t="s">
        <v>23</v>
      </c>
      <c r="M571" s="42">
        <f t="shared" ref="M571" si="13094">parseTime(K571)-(L576=INT(RIGHT($F571, 1)))</f>
        <v>8</v>
      </c>
      <c r="N571" s="43">
        <f t="shared" ref="N571:N575" si="13095">isClocked(L571)</f>
        <v>1</v>
      </c>
      <c r="O571" s="34" t="s">
        <v>180</v>
      </c>
      <c r="P571" s="35" t="s">
        <v>23</v>
      </c>
      <c r="Q571" s="42">
        <f t="shared" ref="Q571" si="13096">parseTime(O571)-(P576=INT(RIGHT($F571, 1)))</f>
        <v>8</v>
      </c>
      <c r="R571" s="43">
        <f t="shared" ref="R571:R575" si="13097">isClocked(P571)</f>
        <v>1</v>
      </c>
      <c r="S571" s="34" t="s">
        <v>136</v>
      </c>
      <c r="T571" s="35" t="s">
        <v>23</v>
      </c>
      <c r="U571" s="42">
        <f t="shared" ref="U571" si="13098">parseTime(S571)-(T576=INT(RIGHT($F571, 1)))</f>
        <v>8</v>
      </c>
      <c r="V571" s="43">
        <f t="shared" ref="V571:V575" si="13099">isClocked(T571)</f>
        <v>1</v>
      </c>
      <c r="W571" s="34" t="s">
        <v>136</v>
      </c>
      <c r="X571" s="35" t="s">
        <v>24</v>
      </c>
      <c r="Y571" s="42">
        <f t="shared" ref="Y571" si="13100">parseTime(W571)-(X576=INT(RIGHT($F571, 1)))</f>
        <v>8</v>
      </c>
      <c r="Z571" s="43">
        <f t="shared" ref="Z571:Z575" si="13101">isClocked(X571)</f>
        <v>1</v>
      </c>
      <c r="AA571" s="34" t="s">
        <v>136</v>
      </c>
      <c r="AB571" s="35" t="s">
        <v>23</v>
      </c>
      <c r="AC571" s="42">
        <f t="shared" ref="AC571" si="13102">parseTime(AA571)-(AB576=INT(RIGHT($F571, 1)))</f>
        <v>8</v>
      </c>
      <c r="AD571" s="43">
        <f t="shared" ref="AD571:AD575" si="13103">isClocked(AB571)</f>
        <v>1</v>
      </c>
      <c r="AE571" s="34" t="s">
        <v>136</v>
      </c>
      <c r="AF571" s="35" t="s">
        <v>25</v>
      </c>
      <c r="AG571" s="42">
        <f t="shared" ref="AG571" si="13104">parseTime(AE571)-(AF576=INT(RIGHT($F571, 1)))</f>
        <v>8</v>
      </c>
      <c r="AH571" s="43">
        <f t="shared" ref="AH571:AH575" si="13105">isClocked(AF571)</f>
        <v>1</v>
      </c>
      <c r="AI571" s="34" t="s">
        <v>136</v>
      </c>
      <c r="AJ571" s="35" t="s">
        <v>23</v>
      </c>
      <c r="AK571" s="42">
        <f>parseTime(AI571)-(AJ576=INT(RIGHT($F571, 1)))</f>
        <v>8</v>
      </c>
      <c r="AL571" s="43">
        <f t="shared" ref="AL571:AL575" si="13106">isClocked(AJ571)</f>
        <v>1</v>
      </c>
      <c r="AM571" s="34"/>
      <c r="AN571" s="35"/>
      <c r="AO571" s="42">
        <f t="shared" ref="AO571" si="13107">parseTime(AM571)-(AN576=INT(RIGHT($F571, 1)))</f>
        <v>0</v>
      </c>
      <c r="AP571" s="43">
        <f t="shared" ref="AP571:AP575" si="13108">isClocked(AN571)</f>
        <v>0</v>
      </c>
      <c r="AQ571" s="34"/>
      <c r="AR571" s="35"/>
      <c r="AS571" s="42">
        <f t="shared" ref="AS571" si="13109">parseTime(AQ571)-(AR576=INT(RIGHT($F571, 1)))</f>
        <v>0</v>
      </c>
      <c r="AT571" s="43">
        <f t="shared" ref="AT571:AT575" si="13110">isClocked(AR571)</f>
        <v>0</v>
      </c>
      <c r="AU571" s="34" t="s">
        <v>248</v>
      </c>
      <c r="AV571" s="35" t="s">
        <v>26</v>
      </c>
      <c r="AW571" s="42">
        <f>parseTime(AU571)-(AV576=INT(RIGHT($F571, 1)))</f>
        <v>8.5</v>
      </c>
      <c r="AX571" s="43">
        <f t="shared" ref="AX571:AX575" si="13111">isClocked(AV571)</f>
        <v>1</v>
      </c>
      <c r="AY571" s="34" t="s">
        <v>180</v>
      </c>
      <c r="AZ571" s="35" t="s">
        <v>24</v>
      </c>
      <c r="BA571" s="42">
        <f>parseTime(AY571)-(AZ576=INT(RIGHT($F571, 1)))</f>
        <v>8</v>
      </c>
      <c r="BB571" s="43">
        <f t="shared" ref="BB571:BB575" si="13112">isClocked(AZ571)</f>
        <v>1</v>
      </c>
      <c r="BC571" s="34" t="s">
        <v>136</v>
      </c>
      <c r="BD571" s="35" t="s">
        <v>24</v>
      </c>
      <c r="BE571" s="42">
        <f>parseTime(BC571)-(BD576=INT(RIGHT($F571, 1)))</f>
        <v>8</v>
      </c>
      <c r="BF571" s="43">
        <f t="shared" ref="BF571:BF575" si="13113">isClocked(BD571)</f>
        <v>1</v>
      </c>
      <c r="BG571" s="34"/>
      <c r="BH571" s="35"/>
      <c r="BI571" s="42">
        <f>parseTime(BG571)-(BH576=INT(RIGHT($F571, 1)))</f>
        <v>0</v>
      </c>
      <c r="BJ571" s="43">
        <f t="shared" ref="BJ571:BJ575" si="13114">isClocked(BH571)</f>
        <v>0</v>
      </c>
      <c r="BK571" s="34"/>
      <c r="BL571" s="35"/>
      <c r="BM571" s="42">
        <f>parseTime(BK571)-(BL576=INT(RIGHT($F571, 1)))</f>
        <v>0</v>
      </c>
      <c r="BN571" s="43">
        <f t="shared" ref="BN571:BN575" si="13115">isClocked(BL571)</f>
        <v>0</v>
      </c>
      <c r="BO571" s="34"/>
      <c r="BP571" s="35"/>
      <c r="BQ571" s="42">
        <f t="shared" ref="BQ571" si="13116">parseTime(BO571)-(BP576=INT(RIGHT($F571, 1)))</f>
        <v>0</v>
      </c>
      <c r="BR571" s="43">
        <f t="shared" ref="BR571:BR575" si="13117">isClocked(BP571)</f>
        <v>0</v>
      </c>
      <c r="BS571" s="34"/>
      <c r="BT571" s="35"/>
      <c r="BU571" s="42">
        <f t="shared" ref="BU571" si="13118">parseTime(BS571)-(BT576=INT(RIGHT($F571, 1)))</f>
        <v>0</v>
      </c>
      <c r="BV571" s="43">
        <f t="shared" ref="BV571:BV575" si="13119">isClocked(BT571)</f>
        <v>0</v>
      </c>
      <c r="BW571" s="34"/>
      <c r="BX571" s="35"/>
      <c r="BY571" s="42">
        <f t="shared" ref="BY571" si="13120">parseTime(BW571)-(BX576=INT(RIGHT($F571, 1)))</f>
        <v>0</v>
      </c>
      <c r="BZ571" s="43">
        <f t="shared" ref="BZ571:BZ575" si="13121">isClocked(BX571)</f>
        <v>0</v>
      </c>
      <c r="CA571" s="34"/>
      <c r="CB571" s="35"/>
      <c r="CC571" s="42">
        <f t="shared" ref="CC571" si="13122">parseTime(CA571)-(CB576=INT(RIGHT($F571, 1)))</f>
        <v>0</v>
      </c>
      <c r="CD571" s="43">
        <f t="shared" ref="CD571:CD575" si="13123">isClocked(CB571)</f>
        <v>0</v>
      </c>
      <c r="CE571" s="34"/>
      <c r="CF571" s="35"/>
      <c r="CG571" s="42">
        <f t="shared" ref="CG571" si="13124">parseTime(CE571)-(CF576=INT(RIGHT($F571, 1)))</f>
        <v>0</v>
      </c>
      <c r="CH571" s="43">
        <f t="shared" ref="CH571:CH575" si="13125">isClocked(CF571)</f>
        <v>0</v>
      </c>
    </row>
    <row r="572" spans="1:86" x14ac:dyDescent="0.25">
      <c r="A572" s="56" t="s">
        <v>0</v>
      </c>
      <c r="B572" s="57">
        <f t="shared" ref="B572" ca="1" si="13126">SUM(B573:B576)</f>
        <v>88.5</v>
      </c>
      <c r="C572" s="14" t="s">
        <v>252</v>
      </c>
      <c r="D572" s="14"/>
      <c r="E572" s="55" t="str">
        <f t="shared" si="11803"/>
        <v>Thursday</v>
      </c>
      <c r="F572" s="51" t="s">
        <v>129</v>
      </c>
      <c r="G572" s="36"/>
      <c r="H572" s="37"/>
      <c r="I572" s="44">
        <f t="shared" ref="I572" si="13127">parseTime(G572)-(H576=INT(RIGHT($F572, 1)))</f>
        <v>0</v>
      </c>
      <c r="J572" s="45">
        <f t="shared" si="13093"/>
        <v>0</v>
      </c>
      <c r="K572" s="36"/>
      <c r="L572" s="37"/>
      <c r="M572" s="44">
        <f t="shared" ref="M572" si="13128">parseTime(K572)-(L576=INT(RIGHT($F572, 1)))</f>
        <v>0</v>
      </c>
      <c r="N572" s="45">
        <f t="shared" si="13095"/>
        <v>0</v>
      </c>
      <c r="O572" s="36"/>
      <c r="P572" s="37"/>
      <c r="Q572" s="44">
        <f t="shared" ref="Q572" si="13129">parseTime(O572)-(P576=INT(RIGHT($F572, 1)))</f>
        <v>0</v>
      </c>
      <c r="R572" s="45">
        <f t="shared" si="13097"/>
        <v>0</v>
      </c>
      <c r="S572" s="36"/>
      <c r="T572" s="37"/>
      <c r="U572" s="44">
        <f t="shared" ref="U572" si="13130">parseTime(S572)-(T576=INT(RIGHT($F572, 1)))</f>
        <v>0</v>
      </c>
      <c r="V572" s="45">
        <f t="shared" si="13099"/>
        <v>0</v>
      </c>
      <c r="W572" s="36"/>
      <c r="X572" s="37"/>
      <c r="Y572" s="44">
        <f t="shared" ref="Y572" si="13131">parseTime(W572)-(X576=INT(RIGHT($F572, 1)))</f>
        <v>0</v>
      </c>
      <c r="Z572" s="45">
        <f t="shared" si="13101"/>
        <v>0</v>
      </c>
      <c r="AA572" s="36"/>
      <c r="AB572" s="37"/>
      <c r="AC572" s="44">
        <f t="shared" ref="AC572" si="13132">parseTime(AA572)-(AB576=INT(RIGHT($F572, 1)))</f>
        <v>0</v>
      </c>
      <c r="AD572" s="45">
        <f t="shared" si="13103"/>
        <v>0</v>
      </c>
      <c r="AE572" s="36"/>
      <c r="AF572" s="37"/>
      <c r="AG572" s="44">
        <f t="shared" ref="AG572" si="13133">parseTime(AE572)-(AF576=INT(RIGHT($F572, 1)))</f>
        <v>0</v>
      </c>
      <c r="AH572" s="45">
        <f t="shared" si="13105"/>
        <v>0</v>
      </c>
      <c r="AI572" s="36"/>
      <c r="AJ572" s="37"/>
      <c r="AK572" s="44">
        <f>parseTime(AI572)-(AJ576=INT(RIGHT($F572, 1)))</f>
        <v>0</v>
      </c>
      <c r="AL572" s="45">
        <f t="shared" si="13106"/>
        <v>0</v>
      </c>
      <c r="AM572" s="36"/>
      <c r="AN572" s="37"/>
      <c r="AO572" s="44">
        <f t="shared" ref="AO572" si="13134">parseTime(AM572)-(AN576=INT(RIGHT($F572, 1)))</f>
        <v>0</v>
      </c>
      <c r="AP572" s="45">
        <f t="shared" si="13108"/>
        <v>0</v>
      </c>
      <c r="AQ572" s="36"/>
      <c r="AR572" s="37"/>
      <c r="AS572" s="44">
        <f t="shared" ref="AS572" si="13135">parseTime(AQ572)-(AR576=INT(RIGHT($F572, 1)))</f>
        <v>0</v>
      </c>
      <c r="AT572" s="45">
        <f t="shared" si="13110"/>
        <v>0</v>
      </c>
      <c r="AU572" s="36"/>
      <c r="AV572" s="37"/>
      <c r="AW572" s="44">
        <f>parseTime(AU572)-(AV576=INT(RIGHT($F572, 1)))</f>
        <v>0</v>
      </c>
      <c r="AX572" s="45">
        <f t="shared" si="13111"/>
        <v>0</v>
      </c>
      <c r="AY572" s="36"/>
      <c r="AZ572" s="37"/>
      <c r="BA572" s="44">
        <f>parseTime(AY572)-(AZ576=INT(RIGHT($F572, 1)))</f>
        <v>0</v>
      </c>
      <c r="BB572" s="45">
        <f t="shared" si="13112"/>
        <v>0</v>
      </c>
      <c r="BC572" s="36"/>
      <c r="BD572" s="37"/>
      <c r="BE572" s="44">
        <f>parseTime(BC572)-(BD576=INT(RIGHT($F572, 1)))</f>
        <v>0</v>
      </c>
      <c r="BF572" s="45">
        <f t="shared" si="13113"/>
        <v>0</v>
      </c>
      <c r="BG572" s="36"/>
      <c r="BH572" s="37"/>
      <c r="BI572" s="44">
        <f>parseTime(BG572)-(BH576=INT(RIGHT($F572, 1)))</f>
        <v>0</v>
      </c>
      <c r="BJ572" s="45">
        <f t="shared" si="13114"/>
        <v>0</v>
      </c>
      <c r="BK572" s="36"/>
      <c r="BL572" s="37"/>
      <c r="BM572" s="44">
        <f>parseTime(BK572)-(BL576=INT(RIGHT($F572, 1)))</f>
        <v>0</v>
      </c>
      <c r="BN572" s="45">
        <f t="shared" si="13115"/>
        <v>0</v>
      </c>
      <c r="BO572" s="36"/>
      <c r="BP572" s="37"/>
      <c r="BQ572" s="44">
        <f t="shared" ref="BQ572" si="13136">parseTime(BO572)-(BP576=INT(RIGHT($F572, 1)))</f>
        <v>0</v>
      </c>
      <c r="BR572" s="45">
        <f t="shared" si="13117"/>
        <v>0</v>
      </c>
      <c r="BS572" s="36"/>
      <c r="BT572" s="37"/>
      <c r="BU572" s="44">
        <f t="shared" ref="BU572" si="13137">parseTime(BS572)-(BT576=INT(RIGHT($F572, 1)))</f>
        <v>0</v>
      </c>
      <c r="BV572" s="45">
        <f t="shared" si="13119"/>
        <v>0</v>
      </c>
      <c r="BW572" s="36"/>
      <c r="BX572" s="37"/>
      <c r="BY572" s="44">
        <f t="shared" ref="BY572" si="13138">parseTime(BW572)-(BX576=INT(RIGHT($F572, 1)))</f>
        <v>0</v>
      </c>
      <c r="BZ572" s="45">
        <f t="shared" si="13121"/>
        <v>0</v>
      </c>
      <c r="CA572" s="36"/>
      <c r="CB572" s="37"/>
      <c r="CC572" s="44">
        <f t="shared" ref="CC572" si="13139">parseTime(CA572)-(CB576=INT(RIGHT($F572, 1)))</f>
        <v>0</v>
      </c>
      <c r="CD572" s="45">
        <f t="shared" si="13123"/>
        <v>0</v>
      </c>
      <c r="CE572" s="36"/>
      <c r="CF572" s="37"/>
      <c r="CG572" s="44">
        <f t="shared" ref="CG572" si="13140">parseTime(CE572)-(CF576=INT(RIGHT($F572, 1)))</f>
        <v>0</v>
      </c>
      <c r="CH572" s="45">
        <f t="shared" si="13125"/>
        <v>0</v>
      </c>
    </row>
    <row r="573" spans="1:86" x14ac:dyDescent="0.25">
      <c r="A573" s="56" t="s">
        <v>117</v>
      </c>
      <c r="B573" s="57">
        <f ca="1">roleHours(G571:CH577, "MFD")</f>
        <v>48</v>
      </c>
      <c r="C573" s="14">
        <f t="shared" ca="1" si="11818"/>
        <v>6</v>
      </c>
      <c r="D573" s="14"/>
      <c r="E573" s="20" t="s">
        <v>127</v>
      </c>
      <c r="F573" s="51" t="s">
        <v>130</v>
      </c>
      <c r="G573" s="36"/>
      <c r="H573" s="37"/>
      <c r="I573" s="44">
        <f t="shared" ref="I573" si="13141">parseTime(G573)-(H576=INT(RIGHT($F573, 1)))</f>
        <v>0</v>
      </c>
      <c r="J573" s="45">
        <f t="shared" si="13093"/>
        <v>0</v>
      </c>
      <c r="K573" s="36"/>
      <c r="L573" s="37"/>
      <c r="M573" s="44">
        <f t="shared" ref="M573" si="13142">parseTime(K573)-(L576=INT(RIGHT($F573, 1)))</f>
        <v>0</v>
      </c>
      <c r="N573" s="45">
        <f t="shared" si="13095"/>
        <v>0</v>
      </c>
      <c r="O573" s="36"/>
      <c r="P573" s="37"/>
      <c r="Q573" s="44">
        <f t="shared" ref="Q573" si="13143">parseTime(O573)-(P576=INT(RIGHT($F573, 1)))</f>
        <v>0</v>
      </c>
      <c r="R573" s="45">
        <f t="shared" si="13097"/>
        <v>0</v>
      </c>
      <c r="S573" s="36"/>
      <c r="T573" s="37"/>
      <c r="U573" s="44">
        <f t="shared" ref="U573" si="13144">parseTime(S573)-(T576=INT(RIGHT($F573, 1)))</f>
        <v>0</v>
      </c>
      <c r="V573" s="45">
        <f t="shared" si="13099"/>
        <v>0</v>
      </c>
      <c r="W573" s="36"/>
      <c r="X573" s="37"/>
      <c r="Y573" s="44">
        <f t="shared" ref="Y573" si="13145">parseTime(W573)-(X576=INT(RIGHT($F573, 1)))</f>
        <v>0</v>
      </c>
      <c r="Z573" s="45">
        <f t="shared" si="13101"/>
        <v>0</v>
      </c>
      <c r="AA573" s="36"/>
      <c r="AB573" s="37"/>
      <c r="AC573" s="44">
        <f t="shared" ref="AC573" si="13146">parseTime(AA573)-(AB576=INT(RIGHT($F573, 1)))</f>
        <v>0</v>
      </c>
      <c r="AD573" s="45">
        <f t="shared" si="13103"/>
        <v>0</v>
      </c>
      <c r="AE573" s="36"/>
      <c r="AF573" s="37"/>
      <c r="AG573" s="44">
        <f t="shared" ref="AG573" si="13147">parseTime(AE573)-(AF576=INT(RIGHT($F573, 1)))</f>
        <v>0</v>
      </c>
      <c r="AH573" s="45">
        <f t="shared" si="13105"/>
        <v>0</v>
      </c>
      <c r="AI573" s="36"/>
      <c r="AJ573" s="37"/>
      <c r="AK573" s="44">
        <f>parseTime(AI573)-(AJ576=INT(RIGHT($F573, 1)))</f>
        <v>0</v>
      </c>
      <c r="AL573" s="45">
        <f t="shared" si="13106"/>
        <v>0</v>
      </c>
      <c r="AM573" s="36"/>
      <c r="AN573" s="37"/>
      <c r="AO573" s="44">
        <f t="shared" ref="AO573" si="13148">parseTime(AM573)-(AN576=INT(RIGHT($F573, 1)))</f>
        <v>0</v>
      </c>
      <c r="AP573" s="45">
        <f t="shared" si="13108"/>
        <v>0</v>
      </c>
      <c r="AQ573" s="36"/>
      <c r="AR573" s="37"/>
      <c r="AS573" s="44">
        <f t="shared" ref="AS573" si="13149">parseTime(AQ573)-(AR576=INT(RIGHT($F573, 1)))</f>
        <v>0</v>
      </c>
      <c r="AT573" s="45">
        <f t="shared" si="13110"/>
        <v>0</v>
      </c>
      <c r="AU573" s="36"/>
      <c r="AV573" s="37"/>
      <c r="AW573" s="44">
        <f>parseTime(AU573)-(AV576=INT(RIGHT($F573, 1)))</f>
        <v>0</v>
      </c>
      <c r="AX573" s="45">
        <f t="shared" si="13111"/>
        <v>0</v>
      </c>
      <c r="AY573" s="36"/>
      <c r="AZ573" s="37"/>
      <c r="BA573" s="44">
        <f>parseTime(AY573)-(AZ576=INT(RIGHT($F573, 1)))</f>
        <v>0</v>
      </c>
      <c r="BB573" s="45">
        <f t="shared" si="13112"/>
        <v>0</v>
      </c>
      <c r="BC573" s="36"/>
      <c r="BD573" s="37"/>
      <c r="BE573" s="44">
        <f>parseTime(BC573)-(BD576=INT(RIGHT($F573, 1)))</f>
        <v>0</v>
      </c>
      <c r="BF573" s="45">
        <f t="shared" si="13113"/>
        <v>0</v>
      </c>
      <c r="BG573" s="36"/>
      <c r="BH573" s="37"/>
      <c r="BI573" s="44">
        <f>parseTime(BG573)-(BH576=INT(RIGHT($F573, 1)))</f>
        <v>0</v>
      </c>
      <c r="BJ573" s="45">
        <f t="shared" si="13114"/>
        <v>0</v>
      </c>
      <c r="BK573" s="36"/>
      <c r="BL573" s="37"/>
      <c r="BM573" s="44">
        <f>parseTime(BK573)-(BL576=INT(RIGHT($F573, 1)))</f>
        <v>0</v>
      </c>
      <c r="BN573" s="45">
        <f t="shared" si="13115"/>
        <v>0</v>
      </c>
      <c r="BO573" s="36"/>
      <c r="BP573" s="37"/>
      <c r="BQ573" s="44">
        <f t="shared" ref="BQ573" si="13150">parseTime(BO573)-(BP576=INT(RIGHT($F573, 1)))</f>
        <v>0</v>
      </c>
      <c r="BR573" s="45">
        <f t="shared" si="13117"/>
        <v>0</v>
      </c>
      <c r="BS573" s="36"/>
      <c r="BT573" s="37"/>
      <c r="BU573" s="44">
        <f t="shared" ref="BU573" si="13151">parseTime(BS573)-(BT576=INT(RIGHT($F573, 1)))</f>
        <v>0</v>
      </c>
      <c r="BV573" s="45">
        <f t="shared" si="13119"/>
        <v>0</v>
      </c>
      <c r="BW573" s="36"/>
      <c r="BX573" s="37"/>
      <c r="BY573" s="44">
        <f t="shared" ref="BY573" si="13152">parseTime(BW573)-(BX576=INT(RIGHT($F573, 1)))</f>
        <v>0</v>
      </c>
      <c r="BZ573" s="45">
        <f t="shared" si="13121"/>
        <v>0</v>
      </c>
      <c r="CA573" s="36"/>
      <c r="CB573" s="37"/>
      <c r="CC573" s="44">
        <f t="shared" ref="CC573" si="13153">parseTime(CA573)-(CB576=INT(RIGHT($F573, 1)))</f>
        <v>0</v>
      </c>
      <c r="CD573" s="45">
        <f t="shared" si="13123"/>
        <v>0</v>
      </c>
      <c r="CE573" s="36"/>
      <c r="CF573" s="37"/>
      <c r="CG573" s="44">
        <f t="shared" ref="CG573" si="13154">parseTime(CE573)-(CF576=INT(RIGHT($F573, 1)))</f>
        <v>0</v>
      </c>
      <c r="CH573" s="45">
        <f t="shared" si="13125"/>
        <v>0</v>
      </c>
    </row>
    <row r="574" spans="1:86" x14ac:dyDescent="0.25">
      <c r="A574" s="56" t="s">
        <v>118</v>
      </c>
      <c r="B574" s="57">
        <f ca="1">roleHours(G571:CH577, "DFD")</f>
        <v>24</v>
      </c>
      <c r="C574" s="14">
        <f t="shared" ca="1" si="11818"/>
        <v>3</v>
      </c>
      <c r="D574" s="14"/>
      <c r="E574" s="20"/>
      <c r="F574" s="51" t="s">
        <v>131</v>
      </c>
      <c r="G574" s="36"/>
      <c r="H574" s="37"/>
      <c r="I574" s="44">
        <f t="shared" ref="I574" si="13155">parseTime(G574)-(H576=INT(RIGHT($F574, 1)))</f>
        <v>0</v>
      </c>
      <c r="J574" s="45">
        <f t="shared" si="13093"/>
        <v>0</v>
      </c>
      <c r="K574" s="36"/>
      <c r="L574" s="37"/>
      <c r="M574" s="44">
        <f t="shared" ref="M574" si="13156">parseTime(K574)-(L576=INT(RIGHT($F574, 1)))</f>
        <v>0</v>
      </c>
      <c r="N574" s="45">
        <f t="shared" si="13095"/>
        <v>0</v>
      </c>
      <c r="O574" s="36"/>
      <c r="P574" s="37"/>
      <c r="Q574" s="44">
        <f t="shared" ref="Q574" si="13157">parseTime(O574)-(P576=INT(RIGHT($F574, 1)))</f>
        <v>0</v>
      </c>
      <c r="R574" s="45">
        <f t="shared" si="13097"/>
        <v>0</v>
      </c>
      <c r="S574" s="36"/>
      <c r="T574" s="37"/>
      <c r="U574" s="44">
        <f t="shared" ref="U574" si="13158">parseTime(S574)-(T576=INT(RIGHT($F574, 1)))</f>
        <v>0</v>
      </c>
      <c r="V574" s="45">
        <f t="shared" si="13099"/>
        <v>0</v>
      </c>
      <c r="W574" s="36"/>
      <c r="X574" s="37"/>
      <c r="Y574" s="44">
        <f t="shared" ref="Y574" si="13159">parseTime(W574)-(X576=INT(RIGHT($F574, 1)))</f>
        <v>0</v>
      </c>
      <c r="Z574" s="45">
        <f t="shared" si="13101"/>
        <v>0</v>
      </c>
      <c r="AA574" s="36"/>
      <c r="AB574" s="37"/>
      <c r="AC574" s="44">
        <f t="shared" ref="AC574" si="13160">parseTime(AA574)-(AB576=INT(RIGHT($F574, 1)))</f>
        <v>0</v>
      </c>
      <c r="AD574" s="45">
        <f t="shared" si="13103"/>
        <v>0</v>
      </c>
      <c r="AE574" s="36"/>
      <c r="AF574" s="37"/>
      <c r="AG574" s="44">
        <f t="shared" ref="AG574" si="13161">parseTime(AE574)-(AF576=INT(RIGHT($F574, 1)))</f>
        <v>0</v>
      </c>
      <c r="AH574" s="45">
        <f t="shared" si="13105"/>
        <v>0</v>
      </c>
      <c r="AI574" s="36"/>
      <c r="AJ574" s="37"/>
      <c r="AK574" s="44">
        <f>parseTime(AI574)-(AJ576=INT(RIGHT($F574, 1)))</f>
        <v>0</v>
      </c>
      <c r="AL574" s="45">
        <f t="shared" si="13106"/>
        <v>0</v>
      </c>
      <c r="AM574" s="36"/>
      <c r="AN574" s="37"/>
      <c r="AO574" s="44">
        <f t="shared" ref="AO574" si="13162">parseTime(AM574)-(AN576=INT(RIGHT($F574, 1)))</f>
        <v>0</v>
      </c>
      <c r="AP574" s="45">
        <f t="shared" si="13108"/>
        <v>0</v>
      </c>
      <c r="AQ574" s="36"/>
      <c r="AR574" s="37"/>
      <c r="AS574" s="44">
        <f t="shared" ref="AS574" si="13163">parseTime(AQ574)-(AR576=INT(RIGHT($F574, 1)))</f>
        <v>0</v>
      </c>
      <c r="AT574" s="45">
        <f t="shared" si="13110"/>
        <v>0</v>
      </c>
      <c r="AU574" s="36"/>
      <c r="AV574" s="37"/>
      <c r="AW574" s="44">
        <f>parseTime(AU574)-(AV576=INT(RIGHT($F574, 1)))</f>
        <v>0</v>
      </c>
      <c r="AX574" s="45">
        <f t="shared" si="13111"/>
        <v>0</v>
      </c>
      <c r="AY574" s="36"/>
      <c r="AZ574" s="37"/>
      <c r="BA574" s="44">
        <f>parseTime(AY574)-(AZ576=INT(RIGHT($F574, 1)))</f>
        <v>0</v>
      </c>
      <c r="BB574" s="45">
        <f t="shared" si="13112"/>
        <v>0</v>
      </c>
      <c r="BC574" s="36"/>
      <c r="BD574" s="37"/>
      <c r="BE574" s="44">
        <f>parseTime(BC574)-(BD576=INT(RIGHT($F574, 1)))</f>
        <v>0</v>
      </c>
      <c r="BF574" s="45">
        <f t="shared" si="13113"/>
        <v>0</v>
      </c>
      <c r="BG574" s="36"/>
      <c r="BH574" s="37"/>
      <c r="BI574" s="44">
        <f>parseTime(BG574)-(BH576=INT(RIGHT($F574, 1)))</f>
        <v>0</v>
      </c>
      <c r="BJ574" s="45">
        <f t="shared" si="13114"/>
        <v>0</v>
      </c>
      <c r="BK574" s="36"/>
      <c r="BL574" s="37"/>
      <c r="BM574" s="44">
        <f>parseTime(BK574)-(BL576=INT(RIGHT($F574, 1)))</f>
        <v>0</v>
      </c>
      <c r="BN574" s="45">
        <f t="shared" si="13115"/>
        <v>0</v>
      </c>
      <c r="BO574" s="36"/>
      <c r="BP574" s="37"/>
      <c r="BQ574" s="44">
        <f t="shared" ref="BQ574" si="13164">parseTime(BO574)-(BP576=INT(RIGHT($F574, 1)))</f>
        <v>0</v>
      </c>
      <c r="BR574" s="45">
        <f t="shared" si="13117"/>
        <v>0</v>
      </c>
      <c r="BS574" s="36"/>
      <c r="BT574" s="37"/>
      <c r="BU574" s="44">
        <f t="shared" ref="BU574" si="13165">parseTime(BS574)-(BT576=INT(RIGHT($F574, 1)))</f>
        <v>0</v>
      </c>
      <c r="BV574" s="45">
        <f t="shared" si="13119"/>
        <v>0</v>
      </c>
      <c r="BW574" s="36"/>
      <c r="BX574" s="37"/>
      <c r="BY574" s="44">
        <f t="shared" ref="BY574" si="13166">parseTime(BW574)-(BX576=INT(RIGHT($F574, 1)))</f>
        <v>0</v>
      </c>
      <c r="BZ574" s="45">
        <f t="shared" si="13121"/>
        <v>0</v>
      </c>
      <c r="CA574" s="36"/>
      <c r="CB574" s="37"/>
      <c r="CC574" s="44">
        <f t="shared" ref="CC574" si="13167">parseTime(CA574)-(CB576=INT(RIGHT($F574, 1)))</f>
        <v>0</v>
      </c>
      <c r="CD574" s="45">
        <f t="shared" si="13123"/>
        <v>0</v>
      </c>
      <c r="CE574" s="36"/>
      <c r="CF574" s="37"/>
      <c r="CG574" s="44">
        <f t="shared" ref="CG574" si="13168">parseTime(CE574)-(CF576=INT(RIGHT($F574, 1)))</f>
        <v>0</v>
      </c>
      <c r="CH574" s="45">
        <f t="shared" si="13125"/>
        <v>0</v>
      </c>
    </row>
    <row r="575" spans="1:86" x14ac:dyDescent="0.25">
      <c r="A575" s="56" t="s">
        <v>119</v>
      </c>
      <c r="B575" s="57">
        <f ca="1">roleHours(G571:CH577, "MCC")</f>
        <v>8</v>
      </c>
      <c r="C575" s="14">
        <f t="shared" ca="1" si="11818"/>
        <v>1</v>
      </c>
      <c r="D575" s="14"/>
      <c r="E575" s="20"/>
      <c r="F575" s="51" t="s">
        <v>132</v>
      </c>
      <c r="G575" s="36"/>
      <c r="H575" s="37"/>
      <c r="I575" s="44">
        <f t="shared" ref="I575" si="13169">parseTime(G575)-(H576=INT(RIGHT($F575, 1)))</f>
        <v>0</v>
      </c>
      <c r="J575" s="45">
        <f t="shared" si="13093"/>
        <v>0</v>
      </c>
      <c r="K575" s="36"/>
      <c r="L575" s="37"/>
      <c r="M575" s="44">
        <f t="shared" ref="M575" si="13170">parseTime(K575)-(L576=INT(RIGHT($F575, 1)))</f>
        <v>0</v>
      </c>
      <c r="N575" s="45">
        <f t="shared" si="13095"/>
        <v>0</v>
      </c>
      <c r="O575" s="36"/>
      <c r="P575" s="37"/>
      <c r="Q575" s="44">
        <f t="shared" ref="Q575" si="13171">parseTime(O575)-(P576=INT(RIGHT($F575, 1)))</f>
        <v>0</v>
      </c>
      <c r="R575" s="45">
        <f t="shared" si="13097"/>
        <v>0</v>
      </c>
      <c r="S575" s="36"/>
      <c r="T575" s="37"/>
      <c r="U575" s="44">
        <f t="shared" ref="U575" si="13172">parseTime(S575)-(T576=INT(RIGHT($F575, 1)))</f>
        <v>0</v>
      </c>
      <c r="V575" s="45">
        <f t="shared" si="13099"/>
        <v>0</v>
      </c>
      <c r="W575" s="36"/>
      <c r="X575" s="37"/>
      <c r="Y575" s="44">
        <f t="shared" ref="Y575" si="13173">parseTime(W575)-(X576=INT(RIGHT($F575, 1)))</f>
        <v>0</v>
      </c>
      <c r="Z575" s="45">
        <f t="shared" si="13101"/>
        <v>0</v>
      </c>
      <c r="AA575" s="36"/>
      <c r="AB575" s="37"/>
      <c r="AC575" s="44">
        <f t="shared" ref="AC575" si="13174">parseTime(AA575)-(AB576=INT(RIGHT($F575, 1)))</f>
        <v>0</v>
      </c>
      <c r="AD575" s="45">
        <f t="shared" si="13103"/>
        <v>0</v>
      </c>
      <c r="AE575" s="36"/>
      <c r="AF575" s="37"/>
      <c r="AG575" s="44">
        <f t="shared" ref="AG575" si="13175">parseTime(AE575)-(AF576=INT(RIGHT($F575, 1)))</f>
        <v>0</v>
      </c>
      <c r="AH575" s="45">
        <f t="shared" si="13105"/>
        <v>0</v>
      </c>
      <c r="AI575" s="36"/>
      <c r="AJ575" s="37"/>
      <c r="AK575" s="44">
        <f>parseTime(AI575)-(AJ576=INT(RIGHT($F575, 1)))</f>
        <v>0</v>
      </c>
      <c r="AL575" s="45">
        <f t="shared" si="13106"/>
        <v>0</v>
      </c>
      <c r="AM575" s="36"/>
      <c r="AN575" s="37"/>
      <c r="AO575" s="44">
        <f t="shared" ref="AO575" si="13176">parseTime(AM575)-(AN576=INT(RIGHT($F575, 1)))</f>
        <v>0</v>
      </c>
      <c r="AP575" s="45">
        <f t="shared" si="13108"/>
        <v>0</v>
      </c>
      <c r="AQ575" s="36"/>
      <c r="AR575" s="37"/>
      <c r="AS575" s="44">
        <f t="shared" ref="AS575" si="13177">parseTime(AQ575)-(AR576=INT(RIGHT($F575, 1)))</f>
        <v>0</v>
      </c>
      <c r="AT575" s="45">
        <f t="shared" si="13110"/>
        <v>0</v>
      </c>
      <c r="AU575" s="36"/>
      <c r="AV575" s="37"/>
      <c r="AW575" s="44">
        <f>parseTime(AU575)-(AV576=INT(RIGHT($F575, 1)))</f>
        <v>0</v>
      </c>
      <c r="AX575" s="45">
        <f t="shared" si="13111"/>
        <v>0</v>
      </c>
      <c r="AY575" s="36"/>
      <c r="AZ575" s="37"/>
      <c r="BA575" s="44">
        <f>parseTime(AY575)-(AZ576=INT(RIGHT($F575, 1)))</f>
        <v>0</v>
      </c>
      <c r="BB575" s="45">
        <f t="shared" si="13112"/>
        <v>0</v>
      </c>
      <c r="BC575" s="36"/>
      <c r="BD575" s="37"/>
      <c r="BE575" s="44">
        <f>parseTime(BC575)-(BD576=INT(RIGHT($F575, 1)))</f>
        <v>0</v>
      </c>
      <c r="BF575" s="45">
        <f t="shared" si="13113"/>
        <v>0</v>
      </c>
      <c r="BG575" s="36"/>
      <c r="BH575" s="37"/>
      <c r="BI575" s="44">
        <f>parseTime(BG575)-(BH576=INT(RIGHT($F575, 1)))</f>
        <v>0</v>
      </c>
      <c r="BJ575" s="45">
        <f t="shared" si="13114"/>
        <v>0</v>
      </c>
      <c r="BK575" s="36"/>
      <c r="BL575" s="37"/>
      <c r="BM575" s="44">
        <f>parseTime(BK575)-(BL576=INT(RIGHT($F575, 1)))</f>
        <v>0</v>
      </c>
      <c r="BN575" s="45">
        <f t="shared" si="13115"/>
        <v>0</v>
      </c>
      <c r="BO575" s="36"/>
      <c r="BP575" s="37"/>
      <c r="BQ575" s="44">
        <f t="shared" ref="BQ575" si="13178">parseTime(BO575)-(BP576=INT(RIGHT($F575, 1)))</f>
        <v>0</v>
      </c>
      <c r="BR575" s="45">
        <f t="shared" si="13117"/>
        <v>0</v>
      </c>
      <c r="BS575" s="36"/>
      <c r="BT575" s="37"/>
      <c r="BU575" s="44">
        <f t="shared" ref="BU575" si="13179">parseTime(BS575)-(BT576=INT(RIGHT($F575, 1)))</f>
        <v>0</v>
      </c>
      <c r="BV575" s="45">
        <f t="shared" si="13119"/>
        <v>0</v>
      </c>
      <c r="BW575" s="36"/>
      <c r="BX575" s="37"/>
      <c r="BY575" s="44">
        <f t="shared" ref="BY575" si="13180">parseTime(BW575)-(BX576=INT(RIGHT($F575, 1)))</f>
        <v>0</v>
      </c>
      <c r="BZ575" s="45">
        <f t="shared" si="13121"/>
        <v>0</v>
      </c>
      <c r="CA575" s="36"/>
      <c r="CB575" s="37"/>
      <c r="CC575" s="44">
        <f t="shared" ref="CC575" si="13181">parseTime(CA575)-(CB576=INT(RIGHT($F575, 1)))</f>
        <v>0</v>
      </c>
      <c r="CD575" s="45">
        <f t="shared" si="13123"/>
        <v>0</v>
      </c>
      <c r="CE575" s="36"/>
      <c r="CF575" s="37"/>
      <c r="CG575" s="44">
        <f t="shared" ref="CG575" si="13182">parseTime(CE575)-(CF576=INT(RIGHT($F575, 1)))</f>
        <v>0</v>
      </c>
      <c r="CH575" s="45">
        <f t="shared" si="13125"/>
        <v>0</v>
      </c>
    </row>
    <row r="576" spans="1:86" x14ac:dyDescent="0.25">
      <c r="A576" s="56" t="s">
        <v>120</v>
      </c>
      <c r="B576" s="57">
        <f ca="1">roleHours(G571:CH577, "DCC")</f>
        <v>8.5</v>
      </c>
      <c r="C576" s="14">
        <f t="shared" ca="1" si="11818"/>
        <v>1.0625</v>
      </c>
      <c r="D576" s="14"/>
      <c r="E576" s="20"/>
      <c r="F576" s="51"/>
      <c r="G576" s="46" t="s">
        <v>134</v>
      </c>
      <c r="H576" s="38">
        <f t="shared" ref="H576" si="13183">lunchAdjust(G571:H575)</f>
        <v>1</v>
      </c>
      <c r="I576" s="48" t="s">
        <v>0</v>
      </c>
      <c r="J576" s="39">
        <f t="shared" ref="J576" si="13184">SUMPRODUCT(I571:I575*J571:J575)</f>
        <v>8</v>
      </c>
      <c r="K576" s="46" t="s">
        <v>134</v>
      </c>
      <c r="L576" s="38">
        <f t="shared" ref="L576" si="13185">lunchAdjust(K571:L575)</f>
        <v>1</v>
      </c>
      <c r="M576" s="48" t="s">
        <v>0</v>
      </c>
      <c r="N576" s="39">
        <f t="shared" ref="N576" si="13186">SUMPRODUCT(M571:M575*N571:N575)</f>
        <v>8</v>
      </c>
      <c r="O576" s="46" t="s">
        <v>134</v>
      </c>
      <c r="P576" s="38">
        <f t="shared" ref="P576" si="13187">lunchAdjust(O571:P575)</f>
        <v>1</v>
      </c>
      <c r="Q576" s="48" t="s">
        <v>0</v>
      </c>
      <c r="R576" s="39">
        <f t="shared" ref="R576" si="13188">SUMPRODUCT(Q571:Q575*R571:R575)</f>
        <v>8</v>
      </c>
      <c r="S576" s="46" t="s">
        <v>134</v>
      </c>
      <c r="T576" s="38">
        <f t="shared" ref="T576" si="13189">lunchAdjust(S571:T575)</f>
        <v>1</v>
      </c>
      <c r="U576" s="48" t="s">
        <v>0</v>
      </c>
      <c r="V576" s="39">
        <f t="shared" ref="V576" si="13190">SUMPRODUCT(U571:U575*V571:V575)</f>
        <v>8</v>
      </c>
      <c r="W576" s="46" t="s">
        <v>134</v>
      </c>
      <c r="X576" s="38">
        <f t="shared" ref="X576" si="13191">lunchAdjust(W571:X575)</f>
        <v>1</v>
      </c>
      <c r="Y576" s="48" t="s">
        <v>0</v>
      </c>
      <c r="Z576" s="39">
        <f t="shared" ref="Z576" si="13192">SUMPRODUCT(Y571:Y575*Z571:Z575)</f>
        <v>8</v>
      </c>
      <c r="AA576" s="46" t="s">
        <v>134</v>
      </c>
      <c r="AB576" s="38">
        <f t="shared" ref="AB576" si="13193">lunchAdjust(AA571:AB575)</f>
        <v>1</v>
      </c>
      <c r="AC576" s="48" t="s">
        <v>0</v>
      </c>
      <c r="AD576" s="39">
        <f t="shared" ref="AD576" si="13194">SUMPRODUCT(AC571:AC575*AD571:AD575)</f>
        <v>8</v>
      </c>
      <c r="AE576" s="46" t="s">
        <v>134</v>
      </c>
      <c r="AF576" s="38">
        <f t="shared" ref="AF576" si="13195">lunchAdjust(AE571:AF575)</f>
        <v>1</v>
      </c>
      <c r="AG576" s="48" t="s">
        <v>0</v>
      </c>
      <c r="AH576" s="39">
        <f t="shared" ref="AH576" si="13196">SUMPRODUCT(AG571:AG575*AH571:AH575)</f>
        <v>8</v>
      </c>
      <c r="AI576" s="46" t="s">
        <v>134</v>
      </c>
      <c r="AJ576" s="38">
        <f t="shared" ref="AJ576" si="13197">lunchAdjust(AI571:AJ575)</f>
        <v>1</v>
      </c>
      <c r="AK576" s="48" t="s">
        <v>0</v>
      </c>
      <c r="AL576" s="39">
        <f t="shared" ref="AL576" si="13198">SUMPRODUCT(AK571:AK575*AL571:AL575)</f>
        <v>8</v>
      </c>
      <c r="AM576" s="46" t="s">
        <v>134</v>
      </c>
      <c r="AN576" s="38">
        <f t="shared" ref="AN576" si="13199">lunchAdjust(AM571:AN575)</f>
        <v>0</v>
      </c>
      <c r="AO576" s="48" t="s">
        <v>0</v>
      </c>
      <c r="AP576" s="39">
        <f t="shared" ref="AP576" si="13200">SUMPRODUCT(AO571:AO575*AP571:AP575)</f>
        <v>0</v>
      </c>
      <c r="AQ576" s="46" t="s">
        <v>134</v>
      </c>
      <c r="AR576" s="38">
        <f t="shared" ref="AR576" si="13201">lunchAdjust(AQ571:AR575)</f>
        <v>0</v>
      </c>
      <c r="AS576" s="48" t="s">
        <v>0</v>
      </c>
      <c r="AT576" s="39">
        <f t="shared" ref="AT576" si="13202">SUMPRODUCT(AS571:AS575*AT571:AT575)</f>
        <v>0</v>
      </c>
      <c r="AU576" s="46" t="s">
        <v>134</v>
      </c>
      <c r="AV576" s="38">
        <f t="shared" ref="AV576" si="13203">lunchAdjust(AU571:AV575)</f>
        <v>1</v>
      </c>
      <c r="AW576" s="48" t="s">
        <v>0</v>
      </c>
      <c r="AX576" s="39">
        <f t="shared" ref="AX576" si="13204">SUMPRODUCT(AW571:AW575*AX571:AX575)</f>
        <v>8.5</v>
      </c>
      <c r="AY576" s="46" t="s">
        <v>134</v>
      </c>
      <c r="AZ576" s="38">
        <f t="shared" ref="AZ576" si="13205">lunchAdjust(AY571:AZ575)</f>
        <v>1</v>
      </c>
      <c r="BA576" s="48" t="s">
        <v>0</v>
      </c>
      <c r="BB576" s="39">
        <f t="shared" ref="BB576" si="13206">SUMPRODUCT(BA571:BA575*BB571:BB575)</f>
        <v>8</v>
      </c>
      <c r="BC576" s="46" t="s">
        <v>134</v>
      </c>
      <c r="BD576" s="38">
        <f t="shared" ref="BD576" si="13207">lunchAdjust(BC571:BD575)</f>
        <v>1</v>
      </c>
      <c r="BE576" s="48" t="s">
        <v>0</v>
      </c>
      <c r="BF576" s="39">
        <f t="shared" ref="BF576" si="13208">SUMPRODUCT(BE571:BE575*BF571:BF575)</f>
        <v>8</v>
      </c>
      <c r="BG576" s="46" t="s">
        <v>134</v>
      </c>
      <c r="BH576" s="38">
        <f t="shared" ref="BH576" si="13209">lunchAdjust(BG571:BH575)</f>
        <v>0</v>
      </c>
      <c r="BI576" s="48" t="s">
        <v>0</v>
      </c>
      <c r="BJ576" s="39">
        <f t="shared" ref="BJ576" si="13210">SUMPRODUCT(BI571:BI575*BJ571:BJ575)</f>
        <v>0</v>
      </c>
      <c r="BK576" s="46" t="s">
        <v>134</v>
      </c>
      <c r="BL576" s="38">
        <f t="shared" ref="BL576" si="13211">lunchAdjust(BK571:BL575)</f>
        <v>0</v>
      </c>
      <c r="BM576" s="48" t="s">
        <v>0</v>
      </c>
      <c r="BN576" s="39">
        <f t="shared" ref="BN576" si="13212">SUMPRODUCT(BM571:BM575*BN571:BN575)</f>
        <v>0</v>
      </c>
      <c r="BO576" s="46" t="s">
        <v>134</v>
      </c>
      <c r="BP576" s="38">
        <f t="shared" ref="BP576" si="13213">lunchAdjust(BO571:BP575)</f>
        <v>0</v>
      </c>
      <c r="BQ576" s="48" t="s">
        <v>0</v>
      </c>
      <c r="BR576" s="39">
        <f t="shared" ref="BR576" si="13214">SUMPRODUCT(BQ571:BQ575*BR571:BR575)</f>
        <v>0</v>
      </c>
      <c r="BS576" s="46" t="s">
        <v>134</v>
      </c>
      <c r="BT576" s="38">
        <f t="shared" ref="BT576" si="13215">lunchAdjust(BS571:BT575)</f>
        <v>0</v>
      </c>
      <c r="BU576" s="48" t="s">
        <v>0</v>
      </c>
      <c r="BV576" s="39">
        <f t="shared" ref="BV576" si="13216">SUMPRODUCT(BU571:BU575*BV571:BV575)</f>
        <v>0</v>
      </c>
      <c r="BW576" s="46" t="s">
        <v>134</v>
      </c>
      <c r="BX576" s="38">
        <f t="shared" ref="BX576" si="13217">lunchAdjust(BW571:BX575)</f>
        <v>0</v>
      </c>
      <c r="BY576" s="48" t="s">
        <v>0</v>
      </c>
      <c r="BZ576" s="39">
        <f t="shared" ref="BZ576" si="13218">SUMPRODUCT(BY571:BY575*BZ571:BZ575)</f>
        <v>0</v>
      </c>
      <c r="CA576" s="46" t="s">
        <v>134</v>
      </c>
      <c r="CB576" s="38">
        <f t="shared" ref="CB576" si="13219">lunchAdjust(CA571:CB575)</f>
        <v>0</v>
      </c>
      <c r="CC576" s="48" t="s">
        <v>0</v>
      </c>
      <c r="CD576" s="39">
        <f t="shared" ref="CD576" si="13220">SUMPRODUCT(CC571:CC575*CD571:CD575)</f>
        <v>0</v>
      </c>
      <c r="CE576" s="46" t="s">
        <v>134</v>
      </c>
      <c r="CF576" s="38">
        <f t="shared" ref="CF576" si="13221">lunchAdjust(CE571:CF575)</f>
        <v>0</v>
      </c>
      <c r="CG576" s="48" t="s">
        <v>0</v>
      </c>
      <c r="CH576" s="39">
        <f t="shared" ref="CH576" si="13222">SUMPRODUCT(CG571:CG575*CH571:CH575)</f>
        <v>0</v>
      </c>
    </row>
    <row r="577" spans="1:86" ht="15.75" thickBot="1" x14ac:dyDescent="0.3">
      <c r="A577" s="58" t="s">
        <v>121</v>
      </c>
      <c r="B577" s="59">
        <f ca="1">roleHours(G571:CH577, "OUT")</f>
        <v>0</v>
      </c>
      <c r="C577" s="54" t="s">
        <v>137</v>
      </c>
      <c r="D577" s="22">
        <f ca="1">roleHours(G571:CH577, "PTO")</f>
        <v>0</v>
      </c>
      <c r="E577" s="23"/>
      <c r="F577" s="52"/>
      <c r="G577" s="47" t="s">
        <v>39</v>
      </c>
      <c r="H577" s="40">
        <f t="shared" si="12397"/>
        <v>0</v>
      </c>
      <c r="I577" s="49" t="s">
        <v>135</v>
      </c>
      <c r="J577" s="41">
        <f t="shared" ref="J577" si="13223">J576*G$4</f>
        <v>0</v>
      </c>
      <c r="K577" s="47" t="s">
        <v>39</v>
      </c>
      <c r="L577" s="40">
        <f t="shared" ref="L577" si="13224">SUMPRODUCT(M571:M575*(L571:L575="PTO"))+SUMPRODUCT(M571:M575*(L571:L575="HOL"))</f>
        <v>0</v>
      </c>
      <c r="M577" s="49" t="s">
        <v>135</v>
      </c>
      <c r="N577" s="41">
        <f t="shared" ref="N577" si="13225">N576*K$4</f>
        <v>0</v>
      </c>
      <c r="O577" s="47" t="s">
        <v>39</v>
      </c>
      <c r="P577" s="40">
        <f t="shared" ref="P577" si="13226">SUMPRODUCT(Q571:Q575*(P571:P575="PTO"))+SUMPRODUCT(Q571:Q575*(P571:P575="HOL"))</f>
        <v>0</v>
      </c>
      <c r="Q577" s="49" t="s">
        <v>135</v>
      </c>
      <c r="R577" s="41">
        <f t="shared" ref="R577" si="13227">R576*O$4</f>
        <v>8</v>
      </c>
      <c r="S577" s="47" t="s">
        <v>39</v>
      </c>
      <c r="T577" s="40">
        <f t="shared" ref="T577" si="13228">SUMPRODUCT(U571:U575*(T571:T575="PTO"))+SUMPRODUCT(U571:U575*(T571:T575="HOL"))</f>
        <v>0</v>
      </c>
      <c r="U577" s="49" t="s">
        <v>135</v>
      </c>
      <c r="V577" s="41">
        <f t="shared" ref="V577" si="13229">V576*S$4</f>
        <v>0</v>
      </c>
      <c r="W577" s="47" t="s">
        <v>39</v>
      </c>
      <c r="X577" s="40">
        <f t="shared" ref="X577" si="13230">SUMPRODUCT(Y571:Y575*(X571:X575="PTO"))+SUMPRODUCT(Y571:Y575*(X571:X575="HOL"))</f>
        <v>0</v>
      </c>
      <c r="Y577" s="49" t="s">
        <v>135</v>
      </c>
      <c r="Z577" s="41">
        <f t="shared" ref="Z577" si="13231">Z576*W$4</f>
        <v>8</v>
      </c>
      <c r="AA577" s="47" t="s">
        <v>39</v>
      </c>
      <c r="AB577" s="40">
        <f t="shared" ref="AB577" si="13232">SUMPRODUCT(AC571:AC575*(AB571:AB575="PTO"))+SUMPRODUCT(AC571:AC575*(AB571:AB575="HOL"))</f>
        <v>0</v>
      </c>
      <c r="AC577" s="49" t="s">
        <v>135</v>
      </c>
      <c r="AD577" s="41">
        <f t="shared" ref="AD577" si="13233">AD576*AA$4</f>
        <v>8</v>
      </c>
      <c r="AE577" s="47" t="s">
        <v>39</v>
      </c>
      <c r="AF577" s="40">
        <f t="shared" ref="AF577" si="13234">SUMPRODUCT(AG571:AG575*(AF571:AF575="PTO"))+SUMPRODUCT(AG571:AG575*(AF571:AF575="HOL"))</f>
        <v>0</v>
      </c>
      <c r="AG577" s="49" t="s">
        <v>135</v>
      </c>
      <c r="AH577" s="41">
        <f t="shared" ref="AH577" si="13235">AH576*AE$4</f>
        <v>8</v>
      </c>
      <c r="AI577" s="47" t="s">
        <v>39</v>
      </c>
      <c r="AJ577" s="40">
        <f t="shared" ref="AJ577" si="13236">SUMPRODUCT(AK571:AK575*(AJ571:AJ575="PTO"))+SUMPRODUCT(AK571:AK575*(AJ571:AJ575="HOL"))</f>
        <v>0</v>
      </c>
      <c r="AK577" s="49" t="s">
        <v>135</v>
      </c>
      <c r="AL577" s="41">
        <f>AL576*AI$4</f>
        <v>8</v>
      </c>
      <c r="AM577" s="47" t="s">
        <v>39</v>
      </c>
      <c r="AN577" s="40">
        <f t="shared" ref="AN577" si="13237">SUMPRODUCT(AO571:AO575*(AN571:AN575="PTO"))+SUMPRODUCT(AO571:AO575*(AN571:AN575="HOL"))</f>
        <v>0</v>
      </c>
      <c r="AO577" s="49" t="s">
        <v>135</v>
      </c>
      <c r="AP577" s="41">
        <f t="shared" ref="AP577" si="13238">AP576*AM$4</f>
        <v>0</v>
      </c>
      <c r="AQ577" s="47" t="s">
        <v>39</v>
      </c>
      <c r="AR577" s="40">
        <f t="shared" ref="AR577" si="13239">SUMPRODUCT(AS571:AS575*(AR571:AR575="PTO"))+SUMPRODUCT(AS571:AS575*(AR571:AR575="HOL"))</f>
        <v>0</v>
      </c>
      <c r="AS577" s="49" t="s">
        <v>135</v>
      </c>
      <c r="AT577" s="41">
        <f t="shared" ref="AT577" si="13240">AT576*AQ$4</f>
        <v>0</v>
      </c>
      <c r="AU577" s="47" t="s">
        <v>39</v>
      </c>
      <c r="AV577" s="40">
        <f t="shared" ref="AV577" si="13241">SUMPRODUCT(AW571:AW575*(AV571:AV575="PTO"))+SUMPRODUCT(AW571:AW575*(AV571:AV575="HOL"))</f>
        <v>0</v>
      </c>
      <c r="AW577" s="49" t="s">
        <v>135</v>
      </c>
      <c r="AX577" s="41">
        <f>AX576*AU$4</f>
        <v>8.5</v>
      </c>
      <c r="AY577" s="47" t="s">
        <v>39</v>
      </c>
      <c r="AZ577" s="40">
        <f t="shared" ref="AZ577" si="13242">SUMPRODUCT(BA571:BA575*(AZ571:AZ575="PTO"))+SUMPRODUCT(BA571:BA575*(AZ571:AZ575="HOL"))</f>
        <v>0</v>
      </c>
      <c r="BA577" s="49" t="s">
        <v>135</v>
      </c>
      <c r="BB577" s="41">
        <f>BB576*AY$4</f>
        <v>8</v>
      </c>
      <c r="BC577" s="47" t="s">
        <v>39</v>
      </c>
      <c r="BD577" s="40">
        <f t="shared" ref="BD577" si="13243">SUMPRODUCT(BE571:BE575*(BD571:BD575="PTO"))+SUMPRODUCT(BE571:BE575*(BD571:BD575="HOL"))</f>
        <v>0</v>
      </c>
      <c r="BE577" s="49" t="s">
        <v>135</v>
      </c>
      <c r="BF577" s="41">
        <f>BF576*BC$4</f>
        <v>8</v>
      </c>
      <c r="BG577" s="47" t="s">
        <v>39</v>
      </c>
      <c r="BH577" s="40">
        <f t="shared" ref="BH577" si="13244">SUMPRODUCT(BI571:BI575*(BH571:BH575="PTO"))+SUMPRODUCT(BI571:BI575*(BH571:BH575="HOL"))</f>
        <v>0</v>
      </c>
      <c r="BI577" s="49" t="s">
        <v>135</v>
      </c>
      <c r="BJ577" s="41">
        <f>BJ576*BG$4</f>
        <v>0</v>
      </c>
      <c r="BK577" s="47" t="s">
        <v>39</v>
      </c>
      <c r="BL577" s="40">
        <f t="shared" ref="BL577" si="13245">SUMPRODUCT(BM571:BM575*(BL571:BL575="PTO"))+SUMPRODUCT(BM571:BM575*(BL571:BL575="HOL"))</f>
        <v>0</v>
      </c>
      <c r="BM577" s="49" t="s">
        <v>135</v>
      </c>
      <c r="BN577" s="41">
        <f>BN576*BK$4</f>
        <v>0</v>
      </c>
      <c r="BO577" s="47" t="s">
        <v>39</v>
      </c>
      <c r="BP577" s="40">
        <f t="shared" ref="BP577" si="13246">SUMPRODUCT(BQ571:BQ575*(BP571:BP575="PTO"))+SUMPRODUCT(BQ571:BQ575*(BP571:BP575="HOL"))</f>
        <v>0</v>
      </c>
      <c r="BQ577" s="49" t="s">
        <v>135</v>
      </c>
      <c r="BR577" s="41">
        <f t="shared" ref="BR577" si="13247">BR576*BO$4</f>
        <v>0</v>
      </c>
      <c r="BS577" s="47" t="s">
        <v>39</v>
      </c>
      <c r="BT577" s="40">
        <f t="shared" ref="BT577" si="13248">SUMPRODUCT(BU571:BU575*(BT571:BT575="PTO"))+SUMPRODUCT(BU571:BU575*(BT571:BT575="HOL"))</f>
        <v>0</v>
      </c>
      <c r="BU577" s="49" t="s">
        <v>135</v>
      </c>
      <c r="BV577" s="41">
        <f t="shared" ref="BV577" si="13249">BV576*BS$4</f>
        <v>0</v>
      </c>
      <c r="BW577" s="47" t="s">
        <v>39</v>
      </c>
      <c r="BX577" s="40">
        <f t="shared" ref="BX577" si="13250">SUMPRODUCT(BY571:BY575*(BX571:BX575="PTO"))+SUMPRODUCT(BY571:BY575*(BX571:BX575="HOL"))</f>
        <v>0</v>
      </c>
      <c r="BY577" s="49" t="s">
        <v>135</v>
      </c>
      <c r="BZ577" s="41">
        <f t="shared" ref="BZ577" si="13251">BZ576*BW$4</f>
        <v>0</v>
      </c>
      <c r="CA577" s="47" t="s">
        <v>39</v>
      </c>
      <c r="CB577" s="40">
        <f t="shared" ref="CB577" si="13252">SUMPRODUCT(CC571:CC575*(CB571:CB575="PTO"))+SUMPRODUCT(CC571:CC575*(CB571:CB575="HOL"))</f>
        <v>0</v>
      </c>
      <c r="CC577" s="49" t="s">
        <v>135</v>
      </c>
      <c r="CD577" s="41">
        <f t="shared" ref="CD577" si="13253">CD576*CA$4</f>
        <v>0</v>
      </c>
      <c r="CE577" s="47" t="s">
        <v>39</v>
      </c>
      <c r="CF577" s="40">
        <f t="shared" ref="CF577" si="13254">SUMPRODUCT(CG571:CG575*(CF571:CF575="PTO"))+SUMPRODUCT(CG571:CG575*(CF571:CF575="HOL"))</f>
        <v>0</v>
      </c>
      <c r="CG577" s="49" t="s">
        <v>135</v>
      </c>
      <c r="CH577" s="41">
        <f t="shared" ref="CH577" si="13255">CH576*CE$4</f>
        <v>0</v>
      </c>
    </row>
    <row r="578" spans="1:86" x14ac:dyDescent="0.25">
      <c r="A578" s="70" t="s">
        <v>133</v>
      </c>
      <c r="B578" s="71">
        <f t="shared" ref="B578" ca="1" si="13256">D578-B579</f>
        <v>21.278622491666113</v>
      </c>
      <c r="C578" s="72" t="s">
        <v>122</v>
      </c>
      <c r="D578" s="71">
        <f>IFERROR(INDEX(Holidays[FTE], MATCH(Entry!E578, Holidays[Date], 0)), 1)*8*INDEX(FTEguide[[1]:[12]], MATCH(Entry!E579, FTEguide[Weekday], 0), IF(Entry!E581&gt;0, Entry!E581, MONTH(Entry!E578)))</f>
        <v>93.278622491666113</v>
      </c>
      <c r="E578" s="60">
        <f t="shared" si="11935"/>
        <v>43910</v>
      </c>
      <c r="F578" s="50" t="s">
        <v>128</v>
      </c>
      <c r="G578" s="34" t="s">
        <v>136</v>
      </c>
      <c r="H578" s="35" t="s">
        <v>39</v>
      </c>
      <c r="I578" s="42">
        <f t="shared" ref="I578" si="13257">parseTime(G578)-(H583=INT(RIGHT($F578, 1)))</f>
        <v>8</v>
      </c>
      <c r="J578" s="43">
        <f t="shared" ref="J578:J582" si="13258">isClocked(H578)</f>
        <v>0</v>
      </c>
      <c r="K578" s="34" t="s">
        <v>136</v>
      </c>
      <c r="L578" s="35" t="s">
        <v>23</v>
      </c>
      <c r="M578" s="42">
        <f t="shared" ref="M578" si="13259">parseTime(K578)-(L583=INT(RIGHT($F578, 1)))</f>
        <v>8</v>
      </c>
      <c r="N578" s="43">
        <f t="shared" ref="N578:N582" si="13260">isClocked(L578)</f>
        <v>1</v>
      </c>
      <c r="O578" s="34"/>
      <c r="P578" s="35"/>
      <c r="Q578" s="42">
        <f t="shared" ref="Q578" si="13261">parseTime(O578)-(P583=INT(RIGHT($F578, 1)))</f>
        <v>0</v>
      </c>
      <c r="R578" s="43">
        <f t="shared" ref="R578:R582" si="13262">isClocked(P578)</f>
        <v>0</v>
      </c>
      <c r="S578" s="34" t="s">
        <v>136</v>
      </c>
      <c r="T578" s="35" t="s">
        <v>23</v>
      </c>
      <c r="U578" s="42">
        <f t="shared" ref="U578" si="13263">parseTime(S578)-(T583=INT(RIGHT($F578, 1)))</f>
        <v>8</v>
      </c>
      <c r="V578" s="43">
        <f t="shared" ref="V578:V582" si="13264">isClocked(T578)</f>
        <v>1</v>
      </c>
      <c r="W578" s="34" t="s">
        <v>136</v>
      </c>
      <c r="X578" s="35" t="s">
        <v>24</v>
      </c>
      <c r="Y578" s="42">
        <f t="shared" ref="Y578" si="13265">parseTime(W578)-(X583=INT(RIGHT($F578, 1)))</f>
        <v>8</v>
      </c>
      <c r="Z578" s="43">
        <f t="shared" ref="Z578:Z582" si="13266">isClocked(X578)</f>
        <v>1</v>
      </c>
      <c r="AA578" s="34" t="s">
        <v>136</v>
      </c>
      <c r="AB578" s="35" t="s">
        <v>23</v>
      </c>
      <c r="AC578" s="42">
        <f t="shared" ref="AC578" si="13267">parseTime(AA578)-(AB583=INT(RIGHT($F578, 1)))</f>
        <v>8</v>
      </c>
      <c r="AD578" s="43">
        <f t="shared" ref="AD578:AD582" si="13268">isClocked(AB578)</f>
        <v>1</v>
      </c>
      <c r="AE578" s="34" t="s">
        <v>136</v>
      </c>
      <c r="AF578" s="35" t="s">
        <v>25</v>
      </c>
      <c r="AG578" s="42">
        <f t="shared" ref="AG578" si="13269">parseTime(AE578)-(AF583=INT(RIGHT($F578, 1)))</f>
        <v>8</v>
      </c>
      <c r="AH578" s="43">
        <f t="shared" ref="AH578:AH582" si="13270">isClocked(AF578)</f>
        <v>1</v>
      </c>
      <c r="AI578" s="34" t="s">
        <v>136</v>
      </c>
      <c r="AJ578" s="35" t="s">
        <v>23</v>
      </c>
      <c r="AK578" s="42">
        <f>parseTime(AI578)-(AJ583=INT(RIGHT($F578, 1)))</f>
        <v>8</v>
      </c>
      <c r="AL578" s="43">
        <f t="shared" ref="AL578:AL582" si="13271">isClocked(AJ578)</f>
        <v>1</v>
      </c>
      <c r="AM578" s="34"/>
      <c r="AN578" s="35"/>
      <c r="AO578" s="42">
        <f t="shared" ref="AO578" si="13272">parseTime(AM578)-(AN583=INT(RIGHT($F578, 1)))</f>
        <v>0</v>
      </c>
      <c r="AP578" s="43">
        <f t="shared" ref="AP578:AP582" si="13273">isClocked(AN578)</f>
        <v>0</v>
      </c>
      <c r="AQ578" s="34"/>
      <c r="AR578" s="35"/>
      <c r="AS578" s="42">
        <f t="shared" ref="AS578" si="13274">parseTime(AQ578)-(AR583=INT(RIGHT($F578, 1)))</f>
        <v>0</v>
      </c>
      <c r="AT578" s="43">
        <f t="shared" ref="AT578:AT582" si="13275">isClocked(AR578)</f>
        <v>0</v>
      </c>
      <c r="AU578" s="34" t="s">
        <v>136</v>
      </c>
      <c r="AV578" s="35" t="s">
        <v>26</v>
      </c>
      <c r="AW578" s="42">
        <f>parseTime(AU578)-(AV583=INT(RIGHT($F578, 1)))</f>
        <v>8</v>
      </c>
      <c r="AX578" s="43">
        <f t="shared" ref="AX578:AX582" si="13276">isClocked(AV578)</f>
        <v>1</v>
      </c>
      <c r="AY578" s="34" t="s">
        <v>180</v>
      </c>
      <c r="AZ578" s="35" t="s">
        <v>24</v>
      </c>
      <c r="BA578" s="42">
        <f>parseTime(AY578)-(AZ583=INT(RIGHT($F578, 1)))</f>
        <v>8</v>
      </c>
      <c r="BB578" s="43">
        <f t="shared" ref="BB578:BB582" si="13277">isClocked(AZ578)</f>
        <v>1</v>
      </c>
      <c r="BC578" s="34" t="s">
        <v>136</v>
      </c>
      <c r="BD578" s="35" t="s">
        <v>24</v>
      </c>
      <c r="BE578" s="42">
        <f>parseTime(BC578)-(BD583=INT(RIGHT($F578, 1)))</f>
        <v>8</v>
      </c>
      <c r="BF578" s="43">
        <f t="shared" ref="BF578:BF582" si="13278">isClocked(BD578)</f>
        <v>1</v>
      </c>
      <c r="BG578" s="34"/>
      <c r="BH578" s="35"/>
      <c r="BI578" s="42">
        <f>parseTime(BG578)-(BH583=INT(RIGHT($F578, 1)))</f>
        <v>0</v>
      </c>
      <c r="BJ578" s="43">
        <f t="shared" ref="BJ578:BJ582" si="13279">isClocked(BH578)</f>
        <v>0</v>
      </c>
      <c r="BK578" s="34"/>
      <c r="BL578" s="35"/>
      <c r="BM578" s="42">
        <f>parseTime(BK578)-(BL583=INT(RIGHT($F578, 1)))</f>
        <v>0</v>
      </c>
      <c r="BN578" s="43">
        <f t="shared" ref="BN578:BN582" si="13280">isClocked(BL578)</f>
        <v>0</v>
      </c>
      <c r="BO578" s="34"/>
      <c r="BP578" s="35"/>
      <c r="BQ578" s="42">
        <f t="shared" ref="BQ578" si="13281">parseTime(BO578)-(BP583=INT(RIGHT($F578, 1)))</f>
        <v>0</v>
      </c>
      <c r="BR578" s="43">
        <f t="shared" ref="BR578:BR582" si="13282">isClocked(BP578)</f>
        <v>0</v>
      </c>
      <c r="BS578" s="34"/>
      <c r="BT578" s="35"/>
      <c r="BU578" s="42">
        <f t="shared" ref="BU578" si="13283">parseTime(BS578)-(BT583=INT(RIGHT($F578, 1)))</f>
        <v>0</v>
      </c>
      <c r="BV578" s="43">
        <f t="shared" ref="BV578:BV582" si="13284">isClocked(BT578)</f>
        <v>0</v>
      </c>
      <c r="BW578" s="34"/>
      <c r="BX578" s="35"/>
      <c r="BY578" s="42">
        <f t="shared" ref="BY578" si="13285">parseTime(BW578)-(BX583=INT(RIGHT($F578, 1)))</f>
        <v>0</v>
      </c>
      <c r="BZ578" s="43">
        <f t="shared" ref="BZ578:BZ582" si="13286">isClocked(BX578)</f>
        <v>0</v>
      </c>
      <c r="CA578" s="34"/>
      <c r="CB578" s="35"/>
      <c r="CC578" s="42">
        <f t="shared" ref="CC578" si="13287">parseTime(CA578)-(CB583=INT(RIGHT($F578, 1)))</f>
        <v>0</v>
      </c>
      <c r="CD578" s="43">
        <f t="shared" ref="CD578:CD582" si="13288">isClocked(CB578)</f>
        <v>0</v>
      </c>
      <c r="CE578" s="34"/>
      <c r="CF578" s="35"/>
      <c r="CG578" s="42">
        <f t="shared" ref="CG578" si="13289">parseTime(CE578)-(CF583=INT(RIGHT($F578, 1)))</f>
        <v>0</v>
      </c>
      <c r="CH578" s="43">
        <f t="shared" ref="CH578:CH582" si="13290">isClocked(CF578)</f>
        <v>0</v>
      </c>
    </row>
    <row r="579" spans="1:86" x14ac:dyDescent="0.25">
      <c r="A579" s="56" t="s">
        <v>0</v>
      </c>
      <c r="B579" s="57">
        <f t="shared" ref="B579" ca="1" si="13291">SUM(B580:B583)</f>
        <v>72</v>
      </c>
      <c r="C579" s="14" t="s">
        <v>252</v>
      </c>
      <c r="D579" s="14"/>
      <c r="E579" s="55" t="str">
        <f t="shared" si="11803"/>
        <v>Friday</v>
      </c>
      <c r="F579" s="51" t="s">
        <v>129</v>
      </c>
      <c r="G579" s="36"/>
      <c r="H579" s="37"/>
      <c r="I579" s="44">
        <f t="shared" ref="I579" si="13292">parseTime(G579)-(H583=INT(RIGHT($F579, 1)))</f>
        <v>0</v>
      </c>
      <c r="J579" s="45">
        <f t="shared" si="13258"/>
        <v>0</v>
      </c>
      <c r="K579" s="36"/>
      <c r="L579" s="37"/>
      <c r="M579" s="44">
        <f t="shared" ref="M579" si="13293">parseTime(K579)-(L583=INT(RIGHT($F579, 1)))</f>
        <v>0</v>
      </c>
      <c r="N579" s="45">
        <f t="shared" si="13260"/>
        <v>0</v>
      </c>
      <c r="O579" s="36"/>
      <c r="P579" s="37"/>
      <c r="Q579" s="44">
        <f t="shared" ref="Q579" si="13294">parseTime(O579)-(P583=INT(RIGHT($F579, 1)))</f>
        <v>0</v>
      </c>
      <c r="R579" s="45">
        <f t="shared" si="13262"/>
        <v>0</v>
      </c>
      <c r="S579" s="36"/>
      <c r="T579" s="37"/>
      <c r="U579" s="44">
        <f t="shared" ref="U579" si="13295">parseTime(S579)-(T583=INT(RIGHT($F579, 1)))</f>
        <v>0</v>
      </c>
      <c r="V579" s="45">
        <f t="shared" si="13264"/>
        <v>0</v>
      </c>
      <c r="W579" s="36"/>
      <c r="X579" s="37"/>
      <c r="Y579" s="44">
        <f t="shared" ref="Y579" si="13296">parseTime(W579)-(X583=INT(RIGHT($F579, 1)))</f>
        <v>0</v>
      </c>
      <c r="Z579" s="45">
        <f t="shared" si="13266"/>
        <v>0</v>
      </c>
      <c r="AA579" s="36"/>
      <c r="AB579" s="37"/>
      <c r="AC579" s="44">
        <f t="shared" ref="AC579" si="13297">parseTime(AA579)-(AB583=INT(RIGHT($F579, 1)))</f>
        <v>0</v>
      </c>
      <c r="AD579" s="45">
        <f t="shared" si="13268"/>
        <v>0</v>
      </c>
      <c r="AE579" s="36"/>
      <c r="AF579" s="37"/>
      <c r="AG579" s="44">
        <f t="shared" ref="AG579" si="13298">parseTime(AE579)-(AF583=INT(RIGHT($F579, 1)))</f>
        <v>0</v>
      </c>
      <c r="AH579" s="45">
        <f t="shared" si="13270"/>
        <v>0</v>
      </c>
      <c r="AI579" s="36"/>
      <c r="AJ579" s="37"/>
      <c r="AK579" s="44">
        <f>parseTime(AI579)-(AJ583=INT(RIGHT($F579, 1)))</f>
        <v>0</v>
      </c>
      <c r="AL579" s="45">
        <f t="shared" si="13271"/>
        <v>0</v>
      </c>
      <c r="AM579" s="36"/>
      <c r="AN579" s="37"/>
      <c r="AO579" s="44">
        <f t="shared" ref="AO579" si="13299">parseTime(AM579)-(AN583=INT(RIGHT($F579, 1)))</f>
        <v>0</v>
      </c>
      <c r="AP579" s="45">
        <f t="shared" si="13273"/>
        <v>0</v>
      </c>
      <c r="AQ579" s="36"/>
      <c r="AR579" s="37"/>
      <c r="AS579" s="44">
        <f t="shared" ref="AS579" si="13300">parseTime(AQ579)-(AR583=INT(RIGHT($F579, 1)))</f>
        <v>0</v>
      </c>
      <c r="AT579" s="45">
        <f t="shared" si="13275"/>
        <v>0</v>
      </c>
      <c r="AU579" s="36"/>
      <c r="AV579" s="37"/>
      <c r="AW579" s="44">
        <f>parseTime(AU579)-(AV583=INT(RIGHT($F579, 1)))</f>
        <v>0</v>
      </c>
      <c r="AX579" s="45">
        <f t="shared" si="13276"/>
        <v>0</v>
      </c>
      <c r="AY579" s="36"/>
      <c r="AZ579" s="37"/>
      <c r="BA579" s="44">
        <f>parseTime(AY579)-(AZ583=INT(RIGHT($F579, 1)))</f>
        <v>0</v>
      </c>
      <c r="BB579" s="45">
        <f t="shared" si="13277"/>
        <v>0</v>
      </c>
      <c r="BC579" s="36"/>
      <c r="BD579" s="37"/>
      <c r="BE579" s="44">
        <f>parseTime(BC579)-(BD583=INT(RIGHT($F579, 1)))</f>
        <v>0</v>
      </c>
      <c r="BF579" s="45">
        <f t="shared" si="13278"/>
        <v>0</v>
      </c>
      <c r="BG579" s="36"/>
      <c r="BH579" s="37"/>
      <c r="BI579" s="44">
        <f>parseTime(BG579)-(BH583=INT(RIGHT($F579, 1)))</f>
        <v>0</v>
      </c>
      <c r="BJ579" s="45">
        <f t="shared" si="13279"/>
        <v>0</v>
      </c>
      <c r="BK579" s="36"/>
      <c r="BL579" s="37"/>
      <c r="BM579" s="44">
        <f>parseTime(BK579)-(BL583=INT(RIGHT($F579, 1)))</f>
        <v>0</v>
      </c>
      <c r="BN579" s="45">
        <f t="shared" si="13280"/>
        <v>0</v>
      </c>
      <c r="BO579" s="36"/>
      <c r="BP579" s="37"/>
      <c r="BQ579" s="44">
        <f t="shared" ref="BQ579" si="13301">parseTime(BO579)-(BP583=INT(RIGHT($F579, 1)))</f>
        <v>0</v>
      </c>
      <c r="BR579" s="45">
        <f t="shared" si="13282"/>
        <v>0</v>
      </c>
      <c r="BS579" s="36"/>
      <c r="BT579" s="37"/>
      <c r="BU579" s="44">
        <f t="shared" ref="BU579" si="13302">parseTime(BS579)-(BT583=INT(RIGHT($F579, 1)))</f>
        <v>0</v>
      </c>
      <c r="BV579" s="45">
        <f t="shared" si="13284"/>
        <v>0</v>
      </c>
      <c r="BW579" s="36"/>
      <c r="BX579" s="37"/>
      <c r="BY579" s="44">
        <f t="shared" ref="BY579" si="13303">parseTime(BW579)-(BX583=INT(RIGHT($F579, 1)))</f>
        <v>0</v>
      </c>
      <c r="BZ579" s="45">
        <f t="shared" si="13286"/>
        <v>0</v>
      </c>
      <c r="CA579" s="36"/>
      <c r="CB579" s="37"/>
      <c r="CC579" s="44">
        <f t="shared" ref="CC579" si="13304">parseTime(CA579)-(CB583=INT(RIGHT($F579, 1)))</f>
        <v>0</v>
      </c>
      <c r="CD579" s="45">
        <f t="shared" si="13288"/>
        <v>0</v>
      </c>
      <c r="CE579" s="36"/>
      <c r="CF579" s="37"/>
      <c r="CG579" s="44">
        <f t="shared" ref="CG579" si="13305">parseTime(CE579)-(CF583=INT(RIGHT($F579, 1)))</f>
        <v>0</v>
      </c>
      <c r="CH579" s="45">
        <f t="shared" si="13290"/>
        <v>0</v>
      </c>
    </row>
    <row r="580" spans="1:86" x14ac:dyDescent="0.25">
      <c r="A580" s="56" t="s">
        <v>117</v>
      </c>
      <c r="B580" s="57">
        <f ca="1">roleHours(G578:CH584, "MFD")</f>
        <v>32</v>
      </c>
      <c r="C580" s="14">
        <f t="shared" ca="1" si="11818"/>
        <v>4</v>
      </c>
      <c r="D580" s="14"/>
      <c r="E580" s="20" t="s">
        <v>127</v>
      </c>
      <c r="F580" s="51" t="s">
        <v>130</v>
      </c>
      <c r="G580" s="36"/>
      <c r="H580" s="37"/>
      <c r="I580" s="44">
        <f t="shared" ref="I580" si="13306">parseTime(G580)-(H583=INT(RIGHT($F580, 1)))</f>
        <v>0</v>
      </c>
      <c r="J580" s="45">
        <f t="shared" si="13258"/>
        <v>0</v>
      </c>
      <c r="K580" s="36"/>
      <c r="L580" s="37"/>
      <c r="M580" s="44">
        <f t="shared" ref="M580" si="13307">parseTime(K580)-(L583=INT(RIGHT($F580, 1)))</f>
        <v>0</v>
      </c>
      <c r="N580" s="45">
        <f t="shared" si="13260"/>
        <v>0</v>
      </c>
      <c r="O580" s="36"/>
      <c r="P580" s="37"/>
      <c r="Q580" s="44">
        <f t="shared" ref="Q580" si="13308">parseTime(O580)-(P583=INT(RIGHT($F580, 1)))</f>
        <v>0</v>
      </c>
      <c r="R580" s="45">
        <f t="shared" si="13262"/>
        <v>0</v>
      </c>
      <c r="S580" s="36"/>
      <c r="T580" s="37"/>
      <c r="U580" s="44">
        <f t="shared" ref="U580" si="13309">parseTime(S580)-(T583=INT(RIGHT($F580, 1)))</f>
        <v>0</v>
      </c>
      <c r="V580" s="45">
        <f t="shared" si="13264"/>
        <v>0</v>
      </c>
      <c r="W580" s="36"/>
      <c r="X580" s="37"/>
      <c r="Y580" s="44">
        <f t="shared" ref="Y580" si="13310">parseTime(W580)-(X583=INT(RIGHT($F580, 1)))</f>
        <v>0</v>
      </c>
      <c r="Z580" s="45">
        <f t="shared" si="13266"/>
        <v>0</v>
      </c>
      <c r="AA580" s="36"/>
      <c r="AB580" s="37"/>
      <c r="AC580" s="44">
        <f t="shared" ref="AC580" si="13311">parseTime(AA580)-(AB583=INT(RIGHT($F580, 1)))</f>
        <v>0</v>
      </c>
      <c r="AD580" s="45">
        <f t="shared" si="13268"/>
        <v>0</v>
      </c>
      <c r="AE580" s="36"/>
      <c r="AF580" s="37"/>
      <c r="AG580" s="44">
        <f t="shared" ref="AG580" si="13312">parseTime(AE580)-(AF583=INT(RIGHT($F580, 1)))</f>
        <v>0</v>
      </c>
      <c r="AH580" s="45">
        <f t="shared" si="13270"/>
        <v>0</v>
      </c>
      <c r="AI580" s="36"/>
      <c r="AJ580" s="37"/>
      <c r="AK580" s="44">
        <f>parseTime(AI580)-(AJ583=INT(RIGHT($F580, 1)))</f>
        <v>0</v>
      </c>
      <c r="AL580" s="45">
        <f t="shared" si="13271"/>
        <v>0</v>
      </c>
      <c r="AM580" s="36"/>
      <c r="AN580" s="37"/>
      <c r="AO580" s="44">
        <f t="shared" ref="AO580" si="13313">parseTime(AM580)-(AN583=INT(RIGHT($F580, 1)))</f>
        <v>0</v>
      </c>
      <c r="AP580" s="45">
        <f t="shared" si="13273"/>
        <v>0</v>
      </c>
      <c r="AQ580" s="36"/>
      <c r="AR580" s="37"/>
      <c r="AS580" s="44">
        <f t="shared" ref="AS580" si="13314">parseTime(AQ580)-(AR583=INT(RIGHT($F580, 1)))</f>
        <v>0</v>
      </c>
      <c r="AT580" s="45">
        <f t="shared" si="13275"/>
        <v>0</v>
      </c>
      <c r="AU580" s="36"/>
      <c r="AV580" s="37"/>
      <c r="AW580" s="44">
        <f>parseTime(AU580)-(AV583=INT(RIGHT($F580, 1)))</f>
        <v>0</v>
      </c>
      <c r="AX580" s="45">
        <f t="shared" si="13276"/>
        <v>0</v>
      </c>
      <c r="AY580" s="36"/>
      <c r="AZ580" s="37"/>
      <c r="BA580" s="44">
        <f>parseTime(AY580)-(AZ583=INT(RIGHT($F580, 1)))</f>
        <v>0</v>
      </c>
      <c r="BB580" s="45">
        <f t="shared" si="13277"/>
        <v>0</v>
      </c>
      <c r="BC580" s="36"/>
      <c r="BD580" s="37"/>
      <c r="BE580" s="44">
        <f>parseTime(BC580)-(BD583=INT(RIGHT($F580, 1)))</f>
        <v>0</v>
      </c>
      <c r="BF580" s="45">
        <f t="shared" si="13278"/>
        <v>0</v>
      </c>
      <c r="BG580" s="36"/>
      <c r="BH580" s="37"/>
      <c r="BI580" s="44">
        <f>parseTime(BG580)-(BH583=INT(RIGHT($F580, 1)))</f>
        <v>0</v>
      </c>
      <c r="BJ580" s="45">
        <f t="shared" si="13279"/>
        <v>0</v>
      </c>
      <c r="BK580" s="36"/>
      <c r="BL580" s="37"/>
      <c r="BM580" s="44">
        <f>parseTime(BK580)-(BL583=INT(RIGHT($F580, 1)))</f>
        <v>0</v>
      </c>
      <c r="BN580" s="45">
        <f t="shared" si="13280"/>
        <v>0</v>
      </c>
      <c r="BO580" s="36"/>
      <c r="BP580" s="37"/>
      <c r="BQ580" s="44">
        <f t="shared" ref="BQ580" si="13315">parseTime(BO580)-(BP583=INT(RIGHT($F580, 1)))</f>
        <v>0</v>
      </c>
      <c r="BR580" s="45">
        <f t="shared" si="13282"/>
        <v>0</v>
      </c>
      <c r="BS580" s="36"/>
      <c r="BT580" s="37"/>
      <c r="BU580" s="44">
        <f t="shared" ref="BU580" si="13316">parseTime(BS580)-(BT583=INT(RIGHT($F580, 1)))</f>
        <v>0</v>
      </c>
      <c r="BV580" s="45">
        <f t="shared" si="13284"/>
        <v>0</v>
      </c>
      <c r="BW580" s="36"/>
      <c r="BX580" s="37"/>
      <c r="BY580" s="44">
        <f t="shared" ref="BY580" si="13317">parseTime(BW580)-(BX583=INT(RIGHT($F580, 1)))</f>
        <v>0</v>
      </c>
      <c r="BZ580" s="45">
        <f t="shared" si="13286"/>
        <v>0</v>
      </c>
      <c r="CA580" s="36"/>
      <c r="CB580" s="37"/>
      <c r="CC580" s="44">
        <f t="shared" ref="CC580" si="13318">parseTime(CA580)-(CB583=INT(RIGHT($F580, 1)))</f>
        <v>0</v>
      </c>
      <c r="CD580" s="45">
        <f t="shared" si="13288"/>
        <v>0</v>
      </c>
      <c r="CE580" s="36"/>
      <c r="CF580" s="37"/>
      <c r="CG580" s="44">
        <f t="shared" ref="CG580" si="13319">parseTime(CE580)-(CF583=INT(RIGHT($F580, 1)))</f>
        <v>0</v>
      </c>
      <c r="CH580" s="45">
        <f t="shared" si="13290"/>
        <v>0</v>
      </c>
    </row>
    <row r="581" spans="1:86" x14ac:dyDescent="0.25">
      <c r="A581" s="56" t="s">
        <v>118</v>
      </c>
      <c r="B581" s="57">
        <f ca="1">roleHours(G578:CH584, "DFD")</f>
        <v>24</v>
      </c>
      <c r="C581" s="14">
        <f t="shared" ref="C581:C644" ca="1" si="13320">B581/8</f>
        <v>3</v>
      </c>
      <c r="D581" s="14"/>
      <c r="E581" s="20"/>
      <c r="F581" s="51" t="s">
        <v>131</v>
      </c>
      <c r="G581" s="36"/>
      <c r="H581" s="37"/>
      <c r="I581" s="44">
        <f t="shared" ref="I581" si="13321">parseTime(G581)-(H583=INT(RIGHT($F581, 1)))</f>
        <v>0</v>
      </c>
      <c r="J581" s="45">
        <f t="shared" si="13258"/>
        <v>0</v>
      </c>
      <c r="K581" s="36"/>
      <c r="L581" s="37"/>
      <c r="M581" s="44">
        <f t="shared" ref="M581" si="13322">parseTime(K581)-(L583=INT(RIGHT($F581, 1)))</f>
        <v>0</v>
      </c>
      <c r="N581" s="45">
        <f t="shared" si="13260"/>
        <v>0</v>
      </c>
      <c r="O581" s="36"/>
      <c r="P581" s="37"/>
      <c r="Q581" s="44">
        <f t="shared" ref="Q581" si="13323">parseTime(O581)-(P583=INT(RIGHT($F581, 1)))</f>
        <v>0</v>
      </c>
      <c r="R581" s="45">
        <f t="shared" si="13262"/>
        <v>0</v>
      </c>
      <c r="S581" s="36"/>
      <c r="T581" s="37"/>
      <c r="U581" s="44">
        <f t="shared" ref="U581" si="13324">parseTime(S581)-(T583=INT(RIGHT($F581, 1)))</f>
        <v>0</v>
      </c>
      <c r="V581" s="45">
        <f t="shared" si="13264"/>
        <v>0</v>
      </c>
      <c r="W581" s="36"/>
      <c r="X581" s="37"/>
      <c r="Y581" s="44">
        <f t="shared" ref="Y581" si="13325">parseTime(W581)-(X583=INT(RIGHT($F581, 1)))</f>
        <v>0</v>
      </c>
      <c r="Z581" s="45">
        <f t="shared" si="13266"/>
        <v>0</v>
      </c>
      <c r="AA581" s="36"/>
      <c r="AB581" s="37"/>
      <c r="AC581" s="44">
        <f t="shared" ref="AC581" si="13326">parseTime(AA581)-(AB583=INT(RIGHT($F581, 1)))</f>
        <v>0</v>
      </c>
      <c r="AD581" s="45">
        <f t="shared" si="13268"/>
        <v>0</v>
      </c>
      <c r="AE581" s="36"/>
      <c r="AF581" s="37"/>
      <c r="AG581" s="44">
        <f t="shared" ref="AG581" si="13327">parseTime(AE581)-(AF583=INT(RIGHT($F581, 1)))</f>
        <v>0</v>
      </c>
      <c r="AH581" s="45">
        <f t="shared" si="13270"/>
        <v>0</v>
      </c>
      <c r="AI581" s="36"/>
      <c r="AJ581" s="37"/>
      <c r="AK581" s="44">
        <f>parseTime(AI581)-(AJ583=INT(RIGHT($F581, 1)))</f>
        <v>0</v>
      </c>
      <c r="AL581" s="45">
        <f t="shared" si="13271"/>
        <v>0</v>
      </c>
      <c r="AM581" s="36"/>
      <c r="AN581" s="37"/>
      <c r="AO581" s="44">
        <f t="shared" ref="AO581" si="13328">parseTime(AM581)-(AN583=INT(RIGHT($F581, 1)))</f>
        <v>0</v>
      </c>
      <c r="AP581" s="45">
        <f t="shared" si="13273"/>
        <v>0</v>
      </c>
      <c r="AQ581" s="36"/>
      <c r="AR581" s="37"/>
      <c r="AS581" s="44">
        <f t="shared" ref="AS581" si="13329">parseTime(AQ581)-(AR583=INT(RIGHT($F581, 1)))</f>
        <v>0</v>
      </c>
      <c r="AT581" s="45">
        <f t="shared" si="13275"/>
        <v>0</v>
      </c>
      <c r="AU581" s="36"/>
      <c r="AV581" s="37"/>
      <c r="AW581" s="44">
        <f>parseTime(AU581)-(AV583=INT(RIGHT($F581, 1)))</f>
        <v>0</v>
      </c>
      <c r="AX581" s="45">
        <f t="shared" si="13276"/>
        <v>0</v>
      </c>
      <c r="AY581" s="36"/>
      <c r="AZ581" s="37"/>
      <c r="BA581" s="44">
        <f>parseTime(AY581)-(AZ583=INT(RIGHT($F581, 1)))</f>
        <v>0</v>
      </c>
      <c r="BB581" s="45">
        <f t="shared" si="13277"/>
        <v>0</v>
      </c>
      <c r="BC581" s="36"/>
      <c r="BD581" s="37"/>
      <c r="BE581" s="44">
        <f>parseTime(BC581)-(BD583=INT(RIGHT($F581, 1)))</f>
        <v>0</v>
      </c>
      <c r="BF581" s="45">
        <f t="shared" si="13278"/>
        <v>0</v>
      </c>
      <c r="BG581" s="36"/>
      <c r="BH581" s="37"/>
      <c r="BI581" s="44">
        <f>parseTime(BG581)-(BH583=INT(RIGHT($F581, 1)))</f>
        <v>0</v>
      </c>
      <c r="BJ581" s="45">
        <f t="shared" si="13279"/>
        <v>0</v>
      </c>
      <c r="BK581" s="36"/>
      <c r="BL581" s="37"/>
      <c r="BM581" s="44">
        <f>parseTime(BK581)-(BL583=INT(RIGHT($F581, 1)))</f>
        <v>0</v>
      </c>
      <c r="BN581" s="45">
        <f t="shared" si="13280"/>
        <v>0</v>
      </c>
      <c r="BO581" s="36"/>
      <c r="BP581" s="37"/>
      <c r="BQ581" s="44">
        <f t="shared" ref="BQ581" si="13330">parseTime(BO581)-(BP583=INT(RIGHT($F581, 1)))</f>
        <v>0</v>
      </c>
      <c r="BR581" s="45">
        <f t="shared" si="13282"/>
        <v>0</v>
      </c>
      <c r="BS581" s="36"/>
      <c r="BT581" s="37"/>
      <c r="BU581" s="44">
        <f t="shared" ref="BU581" si="13331">parseTime(BS581)-(BT583=INT(RIGHT($F581, 1)))</f>
        <v>0</v>
      </c>
      <c r="BV581" s="45">
        <f t="shared" si="13284"/>
        <v>0</v>
      </c>
      <c r="BW581" s="36"/>
      <c r="BX581" s="37"/>
      <c r="BY581" s="44">
        <f t="shared" ref="BY581" si="13332">parseTime(BW581)-(BX583=INT(RIGHT($F581, 1)))</f>
        <v>0</v>
      </c>
      <c r="BZ581" s="45">
        <f t="shared" si="13286"/>
        <v>0</v>
      </c>
      <c r="CA581" s="36"/>
      <c r="CB581" s="37"/>
      <c r="CC581" s="44">
        <f t="shared" ref="CC581" si="13333">parseTime(CA581)-(CB583=INT(RIGHT($F581, 1)))</f>
        <v>0</v>
      </c>
      <c r="CD581" s="45">
        <f t="shared" si="13288"/>
        <v>0</v>
      </c>
      <c r="CE581" s="36"/>
      <c r="CF581" s="37"/>
      <c r="CG581" s="44">
        <f t="shared" ref="CG581" si="13334">parseTime(CE581)-(CF583=INT(RIGHT($F581, 1)))</f>
        <v>0</v>
      </c>
      <c r="CH581" s="45">
        <f t="shared" si="13290"/>
        <v>0</v>
      </c>
    </row>
    <row r="582" spans="1:86" x14ac:dyDescent="0.25">
      <c r="A582" s="56" t="s">
        <v>119</v>
      </c>
      <c r="B582" s="57">
        <f ca="1">roleHours(G578:CH584, "MCC")</f>
        <v>8</v>
      </c>
      <c r="C582" s="14">
        <f t="shared" ca="1" si="13320"/>
        <v>1</v>
      </c>
      <c r="D582" s="14"/>
      <c r="E582" s="20"/>
      <c r="F582" s="51" t="s">
        <v>132</v>
      </c>
      <c r="G582" s="36"/>
      <c r="H582" s="37"/>
      <c r="I582" s="44">
        <f t="shared" ref="I582" si="13335">parseTime(G582)-(H583=INT(RIGHT($F582, 1)))</f>
        <v>0</v>
      </c>
      <c r="J582" s="45">
        <f t="shared" si="13258"/>
        <v>0</v>
      </c>
      <c r="K582" s="36"/>
      <c r="L582" s="37"/>
      <c r="M582" s="44">
        <f t="shared" ref="M582" si="13336">parseTime(K582)-(L583=INT(RIGHT($F582, 1)))</f>
        <v>0</v>
      </c>
      <c r="N582" s="45">
        <f t="shared" si="13260"/>
        <v>0</v>
      </c>
      <c r="O582" s="36"/>
      <c r="P582" s="37"/>
      <c r="Q582" s="44">
        <f t="shared" ref="Q582" si="13337">parseTime(O582)-(P583=INT(RIGHT($F582, 1)))</f>
        <v>0</v>
      </c>
      <c r="R582" s="45">
        <f t="shared" si="13262"/>
        <v>0</v>
      </c>
      <c r="S582" s="36"/>
      <c r="T582" s="37"/>
      <c r="U582" s="44">
        <f t="shared" ref="U582" si="13338">parseTime(S582)-(T583=INT(RIGHT($F582, 1)))</f>
        <v>0</v>
      </c>
      <c r="V582" s="45">
        <f t="shared" si="13264"/>
        <v>0</v>
      </c>
      <c r="W582" s="36"/>
      <c r="X582" s="37"/>
      <c r="Y582" s="44">
        <f t="shared" ref="Y582" si="13339">parseTime(W582)-(X583=INT(RIGHT($F582, 1)))</f>
        <v>0</v>
      </c>
      <c r="Z582" s="45">
        <f t="shared" si="13266"/>
        <v>0</v>
      </c>
      <c r="AA582" s="36"/>
      <c r="AB582" s="37"/>
      <c r="AC582" s="44">
        <f t="shared" ref="AC582" si="13340">parseTime(AA582)-(AB583=INT(RIGHT($F582, 1)))</f>
        <v>0</v>
      </c>
      <c r="AD582" s="45">
        <f t="shared" si="13268"/>
        <v>0</v>
      </c>
      <c r="AE582" s="36"/>
      <c r="AF582" s="37"/>
      <c r="AG582" s="44">
        <f t="shared" ref="AG582" si="13341">parseTime(AE582)-(AF583=INT(RIGHT($F582, 1)))</f>
        <v>0</v>
      </c>
      <c r="AH582" s="45">
        <f t="shared" si="13270"/>
        <v>0</v>
      </c>
      <c r="AI582" s="36"/>
      <c r="AJ582" s="37"/>
      <c r="AK582" s="44">
        <f>parseTime(AI582)-(AJ583=INT(RIGHT($F582, 1)))</f>
        <v>0</v>
      </c>
      <c r="AL582" s="45">
        <f t="shared" si="13271"/>
        <v>0</v>
      </c>
      <c r="AM582" s="36"/>
      <c r="AN582" s="37"/>
      <c r="AO582" s="44">
        <f t="shared" ref="AO582" si="13342">parseTime(AM582)-(AN583=INT(RIGHT($F582, 1)))</f>
        <v>0</v>
      </c>
      <c r="AP582" s="45">
        <f t="shared" si="13273"/>
        <v>0</v>
      </c>
      <c r="AQ582" s="36"/>
      <c r="AR582" s="37"/>
      <c r="AS582" s="44">
        <f t="shared" ref="AS582" si="13343">parseTime(AQ582)-(AR583=INT(RIGHT($F582, 1)))</f>
        <v>0</v>
      </c>
      <c r="AT582" s="45">
        <f t="shared" si="13275"/>
        <v>0</v>
      </c>
      <c r="AU582" s="36"/>
      <c r="AV582" s="37"/>
      <c r="AW582" s="44">
        <f>parseTime(AU582)-(AV583=INT(RIGHT($F582, 1)))</f>
        <v>0</v>
      </c>
      <c r="AX582" s="45">
        <f t="shared" si="13276"/>
        <v>0</v>
      </c>
      <c r="AY582" s="36"/>
      <c r="AZ582" s="37"/>
      <c r="BA582" s="44">
        <f>parseTime(AY582)-(AZ583=INT(RIGHT($F582, 1)))</f>
        <v>0</v>
      </c>
      <c r="BB582" s="45">
        <f t="shared" si="13277"/>
        <v>0</v>
      </c>
      <c r="BC582" s="36"/>
      <c r="BD582" s="37"/>
      <c r="BE582" s="44">
        <f>parseTime(BC582)-(BD583=INT(RIGHT($F582, 1)))</f>
        <v>0</v>
      </c>
      <c r="BF582" s="45">
        <f t="shared" si="13278"/>
        <v>0</v>
      </c>
      <c r="BG582" s="36"/>
      <c r="BH582" s="37"/>
      <c r="BI582" s="44">
        <f>parseTime(BG582)-(BH583=INT(RIGHT($F582, 1)))</f>
        <v>0</v>
      </c>
      <c r="BJ582" s="45">
        <f t="shared" si="13279"/>
        <v>0</v>
      </c>
      <c r="BK582" s="36"/>
      <c r="BL582" s="37"/>
      <c r="BM582" s="44">
        <f>parseTime(BK582)-(BL583=INT(RIGHT($F582, 1)))</f>
        <v>0</v>
      </c>
      <c r="BN582" s="45">
        <f t="shared" si="13280"/>
        <v>0</v>
      </c>
      <c r="BO582" s="36"/>
      <c r="BP582" s="37"/>
      <c r="BQ582" s="44">
        <f t="shared" ref="BQ582" si="13344">parseTime(BO582)-(BP583=INT(RIGHT($F582, 1)))</f>
        <v>0</v>
      </c>
      <c r="BR582" s="45">
        <f t="shared" si="13282"/>
        <v>0</v>
      </c>
      <c r="BS582" s="36"/>
      <c r="BT582" s="37"/>
      <c r="BU582" s="44">
        <f t="shared" ref="BU582" si="13345">parseTime(BS582)-(BT583=INT(RIGHT($F582, 1)))</f>
        <v>0</v>
      </c>
      <c r="BV582" s="45">
        <f t="shared" si="13284"/>
        <v>0</v>
      </c>
      <c r="BW582" s="36"/>
      <c r="BX582" s="37"/>
      <c r="BY582" s="44">
        <f t="shared" ref="BY582" si="13346">parseTime(BW582)-(BX583=INT(RIGHT($F582, 1)))</f>
        <v>0</v>
      </c>
      <c r="BZ582" s="45">
        <f t="shared" si="13286"/>
        <v>0</v>
      </c>
      <c r="CA582" s="36"/>
      <c r="CB582" s="37"/>
      <c r="CC582" s="44">
        <f t="shared" ref="CC582" si="13347">parseTime(CA582)-(CB583=INT(RIGHT($F582, 1)))</f>
        <v>0</v>
      </c>
      <c r="CD582" s="45">
        <f t="shared" si="13288"/>
        <v>0</v>
      </c>
      <c r="CE582" s="36"/>
      <c r="CF582" s="37"/>
      <c r="CG582" s="44">
        <f t="shared" ref="CG582" si="13348">parseTime(CE582)-(CF583=INT(RIGHT($F582, 1)))</f>
        <v>0</v>
      </c>
      <c r="CH582" s="45">
        <f t="shared" si="13290"/>
        <v>0</v>
      </c>
    </row>
    <row r="583" spans="1:86" x14ac:dyDescent="0.25">
      <c r="A583" s="56" t="s">
        <v>120</v>
      </c>
      <c r="B583" s="57">
        <f ca="1">roleHours(G578:CH584, "DCC")</f>
        <v>8</v>
      </c>
      <c r="C583" s="14">
        <f t="shared" ca="1" si="13320"/>
        <v>1</v>
      </c>
      <c r="D583" s="14"/>
      <c r="E583" s="20"/>
      <c r="F583" s="51"/>
      <c r="G583" s="46" t="s">
        <v>134</v>
      </c>
      <c r="H583" s="38">
        <f t="shared" ref="H583" si="13349">lunchAdjust(G578:H582)</f>
        <v>1</v>
      </c>
      <c r="I583" s="48" t="s">
        <v>0</v>
      </c>
      <c r="J583" s="39">
        <f t="shared" ref="J583" si="13350">SUMPRODUCT(I578:I582*J578:J582)</f>
        <v>0</v>
      </c>
      <c r="K583" s="46" t="s">
        <v>134</v>
      </c>
      <c r="L583" s="38">
        <f t="shared" ref="L583" si="13351">lunchAdjust(K578:L582)</f>
        <v>1</v>
      </c>
      <c r="M583" s="48" t="s">
        <v>0</v>
      </c>
      <c r="N583" s="39">
        <f t="shared" ref="N583" si="13352">SUMPRODUCT(M578:M582*N578:N582)</f>
        <v>8</v>
      </c>
      <c r="O583" s="46" t="s">
        <v>134</v>
      </c>
      <c r="P583" s="38">
        <f t="shared" ref="P583" si="13353">lunchAdjust(O578:P582)</f>
        <v>0</v>
      </c>
      <c r="Q583" s="48" t="s">
        <v>0</v>
      </c>
      <c r="R583" s="39">
        <f t="shared" ref="R583" si="13354">SUMPRODUCT(Q578:Q582*R578:R582)</f>
        <v>0</v>
      </c>
      <c r="S583" s="46" t="s">
        <v>134</v>
      </c>
      <c r="T583" s="38">
        <f t="shared" ref="T583" si="13355">lunchAdjust(S578:T582)</f>
        <v>1</v>
      </c>
      <c r="U583" s="48" t="s">
        <v>0</v>
      </c>
      <c r="V583" s="39">
        <f t="shared" ref="V583" si="13356">SUMPRODUCT(U578:U582*V578:V582)</f>
        <v>8</v>
      </c>
      <c r="W583" s="46" t="s">
        <v>134</v>
      </c>
      <c r="X583" s="38">
        <f t="shared" ref="X583" si="13357">lunchAdjust(W578:X582)</f>
        <v>1</v>
      </c>
      <c r="Y583" s="48" t="s">
        <v>0</v>
      </c>
      <c r="Z583" s="39">
        <f t="shared" ref="Z583" si="13358">SUMPRODUCT(Y578:Y582*Z578:Z582)</f>
        <v>8</v>
      </c>
      <c r="AA583" s="46" t="s">
        <v>134</v>
      </c>
      <c r="AB583" s="38">
        <f t="shared" ref="AB583" si="13359">lunchAdjust(AA578:AB582)</f>
        <v>1</v>
      </c>
      <c r="AC583" s="48" t="s">
        <v>0</v>
      </c>
      <c r="AD583" s="39">
        <f t="shared" ref="AD583" si="13360">SUMPRODUCT(AC578:AC582*AD578:AD582)</f>
        <v>8</v>
      </c>
      <c r="AE583" s="46" t="s">
        <v>134</v>
      </c>
      <c r="AF583" s="38">
        <f t="shared" ref="AF583" si="13361">lunchAdjust(AE578:AF582)</f>
        <v>1</v>
      </c>
      <c r="AG583" s="48" t="s">
        <v>0</v>
      </c>
      <c r="AH583" s="39">
        <f t="shared" ref="AH583" si="13362">SUMPRODUCT(AG578:AG582*AH578:AH582)</f>
        <v>8</v>
      </c>
      <c r="AI583" s="46" t="s">
        <v>134</v>
      </c>
      <c r="AJ583" s="38">
        <f t="shared" ref="AJ583" si="13363">lunchAdjust(AI578:AJ582)</f>
        <v>1</v>
      </c>
      <c r="AK583" s="48" t="s">
        <v>0</v>
      </c>
      <c r="AL583" s="39">
        <f t="shared" ref="AL583" si="13364">SUMPRODUCT(AK578:AK582*AL578:AL582)</f>
        <v>8</v>
      </c>
      <c r="AM583" s="46" t="s">
        <v>134</v>
      </c>
      <c r="AN583" s="38">
        <f t="shared" ref="AN583" si="13365">lunchAdjust(AM578:AN582)</f>
        <v>0</v>
      </c>
      <c r="AO583" s="48" t="s">
        <v>0</v>
      </c>
      <c r="AP583" s="39">
        <f t="shared" ref="AP583" si="13366">SUMPRODUCT(AO578:AO582*AP578:AP582)</f>
        <v>0</v>
      </c>
      <c r="AQ583" s="46" t="s">
        <v>134</v>
      </c>
      <c r="AR583" s="38">
        <f t="shared" ref="AR583" si="13367">lunchAdjust(AQ578:AR582)</f>
        <v>0</v>
      </c>
      <c r="AS583" s="48" t="s">
        <v>0</v>
      </c>
      <c r="AT583" s="39">
        <f t="shared" ref="AT583" si="13368">SUMPRODUCT(AS578:AS582*AT578:AT582)</f>
        <v>0</v>
      </c>
      <c r="AU583" s="46" t="s">
        <v>134</v>
      </c>
      <c r="AV583" s="38">
        <f t="shared" ref="AV583" si="13369">lunchAdjust(AU578:AV582)</f>
        <v>1</v>
      </c>
      <c r="AW583" s="48" t="s">
        <v>0</v>
      </c>
      <c r="AX583" s="39">
        <f t="shared" ref="AX583" si="13370">SUMPRODUCT(AW578:AW582*AX578:AX582)</f>
        <v>8</v>
      </c>
      <c r="AY583" s="46" t="s">
        <v>134</v>
      </c>
      <c r="AZ583" s="38">
        <f t="shared" ref="AZ583" si="13371">lunchAdjust(AY578:AZ582)</f>
        <v>1</v>
      </c>
      <c r="BA583" s="48" t="s">
        <v>0</v>
      </c>
      <c r="BB583" s="39">
        <f t="shared" ref="BB583" si="13372">SUMPRODUCT(BA578:BA582*BB578:BB582)</f>
        <v>8</v>
      </c>
      <c r="BC583" s="46" t="s">
        <v>134</v>
      </c>
      <c r="BD583" s="38">
        <f t="shared" ref="BD583" si="13373">lunchAdjust(BC578:BD582)</f>
        <v>1</v>
      </c>
      <c r="BE583" s="48" t="s">
        <v>0</v>
      </c>
      <c r="BF583" s="39">
        <f t="shared" ref="BF583" si="13374">SUMPRODUCT(BE578:BE582*BF578:BF582)</f>
        <v>8</v>
      </c>
      <c r="BG583" s="46" t="s">
        <v>134</v>
      </c>
      <c r="BH583" s="38">
        <f t="shared" ref="BH583" si="13375">lunchAdjust(BG578:BH582)</f>
        <v>0</v>
      </c>
      <c r="BI583" s="48" t="s">
        <v>0</v>
      </c>
      <c r="BJ583" s="39">
        <f t="shared" ref="BJ583" si="13376">SUMPRODUCT(BI578:BI582*BJ578:BJ582)</f>
        <v>0</v>
      </c>
      <c r="BK583" s="46" t="s">
        <v>134</v>
      </c>
      <c r="BL583" s="38">
        <f t="shared" ref="BL583" si="13377">lunchAdjust(BK578:BL582)</f>
        <v>0</v>
      </c>
      <c r="BM583" s="48" t="s">
        <v>0</v>
      </c>
      <c r="BN583" s="39">
        <f t="shared" ref="BN583" si="13378">SUMPRODUCT(BM578:BM582*BN578:BN582)</f>
        <v>0</v>
      </c>
      <c r="BO583" s="46" t="s">
        <v>134</v>
      </c>
      <c r="BP583" s="38">
        <f t="shared" ref="BP583" si="13379">lunchAdjust(BO578:BP582)</f>
        <v>0</v>
      </c>
      <c r="BQ583" s="48" t="s">
        <v>0</v>
      </c>
      <c r="BR583" s="39">
        <f t="shared" ref="BR583" si="13380">SUMPRODUCT(BQ578:BQ582*BR578:BR582)</f>
        <v>0</v>
      </c>
      <c r="BS583" s="46" t="s">
        <v>134</v>
      </c>
      <c r="BT583" s="38">
        <f t="shared" ref="BT583" si="13381">lunchAdjust(BS578:BT582)</f>
        <v>0</v>
      </c>
      <c r="BU583" s="48" t="s">
        <v>0</v>
      </c>
      <c r="BV583" s="39">
        <f t="shared" ref="BV583" si="13382">SUMPRODUCT(BU578:BU582*BV578:BV582)</f>
        <v>0</v>
      </c>
      <c r="BW583" s="46" t="s">
        <v>134</v>
      </c>
      <c r="BX583" s="38">
        <f t="shared" ref="BX583" si="13383">lunchAdjust(BW578:BX582)</f>
        <v>0</v>
      </c>
      <c r="BY583" s="48" t="s">
        <v>0</v>
      </c>
      <c r="BZ583" s="39">
        <f t="shared" ref="BZ583" si="13384">SUMPRODUCT(BY578:BY582*BZ578:BZ582)</f>
        <v>0</v>
      </c>
      <c r="CA583" s="46" t="s">
        <v>134</v>
      </c>
      <c r="CB583" s="38">
        <f t="shared" ref="CB583" si="13385">lunchAdjust(CA578:CB582)</f>
        <v>0</v>
      </c>
      <c r="CC583" s="48" t="s">
        <v>0</v>
      </c>
      <c r="CD583" s="39">
        <f t="shared" ref="CD583" si="13386">SUMPRODUCT(CC578:CC582*CD578:CD582)</f>
        <v>0</v>
      </c>
      <c r="CE583" s="46" t="s">
        <v>134</v>
      </c>
      <c r="CF583" s="38">
        <f t="shared" ref="CF583" si="13387">lunchAdjust(CE578:CF582)</f>
        <v>0</v>
      </c>
      <c r="CG583" s="48" t="s">
        <v>0</v>
      </c>
      <c r="CH583" s="39">
        <f t="shared" ref="CH583" si="13388">SUMPRODUCT(CG578:CG582*CH578:CH582)</f>
        <v>0</v>
      </c>
    </row>
    <row r="584" spans="1:86" ht="15.75" thickBot="1" x14ac:dyDescent="0.3">
      <c r="A584" s="58" t="s">
        <v>121</v>
      </c>
      <c r="B584" s="59">
        <f ca="1">roleHours(G578:CH584, "OUT")</f>
        <v>0</v>
      </c>
      <c r="C584" s="54" t="s">
        <v>137</v>
      </c>
      <c r="D584" s="22">
        <f ca="1">roleHours(G578:CH584, "PTO")</f>
        <v>8</v>
      </c>
      <c r="E584" s="23"/>
      <c r="F584" s="52"/>
      <c r="G584" s="47" t="s">
        <v>39</v>
      </c>
      <c r="H584" s="40">
        <f t="shared" si="12397"/>
        <v>8</v>
      </c>
      <c r="I584" s="49" t="s">
        <v>135</v>
      </c>
      <c r="J584" s="41">
        <f t="shared" ref="J584" si="13389">J583*G$4</f>
        <v>0</v>
      </c>
      <c r="K584" s="47" t="s">
        <v>39</v>
      </c>
      <c r="L584" s="40">
        <f t="shared" ref="L584" si="13390">SUMPRODUCT(M578:M582*(L578:L582="PTO"))+SUMPRODUCT(M578:M582*(L578:L582="HOL"))</f>
        <v>0</v>
      </c>
      <c r="M584" s="49" t="s">
        <v>135</v>
      </c>
      <c r="N584" s="41">
        <f t="shared" ref="N584" si="13391">N583*K$4</f>
        <v>0</v>
      </c>
      <c r="O584" s="47" t="s">
        <v>39</v>
      </c>
      <c r="P584" s="40">
        <f t="shared" ref="P584" si="13392">SUMPRODUCT(Q578:Q582*(P578:P582="PTO"))+SUMPRODUCT(Q578:Q582*(P578:P582="HOL"))</f>
        <v>0</v>
      </c>
      <c r="Q584" s="49" t="s">
        <v>135</v>
      </c>
      <c r="R584" s="41">
        <f t="shared" ref="R584" si="13393">R583*O$4</f>
        <v>0</v>
      </c>
      <c r="S584" s="47" t="s">
        <v>39</v>
      </c>
      <c r="T584" s="40">
        <f t="shared" ref="T584" si="13394">SUMPRODUCT(U578:U582*(T578:T582="PTO"))+SUMPRODUCT(U578:U582*(T578:T582="HOL"))</f>
        <v>0</v>
      </c>
      <c r="U584" s="49" t="s">
        <v>135</v>
      </c>
      <c r="V584" s="41">
        <f t="shared" ref="V584" si="13395">V583*S$4</f>
        <v>0</v>
      </c>
      <c r="W584" s="47" t="s">
        <v>39</v>
      </c>
      <c r="X584" s="40">
        <f t="shared" ref="X584" si="13396">SUMPRODUCT(Y578:Y582*(X578:X582="PTO"))+SUMPRODUCT(Y578:Y582*(X578:X582="HOL"))</f>
        <v>0</v>
      </c>
      <c r="Y584" s="49" t="s">
        <v>135</v>
      </c>
      <c r="Z584" s="41">
        <f t="shared" ref="Z584" si="13397">Z583*W$4</f>
        <v>8</v>
      </c>
      <c r="AA584" s="47" t="s">
        <v>39</v>
      </c>
      <c r="AB584" s="40">
        <f t="shared" ref="AB584" si="13398">SUMPRODUCT(AC578:AC582*(AB578:AB582="PTO"))+SUMPRODUCT(AC578:AC582*(AB578:AB582="HOL"))</f>
        <v>0</v>
      </c>
      <c r="AC584" s="49" t="s">
        <v>135</v>
      </c>
      <c r="AD584" s="41">
        <f t="shared" ref="AD584" si="13399">AD583*AA$4</f>
        <v>8</v>
      </c>
      <c r="AE584" s="47" t="s">
        <v>39</v>
      </c>
      <c r="AF584" s="40">
        <f t="shared" ref="AF584" si="13400">SUMPRODUCT(AG578:AG582*(AF578:AF582="PTO"))+SUMPRODUCT(AG578:AG582*(AF578:AF582="HOL"))</f>
        <v>0</v>
      </c>
      <c r="AG584" s="49" t="s">
        <v>135</v>
      </c>
      <c r="AH584" s="41">
        <f t="shared" ref="AH584" si="13401">AH583*AE$4</f>
        <v>8</v>
      </c>
      <c r="AI584" s="47" t="s">
        <v>39</v>
      </c>
      <c r="AJ584" s="40">
        <f t="shared" ref="AJ584" si="13402">SUMPRODUCT(AK578:AK582*(AJ578:AJ582="PTO"))+SUMPRODUCT(AK578:AK582*(AJ578:AJ582="HOL"))</f>
        <v>0</v>
      </c>
      <c r="AK584" s="49" t="s">
        <v>135</v>
      </c>
      <c r="AL584" s="41">
        <f>AL583*AI$4</f>
        <v>8</v>
      </c>
      <c r="AM584" s="47" t="s">
        <v>39</v>
      </c>
      <c r="AN584" s="40">
        <f t="shared" ref="AN584" si="13403">SUMPRODUCT(AO578:AO582*(AN578:AN582="PTO"))+SUMPRODUCT(AO578:AO582*(AN578:AN582="HOL"))</f>
        <v>0</v>
      </c>
      <c r="AO584" s="49" t="s">
        <v>135</v>
      </c>
      <c r="AP584" s="41">
        <f t="shared" ref="AP584" si="13404">AP583*AM$4</f>
        <v>0</v>
      </c>
      <c r="AQ584" s="47" t="s">
        <v>39</v>
      </c>
      <c r="AR584" s="40">
        <f t="shared" ref="AR584" si="13405">SUMPRODUCT(AS578:AS582*(AR578:AR582="PTO"))+SUMPRODUCT(AS578:AS582*(AR578:AR582="HOL"))</f>
        <v>0</v>
      </c>
      <c r="AS584" s="49" t="s">
        <v>135</v>
      </c>
      <c r="AT584" s="41">
        <f t="shared" ref="AT584" si="13406">AT583*AQ$4</f>
        <v>0</v>
      </c>
      <c r="AU584" s="47" t="s">
        <v>39</v>
      </c>
      <c r="AV584" s="40">
        <f t="shared" ref="AV584" si="13407">SUMPRODUCT(AW578:AW582*(AV578:AV582="PTO"))+SUMPRODUCT(AW578:AW582*(AV578:AV582="HOL"))</f>
        <v>0</v>
      </c>
      <c r="AW584" s="49" t="s">
        <v>135</v>
      </c>
      <c r="AX584" s="41">
        <f>AX583*AU$4</f>
        <v>8</v>
      </c>
      <c r="AY584" s="47" t="s">
        <v>39</v>
      </c>
      <c r="AZ584" s="40">
        <f t="shared" ref="AZ584" si="13408">SUMPRODUCT(BA578:BA582*(AZ578:AZ582="PTO"))+SUMPRODUCT(BA578:BA582*(AZ578:AZ582="HOL"))</f>
        <v>0</v>
      </c>
      <c r="BA584" s="49" t="s">
        <v>135</v>
      </c>
      <c r="BB584" s="41">
        <f>BB583*AY$4</f>
        <v>8</v>
      </c>
      <c r="BC584" s="47" t="s">
        <v>39</v>
      </c>
      <c r="BD584" s="40">
        <f t="shared" ref="BD584" si="13409">SUMPRODUCT(BE578:BE582*(BD578:BD582="PTO"))+SUMPRODUCT(BE578:BE582*(BD578:BD582="HOL"))</f>
        <v>0</v>
      </c>
      <c r="BE584" s="49" t="s">
        <v>135</v>
      </c>
      <c r="BF584" s="41">
        <f>BF583*BC$4</f>
        <v>8</v>
      </c>
      <c r="BG584" s="47" t="s">
        <v>39</v>
      </c>
      <c r="BH584" s="40">
        <f t="shared" ref="BH584" si="13410">SUMPRODUCT(BI578:BI582*(BH578:BH582="PTO"))+SUMPRODUCT(BI578:BI582*(BH578:BH582="HOL"))</f>
        <v>0</v>
      </c>
      <c r="BI584" s="49" t="s">
        <v>135</v>
      </c>
      <c r="BJ584" s="41">
        <f>BJ583*BG$4</f>
        <v>0</v>
      </c>
      <c r="BK584" s="47" t="s">
        <v>39</v>
      </c>
      <c r="BL584" s="40">
        <f t="shared" ref="BL584" si="13411">SUMPRODUCT(BM578:BM582*(BL578:BL582="PTO"))+SUMPRODUCT(BM578:BM582*(BL578:BL582="HOL"))</f>
        <v>0</v>
      </c>
      <c r="BM584" s="49" t="s">
        <v>135</v>
      </c>
      <c r="BN584" s="41">
        <f>BN583*BK$4</f>
        <v>0</v>
      </c>
      <c r="BO584" s="47" t="s">
        <v>39</v>
      </c>
      <c r="BP584" s="40">
        <f t="shared" ref="BP584" si="13412">SUMPRODUCT(BQ578:BQ582*(BP578:BP582="PTO"))+SUMPRODUCT(BQ578:BQ582*(BP578:BP582="HOL"))</f>
        <v>0</v>
      </c>
      <c r="BQ584" s="49" t="s">
        <v>135</v>
      </c>
      <c r="BR584" s="41">
        <f t="shared" ref="BR584" si="13413">BR583*BO$4</f>
        <v>0</v>
      </c>
      <c r="BS584" s="47" t="s">
        <v>39</v>
      </c>
      <c r="BT584" s="40">
        <f t="shared" ref="BT584" si="13414">SUMPRODUCT(BU578:BU582*(BT578:BT582="PTO"))+SUMPRODUCT(BU578:BU582*(BT578:BT582="HOL"))</f>
        <v>0</v>
      </c>
      <c r="BU584" s="49" t="s">
        <v>135</v>
      </c>
      <c r="BV584" s="41">
        <f t="shared" ref="BV584" si="13415">BV583*BS$4</f>
        <v>0</v>
      </c>
      <c r="BW584" s="47" t="s">
        <v>39</v>
      </c>
      <c r="BX584" s="40">
        <f t="shared" ref="BX584" si="13416">SUMPRODUCT(BY578:BY582*(BX578:BX582="PTO"))+SUMPRODUCT(BY578:BY582*(BX578:BX582="HOL"))</f>
        <v>0</v>
      </c>
      <c r="BY584" s="49" t="s">
        <v>135</v>
      </c>
      <c r="BZ584" s="41">
        <f t="shared" ref="BZ584" si="13417">BZ583*BW$4</f>
        <v>0</v>
      </c>
      <c r="CA584" s="47" t="s">
        <v>39</v>
      </c>
      <c r="CB584" s="40">
        <f t="shared" ref="CB584" si="13418">SUMPRODUCT(CC578:CC582*(CB578:CB582="PTO"))+SUMPRODUCT(CC578:CC582*(CB578:CB582="HOL"))</f>
        <v>0</v>
      </c>
      <c r="CC584" s="49" t="s">
        <v>135</v>
      </c>
      <c r="CD584" s="41">
        <f t="shared" ref="CD584" si="13419">CD583*CA$4</f>
        <v>0</v>
      </c>
      <c r="CE584" s="47" t="s">
        <v>39</v>
      </c>
      <c r="CF584" s="40">
        <f t="shared" ref="CF584" si="13420">SUMPRODUCT(CG578:CG582*(CF578:CF582="PTO"))+SUMPRODUCT(CG578:CG582*(CF578:CF582="HOL"))</f>
        <v>0</v>
      </c>
      <c r="CG584" s="49" t="s">
        <v>135</v>
      </c>
      <c r="CH584" s="41">
        <f t="shared" ref="CH584" si="13421">CH583*CE$4</f>
        <v>0</v>
      </c>
    </row>
    <row r="585" spans="1:86" x14ac:dyDescent="0.25">
      <c r="A585" s="70" t="s">
        <v>133</v>
      </c>
      <c r="B585" s="71">
        <f t="shared" ref="B585" ca="1" si="13422">D585-B586</f>
        <v>-4.6000000000000014</v>
      </c>
      <c r="C585" s="72" t="s">
        <v>122</v>
      </c>
      <c r="D585" s="71">
        <f>IFERROR(INDEX(Holidays[FTE], MATCH(Entry!E585, Holidays[Date], 0)), 1)*8*INDEX(FTEguide[[1]:[12]], MATCH(Entry!E586, FTEguide[Weekday], 0), IF(Entry!E588&gt;0, Entry!E588, MONTH(Entry!E585)))</f>
        <v>27.4</v>
      </c>
      <c r="E585" s="60">
        <f t="shared" si="11935"/>
        <v>43911</v>
      </c>
      <c r="F585" s="50" t="s">
        <v>128</v>
      </c>
      <c r="G585" s="34"/>
      <c r="H585" s="35"/>
      <c r="I585" s="42">
        <f t="shared" ref="I585" si="13423">parseTime(G585)-(H590=INT(RIGHT($F585, 1)))</f>
        <v>0</v>
      </c>
      <c r="J585" s="43">
        <f t="shared" ref="J585:J589" si="13424">isClocked(H585)</f>
        <v>0</v>
      </c>
      <c r="K585" s="34"/>
      <c r="L585" s="35"/>
      <c r="M585" s="42">
        <f t="shared" ref="M585" si="13425">parseTime(K585)-(L590=INT(RIGHT($F585, 1)))</f>
        <v>0</v>
      </c>
      <c r="N585" s="43">
        <f t="shared" ref="N585:N589" si="13426">isClocked(L585)</f>
        <v>0</v>
      </c>
      <c r="O585" s="34"/>
      <c r="P585" s="35"/>
      <c r="Q585" s="42">
        <f t="shared" ref="Q585" si="13427">parseTime(O585)-(P590=INT(RIGHT($F585, 1)))</f>
        <v>0</v>
      </c>
      <c r="R585" s="43">
        <f t="shared" ref="R585:R589" si="13428">isClocked(P585)</f>
        <v>0</v>
      </c>
      <c r="S585" s="34"/>
      <c r="T585" s="35"/>
      <c r="U585" s="42">
        <f t="shared" ref="U585" si="13429">parseTime(S585)-(T590=INT(RIGHT($F585, 1)))</f>
        <v>0</v>
      </c>
      <c r="V585" s="43">
        <f t="shared" ref="V585:V589" si="13430">isClocked(T585)</f>
        <v>0</v>
      </c>
      <c r="W585" s="34"/>
      <c r="X585" s="35"/>
      <c r="Y585" s="42">
        <f t="shared" ref="Y585" si="13431">parseTime(W585)-(X590=INT(RIGHT($F585, 1)))</f>
        <v>0</v>
      </c>
      <c r="Z585" s="43">
        <f t="shared" ref="Z585:Z589" si="13432">isClocked(X585)</f>
        <v>0</v>
      </c>
      <c r="AA585" s="34"/>
      <c r="AB585" s="35"/>
      <c r="AC585" s="42">
        <f t="shared" ref="AC585" si="13433">parseTime(AA585)-(AB590=INT(RIGHT($F585, 1)))</f>
        <v>0</v>
      </c>
      <c r="AD585" s="43">
        <f t="shared" ref="AD585:AD589" si="13434">isClocked(AB585)</f>
        <v>0</v>
      </c>
      <c r="AE585" s="34"/>
      <c r="AF585" s="35"/>
      <c r="AG585" s="42">
        <f t="shared" ref="AG585" si="13435">parseTime(AE585)-(AF590=INT(RIGHT($F585, 1)))</f>
        <v>0</v>
      </c>
      <c r="AH585" s="43">
        <f t="shared" ref="AH585:AH589" si="13436">isClocked(AF585)</f>
        <v>0</v>
      </c>
      <c r="AI585" s="34" t="s">
        <v>136</v>
      </c>
      <c r="AJ585" s="35" t="s">
        <v>23</v>
      </c>
      <c r="AK585" s="42">
        <f>parseTime(AI585)-(AJ590=INT(RIGHT($F585, 1)))</f>
        <v>8</v>
      </c>
      <c r="AL585" s="43">
        <f t="shared" ref="AL585:AL589" si="13437">isClocked(AJ585)</f>
        <v>1</v>
      </c>
      <c r="AM585" s="34" t="s">
        <v>136</v>
      </c>
      <c r="AN585" s="35" t="s">
        <v>23</v>
      </c>
      <c r="AO585" s="42">
        <f t="shared" ref="AO585" si="13438">parseTime(AM585)-(AN590=INT(RIGHT($F585, 1)))</f>
        <v>8</v>
      </c>
      <c r="AP585" s="43">
        <f t="shared" ref="AP585:AP589" si="13439">isClocked(AN585)</f>
        <v>1</v>
      </c>
      <c r="AQ585" s="34" t="s">
        <v>136</v>
      </c>
      <c r="AR585" s="35" t="s">
        <v>24</v>
      </c>
      <c r="AS585" s="42">
        <f t="shared" ref="AS585" si="13440">parseTime(AQ585)-(AR590=INT(RIGHT($F585, 1)))</f>
        <v>8</v>
      </c>
      <c r="AT585" s="43">
        <f t="shared" ref="AT585:AT589" si="13441">isClocked(AR585)</f>
        <v>1</v>
      </c>
      <c r="AU585" s="34"/>
      <c r="AV585" s="35"/>
      <c r="AW585" s="42">
        <f>parseTime(AU585)-(AV590=INT(RIGHT($F585, 1)))</f>
        <v>0</v>
      </c>
      <c r="AX585" s="43">
        <f t="shared" ref="AX585:AX589" si="13442">isClocked(AV585)</f>
        <v>0</v>
      </c>
      <c r="AY585" s="34"/>
      <c r="AZ585" s="35"/>
      <c r="BA585" s="42">
        <f>parseTime(AY585)-(AZ590=INT(RIGHT($F585, 1)))</f>
        <v>0</v>
      </c>
      <c r="BB585" s="43">
        <f t="shared" ref="BB585:BB589" si="13443">isClocked(AZ585)</f>
        <v>0</v>
      </c>
      <c r="BC585" s="34" t="s">
        <v>136</v>
      </c>
      <c r="BD585" s="35" t="s">
        <v>24</v>
      </c>
      <c r="BE585" s="42">
        <f>parseTime(BC585)-(BD590=INT(RIGHT($F585, 1)))</f>
        <v>8</v>
      </c>
      <c r="BF585" s="43">
        <f t="shared" ref="BF585:BF589" si="13444">isClocked(BD585)</f>
        <v>1</v>
      </c>
      <c r="BG585" s="34"/>
      <c r="BH585" s="35"/>
      <c r="BI585" s="42">
        <f>parseTime(BG585)-(BH590=INT(RIGHT($F585, 1)))</f>
        <v>0</v>
      </c>
      <c r="BJ585" s="43">
        <f t="shared" ref="BJ585:BJ589" si="13445">isClocked(BH585)</f>
        <v>0</v>
      </c>
      <c r="BK585" s="34"/>
      <c r="BL585" s="35"/>
      <c r="BM585" s="42">
        <f>parseTime(BK585)-(BL590=INT(RIGHT($F585, 1)))</f>
        <v>0</v>
      </c>
      <c r="BN585" s="43">
        <f t="shared" ref="BN585:BN589" si="13446">isClocked(BL585)</f>
        <v>0</v>
      </c>
      <c r="BO585" s="34"/>
      <c r="BP585" s="35"/>
      <c r="BQ585" s="42">
        <f t="shared" ref="BQ585" si="13447">parseTime(BO585)-(BP590=INT(RIGHT($F585, 1)))</f>
        <v>0</v>
      </c>
      <c r="BR585" s="43">
        <f t="shared" ref="BR585:BR589" si="13448">isClocked(BP585)</f>
        <v>0</v>
      </c>
      <c r="BS585" s="34"/>
      <c r="BT585" s="35"/>
      <c r="BU585" s="42">
        <f t="shared" ref="BU585" si="13449">parseTime(BS585)-(BT590=INT(RIGHT($F585, 1)))</f>
        <v>0</v>
      </c>
      <c r="BV585" s="43">
        <f t="shared" ref="BV585:BV589" si="13450">isClocked(BT585)</f>
        <v>0</v>
      </c>
      <c r="BW585" s="34"/>
      <c r="BX585" s="35"/>
      <c r="BY585" s="42">
        <f t="shared" ref="BY585" si="13451">parseTime(BW585)-(BX590=INT(RIGHT($F585, 1)))</f>
        <v>0</v>
      </c>
      <c r="BZ585" s="43">
        <f t="shared" ref="BZ585:BZ589" si="13452">isClocked(BX585)</f>
        <v>0</v>
      </c>
      <c r="CA585" s="34"/>
      <c r="CB585" s="35"/>
      <c r="CC585" s="42">
        <f t="shared" ref="CC585" si="13453">parseTime(CA585)-(CB590=INT(RIGHT($F585, 1)))</f>
        <v>0</v>
      </c>
      <c r="CD585" s="43">
        <f t="shared" ref="CD585:CD589" si="13454">isClocked(CB585)</f>
        <v>0</v>
      </c>
      <c r="CE585" s="34"/>
      <c r="CF585" s="35"/>
      <c r="CG585" s="42">
        <f t="shared" ref="CG585" si="13455">parseTime(CE585)-(CF590=INT(RIGHT($F585, 1)))</f>
        <v>0</v>
      </c>
      <c r="CH585" s="43">
        <f t="shared" ref="CH585:CH589" si="13456">isClocked(CF585)</f>
        <v>0</v>
      </c>
    </row>
    <row r="586" spans="1:86" x14ac:dyDescent="0.25">
      <c r="A586" s="56" t="s">
        <v>0</v>
      </c>
      <c r="B586" s="57">
        <f t="shared" ref="B586" ca="1" si="13457">SUM(B587:B590)</f>
        <v>32</v>
      </c>
      <c r="C586" s="14" t="s">
        <v>252</v>
      </c>
      <c r="D586" s="14"/>
      <c r="E586" s="55" t="str">
        <f t="shared" ref="E586:E649" si="13458">TEXT(E585, "dddd")</f>
        <v>Saturday</v>
      </c>
      <c r="F586" s="51" t="s">
        <v>129</v>
      </c>
      <c r="G586" s="36"/>
      <c r="H586" s="37"/>
      <c r="I586" s="44">
        <f t="shared" ref="I586" si="13459">parseTime(G586)-(H590=INT(RIGHT($F586, 1)))</f>
        <v>0</v>
      </c>
      <c r="J586" s="45">
        <f t="shared" si="13424"/>
        <v>0</v>
      </c>
      <c r="K586" s="36"/>
      <c r="L586" s="37"/>
      <c r="M586" s="44">
        <f t="shared" ref="M586" si="13460">parseTime(K586)-(L590=INT(RIGHT($F586, 1)))</f>
        <v>0</v>
      </c>
      <c r="N586" s="45">
        <f t="shared" si="13426"/>
        <v>0</v>
      </c>
      <c r="O586" s="36"/>
      <c r="P586" s="37"/>
      <c r="Q586" s="44">
        <f t="shared" ref="Q586" si="13461">parseTime(O586)-(P590=INT(RIGHT($F586, 1)))</f>
        <v>0</v>
      </c>
      <c r="R586" s="45">
        <f t="shared" si="13428"/>
        <v>0</v>
      </c>
      <c r="S586" s="36"/>
      <c r="T586" s="37"/>
      <c r="U586" s="44">
        <f t="shared" ref="U586" si="13462">parseTime(S586)-(T590=INT(RIGHT($F586, 1)))</f>
        <v>0</v>
      </c>
      <c r="V586" s="45">
        <f t="shared" si="13430"/>
        <v>0</v>
      </c>
      <c r="W586" s="36"/>
      <c r="X586" s="37"/>
      <c r="Y586" s="44">
        <f t="shared" ref="Y586" si="13463">parseTime(W586)-(X590=INT(RIGHT($F586, 1)))</f>
        <v>0</v>
      </c>
      <c r="Z586" s="45">
        <f t="shared" si="13432"/>
        <v>0</v>
      </c>
      <c r="AA586" s="36"/>
      <c r="AB586" s="37"/>
      <c r="AC586" s="44">
        <f t="shared" ref="AC586" si="13464">parseTime(AA586)-(AB590=INT(RIGHT($F586, 1)))</f>
        <v>0</v>
      </c>
      <c r="AD586" s="45">
        <f t="shared" si="13434"/>
        <v>0</v>
      </c>
      <c r="AE586" s="36"/>
      <c r="AF586" s="37"/>
      <c r="AG586" s="44">
        <f t="shared" ref="AG586" si="13465">parseTime(AE586)-(AF590=INT(RIGHT($F586, 1)))</f>
        <v>0</v>
      </c>
      <c r="AH586" s="45">
        <f t="shared" si="13436"/>
        <v>0</v>
      </c>
      <c r="AI586" s="36"/>
      <c r="AJ586" s="37"/>
      <c r="AK586" s="44">
        <f>parseTime(AI586)-(AJ590=INT(RIGHT($F586, 1)))</f>
        <v>0</v>
      </c>
      <c r="AL586" s="45">
        <f t="shared" si="13437"/>
        <v>0</v>
      </c>
      <c r="AM586" s="36"/>
      <c r="AN586" s="37"/>
      <c r="AO586" s="44">
        <f t="shared" ref="AO586" si="13466">parseTime(AM586)-(AN590=INT(RIGHT($F586, 1)))</f>
        <v>0</v>
      </c>
      <c r="AP586" s="45">
        <f t="shared" si="13439"/>
        <v>0</v>
      </c>
      <c r="AQ586" s="36"/>
      <c r="AR586" s="37"/>
      <c r="AS586" s="44">
        <f t="shared" ref="AS586" si="13467">parseTime(AQ586)-(AR590=INT(RIGHT($F586, 1)))</f>
        <v>0</v>
      </c>
      <c r="AT586" s="45">
        <f t="shared" si="13441"/>
        <v>0</v>
      </c>
      <c r="AU586" s="36"/>
      <c r="AV586" s="37"/>
      <c r="AW586" s="44">
        <f>parseTime(AU586)-(AV590=INT(RIGHT($F586, 1)))</f>
        <v>0</v>
      </c>
      <c r="AX586" s="45">
        <f t="shared" si="13442"/>
        <v>0</v>
      </c>
      <c r="AY586" s="36"/>
      <c r="AZ586" s="37"/>
      <c r="BA586" s="44">
        <f>parseTime(AY586)-(AZ590=INT(RIGHT($F586, 1)))</f>
        <v>0</v>
      </c>
      <c r="BB586" s="45">
        <f t="shared" si="13443"/>
        <v>0</v>
      </c>
      <c r="BC586" s="36"/>
      <c r="BD586" s="37"/>
      <c r="BE586" s="44">
        <f>parseTime(BC586)-(BD590=INT(RIGHT($F586, 1)))</f>
        <v>0</v>
      </c>
      <c r="BF586" s="45">
        <f t="shared" si="13444"/>
        <v>0</v>
      </c>
      <c r="BG586" s="36"/>
      <c r="BH586" s="37"/>
      <c r="BI586" s="44">
        <f>parseTime(BG586)-(BH590=INT(RIGHT($F586, 1)))</f>
        <v>0</v>
      </c>
      <c r="BJ586" s="45">
        <f t="shared" si="13445"/>
        <v>0</v>
      </c>
      <c r="BK586" s="36"/>
      <c r="BL586" s="37"/>
      <c r="BM586" s="44">
        <f>parseTime(BK586)-(BL590=INT(RIGHT($F586, 1)))</f>
        <v>0</v>
      </c>
      <c r="BN586" s="45">
        <f t="shared" si="13446"/>
        <v>0</v>
      </c>
      <c r="BO586" s="36"/>
      <c r="BP586" s="37"/>
      <c r="BQ586" s="44">
        <f t="shared" ref="BQ586" si="13468">parseTime(BO586)-(BP590=INT(RIGHT($F586, 1)))</f>
        <v>0</v>
      </c>
      <c r="BR586" s="45">
        <f t="shared" si="13448"/>
        <v>0</v>
      </c>
      <c r="BS586" s="36"/>
      <c r="BT586" s="37"/>
      <c r="BU586" s="44">
        <f t="shared" ref="BU586" si="13469">parseTime(BS586)-(BT590=INT(RIGHT($F586, 1)))</f>
        <v>0</v>
      </c>
      <c r="BV586" s="45">
        <f t="shared" si="13450"/>
        <v>0</v>
      </c>
      <c r="BW586" s="36"/>
      <c r="BX586" s="37"/>
      <c r="BY586" s="44">
        <f t="shared" ref="BY586" si="13470">parseTime(BW586)-(BX590=INT(RIGHT($F586, 1)))</f>
        <v>0</v>
      </c>
      <c r="BZ586" s="45">
        <f t="shared" si="13452"/>
        <v>0</v>
      </c>
      <c r="CA586" s="36"/>
      <c r="CB586" s="37"/>
      <c r="CC586" s="44">
        <f t="shared" ref="CC586" si="13471">parseTime(CA586)-(CB590=INT(RIGHT($F586, 1)))</f>
        <v>0</v>
      </c>
      <c r="CD586" s="45">
        <f t="shared" si="13454"/>
        <v>0</v>
      </c>
      <c r="CE586" s="36"/>
      <c r="CF586" s="37"/>
      <c r="CG586" s="44">
        <f t="shared" ref="CG586" si="13472">parseTime(CE586)-(CF590=INT(RIGHT($F586, 1)))</f>
        <v>0</v>
      </c>
      <c r="CH586" s="45">
        <f t="shared" si="13456"/>
        <v>0</v>
      </c>
    </row>
    <row r="587" spans="1:86" x14ac:dyDescent="0.25">
      <c r="A587" s="56" t="s">
        <v>117</v>
      </c>
      <c r="B587" s="57">
        <f ca="1">roleHours(G585:CH591, "MFD")</f>
        <v>16</v>
      </c>
      <c r="C587" s="14">
        <f t="shared" ca="1" si="13320"/>
        <v>2</v>
      </c>
      <c r="D587" s="14"/>
      <c r="E587" s="20" t="s">
        <v>127</v>
      </c>
      <c r="F587" s="51" t="s">
        <v>130</v>
      </c>
      <c r="G587" s="36"/>
      <c r="H587" s="37"/>
      <c r="I587" s="44">
        <f t="shared" ref="I587" si="13473">parseTime(G587)-(H590=INT(RIGHT($F587, 1)))</f>
        <v>0</v>
      </c>
      <c r="J587" s="45">
        <f t="shared" si="13424"/>
        <v>0</v>
      </c>
      <c r="K587" s="36"/>
      <c r="L587" s="37"/>
      <c r="M587" s="44">
        <f t="shared" ref="M587" si="13474">parseTime(K587)-(L590=INT(RIGHT($F587, 1)))</f>
        <v>0</v>
      </c>
      <c r="N587" s="45">
        <f t="shared" si="13426"/>
        <v>0</v>
      </c>
      <c r="O587" s="36"/>
      <c r="P587" s="37"/>
      <c r="Q587" s="44">
        <f t="shared" ref="Q587" si="13475">parseTime(O587)-(P590=INT(RIGHT($F587, 1)))</f>
        <v>0</v>
      </c>
      <c r="R587" s="45">
        <f t="shared" si="13428"/>
        <v>0</v>
      </c>
      <c r="S587" s="36"/>
      <c r="T587" s="37"/>
      <c r="U587" s="44">
        <f t="shared" ref="U587" si="13476">parseTime(S587)-(T590=INT(RIGHT($F587, 1)))</f>
        <v>0</v>
      </c>
      <c r="V587" s="45">
        <f t="shared" si="13430"/>
        <v>0</v>
      </c>
      <c r="W587" s="36"/>
      <c r="X587" s="37"/>
      <c r="Y587" s="44">
        <f t="shared" ref="Y587" si="13477">parseTime(W587)-(X590=INT(RIGHT($F587, 1)))</f>
        <v>0</v>
      </c>
      <c r="Z587" s="45">
        <f t="shared" si="13432"/>
        <v>0</v>
      </c>
      <c r="AA587" s="36"/>
      <c r="AB587" s="37"/>
      <c r="AC587" s="44">
        <f t="shared" ref="AC587" si="13478">parseTime(AA587)-(AB590=INT(RIGHT($F587, 1)))</f>
        <v>0</v>
      </c>
      <c r="AD587" s="45">
        <f t="shared" si="13434"/>
        <v>0</v>
      </c>
      <c r="AE587" s="36"/>
      <c r="AF587" s="37"/>
      <c r="AG587" s="44">
        <f t="shared" ref="AG587" si="13479">parseTime(AE587)-(AF590=INT(RIGHT($F587, 1)))</f>
        <v>0</v>
      </c>
      <c r="AH587" s="45">
        <f t="shared" si="13436"/>
        <v>0</v>
      </c>
      <c r="AI587" s="36"/>
      <c r="AJ587" s="37"/>
      <c r="AK587" s="44">
        <f>parseTime(AI587)-(AJ590=INT(RIGHT($F587, 1)))</f>
        <v>0</v>
      </c>
      <c r="AL587" s="45">
        <f t="shared" si="13437"/>
        <v>0</v>
      </c>
      <c r="AM587" s="36"/>
      <c r="AN587" s="37"/>
      <c r="AO587" s="44">
        <f t="shared" ref="AO587" si="13480">parseTime(AM587)-(AN590=INT(RIGHT($F587, 1)))</f>
        <v>0</v>
      </c>
      <c r="AP587" s="45">
        <f t="shared" si="13439"/>
        <v>0</v>
      </c>
      <c r="AQ587" s="36"/>
      <c r="AR587" s="37"/>
      <c r="AS587" s="44">
        <f t="shared" ref="AS587" si="13481">parseTime(AQ587)-(AR590=INT(RIGHT($F587, 1)))</f>
        <v>0</v>
      </c>
      <c r="AT587" s="45">
        <f t="shared" si="13441"/>
        <v>0</v>
      </c>
      <c r="AU587" s="36"/>
      <c r="AV587" s="37"/>
      <c r="AW587" s="44">
        <f>parseTime(AU587)-(AV590=INT(RIGHT($F587, 1)))</f>
        <v>0</v>
      </c>
      <c r="AX587" s="45">
        <f t="shared" si="13442"/>
        <v>0</v>
      </c>
      <c r="AY587" s="36"/>
      <c r="AZ587" s="37"/>
      <c r="BA587" s="44">
        <f>parseTime(AY587)-(AZ590=INT(RIGHT($F587, 1)))</f>
        <v>0</v>
      </c>
      <c r="BB587" s="45">
        <f t="shared" si="13443"/>
        <v>0</v>
      </c>
      <c r="BC587" s="36"/>
      <c r="BD587" s="37"/>
      <c r="BE587" s="44">
        <f>parseTime(BC587)-(BD590=INT(RIGHT($F587, 1)))</f>
        <v>0</v>
      </c>
      <c r="BF587" s="45">
        <f t="shared" si="13444"/>
        <v>0</v>
      </c>
      <c r="BG587" s="36"/>
      <c r="BH587" s="37"/>
      <c r="BI587" s="44">
        <f>parseTime(BG587)-(BH590=INT(RIGHT($F587, 1)))</f>
        <v>0</v>
      </c>
      <c r="BJ587" s="45">
        <f t="shared" si="13445"/>
        <v>0</v>
      </c>
      <c r="BK587" s="36"/>
      <c r="BL587" s="37"/>
      <c r="BM587" s="44">
        <f>parseTime(BK587)-(BL590=INT(RIGHT($F587, 1)))</f>
        <v>0</v>
      </c>
      <c r="BN587" s="45">
        <f t="shared" si="13446"/>
        <v>0</v>
      </c>
      <c r="BO587" s="36"/>
      <c r="BP587" s="37"/>
      <c r="BQ587" s="44">
        <f t="shared" ref="BQ587" si="13482">parseTime(BO587)-(BP590=INT(RIGHT($F587, 1)))</f>
        <v>0</v>
      </c>
      <c r="BR587" s="45">
        <f t="shared" si="13448"/>
        <v>0</v>
      </c>
      <c r="BS587" s="36"/>
      <c r="BT587" s="37"/>
      <c r="BU587" s="44">
        <f t="shared" ref="BU587" si="13483">parseTime(BS587)-(BT590=INT(RIGHT($F587, 1)))</f>
        <v>0</v>
      </c>
      <c r="BV587" s="45">
        <f t="shared" si="13450"/>
        <v>0</v>
      </c>
      <c r="BW587" s="36"/>
      <c r="BX587" s="37"/>
      <c r="BY587" s="44">
        <f t="shared" ref="BY587" si="13484">parseTime(BW587)-(BX590=INT(RIGHT($F587, 1)))</f>
        <v>0</v>
      </c>
      <c r="BZ587" s="45">
        <f t="shared" si="13452"/>
        <v>0</v>
      </c>
      <c r="CA587" s="36"/>
      <c r="CB587" s="37"/>
      <c r="CC587" s="44">
        <f t="shared" ref="CC587" si="13485">parseTime(CA587)-(CB590=INT(RIGHT($F587, 1)))</f>
        <v>0</v>
      </c>
      <c r="CD587" s="45">
        <f t="shared" si="13454"/>
        <v>0</v>
      </c>
      <c r="CE587" s="36"/>
      <c r="CF587" s="37"/>
      <c r="CG587" s="44">
        <f t="shared" ref="CG587" si="13486">parseTime(CE587)-(CF590=INT(RIGHT($F587, 1)))</f>
        <v>0</v>
      </c>
      <c r="CH587" s="45">
        <f t="shared" si="13456"/>
        <v>0</v>
      </c>
    </row>
    <row r="588" spans="1:86" x14ac:dyDescent="0.25">
      <c r="A588" s="56" t="s">
        <v>118</v>
      </c>
      <c r="B588" s="57">
        <f ca="1">roleHours(G585:CH591, "DFD")</f>
        <v>16</v>
      </c>
      <c r="C588" s="14">
        <f t="shared" ca="1" si="13320"/>
        <v>2</v>
      </c>
      <c r="D588" s="14"/>
      <c r="E588" s="20"/>
      <c r="F588" s="51" t="s">
        <v>131</v>
      </c>
      <c r="G588" s="36"/>
      <c r="H588" s="37"/>
      <c r="I588" s="44">
        <f t="shared" ref="I588" si="13487">parseTime(G588)-(H590=INT(RIGHT($F588, 1)))</f>
        <v>0</v>
      </c>
      <c r="J588" s="45">
        <f t="shared" si="13424"/>
        <v>0</v>
      </c>
      <c r="K588" s="36"/>
      <c r="L588" s="37"/>
      <c r="M588" s="44">
        <f t="shared" ref="M588" si="13488">parseTime(K588)-(L590=INT(RIGHT($F588, 1)))</f>
        <v>0</v>
      </c>
      <c r="N588" s="45">
        <f t="shared" si="13426"/>
        <v>0</v>
      </c>
      <c r="O588" s="36"/>
      <c r="P588" s="37"/>
      <c r="Q588" s="44">
        <f t="shared" ref="Q588" si="13489">parseTime(O588)-(P590=INT(RIGHT($F588, 1)))</f>
        <v>0</v>
      </c>
      <c r="R588" s="45">
        <f t="shared" si="13428"/>
        <v>0</v>
      </c>
      <c r="S588" s="36"/>
      <c r="T588" s="37"/>
      <c r="U588" s="44">
        <f t="shared" ref="U588" si="13490">parseTime(S588)-(T590=INT(RIGHT($F588, 1)))</f>
        <v>0</v>
      </c>
      <c r="V588" s="45">
        <f t="shared" si="13430"/>
        <v>0</v>
      </c>
      <c r="W588" s="36"/>
      <c r="X588" s="37"/>
      <c r="Y588" s="44">
        <f t="shared" ref="Y588" si="13491">parseTime(W588)-(X590=INT(RIGHT($F588, 1)))</f>
        <v>0</v>
      </c>
      <c r="Z588" s="45">
        <f t="shared" si="13432"/>
        <v>0</v>
      </c>
      <c r="AA588" s="36"/>
      <c r="AB588" s="37"/>
      <c r="AC588" s="44">
        <f t="shared" ref="AC588" si="13492">parseTime(AA588)-(AB590=INT(RIGHT($F588, 1)))</f>
        <v>0</v>
      </c>
      <c r="AD588" s="45">
        <f t="shared" si="13434"/>
        <v>0</v>
      </c>
      <c r="AE588" s="36"/>
      <c r="AF588" s="37"/>
      <c r="AG588" s="44">
        <f t="shared" ref="AG588" si="13493">parseTime(AE588)-(AF590=INT(RIGHT($F588, 1)))</f>
        <v>0</v>
      </c>
      <c r="AH588" s="45">
        <f t="shared" si="13436"/>
        <v>0</v>
      </c>
      <c r="AI588" s="36"/>
      <c r="AJ588" s="37"/>
      <c r="AK588" s="44">
        <f>parseTime(AI588)-(AJ590=INT(RIGHT($F588, 1)))</f>
        <v>0</v>
      </c>
      <c r="AL588" s="45">
        <f t="shared" si="13437"/>
        <v>0</v>
      </c>
      <c r="AM588" s="36"/>
      <c r="AN588" s="37"/>
      <c r="AO588" s="44">
        <f t="shared" ref="AO588" si="13494">parseTime(AM588)-(AN590=INT(RIGHT($F588, 1)))</f>
        <v>0</v>
      </c>
      <c r="AP588" s="45">
        <f t="shared" si="13439"/>
        <v>0</v>
      </c>
      <c r="AQ588" s="36"/>
      <c r="AR588" s="37"/>
      <c r="AS588" s="44">
        <f t="shared" ref="AS588" si="13495">parseTime(AQ588)-(AR590=INT(RIGHT($F588, 1)))</f>
        <v>0</v>
      </c>
      <c r="AT588" s="45">
        <f t="shared" si="13441"/>
        <v>0</v>
      </c>
      <c r="AU588" s="36"/>
      <c r="AV588" s="37"/>
      <c r="AW588" s="44">
        <f>parseTime(AU588)-(AV590=INT(RIGHT($F588, 1)))</f>
        <v>0</v>
      </c>
      <c r="AX588" s="45">
        <f t="shared" si="13442"/>
        <v>0</v>
      </c>
      <c r="AY588" s="36"/>
      <c r="AZ588" s="37"/>
      <c r="BA588" s="44">
        <f>parseTime(AY588)-(AZ590=INT(RIGHT($F588, 1)))</f>
        <v>0</v>
      </c>
      <c r="BB588" s="45">
        <f t="shared" si="13443"/>
        <v>0</v>
      </c>
      <c r="BC588" s="36"/>
      <c r="BD588" s="37"/>
      <c r="BE588" s="44">
        <f>parseTime(BC588)-(BD590=INT(RIGHT($F588, 1)))</f>
        <v>0</v>
      </c>
      <c r="BF588" s="45">
        <f t="shared" si="13444"/>
        <v>0</v>
      </c>
      <c r="BG588" s="36"/>
      <c r="BH588" s="37"/>
      <c r="BI588" s="44">
        <f>parseTime(BG588)-(BH590=INT(RIGHT($F588, 1)))</f>
        <v>0</v>
      </c>
      <c r="BJ588" s="45">
        <f t="shared" si="13445"/>
        <v>0</v>
      </c>
      <c r="BK588" s="36"/>
      <c r="BL588" s="37"/>
      <c r="BM588" s="44">
        <f>parseTime(BK588)-(BL590=INT(RIGHT($F588, 1)))</f>
        <v>0</v>
      </c>
      <c r="BN588" s="45">
        <f t="shared" si="13446"/>
        <v>0</v>
      </c>
      <c r="BO588" s="36"/>
      <c r="BP588" s="37"/>
      <c r="BQ588" s="44">
        <f t="shared" ref="BQ588" si="13496">parseTime(BO588)-(BP590=INT(RIGHT($F588, 1)))</f>
        <v>0</v>
      </c>
      <c r="BR588" s="45">
        <f t="shared" si="13448"/>
        <v>0</v>
      </c>
      <c r="BS588" s="36"/>
      <c r="BT588" s="37"/>
      <c r="BU588" s="44">
        <f t="shared" ref="BU588" si="13497">parseTime(BS588)-(BT590=INT(RIGHT($F588, 1)))</f>
        <v>0</v>
      </c>
      <c r="BV588" s="45">
        <f t="shared" si="13450"/>
        <v>0</v>
      </c>
      <c r="BW588" s="36"/>
      <c r="BX588" s="37"/>
      <c r="BY588" s="44">
        <f t="shared" ref="BY588" si="13498">parseTime(BW588)-(BX590=INT(RIGHT($F588, 1)))</f>
        <v>0</v>
      </c>
      <c r="BZ588" s="45">
        <f t="shared" si="13452"/>
        <v>0</v>
      </c>
      <c r="CA588" s="36"/>
      <c r="CB588" s="37"/>
      <c r="CC588" s="44">
        <f t="shared" ref="CC588" si="13499">parseTime(CA588)-(CB590=INT(RIGHT($F588, 1)))</f>
        <v>0</v>
      </c>
      <c r="CD588" s="45">
        <f t="shared" si="13454"/>
        <v>0</v>
      </c>
      <c r="CE588" s="36"/>
      <c r="CF588" s="37"/>
      <c r="CG588" s="44">
        <f t="shared" ref="CG588" si="13500">parseTime(CE588)-(CF590=INT(RIGHT($F588, 1)))</f>
        <v>0</v>
      </c>
      <c r="CH588" s="45">
        <f t="shared" si="13456"/>
        <v>0</v>
      </c>
    </row>
    <row r="589" spans="1:86" x14ac:dyDescent="0.25">
      <c r="A589" s="56" t="s">
        <v>119</v>
      </c>
      <c r="B589" s="57">
        <f ca="1">roleHours(G585:CH591, "MCC")</f>
        <v>0</v>
      </c>
      <c r="C589" s="14">
        <f t="shared" ca="1" si="13320"/>
        <v>0</v>
      </c>
      <c r="D589" s="14"/>
      <c r="E589" s="20"/>
      <c r="F589" s="51" t="s">
        <v>132</v>
      </c>
      <c r="G589" s="36"/>
      <c r="H589" s="37"/>
      <c r="I589" s="44">
        <f t="shared" ref="I589" si="13501">parseTime(G589)-(H590=INT(RIGHT($F589, 1)))</f>
        <v>0</v>
      </c>
      <c r="J589" s="45">
        <f t="shared" si="13424"/>
        <v>0</v>
      </c>
      <c r="K589" s="36"/>
      <c r="L589" s="37"/>
      <c r="M589" s="44">
        <f t="shared" ref="M589" si="13502">parseTime(K589)-(L590=INT(RIGHT($F589, 1)))</f>
        <v>0</v>
      </c>
      <c r="N589" s="45">
        <f t="shared" si="13426"/>
        <v>0</v>
      </c>
      <c r="O589" s="36"/>
      <c r="P589" s="37"/>
      <c r="Q589" s="44">
        <f t="shared" ref="Q589" si="13503">parseTime(O589)-(P590=INT(RIGHT($F589, 1)))</f>
        <v>0</v>
      </c>
      <c r="R589" s="45">
        <f t="shared" si="13428"/>
        <v>0</v>
      </c>
      <c r="S589" s="36"/>
      <c r="T589" s="37"/>
      <c r="U589" s="44">
        <f t="shared" ref="U589" si="13504">parseTime(S589)-(T590=INT(RIGHT($F589, 1)))</f>
        <v>0</v>
      </c>
      <c r="V589" s="45">
        <f t="shared" si="13430"/>
        <v>0</v>
      </c>
      <c r="W589" s="36"/>
      <c r="X589" s="37"/>
      <c r="Y589" s="44">
        <f t="shared" ref="Y589" si="13505">parseTime(W589)-(X590=INT(RIGHT($F589, 1)))</f>
        <v>0</v>
      </c>
      <c r="Z589" s="45">
        <f t="shared" si="13432"/>
        <v>0</v>
      </c>
      <c r="AA589" s="36"/>
      <c r="AB589" s="37"/>
      <c r="AC589" s="44">
        <f t="shared" ref="AC589" si="13506">parseTime(AA589)-(AB590=INT(RIGHT($F589, 1)))</f>
        <v>0</v>
      </c>
      <c r="AD589" s="45">
        <f t="shared" si="13434"/>
        <v>0</v>
      </c>
      <c r="AE589" s="36"/>
      <c r="AF589" s="37"/>
      <c r="AG589" s="44">
        <f t="shared" ref="AG589" si="13507">parseTime(AE589)-(AF590=INT(RIGHT($F589, 1)))</f>
        <v>0</v>
      </c>
      <c r="AH589" s="45">
        <f t="shared" si="13436"/>
        <v>0</v>
      </c>
      <c r="AI589" s="36"/>
      <c r="AJ589" s="37"/>
      <c r="AK589" s="44">
        <f>parseTime(AI589)-(AJ590=INT(RIGHT($F589, 1)))</f>
        <v>0</v>
      </c>
      <c r="AL589" s="45">
        <f t="shared" si="13437"/>
        <v>0</v>
      </c>
      <c r="AM589" s="36"/>
      <c r="AN589" s="37"/>
      <c r="AO589" s="44">
        <f t="shared" ref="AO589" si="13508">parseTime(AM589)-(AN590=INT(RIGHT($F589, 1)))</f>
        <v>0</v>
      </c>
      <c r="AP589" s="45">
        <f t="shared" si="13439"/>
        <v>0</v>
      </c>
      <c r="AQ589" s="36"/>
      <c r="AR589" s="37"/>
      <c r="AS589" s="44">
        <f t="shared" ref="AS589" si="13509">parseTime(AQ589)-(AR590=INT(RIGHT($F589, 1)))</f>
        <v>0</v>
      </c>
      <c r="AT589" s="45">
        <f t="shared" si="13441"/>
        <v>0</v>
      </c>
      <c r="AU589" s="36"/>
      <c r="AV589" s="37"/>
      <c r="AW589" s="44">
        <f>parseTime(AU589)-(AV590=INT(RIGHT($F589, 1)))</f>
        <v>0</v>
      </c>
      <c r="AX589" s="45">
        <f t="shared" si="13442"/>
        <v>0</v>
      </c>
      <c r="AY589" s="36"/>
      <c r="AZ589" s="37"/>
      <c r="BA589" s="44">
        <f>parseTime(AY589)-(AZ590=INT(RIGHT($F589, 1)))</f>
        <v>0</v>
      </c>
      <c r="BB589" s="45">
        <f t="shared" si="13443"/>
        <v>0</v>
      </c>
      <c r="BC589" s="36"/>
      <c r="BD589" s="37"/>
      <c r="BE589" s="44">
        <f>parseTime(BC589)-(BD590=INT(RIGHT($F589, 1)))</f>
        <v>0</v>
      </c>
      <c r="BF589" s="45">
        <f t="shared" si="13444"/>
        <v>0</v>
      </c>
      <c r="BG589" s="36"/>
      <c r="BH589" s="37"/>
      <c r="BI589" s="44">
        <f>parseTime(BG589)-(BH590=INT(RIGHT($F589, 1)))</f>
        <v>0</v>
      </c>
      <c r="BJ589" s="45">
        <f t="shared" si="13445"/>
        <v>0</v>
      </c>
      <c r="BK589" s="36"/>
      <c r="BL589" s="37"/>
      <c r="BM589" s="44">
        <f>parseTime(BK589)-(BL590=INT(RIGHT($F589, 1)))</f>
        <v>0</v>
      </c>
      <c r="BN589" s="45">
        <f t="shared" si="13446"/>
        <v>0</v>
      </c>
      <c r="BO589" s="36"/>
      <c r="BP589" s="37"/>
      <c r="BQ589" s="44">
        <f t="shared" ref="BQ589" si="13510">parseTime(BO589)-(BP590=INT(RIGHT($F589, 1)))</f>
        <v>0</v>
      </c>
      <c r="BR589" s="45">
        <f t="shared" si="13448"/>
        <v>0</v>
      </c>
      <c r="BS589" s="36"/>
      <c r="BT589" s="37"/>
      <c r="BU589" s="44">
        <f t="shared" ref="BU589" si="13511">parseTime(BS589)-(BT590=INT(RIGHT($F589, 1)))</f>
        <v>0</v>
      </c>
      <c r="BV589" s="45">
        <f t="shared" si="13450"/>
        <v>0</v>
      </c>
      <c r="BW589" s="36"/>
      <c r="BX589" s="37"/>
      <c r="BY589" s="44">
        <f t="shared" ref="BY589" si="13512">parseTime(BW589)-(BX590=INT(RIGHT($F589, 1)))</f>
        <v>0</v>
      </c>
      <c r="BZ589" s="45">
        <f t="shared" si="13452"/>
        <v>0</v>
      </c>
      <c r="CA589" s="36"/>
      <c r="CB589" s="37"/>
      <c r="CC589" s="44">
        <f t="shared" ref="CC589" si="13513">parseTime(CA589)-(CB590=INT(RIGHT($F589, 1)))</f>
        <v>0</v>
      </c>
      <c r="CD589" s="45">
        <f t="shared" si="13454"/>
        <v>0</v>
      </c>
      <c r="CE589" s="36"/>
      <c r="CF589" s="37"/>
      <c r="CG589" s="44">
        <f t="shared" ref="CG589" si="13514">parseTime(CE589)-(CF590=INT(RIGHT($F589, 1)))</f>
        <v>0</v>
      </c>
      <c r="CH589" s="45">
        <f t="shared" si="13456"/>
        <v>0</v>
      </c>
    </row>
    <row r="590" spans="1:86" x14ac:dyDescent="0.25">
      <c r="A590" s="56" t="s">
        <v>120</v>
      </c>
      <c r="B590" s="57">
        <f ca="1">roleHours(G585:CH591, "DCC")</f>
        <v>0</v>
      </c>
      <c r="C590" s="14">
        <f t="shared" ca="1" si="13320"/>
        <v>0</v>
      </c>
      <c r="D590" s="14"/>
      <c r="E590" s="20"/>
      <c r="F590" s="51"/>
      <c r="G590" s="46" t="s">
        <v>134</v>
      </c>
      <c r="H590" s="38">
        <f t="shared" ref="H590" si="13515">lunchAdjust(G585:H589)</f>
        <v>0</v>
      </c>
      <c r="I590" s="48" t="s">
        <v>0</v>
      </c>
      <c r="J590" s="39">
        <f t="shared" ref="J590" si="13516">SUMPRODUCT(I585:I589*J585:J589)</f>
        <v>0</v>
      </c>
      <c r="K590" s="46" t="s">
        <v>134</v>
      </c>
      <c r="L590" s="38">
        <f t="shared" ref="L590" si="13517">lunchAdjust(K585:L589)</f>
        <v>0</v>
      </c>
      <c r="M590" s="48" t="s">
        <v>0</v>
      </c>
      <c r="N590" s="39">
        <f t="shared" ref="N590" si="13518">SUMPRODUCT(M585:M589*N585:N589)</f>
        <v>0</v>
      </c>
      <c r="O590" s="46" t="s">
        <v>134</v>
      </c>
      <c r="P590" s="38">
        <f t="shared" ref="P590" si="13519">lunchAdjust(O585:P589)</f>
        <v>0</v>
      </c>
      <c r="Q590" s="48" t="s">
        <v>0</v>
      </c>
      <c r="R590" s="39">
        <f t="shared" ref="R590" si="13520">SUMPRODUCT(Q585:Q589*R585:R589)</f>
        <v>0</v>
      </c>
      <c r="S590" s="46" t="s">
        <v>134</v>
      </c>
      <c r="T590" s="38">
        <f t="shared" ref="T590" si="13521">lunchAdjust(S585:T589)</f>
        <v>0</v>
      </c>
      <c r="U590" s="48" t="s">
        <v>0</v>
      </c>
      <c r="V590" s="39">
        <f t="shared" ref="V590" si="13522">SUMPRODUCT(U585:U589*V585:V589)</f>
        <v>0</v>
      </c>
      <c r="W590" s="46" t="s">
        <v>134</v>
      </c>
      <c r="X590" s="38">
        <f t="shared" ref="X590" si="13523">lunchAdjust(W585:X589)</f>
        <v>0</v>
      </c>
      <c r="Y590" s="48" t="s">
        <v>0</v>
      </c>
      <c r="Z590" s="39">
        <f t="shared" ref="Z590" si="13524">SUMPRODUCT(Y585:Y589*Z585:Z589)</f>
        <v>0</v>
      </c>
      <c r="AA590" s="46" t="s">
        <v>134</v>
      </c>
      <c r="AB590" s="38">
        <f t="shared" ref="AB590" si="13525">lunchAdjust(AA585:AB589)</f>
        <v>0</v>
      </c>
      <c r="AC590" s="48" t="s">
        <v>0</v>
      </c>
      <c r="AD590" s="39">
        <f t="shared" ref="AD590" si="13526">SUMPRODUCT(AC585:AC589*AD585:AD589)</f>
        <v>0</v>
      </c>
      <c r="AE590" s="46" t="s">
        <v>134</v>
      </c>
      <c r="AF590" s="38">
        <f t="shared" ref="AF590" si="13527">lunchAdjust(AE585:AF589)</f>
        <v>0</v>
      </c>
      <c r="AG590" s="48" t="s">
        <v>0</v>
      </c>
      <c r="AH590" s="39">
        <f t="shared" ref="AH590" si="13528">SUMPRODUCT(AG585:AG589*AH585:AH589)</f>
        <v>0</v>
      </c>
      <c r="AI590" s="46" t="s">
        <v>134</v>
      </c>
      <c r="AJ590" s="38">
        <f t="shared" ref="AJ590" si="13529">lunchAdjust(AI585:AJ589)</f>
        <v>1</v>
      </c>
      <c r="AK590" s="48" t="s">
        <v>0</v>
      </c>
      <c r="AL590" s="39">
        <f t="shared" ref="AL590" si="13530">SUMPRODUCT(AK585:AK589*AL585:AL589)</f>
        <v>8</v>
      </c>
      <c r="AM590" s="46" t="s">
        <v>134</v>
      </c>
      <c r="AN590" s="38">
        <f t="shared" ref="AN590" si="13531">lunchAdjust(AM585:AN589)</f>
        <v>1</v>
      </c>
      <c r="AO590" s="48" t="s">
        <v>0</v>
      </c>
      <c r="AP590" s="39">
        <f t="shared" ref="AP590" si="13532">SUMPRODUCT(AO585:AO589*AP585:AP589)</f>
        <v>8</v>
      </c>
      <c r="AQ590" s="46" t="s">
        <v>134</v>
      </c>
      <c r="AR590" s="38">
        <f t="shared" ref="AR590" si="13533">lunchAdjust(AQ585:AR589)</f>
        <v>1</v>
      </c>
      <c r="AS590" s="48" t="s">
        <v>0</v>
      </c>
      <c r="AT590" s="39">
        <f t="shared" ref="AT590" si="13534">SUMPRODUCT(AS585:AS589*AT585:AT589)</f>
        <v>8</v>
      </c>
      <c r="AU590" s="46" t="s">
        <v>134</v>
      </c>
      <c r="AV590" s="38">
        <f t="shared" ref="AV590" si="13535">lunchAdjust(AU585:AV589)</f>
        <v>0</v>
      </c>
      <c r="AW590" s="48" t="s">
        <v>0</v>
      </c>
      <c r="AX590" s="39">
        <f t="shared" ref="AX590" si="13536">SUMPRODUCT(AW585:AW589*AX585:AX589)</f>
        <v>0</v>
      </c>
      <c r="AY590" s="46" t="s">
        <v>134</v>
      </c>
      <c r="AZ590" s="38">
        <f t="shared" ref="AZ590" si="13537">lunchAdjust(AY585:AZ589)</f>
        <v>0</v>
      </c>
      <c r="BA590" s="48" t="s">
        <v>0</v>
      </c>
      <c r="BB590" s="39">
        <f t="shared" ref="BB590" si="13538">SUMPRODUCT(BA585:BA589*BB585:BB589)</f>
        <v>0</v>
      </c>
      <c r="BC590" s="46" t="s">
        <v>134</v>
      </c>
      <c r="BD590" s="38">
        <f t="shared" ref="BD590" si="13539">lunchAdjust(BC585:BD589)</f>
        <v>1</v>
      </c>
      <c r="BE590" s="48" t="s">
        <v>0</v>
      </c>
      <c r="BF590" s="39">
        <f t="shared" ref="BF590" si="13540">SUMPRODUCT(BE585:BE589*BF585:BF589)</f>
        <v>8</v>
      </c>
      <c r="BG590" s="46" t="s">
        <v>134</v>
      </c>
      <c r="BH590" s="38">
        <f t="shared" ref="BH590" si="13541">lunchAdjust(BG585:BH589)</f>
        <v>0</v>
      </c>
      <c r="BI590" s="48" t="s">
        <v>0</v>
      </c>
      <c r="BJ590" s="39">
        <f t="shared" ref="BJ590" si="13542">SUMPRODUCT(BI585:BI589*BJ585:BJ589)</f>
        <v>0</v>
      </c>
      <c r="BK590" s="46" t="s">
        <v>134</v>
      </c>
      <c r="BL590" s="38">
        <f t="shared" ref="BL590" si="13543">lunchAdjust(BK585:BL589)</f>
        <v>0</v>
      </c>
      <c r="BM590" s="48" t="s">
        <v>0</v>
      </c>
      <c r="BN590" s="39">
        <f t="shared" ref="BN590" si="13544">SUMPRODUCT(BM585:BM589*BN585:BN589)</f>
        <v>0</v>
      </c>
      <c r="BO590" s="46" t="s">
        <v>134</v>
      </c>
      <c r="BP590" s="38">
        <f t="shared" ref="BP590" si="13545">lunchAdjust(BO585:BP589)</f>
        <v>0</v>
      </c>
      <c r="BQ590" s="48" t="s">
        <v>0</v>
      </c>
      <c r="BR590" s="39">
        <f t="shared" ref="BR590" si="13546">SUMPRODUCT(BQ585:BQ589*BR585:BR589)</f>
        <v>0</v>
      </c>
      <c r="BS590" s="46" t="s">
        <v>134</v>
      </c>
      <c r="BT590" s="38">
        <f t="shared" ref="BT590" si="13547">lunchAdjust(BS585:BT589)</f>
        <v>0</v>
      </c>
      <c r="BU590" s="48" t="s">
        <v>0</v>
      </c>
      <c r="BV590" s="39">
        <f t="shared" ref="BV590" si="13548">SUMPRODUCT(BU585:BU589*BV585:BV589)</f>
        <v>0</v>
      </c>
      <c r="BW590" s="46" t="s">
        <v>134</v>
      </c>
      <c r="BX590" s="38">
        <f t="shared" ref="BX590" si="13549">lunchAdjust(BW585:BX589)</f>
        <v>0</v>
      </c>
      <c r="BY590" s="48" t="s">
        <v>0</v>
      </c>
      <c r="BZ590" s="39">
        <f t="shared" ref="BZ590" si="13550">SUMPRODUCT(BY585:BY589*BZ585:BZ589)</f>
        <v>0</v>
      </c>
      <c r="CA590" s="46" t="s">
        <v>134</v>
      </c>
      <c r="CB590" s="38">
        <f t="shared" ref="CB590" si="13551">lunchAdjust(CA585:CB589)</f>
        <v>0</v>
      </c>
      <c r="CC590" s="48" t="s">
        <v>0</v>
      </c>
      <c r="CD590" s="39">
        <f t="shared" ref="CD590" si="13552">SUMPRODUCT(CC585:CC589*CD585:CD589)</f>
        <v>0</v>
      </c>
      <c r="CE590" s="46" t="s">
        <v>134</v>
      </c>
      <c r="CF590" s="38">
        <f t="shared" ref="CF590" si="13553">lunchAdjust(CE585:CF589)</f>
        <v>0</v>
      </c>
      <c r="CG590" s="48" t="s">
        <v>0</v>
      </c>
      <c r="CH590" s="39">
        <f t="shared" ref="CH590" si="13554">SUMPRODUCT(CG585:CG589*CH585:CH589)</f>
        <v>0</v>
      </c>
    </row>
    <row r="591" spans="1:86" ht="15.75" thickBot="1" x14ac:dyDescent="0.3">
      <c r="A591" s="58" t="s">
        <v>121</v>
      </c>
      <c r="B591" s="59">
        <f ca="1">roleHours(G585:CH591, "OUT")</f>
        <v>0</v>
      </c>
      <c r="C591" s="54" t="s">
        <v>137</v>
      </c>
      <c r="D591" s="22">
        <f ca="1">roleHours(G585:CH591, "PTO")</f>
        <v>0</v>
      </c>
      <c r="E591" s="23"/>
      <c r="F591" s="52"/>
      <c r="G591" s="47" t="s">
        <v>39</v>
      </c>
      <c r="H591" s="40">
        <f t="shared" si="12397"/>
        <v>0</v>
      </c>
      <c r="I591" s="49" t="s">
        <v>135</v>
      </c>
      <c r="J591" s="41">
        <f t="shared" ref="J591" si="13555">J590*G$4</f>
        <v>0</v>
      </c>
      <c r="K591" s="47" t="s">
        <v>39</v>
      </c>
      <c r="L591" s="40">
        <f t="shared" ref="L591" si="13556">SUMPRODUCT(M585:M589*(L585:L589="PTO"))+SUMPRODUCT(M585:M589*(L585:L589="HOL"))</f>
        <v>0</v>
      </c>
      <c r="M591" s="49" t="s">
        <v>135</v>
      </c>
      <c r="N591" s="41">
        <f t="shared" ref="N591" si="13557">N590*K$4</f>
        <v>0</v>
      </c>
      <c r="O591" s="47" t="s">
        <v>39</v>
      </c>
      <c r="P591" s="40">
        <f t="shared" ref="P591" si="13558">SUMPRODUCT(Q585:Q589*(P585:P589="PTO"))+SUMPRODUCT(Q585:Q589*(P585:P589="HOL"))</f>
        <v>0</v>
      </c>
      <c r="Q591" s="49" t="s">
        <v>135</v>
      </c>
      <c r="R591" s="41">
        <f t="shared" ref="R591" si="13559">R590*O$4</f>
        <v>0</v>
      </c>
      <c r="S591" s="47" t="s">
        <v>39</v>
      </c>
      <c r="T591" s="40">
        <f t="shared" ref="T591" si="13560">SUMPRODUCT(U585:U589*(T585:T589="PTO"))+SUMPRODUCT(U585:U589*(T585:T589="HOL"))</f>
        <v>0</v>
      </c>
      <c r="U591" s="49" t="s">
        <v>135</v>
      </c>
      <c r="V591" s="41">
        <f t="shared" ref="V591" si="13561">V590*S$4</f>
        <v>0</v>
      </c>
      <c r="W591" s="47" t="s">
        <v>39</v>
      </c>
      <c r="X591" s="40">
        <f t="shared" ref="X591" si="13562">SUMPRODUCT(Y585:Y589*(X585:X589="PTO"))+SUMPRODUCT(Y585:Y589*(X585:X589="HOL"))</f>
        <v>0</v>
      </c>
      <c r="Y591" s="49" t="s">
        <v>135</v>
      </c>
      <c r="Z591" s="41">
        <f t="shared" ref="Z591" si="13563">Z590*W$4</f>
        <v>0</v>
      </c>
      <c r="AA591" s="47" t="s">
        <v>39</v>
      </c>
      <c r="AB591" s="40">
        <f t="shared" ref="AB591" si="13564">SUMPRODUCT(AC585:AC589*(AB585:AB589="PTO"))+SUMPRODUCT(AC585:AC589*(AB585:AB589="HOL"))</f>
        <v>0</v>
      </c>
      <c r="AC591" s="49" t="s">
        <v>135</v>
      </c>
      <c r="AD591" s="41">
        <f t="shared" ref="AD591" si="13565">AD590*AA$4</f>
        <v>0</v>
      </c>
      <c r="AE591" s="47" t="s">
        <v>39</v>
      </c>
      <c r="AF591" s="40">
        <f t="shared" ref="AF591" si="13566">SUMPRODUCT(AG585:AG589*(AF585:AF589="PTO"))+SUMPRODUCT(AG585:AG589*(AF585:AF589="HOL"))</f>
        <v>0</v>
      </c>
      <c r="AG591" s="49" t="s">
        <v>135</v>
      </c>
      <c r="AH591" s="41">
        <f t="shared" ref="AH591" si="13567">AH590*AE$4</f>
        <v>0</v>
      </c>
      <c r="AI591" s="47" t="s">
        <v>39</v>
      </c>
      <c r="AJ591" s="40">
        <f t="shared" ref="AJ591" si="13568">SUMPRODUCT(AK585:AK589*(AJ585:AJ589="PTO"))+SUMPRODUCT(AK585:AK589*(AJ585:AJ589="HOL"))</f>
        <v>0</v>
      </c>
      <c r="AK591" s="49" t="s">
        <v>135</v>
      </c>
      <c r="AL591" s="41">
        <f>AL590*AI$4</f>
        <v>8</v>
      </c>
      <c r="AM591" s="47" t="s">
        <v>39</v>
      </c>
      <c r="AN591" s="40">
        <f t="shared" ref="AN591" si="13569">SUMPRODUCT(AO585:AO589*(AN585:AN589="PTO"))+SUMPRODUCT(AO585:AO589*(AN585:AN589="HOL"))</f>
        <v>0</v>
      </c>
      <c r="AO591" s="49" t="s">
        <v>135</v>
      </c>
      <c r="AP591" s="41">
        <f t="shared" ref="AP591" si="13570">AP590*AM$4</f>
        <v>8</v>
      </c>
      <c r="AQ591" s="47" t="s">
        <v>39</v>
      </c>
      <c r="AR591" s="40">
        <f t="shared" ref="AR591" si="13571">SUMPRODUCT(AS585:AS589*(AR585:AR589="PTO"))+SUMPRODUCT(AS585:AS589*(AR585:AR589="HOL"))</f>
        <v>0</v>
      </c>
      <c r="AS591" s="49" t="s">
        <v>135</v>
      </c>
      <c r="AT591" s="41">
        <f t="shared" ref="AT591" si="13572">AT590*AQ$4</f>
        <v>0</v>
      </c>
      <c r="AU591" s="47" t="s">
        <v>39</v>
      </c>
      <c r="AV591" s="40">
        <f t="shared" ref="AV591" si="13573">SUMPRODUCT(AW585:AW589*(AV585:AV589="PTO"))+SUMPRODUCT(AW585:AW589*(AV585:AV589="HOL"))</f>
        <v>0</v>
      </c>
      <c r="AW591" s="49" t="s">
        <v>135</v>
      </c>
      <c r="AX591" s="41">
        <f>AX590*AU$4</f>
        <v>0</v>
      </c>
      <c r="AY591" s="47" t="s">
        <v>39</v>
      </c>
      <c r="AZ591" s="40">
        <f t="shared" ref="AZ591" si="13574">SUMPRODUCT(BA585:BA589*(AZ585:AZ589="PTO"))+SUMPRODUCT(BA585:BA589*(AZ585:AZ589="HOL"))</f>
        <v>0</v>
      </c>
      <c r="BA591" s="49" t="s">
        <v>135</v>
      </c>
      <c r="BB591" s="41">
        <f>BB590*AY$4</f>
        <v>0</v>
      </c>
      <c r="BC591" s="47" t="s">
        <v>39</v>
      </c>
      <c r="BD591" s="40">
        <f t="shared" ref="BD591" si="13575">SUMPRODUCT(BE585:BE589*(BD585:BD589="PTO"))+SUMPRODUCT(BE585:BE589*(BD585:BD589="HOL"))</f>
        <v>0</v>
      </c>
      <c r="BE591" s="49" t="s">
        <v>135</v>
      </c>
      <c r="BF591" s="41">
        <f>BF590*BC$4</f>
        <v>8</v>
      </c>
      <c r="BG591" s="47" t="s">
        <v>39</v>
      </c>
      <c r="BH591" s="40">
        <f t="shared" ref="BH591" si="13576">SUMPRODUCT(BI585:BI589*(BH585:BH589="PTO"))+SUMPRODUCT(BI585:BI589*(BH585:BH589="HOL"))</f>
        <v>0</v>
      </c>
      <c r="BI591" s="49" t="s">
        <v>135</v>
      </c>
      <c r="BJ591" s="41">
        <f>BJ590*BG$4</f>
        <v>0</v>
      </c>
      <c r="BK591" s="47" t="s">
        <v>39</v>
      </c>
      <c r="BL591" s="40">
        <f t="shared" ref="BL591" si="13577">SUMPRODUCT(BM585:BM589*(BL585:BL589="PTO"))+SUMPRODUCT(BM585:BM589*(BL585:BL589="HOL"))</f>
        <v>0</v>
      </c>
      <c r="BM591" s="49" t="s">
        <v>135</v>
      </c>
      <c r="BN591" s="41">
        <f>BN590*BK$4</f>
        <v>0</v>
      </c>
      <c r="BO591" s="47" t="s">
        <v>39</v>
      </c>
      <c r="BP591" s="40">
        <f t="shared" ref="BP591" si="13578">SUMPRODUCT(BQ585:BQ589*(BP585:BP589="PTO"))+SUMPRODUCT(BQ585:BQ589*(BP585:BP589="HOL"))</f>
        <v>0</v>
      </c>
      <c r="BQ591" s="49" t="s">
        <v>135</v>
      </c>
      <c r="BR591" s="41">
        <f t="shared" ref="BR591" si="13579">BR590*BO$4</f>
        <v>0</v>
      </c>
      <c r="BS591" s="47" t="s">
        <v>39</v>
      </c>
      <c r="BT591" s="40">
        <f t="shared" ref="BT591" si="13580">SUMPRODUCT(BU585:BU589*(BT585:BT589="PTO"))+SUMPRODUCT(BU585:BU589*(BT585:BT589="HOL"))</f>
        <v>0</v>
      </c>
      <c r="BU591" s="49" t="s">
        <v>135</v>
      </c>
      <c r="BV591" s="41">
        <f t="shared" ref="BV591" si="13581">BV590*BS$4</f>
        <v>0</v>
      </c>
      <c r="BW591" s="47" t="s">
        <v>39</v>
      </c>
      <c r="BX591" s="40">
        <f t="shared" ref="BX591" si="13582">SUMPRODUCT(BY585:BY589*(BX585:BX589="PTO"))+SUMPRODUCT(BY585:BY589*(BX585:BX589="HOL"))</f>
        <v>0</v>
      </c>
      <c r="BY591" s="49" t="s">
        <v>135</v>
      </c>
      <c r="BZ591" s="41">
        <f t="shared" ref="BZ591" si="13583">BZ590*BW$4</f>
        <v>0</v>
      </c>
      <c r="CA591" s="47" t="s">
        <v>39</v>
      </c>
      <c r="CB591" s="40">
        <f t="shared" ref="CB591" si="13584">SUMPRODUCT(CC585:CC589*(CB585:CB589="PTO"))+SUMPRODUCT(CC585:CC589*(CB585:CB589="HOL"))</f>
        <v>0</v>
      </c>
      <c r="CC591" s="49" t="s">
        <v>135</v>
      </c>
      <c r="CD591" s="41">
        <f t="shared" ref="CD591" si="13585">CD590*CA$4</f>
        <v>0</v>
      </c>
      <c r="CE591" s="47" t="s">
        <v>39</v>
      </c>
      <c r="CF591" s="40">
        <f t="shared" ref="CF591" si="13586">SUMPRODUCT(CG585:CG589*(CF585:CF589="PTO"))+SUMPRODUCT(CG585:CG589*(CF585:CF589="HOL"))</f>
        <v>0</v>
      </c>
      <c r="CG591" s="49" t="s">
        <v>135</v>
      </c>
      <c r="CH591" s="41">
        <f t="shared" ref="CH591" si="13587">CH590*CE$4</f>
        <v>0</v>
      </c>
    </row>
    <row r="592" spans="1:86" x14ac:dyDescent="0.25">
      <c r="A592" s="70" t="s">
        <v>133</v>
      </c>
      <c r="B592" s="71">
        <f t="shared" ref="B592" ca="1" si="13588">D592-B593</f>
        <v>0</v>
      </c>
      <c r="C592" s="72" t="s">
        <v>122</v>
      </c>
      <c r="D592" s="71">
        <f>IFERROR(INDEX(Holidays[FTE], MATCH(Entry!E592, Holidays[Date], 0)), 1)*8*INDEX(FTEguide[[1]:[12]], MATCH(Entry!E593, FTEguide[Weekday], 0), IF(Entry!E595&gt;0, Entry!E595, MONTH(Entry!E592)))</f>
        <v>0</v>
      </c>
      <c r="E592" s="60">
        <f t="shared" ref="E592:E655" si="13589">E585+1</f>
        <v>43912</v>
      </c>
      <c r="F592" s="50" t="s">
        <v>128</v>
      </c>
      <c r="G592" s="34"/>
      <c r="H592" s="35"/>
      <c r="I592" s="42">
        <f t="shared" ref="I592" si="13590">parseTime(G592)-(H597=INT(RIGHT($F592, 1)))</f>
        <v>0</v>
      </c>
      <c r="J592" s="43">
        <f t="shared" ref="J592:J596" si="13591">isClocked(H592)</f>
        <v>0</v>
      </c>
      <c r="K592" s="34"/>
      <c r="L592" s="35"/>
      <c r="M592" s="42">
        <f t="shared" ref="M592" si="13592">parseTime(K592)-(L597=INT(RIGHT($F592, 1)))</f>
        <v>0</v>
      </c>
      <c r="N592" s="43">
        <f t="shared" ref="N592:N596" si="13593">isClocked(L592)</f>
        <v>0</v>
      </c>
      <c r="O592" s="34"/>
      <c r="P592" s="35"/>
      <c r="Q592" s="42">
        <f t="shared" ref="Q592" si="13594">parseTime(O592)-(P597=INT(RIGHT($F592, 1)))</f>
        <v>0</v>
      </c>
      <c r="R592" s="43">
        <f t="shared" ref="R592:R596" si="13595">isClocked(P592)</f>
        <v>0</v>
      </c>
      <c r="S592" s="34"/>
      <c r="T592" s="35"/>
      <c r="U592" s="42">
        <f t="shared" ref="U592" si="13596">parseTime(S592)-(T597=INT(RIGHT($F592, 1)))</f>
        <v>0</v>
      </c>
      <c r="V592" s="43">
        <f t="shared" ref="V592:V596" si="13597">isClocked(T592)</f>
        <v>0</v>
      </c>
      <c r="W592" s="34"/>
      <c r="X592" s="35"/>
      <c r="Y592" s="42">
        <f t="shared" ref="Y592" si="13598">parseTime(W592)-(X597=INT(RIGHT($F592, 1)))</f>
        <v>0</v>
      </c>
      <c r="Z592" s="43">
        <f t="shared" ref="Z592:Z596" si="13599">isClocked(X592)</f>
        <v>0</v>
      </c>
      <c r="AA592" s="34"/>
      <c r="AB592" s="35"/>
      <c r="AC592" s="42">
        <f t="shared" ref="AC592" si="13600">parseTime(AA592)-(AB597=INT(RIGHT($F592, 1)))</f>
        <v>0</v>
      </c>
      <c r="AD592" s="43">
        <f t="shared" ref="AD592:AD596" si="13601">isClocked(AB592)</f>
        <v>0</v>
      </c>
      <c r="AE592" s="34"/>
      <c r="AF592" s="35"/>
      <c r="AG592" s="42">
        <f t="shared" ref="AG592" si="13602">parseTime(AE592)-(AF597=INT(RIGHT($F592, 1)))</f>
        <v>0</v>
      </c>
      <c r="AH592" s="43">
        <f t="shared" ref="AH592:AH596" si="13603">isClocked(AF592)</f>
        <v>0</v>
      </c>
      <c r="AI592" s="34"/>
      <c r="AJ592" s="35"/>
      <c r="AK592" s="42">
        <f>parseTime(AI592)-(AJ597=INT(RIGHT($F592, 1)))</f>
        <v>0</v>
      </c>
      <c r="AL592" s="43">
        <f t="shared" ref="AL592:AL596" si="13604">isClocked(AJ592)</f>
        <v>0</v>
      </c>
      <c r="AM592" s="34"/>
      <c r="AN592" s="35"/>
      <c r="AO592" s="42">
        <f t="shared" ref="AO592" si="13605">parseTime(AM592)-(AN597=INT(RIGHT($F592, 1)))</f>
        <v>0</v>
      </c>
      <c r="AP592" s="43">
        <f t="shared" ref="AP592:AP596" si="13606">isClocked(AN592)</f>
        <v>0</v>
      </c>
      <c r="AQ592" s="34"/>
      <c r="AR592" s="35"/>
      <c r="AS592" s="42">
        <f t="shared" ref="AS592" si="13607">parseTime(AQ592)-(AR597=INT(RIGHT($F592, 1)))</f>
        <v>0</v>
      </c>
      <c r="AT592" s="43">
        <f t="shared" ref="AT592:AT596" si="13608">isClocked(AR592)</f>
        <v>0</v>
      </c>
      <c r="AU592" s="34"/>
      <c r="AV592" s="35"/>
      <c r="AW592" s="42">
        <f>parseTime(AU592)-(AV597=INT(RIGHT($F592, 1)))</f>
        <v>0</v>
      </c>
      <c r="AX592" s="43">
        <f t="shared" ref="AX592:AX596" si="13609">isClocked(AV592)</f>
        <v>0</v>
      </c>
      <c r="AY592" s="34"/>
      <c r="AZ592" s="35"/>
      <c r="BA592" s="42">
        <f>parseTime(AY592)-(AZ597=INT(RIGHT($F592, 1)))</f>
        <v>0</v>
      </c>
      <c r="BB592" s="43">
        <f t="shared" ref="BB592:BB596" si="13610">isClocked(AZ592)</f>
        <v>0</v>
      </c>
      <c r="BC592" s="34"/>
      <c r="BD592" s="35"/>
      <c r="BE592" s="42">
        <f>parseTime(BC592)-(BD597=INT(RIGHT($F592, 1)))</f>
        <v>0</v>
      </c>
      <c r="BF592" s="43">
        <f t="shared" ref="BF592:BF596" si="13611">isClocked(BD592)</f>
        <v>0</v>
      </c>
      <c r="BG592" s="34"/>
      <c r="BH592" s="35"/>
      <c r="BI592" s="42">
        <f>parseTime(BG592)-(BH597=INT(RIGHT($F592, 1)))</f>
        <v>0</v>
      </c>
      <c r="BJ592" s="43">
        <f t="shared" ref="BJ592:BJ596" si="13612">isClocked(BH592)</f>
        <v>0</v>
      </c>
      <c r="BK592" s="34"/>
      <c r="BL592" s="35"/>
      <c r="BM592" s="42">
        <f>parseTime(BK592)-(BL597=INT(RIGHT($F592, 1)))</f>
        <v>0</v>
      </c>
      <c r="BN592" s="43">
        <f t="shared" ref="BN592:BN596" si="13613">isClocked(BL592)</f>
        <v>0</v>
      </c>
      <c r="BO592" s="34"/>
      <c r="BP592" s="35"/>
      <c r="BQ592" s="42">
        <f t="shared" ref="BQ592" si="13614">parseTime(BO592)-(BP597=INT(RIGHT($F592, 1)))</f>
        <v>0</v>
      </c>
      <c r="BR592" s="43">
        <f t="shared" ref="BR592:BR596" si="13615">isClocked(BP592)</f>
        <v>0</v>
      </c>
      <c r="BS592" s="34"/>
      <c r="BT592" s="35"/>
      <c r="BU592" s="42">
        <f t="shared" ref="BU592" si="13616">parseTime(BS592)-(BT597=INT(RIGHT($F592, 1)))</f>
        <v>0</v>
      </c>
      <c r="BV592" s="43">
        <f t="shared" ref="BV592:BV596" si="13617">isClocked(BT592)</f>
        <v>0</v>
      </c>
      <c r="BW592" s="34"/>
      <c r="BX592" s="35"/>
      <c r="BY592" s="42">
        <f t="shared" ref="BY592" si="13618">parseTime(BW592)-(BX597=INT(RIGHT($F592, 1)))</f>
        <v>0</v>
      </c>
      <c r="BZ592" s="43">
        <f t="shared" ref="BZ592:BZ596" si="13619">isClocked(BX592)</f>
        <v>0</v>
      </c>
      <c r="CA592" s="34"/>
      <c r="CB592" s="35"/>
      <c r="CC592" s="42">
        <f t="shared" ref="CC592" si="13620">parseTime(CA592)-(CB597=INT(RIGHT($F592, 1)))</f>
        <v>0</v>
      </c>
      <c r="CD592" s="43">
        <f t="shared" ref="CD592:CD596" si="13621">isClocked(CB592)</f>
        <v>0</v>
      </c>
      <c r="CE592" s="34"/>
      <c r="CF592" s="35"/>
      <c r="CG592" s="42">
        <f t="shared" ref="CG592" si="13622">parseTime(CE592)-(CF597=INT(RIGHT($F592, 1)))</f>
        <v>0</v>
      </c>
      <c r="CH592" s="43">
        <f t="shared" ref="CH592:CH596" si="13623">isClocked(CF592)</f>
        <v>0</v>
      </c>
    </row>
    <row r="593" spans="1:86" x14ac:dyDescent="0.25">
      <c r="A593" s="56" t="s">
        <v>0</v>
      </c>
      <c r="B593" s="57">
        <f t="shared" ref="B593" ca="1" si="13624">SUM(B594:B597)</f>
        <v>0</v>
      </c>
      <c r="C593" s="14" t="s">
        <v>252</v>
      </c>
      <c r="D593" s="14"/>
      <c r="E593" s="55" t="str">
        <f t="shared" si="13458"/>
        <v>Sunday</v>
      </c>
      <c r="F593" s="51" t="s">
        <v>129</v>
      </c>
      <c r="G593" s="36"/>
      <c r="H593" s="37"/>
      <c r="I593" s="44">
        <f t="shared" ref="I593" si="13625">parseTime(G593)-(H597=INT(RIGHT($F593, 1)))</f>
        <v>0</v>
      </c>
      <c r="J593" s="45">
        <f t="shared" si="13591"/>
        <v>0</v>
      </c>
      <c r="K593" s="36"/>
      <c r="L593" s="37"/>
      <c r="M593" s="44">
        <f t="shared" ref="M593" si="13626">parseTime(K593)-(L597=INT(RIGHT($F593, 1)))</f>
        <v>0</v>
      </c>
      <c r="N593" s="45">
        <f t="shared" si="13593"/>
        <v>0</v>
      </c>
      <c r="O593" s="36"/>
      <c r="P593" s="37"/>
      <c r="Q593" s="44">
        <f t="shared" ref="Q593" si="13627">parseTime(O593)-(P597=INT(RIGHT($F593, 1)))</f>
        <v>0</v>
      </c>
      <c r="R593" s="45">
        <f t="shared" si="13595"/>
        <v>0</v>
      </c>
      <c r="S593" s="36"/>
      <c r="T593" s="37"/>
      <c r="U593" s="44">
        <f t="shared" ref="U593" si="13628">parseTime(S593)-(T597=INT(RIGHT($F593, 1)))</f>
        <v>0</v>
      </c>
      <c r="V593" s="45">
        <f t="shared" si="13597"/>
        <v>0</v>
      </c>
      <c r="W593" s="36"/>
      <c r="X593" s="37"/>
      <c r="Y593" s="44">
        <f t="shared" ref="Y593" si="13629">parseTime(W593)-(X597=INT(RIGHT($F593, 1)))</f>
        <v>0</v>
      </c>
      <c r="Z593" s="45">
        <f t="shared" si="13599"/>
        <v>0</v>
      </c>
      <c r="AA593" s="36"/>
      <c r="AB593" s="37"/>
      <c r="AC593" s="44">
        <f t="shared" ref="AC593" si="13630">parseTime(AA593)-(AB597=INT(RIGHT($F593, 1)))</f>
        <v>0</v>
      </c>
      <c r="AD593" s="45">
        <f t="shared" si="13601"/>
        <v>0</v>
      </c>
      <c r="AE593" s="36"/>
      <c r="AF593" s="37"/>
      <c r="AG593" s="44">
        <f t="shared" ref="AG593" si="13631">parseTime(AE593)-(AF597=INT(RIGHT($F593, 1)))</f>
        <v>0</v>
      </c>
      <c r="AH593" s="45">
        <f t="shared" si="13603"/>
        <v>0</v>
      </c>
      <c r="AI593" s="36"/>
      <c r="AJ593" s="37"/>
      <c r="AK593" s="44">
        <f>parseTime(AI593)-(AJ597=INT(RIGHT($F593, 1)))</f>
        <v>0</v>
      </c>
      <c r="AL593" s="45">
        <f t="shared" si="13604"/>
        <v>0</v>
      </c>
      <c r="AM593" s="36"/>
      <c r="AN593" s="37"/>
      <c r="AO593" s="44">
        <f t="shared" ref="AO593" si="13632">parseTime(AM593)-(AN597=INT(RIGHT($F593, 1)))</f>
        <v>0</v>
      </c>
      <c r="AP593" s="45">
        <f t="shared" si="13606"/>
        <v>0</v>
      </c>
      <c r="AQ593" s="36"/>
      <c r="AR593" s="37"/>
      <c r="AS593" s="44">
        <f t="shared" ref="AS593" si="13633">parseTime(AQ593)-(AR597=INT(RIGHT($F593, 1)))</f>
        <v>0</v>
      </c>
      <c r="AT593" s="45">
        <f t="shared" si="13608"/>
        <v>0</v>
      </c>
      <c r="AU593" s="36"/>
      <c r="AV593" s="37"/>
      <c r="AW593" s="44">
        <f>parseTime(AU593)-(AV597=INT(RIGHT($F593, 1)))</f>
        <v>0</v>
      </c>
      <c r="AX593" s="45">
        <f t="shared" si="13609"/>
        <v>0</v>
      </c>
      <c r="AY593" s="36"/>
      <c r="AZ593" s="37"/>
      <c r="BA593" s="44">
        <f>parseTime(AY593)-(AZ597=INT(RIGHT($F593, 1)))</f>
        <v>0</v>
      </c>
      <c r="BB593" s="45">
        <f t="shared" si="13610"/>
        <v>0</v>
      </c>
      <c r="BC593" s="36"/>
      <c r="BD593" s="37"/>
      <c r="BE593" s="44">
        <f>parseTime(BC593)-(BD597=INT(RIGHT($F593, 1)))</f>
        <v>0</v>
      </c>
      <c r="BF593" s="45">
        <f t="shared" si="13611"/>
        <v>0</v>
      </c>
      <c r="BG593" s="36"/>
      <c r="BH593" s="37"/>
      <c r="BI593" s="44">
        <f>parseTime(BG593)-(BH597=INT(RIGHT($F593, 1)))</f>
        <v>0</v>
      </c>
      <c r="BJ593" s="45">
        <f t="shared" si="13612"/>
        <v>0</v>
      </c>
      <c r="BK593" s="36"/>
      <c r="BL593" s="37"/>
      <c r="BM593" s="44">
        <f>parseTime(BK593)-(BL597=INT(RIGHT($F593, 1)))</f>
        <v>0</v>
      </c>
      <c r="BN593" s="45">
        <f t="shared" si="13613"/>
        <v>0</v>
      </c>
      <c r="BO593" s="36"/>
      <c r="BP593" s="37"/>
      <c r="BQ593" s="44">
        <f t="shared" ref="BQ593" si="13634">parseTime(BO593)-(BP597=INT(RIGHT($F593, 1)))</f>
        <v>0</v>
      </c>
      <c r="BR593" s="45">
        <f t="shared" si="13615"/>
        <v>0</v>
      </c>
      <c r="BS593" s="36"/>
      <c r="BT593" s="37"/>
      <c r="BU593" s="44">
        <f t="shared" ref="BU593" si="13635">parseTime(BS593)-(BT597=INT(RIGHT($F593, 1)))</f>
        <v>0</v>
      </c>
      <c r="BV593" s="45">
        <f t="shared" si="13617"/>
        <v>0</v>
      </c>
      <c r="BW593" s="36"/>
      <c r="BX593" s="37"/>
      <c r="BY593" s="44">
        <f t="shared" ref="BY593" si="13636">parseTime(BW593)-(BX597=INT(RIGHT($F593, 1)))</f>
        <v>0</v>
      </c>
      <c r="BZ593" s="45">
        <f t="shared" si="13619"/>
        <v>0</v>
      </c>
      <c r="CA593" s="36"/>
      <c r="CB593" s="37"/>
      <c r="CC593" s="44">
        <f t="shared" ref="CC593" si="13637">parseTime(CA593)-(CB597=INT(RIGHT($F593, 1)))</f>
        <v>0</v>
      </c>
      <c r="CD593" s="45">
        <f t="shared" si="13621"/>
        <v>0</v>
      </c>
      <c r="CE593" s="36"/>
      <c r="CF593" s="37"/>
      <c r="CG593" s="44">
        <f t="shared" ref="CG593" si="13638">parseTime(CE593)-(CF597=INT(RIGHT($F593, 1)))</f>
        <v>0</v>
      </c>
      <c r="CH593" s="45">
        <f t="shared" si="13623"/>
        <v>0</v>
      </c>
    </row>
    <row r="594" spans="1:86" x14ac:dyDescent="0.25">
      <c r="A594" s="56" t="s">
        <v>117</v>
      </c>
      <c r="B594" s="57">
        <f ca="1">roleHours(G592:CH598, "MFD")</f>
        <v>0</v>
      </c>
      <c r="C594" s="14">
        <f t="shared" ca="1" si="13320"/>
        <v>0</v>
      </c>
      <c r="D594" s="14"/>
      <c r="E594" s="20" t="s">
        <v>127</v>
      </c>
      <c r="F594" s="51" t="s">
        <v>130</v>
      </c>
      <c r="G594" s="36"/>
      <c r="H594" s="37"/>
      <c r="I594" s="44">
        <f t="shared" ref="I594" si="13639">parseTime(G594)-(H597=INT(RIGHT($F594, 1)))</f>
        <v>0</v>
      </c>
      <c r="J594" s="45">
        <f t="shared" si="13591"/>
        <v>0</v>
      </c>
      <c r="K594" s="36"/>
      <c r="L594" s="37"/>
      <c r="M594" s="44">
        <f t="shared" ref="M594" si="13640">parseTime(K594)-(L597=INT(RIGHT($F594, 1)))</f>
        <v>0</v>
      </c>
      <c r="N594" s="45">
        <f t="shared" si="13593"/>
        <v>0</v>
      </c>
      <c r="O594" s="36"/>
      <c r="P594" s="37"/>
      <c r="Q594" s="44">
        <f t="shared" ref="Q594" si="13641">parseTime(O594)-(P597=INT(RIGHT($F594, 1)))</f>
        <v>0</v>
      </c>
      <c r="R594" s="45">
        <f t="shared" si="13595"/>
        <v>0</v>
      </c>
      <c r="S594" s="36"/>
      <c r="T594" s="37"/>
      <c r="U594" s="44">
        <f t="shared" ref="U594" si="13642">parseTime(S594)-(T597=INT(RIGHT($F594, 1)))</f>
        <v>0</v>
      </c>
      <c r="V594" s="45">
        <f t="shared" si="13597"/>
        <v>0</v>
      </c>
      <c r="W594" s="36"/>
      <c r="X594" s="37"/>
      <c r="Y594" s="44">
        <f t="shared" ref="Y594" si="13643">parseTime(W594)-(X597=INT(RIGHT($F594, 1)))</f>
        <v>0</v>
      </c>
      <c r="Z594" s="45">
        <f t="shared" si="13599"/>
        <v>0</v>
      </c>
      <c r="AA594" s="36"/>
      <c r="AB594" s="37"/>
      <c r="AC594" s="44">
        <f t="shared" ref="AC594" si="13644">parseTime(AA594)-(AB597=INT(RIGHT($F594, 1)))</f>
        <v>0</v>
      </c>
      <c r="AD594" s="45">
        <f t="shared" si="13601"/>
        <v>0</v>
      </c>
      <c r="AE594" s="36"/>
      <c r="AF594" s="37"/>
      <c r="AG594" s="44">
        <f t="shared" ref="AG594" si="13645">parseTime(AE594)-(AF597=INT(RIGHT($F594, 1)))</f>
        <v>0</v>
      </c>
      <c r="AH594" s="45">
        <f t="shared" si="13603"/>
        <v>0</v>
      </c>
      <c r="AI594" s="36"/>
      <c r="AJ594" s="37"/>
      <c r="AK594" s="44">
        <f>parseTime(AI594)-(AJ597=INT(RIGHT($F594, 1)))</f>
        <v>0</v>
      </c>
      <c r="AL594" s="45">
        <f t="shared" si="13604"/>
        <v>0</v>
      </c>
      <c r="AM594" s="36"/>
      <c r="AN594" s="37"/>
      <c r="AO594" s="44">
        <f t="shared" ref="AO594" si="13646">parseTime(AM594)-(AN597=INT(RIGHT($F594, 1)))</f>
        <v>0</v>
      </c>
      <c r="AP594" s="45">
        <f t="shared" si="13606"/>
        <v>0</v>
      </c>
      <c r="AQ594" s="36"/>
      <c r="AR594" s="37"/>
      <c r="AS594" s="44">
        <f t="shared" ref="AS594" si="13647">parseTime(AQ594)-(AR597=INT(RIGHT($F594, 1)))</f>
        <v>0</v>
      </c>
      <c r="AT594" s="45">
        <f t="shared" si="13608"/>
        <v>0</v>
      </c>
      <c r="AU594" s="36"/>
      <c r="AV594" s="37"/>
      <c r="AW594" s="44">
        <f>parseTime(AU594)-(AV597=INT(RIGHT($F594, 1)))</f>
        <v>0</v>
      </c>
      <c r="AX594" s="45">
        <f t="shared" si="13609"/>
        <v>0</v>
      </c>
      <c r="AY594" s="36"/>
      <c r="AZ594" s="37"/>
      <c r="BA594" s="44">
        <f>parseTime(AY594)-(AZ597=INT(RIGHT($F594, 1)))</f>
        <v>0</v>
      </c>
      <c r="BB594" s="45">
        <f t="shared" si="13610"/>
        <v>0</v>
      </c>
      <c r="BC594" s="36"/>
      <c r="BD594" s="37"/>
      <c r="BE594" s="44">
        <f>parseTime(BC594)-(BD597=INT(RIGHT($F594, 1)))</f>
        <v>0</v>
      </c>
      <c r="BF594" s="45">
        <f t="shared" si="13611"/>
        <v>0</v>
      </c>
      <c r="BG594" s="36"/>
      <c r="BH594" s="37"/>
      <c r="BI594" s="44">
        <f>parseTime(BG594)-(BH597=INT(RIGHT($F594, 1)))</f>
        <v>0</v>
      </c>
      <c r="BJ594" s="45">
        <f t="shared" si="13612"/>
        <v>0</v>
      </c>
      <c r="BK594" s="36"/>
      <c r="BL594" s="37"/>
      <c r="BM594" s="44">
        <f>parseTime(BK594)-(BL597=INT(RIGHT($F594, 1)))</f>
        <v>0</v>
      </c>
      <c r="BN594" s="45">
        <f t="shared" si="13613"/>
        <v>0</v>
      </c>
      <c r="BO594" s="36"/>
      <c r="BP594" s="37"/>
      <c r="BQ594" s="44">
        <f t="shared" ref="BQ594" si="13648">parseTime(BO594)-(BP597=INT(RIGHT($F594, 1)))</f>
        <v>0</v>
      </c>
      <c r="BR594" s="45">
        <f t="shared" si="13615"/>
        <v>0</v>
      </c>
      <c r="BS594" s="36"/>
      <c r="BT594" s="37"/>
      <c r="BU594" s="44">
        <f t="shared" ref="BU594" si="13649">parseTime(BS594)-(BT597=INT(RIGHT($F594, 1)))</f>
        <v>0</v>
      </c>
      <c r="BV594" s="45">
        <f t="shared" si="13617"/>
        <v>0</v>
      </c>
      <c r="BW594" s="36"/>
      <c r="BX594" s="37"/>
      <c r="BY594" s="44">
        <f t="shared" ref="BY594" si="13650">parseTime(BW594)-(BX597=INT(RIGHT($F594, 1)))</f>
        <v>0</v>
      </c>
      <c r="BZ594" s="45">
        <f t="shared" si="13619"/>
        <v>0</v>
      </c>
      <c r="CA594" s="36"/>
      <c r="CB594" s="37"/>
      <c r="CC594" s="44">
        <f t="shared" ref="CC594" si="13651">parseTime(CA594)-(CB597=INT(RIGHT($F594, 1)))</f>
        <v>0</v>
      </c>
      <c r="CD594" s="45">
        <f t="shared" si="13621"/>
        <v>0</v>
      </c>
      <c r="CE594" s="36"/>
      <c r="CF594" s="37"/>
      <c r="CG594" s="44">
        <f t="shared" ref="CG594" si="13652">parseTime(CE594)-(CF597=INT(RIGHT($F594, 1)))</f>
        <v>0</v>
      </c>
      <c r="CH594" s="45">
        <f t="shared" si="13623"/>
        <v>0</v>
      </c>
    </row>
    <row r="595" spans="1:86" x14ac:dyDescent="0.25">
      <c r="A595" s="56" t="s">
        <v>118</v>
      </c>
      <c r="B595" s="57">
        <f ca="1">roleHours(G592:CH598, "DFD")</f>
        <v>0</v>
      </c>
      <c r="C595" s="14">
        <f t="shared" ca="1" si="13320"/>
        <v>0</v>
      </c>
      <c r="D595" s="14"/>
      <c r="E595" s="20"/>
      <c r="F595" s="51" t="s">
        <v>131</v>
      </c>
      <c r="G595" s="36"/>
      <c r="H595" s="37"/>
      <c r="I595" s="44">
        <f t="shared" ref="I595" si="13653">parseTime(G595)-(H597=INT(RIGHT($F595, 1)))</f>
        <v>0</v>
      </c>
      <c r="J595" s="45">
        <f t="shared" si="13591"/>
        <v>0</v>
      </c>
      <c r="K595" s="36"/>
      <c r="L595" s="37"/>
      <c r="M595" s="44">
        <f t="shared" ref="M595" si="13654">parseTime(K595)-(L597=INT(RIGHT($F595, 1)))</f>
        <v>0</v>
      </c>
      <c r="N595" s="45">
        <f t="shared" si="13593"/>
        <v>0</v>
      </c>
      <c r="O595" s="36"/>
      <c r="P595" s="37"/>
      <c r="Q595" s="44">
        <f t="shared" ref="Q595" si="13655">parseTime(O595)-(P597=INT(RIGHT($F595, 1)))</f>
        <v>0</v>
      </c>
      <c r="R595" s="45">
        <f t="shared" si="13595"/>
        <v>0</v>
      </c>
      <c r="S595" s="36"/>
      <c r="T595" s="37"/>
      <c r="U595" s="44">
        <f t="shared" ref="U595" si="13656">parseTime(S595)-(T597=INT(RIGHT($F595, 1)))</f>
        <v>0</v>
      </c>
      <c r="V595" s="45">
        <f t="shared" si="13597"/>
        <v>0</v>
      </c>
      <c r="W595" s="36"/>
      <c r="X595" s="37"/>
      <c r="Y595" s="44">
        <f t="shared" ref="Y595" si="13657">parseTime(W595)-(X597=INT(RIGHT($F595, 1)))</f>
        <v>0</v>
      </c>
      <c r="Z595" s="45">
        <f t="shared" si="13599"/>
        <v>0</v>
      </c>
      <c r="AA595" s="36"/>
      <c r="AB595" s="37"/>
      <c r="AC595" s="44">
        <f t="shared" ref="AC595" si="13658">parseTime(AA595)-(AB597=INT(RIGHT($F595, 1)))</f>
        <v>0</v>
      </c>
      <c r="AD595" s="45">
        <f t="shared" si="13601"/>
        <v>0</v>
      </c>
      <c r="AE595" s="36"/>
      <c r="AF595" s="37"/>
      <c r="AG595" s="44">
        <f t="shared" ref="AG595" si="13659">parseTime(AE595)-(AF597=INT(RIGHT($F595, 1)))</f>
        <v>0</v>
      </c>
      <c r="AH595" s="45">
        <f t="shared" si="13603"/>
        <v>0</v>
      </c>
      <c r="AI595" s="36"/>
      <c r="AJ595" s="37"/>
      <c r="AK595" s="44">
        <f>parseTime(AI595)-(AJ597=INT(RIGHT($F595, 1)))</f>
        <v>0</v>
      </c>
      <c r="AL595" s="45">
        <f t="shared" si="13604"/>
        <v>0</v>
      </c>
      <c r="AM595" s="36"/>
      <c r="AN595" s="37"/>
      <c r="AO595" s="44">
        <f t="shared" ref="AO595" si="13660">parseTime(AM595)-(AN597=INT(RIGHT($F595, 1)))</f>
        <v>0</v>
      </c>
      <c r="AP595" s="45">
        <f t="shared" si="13606"/>
        <v>0</v>
      </c>
      <c r="AQ595" s="36"/>
      <c r="AR595" s="37"/>
      <c r="AS595" s="44">
        <f t="shared" ref="AS595" si="13661">parseTime(AQ595)-(AR597=INT(RIGHT($F595, 1)))</f>
        <v>0</v>
      </c>
      <c r="AT595" s="45">
        <f t="shared" si="13608"/>
        <v>0</v>
      </c>
      <c r="AU595" s="36"/>
      <c r="AV595" s="37"/>
      <c r="AW595" s="44">
        <f>parseTime(AU595)-(AV597=INT(RIGHT($F595, 1)))</f>
        <v>0</v>
      </c>
      <c r="AX595" s="45">
        <f t="shared" si="13609"/>
        <v>0</v>
      </c>
      <c r="AY595" s="36"/>
      <c r="AZ595" s="37"/>
      <c r="BA595" s="44">
        <f>parseTime(AY595)-(AZ597=INT(RIGHT($F595, 1)))</f>
        <v>0</v>
      </c>
      <c r="BB595" s="45">
        <f t="shared" si="13610"/>
        <v>0</v>
      </c>
      <c r="BC595" s="36"/>
      <c r="BD595" s="37"/>
      <c r="BE595" s="44">
        <f>parseTime(BC595)-(BD597=INT(RIGHT($F595, 1)))</f>
        <v>0</v>
      </c>
      <c r="BF595" s="45">
        <f t="shared" si="13611"/>
        <v>0</v>
      </c>
      <c r="BG595" s="36"/>
      <c r="BH595" s="37"/>
      <c r="BI595" s="44">
        <f>parseTime(BG595)-(BH597=INT(RIGHT($F595, 1)))</f>
        <v>0</v>
      </c>
      <c r="BJ595" s="45">
        <f t="shared" si="13612"/>
        <v>0</v>
      </c>
      <c r="BK595" s="36"/>
      <c r="BL595" s="37"/>
      <c r="BM595" s="44">
        <f>parseTime(BK595)-(BL597=INT(RIGHT($F595, 1)))</f>
        <v>0</v>
      </c>
      <c r="BN595" s="45">
        <f t="shared" si="13613"/>
        <v>0</v>
      </c>
      <c r="BO595" s="36"/>
      <c r="BP595" s="37"/>
      <c r="BQ595" s="44">
        <f t="shared" ref="BQ595" si="13662">parseTime(BO595)-(BP597=INT(RIGHT($F595, 1)))</f>
        <v>0</v>
      </c>
      <c r="BR595" s="45">
        <f t="shared" si="13615"/>
        <v>0</v>
      </c>
      <c r="BS595" s="36"/>
      <c r="BT595" s="37"/>
      <c r="BU595" s="44">
        <f t="shared" ref="BU595" si="13663">parseTime(BS595)-(BT597=INT(RIGHT($F595, 1)))</f>
        <v>0</v>
      </c>
      <c r="BV595" s="45">
        <f t="shared" si="13617"/>
        <v>0</v>
      </c>
      <c r="BW595" s="36"/>
      <c r="BX595" s="37"/>
      <c r="BY595" s="44">
        <f t="shared" ref="BY595" si="13664">parseTime(BW595)-(BX597=INT(RIGHT($F595, 1)))</f>
        <v>0</v>
      </c>
      <c r="BZ595" s="45">
        <f t="shared" si="13619"/>
        <v>0</v>
      </c>
      <c r="CA595" s="36"/>
      <c r="CB595" s="37"/>
      <c r="CC595" s="44">
        <f t="shared" ref="CC595" si="13665">parseTime(CA595)-(CB597=INT(RIGHT($F595, 1)))</f>
        <v>0</v>
      </c>
      <c r="CD595" s="45">
        <f t="shared" si="13621"/>
        <v>0</v>
      </c>
      <c r="CE595" s="36"/>
      <c r="CF595" s="37"/>
      <c r="CG595" s="44">
        <f t="shared" ref="CG595" si="13666">parseTime(CE595)-(CF597=INT(RIGHT($F595, 1)))</f>
        <v>0</v>
      </c>
      <c r="CH595" s="45">
        <f t="shared" si="13623"/>
        <v>0</v>
      </c>
    </row>
    <row r="596" spans="1:86" x14ac:dyDescent="0.25">
      <c r="A596" s="56" t="s">
        <v>119</v>
      </c>
      <c r="B596" s="57">
        <f ca="1">roleHours(G592:CH598, "MCC")</f>
        <v>0</v>
      </c>
      <c r="C596" s="14">
        <f t="shared" ca="1" si="13320"/>
        <v>0</v>
      </c>
      <c r="D596" s="14"/>
      <c r="E596" s="20"/>
      <c r="F596" s="51" t="s">
        <v>132</v>
      </c>
      <c r="G596" s="36"/>
      <c r="H596" s="37"/>
      <c r="I596" s="44">
        <f t="shared" ref="I596" si="13667">parseTime(G596)-(H597=INT(RIGHT($F596, 1)))</f>
        <v>0</v>
      </c>
      <c r="J596" s="45">
        <f t="shared" si="13591"/>
        <v>0</v>
      </c>
      <c r="K596" s="36"/>
      <c r="L596" s="37"/>
      <c r="M596" s="44">
        <f t="shared" ref="M596" si="13668">parseTime(K596)-(L597=INT(RIGHT($F596, 1)))</f>
        <v>0</v>
      </c>
      <c r="N596" s="45">
        <f t="shared" si="13593"/>
        <v>0</v>
      </c>
      <c r="O596" s="36"/>
      <c r="P596" s="37"/>
      <c r="Q596" s="44">
        <f t="shared" ref="Q596" si="13669">parseTime(O596)-(P597=INT(RIGHT($F596, 1)))</f>
        <v>0</v>
      </c>
      <c r="R596" s="45">
        <f t="shared" si="13595"/>
        <v>0</v>
      </c>
      <c r="S596" s="36"/>
      <c r="T596" s="37"/>
      <c r="U596" s="44">
        <f t="shared" ref="U596" si="13670">parseTime(S596)-(T597=INT(RIGHT($F596, 1)))</f>
        <v>0</v>
      </c>
      <c r="V596" s="45">
        <f t="shared" si="13597"/>
        <v>0</v>
      </c>
      <c r="W596" s="36"/>
      <c r="X596" s="37"/>
      <c r="Y596" s="44">
        <f t="shared" ref="Y596" si="13671">parseTime(W596)-(X597=INT(RIGHT($F596, 1)))</f>
        <v>0</v>
      </c>
      <c r="Z596" s="45">
        <f t="shared" si="13599"/>
        <v>0</v>
      </c>
      <c r="AA596" s="36"/>
      <c r="AB596" s="37"/>
      <c r="AC596" s="44">
        <f t="shared" ref="AC596" si="13672">parseTime(AA596)-(AB597=INT(RIGHT($F596, 1)))</f>
        <v>0</v>
      </c>
      <c r="AD596" s="45">
        <f t="shared" si="13601"/>
        <v>0</v>
      </c>
      <c r="AE596" s="36"/>
      <c r="AF596" s="37"/>
      <c r="AG596" s="44">
        <f t="shared" ref="AG596" si="13673">parseTime(AE596)-(AF597=INT(RIGHT($F596, 1)))</f>
        <v>0</v>
      </c>
      <c r="AH596" s="45">
        <f t="shared" si="13603"/>
        <v>0</v>
      </c>
      <c r="AI596" s="36"/>
      <c r="AJ596" s="37"/>
      <c r="AK596" s="44">
        <f>parseTime(AI596)-(AJ597=INT(RIGHT($F596, 1)))</f>
        <v>0</v>
      </c>
      <c r="AL596" s="45">
        <f t="shared" si="13604"/>
        <v>0</v>
      </c>
      <c r="AM596" s="36"/>
      <c r="AN596" s="37"/>
      <c r="AO596" s="44">
        <f t="shared" ref="AO596" si="13674">parseTime(AM596)-(AN597=INT(RIGHT($F596, 1)))</f>
        <v>0</v>
      </c>
      <c r="AP596" s="45">
        <f t="shared" si="13606"/>
        <v>0</v>
      </c>
      <c r="AQ596" s="36"/>
      <c r="AR596" s="37"/>
      <c r="AS596" s="44">
        <f t="shared" ref="AS596" si="13675">parseTime(AQ596)-(AR597=INT(RIGHT($F596, 1)))</f>
        <v>0</v>
      </c>
      <c r="AT596" s="45">
        <f t="shared" si="13608"/>
        <v>0</v>
      </c>
      <c r="AU596" s="36"/>
      <c r="AV596" s="37"/>
      <c r="AW596" s="44">
        <f>parseTime(AU596)-(AV597=INT(RIGHT($F596, 1)))</f>
        <v>0</v>
      </c>
      <c r="AX596" s="45">
        <f t="shared" si="13609"/>
        <v>0</v>
      </c>
      <c r="AY596" s="36"/>
      <c r="AZ596" s="37"/>
      <c r="BA596" s="44">
        <f>parseTime(AY596)-(AZ597=INT(RIGHT($F596, 1)))</f>
        <v>0</v>
      </c>
      <c r="BB596" s="45">
        <f t="shared" si="13610"/>
        <v>0</v>
      </c>
      <c r="BC596" s="36"/>
      <c r="BD596" s="37"/>
      <c r="BE596" s="44">
        <f>parseTime(BC596)-(BD597=INT(RIGHT($F596, 1)))</f>
        <v>0</v>
      </c>
      <c r="BF596" s="45">
        <f t="shared" si="13611"/>
        <v>0</v>
      </c>
      <c r="BG596" s="36"/>
      <c r="BH596" s="37"/>
      <c r="BI596" s="44">
        <f>parseTime(BG596)-(BH597=INT(RIGHT($F596, 1)))</f>
        <v>0</v>
      </c>
      <c r="BJ596" s="45">
        <f t="shared" si="13612"/>
        <v>0</v>
      </c>
      <c r="BK596" s="36"/>
      <c r="BL596" s="37"/>
      <c r="BM596" s="44">
        <f>parseTime(BK596)-(BL597=INT(RIGHT($F596, 1)))</f>
        <v>0</v>
      </c>
      <c r="BN596" s="45">
        <f t="shared" si="13613"/>
        <v>0</v>
      </c>
      <c r="BO596" s="36"/>
      <c r="BP596" s="37"/>
      <c r="BQ596" s="44">
        <f t="shared" ref="BQ596" si="13676">parseTime(BO596)-(BP597=INT(RIGHT($F596, 1)))</f>
        <v>0</v>
      </c>
      <c r="BR596" s="45">
        <f t="shared" si="13615"/>
        <v>0</v>
      </c>
      <c r="BS596" s="36"/>
      <c r="BT596" s="37"/>
      <c r="BU596" s="44">
        <f t="shared" ref="BU596" si="13677">parseTime(BS596)-(BT597=INT(RIGHT($F596, 1)))</f>
        <v>0</v>
      </c>
      <c r="BV596" s="45">
        <f t="shared" si="13617"/>
        <v>0</v>
      </c>
      <c r="BW596" s="36"/>
      <c r="BX596" s="37"/>
      <c r="BY596" s="44">
        <f t="shared" ref="BY596" si="13678">parseTime(BW596)-(BX597=INT(RIGHT($F596, 1)))</f>
        <v>0</v>
      </c>
      <c r="BZ596" s="45">
        <f t="shared" si="13619"/>
        <v>0</v>
      </c>
      <c r="CA596" s="36"/>
      <c r="CB596" s="37"/>
      <c r="CC596" s="44">
        <f t="shared" ref="CC596" si="13679">parseTime(CA596)-(CB597=INT(RIGHT($F596, 1)))</f>
        <v>0</v>
      </c>
      <c r="CD596" s="45">
        <f t="shared" si="13621"/>
        <v>0</v>
      </c>
      <c r="CE596" s="36"/>
      <c r="CF596" s="37"/>
      <c r="CG596" s="44">
        <f t="shared" ref="CG596" si="13680">parseTime(CE596)-(CF597=INT(RIGHT($F596, 1)))</f>
        <v>0</v>
      </c>
      <c r="CH596" s="45">
        <f t="shared" si="13623"/>
        <v>0</v>
      </c>
    </row>
    <row r="597" spans="1:86" x14ac:dyDescent="0.25">
      <c r="A597" s="56" t="s">
        <v>120</v>
      </c>
      <c r="B597" s="57">
        <f ca="1">roleHours(G592:CH598, "DCC")</f>
        <v>0</v>
      </c>
      <c r="C597" s="14">
        <f t="shared" ca="1" si="13320"/>
        <v>0</v>
      </c>
      <c r="D597" s="14"/>
      <c r="E597" s="20"/>
      <c r="F597" s="51"/>
      <c r="G597" s="46" t="s">
        <v>134</v>
      </c>
      <c r="H597" s="38">
        <f t="shared" ref="H597" si="13681">lunchAdjust(G592:H596)</f>
        <v>0</v>
      </c>
      <c r="I597" s="48" t="s">
        <v>0</v>
      </c>
      <c r="J597" s="39">
        <f t="shared" ref="J597" si="13682">SUMPRODUCT(I592:I596*J592:J596)</f>
        <v>0</v>
      </c>
      <c r="K597" s="46" t="s">
        <v>134</v>
      </c>
      <c r="L597" s="38">
        <f t="shared" ref="L597" si="13683">lunchAdjust(K592:L596)</f>
        <v>0</v>
      </c>
      <c r="M597" s="48" t="s">
        <v>0</v>
      </c>
      <c r="N597" s="39">
        <f t="shared" ref="N597" si="13684">SUMPRODUCT(M592:M596*N592:N596)</f>
        <v>0</v>
      </c>
      <c r="O597" s="46" t="s">
        <v>134</v>
      </c>
      <c r="P597" s="38">
        <f t="shared" ref="P597" si="13685">lunchAdjust(O592:P596)</f>
        <v>0</v>
      </c>
      <c r="Q597" s="48" t="s">
        <v>0</v>
      </c>
      <c r="R597" s="39">
        <f t="shared" ref="R597" si="13686">SUMPRODUCT(Q592:Q596*R592:R596)</f>
        <v>0</v>
      </c>
      <c r="S597" s="46" t="s">
        <v>134</v>
      </c>
      <c r="T597" s="38">
        <f t="shared" ref="T597" si="13687">lunchAdjust(S592:T596)</f>
        <v>0</v>
      </c>
      <c r="U597" s="48" t="s">
        <v>0</v>
      </c>
      <c r="V597" s="39">
        <f t="shared" ref="V597" si="13688">SUMPRODUCT(U592:U596*V592:V596)</f>
        <v>0</v>
      </c>
      <c r="W597" s="46" t="s">
        <v>134</v>
      </c>
      <c r="X597" s="38">
        <f t="shared" ref="X597" si="13689">lunchAdjust(W592:X596)</f>
        <v>0</v>
      </c>
      <c r="Y597" s="48" t="s">
        <v>0</v>
      </c>
      <c r="Z597" s="39">
        <f t="shared" ref="Z597" si="13690">SUMPRODUCT(Y592:Y596*Z592:Z596)</f>
        <v>0</v>
      </c>
      <c r="AA597" s="46" t="s">
        <v>134</v>
      </c>
      <c r="AB597" s="38">
        <f t="shared" ref="AB597" si="13691">lunchAdjust(AA592:AB596)</f>
        <v>0</v>
      </c>
      <c r="AC597" s="48" t="s">
        <v>0</v>
      </c>
      <c r="AD597" s="39">
        <f t="shared" ref="AD597" si="13692">SUMPRODUCT(AC592:AC596*AD592:AD596)</f>
        <v>0</v>
      </c>
      <c r="AE597" s="46" t="s">
        <v>134</v>
      </c>
      <c r="AF597" s="38">
        <f t="shared" ref="AF597" si="13693">lunchAdjust(AE592:AF596)</f>
        <v>0</v>
      </c>
      <c r="AG597" s="48" t="s">
        <v>0</v>
      </c>
      <c r="AH597" s="39">
        <f t="shared" ref="AH597" si="13694">SUMPRODUCT(AG592:AG596*AH592:AH596)</f>
        <v>0</v>
      </c>
      <c r="AI597" s="46" t="s">
        <v>134</v>
      </c>
      <c r="AJ597" s="38">
        <f t="shared" ref="AJ597" si="13695">lunchAdjust(AI592:AJ596)</f>
        <v>0</v>
      </c>
      <c r="AK597" s="48" t="s">
        <v>0</v>
      </c>
      <c r="AL597" s="39">
        <f t="shared" ref="AL597" si="13696">SUMPRODUCT(AK592:AK596*AL592:AL596)</f>
        <v>0</v>
      </c>
      <c r="AM597" s="46" t="s">
        <v>134</v>
      </c>
      <c r="AN597" s="38">
        <f t="shared" ref="AN597" si="13697">lunchAdjust(AM592:AN596)</f>
        <v>0</v>
      </c>
      <c r="AO597" s="48" t="s">
        <v>0</v>
      </c>
      <c r="AP597" s="39">
        <f t="shared" ref="AP597" si="13698">SUMPRODUCT(AO592:AO596*AP592:AP596)</f>
        <v>0</v>
      </c>
      <c r="AQ597" s="46" t="s">
        <v>134</v>
      </c>
      <c r="AR597" s="38">
        <f t="shared" ref="AR597" si="13699">lunchAdjust(AQ592:AR596)</f>
        <v>0</v>
      </c>
      <c r="AS597" s="48" t="s">
        <v>0</v>
      </c>
      <c r="AT597" s="39">
        <f t="shared" ref="AT597" si="13700">SUMPRODUCT(AS592:AS596*AT592:AT596)</f>
        <v>0</v>
      </c>
      <c r="AU597" s="46" t="s">
        <v>134</v>
      </c>
      <c r="AV597" s="38">
        <f t="shared" ref="AV597" si="13701">lunchAdjust(AU592:AV596)</f>
        <v>0</v>
      </c>
      <c r="AW597" s="48" t="s">
        <v>0</v>
      </c>
      <c r="AX597" s="39">
        <f t="shared" ref="AX597" si="13702">SUMPRODUCT(AW592:AW596*AX592:AX596)</f>
        <v>0</v>
      </c>
      <c r="AY597" s="46" t="s">
        <v>134</v>
      </c>
      <c r="AZ597" s="38">
        <f t="shared" ref="AZ597" si="13703">lunchAdjust(AY592:AZ596)</f>
        <v>0</v>
      </c>
      <c r="BA597" s="48" t="s">
        <v>0</v>
      </c>
      <c r="BB597" s="39">
        <f t="shared" ref="BB597" si="13704">SUMPRODUCT(BA592:BA596*BB592:BB596)</f>
        <v>0</v>
      </c>
      <c r="BC597" s="46" t="s">
        <v>134</v>
      </c>
      <c r="BD597" s="38">
        <f t="shared" ref="BD597" si="13705">lunchAdjust(BC592:BD596)</f>
        <v>0</v>
      </c>
      <c r="BE597" s="48" t="s">
        <v>0</v>
      </c>
      <c r="BF597" s="39">
        <f t="shared" ref="BF597" si="13706">SUMPRODUCT(BE592:BE596*BF592:BF596)</f>
        <v>0</v>
      </c>
      <c r="BG597" s="46" t="s">
        <v>134</v>
      </c>
      <c r="BH597" s="38">
        <f t="shared" ref="BH597" si="13707">lunchAdjust(BG592:BH596)</f>
        <v>0</v>
      </c>
      <c r="BI597" s="48" t="s">
        <v>0</v>
      </c>
      <c r="BJ597" s="39">
        <f t="shared" ref="BJ597" si="13708">SUMPRODUCT(BI592:BI596*BJ592:BJ596)</f>
        <v>0</v>
      </c>
      <c r="BK597" s="46" t="s">
        <v>134</v>
      </c>
      <c r="BL597" s="38">
        <f t="shared" ref="BL597" si="13709">lunchAdjust(BK592:BL596)</f>
        <v>0</v>
      </c>
      <c r="BM597" s="48" t="s">
        <v>0</v>
      </c>
      <c r="BN597" s="39">
        <f t="shared" ref="BN597" si="13710">SUMPRODUCT(BM592:BM596*BN592:BN596)</f>
        <v>0</v>
      </c>
      <c r="BO597" s="46" t="s">
        <v>134</v>
      </c>
      <c r="BP597" s="38">
        <f t="shared" ref="BP597" si="13711">lunchAdjust(BO592:BP596)</f>
        <v>0</v>
      </c>
      <c r="BQ597" s="48" t="s">
        <v>0</v>
      </c>
      <c r="BR597" s="39">
        <f t="shared" ref="BR597" si="13712">SUMPRODUCT(BQ592:BQ596*BR592:BR596)</f>
        <v>0</v>
      </c>
      <c r="BS597" s="46" t="s">
        <v>134</v>
      </c>
      <c r="BT597" s="38">
        <f t="shared" ref="BT597" si="13713">lunchAdjust(BS592:BT596)</f>
        <v>0</v>
      </c>
      <c r="BU597" s="48" t="s">
        <v>0</v>
      </c>
      <c r="BV597" s="39">
        <f t="shared" ref="BV597" si="13714">SUMPRODUCT(BU592:BU596*BV592:BV596)</f>
        <v>0</v>
      </c>
      <c r="BW597" s="46" t="s">
        <v>134</v>
      </c>
      <c r="BX597" s="38">
        <f t="shared" ref="BX597" si="13715">lunchAdjust(BW592:BX596)</f>
        <v>0</v>
      </c>
      <c r="BY597" s="48" t="s">
        <v>0</v>
      </c>
      <c r="BZ597" s="39">
        <f t="shared" ref="BZ597" si="13716">SUMPRODUCT(BY592:BY596*BZ592:BZ596)</f>
        <v>0</v>
      </c>
      <c r="CA597" s="46" t="s">
        <v>134</v>
      </c>
      <c r="CB597" s="38">
        <f t="shared" ref="CB597" si="13717">lunchAdjust(CA592:CB596)</f>
        <v>0</v>
      </c>
      <c r="CC597" s="48" t="s">
        <v>0</v>
      </c>
      <c r="CD597" s="39">
        <f t="shared" ref="CD597" si="13718">SUMPRODUCT(CC592:CC596*CD592:CD596)</f>
        <v>0</v>
      </c>
      <c r="CE597" s="46" t="s">
        <v>134</v>
      </c>
      <c r="CF597" s="38">
        <f t="shared" ref="CF597" si="13719">lunchAdjust(CE592:CF596)</f>
        <v>0</v>
      </c>
      <c r="CG597" s="48" t="s">
        <v>0</v>
      </c>
      <c r="CH597" s="39">
        <f t="shared" ref="CH597" si="13720">SUMPRODUCT(CG592:CG596*CH592:CH596)</f>
        <v>0</v>
      </c>
    </row>
    <row r="598" spans="1:86" ht="15.75" thickBot="1" x14ac:dyDescent="0.3">
      <c r="A598" s="58" t="s">
        <v>121</v>
      </c>
      <c r="B598" s="59">
        <f ca="1">roleHours(G592:CH598, "OUT")</f>
        <v>0</v>
      </c>
      <c r="C598" s="54" t="s">
        <v>137</v>
      </c>
      <c r="D598" s="22">
        <f ca="1">roleHours(G592:CH598, "PTO")</f>
        <v>0</v>
      </c>
      <c r="E598" s="23"/>
      <c r="F598" s="52"/>
      <c r="G598" s="47" t="s">
        <v>39</v>
      </c>
      <c r="H598" s="40">
        <f t="shared" si="12397"/>
        <v>0</v>
      </c>
      <c r="I598" s="49" t="s">
        <v>135</v>
      </c>
      <c r="J598" s="41">
        <f t="shared" ref="J598" si="13721">J597*G$4</f>
        <v>0</v>
      </c>
      <c r="K598" s="47" t="s">
        <v>39</v>
      </c>
      <c r="L598" s="40">
        <f t="shared" ref="L598" si="13722">SUMPRODUCT(M592:M596*(L592:L596="PTO"))+SUMPRODUCT(M592:M596*(L592:L596="HOL"))</f>
        <v>0</v>
      </c>
      <c r="M598" s="49" t="s">
        <v>135</v>
      </c>
      <c r="N598" s="41">
        <f t="shared" ref="N598" si="13723">N597*K$4</f>
        <v>0</v>
      </c>
      <c r="O598" s="47" t="s">
        <v>39</v>
      </c>
      <c r="P598" s="40">
        <f t="shared" ref="P598" si="13724">SUMPRODUCT(Q592:Q596*(P592:P596="PTO"))+SUMPRODUCT(Q592:Q596*(P592:P596="HOL"))</f>
        <v>0</v>
      </c>
      <c r="Q598" s="49" t="s">
        <v>135</v>
      </c>
      <c r="R598" s="41">
        <f t="shared" ref="R598" si="13725">R597*O$4</f>
        <v>0</v>
      </c>
      <c r="S598" s="47" t="s">
        <v>39</v>
      </c>
      <c r="T598" s="40">
        <f t="shared" ref="T598" si="13726">SUMPRODUCT(U592:U596*(T592:T596="PTO"))+SUMPRODUCT(U592:U596*(T592:T596="HOL"))</f>
        <v>0</v>
      </c>
      <c r="U598" s="49" t="s">
        <v>135</v>
      </c>
      <c r="V598" s="41">
        <f t="shared" ref="V598" si="13727">V597*S$4</f>
        <v>0</v>
      </c>
      <c r="W598" s="47" t="s">
        <v>39</v>
      </c>
      <c r="X598" s="40">
        <f t="shared" ref="X598" si="13728">SUMPRODUCT(Y592:Y596*(X592:X596="PTO"))+SUMPRODUCT(Y592:Y596*(X592:X596="HOL"))</f>
        <v>0</v>
      </c>
      <c r="Y598" s="49" t="s">
        <v>135</v>
      </c>
      <c r="Z598" s="41">
        <f t="shared" ref="Z598" si="13729">Z597*W$4</f>
        <v>0</v>
      </c>
      <c r="AA598" s="47" t="s">
        <v>39</v>
      </c>
      <c r="AB598" s="40">
        <f t="shared" ref="AB598" si="13730">SUMPRODUCT(AC592:AC596*(AB592:AB596="PTO"))+SUMPRODUCT(AC592:AC596*(AB592:AB596="HOL"))</f>
        <v>0</v>
      </c>
      <c r="AC598" s="49" t="s">
        <v>135</v>
      </c>
      <c r="AD598" s="41">
        <f t="shared" ref="AD598" si="13731">AD597*AA$4</f>
        <v>0</v>
      </c>
      <c r="AE598" s="47" t="s">
        <v>39</v>
      </c>
      <c r="AF598" s="40">
        <f t="shared" ref="AF598" si="13732">SUMPRODUCT(AG592:AG596*(AF592:AF596="PTO"))+SUMPRODUCT(AG592:AG596*(AF592:AF596="HOL"))</f>
        <v>0</v>
      </c>
      <c r="AG598" s="49" t="s">
        <v>135</v>
      </c>
      <c r="AH598" s="41">
        <f t="shared" ref="AH598" si="13733">AH597*AE$4</f>
        <v>0</v>
      </c>
      <c r="AI598" s="47" t="s">
        <v>39</v>
      </c>
      <c r="AJ598" s="40">
        <f t="shared" ref="AJ598" si="13734">SUMPRODUCT(AK592:AK596*(AJ592:AJ596="PTO"))+SUMPRODUCT(AK592:AK596*(AJ592:AJ596="HOL"))</f>
        <v>0</v>
      </c>
      <c r="AK598" s="49" t="s">
        <v>135</v>
      </c>
      <c r="AL598" s="41">
        <f>AL597*AI$4</f>
        <v>0</v>
      </c>
      <c r="AM598" s="47" t="s">
        <v>39</v>
      </c>
      <c r="AN598" s="40">
        <f t="shared" ref="AN598" si="13735">SUMPRODUCT(AO592:AO596*(AN592:AN596="PTO"))+SUMPRODUCT(AO592:AO596*(AN592:AN596="HOL"))</f>
        <v>0</v>
      </c>
      <c r="AO598" s="49" t="s">
        <v>135</v>
      </c>
      <c r="AP598" s="41">
        <f t="shared" ref="AP598" si="13736">AP597*AM$4</f>
        <v>0</v>
      </c>
      <c r="AQ598" s="47" t="s">
        <v>39</v>
      </c>
      <c r="AR598" s="40">
        <f t="shared" ref="AR598" si="13737">SUMPRODUCT(AS592:AS596*(AR592:AR596="PTO"))+SUMPRODUCT(AS592:AS596*(AR592:AR596="HOL"))</f>
        <v>0</v>
      </c>
      <c r="AS598" s="49" t="s">
        <v>135</v>
      </c>
      <c r="AT598" s="41">
        <f t="shared" ref="AT598" si="13738">AT597*AQ$4</f>
        <v>0</v>
      </c>
      <c r="AU598" s="47" t="s">
        <v>39</v>
      </c>
      <c r="AV598" s="40">
        <f t="shared" ref="AV598" si="13739">SUMPRODUCT(AW592:AW596*(AV592:AV596="PTO"))+SUMPRODUCT(AW592:AW596*(AV592:AV596="HOL"))</f>
        <v>0</v>
      </c>
      <c r="AW598" s="49" t="s">
        <v>135</v>
      </c>
      <c r="AX598" s="41">
        <f>AX597*AU$4</f>
        <v>0</v>
      </c>
      <c r="AY598" s="47" t="s">
        <v>39</v>
      </c>
      <c r="AZ598" s="40">
        <f t="shared" ref="AZ598" si="13740">SUMPRODUCT(BA592:BA596*(AZ592:AZ596="PTO"))+SUMPRODUCT(BA592:BA596*(AZ592:AZ596="HOL"))</f>
        <v>0</v>
      </c>
      <c r="BA598" s="49" t="s">
        <v>135</v>
      </c>
      <c r="BB598" s="41">
        <f>BB597*AY$4</f>
        <v>0</v>
      </c>
      <c r="BC598" s="47" t="s">
        <v>39</v>
      </c>
      <c r="BD598" s="40">
        <f t="shared" ref="BD598" si="13741">SUMPRODUCT(BE592:BE596*(BD592:BD596="PTO"))+SUMPRODUCT(BE592:BE596*(BD592:BD596="HOL"))</f>
        <v>0</v>
      </c>
      <c r="BE598" s="49" t="s">
        <v>135</v>
      </c>
      <c r="BF598" s="41">
        <f>BF597*BC$4</f>
        <v>0</v>
      </c>
      <c r="BG598" s="47" t="s">
        <v>39</v>
      </c>
      <c r="BH598" s="40">
        <f t="shared" ref="BH598" si="13742">SUMPRODUCT(BI592:BI596*(BH592:BH596="PTO"))+SUMPRODUCT(BI592:BI596*(BH592:BH596="HOL"))</f>
        <v>0</v>
      </c>
      <c r="BI598" s="49" t="s">
        <v>135</v>
      </c>
      <c r="BJ598" s="41">
        <f>BJ597*BG$4</f>
        <v>0</v>
      </c>
      <c r="BK598" s="47" t="s">
        <v>39</v>
      </c>
      <c r="BL598" s="40">
        <f t="shared" ref="BL598" si="13743">SUMPRODUCT(BM592:BM596*(BL592:BL596="PTO"))+SUMPRODUCT(BM592:BM596*(BL592:BL596="HOL"))</f>
        <v>0</v>
      </c>
      <c r="BM598" s="49" t="s">
        <v>135</v>
      </c>
      <c r="BN598" s="41">
        <f>BN597*BK$4</f>
        <v>0</v>
      </c>
      <c r="BO598" s="47" t="s">
        <v>39</v>
      </c>
      <c r="BP598" s="40">
        <f t="shared" ref="BP598" si="13744">SUMPRODUCT(BQ592:BQ596*(BP592:BP596="PTO"))+SUMPRODUCT(BQ592:BQ596*(BP592:BP596="HOL"))</f>
        <v>0</v>
      </c>
      <c r="BQ598" s="49" t="s">
        <v>135</v>
      </c>
      <c r="BR598" s="41">
        <f t="shared" ref="BR598" si="13745">BR597*BO$4</f>
        <v>0</v>
      </c>
      <c r="BS598" s="47" t="s">
        <v>39</v>
      </c>
      <c r="BT598" s="40">
        <f t="shared" ref="BT598" si="13746">SUMPRODUCT(BU592:BU596*(BT592:BT596="PTO"))+SUMPRODUCT(BU592:BU596*(BT592:BT596="HOL"))</f>
        <v>0</v>
      </c>
      <c r="BU598" s="49" t="s">
        <v>135</v>
      </c>
      <c r="BV598" s="41">
        <f t="shared" ref="BV598" si="13747">BV597*BS$4</f>
        <v>0</v>
      </c>
      <c r="BW598" s="47" t="s">
        <v>39</v>
      </c>
      <c r="BX598" s="40">
        <f t="shared" ref="BX598" si="13748">SUMPRODUCT(BY592:BY596*(BX592:BX596="PTO"))+SUMPRODUCT(BY592:BY596*(BX592:BX596="HOL"))</f>
        <v>0</v>
      </c>
      <c r="BY598" s="49" t="s">
        <v>135</v>
      </c>
      <c r="BZ598" s="41">
        <f t="shared" ref="BZ598" si="13749">BZ597*BW$4</f>
        <v>0</v>
      </c>
      <c r="CA598" s="47" t="s">
        <v>39</v>
      </c>
      <c r="CB598" s="40">
        <f t="shared" ref="CB598" si="13750">SUMPRODUCT(CC592:CC596*(CB592:CB596="PTO"))+SUMPRODUCT(CC592:CC596*(CB592:CB596="HOL"))</f>
        <v>0</v>
      </c>
      <c r="CC598" s="49" t="s">
        <v>135</v>
      </c>
      <c r="CD598" s="41">
        <f t="shared" ref="CD598" si="13751">CD597*CA$4</f>
        <v>0</v>
      </c>
      <c r="CE598" s="47" t="s">
        <v>39</v>
      </c>
      <c r="CF598" s="40">
        <f t="shared" ref="CF598" si="13752">SUMPRODUCT(CG592:CG596*(CF592:CF596="PTO"))+SUMPRODUCT(CG592:CG596*(CF592:CF596="HOL"))</f>
        <v>0</v>
      </c>
      <c r="CG598" s="49" t="s">
        <v>135</v>
      </c>
      <c r="CH598" s="41">
        <f t="shared" ref="CH598" si="13753">CH597*CE$4</f>
        <v>0</v>
      </c>
    </row>
    <row r="599" spans="1:86" x14ac:dyDescent="0.25">
      <c r="A599" s="70" t="s">
        <v>133</v>
      </c>
      <c r="B599" s="71">
        <f t="shared" ref="B599" ca="1" si="13754">D599-B600</f>
        <v>32.657861578385479</v>
      </c>
      <c r="C599" s="72" t="s">
        <v>122</v>
      </c>
      <c r="D599" s="71">
        <f>IFERROR(INDEX(Holidays[FTE], MATCH(Entry!E599, Holidays[Date], 0)), 1)*8*INDEX(FTEguide[[1]:[12]], MATCH(Entry!E600, FTEguide[Weekday], 0), IF(Entry!E602&gt;0, Entry!E602, MONTH(Entry!E599)))</f>
        <v>112.65786157838548</v>
      </c>
      <c r="E599" s="60">
        <f t="shared" si="13589"/>
        <v>43913</v>
      </c>
      <c r="F599" s="50" t="s">
        <v>128</v>
      </c>
      <c r="G599" s="34" t="s">
        <v>136</v>
      </c>
      <c r="H599" s="35" t="s">
        <v>23</v>
      </c>
      <c r="I599" s="42">
        <f t="shared" ref="I599" si="13755">parseTime(G599)-(H604=INT(RIGHT($F599, 1)))</f>
        <v>8</v>
      </c>
      <c r="J599" s="43">
        <f t="shared" ref="J599:J603" si="13756">isClocked(H599)</f>
        <v>1</v>
      </c>
      <c r="K599" s="34" t="s">
        <v>136</v>
      </c>
      <c r="L599" s="35" t="s">
        <v>23</v>
      </c>
      <c r="M599" s="42">
        <f t="shared" ref="M599" si="13757">parseTime(K599)-(L604=INT(RIGHT($F599, 1)))</f>
        <v>8</v>
      </c>
      <c r="N599" s="43">
        <f t="shared" ref="N599:N603" si="13758">isClocked(L599)</f>
        <v>1</v>
      </c>
      <c r="O599" s="34" t="s">
        <v>180</v>
      </c>
      <c r="P599" s="35" t="s">
        <v>23</v>
      </c>
      <c r="Q599" s="42">
        <f t="shared" ref="Q599" si="13759">parseTime(O599)-(P604=INT(RIGHT($F599, 1)))</f>
        <v>8</v>
      </c>
      <c r="R599" s="43">
        <f t="shared" ref="R599:R603" si="13760">isClocked(P599)</f>
        <v>1</v>
      </c>
      <c r="S599" s="34" t="s">
        <v>150</v>
      </c>
      <c r="T599" s="35" t="s">
        <v>23</v>
      </c>
      <c r="U599" s="42">
        <f t="shared" ref="U599" si="13761">parseTime(S599)-(T604=INT(RIGHT($F599, 1)))</f>
        <v>8</v>
      </c>
      <c r="V599" s="43">
        <f t="shared" ref="V599:V603" si="13762">isClocked(T599)</f>
        <v>1</v>
      </c>
      <c r="W599" s="34" t="s">
        <v>136</v>
      </c>
      <c r="X599" s="35" t="s">
        <v>24</v>
      </c>
      <c r="Y599" s="42">
        <f t="shared" ref="Y599" si="13763">parseTime(W599)-(X604=INT(RIGHT($F599, 1)))</f>
        <v>8</v>
      </c>
      <c r="Z599" s="43">
        <f t="shared" ref="Z599:Z603" si="13764">isClocked(X599)</f>
        <v>1</v>
      </c>
      <c r="AA599" s="34" t="s">
        <v>136</v>
      </c>
      <c r="AB599" s="35" t="s">
        <v>23</v>
      </c>
      <c r="AC599" s="42">
        <f t="shared" ref="AC599" si="13765">parseTime(AA599)-(AB604=INT(RIGHT($F599, 1)))</f>
        <v>8</v>
      </c>
      <c r="AD599" s="43">
        <f t="shared" ref="AD599:AD603" si="13766">isClocked(AB599)</f>
        <v>1</v>
      </c>
      <c r="AE599" s="34" t="s">
        <v>136</v>
      </c>
      <c r="AF599" s="35" t="s">
        <v>25</v>
      </c>
      <c r="AG599" s="42">
        <f t="shared" ref="AG599" si="13767">parseTime(AE599)-(AF604=INT(RIGHT($F599, 1)))</f>
        <v>8</v>
      </c>
      <c r="AH599" s="43">
        <f t="shared" ref="AH599:AH603" si="13768">isClocked(AF599)</f>
        <v>1</v>
      </c>
      <c r="AI599" s="34" t="s">
        <v>136</v>
      </c>
      <c r="AJ599" s="35" t="s">
        <v>23</v>
      </c>
      <c r="AK599" s="42">
        <f>parseTime(AI599)-(AJ604=INT(RIGHT($F599, 1)))</f>
        <v>8</v>
      </c>
      <c r="AL599" s="43">
        <f t="shared" ref="AL599:AL603" si="13769">isClocked(AJ599)</f>
        <v>1</v>
      </c>
      <c r="AM599" s="34" t="s">
        <v>150</v>
      </c>
      <c r="AN599" s="35" t="s">
        <v>23</v>
      </c>
      <c r="AO599" s="42">
        <f t="shared" ref="AO599" si="13770">parseTime(AM599)-(AN604=INT(RIGHT($F599, 1)))</f>
        <v>8</v>
      </c>
      <c r="AP599" s="43">
        <f t="shared" ref="AP599:AP603" si="13771">isClocked(AN599)</f>
        <v>1</v>
      </c>
      <c r="AQ599" s="34"/>
      <c r="AR599" s="35"/>
      <c r="AS599" s="42">
        <f t="shared" ref="AS599" si="13772">parseTime(AQ599)-(AR604=INT(RIGHT($F599, 1)))</f>
        <v>0</v>
      </c>
      <c r="AT599" s="43">
        <f t="shared" ref="AT599:AT603" si="13773">isClocked(AR599)</f>
        <v>0</v>
      </c>
      <c r="AU599" s="34"/>
      <c r="AV599" s="35"/>
      <c r="AW599" s="42">
        <f>parseTime(AU599)-(AV604=INT(RIGHT($F599, 1)))</f>
        <v>0</v>
      </c>
      <c r="AX599" s="43">
        <f t="shared" ref="AX599:AX603" si="13774">isClocked(AV599)</f>
        <v>0</v>
      </c>
      <c r="AY599" s="34" t="s">
        <v>180</v>
      </c>
      <c r="AZ599" s="35" t="s">
        <v>24</v>
      </c>
      <c r="BA599" s="42">
        <f>parseTime(AY599)-(AZ604=INT(RIGHT($F599, 1)))</f>
        <v>8</v>
      </c>
      <c r="BB599" s="43">
        <f t="shared" ref="BB599:BB603" si="13775">isClocked(AZ599)</f>
        <v>1</v>
      </c>
      <c r="BC599" s="34"/>
      <c r="BD599" s="35"/>
      <c r="BE599" s="42">
        <f>parseTime(BC599)-(BD604=INT(RIGHT($F599, 1)))</f>
        <v>0</v>
      </c>
      <c r="BF599" s="43">
        <f t="shared" ref="BF599:BF603" si="13776">isClocked(BD599)</f>
        <v>0</v>
      </c>
      <c r="BG599" s="34"/>
      <c r="BH599" s="35"/>
      <c r="BI599" s="42">
        <f>parseTime(BG599)-(BH604=INT(RIGHT($F599, 1)))</f>
        <v>0</v>
      </c>
      <c r="BJ599" s="43">
        <f t="shared" ref="BJ599:BJ603" si="13777">isClocked(BH599)</f>
        <v>0</v>
      </c>
      <c r="BK599" s="34"/>
      <c r="BL599" s="35"/>
      <c r="BM599" s="42">
        <f>parseTime(BK599)-(BL604=INT(RIGHT($F599, 1)))</f>
        <v>0</v>
      </c>
      <c r="BN599" s="43">
        <f t="shared" ref="BN599:BN603" si="13778">isClocked(BL599)</f>
        <v>0</v>
      </c>
      <c r="BO599" s="34"/>
      <c r="BP599" s="35"/>
      <c r="BQ599" s="42">
        <f t="shared" ref="BQ599" si="13779">parseTime(BO599)-(BP604=INT(RIGHT($F599, 1)))</f>
        <v>0</v>
      </c>
      <c r="BR599" s="43">
        <f t="shared" ref="BR599:BR603" si="13780">isClocked(BP599)</f>
        <v>0</v>
      </c>
      <c r="BS599" s="34"/>
      <c r="BT599" s="35"/>
      <c r="BU599" s="42">
        <f t="shared" ref="BU599" si="13781">parseTime(BS599)-(BT604=INT(RIGHT($F599, 1)))</f>
        <v>0</v>
      </c>
      <c r="BV599" s="43">
        <f t="shared" ref="BV599:BV603" si="13782">isClocked(BT599)</f>
        <v>0</v>
      </c>
      <c r="BW599" s="34"/>
      <c r="BX599" s="35"/>
      <c r="BY599" s="42">
        <f t="shared" ref="BY599" si="13783">parseTime(BW599)-(BX604=INT(RIGHT($F599, 1)))</f>
        <v>0</v>
      </c>
      <c r="BZ599" s="43">
        <f t="shared" ref="BZ599:BZ603" si="13784">isClocked(BX599)</f>
        <v>0</v>
      </c>
      <c r="CA599" s="34"/>
      <c r="CB599" s="35"/>
      <c r="CC599" s="42">
        <f t="shared" ref="CC599" si="13785">parseTime(CA599)-(CB604=INT(RIGHT($F599, 1)))</f>
        <v>0</v>
      </c>
      <c r="CD599" s="43">
        <f t="shared" ref="CD599:CD603" si="13786">isClocked(CB599)</f>
        <v>0</v>
      </c>
      <c r="CE599" s="34"/>
      <c r="CF599" s="35"/>
      <c r="CG599" s="42">
        <f t="shared" ref="CG599" si="13787">parseTime(CE599)-(CF604=INT(RIGHT($F599, 1)))</f>
        <v>0</v>
      </c>
      <c r="CH599" s="43">
        <f t="shared" ref="CH599:CH603" si="13788">isClocked(CF599)</f>
        <v>0</v>
      </c>
    </row>
    <row r="600" spans="1:86" x14ac:dyDescent="0.25">
      <c r="A600" s="56" t="s">
        <v>0</v>
      </c>
      <c r="B600" s="57">
        <f t="shared" ref="B600" ca="1" si="13789">SUM(B601:B604)</f>
        <v>80</v>
      </c>
      <c r="C600" s="14" t="s">
        <v>252</v>
      </c>
      <c r="D600" s="14"/>
      <c r="E600" s="55" t="str">
        <f t="shared" si="13458"/>
        <v>Monday</v>
      </c>
      <c r="F600" s="51" t="s">
        <v>129</v>
      </c>
      <c r="G600" s="36"/>
      <c r="H600" s="37"/>
      <c r="I600" s="44">
        <f t="shared" ref="I600" si="13790">parseTime(G600)-(H604=INT(RIGHT($F600, 1)))</f>
        <v>0</v>
      </c>
      <c r="J600" s="45">
        <f t="shared" si="13756"/>
        <v>0</v>
      </c>
      <c r="K600" s="36"/>
      <c r="L600" s="37"/>
      <c r="M600" s="44">
        <f t="shared" ref="M600" si="13791">parseTime(K600)-(L604=INT(RIGHT($F600, 1)))</f>
        <v>0</v>
      </c>
      <c r="N600" s="45">
        <f t="shared" si="13758"/>
        <v>0</v>
      </c>
      <c r="O600" s="36"/>
      <c r="P600" s="37"/>
      <c r="Q600" s="44">
        <f t="shared" ref="Q600" si="13792">parseTime(O600)-(P604=INT(RIGHT($F600, 1)))</f>
        <v>0</v>
      </c>
      <c r="R600" s="45">
        <f t="shared" si="13760"/>
        <v>0</v>
      </c>
      <c r="S600" s="36"/>
      <c r="T600" s="37"/>
      <c r="U600" s="44">
        <f t="shared" ref="U600" si="13793">parseTime(S600)-(T604=INT(RIGHT($F600, 1)))</f>
        <v>0</v>
      </c>
      <c r="V600" s="45">
        <f t="shared" si="13762"/>
        <v>0</v>
      </c>
      <c r="W600" s="36"/>
      <c r="X600" s="37"/>
      <c r="Y600" s="44">
        <f t="shared" ref="Y600" si="13794">parseTime(W600)-(X604=INT(RIGHT($F600, 1)))</f>
        <v>0</v>
      </c>
      <c r="Z600" s="45">
        <f t="shared" si="13764"/>
        <v>0</v>
      </c>
      <c r="AA600" s="36"/>
      <c r="AB600" s="37"/>
      <c r="AC600" s="44">
        <f t="shared" ref="AC600" si="13795">parseTime(AA600)-(AB604=INT(RIGHT($F600, 1)))</f>
        <v>0</v>
      </c>
      <c r="AD600" s="45">
        <f t="shared" si="13766"/>
        <v>0</v>
      </c>
      <c r="AE600" s="36"/>
      <c r="AF600" s="37"/>
      <c r="AG600" s="44">
        <f t="shared" ref="AG600" si="13796">parseTime(AE600)-(AF604=INT(RIGHT($F600, 1)))</f>
        <v>0</v>
      </c>
      <c r="AH600" s="45">
        <f t="shared" si="13768"/>
        <v>0</v>
      </c>
      <c r="AI600" s="36"/>
      <c r="AJ600" s="37"/>
      <c r="AK600" s="44">
        <f>parseTime(AI600)-(AJ604=INT(RIGHT($F600, 1)))</f>
        <v>0</v>
      </c>
      <c r="AL600" s="45">
        <f t="shared" si="13769"/>
        <v>0</v>
      </c>
      <c r="AM600" s="36"/>
      <c r="AN600" s="37"/>
      <c r="AO600" s="44">
        <f t="shared" ref="AO600" si="13797">parseTime(AM600)-(AN604=INT(RIGHT($F600, 1)))</f>
        <v>0</v>
      </c>
      <c r="AP600" s="45">
        <f t="shared" si="13771"/>
        <v>0</v>
      </c>
      <c r="AQ600" s="36"/>
      <c r="AR600" s="37"/>
      <c r="AS600" s="44">
        <f t="shared" ref="AS600" si="13798">parseTime(AQ600)-(AR604=INT(RIGHT($F600, 1)))</f>
        <v>0</v>
      </c>
      <c r="AT600" s="45">
        <f t="shared" si="13773"/>
        <v>0</v>
      </c>
      <c r="AU600" s="36"/>
      <c r="AV600" s="37"/>
      <c r="AW600" s="44">
        <f>parseTime(AU600)-(AV604=INT(RIGHT($F600, 1)))</f>
        <v>0</v>
      </c>
      <c r="AX600" s="45">
        <f t="shared" si="13774"/>
        <v>0</v>
      </c>
      <c r="AY600" s="36"/>
      <c r="AZ600" s="37"/>
      <c r="BA600" s="44">
        <f>parseTime(AY600)-(AZ604=INT(RIGHT($F600, 1)))</f>
        <v>0</v>
      </c>
      <c r="BB600" s="45">
        <f t="shared" si="13775"/>
        <v>0</v>
      </c>
      <c r="BC600" s="36"/>
      <c r="BD600" s="37"/>
      <c r="BE600" s="44">
        <f>parseTime(BC600)-(BD604=INT(RIGHT($F600, 1)))</f>
        <v>0</v>
      </c>
      <c r="BF600" s="45">
        <f t="shared" si="13776"/>
        <v>0</v>
      </c>
      <c r="BG600" s="36"/>
      <c r="BH600" s="37"/>
      <c r="BI600" s="44">
        <f>parseTime(BG600)-(BH604=INT(RIGHT($F600, 1)))</f>
        <v>0</v>
      </c>
      <c r="BJ600" s="45">
        <f t="shared" si="13777"/>
        <v>0</v>
      </c>
      <c r="BK600" s="36"/>
      <c r="BL600" s="37"/>
      <c r="BM600" s="44">
        <f>parseTime(BK600)-(BL604=INT(RIGHT($F600, 1)))</f>
        <v>0</v>
      </c>
      <c r="BN600" s="45">
        <f t="shared" si="13778"/>
        <v>0</v>
      </c>
      <c r="BO600" s="36"/>
      <c r="BP600" s="37"/>
      <c r="BQ600" s="44">
        <f t="shared" ref="BQ600" si="13799">parseTime(BO600)-(BP604=INT(RIGHT($F600, 1)))</f>
        <v>0</v>
      </c>
      <c r="BR600" s="45">
        <f t="shared" si="13780"/>
        <v>0</v>
      </c>
      <c r="BS600" s="36"/>
      <c r="BT600" s="37"/>
      <c r="BU600" s="44">
        <f t="shared" ref="BU600" si="13800">parseTime(BS600)-(BT604=INT(RIGHT($F600, 1)))</f>
        <v>0</v>
      </c>
      <c r="BV600" s="45">
        <f t="shared" si="13782"/>
        <v>0</v>
      </c>
      <c r="BW600" s="36"/>
      <c r="BX600" s="37"/>
      <c r="BY600" s="44">
        <f t="shared" ref="BY600" si="13801">parseTime(BW600)-(BX604=INT(RIGHT($F600, 1)))</f>
        <v>0</v>
      </c>
      <c r="BZ600" s="45">
        <f t="shared" si="13784"/>
        <v>0</v>
      </c>
      <c r="CA600" s="36"/>
      <c r="CB600" s="37"/>
      <c r="CC600" s="44">
        <f t="shared" ref="CC600" si="13802">parseTime(CA600)-(CB604=INT(RIGHT($F600, 1)))</f>
        <v>0</v>
      </c>
      <c r="CD600" s="45">
        <f t="shared" si="13786"/>
        <v>0</v>
      </c>
      <c r="CE600" s="36"/>
      <c r="CF600" s="37"/>
      <c r="CG600" s="44">
        <f t="shared" ref="CG600" si="13803">parseTime(CE600)-(CF604=INT(RIGHT($F600, 1)))</f>
        <v>0</v>
      </c>
      <c r="CH600" s="45">
        <f t="shared" si="13788"/>
        <v>0</v>
      </c>
    </row>
    <row r="601" spans="1:86" x14ac:dyDescent="0.25">
      <c r="A601" s="56" t="s">
        <v>117</v>
      </c>
      <c r="B601" s="57">
        <f ca="1">roleHours(G599:CH605, "MFD")</f>
        <v>56</v>
      </c>
      <c r="C601" s="14">
        <f t="shared" ca="1" si="13320"/>
        <v>7</v>
      </c>
      <c r="D601" s="14"/>
      <c r="E601" s="20" t="s">
        <v>127</v>
      </c>
      <c r="F601" s="51" t="s">
        <v>130</v>
      </c>
      <c r="G601" s="36"/>
      <c r="H601" s="37"/>
      <c r="I601" s="44">
        <f t="shared" ref="I601" si="13804">parseTime(G601)-(H604=INT(RIGHT($F601, 1)))</f>
        <v>0</v>
      </c>
      <c r="J601" s="45">
        <f t="shared" si="13756"/>
        <v>0</v>
      </c>
      <c r="K601" s="36"/>
      <c r="L601" s="37"/>
      <c r="M601" s="44">
        <f t="shared" ref="M601" si="13805">parseTime(K601)-(L604=INT(RIGHT($F601, 1)))</f>
        <v>0</v>
      </c>
      <c r="N601" s="45">
        <f t="shared" si="13758"/>
        <v>0</v>
      </c>
      <c r="O601" s="36"/>
      <c r="P601" s="37"/>
      <c r="Q601" s="44">
        <f t="shared" ref="Q601" si="13806">parseTime(O601)-(P604=INT(RIGHT($F601, 1)))</f>
        <v>0</v>
      </c>
      <c r="R601" s="45">
        <f t="shared" si="13760"/>
        <v>0</v>
      </c>
      <c r="S601" s="36"/>
      <c r="T601" s="37"/>
      <c r="U601" s="44">
        <f t="shared" ref="U601" si="13807">parseTime(S601)-(T604=INT(RIGHT($F601, 1)))</f>
        <v>0</v>
      </c>
      <c r="V601" s="45">
        <f t="shared" si="13762"/>
        <v>0</v>
      </c>
      <c r="W601" s="36"/>
      <c r="X601" s="37"/>
      <c r="Y601" s="44">
        <f t="shared" ref="Y601" si="13808">parseTime(W601)-(X604=INT(RIGHT($F601, 1)))</f>
        <v>0</v>
      </c>
      <c r="Z601" s="45">
        <f t="shared" si="13764"/>
        <v>0</v>
      </c>
      <c r="AA601" s="36"/>
      <c r="AB601" s="37"/>
      <c r="AC601" s="44">
        <f t="shared" ref="AC601" si="13809">parseTime(AA601)-(AB604=INT(RIGHT($F601, 1)))</f>
        <v>0</v>
      </c>
      <c r="AD601" s="45">
        <f t="shared" si="13766"/>
        <v>0</v>
      </c>
      <c r="AE601" s="36"/>
      <c r="AF601" s="37"/>
      <c r="AG601" s="44">
        <f t="shared" ref="AG601" si="13810">parseTime(AE601)-(AF604=INT(RIGHT($F601, 1)))</f>
        <v>0</v>
      </c>
      <c r="AH601" s="45">
        <f t="shared" si="13768"/>
        <v>0</v>
      </c>
      <c r="AI601" s="36"/>
      <c r="AJ601" s="37"/>
      <c r="AK601" s="44">
        <f>parseTime(AI601)-(AJ604=INT(RIGHT($F601, 1)))</f>
        <v>0</v>
      </c>
      <c r="AL601" s="45">
        <f t="shared" si="13769"/>
        <v>0</v>
      </c>
      <c r="AM601" s="36"/>
      <c r="AN601" s="37"/>
      <c r="AO601" s="44">
        <f t="shared" ref="AO601" si="13811">parseTime(AM601)-(AN604=INT(RIGHT($F601, 1)))</f>
        <v>0</v>
      </c>
      <c r="AP601" s="45">
        <f t="shared" si="13771"/>
        <v>0</v>
      </c>
      <c r="AQ601" s="36"/>
      <c r="AR601" s="37"/>
      <c r="AS601" s="44">
        <f t="shared" ref="AS601" si="13812">parseTime(AQ601)-(AR604=INT(RIGHT($F601, 1)))</f>
        <v>0</v>
      </c>
      <c r="AT601" s="45">
        <f t="shared" si="13773"/>
        <v>0</v>
      </c>
      <c r="AU601" s="36"/>
      <c r="AV601" s="37"/>
      <c r="AW601" s="44">
        <f>parseTime(AU601)-(AV604=INT(RIGHT($F601, 1)))</f>
        <v>0</v>
      </c>
      <c r="AX601" s="45">
        <f t="shared" si="13774"/>
        <v>0</v>
      </c>
      <c r="AY601" s="36"/>
      <c r="AZ601" s="37"/>
      <c r="BA601" s="44">
        <f>parseTime(AY601)-(AZ604=INT(RIGHT($F601, 1)))</f>
        <v>0</v>
      </c>
      <c r="BB601" s="45">
        <f t="shared" si="13775"/>
        <v>0</v>
      </c>
      <c r="BC601" s="36"/>
      <c r="BD601" s="37"/>
      <c r="BE601" s="44">
        <f>parseTime(BC601)-(BD604=INT(RIGHT($F601, 1)))</f>
        <v>0</v>
      </c>
      <c r="BF601" s="45">
        <f t="shared" si="13776"/>
        <v>0</v>
      </c>
      <c r="BG601" s="36"/>
      <c r="BH601" s="37"/>
      <c r="BI601" s="44">
        <f>parseTime(BG601)-(BH604=INT(RIGHT($F601, 1)))</f>
        <v>0</v>
      </c>
      <c r="BJ601" s="45">
        <f t="shared" si="13777"/>
        <v>0</v>
      </c>
      <c r="BK601" s="36"/>
      <c r="BL601" s="37"/>
      <c r="BM601" s="44">
        <f>parseTime(BK601)-(BL604=INT(RIGHT($F601, 1)))</f>
        <v>0</v>
      </c>
      <c r="BN601" s="45">
        <f t="shared" si="13778"/>
        <v>0</v>
      </c>
      <c r="BO601" s="36"/>
      <c r="BP601" s="37"/>
      <c r="BQ601" s="44">
        <f t="shared" ref="BQ601" si="13813">parseTime(BO601)-(BP604=INT(RIGHT($F601, 1)))</f>
        <v>0</v>
      </c>
      <c r="BR601" s="45">
        <f t="shared" si="13780"/>
        <v>0</v>
      </c>
      <c r="BS601" s="36"/>
      <c r="BT601" s="37"/>
      <c r="BU601" s="44">
        <f t="shared" ref="BU601" si="13814">parseTime(BS601)-(BT604=INT(RIGHT($F601, 1)))</f>
        <v>0</v>
      </c>
      <c r="BV601" s="45">
        <f t="shared" si="13782"/>
        <v>0</v>
      </c>
      <c r="BW601" s="36"/>
      <c r="BX601" s="37"/>
      <c r="BY601" s="44">
        <f t="shared" ref="BY601" si="13815">parseTime(BW601)-(BX604=INT(RIGHT($F601, 1)))</f>
        <v>0</v>
      </c>
      <c r="BZ601" s="45">
        <f t="shared" si="13784"/>
        <v>0</v>
      </c>
      <c r="CA601" s="36"/>
      <c r="CB601" s="37"/>
      <c r="CC601" s="44">
        <f t="shared" ref="CC601" si="13816">parseTime(CA601)-(CB604=INT(RIGHT($F601, 1)))</f>
        <v>0</v>
      </c>
      <c r="CD601" s="45">
        <f t="shared" si="13786"/>
        <v>0</v>
      </c>
      <c r="CE601" s="36"/>
      <c r="CF601" s="37"/>
      <c r="CG601" s="44">
        <f t="shared" ref="CG601" si="13817">parseTime(CE601)-(CF604=INT(RIGHT($F601, 1)))</f>
        <v>0</v>
      </c>
      <c r="CH601" s="45">
        <f t="shared" si="13788"/>
        <v>0</v>
      </c>
    </row>
    <row r="602" spans="1:86" x14ac:dyDescent="0.25">
      <c r="A602" s="56" t="s">
        <v>118</v>
      </c>
      <c r="B602" s="57">
        <f ca="1">roleHours(G599:CH605, "DFD")</f>
        <v>16</v>
      </c>
      <c r="C602" s="14">
        <f t="shared" ca="1" si="13320"/>
        <v>2</v>
      </c>
      <c r="D602" s="14"/>
      <c r="E602" s="20"/>
      <c r="F602" s="51" t="s">
        <v>131</v>
      </c>
      <c r="G602" s="36"/>
      <c r="H602" s="37"/>
      <c r="I602" s="44">
        <f t="shared" ref="I602" si="13818">parseTime(G602)-(H604=INT(RIGHT($F602, 1)))</f>
        <v>0</v>
      </c>
      <c r="J602" s="45">
        <f t="shared" si="13756"/>
        <v>0</v>
      </c>
      <c r="K602" s="36"/>
      <c r="L602" s="37"/>
      <c r="M602" s="44">
        <f t="shared" ref="M602" si="13819">parseTime(K602)-(L604=INT(RIGHT($F602, 1)))</f>
        <v>0</v>
      </c>
      <c r="N602" s="45">
        <f t="shared" si="13758"/>
        <v>0</v>
      </c>
      <c r="O602" s="36"/>
      <c r="P602" s="37"/>
      <c r="Q602" s="44">
        <f t="shared" ref="Q602" si="13820">parseTime(O602)-(P604=INT(RIGHT($F602, 1)))</f>
        <v>0</v>
      </c>
      <c r="R602" s="45">
        <f t="shared" si="13760"/>
        <v>0</v>
      </c>
      <c r="S602" s="36"/>
      <c r="T602" s="37"/>
      <c r="U602" s="44">
        <f t="shared" ref="U602" si="13821">parseTime(S602)-(T604=INT(RIGHT($F602, 1)))</f>
        <v>0</v>
      </c>
      <c r="V602" s="45">
        <f t="shared" si="13762"/>
        <v>0</v>
      </c>
      <c r="W602" s="36"/>
      <c r="X602" s="37"/>
      <c r="Y602" s="44">
        <f t="shared" ref="Y602" si="13822">parseTime(W602)-(X604=INT(RIGHT($F602, 1)))</f>
        <v>0</v>
      </c>
      <c r="Z602" s="45">
        <f t="shared" si="13764"/>
        <v>0</v>
      </c>
      <c r="AA602" s="36"/>
      <c r="AB602" s="37"/>
      <c r="AC602" s="44">
        <f t="shared" ref="AC602" si="13823">parseTime(AA602)-(AB604=INT(RIGHT($F602, 1)))</f>
        <v>0</v>
      </c>
      <c r="AD602" s="45">
        <f t="shared" si="13766"/>
        <v>0</v>
      </c>
      <c r="AE602" s="36"/>
      <c r="AF602" s="37"/>
      <c r="AG602" s="44">
        <f t="shared" ref="AG602" si="13824">parseTime(AE602)-(AF604=INT(RIGHT($F602, 1)))</f>
        <v>0</v>
      </c>
      <c r="AH602" s="45">
        <f t="shared" si="13768"/>
        <v>0</v>
      </c>
      <c r="AI602" s="36"/>
      <c r="AJ602" s="37"/>
      <c r="AK602" s="44">
        <f>parseTime(AI602)-(AJ604=INT(RIGHT($F602, 1)))</f>
        <v>0</v>
      </c>
      <c r="AL602" s="45">
        <f t="shared" si="13769"/>
        <v>0</v>
      </c>
      <c r="AM602" s="36"/>
      <c r="AN602" s="37"/>
      <c r="AO602" s="44">
        <f t="shared" ref="AO602" si="13825">parseTime(AM602)-(AN604=INT(RIGHT($F602, 1)))</f>
        <v>0</v>
      </c>
      <c r="AP602" s="45">
        <f t="shared" si="13771"/>
        <v>0</v>
      </c>
      <c r="AQ602" s="36"/>
      <c r="AR602" s="37"/>
      <c r="AS602" s="44">
        <f t="shared" ref="AS602" si="13826">parseTime(AQ602)-(AR604=INT(RIGHT($F602, 1)))</f>
        <v>0</v>
      </c>
      <c r="AT602" s="45">
        <f t="shared" si="13773"/>
        <v>0</v>
      </c>
      <c r="AU602" s="36"/>
      <c r="AV602" s="37"/>
      <c r="AW602" s="44">
        <f>parseTime(AU602)-(AV604=INT(RIGHT($F602, 1)))</f>
        <v>0</v>
      </c>
      <c r="AX602" s="45">
        <f t="shared" si="13774"/>
        <v>0</v>
      </c>
      <c r="AY602" s="36"/>
      <c r="AZ602" s="37"/>
      <c r="BA602" s="44">
        <f>parseTime(AY602)-(AZ604=INT(RIGHT($F602, 1)))</f>
        <v>0</v>
      </c>
      <c r="BB602" s="45">
        <f t="shared" si="13775"/>
        <v>0</v>
      </c>
      <c r="BC602" s="36"/>
      <c r="BD602" s="37"/>
      <c r="BE602" s="44">
        <f>parseTime(BC602)-(BD604=INT(RIGHT($F602, 1)))</f>
        <v>0</v>
      </c>
      <c r="BF602" s="45">
        <f t="shared" si="13776"/>
        <v>0</v>
      </c>
      <c r="BG602" s="36"/>
      <c r="BH602" s="37"/>
      <c r="BI602" s="44">
        <f>parseTime(BG602)-(BH604=INT(RIGHT($F602, 1)))</f>
        <v>0</v>
      </c>
      <c r="BJ602" s="45">
        <f t="shared" si="13777"/>
        <v>0</v>
      </c>
      <c r="BK602" s="36"/>
      <c r="BL602" s="37"/>
      <c r="BM602" s="44">
        <f>parseTime(BK602)-(BL604=INT(RIGHT($F602, 1)))</f>
        <v>0</v>
      </c>
      <c r="BN602" s="45">
        <f t="shared" si="13778"/>
        <v>0</v>
      </c>
      <c r="BO602" s="36"/>
      <c r="BP602" s="37"/>
      <c r="BQ602" s="44">
        <f t="shared" ref="BQ602" si="13827">parseTime(BO602)-(BP604=INT(RIGHT($F602, 1)))</f>
        <v>0</v>
      </c>
      <c r="BR602" s="45">
        <f t="shared" si="13780"/>
        <v>0</v>
      </c>
      <c r="BS602" s="36"/>
      <c r="BT602" s="37"/>
      <c r="BU602" s="44">
        <f t="shared" ref="BU602" si="13828">parseTime(BS602)-(BT604=INT(RIGHT($F602, 1)))</f>
        <v>0</v>
      </c>
      <c r="BV602" s="45">
        <f t="shared" si="13782"/>
        <v>0</v>
      </c>
      <c r="BW602" s="36"/>
      <c r="BX602" s="37"/>
      <c r="BY602" s="44">
        <f t="shared" ref="BY602" si="13829">parseTime(BW602)-(BX604=INT(RIGHT($F602, 1)))</f>
        <v>0</v>
      </c>
      <c r="BZ602" s="45">
        <f t="shared" si="13784"/>
        <v>0</v>
      </c>
      <c r="CA602" s="36"/>
      <c r="CB602" s="37"/>
      <c r="CC602" s="44">
        <f t="shared" ref="CC602" si="13830">parseTime(CA602)-(CB604=INT(RIGHT($F602, 1)))</f>
        <v>0</v>
      </c>
      <c r="CD602" s="45">
        <f t="shared" si="13786"/>
        <v>0</v>
      </c>
      <c r="CE602" s="36"/>
      <c r="CF602" s="37"/>
      <c r="CG602" s="44">
        <f t="shared" ref="CG602" si="13831">parseTime(CE602)-(CF604=INT(RIGHT($F602, 1)))</f>
        <v>0</v>
      </c>
      <c r="CH602" s="45">
        <f t="shared" si="13788"/>
        <v>0</v>
      </c>
    </row>
    <row r="603" spans="1:86" x14ac:dyDescent="0.25">
      <c r="A603" s="56" t="s">
        <v>119</v>
      </c>
      <c r="B603" s="57">
        <f ca="1">roleHours(G599:CH605, "MCC")</f>
        <v>8</v>
      </c>
      <c r="C603" s="14">
        <f t="shared" ca="1" si="13320"/>
        <v>1</v>
      </c>
      <c r="D603" s="14"/>
      <c r="E603" s="20"/>
      <c r="F603" s="51" t="s">
        <v>132</v>
      </c>
      <c r="G603" s="36"/>
      <c r="H603" s="37"/>
      <c r="I603" s="44">
        <f t="shared" ref="I603" si="13832">parseTime(G603)-(H604=INT(RIGHT($F603, 1)))</f>
        <v>0</v>
      </c>
      <c r="J603" s="45">
        <f t="shared" si="13756"/>
        <v>0</v>
      </c>
      <c r="K603" s="36"/>
      <c r="L603" s="37"/>
      <c r="M603" s="44">
        <f t="shared" ref="M603" si="13833">parseTime(K603)-(L604=INT(RIGHT($F603, 1)))</f>
        <v>0</v>
      </c>
      <c r="N603" s="45">
        <f t="shared" si="13758"/>
        <v>0</v>
      </c>
      <c r="O603" s="36"/>
      <c r="P603" s="37"/>
      <c r="Q603" s="44">
        <f t="shared" ref="Q603" si="13834">parseTime(O603)-(P604=INT(RIGHT($F603, 1)))</f>
        <v>0</v>
      </c>
      <c r="R603" s="45">
        <f t="shared" si="13760"/>
        <v>0</v>
      </c>
      <c r="S603" s="36"/>
      <c r="T603" s="37"/>
      <c r="U603" s="44">
        <f t="shared" ref="U603" si="13835">parseTime(S603)-(T604=INT(RIGHT($F603, 1)))</f>
        <v>0</v>
      </c>
      <c r="V603" s="45">
        <f t="shared" si="13762"/>
        <v>0</v>
      </c>
      <c r="W603" s="36"/>
      <c r="X603" s="37"/>
      <c r="Y603" s="44">
        <f t="shared" ref="Y603" si="13836">parseTime(W603)-(X604=INT(RIGHT($F603, 1)))</f>
        <v>0</v>
      </c>
      <c r="Z603" s="45">
        <f t="shared" si="13764"/>
        <v>0</v>
      </c>
      <c r="AA603" s="36"/>
      <c r="AB603" s="37"/>
      <c r="AC603" s="44">
        <f t="shared" ref="AC603" si="13837">parseTime(AA603)-(AB604=INT(RIGHT($F603, 1)))</f>
        <v>0</v>
      </c>
      <c r="AD603" s="45">
        <f t="shared" si="13766"/>
        <v>0</v>
      </c>
      <c r="AE603" s="36"/>
      <c r="AF603" s="37"/>
      <c r="AG603" s="44">
        <f t="shared" ref="AG603" si="13838">parseTime(AE603)-(AF604=INT(RIGHT($F603, 1)))</f>
        <v>0</v>
      </c>
      <c r="AH603" s="45">
        <f t="shared" si="13768"/>
        <v>0</v>
      </c>
      <c r="AI603" s="36"/>
      <c r="AJ603" s="37"/>
      <c r="AK603" s="44">
        <f>parseTime(AI603)-(AJ604=INT(RIGHT($F603, 1)))</f>
        <v>0</v>
      </c>
      <c r="AL603" s="45">
        <f t="shared" si="13769"/>
        <v>0</v>
      </c>
      <c r="AM603" s="36"/>
      <c r="AN603" s="37"/>
      <c r="AO603" s="44">
        <f t="shared" ref="AO603" si="13839">parseTime(AM603)-(AN604=INT(RIGHT($F603, 1)))</f>
        <v>0</v>
      </c>
      <c r="AP603" s="45">
        <f t="shared" si="13771"/>
        <v>0</v>
      </c>
      <c r="AQ603" s="36"/>
      <c r="AR603" s="37"/>
      <c r="AS603" s="44">
        <f t="shared" ref="AS603" si="13840">parseTime(AQ603)-(AR604=INT(RIGHT($F603, 1)))</f>
        <v>0</v>
      </c>
      <c r="AT603" s="45">
        <f t="shared" si="13773"/>
        <v>0</v>
      </c>
      <c r="AU603" s="36"/>
      <c r="AV603" s="37"/>
      <c r="AW603" s="44">
        <f>parseTime(AU603)-(AV604=INT(RIGHT($F603, 1)))</f>
        <v>0</v>
      </c>
      <c r="AX603" s="45">
        <f t="shared" si="13774"/>
        <v>0</v>
      </c>
      <c r="AY603" s="36"/>
      <c r="AZ603" s="37"/>
      <c r="BA603" s="44">
        <f>parseTime(AY603)-(AZ604=INT(RIGHT($F603, 1)))</f>
        <v>0</v>
      </c>
      <c r="BB603" s="45">
        <f t="shared" si="13775"/>
        <v>0</v>
      </c>
      <c r="BC603" s="36"/>
      <c r="BD603" s="37"/>
      <c r="BE603" s="44">
        <f>parseTime(BC603)-(BD604=INT(RIGHT($F603, 1)))</f>
        <v>0</v>
      </c>
      <c r="BF603" s="45">
        <f t="shared" si="13776"/>
        <v>0</v>
      </c>
      <c r="BG603" s="36"/>
      <c r="BH603" s="37"/>
      <c r="BI603" s="44">
        <f>parseTime(BG603)-(BH604=INT(RIGHT($F603, 1)))</f>
        <v>0</v>
      </c>
      <c r="BJ603" s="45">
        <f t="shared" si="13777"/>
        <v>0</v>
      </c>
      <c r="BK603" s="36"/>
      <c r="BL603" s="37"/>
      <c r="BM603" s="44">
        <f>parseTime(BK603)-(BL604=INT(RIGHT($F603, 1)))</f>
        <v>0</v>
      </c>
      <c r="BN603" s="45">
        <f t="shared" si="13778"/>
        <v>0</v>
      </c>
      <c r="BO603" s="36"/>
      <c r="BP603" s="37"/>
      <c r="BQ603" s="44">
        <f t="shared" ref="BQ603" si="13841">parseTime(BO603)-(BP604=INT(RIGHT($F603, 1)))</f>
        <v>0</v>
      </c>
      <c r="BR603" s="45">
        <f t="shared" si="13780"/>
        <v>0</v>
      </c>
      <c r="BS603" s="36"/>
      <c r="BT603" s="37"/>
      <c r="BU603" s="44">
        <f t="shared" ref="BU603" si="13842">parseTime(BS603)-(BT604=INT(RIGHT($F603, 1)))</f>
        <v>0</v>
      </c>
      <c r="BV603" s="45">
        <f t="shared" si="13782"/>
        <v>0</v>
      </c>
      <c r="BW603" s="36"/>
      <c r="BX603" s="37"/>
      <c r="BY603" s="44">
        <f t="shared" ref="BY603" si="13843">parseTime(BW603)-(BX604=INT(RIGHT($F603, 1)))</f>
        <v>0</v>
      </c>
      <c r="BZ603" s="45">
        <f t="shared" si="13784"/>
        <v>0</v>
      </c>
      <c r="CA603" s="36"/>
      <c r="CB603" s="37"/>
      <c r="CC603" s="44">
        <f t="shared" ref="CC603" si="13844">parseTime(CA603)-(CB604=INT(RIGHT($F603, 1)))</f>
        <v>0</v>
      </c>
      <c r="CD603" s="45">
        <f t="shared" si="13786"/>
        <v>0</v>
      </c>
      <c r="CE603" s="36"/>
      <c r="CF603" s="37"/>
      <c r="CG603" s="44">
        <f t="shared" ref="CG603" si="13845">parseTime(CE603)-(CF604=INT(RIGHT($F603, 1)))</f>
        <v>0</v>
      </c>
      <c r="CH603" s="45">
        <f t="shared" si="13788"/>
        <v>0</v>
      </c>
    </row>
    <row r="604" spans="1:86" x14ac:dyDescent="0.25">
      <c r="A604" s="56" t="s">
        <v>120</v>
      </c>
      <c r="B604" s="57">
        <f ca="1">roleHours(G599:CH605, "DCC")</f>
        <v>0</v>
      </c>
      <c r="C604" s="14">
        <f t="shared" ca="1" si="13320"/>
        <v>0</v>
      </c>
      <c r="D604" s="14"/>
      <c r="E604" s="20"/>
      <c r="F604" s="51"/>
      <c r="G604" s="46" t="s">
        <v>134</v>
      </c>
      <c r="H604" s="38">
        <f t="shared" ref="H604" si="13846">lunchAdjust(G599:H603)</f>
        <v>1</v>
      </c>
      <c r="I604" s="48" t="s">
        <v>0</v>
      </c>
      <c r="J604" s="39">
        <f t="shared" ref="J604" si="13847">SUMPRODUCT(I599:I603*J599:J603)</f>
        <v>8</v>
      </c>
      <c r="K604" s="46" t="s">
        <v>134</v>
      </c>
      <c r="L604" s="38">
        <f t="shared" ref="L604" si="13848">lunchAdjust(K599:L603)</f>
        <v>1</v>
      </c>
      <c r="M604" s="48" t="s">
        <v>0</v>
      </c>
      <c r="N604" s="39">
        <f t="shared" ref="N604" si="13849">SUMPRODUCT(M599:M603*N599:N603)</f>
        <v>8</v>
      </c>
      <c r="O604" s="46" t="s">
        <v>134</v>
      </c>
      <c r="P604" s="38">
        <f t="shared" ref="P604" si="13850">lunchAdjust(O599:P603)</f>
        <v>1</v>
      </c>
      <c r="Q604" s="48" t="s">
        <v>0</v>
      </c>
      <c r="R604" s="39">
        <f t="shared" ref="R604" si="13851">SUMPRODUCT(Q599:Q603*R599:R603)</f>
        <v>8</v>
      </c>
      <c r="S604" s="46" t="s">
        <v>134</v>
      </c>
      <c r="T604" s="38">
        <f t="shared" ref="T604" si="13852">lunchAdjust(S599:T603)</f>
        <v>1</v>
      </c>
      <c r="U604" s="48" t="s">
        <v>0</v>
      </c>
      <c r="V604" s="39">
        <f t="shared" ref="V604" si="13853">SUMPRODUCT(U599:U603*V599:V603)</f>
        <v>8</v>
      </c>
      <c r="W604" s="46" t="s">
        <v>134</v>
      </c>
      <c r="X604" s="38">
        <f t="shared" ref="X604" si="13854">lunchAdjust(W599:X603)</f>
        <v>1</v>
      </c>
      <c r="Y604" s="48" t="s">
        <v>0</v>
      </c>
      <c r="Z604" s="39">
        <f t="shared" ref="Z604" si="13855">SUMPRODUCT(Y599:Y603*Z599:Z603)</f>
        <v>8</v>
      </c>
      <c r="AA604" s="46" t="s">
        <v>134</v>
      </c>
      <c r="AB604" s="38">
        <f t="shared" ref="AB604" si="13856">lunchAdjust(AA599:AB603)</f>
        <v>1</v>
      </c>
      <c r="AC604" s="48" t="s">
        <v>0</v>
      </c>
      <c r="AD604" s="39">
        <f t="shared" ref="AD604" si="13857">SUMPRODUCT(AC599:AC603*AD599:AD603)</f>
        <v>8</v>
      </c>
      <c r="AE604" s="46" t="s">
        <v>134</v>
      </c>
      <c r="AF604" s="38">
        <f t="shared" ref="AF604" si="13858">lunchAdjust(AE599:AF603)</f>
        <v>1</v>
      </c>
      <c r="AG604" s="48" t="s">
        <v>0</v>
      </c>
      <c r="AH604" s="39">
        <f t="shared" ref="AH604" si="13859">SUMPRODUCT(AG599:AG603*AH599:AH603)</f>
        <v>8</v>
      </c>
      <c r="AI604" s="46" t="s">
        <v>134</v>
      </c>
      <c r="AJ604" s="38">
        <f t="shared" ref="AJ604" si="13860">lunchAdjust(AI599:AJ603)</f>
        <v>1</v>
      </c>
      <c r="AK604" s="48" t="s">
        <v>0</v>
      </c>
      <c r="AL604" s="39">
        <f t="shared" ref="AL604" si="13861">SUMPRODUCT(AK599:AK603*AL599:AL603)</f>
        <v>8</v>
      </c>
      <c r="AM604" s="46" t="s">
        <v>134</v>
      </c>
      <c r="AN604" s="38">
        <f t="shared" ref="AN604" si="13862">lunchAdjust(AM599:AN603)</f>
        <v>1</v>
      </c>
      <c r="AO604" s="48" t="s">
        <v>0</v>
      </c>
      <c r="AP604" s="39">
        <f t="shared" ref="AP604" si="13863">SUMPRODUCT(AO599:AO603*AP599:AP603)</f>
        <v>8</v>
      </c>
      <c r="AQ604" s="46" t="s">
        <v>134</v>
      </c>
      <c r="AR604" s="38">
        <f t="shared" ref="AR604" si="13864">lunchAdjust(AQ599:AR603)</f>
        <v>0</v>
      </c>
      <c r="AS604" s="48" t="s">
        <v>0</v>
      </c>
      <c r="AT604" s="39">
        <f t="shared" ref="AT604" si="13865">SUMPRODUCT(AS599:AS603*AT599:AT603)</f>
        <v>0</v>
      </c>
      <c r="AU604" s="46" t="s">
        <v>134</v>
      </c>
      <c r="AV604" s="38">
        <f t="shared" ref="AV604" si="13866">lunchAdjust(AU599:AV603)</f>
        <v>0</v>
      </c>
      <c r="AW604" s="48" t="s">
        <v>0</v>
      </c>
      <c r="AX604" s="39">
        <f t="shared" ref="AX604" si="13867">SUMPRODUCT(AW599:AW603*AX599:AX603)</f>
        <v>0</v>
      </c>
      <c r="AY604" s="46" t="s">
        <v>134</v>
      </c>
      <c r="AZ604" s="38">
        <f t="shared" ref="AZ604" si="13868">lunchAdjust(AY599:AZ603)</f>
        <v>1</v>
      </c>
      <c r="BA604" s="48" t="s">
        <v>0</v>
      </c>
      <c r="BB604" s="39">
        <f t="shared" ref="BB604" si="13869">SUMPRODUCT(BA599:BA603*BB599:BB603)</f>
        <v>8</v>
      </c>
      <c r="BC604" s="46" t="s">
        <v>134</v>
      </c>
      <c r="BD604" s="38">
        <f t="shared" ref="BD604" si="13870">lunchAdjust(BC599:BD603)</f>
        <v>0</v>
      </c>
      <c r="BE604" s="48" t="s">
        <v>0</v>
      </c>
      <c r="BF604" s="39">
        <f t="shared" ref="BF604" si="13871">SUMPRODUCT(BE599:BE603*BF599:BF603)</f>
        <v>0</v>
      </c>
      <c r="BG604" s="46" t="s">
        <v>134</v>
      </c>
      <c r="BH604" s="38">
        <f t="shared" ref="BH604" si="13872">lunchAdjust(BG599:BH603)</f>
        <v>0</v>
      </c>
      <c r="BI604" s="48" t="s">
        <v>0</v>
      </c>
      <c r="BJ604" s="39">
        <f t="shared" ref="BJ604" si="13873">SUMPRODUCT(BI599:BI603*BJ599:BJ603)</f>
        <v>0</v>
      </c>
      <c r="BK604" s="46" t="s">
        <v>134</v>
      </c>
      <c r="BL604" s="38">
        <f t="shared" ref="BL604" si="13874">lunchAdjust(BK599:BL603)</f>
        <v>0</v>
      </c>
      <c r="BM604" s="48" t="s">
        <v>0</v>
      </c>
      <c r="BN604" s="39">
        <f t="shared" ref="BN604" si="13875">SUMPRODUCT(BM599:BM603*BN599:BN603)</f>
        <v>0</v>
      </c>
      <c r="BO604" s="46" t="s">
        <v>134</v>
      </c>
      <c r="BP604" s="38">
        <f t="shared" ref="BP604" si="13876">lunchAdjust(BO599:BP603)</f>
        <v>0</v>
      </c>
      <c r="BQ604" s="48" t="s">
        <v>0</v>
      </c>
      <c r="BR604" s="39">
        <f t="shared" ref="BR604" si="13877">SUMPRODUCT(BQ599:BQ603*BR599:BR603)</f>
        <v>0</v>
      </c>
      <c r="BS604" s="46" t="s">
        <v>134</v>
      </c>
      <c r="BT604" s="38">
        <f t="shared" ref="BT604" si="13878">lunchAdjust(BS599:BT603)</f>
        <v>0</v>
      </c>
      <c r="BU604" s="48" t="s">
        <v>0</v>
      </c>
      <c r="BV604" s="39">
        <f t="shared" ref="BV604" si="13879">SUMPRODUCT(BU599:BU603*BV599:BV603)</f>
        <v>0</v>
      </c>
      <c r="BW604" s="46" t="s">
        <v>134</v>
      </c>
      <c r="BX604" s="38">
        <f t="shared" ref="BX604" si="13880">lunchAdjust(BW599:BX603)</f>
        <v>0</v>
      </c>
      <c r="BY604" s="48" t="s">
        <v>0</v>
      </c>
      <c r="BZ604" s="39">
        <f t="shared" ref="BZ604" si="13881">SUMPRODUCT(BY599:BY603*BZ599:BZ603)</f>
        <v>0</v>
      </c>
      <c r="CA604" s="46" t="s">
        <v>134</v>
      </c>
      <c r="CB604" s="38">
        <f t="shared" ref="CB604" si="13882">lunchAdjust(CA599:CB603)</f>
        <v>0</v>
      </c>
      <c r="CC604" s="48" t="s">
        <v>0</v>
      </c>
      <c r="CD604" s="39">
        <f t="shared" ref="CD604" si="13883">SUMPRODUCT(CC599:CC603*CD599:CD603)</f>
        <v>0</v>
      </c>
      <c r="CE604" s="46" t="s">
        <v>134</v>
      </c>
      <c r="CF604" s="38">
        <f t="shared" ref="CF604" si="13884">lunchAdjust(CE599:CF603)</f>
        <v>0</v>
      </c>
      <c r="CG604" s="48" t="s">
        <v>0</v>
      </c>
      <c r="CH604" s="39">
        <f t="shared" ref="CH604" si="13885">SUMPRODUCT(CG599:CG603*CH599:CH603)</f>
        <v>0</v>
      </c>
    </row>
    <row r="605" spans="1:86" ht="15.75" thickBot="1" x14ac:dyDescent="0.3">
      <c r="A605" s="58" t="s">
        <v>121</v>
      </c>
      <c r="B605" s="59">
        <f ca="1">roleHours(G599:CH605, "OUT")</f>
        <v>0</v>
      </c>
      <c r="C605" s="54" t="s">
        <v>137</v>
      </c>
      <c r="D605" s="22">
        <f ca="1">roleHours(G599:CH605, "PTO")</f>
        <v>0</v>
      </c>
      <c r="E605" s="23"/>
      <c r="F605" s="52"/>
      <c r="G605" s="47" t="s">
        <v>39</v>
      </c>
      <c r="H605" s="40">
        <f t="shared" si="12397"/>
        <v>0</v>
      </c>
      <c r="I605" s="49" t="s">
        <v>135</v>
      </c>
      <c r="J605" s="41">
        <f t="shared" ref="J605" si="13886">J604*G$4</f>
        <v>0</v>
      </c>
      <c r="K605" s="47" t="s">
        <v>39</v>
      </c>
      <c r="L605" s="40">
        <f t="shared" ref="L605" si="13887">SUMPRODUCT(M599:M603*(L599:L603="PTO"))+SUMPRODUCT(M599:M603*(L599:L603="HOL"))</f>
        <v>0</v>
      </c>
      <c r="M605" s="49" t="s">
        <v>135</v>
      </c>
      <c r="N605" s="41">
        <f t="shared" ref="N605" si="13888">N604*K$4</f>
        <v>0</v>
      </c>
      <c r="O605" s="47" t="s">
        <v>39</v>
      </c>
      <c r="P605" s="40">
        <f t="shared" ref="P605" si="13889">SUMPRODUCT(Q599:Q603*(P599:P603="PTO"))+SUMPRODUCT(Q599:Q603*(P599:P603="HOL"))</f>
        <v>0</v>
      </c>
      <c r="Q605" s="49" t="s">
        <v>135</v>
      </c>
      <c r="R605" s="41">
        <f t="shared" ref="R605" si="13890">R604*O$4</f>
        <v>8</v>
      </c>
      <c r="S605" s="47" t="s">
        <v>39</v>
      </c>
      <c r="T605" s="40">
        <f t="shared" ref="T605" si="13891">SUMPRODUCT(U599:U603*(T599:T603="PTO"))+SUMPRODUCT(U599:U603*(T599:T603="HOL"))</f>
        <v>0</v>
      </c>
      <c r="U605" s="49" t="s">
        <v>135</v>
      </c>
      <c r="V605" s="41">
        <f t="shared" ref="V605" si="13892">V604*S$4</f>
        <v>0</v>
      </c>
      <c r="W605" s="47" t="s">
        <v>39</v>
      </c>
      <c r="X605" s="40">
        <f t="shared" ref="X605" si="13893">SUMPRODUCT(Y599:Y603*(X599:X603="PTO"))+SUMPRODUCT(Y599:Y603*(X599:X603="HOL"))</f>
        <v>0</v>
      </c>
      <c r="Y605" s="49" t="s">
        <v>135</v>
      </c>
      <c r="Z605" s="41">
        <f t="shared" ref="Z605" si="13894">Z604*W$4</f>
        <v>8</v>
      </c>
      <c r="AA605" s="47" t="s">
        <v>39</v>
      </c>
      <c r="AB605" s="40">
        <f t="shared" ref="AB605" si="13895">SUMPRODUCT(AC599:AC603*(AB599:AB603="PTO"))+SUMPRODUCT(AC599:AC603*(AB599:AB603="HOL"))</f>
        <v>0</v>
      </c>
      <c r="AC605" s="49" t="s">
        <v>135</v>
      </c>
      <c r="AD605" s="41">
        <f t="shared" ref="AD605" si="13896">AD604*AA$4</f>
        <v>8</v>
      </c>
      <c r="AE605" s="47" t="s">
        <v>39</v>
      </c>
      <c r="AF605" s="40">
        <f t="shared" ref="AF605" si="13897">SUMPRODUCT(AG599:AG603*(AF599:AF603="PTO"))+SUMPRODUCT(AG599:AG603*(AF599:AF603="HOL"))</f>
        <v>0</v>
      </c>
      <c r="AG605" s="49" t="s">
        <v>135</v>
      </c>
      <c r="AH605" s="41">
        <f t="shared" ref="AH605" si="13898">AH604*AE$4</f>
        <v>8</v>
      </c>
      <c r="AI605" s="47" t="s">
        <v>39</v>
      </c>
      <c r="AJ605" s="40">
        <f t="shared" ref="AJ605" si="13899">SUMPRODUCT(AK599:AK603*(AJ599:AJ603="PTO"))+SUMPRODUCT(AK599:AK603*(AJ599:AJ603="HOL"))</f>
        <v>0</v>
      </c>
      <c r="AK605" s="49" t="s">
        <v>135</v>
      </c>
      <c r="AL605" s="41">
        <f>AL604*AI$4</f>
        <v>8</v>
      </c>
      <c r="AM605" s="47" t="s">
        <v>39</v>
      </c>
      <c r="AN605" s="40">
        <f t="shared" ref="AN605" si="13900">SUMPRODUCT(AO599:AO603*(AN599:AN603="PTO"))+SUMPRODUCT(AO599:AO603*(AN599:AN603="HOL"))</f>
        <v>0</v>
      </c>
      <c r="AO605" s="49" t="s">
        <v>135</v>
      </c>
      <c r="AP605" s="41">
        <f t="shared" ref="AP605" si="13901">AP604*AM$4</f>
        <v>8</v>
      </c>
      <c r="AQ605" s="47" t="s">
        <v>39</v>
      </c>
      <c r="AR605" s="40">
        <f t="shared" ref="AR605" si="13902">SUMPRODUCT(AS599:AS603*(AR599:AR603="PTO"))+SUMPRODUCT(AS599:AS603*(AR599:AR603="HOL"))</f>
        <v>0</v>
      </c>
      <c r="AS605" s="49" t="s">
        <v>135</v>
      </c>
      <c r="AT605" s="41">
        <f t="shared" ref="AT605" si="13903">AT604*AQ$4</f>
        <v>0</v>
      </c>
      <c r="AU605" s="47" t="s">
        <v>39</v>
      </c>
      <c r="AV605" s="40">
        <f t="shared" ref="AV605" si="13904">SUMPRODUCT(AW599:AW603*(AV599:AV603="PTO"))+SUMPRODUCT(AW599:AW603*(AV599:AV603="HOL"))</f>
        <v>0</v>
      </c>
      <c r="AW605" s="49" t="s">
        <v>135</v>
      </c>
      <c r="AX605" s="41">
        <f>AX604*AU$4</f>
        <v>0</v>
      </c>
      <c r="AY605" s="47" t="s">
        <v>39</v>
      </c>
      <c r="AZ605" s="40">
        <f t="shared" ref="AZ605" si="13905">SUMPRODUCT(BA599:BA603*(AZ599:AZ603="PTO"))+SUMPRODUCT(BA599:BA603*(AZ599:AZ603="HOL"))</f>
        <v>0</v>
      </c>
      <c r="BA605" s="49" t="s">
        <v>135</v>
      </c>
      <c r="BB605" s="41">
        <f>BB604*AY$4</f>
        <v>8</v>
      </c>
      <c r="BC605" s="47" t="s">
        <v>39</v>
      </c>
      <c r="BD605" s="40">
        <f t="shared" ref="BD605" si="13906">SUMPRODUCT(BE599:BE603*(BD599:BD603="PTO"))+SUMPRODUCT(BE599:BE603*(BD599:BD603="HOL"))</f>
        <v>0</v>
      </c>
      <c r="BE605" s="49" t="s">
        <v>135</v>
      </c>
      <c r="BF605" s="41">
        <f>BF604*BC$4</f>
        <v>0</v>
      </c>
      <c r="BG605" s="47" t="s">
        <v>39</v>
      </c>
      <c r="BH605" s="40">
        <f t="shared" ref="BH605" si="13907">SUMPRODUCT(BI599:BI603*(BH599:BH603="PTO"))+SUMPRODUCT(BI599:BI603*(BH599:BH603="HOL"))</f>
        <v>0</v>
      </c>
      <c r="BI605" s="49" t="s">
        <v>135</v>
      </c>
      <c r="BJ605" s="41">
        <f>BJ604*BG$4</f>
        <v>0</v>
      </c>
      <c r="BK605" s="47" t="s">
        <v>39</v>
      </c>
      <c r="BL605" s="40">
        <f t="shared" ref="BL605" si="13908">SUMPRODUCT(BM599:BM603*(BL599:BL603="PTO"))+SUMPRODUCT(BM599:BM603*(BL599:BL603="HOL"))</f>
        <v>0</v>
      </c>
      <c r="BM605" s="49" t="s">
        <v>135</v>
      </c>
      <c r="BN605" s="41">
        <f>BN604*BK$4</f>
        <v>0</v>
      </c>
      <c r="BO605" s="47" t="s">
        <v>39</v>
      </c>
      <c r="BP605" s="40">
        <f t="shared" ref="BP605" si="13909">SUMPRODUCT(BQ599:BQ603*(BP599:BP603="PTO"))+SUMPRODUCT(BQ599:BQ603*(BP599:BP603="HOL"))</f>
        <v>0</v>
      </c>
      <c r="BQ605" s="49" t="s">
        <v>135</v>
      </c>
      <c r="BR605" s="41">
        <f t="shared" ref="BR605" si="13910">BR604*BO$4</f>
        <v>0</v>
      </c>
      <c r="BS605" s="47" t="s">
        <v>39</v>
      </c>
      <c r="BT605" s="40">
        <f t="shared" ref="BT605" si="13911">SUMPRODUCT(BU599:BU603*(BT599:BT603="PTO"))+SUMPRODUCT(BU599:BU603*(BT599:BT603="HOL"))</f>
        <v>0</v>
      </c>
      <c r="BU605" s="49" t="s">
        <v>135</v>
      </c>
      <c r="BV605" s="41">
        <f t="shared" ref="BV605" si="13912">BV604*BS$4</f>
        <v>0</v>
      </c>
      <c r="BW605" s="47" t="s">
        <v>39</v>
      </c>
      <c r="BX605" s="40">
        <f t="shared" ref="BX605" si="13913">SUMPRODUCT(BY599:BY603*(BX599:BX603="PTO"))+SUMPRODUCT(BY599:BY603*(BX599:BX603="HOL"))</f>
        <v>0</v>
      </c>
      <c r="BY605" s="49" t="s">
        <v>135</v>
      </c>
      <c r="BZ605" s="41">
        <f t="shared" ref="BZ605" si="13914">BZ604*BW$4</f>
        <v>0</v>
      </c>
      <c r="CA605" s="47" t="s">
        <v>39</v>
      </c>
      <c r="CB605" s="40">
        <f t="shared" ref="CB605" si="13915">SUMPRODUCT(CC599:CC603*(CB599:CB603="PTO"))+SUMPRODUCT(CC599:CC603*(CB599:CB603="HOL"))</f>
        <v>0</v>
      </c>
      <c r="CC605" s="49" t="s">
        <v>135</v>
      </c>
      <c r="CD605" s="41">
        <f t="shared" ref="CD605" si="13916">CD604*CA$4</f>
        <v>0</v>
      </c>
      <c r="CE605" s="47" t="s">
        <v>39</v>
      </c>
      <c r="CF605" s="40">
        <f t="shared" ref="CF605" si="13917">SUMPRODUCT(CG599:CG603*(CF599:CF603="PTO"))+SUMPRODUCT(CG599:CG603*(CF599:CF603="HOL"))</f>
        <v>0</v>
      </c>
      <c r="CG605" s="49" t="s">
        <v>135</v>
      </c>
      <c r="CH605" s="41">
        <f t="shared" ref="CH605" si="13918">CH604*CE$4</f>
        <v>0</v>
      </c>
    </row>
    <row r="606" spans="1:86" x14ac:dyDescent="0.25">
      <c r="A606" s="70" t="s">
        <v>133</v>
      </c>
      <c r="B606" s="71">
        <f t="shared" ref="B606" ca="1" si="13919">D606-B607</f>
        <v>21.183247879074941</v>
      </c>
      <c r="C606" s="72" t="s">
        <v>122</v>
      </c>
      <c r="D606" s="71">
        <f>IFERROR(INDEX(Holidays[FTE], MATCH(Entry!E606, Holidays[Date], 0)), 1)*8*INDEX(FTEguide[[1]:[12]], MATCH(Entry!E607, FTEguide[Weekday], 0), IF(Entry!E609&gt;0, Entry!E609, MONTH(Entry!E606)))</f>
        <v>93.183247879074941</v>
      </c>
      <c r="E606" s="60">
        <f t="shared" si="13589"/>
        <v>43914</v>
      </c>
      <c r="F606" s="50" t="s">
        <v>128</v>
      </c>
      <c r="G606" s="34" t="s">
        <v>136</v>
      </c>
      <c r="H606" s="35" t="s">
        <v>23</v>
      </c>
      <c r="I606" s="42">
        <f t="shared" ref="I606" si="13920">parseTime(G606)-(H611=INT(RIGHT($F606, 1)))</f>
        <v>8</v>
      </c>
      <c r="J606" s="43">
        <f t="shared" ref="J606:J610" si="13921">isClocked(H606)</f>
        <v>1</v>
      </c>
      <c r="K606" s="34" t="s">
        <v>136</v>
      </c>
      <c r="L606" s="35" t="s">
        <v>23</v>
      </c>
      <c r="M606" s="42">
        <f t="shared" ref="M606" si="13922">parseTime(K606)-(L611=INT(RIGHT($F606, 1)))</f>
        <v>8</v>
      </c>
      <c r="N606" s="43">
        <f t="shared" ref="N606:N610" si="13923">isClocked(L606)</f>
        <v>1</v>
      </c>
      <c r="O606" s="34" t="s">
        <v>180</v>
      </c>
      <c r="P606" s="35" t="s">
        <v>23</v>
      </c>
      <c r="Q606" s="42">
        <f t="shared" ref="Q606" si="13924">parseTime(O606)-(P611=INT(RIGHT($F606, 1)))</f>
        <v>8</v>
      </c>
      <c r="R606" s="43">
        <f t="shared" ref="R606:R610" si="13925">isClocked(P606)</f>
        <v>1</v>
      </c>
      <c r="S606" s="34" t="s">
        <v>136</v>
      </c>
      <c r="T606" s="35" t="s">
        <v>23</v>
      </c>
      <c r="U606" s="42">
        <f t="shared" ref="U606" si="13926">parseTime(S606)-(T611=INT(RIGHT($F606, 1)))</f>
        <v>8</v>
      </c>
      <c r="V606" s="43">
        <f t="shared" ref="V606:V610" si="13927">isClocked(T606)</f>
        <v>1</v>
      </c>
      <c r="W606" s="34" t="s">
        <v>136</v>
      </c>
      <c r="X606" s="35" t="s">
        <v>24</v>
      </c>
      <c r="Y606" s="42">
        <f t="shared" ref="Y606" si="13928">parseTime(W606)-(X611=INT(RIGHT($F606, 1)))</f>
        <v>8</v>
      </c>
      <c r="Z606" s="43">
        <f t="shared" ref="Z606:Z610" si="13929">isClocked(X606)</f>
        <v>1</v>
      </c>
      <c r="AA606" s="34" t="s">
        <v>136</v>
      </c>
      <c r="AB606" s="35" t="s">
        <v>23</v>
      </c>
      <c r="AC606" s="42">
        <f t="shared" ref="AC606" si="13930">parseTime(AA606)-(AB611=INT(RIGHT($F606, 1)))</f>
        <v>8</v>
      </c>
      <c r="AD606" s="43">
        <f t="shared" ref="AD606:AD610" si="13931">isClocked(AB606)</f>
        <v>1</v>
      </c>
      <c r="AE606" s="34" t="s">
        <v>136</v>
      </c>
      <c r="AF606" s="35" t="s">
        <v>25</v>
      </c>
      <c r="AG606" s="42">
        <f t="shared" ref="AG606" si="13932">parseTime(AE606)-(AF611=INT(RIGHT($F606, 1)))</f>
        <v>8</v>
      </c>
      <c r="AH606" s="43">
        <f t="shared" ref="AH606:AH610" si="13933">isClocked(AF606)</f>
        <v>1</v>
      </c>
      <c r="AI606" s="34" t="s">
        <v>136</v>
      </c>
      <c r="AJ606" s="35" t="s">
        <v>23</v>
      </c>
      <c r="AK606" s="42">
        <f>parseTime(AI606)-(AJ611=INT(RIGHT($F606, 1)))</f>
        <v>8</v>
      </c>
      <c r="AL606" s="43">
        <f t="shared" ref="AL606:AL610" si="13934">isClocked(AJ606)</f>
        <v>1</v>
      </c>
      <c r="AM606" s="34"/>
      <c r="AN606" s="35"/>
      <c r="AO606" s="42">
        <f t="shared" ref="AO606" si="13935">parseTime(AM606)-(AN611=INT(RIGHT($F606, 1)))</f>
        <v>0</v>
      </c>
      <c r="AP606" s="43">
        <f t="shared" ref="AP606:AP610" si="13936">isClocked(AN606)</f>
        <v>0</v>
      </c>
      <c r="AQ606" s="34"/>
      <c r="AR606" s="35"/>
      <c r="AS606" s="42">
        <f t="shared" ref="AS606" si="13937">parseTime(AQ606)-(AR611=INT(RIGHT($F606, 1)))</f>
        <v>0</v>
      </c>
      <c r="AT606" s="43">
        <f t="shared" ref="AT606:AT610" si="13938">isClocked(AR606)</f>
        <v>0</v>
      </c>
      <c r="AU606" s="34"/>
      <c r="AV606" s="35"/>
      <c r="AW606" s="42">
        <f>parseTime(AU606)-(AV611=INT(RIGHT($F606, 1)))</f>
        <v>0</v>
      </c>
      <c r="AX606" s="43">
        <f t="shared" ref="AX606:AX610" si="13939">isClocked(AV606)</f>
        <v>0</v>
      </c>
      <c r="AY606" s="34"/>
      <c r="AZ606" s="35"/>
      <c r="BA606" s="42">
        <f>parseTime(AY606)-(AZ611=INT(RIGHT($F606, 1)))</f>
        <v>0</v>
      </c>
      <c r="BB606" s="43">
        <f t="shared" ref="BB606:BB610" si="13940">isClocked(AZ606)</f>
        <v>0</v>
      </c>
      <c r="BC606" s="34" t="s">
        <v>136</v>
      </c>
      <c r="BD606" s="35" t="s">
        <v>24</v>
      </c>
      <c r="BE606" s="42">
        <f>parseTime(BC606)-(BD611=INT(RIGHT($F606, 1)))</f>
        <v>8</v>
      </c>
      <c r="BF606" s="43">
        <f t="shared" ref="BF606:BF610" si="13941">isClocked(BD606)</f>
        <v>1</v>
      </c>
      <c r="BG606" s="34"/>
      <c r="BH606" s="35"/>
      <c r="BI606" s="42">
        <f>parseTime(BG606)-(BH611=INT(RIGHT($F606, 1)))</f>
        <v>0</v>
      </c>
      <c r="BJ606" s="43">
        <f t="shared" ref="BJ606:BJ610" si="13942">isClocked(BH606)</f>
        <v>0</v>
      </c>
      <c r="BK606" s="34"/>
      <c r="BL606" s="35"/>
      <c r="BM606" s="42">
        <f>parseTime(BK606)-(BL611=INT(RIGHT($F606, 1)))</f>
        <v>0</v>
      </c>
      <c r="BN606" s="43">
        <f t="shared" ref="BN606:BN610" si="13943">isClocked(BL606)</f>
        <v>0</v>
      </c>
      <c r="BO606" s="34"/>
      <c r="BP606" s="35"/>
      <c r="BQ606" s="42">
        <f t="shared" ref="BQ606" si="13944">parseTime(BO606)-(BP611=INT(RIGHT($F606, 1)))</f>
        <v>0</v>
      </c>
      <c r="BR606" s="43">
        <f t="shared" ref="BR606:BR610" si="13945">isClocked(BP606)</f>
        <v>0</v>
      </c>
      <c r="BS606" s="34"/>
      <c r="BT606" s="35"/>
      <c r="BU606" s="42">
        <f t="shared" ref="BU606" si="13946">parseTime(BS606)-(BT611=INT(RIGHT($F606, 1)))</f>
        <v>0</v>
      </c>
      <c r="BV606" s="43">
        <f t="shared" ref="BV606:BV610" si="13947">isClocked(BT606)</f>
        <v>0</v>
      </c>
      <c r="BW606" s="34"/>
      <c r="BX606" s="35"/>
      <c r="BY606" s="42">
        <f t="shared" ref="BY606" si="13948">parseTime(BW606)-(BX611=INT(RIGHT($F606, 1)))</f>
        <v>0</v>
      </c>
      <c r="BZ606" s="43">
        <f t="shared" ref="BZ606:BZ610" si="13949">isClocked(BX606)</f>
        <v>0</v>
      </c>
      <c r="CA606" s="34"/>
      <c r="CB606" s="35"/>
      <c r="CC606" s="42">
        <f t="shared" ref="CC606" si="13950">parseTime(CA606)-(CB611=INT(RIGHT($F606, 1)))</f>
        <v>0</v>
      </c>
      <c r="CD606" s="43">
        <f t="shared" ref="CD606:CD610" si="13951">isClocked(CB606)</f>
        <v>0</v>
      </c>
      <c r="CE606" s="34"/>
      <c r="CF606" s="35"/>
      <c r="CG606" s="42">
        <f t="shared" ref="CG606" si="13952">parseTime(CE606)-(CF611=INT(RIGHT($F606, 1)))</f>
        <v>0</v>
      </c>
      <c r="CH606" s="43">
        <f t="shared" ref="CH606:CH610" si="13953">isClocked(CF606)</f>
        <v>0</v>
      </c>
    </row>
    <row r="607" spans="1:86" x14ac:dyDescent="0.25">
      <c r="A607" s="56" t="s">
        <v>0</v>
      </c>
      <c r="B607" s="57">
        <f t="shared" ref="B607" ca="1" si="13954">SUM(B608:B611)</f>
        <v>72</v>
      </c>
      <c r="C607" s="14" t="s">
        <v>252</v>
      </c>
      <c r="D607" s="14"/>
      <c r="E607" s="55" t="str">
        <f t="shared" si="13458"/>
        <v>Tuesday</v>
      </c>
      <c r="F607" s="51" t="s">
        <v>129</v>
      </c>
      <c r="G607" s="36"/>
      <c r="H607" s="37"/>
      <c r="I607" s="44">
        <f t="shared" ref="I607" si="13955">parseTime(G607)-(H611=INT(RIGHT($F607, 1)))</f>
        <v>0</v>
      </c>
      <c r="J607" s="45">
        <f t="shared" si="13921"/>
        <v>0</v>
      </c>
      <c r="K607" s="36"/>
      <c r="L607" s="37"/>
      <c r="M607" s="44">
        <f t="shared" ref="M607" si="13956">parseTime(K607)-(L611=INT(RIGHT($F607, 1)))</f>
        <v>0</v>
      </c>
      <c r="N607" s="45">
        <f t="shared" si="13923"/>
        <v>0</v>
      </c>
      <c r="O607" s="36"/>
      <c r="P607" s="37"/>
      <c r="Q607" s="44">
        <f t="shared" ref="Q607" si="13957">parseTime(O607)-(P611=INT(RIGHT($F607, 1)))</f>
        <v>0</v>
      </c>
      <c r="R607" s="45">
        <f t="shared" si="13925"/>
        <v>0</v>
      </c>
      <c r="S607" s="36"/>
      <c r="T607" s="37"/>
      <c r="U607" s="44">
        <f t="shared" ref="U607" si="13958">parseTime(S607)-(T611=INT(RIGHT($F607, 1)))</f>
        <v>0</v>
      </c>
      <c r="V607" s="45">
        <f t="shared" si="13927"/>
        <v>0</v>
      </c>
      <c r="W607" s="36"/>
      <c r="X607" s="37"/>
      <c r="Y607" s="44">
        <f t="shared" ref="Y607" si="13959">parseTime(W607)-(X611=INT(RIGHT($F607, 1)))</f>
        <v>0</v>
      </c>
      <c r="Z607" s="45">
        <f t="shared" si="13929"/>
        <v>0</v>
      </c>
      <c r="AA607" s="36"/>
      <c r="AB607" s="37"/>
      <c r="AC607" s="44">
        <f t="shared" ref="AC607" si="13960">parseTime(AA607)-(AB611=INT(RIGHT($F607, 1)))</f>
        <v>0</v>
      </c>
      <c r="AD607" s="45">
        <f t="shared" si="13931"/>
        <v>0</v>
      </c>
      <c r="AE607" s="36"/>
      <c r="AF607" s="37"/>
      <c r="AG607" s="44">
        <f t="shared" ref="AG607" si="13961">parseTime(AE607)-(AF611=INT(RIGHT($F607, 1)))</f>
        <v>0</v>
      </c>
      <c r="AH607" s="45">
        <f t="shared" si="13933"/>
        <v>0</v>
      </c>
      <c r="AI607" s="36"/>
      <c r="AJ607" s="37"/>
      <c r="AK607" s="44">
        <f>parseTime(AI607)-(AJ611=INT(RIGHT($F607, 1)))</f>
        <v>0</v>
      </c>
      <c r="AL607" s="45">
        <f t="shared" si="13934"/>
        <v>0</v>
      </c>
      <c r="AM607" s="36"/>
      <c r="AN607" s="37"/>
      <c r="AO607" s="44">
        <f t="shared" ref="AO607" si="13962">parseTime(AM607)-(AN611=INT(RIGHT($F607, 1)))</f>
        <v>0</v>
      </c>
      <c r="AP607" s="45">
        <f t="shared" si="13936"/>
        <v>0</v>
      </c>
      <c r="AQ607" s="36"/>
      <c r="AR607" s="37"/>
      <c r="AS607" s="44">
        <f t="shared" ref="AS607" si="13963">parseTime(AQ607)-(AR611=INT(RIGHT($F607, 1)))</f>
        <v>0</v>
      </c>
      <c r="AT607" s="45">
        <f t="shared" si="13938"/>
        <v>0</v>
      </c>
      <c r="AU607" s="36"/>
      <c r="AV607" s="37"/>
      <c r="AW607" s="44">
        <f>parseTime(AU607)-(AV611=INT(RIGHT($F607, 1)))</f>
        <v>0</v>
      </c>
      <c r="AX607" s="45">
        <f t="shared" si="13939"/>
        <v>0</v>
      </c>
      <c r="AY607" s="36"/>
      <c r="AZ607" s="37"/>
      <c r="BA607" s="44">
        <f>parseTime(AY607)-(AZ611=INT(RIGHT($F607, 1)))</f>
        <v>0</v>
      </c>
      <c r="BB607" s="45">
        <f t="shared" si="13940"/>
        <v>0</v>
      </c>
      <c r="BC607" s="36"/>
      <c r="BD607" s="37"/>
      <c r="BE607" s="44">
        <f>parseTime(BC607)-(BD611=INT(RIGHT($F607, 1)))</f>
        <v>0</v>
      </c>
      <c r="BF607" s="45">
        <f t="shared" si="13941"/>
        <v>0</v>
      </c>
      <c r="BG607" s="36"/>
      <c r="BH607" s="37"/>
      <c r="BI607" s="44">
        <f>parseTime(BG607)-(BH611=INT(RIGHT($F607, 1)))</f>
        <v>0</v>
      </c>
      <c r="BJ607" s="45">
        <f t="shared" si="13942"/>
        <v>0</v>
      </c>
      <c r="BK607" s="36"/>
      <c r="BL607" s="37"/>
      <c r="BM607" s="44">
        <f>parseTime(BK607)-(BL611=INT(RIGHT($F607, 1)))</f>
        <v>0</v>
      </c>
      <c r="BN607" s="45">
        <f t="shared" si="13943"/>
        <v>0</v>
      </c>
      <c r="BO607" s="36"/>
      <c r="BP607" s="37"/>
      <c r="BQ607" s="44">
        <f t="shared" ref="BQ607" si="13964">parseTime(BO607)-(BP611=INT(RIGHT($F607, 1)))</f>
        <v>0</v>
      </c>
      <c r="BR607" s="45">
        <f t="shared" si="13945"/>
        <v>0</v>
      </c>
      <c r="BS607" s="36"/>
      <c r="BT607" s="37"/>
      <c r="BU607" s="44">
        <f t="shared" ref="BU607" si="13965">parseTime(BS607)-(BT611=INT(RIGHT($F607, 1)))</f>
        <v>0</v>
      </c>
      <c r="BV607" s="45">
        <f t="shared" si="13947"/>
        <v>0</v>
      </c>
      <c r="BW607" s="36"/>
      <c r="BX607" s="37"/>
      <c r="BY607" s="44">
        <f t="shared" ref="BY607" si="13966">parseTime(BW607)-(BX611=INT(RIGHT($F607, 1)))</f>
        <v>0</v>
      </c>
      <c r="BZ607" s="45">
        <f t="shared" si="13949"/>
        <v>0</v>
      </c>
      <c r="CA607" s="36"/>
      <c r="CB607" s="37"/>
      <c r="CC607" s="44">
        <f t="shared" ref="CC607" si="13967">parseTime(CA607)-(CB611=INT(RIGHT($F607, 1)))</f>
        <v>0</v>
      </c>
      <c r="CD607" s="45">
        <f t="shared" si="13951"/>
        <v>0</v>
      </c>
      <c r="CE607" s="36"/>
      <c r="CF607" s="37"/>
      <c r="CG607" s="44">
        <f t="shared" ref="CG607" si="13968">parseTime(CE607)-(CF611=INT(RIGHT($F607, 1)))</f>
        <v>0</v>
      </c>
      <c r="CH607" s="45">
        <f t="shared" si="13953"/>
        <v>0</v>
      </c>
    </row>
    <row r="608" spans="1:86" x14ac:dyDescent="0.25">
      <c r="A608" s="56" t="s">
        <v>117</v>
      </c>
      <c r="B608" s="57">
        <f ca="1">roleHours(G606:CH612, "MFD")</f>
        <v>48</v>
      </c>
      <c r="C608" s="14">
        <f t="shared" ca="1" si="13320"/>
        <v>6</v>
      </c>
      <c r="D608" s="14"/>
      <c r="E608" s="20" t="s">
        <v>127</v>
      </c>
      <c r="F608" s="51" t="s">
        <v>130</v>
      </c>
      <c r="G608" s="36"/>
      <c r="H608" s="37"/>
      <c r="I608" s="44">
        <f t="shared" ref="I608" si="13969">parseTime(G608)-(H611=INT(RIGHT($F608, 1)))</f>
        <v>0</v>
      </c>
      <c r="J608" s="45">
        <f t="shared" si="13921"/>
        <v>0</v>
      </c>
      <c r="K608" s="36"/>
      <c r="L608" s="37"/>
      <c r="M608" s="44">
        <f t="shared" ref="M608" si="13970">parseTime(K608)-(L611=INT(RIGHT($F608, 1)))</f>
        <v>0</v>
      </c>
      <c r="N608" s="45">
        <f t="shared" si="13923"/>
        <v>0</v>
      </c>
      <c r="O608" s="36"/>
      <c r="P608" s="37"/>
      <c r="Q608" s="44">
        <f t="shared" ref="Q608" si="13971">parseTime(O608)-(P611=INT(RIGHT($F608, 1)))</f>
        <v>0</v>
      </c>
      <c r="R608" s="45">
        <f t="shared" si="13925"/>
        <v>0</v>
      </c>
      <c r="S608" s="36"/>
      <c r="T608" s="37"/>
      <c r="U608" s="44">
        <f t="shared" ref="U608" si="13972">parseTime(S608)-(T611=INT(RIGHT($F608, 1)))</f>
        <v>0</v>
      </c>
      <c r="V608" s="45">
        <f t="shared" si="13927"/>
        <v>0</v>
      </c>
      <c r="W608" s="36"/>
      <c r="X608" s="37"/>
      <c r="Y608" s="44">
        <f t="shared" ref="Y608" si="13973">parseTime(W608)-(X611=INT(RIGHT($F608, 1)))</f>
        <v>0</v>
      </c>
      <c r="Z608" s="45">
        <f t="shared" si="13929"/>
        <v>0</v>
      </c>
      <c r="AA608" s="36"/>
      <c r="AB608" s="37"/>
      <c r="AC608" s="44">
        <f t="shared" ref="AC608" si="13974">parseTime(AA608)-(AB611=INT(RIGHT($F608, 1)))</f>
        <v>0</v>
      </c>
      <c r="AD608" s="45">
        <f t="shared" si="13931"/>
        <v>0</v>
      </c>
      <c r="AE608" s="36"/>
      <c r="AF608" s="37"/>
      <c r="AG608" s="44">
        <f t="shared" ref="AG608" si="13975">parseTime(AE608)-(AF611=INT(RIGHT($F608, 1)))</f>
        <v>0</v>
      </c>
      <c r="AH608" s="45">
        <f t="shared" si="13933"/>
        <v>0</v>
      </c>
      <c r="AI608" s="36"/>
      <c r="AJ608" s="37"/>
      <c r="AK608" s="44">
        <f>parseTime(AI608)-(AJ611=INT(RIGHT($F608, 1)))</f>
        <v>0</v>
      </c>
      <c r="AL608" s="45">
        <f t="shared" si="13934"/>
        <v>0</v>
      </c>
      <c r="AM608" s="36"/>
      <c r="AN608" s="37"/>
      <c r="AO608" s="44">
        <f t="shared" ref="AO608" si="13976">parseTime(AM608)-(AN611=INT(RIGHT($F608, 1)))</f>
        <v>0</v>
      </c>
      <c r="AP608" s="45">
        <f t="shared" si="13936"/>
        <v>0</v>
      </c>
      <c r="AQ608" s="36"/>
      <c r="AR608" s="37"/>
      <c r="AS608" s="44">
        <f t="shared" ref="AS608" si="13977">parseTime(AQ608)-(AR611=INT(RIGHT($F608, 1)))</f>
        <v>0</v>
      </c>
      <c r="AT608" s="45">
        <f t="shared" si="13938"/>
        <v>0</v>
      </c>
      <c r="AU608" s="36"/>
      <c r="AV608" s="37"/>
      <c r="AW608" s="44">
        <f>parseTime(AU608)-(AV611=INT(RIGHT($F608, 1)))</f>
        <v>0</v>
      </c>
      <c r="AX608" s="45">
        <f t="shared" si="13939"/>
        <v>0</v>
      </c>
      <c r="AY608" s="36"/>
      <c r="AZ608" s="37"/>
      <c r="BA608" s="44">
        <f>parseTime(AY608)-(AZ611=INT(RIGHT($F608, 1)))</f>
        <v>0</v>
      </c>
      <c r="BB608" s="45">
        <f t="shared" si="13940"/>
        <v>0</v>
      </c>
      <c r="BC608" s="36"/>
      <c r="BD608" s="37"/>
      <c r="BE608" s="44">
        <f>parseTime(BC608)-(BD611=INT(RIGHT($F608, 1)))</f>
        <v>0</v>
      </c>
      <c r="BF608" s="45">
        <f t="shared" si="13941"/>
        <v>0</v>
      </c>
      <c r="BG608" s="36"/>
      <c r="BH608" s="37"/>
      <c r="BI608" s="44">
        <f>parseTime(BG608)-(BH611=INT(RIGHT($F608, 1)))</f>
        <v>0</v>
      </c>
      <c r="BJ608" s="45">
        <f t="shared" si="13942"/>
        <v>0</v>
      </c>
      <c r="BK608" s="36"/>
      <c r="BL608" s="37"/>
      <c r="BM608" s="44">
        <f>parseTime(BK608)-(BL611=INT(RIGHT($F608, 1)))</f>
        <v>0</v>
      </c>
      <c r="BN608" s="45">
        <f t="shared" si="13943"/>
        <v>0</v>
      </c>
      <c r="BO608" s="36"/>
      <c r="BP608" s="37"/>
      <c r="BQ608" s="44">
        <f t="shared" ref="BQ608" si="13978">parseTime(BO608)-(BP611=INT(RIGHT($F608, 1)))</f>
        <v>0</v>
      </c>
      <c r="BR608" s="45">
        <f t="shared" si="13945"/>
        <v>0</v>
      </c>
      <c r="BS608" s="36"/>
      <c r="BT608" s="37"/>
      <c r="BU608" s="44">
        <f t="shared" ref="BU608" si="13979">parseTime(BS608)-(BT611=INT(RIGHT($F608, 1)))</f>
        <v>0</v>
      </c>
      <c r="BV608" s="45">
        <f t="shared" si="13947"/>
        <v>0</v>
      </c>
      <c r="BW608" s="36"/>
      <c r="BX608" s="37"/>
      <c r="BY608" s="44">
        <f t="shared" ref="BY608" si="13980">parseTime(BW608)-(BX611=INT(RIGHT($F608, 1)))</f>
        <v>0</v>
      </c>
      <c r="BZ608" s="45">
        <f t="shared" si="13949"/>
        <v>0</v>
      </c>
      <c r="CA608" s="36"/>
      <c r="CB608" s="37"/>
      <c r="CC608" s="44">
        <f t="shared" ref="CC608" si="13981">parseTime(CA608)-(CB611=INT(RIGHT($F608, 1)))</f>
        <v>0</v>
      </c>
      <c r="CD608" s="45">
        <f t="shared" si="13951"/>
        <v>0</v>
      </c>
      <c r="CE608" s="36"/>
      <c r="CF608" s="37"/>
      <c r="CG608" s="44">
        <f t="shared" ref="CG608" si="13982">parseTime(CE608)-(CF611=INT(RIGHT($F608, 1)))</f>
        <v>0</v>
      </c>
      <c r="CH608" s="45">
        <f t="shared" si="13953"/>
        <v>0</v>
      </c>
    </row>
    <row r="609" spans="1:86" x14ac:dyDescent="0.25">
      <c r="A609" s="56" t="s">
        <v>118</v>
      </c>
      <c r="B609" s="57">
        <f ca="1">roleHours(G606:CH612, "DFD")</f>
        <v>16</v>
      </c>
      <c r="C609" s="14">
        <f t="shared" ca="1" si="13320"/>
        <v>2</v>
      </c>
      <c r="D609" s="14"/>
      <c r="E609" s="20"/>
      <c r="F609" s="51" t="s">
        <v>131</v>
      </c>
      <c r="G609" s="36"/>
      <c r="H609" s="37"/>
      <c r="I609" s="44">
        <f t="shared" ref="I609" si="13983">parseTime(G609)-(H611=INT(RIGHT($F609, 1)))</f>
        <v>0</v>
      </c>
      <c r="J609" s="45">
        <f t="shared" si="13921"/>
        <v>0</v>
      </c>
      <c r="K609" s="36"/>
      <c r="L609" s="37"/>
      <c r="M609" s="44">
        <f t="shared" ref="M609" si="13984">parseTime(K609)-(L611=INT(RIGHT($F609, 1)))</f>
        <v>0</v>
      </c>
      <c r="N609" s="45">
        <f t="shared" si="13923"/>
        <v>0</v>
      </c>
      <c r="O609" s="36"/>
      <c r="P609" s="37"/>
      <c r="Q609" s="44">
        <f t="shared" ref="Q609" si="13985">parseTime(O609)-(P611=INT(RIGHT($F609, 1)))</f>
        <v>0</v>
      </c>
      <c r="R609" s="45">
        <f t="shared" si="13925"/>
        <v>0</v>
      </c>
      <c r="S609" s="36"/>
      <c r="T609" s="37"/>
      <c r="U609" s="44">
        <f t="shared" ref="U609" si="13986">parseTime(S609)-(T611=INT(RIGHT($F609, 1)))</f>
        <v>0</v>
      </c>
      <c r="V609" s="45">
        <f t="shared" si="13927"/>
        <v>0</v>
      </c>
      <c r="W609" s="36"/>
      <c r="X609" s="37"/>
      <c r="Y609" s="44">
        <f t="shared" ref="Y609" si="13987">parseTime(W609)-(X611=INT(RIGHT($F609, 1)))</f>
        <v>0</v>
      </c>
      <c r="Z609" s="45">
        <f t="shared" si="13929"/>
        <v>0</v>
      </c>
      <c r="AA609" s="36"/>
      <c r="AB609" s="37"/>
      <c r="AC609" s="44">
        <f t="shared" ref="AC609" si="13988">parseTime(AA609)-(AB611=INT(RIGHT($F609, 1)))</f>
        <v>0</v>
      </c>
      <c r="AD609" s="45">
        <f t="shared" si="13931"/>
        <v>0</v>
      </c>
      <c r="AE609" s="36"/>
      <c r="AF609" s="37"/>
      <c r="AG609" s="44">
        <f t="shared" ref="AG609" si="13989">parseTime(AE609)-(AF611=INT(RIGHT($F609, 1)))</f>
        <v>0</v>
      </c>
      <c r="AH609" s="45">
        <f t="shared" si="13933"/>
        <v>0</v>
      </c>
      <c r="AI609" s="36"/>
      <c r="AJ609" s="37"/>
      <c r="AK609" s="44">
        <f>parseTime(AI609)-(AJ611=INT(RIGHT($F609, 1)))</f>
        <v>0</v>
      </c>
      <c r="AL609" s="45">
        <f t="shared" si="13934"/>
        <v>0</v>
      </c>
      <c r="AM609" s="36"/>
      <c r="AN609" s="37"/>
      <c r="AO609" s="44">
        <f t="shared" ref="AO609" si="13990">parseTime(AM609)-(AN611=INT(RIGHT($F609, 1)))</f>
        <v>0</v>
      </c>
      <c r="AP609" s="45">
        <f t="shared" si="13936"/>
        <v>0</v>
      </c>
      <c r="AQ609" s="36"/>
      <c r="AR609" s="37"/>
      <c r="AS609" s="44">
        <f t="shared" ref="AS609" si="13991">parseTime(AQ609)-(AR611=INT(RIGHT($F609, 1)))</f>
        <v>0</v>
      </c>
      <c r="AT609" s="45">
        <f t="shared" si="13938"/>
        <v>0</v>
      </c>
      <c r="AU609" s="36"/>
      <c r="AV609" s="37"/>
      <c r="AW609" s="44">
        <f>parseTime(AU609)-(AV611=INT(RIGHT($F609, 1)))</f>
        <v>0</v>
      </c>
      <c r="AX609" s="45">
        <f t="shared" si="13939"/>
        <v>0</v>
      </c>
      <c r="AY609" s="36"/>
      <c r="AZ609" s="37"/>
      <c r="BA609" s="44">
        <f>parseTime(AY609)-(AZ611=INT(RIGHT($F609, 1)))</f>
        <v>0</v>
      </c>
      <c r="BB609" s="45">
        <f t="shared" si="13940"/>
        <v>0</v>
      </c>
      <c r="BC609" s="36"/>
      <c r="BD609" s="37"/>
      <c r="BE609" s="44">
        <f>parseTime(BC609)-(BD611=INT(RIGHT($F609, 1)))</f>
        <v>0</v>
      </c>
      <c r="BF609" s="45">
        <f t="shared" si="13941"/>
        <v>0</v>
      </c>
      <c r="BG609" s="36"/>
      <c r="BH609" s="37"/>
      <c r="BI609" s="44">
        <f>parseTime(BG609)-(BH611=INT(RIGHT($F609, 1)))</f>
        <v>0</v>
      </c>
      <c r="BJ609" s="45">
        <f t="shared" si="13942"/>
        <v>0</v>
      </c>
      <c r="BK609" s="36"/>
      <c r="BL609" s="37"/>
      <c r="BM609" s="44">
        <f>parseTime(BK609)-(BL611=INT(RIGHT($F609, 1)))</f>
        <v>0</v>
      </c>
      <c r="BN609" s="45">
        <f t="shared" si="13943"/>
        <v>0</v>
      </c>
      <c r="BO609" s="36"/>
      <c r="BP609" s="37"/>
      <c r="BQ609" s="44">
        <f t="shared" ref="BQ609" si="13992">parseTime(BO609)-(BP611=INT(RIGHT($F609, 1)))</f>
        <v>0</v>
      </c>
      <c r="BR609" s="45">
        <f t="shared" si="13945"/>
        <v>0</v>
      </c>
      <c r="BS609" s="36"/>
      <c r="BT609" s="37"/>
      <c r="BU609" s="44">
        <f t="shared" ref="BU609" si="13993">parseTime(BS609)-(BT611=INT(RIGHT($F609, 1)))</f>
        <v>0</v>
      </c>
      <c r="BV609" s="45">
        <f t="shared" si="13947"/>
        <v>0</v>
      </c>
      <c r="BW609" s="36"/>
      <c r="BX609" s="37"/>
      <c r="BY609" s="44">
        <f t="shared" ref="BY609" si="13994">parseTime(BW609)-(BX611=INT(RIGHT($F609, 1)))</f>
        <v>0</v>
      </c>
      <c r="BZ609" s="45">
        <f t="shared" si="13949"/>
        <v>0</v>
      </c>
      <c r="CA609" s="36"/>
      <c r="CB609" s="37"/>
      <c r="CC609" s="44">
        <f t="shared" ref="CC609" si="13995">parseTime(CA609)-(CB611=INT(RIGHT($F609, 1)))</f>
        <v>0</v>
      </c>
      <c r="CD609" s="45">
        <f t="shared" si="13951"/>
        <v>0</v>
      </c>
      <c r="CE609" s="36"/>
      <c r="CF609" s="37"/>
      <c r="CG609" s="44">
        <f t="shared" ref="CG609" si="13996">parseTime(CE609)-(CF611=INT(RIGHT($F609, 1)))</f>
        <v>0</v>
      </c>
      <c r="CH609" s="45">
        <f t="shared" si="13953"/>
        <v>0</v>
      </c>
    </row>
    <row r="610" spans="1:86" x14ac:dyDescent="0.25">
      <c r="A610" s="56" t="s">
        <v>119</v>
      </c>
      <c r="B610" s="57">
        <f ca="1">roleHours(G606:CH612, "MCC")</f>
        <v>8</v>
      </c>
      <c r="C610" s="14">
        <f t="shared" ca="1" si="13320"/>
        <v>1</v>
      </c>
      <c r="D610" s="14"/>
      <c r="E610" s="20"/>
      <c r="F610" s="51" t="s">
        <v>132</v>
      </c>
      <c r="G610" s="36"/>
      <c r="H610" s="37"/>
      <c r="I610" s="44">
        <f t="shared" ref="I610" si="13997">parseTime(G610)-(H611=INT(RIGHT($F610, 1)))</f>
        <v>0</v>
      </c>
      <c r="J610" s="45">
        <f t="shared" si="13921"/>
        <v>0</v>
      </c>
      <c r="K610" s="36"/>
      <c r="L610" s="37"/>
      <c r="M610" s="44">
        <f t="shared" ref="M610" si="13998">parseTime(K610)-(L611=INT(RIGHT($F610, 1)))</f>
        <v>0</v>
      </c>
      <c r="N610" s="45">
        <f t="shared" si="13923"/>
        <v>0</v>
      </c>
      <c r="O610" s="36"/>
      <c r="P610" s="37"/>
      <c r="Q610" s="44">
        <f t="shared" ref="Q610" si="13999">parseTime(O610)-(P611=INT(RIGHT($F610, 1)))</f>
        <v>0</v>
      </c>
      <c r="R610" s="45">
        <f t="shared" si="13925"/>
        <v>0</v>
      </c>
      <c r="S610" s="36"/>
      <c r="T610" s="37"/>
      <c r="U610" s="44">
        <f t="shared" ref="U610" si="14000">parseTime(S610)-(T611=INT(RIGHT($F610, 1)))</f>
        <v>0</v>
      </c>
      <c r="V610" s="45">
        <f t="shared" si="13927"/>
        <v>0</v>
      </c>
      <c r="W610" s="36"/>
      <c r="X610" s="37"/>
      <c r="Y610" s="44">
        <f t="shared" ref="Y610" si="14001">parseTime(W610)-(X611=INT(RIGHT($F610, 1)))</f>
        <v>0</v>
      </c>
      <c r="Z610" s="45">
        <f t="shared" si="13929"/>
        <v>0</v>
      </c>
      <c r="AA610" s="36"/>
      <c r="AB610" s="37"/>
      <c r="AC610" s="44">
        <f t="shared" ref="AC610" si="14002">parseTime(AA610)-(AB611=INT(RIGHT($F610, 1)))</f>
        <v>0</v>
      </c>
      <c r="AD610" s="45">
        <f t="shared" si="13931"/>
        <v>0</v>
      </c>
      <c r="AE610" s="36"/>
      <c r="AF610" s="37"/>
      <c r="AG610" s="44">
        <f t="shared" ref="AG610" si="14003">parseTime(AE610)-(AF611=INT(RIGHT($F610, 1)))</f>
        <v>0</v>
      </c>
      <c r="AH610" s="45">
        <f t="shared" si="13933"/>
        <v>0</v>
      </c>
      <c r="AI610" s="36"/>
      <c r="AJ610" s="37"/>
      <c r="AK610" s="44">
        <f>parseTime(AI610)-(AJ611=INT(RIGHT($F610, 1)))</f>
        <v>0</v>
      </c>
      <c r="AL610" s="45">
        <f t="shared" si="13934"/>
        <v>0</v>
      </c>
      <c r="AM610" s="36"/>
      <c r="AN610" s="37"/>
      <c r="AO610" s="44">
        <f t="shared" ref="AO610" si="14004">parseTime(AM610)-(AN611=INT(RIGHT($F610, 1)))</f>
        <v>0</v>
      </c>
      <c r="AP610" s="45">
        <f t="shared" si="13936"/>
        <v>0</v>
      </c>
      <c r="AQ610" s="36"/>
      <c r="AR610" s="37"/>
      <c r="AS610" s="44">
        <f t="shared" ref="AS610" si="14005">parseTime(AQ610)-(AR611=INT(RIGHT($F610, 1)))</f>
        <v>0</v>
      </c>
      <c r="AT610" s="45">
        <f t="shared" si="13938"/>
        <v>0</v>
      </c>
      <c r="AU610" s="36"/>
      <c r="AV610" s="37"/>
      <c r="AW610" s="44">
        <f>parseTime(AU610)-(AV611=INT(RIGHT($F610, 1)))</f>
        <v>0</v>
      </c>
      <c r="AX610" s="45">
        <f t="shared" si="13939"/>
        <v>0</v>
      </c>
      <c r="AY610" s="36"/>
      <c r="AZ610" s="37"/>
      <c r="BA610" s="44">
        <f>parseTime(AY610)-(AZ611=INT(RIGHT($F610, 1)))</f>
        <v>0</v>
      </c>
      <c r="BB610" s="45">
        <f t="shared" si="13940"/>
        <v>0</v>
      </c>
      <c r="BC610" s="36"/>
      <c r="BD610" s="37"/>
      <c r="BE610" s="44">
        <f>parseTime(BC610)-(BD611=INT(RIGHT($F610, 1)))</f>
        <v>0</v>
      </c>
      <c r="BF610" s="45">
        <f t="shared" si="13941"/>
        <v>0</v>
      </c>
      <c r="BG610" s="36"/>
      <c r="BH610" s="37"/>
      <c r="BI610" s="44">
        <f>parseTime(BG610)-(BH611=INT(RIGHT($F610, 1)))</f>
        <v>0</v>
      </c>
      <c r="BJ610" s="45">
        <f t="shared" si="13942"/>
        <v>0</v>
      </c>
      <c r="BK610" s="36"/>
      <c r="BL610" s="37"/>
      <c r="BM610" s="44">
        <f>parseTime(BK610)-(BL611=INT(RIGHT($F610, 1)))</f>
        <v>0</v>
      </c>
      <c r="BN610" s="45">
        <f t="shared" si="13943"/>
        <v>0</v>
      </c>
      <c r="BO610" s="36"/>
      <c r="BP610" s="37"/>
      <c r="BQ610" s="44">
        <f t="shared" ref="BQ610" si="14006">parseTime(BO610)-(BP611=INT(RIGHT($F610, 1)))</f>
        <v>0</v>
      </c>
      <c r="BR610" s="45">
        <f t="shared" si="13945"/>
        <v>0</v>
      </c>
      <c r="BS610" s="36"/>
      <c r="BT610" s="37"/>
      <c r="BU610" s="44">
        <f t="shared" ref="BU610" si="14007">parseTime(BS610)-(BT611=INT(RIGHT($F610, 1)))</f>
        <v>0</v>
      </c>
      <c r="BV610" s="45">
        <f t="shared" si="13947"/>
        <v>0</v>
      </c>
      <c r="BW610" s="36"/>
      <c r="BX610" s="37"/>
      <c r="BY610" s="44">
        <f t="shared" ref="BY610" si="14008">parseTime(BW610)-(BX611=INT(RIGHT($F610, 1)))</f>
        <v>0</v>
      </c>
      <c r="BZ610" s="45">
        <f t="shared" si="13949"/>
        <v>0</v>
      </c>
      <c r="CA610" s="36"/>
      <c r="CB610" s="37"/>
      <c r="CC610" s="44">
        <f t="shared" ref="CC610" si="14009">parseTime(CA610)-(CB611=INT(RIGHT($F610, 1)))</f>
        <v>0</v>
      </c>
      <c r="CD610" s="45">
        <f t="shared" si="13951"/>
        <v>0</v>
      </c>
      <c r="CE610" s="36"/>
      <c r="CF610" s="37"/>
      <c r="CG610" s="44">
        <f t="shared" ref="CG610" si="14010">parseTime(CE610)-(CF611=INT(RIGHT($F610, 1)))</f>
        <v>0</v>
      </c>
      <c r="CH610" s="45">
        <f t="shared" si="13953"/>
        <v>0</v>
      </c>
    </row>
    <row r="611" spans="1:86" x14ac:dyDescent="0.25">
      <c r="A611" s="56" t="s">
        <v>120</v>
      </c>
      <c r="B611" s="57">
        <f ca="1">roleHours(G606:CH612, "DCC")</f>
        <v>0</v>
      </c>
      <c r="C611" s="14">
        <f t="shared" ca="1" si="13320"/>
        <v>0</v>
      </c>
      <c r="D611" s="14"/>
      <c r="E611" s="20"/>
      <c r="F611" s="51"/>
      <c r="G611" s="46" t="s">
        <v>134</v>
      </c>
      <c r="H611" s="38">
        <f t="shared" ref="H611" si="14011">lunchAdjust(G606:H610)</f>
        <v>1</v>
      </c>
      <c r="I611" s="48" t="s">
        <v>0</v>
      </c>
      <c r="J611" s="39">
        <f t="shared" ref="J611" si="14012">SUMPRODUCT(I606:I610*J606:J610)</f>
        <v>8</v>
      </c>
      <c r="K611" s="46" t="s">
        <v>134</v>
      </c>
      <c r="L611" s="38">
        <f t="shared" ref="L611" si="14013">lunchAdjust(K606:L610)</f>
        <v>1</v>
      </c>
      <c r="M611" s="48" t="s">
        <v>0</v>
      </c>
      <c r="N611" s="39">
        <f t="shared" ref="N611" si="14014">SUMPRODUCT(M606:M610*N606:N610)</f>
        <v>8</v>
      </c>
      <c r="O611" s="46" t="s">
        <v>134</v>
      </c>
      <c r="P611" s="38">
        <f t="shared" ref="P611" si="14015">lunchAdjust(O606:P610)</f>
        <v>1</v>
      </c>
      <c r="Q611" s="48" t="s">
        <v>0</v>
      </c>
      <c r="R611" s="39">
        <f t="shared" ref="R611" si="14016">SUMPRODUCT(Q606:Q610*R606:R610)</f>
        <v>8</v>
      </c>
      <c r="S611" s="46" t="s">
        <v>134</v>
      </c>
      <c r="T611" s="38">
        <f t="shared" ref="T611" si="14017">lunchAdjust(S606:T610)</f>
        <v>1</v>
      </c>
      <c r="U611" s="48" t="s">
        <v>0</v>
      </c>
      <c r="V611" s="39">
        <f t="shared" ref="V611" si="14018">SUMPRODUCT(U606:U610*V606:V610)</f>
        <v>8</v>
      </c>
      <c r="W611" s="46" t="s">
        <v>134</v>
      </c>
      <c r="X611" s="38">
        <f t="shared" ref="X611" si="14019">lunchAdjust(W606:X610)</f>
        <v>1</v>
      </c>
      <c r="Y611" s="48" t="s">
        <v>0</v>
      </c>
      <c r="Z611" s="39">
        <f t="shared" ref="Z611" si="14020">SUMPRODUCT(Y606:Y610*Z606:Z610)</f>
        <v>8</v>
      </c>
      <c r="AA611" s="46" t="s">
        <v>134</v>
      </c>
      <c r="AB611" s="38">
        <f t="shared" ref="AB611" si="14021">lunchAdjust(AA606:AB610)</f>
        <v>1</v>
      </c>
      <c r="AC611" s="48" t="s">
        <v>0</v>
      </c>
      <c r="AD611" s="39">
        <f t="shared" ref="AD611" si="14022">SUMPRODUCT(AC606:AC610*AD606:AD610)</f>
        <v>8</v>
      </c>
      <c r="AE611" s="46" t="s">
        <v>134</v>
      </c>
      <c r="AF611" s="38">
        <f t="shared" ref="AF611" si="14023">lunchAdjust(AE606:AF610)</f>
        <v>1</v>
      </c>
      <c r="AG611" s="48" t="s">
        <v>0</v>
      </c>
      <c r="AH611" s="39">
        <f t="shared" ref="AH611" si="14024">SUMPRODUCT(AG606:AG610*AH606:AH610)</f>
        <v>8</v>
      </c>
      <c r="AI611" s="46" t="s">
        <v>134</v>
      </c>
      <c r="AJ611" s="38">
        <f t="shared" ref="AJ611" si="14025">lunchAdjust(AI606:AJ610)</f>
        <v>1</v>
      </c>
      <c r="AK611" s="48" t="s">
        <v>0</v>
      </c>
      <c r="AL611" s="39">
        <f t="shared" ref="AL611" si="14026">SUMPRODUCT(AK606:AK610*AL606:AL610)</f>
        <v>8</v>
      </c>
      <c r="AM611" s="46" t="s">
        <v>134</v>
      </c>
      <c r="AN611" s="38">
        <f t="shared" ref="AN611" si="14027">lunchAdjust(AM606:AN610)</f>
        <v>0</v>
      </c>
      <c r="AO611" s="48" t="s">
        <v>0</v>
      </c>
      <c r="AP611" s="39">
        <f t="shared" ref="AP611" si="14028">SUMPRODUCT(AO606:AO610*AP606:AP610)</f>
        <v>0</v>
      </c>
      <c r="AQ611" s="46" t="s">
        <v>134</v>
      </c>
      <c r="AR611" s="38">
        <f t="shared" ref="AR611" si="14029">lunchAdjust(AQ606:AR610)</f>
        <v>0</v>
      </c>
      <c r="AS611" s="48" t="s">
        <v>0</v>
      </c>
      <c r="AT611" s="39">
        <f t="shared" ref="AT611" si="14030">SUMPRODUCT(AS606:AS610*AT606:AT610)</f>
        <v>0</v>
      </c>
      <c r="AU611" s="46" t="s">
        <v>134</v>
      </c>
      <c r="AV611" s="38">
        <f t="shared" ref="AV611" si="14031">lunchAdjust(AU606:AV610)</f>
        <v>0</v>
      </c>
      <c r="AW611" s="48" t="s">
        <v>0</v>
      </c>
      <c r="AX611" s="39">
        <f t="shared" ref="AX611" si="14032">SUMPRODUCT(AW606:AW610*AX606:AX610)</f>
        <v>0</v>
      </c>
      <c r="AY611" s="46" t="s">
        <v>134</v>
      </c>
      <c r="AZ611" s="38">
        <f t="shared" ref="AZ611" si="14033">lunchAdjust(AY606:AZ610)</f>
        <v>0</v>
      </c>
      <c r="BA611" s="48" t="s">
        <v>0</v>
      </c>
      <c r="BB611" s="39">
        <f t="shared" ref="BB611" si="14034">SUMPRODUCT(BA606:BA610*BB606:BB610)</f>
        <v>0</v>
      </c>
      <c r="BC611" s="46" t="s">
        <v>134</v>
      </c>
      <c r="BD611" s="38">
        <f t="shared" ref="BD611" si="14035">lunchAdjust(BC606:BD610)</f>
        <v>1</v>
      </c>
      <c r="BE611" s="48" t="s">
        <v>0</v>
      </c>
      <c r="BF611" s="39">
        <f t="shared" ref="BF611" si="14036">SUMPRODUCT(BE606:BE610*BF606:BF610)</f>
        <v>8</v>
      </c>
      <c r="BG611" s="46" t="s">
        <v>134</v>
      </c>
      <c r="BH611" s="38">
        <f t="shared" ref="BH611" si="14037">lunchAdjust(BG606:BH610)</f>
        <v>0</v>
      </c>
      <c r="BI611" s="48" t="s">
        <v>0</v>
      </c>
      <c r="BJ611" s="39">
        <f t="shared" ref="BJ611" si="14038">SUMPRODUCT(BI606:BI610*BJ606:BJ610)</f>
        <v>0</v>
      </c>
      <c r="BK611" s="46" t="s">
        <v>134</v>
      </c>
      <c r="BL611" s="38">
        <f t="shared" ref="BL611" si="14039">lunchAdjust(BK606:BL610)</f>
        <v>0</v>
      </c>
      <c r="BM611" s="48" t="s">
        <v>0</v>
      </c>
      <c r="BN611" s="39">
        <f t="shared" ref="BN611" si="14040">SUMPRODUCT(BM606:BM610*BN606:BN610)</f>
        <v>0</v>
      </c>
      <c r="BO611" s="46" t="s">
        <v>134</v>
      </c>
      <c r="BP611" s="38">
        <f t="shared" ref="BP611" si="14041">lunchAdjust(BO606:BP610)</f>
        <v>0</v>
      </c>
      <c r="BQ611" s="48" t="s">
        <v>0</v>
      </c>
      <c r="BR611" s="39">
        <f t="shared" ref="BR611" si="14042">SUMPRODUCT(BQ606:BQ610*BR606:BR610)</f>
        <v>0</v>
      </c>
      <c r="BS611" s="46" t="s">
        <v>134</v>
      </c>
      <c r="BT611" s="38">
        <f t="shared" ref="BT611" si="14043">lunchAdjust(BS606:BT610)</f>
        <v>0</v>
      </c>
      <c r="BU611" s="48" t="s">
        <v>0</v>
      </c>
      <c r="BV611" s="39">
        <f t="shared" ref="BV611" si="14044">SUMPRODUCT(BU606:BU610*BV606:BV610)</f>
        <v>0</v>
      </c>
      <c r="BW611" s="46" t="s">
        <v>134</v>
      </c>
      <c r="BX611" s="38">
        <f t="shared" ref="BX611" si="14045">lunchAdjust(BW606:BX610)</f>
        <v>0</v>
      </c>
      <c r="BY611" s="48" t="s">
        <v>0</v>
      </c>
      <c r="BZ611" s="39">
        <f t="shared" ref="BZ611" si="14046">SUMPRODUCT(BY606:BY610*BZ606:BZ610)</f>
        <v>0</v>
      </c>
      <c r="CA611" s="46" t="s">
        <v>134</v>
      </c>
      <c r="CB611" s="38">
        <f t="shared" ref="CB611" si="14047">lunchAdjust(CA606:CB610)</f>
        <v>0</v>
      </c>
      <c r="CC611" s="48" t="s">
        <v>0</v>
      </c>
      <c r="CD611" s="39">
        <f t="shared" ref="CD611" si="14048">SUMPRODUCT(CC606:CC610*CD606:CD610)</f>
        <v>0</v>
      </c>
      <c r="CE611" s="46" t="s">
        <v>134</v>
      </c>
      <c r="CF611" s="38">
        <f t="shared" ref="CF611" si="14049">lunchAdjust(CE606:CF610)</f>
        <v>0</v>
      </c>
      <c r="CG611" s="48" t="s">
        <v>0</v>
      </c>
      <c r="CH611" s="39">
        <f t="shared" ref="CH611" si="14050">SUMPRODUCT(CG606:CG610*CH606:CH610)</f>
        <v>0</v>
      </c>
    </row>
    <row r="612" spans="1:86" ht="15.75" thickBot="1" x14ac:dyDescent="0.3">
      <c r="A612" s="58" t="s">
        <v>121</v>
      </c>
      <c r="B612" s="59">
        <f ca="1">roleHours(G606:CH612, "OUT")</f>
        <v>0</v>
      </c>
      <c r="C612" s="54" t="s">
        <v>137</v>
      </c>
      <c r="D612" s="22">
        <f ca="1">roleHours(G606:CH612, "PTO")</f>
        <v>0</v>
      </c>
      <c r="E612" s="23"/>
      <c r="F612" s="52"/>
      <c r="G612" s="47" t="s">
        <v>39</v>
      </c>
      <c r="H612" s="40">
        <f t="shared" ref="H612:H675" si="14051">SUMPRODUCT(I606:I610*(H606:H610="PTO"))+SUMPRODUCT(I606:I610*(H606:H610="HOL"))</f>
        <v>0</v>
      </c>
      <c r="I612" s="49" t="s">
        <v>135</v>
      </c>
      <c r="J612" s="41">
        <f t="shared" ref="J612" si="14052">J611*G$4</f>
        <v>0</v>
      </c>
      <c r="K612" s="47" t="s">
        <v>39</v>
      </c>
      <c r="L612" s="40">
        <f t="shared" ref="L612" si="14053">SUMPRODUCT(M606:M610*(L606:L610="PTO"))+SUMPRODUCT(M606:M610*(L606:L610="HOL"))</f>
        <v>0</v>
      </c>
      <c r="M612" s="49" t="s">
        <v>135</v>
      </c>
      <c r="N612" s="41">
        <f t="shared" ref="N612" si="14054">N611*K$4</f>
        <v>0</v>
      </c>
      <c r="O612" s="47" t="s">
        <v>39</v>
      </c>
      <c r="P612" s="40">
        <f t="shared" ref="P612" si="14055">SUMPRODUCT(Q606:Q610*(P606:P610="PTO"))+SUMPRODUCT(Q606:Q610*(P606:P610="HOL"))</f>
        <v>0</v>
      </c>
      <c r="Q612" s="49" t="s">
        <v>135</v>
      </c>
      <c r="R612" s="41">
        <f t="shared" ref="R612" si="14056">R611*O$4</f>
        <v>8</v>
      </c>
      <c r="S612" s="47" t="s">
        <v>39</v>
      </c>
      <c r="T612" s="40">
        <f t="shared" ref="T612" si="14057">SUMPRODUCT(U606:U610*(T606:T610="PTO"))+SUMPRODUCT(U606:U610*(T606:T610="HOL"))</f>
        <v>0</v>
      </c>
      <c r="U612" s="49" t="s">
        <v>135</v>
      </c>
      <c r="V612" s="41">
        <f t="shared" ref="V612" si="14058">V611*S$4</f>
        <v>0</v>
      </c>
      <c r="W612" s="47" t="s">
        <v>39</v>
      </c>
      <c r="X612" s="40">
        <f t="shared" ref="X612" si="14059">SUMPRODUCT(Y606:Y610*(X606:X610="PTO"))+SUMPRODUCT(Y606:Y610*(X606:X610="HOL"))</f>
        <v>0</v>
      </c>
      <c r="Y612" s="49" t="s">
        <v>135</v>
      </c>
      <c r="Z612" s="41">
        <f t="shared" ref="Z612" si="14060">Z611*W$4</f>
        <v>8</v>
      </c>
      <c r="AA612" s="47" t="s">
        <v>39</v>
      </c>
      <c r="AB612" s="40">
        <f t="shared" ref="AB612" si="14061">SUMPRODUCT(AC606:AC610*(AB606:AB610="PTO"))+SUMPRODUCT(AC606:AC610*(AB606:AB610="HOL"))</f>
        <v>0</v>
      </c>
      <c r="AC612" s="49" t="s">
        <v>135</v>
      </c>
      <c r="AD612" s="41">
        <f t="shared" ref="AD612" si="14062">AD611*AA$4</f>
        <v>8</v>
      </c>
      <c r="AE612" s="47" t="s">
        <v>39</v>
      </c>
      <c r="AF612" s="40">
        <f t="shared" ref="AF612" si="14063">SUMPRODUCT(AG606:AG610*(AF606:AF610="PTO"))+SUMPRODUCT(AG606:AG610*(AF606:AF610="HOL"))</f>
        <v>0</v>
      </c>
      <c r="AG612" s="49" t="s">
        <v>135</v>
      </c>
      <c r="AH612" s="41">
        <f t="shared" ref="AH612" si="14064">AH611*AE$4</f>
        <v>8</v>
      </c>
      <c r="AI612" s="47" t="s">
        <v>39</v>
      </c>
      <c r="AJ612" s="40">
        <f t="shared" ref="AJ612" si="14065">SUMPRODUCT(AK606:AK610*(AJ606:AJ610="PTO"))+SUMPRODUCT(AK606:AK610*(AJ606:AJ610="HOL"))</f>
        <v>0</v>
      </c>
      <c r="AK612" s="49" t="s">
        <v>135</v>
      </c>
      <c r="AL612" s="41">
        <f>AL611*AI$4</f>
        <v>8</v>
      </c>
      <c r="AM612" s="47" t="s">
        <v>39</v>
      </c>
      <c r="AN612" s="40">
        <f t="shared" ref="AN612" si="14066">SUMPRODUCT(AO606:AO610*(AN606:AN610="PTO"))+SUMPRODUCT(AO606:AO610*(AN606:AN610="HOL"))</f>
        <v>0</v>
      </c>
      <c r="AO612" s="49" t="s">
        <v>135</v>
      </c>
      <c r="AP612" s="41">
        <f t="shared" ref="AP612" si="14067">AP611*AM$4</f>
        <v>0</v>
      </c>
      <c r="AQ612" s="47" t="s">
        <v>39</v>
      </c>
      <c r="AR612" s="40">
        <f t="shared" ref="AR612" si="14068">SUMPRODUCT(AS606:AS610*(AR606:AR610="PTO"))+SUMPRODUCT(AS606:AS610*(AR606:AR610="HOL"))</f>
        <v>0</v>
      </c>
      <c r="AS612" s="49" t="s">
        <v>135</v>
      </c>
      <c r="AT612" s="41">
        <f t="shared" ref="AT612" si="14069">AT611*AQ$4</f>
        <v>0</v>
      </c>
      <c r="AU612" s="47" t="s">
        <v>39</v>
      </c>
      <c r="AV612" s="40">
        <f t="shared" ref="AV612" si="14070">SUMPRODUCT(AW606:AW610*(AV606:AV610="PTO"))+SUMPRODUCT(AW606:AW610*(AV606:AV610="HOL"))</f>
        <v>0</v>
      </c>
      <c r="AW612" s="49" t="s">
        <v>135</v>
      </c>
      <c r="AX612" s="41">
        <f>AX611*AU$4</f>
        <v>0</v>
      </c>
      <c r="AY612" s="47" t="s">
        <v>39</v>
      </c>
      <c r="AZ612" s="40">
        <f t="shared" ref="AZ612" si="14071">SUMPRODUCT(BA606:BA610*(AZ606:AZ610="PTO"))+SUMPRODUCT(BA606:BA610*(AZ606:AZ610="HOL"))</f>
        <v>0</v>
      </c>
      <c r="BA612" s="49" t="s">
        <v>135</v>
      </c>
      <c r="BB612" s="41">
        <f>BB611*AY$4</f>
        <v>0</v>
      </c>
      <c r="BC612" s="47" t="s">
        <v>39</v>
      </c>
      <c r="BD612" s="40">
        <f t="shared" ref="BD612" si="14072">SUMPRODUCT(BE606:BE610*(BD606:BD610="PTO"))+SUMPRODUCT(BE606:BE610*(BD606:BD610="HOL"))</f>
        <v>0</v>
      </c>
      <c r="BE612" s="49" t="s">
        <v>135</v>
      </c>
      <c r="BF612" s="41">
        <f>BF611*BC$4</f>
        <v>8</v>
      </c>
      <c r="BG612" s="47" t="s">
        <v>39</v>
      </c>
      <c r="BH612" s="40">
        <f t="shared" ref="BH612" si="14073">SUMPRODUCT(BI606:BI610*(BH606:BH610="PTO"))+SUMPRODUCT(BI606:BI610*(BH606:BH610="HOL"))</f>
        <v>0</v>
      </c>
      <c r="BI612" s="49" t="s">
        <v>135</v>
      </c>
      <c r="BJ612" s="41">
        <f>BJ611*BG$4</f>
        <v>0</v>
      </c>
      <c r="BK612" s="47" t="s">
        <v>39</v>
      </c>
      <c r="BL612" s="40">
        <f t="shared" ref="BL612" si="14074">SUMPRODUCT(BM606:BM610*(BL606:BL610="PTO"))+SUMPRODUCT(BM606:BM610*(BL606:BL610="HOL"))</f>
        <v>0</v>
      </c>
      <c r="BM612" s="49" t="s">
        <v>135</v>
      </c>
      <c r="BN612" s="41">
        <f>BN611*BK$4</f>
        <v>0</v>
      </c>
      <c r="BO612" s="47" t="s">
        <v>39</v>
      </c>
      <c r="BP612" s="40">
        <f t="shared" ref="BP612" si="14075">SUMPRODUCT(BQ606:BQ610*(BP606:BP610="PTO"))+SUMPRODUCT(BQ606:BQ610*(BP606:BP610="HOL"))</f>
        <v>0</v>
      </c>
      <c r="BQ612" s="49" t="s">
        <v>135</v>
      </c>
      <c r="BR612" s="41">
        <f t="shared" ref="BR612" si="14076">BR611*BO$4</f>
        <v>0</v>
      </c>
      <c r="BS612" s="47" t="s">
        <v>39</v>
      </c>
      <c r="BT612" s="40">
        <f t="shared" ref="BT612" si="14077">SUMPRODUCT(BU606:BU610*(BT606:BT610="PTO"))+SUMPRODUCT(BU606:BU610*(BT606:BT610="HOL"))</f>
        <v>0</v>
      </c>
      <c r="BU612" s="49" t="s">
        <v>135</v>
      </c>
      <c r="BV612" s="41">
        <f t="shared" ref="BV612" si="14078">BV611*BS$4</f>
        <v>0</v>
      </c>
      <c r="BW612" s="47" t="s">
        <v>39</v>
      </c>
      <c r="BX612" s="40">
        <f t="shared" ref="BX612" si="14079">SUMPRODUCT(BY606:BY610*(BX606:BX610="PTO"))+SUMPRODUCT(BY606:BY610*(BX606:BX610="HOL"))</f>
        <v>0</v>
      </c>
      <c r="BY612" s="49" t="s">
        <v>135</v>
      </c>
      <c r="BZ612" s="41">
        <f t="shared" ref="BZ612" si="14080">BZ611*BW$4</f>
        <v>0</v>
      </c>
      <c r="CA612" s="47" t="s">
        <v>39</v>
      </c>
      <c r="CB612" s="40">
        <f t="shared" ref="CB612" si="14081">SUMPRODUCT(CC606:CC610*(CB606:CB610="PTO"))+SUMPRODUCT(CC606:CC610*(CB606:CB610="HOL"))</f>
        <v>0</v>
      </c>
      <c r="CC612" s="49" t="s">
        <v>135</v>
      </c>
      <c r="CD612" s="41">
        <f t="shared" ref="CD612" si="14082">CD611*CA$4</f>
        <v>0</v>
      </c>
      <c r="CE612" s="47" t="s">
        <v>39</v>
      </c>
      <c r="CF612" s="40">
        <f t="shared" ref="CF612" si="14083">SUMPRODUCT(CG606:CG610*(CF606:CF610="PTO"))+SUMPRODUCT(CG606:CG610*(CF606:CF610="HOL"))</f>
        <v>0</v>
      </c>
      <c r="CG612" s="49" t="s">
        <v>135</v>
      </c>
      <c r="CH612" s="41">
        <f t="shared" ref="CH612" si="14084">CH611*CE$4</f>
        <v>0</v>
      </c>
    </row>
    <row r="613" spans="1:86" x14ac:dyDescent="0.25">
      <c r="A613" s="70" t="s">
        <v>133</v>
      </c>
      <c r="B613" s="71">
        <f t="shared" ref="B613" ca="1" si="14085">D613-B614</f>
        <v>25.219655611609781</v>
      </c>
      <c r="C613" s="72" t="s">
        <v>122</v>
      </c>
      <c r="D613" s="71">
        <f>IFERROR(INDEX(Holidays[FTE], MATCH(Entry!E613, Holidays[Date], 0)), 1)*8*INDEX(FTEguide[[1]:[12]], MATCH(Entry!E614, FTEguide[Weekday], 0), IF(Entry!E616&gt;0, Entry!E616, MONTH(Entry!E613)))</f>
        <v>97.219655611609781</v>
      </c>
      <c r="E613" s="60">
        <f t="shared" si="13589"/>
        <v>43915</v>
      </c>
      <c r="F613" s="50" t="s">
        <v>128</v>
      </c>
      <c r="G613" s="34" t="s">
        <v>136</v>
      </c>
      <c r="H613" s="35" t="s">
        <v>23</v>
      </c>
      <c r="I613" s="42">
        <f t="shared" ref="I613" si="14086">parseTime(G613)-(H618=INT(RIGHT($F613, 1)))</f>
        <v>8</v>
      </c>
      <c r="J613" s="43">
        <f t="shared" ref="J613:J617" si="14087">isClocked(H613)</f>
        <v>1</v>
      </c>
      <c r="K613" s="34" t="s">
        <v>136</v>
      </c>
      <c r="L613" s="35" t="s">
        <v>23</v>
      </c>
      <c r="M613" s="42">
        <f t="shared" ref="M613" si="14088">parseTime(K613)-(L618=INT(RIGHT($F613, 1)))</f>
        <v>8</v>
      </c>
      <c r="N613" s="43">
        <f t="shared" ref="N613:N617" si="14089">isClocked(L613)</f>
        <v>1</v>
      </c>
      <c r="O613" s="34" t="s">
        <v>180</v>
      </c>
      <c r="P613" s="35" t="s">
        <v>23</v>
      </c>
      <c r="Q613" s="42">
        <f t="shared" ref="Q613" si="14090">parseTime(O613)-(P618=INT(RIGHT($F613, 1)))</f>
        <v>8</v>
      </c>
      <c r="R613" s="43">
        <f t="shared" ref="R613:R617" si="14091">isClocked(P613)</f>
        <v>1</v>
      </c>
      <c r="S613" s="34" t="s">
        <v>136</v>
      </c>
      <c r="T613" s="35" t="s">
        <v>23</v>
      </c>
      <c r="U613" s="42">
        <f t="shared" ref="U613" si="14092">parseTime(S613)-(T618=INT(RIGHT($F613, 1)))</f>
        <v>8</v>
      </c>
      <c r="V613" s="43">
        <f t="shared" ref="V613:V617" si="14093">isClocked(T613)</f>
        <v>1</v>
      </c>
      <c r="W613" s="34" t="s">
        <v>136</v>
      </c>
      <c r="X613" s="35" t="s">
        <v>24</v>
      </c>
      <c r="Y613" s="42">
        <f t="shared" ref="Y613" si="14094">parseTime(W613)-(X618=INT(RIGHT($F613, 1)))</f>
        <v>8</v>
      </c>
      <c r="Z613" s="43">
        <f t="shared" ref="Z613:Z617" si="14095">isClocked(X613)</f>
        <v>1</v>
      </c>
      <c r="AA613" s="34" t="s">
        <v>136</v>
      </c>
      <c r="AB613" s="35" t="s">
        <v>23</v>
      </c>
      <c r="AC613" s="42">
        <f t="shared" ref="AC613" si="14096">parseTime(AA613)-(AB618=INT(RIGHT($F613, 1)))</f>
        <v>8</v>
      </c>
      <c r="AD613" s="43">
        <f t="shared" ref="AD613:AD617" si="14097">isClocked(AB613)</f>
        <v>1</v>
      </c>
      <c r="AE613" s="34" t="s">
        <v>136</v>
      </c>
      <c r="AF613" s="35" t="s">
        <v>25</v>
      </c>
      <c r="AG613" s="42">
        <f t="shared" ref="AG613" si="14098">parseTime(AE613)-(AF618=INT(RIGHT($F613, 1)))</f>
        <v>8</v>
      </c>
      <c r="AH613" s="43">
        <f t="shared" ref="AH613:AH617" si="14099">isClocked(AF613)</f>
        <v>1</v>
      </c>
      <c r="AI613" s="34"/>
      <c r="AJ613" s="35"/>
      <c r="AK613" s="42">
        <f>parseTime(AI613)-(AJ618=INT(RIGHT($F613, 1)))</f>
        <v>0</v>
      </c>
      <c r="AL613" s="43">
        <f t="shared" ref="AL613:AL617" si="14100">isClocked(AJ613)</f>
        <v>0</v>
      </c>
      <c r="AM613" s="34" t="s">
        <v>136</v>
      </c>
      <c r="AN613" s="35" t="s">
        <v>23</v>
      </c>
      <c r="AO613" s="42">
        <f t="shared" ref="AO613" si="14101">parseTime(AM613)-(AN618=INT(RIGHT($F613, 1)))</f>
        <v>8</v>
      </c>
      <c r="AP613" s="43">
        <f t="shared" ref="AP613:AP617" si="14102">isClocked(AN613)</f>
        <v>1</v>
      </c>
      <c r="AQ613" s="34"/>
      <c r="AR613" s="35"/>
      <c r="AS613" s="42">
        <f t="shared" ref="AS613" si="14103">parseTime(AQ613)-(AR618=INT(RIGHT($F613, 1)))</f>
        <v>0</v>
      </c>
      <c r="AT613" s="43">
        <f t="shared" ref="AT613:AT617" si="14104">isClocked(AR613)</f>
        <v>0</v>
      </c>
      <c r="AU613" s="34"/>
      <c r="AV613" s="35"/>
      <c r="AW613" s="42">
        <f>parseTime(AU613)-(AV618=INT(RIGHT($F613, 1)))</f>
        <v>0</v>
      </c>
      <c r="AX613" s="43">
        <f t="shared" ref="AX613:AX617" si="14105">isClocked(AV613)</f>
        <v>0</v>
      </c>
      <c r="AY613" s="34"/>
      <c r="AZ613" s="35"/>
      <c r="BA613" s="42">
        <f>parseTime(AY613)-(AZ618=INT(RIGHT($F613, 1)))</f>
        <v>0</v>
      </c>
      <c r="BB613" s="43">
        <f t="shared" ref="BB613:BB617" si="14106">isClocked(AZ613)</f>
        <v>0</v>
      </c>
      <c r="BC613" s="34" t="s">
        <v>136</v>
      </c>
      <c r="BD613" s="35" t="s">
        <v>24</v>
      </c>
      <c r="BE613" s="42">
        <f>parseTime(BC613)-(BD618=INT(RIGHT($F613, 1)))</f>
        <v>8</v>
      </c>
      <c r="BF613" s="43">
        <f t="shared" ref="BF613:BF617" si="14107">isClocked(BD613)</f>
        <v>1</v>
      </c>
      <c r="BG613" s="34"/>
      <c r="BH613" s="35"/>
      <c r="BI613" s="42">
        <f>parseTime(BG613)-(BH618=INT(RIGHT($F613, 1)))</f>
        <v>0</v>
      </c>
      <c r="BJ613" s="43">
        <f t="shared" ref="BJ613:BJ617" si="14108">isClocked(BH613)</f>
        <v>0</v>
      </c>
      <c r="BK613" s="34"/>
      <c r="BL613" s="35"/>
      <c r="BM613" s="42">
        <f>parseTime(BK613)-(BL618=INT(RIGHT($F613, 1)))</f>
        <v>0</v>
      </c>
      <c r="BN613" s="43">
        <f t="shared" ref="BN613:BN617" si="14109">isClocked(BL613)</f>
        <v>0</v>
      </c>
      <c r="BO613" s="34"/>
      <c r="BP613" s="35"/>
      <c r="BQ613" s="42">
        <f t="shared" ref="BQ613" si="14110">parseTime(BO613)-(BP618=INT(RIGHT($F613, 1)))</f>
        <v>0</v>
      </c>
      <c r="BR613" s="43">
        <f t="shared" ref="BR613:BR617" si="14111">isClocked(BP613)</f>
        <v>0</v>
      </c>
      <c r="BS613" s="34"/>
      <c r="BT613" s="35"/>
      <c r="BU613" s="42">
        <f t="shared" ref="BU613" si="14112">parseTime(BS613)-(BT618=INT(RIGHT($F613, 1)))</f>
        <v>0</v>
      </c>
      <c r="BV613" s="43">
        <f t="shared" ref="BV613:BV617" si="14113">isClocked(BT613)</f>
        <v>0</v>
      </c>
      <c r="BW613" s="34"/>
      <c r="BX613" s="35"/>
      <c r="BY613" s="42">
        <f t="shared" ref="BY613" si="14114">parseTime(BW613)-(BX618=INT(RIGHT($F613, 1)))</f>
        <v>0</v>
      </c>
      <c r="BZ613" s="43">
        <f t="shared" ref="BZ613:BZ617" si="14115">isClocked(BX613)</f>
        <v>0</v>
      </c>
      <c r="CA613" s="34"/>
      <c r="CB613" s="35"/>
      <c r="CC613" s="42">
        <f t="shared" ref="CC613" si="14116">parseTime(CA613)-(CB618=INT(RIGHT($F613, 1)))</f>
        <v>0</v>
      </c>
      <c r="CD613" s="43">
        <f t="shared" ref="CD613:CD617" si="14117">isClocked(CB613)</f>
        <v>0</v>
      </c>
      <c r="CE613" s="34"/>
      <c r="CF613" s="35"/>
      <c r="CG613" s="42">
        <f t="shared" ref="CG613" si="14118">parseTime(CE613)-(CF618=INT(RIGHT($F613, 1)))</f>
        <v>0</v>
      </c>
      <c r="CH613" s="43">
        <f t="shared" ref="CH613:CH617" si="14119">isClocked(CF613)</f>
        <v>0</v>
      </c>
    </row>
    <row r="614" spans="1:86" x14ac:dyDescent="0.25">
      <c r="A614" s="56" t="s">
        <v>0</v>
      </c>
      <c r="B614" s="57">
        <f t="shared" ref="B614" ca="1" si="14120">SUM(B615:B618)</f>
        <v>72</v>
      </c>
      <c r="C614" s="14" t="s">
        <v>252</v>
      </c>
      <c r="D614" s="14"/>
      <c r="E614" s="55" t="str">
        <f t="shared" si="13458"/>
        <v>Wednesday</v>
      </c>
      <c r="F614" s="51" t="s">
        <v>129</v>
      </c>
      <c r="G614" s="36"/>
      <c r="H614" s="37"/>
      <c r="I614" s="44">
        <f t="shared" ref="I614" si="14121">parseTime(G614)-(H618=INT(RIGHT($F614, 1)))</f>
        <v>0</v>
      </c>
      <c r="J614" s="45">
        <f t="shared" si="14087"/>
        <v>0</v>
      </c>
      <c r="K614" s="36"/>
      <c r="L614" s="37"/>
      <c r="M614" s="44">
        <f t="shared" ref="M614" si="14122">parseTime(K614)-(L618=INT(RIGHT($F614, 1)))</f>
        <v>0</v>
      </c>
      <c r="N614" s="45">
        <f t="shared" si="14089"/>
        <v>0</v>
      </c>
      <c r="O614" s="36"/>
      <c r="P614" s="37"/>
      <c r="Q614" s="44">
        <f t="shared" ref="Q614" si="14123">parseTime(O614)-(P618=INT(RIGHT($F614, 1)))</f>
        <v>0</v>
      </c>
      <c r="R614" s="45">
        <f t="shared" si="14091"/>
        <v>0</v>
      </c>
      <c r="S614" s="36"/>
      <c r="T614" s="37"/>
      <c r="U614" s="44">
        <f t="shared" ref="U614" si="14124">parseTime(S614)-(T618=INT(RIGHT($F614, 1)))</f>
        <v>0</v>
      </c>
      <c r="V614" s="45">
        <f t="shared" si="14093"/>
        <v>0</v>
      </c>
      <c r="W614" s="36"/>
      <c r="X614" s="37"/>
      <c r="Y614" s="44">
        <f t="shared" ref="Y614" si="14125">parseTime(W614)-(X618=INT(RIGHT($F614, 1)))</f>
        <v>0</v>
      </c>
      <c r="Z614" s="45">
        <f t="shared" si="14095"/>
        <v>0</v>
      </c>
      <c r="AA614" s="36"/>
      <c r="AB614" s="37"/>
      <c r="AC614" s="44">
        <f t="shared" ref="AC614" si="14126">parseTime(AA614)-(AB618=INT(RIGHT($F614, 1)))</f>
        <v>0</v>
      </c>
      <c r="AD614" s="45">
        <f t="shared" si="14097"/>
        <v>0</v>
      </c>
      <c r="AE614" s="36"/>
      <c r="AF614" s="37"/>
      <c r="AG614" s="44">
        <f t="shared" ref="AG614" si="14127">parseTime(AE614)-(AF618=INT(RIGHT($F614, 1)))</f>
        <v>0</v>
      </c>
      <c r="AH614" s="45">
        <f t="shared" si="14099"/>
        <v>0</v>
      </c>
      <c r="AI614" s="36"/>
      <c r="AJ614" s="37"/>
      <c r="AK614" s="44">
        <f>parseTime(AI614)-(AJ618=INT(RIGHT($F614, 1)))</f>
        <v>0</v>
      </c>
      <c r="AL614" s="45">
        <f t="shared" si="14100"/>
        <v>0</v>
      </c>
      <c r="AM614" s="36"/>
      <c r="AN614" s="37"/>
      <c r="AO614" s="44">
        <f t="shared" ref="AO614" si="14128">parseTime(AM614)-(AN618=INT(RIGHT($F614, 1)))</f>
        <v>0</v>
      </c>
      <c r="AP614" s="45">
        <f t="shared" si="14102"/>
        <v>0</v>
      </c>
      <c r="AQ614" s="36"/>
      <c r="AR614" s="37"/>
      <c r="AS614" s="44">
        <f t="shared" ref="AS614" si="14129">parseTime(AQ614)-(AR618=INT(RIGHT($F614, 1)))</f>
        <v>0</v>
      </c>
      <c r="AT614" s="45">
        <f t="shared" si="14104"/>
        <v>0</v>
      </c>
      <c r="AU614" s="36"/>
      <c r="AV614" s="37"/>
      <c r="AW614" s="44">
        <f>parseTime(AU614)-(AV618=INT(RIGHT($F614, 1)))</f>
        <v>0</v>
      </c>
      <c r="AX614" s="45">
        <f t="shared" si="14105"/>
        <v>0</v>
      </c>
      <c r="AY614" s="36"/>
      <c r="AZ614" s="37"/>
      <c r="BA614" s="44">
        <f>parseTime(AY614)-(AZ618=INT(RIGHT($F614, 1)))</f>
        <v>0</v>
      </c>
      <c r="BB614" s="45">
        <f t="shared" si="14106"/>
        <v>0</v>
      </c>
      <c r="BC614" s="36"/>
      <c r="BD614" s="37"/>
      <c r="BE614" s="44">
        <f>parseTime(BC614)-(BD618=INT(RIGHT($F614, 1)))</f>
        <v>0</v>
      </c>
      <c r="BF614" s="45">
        <f t="shared" si="14107"/>
        <v>0</v>
      </c>
      <c r="BG614" s="36"/>
      <c r="BH614" s="37"/>
      <c r="BI614" s="44">
        <f>parseTime(BG614)-(BH618=INT(RIGHT($F614, 1)))</f>
        <v>0</v>
      </c>
      <c r="BJ614" s="45">
        <f t="shared" si="14108"/>
        <v>0</v>
      </c>
      <c r="BK614" s="36"/>
      <c r="BL614" s="37"/>
      <c r="BM614" s="44">
        <f>parseTime(BK614)-(BL618=INT(RIGHT($F614, 1)))</f>
        <v>0</v>
      </c>
      <c r="BN614" s="45">
        <f t="shared" si="14109"/>
        <v>0</v>
      </c>
      <c r="BO614" s="36"/>
      <c r="BP614" s="37"/>
      <c r="BQ614" s="44">
        <f t="shared" ref="BQ614" si="14130">parseTime(BO614)-(BP618=INT(RIGHT($F614, 1)))</f>
        <v>0</v>
      </c>
      <c r="BR614" s="45">
        <f t="shared" si="14111"/>
        <v>0</v>
      </c>
      <c r="BS614" s="36"/>
      <c r="BT614" s="37"/>
      <c r="BU614" s="44">
        <f t="shared" ref="BU614" si="14131">parseTime(BS614)-(BT618=INT(RIGHT($F614, 1)))</f>
        <v>0</v>
      </c>
      <c r="BV614" s="45">
        <f t="shared" si="14113"/>
        <v>0</v>
      </c>
      <c r="BW614" s="36"/>
      <c r="BX614" s="37"/>
      <c r="BY614" s="44">
        <f t="shared" ref="BY614" si="14132">parseTime(BW614)-(BX618=INT(RIGHT($F614, 1)))</f>
        <v>0</v>
      </c>
      <c r="BZ614" s="45">
        <f t="shared" si="14115"/>
        <v>0</v>
      </c>
      <c r="CA614" s="36"/>
      <c r="CB614" s="37"/>
      <c r="CC614" s="44">
        <f t="shared" ref="CC614" si="14133">parseTime(CA614)-(CB618=INT(RIGHT($F614, 1)))</f>
        <v>0</v>
      </c>
      <c r="CD614" s="45">
        <f t="shared" si="14117"/>
        <v>0</v>
      </c>
      <c r="CE614" s="36"/>
      <c r="CF614" s="37"/>
      <c r="CG614" s="44">
        <f t="shared" ref="CG614" si="14134">parseTime(CE614)-(CF618=INT(RIGHT($F614, 1)))</f>
        <v>0</v>
      </c>
      <c r="CH614" s="45">
        <f t="shared" si="14119"/>
        <v>0</v>
      </c>
    </row>
    <row r="615" spans="1:86" x14ac:dyDescent="0.25">
      <c r="A615" s="56" t="s">
        <v>117</v>
      </c>
      <c r="B615" s="57">
        <f ca="1">roleHours(G613:CH619, "MFD")</f>
        <v>48</v>
      </c>
      <c r="C615" s="14">
        <f t="shared" ca="1" si="13320"/>
        <v>6</v>
      </c>
      <c r="D615" s="14"/>
      <c r="E615" s="20" t="s">
        <v>127</v>
      </c>
      <c r="F615" s="51" t="s">
        <v>130</v>
      </c>
      <c r="G615" s="36"/>
      <c r="H615" s="37"/>
      <c r="I615" s="44">
        <f t="shared" ref="I615" si="14135">parseTime(G615)-(H618=INT(RIGHT($F615, 1)))</f>
        <v>0</v>
      </c>
      <c r="J615" s="45">
        <f t="shared" si="14087"/>
        <v>0</v>
      </c>
      <c r="K615" s="36"/>
      <c r="L615" s="37"/>
      <c r="M615" s="44">
        <f t="shared" ref="M615" si="14136">parseTime(K615)-(L618=INT(RIGHT($F615, 1)))</f>
        <v>0</v>
      </c>
      <c r="N615" s="45">
        <f t="shared" si="14089"/>
        <v>0</v>
      </c>
      <c r="O615" s="36"/>
      <c r="P615" s="37"/>
      <c r="Q615" s="44">
        <f t="shared" ref="Q615" si="14137">parseTime(O615)-(P618=INT(RIGHT($F615, 1)))</f>
        <v>0</v>
      </c>
      <c r="R615" s="45">
        <f t="shared" si="14091"/>
        <v>0</v>
      </c>
      <c r="S615" s="36"/>
      <c r="T615" s="37"/>
      <c r="U615" s="44">
        <f t="shared" ref="U615" si="14138">parseTime(S615)-(T618=INT(RIGHT($F615, 1)))</f>
        <v>0</v>
      </c>
      <c r="V615" s="45">
        <f t="shared" si="14093"/>
        <v>0</v>
      </c>
      <c r="W615" s="36"/>
      <c r="X615" s="37"/>
      <c r="Y615" s="44">
        <f t="shared" ref="Y615" si="14139">parseTime(W615)-(X618=INT(RIGHT($F615, 1)))</f>
        <v>0</v>
      </c>
      <c r="Z615" s="45">
        <f t="shared" si="14095"/>
        <v>0</v>
      </c>
      <c r="AA615" s="36"/>
      <c r="AB615" s="37"/>
      <c r="AC615" s="44">
        <f t="shared" ref="AC615" si="14140">parseTime(AA615)-(AB618=INT(RIGHT($F615, 1)))</f>
        <v>0</v>
      </c>
      <c r="AD615" s="45">
        <f t="shared" si="14097"/>
        <v>0</v>
      </c>
      <c r="AE615" s="36"/>
      <c r="AF615" s="37"/>
      <c r="AG615" s="44">
        <f t="shared" ref="AG615" si="14141">parseTime(AE615)-(AF618=INT(RIGHT($F615, 1)))</f>
        <v>0</v>
      </c>
      <c r="AH615" s="45">
        <f t="shared" si="14099"/>
        <v>0</v>
      </c>
      <c r="AI615" s="36"/>
      <c r="AJ615" s="37"/>
      <c r="AK615" s="44">
        <f>parseTime(AI615)-(AJ618=INT(RIGHT($F615, 1)))</f>
        <v>0</v>
      </c>
      <c r="AL615" s="45">
        <f t="shared" si="14100"/>
        <v>0</v>
      </c>
      <c r="AM615" s="36"/>
      <c r="AN615" s="37"/>
      <c r="AO615" s="44">
        <f t="shared" ref="AO615" si="14142">parseTime(AM615)-(AN618=INT(RIGHT($F615, 1)))</f>
        <v>0</v>
      </c>
      <c r="AP615" s="45">
        <f t="shared" si="14102"/>
        <v>0</v>
      </c>
      <c r="AQ615" s="36"/>
      <c r="AR615" s="37"/>
      <c r="AS615" s="44">
        <f t="shared" ref="AS615" si="14143">parseTime(AQ615)-(AR618=INT(RIGHT($F615, 1)))</f>
        <v>0</v>
      </c>
      <c r="AT615" s="45">
        <f t="shared" si="14104"/>
        <v>0</v>
      </c>
      <c r="AU615" s="36"/>
      <c r="AV615" s="37"/>
      <c r="AW615" s="44">
        <f>parseTime(AU615)-(AV618=INT(RIGHT($F615, 1)))</f>
        <v>0</v>
      </c>
      <c r="AX615" s="45">
        <f t="shared" si="14105"/>
        <v>0</v>
      </c>
      <c r="AY615" s="36"/>
      <c r="AZ615" s="37"/>
      <c r="BA615" s="44">
        <f>parseTime(AY615)-(AZ618=INT(RIGHT($F615, 1)))</f>
        <v>0</v>
      </c>
      <c r="BB615" s="45">
        <f t="shared" si="14106"/>
        <v>0</v>
      </c>
      <c r="BC615" s="36"/>
      <c r="BD615" s="37"/>
      <c r="BE615" s="44">
        <f>parseTime(BC615)-(BD618=INT(RIGHT($F615, 1)))</f>
        <v>0</v>
      </c>
      <c r="BF615" s="45">
        <f t="shared" si="14107"/>
        <v>0</v>
      </c>
      <c r="BG615" s="36"/>
      <c r="BH615" s="37"/>
      <c r="BI615" s="44">
        <f>parseTime(BG615)-(BH618=INT(RIGHT($F615, 1)))</f>
        <v>0</v>
      </c>
      <c r="BJ615" s="45">
        <f t="shared" si="14108"/>
        <v>0</v>
      </c>
      <c r="BK615" s="36"/>
      <c r="BL615" s="37"/>
      <c r="BM615" s="44">
        <f>parseTime(BK615)-(BL618=INT(RIGHT($F615, 1)))</f>
        <v>0</v>
      </c>
      <c r="BN615" s="45">
        <f t="shared" si="14109"/>
        <v>0</v>
      </c>
      <c r="BO615" s="36"/>
      <c r="BP615" s="37"/>
      <c r="BQ615" s="44">
        <f t="shared" ref="BQ615" si="14144">parseTime(BO615)-(BP618=INT(RIGHT($F615, 1)))</f>
        <v>0</v>
      </c>
      <c r="BR615" s="45">
        <f t="shared" si="14111"/>
        <v>0</v>
      </c>
      <c r="BS615" s="36"/>
      <c r="BT615" s="37"/>
      <c r="BU615" s="44">
        <f t="shared" ref="BU615" si="14145">parseTime(BS615)-(BT618=INT(RIGHT($F615, 1)))</f>
        <v>0</v>
      </c>
      <c r="BV615" s="45">
        <f t="shared" si="14113"/>
        <v>0</v>
      </c>
      <c r="BW615" s="36"/>
      <c r="BX615" s="37"/>
      <c r="BY615" s="44">
        <f t="shared" ref="BY615" si="14146">parseTime(BW615)-(BX618=INT(RIGHT($F615, 1)))</f>
        <v>0</v>
      </c>
      <c r="BZ615" s="45">
        <f t="shared" si="14115"/>
        <v>0</v>
      </c>
      <c r="CA615" s="36"/>
      <c r="CB615" s="37"/>
      <c r="CC615" s="44">
        <f t="shared" ref="CC615" si="14147">parseTime(CA615)-(CB618=INT(RIGHT($F615, 1)))</f>
        <v>0</v>
      </c>
      <c r="CD615" s="45">
        <f t="shared" si="14117"/>
        <v>0</v>
      </c>
      <c r="CE615" s="36"/>
      <c r="CF615" s="37"/>
      <c r="CG615" s="44">
        <f t="shared" ref="CG615" si="14148">parseTime(CE615)-(CF618=INT(RIGHT($F615, 1)))</f>
        <v>0</v>
      </c>
      <c r="CH615" s="45">
        <f t="shared" si="14119"/>
        <v>0</v>
      </c>
    </row>
    <row r="616" spans="1:86" x14ac:dyDescent="0.25">
      <c r="A616" s="56" t="s">
        <v>118</v>
      </c>
      <c r="B616" s="57">
        <f ca="1">roleHours(G613:CH619, "DFD")</f>
        <v>16</v>
      </c>
      <c r="C616" s="14">
        <f t="shared" ca="1" si="13320"/>
        <v>2</v>
      </c>
      <c r="D616" s="14"/>
      <c r="E616" s="20"/>
      <c r="F616" s="51" t="s">
        <v>131</v>
      </c>
      <c r="G616" s="36"/>
      <c r="H616" s="37"/>
      <c r="I616" s="44">
        <f t="shared" ref="I616" si="14149">parseTime(G616)-(H618=INT(RIGHT($F616, 1)))</f>
        <v>0</v>
      </c>
      <c r="J616" s="45">
        <f t="shared" si="14087"/>
        <v>0</v>
      </c>
      <c r="K616" s="36"/>
      <c r="L616" s="37"/>
      <c r="M616" s="44">
        <f t="shared" ref="M616" si="14150">parseTime(K616)-(L618=INT(RIGHT($F616, 1)))</f>
        <v>0</v>
      </c>
      <c r="N616" s="45">
        <f t="shared" si="14089"/>
        <v>0</v>
      </c>
      <c r="O616" s="36"/>
      <c r="P616" s="37"/>
      <c r="Q616" s="44">
        <f t="shared" ref="Q616" si="14151">parseTime(O616)-(P618=INT(RIGHT($F616, 1)))</f>
        <v>0</v>
      </c>
      <c r="R616" s="45">
        <f t="shared" si="14091"/>
        <v>0</v>
      </c>
      <c r="S616" s="36"/>
      <c r="T616" s="37"/>
      <c r="U616" s="44">
        <f t="shared" ref="U616" si="14152">parseTime(S616)-(T618=INT(RIGHT($F616, 1)))</f>
        <v>0</v>
      </c>
      <c r="V616" s="45">
        <f t="shared" si="14093"/>
        <v>0</v>
      </c>
      <c r="W616" s="36"/>
      <c r="X616" s="37"/>
      <c r="Y616" s="44">
        <f t="shared" ref="Y616" si="14153">parseTime(W616)-(X618=INT(RIGHT($F616, 1)))</f>
        <v>0</v>
      </c>
      <c r="Z616" s="45">
        <f t="shared" si="14095"/>
        <v>0</v>
      </c>
      <c r="AA616" s="36"/>
      <c r="AB616" s="37"/>
      <c r="AC616" s="44">
        <f t="shared" ref="AC616" si="14154">parseTime(AA616)-(AB618=INT(RIGHT($F616, 1)))</f>
        <v>0</v>
      </c>
      <c r="AD616" s="45">
        <f t="shared" si="14097"/>
        <v>0</v>
      </c>
      <c r="AE616" s="36"/>
      <c r="AF616" s="37"/>
      <c r="AG616" s="44">
        <f t="shared" ref="AG616" si="14155">parseTime(AE616)-(AF618=INT(RIGHT($F616, 1)))</f>
        <v>0</v>
      </c>
      <c r="AH616" s="45">
        <f t="shared" si="14099"/>
        <v>0</v>
      </c>
      <c r="AI616" s="36"/>
      <c r="AJ616" s="37"/>
      <c r="AK616" s="44">
        <f>parseTime(AI616)-(AJ618=INT(RIGHT($F616, 1)))</f>
        <v>0</v>
      </c>
      <c r="AL616" s="45">
        <f t="shared" si="14100"/>
        <v>0</v>
      </c>
      <c r="AM616" s="36"/>
      <c r="AN616" s="37"/>
      <c r="AO616" s="44">
        <f t="shared" ref="AO616" si="14156">parseTime(AM616)-(AN618=INT(RIGHT($F616, 1)))</f>
        <v>0</v>
      </c>
      <c r="AP616" s="45">
        <f t="shared" si="14102"/>
        <v>0</v>
      </c>
      <c r="AQ616" s="36"/>
      <c r="AR616" s="37"/>
      <c r="AS616" s="44">
        <f t="shared" ref="AS616" si="14157">parseTime(AQ616)-(AR618=INT(RIGHT($F616, 1)))</f>
        <v>0</v>
      </c>
      <c r="AT616" s="45">
        <f t="shared" si="14104"/>
        <v>0</v>
      </c>
      <c r="AU616" s="36"/>
      <c r="AV616" s="37"/>
      <c r="AW616" s="44">
        <f>parseTime(AU616)-(AV618=INT(RIGHT($F616, 1)))</f>
        <v>0</v>
      </c>
      <c r="AX616" s="45">
        <f t="shared" si="14105"/>
        <v>0</v>
      </c>
      <c r="AY616" s="36"/>
      <c r="AZ616" s="37"/>
      <c r="BA616" s="44">
        <f>parseTime(AY616)-(AZ618=INT(RIGHT($F616, 1)))</f>
        <v>0</v>
      </c>
      <c r="BB616" s="45">
        <f t="shared" si="14106"/>
        <v>0</v>
      </c>
      <c r="BC616" s="36"/>
      <c r="BD616" s="37"/>
      <c r="BE616" s="44">
        <f>parseTime(BC616)-(BD618=INT(RIGHT($F616, 1)))</f>
        <v>0</v>
      </c>
      <c r="BF616" s="45">
        <f t="shared" si="14107"/>
        <v>0</v>
      </c>
      <c r="BG616" s="36"/>
      <c r="BH616" s="37"/>
      <c r="BI616" s="44">
        <f>parseTime(BG616)-(BH618=INT(RIGHT($F616, 1)))</f>
        <v>0</v>
      </c>
      <c r="BJ616" s="45">
        <f t="shared" si="14108"/>
        <v>0</v>
      </c>
      <c r="BK616" s="36"/>
      <c r="BL616" s="37"/>
      <c r="BM616" s="44">
        <f>parseTime(BK616)-(BL618=INT(RIGHT($F616, 1)))</f>
        <v>0</v>
      </c>
      <c r="BN616" s="45">
        <f t="shared" si="14109"/>
        <v>0</v>
      </c>
      <c r="BO616" s="36"/>
      <c r="BP616" s="37"/>
      <c r="BQ616" s="44">
        <f t="shared" ref="BQ616" si="14158">parseTime(BO616)-(BP618=INT(RIGHT($F616, 1)))</f>
        <v>0</v>
      </c>
      <c r="BR616" s="45">
        <f t="shared" si="14111"/>
        <v>0</v>
      </c>
      <c r="BS616" s="36"/>
      <c r="BT616" s="37"/>
      <c r="BU616" s="44">
        <f t="shared" ref="BU616" si="14159">parseTime(BS616)-(BT618=INT(RIGHT($F616, 1)))</f>
        <v>0</v>
      </c>
      <c r="BV616" s="45">
        <f t="shared" si="14113"/>
        <v>0</v>
      </c>
      <c r="BW616" s="36"/>
      <c r="BX616" s="37"/>
      <c r="BY616" s="44">
        <f t="shared" ref="BY616" si="14160">parseTime(BW616)-(BX618=INT(RIGHT($F616, 1)))</f>
        <v>0</v>
      </c>
      <c r="BZ616" s="45">
        <f t="shared" si="14115"/>
        <v>0</v>
      </c>
      <c r="CA616" s="36"/>
      <c r="CB616" s="37"/>
      <c r="CC616" s="44">
        <f t="shared" ref="CC616" si="14161">parseTime(CA616)-(CB618=INT(RIGHT($F616, 1)))</f>
        <v>0</v>
      </c>
      <c r="CD616" s="45">
        <f t="shared" si="14117"/>
        <v>0</v>
      </c>
      <c r="CE616" s="36"/>
      <c r="CF616" s="37"/>
      <c r="CG616" s="44">
        <f t="shared" ref="CG616" si="14162">parseTime(CE616)-(CF618=INT(RIGHT($F616, 1)))</f>
        <v>0</v>
      </c>
      <c r="CH616" s="45">
        <f t="shared" si="14119"/>
        <v>0</v>
      </c>
    </row>
    <row r="617" spans="1:86" x14ac:dyDescent="0.25">
      <c r="A617" s="56" t="s">
        <v>119</v>
      </c>
      <c r="B617" s="57">
        <f ca="1">roleHours(G613:CH619, "MCC")</f>
        <v>8</v>
      </c>
      <c r="C617" s="14">
        <f t="shared" ca="1" si="13320"/>
        <v>1</v>
      </c>
      <c r="D617" s="14"/>
      <c r="E617" s="20"/>
      <c r="F617" s="51" t="s">
        <v>132</v>
      </c>
      <c r="G617" s="36"/>
      <c r="H617" s="37"/>
      <c r="I617" s="44">
        <f t="shared" ref="I617" si="14163">parseTime(G617)-(H618=INT(RIGHT($F617, 1)))</f>
        <v>0</v>
      </c>
      <c r="J617" s="45">
        <f t="shared" si="14087"/>
        <v>0</v>
      </c>
      <c r="K617" s="36"/>
      <c r="L617" s="37"/>
      <c r="M617" s="44">
        <f t="shared" ref="M617" si="14164">parseTime(K617)-(L618=INT(RIGHT($F617, 1)))</f>
        <v>0</v>
      </c>
      <c r="N617" s="45">
        <f t="shared" si="14089"/>
        <v>0</v>
      </c>
      <c r="O617" s="36"/>
      <c r="P617" s="37"/>
      <c r="Q617" s="44">
        <f t="shared" ref="Q617" si="14165">parseTime(O617)-(P618=INT(RIGHT($F617, 1)))</f>
        <v>0</v>
      </c>
      <c r="R617" s="45">
        <f t="shared" si="14091"/>
        <v>0</v>
      </c>
      <c r="S617" s="36"/>
      <c r="T617" s="37"/>
      <c r="U617" s="44">
        <f t="shared" ref="U617" si="14166">parseTime(S617)-(T618=INT(RIGHT($F617, 1)))</f>
        <v>0</v>
      </c>
      <c r="V617" s="45">
        <f t="shared" si="14093"/>
        <v>0</v>
      </c>
      <c r="W617" s="36"/>
      <c r="X617" s="37"/>
      <c r="Y617" s="44">
        <f t="shared" ref="Y617" si="14167">parseTime(W617)-(X618=INT(RIGHT($F617, 1)))</f>
        <v>0</v>
      </c>
      <c r="Z617" s="45">
        <f t="shared" si="14095"/>
        <v>0</v>
      </c>
      <c r="AA617" s="36"/>
      <c r="AB617" s="37"/>
      <c r="AC617" s="44">
        <f t="shared" ref="AC617" si="14168">parseTime(AA617)-(AB618=INT(RIGHT($F617, 1)))</f>
        <v>0</v>
      </c>
      <c r="AD617" s="45">
        <f t="shared" si="14097"/>
        <v>0</v>
      </c>
      <c r="AE617" s="36"/>
      <c r="AF617" s="37"/>
      <c r="AG617" s="44">
        <f t="shared" ref="AG617" si="14169">parseTime(AE617)-(AF618=INT(RIGHT($F617, 1)))</f>
        <v>0</v>
      </c>
      <c r="AH617" s="45">
        <f t="shared" si="14099"/>
        <v>0</v>
      </c>
      <c r="AI617" s="36"/>
      <c r="AJ617" s="37"/>
      <c r="AK617" s="44">
        <f>parseTime(AI617)-(AJ618=INT(RIGHT($F617, 1)))</f>
        <v>0</v>
      </c>
      <c r="AL617" s="45">
        <f t="shared" si="14100"/>
        <v>0</v>
      </c>
      <c r="AM617" s="36"/>
      <c r="AN617" s="37"/>
      <c r="AO617" s="44">
        <f t="shared" ref="AO617" si="14170">parseTime(AM617)-(AN618=INT(RIGHT($F617, 1)))</f>
        <v>0</v>
      </c>
      <c r="AP617" s="45">
        <f t="shared" si="14102"/>
        <v>0</v>
      </c>
      <c r="AQ617" s="36"/>
      <c r="AR617" s="37"/>
      <c r="AS617" s="44">
        <f t="shared" ref="AS617" si="14171">parseTime(AQ617)-(AR618=INT(RIGHT($F617, 1)))</f>
        <v>0</v>
      </c>
      <c r="AT617" s="45">
        <f t="shared" si="14104"/>
        <v>0</v>
      </c>
      <c r="AU617" s="36"/>
      <c r="AV617" s="37"/>
      <c r="AW617" s="44">
        <f>parseTime(AU617)-(AV618=INT(RIGHT($F617, 1)))</f>
        <v>0</v>
      </c>
      <c r="AX617" s="45">
        <f t="shared" si="14105"/>
        <v>0</v>
      </c>
      <c r="AY617" s="36"/>
      <c r="AZ617" s="37"/>
      <c r="BA617" s="44">
        <f>parseTime(AY617)-(AZ618=INT(RIGHT($F617, 1)))</f>
        <v>0</v>
      </c>
      <c r="BB617" s="45">
        <f t="shared" si="14106"/>
        <v>0</v>
      </c>
      <c r="BC617" s="36"/>
      <c r="BD617" s="37"/>
      <c r="BE617" s="44">
        <f>parseTime(BC617)-(BD618=INT(RIGHT($F617, 1)))</f>
        <v>0</v>
      </c>
      <c r="BF617" s="45">
        <f t="shared" si="14107"/>
        <v>0</v>
      </c>
      <c r="BG617" s="36"/>
      <c r="BH617" s="37"/>
      <c r="BI617" s="44">
        <f>parseTime(BG617)-(BH618=INT(RIGHT($F617, 1)))</f>
        <v>0</v>
      </c>
      <c r="BJ617" s="45">
        <f t="shared" si="14108"/>
        <v>0</v>
      </c>
      <c r="BK617" s="36"/>
      <c r="BL617" s="37"/>
      <c r="BM617" s="44">
        <f>parseTime(BK617)-(BL618=INT(RIGHT($F617, 1)))</f>
        <v>0</v>
      </c>
      <c r="BN617" s="45">
        <f t="shared" si="14109"/>
        <v>0</v>
      </c>
      <c r="BO617" s="36"/>
      <c r="BP617" s="37"/>
      <c r="BQ617" s="44">
        <f t="shared" ref="BQ617" si="14172">parseTime(BO617)-(BP618=INT(RIGHT($F617, 1)))</f>
        <v>0</v>
      </c>
      <c r="BR617" s="45">
        <f t="shared" si="14111"/>
        <v>0</v>
      </c>
      <c r="BS617" s="36"/>
      <c r="BT617" s="37"/>
      <c r="BU617" s="44">
        <f t="shared" ref="BU617" si="14173">parseTime(BS617)-(BT618=INT(RIGHT($F617, 1)))</f>
        <v>0</v>
      </c>
      <c r="BV617" s="45">
        <f t="shared" si="14113"/>
        <v>0</v>
      </c>
      <c r="BW617" s="36"/>
      <c r="BX617" s="37"/>
      <c r="BY617" s="44">
        <f t="shared" ref="BY617" si="14174">parseTime(BW617)-(BX618=INT(RIGHT($F617, 1)))</f>
        <v>0</v>
      </c>
      <c r="BZ617" s="45">
        <f t="shared" si="14115"/>
        <v>0</v>
      </c>
      <c r="CA617" s="36"/>
      <c r="CB617" s="37"/>
      <c r="CC617" s="44">
        <f t="shared" ref="CC617" si="14175">parseTime(CA617)-(CB618=INT(RIGHT($F617, 1)))</f>
        <v>0</v>
      </c>
      <c r="CD617" s="45">
        <f t="shared" si="14117"/>
        <v>0</v>
      </c>
      <c r="CE617" s="36"/>
      <c r="CF617" s="37"/>
      <c r="CG617" s="44">
        <f t="shared" ref="CG617" si="14176">parseTime(CE617)-(CF618=INT(RIGHT($F617, 1)))</f>
        <v>0</v>
      </c>
      <c r="CH617" s="45">
        <f t="shared" si="14119"/>
        <v>0</v>
      </c>
    </row>
    <row r="618" spans="1:86" x14ac:dyDescent="0.25">
      <c r="A618" s="56" t="s">
        <v>120</v>
      </c>
      <c r="B618" s="57">
        <f ca="1">roleHours(G613:CH619, "DCC")</f>
        <v>0</v>
      </c>
      <c r="C618" s="14">
        <f t="shared" ca="1" si="13320"/>
        <v>0</v>
      </c>
      <c r="D618" s="14"/>
      <c r="E618" s="20"/>
      <c r="F618" s="51"/>
      <c r="G618" s="46" t="s">
        <v>134</v>
      </c>
      <c r="H618" s="38">
        <f t="shared" ref="H618" si="14177">lunchAdjust(G613:H617)</f>
        <v>1</v>
      </c>
      <c r="I618" s="48" t="s">
        <v>0</v>
      </c>
      <c r="J618" s="39">
        <f t="shared" ref="J618" si="14178">SUMPRODUCT(I613:I617*J613:J617)</f>
        <v>8</v>
      </c>
      <c r="K618" s="46" t="s">
        <v>134</v>
      </c>
      <c r="L618" s="38">
        <f t="shared" ref="L618" si="14179">lunchAdjust(K613:L617)</f>
        <v>1</v>
      </c>
      <c r="M618" s="48" t="s">
        <v>0</v>
      </c>
      <c r="N618" s="39">
        <f t="shared" ref="N618" si="14180">SUMPRODUCT(M613:M617*N613:N617)</f>
        <v>8</v>
      </c>
      <c r="O618" s="46" t="s">
        <v>134</v>
      </c>
      <c r="P618" s="38">
        <f t="shared" ref="P618" si="14181">lunchAdjust(O613:P617)</f>
        <v>1</v>
      </c>
      <c r="Q618" s="48" t="s">
        <v>0</v>
      </c>
      <c r="R618" s="39">
        <f t="shared" ref="R618" si="14182">SUMPRODUCT(Q613:Q617*R613:R617)</f>
        <v>8</v>
      </c>
      <c r="S618" s="46" t="s">
        <v>134</v>
      </c>
      <c r="T618" s="38">
        <f t="shared" ref="T618" si="14183">lunchAdjust(S613:T617)</f>
        <v>1</v>
      </c>
      <c r="U618" s="48" t="s">
        <v>0</v>
      </c>
      <c r="V618" s="39">
        <f t="shared" ref="V618" si="14184">SUMPRODUCT(U613:U617*V613:V617)</f>
        <v>8</v>
      </c>
      <c r="W618" s="46" t="s">
        <v>134</v>
      </c>
      <c r="X618" s="38">
        <f t="shared" ref="X618" si="14185">lunchAdjust(W613:X617)</f>
        <v>1</v>
      </c>
      <c r="Y618" s="48" t="s">
        <v>0</v>
      </c>
      <c r="Z618" s="39">
        <f t="shared" ref="Z618" si="14186">SUMPRODUCT(Y613:Y617*Z613:Z617)</f>
        <v>8</v>
      </c>
      <c r="AA618" s="46" t="s">
        <v>134</v>
      </c>
      <c r="AB618" s="38">
        <f t="shared" ref="AB618" si="14187">lunchAdjust(AA613:AB617)</f>
        <v>1</v>
      </c>
      <c r="AC618" s="48" t="s">
        <v>0</v>
      </c>
      <c r="AD618" s="39">
        <f t="shared" ref="AD618" si="14188">SUMPRODUCT(AC613:AC617*AD613:AD617)</f>
        <v>8</v>
      </c>
      <c r="AE618" s="46" t="s">
        <v>134</v>
      </c>
      <c r="AF618" s="38">
        <f t="shared" ref="AF618" si="14189">lunchAdjust(AE613:AF617)</f>
        <v>1</v>
      </c>
      <c r="AG618" s="48" t="s">
        <v>0</v>
      </c>
      <c r="AH618" s="39">
        <f t="shared" ref="AH618" si="14190">SUMPRODUCT(AG613:AG617*AH613:AH617)</f>
        <v>8</v>
      </c>
      <c r="AI618" s="46" t="s">
        <v>134</v>
      </c>
      <c r="AJ618" s="38">
        <f t="shared" ref="AJ618" si="14191">lunchAdjust(AI613:AJ617)</f>
        <v>0</v>
      </c>
      <c r="AK618" s="48" t="s">
        <v>0</v>
      </c>
      <c r="AL618" s="39">
        <f t="shared" ref="AL618" si="14192">SUMPRODUCT(AK613:AK617*AL613:AL617)</f>
        <v>0</v>
      </c>
      <c r="AM618" s="46" t="s">
        <v>134</v>
      </c>
      <c r="AN618" s="38">
        <f t="shared" ref="AN618" si="14193">lunchAdjust(AM613:AN617)</f>
        <v>1</v>
      </c>
      <c r="AO618" s="48" t="s">
        <v>0</v>
      </c>
      <c r="AP618" s="39">
        <f t="shared" ref="AP618" si="14194">SUMPRODUCT(AO613:AO617*AP613:AP617)</f>
        <v>8</v>
      </c>
      <c r="AQ618" s="46" t="s">
        <v>134</v>
      </c>
      <c r="AR618" s="38">
        <f t="shared" ref="AR618" si="14195">lunchAdjust(AQ613:AR617)</f>
        <v>0</v>
      </c>
      <c r="AS618" s="48" t="s">
        <v>0</v>
      </c>
      <c r="AT618" s="39">
        <f t="shared" ref="AT618" si="14196">SUMPRODUCT(AS613:AS617*AT613:AT617)</f>
        <v>0</v>
      </c>
      <c r="AU618" s="46" t="s">
        <v>134</v>
      </c>
      <c r="AV618" s="38">
        <f t="shared" ref="AV618" si="14197">lunchAdjust(AU613:AV617)</f>
        <v>0</v>
      </c>
      <c r="AW618" s="48" t="s">
        <v>0</v>
      </c>
      <c r="AX618" s="39">
        <f t="shared" ref="AX618" si="14198">SUMPRODUCT(AW613:AW617*AX613:AX617)</f>
        <v>0</v>
      </c>
      <c r="AY618" s="46" t="s">
        <v>134</v>
      </c>
      <c r="AZ618" s="38">
        <f t="shared" ref="AZ618" si="14199">lunchAdjust(AY613:AZ617)</f>
        <v>0</v>
      </c>
      <c r="BA618" s="48" t="s">
        <v>0</v>
      </c>
      <c r="BB618" s="39">
        <f t="shared" ref="BB618" si="14200">SUMPRODUCT(BA613:BA617*BB613:BB617)</f>
        <v>0</v>
      </c>
      <c r="BC618" s="46" t="s">
        <v>134</v>
      </c>
      <c r="BD618" s="38">
        <f t="shared" ref="BD618" si="14201">lunchAdjust(BC613:BD617)</f>
        <v>1</v>
      </c>
      <c r="BE618" s="48" t="s">
        <v>0</v>
      </c>
      <c r="BF618" s="39">
        <f t="shared" ref="BF618" si="14202">SUMPRODUCT(BE613:BE617*BF613:BF617)</f>
        <v>8</v>
      </c>
      <c r="BG618" s="46" t="s">
        <v>134</v>
      </c>
      <c r="BH618" s="38">
        <f t="shared" ref="BH618" si="14203">lunchAdjust(BG613:BH617)</f>
        <v>0</v>
      </c>
      <c r="BI618" s="48" t="s">
        <v>0</v>
      </c>
      <c r="BJ618" s="39">
        <f t="shared" ref="BJ618" si="14204">SUMPRODUCT(BI613:BI617*BJ613:BJ617)</f>
        <v>0</v>
      </c>
      <c r="BK618" s="46" t="s">
        <v>134</v>
      </c>
      <c r="BL618" s="38">
        <f t="shared" ref="BL618" si="14205">lunchAdjust(BK613:BL617)</f>
        <v>0</v>
      </c>
      <c r="BM618" s="48" t="s">
        <v>0</v>
      </c>
      <c r="BN618" s="39">
        <f t="shared" ref="BN618" si="14206">SUMPRODUCT(BM613:BM617*BN613:BN617)</f>
        <v>0</v>
      </c>
      <c r="BO618" s="46" t="s">
        <v>134</v>
      </c>
      <c r="BP618" s="38">
        <f t="shared" ref="BP618" si="14207">lunchAdjust(BO613:BP617)</f>
        <v>0</v>
      </c>
      <c r="BQ618" s="48" t="s">
        <v>0</v>
      </c>
      <c r="BR618" s="39">
        <f t="shared" ref="BR618" si="14208">SUMPRODUCT(BQ613:BQ617*BR613:BR617)</f>
        <v>0</v>
      </c>
      <c r="BS618" s="46" t="s">
        <v>134</v>
      </c>
      <c r="BT618" s="38">
        <f t="shared" ref="BT618" si="14209">lunchAdjust(BS613:BT617)</f>
        <v>0</v>
      </c>
      <c r="BU618" s="48" t="s">
        <v>0</v>
      </c>
      <c r="BV618" s="39">
        <f t="shared" ref="BV618" si="14210">SUMPRODUCT(BU613:BU617*BV613:BV617)</f>
        <v>0</v>
      </c>
      <c r="BW618" s="46" t="s">
        <v>134</v>
      </c>
      <c r="BX618" s="38">
        <f t="shared" ref="BX618" si="14211">lunchAdjust(BW613:BX617)</f>
        <v>0</v>
      </c>
      <c r="BY618" s="48" t="s">
        <v>0</v>
      </c>
      <c r="BZ618" s="39">
        <f t="shared" ref="BZ618" si="14212">SUMPRODUCT(BY613:BY617*BZ613:BZ617)</f>
        <v>0</v>
      </c>
      <c r="CA618" s="46" t="s">
        <v>134</v>
      </c>
      <c r="CB618" s="38">
        <f t="shared" ref="CB618" si="14213">lunchAdjust(CA613:CB617)</f>
        <v>0</v>
      </c>
      <c r="CC618" s="48" t="s">
        <v>0</v>
      </c>
      <c r="CD618" s="39">
        <f t="shared" ref="CD618" si="14214">SUMPRODUCT(CC613:CC617*CD613:CD617)</f>
        <v>0</v>
      </c>
      <c r="CE618" s="46" t="s">
        <v>134</v>
      </c>
      <c r="CF618" s="38">
        <f t="shared" ref="CF618" si="14215">lunchAdjust(CE613:CF617)</f>
        <v>0</v>
      </c>
      <c r="CG618" s="48" t="s">
        <v>0</v>
      </c>
      <c r="CH618" s="39">
        <f t="shared" ref="CH618" si="14216">SUMPRODUCT(CG613:CG617*CH613:CH617)</f>
        <v>0</v>
      </c>
    </row>
    <row r="619" spans="1:86" ht="15.75" thickBot="1" x14ac:dyDescent="0.3">
      <c r="A619" s="58" t="s">
        <v>121</v>
      </c>
      <c r="B619" s="59">
        <f ca="1">roleHours(G613:CH619, "OUT")</f>
        <v>0</v>
      </c>
      <c r="C619" s="54" t="s">
        <v>137</v>
      </c>
      <c r="D619" s="22">
        <f ca="1">roleHours(G613:CH619, "PTO")</f>
        <v>0</v>
      </c>
      <c r="E619" s="23"/>
      <c r="F619" s="52"/>
      <c r="G619" s="47" t="s">
        <v>39</v>
      </c>
      <c r="H619" s="40">
        <f t="shared" si="14051"/>
        <v>0</v>
      </c>
      <c r="I619" s="49" t="s">
        <v>135</v>
      </c>
      <c r="J619" s="41">
        <f t="shared" ref="J619" si="14217">J618*G$4</f>
        <v>0</v>
      </c>
      <c r="K619" s="47" t="s">
        <v>39</v>
      </c>
      <c r="L619" s="40">
        <f t="shared" ref="L619" si="14218">SUMPRODUCT(M613:M617*(L613:L617="PTO"))+SUMPRODUCT(M613:M617*(L613:L617="HOL"))</f>
        <v>0</v>
      </c>
      <c r="M619" s="49" t="s">
        <v>135</v>
      </c>
      <c r="N619" s="41">
        <f t="shared" ref="N619" si="14219">N618*K$4</f>
        <v>0</v>
      </c>
      <c r="O619" s="47" t="s">
        <v>39</v>
      </c>
      <c r="P619" s="40">
        <f t="shared" ref="P619" si="14220">SUMPRODUCT(Q613:Q617*(P613:P617="PTO"))+SUMPRODUCT(Q613:Q617*(P613:P617="HOL"))</f>
        <v>0</v>
      </c>
      <c r="Q619" s="49" t="s">
        <v>135</v>
      </c>
      <c r="R619" s="41">
        <f t="shared" ref="R619" si="14221">R618*O$4</f>
        <v>8</v>
      </c>
      <c r="S619" s="47" t="s">
        <v>39</v>
      </c>
      <c r="T619" s="40">
        <f t="shared" ref="T619" si="14222">SUMPRODUCT(U613:U617*(T613:T617="PTO"))+SUMPRODUCT(U613:U617*(T613:T617="HOL"))</f>
        <v>0</v>
      </c>
      <c r="U619" s="49" t="s">
        <v>135</v>
      </c>
      <c r="V619" s="41">
        <f t="shared" ref="V619" si="14223">V618*S$4</f>
        <v>0</v>
      </c>
      <c r="W619" s="47" t="s">
        <v>39</v>
      </c>
      <c r="X619" s="40">
        <f t="shared" ref="X619" si="14224">SUMPRODUCT(Y613:Y617*(X613:X617="PTO"))+SUMPRODUCT(Y613:Y617*(X613:X617="HOL"))</f>
        <v>0</v>
      </c>
      <c r="Y619" s="49" t="s">
        <v>135</v>
      </c>
      <c r="Z619" s="41">
        <f t="shared" ref="Z619" si="14225">Z618*W$4</f>
        <v>8</v>
      </c>
      <c r="AA619" s="47" t="s">
        <v>39</v>
      </c>
      <c r="AB619" s="40">
        <f t="shared" ref="AB619" si="14226">SUMPRODUCT(AC613:AC617*(AB613:AB617="PTO"))+SUMPRODUCT(AC613:AC617*(AB613:AB617="HOL"))</f>
        <v>0</v>
      </c>
      <c r="AC619" s="49" t="s">
        <v>135</v>
      </c>
      <c r="AD619" s="41">
        <f t="shared" ref="AD619" si="14227">AD618*AA$4</f>
        <v>8</v>
      </c>
      <c r="AE619" s="47" t="s">
        <v>39</v>
      </c>
      <c r="AF619" s="40">
        <f t="shared" ref="AF619" si="14228">SUMPRODUCT(AG613:AG617*(AF613:AF617="PTO"))+SUMPRODUCT(AG613:AG617*(AF613:AF617="HOL"))</f>
        <v>0</v>
      </c>
      <c r="AG619" s="49" t="s">
        <v>135</v>
      </c>
      <c r="AH619" s="41">
        <f t="shared" ref="AH619" si="14229">AH618*AE$4</f>
        <v>8</v>
      </c>
      <c r="AI619" s="47" t="s">
        <v>39</v>
      </c>
      <c r="AJ619" s="40">
        <f t="shared" ref="AJ619" si="14230">SUMPRODUCT(AK613:AK617*(AJ613:AJ617="PTO"))+SUMPRODUCT(AK613:AK617*(AJ613:AJ617="HOL"))</f>
        <v>0</v>
      </c>
      <c r="AK619" s="49" t="s">
        <v>135</v>
      </c>
      <c r="AL619" s="41">
        <f>AL618*AI$4</f>
        <v>0</v>
      </c>
      <c r="AM619" s="47" t="s">
        <v>39</v>
      </c>
      <c r="AN619" s="40">
        <f t="shared" ref="AN619" si="14231">SUMPRODUCT(AO613:AO617*(AN613:AN617="PTO"))+SUMPRODUCT(AO613:AO617*(AN613:AN617="HOL"))</f>
        <v>0</v>
      </c>
      <c r="AO619" s="49" t="s">
        <v>135</v>
      </c>
      <c r="AP619" s="41">
        <f t="shared" ref="AP619" si="14232">AP618*AM$4</f>
        <v>8</v>
      </c>
      <c r="AQ619" s="47" t="s">
        <v>39</v>
      </c>
      <c r="AR619" s="40">
        <f t="shared" ref="AR619" si="14233">SUMPRODUCT(AS613:AS617*(AR613:AR617="PTO"))+SUMPRODUCT(AS613:AS617*(AR613:AR617="HOL"))</f>
        <v>0</v>
      </c>
      <c r="AS619" s="49" t="s">
        <v>135</v>
      </c>
      <c r="AT619" s="41">
        <f t="shared" ref="AT619" si="14234">AT618*AQ$4</f>
        <v>0</v>
      </c>
      <c r="AU619" s="47" t="s">
        <v>39</v>
      </c>
      <c r="AV619" s="40">
        <f t="shared" ref="AV619" si="14235">SUMPRODUCT(AW613:AW617*(AV613:AV617="PTO"))+SUMPRODUCT(AW613:AW617*(AV613:AV617="HOL"))</f>
        <v>0</v>
      </c>
      <c r="AW619" s="49" t="s">
        <v>135</v>
      </c>
      <c r="AX619" s="41">
        <f>AX618*AU$4</f>
        <v>0</v>
      </c>
      <c r="AY619" s="47" t="s">
        <v>39</v>
      </c>
      <c r="AZ619" s="40">
        <f t="shared" ref="AZ619" si="14236">SUMPRODUCT(BA613:BA617*(AZ613:AZ617="PTO"))+SUMPRODUCT(BA613:BA617*(AZ613:AZ617="HOL"))</f>
        <v>0</v>
      </c>
      <c r="BA619" s="49" t="s">
        <v>135</v>
      </c>
      <c r="BB619" s="41">
        <f>BB618*AY$4</f>
        <v>0</v>
      </c>
      <c r="BC619" s="47" t="s">
        <v>39</v>
      </c>
      <c r="BD619" s="40">
        <f t="shared" ref="BD619" si="14237">SUMPRODUCT(BE613:BE617*(BD613:BD617="PTO"))+SUMPRODUCT(BE613:BE617*(BD613:BD617="HOL"))</f>
        <v>0</v>
      </c>
      <c r="BE619" s="49" t="s">
        <v>135</v>
      </c>
      <c r="BF619" s="41">
        <f>BF618*BC$4</f>
        <v>8</v>
      </c>
      <c r="BG619" s="47" t="s">
        <v>39</v>
      </c>
      <c r="BH619" s="40">
        <f t="shared" ref="BH619" si="14238">SUMPRODUCT(BI613:BI617*(BH613:BH617="PTO"))+SUMPRODUCT(BI613:BI617*(BH613:BH617="HOL"))</f>
        <v>0</v>
      </c>
      <c r="BI619" s="49" t="s">
        <v>135</v>
      </c>
      <c r="BJ619" s="41">
        <f>BJ618*BG$4</f>
        <v>0</v>
      </c>
      <c r="BK619" s="47" t="s">
        <v>39</v>
      </c>
      <c r="BL619" s="40">
        <f t="shared" ref="BL619" si="14239">SUMPRODUCT(BM613:BM617*(BL613:BL617="PTO"))+SUMPRODUCT(BM613:BM617*(BL613:BL617="HOL"))</f>
        <v>0</v>
      </c>
      <c r="BM619" s="49" t="s">
        <v>135</v>
      </c>
      <c r="BN619" s="41">
        <f>BN618*BK$4</f>
        <v>0</v>
      </c>
      <c r="BO619" s="47" t="s">
        <v>39</v>
      </c>
      <c r="BP619" s="40">
        <f t="shared" ref="BP619" si="14240">SUMPRODUCT(BQ613:BQ617*(BP613:BP617="PTO"))+SUMPRODUCT(BQ613:BQ617*(BP613:BP617="HOL"))</f>
        <v>0</v>
      </c>
      <c r="BQ619" s="49" t="s">
        <v>135</v>
      </c>
      <c r="BR619" s="41">
        <f t="shared" ref="BR619" si="14241">BR618*BO$4</f>
        <v>0</v>
      </c>
      <c r="BS619" s="47" t="s">
        <v>39</v>
      </c>
      <c r="BT619" s="40">
        <f t="shared" ref="BT619" si="14242">SUMPRODUCT(BU613:BU617*(BT613:BT617="PTO"))+SUMPRODUCT(BU613:BU617*(BT613:BT617="HOL"))</f>
        <v>0</v>
      </c>
      <c r="BU619" s="49" t="s">
        <v>135</v>
      </c>
      <c r="BV619" s="41">
        <f t="shared" ref="BV619" si="14243">BV618*BS$4</f>
        <v>0</v>
      </c>
      <c r="BW619" s="47" t="s">
        <v>39</v>
      </c>
      <c r="BX619" s="40">
        <f t="shared" ref="BX619" si="14244">SUMPRODUCT(BY613:BY617*(BX613:BX617="PTO"))+SUMPRODUCT(BY613:BY617*(BX613:BX617="HOL"))</f>
        <v>0</v>
      </c>
      <c r="BY619" s="49" t="s">
        <v>135</v>
      </c>
      <c r="BZ619" s="41">
        <f t="shared" ref="BZ619" si="14245">BZ618*BW$4</f>
        <v>0</v>
      </c>
      <c r="CA619" s="47" t="s">
        <v>39</v>
      </c>
      <c r="CB619" s="40">
        <f t="shared" ref="CB619" si="14246">SUMPRODUCT(CC613:CC617*(CB613:CB617="PTO"))+SUMPRODUCT(CC613:CC617*(CB613:CB617="HOL"))</f>
        <v>0</v>
      </c>
      <c r="CC619" s="49" t="s">
        <v>135</v>
      </c>
      <c r="CD619" s="41">
        <f t="shared" ref="CD619" si="14247">CD618*CA$4</f>
        <v>0</v>
      </c>
      <c r="CE619" s="47" t="s">
        <v>39</v>
      </c>
      <c r="CF619" s="40">
        <f t="shared" ref="CF619" si="14248">SUMPRODUCT(CG613:CG617*(CF613:CF617="PTO"))+SUMPRODUCT(CG613:CG617*(CF613:CF617="HOL"))</f>
        <v>0</v>
      </c>
      <c r="CG619" s="49" t="s">
        <v>135</v>
      </c>
      <c r="CH619" s="41">
        <f t="shared" ref="CH619" si="14249">CH618*CE$4</f>
        <v>0</v>
      </c>
    </row>
    <row r="620" spans="1:86" x14ac:dyDescent="0.25">
      <c r="A620" s="70" t="s">
        <v>133</v>
      </c>
      <c r="B620" s="71">
        <f t="shared" ref="B620" ca="1" si="14250">D620-B621</f>
        <v>17.255845296596647</v>
      </c>
      <c r="C620" s="72" t="s">
        <v>122</v>
      </c>
      <c r="D620" s="71">
        <f>IFERROR(INDEX(Holidays[FTE], MATCH(Entry!E620, Holidays[Date], 0)), 1)*8*INDEX(FTEguide[[1]:[12]], MATCH(Entry!E621, FTEguide[Weekday], 0), IF(Entry!E623&gt;0, Entry!E623, MONTH(Entry!E620)))</f>
        <v>97.255845296596647</v>
      </c>
      <c r="E620" s="60">
        <f t="shared" si="13589"/>
        <v>43916</v>
      </c>
      <c r="F620" s="50" t="s">
        <v>128</v>
      </c>
      <c r="G620" s="34" t="s">
        <v>136</v>
      </c>
      <c r="H620" s="35" t="s">
        <v>23</v>
      </c>
      <c r="I620" s="42">
        <f t="shared" ref="I620" si="14251">parseTime(G620)-(H625=INT(RIGHT($F620, 1)))</f>
        <v>8</v>
      </c>
      <c r="J620" s="43">
        <f t="shared" ref="J620:J624" si="14252">isClocked(H620)</f>
        <v>1</v>
      </c>
      <c r="K620" s="34" t="s">
        <v>136</v>
      </c>
      <c r="L620" s="35" t="s">
        <v>23</v>
      </c>
      <c r="M620" s="42">
        <f t="shared" ref="M620" si="14253">parseTime(K620)-(L625=INT(RIGHT($F620, 1)))</f>
        <v>8</v>
      </c>
      <c r="N620" s="43">
        <f t="shared" ref="N620:N624" si="14254">isClocked(L620)</f>
        <v>1</v>
      </c>
      <c r="O620" s="34" t="s">
        <v>180</v>
      </c>
      <c r="P620" s="35" t="s">
        <v>23</v>
      </c>
      <c r="Q620" s="42">
        <f t="shared" ref="Q620" si="14255">parseTime(O620)-(P625=INT(RIGHT($F620, 1)))</f>
        <v>8</v>
      </c>
      <c r="R620" s="43">
        <f t="shared" ref="R620:R624" si="14256">isClocked(P620)</f>
        <v>1</v>
      </c>
      <c r="S620" s="34" t="s">
        <v>136</v>
      </c>
      <c r="T620" s="35" t="s">
        <v>23</v>
      </c>
      <c r="U620" s="42">
        <f t="shared" ref="U620" si="14257">parseTime(S620)-(T625=INT(RIGHT($F620, 1)))</f>
        <v>8</v>
      </c>
      <c r="V620" s="43">
        <f t="shared" ref="V620:V624" si="14258">isClocked(T620)</f>
        <v>1</v>
      </c>
      <c r="W620" s="34" t="s">
        <v>136</v>
      </c>
      <c r="X620" s="35" t="s">
        <v>24</v>
      </c>
      <c r="Y620" s="42">
        <f t="shared" ref="Y620" si="14259">parseTime(W620)-(X625=INT(RIGHT($F620, 1)))</f>
        <v>8</v>
      </c>
      <c r="Z620" s="43">
        <f t="shared" ref="Z620:Z624" si="14260">isClocked(X620)</f>
        <v>1</v>
      </c>
      <c r="AA620" s="34" t="s">
        <v>136</v>
      </c>
      <c r="AB620" s="35" t="s">
        <v>23</v>
      </c>
      <c r="AC620" s="42">
        <f t="shared" ref="AC620" si="14261">parseTime(AA620)-(AB625=INT(RIGHT($F620, 1)))</f>
        <v>8</v>
      </c>
      <c r="AD620" s="43">
        <f t="shared" ref="AD620:AD624" si="14262">isClocked(AB620)</f>
        <v>1</v>
      </c>
      <c r="AE620" s="34" t="s">
        <v>136</v>
      </c>
      <c r="AF620" s="35" t="s">
        <v>25</v>
      </c>
      <c r="AG620" s="42">
        <f t="shared" ref="AG620" si="14263">parseTime(AE620)-(AF625=INT(RIGHT($F620, 1)))</f>
        <v>8</v>
      </c>
      <c r="AH620" s="43">
        <f t="shared" ref="AH620:AH624" si="14264">isClocked(AF620)</f>
        <v>1</v>
      </c>
      <c r="AI620" s="34" t="s">
        <v>136</v>
      </c>
      <c r="AJ620" s="35" t="s">
        <v>23</v>
      </c>
      <c r="AK620" s="42">
        <f>parseTime(AI620)-(AJ625=INT(RIGHT($F620, 1)))</f>
        <v>8</v>
      </c>
      <c r="AL620" s="43">
        <f t="shared" ref="AL620:AL624" si="14265">isClocked(AJ620)</f>
        <v>1</v>
      </c>
      <c r="AM620" s="34" t="s">
        <v>136</v>
      </c>
      <c r="AN620" s="35" t="s">
        <v>23</v>
      </c>
      <c r="AO620" s="42">
        <f t="shared" ref="AO620" si="14266">parseTime(AM620)-(AN625=INT(RIGHT($F620, 1)))</f>
        <v>8</v>
      </c>
      <c r="AP620" s="43">
        <f t="shared" ref="AP620:AP624" si="14267">isClocked(AN620)</f>
        <v>1</v>
      </c>
      <c r="AQ620" s="34"/>
      <c r="AR620" s="35"/>
      <c r="AS620" s="42">
        <f t="shared" ref="AS620" si="14268">parseTime(AQ620)-(AR625=INT(RIGHT($F620, 1)))</f>
        <v>0</v>
      </c>
      <c r="AT620" s="43">
        <f t="shared" ref="AT620:AT624" si="14269">isClocked(AR620)</f>
        <v>0</v>
      </c>
      <c r="AU620" s="34"/>
      <c r="AV620" s="35"/>
      <c r="AW620" s="42">
        <f>parseTime(AU620)-(AV625=INT(RIGHT($F620, 1)))</f>
        <v>0</v>
      </c>
      <c r="AX620" s="43">
        <f t="shared" ref="AX620:AX624" si="14270">isClocked(AV620)</f>
        <v>0</v>
      </c>
      <c r="AY620" s="34"/>
      <c r="AZ620" s="35"/>
      <c r="BA620" s="42">
        <f>parseTime(AY620)-(AZ625=INT(RIGHT($F620, 1)))</f>
        <v>0</v>
      </c>
      <c r="BB620" s="43">
        <f t="shared" ref="BB620:BB624" si="14271">isClocked(AZ620)</f>
        <v>0</v>
      </c>
      <c r="BC620" s="34" t="s">
        <v>136</v>
      </c>
      <c r="BD620" s="35" t="s">
        <v>24</v>
      </c>
      <c r="BE620" s="42">
        <f>parseTime(BC620)-(BD625=INT(RIGHT($F620, 1)))</f>
        <v>8</v>
      </c>
      <c r="BF620" s="43">
        <f t="shared" ref="BF620:BF624" si="14272">isClocked(BD620)</f>
        <v>1</v>
      </c>
      <c r="BG620" s="34"/>
      <c r="BH620" s="35"/>
      <c r="BI620" s="42">
        <f>parseTime(BG620)-(BH625=INT(RIGHT($F620, 1)))</f>
        <v>0</v>
      </c>
      <c r="BJ620" s="43">
        <f t="shared" ref="BJ620:BJ624" si="14273">isClocked(BH620)</f>
        <v>0</v>
      </c>
      <c r="BK620" s="34"/>
      <c r="BL620" s="35"/>
      <c r="BM620" s="42">
        <f>parseTime(BK620)-(BL625=INT(RIGHT($F620, 1)))</f>
        <v>0</v>
      </c>
      <c r="BN620" s="43">
        <f t="shared" ref="BN620:BN624" si="14274">isClocked(BL620)</f>
        <v>0</v>
      </c>
      <c r="BO620" s="34"/>
      <c r="BP620" s="35"/>
      <c r="BQ620" s="42">
        <f t="shared" ref="BQ620" si="14275">parseTime(BO620)-(BP625=INT(RIGHT($F620, 1)))</f>
        <v>0</v>
      </c>
      <c r="BR620" s="43">
        <f t="shared" ref="BR620:BR624" si="14276">isClocked(BP620)</f>
        <v>0</v>
      </c>
      <c r="BS620" s="34"/>
      <c r="BT620" s="35"/>
      <c r="BU620" s="42">
        <f t="shared" ref="BU620" si="14277">parseTime(BS620)-(BT625=INT(RIGHT($F620, 1)))</f>
        <v>0</v>
      </c>
      <c r="BV620" s="43">
        <f t="shared" ref="BV620:BV624" si="14278">isClocked(BT620)</f>
        <v>0</v>
      </c>
      <c r="BW620" s="34"/>
      <c r="BX620" s="35"/>
      <c r="BY620" s="42">
        <f t="shared" ref="BY620" si="14279">parseTime(BW620)-(BX625=INT(RIGHT($F620, 1)))</f>
        <v>0</v>
      </c>
      <c r="BZ620" s="43">
        <f t="shared" ref="BZ620:BZ624" si="14280">isClocked(BX620)</f>
        <v>0</v>
      </c>
      <c r="CA620" s="34"/>
      <c r="CB620" s="35"/>
      <c r="CC620" s="42">
        <f t="shared" ref="CC620" si="14281">parseTime(CA620)-(CB625=INT(RIGHT($F620, 1)))</f>
        <v>0</v>
      </c>
      <c r="CD620" s="43">
        <f t="shared" ref="CD620:CD624" si="14282">isClocked(CB620)</f>
        <v>0</v>
      </c>
      <c r="CE620" s="34"/>
      <c r="CF620" s="35"/>
      <c r="CG620" s="42">
        <f t="shared" ref="CG620" si="14283">parseTime(CE620)-(CF625=INT(RIGHT($F620, 1)))</f>
        <v>0</v>
      </c>
      <c r="CH620" s="43">
        <f t="shared" ref="CH620:CH624" si="14284">isClocked(CF620)</f>
        <v>0</v>
      </c>
    </row>
    <row r="621" spans="1:86" x14ac:dyDescent="0.25">
      <c r="A621" s="56" t="s">
        <v>0</v>
      </c>
      <c r="B621" s="57">
        <f t="shared" ref="B621" ca="1" si="14285">SUM(B622:B625)</f>
        <v>80</v>
      </c>
      <c r="C621" s="14" t="s">
        <v>252</v>
      </c>
      <c r="D621" s="14"/>
      <c r="E621" s="55" t="str">
        <f t="shared" si="13458"/>
        <v>Thursday</v>
      </c>
      <c r="F621" s="51" t="s">
        <v>129</v>
      </c>
      <c r="G621" s="36"/>
      <c r="H621" s="37"/>
      <c r="I621" s="44">
        <f t="shared" ref="I621" si="14286">parseTime(G621)-(H625=INT(RIGHT($F621, 1)))</f>
        <v>0</v>
      </c>
      <c r="J621" s="45">
        <f t="shared" si="14252"/>
        <v>0</v>
      </c>
      <c r="K621" s="36"/>
      <c r="L621" s="37"/>
      <c r="M621" s="44">
        <f t="shared" ref="M621" si="14287">parseTime(K621)-(L625=INT(RIGHT($F621, 1)))</f>
        <v>0</v>
      </c>
      <c r="N621" s="45">
        <f t="shared" si="14254"/>
        <v>0</v>
      </c>
      <c r="O621" s="36"/>
      <c r="P621" s="37"/>
      <c r="Q621" s="44">
        <f t="shared" ref="Q621" si="14288">parseTime(O621)-(P625=INT(RIGHT($F621, 1)))</f>
        <v>0</v>
      </c>
      <c r="R621" s="45">
        <f t="shared" si="14256"/>
        <v>0</v>
      </c>
      <c r="S621" s="36"/>
      <c r="T621" s="37"/>
      <c r="U621" s="44">
        <f t="shared" ref="U621" si="14289">parseTime(S621)-(T625=INT(RIGHT($F621, 1)))</f>
        <v>0</v>
      </c>
      <c r="V621" s="45">
        <f t="shared" si="14258"/>
        <v>0</v>
      </c>
      <c r="W621" s="36"/>
      <c r="X621" s="37"/>
      <c r="Y621" s="44">
        <f t="shared" ref="Y621" si="14290">parseTime(W621)-(X625=INT(RIGHT($F621, 1)))</f>
        <v>0</v>
      </c>
      <c r="Z621" s="45">
        <f t="shared" si="14260"/>
        <v>0</v>
      </c>
      <c r="AA621" s="36"/>
      <c r="AB621" s="37"/>
      <c r="AC621" s="44">
        <f t="shared" ref="AC621" si="14291">parseTime(AA621)-(AB625=INT(RIGHT($F621, 1)))</f>
        <v>0</v>
      </c>
      <c r="AD621" s="45">
        <f t="shared" si="14262"/>
        <v>0</v>
      </c>
      <c r="AE621" s="36"/>
      <c r="AF621" s="37"/>
      <c r="AG621" s="44">
        <f t="shared" ref="AG621" si="14292">parseTime(AE621)-(AF625=INT(RIGHT($F621, 1)))</f>
        <v>0</v>
      </c>
      <c r="AH621" s="45">
        <f t="shared" si="14264"/>
        <v>0</v>
      </c>
      <c r="AI621" s="36"/>
      <c r="AJ621" s="37"/>
      <c r="AK621" s="44">
        <f>parseTime(AI621)-(AJ625=INT(RIGHT($F621, 1)))</f>
        <v>0</v>
      </c>
      <c r="AL621" s="45">
        <f t="shared" si="14265"/>
        <v>0</v>
      </c>
      <c r="AM621" s="36"/>
      <c r="AN621" s="37"/>
      <c r="AO621" s="44">
        <f t="shared" ref="AO621" si="14293">parseTime(AM621)-(AN625=INT(RIGHT($F621, 1)))</f>
        <v>0</v>
      </c>
      <c r="AP621" s="45">
        <f t="shared" si="14267"/>
        <v>0</v>
      </c>
      <c r="AQ621" s="36"/>
      <c r="AR621" s="37"/>
      <c r="AS621" s="44">
        <f t="shared" ref="AS621" si="14294">parseTime(AQ621)-(AR625=INT(RIGHT($F621, 1)))</f>
        <v>0</v>
      </c>
      <c r="AT621" s="45">
        <f t="shared" si="14269"/>
        <v>0</v>
      </c>
      <c r="AU621" s="36"/>
      <c r="AV621" s="37"/>
      <c r="AW621" s="44">
        <f>parseTime(AU621)-(AV625=INT(RIGHT($F621, 1)))</f>
        <v>0</v>
      </c>
      <c r="AX621" s="45">
        <f t="shared" si="14270"/>
        <v>0</v>
      </c>
      <c r="AY621" s="36"/>
      <c r="AZ621" s="37"/>
      <c r="BA621" s="44">
        <f>parseTime(AY621)-(AZ625=INT(RIGHT($F621, 1)))</f>
        <v>0</v>
      </c>
      <c r="BB621" s="45">
        <f t="shared" si="14271"/>
        <v>0</v>
      </c>
      <c r="BC621" s="36"/>
      <c r="BD621" s="37"/>
      <c r="BE621" s="44">
        <f>parseTime(BC621)-(BD625=INT(RIGHT($F621, 1)))</f>
        <v>0</v>
      </c>
      <c r="BF621" s="45">
        <f t="shared" si="14272"/>
        <v>0</v>
      </c>
      <c r="BG621" s="36"/>
      <c r="BH621" s="37"/>
      <c r="BI621" s="44">
        <f>parseTime(BG621)-(BH625=INT(RIGHT($F621, 1)))</f>
        <v>0</v>
      </c>
      <c r="BJ621" s="45">
        <f t="shared" si="14273"/>
        <v>0</v>
      </c>
      <c r="BK621" s="36"/>
      <c r="BL621" s="37"/>
      <c r="BM621" s="44">
        <f>parseTime(BK621)-(BL625=INT(RIGHT($F621, 1)))</f>
        <v>0</v>
      </c>
      <c r="BN621" s="45">
        <f t="shared" si="14274"/>
        <v>0</v>
      </c>
      <c r="BO621" s="36"/>
      <c r="BP621" s="37"/>
      <c r="BQ621" s="44">
        <f t="shared" ref="BQ621" si="14295">parseTime(BO621)-(BP625=INT(RIGHT($F621, 1)))</f>
        <v>0</v>
      </c>
      <c r="BR621" s="45">
        <f t="shared" si="14276"/>
        <v>0</v>
      </c>
      <c r="BS621" s="36"/>
      <c r="BT621" s="37"/>
      <c r="BU621" s="44">
        <f t="shared" ref="BU621" si="14296">parseTime(BS621)-(BT625=INT(RIGHT($F621, 1)))</f>
        <v>0</v>
      </c>
      <c r="BV621" s="45">
        <f t="shared" si="14278"/>
        <v>0</v>
      </c>
      <c r="BW621" s="36"/>
      <c r="BX621" s="37"/>
      <c r="BY621" s="44">
        <f t="shared" ref="BY621" si="14297">parseTime(BW621)-(BX625=INT(RIGHT($F621, 1)))</f>
        <v>0</v>
      </c>
      <c r="BZ621" s="45">
        <f t="shared" si="14280"/>
        <v>0</v>
      </c>
      <c r="CA621" s="36"/>
      <c r="CB621" s="37"/>
      <c r="CC621" s="44">
        <f t="shared" ref="CC621" si="14298">parseTime(CA621)-(CB625=INT(RIGHT($F621, 1)))</f>
        <v>0</v>
      </c>
      <c r="CD621" s="45">
        <f t="shared" si="14282"/>
        <v>0</v>
      </c>
      <c r="CE621" s="36"/>
      <c r="CF621" s="37"/>
      <c r="CG621" s="44">
        <f t="shared" ref="CG621" si="14299">parseTime(CE621)-(CF625=INT(RIGHT($F621, 1)))</f>
        <v>0</v>
      </c>
      <c r="CH621" s="45">
        <f t="shared" si="14284"/>
        <v>0</v>
      </c>
    </row>
    <row r="622" spans="1:86" x14ac:dyDescent="0.25">
      <c r="A622" s="56" t="s">
        <v>117</v>
      </c>
      <c r="B622" s="57">
        <f ca="1">roleHours(G620:CH626, "MFD")</f>
        <v>56</v>
      </c>
      <c r="C622" s="14">
        <f t="shared" ca="1" si="13320"/>
        <v>7</v>
      </c>
      <c r="D622" s="14"/>
      <c r="E622" s="20" t="s">
        <v>127</v>
      </c>
      <c r="F622" s="51" t="s">
        <v>130</v>
      </c>
      <c r="G622" s="36"/>
      <c r="H622" s="37"/>
      <c r="I622" s="44">
        <f t="shared" ref="I622" si="14300">parseTime(G622)-(H625=INT(RIGHT($F622, 1)))</f>
        <v>0</v>
      </c>
      <c r="J622" s="45">
        <f t="shared" si="14252"/>
        <v>0</v>
      </c>
      <c r="K622" s="36"/>
      <c r="L622" s="37"/>
      <c r="M622" s="44">
        <f t="shared" ref="M622" si="14301">parseTime(K622)-(L625=INT(RIGHT($F622, 1)))</f>
        <v>0</v>
      </c>
      <c r="N622" s="45">
        <f t="shared" si="14254"/>
        <v>0</v>
      </c>
      <c r="O622" s="36"/>
      <c r="P622" s="37"/>
      <c r="Q622" s="44">
        <f t="shared" ref="Q622" si="14302">parseTime(O622)-(P625=INT(RIGHT($F622, 1)))</f>
        <v>0</v>
      </c>
      <c r="R622" s="45">
        <f t="shared" si="14256"/>
        <v>0</v>
      </c>
      <c r="S622" s="36"/>
      <c r="T622" s="37"/>
      <c r="U622" s="44">
        <f t="shared" ref="U622" si="14303">parseTime(S622)-(T625=INT(RIGHT($F622, 1)))</f>
        <v>0</v>
      </c>
      <c r="V622" s="45">
        <f t="shared" si="14258"/>
        <v>0</v>
      </c>
      <c r="W622" s="36"/>
      <c r="X622" s="37"/>
      <c r="Y622" s="44">
        <f t="shared" ref="Y622" si="14304">parseTime(W622)-(X625=INT(RIGHT($F622, 1)))</f>
        <v>0</v>
      </c>
      <c r="Z622" s="45">
        <f t="shared" si="14260"/>
        <v>0</v>
      </c>
      <c r="AA622" s="36"/>
      <c r="AB622" s="37"/>
      <c r="AC622" s="44">
        <f t="shared" ref="AC622" si="14305">parseTime(AA622)-(AB625=INT(RIGHT($F622, 1)))</f>
        <v>0</v>
      </c>
      <c r="AD622" s="45">
        <f t="shared" si="14262"/>
        <v>0</v>
      </c>
      <c r="AE622" s="36"/>
      <c r="AF622" s="37"/>
      <c r="AG622" s="44">
        <f t="shared" ref="AG622" si="14306">parseTime(AE622)-(AF625=INT(RIGHT($F622, 1)))</f>
        <v>0</v>
      </c>
      <c r="AH622" s="45">
        <f t="shared" si="14264"/>
        <v>0</v>
      </c>
      <c r="AI622" s="36"/>
      <c r="AJ622" s="37"/>
      <c r="AK622" s="44">
        <f>parseTime(AI622)-(AJ625=INT(RIGHT($F622, 1)))</f>
        <v>0</v>
      </c>
      <c r="AL622" s="45">
        <f t="shared" si="14265"/>
        <v>0</v>
      </c>
      <c r="AM622" s="36"/>
      <c r="AN622" s="37"/>
      <c r="AO622" s="44">
        <f t="shared" ref="AO622" si="14307">parseTime(AM622)-(AN625=INT(RIGHT($F622, 1)))</f>
        <v>0</v>
      </c>
      <c r="AP622" s="45">
        <f t="shared" si="14267"/>
        <v>0</v>
      </c>
      <c r="AQ622" s="36"/>
      <c r="AR622" s="37"/>
      <c r="AS622" s="44">
        <f t="shared" ref="AS622" si="14308">parseTime(AQ622)-(AR625=INT(RIGHT($F622, 1)))</f>
        <v>0</v>
      </c>
      <c r="AT622" s="45">
        <f t="shared" si="14269"/>
        <v>0</v>
      </c>
      <c r="AU622" s="36"/>
      <c r="AV622" s="37"/>
      <c r="AW622" s="44">
        <f>parseTime(AU622)-(AV625=INT(RIGHT($F622, 1)))</f>
        <v>0</v>
      </c>
      <c r="AX622" s="45">
        <f t="shared" si="14270"/>
        <v>0</v>
      </c>
      <c r="AY622" s="36"/>
      <c r="AZ622" s="37"/>
      <c r="BA622" s="44">
        <f>parseTime(AY622)-(AZ625=INT(RIGHT($F622, 1)))</f>
        <v>0</v>
      </c>
      <c r="BB622" s="45">
        <f t="shared" si="14271"/>
        <v>0</v>
      </c>
      <c r="BC622" s="36"/>
      <c r="BD622" s="37"/>
      <c r="BE622" s="44">
        <f>parseTime(BC622)-(BD625=INT(RIGHT($F622, 1)))</f>
        <v>0</v>
      </c>
      <c r="BF622" s="45">
        <f t="shared" si="14272"/>
        <v>0</v>
      </c>
      <c r="BG622" s="36"/>
      <c r="BH622" s="37"/>
      <c r="BI622" s="44">
        <f>parseTime(BG622)-(BH625=INT(RIGHT($F622, 1)))</f>
        <v>0</v>
      </c>
      <c r="BJ622" s="45">
        <f t="shared" si="14273"/>
        <v>0</v>
      </c>
      <c r="BK622" s="36"/>
      <c r="BL622" s="37"/>
      <c r="BM622" s="44">
        <f>parseTime(BK622)-(BL625=INT(RIGHT($F622, 1)))</f>
        <v>0</v>
      </c>
      <c r="BN622" s="45">
        <f t="shared" si="14274"/>
        <v>0</v>
      </c>
      <c r="BO622" s="36"/>
      <c r="BP622" s="37"/>
      <c r="BQ622" s="44">
        <f t="shared" ref="BQ622" si="14309">parseTime(BO622)-(BP625=INT(RIGHT($F622, 1)))</f>
        <v>0</v>
      </c>
      <c r="BR622" s="45">
        <f t="shared" si="14276"/>
        <v>0</v>
      </c>
      <c r="BS622" s="36"/>
      <c r="BT622" s="37"/>
      <c r="BU622" s="44">
        <f t="shared" ref="BU622" si="14310">parseTime(BS622)-(BT625=INT(RIGHT($F622, 1)))</f>
        <v>0</v>
      </c>
      <c r="BV622" s="45">
        <f t="shared" si="14278"/>
        <v>0</v>
      </c>
      <c r="BW622" s="36"/>
      <c r="BX622" s="37"/>
      <c r="BY622" s="44">
        <f t="shared" ref="BY622" si="14311">parseTime(BW622)-(BX625=INT(RIGHT($F622, 1)))</f>
        <v>0</v>
      </c>
      <c r="BZ622" s="45">
        <f t="shared" si="14280"/>
        <v>0</v>
      </c>
      <c r="CA622" s="36"/>
      <c r="CB622" s="37"/>
      <c r="CC622" s="44">
        <f t="shared" ref="CC622" si="14312">parseTime(CA622)-(CB625=INT(RIGHT($F622, 1)))</f>
        <v>0</v>
      </c>
      <c r="CD622" s="45">
        <f t="shared" si="14282"/>
        <v>0</v>
      </c>
      <c r="CE622" s="36"/>
      <c r="CF622" s="37"/>
      <c r="CG622" s="44">
        <f t="shared" ref="CG622" si="14313">parseTime(CE622)-(CF625=INT(RIGHT($F622, 1)))</f>
        <v>0</v>
      </c>
      <c r="CH622" s="45">
        <f t="shared" si="14284"/>
        <v>0</v>
      </c>
    </row>
    <row r="623" spans="1:86" x14ac:dyDescent="0.25">
      <c r="A623" s="56" t="s">
        <v>118</v>
      </c>
      <c r="B623" s="57">
        <f ca="1">roleHours(G620:CH626, "DFD")</f>
        <v>16</v>
      </c>
      <c r="C623" s="14">
        <f t="shared" ca="1" si="13320"/>
        <v>2</v>
      </c>
      <c r="D623" s="14"/>
      <c r="E623" s="20"/>
      <c r="F623" s="51" t="s">
        <v>131</v>
      </c>
      <c r="G623" s="36"/>
      <c r="H623" s="37"/>
      <c r="I623" s="44">
        <f t="shared" ref="I623" si="14314">parseTime(G623)-(H625=INT(RIGHT($F623, 1)))</f>
        <v>0</v>
      </c>
      <c r="J623" s="45">
        <f t="shared" si="14252"/>
        <v>0</v>
      </c>
      <c r="K623" s="36"/>
      <c r="L623" s="37"/>
      <c r="M623" s="44">
        <f t="shared" ref="M623" si="14315">parseTime(K623)-(L625=INT(RIGHT($F623, 1)))</f>
        <v>0</v>
      </c>
      <c r="N623" s="45">
        <f t="shared" si="14254"/>
        <v>0</v>
      </c>
      <c r="O623" s="36"/>
      <c r="P623" s="37"/>
      <c r="Q623" s="44">
        <f t="shared" ref="Q623" si="14316">parseTime(O623)-(P625=INT(RIGHT($F623, 1)))</f>
        <v>0</v>
      </c>
      <c r="R623" s="45">
        <f t="shared" si="14256"/>
        <v>0</v>
      </c>
      <c r="S623" s="36"/>
      <c r="T623" s="37"/>
      <c r="U623" s="44">
        <f t="shared" ref="U623" si="14317">parseTime(S623)-(T625=INT(RIGHT($F623, 1)))</f>
        <v>0</v>
      </c>
      <c r="V623" s="45">
        <f t="shared" si="14258"/>
        <v>0</v>
      </c>
      <c r="W623" s="36"/>
      <c r="X623" s="37"/>
      <c r="Y623" s="44">
        <f t="shared" ref="Y623" si="14318">parseTime(W623)-(X625=INT(RIGHT($F623, 1)))</f>
        <v>0</v>
      </c>
      <c r="Z623" s="45">
        <f t="shared" si="14260"/>
        <v>0</v>
      </c>
      <c r="AA623" s="36"/>
      <c r="AB623" s="37"/>
      <c r="AC623" s="44">
        <f t="shared" ref="AC623" si="14319">parseTime(AA623)-(AB625=INT(RIGHT($F623, 1)))</f>
        <v>0</v>
      </c>
      <c r="AD623" s="45">
        <f t="shared" si="14262"/>
        <v>0</v>
      </c>
      <c r="AE623" s="36"/>
      <c r="AF623" s="37"/>
      <c r="AG623" s="44">
        <f t="shared" ref="AG623" si="14320">parseTime(AE623)-(AF625=INT(RIGHT($F623, 1)))</f>
        <v>0</v>
      </c>
      <c r="AH623" s="45">
        <f t="shared" si="14264"/>
        <v>0</v>
      </c>
      <c r="AI623" s="36"/>
      <c r="AJ623" s="37"/>
      <c r="AK623" s="44">
        <f>parseTime(AI623)-(AJ625=INT(RIGHT($F623, 1)))</f>
        <v>0</v>
      </c>
      <c r="AL623" s="45">
        <f t="shared" si="14265"/>
        <v>0</v>
      </c>
      <c r="AM623" s="36"/>
      <c r="AN623" s="37"/>
      <c r="AO623" s="44">
        <f t="shared" ref="AO623" si="14321">parseTime(AM623)-(AN625=INT(RIGHT($F623, 1)))</f>
        <v>0</v>
      </c>
      <c r="AP623" s="45">
        <f t="shared" si="14267"/>
        <v>0</v>
      </c>
      <c r="AQ623" s="36"/>
      <c r="AR623" s="37"/>
      <c r="AS623" s="44">
        <f t="shared" ref="AS623" si="14322">parseTime(AQ623)-(AR625=INT(RIGHT($F623, 1)))</f>
        <v>0</v>
      </c>
      <c r="AT623" s="45">
        <f t="shared" si="14269"/>
        <v>0</v>
      </c>
      <c r="AU623" s="36"/>
      <c r="AV623" s="37"/>
      <c r="AW623" s="44">
        <f>parseTime(AU623)-(AV625=INT(RIGHT($F623, 1)))</f>
        <v>0</v>
      </c>
      <c r="AX623" s="45">
        <f t="shared" si="14270"/>
        <v>0</v>
      </c>
      <c r="AY623" s="36"/>
      <c r="AZ623" s="37"/>
      <c r="BA623" s="44">
        <f>parseTime(AY623)-(AZ625=INT(RIGHT($F623, 1)))</f>
        <v>0</v>
      </c>
      <c r="BB623" s="45">
        <f t="shared" si="14271"/>
        <v>0</v>
      </c>
      <c r="BC623" s="36"/>
      <c r="BD623" s="37"/>
      <c r="BE623" s="44">
        <f>parseTime(BC623)-(BD625=INT(RIGHT($F623, 1)))</f>
        <v>0</v>
      </c>
      <c r="BF623" s="45">
        <f t="shared" si="14272"/>
        <v>0</v>
      </c>
      <c r="BG623" s="36"/>
      <c r="BH623" s="37"/>
      <c r="BI623" s="44">
        <f>parseTime(BG623)-(BH625=INT(RIGHT($F623, 1)))</f>
        <v>0</v>
      </c>
      <c r="BJ623" s="45">
        <f t="shared" si="14273"/>
        <v>0</v>
      </c>
      <c r="BK623" s="36"/>
      <c r="BL623" s="37"/>
      <c r="BM623" s="44">
        <f>parseTime(BK623)-(BL625=INT(RIGHT($F623, 1)))</f>
        <v>0</v>
      </c>
      <c r="BN623" s="45">
        <f t="shared" si="14274"/>
        <v>0</v>
      </c>
      <c r="BO623" s="36"/>
      <c r="BP623" s="37"/>
      <c r="BQ623" s="44">
        <f t="shared" ref="BQ623" si="14323">parseTime(BO623)-(BP625=INT(RIGHT($F623, 1)))</f>
        <v>0</v>
      </c>
      <c r="BR623" s="45">
        <f t="shared" si="14276"/>
        <v>0</v>
      </c>
      <c r="BS623" s="36"/>
      <c r="BT623" s="37"/>
      <c r="BU623" s="44">
        <f t="shared" ref="BU623" si="14324">parseTime(BS623)-(BT625=INT(RIGHT($F623, 1)))</f>
        <v>0</v>
      </c>
      <c r="BV623" s="45">
        <f t="shared" si="14278"/>
        <v>0</v>
      </c>
      <c r="BW623" s="36"/>
      <c r="BX623" s="37"/>
      <c r="BY623" s="44">
        <f t="shared" ref="BY623" si="14325">parseTime(BW623)-(BX625=INT(RIGHT($F623, 1)))</f>
        <v>0</v>
      </c>
      <c r="BZ623" s="45">
        <f t="shared" si="14280"/>
        <v>0</v>
      </c>
      <c r="CA623" s="36"/>
      <c r="CB623" s="37"/>
      <c r="CC623" s="44">
        <f t="shared" ref="CC623" si="14326">parseTime(CA623)-(CB625=INT(RIGHT($F623, 1)))</f>
        <v>0</v>
      </c>
      <c r="CD623" s="45">
        <f t="shared" si="14282"/>
        <v>0</v>
      </c>
      <c r="CE623" s="36"/>
      <c r="CF623" s="37"/>
      <c r="CG623" s="44">
        <f t="shared" ref="CG623" si="14327">parseTime(CE623)-(CF625=INT(RIGHT($F623, 1)))</f>
        <v>0</v>
      </c>
      <c r="CH623" s="45">
        <f t="shared" si="14284"/>
        <v>0</v>
      </c>
    </row>
    <row r="624" spans="1:86" x14ac:dyDescent="0.25">
      <c r="A624" s="56" t="s">
        <v>119</v>
      </c>
      <c r="B624" s="57">
        <f ca="1">roleHours(G620:CH626, "MCC")</f>
        <v>8</v>
      </c>
      <c r="C624" s="14">
        <f t="shared" ca="1" si="13320"/>
        <v>1</v>
      </c>
      <c r="D624" s="14"/>
      <c r="E624" s="20"/>
      <c r="F624" s="51" t="s">
        <v>132</v>
      </c>
      <c r="G624" s="36"/>
      <c r="H624" s="37"/>
      <c r="I624" s="44">
        <f t="shared" ref="I624" si="14328">parseTime(G624)-(H625=INT(RIGHT($F624, 1)))</f>
        <v>0</v>
      </c>
      <c r="J624" s="45">
        <f t="shared" si="14252"/>
        <v>0</v>
      </c>
      <c r="K624" s="36"/>
      <c r="L624" s="37"/>
      <c r="M624" s="44">
        <f t="shared" ref="M624" si="14329">parseTime(K624)-(L625=INT(RIGHT($F624, 1)))</f>
        <v>0</v>
      </c>
      <c r="N624" s="45">
        <f t="shared" si="14254"/>
        <v>0</v>
      </c>
      <c r="O624" s="36"/>
      <c r="P624" s="37"/>
      <c r="Q624" s="44">
        <f t="shared" ref="Q624" si="14330">parseTime(O624)-(P625=INT(RIGHT($F624, 1)))</f>
        <v>0</v>
      </c>
      <c r="R624" s="45">
        <f t="shared" si="14256"/>
        <v>0</v>
      </c>
      <c r="S624" s="36"/>
      <c r="T624" s="37"/>
      <c r="U624" s="44">
        <f t="shared" ref="U624" si="14331">parseTime(S624)-(T625=INT(RIGHT($F624, 1)))</f>
        <v>0</v>
      </c>
      <c r="V624" s="45">
        <f t="shared" si="14258"/>
        <v>0</v>
      </c>
      <c r="W624" s="36"/>
      <c r="X624" s="37"/>
      <c r="Y624" s="44">
        <f t="shared" ref="Y624" si="14332">parseTime(W624)-(X625=INT(RIGHT($F624, 1)))</f>
        <v>0</v>
      </c>
      <c r="Z624" s="45">
        <f t="shared" si="14260"/>
        <v>0</v>
      </c>
      <c r="AA624" s="36"/>
      <c r="AB624" s="37"/>
      <c r="AC624" s="44">
        <f t="shared" ref="AC624" si="14333">parseTime(AA624)-(AB625=INT(RIGHT($F624, 1)))</f>
        <v>0</v>
      </c>
      <c r="AD624" s="45">
        <f t="shared" si="14262"/>
        <v>0</v>
      </c>
      <c r="AE624" s="36"/>
      <c r="AF624" s="37"/>
      <c r="AG624" s="44">
        <f t="shared" ref="AG624" si="14334">parseTime(AE624)-(AF625=INT(RIGHT($F624, 1)))</f>
        <v>0</v>
      </c>
      <c r="AH624" s="45">
        <f t="shared" si="14264"/>
        <v>0</v>
      </c>
      <c r="AI624" s="36"/>
      <c r="AJ624" s="37"/>
      <c r="AK624" s="44">
        <f>parseTime(AI624)-(AJ625=INT(RIGHT($F624, 1)))</f>
        <v>0</v>
      </c>
      <c r="AL624" s="45">
        <f t="shared" si="14265"/>
        <v>0</v>
      </c>
      <c r="AM624" s="36"/>
      <c r="AN624" s="37"/>
      <c r="AO624" s="44">
        <f t="shared" ref="AO624" si="14335">parseTime(AM624)-(AN625=INT(RIGHT($F624, 1)))</f>
        <v>0</v>
      </c>
      <c r="AP624" s="45">
        <f t="shared" si="14267"/>
        <v>0</v>
      </c>
      <c r="AQ624" s="36"/>
      <c r="AR624" s="37"/>
      <c r="AS624" s="44">
        <f t="shared" ref="AS624" si="14336">parseTime(AQ624)-(AR625=INT(RIGHT($F624, 1)))</f>
        <v>0</v>
      </c>
      <c r="AT624" s="45">
        <f t="shared" si="14269"/>
        <v>0</v>
      </c>
      <c r="AU624" s="36"/>
      <c r="AV624" s="37"/>
      <c r="AW624" s="44">
        <f>parseTime(AU624)-(AV625=INT(RIGHT($F624, 1)))</f>
        <v>0</v>
      </c>
      <c r="AX624" s="45">
        <f t="shared" si="14270"/>
        <v>0</v>
      </c>
      <c r="AY624" s="36"/>
      <c r="AZ624" s="37"/>
      <c r="BA624" s="44">
        <f>parseTime(AY624)-(AZ625=INT(RIGHT($F624, 1)))</f>
        <v>0</v>
      </c>
      <c r="BB624" s="45">
        <f t="shared" si="14271"/>
        <v>0</v>
      </c>
      <c r="BC624" s="36"/>
      <c r="BD624" s="37"/>
      <c r="BE624" s="44">
        <f>parseTime(BC624)-(BD625=INT(RIGHT($F624, 1)))</f>
        <v>0</v>
      </c>
      <c r="BF624" s="45">
        <f t="shared" si="14272"/>
        <v>0</v>
      </c>
      <c r="BG624" s="36"/>
      <c r="BH624" s="37"/>
      <c r="BI624" s="44">
        <f>parseTime(BG624)-(BH625=INT(RIGHT($F624, 1)))</f>
        <v>0</v>
      </c>
      <c r="BJ624" s="45">
        <f t="shared" si="14273"/>
        <v>0</v>
      </c>
      <c r="BK624" s="36"/>
      <c r="BL624" s="37"/>
      <c r="BM624" s="44">
        <f>parseTime(BK624)-(BL625=INT(RIGHT($F624, 1)))</f>
        <v>0</v>
      </c>
      <c r="BN624" s="45">
        <f t="shared" si="14274"/>
        <v>0</v>
      </c>
      <c r="BO624" s="36"/>
      <c r="BP624" s="37"/>
      <c r="BQ624" s="44">
        <f t="shared" ref="BQ624" si="14337">parseTime(BO624)-(BP625=INT(RIGHT($F624, 1)))</f>
        <v>0</v>
      </c>
      <c r="BR624" s="45">
        <f t="shared" si="14276"/>
        <v>0</v>
      </c>
      <c r="BS624" s="36"/>
      <c r="BT624" s="37"/>
      <c r="BU624" s="44">
        <f t="shared" ref="BU624" si="14338">parseTime(BS624)-(BT625=INT(RIGHT($F624, 1)))</f>
        <v>0</v>
      </c>
      <c r="BV624" s="45">
        <f t="shared" si="14278"/>
        <v>0</v>
      </c>
      <c r="BW624" s="36"/>
      <c r="BX624" s="37"/>
      <c r="BY624" s="44">
        <f t="shared" ref="BY624" si="14339">parseTime(BW624)-(BX625=INT(RIGHT($F624, 1)))</f>
        <v>0</v>
      </c>
      <c r="BZ624" s="45">
        <f t="shared" si="14280"/>
        <v>0</v>
      </c>
      <c r="CA624" s="36"/>
      <c r="CB624" s="37"/>
      <c r="CC624" s="44">
        <f t="shared" ref="CC624" si="14340">parseTime(CA624)-(CB625=INT(RIGHT($F624, 1)))</f>
        <v>0</v>
      </c>
      <c r="CD624" s="45">
        <f t="shared" si="14282"/>
        <v>0</v>
      </c>
      <c r="CE624" s="36"/>
      <c r="CF624" s="37"/>
      <c r="CG624" s="44">
        <f t="shared" ref="CG624" si="14341">parseTime(CE624)-(CF625=INT(RIGHT($F624, 1)))</f>
        <v>0</v>
      </c>
      <c r="CH624" s="45">
        <f t="shared" si="14284"/>
        <v>0</v>
      </c>
    </row>
    <row r="625" spans="1:86" x14ac:dyDescent="0.25">
      <c r="A625" s="56" t="s">
        <v>120</v>
      </c>
      <c r="B625" s="57">
        <f ca="1">roleHours(G620:CH626, "DCC")</f>
        <v>0</v>
      </c>
      <c r="C625" s="14">
        <f t="shared" ca="1" si="13320"/>
        <v>0</v>
      </c>
      <c r="D625" s="14"/>
      <c r="E625" s="20"/>
      <c r="F625" s="51"/>
      <c r="G625" s="46" t="s">
        <v>134</v>
      </c>
      <c r="H625" s="38">
        <f t="shared" ref="H625" si="14342">lunchAdjust(G620:H624)</f>
        <v>1</v>
      </c>
      <c r="I625" s="48" t="s">
        <v>0</v>
      </c>
      <c r="J625" s="39">
        <f t="shared" ref="J625" si="14343">SUMPRODUCT(I620:I624*J620:J624)</f>
        <v>8</v>
      </c>
      <c r="K625" s="46" t="s">
        <v>134</v>
      </c>
      <c r="L625" s="38">
        <f t="shared" ref="L625" si="14344">lunchAdjust(K620:L624)</f>
        <v>1</v>
      </c>
      <c r="M625" s="48" t="s">
        <v>0</v>
      </c>
      <c r="N625" s="39">
        <f t="shared" ref="N625" si="14345">SUMPRODUCT(M620:M624*N620:N624)</f>
        <v>8</v>
      </c>
      <c r="O625" s="46" t="s">
        <v>134</v>
      </c>
      <c r="P625" s="38">
        <f t="shared" ref="P625" si="14346">lunchAdjust(O620:P624)</f>
        <v>1</v>
      </c>
      <c r="Q625" s="48" t="s">
        <v>0</v>
      </c>
      <c r="R625" s="39">
        <f t="shared" ref="R625" si="14347">SUMPRODUCT(Q620:Q624*R620:R624)</f>
        <v>8</v>
      </c>
      <c r="S625" s="46" t="s">
        <v>134</v>
      </c>
      <c r="T625" s="38">
        <f t="shared" ref="T625" si="14348">lunchAdjust(S620:T624)</f>
        <v>1</v>
      </c>
      <c r="U625" s="48" t="s">
        <v>0</v>
      </c>
      <c r="V625" s="39">
        <f t="shared" ref="V625" si="14349">SUMPRODUCT(U620:U624*V620:V624)</f>
        <v>8</v>
      </c>
      <c r="W625" s="46" t="s">
        <v>134</v>
      </c>
      <c r="X625" s="38">
        <f t="shared" ref="X625" si="14350">lunchAdjust(W620:X624)</f>
        <v>1</v>
      </c>
      <c r="Y625" s="48" t="s">
        <v>0</v>
      </c>
      <c r="Z625" s="39">
        <f t="shared" ref="Z625" si="14351">SUMPRODUCT(Y620:Y624*Z620:Z624)</f>
        <v>8</v>
      </c>
      <c r="AA625" s="46" t="s">
        <v>134</v>
      </c>
      <c r="AB625" s="38">
        <f t="shared" ref="AB625" si="14352">lunchAdjust(AA620:AB624)</f>
        <v>1</v>
      </c>
      <c r="AC625" s="48" t="s">
        <v>0</v>
      </c>
      <c r="AD625" s="39">
        <f t="shared" ref="AD625" si="14353">SUMPRODUCT(AC620:AC624*AD620:AD624)</f>
        <v>8</v>
      </c>
      <c r="AE625" s="46" t="s">
        <v>134</v>
      </c>
      <c r="AF625" s="38">
        <f t="shared" ref="AF625" si="14354">lunchAdjust(AE620:AF624)</f>
        <v>1</v>
      </c>
      <c r="AG625" s="48" t="s">
        <v>0</v>
      </c>
      <c r="AH625" s="39">
        <f t="shared" ref="AH625" si="14355">SUMPRODUCT(AG620:AG624*AH620:AH624)</f>
        <v>8</v>
      </c>
      <c r="AI625" s="46" t="s">
        <v>134</v>
      </c>
      <c r="AJ625" s="38">
        <f t="shared" ref="AJ625" si="14356">lunchAdjust(AI620:AJ624)</f>
        <v>1</v>
      </c>
      <c r="AK625" s="48" t="s">
        <v>0</v>
      </c>
      <c r="AL625" s="39">
        <f t="shared" ref="AL625" si="14357">SUMPRODUCT(AK620:AK624*AL620:AL624)</f>
        <v>8</v>
      </c>
      <c r="AM625" s="46" t="s">
        <v>134</v>
      </c>
      <c r="AN625" s="38">
        <f t="shared" ref="AN625" si="14358">lunchAdjust(AM620:AN624)</f>
        <v>1</v>
      </c>
      <c r="AO625" s="48" t="s">
        <v>0</v>
      </c>
      <c r="AP625" s="39">
        <f t="shared" ref="AP625" si="14359">SUMPRODUCT(AO620:AO624*AP620:AP624)</f>
        <v>8</v>
      </c>
      <c r="AQ625" s="46" t="s">
        <v>134</v>
      </c>
      <c r="AR625" s="38">
        <f t="shared" ref="AR625" si="14360">lunchAdjust(AQ620:AR624)</f>
        <v>0</v>
      </c>
      <c r="AS625" s="48" t="s">
        <v>0</v>
      </c>
      <c r="AT625" s="39">
        <f t="shared" ref="AT625" si="14361">SUMPRODUCT(AS620:AS624*AT620:AT624)</f>
        <v>0</v>
      </c>
      <c r="AU625" s="46" t="s">
        <v>134</v>
      </c>
      <c r="AV625" s="38">
        <f t="shared" ref="AV625" si="14362">lunchAdjust(AU620:AV624)</f>
        <v>0</v>
      </c>
      <c r="AW625" s="48" t="s">
        <v>0</v>
      </c>
      <c r="AX625" s="39">
        <f t="shared" ref="AX625" si="14363">SUMPRODUCT(AW620:AW624*AX620:AX624)</f>
        <v>0</v>
      </c>
      <c r="AY625" s="46" t="s">
        <v>134</v>
      </c>
      <c r="AZ625" s="38">
        <f t="shared" ref="AZ625" si="14364">lunchAdjust(AY620:AZ624)</f>
        <v>0</v>
      </c>
      <c r="BA625" s="48" t="s">
        <v>0</v>
      </c>
      <c r="BB625" s="39">
        <f t="shared" ref="BB625" si="14365">SUMPRODUCT(BA620:BA624*BB620:BB624)</f>
        <v>0</v>
      </c>
      <c r="BC625" s="46" t="s">
        <v>134</v>
      </c>
      <c r="BD625" s="38">
        <f t="shared" ref="BD625" si="14366">lunchAdjust(BC620:BD624)</f>
        <v>1</v>
      </c>
      <c r="BE625" s="48" t="s">
        <v>0</v>
      </c>
      <c r="BF625" s="39">
        <f t="shared" ref="BF625" si="14367">SUMPRODUCT(BE620:BE624*BF620:BF624)</f>
        <v>8</v>
      </c>
      <c r="BG625" s="46" t="s">
        <v>134</v>
      </c>
      <c r="BH625" s="38">
        <f t="shared" ref="BH625" si="14368">lunchAdjust(BG620:BH624)</f>
        <v>0</v>
      </c>
      <c r="BI625" s="48" t="s">
        <v>0</v>
      </c>
      <c r="BJ625" s="39">
        <f t="shared" ref="BJ625" si="14369">SUMPRODUCT(BI620:BI624*BJ620:BJ624)</f>
        <v>0</v>
      </c>
      <c r="BK625" s="46" t="s">
        <v>134</v>
      </c>
      <c r="BL625" s="38">
        <f t="shared" ref="BL625" si="14370">lunchAdjust(BK620:BL624)</f>
        <v>0</v>
      </c>
      <c r="BM625" s="48" t="s">
        <v>0</v>
      </c>
      <c r="BN625" s="39">
        <f t="shared" ref="BN625" si="14371">SUMPRODUCT(BM620:BM624*BN620:BN624)</f>
        <v>0</v>
      </c>
      <c r="BO625" s="46" t="s">
        <v>134</v>
      </c>
      <c r="BP625" s="38">
        <f t="shared" ref="BP625" si="14372">lunchAdjust(BO620:BP624)</f>
        <v>0</v>
      </c>
      <c r="BQ625" s="48" t="s">
        <v>0</v>
      </c>
      <c r="BR625" s="39">
        <f t="shared" ref="BR625" si="14373">SUMPRODUCT(BQ620:BQ624*BR620:BR624)</f>
        <v>0</v>
      </c>
      <c r="BS625" s="46" t="s">
        <v>134</v>
      </c>
      <c r="BT625" s="38">
        <f t="shared" ref="BT625" si="14374">lunchAdjust(BS620:BT624)</f>
        <v>0</v>
      </c>
      <c r="BU625" s="48" t="s">
        <v>0</v>
      </c>
      <c r="BV625" s="39">
        <f t="shared" ref="BV625" si="14375">SUMPRODUCT(BU620:BU624*BV620:BV624)</f>
        <v>0</v>
      </c>
      <c r="BW625" s="46" t="s">
        <v>134</v>
      </c>
      <c r="BX625" s="38">
        <f t="shared" ref="BX625" si="14376">lunchAdjust(BW620:BX624)</f>
        <v>0</v>
      </c>
      <c r="BY625" s="48" t="s">
        <v>0</v>
      </c>
      <c r="BZ625" s="39">
        <f t="shared" ref="BZ625" si="14377">SUMPRODUCT(BY620:BY624*BZ620:BZ624)</f>
        <v>0</v>
      </c>
      <c r="CA625" s="46" t="s">
        <v>134</v>
      </c>
      <c r="CB625" s="38">
        <f t="shared" ref="CB625" si="14378">lunchAdjust(CA620:CB624)</f>
        <v>0</v>
      </c>
      <c r="CC625" s="48" t="s">
        <v>0</v>
      </c>
      <c r="CD625" s="39">
        <f t="shared" ref="CD625" si="14379">SUMPRODUCT(CC620:CC624*CD620:CD624)</f>
        <v>0</v>
      </c>
      <c r="CE625" s="46" t="s">
        <v>134</v>
      </c>
      <c r="CF625" s="38">
        <f t="shared" ref="CF625" si="14380">lunchAdjust(CE620:CF624)</f>
        <v>0</v>
      </c>
      <c r="CG625" s="48" t="s">
        <v>0</v>
      </c>
      <c r="CH625" s="39">
        <f t="shared" ref="CH625" si="14381">SUMPRODUCT(CG620:CG624*CH620:CH624)</f>
        <v>0</v>
      </c>
    </row>
    <row r="626" spans="1:86" ht="15.75" thickBot="1" x14ac:dyDescent="0.3">
      <c r="A626" s="58" t="s">
        <v>121</v>
      </c>
      <c r="B626" s="59">
        <f ca="1">roleHours(G620:CH626, "OUT")</f>
        <v>0</v>
      </c>
      <c r="C626" s="54" t="s">
        <v>137</v>
      </c>
      <c r="D626" s="22">
        <f ca="1">roleHours(G620:CH626, "PTO")</f>
        <v>0</v>
      </c>
      <c r="E626" s="23"/>
      <c r="F626" s="52"/>
      <c r="G626" s="47" t="s">
        <v>39</v>
      </c>
      <c r="H626" s="40">
        <f t="shared" si="14051"/>
        <v>0</v>
      </c>
      <c r="I626" s="49" t="s">
        <v>135</v>
      </c>
      <c r="J626" s="41">
        <f t="shared" ref="J626" si="14382">J625*G$4</f>
        <v>0</v>
      </c>
      <c r="K626" s="47" t="s">
        <v>39</v>
      </c>
      <c r="L626" s="40">
        <f t="shared" ref="L626" si="14383">SUMPRODUCT(M620:M624*(L620:L624="PTO"))+SUMPRODUCT(M620:M624*(L620:L624="HOL"))</f>
        <v>0</v>
      </c>
      <c r="M626" s="49" t="s">
        <v>135</v>
      </c>
      <c r="N626" s="41">
        <f t="shared" ref="N626" si="14384">N625*K$4</f>
        <v>0</v>
      </c>
      <c r="O626" s="47" t="s">
        <v>39</v>
      </c>
      <c r="P626" s="40">
        <f t="shared" ref="P626" si="14385">SUMPRODUCT(Q620:Q624*(P620:P624="PTO"))+SUMPRODUCT(Q620:Q624*(P620:P624="HOL"))</f>
        <v>0</v>
      </c>
      <c r="Q626" s="49" t="s">
        <v>135</v>
      </c>
      <c r="R626" s="41">
        <f t="shared" ref="R626" si="14386">R625*O$4</f>
        <v>8</v>
      </c>
      <c r="S626" s="47" t="s">
        <v>39</v>
      </c>
      <c r="T626" s="40">
        <f t="shared" ref="T626" si="14387">SUMPRODUCT(U620:U624*(T620:T624="PTO"))+SUMPRODUCT(U620:U624*(T620:T624="HOL"))</f>
        <v>0</v>
      </c>
      <c r="U626" s="49" t="s">
        <v>135</v>
      </c>
      <c r="V626" s="41">
        <f t="shared" ref="V626" si="14388">V625*S$4</f>
        <v>0</v>
      </c>
      <c r="W626" s="47" t="s">
        <v>39</v>
      </c>
      <c r="X626" s="40">
        <f t="shared" ref="X626" si="14389">SUMPRODUCT(Y620:Y624*(X620:X624="PTO"))+SUMPRODUCT(Y620:Y624*(X620:X624="HOL"))</f>
        <v>0</v>
      </c>
      <c r="Y626" s="49" t="s">
        <v>135</v>
      </c>
      <c r="Z626" s="41">
        <f t="shared" ref="Z626" si="14390">Z625*W$4</f>
        <v>8</v>
      </c>
      <c r="AA626" s="47" t="s">
        <v>39</v>
      </c>
      <c r="AB626" s="40">
        <f t="shared" ref="AB626" si="14391">SUMPRODUCT(AC620:AC624*(AB620:AB624="PTO"))+SUMPRODUCT(AC620:AC624*(AB620:AB624="HOL"))</f>
        <v>0</v>
      </c>
      <c r="AC626" s="49" t="s">
        <v>135</v>
      </c>
      <c r="AD626" s="41">
        <f t="shared" ref="AD626" si="14392">AD625*AA$4</f>
        <v>8</v>
      </c>
      <c r="AE626" s="47" t="s">
        <v>39</v>
      </c>
      <c r="AF626" s="40">
        <f t="shared" ref="AF626" si="14393">SUMPRODUCT(AG620:AG624*(AF620:AF624="PTO"))+SUMPRODUCT(AG620:AG624*(AF620:AF624="HOL"))</f>
        <v>0</v>
      </c>
      <c r="AG626" s="49" t="s">
        <v>135</v>
      </c>
      <c r="AH626" s="41">
        <f t="shared" ref="AH626" si="14394">AH625*AE$4</f>
        <v>8</v>
      </c>
      <c r="AI626" s="47" t="s">
        <v>39</v>
      </c>
      <c r="AJ626" s="40">
        <f t="shared" ref="AJ626" si="14395">SUMPRODUCT(AK620:AK624*(AJ620:AJ624="PTO"))+SUMPRODUCT(AK620:AK624*(AJ620:AJ624="HOL"))</f>
        <v>0</v>
      </c>
      <c r="AK626" s="49" t="s">
        <v>135</v>
      </c>
      <c r="AL626" s="41">
        <f>AL625*AI$4</f>
        <v>8</v>
      </c>
      <c r="AM626" s="47" t="s">
        <v>39</v>
      </c>
      <c r="AN626" s="40">
        <f t="shared" ref="AN626" si="14396">SUMPRODUCT(AO620:AO624*(AN620:AN624="PTO"))+SUMPRODUCT(AO620:AO624*(AN620:AN624="HOL"))</f>
        <v>0</v>
      </c>
      <c r="AO626" s="49" t="s">
        <v>135</v>
      </c>
      <c r="AP626" s="41">
        <f t="shared" ref="AP626" si="14397">AP625*AM$4</f>
        <v>8</v>
      </c>
      <c r="AQ626" s="47" t="s">
        <v>39</v>
      </c>
      <c r="AR626" s="40">
        <f t="shared" ref="AR626" si="14398">SUMPRODUCT(AS620:AS624*(AR620:AR624="PTO"))+SUMPRODUCT(AS620:AS624*(AR620:AR624="HOL"))</f>
        <v>0</v>
      </c>
      <c r="AS626" s="49" t="s">
        <v>135</v>
      </c>
      <c r="AT626" s="41">
        <f t="shared" ref="AT626" si="14399">AT625*AQ$4</f>
        <v>0</v>
      </c>
      <c r="AU626" s="47" t="s">
        <v>39</v>
      </c>
      <c r="AV626" s="40">
        <f t="shared" ref="AV626" si="14400">SUMPRODUCT(AW620:AW624*(AV620:AV624="PTO"))+SUMPRODUCT(AW620:AW624*(AV620:AV624="HOL"))</f>
        <v>0</v>
      </c>
      <c r="AW626" s="49" t="s">
        <v>135</v>
      </c>
      <c r="AX626" s="41">
        <f>AX625*AU$4</f>
        <v>0</v>
      </c>
      <c r="AY626" s="47" t="s">
        <v>39</v>
      </c>
      <c r="AZ626" s="40">
        <f t="shared" ref="AZ626" si="14401">SUMPRODUCT(BA620:BA624*(AZ620:AZ624="PTO"))+SUMPRODUCT(BA620:BA624*(AZ620:AZ624="HOL"))</f>
        <v>0</v>
      </c>
      <c r="BA626" s="49" t="s">
        <v>135</v>
      </c>
      <c r="BB626" s="41">
        <f>BB625*AY$4</f>
        <v>0</v>
      </c>
      <c r="BC626" s="47" t="s">
        <v>39</v>
      </c>
      <c r="BD626" s="40">
        <f t="shared" ref="BD626" si="14402">SUMPRODUCT(BE620:BE624*(BD620:BD624="PTO"))+SUMPRODUCT(BE620:BE624*(BD620:BD624="HOL"))</f>
        <v>0</v>
      </c>
      <c r="BE626" s="49" t="s">
        <v>135</v>
      </c>
      <c r="BF626" s="41">
        <f>BF625*BC$4</f>
        <v>8</v>
      </c>
      <c r="BG626" s="47" t="s">
        <v>39</v>
      </c>
      <c r="BH626" s="40">
        <f t="shared" ref="BH626" si="14403">SUMPRODUCT(BI620:BI624*(BH620:BH624="PTO"))+SUMPRODUCT(BI620:BI624*(BH620:BH624="HOL"))</f>
        <v>0</v>
      </c>
      <c r="BI626" s="49" t="s">
        <v>135</v>
      </c>
      <c r="BJ626" s="41">
        <f>BJ625*BG$4</f>
        <v>0</v>
      </c>
      <c r="BK626" s="47" t="s">
        <v>39</v>
      </c>
      <c r="BL626" s="40">
        <f t="shared" ref="BL626" si="14404">SUMPRODUCT(BM620:BM624*(BL620:BL624="PTO"))+SUMPRODUCT(BM620:BM624*(BL620:BL624="HOL"))</f>
        <v>0</v>
      </c>
      <c r="BM626" s="49" t="s">
        <v>135</v>
      </c>
      <c r="BN626" s="41">
        <f>BN625*BK$4</f>
        <v>0</v>
      </c>
      <c r="BO626" s="47" t="s">
        <v>39</v>
      </c>
      <c r="BP626" s="40">
        <f t="shared" ref="BP626" si="14405">SUMPRODUCT(BQ620:BQ624*(BP620:BP624="PTO"))+SUMPRODUCT(BQ620:BQ624*(BP620:BP624="HOL"))</f>
        <v>0</v>
      </c>
      <c r="BQ626" s="49" t="s">
        <v>135</v>
      </c>
      <c r="BR626" s="41">
        <f t="shared" ref="BR626" si="14406">BR625*BO$4</f>
        <v>0</v>
      </c>
      <c r="BS626" s="47" t="s">
        <v>39</v>
      </c>
      <c r="BT626" s="40">
        <f t="shared" ref="BT626" si="14407">SUMPRODUCT(BU620:BU624*(BT620:BT624="PTO"))+SUMPRODUCT(BU620:BU624*(BT620:BT624="HOL"))</f>
        <v>0</v>
      </c>
      <c r="BU626" s="49" t="s">
        <v>135</v>
      </c>
      <c r="BV626" s="41">
        <f t="shared" ref="BV626" si="14408">BV625*BS$4</f>
        <v>0</v>
      </c>
      <c r="BW626" s="47" t="s">
        <v>39</v>
      </c>
      <c r="BX626" s="40">
        <f t="shared" ref="BX626" si="14409">SUMPRODUCT(BY620:BY624*(BX620:BX624="PTO"))+SUMPRODUCT(BY620:BY624*(BX620:BX624="HOL"))</f>
        <v>0</v>
      </c>
      <c r="BY626" s="49" t="s">
        <v>135</v>
      </c>
      <c r="BZ626" s="41">
        <f t="shared" ref="BZ626" si="14410">BZ625*BW$4</f>
        <v>0</v>
      </c>
      <c r="CA626" s="47" t="s">
        <v>39</v>
      </c>
      <c r="CB626" s="40">
        <f t="shared" ref="CB626" si="14411">SUMPRODUCT(CC620:CC624*(CB620:CB624="PTO"))+SUMPRODUCT(CC620:CC624*(CB620:CB624="HOL"))</f>
        <v>0</v>
      </c>
      <c r="CC626" s="49" t="s">
        <v>135</v>
      </c>
      <c r="CD626" s="41">
        <f t="shared" ref="CD626" si="14412">CD625*CA$4</f>
        <v>0</v>
      </c>
      <c r="CE626" s="47" t="s">
        <v>39</v>
      </c>
      <c r="CF626" s="40">
        <f t="shared" ref="CF626" si="14413">SUMPRODUCT(CG620:CG624*(CF620:CF624="PTO"))+SUMPRODUCT(CG620:CG624*(CF620:CF624="HOL"))</f>
        <v>0</v>
      </c>
      <c r="CG626" s="49" t="s">
        <v>135</v>
      </c>
      <c r="CH626" s="41">
        <f t="shared" ref="CH626" si="14414">CH625*CE$4</f>
        <v>0</v>
      </c>
    </row>
    <row r="627" spans="1:86" x14ac:dyDescent="0.25">
      <c r="A627" s="70" t="s">
        <v>133</v>
      </c>
      <c r="B627" s="71">
        <f t="shared" ref="B627" ca="1" si="14415">D627-B628</f>
        <v>21.278622491666113</v>
      </c>
      <c r="C627" s="72" t="s">
        <v>122</v>
      </c>
      <c r="D627" s="71">
        <f>IFERROR(INDEX(Holidays[FTE], MATCH(Entry!E627, Holidays[Date], 0)), 1)*8*INDEX(FTEguide[[1]:[12]], MATCH(Entry!E628, FTEguide[Weekday], 0), IF(Entry!E630&gt;0, Entry!E630, MONTH(Entry!E627)))</f>
        <v>93.278622491666113</v>
      </c>
      <c r="E627" s="60">
        <f t="shared" si="13589"/>
        <v>43917</v>
      </c>
      <c r="F627" s="50" t="s">
        <v>128</v>
      </c>
      <c r="G627" s="34" t="s">
        <v>136</v>
      </c>
      <c r="H627" s="35" t="s">
        <v>23</v>
      </c>
      <c r="I627" s="42">
        <f t="shared" ref="I627" si="14416">parseTime(G627)-(H632=INT(RIGHT($F627, 1)))</f>
        <v>8</v>
      </c>
      <c r="J627" s="43">
        <f t="shared" ref="J627:J631" si="14417">isClocked(H627)</f>
        <v>1</v>
      </c>
      <c r="K627" s="34" t="s">
        <v>136</v>
      </c>
      <c r="L627" s="35" t="s">
        <v>23</v>
      </c>
      <c r="M627" s="42">
        <f t="shared" ref="M627" si="14418">parseTime(K627)-(L632=INT(RIGHT($F627, 1)))</f>
        <v>8</v>
      </c>
      <c r="N627" s="43">
        <f t="shared" ref="N627:N631" si="14419">isClocked(L627)</f>
        <v>1</v>
      </c>
      <c r="O627" s="34"/>
      <c r="P627" s="35"/>
      <c r="Q627" s="42">
        <f t="shared" ref="Q627" si="14420">parseTime(O627)-(P632=INT(RIGHT($F627, 1)))</f>
        <v>0</v>
      </c>
      <c r="R627" s="43">
        <f t="shared" ref="R627:R631" si="14421">isClocked(P627)</f>
        <v>0</v>
      </c>
      <c r="S627" s="34" t="s">
        <v>136</v>
      </c>
      <c r="T627" s="35" t="s">
        <v>23</v>
      </c>
      <c r="U627" s="42">
        <f t="shared" ref="U627" si="14422">parseTime(S627)-(T632=INT(RIGHT($F627, 1)))</f>
        <v>8</v>
      </c>
      <c r="V627" s="43">
        <f t="shared" ref="V627:V631" si="14423">isClocked(T627)</f>
        <v>1</v>
      </c>
      <c r="W627" s="34" t="s">
        <v>136</v>
      </c>
      <c r="X627" s="35" t="s">
        <v>24</v>
      </c>
      <c r="Y627" s="42">
        <f t="shared" ref="Y627" si="14424">parseTime(W627)-(X632=INT(RIGHT($F627, 1)))</f>
        <v>8</v>
      </c>
      <c r="Z627" s="43">
        <f t="shared" ref="Z627:Z631" si="14425">isClocked(X627)</f>
        <v>1</v>
      </c>
      <c r="AA627" s="34" t="s">
        <v>136</v>
      </c>
      <c r="AB627" s="35" t="s">
        <v>23</v>
      </c>
      <c r="AC627" s="42">
        <f t="shared" ref="AC627" si="14426">parseTime(AA627)-(AB632=INT(RIGHT($F627, 1)))</f>
        <v>8</v>
      </c>
      <c r="AD627" s="43">
        <f t="shared" ref="AD627:AD631" si="14427">isClocked(AB627)</f>
        <v>1</v>
      </c>
      <c r="AE627" s="34" t="s">
        <v>136</v>
      </c>
      <c r="AF627" s="35" t="s">
        <v>25</v>
      </c>
      <c r="AG627" s="42">
        <f t="shared" ref="AG627" si="14428">parseTime(AE627)-(AF632=INT(RIGHT($F627, 1)))</f>
        <v>8</v>
      </c>
      <c r="AH627" s="43">
        <f t="shared" ref="AH627:AH631" si="14429">isClocked(AF627)</f>
        <v>1</v>
      </c>
      <c r="AI627" s="34" t="s">
        <v>136</v>
      </c>
      <c r="AJ627" s="35" t="s">
        <v>23</v>
      </c>
      <c r="AK627" s="42">
        <f>parseTime(AI627)-(AJ632=INT(RIGHT($F627, 1)))</f>
        <v>8</v>
      </c>
      <c r="AL627" s="43">
        <f t="shared" ref="AL627:AL631" si="14430">isClocked(AJ627)</f>
        <v>1</v>
      </c>
      <c r="AM627" s="34" t="s">
        <v>136</v>
      </c>
      <c r="AN627" s="35" t="s">
        <v>23</v>
      </c>
      <c r="AO627" s="42">
        <f t="shared" ref="AO627" si="14431">parseTime(AM627)-(AN632=INT(RIGHT($F627, 1)))</f>
        <v>8</v>
      </c>
      <c r="AP627" s="43">
        <f t="shared" ref="AP627:AP631" si="14432">isClocked(AN627)</f>
        <v>1</v>
      </c>
      <c r="AQ627" s="34"/>
      <c r="AR627" s="35"/>
      <c r="AS627" s="42">
        <f t="shared" ref="AS627" si="14433">parseTime(AQ627)-(AR632=INT(RIGHT($F627, 1)))</f>
        <v>0</v>
      </c>
      <c r="AT627" s="43">
        <f t="shared" ref="AT627:AT631" si="14434">isClocked(AR627)</f>
        <v>0</v>
      </c>
      <c r="AU627" s="34"/>
      <c r="AV627" s="35"/>
      <c r="AW627" s="42">
        <f>parseTime(AU627)-(AV632=INT(RIGHT($F627, 1)))</f>
        <v>0</v>
      </c>
      <c r="AX627" s="43">
        <f t="shared" ref="AX627:AX631" si="14435">isClocked(AV627)</f>
        <v>0</v>
      </c>
      <c r="AY627" s="34"/>
      <c r="AZ627" s="35"/>
      <c r="BA627" s="42">
        <f>parseTime(AY627)-(AZ632=INT(RIGHT($F627, 1)))</f>
        <v>0</v>
      </c>
      <c r="BB627" s="43">
        <f t="shared" ref="BB627:BB631" si="14436">isClocked(AZ627)</f>
        <v>0</v>
      </c>
      <c r="BC627" s="34" t="s">
        <v>136</v>
      </c>
      <c r="BD627" s="35" t="s">
        <v>24</v>
      </c>
      <c r="BE627" s="42">
        <f>parseTime(BC627)-(BD632=INT(RIGHT($F627, 1)))</f>
        <v>8</v>
      </c>
      <c r="BF627" s="43">
        <f t="shared" ref="BF627:BF631" si="14437">isClocked(BD627)</f>
        <v>1</v>
      </c>
      <c r="BG627" s="34"/>
      <c r="BH627" s="35"/>
      <c r="BI627" s="42">
        <f>parseTime(BG627)-(BH632=INT(RIGHT($F627, 1)))</f>
        <v>0</v>
      </c>
      <c r="BJ627" s="43">
        <f t="shared" ref="BJ627:BJ631" si="14438">isClocked(BH627)</f>
        <v>0</v>
      </c>
      <c r="BK627" s="34"/>
      <c r="BL627" s="35"/>
      <c r="BM627" s="42">
        <f>parseTime(BK627)-(BL632=INT(RIGHT($F627, 1)))</f>
        <v>0</v>
      </c>
      <c r="BN627" s="43">
        <f t="shared" ref="BN627:BN631" si="14439">isClocked(BL627)</f>
        <v>0</v>
      </c>
      <c r="BO627" s="34"/>
      <c r="BP627" s="35"/>
      <c r="BQ627" s="42">
        <f t="shared" ref="BQ627" si="14440">parseTime(BO627)-(BP632=INT(RIGHT($F627, 1)))</f>
        <v>0</v>
      </c>
      <c r="BR627" s="43">
        <f t="shared" ref="BR627:BR631" si="14441">isClocked(BP627)</f>
        <v>0</v>
      </c>
      <c r="BS627" s="34"/>
      <c r="BT627" s="35"/>
      <c r="BU627" s="42">
        <f t="shared" ref="BU627" si="14442">parseTime(BS627)-(BT632=INT(RIGHT($F627, 1)))</f>
        <v>0</v>
      </c>
      <c r="BV627" s="43">
        <f t="shared" ref="BV627:BV631" si="14443">isClocked(BT627)</f>
        <v>0</v>
      </c>
      <c r="BW627" s="34"/>
      <c r="BX627" s="35"/>
      <c r="BY627" s="42">
        <f t="shared" ref="BY627" si="14444">parseTime(BW627)-(BX632=INT(RIGHT($F627, 1)))</f>
        <v>0</v>
      </c>
      <c r="BZ627" s="43">
        <f t="shared" ref="BZ627:BZ631" si="14445">isClocked(BX627)</f>
        <v>0</v>
      </c>
      <c r="CA627" s="34"/>
      <c r="CB627" s="35"/>
      <c r="CC627" s="42">
        <f t="shared" ref="CC627" si="14446">parseTime(CA627)-(CB632=INT(RIGHT($F627, 1)))</f>
        <v>0</v>
      </c>
      <c r="CD627" s="43">
        <f t="shared" ref="CD627:CD631" si="14447">isClocked(CB627)</f>
        <v>0</v>
      </c>
      <c r="CE627" s="34"/>
      <c r="CF627" s="35"/>
      <c r="CG627" s="42">
        <f t="shared" ref="CG627" si="14448">parseTime(CE627)-(CF632=INT(RIGHT($F627, 1)))</f>
        <v>0</v>
      </c>
      <c r="CH627" s="43">
        <f t="shared" ref="CH627:CH631" si="14449">isClocked(CF627)</f>
        <v>0</v>
      </c>
    </row>
    <row r="628" spans="1:86" x14ac:dyDescent="0.25">
      <c r="A628" s="56" t="s">
        <v>0</v>
      </c>
      <c r="B628" s="57">
        <f t="shared" ref="B628" ca="1" si="14450">SUM(B629:B632)</f>
        <v>72</v>
      </c>
      <c r="C628" s="14" t="s">
        <v>252</v>
      </c>
      <c r="D628" s="14"/>
      <c r="E628" s="55" t="str">
        <f t="shared" si="13458"/>
        <v>Friday</v>
      </c>
      <c r="F628" s="51" t="s">
        <v>129</v>
      </c>
      <c r="G628" s="36"/>
      <c r="H628" s="37"/>
      <c r="I628" s="44">
        <f t="shared" ref="I628" si="14451">parseTime(G628)-(H632=INT(RIGHT($F628, 1)))</f>
        <v>0</v>
      </c>
      <c r="J628" s="45">
        <f t="shared" si="14417"/>
        <v>0</v>
      </c>
      <c r="K628" s="36"/>
      <c r="L628" s="37"/>
      <c r="M628" s="44">
        <f t="shared" ref="M628" si="14452">parseTime(K628)-(L632=INT(RIGHT($F628, 1)))</f>
        <v>0</v>
      </c>
      <c r="N628" s="45">
        <f t="shared" si="14419"/>
        <v>0</v>
      </c>
      <c r="O628" s="36"/>
      <c r="P628" s="37"/>
      <c r="Q628" s="44">
        <f t="shared" ref="Q628" si="14453">parseTime(O628)-(P632=INT(RIGHT($F628, 1)))</f>
        <v>0</v>
      </c>
      <c r="R628" s="45">
        <f t="shared" si="14421"/>
        <v>0</v>
      </c>
      <c r="S628" s="36"/>
      <c r="T628" s="37"/>
      <c r="U628" s="44">
        <f t="shared" ref="U628" si="14454">parseTime(S628)-(T632=INT(RIGHT($F628, 1)))</f>
        <v>0</v>
      </c>
      <c r="V628" s="45">
        <f t="shared" si="14423"/>
        <v>0</v>
      </c>
      <c r="W628" s="36"/>
      <c r="X628" s="37"/>
      <c r="Y628" s="44">
        <f t="shared" ref="Y628" si="14455">parseTime(W628)-(X632=INT(RIGHT($F628, 1)))</f>
        <v>0</v>
      </c>
      <c r="Z628" s="45">
        <f t="shared" si="14425"/>
        <v>0</v>
      </c>
      <c r="AA628" s="36"/>
      <c r="AB628" s="37"/>
      <c r="AC628" s="44">
        <f t="shared" ref="AC628" si="14456">parseTime(AA628)-(AB632=INT(RIGHT($F628, 1)))</f>
        <v>0</v>
      </c>
      <c r="AD628" s="45">
        <f t="shared" si="14427"/>
        <v>0</v>
      </c>
      <c r="AE628" s="36"/>
      <c r="AF628" s="37"/>
      <c r="AG628" s="44">
        <f t="shared" ref="AG628" si="14457">parseTime(AE628)-(AF632=INT(RIGHT($F628, 1)))</f>
        <v>0</v>
      </c>
      <c r="AH628" s="45">
        <f t="shared" si="14429"/>
        <v>0</v>
      </c>
      <c r="AI628" s="36"/>
      <c r="AJ628" s="37"/>
      <c r="AK628" s="44">
        <f>parseTime(AI628)-(AJ632=INT(RIGHT($F628, 1)))</f>
        <v>0</v>
      </c>
      <c r="AL628" s="45">
        <f t="shared" si="14430"/>
        <v>0</v>
      </c>
      <c r="AM628" s="36"/>
      <c r="AN628" s="37"/>
      <c r="AO628" s="44">
        <f t="shared" ref="AO628" si="14458">parseTime(AM628)-(AN632=INT(RIGHT($F628, 1)))</f>
        <v>0</v>
      </c>
      <c r="AP628" s="45">
        <f t="shared" si="14432"/>
        <v>0</v>
      </c>
      <c r="AQ628" s="36"/>
      <c r="AR628" s="37"/>
      <c r="AS628" s="44">
        <f t="shared" ref="AS628" si="14459">parseTime(AQ628)-(AR632=INT(RIGHT($F628, 1)))</f>
        <v>0</v>
      </c>
      <c r="AT628" s="45">
        <f t="shared" si="14434"/>
        <v>0</v>
      </c>
      <c r="AU628" s="36"/>
      <c r="AV628" s="37"/>
      <c r="AW628" s="44">
        <f>parseTime(AU628)-(AV632=INT(RIGHT($F628, 1)))</f>
        <v>0</v>
      </c>
      <c r="AX628" s="45">
        <f t="shared" si="14435"/>
        <v>0</v>
      </c>
      <c r="AY628" s="36"/>
      <c r="AZ628" s="37"/>
      <c r="BA628" s="44">
        <f>parseTime(AY628)-(AZ632=INT(RIGHT($F628, 1)))</f>
        <v>0</v>
      </c>
      <c r="BB628" s="45">
        <f t="shared" si="14436"/>
        <v>0</v>
      </c>
      <c r="BC628" s="36"/>
      <c r="BD628" s="37"/>
      <c r="BE628" s="44">
        <f>parseTime(BC628)-(BD632=INT(RIGHT($F628, 1)))</f>
        <v>0</v>
      </c>
      <c r="BF628" s="45">
        <f t="shared" si="14437"/>
        <v>0</v>
      </c>
      <c r="BG628" s="36"/>
      <c r="BH628" s="37"/>
      <c r="BI628" s="44">
        <f>parseTime(BG628)-(BH632=INT(RIGHT($F628, 1)))</f>
        <v>0</v>
      </c>
      <c r="BJ628" s="45">
        <f t="shared" si="14438"/>
        <v>0</v>
      </c>
      <c r="BK628" s="36"/>
      <c r="BL628" s="37"/>
      <c r="BM628" s="44">
        <f>parseTime(BK628)-(BL632=INT(RIGHT($F628, 1)))</f>
        <v>0</v>
      </c>
      <c r="BN628" s="45">
        <f t="shared" si="14439"/>
        <v>0</v>
      </c>
      <c r="BO628" s="36"/>
      <c r="BP628" s="37"/>
      <c r="BQ628" s="44">
        <f t="shared" ref="BQ628" si="14460">parseTime(BO628)-(BP632=INT(RIGHT($F628, 1)))</f>
        <v>0</v>
      </c>
      <c r="BR628" s="45">
        <f t="shared" si="14441"/>
        <v>0</v>
      </c>
      <c r="BS628" s="36"/>
      <c r="BT628" s="37"/>
      <c r="BU628" s="44">
        <f t="shared" ref="BU628" si="14461">parseTime(BS628)-(BT632=INT(RIGHT($F628, 1)))</f>
        <v>0</v>
      </c>
      <c r="BV628" s="45">
        <f t="shared" si="14443"/>
        <v>0</v>
      </c>
      <c r="BW628" s="36"/>
      <c r="BX628" s="37"/>
      <c r="BY628" s="44">
        <f t="shared" ref="BY628" si="14462">parseTime(BW628)-(BX632=INT(RIGHT($F628, 1)))</f>
        <v>0</v>
      </c>
      <c r="BZ628" s="45">
        <f t="shared" si="14445"/>
        <v>0</v>
      </c>
      <c r="CA628" s="36"/>
      <c r="CB628" s="37"/>
      <c r="CC628" s="44">
        <f t="shared" ref="CC628" si="14463">parseTime(CA628)-(CB632=INT(RIGHT($F628, 1)))</f>
        <v>0</v>
      </c>
      <c r="CD628" s="45">
        <f t="shared" si="14447"/>
        <v>0</v>
      </c>
      <c r="CE628" s="36"/>
      <c r="CF628" s="37"/>
      <c r="CG628" s="44">
        <f t="shared" ref="CG628" si="14464">parseTime(CE628)-(CF632=INT(RIGHT($F628, 1)))</f>
        <v>0</v>
      </c>
      <c r="CH628" s="45">
        <f t="shared" si="14449"/>
        <v>0</v>
      </c>
    </row>
    <row r="629" spans="1:86" x14ac:dyDescent="0.25">
      <c r="A629" s="56" t="s">
        <v>117</v>
      </c>
      <c r="B629" s="57">
        <f ca="1">roleHours(G627:CH633, "MFD")</f>
        <v>48</v>
      </c>
      <c r="C629" s="14">
        <f t="shared" ca="1" si="13320"/>
        <v>6</v>
      </c>
      <c r="D629" s="14"/>
      <c r="E629" s="20" t="s">
        <v>127</v>
      </c>
      <c r="F629" s="51" t="s">
        <v>130</v>
      </c>
      <c r="G629" s="36"/>
      <c r="H629" s="37"/>
      <c r="I629" s="44">
        <f t="shared" ref="I629" si="14465">parseTime(G629)-(H632=INT(RIGHT($F629, 1)))</f>
        <v>0</v>
      </c>
      <c r="J629" s="45">
        <f t="shared" si="14417"/>
        <v>0</v>
      </c>
      <c r="K629" s="36"/>
      <c r="L629" s="37"/>
      <c r="M629" s="44">
        <f t="shared" ref="M629" si="14466">parseTime(K629)-(L632=INT(RIGHT($F629, 1)))</f>
        <v>0</v>
      </c>
      <c r="N629" s="45">
        <f t="shared" si="14419"/>
        <v>0</v>
      </c>
      <c r="O629" s="36"/>
      <c r="P629" s="37"/>
      <c r="Q629" s="44">
        <f t="shared" ref="Q629" si="14467">parseTime(O629)-(P632=INT(RIGHT($F629, 1)))</f>
        <v>0</v>
      </c>
      <c r="R629" s="45">
        <f t="shared" si="14421"/>
        <v>0</v>
      </c>
      <c r="S629" s="36"/>
      <c r="T629" s="37"/>
      <c r="U629" s="44">
        <f t="shared" ref="U629" si="14468">parseTime(S629)-(T632=INT(RIGHT($F629, 1)))</f>
        <v>0</v>
      </c>
      <c r="V629" s="45">
        <f t="shared" si="14423"/>
        <v>0</v>
      </c>
      <c r="W629" s="36"/>
      <c r="X629" s="37"/>
      <c r="Y629" s="44">
        <f t="shared" ref="Y629" si="14469">parseTime(W629)-(X632=INT(RIGHT($F629, 1)))</f>
        <v>0</v>
      </c>
      <c r="Z629" s="45">
        <f t="shared" si="14425"/>
        <v>0</v>
      </c>
      <c r="AA629" s="36"/>
      <c r="AB629" s="37"/>
      <c r="AC629" s="44">
        <f t="shared" ref="AC629" si="14470">parseTime(AA629)-(AB632=INT(RIGHT($F629, 1)))</f>
        <v>0</v>
      </c>
      <c r="AD629" s="45">
        <f t="shared" si="14427"/>
        <v>0</v>
      </c>
      <c r="AE629" s="36"/>
      <c r="AF629" s="37"/>
      <c r="AG629" s="44">
        <f t="shared" ref="AG629" si="14471">parseTime(AE629)-(AF632=INT(RIGHT($F629, 1)))</f>
        <v>0</v>
      </c>
      <c r="AH629" s="45">
        <f t="shared" si="14429"/>
        <v>0</v>
      </c>
      <c r="AI629" s="36"/>
      <c r="AJ629" s="37"/>
      <c r="AK629" s="44">
        <f>parseTime(AI629)-(AJ632=INT(RIGHT($F629, 1)))</f>
        <v>0</v>
      </c>
      <c r="AL629" s="45">
        <f t="shared" si="14430"/>
        <v>0</v>
      </c>
      <c r="AM629" s="36"/>
      <c r="AN629" s="37"/>
      <c r="AO629" s="44">
        <f t="shared" ref="AO629" si="14472">parseTime(AM629)-(AN632=INT(RIGHT($F629, 1)))</f>
        <v>0</v>
      </c>
      <c r="AP629" s="45">
        <f t="shared" si="14432"/>
        <v>0</v>
      </c>
      <c r="AQ629" s="36"/>
      <c r="AR629" s="37"/>
      <c r="AS629" s="44">
        <f t="shared" ref="AS629" si="14473">parseTime(AQ629)-(AR632=INT(RIGHT($F629, 1)))</f>
        <v>0</v>
      </c>
      <c r="AT629" s="45">
        <f t="shared" si="14434"/>
        <v>0</v>
      </c>
      <c r="AU629" s="36"/>
      <c r="AV629" s="37"/>
      <c r="AW629" s="44">
        <f>parseTime(AU629)-(AV632=INT(RIGHT($F629, 1)))</f>
        <v>0</v>
      </c>
      <c r="AX629" s="45">
        <f t="shared" si="14435"/>
        <v>0</v>
      </c>
      <c r="AY629" s="36"/>
      <c r="AZ629" s="37"/>
      <c r="BA629" s="44">
        <f>parseTime(AY629)-(AZ632=INT(RIGHT($F629, 1)))</f>
        <v>0</v>
      </c>
      <c r="BB629" s="45">
        <f t="shared" si="14436"/>
        <v>0</v>
      </c>
      <c r="BC629" s="36"/>
      <c r="BD629" s="37"/>
      <c r="BE629" s="44">
        <f>parseTime(BC629)-(BD632=INT(RIGHT($F629, 1)))</f>
        <v>0</v>
      </c>
      <c r="BF629" s="45">
        <f t="shared" si="14437"/>
        <v>0</v>
      </c>
      <c r="BG629" s="36"/>
      <c r="BH629" s="37"/>
      <c r="BI629" s="44">
        <f>parseTime(BG629)-(BH632=INT(RIGHT($F629, 1)))</f>
        <v>0</v>
      </c>
      <c r="BJ629" s="45">
        <f t="shared" si="14438"/>
        <v>0</v>
      </c>
      <c r="BK629" s="36"/>
      <c r="BL629" s="37"/>
      <c r="BM629" s="44">
        <f>parseTime(BK629)-(BL632=INT(RIGHT($F629, 1)))</f>
        <v>0</v>
      </c>
      <c r="BN629" s="45">
        <f t="shared" si="14439"/>
        <v>0</v>
      </c>
      <c r="BO629" s="36"/>
      <c r="BP629" s="37"/>
      <c r="BQ629" s="44">
        <f t="shared" ref="BQ629" si="14474">parseTime(BO629)-(BP632=INT(RIGHT($F629, 1)))</f>
        <v>0</v>
      </c>
      <c r="BR629" s="45">
        <f t="shared" si="14441"/>
        <v>0</v>
      </c>
      <c r="BS629" s="36"/>
      <c r="BT629" s="37"/>
      <c r="BU629" s="44">
        <f t="shared" ref="BU629" si="14475">parseTime(BS629)-(BT632=INT(RIGHT($F629, 1)))</f>
        <v>0</v>
      </c>
      <c r="BV629" s="45">
        <f t="shared" si="14443"/>
        <v>0</v>
      </c>
      <c r="BW629" s="36"/>
      <c r="BX629" s="37"/>
      <c r="BY629" s="44">
        <f t="shared" ref="BY629" si="14476">parseTime(BW629)-(BX632=INT(RIGHT($F629, 1)))</f>
        <v>0</v>
      </c>
      <c r="BZ629" s="45">
        <f t="shared" si="14445"/>
        <v>0</v>
      </c>
      <c r="CA629" s="36"/>
      <c r="CB629" s="37"/>
      <c r="CC629" s="44">
        <f t="shared" ref="CC629" si="14477">parseTime(CA629)-(CB632=INT(RIGHT($F629, 1)))</f>
        <v>0</v>
      </c>
      <c r="CD629" s="45">
        <f t="shared" si="14447"/>
        <v>0</v>
      </c>
      <c r="CE629" s="36"/>
      <c r="CF629" s="37"/>
      <c r="CG629" s="44">
        <f t="shared" ref="CG629" si="14478">parseTime(CE629)-(CF632=INT(RIGHT($F629, 1)))</f>
        <v>0</v>
      </c>
      <c r="CH629" s="45">
        <f t="shared" si="14449"/>
        <v>0</v>
      </c>
    </row>
    <row r="630" spans="1:86" x14ac:dyDescent="0.25">
      <c r="A630" s="56" t="s">
        <v>118</v>
      </c>
      <c r="B630" s="57">
        <f ca="1">roleHours(G627:CH633, "DFD")</f>
        <v>16</v>
      </c>
      <c r="C630" s="14">
        <f t="shared" ca="1" si="13320"/>
        <v>2</v>
      </c>
      <c r="D630" s="14"/>
      <c r="E630" s="20"/>
      <c r="F630" s="51" t="s">
        <v>131</v>
      </c>
      <c r="G630" s="36"/>
      <c r="H630" s="37"/>
      <c r="I630" s="44">
        <f t="shared" ref="I630" si="14479">parseTime(G630)-(H632=INT(RIGHT($F630, 1)))</f>
        <v>0</v>
      </c>
      <c r="J630" s="45">
        <f t="shared" si="14417"/>
        <v>0</v>
      </c>
      <c r="K630" s="36"/>
      <c r="L630" s="37"/>
      <c r="M630" s="44">
        <f t="shared" ref="M630" si="14480">parseTime(K630)-(L632=INT(RIGHT($F630, 1)))</f>
        <v>0</v>
      </c>
      <c r="N630" s="45">
        <f t="shared" si="14419"/>
        <v>0</v>
      </c>
      <c r="O630" s="36"/>
      <c r="P630" s="37"/>
      <c r="Q630" s="44">
        <f t="shared" ref="Q630" si="14481">parseTime(O630)-(P632=INT(RIGHT($F630, 1)))</f>
        <v>0</v>
      </c>
      <c r="R630" s="45">
        <f t="shared" si="14421"/>
        <v>0</v>
      </c>
      <c r="S630" s="36"/>
      <c r="T630" s="37"/>
      <c r="U630" s="44">
        <f t="shared" ref="U630" si="14482">parseTime(S630)-(T632=INT(RIGHT($F630, 1)))</f>
        <v>0</v>
      </c>
      <c r="V630" s="45">
        <f t="shared" si="14423"/>
        <v>0</v>
      </c>
      <c r="W630" s="36"/>
      <c r="X630" s="37"/>
      <c r="Y630" s="44">
        <f t="shared" ref="Y630" si="14483">parseTime(W630)-(X632=INT(RIGHT($F630, 1)))</f>
        <v>0</v>
      </c>
      <c r="Z630" s="45">
        <f t="shared" si="14425"/>
        <v>0</v>
      </c>
      <c r="AA630" s="36"/>
      <c r="AB630" s="37"/>
      <c r="AC630" s="44">
        <f t="shared" ref="AC630" si="14484">parseTime(AA630)-(AB632=INT(RIGHT($F630, 1)))</f>
        <v>0</v>
      </c>
      <c r="AD630" s="45">
        <f t="shared" si="14427"/>
        <v>0</v>
      </c>
      <c r="AE630" s="36"/>
      <c r="AF630" s="37"/>
      <c r="AG630" s="44">
        <f t="shared" ref="AG630" si="14485">parseTime(AE630)-(AF632=INT(RIGHT($F630, 1)))</f>
        <v>0</v>
      </c>
      <c r="AH630" s="45">
        <f t="shared" si="14429"/>
        <v>0</v>
      </c>
      <c r="AI630" s="36"/>
      <c r="AJ630" s="37"/>
      <c r="AK630" s="44">
        <f>parseTime(AI630)-(AJ632=INT(RIGHT($F630, 1)))</f>
        <v>0</v>
      </c>
      <c r="AL630" s="45">
        <f t="shared" si="14430"/>
        <v>0</v>
      </c>
      <c r="AM630" s="36"/>
      <c r="AN630" s="37"/>
      <c r="AO630" s="44">
        <f t="shared" ref="AO630" si="14486">parseTime(AM630)-(AN632=INT(RIGHT($F630, 1)))</f>
        <v>0</v>
      </c>
      <c r="AP630" s="45">
        <f t="shared" si="14432"/>
        <v>0</v>
      </c>
      <c r="AQ630" s="36"/>
      <c r="AR630" s="37"/>
      <c r="AS630" s="44">
        <f t="shared" ref="AS630" si="14487">parseTime(AQ630)-(AR632=INT(RIGHT($F630, 1)))</f>
        <v>0</v>
      </c>
      <c r="AT630" s="45">
        <f t="shared" si="14434"/>
        <v>0</v>
      </c>
      <c r="AU630" s="36"/>
      <c r="AV630" s="37"/>
      <c r="AW630" s="44">
        <f>parseTime(AU630)-(AV632=INT(RIGHT($F630, 1)))</f>
        <v>0</v>
      </c>
      <c r="AX630" s="45">
        <f t="shared" si="14435"/>
        <v>0</v>
      </c>
      <c r="AY630" s="36"/>
      <c r="AZ630" s="37"/>
      <c r="BA630" s="44">
        <f>parseTime(AY630)-(AZ632=INT(RIGHT($F630, 1)))</f>
        <v>0</v>
      </c>
      <c r="BB630" s="45">
        <f t="shared" si="14436"/>
        <v>0</v>
      </c>
      <c r="BC630" s="36"/>
      <c r="BD630" s="37"/>
      <c r="BE630" s="44">
        <f>parseTime(BC630)-(BD632=INT(RIGHT($F630, 1)))</f>
        <v>0</v>
      </c>
      <c r="BF630" s="45">
        <f t="shared" si="14437"/>
        <v>0</v>
      </c>
      <c r="BG630" s="36"/>
      <c r="BH630" s="37"/>
      <c r="BI630" s="44">
        <f>parseTime(BG630)-(BH632=INT(RIGHT($F630, 1)))</f>
        <v>0</v>
      </c>
      <c r="BJ630" s="45">
        <f t="shared" si="14438"/>
        <v>0</v>
      </c>
      <c r="BK630" s="36"/>
      <c r="BL630" s="37"/>
      <c r="BM630" s="44">
        <f>parseTime(BK630)-(BL632=INT(RIGHT($F630, 1)))</f>
        <v>0</v>
      </c>
      <c r="BN630" s="45">
        <f t="shared" si="14439"/>
        <v>0</v>
      </c>
      <c r="BO630" s="36"/>
      <c r="BP630" s="37"/>
      <c r="BQ630" s="44">
        <f t="shared" ref="BQ630" si="14488">parseTime(BO630)-(BP632=INT(RIGHT($F630, 1)))</f>
        <v>0</v>
      </c>
      <c r="BR630" s="45">
        <f t="shared" si="14441"/>
        <v>0</v>
      </c>
      <c r="BS630" s="36"/>
      <c r="BT630" s="37"/>
      <c r="BU630" s="44">
        <f t="shared" ref="BU630" si="14489">parseTime(BS630)-(BT632=INT(RIGHT($F630, 1)))</f>
        <v>0</v>
      </c>
      <c r="BV630" s="45">
        <f t="shared" si="14443"/>
        <v>0</v>
      </c>
      <c r="BW630" s="36"/>
      <c r="BX630" s="37"/>
      <c r="BY630" s="44">
        <f t="shared" ref="BY630" si="14490">parseTime(BW630)-(BX632=INT(RIGHT($F630, 1)))</f>
        <v>0</v>
      </c>
      <c r="BZ630" s="45">
        <f t="shared" si="14445"/>
        <v>0</v>
      </c>
      <c r="CA630" s="36"/>
      <c r="CB630" s="37"/>
      <c r="CC630" s="44">
        <f t="shared" ref="CC630" si="14491">parseTime(CA630)-(CB632=INT(RIGHT($F630, 1)))</f>
        <v>0</v>
      </c>
      <c r="CD630" s="45">
        <f t="shared" si="14447"/>
        <v>0</v>
      </c>
      <c r="CE630" s="36"/>
      <c r="CF630" s="37"/>
      <c r="CG630" s="44">
        <f t="shared" ref="CG630" si="14492">parseTime(CE630)-(CF632=INT(RIGHT($F630, 1)))</f>
        <v>0</v>
      </c>
      <c r="CH630" s="45">
        <f t="shared" si="14449"/>
        <v>0</v>
      </c>
    </row>
    <row r="631" spans="1:86" x14ac:dyDescent="0.25">
      <c r="A631" s="56" t="s">
        <v>119</v>
      </c>
      <c r="B631" s="57">
        <f ca="1">roleHours(G627:CH633, "MCC")</f>
        <v>8</v>
      </c>
      <c r="C631" s="14">
        <f t="shared" ca="1" si="13320"/>
        <v>1</v>
      </c>
      <c r="D631" s="14"/>
      <c r="E631" s="20"/>
      <c r="F631" s="51" t="s">
        <v>132</v>
      </c>
      <c r="G631" s="36"/>
      <c r="H631" s="37"/>
      <c r="I631" s="44">
        <f t="shared" ref="I631" si="14493">parseTime(G631)-(H632=INT(RIGHT($F631, 1)))</f>
        <v>0</v>
      </c>
      <c r="J631" s="45">
        <f t="shared" si="14417"/>
        <v>0</v>
      </c>
      <c r="K631" s="36"/>
      <c r="L631" s="37"/>
      <c r="M631" s="44">
        <f t="shared" ref="M631" si="14494">parseTime(K631)-(L632=INT(RIGHT($F631, 1)))</f>
        <v>0</v>
      </c>
      <c r="N631" s="45">
        <f t="shared" si="14419"/>
        <v>0</v>
      </c>
      <c r="O631" s="36"/>
      <c r="P631" s="37"/>
      <c r="Q631" s="44">
        <f t="shared" ref="Q631" si="14495">parseTime(O631)-(P632=INT(RIGHT($F631, 1)))</f>
        <v>0</v>
      </c>
      <c r="R631" s="45">
        <f t="shared" si="14421"/>
        <v>0</v>
      </c>
      <c r="S631" s="36"/>
      <c r="T631" s="37"/>
      <c r="U631" s="44">
        <f t="shared" ref="U631" si="14496">parseTime(S631)-(T632=INT(RIGHT($F631, 1)))</f>
        <v>0</v>
      </c>
      <c r="V631" s="45">
        <f t="shared" si="14423"/>
        <v>0</v>
      </c>
      <c r="W631" s="36"/>
      <c r="X631" s="37"/>
      <c r="Y631" s="44">
        <f t="shared" ref="Y631" si="14497">parseTime(W631)-(X632=INT(RIGHT($F631, 1)))</f>
        <v>0</v>
      </c>
      <c r="Z631" s="45">
        <f t="shared" si="14425"/>
        <v>0</v>
      </c>
      <c r="AA631" s="36"/>
      <c r="AB631" s="37"/>
      <c r="AC631" s="44">
        <f t="shared" ref="AC631" si="14498">parseTime(AA631)-(AB632=INT(RIGHT($F631, 1)))</f>
        <v>0</v>
      </c>
      <c r="AD631" s="45">
        <f t="shared" si="14427"/>
        <v>0</v>
      </c>
      <c r="AE631" s="36"/>
      <c r="AF631" s="37"/>
      <c r="AG631" s="44">
        <f t="shared" ref="AG631" si="14499">parseTime(AE631)-(AF632=INT(RIGHT($F631, 1)))</f>
        <v>0</v>
      </c>
      <c r="AH631" s="45">
        <f t="shared" si="14429"/>
        <v>0</v>
      </c>
      <c r="AI631" s="36"/>
      <c r="AJ631" s="37"/>
      <c r="AK631" s="44">
        <f>parseTime(AI631)-(AJ632=INT(RIGHT($F631, 1)))</f>
        <v>0</v>
      </c>
      <c r="AL631" s="45">
        <f t="shared" si="14430"/>
        <v>0</v>
      </c>
      <c r="AM631" s="36"/>
      <c r="AN631" s="37"/>
      <c r="AO631" s="44">
        <f t="shared" ref="AO631" si="14500">parseTime(AM631)-(AN632=INT(RIGHT($F631, 1)))</f>
        <v>0</v>
      </c>
      <c r="AP631" s="45">
        <f t="shared" si="14432"/>
        <v>0</v>
      </c>
      <c r="AQ631" s="36"/>
      <c r="AR631" s="37"/>
      <c r="AS631" s="44">
        <f t="shared" ref="AS631" si="14501">parseTime(AQ631)-(AR632=INT(RIGHT($F631, 1)))</f>
        <v>0</v>
      </c>
      <c r="AT631" s="45">
        <f t="shared" si="14434"/>
        <v>0</v>
      </c>
      <c r="AU631" s="36"/>
      <c r="AV631" s="37"/>
      <c r="AW631" s="44">
        <f>parseTime(AU631)-(AV632=INT(RIGHT($F631, 1)))</f>
        <v>0</v>
      </c>
      <c r="AX631" s="45">
        <f t="shared" si="14435"/>
        <v>0</v>
      </c>
      <c r="AY631" s="36"/>
      <c r="AZ631" s="37"/>
      <c r="BA631" s="44">
        <f>parseTime(AY631)-(AZ632=INT(RIGHT($F631, 1)))</f>
        <v>0</v>
      </c>
      <c r="BB631" s="45">
        <f t="shared" si="14436"/>
        <v>0</v>
      </c>
      <c r="BC631" s="36"/>
      <c r="BD631" s="37"/>
      <c r="BE631" s="44">
        <f>parseTime(BC631)-(BD632=INT(RIGHT($F631, 1)))</f>
        <v>0</v>
      </c>
      <c r="BF631" s="45">
        <f t="shared" si="14437"/>
        <v>0</v>
      </c>
      <c r="BG631" s="36"/>
      <c r="BH631" s="37"/>
      <c r="BI631" s="44">
        <f>parseTime(BG631)-(BH632=INT(RIGHT($F631, 1)))</f>
        <v>0</v>
      </c>
      <c r="BJ631" s="45">
        <f t="shared" si="14438"/>
        <v>0</v>
      </c>
      <c r="BK631" s="36"/>
      <c r="BL631" s="37"/>
      <c r="BM631" s="44">
        <f>parseTime(BK631)-(BL632=INT(RIGHT($F631, 1)))</f>
        <v>0</v>
      </c>
      <c r="BN631" s="45">
        <f t="shared" si="14439"/>
        <v>0</v>
      </c>
      <c r="BO631" s="36"/>
      <c r="BP631" s="37"/>
      <c r="BQ631" s="44">
        <f t="shared" ref="BQ631" si="14502">parseTime(BO631)-(BP632=INT(RIGHT($F631, 1)))</f>
        <v>0</v>
      </c>
      <c r="BR631" s="45">
        <f t="shared" si="14441"/>
        <v>0</v>
      </c>
      <c r="BS631" s="36"/>
      <c r="BT631" s="37"/>
      <c r="BU631" s="44">
        <f t="shared" ref="BU631" si="14503">parseTime(BS631)-(BT632=INT(RIGHT($F631, 1)))</f>
        <v>0</v>
      </c>
      <c r="BV631" s="45">
        <f t="shared" si="14443"/>
        <v>0</v>
      </c>
      <c r="BW631" s="36"/>
      <c r="BX631" s="37"/>
      <c r="BY631" s="44">
        <f t="shared" ref="BY631" si="14504">parseTime(BW631)-(BX632=INT(RIGHT($F631, 1)))</f>
        <v>0</v>
      </c>
      <c r="BZ631" s="45">
        <f t="shared" si="14445"/>
        <v>0</v>
      </c>
      <c r="CA631" s="36"/>
      <c r="CB631" s="37"/>
      <c r="CC631" s="44">
        <f t="shared" ref="CC631" si="14505">parseTime(CA631)-(CB632=INT(RIGHT($F631, 1)))</f>
        <v>0</v>
      </c>
      <c r="CD631" s="45">
        <f t="shared" si="14447"/>
        <v>0</v>
      </c>
      <c r="CE631" s="36"/>
      <c r="CF631" s="37"/>
      <c r="CG631" s="44">
        <f t="shared" ref="CG631" si="14506">parseTime(CE631)-(CF632=INT(RIGHT($F631, 1)))</f>
        <v>0</v>
      </c>
      <c r="CH631" s="45">
        <f t="shared" si="14449"/>
        <v>0</v>
      </c>
    </row>
    <row r="632" spans="1:86" x14ac:dyDescent="0.25">
      <c r="A632" s="56" t="s">
        <v>120</v>
      </c>
      <c r="B632" s="57">
        <f ca="1">roleHours(G627:CH633, "DCC")</f>
        <v>0</v>
      </c>
      <c r="C632" s="14">
        <f t="shared" ca="1" si="13320"/>
        <v>0</v>
      </c>
      <c r="D632" s="14"/>
      <c r="E632" s="20"/>
      <c r="F632" s="51"/>
      <c r="G632" s="46" t="s">
        <v>134</v>
      </c>
      <c r="H632" s="38">
        <f t="shared" ref="H632" si="14507">lunchAdjust(G627:H631)</f>
        <v>1</v>
      </c>
      <c r="I632" s="48" t="s">
        <v>0</v>
      </c>
      <c r="J632" s="39">
        <f t="shared" ref="J632" si="14508">SUMPRODUCT(I627:I631*J627:J631)</f>
        <v>8</v>
      </c>
      <c r="K632" s="46" t="s">
        <v>134</v>
      </c>
      <c r="L632" s="38">
        <f t="shared" ref="L632" si="14509">lunchAdjust(K627:L631)</f>
        <v>1</v>
      </c>
      <c r="M632" s="48" t="s">
        <v>0</v>
      </c>
      <c r="N632" s="39">
        <f t="shared" ref="N632" si="14510">SUMPRODUCT(M627:M631*N627:N631)</f>
        <v>8</v>
      </c>
      <c r="O632" s="46" t="s">
        <v>134</v>
      </c>
      <c r="P632" s="38">
        <f t="shared" ref="P632" si="14511">lunchAdjust(O627:P631)</f>
        <v>0</v>
      </c>
      <c r="Q632" s="48" t="s">
        <v>0</v>
      </c>
      <c r="R632" s="39">
        <f t="shared" ref="R632" si="14512">SUMPRODUCT(Q627:Q631*R627:R631)</f>
        <v>0</v>
      </c>
      <c r="S632" s="46" t="s">
        <v>134</v>
      </c>
      <c r="T632" s="38">
        <f t="shared" ref="T632" si="14513">lunchAdjust(S627:T631)</f>
        <v>1</v>
      </c>
      <c r="U632" s="48" t="s">
        <v>0</v>
      </c>
      <c r="V632" s="39">
        <f t="shared" ref="V632" si="14514">SUMPRODUCT(U627:U631*V627:V631)</f>
        <v>8</v>
      </c>
      <c r="W632" s="46" t="s">
        <v>134</v>
      </c>
      <c r="X632" s="38">
        <f t="shared" ref="X632" si="14515">lunchAdjust(W627:X631)</f>
        <v>1</v>
      </c>
      <c r="Y632" s="48" t="s">
        <v>0</v>
      </c>
      <c r="Z632" s="39">
        <f t="shared" ref="Z632" si="14516">SUMPRODUCT(Y627:Y631*Z627:Z631)</f>
        <v>8</v>
      </c>
      <c r="AA632" s="46" t="s">
        <v>134</v>
      </c>
      <c r="AB632" s="38">
        <f t="shared" ref="AB632" si="14517">lunchAdjust(AA627:AB631)</f>
        <v>1</v>
      </c>
      <c r="AC632" s="48" t="s">
        <v>0</v>
      </c>
      <c r="AD632" s="39">
        <f t="shared" ref="AD632" si="14518">SUMPRODUCT(AC627:AC631*AD627:AD631)</f>
        <v>8</v>
      </c>
      <c r="AE632" s="46" t="s">
        <v>134</v>
      </c>
      <c r="AF632" s="38">
        <f t="shared" ref="AF632" si="14519">lunchAdjust(AE627:AF631)</f>
        <v>1</v>
      </c>
      <c r="AG632" s="48" t="s">
        <v>0</v>
      </c>
      <c r="AH632" s="39">
        <f t="shared" ref="AH632" si="14520">SUMPRODUCT(AG627:AG631*AH627:AH631)</f>
        <v>8</v>
      </c>
      <c r="AI632" s="46" t="s">
        <v>134</v>
      </c>
      <c r="AJ632" s="38">
        <f t="shared" ref="AJ632" si="14521">lunchAdjust(AI627:AJ631)</f>
        <v>1</v>
      </c>
      <c r="AK632" s="48" t="s">
        <v>0</v>
      </c>
      <c r="AL632" s="39">
        <f t="shared" ref="AL632" si="14522">SUMPRODUCT(AK627:AK631*AL627:AL631)</f>
        <v>8</v>
      </c>
      <c r="AM632" s="46" t="s">
        <v>134</v>
      </c>
      <c r="AN632" s="38">
        <f t="shared" ref="AN632" si="14523">lunchAdjust(AM627:AN631)</f>
        <v>1</v>
      </c>
      <c r="AO632" s="48" t="s">
        <v>0</v>
      </c>
      <c r="AP632" s="39">
        <f t="shared" ref="AP632" si="14524">SUMPRODUCT(AO627:AO631*AP627:AP631)</f>
        <v>8</v>
      </c>
      <c r="AQ632" s="46" t="s">
        <v>134</v>
      </c>
      <c r="AR632" s="38">
        <f t="shared" ref="AR632" si="14525">lunchAdjust(AQ627:AR631)</f>
        <v>0</v>
      </c>
      <c r="AS632" s="48" t="s">
        <v>0</v>
      </c>
      <c r="AT632" s="39">
        <f t="shared" ref="AT632" si="14526">SUMPRODUCT(AS627:AS631*AT627:AT631)</f>
        <v>0</v>
      </c>
      <c r="AU632" s="46" t="s">
        <v>134</v>
      </c>
      <c r="AV632" s="38">
        <f t="shared" ref="AV632" si="14527">lunchAdjust(AU627:AV631)</f>
        <v>0</v>
      </c>
      <c r="AW632" s="48" t="s">
        <v>0</v>
      </c>
      <c r="AX632" s="39">
        <f t="shared" ref="AX632" si="14528">SUMPRODUCT(AW627:AW631*AX627:AX631)</f>
        <v>0</v>
      </c>
      <c r="AY632" s="46" t="s">
        <v>134</v>
      </c>
      <c r="AZ632" s="38">
        <f t="shared" ref="AZ632" si="14529">lunchAdjust(AY627:AZ631)</f>
        <v>0</v>
      </c>
      <c r="BA632" s="48" t="s">
        <v>0</v>
      </c>
      <c r="BB632" s="39">
        <f t="shared" ref="BB632" si="14530">SUMPRODUCT(BA627:BA631*BB627:BB631)</f>
        <v>0</v>
      </c>
      <c r="BC632" s="46" t="s">
        <v>134</v>
      </c>
      <c r="BD632" s="38">
        <f t="shared" ref="BD632" si="14531">lunchAdjust(BC627:BD631)</f>
        <v>1</v>
      </c>
      <c r="BE632" s="48" t="s">
        <v>0</v>
      </c>
      <c r="BF632" s="39">
        <f t="shared" ref="BF632" si="14532">SUMPRODUCT(BE627:BE631*BF627:BF631)</f>
        <v>8</v>
      </c>
      <c r="BG632" s="46" t="s">
        <v>134</v>
      </c>
      <c r="BH632" s="38">
        <f t="shared" ref="BH632" si="14533">lunchAdjust(BG627:BH631)</f>
        <v>0</v>
      </c>
      <c r="BI632" s="48" t="s">
        <v>0</v>
      </c>
      <c r="BJ632" s="39">
        <f t="shared" ref="BJ632" si="14534">SUMPRODUCT(BI627:BI631*BJ627:BJ631)</f>
        <v>0</v>
      </c>
      <c r="BK632" s="46" t="s">
        <v>134</v>
      </c>
      <c r="BL632" s="38">
        <f t="shared" ref="BL632" si="14535">lunchAdjust(BK627:BL631)</f>
        <v>0</v>
      </c>
      <c r="BM632" s="48" t="s">
        <v>0</v>
      </c>
      <c r="BN632" s="39">
        <f t="shared" ref="BN632" si="14536">SUMPRODUCT(BM627:BM631*BN627:BN631)</f>
        <v>0</v>
      </c>
      <c r="BO632" s="46" t="s">
        <v>134</v>
      </c>
      <c r="BP632" s="38">
        <f t="shared" ref="BP632" si="14537">lunchAdjust(BO627:BP631)</f>
        <v>0</v>
      </c>
      <c r="BQ632" s="48" t="s">
        <v>0</v>
      </c>
      <c r="BR632" s="39">
        <f t="shared" ref="BR632" si="14538">SUMPRODUCT(BQ627:BQ631*BR627:BR631)</f>
        <v>0</v>
      </c>
      <c r="BS632" s="46" t="s">
        <v>134</v>
      </c>
      <c r="BT632" s="38">
        <f t="shared" ref="BT632" si="14539">lunchAdjust(BS627:BT631)</f>
        <v>0</v>
      </c>
      <c r="BU632" s="48" t="s">
        <v>0</v>
      </c>
      <c r="BV632" s="39">
        <f t="shared" ref="BV632" si="14540">SUMPRODUCT(BU627:BU631*BV627:BV631)</f>
        <v>0</v>
      </c>
      <c r="BW632" s="46" t="s">
        <v>134</v>
      </c>
      <c r="BX632" s="38">
        <f t="shared" ref="BX632" si="14541">lunchAdjust(BW627:BX631)</f>
        <v>0</v>
      </c>
      <c r="BY632" s="48" t="s">
        <v>0</v>
      </c>
      <c r="BZ632" s="39">
        <f t="shared" ref="BZ632" si="14542">SUMPRODUCT(BY627:BY631*BZ627:BZ631)</f>
        <v>0</v>
      </c>
      <c r="CA632" s="46" t="s">
        <v>134</v>
      </c>
      <c r="CB632" s="38">
        <f t="shared" ref="CB632" si="14543">lunchAdjust(CA627:CB631)</f>
        <v>0</v>
      </c>
      <c r="CC632" s="48" t="s">
        <v>0</v>
      </c>
      <c r="CD632" s="39">
        <f t="shared" ref="CD632" si="14544">SUMPRODUCT(CC627:CC631*CD627:CD631)</f>
        <v>0</v>
      </c>
      <c r="CE632" s="46" t="s">
        <v>134</v>
      </c>
      <c r="CF632" s="38">
        <f t="shared" ref="CF632" si="14545">lunchAdjust(CE627:CF631)</f>
        <v>0</v>
      </c>
      <c r="CG632" s="48" t="s">
        <v>0</v>
      </c>
      <c r="CH632" s="39">
        <f t="shared" ref="CH632" si="14546">SUMPRODUCT(CG627:CG631*CH627:CH631)</f>
        <v>0</v>
      </c>
    </row>
    <row r="633" spans="1:86" ht="15.75" thickBot="1" x14ac:dyDescent="0.3">
      <c r="A633" s="58" t="s">
        <v>121</v>
      </c>
      <c r="B633" s="59">
        <f ca="1">roleHours(G627:CH633, "OUT")</f>
        <v>0</v>
      </c>
      <c r="C633" s="54" t="s">
        <v>137</v>
      </c>
      <c r="D633" s="22">
        <f ca="1">roleHours(G627:CH633, "PTO")</f>
        <v>0</v>
      </c>
      <c r="E633" s="23"/>
      <c r="F633" s="52"/>
      <c r="G633" s="47" t="s">
        <v>39</v>
      </c>
      <c r="H633" s="40">
        <f t="shared" si="14051"/>
        <v>0</v>
      </c>
      <c r="I633" s="49" t="s">
        <v>135</v>
      </c>
      <c r="J633" s="41">
        <f t="shared" ref="J633" si="14547">J632*G$4</f>
        <v>0</v>
      </c>
      <c r="K633" s="47" t="s">
        <v>39</v>
      </c>
      <c r="L633" s="40">
        <f t="shared" ref="L633" si="14548">SUMPRODUCT(M627:M631*(L627:L631="PTO"))+SUMPRODUCT(M627:M631*(L627:L631="HOL"))</f>
        <v>0</v>
      </c>
      <c r="M633" s="49" t="s">
        <v>135</v>
      </c>
      <c r="N633" s="41">
        <f t="shared" ref="N633" si="14549">N632*K$4</f>
        <v>0</v>
      </c>
      <c r="O633" s="47" t="s">
        <v>39</v>
      </c>
      <c r="P633" s="40">
        <f t="shared" ref="P633" si="14550">SUMPRODUCT(Q627:Q631*(P627:P631="PTO"))+SUMPRODUCT(Q627:Q631*(P627:P631="HOL"))</f>
        <v>0</v>
      </c>
      <c r="Q633" s="49" t="s">
        <v>135</v>
      </c>
      <c r="R633" s="41">
        <f t="shared" ref="R633" si="14551">R632*O$4</f>
        <v>0</v>
      </c>
      <c r="S633" s="47" t="s">
        <v>39</v>
      </c>
      <c r="T633" s="40">
        <f t="shared" ref="T633" si="14552">SUMPRODUCT(U627:U631*(T627:T631="PTO"))+SUMPRODUCT(U627:U631*(T627:T631="HOL"))</f>
        <v>0</v>
      </c>
      <c r="U633" s="49" t="s">
        <v>135</v>
      </c>
      <c r="V633" s="41">
        <f t="shared" ref="V633" si="14553">V632*S$4</f>
        <v>0</v>
      </c>
      <c r="W633" s="47" t="s">
        <v>39</v>
      </c>
      <c r="X633" s="40">
        <f t="shared" ref="X633" si="14554">SUMPRODUCT(Y627:Y631*(X627:X631="PTO"))+SUMPRODUCT(Y627:Y631*(X627:X631="HOL"))</f>
        <v>0</v>
      </c>
      <c r="Y633" s="49" t="s">
        <v>135</v>
      </c>
      <c r="Z633" s="41">
        <f t="shared" ref="Z633" si="14555">Z632*W$4</f>
        <v>8</v>
      </c>
      <c r="AA633" s="47" t="s">
        <v>39</v>
      </c>
      <c r="AB633" s="40">
        <f t="shared" ref="AB633" si="14556">SUMPRODUCT(AC627:AC631*(AB627:AB631="PTO"))+SUMPRODUCT(AC627:AC631*(AB627:AB631="HOL"))</f>
        <v>0</v>
      </c>
      <c r="AC633" s="49" t="s">
        <v>135</v>
      </c>
      <c r="AD633" s="41">
        <f t="shared" ref="AD633" si="14557">AD632*AA$4</f>
        <v>8</v>
      </c>
      <c r="AE633" s="47" t="s">
        <v>39</v>
      </c>
      <c r="AF633" s="40">
        <f t="shared" ref="AF633" si="14558">SUMPRODUCT(AG627:AG631*(AF627:AF631="PTO"))+SUMPRODUCT(AG627:AG631*(AF627:AF631="HOL"))</f>
        <v>0</v>
      </c>
      <c r="AG633" s="49" t="s">
        <v>135</v>
      </c>
      <c r="AH633" s="41">
        <f t="shared" ref="AH633" si="14559">AH632*AE$4</f>
        <v>8</v>
      </c>
      <c r="AI633" s="47" t="s">
        <v>39</v>
      </c>
      <c r="AJ633" s="40">
        <f t="shared" ref="AJ633" si="14560">SUMPRODUCT(AK627:AK631*(AJ627:AJ631="PTO"))+SUMPRODUCT(AK627:AK631*(AJ627:AJ631="HOL"))</f>
        <v>0</v>
      </c>
      <c r="AK633" s="49" t="s">
        <v>135</v>
      </c>
      <c r="AL633" s="41">
        <f>AL632*AI$4</f>
        <v>8</v>
      </c>
      <c r="AM633" s="47" t="s">
        <v>39</v>
      </c>
      <c r="AN633" s="40">
        <f t="shared" ref="AN633" si="14561">SUMPRODUCT(AO627:AO631*(AN627:AN631="PTO"))+SUMPRODUCT(AO627:AO631*(AN627:AN631="HOL"))</f>
        <v>0</v>
      </c>
      <c r="AO633" s="49" t="s">
        <v>135</v>
      </c>
      <c r="AP633" s="41">
        <f t="shared" ref="AP633" si="14562">AP632*AM$4</f>
        <v>8</v>
      </c>
      <c r="AQ633" s="47" t="s">
        <v>39</v>
      </c>
      <c r="AR633" s="40">
        <f t="shared" ref="AR633" si="14563">SUMPRODUCT(AS627:AS631*(AR627:AR631="PTO"))+SUMPRODUCT(AS627:AS631*(AR627:AR631="HOL"))</f>
        <v>0</v>
      </c>
      <c r="AS633" s="49" t="s">
        <v>135</v>
      </c>
      <c r="AT633" s="41">
        <f t="shared" ref="AT633" si="14564">AT632*AQ$4</f>
        <v>0</v>
      </c>
      <c r="AU633" s="47" t="s">
        <v>39</v>
      </c>
      <c r="AV633" s="40">
        <f t="shared" ref="AV633" si="14565">SUMPRODUCT(AW627:AW631*(AV627:AV631="PTO"))+SUMPRODUCT(AW627:AW631*(AV627:AV631="HOL"))</f>
        <v>0</v>
      </c>
      <c r="AW633" s="49" t="s">
        <v>135</v>
      </c>
      <c r="AX633" s="41">
        <f>AX632*AU$4</f>
        <v>0</v>
      </c>
      <c r="AY633" s="47" t="s">
        <v>39</v>
      </c>
      <c r="AZ633" s="40">
        <f t="shared" ref="AZ633" si="14566">SUMPRODUCT(BA627:BA631*(AZ627:AZ631="PTO"))+SUMPRODUCT(BA627:BA631*(AZ627:AZ631="HOL"))</f>
        <v>0</v>
      </c>
      <c r="BA633" s="49" t="s">
        <v>135</v>
      </c>
      <c r="BB633" s="41">
        <f>BB632*AY$4</f>
        <v>0</v>
      </c>
      <c r="BC633" s="47" t="s">
        <v>39</v>
      </c>
      <c r="BD633" s="40">
        <f t="shared" ref="BD633" si="14567">SUMPRODUCT(BE627:BE631*(BD627:BD631="PTO"))+SUMPRODUCT(BE627:BE631*(BD627:BD631="HOL"))</f>
        <v>0</v>
      </c>
      <c r="BE633" s="49" t="s">
        <v>135</v>
      </c>
      <c r="BF633" s="41">
        <f>BF632*BC$4</f>
        <v>8</v>
      </c>
      <c r="BG633" s="47" t="s">
        <v>39</v>
      </c>
      <c r="BH633" s="40">
        <f t="shared" ref="BH633" si="14568">SUMPRODUCT(BI627:BI631*(BH627:BH631="PTO"))+SUMPRODUCT(BI627:BI631*(BH627:BH631="HOL"))</f>
        <v>0</v>
      </c>
      <c r="BI633" s="49" t="s">
        <v>135</v>
      </c>
      <c r="BJ633" s="41">
        <f>BJ632*BG$4</f>
        <v>0</v>
      </c>
      <c r="BK633" s="47" t="s">
        <v>39</v>
      </c>
      <c r="BL633" s="40">
        <f t="shared" ref="BL633" si="14569">SUMPRODUCT(BM627:BM631*(BL627:BL631="PTO"))+SUMPRODUCT(BM627:BM631*(BL627:BL631="HOL"))</f>
        <v>0</v>
      </c>
      <c r="BM633" s="49" t="s">
        <v>135</v>
      </c>
      <c r="BN633" s="41">
        <f>BN632*BK$4</f>
        <v>0</v>
      </c>
      <c r="BO633" s="47" t="s">
        <v>39</v>
      </c>
      <c r="BP633" s="40">
        <f t="shared" ref="BP633" si="14570">SUMPRODUCT(BQ627:BQ631*(BP627:BP631="PTO"))+SUMPRODUCT(BQ627:BQ631*(BP627:BP631="HOL"))</f>
        <v>0</v>
      </c>
      <c r="BQ633" s="49" t="s">
        <v>135</v>
      </c>
      <c r="BR633" s="41">
        <f t="shared" ref="BR633" si="14571">BR632*BO$4</f>
        <v>0</v>
      </c>
      <c r="BS633" s="47" t="s">
        <v>39</v>
      </c>
      <c r="BT633" s="40">
        <f t="shared" ref="BT633" si="14572">SUMPRODUCT(BU627:BU631*(BT627:BT631="PTO"))+SUMPRODUCT(BU627:BU631*(BT627:BT631="HOL"))</f>
        <v>0</v>
      </c>
      <c r="BU633" s="49" t="s">
        <v>135</v>
      </c>
      <c r="BV633" s="41">
        <f t="shared" ref="BV633" si="14573">BV632*BS$4</f>
        <v>0</v>
      </c>
      <c r="BW633" s="47" t="s">
        <v>39</v>
      </c>
      <c r="BX633" s="40">
        <f t="shared" ref="BX633" si="14574">SUMPRODUCT(BY627:BY631*(BX627:BX631="PTO"))+SUMPRODUCT(BY627:BY631*(BX627:BX631="HOL"))</f>
        <v>0</v>
      </c>
      <c r="BY633" s="49" t="s">
        <v>135</v>
      </c>
      <c r="BZ633" s="41">
        <f t="shared" ref="BZ633" si="14575">BZ632*BW$4</f>
        <v>0</v>
      </c>
      <c r="CA633" s="47" t="s">
        <v>39</v>
      </c>
      <c r="CB633" s="40">
        <f t="shared" ref="CB633" si="14576">SUMPRODUCT(CC627:CC631*(CB627:CB631="PTO"))+SUMPRODUCT(CC627:CC631*(CB627:CB631="HOL"))</f>
        <v>0</v>
      </c>
      <c r="CC633" s="49" t="s">
        <v>135</v>
      </c>
      <c r="CD633" s="41">
        <f t="shared" ref="CD633" si="14577">CD632*CA$4</f>
        <v>0</v>
      </c>
      <c r="CE633" s="47" t="s">
        <v>39</v>
      </c>
      <c r="CF633" s="40">
        <f t="shared" ref="CF633" si="14578">SUMPRODUCT(CG627:CG631*(CF627:CF631="PTO"))+SUMPRODUCT(CG627:CG631*(CF627:CF631="HOL"))</f>
        <v>0</v>
      </c>
      <c r="CG633" s="49" t="s">
        <v>135</v>
      </c>
      <c r="CH633" s="41">
        <f t="shared" ref="CH633" si="14579">CH632*CE$4</f>
        <v>0</v>
      </c>
    </row>
    <row r="634" spans="1:86" x14ac:dyDescent="0.25">
      <c r="A634" s="70" t="s">
        <v>133</v>
      </c>
      <c r="B634" s="71">
        <f t="shared" ref="B634" ca="1" si="14580">D634-B635</f>
        <v>-4.6000000000000014</v>
      </c>
      <c r="C634" s="72" t="s">
        <v>122</v>
      </c>
      <c r="D634" s="71">
        <f>IFERROR(INDEX(Holidays[FTE], MATCH(Entry!E634, Holidays[Date], 0)), 1)*8*INDEX(FTEguide[[1]:[12]], MATCH(Entry!E635, FTEguide[Weekday], 0), IF(Entry!E637&gt;0, Entry!E637, MONTH(Entry!E634)))</f>
        <v>27.4</v>
      </c>
      <c r="E634" s="60">
        <f t="shared" si="13589"/>
        <v>43918</v>
      </c>
      <c r="F634" s="50" t="s">
        <v>128</v>
      </c>
      <c r="G634" s="34"/>
      <c r="H634" s="35"/>
      <c r="I634" s="42">
        <f t="shared" ref="I634" si="14581">parseTime(G634)-(H639=INT(RIGHT($F634, 1)))</f>
        <v>0</v>
      </c>
      <c r="J634" s="43">
        <f t="shared" ref="J634:J638" si="14582">isClocked(H634)</f>
        <v>0</v>
      </c>
      <c r="K634" s="34"/>
      <c r="L634" s="35"/>
      <c r="M634" s="42">
        <f t="shared" ref="M634" si="14583">parseTime(K634)-(L639=INT(RIGHT($F634, 1)))</f>
        <v>0</v>
      </c>
      <c r="N634" s="43">
        <f t="shared" ref="N634:N638" si="14584">isClocked(L634)</f>
        <v>0</v>
      </c>
      <c r="O634" s="34"/>
      <c r="P634" s="35"/>
      <c r="Q634" s="42">
        <f t="shared" ref="Q634" si="14585">parseTime(O634)-(P639=INT(RIGHT($F634, 1)))</f>
        <v>0</v>
      </c>
      <c r="R634" s="43">
        <f t="shared" ref="R634:R638" si="14586">isClocked(P634)</f>
        <v>0</v>
      </c>
      <c r="S634" s="34"/>
      <c r="T634" s="35"/>
      <c r="U634" s="42">
        <f t="shared" ref="U634" si="14587">parseTime(S634)-(T639=INT(RIGHT($F634, 1)))</f>
        <v>0</v>
      </c>
      <c r="V634" s="43">
        <f t="shared" ref="V634:V638" si="14588">isClocked(T634)</f>
        <v>0</v>
      </c>
      <c r="W634" s="34"/>
      <c r="X634" s="35"/>
      <c r="Y634" s="42">
        <f t="shared" ref="Y634" si="14589">parseTime(W634)-(X639=INT(RIGHT($F634, 1)))</f>
        <v>0</v>
      </c>
      <c r="Z634" s="43">
        <f t="shared" ref="Z634:Z638" si="14590">isClocked(X634)</f>
        <v>0</v>
      </c>
      <c r="AA634" s="34"/>
      <c r="AB634" s="35"/>
      <c r="AC634" s="42">
        <f t="shared" ref="AC634" si="14591">parseTime(AA634)-(AB639=INT(RIGHT($F634, 1)))</f>
        <v>0</v>
      </c>
      <c r="AD634" s="43">
        <f t="shared" ref="AD634:AD638" si="14592">isClocked(AB634)</f>
        <v>0</v>
      </c>
      <c r="AE634" s="34"/>
      <c r="AF634" s="35"/>
      <c r="AG634" s="42">
        <f t="shared" ref="AG634" si="14593">parseTime(AE634)-(AF639=INT(RIGHT($F634, 1)))</f>
        <v>0</v>
      </c>
      <c r="AH634" s="43">
        <f t="shared" ref="AH634:AH638" si="14594">isClocked(AF634)</f>
        <v>0</v>
      </c>
      <c r="AI634" s="34" t="s">
        <v>136</v>
      </c>
      <c r="AJ634" s="35" t="s">
        <v>23</v>
      </c>
      <c r="AK634" s="42">
        <f>parseTime(AI634)-(AJ639=INT(RIGHT($F634, 1)))</f>
        <v>8</v>
      </c>
      <c r="AL634" s="43">
        <f t="shared" ref="AL634:AL638" si="14595">isClocked(AJ634)</f>
        <v>1</v>
      </c>
      <c r="AM634" s="34" t="s">
        <v>136</v>
      </c>
      <c r="AN634" s="35" t="s">
        <v>23</v>
      </c>
      <c r="AO634" s="42">
        <f t="shared" ref="AO634" si="14596">parseTime(AM634)-(AN639=INT(RIGHT($F634, 1)))</f>
        <v>8</v>
      </c>
      <c r="AP634" s="43">
        <f t="shared" ref="AP634:AP638" si="14597">isClocked(AN634)</f>
        <v>1</v>
      </c>
      <c r="AQ634" s="34" t="s">
        <v>136</v>
      </c>
      <c r="AR634" s="35" t="s">
        <v>24</v>
      </c>
      <c r="AS634" s="42">
        <f t="shared" ref="AS634" si="14598">parseTime(AQ634)-(AR639=INT(RIGHT($F634, 1)))</f>
        <v>8</v>
      </c>
      <c r="AT634" s="43">
        <f t="shared" ref="AT634:AT638" si="14599">isClocked(AR634)</f>
        <v>1</v>
      </c>
      <c r="AU634" s="34"/>
      <c r="AV634" s="35"/>
      <c r="AW634" s="42">
        <f>parseTime(AU634)-(AV639=INT(RIGHT($F634, 1)))</f>
        <v>0</v>
      </c>
      <c r="AX634" s="43">
        <f t="shared" ref="AX634:AX638" si="14600">isClocked(AV634)</f>
        <v>0</v>
      </c>
      <c r="AY634" s="34"/>
      <c r="AZ634" s="35"/>
      <c r="BA634" s="42">
        <f>parseTime(AY634)-(AZ639=INT(RIGHT($F634, 1)))</f>
        <v>0</v>
      </c>
      <c r="BB634" s="43">
        <f t="shared" ref="BB634:BB638" si="14601">isClocked(AZ634)</f>
        <v>0</v>
      </c>
      <c r="BC634" s="34" t="s">
        <v>136</v>
      </c>
      <c r="BD634" s="35" t="s">
        <v>24</v>
      </c>
      <c r="BE634" s="42">
        <f>parseTime(BC634)-(BD639=INT(RIGHT($F634, 1)))</f>
        <v>8</v>
      </c>
      <c r="BF634" s="43">
        <f t="shared" ref="BF634:BF638" si="14602">isClocked(BD634)</f>
        <v>1</v>
      </c>
      <c r="BG634" s="34"/>
      <c r="BH634" s="35"/>
      <c r="BI634" s="42">
        <f>parseTime(BG634)-(BH639=INT(RIGHT($F634, 1)))</f>
        <v>0</v>
      </c>
      <c r="BJ634" s="43">
        <f t="shared" ref="BJ634:BJ638" si="14603">isClocked(BH634)</f>
        <v>0</v>
      </c>
      <c r="BK634" s="34"/>
      <c r="BL634" s="35"/>
      <c r="BM634" s="42">
        <f>parseTime(BK634)-(BL639=INT(RIGHT($F634, 1)))</f>
        <v>0</v>
      </c>
      <c r="BN634" s="43">
        <f t="shared" ref="BN634:BN638" si="14604">isClocked(BL634)</f>
        <v>0</v>
      </c>
      <c r="BO634" s="34"/>
      <c r="BP634" s="35"/>
      <c r="BQ634" s="42">
        <f t="shared" ref="BQ634" si="14605">parseTime(BO634)-(BP639=INT(RIGHT($F634, 1)))</f>
        <v>0</v>
      </c>
      <c r="BR634" s="43">
        <f t="shared" ref="BR634:BR638" si="14606">isClocked(BP634)</f>
        <v>0</v>
      </c>
      <c r="BS634" s="34"/>
      <c r="BT634" s="35"/>
      <c r="BU634" s="42">
        <f t="shared" ref="BU634" si="14607">parseTime(BS634)-(BT639=INT(RIGHT($F634, 1)))</f>
        <v>0</v>
      </c>
      <c r="BV634" s="43">
        <f t="shared" ref="BV634:BV638" si="14608">isClocked(BT634)</f>
        <v>0</v>
      </c>
      <c r="BW634" s="34"/>
      <c r="BX634" s="35"/>
      <c r="BY634" s="42">
        <f t="shared" ref="BY634" si="14609">parseTime(BW634)-(BX639=INT(RIGHT($F634, 1)))</f>
        <v>0</v>
      </c>
      <c r="BZ634" s="43">
        <f t="shared" ref="BZ634:BZ638" si="14610">isClocked(BX634)</f>
        <v>0</v>
      </c>
      <c r="CA634" s="34"/>
      <c r="CB634" s="35"/>
      <c r="CC634" s="42">
        <f t="shared" ref="CC634" si="14611">parseTime(CA634)-(CB639=INT(RIGHT($F634, 1)))</f>
        <v>0</v>
      </c>
      <c r="CD634" s="43">
        <f t="shared" ref="CD634:CD638" si="14612">isClocked(CB634)</f>
        <v>0</v>
      </c>
      <c r="CE634" s="34"/>
      <c r="CF634" s="35"/>
      <c r="CG634" s="42">
        <f t="shared" ref="CG634" si="14613">parseTime(CE634)-(CF639=INT(RIGHT($F634, 1)))</f>
        <v>0</v>
      </c>
      <c r="CH634" s="43">
        <f t="shared" ref="CH634:CH638" si="14614">isClocked(CF634)</f>
        <v>0</v>
      </c>
    </row>
    <row r="635" spans="1:86" x14ac:dyDescent="0.25">
      <c r="A635" s="56" t="s">
        <v>0</v>
      </c>
      <c r="B635" s="57">
        <f t="shared" ref="B635" ca="1" si="14615">SUM(B636:B639)</f>
        <v>32</v>
      </c>
      <c r="C635" s="14" t="s">
        <v>252</v>
      </c>
      <c r="D635" s="14"/>
      <c r="E635" s="55" t="str">
        <f t="shared" si="13458"/>
        <v>Saturday</v>
      </c>
      <c r="F635" s="51" t="s">
        <v>129</v>
      </c>
      <c r="G635" s="36"/>
      <c r="H635" s="37"/>
      <c r="I635" s="44">
        <f t="shared" ref="I635" si="14616">parseTime(G635)-(H639=INT(RIGHT($F635, 1)))</f>
        <v>0</v>
      </c>
      <c r="J635" s="45">
        <f t="shared" si="14582"/>
        <v>0</v>
      </c>
      <c r="K635" s="36"/>
      <c r="L635" s="37"/>
      <c r="M635" s="44">
        <f t="shared" ref="M635" si="14617">parseTime(K635)-(L639=INT(RIGHT($F635, 1)))</f>
        <v>0</v>
      </c>
      <c r="N635" s="45">
        <f t="shared" si="14584"/>
        <v>0</v>
      </c>
      <c r="O635" s="36"/>
      <c r="P635" s="37"/>
      <c r="Q635" s="44">
        <f t="shared" ref="Q635" si="14618">parseTime(O635)-(P639=INT(RIGHT($F635, 1)))</f>
        <v>0</v>
      </c>
      <c r="R635" s="45">
        <f t="shared" si="14586"/>
        <v>0</v>
      </c>
      <c r="S635" s="36"/>
      <c r="T635" s="37"/>
      <c r="U635" s="44">
        <f t="shared" ref="U635" si="14619">parseTime(S635)-(T639=INT(RIGHT($F635, 1)))</f>
        <v>0</v>
      </c>
      <c r="V635" s="45">
        <f t="shared" si="14588"/>
        <v>0</v>
      </c>
      <c r="W635" s="36"/>
      <c r="X635" s="37"/>
      <c r="Y635" s="44">
        <f t="shared" ref="Y635" si="14620">parseTime(W635)-(X639=INT(RIGHT($F635, 1)))</f>
        <v>0</v>
      </c>
      <c r="Z635" s="45">
        <f t="shared" si="14590"/>
        <v>0</v>
      </c>
      <c r="AA635" s="36"/>
      <c r="AB635" s="37"/>
      <c r="AC635" s="44">
        <f t="shared" ref="AC635" si="14621">parseTime(AA635)-(AB639=INT(RIGHT($F635, 1)))</f>
        <v>0</v>
      </c>
      <c r="AD635" s="45">
        <f t="shared" si="14592"/>
        <v>0</v>
      </c>
      <c r="AE635" s="36"/>
      <c r="AF635" s="37"/>
      <c r="AG635" s="44">
        <f t="shared" ref="AG635" si="14622">parseTime(AE635)-(AF639=INT(RIGHT($F635, 1)))</f>
        <v>0</v>
      </c>
      <c r="AH635" s="45">
        <f t="shared" si="14594"/>
        <v>0</v>
      </c>
      <c r="AI635" s="36"/>
      <c r="AJ635" s="37"/>
      <c r="AK635" s="44">
        <f>parseTime(AI635)-(AJ639=INT(RIGHT($F635, 1)))</f>
        <v>0</v>
      </c>
      <c r="AL635" s="45">
        <f t="shared" si="14595"/>
        <v>0</v>
      </c>
      <c r="AM635" s="36"/>
      <c r="AN635" s="37"/>
      <c r="AO635" s="44">
        <f t="shared" ref="AO635" si="14623">parseTime(AM635)-(AN639=INT(RIGHT($F635, 1)))</f>
        <v>0</v>
      </c>
      <c r="AP635" s="45">
        <f t="shared" si="14597"/>
        <v>0</v>
      </c>
      <c r="AQ635" s="36"/>
      <c r="AR635" s="37"/>
      <c r="AS635" s="44">
        <f t="shared" ref="AS635" si="14624">parseTime(AQ635)-(AR639=INT(RIGHT($F635, 1)))</f>
        <v>0</v>
      </c>
      <c r="AT635" s="45">
        <f t="shared" si="14599"/>
        <v>0</v>
      </c>
      <c r="AU635" s="36"/>
      <c r="AV635" s="37"/>
      <c r="AW635" s="44">
        <f>parseTime(AU635)-(AV639=INT(RIGHT($F635, 1)))</f>
        <v>0</v>
      </c>
      <c r="AX635" s="45">
        <f t="shared" si="14600"/>
        <v>0</v>
      </c>
      <c r="AY635" s="36"/>
      <c r="AZ635" s="37"/>
      <c r="BA635" s="44">
        <f>parseTime(AY635)-(AZ639=INT(RIGHT($F635, 1)))</f>
        <v>0</v>
      </c>
      <c r="BB635" s="45">
        <f t="shared" si="14601"/>
        <v>0</v>
      </c>
      <c r="BC635" s="36"/>
      <c r="BD635" s="37"/>
      <c r="BE635" s="44">
        <f>parseTime(BC635)-(BD639=INT(RIGHT($F635, 1)))</f>
        <v>0</v>
      </c>
      <c r="BF635" s="45">
        <f t="shared" si="14602"/>
        <v>0</v>
      </c>
      <c r="BG635" s="36"/>
      <c r="BH635" s="37"/>
      <c r="BI635" s="44">
        <f>parseTime(BG635)-(BH639=INT(RIGHT($F635, 1)))</f>
        <v>0</v>
      </c>
      <c r="BJ635" s="45">
        <f t="shared" si="14603"/>
        <v>0</v>
      </c>
      <c r="BK635" s="36"/>
      <c r="BL635" s="37"/>
      <c r="BM635" s="44">
        <f>parseTime(BK635)-(BL639=INT(RIGHT($F635, 1)))</f>
        <v>0</v>
      </c>
      <c r="BN635" s="45">
        <f t="shared" si="14604"/>
        <v>0</v>
      </c>
      <c r="BO635" s="36"/>
      <c r="BP635" s="37"/>
      <c r="BQ635" s="44">
        <f t="shared" ref="BQ635" si="14625">parseTime(BO635)-(BP639=INT(RIGHT($F635, 1)))</f>
        <v>0</v>
      </c>
      <c r="BR635" s="45">
        <f t="shared" si="14606"/>
        <v>0</v>
      </c>
      <c r="BS635" s="36"/>
      <c r="BT635" s="37"/>
      <c r="BU635" s="44">
        <f t="shared" ref="BU635" si="14626">parseTime(BS635)-(BT639=INT(RIGHT($F635, 1)))</f>
        <v>0</v>
      </c>
      <c r="BV635" s="45">
        <f t="shared" si="14608"/>
        <v>0</v>
      </c>
      <c r="BW635" s="36"/>
      <c r="BX635" s="37"/>
      <c r="BY635" s="44">
        <f t="shared" ref="BY635" si="14627">parseTime(BW635)-(BX639=INT(RIGHT($F635, 1)))</f>
        <v>0</v>
      </c>
      <c r="BZ635" s="45">
        <f t="shared" si="14610"/>
        <v>0</v>
      </c>
      <c r="CA635" s="36"/>
      <c r="CB635" s="37"/>
      <c r="CC635" s="44">
        <f t="shared" ref="CC635" si="14628">parseTime(CA635)-(CB639=INT(RIGHT($F635, 1)))</f>
        <v>0</v>
      </c>
      <c r="CD635" s="45">
        <f t="shared" si="14612"/>
        <v>0</v>
      </c>
      <c r="CE635" s="36"/>
      <c r="CF635" s="37"/>
      <c r="CG635" s="44">
        <f t="shared" ref="CG635" si="14629">parseTime(CE635)-(CF639=INT(RIGHT($F635, 1)))</f>
        <v>0</v>
      </c>
      <c r="CH635" s="45">
        <f t="shared" si="14614"/>
        <v>0</v>
      </c>
    </row>
    <row r="636" spans="1:86" x14ac:dyDescent="0.25">
      <c r="A636" s="56" t="s">
        <v>117</v>
      </c>
      <c r="B636" s="57">
        <f ca="1">roleHours(G634:CH640, "MFD")</f>
        <v>16</v>
      </c>
      <c r="C636" s="14">
        <f t="shared" ca="1" si="13320"/>
        <v>2</v>
      </c>
      <c r="D636" s="14"/>
      <c r="E636" s="20" t="s">
        <v>127</v>
      </c>
      <c r="F636" s="51" t="s">
        <v>130</v>
      </c>
      <c r="G636" s="36"/>
      <c r="H636" s="37"/>
      <c r="I636" s="44">
        <f t="shared" ref="I636" si="14630">parseTime(G636)-(H639=INT(RIGHT($F636, 1)))</f>
        <v>0</v>
      </c>
      <c r="J636" s="45">
        <f t="shared" si="14582"/>
        <v>0</v>
      </c>
      <c r="K636" s="36"/>
      <c r="L636" s="37"/>
      <c r="M636" s="44">
        <f t="shared" ref="M636" si="14631">parseTime(K636)-(L639=INT(RIGHT($F636, 1)))</f>
        <v>0</v>
      </c>
      <c r="N636" s="45">
        <f t="shared" si="14584"/>
        <v>0</v>
      </c>
      <c r="O636" s="36"/>
      <c r="P636" s="37"/>
      <c r="Q636" s="44">
        <f t="shared" ref="Q636" si="14632">parseTime(O636)-(P639=INT(RIGHT($F636, 1)))</f>
        <v>0</v>
      </c>
      <c r="R636" s="45">
        <f t="shared" si="14586"/>
        <v>0</v>
      </c>
      <c r="S636" s="36"/>
      <c r="T636" s="37"/>
      <c r="U636" s="44">
        <f t="shared" ref="U636" si="14633">parseTime(S636)-(T639=INT(RIGHT($F636, 1)))</f>
        <v>0</v>
      </c>
      <c r="V636" s="45">
        <f t="shared" si="14588"/>
        <v>0</v>
      </c>
      <c r="W636" s="36"/>
      <c r="X636" s="37"/>
      <c r="Y636" s="44">
        <f t="shared" ref="Y636" si="14634">parseTime(W636)-(X639=INT(RIGHT($F636, 1)))</f>
        <v>0</v>
      </c>
      <c r="Z636" s="45">
        <f t="shared" si="14590"/>
        <v>0</v>
      </c>
      <c r="AA636" s="36"/>
      <c r="AB636" s="37"/>
      <c r="AC636" s="44">
        <f t="shared" ref="AC636" si="14635">parseTime(AA636)-(AB639=INT(RIGHT($F636, 1)))</f>
        <v>0</v>
      </c>
      <c r="AD636" s="45">
        <f t="shared" si="14592"/>
        <v>0</v>
      </c>
      <c r="AE636" s="36"/>
      <c r="AF636" s="37"/>
      <c r="AG636" s="44">
        <f t="shared" ref="AG636" si="14636">parseTime(AE636)-(AF639=INT(RIGHT($F636, 1)))</f>
        <v>0</v>
      </c>
      <c r="AH636" s="45">
        <f t="shared" si="14594"/>
        <v>0</v>
      </c>
      <c r="AI636" s="36"/>
      <c r="AJ636" s="37"/>
      <c r="AK636" s="44">
        <f>parseTime(AI636)-(AJ639=INT(RIGHT($F636, 1)))</f>
        <v>0</v>
      </c>
      <c r="AL636" s="45">
        <f t="shared" si="14595"/>
        <v>0</v>
      </c>
      <c r="AM636" s="36"/>
      <c r="AN636" s="37"/>
      <c r="AO636" s="44">
        <f t="shared" ref="AO636" si="14637">parseTime(AM636)-(AN639=INT(RIGHT($F636, 1)))</f>
        <v>0</v>
      </c>
      <c r="AP636" s="45">
        <f t="shared" si="14597"/>
        <v>0</v>
      </c>
      <c r="AQ636" s="36"/>
      <c r="AR636" s="37"/>
      <c r="AS636" s="44">
        <f t="shared" ref="AS636" si="14638">parseTime(AQ636)-(AR639=INT(RIGHT($F636, 1)))</f>
        <v>0</v>
      </c>
      <c r="AT636" s="45">
        <f t="shared" si="14599"/>
        <v>0</v>
      </c>
      <c r="AU636" s="36"/>
      <c r="AV636" s="37"/>
      <c r="AW636" s="44">
        <f>parseTime(AU636)-(AV639=INT(RIGHT($F636, 1)))</f>
        <v>0</v>
      </c>
      <c r="AX636" s="45">
        <f t="shared" si="14600"/>
        <v>0</v>
      </c>
      <c r="AY636" s="36"/>
      <c r="AZ636" s="37"/>
      <c r="BA636" s="44">
        <f>parseTime(AY636)-(AZ639=INT(RIGHT($F636, 1)))</f>
        <v>0</v>
      </c>
      <c r="BB636" s="45">
        <f t="shared" si="14601"/>
        <v>0</v>
      </c>
      <c r="BC636" s="36"/>
      <c r="BD636" s="37"/>
      <c r="BE636" s="44">
        <f>parseTime(BC636)-(BD639=INT(RIGHT($F636, 1)))</f>
        <v>0</v>
      </c>
      <c r="BF636" s="45">
        <f t="shared" si="14602"/>
        <v>0</v>
      </c>
      <c r="BG636" s="36"/>
      <c r="BH636" s="37"/>
      <c r="BI636" s="44">
        <f>parseTime(BG636)-(BH639=INT(RIGHT($F636, 1)))</f>
        <v>0</v>
      </c>
      <c r="BJ636" s="45">
        <f t="shared" si="14603"/>
        <v>0</v>
      </c>
      <c r="BK636" s="36"/>
      <c r="BL636" s="37"/>
      <c r="BM636" s="44">
        <f>parseTime(BK636)-(BL639=INT(RIGHT($F636, 1)))</f>
        <v>0</v>
      </c>
      <c r="BN636" s="45">
        <f t="shared" si="14604"/>
        <v>0</v>
      </c>
      <c r="BO636" s="36"/>
      <c r="BP636" s="37"/>
      <c r="BQ636" s="44">
        <f t="shared" ref="BQ636" si="14639">parseTime(BO636)-(BP639=INT(RIGHT($F636, 1)))</f>
        <v>0</v>
      </c>
      <c r="BR636" s="45">
        <f t="shared" si="14606"/>
        <v>0</v>
      </c>
      <c r="BS636" s="36"/>
      <c r="BT636" s="37"/>
      <c r="BU636" s="44">
        <f t="shared" ref="BU636" si="14640">parseTime(BS636)-(BT639=INT(RIGHT($F636, 1)))</f>
        <v>0</v>
      </c>
      <c r="BV636" s="45">
        <f t="shared" si="14608"/>
        <v>0</v>
      </c>
      <c r="BW636" s="36"/>
      <c r="BX636" s="37"/>
      <c r="BY636" s="44">
        <f t="shared" ref="BY636" si="14641">parseTime(BW636)-(BX639=INT(RIGHT($F636, 1)))</f>
        <v>0</v>
      </c>
      <c r="BZ636" s="45">
        <f t="shared" si="14610"/>
        <v>0</v>
      </c>
      <c r="CA636" s="36"/>
      <c r="CB636" s="37"/>
      <c r="CC636" s="44">
        <f t="shared" ref="CC636" si="14642">parseTime(CA636)-(CB639=INT(RIGHT($F636, 1)))</f>
        <v>0</v>
      </c>
      <c r="CD636" s="45">
        <f t="shared" si="14612"/>
        <v>0</v>
      </c>
      <c r="CE636" s="36"/>
      <c r="CF636" s="37"/>
      <c r="CG636" s="44">
        <f t="shared" ref="CG636" si="14643">parseTime(CE636)-(CF639=INT(RIGHT($F636, 1)))</f>
        <v>0</v>
      </c>
      <c r="CH636" s="45">
        <f t="shared" si="14614"/>
        <v>0</v>
      </c>
    </row>
    <row r="637" spans="1:86" x14ac:dyDescent="0.25">
      <c r="A637" s="56" t="s">
        <v>118</v>
      </c>
      <c r="B637" s="57">
        <f ca="1">roleHours(G634:CH640, "DFD")</f>
        <v>16</v>
      </c>
      <c r="C637" s="14">
        <f t="shared" ca="1" si="13320"/>
        <v>2</v>
      </c>
      <c r="D637" s="14"/>
      <c r="E637" s="20"/>
      <c r="F637" s="51" t="s">
        <v>131</v>
      </c>
      <c r="G637" s="36"/>
      <c r="H637" s="37"/>
      <c r="I637" s="44">
        <f t="shared" ref="I637" si="14644">parseTime(G637)-(H639=INT(RIGHT($F637, 1)))</f>
        <v>0</v>
      </c>
      <c r="J637" s="45">
        <f t="shared" si="14582"/>
        <v>0</v>
      </c>
      <c r="K637" s="36"/>
      <c r="L637" s="37"/>
      <c r="M637" s="44">
        <f t="shared" ref="M637" si="14645">parseTime(K637)-(L639=INT(RIGHT($F637, 1)))</f>
        <v>0</v>
      </c>
      <c r="N637" s="45">
        <f t="shared" si="14584"/>
        <v>0</v>
      </c>
      <c r="O637" s="36"/>
      <c r="P637" s="37"/>
      <c r="Q637" s="44">
        <f t="shared" ref="Q637" si="14646">parseTime(O637)-(P639=INT(RIGHT($F637, 1)))</f>
        <v>0</v>
      </c>
      <c r="R637" s="45">
        <f t="shared" si="14586"/>
        <v>0</v>
      </c>
      <c r="S637" s="36"/>
      <c r="T637" s="37"/>
      <c r="U637" s="44">
        <f t="shared" ref="U637" si="14647">parseTime(S637)-(T639=INT(RIGHT($F637, 1)))</f>
        <v>0</v>
      </c>
      <c r="V637" s="45">
        <f t="shared" si="14588"/>
        <v>0</v>
      </c>
      <c r="W637" s="36"/>
      <c r="X637" s="37"/>
      <c r="Y637" s="44">
        <f t="shared" ref="Y637" si="14648">parseTime(W637)-(X639=INT(RIGHT($F637, 1)))</f>
        <v>0</v>
      </c>
      <c r="Z637" s="45">
        <f t="shared" si="14590"/>
        <v>0</v>
      </c>
      <c r="AA637" s="36"/>
      <c r="AB637" s="37"/>
      <c r="AC637" s="44">
        <f t="shared" ref="AC637" si="14649">parseTime(AA637)-(AB639=INT(RIGHT($F637, 1)))</f>
        <v>0</v>
      </c>
      <c r="AD637" s="45">
        <f t="shared" si="14592"/>
        <v>0</v>
      </c>
      <c r="AE637" s="36"/>
      <c r="AF637" s="37"/>
      <c r="AG637" s="44">
        <f t="shared" ref="AG637" si="14650">parseTime(AE637)-(AF639=INT(RIGHT($F637, 1)))</f>
        <v>0</v>
      </c>
      <c r="AH637" s="45">
        <f t="shared" si="14594"/>
        <v>0</v>
      </c>
      <c r="AI637" s="36"/>
      <c r="AJ637" s="37"/>
      <c r="AK637" s="44">
        <f>parseTime(AI637)-(AJ639=INT(RIGHT($F637, 1)))</f>
        <v>0</v>
      </c>
      <c r="AL637" s="45">
        <f t="shared" si="14595"/>
        <v>0</v>
      </c>
      <c r="AM637" s="36"/>
      <c r="AN637" s="37"/>
      <c r="AO637" s="44">
        <f t="shared" ref="AO637" si="14651">parseTime(AM637)-(AN639=INT(RIGHT($F637, 1)))</f>
        <v>0</v>
      </c>
      <c r="AP637" s="45">
        <f t="shared" si="14597"/>
        <v>0</v>
      </c>
      <c r="AQ637" s="36"/>
      <c r="AR637" s="37"/>
      <c r="AS637" s="44">
        <f t="shared" ref="AS637" si="14652">parseTime(AQ637)-(AR639=INT(RIGHT($F637, 1)))</f>
        <v>0</v>
      </c>
      <c r="AT637" s="45">
        <f t="shared" si="14599"/>
        <v>0</v>
      </c>
      <c r="AU637" s="36"/>
      <c r="AV637" s="37"/>
      <c r="AW637" s="44">
        <f>parseTime(AU637)-(AV639=INT(RIGHT($F637, 1)))</f>
        <v>0</v>
      </c>
      <c r="AX637" s="45">
        <f t="shared" si="14600"/>
        <v>0</v>
      </c>
      <c r="AY637" s="36"/>
      <c r="AZ637" s="37"/>
      <c r="BA637" s="44">
        <f>parseTime(AY637)-(AZ639=INT(RIGHT($F637, 1)))</f>
        <v>0</v>
      </c>
      <c r="BB637" s="45">
        <f t="shared" si="14601"/>
        <v>0</v>
      </c>
      <c r="BC637" s="36"/>
      <c r="BD637" s="37"/>
      <c r="BE637" s="44">
        <f>parseTime(BC637)-(BD639=INT(RIGHT($F637, 1)))</f>
        <v>0</v>
      </c>
      <c r="BF637" s="45">
        <f t="shared" si="14602"/>
        <v>0</v>
      </c>
      <c r="BG637" s="36"/>
      <c r="BH637" s="37"/>
      <c r="BI637" s="44">
        <f>parseTime(BG637)-(BH639=INT(RIGHT($F637, 1)))</f>
        <v>0</v>
      </c>
      <c r="BJ637" s="45">
        <f t="shared" si="14603"/>
        <v>0</v>
      </c>
      <c r="BK637" s="36"/>
      <c r="BL637" s="37"/>
      <c r="BM637" s="44">
        <f>parseTime(BK637)-(BL639=INT(RIGHT($F637, 1)))</f>
        <v>0</v>
      </c>
      <c r="BN637" s="45">
        <f t="shared" si="14604"/>
        <v>0</v>
      </c>
      <c r="BO637" s="36"/>
      <c r="BP637" s="37"/>
      <c r="BQ637" s="44">
        <f t="shared" ref="BQ637" si="14653">parseTime(BO637)-(BP639=INT(RIGHT($F637, 1)))</f>
        <v>0</v>
      </c>
      <c r="BR637" s="45">
        <f t="shared" si="14606"/>
        <v>0</v>
      </c>
      <c r="BS637" s="36"/>
      <c r="BT637" s="37"/>
      <c r="BU637" s="44">
        <f t="shared" ref="BU637" si="14654">parseTime(BS637)-(BT639=INT(RIGHT($F637, 1)))</f>
        <v>0</v>
      </c>
      <c r="BV637" s="45">
        <f t="shared" si="14608"/>
        <v>0</v>
      </c>
      <c r="BW637" s="36"/>
      <c r="BX637" s="37"/>
      <c r="BY637" s="44">
        <f t="shared" ref="BY637" si="14655">parseTime(BW637)-(BX639=INT(RIGHT($F637, 1)))</f>
        <v>0</v>
      </c>
      <c r="BZ637" s="45">
        <f t="shared" si="14610"/>
        <v>0</v>
      </c>
      <c r="CA637" s="36"/>
      <c r="CB637" s="37"/>
      <c r="CC637" s="44">
        <f t="shared" ref="CC637" si="14656">parseTime(CA637)-(CB639=INT(RIGHT($F637, 1)))</f>
        <v>0</v>
      </c>
      <c r="CD637" s="45">
        <f t="shared" si="14612"/>
        <v>0</v>
      </c>
      <c r="CE637" s="36"/>
      <c r="CF637" s="37"/>
      <c r="CG637" s="44">
        <f t="shared" ref="CG637" si="14657">parseTime(CE637)-(CF639=INT(RIGHT($F637, 1)))</f>
        <v>0</v>
      </c>
      <c r="CH637" s="45">
        <f t="shared" si="14614"/>
        <v>0</v>
      </c>
    </row>
    <row r="638" spans="1:86" x14ac:dyDescent="0.25">
      <c r="A638" s="56" t="s">
        <v>119</v>
      </c>
      <c r="B638" s="57">
        <f ca="1">roleHours(G634:CH640, "MCC")</f>
        <v>0</v>
      </c>
      <c r="C638" s="14">
        <f t="shared" ca="1" si="13320"/>
        <v>0</v>
      </c>
      <c r="D638" s="14"/>
      <c r="E638" s="20"/>
      <c r="F638" s="51" t="s">
        <v>132</v>
      </c>
      <c r="G638" s="36"/>
      <c r="H638" s="37"/>
      <c r="I638" s="44">
        <f t="shared" ref="I638" si="14658">parseTime(G638)-(H639=INT(RIGHT($F638, 1)))</f>
        <v>0</v>
      </c>
      <c r="J638" s="45">
        <f t="shared" si="14582"/>
        <v>0</v>
      </c>
      <c r="K638" s="36"/>
      <c r="L638" s="37"/>
      <c r="M638" s="44">
        <f t="shared" ref="M638" si="14659">parseTime(K638)-(L639=INT(RIGHT($F638, 1)))</f>
        <v>0</v>
      </c>
      <c r="N638" s="45">
        <f t="shared" si="14584"/>
        <v>0</v>
      </c>
      <c r="O638" s="36"/>
      <c r="P638" s="37"/>
      <c r="Q638" s="44">
        <f t="shared" ref="Q638" si="14660">parseTime(O638)-(P639=INT(RIGHT($F638, 1)))</f>
        <v>0</v>
      </c>
      <c r="R638" s="45">
        <f t="shared" si="14586"/>
        <v>0</v>
      </c>
      <c r="S638" s="36"/>
      <c r="T638" s="37"/>
      <c r="U638" s="44">
        <f t="shared" ref="U638" si="14661">parseTime(S638)-(T639=INT(RIGHT($F638, 1)))</f>
        <v>0</v>
      </c>
      <c r="V638" s="45">
        <f t="shared" si="14588"/>
        <v>0</v>
      </c>
      <c r="W638" s="36"/>
      <c r="X638" s="37"/>
      <c r="Y638" s="44">
        <f t="shared" ref="Y638" si="14662">parseTime(W638)-(X639=INT(RIGHT($F638, 1)))</f>
        <v>0</v>
      </c>
      <c r="Z638" s="45">
        <f t="shared" si="14590"/>
        <v>0</v>
      </c>
      <c r="AA638" s="36"/>
      <c r="AB638" s="37"/>
      <c r="AC638" s="44">
        <f t="shared" ref="AC638" si="14663">parseTime(AA638)-(AB639=INT(RIGHT($F638, 1)))</f>
        <v>0</v>
      </c>
      <c r="AD638" s="45">
        <f t="shared" si="14592"/>
        <v>0</v>
      </c>
      <c r="AE638" s="36"/>
      <c r="AF638" s="37"/>
      <c r="AG638" s="44">
        <f t="shared" ref="AG638" si="14664">parseTime(AE638)-(AF639=INT(RIGHT($F638, 1)))</f>
        <v>0</v>
      </c>
      <c r="AH638" s="45">
        <f t="shared" si="14594"/>
        <v>0</v>
      </c>
      <c r="AI638" s="36"/>
      <c r="AJ638" s="37"/>
      <c r="AK638" s="44">
        <f>parseTime(AI638)-(AJ639=INT(RIGHT($F638, 1)))</f>
        <v>0</v>
      </c>
      <c r="AL638" s="45">
        <f t="shared" si="14595"/>
        <v>0</v>
      </c>
      <c r="AM638" s="36"/>
      <c r="AN638" s="37"/>
      <c r="AO638" s="44">
        <f t="shared" ref="AO638" si="14665">parseTime(AM638)-(AN639=INT(RIGHT($F638, 1)))</f>
        <v>0</v>
      </c>
      <c r="AP638" s="45">
        <f t="shared" si="14597"/>
        <v>0</v>
      </c>
      <c r="AQ638" s="36"/>
      <c r="AR638" s="37"/>
      <c r="AS638" s="44">
        <f t="shared" ref="AS638" si="14666">parseTime(AQ638)-(AR639=INT(RIGHT($F638, 1)))</f>
        <v>0</v>
      </c>
      <c r="AT638" s="45">
        <f t="shared" si="14599"/>
        <v>0</v>
      </c>
      <c r="AU638" s="36"/>
      <c r="AV638" s="37"/>
      <c r="AW638" s="44">
        <f>parseTime(AU638)-(AV639=INT(RIGHT($F638, 1)))</f>
        <v>0</v>
      </c>
      <c r="AX638" s="45">
        <f t="shared" si="14600"/>
        <v>0</v>
      </c>
      <c r="AY638" s="36"/>
      <c r="AZ638" s="37"/>
      <c r="BA638" s="44">
        <f>parseTime(AY638)-(AZ639=INT(RIGHT($F638, 1)))</f>
        <v>0</v>
      </c>
      <c r="BB638" s="45">
        <f t="shared" si="14601"/>
        <v>0</v>
      </c>
      <c r="BC638" s="36"/>
      <c r="BD638" s="37"/>
      <c r="BE638" s="44">
        <f>parseTime(BC638)-(BD639=INT(RIGHT($F638, 1)))</f>
        <v>0</v>
      </c>
      <c r="BF638" s="45">
        <f t="shared" si="14602"/>
        <v>0</v>
      </c>
      <c r="BG638" s="36"/>
      <c r="BH638" s="37"/>
      <c r="BI638" s="44">
        <f>parseTime(BG638)-(BH639=INT(RIGHT($F638, 1)))</f>
        <v>0</v>
      </c>
      <c r="BJ638" s="45">
        <f t="shared" si="14603"/>
        <v>0</v>
      </c>
      <c r="BK638" s="36"/>
      <c r="BL638" s="37"/>
      <c r="BM638" s="44">
        <f>parseTime(BK638)-(BL639=INT(RIGHT($F638, 1)))</f>
        <v>0</v>
      </c>
      <c r="BN638" s="45">
        <f t="shared" si="14604"/>
        <v>0</v>
      </c>
      <c r="BO638" s="36"/>
      <c r="BP638" s="37"/>
      <c r="BQ638" s="44">
        <f t="shared" ref="BQ638" si="14667">parseTime(BO638)-(BP639=INT(RIGHT($F638, 1)))</f>
        <v>0</v>
      </c>
      <c r="BR638" s="45">
        <f t="shared" si="14606"/>
        <v>0</v>
      </c>
      <c r="BS638" s="36"/>
      <c r="BT638" s="37"/>
      <c r="BU638" s="44">
        <f t="shared" ref="BU638" si="14668">parseTime(BS638)-(BT639=INT(RIGHT($F638, 1)))</f>
        <v>0</v>
      </c>
      <c r="BV638" s="45">
        <f t="shared" si="14608"/>
        <v>0</v>
      </c>
      <c r="BW638" s="36"/>
      <c r="BX638" s="37"/>
      <c r="BY638" s="44">
        <f t="shared" ref="BY638" si="14669">parseTime(BW638)-(BX639=INT(RIGHT($F638, 1)))</f>
        <v>0</v>
      </c>
      <c r="BZ638" s="45">
        <f t="shared" si="14610"/>
        <v>0</v>
      </c>
      <c r="CA638" s="36"/>
      <c r="CB638" s="37"/>
      <c r="CC638" s="44">
        <f t="shared" ref="CC638" si="14670">parseTime(CA638)-(CB639=INT(RIGHT($F638, 1)))</f>
        <v>0</v>
      </c>
      <c r="CD638" s="45">
        <f t="shared" si="14612"/>
        <v>0</v>
      </c>
      <c r="CE638" s="36"/>
      <c r="CF638" s="37"/>
      <c r="CG638" s="44">
        <f t="shared" ref="CG638" si="14671">parseTime(CE638)-(CF639=INT(RIGHT($F638, 1)))</f>
        <v>0</v>
      </c>
      <c r="CH638" s="45">
        <f t="shared" si="14614"/>
        <v>0</v>
      </c>
    </row>
    <row r="639" spans="1:86" x14ac:dyDescent="0.25">
      <c r="A639" s="56" t="s">
        <v>120</v>
      </c>
      <c r="B639" s="57">
        <f ca="1">roleHours(G634:CH640, "DCC")</f>
        <v>0</v>
      </c>
      <c r="C639" s="14">
        <f t="shared" ca="1" si="13320"/>
        <v>0</v>
      </c>
      <c r="D639" s="14"/>
      <c r="E639" s="20"/>
      <c r="F639" s="51"/>
      <c r="G639" s="46" t="s">
        <v>134</v>
      </c>
      <c r="H639" s="38">
        <f t="shared" ref="H639" si="14672">lunchAdjust(G634:H638)</f>
        <v>0</v>
      </c>
      <c r="I639" s="48" t="s">
        <v>0</v>
      </c>
      <c r="J639" s="39">
        <f t="shared" ref="J639" si="14673">SUMPRODUCT(I634:I638*J634:J638)</f>
        <v>0</v>
      </c>
      <c r="K639" s="46" t="s">
        <v>134</v>
      </c>
      <c r="L639" s="38">
        <f t="shared" ref="L639" si="14674">lunchAdjust(K634:L638)</f>
        <v>0</v>
      </c>
      <c r="M639" s="48" t="s">
        <v>0</v>
      </c>
      <c r="N639" s="39">
        <f t="shared" ref="N639" si="14675">SUMPRODUCT(M634:M638*N634:N638)</f>
        <v>0</v>
      </c>
      <c r="O639" s="46" t="s">
        <v>134</v>
      </c>
      <c r="P639" s="38">
        <f t="shared" ref="P639" si="14676">lunchAdjust(O634:P638)</f>
        <v>0</v>
      </c>
      <c r="Q639" s="48" t="s">
        <v>0</v>
      </c>
      <c r="R639" s="39">
        <f t="shared" ref="R639" si="14677">SUMPRODUCT(Q634:Q638*R634:R638)</f>
        <v>0</v>
      </c>
      <c r="S639" s="46" t="s">
        <v>134</v>
      </c>
      <c r="T639" s="38">
        <f t="shared" ref="T639" si="14678">lunchAdjust(S634:T638)</f>
        <v>0</v>
      </c>
      <c r="U639" s="48" t="s">
        <v>0</v>
      </c>
      <c r="V639" s="39">
        <f t="shared" ref="V639" si="14679">SUMPRODUCT(U634:U638*V634:V638)</f>
        <v>0</v>
      </c>
      <c r="W639" s="46" t="s">
        <v>134</v>
      </c>
      <c r="X639" s="38">
        <f t="shared" ref="X639" si="14680">lunchAdjust(W634:X638)</f>
        <v>0</v>
      </c>
      <c r="Y639" s="48" t="s">
        <v>0</v>
      </c>
      <c r="Z639" s="39">
        <f t="shared" ref="Z639" si="14681">SUMPRODUCT(Y634:Y638*Z634:Z638)</f>
        <v>0</v>
      </c>
      <c r="AA639" s="46" t="s">
        <v>134</v>
      </c>
      <c r="AB639" s="38">
        <f t="shared" ref="AB639" si="14682">lunchAdjust(AA634:AB638)</f>
        <v>0</v>
      </c>
      <c r="AC639" s="48" t="s">
        <v>0</v>
      </c>
      <c r="AD639" s="39">
        <f t="shared" ref="AD639" si="14683">SUMPRODUCT(AC634:AC638*AD634:AD638)</f>
        <v>0</v>
      </c>
      <c r="AE639" s="46" t="s">
        <v>134</v>
      </c>
      <c r="AF639" s="38">
        <f t="shared" ref="AF639" si="14684">lunchAdjust(AE634:AF638)</f>
        <v>0</v>
      </c>
      <c r="AG639" s="48" t="s">
        <v>0</v>
      </c>
      <c r="AH639" s="39">
        <f t="shared" ref="AH639" si="14685">SUMPRODUCT(AG634:AG638*AH634:AH638)</f>
        <v>0</v>
      </c>
      <c r="AI639" s="46" t="s">
        <v>134</v>
      </c>
      <c r="AJ639" s="38">
        <f t="shared" ref="AJ639" si="14686">lunchAdjust(AI634:AJ638)</f>
        <v>1</v>
      </c>
      <c r="AK639" s="48" t="s">
        <v>0</v>
      </c>
      <c r="AL639" s="39">
        <f t="shared" ref="AL639" si="14687">SUMPRODUCT(AK634:AK638*AL634:AL638)</f>
        <v>8</v>
      </c>
      <c r="AM639" s="46" t="s">
        <v>134</v>
      </c>
      <c r="AN639" s="38">
        <f t="shared" ref="AN639" si="14688">lunchAdjust(AM634:AN638)</f>
        <v>1</v>
      </c>
      <c r="AO639" s="48" t="s">
        <v>0</v>
      </c>
      <c r="AP639" s="39">
        <f t="shared" ref="AP639" si="14689">SUMPRODUCT(AO634:AO638*AP634:AP638)</f>
        <v>8</v>
      </c>
      <c r="AQ639" s="46" t="s">
        <v>134</v>
      </c>
      <c r="AR639" s="38">
        <f t="shared" ref="AR639" si="14690">lunchAdjust(AQ634:AR638)</f>
        <v>1</v>
      </c>
      <c r="AS639" s="48" t="s">
        <v>0</v>
      </c>
      <c r="AT639" s="39">
        <f t="shared" ref="AT639" si="14691">SUMPRODUCT(AS634:AS638*AT634:AT638)</f>
        <v>8</v>
      </c>
      <c r="AU639" s="46" t="s">
        <v>134</v>
      </c>
      <c r="AV639" s="38">
        <f t="shared" ref="AV639" si="14692">lunchAdjust(AU634:AV638)</f>
        <v>0</v>
      </c>
      <c r="AW639" s="48" t="s">
        <v>0</v>
      </c>
      <c r="AX639" s="39">
        <f t="shared" ref="AX639" si="14693">SUMPRODUCT(AW634:AW638*AX634:AX638)</f>
        <v>0</v>
      </c>
      <c r="AY639" s="46" t="s">
        <v>134</v>
      </c>
      <c r="AZ639" s="38">
        <f t="shared" ref="AZ639" si="14694">lunchAdjust(AY634:AZ638)</f>
        <v>0</v>
      </c>
      <c r="BA639" s="48" t="s">
        <v>0</v>
      </c>
      <c r="BB639" s="39">
        <f t="shared" ref="BB639" si="14695">SUMPRODUCT(BA634:BA638*BB634:BB638)</f>
        <v>0</v>
      </c>
      <c r="BC639" s="46" t="s">
        <v>134</v>
      </c>
      <c r="BD639" s="38">
        <f t="shared" ref="BD639" si="14696">lunchAdjust(BC634:BD638)</f>
        <v>1</v>
      </c>
      <c r="BE639" s="48" t="s">
        <v>0</v>
      </c>
      <c r="BF639" s="39">
        <f t="shared" ref="BF639" si="14697">SUMPRODUCT(BE634:BE638*BF634:BF638)</f>
        <v>8</v>
      </c>
      <c r="BG639" s="46" t="s">
        <v>134</v>
      </c>
      <c r="BH639" s="38">
        <f t="shared" ref="BH639" si="14698">lunchAdjust(BG634:BH638)</f>
        <v>0</v>
      </c>
      <c r="BI639" s="48" t="s">
        <v>0</v>
      </c>
      <c r="BJ639" s="39">
        <f t="shared" ref="BJ639" si="14699">SUMPRODUCT(BI634:BI638*BJ634:BJ638)</f>
        <v>0</v>
      </c>
      <c r="BK639" s="46" t="s">
        <v>134</v>
      </c>
      <c r="BL639" s="38">
        <f t="shared" ref="BL639" si="14700">lunchAdjust(BK634:BL638)</f>
        <v>0</v>
      </c>
      <c r="BM639" s="48" t="s">
        <v>0</v>
      </c>
      <c r="BN639" s="39">
        <f t="shared" ref="BN639" si="14701">SUMPRODUCT(BM634:BM638*BN634:BN638)</f>
        <v>0</v>
      </c>
      <c r="BO639" s="46" t="s">
        <v>134</v>
      </c>
      <c r="BP639" s="38">
        <f t="shared" ref="BP639" si="14702">lunchAdjust(BO634:BP638)</f>
        <v>0</v>
      </c>
      <c r="BQ639" s="48" t="s">
        <v>0</v>
      </c>
      <c r="BR639" s="39">
        <f t="shared" ref="BR639" si="14703">SUMPRODUCT(BQ634:BQ638*BR634:BR638)</f>
        <v>0</v>
      </c>
      <c r="BS639" s="46" t="s">
        <v>134</v>
      </c>
      <c r="BT639" s="38">
        <f t="shared" ref="BT639" si="14704">lunchAdjust(BS634:BT638)</f>
        <v>0</v>
      </c>
      <c r="BU639" s="48" t="s">
        <v>0</v>
      </c>
      <c r="BV639" s="39">
        <f t="shared" ref="BV639" si="14705">SUMPRODUCT(BU634:BU638*BV634:BV638)</f>
        <v>0</v>
      </c>
      <c r="BW639" s="46" t="s">
        <v>134</v>
      </c>
      <c r="BX639" s="38">
        <f t="shared" ref="BX639" si="14706">lunchAdjust(BW634:BX638)</f>
        <v>0</v>
      </c>
      <c r="BY639" s="48" t="s">
        <v>0</v>
      </c>
      <c r="BZ639" s="39">
        <f t="shared" ref="BZ639" si="14707">SUMPRODUCT(BY634:BY638*BZ634:BZ638)</f>
        <v>0</v>
      </c>
      <c r="CA639" s="46" t="s">
        <v>134</v>
      </c>
      <c r="CB639" s="38">
        <f t="shared" ref="CB639" si="14708">lunchAdjust(CA634:CB638)</f>
        <v>0</v>
      </c>
      <c r="CC639" s="48" t="s">
        <v>0</v>
      </c>
      <c r="CD639" s="39">
        <f t="shared" ref="CD639" si="14709">SUMPRODUCT(CC634:CC638*CD634:CD638)</f>
        <v>0</v>
      </c>
      <c r="CE639" s="46" t="s">
        <v>134</v>
      </c>
      <c r="CF639" s="38">
        <f t="shared" ref="CF639" si="14710">lunchAdjust(CE634:CF638)</f>
        <v>0</v>
      </c>
      <c r="CG639" s="48" t="s">
        <v>0</v>
      </c>
      <c r="CH639" s="39">
        <f t="shared" ref="CH639" si="14711">SUMPRODUCT(CG634:CG638*CH634:CH638)</f>
        <v>0</v>
      </c>
    </row>
    <row r="640" spans="1:86" ht="15.75" thickBot="1" x14ac:dyDescent="0.3">
      <c r="A640" s="58" t="s">
        <v>121</v>
      </c>
      <c r="B640" s="59">
        <f ca="1">roleHours(G634:CH640, "OUT")</f>
        <v>0</v>
      </c>
      <c r="C640" s="54" t="s">
        <v>137</v>
      </c>
      <c r="D640" s="22">
        <f ca="1">roleHours(G634:CH640, "PTO")</f>
        <v>0</v>
      </c>
      <c r="E640" s="23"/>
      <c r="F640" s="52"/>
      <c r="G640" s="47" t="s">
        <v>39</v>
      </c>
      <c r="H640" s="40">
        <f t="shared" si="14051"/>
        <v>0</v>
      </c>
      <c r="I640" s="49" t="s">
        <v>135</v>
      </c>
      <c r="J640" s="41">
        <f t="shared" ref="J640" si="14712">J639*G$4</f>
        <v>0</v>
      </c>
      <c r="K640" s="47" t="s">
        <v>39</v>
      </c>
      <c r="L640" s="40">
        <f t="shared" ref="L640" si="14713">SUMPRODUCT(M634:M638*(L634:L638="PTO"))+SUMPRODUCT(M634:M638*(L634:L638="HOL"))</f>
        <v>0</v>
      </c>
      <c r="M640" s="49" t="s">
        <v>135</v>
      </c>
      <c r="N640" s="41">
        <f t="shared" ref="N640" si="14714">N639*K$4</f>
        <v>0</v>
      </c>
      <c r="O640" s="47" t="s">
        <v>39</v>
      </c>
      <c r="P640" s="40">
        <f t="shared" ref="P640" si="14715">SUMPRODUCT(Q634:Q638*(P634:P638="PTO"))+SUMPRODUCT(Q634:Q638*(P634:P638="HOL"))</f>
        <v>0</v>
      </c>
      <c r="Q640" s="49" t="s">
        <v>135</v>
      </c>
      <c r="R640" s="41">
        <f t="shared" ref="R640" si="14716">R639*O$4</f>
        <v>0</v>
      </c>
      <c r="S640" s="47" t="s">
        <v>39</v>
      </c>
      <c r="T640" s="40">
        <f t="shared" ref="T640" si="14717">SUMPRODUCT(U634:U638*(T634:T638="PTO"))+SUMPRODUCT(U634:U638*(T634:T638="HOL"))</f>
        <v>0</v>
      </c>
      <c r="U640" s="49" t="s">
        <v>135</v>
      </c>
      <c r="V640" s="41">
        <f t="shared" ref="V640" si="14718">V639*S$4</f>
        <v>0</v>
      </c>
      <c r="W640" s="47" t="s">
        <v>39</v>
      </c>
      <c r="X640" s="40">
        <f t="shared" ref="X640" si="14719">SUMPRODUCT(Y634:Y638*(X634:X638="PTO"))+SUMPRODUCT(Y634:Y638*(X634:X638="HOL"))</f>
        <v>0</v>
      </c>
      <c r="Y640" s="49" t="s">
        <v>135</v>
      </c>
      <c r="Z640" s="41">
        <f t="shared" ref="Z640" si="14720">Z639*W$4</f>
        <v>0</v>
      </c>
      <c r="AA640" s="47" t="s">
        <v>39</v>
      </c>
      <c r="AB640" s="40">
        <f t="shared" ref="AB640" si="14721">SUMPRODUCT(AC634:AC638*(AB634:AB638="PTO"))+SUMPRODUCT(AC634:AC638*(AB634:AB638="HOL"))</f>
        <v>0</v>
      </c>
      <c r="AC640" s="49" t="s">
        <v>135</v>
      </c>
      <c r="AD640" s="41">
        <f t="shared" ref="AD640" si="14722">AD639*AA$4</f>
        <v>0</v>
      </c>
      <c r="AE640" s="47" t="s">
        <v>39</v>
      </c>
      <c r="AF640" s="40">
        <f t="shared" ref="AF640" si="14723">SUMPRODUCT(AG634:AG638*(AF634:AF638="PTO"))+SUMPRODUCT(AG634:AG638*(AF634:AF638="HOL"))</f>
        <v>0</v>
      </c>
      <c r="AG640" s="49" t="s">
        <v>135</v>
      </c>
      <c r="AH640" s="41">
        <f t="shared" ref="AH640" si="14724">AH639*AE$4</f>
        <v>0</v>
      </c>
      <c r="AI640" s="47" t="s">
        <v>39</v>
      </c>
      <c r="AJ640" s="40">
        <f t="shared" ref="AJ640" si="14725">SUMPRODUCT(AK634:AK638*(AJ634:AJ638="PTO"))+SUMPRODUCT(AK634:AK638*(AJ634:AJ638="HOL"))</f>
        <v>0</v>
      </c>
      <c r="AK640" s="49" t="s">
        <v>135</v>
      </c>
      <c r="AL640" s="41">
        <f>AL639*AI$4</f>
        <v>8</v>
      </c>
      <c r="AM640" s="47" t="s">
        <v>39</v>
      </c>
      <c r="AN640" s="40">
        <f t="shared" ref="AN640" si="14726">SUMPRODUCT(AO634:AO638*(AN634:AN638="PTO"))+SUMPRODUCT(AO634:AO638*(AN634:AN638="HOL"))</f>
        <v>0</v>
      </c>
      <c r="AO640" s="49" t="s">
        <v>135</v>
      </c>
      <c r="AP640" s="41">
        <f t="shared" ref="AP640" si="14727">AP639*AM$4</f>
        <v>8</v>
      </c>
      <c r="AQ640" s="47" t="s">
        <v>39</v>
      </c>
      <c r="AR640" s="40">
        <f t="shared" ref="AR640" si="14728">SUMPRODUCT(AS634:AS638*(AR634:AR638="PTO"))+SUMPRODUCT(AS634:AS638*(AR634:AR638="HOL"))</f>
        <v>0</v>
      </c>
      <c r="AS640" s="49" t="s">
        <v>135</v>
      </c>
      <c r="AT640" s="41">
        <f t="shared" ref="AT640" si="14729">AT639*AQ$4</f>
        <v>0</v>
      </c>
      <c r="AU640" s="47" t="s">
        <v>39</v>
      </c>
      <c r="AV640" s="40">
        <f t="shared" ref="AV640" si="14730">SUMPRODUCT(AW634:AW638*(AV634:AV638="PTO"))+SUMPRODUCT(AW634:AW638*(AV634:AV638="HOL"))</f>
        <v>0</v>
      </c>
      <c r="AW640" s="49" t="s">
        <v>135</v>
      </c>
      <c r="AX640" s="41">
        <f>AX639*AU$4</f>
        <v>0</v>
      </c>
      <c r="AY640" s="47" t="s">
        <v>39</v>
      </c>
      <c r="AZ640" s="40">
        <f t="shared" ref="AZ640" si="14731">SUMPRODUCT(BA634:BA638*(AZ634:AZ638="PTO"))+SUMPRODUCT(BA634:BA638*(AZ634:AZ638="HOL"))</f>
        <v>0</v>
      </c>
      <c r="BA640" s="49" t="s">
        <v>135</v>
      </c>
      <c r="BB640" s="41">
        <f>BB639*AY$4</f>
        <v>0</v>
      </c>
      <c r="BC640" s="47" t="s">
        <v>39</v>
      </c>
      <c r="BD640" s="40">
        <f t="shared" ref="BD640" si="14732">SUMPRODUCT(BE634:BE638*(BD634:BD638="PTO"))+SUMPRODUCT(BE634:BE638*(BD634:BD638="HOL"))</f>
        <v>0</v>
      </c>
      <c r="BE640" s="49" t="s">
        <v>135</v>
      </c>
      <c r="BF640" s="41">
        <f>BF639*BC$4</f>
        <v>8</v>
      </c>
      <c r="BG640" s="47" t="s">
        <v>39</v>
      </c>
      <c r="BH640" s="40">
        <f t="shared" ref="BH640" si="14733">SUMPRODUCT(BI634:BI638*(BH634:BH638="PTO"))+SUMPRODUCT(BI634:BI638*(BH634:BH638="HOL"))</f>
        <v>0</v>
      </c>
      <c r="BI640" s="49" t="s">
        <v>135</v>
      </c>
      <c r="BJ640" s="41">
        <f>BJ639*BG$4</f>
        <v>0</v>
      </c>
      <c r="BK640" s="47" t="s">
        <v>39</v>
      </c>
      <c r="BL640" s="40">
        <f t="shared" ref="BL640" si="14734">SUMPRODUCT(BM634:BM638*(BL634:BL638="PTO"))+SUMPRODUCT(BM634:BM638*(BL634:BL638="HOL"))</f>
        <v>0</v>
      </c>
      <c r="BM640" s="49" t="s">
        <v>135</v>
      </c>
      <c r="BN640" s="41">
        <f>BN639*BK$4</f>
        <v>0</v>
      </c>
      <c r="BO640" s="47" t="s">
        <v>39</v>
      </c>
      <c r="BP640" s="40">
        <f t="shared" ref="BP640" si="14735">SUMPRODUCT(BQ634:BQ638*(BP634:BP638="PTO"))+SUMPRODUCT(BQ634:BQ638*(BP634:BP638="HOL"))</f>
        <v>0</v>
      </c>
      <c r="BQ640" s="49" t="s">
        <v>135</v>
      </c>
      <c r="BR640" s="41">
        <f t="shared" ref="BR640" si="14736">BR639*BO$4</f>
        <v>0</v>
      </c>
      <c r="BS640" s="47" t="s">
        <v>39</v>
      </c>
      <c r="BT640" s="40">
        <f t="shared" ref="BT640" si="14737">SUMPRODUCT(BU634:BU638*(BT634:BT638="PTO"))+SUMPRODUCT(BU634:BU638*(BT634:BT638="HOL"))</f>
        <v>0</v>
      </c>
      <c r="BU640" s="49" t="s">
        <v>135</v>
      </c>
      <c r="BV640" s="41">
        <f t="shared" ref="BV640" si="14738">BV639*BS$4</f>
        <v>0</v>
      </c>
      <c r="BW640" s="47" t="s">
        <v>39</v>
      </c>
      <c r="BX640" s="40">
        <f t="shared" ref="BX640" si="14739">SUMPRODUCT(BY634:BY638*(BX634:BX638="PTO"))+SUMPRODUCT(BY634:BY638*(BX634:BX638="HOL"))</f>
        <v>0</v>
      </c>
      <c r="BY640" s="49" t="s">
        <v>135</v>
      </c>
      <c r="BZ640" s="41">
        <f t="shared" ref="BZ640" si="14740">BZ639*BW$4</f>
        <v>0</v>
      </c>
      <c r="CA640" s="47" t="s">
        <v>39</v>
      </c>
      <c r="CB640" s="40">
        <f t="shared" ref="CB640" si="14741">SUMPRODUCT(CC634:CC638*(CB634:CB638="PTO"))+SUMPRODUCT(CC634:CC638*(CB634:CB638="HOL"))</f>
        <v>0</v>
      </c>
      <c r="CC640" s="49" t="s">
        <v>135</v>
      </c>
      <c r="CD640" s="41">
        <f t="shared" ref="CD640" si="14742">CD639*CA$4</f>
        <v>0</v>
      </c>
      <c r="CE640" s="47" t="s">
        <v>39</v>
      </c>
      <c r="CF640" s="40">
        <f t="shared" ref="CF640" si="14743">SUMPRODUCT(CG634:CG638*(CF634:CF638="PTO"))+SUMPRODUCT(CG634:CG638*(CF634:CF638="HOL"))</f>
        <v>0</v>
      </c>
      <c r="CG640" s="49" t="s">
        <v>135</v>
      </c>
      <c r="CH640" s="41">
        <f t="shared" ref="CH640" si="14744">CH639*CE$4</f>
        <v>0</v>
      </c>
    </row>
    <row r="641" spans="1:86" x14ac:dyDescent="0.25">
      <c r="A641" s="70" t="s">
        <v>133</v>
      </c>
      <c r="B641" s="71">
        <f t="shared" ref="B641" ca="1" si="14745">D641-B642</f>
        <v>0</v>
      </c>
      <c r="C641" s="72" t="s">
        <v>122</v>
      </c>
      <c r="D641" s="71">
        <f>IFERROR(INDEX(Holidays[FTE], MATCH(Entry!E641, Holidays[Date], 0)), 1)*8*INDEX(FTEguide[[1]:[12]], MATCH(Entry!E642, FTEguide[Weekday], 0), IF(Entry!E644&gt;0, Entry!E644, MONTH(Entry!E641)))</f>
        <v>0</v>
      </c>
      <c r="E641" s="60">
        <f t="shared" si="13589"/>
        <v>43919</v>
      </c>
      <c r="F641" s="50" t="s">
        <v>128</v>
      </c>
      <c r="G641" s="34"/>
      <c r="H641" s="35"/>
      <c r="I641" s="42">
        <f t="shared" ref="I641" si="14746">parseTime(G641)-(H646=INT(RIGHT($F641, 1)))</f>
        <v>0</v>
      </c>
      <c r="J641" s="43">
        <f t="shared" ref="J641:J645" si="14747">isClocked(H641)</f>
        <v>0</v>
      </c>
      <c r="K641" s="34"/>
      <c r="L641" s="35"/>
      <c r="M641" s="42">
        <f t="shared" ref="M641" si="14748">parseTime(K641)-(L646=INT(RIGHT($F641, 1)))</f>
        <v>0</v>
      </c>
      <c r="N641" s="43">
        <f t="shared" ref="N641:N645" si="14749">isClocked(L641)</f>
        <v>0</v>
      </c>
      <c r="O641" s="34"/>
      <c r="P641" s="35"/>
      <c r="Q641" s="42">
        <f t="shared" ref="Q641" si="14750">parseTime(O641)-(P646=INT(RIGHT($F641, 1)))</f>
        <v>0</v>
      </c>
      <c r="R641" s="43">
        <f t="shared" ref="R641:R645" si="14751">isClocked(P641)</f>
        <v>0</v>
      </c>
      <c r="S641" s="34"/>
      <c r="T641" s="35"/>
      <c r="U641" s="42">
        <f t="shared" ref="U641" si="14752">parseTime(S641)-(T646=INT(RIGHT($F641, 1)))</f>
        <v>0</v>
      </c>
      <c r="V641" s="43">
        <f t="shared" ref="V641:V645" si="14753">isClocked(T641)</f>
        <v>0</v>
      </c>
      <c r="W641" s="34"/>
      <c r="X641" s="35"/>
      <c r="Y641" s="42">
        <f t="shared" ref="Y641" si="14754">parseTime(W641)-(X646=INT(RIGHT($F641, 1)))</f>
        <v>0</v>
      </c>
      <c r="Z641" s="43">
        <f t="shared" ref="Z641:Z645" si="14755">isClocked(X641)</f>
        <v>0</v>
      </c>
      <c r="AA641" s="34"/>
      <c r="AB641" s="35"/>
      <c r="AC641" s="42">
        <f t="shared" ref="AC641" si="14756">parseTime(AA641)-(AB646=INT(RIGHT($F641, 1)))</f>
        <v>0</v>
      </c>
      <c r="AD641" s="43">
        <f t="shared" ref="AD641:AD645" si="14757">isClocked(AB641)</f>
        <v>0</v>
      </c>
      <c r="AE641" s="34"/>
      <c r="AF641" s="35"/>
      <c r="AG641" s="42">
        <f t="shared" ref="AG641" si="14758">parseTime(AE641)-(AF646=INT(RIGHT($F641, 1)))</f>
        <v>0</v>
      </c>
      <c r="AH641" s="43">
        <f t="shared" ref="AH641:AH645" si="14759">isClocked(AF641)</f>
        <v>0</v>
      </c>
      <c r="AI641" s="34"/>
      <c r="AJ641" s="35"/>
      <c r="AK641" s="42">
        <f>parseTime(AI641)-(AJ646=INT(RIGHT($F641, 1)))</f>
        <v>0</v>
      </c>
      <c r="AL641" s="43">
        <f t="shared" ref="AL641:AL645" si="14760">isClocked(AJ641)</f>
        <v>0</v>
      </c>
      <c r="AM641" s="34"/>
      <c r="AN641" s="35"/>
      <c r="AO641" s="42">
        <f t="shared" ref="AO641" si="14761">parseTime(AM641)-(AN646=INT(RIGHT($F641, 1)))</f>
        <v>0</v>
      </c>
      <c r="AP641" s="43">
        <f t="shared" ref="AP641:AP645" si="14762">isClocked(AN641)</f>
        <v>0</v>
      </c>
      <c r="AQ641" s="34"/>
      <c r="AR641" s="35"/>
      <c r="AS641" s="42">
        <f t="shared" ref="AS641" si="14763">parseTime(AQ641)-(AR646=INT(RIGHT($F641, 1)))</f>
        <v>0</v>
      </c>
      <c r="AT641" s="43">
        <f t="shared" ref="AT641:AT645" si="14764">isClocked(AR641)</f>
        <v>0</v>
      </c>
      <c r="AU641" s="34"/>
      <c r="AV641" s="35"/>
      <c r="AW641" s="42">
        <f>parseTime(AU641)-(AV646=INT(RIGHT($F641, 1)))</f>
        <v>0</v>
      </c>
      <c r="AX641" s="43">
        <f t="shared" ref="AX641:AX645" si="14765">isClocked(AV641)</f>
        <v>0</v>
      </c>
      <c r="AY641" s="34"/>
      <c r="AZ641" s="35"/>
      <c r="BA641" s="42">
        <f>parseTime(AY641)-(AZ646=INT(RIGHT($F641, 1)))</f>
        <v>0</v>
      </c>
      <c r="BB641" s="43">
        <f t="shared" ref="BB641:BB645" si="14766">isClocked(AZ641)</f>
        <v>0</v>
      </c>
      <c r="BC641" s="34"/>
      <c r="BD641" s="35"/>
      <c r="BE641" s="42">
        <f>parseTime(BC641)-(BD646=INT(RIGHT($F641, 1)))</f>
        <v>0</v>
      </c>
      <c r="BF641" s="43">
        <f t="shared" ref="BF641:BF645" si="14767">isClocked(BD641)</f>
        <v>0</v>
      </c>
      <c r="BG641" s="34"/>
      <c r="BH641" s="35"/>
      <c r="BI641" s="42">
        <f>parseTime(BG641)-(BH646=INT(RIGHT($F641, 1)))</f>
        <v>0</v>
      </c>
      <c r="BJ641" s="43">
        <f t="shared" ref="BJ641:BJ645" si="14768">isClocked(BH641)</f>
        <v>0</v>
      </c>
      <c r="BK641" s="34"/>
      <c r="BL641" s="35"/>
      <c r="BM641" s="42">
        <f>parseTime(BK641)-(BL646=INT(RIGHT($F641, 1)))</f>
        <v>0</v>
      </c>
      <c r="BN641" s="43">
        <f t="shared" ref="BN641:BN645" si="14769">isClocked(BL641)</f>
        <v>0</v>
      </c>
      <c r="BO641" s="34"/>
      <c r="BP641" s="35"/>
      <c r="BQ641" s="42">
        <f t="shared" ref="BQ641" si="14770">parseTime(BO641)-(BP646=INT(RIGHT($F641, 1)))</f>
        <v>0</v>
      </c>
      <c r="BR641" s="43">
        <f t="shared" ref="BR641:BR645" si="14771">isClocked(BP641)</f>
        <v>0</v>
      </c>
      <c r="BS641" s="34"/>
      <c r="BT641" s="35"/>
      <c r="BU641" s="42">
        <f t="shared" ref="BU641" si="14772">parseTime(BS641)-(BT646=INT(RIGHT($F641, 1)))</f>
        <v>0</v>
      </c>
      <c r="BV641" s="43">
        <f t="shared" ref="BV641:BV645" si="14773">isClocked(BT641)</f>
        <v>0</v>
      </c>
      <c r="BW641" s="34"/>
      <c r="BX641" s="35"/>
      <c r="BY641" s="42">
        <f t="shared" ref="BY641" si="14774">parseTime(BW641)-(BX646=INT(RIGHT($F641, 1)))</f>
        <v>0</v>
      </c>
      <c r="BZ641" s="43">
        <f t="shared" ref="BZ641:BZ645" si="14775">isClocked(BX641)</f>
        <v>0</v>
      </c>
      <c r="CA641" s="34"/>
      <c r="CB641" s="35"/>
      <c r="CC641" s="42">
        <f t="shared" ref="CC641" si="14776">parseTime(CA641)-(CB646=INT(RIGHT($F641, 1)))</f>
        <v>0</v>
      </c>
      <c r="CD641" s="43">
        <f t="shared" ref="CD641:CD645" si="14777">isClocked(CB641)</f>
        <v>0</v>
      </c>
      <c r="CE641" s="34"/>
      <c r="CF641" s="35"/>
      <c r="CG641" s="42">
        <f t="shared" ref="CG641" si="14778">parseTime(CE641)-(CF646=INT(RIGHT($F641, 1)))</f>
        <v>0</v>
      </c>
      <c r="CH641" s="43">
        <f t="shared" ref="CH641:CH645" si="14779">isClocked(CF641)</f>
        <v>0</v>
      </c>
    </row>
    <row r="642" spans="1:86" x14ac:dyDescent="0.25">
      <c r="A642" s="56" t="s">
        <v>0</v>
      </c>
      <c r="B642" s="57">
        <f t="shared" ref="B642" ca="1" si="14780">SUM(B643:B646)</f>
        <v>0</v>
      </c>
      <c r="C642" s="14" t="s">
        <v>252</v>
      </c>
      <c r="D642" s="14"/>
      <c r="E642" s="55" t="str">
        <f t="shared" si="13458"/>
        <v>Sunday</v>
      </c>
      <c r="F642" s="51" t="s">
        <v>129</v>
      </c>
      <c r="G642" s="36"/>
      <c r="H642" s="37"/>
      <c r="I642" s="44">
        <f t="shared" ref="I642" si="14781">parseTime(G642)-(H646=INT(RIGHT($F642, 1)))</f>
        <v>0</v>
      </c>
      <c r="J642" s="45">
        <f t="shared" si="14747"/>
        <v>0</v>
      </c>
      <c r="K642" s="36"/>
      <c r="L642" s="37"/>
      <c r="M642" s="44">
        <f t="shared" ref="M642" si="14782">parseTime(K642)-(L646=INT(RIGHT($F642, 1)))</f>
        <v>0</v>
      </c>
      <c r="N642" s="45">
        <f t="shared" si="14749"/>
        <v>0</v>
      </c>
      <c r="O642" s="36"/>
      <c r="P642" s="37"/>
      <c r="Q642" s="44">
        <f t="shared" ref="Q642" si="14783">parseTime(O642)-(P646=INT(RIGHT($F642, 1)))</f>
        <v>0</v>
      </c>
      <c r="R642" s="45">
        <f t="shared" si="14751"/>
        <v>0</v>
      </c>
      <c r="S642" s="36"/>
      <c r="T642" s="37"/>
      <c r="U642" s="44">
        <f t="shared" ref="U642" si="14784">parseTime(S642)-(T646=INT(RIGHT($F642, 1)))</f>
        <v>0</v>
      </c>
      <c r="V642" s="45">
        <f t="shared" si="14753"/>
        <v>0</v>
      </c>
      <c r="W642" s="36"/>
      <c r="X642" s="37"/>
      <c r="Y642" s="44">
        <f t="shared" ref="Y642" si="14785">parseTime(W642)-(X646=INT(RIGHT($F642, 1)))</f>
        <v>0</v>
      </c>
      <c r="Z642" s="45">
        <f t="shared" si="14755"/>
        <v>0</v>
      </c>
      <c r="AA642" s="36"/>
      <c r="AB642" s="37"/>
      <c r="AC642" s="44">
        <f t="shared" ref="AC642" si="14786">parseTime(AA642)-(AB646=INT(RIGHT($F642, 1)))</f>
        <v>0</v>
      </c>
      <c r="AD642" s="45">
        <f t="shared" si="14757"/>
        <v>0</v>
      </c>
      <c r="AE642" s="36"/>
      <c r="AF642" s="37"/>
      <c r="AG642" s="44">
        <f t="shared" ref="AG642" si="14787">parseTime(AE642)-(AF646=INT(RIGHT($F642, 1)))</f>
        <v>0</v>
      </c>
      <c r="AH642" s="45">
        <f t="shared" si="14759"/>
        <v>0</v>
      </c>
      <c r="AI642" s="36"/>
      <c r="AJ642" s="37"/>
      <c r="AK642" s="44">
        <f>parseTime(AI642)-(AJ646=INT(RIGHT($F642, 1)))</f>
        <v>0</v>
      </c>
      <c r="AL642" s="45">
        <f t="shared" si="14760"/>
        <v>0</v>
      </c>
      <c r="AM642" s="36"/>
      <c r="AN642" s="37"/>
      <c r="AO642" s="44">
        <f t="shared" ref="AO642" si="14788">parseTime(AM642)-(AN646=INT(RIGHT($F642, 1)))</f>
        <v>0</v>
      </c>
      <c r="AP642" s="45">
        <f t="shared" si="14762"/>
        <v>0</v>
      </c>
      <c r="AQ642" s="36"/>
      <c r="AR642" s="37"/>
      <c r="AS642" s="44">
        <f t="shared" ref="AS642" si="14789">parseTime(AQ642)-(AR646=INT(RIGHT($F642, 1)))</f>
        <v>0</v>
      </c>
      <c r="AT642" s="45">
        <f t="shared" si="14764"/>
        <v>0</v>
      </c>
      <c r="AU642" s="36"/>
      <c r="AV642" s="37"/>
      <c r="AW642" s="44">
        <f>parseTime(AU642)-(AV646=INT(RIGHT($F642, 1)))</f>
        <v>0</v>
      </c>
      <c r="AX642" s="45">
        <f t="shared" si="14765"/>
        <v>0</v>
      </c>
      <c r="AY642" s="36"/>
      <c r="AZ642" s="37"/>
      <c r="BA642" s="44">
        <f>parseTime(AY642)-(AZ646=INT(RIGHT($F642, 1)))</f>
        <v>0</v>
      </c>
      <c r="BB642" s="45">
        <f t="shared" si="14766"/>
        <v>0</v>
      </c>
      <c r="BC642" s="36"/>
      <c r="BD642" s="37"/>
      <c r="BE642" s="44">
        <f>parseTime(BC642)-(BD646=INT(RIGHT($F642, 1)))</f>
        <v>0</v>
      </c>
      <c r="BF642" s="45">
        <f t="shared" si="14767"/>
        <v>0</v>
      </c>
      <c r="BG642" s="36"/>
      <c r="BH642" s="37"/>
      <c r="BI642" s="44">
        <f>parseTime(BG642)-(BH646=INT(RIGHT($F642, 1)))</f>
        <v>0</v>
      </c>
      <c r="BJ642" s="45">
        <f t="shared" si="14768"/>
        <v>0</v>
      </c>
      <c r="BK642" s="36"/>
      <c r="BL642" s="37"/>
      <c r="BM642" s="44">
        <f>parseTime(BK642)-(BL646=INT(RIGHT($F642, 1)))</f>
        <v>0</v>
      </c>
      <c r="BN642" s="45">
        <f t="shared" si="14769"/>
        <v>0</v>
      </c>
      <c r="BO642" s="36"/>
      <c r="BP642" s="37"/>
      <c r="BQ642" s="44">
        <f t="shared" ref="BQ642" si="14790">parseTime(BO642)-(BP646=INT(RIGHT($F642, 1)))</f>
        <v>0</v>
      </c>
      <c r="BR642" s="45">
        <f t="shared" si="14771"/>
        <v>0</v>
      </c>
      <c r="BS642" s="36"/>
      <c r="BT642" s="37"/>
      <c r="BU642" s="44">
        <f t="shared" ref="BU642" si="14791">parseTime(BS642)-(BT646=INT(RIGHT($F642, 1)))</f>
        <v>0</v>
      </c>
      <c r="BV642" s="45">
        <f t="shared" si="14773"/>
        <v>0</v>
      </c>
      <c r="BW642" s="36"/>
      <c r="BX642" s="37"/>
      <c r="BY642" s="44">
        <f t="shared" ref="BY642" si="14792">parseTime(BW642)-(BX646=INT(RIGHT($F642, 1)))</f>
        <v>0</v>
      </c>
      <c r="BZ642" s="45">
        <f t="shared" si="14775"/>
        <v>0</v>
      </c>
      <c r="CA642" s="36"/>
      <c r="CB642" s="37"/>
      <c r="CC642" s="44">
        <f t="shared" ref="CC642" si="14793">parseTime(CA642)-(CB646=INT(RIGHT($F642, 1)))</f>
        <v>0</v>
      </c>
      <c r="CD642" s="45">
        <f t="shared" si="14777"/>
        <v>0</v>
      </c>
      <c r="CE642" s="36"/>
      <c r="CF642" s="37"/>
      <c r="CG642" s="44">
        <f t="shared" ref="CG642" si="14794">parseTime(CE642)-(CF646=INT(RIGHT($F642, 1)))</f>
        <v>0</v>
      </c>
      <c r="CH642" s="45">
        <f t="shared" si="14779"/>
        <v>0</v>
      </c>
    </row>
    <row r="643" spans="1:86" x14ac:dyDescent="0.25">
      <c r="A643" s="56" t="s">
        <v>117</v>
      </c>
      <c r="B643" s="57">
        <f ca="1">roleHours(G641:CH647, "MFD")</f>
        <v>0</v>
      </c>
      <c r="C643" s="14">
        <f t="shared" ca="1" si="13320"/>
        <v>0</v>
      </c>
      <c r="D643" s="14"/>
      <c r="E643" s="20" t="s">
        <v>127</v>
      </c>
      <c r="F643" s="51" t="s">
        <v>130</v>
      </c>
      <c r="G643" s="36"/>
      <c r="H643" s="37"/>
      <c r="I643" s="44">
        <f t="shared" ref="I643" si="14795">parseTime(G643)-(H646=INT(RIGHT($F643, 1)))</f>
        <v>0</v>
      </c>
      <c r="J643" s="45">
        <f t="shared" si="14747"/>
        <v>0</v>
      </c>
      <c r="K643" s="36"/>
      <c r="L643" s="37"/>
      <c r="M643" s="44">
        <f t="shared" ref="M643" si="14796">parseTime(K643)-(L646=INT(RIGHT($F643, 1)))</f>
        <v>0</v>
      </c>
      <c r="N643" s="45">
        <f t="shared" si="14749"/>
        <v>0</v>
      </c>
      <c r="O643" s="36"/>
      <c r="P643" s="37"/>
      <c r="Q643" s="44">
        <f t="shared" ref="Q643" si="14797">parseTime(O643)-(P646=INT(RIGHT($F643, 1)))</f>
        <v>0</v>
      </c>
      <c r="R643" s="45">
        <f t="shared" si="14751"/>
        <v>0</v>
      </c>
      <c r="S643" s="36"/>
      <c r="T643" s="37"/>
      <c r="U643" s="44">
        <f t="shared" ref="U643" si="14798">parseTime(S643)-(T646=INT(RIGHT($F643, 1)))</f>
        <v>0</v>
      </c>
      <c r="V643" s="45">
        <f t="shared" si="14753"/>
        <v>0</v>
      </c>
      <c r="W643" s="36"/>
      <c r="X643" s="37"/>
      <c r="Y643" s="44">
        <f t="shared" ref="Y643" si="14799">parseTime(W643)-(X646=INT(RIGHT($F643, 1)))</f>
        <v>0</v>
      </c>
      <c r="Z643" s="45">
        <f t="shared" si="14755"/>
        <v>0</v>
      </c>
      <c r="AA643" s="36"/>
      <c r="AB643" s="37"/>
      <c r="AC643" s="44">
        <f t="shared" ref="AC643" si="14800">parseTime(AA643)-(AB646=INT(RIGHT($F643, 1)))</f>
        <v>0</v>
      </c>
      <c r="AD643" s="45">
        <f t="shared" si="14757"/>
        <v>0</v>
      </c>
      <c r="AE643" s="36"/>
      <c r="AF643" s="37"/>
      <c r="AG643" s="44">
        <f t="shared" ref="AG643" si="14801">parseTime(AE643)-(AF646=INT(RIGHT($F643, 1)))</f>
        <v>0</v>
      </c>
      <c r="AH643" s="45">
        <f t="shared" si="14759"/>
        <v>0</v>
      </c>
      <c r="AI643" s="36"/>
      <c r="AJ643" s="37"/>
      <c r="AK643" s="44">
        <f>parseTime(AI643)-(AJ646=INT(RIGHT($F643, 1)))</f>
        <v>0</v>
      </c>
      <c r="AL643" s="45">
        <f t="shared" si="14760"/>
        <v>0</v>
      </c>
      <c r="AM643" s="36"/>
      <c r="AN643" s="37"/>
      <c r="AO643" s="44">
        <f t="shared" ref="AO643" si="14802">parseTime(AM643)-(AN646=INT(RIGHT($F643, 1)))</f>
        <v>0</v>
      </c>
      <c r="AP643" s="45">
        <f t="shared" si="14762"/>
        <v>0</v>
      </c>
      <c r="AQ643" s="36"/>
      <c r="AR643" s="37"/>
      <c r="AS643" s="44">
        <f t="shared" ref="AS643" si="14803">parseTime(AQ643)-(AR646=INT(RIGHT($F643, 1)))</f>
        <v>0</v>
      </c>
      <c r="AT643" s="45">
        <f t="shared" si="14764"/>
        <v>0</v>
      </c>
      <c r="AU643" s="36"/>
      <c r="AV643" s="37"/>
      <c r="AW643" s="44">
        <f>parseTime(AU643)-(AV646=INT(RIGHT($F643, 1)))</f>
        <v>0</v>
      </c>
      <c r="AX643" s="45">
        <f t="shared" si="14765"/>
        <v>0</v>
      </c>
      <c r="AY643" s="36"/>
      <c r="AZ643" s="37"/>
      <c r="BA643" s="44">
        <f>parseTime(AY643)-(AZ646=INT(RIGHT($F643, 1)))</f>
        <v>0</v>
      </c>
      <c r="BB643" s="45">
        <f t="shared" si="14766"/>
        <v>0</v>
      </c>
      <c r="BC643" s="36"/>
      <c r="BD643" s="37"/>
      <c r="BE643" s="44">
        <f>parseTime(BC643)-(BD646=INT(RIGHT($F643, 1)))</f>
        <v>0</v>
      </c>
      <c r="BF643" s="45">
        <f t="shared" si="14767"/>
        <v>0</v>
      </c>
      <c r="BG643" s="36"/>
      <c r="BH643" s="37"/>
      <c r="BI643" s="44">
        <f>parseTime(BG643)-(BH646=INT(RIGHT($F643, 1)))</f>
        <v>0</v>
      </c>
      <c r="BJ643" s="45">
        <f t="shared" si="14768"/>
        <v>0</v>
      </c>
      <c r="BK643" s="36"/>
      <c r="BL643" s="37"/>
      <c r="BM643" s="44">
        <f>parseTime(BK643)-(BL646=INT(RIGHT($F643, 1)))</f>
        <v>0</v>
      </c>
      <c r="BN643" s="45">
        <f t="shared" si="14769"/>
        <v>0</v>
      </c>
      <c r="BO643" s="36"/>
      <c r="BP643" s="37"/>
      <c r="BQ643" s="44">
        <f t="shared" ref="BQ643" si="14804">parseTime(BO643)-(BP646=INT(RIGHT($F643, 1)))</f>
        <v>0</v>
      </c>
      <c r="BR643" s="45">
        <f t="shared" si="14771"/>
        <v>0</v>
      </c>
      <c r="BS643" s="36"/>
      <c r="BT643" s="37"/>
      <c r="BU643" s="44">
        <f t="shared" ref="BU643" si="14805">parseTime(BS643)-(BT646=INT(RIGHT($F643, 1)))</f>
        <v>0</v>
      </c>
      <c r="BV643" s="45">
        <f t="shared" si="14773"/>
        <v>0</v>
      </c>
      <c r="BW643" s="36"/>
      <c r="BX643" s="37"/>
      <c r="BY643" s="44">
        <f t="shared" ref="BY643" si="14806">parseTime(BW643)-(BX646=INT(RIGHT($F643, 1)))</f>
        <v>0</v>
      </c>
      <c r="BZ643" s="45">
        <f t="shared" si="14775"/>
        <v>0</v>
      </c>
      <c r="CA643" s="36"/>
      <c r="CB643" s="37"/>
      <c r="CC643" s="44">
        <f t="shared" ref="CC643" si="14807">parseTime(CA643)-(CB646=INT(RIGHT($F643, 1)))</f>
        <v>0</v>
      </c>
      <c r="CD643" s="45">
        <f t="shared" si="14777"/>
        <v>0</v>
      </c>
      <c r="CE643" s="36"/>
      <c r="CF643" s="37"/>
      <c r="CG643" s="44">
        <f t="shared" ref="CG643" si="14808">parseTime(CE643)-(CF646=INT(RIGHT($F643, 1)))</f>
        <v>0</v>
      </c>
      <c r="CH643" s="45">
        <f t="shared" si="14779"/>
        <v>0</v>
      </c>
    </row>
    <row r="644" spans="1:86" x14ac:dyDescent="0.25">
      <c r="A644" s="56" t="s">
        <v>118</v>
      </c>
      <c r="B644" s="57">
        <f ca="1">roleHours(G641:CH647, "DFD")</f>
        <v>0</v>
      </c>
      <c r="C644" s="14">
        <f t="shared" ca="1" si="13320"/>
        <v>0</v>
      </c>
      <c r="D644" s="14"/>
      <c r="E644" s="20"/>
      <c r="F644" s="51" t="s">
        <v>131</v>
      </c>
      <c r="G644" s="36"/>
      <c r="H644" s="37"/>
      <c r="I644" s="44">
        <f t="shared" ref="I644" si="14809">parseTime(G644)-(H646=INT(RIGHT($F644, 1)))</f>
        <v>0</v>
      </c>
      <c r="J644" s="45">
        <f t="shared" si="14747"/>
        <v>0</v>
      </c>
      <c r="K644" s="36"/>
      <c r="L644" s="37"/>
      <c r="M644" s="44">
        <f t="shared" ref="M644" si="14810">parseTime(K644)-(L646=INT(RIGHT($F644, 1)))</f>
        <v>0</v>
      </c>
      <c r="N644" s="45">
        <f t="shared" si="14749"/>
        <v>0</v>
      </c>
      <c r="O644" s="36"/>
      <c r="P644" s="37"/>
      <c r="Q644" s="44">
        <f t="shared" ref="Q644" si="14811">parseTime(O644)-(P646=INT(RIGHT($F644, 1)))</f>
        <v>0</v>
      </c>
      <c r="R644" s="45">
        <f t="shared" si="14751"/>
        <v>0</v>
      </c>
      <c r="S644" s="36"/>
      <c r="T644" s="37"/>
      <c r="U644" s="44">
        <f t="shared" ref="U644" si="14812">parseTime(S644)-(T646=INT(RIGHT($F644, 1)))</f>
        <v>0</v>
      </c>
      <c r="V644" s="45">
        <f t="shared" si="14753"/>
        <v>0</v>
      </c>
      <c r="W644" s="36"/>
      <c r="X644" s="37"/>
      <c r="Y644" s="44">
        <f t="shared" ref="Y644" si="14813">parseTime(W644)-(X646=INT(RIGHT($F644, 1)))</f>
        <v>0</v>
      </c>
      <c r="Z644" s="45">
        <f t="shared" si="14755"/>
        <v>0</v>
      </c>
      <c r="AA644" s="36"/>
      <c r="AB644" s="37"/>
      <c r="AC644" s="44">
        <f t="shared" ref="AC644" si="14814">parseTime(AA644)-(AB646=INT(RIGHT($F644, 1)))</f>
        <v>0</v>
      </c>
      <c r="AD644" s="45">
        <f t="shared" si="14757"/>
        <v>0</v>
      </c>
      <c r="AE644" s="36"/>
      <c r="AF644" s="37"/>
      <c r="AG644" s="44">
        <f t="shared" ref="AG644" si="14815">parseTime(AE644)-(AF646=INT(RIGHT($F644, 1)))</f>
        <v>0</v>
      </c>
      <c r="AH644" s="45">
        <f t="shared" si="14759"/>
        <v>0</v>
      </c>
      <c r="AI644" s="36"/>
      <c r="AJ644" s="37"/>
      <c r="AK644" s="44">
        <f>parseTime(AI644)-(AJ646=INT(RIGHT($F644, 1)))</f>
        <v>0</v>
      </c>
      <c r="AL644" s="45">
        <f t="shared" si="14760"/>
        <v>0</v>
      </c>
      <c r="AM644" s="36"/>
      <c r="AN644" s="37"/>
      <c r="AO644" s="44">
        <f t="shared" ref="AO644" si="14816">parseTime(AM644)-(AN646=INT(RIGHT($F644, 1)))</f>
        <v>0</v>
      </c>
      <c r="AP644" s="45">
        <f t="shared" si="14762"/>
        <v>0</v>
      </c>
      <c r="AQ644" s="36"/>
      <c r="AR644" s="37"/>
      <c r="AS644" s="44">
        <f t="shared" ref="AS644" si="14817">parseTime(AQ644)-(AR646=INT(RIGHT($F644, 1)))</f>
        <v>0</v>
      </c>
      <c r="AT644" s="45">
        <f t="shared" si="14764"/>
        <v>0</v>
      </c>
      <c r="AU644" s="36"/>
      <c r="AV644" s="37"/>
      <c r="AW644" s="44">
        <f>parseTime(AU644)-(AV646=INT(RIGHT($F644, 1)))</f>
        <v>0</v>
      </c>
      <c r="AX644" s="45">
        <f t="shared" si="14765"/>
        <v>0</v>
      </c>
      <c r="AY644" s="36"/>
      <c r="AZ644" s="37"/>
      <c r="BA644" s="44">
        <f>parseTime(AY644)-(AZ646=INT(RIGHT($F644, 1)))</f>
        <v>0</v>
      </c>
      <c r="BB644" s="45">
        <f t="shared" si="14766"/>
        <v>0</v>
      </c>
      <c r="BC644" s="36"/>
      <c r="BD644" s="37"/>
      <c r="BE644" s="44">
        <f>parseTime(BC644)-(BD646=INT(RIGHT($F644, 1)))</f>
        <v>0</v>
      </c>
      <c r="BF644" s="45">
        <f t="shared" si="14767"/>
        <v>0</v>
      </c>
      <c r="BG644" s="36"/>
      <c r="BH644" s="37"/>
      <c r="BI644" s="44">
        <f>parseTime(BG644)-(BH646=INT(RIGHT($F644, 1)))</f>
        <v>0</v>
      </c>
      <c r="BJ644" s="45">
        <f t="shared" si="14768"/>
        <v>0</v>
      </c>
      <c r="BK644" s="36"/>
      <c r="BL644" s="37"/>
      <c r="BM644" s="44">
        <f>parseTime(BK644)-(BL646=INT(RIGHT($F644, 1)))</f>
        <v>0</v>
      </c>
      <c r="BN644" s="45">
        <f t="shared" si="14769"/>
        <v>0</v>
      </c>
      <c r="BO644" s="36"/>
      <c r="BP644" s="37"/>
      <c r="BQ644" s="44">
        <f t="shared" ref="BQ644" si="14818">parseTime(BO644)-(BP646=INT(RIGHT($F644, 1)))</f>
        <v>0</v>
      </c>
      <c r="BR644" s="45">
        <f t="shared" si="14771"/>
        <v>0</v>
      </c>
      <c r="BS644" s="36"/>
      <c r="BT644" s="37"/>
      <c r="BU644" s="44">
        <f t="shared" ref="BU644" si="14819">parseTime(BS644)-(BT646=INT(RIGHT($F644, 1)))</f>
        <v>0</v>
      </c>
      <c r="BV644" s="45">
        <f t="shared" si="14773"/>
        <v>0</v>
      </c>
      <c r="BW644" s="36"/>
      <c r="BX644" s="37"/>
      <c r="BY644" s="44">
        <f t="shared" ref="BY644" si="14820">parseTime(BW644)-(BX646=INT(RIGHT($F644, 1)))</f>
        <v>0</v>
      </c>
      <c r="BZ644" s="45">
        <f t="shared" si="14775"/>
        <v>0</v>
      </c>
      <c r="CA644" s="36"/>
      <c r="CB644" s="37"/>
      <c r="CC644" s="44">
        <f t="shared" ref="CC644" si="14821">parseTime(CA644)-(CB646=INT(RIGHT($F644, 1)))</f>
        <v>0</v>
      </c>
      <c r="CD644" s="45">
        <f t="shared" si="14777"/>
        <v>0</v>
      </c>
      <c r="CE644" s="36"/>
      <c r="CF644" s="37"/>
      <c r="CG644" s="44">
        <f t="shared" ref="CG644" si="14822">parseTime(CE644)-(CF646=INT(RIGHT($F644, 1)))</f>
        <v>0</v>
      </c>
      <c r="CH644" s="45">
        <f t="shared" si="14779"/>
        <v>0</v>
      </c>
    </row>
    <row r="645" spans="1:86" x14ac:dyDescent="0.25">
      <c r="A645" s="56" t="s">
        <v>119</v>
      </c>
      <c r="B645" s="57">
        <f ca="1">roleHours(G641:CH647, "MCC")</f>
        <v>0</v>
      </c>
      <c r="C645" s="14">
        <f t="shared" ref="C645:C708" ca="1" si="14823">B645/8</f>
        <v>0</v>
      </c>
      <c r="D645" s="14"/>
      <c r="E645" s="20"/>
      <c r="F645" s="51" t="s">
        <v>132</v>
      </c>
      <c r="G645" s="36"/>
      <c r="H645" s="37"/>
      <c r="I645" s="44">
        <f t="shared" ref="I645" si="14824">parseTime(G645)-(H646=INT(RIGHT($F645, 1)))</f>
        <v>0</v>
      </c>
      <c r="J645" s="45">
        <f t="shared" si="14747"/>
        <v>0</v>
      </c>
      <c r="K645" s="36"/>
      <c r="L645" s="37"/>
      <c r="M645" s="44">
        <f t="shared" ref="M645" si="14825">parseTime(K645)-(L646=INT(RIGHT($F645, 1)))</f>
        <v>0</v>
      </c>
      <c r="N645" s="45">
        <f t="shared" si="14749"/>
        <v>0</v>
      </c>
      <c r="O645" s="36"/>
      <c r="P645" s="37"/>
      <c r="Q645" s="44">
        <f t="shared" ref="Q645" si="14826">parseTime(O645)-(P646=INT(RIGHT($F645, 1)))</f>
        <v>0</v>
      </c>
      <c r="R645" s="45">
        <f t="shared" si="14751"/>
        <v>0</v>
      </c>
      <c r="S645" s="36"/>
      <c r="T645" s="37"/>
      <c r="U645" s="44">
        <f t="shared" ref="U645" si="14827">parseTime(S645)-(T646=INT(RIGHT($F645, 1)))</f>
        <v>0</v>
      </c>
      <c r="V645" s="45">
        <f t="shared" si="14753"/>
        <v>0</v>
      </c>
      <c r="W645" s="36"/>
      <c r="X645" s="37"/>
      <c r="Y645" s="44">
        <f t="shared" ref="Y645" si="14828">parseTime(W645)-(X646=INT(RIGHT($F645, 1)))</f>
        <v>0</v>
      </c>
      <c r="Z645" s="45">
        <f t="shared" si="14755"/>
        <v>0</v>
      </c>
      <c r="AA645" s="36"/>
      <c r="AB645" s="37"/>
      <c r="AC645" s="44">
        <f t="shared" ref="AC645" si="14829">parseTime(AA645)-(AB646=INT(RIGHT($F645, 1)))</f>
        <v>0</v>
      </c>
      <c r="AD645" s="45">
        <f t="shared" si="14757"/>
        <v>0</v>
      </c>
      <c r="AE645" s="36"/>
      <c r="AF645" s="37"/>
      <c r="AG645" s="44">
        <f t="shared" ref="AG645" si="14830">parseTime(AE645)-(AF646=INT(RIGHT($F645, 1)))</f>
        <v>0</v>
      </c>
      <c r="AH645" s="45">
        <f t="shared" si="14759"/>
        <v>0</v>
      </c>
      <c r="AI645" s="36"/>
      <c r="AJ645" s="37"/>
      <c r="AK645" s="44">
        <f>parseTime(AI645)-(AJ646=INT(RIGHT($F645, 1)))</f>
        <v>0</v>
      </c>
      <c r="AL645" s="45">
        <f t="shared" si="14760"/>
        <v>0</v>
      </c>
      <c r="AM645" s="36"/>
      <c r="AN645" s="37"/>
      <c r="AO645" s="44">
        <f t="shared" ref="AO645" si="14831">parseTime(AM645)-(AN646=INT(RIGHT($F645, 1)))</f>
        <v>0</v>
      </c>
      <c r="AP645" s="45">
        <f t="shared" si="14762"/>
        <v>0</v>
      </c>
      <c r="AQ645" s="36"/>
      <c r="AR645" s="37"/>
      <c r="AS645" s="44">
        <f t="shared" ref="AS645" si="14832">parseTime(AQ645)-(AR646=INT(RIGHT($F645, 1)))</f>
        <v>0</v>
      </c>
      <c r="AT645" s="45">
        <f t="shared" si="14764"/>
        <v>0</v>
      </c>
      <c r="AU645" s="36"/>
      <c r="AV645" s="37"/>
      <c r="AW645" s="44">
        <f>parseTime(AU645)-(AV646=INT(RIGHT($F645, 1)))</f>
        <v>0</v>
      </c>
      <c r="AX645" s="45">
        <f t="shared" si="14765"/>
        <v>0</v>
      </c>
      <c r="AY645" s="36"/>
      <c r="AZ645" s="37"/>
      <c r="BA645" s="44">
        <f>parseTime(AY645)-(AZ646=INT(RIGHT($F645, 1)))</f>
        <v>0</v>
      </c>
      <c r="BB645" s="45">
        <f t="shared" si="14766"/>
        <v>0</v>
      </c>
      <c r="BC645" s="36"/>
      <c r="BD645" s="37"/>
      <c r="BE645" s="44">
        <f>parseTime(BC645)-(BD646=INT(RIGHT($F645, 1)))</f>
        <v>0</v>
      </c>
      <c r="BF645" s="45">
        <f t="shared" si="14767"/>
        <v>0</v>
      </c>
      <c r="BG645" s="36"/>
      <c r="BH645" s="37"/>
      <c r="BI645" s="44">
        <f>parseTime(BG645)-(BH646=INT(RIGHT($F645, 1)))</f>
        <v>0</v>
      </c>
      <c r="BJ645" s="45">
        <f t="shared" si="14768"/>
        <v>0</v>
      </c>
      <c r="BK645" s="36"/>
      <c r="BL645" s="37"/>
      <c r="BM645" s="44">
        <f>parseTime(BK645)-(BL646=INT(RIGHT($F645, 1)))</f>
        <v>0</v>
      </c>
      <c r="BN645" s="45">
        <f t="shared" si="14769"/>
        <v>0</v>
      </c>
      <c r="BO645" s="36"/>
      <c r="BP645" s="37"/>
      <c r="BQ645" s="44">
        <f t="shared" ref="BQ645" si="14833">parseTime(BO645)-(BP646=INT(RIGHT($F645, 1)))</f>
        <v>0</v>
      </c>
      <c r="BR645" s="45">
        <f t="shared" si="14771"/>
        <v>0</v>
      </c>
      <c r="BS645" s="36"/>
      <c r="BT645" s="37"/>
      <c r="BU645" s="44">
        <f t="shared" ref="BU645" si="14834">parseTime(BS645)-(BT646=INT(RIGHT($F645, 1)))</f>
        <v>0</v>
      </c>
      <c r="BV645" s="45">
        <f t="shared" si="14773"/>
        <v>0</v>
      </c>
      <c r="BW645" s="36"/>
      <c r="BX645" s="37"/>
      <c r="BY645" s="44">
        <f t="shared" ref="BY645" si="14835">parseTime(BW645)-(BX646=INT(RIGHT($F645, 1)))</f>
        <v>0</v>
      </c>
      <c r="BZ645" s="45">
        <f t="shared" si="14775"/>
        <v>0</v>
      </c>
      <c r="CA645" s="36"/>
      <c r="CB645" s="37"/>
      <c r="CC645" s="44">
        <f t="shared" ref="CC645" si="14836">parseTime(CA645)-(CB646=INT(RIGHT($F645, 1)))</f>
        <v>0</v>
      </c>
      <c r="CD645" s="45">
        <f t="shared" si="14777"/>
        <v>0</v>
      </c>
      <c r="CE645" s="36"/>
      <c r="CF645" s="37"/>
      <c r="CG645" s="44">
        <f t="shared" ref="CG645" si="14837">parseTime(CE645)-(CF646=INT(RIGHT($F645, 1)))</f>
        <v>0</v>
      </c>
      <c r="CH645" s="45">
        <f t="shared" si="14779"/>
        <v>0</v>
      </c>
    </row>
    <row r="646" spans="1:86" x14ac:dyDescent="0.25">
      <c r="A646" s="56" t="s">
        <v>120</v>
      </c>
      <c r="B646" s="57">
        <f ca="1">roleHours(G641:CH647, "DCC")</f>
        <v>0</v>
      </c>
      <c r="C646" s="14">
        <f t="shared" ca="1" si="14823"/>
        <v>0</v>
      </c>
      <c r="D646" s="14"/>
      <c r="E646" s="20"/>
      <c r="F646" s="51"/>
      <c r="G646" s="46" t="s">
        <v>134</v>
      </c>
      <c r="H646" s="38">
        <f t="shared" ref="H646" si="14838">lunchAdjust(G641:H645)</f>
        <v>0</v>
      </c>
      <c r="I646" s="48" t="s">
        <v>0</v>
      </c>
      <c r="J646" s="39">
        <f t="shared" ref="J646" si="14839">SUMPRODUCT(I641:I645*J641:J645)</f>
        <v>0</v>
      </c>
      <c r="K646" s="46" t="s">
        <v>134</v>
      </c>
      <c r="L646" s="38">
        <f t="shared" ref="L646" si="14840">lunchAdjust(K641:L645)</f>
        <v>0</v>
      </c>
      <c r="M646" s="48" t="s">
        <v>0</v>
      </c>
      <c r="N646" s="39">
        <f t="shared" ref="N646" si="14841">SUMPRODUCT(M641:M645*N641:N645)</f>
        <v>0</v>
      </c>
      <c r="O646" s="46" t="s">
        <v>134</v>
      </c>
      <c r="P646" s="38">
        <f t="shared" ref="P646" si="14842">lunchAdjust(O641:P645)</f>
        <v>0</v>
      </c>
      <c r="Q646" s="48" t="s">
        <v>0</v>
      </c>
      <c r="R646" s="39">
        <f t="shared" ref="R646" si="14843">SUMPRODUCT(Q641:Q645*R641:R645)</f>
        <v>0</v>
      </c>
      <c r="S646" s="46" t="s">
        <v>134</v>
      </c>
      <c r="T646" s="38">
        <f t="shared" ref="T646" si="14844">lunchAdjust(S641:T645)</f>
        <v>0</v>
      </c>
      <c r="U646" s="48" t="s">
        <v>0</v>
      </c>
      <c r="V646" s="39">
        <f t="shared" ref="V646" si="14845">SUMPRODUCT(U641:U645*V641:V645)</f>
        <v>0</v>
      </c>
      <c r="W646" s="46" t="s">
        <v>134</v>
      </c>
      <c r="X646" s="38">
        <f t="shared" ref="X646" si="14846">lunchAdjust(W641:X645)</f>
        <v>0</v>
      </c>
      <c r="Y646" s="48" t="s">
        <v>0</v>
      </c>
      <c r="Z646" s="39">
        <f t="shared" ref="Z646" si="14847">SUMPRODUCT(Y641:Y645*Z641:Z645)</f>
        <v>0</v>
      </c>
      <c r="AA646" s="46" t="s">
        <v>134</v>
      </c>
      <c r="AB646" s="38">
        <f t="shared" ref="AB646" si="14848">lunchAdjust(AA641:AB645)</f>
        <v>0</v>
      </c>
      <c r="AC646" s="48" t="s">
        <v>0</v>
      </c>
      <c r="AD646" s="39">
        <f t="shared" ref="AD646" si="14849">SUMPRODUCT(AC641:AC645*AD641:AD645)</f>
        <v>0</v>
      </c>
      <c r="AE646" s="46" t="s">
        <v>134</v>
      </c>
      <c r="AF646" s="38">
        <f t="shared" ref="AF646" si="14850">lunchAdjust(AE641:AF645)</f>
        <v>0</v>
      </c>
      <c r="AG646" s="48" t="s">
        <v>0</v>
      </c>
      <c r="AH646" s="39">
        <f t="shared" ref="AH646" si="14851">SUMPRODUCT(AG641:AG645*AH641:AH645)</f>
        <v>0</v>
      </c>
      <c r="AI646" s="46" t="s">
        <v>134</v>
      </c>
      <c r="AJ646" s="38">
        <f t="shared" ref="AJ646" si="14852">lunchAdjust(AI641:AJ645)</f>
        <v>0</v>
      </c>
      <c r="AK646" s="48" t="s">
        <v>0</v>
      </c>
      <c r="AL646" s="39">
        <f t="shared" ref="AL646" si="14853">SUMPRODUCT(AK641:AK645*AL641:AL645)</f>
        <v>0</v>
      </c>
      <c r="AM646" s="46" t="s">
        <v>134</v>
      </c>
      <c r="AN646" s="38">
        <f t="shared" ref="AN646" si="14854">lunchAdjust(AM641:AN645)</f>
        <v>0</v>
      </c>
      <c r="AO646" s="48" t="s">
        <v>0</v>
      </c>
      <c r="AP646" s="39">
        <f t="shared" ref="AP646" si="14855">SUMPRODUCT(AO641:AO645*AP641:AP645)</f>
        <v>0</v>
      </c>
      <c r="AQ646" s="46" t="s">
        <v>134</v>
      </c>
      <c r="AR646" s="38">
        <f t="shared" ref="AR646" si="14856">lunchAdjust(AQ641:AR645)</f>
        <v>0</v>
      </c>
      <c r="AS646" s="48" t="s">
        <v>0</v>
      </c>
      <c r="AT646" s="39">
        <f t="shared" ref="AT646" si="14857">SUMPRODUCT(AS641:AS645*AT641:AT645)</f>
        <v>0</v>
      </c>
      <c r="AU646" s="46" t="s">
        <v>134</v>
      </c>
      <c r="AV646" s="38">
        <f t="shared" ref="AV646" si="14858">lunchAdjust(AU641:AV645)</f>
        <v>0</v>
      </c>
      <c r="AW646" s="48" t="s">
        <v>0</v>
      </c>
      <c r="AX646" s="39">
        <f t="shared" ref="AX646" si="14859">SUMPRODUCT(AW641:AW645*AX641:AX645)</f>
        <v>0</v>
      </c>
      <c r="AY646" s="46" t="s">
        <v>134</v>
      </c>
      <c r="AZ646" s="38">
        <f t="shared" ref="AZ646" si="14860">lunchAdjust(AY641:AZ645)</f>
        <v>0</v>
      </c>
      <c r="BA646" s="48" t="s">
        <v>0</v>
      </c>
      <c r="BB646" s="39">
        <f t="shared" ref="BB646" si="14861">SUMPRODUCT(BA641:BA645*BB641:BB645)</f>
        <v>0</v>
      </c>
      <c r="BC646" s="46" t="s">
        <v>134</v>
      </c>
      <c r="BD646" s="38">
        <f t="shared" ref="BD646" si="14862">lunchAdjust(BC641:BD645)</f>
        <v>0</v>
      </c>
      <c r="BE646" s="48" t="s">
        <v>0</v>
      </c>
      <c r="BF646" s="39">
        <f t="shared" ref="BF646" si="14863">SUMPRODUCT(BE641:BE645*BF641:BF645)</f>
        <v>0</v>
      </c>
      <c r="BG646" s="46" t="s">
        <v>134</v>
      </c>
      <c r="BH646" s="38">
        <f t="shared" ref="BH646" si="14864">lunchAdjust(BG641:BH645)</f>
        <v>0</v>
      </c>
      <c r="BI646" s="48" t="s">
        <v>0</v>
      </c>
      <c r="BJ646" s="39">
        <f t="shared" ref="BJ646" si="14865">SUMPRODUCT(BI641:BI645*BJ641:BJ645)</f>
        <v>0</v>
      </c>
      <c r="BK646" s="46" t="s">
        <v>134</v>
      </c>
      <c r="BL646" s="38">
        <f t="shared" ref="BL646" si="14866">lunchAdjust(BK641:BL645)</f>
        <v>0</v>
      </c>
      <c r="BM646" s="48" t="s">
        <v>0</v>
      </c>
      <c r="BN646" s="39">
        <f t="shared" ref="BN646" si="14867">SUMPRODUCT(BM641:BM645*BN641:BN645)</f>
        <v>0</v>
      </c>
      <c r="BO646" s="46" t="s">
        <v>134</v>
      </c>
      <c r="BP646" s="38">
        <f t="shared" ref="BP646" si="14868">lunchAdjust(BO641:BP645)</f>
        <v>0</v>
      </c>
      <c r="BQ646" s="48" t="s">
        <v>0</v>
      </c>
      <c r="BR646" s="39">
        <f t="shared" ref="BR646" si="14869">SUMPRODUCT(BQ641:BQ645*BR641:BR645)</f>
        <v>0</v>
      </c>
      <c r="BS646" s="46" t="s">
        <v>134</v>
      </c>
      <c r="BT646" s="38">
        <f t="shared" ref="BT646" si="14870">lunchAdjust(BS641:BT645)</f>
        <v>0</v>
      </c>
      <c r="BU646" s="48" t="s">
        <v>0</v>
      </c>
      <c r="BV646" s="39">
        <f t="shared" ref="BV646" si="14871">SUMPRODUCT(BU641:BU645*BV641:BV645)</f>
        <v>0</v>
      </c>
      <c r="BW646" s="46" t="s">
        <v>134</v>
      </c>
      <c r="BX646" s="38">
        <f t="shared" ref="BX646" si="14872">lunchAdjust(BW641:BX645)</f>
        <v>0</v>
      </c>
      <c r="BY646" s="48" t="s">
        <v>0</v>
      </c>
      <c r="BZ646" s="39">
        <f t="shared" ref="BZ646" si="14873">SUMPRODUCT(BY641:BY645*BZ641:BZ645)</f>
        <v>0</v>
      </c>
      <c r="CA646" s="46" t="s">
        <v>134</v>
      </c>
      <c r="CB646" s="38">
        <f t="shared" ref="CB646" si="14874">lunchAdjust(CA641:CB645)</f>
        <v>0</v>
      </c>
      <c r="CC646" s="48" t="s">
        <v>0</v>
      </c>
      <c r="CD646" s="39">
        <f t="shared" ref="CD646" si="14875">SUMPRODUCT(CC641:CC645*CD641:CD645)</f>
        <v>0</v>
      </c>
      <c r="CE646" s="46" t="s">
        <v>134</v>
      </c>
      <c r="CF646" s="38">
        <f t="shared" ref="CF646" si="14876">lunchAdjust(CE641:CF645)</f>
        <v>0</v>
      </c>
      <c r="CG646" s="48" t="s">
        <v>0</v>
      </c>
      <c r="CH646" s="39">
        <f t="shared" ref="CH646" si="14877">SUMPRODUCT(CG641:CG645*CH641:CH645)</f>
        <v>0</v>
      </c>
    </row>
    <row r="647" spans="1:86" ht="15.75" thickBot="1" x14ac:dyDescent="0.3">
      <c r="A647" s="58" t="s">
        <v>121</v>
      </c>
      <c r="B647" s="59">
        <f ca="1">roleHours(G641:CH647, "OUT")</f>
        <v>0</v>
      </c>
      <c r="C647" s="54" t="s">
        <v>137</v>
      </c>
      <c r="D647" s="22">
        <f ca="1">roleHours(G641:CH647, "PTO")</f>
        <v>0</v>
      </c>
      <c r="E647" s="23"/>
      <c r="F647" s="52"/>
      <c r="G647" s="47" t="s">
        <v>39</v>
      </c>
      <c r="H647" s="40">
        <f t="shared" si="14051"/>
        <v>0</v>
      </c>
      <c r="I647" s="49" t="s">
        <v>135</v>
      </c>
      <c r="J647" s="41">
        <f t="shared" ref="J647" si="14878">J646*G$4</f>
        <v>0</v>
      </c>
      <c r="K647" s="47" t="s">
        <v>39</v>
      </c>
      <c r="L647" s="40">
        <f t="shared" ref="L647" si="14879">SUMPRODUCT(M641:M645*(L641:L645="PTO"))+SUMPRODUCT(M641:M645*(L641:L645="HOL"))</f>
        <v>0</v>
      </c>
      <c r="M647" s="49" t="s">
        <v>135</v>
      </c>
      <c r="N647" s="41">
        <f t="shared" ref="N647" si="14880">N646*K$4</f>
        <v>0</v>
      </c>
      <c r="O647" s="47" t="s">
        <v>39</v>
      </c>
      <c r="P647" s="40">
        <f t="shared" ref="P647" si="14881">SUMPRODUCT(Q641:Q645*(P641:P645="PTO"))+SUMPRODUCT(Q641:Q645*(P641:P645="HOL"))</f>
        <v>0</v>
      </c>
      <c r="Q647" s="49" t="s">
        <v>135</v>
      </c>
      <c r="R647" s="41">
        <f t="shared" ref="R647" si="14882">R646*O$4</f>
        <v>0</v>
      </c>
      <c r="S647" s="47" t="s">
        <v>39</v>
      </c>
      <c r="T647" s="40">
        <f t="shared" ref="T647" si="14883">SUMPRODUCT(U641:U645*(T641:T645="PTO"))+SUMPRODUCT(U641:U645*(T641:T645="HOL"))</f>
        <v>0</v>
      </c>
      <c r="U647" s="49" t="s">
        <v>135</v>
      </c>
      <c r="V647" s="41">
        <f t="shared" ref="V647" si="14884">V646*S$4</f>
        <v>0</v>
      </c>
      <c r="W647" s="47" t="s">
        <v>39</v>
      </c>
      <c r="X647" s="40">
        <f t="shared" ref="X647" si="14885">SUMPRODUCT(Y641:Y645*(X641:X645="PTO"))+SUMPRODUCT(Y641:Y645*(X641:X645="HOL"))</f>
        <v>0</v>
      </c>
      <c r="Y647" s="49" t="s">
        <v>135</v>
      </c>
      <c r="Z647" s="41">
        <f t="shared" ref="Z647" si="14886">Z646*W$4</f>
        <v>0</v>
      </c>
      <c r="AA647" s="47" t="s">
        <v>39</v>
      </c>
      <c r="AB647" s="40">
        <f t="shared" ref="AB647" si="14887">SUMPRODUCT(AC641:AC645*(AB641:AB645="PTO"))+SUMPRODUCT(AC641:AC645*(AB641:AB645="HOL"))</f>
        <v>0</v>
      </c>
      <c r="AC647" s="49" t="s">
        <v>135</v>
      </c>
      <c r="AD647" s="41">
        <f t="shared" ref="AD647" si="14888">AD646*AA$4</f>
        <v>0</v>
      </c>
      <c r="AE647" s="47" t="s">
        <v>39</v>
      </c>
      <c r="AF647" s="40">
        <f t="shared" ref="AF647" si="14889">SUMPRODUCT(AG641:AG645*(AF641:AF645="PTO"))+SUMPRODUCT(AG641:AG645*(AF641:AF645="HOL"))</f>
        <v>0</v>
      </c>
      <c r="AG647" s="49" t="s">
        <v>135</v>
      </c>
      <c r="AH647" s="41">
        <f t="shared" ref="AH647" si="14890">AH646*AE$4</f>
        <v>0</v>
      </c>
      <c r="AI647" s="47" t="s">
        <v>39</v>
      </c>
      <c r="AJ647" s="40">
        <f t="shared" ref="AJ647" si="14891">SUMPRODUCT(AK641:AK645*(AJ641:AJ645="PTO"))+SUMPRODUCT(AK641:AK645*(AJ641:AJ645="HOL"))</f>
        <v>0</v>
      </c>
      <c r="AK647" s="49" t="s">
        <v>135</v>
      </c>
      <c r="AL647" s="41">
        <f>AL646*AI$4</f>
        <v>0</v>
      </c>
      <c r="AM647" s="47" t="s">
        <v>39</v>
      </c>
      <c r="AN647" s="40">
        <f t="shared" ref="AN647" si="14892">SUMPRODUCT(AO641:AO645*(AN641:AN645="PTO"))+SUMPRODUCT(AO641:AO645*(AN641:AN645="HOL"))</f>
        <v>0</v>
      </c>
      <c r="AO647" s="49" t="s">
        <v>135</v>
      </c>
      <c r="AP647" s="41">
        <f t="shared" ref="AP647" si="14893">AP646*AM$4</f>
        <v>0</v>
      </c>
      <c r="AQ647" s="47" t="s">
        <v>39</v>
      </c>
      <c r="AR647" s="40">
        <f t="shared" ref="AR647" si="14894">SUMPRODUCT(AS641:AS645*(AR641:AR645="PTO"))+SUMPRODUCT(AS641:AS645*(AR641:AR645="HOL"))</f>
        <v>0</v>
      </c>
      <c r="AS647" s="49" t="s">
        <v>135</v>
      </c>
      <c r="AT647" s="41">
        <f t="shared" ref="AT647" si="14895">AT646*AQ$4</f>
        <v>0</v>
      </c>
      <c r="AU647" s="47" t="s">
        <v>39</v>
      </c>
      <c r="AV647" s="40">
        <f t="shared" ref="AV647" si="14896">SUMPRODUCT(AW641:AW645*(AV641:AV645="PTO"))+SUMPRODUCT(AW641:AW645*(AV641:AV645="HOL"))</f>
        <v>0</v>
      </c>
      <c r="AW647" s="49" t="s">
        <v>135</v>
      </c>
      <c r="AX647" s="41">
        <f>AX646*AU$4</f>
        <v>0</v>
      </c>
      <c r="AY647" s="47" t="s">
        <v>39</v>
      </c>
      <c r="AZ647" s="40">
        <f t="shared" ref="AZ647" si="14897">SUMPRODUCT(BA641:BA645*(AZ641:AZ645="PTO"))+SUMPRODUCT(BA641:BA645*(AZ641:AZ645="HOL"))</f>
        <v>0</v>
      </c>
      <c r="BA647" s="49" t="s">
        <v>135</v>
      </c>
      <c r="BB647" s="41">
        <f>BB646*AY$4</f>
        <v>0</v>
      </c>
      <c r="BC647" s="47" t="s">
        <v>39</v>
      </c>
      <c r="BD647" s="40">
        <f t="shared" ref="BD647" si="14898">SUMPRODUCT(BE641:BE645*(BD641:BD645="PTO"))+SUMPRODUCT(BE641:BE645*(BD641:BD645="HOL"))</f>
        <v>0</v>
      </c>
      <c r="BE647" s="49" t="s">
        <v>135</v>
      </c>
      <c r="BF647" s="41">
        <f>BF646*BC$4</f>
        <v>0</v>
      </c>
      <c r="BG647" s="47" t="s">
        <v>39</v>
      </c>
      <c r="BH647" s="40">
        <f t="shared" ref="BH647" si="14899">SUMPRODUCT(BI641:BI645*(BH641:BH645="PTO"))+SUMPRODUCT(BI641:BI645*(BH641:BH645="HOL"))</f>
        <v>0</v>
      </c>
      <c r="BI647" s="49" t="s">
        <v>135</v>
      </c>
      <c r="BJ647" s="41">
        <f>BJ646*BG$4</f>
        <v>0</v>
      </c>
      <c r="BK647" s="47" t="s">
        <v>39</v>
      </c>
      <c r="BL647" s="40">
        <f t="shared" ref="BL647" si="14900">SUMPRODUCT(BM641:BM645*(BL641:BL645="PTO"))+SUMPRODUCT(BM641:BM645*(BL641:BL645="HOL"))</f>
        <v>0</v>
      </c>
      <c r="BM647" s="49" t="s">
        <v>135</v>
      </c>
      <c r="BN647" s="41">
        <f>BN646*BK$4</f>
        <v>0</v>
      </c>
      <c r="BO647" s="47" t="s">
        <v>39</v>
      </c>
      <c r="BP647" s="40">
        <f t="shared" ref="BP647" si="14901">SUMPRODUCT(BQ641:BQ645*(BP641:BP645="PTO"))+SUMPRODUCT(BQ641:BQ645*(BP641:BP645="HOL"))</f>
        <v>0</v>
      </c>
      <c r="BQ647" s="49" t="s">
        <v>135</v>
      </c>
      <c r="BR647" s="41">
        <f t="shared" ref="BR647" si="14902">BR646*BO$4</f>
        <v>0</v>
      </c>
      <c r="BS647" s="47" t="s">
        <v>39</v>
      </c>
      <c r="BT647" s="40">
        <f t="shared" ref="BT647" si="14903">SUMPRODUCT(BU641:BU645*(BT641:BT645="PTO"))+SUMPRODUCT(BU641:BU645*(BT641:BT645="HOL"))</f>
        <v>0</v>
      </c>
      <c r="BU647" s="49" t="s">
        <v>135</v>
      </c>
      <c r="BV647" s="41">
        <f t="shared" ref="BV647" si="14904">BV646*BS$4</f>
        <v>0</v>
      </c>
      <c r="BW647" s="47" t="s">
        <v>39</v>
      </c>
      <c r="BX647" s="40">
        <f t="shared" ref="BX647" si="14905">SUMPRODUCT(BY641:BY645*(BX641:BX645="PTO"))+SUMPRODUCT(BY641:BY645*(BX641:BX645="HOL"))</f>
        <v>0</v>
      </c>
      <c r="BY647" s="49" t="s">
        <v>135</v>
      </c>
      <c r="BZ647" s="41">
        <f t="shared" ref="BZ647" si="14906">BZ646*BW$4</f>
        <v>0</v>
      </c>
      <c r="CA647" s="47" t="s">
        <v>39</v>
      </c>
      <c r="CB647" s="40">
        <f t="shared" ref="CB647" si="14907">SUMPRODUCT(CC641:CC645*(CB641:CB645="PTO"))+SUMPRODUCT(CC641:CC645*(CB641:CB645="HOL"))</f>
        <v>0</v>
      </c>
      <c r="CC647" s="49" t="s">
        <v>135</v>
      </c>
      <c r="CD647" s="41">
        <f t="shared" ref="CD647" si="14908">CD646*CA$4</f>
        <v>0</v>
      </c>
      <c r="CE647" s="47" t="s">
        <v>39</v>
      </c>
      <c r="CF647" s="40">
        <f t="shared" ref="CF647" si="14909">SUMPRODUCT(CG641:CG645*(CF641:CF645="PTO"))+SUMPRODUCT(CG641:CG645*(CF641:CF645="HOL"))</f>
        <v>0</v>
      </c>
      <c r="CG647" s="49" t="s">
        <v>135</v>
      </c>
      <c r="CH647" s="41">
        <f t="shared" ref="CH647" si="14910">CH646*CE$4</f>
        <v>0</v>
      </c>
    </row>
    <row r="648" spans="1:86" x14ac:dyDescent="0.25">
      <c r="A648" s="70" t="s">
        <v>133</v>
      </c>
      <c r="B648" s="71">
        <f t="shared" ref="B648" ca="1" si="14911">D648-B649</f>
        <v>32.657861578385479</v>
      </c>
      <c r="C648" s="72" t="s">
        <v>122</v>
      </c>
      <c r="D648" s="71">
        <f>IFERROR(INDEX(Holidays[FTE], MATCH(Entry!E648, Holidays[Date], 0)), 1)*8*INDEX(FTEguide[[1]:[12]], MATCH(Entry!E649, FTEguide[Weekday], 0), IF(Entry!E651&gt;0, Entry!E651, MONTH(Entry!E648)))</f>
        <v>112.65786157838548</v>
      </c>
      <c r="E648" s="60">
        <f t="shared" si="13589"/>
        <v>43920</v>
      </c>
      <c r="F648" s="50" t="s">
        <v>128</v>
      </c>
      <c r="G648" s="34" t="s">
        <v>136</v>
      </c>
      <c r="H648" s="35" t="s">
        <v>23</v>
      </c>
      <c r="I648" s="42">
        <f t="shared" ref="I648" si="14912">parseTime(G648)-(H653=INT(RIGHT($F648, 1)))</f>
        <v>8</v>
      </c>
      <c r="J648" s="43">
        <f t="shared" ref="J648:J652" si="14913">isClocked(H648)</f>
        <v>1</v>
      </c>
      <c r="K648" s="34" t="s">
        <v>136</v>
      </c>
      <c r="L648" s="35" t="s">
        <v>23</v>
      </c>
      <c r="M648" s="42">
        <f t="shared" ref="M648" si="14914">parseTime(K648)-(L653=INT(RIGHT($F648, 1)))</f>
        <v>8</v>
      </c>
      <c r="N648" s="43">
        <f t="shared" ref="N648:N652" si="14915">isClocked(L648)</f>
        <v>1</v>
      </c>
      <c r="O648" s="34" t="s">
        <v>180</v>
      </c>
      <c r="P648" s="35" t="s">
        <v>23</v>
      </c>
      <c r="Q648" s="42">
        <f t="shared" ref="Q648" si="14916">parseTime(O648)-(P653=INT(RIGHT($F648, 1)))</f>
        <v>8</v>
      </c>
      <c r="R648" s="43">
        <f t="shared" ref="R648:R652" si="14917">isClocked(P648)</f>
        <v>1</v>
      </c>
      <c r="S648" s="34" t="s">
        <v>150</v>
      </c>
      <c r="T648" s="35" t="s">
        <v>23</v>
      </c>
      <c r="U648" s="42">
        <f t="shared" ref="U648" si="14918">parseTime(S648)-(T653=INT(RIGHT($F648, 1)))</f>
        <v>8</v>
      </c>
      <c r="V648" s="43">
        <f t="shared" ref="V648:V652" si="14919">isClocked(T648)</f>
        <v>1</v>
      </c>
      <c r="W648" s="34" t="s">
        <v>136</v>
      </c>
      <c r="X648" s="35" t="s">
        <v>24</v>
      </c>
      <c r="Y648" s="42">
        <f t="shared" ref="Y648" si="14920">parseTime(W648)-(X653=INT(RIGHT($F648, 1)))</f>
        <v>8</v>
      </c>
      <c r="Z648" s="43">
        <f t="shared" ref="Z648:Z652" si="14921">isClocked(X648)</f>
        <v>1</v>
      </c>
      <c r="AA648" s="34" t="s">
        <v>136</v>
      </c>
      <c r="AB648" s="35" t="s">
        <v>23</v>
      </c>
      <c r="AC648" s="42">
        <f t="shared" ref="AC648" si="14922">parseTime(AA648)-(AB653=INT(RIGHT($F648, 1)))</f>
        <v>8</v>
      </c>
      <c r="AD648" s="43">
        <f t="shared" ref="AD648:AD652" si="14923">isClocked(AB648)</f>
        <v>1</v>
      </c>
      <c r="AE648" s="34" t="s">
        <v>136</v>
      </c>
      <c r="AF648" s="35" t="s">
        <v>25</v>
      </c>
      <c r="AG648" s="42">
        <f t="shared" ref="AG648" si="14924">parseTime(AE648)-(AF653=INT(RIGHT($F648, 1)))</f>
        <v>8</v>
      </c>
      <c r="AH648" s="43">
        <f t="shared" ref="AH648:AH652" si="14925">isClocked(AF648)</f>
        <v>1</v>
      </c>
      <c r="AI648" s="34" t="s">
        <v>136</v>
      </c>
      <c r="AJ648" s="35" t="s">
        <v>23</v>
      </c>
      <c r="AK648" s="42">
        <f>parseTime(AI648)-(AJ653=INT(RIGHT($F648, 1)))</f>
        <v>8</v>
      </c>
      <c r="AL648" s="43">
        <f t="shared" ref="AL648:AL652" si="14926">isClocked(AJ648)</f>
        <v>1</v>
      </c>
      <c r="AM648" s="34" t="s">
        <v>150</v>
      </c>
      <c r="AN648" s="35" t="s">
        <v>23</v>
      </c>
      <c r="AO648" s="42">
        <f t="shared" ref="AO648" si="14927">parseTime(AM648)-(AN653=INT(RIGHT($F648, 1)))</f>
        <v>8</v>
      </c>
      <c r="AP648" s="43">
        <f t="shared" ref="AP648:AP652" si="14928">isClocked(AN648)</f>
        <v>1</v>
      </c>
      <c r="AQ648" s="34"/>
      <c r="AR648" s="35"/>
      <c r="AS648" s="42">
        <f t="shared" ref="AS648" si="14929">parseTime(AQ648)-(AR653=INT(RIGHT($F648, 1)))</f>
        <v>0</v>
      </c>
      <c r="AT648" s="43">
        <f t="shared" ref="AT648:AT652" si="14930">isClocked(AR648)</f>
        <v>0</v>
      </c>
      <c r="AU648" s="34" t="s">
        <v>136</v>
      </c>
      <c r="AV648" s="35" t="s">
        <v>24</v>
      </c>
      <c r="AW648" s="42">
        <f>parseTime(AU648)-(AV653=INT(RIGHT($F648, 1)))</f>
        <v>8</v>
      </c>
      <c r="AX648" s="43">
        <f t="shared" ref="AX648:AX652" si="14931">isClocked(AV648)</f>
        <v>1</v>
      </c>
      <c r="AY648" s="34"/>
      <c r="AZ648" s="35"/>
      <c r="BA648" s="42">
        <f>parseTime(AY648)-(AZ653=INT(RIGHT($F648, 1)))</f>
        <v>0</v>
      </c>
      <c r="BB648" s="43">
        <f t="shared" ref="BB648:BB652" si="14932">isClocked(AZ648)</f>
        <v>0</v>
      </c>
      <c r="BC648" s="34"/>
      <c r="BD648" s="35"/>
      <c r="BE648" s="42">
        <f>parseTime(BC648)-(BD653=INT(RIGHT($F648, 1)))</f>
        <v>0</v>
      </c>
      <c r="BF648" s="43">
        <f t="shared" ref="BF648:BF652" si="14933">isClocked(BD648)</f>
        <v>0</v>
      </c>
      <c r="BG648" s="34"/>
      <c r="BH648" s="35"/>
      <c r="BI648" s="42">
        <f>parseTime(BG648)-(BH653=INT(RIGHT($F648, 1)))</f>
        <v>0</v>
      </c>
      <c r="BJ648" s="43">
        <f t="shared" ref="BJ648:BJ652" si="14934">isClocked(BH648)</f>
        <v>0</v>
      </c>
      <c r="BK648" s="34"/>
      <c r="BL648" s="35"/>
      <c r="BM648" s="42">
        <f>parseTime(BK648)-(BL653=INT(RIGHT($F648, 1)))</f>
        <v>0</v>
      </c>
      <c r="BN648" s="43">
        <f t="shared" ref="BN648:BN652" si="14935">isClocked(BL648)</f>
        <v>0</v>
      </c>
      <c r="BO648" s="34"/>
      <c r="BP648" s="35"/>
      <c r="BQ648" s="42">
        <f t="shared" ref="BQ648" si="14936">parseTime(BO648)-(BP653=INT(RIGHT($F648, 1)))</f>
        <v>0</v>
      </c>
      <c r="BR648" s="43">
        <f t="shared" ref="BR648:BR652" si="14937">isClocked(BP648)</f>
        <v>0</v>
      </c>
      <c r="BS648" s="34"/>
      <c r="BT648" s="35"/>
      <c r="BU648" s="42">
        <f t="shared" ref="BU648" si="14938">parseTime(BS648)-(BT653=INT(RIGHT($F648, 1)))</f>
        <v>0</v>
      </c>
      <c r="BV648" s="43">
        <f t="shared" ref="BV648:BV652" si="14939">isClocked(BT648)</f>
        <v>0</v>
      </c>
      <c r="BW648" s="34"/>
      <c r="BX648" s="35"/>
      <c r="BY648" s="42">
        <f t="shared" ref="BY648" si="14940">parseTime(BW648)-(BX653=INT(RIGHT($F648, 1)))</f>
        <v>0</v>
      </c>
      <c r="BZ648" s="43">
        <f t="shared" ref="BZ648:BZ652" si="14941">isClocked(BX648)</f>
        <v>0</v>
      </c>
      <c r="CA648" s="34"/>
      <c r="CB648" s="35"/>
      <c r="CC648" s="42">
        <f t="shared" ref="CC648" si="14942">parseTime(CA648)-(CB653=INT(RIGHT($F648, 1)))</f>
        <v>0</v>
      </c>
      <c r="CD648" s="43">
        <f t="shared" ref="CD648:CD652" si="14943">isClocked(CB648)</f>
        <v>0</v>
      </c>
      <c r="CE648" s="34"/>
      <c r="CF648" s="35"/>
      <c r="CG648" s="42">
        <f t="shared" ref="CG648" si="14944">parseTime(CE648)-(CF653=INT(RIGHT($F648, 1)))</f>
        <v>0</v>
      </c>
      <c r="CH648" s="43">
        <f t="shared" ref="CH648:CH652" si="14945">isClocked(CF648)</f>
        <v>0</v>
      </c>
    </row>
    <row r="649" spans="1:86" x14ac:dyDescent="0.25">
      <c r="A649" s="56" t="s">
        <v>0</v>
      </c>
      <c r="B649" s="57">
        <f t="shared" ref="B649" ca="1" si="14946">SUM(B650:B653)</f>
        <v>80</v>
      </c>
      <c r="C649" s="14" t="s">
        <v>252</v>
      </c>
      <c r="D649" s="14"/>
      <c r="E649" s="55" t="str">
        <f t="shared" si="13458"/>
        <v>Monday</v>
      </c>
      <c r="F649" s="51" t="s">
        <v>129</v>
      </c>
      <c r="G649" s="36"/>
      <c r="H649" s="37"/>
      <c r="I649" s="44">
        <f t="shared" ref="I649" si="14947">parseTime(G649)-(H653=INT(RIGHT($F649, 1)))</f>
        <v>0</v>
      </c>
      <c r="J649" s="45">
        <f t="shared" si="14913"/>
        <v>0</v>
      </c>
      <c r="K649" s="36"/>
      <c r="L649" s="37"/>
      <c r="M649" s="44">
        <f t="shared" ref="M649" si="14948">parseTime(K649)-(L653=INT(RIGHT($F649, 1)))</f>
        <v>0</v>
      </c>
      <c r="N649" s="45">
        <f t="shared" si="14915"/>
        <v>0</v>
      </c>
      <c r="O649" s="36"/>
      <c r="P649" s="37"/>
      <c r="Q649" s="44">
        <f t="shared" ref="Q649" si="14949">parseTime(O649)-(P653=INT(RIGHT($F649, 1)))</f>
        <v>0</v>
      </c>
      <c r="R649" s="45">
        <f t="shared" si="14917"/>
        <v>0</v>
      </c>
      <c r="S649" s="36"/>
      <c r="T649" s="37"/>
      <c r="U649" s="44">
        <f t="shared" ref="U649" si="14950">parseTime(S649)-(T653=INT(RIGHT($F649, 1)))</f>
        <v>0</v>
      </c>
      <c r="V649" s="45">
        <f t="shared" si="14919"/>
        <v>0</v>
      </c>
      <c r="W649" s="36"/>
      <c r="X649" s="37"/>
      <c r="Y649" s="44">
        <f t="shared" ref="Y649" si="14951">parseTime(W649)-(X653=INT(RIGHT($F649, 1)))</f>
        <v>0</v>
      </c>
      <c r="Z649" s="45">
        <f t="shared" si="14921"/>
        <v>0</v>
      </c>
      <c r="AA649" s="36"/>
      <c r="AB649" s="37"/>
      <c r="AC649" s="44">
        <f t="shared" ref="AC649" si="14952">parseTime(AA649)-(AB653=INT(RIGHT($F649, 1)))</f>
        <v>0</v>
      </c>
      <c r="AD649" s="45">
        <f t="shared" si="14923"/>
        <v>0</v>
      </c>
      <c r="AE649" s="36"/>
      <c r="AF649" s="37"/>
      <c r="AG649" s="44">
        <f t="shared" ref="AG649" si="14953">parseTime(AE649)-(AF653=INT(RIGHT($F649, 1)))</f>
        <v>0</v>
      </c>
      <c r="AH649" s="45">
        <f t="shared" si="14925"/>
        <v>0</v>
      </c>
      <c r="AI649" s="36"/>
      <c r="AJ649" s="37"/>
      <c r="AK649" s="44">
        <f>parseTime(AI649)-(AJ653=INT(RIGHT($F649, 1)))</f>
        <v>0</v>
      </c>
      <c r="AL649" s="45">
        <f t="shared" si="14926"/>
        <v>0</v>
      </c>
      <c r="AM649" s="36"/>
      <c r="AN649" s="37"/>
      <c r="AO649" s="44">
        <f t="shared" ref="AO649" si="14954">parseTime(AM649)-(AN653=INT(RIGHT($F649, 1)))</f>
        <v>0</v>
      </c>
      <c r="AP649" s="45">
        <f t="shared" si="14928"/>
        <v>0</v>
      </c>
      <c r="AQ649" s="36"/>
      <c r="AR649" s="37"/>
      <c r="AS649" s="44">
        <f t="shared" ref="AS649" si="14955">parseTime(AQ649)-(AR653=INT(RIGHT($F649, 1)))</f>
        <v>0</v>
      </c>
      <c r="AT649" s="45">
        <f t="shared" si="14930"/>
        <v>0</v>
      </c>
      <c r="AU649" s="36"/>
      <c r="AV649" s="37"/>
      <c r="AW649" s="44">
        <f>parseTime(AU649)-(AV653=INT(RIGHT($F649, 1)))</f>
        <v>0</v>
      </c>
      <c r="AX649" s="45">
        <f t="shared" si="14931"/>
        <v>0</v>
      </c>
      <c r="AY649" s="36"/>
      <c r="AZ649" s="37"/>
      <c r="BA649" s="44">
        <f>parseTime(AY649)-(AZ653=INT(RIGHT($F649, 1)))</f>
        <v>0</v>
      </c>
      <c r="BB649" s="45">
        <f t="shared" si="14932"/>
        <v>0</v>
      </c>
      <c r="BC649" s="36"/>
      <c r="BD649" s="37"/>
      <c r="BE649" s="44">
        <f>parseTime(BC649)-(BD653=INT(RIGHT($F649, 1)))</f>
        <v>0</v>
      </c>
      <c r="BF649" s="45">
        <f t="shared" si="14933"/>
        <v>0</v>
      </c>
      <c r="BG649" s="36"/>
      <c r="BH649" s="37"/>
      <c r="BI649" s="44">
        <f>parseTime(BG649)-(BH653=INT(RIGHT($F649, 1)))</f>
        <v>0</v>
      </c>
      <c r="BJ649" s="45">
        <f t="shared" si="14934"/>
        <v>0</v>
      </c>
      <c r="BK649" s="36"/>
      <c r="BL649" s="37"/>
      <c r="BM649" s="44">
        <f>parseTime(BK649)-(BL653=INT(RIGHT($F649, 1)))</f>
        <v>0</v>
      </c>
      <c r="BN649" s="45">
        <f t="shared" si="14935"/>
        <v>0</v>
      </c>
      <c r="BO649" s="36"/>
      <c r="BP649" s="37"/>
      <c r="BQ649" s="44">
        <f t="shared" ref="BQ649" si="14956">parseTime(BO649)-(BP653=INT(RIGHT($F649, 1)))</f>
        <v>0</v>
      </c>
      <c r="BR649" s="45">
        <f t="shared" si="14937"/>
        <v>0</v>
      </c>
      <c r="BS649" s="36"/>
      <c r="BT649" s="37"/>
      <c r="BU649" s="44">
        <f t="shared" ref="BU649" si="14957">parseTime(BS649)-(BT653=INT(RIGHT($F649, 1)))</f>
        <v>0</v>
      </c>
      <c r="BV649" s="45">
        <f t="shared" si="14939"/>
        <v>0</v>
      </c>
      <c r="BW649" s="36"/>
      <c r="BX649" s="37"/>
      <c r="BY649" s="44">
        <f t="shared" ref="BY649" si="14958">parseTime(BW649)-(BX653=INT(RIGHT($F649, 1)))</f>
        <v>0</v>
      </c>
      <c r="BZ649" s="45">
        <f t="shared" si="14941"/>
        <v>0</v>
      </c>
      <c r="CA649" s="36"/>
      <c r="CB649" s="37"/>
      <c r="CC649" s="44">
        <f t="shared" ref="CC649" si="14959">parseTime(CA649)-(CB653=INT(RIGHT($F649, 1)))</f>
        <v>0</v>
      </c>
      <c r="CD649" s="45">
        <f t="shared" si="14943"/>
        <v>0</v>
      </c>
      <c r="CE649" s="36"/>
      <c r="CF649" s="37"/>
      <c r="CG649" s="44">
        <f t="shared" ref="CG649" si="14960">parseTime(CE649)-(CF653=INT(RIGHT($F649, 1)))</f>
        <v>0</v>
      </c>
      <c r="CH649" s="45">
        <f t="shared" si="14945"/>
        <v>0</v>
      </c>
    </row>
    <row r="650" spans="1:86" x14ac:dyDescent="0.25">
      <c r="A650" s="56" t="s">
        <v>117</v>
      </c>
      <c r="B650" s="57">
        <f ca="1">roleHours(G648:CH654, "MFD")</f>
        <v>56</v>
      </c>
      <c r="C650" s="14">
        <f t="shared" ca="1" si="14823"/>
        <v>7</v>
      </c>
      <c r="D650" s="14"/>
      <c r="E650" s="20" t="s">
        <v>127</v>
      </c>
      <c r="F650" s="51" t="s">
        <v>130</v>
      </c>
      <c r="G650" s="36"/>
      <c r="H650" s="37"/>
      <c r="I650" s="44">
        <f t="shared" ref="I650" si="14961">parseTime(G650)-(H653=INT(RIGHT($F650, 1)))</f>
        <v>0</v>
      </c>
      <c r="J650" s="45">
        <f t="shared" si="14913"/>
        <v>0</v>
      </c>
      <c r="K650" s="36"/>
      <c r="L650" s="37"/>
      <c r="M650" s="44">
        <f t="shared" ref="M650" si="14962">parseTime(K650)-(L653=INT(RIGHT($F650, 1)))</f>
        <v>0</v>
      </c>
      <c r="N650" s="45">
        <f t="shared" si="14915"/>
        <v>0</v>
      </c>
      <c r="O650" s="36"/>
      <c r="P650" s="37"/>
      <c r="Q650" s="44">
        <f t="shared" ref="Q650" si="14963">parseTime(O650)-(P653=INT(RIGHT($F650, 1)))</f>
        <v>0</v>
      </c>
      <c r="R650" s="45">
        <f t="shared" si="14917"/>
        <v>0</v>
      </c>
      <c r="S650" s="36"/>
      <c r="T650" s="37"/>
      <c r="U650" s="44">
        <f t="shared" ref="U650" si="14964">parseTime(S650)-(T653=INT(RIGHT($F650, 1)))</f>
        <v>0</v>
      </c>
      <c r="V650" s="45">
        <f t="shared" si="14919"/>
        <v>0</v>
      </c>
      <c r="W650" s="36"/>
      <c r="X650" s="37"/>
      <c r="Y650" s="44">
        <f t="shared" ref="Y650" si="14965">parseTime(W650)-(X653=INT(RIGHT($F650, 1)))</f>
        <v>0</v>
      </c>
      <c r="Z650" s="45">
        <f t="shared" si="14921"/>
        <v>0</v>
      </c>
      <c r="AA650" s="36"/>
      <c r="AB650" s="37"/>
      <c r="AC650" s="44">
        <f t="shared" ref="AC650" si="14966">parseTime(AA650)-(AB653=INT(RIGHT($F650, 1)))</f>
        <v>0</v>
      </c>
      <c r="AD650" s="45">
        <f t="shared" si="14923"/>
        <v>0</v>
      </c>
      <c r="AE650" s="36"/>
      <c r="AF650" s="37"/>
      <c r="AG650" s="44">
        <f t="shared" ref="AG650" si="14967">parseTime(AE650)-(AF653=INT(RIGHT($F650, 1)))</f>
        <v>0</v>
      </c>
      <c r="AH650" s="45">
        <f t="shared" si="14925"/>
        <v>0</v>
      </c>
      <c r="AI650" s="36"/>
      <c r="AJ650" s="37"/>
      <c r="AK650" s="44">
        <f>parseTime(AI650)-(AJ653=INT(RIGHT($F650, 1)))</f>
        <v>0</v>
      </c>
      <c r="AL650" s="45">
        <f t="shared" si="14926"/>
        <v>0</v>
      </c>
      <c r="AM650" s="36"/>
      <c r="AN650" s="37"/>
      <c r="AO650" s="44">
        <f t="shared" ref="AO650" si="14968">parseTime(AM650)-(AN653=INT(RIGHT($F650, 1)))</f>
        <v>0</v>
      </c>
      <c r="AP650" s="45">
        <f t="shared" si="14928"/>
        <v>0</v>
      </c>
      <c r="AQ650" s="36"/>
      <c r="AR650" s="37"/>
      <c r="AS650" s="44">
        <f t="shared" ref="AS650" si="14969">parseTime(AQ650)-(AR653=INT(RIGHT($F650, 1)))</f>
        <v>0</v>
      </c>
      <c r="AT650" s="45">
        <f t="shared" si="14930"/>
        <v>0</v>
      </c>
      <c r="AU650" s="36"/>
      <c r="AV650" s="37"/>
      <c r="AW650" s="44">
        <f>parseTime(AU650)-(AV653=INT(RIGHT($F650, 1)))</f>
        <v>0</v>
      </c>
      <c r="AX650" s="45">
        <f t="shared" si="14931"/>
        <v>0</v>
      </c>
      <c r="AY650" s="36"/>
      <c r="AZ650" s="37"/>
      <c r="BA650" s="44">
        <f>parseTime(AY650)-(AZ653=INT(RIGHT($F650, 1)))</f>
        <v>0</v>
      </c>
      <c r="BB650" s="45">
        <f t="shared" si="14932"/>
        <v>0</v>
      </c>
      <c r="BC650" s="36"/>
      <c r="BD650" s="37"/>
      <c r="BE650" s="44">
        <f>parseTime(BC650)-(BD653=INT(RIGHT($F650, 1)))</f>
        <v>0</v>
      </c>
      <c r="BF650" s="45">
        <f t="shared" si="14933"/>
        <v>0</v>
      </c>
      <c r="BG650" s="36"/>
      <c r="BH650" s="37"/>
      <c r="BI650" s="44">
        <f>parseTime(BG650)-(BH653=INT(RIGHT($F650, 1)))</f>
        <v>0</v>
      </c>
      <c r="BJ650" s="45">
        <f t="shared" si="14934"/>
        <v>0</v>
      </c>
      <c r="BK650" s="36"/>
      <c r="BL650" s="37"/>
      <c r="BM650" s="44">
        <f>parseTime(BK650)-(BL653=INT(RIGHT($F650, 1)))</f>
        <v>0</v>
      </c>
      <c r="BN650" s="45">
        <f t="shared" si="14935"/>
        <v>0</v>
      </c>
      <c r="BO650" s="36"/>
      <c r="BP650" s="37"/>
      <c r="BQ650" s="44">
        <f t="shared" ref="BQ650" si="14970">parseTime(BO650)-(BP653=INT(RIGHT($F650, 1)))</f>
        <v>0</v>
      </c>
      <c r="BR650" s="45">
        <f t="shared" si="14937"/>
        <v>0</v>
      </c>
      <c r="BS650" s="36"/>
      <c r="BT650" s="37"/>
      <c r="BU650" s="44">
        <f t="shared" ref="BU650" si="14971">parseTime(BS650)-(BT653=INT(RIGHT($F650, 1)))</f>
        <v>0</v>
      </c>
      <c r="BV650" s="45">
        <f t="shared" si="14939"/>
        <v>0</v>
      </c>
      <c r="BW650" s="36"/>
      <c r="BX650" s="37"/>
      <c r="BY650" s="44">
        <f t="shared" ref="BY650" si="14972">parseTime(BW650)-(BX653=INT(RIGHT($F650, 1)))</f>
        <v>0</v>
      </c>
      <c r="BZ650" s="45">
        <f t="shared" si="14941"/>
        <v>0</v>
      </c>
      <c r="CA650" s="36"/>
      <c r="CB650" s="37"/>
      <c r="CC650" s="44">
        <f t="shared" ref="CC650" si="14973">parseTime(CA650)-(CB653=INT(RIGHT($F650, 1)))</f>
        <v>0</v>
      </c>
      <c r="CD650" s="45">
        <f t="shared" si="14943"/>
        <v>0</v>
      </c>
      <c r="CE650" s="36"/>
      <c r="CF650" s="37"/>
      <c r="CG650" s="44">
        <f t="shared" ref="CG650" si="14974">parseTime(CE650)-(CF653=INT(RIGHT($F650, 1)))</f>
        <v>0</v>
      </c>
      <c r="CH650" s="45">
        <f t="shared" si="14945"/>
        <v>0</v>
      </c>
    </row>
    <row r="651" spans="1:86" x14ac:dyDescent="0.25">
      <c r="A651" s="56" t="s">
        <v>118</v>
      </c>
      <c r="B651" s="57">
        <f ca="1">roleHours(G648:CH654, "DFD")</f>
        <v>16</v>
      </c>
      <c r="C651" s="14">
        <f t="shared" ca="1" si="14823"/>
        <v>2</v>
      </c>
      <c r="D651" s="14"/>
      <c r="E651" s="20"/>
      <c r="F651" s="51" t="s">
        <v>131</v>
      </c>
      <c r="G651" s="36"/>
      <c r="H651" s="37"/>
      <c r="I651" s="44">
        <f t="shared" ref="I651" si="14975">parseTime(G651)-(H653=INT(RIGHT($F651, 1)))</f>
        <v>0</v>
      </c>
      <c r="J651" s="45">
        <f t="shared" si="14913"/>
        <v>0</v>
      </c>
      <c r="K651" s="36"/>
      <c r="L651" s="37"/>
      <c r="M651" s="44">
        <f t="shared" ref="M651" si="14976">parseTime(K651)-(L653=INT(RIGHT($F651, 1)))</f>
        <v>0</v>
      </c>
      <c r="N651" s="45">
        <f t="shared" si="14915"/>
        <v>0</v>
      </c>
      <c r="O651" s="36"/>
      <c r="P651" s="37"/>
      <c r="Q651" s="44">
        <f t="shared" ref="Q651" si="14977">parseTime(O651)-(P653=INT(RIGHT($F651, 1)))</f>
        <v>0</v>
      </c>
      <c r="R651" s="45">
        <f t="shared" si="14917"/>
        <v>0</v>
      </c>
      <c r="S651" s="36"/>
      <c r="T651" s="37"/>
      <c r="U651" s="44">
        <f t="shared" ref="U651" si="14978">parseTime(S651)-(T653=INT(RIGHT($F651, 1)))</f>
        <v>0</v>
      </c>
      <c r="V651" s="45">
        <f t="shared" si="14919"/>
        <v>0</v>
      </c>
      <c r="W651" s="36"/>
      <c r="X651" s="37"/>
      <c r="Y651" s="44">
        <f t="shared" ref="Y651" si="14979">parseTime(W651)-(X653=INT(RIGHT($F651, 1)))</f>
        <v>0</v>
      </c>
      <c r="Z651" s="45">
        <f t="shared" si="14921"/>
        <v>0</v>
      </c>
      <c r="AA651" s="36"/>
      <c r="AB651" s="37"/>
      <c r="AC651" s="44">
        <f t="shared" ref="AC651" si="14980">parseTime(AA651)-(AB653=INT(RIGHT($F651, 1)))</f>
        <v>0</v>
      </c>
      <c r="AD651" s="45">
        <f t="shared" si="14923"/>
        <v>0</v>
      </c>
      <c r="AE651" s="36"/>
      <c r="AF651" s="37"/>
      <c r="AG651" s="44">
        <f t="shared" ref="AG651" si="14981">parseTime(AE651)-(AF653=INT(RIGHT($F651, 1)))</f>
        <v>0</v>
      </c>
      <c r="AH651" s="45">
        <f t="shared" si="14925"/>
        <v>0</v>
      </c>
      <c r="AI651" s="36"/>
      <c r="AJ651" s="37"/>
      <c r="AK651" s="44">
        <f>parseTime(AI651)-(AJ653=INT(RIGHT($F651, 1)))</f>
        <v>0</v>
      </c>
      <c r="AL651" s="45">
        <f t="shared" si="14926"/>
        <v>0</v>
      </c>
      <c r="AM651" s="36"/>
      <c r="AN651" s="37"/>
      <c r="AO651" s="44">
        <f t="shared" ref="AO651" si="14982">parseTime(AM651)-(AN653=INT(RIGHT($F651, 1)))</f>
        <v>0</v>
      </c>
      <c r="AP651" s="45">
        <f t="shared" si="14928"/>
        <v>0</v>
      </c>
      <c r="AQ651" s="36"/>
      <c r="AR651" s="37"/>
      <c r="AS651" s="44">
        <f t="shared" ref="AS651" si="14983">parseTime(AQ651)-(AR653=INT(RIGHT($F651, 1)))</f>
        <v>0</v>
      </c>
      <c r="AT651" s="45">
        <f t="shared" si="14930"/>
        <v>0</v>
      </c>
      <c r="AU651" s="36"/>
      <c r="AV651" s="37"/>
      <c r="AW651" s="44">
        <f>parseTime(AU651)-(AV653=INT(RIGHT($F651, 1)))</f>
        <v>0</v>
      </c>
      <c r="AX651" s="45">
        <f t="shared" si="14931"/>
        <v>0</v>
      </c>
      <c r="AY651" s="36"/>
      <c r="AZ651" s="37"/>
      <c r="BA651" s="44">
        <f>parseTime(AY651)-(AZ653=INT(RIGHT($F651, 1)))</f>
        <v>0</v>
      </c>
      <c r="BB651" s="45">
        <f t="shared" si="14932"/>
        <v>0</v>
      </c>
      <c r="BC651" s="36"/>
      <c r="BD651" s="37"/>
      <c r="BE651" s="44">
        <f>parseTime(BC651)-(BD653=INT(RIGHT($F651, 1)))</f>
        <v>0</v>
      </c>
      <c r="BF651" s="45">
        <f t="shared" si="14933"/>
        <v>0</v>
      </c>
      <c r="BG651" s="36"/>
      <c r="BH651" s="37"/>
      <c r="BI651" s="44">
        <f>parseTime(BG651)-(BH653=INT(RIGHT($F651, 1)))</f>
        <v>0</v>
      </c>
      <c r="BJ651" s="45">
        <f t="shared" si="14934"/>
        <v>0</v>
      </c>
      <c r="BK651" s="36"/>
      <c r="BL651" s="37"/>
      <c r="BM651" s="44">
        <f>parseTime(BK651)-(BL653=INT(RIGHT($F651, 1)))</f>
        <v>0</v>
      </c>
      <c r="BN651" s="45">
        <f t="shared" si="14935"/>
        <v>0</v>
      </c>
      <c r="BO651" s="36"/>
      <c r="BP651" s="37"/>
      <c r="BQ651" s="44">
        <f t="shared" ref="BQ651" si="14984">parseTime(BO651)-(BP653=INT(RIGHT($F651, 1)))</f>
        <v>0</v>
      </c>
      <c r="BR651" s="45">
        <f t="shared" si="14937"/>
        <v>0</v>
      </c>
      <c r="BS651" s="36"/>
      <c r="BT651" s="37"/>
      <c r="BU651" s="44">
        <f t="shared" ref="BU651" si="14985">parseTime(BS651)-(BT653=INT(RIGHT($F651, 1)))</f>
        <v>0</v>
      </c>
      <c r="BV651" s="45">
        <f t="shared" si="14939"/>
        <v>0</v>
      </c>
      <c r="BW651" s="36"/>
      <c r="BX651" s="37"/>
      <c r="BY651" s="44">
        <f t="shared" ref="BY651" si="14986">parseTime(BW651)-(BX653=INT(RIGHT($F651, 1)))</f>
        <v>0</v>
      </c>
      <c r="BZ651" s="45">
        <f t="shared" si="14941"/>
        <v>0</v>
      </c>
      <c r="CA651" s="36"/>
      <c r="CB651" s="37"/>
      <c r="CC651" s="44">
        <f t="shared" ref="CC651" si="14987">parseTime(CA651)-(CB653=INT(RIGHT($F651, 1)))</f>
        <v>0</v>
      </c>
      <c r="CD651" s="45">
        <f t="shared" si="14943"/>
        <v>0</v>
      </c>
      <c r="CE651" s="36"/>
      <c r="CF651" s="37"/>
      <c r="CG651" s="44">
        <f t="shared" ref="CG651" si="14988">parseTime(CE651)-(CF653=INT(RIGHT($F651, 1)))</f>
        <v>0</v>
      </c>
      <c r="CH651" s="45">
        <f t="shared" si="14945"/>
        <v>0</v>
      </c>
    </row>
    <row r="652" spans="1:86" x14ac:dyDescent="0.25">
      <c r="A652" s="56" t="s">
        <v>119</v>
      </c>
      <c r="B652" s="57">
        <f ca="1">roleHours(G648:CH654, "MCC")</f>
        <v>8</v>
      </c>
      <c r="C652" s="14">
        <f t="shared" ca="1" si="14823"/>
        <v>1</v>
      </c>
      <c r="D652" s="14"/>
      <c r="E652" s="20"/>
      <c r="F652" s="51" t="s">
        <v>132</v>
      </c>
      <c r="G652" s="36"/>
      <c r="H652" s="37"/>
      <c r="I652" s="44">
        <f t="shared" ref="I652" si="14989">parseTime(G652)-(H653=INT(RIGHT($F652, 1)))</f>
        <v>0</v>
      </c>
      <c r="J652" s="45">
        <f t="shared" si="14913"/>
        <v>0</v>
      </c>
      <c r="K652" s="36"/>
      <c r="L652" s="37"/>
      <c r="M652" s="44">
        <f t="shared" ref="M652" si="14990">parseTime(K652)-(L653=INT(RIGHT($F652, 1)))</f>
        <v>0</v>
      </c>
      <c r="N652" s="45">
        <f t="shared" si="14915"/>
        <v>0</v>
      </c>
      <c r="O652" s="36"/>
      <c r="P652" s="37"/>
      <c r="Q652" s="44">
        <f t="shared" ref="Q652" si="14991">parseTime(O652)-(P653=INT(RIGHT($F652, 1)))</f>
        <v>0</v>
      </c>
      <c r="R652" s="45">
        <f t="shared" si="14917"/>
        <v>0</v>
      </c>
      <c r="S652" s="36"/>
      <c r="T652" s="37"/>
      <c r="U652" s="44">
        <f t="shared" ref="U652" si="14992">parseTime(S652)-(T653=INT(RIGHT($F652, 1)))</f>
        <v>0</v>
      </c>
      <c r="V652" s="45">
        <f t="shared" si="14919"/>
        <v>0</v>
      </c>
      <c r="W652" s="36"/>
      <c r="X652" s="37"/>
      <c r="Y652" s="44">
        <f t="shared" ref="Y652" si="14993">parseTime(W652)-(X653=INT(RIGHT($F652, 1)))</f>
        <v>0</v>
      </c>
      <c r="Z652" s="45">
        <f t="shared" si="14921"/>
        <v>0</v>
      </c>
      <c r="AA652" s="36"/>
      <c r="AB652" s="37"/>
      <c r="AC652" s="44">
        <f t="shared" ref="AC652" si="14994">parseTime(AA652)-(AB653=INT(RIGHT($F652, 1)))</f>
        <v>0</v>
      </c>
      <c r="AD652" s="45">
        <f t="shared" si="14923"/>
        <v>0</v>
      </c>
      <c r="AE652" s="36"/>
      <c r="AF652" s="37"/>
      <c r="AG652" s="44">
        <f t="shared" ref="AG652" si="14995">parseTime(AE652)-(AF653=INT(RIGHT($F652, 1)))</f>
        <v>0</v>
      </c>
      <c r="AH652" s="45">
        <f t="shared" si="14925"/>
        <v>0</v>
      </c>
      <c r="AI652" s="36"/>
      <c r="AJ652" s="37"/>
      <c r="AK652" s="44">
        <f>parseTime(AI652)-(AJ653=INT(RIGHT($F652, 1)))</f>
        <v>0</v>
      </c>
      <c r="AL652" s="45">
        <f t="shared" si="14926"/>
        <v>0</v>
      </c>
      <c r="AM652" s="36"/>
      <c r="AN652" s="37"/>
      <c r="AO652" s="44">
        <f t="shared" ref="AO652" si="14996">parseTime(AM652)-(AN653=INT(RIGHT($F652, 1)))</f>
        <v>0</v>
      </c>
      <c r="AP652" s="45">
        <f t="shared" si="14928"/>
        <v>0</v>
      </c>
      <c r="AQ652" s="36"/>
      <c r="AR652" s="37"/>
      <c r="AS652" s="44">
        <f t="shared" ref="AS652" si="14997">parseTime(AQ652)-(AR653=INT(RIGHT($F652, 1)))</f>
        <v>0</v>
      </c>
      <c r="AT652" s="45">
        <f t="shared" si="14930"/>
        <v>0</v>
      </c>
      <c r="AU652" s="36"/>
      <c r="AV652" s="37"/>
      <c r="AW652" s="44">
        <f>parseTime(AU652)-(AV653=INT(RIGHT($F652, 1)))</f>
        <v>0</v>
      </c>
      <c r="AX652" s="45">
        <f t="shared" si="14931"/>
        <v>0</v>
      </c>
      <c r="AY652" s="36"/>
      <c r="AZ652" s="37"/>
      <c r="BA652" s="44">
        <f>parseTime(AY652)-(AZ653=INT(RIGHT($F652, 1)))</f>
        <v>0</v>
      </c>
      <c r="BB652" s="45">
        <f t="shared" si="14932"/>
        <v>0</v>
      </c>
      <c r="BC652" s="36"/>
      <c r="BD652" s="37"/>
      <c r="BE652" s="44">
        <f>parseTime(BC652)-(BD653=INT(RIGHT($F652, 1)))</f>
        <v>0</v>
      </c>
      <c r="BF652" s="45">
        <f t="shared" si="14933"/>
        <v>0</v>
      </c>
      <c r="BG652" s="36"/>
      <c r="BH652" s="37"/>
      <c r="BI652" s="44">
        <f>parseTime(BG652)-(BH653=INT(RIGHT($F652, 1)))</f>
        <v>0</v>
      </c>
      <c r="BJ652" s="45">
        <f t="shared" si="14934"/>
        <v>0</v>
      </c>
      <c r="BK652" s="36"/>
      <c r="BL652" s="37"/>
      <c r="BM652" s="44">
        <f>parseTime(BK652)-(BL653=INT(RIGHT($F652, 1)))</f>
        <v>0</v>
      </c>
      <c r="BN652" s="45">
        <f t="shared" si="14935"/>
        <v>0</v>
      </c>
      <c r="BO652" s="36"/>
      <c r="BP652" s="37"/>
      <c r="BQ652" s="44">
        <f t="shared" ref="BQ652" si="14998">parseTime(BO652)-(BP653=INT(RIGHT($F652, 1)))</f>
        <v>0</v>
      </c>
      <c r="BR652" s="45">
        <f t="shared" si="14937"/>
        <v>0</v>
      </c>
      <c r="BS652" s="36"/>
      <c r="BT652" s="37"/>
      <c r="BU652" s="44">
        <f t="shared" ref="BU652" si="14999">parseTime(BS652)-(BT653=INT(RIGHT($F652, 1)))</f>
        <v>0</v>
      </c>
      <c r="BV652" s="45">
        <f t="shared" si="14939"/>
        <v>0</v>
      </c>
      <c r="BW652" s="36"/>
      <c r="BX652" s="37"/>
      <c r="BY652" s="44">
        <f t="shared" ref="BY652" si="15000">parseTime(BW652)-(BX653=INT(RIGHT($F652, 1)))</f>
        <v>0</v>
      </c>
      <c r="BZ652" s="45">
        <f t="shared" si="14941"/>
        <v>0</v>
      </c>
      <c r="CA652" s="36"/>
      <c r="CB652" s="37"/>
      <c r="CC652" s="44">
        <f t="shared" ref="CC652" si="15001">parseTime(CA652)-(CB653=INT(RIGHT($F652, 1)))</f>
        <v>0</v>
      </c>
      <c r="CD652" s="45">
        <f t="shared" si="14943"/>
        <v>0</v>
      </c>
      <c r="CE652" s="36"/>
      <c r="CF652" s="37"/>
      <c r="CG652" s="44">
        <f t="shared" ref="CG652" si="15002">parseTime(CE652)-(CF653=INT(RIGHT($F652, 1)))</f>
        <v>0</v>
      </c>
      <c r="CH652" s="45">
        <f t="shared" si="14945"/>
        <v>0</v>
      </c>
    </row>
    <row r="653" spans="1:86" x14ac:dyDescent="0.25">
      <c r="A653" s="56" t="s">
        <v>120</v>
      </c>
      <c r="B653" s="57">
        <f ca="1">roleHours(G648:CH654, "DCC")</f>
        <v>0</v>
      </c>
      <c r="C653" s="14">
        <f t="shared" ca="1" si="14823"/>
        <v>0</v>
      </c>
      <c r="D653" s="14"/>
      <c r="E653" s="20"/>
      <c r="F653" s="51"/>
      <c r="G653" s="46" t="s">
        <v>134</v>
      </c>
      <c r="H653" s="38">
        <f t="shared" ref="H653" si="15003">lunchAdjust(G648:H652)</f>
        <v>1</v>
      </c>
      <c r="I653" s="48" t="s">
        <v>0</v>
      </c>
      <c r="J653" s="39">
        <f t="shared" ref="J653" si="15004">SUMPRODUCT(I648:I652*J648:J652)</f>
        <v>8</v>
      </c>
      <c r="K653" s="46" t="s">
        <v>134</v>
      </c>
      <c r="L653" s="38">
        <f t="shared" ref="L653" si="15005">lunchAdjust(K648:L652)</f>
        <v>1</v>
      </c>
      <c r="M653" s="48" t="s">
        <v>0</v>
      </c>
      <c r="N653" s="39">
        <f t="shared" ref="N653" si="15006">SUMPRODUCT(M648:M652*N648:N652)</f>
        <v>8</v>
      </c>
      <c r="O653" s="46" t="s">
        <v>134</v>
      </c>
      <c r="P653" s="38">
        <f t="shared" ref="P653" si="15007">lunchAdjust(O648:P652)</f>
        <v>1</v>
      </c>
      <c r="Q653" s="48" t="s">
        <v>0</v>
      </c>
      <c r="R653" s="39">
        <f t="shared" ref="R653" si="15008">SUMPRODUCT(Q648:Q652*R648:R652)</f>
        <v>8</v>
      </c>
      <c r="S653" s="46" t="s">
        <v>134</v>
      </c>
      <c r="T653" s="38">
        <f t="shared" ref="T653" si="15009">lunchAdjust(S648:T652)</f>
        <v>1</v>
      </c>
      <c r="U653" s="48" t="s">
        <v>0</v>
      </c>
      <c r="V653" s="39">
        <f t="shared" ref="V653" si="15010">SUMPRODUCT(U648:U652*V648:V652)</f>
        <v>8</v>
      </c>
      <c r="W653" s="46" t="s">
        <v>134</v>
      </c>
      <c r="X653" s="38">
        <f t="shared" ref="X653" si="15011">lunchAdjust(W648:X652)</f>
        <v>1</v>
      </c>
      <c r="Y653" s="48" t="s">
        <v>0</v>
      </c>
      <c r="Z653" s="39">
        <f t="shared" ref="Z653" si="15012">SUMPRODUCT(Y648:Y652*Z648:Z652)</f>
        <v>8</v>
      </c>
      <c r="AA653" s="46" t="s">
        <v>134</v>
      </c>
      <c r="AB653" s="38">
        <f t="shared" ref="AB653" si="15013">lunchAdjust(AA648:AB652)</f>
        <v>1</v>
      </c>
      <c r="AC653" s="48" t="s">
        <v>0</v>
      </c>
      <c r="AD653" s="39">
        <f t="shared" ref="AD653" si="15014">SUMPRODUCT(AC648:AC652*AD648:AD652)</f>
        <v>8</v>
      </c>
      <c r="AE653" s="46" t="s">
        <v>134</v>
      </c>
      <c r="AF653" s="38">
        <f t="shared" ref="AF653" si="15015">lunchAdjust(AE648:AF652)</f>
        <v>1</v>
      </c>
      <c r="AG653" s="48" t="s">
        <v>0</v>
      </c>
      <c r="AH653" s="39">
        <f t="shared" ref="AH653" si="15016">SUMPRODUCT(AG648:AG652*AH648:AH652)</f>
        <v>8</v>
      </c>
      <c r="AI653" s="46" t="s">
        <v>134</v>
      </c>
      <c r="AJ653" s="38">
        <f t="shared" ref="AJ653" si="15017">lunchAdjust(AI648:AJ652)</f>
        <v>1</v>
      </c>
      <c r="AK653" s="48" t="s">
        <v>0</v>
      </c>
      <c r="AL653" s="39">
        <f t="shared" ref="AL653" si="15018">SUMPRODUCT(AK648:AK652*AL648:AL652)</f>
        <v>8</v>
      </c>
      <c r="AM653" s="46" t="s">
        <v>134</v>
      </c>
      <c r="AN653" s="38">
        <f t="shared" ref="AN653" si="15019">lunchAdjust(AM648:AN652)</f>
        <v>1</v>
      </c>
      <c r="AO653" s="48" t="s">
        <v>0</v>
      </c>
      <c r="AP653" s="39">
        <f t="shared" ref="AP653" si="15020">SUMPRODUCT(AO648:AO652*AP648:AP652)</f>
        <v>8</v>
      </c>
      <c r="AQ653" s="46" t="s">
        <v>134</v>
      </c>
      <c r="AR653" s="38">
        <f t="shared" ref="AR653" si="15021">lunchAdjust(AQ648:AR652)</f>
        <v>0</v>
      </c>
      <c r="AS653" s="48" t="s">
        <v>0</v>
      </c>
      <c r="AT653" s="39">
        <f t="shared" ref="AT653" si="15022">SUMPRODUCT(AS648:AS652*AT648:AT652)</f>
        <v>0</v>
      </c>
      <c r="AU653" s="46" t="s">
        <v>134</v>
      </c>
      <c r="AV653" s="38">
        <f t="shared" ref="AV653" si="15023">lunchAdjust(AU648:AV652)</f>
        <v>1</v>
      </c>
      <c r="AW653" s="48" t="s">
        <v>0</v>
      </c>
      <c r="AX653" s="39">
        <f t="shared" ref="AX653" si="15024">SUMPRODUCT(AW648:AW652*AX648:AX652)</f>
        <v>8</v>
      </c>
      <c r="AY653" s="46" t="s">
        <v>134</v>
      </c>
      <c r="AZ653" s="38">
        <f t="shared" ref="AZ653" si="15025">lunchAdjust(AY648:AZ652)</f>
        <v>0</v>
      </c>
      <c r="BA653" s="48" t="s">
        <v>0</v>
      </c>
      <c r="BB653" s="39">
        <f t="shared" ref="BB653" si="15026">SUMPRODUCT(BA648:BA652*BB648:BB652)</f>
        <v>0</v>
      </c>
      <c r="BC653" s="46" t="s">
        <v>134</v>
      </c>
      <c r="BD653" s="38">
        <f t="shared" ref="BD653" si="15027">lunchAdjust(BC648:BD652)</f>
        <v>0</v>
      </c>
      <c r="BE653" s="48" t="s">
        <v>0</v>
      </c>
      <c r="BF653" s="39">
        <f t="shared" ref="BF653" si="15028">SUMPRODUCT(BE648:BE652*BF648:BF652)</f>
        <v>0</v>
      </c>
      <c r="BG653" s="46" t="s">
        <v>134</v>
      </c>
      <c r="BH653" s="38">
        <f t="shared" ref="BH653" si="15029">lunchAdjust(BG648:BH652)</f>
        <v>0</v>
      </c>
      <c r="BI653" s="48" t="s">
        <v>0</v>
      </c>
      <c r="BJ653" s="39">
        <f t="shared" ref="BJ653" si="15030">SUMPRODUCT(BI648:BI652*BJ648:BJ652)</f>
        <v>0</v>
      </c>
      <c r="BK653" s="46" t="s">
        <v>134</v>
      </c>
      <c r="BL653" s="38">
        <f t="shared" ref="BL653" si="15031">lunchAdjust(BK648:BL652)</f>
        <v>0</v>
      </c>
      <c r="BM653" s="48" t="s">
        <v>0</v>
      </c>
      <c r="BN653" s="39">
        <f t="shared" ref="BN653" si="15032">SUMPRODUCT(BM648:BM652*BN648:BN652)</f>
        <v>0</v>
      </c>
      <c r="BO653" s="46" t="s">
        <v>134</v>
      </c>
      <c r="BP653" s="38">
        <f t="shared" ref="BP653" si="15033">lunchAdjust(BO648:BP652)</f>
        <v>0</v>
      </c>
      <c r="BQ653" s="48" t="s">
        <v>0</v>
      </c>
      <c r="BR653" s="39">
        <f t="shared" ref="BR653" si="15034">SUMPRODUCT(BQ648:BQ652*BR648:BR652)</f>
        <v>0</v>
      </c>
      <c r="BS653" s="46" t="s">
        <v>134</v>
      </c>
      <c r="BT653" s="38">
        <f t="shared" ref="BT653" si="15035">lunchAdjust(BS648:BT652)</f>
        <v>0</v>
      </c>
      <c r="BU653" s="48" t="s">
        <v>0</v>
      </c>
      <c r="BV653" s="39">
        <f t="shared" ref="BV653" si="15036">SUMPRODUCT(BU648:BU652*BV648:BV652)</f>
        <v>0</v>
      </c>
      <c r="BW653" s="46" t="s">
        <v>134</v>
      </c>
      <c r="BX653" s="38">
        <f t="shared" ref="BX653" si="15037">lunchAdjust(BW648:BX652)</f>
        <v>0</v>
      </c>
      <c r="BY653" s="48" t="s">
        <v>0</v>
      </c>
      <c r="BZ653" s="39">
        <f t="shared" ref="BZ653" si="15038">SUMPRODUCT(BY648:BY652*BZ648:BZ652)</f>
        <v>0</v>
      </c>
      <c r="CA653" s="46" t="s">
        <v>134</v>
      </c>
      <c r="CB653" s="38">
        <f t="shared" ref="CB653" si="15039">lunchAdjust(CA648:CB652)</f>
        <v>0</v>
      </c>
      <c r="CC653" s="48" t="s">
        <v>0</v>
      </c>
      <c r="CD653" s="39">
        <f t="shared" ref="CD653" si="15040">SUMPRODUCT(CC648:CC652*CD648:CD652)</f>
        <v>0</v>
      </c>
      <c r="CE653" s="46" t="s">
        <v>134</v>
      </c>
      <c r="CF653" s="38">
        <f t="shared" ref="CF653" si="15041">lunchAdjust(CE648:CF652)</f>
        <v>0</v>
      </c>
      <c r="CG653" s="48" t="s">
        <v>0</v>
      </c>
      <c r="CH653" s="39">
        <f t="shared" ref="CH653" si="15042">SUMPRODUCT(CG648:CG652*CH648:CH652)</f>
        <v>0</v>
      </c>
    </row>
    <row r="654" spans="1:86" ht="15.75" thickBot="1" x14ac:dyDescent="0.3">
      <c r="A654" s="58" t="s">
        <v>121</v>
      </c>
      <c r="B654" s="59">
        <f ca="1">roleHours(G648:CH654, "OUT")</f>
        <v>0</v>
      </c>
      <c r="C654" s="54" t="s">
        <v>137</v>
      </c>
      <c r="D654" s="22">
        <f ca="1">roleHours(G648:CH654, "PTO")</f>
        <v>0</v>
      </c>
      <c r="E654" s="23"/>
      <c r="F654" s="52"/>
      <c r="G654" s="47" t="s">
        <v>39</v>
      </c>
      <c r="H654" s="40">
        <f t="shared" si="14051"/>
        <v>0</v>
      </c>
      <c r="I654" s="49" t="s">
        <v>135</v>
      </c>
      <c r="J654" s="41">
        <f t="shared" ref="J654" si="15043">J653*G$4</f>
        <v>0</v>
      </c>
      <c r="K654" s="47" t="s">
        <v>39</v>
      </c>
      <c r="L654" s="40">
        <f t="shared" ref="L654" si="15044">SUMPRODUCT(M648:M652*(L648:L652="PTO"))+SUMPRODUCT(M648:M652*(L648:L652="HOL"))</f>
        <v>0</v>
      </c>
      <c r="M654" s="49" t="s">
        <v>135</v>
      </c>
      <c r="N654" s="41">
        <f t="shared" ref="N654" si="15045">N653*K$4</f>
        <v>0</v>
      </c>
      <c r="O654" s="47" t="s">
        <v>39</v>
      </c>
      <c r="P654" s="40">
        <f t="shared" ref="P654" si="15046">SUMPRODUCT(Q648:Q652*(P648:P652="PTO"))+SUMPRODUCT(Q648:Q652*(P648:P652="HOL"))</f>
        <v>0</v>
      </c>
      <c r="Q654" s="49" t="s">
        <v>135</v>
      </c>
      <c r="R654" s="41">
        <f t="shared" ref="R654" si="15047">R653*O$4</f>
        <v>8</v>
      </c>
      <c r="S654" s="47" t="s">
        <v>39</v>
      </c>
      <c r="T654" s="40">
        <f t="shared" ref="T654" si="15048">SUMPRODUCT(U648:U652*(T648:T652="PTO"))+SUMPRODUCT(U648:U652*(T648:T652="HOL"))</f>
        <v>0</v>
      </c>
      <c r="U654" s="49" t="s">
        <v>135</v>
      </c>
      <c r="V654" s="41">
        <f t="shared" ref="V654" si="15049">V653*S$4</f>
        <v>0</v>
      </c>
      <c r="W654" s="47" t="s">
        <v>39</v>
      </c>
      <c r="X654" s="40">
        <f t="shared" ref="X654" si="15050">SUMPRODUCT(Y648:Y652*(X648:X652="PTO"))+SUMPRODUCT(Y648:Y652*(X648:X652="HOL"))</f>
        <v>0</v>
      </c>
      <c r="Y654" s="49" t="s">
        <v>135</v>
      </c>
      <c r="Z654" s="41">
        <f t="shared" ref="Z654" si="15051">Z653*W$4</f>
        <v>8</v>
      </c>
      <c r="AA654" s="47" t="s">
        <v>39</v>
      </c>
      <c r="AB654" s="40">
        <f t="shared" ref="AB654" si="15052">SUMPRODUCT(AC648:AC652*(AB648:AB652="PTO"))+SUMPRODUCT(AC648:AC652*(AB648:AB652="HOL"))</f>
        <v>0</v>
      </c>
      <c r="AC654" s="49" t="s">
        <v>135</v>
      </c>
      <c r="AD654" s="41">
        <f t="shared" ref="AD654" si="15053">AD653*AA$4</f>
        <v>8</v>
      </c>
      <c r="AE654" s="47" t="s">
        <v>39</v>
      </c>
      <c r="AF654" s="40">
        <f t="shared" ref="AF654" si="15054">SUMPRODUCT(AG648:AG652*(AF648:AF652="PTO"))+SUMPRODUCT(AG648:AG652*(AF648:AF652="HOL"))</f>
        <v>0</v>
      </c>
      <c r="AG654" s="49" t="s">
        <v>135</v>
      </c>
      <c r="AH654" s="41">
        <f t="shared" ref="AH654" si="15055">AH653*AE$4</f>
        <v>8</v>
      </c>
      <c r="AI654" s="47" t="s">
        <v>39</v>
      </c>
      <c r="AJ654" s="40">
        <f t="shared" ref="AJ654" si="15056">SUMPRODUCT(AK648:AK652*(AJ648:AJ652="PTO"))+SUMPRODUCT(AK648:AK652*(AJ648:AJ652="HOL"))</f>
        <v>0</v>
      </c>
      <c r="AK654" s="49" t="s">
        <v>135</v>
      </c>
      <c r="AL654" s="41">
        <f>AL653*AI$4</f>
        <v>8</v>
      </c>
      <c r="AM654" s="47" t="s">
        <v>39</v>
      </c>
      <c r="AN654" s="40">
        <f t="shared" ref="AN654" si="15057">SUMPRODUCT(AO648:AO652*(AN648:AN652="PTO"))+SUMPRODUCT(AO648:AO652*(AN648:AN652="HOL"))</f>
        <v>0</v>
      </c>
      <c r="AO654" s="49" t="s">
        <v>135</v>
      </c>
      <c r="AP654" s="41">
        <f t="shared" ref="AP654" si="15058">AP653*AM$4</f>
        <v>8</v>
      </c>
      <c r="AQ654" s="47" t="s">
        <v>39</v>
      </c>
      <c r="AR654" s="40">
        <f t="shared" ref="AR654" si="15059">SUMPRODUCT(AS648:AS652*(AR648:AR652="PTO"))+SUMPRODUCT(AS648:AS652*(AR648:AR652="HOL"))</f>
        <v>0</v>
      </c>
      <c r="AS654" s="49" t="s">
        <v>135</v>
      </c>
      <c r="AT654" s="41">
        <f t="shared" ref="AT654" si="15060">AT653*AQ$4</f>
        <v>0</v>
      </c>
      <c r="AU654" s="47" t="s">
        <v>39</v>
      </c>
      <c r="AV654" s="40">
        <f t="shared" ref="AV654" si="15061">SUMPRODUCT(AW648:AW652*(AV648:AV652="PTO"))+SUMPRODUCT(AW648:AW652*(AV648:AV652="HOL"))</f>
        <v>0</v>
      </c>
      <c r="AW654" s="49" t="s">
        <v>135</v>
      </c>
      <c r="AX654" s="41">
        <f>AX653*AU$4</f>
        <v>8</v>
      </c>
      <c r="AY654" s="47" t="s">
        <v>39</v>
      </c>
      <c r="AZ654" s="40">
        <f t="shared" ref="AZ654" si="15062">SUMPRODUCT(BA648:BA652*(AZ648:AZ652="PTO"))+SUMPRODUCT(BA648:BA652*(AZ648:AZ652="HOL"))</f>
        <v>0</v>
      </c>
      <c r="BA654" s="49" t="s">
        <v>135</v>
      </c>
      <c r="BB654" s="41">
        <f>BB653*AY$4</f>
        <v>0</v>
      </c>
      <c r="BC654" s="47" t="s">
        <v>39</v>
      </c>
      <c r="BD654" s="40">
        <f t="shared" ref="BD654" si="15063">SUMPRODUCT(BE648:BE652*(BD648:BD652="PTO"))+SUMPRODUCT(BE648:BE652*(BD648:BD652="HOL"))</f>
        <v>0</v>
      </c>
      <c r="BE654" s="49" t="s">
        <v>135</v>
      </c>
      <c r="BF654" s="41">
        <f>BF653*BC$4</f>
        <v>0</v>
      </c>
      <c r="BG654" s="47" t="s">
        <v>39</v>
      </c>
      <c r="BH654" s="40">
        <f t="shared" ref="BH654" si="15064">SUMPRODUCT(BI648:BI652*(BH648:BH652="PTO"))+SUMPRODUCT(BI648:BI652*(BH648:BH652="HOL"))</f>
        <v>0</v>
      </c>
      <c r="BI654" s="49" t="s">
        <v>135</v>
      </c>
      <c r="BJ654" s="41">
        <f>BJ653*BG$4</f>
        <v>0</v>
      </c>
      <c r="BK654" s="47" t="s">
        <v>39</v>
      </c>
      <c r="BL654" s="40">
        <f t="shared" ref="BL654" si="15065">SUMPRODUCT(BM648:BM652*(BL648:BL652="PTO"))+SUMPRODUCT(BM648:BM652*(BL648:BL652="HOL"))</f>
        <v>0</v>
      </c>
      <c r="BM654" s="49" t="s">
        <v>135</v>
      </c>
      <c r="BN654" s="41">
        <f>BN653*BK$4</f>
        <v>0</v>
      </c>
      <c r="BO654" s="47" t="s">
        <v>39</v>
      </c>
      <c r="BP654" s="40">
        <f t="shared" ref="BP654" si="15066">SUMPRODUCT(BQ648:BQ652*(BP648:BP652="PTO"))+SUMPRODUCT(BQ648:BQ652*(BP648:BP652="HOL"))</f>
        <v>0</v>
      </c>
      <c r="BQ654" s="49" t="s">
        <v>135</v>
      </c>
      <c r="BR654" s="41">
        <f t="shared" ref="BR654" si="15067">BR653*BO$4</f>
        <v>0</v>
      </c>
      <c r="BS654" s="47" t="s">
        <v>39</v>
      </c>
      <c r="BT654" s="40">
        <f t="shared" ref="BT654" si="15068">SUMPRODUCT(BU648:BU652*(BT648:BT652="PTO"))+SUMPRODUCT(BU648:BU652*(BT648:BT652="HOL"))</f>
        <v>0</v>
      </c>
      <c r="BU654" s="49" t="s">
        <v>135</v>
      </c>
      <c r="BV654" s="41">
        <f t="shared" ref="BV654" si="15069">BV653*BS$4</f>
        <v>0</v>
      </c>
      <c r="BW654" s="47" t="s">
        <v>39</v>
      </c>
      <c r="BX654" s="40">
        <f t="shared" ref="BX654" si="15070">SUMPRODUCT(BY648:BY652*(BX648:BX652="PTO"))+SUMPRODUCT(BY648:BY652*(BX648:BX652="HOL"))</f>
        <v>0</v>
      </c>
      <c r="BY654" s="49" t="s">
        <v>135</v>
      </c>
      <c r="BZ654" s="41">
        <f t="shared" ref="BZ654" si="15071">BZ653*BW$4</f>
        <v>0</v>
      </c>
      <c r="CA654" s="47" t="s">
        <v>39</v>
      </c>
      <c r="CB654" s="40">
        <f t="shared" ref="CB654" si="15072">SUMPRODUCT(CC648:CC652*(CB648:CB652="PTO"))+SUMPRODUCT(CC648:CC652*(CB648:CB652="HOL"))</f>
        <v>0</v>
      </c>
      <c r="CC654" s="49" t="s">
        <v>135</v>
      </c>
      <c r="CD654" s="41">
        <f t="shared" ref="CD654" si="15073">CD653*CA$4</f>
        <v>0</v>
      </c>
      <c r="CE654" s="47" t="s">
        <v>39</v>
      </c>
      <c r="CF654" s="40">
        <f t="shared" ref="CF654" si="15074">SUMPRODUCT(CG648:CG652*(CF648:CF652="PTO"))+SUMPRODUCT(CG648:CG652*(CF648:CF652="HOL"))</f>
        <v>0</v>
      </c>
      <c r="CG654" s="49" t="s">
        <v>135</v>
      </c>
      <c r="CH654" s="41">
        <f t="shared" ref="CH654" si="15075">CH653*CE$4</f>
        <v>0</v>
      </c>
    </row>
    <row r="655" spans="1:86" x14ac:dyDescent="0.25">
      <c r="A655" s="70" t="s">
        <v>133</v>
      </c>
      <c r="B655" s="71">
        <f t="shared" ref="B655" ca="1" si="15076">D655-B656</f>
        <v>21.183247879074941</v>
      </c>
      <c r="C655" s="72" t="s">
        <v>122</v>
      </c>
      <c r="D655" s="71">
        <f>IFERROR(INDEX(Holidays[FTE], MATCH(Entry!E655, Holidays[Date], 0)), 1)*8*INDEX(FTEguide[[1]:[12]], MATCH(Entry!E656, FTEguide[Weekday], 0), IF(Entry!E658&gt;0, Entry!E658, MONTH(Entry!E655)))</f>
        <v>93.183247879074941</v>
      </c>
      <c r="E655" s="60">
        <f t="shared" si="13589"/>
        <v>43921</v>
      </c>
      <c r="F655" s="50" t="s">
        <v>128</v>
      </c>
      <c r="G655" s="34" t="s">
        <v>136</v>
      </c>
      <c r="H655" s="35" t="s">
        <v>23</v>
      </c>
      <c r="I655" s="42">
        <f t="shared" ref="I655" si="15077">parseTime(G655)-(H660=INT(RIGHT($F655, 1)))</f>
        <v>8</v>
      </c>
      <c r="J655" s="43">
        <f t="shared" ref="J655:J659" si="15078">isClocked(H655)</f>
        <v>1</v>
      </c>
      <c r="K655" s="34" t="s">
        <v>136</v>
      </c>
      <c r="L655" s="35" t="s">
        <v>23</v>
      </c>
      <c r="M655" s="42">
        <f t="shared" ref="M655" si="15079">parseTime(K655)-(L660=INT(RIGHT($F655, 1)))</f>
        <v>8</v>
      </c>
      <c r="N655" s="43">
        <f t="shared" ref="N655:N659" si="15080">isClocked(L655)</f>
        <v>1</v>
      </c>
      <c r="O655" s="34" t="s">
        <v>180</v>
      </c>
      <c r="P655" s="35" t="s">
        <v>23</v>
      </c>
      <c r="Q655" s="42">
        <f t="shared" ref="Q655" si="15081">parseTime(O655)-(P660=INT(RIGHT($F655, 1)))</f>
        <v>8</v>
      </c>
      <c r="R655" s="43">
        <f t="shared" ref="R655:R659" si="15082">isClocked(P655)</f>
        <v>1</v>
      </c>
      <c r="S655" s="34" t="s">
        <v>227</v>
      </c>
      <c r="T655" s="35" t="s">
        <v>23</v>
      </c>
      <c r="U655" s="42">
        <f t="shared" ref="U655" si="15083">parseTime(S655)-(T660=INT(RIGHT($F655, 1)))</f>
        <v>8</v>
      </c>
      <c r="V655" s="43">
        <f t="shared" ref="V655:V659" si="15084">isClocked(T655)</f>
        <v>1</v>
      </c>
      <c r="W655" s="34" t="s">
        <v>136</v>
      </c>
      <c r="X655" s="35" t="s">
        <v>24</v>
      </c>
      <c r="Y655" s="42">
        <f t="shared" ref="Y655" si="15085">parseTime(W655)-(X660=INT(RIGHT($F655, 1)))</f>
        <v>8</v>
      </c>
      <c r="Z655" s="43">
        <f t="shared" ref="Z655:Z659" si="15086">isClocked(X655)</f>
        <v>1</v>
      </c>
      <c r="AA655" s="34" t="s">
        <v>136</v>
      </c>
      <c r="AB655" s="35" t="s">
        <v>23</v>
      </c>
      <c r="AC655" s="42">
        <f t="shared" ref="AC655" si="15087">parseTime(AA655)-(AB660=INT(RIGHT($F655, 1)))</f>
        <v>8</v>
      </c>
      <c r="AD655" s="43">
        <f t="shared" ref="AD655:AD659" si="15088">isClocked(AB655)</f>
        <v>1</v>
      </c>
      <c r="AE655" s="34" t="s">
        <v>136</v>
      </c>
      <c r="AF655" s="35" t="s">
        <v>25</v>
      </c>
      <c r="AG655" s="42">
        <f t="shared" ref="AG655" si="15089">parseTime(AE655)-(AF660=INT(RIGHT($F655, 1)))</f>
        <v>8</v>
      </c>
      <c r="AH655" s="43">
        <f t="shared" ref="AH655:AH659" si="15090">isClocked(AF655)</f>
        <v>1</v>
      </c>
      <c r="AI655" s="34" t="s">
        <v>136</v>
      </c>
      <c r="AJ655" s="35" t="s">
        <v>23</v>
      </c>
      <c r="AK655" s="42">
        <f>parseTime(AI655)-(AJ660=INT(RIGHT($F655, 1)))</f>
        <v>8</v>
      </c>
      <c r="AL655" s="43">
        <f t="shared" ref="AL655:AL659" si="15091">isClocked(AJ655)</f>
        <v>1</v>
      </c>
      <c r="AM655" s="34"/>
      <c r="AN655" s="35"/>
      <c r="AO655" s="42">
        <f t="shared" ref="AO655" si="15092">parseTime(AM655)-(AN660=INT(RIGHT($F655, 1)))</f>
        <v>0</v>
      </c>
      <c r="AP655" s="43">
        <f t="shared" ref="AP655:AP659" si="15093">isClocked(AN655)</f>
        <v>0</v>
      </c>
      <c r="AQ655" s="34"/>
      <c r="AR655" s="35"/>
      <c r="AS655" s="42">
        <f t="shared" ref="AS655" si="15094">parseTime(AQ655)-(AR660=INT(RIGHT($F655, 1)))</f>
        <v>0</v>
      </c>
      <c r="AT655" s="43">
        <f t="shared" ref="AT655:AT659" si="15095">isClocked(AR655)</f>
        <v>0</v>
      </c>
      <c r="AU655" s="34"/>
      <c r="AV655" s="35"/>
      <c r="AW655" s="42">
        <f>parseTime(AU655)-(AV660=INT(RIGHT($F655, 1)))</f>
        <v>0</v>
      </c>
      <c r="AX655" s="43">
        <f t="shared" ref="AX655:AX659" si="15096">isClocked(AV655)</f>
        <v>0</v>
      </c>
      <c r="AY655" s="34" t="s">
        <v>136</v>
      </c>
      <c r="AZ655" s="35" t="s">
        <v>24</v>
      </c>
      <c r="BA655" s="42">
        <f>parseTime(AY655)-(AZ660=INT(RIGHT($F655, 1)))</f>
        <v>8</v>
      </c>
      <c r="BB655" s="43">
        <f t="shared" ref="BB655:BB659" si="15097">isClocked(AZ655)</f>
        <v>1</v>
      </c>
      <c r="BC655" s="34"/>
      <c r="BD655" s="35"/>
      <c r="BE655" s="42">
        <f>parseTime(BC655)-(BD660=INT(RIGHT($F655, 1)))</f>
        <v>0</v>
      </c>
      <c r="BF655" s="43">
        <f t="shared" ref="BF655:BF659" si="15098">isClocked(BD655)</f>
        <v>0</v>
      </c>
      <c r="BG655" s="34"/>
      <c r="BH655" s="35"/>
      <c r="BI655" s="42">
        <f>parseTime(BG655)-(BH660=INT(RIGHT($F655, 1)))</f>
        <v>0</v>
      </c>
      <c r="BJ655" s="43">
        <f t="shared" ref="BJ655:BJ659" si="15099">isClocked(BH655)</f>
        <v>0</v>
      </c>
      <c r="BK655" s="34"/>
      <c r="BL655" s="35"/>
      <c r="BM655" s="42">
        <f>parseTime(BK655)-(BL660=INT(RIGHT($F655, 1)))</f>
        <v>0</v>
      </c>
      <c r="BN655" s="43">
        <f t="shared" ref="BN655:BN659" si="15100">isClocked(BL655)</f>
        <v>0</v>
      </c>
      <c r="BO655" s="34"/>
      <c r="BP655" s="35"/>
      <c r="BQ655" s="42">
        <f t="shared" ref="BQ655" si="15101">parseTime(BO655)-(BP660=INT(RIGHT($F655, 1)))</f>
        <v>0</v>
      </c>
      <c r="BR655" s="43">
        <f t="shared" ref="BR655:BR659" si="15102">isClocked(BP655)</f>
        <v>0</v>
      </c>
      <c r="BS655" s="34"/>
      <c r="BT655" s="35"/>
      <c r="BU655" s="42">
        <f t="shared" ref="BU655" si="15103">parseTime(BS655)-(BT660=INT(RIGHT($F655, 1)))</f>
        <v>0</v>
      </c>
      <c r="BV655" s="43">
        <f t="shared" ref="BV655:BV659" si="15104">isClocked(BT655)</f>
        <v>0</v>
      </c>
      <c r="BW655" s="34"/>
      <c r="BX655" s="35"/>
      <c r="BY655" s="42">
        <f t="shared" ref="BY655" si="15105">parseTime(BW655)-(BX660=INT(RIGHT($F655, 1)))</f>
        <v>0</v>
      </c>
      <c r="BZ655" s="43">
        <f t="shared" ref="BZ655:BZ659" si="15106">isClocked(BX655)</f>
        <v>0</v>
      </c>
      <c r="CA655" s="34"/>
      <c r="CB655" s="35"/>
      <c r="CC655" s="42">
        <f t="shared" ref="CC655" si="15107">parseTime(CA655)-(CB660=INT(RIGHT($F655, 1)))</f>
        <v>0</v>
      </c>
      <c r="CD655" s="43">
        <f t="shared" ref="CD655:CD659" si="15108">isClocked(CB655)</f>
        <v>0</v>
      </c>
      <c r="CE655" s="34"/>
      <c r="CF655" s="35"/>
      <c r="CG655" s="42">
        <f t="shared" ref="CG655" si="15109">parseTime(CE655)-(CF660=INT(RIGHT($F655, 1)))</f>
        <v>0</v>
      </c>
      <c r="CH655" s="43">
        <f t="shared" ref="CH655:CH659" si="15110">isClocked(CF655)</f>
        <v>0</v>
      </c>
    </row>
    <row r="656" spans="1:86" x14ac:dyDescent="0.25">
      <c r="A656" s="56" t="s">
        <v>0</v>
      </c>
      <c r="B656" s="57">
        <f t="shared" ref="B656" ca="1" si="15111">SUM(B657:B660)</f>
        <v>72</v>
      </c>
      <c r="C656" s="14" t="s">
        <v>252</v>
      </c>
      <c r="D656" s="14"/>
      <c r="E656" s="55" t="str">
        <f t="shared" ref="E656:E719" si="15112">TEXT(E655, "dddd")</f>
        <v>Tuesday</v>
      </c>
      <c r="F656" s="51" t="s">
        <v>129</v>
      </c>
      <c r="G656" s="36"/>
      <c r="H656" s="37"/>
      <c r="I656" s="44">
        <f t="shared" ref="I656" si="15113">parseTime(G656)-(H660=INT(RIGHT($F656, 1)))</f>
        <v>0</v>
      </c>
      <c r="J656" s="45">
        <f t="shared" si="15078"/>
        <v>0</v>
      </c>
      <c r="K656" s="36"/>
      <c r="L656" s="37"/>
      <c r="M656" s="44">
        <f t="shared" ref="M656" si="15114">parseTime(K656)-(L660=INT(RIGHT($F656, 1)))</f>
        <v>0</v>
      </c>
      <c r="N656" s="45">
        <f t="shared" si="15080"/>
        <v>0</v>
      </c>
      <c r="O656" s="36"/>
      <c r="P656" s="37"/>
      <c r="Q656" s="44">
        <f t="shared" ref="Q656" si="15115">parseTime(O656)-(P660=INT(RIGHT($F656, 1)))</f>
        <v>0</v>
      </c>
      <c r="R656" s="45">
        <f t="shared" si="15082"/>
        <v>0</v>
      </c>
      <c r="S656" s="36"/>
      <c r="T656" s="37"/>
      <c r="U656" s="44">
        <f t="shared" ref="U656" si="15116">parseTime(S656)-(T660=INT(RIGHT($F656, 1)))</f>
        <v>0</v>
      </c>
      <c r="V656" s="45">
        <f t="shared" si="15084"/>
        <v>0</v>
      </c>
      <c r="W656" s="36"/>
      <c r="X656" s="37"/>
      <c r="Y656" s="44">
        <f t="shared" ref="Y656" si="15117">parseTime(W656)-(X660=INT(RIGHT($F656, 1)))</f>
        <v>0</v>
      </c>
      <c r="Z656" s="45">
        <f t="shared" si="15086"/>
        <v>0</v>
      </c>
      <c r="AA656" s="36"/>
      <c r="AB656" s="37"/>
      <c r="AC656" s="44">
        <f t="shared" ref="AC656" si="15118">parseTime(AA656)-(AB660=INT(RIGHT($F656, 1)))</f>
        <v>0</v>
      </c>
      <c r="AD656" s="45">
        <f t="shared" si="15088"/>
        <v>0</v>
      </c>
      <c r="AE656" s="36"/>
      <c r="AF656" s="37"/>
      <c r="AG656" s="44">
        <f t="shared" ref="AG656" si="15119">parseTime(AE656)-(AF660=INT(RIGHT($F656, 1)))</f>
        <v>0</v>
      </c>
      <c r="AH656" s="45">
        <f t="shared" si="15090"/>
        <v>0</v>
      </c>
      <c r="AI656" s="36"/>
      <c r="AJ656" s="37"/>
      <c r="AK656" s="44">
        <f>parseTime(AI656)-(AJ660=INT(RIGHT($F656, 1)))</f>
        <v>0</v>
      </c>
      <c r="AL656" s="45">
        <f t="shared" si="15091"/>
        <v>0</v>
      </c>
      <c r="AM656" s="36"/>
      <c r="AN656" s="37"/>
      <c r="AO656" s="44">
        <f t="shared" ref="AO656" si="15120">parseTime(AM656)-(AN660=INT(RIGHT($F656, 1)))</f>
        <v>0</v>
      </c>
      <c r="AP656" s="45">
        <f t="shared" si="15093"/>
        <v>0</v>
      </c>
      <c r="AQ656" s="36"/>
      <c r="AR656" s="37"/>
      <c r="AS656" s="44">
        <f t="shared" ref="AS656" si="15121">parseTime(AQ656)-(AR660=INT(RIGHT($F656, 1)))</f>
        <v>0</v>
      </c>
      <c r="AT656" s="45">
        <f t="shared" si="15095"/>
        <v>0</v>
      </c>
      <c r="AU656" s="36"/>
      <c r="AV656" s="37"/>
      <c r="AW656" s="44">
        <f>parseTime(AU656)-(AV660=INT(RIGHT($F656, 1)))</f>
        <v>0</v>
      </c>
      <c r="AX656" s="45">
        <f t="shared" si="15096"/>
        <v>0</v>
      </c>
      <c r="AY656" s="36"/>
      <c r="AZ656" s="37"/>
      <c r="BA656" s="44">
        <f>parseTime(AY656)-(AZ660=INT(RIGHT($F656, 1)))</f>
        <v>0</v>
      </c>
      <c r="BB656" s="45">
        <f t="shared" si="15097"/>
        <v>0</v>
      </c>
      <c r="BC656" s="36"/>
      <c r="BD656" s="37"/>
      <c r="BE656" s="44">
        <f>parseTime(BC656)-(BD660=INT(RIGHT($F656, 1)))</f>
        <v>0</v>
      </c>
      <c r="BF656" s="45">
        <f t="shared" si="15098"/>
        <v>0</v>
      </c>
      <c r="BG656" s="36"/>
      <c r="BH656" s="37"/>
      <c r="BI656" s="44">
        <f>parseTime(BG656)-(BH660=INT(RIGHT($F656, 1)))</f>
        <v>0</v>
      </c>
      <c r="BJ656" s="45">
        <f t="shared" si="15099"/>
        <v>0</v>
      </c>
      <c r="BK656" s="36"/>
      <c r="BL656" s="37"/>
      <c r="BM656" s="44">
        <f>parseTime(BK656)-(BL660=INT(RIGHT($F656, 1)))</f>
        <v>0</v>
      </c>
      <c r="BN656" s="45">
        <f t="shared" si="15100"/>
        <v>0</v>
      </c>
      <c r="BO656" s="36"/>
      <c r="BP656" s="37"/>
      <c r="BQ656" s="44">
        <f t="shared" ref="BQ656" si="15122">parseTime(BO656)-(BP660=INT(RIGHT($F656, 1)))</f>
        <v>0</v>
      </c>
      <c r="BR656" s="45">
        <f t="shared" si="15102"/>
        <v>0</v>
      </c>
      <c r="BS656" s="36"/>
      <c r="BT656" s="37"/>
      <c r="BU656" s="44">
        <f t="shared" ref="BU656" si="15123">parseTime(BS656)-(BT660=INT(RIGHT($F656, 1)))</f>
        <v>0</v>
      </c>
      <c r="BV656" s="45">
        <f t="shared" si="15104"/>
        <v>0</v>
      </c>
      <c r="BW656" s="36"/>
      <c r="BX656" s="37"/>
      <c r="BY656" s="44">
        <f t="shared" ref="BY656" si="15124">parseTime(BW656)-(BX660=INT(RIGHT($F656, 1)))</f>
        <v>0</v>
      </c>
      <c r="BZ656" s="45">
        <f t="shared" si="15106"/>
        <v>0</v>
      </c>
      <c r="CA656" s="36"/>
      <c r="CB656" s="37"/>
      <c r="CC656" s="44">
        <f t="shared" ref="CC656" si="15125">parseTime(CA656)-(CB660=INT(RIGHT($F656, 1)))</f>
        <v>0</v>
      </c>
      <c r="CD656" s="45">
        <f t="shared" si="15108"/>
        <v>0</v>
      </c>
      <c r="CE656" s="36"/>
      <c r="CF656" s="37"/>
      <c r="CG656" s="44">
        <f t="shared" ref="CG656" si="15126">parseTime(CE656)-(CF660=INT(RIGHT($F656, 1)))</f>
        <v>0</v>
      </c>
      <c r="CH656" s="45">
        <f t="shared" si="15110"/>
        <v>0</v>
      </c>
    </row>
    <row r="657" spans="1:86" x14ac:dyDescent="0.25">
      <c r="A657" s="56" t="s">
        <v>117</v>
      </c>
      <c r="B657" s="57">
        <f ca="1">roleHours(G655:CH661, "MFD")</f>
        <v>48</v>
      </c>
      <c r="C657" s="14">
        <f t="shared" ca="1" si="14823"/>
        <v>6</v>
      </c>
      <c r="D657" s="14"/>
      <c r="E657" s="20" t="s">
        <v>127</v>
      </c>
      <c r="F657" s="51" t="s">
        <v>130</v>
      </c>
      <c r="G657" s="36"/>
      <c r="H657" s="37"/>
      <c r="I657" s="44">
        <f t="shared" ref="I657" si="15127">parseTime(G657)-(H660=INT(RIGHT($F657, 1)))</f>
        <v>0</v>
      </c>
      <c r="J657" s="45">
        <f t="shared" si="15078"/>
        <v>0</v>
      </c>
      <c r="K657" s="36"/>
      <c r="L657" s="37"/>
      <c r="M657" s="44">
        <f t="shared" ref="M657" si="15128">parseTime(K657)-(L660=INT(RIGHT($F657, 1)))</f>
        <v>0</v>
      </c>
      <c r="N657" s="45">
        <f t="shared" si="15080"/>
        <v>0</v>
      </c>
      <c r="O657" s="36"/>
      <c r="P657" s="37"/>
      <c r="Q657" s="44">
        <f t="shared" ref="Q657" si="15129">parseTime(O657)-(P660=INT(RIGHT($F657, 1)))</f>
        <v>0</v>
      </c>
      <c r="R657" s="45">
        <f t="shared" si="15082"/>
        <v>0</v>
      </c>
      <c r="S657" s="36"/>
      <c r="T657" s="37"/>
      <c r="U657" s="44">
        <f t="shared" ref="U657" si="15130">parseTime(S657)-(T660=INT(RIGHT($F657, 1)))</f>
        <v>0</v>
      </c>
      <c r="V657" s="45">
        <f t="shared" si="15084"/>
        <v>0</v>
      </c>
      <c r="W657" s="36"/>
      <c r="X657" s="37"/>
      <c r="Y657" s="44">
        <f t="shared" ref="Y657" si="15131">parseTime(W657)-(X660=INT(RIGHT($F657, 1)))</f>
        <v>0</v>
      </c>
      <c r="Z657" s="45">
        <f t="shared" si="15086"/>
        <v>0</v>
      </c>
      <c r="AA657" s="36"/>
      <c r="AB657" s="37"/>
      <c r="AC657" s="44">
        <f t="shared" ref="AC657" si="15132">parseTime(AA657)-(AB660=INT(RIGHT($F657, 1)))</f>
        <v>0</v>
      </c>
      <c r="AD657" s="45">
        <f t="shared" si="15088"/>
        <v>0</v>
      </c>
      <c r="AE657" s="36"/>
      <c r="AF657" s="37"/>
      <c r="AG657" s="44">
        <f t="shared" ref="AG657" si="15133">parseTime(AE657)-(AF660=INT(RIGHT($F657, 1)))</f>
        <v>0</v>
      </c>
      <c r="AH657" s="45">
        <f t="shared" si="15090"/>
        <v>0</v>
      </c>
      <c r="AI657" s="36"/>
      <c r="AJ657" s="37"/>
      <c r="AK657" s="44">
        <f>parseTime(AI657)-(AJ660=INT(RIGHT($F657, 1)))</f>
        <v>0</v>
      </c>
      <c r="AL657" s="45">
        <f t="shared" si="15091"/>
        <v>0</v>
      </c>
      <c r="AM657" s="36"/>
      <c r="AN657" s="37"/>
      <c r="AO657" s="44">
        <f t="shared" ref="AO657" si="15134">parseTime(AM657)-(AN660=INT(RIGHT($F657, 1)))</f>
        <v>0</v>
      </c>
      <c r="AP657" s="45">
        <f t="shared" si="15093"/>
        <v>0</v>
      </c>
      <c r="AQ657" s="36"/>
      <c r="AR657" s="37"/>
      <c r="AS657" s="44">
        <f t="shared" ref="AS657" si="15135">parseTime(AQ657)-(AR660=INT(RIGHT($F657, 1)))</f>
        <v>0</v>
      </c>
      <c r="AT657" s="45">
        <f t="shared" si="15095"/>
        <v>0</v>
      </c>
      <c r="AU657" s="36"/>
      <c r="AV657" s="37"/>
      <c r="AW657" s="44">
        <f>parseTime(AU657)-(AV660=INT(RIGHT($F657, 1)))</f>
        <v>0</v>
      </c>
      <c r="AX657" s="45">
        <f t="shared" si="15096"/>
        <v>0</v>
      </c>
      <c r="AY657" s="36"/>
      <c r="AZ657" s="37"/>
      <c r="BA657" s="44">
        <f>parseTime(AY657)-(AZ660=INT(RIGHT($F657, 1)))</f>
        <v>0</v>
      </c>
      <c r="BB657" s="45">
        <f t="shared" si="15097"/>
        <v>0</v>
      </c>
      <c r="BC657" s="36"/>
      <c r="BD657" s="37"/>
      <c r="BE657" s="44">
        <f>parseTime(BC657)-(BD660=INT(RIGHT($F657, 1)))</f>
        <v>0</v>
      </c>
      <c r="BF657" s="45">
        <f t="shared" si="15098"/>
        <v>0</v>
      </c>
      <c r="BG657" s="36"/>
      <c r="BH657" s="37"/>
      <c r="BI657" s="44">
        <f>parseTime(BG657)-(BH660=INT(RIGHT($F657, 1)))</f>
        <v>0</v>
      </c>
      <c r="BJ657" s="45">
        <f t="shared" si="15099"/>
        <v>0</v>
      </c>
      <c r="BK657" s="36"/>
      <c r="BL657" s="37"/>
      <c r="BM657" s="44">
        <f>parseTime(BK657)-(BL660=INT(RIGHT($F657, 1)))</f>
        <v>0</v>
      </c>
      <c r="BN657" s="45">
        <f t="shared" si="15100"/>
        <v>0</v>
      </c>
      <c r="BO657" s="36"/>
      <c r="BP657" s="37"/>
      <c r="BQ657" s="44">
        <f t="shared" ref="BQ657" si="15136">parseTime(BO657)-(BP660=INT(RIGHT($F657, 1)))</f>
        <v>0</v>
      </c>
      <c r="BR657" s="45">
        <f t="shared" si="15102"/>
        <v>0</v>
      </c>
      <c r="BS657" s="36"/>
      <c r="BT657" s="37"/>
      <c r="BU657" s="44">
        <f t="shared" ref="BU657" si="15137">parseTime(BS657)-(BT660=INT(RIGHT($F657, 1)))</f>
        <v>0</v>
      </c>
      <c r="BV657" s="45">
        <f t="shared" si="15104"/>
        <v>0</v>
      </c>
      <c r="BW657" s="36"/>
      <c r="BX657" s="37"/>
      <c r="BY657" s="44">
        <f t="shared" ref="BY657" si="15138">parseTime(BW657)-(BX660=INT(RIGHT($F657, 1)))</f>
        <v>0</v>
      </c>
      <c r="BZ657" s="45">
        <f t="shared" si="15106"/>
        <v>0</v>
      </c>
      <c r="CA657" s="36"/>
      <c r="CB657" s="37"/>
      <c r="CC657" s="44">
        <f t="shared" ref="CC657" si="15139">parseTime(CA657)-(CB660=INT(RIGHT($F657, 1)))</f>
        <v>0</v>
      </c>
      <c r="CD657" s="45">
        <f t="shared" si="15108"/>
        <v>0</v>
      </c>
      <c r="CE657" s="36"/>
      <c r="CF657" s="37"/>
      <c r="CG657" s="44">
        <f t="shared" ref="CG657" si="15140">parseTime(CE657)-(CF660=INT(RIGHT($F657, 1)))</f>
        <v>0</v>
      </c>
      <c r="CH657" s="45">
        <f t="shared" si="15110"/>
        <v>0</v>
      </c>
    </row>
    <row r="658" spans="1:86" x14ac:dyDescent="0.25">
      <c r="A658" s="56" t="s">
        <v>118</v>
      </c>
      <c r="B658" s="57">
        <f ca="1">roleHours(G655:CH661, "DFD")</f>
        <v>16</v>
      </c>
      <c r="C658" s="14">
        <f t="shared" ca="1" si="14823"/>
        <v>2</v>
      </c>
      <c r="D658" s="14"/>
      <c r="E658" s="20"/>
      <c r="F658" s="51" t="s">
        <v>131</v>
      </c>
      <c r="G658" s="36"/>
      <c r="H658" s="37"/>
      <c r="I658" s="44">
        <f t="shared" ref="I658" si="15141">parseTime(G658)-(H660=INT(RIGHT($F658, 1)))</f>
        <v>0</v>
      </c>
      <c r="J658" s="45">
        <f t="shared" si="15078"/>
        <v>0</v>
      </c>
      <c r="K658" s="36"/>
      <c r="L658" s="37"/>
      <c r="M658" s="44">
        <f t="shared" ref="M658" si="15142">parseTime(K658)-(L660=INT(RIGHT($F658, 1)))</f>
        <v>0</v>
      </c>
      <c r="N658" s="45">
        <f t="shared" si="15080"/>
        <v>0</v>
      </c>
      <c r="O658" s="36"/>
      <c r="P658" s="37"/>
      <c r="Q658" s="44">
        <f t="shared" ref="Q658" si="15143">parseTime(O658)-(P660=INT(RIGHT($F658, 1)))</f>
        <v>0</v>
      </c>
      <c r="R658" s="45">
        <f t="shared" si="15082"/>
        <v>0</v>
      </c>
      <c r="S658" s="36"/>
      <c r="T658" s="37"/>
      <c r="U658" s="44">
        <f t="shared" ref="U658" si="15144">parseTime(S658)-(T660=INT(RIGHT($F658, 1)))</f>
        <v>0</v>
      </c>
      <c r="V658" s="45">
        <f t="shared" si="15084"/>
        <v>0</v>
      </c>
      <c r="W658" s="36"/>
      <c r="X658" s="37"/>
      <c r="Y658" s="44">
        <f t="shared" ref="Y658" si="15145">parseTime(W658)-(X660=INT(RIGHT($F658, 1)))</f>
        <v>0</v>
      </c>
      <c r="Z658" s="45">
        <f t="shared" si="15086"/>
        <v>0</v>
      </c>
      <c r="AA658" s="36"/>
      <c r="AB658" s="37"/>
      <c r="AC658" s="44">
        <f t="shared" ref="AC658" si="15146">parseTime(AA658)-(AB660=INT(RIGHT($F658, 1)))</f>
        <v>0</v>
      </c>
      <c r="AD658" s="45">
        <f t="shared" si="15088"/>
        <v>0</v>
      </c>
      <c r="AE658" s="36"/>
      <c r="AF658" s="37"/>
      <c r="AG658" s="44">
        <f t="shared" ref="AG658" si="15147">parseTime(AE658)-(AF660=INT(RIGHT($F658, 1)))</f>
        <v>0</v>
      </c>
      <c r="AH658" s="45">
        <f t="shared" si="15090"/>
        <v>0</v>
      </c>
      <c r="AI658" s="36"/>
      <c r="AJ658" s="37"/>
      <c r="AK658" s="44">
        <f>parseTime(AI658)-(AJ660=INT(RIGHT($F658, 1)))</f>
        <v>0</v>
      </c>
      <c r="AL658" s="45">
        <f t="shared" si="15091"/>
        <v>0</v>
      </c>
      <c r="AM658" s="36"/>
      <c r="AN658" s="37"/>
      <c r="AO658" s="44">
        <f t="shared" ref="AO658" si="15148">parseTime(AM658)-(AN660=INT(RIGHT($F658, 1)))</f>
        <v>0</v>
      </c>
      <c r="AP658" s="45">
        <f t="shared" si="15093"/>
        <v>0</v>
      </c>
      <c r="AQ658" s="36"/>
      <c r="AR658" s="37"/>
      <c r="AS658" s="44">
        <f t="shared" ref="AS658" si="15149">parseTime(AQ658)-(AR660=INT(RIGHT($F658, 1)))</f>
        <v>0</v>
      </c>
      <c r="AT658" s="45">
        <f t="shared" si="15095"/>
        <v>0</v>
      </c>
      <c r="AU658" s="36"/>
      <c r="AV658" s="37"/>
      <c r="AW658" s="44">
        <f>parseTime(AU658)-(AV660=INT(RIGHT($F658, 1)))</f>
        <v>0</v>
      </c>
      <c r="AX658" s="45">
        <f t="shared" si="15096"/>
        <v>0</v>
      </c>
      <c r="AY658" s="36"/>
      <c r="AZ658" s="37"/>
      <c r="BA658" s="44">
        <f>parseTime(AY658)-(AZ660=INT(RIGHT($F658, 1)))</f>
        <v>0</v>
      </c>
      <c r="BB658" s="45">
        <f t="shared" si="15097"/>
        <v>0</v>
      </c>
      <c r="BC658" s="36"/>
      <c r="BD658" s="37"/>
      <c r="BE658" s="44">
        <f>parseTime(BC658)-(BD660=INT(RIGHT($F658, 1)))</f>
        <v>0</v>
      </c>
      <c r="BF658" s="45">
        <f t="shared" si="15098"/>
        <v>0</v>
      </c>
      <c r="BG658" s="36"/>
      <c r="BH658" s="37"/>
      <c r="BI658" s="44">
        <f>parseTime(BG658)-(BH660=INT(RIGHT($F658, 1)))</f>
        <v>0</v>
      </c>
      <c r="BJ658" s="45">
        <f t="shared" si="15099"/>
        <v>0</v>
      </c>
      <c r="BK658" s="36"/>
      <c r="BL658" s="37"/>
      <c r="BM658" s="44">
        <f>parseTime(BK658)-(BL660=INT(RIGHT($F658, 1)))</f>
        <v>0</v>
      </c>
      <c r="BN658" s="45">
        <f t="shared" si="15100"/>
        <v>0</v>
      </c>
      <c r="BO658" s="36"/>
      <c r="BP658" s="37"/>
      <c r="BQ658" s="44">
        <f t="shared" ref="BQ658" si="15150">parseTime(BO658)-(BP660=INT(RIGHT($F658, 1)))</f>
        <v>0</v>
      </c>
      <c r="BR658" s="45">
        <f t="shared" si="15102"/>
        <v>0</v>
      </c>
      <c r="BS658" s="36"/>
      <c r="BT658" s="37"/>
      <c r="BU658" s="44">
        <f t="shared" ref="BU658" si="15151">parseTime(BS658)-(BT660=INT(RIGHT($F658, 1)))</f>
        <v>0</v>
      </c>
      <c r="BV658" s="45">
        <f t="shared" si="15104"/>
        <v>0</v>
      </c>
      <c r="BW658" s="36"/>
      <c r="BX658" s="37"/>
      <c r="BY658" s="44">
        <f t="shared" ref="BY658" si="15152">parseTime(BW658)-(BX660=INT(RIGHT($F658, 1)))</f>
        <v>0</v>
      </c>
      <c r="BZ658" s="45">
        <f t="shared" si="15106"/>
        <v>0</v>
      </c>
      <c r="CA658" s="36"/>
      <c r="CB658" s="37"/>
      <c r="CC658" s="44">
        <f t="shared" ref="CC658" si="15153">parseTime(CA658)-(CB660=INT(RIGHT($F658, 1)))</f>
        <v>0</v>
      </c>
      <c r="CD658" s="45">
        <f t="shared" si="15108"/>
        <v>0</v>
      </c>
      <c r="CE658" s="36"/>
      <c r="CF658" s="37"/>
      <c r="CG658" s="44">
        <f t="shared" ref="CG658" si="15154">parseTime(CE658)-(CF660=INT(RIGHT($F658, 1)))</f>
        <v>0</v>
      </c>
      <c r="CH658" s="45">
        <f t="shared" si="15110"/>
        <v>0</v>
      </c>
    </row>
    <row r="659" spans="1:86" x14ac:dyDescent="0.25">
      <c r="A659" s="56" t="s">
        <v>119</v>
      </c>
      <c r="B659" s="57">
        <f ca="1">roleHours(G655:CH661, "MCC")</f>
        <v>8</v>
      </c>
      <c r="C659" s="14">
        <f t="shared" ca="1" si="14823"/>
        <v>1</v>
      </c>
      <c r="D659" s="14"/>
      <c r="E659" s="20"/>
      <c r="F659" s="51" t="s">
        <v>132</v>
      </c>
      <c r="G659" s="36"/>
      <c r="H659" s="37"/>
      <c r="I659" s="44">
        <f t="shared" ref="I659" si="15155">parseTime(G659)-(H660=INT(RIGHT($F659, 1)))</f>
        <v>0</v>
      </c>
      <c r="J659" s="45">
        <f t="shared" si="15078"/>
        <v>0</v>
      </c>
      <c r="K659" s="36"/>
      <c r="L659" s="37"/>
      <c r="M659" s="44">
        <f t="shared" ref="M659" si="15156">parseTime(K659)-(L660=INT(RIGHT($F659, 1)))</f>
        <v>0</v>
      </c>
      <c r="N659" s="45">
        <f t="shared" si="15080"/>
        <v>0</v>
      </c>
      <c r="O659" s="36"/>
      <c r="P659" s="37"/>
      <c r="Q659" s="44">
        <f t="shared" ref="Q659" si="15157">parseTime(O659)-(P660=INT(RIGHT($F659, 1)))</f>
        <v>0</v>
      </c>
      <c r="R659" s="45">
        <f t="shared" si="15082"/>
        <v>0</v>
      </c>
      <c r="S659" s="36"/>
      <c r="T659" s="37"/>
      <c r="U659" s="44">
        <f t="shared" ref="U659" si="15158">parseTime(S659)-(T660=INT(RIGHT($F659, 1)))</f>
        <v>0</v>
      </c>
      <c r="V659" s="45">
        <f t="shared" si="15084"/>
        <v>0</v>
      </c>
      <c r="W659" s="36"/>
      <c r="X659" s="37"/>
      <c r="Y659" s="44">
        <f t="shared" ref="Y659" si="15159">parseTime(W659)-(X660=INT(RIGHT($F659, 1)))</f>
        <v>0</v>
      </c>
      <c r="Z659" s="45">
        <f t="shared" si="15086"/>
        <v>0</v>
      </c>
      <c r="AA659" s="36"/>
      <c r="AB659" s="37"/>
      <c r="AC659" s="44">
        <f t="shared" ref="AC659" si="15160">parseTime(AA659)-(AB660=INT(RIGHT($F659, 1)))</f>
        <v>0</v>
      </c>
      <c r="AD659" s="45">
        <f t="shared" si="15088"/>
        <v>0</v>
      </c>
      <c r="AE659" s="36"/>
      <c r="AF659" s="37"/>
      <c r="AG659" s="44">
        <f t="shared" ref="AG659" si="15161">parseTime(AE659)-(AF660=INT(RIGHT($F659, 1)))</f>
        <v>0</v>
      </c>
      <c r="AH659" s="45">
        <f t="shared" si="15090"/>
        <v>0</v>
      </c>
      <c r="AI659" s="36"/>
      <c r="AJ659" s="37"/>
      <c r="AK659" s="44">
        <f>parseTime(AI659)-(AJ660=INT(RIGHT($F659, 1)))</f>
        <v>0</v>
      </c>
      <c r="AL659" s="45">
        <f t="shared" si="15091"/>
        <v>0</v>
      </c>
      <c r="AM659" s="36"/>
      <c r="AN659" s="37"/>
      <c r="AO659" s="44">
        <f t="shared" ref="AO659" si="15162">parseTime(AM659)-(AN660=INT(RIGHT($F659, 1)))</f>
        <v>0</v>
      </c>
      <c r="AP659" s="45">
        <f t="shared" si="15093"/>
        <v>0</v>
      </c>
      <c r="AQ659" s="36"/>
      <c r="AR659" s="37"/>
      <c r="AS659" s="44">
        <f t="shared" ref="AS659" si="15163">parseTime(AQ659)-(AR660=INT(RIGHT($F659, 1)))</f>
        <v>0</v>
      </c>
      <c r="AT659" s="45">
        <f t="shared" si="15095"/>
        <v>0</v>
      </c>
      <c r="AU659" s="36"/>
      <c r="AV659" s="37"/>
      <c r="AW659" s="44">
        <f>parseTime(AU659)-(AV660=INT(RIGHT($F659, 1)))</f>
        <v>0</v>
      </c>
      <c r="AX659" s="45">
        <f t="shared" si="15096"/>
        <v>0</v>
      </c>
      <c r="AY659" s="36"/>
      <c r="AZ659" s="37"/>
      <c r="BA659" s="44">
        <f>parseTime(AY659)-(AZ660=INT(RIGHT($F659, 1)))</f>
        <v>0</v>
      </c>
      <c r="BB659" s="45">
        <f t="shared" si="15097"/>
        <v>0</v>
      </c>
      <c r="BC659" s="36"/>
      <c r="BD659" s="37"/>
      <c r="BE659" s="44">
        <f>parseTime(BC659)-(BD660=INT(RIGHT($F659, 1)))</f>
        <v>0</v>
      </c>
      <c r="BF659" s="45">
        <f t="shared" si="15098"/>
        <v>0</v>
      </c>
      <c r="BG659" s="36"/>
      <c r="BH659" s="37"/>
      <c r="BI659" s="44">
        <f>parseTime(BG659)-(BH660=INT(RIGHT($F659, 1)))</f>
        <v>0</v>
      </c>
      <c r="BJ659" s="45">
        <f t="shared" si="15099"/>
        <v>0</v>
      </c>
      <c r="BK659" s="36"/>
      <c r="BL659" s="37"/>
      <c r="BM659" s="44">
        <f>parseTime(BK659)-(BL660=INT(RIGHT($F659, 1)))</f>
        <v>0</v>
      </c>
      <c r="BN659" s="45">
        <f t="shared" si="15100"/>
        <v>0</v>
      </c>
      <c r="BO659" s="36"/>
      <c r="BP659" s="37"/>
      <c r="BQ659" s="44">
        <f t="shared" ref="BQ659" si="15164">parseTime(BO659)-(BP660=INT(RIGHT($F659, 1)))</f>
        <v>0</v>
      </c>
      <c r="BR659" s="45">
        <f t="shared" si="15102"/>
        <v>0</v>
      </c>
      <c r="BS659" s="36"/>
      <c r="BT659" s="37"/>
      <c r="BU659" s="44">
        <f t="shared" ref="BU659" si="15165">parseTime(BS659)-(BT660=INT(RIGHT($F659, 1)))</f>
        <v>0</v>
      </c>
      <c r="BV659" s="45">
        <f t="shared" si="15104"/>
        <v>0</v>
      </c>
      <c r="BW659" s="36"/>
      <c r="BX659" s="37"/>
      <c r="BY659" s="44">
        <f t="shared" ref="BY659" si="15166">parseTime(BW659)-(BX660=INT(RIGHT($F659, 1)))</f>
        <v>0</v>
      </c>
      <c r="BZ659" s="45">
        <f t="shared" si="15106"/>
        <v>0</v>
      </c>
      <c r="CA659" s="36"/>
      <c r="CB659" s="37"/>
      <c r="CC659" s="44">
        <f t="shared" ref="CC659" si="15167">parseTime(CA659)-(CB660=INT(RIGHT($F659, 1)))</f>
        <v>0</v>
      </c>
      <c r="CD659" s="45">
        <f t="shared" si="15108"/>
        <v>0</v>
      </c>
      <c r="CE659" s="36"/>
      <c r="CF659" s="37"/>
      <c r="CG659" s="44">
        <f t="shared" ref="CG659" si="15168">parseTime(CE659)-(CF660=INT(RIGHT($F659, 1)))</f>
        <v>0</v>
      </c>
      <c r="CH659" s="45">
        <f t="shared" si="15110"/>
        <v>0</v>
      </c>
    </row>
    <row r="660" spans="1:86" x14ac:dyDescent="0.25">
      <c r="A660" s="56" t="s">
        <v>120</v>
      </c>
      <c r="B660" s="57">
        <f ca="1">roleHours(G655:CH661, "DCC")</f>
        <v>0</v>
      </c>
      <c r="C660" s="14">
        <f t="shared" ca="1" si="14823"/>
        <v>0</v>
      </c>
      <c r="D660" s="14"/>
      <c r="E660" s="20"/>
      <c r="F660" s="51"/>
      <c r="G660" s="46" t="s">
        <v>134</v>
      </c>
      <c r="H660" s="38">
        <f t="shared" ref="H660" si="15169">lunchAdjust(G655:H659)</f>
        <v>1</v>
      </c>
      <c r="I660" s="48" t="s">
        <v>0</v>
      </c>
      <c r="J660" s="39">
        <f t="shared" ref="J660" si="15170">SUMPRODUCT(I655:I659*J655:J659)</f>
        <v>8</v>
      </c>
      <c r="K660" s="46" t="s">
        <v>134</v>
      </c>
      <c r="L660" s="38">
        <f t="shared" ref="L660" si="15171">lunchAdjust(K655:L659)</f>
        <v>1</v>
      </c>
      <c r="M660" s="48" t="s">
        <v>0</v>
      </c>
      <c r="N660" s="39">
        <f t="shared" ref="N660" si="15172">SUMPRODUCT(M655:M659*N655:N659)</f>
        <v>8</v>
      </c>
      <c r="O660" s="46" t="s">
        <v>134</v>
      </c>
      <c r="P660" s="38">
        <f t="shared" ref="P660" si="15173">lunchAdjust(O655:P659)</f>
        <v>1</v>
      </c>
      <c r="Q660" s="48" t="s">
        <v>0</v>
      </c>
      <c r="R660" s="39">
        <f t="shared" ref="R660" si="15174">SUMPRODUCT(Q655:Q659*R655:R659)</f>
        <v>8</v>
      </c>
      <c r="S660" s="46" t="s">
        <v>134</v>
      </c>
      <c r="T660" s="38">
        <f t="shared" ref="T660" si="15175">lunchAdjust(S655:T659)</f>
        <v>1</v>
      </c>
      <c r="U660" s="48" t="s">
        <v>0</v>
      </c>
      <c r="V660" s="39">
        <f t="shared" ref="V660" si="15176">SUMPRODUCT(U655:U659*V655:V659)</f>
        <v>8</v>
      </c>
      <c r="W660" s="46" t="s">
        <v>134</v>
      </c>
      <c r="X660" s="38">
        <f t="shared" ref="X660" si="15177">lunchAdjust(W655:X659)</f>
        <v>1</v>
      </c>
      <c r="Y660" s="48" t="s">
        <v>0</v>
      </c>
      <c r="Z660" s="39">
        <f t="shared" ref="Z660" si="15178">SUMPRODUCT(Y655:Y659*Z655:Z659)</f>
        <v>8</v>
      </c>
      <c r="AA660" s="46" t="s">
        <v>134</v>
      </c>
      <c r="AB660" s="38">
        <f t="shared" ref="AB660" si="15179">lunchAdjust(AA655:AB659)</f>
        <v>1</v>
      </c>
      <c r="AC660" s="48" t="s">
        <v>0</v>
      </c>
      <c r="AD660" s="39">
        <f t="shared" ref="AD660" si="15180">SUMPRODUCT(AC655:AC659*AD655:AD659)</f>
        <v>8</v>
      </c>
      <c r="AE660" s="46" t="s">
        <v>134</v>
      </c>
      <c r="AF660" s="38">
        <f t="shared" ref="AF660" si="15181">lunchAdjust(AE655:AF659)</f>
        <v>1</v>
      </c>
      <c r="AG660" s="48" t="s">
        <v>0</v>
      </c>
      <c r="AH660" s="39">
        <f t="shared" ref="AH660" si="15182">SUMPRODUCT(AG655:AG659*AH655:AH659)</f>
        <v>8</v>
      </c>
      <c r="AI660" s="46" t="s">
        <v>134</v>
      </c>
      <c r="AJ660" s="38">
        <f t="shared" ref="AJ660" si="15183">lunchAdjust(AI655:AJ659)</f>
        <v>1</v>
      </c>
      <c r="AK660" s="48" t="s">
        <v>0</v>
      </c>
      <c r="AL660" s="39">
        <f t="shared" ref="AL660" si="15184">SUMPRODUCT(AK655:AK659*AL655:AL659)</f>
        <v>8</v>
      </c>
      <c r="AM660" s="46" t="s">
        <v>134</v>
      </c>
      <c r="AN660" s="38">
        <f t="shared" ref="AN660" si="15185">lunchAdjust(AM655:AN659)</f>
        <v>0</v>
      </c>
      <c r="AO660" s="48" t="s">
        <v>0</v>
      </c>
      <c r="AP660" s="39">
        <f t="shared" ref="AP660" si="15186">SUMPRODUCT(AO655:AO659*AP655:AP659)</f>
        <v>0</v>
      </c>
      <c r="AQ660" s="46" t="s">
        <v>134</v>
      </c>
      <c r="AR660" s="38">
        <f t="shared" ref="AR660" si="15187">lunchAdjust(AQ655:AR659)</f>
        <v>0</v>
      </c>
      <c r="AS660" s="48" t="s">
        <v>0</v>
      </c>
      <c r="AT660" s="39">
        <f t="shared" ref="AT660" si="15188">SUMPRODUCT(AS655:AS659*AT655:AT659)</f>
        <v>0</v>
      </c>
      <c r="AU660" s="46" t="s">
        <v>134</v>
      </c>
      <c r="AV660" s="38">
        <f t="shared" ref="AV660" si="15189">lunchAdjust(AU655:AV659)</f>
        <v>0</v>
      </c>
      <c r="AW660" s="48" t="s">
        <v>0</v>
      </c>
      <c r="AX660" s="39">
        <f t="shared" ref="AX660" si="15190">SUMPRODUCT(AW655:AW659*AX655:AX659)</f>
        <v>0</v>
      </c>
      <c r="AY660" s="46" t="s">
        <v>134</v>
      </c>
      <c r="AZ660" s="38">
        <f t="shared" ref="AZ660" si="15191">lunchAdjust(AY655:AZ659)</f>
        <v>1</v>
      </c>
      <c r="BA660" s="48" t="s">
        <v>0</v>
      </c>
      <c r="BB660" s="39">
        <f t="shared" ref="BB660" si="15192">SUMPRODUCT(BA655:BA659*BB655:BB659)</f>
        <v>8</v>
      </c>
      <c r="BC660" s="46" t="s">
        <v>134</v>
      </c>
      <c r="BD660" s="38">
        <f t="shared" ref="BD660" si="15193">lunchAdjust(BC655:BD659)</f>
        <v>0</v>
      </c>
      <c r="BE660" s="48" t="s">
        <v>0</v>
      </c>
      <c r="BF660" s="39">
        <f t="shared" ref="BF660" si="15194">SUMPRODUCT(BE655:BE659*BF655:BF659)</f>
        <v>0</v>
      </c>
      <c r="BG660" s="46" t="s">
        <v>134</v>
      </c>
      <c r="BH660" s="38">
        <f t="shared" ref="BH660" si="15195">lunchAdjust(BG655:BH659)</f>
        <v>0</v>
      </c>
      <c r="BI660" s="48" t="s">
        <v>0</v>
      </c>
      <c r="BJ660" s="39">
        <f t="shared" ref="BJ660" si="15196">SUMPRODUCT(BI655:BI659*BJ655:BJ659)</f>
        <v>0</v>
      </c>
      <c r="BK660" s="46" t="s">
        <v>134</v>
      </c>
      <c r="BL660" s="38">
        <f t="shared" ref="BL660" si="15197">lunchAdjust(BK655:BL659)</f>
        <v>0</v>
      </c>
      <c r="BM660" s="48" t="s">
        <v>0</v>
      </c>
      <c r="BN660" s="39">
        <f t="shared" ref="BN660" si="15198">SUMPRODUCT(BM655:BM659*BN655:BN659)</f>
        <v>0</v>
      </c>
      <c r="BO660" s="46" t="s">
        <v>134</v>
      </c>
      <c r="BP660" s="38">
        <f t="shared" ref="BP660" si="15199">lunchAdjust(BO655:BP659)</f>
        <v>0</v>
      </c>
      <c r="BQ660" s="48" t="s">
        <v>0</v>
      </c>
      <c r="BR660" s="39">
        <f t="shared" ref="BR660" si="15200">SUMPRODUCT(BQ655:BQ659*BR655:BR659)</f>
        <v>0</v>
      </c>
      <c r="BS660" s="46" t="s">
        <v>134</v>
      </c>
      <c r="BT660" s="38">
        <f t="shared" ref="BT660" si="15201">lunchAdjust(BS655:BT659)</f>
        <v>0</v>
      </c>
      <c r="BU660" s="48" t="s">
        <v>0</v>
      </c>
      <c r="BV660" s="39">
        <f t="shared" ref="BV660" si="15202">SUMPRODUCT(BU655:BU659*BV655:BV659)</f>
        <v>0</v>
      </c>
      <c r="BW660" s="46" t="s">
        <v>134</v>
      </c>
      <c r="BX660" s="38">
        <f t="shared" ref="BX660" si="15203">lunchAdjust(BW655:BX659)</f>
        <v>0</v>
      </c>
      <c r="BY660" s="48" t="s">
        <v>0</v>
      </c>
      <c r="BZ660" s="39">
        <f t="shared" ref="BZ660" si="15204">SUMPRODUCT(BY655:BY659*BZ655:BZ659)</f>
        <v>0</v>
      </c>
      <c r="CA660" s="46" t="s">
        <v>134</v>
      </c>
      <c r="CB660" s="38">
        <f t="shared" ref="CB660" si="15205">lunchAdjust(CA655:CB659)</f>
        <v>0</v>
      </c>
      <c r="CC660" s="48" t="s">
        <v>0</v>
      </c>
      <c r="CD660" s="39">
        <f t="shared" ref="CD660" si="15206">SUMPRODUCT(CC655:CC659*CD655:CD659)</f>
        <v>0</v>
      </c>
      <c r="CE660" s="46" t="s">
        <v>134</v>
      </c>
      <c r="CF660" s="38">
        <f t="shared" ref="CF660" si="15207">lunchAdjust(CE655:CF659)</f>
        <v>0</v>
      </c>
      <c r="CG660" s="48" t="s">
        <v>0</v>
      </c>
      <c r="CH660" s="39">
        <f t="shared" ref="CH660" si="15208">SUMPRODUCT(CG655:CG659*CH655:CH659)</f>
        <v>0</v>
      </c>
    </row>
    <row r="661" spans="1:86" ht="15.75" thickBot="1" x14ac:dyDescent="0.3">
      <c r="A661" s="58" t="s">
        <v>121</v>
      </c>
      <c r="B661" s="59">
        <f ca="1">roleHours(G655:CH661, "OUT")</f>
        <v>0</v>
      </c>
      <c r="C661" s="54" t="s">
        <v>137</v>
      </c>
      <c r="D661" s="22">
        <f ca="1">roleHours(G655:CH661, "PTO")</f>
        <v>0</v>
      </c>
      <c r="E661" s="23"/>
      <c r="F661" s="52"/>
      <c r="G661" s="47" t="s">
        <v>39</v>
      </c>
      <c r="H661" s="40">
        <f t="shared" si="14051"/>
        <v>0</v>
      </c>
      <c r="I661" s="49" t="s">
        <v>135</v>
      </c>
      <c r="J661" s="41">
        <f t="shared" ref="J661" si="15209">J660*G$4</f>
        <v>0</v>
      </c>
      <c r="K661" s="47" t="s">
        <v>39</v>
      </c>
      <c r="L661" s="40">
        <f t="shared" ref="L661" si="15210">SUMPRODUCT(M655:M659*(L655:L659="PTO"))+SUMPRODUCT(M655:M659*(L655:L659="HOL"))</f>
        <v>0</v>
      </c>
      <c r="M661" s="49" t="s">
        <v>135</v>
      </c>
      <c r="N661" s="41">
        <f t="shared" ref="N661" si="15211">N660*K$4</f>
        <v>0</v>
      </c>
      <c r="O661" s="47" t="s">
        <v>39</v>
      </c>
      <c r="P661" s="40">
        <f t="shared" ref="P661" si="15212">SUMPRODUCT(Q655:Q659*(P655:P659="PTO"))+SUMPRODUCT(Q655:Q659*(P655:P659="HOL"))</f>
        <v>0</v>
      </c>
      <c r="Q661" s="49" t="s">
        <v>135</v>
      </c>
      <c r="R661" s="41">
        <f t="shared" ref="R661" si="15213">R660*O$4</f>
        <v>8</v>
      </c>
      <c r="S661" s="47" t="s">
        <v>39</v>
      </c>
      <c r="T661" s="40">
        <f t="shared" ref="T661" si="15214">SUMPRODUCT(U655:U659*(T655:T659="PTO"))+SUMPRODUCT(U655:U659*(T655:T659="HOL"))</f>
        <v>0</v>
      </c>
      <c r="U661" s="49" t="s">
        <v>135</v>
      </c>
      <c r="V661" s="41">
        <f t="shared" ref="V661" si="15215">V660*S$4</f>
        <v>0</v>
      </c>
      <c r="W661" s="47" t="s">
        <v>39</v>
      </c>
      <c r="X661" s="40">
        <f t="shared" ref="X661" si="15216">SUMPRODUCT(Y655:Y659*(X655:X659="PTO"))+SUMPRODUCT(Y655:Y659*(X655:X659="HOL"))</f>
        <v>0</v>
      </c>
      <c r="Y661" s="49" t="s">
        <v>135</v>
      </c>
      <c r="Z661" s="41">
        <f t="shared" ref="Z661" si="15217">Z660*W$4</f>
        <v>8</v>
      </c>
      <c r="AA661" s="47" t="s">
        <v>39</v>
      </c>
      <c r="AB661" s="40">
        <f t="shared" ref="AB661" si="15218">SUMPRODUCT(AC655:AC659*(AB655:AB659="PTO"))+SUMPRODUCT(AC655:AC659*(AB655:AB659="HOL"))</f>
        <v>0</v>
      </c>
      <c r="AC661" s="49" t="s">
        <v>135</v>
      </c>
      <c r="AD661" s="41">
        <f t="shared" ref="AD661" si="15219">AD660*AA$4</f>
        <v>8</v>
      </c>
      <c r="AE661" s="47" t="s">
        <v>39</v>
      </c>
      <c r="AF661" s="40">
        <f t="shared" ref="AF661" si="15220">SUMPRODUCT(AG655:AG659*(AF655:AF659="PTO"))+SUMPRODUCT(AG655:AG659*(AF655:AF659="HOL"))</f>
        <v>0</v>
      </c>
      <c r="AG661" s="49" t="s">
        <v>135</v>
      </c>
      <c r="AH661" s="41">
        <f t="shared" ref="AH661" si="15221">AH660*AE$4</f>
        <v>8</v>
      </c>
      <c r="AI661" s="47" t="s">
        <v>39</v>
      </c>
      <c r="AJ661" s="40">
        <f t="shared" ref="AJ661" si="15222">SUMPRODUCT(AK655:AK659*(AJ655:AJ659="PTO"))+SUMPRODUCT(AK655:AK659*(AJ655:AJ659="HOL"))</f>
        <v>0</v>
      </c>
      <c r="AK661" s="49" t="s">
        <v>135</v>
      </c>
      <c r="AL661" s="41">
        <f>AL660*AI$4</f>
        <v>8</v>
      </c>
      <c r="AM661" s="47" t="s">
        <v>39</v>
      </c>
      <c r="AN661" s="40">
        <f t="shared" ref="AN661" si="15223">SUMPRODUCT(AO655:AO659*(AN655:AN659="PTO"))+SUMPRODUCT(AO655:AO659*(AN655:AN659="HOL"))</f>
        <v>0</v>
      </c>
      <c r="AO661" s="49" t="s">
        <v>135</v>
      </c>
      <c r="AP661" s="41">
        <f t="shared" ref="AP661" si="15224">AP660*AM$4</f>
        <v>0</v>
      </c>
      <c r="AQ661" s="47" t="s">
        <v>39</v>
      </c>
      <c r="AR661" s="40">
        <f t="shared" ref="AR661" si="15225">SUMPRODUCT(AS655:AS659*(AR655:AR659="PTO"))+SUMPRODUCT(AS655:AS659*(AR655:AR659="HOL"))</f>
        <v>0</v>
      </c>
      <c r="AS661" s="49" t="s">
        <v>135</v>
      </c>
      <c r="AT661" s="41">
        <f t="shared" ref="AT661" si="15226">AT660*AQ$4</f>
        <v>0</v>
      </c>
      <c r="AU661" s="47" t="s">
        <v>39</v>
      </c>
      <c r="AV661" s="40">
        <f t="shared" ref="AV661" si="15227">SUMPRODUCT(AW655:AW659*(AV655:AV659="PTO"))+SUMPRODUCT(AW655:AW659*(AV655:AV659="HOL"))</f>
        <v>0</v>
      </c>
      <c r="AW661" s="49" t="s">
        <v>135</v>
      </c>
      <c r="AX661" s="41">
        <f>AX660*AU$4</f>
        <v>0</v>
      </c>
      <c r="AY661" s="47" t="s">
        <v>39</v>
      </c>
      <c r="AZ661" s="40">
        <f t="shared" ref="AZ661" si="15228">SUMPRODUCT(BA655:BA659*(AZ655:AZ659="PTO"))+SUMPRODUCT(BA655:BA659*(AZ655:AZ659="HOL"))</f>
        <v>0</v>
      </c>
      <c r="BA661" s="49" t="s">
        <v>135</v>
      </c>
      <c r="BB661" s="41">
        <f>BB660*AY$4</f>
        <v>8</v>
      </c>
      <c r="BC661" s="47" t="s">
        <v>39</v>
      </c>
      <c r="BD661" s="40">
        <f t="shared" ref="BD661" si="15229">SUMPRODUCT(BE655:BE659*(BD655:BD659="PTO"))+SUMPRODUCT(BE655:BE659*(BD655:BD659="HOL"))</f>
        <v>0</v>
      </c>
      <c r="BE661" s="49" t="s">
        <v>135</v>
      </c>
      <c r="BF661" s="41">
        <f>BF660*BC$4</f>
        <v>0</v>
      </c>
      <c r="BG661" s="47" t="s">
        <v>39</v>
      </c>
      <c r="BH661" s="40">
        <f t="shared" ref="BH661" si="15230">SUMPRODUCT(BI655:BI659*(BH655:BH659="PTO"))+SUMPRODUCT(BI655:BI659*(BH655:BH659="HOL"))</f>
        <v>0</v>
      </c>
      <c r="BI661" s="49" t="s">
        <v>135</v>
      </c>
      <c r="BJ661" s="41">
        <f>BJ660*BG$4</f>
        <v>0</v>
      </c>
      <c r="BK661" s="47" t="s">
        <v>39</v>
      </c>
      <c r="BL661" s="40">
        <f t="shared" ref="BL661" si="15231">SUMPRODUCT(BM655:BM659*(BL655:BL659="PTO"))+SUMPRODUCT(BM655:BM659*(BL655:BL659="HOL"))</f>
        <v>0</v>
      </c>
      <c r="BM661" s="49" t="s">
        <v>135</v>
      </c>
      <c r="BN661" s="41">
        <f>BN660*BK$4</f>
        <v>0</v>
      </c>
      <c r="BO661" s="47" t="s">
        <v>39</v>
      </c>
      <c r="BP661" s="40">
        <f t="shared" ref="BP661" si="15232">SUMPRODUCT(BQ655:BQ659*(BP655:BP659="PTO"))+SUMPRODUCT(BQ655:BQ659*(BP655:BP659="HOL"))</f>
        <v>0</v>
      </c>
      <c r="BQ661" s="49" t="s">
        <v>135</v>
      </c>
      <c r="BR661" s="41">
        <f t="shared" ref="BR661" si="15233">BR660*BO$4</f>
        <v>0</v>
      </c>
      <c r="BS661" s="47" t="s">
        <v>39</v>
      </c>
      <c r="BT661" s="40">
        <f t="shared" ref="BT661" si="15234">SUMPRODUCT(BU655:BU659*(BT655:BT659="PTO"))+SUMPRODUCT(BU655:BU659*(BT655:BT659="HOL"))</f>
        <v>0</v>
      </c>
      <c r="BU661" s="49" t="s">
        <v>135</v>
      </c>
      <c r="BV661" s="41">
        <f t="shared" ref="BV661" si="15235">BV660*BS$4</f>
        <v>0</v>
      </c>
      <c r="BW661" s="47" t="s">
        <v>39</v>
      </c>
      <c r="BX661" s="40">
        <f t="shared" ref="BX661" si="15236">SUMPRODUCT(BY655:BY659*(BX655:BX659="PTO"))+SUMPRODUCT(BY655:BY659*(BX655:BX659="HOL"))</f>
        <v>0</v>
      </c>
      <c r="BY661" s="49" t="s">
        <v>135</v>
      </c>
      <c r="BZ661" s="41">
        <f t="shared" ref="BZ661" si="15237">BZ660*BW$4</f>
        <v>0</v>
      </c>
      <c r="CA661" s="47" t="s">
        <v>39</v>
      </c>
      <c r="CB661" s="40">
        <f t="shared" ref="CB661" si="15238">SUMPRODUCT(CC655:CC659*(CB655:CB659="PTO"))+SUMPRODUCT(CC655:CC659*(CB655:CB659="HOL"))</f>
        <v>0</v>
      </c>
      <c r="CC661" s="49" t="s">
        <v>135</v>
      </c>
      <c r="CD661" s="41">
        <f t="shared" ref="CD661" si="15239">CD660*CA$4</f>
        <v>0</v>
      </c>
      <c r="CE661" s="47" t="s">
        <v>39</v>
      </c>
      <c r="CF661" s="40">
        <f t="shared" ref="CF661" si="15240">SUMPRODUCT(CG655:CG659*(CF655:CF659="PTO"))+SUMPRODUCT(CG655:CG659*(CF655:CF659="HOL"))</f>
        <v>0</v>
      </c>
      <c r="CG661" s="49" t="s">
        <v>135</v>
      </c>
      <c r="CH661" s="41">
        <f t="shared" ref="CH661" si="15241">CH660*CE$4</f>
        <v>0</v>
      </c>
    </row>
    <row r="662" spans="1:86" x14ac:dyDescent="0.25">
      <c r="A662" s="70" t="s">
        <v>133</v>
      </c>
      <c r="B662" s="71">
        <f t="shared" ref="B662" ca="1" si="15242">D662-B663</f>
        <v>-7.8020211299954099</v>
      </c>
      <c r="C662" s="72" t="s">
        <v>122</v>
      </c>
      <c r="D662" s="71">
        <f>IFERROR(INDEX(Holidays[FTE], MATCH(Entry!E662, Holidays[Date], 0)), 1)*8*INDEX(FTEguide[[1]:[12]], MATCH(Entry!E663, FTEguide[Weekday], 0), IF(Entry!E665&gt;0, Entry!E665, MONTH(Entry!E662)))</f>
        <v>61.19797887000459</v>
      </c>
      <c r="E662" s="60">
        <f t="shared" ref="E662:E725" si="15243">E655+1</f>
        <v>43922</v>
      </c>
      <c r="F662" s="50" t="s">
        <v>128</v>
      </c>
      <c r="G662" s="34" t="s">
        <v>136</v>
      </c>
      <c r="H662" s="35" t="s">
        <v>23</v>
      </c>
      <c r="I662" s="42">
        <f t="shared" ref="I662" si="15244">parseTime(G662)-(H667=INT(RIGHT($F662, 1)))</f>
        <v>8</v>
      </c>
      <c r="J662" s="43">
        <f t="shared" ref="J662:J666" si="15245">isClocked(H662)</f>
        <v>1</v>
      </c>
      <c r="K662" s="34" t="s">
        <v>136</v>
      </c>
      <c r="L662" s="35" t="s">
        <v>23</v>
      </c>
      <c r="M662" s="42">
        <f t="shared" ref="M662" si="15246">parseTime(K662)-(L667=INT(RIGHT($F662, 1)))</f>
        <v>8</v>
      </c>
      <c r="N662" s="43">
        <f t="shared" ref="N662:N666" si="15247">isClocked(L662)</f>
        <v>1</v>
      </c>
      <c r="O662" s="34" t="s">
        <v>180</v>
      </c>
      <c r="P662" s="35" t="s">
        <v>23</v>
      </c>
      <c r="Q662" s="42">
        <f t="shared" ref="Q662" si="15248">parseTime(O662)-(P667=INT(RIGHT($F662, 1)))</f>
        <v>8</v>
      </c>
      <c r="R662" s="43">
        <f t="shared" ref="R662:R666" si="15249">isClocked(P662)</f>
        <v>1</v>
      </c>
      <c r="S662" s="34" t="s">
        <v>227</v>
      </c>
      <c r="T662" s="35" t="s">
        <v>23</v>
      </c>
      <c r="U662" s="42">
        <f t="shared" ref="U662" si="15250">parseTime(S662)-(T667=INT(RIGHT($F662, 1)))</f>
        <v>8</v>
      </c>
      <c r="V662" s="43">
        <f t="shared" ref="V662:V666" si="15251">isClocked(T662)</f>
        <v>1</v>
      </c>
      <c r="W662" s="34" t="s">
        <v>136</v>
      </c>
      <c r="X662" s="35" t="s">
        <v>24</v>
      </c>
      <c r="Y662" s="42">
        <f t="shared" ref="Y662" si="15252">parseTime(W662)-(X667=INT(RIGHT($F662, 1)))</f>
        <v>8</v>
      </c>
      <c r="Z662" s="43">
        <f t="shared" ref="Z662:Z666" si="15253">isClocked(X662)</f>
        <v>1</v>
      </c>
      <c r="AA662" s="34" t="s">
        <v>136</v>
      </c>
      <c r="AB662" s="35" t="s">
        <v>23</v>
      </c>
      <c r="AC662" s="42">
        <f t="shared" ref="AC662" si="15254">parseTime(AA662)-(AB667=INT(RIGHT($F662, 1)))</f>
        <v>8</v>
      </c>
      <c r="AD662" s="43">
        <f t="shared" ref="AD662:AD666" si="15255">isClocked(AB662)</f>
        <v>1</v>
      </c>
      <c r="AE662" s="34" t="s">
        <v>136</v>
      </c>
      <c r="AF662" s="35" t="s">
        <v>25</v>
      </c>
      <c r="AG662" s="42">
        <f t="shared" ref="AG662" si="15256">parseTime(AE662)-(AF667=INT(RIGHT($F662, 1)))</f>
        <v>8</v>
      </c>
      <c r="AH662" s="43">
        <f t="shared" ref="AH662:AH666" si="15257">isClocked(AF662)</f>
        <v>1</v>
      </c>
      <c r="AI662" s="34"/>
      <c r="AJ662" s="35"/>
      <c r="AK662" s="42">
        <f>parseTime(AI662)-(AJ667=INT(RIGHT($F662, 1)))</f>
        <v>0</v>
      </c>
      <c r="AL662" s="43">
        <f t="shared" ref="AL662:AL666" si="15258">isClocked(AJ662)</f>
        <v>0</v>
      </c>
      <c r="AM662" s="34" t="s">
        <v>230</v>
      </c>
      <c r="AN662" s="35" t="s">
        <v>23</v>
      </c>
      <c r="AO662" s="42">
        <f t="shared" ref="AO662" si="15259">parseTime(AM662)-(AN667=INT(RIGHT($F662, 1)))</f>
        <v>5</v>
      </c>
      <c r="AP662" s="43">
        <f t="shared" ref="AP662:AP666" si="15260">isClocked(AN662)</f>
        <v>1</v>
      </c>
      <c r="AQ662" s="34"/>
      <c r="AR662" s="35"/>
      <c r="AS662" s="42">
        <f t="shared" ref="AS662" si="15261">parseTime(AQ662)-(AR667=INT(RIGHT($F662, 1)))</f>
        <v>0</v>
      </c>
      <c r="AT662" s="43">
        <f t="shared" ref="AT662:AT666" si="15262">isClocked(AR662)</f>
        <v>0</v>
      </c>
      <c r="AU662" s="34"/>
      <c r="AV662" s="35"/>
      <c r="AW662" s="42">
        <f>parseTime(AU662)-(AV667=INT(RIGHT($F662, 1)))</f>
        <v>0</v>
      </c>
      <c r="AX662" s="43">
        <f t="shared" ref="AX662:AX666" si="15263">isClocked(AV662)</f>
        <v>0</v>
      </c>
      <c r="AY662" s="34" t="s">
        <v>136</v>
      </c>
      <c r="AZ662" s="35" t="s">
        <v>24</v>
      </c>
      <c r="BA662" s="42">
        <f>parseTime(AY662)-(AZ667=INT(RIGHT($F662, 1)))</f>
        <v>8</v>
      </c>
      <c r="BB662" s="43">
        <f t="shared" ref="BB662:BB666" si="15264">isClocked(AZ662)</f>
        <v>1</v>
      </c>
      <c r="BC662" s="34"/>
      <c r="BD662" s="35"/>
      <c r="BE662" s="42">
        <f>parseTime(BC662)-(BD667=INT(RIGHT($F662, 1)))</f>
        <v>0</v>
      </c>
      <c r="BF662" s="43">
        <f t="shared" ref="BF662:BF666" si="15265">isClocked(BD662)</f>
        <v>0</v>
      </c>
      <c r="BG662" s="34"/>
      <c r="BH662" s="35"/>
      <c r="BI662" s="42">
        <f>parseTime(BG662)-(BH667=INT(RIGHT($F662, 1)))</f>
        <v>0</v>
      </c>
      <c r="BJ662" s="43">
        <f t="shared" ref="BJ662:BJ666" si="15266">isClocked(BH662)</f>
        <v>0</v>
      </c>
      <c r="BK662" s="34"/>
      <c r="BL662" s="35"/>
      <c r="BM662" s="42">
        <f>parseTime(BK662)-(BL667=INT(RIGHT($F662, 1)))</f>
        <v>0</v>
      </c>
      <c r="BN662" s="43">
        <f t="shared" ref="BN662:BN666" si="15267">isClocked(BL662)</f>
        <v>0</v>
      </c>
      <c r="BO662" s="34"/>
      <c r="BP662" s="35"/>
      <c r="BQ662" s="42">
        <f t="shared" ref="BQ662" si="15268">parseTime(BO662)-(BP667=INT(RIGHT($F662, 1)))</f>
        <v>0</v>
      </c>
      <c r="BR662" s="43">
        <f t="shared" ref="BR662:BR666" si="15269">isClocked(BP662)</f>
        <v>0</v>
      </c>
      <c r="BS662" s="34"/>
      <c r="BT662" s="35"/>
      <c r="BU662" s="42">
        <f t="shared" ref="BU662" si="15270">parseTime(BS662)-(BT667=INT(RIGHT($F662, 1)))</f>
        <v>0</v>
      </c>
      <c r="BV662" s="43">
        <f t="shared" ref="BV662:BV666" si="15271">isClocked(BT662)</f>
        <v>0</v>
      </c>
      <c r="BW662" s="34"/>
      <c r="BX662" s="35"/>
      <c r="BY662" s="42">
        <f t="shared" ref="BY662" si="15272">parseTime(BW662)-(BX667=INT(RIGHT($F662, 1)))</f>
        <v>0</v>
      </c>
      <c r="BZ662" s="43">
        <f t="shared" ref="BZ662:BZ666" si="15273">isClocked(BX662)</f>
        <v>0</v>
      </c>
      <c r="CA662" s="34"/>
      <c r="CB662" s="35"/>
      <c r="CC662" s="42">
        <f t="shared" ref="CC662" si="15274">parseTime(CA662)-(CB667=INT(RIGHT($F662, 1)))</f>
        <v>0</v>
      </c>
      <c r="CD662" s="43">
        <f t="shared" ref="CD662:CD666" si="15275">isClocked(CB662)</f>
        <v>0</v>
      </c>
      <c r="CE662" s="34"/>
      <c r="CF662" s="35"/>
      <c r="CG662" s="42">
        <f t="shared" ref="CG662" si="15276">parseTime(CE662)-(CF667=INT(RIGHT($F662, 1)))</f>
        <v>0</v>
      </c>
      <c r="CH662" s="43">
        <f t="shared" ref="CH662:CH666" si="15277">isClocked(CF662)</f>
        <v>0</v>
      </c>
    </row>
    <row r="663" spans="1:86" x14ac:dyDescent="0.25">
      <c r="A663" s="56" t="s">
        <v>0</v>
      </c>
      <c r="B663" s="57">
        <f t="shared" ref="B663" ca="1" si="15278">SUM(B664:B667)</f>
        <v>69</v>
      </c>
      <c r="C663" s="14" t="s">
        <v>252</v>
      </c>
      <c r="D663" s="14"/>
      <c r="E663" s="55" t="str">
        <f t="shared" si="15112"/>
        <v>Wednesday</v>
      </c>
      <c r="F663" s="51" t="s">
        <v>129</v>
      </c>
      <c r="G663" s="36"/>
      <c r="H663" s="37"/>
      <c r="I663" s="44">
        <f t="shared" ref="I663" si="15279">parseTime(G663)-(H667=INT(RIGHT($F663, 1)))</f>
        <v>0</v>
      </c>
      <c r="J663" s="45">
        <f t="shared" si="15245"/>
        <v>0</v>
      </c>
      <c r="K663" s="36"/>
      <c r="L663" s="37"/>
      <c r="M663" s="44">
        <f t="shared" ref="M663" si="15280">parseTime(K663)-(L667=INT(RIGHT($F663, 1)))</f>
        <v>0</v>
      </c>
      <c r="N663" s="45">
        <f t="shared" si="15247"/>
        <v>0</v>
      </c>
      <c r="O663" s="36"/>
      <c r="P663" s="37"/>
      <c r="Q663" s="44">
        <f t="shared" ref="Q663" si="15281">parseTime(O663)-(P667=INT(RIGHT($F663, 1)))</f>
        <v>0</v>
      </c>
      <c r="R663" s="45">
        <f t="shared" si="15249"/>
        <v>0</v>
      </c>
      <c r="S663" s="36"/>
      <c r="T663" s="37"/>
      <c r="U663" s="44">
        <f t="shared" ref="U663" si="15282">parseTime(S663)-(T667=INT(RIGHT($F663, 1)))</f>
        <v>0</v>
      </c>
      <c r="V663" s="45">
        <f t="shared" si="15251"/>
        <v>0</v>
      </c>
      <c r="W663" s="36"/>
      <c r="X663" s="37"/>
      <c r="Y663" s="44">
        <f t="shared" ref="Y663" si="15283">parseTime(W663)-(X667=INT(RIGHT($F663, 1)))</f>
        <v>0</v>
      </c>
      <c r="Z663" s="45">
        <f t="shared" si="15253"/>
        <v>0</v>
      </c>
      <c r="AA663" s="36"/>
      <c r="AB663" s="37"/>
      <c r="AC663" s="44">
        <f t="shared" ref="AC663" si="15284">parseTime(AA663)-(AB667=INT(RIGHT($F663, 1)))</f>
        <v>0</v>
      </c>
      <c r="AD663" s="45">
        <f t="shared" si="15255"/>
        <v>0</v>
      </c>
      <c r="AE663" s="36"/>
      <c r="AF663" s="37"/>
      <c r="AG663" s="44">
        <f t="shared" ref="AG663" si="15285">parseTime(AE663)-(AF667=INT(RIGHT($F663, 1)))</f>
        <v>0</v>
      </c>
      <c r="AH663" s="45">
        <f t="shared" si="15257"/>
        <v>0</v>
      </c>
      <c r="AI663" s="36"/>
      <c r="AJ663" s="37"/>
      <c r="AK663" s="44">
        <f>parseTime(AI663)-(AJ667=INT(RIGHT($F663, 1)))</f>
        <v>0</v>
      </c>
      <c r="AL663" s="45">
        <f t="shared" si="15258"/>
        <v>0</v>
      </c>
      <c r="AM663" s="36" t="s">
        <v>151</v>
      </c>
      <c r="AN663" s="37" t="s">
        <v>28</v>
      </c>
      <c r="AO663" s="44">
        <f t="shared" ref="AO663" si="15286">parseTime(AM663)-(AN667=INT(RIGHT($F663, 1)))</f>
        <v>3</v>
      </c>
      <c r="AP663" s="45">
        <f t="shared" si="15260"/>
        <v>1</v>
      </c>
      <c r="AQ663" s="36"/>
      <c r="AR663" s="37"/>
      <c r="AS663" s="44">
        <f t="shared" ref="AS663" si="15287">parseTime(AQ663)-(AR667=INT(RIGHT($F663, 1)))</f>
        <v>0</v>
      </c>
      <c r="AT663" s="45">
        <f t="shared" si="15262"/>
        <v>0</v>
      </c>
      <c r="AU663" s="36"/>
      <c r="AV663" s="37"/>
      <c r="AW663" s="44">
        <f>parseTime(AU663)-(AV667=INT(RIGHT($F663, 1)))</f>
        <v>0</v>
      </c>
      <c r="AX663" s="45">
        <f t="shared" si="15263"/>
        <v>0</v>
      </c>
      <c r="AY663" s="36"/>
      <c r="AZ663" s="37"/>
      <c r="BA663" s="44">
        <f>parseTime(AY663)-(AZ667=INT(RIGHT($F663, 1)))</f>
        <v>0</v>
      </c>
      <c r="BB663" s="45">
        <f t="shared" si="15264"/>
        <v>0</v>
      </c>
      <c r="BC663" s="36"/>
      <c r="BD663" s="37"/>
      <c r="BE663" s="44">
        <f>parseTime(BC663)-(BD667=INT(RIGHT($F663, 1)))</f>
        <v>0</v>
      </c>
      <c r="BF663" s="45">
        <f t="shared" si="15265"/>
        <v>0</v>
      </c>
      <c r="BG663" s="36"/>
      <c r="BH663" s="37"/>
      <c r="BI663" s="44">
        <f>parseTime(BG663)-(BH667=INT(RIGHT($F663, 1)))</f>
        <v>0</v>
      </c>
      <c r="BJ663" s="45">
        <f t="shared" si="15266"/>
        <v>0</v>
      </c>
      <c r="BK663" s="36"/>
      <c r="BL663" s="37"/>
      <c r="BM663" s="44">
        <f>parseTime(BK663)-(BL667=INT(RIGHT($F663, 1)))</f>
        <v>0</v>
      </c>
      <c r="BN663" s="45">
        <f t="shared" si="15267"/>
        <v>0</v>
      </c>
      <c r="BO663" s="36"/>
      <c r="BP663" s="37"/>
      <c r="BQ663" s="44">
        <f t="shared" ref="BQ663" si="15288">parseTime(BO663)-(BP667=INT(RIGHT($F663, 1)))</f>
        <v>0</v>
      </c>
      <c r="BR663" s="45">
        <f t="shared" si="15269"/>
        <v>0</v>
      </c>
      <c r="BS663" s="36"/>
      <c r="BT663" s="37"/>
      <c r="BU663" s="44">
        <f t="shared" ref="BU663" si="15289">parseTime(BS663)-(BT667=INT(RIGHT($F663, 1)))</f>
        <v>0</v>
      </c>
      <c r="BV663" s="45">
        <f t="shared" si="15271"/>
        <v>0</v>
      </c>
      <c r="BW663" s="36"/>
      <c r="BX663" s="37"/>
      <c r="BY663" s="44">
        <f t="shared" ref="BY663" si="15290">parseTime(BW663)-(BX667=INT(RIGHT($F663, 1)))</f>
        <v>0</v>
      </c>
      <c r="BZ663" s="45">
        <f t="shared" si="15273"/>
        <v>0</v>
      </c>
      <c r="CA663" s="36"/>
      <c r="CB663" s="37"/>
      <c r="CC663" s="44">
        <f t="shared" ref="CC663" si="15291">parseTime(CA663)-(CB667=INT(RIGHT($F663, 1)))</f>
        <v>0</v>
      </c>
      <c r="CD663" s="45">
        <f t="shared" si="15275"/>
        <v>0</v>
      </c>
      <c r="CE663" s="36"/>
      <c r="CF663" s="37"/>
      <c r="CG663" s="44">
        <f t="shared" ref="CG663" si="15292">parseTime(CE663)-(CF667=INT(RIGHT($F663, 1)))</f>
        <v>0</v>
      </c>
      <c r="CH663" s="45">
        <f t="shared" si="15277"/>
        <v>0</v>
      </c>
    </row>
    <row r="664" spans="1:86" x14ac:dyDescent="0.25">
      <c r="A664" s="56" t="s">
        <v>117</v>
      </c>
      <c r="B664" s="57">
        <f ca="1">roleHours(G662:CH668, "MFD")</f>
        <v>45</v>
      </c>
      <c r="C664" s="14">
        <f t="shared" ca="1" si="14823"/>
        <v>5.625</v>
      </c>
      <c r="D664" s="14"/>
      <c r="E664" s="20" t="s">
        <v>127</v>
      </c>
      <c r="F664" s="51" t="s">
        <v>130</v>
      </c>
      <c r="G664" s="36"/>
      <c r="H664" s="37"/>
      <c r="I664" s="44">
        <f t="shared" ref="I664" si="15293">parseTime(G664)-(H667=INT(RIGHT($F664, 1)))</f>
        <v>0</v>
      </c>
      <c r="J664" s="45">
        <f t="shared" si="15245"/>
        <v>0</v>
      </c>
      <c r="K664" s="36"/>
      <c r="L664" s="37"/>
      <c r="M664" s="44">
        <f t="shared" ref="M664" si="15294">parseTime(K664)-(L667=INT(RIGHT($F664, 1)))</f>
        <v>0</v>
      </c>
      <c r="N664" s="45">
        <f t="shared" si="15247"/>
        <v>0</v>
      </c>
      <c r="O664" s="36"/>
      <c r="P664" s="37"/>
      <c r="Q664" s="44">
        <f t="shared" ref="Q664" si="15295">parseTime(O664)-(P667=INT(RIGHT($F664, 1)))</f>
        <v>0</v>
      </c>
      <c r="R664" s="45">
        <f t="shared" si="15249"/>
        <v>0</v>
      </c>
      <c r="S664" s="36"/>
      <c r="T664" s="37"/>
      <c r="U664" s="44">
        <f t="shared" ref="U664" si="15296">parseTime(S664)-(T667=INT(RIGHT($F664, 1)))</f>
        <v>0</v>
      </c>
      <c r="V664" s="45">
        <f t="shared" si="15251"/>
        <v>0</v>
      </c>
      <c r="W664" s="36"/>
      <c r="X664" s="37"/>
      <c r="Y664" s="44">
        <f t="shared" ref="Y664" si="15297">parseTime(W664)-(X667=INT(RIGHT($F664, 1)))</f>
        <v>0</v>
      </c>
      <c r="Z664" s="45">
        <f t="shared" si="15253"/>
        <v>0</v>
      </c>
      <c r="AA664" s="36"/>
      <c r="AB664" s="37"/>
      <c r="AC664" s="44">
        <f t="shared" ref="AC664" si="15298">parseTime(AA664)-(AB667=INT(RIGHT($F664, 1)))</f>
        <v>0</v>
      </c>
      <c r="AD664" s="45">
        <f t="shared" si="15255"/>
        <v>0</v>
      </c>
      <c r="AE664" s="36"/>
      <c r="AF664" s="37"/>
      <c r="AG664" s="44">
        <f t="shared" ref="AG664" si="15299">parseTime(AE664)-(AF667=INT(RIGHT($F664, 1)))</f>
        <v>0</v>
      </c>
      <c r="AH664" s="45">
        <f t="shared" si="15257"/>
        <v>0</v>
      </c>
      <c r="AI664" s="36"/>
      <c r="AJ664" s="37"/>
      <c r="AK664" s="44">
        <f>parseTime(AI664)-(AJ667=INT(RIGHT($F664, 1)))</f>
        <v>0</v>
      </c>
      <c r="AL664" s="45">
        <f t="shared" si="15258"/>
        <v>0</v>
      </c>
      <c r="AM664" s="36"/>
      <c r="AN664" s="37"/>
      <c r="AO664" s="44">
        <f t="shared" ref="AO664" si="15300">parseTime(AM664)-(AN667=INT(RIGHT($F664, 1)))</f>
        <v>0</v>
      </c>
      <c r="AP664" s="45">
        <f t="shared" si="15260"/>
        <v>0</v>
      </c>
      <c r="AQ664" s="36"/>
      <c r="AR664" s="37"/>
      <c r="AS664" s="44">
        <f t="shared" ref="AS664" si="15301">parseTime(AQ664)-(AR667=INT(RIGHT($F664, 1)))</f>
        <v>0</v>
      </c>
      <c r="AT664" s="45">
        <f t="shared" si="15262"/>
        <v>0</v>
      </c>
      <c r="AU664" s="36"/>
      <c r="AV664" s="37"/>
      <c r="AW664" s="44">
        <f>parseTime(AU664)-(AV667=INT(RIGHT($F664, 1)))</f>
        <v>0</v>
      </c>
      <c r="AX664" s="45">
        <f t="shared" si="15263"/>
        <v>0</v>
      </c>
      <c r="AY664" s="36"/>
      <c r="AZ664" s="37"/>
      <c r="BA664" s="44">
        <f>parseTime(AY664)-(AZ667=INT(RIGHT($F664, 1)))</f>
        <v>0</v>
      </c>
      <c r="BB664" s="45">
        <f t="shared" si="15264"/>
        <v>0</v>
      </c>
      <c r="BC664" s="36"/>
      <c r="BD664" s="37"/>
      <c r="BE664" s="44">
        <f>parseTime(BC664)-(BD667=INT(RIGHT($F664, 1)))</f>
        <v>0</v>
      </c>
      <c r="BF664" s="45">
        <f t="shared" si="15265"/>
        <v>0</v>
      </c>
      <c r="BG664" s="36"/>
      <c r="BH664" s="37"/>
      <c r="BI664" s="44">
        <f>parseTime(BG664)-(BH667=INT(RIGHT($F664, 1)))</f>
        <v>0</v>
      </c>
      <c r="BJ664" s="45">
        <f t="shared" si="15266"/>
        <v>0</v>
      </c>
      <c r="BK664" s="36"/>
      <c r="BL664" s="37"/>
      <c r="BM664" s="44">
        <f>parseTime(BK664)-(BL667=INT(RIGHT($F664, 1)))</f>
        <v>0</v>
      </c>
      <c r="BN664" s="45">
        <f t="shared" si="15267"/>
        <v>0</v>
      </c>
      <c r="BO664" s="36"/>
      <c r="BP664" s="37"/>
      <c r="BQ664" s="44">
        <f t="shared" ref="BQ664" si="15302">parseTime(BO664)-(BP667=INT(RIGHT($F664, 1)))</f>
        <v>0</v>
      </c>
      <c r="BR664" s="45">
        <f t="shared" si="15269"/>
        <v>0</v>
      </c>
      <c r="BS664" s="36"/>
      <c r="BT664" s="37"/>
      <c r="BU664" s="44">
        <f t="shared" ref="BU664" si="15303">parseTime(BS664)-(BT667=INT(RIGHT($F664, 1)))</f>
        <v>0</v>
      </c>
      <c r="BV664" s="45">
        <f t="shared" si="15271"/>
        <v>0</v>
      </c>
      <c r="BW664" s="36"/>
      <c r="BX664" s="37"/>
      <c r="BY664" s="44">
        <f t="shared" ref="BY664" si="15304">parseTime(BW664)-(BX667=INT(RIGHT($F664, 1)))</f>
        <v>0</v>
      </c>
      <c r="BZ664" s="45">
        <f t="shared" si="15273"/>
        <v>0</v>
      </c>
      <c r="CA664" s="36"/>
      <c r="CB664" s="37"/>
      <c r="CC664" s="44">
        <f t="shared" ref="CC664" si="15305">parseTime(CA664)-(CB667=INT(RIGHT($F664, 1)))</f>
        <v>0</v>
      </c>
      <c r="CD664" s="45">
        <f t="shared" si="15275"/>
        <v>0</v>
      </c>
      <c r="CE664" s="36"/>
      <c r="CF664" s="37"/>
      <c r="CG664" s="44">
        <f t="shared" ref="CG664" si="15306">parseTime(CE664)-(CF667=INT(RIGHT($F664, 1)))</f>
        <v>0</v>
      </c>
      <c r="CH664" s="45">
        <f t="shared" si="15277"/>
        <v>0</v>
      </c>
    </row>
    <row r="665" spans="1:86" x14ac:dyDescent="0.25">
      <c r="A665" s="56" t="s">
        <v>118</v>
      </c>
      <c r="B665" s="57">
        <f ca="1">roleHours(G662:CH668, "DFD")</f>
        <v>16</v>
      </c>
      <c r="C665" s="14">
        <f t="shared" ca="1" si="14823"/>
        <v>2</v>
      </c>
      <c r="D665" s="14"/>
      <c r="E665" s="20"/>
      <c r="F665" s="51" t="s">
        <v>131</v>
      </c>
      <c r="G665" s="36"/>
      <c r="H665" s="37"/>
      <c r="I665" s="44">
        <f t="shared" ref="I665" si="15307">parseTime(G665)-(H667=INT(RIGHT($F665, 1)))</f>
        <v>0</v>
      </c>
      <c r="J665" s="45">
        <f t="shared" si="15245"/>
        <v>0</v>
      </c>
      <c r="K665" s="36"/>
      <c r="L665" s="37"/>
      <c r="M665" s="44">
        <f t="shared" ref="M665" si="15308">parseTime(K665)-(L667=INT(RIGHT($F665, 1)))</f>
        <v>0</v>
      </c>
      <c r="N665" s="45">
        <f t="shared" si="15247"/>
        <v>0</v>
      </c>
      <c r="O665" s="36"/>
      <c r="P665" s="37"/>
      <c r="Q665" s="44">
        <f t="shared" ref="Q665" si="15309">parseTime(O665)-(P667=INT(RIGHT($F665, 1)))</f>
        <v>0</v>
      </c>
      <c r="R665" s="45">
        <f t="shared" si="15249"/>
        <v>0</v>
      </c>
      <c r="S665" s="36"/>
      <c r="T665" s="37"/>
      <c r="U665" s="44">
        <f t="shared" ref="U665" si="15310">parseTime(S665)-(T667=INT(RIGHT($F665, 1)))</f>
        <v>0</v>
      </c>
      <c r="V665" s="45">
        <f t="shared" si="15251"/>
        <v>0</v>
      </c>
      <c r="W665" s="36"/>
      <c r="X665" s="37"/>
      <c r="Y665" s="44">
        <f t="shared" ref="Y665" si="15311">parseTime(W665)-(X667=INT(RIGHT($F665, 1)))</f>
        <v>0</v>
      </c>
      <c r="Z665" s="45">
        <f t="shared" si="15253"/>
        <v>0</v>
      </c>
      <c r="AA665" s="36"/>
      <c r="AB665" s="37"/>
      <c r="AC665" s="44">
        <f t="shared" ref="AC665" si="15312">parseTime(AA665)-(AB667=INT(RIGHT($F665, 1)))</f>
        <v>0</v>
      </c>
      <c r="AD665" s="45">
        <f t="shared" si="15255"/>
        <v>0</v>
      </c>
      <c r="AE665" s="36"/>
      <c r="AF665" s="37"/>
      <c r="AG665" s="44">
        <f t="shared" ref="AG665" si="15313">parseTime(AE665)-(AF667=INT(RIGHT($F665, 1)))</f>
        <v>0</v>
      </c>
      <c r="AH665" s="45">
        <f t="shared" si="15257"/>
        <v>0</v>
      </c>
      <c r="AI665" s="36"/>
      <c r="AJ665" s="37"/>
      <c r="AK665" s="44">
        <f>parseTime(AI665)-(AJ667=INT(RIGHT($F665, 1)))</f>
        <v>0</v>
      </c>
      <c r="AL665" s="45">
        <f t="shared" si="15258"/>
        <v>0</v>
      </c>
      <c r="AM665" s="36"/>
      <c r="AN665" s="37"/>
      <c r="AO665" s="44">
        <f t="shared" ref="AO665" si="15314">parseTime(AM665)-(AN667=INT(RIGHT($F665, 1)))</f>
        <v>0</v>
      </c>
      <c r="AP665" s="45">
        <f t="shared" si="15260"/>
        <v>0</v>
      </c>
      <c r="AQ665" s="36"/>
      <c r="AR665" s="37"/>
      <c r="AS665" s="44">
        <f t="shared" ref="AS665" si="15315">parseTime(AQ665)-(AR667=INT(RIGHT($F665, 1)))</f>
        <v>0</v>
      </c>
      <c r="AT665" s="45">
        <f t="shared" si="15262"/>
        <v>0</v>
      </c>
      <c r="AU665" s="36"/>
      <c r="AV665" s="37"/>
      <c r="AW665" s="44">
        <f>parseTime(AU665)-(AV667=INT(RIGHT($F665, 1)))</f>
        <v>0</v>
      </c>
      <c r="AX665" s="45">
        <f t="shared" si="15263"/>
        <v>0</v>
      </c>
      <c r="AY665" s="36"/>
      <c r="AZ665" s="37"/>
      <c r="BA665" s="44">
        <f>parseTime(AY665)-(AZ667=INT(RIGHT($F665, 1)))</f>
        <v>0</v>
      </c>
      <c r="BB665" s="45">
        <f t="shared" si="15264"/>
        <v>0</v>
      </c>
      <c r="BC665" s="36"/>
      <c r="BD665" s="37"/>
      <c r="BE665" s="44">
        <f>parseTime(BC665)-(BD667=INT(RIGHT($F665, 1)))</f>
        <v>0</v>
      </c>
      <c r="BF665" s="45">
        <f t="shared" si="15265"/>
        <v>0</v>
      </c>
      <c r="BG665" s="36"/>
      <c r="BH665" s="37"/>
      <c r="BI665" s="44">
        <f>parseTime(BG665)-(BH667=INT(RIGHT($F665, 1)))</f>
        <v>0</v>
      </c>
      <c r="BJ665" s="45">
        <f t="shared" si="15266"/>
        <v>0</v>
      </c>
      <c r="BK665" s="36"/>
      <c r="BL665" s="37"/>
      <c r="BM665" s="44">
        <f>parseTime(BK665)-(BL667=INT(RIGHT($F665, 1)))</f>
        <v>0</v>
      </c>
      <c r="BN665" s="45">
        <f t="shared" si="15267"/>
        <v>0</v>
      </c>
      <c r="BO665" s="36"/>
      <c r="BP665" s="37"/>
      <c r="BQ665" s="44">
        <f t="shared" ref="BQ665" si="15316">parseTime(BO665)-(BP667=INT(RIGHT($F665, 1)))</f>
        <v>0</v>
      </c>
      <c r="BR665" s="45">
        <f t="shared" si="15269"/>
        <v>0</v>
      </c>
      <c r="BS665" s="36"/>
      <c r="BT665" s="37"/>
      <c r="BU665" s="44">
        <f t="shared" ref="BU665" si="15317">parseTime(BS665)-(BT667=INT(RIGHT($F665, 1)))</f>
        <v>0</v>
      </c>
      <c r="BV665" s="45">
        <f t="shared" si="15271"/>
        <v>0</v>
      </c>
      <c r="BW665" s="36"/>
      <c r="BX665" s="37"/>
      <c r="BY665" s="44">
        <f t="shared" ref="BY665" si="15318">parseTime(BW665)-(BX667=INT(RIGHT($F665, 1)))</f>
        <v>0</v>
      </c>
      <c r="BZ665" s="45">
        <f t="shared" si="15273"/>
        <v>0</v>
      </c>
      <c r="CA665" s="36"/>
      <c r="CB665" s="37"/>
      <c r="CC665" s="44">
        <f t="shared" ref="CC665" si="15319">parseTime(CA665)-(CB667=INT(RIGHT($F665, 1)))</f>
        <v>0</v>
      </c>
      <c r="CD665" s="45">
        <f t="shared" si="15275"/>
        <v>0</v>
      </c>
      <c r="CE665" s="36"/>
      <c r="CF665" s="37"/>
      <c r="CG665" s="44">
        <f t="shared" ref="CG665" si="15320">parseTime(CE665)-(CF667=INT(RIGHT($F665, 1)))</f>
        <v>0</v>
      </c>
      <c r="CH665" s="45">
        <f t="shared" si="15277"/>
        <v>0</v>
      </c>
    </row>
    <row r="666" spans="1:86" x14ac:dyDescent="0.25">
      <c r="A666" s="56" t="s">
        <v>119</v>
      </c>
      <c r="B666" s="57">
        <f ca="1">roleHours(G662:CH668, "MCC")</f>
        <v>8</v>
      </c>
      <c r="C666" s="14">
        <f t="shared" ca="1" si="14823"/>
        <v>1</v>
      </c>
      <c r="D666" s="14"/>
      <c r="E666" s="20"/>
      <c r="F666" s="51" t="s">
        <v>132</v>
      </c>
      <c r="G666" s="36"/>
      <c r="H666" s="37"/>
      <c r="I666" s="44">
        <f t="shared" ref="I666" si="15321">parseTime(G666)-(H667=INT(RIGHT($F666, 1)))</f>
        <v>0</v>
      </c>
      <c r="J666" s="45">
        <f t="shared" si="15245"/>
        <v>0</v>
      </c>
      <c r="K666" s="36"/>
      <c r="L666" s="37"/>
      <c r="M666" s="44">
        <f t="shared" ref="M666" si="15322">parseTime(K666)-(L667=INT(RIGHT($F666, 1)))</f>
        <v>0</v>
      </c>
      <c r="N666" s="45">
        <f t="shared" si="15247"/>
        <v>0</v>
      </c>
      <c r="O666" s="36"/>
      <c r="P666" s="37"/>
      <c r="Q666" s="44">
        <f t="shared" ref="Q666" si="15323">parseTime(O666)-(P667=INT(RIGHT($F666, 1)))</f>
        <v>0</v>
      </c>
      <c r="R666" s="45">
        <f t="shared" si="15249"/>
        <v>0</v>
      </c>
      <c r="S666" s="36"/>
      <c r="T666" s="37"/>
      <c r="U666" s="44">
        <f t="shared" ref="U666" si="15324">parseTime(S666)-(T667=INT(RIGHT($F666, 1)))</f>
        <v>0</v>
      </c>
      <c r="V666" s="45">
        <f t="shared" si="15251"/>
        <v>0</v>
      </c>
      <c r="W666" s="36"/>
      <c r="X666" s="37"/>
      <c r="Y666" s="44">
        <f t="shared" ref="Y666" si="15325">parseTime(W666)-(X667=INT(RIGHT($F666, 1)))</f>
        <v>0</v>
      </c>
      <c r="Z666" s="45">
        <f t="shared" si="15253"/>
        <v>0</v>
      </c>
      <c r="AA666" s="36"/>
      <c r="AB666" s="37"/>
      <c r="AC666" s="44">
        <f t="shared" ref="AC666" si="15326">parseTime(AA666)-(AB667=INT(RIGHT($F666, 1)))</f>
        <v>0</v>
      </c>
      <c r="AD666" s="45">
        <f t="shared" si="15255"/>
        <v>0</v>
      </c>
      <c r="AE666" s="36"/>
      <c r="AF666" s="37"/>
      <c r="AG666" s="44">
        <f t="shared" ref="AG666" si="15327">parseTime(AE666)-(AF667=INT(RIGHT($F666, 1)))</f>
        <v>0</v>
      </c>
      <c r="AH666" s="45">
        <f t="shared" si="15257"/>
        <v>0</v>
      </c>
      <c r="AI666" s="36"/>
      <c r="AJ666" s="37"/>
      <c r="AK666" s="44">
        <f>parseTime(AI666)-(AJ667=INT(RIGHT($F666, 1)))</f>
        <v>0</v>
      </c>
      <c r="AL666" s="45">
        <f t="shared" si="15258"/>
        <v>0</v>
      </c>
      <c r="AM666" s="36"/>
      <c r="AN666" s="37"/>
      <c r="AO666" s="44">
        <f t="shared" ref="AO666" si="15328">parseTime(AM666)-(AN667=INT(RIGHT($F666, 1)))</f>
        <v>0</v>
      </c>
      <c r="AP666" s="45">
        <f t="shared" si="15260"/>
        <v>0</v>
      </c>
      <c r="AQ666" s="36"/>
      <c r="AR666" s="37"/>
      <c r="AS666" s="44">
        <f t="shared" ref="AS666" si="15329">parseTime(AQ666)-(AR667=INT(RIGHT($F666, 1)))</f>
        <v>0</v>
      </c>
      <c r="AT666" s="45">
        <f t="shared" si="15262"/>
        <v>0</v>
      </c>
      <c r="AU666" s="36"/>
      <c r="AV666" s="37"/>
      <c r="AW666" s="44">
        <f>parseTime(AU666)-(AV667=INT(RIGHT($F666, 1)))</f>
        <v>0</v>
      </c>
      <c r="AX666" s="45">
        <f t="shared" si="15263"/>
        <v>0</v>
      </c>
      <c r="AY666" s="36"/>
      <c r="AZ666" s="37"/>
      <c r="BA666" s="44">
        <f>parseTime(AY666)-(AZ667=INT(RIGHT($F666, 1)))</f>
        <v>0</v>
      </c>
      <c r="BB666" s="45">
        <f t="shared" si="15264"/>
        <v>0</v>
      </c>
      <c r="BC666" s="36"/>
      <c r="BD666" s="37"/>
      <c r="BE666" s="44">
        <f>parseTime(BC666)-(BD667=INT(RIGHT($F666, 1)))</f>
        <v>0</v>
      </c>
      <c r="BF666" s="45">
        <f t="shared" si="15265"/>
        <v>0</v>
      </c>
      <c r="BG666" s="36"/>
      <c r="BH666" s="37"/>
      <c r="BI666" s="44">
        <f>parseTime(BG666)-(BH667=INT(RIGHT($F666, 1)))</f>
        <v>0</v>
      </c>
      <c r="BJ666" s="45">
        <f t="shared" si="15266"/>
        <v>0</v>
      </c>
      <c r="BK666" s="36"/>
      <c r="BL666" s="37"/>
      <c r="BM666" s="44">
        <f>parseTime(BK666)-(BL667=INT(RIGHT($F666, 1)))</f>
        <v>0</v>
      </c>
      <c r="BN666" s="45">
        <f t="shared" si="15267"/>
        <v>0</v>
      </c>
      <c r="BO666" s="36"/>
      <c r="BP666" s="37"/>
      <c r="BQ666" s="44">
        <f t="shared" ref="BQ666" si="15330">parseTime(BO666)-(BP667=INT(RIGHT($F666, 1)))</f>
        <v>0</v>
      </c>
      <c r="BR666" s="45">
        <f t="shared" si="15269"/>
        <v>0</v>
      </c>
      <c r="BS666" s="36"/>
      <c r="BT666" s="37"/>
      <c r="BU666" s="44">
        <f t="shared" ref="BU666" si="15331">parseTime(BS666)-(BT667=INT(RIGHT($F666, 1)))</f>
        <v>0</v>
      </c>
      <c r="BV666" s="45">
        <f t="shared" si="15271"/>
        <v>0</v>
      </c>
      <c r="BW666" s="36"/>
      <c r="BX666" s="37"/>
      <c r="BY666" s="44">
        <f t="shared" ref="BY666" si="15332">parseTime(BW666)-(BX667=INT(RIGHT($F666, 1)))</f>
        <v>0</v>
      </c>
      <c r="BZ666" s="45">
        <f t="shared" si="15273"/>
        <v>0</v>
      </c>
      <c r="CA666" s="36"/>
      <c r="CB666" s="37"/>
      <c r="CC666" s="44">
        <f t="shared" ref="CC666" si="15333">parseTime(CA666)-(CB667=INT(RIGHT($F666, 1)))</f>
        <v>0</v>
      </c>
      <c r="CD666" s="45">
        <f t="shared" si="15275"/>
        <v>0</v>
      </c>
      <c r="CE666" s="36"/>
      <c r="CF666" s="37"/>
      <c r="CG666" s="44">
        <f t="shared" ref="CG666" si="15334">parseTime(CE666)-(CF667=INT(RIGHT($F666, 1)))</f>
        <v>0</v>
      </c>
      <c r="CH666" s="45">
        <f t="shared" si="15277"/>
        <v>0</v>
      </c>
    </row>
    <row r="667" spans="1:86" x14ac:dyDescent="0.25">
      <c r="A667" s="56" t="s">
        <v>120</v>
      </c>
      <c r="B667" s="57">
        <f ca="1">roleHours(G662:CH668, "DCC")</f>
        <v>0</v>
      </c>
      <c r="C667" s="14">
        <f t="shared" ca="1" si="14823"/>
        <v>0</v>
      </c>
      <c r="D667" s="14"/>
      <c r="E667" s="20"/>
      <c r="F667" s="51"/>
      <c r="G667" s="46" t="s">
        <v>134</v>
      </c>
      <c r="H667" s="38">
        <f t="shared" ref="H667" si="15335">lunchAdjust(G662:H666)</f>
        <v>1</v>
      </c>
      <c r="I667" s="48" t="s">
        <v>0</v>
      </c>
      <c r="J667" s="39">
        <f t="shared" ref="J667" si="15336">SUMPRODUCT(I662:I666*J662:J666)</f>
        <v>8</v>
      </c>
      <c r="K667" s="46" t="s">
        <v>134</v>
      </c>
      <c r="L667" s="38">
        <f t="shared" ref="L667" si="15337">lunchAdjust(K662:L666)</f>
        <v>1</v>
      </c>
      <c r="M667" s="48" t="s">
        <v>0</v>
      </c>
      <c r="N667" s="39">
        <f t="shared" ref="N667" si="15338">SUMPRODUCT(M662:M666*N662:N666)</f>
        <v>8</v>
      </c>
      <c r="O667" s="46" t="s">
        <v>134</v>
      </c>
      <c r="P667" s="38">
        <f t="shared" ref="P667" si="15339">lunchAdjust(O662:P666)</f>
        <v>1</v>
      </c>
      <c r="Q667" s="48" t="s">
        <v>0</v>
      </c>
      <c r="R667" s="39">
        <f t="shared" ref="R667" si="15340">SUMPRODUCT(Q662:Q666*R662:R666)</f>
        <v>8</v>
      </c>
      <c r="S667" s="46" t="s">
        <v>134</v>
      </c>
      <c r="T667" s="38">
        <f t="shared" ref="T667" si="15341">lunchAdjust(S662:T666)</f>
        <v>1</v>
      </c>
      <c r="U667" s="48" t="s">
        <v>0</v>
      </c>
      <c r="V667" s="39">
        <f t="shared" ref="V667" si="15342">SUMPRODUCT(U662:U666*V662:V666)</f>
        <v>8</v>
      </c>
      <c r="W667" s="46" t="s">
        <v>134</v>
      </c>
      <c r="X667" s="38">
        <f t="shared" ref="X667" si="15343">lunchAdjust(W662:X666)</f>
        <v>1</v>
      </c>
      <c r="Y667" s="48" t="s">
        <v>0</v>
      </c>
      <c r="Z667" s="39">
        <f t="shared" ref="Z667" si="15344">SUMPRODUCT(Y662:Y666*Z662:Z666)</f>
        <v>8</v>
      </c>
      <c r="AA667" s="46" t="s">
        <v>134</v>
      </c>
      <c r="AB667" s="38">
        <f t="shared" ref="AB667" si="15345">lunchAdjust(AA662:AB666)</f>
        <v>1</v>
      </c>
      <c r="AC667" s="48" t="s">
        <v>0</v>
      </c>
      <c r="AD667" s="39">
        <f t="shared" ref="AD667" si="15346">SUMPRODUCT(AC662:AC666*AD662:AD666)</f>
        <v>8</v>
      </c>
      <c r="AE667" s="46" t="s">
        <v>134</v>
      </c>
      <c r="AF667" s="38">
        <f t="shared" ref="AF667" si="15347">lunchAdjust(AE662:AF666)</f>
        <v>1</v>
      </c>
      <c r="AG667" s="48" t="s">
        <v>0</v>
      </c>
      <c r="AH667" s="39">
        <f t="shared" ref="AH667" si="15348">SUMPRODUCT(AG662:AG666*AH662:AH666)</f>
        <v>8</v>
      </c>
      <c r="AI667" s="46" t="s">
        <v>134</v>
      </c>
      <c r="AJ667" s="38">
        <f t="shared" ref="AJ667" si="15349">lunchAdjust(AI662:AJ666)</f>
        <v>0</v>
      </c>
      <c r="AK667" s="48" t="s">
        <v>0</v>
      </c>
      <c r="AL667" s="39">
        <f t="shared" ref="AL667" si="15350">SUMPRODUCT(AK662:AK666*AL662:AL666)</f>
        <v>0</v>
      </c>
      <c r="AM667" s="46" t="s">
        <v>134</v>
      </c>
      <c r="AN667" s="38">
        <f t="shared" ref="AN667" si="15351">lunchAdjust(AM662:AN666)</f>
        <v>2</v>
      </c>
      <c r="AO667" s="48" t="s">
        <v>0</v>
      </c>
      <c r="AP667" s="39">
        <f t="shared" ref="AP667" si="15352">SUMPRODUCT(AO662:AO666*AP662:AP666)</f>
        <v>8</v>
      </c>
      <c r="AQ667" s="46" t="s">
        <v>134</v>
      </c>
      <c r="AR667" s="38">
        <f t="shared" ref="AR667" si="15353">lunchAdjust(AQ662:AR666)</f>
        <v>0</v>
      </c>
      <c r="AS667" s="48" t="s">
        <v>0</v>
      </c>
      <c r="AT667" s="39">
        <f t="shared" ref="AT667" si="15354">SUMPRODUCT(AS662:AS666*AT662:AT666)</f>
        <v>0</v>
      </c>
      <c r="AU667" s="46" t="s">
        <v>134</v>
      </c>
      <c r="AV667" s="38">
        <f t="shared" ref="AV667" si="15355">lunchAdjust(AU662:AV666)</f>
        <v>0</v>
      </c>
      <c r="AW667" s="48" t="s">
        <v>0</v>
      </c>
      <c r="AX667" s="39">
        <f t="shared" ref="AX667" si="15356">SUMPRODUCT(AW662:AW666*AX662:AX666)</f>
        <v>0</v>
      </c>
      <c r="AY667" s="46" t="s">
        <v>134</v>
      </c>
      <c r="AZ667" s="38">
        <f t="shared" ref="AZ667" si="15357">lunchAdjust(AY662:AZ666)</f>
        <v>1</v>
      </c>
      <c r="BA667" s="48" t="s">
        <v>0</v>
      </c>
      <c r="BB667" s="39">
        <f t="shared" ref="BB667" si="15358">SUMPRODUCT(BA662:BA666*BB662:BB666)</f>
        <v>8</v>
      </c>
      <c r="BC667" s="46" t="s">
        <v>134</v>
      </c>
      <c r="BD667" s="38">
        <f t="shared" ref="BD667" si="15359">lunchAdjust(BC662:BD666)</f>
        <v>0</v>
      </c>
      <c r="BE667" s="48" t="s">
        <v>0</v>
      </c>
      <c r="BF667" s="39">
        <f t="shared" ref="BF667" si="15360">SUMPRODUCT(BE662:BE666*BF662:BF666)</f>
        <v>0</v>
      </c>
      <c r="BG667" s="46" t="s">
        <v>134</v>
      </c>
      <c r="BH667" s="38">
        <f t="shared" ref="BH667" si="15361">lunchAdjust(BG662:BH666)</f>
        <v>0</v>
      </c>
      <c r="BI667" s="48" t="s">
        <v>0</v>
      </c>
      <c r="BJ667" s="39">
        <f t="shared" ref="BJ667" si="15362">SUMPRODUCT(BI662:BI666*BJ662:BJ666)</f>
        <v>0</v>
      </c>
      <c r="BK667" s="46" t="s">
        <v>134</v>
      </c>
      <c r="BL667" s="38">
        <f t="shared" ref="BL667" si="15363">lunchAdjust(BK662:BL666)</f>
        <v>0</v>
      </c>
      <c r="BM667" s="48" t="s">
        <v>0</v>
      </c>
      <c r="BN667" s="39">
        <f t="shared" ref="BN667" si="15364">SUMPRODUCT(BM662:BM666*BN662:BN666)</f>
        <v>0</v>
      </c>
      <c r="BO667" s="46" t="s">
        <v>134</v>
      </c>
      <c r="BP667" s="38">
        <f t="shared" ref="BP667" si="15365">lunchAdjust(BO662:BP666)</f>
        <v>0</v>
      </c>
      <c r="BQ667" s="48" t="s">
        <v>0</v>
      </c>
      <c r="BR667" s="39">
        <f t="shared" ref="BR667" si="15366">SUMPRODUCT(BQ662:BQ666*BR662:BR666)</f>
        <v>0</v>
      </c>
      <c r="BS667" s="46" t="s">
        <v>134</v>
      </c>
      <c r="BT667" s="38">
        <f t="shared" ref="BT667" si="15367">lunchAdjust(BS662:BT666)</f>
        <v>0</v>
      </c>
      <c r="BU667" s="48" t="s">
        <v>0</v>
      </c>
      <c r="BV667" s="39">
        <f t="shared" ref="BV667" si="15368">SUMPRODUCT(BU662:BU666*BV662:BV666)</f>
        <v>0</v>
      </c>
      <c r="BW667" s="46" t="s">
        <v>134</v>
      </c>
      <c r="BX667" s="38">
        <f t="shared" ref="BX667" si="15369">lunchAdjust(BW662:BX666)</f>
        <v>0</v>
      </c>
      <c r="BY667" s="48" t="s">
        <v>0</v>
      </c>
      <c r="BZ667" s="39">
        <f t="shared" ref="BZ667" si="15370">SUMPRODUCT(BY662:BY666*BZ662:BZ666)</f>
        <v>0</v>
      </c>
      <c r="CA667" s="46" t="s">
        <v>134</v>
      </c>
      <c r="CB667" s="38">
        <f t="shared" ref="CB667" si="15371">lunchAdjust(CA662:CB666)</f>
        <v>0</v>
      </c>
      <c r="CC667" s="48" t="s">
        <v>0</v>
      </c>
      <c r="CD667" s="39">
        <f t="shared" ref="CD667" si="15372">SUMPRODUCT(CC662:CC666*CD662:CD666)</f>
        <v>0</v>
      </c>
      <c r="CE667" s="46" t="s">
        <v>134</v>
      </c>
      <c r="CF667" s="38">
        <f t="shared" ref="CF667" si="15373">lunchAdjust(CE662:CF666)</f>
        <v>0</v>
      </c>
      <c r="CG667" s="48" t="s">
        <v>0</v>
      </c>
      <c r="CH667" s="39">
        <f t="shared" ref="CH667" si="15374">SUMPRODUCT(CG662:CG666*CH662:CH666)</f>
        <v>0</v>
      </c>
    </row>
    <row r="668" spans="1:86" ht="15.75" thickBot="1" x14ac:dyDescent="0.3">
      <c r="A668" s="58" t="s">
        <v>121</v>
      </c>
      <c r="B668" s="59">
        <f ca="1">roleHours(G662:CH668, "OUT")</f>
        <v>0</v>
      </c>
      <c r="C668" s="54" t="s">
        <v>137</v>
      </c>
      <c r="D668" s="22">
        <f ca="1">roleHours(G662:CH668, "PTO")</f>
        <v>0</v>
      </c>
      <c r="E668" s="23"/>
      <c r="F668" s="52"/>
      <c r="G668" s="47" t="s">
        <v>39</v>
      </c>
      <c r="H668" s="40">
        <f t="shared" si="14051"/>
        <v>0</v>
      </c>
      <c r="I668" s="49" t="s">
        <v>135</v>
      </c>
      <c r="J668" s="41">
        <f t="shared" ref="J668" si="15375">J667*G$4</f>
        <v>0</v>
      </c>
      <c r="K668" s="47" t="s">
        <v>39</v>
      </c>
      <c r="L668" s="40">
        <f t="shared" ref="L668" si="15376">SUMPRODUCT(M662:M666*(L662:L666="PTO"))+SUMPRODUCT(M662:M666*(L662:L666="HOL"))</f>
        <v>0</v>
      </c>
      <c r="M668" s="49" t="s">
        <v>135</v>
      </c>
      <c r="N668" s="41">
        <f t="shared" ref="N668" si="15377">N667*K$4</f>
        <v>0</v>
      </c>
      <c r="O668" s="47" t="s">
        <v>39</v>
      </c>
      <c r="P668" s="40">
        <f t="shared" ref="P668" si="15378">SUMPRODUCT(Q662:Q666*(P662:P666="PTO"))+SUMPRODUCT(Q662:Q666*(P662:P666="HOL"))</f>
        <v>0</v>
      </c>
      <c r="Q668" s="49" t="s">
        <v>135</v>
      </c>
      <c r="R668" s="41">
        <f t="shared" ref="R668" si="15379">R667*O$4</f>
        <v>8</v>
      </c>
      <c r="S668" s="47" t="s">
        <v>39</v>
      </c>
      <c r="T668" s="40">
        <f t="shared" ref="T668" si="15380">SUMPRODUCT(U662:U666*(T662:T666="PTO"))+SUMPRODUCT(U662:U666*(T662:T666="HOL"))</f>
        <v>0</v>
      </c>
      <c r="U668" s="49" t="s">
        <v>135</v>
      </c>
      <c r="V668" s="41">
        <f t="shared" ref="V668" si="15381">V667*S$4</f>
        <v>0</v>
      </c>
      <c r="W668" s="47" t="s">
        <v>39</v>
      </c>
      <c r="X668" s="40">
        <f t="shared" ref="X668" si="15382">SUMPRODUCT(Y662:Y666*(X662:X666="PTO"))+SUMPRODUCT(Y662:Y666*(X662:X666="HOL"))</f>
        <v>0</v>
      </c>
      <c r="Y668" s="49" t="s">
        <v>135</v>
      </c>
      <c r="Z668" s="41">
        <f t="shared" ref="Z668" si="15383">Z667*W$4</f>
        <v>8</v>
      </c>
      <c r="AA668" s="47" t="s">
        <v>39</v>
      </c>
      <c r="AB668" s="40">
        <f t="shared" ref="AB668" si="15384">SUMPRODUCT(AC662:AC666*(AB662:AB666="PTO"))+SUMPRODUCT(AC662:AC666*(AB662:AB666="HOL"))</f>
        <v>0</v>
      </c>
      <c r="AC668" s="49" t="s">
        <v>135</v>
      </c>
      <c r="AD668" s="41">
        <f t="shared" ref="AD668" si="15385">AD667*AA$4</f>
        <v>8</v>
      </c>
      <c r="AE668" s="47" t="s">
        <v>39</v>
      </c>
      <c r="AF668" s="40">
        <f t="shared" ref="AF668" si="15386">SUMPRODUCT(AG662:AG666*(AF662:AF666="PTO"))+SUMPRODUCT(AG662:AG666*(AF662:AF666="HOL"))</f>
        <v>0</v>
      </c>
      <c r="AG668" s="49" t="s">
        <v>135</v>
      </c>
      <c r="AH668" s="41">
        <f t="shared" ref="AH668" si="15387">AH667*AE$4</f>
        <v>8</v>
      </c>
      <c r="AI668" s="47" t="s">
        <v>39</v>
      </c>
      <c r="AJ668" s="40">
        <f t="shared" ref="AJ668" si="15388">SUMPRODUCT(AK662:AK666*(AJ662:AJ666="PTO"))+SUMPRODUCT(AK662:AK666*(AJ662:AJ666="HOL"))</f>
        <v>0</v>
      </c>
      <c r="AK668" s="49" t="s">
        <v>135</v>
      </c>
      <c r="AL668" s="41">
        <f>AL667*AI$4</f>
        <v>0</v>
      </c>
      <c r="AM668" s="47" t="s">
        <v>39</v>
      </c>
      <c r="AN668" s="40">
        <f t="shared" ref="AN668" si="15389">SUMPRODUCT(AO662:AO666*(AN662:AN666="PTO"))+SUMPRODUCT(AO662:AO666*(AN662:AN666="HOL"))</f>
        <v>0</v>
      </c>
      <c r="AO668" s="49" t="s">
        <v>135</v>
      </c>
      <c r="AP668" s="41">
        <f t="shared" ref="AP668" si="15390">AP667*AM$4</f>
        <v>8</v>
      </c>
      <c r="AQ668" s="47" t="s">
        <v>39</v>
      </c>
      <c r="AR668" s="40">
        <f t="shared" ref="AR668" si="15391">SUMPRODUCT(AS662:AS666*(AR662:AR666="PTO"))+SUMPRODUCT(AS662:AS666*(AR662:AR666="HOL"))</f>
        <v>0</v>
      </c>
      <c r="AS668" s="49" t="s">
        <v>135</v>
      </c>
      <c r="AT668" s="41">
        <f t="shared" ref="AT668" si="15392">AT667*AQ$4</f>
        <v>0</v>
      </c>
      <c r="AU668" s="47" t="s">
        <v>39</v>
      </c>
      <c r="AV668" s="40">
        <f t="shared" ref="AV668" si="15393">SUMPRODUCT(AW662:AW666*(AV662:AV666="PTO"))+SUMPRODUCT(AW662:AW666*(AV662:AV666="HOL"))</f>
        <v>0</v>
      </c>
      <c r="AW668" s="49" t="s">
        <v>135</v>
      </c>
      <c r="AX668" s="41">
        <f>AX667*AU$4</f>
        <v>0</v>
      </c>
      <c r="AY668" s="47" t="s">
        <v>39</v>
      </c>
      <c r="AZ668" s="40">
        <f t="shared" ref="AZ668" si="15394">SUMPRODUCT(BA662:BA666*(AZ662:AZ666="PTO"))+SUMPRODUCT(BA662:BA666*(AZ662:AZ666="HOL"))</f>
        <v>0</v>
      </c>
      <c r="BA668" s="49" t="s">
        <v>135</v>
      </c>
      <c r="BB668" s="41">
        <f>BB667*AY$4</f>
        <v>8</v>
      </c>
      <c r="BC668" s="47" t="s">
        <v>39</v>
      </c>
      <c r="BD668" s="40">
        <f t="shared" ref="BD668" si="15395">SUMPRODUCT(BE662:BE666*(BD662:BD666="PTO"))+SUMPRODUCT(BE662:BE666*(BD662:BD666="HOL"))</f>
        <v>0</v>
      </c>
      <c r="BE668" s="49" t="s">
        <v>135</v>
      </c>
      <c r="BF668" s="41">
        <f>BF667*BC$4</f>
        <v>0</v>
      </c>
      <c r="BG668" s="47" t="s">
        <v>39</v>
      </c>
      <c r="BH668" s="40">
        <f t="shared" ref="BH668" si="15396">SUMPRODUCT(BI662:BI666*(BH662:BH666="PTO"))+SUMPRODUCT(BI662:BI666*(BH662:BH666="HOL"))</f>
        <v>0</v>
      </c>
      <c r="BI668" s="49" t="s">
        <v>135</v>
      </c>
      <c r="BJ668" s="41">
        <f>BJ667*BG$4</f>
        <v>0</v>
      </c>
      <c r="BK668" s="47" t="s">
        <v>39</v>
      </c>
      <c r="BL668" s="40">
        <f t="shared" ref="BL668" si="15397">SUMPRODUCT(BM662:BM666*(BL662:BL666="PTO"))+SUMPRODUCT(BM662:BM666*(BL662:BL666="HOL"))</f>
        <v>0</v>
      </c>
      <c r="BM668" s="49" t="s">
        <v>135</v>
      </c>
      <c r="BN668" s="41">
        <f>BN667*BK$4</f>
        <v>0</v>
      </c>
      <c r="BO668" s="47" t="s">
        <v>39</v>
      </c>
      <c r="BP668" s="40">
        <f t="shared" ref="BP668" si="15398">SUMPRODUCT(BQ662:BQ666*(BP662:BP666="PTO"))+SUMPRODUCT(BQ662:BQ666*(BP662:BP666="HOL"))</f>
        <v>0</v>
      </c>
      <c r="BQ668" s="49" t="s">
        <v>135</v>
      </c>
      <c r="BR668" s="41">
        <f t="shared" ref="BR668" si="15399">BR667*BO$4</f>
        <v>0</v>
      </c>
      <c r="BS668" s="47" t="s">
        <v>39</v>
      </c>
      <c r="BT668" s="40">
        <f t="shared" ref="BT668" si="15400">SUMPRODUCT(BU662:BU666*(BT662:BT666="PTO"))+SUMPRODUCT(BU662:BU666*(BT662:BT666="HOL"))</f>
        <v>0</v>
      </c>
      <c r="BU668" s="49" t="s">
        <v>135</v>
      </c>
      <c r="BV668" s="41">
        <f t="shared" ref="BV668" si="15401">BV667*BS$4</f>
        <v>0</v>
      </c>
      <c r="BW668" s="47" t="s">
        <v>39</v>
      </c>
      <c r="BX668" s="40">
        <f t="shared" ref="BX668" si="15402">SUMPRODUCT(BY662:BY666*(BX662:BX666="PTO"))+SUMPRODUCT(BY662:BY666*(BX662:BX666="HOL"))</f>
        <v>0</v>
      </c>
      <c r="BY668" s="49" t="s">
        <v>135</v>
      </c>
      <c r="BZ668" s="41">
        <f t="shared" ref="BZ668" si="15403">BZ667*BW$4</f>
        <v>0</v>
      </c>
      <c r="CA668" s="47" t="s">
        <v>39</v>
      </c>
      <c r="CB668" s="40">
        <f t="shared" ref="CB668" si="15404">SUMPRODUCT(CC662:CC666*(CB662:CB666="PTO"))+SUMPRODUCT(CC662:CC666*(CB662:CB666="HOL"))</f>
        <v>0</v>
      </c>
      <c r="CC668" s="49" t="s">
        <v>135</v>
      </c>
      <c r="CD668" s="41">
        <f t="shared" ref="CD668" si="15405">CD667*CA$4</f>
        <v>0</v>
      </c>
      <c r="CE668" s="47" t="s">
        <v>39</v>
      </c>
      <c r="CF668" s="40">
        <f t="shared" ref="CF668" si="15406">SUMPRODUCT(CG662:CG666*(CF662:CF666="PTO"))+SUMPRODUCT(CG662:CG666*(CF662:CF666="HOL"))</f>
        <v>0</v>
      </c>
      <c r="CG668" s="49" t="s">
        <v>135</v>
      </c>
      <c r="CH668" s="41">
        <f t="shared" ref="CH668" si="15407">CH667*CE$4</f>
        <v>0</v>
      </c>
    </row>
    <row r="669" spans="1:86" x14ac:dyDescent="0.25">
      <c r="A669" s="70" t="s">
        <v>133</v>
      </c>
      <c r="B669" s="71">
        <f t="shared" ref="B669" ca="1" si="15408">D669-B670</f>
        <v>-17.757942497164237</v>
      </c>
      <c r="C669" s="72" t="s">
        <v>122</v>
      </c>
      <c r="D669" s="71">
        <f>IFERROR(INDEX(Holidays[FTE], MATCH(Entry!E669, Holidays[Date], 0)), 1)*8*INDEX(FTEguide[[1]:[12]], MATCH(Entry!E670, FTEguide[Weekday], 0), IF(Entry!E672&gt;0, Entry!E672, MONTH(Entry!E669)))</f>
        <v>62.242057502835763</v>
      </c>
      <c r="E669" s="60">
        <f t="shared" si="15243"/>
        <v>43923</v>
      </c>
      <c r="F669" s="50" t="s">
        <v>128</v>
      </c>
      <c r="G669" s="34" t="s">
        <v>136</v>
      </c>
      <c r="H669" s="35" t="s">
        <v>23</v>
      </c>
      <c r="I669" s="42">
        <f t="shared" ref="I669" si="15409">parseTime(G669)-(H674=INT(RIGHT($F669, 1)))</f>
        <v>8</v>
      </c>
      <c r="J669" s="43">
        <f t="shared" ref="J669:J673" si="15410">isClocked(H669)</f>
        <v>1</v>
      </c>
      <c r="K669" s="34" t="s">
        <v>136</v>
      </c>
      <c r="L669" s="35" t="s">
        <v>23</v>
      </c>
      <c r="M669" s="42">
        <f t="shared" ref="M669" si="15411">parseTime(K669)-(L674=INT(RIGHT($F669, 1)))</f>
        <v>8</v>
      </c>
      <c r="N669" s="43">
        <f t="shared" ref="N669:N673" si="15412">isClocked(L669)</f>
        <v>1</v>
      </c>
      <c r="O669" s="34" t="s">
        <v>180</v>
      </c>
      <c r="P669" s="35" t="s">
        <v>23</v>
      </c>
      <c r="Q669" s="42">
        <f t="shared" ref="Q669" si="15413">parseTime(O669)-(P674=INT(RIGHT($F669, 1)))</f>
        <v>8</v>
      </c>
      <c r="R669" s="43">
        <f t="shared" ref="R669:R673" si="15414">isClocked(P669)</f>
        <v>1</v>
      </c>
      <c r="S669" s="34" t="s">
        <v>227</v>
      </c>
      <c r="T669" s="35" t="s">
        <v>23</v>
      </c>
      <c r="U669" s="42">
        <f t="shared" ref="U669" si="15415">parseTime(S669)-(T674=INT(RIGHT($F669, 1)))</f>
        <v>8</v>
      </c>
      <c r="V669" s="43">
        <f t="shared" ref="V669:V673" si="15416">isClocked(T669)</f>
        <v>1</v>
      </c>
      <c r="W669" s="34" t="s">
        <v>136</v>
      </c>
      <c r="X669" s="35" t="s">
        <v>24</v>
      </c>
      <c r="Y669" s="42">
        <f t="shared" ref="Y669" si="15417">parseTime(W669)-(X674=INT(RIGHT($F669, 1)))</f>
        <v>8</v>
      </c>
      <c r="Z669" s="43">
        <f t="shared" ref="Z669:Z673" si="15418">isClocked(X669)</f>
        <v>1</v>
      </c>
      <c r="AA669" s="34" t="s">
        <v>136</v>
      </c>
      <c r="AB669" s="35" t="s">
        <v>23</v>
      </c>
      <c r="AC669" s="42">
        <f t="shared" ref="AC669" si="15419">parseTime(AA669)-(AB674=INT(RIGHT($F669, 1)))</f>
        <v>8</v>
      </c>
      <c r="AD669" s="43">
        <f t="shared" ref="AD669:AD673" si="15420">isClocked(AB669)</f>
        <v>1</v>
      </c>
      <c r="AE669" s="34" t="s">
        <v>136</v>
      </c>
      <c r="AF669" s="35" t="s">
        <v>25</v>
      </c>
      <c r="AG669" s="42">
        <f t="shared" ref="AG669" si="15421">parseTime(AE669)-(AF674=INT(RIGHT($F669, 1)))</f>
        <v>8</v>
      </c>
      <c r="AH669" s="43">
        <f t="shared" ref="AH669:AH673" si="15422">isClocked(AF669)</f>
        <v>1</v>
      </c>
      <c r="AI669" s="34" t="s">
        <v>136</v>
      </c>
      <c r="AJ669" s="35" t="s">
        <v>23</v>
      </c>
      <c r="AK669" s="42">
        <f>parseTime(AI669)-(AJ674=INT(RIGHT($F669, 1)))</f>
        <v>8</v>
      </c>
      <c r="AL669" s="43">
        <f t="shared" ref="AL669:AL673" si="15423">isClocked(AJ669)</f>
        <v>1</v>
      </c>
      <c r="AM669" s="34" t="s">
        <v>136</v>
      </c>
      <c r="AN669" s="35" t="s">
        <v>23</v>
      </c>
      <c r="AO669" s="42">
        <f t="shared" ref="AO669" si="15424">parseTime(AM669)-(AN674=INT(RIGHT($F669, 1)))</f>
        <v>8</v>
      </c>
      <c r="AP669" s="43">
        <f t="shared" ref="AP669:AP673" si="15425">isClocked(AN669)</f>
        <v>1</v>
      </c>
      <c r="AQ669" s="34"/>
      <c r="AR669" s="35"/>
      <c r="AS669" s="42">
        <f t="shared" ref="AS669" si="15426">parseTime(AQ669)-(AR674=INT(RIGHT($F669, 1)))</f>
        <v>0</v>
      </c>
      <c r="AT669" s="43">
        <f t="shared" ref="AT669:AT673" si="15427">isClocked(AR669)</f>
        <v>0</v>
      </c>
      <c r="AU669" s="34"/>
      <c r="AV669" s="35"/>
      <c r="AW669" s="42">
        <f>parseTime(AU669)-(AV674=INT(RIGHT($F669, 1)))</f>
        <v>0</v>
      </c>
      <c r="AX669" s="43">
        <f t="shared" ref="AX669:AX673" si="15428">isClocked(AV669)</f>
        <v>0</v>
      </c>
      <c r="AY669" s="34" t="s">
        <v>136</v>
      </c>
      <c r="AZ669" s="35" t="s">
        <v>24</v>
      </c>
      <c r="BA669" s="42">
        <f>parseTime(AY669)-(AZ674=INT(RIGHT($F669, 1)))</f>
        <v>8</v>
      </c>
      <c r="BB669" s="43">
        <f t="shared" ref="BB669:BB673" si="15429">isClocked(AZ669)</f>
        <v>1</v>
      </c>
      <c r="BC669" s="34"/>
      <c r="BD669" s="35"/>
      <c r="BE669" s="42">
        <f>parseTime(BC669)-(BD674=INT(RIGHT($F669, 1)))</f>
        <v>0</v>
      </c>
      <c r="BF669" s="43">
        <f t="shared" ref="BF669:BF673" si="15430">isClocked(BD669)</f>
        <v>0</v>
      </c>
      <c r="BG669" s="34"/>
      <c r="BH669" s="35"/>
      <c r="BI669" s="42">
        <f>parseTime(BG669)-(BH674=INT(RIGHT($F669, 1)))</f>
        <v>0</v>
      </c>
      <c r="BJ669" s="43">
        <f t="shared" ref="BJ669:BJ673" si="15431">isClocked(BH669)</f>
        <v>0</v>
      </c>
      <c r="BK669" s="34"/>
      <c r="BL669" s="35"/>
      <c r="BM669" s="42">
        <f>parseTime(BK669)-(BL674=INT(RIGHT($F669, 1)))</f>
        <v>0</v>
      </c>
      <c r="BN669" s="43">
        <f t="shared" ref="BN669:BN673" si="15432">isClocked(BL669)</f>
        <v>0</v>
      </c>
      <c r="BO669" s="34"/>
      <c r="BP669" s="35"/>
      <c r="BQ669" s="42">
        <f t="shared" ref="BQ669" si="15433">parseTime(BO669)-(BP674=INT(RIGHT($F669, 1)))</f>
        <v>0</v>
      </c>
      <c r="BR669" s="43">
        <f t="shared" ref="BR669:BR673" si="15434">isClocked(BP669)</f>
        <v>0</v>
      </c>
      <c r="BS669" s="34"/>
      <c r="BT669" s="35"/>
      <c r="BU669" s="42">
        <f t="shared" ref="BU669" si="15435">parseTime(BS669)-(BT674=INT(RIGHT($F669, 1)))</f>
        <v>0</v>
      </c>
      <c r="BV669" s="43">
        <f t="shared" ref="BV669:BV673" si="15436">isClocked(BT669)</f>
        <v>0</v>
      </c>
      <c r="BW669" s="34"/>
      <c r="BX669" s="35"/>
      <c r="BY669" s="42">
        <f t="shared" ref="BY669" si="15437">parseTime(BW669)-(BX674=INT(RIGHT($F669, 1)))</f>
        <v>0</v>
      </c>
      <c r="BZ669" s="43">
        <f t="shared" ref="BZ669:BZ673" si="15438">isClocked(BX669)</f>
        <v>0</v>
      </c>
      <c r="CA669" s="34"/>
      <c r="CB669" s="35"/>
      <c r="CC669" s="42">
        <f t="shared" ref="CC669" si="15439">parseTime(CA669)-(CB674=INT(RIGHT($F669, 1)))</f>
        <v>0</v>
      </c>
      <c r="CD669" s="43">
        <f t="shared" ref="CD669:CD673" si="15440">isClocked(CB669)</f>
        <v>0</v>
      </c>
      <c r="CE669" s="34"/>
      <c r="CF669" s="35"/>
      <c r="CG669" s="42">
        <f t="shared" ref="CG669" si="15441">parseTime(CE669)-(CF674=INT(RIGHT($F669, 1)))</f>
        <v>0</v>
      </c>
      <c r="CH669" s="43">
        <f t="shared" ref="CH669:CH673" si="15442">isClocked(CF669)</f>
        <v>0</v>
      </c>
    </row>
    <row r="670" spans="1:86" x14ac:dyDescent="0.25">
      <c r="A670" s="56" t="s">
        <v>0</v>
      </c>
      <c r="B670" s="57">
        <f t="shared" ref="B670" ca="1" si="15443">SUM(B671:B674)</f>
        <v>80</v>
      </c>
      <c r="C670" s="14" t="s">
        <v>252</v>
      </c>
      <c r="D670" s="14"/>
      <c r="E670" s="55" t="str">
        <f t="shared" si="15112"/>
        <v>Thursday</v>
      </c>
      <c r="F670" s="51" t="s">
        <v>129</v>
      </c>
      <c r="G670" s="36"/>
      <c r="H670" s="37"/>
      <c r="I670" s="44">
        <f t="shared" ref="I670" si="15444">parseTime(G670)-(H674=INT(RIGHT($F670, 1)))</f>
        <v>0</v>
      </c>
      <c r="J670" s="45">
        <f t="shared" si="15410"/>
        <v>0</v>
      </c>
      <c r="K670" s="36"/>
      <c r="L670" s="37"/>
      <c r="M670" s="44">
        <f t="shared" ref="M670" si="15445">parseTime(K670)-(L674=INT(RIGHT($F670, 1)))</f>
        <v>0</v>
      </c>
      <c r="N670" s="45">
        <f t="shared" si="15412"/>
        <v>0</v>
      </c>
      <c r="O670" s="36"/>
      <c r="P670" s="37"/>
      <c r="Q670" s="44">
        <f t="shared" ref="Q670" si="15446">parseTime(O670)-(P674=INT(RIGHT($F670, 1)))</f>
        <v>0</v>
      </c>
      <c r="R670" s="45">
        <f t="shared" si="15414"/>
        <v>0</v>
      </c>
      <c r="S670" s="36"/>
      <c r="T670" s="37"/>
      <c r="U670" s="44">
        <f t="shared" ref="U670" si="15447">parseTime(S670)-(T674=INT(RIGHT($F670, 1)))</f>
        <v>0</v>
      </c>
      <c r="V670" s="45">
        <f t="shared" si="15416"/>
        <v>0</v>
      </c>
      <c r="W670" s="36"/>
      <c r="X670" s="37"/>
      <c r="Y670" s="44">
        <f t="shared" ref="Y670" si="15448">parseTime(W670)-(X674=INT(RIGHT($F670, 1)))</f>
        <v>0</v>
      </c>
      <c r="Z670" s="45">
        <f t="shared" si="15418"/>
        <v>0</v>
      </c>
      <c r="AA670" s="36"/>
      <c r="AB670" s="37"/>
      <c r="AC670" s="44">
        <f t="shared" ref="AC670" si="15449">parseTime(AA670)-(AB674=INT(RIGHT($F670, 1)))</f>
        <v>0</v>
      </c>
      <c r="AD670" s="45">
        <f t="shared" si="15420"/>
        <v>0</v>
      </c>
      <c r="AE670" s="36"/>
      <c r="AF670" s="37"/>
      <c r="AG670" s="44">
        <f t="shared" ref="AG670" si="15450">parseTime(AE670)-(AF674=INT(RIGHT($F670, 1)))</f>
        <v>0</v>
      </c>
      <c r="AH670" s="45">
        <f t="shared" si="15422"/>
        <v>0</v>
      </c>
      <c r="AI670" s="36"/>
      <c r="AJ670" s="37"/>
      <c r="AK670" s="44">
        <f>parseTime(AI670)-(AJ674=INT(RIGHT($F670, 1)))</f>
        <v>0</v>
      </c>
      <c r="AL670" s="45">
        <f t="shared" si="15423"/>
        <v>0</v>
      </c>
      <c r="AM670" s="36"/>
      <c r="AN670" s="37"/>
      <c r="AO670" s="44">
        <f t="shared" ref="AO670" si="15451">parseTime(AM670)-(AN674=INT(RIGHT($F670, 1)))</f>
        <v>0</v>
      </c>
      <c r="AP670" s="45">
        <f t="shared" si="15425"/>
        <v>0</v>
      </c>
      <c r="AQ670" s="36"/>
      <c r="AR670" s="37"/>
      <c r="AS670" s="44">
        <f t="shared" ref="AS670" si="15452">parseTime(AQ670)-(AR674=INT(RIGHT($F670, 1)))</f>
        <v>0</v>
      </c>
      <c r="AT670" s="45">
        <f t="shared" si="15427"/>
        <v>0</v>
      </c>
      <c r="AU670" s="36"/>
      <c r="AV670" s="37"/>
      <c r="AW670" s="44">
        <f>parseTime(AU670)-(AV674=INT(RIGHT($F670, 1)))</f>
        <v>0</v>
      </c>
      <c r="AX670" s="45">
        <f t="shared" si="15428"/>
        <v>0</v>
      </c>
      <c r="AY670" s="36"/>
      <c r="AZ670" s="37"/>
      <c r="BA670" s="44">
        <f>parseTime(AY670)-(AZ674=INT(RIGHT($F670, 1)))</f>
        <v>0</v>
      </c>
      <c r="BB670" s="45">
        <f t="shared" si="15429"/>
        <v>0</v>
      </c>
      <c r="BC670" s="36"/>
      <c r="BD670" s="37"/>
      <c r="BE670" s="44">
        <f>parseTime(BC670)-(BD674=INT(RIGHT($F670, 1)))</f>
        <v>0</v>
      </c>
      <c r="BF670" s="45">
        <f t="shared" si="15430"/>
        <v>0</v>
      </c>
      <c r="BG670" s="36"/>
      <c r="BH670" s="37"/>
      <c r="BI670" s="44">
        <f>parseTime(BG670)-(BH674=INT(RIGHT($F670, 1)))</f>
        <v>0</v>
      </c>
      <c r="BJ670" s="45">
        <f t="shared" si="15431"/>
        <v>0</v>
      </c>
      <c r="BK670" s="36"/>
      <c r="BL670" s="37"/>
      <c r="BM670" s="44">
        <f>parseTime(BK670)-(BL674=INT(RIGHT($F670, 1)))</f>
        <v>0</v>
      </c>
      <c r="BN670" s="45">
        <f t="shared" si="15432"/>
        <v>0</v>
      </c>
      <c r="BO670" s="36"/>
      <c r="BP670" s="37"/>
      <c r="BQ670" s="44">
        <f t="shared" ref="BQ670" si="15453">parseTime(BO670)-(BP674=INT(RIGHT($F670, 1)))</f>
        <v>0</v>
      </c>
      <c r="BR670" s="45">
        <f t="shared" si="15434"/>
        <v>0</v>
      </c>
      <c r="BS670" s="36"/>
      <c r="BT670" s="37"/>
      <c r="BU670" s="44">
        <f t="shared" ref="BU670" si="15454">parseTime(BS670)-(BT674=INT(RIGHT($F670, 1)))</f>
        <v>0</v>
      </c>
      <c r="BV670" s="45">
        <f t="shared" si="15436"/>
        <v>0</v>
      </c>
      <c r="BW670" s="36"/>
      <c r="BX670" s="37"/>
      <c r="BY670" s="44">
        <f t="shared" ref="BY670" si="15455">parseTime(BW670)-(BX674=INT(RIGHT($F670, 1)))</f>
        <v>0</v>
      </c>
      <c r="BZ670" s="45">
        <f t="shared" si="15438"/>
        <v>0</v>
      </c>
      <c r="CA670" s="36"/>
      <c r="CB670" s="37"/>
      <c r="CC670" s="44">
        <f t="shared" ref="CC670" si="15456">parseTime(CA670)-(CB674=INT(RIGHT($F670, 1)))</f>
        <v>0</v>
      </c>
      <c r="CD670" s="45">
        <f t="shared" si="15440"/>
        <v>0</v>
      </c>
      <c r="CE670" s="36"/>
      <c r="CF670" s="37"/>
      <c r="CG670" s="44">
        <f t="shared" ref="CG670" si="15457">parseTime(CE670)-(CF674=INT(RIGHT($F670, 1)))</f>
        <v>0</v>
      </c>
      <c r="CH670" s="45">
        <f t="shared" si="15442"/>
        <v>0</v>
      </c>
    </row>
    <row r="671" spans="1:86" x14ac:dyDescent="0.25">
      <c r="A671" s="56" t="s">
        <v>117</v>
      </c>
      <c r="B671" s="57">
        <f ca="1">roleHours(G669:CH675, "MFD")</f>
        <v>56</v>
      </c>
      <c r="C671" s="14">
        <f t="shared" ca="1" si="14823"/>
        <v>7</v>
      </c>
      <c r="D671" s="14"/>
      <c r="E671" s="20" t="s">
        <v>127</v>
      </c>
      <c r="F671" s="51" t="s">
        <v>130</v>
      </c>
      <c r="G671" s="36"/>
      <c r="H671" s="37"/>
      <c r="I671" s="44">
        <f t="shared" ref="I671" si="15458">parseTime(G671)-(H674=INT(RIGHT($F671, 1)))</f>
        <v>0</v>
      </c>
      <c r="J671" s="45">
        <f t="shared" si="15410"/>
        <v>0</v>
      </c>
      <c r="K671" s="36"/>
      <c r="L671" s="37"/>
      <c r="M671" s="44">
        <f t="shared" ref="M671" si="15459">parseTime(K671)-(L674=INT(RIGHT($F671, 1)))</f>
        <v>0</v>
      </c>
      <c r="N671" s="45">
        <f t="shared" si="15412"/>
        <v>0</v>
      </c>
      <c r="O671" s="36"/>
      <c r="P671" s="37"/>
      <c r="Q671" s="44">
        <f t="shared" ref="Q671" si="15460">parseTime(O671)-(P674=INT(RIGHT($F671, 1)))</f>
        <v>0</v>
      </c>
      <c r="R671" s="45">
        <f t="shared" si="15414"/>
        <v>0</v>
      </c>
      <c r="S671" s="36"/>
      <c r="T671" s="37"/>
      <c r="U671" s="44">
        <f t="shared" ref="U671" si="15461">parseTime(S671)-(T674=INT(RIGHT($F671, 1)))</f>
        <v>0</v>
      </c>
      <c r="V671" s="45">
        <f t="shared" si="15416"/>
        <v>0</v>
      </c>
      <c r="W671" s="36"/>
      <c r="X671" s="37"/>
      <c r="Y671" s="44">
        <f t="shared" ref="Y671" si="15462">parseTime(W671)-(X674=INT(RIGHT($F671, 1)))</f>
        <v>0</v>
      </c>
      <c r="Z671" s="45">
        <f t="shared" si="15418"/>
        <v>0</v>
      </c>
      <c r="AA671" s="36"/>
      <c r="AB671" s="37"/>
      <c r="AC671" s="44">
        <f t="shared" ref="AC671" si="15463">parseTime(AA671)-(AB674=INT(RIGHT($F671, 1)))</f>
        <v>0</v>
      </c>
      <c r="AD671" s="45">
        <f t="shared" si="15420"/>
        <v>0</v>
      </c>
      <c r="AE671" s="36"/>
      <c r="AF671" s="37"/>
      <c r="AG671" s="44">
        <f t="shared" ref="AG671" si="15464">parseTime(AE671)-(AF674=INT(RIGHT($F671, 1)))</f>
        <v>0</v>
      </c>
      <c r="AH671" s="45">
        <f t="shared" si="15422"/>
        <v>0</v>
      </c>
      <c r="AI671" s="36"/>
      <c r="AJ671" s="37"/>
      <c r="AK671" s="44">
        <f>parseTime(AI671)-(AJ674=INT(RIGHT($F671, 1)))</f>
        <v>0</v>
      </c>
      <c r="AL671" s="45">
        <f t="shared" si="15423"/>
        <v>0</v>
      </c>
      <c r="AM671" s="36"/>
      <c r="AN671" s="37"/>
      <c r="AO671" s="44">
        <f t="shared" ref="AO671" si="15465">parseTime(AM671)-(AN674=INT(RIGHT($F671, 1)))</f>
        <v>0</v>
      </c>
      <c r="AP671" s="45">
        <f t="shared" si="15425"/>
        <v>0</v>
      </c>
      <c r="AQ671" s="36"/>
      <c r="AR671" s="37"/>
      <c r="AS671" s="44">
        <f t="shared" ref="AS671" si="15466">parseTime(AQ671)-(AR674=INT(RIGHT($F671, 1)))</f>
        <v>0</v>
      </c>
      <c r="AT671" s="45">
        <f t="shared" si="15427"/>
        <v>0</v>
      </c>
      <c r="AU671" s="36"/>
      <c r="AV671" s="37"/>
      <c r="AW671" s="44">
        <f>parseTime(AU671)-(AV674=INT(RIGHT($F671, 1)))</f>
        <v>0</v>
      </c>
      <c r="AX671" s="45">
        <f t="shared" si="15428"/>
        <v>0</v>
      </c>
      <c r="AY671" s="36"/>
      <c r="AZ671" s="37"/>
      <c r="BA671" s="44">
        <f>parseTime(AY671)-(AZ674=INT(RIGHT($F671, 1)))</f>
        <v>0</v>
      </c>
      <c r="BB671" s="45">
        <f t="shared" si="15429"/>
        <v>0</v>
      </c>
      <c r="BC671" s="36"/>
      <c r="BD671" s="37"/>
      <c r="BE671" s="44">
        <f>parseTime(BC671)-(BD674=INT(RIGHT($F671, 1)))</f>
        <v>0</v>
      </c>
      <c r="BF671" s="45">
        <f t="shared" si="15430"/>
        <v>0</v>
      </c>
      <c r="BG671" s="36"/>
      <c r="BH671" s="37"/>
      <c r="BI671" s="44">
        <f>parseTime(BG671)-(BH674=INT(RIGHT($F671, 1)))</f>
        <v>0</v>
      </c>
      <c r="BJ671" s="45">
        <f t="shared" si="15431"/>
        <v>0</v>
      </c>
      <c r="BK671" s="36"/>
      <c r="BL671" s="37"/>
      <c r="BM671" s="44">
        <f>parseTime(BK671)-(BL674=INT(RIGHT($F671, 1)))</f>
        <v>0</v>
      </c>
      <c r="BN671" s="45">
        <f t="shared" si="15432"/>
        <v>0</v>
      </c>
      <c r="BO671" s="36"/>
      <c r="BP671" s="37"/>
      <c r="BQ671" s="44">
        <f t="shared" ref="BQ671" si="15467">parseTime(BO671)-(BP674=INT(RIGHT($F671, 1)))</f>
        <v>0</v>
      </c>
      <c r="BR671" s="45">
        <f t="shared" si="15434"/>
        <v>0</v>
      </c>
      <c r="BS671" s="36"/>
      <c r="BT671" s="37"/>
      <c r="BU671" s="44">
        <f t="shared" ref="BU671" si="15468">parseTime(BS671)-(BT674=INT(RIGHT($F671, 1)))</f>
        <v>0</v>
      </c>
      <c r="BV671" s="45">
        <f t="shared" si="15436"/>
        <v>0</v>
      </c>
      <c r="BW671" s="36"/>
      <c r="BX671" s="37"/>
      <c r="BY671" s="44">
        <f t="shared" ref="BY671" si="15469">parseTime(BW671)-(BX674=INT(RIGHT($F671, 1)))</f>
        <v>0</v>
      </c>
      <c r="BZ671" s="45">
        <f t="shared" si="15438"/>
        <v>0</v>
      </c>
      <c r="CA671" s="36"/>
      <c r="CB671" s="37"/>
      <c r="CC671" s="44">
        <f t="shared" ref="CC671" si="15470">parseTime(CA671)-(CB674=INT(RIGHT($F671, 1)))</f>
        <v>0</v>
      </c>
      <c r="CD671" s="45">
        <f t="shared" si="15440"/>
        <v>0</v>
      </c>
      <c r="CE671" s="36"/>
      <c r="CF671" s="37"/>
      <c r="CG671" s="44">
        <f t="shared" ref="CG671" si="15471">parseTime(CE671)-(CF674=INT(RIGHT($F671, 1)))</f>
        <v>0</v>
      </c>
      <c r="CH671" s="45">
        <f t="shared" si="15442"/>
        <v>0</v>
      </c>
    </row>
    <row r="672" spans="1:86" x14ac:dyDescent="0.25">
      <c r="A672" s="56" t="s">
        <v>118</v>
      </c>
      <c r="B672" s="57">
        <f ca="1">roleHours(G669:CH675, "DFD")</f>
        <v>16</v>
      </c>
      <c r="C672" s="14">
        <f t="shared" ca="1" si="14823"/>
        <v>2</v>
      </c>
      <c r="D672" s="14"/>
      <c r="E672" s="20"/>
      <c r="F672" s="51" t="s">
        <v>131</v>
      </c>
      <c r="G672" s="36"/>
      <c r="H672" s="37"/>
      <c r="I672" s="44">
        <f t="shared" ref="I672" si="15472">parseTime(G672)-(H674=INT(RIGHT($F672, 1)))</f>
        <v>0</v>
      </c>
      <c r="J672" s="45">
        <f t="shared" si="15410"/>
        <v>0</v>
      </c>
      <c r="K672" s="36"/>
      <c r="L672" s="37"/>
      <c r="M672" s="44">
        <f t="shared" ref="M672" si="15473">parseTime(K672)-(L674=INT(RIGHT($F672, 1)))</f>
        <v>0</v>
      </c>
      <c r="N672" s="45">
        <f t="shared" si="15412"/>
        <v>0</v>
      </c>
      <c r="O672" s="36"/>
      <c r="P672" s="37"/>
      <c r="Q672" s="44">
        <f t="shared" ref="Q672" si="15474">parseTime(O672)-(P674=INT(RIGHT($F672, 1)))</f>
        <v>0</v>
      </c>
      <c r="R672" s="45">
        <f t="shared" si="15414"/>
        <v>0</v>
      </c>
      <c r="S672" s="36"/>
      <c r="T672" s="37"/>
      <c r="U672" s="44">
        <f t="shared" ref="U672" si="15475">parseTime(S672)-(T674=INT(RIGHT($F672, 1)))</f>
        <v>0</v>
      </c>
      <c r="V672" s="45">
        <f t="shared" si="15416"/>
        <v>0</v>
      </c>
      <c r="W672" s="36"/>
      <c r="X672" s="37"/>
      <c r="Y672" s="44">
        <f t="shared" ref="Y672" si="15476">parseTime(W672)-(X674=INT(RIGHT($F672, 1)))</f>
        <v>0</v>
      </c>
      <c r="Z672" s="45">
        <f t="shared" si="15418"/>
        <v>0</v>
      </c>
      <c r="AA672" s="36"/>
      <c r="AB672" s="37"/>
      <c r="AC672" s="44">
        <f t="shared" ref="AC672" si="15477">parseTime(AA672)-(AB674=INT(RIGHT($F672, 1)))</f>
        <v>0</v>
      </c>
      <c r="AD672" s="45">
        <f t="shared" si="15420"/>
        <v>0</v>
      </c>
      <c r="AE672" s="36"/>
      <c r="AF672" s="37"/>
      <c r="AG672" s="44">
        <f t="shared" ref="AG672" si="15478">parseTime(AE672)-(AF674=INT(RIGHT($F672, 1)))</f>
        <v>0</v>
      </c>
      <c r="AH672" s="45">
        <f t="shared" si="15422"/>
        <v>0</v>
      </c>
      <c r="AI672" s="36"/>
      <c r="AJ672" s="37"/>
      <c r="AK672" s="44">
        <f>parseTime(AI672)-(AJ674=INT(RIGHT($F672, 1)))</f>
        <v>0</v>
      </c>
      <c r="AL672" s="45">
        <f t="shared" si="15423"/>
        <v>0</v>
      </c>
      <c r="AM672" s="36"/>
      <c r="AN672" s="37"/>
      <c r="AO672" s="44">
        <f t="shared" ref="AO672" si="15479">parseTime(AM672)-(AN674=INT(RIGHT($F672, 1)))</f>
        <v>0</v>
      </c>
      <c r="AP672" s="45">
        <f t="shared" si="15425"/>
        <v>0</v>
      </c>
      <c r="AQ672" s="36"/>
      <c r="AR672" s="37"/>
      <c r="AS672" s="44">
        <f t="shared" ref="AS672" si="15480">parseTime(AQ672)-(AR674=INT(RIGHT($F672, 1)))</f>
        <v>0</v>
      </c>
      <c r="AT672" s="45">
        <f t="shared" si="15427"/>
        <v>0</v>
      </c>
      <c r="AU672" s="36"/>
      <c r="AV672" s="37"/>
      <c r="AW672" s="44">
        <f>parseTime(AU672)-(AV674=INT(RIGHT($F672, 1)))</f>
        <v>0</v>
      </c>
      <c r="AX672" s="45">
        <f t="shared" si="15428"/>
        <v>0</v>
      </c>
      <c r="AY672" s="36"/>
      <c r="AZ672" s="37"/>
      <c r="BA672" s="44">
        <f>parseTime(AY672)-(AZ674=INT(RIGHT($F672, 1)))</f>
        <v>0</v>
      </c>
      <c r="BB672" s="45">
        <f t="shared" si="15429"/>
        <v>0</v>
      </c>
      <c r="BC672" s="36"/>
      <c r="BD672" s="37"/>
      <c r="BE672" s="44">
        <f>parseTime(BC672)-(BD674=INT(RIGHT($F672, 1)))</f>
        <v>0</v>
      </c>
      <c r="BF672" s="45">
        <f t="shared" si="15430"/>
        <v>0</v>
      </c>
      <c r="BG672" s="36"/>
      <c r="BH672" s="37"/>
      <c r="BI672" s="44">
        <f>parseTime(BG672)-(BH674=INT(RIGHT($F672, 1)))</f>
        <v>0</v>
      </c>
      <c r="BJ672" s="45">
        <f t="shared" si="15431"/>
        <v>0</v>
      </c>
      <c r="BK672" s="36"/>
      <c r="BL672" s="37"/>
      <c r="BM672" s="44">
        <f>parseTime(BK672)-(BL674=INT(RIGHT($F672, 1)))</f>
        <v>0</v>
      </c>
      <c r="BN672" s="45">
        <f t="shared" si="15432"/>
        <v>0</v>
      </c>
      <c r="BO672" s="36"/>
      <c r="BP672" s="37"/>
      <c r="BQ672" s="44">
        <f t="shared" ref="BQ672" si="15481">parseTime(BO672)-(BP674=INT(RIGHT($F672, 1)))</f>
        <v>0</v>
      </c>
      <c r="BR672" s="45">
        <f t="shared" si="15434"/>
        <v>0</v>
      </c>
      <c r="BS672" s="36"/>
      <c r="BT672" s="37"/>
      <c r="BU672" s="44">
        <f t="shared" ref="BU672" si="15482">parseTime(BS672)-(BT674=INT(RIGHT($F672, 1)))</f>
        <v>0</v>
      </c>
      <c r="BV672" s="45">
        <f t="shared" si="15436"/>
        <v>0</v>
      </c>
      <c r="BW672" s="36"/>
      <c r="BX672" s="37"/>
      <c r="BY672" s="44">
        <f t="shared" ref="BY672" si="15483">parseTime(BW672)-(BX674=INT(RIGHT($F672, 1)))</f>
        <v>0</v>
      </c>
      <c r="BZ672" s="45">
        <f t="shared" si="15438"/>
        <v>0</v>
      </c>
      <c r="CA672" s="36"/>
      <c r="CB672" s="37"/>
      <c r="CC672" s="44">
        <f t="shared" ref="CC672" si="15484">parseTime(CA672)-(CB674=INT(RIGHT($F672, 1)))</f>
        <v>0</v>
      </c>
      <c r="CD672" s="45">
        <f t="shared" si="15440"/>
        <v>0</v>
      </c>
      <c r="CE672" s="36"/>
      <c r="CF672" s="37"/>
      <c r="CG672" s="44">
        <f t="shared" ref="CG672" si="15485">parseTime(CE672)-(CF674=INT(RIGHT($F672, 1)))</f>
        <v>0</v>
      </c>
      <c r="CH672" s="45">
        <f t="shared" si="15442"/>
        <v>0</v>
      </c>
    </row>
    <row r="673" spans="1:86" x14ac:dyDescent="0.25">
      <c r="A673" s="56" t="s">
        <v>119</v>
      </c>
      <c r="B673" s="57">
        <f ca="1">roleHours(G669:CH675, "MCC")</f>
        <v>8</v>
      </c>
      <c r="C673" s="14">
        <f t="shared" ca="1" si="14823"/>
        <v>1</v>
      </c>
      <c r="D673" s="14"/>
      <c r="E673" s="20"/>
      <c r="F673" s="51" t="s">
        <v>132</v>
      </c>
      <c r="G673" s="36"/>
      <c r="H673" s="37"/>
      <c r="I673" s="44">
        <f t="shared" ref="I673" si="15486">parseTime(G673)-(H674=INT(RIGHT($F673, 1)))</f>
        <v>0</v>
      </c>
      <c r="J673" s="45">
        <f t="shared" si="15410"/>
        <v>0</v>
      </c>
      <c r="K673" s="36"/>
      <c r="L673" s="37"/>
      <c r="M673" s="44">
        <f t="shared" ref="M673" si="15487">parseTime(K673)-(L674=INT(RIGHT($F673, 1)))</f>
        <v>0</v>
      </c>
      <c r="N673" s="45">
        <f t="shared" si="15412"/>
        <v>0</v>
      </c>
      <c r="O673" s="36"/>
      <c r="P673" s="37"/>
      <c r="Q673" s="44">
        <f t="shared" ref="Q673" si="15488">parseTime(O673)-(P674=INT(RIGHT($F673, 1)))</f>
        <v>0</v>
      </c>
      <c r="R673" s="45">
        <f t="shared" si="15414"/>
        <v>0</v>
      </c>
      <c r="S673" s="36"/>
      <c r="T673" s="37"/>
      <c r="U673" s="44">
        <f t="shared" ref="U673" si="15489">parseTime(S673)-(T674=INT(RIGHT($F673, 1)))</f>
        <v>0</v>
      </c>
      <c r="V673" s="45">
        <f t="shared" si="15416"/>
        <v>0</v>
      </c>
      <c r="W673" s="36"/>
      <c r="X673" s="37"/>
      <c r="Y673" s="44">
        <f t="shared" ref="Y673" si="15490">parseTime(W673)-(X674=INT(RIGHT($F673, 1)))</f>
        <v>0</v>
      </c>
      <c r="Z673" s="45">
        <f t="shared" si="15418"/>
        <v>0</v>
      </c>
      <c r="AA673" s="36"/>
      <c r="AB673" s="37"/>
      <c r="AC673" s="44">
        <f t="shared" ref="AC673" si="15491">parseTime(AA673)-(AB674=INT(RIGHT($F673, 1)))</f>
        <v>0</v>
      </c>
      <c r="AD673" s="45">
        <f t="shared" si="15420"/>
        <v>0</v>
      </c>
      <c r="AE673" s="36"/>
      <c r="AF673" s="37"/>
      <c r="AG673" s="44">
        <f t="shared" ref="AG673" si="15492">parseTime(AE673)-(AF674=INT(RIGHT($F673, 1)))</f>
        <v>0</v>
      </c>
      <c r="AH673" s="45">
        <f t="shared" si="15422"/>
        <v>0</v>
      </c>
      <c r="AI673" s="36"/>
      <c r="AJ673" s="37"/>
      <c r="AK673" s="44">
        <f>parseTime(AI673)-(AJ674=INT(RIGHT($F673, 1)))</f>
        <v>0</v>
      </c>
      <c r="AL673" s="45">
        <f t="shared" si="15423"/>
        <v>0</v>
      </c>
      <c r="AM673" s="36"/>
      <c r="AN673" s="37"/>
      <c r="AO673" s="44">
        <f t="shared" ref="AO673" si="15493">parseTime(AM673)-(AN674=INT(RIGHT($F673, 1)))</f>
        <v>0</v>
      </c>
      <c r="AP673" s="45">
        <f t="shared" si="15425"/>
        <v>0</v>
      </c>
      <c r="AQ673" s="36"/>
      <c r="AR673" s="37"/>
      <c r="AS673" s="44">
        <f t="shared" ref="AS673" si="15494">parseTime(AQ673)-(AR674=INT(RIGHT($F673, 1)))</f>
        <v>0</v>
      </c>
      <c r="AT673" s="45">
        <f t="shared" si="15427"/>
        <v>0</v>
      </c>
      <c r="AU673" s="36"/>
      <c r="AV673" s="37"/>
      <c r="AW673" s="44">
        <f>parseTime(AU673)-(AV674=INT(RIGHT($F673, 1)))</f>
        <v>0</v>
      </c>
      <c r="AX673" s="45">
        <f t="shared" si="15428"/>
        <v>0</v>
      </c>
      <c r="AY673" s="36"/>
      <c r="AZ673" s="37"/>
      <c r="BA673" s="44">
        <f>parseTime(AY673)-(AZ674=INT(RIGHT($F673, 1)))</f>
        <v>0</v>
      </c>
      <c r="BB673" s="45">
        <f t="shared" si="15429"/>
        <v>0</v>
      </c>
      <c r="BC673" s="36"/>
      <c r="BD673" s="37"/>
      <c r="BE673" s="44">
        <f>parseTime(BC673)-(BD674=INT(RIGHT($F673, 1)))</f>
        <v>0</v>
      </c>
      <c r="BF673" s="45">
        <f t="shared" si="15430"/>
        <v>0</v>
      </c>
      <c r="BG673" s="36"/>
      <c r="BH673" s="37"/>
      <c r="BI673" s="44">
        <f>parseTime(BG673)-(BH674=INT(RIGHT($F673, 1)))</f>
        <v>0</v>
      </c>
      <c r="BJ673" s="45">
        <f t="shared" si="15431"/>
        <v>0</v>
      </c>
      <c r="BK673" s="36"/>
      <c r="BL673" s="37"/>
      <c r="BM673" s="44">
        <f>parseTime(BK673)-(BL674=INT(RIGHT($F673, 1)))</f>
        <v>0</v>
      </c>
      <c r="BN673" s="45">
        <f t="shared" si="15432"/>
        <v>0</v>
      </c>
      <c r="BO673" s="36"/>
      <c r="BP673" s="37"/>
      <c r="BQ673" s="44">
        <f t="shared" ref="BQ673" si="15495">parseTime(BO673)-(BP674=INT(RIGHT($F673, 1)))</f>
        <v>0</v>
      </c>
      <c r="BR673" s="45">
        <f t="shared" si="15434"/>
        <v>0</v>
      </c>
      <c r="BS673" s="36"/>
      <c r="BT673" s="37"/>
      <c r="BU673" s="44">
        <f t="shared" ref="BU673" si="15496">parseTime(BS673)-(BT674=INT(RIGHT($F673, 1)))</f>
        <v>0</v>
      </c>
      <c r="BV673" s="45">
        <f t="shared" si="15436"/>
        <v>0</v>
      </c>
      <c r="BW673" s="36"/>
      <c r="BX673" s="37"/>
      <c r="BY673" s="44">
        <f t="shared" ref="BY673" si="15497">parseTime(BW673)-(BX674=INT(RIGHT($F673, 1)))</f>
        <v>0</v>
      </c>
      <c r="BZ673" s="45">
        <f t="shared" si="15438"/>
        <v>0</v>
      </c>
      <c r="CA673" s="36"/>
      <c r="CB673" s="37"/>
      <c r="CC673" s="44">
        <f t="shared" ref="CC673" si="15498">parseTime(CA673)-(CB674=INT(RIGHT($F673, 1)))</f>
        <v>0</v>
      </c>
      <c r="CD673" s="45">
        <f t="shared" si="15440"/>
        <v>0</v>
      </c>
      <c r="CE673" s="36"/>
      <c r="CF673" s="37"/>
      <c r="CG673" s="44">
        <f t="shared" ref="CG673" si="15499">parseTime(CE673)-(CF674=INT(RIGHT($F673, 1)))</f>
        <v>0</v>
      </c>
      <c r="CH673" s="45">
        <f t="shared" si="15442"/>
        <v>0</v>
      </c>
    </row>
    <row r="674" spans="1:86" x14ac:dyDescent="0.25">
      <c r="A674" s="56" t="s">
        <v>120</v>
      </c>
      <c r="B674" s="57">
        <f ca="1">roleHours(G669:CH675, "DCC")</f>
        <v>0</v>
      </c>
      <c r="C674" s="14">
        <f t="shared" ca="1" si="14823"/>
        <v>0</v>
      </c>
      <c r="D674" s="14"/>
      <c r="E674" s="20"/>
      <c r="F674" s="51"/>
      <c r="G674" s="46" t="s">
        <v>134</v>
      </c>
      <c r="H674" s="38">
        <f t="shared" ref="H674" si="15500">lunchAdjust(G669:H673)</f>
        <v>1</v>
      </c>
      <c r="I674" s="48" t="s">
        <v>0</v>
      </c>
      <c r="J674" s="39">
        <f t="shared" ref="J674" si="15501">SUMPRODUCT(I669:I673*J669:J673)</f>
        <v>8</v>
      </c>
      <c r="K674" s="46" t="s">
        <v>134</v>
      </c>
      <c r="L674" s="38">
        <f t="shared" ref="L674" si="15502">lunchAdjust(K669:L673)</f>
        <v>1</v>
      </c>
      <c r="M674" s="48" t="s">
        <v>0</v>
      </c>
      <c r="N674" s="39">
        <f t="shared" ref="N674" si="15503">SUMPRODUCT(M669:M673*N669:N673)</f>
        <v>8</v>
      </c>
      <c r="O674" s="46" t="s">
        <v>134</v>
      </c>
      <c r="P674" s="38">
        <f t="shared" ref="P674" si="15504">lunchAdjust(O669:P673)</f>
        <v>1</v>
      </c>
      <c r="Q674" s="48" t="s">
        <v>0</v>
      </c>
      <c r="R674" s="39">
        <f t="shared" ref="R674" si="15505">SUMPRODUCT(Q669:Q673*R669:R673)</f>
        <v>8</v>
      </c>
      <c r="S674" s="46" t="s">
        <v>134</v>
      </c>
      <c r="T674" s="38">
        <f t="shared" ref="T674" si="15506">lunchAdjust(S669:T673)</f>
        <v>1</v>
      </c>
      <c r="U674" s="48" t="s">
        <v>0</v>
      </c>
      <c r="V674" s="39">
        <f t="shared" ref="V674" si="15507">SUMPRODUCT(U669:U673*V669:V673)</f>
        <v>8</v>
      </c>
      <c r="W674" s="46" t="s">
        <v>134</v>
      </c>
      <c r="X674" s="38">
        <f t="shared" ref="X674" si="15508">lunchAdjust(W669:X673)</f>
        <v>1</v>
      </c>
      <c r="Y674" s="48" t="s">
        <v>0</v>
      </c>
      <c r="Z674" s="39">
        <f t="shared" ref="Z674" si="15509">SUMPRODUCT(Y669:Y673*Z669:Z673)</f>
        <v>8</v>
      </c>
      <c r="AA674" s="46" t="s">
        <v>134</v>
      </c>
      <c r="AB674" s="38">
        <f t="shared" ref="AB674" si="15510">lunchAdjust(AA669:AB673)</f>
        <v>1</v>
      </c>
      <c r="AC674" s="48" t="s">
        <v>0</v>
      </c>
      <c r="AD674" s="39">
        <f t="shared" ref="AD674" si="15511">SUMPRODUCT(AC669:AC673*AD669:AD673)</f>
        <v>8</v>
      </c>
      <c r="AE674" s="46" t="s">
        <v>134</v>
      </c>
      <c r="AF674" s="38">
        <f t="shared" ref="AF674" si="15512">lunchAdjust(AE669:AF673)</f>
        <v>1</v>
      </c>
      <c r="AG674" s="48" t="s">
        <v>0</v>
      </c>
      <c r="AH674" s="39">
        <f t="shared" ref="AH674" si="15513">SUMPRODUCT(AG669:AG673*AH669:AH673)</f>
        <v>8</v>
      </c>
      <c r="AI674" s="46" t="s">
        <v>134</v>
      </c>
      <c r="AJ674" s="38">
        <f t="shared" ref="AJ674" si="15514">lunchAdjust(AI669:AJ673)</f>
        <v>1</v>
      </c>
      <c r="AK674" s="48" t="s">
        <v>0</v>
      </c>
      <c r="AL674" s="39">
        <f t="shared" ref="AL674" si="15515">SUMPRODUCT(AK669:AK673*AL669:AL673)</f>
        <v>8</v>
      </c>
      <c r="AM674" s="46" t="s">
        <v>134</v>
      </c>
      <c r="AN674" s="38">
        <f t="shared" ref="AN674" si="15516">lunchAdjust(AM669:AN673)</f>
        <v>1</v>
      </c>
      <c r="AO674" s="48" t="s">
        <v>0</v>
      </c>
      <c r="AP674" s="39">
        <f t="shared" ref="AP674" si="15517">SUMPRODUCT(AO669:AO673*AP669:AP673)</f>
        <v>8</v>
      </c>
      <c r="AQ674" s="46" t="s">
        <v>134</v>
      </c>
      <c r="AR674" s="38">
        <f t="shared" ref="AR674" si="15518">lunchAdjust(AQ669:AR673)</f>
        <v>0</v>
      </c>
      <c r="AS674" s="48" t="s">
        <v>0</v>
      </c>
      <c r="AT674" s="39">
        <f t="shared" ref="AT674" si="15519">SUMPRODUCT(AS669:AS673*AT669:AT673)</f>
        <v>0</v>
      </c>
      <c r="AU674" s="46" t="s">
        <v>134</v>
      </c>
      <c r="AV674" s="38">
        <f t="shared" ref="AV674" si="15520">lunchAdjust(AU669:AV673)</f>
        <v>0</v>
      </c>
      <c r="AW674" s="48" t="s">
        <v>0</v>
      </c>
      <c r="AX674" s="39">
        <f t="shared" ref="AX674" si="15521">SUMPRODUCT(AW669:AW673*AX669:AX673)</f>
        <v>0</v>
      </c>
      <c r="AY674" s="46" t="s">
        <v>134</v>
      </c>
      <c r="AZ674" s="38">
        <f t="shared" ref="AZ674" si="15522">lunchAdjust(AY669:AZ673)</f>
        <v>1</v>
      </c>
      <c r="BA674" s="48" t="s">
        <v>0</v>
      </c>
      <c r="BB674" s="39">
        <f t="shared" ref="BB674" si="15523">SUMPRODUCT(BA669:BA673*BB669:BB673)</f>
        <v>8</v>
      </c>
      <c r="BC674" s="46" t="s">
        <v>134</v>
      </c>
      <c r="BD674" s="38">
        <f t="shared" ref="BD674" si="15524">lunchAdjust(BC669:BD673)</f>
        <v>0</v>
      </c>
      <c r="BE674" s="48" t="s">
        <v>0</v>
      </c>
      <c r="BF674" s="39">
        <f t="shared" ref="BF674" si="15525">SUMPRODUCT(BE669:BE673*BF669:BF673)</f>
        <v>0</v>
      </c>
      <c r="BG674" s="46" t="s">
        <v>134</v>
      </c>
      <c r="BH674" s="38">
        <f t="shared" ref="BH674" si="15526">lunchAdjust(BG669:BH673)</f>
        <v>0</v>
      </c>
      <c r="BI674" s="48" t="s">
        <v>0</v>
      </c>
      <c r="BJ674" s="39">
        <f t="shared" ref="BJ674" si="15527">SUMPRODUCT(BI669:BI673*BJ669:BJ673)</f>
        <v>0</v>
      </c>
      <c r="BK674" s="46" t="s">
        <v>134</v>
      </c>
      <c r="BL674" s="38">
        <f t="shared" ref="BL674" si="15528">lunchAdjust(BK669:BL673)</f>
        <v>0</v>
      </c>
      <c r="BM674" s="48" t="s">
        <v>0</v>
      </c>
      <c r="BN674" s="39">
        <f t="shared" ref="BN674" si="15529">SUMPRODUCT(BM669:BM673*BN669:BN673)</f>
        <v>0</v>
      </c>
      <c r="BO674" s="46" t="s">
        <v>134</v>
      </c>
      <c r="BP674" s="38">
        <f t="shared" ref="BP674" si="15530">lunchAdjust(BO669:BP673)</f>
        <v>0</v>
      </c>
      <c r="BQ674" s="48" t="s">
        <v>0</v>
      </c>
      <c r="BR674" s="39">
        <f t="shared" ref="BR674" si="15531">SUMPRODUCT(BQ669:BQ673*BR669:BR673)</f>
        <v>0</v>
      </c>
      <c r="BS674" s="46" t="s">
        <v>134</v>
      </c>
      <c r="BT674" s="38">
        <f t="shared" ref="BT674" si="15532">lunchAdjust(BS669:BT673)</f>
        <v>0</v>
      </c>
      <c r="BU674" s="48" t="s">
        <v>0</v>
      </c>
      <c r="BV674" s="39">
        <f t="shared" ref="BV674" si="15533">SUMPRODUCT(BU669:BU673*BV669:BV673)</f>
        <v>0</v>
      </c>
      <c r="BW674" s="46" t="s">
        <v>134</v>
      </c>
      <c r="BX674" s="38">
        <f t="shared" ref="BX674" si="15534">lunchAdjust(BW669:BX673)</f>
        <v>0</v>
      </c>
      <c r="BY674" s="48" t="s">
        <v>0</v>
      </c>
      <c r="BZ674" s="39">
        <f t="shared" ref="BZ674" si="15535">SUMPRODUCT(BY669:BY673*BZ669:BZ673)</f>
        <v>0</v>
      </c>
      <c r="CA674" s="46" t="s">
        <v>134</v>
      </c>
      <c r="CB674" s="38">
        <f t="shared" ref="CB674" si="15536">lunchAdjust(CA669:CB673)</f>
        <v>0</v>
      </c>
      <c r="CC674" s="48" t="s">
        <v>0</v>
      </c>
      <c r="CD674" s="39">
        <f t="shared" ref="CD674" si="15537">SUMPRODUCT(CC669:CC673*CD669:CD673)</f>
        <v>0</v>
      </c>
      <c r="CE674" s="46" t="s">
        <v>134</v>
      </c>
      <c r="CF674" s="38">
        <f t="shared" ref="CF674" si="15538">lunchAdjust(CE669:CF673)</f>
        <v>0</v>
      </c>
      <c r="CG674" s="48" t="s">
        <v>0</v>
      </c>
      <c r="CH674" s="39">
        <f t="shared" ref="CH674" si="15539">SUMPRODUCT(CG669:CG673*CH669:CH673)</f>
        <v>0</v>
      </c>
    </row>
    <row r="675" spans="1:86" ht="15.75" thickBot="1" x14ac:dyDescent="0.3">
      <c r="A675" s="58" t="s">
        <v>121</v>
      </c>
      <c r="B675" s="59">
        <f ca="1">roleHours(G669:CH675, "OUT")</f>
        <v>0</v>
      </c>
      <c r="C675" s="54" t="s">
        <v>137</v>
      </c>
      <c r="D675" s="22">
        <f ca="1">roleHours(G669:CH675, "PTO")</f>
        <v>0</v>
      </c>
      <c r="E675" s="23"/>
      <c r="F675" s="52"/>
      <c r="G675" s="47" t="s">
        <v>39</v>
      </c>
      <c r="H675" s="40">
        <f t="shared" si="14051"/>
        <v>0</v>
      </c>
      <c r="I675" s="49" t="s">
        <v>135</v>
      </c>
      <c r="J675" s="41">
        <f t="shared" ref="J675" si="15540">J674*G$4</f>
        <v>0</v>
      </c>
      <c r="K675" s="47" t="s">
        <v>39</v>
      </c>
      <c r="L675" s="40">
        <f t="shared" ref="L675" si="15541">SUMPRODUCT(M669:M673*(L669:L673="PTO"))+SUMPRODUCT(M669:M673*(L669:L673="HOL"))</f>
        <v>0</v>
      </c>
      <c r="M675" s="49" t="s">
        <v>135</v>
      </c>
      <c r="N675" s="41">
        <f t="shared" ref="N675" si="15542">N674*K$4</f>
        <v>0</v>
      </c>
      <c r="O675" s="47" t="s">
        <v>39</v>
      </c>
      <c r="P675" s="40">
        <f t="shared" ref="P675" si="15543">SUMPRODUCT(Q669:Q673*(P669:P673="PTO"))+SUMPRODUCT(Q669:Q673*(P669:P673="HOL"))</f>
        <v>0</v>
      </c>
      <c r="Q675" s="49" t="s">
        <v>135</v>
      </c>
      <c r="R675" s="41">
        <f t="shared" ref="R675" si="15544">R674*O$4</f>
        <v>8</v>
      </c>
      <c r="S675" s="47" t="s">
        <v>39</v>
      </c>
      <c r="T675" s="40">
        <f t="shared" ref="T675" si="15545">SUMPRODUCT(U669:U673*(T669:T673="PTO"))+SUMPRODUCT(U669:U673*(T669:T673="HOL"))</f>
        <v>0</v>
      </c>
      <c r="U675" s="49" t="s">
        <v>135</v>
      </c>
      <c r="V675" s="41">
        <f t="shared" ref="V675" si="15546">V674*S$4</f>
        <v>0</v>
      </c>
      <c r="W675" s="47" t="s">
        <v>39</v>
      </c>
      <c r="X675" s="40">
        <f t="shared" ref="X675" si="15547">SUMPRODUCT(Y669:Y673*(X669:X673="PTO"))+SUMPRODUCT(Y669:Y673*(X669:X673="HOL"))</f>
        <v>0</v>
      </c>
      <c r="Y675" s="49" t="s">
        <v>135</v>
      </c>
      <c r="Z675" s="41">
        <f t="shared" ref="Z675" si="15548">Z674*W$4</f>
        <v>8</v>
      </c>
      <c r="AA675" s="47" t="s">
        <v>39</v>
      </c>
      <c r="AB675" s="40">
        <f t="shared" ref="AB675" si="15549">SUMPRODUCT(AC669:AC673*(AB669:AB673="PTO"))+SUMPRODUCT(AC669:AC673*(AB669:AB673="HOL"))</f>
        <v>0</v>
      </c>
      <c r="AC675" s="49" t="s">
        <v>135</v>
      </c>
      <c r="AD675" s="41">
        <f t="shared" ref="AD675" si="15550">AD674*AA$4</f>
        <v>8</v>
      </c>
      <c r="AE675" s="47" t="s">
        <v>39</v>
      </c>
      <c r="AF675" s="40">
        <f t="shared" ref="AF675" si="15551">SUMPRODUCT(AG669:AG673*(AF669:AF673="PTO"))+SUMPRODUCT(AG669:AG673*(AF669:AF673="HOL"))</f>
        <v>0</v>
      </c>
      <c r="AG675" s="49" t="s">
        <v>135</v>
      </c>
      <c r="AH675" s="41">
        <f t="shared" ref="AH675" si="15552">AH674*AE$4</f>
        <v>8</v>
      </c>
      <c r="AI675" s="47" t="s">
        <v>39</v>
      </c>
      <c r="AJ675" s="40">
        <f t="shared" ref="AJ675" si="15553">SUMPRODUCT(AK669:AK673*(AJ669:AJ673="PTO"))+SUMPRODUCT(AK669:AK673*(AJ669:AJ673="HOL"))</f>
        <v>0</v>
      </c>
      <c r="AK675" s="49" t="s">
        <v>135</v>
      </c>
      <c r="AL675" s="41">
        <f>AL674*AI$4</f>
        <v>8</v>
      </c>
      <c r="AM675" s="47" t="s">
        <v>39</v>
      </c>
      <c r="AN675" s="40">
        <f t="shared" ref="AN675" si="15554">SUMPRODUCT(AO669:AO673*(AN669:AN673="PTO"))+SUMPRODUCT(AO669:AO673*(AN669:AN673="HOL"))</f>
        <v>0</v>
      </c>
      <c r="AO675" s="49" t="s">
        <v>135</v>
      </c>
      <c r="AP675" s="41">
        <f t="shared" ref="AP675" si="15555">AP674*AM$4</f>
        <v>8</v>
      </c>
      <c r="AQ675" s="47" t="s">
        <v>39</v>
      </c>
      <c r="AR675" s="40">
        <f t="shared" ref="AR675" si="15556">SUMPRODUCT(AS669:AS673*(AR669:AR673="PTO"))+SUMPRODUCT(AS669:AS673*(AR669:AR673="HOL"))</f>
        <v>0</v>
      </c>
      <c r="AS675" s="49" t="s">
        <v>135</v>
      </c>
      <c r="AT675" s="41">
        <f t="shared" ref="AT675" si="15557">AT674*AQ$4</f>
        <v>0</v>
      </c>
      <c r="AU675" s="47" t="s">
        <v>39</v>
      </c>
      <c r="AV675" s="40">
        <f t="shared" ref="AV675" si="15558">SUMPRODUCT(AW669:AW673*(AV669:AV673="PTO"))+SUMPRODUCT(AW669:AW673*(AV669:AV673="HOL"))</f>
        <v>0</v>
      </c>
      <c r="AW675" s="49" t="s">
        <v>135</v>
      </c>
      <c r="AX675" s="41">
        <f>AX674*AU$4</f>
        <v>0</v>
      </c>
      <c r="AY675" s="47" t="s">
        <v>39</v>
      </c>
      <c r="AZ675" s="40">
        <f t="shared" ref="AZ675" si="15559">SUMPRODUCT(BA669:BA673*(AZ669:AZ673="PTO"))+SUMPRODUCT(BA669:BA673*(AZ669:AZ673="HOL"))</f>
        <v>0</v>
      </c>
      <c r="BA675" s="49" t="s">
        <v>135</v>
      </c>
      <c r="BB675" s="41">
        <f>BB674*AY$4</f>
        <v>8</v>
      </c>
      <c r="BC675" s="47" t="s">
        <v>39</v>
      </c>
      <c r="BD675" s="40">
        <f t="shared" ref="BD675" si="15560">SUMPRODUCT(BE669:BE673*(BD669:BD673="PTO"))+SUMPRODUCT(BE669:BE673*(BD669:BD673="HOL"))</f>
        <v>0</v>
      </c>
      <c r="BE675" s="49" t="s">
        <v>135</v>
      </c>
      <c r="BF675" s="41">
        <f>BF674*BC$4</f>
        <v>0</v>
      </c>
      <c r="BG675" s="47" t="s">
        <v>39</v>
      </c>
      <c r="BH675" s="40">
        <f t="shared" ref="BH675" si="15561">SUMPRODUCT(BI669:BI673*(BH669:BH673="PTO"))+SUMPRODUCT(BI669:BI673*(BH669:BH673="HOL"))</f>
        <v>0</v>
      </c>
      <c r="BI675" s="49" t="s">
        <v>135</v>
      </c>
      <c r="BJ675" s="41">
        <f>BJ674*BG$4</f>
        <v>0</v>
      </c>
      <c r="BK675" s="47" t="s">
        <v>39</v>
      </c>
      <c r="BL675" s="40">
        <f t="shared" ref="BL675" si="15562">SUMPRODUCT(BM669:BM673*(BL669:BL673="PTO"))+SUMPRODUCT(BM669:BM673*(BL669:BL673="HOL"))</f>
        <v>0</v>
      </c>
      <c r="BM675" s="49" t="s">
        <v>135</v>
      </c>
      <c r="BN675" s="41">
        <f>BN674*BK$4</f>
        <v>0</v>
      </c>
      <c r="BO675" s="47" t="s">
        <v>39</v>
      </c>
      <c r="BP675" s="40">
        <f t="shared" ref="BP675" si="15563">SUMPRODUCT(BQ669:BQ673*(BP669:BP673="PTO"))+SUMPRODUCT(BQ669:BQ673*(BP669:BP673="HOL"))</f>
        <v>0</v>
      </c>
      <c r="BQ675" s="49" t="s">
        <v>135</v>
      </c>
      <c r="BR675" s="41">
        <f t="shared" ref="BR675" si="15564">BR674*BO$4</f>
        <v>0</v>
      </c>
      <c r="BS675" s="47" t="s">
        <v>39</v>
      </c>
      <c r="BT675" s="40">
        <f t="shared" ref="BT675" si="15565">SUMPRODUCT(BU669:BU673*(BT669:BT673="PTO"))+SUMPRODUCT(BU669:BU673*(BT669:BT673="HOL"))</f>
        <v>0</v>
      </c>
      <c r="BU675" s="49" t="s">
        <v>135</v>
      </c>
      <c r="BV675" s="41">
        <f t="shared" ref="BV675" si="15566">BV674*BS$4</f>
        <v>0</v>
      </c>
      <c r="BW675" s="47" t="s">
        <v>39</v>
      </c>
      <c r="BX675" s="40">
        <f t="shared" ref="BX675" si="15567">SUMPRODUCT(BY669:BY673*(BX669:BX673="PTO"))+SUMPRODUCT(BY669:BY673*(BX669:BX673="HOL"))</f>
        <v>0</v>
      </c>
      <c r="BY675" s="49" t="s">
        <v>135</v>
      </c>
      <c r="BZ675" s="41">
        <f t="shared" ref="BZ675" si="15568">BZ674*BW$4</f>
        <v>0</v>
      </c>
      <c r="CA675" s="47" t="s">
        <v>39</v>
      </c>
      <c r="CB675" s="40">
        <f t="shared" ref="CB675" si="15569">SUMPRODUCT(CC669:CC673*(CB669:CB673="PTO"))+SUMPRODUCT(CC669:CC673*(CB669:CB673="HOL"))</f>
        <v>0</v>
      </c>
      <c r="CC675" s="49" t="s">
        <v>135</v>
      </c>
      <c r="CD675" s="41">
        <f t="shared" ref="CD675" si="15570">CD674*CA$4</f>
        <v>0</v>
      </c>
      <c r="CE675" s="47" t="s">
        <v>39</v>
      </c>
      <c r="CF675" s="40">
        <f t="shared" ref="CF675" si="15571">SUMPRODUCT(CG669:CG673*(CF669:CF673="PTO"))+SUMPRODUCT(CG669:CG673*(CF669:CF673="HOL"))</f>
        <v>0</v>
      </c>
      <c r="CG675" s="49" t="s">
        <v>135</v>
      </c>
      <c r="CH675" s="41">
        <f t="shared" ref="CH675" si="15572">CH674*CE$4</f>
        <v>0</v>
      </c>
    </row>
    <row r="676" spans="1:86" x14ac:dyDescent="0.25">
      <c r="A676" s="70" t="s">
        <v>133</v>
      </c>
      <c r="B676" s="71">
        <f t="shared" ref="B676" ca="1" si="15573">D676-B677</f>
        <v>-10.853993044163005</v>
      </c>
      <c r="C676" s="72" t="s">
        <v>122</v>
      </c>
      <c r="D676" s="71">
        <f>IFERROR(INDEX(Holidays[FTE], MATCH(Entry!E676, Holidays[Date], 0)), 1)*8*INDEX(FTEguide[[1]:[12]], MATCH(Entry!E677, FTEguide[Weekday], 0), IF(Entry!E679&gt;0, Entry!E679, MONTH(Entry!E676)))</f>
        <v>61.146006955836995</v>
      </c>
      <c r="E676" s="60">
        <f t="shared" si="15243"/>
        <v>43924</v>
      </c>
      <c r="F676" s="50" t="s">
        <v>128</v>
      </c>
      <c r="G676" s="34" t="s">
        <v>136</v>
      </c>
      <c r="H676" s="35" t="s">
        <v>23</v>
      </c>
      <c r="I676" s="42">
        <f t="shared" ref="I676" si="15574">parseTime(G676)-(H681=INT(RIGHT($F676, 1)))</f>
        <v>8</v>
      </c>
      <c r="J676" s="43">
        <f t="shared" ref="J676:J680" si="15575">isClocked(H676)</f>
        <v>1</v>
      </c>
      <c r="K676" s="34" t="s">
        <v>136</v>
      </c>
      <c r="L676" s="35" t="s">
        <v>23</v>
      </c>
      <c r="M676" s="42">
        <f t="shared" ref="M676" si="15576">parseTime(K676)-(L681=INT(RIGHT($F676, 1)))</f>
        <v>8</v>
      </c>
      <c r="N676" s="43">
        <f t="shared" ref="N676:N680" si="15577">isClocked(L676)</f>
        <v>1</v>
      </c>
      <c r="O676" s="34"/>
      <c r="P676" s="35"/>
      <c r="Q676" s="42">
        <f t="shared" ref="Q676" si="15578">parseTime(O676)-(P681=INT(RIGHT($F676, 1)))</f>
        <v>0</v>
      </c>
      <c r="R676" s="43">
        <f t="shared" ref="R676:R680" si="15579">isClocked(P676)</f>
        <v>0</v>
      </c>
      <c r="S676" s="34" t="s">
        <v>227</v>
      </c>
      <c r="T676" s="35" t="s">
        <v>23</v>
      </c>
      <c r="U676" s="42">
        <f t="shared" ref="U676" si="15580">parseTime(S676)-(T681=INT(RIGHT($F676, 1)))</f>
        <v>8</v>
      </c>
      <c r="V676" s="43">
        <f t="shared" ref="V676:V680" si="15581">isClocked(T676)</f>
        <v>1</v>
      </c>
      <c r="W676" s="34" t="s">
        <v>136</v>
      </c>
      <c r="X676" s="35" t="s">
        <v>24</v>
      </c>
      <c r="Y676" s="42">
        <f t="shared" ref="Y676" si="15582">parseTime(W676)-(X681=INT(RIGHT($F676, 1)))</f>
        <v>8</v>
      </c>
      <c r="Z676" s="43">
        <f t="shared" ref="Z676:Z680" si="15583">isClocked(X676)</f>
        <v>1</v>
      </c>
      <c r="AA676" s="34" t="s">
        <v>136</v>
      </c>
      <c r="AB676" s="35" t="s">
        <v>23</v>
      </c>
      <c r="AC676" s="42">
        <f t="shared" ref="AC676" si="15584">parseTime(AA676)-(AB681=INT(RIGHT($F676, 1)))</f>
        <v>8</v>
      </c>
      <c r="AD676" s="43">
        <f t="shared" ref="AD676:AD680" si="15585">isClocked(AB676)</f>
        <v>1</v>
      </c>
      <c r="AE676" s="34" t="s">
        <v>136</v>
      </c>
      <c r="AF676" s="35" t="s">
        <v>25</v>
      </c>
      <c r="AG676" s="42">
        <f t="shared" ref="AG676" si="15586">parseTime(AE676)-(AF681=INT(RIGHT($F676, 1)))</f>
        <v>8</v>
      </c>
      <c r="AH676" s="43">
        <f t="shared" ref="AH676:AH680" si="15587">isClocked(AF676)</f>
        <v>1</v>
      </c>
      <c r="AI676" s="34" t="s">
        <v>136</v>
      </c>
      <c r="AJ676" s="35" t="s">
        <v>23</v>
      </c>
      <c r="AK676" s="42">
        <f>parseTime(AI676)-(AJ681=INT(RIGHT($F676, 1)))</f>
        <v>8</v>
      </c>
      <c r="AL676" s="43">
        <f t="shared" ref="AL676:AL680" si="15588">isClocked(AJ676)</f>
        <v>1</v>
      </c>
      <c r="AM676" s="34" t="s">
        <v>136</v>
      </c>
      <c r="AN676" s="35" t="s">
        <v>23</v>
      </c>
      <c r="AO676" s="42">
        <f t="shared" ref="AO676" si="15589">parseTime(AM676)-(AN681=INT(RIGHT($F676, 1)))</f>
        <v>8</v>
      </c>
      <c r="AP676" s="43">
        <f t="shared" ref="AP676:AP680" si="15590">isClocked(AN676)</f>
        <v>1</v>
      </c>
      <c r="AQ676" s="34"/>
      <c r="AR676" s="35"/>
      <c r="AS676" s="42">
        <f t="shared" ref="AS676" si="15591">parseTime(AQ676)-(AR681=INT(RIGHT($F676, 1)))</f>
        <v>0</v>
      </c>
      <c r="AT676" s="43">
        <f t="shared" ref="AT676:AT680" si="15592">isClocked(AR676)</f>
        <v>0</v>
      </c>
      <c r="AU676" s="34"/>
      <c r="AV676" s="35"/>
      <c r="AW676" s="42">
        <f>parseTime(AU676)-(AV681=INT(RIGHT($F676, 1)))</f>
        <v>0</v>
      </c>
      <c r="AX676" s="43">
        <f t="shared" ref="AX676:AX680" si="15593">isClocked(AV676)</f>
        <v>0</v>
      </c>
      <c r="AY676" s="34" t="s">
        <v>136</v>
      </c>
      <c r="AZ676" s="35" t="s">
        <v>24</v>
      </c>
      <c r="BA676" s="42">
        <f>parseTime(AY676)-(AZ681=INT(RIGHT($F676, 1)))</f>
        <v>8</v>
      </c>
      <c r="BB676" s="43">
        <f t="shared" ref="BB676:BB680" si="15594">isClocked(AZ676)</f>
        <v>1</v>
      </c>
      <c r="BC676" s="34"/>
      <c r="BD676" s="35"/>
      <c r="BE676" s="42">
        <f>parseTime(BC676)-(BD681=INT(RIGHT($F676, 1)))</f>
        <v>0</v>
      </c>
      <c r="BF676" s="43">
        <f t="shared" ref="BF676:BF680" si="15595">isClocked(BD676)</f>
        <v>0</v>
      </c>
      <c r="BG676" s="34"/>
      <c r="BH676" s="35"/>
      <c r="BI676" s="42">
        <f>parseTime(BG676)-(BH681=INT(RIGHT($F676, 1)))</f>
        <v>0</v>
      </c>
      <c r="BJ676" s="43">
        <f t="shared" ref="BJ676:BJ680" si="15596">isClocked(BH676)</f>
        <v>0</v>
      </c>
      <c r="BK676" s="34"/>
      <c r="BL676" s="35"/>
      <c r="BM676" s="42">
        <f>parseTime(BK676)-(BL681=INT(RIGHT($F676, 1)))</f>
        <v>0</v>
      </c>
      <c r="BN676" s="43">
        <f t="shared" ref="BN676:BN680" si="15597">isClocked(BL676)</f>
        <v>0</v>
      </c>
      <c r="BO676" s="34"/>
      <c r="BP676" s="35"/>
      <c r="BQ676" s="42">
        <f t="shared" ref="BQ676" si="15598">parseTime(BO676)-(BP681=INT(RIGHT($F676, 1)))</f>
        <v>0</v>
      </c>
      <c r="BR676" s="43">
        <f t="shared" ref="BR676:BR680" si="15599">isClocked(BP676)</f>
        <v>0</v>
      </c>
      <c r="BS676" s="34"/>
      <c r="BT676" s="35"/>
      <c r="BU676" s="42">
        <f t="shared" ref="BU676" si="15600">parseTime(BS676)-(BT681=INT(RIGHT($F676, 1)))</f>
        <v>0</v>
      </c>
      <c r="BV676" s="43">
        <f t="shared" ref="BV676:BV680" si="15601">isClocked(BT676)</f>
        <v>0</v>
      </c>
      <c r="BW676" s="34"/>
      <c r="BX676" s="35"/>
      <c r="BY676" s="42">
        <f t="shared" ref="BY676" si="15602">parseTime(BW676)-(BX681=INT(RIGHT($F676, 1)))</f>
        <v>0</v>
      </c>
      <c r="BZ676" s="43">
        <f t="shared" ref="BZ676:BZ680" si="15603">isClocked(BX676)</f>
        <v>0</v>
      </c>
      <c r="CA676" s="34"/>
      <c r="CB676" s="35"/>
      <c r="CC676" s="42">
        <f t="shared" ref="CC676" si="15604">parseTime(CA676)-(CB681=INT(RIGHT($F676, 1)))</f>
        <v>0</v>
      </c>
      <c r="CD676" s="43">
        <f t="shared" ref="CD676:CD680" si="15605">isClocked(CB676)</f>
        <v>0</v>
      </c>
      <c r="CE676" s="34"/>
      <c r="CF676" s="35"/>
      <c r="CG676" s="42">
        <f t="shared" ref="CG676" si="15606">parseTime(CE676)-(CF681=INT(RIGHT($F676, 1)))</f>
        <v>0</v>
      </c>
      <c r="CH676" s="43">
        <f t="shared" ref="CH676:CH680" si="15607">isClocked(CF676)</f>
        <v>0</v>
      </c>
    </row>
    <row r="677" spans="1:86" x14ac:dyDescent="0.25">
      <c r="A677" s="56" t="s">
        <v>0</v>
      </c>
      <c r="B677" s="57">
        <f t="shared" ref="B677" ca="1" si="15608">SUM(B678:B681)</f>
        <v>72</v>
      </c>
      <c r="C677" s="14" t="s">
        <v>252</v>
      </c>
      <c r="D677" s="14"/>
      <c r="E677" s="55" t="str">
        <f t="shared" si="15112"/>
        <v>Friday</v>
      </c>
      <c r="F677" s="51" t="s">
        <v>129</v>
      </c>
      <c r="G677" s="36"/>
      <c r="H677" s="37"/>
      <c r="I677" s="44">
        <f t="shared" ref="I677" si="15609">parseTime(G677)-(H681=INT(RIGHT($F677, 1)))</f>
        <v>0</v>
      </c>
      <c r="J677" s="45">
        <f t="shared" si="15575"/>
        <v>0</v>
      </c>
      <c r="K677" s="36"/>
      <c r="L677" s="37"/>
      <c r="M677" s="44">
        <f t="shared" ref="M677" si="15610">parseTime(K677)-(L681=INT(RIGHT($F677, 1)))</f>
        <v>0</v>
      </c>
      <c r="N677" s="45">
        <f t="shared" si="15577"/>
        <v>0</v>
      </c>
      <c r="O677" s="36"/>
      <c r="P677" s="37"/>
      <c r="Q677" s="44">
        <f t="shared" ref="Q677" si="15611">parseTime(O677)-(P681=INT(RIGHT($F677, 1)))</f>
        <v>0</v>
      </c>
      <c r="R677" s="45">
        <f t="shared" si="15579"/>
        <v>0</v>
      </c>
      <c r="S677" s="36"/>
      <c r="T677" s="37"/>
      <c r="U677" s="44">
        <f t="shared" ref="U677" si="15612">parseTime(S677)-(T681=INT(RIGHT($F677, 1)))</f>
        <v>0</v>
      </c>
      <c r="V677" s="45">
        <f t="shared" si="15581"/>
        <v>0</v>
      </c>
      <c r="W677" s="36"/>
      <c r="X677" s="37"/>
      <c r="Y677" s="44">
        <f t="shared" ref="Y677" si="15613">parseTime(W677)-(X681=INT(RIGHT($F677, 1)))</f>
        <v>0</v>
      </c>
      <c r="Z677" s="45">
        <f t="shared" si="15583"/>
        <v>0</v>
      </c>
      <c r="AA677" s="36"/>
      <c r="AB677" s="37"/>
      <c r="AC677" s="44">
        <f t="shared" ref="AC677" si="15614">parseTime(AA677)-(AB681=INT(RIGHT($F677, 1)))</f>
        <v>0</v>
      </c>
      <c r="AD677" s="45">
        <f t="shared" si="15585"/>
        <v>0</v>
      </c>
      <c r="AE677" s="36"/>
      <c r="AF677" s="37"/>
      <c r="AG677" s="44">
        <f t="shared" ref="AG677" si="15615">parseTime(AE677)-(AF681=INT(RIGHT($F677, 1)))</f>
        <v>0</v>
      </c>
      <c r="AH677" s="45">
        <f t="shared" si="15587"/>
        <v>0</v>
      </c>
      <c r="AI677" s="36"/>
      <c r="AJ677" s="37"/>
      <c r="AK677" s="44">
        <f>parseTime(AI677)-(AJ681=INT(RIGHT($F677, 1)))</f>
        <v>0</v>
      </c>
      <c r="AL677" s="45">
        <f t="shared" si="15588"/>
        <v>0</v>
      </c>
      <c r="AM677" s="36"/>
      <c r="AN677" s="37"/>
      <c r="AO677" s="44">
        <f t="shared" ref="AO677" si="15616">parseTime(AM677)-(AN681=INT(RIGHT($F677, 1)))</f>
        <v>0</v>
      </c>
      <c r="AP677" s="45">
        <f t="shared" si="15590"/>
        <v>0</v>
      </c>
      <c r="AQ677" s="36"/>
      <c r="AR677" s="37"/>
      <c r="AS677" s="44">
        <f t="shared" ref="AS677" si="15617">parseTime(AQ677)-(AR681=INT(RIGHT($F677, 1)))</f>
        <v>0</v>
      </c>
      <c r="AT677" s="45">
        <f t="shared" si="15592"/>
        <v>0</v>
      </c>
      <c r="AU677" s="36"/>
      <c r="AV677" s="37"/>
      <c r="AW677" s="44">
        <f>parseTime(AU677)-(AV681=INT(RIGHT($F677, 1)))</f>
        <v>0</v>
      </c>
      <c r="AX677" s="45">
        <f t="shared" si="15593"/>
        <v>0</v>
      </c>
      <c r="AY677" s="36"/>
      <c r="AZ677" s="37"/>
      <c r="BA677" s="44">
        <f>parseTime(AY677)-(AZ681=INT(RIGHT($F677, 1)))</f>
        <v>0</v>
      </c>
      <c r="BB677" s="45">
        <f t="shared" si="15594"/>
        <v>0</v>
      </c>
      <c r="BC677" s="36"/>
      <c r="BD677" s="37"/>
      <c r="BE677" s="44">
        <f>parseTime(BC677)-(BD681=INT(RIGHT($F677, 1)))</f>
        <v>0</v>
      </c>
      <c r="BF677" s="45">
        <f t="shared" si="15595"/>
        <v>0</v>
      </c>
      <c r="BG677" s="36"/>
      <c r="BH677" s="37"/>
      <c r="BI677" s="44">
        <f>parseTime(BG677)-(BH681=INT(RIGHT($F677, 1)))</f>
        <v>0</v>
      </c>
      <c r="BJ677" s="45">
        <f t="shared" si="15596"/>
        <v>0</v>
      </c>
      <c r="BK677" s="36"/>
      <c r="BL677" s="37"/>
      <c r="BM677" s="44">
        <f>parseTime(BK677)-(BL681=INT(RIGHT($F677, 1)))</f>
        <v>0</v>
      </c>
      <c r="BN677" s="45">
        <f t="shared" si="15597"/>
        <v>0</v>
      </c>
      <c r="BO677" s="36"/>
      <c r="BP677" s="37"/>
      <c r="BQ677" s="44">
        <f t="shared" ref="BQ677" si="15618">parseTime(BO677)-(BP681=INT(RIGHT($F677, 1)))</f>
        <v>0</v>
      </c>
      <c r="BR677" s="45">
        <f t="shared" si="15599"/>
        <v>0</v>
      </c>
      <c r="BS677" s="36"/>
      <c r="BT677" s="37"/>
      <c r="BU677" s="44">
        <f t="shared" ref="BU677" si="15619">parseTime(BS677)-(BT681=INT(RIGHT($F677, 1)))</f>
        <v>0</v>
      </c>
      <c r="BV677" s="45">
        <f t="shared" si="15601"/>
        <v>0</v>
      </c>
      <c r="BW677" s="36"/>
      <c r="BX677" s="37"/>
      <c r="BY677" s="44">
        <f t="shared" ref="BY677" si="15620">parseTime(BW677)-(BX681=INT(RIGHT($F677, 1)))</f>
        <v>0</v>
      </c>
      <c r="BZ677" s="45">
        <f t="shared" si="15603"/>
        <v>0</v>
      </c>
      <c r="CA677" s="36"/>
      <c r="CB677" s="37"/>
      <c r="CC677" s="44">
        <f t="shared" ref="CC677" si="15621">parseTime(CA677)-(CB681=INT(RIGHT($F677, 1)))</f>
        <v>0</v>
      </c>
      <c r="CD677" s="45">
        <f t="shared" si="15605"/>
        <v>0</v>
      </c>
      <c r="CE677" s="36"/>
      <c r="CF677" s="37"/>
      <c r="CG677" s="44">
        <f t="shared" ref="CG677" si="15622">parseTime(CE677)-(CF681=INT(RIGHT($F677, 1)))</f>
        <v>0</v>
      </c>
      <c r="CH677" s="45">
        <f t="shared" si="15607"/>
        <v>0</v>
      </c>
    </row>
    <row r="678" spans="1:86" x14ac:dyDescent="0.25">
      <c r="A678" s="56" t="s">
        <v>117</v>
      </c>
      <c r="B678" s="57">
        <f ca="1">roleHours(G676:CH682, "MFD")</f>
        <v>48</v>
      </c>
      <c r="C678" s="14">
        <f t="shared" ca="1" si="14823"/>
        <v>6</v>
      </c>
      <c r="D678" s="14"/>
      <c r="E678" s="20" t="s">
        <v>127</v>
      </c>
      <c r="F678" s="51" t="s">
        <v>130</v>
      </c>
      <c r="G678" s="36"/>
      <c r="H678" s="37"/>
      <c r="I678" s="44">
        <f t="shared" ref="I678" si="15623">parseTime(G678)-(H681=INT(RIGHT($F678, 1)))</f>
        <v>0</v>
      </c>
      <c r="J678" s="45">
        <f t="shared" si="15575"/>
        <v>0</v>
      </c>
      <c r="K678" s="36"/>
      <c r="L678" s="37"/>
      <c r="M678" s="44">
        <f t="shared" ref="M678" si="15624">parseTime(K678)-(L681=INT(RIGHT($F678, 1)))</f>
        <v>0</v>
      </c>
      <c r="N678" s="45">
        <f t="shared" si="15577"/>
        <v>0</v>
      </c>
      <c r="O678" s="36"/>
      <c r="P678" s="37"/>
      <c r="Q678" s="44">
        <f t="shared" ref="Q678" si="15625">parseTime(O678)-(P681=INT(RIGHT($F678, 1)))</f>
        <v>0</v>
      </c>
      <c r="R678" s="45">
        <f t="shared" si="15579"/>
        <v>0</v>
      </c>
      <c r="S678" s="36"/>
      <c r="T678" s="37"/>
      <c r="U678" s="44">
        <f t="shared" ref="U678" si="15626">parseTime(S678)-(T681=INT(RIGHT($F678, 1)))</f>
        <v>0</v>
      </c>
      <c r="V678" s="45">
        <f t="shared" si="15581"/>
        <v>0</v>
      </c>
      <c r="W678" s="36"/>
      <c r="X678" s="37"/>
      <c r="Y678" s="44">
        <f t="shared" ref="Y678" si="15627">parseTime(W678)-(X681=INT(RIGHT($F678, 1)))</f>
        <v>0</v>
      </c>
      <c r="Z678" s="45">
        <f t="shared" si="15583"/>
        <v>0</v>
      </c>
      <c r="AA678" s="36"/>
      <c r="AB678" s="37"/>
      <c r="AC678" s="44">
        <f t="shared" ref="AC678" si="15628">parseTime(AA678)-(AB681=INT(RIGHT($F678, 1)))</f>
        <v>0</v>
      </c>
      <c r="AD678" s="45">
        <f t="shared" si="15585"/>
        <v>0</v>
      </c>
      <c r="AE678" s="36"/>
      <c r="AF678" s="37"/>
      <c r="AG678" s="44">
        <f t="shared" ref="AG678" si="15629">parseTime(AE678)-(AF681=INT(RIGHT($F678, 1)))</f>
        <v>0</v>
      </c>
      <c r="AH678" s="45">
        <f t="shared" si="15587"/>
        <v>0</v>
      </c>
      <c r="AI678" s="36"/>
      <c r="AJ678" s="37"/>
      <c r="AK678" s="44">
        <f>parseTime(AI678)-(AJ681=INT(RIGHT($F678, 1)))</f>
        <v>0</v>
      </c>
      <c r="AL678" s="45">
        <f t="shared" si="15588"/>
        <v>0</v>
      </c>
      <c r="AM678" s="36"/>
      <c r="AN678" s="37"/>
      <c r="AO678" s="44">
        <f t="shared" ref="AO678" si="15630">parseTime(AM678)-(AN681=INT(RIGHT($F678, 1)))</f>
        <v>0</v>
      </c>
      <c r="AP678" s="45">
        <f t="shared" si="15590"/>
        <v>0</v>
      </c>
      <c r="AQ678" s="36"/>
      <c r="AR678" s="37"/>
      <c r="AS678" s="44">
        <f t="shared" ref="AS678" si="15631">parseTime(AQ678)-(AR681=INT(RIGHT($F678, 1)))</f>
        <v>0</v>
      </c>
      <c r="AT678" s="45">
        <f t="shared" si="15592"/>
        <v>0</v>
      </c>
      <c r="AU678" s="36"/>
      <c r="AV678" s="37"/>
      <c r="AW678" s="44">
        <f>parseTime(AU678)-(AV681=INT(RIGHT($F678, 1)))</f>
        <v>0</v>
      </c>
      <c r="AX678" s="45">
        <f t="shared" si="15593"/>
        <v>0</v>
      </c>
      <c r="AY678" s="36"/>
      <c r="AZ678" s="37"/>
      <c r="BA678" s="44">
        <f>parseTime(AY678)-(AZ681=INT(RIGHT($F678, 1)))</f>
        <v>0</v>
      </c>
      <c r="BB678" s="45">
        <f t="shared" si="15594"/>
        <v>0</v>
      </c>
      <c r="BC678" s="36"/>
      <c r="BD678" s="37"/>
      <c r="BE678" s="44">
        <f>parseTime(BC678)-(BD681=INT(RIGHT($F678, 1)))</f>
        <v>0</v>
      </c>
      <c r="BF678" s="45">
        <f t="shared" si="15595"/>
        <v>0</v>
      </c>
      <c r="BG678" s="36"/>
      <c r="BH678" s="37"/>
      <c r="BI678" s="44">
        <f>parseTime(BG678)-(BH681=INT(RIGHT($F678, 1)))</f>
        <v>0</v>
      </c>
      <c r="BJ678" s="45">
        <f t="shared" si="15596"/>
        <v>0</v>
      </c>
      <c r="BK678" s="36"/>
      <c r="BL678" s="37"/>
      <c r="BM678" s="44">
        <f>parseTime(BK678)-(BL681=INT(RIGHT($F678, 1)))</f>
        <v>0</v>
      </c>
      <c r="BN678" s="45">
        <f t="shared" si="15597"/>
        <v>0</v>
      </c>
      <c r="BO678" s="36"/>
      <c r="BP678" s="37"/>
      <c r="BQ678" s="44">
        <f t="shared" ref="BQ678" si="15632">parseTime(BO678)-(BP681=INT(RIGHT($F678, 1)))</f>
        <v>0</v>
      </c>
      <c r="BR678" s="45">
        <f t="shared" si="15599"/>
        <v>0</v>
      </c>
      <c r="BS678" s="36"/>
      <c r="BT678" s="37"/>
      <c r="BU678" s="44">
        <f t="shared" ref="BU678" si="15633">parseTime(BS678)-(BT681=INT(RIGHT($F678, 1)))</f>
        <v>0</v>
      </c>
      <c r="BV678" s="45">
        <f t="shared" si="15601"/>
        <v>0</v>
      </c>
      <c r="BW678" s="36"/>
      <c r="BX678" s="37"/>
      <c r="BY678" s="44">
        <f t="shared" ref="BY678" si="15634">parseTime(BW678)-(BX681=INT(RIGHT($F678, 1)))</f>
        <v>0</v>
      </c>
      <c r="BZ678" s="45">
        <f t="shared" si="15603"/>
        <v>0</v>
      </c>
      <c r="CA678" s="36"/>
      <c r="CB678" s="37"/>
      <c r="CC678" s="44">
        <f t="shared" ref="CC678" si="15635">parseTime(CA678)-(CB681=INT(RIGHT($F678, 1)))</f>
        <v>0</v>
      </c>
      <c r="CD678" s="45">
        <f t="shared" si="15605"/>
        <v>0</v>
      </c>
      <c r="CE678" s="36"/>
      <c r="CF678" s="37"/>
      <c r="CG678" s="44">
        <f t="shared" ref="CG678" si="15636">parseTime(CE678)-(CF681=INT(RIGHT($F678, 1)))</f>
        <v>0</v>
      </c>
      <c r="CH678" s="45">
        <f t="shared" si="15607"/>
        <v>0</v>
      </c>
    </row>
    <row r="679" spans="1:86" x14ac:dyDescent="0.25">
      <c r="A679" s="56" t="s">
        <v>118</v>
      </c>
      <c r="B679" s="57">
        <f ca="1">roleHours(G676:CH682, "DFD")</f>
        <v>16</v>
      </c>
      <c r="C679" s="14">
        <f t="shared" ca="1" si="14823"/>
        <v>2</v>
      </c>
      <c r="D679" s="14"/>
      <c r="E679" s="20"/>
      <c r="F679" s="51" t="s">
        <v>131</v>
      </c>
      <c r="G679" s="36"/>
      <c r="H679" s="37"/>
      <c r="I679" s="44">
        <f t="shared" ref="I679" si="15637">parseTime(G679)-(H681=INT(RIGHT($F679, 1)))</f>
        <v>0</v>
      </c>
      <c r="J679" s="45">
        <f t="shared" si="15575"/>
        <v>0</v>
      </c>
      <c r="K679" s="36"/>
      <c r="L679" s="37"/>
      <c r="M679" s="44">
        <f t="shared" ref="M679" si="15638">parseTime(K679)-(L681=INT(RIGHT($F679, 1)))</f>
        <v>0</v>
      </c>
      <c r="N679" s="45">
        <f t="shared" si="15577"/>
        <v>0</v>
      </c>
      <c r="O679" s="36"/>
      <c r="P679" s="37"/>
      <c r="Q679" s="44">
        <f t="shared" ref="Q679" si="15639">parseTime(O679)-(P681=INT(RIGHT($F679, 1)))</f>
        <v>0</v>
      </c>
      <c r="R679" s="45">
        <f t="shared" si="15579"/>
        <v>0</v>
      </c>
      <c r="S679" s="36"/>
      <c r="T679" s="37"/>
      <c r="U679" s="44">
        <f t="shared" ref="U679" si="15640">parseTime(S679)-(T681=INT(RIGHT($F679, 1)))</f>
        <v>0</v>
      </c>
      <c r="V679" s="45">
        <f t="shared" si="15581"/>
        <v>0</v>
      </c>
      <c r="W679" s="36"/>
      <c r="X679" s="37"/>
      <c r="Y679" s="44">
        <f t="shared" ref="Y679" si="15641">parseTime(W679)-(X681=INT(RIGHT($F679, 1)))</f>
        <v>0</v>
      </c>
      <c r="Z679" s="45">
        <f t="shared" si="15583"/>
        <v>0</v>
      </c>
      <c r="AA679" s="36"/>
      <c r="AB679" s="37"/>
      <c r="AC679" s="44">
        <f t="shared" ref="AC679" si="15642">parseTime(AA679)-(AB681=INT(RIGHT($F679, 1)))</f>
        <v>0</v>
      </c>
      <c r="AD679" s="45">
        <f t="shared" si="15585"/>
        <v>0</v>
      </c>
      <c r="AE679" s="36"/>
      <c r="AF679" s="37"/>
      <c r="AG679" s="44">
        <f t="shared" ref="AG679" si="15643">parseTime(AE679)-(AF681=INT(RIGHT($F679, 1)))</f>
        <v>0</v>
      </c>
      <c r="AH679" s="45">
        <f t="shared" si="15587"/>
        <v>0</v>
      </c>
      <c r="AI679" s="36"/>
      <c r="AJ679" s="37"/>
      <c r="AK679" s="44">
        <f>parseTime(AI679)-(AJ681=INT(RIGHT($F679, 1)))</f>
        <v>0</v>
      </c>
      <c r="AL679" s="45">
        <f t="shared" si="15588"/>
        <v>0</v>
      </c>
      <c r="AM679" s="36"/>
      <c r="AN679" s="37"/>
      <c r="AO679" s="44">
        <f t="shared" ref="AO679" si="15644">parseTime(AM679)-(AN681=INT(RIGHT($F679, 1)))</f>
        <v>0</v>
      </c>
      <c r="AP679" s="45">
        <f t="shared" si="15590"/>
        <v>0</v>
      </c>
      <c r="AQ679" s="36"/>
      <c r="AR679" s="37"/>
      <c r="AS679" s="44">
        <f t="shared" ref="AS679" si="15645">parseTime(AQ679)-(AR681=INT(RIGHT($F679, 1)))</f>
        <v>0</v>
      </c>
      <c r="AT679" s="45">
        <f t="shared" si="15592"/>
        <v>0</v>
      </c>
      <c r="AU679" s="36"/>
      <c r="AV679" s="37"/>
      <c r="AW679" s="44">
        <f>parseTime(AU679)-(AV681=INT(RIGHT($F679, 1)))</f>
        <v>0</v>
      </c>
      <c r="AX679" s="45">
        <f t="shared" si="15593"/>
        <v>0</v>
      </c>
      <c r="AY679" s="36"/>
      <c r="AZ679" s="37"/>
      <c r="BA679" s="44">
        <f>parseTime(AY679)-(AZ681=INT(RIGHT($F679, 1)))</f>
        <v>0</v>
      </c>
      <c r="BB679" s="45">
        <f t="shared" si="15594"/>
        <v>0</v>
      </c>
      <c r="BC679" s="36"/>
      <c r="BD679" s="37"/>
      <c r="BE679" s="44">
        <f>parseTime(BC679)-(BD681=INT(RIGHT($F679, 1)))</f>
        <v>0</v>
      </c>
      <c r="BF679" s="45">
        <f t="shared" si="15595"/>
        <v>0</v>
      </c>
      <c r="BG679" s="36"/>
      <c r="BH679" s="37"/>
      <c r="BI679" s="44">
        <f>parseTime(BG679)-(BH681=INT(RIGHT($F679, 1)))</f>
        <v>0</v>
      </c>
      <c r="BJ679" s="45">
        <f t="shared" si="15596"/>
        <v>0</v>
      </c>
      <c r="BK679" s="36"/>
      <c r="BL679" s="37"/>
      <c r="BM679" s="44">
        <f>parseTime(BK679)-(BL681=INT(RIGHT($F679, 1)))</f>
        <v>0</v>
      </c>
      <c r="BN679" s="45">
        <f t="shared" si="15597"/>
        <v>0</v>
      </c>
      <c r="BO679" s="36"/>
      <c r="BP679" s="37"/>
      <c r="BQ679" s="44">
        <f t="shared" ref="BQ679" si="15646">parseTime(BO679)-(BP681=INT(RIGHT($F679, 1)))</f>
        <v>0</v>
      </c>
      <c r="BR679" s="45">
        <f t="shared" si="15599"/>
        <v>0</v>
      </c>
      <c r="BS679" s="36"/>
      <c r="BT679" s="37"/>
      <c r="BU679" s="44">
        <f t="shared" ref="BU679" si="15647">parseTime(BS679)-(BT681=INT(RIGHT($F679, 1)))</f>
        <v>0</v>
      </c>
      <c r="BV679" s="45">
        <f t="shared" si="15601"/>
        <v>0</v>
      </c>
      <c r="BW679" s="36"/>
      <c r="BX679" s="37"/>
      <c r="BY679" s="44">
        <f t="shared" ref="BY679" si="15648">parseTime(BW679)-(BX681=INT(RIGHT($F679, 1)))</f>
        <v>0</v>
      </c>
      <c r="BZ679" s="45">
        <f t="shared" si="15603"/>
        <v>0</v>
      </c>
      <c r="CA679" s="36"/>
      <c r="CB679" s="37"/>
      <c r="CC679" s="44">
        <f t="shared" ref="CC679" si="15649">parseTime(CA679)-(CB681=INT(RIGHT($F679, 1)))</f>
        <v>0</v>
      </c>
      <c r="CD679" s="45">
        <f t="shared" si="15605"/>
        <v>0</v>
      </c>
      <c r="CE679" s="36"/>
      <c r="CF679" s="37"/>
      <c r="CG679" s="44">
        <f t="shared" ref="CG679" si="15650">parseTime(CE679)-(CF681=INT(RIGHT($F679, 1)))</f>
        <v>0</v>
      </c>
      <c r="CH679" s="45">
        <f t="shared" si="15607"/>
        <v>0</v>
      </c>
    </row>
    <row r="680" spans="1:86" x14ac:dyDescent="0.25">
      <c r="A680" s="56" t="s">
        <v>119</v>
      </c>
      <c r="B680" s="57">
        <f ca="1">roleHours(G676:CH682, "MCC")</f>
        <v>8</v>
      </c>
      <c r="C680" s="14">
        <f t="shared" ca="1" si="14823"/>
        <v>1</v>
      </c>
      <c r="D680" s="14"/>
      <c r="E680" s="20"/>
      <c r="F680" s="51" t="s">
        <v>132</v>
      </c>
      <c r="G680" s="36"/>
      <c r="H680" s="37"/>
      <c r="I680" s="44">
        <f t="shared" ref="I680" si="15651">parseTime(G680)-(H681=INT(RIGHT($F680, 1)))</f>
        <v>0</v>
      </c>
      <c r="J680" s="45">
        <f t="shared" si="15575"/>
        <v>0</v>
      </c>
      <c r="K680" s="36"/>
      <c r="L680" s="37"/>
      <c r="M680" s="44">
        <f t="shared" ref="M680" si="15652">parseTime(K680)-(L681=INT(RIGHT($F680, 1)))</f>
        <v>0</v>
      </c>
      <c r="N680" s="45">
        <f t="shared" si="15577"/>
        <v>0</v>
      </c>
      <c r="O680" s="36"/>
      <c r="P680" s="37"/>
      <c r="Q680" s="44">
        <f t="shared" ref="Q680" si="15653">parseTime(O680)-(P681=INT(RIGHT($F680, 1)))</f>
        <v>0</v>
      </c>
      <c r="R680" s="45">
        <f t="shared" si="15579"/>
        <v>0</v>
      </c>
      <c r="S680" s="36"/>
      <c r="T680" s="37"/>
      <c r="U680" s="44">
        <f t="shared" ref="U680" si="15654">parseTime(S680)-(T681=INT(RIGHT($F680, 1)))</f>
        <v>0</v>
      </c>
      <c r="V680" s="45">
        <f t="shared" si="15581"/>
        <v>0</v>
      </c>
      <c r="W680" s="36"/>
      <c r="X680" s="37"/>
      <c r="Y680" s="44">
        <f t="shared" ref="Y680" si="15655">parseTime(W680)-(X681=INT(RIGHT($F680, 1)))</f>
        <v>0</v>
      </c>
      <c r="Z680" s="45">
        <f t="shared" si="15583"/>
        <v>0</v>
      </c>
      <c r="AA680" s="36"/>
      <c r="AB680" s="37"/>
      <c r="AC680" s="44">
        <f t="shared" ref="AC680" si="15656">parseTime(AA680)-(AB681=INT(RIGHT($F680, 1)))</f>
        <v>0</v>
      </c>
      <c r="AD680" s="45">
        <f t="shared" si="15585"/>
        <v>0</v>
      </c>
      <c r="AE680" s="36"/>
      <c r="AF680" s="37"/>
      <c r="AG680" s="44">
        <f t="shared" ref="AG680" si="15657">parseTime(AE680)-(AF681=INT(RIGHT($F680, 1)))</f>
        <v>0</v>
      </c>
      <c r="AH680" s="45">
        <f t="shared" si="15587"/>
        <v>0</v>
      </c>
      <c r="AI680" s="36"/>
      <c r="AJ680" s="37"/>
      <c r="AK680" s="44">
        <f>parseTime(AI680)-(AJ681=INT(RIGHT($F680, 1)))</f>
        <v>0</v>
      </c>
      <c r="AL680" s="45">
        <f t="shared" si="15588"/>
        <v>0</v>
      </c>
      <c r="AM680" s="36"/>
      <c r="AN680" s="37"/>
      <c r="AO680" s="44">
        <f t="shared" ref="AO680" si="15658">parseTime(AM680)-(AN681=INT(RIGHT($F680, 1)))</f>
        <v>0</v>
      </c>
      <c r="AP680" s="45">
        <f t="shared" si="15590"/>
        <v>0</v>
      </c>
      <c r="AQ680" s="36"/>
      <c r="AR680" s="37"/>
      <c r="AS680" s="44">
        <f t="shared" ref="AS680" si="15659">parseTime(AQ680)-(AR681=INT(RIGHT($F680, 1)))</f>
        <v>0</v>
      </c>
      <c r="AT680" s="45">
        <f t="shared" si="15592"/>
        <v>0</v>
      </c>
      <c r="AU680" s="36"/>
      <c r="AV680" s="37"/>
      <c r="AW680" s="44">
        <f>parseTime(AU680)-(AV681=INT(RIGHT($F680, 1)))</f>
        <v>0</v>
      </c>
      <c r="AX680" s="45">
        <f t="shared" si="15593"/>
        <v>0</v>
      </c>
      <c r="AY680" s="36"/>
      <c r="AZ680" s="37"/>
      <c r="BA680" s="44">
        <f>parseTime(AY680)-(AZ681=INT(RIGHT($F680, 1)))</f>
        <v>0</v>
      </c>
      <c r="BB680" s="45">
        <f t="shared" si="15594"/>
        <v>0</v>
      </c>
      <c r="BC680" s="36"/>
      <c r="BD680" s="37"/>
      <c r="BE680" s="44">
        <f>parseTime(BC680)-(BD681=INT(RIGHT($F680, 1)))</f>
        <v>0</v>
      </c>
      <c r="BF680" s="45">
        <f t="shared" si="15595"/>
        <v>0</v>
      </c>
      <c r="BG680" s="36"/>
      <c r="BH680" s="37"/>
      <c r="BI680" s="44">
        <f>parseTime(BG680)-(BH681=INT(RIGHT($F680, 1)))</f>
        <v>0</v>
      </c>
      <c r="BJ680" s="45">
        <f t="shared" si="15596"/>
        <v>0</v>
      </c>
      <c r="BK680" s="36"/>
      <c r="BL680" s="37"/>
      <c r="BM680" s="44">
        <f>parseTime(BK680)-(BL681=INT(RIGHT($F680, 1)))</f>
        <v>0</v>
      </c>
      <c r="BN680" s="45">
        <f t="shared" si="15597"/>
        <v>0</v>
      </c>
      <c r="BO680" s="36"/>
      <c r="BP680" s="37"/>
      <c r="BQ680" s="44">
        <f t="shared" ref="BQ680" si="15660">parseTime(BO680)-(BP681=INT(RIGHT($F680, 1)))</f>
        <v>0</v>
      </c>
      <c r="BR680" s="45">
        <f t="shared" si="15599"/>
        <v>0</v>
      </c>
      <c r="BS680" s="36"/>
      <c r="BT680" s="37"/>
      <c r="BU680" s="44">
        <f t="shared" ref="BU680" si="15661">parseTime(BS680)-(BT681=INT(RIGHT($F680, 1)))</f>
        <v>0</v>
      </c>
      <c r="BV680" s="45">
        <f t="shared" si="15601"/>
        <v>0</v>
      </c>
      <c r="BW680" s="36"/>
      <c r="BX680" s="37"/>
      <c r="BY680" s="44">
        <f t="shared" ref="BY680" si="15662">parseTime(BW680)-(BX681=INT(RIGHT($F680, 1)))</f>
        <v>0</v>
      </c>
      <c r="BZ680" s="45">
        <f t="shared" si="15603"/>
        <v>0</v>
      </c>
      <c r="CA680" s="36"/>
      <c r="CB680" s="37"/>
      <c r="CC680" s="44">
        <f t="shared" ref="CC680" si="15663">parseTime(CA680)-(CB681=INT(RIGHT($F680, 1)))</f>
        <v>0</v>
      </c>
      <c r="CD680" s="45">
        <f t="shared" si="15605"/>
        <v>0</v>
      </c>
      <c r="CE680" s="36"/>
      <c r="CF680" s="37"/>
      <c r="CG680" s="44">
        <f t="shared" ref="CG680" si="15664">parseTime(CE680)-(CF681=INT(RIGHT($F680, 1)))</f>
        <v>0</v>
      </c>
      <c r="CH680" s="45">
        <f t="shared" si="15607"/>
        <v>0</v>
      </c>
    </row>
    <row r="681" spans="1:86" x14ac:dyDescent="0.25">
      <c r="A681" s="56" t="s">
        <v>120</v>
      </c>
      <c r="B681" s="57">
        <f ca="1">roleHours(G676:CH682, "DCC")</f>
        <v>0</v>
      </c>
      <c r="C681" s="14">
        <f t="shared" ca="1" si="14823"/>
        <v>0</v>
      </c>
      <c r="D681" s="14"/>
      <c r="E681" s="20"/>
      <c r="F681" s="51"/>
      <c r="G681" s="46" t="s">
        <v>134</v>
      </c>
      <c r="H681" s="38">
        <f t="shared" ref="H681" si="15665">lunchAdjust(G676:H680)</f>
        <v>1</v>
      </c>
      <c r="I681" s="48" t="s">
        <v>0</v>
      </c>
      <c r="J681" s="39">
        <f t="shared" ref="J681" si="15666">SUMPRODUCT(I676:I680*J676:J680)</f>
        <v>8</v>
      </c>
      <c r="K681" s="46" t="s">
        <v>134</v>
      </c>
      <c r="L681" s="38">
        <f t="shared" ref="L681" si="15667">lunchAdjust(K676:L680)</f>
        <v>1</v>
      </c>
      <c r="M681" s="48" t="s">
        <v>0</v>
      </c>
      <c r="N681" s="39">
        <f t="shared" ref="N681" si="15668">SUMPRODUCT(M676:M680*N676:N680)</f>
        <v>8</v>
      </c>
      <c r="O681" s="46" t="s">
        <v>134</v>
      </c>
      <c r="P681" s="38">
        <f t="shared" ref="P681" si="15669">lunchAdjust(O676:P680)</f>
        <v>0</v>
      </c>
      <c r="Q681" s="48" t="s">
        <v>0</v>
      </c>
      <c r="R681" s="39">
        <f t="shared" ref="R681" si="15670">SUMPRODUCT(Q676:Q680*R676:R680)</f>
        <v>0</v>
      </c>
      <c r="S681" s="46" t="s">
        <v>134</v>
      </c>
      <c r="T681" s="38">
        <f t="shared" ref="T681" si="15671">lunchAdjust(S676:T680)</f>
        <v>1</v>
      </c>
      <c r="U681" s="48" t="s">
        <v>0</v>
      </c>
      <c r="V681" s="39">
        <f t="shared" ref="V681" si="15672">SUMPRODUCT(U676:U680*V676:V680)</f>
        <v>8</v>
      </c>
      <c r="W681" s="46" t="s">
        <v>134</v>
      </c>
      <c r="X681" s="38">
        <f t="shared" ref="X681" si="15673">lunchAdjust(W676:X680)</f>
        <v>1</v>
      </c>
      <c r="Y681" s="48" t="s">
        <v>0</v>
      </c>
      <c r="Z681" s="39">
        <f t="shared" ref="Z681" si="15674">SUMPRODUCT(Y676:Y680*Z676:Z680)</f>
        <v>8</v>
      </c>
      <c r="AA681" s="46" t="s">
        <v>134</v>
      </c>
      <c r="AB681" s="38">
        <f t="shared" ref="AB681" si="15675">lunchAdjust(AA676:AB680)</f>
        <v>1</v>
      </c>
      <c r="AC681" s="48" t="s">
        <v>0</v>
      </c>
      <c r="AD681" s="39">
        <f t="shared" ref="AD681" si="15676">SUMPRODUCT(AC676:AC680*AD676:AD680)</f>
        <v>8</v>
      </c>
      <c r="AE681" s="46" t="s">
        <v>134</v>
      </c>
      <c r="AF681" s="38">
        <f t="shared" ref="AF681" si="15677">lunchAdjust(AE676:AF680)</f>
        <v>1</v>
      </c>
      <c r="AG681" s="48" t="s">
        <v>0</v>
      </c>
      <c r="AH681" s="39">
        <f t="shared" ref="AH681" si="15678">SUMPRODUCT(AG676:AG680*AH676:AH680)</f>
        <v>8</v>
      </c>
      <c r="AI681" s="46" t="s">
        <v>134</v>
      </c>
      <c r="AJ681" s="38">
        <f t="shared" ref="AJ681" si="15679">lunchAdjust(AI676:AJ680)</f>
        <v>1</v>
      </c>
      <c r="AK681" s="48" t="s">
        <v>0</v>
      </c>
      <c r="AL681" s="39">
        <f t="shared" ref="AL681" si="15680">SUMPRODUCT(AK676:AK680*AL676:AL680)</f>
        <v>8</v>
      </c>
      <c r="AM681" s="46" t="s">
        <v>134</v>
      </c>
      <c r="AN681" s="38">
        <f t="shared" ref="AN681" si="15681">lunchAdjust(AM676:AN680)</f>
        <v>1</v>
      </c>
      <c r="AO681" s="48" t="s">
        <v>0</v>
      </c>
      <c r="AP681" s="39">
        <f t="shared" ref="AP681" si="15682">SUMPRODUCT(AO676:AO680*AP676:AP680)</f>
        <v>8</v>
      </c>
      <c r="AQ681" s="46" t="s">
        <v>134</v>
      </c>
      <c r="AR681" s="38">
        <f t="shared" ref="AR681" si="15683">lunchAdjust(AQ676:AR680)</f>
        <v>0</v>
      </c>
      <c r="AS681" s="48" t="s">
        <v>0</v>
      </c>
      <c r="AT681" s="39">
        <f t="shared" ref="AT681" si="15684">SUMPRODUCT(AS676:AS680*AT676:AT680)</f>
        <v>0</v>
      </c>
      <c r="AU681" s="46" t="s">
        <v>134</v>
      </c>
      <c r="AV681" s="38">
        <f t="shared" ref="AV681" si="15685">lunchAdjust(AU676:AV680)</f>
        <v>0</v>
      </c>
      <c r="AW681" s="48" t="s">
        <v>0</v>
      </c>
      <c r="AX681" s="39">
        <f t="shared" ref="AX681" si="15686">SUMPRODUCT(AW676:AW680*AX676:AX680)</f>
        <v>0</v>
      </c>
      <c r="AY681" s="46" t="s">
        <v>134</v>
      </c>
      <c r="AZ681" s="38">
        <f t="shared" ref="AZ681" si="15687">lunchAdjust(AY676:AZ680)</f>
        <v>1</v>
      </c>
      <c r="BA681" s="48" t="s">
        <v>0</v>
      </c>
      <c r="BB681" s="39">
        <f t="shared" ref="BB681" si="15688">SUMPRODUCT(BA676:BA680*BB676:BB680)</f>
        <v>8</v>
      </c>
      <c r="BC681" s="46" t="s">
        <v>134</v>
      </c>
      <c r="BD681" s="38">
        <f t="shared" ref="BD681" si="15689">lunchAdjust(BC676:BD680)</f>
        <v>0</v>
      </c>
      <c r="BE681" s="48" t="s">
        <v>0</v>
      </c>
      <c r="BF681" s="39">
        <f t="shared" ref="BF681" si="15690">SUMPRODUCT(BE676:BE680*BF676:BF680)</f>
        <v>0</v>
      </c>
      <c r="BG681" s="46" t="s">
        <v>134</v>
      </c>
      <c r="BH681" s="38">
        <f t="shared" ref="BH681" si="15691">lunchAdjust(BG676:BH680)</f>
        <v>0</v>
      </c>
      <c r="BI681" s="48" t="s">
        <v>0</v>
      </c>
      <c r="BJ681" s="39">
        <f t="shared" ref="BJ681" si="15692">SUMPRODUCT(BI676:BI680*BJ676:BJ680)</f>
        <v>0</v>
      </c>
      <c r="BK681" s="46" t="s">
        <v>134</v>
      </c>
      <c r="BL681" s="38">
        <f t="shared" ref="BL681" si="15693">lunchAdjust(BK676:BL680)</f>
        <v>0</v>
      </c>
      <c r="BM681" s="48" t="s">
        <v>0</v>
      </c>
      <c r="BN681" s="39">
        <f t="shared" ref="BN681" si="15694">SUMPRODUCT(BM676:BM680*BN676:BN680)</f>
        <v>0</v>
      </c>
      <c r="BO681" s="46" t="s">
        <v>134</v>
      </c>
      <c r="BP681" s="38">
        <f t="shared" ref="BP681" si="15695">lunchAdjust(BO676:BP680)</f>
        <v>0</v>
      </c>
      <c r="BQ681" s="48" t="s">
        <v>0</v>
      </c>
      <c r="BR681" s="39">
        <f t="shared" ref="BR681" si="15696">SUMPRODUCT(BQ676:BQ680*BR676:BR680)</f>
        <v>0</v>
      </c>
      <c r="BS681" s="46" t="s">
        <v>134</v>
      </c>
      <c r="BT681" s="38">
        <f t="shared" ref="BT681" si="15697">lunchAdjust(BS676:BT680)</f>
        <v>0</v>
      </c>
      <c r="BU681" s="48" t="s">
        <v>0</v>
      </c>
      <c r="BV681" s="39">
        <f t="shared" ref="BV681" si="15698">SUMPRODUCT(BU676:BU680*BV676:BV680)</f>
        <v>0</v>
      </c>
      <c r="BW681" s="46" t="s">
        <v>134</v>
      </c>
      <c r="BX681" s="38">
        <f t="shared" ref="BX681" si="15699">lunchAdjust(BW676:BX680)</f>
        <v>0</v>
      </c>
      <c r="BY681" s="48" t="s">
        <v>0</v>
      </c>
      <c r="BZ681" s="39">
        <f t="shared" ref="BZ681" si="15700">SUMPRODUCT(BY676:BY680*BZ676:BZ680)</f>
        <v>0</v>
      </c>
      <c r="CA681" s="46" t="s">
        <v>134</v>
      </c>
      <c r="CB681" s="38">
        <f t="shared" ref="CB681" si="15701">lunchAdjust(CA676:CB680)</f>
        <v>0</v>
      </c>
      <c r="CC681" s="48" t="s">
        <v>0</v>
      </c>
      <c r="CD681" s="39">
        <f t="shared" ref="CD681" si="15702">SUMPRODUCT(CC676:CC680*CD676:CD680)</f>
        <v>0</v>
      </c>
      <c r="CE681" s="46" t="s">
        <v>134</v>
      </c>
      <c r="CF681" s="38">
        <f t="shared" ref="CF681" si="15703">lunchAdjust(CE676:CF680)</f>
        <v>0</v>
      </c>
      <c r="CG681" s="48" t="s">
        <v>0</v>
      </c>
      <c r="CH681" s="39">
        <f t="shared" ref="CH681" si="15704">SUMPRODUCT(CG676:CG680*CH676:CH680)</f>
        <v>0</v>
      </c>
    </row>
    <row r="682" spans="1:86" ht="15.75" thickBot="1" x14ac:dyDescent="0.3">
      <c r="A682" s="58" t="s">
        <v>121</v>
      </c>
      <c r="B682" s="59">
        <f ca="1">roleHours(G676:CH682, "OUT")</f>
        <v>0</v>
      </c>
      <c r="C682" s="54" t="s">
        <v>137</v>
      </c>
      <c r="D682" s="22">
        <f ca="1">roleHours(G676:CH682, "PTO")</f>
        <v>0</v>
      </c>
      <c r="E682" s="23"/>
      <c r="F682" s="52"/>
      <c r="G682" s="47" t="s">
        <v>39</v>
      </c>
      <c r="H682" s="40">
        <f t="shared" ref="H682:H745" si="15705">SUMPRODUCT(I676:I680*(H676:H680="PTO"))+SUMPRODUCT(I676:I680*(H676:H680="HOL"))</f>
        <v>0</v>
      </c>
      <c r="I682" s="49" t="s">
        <v>135</v>
      </c>
      <c r="J682" s="41">
        <f t="shared" ref="J682" si="15706">J681*G$4</f>
        <v>0</v>
      </c>
      <c r="K682" s="47" t="s">
        <v>39</v>
      </c>
      <c r="L682" s="40">
        <f t="shared" ref="L682" si="15707">SUMPRODUCT(M676:M680*(L676:L680="PTO"))+SUMPRODUCT(M676:M680*(L676:L680="HOL"))</f>
        <v>0</v>
      </c>
      <c r="M682" s="49" t="s">
        <v>135</v>
      </c>
      <c r="N682" s="41">
        <f t="shared" ref="N682" si="15708">N681*K$4</f>
        <v>0</v>
      </c>
      <c r="O682" s="47" t="s">
        <v>39</v>
      </c>
      <c r="P682" s="40">
        <f t="shared" ref="P682" si="15709">SUMPRODUCT(Q676:Q680*(P676:P680="PTO"))+SUMPRODUCT(Q676:Q680*(P676:P680="HOL"))</f>
        <v>0</v>
      </c>
      <c r="Q682" s="49" t="s">
        <v>135</v>
      </c>
      <c r="R682" s="41">
        <f t="shared" ref="R682" si="15710">R681*O$4</f>
        <v>0</v>
      </c>
      <c r="S682" s="47" t="s">
        <v>39</v>
      </c>
      <c r="T682" s="40">
        <f t="shared" ref="T682" si="15711">SUMPRODUCT(U676:U680*(T676:T680="PTO"))+SUMPRODUCT(U676:U680*(T676:T680="HOL"))</f>
        <v>0</v>
      </c>
      <c r="U682" s="49" t="s">
        <v>135</v>
      </c>
      <c r="V682" s="41">
        <f t="shared" ref="V682" si="15712">V681*S$4</f>
        <v>0</v>
      </c>
      <c r="W682" s="47" t="s">
        <v>39</v>
      </c>
      <c r="X682" s="40">
        <f t="shared" ref="X682" si="15713">SUMPRODUCT(Y676:Y680*(X676:X680="PTO"))+SUMPRODUCT(Y676:Y680*(X676:X680="HOL"))</f>
        <v>0</v>
      </c>
      <c r="Y682" s="49" t="s">
        <v>135</v>
      </c>
      <c r="Z682" s="41">
        <f t="shared" ref="Z682" si="15714">Z681*W$4</f>
        <v>8</v>
      </c>
      <c r="AA682" s="47" t="s">
        <v>39</v>
      </c>
      <c r="AB682" s="40">
        <f t="shared" ref="AB682" si="15715">SUMPRODUCT(AC676:AC680*(AB676:AB680="PTO"))+SUMPRODUCT(AC676:AC680*(AB676:AB680="HOL"))</f>
        <v>0</v>
      </c>
      <c r="AC682" s="49" t="s">
        <v>135</v>
      </c>
      <c r="AD682" s="41">
        <f t="shared" ref="AD682" si="15716">AD681*AA$4</f>
        <v>8</v>
      </c>
      <c r="AE682" s="47" t="s">
        <v>39</v>
      </c>
      <c r="AF682" s="40">
        <f t="shared" ref="AF682" si="15717">SUMPRODUCT(AG676:AG680*(AF676:AF680="PTO"))+SUMPRODUCT(AG676:AG680*(AF676:AF680="HOL"))</f>
        <v>0</v>
      </c>
      <c r="AG682" s="49" t="s">
        <v>135</v>
      </c>
      <c r="AH682" s="41">
        <f t="shared" ref="AH682" si="15718">AH681*AE$4</f>
        <v>8</v>
      </c>
      <c r="AI682" s="47" t="s">
        <v>39</v>
      </c>
      <c r="AJ682" s="40">
        <f t="shared" ref="AJ682" si="15719">SUMPRODUCT(AK676:AK680*(AJ676:AJ680="PTO"))+SUMPRODUCT(AK676:AK680*(AJ676:AJ680="HOL"))</f>
        <v>0</v>
      </c>
      <c r="AK682" s="49" t="s">
        <v>135</v>
      </c>
      <c r="AL682" s="41">
        <f>AL681*AI$4</f>
        <v>8</v>
      </c>
      <c r="AM682" s="47" t="s">
        <v>39</v>
      </c>
      <c r="AN682" s="40">
        <f t="shared" ref="AN682" si="15720">SUMPRODUCT(AO676:AO680*(AN676:AN680="PTO"))+SUMPRODUCT(AO676:AO680*(AN676:AN680="HOL"))</f>
        <v>0</v>
      </c>
      <c r="AO682" s="49" t="s">
        <v>135</v>
      </c>
      <c r="AP682" s="41">
        <f t="shared" ref="AP682" si="15721">AP681*AM$4</f>
        <v>8</v>
      </c>
      <c r="AQ682" s="47" t="s">
        <v>39</v>
      </c>
      <c r="AR682" s="40">
        <f t="shared" ref="AR682" si="15722">SUMPRODUCT(AS676:AS680*(AR676:AR680="PTO"))+SUMPRODUCT(AS676:AS680*(AR676:AR680="HOL"))</f>
        <v>0</v>
      </c>
      <c r="AS682" s="49" t="s">
        <v>135</v>
      </c>
      <c r="AT682" s="41">
        <f t="shared" ref="AT682" si="15723">AT681*AQ$4</f>
        <v>0</v>
      </c>
      <c r="AU682" s="47" t="s">
        <v>39</v>
      </c>
      <c r="AV682" s="40">
        <f t="shared" ref="AV682" si="15724">SUMPRODUCT(AW676:AW680*(AV676:AV680="PTO"))+SUMPRODUCT(AW676:AW680*(AV676:AV680="HOL"))</f>
        <v>0</v>
      </c>
      <c r="AW682" s="49" t="s">
        <v>135</v>
      </c>
      <c r="AX682" s="41">
        <f>AX681*AU$4</f>
        <v>0</v>
      </c>
      <c r="AY682" s="47" t="s">
        <v>39</v>
      </c>
      <c r="AZ682" s="40">
        <f t="shared" ref="AZ682" si="15725">SUMPRODUCT(BA676:BA680*(AZ676:AZ680="PTO"))+SUMPRODUCT(BA676:BA680*(AZ676:AZ680="HOL"))</f>
        <v>0</v>
      </c>
      <c r="BA682" s="49" t="s">
        <v>135</v>
      </c>
      <c r="BB682" s="41">
        <f>BB681*AY$4</f>
        <v>8</v>
      </c>
      <c r="BC682" s="47" t="s">
        <v>39</v>
      </c>
      <c r="BD682" s="40">
        <f t="shared" ref="BD682" si="15726">SUMPRODUCT(BE676:BE680*(BD676:BD680="PTO"))+SUMPRODUCT(BE676:BE680*(BD676:BD680="HOL"))</f>
        <v>0</v>
      </c>
      <c r="BE682" s="49" t="s">
        <v>135</v>
      </c>
      <c r="BF682" s="41">
        <f>BF681*BC$4</f>
        <v>0</v>
      </c>
      <c r="BG682" s="47" t="s">
        <v>39</v>
      </c>
      <c r="BH682" s="40">
        <f t="shared" ref="BH682" si="15727">SUMPRODUCT(BI676:BI680*(BH676:BH680="PTO"))+SUMPRODUCT(BI676:BI680*(BH676:BH680="HOL"))</f>
        <v>0</v>
      </c>
      <c r="BI682" s="49" t="s">
        <v>135</v>
      </c>
      <c r="BJ682" s="41">
        <f>BJ681*BG$4</f>
        <v>0</v>
      </c>
      <c r="BK682" s="47" t="s">
        <v>39</v>
      </c>
      <c r="BL682" s="40">
        <f t="shared" ref="BL682" si="15728">SUMPRODUCT(BM676:BM680*(BL676:BL680="PTO"))+SUMPRODUCT(BM676:BM680*(BL676:BL680="HOL"))</f>
        <v>0</v>
      </c>
      <c r="BM682" s="49" t="s">
        <v>135</v>
      </c>
      <c r="BN682" s="41">
        <f>BN681*BK$4</f>
        <v>0</v>
      </c>
      <c r="BO682" s="47" t="s">
        <v>39</v>
      </c>
      <c r="BP682" s="40">
        <f t="shared" ref="BP682" si="15729">SUMPRODUCT(BQ676:BQ680*(BP676:BP680="PTO"))+SUMPRODUCT(BQ676:BQ680*(BP676:BP680="HOL"))</f>
        <v>0</v>
      </c>
      <c r="BQ682" s="49" t="s">
        <v>135</v>
      </c>
      <c r="BR682" s="41">
        <f t="shared" ref="BR682" si="15730">BR681*BO$4</f>
        <v>0</v>
      </c>
      <c r="BS682" s="47" t="s">
        <v>39</v>
      </c>
      <c r="BT682" s="40">
        <f t="shared" ref="BT682" si="15731">SUMPRODUCT(BU676:BU680*(BT676:BT680="PTO"))+SUMPRODUCT(BU676:BU680*(BT676:BT680="HOL"))</f>
        <v>0</v>
      </c>
      <c r="BU682" s="49" t="s">
        <v>135</v>
      </c>
      <c r="BV682" s="41">
        <f t="shared" ref="BV682" si="15732">BV681*BS$4</f>
        <v>0</v>
      </c>
      <c r="BW682" s="47" t="s">
        <v>39</v>
      </c>
      <c r="BX682" s="40">
        <f t="shared" ref="BX682" si="15733">SUMPRODUCT(BY676:BY680*(BX676:BX680="PTO"))+SUMPRODUCT(BY676:BY680*(BX676:BX680="HOL"))</f>
        <v>0</v>
      </c>
      <c r="BY682" s="49" t="s">
        <v>135</v>
      </c>
      <c r="BZ682" s="41">
        <f t="shared" ref="BZ682" si="15734">BZ681*BW$4</f>
        <v>0</v>
      </c>
      <c r="CA682" s="47" t="s">
        <v>39</v>
      </c>
      <c r="CB682" s="40">
        <f t="shared" ref="CB682" si="15735">SUMPRODUCT(CC676:CC680*(CB676:CB680="PTO"))+SUMPRODUCT(CC676:CC680*(CB676:CB680="HOL"))</f>
        <v>0</v>
      </c>
      <c r="CC682" s="49" t="s">
        <v>135</v>
      </c>
      <c r="CD682" s="41">
        <f t="shared" ref="CD682" si="15736">CD681*CA$4</f>
        <v>0</v>
      </c>
      <c r="CE682" s="47" t="s">
        <v>39</v>
      </c>
      <c r="CF682" s="40">
        <f t="shared" ref="CF682" si="15737">SUMPRODUCT(CG676:CG680*(CF676:CF680="PTO"))+SUMPRODUCT(CG676:CG680*(CF676:CF680="HOL"))</f>
        <v>0</v>
      </c>
      <c r="CG682" s="49" t="s">
        <v>135</v>
      </c>
      <c r="CH682" s="41">
        <f t="shared" ref="CH682" si="15738">CH681*CE$4</f>
        <v>0</v>
      </c>
    </row>
    <row r="683" spans="1:86" x14ac:dyDescent="0.25">
      <c r="A683" s="70" t="s">
        <v>133</v>
      </c>
      <c r="B683" s="71">
        <f t="shared" ref="B683" ca="1" si="15739">D683-B684</f>
        <v>-10.666666666666664</v>
      </c>
      <c r="C683" s="72" t="s">
        <v>122</v>
      </c>
      <c r="D683" s="71">
        <f>IFERROR(INDEX(Holidays[FTE], MATCH(Entry!E683, Holidays[Date], 0)), 1)*8*INDEX(FTEguide[[1]:[12]], MATCH(Entry!E684, FTEguide[Weekday], 0), IF(Entry!E686&gt;0, Entry!E686, MONTH(Entry!E683)))</f>
        <v>21.333333333333336</v>
      </c>
      <c r="E683" s="60">
        <f t="shared" si="15243"/>
        <v>43925</v>
      </c>
      <c r="F683" s="50" t="s">
        <v>128</v>
      </c>
      <c r="G683" s="34"/>
      <c r="H683" s="35"/>
      <c r="I683" s="42">
        <f t="shared" ref="I683" si="15740">parseTime(G683)-(H688=INT(RIGHT($F683, 1)))</f>
        <v>0</v>
      </c>
      <c r="J683" s="43">
        <f t="shared" ref="J683:J687" si="15741">isClocked(H683)</f>
        <v>0</v>
      </c>
      <c r="K683" s="34"/>
      <c r="L683" s="35"/>
      <c r="M683" s="42">
        <f t="shared" ref="M683" si="15742">parseTime(K683)-(L688=INT(RIGHT($F683, 1)))</f>
        <v>0</v>
      </c>
      <c r="N683" s="43">
        <f t="shared" ref="N683:N687" si="15743">isClocked(L683)</f>
        <v>0</v>
      </c>
      <c r="O683" s="34"/>
      <c r="P683" s="35"/>
      <c r="Q683" s="42">
        <f t="shared" ref="Q683" si="15744">parseTime(O683)-(P688=INT(RIGHT($F683, 1)))</f>
        <v>0</v>
      </c>
      <c r="R683" s="43">
        <f t="shared" ref="R683:R687" si="15745">isClocked(P683)</f>
        <v>0</v>
      </c>
      <c r="S683" s="34"/>
      <c r="T683" s="35"/>
      <c r="U683" s="42">
        <f t="shared" ref="U683" si="15746">parseTime(S683)-(T688=INT(RIGHT($F683, 1)))</f>
        <v>0</v>
      </c>
      <c r="V683" s="43">
        <f t="shared" ref="V683:V687" si="15747">isClocked(T683)</f>
        <v>0</v>
      </c>
      <c r="W683" s="34"/>
      <c r="X683" s="35"/>
      <c r="Y683" s="42">
        <f t="shared" ref="Y683" si="15748">parseTime(W683)-(X688=INT(RIGHT($F683, 1)))</f>
        <v>0</v>
      </c>
      <c r="Z683" s="43">
        <f t="shared" ref="Z683:Z687" si="15749">isClocked(X683)</f>
        <v>0</v>
      </c>
      <c r="AA683" s="34"/>
      <c r="AB683" s="35"/>
      <c r="AC683" s="42">
        <f t="shared" ref="AC683" si="15750">parseTime(AA683)-(AB688=INT(RIGHT($F683, 1)))</f>
        <v>0</v>
      </c>
      <c r="AD683" s="43">
        <f t="shared" ref="AD683:AD687" si="15751">isClocked(AB683)</f>
        <v>0</v>
      </c>
      <c r="AE683" s="34"/>
      <c r="AF683" s="35"/>
      <c r="AG683" s="42">
        <f t="shared" ref="AG683" si="15752">parseTime(AE683)-(AF688=INT(RIGHT($F683, 1)))</f>
        <v>0</v>
      </c>
      <c r="AH683" s="43">
        <f t="shared" ref="AH683:AH687" si="15753">isClocked(AF683)</f>
        <v>0</v>
      </c>
      <c r="AI683" s="34" t="s">
        <v>136</v>
      </c>
      <c r="AJ683" s="35" t="s">
        <v>23</v>
      </c>
      <c r="AK683" s="42">
        <f>parseTime(AI683)-(AJ688=INT(RIGHT($F683, 1)))</f>
        <v>8</v>
      </c>
      <c r="AL683" s="43">
        <f t="shared" ref="AL683:AL687" si="15754">isClocked(AJ683)</f>
        <v>1</v>
      </c>
      <c r="AM683" s="34" t="s">
        <v>136</v>
      </c>
      <c r="AN683" s="35" t="s">
        <v>23</v>
      </c>
      <c r="AO683" s="42">
        <f t="shared" ref="AO683" si="15755">parseTime(AM683)-(AN688=INT(RIGHT($F683, 1)))</f>
        <v>8</v>
      </c>
      <c r="AP683" s="43">
        <f t="shared" ref="AP683:AP687" si="15756">isClocked(AN683)</f>
        <v>1</v>
      </c>
      <c r="AQ683" s="34" t="s">
        <v>136</v>
      </c>
      <c r="AR683" s="35" t="s">
        <v>24</v>
      </c>
      <c r="AS683" s="42">
        <f t="shared" ref="AS683" si="15757">parseTime(AQ683)-(AR688=INT(RIGHT($F683, 1)))</f>
        <v>8</v>
      </c>
      <c r="AT683" s="43">
        <f t="shared" ref="AT683:AT687" si="15758">isClocked(AR683)</f>
        <v>1</v>
      </c>
      <c r="AU683" s="34"/>
      <c r="AV683" s="35"/>
      <c r="AW683" s="42">
        <f>parseTime(AU683)-(AV688=INT(RIGHT($F683, 1)))</f>
        <v>0</v>
      </c>
      <c r="AX683" s="43">
        <f t="shared" ref="AX683:AX687" si="15759">isClocked(AV683)</f>
        <v>0</v>
      </c>
      <c r="AY683" s="34" t="s">
        <v>136</v>
      </c>
      <c r="AZ683" s="35" t="s">
        <v>24</v>
      </c>
      <c r="BA683" s="42">
        <f>parseTime(AY683)-(AZ688=INT(RIGHT($F683, 1)))</f>
        <v>8</v>
      </c>
      <c r="BB683" s="43">
        <f t="shared" ref="BB683:BB687" si="15760">isClocked(AZ683)</f>
        <v>1</v>
      </c>
      <c r="BC683" s="34"/>
      <c r="BD683" s="35"/>
      <c r="BE683" s="42">
        <f>parseTime(BC683)-(BD688=INT(RIGHT($F683, 1)))</f>
        <v>0</v>
      </c>
      <c r="BF683" s="43">
        <f t="shared" ref="BF683:BF687" si="15761">isClocked(BD683)</f>
        <v>0</v>
      </c>
      <c r="BG683" s="34"/>
      <c r="BH683" s="35"/>
      <c r="BI683" s="42">
        <f>parseTime(BG683)-(BH688=INT(RIGHT($F683, 1)))</f>
        <v>0</v>
      </c>
      <c r="BJ683" s="43">
        <f t="shared" ref="BJ683:BJ687" si="15762">isClocked(BH683)</f>
        <v>0</v>
      </c>
      <c r="BK683" s="34"/>
      <c r="BL683" s="35"/>
      <c r="BM683" s="42">
        <f>parseTime(BK683)-(BL688=INT(RIGHT($F683, 1)))</f>
        <v>0</v>
      </c>
      <c r="BN683" s="43">
        <f t="shared" ref="BN683:BN687" si="15763">isClocked(BL683)</f>
        <v>0</v>
      </c>
      <c r="BO683" s="34"/>
      <c r="BP683" s="35"/>
      <c r="BQ683" s="42">
        <f t="shared" ref="BQ683" si="15764">parseTime(BO683)-(BP688=INT(RIGHT($F683, 1)))</f>
        <v>0</v>
      </c>
      <c r="BR683" s="43">
        <f t="shared" ref="BR683:BR687" si="15765">isClocked(BP683)</f>
        <v>0</v>
      </c>
      <c r="BS683" s="34"/>
      <c r="BT683" s="35"/>
      <c r="BU683" s="42">
        <f t="shared" ref="BU683" si="15766">parseTime(BS683)-(BT688=INT(RIGHT($F683, 1)))</f>
        <v>0</v>
      </c>
      <c r="BV683" s="43">
        <f t="shared" ref="BV683:BV687" si="15767">isClocked(BT683)</f>
        <v>0</v>
      </c>
      <c r="BW683" s="34"/>
      <c r="BX683" s="35"/>
      <c r="BY683" s="42">
        <f t="shared" ref="BY683" si="15768">parseTime(BW683)-(BX688=INT(RIGHT($F683, 1)))</f>
        <v>0</v>
      </c>
      <c r="BZ683" s="43">
        <f t="shared" ref="BZ683:BZ687" si="15769">isClocked(BX683)</f>
        <v>0</v>
      </c>
      <c r="CA683" s="34"/>
      <c r="CB683" s="35"/>
      <c r="CC683" s="42">
        <f t="shared" ref="CC683" si="15770">parseTime(CA683)-(CB688=INT(RIGHT($F683, 1)))</f>
        <v>0</v>
      </c>
      <c r="CD683" s="43">
        <f t="shared" ref="CD683:CD687" si="15771">isClocked(CB683)</f>
        <v>0</v>
      </c>
      <c r="CE683" s="34"/>
      <c r="CF683" s="35"/>
      <c r="CG683" s="42">
        <f t="shared" ref="CG683" si="15772">parseTime(CE683)-(CF688=INT(RIGHT($F683, 1)))</f>
        <v>0</v>
      </c>
      <c r="CH683" s="43">
        <f t="shared" ref="CH683:CH687" si="15773">isClocked(CF683)</f>
        <v>0</v>
      </c>
    </row>
    <row r="684" spans="1:86" x14ac:dyDescent="0.25">
      <c r="A684" s="56" t="s">
        <v>0</v>
      </c>
      <c r="B684" s="57">
        <f t="shared" ref="B684" ca="1" si="15774">SUM(B685:B688)</f>
        <v>32</v>
      </c>
      <c r="C684" s="14" t="s">
        <v>252</v>
      </c>
      <c r="D684" s="14"/>
      <c r="E684" s="55" t="str">
        <f t="shared" si="15112"/>
        <v>Saturday</v>
      </c>
      <c r="F684" s="51" t="s">
        <v>129</v>
      </c>
      <c r="G684" s="36"/>
      <c r="H684" s="37"/>
      <c r="I684" s="44">
        <f t="shared" ref="I684" si="15775">parseTime(G684)-(H688=INT(RIGHT($F684, 1)))</f>
        <v>0</v>
      </c>
      <c r="J684" s="45">
        <f t="shared" si="15741"/>
        <v>0</v>
      </c>
      <c r="K684" s="36"/>
      <c r="L684" s="37"/>
      <c r="M684" s="44">
        <f t="shared" ref="M684" si="15776">parseTime(K684)-(L688=INT(RIGHT($F684, 1)))</f>
        <v>0</v>
      </c>
      <c r="N684" s="45">
        <f t="shared" si="15743"/>
        <v>0</v>
      </c>
      <c r="O684" s="36"/>
      <c r="P684" s="37"/>
      <c r="Q684" s="44">
        <f t="shared" ref="Q684" si="15777">parseTime(O684)-(P688=INT(RIGHT($F684, 1)))</f>
        <v>0</v>
      </c>
      <c r="R684" s="45">
        <f t="shared" si="15745"/>
        <v>0</v>
      </c>
      <c r="S684" s="36"/>
      <c r="T684" s="37"/>
      <c r="U684" s="44">
        <f t="shared" ref="U684" si="15778">parseTime(S684)-(T688=INT(RIGHT($F684, 1)))</f>
        <v>0</v>
      </c>
      <c r="V684" s="45">
        <f t="shared" si="15747"/>
        <v>0</v>
      </c>
      <c r="W684" s="36"/>
      <c r="X684" s="37"/>
      <c r="Y684" s="44">
        <f t="shared" ref="Y684" si="15779">parseTime(W684)-(X688=INT(RIGHT($F684, 1)))</f>
        <v>0</v>
      </c>
      <c r="Z684" s="45">
        <f t="shared" si="15749"/>
        <v>0</v>
      </c>
      <c r="AA684" s="36"/>
      <c r="AB684" s="37"/>
      <c r="AC684" s="44">
        <f t="shared" ref="AC684" si="15780">parseTime(AA684)-(AB688=INT(RIGHT($F684, 1)))</f>
        <v>0</v>
      </c>
      <c r="AD684" s="45">
        <f t="shared" si="15751"/>
        <v>0</v>
      </c>
      <c r="AE684" s="36"/>
      <c r="AF684" s="37"/>
      <c r="AG684" s="44">
        <f t="shared" ref="AG684" si="15781">parseTime(AE684)-(AF688=INT(RIGHT($F684, 1)))</f>
        <v>0</v>
      </c>
      <c r="AH684" s="45">
        <f t="shared" si="15753"/>
        <v>0</v>
      </c>
      <c r="AI684" s="36"/>
      <c r="AJ684" s="37"/>
      <c r="AK684" s="44">
        <f>parseTime(AI684)-(AJ688=INT(RIGHT($F684, 1)))</f>
        <v>0</v>
      </c>
      <c r="AL684" s="45">
        <f t="shared" si="15754"/>
        <v>0</v>
      </c>
      <c r="AM684" s="36"/>
      <c r="AN684" s="37"/>
      <c r="AO684" s="44">
        <f t="shared" ref="AO684" si="15782">parseTime(AM684)-(AN688=INT(RIGHT($F684, 1)))</f>
        <v>0</v>
      </c>
      <c r="AP684" s="45">
        <f t="shared" si="15756"/>
        <v>0</v>
      </c>
      <c r="AQ684" s="36"/>
      <c r="AR684" s="37"/>
      <c r="AS684" s="44">
        <f t="shared" ref="AS684" si="15783">parseTime(AQ684)-(AR688=INT(RIGHT($F684, 1)))</f>
        <v>0</v>
      </c>
      <c r="AT684" s="45">
        <f t="shared" si="15758"/>
        <v>0</v>
      </c>
      <c r="AU684" s="36"/>
      <c r="AV684" s="37"/>
      <c r="AW684" s="44">
        <f>parseTime(AU684)-(AV688=INT(RIGHT($F684, 1)))</f>
        <v>0</v>
      </c>
      <c r="AX684" s="45">
        <f t="shared" si="15759"/>
        <v>0</v>
      </c>
      <c r="AY684" s="36"/>
      <c r="AZ684" s="37"/>
      <c r="BA684" s="44">
        <f>parseTime(AY684)-(AZ688=INT(RIGHT($F684, 1)))</f>
        <v>0</v>
      </c>
      <c r="BB684" s="45">
        <f t="shared" si="15760"/>
        <v>0</v>
      </c>
      <c r="BC684" s="36"/>
      <c r="BD684" s="37"/>
      <c r="BE684" s="44">
        <f>parseTime(BC684)-(BD688=INT(RIGHT($F684, 1)))</f>
        <v>0</v>
      </c>
      <c r="BF684" s="45">
        <f t="shared" si="15761"/>
        <v>0</v>
      </c>
      <c r="BG684" s="36"/>
      <c r="BH684" s="37"/>
      <c r="BI684" s="44">
        <f>parseTime(BG684)-(BH688=INT(RIGHT($F684, 1)))</f>
        <v>0</v>
      </c>
      <c r="BJ684" s="45">
        <f t="shared" si="15762"/>
        <v>0</v>
      </c>
      <c r="BK684" s="36"/>
      <c r="BL684" s="37"/>
      <c r="BM684" s="44">
        <f>parseTime(BK684)-(BL688=INT(RIGHT($F684, 1)))</f>
        <v>0</v>
      </c>
      <c r="BN684" s="45">
        <f t="shared" si="15763"/>
        <v>0</v>
      </c>
      <c r="BO684" s="36"/>
      <c r="BP684" s="37"/>
      <c r="BQ684" s="44">
        <f t="shared" ref="BQ684" si="15784">parseTime(BO684)-(BP688=INT(RIGHT($F684, 1)))</f>
        <v>0</v>
      </c>
      <c r="BR684" s="45">
        <f t="shared" si="15765"/>
        <v>0</v>
      </c>
      <c r="BS684" s="36"/>
      <c r="BT684" s="37"/>
      <c r="BU684" s="44">
        <f t="shared" ref="BU684" si="15785">parseTime(BS684)-(BT688=INT(RIGHT($F684, 1)))</f>
        <v>0</v>
      </c>
      <c r="BV684" s="45">
        <f t="shared" si="15767"/>
        <v>0</v>
      </c>
      <c r="BW684" s="36"/>
      <c r="BX684" s="37"/>
      <c r="BY684" s="44">
        <f t="shared" ref="BY684" si="15786">parseTime(BW684)-(BX688=INT(RIGHT($F684, 1)))</f>
        <v>0</v>
      </c>
      <c r="BZ684" s="45">
        <f t="shared" si="15769"/>
        <v>0</v>
      </c>
      <c r="CA684" s="36"/>
      <c r="CB684" s="37"/>
      <c r="CC684" s="44">
        <f t="shared" ref="CC684" si="15787">parseTime(CA684)-(CB688=INT(RIGHT($F684, 1)))</f>
        <v>0</v>
      </c>
      <c r="CD684" s="45">
        <f t="shared" si="15771"/>
        <v>0</v>
      </c>
      <c r="CE684" s="36"/>
      <c r="CF684" s="37"/>
      <c r="CG684" s="44">
        <f t="shared" ref="CG684" si="15788">parseTime(CE684)-(CF688=INT(RIGHT($F684, 1)))</f>
        <v>0</v>
      </c>
      <c r="CH684" s="45">
        <f t="shared" si="15773"/>
        <v>0</v>
      </c>
    </row>
    <row r="685" spans="1:86" x14ac:dyDescent="0.25">
      <c r="A685" s="56" t="s">
        <v>117</v>
      </c>
      <c r="B685" s="57">
        <f ca="1">roleHours(G683:CH689, "MFD")</f>
        <v>16</v>
      </c>
      <c r="C685" s="14">
        <f t="shared" ca="1" si="14823"/>
        <v>2</v>
      </c>
      <c r="D685" s="14"/>
      <c r="E685" s="20" t="s">
        <v>127</v>
      </c>
      <c r="F685" s="51" t="s">
        <v>130</v>
      </c>
      <c r="G685" s="36"/>
      <c r="H685" s="37"/>
      <c r="I685" s="44">
        <f t="shared" ref="I685" si="15789">parseTime(G685)-(H688=INT(RIGHT($F685, 1)))</f>
        <v>0</v>
      </c>
      <c r="J685" s="45">
        <f t="shared" si="15741"/>
        <v>0</v>
      </c>
      <c r="K685" s="36"/>
      <c r="L685" s="37"/>
      <c r="M685" s="44">
        <f t="shared" ref="M685" si="15790">parseTime(K685)-(L688=INT(RIGHT($F685, 1)))</f>
        <v>0</v>
      </c>
      <c r="N685" s="45">
        <f t="shared" si="15743"/>
        <v>0</v>
      </c>
      <c r="O685" s="36"/>
      <c r="P685" s="37"/>
      <c r="Q685" s="44">
        <f t="shared" ref="Q685" si="15791">parseTime(O685)-(P688=INT(RIGHT($F685, 1)))</f>
        <v>0</v>
      </c>
      <c r="R685" s="45">
        <f t="shared" si="15745"/>
        <v>0</v>
      </c>
      <c r="S685" s="36"/>
      <c r="T685" s="37"/>
      <c r="U685" s="44">
        <f t="shared" ref="U685" si="15792">parseTime(S685)-(T688=INT(RIGHT($F685, 1)))</f>
        <v>0</v>
      </c>
      <c r="V685" s="45">
        <f t="shared" si="15747"/>
        <v>0</v>
      </c>
      <c r="W685" s="36"/>
      <c r="X685" s="37"/>
      <c r="Y685" s="44">
        <f t="shared" ref="Y685" si="15793">parseTime(W685)-(X688=INT(RIGHT($F685, 1)))</f>
        <v>0</v>
      </c>
      <c r="Z685" s="45">
        <f t="shared" si="15749"/>
        <v>0</v>
      </c>
      <c r="AA685" s="36"/>
      <c r="AB685" s="37"/>
      <c r="AC685" s="44">
        <f t="shared" ref="AC685" si="15794">parseTime(AA685)-(AB688=INT(RIGHT($F685, 1)))</f>
        <v>0</v>
      </c>
      <c r="AD685" s="45">
        <f t="shared" si="15751"/>
        <v>0</v>
      </c>
      <c r="AE685" s="36"/>
      <c r="AF685" s="37"/>
      <c r="AG685" s="44">
        <f t="shared" ref="AG685" si="15795">parseTime(AE685)-(AF688=INT(RIGHT($F685, 1)))</f>
        <v>0</v>
      </c>
      <c r="AH685" s="45">
        <f t="shared" si="15753"/>
        <v>0</v>
      </c>
      <c r="AI685" s="36"/>
      <c r="AJ685" s="37"/>
      <c r="AK685" s="44">
        <f>parseTime(AI685)-(AJ688=INT(RIGHT($F685, 1)))</f>
        <v>0</v>
      </c>
      <c r="AL685" s="45">
        <f t="shared" si="15754"/>
        <v>0</v>
      </c>
      <c r="AM685" s="36"/>
      <c r="AN685" s="37"/>
      <c r="AO685" s="44">
        <f t="shared" ref="AO685" si="15796">parseTime(AM685)-(AN688=INT(RIGHT($F685, 1)))</f>
        <v>0</v>
      </c>
      <c r="AP685" s="45">
        <f t="shared" si="15756"/>
        <v>0</v>
      </c>
      <c r="AQ685" s="36"/>
      <c r="AR685" s="37"/>
      <c r="AS685" s="44">
        <f t="shared" ref="AS685" si="15797">parseTime(AQ685)-(AR688=INT(RIGHT($F685, 1)))</f>
        <v>0</v>
      </c>
      <c r="AT685" s="45">
        <f t="shared" si="15758"/>
        <v>0</v>
      </c>
      <c r="AU685" s="36"/>
      <c r="AV685" s="37"/>
      <c r="AW685" s="44">
        <f>parseTime(AU685)-(AV688=INT(RIGHT($F685, 1)))</f>
        <v>0</v>
      </c>
      <c r="AX685" s="45">
        <f t="shared" si="15759"/>
        <v>0</v>
      </c>
      <c r="AY685" s="36"/>
      <c r="AZ685" s="37"/>
      <c r="BA685" s="44">
        <f>parseTime(AY685)-(AZ688=INT(RIGHT($F685, 1)))</f>
        <v>0</v>
      </c>
      <c r="BB685" s="45">
        <f t="shared" si="15760"/>
        <v>0</v>
      </c>
      <c r="BC685" s="36"/>
      <c r="BD685" s="37"/>
      <c r="BE685" s="44">
        <f>parseTime(BC685)-(BD688=INT(RIGHT($F685, 1)))</f>
        <v>0</v>
      </c>
      <c r="BF685" s="45">
        <f t="shared" si="15761"/>
        <v>0</v>
      </c>
      <c r="BG685" s="36"/>
      <c r="BH685" s="37"/>
      <c r="BI685" s="44">
        <f>parseTime(BG685)-(BH688=INT(RIGHT($F685, 1)))</f>
        <v>0</v>
      </c>
      <c r="BJ685" s="45">
        <f t="shared" si="15762"/>
        <v>0</v>
      </c>
      <c r="BK685" s="36"/>
      <c r="BL685" s="37"/>
      <c r="BM685" s="44">
        <f>parseTime(BK685)-(BL688=INT(RIGHT($F685, 1)))</f>
        <v>0</v>
      </c>
      <c r="BN685" s="45">
        <f t="shared" si="15763"/>
        <v>0</v>
      </c>
      <c r="BO685" s="36"/>
      <c r="BP685" s="37"/>
      <c r="BQ685" s="44">
        <f t="shared" ref="BQ685" si="15798">parseTime(BO685)-(BP688=INT(RIGHT($F685, 1)))</f>
        <v>0</v>
      </c>
      <c r="BR685" s="45">
        <f t="shared" si="15765"/>
        <v>0</v>
      </c>
      <c r="BS685" s="36"/>
      <c r="BT685" s="37"/>
      <c r="BU685" s="44">
        <f t="shared" ref="BU685" si="15799">parseTime(BS685)-(BT688=INT(RIGHT($F685, 1)))</f>
        <v>0</v>
      </c>
      <c r="BV685" s="45">
        <f t="shared" si="15767"/>
        <v>0</v>
      </c>
      <c r="BW685" s="36"/>
      <c r="BX685" s="37"/>
      <c r="BY685" s="44">
        <f t="shared" ref="BY685" si="15800">parseTime(BW685)-(BX688=INT(RIGHT($F685, 1)))</f>
        <v>0</v>
      </c>
      <c r="BZ685" s="45">
        <f t="shared" si="15769"/>
        <v>0</v>
      </c>
      <c r="CA685" s="36"/>
      <c r="CB685" s="37"/>
      <c r="CC685" s="44">
        <f t="shared" ref="CC685" si="15801">parseTime(CA685)-(CB688=INT(RIGHT($F685, 1)))</f>
        <v>0</v>
      </c>
      <c r="CD685" s="45">
        <f t="shared" si="15771"/>
        <v>0</v>
      </c>
      <c r="CE685" s="36"/>
      <c r="CF685" s="37"/>
      <c r="CG685" s="44">
        <f t="shared" ref="CG685" si="15802">parseTime(CE685)-(CF688=INT(RIGHT($F685, 1)))</f>
        <v>0</v>
      </c>
      <c r="CH685" s="45">
        <f t="shared" si="15773"/>
        <v>0</v>
      </c>
    </row>
    <row r="686" spans="1:86" x14ac:dyDescent="0.25">
      <c r="A686" s="56" t="s">
        <v>118</v>
      </c>
      <c r="B686" s="57">
        <f ca="1">roleHours(G683:CH689, "DFD")</f>
        <v>16</v>
      </c>
      <c r="C686" s="14">
        <f t="shared" ca="1" si="14823"/>
        <v>2</v>
      </c>
      <c r="D686" s="14"/>
      <c r="E686" s="20"/>
      <c r="F686" s="51" t="s">
        <v>131</v>
      </c>
      <c r="G686" s="36"/>
      <c r="H686" s="37"/>
      <c r="I686" s="44">
        <f t="shared" ref="I686" si="15803">parseTime(G686)-(H688=INT(RIGHT($F686, 1)))</f>
        <v>0</v>
      </c>
      <c r="J686" s="45">
        <f t="shared" si="15741"/>
        <v>0</v>
      </c>
      <c r="K686" s="36"/>
      <c r="L686" s="37"/>
      <c r="M686" s="44">
        <f t="shared" ref="M686" si="15804">parseTime(K686)-(L688=INT(RIGHT($F686, 1)))</f>
        <v>0</v>
      </c>
      <c r="N686" s="45">
        <f t="shared" si="15743"/>
        <v>0</v>
      </c>
      <c r="O686" s="36"/>
      <c r="P686" s="37"/>
      <c r="Q686" s="44">
        <f t="shared" ref="Q686" si="15805">parseTime(O686)-(P688=INT(RIGHT($F686, 1)))</f>
        <v>0</v>
      </c>
      <c r="R686" s="45">
        <f t="shared" si="15745"/>
        <v>0</v>
      </c>
      <c r="S686" s="36"/>
      <c r="T686" s="37"/>
      <c r="U686" s="44">
        <f t="shared" ref="U686" si="15806">parseTime(S686)-(T688=INT(RIGHT($F686, 1)))</f>
        <v>0</v>
      </c>
      <c r="V686" s="45">
        <f t="shared" si="15747"/>
        <v>0</v>
      </c>
      <c r="W686" s="36"/>
      <c r="X686" s="37"/>
      <c r="Y686" s="44">
        <f t="shared" ref="Y686" si="15807">parseTime(W686)-(X688=INT(RIGHT($F686, 1)))</f>
        <v>0</v>
      </c>
      <c r="Z686" s="45">
        <f t="shared" si="15749"/>
        <v>0</v>
      </c>
      <c r="AA686" s="36"/>
      <c r="AB686" s="37"/>
      <c r="AC686" s="44">
        <f t="shared" ref="AC686" si="15808">parseTime(AA686)-(AB688=INT(RIGHT($F686, 1)))</f>
        <v>0</v>
      </c>
      <c r="AD686" s="45">
        <f t="shared" si="15751"/>
        <v>0</v>
      </c>
      <c r="AE686" s="36"/>
      <c r="AF686" s="37"/>
      <c r="AG686" s="44">
        <f t="shared" ref="AG686" si="15809">parseTime(AE686)-(AF688=INT(RIGHT($F686, 1)))</f>
        <v>0</v>
      </c>
      <c r="AH686" s="45">
        <f t="shared" si="15753"/>
        <v>0</v>
      </c>
      <c r="AI686" s="36"/>
      <c r="AJ686" s="37"/>
      <c r="AK686" s="44">
        <f>parseTime(AI686)-(AJ688=INT(RIGHT($F686, 1)))</f>
        <v>0</v>
      </c>
      <c r="AL686" s="45">
        <f t="shared" si="15754"/>
        <v>0</v>
      </c>
      <c r="AM686" s="36"/>
      <c r="AN686" s="37"/>
      <c r="AO686" s="44">
        <f t="shared" ref="AO686" si="15810">parseTime(AM686)-(AN688=INT(RIGHT($F686, 1)))</f>
        <v>0</v>
      </c>
      <c r="AP686" s="45">
        <f t="shared" si="15756"/>
        <v>0</v>
      </c>
      <c r="AQ686" s="36"/>
      <c r="AR686" s="37"/>
      <c r="AS686" s="44">
        <f t="shared" ref="AS686" si="15811">parseTime(AQ686)-(AR688=INT(RIGHT($F686, 1)))</f>
        <v>0</v>
      </c>
      <c r="AT686" s="45">
        <f t="shared" si="15758"/>
        <v>0</v>
      </c>
      <c r="AU686" s="36"/>
      <c r="AV686" s="37"/>
      <c r="AW686" s="44">
        <f>parseTime(AU686)-(AV688=INT(RIGHT($F686, 1)))</f>
        <v>0</v>
      </c>
      <c r="AX686" s="45">
        <f t="shared" si="15759"/>
        <v>0</v>
      </c>
      <c r="AY686" s="36"/>
      <c r="AZ686" s="37"/>
      <c r="BA686" s="44">
        <f>parseTime(AY686)-(AZ688=INT(RIGHT($F686, 1)))</f>
        <v>0</v>
      </c>
      <c r="BB686" s="45">
        <f t="shared" si="15760"/>
        <v>0</v>
      </c>
      <c r="BC686" s="36"/>
      <c r="BD686" s="37"/>
      <c r="BE686" s="44">
        <f>parseTime(BC686)-(BD688=INT(RIGHT($F686, 1)))</f>
        <v>0</v>
      </c>
      <c r="BF686" s="45">
        <f t="shared" si="15761"/>
        <v>0</v>
      </c>
      <c r="BG686" s="36"/>
      <c r="BH686" s="37"/>
      <c r="BI686" s="44">
        <f>parseTime(BG686)-(BH688=INT(RIGHT($F686, 1)))</f>
        <v>0</v>
      </c>
      <c r="BJ686" s="45">
        <f t="shared" si="15762"/>
        <v>0</v>
      </c>
      <c r="BK686" s="36"/>
      <c r="BL686" s="37"/>
      <c r="BM686" s="44">
        <f>parseTime(BK686)-(BL688=INT(RIGHT($F686, 1)))</f>
        <v>0</v>
      </c>
      <c r="BN686" s="45">
        <f t="shared" si="15763"/>
        <v>0</v>
      </c>
      <c r="BO686" s="36"/>
      <c r="BP686" s="37"/>
      <c r="BQ686" s="44">
        <f t="shared" ref="BQ686" si="15812">parseTime(BO686)-(BP688=INT(RIGHT($F686, 1)))</f>
        <v>0</v>
      </c>
      <c r="BR686" s="45">
        <f t="shared" si="15765"/>
        <v>0</v>
      </c>
      <c r="BS686" s="36"/>
      <c r="BT686" s="37"/>
      <c r="BU686" s="44">
        <f t="shared" ref="BU686" si="15813">parseTime(BS686)-(BT688=INT(RIGHT($F686, 1)))</f>
        <v>0</v>
      </c>
      <c r="BV686" s="45">
        <f t="shared" si="15767"/>
        <v>0</v>
      </c>
      <c r="BW686" s="36"/>
      <c r="BX686" s="37"/>
      <c r="BY686" s="44">
        <f t="shared" ref="BY686" si="15814">parseTime(BW686)-(BX688=INT(RIGHT($F686, 1)))</f>
        <v>0</v>
      </c>
      <c r="BZ686" s="45">
        <f t="shared" si="15769"/>
        <v>0</v>
      </c>
      <c r="CA686" s="36"/>
      <c r="CB686" s="37"/>
      <c r="CC686" s="44">
        <f t="shared" ref="CC686" si="15815">parseTime(CA686)-(CB688=INT(RIGHT($F686, 1)))</f>
        <v>0</v>
      </c>
      <c r="CD686" s="45">
        <f t="shared" si="15771"/>
        <v>0</v>
      </c>
      <c r="CE686" s="36"/>
      <c r="CF686" s="37"/>
      <c r="CG686" s="44">
        <f t="shared" ref="CG686" si="15816">parseTime(CE686)-(CF688=INT(RIGHT($F686, 1)))</f>
        <v>0</v>
      </c>
      <c r="CH686" s="45">
        <f t="shared" si="15773"/>
        <v>0</v>
      </c>
    </row>
    <row r="687" spans="1:86" x14ac:dyDescent="0.25">
      <c r="A687" s="56" t="s">
        <v>119</v>
      </c>
      <c r="B687" s="57">
        <f ca="1">roleHours(G683:CH689, "MCC")</f>
        <v>0</v>
      </c>
      <c r="C687" s="14">
        <f t="shared" ca="1" si="14823"/>
        <v>0</v>
      </c>
      <c r="D687" s="14"/>
      <c r="E687" s="20"/>
      <c r="F687" s="51" t="s">
        <v>132</v>
      </c>
      <c r="G687" s="36"/>
      <c r="H687" s="37"/>
      <c r="I687" s="44">
        <f t="shared" ref="I687" si="15817">parseTime(G687)-(H688=INT(RIGHT($F687, 1)))</f>
        <v>0</v>
      </c>
      <c r="J687" s="45">
        <f t="shared" si="15741"/>
        <v>0</v>
      </c>
      <c r="K687" s="36"/>
      <c r="L687" s="37"/>
      <c r="M687" s="44">
        <f t="shared" ref="M687" si="15818">parseTime(K687)-(L688=INT(RIGHT($F687, 1)))</f>
        <v>0</v>
      </c>
      <c r="N687" s="45">
        <f t="shared" si="15743"/>
        <v>0</v>
      </c>
      <c r="O687" s="36"/>
      <c r="P687" s="37"/>
      <c r="Q687" s="44">
        <f t="shared" ref="Q687" si="15819">parseTime(O687)-(P688=INT(RIGHT($F687, 1)))</f>
        <v>0</v>
      </c>
      <c r="R687" s="45">
        <f t="shared" si="15745"/>
        <v>0</v>
      </c>
      <c r="S687" s="36"/>
      <c r="T687" s="37"/>
      <c r="U687" s="44">
        <f t="shared" ref="U687" si="15820">parseTime(S687)-(T688=INT(RIGHT($F687, 1)))</f>
        <v>0</v>
      </c>
      <c r="V687" s="45">
        <f t="shared" si="15747"/>
        <v>0</v>
      </c>
      <c r="W687" s="36"/>
      <c r="X687" s="37"/>
      <c r="Y687" s="44">
        <f t="shared" ref="Y687" si="15821">parseTime(W687)-(X688=INT(RIGHT($F687, 1)))</f>
        <v>0</v>
      </c>
      <c r="Z687" s="45">
        <f t="shared" si="15749"/>
        <v>0</v>
      </c>
      <c r="AA687" s="36"/>
      <c r="AB687" s="37"/>
      <c r="AC687" s="44">
        <f t="shared" ref="AC687" si="15822">parseTime(AA687)-(AB688=INT(RIGHT($F687, 1)))</f>
        <v>0</v>
      </c>
      <c r="AD687" s="45">
        <f t="shared" si="15751"/>
        <v>0</v>
      </c>
      <c r="AE687" s="36"/>
      <c r="AF687" s="37"/>
      <c r="AG687" s="44">
        <f t="shared" ref="AG687" si="15823">parseTime(AE687)-(AF688=INT(RIGHT($F687, 1)))</f>
        <v>0</v>
      </c>
      <c r="AH687" s="45">
        <f t="shared" si="15753"/>
        <v>0</v>
      </c>
      <c r="AI687" s="36"/>
      <c r="AJ687" s="37"/>
      <c r="AK687" s="44">
        <f>parseTime(AI687)-(AJ688=INT(RIGHT($F687, 1)))</f>
        <v>0</v>
      </c>
      <c r="AL687" s="45">
        <f t="shared" si="15754"/>
        <v>0</v>
      </c>
      <c r="AM687" s="36"/>
      <c r="AN687" s="37"/>
      <c r="AO687" s="44">
        <f t="shared" ref="AO687" si="15824">parseTime(AM687)-(AN688=INT(RIGHT($F687, 1)))</f>
        <v>0</v>
      </c>
      <c r="AP687" s="45">
        <f t="shared" si="15756"/>
        <v>0</v>
      </c>
      <c r="AQ687" s="36"/>
      <c r="AR687" s="37"/>
      <c r="AS687" s="44">
        <f t="shared" ref="AS687" si="15825">parseTime(AQ687)-(AR688=INT(RIGHT($F687, 1)))</f>
        <v>0</v>
      </c>
      <c r="AT687" s="45">
        <f t="shared" si="15758"/>
        <v>0</v>
      </c>
      <c r="AU687" s="36"/>
      <c r="AV687" s="37"/>
      <c r="AW687" s="44">
        <f>parseTime(AU687)-(AV688=INT(RIGHT($F687, 1)))</f>
        <v>0</v>
      </c>
      <c r="AX687" s="45">
        <f t="shared" si="15759"/>
        <v>0</v>
      </c>
      <c r="AY687" s="36"/>
      <c r="AZ687" s="37"/>
      <c r="BA687" s="44">
        <f>parseTime(AY687)-(AZ688=INT(RIGHT($F687, 1)))</f>
        <v>0</v>
      </c>
      <c r="BB687" s="45">
        <f t="shared" si="15760"/>
        <v>0</v>
      </c>
      <c r="BC687" s="36"/>
      <c r="BD687" s="37"/>
      <c r="BE687" s="44">
        <f>parseTime(BC687)-(BD688=INT(RIGHT($F687, 1)))</f>
        <v>0</v>
      </c>
      <c r="BF687" s="45">
        <f t="shared" si="15761"/>
        <v>0</v>
      </c>
      <c r="BG687" s="36"/>
      <c r="BH687" s="37"/>
      <c r="BI687" s="44">
        <f>parseTime(BG687)-(BH688=INT(RIGHT($F687, 1)))</f>
        <v>0</v>
      </c>
      <c r="BJ687" s="45">
        <f t="shared" si="15762"/>
        <v>0</v>
      </c>
      <c r="BK687" s="36"/>
      <c r="BL687" s="37"/>
      <c r="BM687" s="44">
        <f>parseTime(BK687)-(BL688=INT(RIGHT($F687, 1)))</f>
        <v>0</v>
      </c>
      <c r="BN687" s="45">
        <f t="shared" si="15763"/>
        <v>0</v>
      </c>
      <c r="BO687" s="36"/>
      <c r="BP687" s="37"/>
      <c r="BQ687" s="44">
        <f t="shared" ref="BQ687" si="15826">parseTime(BO687)-(BP688=INT(RIGHT($F687, 1)))</f>
        <v>0</v>
      </c>
      <c r="BR687" s="45">
        <f t="shared" si="15765"/>
        <v>0</v>
      </c>
      <c r="BS687" s="36"/>
      <c r="BT687" s="37"/>
      <c r="BU687" s="44">
        <f t="shared" ref="BU687" si="15827">parseTime(BS687)-(BT688=INT(RIGHT($F687, 1)))</f>
        <v>0</v>
      </c>
      <c r="BV687" s="45">
        <f t="shared" si="15767"/>
        <v>0</v>
      </c>
      <c r="BW687" s="36"/>
      <c r="BX687" s="37"/>
      <c r="BY687" s="44">
        <f t="shared" ref="BY687" si="15828">parseTime(BW687)-(BX688=INT(RIGHT($F687, 1)))</f>
        <v>0</v>
      </c>
      <c r="BZ687" s="45">
        <f t="shared" si="15769"/>
        <v>0</v>
      </c>
      <c r="CA687" s="36"/>
      <c r="CB687" s="37"/>
      <c r="CC687" s="44">
        <f t="shared" ref="CC687" si="15829">parseTime(CA687)-(CB688=INT(RIGHT($F687, 1)))</f>
        <v>0</v>
      </c>
      <c r="CD687" s="45">
        <f t="shared" si="15771"/>
        <v>0</v>
      </c>
      <c r="CE687" s="36"/>
      <c r="CF687" s="37"/>
      <c r="CG687" s="44">
        <f t="shared" ref="CG687" si="15830">parseTime(CE687)-(CF688=INT(RIGHT($F687, 1)))</f>
        <v>0</v>
      </c>
      <c r="CH687" s="45">
        <f t="shared" si="15773"/>
        <v>0</v>
      </c>
    </row>
    <row r="688" spans="1:86" x14ac:dyDescent="0.25">
      <c r="A688" s="56" t="s">
        <v>120</v>
      </c>
      <c r="B688" s="57">
        <f ca="1">roleHours(G683:CH689, "DCC")</f>
        <v>0</v>
      </c>
      <c r="C688" s="14">
        <f t="shared" ca="1" si="14823"/>
        <v>0</v>
      </c>
      <c r="D688" s="14"/>
      <c r="E688" s="20"/>
      <c r="F688" s="51"/>
      <c r="G688" s="46" t="s">
        <v>134</v>
      </c>
      <c r="H688" s="38">
        <f t="shared" ref="H688" si="15831">lunchAdjust(G683:H687)</f>
        <v>0</v>
      </c>
      <c r="I688" s="48" t="s">
        <v>0</v>
      </c>
      <c r="J688" s="39">
        <f t="shared" ref="J688" si="15832">SUMPRODUCT(I683:I687*J683:J687)</f>
        <v>0</v>
      </c>
      <c r="K688" s="46" t="s">
        <v>134</v>
      </c>
      <c r="L688" s="38">
        <f t="shared" ref="L688" si="15833">lunchAdjust(K683:L687)</f>
        <v>0</v>
      </c>
      <c r="M688" s="48" t="s">
        <v>0</v>
      </c>
      <c r="N688" s="39">
        <f t="shared" ref="N688" si="15834">SUMPRODUCT(M683:M687*N683:N687)</f>
        <v>0</v>
      </c>
      <c r="O688" s="46" t="s">
        <v>134</v>
      </c>
      <c r="P688" s="38">
        <f t="shared" ref="P688" si="15835">lunchAdjust(O683:P687)</f>
        <v>0</v>
      </c>
      <c r="Q688" s="48" t="s">
        <v>0</v>
      </c>
      <c r="R688" s="39">
        <f t="shared" ref="R688" si="15836">SUMPRODUCT(Q683:Q687*R683:R687)</f>
        <v>0</v>
      </c>
      <c r="S688" s="46" t="s">
        <v>134</v>
      </c>
      <c r="T688" s="38">
        <f t="shared" ref="T688" si="15837">lunchAdjust(S683:T687)</f>
        <v>0</v>
      </c>
      <c r="U688" s="48" t="s">
        <v>0</v>
      </c>
      <c r="V688" s="39">
        <f t="shared" ref="V688" si="15838">SUMPRODUCT(U683:U687*V683:V687)</f>
        <v>0</v>
      </c>
      <c r="W688" s="46" t="s">
        <v>134</v>
      </c>
      <c r="X688" s="38">
        <f t="shared" ref="X688" si="15839">lunchAdjust(W683:X687)</f>
        <v>0</v>
      </c>
      <c r="Y688" s="48" t="s">
        <v>0</v>
      </c>
      <c r="Z688" s="39">
        <f t="shared" ref="Z688" si="15840">SUMPRODUCT(Y683:Y687*Z683:Z687)</f>
        <v>0</v>
      </c>
      <c r="AA688" s="46" t="s">
        <v>134</v>
      </c>
      <c r="AB688" s="38">
        <f t="shared" ref="AB688" si="15841">lunchAdjust(AA683:AB687)</f>
        <v>0</v>
      </c>
      <c r="AC688" s="48" t="s">
        <v>0</v>
      </c>
      <c r="AD688" s="39">
        <f t="shared" ref="AD688" si="15842">SUMPRODUCT(AC683:AC687*AD683:AD687)</f>
        <v>0</v>
      </c>
      <c r="AE688" s="46" t="s">
        <v>134</v>
      </c>
      <c r="AF688" s="38">
        <f t="shared" ref="AF688" si="15843">lunchAdjust(AE683:AF687)</f>
        <v>0</v>
      </c>
      <c r="AG688" s="48" t="s">
        <v>0</v>
      </c>
      <c r="AH688" s="39">
        <f t="shared" ref="AH688" si="15844">SUMPRODUCT(AG683:AG687*AH683:AH687)</f>
        <v>0</v>
      </c>
      <c r="AI688" s="46" t="s">
        <v>134</v>
      </c>
      <c r="AJ688" s="38">
        <f t="shared" ref="AJ688" si="15845">lunchAdjust(AI683:AJ687)</f>
        <v>1</v>
      </c>
      <c r="AK688" s="48" t="s">
        <v>0</v>
      </c>
      <c r="AL688" s="39">
        <f t="shared" ref="AL688" si="15846">SUMPRODUCT(AK683:AK687*AL683:AL687)</f>
        <v>8</v>
      </c>
      <c r="AM688" s="46" t="s">
        <v>134</v>
      </c>
      <c r="AN688" s="38">
        <f t="shared" ref="AN688" si="15847">lunchAdjust(AM683:AN687)</f>
        <v>1</v>
      </c>
      <c r="AO688" s="48" t="s">
        <v>0</v>
      </c>
      <c r="AP688" s="39">
        <f t="shared" ref="AP688" si="15848">SUMPRODUCT(AO683:AO687*AP683:AP687)</f>
        <v>8</v>
      </c>
      <c r="AQ688" s="46" t="s">
        <v>134</v>
      </c>
      <c r="AR688" s="38">
        <f t="shared" ref="AR688" si="15849">lunchAdjust(AQ683:AR687)</f>
        <v>1</v>
      </c>
      <c r="AS688" s="48" t="s">
        <v>0</v>
      </c>
      <c r="AT688" s="39">
        <f t="shared" ref="AT688" si="15850">SUMPRODUCT(AS683:AS687*AT683:AT687)</f>
        <v>8</v>
      </c>
      <c r="AU688" s="46" t="s">
        <v>134</v>
      </c>
      <c r="AV688" s="38">
        <f t="shared" ref="AV688" si="15851">lunchAdjust(AU683:AV687)</f>
        <v>0</v>
      </c>
      <c r="AW688" s="48" t="s">
        <v>0</v>
      </c>
      <c r="AX688" s="39">
        <f t="shared" ref="AX688" si="15852">SUMPRODUCT(AW683:AW687*AX683:AX687)</f>
        <v>0</v>
      </c>
      <c r="AY688" s="46" t="s">
        <v>134</v>
      </c>
      <c r="AZ688" s="38">
        <f t="shared" ref="AZ688" si="15853">lunchAdjust(AY683:AZ687)</f>
        <v>1</v>
      </c>
      <c r="BA688" s="48" t="s">
        <v>0</v>
      </c>
      <c r="BB688" s="39">
        <f t="shared" ref="BB688" si="15854">SUMPRODUCT(BA683:BA687*BB683:BB687)</f>
        <v>8</v>
      </c>
      <c r="BC688" s="46" t="s">
        <v>134</v>
      </c>
      <c r="BD688" s="38">
        <f t="shared" ref="BD688" si="15855">lunchAdjust(BC683:BD687)</f>
        <v>0</v>
      </c>
      <c r="BE688" s="48" t="s">
        <v>0</v>
      </c>
      <c r="BF688" s="39">
        <f t="shared" ref="BF688" si="15856">SUMPRODUCT(BE683:BE687*BF683:BF687)</f>
        <v>0</v>
      </c>
      <c r="BG688" s="46" t="s">
        <v>134</v>
      </c>
      <c r="BH688" s="38">
        <f t="shared" ref="BH688" si="15857">lunchAdjust(BG683:BH687)</f>
        <v>0</v>
      </c>
      <c r="BI688" s="48" t="s">
        <v>0</v>
      </c>
      <c r="BJ688" s="39">
        <f t="shared" ref="BJ688" si="15858">SUMPRODUCT(BI683:BI687*BJ683:BJ687)</f>
        <v>0</v>
      </c>
      <c r="BK688" s="46" t="s">
        <v>134</v>
      </c>
      <c r="BL688" s="38">
        <f t="shared" ref="BL688" si="15859">lunchAdjust(BK683:BL687)</f>
        <v>0</v>
      </c>
      <c r="BM688" s="48" t="s">
        <v>0</v>
      </c>
      <c r="BN688" s="39">
        <f t="shared" ref="BN688" si="15860">SUMPRODUCT(BM683:BM687*BN683:BN687)</f>
        <v>0</v>
      </c>
      <c r="BO688" s="46" t="s">
        <v>134</v>
      </c>
      <c r="BP688" s="38">
        <f t="shared" ref="BP688" si="15861">lunchAdjust(BO683:BP687)</f>
        <v>0</v>
      </c>
      <c r="BQ688" s="48" t="s">
        <v>0</v>
      </c>
      <c r="BR688" s="39">
        <f t="shared" ref="BR688" si="15862">SUMPRODUCT(BQ683:BQ687*BR683:BR687)</f>
        <v>0</v>
      </c>
      <c r="BS688" s="46" t="s">
        <v>134</v>
      </c>
      <c r="BT688" s="38">
        <f t="shared" ref="BT688" si="15863">lunchAdjust(BS683:BT687)</f>
        <v>0</v>
      </c>
      <c r="BU688" s="48" t="s">
        <v>0</v>
      </c>
      <c r="BV688" s="39">
        <f t="shared" ref="BV688" si="15864">SUMPRODUCT(BU683:BU687*BV683:BV687)</f>
        <v>0</v>
      </c>
      <c r="BW688" s="46" t="s">
        <v>134</v>
      </c>
      <c r="BX688" s="38">
        <f t="shared" ref="BX688" si="15865">lunchAdjust(BW683:BX687)</f>
        <v>0</v>
      </c>
      <c r="BY688" s="48" t="s">
        <v>0</v>
      </c>
      <c r="BZ688" s="39">
        <f t="shared" ref="BZ688" si="15866">SUMPRODUCT(BY683:BY687*BZ683:BZ687)</f>
        <v>0</v>
      </c>
      <c r="CA688" s="46" t="s">
        <v>134</v>
      </c>
      <c r="CB688" s="38">
        <f t="shared" ref="CB688" si="15867">lunchAdjust(CA683:CB687)</f>
        <v>0</v>
      </c>
      <c r="CC688" s="48" t="s">
        <v>0</v>
      </c>
      <c r="CD688" s="39">
        <f t="shared" ref="CD688" si="15868">SUMPRODUCT(CC683:CC687*CD683:CD687)</f>
        <v>0</v>
      </c>
      <c r="CE688" s="46" t="s">
        <v>134</v>
      </c>
      <c r="CF688" s="38">
        <f t="shared" ref="CF688" si="15869">lunchAdjust(CE683:CF687)</f>
        <v>0</v>
      </c>
      <c r="CG688" s="48" t="s">
        <v>0</v>
      </c>
      <c r="CH688" s="39">
        <f t="shared" ref="CH688" si="15870">SUMPRODUCT(CG683:CG687*CH683:CH687)</f>
        <v>0</v>
      </c>
    </row>
    <row r="689" spans="1:86" ht="15.75" thickBot="1" x14ac:dyDescent="0.3">
      <c r="A689" s="58" t="s">
        <v>121</v>
      </c>
      <c r="B689" s="59">
        <f ca="1">roleHours(G683:CH689, "OUT")</f>
        <v>0</v>
      </c>
      <c r="C689" s="54" t="s">
        <v>137</v>
      </c>
      <c r="D689" s="22">
        <f ca="1">roleHours(G683:CH689, "PTO")</f>
        <v>0</v>
      </c>
      <c r="E689" s="23"/>
      <c r="F689" s="52"/>
      <c r="G689" s="47" t="s">
        <v>39</v>
      </c>
      <c r="H689" s="40">
        <f t="shared" si="15705"/>
        <v>0</v>
      </c>
      <c r="I689" s="49" t="s">
        <v>135</v>
      </c>
      <c r="J689" s="41">
        <f t="shared" ref="J689" si="15871">J688*G$4</f>
        <v>0</v>
      </c>
      <c r="K689" s="47" t="s">
        <v>39</v>
      </c>
      <c r="L689" s="40">
        <f t="shared" ref="L689" si="15872">SUMPRODUCT(M683:M687*(L683:L687="PTO"))+SUMPRODUCT(M683:M687*(L683:L687="HOL"))</f>
        <v>0</v>
      </c>
      <c r="M689" s="49" t="s">
        <v>135</v>
      </c>
      <c r="N689" s="41">
        <f t="shared" ref="N689" si="15873">N688*K$4</f>
        <v>0</v>
      </c>
      <c r="O689" s="47" t="s">
        <v>39</v>
      </c>
      <c r="P689" s="40">
        <f t="shared" ref="P689" si="15874">SUMPRODUCT(Q683:Q687*(P683:P687="PTO"))+SUMPRODUCT(Q683:Q687*(P683:P687="HOL"))</f>
        <v>0</v>
      </c>
      <c r="Q689" s="49" t="s">
        <v>135</v>
      </c>
      <c r="R689" s="41">
        <f t="shared" ref="R689" si="15875">R688*O$4</f>
        <v>0</v>
      </c>
      <c r="S689" s="47" t="s">
        <v>39</v>
      </c>
      <c r="T689" s="40">
        <f t="shared" ref="T689" si="15876">SUMPRODUCT(U683:U687*(T683:T687="PTO"))+SUMPRODUCT(U683:U687*(T683:T687="HOL"))</f>
        <v>0</v>
      </c>
      <c r="U689" s="49" t="s">
        <v>135</v>
      </c>
      <c r="V689" s="41">
        <f t="shared" ref="V689" si="15877">V688*S$4</f>
        <v>0</v>
      </c>
      <c r="W689" s="47" t="s">
        <v>39</v>
      </c>
      <c r="X689" s="40">
        <f t="shared" ref="X689" si="15878">SUMPRODUCT(Y683:Y687*(X683:X687="PTO"))+SUMPRODUCT(Y683:Y687*(X683:X687="HOL"))</f>
        <v>0</v>
      </c>
      <c r="Y689" s="49" t="s">
        <v>135</v>
      </c>
      <c r="Z689" s="41">
        <f t="shared" ref="Z689" si="15879">Z688*W$4</f>
        <v>0</v>
      </c>
      <c r="AA689" s="47" t="s">
        <v>39</v>
      </c>
      <c r="AB689" s="40">
        <f t="shared" ref="AB689" si="15880">SUMPRODUCT(AC683:AC687*(AB683:AB687="PTO"))+SUMPRODUCT(AC683:AC687*(AB683:AB687="HOL"))</f>
        <v>0</v>
      </c>
      <c r="AC689" s="49" t="s">
        <v>135</v>
      </c>
      <c r="AD689" s="41">
        <f t="shared" ref="AD689" si="15881">AD688*AA$4</f>
        <v>0</v>
      </c>
      <c r="AE689" s="47" t="s">
        <v>39</v>
      </c>
      <c r="AF689" s="40">
        <f t="shared" ref="AF689" si="15882">SUMPRODUCT(AG683:AG687*(AF683:AF687="PTO"))+SUMPRODUCT(AG683:AG687*(AF683:AF687="HOL"))</f>
        <v>0</v>
      </c>
      <c r="AG689" s="49" t="s">
        <v>135</v>
      </c>
      <c r="AH689" s="41">
        <f t="shared" ref="AH689" si="15883">AH688*AE$4</f>
        <v>0</v>
      </c>
      <c r="AI689" s="47" t="s">
        <v>39</v>
      </c>
      <c r="AJ689" s="40">
        <f t="shared" ref="AJ689" si="15884">SUMPRODUCT(AK683:AK687*(AJ683:AJ687="PTO"))+SUMPRODUCT(AK683:AK687*(AJ683:AJ687="HOL"))</f>
        <v>0</v>
      </c>
      <c r="AK689" s="49" t="s">
        <v>135</v>
      </c>
      <c r="AL689" s="41">
        <f>AL688*AI$4</f>
        <v>8</v>
      </c>
      <c r="AM689" s="47" t="s">
        <v>39</v>
      </c>
      <c r="AN689" s="40">
        <f t="shared" ref="AN689" si="15885">SUMPRODUCT(AO683:AO687*(AN683:AN687="PTO"))+SUMPRODUCT(AO683:AO687*(AN683:AN687="HOL"))</f>
        <v>0</v>
      </c>
      <c r="AO689" s="49" t="s">
        <v>135</v>
      </c>
      <c r="AP689" s="41">
        <f t="shared" ref="AP689" si="15886">AP688*AM$4</f>
        <v>8</v>
      </c>
      <c r="AQ689" s="47" t="s">
        <v>39</v>
      </c>
      <c r="AR689" s="40">
        <f t="shared" ref="AR689" si="15887">SUMPRODUCT(AS683:AS687*(AR683:AR687="PTO"))+SUMPRODUCT(AS683:AS687*(AR683:AR687="HOL"))</f>
        <v>0</v>
      </c>
      <c r="AS689" s="49" t="s">
        <v>135</v>
      </c>
      <c r="AT689" s="41">
        <f t="shared" ref="AT689" si="15888">AT688*AQ$4</f>
        <v>0</v>
      </c>
      <c r="AU689" s="47" t="s">
        <v>39</v>
      </c>
      <c r="AV689" s="40">
        <f t="shared" ref="AV689" si="15889">SUMPRODUCT(AW683:AW687*(AV683:AV687="PTO"))+SUMPRODUCT(AW683:AW687*(AV683:AV687="HOL"))</f>
        <v>0</v>
      </c>
      <c r="AW689" s="49" t="s">
        <v>135</v>
      </c>
      <c r="AX689" s="41">
        <f>AX688*AU$4</f>
        <v>0</v>
      </c>
      <c r="AY689" s="47" t="s">
        <v>39</v>
      </c>
      <c r="AZ689" s="40">
        <f t="shared" ref="AZ689" si="15890">SUMPRODUCT(BA683:BA687*(AZ683:AZ687="PTO"))+SUMPRODUCT(BA683:BA687*(AZ683:AZ687="HOL"))</f>
        <v>0</v>
      </c>
      <c r="BA689" s="49" t="s">
        <v>135</v>
      </c>
      <c r="BB689" s="41">
        <f>BB688*AY$4</f>
        <v>8</v>
      </c>
      <c r="BC689" s="47" t="s">
        <v>39</v>
      </c>
      <c r="BD689" s="40">
        <f t="shared" ref="BD689" si="15891">SUMPRODUCT(BE683:BE687*(BD683:BD687="PTO"))+SUMPRODUCT(BE683:BE687*(BD683:BD687="HOL"))</f>
        <v>0</v>
      </c>
      <c r="BE689" s="49" t="s">
        <v>135</v>
      </c>
      <c r="BF689" s="41">
        <f>BF688*BC$4</f>
        <v>0</v>
      </c>
      <c r="BG689" s="47" t="s">
        <v>39</v>
      </c>
      <c r="BH689" s="40">
        <f t="shared" ref="BH689" si="15892">SUMPRODUCT(BI683:BI687*(BH683:BH687="PTO"))+SUMPRODUCT(BI683:BI687*(BH683:BH687="HOL"))</f>
        <v>0</v>
      </c>
      <c r="BI689" s="49" t="s">
        <v>135</v>
      </c>
      <c r="BJ689" s="41">
        <f>BJ688*BG$4</f>
        <v>0</v>
      </c>
      <c r="BK689" s="47" t="s">
        <v>39</v>
      </c>
      <c r="BL689" s="40">
        <f t="shared" ref="BL689" si="15893">SUMPRODUCT(BM683:BM687*(BL683:BL687="PTO"))+SUMPRODUCT(BM683:BM687*(BL683:BL687="HOL"))</f>
        <v>0</v>
      </c>
      <c r="BM689" s="49" t="s">
        <v>135</v>
      </c>
      <c r="BN689" s="41">
        <f>BN688*BK$4</f>
        <v>0</v>
      </c>
      <c r="BO689" s="47" t="s">
        <v>39</v>
      </c>
      <c r="BP689" s="40">
        <f t="shared" ref="BP689" si="15894">SUMPRODUCT(BQ683:BQ687*(BP683:BP687="PTO"))+SUMPRODUCT(BQ683:BQ687*(BP683:BP687="HOL"))</f>
        <v>0</v>
      </c>
      <c r="BQ689" s="49" t="s">
        <v>135</v>
      </c>
      <c r="BR689" s="41">
        <f t="shared" ref="BR689" si="15895">BR688*BO$4</f>
        <v>0</v>
      </c>
      <c r="BS689" s="47" t="s">
        <v>39</v>
      </c>
      <c r="BT689" s="40">
        <f t="shared" ref="BT689" si="15896">SUMPRODUCT(BU683:BU687*(BT683:BT687="PTO"))+SUMPRODUCT(BU683:BU687*(BT683:BT687="HOL"))</f>
        <v>0</v>
      </c>
      <c r="BU689" s="49" t="s">
        <v>135</v>
      </c>
      <c r="BV689" s="41">
        <f t="shared" ref="BV689" si="15897">BV688*BS$4</f>
        <v>0</v>
      </c>
      <c r="BW689" s="47" t="s">
        <v>39</v>
      </c>
      <c r="BX689" s="40">
        <f t="shared" ref="BX689" si="15898">SUMPRODUCT(BY683:BY687*(BX683:BX687="PTO"))+SUMPRODUCT(BY683:BY687*(BX683:BX687="HOL"))</f>
        <v>0</v>
      </c>
      <c r="BY689" s="49" t="s">
        <v>135</v>
      </c>
      <c r="BZ689" s="41">
        <f t="shared" ref="BZ689" si="15899">BZ688*BW$4</f>
        <v>0</v>
      </c>
      <c r="CA689" s="47" t="s">
        <v>39</v>
      </c>
      <c r="CB689" s="40">
        <f t="shared" ref="CB689" si="15900">SUMPRODUCT(CC683:CC687*(CB683:CB687="PTO"))+SUMPRODUCT(CC683:CC687*(CB683:CB687="HOL"))</f>
        <v>0</v>
      </c>
      <c r="CC689" s="49" t="s">
        <v>135</v>
      </c>
      <c r="CD689" s="41">
        <f t="shared" ref="CD689" si="15901">CD688*CA$4</f>
        <v>0</v>
      </c>
      <c r="CE689" s="47" t="s">
        <v>39</v>
      </c>
      <c r="CF689" s="40">
        <f t="shared" ref="CF689" si="15902">SUMPRODUCT(CG683:CG687*(CF683:CF687="PTO"))+SUMPRODUCT(CG683:CG687*(CF683:CF687="HOL"))</f>
        <v>0</v>
      </c>
      <c r="CG689" s="49" t="s">
        <v>135</v>
      </c>
      <c r="CH689" s="41">
        <f t="shared" ref="CH689" si="15903">CH688*CE$4</f>
        <v>0</v>
      </c>
    </row>
    <row r="690" spans="1:86" x14ac:dyDescent="0.25">
      <c r="A690" s="70" t="s">
        <v>133</v>
      </c>
      <c r="B690" s="71">
        <f t="shared" ref="B690" ca="1" si="15904">D690-B691</f>
        <v>0</v>
      </c>
      <c r="C690" s="72" t="s">
        <v>122</v>
      </c>
      <c r="D690" s="71">
        <f>IFERROR(INDEX(Holidays[FTE], MATCH(Entry!E690, Holidays[Date], 0)), 1)*8*INDEX(FTEguide[[1]:[12]], MATCH(Entry!E691, FTEguide[Weekday], 0), IF(Entry!E693&gt;0, Entry!E693, MONTH(Entry!E690)))</f>
        <v>0</v>
      </c>
      <c r="E690" s="60">
        <f t="shared" si="15243"/>
        <v>43926</v>
      </c>
      <c r="F690" s="50" t="s">
        <v>128</v>
      </c>
      <c r="G690" s="34"/>
      <c r="H690" s="35"/>
      <c r="I690" s="42">
        <f t="shared" ref="I690" si="15905">parseTime(G690)-(H695=INT(RIGHT($F690, 1)))</f>
        <v>0</v>
      </c>
      <c r="J690" s="43">
        <f t="shared" ref="J690:J694" si="15906">isClocked(H690)</f>
        <v>0</v>
      </c>
      <c r="K690" s="34"/>
      <c r="L690" s="35"/>
      <c r="M690" s="42">
        <f t="shared" ref="M690" si="15907">parseTime(K690)-(L695=INT(RIGHT($F690, 1)))</f>
        <v>0</v>
      </c>
      <c r="N690" s="43">
        <f t="shared" ref="N690:N694" si="15908">isClocked(L690)</f>
        <v>0</v>
      </c>
      <c r="O690" s="34"/>
      <c r="P690" s="35"/>
      <c r="Q690" s="42">
        <f t="shared" ref="Q690" si="15909">parseTime(O690)-(P695=INT(RIGHT($F690, 1)))</f>
        <v>0</v>
      </c>
      <c r="R690" s="43">
        <f t="shared" ref="R690:R694" si="15910">isClocked(P690)</f>
        <v>0</v>
      </c>
      <c r="S690" s="34"/>
      <c r="T690" s="35"/>
      <c r="U690" s="42">
        <f t="shared" ref="U690" si="15911">parseTime(S690)-(T695=INT(RIGHT($F690, 1)))</f>
        <v>0</v>
      </c>
      <c r="V690" s="43">
        <f t="shared" ref="V690:V694" si="15912">isClocked(T690)</f>
        <v>0</v>
      </c>
      <c r="W690" s="34"/>
      <c r="X690" s="35"/>
      <c r="Y690" s="42">
        <f t="shared" ref="Y690" si="15913">parseTime(W690)-(X695=INT(RIGHT($F690, 1)))</f>
        <v>0</v>
      </c>
      <c r="Z690" s="43">
        <f t="shared" ref="Z690:Z694" si="15914">isClocked(X690)</f>
        <v>0</v>
      </c>
      <c r="AA690" s="34"/>
      <c r="AB690" s="35"/>
      <c r="AC690" s="42">
        <f t="shared" ref="AC690" si="15915">parseTime(AA690)-(AB695=INT(RIGHT($F690, 1)))</f>
        <v>0</v>
      </c>
      <c r="AD690" s="43">
        <f t="shared" ref="AD690:AD694" si="15916">isClocked(AB690)</f>
        <v>0</v>
      </c>
      <c r="AE690" s="34"/>
      <c r="AF690" s="35"/>
      <c r="AG690" s="42">
        <f t="shared" ref="AG690" si="15917">parseTime(AE690)-(AF695=INT(RIGHT($F690, 1)))</f>
        <v>0</v>
      </c>
      <c r="AH690" s="43">
        <f t="shared" ref="AH690:AH694" si="15918">isClocked(AF690)</f>
        <v>0</v>
      </c>
      <c r="AI690" s="34"/>
      <c r="AJ690" s="35"/>
      <c r="AK690" s="42">
        <f>parseTime(AI690)-(AJ695=INT(RIGHT($F690, 1)))</f>
        <v>0</v>
      </c>
      <c r="AL690" s="43">
        <f t="shared" ref="AL690:AL694" si="15919">isClocked(AJ690)</f>
        <v>0</v>
      </c>
      <c r="AM690" s="34"/>
      <c r="AN690" s="35"/>
      <c r="AO690" s="42">
        <f t="shared" ref="AO690" si="15920">parseTime(AM690)-(AN695=INT(RIGHT($F690, 1)))</f>
        <v>0</v>
      </c>
      <c r="AP690" s="43">
        <f t="shared" ref="AP690:AP694" si="15921">isClocked(AN690)</f>
        <v>0</v>
      </c>
      <c r="AQ690" s="34"/>
      <c r="AR690" s="35"/>
      <c r="AS690" s="42">
        <f t="shared" ref="AS690" si="15922">parseTime(AQ690)-(AR695=INT(RIGHT($F690, 1)))</f>
        <v>0</v>
      </c>
      <c r="AT690" s="43">
        <f t="shared" ref="AT690:AT694" si="15923">isClocked(AR690)</f>
        <v>0</v>
      </c>
      <c r="AU690" s="34"/>
      <c r="AV690" s="35"/>
      <c r="AW690" s="42">
        <f>parseTime(AU690)-(AV695=INT(RIGHT($F690, 1)))</f>
        <v>0</v>
      </c>
      <c r="AX690" s="43">
        <f t="shared" ref="AX690:AX694" si="15924">isClocked(AV690)</f>
        <v>0</v>
      </c>
      <c r="AY690" s="34"/>
      <c r="AZ690" s="35"/>
      <c r="BA690" s="42">
        <f>parseTime(AY690)-(AZ695=INT(RIGHT($F690, 1)))</f>
        <v>0</v>
      </c>
      <c r="BB690" s="43">
        <f t="shared" ref="BB690:BB694" si="15925">isClocked(AZ690)</f>
        <v>0</v>
      </c>
      <c r="BC690" s="34"/>
      <c r="BD690" s="35"/>
      <c r="BE690" s="42">
        <f>parseTime(BC690)-(BD695=INT(RIGHT($F690, 1)))</f>
        <v>0</v>
      </c>
      <c r="BF690" s="43">
        <f t="shared" ref="BF690:BF694" si="15926">isClocked(BD690)</f>
        <v>0</v>
      </c>
      <c r="BG690" s="34"/>
      <c r="BH690" s="35"/>
      <c r="BI690" s="42">
        <f>parseTime(BG690)-(BH695=INT(RIGHT($F690, 1)))</f>
        <v>0</v>
      </c>
      <c r="BJ690" s="43">
        <f t="shared" ref="BJ690:BJ694" si="15927">isClocked(BH690)</f>
        <v>0</v>
      </c>
      <c r="BK690" s="34"/>
      <c r="BL690" s="35"/>
      <c r="BM690" s="42">
        <f>parseTime(BK690)-(BL695=INT(RIGHT($F690, 1)))</f>
        <v>0</v>
      </c>
      <c r="BN690" s="43">
        <f t="shared" ref="BN690:BN694" si="15928">isClocked(BL690)</f>
        <v>0</v>
      </c>
      <c r="BO690" s="34"/>
      <c r="BP690" s="35"/>
      <c r="BQ690" s="42">
        <f t="shared" ref="BQ690" si="15929">parseTime(BO690)-(BP695=INT(RIGHT($F690, 1)))</f>
        <v>0</v>
      </c>
      <c r="BR690" s="43">
        <f t="shared" ref="BR690:BR694" si="15930">isClocked(BP690)</f>
        <v>0</v>
      </c>
      <c r="BS690" s="34"/>
      <c r="BT690" s="35"/>
      <c r="BU690" s="42">
        <f t="shared" ref="BU690" si="15931">parseTime(BS690)-(BT695=INT(RIGHT($F690, 1)))</f>
        <v>0</v>
      </c>
      <c r="BV690" s="43">
        <f t="shared" ref="BV690:BV694" si="15932">isClocked(BT690)</f>
        <v>0</v>
      </c>
      <c r="BW690" s="34"/>
      <c r="BX690" s="35"/>
      <c r="BY690" s="42">
        <f t="shared" ref="BY690" si="15933">parseTime(BW690)-(BX695=INT(RIGHT($F690, 1)))</f>
        <v>0</v>
      </c>
      <c r="BZ690" s="43">
        <f t="shared" ref="BZ690:BZ694" si="15934">isClocked(BX690)</f>
        <v>0</v>
      </c>
      <c r="CA690" s="34"/>
      <c r="CB690" s="35"/>
      <c r="CC690" s="42">
        <f t="shared" ref="CC690" si="15935">parseTime(CA690)-(CB695=INT(RIGHT($F690, 1)))</f>
        <v>0</v>
      </c>
      <c r="CD690" s="43">
        <f t="shared" ref="CD690:CD694" si="15936">isClocked(CB690)</f>
        <v>0</v>
      </c>
      <c r="CE690" s="34"/>
      <c r="CF690" s="35"/>
      <c r="CG690" s="42">
        <f t="shared" ref="CG690" si="15937">parseTime(CE690)-(CF695=INT(RIGHT($F690, 1)))</f>
        <v>0</v>
      </c>
      <c r="CH690" s="43">
        <f t="shared" ref="CH690:CH694" si="15938">isClocked(CF690)</f>
        <v>0</v>
      </c>
    </row>
    <row r="691" spans="1:86" x14ac:dyDescent="0.25">
      <c r="A691" s="56" t="s">
        <v>0</v>
      </c>
      <c r="B691" s="57">
        <f t="shared" ref="B691" ca="1" si="15939">SUM(B692:B695)</f>
        <v>0</v>
      </c>
      <c r="C691" s="14" t="s">
        <v>252</v>
      </c>
      <c r="D691" s="14"/>
      <c r="E691" s="55" t="str">
        <f t="shared" si="15112"/>
        <v>Sunday</v>
      </c>
      <c r="F691" s="51" t="s">
        <v>129</v>
      </c>
      <c r="G691" s="36"/>
      <c r="H691" s="37"/>
      <c r="I691" s="44">
        <f t="shared" ref="I691" si="15940">parseTime(G691)-(H695=INT(RIGHT($F691, 1)))</f>
        <v>0</v>
      </c>
      <c r="J691" s="45">
        <f t="shared" si="15906"/>
        <v>0</v>
      </c>
      <c r="K691" s="36"/>
      <c r="L691" s="37"/>
      <c r="M691" s="44">
        <f t="shared" ref="M691" si="15941">parseTime(K691)-(L695=INT(RIGHT($F691, 1)))</f>
        <v>0</v>
      </c>
      <c r="N691" s="45">
        <f t="shared" si="15908"/>
        <v>0</v>
      </c>
      <c r="O691" s="36"/>
      <c r="P691" s="37"/>
      <c r="Q691" s="44">
        <f t="shared" ref="Q691" si="15942">parseTime(O691)-(P695=INT(RIGHT($F691, 1)))</f>
        <v>0</v>
      </c>
      <c r="R691" s="45">
        <f t="shared" si="15910"/>
        <v>0</v>
      </c>
      <c r="S691" s="36"/>
      <c r="T691" s="37"/>
      <c r="U691" s="44">
        <f t="shared" ref="U691" si="15943">parseTime(S691)-(T695=INT(RIGHT($F691, 1)))</f>
        <v>0</v>
      </c>
      <c r="V691" s="45">
        <f t="shared" si="15912"/>
        <v>0</v>
      </c>
      <c r="W691" s="36"/>
      <c r="X691" s="37"/>
      <c r="Y691" s="44">
        <f t="shared" ref="Y691" si="15944">parseTime(W691)-(X695=INT(RIGHT($F691, 1)))</f>
        <v>0</v>
      </c>
      <c r="Z691" s="45">
        <f t="shared" si="15914"/>
        <v>0</v>
      </c>
      <c r="AA691" s="36"/>
      <c r="AB691" s="37"/>
      <c r="AC691" s="44">
        <f t="shared" ref="AC691" si="15945">parseTime(AA691)-(AB695=INT(RIGHT($F691, 1)))</f>
        <v>0</v>
      </c>
      <c r="AD691" s="45">
        <f t="shared" si="15916"/>
        <v>0</v>
      </c>
      <c r="AE691" s="36"/>
      <c r="AF691" s="37"/>
      <c r="AG691" s="44">
        <f t="shared" ref="AG691" si="15946">parseTime(AE691)-(AF695=INT(RIGHT($F691, 1)))</f>
        <v>0</v>
      </c>
      <c r="AH691" s="45">
        <f t="shared" si="15918"/>
        <v>0</v>
      </c>
      <c r="AI691" s="36"/>
      <c r="AJ691" s="37"/>
      <c r="AK691" s="44">
        <f>parseTime(AI691)-(AJ695=INT(RIGHT($F691, 1)))</f>
        <v>0</v>
      </c>
      <c r="AL691" s="45">
        <f t="shared" si="15919"/>
        <v>0</v>
      </c>
      <c r="AM691" s="36"/>
      <c r="AN691" s="37"/>
      <c r="AO691" s="44">
        <f t="shared" ref="AO691" si="15947">parseTime(AM691)-(AN695=INT(RIGHT($F691, 1)))</f>
        <v>0</v>
      </c>
      <c r="AP691" s="45">
        <f t="shared" si="15921"/>
        <v>0</v>
      </c>
      <c r="AQ691" s="36"/>
      <c r="AR691" s="37"/>
      <c r="AS691" s="44">
        <f t="shared" ref="AS691" si="15948">parseTime(AQ691)-(AR695=INT(RIGHT($F691, 1)))</f>
        <v>0</v>
      </c>
      <c r="AT691" s="45">
        <f t="shared" si="15923"/>
        <v>0</v>
      </c>
      <c r="AU691" s="36"/>
      <c r="AV691" s="37"/>
      <c r="AW691" s="44">
        <f>parseTime(AU691)-(AV695=INT(RIGHT($F691, 1)))</f>
        <v>0</v>
      </c>
      <c r="AX691" s="45">
        <f t="shared" si="15924"/>
        <v>0</v>
      </c>
      <c r="AY691" s="36"/>
      <c r="AZ691" s="37"/>
      <c r="BA691" s="44">
        <f>parseTime(AY691)-(AZ695=INT(RIGHT($F691, 1)))</f>
        <v>0</v>
      </c>
      <c r="BB691" s="45">
        <f t="shared" si="15925"/>
        <v>0</v>
      </c>
      <c r="BC691" s="36"/>
      <c r="BD691" s="37"/>
      <c r="BE691" s="44">
        <f>parseTime(BC691)-(BD695=INT(RIGHT($F691, 1)))</f>
        <v>0</v>
      </c>
      <c r="BF691" s="45">
        <f t="shared" si="15926"/>
        <v>0</v>
      </c>
      <c r="BG691" s="36"/>
      <c r="BH691" s="37"/>
      <c r="BI691" s="44">
        <f>parseTime(BG691)-(BH695=INT(RIGHT($F691, 1)))</f>
        <v>0</v>
      </c>
      <c r="BJ691" s="45">
        <f t="shared" si="15927"/>
        <v>0</v>
      </c>
      <c r="BK691" s="36"/>
      <c r="BL691" s="37"/>
      <c r="BM691" s="44">
        <f>parseTime(BK691)-(BL695=INT(RIGHT($F691, 1)))</f>
        <v>0</v>
      </c>
      <c r="BN691" s="45">
        <f t="shared" si="15928"/>
        <v>0</v>
      </c>
      <c r="BO691" s="36"/>
      <c r="BP691" s="37"/>
      <c r="BQ691" s="44">
        <f t="shared" ref="BQ691" si="15949">parseTime(BO691)-(BP695=INT(RIGHT($F691, 1)))</f>
        <v>0</v>
      </c>
      <c r="BR691" s="45">
        <f t="shared" si="15930"/>
        <v>0</v>
      </c>
      <c r="BS691" s="36"/>
      <c r="BT691" s="37"/>
      <c r="BU691" s="44">
        <f t="shared" ref="BU691" si="15950">parseTime(BS691)-(BT695=INT(RIGHT($F691, 1)))</f>
        <v>0</v>
      </c>
      <c r="BV691" s="45">
        <f t="shared" si="15932"/>
        <v>0</v>
      </c>
      <c r="BW691" s="36"/>
      <c r="BX691" s="37"/>
      <c r="BY691" s="44">
        <f t="shared" ref="BY691" si="15951">parseTime(BW691)-(BX695=INT(RIGHT($F691, 1)))</f>
        <v>0</v>
      </c>
      <c r="BZ691" s="45">
        <f t="shared" si="15934"/>
        <v>0</v>
      </c>
      <c r="CA691" s="36"/>
      <c r="CB691" s="37"/>
      <c r="CC691" s="44">
        <f t="shared" ref="CC691" si="15952">parseTime(CA691)-(CB695=INT(RIGHT($F691, 1)))</f>
        <v>0</v>
      </c>
      <c r="CD691" s="45">
        <f t="shared" si="15936"/>
        <v>0</v>
      </c>
      <c r="CE691" s="36"/>
      <c r="CF691" s="37"/>
      <c r="CG691" s="44">
        <f t="shared" ref="CG691" si="15953">parseTime(CE691)-(CF695=INT(RIGHT($F691, 1)))</f>
        <v>0</v>
      </c>
      <c r="CH691" s="45">
        <f t="shared" si="15938"/>
        <v>0</v>
      </c>
    </row>
    <row r="692" spans="1:86" x14ac:dyDescent="0.25">
      <c r="A692" s="56" t="s">
        <v>117</v>
      </c>
      <c r="B692" s="57">
        <f ca="1">roleHours(G690:CH696, "MFD")</f>
        <v>0</v>
      </c>
      <c r="C692" s="14">
        <f t="shared" ca="1" si="14823"/>
        <v>0</v>
      </c>
      <c r="D692" s="14"/>
      <c r="E692" s="20" t="s">
        <v>127</v>
      </c>
      <c r="F692" s="51" t="s">
        <v>130</v>
      </c>
      <c r="G692" s="36"/>
      <c r="H692" s="37"/>
      <c r="I692" s="44">
        <f t="shared" ref="I692" si="15954">parseTime(G692)-(H695=INT(RIGHT($F692, 1)))</f>
        <v>0</v>
      </c>
      <c r="J692" s="45">
        <f t="shared" si="15906"/>
        <v>0</v>
      </c>
      <c r="K692" s="36"/>
      <c r="L692" s="37"/>
      <c r="M692" s="44">
        <f t="shared" ref="M692" si="15955">parseTime(K692)-(L695=INT(RIGHT($F692, 1)))</f>
        <v>0</v>
      </c>
      <c r="N692" s="45">
        <f t="shared" si="15908"/>
        <v>0</v>
      </c>
      <c r="O692" s="36"/>
      <c r="P692" s="37"/>
      <c r="Q692" s="44">
        <f t="shared" ref="Q692" si="15956">parseTime(O692)-(P695=INT(RIGHT($F692, 1)))</f>
        <v>0</v>
      </c>
      <c r="R692" s="45">
        <f t="shared" si="15910"/>
        <v>0</v>
      </c>
      <c r="S692" s="36"/>
      <c r="T692" s="37"/>
      <c r="U692" s="44">
        <f t="shared" ref="U692" si="15957">parseTime(S692)-(T695=INT(RIGHT($F692, 1)))</f>
        <v>0</v>
      </c>
      <c r="V692" s="45">
        <f t="shared" si="15912"/>
        <v>0</v>
      </c>
      <c r="W692" s="36"/>
      <c r="X692" s="37"/>
      <c r="Y692" s="44">
        <f t="shared" ref="Y692" si="15958">parseTime(W692)-(X695=INT(RIGHT($F692, 1)))</f>
        <v>0</v>
      </c>
      <c r="Z692" s="45">
        <f t="shared" si="15914"/>
        <v>0</v>
      </c>
      <c r="AA692" s="36"/>
      <c r="AB692" s="37"/>
      <c r="AC692" s="44">
        <f t="shared" ref="AC692" si="15959">parseTime(AA692)-(AB695=INT(RIGHT($F692, 1)))</f>
        <v>0</v>
      </c>
      <c r="AD692" s="45">
        <f t="shared" si="15916"/>
        <v>0</v>
      </c>
      <c r="AE692" s="36"/>
      <c r="AF692" s="37"/>
      <c r="AG692" s="44">
        <f t="shared" ref="AG692" si="15960">parseTime(AE692)-(AF695=INT(RIGHT($F692, 1)))</f>
        <v>0</v>
      </c>
      <c r="AH692" s="45">
        <f t="shared" si="15918"/>
        <v>0</v>
      </c>
      <c r="AI692" s="36"/>
      <c r="AJ692" s="37"/>
      <c r="AK692" s="44">
        <f>parseTime(AI692)-(AJ695=INT(RIGHT($F692, 1)))</f>
        <v>0</v>
      </c>
      <c r="AL692" s="45">
        <f t="shared" si="15919"/>
        <v>0</v>
      </c>
      <c r="AM692" s="36"/>
      <c r="AN692" s="37"/>
      <c r="AO692" s="44">
        <f t="shared" ref="AO692" si="15961">parseTime(AM692)-(AN695=INT(RIGHT($F692, 1)))</f>
        <v>0</v>
      </c>
      <c r="AP692" s="45">
        <f t="shared" si="15921"/>
        <v>0</v>
      </c>
      <c r="AQ692" s="36"/>
      <c r="AR692" s="37"/>
      <c r="AS692" s="44">
        <f t="shared" ref="AS692" si="15962">parseTime(AQ692)-(AR695=INT(RIGHT($F692, 1)))</f>
        <v>0</v>
      </c>
      <c r="AT692" s="45">
        <f t="shared" si="15923"/>
        <v>0</v>
      </c>
      <c r="AU692" s="36"/>
      <c r="AV692" s="37"/>
      <c r="AW692" s="44">
        <f>parseTime(AU692)-(AV695=INT(RIGHT($F692, 1)))</f>
        <v>0</v>
      </c>
      <c r="AX692" s="45">
        <f t="shared" si="15924"/>
        <v>0</v>
      </c>
      <c r="AY692" s="36"/>
      <c r="AZ692" s="37"/>
      <c r="BA692" s="44">
        <f>parseTime(AY692)-(AZ695=INT(RIGHT($F692, 1)))</f>
        <v>0</v>
      </c>
      <c r="BB692" s="45">
        <f t="shared" si="15925"/>
        <v>0</v>
      </c>
      <c r="BC692" s="36"/>
      <c r="BD692" s="37"/>
      <c r="BE692" s="44">
        <f>parseTime(BC692)-(BD695=INT(RIGHT($F692, 1)))</f>
        <v>0</v>
      </c>
      <c r="BF692" s="45">
        <f t="shared" si="15926"/>
        <v>0</v>
      </c>
      <c r="BG692" s="36"/>
      <c r="BH692" s="37"/>
      <c r="BI692" s="44">
        <f>parseTime(BG692)-(BH695=INT(RIGHT($F692, 1)))</f>
        <v>0</v>
      </c>
      <c r="BJ692" s="45">
        <f t="shared" si="15927"/>
        <v>0</v>
      </c>
      <c r="BK692" s="36"/>
      <c r="BL692" s="37"/>
      <c r="BM692" s="44">
        <f>parseTime(BK692)-(BL695=INT(RIGHT($F692, 1)))</f>
        <v>0</v>
      </c>
      <c r="BN692" s="45">
        <f t="shared" si="15928"/>
        <v>0</v>
      </c>
      <c r="BO692" s="36"/>
      <c r="BP692" s="37"/>
      <c r="BQ692" s="44">
        <f t="shared" ref="BQ692" si="15963">parseTime(BO692)-(BP695=INT(RIGHT($F692, 1)))</f>
        <v>0</v>
      </c>
      <c r="BR692" s="45">
        <f t="shared" si="15930"/>
        <v>0</v>
      </c>
      <c r="BS692" s="36"/>
      <c r="BT692" s="37"/>
      <c r="BU692" s="44">
        <f t="shared" ref="BU692" si="15964">parseTime(BS692)-(BT695=INT(RIGHT($F692, 1)))</f>
        <v>0</v>
      </c>
      <c r="BV692" s="45">
        <f t="shared" si="15932"/>
        <v>0</v>
      </c>
      <c r="BW692" s="36"/>
      <c r="BX692" s="37"/>
      <c r="BY692" s="44">
        <f t="shared" ref="BY692" si="15965">parseTime(BW692)-(BX695=INT(RIGHT($F692, 1)))</f>
        <v>0</v>
      </c>
      <c r="BZ692" s="45">
        <f t="shared" si="15934"/>
        <v>0</v>
      </c>
      <c r="CA692" s="36"/>
      <c r="CB692" s="37"/>
      <c r="CC692" s="44">
        <f t="shared" ref="CC692" si="15966">parseTime(CA692)-(CB695=INT(RIGHT($F692, 1)))</f>
        <v>0</v>
      </c>
      <c r="CD692" s="45">
        <f t="shared" si="15936"/>
        <v>0</v>
      </c>
      <c r="CE692" s="36"/>
      <c r="CF692" s="37"/>
      <c r="CG692" s="44">
        <f t="shared" ref="CG692" si="15967">parseTime(CE692)-(CF695=INT(RIGHT($F692, 1)))</f>
        <v>0</v>
      </c>
      <c r="CH692" s="45">
        <f t="shared" si="15938"/>
        <v>0</v>
      </c>
    </row>
    <row r="693" spans="1:86" x14ac:dyDescent="0.25">
      <c r="A693" s="56" t="s">
        <v>118</v>
      </c>
      <c r="B693" s="57">
        <f ca="1">roleHours(G690:CH696, "DFD")</f>
        <v>0</v>
      </c>
      <c r="C693" s="14">
        <f t="shared" ca="1" si="14823"/>
        <v>0</v>
      </c>
      <c r="D693" s="14"/>
      <c r="E693" s="20"/>
      <c r="F693" s="51" t="s">
        <v>131</v>
      </c>
      <c r="G693" s="36"/>
      <c r="H693" s="37"/>
      <c r="I693" s="44">
        <f t="shared" ref="I693" si="15968">parseTime(G693)-(H695=INT(RIGHT($F693, 1)))</f>
        <v>0</v>
      </c>
      <c r="J693" s="45">
        <f t="shared" si="15906"/>
        <v>0</v>
      </c>
      <c r="K693" s="36"/>
      <c r="L693" s="37"/>
      <c r="M693" s="44">
        <f t="shared" ref="M693" si="15969">parseTime(K693)-(L695=INT(RIGHT($F693, 1)))</f>
        <v>0</v>
      </c>
      <c r="N693" s="45">
        <f t="shared" si="15908"/>
        <v>0</v>
      </c>
      <c r="O693" s="36"/>
      <c r="P693" s="37"/>
      <c r="Q693" s="44">
        <f t="shared" ref="Q693" si="15970">parseTime(O693)-(P695=INT(RIGHT($F693, 1)))</f>
        <v>0</v>
      </c>
      <c r="R693" s="45">
        <f t="shared" si="15910"/>
        <v>0</v>
      </c>
      <c r="S693" s="36"/>
      <c r="T693" s="37"/>
      <c r="U693" s="44">
        <f t="shared" ref="U693" si="15971">parseTime(S693)-(T695=INT(RIGHT($F693, 1)))</f>
        <v>0</v>
      </c>
      <c r="V693" s="45">
        <f t="shared" si="15912"/>
        <v>0</v>
      </c>
      <c r="W693" s="36"/>
      <c r="X693" s="37"/>
      <c r="Y693" s="44">
        <f t="shared" ref="Y693" si="15972">parseTime(W693)-(X695=INT(RIGHT($F693, 1)))</f>
        <v>0</v>
      </c>
      <c r="Z693" s="45">
        <f t="shared" si="15914"/>
        <v>0</v>
      </c>
      <c r="AA693" s="36"/>
      <c r="AB693" s="37"/>
      <c r="AC693" s="44">
        <f t="shared" ref="AC693" si="15973">parseTime(AA693)-(AB695=INT(RIGHT($F693, 1)))</f>
        <v>0</v>
      </c>
      <c r="AD693" s="45">
        <f t="shared" si="15916"/>
        <v>0</v>
      </c>
      <c r="AE693" s="36"/>
      <c r="AF693" s="37"/>
      <c r="AG693" s="44">
        <f t="shared" ref="AG693" si="15974">parseTime(AE693)-(AF695=INT(RIGHT($F693, 1)))</f>
        <v>0</v>
      </c>
      <c r="AH693" s="45">
        <f t="shared" si="15918"/>
        <v>0</v>
      </c>
      <c r="AI693" s="36"/>
      <c r="AJ693" s="37"/>
      <c r="AK693" s="44">
        <f>parseTime(AI693)-(AJ695=INT(RIGHT($F693, 1)))</f>
        <v>0</v>
      </c>
      <c r="AL693" s="45">
        <f t="shared" si="15919"/>
        <v>0</v>
      </c>
      <c r="AM693" s="36"/>
      <c r="AN693" s="37"/>
      <c r="AO693" s="44">
        <f t="shared" ref="AO693" si="15975">parseTime(AM693)-(AN695=INT(RIGHT($F693, 1)))</f>
        <v>0</v>
      </c>
      <c r="AP693" s="45">
        <f t="shared" si="15921"/>
        <v>0</v>
      </c>
      <c r="AQ693" s="36"/>
      <c r="AR693" s="37"/>
      <c r="AS693" s="44">
        <f t="shared" ref="AS693" si="15976">parseTime(AQ693)-(AR695=INT(RIGHT($F693, 1)))</f>
        <v>0</v>
      </c>
      <c r="AT693" s="45">
        <f t="shared" si="15923"/>
        <v>0</v>
      </c>
      <c r="AU693" s="36"/>
      <c r="AV693" s="37"/>
      <c r="AW693" s="44">
        <f>parseTime(AU693)-(AV695=INT(RIGHT($F693, 1)))</f>
        <v>0</v>
      </c>
      <c r="AX693" s="45">
        <f t="shared" si="15924"/>
        <v>0</v>
      </c>
      <c r="AY693" s="36"/>
      <c r="AZ693" s="37"/>
      <c r="BA693" s="44">
        <f>parseTime(AY693)-(AZ695=INT(RIGHT($F693, 1)))</f>
        <v>0</v>
      </c>
      <c r="BB693" s="45">
        <f t="shared" si="15925"/>
        <v>0</v>
      </c>
      <c r="BC693" s="36"/>
      <c r="BD693" s="37"/>
      <c r="BE693" s="44">
        <f>parseTime(BC693)-(BD695=INT(RIGHT($F693, 1)))</f>
        <v>0</v>
      </c>
      <c r="BF693" s="45">
        <f t="shared" si="15926"/>
        <v>0</v>
      </c>
      <c r="BG693" s="36"/>
      <c r="BH693" s="37"/>
      <c r="BI693" s="44">
        <f>parseTime(BG693)-(BH695=INT(RIGHT($F693, 1)))</f>
        <v>0</v>
      </c>
      <c r="BJ693" s="45">
        <f t="shared" si="15927"/>
        <v>0</v>
      </c>
      <c r="BK693" s="36"/>
      <c r="BL693" s="37"/>
      <c r="BM693" s="44">
        <f>parseTime(BK693)-(BL695=INT(RIGHT($F693, 1)))</f>
        <v>0</v>
      </c>
      <c r="BN693" s="45">
        <f t="shared" si="15928"/>
        <v>0</v>
      </c>
      <c r="BO693" s="36"/>
      <c r="BP693" s="37"/>
      <c r="BQ693" s="44">
        <f t="shared" ref="BQ693" si="15977">parseTime(BO693)-(BP695=INT(RIGHT($F693, 1)))</f>
        <v>0</v>
      </c>
      <c r="BR693" s="45">
        <f t="shared" si="15930"/>
        <v>0</v>
      </c>
      <c r="BS693" s="36"/>
      <c r="BT693" s="37"/>
      <c r="BU693" s="44">
        <f t="shared" ref="BU693" si="15978">parseTime(BS693)-(BT695=INT(RIGHT($F693, 1)))</f>
        <v>0</v>
      </c>
      <c r="BV693" s="45">
        <f t="shared" si="15932"/>
        <v>0</v>
      </c>
      <c r="BW693" s="36"/>
      <c r="BX693" s="37"/>
      <c r="BY693" s="44">
        <f t="shared" ref="BY693" si="15979">parseTime(BW693)-(BX695=INT(RIGHT($F693, 1)))</f>
        <v>0</v>
      </c>
      <c r="BZ693" s="45">
        <f t="shared" si="15934"/>
        <v>0</v>
      </c>
      <c r="CA693" s="36"/>
      <c r="CB693" s="37"/>
      <c r="CC693" s="44">
        <f t="shared" ref="CC693" si="15980">parseTime(CA693)-(CB695=INT(RIGHT($F693, 1)))</f>
        <v>0</v>
      </c>
      <c r="CD693" s="45">
        <f t="shared" si="15936"/>
        <v>0</v>
      </c>
      <c r="CE693" s="36"/>
      <c r="CF693" s="37"/>
      <c r="CG693" s="44">
        <f t="shared" ref="CG693" si="15981">parseTime(CE693)-(CF695=INT(RIGHT($F693, 1)))</f>
        <v>0</v>
      </c>
      <c r="CH693" s="45">
        <f t="shared" si="15938"/>
        <v>0</v>
      </c>
    </row>
    <row r="694" spans="1:86" x14ac:dyDescent="0.25">
      <c r="A694" s="56" t="s">
        <v>119</v>
      </c>
      <c r="B694" s="57">
        <f ca="1">roleHours(G690:CH696, "MCC")</f>
        <v>0</v>
      </c>
      <c r="C694" s="14">
        <f t="shared" ca="1" si="14823"/>
        <v>0</v>
      </c>
      <c r="D694" s="14"/>
      <c r="E694" s="20"/>
      <c r="F694" s="51" t="s">
        <v>132</v>
      </c>
      <c r="G694" s="36"/>
      <c r="H694" s="37"/>
      <c r="I694" s="44">
        <f t="shared" ref="I694" si="15982">parseTime(G694)-(H695=INT(RIGHT($F694, 1)))</f>
        <v>0</v>
      </c>
      <c r="J694" s="45">
        <f t="shared" si="15906"/>
        <v>0</v>
      </c>
      <c r="K694" s="36"/>
      <c r="L694" s="37"/>
      <c r="M694" s="44">
        <f t="shared" ref="M694" si="15983">parseTime(K694)-(L695=INT(RIGHT($F694, 1)))</f>
        <v>0</v>
      </c>
      <c r="N694" s="45">
        <f t="shared" si="15908"/>
        <v>0</v>
      </c>
      <c r="O694" s="36"/>
      <c r="P694" s="37"/>
      <c r="Q694" s="44">
        <f t="shared" ref="Q694" si="15984">parseTime(O694)-(P695=INT(RIGHT($F694, 1)))</f>
        <v>0</v>
      </c>
      <c r="R694" s="45">
        <f t="shared" si="15910"/>
        <v>0</v>
      </c>
      <c r="S694" s="36"/>
      <c r="T694" s="37"/>
      <c r="U694" s="44">
        <f t="shared" ref="U694" si="15985">parseTime(S694)-(T695=INT(RIGHT($F694, 1)))</f>
        <v>0</v>
      </c>
      <c r="V694" s="45">
        <f t="shared" si="15912"/>
        <v>0</v>
      </c>
      <c r="W694" s="36"/>
      <c r="X694" s="37"/>
      <c r="Y694" s="44">
        <f t="shared" ref="Y694" si="15986">parseTime(W694)-(X695=INT(RIGHT($F694, 1)))</f>
        <v>0</v>
      </c>
      <c r="Z694" s="45">
        <f t="shared" si="15914"/>
        <v>0</v>
      </c>
      <c r="AA694" s="36"/>
      <c r="AB694" s="37"/>
      <c r="AC694" s="44">
        <f t="shared" ref="AC694" si="15987">parseTime(AA694)-(AB695=INT(RIGHT($F694, 1)))</f>
        <v>0</v>
      </c>
      <c r="AD694" s="45">
        <f t="shared" si="15916"/>
        <v>0</v>
      </c>
      <c r="AE694" s="36"/>
      <c r="AF694" s="37"/>
      <c r="AG694" s="44">
        <f t="shared" ref="AG694" si="15988">parseTime(AE694)-(AF695=INT(RIGHT($F694, 1)))</f>
        <v>0</v>
      </c>
      <c r="AH694" s="45">
        <f t="shared" si="15918"/>
        <v>0</v>
      </c>
      <c r="AI694" s="36"/>
      <c r="AJ694" s="37"/>
      <c r="AK694" s="44">
        <f>parseTime(AI694)-(AJ695=INT(RIGHT($F694, 1)))</f>
        <v>0</v>
      </c>
      <c r="AL694" s="45">
        <f t="shared" si="15919"/>
        <v>0</v>
      </c>
      <c r="AM694" s="36"/>
      <c r="AN694" s="37"/>
      <c r="AO694" s="44">
        <f t="shared" ref="AO694" si="15989">parseTime(AM694)-(AN695=INT(RIGHT($F694, 1)))</f>
        <v>0</v>
      </c>
      <c r="AP694" s="45">
        <f t="shared" si="15921"/>
        <v>0</v>
      </c>
      <c r="AQ694" s="36"/>
      <c r="AR694" s="37"/>
      <c r="AS694" s="44">
        <f t="shared" ref="AS694" si="15990">parseTime(AQ694)-(AR695=INT(RIGHT($F694, 1)))</f>
        <v>0</v>
      </c>
      <c r="AT694" s="45">
        <f t="shared" si="15923"/>
        <v>0</v>
      </c>
      <c r="AU694" s="36"/>
      <c r="AV694" s="37"/>
      <c r="AW694" s="44">
        <f>parseTime(AU694)-(AV695=INT(RIGHT($F694, 1)))</f>
        <v>0</v>
      </c>
      <c r="AX694" s="45">
        <f t="shared" si="15924"/>
        <v>0</v>
      </c>
      <c r="AY694" s="36"/>
      <c r="AZ694" s="37"/>
      <c r="BA694" s="44">
        <f>parseTime(AY694)-(AZ695=INT(RIGHT($F694, 1)))</f>
        <v>0</v>
      </c>
      <c r="BB694" s="45">
        <f t="shared" si="15925"/>
        <v>0</v>
      </c>
      <c r="BC694" s="36"/>
      <c r="BD694" s="37"/>
      <c r="BE694" s="44">
        <f>parseTime(BC694)-(BD695=INT(RIGHT($F694, 1)))</f>
        <v>0</v>
      </c>
      <c r="BF694" s="45">
        <f t="shared" si="15926"/>
        <v>0</v>
      </c>
      <c r="BG694" s="36"/>
      <c r="BH694" s="37"/>
      <c r="BI694" s="44">
        <f>parseTime(BG694)-(BH695=INT(RIGHT($F694, 1)))</f>
        <v>0</v>
      </c>
      <c r="BJ694" s="45">
        <f t="shared" si="15927"/>
        <v>0</v>
      </c>
      <c r="BK694" s="36"/>
      <c r="BL694" s="37"/>
      <c r="BM694" s="44">
        <f>parseTime(BK694)-(BL695=INT(RIGHT($F694, 1)))</f>
        <v>0</v>
      </c>
      <c r="BN694" s="45">
        <f t="shared" si="15928"/>
        <v>0</v>
      </c>
      <c r="BO694" s="36"/>
      <c r="BP694" s="37"/>
      <c r="BQ694" s="44">
        <f t="shared" ref="BQ694" si="15991">parseTime(BO694)-(BP695=INT(RIGHT($F694, 1)))</f>
        <v>0</v>
      </c>
      <c r="BR694" s="45">
        <f t="shared" si="15930"/>
        <v>0</v>
      </c>
      <c r="BS694" s="36"/>
      <c r="BT694" s="37"/>
      <c r="BU694" s="44">
        <f t="shared" ref="BU694" si="15992">parseTime(BS694)-(BT695=INT(RIGHT($F694, 1)))</f>
        <v>0</v>
      </c>
      <c r="BV694" s="45">
        <f t="shared" si="15932"/>
        <v>0</v>
      </c>
      <c r="BW694" s="36"/>
      <c r="BX694" s="37"/>
      <c r="BY694" s="44">
        <f t="shared" ref="BY694" si="15993">parseTime(BW694)-(BX695=INT(RIGHT($F694, 1)))</f>
        <v>0</v>
      </c>
      <c r="BZ694" s="45">
        <f t="shared" si="15934"/>
        <v>0</v>
      </c>
      <c r="CA694" s="36"/>
      <c r="CB694" s="37"/>
      <c r="CC694" s="44">
        <f t="shared" ref="CC694" si="15994">parseTime(CA694)-(CB695=INT(RIGHT($F694, 1)))</f>
        <v>0</v>
      </c>
      <c r="CD694" s="45">
        <f t="shared" si="15936"/>
        <v>0</v>
      </c>
      <c r="CE694" s="36"/>
      <c r="CF694" s="37"/>
      <c r="CG694" s="44">
        <f t="shared" ref="CG694" si="15995">parseTime(CE694)-(CF695=INT(RIGHT($F694, 1)))</f>
        <v>0</v>
      </c>
      <c r="CH694" s="45">
        <f t="shared" si="15938"/>
        <v>0</v>
      </c>
    </row>
    <row r="695" spans="1:86" x14ac:dyDescent="0.25">
      <c r="A695" s="56" t="s">
        <v>120</v>
      </c>
      <c r="B695" s="57">
        <f ca="1">roleHours(G690:CH696, "DCC")</f>
        <v>0</v>
      </c>
      <c r="C695" s="14">
        <f t="shared" ca="1" si="14823"/>
        <v>0</v>
      </c>
      <c r="D695" s="14"/>
      <c r="E695" s="20"/>
      <c r="F695" s="51"/>
      <c r="G695" s="46" t="s">
        <v>134</v>
      </c>
      <c r="H695" s="38">
        <f t="shared" ref="H695" si="15996">lunchAdjust(G690:H694)</f>
        <v>0</v>
      </c>
      <c r="I695" s="48" t="s">
        <v>0</v>
      </c>
      <c r="J695" s="39">
        <f t="shared" ref="J695" si="15997">SUMPRODUCT(I690:I694*J690:J694)</f>
        <v>0</v>
      </c>
      <c r="K695" s="46" t="s">
        <v>134</v>
      </c>
      <c r="L695" s="38">
        <f t="shared" ref="L695" si="15998">lunchAdjust(K690:L694)</f>
        <v>0</v>
      </c>
      <c r="M695" s="48" t="s">
        <v>0</v>
      </c>
      <c r="N695" s="39">
        <f t="shared" ref="N695" si="15999">SUMPRODUCT(M690:M694*N690:N694)</f>
        <v>0</v>
      </c>
      <c r="O695" s="46" t="s">
        <v>134</v>
      </c>
      <c r="P695" s="38">
        <f t="shared" ref="P695" si="16000">lunchAdjust(O690:P694)</f>
        <v>0</v>
      </c>
      <c r="Q695" s="48" t="s">
        <v>0</v>
      </c>
      <c r="R695" s="39">
        <f t="shared" ref="R695" si="16001">SUMPRODUCT(Q690:Q694*R690:R694)</f>
        <v>0</v>
      </c>
      <c r="S695" s="46" t="s">
        <v>134</v>
      </c>
      <c r="T695" s="38">
        <f t="shared" ref="T695" si="16002">lunchAdjust(S690:T694)</f>
        <v>0</v>
      </c>
      <c r="U695" s="48" t="s">
        <v>0</v>
      </c>
      <c r="V695" s="39">
        <f t="shared" ref="V695" si="16003">SUMPRODUCT(U690:U694*V690:V694)</f>
        <v>0</v>
      </c>
      <c r="W695" s="46" t="s">
        <v>134</v>
      </c>
      <c r="X695" s="38">
        <f t="shared" ref="X695" si="16004">lunchAdjust(W690:X694)</f>
        <v>0</v>
      </c>
      <c r="Y695" s="48" t="s">
        <v>0</v>
      </c>
      <c r="Z695" s="39">
        <f t="shared" ref="Z695" si="16005">SUMPRODUCT(Y690:Y694*Z690:Z694)</f>
        <v>0</v>
      </c>
      <c r="AA695" s="46" t="s">
        <v>134</v>
      </c>
      <c r="AB695" s="38">
        <f t="shared" ref="AB695" si="16006">lunchAdjust(AA690:AB694)</f>
        <v>0</v>
      </c>
      <c r="AC695" s="48" t="s">
        <v>0</v>
      </c>
      <c r="AD695" s="39">
        <f t="shared" ref="AD695" si="16007">SUMPRODUCT(AC690:AC694*AD690:AD694)</f>
        <v>0</v>
      </c>
      <c r="AE695" s="46" t="s">
        <v>134</v>
      </c>
      <c r="AF695" s="38">
        <f t="shared" ref="AF695" si="16008">lunchAdjust(AE690:AF694)</f>
        <v>0</v>
      </c>
      <c r="AG695" s="48" t="s">
        <v>0</v>
      </c>
      <c r="AH695" s="39">
        <f t="shared" ref="AH695" si="16009">SUMPRODUCT(AG690:AG694*AH690:AH694)</f>
        <v>0</v>
      </c>
      <c r="AI695" s="46" t="s">
        <v>134</v>
      </c>
      <c r="AJ695" s="38">
        <f t="shared" ref="AJ695" si="16010">lunchAdjust(AI690:AJ694)</f>
        <v>0</v>
      </c>
      <c r="AK695" s="48" t="s">
        <v>0</v>
      </c>
      <c r="AL695" s="39">
        <f t="shared" ref="AL695" si="16011">SUMPRODUCT(AK690:AK694*AL690:AL694)</f>
        <v>0</v>
      </c>
      <c r="AM695" s="46" t="s">
        <v>134</v>
      </c>
      <c r="AN695" s="38">
        <f t="shared" ref="AN695" si="16012">lunchAdjust(AM690:AN694)</f>
        <v>0</v>
      </c>
      <c r="AO695" s="48" t="s">
        <v>0</v>
      </c>
      <c r="AP695" s="39">
        <f t="shared" ref="AP695" si="16013">SUMPRODUCT(AO690:AO694*AP690:AP694)</f>
        <v>0</v>
      </c>
      <c r="AQ695" s="46" t="s">
        <v>134</v>
      </c>
      <c r="AR695" s="38">
        <f t="shared" ref="AR695" si="16014">lunchAdjust(AQ690:AR694)</f>
        <v>0</v>
      </c>
      <c r="AS695" s="48" t="s">
        <v>0</v>
      </c>
      <c r="AT695" s="39">
        <f t="shared" ref="AT695" si="16015">SUMPRODUCT(AS690:AS694*AT690:AT694)</f>
        <v>0</v>
      </c>
      <c r="AU695" s="46" t="s">
        <v>134</v>
      </c>
      <c r="AV695" s="38">
        <f t="shared" ref="AV695" si="16016">lunchAdjust(AU690:AV694)</f>
        <v>0</v>
      </c>
      <c r="AW695" s="48" t="s">
        <v>0</v>
      </c>
      <c r="AX695" s="39">
        <f t="shared" ref="AX695" si="16017">SUMPRODUCT(AW690:AW694*AX690:AX694)</f>
        <v>0</v>
      </c>
      <c r="AY695" s="46" t="s">
        <v>134</v>
      </c>
      <c r="AZ695" s="38">
        <f t="shared" ref="AZ695" si="16018">lunchAdjust(AY690:AZ694)</f>
        <v>0</v>
      </c>
      <c r="BA695" s="48" t="s">
        <v>0</v>
      </c>
      <c r="BB695" s="39">
        <f t="shared" ref="BB695" si="16019">SUMPRODUCT(BA690:BA694*BB690:BB694)</f>
        <v>0</v>
      </c>
      <c r="BC695" s="46" t="s">
        <v>134</v>
      </c>
      <c r="BD695" s="38">
        <f t="shared" ref="BD695" si="16020">lunchAdjust(BC690:BD694)</f>
        <v>0</v>
      </c>
      <c r="BE695" s="48" t="s">
        <v>0</v>
      </c>
      <c r="BF695" s="39">
        <f t="shared" ref="BF695" si="16021">SUMPRODUCT(BE690:BE694*BF690:BF694)</f>
        <v>0</v>
      </c>
      <c r="BG695" s="46" t="s">
        <v>134</v>
      </c>
      <c r="BH695" s="38">
        <f t="shared" ref="BH695" si="16022">lunchAdjust(BG690:BH694)</f>
        <v>0</v>
      </c>
      <c r="BI695" s="48" t="s">
        <v>0</v>
      </c>
      <c r="BJ695" s="39">
        <f t="shared" ref="BJ695" si="16023">SUMPRODUCT(BI690:BI694*BJ690:BJ694)</f>
        <v>0</v>
      </c>
      <c r="BK695" s="46" t="s">
        <v>134</v>
      </c>
      <c r="BL695" s="38">
        <f t="shared" ref="BL695" si="16024">lunchAdjust(BK690:BL694)</f>
        <v>0</v>
      </c>
      <c r="BM695" s="48" t="s">
        <v>0</v>
      </c>
      <c r="BN695" s="39">
        <f t="shared" ref="BN695" si="16025">SUMPRODUCT(BM690:BM694*BN690:BN694)</f>
        <v>0</v>
      </c>
      <c r="BO695" s="46" t="s">
        <v>134</v>
      </c>
      <c r="BP695" s="38">
        <f t="shared" ref="BP695" si="16026">lunchAdjust(BO690:BP694)</f>
        <v>0</v>
      </c>
      <c r="BQ695" s="48" t="s">
        <v>0</v>
      </c>
      <c r="BR695" s="39">
        <f t="shared" ref="BR695" si="16027">SUMPRODUCT(BQ690:BQ694*BR690:BR694)</f>
        <v>0</v>
      </c>
      <c r="BS695" s="46" t="s">
        <v>134</v>
      </c>
      <c r="BT695" s="38">
        <f t="shared" ref="BT695" si="16028">lunchAdjust(BS690:BT694)</f>
        <v>0</v>
      </c>
      <c r="BU695" s="48" t="s">
        <v>0</v>
      </c>
      <c r="BV695" s="39">
        <f t="shared" ref="BV695" si="16029">SUMPRODUCT(BU690:BU694*BV690:BV694)</f>
        <v>0</v>
      </c>
      <c r="BW695" s="46" t="s">
        <v>134</v>
      </c>
      <c r="BX695" s="38">
        <f t="shared" ref="BX695" si="16030">lunchAdjust(BW690:BX694)</f>
        <v>0</v>
      </c>
      <c r="BY695" s="48" t="s">
        <v>0</v>
      </c>
      <c r="BZ695" s="39">
        <f t="shared" ref="BZ695" si="16031">SUMPRODUCT(BY690:BY694*BZ690:BZ694)</f>
        <v>0</v>
      </c>
      <c r="CA695" s="46" t="s">
        <v>134</v>
      </c>
      <c r="CB695" s="38">
        <f t="shared" ref="CB695" si="16032">lunchAdjust(CA690:CB694)</f>
        <v>0</v>
      </c>
      <c r="CC695" s="48" t="s">
        <v>0</v>
      </c>
      <c r="CD695" s="39">
        <f t="shared" ref="CD695" si="16033">SUMPRODUCT(CC690:CC694*CD690:CD694)</f>
        <v>0</v>
      </c>
      <c r="CE695" s="46" t="s">
        <v>134</v>
      </c>
      <c r="CF695" s="38">
        <f t="shared" ref="CF695" si="16034">lunchAdjust(CE690:CF694)</f>
        <v>0</v>
      </c>
      <c r="CG695" s="48" t="s">
        <v>0</v>
      </c>
      <c r="CH695" s="39">
        <f t="shared" ref="CH695" si="16035">SUMPRODUCT(CG690:CG694*CH690:CH694)</f>
        <v>0</v>
      </c>
    </row>
    <row r="696" spans="1:86" ht="15.75" thickBot="1" x14ac:dyDescent="0.3">
      <c r="A696" s="58" t="s">
        <v>121</v>
      </c>
      <c r="B696" s="59">
        <f ca="1">roleHours(G690:CH696, "OUT")</f>
        <v>0</v>
      </c>
      <c r="C696" s="54" t="s">
        <v>137</v>
      </c>
      <c r="D696" s="22">
        <f ca="1">roleHours(G690:CH696, "PTO")</f>
        <v>0</v>
      </c>
      <c r="E696" s="23"/>
      <c r="F696" s="52"/>
      <c r="G696" s="47" t="s">
        <v>39</v>
      </c>
      <c r="H696" s="40">
        <f t="shared" si="15705"/>
        <v>0</v>
      </c>
      <c r="I696" s="49" t="s">
        <v>135</v>
      </c>
      <c r="J696" s="41">
        <f t="shared" ref="J696" si="16036">J695*G$4</f>
        <v>0</v>
      </c>
      <c r="K696" s="47" t="s">
        <v>39</v>
      </c>
      <c r="L696" s="40">
        <f t="shared" ref="L696" si="16037">SUMPRODUCT(M690:M694*(L690:L694="PTO"))+SUMPRODUCT(M690:M694*(L690:L694="HOL"))</f>
        <v>0</v>
      </c>
      <c r="M696" s="49" t="s">
        <v>135</v>
      </c>
      <c r="N696" s="41">
        <f t="shared" ref="N696" si="16038">N695*K$4</f>
        <v>0</v>
      </c>
      <c r="O696" s="47" t="s">
        <v>39</v>
      </c>
      <c r="P696" s="40">
        <f t="shared" ref="P696" si="16039">SUMPRODUCT(Q690:Q694*(P690:P694="PTO"))+SUMPRODUCT(Q690:Q694*(P690:P694="HOL"))</f>
        <v>0</v>
      </c>
      <c r="Q696" s="49" t="s">
        <v>135</v>
      </c>
      <c r="R696" s="41">
        <f t="shared" ref="R696" si="16040">R695*O$4</f>
        <v>0</v>
      </c>
      <c r="S696" s="47" t="s">
        <v>39</v>
      </c>
      <c r="T696" s="40">
        <f t="shared" ref="T696" si="16041">SUMPRODUCT(U690:U694*(T690:T694="PTO"))+SUMPRODUCT(U690:U694*(T690:T694="HOL"))</f>
        <v>0</v>
      </c>
      <c r="U696" s="49" t="s">
        <v>135</v>
      </c>
      <c r="V696" s="41">
        <f t="shared" ref="V696" si="16042">V695*S$4</f>
        <v>0</v>
      </c>
      <c r="W696" s="47" t="s">
        <v>39</v>
      </c>
      <c r="X696" s="40">
        <f t="shared" ref="X696" si="16043">SUMPRODUCT(Y690:Y694*(X690:X694="PTO"))+SUMPRODUCT(Y690:Y694*(X690:X694="HOL"))</f>
        <v>0</v>
      </c>
      <c r="Y696" s="49" t="s">
        <v>135</v>
      </c>
      <c r="Z696" s="41">
        <f t="shared" ref="Z696" si="16044">Z695*W$4</f>
        <v>0</v>
      </c>
      <c r="AA696" s="47" t="s">
        <v>39</v>
      </c>
      <c r="AB696" s="40">
        <f t="shared" ref="AB696" si="16045">SUMPRODUCT(AC690:AC694*(AB690:AB694="PTO"))+SUMPRODUCT(AC690:AC694*(AB690:AB694="HOL"))</f>
        <v>0</v>
      </c>
      <c r="AC696" s="49" t="s">
        <v>135</v>
      </c>
      <c r="AD696" s="41">
        <f t="shared" ref="AD696" si="16046">AD695*AA$4</f>
        <v>0</v>
      </c>
      <c r="AE696" s="47" t="s">
        <v>39</v>
      </c>
      <c r="AF696" s="40">
        <f t="shared" ref="AF696" si="16047">SUMPRODUCT(AG690:AG694*(AF690:AF694="PTO"))+SUMPRODUCT(AG690:AG694*(AF690:AF694="HOL"))</f>
        <v>0</v>
      </c>
      <c r="AG696" s="49" t="s">
        <v>135</v>
      </c>
      <c r="AH696" s="41">
        <f t="shared" ref="AH696" si="16048">AH695*AE$4</f>
        <v>0</v>
      </c>
      <c r="AI696" s="47" t="s">
        <v>39</v>
      </c>
      <c r="AJ696" s="40">
        <f t="shared" ref="AJ696" si="16049">SUMPRODUCT(AK690:AK694*(AJ690:AJ694="PTO"))+SUMPRODUCT(AK690:AK694*(AJ690:AJ694="HOL"))</f>
        <v>0</v>
      </c>
      <c r="AK696" s="49" t="s">
        <v>135</v>
      </c>
      <c r="AL696" s="41">
        <f>AL695*AI$4</f>
        <v>0</v>
      </c>
      <c r="AM696" s="47" t="s">
        <v>39</v>
      </c>
      <c r="AN696" s="40">
        <f t="shared" ref="AN696" si="16050">SUMPRODUCT(AO690:AO694*(AN690:AN694="PTO"))+SUMPRODUCT(AO690:AO694*(AN690:AN694="HOL"))</f>
        <v>0</v>
      </c>
      <c r="AO696" s="49" t="s">
        <v>135</v>
      </c>
      <c r="AP696" s="41">
        <f t="shared" ref="AP696" si="16051">AP695*AM$4</f>
        <v>0</v>
      </c>
      <c r="AQ696" s="47" t="s">
        <v>39</v>
      </c>
      <c r="AR696" s="40">
        <f t="shared" ref="AR696" si="16052">SUMPRODUCT(AS690:AS694*(AR690:AR694="PTO"))+SUMPRODUCT(AS690:AS694*(AR690:AR694="HOL"))</f>
        <v>0</v>
      </c>
      <c r="AS696" s="49" t="s">
        <v>135</v>
      </c>
      <c r="AT696" s="41">
        <f t="shared" ref="AT696" si="16053">AT695*AQ$4</f>
        <v>0</v>
      </c>
      <c r="AU696" s="47" t="s">
        <v>39</v>
      </c>
      <c r="AV696" s="40">
        <f t="shared" ref="AV696" si="16054">SUMPRODUCT(AW690:AW694*(AV690:AV694="PTO"))+SUMPRODUCT(AW690:AW694*(AV690:AV694="HOL"))</f>
        <v>0</v>
      </c>
      <c r="AW696" s="49" t="s">
        <v>135</v>
      </c>
      <c r="AX696" s="41">
        <f>AX695*AU$4</f>
        <v>0</v>
      </c>
      <c r="AY696" s="47" t="s">
        <v>39</v>
      </c>
      <c r="AZ696" s="40">
        <f t="shared" ref="AZ696" si="16055">SUMPRODUCT(BA690:BA694*(AZ690:AZ694="PTO"))+SUMPRODUCT(BA690:BA694*(AZ690:AZ694="HOL"))</f>
        <v>0</v>
      </c>
      <c r="BA696" s="49" t="s">
        <v>135</v>
      </c>
      <c r="BB696" s="41">
        <f>BB695*AY$4</f>
        <v>0</v>
      </c>
      <c r="BC696" s="47" t="s">
        <v>39</v>
      </c>
      <c r="BD696" s="40">
        <f t="shared" ref="BD696" si="16056">SUMPRODUCT(BE690:BE694*(BD690:BD694="PTO"))+SUMPRODUCT(BE690:BE694*(BD690:BD694="HOL"))</f>
        <v>0</v>
      </c>
      <c r="BE696" s="49" t="s">
        <v>135</v>
      </c>
      <c r="BF696" s="41">
        <f>BF695*BC$4</f>
        <v>0</v>
      </c>
      <c r="BG696" s="47" t="s">
        <v>39</v>
      </c>
      <c r="BH696" s="40">
        <f t="shared" ref="BH696" si="16057">SUMPRODUCT(BI690:BI694*(BH690:BH694="PTO"))+SUMPRODUCT(BI690:BI694*(BH690:BH694="HOL"))</f>
        <v>0</v>
      </c>
      <c r="BI696" s="49" t="s">
        <v>135</v>
      </c>
      <c r="BJ696" s="41">
        <f>BJ695*BG$4</f>
        <v>0</v>
      </c>
      <c r="BK696" s="47" t="s">
        <v>39</v>
      </c>
      <c r="BL696" s="40">
        <f t="shared" ref="BL696" si="16058">SUMPRODUCT(BM690:BM694*(BL690:BL694="PTO"))+SUMPRODUCT(BM690:BM694*(BL690:BL694="HOL"))</f>
        <v>0</v>
      </c>
      <c r="BM696" s="49" t="s">
        <v>135</v>
      </c>
      <c r="BN696" s="41">
        <f>BN695*BK$4</f>
        <v>0</v>
      </c>
      <c r="BO696" s="47" t="s">
        <v>39</v>
      </c>
      <c r="BP696" s="40">
        <f t="shared" ref="BP696" si="16059">SUMPRODUCT(BQ690:BQ694*(BP690:BP694="PTO"))+SUMPRODUCT(BQ690:BQ694*(BP690:BP694="HOL"))</f>
        <v>0</v>
      </c>
      <c r="BQ696" s="49" t="s">
        <v>135</v>
      </c>
      <c r="BR696" s="41">
        <f t="shared" ref="BR696" si="16060">BR695*BO$4</f>
        <v>0</v>
      </c>
      <c r="BS696" s="47" t="s">
        <v>39</v>
      </c>
      <c r="BT696" s="40">
        <f t="shared" ref="BT696" si="16061">SUMPRODUCT(BU690:BU694*(BT690:BT694="PTO"))+SUMPRODUCT(BU690:BU694*(BT690:BT694="HOL"))</f>
        <v>0</v>
      </c>
      <c r="BU696" s="49" t="s">
        <v>135</v>
      </c>
      <c r="BV696" s="41">
        <f t="shared" ref="BV696" si="16062">BV695*BS$4</f>
        <v>0</v>
      </c>
      <c r="BW696" s="47" t="s">
        <v>39</v>
      </c>
      <c r="BX696" s="40">
        <f t="shared" ref="BX696" si="16063">SUMPRODUCT(BY690:BY694*(BX690:BX694="PTO"))+SUMPRODUCT(BY690:BY694*(BX690:BX694="HOL"))</f>
        <v>0</v>
      </c>
      <c r="BY696" s="49" t="s">
        <v>135</v>
      </c>
      <c r="BZ696" s="41">
        <f t="shared" ref="BZ696" si="16064">BZ695*BW$4</f>
        <v>0</v>
      </c>
      <c r="CA696" s="47" t="s">
        <v>39</v>
      </c>
      <c r="CB696" s="40">
        <f t="shared" ref="CB696" si="16065">SUMPRODUCT(CC690:CC694*(CB690:CB694="PTO"))+SUMPRODUCT(CC690:CC694*(CB690:CB694="HOL"))</f>
        <v>0</v>
      </c>
      <c r="CC696" s="49" t="s">
        <v>135</v>
      </c>
      <c r="CD696" s="41">
        <f t="shared" ref="CD696" si="16066">CD695*CA$4</f>
        <v>0</v>
      </c>
      <c r="CE696" s="47" t="s">
        <v>39</v>
      </c>
      <c r="CF696" s="40">
        <f t="shared" ref="CF696" si="16067">SUMPRODUCT(CG690:CG694*(CF690:CF694="PTO"))+SUMPRODUCT(CG690:CG694*(CF690:CF694="HOL"))</f>
        <v>0</v>
      </c>
      <c r="CG696" s="49" t="s">
        <v>135</v>
      </c>
      <c r="CH696" s="41">
        <f t="shared" ref="CH696" si="16068">CH695*CE$4</f>
        <v>0</v>
      </c>
    </row>
    <row r="697" spans="1:86" x14ac:dyDescent="0.25">
      <c r="A697" s="70" t="s">
        <v>133</v>
      </c>
      <c r="B697" s="71">
        <f t="shared" ref="B697" ca="1" si="16069">D697-B698</f>
        <v>-0.26355778875628744</v>
      </c>
      <c r="C697" s="72" t="s">
        <v>122</v>
      </c>
      <c r="D697" s="71">
        <f>IFERROR(INDEX(Holidays[FTE], MATCH(Entry!E697, Holidays[Date], 0)), 1)*8*INDEX(FTEguide[[1]:[12]], MATCH(Entry!E698, FTEguide[Weekday], 0), IF(Entry!E700&gt;0, Entry!E700, MONTH(Entry!E697)))</f>
        <v>79.736442211243713</v>
      </c>
      <c r="E697" s="60">
        <f t="shared" si="15243"/>
        <v>43927</v>
      </c>
      <c r="F697" s="50" t="s">
        <v>128</v>
      </c>
      <c r="G697" s="34" t="s">
        <v>136</v>
      </c>
      <c r="H697" s="35" t="s">
        <v>23</v>
      </c>
      <c r="I697" s="42">
        <f t="shared" ref="I697" si="16070">parseTime(G697)-(H702=INT(RIGHT($F697, 1)))</f>
        <v>8</v>
      </c>
      <c r="J697" s="43">
        <f t="shared" ref="J697:J701" si="16071">isClocked(H697)</f>
        <v>1</v>
      </c>
      <c r="K697" s="34" t="s">
        <v>136</v>
      </c>
      <c r="L697" s="35" t="s">
        <v>23</v>
      </c>
      <c r="M697" s="42">
        <f t="shared" ref="M697" si="16072">parseTime(K697)-(L702=INT(RIGHT($F697, 1)))</f>
        <v>8</v>
      </c>
      <c r="N697" s="43">
        <f t="shared" ref="N697:N701" si="16073">isClocked(L697)</f>
        <v>1</v>
      </c>
      <c r="O697" s="34" t="s">
        <v>180</v>
      </c>
      <c r="P697" s="35" t="s">
        <v>23</v>
      </c>
      <c r="Q697" s="42">
        <f t="shared" ref="Q697" si="16074">parseTime(O697)-(P702=INT(RIGHT($F697, 1)))</f>
        <v>8</v>
      </c>
      <c r="R697" s="43">
        <f t="shared" ref="R697:R701" si="16075">isClocked(P697)</f>
        <v>1</v>
      </c>
      <c r="S697" s="34" t="s">
        <v>150</v>
      </c>
      <c r="T697" s="35" t="s">
        <v>23</v>
      </c>
      <c r="U697" s="42">
        <f t="shared" ref="U697" si="16076">parseTime(S697)-(T702=INT(RIGHT($F697, 1)))</f>
        <v>8</v>
      </c>
      <c r="V697" s="43">
        <f t="shared" ref="V697:V701" si="16077">isClocked(T697)</f>
        <v>1</v>
      </c>
      <c r="W697" s="34" t="s">
        <v>136</v>
      </c>
      <c r="X697" s="35" t="s">
        <v>24</v>
      </c>
      <c r="Y697" s="42">
        <f t="shared" ref="Y697" si="16078">parseTime(W697)-(X702=INT(RIGHT($F697, 1)))</f>
        <v>8</v>
      </c>
      <c r="Z697" s="43">
        <f t="shared" ref="Z697:Z701" si="16079">isClocked(X697)</f>
        <v>1</v>
      </c>
      <c r="AA697" s="34" t="s">
        <v>136</v>
      </c>
      <c r="AB697" s="35" t="s">
        <v>23</v>
      </c>
      <c r="AC697" s="42">
        <f t="shared" ref="AC697" si="16080">parseTime(AA697)-(AB702=INT(RIGHT($F697, 1)))</f>
        <v>8</v>
      </c>
      <c r="AD697" s="43">
        <f t="shared" ref="AD697:AD701" si="16081">isClocked(AB697)</f>
        <v>1</v>
      </c>
      <c r="AE697" s="34" t="s">
        <v>136</v>
      </c>
      <c r="AF697" s="35" t="s">
        <v>25</v>
      </c>
      <c r="AG697" s="42">
        <f t="shared" ref="AG697" si="16082">parseTime(AE697)-(AF702=INT(RIGHT($F697, 1)))</f>
        <v>8</v>
      </c>
      <c r="AH697" s="43">
        <f t="shared" ref="AH697:AH701" si="16083">isClocked(AF697)</f>
        <v>1</v>
      </c>
      <c r="AI697" s="34" t="s">
        <v>136</v>
      </c>
      <c r="AJ697" s="35" t="s">
        <v>23</v>
      </c>
      <c r="AK697" s="42">
        <f>parseTime(AI697)-(AJ702=INT(RIGHT($F697, 1)))</f>
        <v>8</v>
      </c>
      <c r="AL697" s="43">
        <f t="shared" ref="AL697:AL701" si="16084">isClocked(AJ697)</f>
        <v>1</v>
      </c>
      <c r="AM697" s="34" t="s">
        <v>150</v>
      </c>
      <c r="AN697" s="35" t="s">
        <v>23</v>
      </c>
      <c r="AO697" s="42">
        <f t="shared" ref="AO697" si="16085">parseTime(AM697)-(AN702=INT(RIGHT($F697, 1)))</f>
        <v>8</v>
      </c>
      <c r="AP697" s="43">
        <f t="shared" ref="AP697:AP701" si="16086">isClocked(AN697)</f>
        <v>1</v>
      </c>
      <c r="AQ697" s="34"/>
      <c r="AR697" s="35"/>
      <c r="AS697" s="42">
        <f t="shared" ref="AS697" si="16087">parseTime(AQ697)-(AR702=INT(RIGHT($F697, 1)))</f>
        <v>0</v>
      </c>
      <c r="AT697" s="43">
        <f t="shared" ref="AT697:AT701" si="16088">isClocked(AR697)</f>
        <v>0</v>
      </c>
      <c r="AU697" s="34" t="s">
        <v>136</v>
      </c>
      <c r="AV697" s="35" t="s">
        <v>24</v>
      </c>
      <c r="AW697" s="42">
        <f>parseTime(AU697)-(AV702=INT(RIGHT($F697, 1)))</f>
        <v>8</v>
      </c>
      <c r="AX697" s="43">
        <f t="shared" ref="AX697:AX701" si="16089">isClocked(AV697)</f>
        <v>1</v>
      </c>
      <c r="AY697" s="34"/>
      <c r="AZ697" s="35"/>
      <c r="BA697" s="42">
        <f>parseTime(AY697)-(AZ702=INT(RIGHT($F697, 1)))</f>
        <v>0</v>
      </c>
      <c r="BB697" s="43">
        <f t="shared" ref="BB697:BB701" si="16090">isClocked(AZ697)</f>
        <v>0</v>
      </c>
      <c r="BC697" s="34"/>
      <c r="BD697" s="35"/>
      <c r="BE697" s="42">
        <f>parseTime(BC697)-(BD702=INT(RIGHT($F697, 1)))</f>
        <v>0</v>
      </c>
      <c r="BF697" s="43">
        <f t="shared" ref="BF697:BF701" si="16091">isClocked(BD697)</f>
        <v>0</v>
      </c>
      <c r="BG697" s="34"/>
      <c r="BH697" s="35"/>
      <c r="BI697" s="42">
        <f>parseTime(BG697)-(BH702=INT(RIGHT($F697, 1)))</f>
        <v>0</v>
      </c>
      <c r="BJ697" s="43">
        <f t="shared" ref="BJ697:BJ701" si="16092">isClocked(BH697)</f>
        <v>0</v>
      </c>
      <c r="BK697" s="34"/>
      <c r="BL697" s="35"/>
      <c r="BM697" s="42">
        <f>parseTime(BK697)-(BL702=INT(RIGHT($F697, 1)))</f>
        <v>0</v>
      </c>
      <c r="BN697" s="43">
        <f t="shared" ref="BN697:BN701" si="16093">isClocked(BL697)</f>
        <v>0</v>
      </c>
      <c r="BO697" s="34"/>
      <c r="BP697" s="35"/>
      <c r="BQ697" s="42">
        <f t="shared" ref="BQ697" si="16094">parseTime(BO697)-(BP702=INT(RIGHT($F697, 1)))</f>
        <v>0</v>
      </c>
      <c r="BR697" s="43">
        <f t="shared" ref="BR697:BR701" si="16095">isClocked(BP697)</f>
        <v>0</v>
      </c>
      <c r="BS697" s="34"/>
      <c r="BT697" s="35"/>
      <c r="BU697" s="42">
        <f t="shared" ref="BU697" si="16096">parseTime(BS697)-(BT702=INT(RIGHT($F697, 1)))</f>
        <v>0</v>
      </c>
      <c r="BV697" s="43">
        <f t="shared" ref="BV697:BV701" si="16097">isClocked(BT697)</f>
        <v>0</v>
      </c>
      <c r="BW697" s="34"/>
      <c r="BX697" s="35"/>
      <c r="BY697" s="42">
        <f t="shared" ref="BY697" si="16098">parseTime(BW697)-(BX702=INT(RIGHT($F697, 1)))</f>
        <v>0</v>
      </c>
      <c r="BZ697" s="43">
        <f t="shared" ref="BZ697:BZ701" si="16099">isClocked(BX697)</f>
        <v>0</v>
      </c>
      <c r="CA697" s="34"/>
      <c r="CB697" s="35"/>
      <c r="CC697" s="42">
        <f t="shared" ref="CC697" si="16100">parseTime(CA697)-(CB702=INT(RIGHT($F697, 1)))</f>
        <v>0</v>
      </c>
      <c r="CD697" s="43">
        <f t="shared" ref="CD697:CD701" si="16101">isClocked(CB697)</f>
        <v>0</v>
      </c>
      <c r="CE697" s="34"/>
      <c r="CF697" s="35"/>
      <c r="CG697" s="42">
        <f t="shared" ref="CG697" si="16102">parseTime(CE697)-(CF702=INT(RIGHT($F697, 1)))</f>
        <v>0</v>
      </c>
      <c r="CH697" s="43">
        <f t="shared" ref="CH697:CH701" si="16103">isClocked(CF697)</f>
        <v>0</v>
      </c>
    </row>
    <row r="698" spans="1:86" x14ac:dyDescent="0.25">
      <c r="A698" s="56" t="s">
        <v>0</v>
      </c>
      <c r="B698" s="57">
        <f t="shared" ref="B698" ca="1" si="16104">SUM(B699:B702)</f>
        <v>80</v>
      </c>
      <c r="C698" s="14" t="s">
        <v>252</v>
      </c>
      <c r="D698" s="14"/>
      <c r="E698" s="55" t="str">
        <f t="shared" si="15112"/>
        <v>Monday</v>
      </c>
      <c r="F698" s="51" t="s">
        <v>129</v>
      </c>
      <c r="G698" s="36"/>
      <c r="H698" s="37"/>
      <c r="I698" s="44">
        <f t="shared" ref="I698" si="16105">parseTime(G698)-(H702=INT(RIGHT($F698, 1)))</f>
        <v>0</v>
      </c>
      <c r="J698" s="45">
        <f t="shared" si="16071"/>
        <v>0</v>
      </c>
      <c r="K698" s="36"/>
      <c r="L698" s="37"/>
      <c r="M698" s="44">
        <f t="shared" ref="M698" si="16106">parseTime(K698)-(L702=INT(RIGHT($F698, 1)))</f>
        <v>0</v>
      </c>
      <c r="N698" s="45">
        <f t="shared" si="16073"/>
        <v>0</v>
      </c>
      <c r="O698" s="36"/>
      <c r="P698" s="37"/>
      <c r="Q698" s="44">
        <f t="shared" ref="Q698" si="16107">parseTime(O698)-(P702=INT(RIGHT($F698, 1)))</f>
        <v>0</v>
      </c>
      <c r="R698" s="45">
        <f t="shared" si="16075"/>
        <v>0</v>
      </c>
      <c r="S698" s="36"/>
      <c r="T698" s="37"/>
      <c r="U698" s="44">
        <f t="shared" ref="U698" si="16108">parseTime(S698)-(T702=INT(RIGHT($F698, 1)))</f>
        <v>0</v>
      </c>
      <c r="V698" s="45">
        <f t="shared" si="16077"/>
        <v>0</v>
      </c>
      <c r="W698" s="36"/>
      <c r="X698" s="37"/>
      <c r="Y698" s="44">
        <f t="shared" ref="Y698" si="16109">parseTime(W698)-(X702=INT(RIGHT($F698, 1)))</f>
        <v>0</v>
      </c>
      <c r="Z698" s="45">
        <f t="shared" si="16079"/>
        <v>0</v>
      </c>
      <c r="AA698" s="36"/>
      <c r="AB698" s="37"/>
      <c r="AC698" s="44">
        <f t="shared" ref="AC698" si="16110">parseTime(AA698)-(AB702=INT(RIGHT($F698, 1)))</f>
        <v>0</v>
      </c>
      <c r="AD698" s="45">
        <f t="shared" si="16081"/>
        <v>0</v>
      </c>
      <c r="AE698" s="36"/>
      <c r="AF698" s="37"/>
      <c r="AG698" s="44">
        <f t="shared" ref="AG698" si="16111">parseTime(AE698)-(AF702=INT(RIGHT($F698, 1)))</f>
        <v>0</v>
      </c>
      <c r="AH698" s="45">
        <f t="shared" si="16083"/>
        <v>0</v>
      </c>
      <c r="AI698" s="36"/>
      <c r="AJ698" s="37"/>
      <c r="AK698" s="44">
        <f>parseTime(AI698)-(AJ702=INT(RIGHT($F698, 1)))</f>
        <v>0</v>
      </c>
      <c r="AL698" s="45">
        <f t="shared" si="16084"/>
        <v>0</v>
      </c>
      <c r="AM698" s="36"/>
      <c r="AN698" s="37"/>
      <c r="AO698" s="44">
        <f t="shared" ref="AO698" si="16112">parseTime(AM698)-(AN702=INT(RIGHT($F698, 1)))</f>
        <v>0</v>
      </c>
      <c r="AP698" s="45">
        <f t="shared" si="16086"/>
        <v>0</v>
      </c>
      <c r="AQ698" s="36"/>
      <c r="AR698" s="37"/>
      <c r="AS698" s="44">
        <f t="shared" ref="AS698" si="16113">parseTime(AQ698)-(AR702=INT(RIGHT($F698, 1)))</f>
        <v>0</v>
      </c>
      <c r="AT698" s="45">
        <f t="shared" si="16088"/>
        <v>0</v>
      </c>
      <c r="AU698" s="36"/>
      <c r="AV698" s="37"/>
      <c r="AW698" s="44">
        <f>parseTime(AU698)-(AV702=INT(RIGHT($F698, 1)))</f>
        <v>0</v>
      </c>
      <c r="AX698" s="45">
        <f t="shared" si="16089"/>
        <v>0</v>
      </c>
      <c r="AY698" s="36"/>
      <c r="AZ698" s="37"/>
      <c r="BA698" s="44">
        <f>parseTime(AY698)-(AZ702=INT(RIGHT($F698, 1)))</f>
        <v>0</v>
      </c>
      <c r="BB698" s="45">
        <f t="shared" si="16090"/>
        <v>0</v>
      </c>
      <c r="BC698" s="36"/>
      <c r="BD698" s="37"/>
      <c r="BE698" s="44">
        <f>parseTime(BC698)-(BD702=INT(RIGHT($F698, 1)))</f>
        <v>0</v>
      </c>
      <c r="BF698" s="45">
        <f t="shared" si="16091"/>
        <v>0</v>
      </c>
      <c r="BG698" s="36"/>
      <c r="BH698" s="37"/>
      <c r="BI698" s="44">
        <f>parseTime(BG698)-(BH702=INT(RIGHT($F698, 1)))</f>
        <v>0</v>
      </c>
      <c r="BJ698" s="45">
        <f t="shared" si="16092"/>
        <v>0</v>
      </c>
      <c r="BK698" s="36"/>
      <c r="BL698" s="37"/>
      <c r="BM698" s="44">
        <f>parseTime(BK698)-(BL702=INT(RIGHT($F698, 1)))</f>
        <v>0</v>
      </c>
      <c r="BN698" s="45">
        <f t="shared" si="16093"/>
        <v>0</v>
      </c>
      <c r="BO698" s="36"/>
      <c r="BP698" s="37"/>
      <c r="BQ698" s="44">
        <f t="shared" ref="BQ698" si="16114">parseTime(BO698)-(BP702=INT(RIGHT($F698, 1)))</f>
        <v>0</v>
      </c>
      <c r="BR698" s="45">
        <f t="shared" si="16095"/>
        <v>0</v>
      </c>
      <c r="BS698" s="36"/>
      <c r="BT698" s="37"/>
      <c r="BU698" s="44">
        <f t="shared" ref="BU698" si="16115">parseTime(BS698)-(BT702=INT(RIGHT($F698, 1)))</f>
        <v>0</v>
      </c>
      <c r="BV698" s="45">
        <f t="shared" si="16097"/>
        <v>0</v>
      </c>
      <c r="BW698" s="36"/>
      <c r="BX698" s="37"/>
      <c r="BY698" s="44">
        <f t="shared" ref="BY698" si="16116">parseTime(BW698)-(BX702=INT(RIGHT($F698, 1)))</f>
        <v>0</v>
      </c>
      <c r="BZ698" s="45">
        <f t="shared" si="16099"/>
        <v>0</v>
      </c>
      <c r="CA698" s="36"/>
      <c r="CB698" s="37"/>
      <c r="CC698" s="44">
        <f t="shared" ref="CC698" si="16117">parseTime(CA698)-(CB702=INT(RIGHT($F698, 1)))</f>
        <v>0</v>
      </c>
      <c r="CD698" s="45">
        <f t="shared" si="16101"/>
        <v>0</v>
      </c>
      <c r="CE698" s="36"/>
      <c r="CF698" s="37"/>
      <c r="CG698" s="44">
        <f t="shared" ref="CG698" si="16118">parseTime(CE698)-(CF702=INT(RIGHT($F698, 1)))</f>
        <v>0</v>
      </c>
      <c r="CH698" s="45">
        <f t="shared" si="16103"/>
        <v>0</v>
      </c>
    </row>
    <row r="699" spans="1:86" x14ac:dyDescent="0.25">
      <c r="A699" s="56" t="s">
        <v>117</v>
      </c>
      <c r="B699" s="57">
        <f ca="1">roleHours(G697:CH703, "MFD")</f>
        <v>56</v>
      </c>
      <c r="C699" s="14">
        <f t="shared" ca="1" si="14823"/>
        <v>7</v>
      </c>
      <c r="D699" s="14"/>
      <c r="E699" s="20" t="s">
        <v>127</v>
      </c>
      <c r="F699" s="51" t="s">
        <v>130</v>
      </c>
      <c r="G699" s="36"/>
      <c r="H699" s="37"/>
      <c r="I699" s="44">
        <f t="shared" ref="I699" si="16119">parseTime(G699)-(H702=INT(RIGHT($F699, 1)))</f>
        <v>0</v>
      </c>
      <c r="J699" s="45">
        <f t="shared" si="16071"/>
        <v>0</v>
      </c>
      <c r="K699" s="36"/>
      <c r="L699" s="37"/>
      <c r="M699" s="44">
        <f t="shared" ref="M699" si="16120">parseTime(K699)-(L702=INT(RIGHT($F699, 1)))</f>
        <v>0</v>
      </c>
      <c r="N699" s="45">
        <f t="shared" si="16073"/>
        <v>0</v>
      </c>
      <c r="O699" s="36"/>
      <c r="P699" s="37"/>
      <c r="Q699" s="44">
        <f t="shared" ref="Q699" si="16121">parseTime(O699)-(P702=INT(RIGHT($F699, 1)))</f>
        <v>0</v>
      </c>
      <c r="R699" s="45">
        <f t="shared" si="16075"/>
        <v>0</v>
      </c>
      <c r="S699" s="36"/>
      <c r="T699" s="37"/>
      <c r="U699" s="44">
        <f t="shared" ref="U699" si="16122">parseTime(S699)-(T702=INT(RIGHT($F699, 1)))</f>
        <v>0</v>
      </c>
      <c r="V699" s="45">
        <f t="shared" si="16077"/>
        <v>0</v>
      </c>
      <c r="W699" s="36"/>
      <c r="X699" s="37"/>
      <c r="Y699" s="44">
        <f t="shared" ref="Y699" si="16123">parseTime(W699)-(X702=INT(RIGHT($F699, 1)))</f>
        <v>0</v>
      </c>
      <c r="Z699" s="45">
        <f t="shared" si="16079"/>
        <v>0</v>
      </c>
      <c r="AA699" s="36"/>
      <c r="AB699" s="37"/>
      <c r="AC699" s="44">
        <f t="shared" ref="AC699" si="16124">parseTime(AA699)-(AB702=INT(RIGHT($F699, 1)))</f>
        <v>0</v>
      </c>
      <c r="AD699" s="45">
        <f t="shared" si="16081"/>
        <v>0</v>
      </c>
      <c r="AE699" s="36"/>
      <c r="AF699" s="37"/>
      <c r="AG699" s="44">
        <f t="shared" ref="AG699" si="16125">parseTime(AE699)-(AF702=INT(RIGHT($F699, 1)))</f>
        <v>0</v>
      </c>
      <c r="AH699" s="45">
        <f t="shared" si="16083"/>
        <v>0</v>
      </c>
      <c r="AI699" s="36"/>
      <c r="AJ699" s="37"/>
      <c r="AK699" s="44">
        <f>parseTime(AI699)-(AJ702=INT(RIGHT($F699, 1)))</f>
        <v>0</v>
      </c>
      <c r="AL699" s="45">
        <f t="shared" si="16084"/>
        <v>0</v>
      </c>
      <c r="AM699" s="36"/>
      <c r="AN699" s="37"/>
      <c r="AO699" s="44">
        <f t="shared" ref="AO699" si="16126">parseTime(AM699)-(AN702=INT(RIGHT($F699, 1)))</f>
        <v>0</v>
      </c>
      <c r="AP699" s="45">
        <f t="shared" si="16086"/>
        <v>0</v>
      </c>
      <c r="AQ699" s="36"/>
      <c r="AR699" s="37"/>
      <c r="AS699" s="44">
        <f t="shared" ref="AS699" si="16127">parseTime(AQ699)-(AR702=INT(RIGHT($F699, 1)))</f>
        <v>0</v>
      </c>
      <c r="AT699" s="45">
        <f t="shared" si="16088"/>
        <v>0</v>
      </c>
      <c r="AU699" s="36"/>
      <c r="AV699" s="37"/>
      <c r="AW699" s="44">
        <f>parseTime(AU699)-(AV702=INT(RIGHT($F699, 1)))</f>
        <v>0</v>
      </c>
      <c r="AX699" s="45">
        <f t="shared" si="16089"/>
        <v>0</v>
      </c>
      <c r="AY699" s="36"/>
      <c r="AZ699" s="37"/>
      <c r="BA699" s="44">
        <f>parseTime(AY699)-(AZ702=INT(RIGHT($F699, 1)))</f>
        <v>0</v>
      </c>
      <c r="BB699" s="45">
        <f t="shared" si="16090"/>
        <v>0</v>
      </c>
      <c r="BC699" s="36"/>
      <c r="BD699" s="37"/>
      <c r="BE699" s="44">
        <f>parseTime(BC699)-(BD702=INT(RIGHT($F699, 1)))</f>
        <v>0</v>
      </c>
      <c r="BF699" s="45">
        <f t="shared" si="16091"/>
        <v>0</v>
      </c>
      <c r="BG699" s="36"/>
      <c r="BH699" s="37"/>
      <c r="BI699" s="44">
        <f>parseTime(BG699)-(BH702=INT(RIGHT($F699, 1)))</f>
        <v>0</v>
      </c>
      <c r="BJ699" s="45">
        <f t="shared" si="16092"/>
        <v>0</v>
      </c>
      <c r="BK699" s="36"/>
      <c r="BL699" s="37"/>
      <c r="BM699" s="44">
        <f>parseTime(BK699)-(BL702=INT(RIGHT($F699, 1)))</f>
        <v>0</v>
      </c>
      <c r="BN699" s="45">
        <f t="shared" si="16093"/>
        <v>0</v>
      </c>
      <c r="BO699" s="36"/>
      <c r="BP699" s="37"/>
      <c r="BQ699" s="44">
        <f t="shared" ref="BQ699" si="16128">parseTime(BO699)-(BP702=INT(RIGHT($F699, 1)))</f>
        <v>0</v>
      </c>
      <c r="BR699" s="45">
        <f t="shared" si="16095"/>
        <v>0</v>
      </c>
      <c r="BS699" s="36"/>
      <c r="BT699" s="37"/>
      <c r="BU699" s="44">
        <f t="shared" ref="BU699" si="16129">parseTime(BS699)-(BT702=INT(RIGHT($F699, 1)))</f>
        <v>0</v>
      </c>
      <c r="BV699" s="45">
        <f t="shared" si="16097"/>
        <v>0</v>
      </c>
      <c r="BW699" s="36"/>
      <c r="BX699" s="37"/>
      <c r="BY699" s="44">
        <f t="shared" ref="BY699" si="16130">parseTime(BW699)-(BX702=INT(RIGHT($F699, 1)))</f>
        <v>0</v>
      </c>
      <c r="BZ699" s="45">
        <f t="shared" si="16099"/>
        <v>0</v>
      </c>
      <c r="CA699" s="36"/>
      <c r="CB699" s="37"/>
      <c r="CC699" s="44">
        <f t="shared" ref="CC699" si="16131">parseTime(CA699)-(CB702=INT(RIGHT($F699, 1)))</f>
        <v>0</v>
      </c>
      <c r="CD699" s="45">
        <f t="shared" si="16101"/>
        <v>0</v>
      </c>
      <c r="CE699" s="36"/>
      <c r="CF699" s="37"/>
      <c r="CG699" s="44">
        <f t="shared" ref="CG699" si="16132">parseTime(CE699)-(CF702=INT(RIGHT($F699, 1)))</f>
        <v>0</v>
      </c>
      <c r="CH699" s="45">
        <f t="shared" si="16103"/>
        <v>0</v>
      </c>
    </row>
    <row r="700" spans="1:86" x14ac:dyDescent="0.25">
      <c r="A700" s="56" t="s">
        <v>118</v>
      </c>
      <c r="B700" s="57">
        <f ca="1">roleHours(G697:CH703, "DFD")</f>
        <v>16</v>
      </c>
      <c r="C700" s="14">
        <f t="shared" ca="1" si="14823"/>
        <v>2</v>
      </c>
      <c r="D700" s="14"/>
      <c r="E700" s="20"/>
      <c r="F700" s="51" t="s">
        <v>131</v>
      </c>
      <c r="G700" s="36"/>
      <c r="H700" s="37"/>
      <c r="I700" s="44">
        <f t="shared" ref="I700" si="16133">parseTime(G700)-(H702=INT(RIGHT($F700, 1)))</f>
        <v>0</v>
      </c>
      <c r="J700" s="45">
        <f t="shared" si="16071"/>
        <v>0</v>
      </c>
      <c r="K700" s="36"/>
      <c r="L700" s="37"/>
      <c r="M700" s="44">
        <f t="shared" ref="M700" si="16134">parseTime(K700)-(L702=INT(RIGHT($F700, 1)))</f>
        <v>0</v>
      </c>
      <c r="N700" s="45">
        <f t="shared" si="16073"/>
        <v>0</v>
      </c>
      <c r="O700" s="36"/>
      <c r="P700" s="37"/>
      <c r="Q700" s="44">
        <f t="shared" ref="Q700" si="16135">parseTime(O700)-(P702=INT(RIGHT($F700, 1)))</f>
        <v>0</v>
      </c>
      <c r="R700" s="45">
        <f t="shared" si="16075"/>
        <v>0</v>
      </c>
      <c r="S700" s="36"/>
      <c r="T700" s="37"/>
      <c r="U700" s="44">
        <f t="shared" ref="U700" si="16136">parseTime(S700)-(T702=INT(RIGHT($F700, 1)))</f>
        <v>0</v>
      </c>
      <c r="V700" s="45">
        <f t="shared" si="16077"/>
        <v>0</v>
      </c>
      <c r="W700" s="36"/>
      <c r="X700" s="37"/>
      <c r="Y700" s="44">
        <f t="shared" ref="Y700" si="16137">parseTime(W700)-(X702=INT(RIGHT($F700, 1)))</f>
        <v>0</v>
      </c>
      <c r="Z700" s="45">
        <f t="shared" si="16079"/>
        <v>0</v>
      </c>
      <c r="AA700" s="36"/>
      <c r="AB700" s="37"/>
      <c r="AC700" s="44">
        <f t="shared" ref="AC700" si="16138">parseTime(AA700)-(AB702=INT(RIGHT($F700, 1)))</f>
        <v>0</v>
      </c>
      <c r="AD700" s="45">
        <f t="shared" si="16081"/>
        <v>0</v>
      </c>
      <c r="AE700" s="36"/>
      <c r="AF700" s="37"/>
      <c r="AG700" s="44">
        <f t="shared" ref="AG700" si="16139">parseTime(AE700)-(AF702=INT(RIGHT($F700, 1)))</f>
        <v>0</v>
      </c>
      <c r="AH700" s="45">
        <f t="shared" si="16083"/>
        <v>0</v>
      </c>
      <c r="AI700" s="36"/>
      <c r="AJ700" s="37"/>
      <c r="AK700" s="44">
        <f>parseTime(AI700)-(AJ702=INT(RIGHT($F700, 1)))</f>
        <v>0</v>
      </c>
      <c r="AL700" s="45">
        <f t="shared" si="16084"/>
        <v>0</v>
      </c>
      <c r="AM700" s="36"/>
      <c r="AN700" s="37"/>
      <c r="AO700" s="44">
        <f t="shared" ref="AO700" si="16140">parseTime(AM700)-(AN702=INT(RIGHT($F700, 1)))</f>
        <v>0</v>
      </c>
      <c r="AP700" s="45">
        <f t="shared" si="16086"/>
        <v>0</v>
      </c>
      <c r="AQ700" s="36"/>
      <c r="AR700" s="37"/>
      <c r="AS700" s="44">
        <f t="shared" ref="AS700" si="16141">parseTime(AQ700)-(AR702=INT(RIGHT($F700, 1)))</f>
        <v>0</v>
      </c>
      <c r="AT700" s="45">
        <f t="shared" si="16088"/>
        <v>0</v>
      </c>
      <c r="AU700" s="36"/>
      <c r="AV700" s="37"/>
      <c r="AW700" s="44">
        <f>parseTime(AU700)-(AV702=INT(RIGHT($F700, 1)))</f>
        <v>0</v>
      </c>
      <c r="AX700" s="45">
        <f t="shared" si="16089"/>
        <v>0</v>
      </c>
      <c r="AY700" s="36"/>
      <c r="AZ700" s="37"/>
      <c r="BA700" s="44">
        <f>parseTime(AY700)-(AZ702=INT(RIGHT($F700, 1)))</f>
        <v>0</v>
      </c>
      <c r="BB700" s="45">
        <f t="shared" si="16090"/>
        <v>0</v>
      </c>
      <c r="BC700" s="36"/>
      <c r="BD700" s="37"/>
      <c r="BE700" s="44">
        <f>parseTime(BC700)-(BD702=INT(RIGHT($F700, 1)))</f>
        <v>0</v>
      </c>
      <c r="BF700" s="45">
        <f t="shared" si="16091"/>
        <v>0</v>
      </c>
      <c r="BG700" s="36"/>
      <c r="BH700" s="37"/>
      <c r="BI700" s="44">
        <f>parseTime(BG700)-(BH702=INT(RIGHT($F700, 1)))</f>
        <v>0</v>
      </c>
      <c r="BJ700" s="45">
        <f t="shared" si="16092"/>
        <v>0</v>
      </c>
      <c r="BK700" s="36"/>
      <c r="BL700" s="37"/>
      <c r="BM700" s="44">
        <f>parseTime(BK700)-(BL702=INT(RIGHT($F700, 1)))</f>
        <v>0</v>
      </c>
      <c r="BN700" s="45">
        <f t="shared" si="16093"/>
        <v>0</v>
      </c>
      <c r="BO700" s="36"/>
      <c r="BP700" s="37"/>
      <c r="BQ700" s="44">
        <f t="shared" ref="BQ700" si="16142">parseTime(BO700)-(BP702=INT(RIGHT($F700, 1)))</f>
        <v>0</v>
      </c>
      <c r="BR700" s="45">
        <f t="shared" si="16095"/>
        <v>0</v>
      </c>
      <c r="BS700" s="36"/>
      <c r="BT700" s="37"/>
      <c r="BU700" s="44">
        <f t="shared" ref="BU700" si="16143">parseTime(BS700)-(BT702=INT(RIGHT($F700, 1)))</f>
        <v>0</v>
      </c>
      <c r="BV700" s="45">
        <f t="shared" si="16097"/>
        <v>0</v>
      </c>
      <c r="BW700" s="36"/>
      <c r="BX700" s="37"/>
      <c r="BY700" s="44">
        <f t="shared" ref="BY700" si="16144">parseTime(BW700)-(BX702=INT(RIGHT($F700, 1)))</f>
        <v>0</v>
      </c>
      <c r="BZ700" s="45">
        <f t="shared" si="16099"/>
        <v>0</v>
      </c>
      <c r="CA700" s="36"/>
      <c r="CB700" s="37"/>
      <c r="CC700" s="44">
        <f t="shared" ref="CC700" si="16145">parseTime(CA700)-(CB702=INT(RIGHT($F700, 1)))</f>
        <v>0</v>
      </c>
      <c r="CD700" s="45">
        <f t="shared" si="16101"/>
        <v>0</v>
      </c>
      <c r="CE700" s="36"/>
      <c r="CF700" s="37"/>
      <c r="CG700" s="44">
        <f t="shared" ref="CG700" si="16146">parseTime(CE700)-(CF702=INT(RIGHT($F700, 1)))</f>
        <v>0</v>
      </c>
      <c r="CH700" s="45">
        <f t="shared" si="16103"/>
        <v>0</v>
      </c>
    </row>
    <row r="701" spans="1:86" x14ac:dyDescent="0.25">
      <c r="A701" s="56" t="s">
        <v>119</v>
      </c>
      <c r="B701" s="57">
        <f ca="1">roleHours(G697:CH703, "MCC")</f>
        <v>8</v>
      </c>
      <c r="C701" s="14">
        <f t="shared" ca="1" si="14823"/>
        <v>1</v>
      </c>
      <c r="D701" s="14"/>
      <c r="E701" s="20"/>
      <c r="F701" s="51" t="s">
        <v>132</v>
      </c>
      <c r="G701" s="36"/>
      <c r="H701" s="37"/>
      <c r="I701" s="44">
        <f t="shared" ref="I701" si="16147">parseTime(G701)-(H702=INT(RIGHT($F701, 1)))</f>
        <v>0</v>
      </c>
      <c r="J701" s="45">
        <f t="shared" si="16071"/>
        <v>0</v>
      </c>
      <c r="K701" s="36"/>
      <c r="L701" s="37"/>
      <c r="M701" s="44">
        <f t="shared" ref="M701" si="16148">parseTime(K701)-(L702=INT(RIGHT($F701, 1)))</f>
        <v>0</v>
      </c>
      <c r="N701" s="45">
        <f t="shared" si="16073"/>
        <v>0</v>
      </c>
      <c r="O701" s="36"/>
      <c r="P701" s="37"/>
      <c r="Q701" s="44">
        <f t="shared" ref="Q701" si="16149">parseTime(O701)-(P702=INT(RIGHT($F701, 1)))</f>
        <v>0</v>
      </c>
      <c r="R701" s="45">
        <f t="shared" si="16075"/>
        <v>0</v>
      </c>
      <c r="S701" s="36"/>
      <c r="T701" s="37"/>
      <c r="U701" s="44">
        <f t="shared" ref="U701" si="16150">parseTime(S701)-(T702=INT(RIGHT($F701, 1)))</f>
        <v>0</v>
      </c>
      <c r="V701" s="45">
        <f t="shared" si="16077"/>
        <v>0</v>
      </c>
      <c r="W701" s="36"/>
      <c r="X701" s="37"/>
      <c r="Y701" s="44">
        <f t="shared" ref="Y701" si="16151">parseTime(W701)-(X702=INT(RIGHT($F701, 1)))</f>
        <v>0</v>
      </c>
      <c r="Z701" s="45">
        <f t="shared" si="16079"/>
        <v>0</v>
      </c>
      <c r="AA701" s="36"/>
      <c r="AB701" s="37"/>
      <c r="AC701" s="44">
        <f t="shared" ref="AC701" si="16152">parseTime(AA701)-(AB702=INT(RIGHT($F701, 1)))</f>
        <v>0</v>
      </c>
      <c r="AD701" s="45">
        <f t="shared" si="16081"/>
        <v>0</v>
      </c>
      <c r="AE701" s="36"/>
      <c r="AF701" s="37"/>
      <c r="AG701" s="44">
        <f t="shared" ref="AG701" si="16153">parseTime(AE701)-(AF702=INT(RIGHT($F701, 1)))</f>
        <v>0</v>
      </c>
      <c r="AH701" s="45">
        <f t="shared" si="16083"/>
        <v>0</v>
      </c>
      <c r="AI701" s="36"/>
      <c r="AJ701" s="37"/>
      <c r="AK701" s="44">
        <f>parseTime(AI701)-(AJ702=INT(RIGHT($F701, 1)))</f>
        <v>0</v>
      </c>
      <c r="AL701" s="45">
        <f t="shared" si="16084"/>
        <v>0</v>
      </c>
      <c r="AM701" s="36"/>
      <c r="AN701" s="37"/>
      <c r="AO701" s="44">
        <f t="shared" ref="AO701" si="16154">parseTime(AM701)-(AN702=INT(RIGHT($F701, 1)))</f>
        <v>0</v>
      </c>
      <c r="AP701" s="45">
        <f t="shared" si="16086"/>
        <v>0</v>
      </c>
      <c r="AQ701" s="36"/>
      <c r="AR701" s="37"/>
      <c r="AS701" s="44">
        <f t="shared" ref="AS701" si="16155">parseTime(AQ701)-(AR702=INT(RIGHT($F701, 1)))</f>
        <v>0</v>
      </c>
      <c r="AT701" s="45">
        <f t="shared" si="16088"/>
        <v>0</v>
      </c>
      <c r="AU701" s="36"/>
      <c r="AV701" s="37"/>
      <c r="AW701" s="44">
        <f>parseTime(AU701)-(AV702=INT(RIGHT($F701, 1)))</f>
        <v>0</v>
      </c>
      <c r="AX701" s="45">
        <f t="shared" si="16089"/>
        <v>0</v>
      </c>
      <c r="AY701" s="36"/>
      <c r="AZ701" s="37"/>
      <c r="BA701" s="44">
        <f>parseTime(AY701)-(AZ702=INT(RIGHT($F701, 1)))</f>
        <v>0</v>
      </c>
      <c r="BB701" s="45">
        <f t="shared" si="16090"/>
        <v>0</v>
      </c>
      <c r="BC701" s="36"/>
      <c r="BD701" s="37"/>
      <c r="BE701" s="44">
        <f>parseTime(BC701)-(BD702=INT(RIGHT($F701, 1)))</f>
        <v>0</v>
      </c>
      <c r="BF701" s="45">
        <f t="shared" si="16091"/>
        <v>0</v>
      </c>
      <c r="BG701" s="36"/>
      <c r="BH701" s="37"/>
      <c r="BI701" s="44">
        <f>parseTime(BG701)-(BH702=INT(RIGHT($F701, 1)))</f>
        <v>0</v>
      </c>
      <c r="BJ701" s="45">
        <f t="shared" si="16092"/>
        <v>0</v>
      </c>
      <c r="BK701" s="36"/>
      <c r="BL701" s="37"/>
      <c r="BM701" s="44">
        <f>parseTime(BK701)-(BL702=INT(RIGHT($F701, 1)))</f>
        <v>0</v>
      </c>
      <c r="BN701" s="45">
        <f t="shared" si="16093"/>
        <v>0</v>
      </c>
      <c r="BO701" s="36"/>
      <c r="BP701" s="37"/>
      <c r="BQ701" s="44">
        <f t="shared" ref="BQ701" si="16156">parseTime(BO701)-(BP702=INT(RIGHT($F701, 1)))</f>
        <v>0</v>
      </c>
      <c r="BR701" s="45">
        <f t="shared" si="16095"/>
        <v>0</v>
      </c>
      <c r="BS701" s="36"/>
      <c r="BT701" s="37"/>
      <c r="BU701" s="44">
        <f t="shared" ref="BU701" si="16157">parseTime(BS701)-(BT702=INT(RIGHT($F701, 1)))</f>
        <v>0</v>
      </c>
      <c r="BV701" s="45">
        <f t="shared" si="16097"/>
        <v>0</v>
      </c>
      <c r="BW701" s="36"/>
      <c r="BX701" s="37"/>
      <c r="BY701" s="44">
        <f t="shared" ref="BY701" si="16158">parseTime(BW701)-(BX702=INT(RIGHT($F701, 1)))</f>
        <v>0</v>
      </c>
      <c r="BZ701" s="45">
        <f t="shared" si="16099"/>
        <v>0</v>
      </c>
      <c r="CA701" s="36"/>
      <c r="CB701" s="37"/>
      <c r="CC701" s="44">
        <f t="shared" ref="CC701" si="16159">parseTime(CA701)-(CB702=INT(RIGHT($F701, 1)))</f>
        <v>0</v>
      </c>
      <c r="CD701" s="45">
        <f t="shared" si="16101"/>
        <v>0</v>
      </c>
      <c r="CE701" s="36"/>
      <c r="CF701" s="37"/>
      <c r="CG701" s="44">
        <f t="shared" ref="CG701" si="16160">parseTime(CE701)-(CF702=INT(RIGHT($F701, 1)))</f>
        <v>0</v>
      </c>
      <c r="CH701" s="45">
        <f t="shared" si="16103"/>
        <v>0</v>
      </c>
    </row>
    <row r="702" spans="1:86" x14ac:dyDescent="0.25">
      <c r="A702" s="56" t="s">
        <v>120</v>
      </c>
      <c r="B702" s="57">
        <f ca="1">roleHours(G697:CH703, "DCC")</f>
        <v>0</v>
      </c>
      <c r="C702" s="14">
        <f t="shared" ca="1" si="14823"/>
        <v>0</v>
      </c>
      <c r="D702" s="14"/>
      <c r="E702" s="20"/>
      <c r="F702" s="51"/>
      <c r="G702" s="46" t="s">
        <v>134</v>
      </c>
      <c r="H702" s="38">
        <f t="shared" ref="H702" si="16161">lunchAdjust(G697:H701)</f>
        <v>1</v>
      </c>
      <c r="I702" s="48" t="s">
        <v>0</v>
      </c>
      <c r="J702" s="39">
        <f t="shared" ref="J702" si="16162">SUMPRODUCT(I697:I701*J697:J701)</f>
        <v>8</v>
      </c>
      <c r="K702" s="46" t="s">
        <v>134</v>
      </c>
      <c r="L702" s="38">
        <f t="shared" ref="L702" si="16163">lunchAdjust(K697:L701)</f>
        <v>1</v>
      </c>
      <c r="M702" s="48" t="s">
        <v>0</v>
      </c>
      <c r="N702" s="39">
        <f t="shared" ref="N702" si="16164">SUMPRODUCT(M697:M701*N697:N701)</f>
        <v>8</v>
      </c>
      <c r="O702" s="46" t="s">
        <v>134</v>
      </c>
      <c r="P702" s="38">
        <f t="shared" ref="P702" si="16165">lunchAdjust(O697:P701)</f>
        <v>1</v>
      </c>
      <c r="Q702" s="48" t="s">
        <v>0</v>
      </c>
      <c r="R702" s="39">
        <f t="shared" ref="R702" si="16166">SUMPRODUCT(Q697:Q701*R697:R701)</f>
        <v>8</v>
      </c>
      <c r="S702" s="46" t="s">
        <v>134</v>
      </c>
      <c r="T702" s="38">
        <f t="shared" ref="T702" si="16167">lunchAdjust(S697:T701)</f>
        <v>1</v>
      </c>
      <c r="U702" s="48" t="s">
        <v>0</v>
      </c>
      <c r="V702" s="39">
        <f t="shared" ref="V702" si="16168">SUMPRODUCT(U697:U701*V697:V701)</f>
        <v>8</v>
      </c>
      <c r="W702" s="46" t="s">
        <v>134</v>
      </c>
      <c r="X702" s="38">
        <f t="shared" ref="X702" si="16169">lunchAdjust(W697:X701)</f>
        <v>1</v>
      </c>
      <c r="Y702" s="48" t="s">
        <v>0</v>
      </c>
      <c r="Z702" s="39">
        <f t="shared" ref="Z702" si="16170">SUMPRODUCT(Y697:Y701*Z697:Z701)</f>
        <v>8</v>
      </c>
      <c r="AA702" s="46" t="s">
        <v>134</v>
      </c>
      <c r="AB702" s="38">
        <f t="shared" ref="AB702" si="16171">lunchAdjust(AA697:AB701)</f>
        <v>1</v>
      </c>
      <c r="AC702" s="48" t="s">
        <v>0</v>
      </c>
      <c r="AD702" s="39">
        <f t="shared" ref="AD702" si="16172">SUMPRODUCT(AC697:AC701*AD697:AD701)</f>
        <v>8</v>
      </c>
      <c r="AE702" s="46" t="s">
        <v>134</v>
      </c>
      <c r="AF702" s="38">
        <f t="shared" ref="AF702" si="16173">lunchAdjust(AE697:AF701)</f>
        <v>1</v>
      </c>
      <c r="AG702" s="48" t="s">
        <v>0</v>
      </c>
      <c r="AH702" s="39">
        <f t="shared" ref="AH702" si="16174">SUMPRODUCT(AG697:AG701*AH697:AH701)</f>
        <v>8</v>
      </c>
      <c r="AI702" s="46" t="s">
        <v>134</v>
      </c>
      <c r="AJ702" s="38">
        <f t="shared" ref="AJ702" si="16175">lunchAdjust(AI697:AJ701)</f>
        <v>1</v>
      </c>
      <c r="AK702" s="48" t="s">
        <v>0</v>
      </c>
      <c r="AL702" s="39">
        <f t="shared" ref="AL702" si="16176">SUMPRODUCT(AK697:AK701*AL697:AL701)</f>
        <v>8</v>
      </c>
      <c r="AM702" s="46" t="s">
        <v>134</v>
      </c>
      <c r="AN702" s="38">
        <f t="shared" ref="AN702" si="16177">lunchAdjust(AM697:AN701)</f>
        <v>1</v>
      </c>
      <c r="AO702" s="48" t="s">
        <v>0</v>
      </c>
      <c r="AP702" s="39">
        <f t="shared" ref="AP702" si="16178">SUMPRODUCT(AO697:AO701*AP697:AP701)</f>
        <v>8</v>
      </c>
      <c r="AQ702" s="46" t="s">
        <v>134</v>
      </c>
      <c r="AR702" s="38">
        <f t="shared" ref="AR702" si="16179">lunchAdjust(AQ697:AR701)</f>
        <v>0</v>
      </c>
      <c r="AS702" s="48" t="s">
        <v>0</v>
      </c>
      <c r="AT702" s="39">
        <f t="shared" ref="AT702" si="16180">SUMPRODUCT(AS697:AS701*AT697:AT701)</f>
        <v>0</v>
      </c>
      <c r="AU702" s="46" t="s">
        <v>134</v>
      </c>
      <c r="AV702" s="38">
        <f t="shared" ref="AV702" si="16181">lunchAdjust(AU697:AV701)</f>
        <v>1</v>
      </c>
      <c r="AW702" s="48" t="s">
        <v>0</v>
      </c>
      <c r="AX702" s="39">
        <f t="shared" ref="AX702" si="16182">SUMPRODUCT(AW697:AW701*AX697:AX701)</f>
        <v>8</v>
      </c>
      <c r="AY702" s="46" t="s">
        <v>134</v>
      </c>
      <c r="AZ702" s="38">
        <f t="shared" ref="AZ702" si="16183">lunchAdjust(AY697:AZ701)</f>
        <v>0</v>
      </c>
      <c r="BA702" s="48" t="s">
        <v>0</v>
      </c>
      <c r="BB702" s="39">
        <f t="shared" ref="BB702" si="16184">SUMPRODUCT(BA697:BA701*BB697:BB701)</f>
        <v>0</v>
      </c>
      <c r="BC702" s="46" t="s">
        <v>134</v>
      </c>
      <c r="BD702" s="38">
        <f t="shared" ref="BD702" si="16185">lunchAdjust(BC697:BD701)</f>
        <v>0</v>
      </c>
      <c r="BE702" s="48" t="s">
        <v>0</v>
      </c>
      <c r="BF702" s="39">
        <f t="shared" ref="BF702" si="16186">SUMPRODUCT(BE697:BE701*BF697:BF701)</f>
        <v>0</v>
      </c>
      <c r="BG702" s="46" t="s">
        <v>134</v>
      </c>
      <c r="BH702" s="38">
        <f t="shared" ref="BH702" si="16187">lunchAdjust(BG697:BH701)</f>
        <v>0</v>
      </c>
      <c r="BI702" s="48" t="s">
        <v>0</v>
      </c>
      <c r="BJ702" s="39">
        <f t="shared" ref="BJ702" si="16188">SUMPRODUCT(BI697:BI701*BJ697:BJ701)</f>
        <v>0</v>
      </c>
      <c r="BK702" s="46" t="s">
        <v>134</v>
      </c>
      <c r="BL702" s="38">
        <f t="shared" ref="BL702" si="16189">lunchAdjust(BK697:BL701)</f>
        <v>0</v>
      </c>
      <c r="BM702" s="48" t="s">
        <v>0</v>
      </c>
      <c r="BN702" s="39">
        <f t="shared" ref="BN702" si="16190">SUMPRODUCT(BM697:BM701*BN697:BN701)</f>
        <v>0</v>
      </c>
      <c r="BO702" s="46" t="s">
        <v>134</v>
      </c>
      <c r="BP702" s="38">
        <f t="shared" ref="BP702" si="16191">lunchAdjust(BO697:BP701)</f>
        <v>0</v>
      </c>
      <c r="BQ702" s="48" t="s">
        <v>0</v>
      </c>
      <c r="BR702" s="39">
        <f t="shared" ref="BR702" si="16192">SUMPRODUCT(BQ697:BQ701*BR697:BR701)</f>
        <v>0</v>
      </c>
      <c r="BS702" s="46" t="s">
        <v>134</v>
      </c>
      <c r="BT702" s="38">
        <f t="shared" ref="BT702" si="16193">lunchAdjust(BS697:BT701)</f>
        <v>0</v>
      </c>
      <c r="BU702" s="48" t="s">
        <v>0</v>
      </c>
      <c r="BV702" s="39">
        <f t="shared" ref="BV702" si="16194">SUMPRODUCT(BU697:BU701*BV697:BV701)</f>
        <v>0</v>
      </c>
      <c r="BW702" s="46" t="s">
        <v>134</v>
      </c>
      <c r="BX702" s="38">
        <f t="shared" ref="BX702" si="16195">lunchAdjust(BW697:BX701)</f>
        <v>0</v>
      </c>
      <c r="BY702" s="48" t="s">
        <v>0</v>
      </c>
      <c r="BZ702" s="39">
        <f t="shared" ref="BZ702" si="16196">SUMPRODUCT(BY697:BY701*BZ697:BZ701)</f>
        <v>0</v>
      </c>
      <c r="CA702" s="46" t="s">
        <v>134</v>
      </c>
      <c r="CB702" s="38">
        <f t="shared" ref="CB702" si="16197">lunchAdjust(CA697:CB701)</f>
        <v>0</v>
      </c>
      <c r="CC702" s="48" t="s">
        <v>0</v>
      </c>
      <c r="CD702" s="39">
        <f t="shared" ref="CD702" si="16198">SUMPRODUCT(CC697:CC701*CD697:CD701)</f>
        <v>0</v>
      </c>
      <c r="CE702" s="46" t="s">
        <v>134</v>
      </c>
      <c r="CF702" s="38">
        <f t="shared" ref="CF702" si="16199">lunchAdjust(CE697:CF701)</f>
        <v>0</v>
      </c>
      <c r="CG702" s="48" t="s">
        <v>0</v>
      </c>
      <c r="CH702" s="39">
        <f t="shared" ref="CH702" si="16200">SUMPRODUCT(CG697:CG701*CH697:CH701)</f>
        <v>0</v>
      </c>
    </row>
    <row r="703" spans="1:86" ht="15.75" thickBot="1" x14ac:dyDescent="0.3">
      <c r="A703" s="58" t="s">
        <v>121</v>
      </c>
      <c r="B703" s="59">
        <f ca="1">roleHours(G697:CH703, "OUT")</f>
        <v>0</v>
      </c>
      <c r="C703" s="54" t="s">
        <v>137</v>
      </c>
      <c r="D703" s="22">
        <f ca="1">roleHours(G697:CH703, "PTO")</f>
        <v>0</v>
      </c>
      <c r="E703" s="23"/>
      <c r="F703" s="52"/>
      <c r="G703" s="47" t="s">
        <v>39</v>
      </c>
      <c r="H703" s="40">
        <f t="shared" si="15705"/>
        <v>0</v>
      </c>
      <c r="I703" s="49" t="s">
        <v>135</v>
      </c>
      <c r="J703" s="41">
        <f t="shared" ref="J703" si="16201">J702*G$4</f>
        <v>0</v>
      </c>
      <c r="K703" s="47" t="s">
        <v>39</v>
      </c>
      <c r="L703" s="40">
        <f t="shared" ref="L703" si="16202">SUMPRODUCT(M697:M701*(L697:L701="PTO"))+SUMPRODUCT(M697:M701*(L697:L701="HOL"))</f>
        <v>0</v>
      </c>
      <c r="M703" s="49" t="s">
        <v>135</v>
      </c>
      <c r="N703" s="41">
        <f t="shared" ref="N703" si="16203">N702*K$4</f>
        <v>0</v>
      </c>
      <c r="O703" s="47" t="s">
        <v>39</v>
      </c>
      <c r="P703" s="40">
        <f t="shared" ref="P703" si="16204">SUMPRODUCT(Q697:Q701*(P697:P701="PTO"))+SUMPRODUCT(Q697:Q701*(P697:P701="HOL"))</f>
        <v>0</v>
      </c>
      <c r="Q703" s="49" t="s">
        <v>135</v>
      </c>
      <c r="R703" s="41">
        <f t="shared" ref="R703" si="16205">R702*O$4</f>
        <v>8</v>
      </c>
      <c r="S703" s="47" t="s">
        <v>39</v>
      </c>
      <c r="T703" s="40">
        <f t="shared" ref="T703" si="16206">SUMPRODUCT(U697:U701*(T697:T701="PTO"))+SUMPRODUCT(U697:U701*(T697:T701="HOL"))</f>
        <v>0</v>
      </c>
      <c r="U703" s="49" t="s">
        <v>135</v>
      </c>
      <c r="V703" s="41">
        <f t="shared" ref="V703" si="16207">V702*S$4</f>
        <v>0</v>
      </c>
      <c r="W703" s="47" t="s">
        <v>39</v>
      </c>
      <c r="X703" s="40">
        <f t="shared" ref="X703" si="16208">SUMPRODUCT(Y697:Y701*(X697:X701="PTO"))+SUMPRODUCT(Y697:Y701*(X697:X701="HOL"))</f>
        <v>0</v>
      </c>
      <c r="Y703" s="49" t="s">
        <v>135</v>
      </c>
      <c r="Z703" s="41">
        <f t="shared" ref="Z703" si="16209">Z702*W$4</f>
        <v>8</v>
      </c>
      <c r="AA703" s="47" t="s">
        <v>39</v>
      </c>
      <c r="AB703" s="40">
        <f t="shared" ref="AB703" si="16210">SUMPRODUCT(AC697:AC701*(AB697:AB701="PTO"))+SUMPRODUCT(AC697:AC701*(AB697:AB701="HOL"))</f>
        <v>0</v>
      </c>
      <c r="AC703" s="49" t="s">
        <v>135</v>
      </c>
      <c r="AD703" s="41">
        <f t="shared" ref="AD703" si="16211">AD702*AA$4</f>
        <v>8</v>
      </c>
      <c r="AE703" s="47" t="s">
        <v>39</v>
      </c>
      <c r="AF703" s="40">
        <f t="shared" ref="AF703" si="16212">SUMPRODUCT(AG697:AG701*(AF697:AF701="PTO"))+SUMPRODUCT(AG697:AG701*(AF697:AF701="HOL"))</f>
        <v>0</v>
      </c>
      <c r="AG703" s="49" t="s">
        <v>135</v>
      </c>
      <c r="AH703" s="41">
        <f t="shared" ref="AH703" si="16213">AH702*AE$4</f>
        <v>8</v>
      </c>
      <c r="AI703" s="47" t="s">
        <v>39</v>
      </c>
      <c r="AJ703" s="40">
        <f t="shared" ref="AJ703" si="16214">SUMPRODUCT(AK697:AK701*(AJ697:AJ701="PTO"))+SUMPRODUCT(AK697:AK701*(AJ697:AJ701="HOL"))</f>
        <v>0</v>
      </c>
      <c r="AK703" s="49" t="s">
        <v>135</v>
      </c>
      <c r="AL703" s="41">
        <f>AL702*AI$4</f>
        <v>8</v>
      </c>
      <c r="AM703" s="47" t="s">
        <v>39</v>
      </c>
      <c r="AN703" s="40">
        <f t="shared" ref="AN703" si="16215">SUMPRODUCT(AO697:AO701*(AN697:AN701="PTO"))+SUMPRODUCT(AO697:AO701*(AN697:AN701="HOL"))</f>
        <v>0</v>
      </c>
      <c r="AO703" s="49" t="s">
        <v>135</v>
      </c>
      <c r="AP703" s="41">
        <f t="shared" ref="AP703" si="16216">AP702*AM$4</f>
        <v>8</v>
      </c>
      <c r="AQ703" s="47" t="s">
        <v>39</v>
      </c>
      <c r="AR703" s="40">
        <f t="shared" ref="AR703" si="16217">SUMPRODUCT(AS697:AS701*(AR697:AR701="PTO"))+SUMPRODUCT(AS697:AS701*(AR697:AR701="HOL"))</f>
        <v>0</v>
      </c>
      <c r="AS703" s="49" t="s">
        <v>135</v>
      </c>
      <c r="AT703" s="41">
        <f t="shared" ref="AT703" si="16218">AT702*AQ$4</f>
        <v>0</v>
      </c>
      <c r="AU703" s="47" t="s">
        <v>39</v>
      </c>
      <c r="AV703" s="40">
        <f t="shared" ref="AV703" si="16219">SUMPRODUCT(AW697:AW701*(AV697:AV701="PTO"))+SUMPRODUCT(AW697:AW701*(AV697:AV701="HOL"))</f>
        <v>0</v>
      </c>
      <c r="AW703" s="49" t="s">
        <v>135</v>
      </c>
      <c r="AX703" s="41">
        <f>AX702*AU$4</f>
        <v>8</v>
      </c>
      <c r="AY703" s="47" t="s">
        <v>39</v>
      </c>
      <c r="AZ703" s="40">
        <f t="shared" ref="AZ703" si="16220">SUMPRODUCT(BA697:BA701*(AZ697:AZ701="PTO"))+SUMPRODUCT(BA697:BA701*(AZ697:AZ701="HOL"))</f>
        <v>0</v>
      </c>
      <c r="BA703" s="49" t="s">
        <v>135</v>
      </c>
      <c r="BB703" s="41">
        <f>BB702*AY$4</f>
        <v>0</v>
      </c>
      <c r="BC703" s="47" t="s">
        <v>39</v>
      </c>
      <c r="BD703" s="40">
        <f t="shared" ref="BD703" si="16221">SUMPRODUCT(BE697:BE701*(BD697:BD701="PTO"))+SUMPRODUCT(BE697:BE701*(BD697:BD701="HOL"))</f>
        <v>0</v>
      </c>
      <c r="BE703" s="49" t="s">
        <v>135</v>
      </c>
      <c r="BF703" s="41">
        <f>BF702*BC$4</f>
        <v>0</v>
      </c>
      <c r="BG703" s="47" t="s">
        <v>39</v>
      </c>
      <c r="BH703" s="40">
        <f t="shared" ref="BH703" si="16222">SUMPRODUCT(BI697:BI701*(BH697:BH701="PTO"))+SUMPRODUCT(BI697:BI701*(BH697:BH701="HOL"))</f>
        <v>0</v>
      </c>
      <c r="BI703" s="49" t="s">
        <v>135</v>
      </c>
      <c r="BJ703" s="41">
        <f>BJ702*BG$4</f>
        <v>0</v>
      </c>
      <c r="BK703" s="47" t="s">
        <v>39</v>
      </c>
      <c r="BL703" s="40">
        <f t="shared" ref="BL703" si="16223">SUMPRODUCT(BM697:BM701*(BL697:BL701="PTO"))+SUMPRODUCT(BM697:BM701*(BL697:BL701="HOL"))</f>
        <v>0</v>
      </c>
      <c r="BM703" s="49" t="s">
        <v>135</v>
      </c>
      <c r="BN703" s="41">
        <f>BN702*BK$4</f>
        <v>0</v>
      </c>
      <c r="BO703" s="47" t="s">
        <v>39</v>
      </c>
      <c r="BP703" s="40">
        <f t="shared" ref="BP703" si="16224">SUMPRODUCT(BQ697:BQ701*(BP697:BP701="PTO"))+SUMPRODUCT(BQ697:BQ701*(BP697:BP701="HOL"))</f>
        <v>0</v>
      </c>
      <c r="BQ703" s="49" t="s">
        <v>135</v>
      </c>
      <c r="BR703" s="41">
        <f t="shared" ref="BR703" si="16225">BR702*BO$4</f>
        <v>0</v>
      </c>
      <c r="BS703" s="47" t="s">
        <v>39</v>
      </c>
      <c r="BT703" s="40">
        <f t="shared" ref="BT703" si="16226">SUMPRODUCT(BU697:BU701*(BT697:BT701="PTO"))+SUMPRODUCT(BU697:BU701*(BT697:BT701="HOL"))</f>
        <v>0</v>
      </c>
      <c r="BU703" s="49" t="s">
        <v>135</v>
      </c>
      <c r="BV703" s="41">
        <f t="shared" ref="BV703" si="16227">BV702*BS$4</f>
        <v>0</v>
      </c>
      <c r="BW703" s="47" t="s">
        <v>39</v>
      </c>
      <c r="BX703" s="40">
        <f t="shared" ref="BX703" si="16228">SUMPRODUCT(BY697:BY701*(BX697:BX701="PTO"))+SUMPRODUCT(BY697:BY701*(BX697:BX701="HOL"))</f>
        <v>0</v>
      </c>
      <c r="BY703" s="49" t="s">
        <v>135</v>
      </c>
      <c r="BZ703" s="41">
        <f t="shared" ref="BZ703" si="16229">BZ702*BW$4</f>
        <v>0</v>
      </c>
      <c r="CA703" s="47" t="s">
        <v>39</v>
      </c>
      <c r="CB703" s="40">
        <f t="shared" ref="CB703" si="16230">SUMPRODUCT(CC697:CC701*(CB697:CB701="PTO"))+SUMPRODUCT(CC697:CC701*(CB697:CB701="HOL"))</f>
        <v>0</v>
      </c>
      <c r="CC703" s="49" t="s">
        <v>135</v>
      </c>
      <c r="CD703" s="41">
        <f t="shared" ref="CD703" si="16231">CD702*CA$4</f>
        <v>0</v>
      </c>
      <c r="CE703" s="47" t="s">
        <v>39</v>
      </c>
      <c r="CF703" s="40">
        <f t="shared" ref="CF703" si="16232">SUMPRODUCT(CG697:CG701*(CF697:CF701="PTO"))+SUMPRODUCT(CG697:CG701*(CF697:CF701="HOL"))</f>
        <v>0</v>
      </c>
      <c r="CG703" s="49" t="s">
        <v>135</v>
      </c>
      <c r="CH703" s="41">
        <f t="shared" ref="CH703" si="16233">CH702*CE$4</f>
        <v>0</v>
      </c>
    </row>
    <row r="704" spans="1:86" x14ac:dyDescent="0.25">
      <c r="A704" s="70" t="s">
        <v>133</v>
      </c>
      <c r="B704" s="71">
        <f t="shared" ref="B704" ca="1" si="16234">D704-B705</f>
        <v>-10.827079017183365</v>
      </c>
      <c r="C704" s="72" t="s">
        <v>122</v>
      </c>
      <c r="D704" s="71">
        <f>IFERROR(INDEX(Holidays[FTE], MATCH(Entry!E704, Holidays[Date], 0)), 1)*8*INDEX(FTEguide[[1]:[12]], MATCH(Entry!E705, FTEguide[Weekday], 0), IF(Entry!E707&gt;0, Entry!E707, MONTH(Entry!E704)))</f>
        <v>61.172920982816635</v>
      </c>
      <c r="E704" s="60">
        <f t="shared" si="15243"/>
        <v>43928</v>
      </c>
      <c r="F704" s="50" t="s">
        <v>128</v>
      </c>
      <c r="G704" s="34" t="s">
        <v>136</v>
      </c>
      <c r="H704" s="35" t="s">
        <v>23</v>
      </c>
      <c r="I704" s="42">
        <f t="shared" ref="I704" si="16235">parseTime(G704)-(H709=INT(RIGHT($F704, 1)))</f>
        <v>8</v>
      </c>
      <c r="J704" s="43">
        <f t="shared" ref="J704:J708" si="16236">isClocked(H704)</f>
        <v>1</v>
      </c>
      <c r="K704" s="34" t="s">
        <v>136</v>
      </c>
      <c r="L704" s="35" t="s">
        <v>23</v>
      </c>
      <c r="M704" s="42">
        <f t="shared" ref="M704" si="16237">parseTime(K704)-(L709=INT(RIGHT($F704, 1)))</f>
        <v>8</v>
      </c>
      <c r="N704" s="43">
        <f t="shared" ref="N704:N708" si="16238">isClocked(L704)</f>
        <v>1</v>
      </c>
      <c r="O704" s="34" t="s">
        <v>180</v>
      </c>
      <c r="P704" s="35" t="s">
        <v>23</v>
      </c>
      <c r="Q704" s="42">
        <f t="shared" ref="Q704" si="16239">parseTime(O704)-(P709=INT(RIGHT($F704, 1)))</f>
        <v>8</v>
      </c>
      <c r="R704" s="43">
        <f t="shared" ref="R704:R708" si="16240">isClocked(P704)</f>
        <v>1</v>
      </c>
      <c r="S704" s="34" t="s">
        <v>227</v>
      </c>
      <c r="T704" s="35" t="s">
        <v>23</v>
      </c>
      <c r="U704" s="42">
        <f t="shared" ref="U704" si="16241">parseTime(S704)-(T709=INT(RIGHT($F704, 1)))</f>
        <v>8</v>
      </c>
      <c r="V704" s="43">
        <f t="shared" ref="V704:V708" si="16242">isClocked(T704)</f>
        <v>1</v>
      </c>
      <c r="W704" s="34" t="s">
        <v>136</v>
      </c>
      <c r="X704" s="35" t="s">
        <v>24</v>
      </c>
      <c r="Y704" s="42">
        <f t="shared" ref="Y704" si="16243">parseTime(W704)-(X709=INT(RIGHT($F704, 1)))</f>
        <v>8</v>
      </c>
      <c r="Z704" s="43">
        <f t="shared" ref="Z704:Z708" si="16244">isClocked(X704)</f>
        <v>1</v>
      </c>
      <c r="AA704" s="34" t="s">
        <v>136</v>
      </c>
      <c r="AB704" s="35" t="s">
        <v>23</v>
      </c>
      <c r="AC704" s="42">
        <f t="shared" ref="AC704" si="16245">parseTime(AA704)-(AB709=INT(RIGHT($F704, 1)))</f>
        <v>8</v>
      </c>
      <c r="AD704" s="43">
        <f t="shared" ref="AD704:AD708" si="16246">isClocked(AB704)</f>
        <v>1</v>
      </c>
      <c r="AE704" s="34" t="s">
        <v>136</v>
      </c>
      <c r="AF704" s="35" t="s">
        <v>25</v>
      </c>
      <c r="AG704" s="42">
        <f t="shared" ref="AG704" si="16247">parseTime(AE704)-(AF709=INT(RIGHT($F704, 1)))</f>
        <v>8</v>
      </c>
      <c r="AH704" s="43">
        <f t="shared" ref="AH704:AH708" si="16248">isClocked(AF704)</f>
        <v>1</v>
      </c>
      <c r="AI704" s="34" t="s">
        <v>136</v>
      </c>
      <c r="AJ704" s="35" t="s">
        <v>23</v>
      </c>
      <c r="AK704" s="42">
        <f>parseTime(AI704)-(AJ709=INT(RIGHT($F704, 1)))</f>
        <v>8</v>
      </c>
      <c r="AL704" s="43">
        <f t="shared" ref="AL704:AL708" si="16249">isClocked(AJ704)</f>
        <v>1</v>
      </c>
      <c r="AM704" s="34"/>
      <c r="AN704" s="35"/>
      <c r="AO704" s="42">
        <f t="shared" ref="AO704" si="16250">parseTime(AM704)-(AN709=INT(RIGHT($F704, 1)))</f>
        <v>0</v>
      </c>
      <c r="AP704" s="43">
        <f t="shared" ref="AP704:AP708" si="16251">isClocked(AN704)</f>
        <v>0</v>
      </c>
      <c r="AQ704" s="34"/>
      <c r="AR704" s="35"/>
      <c r="AS704" s="42">
        <f t="shared" ref="AS704" si="16252">parseTime(AQ704)-(AR709=INT(RIGHT($F704, 1)))</f>
        <v>0</v>
      </c>
      <c r="AT704" s="43">
        <f t="shared" ref="AT704:AT708" si="16253">isClocked(AR704)</f>
        <v>0</v>
      </c>
      <c r="AU704" s="34" t="s">
        <v>136</v>
      </c>
      <c r="AV704" s="35" t="s">
        <v>24</v>
      </c>
      <c r="AW704" s="42">
        <f>parseTime(AU704)-(AV709=INT(RIGHT($F704, 1)))</f>
        <v>8</v>
      </c>
      <c r="AX704" s="43">
        <f t="shared" ref="AX704:AX708" si="16254">isClocked(AV704)</f>
        <v>1</v>
      </c>
      <c r="AY704" s="34"/>
      <c r="AZ704" s="35"/>
      <c r="BA704" s="42">
        <f>parseTime(AY704)-(AZ709=INT(RIGHT($F704, 1)))</f>
        <v>0</v>
      </c>
      <c r="BB704" s="43">
        <f t="shared" ref="BB704:BB708" si="16255">isClocked(AZ704)</f>
        <v>0</v>
      </c>
      <c r="BC704" s="34"/>
      <c r="BD704" s="35"/>
      <c r="BE704" s="42">
        <f>parseTime(BC704)-(BD709=INT(RIGHT($F704, 1)))</f>
        <v>0</v>
      </c>
      <c r="BF704" s="43">
        <f t="shared" ref="BF704:BF708" si="16256">isClocked(BD704)</f>
        <v>0</v>
      </c>
      <c r="BG704" s="34"/>
      <c r="BH704" s="35"/>
      <c r="BI704" s="42">
        <f>parseTime(BG704)-(BH709=INT(RIGHT($F704, 1)))</f>
        <v>0</v>
      </c>
      <c r="BJ704" s="43">
        <f t="shared" ref="BJ704:BJ708" si="16257">isClocked(BH704)</f>
        <v>0</v>
      </c>
      <c r="BK704" s="34"/>
      <c r="BL704" s="35"/>
      <c r="BM704" s="42">
        <f>parseTime(BK704)-(BL709=INT(RIGHT($F704, 1)))</f>
        <v>0</v>
      </c>
      <c r="BN704" s="43">
        <f t="shared" ref="BN704:BN708" si="16258">isClocked(BL704)</f>
        <v>0</v>
      </c>
      <c r="BO704" s="34"/>
      <c r="BP704" s="35"/>
      <c r="BQ704" s="42">
        <f t="shared" ref="BQ704" si="16259">parseTime(BO704)-(BP709=INT(RIGHT($F704, 1)))</f>
        <v>0</v>
      </c>
      <c r="BR704" s="43">
        <f t="shared" ref="BR704:BR708" si="16260">isClocked(BP704)</f>
        <v>0</v>
      </c>
      <c r="BS704" s="34"/>
      <c r="BT704" s="35"/>
      <c r="BU704" s="42">
        <f t="shared" ref="BU704" si="16261">parseTime(BS704)-(BT709=INT(RIGHT($F704, 1)))</f>
        <v>0</v>
      </c>
      <c r="BV704" s="43">
        <f t="shared" ref="BV704:BV708" si="16262">isClocked(BT704)</f>
        <v>0</v>
      </c>
      <c r="BW704" s="34"/>
      <c r="BX704" s="35"/>
      <c r="BY704" s="42">
        <f t="shared" ref="BY704" si="16263">parseTime(BW704)-(BX709=INT(RIGHT($F704, 1)))</f>
        <v>0</v>
      </c>
      <c r="BZ704" s="43">
        <f t="shared" ref="BZ704:BZ708" si="16264">isClocked(BX704)</f>
        <v>0</v>
      </c>
      <c r="CA704" s="34"/>
      <c r="CB704" s="35"/>
      <c r="CC704" s="42">
        <f t="shared" ref="CC704" si="16265">parseTime(CA704)-(CB709=INT(RIGHT($F704, 1)))</f>
        <v>0</v>
      </c>
      <c r="CD704" s="43">
        <f t="shared" ref="CD704:CD708" si="16266">isClocked(CB704)</f>
        <v>0</v>
      </c>
      <c r="CE704" s="34"/>
      <c r="CF704" s="35"/>
      <c r="CG704" s="42">
        <f t="shared" ref="CG704" si="16267">parseTime(CE704)-(CF709=INT(RIGHT($F704, 1)))</f>
        <v>0</v>
      </c>
      <c r="CH704" s="43">
        <f t="shared" ref="CH704:CH708" si="16268">isClocked(CF704)</f>
        <v>0</v>
      </c>
    </row>
    <row r="705" spans="1:86" x14ac:dyDescent="0.25">
      <c r="A705" s="56" t="s">
        <v>0</v>
      </c>
      <c r="B705" s="57">
        <f t="shared" ref="B705" ca="1" si="16269">SUM(B706:B709)</f>
        <v>72</v>
      </c>
      <c r="C705" s="14" t="s">
        <v>252</v>
      </c>
      <c r="D705" s="14"/>
      <c r="E705" s="55" t="str">
        <f t="shared" si="15112"/>
        <v>Tuesday</v>
      </c>
      <c r="F705" s="51" t="s">
        <v>129</v>
      </c>
      <c r="G705" s="36"/>
      <c r="H705" s="37"/>
      <c r="I705" s="44">
        <f t="shared" ref="I705" si="16270">parseTime(G705)-(H709=INT(RIGHT($F705, 1)))</f>
        <v>0</v>
      </c>
      <c r="J705" s="45">
        <f t="shared" si="16236"/>
        <v>0</v>
      </c>
      <c r="K705" s="36"/>
      <c r="L705" s="37"/>
      <c r="M705" s="44">
        <f t="shared" ref="M705" si="16271">parseTime(K705)-(L709=INT(RIGHT($F705, 1)))</f>
        <v>0</v>
      </c>
      <c r="N705" s="45">
        <f t="shared" si="16238"/>
        <v>0</v>
      </c>
      <c r="O705" s="36"/>
      <c r="P705" s="37"/>
      <c r="Q705" s="44">
        <f t="shared" ref="Q705" si="16272">parseTime(O705)-(P709=INT(RIGHT($F705, 1)))</f>
        <v>0</v>
      </c>
      <c r="R705" s="45">
        <f t="shared" si="16240"/>
        <v>0</v>
      </c>
      <c r="S705" s="36"/>
      <c r="T705" s="37"/>
      <c r="U705" s="44">
        <f t="shared" ref="U705" si="16273">parseTime(S705)-(T709=INT(RIGHT($F705, 1)))</f>
        <v>0</v>
      </c>
      <c r="V705" s="45">
        <f t="shared" si="16242"/>
        <v>0</v>
      </c>
      <c r="W705" s="36"/>
      <c r="X705" s="37"/>
      <c r="Y705" s="44">
        <f t="shared" ref="Y705" si="16274">parseTime(W705)-(X709=INT(RIGHT($F705, 1)))</f>
        <v>0</v>
      </c>
      <c r="Z705" s="45">
        <f t="shared" si="16244"/>
        <v>0</v>
      </c>
      <c r="AA705" s="36"/>
      <c r="AB705" s="37"/>
      <c r="AC705" s="44">
        <f t="shared" ref="AC705" si="16275">parseTime(AA705)-(AB709=INT(RIGHT($F705, 1)))</f>
        <v>0</v>
      </c>
      <c r="AD705" s="45">
        <f t="shared" si="16246"/>
        <v>0</v>
      </c>
      <c r="AE705" s="36"/>
      <c r="AF705" s="37"/>
      <c r="AG705" s="44">
        <f t="shared" ref="AG705" si="16276">parseTime(AE705)-(AF709=INT(RIGHT($F705, 1)))</f>
        <v>0</v>
      </c>
      <c r="AH705" s="45">
        <f t="shared" si="16248"/>
        <v>0</v>
      </c>
      <c r="AI705" s="36"/>
      <c r="AJ705" s="37"/>
      <c r="AK705" s="44">
        <f>parseTime(AI705)-(AJ709=INT(RIGHT($F705, 1)))</f>
        <v>0</v>
      </c>
      <c r="AL705" s="45">
        <f t="shared" si="16249"/>
        <v>0</v>
      </c>
      <c r="AM705" s="36"/>
      <c r="AN705" s="37"/>
      <c r="AO705" s="44">
        <f t="shared" ref="AO705" si="16277">parseTime(AM705)-(AN709=INT(RIGHT($F705, 1)))</f>
        <v>0</v>
      </c>
      <c r="AP705" s="45">
        <f t="shared" si="16251"/>
        <v>0</v>
      </c>
      <c r="AQ705" s="36"/>
      <c r="AR705" s="37"/>
      <c r="AS705" s="44">
        <f t="shared" ref="AS705" si="16278">parseTime(AQ705)-(AR709=INT(RIGHT($F705, 1)))</f>
        <v>0</v>
      </c>
      <c r="AT705" s="45">
        <f t="shared" si="16253"/>
        <v>0</v>
      </c>
      <c r="AU705" s="36"/>
      <c r="AV705" s="37"/>
      <c r="AW705" s="44">
        <f>parseTime(AU705)-(AV709=INT(RIGHT($F705, 1)))</f>
        <v>0</v>
      </c>
      <c r="AX705" s="45">
        <f t="shared" si="16254"/>
        <v>0</v>
      </c>
      <c r="AY705" s="36"/>
      <c r="AZ705" s="37"/>
      <c r="BA705" s="44">
        <f>parseTime(AY705)-(AZ709=INT(RIGHT($F705, 1)))</f>
        <v>0</v>
      </c>
      <c r="BB705" s="45">
        <f t="shared" si="16255"/>
        <v>0</v>
      </c>
      <c r="BC705" s="36"/>
      <c r="BD705" s="37"/>
      <c r="BE705" s="44">
        <f>parseTime(BC705)-(BD709=INT(RIGHT($F705, 1)))</f>
        <v>0</v>
      </c>
      <c r="BF705" s="45">
        <f t="shared" si="16256"/>
        <v>0</v>
      </c>
      <c r="BG705" s="36"/>
      <c r="BH705" s="37"/>
      <c r="BI705" s="44">
        <f>parseTime(BG705)-(BH709=INT(RIGHT($F705, 1)))</f>
        <v>0</v>
      </c>
      <c r="BJ705" s="45">
        <f t="shared" si="16257"/>
        <v>0</v>
      </c>
      <c r="BK705" s="36"/>
      <c r="BL705" s="37"/>
      <c r="BM705" s="44">
        <f>parseTime(BK705)-(BL709=INT(RIGHT($F705, 1)))</f>
        <v>0</v>
      </c>
      <c r="BN705" s="45">
        <f t="shared" si="16258"/>
        <v>0</v>
      </c>
      <c r="BO705" s="36"/>
      <c r="BP705" s="37"/>
      <c r="BQ705" s="44">
        <f t="shared" ref="BQ705" si="16279">parseTime(BO705)-(BP709=INT(RIGHT($F705, 1)))</f>
        <v>0</v>
      </c>
      <c r="BR705" s="45">
        <f t="shared" si="16260"/>
        <v>0</v>
      </c>
      <c r="BS705" s="36"/>
      <c r="BT705" s="37"/>
      <c r="BU705" s="44">
        <f t="shared" ref="BU705" si="16280">parseTime(BS705)-(BT709=INT(RIGHT($F705, 1)))</f>
        <v>0</v>
      </c>
      <c r="BV705" s="45">
        <f t="shared" si="16262"/>
        <v>0</v>
      </c>
      <c r="BW705" s="36"/>
      <c r="BX705" s="37"/>
      <c r="BY705" s="44">
        <f t="shared" ref="BY705" si="16281">parseTime(BW705)-(BX709=INT(RIGHT($F705, 1)))</f>
        <v>0</v>
      </c>
      <c r="BZ705" s="45">
        <f t="shared" si="16264"/>
        <v>0</v>
      </c>
      <c r="CA705" s="36"/>
      <c r="CB705" s="37"/>
      <c r="CC705" s="44">
        <f t="shared" ref="CC705" si="16282">parseTime(CA705)-(CB709=INT(RIGHT($F705, 1)))</f>
        <v>0</v>
      </c>
      <c r="CD705" s="45">
        <f t="shared" si="16266"/>
        <v>0</v>
      </c>
      <c r="CE705" s="36"/>
      <c r="CF705" s="37"/>
      <c r="CG705" s="44">
        <f t="shared" ref="CG705" si="16283">parseTime(CE705)-(CF709=INT(RIGHT($F705, 1)))</f>
        <v>0</v>
      </c>
      <c r="CH705" s="45">
        <f t="shared" si="16268"/>
        <v>0</v>
      </c>
    </row>
    <row r="706" spans="1:86" x14ac:dyDescent="0.25">
      <c r="A706" s="56" t="s">
        <v>117</v>
      </c>
      <c r="B706" s="57">
        <f ca="1">roleHours(G704:CH710, "MFD")</f>
        <v>48</v>
      </c>
      <c r="C706" s="14">
        <f t="shared" ca="1" si="14823"/>
        <v>6</v>
      </c>
      <c r="D706" s="14"/>
      <c r="E706" s="20" t="s">
        <v>127</v>
      </c>
      <c r="F706" s="51" t="s">
        <v>130</v>
      </c>
      <c r="G706" s="36"/>
      <c r="H706" s="37"/>
      <c r="I706" s="44">
        <f t="shared" ref="I706" si="16284">parseTime(G706)-(H709=INT(RIGHT($F706, 1)))</f>
        <v>0</v>
      </c>
      <c r="J706" s="45">
        <f t="shared" si="16236"/>
        <v>0</v>
      </c>
      <c r="K706" s="36"/>
      <c r="L706" s="37"/>
      <c r="M706" s="44">
        <f t="shared" ref="M706" si="16285">parseTime(K706)-(L709=INT(RIGHT($F706, 1)))</f>
        <v>0</v>
      </c>
      <c r="N706" s="45">
        <f t="shared" si="16238"/>
        <v>0</v>
      </c>
      <c r="O706" s="36"/>
      <c r="P706" s="37"/>
      <c r="Q706" s="44">
        <f t="shared" ref="Q706" si="16286">parseTime(O706)-(P709=INT(RIGHT($F706, 1)))</f>
        <v>0</v>
      </c>
      <c r="R706" s="45">
        <f t="shared" si="16240"/>
        <v>0</v>
      </c>
      <c r="S706" s="36"/>
      <c r="T706" s="37"/>
      <c r="U706" s="44">
        <f t="shared" ref="U706" si="16287">parseTime(S706)-(T709=INT(RIGHT($F706, 1)))</f>
        <v>0</v>
      </c>
      <c r="V706" s="45">
        <f t="shared" si="16242"/>
        <v>0</v>
      </c>
      <c r="W706" s="36"/>
      <c r="X706" s="37"/>
      <c r="Y706" s="44">
        <f t="shared" ref="Y706" si="16288">parseTime(W706)-(X709=INT(RIGHT($F706, 1)))</f>
        <v>0</v>
      </c>
      <c r="Z706" s="45">
        <f t="shared" si="16244"/>
        <v>0</v>
      </c>
      <c r="AA706" s="36"/>
      <c r="AB706" s="37"/>
      <c r="AC706" s="44">
        <f t="shared" ref="AC706" si="16289">parseTime(AA706)-(AB709=INT(RIGHT($F706, 1)))</f>
        <v>0</v>
      </c>
      <c r="AD706" s="45">
        <f t="shared" si="16246"/>
        <v>0</v>
      </c>
      <c r="AE706" s="36"/>
      <c r="AF706" s="37"/>
      <c r="AG706" s="44">
        <f t="shared" ref="AG706" si="16290">parseTime(AE706)-(AF709=INT(RIGHT($F706, 1)))</f>
        <v>0</v>
      </c>
      <c r="AH706" s="45">
        <f t="shared" si="16248"/>
        <v>0</v>
      </c>
      <c r="AI706" s="36"/>
      <c r="AJ706" s="37"/>
      <c r="AK706" s="44">
        <f>parseTime(AI706)-(AJ709=INT(RIGHT($F706, 1)))</f>
        <v>0</v>
      </c>
      <c r="AL706" s="45">
        <f t="shared" si="16249"/>
        <v>0</v>
      </c>
      <c r="AM706" s="36"/>
      <c r="AN706" s="37"/>
      <c r="AO706" s="44">
        <f t="shared" ref="AO706" si="16291">parseTime(AM706)-(AN709=INT(RIGHT($F706, 1)))</f>
        <v>0</v>
      </c>
      <c r="AP706" s="45">
        <f t="shared" si="16251"/>
        <v>0</v>
      </c>
      <c r="AQ706" s="36"/>
      <c r="AR706" s="37"/>
      <c r="AS706" s="44">
        <f t="shared" ref="AS706" si="16292">parseTime(AQ706)-(AR709=INT(RIGHT($F706, 1)))</f>
        <v>0</v>
      </c>
      <c r="AT706" s="45">
        <f t="shared" si="16253"/>
        <v>0</v>
      </c>
      <c r="AU706" s="36"/>
      <c r="AV706" s="37"/>
      <c r="AW706" s="44">
        <f>parseTime(AU706)-(AV709=INT(RIGHT($F706, 1)))</f>
        <v>0</v>
      </c>
      <c r="AX706" s="45">
        <f t="shared" si="16254"/>
        <v>0</v>
      </c>
      <c r="AY706" s="36"/>
      <c r="AZ706" s="37"/>
      <c r="BA706" s="44">
        <f>parseTime(AY706)-(AZ709=INT(RIGHT($F706, 1)))</f>
        <v>0</v>
      </c>
      <c r="BB706" s="45">
        <f t="shared" si="16255"/>
        <v>0</v>
      </c>
      <c r="BC706" s="36"/>
      <c r="BD706" s="37"/>
      <c r="BE706" s="44">
        <f>parseTime(BC706)-(BD709=INT(RIGHT($F706, 1)))</f>
        <v>0</v>
      </c>
      <c r="BF706" s="45">
        <f t="shared" si="16256"/>
        <v>0</v>
      </c>
      <c r="BG706" s="36"/>
      <c r="BH706" s="37"/>
      <c r="BI706" s="44">
        <f>parseTime(BG706)-(BH709=INT(RIGHT($F706, 1)))</f>
        <v>0</v>
      </c>
      <c r="BJ706" s="45">
        <f t="shared" si="16257"/>
        <v>0</v>
      </c>
      <c r="BK706" s="36"/>
      <c r="BL706" s="37"/>
      <c r="BM706" s="44">
        <f>parseTime(BK706)-(BL709=INT(RIGHT($F706, 1)))</f>
        <v>0</v>
      </c>
      <c r="BN706" s="45">
        <f t="shared" si="16258"/>
        <v>0</v>
      </c>
      <c r="BO706" s="36"/>
      <c r="BP706" s="37"/>
      <c r="BQ706" s="44">
        <f t="shared" ref="BQ706" si="16293">parseTime(BO706)-(BP709=INT(RIGHT($F706, 1)))</f>
        <v>0</v>
      </c>
      <c r="BR706" s="45">
        <f t="shared" si="16260"/>
        <v>0</v>
      </c>
      <c r="BS706" s="36"/>
      <c r="BT706" s="37"/>
      <c r="BU706" s="44">
        <f t="shared" ref="BU706" si="16294">parseTime(BS706)-(BT709=INT(RIGHT($F706, 1)))</f>
        <v>0</v>
      </c>
      <c r="BV706" s="45">
        <f t="shared" si="16262"/>
        <v>0</v>
      </c>
      <c r="BW706" s="36"/>
      <c r="BX706" s="37"/>
      <c r="BY706" s="44">
        <f t="shared" ref="BY706" si="16295">parseTime(BW706)-(BX709=INT(RIGHT($F706, 1)))</f>
        <v>0</v>
      </c>
      <c r="BZ706" s="45">
        <f t="shared" si="16264"/>
        <v>0</v>
      </c>
      <c r="CA706" s="36"/>
      <c r="CB706" s="37"/>
      <c r="CC706" s="44">
        <f t="shared" ref="CC706" si="16296">parseTime(CA706)-(CB709=INT(RIGHT($F706, 1)))</f>
        <v>0</v>
      </c>
      <c r="CD706" s="45">
        <f t="shared" si="16266"/>
        <v>0</v>
      </c>
      <c r="CE706" s="36"/>
      <c r="CF706" s="37"/>
      <c r="CG706" s="44">
        <f t="shared" ref="CG706" si="16297">parseTime(CE706)-(CF709=INT(RIGHT($F706, 1)))</f>
        <v>0</v>
      </c>
      <c r="CH706" s="45">
        <f t="shared" si="16268"/>
        <v>0</v>
      </c>
    </row>
    <row r="707" spans="1:86" x14ac:dyDescent="0.25">
      <c r="A707" s="56" t="s">
        <v>118</v>
      </c>
      <c r="B707" s="57">
        <f ca="1">roleHours(G704:CH710, "DFD")</f>
        <v>16</v>
      </c>
      <c r="C707" s="14">
        <f t="shared" ca="1" si="14823"/>
        <v>2</v>
      </c>
      <c r="D707" s="14"/>
      <c r="E707" s="20"/>
      <c r="F707" s="51" t="s">
        <v>131</v>
      </c>
      <c r="G707" s="36"/>
      <c r="H707" s="37"/>
      <c r="I707" s="44">
        <f t="shared" ref="I707" si="16298">parseTime(G707)-(H709=INT(RIGHT($F707, 1)))</f>
        <v>0</v>
      </c>
      <c r="J707" s="45">
        <f t="shared" si="16236"/>
        <v>0</v>
      </c>
      <c r="K707" s="36"/>
      <c r="L707" s="37"/>
      <c r="M707" s="44">
        <f t="shared" ref="M707" si="16299">parseTime(K707)-(L709=INT(RIGHT($F707, 1)))</f>
        <v>0</v>
      </c>
      <c r="N707" s="45">
        <f t="shared" si="16238"/>
        <v>0</v>
      </c>
      <c r="O707" s="36"/>
      <c r="P707" s="37"/>
      <c r="Q707" s="44">
        <f t="shared" ref="Q707" si="16300">parseTime(O707)-(P709=INT(RIGHT($F707, 1)))</f>
        <v>0</v>
      </c>
      <c r="R707" s="45">
        <f t="shared" si="16240"/>
        <v>0</v>
      </c>
      <c r="S707" s="36"/>
      <c r="T707" s="37"/>
      <c r="U707" s="44">
        <f t="shared" ref="U707" si="16301">parseTime(S707)-(T709=INT(RIGHT($F707, 1)))</f>
        <v>0</v>
      </c>
      <c r="V707" s="45">
        <f t="shared" si="16242"/>
        <v>0</v>
      </c>
      <c r="W707" s="36"/>
      <c r="X707" s="37"/>
      <c r="Y707" s="44">
        <f t="shared" ref="Y707" si="16302">parseTime(W707)-(X709=INT(RIGHT($F707, 1)))</f>
        <v>0</v>
      </c>
      <c r="Z707" s="45">
        <f t="shared" si="16244"/>
        <v>0</v>
      </c>
      <c r="AA707" s="36"/>
      <c r="AB707" s="37"/>
      <c r="AC707" s="44">
        <f t="shared" ref="AC707" si="16303">parseTime(AA707)-(AB709=INT(RIGHT($F707, 1)))</f>
        <v>0</v>
      </c>
      <c r="AD707" s="45">
        <f t="shared" si="16246"/>
        <v>0</v>
      </c>
      <c r="AE707" s="36"/>
      <c r="AF707" s="37"/>
      <c r="AG707" s="44">
        <f t="shared" ref="AG707" si="16304">parseTime(AE707)-(AF709=INT(RIGHT($F707, 1)))</f>
        <v>0</v>
      </c>
      <c r="AH707" s="45">
        <f t="shared" si="16248"/>
        <v>0</v>
      </c>
      <c r="AI707" s="36"/>
      <c r="AJ707" s="37"/>
      <c r="AK707" s="44">
        <f>parseTime(AI707)-(AJ709=INT(RIGHT($F707, 1)))</f>
        <v>0</v>
      </c>
      <c r="AL707" s="45">
        <f t="shared" si="16249"/>
        <v>0</v>
      </c>
      <c r="AM707" s="36"/>
      <c r="AN707" s="37"/>
      <c r="AO707" s="44">
        <f t="shared" ref="AO707" si="16305">parseTime(AM707)-(AN709=INT(RIGHT($F707, 1)))</f>
        <v>0</v>
      </c>
      <c r="AP707" s="45">
        <f t="shared" si="16251"/>
        <v>0</v>
      </c>
      <c r="AQ707" s="36"/>
      <c r="AR707" s="37"/>
      <c r="AS707" s="44">
        <f t="shared" ref="AS707" si="16306">parseTime(AQ707)-(AR709=INT(RIGHT($F707, 1)))</f>
        <v>0</v>
      </c>
      <c r="AT707" s="45">
        <f t="shared" si="16253"/>
        <v>0</v>
      </c>
      <c r="AU707" s="36"/>
      <c r="AV707" s="37"/>
      <c r="AW707" s="44">
        <f>parseTime(AU707)-(AV709=INT(RIGHT($F707, 1)))</f>
        <v>0</v>
      </c>
      <c r="AX707" s="45">
        <f t="shared" si="16254"/>
        <v>0</v>
      </c>
      <c r="AY707" s="36"/>
      <c r="AZ707" s="37"/>
      <c r="BA707" s="44">
        <f>parseTime(AY707)-(AZ709=INT(RIGHT($F707, 1)))</f>
        <v>0</v>
      </c>
      <c r="BB707" s="45">
        <f t="shared" si="16255"/>
        <v>0</v>
      </c>
      <c r="BC707" s="36"/>
      <c r="BD707" s="37"/>
      <c r="BE707" s="44">
        <f>parseTime(BC707)-(BD709=INT(RIGHT($F707, 1)))</f>
        <v>0</v>
      </c>
      <c r="BF707" s="45">
        <f t="shared" si="16256"/>
        <v>0</v>
      </c>
      <c r="BG707" s="36"/>
      <c r="BH707" s="37"/>
      <c r="BI707" s="44">
        <f>parseTime(BG707)-(BH709=INT(RIGHT($F707, 1)))</f>
        <v>0</v>
      </c>
      <c r="BJ707" s="45">
        <f t="shared" si="16257"/>
        <v>0</v>
      </c>
      <c r="BK707" s="36"/>
      <c r="BL707" s="37"/>
      <c r="BM707" s="44">
        <f>parseTime(BK707)-(BL709=INT(RIGHT($F707, 1)))</f>
        <v>0</v>
      </c>
      <c r="BN707" s="45">
        <f t="shared" si="16258"/>
        <v>0</v>
      </c>
      <c r="BO707" s="36"/>
      <c r="BP707" s="37"/>
      <c r="BQ707" s="44">
        <f t="shared" ref="BQ707" si="16307">parseTime(BO707)-(BP709=INT(RIGHT($F707, 1)))</f>
        <v>0</v>
      </c>
      <c r="BR707" s="45">
        <f t="shared" si="16260"/>
        <v>0</v>
      </c>
      <c r="BS707" s="36"/>
      <c r="BT707" s="37"/>
      <c r="BU707" s="44">
        <f t="shared" ref="BU707" si="16308">parseTime(BS707)-(BT709=INT(RIGHT($F707, 1)))</f>
        <v>0</v>
      </c>
      <c r="BV707" s="45">
        <f t="shared" si="16262"/>
        <v>0</v>
      </c>
      <c r="BW707" s="36"/>
      <c r="BX707" s="37"/>
      <c r="BY707" s="44">
        <f t="shared" ref="BY707" si="16309">parseTime(BW707)-(BX709=INT(RIGHT($F707, 1)))</f>
        <v>0</v>
      </c>
      <c r="BZ707" s="45">
        <f t="shared" si="16264"/>
        <v>0</v>
      </c>
      <c r="CA707" s="36"/>
      <c r="CB707" s="37"/>
      <c r="CC707" s="44">
        <f t="shared" ref="CC707" si="16310">parseTime(CA707)-(CB709=INT(RIGHT($F707, 1)))</f>
        <v>0</v>
      </c>
      <c r="CD707" s="45">
        <f t="shared" si="16266"/>
        <v>0</v>
      </c>
      <c r="CE707" s="36"/>
      <c r="CF707" s="37"/>
      <c r="CG707" s="44">
        <f t="shared" ref="CG707" si="16311">parseTime(CE707)-(CF709=INT(RIGHT($F707, 1)))</f>
        <v>0</v>
      </c>
      <c r="CH707" s="45">
        <f t="shared" si="16268"/>
        <v>0</v>
      </c>
    </row>
    <row r="708" spans="1:86" x14ac:dyDescent="0.25">
      <c r="A708" s="56" t="s">
        <v>119</v>
      </c>
      <c r="B708" s="57">
        <f ca="1">roleHours(G704:CH710, "MCC")</f>
        <v>8</v>
      </c>
      <c r="C708" s="14">
        <f t="shared" ca="1" si="14823"/>
        <v>1</v>
      </c>
      <c r="D708" s="14"/>
      <c r="E708" s="20"/>
      <c r="F708" s="51" t="s">
        <v>132</v>
      </c>
      <c r="G708" s="36"/>
      <c r="H708" s="37"/>
      <c r="I708" s="44">
        <f t="shared" ref="I708" si="16312">parseTime(G708)-(H709=INT(RIGHT($F708, 1)))</f>
        <v>0</v>
      </c>
      <c r="J708" s="45">
        <f t="shared" si="16236"/>
        <v>0</v>
      </c>
      <c r="K708" s="36"/>
      <c r="L708" s="37"/>
      <c r="M708" s="44">
        <f t="shared" ref="M708" si="16313">parseTime(K708)-(L709=INT(RIGHT($F708, 1)))</f>
        <v>0</v>
      </c>
      <c r="N708" s="45">
        <f t="shared" si="16238"/>
        <v>0</v>
      </c>
      <c r="O708" s="36"/>
      <c r="P708" s="37"/>
      <c r="Q708" s="44">
        <f t="shared" ref="Q708" si="16314">parseTime(O708)-(P709=INT(RIGHT($F708, 1)))</f>
        <v>0</v>
      </c>
      <c r="R708" s="45">
        <f t="shared" si="16240"/>
        <v>0</v>
      </c>
      <c r="S708" s="36"/>
      <c r="T708" s="37"/>
      <c r="U708" s="44">
        <f t="shared" ref="U708" si="16315">parseTime(S708)-(T709=INT(RIGHT($F708, 1)))</f>
        <v>0</v>
      </c>
      <c r="V708" s="45">
        <f t="shared" si="16242"/>
        <v>0</v>
      </c>
      <c r="W708" s="36"/>
      <c r="X708" s="37"/>
      <c r="Y708" s="44">
        <f t="shared" ref="Y708" si="16316">parseTime(W708)-(X709=INT(RIGHT($F708, 1)))</f>
        <v>0</v>
      </c>
      <c r="Z708" s="45">
        <f t="shared" si="16244"/>
        <v>0</v>
      </c>
      <c r="AA708" s="36"/>
      <c r="AB708" s="37"/>
      <c r="AC708" s="44">
        <f t="shared" ref="AC708" si="16317">parseTime(AA708)-(AB709=INT(RIGHT($F708, 1)))</f>
        <v>0</v>
      </c>
      <c r="AD708" s="45">
        <f t="shared" si="16246"/>
        <v>0</v>
      </c>
      <c r="AE708" s="36"/>
      <c r="AF708" s="37"/>
      <c r="AG708" s="44">
        <f t="shared" ref="AG708" si="16318">parseTime(AE708)-(AF709=INT(RIGHT($F708, 1)))</f>
        <v>0</v>
      </c>
      <c r="AH708" s="45">
        <f t="shared" si="16248"/>
        <v>0</v>
      </c>
      <c r="AI708" s="36"/>
      <c r="AJ708" s="37"/>
      <c r="AK708" s="44">
        <f>parseTime(AI708)-(AJ709=INT(RIGHT($F708, 1)))</f>
        <v>0</v>
      </c>
      <c r="AL708" s="45">
        <f t="shared" si="16249"/>
        <v>0</v>
      </c>
      <c r="AM708" s="36"/>
      <c r="AN708" s="37"/>
      <c r="AO708" s="44">
        <f t="shared" ref="AO708" si="16319">parseTime(AM708)-(AN709=INT(RIGHT($F708, 1)))</f>
        <v>0</v>
      </c>
      <c r="AP708" s="45">
        <f t="shared" si="16251"/>
        <v>0</v>
      </c>
      <c r="AQ708" s="36"/>
      <c r="AR708" s="37"/>
      <c r="AS708" s="44">
        <f t="shared" ref="AS708" si="16320">parseTime(AQ708)-(AR709=INT(RIGHT($F708, 1)))</f>
        <v>0</v>
      </c>
      <c r="AT708" s="45">
        <f t="shared" si="16253"/>
        <v>0</v>
      </c>
      <c r="AU708" s="36"/>
      <c r="AV708" s="37"/>
      <c r="AW708" s="44">
        <f>parseTime(AU708)-(AV709=INT(RIGHT($F708, 1)))</f>
        <v>0</v>
      </c>
      <c r="AX708" s="45">
        <f t="shared" si="16254"/>
        <v>0</v>
      </c>
      <c r="AY708" s="36"/>
      <c r="AZ708" s="37"/>
      <c r="BA708" s="44">
        <f>parseTime(AY708)-(AZ709=INT(RIGHT($F708, 1)))</f>
        <v>0</v>
      </c>
      <c r="BB708" s="45">
        <f t="shared" si="16255"/>
        <v>0</v>
      </c>
      <c r="BC708" s="36"/>
      <c r="BD708" s="37"/>
      <c r="BE708" s="44">
        <f>parseTime(BC708)-(BD709=INT(RIGHT($F708, 1)))</f>
        <v>0</v>
      </c>
      <c r="BF708" s="45">
        <f t="shared" si="16256"/>
        <v>0</v>
      </c>
      <c r="BG708" s="36"/>
      <c r="BH708" s="37"/>
      <c r="BI708" s="44">
        <f>parseTime(BG708)-(BH709=INT(RIGHT($F708, 1)))</f>
        <v>0</v>
      </c>
      <c r="BJ708" s="45">
        <f t="shared" si="16257"/>
        <v>0</v>
      </c>
      <c r="BK708" s="36"/>
      <c r="BL708" s="37"/>
      <c r="BM708" s="44">
        <f>parseTime(BK708)-(BL709=INT(RIGHT($F708, 1)))</f>
        <v>0</v>
      </c>
      <c r="BN708" s="45">
        <f t="shared" si="16258"/>
        <v>0</v>
      </c>
      <c r="BO708" s="36"/>
      <c r="BP708" s="37"/>
      <c r="BQ708" s="44">
        <f t="shared" ref="BQ708" si="16321">parseTime(BO708)-(BP709=INT(RIGHT($F708, 1)))</f>
        <v>0</v>
      </c>
      <c r="BR708" s="45">
        <f t="shared" si="16260"/>
        <v>0</v>
      </c>
      <c r="BS708" s="36"/>
      <c r="BT708" s="37"/>
      <c r="BU708" s="44">
        <f t="shared" ref="BU708" si="16322">parseTime(BS708)-(BT709=INT(RIGHT($F708, 1)))</f>
        <v>0</v>
      </c>
      <c r="BV708" s="45">
        <f t="shared" si="16262"/>
        <v>0</v>
      </c>
      <c r="BW708" s="36"/>
      <c r="BX708" s="37"/>
      <c r="BY708" s="44">
        <f t="shared" ref="BY708" si="16323">parseTime(BW708)-(BX709=INT(RIGHT($F708, 1)))</f>
        <v>0</v>
      </c>
      <c r="BZ708" s="45">
        <f t="shared" si="16264"/>
        <v>0</v>
      </c>
      <c r="CA708" s="36"/>
      <c r="CB708" s="37"/>
      <c r="CC708" s="44">
        <f t="shared" ref="CC708" si="16324">parseTime(CA708)-(CB709=INT(RIGHT($F708, 1)))</f>
        <v>0</v>
      </c>
      <c r="CD708" s="45">
        <f t="shared" si="16266"/>
        <v>0</v>
      </c>
      <c r="CE708" s="36"/>
      <c r="CF708" s="37"/>
      <c r="CG708" s="44">
        <f t="shared" ref="CG708" si="16325">parseTime(CE708)-(CF709=INT(RIGHT($F708, 1)))</f>
        <v>0</v>
      </c>
      <c r="CH708" s="45">
        <f t="shared" si="16268"/>
        <v>0</v>
      </c>
    </row>
    <row r="709" spans="1:86" x14ac:dyDescent="0.25">
      <c r="A709" s="56" t="s">
        <v>120</v>
      </c>
      <c r="B709" s="57">
        <f ca="1">roleHours(G704:CH710, "DCC")</f>
        <v>0</v>
      </c>
      <c r="C709" s="14">
        <f t="shared" ref="C709:C765" ca="1" si="16326">B709/8</f>
        <v>0</v>
      </c>
      <c r="D709" s="14"/>
      <c r="E709" s="20"/>
      <c r="F709" s="51"/>
      <c r="G709" s="46" t="s">
        <v>134</v>
      </c>
      <c r="H709" s="38">
        <f t="shared" ref="H709" si="16327">lunchAdjust(G704:H708)</f>
        <v>1</v>
      </c>
      <c r="I709" s="48" t="s">
        <v>0</v>
      </c>
      <c r="J709" s="39">
        <f t="shared" ref="J709" si="16328">SUMPRODUCT(I704:I708*J704:J708)</f>
        <v>8</v>
      </c>
      <c r="K709" s="46" t="s">
        <v>134</v>
      </c>
      <c r="L709" s="38">
        <f t="shared" ref="L709" si="16329">lunchAdjust(K704:L708)</f>
        <v>1</v>
      </c>
      <c r="M709" s="48" t="s">
        <v>0</v>
      </c>
      <c r="N709" s="39">
        <f t="shared" ref="N709" si="16330">SUMPRODUCT(M704:M708*N704:N708)</f>
        <v>8</v>
      </c>
      <c r="O709" s="46" t="s">
        <v>134</v>
      </c>
      <c r="P709" s="38">
        <f t="shared" ref="P709" si="16331">lunchAdjust(O704:P708)</f>
        <v>1</v>
      </c>
      <c r="Q709" s="48" t="s">
        <v>0</v>
      </c>
      <c r="R709" s="39">
        <f t="shared" ref="R709" si="16332">SUMPRODUCT(Q704:Q708*R704:R708)</f>
        <v>8</v>
      </c>
      <c r="S709" s="46" t="s">
        <v>134</v>
      </c>
      <c r="T709" s="38">
        <f t="shared" ref="T709" si="16333">lunchAdjust(S704:T708)</f>
        <v>1</v>
      </c>
      <c r="U709" s="48" t="s">
        <v>0</v>
      </c>
      <c r="V709" s="39">
        <f t="shared" ref="V709" si="16334">SUMPRODUCT(U704:U708*V704:V708)</f>
        <v>8</v>
      </c>
      <c r="W709" s="46" t="s">
        <v>134</v>
      </c>
      <c r="X709" s="38">
        <f t="shared" ref="X709" si="16335">lunchAdjust(W704:X708)</f>
        <v>1</v>
      </c>
      <c r="Y709" s="48" t="s">
        <v>0</v>
      </c>
      <c r="Z709" s="39">
        <f t="shared" ref="Z709" si="16336">SUMPRODUCT(Y704:Y708*Z704:Z708)</f>
        <v>8</v>
      </c>
      <c r="AA709" s="46" t="s">
        <v>134</v>
      </c>
      <c r="AB709" s="38">
        <f t="shared" ref="AB709" si="16337">lunchAdjust(AA704:AB708)</f>
        <v>1</v>
      </c>
      <c r="AC709" s="48" t="s">
        <v>0</v>
      </c>
      <c r="AD709" s="39">
        <f t="shared" ref="AD709" si="16338">SUMPRODUCT(AC704:AC708*AD704:AD708)</f>
        <v>8</v>
      </c>
      <c r="AE709" s="46" t="s">
        <v>134</v>
      </c>
      <c r="AF709" s="38">
        <f t="shared" ref="AF709" si="16339">lunchAdjust(AE704:AF708)</f>
        <v>1</v>
      </c>
      <c r="AG709" s="48" t="s">
        <v>0</v>
      </c>
      <c r="AH709" s="39">
        <f t="shared" ref="AH709" si="16340">SUMPRODUCT(AG704:AG708*AH704:AH708)</f>
        <v>8</v>
      </c>
      <c r="AI709" s="46" t="s">
        <v>134</v>
      </c>
      <c r="AJ709" s="38">
        <f t="shared" ref="AJ709" si="16341">lunchAdjust(AI704:AJ708)</f>
        <v>1</v>
      </c>
      <c r="AK709" s="48" t="s">
        <v>0</v>
      </c>
      <c r="AL709" s="39">
        <f t="shared" ref="AL709" si="16342">SUMPRODUCT(AK704:AK708*AL704:AL708)</f>
        <v>8</v>
      </c>
      <c r="AM709" s="46" t="s">
        <v>134</v>
      </c>
      <c r="AN709" s="38">
        <f t="shared" ref="AN709" si="16343">lunchAdjust(AM704:AN708)</f>
        <v>0</v>
      </c>
      <c r="AO709" s="48" t="s">
        <v>0</v>
      </c>
      <c r="AP709" s="39">
        <f t="shared" ref="AP709" si="16344">SUMPRODUCT(AO704:AO708*AP704:AP708)</f>
        <v>0</v>
      </c>
      <c r="AQ709" s="46" t="s">
        <v>134</v>
      </c>
      <c r="AR709" s="38">
        <f t="shared" ref="AR709" si="16345">lunchAdjust(AQ704:AR708)</f>
        <v>0</v>
      </c>
      <c r="AS709" s="48" t="s">
        <v>0</v>
      </c>
      <c r="AT709" s="39">
        <f t="shared" ref="AT709" si="16346">SUMPRODUCT(AS704:AS708*AT704:AT708)</f>
        <v>0</v>
      </c>
      <c r="AU709" s="46" t="s">
        <v>134</v>
      </c>
      <c r="AV709" s="38">
        <f t="shared" ref="AV709" si="16347">lunchAdjust(AU704:AV708)</f>
        <v>1</v>
      </c>
      <c r="AW709" s="48" t="s">
        <v>0</v>
      </c>
      <c r="AX709" s="39">
        <f t="shared" ref="AX709" si="16348">SUMPRODUCT(AW704:AW708*AX704:AX708)</f>
        <v>8</v>
      </c>
      <c r="AY709" s="46" t="s">
        <v>134</v>
      </c>
      <c r="AZ709" s="38">
        <f t="shared" ref="AZ709" si="16349">lunchAdjust(AY704:AZ708)</f>
        <v>0</v>
      </c>
      <c r="BA709" s="48" t="s">
        <v>0</v>
      </c>
      <c r="BB709" s="39">
        <f t="shared" ref="BB709" si="16350">SUMPRODUCT(BA704:BA708*BB704:BB708)</f>
        <v>0</v>
      </c>
      <c r="BC709" s="46" t="s">
        <v>134</v>
      </c>
      <c r="BD709" s="38">
        <f t="shared" ref="BD709" si="16351">lunchAdjust(BC704:BD708)</f>
        <v>0</v>
      </c>
      <c r="BE709" s="48" t="s">
        <v>0</v>
      </c>
      <c r="BF709" s="39">
        <f t="shared" ref="BF709" si="16352">SUMPRODUCT(BE704:BE708*BF704:BF708)</f>
        <v>0</v>
      </c>
      <c r="BG709" s="46" t="s">
        <v>134</v>
      </c>
      <c r="BH709" s="38">
        <f t="shared" ref="BH709" si="16353">lunchAdjust(BG704:BH708)</f>
        <v>0</v>
      </c>
      <c r="BI709" s="48" t="s">
        <v>0</v>
      </c>
      <c r="BJ709" s="39">
        <f t="shared" ref="BJ709" si="16354">SUMPRODUCT(BI704:BI708*BJ704:BJ708)</f>
        <v>0</v>
      </c>
      <c r="BK709" s="46" t="s">
        <v>134</v>
      </c>
      <c r="BL709" s="38">
        <f t="shared" ref="BL709" si="16355">lunchAdjust(BK704:BL708)</f>
        <v>0</v>
      </c>
      <c r="BM709" s="48" t="s">
        <v>0</v>
      </c>
      <c r="BN709" s="39">
        <f t="shared" ref="BN709" si="16356">SUMPRODUCT(BM704:BM708*BN704:BN708)</f>
        <v>0</v>
      </c>
      <c r="BO709" s="46" t="s">
        <v>134</v>
      </c>
      <c r="BP709" s="38">
        <f t="shared" ref="BP709" si="16357">lunchAdjust(BO704:BP708)</f>
        <v>0</v>
      </c>
      <c r="BQ709" s="48" t="s">
        <v>0</v>
      </c>
      <c r="BR709" s="39">
        <f t="shared" ref="BR709" si="16358">SUMPRODUCT(BQ704:BQ708*BR704:BR708)</f>
        <v>0</v>
      </c>
      <c r="BS709" s="46" t="s">
        <v>134</v>
      </c>
      <c r="BT709" s="38">
        <f t="shared" ref="BT709" si="16359">lunchAdjust(BS704:BT708)</f>
        <v>0</v>
      </c>
      <c r="BU709" s="48" t="s">
        <v>0</v>
      </c>
      <c r="BV709" s="39">
        <f t="shared" ref="BV709" si="16360">SUMPRODUCT(BU704:BU708*BV704:BV708)</f>
        <v>0</v>
      </c>
      <c r="BW709" s="46" t="s">
        <v>134</v>
      </c>
      <c r="BX709" s="38">
        <f t="shared" ref="BX709" si="16361">lunchAdjust(BW704:BX708)</f>
        <v>0</v>
      </c>
      <c r="BY709" s="48" t="s">
        <v>0</v>
      </c>
      <c r="BZ709" s="39">
        <f t="shared" ref="BZ709" si="16362">SUMPRODUCT(BY704:BY708*BZ704:BZ708)</f>
        <v>0</v>
      </c>
      <c r="CA709" s="46" t="s">
        <v>134</v>
      </c>
      <c r="CB709" s="38">
        <f t="shared" ref="CB709" si="16363">lunchAdjust(CA704:CB708)</f>
        <v>0</v>
      </c>
      <c r="CC709" s="48" t="s">
        <v>0</v>
      </c>
      <c r="CD709" s="39">
        <f t="shared" ref="CD709" si="16364">SUMPRODUCT(CC704:CC708*CD704:CD708)</f>
        <v>0</v>
      </c>
      <c r="CE709" s="46" t="s">
        <v>134</v>
      </c>
      <c r="CF709" s="38">
        <f t="shared" ref="CF709" si="16365">lunchAdjust(CE704:CF708)</f>
        <v>0</v>
      </c>
      <c r="CG709" s="48" t="s">
        <v>0</v>
      </c>
      <c r="CH709" s="39">
        <f t="shared" ref="CH709" si="16366">SUMPRODUCT(CG704:CG708*CH704:CH708)</f>
        <v>0</v>
      </c>
    </row>
    <row r="710" spans="1:86" ht="15.75" thickBot="1" x14ac:dyDescent="0.3">
      <c r="A710" s="58" t="s">
        <v>121</v>
      </c>
      <c r="B710" s="59">
        <f ca="1">roleHours(G704:CH710, "OUT")</f>
        <v>0</v>
      </c>
      <c r="C710" s="54" t="s">
        <v>137</v>
      </c>
      <c r="D710" s="22">
        <f ca="1">roleHours(G704:CH710, "PTO")</f>
        <v>0</v>
      </c>
      <c r="E710" s="23"/>
      <c r="F710" s="52"/>
      <c r="G710" s="47" t="s">
        <v>39</v>
      </c>
      <c r="H710" s="40">
        <f t="shared" si="15705"/>
        <v>0</v>
      </c>
      <c r="I710" s="49" t="s">
        <v>135</v>
      </c>
      <c r="J710" s="41">
        <f t="shared" ref="J710" si="16367">J709*G$4</f>
        <v>0</v>
      </c>
      <c r="K710" s="47" t="s">
        <v>39</v>
      </c>
      <c r="L710" s="40">
        <f t="shared" ref="L710" si="16368">SUMPRODUCT(M704:M708*(L704:L708="PTO"))+SUMPRODUCT(M704:M708*(L704:L708="HOL"))</f>
        <v>0</v>
      </c>
      <c r="M710" s="49" t="s">
        <v>135</v>
      </c>
      <c r="N710" s="41">
        <f t="shared" ref="N710" si="16369">N709*K$4</f>
        <v>0</v>
      </c>
      <c r="O710" s="47" t="s">
        <v>39</v>
      </c>
      <c r="P710" s="40">
        <f t="shared" ref="P710" si="16370">SUMPRODUCT(Q704:Q708*(P704:P708="PTO"))+SUMPRODUCT(Q704:Q708*(P704:P708="HOL"))</f>
        <v>0</v>
      </c>
      <c r="Q710" s="49" t="s">
        <v>135</v>
      </c>
      <c r="R710" s="41">
        <f t="shared" ref="R710" si="16371">R709*O$4</f>
        <v>8</v>
      </c>
      <c r="S710" s="47" t="s">
        <v>39</v>
      </c>
      <c r="T710" s="40">
        <f t="shared" ref="T710" si="16372">SUMPRODUCT(U704:U708*(T704:T708="PTO"))+SUMPRODUCT(U704:U708*(T704:T708="HOL"))</f>
        <v>0</v>
      </c>
      <c r="U710" s="49" t="s">
        <v>135</v>
      </c>
      <c r="V710" s="41">
        <f t="shared" ref="V710" si="16373">V709*S$4</f>
        <v>0</v>
      </c>
      <c r="W710" s="47" t="s">
        <v>39</v>
      </c>
      <c r="X710" s="40">
        <f t="shared" ref="X710" si="16374">SUMPRODUCT(Y704:Y708*(X704:X708="PTO"))+SUMPRODUCT(Y704:Y708*(X704:X708="HOL"))</f>
        <v>0</v>
      </c>
      <c r="Y710" s="49" t="s">
        <v>135</v>
      </c>
      <c r="Z710" s="41">
        <f t="shared" ref="Z710" si="16375">Z709*W$4</f>
        <v>8</v>
      </c>
      <c r="AA710" s="47" t="s">
        <v>39</v>
      </c>
      <c r="AB710" s="40">
        <f t="shared" ref="AB710" si="16376">SUMPRODUCT(AC704:AC708*(AB704:AB708="PTO"))+SUMPRODUCT(AC704:AC708*(AB704:AB708="HOL"))</f>
        <v>0</v>
      </c>
      <c r="AC710" s="49" t="s">
        <v>135</v>
      </c>
      <c r="AD710" s="41">
        <f t="shared" ref="AD710" si="16377">AD709*AA$4</f>
        <v>8</v>
      </c>
      <c r="AE710" s="47" t="s">
        <v>39</v>
      </c>
      <c r="AF710" s="40">
        <f t="shared" ref="AF710" si="16378">SUMPRODUCT(AG704:AG708*(AF704:AF708="PTO"))+SUMPRODUCT(AG704:AG708*(AF704:AF708="HOL"))</f>
        <v>0</v>
      </c>
      <c r="AG710" s="49" t="s">
        <v>135</v>
      </c>
      <c r="AH710" s="41">
        <f t="shared" ref="AH710" si="16379">AH709*AE$4</f>
        <v>8</v>
      </c>
      <c r="AI710" s="47" t="s">
        <v>39</v>
      </c>
      <c r="AJ710" s="40">
        <f t="shared" ref="AJ710" si="16380">SUMPRODUCT(AK704:AK708*(AJ704:AJ708="PTO"))+SUMPRODUCT(AK704:AK708*(AJ704:AJ708="HOL"))</f>
        <v>0</v>
      </c>
      <c r="AK710" s="49" t="s">
        <v>135</v>
      </c>
      <c r="AL710" s="41">
        <f>AL709*AI$4</f>
        <v>8</v>
      </c>
      <c r="AM710" s="47" t="s">
        <v>39</v>
      </c>
      <c r="AN710" s="40">
        <f t="shared" ref="AN710" si="16381">SUMPRODUCT(AO704:AO708*(AN704:AN708="PTO"))+SUMPRODUCT(AO704:AO708*(AN704:AN708="HOL"))</f>
        <v>0</v>
      </c>
      <c r="AO710" s="49" t="s">
        <v>135</v>
      </c>
      <c r="AP710" s="41">
        <f t="shared" ref="AP710" si="16382">AP709*AM$4</f>
        <v>0</v>
      </c>
      <c r="AQ710" s="47" t="s">
        <v>39</v>
      </c>
      <c r="AR710" s="40">
        <f t="shared" ref="AR710" si="16383">SUMPRODUCT(AS704:AS708*(AR704:AR708="PTO"))+SUMPRODUCT(AS704:AS708*(AR704:AR708="HOL"))</f>
        <v>0</v>
      </c>
      <c r="AS710" s="49" t="s">
        <v>135</v>
      </c>
      <c r="AT710" s="41">
        <f t="shared" ref="AT710" si="16384">AT709*AQ$4</f>
        <v>0</v>
      </c>
      <c r="AU710" s="47" t="s">
        <v>39</v>
      </c>
      <c r="AV710" s="40">
        <f t="shared" ref="AV710" si="16385">SUMPRODUCT(AW704:AW708*(AV704:AV708="PTO"))+SUMPRODUCT(AW704:AW708*(AV704:AV708="HOL"))</f>
        <v>0</v>
      </c>
      <c r="AW710" s="49" t="s">
        <v>135</v>
      </c>
      <c r="AX710" s="41">
        <f>AX709*AU$4</f>
        <v>8</v>
      </c>
      <c r="AY710" s="47" t="s">
        <v>39</v>
      </c>
      <c r="AZ710" s="40">
        <f t="shared" ref="AZ710" si="16386">SUMPRODUCT(BA704:BA708*(AZ704:AZ708="PTO"))+SUMPRODUCT(BA704:BA708*(AZ704:AZ708="HOL"))</f>
        <v>0</v>
      </c>
      <c r="BA710" s="49" t="s">
        <v>135</v>
      </c>
      <c r="BB710" s="41">
        <f>BB709*AY$4</f>
        <v>0</v>
      </c>
      <c r="BC710" s="47" t="s">
        <v>39</v>
      </c>
      <c r="BD710" s="40">
        <f t="shared" ref="BD710" si="16387">SUMPRODUCT(BE704:BE708*(BD704:BD708="PTO"))+SUMPRODUCT(BE704:BE708*(BD704:BD708="HOL"))</f>
        <v>0</v>
      </c>
      <c r="BE710" s="49" t="s">
        <v>135</v>
      </c>
      <c r="BF710" s="41">
        <f>BF709*BC$4</f>
        <v>0</v>
      </c>
      <c r="BG710" s="47" t="s">
        <v>39</v>
      </c>
      <c r="BH710" s="40">
        <f t="shared" ref="BH710" si="16388">SUMPRODUCT(BI704:BI708*(BH704:BH708="PTO"))+SUMPRODUCT(BI704:BI708*(BH704:BH708="HOL"))</f>
        <v>0</v>
      </c>
      <c r="BI710" s="49" t="s">
        <v>135</v>
      </c>
      <c r="BJ710" s="41">
        <f>BJ709*BG$4</f>
        <v>0</v>
      </c>
      <c r="BK710" s="47" t="s">
        <v>39</v>
      </c>
      <c r="BL710" s="40">
        <f t="shared" ref="BL710" si="16389">SUMPRODUCT(BM704:BM708*(BL704:BL708="PTO"))+SUMPRODUCT(BM704:BM708*(BL704:BL708="HOL"))</f>
        <v>0</v>
      </c>
      <c r="BM710" s="49" t="s">
        <v>135</v>
      </c>
      <c r="BN710" s="41">
        <f>BN709*BK$4</f>
        <v>0</v>
      </c>
      <c r="BO710" s="47" t="s">
        <v>39</v>
      </c>
      <c r="BP710" s="40">
        <f t="shared" ref="BP710" si="16390">SUMPRODUCT(BQ704:BQ708*(BP704:BP708="PTO"))+SUMPRODUCT(BQ704:BQ708*(BP704:BP708="HOL"))</f>
        <v>0</v>
      </c>
      <c r="BQ710" s="49" t="s">
        <v>135</v>
      </c>
      <c r="BR710" s="41">
        <f t="shared" ref="BR710" si="16391">BR709*BO$4</f>
        <v>0</v>
      </c>
      <c r="BS710" s="47" t="s">
        <v>39</v>
      </c>
      <c r="BT710" s="40">
        <f t="shared" ref="BT710" si="16392">SUMPRODUCT(BU704:BU708*(BT704:BT708="PTO"))+SUMPRODUCT(BU704:BU708*(BT704:BT708="HOL"))</f>
        <v>0</v>
      </c>
      <c r="BU710" s="49" t="s">
        <v>135</v>
      </c>
      <c r="BV710" s="41">
        <f t="shared" ref="BV710" si="16393">BV709*BS$4</f>
        <v>0</v>
      </c>
      <c r="BW710" s="47" t="s">
        <v>39</v>
      </c>
      <c r="BX710" s="40">
        <f t="shared" ref="BX710" si="16394">SUMPRODUCT(BY704:BY708*(BX704:BX708="PTO"))+SUMPRODUCT(BY704:BY708*(BX704:BX708="HOL"))</f>
        <v>0</v>
      </c>
      <c r="BY710" s="49" t="s">
        <v>135</v>
      </c>
      <c r="BZ710" s="41">
        <f t="shared" ref="BZ710" si="16395">BZ709*BW$4</f>
        <v>0</v>
      </c>
      <c r="CA710" s="47" t="s">
        <v>39</v>
      </c>
      <c r="CB710" s="40">
        <f t="shared" ref="CB710" si="16396">SUMPRODUCT(CC704:CC708*(CB704:CB708="PTO"))+SUMPRODUCT(CC704:CC708*(CB704:CB708="HOL"))</f>
        <v>0</v>
      </c>
      <c r="CC710" s="49" t="s">
        <v>135</v>
      </c>
      <c r="CD710" s="41">
        <f t="shared" ref="CD710" si="16397">CD709*CA$4</f>
        <v>0</v>
      </c>
      <c r="CE710" s="47" t="s">
        <v>39</v>
      </c>
      <c r="CF710" s="40">
        <f t="shared" ref="CF710" si="16398">SUMPRODUCT(CG704:CG708*(CF704:CF708="PTO"))+SUMPRODUCT(CG704:CG708*(CF704:CF708="HOL"))</f>
        <v>0</v>
      </c>
      <c r="CG710" s="49" t="s">
        <v>135</v>
      </c>
      <c r="CH710" s="41">
        <f t="shared" ref="CH710" si="16399">CH709*CE$4</f>
        <v>0</v>
      </c>
    </row>
    <row r="711" spans="1:86" x14ac:dyDescent="0.25">
      <c r="A711" s="70" t="s">
        <v>133</v>
      </c>
      <c r="B711" s="71">
        <f t="shared" ref="B711" ca="1" si="16400">D711-B712</f>
        <v>-10.80202112999541</v>
      </c>
      <c r="C711" s="72" t="s">
        <v>122</v>
      </c>
      <c r="D711" s="71">
        <f>IFERROR(INDEX(Holidays[FTE], MATCH(Entry!E711, Holidays[Date], 0)), 1)*8*INDEX(FTEguide[[1]:[12]], MATCH(Entry!E712, FTEguide[Weekday], 0), IF(Entry!E714&gt;0, Entry!E714, MONTH(Entry!E711)))</f>
        <v>61.19797887000459</v>
      </c>
      <c r="E711" s="60">
        <f t="shared" si="15243"/>
        <v>43929</v>
      </c>
      <c r="F711" s="50" t="s">
        <v>128</v>
      </c>
      <c r="G711" s="34" t="s">
        <v>136</v>
      </c>
      <c r="H711" s="35" t="s">
        <v>23</v>
      </c>
      <c r="I711" s="42">
        <f t="shared" ref="I711" si="16401">parseTime(G711)-(H716=INT(RIGHT($F711, 1)))</f>
        <v>8</v>
      </c>
      <c r="J711" s="43">
        <f t="shared" ref="J711:J715" si="16402">isClocked(H711)</f>
        <v>1</v>
      </c>
      <c r="K711" s="34" t="s">
        <v>136</v>
      </c>
      <c r="L711" s="35" t="s">
        <v>23</v>
      </c>
      <c r="M711" s="42">
        <f t="shared" ref="M711" si="16403">parseTime(K711)-(L716=INT(RIGHT($F711, 1)))</f>
        <v>8</v>
      </c>
      <c r="N711" s="43">
        <f t="shared" ref="N711:N715" si="16404">isClocked(L711)</f>
        <v>1</v>
      </c>
      <c r="O711" s="34" t="s">
        <v>180</v>
      </c>
      <c r="P711" s="35" t="s">
        <v>23</v>
      </c>
      <c r="Q711" s="42">
        <f t="shared" ref="Q711" si="16405">parseTime(O711)-(P716=INT(RIGHT($F711, 1)))</f>
        <v>8</v>
      </c>
      <c r="R711" s="43">
        <f t="shared" ref="R711:R715" si="16406">isClocked(P711)</f>
        <v>1</v>
      </c>
      <c r="S711" s="34" t="s">
        <v>227</v>
      </c>
      <c r="T711" s="35" t="s">
        <v>23</v>
      </c>
      <c r="U711" s="42">
        <f t="shared" ref="U711" si="16407">parseTime(S711)-(T716=INT(RIGHT($F711, 1)))</f>
        <v>8</v>
      </c>
      <c r="V711" s="43">
        <f t="shared" ref="V711:V715" si="16408">isClocked(T711)</f>
        <v>1</v>
      </c>
      <c r="W711" s="34" t="s">
        <v>136</v>
      </c>
      <c r="X711" s="35" t="s">
        <v>24</v>
      </c>
      <c r="Y711" s="42">
        <f t="shared" ref="Y711" si="16409">parseTime(W711)-(X716=INT(RIGHT($F711, 1)))</f>
        <v>8</v>
      </c>
      <c r="Z711" s="43">
        <f t="shared" ref="Z711:Z715" si="16410">isClocked(X711)</f>
        <v>1</v>
      </c>
      <c r="AA711" s="34" t="s">
        <v>136</v>
      </c>
      <c r="AB711" s="35" t="s">
        <v>23</v>
      </c>
      <c r="AC711" s="42">
        <f t="shared" ref="AC711" si="16411">parseTime(AA711)-(AB716=INT(RIGHT($F711, 1)))</f>
        <v>8</v>
      </c>
      <c r="AD711" s="43">
        <f t="shared" ref="AD711:AD715" si="16412">isClocked(AB711)</f>
        <v>1</v>
      </c>
      <c r="AE711" s="34" t="s">
        <v>136</v>
      </c>
      <c r="AF711" s="35" t="s">
        <v>25</v>
      </c>
      <c r="AG711" s="42">
        <f t="shared" ref="AG711" si="16413">parseTime(AE711)-(AF716=INT(RIGHT($F711, 1)))</f>
        <v>8</v>
      </c>
      <c r="AH711" s="43">
        <f t="shared" ref="AH711:AH715" si="16414">isClocked(AF711)</f>
        <v>1</v>
      </c>
      <c r="AI711" s="34"/>
      <c r="AJ711" s="35"/>
      <c r="AK711" s="42">
        <f>parseTime(AI711)-(AJ716=INT(RIGHT($F711, 1)))</f>
        <v>0</v>
      </c>
      <c r="AL711" s="43">
        <f t="shared" ref="AL711:AL715" si="16415">isClocked(AJ711)</f>
        <v>0</v>
      </c>
      <c r="AM711" s="34" t="s">
        <v>136</v>
      </c>
      <c r="AN711" s="35" t="s">
        <v>23</v>
      </c>
      <c r="AO711" s="42">
        <f t="shared" ref="AO711" si="16416">parseTime(AM711)-(AN716=INT(RIGHT($F711, 1)))</f>
        <v>8</v>
      </c>
      <c r="AP711" s="43">
        <f t="shared" ref="AP711:AP715" si="16417">isClocked(AN711)</f>
        <v>1</v>
      </c>
      <c r="AQ711" s="34"/>
      <c r="AR711" s="35"/>
      <c r="AS711" s="42">
        <f t="shared" ref="AS711" si="16418">parseTime(AQ711)-(AR716=INT(RIGHT($F711, 1)))</f>
        <v>0</v>
      </c>
      <c r="AT711" s="43">
        <f t="shared" ref="AT711:AT715" si="16419">isClocked(AR711)</f>
        <v>0</v>
      </c>
      <c r="AU711" s="34" t="s">
        <v>136</v>
      </c>
      <c r="AV711" s="35" t="s">
        <v>24</v>
      </c>
      <c r="AW711" s="42">
        <f>parseTime(AU711)-(AV716=INT(RIGHT($F711, 1)))</f>
        <v>8</v>
      </c>
      <c r="AX711" s="43">
        <f t="shared" ref="AX711:AX715" si="16420">isClocked(AV711)</f>
        <v>1</v>
      </c>
      <c r="AY711" s="34"/>
      <c r="AZ711" s="35"/>
      <c r="BA711" s="42">
        <f>parseTime(AY711)-(AZ716=INT(RIGHT($F711, 1)))</f>
        <v>0</v>
      </c>
      <c r="BB711" s="43">
        <f t="shared" ref="BB711:BB715" si="16421">isClocked(AZ711)</f>
        <v>0</v>
      </c>
      <c r="BC711" s="34"/>
      <c r="BD711" s="35"/>
      <c r="BE711" s="42">
        <f>parseTime(BC711)-(BD716=INT(RIGHT($F711, 1)))</f>
        <v>0</v>
      </c>
      <c r="BF711" s="43">
        <f t="shared" ref="BF711:BF715" si="16422">isClocked(BD711)</f>
        <v>0</v>
      </c>
      <c r="BG711" s="34"/>
      <c r="BH711" s="35"/>
      <c r="BI711" s="42">
        <f>parseTime(BG711)-(BH716=INT(RIGHT($F711, 1)))</f>
        <v>0</v>
      </c>
      <c r="BJ711" s="43">
        <f t="shared" ref="BJ711:BJ715" si="16423">isClocked(BH711)</f>
        <v>0</v>
      </c>
      <c r="BK711" s="34"/>
      <c r="BL711" s="35"/>
      <c r="BM711" s="42">
        <f>parseTime(BK711)-(BL716=INT(RIGHT($F711, 1)))</f>
        <v>0</v>
      </c>
      <c r="BN711" s="43">
        <f t="shared" ref="BN711:BN715" si="16424">isClocked(BL711)</f>
        <v>0</v>
      </c>
      <c r="BO711" s="34"/>
      <c r="BP711" s="35"/>
      <c r="BQ711" s="42">
        <f t="shared" ref="BQ711" si="16425">parseTime(BO711)-(BP716=INT(RIGHT($F711, 1)))</f>
        <v>0</v>
      </c>
      <c r="BR711" s="43">
        <f t="shared" ref="BR711:BR715" si="16426">isClocked(BP711)</f>
        <v>0</v>
      </c>
      <c r="BS711" s="34"/>
      <c r="BT711" s="35"/>
      <c r="BU711" s="42">
        <f t="shared" ref="BU711" si="16427">parseTime(BS711)-(BT716=INT(RIGHT($F711, 1)))</f>
        <v>0</v>
      </c>
      <c r="BV711" s="43">
        <f t="shared" ref="BV711:BV715" si="16428">isClocked(BT711)</f>
        <v>0</v>
      </c>
      <c r="BW711" s="34"/>
      <c r="BX711" s="35"/>
      <c r="BY711" s="42">
        <f t="shared" ref="BY711" si="16429">parseTime(BW711)-(BX716=INT(RIGHT($F711, 1)))</f>
        <v>0</v>
      </c>
      <c r="BZ711" s="43">
        <f t="shared" ref="BZ711:BZ715" si="16430">isClocked(BX711)</f>
        <v>0</v>
      </c>
      <c r="CA711" s="34"/>
      <c r="CB711" s="35"/>
      <c r="CC711" s="42">
        <f t="shared" ref="CC711" si="16431">parseTime(CA711)-(CB716=INT(RIGHT($F711, 1)))</f>
        <v>0</v>
      </c>
      <c r="CD711" s="43">
        <f t="shared" ref="CD711:CD715" si="16432">isClocked(CB711)</f>
        <v>0</v>
      </c>
      <c r="CE711" s="34"/>
      <c r="CF711" s="35"/>
      <c r="CG711" s="42">
        <f t="shared" ref="CG711" si="16433">parseTime(CE711)-(CF716=INT(RIGHT($F711, 1)))</f>
        <v>0</v>
      </c>
      <c r="CH711" s="43">
        <f t="shared" ref="CH711:CH715" si="16434">isClocked(CF711)</f>
        <v>0</v>
      </c>
    </row>
    <row r="712" spans="1:86" x14ac:dyDescent="0.25">
      <c r="A712" s="56" t="s">
        <v>0</v>
      </c>
      <c r="B712" s="57">
        <f t="shared" ref="B712" ca="1" si="16435">SUM(B713:B716)</f>
        <v>72</v>
      </c>
      <c r="C712" s="14" t="s">
        <v>252</v>
      </c>
      <c r="D712" s="14"/>
      <c r="E712" s="55" t="str">
        <f t="shared" si="15112"/>
        <v>Wednesday</v>
      </c>
      <c r="F712" s="51" t="s">
        <v>129</v>
      </c>
      <c r="G712" s="36"/>
      <c r="H712" s="37"/>
      <c r="I712" s="44">
        <f t="shared" ref="I712" si="16436">parseTime(G712)-(H716=INT(RIGHT($F712, 1)))</f>
        <v>0</v>
      </c>
      <c r="J712" s="45">
        <f t="shared" si="16402"/>
        <v>0</v>
      </c>
      <c r="K712" s="36"/>
      <c r="L712" s="37"/>
      <c r="M712" s="44">
        <f t="shared" ref="M712" si="16437">parseTime(K712)-(L716=INT(RIGHT($F712, 1)))</f>
        <v>0</v>
      </c>
      <c r="N712" s="45">
        <f t="shared" si="16404"/>
        <v>0</v>
      </c>
      <c r="O712" s="36"/>
      <c r="P712" s="37"/>
      <c r="Q712" s="44">
        <f t="shared" ref="Q712" si="16438">parseTime(O712)-(P716=INT(RIGHT($F712, 1)))</f>
        <v>0</v>
      </c>
      <c r="R712" s="45">
        <f t="shared" si="16406"/>
        <v>0</v>
      </c>
      <c r="S712" s="36"/>
      <c r="T712" s="37"/>
      <c r="U712" s="44">
        <f t="shared" ref="U712" si="16439">parseTime(S712)-(T716=INT(RIGHT($F712, 1)))</f>
        <v>0</v>
      </c>
      <c r="V712" s="45">
        <f t="shared" si="16408"/>
        <v>0</v>
      </c>
      <c r="W712" s="36"/>
      <c r="X712" s="37"/>
      <c r="Y712" s="44">
        <f t="shared" ref="Y712" si="16440">parseTime(W712)-(X716=INT(RIGHT($F712, 1)))</f>
        <v>0</v>
      </c>
      <c r="Z712" s="45">
        <f t="shared" si="16410"/>
        <v>0</v>
      </c>
      <c r="AA712" s="36"/>
      <c r="AB712" s="37"/>
      <c r="AC712" s="44">
        <f t="shared" ref="AC712" si="16441">parseTime(AA712)-(AB716=INT(RIGHT($F712, 1)))</f>
        <v>0</v>
      </c>
      <c r="AD712" s="45">
        <f t="shared" si="16412"/>
        <v>0</v>
      </c>
      <c r="AE712" s="36"/>
      <c r="AF712" s="37"/>
      <c r="AG712" s="44">
        <f t="shared" ref="AG712" si="16442">parseTime(AE712)-(AF716=INT(RIGHT($F712, 1)))</f>
        <v>0</v>
      </c>
      <c r="AH712" s="45">
        <f t="shared" si="16414"/>
        <v>0</v>
      </c>
      <c r="AI712" s="36"/>
      <c r="AJ712" s="37"/>
      <c r="AK712" s="44">
        <f>parseTime(AI712)-(AJ716=INT(RIGHT($F712, 1)))</f>
        <v>0</v>
      </c>
      <c r="AL712" s="45">
        <f t="shared" si="16415"/>
        <v>0</v>
      </c>
      <c r="AM712" s="36"/>
      <c r="AN712" s="37"/>
      <c r="AO712" s="44">
        <f t="shared" ref="AO712" si="16443">parseTime(AM712)-(AN716=INT(RIGHT($F712, 1)))</f>
        <v>0</v>
      </c>
      <c r="AP712" s="45">
        <f t="shared" si="16417"/>
        <v>0</v>
      </c>
      <c r="AQ712" s="36"/>
      <c r="AR712" s="37"/>
      <c r="AS712" s="44">
        <f t="shared" ref="AS712" si="16444">parseTime(AQ712)-(AR716=INT(RIGHT($F712, 1)))</f>
        <v>0</v>
      </c>
      <c r="AT712" s="45">
        <f t="shared" si="16419"/>
        <v>0</v>
      </c>
      <c r="AU712" s="36"/>
      <c r="AV712" s="37"/>
      <c r="AW712" s="44">
        <f>parseTime(AU712)-(AV716=INT(RIGHT($F712, 1)))</f>
        <v>0</v>
      </c>
      <c r="AX712" s="45">
        <f t="shared" si="16420"/>
        <v>0</v>
      </c>
      <c r="AY712" s="36"/>
      <c r="AZ712" s="37"/>
      <c r="BA712" s="44">
        <f>parseTime(AY712)-(AZ716=INT(RIGHT($F712, 1)))</f>
        <v>0</v>
      </c>
      <c r="BB712" s="45">
        <f t="shared" si="16421"/>
        <v>0</v>
      </c>
      <c r="BC712" s="36"/>
      <c r="BD712" s="37"/>
      <c r="BE712" s="44">
        <f>parseTime(BC712)-(BD716=INT(RIGHT($F712, 1)))</f>
        <v>0</v>
      </c>
      <c r="BF712" s="45">
        <f t="shared" si="16422"/>
        <v>0</v>
      </c>
      <c r="BG712" s="36"/>
      <c r="BH712" s="37"/>
      <c r="BI712" s="44">
        <f>parseTime(BG712)-(BH716=INT(RIGHT($F712, 1)))</f>
        <v>0</v>
      </c>
      <c r="BJ712" s="45">
        <f t="shared" si="16423"/>
        <v>0</v>
      </c>
      <c r="BK712" s="36"/>
      <c r="BL712" s="37"/>
      <c r="BM712" s="44">
        <f>parseTime(BK712)-(BL716=INT(RIGHT($F712, 1)))</f>
        <v>0</v>
      </c>
      <c r="BN712" s="45">
        <f t="shared" si="16424"/>
        <v>0</v>
      </c>
      <c r="BO712" s="36"/>
      <c r="BP712" s="37"/>
      <c r="BQ712" s="44">
        <f t="shared" ref="BQ712" si="16445">parseTime(BO712)-(BP716=INT(RIGHT($F712, 1)))</f>
        <v>0</v>
      </c>
      <c r="BR712" s="45">
        <f t="shared" si="16426"/>
        <v>0</v>
      </c>
      <c r="BS712" s="36"/>
      <c r="BT712" s="37"/>
      <c r="BU712" s="44">
        <f t="shared" ref="BU712" si="16446">parseTime(BS712)-(BT716=INT(RIGHT($F712, 1)))</f>
        <v>0</v>
      </c>
      <c r="BV712" s="45">
        <f t="shared" si="16428"/>
        <v>0</v>
      </c>
      <c r="BW712" s="36"/>
      <c r="BX712" s="37"/>
      <c r="BY712" s="44">
        <f t="shared" ref="BY712" si="16447">parseTime(BW712)-(BX716=INT(RIGHT($F712, 1)))</f>
        <v>0</v>
      </c>
      <c r="BZ712" s="45">
        <f t="shared" si="16430"/>
        <v>0</v>
      </c>
      <c r="CA712" s="36"/>
      <c r="CB712" s="37"/>
      <c r="CC712" s="44">
        <f t="shared" ref="CC712" si="16448">parseTime(CA712)-(CB716=INT(RIGHT($F712, 1)))</f>
        <v>0</v>
      </c>
      <c r="CD712" s="45">
        <f t="shared" si="16432"/>
        <v>0</v>
      </c>
      <c r="CE712" s="36"/>
      <c r="CF712" s="37"/>
      <c r="CG712" s="44">
        <f t="shared" ref="CG712" si="16449">parseTime(CE712)-(CF716=INT(RIGHT($F712, 1)))</f>
        <v>0</v>
      </c>
      <c r="CH712" s="45">
        <f t="shared" si="16434"/>
        <v>0</v>
      </c>
    </row>
    <row r="713" spans="1:86" x14ac:dyDescent="0.25">
      <c r="A713" s="56" t="s">
        <v>117</v>
      </c>
      <c r="B713" s="57">
        <f ca="1">roleHours(G711:CH717, "MFD")</f>
        <v>48</v>
      </c>
      <c r="C713" s="14">
        <f t="shared" ca="1" si="16326"/>
        <v>6</v>
      </c>
      <c r="D713" s="14"/>
      <c r="E713" s="20" t="s">
        <v>127</v>
      </c>
      <c r="F713" s="51" t="s">
        <v>130</v>
      </c>
      <c r="G713" s="36"/>
      <c r="H713" s="37"/>
      <c r="I713" s="44">
        <f t="shared" ref="I713" si="16450">parseTime(G713)-(H716=INT(RIGHT($F713, 1)))</f>
        <v>0</v>
      </c>
      <c r="J713" s="45">
        <f t="shared" si="16402"/>
        <v>0</v>
      </c>
      <c r="K713" s="36"/>
      <c r="L713" s="37"/>
      <c r="M713" s="44">
        <f t="shared" ref="M713" si="16451">parseTime(K713)-(L716=INT(RIGHT($F713, 1)))</f>
        <v>0</v>
      </c>
      <c r="N713" s="45">
        <f t="shared" si="16404"/>
        <v>0</v>
      </c>
      <c r="O713" s="36"/>
      <c r="P713" s="37"/>
      <c r="Q713" s="44">
        <f t="shared" ref="Q713" si="16452">parseTime(O713)-(P716=INT(RIGHT($F713, 1)))</f>
        <v>0</v>
      </c>
      <c r="R713" s="45">
        <f t="shared" si="16406"/>
        <v>0</v>
      </c>
      <c r="S713" s="36"/>
      <c r="T713" s="37"/>
      <c r="U713" s="44">
        <f t="shared" ref="U713" si="16453">parseTime(S713)-(T716=INT(RIGHT($F713, 1)))</f>
        <v>0</v>
      </c>
      <c r="V713" s="45">
        <f t="shared" si="16408"/>
        <v>0</v>
      </c>
      <c r="W713" s="36"/>
      <c r="X713" s="37"/>
      <c r="Y713" s="44">
        <f t="shared" ref="Y713" si="16454">parseTime(W713)-(X716=INT(RIGHT($F713, 1)))</f>
        <v>0</v>
      </c>
      <c r="Z713" s="45">
        <f t="shared" si="16410"/>
        <v>0</v>
      </c>
      <c r="AA713" s="36"/>
      <c r="AB713" s="37"/>
      <c r="AC713" s="44">
        <f t="shared" ref="AC713" si="16455">parseTime(AA713)-(AB716=INT(RIGHT($F713, 1)))</f>
        <v>0</v>
      </c>
      <c r="AD713" s="45">
        <f t="shared" si="16412"/>
        <v>0</v>
      </c>
      <c r="AE713" s="36"/>
      <c r="AF713" s="37"/>
      <c r="AG713" s="44">
        <f t="shared" ref="AG713" si="16456">parseTime(AE713)-(AF716=INT(RIGHT($F713, 1)))</f>
        <v>0</v>
      </c>
      <c r="AH713" s="45">
        <f t="shared" si="16414"/>
        <v>0</v>
      </c>
      <c r="AI713" s="36"/>
      <c r="AJ713" s="37"/>
      <c r="AK713" s="44">
        <f>parseTime(AI713)-(AJ716=INT(RIGHT($F713, 1)))</f>
        <v>0</v>
      </c>
      <c r="AL713" s="45">
        <f t="shared" si="16415"/>
        <v>0</v>
      </c>
      <c r="AM713" s="36"/>
      <c r="AN713" s="37"/>
      <c r="AO713" s="44">
        <f t="shared" ref="AO713" si="16457">parseTime(AM713)-(AN716=INT(RIGHT($F713, 1)))</f>
        <v>0</v>
      </c>
      <c r="AP713" s="45">
        <f t="shared" si="16417"/>
        <v>0</v>
      </c>
      <c r="AQ713" s="36"/>
      <c r="AR713" s="37"/>
      <c r="AS713" s="44">
        <f t="shared" ref="AS713" si="16458">parseTime(AQ713)-(AR716=INT(RIGHT($F713, 1)))</f>
        <v>0</v>
      </c>
      <c r="AT713" s="45">
        <f t="shared" si="16419"/>
        <v>0</v>
      </c>
      <c r="AU713" s="36"/>
      <c r="AV713" s="37"/>
      <c r="AW713" s="44">
        <f>parseTime(AU713)-(AV716=INT(RIGHT($F713, 1)))</f>
        <v>0</v>
      </c>
      <c r="AX713" s="45">
        <f t="shared" si="16420"/>
        <v>0</v>
      </c>
      <c r="AY713" s="36"/>
      <c r="AZ713" s="37"/>
      <c r="BA713" s="44">
        <f>parseTime(AY713)-(AZ716=INT(RIGHT($F713, 1)))</f>
        <v>0</v>
      </c>
      <c r="BB713" s="45">
        <f t="shared" si="16421"/>
        <v>0</v>
      </c>
      <c r="BC713" s="36"/>
      <c r="BD713" s="37"/>
      <c r="BE713" s="44">
        <f>parseTime(BC713)-(BD716=INT(RIGHT($F713, 1)))</f>
        <v>0</v>
      </c>
      <c r="BF713" s="45">
        <f t="shared" si="16422"/>
        <v>0</v>
      </c>
      <c r="BG713" s="36"/>
      <c r="BH713" s="37"/>
      <c r="BI713" s="44">
        <f>parseTime(BG713)-(BH716=INT(RIGHT($F713, 1)))</f>
        <v>0</v>
      </c>
      <c r="BJ713" s="45">
        <f t="shared" si="16423"/>
        <v>0</v>
      </c>
      <c r="BK713" s="36"/>
      <c r="BL713" s="37"/>
      <c r="BM713" s="44">
        <f>parseTime(BK713)-(BL716=INT(RIGHT($F713, 1)))</f>
        <v>0</v>
      </c>
      <c r="BN713" s="45">
        <f t="shared" si="16424"/>
        <v>0</v>
      </c>
      <c r="BO713" s="36"/>
      <c r="BP713" s="37"/>
      <c r="BQ713" s="44">
        <f t="shared" ref="BQ713" si="16459">parseTime(BO713)-(BP716=INT(RIGHT($F713, 1)))</f>
        <v>0</v>
      </c>
      <c r="BR713" s="45">
        <f t="shared" si="16426"/>
        <v>0</v>
      </c>
      <c r="BS713" s="36"/>
      <c r="BT713" s="37"/>
      <c r="BU713" s="44">
        <f t="shared" ref="BU713" si="16460">parseTime(BS713)-(BT716=INT(RIGHT($F713, 1)))</f>
        <v>0</v>
      </c>
      <c r="BV713" s="45">
        <f t="shared" si="16428"/>
        <v>0</v>
      </c>
      <c r="BW713" s="36"/>
      <c r="BX713" s="37"/>
      <c r="BY713" s="44">
        <f t="shared" ref="BY713" si="16461">parseTime(BW713)-(BX716=INT(RIGHT($F713, 1)))</f>
        <v>0</v>
      </c>
      <c r="BZ713" s="45">
        <f t="shared" si="16430"/>
        <v>0</v>
      </c>
      <c r="CA713" s="36"/>
      <c r="CB713" s="37"/>
      <c r="CC713" s="44">
        <f t="shared" ref="CC713" si="16462">parseTime(CA713)-(CB716=INT(RIGHT($F713, 1)))</f>
        <v>0</v>
      </c>
      <c r="CD713" s="45">
        <f t="shared" si="16432"/>
        <v>0</v>
      </c>
      <c r="CE713" s="36"/>
      <c r="CF713" s="37"/>
      <c r="CG713" s="44">
        <f t="shared" ref="CG713" si="16463">parseTime(CE713)-(CF716=INT(RIGHT($F713, 1)))</f>
        <v>0</v>
      </c>
      <c r="CH713" s="45">
        <f t="shared" si="16434"/>
        <v>0</v>
      </c>
    </row>
    <row r="714" spans="1:86" x14ac:dyDescent="0.25">
      <c r="A714" s="56" t="s">
        <v>118</v>
      </c>
      <c r="B714" s="57">
        <f ca="1">roleHours(G711:CH717, "DFD")</f>
        <v>16</v>
      </c>
      <c r="C714" s="14">
        <f t="shared" ca="1" si="16326"/>
        <v>2</v>
      </c>
      <c r="D714" s="14"/>
      <c r="E714" s="20"/>
      <c r="F714" s="51" t="s">
        <v>131</v>
      </c>
      <c r="G714" s="36"/>
      <c r="H714" s="37"/>
      <c r="I714" s="44">
        <f t="shared" ref="I714" si="16464">parseTime(G714)-(H716=INT(RIGHT($F714, 1)))</f>
        <v>0</v>
      </c>
      <c r="J714" s="45">
        <f t="shared" si="16402"/>
        <v>0</v>
      </c>
      <c r="K714" s="36"/>
      <c r="L714" s="37"/>
      <c r="M714" s="44">
        <f t="shared" ref="M714" si="16465">parseTime(K714)-(L716=INT(RIGHT($F714, 1)))</f>
        <v>0</v>
      </c>
      <c r="N714" s="45">
        <f t="shared" si="16404"/>
        <v>0</v>
      </c>
      <c r="O714" s="36"/>
      <c r="P714" s="37"/>
      <c r="Q714" s="44">
        <f t="shared" ref="Q714" si="16466">parseTime(O714)-(P716=INT(RIGHT($F714, 1)))</f>
        <v>0</v>
      </c>
      <c r="R714" s="45">
        <f t="shared" si="16406"/>
        <v>0</v>
      </c>
      <c r="S714" s="36"/>
      <c r="T714" s="37"/>
      <c r="U714" s="44">
        <f t="shared" ref="U714" si="16467">parseTime(S714)-(T716=INT(RIGHT($F714, 1)))</f>
        <v>0</v>
      </c>
      <c r="V714" s="45">
        <f t="shared" si="16408"/>
        <v>0</v>
      </c>
      <c r="W714" s="36"/>
      <c r="X714" s="37"/>
      <c r="Y714" s="44">
        <f t="shared" ref="Y714" si="16468">parseTime(W714)-(X716=INT(RIGHT($F714, 1)))</f>
        <v>0</v>
      </c>
      <c r="Z714" s="45">
        <f t="shared" si="16410"/>
        <v>0</v>
      </c>
      <c r="AA714" s="36"/>
      <c r="AB714" s="37"/>
      <c r="AC714" s="44">
        <f t="shared" ref="AC714" si="16469">parseTime(AA714)-(AB716=INT(RIGHT($F714, 1)))</f>
        <v>0</v>
      </c>
      <c r="AD714" s="45">
        <f t="shared" si="16412"/>
        <v>0</v>
      </c>
      <c r="AE714" s="36"/>
      <c r="AF714" s="37"/>
      <c r="AG714" s="44">
        <f t="shared" ref="AG714" si="16470">parseTime(AE714)-(AF716=INT(RIGHT($F714, 1)))</f>
        <v>0</v>
      </c>
      <c r="AH714" s="45">
        <f t="shared" si="16414"/>
        <v>0</v>
      </c>
      <c r="AI714" s="36"/>
      <c r="AJ714" s="37"/>
      <c r="AK714" s="44">
        <f>parseTime(AI714)-(AJ716=INT(RIGHT($F714, 1)))</f>
        <v>0</v>
      </c>
      <c r="AL714" s="45">
        <f t="shared" si="16415"/>
        <v>0</v>
      </c>
      <c r="AM714" s="36"/>
      <c r="AN714" s="37"/>
      <c r="AO714" s="44">
        <f t="shared" ref="AO714" si="16471">parseTime(AM714)-(AN716=INT(RIGHT($F714, 1)))</f>
        <v>0</v>
      </c>
      <c r="AP714" s="45">
        <f t="shared" si="16417"/>
        <v>0</v>
      </c>
      <c r="AQ714" s="36"/>
      <c r="AR714" s="37"/>
      <c r="AS714" s="44">
        <f t="shared" ref="AS714" si="16472">parseTime(AQ714)-(AR716=INT(RIGHT($F714, 1)))</f>
        <v>0</v>
      </c>
      <c r="AT714" s="45">
        <f t="shared" si="16419"/>
        <v>0</v>
      </c>
      <c r="AU714" s="36"/>
      <c r="AV714" s="37"/>
      <c r="AW714" s="44">
        <f>parseTime(AU714)-(AV716=INT(RIGHT($F714, 1)))</f>
        <v>0</v>
      </c>
      <c r="AX714" s="45">
        <f t="shared" si="16420"/>
        <v>0</v>
      </c>
      <c r="AY714" s="36"/>
      <c r="AZ714" s="37"/>
      <c r="BA714" s="44">
        <f>parseTime(AY714)-(AZ716=INT(RIGHT($F714, 1)))</f>
        <v>0</v>
      </c>
      <c r="BB714" s="45">
        <f t="shared" si="16421"/>
        <v>0</v>
      </c>
      <c r="BC714" s="36"/>
      <c r="BD714" s="37"/>
      <c r="BE714" s="44">
        <f>parseTime(BC714)-(BD716=INT(RIGHT($F714, 1)))</f>
        <v>0</v>
      </c>
      <c r="BF714" s="45">
        <f t="shared" si="16422"/>
        <v>0</v>
      </c>
      <c r="BG714" s="36"/>
      <c r="BH714" s="37"/>
      <c r="BI714" s="44">
        <f>parseTime(BG714)-(BH716=INT(RIGHT($F714, 1)))</f>
        <v>0</v>
      </c>
      <c r="BJ714" s="45">
        <f t="shared" si="16423"/>
        <v>0</v>
      </c>
      <c r="BK714" s="36"/>
      <c r="BL714" s="37"/>
      <c r="BM714" s="44">
        <f>parseTime(BK714)-(BL716=INT(RIGHT($F714, 1)))</f>
        <v>0</v>
      </c>
      <c r="BN714" s="45">
        <f t="shared" si="16424"/>
        <v>0</v>
      </c>
      <c r="BO714" s="36"/>
      <c r="BP714" s="37"/>
      <c r="BQ714" s="44">
        <f t="shared" ref="BQ714" si="16473">parseTime(BO714)-(BP716=INT(RIGHT($F714, 1)))</f>
        <v>0</v>
      </c>
      <c r="BR714" s="45">
        <f t="shared" si="16426"/>
        <v>0</v>
      </c>
      <c r="BS714" s="36"/>
      <c r="BT714" s="37"/>
      <c r="BU714" s="44">
        <f t="shared" ref="BU714" si="16474">parseTime(BS714)-(BT716=INT(RIGHT($F714, 1)))</f>
        <v>0</v>
      </c>
      <c r="BV714" s="45">
        <f t="shared" si="16428"/>
        <v>0</v>
      </c>
      <c r="BW714" s="36"/>
      <c r="BX714" s="37"/>
      <c r="BY714" s="44">
        <f t="shared" ref="BY714" si="16475">parseTime(BW714)-(BX716=INT(RIGHT($F714, 1)))</f>
        <v>0</v>
      </c>
      <c r="BZ714" s="45">
        <f t="shared" si="16430"/>
        <v>0</v>
      </c>
      <c r="CA714" s="36"/>
      <c r="CB714" s="37"/>
      <c r="CC714" s="44">
        <f t="shared" ref="CC714" si="16476">parseTime(CA714)-(CB716=INT(RIGHT($F714, 1)))</f>
        <v>0</v>
      </c>
      <c r="CD714" s="45">
        <f t="shared" si="16432"/>
        <v>0</v>
      </c>
      <c r="CE714" s="36"/>
      <c r="CF714" s="37"/>
      <c r="CG714" s="44">
        <f t="shared" ref="CG714" si="16477">parseTime(CE714)-(CF716=INT(RIGHT($F714, 1)))</f>
        <v>0</v>
      </c>
      <c r="CH714" s="45">
        <f t="shared" si="16434"/>
        <v>0</v>
      </c>
    </row>
    <row r="715" spans="1:86" x14ac:dyDescent="0.25">
      <c r="A715" s="56" t="s">
        <v>119</v>
      </c>
      <c r="B715" s="57">
        <f ca="1">roleHours(G711:CH717, "MCC")</f>
        <v>8</v>
      </c>
      <c r="C715" s="14">
        <f t="shared" ca="1" si="16326"/>
        <v>1</v>
      </c>
      <c r="D715" s="14"/>
      <c r="E715" s="20"/>
      <c r="F715" s="51" t="s">
        <v>132</v>
      </c>
      <c r="G715" s="36"/>
      <c r="H715" s="37"/>
      <c r="I715" s="44">
        <f t="shared" ref="I715" si="16478">parseTime(G715)-(H716=INT(RIGHT($F715, 1)))</f>
        <v>0</v>
      </c>
      <c r="J715" s="45">
        <f t="shared" si="16402"/>
        <v>0</v>
      </c>
      <c r="K715" s="36"/>
      <c r="L715" s="37"/>
      <c r="M715" s="44">
        <f t="shared" ref="M715" si="16479">parseTime(K715)-(L716=INT(RIGHT($F715, 1)))</f>
        <v>0</v>
      </c>
      <c r="N715" s="45">
        <f t="shared" si="16404"/>
        <v>0</v>
      </c>
      <c r="O715" s="36"/>
      <c r="P715" s="37"/>
      <c r="Q715" s="44">
        <f t="shared" ref="Q715" si="16480">parseTime(O715)-(P716=INT(RIGHT($F715, 1)))</f>
        <v>0</v>
      </c>
      <c r="R715" s="45">
        <f t="shared" si="16406"/>
        <v>0</v>
      </c>
      <c r="S715" s="36"/>
      <c r="T715" s="37"/>
      <c r="U715" s="44">
        <f t="shared" ref="U715" si="16481">parseTime(S715)-(T716=INT(RIGHT($F715, 1)))</f>
        <v>0</v>
      </c>
      <c r="V715" s="45">
        <f t="shared" si="16408"/>
        <v>0</v>
      </c>
      <c r="W715" s="36"/>
      <c r="X715" s="37"/>
      <c r="Y715" s="44">
        <f t="shared" ref="Y715" si="16482">parseTime(W715)-(X716=INT(RIGHT($F715, 1)))</f>
        <v>0</v>
      </c>
      <c r="Z715" s="45">
        <f t="shared" si="16410"/>
        <v>0</v>
      </c>
      <c r="AA715" s="36"/>
      <c r="AB715" s="37"/>
      <c r="AC715" s="44">
        <f t="shared" ref="AC715" si="16483">parseTime(AA715)-(AB716=INT(RIGHT($F715, 1)))</f>
        <v>0</v>
      </c>
      <c r="AD715" s="45">
        <f t="shared" si="16412"/>
        <v>0</v>
      </c>
      <c r="AE715" s="36"/>
      <c r="AF715" s="37"/>
      <c r="AG715" s="44">
        <f t="shared" ref="AG715" si="16484">parseTime(AE715)-(AF716=INT(RIGHT($F715, 1)))</f>
        <v>0</v>
      </c>
      <c r="AH715" s="45">
        <f t="shared" si="16414"/>
        <v>0</v>
      </c>
      <c r="AI715" s="36"/>
      <c r="AJ715" s="37"/>
      <c r="AK715" s="44">
        <f>parseTime(AI715)-(AJ716=INT(RIGHT($F715, 1)))</f>
        <v>0</v>
      </c>
      <c r="AL715" s="45">
        <f t="shared" si="16415"/>
        <v>0</v>
      </c>
      <c r="AM715" s="36"/>
      <c r="AN715" s="37"/>
      <c r="AO715" s="44">
        <f t="shared" ref="AO715" si="16485">parseTime(AM715)-(AN716=INT(RIGHT($F715, 1)))</f>
        <v>0</v>
      </c>
      <c r="AP715" s="45">
        <f t="shared" si="16417"/>
        <v>0</v>
      </c>
      <c r="AQ715" s="36"/>
      <c r="AR715" s="37"/>
      <c r="AS715" s="44">
        <f t="shared" ref="AS715" si="16486">parseTime(AQ715)-(AR716=INT(RIGHT($F715, 1)))</f>
        <v>0</v>
      </c>
      <c r="AT715" s="45">
        <f t="shared" si="16419"/>
        <v>0</v>
      </c>
      <c r="AU715" s="36"/>
      <c r="AV715" s="37"/>
      <c r="AW715" s="44">
        <f>parseTime(AU715)-(AV716=INT(RIGHT($F715, 1)))</f>
        <v>0</v>
      </c>
      <c r="AX715" s="45">
        <f t="shared" si="16420"/>
        <v>0</v>
      </c>
      <c r="AY715" s="36"/>
      <c r="AZ715" s="37"/>
      <c r="BA715" s="44">
        <f>parseTime(AY715)-(AZ716=INT(RIGHT($F715, 1)))</f>
        <v>0</v>
      </c>
      <c r="BB715" s="45">
        <f t="shared" si="16421"/>
        <v>0</v>
      </c>
      <c r="BC715" s="36"/>
      <c r="BD715" s="37"/>
      <c r="BE715" s="44">
        <f>parseTime(BC715)-(BD716=INT(RIGHT($F715, 1)))</f>
        <v>0</v>
      </c>
      <c r="BF715" s="45">
        <f t="shared" si="16422"/>
        <v>0</v>
      </c>
      <c r="BG715" s="36"/>
      <c r="BH715" s="37"/>
      <c r="BI715" s="44">
        <f>parseTime(BG715)-(BH716=INT(RIGHT($F715, 1)))</f>
        <v>0</v>
      </c>
      <c r="BJ715" s="45">
        <f t="shared" si="16423"/>
        <v>0</v>
      </c>
      <c r="BK715" s="36"/>
      <c r="BL715" s="37"/>
      <c r="BM715" s="44">
        <f>parseTime(BK715)-(BL716=INT(RIGHT($F715, 1)))</f>
        <v>0</v>
      </c>
      <c r="BN715" s="45">
        <f t="shared" si="16424"/>
        <v>0</v>
      </c>
      <c r="BO715" s="36"/>
      <c r="BP715" s="37"/>
      <c r="BQ715" s="44">
        <f t="shared" ref="BQ715" si="16487">parseTime(BO715)-(BP716=INT(RIGHT($F715, 1)))</f>
        <v>0</v>
      </c>
      <c r="BR715" s="45">
        <f t="shared" si="16426"/>
        <v>0</v>
      </c>
      <c r="BS715" s="36"/>
      <c r="BT715" s="37"/>
      <c r="BU715" s="44">
        <f t="shared" ref="BU715" si="16488">parseTime(BS715)-(BT716=INT(RIGHT($F715, 1)))</f>
        <v>0</v>
      </c>
      <c r="BV715" s="45">
        <f t="shared" si="16428"/>
        <v>0</v>
      </c>
      <c r="BW715" s="36"/>
      <c r="BX715" s="37"/>
      <c r="BY715" s="44">
        <f t="shared" ref="BY715" si="16489">parseTime(BW715)-(BX716=INT(RIGHT($F715, 1)))</f>
        <v>0</v>
      </c>
      <c r="BZ715" s="45">
        <f t="shared" si="16430"/>
        <v>0</v>
      </c>
      <c r="CA715" s="36"/>
      <c r="CB715" s="37"/>
      <c r="CC715" s="44">
        <f t="shared" ref="CC715" si="16490">parseTime(CA715)-(CB716=INT(RIGHT($F715, 1)))</f>
        <v>0</v>
      </c>
      <c r="CD715" s="45">
        <f t="shared" si="16432"/>
        <v>0</v>
      </c>
      <c r="CE715" s="36"/>
      <c r="CF715" s="37"/>
      <c r="CG715" s="44">
        <f t="shared" ref="CG715" si="16491">parseTime(CE715)-(CF716=INT(RIGHT($F715, 1)))</f>
        <v>0</v>
      </c>
      <c r="CH715" s="45">
        <f t="shared" si="16434"/>
        <v>0</v>
      </c>
    </row>
    <row r="716" spans="1:86" x14ac:dyDescent="0.25">
      <c r="A716" s="56" t="s">
        <v>120</v>
      </c>
      <c r="B716" s="57">
        <f ca="1">roleHours(G711:CH717, "DCC")</f>
        <v>0</v>
      </c>
      <c r="C716" s="14">
        <f t="shared" ca="1" si="16326"/>
        <v>0</v>
      </c>
      <c r="D716" s="14"/>
      <c r="E716" s="20"/>
      <c r="F716" s="51"/>
      <c r="G716" s="46" t="s">
        <v>134</v>
      </c>
      <c r="H716" s="38">
        <f t="shared" ref="H716" si="16492">lunchAdjust(G711:H715)</f>
        <v>1</v>
      </c>
      <c r="I716" s="48" t="s">
        <v>0</v>
      </c>
      <c r="J716" s="39">
        <f t="shared" ref="J716" si="16493">SUMPRODUCT(I711:I715*J711:J715)</f>
        <v>8</v>
      </c>
      <c r="K716" s="46" t="s">
        <v>134</v>
      </c>
      <c r="L716" s="38">
        <f t="shared" ref="L716" si="16494">lunchAdjust(K711:L715)</f>
        <v>1</v>
      </c>
      <c r="M716" s="48" t="s">
        <v>0</v>
      </c>
      <c r="N716" s="39">
        <f t="shared" ref="N716" si="16495">SUMPRODUCT(M711:M715*N711:N715)</f>
        <v>8</v>
      </c>
      <c r="O716" s="46" t="s">
        <v>134</v>
      </c>
      <c r="P716" s="38">
        <f t="shared" ref="P716" si="16496">lunchAdjust(O711:P715)</f>
        <v>1</v>
      </c>
      <c r="Q716" s="48" t="s">
        <v>0</v>
      </c>
      <c r="R716" s="39">
        <f t="shared" ref="R716" si="16497">SUMPRODUCT(Q711:Q715*R711:R715)</f>
        <v>8</v>
      </c>
      <c r="S716" s="46" t="s">
        <v>134</v>
      </c>
      <c r="T716" s="38">
        <f t="shared" ref="T716" si="16498">lunchAdjust(S711:T715)</f>
        <v>1</v>
      </c>
      <c r="U716" s="48" t="s">
        <v>0</v>
      </c>
      <c r="V716" s="39">
        <f t="shared" ref="V716" si="16499">SUMPRODUCT(U711:U715*V711:V715)</f>
        <v>8</v>
      </c>
      <c r="W716" s="46" t="s">
        <v>134</v>
      </c>
      <c r="X716" s="38">
        <f t="shared" ref="X716" si="16500">lunchAdjust(W711:X715)</f>
        <v>1</v>
      </c>
      <c r="Y716" s="48" t="s">
        <v>0</v>
      </c>
      <c r="Z716" s="39">
        <f t="shared" ref="Z716" si="16501">SUMPRODUCT(Y711:Y715*Z711:Z715)</f>
        <v>8</v>
      </c>
      <c r="AA716" s="46" t="s">
        <v>134</v>
      </c>
      <c r="AB716" s="38">
        <f t="shared" ref="AB716" si="16502">lunchAdjust(AA711:AB715)</f>
        <v>1</v>
      </c>
      <c r="AC716" s="48" t="s">
        <v>0</v>
      </c>
      <c r="AD716" s="39">
        <f t="shared" ref="AD716" si="16503">SUMPRODUCT(AC711:AC715*AD711:AD715)</f>
        <v>8</v>
      </c>
      <c r="AE716" s="46" t="s">
        <v>134</v>
      </c>
      <c r="AF716" s="38">
        <f t="shared" ref="AF716" si="16504">lunchAdjust(AE711:AF715)</f>
        <v>1</v>
      </c>
      <c r="AG716" s="48" t="s">
        <v>0</v>
      </c>
      <c r="AH716" s="39">
        <f t="shared" ref="AH716" si="16505">SUMPRODUCT(AG711:AG715*AH711:AH715)</f>
        <v>8</v>
      </c>
      <c r="AI716" s="46" t="s">
        <v>134</v>
      </c>
      <c r="AJ716" s="38">
        <f t="shared" ref="AJ716" si="16506">lunchAdjust(AI711:AJ715)</f>
        <v>0</v>
      </c>
      <c r="AK716" s="48" t="s">
        <v>0</v>
      </c>
      <c r="AL716" s="39">
        <f t="shared" ref="AL716" si="16507">SUMPRODUCT(AK711:AK715*AL711:AL715)</f>
        <v>0</v>
      </c>
      <c r="AM716" s="46" t="s">
        <v>134</v>
      </c>
      <c r="AN716" s="38">
        <f t="shared" ref="AN716" si="16508">lunchAdjust(AM711:AN715)</f>
        <v>1</v>
      </c>
      <c r="AO716" s="48" t="s">
        <v>0</v>
      </c>
      <c r="AP716" s="39">
        <f t="shared" ref="AP716" si="16509">SUMPRODUCT(AO711:AO715*AP711:AP715)</f>
        <v>8</v>
      </c>
      <c r="AQ716" s="46" t="s">
        <v>134</v>
      </c>
      <c r="AR716" s="38">
        <f t="shared" ref="AR716" si="16510">lunchAdjust(AQ711:AR715)</f>
        <v>0</v>
      </c>
      <c r="AS716" s="48" t="s">
        <v>0</v>
      </c>
      <c r="AT716" s="39">
        <f t="shared" ref="AT716" si="16511">SUMPRODUCT(AS711:AS715*AT711:AT715)</f>
        <v>0</v>
      </c>
      <c r="AU716" s="46" t="s">
        <v>134</v>
      </c>
      <c r="AV716" s="38">
        <f t="shared" ref="AV716" si="16512">lunchAdjust(AU711:AV715)</f>
        <v>1</v>
      </c>
      <c r="AW716" s="48" t="s">
        <v>0</v>
      </c>
      <c r="AX716" s="39">
        <f t="shared" ref="AX716" si="16513">SUMPRODUCT(AW711:AW715*AX711:AX715)</f>
        <v>8</v>
      </c>
      <c r="AY716" s="46" t="s">
        <v>134</v>
      </c>
      <c r="AZ716" s="38">
        <f t="shared" ref="AZ716" si="16514">lunchAdjust(AY711:AZ715)</f>
        <v>0</v>
      </c>
      <c r="BA716" s="48" t="s">
        <v>0</v>
      </c>
      <c r="BB716" s="39">
        <f t="shared" ref="BB716" si="16515">SUMPRODUCT(BA711:BA715*BB711:BB715)</f>
        <v>0</v>
      </c>
      <c r="BC716" s="46" t="s">
        <v>134</v>
      </c>
      <c r="BD716" s="38">
        <f t="shared" ref="BD716" si="16516">lunchAdjust(BC711:BD715)</f>
        <v>0</v>
      </c>
      <c r="BE716" s="48" t="s">
        <v>0</v>
      </c>
      <c r="BF716" s="39">
        <f t="shared" ref="BF716" si="16517">SUMPRODUCT(BE711:BE715*BF711:BF715)</f>
        <v>0</v>
      </c>
      <c r="BG716" s="46" t="s">
        <v>134</v>
      </c>
      <c r="BH716" s="38">
        <f t="shared" ref="BH716" si="16518">lunchAdjust(BG711:BH715)</f>
        <v>0</v>
      </c>
      <c r="BI716" s="48" t="s">
        <v>0</v>
      </c>
      <c r="BJ716" s="39">
        <f t="shared" ref="BJ716" si="16519">SUMPRODUCT(BI711:BI715*BJ711:BJ715)</f>
        <v>0</v>
      </c>
      <c r="BK716" s="46" t="s">
        <v>134</v>
      </c>
      <c r="BL716" s="38">
        <f t="shared" ref="BL716" si="16520">lunchAdjust(BK711:BL715)</f>
        <v>0</v>
      </c>
      <c r="BM716" s="48" t="s">
        <v>0</v>
      </c>
      <c r="BN716" s="39">
        <f t="shared" ref="BN716" si="16521">SUMPRODUCT(BM711:BM715*BN711:BN715)</f>
        <v>0</v>
      </c>
      <c r="BO716" s="46" t="s">
        <v>134</v>
      </c>
      <c r="BP716" s="38">
        <f t="shared" ref="BP716" si="16522">lunchAdjust(BO711:BP715)</f>
        <v>0</v>
      </c>
      <c r="BQ716" s="48" t="s">
        <v>0</v>
      </c>
      <c r="BR716" s="39">
        <f t="shared" ref="BR716" si="16523">SUMPRODUCT(BQ711:BQ715*BR711:BR715)</f>
        <v>0</v>
      </c>
      <c r="BS716" s="46" t="s">
        <v>134</v>
      </c>
      <c r="BT716" s="38">
        <f t="shared" ref="BT716" si="16524">lunchAdjust(BS711:BT715)</f>
        <v>0</v>
      </c>
      <c r="BU716" s="48" t="s">
        <v>0</v>
      </c>
      <c r="BV716" s="39">
        <f t="shared" ref="BV716" si="16525">SUMPRODUCT(BU711:BU715*BV711:BV715)</f>
        <v>0</v>
      </c>
      <c r="BW716" s="46" t="s">
        <v>134</v>
      </c>
      <c r="BX716" s="38">
        <f t="shared" ref="BX716" si="16526">lunchAdjust(BW711:BX715)</f>
        <v>0</v>
      </c>
      <c r="BY716" s="48" t="s">
        <v>0</v>
      </c>
      <c r="BZ716" s="39">
        <f t="shared" ref="BZ716" si="16527">SUMPRODUCT(BY711:BY715*BZ711:BZ715)</f>
        <v>0</v>
      </c>
      <c r="CA716" s="46" t="s">
        <v>134</v>
      </c>
      <c r="CB716" s="38">
        <f t="shared" ref="CB716" si="16528">lunchAdjust(CA711:CB715)</f>
        <v>0</v>
      </c>
      <c r="CC716" s="48" t="s">
        <v>0</v>
      </c>
      <c r="CD716" s="39">
        <f t="shared" ref="CD716" si="16529">SUMPRODUCT(CC711:CC715*CD711:CD715)</f>
        <v>0</v>
      </c>
      <c r="CE716" s="46" t="s">
        <v>134</v>
      </c>
      <c r="CF716" s="38">
        <f t="shared" ref="CF716" si="16530">lunchAdjust(CE711:CF715)</f>
        <v>0</v>
      </c>
      <c r="CG716" s="48" t="s">
        <v>0</v>
      </c>
      <c r="CH716" s="39">
        <f t="shared" ref="CH716" si="16531">SUMPRODUCT(CG711:CG715*CH711:CH715)</f>
        <v>0</v>
      </c>
    </row>
    <row r="717" spans="1:86" ht="15.75" thickBot="1" x14ac:dyDescent="0.3">
      <c r="A717" s="58" t="s">
        <v>121</v>
      </c>
      <c r="B717" s="59">
        <f ca="1">roleHours(G711:CH717, "OUT")</f>
        <v>0</v>
      </c>
      <c r="C717" s="54" t="s">
        <v>137</v>
      </c>
      <c r="D717" s="22">
        <f ca="1">roleHours(G711:CH717, "PTO")</f>
        <v>0</v>
      </c>
      <c r="E717" s="23"/>
      <c r="F717" s="52"/>
      <c r="G717" s="47" t="s">
        <v>39</v>
      </c>
      <c r="H717" s="40">
        <f t="shared" si="15705"/>
        <v>0</v>
      </c>
      <c r="I717" s="49" t="s">
        <v>135</v>
      </c>
      <c r="J717" s="41">
        <f t="shared" ref="J717" si="16532">J716*G$4</f>
        <v>0</v>
      </c>
      <c r="K717" s="47" t="s">
        <v>39</v>
      </c>
      <c r="L717" s="40">
        <f t="shared" ref="L717" si="16533">SUMPRODUCT(M711:M715*(L711:L715="PTO"))+SUMPRODUCT(M711:M715*(L711:L715="HOL"))</f>
        <v>0</v>
      </c>
      <c r="M717" s="49" t="s">
        <v>135</v>
      </c>
      <c r="N717" s="41">
        <f t="shared" ref="N717" si="16534">N716*K$4</f>
        <v>0</v>
      </c>
      <c r="O717" s="47" t="s">
        <v>39</v>
      </c>
      <c r="P717" s="40">
        <f t="shared" ref="P717" si="16535">SUMPRODUCT(Q711:Q715*(P711:P715="PTO"))+SUMPRODUCT(Q711:Q715*(P711:P715="HOL"))</f>
        <v>0</v>
      </c>
      <c r="Q717" s="49" t="s">
        <v>135</v>
      </c>
      <c r="R717" s="41">
        <f t="shared" ref="R717" si="16536">R716*O$4</f>
        <v>8</v>
      </c>
      <c r="S717" s="47" t="s">
        <v>39</v>
      </c>
      <c r="T717" s="40">
        <f t="shared" ref="T717" si="16537">SUMPRODUCT(U711:U715*(T711:T715="PTO"))+SUMPRODUCT(U711:U715*(T711:T715="HOL"))</f>
        <v>0</v>
      </c>
      <c r="U717" s="49" t="s">
        <v>135</v>
      </c>
      <c r="V717" s="41">
        <f t="shared" ref="V717" si="16538">V716*S$4</f>
        <v>0</v>
      </c>
      <c r="W717" s="47" t="s">
        <v>39</v>
      </c>
      <c r="X717" s="40">
        <f t="shared" ref="X717" si="16539">SUMPRODUCT(Y711:Y715*(X711:X715="PTO"))+SUMPRODUCT(Y711:Y715*(X711:X715="HOL"))</f>
        <v>0</v>
      </c>
      <c r="Y717" s="49" t="s">
        <v>135</v>
      </c>
      <c r="Z717" s="41">
        <f t="shared" ref="Z717" si="16540">Z716*W$4</f>
        <v>8</v>
      </c>
      <c r="AA717" s="47" t="s">
        <v>39</v>
      </c>
      <c r="AB717" s="40">
        <f t="shared" ref="AB717" si="16541">SUMPRODUCT(AC711:AC715*(AB711:AB715="PTO"))+SUMPRODUCT(AC711:AC715*(AB711:AB715="HOL"))</f>
        <v>0</v>
      </c>
      <c r="AC717" s="49" t="s">
        <v>135</v>
      </c>
      <c r="AD717" s="41">
        <f t="shared" ref="AD717" si="16542">AD716*AA$4</f>
        <v>8</v>
      </c>
      <c r="AE717" s="47" t="s">
        <v>39</v>
      </c>
      <c r="AF717" s="40">
        <f t="shared" ref="AF717" si="16543">SUMPRODUCT(AG711:AG715*(AF711:AF715="PTO"))+SUMPRODUCT(AG711:AG715*(AF711:AF715="HOL"))</f>
        <v>0</v>
      </c>
      <c r="AG717" s="49" t="s">
        <v>135</v>
      </c>
      <c r="AH717" s="41">
        <f t="shared" ref="AH717" si="16544">AH716*AE$4</f>
        <v>8</v>
      </c>
      <c r="AI717" s="47" t="s">
        <v>39</v>
      </c>
      <c r="AJ717" s="40">
        <f t="shared" ref="AJ717" si="16545">SUMPRODUCT(AK711:AK715*(AJ711:AJ715="PTO"))+SUMPRODUCT(AK711:AK715*(AJ711:AJ715="HOL"))</f>
        <v>0</v>
      </c>
      <c r="AK717" s="49" t="s">
        <v>135</v>
      </c>
      <c r="AL717" s="41">
        <f>AL716*AI$4</f>
        <v>0</v>
      </c>
      <c r="AM717" s="47" t="s">
        <v>39</v>
      </c>
      <c r="AN717" s="40">
        <f t="shared" ref="AN717" si="16546">SUMPRODUCT(AO711:AO715*(AN711:AN715="PTO"))+SUMPRODUCT(AO711:AO715*(AN711:AN715="HOL"))</f>
        <v>0</v>
      </c>
      <c r="AO717" s="49" t="s">
        <v>135</v>
      </c>
      <c r="AP717" s="41">
        <f t="shared" ref="AP717" si="16547">AP716*AM$4</f>
        <v>8</v>
      </c>
      <c r="AQ717" s="47" t="s">
        <v>39</v>
      </c>
      <c r="AR717" s="40">
        <f t="shared" ref="AR717" si="16548">SUMPRODUCT(AS711:AS715*(AR711:AR715="PTO"))+SUMPRODUCT(AS711:AS715*(AR711:AR715="HOL"))</f>
        <v>0</v>
      </c>
      <c r="AS717" s="49" t="s">
        <v>135</v>
      </c>
      <c r="AT717" s="41">
        <f t="shared" ref="AT717" si="16549">AT716*AQ$4</f>
        <v>0</v>
      </c>
      <c r="AU717" s="47" t="s">
        <v>39</v>
      </c>
      <c r="AV717" s="40">
        <f t="shared" ref="AV717" si="16550">SUMPRODUCT(AW711:AW715*(AV711:AV715="PTO"))+SUMPRODUCT(AW711:AW715*(AV711:AV715="HOL"))</f>
        <v>0</v>
      </c>
      <c r="AW717" s="49" t="s">
        <v>135</v>
      </c>
      <c r="AX717" s="41">
        <f>AX716*AU$4</f>
        <v>8</v>
      </c>
      <c r="AY717" s="47" t="s">
        <v>39</v>
      </c>
      <c r="AZ717" s="40">
        <f t="shared" ref="AZ717" si="16551">SUMPRODUCT(BA711:BA715*(AZ711:AZ715="PTO"))+SUMPRODUCT(BA711:BA715*(AZ711:AZ715="HOL"))</f>
        <v>0</v>
      </c>
      <c r="BA717" s="49" t="s">
        <v>135</v>
      </c>
      <c r="BB717" s="41">
        <f>BB716*AY$4</f>
        <v>0</v>
      </c>
      <c r="BC717" s="47" t="s">
        <v>39</v>
      </c>
      <c r="BD717" s="40">
        <f t="shared" ref="BD717" si="16552">SUMPRODUCT(BE711:BE715*(BD711:BD715="PTO"))+SUMPRODUCT(BE711:BE715*(BD711:BD715="HOL"))</f>
        <v>0</v>
      </c>
      <c r="BE717" s="49" t="s">
        <v>135</v>
      </c>
      <c r="BF717" s="41">
        <f>BF716*BC$4</f>
        <v>0</v>
      </c>
      <c r="BG717" s="47" t="s">
        <v>39</v>
      </c>
      <c r="BH717" s="40">
        <f t="shared" ref="BH717" si="16553">SUMPRODUCT(BI711:BI715*(BH711:BH715="PTO"))+SUMPRODUCT(BI711:BI715*(BH711:BH715="HOL"))</f>
        <v>0</v>
      </c>
      <c r="BI717" s="49" t="s">
        <v>135</v>
      </c>
      <c r="BJ717" s="41">
        <f>BJ716*BG$4</f>
        <v>0</v>
      </c>
      <c r="BK717" s="47" t="s">
        <v>39</v>
      </c>
      <c r="BL717" s="40">
        <f t="shared" ref="BL717" si="16554">SUMPRODUCT(BM711:BM715*(BL711:BL715="PTO"))+SUMPRODUCT(BM711:BM715*(BL711:BL715="HOL"))</f>
        <v>0</v>
      </c>
      <c r="BM717" s="49" t="s">
        <v>135</v>
      </c>
      <c r="BN717" s="41">
        <f>BN716*BK$4</f>
        <v>0</v>
      </c>
      <c r="BO717" s="47" t="s">
        <v>39</v>
      </c>
      <c r="BP717" s="40">
        <f t="shared" ref="BP717" si="16555">SUMPRODUCT(BQ711:BQ715*(BP711:BP715="PTO"))+SUMPRODUCT(BQ711:BQ715*(BP711:BP715="HOL"))</f>
        <v>0</v>
      </c>
      <c r="BQ717" s="49" t="s">
        <v>135</v>
      </c>
      <c r="BR717" s="41">
        <f t="shared" ref="BR717" si="16556">BR716*BO$4</f>
        <v>0</v>
      </c>
      <c r="BS717" s="47" t="s">
        <v>39</v>
      </c>
      <c r="BT717" s="40">
        <f t="shared" ref="BT717" si="16557">SUMPRODUCT(BU711:BU715*(BT711:BT715="PTO"))+SUMPRODUCT(BU711:BU715*(BT711:BT715="HOL"))</f>
        <v>0</v>
      </c>
      <c r="BU717" s="49" t="s">
        <v>135</v>
      </c>
      <c r="BV717" s="41">
        <f t="shared" ref="BV717" si="16558">BV716*BS$4</f>
        <v>0</v>
      </c>
      <c r="BW717" s="47" t="s">
        <v>39</v>
      </c>
      <c r="BX717" s="40">
        <f t="shared" ref="BX717" si="16559">SUMPRODUCT(BY711:BY715*(BX711:BX715="PTO"))+SUMPRODUCT(BY711:BY715*(BX711:BX715="HOL"))</f>
        <v>0</v>
      </c>
      <c r="BY717" s="49" t="s">
        <v>135</v>
      </c>
      <c r="BZ717" s="41">
        <f t="shared" ref="BZ717" si="16560">BZ716*BW$4</f>
        <v>0</v>
      </c>
      <c r="CA717" s="47" t="s">
        <v>39</v>
      </c>
      <c r="CB717" s="40">
        <f t="shared" ref="CB717" si="16561">SUMPRODUCT(CC711:CC715*(CB711:CB715="PTO"))+SUMPRODUCT(CC711:CC715*(CB711:CB715="HOL"))</f>
        <v>0</v>
      </c>
      <c r="CC717" s="49" t="s">
        <v>135</v>
      </c>
      <c r="CD717" s="41">
        <f t="shared" ref="CD717" si="16562">CD716*CA$4</f>
        <v>0</v>
      </c>
      <c r="CE717" s="47" t="s">
        <v>39</v>
      </c>
      <c r="CF717" s="40">
        <f t="shared" ref="CF717" si="16563">SUMPRODUCT(CG711:CG715*(CF711:CF715="PTO"))+SUMPRODUCT(CG711:CG715*(CF711:CF715="HOL"))</f>
        <v>0</v>
      </c>
      <c r="CG717" s="49" t="s">
        <v>135</v>
      </c>
      <c r="CH717" s="41">
        <f t="shared" ref="CH717" si="16564">CH716*CE$4</f>
        <v>0</v>
      </c>
    </row>
    <row r="718" spans="1:86" x14ac:dyDescent="0.25">
      <c r="A718" s="70" t="s">
        <v>133</v>
      </c>
      <c r="B718" s="71">
        <f t="shared" ref="B718" ca="1" si="16565">D718-B719</f>
        <v>-17.757942497164237</v>
      </c>
      <c r="C718" s="72" t="s">
        <v>122</v>
      </c>
      <c r="D718" s="71">
        <f>IFERROR(INDEX(Holidays[FTE], MATCH(Entry!E718, Holidays[Date], 0)), 1)*8*INDEX(FTEguide[[1]:[12]], MATCH(Entry!E719, FTEguide[Weekday], 0), IF(Entry!E721&gt;0, Entry!E721, MONTH(Entry!E718)))</f>
        <v>62.242057502835763</v>
      </c>
      <c r="E718" s="60">
        <f t="shared" si="15243"/>
        <v>43930</v>
      </c>
      <c r="F718" s="50" t="s">
        <v>128</v>
      </c>
      <c r="G718" s="34" t="s">
        <v>136</v>
      </c>
      <c r="H718" s="35" t="s">
        <v>23</v>
      </c>
      <c r="I718" s="42">
        <f t="shared" ref="I718" si="16566">parseTime(G718)-(H723=INT(RIGHT($F718, 1)))</f>
        <v>8</v>
      </c>
      <c r="J718" s="43">
        <f t="shared" ref="J718:J722" si="16567">isClocked(H718)</f>
        <v>1</v>
      </c>
      <c r="K718" s="34" t="s">
        <v>136</v>
      </c>
      <c r="L718" s="35" t="s">
        <v>23</v>
      </c>
      <c r="M718" s="42">
        <f t="shared" ref="M718" si="16568">parseTime(K718)-(L723=INT(RIGHT($F718, 1)))</f>
        <v>8</v>
      </c>
      <c r="N718" s="43">
        <f t="shared" ref="N718:N722" si="16569">isClocked(L718)</f>
        <v>1</v>
      </c>
      <c r="O718" s="34" t="s">
        <v>180</v>
      </c>
      <c r="P718" s="35" t="s">
        <v>23</v>
      </c>
      <c r="Q718" s="42">
        <f t="shared" ref="Q718" si="16570">parseTime(O718)-(P723=INT(RIGHT($F718, 1)))</f>
        <v>8</v>
      </c>
      <c r="R718" s="43">
        <f t="shared" ref="R718:R722" si="16571">isClocked(P718)</f>
        <v>1</v>
      </c>
      <c r="S718" s="34" t="s">
        <v>227</v>
      </c>
      <c r="T718" s="35" t="s">
        <v>23</v>
      </c>
      <c r="U718" s="42">
        <f t="shared" ref="U718" si="16572">parseTime(S718)-(T723=INT(RIGHT($F718, 1)))</f>
        <v>8</v>
      </c>
      <c r="V718" s="43">
        <f t="shared" ref="V718:V722" si="16573">isClocked(T718)</f>
        <v>1</v>
      </c>
      <c r="W718" s="34" t="s">
        <v>136</v>
      </c>
      <c r="X718" s="35" t="s">
        <v>24</v>
      </c>
      <c r="Y718" s="42">
        <f t="shared" ref="Y718" si="16574">parseTime(W718)-(X723=INT(RIGHT($F718, 1)))</f>
        <v>8</v>
      </c>
      <c r="Z718" s="43">
        <f t="shared" ref="Z718:Z722" si="16575">isClocked(X718)</f>
        <v>1</v>
      </c>
      <c r="AA718" s="34" t="s">
        <v>136</v>
      </c>
      <c r="AB718" s="35" t="s">
        <v>23</v>
      </c>
      <c r="AC718" s="42">
        <f t="shared" ref="AC718" si="16576">parseTime(AA718)-(AB723=INT(RIGHT($F718, 1)))</f>
        <v>8</v>
      </c>
      <c r="AD718" s="43">
        <f t="shared" ref="AD718:AD722" si="16577">isClocked(AB718)</f>
        <v>1</v>
      </c>
      <c r="AE718" s="34" t="s">
        <v>136</v>
      </c>
      <c r="AF718" s="35" t="s">
        <v>25</v>
      </c>
      <c r="AG718" s="42">
        <f t="shared" ref="AG718" si="16578">parseTime(AE718)-(AF723=INT(RIGHT($F718, 1)))</f>
        <v>8</v>
      </c>
      <c r="AH718" s="43">
        <f t="shared" ref="AH718:AH722" si="16579">isClocked(AF718)</f>
        <v>1</v>
      </c>
      <c r="AI718" s="34" t="s">
        <v>136</v>
      </c>
      <c r="AJ718" s="35" t="s">
        <v>23</v>
      </c>
      <c r="AK718" s="42">
        <f>parseTime(AI718)-(AJ723=INT(RIGHT($F718, 1)))</f>
        <v>8</v>
      </c>
      <c r="AL718" s="43">
        <f t="shared" ref="AL718:AL722" si="16580">isClocked(AJ718)</f>
        <v>1</v>
      </c>
      <c r="AM718" s="34" t="s">
        <v>136</v>
      </c>
      <c r="AN718" s="35" t="s">
        <v>23</v>
      </c>
      <c r="AO718" s="42">
        <f t="shared" ref="AO718" si="16581">parseTime(AM718)-(AN723=INT(RIGHT($F718, 1)))</f>
        <v>8</v>
      </c>
      <c r="AP718" s="43">
        <f t="shared" ref="AP718:AP722" si="16582">isClocked(AN718)</f>
        <v>1</v>
      </c>
      <c r="AQ718" s="34"/>
      <c r="AR718" s="35"/>
      <c r="AS718" s="42">
        <f t="shared" ref="AS718" si="16583">parseTime(AQ718)-(AR723=INT(RIGHT($F718, 1)))</f>
        <v>0</v>
      </c>
      <c r="AT718" s="43">
        <f t="shared" ref="AT718:AT722" si="16584">isClocked(AR718)</f>
        <v>0</v>
      </c>
      <c r="AU718" s="34" t="s">
        <v>136</v>
      </c>
      <c r="AV718" s="35" t="s">
        <v>24</v>
      </c>
      <c r="AW718" s="42">
        <f>parseTime(AU718)-(AV723=INT(RIGHT($F718, 1)))</f>
        <v>8</v>
      </c>
      <c r="AX718" s="43">
        <f t="shared" ref="AX718:AX722" si="16585">isClocked(AV718)</f>
        <v>1</v>
      </c>
      <c r="AY718" s="34"/>
      <c r="AZ718" s="35"/>
      <c r="BA718" s="42">
        <f>parseTime(AY718)-(AZ723=INT(RIGHT($F718, 1)))</f>
        <v>0</v>
      </c>
      <c r="BB718" s="43">
        <f t="shared" ref="BB718:BB722" si="16586">isClocked(AZ718)</f>
        <v>0</v>
      </c>
      <c r="BC718" s="34"/>
      <c r="BD718" s="35"/>
      <c r="BE718" s="42">
        <f>parseTime(BC718)-(BD723=INT(RIGHT($F718, 1)))</f>
        <v>0</v>
      </c>
      <c r="BF718" s="43">
        <f t="shared" ref="BF718:BF722" si="16587">isClocked(BD718)</f>
        <v>0</v>
      </c>
      <c r="BG718" s="34"/>
      <c r="BH718" s="35"/>
      <c r="BI718" s="42">
        <f>parseTime(BG718)-(BH723=INT(RIGHT($F718, 1)))</f>
        <v>0</v>
      </c>
      <c r="BJ718" s="43">
        <f t="shared" ref="BJ718:BJ722" si="16588">isClocked(BH718)</f>
        <v>0</v>
      </c>
      <c r="BK718" s="34"/>
      <c r="BL718" s="35"/>
      <c r="BM718" s="42">
        <f>parseTime(BK718)-(BL723=INT(RIGHT($F718, 1)))</f>
        <v>0</v>
      </c>
      <c r="BN718" s="43">
        <f t="shared" ref="BN718:BN722" si="16589">isClocked(BL718)</f>
        <v>0</v>
      </c>
      <c r="BO718" s="34"/>
      <c r="BP718" s="35"/>
      <c r="BQ718" s="42">
        <f t="shared" ref="BQ718" si="16590">parseTime(BO718)-(BP723=INT(RIGHT($F718, 1)))</f>
        <v>0</v>
      </c>
      <c r="BR718" s="43">
        <f t="shared" ref="BR718:BR722" si="16591">isClocked(BP718)</f>
        <v>0</v>
      </c>
      <c r="BS718" s="34"/>
      <c r="BT718" s="35"/>
      <c r="BU718" s="42">
        <f t="shared" ref="BU718" si="16592">parseTime(BS718)-(BT723=INT(RIGHT($F718, 1)))</f>
        <v>0</v>
      </c>
      <c r="BV718" s="43">
        <f t="shared" ref="BV718:BV722" si="16593">isClocked(BT718)</f>
        <v>0</v>
      </c>
      <c r="BW718" s="34"/>
      <c r="BX718" s="35"/>
      <c r="BY718" s="42">
        <f t="shared" ref="BY718" si="16594">parseTime(BW718)-(BX723=INT(RIGHT($F718, 1)))</f>
        <v>0</v>
      </c>
      <c r="BZ718" s="43">
        <f t="shared" ref="BZ718:BZ722" si="16595">isClocked(BX718)</f>
        <v>0</v>
      </c>
      <c r="CA718" s="34"/>
      <c r="CB718" s="35"/>
      <c r="CC718" s="42">
        <f t="shared" ref="CC718" si="16596">parseTime(CA718)-(CB723=INT(RIGHT($F718, 1)))</f>
        <v>0</v>
      </c>
      <c r="CD718" s="43">
        <f t="shared" ref="CD718:CD722" si="16597">isClocked(CB718)</f>
        <v>0</v>
      </c>
      <c r="CE718" s="34"/>
      <c r="CF718" s="35"/>
      <c r="CG718" s="42">
        <f t="shared" ref="CG718" si="16598">parseTime(CE718)-(CF723=INT(RIGHT($F718, 1)))</f>
        <v>0</v>
      </c>
      <c r="CH718" s="43">
        <f t="shared" ref="CH718:CH722" si="16599">isClocked(CF718)</f>
        <v>0</v>
      </c>
    </row>
    <row r="719" spans="1:86" x14ac:dyDescent="0.25">
      <c r="A719" s="56" t="s">
        <v>0</v>
      </c>
      <c r="B719" s="57">
        <f t="shared" ref="B719" ca="1" si="16600">SUM(B720:B723)</f>
        <v>80</v>
      </c>
      <c r="C719" s="14" t="s">
        <v>252</v>
      </c>
      <c r="D719" s="14"/>
      <c r="E719" s="55" t="str">
        <f t="shared" si="15112"/>
        <v>Thursday</v>
      </c>
      <c r="F719" s="51" t="s">
        <v>129</v>
      </c>
      <c r="G719" s="36"/>
      <c r="H719" s="37"/>
      <c r="I719" s="44">
        <f t="shared" ref="I719" si="16601">parseTime(G719)-(H723=INT(RIGHT($F719, 1)))</f>
        <v>0</v>
      </c>
      <c r="J719" s="45">
        <f t="shared" si="16567"/>
        <v>0</v>
      </c>
      <c r="K719" s="36"/>
      <c r="L719" s="37"/>
      <c r="M719" s="44">
        <f t="shared" ref="M719" si="16602">parseTime(K719)-(L723=INT(RIGHT($F719, 1)))</f>
        <v>0</v>
      </c>
      <c r="N719" s="45">
        <f t="shared" si="16569"/>
        <v>0</v>
      </c>
      <c r="O719" s="36"/>
      <c r="P719" s="37"/>
      <c r="Q719" s="44">
        <f t="shared" ref="Q719" si="16603">parseTime(O719)-(P723=INT(RIGHT($F719, 1)))</f>
        <v>0</v>
      </c>
      <c r="R719" s="45">
        <f t="shared" si="16571"/>
        <v>0</v>
      </c>
      <c r="S719" s="36"/>
      <c r="T719" s="37"/>
      <c r="U719" s="44">
        <f t="shared" ref="U719" si="16604">parseTime(S719)-(T723=INT(RIGHT($F719, 1)))</f>
        <v>0</v>
      </c>
      <c r="V719" s="45">
        <f t="shared" si="16573"/>
        <v>0</v>
      </c>
      <c r="W719" s="36"/>
      <c r="X719" s="37"/>
      <c r="Y719" s="44">
        <f t="shared" ref="Y719" si="16605">parseTime(W719)-(X723=INT(RIGHT($F719, 1)))</f>
        <v>0</v>
      </c>
      <c r="Z719" s="45">
        <f t="shared" si="16575"/>
        <v>0</v>
      </c>
      <c r="AA719" s="36"/>
      <c r="AB719" s="37"/>
      <c r="AC719" s="44">
        <f t="shared" ref="AC719" si="16606">parseTime(AA719)-(AB723=INT(RIGHT($F719, 1)))</f>
        <v>0</v>
      </c>
      <c r="AD719" s="45">
        <f t="shared" si="16577"/>
        <v>0</v>
      </c>
      <c r="AE719" s="36"/>
      <c r="AF719" s="37"/>
      <c r="AG719" s="44">
        <f t="shared" ref="AG719" si="16607">parseTime(AE719)-(AF723=INT(RIGHT($F719, 1)))</f>
        <v>0</v>
      </c>
      <c r="AH719" s="45">
        <f t="shared" si="16579"/>
        <v>0</v>
      </c>
      <c r="AI719" s="36"/>
      <c r="AJ719" s="37"/>
      <c r="AK719" s="44">
        <f>parseTime(AI719)-(AJ723=INT(RIGHT($F719, 1)))</f>
        <v>0</v>
      </c>
      <c r="AL719" s="45">
        <f t="shared" si="16580"/>
        <v>0</v>
      </c>
      <c r="AM719" s="36"/>
      <c r="AN719" s="37"/>
      <c r="AO719" s="44">
        <f t="shared" ref="AO719" si="16608">parseTime(AM719)-(AN723=INT(RIGHT($F719, 1)))</f>
        <v>0</v>
      </c>
      <c r="AP719" s="45">
        <f t="shared" si="16582"/>
        <v>0</v>
      </c>
      <c r="AQ719" s="36"/>
      <c r="AR719" s="37"/>
      <c r="AS719" s="44">
        <f t="shared" ref="AS719" si="16609">parseTime(AQ719)-(AR723=INT(RIGHT($F719, 1)))</f>
        <v>0</v>
      </c>
      <c r="AT719" s="45">
        <f t="shared" si="16584"/>
        <v>0</v>
      </c>
      <c r="AU719" s="36"/>
      <c r="AV719" s="37"/>
      <c r="AW719" s="44">
        <f>parseTime(AU719)-(AV723=INT(RIGHT($F719, 1)))</f>
        <v>0</v>
      </c>
      <c r="AX719" s="45">
        <f t="shared" si="16585"/>
        <v>0</v>
      </c>
      <c r="AY719" s="36"/>
      <c r="AZ719" s="37"/>
      <c r="BA719" s="44">
        <f>parseTime(AY719)-(AZ723=INT(RIGHT($F719, 1)))</f>
        <v>0</v>
      </c>
      <c r="BB719" s="45">
        <f t="shared" si="16586"/>
        <v>0</v>
      </c>
      <c r="BC719" s="36"/>
      <c r="BD719" s="37"/>
      <c r="BE719" s="44">
        <f>parseTime(BC719)-(BD723=INT(RIGHT($F719, 1)))</f>
        <v>0</v>
      </c>
      <c r="BF719" s="45">
        <f t="shared" si="16587"/>
        <v>0</v>
      </c>
      <c r="BG719" s="36"/>
      <c r="BH719" s="37"/>
      <c r="BI719" s="44">
        <f>parseTime(BG719)-(BH723=INT(RIGHT($F719, 1)))</f>
        <v>0</v>
      </c>
      <c r="BJ719" s="45">
        <f t="shared" si="16588"/>
        <v>0</v>
      </c>
      <c r="BK719" s="36"/>
      <c r="BL719" s="37"/>
      <c r="BM719" s="44">
        <f>parseTime(BK719)-(BL723=INT(RIGHT($F719, 1)))</f>
        <v>0</v>
      </c>
      <c r="BN719" s="45">
        <f t="shared" si="16589"/>
        <v>0</v>
      </c>
      <c r="BO719" s="36"/>
      <c r="BP719" s="37"/>
      <c r="BQ719" s="44">
        <f t="shared" ref="BQ719" si="16610">parseTime(BO719)-(BP723=INT(RIGHT($F719, 1)))</f>
        <v>0</v>
      </c>
      <c r="BR719" s="45">
        <f t="shared" si="16591"/>
        <v>0</v>
      </c>
      <c r="BS719" s="36"/>
      <c r="BT719" s="37"/>
      <c r="BU719" s="44">
        <f t="shared" ref="BU719" si="16611">parseTime(BS719)-(BT723=INT(RIGHT($F719, 1)))</f>
        <v>0</v>
      </c>
      <c r="BV719" s="45">
        <f t="shared" si="16593"/>
        <v>0</v>
      </c>
      <c r="BW719" s="36"/>
      <c r="BX719" s="37"/>
      <c r="BY719" s="44">
        <f t="shared" ref="BY719" si="16612">parseTime(BW719)-(BX723=INT(RIGHT($F719, 1)))</f>
        <v>0</v>
      </c>
      <c r="BZ719" s="45">
        <f t="shared" si="16595"/>
        <v>0</v>
      </c>
      <c r="CA719" s="36"/>
      <c r="CB719" s="37"/>
      <c r="CC719" s="44">
        <f t="shared" ref="CC719" si="16613">parseTime(CA719)-(CB723=INT(RIGHT($F719, 1)))</f>
        <v>0</v>
      </c>
      <c r="CD719" s="45">
        <f t="shared" si="16597"/>
        <v>0</v>
      </c>
      <c r="CE719" s="36"/>
      <c r="CF719" s="37"/>
      <c r="CG719" s="44">
        <f t="shared" ref="CG719" si="16614">parseTime(CE719)-(CF723=INT(RIGHT($F719, 1)))</f>
        <v>0</v>
      </c>
      <c r="CH719" s="45">
        <f t="shared" si="16599"/>
        <v>0</v>
      </c>
    </row>
    <row r="720" spans="1:86" x14ac:dyDescent="0.25">
      <c r="A720" s="56" t="s">
        <v>117</v>
      </c>
      <c r="B720" s="57">
        <f ca="1">roleHours(G718:CH724, "MFD")</f>
        <v>56</v>
      </c>
      <c r="C720" s="14">
        <f t="shared" ca="1" si="16326"/>
        <v>7</v>
      </c>
      <c r="D720" s="14"/>
      <c r="E720" s="20" t="s">
        <v>127</v>
      </c>
      <c r="F720" s="51" t="s">
        <v>130</v>
      </c>
      <c r="G720" s="36"/>
      <c r="H720" s="37"/>
      <c r="I720" s="44">
        <f t="shared" ref="I720" si="16615">parseTime(G720)-(H723=INT(RIGHT($F720, 1)))</f>
        <v>0</v>
      </c>
      <c r="J720" s="45">
        <f t="shared" si="16567"/>
        <v>0</v>
      </c>
      <c r="K720" s="36"/>
      <c r="L720" s="37"/>
      <c r="M720" s="44">
        <f t="shared" ref="M720" si="16616">parseTime(K720)-(L723=INT(RIGHT($F720, 1)))</f>
        <v>0</v>
      </c>
      <c r="N720" s="45">
        <f t="shared" si="16569"/>
        <v>0</v>
      </c>
      <c r="O720" s="36"/>
      <c r="P720" s="37"/>
      <c r="Q720" s="44">
        <f t="shared" ref="Q720" si="16617">parseTime(O720)-(P723=INT(RIGHT($F720, 1)))</f>
        <v>0</v>
      </c>
      <c r="R720" s="45">
        <f t="shared" si="16571"/>
        <v>0</v>
      </c>
      <c r="S720" s="36"/>
      <c r="T720" s="37"/>
      <c r="U720" s="44">
        <f t="shared" ref="U720" si="16618">parseTime(S720)-(T723=INT(RIGHT($F720, 1)))</f>
        <v>0</v>
      </c>
      <c r="V720" s="45">
        <f t="shared" si="16573"/>
        <v>0</v>
      </c>
      <c r="W720" s="36"/>
      <c r="X720" s="37"/>
      <c r="Y720" s="44">
        <f t="shared" ref="Y720" si="16619">parseTime(W720)-(X723=INT(RIGHT($F720, 1)))</f>
        <v>0</v>
      </c>
      <c r="Z720" s="45">
        <f t="shared" si="16575"/>
        <v>0</v>
      </c>
      <c r="AA720" s="36"/>
      <c r="AB720" s="37"/>
      <c r="AC720" s="44">
        <f t="shared" ref="AC720" si="16620">parseTime(AA720)-(AB723=INT(RIGHT($F720, 1)))</f>
        <v>0</v>
      </c>
      <c r="AD720" s="45">
        <f t="shared" si="16577"/>
        <v>0</v>
      </c>
      <c r="AE720" s="36"/>
      <c r="AF720" s="37"/>
      <c r="AG720" s="44">
        <f t="shared" ref="AG720" si="16621">parseTime(AE720)-(AF723=INT(RIGHT($F720, 1)))</f>
        <v>0</v>
      </c>
      <c r="AH720" s="45">
        <f t="shared" si="16579"/>
        <v>0</v>
      </c>
      <c r="AI720" s="36"/>
      <c r="AJ720" s="37"/>
      <c r="AK720" s="44">
        <f>parseTime(AI720)-(AJ723=INT(RIGHT($F720, 1)))</f>
        <v>0</v>
      </c>
      <c r="AL720" s="45">
        <f t="shared" si="16580"/>
        <v>0</v>
      </c>
      <c r="AM720" s="36"/>
      <c r="AN720" s="37"/>
      <c r="AO720" s="44">
        <f t="shared" ref="AO720" si="16622">parseTime(AM720)-(AN723=INT(RIGHT($F720, 1)))</f>
        <v>0</v>
      </c>
      <c r="AP720" s="45">
        <f t="shared" si="16582"/>
        <v>0</v>
      </c>
      <c r="AQ720" s="36"/>
      <c r="AR720" s="37"/>
      <c r="AS720" s="44">
        <f t="shared" ref="AS720" si="16623">parseTime(AQ720)-(AR723=INT(RIGHT($F720, 1)))</f>
        <v>0</v>
      </c>
      <c r="AT720" s="45">
        <f t="shared" si="16584"/>
        <v>0</v>
      </c>
      <c r="AU720" s="36"/>
      <c r="AV720" s="37"/>
      <c r="AW720" s="44">
        <f>parseTime(AU720)-(AV723=INT(RIGHT($F720, 1)))</f>
        <v>0</v>
      </c>
      <c r="AX720" s="45">
        <f t="shared" si="16585"/>
        <v>0</v>
      </c>
      <c r="AY720" s="36"/>
      <c r="AZ720" s="37"/>
      <c r="BA720" s="44">
        <f>parseTime(AY720)-(AZ723=INT(RIGHT($F720, 1)))</f>
        <v>0</v>
      </c>
      <c r="BB720" s="45">
        <f t="shared" si="16586"/>
        <v>0</v>
      </c>
      <c r="BC720" s="36"/>
      <c r="BD720" s="37"/>
      <c r="BE720" s="44">
        <f>parseTime(BC720)-(BD723=INT(RIGHT($F720, 1)))</f>
        <v>0</v>
      </c>
      <c r="BF720" s="45">
        <f t="shared" si="16587"/>
        <v>0</v>
      </c>
      <c r="BG720" s="36"/>
      <c r="BH720" s="37"/>
      <c r="BI720" s="44">
        <f>parseTime(BG720)-(BH723=INT(RIGHT($F720, 1)))</f>
        <v>0</v>
      </c>
      <c r="BJ720" s="45">
        <f t="shared" si="16588"/>
        <v>0</v>
      </c>
      <c r="BK720" s="36"/>
      <c r="BL720" s="37"/>
      <c r="BM720" s="44">
        <f>parseTime(BK720)-(BL723=INT(RIGHT($F720, 1)))</f>
        <v>0</v>
      </c>
      <c r="BN720" s="45">
        <f t="shared" si="16589"/>
        <v>0</v>
      </c>
      <c r="BO720" s="36"/>
      <c r="BP720" s="37"/>
      <c r="BQ720" s="44">
        <f t="shared" ref="BQ720" si="16624">parseTime(BO720)-(BP723=INT(RIGHT($F720, 1)))</f>
        <v>0</v>
      </c>
      <c r="BR720" s="45">
        <f t="shared" si="16591"/>
        <v>0</v>
      </c>
      <c r="BS720" s="36"/>
      <c r="BT720" s="37"/>
      <c r="BU720" s="44">
        <f t="shared" ref="BU720" si="16625">parseTime(BS720)-(BT723=INT(RIGHT($F720, 1)))</f>
        <v>0</v>
      </c>
      <c r="BV720" s="45">
        <f t="shared" si="16593"/>
        <v>0</v>
      </c>
      <c r="BW720" s="36"/>
      <c r="BX720" s="37"/>
      <c r="BY720" s="44">
        <f t="shared" ref="BY720" si="16626">parseTime(BW720)-(BX723=INT(RIGHT($F720, 1)))</f>
        <v>0</v>
      </c>
      <c r="BZ720" s="45">
        <f t="shared" si="16595"/>
        <v>0</v>
      </c>
      <c r="CA720" s="36"/>
      <c r="CB720" s="37"/>
      <c r="CC720" s="44">
        <f t="shared" ref="CC720" si="16627">parseTime(CA720)-(CB723=INT(RIGHT($F720, 1)))</f>
        <v>0</v>
      </c>
      <c r="CD720" s="45">
        <f t="shared" si="16597"/>
        <v>0</v>
      </c>
      <c r="CE720" s="36"/>
      <c r="CF720" s="37"/>
      <c r="CG720" s="44">
        <f t="shared" ref="CG720" si="16628">parseTime(CE720)-(CF723=INT(RIGHT($F720, 1)))</f>
        <v>0</v>
      </c>
      <c r="CH720" s="45">
        <f t="shared" si="16599"/>
        <v>0</v>
      </c>
    </row>
    <row r="721" spans="1:86" x14ac:dyDescent="0.25">
      <c r="A721" s="56" t="s">
        <v>118</v>
      </c>
      <c r="B721" s="57">
        <f ca="1">roleHours(G718:CH724, "DFD")</f>
        <v>16</v>
      </c>
      <c r="C721" s="14">
        <f t="shared" ca="1" si="16326"/>
        <v>2</v>
      </c>
      <c r="D721" s="14"/>
      <c r="E721" s="20"/>
      <c r="F721" s="51" t="s">
        <v>131</v>
      </c>
      <c r="G721" s="36"/>
      <c r="H721" s="37"/>
      <c r="I721" s="44">
        <f t="shared" ref="I721" si="16629">parseTime(G721)-(H723=INT(RIGHT($F721, 1)))</f>
        <v>0</v>
      </c>
      <c r="J721" s="45">
        <f t="shared" si="16567"/>
        <v>0</v>
      </c>
      <c r="K721" s="36"/>
      <c r="L721" s="37"/>
      <c r="M721" s="44">
        <f t="shared" ref="M721" si="16630">parseTime(K721)-(L723=INT(RIGHT($F721, 1)))</f>
        <v>0</v>
      </c>
      <c r="N721" s="45">
        <f t="shared" si="16569"/>
        <v>0</v>
      </c>
      <c r="O721" s="36"/>
      <c r="P721" s="37"/>
      <c r="Q721" s="44">
        <f t="shared" ref="Q721" si="16631">parseTime(O721)-(P723=INT(RIGHT($F721, 1)))</f>
        <v>0</v>
      </c>
      <c r="R721" s="45">
        <f t="shared" si="16571"/>
        <v>0</v>
      </c>
      <c r="S721" s="36"/>
      <c r="T721" s="37"/>
      <c r="U721" s="44">
        <f t="shared" ref="U721" si="16632">parseTime(S721)-(T723=INT(RIGHT($F721, 1)))</f>
        <v>0</v>
      </c>
      <c r="V721" s="45">
        <f t="shared" si="16573"/>
        <v>0</v>
      </c>
      <c r="W721" s="36"/>
      <c r="X721" s="37"/>
      <c r="Y721" s="44">
        <f t="shared" ref="Y721" si="16633">parseTime(W721)-(X723=INT(RIGHT($F721, 1)))</f>
        <v>0</v>
      </c>
      <c r="Z721" s="45">
        <f t="shared" si="16575"/>
        <v>0</v>
      </c>
      <c r="AA721" s="36"/>
      <c r="AB721" s="37"/>
      <c r="AC721" s="44">
        <f t="shared" ref="AC721" si="16634">parseTime(AA721)-(AB723=INT(RIGHT($F721, 1)))</f>
        <v>0</v>
      </c>
      <c r="AD721" s="45">
        <f t="shared" si="16577"/>
        <v>0</v>
      </c>
      <c r="AE721" s="36"/>
      <c r="AF721" s="37"/>
      <c r="AG721" s="44">
        <f t="shared" ref="AG721" si="16635">parseTime(AE721)-(AF723=INT(RIGHT($F721, 1)))</f>
        <v>0</v>
      </c>
      <c r="AH721" s="45">
        <f t="shared" si="16579"/>
        <v>0</v>
      </c>
      <c r="AI721" s="36"/>
      <c r="AJ721" s="37"/>
      <c r="AK721" s="44">
        <f>parseTime(AI721)-(AJ723=INT(RIGHT($F721, 1)))</f>
        <v>0</v>
      </c>
      <c r="AL721" s="45">
        <f t="shared" si="16580"/>
        <v>0</v>
      </c>
      <c r="AM721" s="36"/>
      <c r="AN721" s="37"/>
      <c r="AO721" s="44">
        <f t="shared" ref="AO721" si="16636">parseTime(AM721)-(AN723=INT(RIGHT($F721, 1)))</f>
        <v>0</v>
      </c>
      <c r="AP721" s="45">
        <f t="shared" si="16582"/>
        <v>0</v>
      </c>
      <c r="AQ721" s="36"/>
      <c r="AR721" s="37"/>
      <c r="AS721" s="44">
        <f t="shared" ref="AS721" si="16637">parseTime(AQ721)-(AR723=INT(RIGHT($F721, 1)))</f>
        <v>0</v>
      </c>
      <c r="AT721" s="45">
        <f t="shared" si="16584"/>
        <v>0</v>
      </c>
      <c r="AU721" s="36"/>
      <c r="AV721" s="37"/>
      <c r="AW721" s="44">
        <f>parseTime(AU721)-(AV723=INT(RIGHT($F721, 1)))</f>
        <v>0</v>
      </c>
      <c r="AX721" s="45">
        <f t="shared" si="16585"/>
        <v>0</v>
      </c>
      <c r="AY721" s="36"/>
      <c r="AZ721" s="37"/>
      <c r="BA721" s="44">
        <f>parseTime(AY721)-(AZ723=INT(RIGHT($F721, 1)))</f>
        <v>0</v>
      </c>
      <c r="BB721" s="45">
        <f t="shared" si="16586"/>
        <v>0</v>
      </c>
      <c r="BC721" s="36"/>
      <c r="BD721" s="37"/>
      <c r="BE721" s="44">
        <f>parseTime(BC721)-(BD723=INT(RIGHT($F721, 1)))</f>
        <v>0</v>
      </c>
      <c r="BF721" s="45">
        <f t="shared" si="16587"/>
        <v>0</v>
      </c>
      <c r="BG721" s="36"/>
      <c r="BH721" s="37"/>
      <c r="BI721" s="44">
        <f>parseTime(BG721)-(BH723=INT(RIGHT($F721, 1)))</f>
        <v>0</v>
      </c>
      <c r="BJ721" s="45">
        <f t="shared" si="16588"/>
        <v>0</v>
      </c>
      <c r="BK721" s="36"/>
      <c r="BL721" s="37"/>
      <c r="BM721" s="44">
        <f>parseTime(BK721)-(BL723=INT(RIGHT($F721, 1)))</f>
        <v>0</v>
      </c>
      <c r="BN721" s="45">
        <f t="shared" si="16589"/>
        <v>0</v>
      </c>
      <c r="BO721" s="36"/>
      <c r="BP721" s="37"/>
      <c r="BQ721" s="44">
        <f t="shared" ref="BQ721" si="16638">parseTime(BO721)-(BP723=INT(RIGHT($F721, 1)))</f>
        <v>0</v>
      </c>
      <c r="BR721" s="45">
        <f t="shared" si="16591"/>
        <v>0</v>
      </c>
      <c r="BS721" s="36"/>
      <c r="BT721" s="37"/>
      <c r="BU721" s="44">
        <f t="shared" ref="BU721" si="16639">parseTime(BS721)-(BT723=INT(RIGHT($F721, 1)))</f>
        <v>0</v>
      </c>
      <c r="BV721" s="45">
        <f t="shared" si="16593"/>
        <v>0</v>
      </c>
      <c r="BW721" s="36"/>
      <c r="BX721" s="37"/>
      <c r="BY721" s="44">
        <f t="shared" ref="BY721" si="16640">parseTime(BW721)-(BX723=INT(RIGHT($F721, 1)))</f>
        <v>0</v>
      </c>
      <c r="BZ721" s="45">
        <f t="shared" si="16595"/>
        <v>0</v>
      </c>
      <c r="CA721" s="36"/>
      <c r="CB721" s="37"/>
      <c r="CC721" s="44">
        <f t="shared" ref="CC721" si="16641">parseTime(CA721)-(CB723=INT(RIGHT($F721, 1)))</f>
        <v>0</v>
      </c>
      <c r="CD721" s="45">
        <f t="shared" si="16597"/>
        <v>0</v>
      </c>
      <c r="CE721" s="36"/>
      <c r="CF721" s="37"/>
      <c r="CG721" s="44">
        <f t="shared" ref="CG721" si="16642">parseTime(CE721)-(CF723=INT(RIGHT($F721, 1)))</f>
        <v>0</v>
      </c>
      <c r="CH721" s="45">
        <f t="shared" si="16599"/>
        <v>0</v>
      </c>
    </row>
    <row r="722" spans="1:86" x14ac:dyDescent="0.25">
      <c r="A722" s="56" t="s">
        <v>119</v>
      </c>
      <c r="B722" s="57">
        <f ca="1">roleHours(G718:CH724, "MCC")</f>
        <v>8</v>
      </c>
      <c r="C722" s="14">
        <f t="shared" ca="1" si="16326"/>
        <v>1</v>
      </c>
      <c r="D722" s="14"/>
      <c r="E722" s="20"/>
      <c r="F722" s="51" t="s">
        <v>132</v>
      </c>
      <c r="G722" s="36"/>
      <c r="H722" s="37"/>
      <c r="I722" s="44">
        <f t="shared" ref="I722" si="16643">parseTime(G722)-(H723=INT(RIGHT($F722, 1)))</f>
        <v>0</v>
      </c>
      <c r="J722" s="45">
        <f t="shared" si="16567"/>
        <v>0</v>
      </c>
      <c r="K722" s="36"/>
      <c r="L722" s="37"/>
      <c r="M722" s="44">
        <f t="shared" ref="M722" si="16644">parseTime(K722)-(L723=INT(RIGHT($F722, 1)))</f>
        <v>0</v>
      </c>
      <c r="N722" s="45">
        <f t="shared" si="16569"/>
        <v>0</v>
      </c>
      <c r="O722" s="36"/>
      <c r="P722" s="37"/>
      <c r="Q722" s="44">
        <f t="shared" ref="Q722" si="16645">parseTime(O722)-(P723=INT(RIGHT($F722, 1)))</f>
        <v>0</v>
      </c>
      <c r="R722" s="45">
        <f t="shared" si="16571"/>
        <v>0</v>
      </c>
      <c r="S722" s="36"/>
      <c r="T722" s="37"/>
      <c r="U722" s="44">
        <f t="shared" ref="U722" si="16646">parseTime(S722)-(T723=INT(RIGHT($F722, 1)))</f>
        <v>0</v>
      </c>
      <c r="V722" s="45">
        <f t="shared" si="16573"/>
        <v>0</v>
      </c>
      <c r="W722" s="36"/>
      <c r="X722" s="37"/>
      <c r="Y722" s="44">
        <f t="shared" ref="Y722" si="16647">parseTime(W722)-(X723=INT(RIGHT($F722, 1)))</f>
        <v>0</v>
      </c>
      <c r="Z722" s="45">
        <f t="shared" si="16575"/>
        <v>0</v>
      </c>
      <c r="AA722" s="36"/>
      <c r="AB722" s="37"/>
      <c r="AC722" s="44">
        <f t="shared" ref="AC722" si="16648">parseTime(AA722)-(AB723=INT(RIGHT($F722, 1)))</f>
        <v>0</v>
      </c>
      <c r="AD722" s="45">
        <f t="shared" si="16577"/>
        <v>0</v>
      </c>
      <c r="AE722" s="36"/>
      <c r="AF722" s="37"/>
      <c r="AG722" s="44">
        <f t="shared" ref="AG722" si="16649">parseTime(AE722)-(AF723=INT(RIGHT($F722, 1)))</f>
        <v>0</v>
      </c>
      <c r="AH722" s="45">
        <f t="shared" si="16579"/>
        <v>0</v>
      </c>
      <c r="AI722" s="36"/>
      <c r="AJ722" s="37"/>
      <c r="AK722" s="44">
        <f>parseTime(AI722)-(AJ723=INT(RIGHT($F722, 1)))</f>
        <v>0</v>
      </c>
      <c r="AL722" s="45">
        <f t="shared" si="16580"/>
        <v>0</v>
      </c>
      <c r="AM722" s="36"/>
      <c r="AN722" s="37"/>
      <c r="AO722" s="44">
        <f t="shared" ref="AO722" si="16650">parseTime(AM722)-(AN723=INT(RIGHT($F722, 1)))</f>
        <v>0</v>
      </c>
      <c r="AP722" s="45">
        <f t="shared" si="16582"/>
        <v>0</v>
      </c>
      <c r="AQ722" s="36"/>
      <c r="AR722" s="37"/>
      <c r="AS722" s="44">
        <f t="shared" ref="AS722" si="16651">parseTime(AQ722)-(AR723=INT(RIGHT($F722, 1)))</f>
        <v>0</v>
      </c>
      <c r="AT722" s="45">
        <f t="shared" si="16584"/>
        <v>0</v>
      </c>
      <c r="AU722" s="36"/>
      <c r="AV722" s="37"/>
      <c r="AW722" s="44">
        <f>parseTime(AU722)-(AV723=INT(RIGHT($F722, 1)))</f>
        <v>0</v>
      </c>
      <c r="AX722" s="45">
        <f t="shared" si="16585"/>
        <v>0</v>
      </c>
      <c r="AY722" s="36"/>
      <c r="AZ722" s="37"/>
      <c r="BA722" s="44">
        <f>parseTime(AY722)-(AZ723=INT(RIGHT($F722, 1)))</f>
        <v>0</v>
      </c>
      <c r="BB722" s="45">
        <f t="shared" si="16586"/>
        <v>0</v>
      </c>
      <c r="BC722" s="36"/>
      <c r="BD722" s="37"/>
      <c r="BE722" s="44">
        <f>parseTime(BC722)-(BD723=INT(RIGHT($F722, 1)))</f>
        <v>0</v>
      </c>
      <c r="BF722" s="45">
        <f t="shared" si="16587"/>
        <v>0</v>
      </c>
      <c r="BG722" s="36"/>
      <c r="BH722" s="37"/>
      <c r="BI722" s="44">
        <f>parseTime(BG722)-(BH723=INT(RIGHT($F722, 1)))</f>
        <v>0</v>
      </c>
      <c r="BJ722" s="45">
        <f t="shared" si="16588"/>
        <v>0</v>
      </c>
      <c r="BK722" s="36"/>
      <c r="BL722" s="37"/>
      <c r="BM722" s="44">
        <f>parseTime(BK722)-(BL723=INT(RIGHT($F722, 1)))</f>
        <v>0</v>
      </c>
      <c r="BN722" s="45">
        <f t="shared" si="16589"/>
        <v>0</v>
      </c>
      <c r="BO722" s="36"/>
      <c r="BP722" s="37"/>
      <c r="BQ722" s="44">
        <f t="shared" ref="BQ722" si="16652">parseTime(BO722)-(BP723=INT(RIGHT($F722, 1)))</f>
        <v>0</v>
      </c>
      <c r="BR722" s="45">
        <f t="shared" si="16591"/>
        <v>0</v>
      </c>
      <c r="BS722" s="36"/>
      <c r="BT722" s="37"/>
      <c r="BU722" s="44">
        <f t="shared" ref="BU722" si="16653">parseTime(BS722)-(BT723=INT(RIGHT($F722, 1)))</f>
        <v>0</v>
      </c>
      <c r="BV722" s="45">
        <f t="shared" si="16593"/>
        <v>0</v>
      </c>
      <c r="BW722" s="36"/>
      <c r="BX722" s="37"/>
      <c r="BY722" s="44">
        <f t="shared" ref="BY722" si="16654">parseTime(BW722)-(BX723=INT(RIGHT($F722, 1)))</f>
        <v>0</v>
      </c>
      <c r="BZ722" s="45">
        <f t="shared" si="16595"/>
        <v>0</v>
      </c>
      <c r="CA722" s="36"/>
      <c r="CB722" s="37"/>
      <c r="CC722" s="44">
        <f t="shared" ref="CC722" si="16655">parseTime(CA722)-(CB723=INT(RIGHT($F722, 1)))</f>
        <v>0</v>
      </c>
      <c r="CD722" s="45">
        <f t="shared" si="16597"/>
        <v>0</v>
      </c>
      <c r="CE722" s="36"/>
      <c r="CF722" s="37"/>
      <c r="CG722" s="44">
        <f t="shared" ref="CG722" si="16656">parseTime(CE722)-(CF723=INT(RIGHT($F722, 1)))</f>
        <v>0</v>
      </c>
      <c r="CH722" s="45">
        <f t="shared" si="16599"/>
        <v>0</v>
      </c>
    </row>
    <row r="723" spans="1:86" x14ac:dyDescent="0.25">
      <c r="A723" s="56" t="s">
        <v>120</v>
      </c>
      <c r="B723" s="57">
        <f ca="1">roleHours(G718:CH724, "DCC")</f>
        <v>0</v>
      </c>
      <c r="C723" s="14">
        <f t="shared" ca="1" si="16326"/>
        <v>0</v>
      </c>
      <c r="D723" s="14"/>
      <c r="E723" s="20"/>
      <c r="F723" s="51"/>
      <c r="G723" s="46" t="s">
        <v>134</v>
      </c>
      <c r="H723" s="38">
        <f t="shared" ref="H723" si="16657">lunchAdjust(G718:H722)</f>
        <v>1</v>
      </c>
      <c r="I723" s="48" t="s">
        <v>0</v>
      </c>
      <c r="J723" s="39">
        <f t="shared" ref="J723" si="16658">SUMPRODUCT(I718:I722*J718:J722)</f>
        <v>8</v>
      </c>
      <c r="K723" s="46" t="s">
        <v>134</v>
      </c>
      <c r="L723" s="38">
        <f t="shared" ref="L723" si="16659">lunchAdjust(K718:L722)</f>
        <v>1</v>
      </c>
      <c r="M723" s="48" t="s">
        <v>0</v>
      </c>
      <c r="N723" s="39">
        <f t="shared" ref="N723" si="16660">SUMPRODUCT(M718:M722*N718:N722)</f>
        <v>8</v>
      </c>
      <c r="O723" s="46" t="s">
        <v>134</v>
      </c>
      <c r="P723" s="38">
        <f t="shared" ref="P723" si="16661">lunchAdjust(O718:P722)</f>
        <v>1</v>
      </c>
      <c r="Q723" s="48" t="s">
        <v>0</v>
      </c>
      <c r="R723" s="39">
        <f t="shared" ref="R723" si="16662">SUMPRODUCT(Q718:Q722*R718:R722)</f>
        <v>8</v>
      </c>
      <c r="S723" s="46" t="s">
        <v>134</v>
      </c>
      <c r="T723" s="38">
        <f t="shared" ref="T723" si="16663">lunchAdjust(S718:T722)</f>
        <v>1</v>
      </c>
      <c r="U723" s="48" t="s">
        <v>0</v>
      </c>
      <c r="V723" s="39">
        <f t="shared" ref="V723" si="16664">SUMPRODUCT(U718:U722*V718:V722)</f>
        <v>8</v>
      </c>
      <c r="W723" s="46" t="s">
        <v>134</v>
      </c>
      <c r="X723" s="38">
        <f t="shared" ref="X723" si="16665">lunchAdjust(W718:X722)</f>
        <v>1</v>
      </c>
      <c r="Y723" s="48" t="s">
        <v>0</v>
      </c>
      <c r="Z723" s="39">
        <f t="shared" ref="Z723" si="16666">SUMPRODUCT(Y718:Y722*Z718:Z722)</f>
        <v>8</v>
      </c>
      <c r="AA723" s="46" t="s">
        <v>134</v>
      </c>
      <c r="AB723" s="38">
        <f t="shared" ref="AB723" si="16667">lunchAdjust(AA718:AB722)</f>
        <v>1</v>
      </c>
      <c r="AC723" s="48" t="s">
        <v>0</v>
      </c>
      <c r="AD723" s="39">
        <f t="shared" ref="AD723" si="16668">SUMPRODUCT(AC718:AC722*AD718:AD722)</f>
        <v>8</v>
      </c>
      <c r="AE723" s="46" t="s">
        <v>134</v>
      </c>
      <c r="AF723" s="38">
        <f t="shared" ref="AF723" si="16669">lunchAdjust(AE718:AF722)</f>
        <v>1</v>
      </c>
      <c r="AG723" s="48" t="s">
        <v>0</v>
      </c>
      <c r="AH723" s="39">
        <f t="shared" ref="AH723" si="16670">SUMPRODUCT(AG718:AG722*AH718:AH722)</f>
        <v>8</v>
      </c>
      <c r="AI723" s="46" t="s">
        <v>134</v>
      </c>
      <c r="AJ723" s="38">
        <f t="shared" ref="AJ723" si="16671">lunchAdjust(AI718:AJ722)</f>
        <v>1</v>
      </c>
      <c r="AK723" s="48" t="s">
        <v>0</v>
      </c>
      <c r="AL723" s="39">
        <f t="shared" ref="AL723" si="16672">SUMPRODUCT(AK718:AK722*AL718:AL722)</f>
        <v>8</v>
      </c>
      <c r="AM723" s="46" t="s">
        <v>134</v>
      </c>
      <c r="AN723" s="38">
        <f t="shared" ref="AN723" si="16673">lunchAdjust(AM718:AN722)</f>
        <v>1</v>
      </c>
      <c r="AO723" s="48" t="s">
        <v>0</v>
      </c>
      <c r="AP723" s="39">
        <f t="shared" ref="AP723" si="16674">SUMPRODUCT(AO718:AO722*AP718:AP722)</f>
        <v>8</v>
      </c>
      <c r="AQ723" s="46" t="s">
        <v>134</v>
      </c>
      <c r="AR723" s="38">
        <f t="shared" ref="AR723" si="16675">lunchAdjust(AQ718:AR722)</f>
        <v>0</v>
      </c>
      <c r="AS723" s="48" t="s">
        <v>0</v>
      </c>
      <c r="AT723" s="39">
        <f t="shared" ref="AT723" si="16676">SUMPRODUCT(AS718:AS722*AT718:AT722)</f>
        <v>0</v>
      </c>
      <c r="AU723" s="46" t="s">
        <v>134</v>
      </c>
      <c r="AV723" s="38">
        <f t="shared" ref="AV723" si="16677">lunchAdjust(AU718:AV722)</f>
        <v>1</v>
      </c>
      <c r="AW723" s="48" t="s">
        <v>0</v>
      </c>
      <c r="AX723" s="39">
        <f t="shared" ref="AX723" si="16678">SUMPRODUCT(AW718:AW722*AX718:AX722)</f>
        <v>8</v>
      </c>
      <c r="AY723" s="46" t="s">
        <v>134</v>
      </c>
      <c r="AZ723" s="38">
        <f t="shared" ref="AZ723" si="16679">lunchAdjust(AY718:AZ722)</f>
        <v>0</v>
      </c>
      <c r="BA723" s="48" t="s">
        <v>0</v>
      </c>
      <c r="BB723" s="39">
        <f t="shared" ref="BB723" si="16680">SUMPRODUCT(BA718:BA722*BB718:BB722)</f>
        <v>0</v>
      </c>
      <c r="BC723" s="46" t="s">
        <v>134</v>
      </c>
      <c r="BD723" s="38">
        <f t="shared" ref="BD723" si="16681">lunchAdjust(BC718:BD722)</f>
        <v>0</v>
      </c>
      <c r="BE723" s="48" t="s">
        <v>0</v>
      </c>
      <c r="BF723" s="39">
        <f t="shared" ref="BF723" si="16682">SUMPRODUCT(BE718:BE722*BF718:BF722)</f>
        <v>0</v>
      </c>
      <c r="BG723" s="46" t="s">
        <v>134</v>
      </c>
      <c r="BH723" s="38">
        <f t="shared" ref="BH723" si="16683">lunchAdjust(BG718:BH722)</f>
        <v>0</v>
      </c>
      <c r="BI723" s="48" t="s">
        <v>0</v>
      </c>
      <c r="BJ723" s="39">
        <f t="shared" ref="BJ723" si="16684">SUMPRODUCT(BI718:BI722*BJ718:BJ722)</f>
        <v>0</v>
      </c>
      <c r="BK723" s="46" t="s">
        <v>134</v>
      </c>
      <c r="BL723" s="38">
        <f t="shared" ref="BL723" si="16685">lunchAdjust(BK718:BL722)</f>
        <v>0</v>
      </c>
      <c r="BM723" s="48" t="s">
        <v>0</v>
      </c>
      <c r="BN723" s="39">
        <f t="shared" ref="BN723" si="16686">SUMPRODUCT(BM718:BM722*BN718:BN722)</f>
        <v>0</v>
      </c>
      <c r="BO723" s="46" t="s">
        <v>134</v>
      </c>
      <c r="BP723" s="38">
        <f t="shared" ref="BP723" si="16687">lunchAdjust(BO718:BP722)</f>
        <v>0</v>
      </c>
      <c r="BQ723" s="48" t="s">
        <v>0</v>
      </c>
      <c r="BR723" s="39">
        <f t="shared" ref="BR723" si="16688">SUMPRODUCT(BQ718:BQ722*BR718:BR722)</f>
        <v>0</v>
      </c>
      <c r="BS723" s="46" t="s">
        <v>134</v>
      </c>
      <c r="BT723" s="38">
        <f t="shared" ref="BT723" si="16689">lunchAdjust(BS718:BT722)</f>
        <v>0</v>
      </c>
      <c r="BU723" s="48" t="s">
        <v>0</v>
      </c>
      <c r="BV723" s="39">
        <f t="shared" ref="BV723" si="16690">SUMPRODUCT(BU718:BU722*BV718:BV722)</f>
        <v>0</v>
      </c>
      <c r="BW723" s="46" t="s">
        <v>134</v>
      </c>
      <c r="BX723" s="38">
        <f t="shared" ref="BX723" si="16691">lunchAdjust(BW718:BX722)</f>
        <v>0</v>
      </c>
      <c r="BY723" s="48" t="s">
        <v>0</v>
      </c>
      <c r="BZ723" s="39">
        <f t="shared" ref="BZ723" si="16692">SUMPRODUCT(BY718:BY722*BZ718:BZ722)</f>
        <v>0</v>
      </c>
      <c r="CA723" s="46" t="s">
        <v>134</v>
      </c>
      <c r="CB723" s="38">
        <f t="shared" ref="CB723" si="16693">lunchAdjust(CA718:CB722)</f>
        <v>0</v>
      </c>
      <c r="CC723" s="48" t="s">
        <v>0</v>
      </c>
      <c r="CD723" s="39">
        <f t="shared" ref="CD723" si="16694">SUMPRODUCT(CC718:CC722*CD718:CD722)</f>
        <v>0</v>
      </c>
      <c r="CE723" s="46" t="s">
        <v>134</v>
      </c>
      <c r="CF723" s="38">
        <f t="shared" ref="CF723" si="16695">lunchAdjust(CE718:CF722)</f>
        <v>0</v>
      </c>
      <c r="CG723" s="48" t="s">
        <v>0</v>
      </c>
      <c r="CH723" s="39">
        <f t="shared" ref="CH723" si="16696">SUMPRODUCT(CG718:CG722*CH718:CH722)</f>
        <v>0</v>
      </c>
    </row>
    <row r="724" spans="1:86" ht="15.75" thickBot="1" x14ac:dyDescent="0.3">
      <c r="A724" s="58" t="s">
        <v>121</v>
      </c>
      <c r="B724" s="59">
        <f ca="1">roleHours(G718:CH724, "OUT")</f>
        <v>0</v>
      </c>
      <c r="C724" s="54" t="s">
        <v>137</v>
      </c>
      <c r="D724" s="22">
        <f ca="1">roleHours(G718:CH724, "PTO")</f>
        <v>0</v>
      </c>
      <c r="E724" s="23"/>
      <c r="F724" s="52"/>
      <c r="G724" s="47" t="s">
        <v>39</v>
      </c>
      <c r="H724" s="40">
        <f t="shared" si="15705"/>
        <v>0</v>
      </c>
      <c r="I724" s="49" t="s">
        <v>135</v>
      </c>
      <c r="J724" s="41">
        <f t="shared" ref="J724" si="16697">J723*G$4</f>
        <v>0</v>
      </c>
      <c r="K724" s="47" t="s">
        <v>39</v>
      </c>
      <c r="L724" s="40">
        <f t="shared" ref="L724" si="16698">SUMPRODUCT(M718:M722*(L718:L722="PTO"))+SUMPRODUCT(M718:M722*(L718:L722="HOL"))</f>
        <v>0</v>
      </c>
      <c r="M724" s="49" t="s">
        <v>135</v>
      </c>
      <c r="N724" s="41">
        <f t="shared" ref="N724" si="16699">N723*K$4</f>
        <v>0</v>
      </c>
      <c r="O724" s="47" t="s">
        <v>39</v>
      </c>
      <c r="P724" s="40">
        <f t="shared" ref="P724" si="16700">SUMPRODUCT(Q718:Q722*(P718:P722="PTO"))+SUMPRODUCT(Q718:Q722*(P718:P722="HOL"))</f>
        <v>0</v>
      </c>
      <c r="Q724" s="49" t="s">
        <v>135</v>
      </c>
      <c r="R724" s="41">
        <f t="shared" ref="R724" si="16701">R723*O$4</f>
        <v>8</v>
      </c>
      <c r="S724" s="47" t="s">
        <v>39</v>
      </c>
      <c r="T724" s="40">
        <f t="shared" ref="T724" si="16702">SUMPRODUCT(U718:U722*(T718:T722="PTO"))+SUMPRODUCT(U718:U722*(T718:T722="HOL"))</f>
        <v>0</v>
      </c>
      <c r="U724" s="49" t="s">
        <v>135</v>
      </c>
      <c r="V724" s="41">
        <f t="shared" ref="V724" si="16703">V723*S$4</f>
        <v>0</v>
      </c>
      <c r="W724" s="47" t="s">
        <v>39</v>
      </c>
      <c r="X724" s="40">
        <f t="shared" ref="X724" si="16704">SUMPRODUCT(Y718:Y722*(X718:X722="PTO"))+SUMPRODUCT(Y718:Y722*(X718:X722="HOL"))</f>
        <v>0</v>
      </c>
      <c r="Y724" s="49" t="s">
        <v>135</v>
      </c>
      <c r="Z724" s="41">
        <f t="shared" ref="Z724" si="16705">Z723*W$4</f>
        <v>8</v>
      </c>
      <c r="AA724" s="47" t="s">
        <v>39</v>
      </c>
      <c r="AB724" s="40">
        <f t="shared" ref="AB724" si="16706">SUMPRODUCT(AC718:AC722*(AB718:AB722="PTO"))+SUMPRODUCT(AC718:AC722*(AB718:AB722="HOL"))</f>
        <v>0</v>
      </c>
      <c r="AC724" s="49" t="s">
        <v>135</v>
      </c>
      <c r="AD724" s="41">
        <f t="shared" ref="AD724" si="16707">AD723*AA$4</f>
        <v>8</v>
      </c>
      <c r="AE724" s="47" t="s">
        <v>39</v>
      </c>
      <c r="AF724" s="40">
        <f t="shared" ref="AF724" si="16708">SUMPRODUCT(AG718:AG722*(AF718:AF722="PTO"))+SUMPRODUCT(AG718:AG722*(AF718:AF722="HOL"))</f>
        <v>0</v>
      </c>
      <c r="AG724" s="49" t="s">
        <v>135</v>
      </c>
      <c r="AH724" s="41">
        <f t="shared" ref="AH724" si="16709">AH723*AE$4</f>
        <v>8</v>
      </c>
      <c r="AI724" s="47" t="s">
        <v>39</v>
      </c>
      <c r="AJ724" s="40">
        <f t="shared" ref="AJ724" si="16710">SUMPRODUCT(AK718:AK722*(AJ718:AJ722="PTO"))+SUMPRODUCT(AK718:AK722*(AJ718:AJ722="HOL"))</f>
        <v>0</v>
      </c>
      <c r="AK724" s="49" t="s">
        <v>135</v>
      </c>
      <c r="AL724" s="41">
        <f>AL723*AI$4</f>
        <v>8</v>
      </c>
      <c r="AM724" s="47" t="s">
        <v>39</v>
      </c>
      <c r="AN724" s="40">
        <f t="shared" ref="AN724" si="16711">SUMPRODUCT(AO718:AO722*(AN718:AN722="PTO"))+SUMPRODUCT(AO718:AO722*(AN718:AN722="HOL"))</f>
        <v>0</v>
      </c>
      <c r="AO724" s="49" t="s">
        <v>135</v>
      </c>
      <c r="AP724" s="41">
        <f t="shared" ref="AP724" si="16712">AP723*AM$4</f>
        <v>8</v>
      </c>
      <c r="AQ724" s="47" t="s">
        <v>39</v>
      </c>
      <c r="AR724" s="40">
        <f t="shared" ref="AR724" si="16713">SUMPRODUCT(AS718:AS722*(AR718:AR722="PTO"))+SUMPRODUCT(AS718:AS722*(AR718:AR722="HOL"))</f>
        <v>0</v>
      </c>
      <c r="AS724" s="49" t="s">
        <v>135</v>
      </c>
      <c r="AT724" s="41">
        <f t="shared" ref="AT724" si="16714">AT723*AQ$4</f>
        <v>0</v>
      </c>
      <c r="AU724" s="47" t="s">
        <v>39</v>
      </c>
      <c r="AV724" s="40">
        <f t="shared" ref="AV724" si="16715">SUMPRODUCT(AW718:AW722*(AV718:AV722="PTO"))+SUMPRODUCT(AW718:AW722*(AV718:AV722="HOL"))</f>
        <v>0</v>
      </c>
      <c r="AW724" s="49" t="s">
        <v>135</v>
      </c>
      <c r="AX724" s="41">
        <f>AX723*AU$4</f>
        <v>8</v>
      </c>
      <c r="AY724" s="47" t="s">
        <v>39</v>
      </c>
      <c r="AZ724" s="40">
        <f t="shared" ref="AZ724" si="16716">SUMPRODUCT(BA718:BA722*(AZ718:AZ722="PTO"))+SUMPRODUCT(BA718:BA722*(AZ718:AZ722="HOL"))</f>
        <v>0</v>
      </c>
      <c r="BA724" s="49" t="s">
        <v>135</v>
      </c>
      <c r="BB724" s="41">
        <f>BB723*AY$4</f>
        <v>0</v>
      </c>
      <c r="BC724" s="47" t="s">
        <v>39</v>
      </c>
      <c r="BD724" s="40">
        <f t="shared" ref="BD724" si="16717">SUMPRODUCT(BE718:BE722*(BD718:BD722="PTO"))+SUMPRODUCT(BE718:BE722*(BD718:BD722="HOL"))</f>
        <v>0</v>
      </c>
      <c r="BE724" s="49" t="s">
        <v>135</v>
      </c>
      <c r="BF724" s="41">
        <f>BF723*BC$4</f>
        <v>0</v>
      </c>
      <c r="BG724" s="47" t="s">
        <v>39</v>
      </c>
      <c r="BH724" s="40">
        <f t="shared" ref="BH724" si="16718">SUMPRODUCT(BI718:BI722*(BH718:BH722="PTO"))+SUMPRODUCT(BI718:BI722*(BH718:BH722="HOL"))</f>
        <v>0</v>
      </c>
      <c r="BI724" s="49" t="s">
        <v>135</v>
      </c>
      <c r="BJ724" s="41">
        <f>BJ723*BG$4</f>
        <v>0</v>
      </c>
      <c r="BK724" s="47" t="s">
        <v>39</v>
      </c>
      <c r="BL724" s="40">
        <f t="shared" ref="BL724" si="16719">SUMPRODUCT(BM718:BM722*(BL718:BL722="PTO"))+SUMPRODUCT(BM718:BM722*(BL718:BL722="HOL"))</f>
        <v>0</v>
      </c>
      <c r="BM724" s="49" t="s">
        <v>135</v>
      </c>
      <c r="BN724" s="41">
        <f>BN723*BK$4</f>
        <v>0</v>
      </c>
      <c r="BO724" s="47" t="s">
        <v>39</v>
      </c>
      <c r="BP724" s="40">
        <f t="shared" ref="BP724" si="16720">SUMPRODUCT(BQ718:BQ722*(BP718:BP722="PTO"))+SUMPRODUCT(BQ718:BQ722*(BP718:BP722="HOL"))</f>
        <v>0</v>
      </c>
      <c r="BQ724" s="49" t="s">
        <v>135</v>
      </c>
      <c r="BR724" s="41">
        <f t="shared" ref="BR724" si="16721">BR723*BO$4</f>
        <v>0</v>
      </c>
      <c r="BS724" s="47" t="s">
        <v>39</v>
      </c>
      <c r="BT724" s="40">
        <f t="shared" ref="BT724" si="16722">SUMPRODUCT(BU718:BU722*(BT718:BT722="PTO"))+SUMPRODUCT(BU718:BU722*(BT718:BT722="HOL"))</f>
        <v>0</v>
      </c>
      <c r="BU724" s="49" t="s">
        <v>135</v>
      </c>
      <c r="BV724" s="41">
        <f t="shared" ref="BV724" si="16723">BV723*BS$4</f>
        <v>0</v>
      </c>
      <c r="BW724" s="47" t="s">
        <v>39</v>
      </c>
      <c r="BX724" s="40">
        <f t="shared" ref="BX724" si="16724">SUMPRODUCT(BY718:BY722*(BX718:BX722="PTO"))+SUMPRODUCT(BY718:BY722*(BX718:BX722="HOL"))</f>
        <v>0</v>
      </c>
      <c r="BY724" s="49" t="s">
        <v>135</v>
      </c>
      <c r="BZ724" s="41">
        <f t="shared" ref="BZ724" si="16725">BZ723*BW$4</f>
        <v>0</v>
      </c>
      <c r="CA724" s="47" t="s">
        <v>39</v>
      </c>
      <c r="CB724" s="40">
        <f t="shared" ref="CB724" si="16726">SUMPRODUCT(CC718:CC722*(CB718:CB722="PTO"))+SUMPRODUCT(CC718:CC722*(CB718:CB722="HOL"))</f>
        <v>0</v>
      </c>
      <c r="CC724" s="49" t="s">
        <v>135</v>
      </c>
      <c r="CD724" s="41">
        <f t="shared" ref="CD724" si="16727">CD723*CA$4</f>
        <v>0</v>
      </c>
      <c r="CE724" s="47" t="s">
        <v>39</v>
      </c>
      <c r="CF724" s="40">
        <f t="shared" ref="CF724" si="16728">SUMPRODUCT(CG718:CG722*(CF718:CF722="PTO"))+SUMPRODUCT(CG718:CG722*(CF718:CF722="HOL"))</f>
        <v>0</v>
      </c>
      <c r="CG724" s="49" t="s">
        <v>135</v>
      </c>
      <c r="CH724" s="41">
        <f t="shared" ref="CH724" si="16729">CH723*CE$4</f>
        <v>0</v>
      </c>
    </row>
    <row r="725" spans="1:86" x14ac:dyDescent="0.25">
      <c r="A725" s="70" t="s">
        <v>133</v>
      </c>
      <c r="B725" s="71">
        <f t="shared" ref="B725" ca="1" si="16730">D725-B726</f>
        <v>-10.853993044163005</v>
      </c>
      <c r="C725" s="72" t="s">
        <v>122</v>
      </c>
      <c r="D725" s="71">
        <f>IFERROR(INDEX(Holidays[FTE], MATCH(Entry!E725, Holidays[Date], 0)), 1)*8*INDEX(FTEguide[[1]:[12]], MATCH(Entry!E726, FTEguide[Weekday], 0), IF(Entry!E728&gt;0, Entry!E728, MONTH(Entry!E725)))</f>
        <v>61.146006955836995</v>
      </c>
      <c r="E725" s="60">
        <f t="shared" si="15243"/>
        <v>43931</v>
      </c>
      <c r="F725" s="50" t="s">
        <v>128</v>
      </c>
      <c r="G725" s="34" t="s">
        <v>136</v>
      </c>
      <c r="H725" s="35" t="s">
        <v>23</v>
      </c>
      <c r="I725" s="42">
        <f t="shared" ref="I725" si="16731">parseTime(G725)-(H730=INT(RIGHT($F725, 1)))</f>
        <v>8</v>
      </c>
      <c r="J725" s="43">
        <f t="shared" ref="J725:J729" si="16732">isClocked(H725)</f>
        <v>1</v>
      </c>
      <c r="K725" s="34" t="s">
        <v>136</v>
      </c>
      <c r="L725" s="35" t="s">
        <v>23</v>
      </c>
      <c r="M725" s="42">
        <f t="shared" ref="M725" si="16733">parseTime(K725)-(L730=INT(RIGHT($F725, 1)))</f>
        <v>8</v>
      </c>
      <c r="N725" s="43">
        <f t="shared" ref="N725:N729" si="16734">isClocked(L725)</f>
        <v>1</v>
      </c>
      <c r="O725" s="34"/>
      <c r="P725" s="35"/>
      <c r="Q725" s="42">
        <f t="shared" ref="Q725" si="16735">parseTime(O725)-(P730=INT(RIGHT($F725, 1)))</f>
        <v>0</v>
      </c>
      <c r="R725" s="43">
        <f t="shared" ref="R725:R729" si="16736">isClocked(P725)</f>
        <v>0</v>
      </c>
      <c r="S725" s="34" t="s">
        <v>227</v>
      </c>
      <c r="T725" s="35" t="s">
        <v>23</v>
      </c>
      <c r="U725" s="42">
        <f t="shared" ref="U725" si="16737">parseTime(S725)-(T730=INT(RIGHT($F725, 1)))</f>
        <v>8</v>
      </c>
      <c r="V725" s="43">
        <f t="shared" ref="V725:V729" si="16738">isClocked(T725)</f>
        <v>1</v>
      </c>
      <c r="W725" s="34" t="s">
        <v>136</v>
      </c>
      <c r="X725" s="35" t="s">
        <v>24</v>
      </c>
      <c r="Y725" s="42">
        <f t="shared" ref="Y725" si="16739">parseTime(W725)-(X730=INT(RIGHT($F725, 1)))</f>
        <v>8</v>
      </c>
      <c r="Z725" s="43">
        <f t="shared" ref="Z725:Z729" si="16740">isClocked(X725)</f>
        <v>1</v>
      </c>
      <c r="AA725" s="34" t="s">
        <v>136</v>
      </c>
      <c r="AB725" s="35" t="s">
        <v>23</v>
      </c>
      <c r="AC725" s="42">
        <f t="shared" ref="AC725" si="16741">parseTime(AA725)-(AB730=INT(RIGHT($F725, 1)))</f>
        <v>8</v>
      </c>
      <c r="AD725" s="43">
        <f t="shared" ref="AD725:AD729" si="16742">isClocked(AB725)</f>
        <v>1</v>
      </c>
      <c r="AE725" s="34" t="s">
        <v>136</v>
      </c>
      <c r="AF725" s="35" t="s">
        <v>25</v>
      </c>
      <c r="AG725" s="42">
        <f t="shared" ref="AG725" si="16743">parseTime(AE725)-(AF730=INT(RIGHT($F725, 1)))</f>
        <v>8</v>
      </c>
      <c r="AH725" s="43">
        <f t="shared" ref="AH725:AH729" si="16744">isClocked(AF725)</f>
        <v>1</v>
      </c>
      <c r="AI725" s="34" t="s">
        <v>136</v>
      </c>
      <c r="AJ725" s="35" t="s">
        <v>23</v>
      </c>
      <c r="AK725" s="42">
        <f>parseTime(AI725)-(AJ730=INT(RIGHT($F725, 1)))</f>
        <v>8</v>
      </c>
      <c r="AL725" s="43">
        <f t="shared" ref="AL725:AL729" si="16745">isClocked(AJ725)</f>
        <v>1</v>
      </c>
      <c r="AM725" s="34" t="s">
        <v>136</v>
      </c>
      <c r="AN725" s="35" t="s">
        <v>23</v>
      </c>
      <c r="AO725" s="42">
        <f t="shared" ref="AO725" si="16746">parseTime(AM725)-(AN730=INT(RIGHT($F725, 1)))</f>
        <v>8</v>
      </c>
      <c r="AP725" s="43">
        <f t="shared" ref="AP725:AP729" si="16747">isClocked(AN725)</f>
        <v>1</v>
      </c>
      <c r="AQ725" s="34"/>
      <c r="AR725" s="35"/>
      <c r="AS725" s="42">
        <f t="shared" ref="AS725" si="16748">parseTime(AQ725)-(AR730=INT(RIGHT($F725, 1)))</f>
        <v>0</v>
      </c>
      <c r="AT725" s="43">
        <f t="shared" ref="AT725:AT729" si="16749">isClocked(AR725)</f>
        <v>0</v>
      </c>
      <c r="AU725" s="34" t="s">
        <v>136</v>
      </c>
      <c r="AV725" s="35" t="s">
        <v>24</v>
      </c>
      <c r="AW725" s="42">
        <f>parseTime(AU725)-(AV730=INT(RIGHT($F725, 1)))</f>
        <v>8</v>
      </c>
      <c r="AX725" s="43">
        <f t="shared" ref="AX725:AX729" si="16750">isClocked(AV725)</f>
        <v>1</v>
      </c>
      <c r="AY725" s="34"/>
      <c r="AZ725" s="35"/>
      <c r="BA725" s="42">
        <f>parseTime(AY725)-(AZ730=INT(RIGHT($F725, 1)))</f>
        <v>0</v>
      </c>
      <c r="BB725" s="43">
        <f t="shared" ref="BB725:BB729" si="16751">isClocked(AZ725)</f>
        <v>0</v>
      </c>
      <c r="BC725" s="34"/>
      <c r="BD725" s="35"/>
      <c r="BE725" s="42">
        <f>parseTime(BC725)-(BD730=INT(RIGHT($F725, 1)))</f>
        <v>0</v>
      </c>
      <c r="BF725" s="43">
        <f t="shared" ref="BF725:BF729" si="16752">isClocked(BD725)</f>
        <v>0</v>
      </c>
      <c r="BG725" s="34"/>
      <c r="BH725" s="35"/>
      <c r="BI725" s="42">
        <f>parseTime(BG725)-(BH730=INT(RIGHT($F725, 1)))</f>
        <v>0</v>
      </c>
      <c r="BJ725" s="43">
        <f t="shared" ref="BJ725:BJ729" si="16753">isClocked(BH725)</f>
        <v>0</v>
      </c>
      <c r="BK725" s="34"/>
      <c r="BL725" s="35"/>
      <c r="BM725" s="42">
        <f>parseTime(BK725)-(BL730=INT(RIGHT($F725, 1)))</f>
        <v>0</v>
      </c>
      <c r="BN725" s="43">
        <f t="shared" ref="BN725:BN729" si="16754">isClocked(BL725)</f>
        <v>0</v>
      </c>
      <c r="BO725" s="34"/>
      <c r="BP725" s="35"/>
      <c r="BQ725" s="42">
        <f t="shared" ref="BQ725" si="16755">parseTime(BO725)-(BP730=INT(RIGHT($F725, 1)))</f>
        <v>0</v>
      </c>
      <c r="BR725" s="43">
        <f t="shared" ref="BR725:BR729" si="16756">isClocked(BP725)</f>
        <v>0</v>
      </c>
      <c r="BS725" s="34"/>
      <c r="BT725" s="35"/>
      <c r="BU725" s="42">
        <f t="shared" ref="BU725" si="16757">parseTime(BS725)-(BT730=INT(RIGHT($F725, 1)))</f>
        <v>0</v>
      </c>
      <c r="BV725" s="43">
        <f t="shared" ref="BV725:BV729" si="16758">isClocked(BT725)</f>
        <v>0</v>
      </c>
      <c r="BW725" s="34"/>
      <c r="BX725" s="35"/>
      <c r="BY725" s="42">
        <f t="shared" ref="BY725" si="16759">parseTime(BW725)-(BX730=INT(RIGHT($F725, 1)))</f>
        <v>0</v>
      </c>
      <c r="BZ725" s="43">
        <f t="shared" ref="BZ725:BZ729" si="16760">isClocked(BX725)</f>
        <v>0</v>
      </c>
      <c r="CA725" s="34"/>
      <c r="CB725" s="35"/>
      <c r="CC725" s="42">
        <f t="shared" ref="CC725" si="16761">parseTime(CA725)-(CB730=INT(RIGHT($F725, 1)))</f>
        <v>0</v>
      </c>
      <c r="CD725" s="43">
        <f t="shared" ref="CD725:CD729" si="16762">isClocked(CB725)</f>
        <v>0</v>
      </c>
      <c r="CE725" s="34"/>
      <c r="CF725" s="35"/>
      <c r="CG725" s="42">
        <f t="shared" ref="CG725" si="16763">parseTime(CE725)-(CF730=INT(RIGHT($F725, 1)))</f>
        <v>0</v>
      </c>
      <c r="CH725" s="43">
        <f t="shared" ref="CH725:CH729" si="16764">isClocked(CF725)</f>
        <v>0</v>
      </c>
    </row>
    <row r="726" spans="1:86" x14ac:dyDescent="0.25">
      <c r="A726" s="56" t="s">
        <v>0</v>
      </c>
      <c r="B726" s="57">
        <f t="shared" ref="B726" ca="1" si="16765">SUM(B727:B730)</f>
        <v>72</v>
      </c>
      <c r="C726" s="14" t="s">
        <v>252</v>
      </c>
      <c r="D726" s="14"/>
      <c r="E726" s="55" t="str">
        <f t="shared" ref="E726:E789" si="16766">TEXT(E725, "dddd")</f>
        <v>Friday</v>
      </c>
      <c r="F726" s="51" t="s">
        <v>129</v>
      </c>
      <c r="G726" s="36"/>
      <c r="H726" s="37"/>
      <c r="I726" s="44">
        <f t="shared" ref="I726" si="16767">parseTime(G726)-(H730=INT(RIGHT($F726, 1)))</f>
        <v>0</v>
      </c>
      <c r="J726" s="45">
        <f t="shared" si="16732"/>
        <v>0</v>
      </c>
      <c r="K726" s="36"/>
      <c r="L726" s="37"/>
      <c r="M726" s="44">
        <f t="shared" ref="M726" si="16768">parseTime(K726)-(L730=INT(RIGHT($F726, 1)))</f>
        <v>0</v>
      </c>
      <c r="N726" s="45">
        <f t="shared" si="16734"/>
        <v>0</v>
      </c>
      <c r="O726" s="36"/>
      <c r="P726" s="37"/>
      <c r="Q726" s="44">
        <f t="shared" ref="Q726" si="16769">parseTime(O726)-(P730=INT(RIGHT($F726, 1)))</f>
        <v>0</v>
      </c>
      <c r="R726" s="45">
        <f t="shared" si="16736"/>
        <v>0</v>
      </c>
      <c r="S726" s="36"/>
      <c r="T726" s="37"/>
      <c r="U726" s="44">
        <f t="shared" ref="U726" si="16770">parseTime(S726)-(T730=INT(RIGHT($F726, 1)))</f>
        <v>0</v>
      </c>
      <c r="V726" s="45">
        <f t="shared" si="16738"/>
        <v>0</v>
      </c>
      <c r="W726" s="36"/>
      <c r="X726" s="37"/>
      <c r="Y726" s="44">
        <f t="shared" ref="Y726" si="16771">parseTime(W726)-(X730=INT(RIGHT($F726, 1)))</f>
        <v>0</v>
      </c>
      <c r="Z726" s="45">
        <f t="shared" si="16740"/>
        <v>0</v>
      </c>
      <c r="AA726" s="36"/>
      <c r="AB726" s="37"/>
      <c r="AC726" s="44">
        <f t="shared" ref="AC726" si="16772">parseTime(AA726)-(AB730=INT(RIGHT($F726, 1)))</f>
        <v>0</v>
      </c>
      <c r="AD726" s="45">
        <f t="shared" si="16742"/>
        <v>0</v>
      </c>
      <c r="AE726" s="36"/>
      <c r="AF726" s="37"/>
      <c r="AG726" s="44">
        <f t="shared" ref="AG726" si="16773">parseTime(AE726)-(AF730=INT(RIGHT($F726, 1)))</f>
        <v>0</v>
      </c>
      <c r="AH726" s="45">
        <f t="shared" si="16744"/>
        <v>0</v>
      </c>
      <c r="AI726" s="36"/>
      <c r="AJ726" s="37"/>
      <c r="AK726" s="44">
        <f>parseTime(AI726)-(AJ730=INT(RIGHT($F726, 1)))</f>
        <v>0</v>
      </c>
      <c r="AL726" s="45">
        <f t="shared" si="16745"/>
        <v>0</v>
      </c>
      <c r="AM726" s="36"/>
      <c r="AN726" s="37"/>
      <c r="AO726" s="44">
        <f t="shared" ref="AO726" si="16774">parseTime(AM726)-(AN730=INT(RIGHT($F726, 1)))</f>
        <v>0</v>
      </c>
      <c r="AP726" s="45">
        <f t="shared" si="16747"/>
        <v>0</v>
      </c>
      <c r="AQ726" s="36"/>
      <c r="AR726" s="37"/>
      <c r="AS726" s="44">
        <f t="shared" ref="AS726" si="16775">parseTime(AQ726)-(AR730=INT(RIGHT($F726, 1)))</f>
        <v>0</v>
      </c>
      <c r="AT726" s="45">
        <f t="shared" si="16749"/>
        <v>0</v>
      </c>
      <c r="AU726" s="36"/>
      <c r="AV726" s="37"/>
      <c r="AW726" s="44">
        <f>parseTime(AU726)-(AV730=INT(RIGHT($F726, 1)))</f>
        <v>0</v>
      </c>
      <c r="AX726" s="45">
        <f t="shared" si="16750"/>
        <v>0</v>
      </c>
      <c r="AY726" s="36"/>
      <c r="AZ726" s="37"/>
      <c r="BA726" s="44">
        <f>parseTime(AY726)-(AZ730=INT(RIGHT($F726, 1)))</f>
        <v>0</v>
      </c>
      <c r="BB726" s="45">
        <f t="shared" si="16751"/>
        <v>0</v>
      </c>
      <c r="BC726" s="36"/>
      <c r="BD726" s="37"/>
      <c r="BE726" s="44">
        <f>parseTime(BC726)-(BD730=INT(RIGHT($F726, 1)))</f>
        <v>0</v>
      </c>
      <c r="BF726" s="45">
        <f t="shared" si="16752"/>
        <v>0</v>
      </c>
      <c r="BG726" s="36"/>
      <c r="BH726" s="37"/>
      <c r="BI726" s="44">
        <f>parseTime(BG726)-(BH730=INT(RIGHT($F726, 1)))</f>
        <v>0</v>
      </c>
      <c r="BJ726" s="45">
        <f t="shared" si="16753"/>
        <v>0</v>
      </c>
      <c r="BK726" s="36"/>
      <c r="BL726" s="37"/>
      <c r="BM726" s="44">
        <f>parseTime(BK726)-(BL730=INT(RIGHT($F726, 1)))</f>
        <v>0</v>
      </c>
      <c r="BN726" s="45">
        <f t="shared" si="16754"/>
        <v>0</v>
      </c>
      <c r="BO726" s="36"/>
      <c r="BP726" s="37"/>
      <c r="BQ726" s="44">
        <f t="shared" ref="BQ726" si="16776">parseTime(BO726)-(BP730=INT(RIGHT($F726, 1)))</f>
        <v>0</v>
      </c>
      <c r="BR726" s="45">
        <f t="shared" si="16756"/>
        <v>0</v>
      </c>
      <c r="BS726" s="36"/>
      <c r="BT726" s="37"/>
      <c r="BU726" s="44">
        <f t="shared" ref="BU726" si="16777">parseTime(BS726)-(BT730=INT(RIGHT($F726, 1)))</f>
        <v>0</v>
      </c>
      <c r="BV726" s="45">
        <f t="shared" si="16758"/>
        <v>0</v>
      </c>
      <c r="BW726" s="36"/>
      <c r="BX726" s="37"/>
      <c r="BY726" s="44">
        <f t="shared" ref="BY726" si="16778">parseTime(BW726)-(BX730=INT(RIGHT($F726, 1)))</f>
        <v>0</v>
      </c>
      <c r="BZ726" s="45">
        <f t="shared" si="16760"/>
        <v>0</v>
      </c>
      <c r="CA726" s="36"/>
      <c r="CB726" s="37"/>
      <c r="CC726" s="44">
        <f t="shared" ref="CC726" si="16779">parseTime(CA726)-(CB730=INT(RIGHT($F726, 1)))</f>
        <v>0</v>
      </c>
      <c r="CD726" s="45">
        <f t="shared" si="16762"/>
        <v>0</v>
      </c>
      <c r="CE726" s="36"/>
      <c r="CF726" s="37"/>
      <c r="CG726" s="44">
        <f t="shared" ref="CG726" si="16780">parseTime(CE726)-(CF730=INT(RIGHT($F726, 1)))</f>
        <v>0</v>
      </c>
      <c r="CH726" s="45">
        <f t="shared" si="16764"/>
        <v>0</v>
      </c>
    </row>
    <row r="727" spans="1:86" x14ac:dyDescent="0.25">
      <c r="A727" s="56" t="s">
        <v>117</v>
      </c>
      <c r="B727" s="57">
        <f ca="1">roleHours(G725:CH731, "MFD")</f>
        <v>48</v>
      </c>
      <c r="C727" s="14">
        <f t="shared" ca="1" si="16326"/>
        <v>6</v>
      </c>
      <c r="D727" s="14"/>
      <c r="E727" s="20" t="s">
        <v>127</v>
      </c>
      <c r="F727" s="51" t="s">
        <v>130</v>
      </c>
      <c r="G727" s="36"/>
      <c r="H727" s="37"/>
      <c r="I727" s="44">
        <f t="shared" ref="I727" si="16781">parseTime(G727)-(H730=INT(RIGHT($F727, 1)))</f>
        <v>0</v>
      </c>
      <c r="J727" s="45">
        <f t="shared" si="16732"/>
        <v>0</v>
      </c>
      <c r="K727" s="36"/>
      <c r="L727" s="37"/>
      <c r="M727" s="44">
        <f t="shared" ref="M727" si="16782">parseTime(K727)-(L730=INT(RIGHT($F727, 1)))</f>
        <v>0</v>
      </c>
      <c r="N727" s="45">
        <f t="shared" si="16734"/>
        <v>0</v>
      </c>
      <c r="O727" s="36"/>
      <c r="P727" s="37"/>
      <c r="Q727" s="44">
        <f t="shared" ref="Q727" si="16783">parseTime(O727)-(P730=INT(RIGHT($F727, 1)))</f>
        <v>0</v>
      </c>
      <c r="R727" s="45">
        <f t="shared" si="16736"/>
        <v>0</v>
      </c>
      <c r="S727" s="36"/>
      <c r="T727" s="37"/>
      <c r="U727" s="44">
        <f t="shared" ref="U727" si="16784">parseTime(S727)-(T730=INT(RIGHT($F727, 1)))</f>
        <v>0</v>
      </c>
      <c r="V727" s="45">
        <f t="shared" si="16738"/>
        <v>0</v>
      </c>
      <c r="W727" s="36"/>
      <c r="X727" s="37"/>
      <c r="Y727" s="44">
        <f t="shared" ref="Y727" si="16785">parseTime(W727)-(X730=INT(RIGHT($F727, 1)))</f>
        <v>0</v>
      </c>
      <c r="Z727" s="45">
        <f t="shared" si="16740"/>
        <v>0</v>
      </c>
      <c r="AA727" s="36"/>
      <c r="AB727" s="37"/>
      <c r="AC727" s="44">
        <f t="shared" ref="AC727" si="16786">parseTime(AA727)-(AB730=INT(RIGHT($F727, 1)))</f>
        <v>0</v>
      </c>
      <c r="AD727" s="45">
        <f t="shared" si="16742"/>
        <v>0</v>
      </c>
      <c r="AE727" s="36"/>
      <c r="AF727" s="37"/>
      <c r="AG727" s="44">
        <f t="shared" ref="AG727" si="16787">parseTime(AE727)-(AF730=INT(RIGHT($F727, 1)))</f>
        <v>0</v>
      </c>
      <c r="AH727" s="45">
        <f t="shared" si="16744"/>
        <v>0</v>
      </c>
      <c r="AI727" s="36"/>
      <c r="AJ727" s="37"/>
      <c r="AK727" s="44">
        <f>parseTime(AI727)-(AJ730=INT(RIGHT($F727, 1)))</f>
        <v>0</v>
      </c>
      <c r="AL727" s="45">
        <f t="shared" si="16745"/>
        <v>0</v>
      </c>
      <c r="AM727" s="36"/>
      <c r="AN727" s="37"/>
      <c r="AO727" s="44">
        <f t="shared" ref="AO727" si="16788">parseTime(AM727)-(AN730=INT(RIGHT($F727, 1)))</f>
        <v>0</v>
      </c>
      <c r="AP727" s="45">
        <f t="shared" si="16747"/>
        <v>0</v>
      </c>
      <c r="AQ727" s="36"/>
      <c r="AR727" s="37"/>
      <c r="AS727" s="44">
        <f t="shared" ref="AS727" si="16789">parseTime(AQ727)-(AR730=INT(RIGHT($F727, 1)))</f>
        <v>0</v>
      </c>
      <c r="AT727" s="45">
        <f t="shared" si="16749"/>
        <v>0</v>
      </c>
      <c r="AU727" s="36"/>
      <c r="AV727" s="37"/>
      <c r="AW727" s="44">
        <f>parseTime(AU727)-(AV730=INT(RIGHT($F727, 1)))</f>
        <v>0</v>
      </c>
      <c r="AX727" s="45">
        <f t="shared" si="16750"/>
        <v>0</v>
      </c>
      <c r="AY727" s="36"/>
      <c r="AZ727" s="37"/>
      <c r="BA727" s="44">
        <f>parseTime(AY727)-(AZ730=INT(RIGHT($F727, 1)))</f>
        <v>0</v>
      </c>
      <c r="BB727" s="45">
        <f t="shared" si="16751"/>
        <v>0</v>
      </c>
      <c r="BC727" s="36"/>
      <c r="BD727" s="37"/>
      <c r="BE727" s="44">
        <f>parseTime(BC727)-(BD730=INT(RIGHT($F727, 1)))</f>
        <v>0</v>
      </c>
      <c r="BF727" s="45">
        <f t="shared" si="16752"/>
        <v>0</v>
      </c>
      <c r="BG727" s="36"/>
      <c r="BH727" s="37"/>
      <c r="BI727" s="44">
        <f>parseTime(BG727)-(BH730=INT(RIGHT($F727, 1)))</f>
        <v>0</v>
      </c>
      <c r="BJ727" s="45">
        <f t="shared" si="16753"/>
        <v>0</v>
      </c>
      <c r="BK727" s="36"/>
      <c r="BL727" s="37"/>
      <c r="BM727" s="44">
        <f>parseTime(BK727)-(BL730=INT(RIGHT($F727, 1)))</f>
        <v>0</v>
      </c>
      <c r="BN727" s="45">
        <f t="shared" si="16754"/>
        <v>0</v>
      </c>
      <c r="BO727" s="36"/>
      <c r="BP727" s="37"/>
      <c r="BQ727" s="44">
        <f t="shared" ref="BQ727" si="16790">parseTime(BO727)-(BP730=INT(RIGHT($F727, 1)))</f>
        <v>0</v>
      </c>
      <c r="BR727" s="45">
        <f t="shared" si="16756"/>
        <v>0</v>
      </c>
      <c r="BS727" s="36"/>
      <c r="BT727" s="37"/>
      <c r="BU727" s="44">
        <f t="shared" ref="BU727" si="16791">parseTime(BS727)-(BT730=INT(RIGHT($F727, 1)))</f>
        <v>0</v>
      </c>
      <c r="BV727" s="45">
        <f t="shared" si="16758"/>
        <v>0</v>
      </c>
      <c r="BW727" s="36"/>
      <c r="BX727" s="37"/>
      <c r="BY727" s="44">
        <f t="shared" ref="BY727" si="16792">parseTime(BW727)-(BX730=INT(RIGHT($F727, 1)))</f>
        <v>0</v>
      </c>
      <c r="BZ727" s="45">
        <f t="shared" si="16760"/>
        <v>0</v>
      </c>
      <c r="CA727" s="36"/>
      <c r="CB727" s="37"/>
      <c r="CC727" s="44">
        <f t="shared" ref="CC727" si="16793">parseTime(CA727)-(CB730=INT(RIGHT($F727, 1)))</f>
        <v>0</v>
      </c>
      <c r="CD727" s="45">
        <f t="shared" si="16762"/>
        <v>0</v>
      </c>
      <c r="CE727" s="36"/>
      <c r="CF727" s="37"/>
      <c r="CG727" s="44">
        <f t="shared" ref="CG727" si="16794">parseTime(CE727)-(CF730=INT(RIGHT($F727, 1)))</f>
        <v>0</v>
      </c>
      <c r="CH727" s="45">
        <f t="shared" si="16764"/>
        <v>0</v>
      </c>
    </row>
    <row r="728" spans="1:86" x14ac:dyDescent="0.25">
      <c r="A728" s="56" t="s">
        <v>118</v>
      </c>
      <c r="B728" s="57">
        <f ca="1">roleHours(G725:CH731, "DFD")</f>
        <v>16</v>
      </c>
      <c r="C728" s="14">
        <f t="shared" ca="1" si="16326"/>
        <v>2</v>
      </c>
      <c r="D728" s="14"/>
      <c r="E728" s="20"/>
      <c r="F728" s="51" t="s">
        <v>131</v>
      </c>
      <c r="G728" s="36"/>
      <c r="H728" s="37"/>
      <c r="I728" s="44">
        <f t="shared" ref="I728" si="16795">parseTime(G728)-(H730=INT(RIGHT($F728, 1)))</f>
        <v>0</v>
      </c>
      <c r="J728" s="45">
        <f t="shared" si="16732"/>
        <v>0</v>
      </c>
      <c r="K728" s="36"/>
      <c r="L728" s="37"/>
      <c r="M728" s="44">
        <f t="shared" ref="M728" si="16796">parseTime(K728)-(L730=INT(RIGHT($F728, 1)))</f>
        <v>0</v>
      </c>
      <c r="N728" s="45">
        <f t="shared" si="16734"/>
        <v>0</v>
      </c>
      <c r="O728" s="36"/>
      <c r="P728" s="37"/>
      <c r="Q728" s="44">
        <f t="shared" ref="Q728" si="16797">parseTime(O728)-(P730=INT(RIGHT($F728, 1)))</f>
        <v>0</v>
      </c>
      <c r="R728" s="45">
        <f t="shared" si="16736"/>
        <v>0</v>
      </c>
      <c r="S728" s="36"/>
      <c r="T728" s="37"/>
      <c r="U728" s="44">
        <f t="shared" ref="U728" si="16798">parseTime(S728)-(T730=INT(RIGHT($F728, 1)))</f>
        <v>0</v>
      </c>
      <c r="V728" s="45">
        <f t="shared" si="16738"/>
        <v>0</v>
      </c>
      <c r="W728" s="36"/>
      <c r="X728" s="37"/>
      <c r="Y728" s="44">
        <f t="shared" ref="Y728" si="16799">parseTime(W728)-(X730=INT(RIGHT($F728, 1)))</f>
        <v>0</v>
      </c>
      <c r="Z728" s="45">
        <f t="shared" si="16740"/>
        <v>0</v>
      </c>
      <c r="AA728" s="36"/>
      <c r="AB728" s="37"/>
      <c r="AC728" s="44">
        <f t="shared" ref="AC728" si="16800">parseTime(AA728)-(AB730=INT(RIGHT($F728, 1)))</f>
        <v>0</v>
      </c>
      <c r="AD728" s="45">
        <f t="shared" si="16742"/>
        <v>0</v>
      </c>
      <c r="AE728" s="36"/>
      <c r="AF728" s="37"/>
      <c r="AG728" s="44">
        <f t="shared" ref="AG728" si="16801">parseTime(AE728)-(AF730=INT(RIGHT($F728, 1)))</f>
        <v>0</v>
      </c>
      <c r="AH728" s="45">
        <f t="shared" si="16744"/>
        <v>0</v>
      </c>
      <c r="AI728" s="36"/>
      <c r="AJ728" s="37"/>
      <c r="AK728" s="44">
        <f>parseTime(AI728)-(AJ730=INT(RIGHT($F728, 1)))</f>
        <v>0</v>
      </c>
      <c r="AL728" s="45">
        <f t="shared" si="16745"/>
        <v>0</v>
      </c>
      <c r="AM728" s="36"/>
      <c r="AN728" s="37"/>
      <c r="AO728" s="44">
        <f t="shared" ref="AO728" si="16802">parseTime(AM728)-(AN730=INT(RIGHT($F728, 1)))</f>
        <v>0</v>
      </c>
      <c r="AP728" s="45">
        <f t="shared" si="16747"/>
        <v>0</v>
      </c>
      <c r="AQ728" s="36"/>
      <c r="AR728" s="37"/>
      <c r="AS728" s="44">
        <f t="shared" ref="AS728" si="16803">parseTime(AQ728)-(AR730=INT(RIGHT($F728, 1)))</f>
        <v>0</v>
      </c>
      <c r="AT728" s="45">
        <f t="shared" si="16749"/>
        <v>0</v>
      </c>
      <c r="AU728" s="36"/>
      <c r="AV728" s="37"/>
      <c r="AW728" s="44">
        <f>parseTime(AU728)-(AV730=INT(RIGHT($F728, 1)))</f>
        <v>0</v>
      </c>
      <c r="AX728" s="45">
        <f t="shared" si="16750"/>
        <v>0</v>
      </c>
      <c r="AY728" s="36"/>
      <c r="AZ728" s="37"/>
      <c r="BA728" s="44">
        <f>parseTime(AY728)-(AZ730=INT(RIGHT($F728, 1)))</f>
        <v>0</v>
      </c>
      <c r="BB728" s="45">
        <f t="shared" si="16751"/>
        <v>0</v>
      </c>
      <c r="BC728" s="36"/>
      <c r="BD728" s="37"/>
      <c r="BE728" s="44">
        <f>parseTime(BC728)-(BD730=INT(RIGHT($F728, 1)))</f>
        <v>0</v>
      </c>
      <c r="BF728" s="45">
        <f t="shared" si="16752"/>
        <v>0</v>
      </c>
      <c r="BG728" s="36"/>
      <c r="BH728" s="37"/>
      <c r="BI728" s="44">
        <f>parseTime(BG728)-(BH730=INT(RIGHT($F728, 1)))</f>
        <v>0</v>
      </c>
      <c r="BJ728" s="45">
        <f t="shared" si="16753"/>
        <v>0</v>
      </c>
      <c r="BK728" s="36"/>
      <c r="BL728" s="37"/>
      <c r="BM728" s="44">
        <f>parseTime(BK728)-(BL730=INT(RIGHT($F728, 1)))</f>
        <v>0</v>
      </c>
      <c r="BN728" s="45">
        <f t="shared" si="16754"/>
        <v>0</v>
      </c>
      <c r="BO728" s="36"/>
      <c r="BP728" s="37"/>
      <c r="BQ728" s="44">
        <f t="shared" ref="BQ728" si="16804">parseTime(BO728)-(BP730=INT(RIGHT($F728, 1)))</f>
        <v>0</v>
      </c>
      <c r="BR728" s="45">
        <f t="shared" si="16756"/>
        <v>0</v>
      </c>
      <c r="BS728" s="36"/>
      <c r="BT728" s="37"/>
      <c r="BU728" s="44">
        <f t="shared" ref="BU728" si="16805">parseTime(BS728)-(BT730=INT(RIGHT($F728, 1)))</f>
        <v>0</v>
      </c>
      <c r="BV728" s="45">
        <f t="shared" si="16758"/>
        <v>0</v>
      </c>
      <c r="BW728" s="36"/>
      <c r="BX728" s="37"/>
      <c r="BY728" s="44">
        <f t="shared" ref="BY728" si="16806">parseTime(BW728)-(BX730=INT(RIGHT($F728, 1)))</f>
        <v>0</v>
      </c>
      <c r="BZ728" s="45">
        <f t="shared" si="16760"/>
        <v>0</v>
      </c>
      <c r="CA728" s="36"/>
      <c r="CB728" s="37"/>
      <c r="CC728" s="44">
        <f t="shared" ref="CC728" si="16807">parseTime(CA728)-(CB730=INT(RIGHT($F728, 1)))</f>
        <v>0</v>
      </c>
      <c r="CD728" s="45">
        <f t="shared" si="16762"/>
        <v>0</v>
      </c>
      <c r="CE728" s="36"/>
      <c r="CF728" s="37"/>
      <c r="CG728" s="44">
        <f t="shared" ref="CG728" si="16808">parseTime(CE728)-(CF730=INT(RIGHT($F728, 1)))</f>
        <v>0</v>
      </c>
      <c r="CH728" s="45">
        <f t="shared" si="16764"/>
        <v>0</v>
      </c>
    </row>
    <row r="729" spans="1:86" x14ac:dyDescent="0.25">
      <c r="A729" s="56" t="s">
        <v>119</v>
      </c>
      <c r="B729" s="57">
        <f ca="1">roleHours(G725:CH731, "MCC")</f>
        <v>8</v>
      </c>
      <c r="C729" s="14">
        <f t="shared" ca="1" si="16326"/>
        <v>1</v>
      </c>
      <c r="D729" s="14"/>
      <c r="E729" s="20"/>
      <c r="F729" s="51" t="s">
        <v>132</v>
      </c>
      <c r="G729" s="36"/>
      <c r="H729" s="37"/>
      <c r="I729" s="44">
        <f t="shared" ref="I729" si="16809">parseTime(G729)-(H730=INT(RIGHT($F729, 1)))</f>
        <v>0</v>
      </c>
      <c r="J729" s="45">
        <f t="shared" si="16732"/>
        <v>0</v>
      </c>
      <c r="K729" s="36"/>
      <c r="L729" s="37"/>
      <c r="M729" s="44">
        <f t="shared" ref="M729" si="16810">parseTime(K729)-(L730=INT(RIGHT($F729, 1)))</f>
        <v>0</v>
      </c>
      <c r="N729" s="45">
        <f t="shared" si="16734"/>
        <v>0</v>
      </c>
      <c r="O729" s="36"/>
      <c r="P729" s="37"/>
      <c r="Q729" s="44">
        <f t="shared" ref="Q729" si="16811">parseTime(O729)-(P730=INT(RIGHT($F729, 1)))</f>
        <v>0</v>
      </c>
      <c r="R729" s="45">
        <f t="shared" si="16736"/>
        <v>0</v>
      </c>
      <c r="S729" s="36"/>
      <c r="T729" s="37"/>
      <c r="U729" s="44">
        <f t="shared" ref="U729" si="16812">parseTime(S729)-(T730=INT(RIGHT($F729, 1)))</f>
        <v>0</v>
      </c>
      <c r="V729" s="45">
        <f t="shared" si="16738"/>
        <v>0</v>
      </c>
      <c r="W729" s="36"/>
      <c r="X729" s="37"/>
      <c r="Y729" s="44">
        <f t="shared" ref="Y729" si="16813">parseTime(W729)-(X730=INT(RIGHT($F729, 1)))</f>
        <v>0</v>
      </c>
      <c r="Z729" s="45">
        <f t="shared" si="16740"/>
        <v>0</v>
      </c>
      <c r="AA729" s="36"/>
      <c r="AB729" s="37"/>
      <c r="AC729" s="44">
        <f t="shared" ref="AC729" si="16814">parseTime(AA729)-(AB730=INT(RIGHT($F729, 1)))</f>
        <v>0</v>
      </c>
      <c r="AD729" s="45">
        <f t="shared" si="16742"/>
        <v>0</v>
      </c>
      <c r="AE729" s="36"/>
      <c r="AF729" s="37"/>
      <c r="AG729" s="44">
        <f t="shared" ref="AG729" si="16815">parseTime(AE729)-(AF730=INT(RIGHT($F729, 1)))</f>
        <v>0</v>
      </c>
      <c r="AH729" s="45">
        <f t="shared" si="16744"/>
        <v>0</v>
      </c>
      <c r="AI729" s="36"/>
      <c r="AJ729" s="37"/>
      <c r="AK729" s="44">
        <f>parseTime(AI729)-(AJ730=INT(RIGHT($F729, 1)))</f>
        <v>0</v>
      </c>
      <c r="AL729" s="45">
        <f t="shared" si="16745"/>
        <v>0</v>
      </c>
      <c r="AM729" s="36"/>
      <c r="AN729" s="37"/>
      <c r="AO729" s="44">
        <f t="shared" ref="AO729" si="16816">parseTime(AM729)-(AN730=INT(RIGHT($F729, 1)))</f>
        <v>0</v>
      </c>
      <c r="AP729" s="45">
        <f t="shared" si="16747"/>
        <v>0</v>
      </c>
      <c r="AQ729" s="36"/>
      <c r="AR729" s="37"/>
      <c r="AS729" s="44">
        <f t="shared" ref="AS729" si="16817">parseTime(AQ729)-(AR730=INT(RIGHT($F729, 1)))</f>
        <v>0</v>
      </c>
      <c r="AT729" s="45">
        <f t="shared" si="16749"/>
        <v>0</v>
      </c>
      <c r="AU729" s="36"/>
      <c r="AV729" s="37"/>
      <c r="AW729" s="44">
        <f>parseTime(AU729)-(AV730=INT(RIGHT($F729, 1)))</f>
        <v>0</v>
      </c>
      <c r="AX729" s="45">
        <f t="shared" si="16750"/>
        <v>0</v>
      </c>
      <c r="AY729" s="36"/>
      <c r="AZ729" s="37"/>
      <c r="BA729" s="44">
        <f>parseTime(AY729)-(AZ730=INT(RIGHT($F729, 1)))</f>
        <v>0</v>
      </c>
      <c r="BB729" s="45">
        <f t="shared" si="16751"/>
        <v>0</v>
      </c>
      <c r="BC729" s="36"/>
      <c r="BD729" s="37"/>
      <c r="BE729" s="44">
        <f>parseTime(BC729)-(BD730=INT(RIGHT($F729, 1)))</f>
        <v>0</v>
      </c>
      <c r="BF729" s="45">
        <f t="shared" si="16752"/>
        <v>0</v>
      </c>
      <c r="BG729" s="36"/>
      <c r="BH729" s="37"/>
      <c r="BI729" s="44">
        <f>parseTime(BG729)-(BH730=INT(RIGHT($F729, 1)))</f>
        <v>0</v>
      </c>
      <c r="BJ729" s="45">
        <f t="shared" si="16753"/>
        <v>0</v>
      </c>
      <c r="BK729" s="36"/>
      <c r="BL729" s="37"/>
      <c r="BM729" s="44">
        <f>parseTime(BK729)-(BL730=INT(RIGHT($F729, 1)))</f>
        <v>0</v>
      </c>
      <c r="BN729" s="45">
        <f t="shared" si="16754"/>
        <v>0</v>
      </c>
      <c r="BO729" s="36"/>
      <c r="BP729" s="37"/>
      <c r="BQ729" s="44">
        <f t="shared" ref="BQ729" si="16818">parseTime(BO729)-(BP730=INT(RIGHT($F729, 1)))</f>
        <v>0</v>
      </c>
      <c r="BR729" s="45">
        <f t="shared" si="16756"/>
        <v>0</v>
      </c>
      <c r="BS729" s="36"/>
      <c r="BT729" s="37"/>
      <c r="BU729" s="44">
        <f t="shared" ref="BU729" si="16819">parseTime(BS729)-(BT730=INT(RIGHT($F729, 1)))</f>
        <v>0</v>
      </c>
      <c r="BV729" s="45">
        <f t="shared" si="16758"/>
        <v>0</v>
      </c>
      <c r="BW729" s="36"/>
      <c r="BX729" s="37"/>
      <c r="BY729" s="44">
        <f t="shared" ref="BY729" si="16820">parseTime(BW729)-(BX730=INT(RIGHT($F729, 1)))</f>
        <v>0</v>
      </c>
      <c r="BZ729" s="45">
        <f t="shared" si="16760"/>
        <v>0</v>
      </c>
      <c r="CA729" s="36"/>
      <c r="CB729" s="37"/>
      <c r="CC729" s="44">
        <f t="shared" ref="CC729" si="16821">parseTime(CA729)-(CB730=INT(RIGHT($F729, 1)))</f>
        <v>0</v>
      </c>
      <c r="CD729" s="45">
        <f t="shared" si="16762"/>
        <v>0</v>
      </c>
      <c r="CE729" s="36"/>
      <c r="CF729" s="37"/>
      <c r="CG729" s="44">
        <f t="shared" ref="CG729" si="16822">parseTime(CE729)-(CF730=INT(RIGHT($F729, 1)))</f>
        <v>0</v>
      </c>
      <c r="CH729" s="45">
        <f t="shared" si="16764"/>
        <v>0</v>
      </c>
    </row>
    <row r="730" spans="1:86" x14ac:dyDescent="0.25">
      <c r="A730" s="56" t="s">
        <v>120</v>
      </c>
      <c r="B730" s="57">
        <f ca="1">roleHours(G725:CH731, "DCC")</f>
        <v>0</v>
      </c>
      <c r="C730" s="14">
        <f t="shared" ca="1" si="16326"/>
        <v>0</v>
      </c>
      <c r="D730" s="14"/>
      <c r="E730" s="20"/>
      <c r="F730" s="51"/>
      <c r="G730" s="46" t="s">
        <v>134</v>
      </c>
      <c r="H730" s="38">
        <f t="shared" ref="H730" si="16823">lunchAdjust(G725:H729)</f>
        <v>1</v>
      </c>
      <c r="I730" s="48" t="s">
        <v>0</v>
      </c>
      <c r="J730" s="39">
        <f t="shared" ref="J730" si="16824">SUMPRODUCT(I725:I729*J725:J729)</f>
        <v>8</v>
      </c>
      <c r="K730" s="46" t="s">
        <v>134</v>
      </c>
      <c r="L730" s="38">
        <f t="shared" ref="L730" si="16825">lunchAdjust(K725:L729)</f>
        <v>1</v>
      </c>
      <c r="M730" s="48" t="s">
        <v>0</v>
      </c>
      <c r="N730" s="39">
        <f t="shared" ref="N730" si="16826">SUMPRODUCT(M725:M729*N725:N729)</f>
        <v>8</v>
      </c>
      <c r="O730" s="46" t="s">
        <v>134</v>
      </c>
      <c r="P730" s="38">
        <f t="shared" ref="P730" si="16827">lunchAdjust(O725:P729)</f>
        <v>0</v>
      </c>
      <c r="Q730" s="48" t="s">
        <v>0</v>
      </c>
      <c r="R730" s="39">
        <f t="shared" ref="R730" si="16828">SUMPRODUCT(Q725:Q729*R725:R729)</f>
        <v>0</v>
      </c>
      <c r="S730" s="46" t="s">
        <v>134</v>
      </c>
      <c r="T730" s="38">
        <f t="shared" ref="T730" si="16829">lunchAdjust(S725:T729)</f>
        <v>1</v>
      </c>
      <c r="U730" s="48" t="s">
        <v>0</v>
      </c>
      <c r="V730" s="39">
        <f t="shared" ref="V730" si="16830">SUMPRODUCT(U725:U729*V725:V729)</f>
        <v>8</v>
      </c>
      <c r="W730" s="46" t="s">
        <v>134</v>
      </c>
      <c r="X730" s="38">
        <f t="shared" ref="X730" si="16831">lunchAdjust(W725:X729)</f>
        <v>1</v>
      </c>
      <c r="Y730" s="48" t="s">
        <v>0</v>
      </c>
      <c r="Z730" s="39">
        <f t="shared" ref="Z730" si="16832">SUMPRODUCT(Y725:Y729*Z725:Z729)</f>
        <v>8</v>
      </c>
      <c r="AA730" s="46" t="s">
        <v>134</v>
      </c>
      <c r="AB730" s="38">
        <f t="shared" ref="AB730" si="16833">lunchAdjust(AA725:AB729)</f>
        <v>1</v>
      </c>
      <c r="AC730" s="48" t="s">
        <v>0</v>
      </c>
      <c r="AD730" s="39">
        <f t="shared" ref="AD730" si="16834">SUMPRODUCT(AC725:AC729*AD725:AD729)</f>
        <v>8</v>
      </c>
      <c r="AE730" s="46" t="s">
        <v>134</v>
      </c>
      <c r="AF730" s="38">
        <f t="shared" ref="AF730" si="16835">lunchAdjust(AE725:AF729)</f>
        <v>1</v>
      </c>
      <c r="AG730" s="48" t="s">
        <v>0</v>
      </c>
      <c r="AH730" s="39">
        <f t="shared" ref="AH730" si="16836">SUMPRODUCT(AG725:AG729*AH725:AH729)</f>
        <v>8</v>
      </c>
      <c r="AI730" s="46" t="s">
        <v>134</v>
      </c>
      <c r="AJ730" s="38">
        <f t="shared" ref="AJ730" si="16837">lunchAdjust(AI725:AJ729)</f>
        <v>1</v>
      </c>
      <c r="AK730" s="48" t="s">
        <v>0</v>
      </c>
      <c r="AL730" s="39">
        <f t="shared" ref="AL730" si="16838">SUMPRODUCT(AK725:AK729*AL725:AL729)</f>
        <v>8</v>
      </c>
      <c r="AM730" s="46" t="s">
        <v>134</v>
      </c>
      <c r="AN730" s="38">
        <f t="shared" ref="AN730" si="16839">lunchAdjust(AM725:AN729)</f>
        <v>1</v>
      </c>
      <c r="AO730" s="48" t="s">
        <v>0</v>
      </c>
      <c r="AP730" s="39">
        <f t="shared" ref="AP730" si="16840">SUMPRODUCT(AO725:AO729*AP725:AP729)</f>
        <v>8</v>
      </c>
      <c r="AQ730" s="46" t="s">
        <v>134</v>
      </c>
      <c r="AR730" s="38">
        <f t="shared" ref="AR730" si="16841">lunchAdjust(AQ725:AR729)</f>
        <v>0</v>
      </c>
      <c r="AS730" s="48" t="s">
        <v>0</v>
      </c>
      <c r="AT730" s="39">
        <f t="shared" ref="AT730" si="16842">SUMPRODUCT(AS725:AS729*AT725:AT729)</f>
        <v>0</v>
      </c>
      <c r="AU730" s="46" t="s">
        <v>134</v>
      </c>
      <c r="AV730" s="38">
        <f t="shared" ref="AV730" si="16843">lunchAdjust(AU725:AV729)</f>
        <v>1</v>
      </c>
      <c r="AW730" s="48" t="s">
        <v>0</v>
      </c>
      <c r="AX730" s="39">
        <f t="shared" ref="AX730" si="16844">SUMPRODUCT(AW725:AW729*AX725:AX729)</f>
        <v>8</v>
      </c>
      <c r="AY730" s="46" t="s">
        <v>134</v>
      </c>
      <c r="AZ730" s="38">
        <f t="shared" ref="AZ730" si="16845">lunchAdjust(AY725:AZ729)</f>
        <v>0</v>
      </c>
      <c r="BA730" s="48" t="s">
        <v>0</v>
      </c>
      <c r="BB730" s="39">
        <f t="shared" ref="BB730" si="16846">SUMPRODUCT(BA725:BA729*BB725:BB729)</f>
        <v>0</v>
      </c>
      <c r="BC730" s="46" t="s">
        <v>134</v>
      </c>
      <c r="BD730" s="38">
        <f t="shared" ref="BD730" si="16847">lunchAdjust(BC725:BD729)</f>
        <v>0</v>
      </c>
      <c r="BE730" s="48" t="s">
        <v>0</v>
      </c>
      <c r="BF730" s="39">
        <f t="shared" ref="BF730" si="16848">SUMPRODUCT(BE725:BE729*BF725:BF729)</f>
        <v>0</v>
      </c>
      <c r="BG730" s="46" t="s">
        <v>134</v>
      </c>
      <c r="BH730" s="38">
        <f t="shared" ref="BH730" si="16849">lunchAdjust(BG725:BH729)</f>
        <v>0</v>
      </c>
      <c r="BI730" s="48" t="s">
        <v>0</v>
      </c>
      <c r="BJ730" s="39">
        <f t="shared" ref="BJ730" si="16850">SUMPRODUCT(BI725:BI729*BJ725:BJ729)</f>
        <v>0</v>
      </c>
      <c r="BK730" s="46" t="s">
        <v>134</v>
      </c>
      <c r="BL730" s="38">
        <f t="shared" ref="BL730" si="16851">lunchAdjust(BK725:BL729)</f>
        <v>0</v>
      </c>
      <c r="BM730" s="48" t="s">
        <v>0</v>
      </c>
      <c r="BN730" s="39">
        <f t="shared" ref="BN730" si="16852">SUMPRODUCT(BM725:BM729*BN725:BN729)</f>
        <v>0</v>
      </c>
      <c r="BO730" s="46" t="s">
        <v>134</v>
      </c>
      <c r="BP730" s="38">
        <f t="shared" ref="BP730" si="16853">lunchAdjust(BO725:BP729)</f>
        <v>0</v>
      </c>
      <c r="BQ730" s="48" t="s">
        <v>0</v>
      </c>
      <c r="BR730" s="39">
        <f t="shared" ref="BR730" si="16854">SUMPRODUCT(BQ725:BQ729*BR725:BR729)</f>
        <v>0</v>
      </c>
      <c r="BS730" s="46" t="s">
        <v>134</v>
      </c>
      <c r="BT730" s="38">
        <f t="shared" ref="BT730" si="16855">lunchAdjust(BS725:BT729)</f>
        <v>0</v>
      </c>
      <c r="BU730" s="48" t="s">
        <v>0</v>
      </c>
      <c r="BV730" s="39">
        <f t="shared" ref="BV730" si="16856">SUMPRODUCT(BU725:BU729*BV725:BV729)</f>
        <v>0</v>
      </c>
      <c r="BW730" s="46" t="s">
        <v>134</v>
      </c>
      <c r="BX730" s="38">
        <f t="shared" ref="BX730" si="16857">lunchAdjust(BW725:BX729)</f>
        <v>0</v>
      </c>
      <c r="BY730" s="48" t="s">
        <v>0</v>
      </c>
      <c r="BZ730" s="39">
        <f t="shared" ref="BZ730" si="16858">SUMPRODUCT(BY725:BY729*BZ725:BZ729)</f>
        <v>0</v>
      </c>
      <c r="CA730" s="46" t="s">
        <v>134</v>
      </c>
      <c r="CB730" s="38">
        <f t="shared" ref="CB730" si="16859">lunchAdjust(CA725:CB729)</f>
        <v>0</v>
      </c>
      <c r="CC730" s="48" t="s">
        <v>0</v>
      </c>
      <c r="CD730" s="39">
        <f t="shared" ref="CD730" si="16860">SUMPRODUCT(CC725:CC729*CD725:CD729)</f>
        <v>0</v>
      </c>
      <c r="CE730" s="46" t="s">
        <v>134</v>
      </c>
      <c r="CF730" s="38">
        <f t="shared" ref="CF730" si="16861">lunchAdjust(CE725:CF729)</f>
        <v>0</v>
      </c>
      <c r="CG730" s="48" t="s">
        <v>0</v>
      </c>
      <c r="CH730" s="39">
        <f t="shared" ref="CH730" si="16862">SUMPRODUCT(CG725:CG729*CH725:CH729)</f>
        <v>0</v>
      </c>
    </row>
    <row r="731" spans="1:86" ht="15.75" thickBot="1" x14ac:dyDescent="0.3">
      <c r="A731" s="58" t="s">
        <v>121</v>
      </c>
      <c r="B731" s="59">
        <f ca="1">roleHours(G725:CH731, "OUT")</f>
        <v>0</v>
      </c>
      <c r="C731" s="54" t="s">
        <v>137</v>
      </c>
      <c r="D731" s="22">
        <f ca="1">roleHours(G725:CH731, "PTO")</f>
        <v>0</v>
      </c>
      <c r="E731" s="23"/>
      <c r="F731" s="52"/>
      <c r="G731" s="47" t="s">
        <v>39</v>
      </c>
      <c r="H731" s="40">
        <f t="shared" si="15705"/>
        <v>0</v>
      </c>
      <c r="I731" s="49" t="s">
        <v>135</v>
      </c>
      <c r="J731" s="41">
        <f t="shared" ref="J731" si="16863">J730*G$4</f>
        <v>0</v>
      </c>
      <c r="K731" s="47" t="s">
        <v>39</v>
      </c>
      <c r="L731" s="40">
        <f t="shared" ref="L731" si="16864">SUMPRODUCT(M725:M729*(L725:L729="PTO"))+SUMPRODUCT(M725:M729*(L725:L729="HOL"))</f>
        <v>0</v>
      </c>
      <c r="M731" s="49" t="s">
        <v>135</v>
      </c>
      <c r="N731" s="41">
        <f t="shared" ref="N731" si="16865">N730*K$4</f>
        <v>0</v>
      </c>
      <c r="O731" s="47" t="s">
        <v>39</v>
      </c>
      <c r="P731" s="40">
        <f t="shared" ref="P731" si="16866">SUMPRODUCT(Q725:Q729*(P725:P729="PTO"))+SUMPRODUCT(Q725:Q729*(P725:P729="HOL"))</f>
        <v>0</v>
      </c>
      <c r="Q731" s="49" t="s">
        <v>135</v>
      </c>
      <c r="R731" s="41">
        <f t="shared" ref="R731" si="16867">R730*O$4</f>
        <v>0</v>
      </c>
      <c r="S731" s="47" t="s">
        <v>39</v>
      </c>
      <c r="T731" s="40">
        <f t="shared" ref="T731" si="16868">SUMPRODUCT(U725:U729*(T725:T729="PTO"))+SUMPRODUCT(U725:U729*(T725:T729="HOL"))</f>
        <v>0</v>
      </c>
      <c r="U731" s="49" t="s">
        <v>135</v>
      </c>
      <c r="V731" s="41">
        <f t="shared" ref="V731" si="16869">V730*S$4</f>
        <v>0</v>
      </c>
      <c r="W731" s="47" t="s">
        <v>39</v>
      </c>
      <c r="X731" s="40">
        <f t="shared" ref="X731" si="16870">SUMPRODUCT(Y725:Y729*(X725:X729="PTO"))+SUMPRODUCT(Y725:Y729*(X725:X729="HOL"))</f>
        <v>0</v>
      </c>
      <c r="Y731" s="49" t="s">
        <v>135</v>
      </c>
      <c r="Z731" s="41">
        <f t="shared" ref="Z731" si="16871">Z730*W$4</f>
        <v>8</v>
      </c>
      <c r="AA731" s="47" t="s">
        <v>39</v>
      </c>
      <c r="AB731" s="40">
        <f t="shared" ref="AB731" si="16872">SUMPRODUCT(AC725:AC729*(AB725:AB729="PTO"))+SUMPRODUCT(AC725:AC729*(AB725:AB729="HOL"))</f>
        <v>0</v>
      </c>
      <c r="AC731" s="49" t="s">
        <v>135</v>
      </c>
      <c r="AD731" s="41">
        <f t="shared" ref="AD731" si="16873">AD730*AA$4</f>
        <v>8</v>
      </c>
      <c r="AE731" s="47" t="s">
        <v>39</v>
      </c>
      <c r="AF731" s="40">
        <f t="shared" ref="AF731" si="16874">SUMPRODUCT(AG725:AG729*(AF725:AF729="PTO"))+SUMPRODUCT(AG725:AG729*(AF725:AF729="HOL"))</f>
        <v>0</v>
      </c>
      <c r="AG731" s="49" t="s">
        <v>135</v>
      </c>
      <c r="AH731" s="41">
        <f t="shared" ref="AH731" si="16875">AH730*AE$4</f>
        <v>8</v>
      </c>
      <c r="AI731" s="47" t="s">
        <v>39</v>
      </c>
      <c r="AJ731" s="40">
        <f t="shared" ref="AJ731" si="16876">SUMPRODUCT(AK725:AK729*(AJ725:AJ729="PTO"))+SUMPRODUCT(AK725:AK729*(AJ725:AJ729="HOL"))</f>
        <v>0</v>
      </c>
      <c r="AK731" s="49" t="s">
        <v>135</v>
      </c>
      <c r="AL731" s="41">
        <f>AL730*AI$4</f>
        <v>8</v>
      </c>
      <c r="AM731" s="47" t="s">
        <v>39</v>
      </c>
      <c r="AN731" s="40">
        <f t="shared" ref="AN731" si="16877">SUMPRODUCT(AO725:AO729*(AN725:AN729="PTO"))+SUMPRODUCT(AO725:AO729*(AN725:AN729="HOL"))</f>
        <v>0</v>
      </c>
      <c r="AO731" s="49" t="s">
        <v>135</v>
      </c>
      <c r="AP731" s="41">
        <f t="shared" ref="AP731" si="16878">AP730*AM$4</f>
        <v>8</v>
      </c>
      <c r="AQ731" s="47" t="s">
        <v>39</v>
      </c>
      <c r="AR731" s="40">
        <f t="shared" ref="AR731" si="16879">SUMPRODUCT(AS725:AS729*(AR725:AR729="PTO"))+SUMPRODUCT(AS725:AS729*(AR725:AR729="HOL"))</f>
        <v>0</v>
      </c>
      <c r="AS731" s="49" t="s">
        <v>135</v>
      </c>
      <c r="AT731" s="41">
        <f t="shared" ref="AT731" si="16880">AT730*AQ$4</f>
        <v>0</v>
      </c>
      <c r="AU731" s="47" t="s">
        <v>39</v>
      </c>
      <c r="AV731" s="40">
        <f t="shared" ref="AV731" si="16881">SUMPRODUCT(AW725:AW729*(AV725:AV729="PTO"))+SUMPRODUCT(AW725:AW729*(AV725:AV729="HOL"))</f>
        <v>0</v>
      </c>
      <c r="AW731" s="49" t="s">
        <v>135</v>
      </c>
      <c r="AX731" s="41">
        <f>AX730*AU$4</f>
        <v>8</v>
      </c>
      <c r="AY731" s="47" t="s">
        <v>39</v>
      </c>
      <c r="AZ731" s="40">
        <f t="shared" ref="AZ731" si="16882">SUMPRODUCT(BA725:BA729*(AZ725:AZ729="PTO"))+SUMPRODUCT(BA725:BA729*(AZ725:AZ729="HOL"))</f>
        <v>0</v>
      </c>
      <c r="BA731" s="49" t="s">
        <v>135</v>
      </c>
      <c r="BB731" s="41">
        <f>BB730*AY$4</f>
        <v>0</v>
      </c>
      <c r="BC731" s="47" t="s">
        <v>39</v>
      </c>
      <c r="BD731" s="40">
        <f t="shared" ref="BD731" si="16883">SUMPRODUCT(BE725:BE729*(BD725:BD729="PTO"))+SUMPRODUCT(BE725:BE729*(BD725:BD729="HOL"))</f>
        <v>0</v>
      </c>
      <c r="BE731" s="49" t="s">
        <v>135</v>
      </c>
      <c r="BF731" s="41">
        <f>BF730*BC$4</f>
        <v>0</v>
      </c>
      <c r="BG731" s="47" t="s">
        <v>39</v>
      </c>
      <c r="BH731" s="40">
        <f t="shared" ref="BH731" si="16884">SUMPRODUCT(BI725:BI729*(BH725:BH729="PTO"))+SUMPRODUCT(BI725:BI729*(BH725:BH729="HOL"))</f>
        <v>0</v>
      </c>
      <c r="BI731" s="49" t="s">
        <v>135</v>
      </c>
      <c r="BJ731" s="41">
        <f>BJ730*BG$4</f>
        <v>0</v>
      </c>
      <c r="BK731" s="47" t="s">
        <v>39</v>
      </c>
      <c r="BL731" s="40">
        <f t="shared" ref="BL731" si="16885">SUMPRODUCT(BM725:BM729*(BL725:BL729="PTO"))+SUMPRODUCT(BM725:BM729*(BL725:BL729="HOL"))</f>
        <v>0</v>
      </c>
      <c r="BM731" s="49" t="s">
        <v>135</v>
      </c>
      <c r="BN731" s="41">
        <f>BN730*BK$4</f>
        <v>0</v>
      </c>
      <c r="BO731" s="47" t="s">
        <v>39</v>
      </c>
      <c r="BP731" s="40">
        <f t="shared" ref="BP731" si="16886">SUMPRODUCT(BQ725:BQ729*(BP725:BP729="PTO"))+SUMPRODUCT(BQ725:BQ729*(BP725:BP729="HOL"))</f>
        <v>0</v>
      </c>
      <c r="BQ731" s="49" t="s">
        <v>135</v>
      </c>
      <c r="BR731" s="41">
        <f t="shared" ref="BR731" si="16887">BR730*BO$4</f>
        <v>0</v>
      </c>
      <c r="BS731" s="47" t="s">
        <v>39</v>
      </c>
      <c r="BT731" s="40">
        <f t="shared" ref="BT731" si="16888">SUMPRODUCT(BU725:BU729*(BT725:BT729="PTO"))+SUMPRODUCT(BU725:BU729*(BT725:BT729="HOL"))</f>
        <v>0</v>
      </c>
      <c r="BU731" s="49" t="s">
        <v>135</v>
      </c>
      <c r="BV731" s="41">
        <f t="shared" ref="BV731" si="16889">BV730*BS$4</f>
        <v>0</v>
      </c>
      <c r="BW731" s="47" t="s">
        <v>39</v>
      </c>
      <c r="BX731" s="40">
        <f t="shared" ref="BX731" si="16890">SUMPRODUCT(BY725:BY729*(BX725:BX729="PTO"))+SUMPRODUCT(BY725:BY729*(BX725:BX729="HOL"))</f>
        <v>0</v>
      </c>
      <c r="BY731" s="49" t="s">
        <v>135</v>
      </c>
      <c r="BZ731" s="41">
        <f t="shared" ref="BZ731" si="16891">BZ730*BW$4</f>
        <v>0</v>
      </c>
      <c r="CA731" s="47" t="s">
        <v>39</v>
      </c>
      <c r="CB731" s="40">
        <f t="shared" ref="CB731" si="16892">SUMPRODUCT(CC725:CC729*(CB725:CB729="PTO"))+SUMPRODUCT(CC725:CC729*(CB725:CB729="HOL"))</f>
        <v>0</v>
      </c>
      <c r="CC731" s="49" t="s">
        <v>135</v>
      </c>
      <c r="CD731" s="41">
        <f t="shared" ref="CD731" si="16893">CD730*CA$4</f>
        <v>0</v>
      </c>
      <c r="CE731" s="47" t="s">
        <v>39</v>
      </c>
      <c r="CF731" s="40">
        <f t="shared" ref="CF731" si="16894">SUMPRODUCT(CG725:CG729*(CF725:CF729="PTO"))+SUMPRODUCT(CG725:CG729*(CF725:CF729="HOL"))</f>
        <v>0</v>
      </c>
      <c r="CG731" s="49" t="s">
        <v>135</v>
      </c>
      <c r="CH731" s="41">
        <f t="shared" ref="CH731" si="16895">CH730*CE$4</f>
        <v>0</v>
      </c>
    </row>
    <row r="732" spans="1:86" x14ac:dyDescent="0.25">
      <c r="A732" s="70" t="s">
        <v>133</v>
      </c>
      <c r="B732" s="71">
        <f t="shared" ref="B732" ca="1" si="16896">D732-B733</f>
        <v>-2.6666666666666643</v>
      </c>
      <c r="C732" s="72" t="s">
        <v>122</v>
      </c>
      <c r="D732" s="71">
        <f>IFERROR(INDEX(Holidays[FTE], MATCH(Entry!E732, Holidays[Date], 0)), 1)*8*INDEX(FTEguide[[1]:[12]], MATCH(Entry!E733, FTEguide[Weekday], 0), IF(Entry!E735&gt;0, Entry!E735, MONTH(Entry!E732)))</f>
        <v>21.333333333333336</v>
      </c>
      <c r="E732" s="60">
        <f t="shared" ref="E732:E795" si="16897">E725+1</f>
        <v>43932</v>
      </c>
      <c r="F732" s="50" t="s">
        <v>128</v>
      </c>
      <c r="G732" s="34"/>
      <c r="H732" s="35"/>
      <c r="I732" s="42">
        <f t="shared" ref="I732" si="16898">parseTime(G732)-(H737=INT(RIGHT($F732, 1)))</f>
        <v>0</v>
      </c>
      <c r="J732" s="43">
        <f t="shared" ref="J732:J736" si="16899">isClocked(H732)</f>
        <v>0</v>
      </c>
      <c r="K732" s="34"/>
      <c r="L732" s="35"/>
      <c r="M732" s="42">
        <f t="shared" ref="M732" si="16900">parseTime(K732)-(L737=INT(RIGHT($F732, 1)))</f>
        <v>0</v>
      </c>
      <c r="N732" s="43">
        <f t="shared" ref="N732:N736" si="16901">isClocked(L732)</f>
        <v>0</v>
      </c>
      <c r="O732" s="34"/>
      <c r="P732" s="35"/>
      <c r="Q732" s="42">
        <f t="shared" ref="Q732" si="16902">parseTime(O732)-(P737=INT(RIGHT($F732, 1)))</f>
        <v>0</v>
      </c>
      <c r="R732" s="43">
        <f t="shared" ref="R732:R736" si="16903">isClocked(P732)</f>
        <v>0</v>
      </c>
      <c r="S732" s="34"/>
      <c r="T732" s="35"/>
      <c r="U732" s="42">
        <f t="shared" ref="U732" si="16904">parseTime(S732)-(T737=INT(RIGHT($F732, 1)))</f>
        <v>0</v>
      </c>
      <c r="V732" s="43">
        <f t="shared" ref="V732:V736" si="16905">isClocked(T732)</f>
        <v>0</v>
      </c>
      <c r="W732" s="34"/>
      <c r="X732" s="35"/>
      <c r="Y732" s="42">
        <f t="shared" ref="Y732" si="16906">parseTime(W732)-(X737=INT(RIGHT($F732, 1)))</f>
        <v>0</v>
      </c>
      <c r="Z732" s="43">
        <f t="shared" ref="Z732:Z736" si="16907">isClocked(X732)</f>
        <v>0</v>
      </c>
      <c r="AA732" s="34"/>
      <c r="AB732" s="35"/>
      <c r="AC732" s="42">
        <f t="shared" ref="AC732" si="16908">parseTime(AA732)-(AB737=INT(RIGHT($F732, 1)))</f>
        <v>0</v>
      </c>
      <c r="AD732" s="43">
        <f t="shared" ref="AD732:AD736" si="16909">isClocked(AB732)</f>
        <v>0</v>
      </c>
      <c r="AE732" s="34"/>
      <c r="AF732" s="35"/>
      <c r="AG732" s="42">
        <f t="shared" ref="AG732" si="16910">parseTime(AE732)-(AF737=INT(RIGHT($F732, 1)))</f>
        <v>0</v>
      </c>
      <c r="AH732" s="43">
        <f t="shared" ref="AH732:AH736" si="16911">isClocked(AF732)</f>
        <v>0</v>
      </c>
      <c r="AI732" s="34" t="s">
        <v>136</v>
      </c>
      <c r="AJ732" s="35" t="s">
        <v>23</v>
      </c>
      <c r="AK732" s="42">
        <f>parseTime(AI732)-(AJ737=INT(RIGHT($F732, 1)))</f>
        <v>8</v>
      </c>
      <c r="AL732" s="43">
        <f t="shared" ref="AL732:AL736" si="16912">isClocked(AJ732)</f>
        <v>1</v>
      </c>
      <c r="AM732" s="34" t="s">
        <v>136</v>
      </c>
      <c r="AN732" s="35" t="s">
        <v>23</v>
      </c>
      <c r="AO732" s="42">
        <f t="shared" ref="AO732" si="16913">parseTime(AM732)-(AN737=INT(RIGHT($F732, 1)))</f>
        <v>8</v>
      </c>
      <c r="AP732" s="43">
        <f t="shared" ref="AP732:AP736" si="16914">isClocked(AN732)</f>
        <v>1</v>
      </c>
      <c r="AQ732" s="34"/>
      <c r="AR732" s="35"/>
      <c r="AS732" s="42">
        <f t="shared" ref="AS732" si="16915">parseTime(AQ732)-(AR737=INT(RIGHT($F732, 1)))</f>
        <v>0</v>
      </c>
      <c r="AT732" s="43">
        <f t="shared" ref="AT732:AT736" si="16916">isClocked(AR732)</f>
        <v>0</v>
      </c>
      <c r="AU732" s="34"/>
      <c r="AV732" s="35"/>
      <c r="AW732" s="42">
        <f>parseTime(AU732)-(AV737=INT(RIGHT($F732, 1)))</f>
        <v>0</v>
      </c>
      <c r="AX732" s="43">
        <f t="shared" ref="AX732:AX736" si="16917">isClocked(AV732)</f>
        <v>0</v>
      </c>
      <c r="AY732" s="34"/>
      <c r="AZ732" s="35"/>
      <c r="BA732" s="42">
        <f>parseTime(AY732)-(AZ737=INT(RIGHT($F732, 1)))</f>
        <v>0</v>
      </c>
      <c r="BB732" s="43">
        <f t="shared" ref="BB732:BB736" si="16918">isClocked(AZ732)</f>
        <v>0</v>
      </c>
      <c r="BC732" s="34" t="s">
        <v>136</v>
      </c>
      <c r="BD732" s="35" t="s">
        <v>24</v>
      </c>
      <c r="BE732" s="42">
        <f>parseTime(BC732)-(BD737=INT(RIGHT($F732, 1)))</f>
        <v>8</v>
      </c>
      <c r="BF732" s="43">
        <f t="shared" ref="BF732:BF736" si="16919">isClocked(BD732)</f>
        <v>1</v>
      </c>
      <c r="BG732" s="34"/>
      <c r="BH732" s="35"/>
      <c r="BI732" s="42">
        <f>parseTime(BG732)-(BH737=INT(RIGHT($F732, 1)))</f>
        <v>0</v>
      </c>
      <c r="BJ732" s="43">
        <f t="shared" ref="BJ732:BJ736" si="16920">isClocked(BH732)</f>
        <v>0</v>
      </c>
      <c r="BK732" s="34"/>
      <c r="BL732" s="35"/>
      <c r="BM732" s="42">
        <f>parseTime(BK732)-(BL737=INT(RIGHT($F732, 1)))</f>
        <v>0</v>
      </c>
      <c r="BN732" s="43">
        <f t="shared" ref="BN732:BN736" si="16921">isClocked(BL732)</f>
        <v>0</v>
      </c>
      <c r="BO732" s="34"/>
      <c r="BP732" s="35"/>
      <c r="BQ732" s="42">
        <f t="shared" ref="BQ732" si="16922">parseTime(BO732)-(BP737=INT(RIGHT($F732, 1)))</f>
        <v>0</v>
      </c>
      <c r="BR732" s="43">
        <f t="shared" ref="BR732:BR736" si="16923">isClocked(BP732)</f>
        <v>0</v>
      </c>
      <c r="BS732" s="34"/>
      <c r="BT732" s="35"/>
      <c r="BU732" s="42">
        <f t="shared" ref="BU732" si="16924">parseTime(BS732)-(BT737=INT(RIGHT($F732, 1)))</f>
        <v>0</v>
      </c>
      <c r="BV732" s="43">
        <f t="shared" ref="BV732:BV736" si="16925">isClocked(BT732)</f>
        <v>0</v>
      </c>
      <c r="BW732" s="34"/>
      <c r="BX732" s="35"/>
      <c r="BY732" s="42">
        <f t="shared" ref="BY732" si="16926">parseTime(BW732)-(BX737=INT(RIGHT($F732, 1)))</f>
        <v>0</v>
      </c>
      <c r="BZ732" s="43">
        <f t="shared" ref="BZ732:BZ736" si="16927">isClocked(BX732)</f>
        <v>0</v>
      </c>
      <c r="CA732" s="34"/>
      <c r="CB732" s="35"/>
      <c r="CC732" s="42">
        <f t="shared" ref="CC732" si="16928">parseTime(CA732)-(CB737=INT(RIGHT($F732, 1)))</f>
        <v>0</v>
      </c>
      <c r="CD732" s="43">
        <f t="shared" ref="CD732:CD736" si="16929">isClocked(CB732)</f>
        <v>0</v>
      </c>
      <c r="CE732" s="34"/>
      <c r="CF732" s="35"/>
      <c r="CG732" s="42">
        <f t="shared" ref="CG732" si="16930">parseTime(CE732)-(CF737=INT(RIGHT($F732, 1)))</f>
        <v>0</v>
      </c>
      <c r="CH732" s="43">
        <f t="shared" ref="CH732:CH736" si="16931">isClocked(CF732)</f>
        <v>0</v>
      </c>
    </row>
    <row r="733" spans="1:86" x14ac:dyDescent="0.25">
      <c r="A733" s="56" t="s">
        <v>0</v>
      </c>
      <c r="B733" s="57">
        <f t="shared" ref="B733" ca="1" si="16932">SUM(B734:B737)</f>
        <v>24</v>
      </c>
      <c r="C733" s="14" t="s">
        <v>252</v>
      </c>
      <c r="D733" s="14"/>
      <c r="E733" s="55" t="str">
        <f t="shared" si="16766"/>
        <v>Saturday</v>
      </c>
      <c r="F733" s="51" t="s">
        <v>129</v>
      </c>
      <c r="G733" s="36"/>
      <c r="H733" s="37"/>
      <c r="I733" s="44">
        <f t="shared" ref="I733" si="16933">parseTime(G733)-(H737=INT(RIGHT($F733, 1)))</f>
        <v>0</v>
      </c>
      <c r="J733" s="45">
        <f t="shared" si="16899"/>
        <v>0</v>
      </c>
      <c r="K733" s="36"/>
      <c r="L733" s="37"/>
      <c r="M733" s="44">
        <f t="shared" ref="M733" si="16934">parseTime(K733)-(L737=INT(RIGHT($F733, 1)))</f>
        <v>0</v>
      </c>
      <c r="N733" s="45">
        <f t="shared" si="16901"/>
        <v>0</v>
      </c>
      <c r="O733" s="36"/>
      <c r="P733" s="37"/>
      <c r="Q733" s="44">
        <f t="shared" ref="Q733" si="16935">parseTime(O733)-(P737=INT(RIGHT($F733, 1)))</f>
        <v>0</v>
      </c>
      <c r="R733" s="45">
        <f t="shared" si="16903"/>
        <v>0</v>
      </c>
      <c r="S733" s="36"/>
      <c r="T733" s="37"/>
      <c r="U733" s="44">
        <f t="shared" ref="U733" si="16936">parseTime(S733)-(T737=INT(RIGHT($F733, 1)))</f>
        <v>0</v>
      </c>
      <c r="V733" s="45">
        <f t="shared" si="16905"/>
        <v>0</v>
      </c>
      <c r="W733" s="36"/>
      <c r="X733" s="37"/>
      <c r="Y733" s="44">
        <f t="shared" ref="Y733" si="16937">parseTime(W733)-(X737=INT(RIGHT($F733, 1)))</f>
        <v>0</v>
      </c>
      <c r="Z733" s="45">
        <f t="shared" si="16907"/>
        <v>0</v>
      </c>
      <c r="AA733" s="36"/>
      <c r="AB733" s="37"/>
      <c r="AC733" s="44">
        <f t="shared" ref="AC733" si="16938">parseTime(AA733)-(AB737=INT(RIGHT($F733, 1)))</f>
        <v>0</v>
      </c>
      <c r="AD733" s="45">
        <f t="shared" si="16909"/>
        <v>0</v>
      </c>
      <c r="AE733" s="36"/>
      <c r="AF733" s="37"/>
      <c r="AG733" s="44">
        <f t="shared" ref="AG733" si="16939">parseTime(AE733)-(AF737=INT(RIGHT($F733, 1)))</f>
        <v>0</v>
      </c>
      <c r="AH733" s="45">
        <f t="shared" si="16911"/>
        <v>0</v>
      </c>
      <c r="AI733" s="36"/>
      <c r="AJ733" s="37"/>
      <c r="AK733" s="44">
        <f>parseTime(AI733)-(AJ737=INT(RIGHT($F733, 1)))</f>
        <v>0</v>
      </c>
      <c r="AL733" s="45">
        <f t="shared" si="16912"/>
        <v>0</v>
      </c>
      <c r="AM733" s="36"/>
      <c r="AN733" s="37"/>
      <c r="AO733" s="44">
        <f t="shared" ref="AO733" si="16940">parseTime(AM733)-(AN737=INT(RIGHT($F733, 1)))</f>
        <v>0</v>
      </c>
      <c r="AP733" s="45">
        <f t="shared" si="16914"/>
        <v>0</v>
      </c>
      <c r="AQ733" s="36"/>
      <c r="AR733" s="37"/>
      <c r="AS733" s="44">
        <f t="shared" ref="AS733" si="16941">parseTime(AQ733)-(AR737=INT(RIGHT($F733, 1)))</f>
        <v>0</v>
      </c>
      <c r="AT733" s="45">
        <f t="shared" si="16916"/>
        <v>0</v>
      </c>
      <c r="AU733" s="36"/>
      <c r="AV733" s="37"/>
      <c r="AW733" s="44">
        <f>parseTime(AU733)-(AV737=INT(RIGHT($F733, 1)))</f>
        <v>0</v>
      </c>
      <c r="AX733" s="45">
        <f t="shared" si="16917"/>
        <v>0</v>
      </c>
      <c r="AY733" s="36"/>
      <c r="AZ733" s="37"/>
      <c r="BA733" s="44">
        <f>parseTime(AY733)-(AZ737=INT(RIGHT($F733, 1)))</f>
        <v>0</v>
      </c>
      <c r="BB733" s="45">
        <f t="shared" si="16918"/>
        <v>0</v>
      </c>
      <c r="BC733" s="36"/>
      <c r="BD733" s="37"/>
      <c r="BE733" s="44">
        <f>parseTime(BC733)-(BD737=INT(RIGHT($F733, 1)))</f>
        <v>0</v>
      </c>
      <c r="BF733" s="45">
        <f t="shared" si="16919"/>
        <v>0</v>
      </c>
      <c r="BG733" s="36"/>
      <c r="BH733" s="37"/>
      <c r="BI733" s="44">
        <f>parseTime(BG733)-(BH737=INT(RIGHT($F733, 1)))</f>
        <v>0</v>
      </c>
      <c r="BJ733" s="45">
        <f t="shared" si="16920"/>
        <v>0</v>
      </c>
      <c r="BK733" s="36"/>
      <c r="BL733" s="37"/>
      <c r="BM733" s="44">
        <f>parseTime(BK733)-(BL737=INT(RIGHT($F733, 1)))</f>
        <v>0</v>
      </c>
      <c r="BN733" s="45">
        <f t="shared" si="16921"/>
        <v>0</v>
      </c>
      <c r="BO733" s="36"/>
      <c r="BP733" s="37"/>
      <c r="BQ733" s="44">
        <f t="shared" ref="BQ733" si="16942">parseTime(BO733)-(BP737=INT(RIGHT($F733, 1)))</f>
        <v>0</v>
      </c>
      <c r="BR733" s="45">
        <f t="shared" si="16923"/>
        <v>0</v>
      </c>
      <c r="BS733" s="36"/>
      <c r="BT733" s="37"/>
      <c r="BU733" s="44">
        <f t="shared" ref="BU733" si="16943">parseTime(BS733)-(BT737=INT(RIGHT($F733, 1)))</f>
        <v>0</v>
      </c>
      <c r="BV733" s="45">
        <f t="shared" si="16925"/>
        <v>0</v>
      </c>
      <c r="BW733" s="36"/>
      <c r="BX733" s="37"/>
      <c r="BY733" s="44">
        <f t="shared" ref="BY733" si="16944">parseTime(BW733)-(BX737=INT(RIGHT($F733, 1)))</f>
        <v>0</v>
      </c>
      <c r="BZ733" s="45">
        <f t="shared" si="16927"/>
        <v>0</v>
      </c>
      <c r="CA733" s="36"/>
      <c r="CB733" s="37"/>
      <c r="CC733" s="44">
        <f t="shared" ref="CC733" si="16945">parseTime(CA733)-(CB737=INT(RIGHT($F733, 1)))</f>
        <v>0</v>
      </c>
      <c r="CD733" s="45">
        <f t="shared" si="16929"/>
        <v>0</v>
      </c>
      <c r="CE733" s="36"/>
      <c r="CF733" s="37"/>
      <c r="CG733" s="44">
        <f t="shared" ref="CG733" si="16946">parseTime(CE733)-(CF737=INT(RIGHT($F733, 1)))</f>
        <v>0</v>
      </c>
      <c r="CH733" s="45">
        <f t="shared" si="16931"/>
        <v>0</v>
      </c>
    </row>
    <row r="734" spans="1:86" x14ac:dyDescent="0.25">
      <c r="A734" s="56" t="s">
        <v>117</v>
      </c>
      <c r="B734" s="57">
        <f ca="1">roleHours(G732:CH738, "MFD")</f>
        <v>16</v>
      </c>
      <c r="C734" s="14">
        <f t="shared" ca="1" si="16326"/>
        <v>2</v>
      </c>
      <c r="D734" s="14"/>
      <c r="E734" s="20" t="s">
        <v>127</v>
      </c>
      <c r="F734" s="51" t="s">
        <v>130</v>
      </c>
      <c r="G734" s="36"/>
      <c r="H734" s="37"/>
      <c r="I734" s="44">
        <f t="shared" ref="I734" si="16947">parseTime(G734)-(H737=INT(RIGHT($F734, 1)))</f>
        <v>0</v>
      </c>
      <c r="J734" s="45">
        <f t="shared" si="16899"/>
        <v>0</v>
      </c>
      <c r="K734" s="36"/>
      <c r="L734" s="37"/>
      <c r="M734" s="44">
        <f t="shared" ref="M734" si="16948">parseTime(K734)-(L737=INT(RIGHT($F734, 1)))</f>
        <v>0</v>
      </c>
      <c r="N734" s="45">
        <f t="shared" si="16901"/>
        <v>0</v>
      </c>
      <c r="O734" s="36"/>
      <c r="P734" s="37"/>
      <c r="Q734" s="44">
        <f t="shared" ref="Q734" si="16949">parseTime(O734)-(P737=INT(RIGHT($F734, 1)))</f>
        <v>0</v>
      </c>
      <c r="R734" s="45">
        <f t="shared" si="16903"/>
        <v>0</v>
      </c>
      <c r="S734" s="36"/>
      <c r="T734" s="37"/>
      <c r="U734" s="44">
        <f t="shared" ref="U734" si="16950">parseTime(S734)-(T737=INT(RIGHT($F734, 1)))</f>
        <v>0</v>
      </c>
      <c r="V734" s="45">
        <f t="shared" si="16905"/>
        <v>0</v>
      </c>
      <c r="W734" s="36"/>
      <c r="X734" s="37"/>
      <c r="Y734" s="44">
        <f t="shared" ref="Y734" si="16951">parseTime(W734)-(X737=INT(RIGHT($F734, 1)))</f>
        <v>0</v>
      </c>
      <c r="Z734" s="45">
        <f t="shared" si="16907"/>
        <v>0</v>
      </c>
      <c r="AA734" s="36"/>
      <c r="AB734" s="37"/>
      <c r="AC734" s="44">
        <f t="shared" ref="AC734" si="16952">parseTime(AA734)-(AB737=INT(RIGHT($F734, 1)))</f>
        <v>0</v>
      </c>
      <c r="AD734" s="45">
        <f t="shared" si="16909"/>
        <v>0</v>
      </c>
      <c r="AE734" s="36"/>
      <c r="AF734" s="37"/>
      <c r="AG734" s="44">
        <f t="shared" ref="AG734" si="16953">parseTime(AE734)-(AF737=INT(RIGHT($F734, 1)))</f>
        <v>0</v>
      </c>
      <c r="AH734" s="45">
        <f t="shared" si="16911"/>
        <v>0</v>
      </c>
      <c r="AI734" s="36"/>
      <c r="AJ734" s="37"/>
      <c r="AK734" s="44">
        <f>parseTime(AI734)-(AJ737=INT(RIGHT($F734, 1)))</f>
        <v>0</v>
      </c>
      <c r="AL734" s="45">
        <f t="shared" si="16912"/>
        <v>0</v>
      </c>
      <c r="AM734" s="36"/>
      <c r="AN734" s="37"/>
      <c r="AO734" s="44">
        <f t="shared" ref="AO734" si="16954">parseTime(AM734)-(AN737=INT(RIGHT($F734, 1)))</f>
        <v>0</v>
      </c>
      <c r="AP734" s="45">
        <f t="shared" si="16914"/>
        <v>0</v>
      </c>
      <c r="AQ734" s="36"/>
      <c r="AR734" s="37"/>
      <c r="AS734" s="44">
        <f t="shared" ref="AS734" si="16955">parseTime(AQ734)-(AR737=INT(RIGHT($F734, 1)))</f>
        <v>0</v>
      </c>
      <c r="AT734" s="45">
        <f t="shared" si="16916"/>
        <v>0</v>
      </c>
      <c r="AU734" s="36"/>
      <c r="AV734" s="37"/>
      <c r="AW734" s="44">
        <f>parseTime(AU734)-(AV737=INT(RIGHT($F734, 1)))</f>
        <v>0</v>
      </c>
      <c r="AX734" s="45">
        <f t="shared" si="16917"/>
        <v>0</v>
      </c>
      <c r="AY734" s="36"/>
      <c r="AZ734" s="37"/>
      <c r="BA734" s="44">
        <f>parseTime(AY734)-(AZ737=INT(RIGHT($F734, 1)))</f>
        <v>0</v>
      </c>
      <c r="BB734" s="45">
        <f t="shared" si="16918"/>
        <v>0</v>
      </c>
      <c r="BC734" s="36"/>
      <c r="BD734" s="37"/>
      <c r="BE734" s="44">
        <f>parseTime(BC734)-(BD737=INT(RIGHT($F734, 1)))</f>
        <v>0</v>
      </c>
      <c r="BF734" s="45">
        <f t="shared" si="16919"/>
        <v>0</v>
      </c>
      <c r="BG734" s="36"/>
      <c r="BH734" s="37"/>
      <c r="BI734" s="44">
        <f>parseTime(BG734)-(BH737=INT(RIGHT($F734, 1)))</f>
        <v>0</v>
      </c>
      <c r="BJ734" s="45">
        <f t="shared" si="16920"/>
        <v>0</v>
      </c>
      <c r="BK734" s="36"/>
      <c r="BL734" s="37"/>
      <c r="BM734" s="44">
        <f>parseTime(BK734)-(BL737=INT(RIGHT($F734, 1)))</f>
        <v>0</v>
      </c>
      <c r="BN734" s="45">
        <f t="shared" si="16921"/>
        <v>0</v>
      </c>
      <c r="BO734" s="36"/>
      <c r="BP734" s="37"/>
      <c r="BQ734" s="44">
        <f t="shared" ref="BQ734" si="16956">parseTime(BO734)-(BP737=INT(RIGHT($F734, 1)))</f>
        <v>0</v>
      </c>
      <c r="BR734" s="45">
        <f t="shared" si="16923"/>
        <v>0</v>
      </c>
      <c r="BS734" s="36"/>
      <c r="BT734" s="37"/>
      <c r="BU734" s="44">
        <f t="shared" ref="BU734" si="16957">parseTime(BS734)-(BT737=INT(RIGHT($F734, 1)))</f>
        <v>0</v>
      </c>
      <c r="BV734" s="45">
        <f t="shared" si="16925"/>
        <v>0</v>
      </c>
      <c r="BW734" s="36"/>
      <c r="BX734" s="37"/>
      <c r="BY734" s="44">
        <f t="shared" ref="BY734" si="16958">parseTime(BW734)-(BX737=INT(RIGHT($F734, 1)))</f>
        <v>0</v>
      </c>
      <c r="BZ734" s="45">
        <f t="shared" si="16927"/>
        <v>0</v>
      </c>
      <c r="CA734" s="36"/>
      <c r="CB734" s="37"/>
      <c r="CC734" s="44">
        <f t="shared" ref="CC734" si="16959">parseTime(CA734)-(CB737=INT(RIGHT($F734, 1)))</f>
        <v>0</v>
      </c>
      <c r="CD734" s="45">
        <f t="shared" si="16929"/>
        <v>0</v>
      </c>
      <c r="CE734" s="36"/>
      <c r="CF734" s="37"/>
      <c r="CG734" s="44">
        <f t="shared" ref="CG734" si="16960">parseTime(CE734)-(CF737=INT(RIGHT($F734, 1)))</f>
        <v>0</v>
      </c>
      <c r="CH734" s="45">
        <f t="shared" si="16931"/>
        <v>0</v>
      </c>
    </row>
    <row r="735" spans="1:86" x14ac:dyDescent="0.25">
      <c r="A735" s="56" t="s">
        <v>118</v>
      </c>
      <c r="B735" s="57">
        <f ca="1">roleHours(G732:CH738, "DFD")</f>
        <v>8</v>
      </c>
      <c r="C735" s="14">
        <f t="shared" ca="1" si="16326"/>
        <v>1</v>
      </c>
      <c r="D735" s="14"/>
      <c r="E735" s="20"/>
      <c r="F735" s="51" t="s">
        <v>131</v>
      </c>
      <c r="G735" s="36"/>
      <c r="H735" s="37"/>
      <c r="I735" s="44">
        <f t="shared" ref="I735" si="16961">parseTime(G735)-(H737=INT(RIGHT($F735, 1)))</f>
        <v>0</v>
      </c>
      <c r="J735" s="45">
        <f t="shared" si="16899"/>
        <v>0</v>
      </c>
      <c r="K735" s="36"/>
      <c r="L735" s="37"/>
      <c r="M735" s="44">
        <f t="shared" ref="M735" si="16962">parseTime(K735)-(L737=INT(RIGHT($F735, 1)))</f>
        <v>0</v>
      </c>
      <c r="N735" s="45">
        <f t="shared" si="16901"/>
        <v>0</v>
      </c>
      <c r="O735" s="36"/>
      <c r="P735" s="37"/>
      <c r="Q735" s="44">
        <f t="shared" ref="Q735" si="16963">parseTime(O735)-(P737=INT(RIGHT($F735, 1)))</f>
        <v>0</v>
      </c>
      <c r="R735" s="45">
        <f t="shared" si="16903"/>
        <v>0</v>
      </c>
      <c r="S735" s="36"/>
      <c r="T735" s="37"/>
      <c r="U735" s="44">
        <f t="shared" ref="U735" si="16964">parseTime(S735)-(T737=INT(RIGHT($F735, 1)))</f>
        <v>0</v>
      </c>
      <c r="V735" s="45">
        <f t="shared" si="16905"/>
        <v>0</v>
      </c>
      <c r="W735" s="36"/>
      <c r="X735" s="37"/>
      <c r="Y735" s="44">
        <f t="shared" ref="Y735" si="16965">parseTime(W735)-(X737=INT(RIGHT($F735, 1)))</f>
        <v>0</v>
      </c>
      <c r="Z735" s="45">
        <f t="shared" si="16907"/>
        <v>0</v>
      </c>
      <c r="AA735" s="36"/>
      <c r="AB735" s="37"/>
      <c r="AC735" s="44">
        <f t="shared" ref="AC735" si="16966">parseTime(AA735)-(AB737=INT(RIGHT($F735, 1)))</f>
        <v>0</v>
      </c>
      <c r="AD735" s="45">
        <f t="shared" si="16909"/>
        <v>0</v>
      </c>
      <c r="AE735" s="36"/>
      <c r="AF735" s="37"/>
      <c r="AG735" s="44">
        <f t="shared" ref="AG735" si="16967">parseTime(AE735)-(AF737=INT(RIGHT($F735, 1)))</f>
        <v>0</v>
      </c>
      <c r="AH735" s="45">
        <f t="shared" si="16911"/>
        <v>0</v>
      </c>
      <c r="AI735" s="36"/>
      <c r="AJ735" s="37"/>
      <c r="AK735" s="44">
        <f>parseTime(AI735)-(AJ737=INT(RIGHT($F735, 1)))</f>
        <v>0</v>
      </c>
      <c r="AL735" s="45">
        <f t="shared" si="16912"/>
        <v>0</v>
      </c>
      <c r="AM735" s="36"/>
      <c r="AN735" s="37"/>
      <c r="AO735" s="44">
        <f t="shared" ref="AO735" si="16968">parseTime(AM735)-(AN737=INT(RIGHT($F735, 1)))</f>
        <v>0</v>
      </c>
      <c r="AP735" s="45">
        <f t="shared" si="16914"/>
        <v>0</v>
      </c>
      <c r="AQ735" s="36"/>
      <c r="AR735" s="37"/>
      <c r="AS735" s="44">
        <f t="shared" ref="AS735" si="16969">parseTime(AQ735)-(AR737=INT(RIGHT($F735, 1)))</f>
        <v>0</v>
      </c>
      <c r="AT735" s="45">
        <f t="shared" si="16916"/>
        <v>0</v>
      </c>
      <c r="AU735" s="36"/>
      <c r="AV735" s="37"/>
      <c r="AW735" s="44">
        <f>parseTime(AU735)-(AV737=INT(RIGHT($F735, 1)))</f>
        <v>0</v>
      </c>
      <c r="AX735" s="45">
        <f t="shared" si="16917"/>
        <v>0</v>
      </c>
      <c r="AY735" s="36"/>
      <c r="AZ735" s="37"/>
      <c r="BA735" s="44">
        <f>parseTime(AY735)-(AZ737=INT(RIGHT($F735, 1)))</f>
        <v>0</v>
      </c>
      <c r="BB735" s="45">
        <f t="shared" si="16918"/>
        <v>0</v>
      </c>
      <c r="BC735" s="36"/>
      <c r="BD735" s="37"/>
      <c r="BE735" s="44">
        <f>parseTime(BC735)-(BD737=INT(RIGHT($F735, 1)))</f>
        <v>0</v>
      </c>
      <c r="BF735" s="45">
        <f t="shared" si="16919"/>
        <v>0</v>
      </c>
      <c r="BG735" s="36"/>
      <c r="BH735" s="37"/>
      <c r="BI735" s="44">
        <f>parseTime(BG735)-(BH737=INT(RIGHT($F735, 1)))</f>
        <v>0</v>
      </c>
      <c r="BJ735" s="45">
        <f t="shared" si="16920"/>
        <v>0</v>
      </c>
      <c r="BK735" s="36"/>
      <c r="BL735" s="37"/>
      <c r="BM735" s="44">
        <f>parseTime(BK735)-(BL737=INT(RIGHT($F735, 1)))</f>
        <v>0</v>
      </c>
      <c r="BN735" s="45">
        <f t="shared" si="16921"/>
        <v>0</v>
      </c>
      <c r="BO735" s="36"/>
      <c r="BP735" s="37"/>
      <c r="BQ735" s="44">
        <f t="shared" ref="BQ735" si="16970">parseTime(BO735)-(BP737=INT(RIGHT($F735, 1)))</f>
        <v>0</v>
      </c>
      <c r="BR735" s="45">
        <f t="shared" si="16923"/>
        <v>0</v>
      </c>
      <c r="BS735" s="36"/>
      <c r="BT735" s="37"/>
      <c r="BU735" s="44">
        <f t="shared" ref="BU735" si="16971">parseTime(BS735)-(BT737=INT(RIGHT($F735, 1)))</f>
        <v>0</v>
      </c>
      <c r="BV735" s="45">
        <f t="shared" si="16925"/>
        <v>0</v>
      </c>
      <c r="BW735" s="36"/>
      <c r="BX735" s="37"/>
      <c r="BY735" s="44">
        <f t="shared" ref="BY735" si="16972">parseTime(BW735)-(BX737=INT(RIGHT($F735, 1)))</f>
        <v>0</v>
      </c>
      <c r="BZ735" s="45">
        <f t="shared" si="16927"/>
        <v>0</v>
      </c>
      <c r="CA735" s="36"/>
      <c r="CB735" s="37"/>
      <c r="CC735" s="44">
        <f t="shared" ref="CC735" si="16973">parseTime(CA735)-(CB737=INT(RIGHT($F735, 1)))</f>
        <v>0</v>
      </c>
      <c r="CD735" s="45">
        <f t="shared" si="16929"/>
        <v>0</v>
      </c>
      <c r="CE735" s="36"/>
      <c r="CF735" s="37"/>
      <c r="CG735" s="44">
        <f t="shared" ref="CG735" si="16974">parseTime(CE735)-(CF737=INT(RIGHT($F735, 1)))</f>
        <v>0</v>
      </c>
      <c r="CH735" s="45">
        <f t="shared" si="16931"/>
        <v>0</v>
      </c>
    </row>
    <row r="736" spans="1:86" x14ac:dyDescent="0.25">
      <c r="A736" s="56" t="s">
        <v>119</v>
      </c>
      <c r="B736" s="57">
        <f ca="1">roleHours(G732:CH738, "MCC")</f>
        <v>0</v>
      </c>
      <c r="C736" s="14">
        <f t="shared" ca="1" si="16326"/>
        <v>0</v>
      </c>
      <c r="D736" s="14"/>
      <c r="E736" s="20"/>
      <c r="F736" s="51" t="s">
        <v>132</v>
      </c>
      <c r="G736" s="36"/>
      <c r="H736" s="37"/>
      <c r="I736" s="44">
        <f t="shared" ref="I736" si="16975">parseTime(G736)-(H737=INT(RIGHT($F736, 1)))</f>
        <v>0</v>
      </c>
      <c r="J736" s="45">
        <f t="shared" si="16899"/>
        <v>0</v>
      </c>
      <c r="K736" s="36"/>
      <c r="L736" s="37"/>
      <c r="M736" s="44">
        <f t="shared" ref="M736" si="16976">parseTime(K736)-(L737=INT(RIGHT($F736, 1)))</f>
        <v>0</v>
      </c>
      <c r="N736" s="45">
        <f t="shared" si="16901"/>
        <v>0</v>
      </c>
      <c r="O736" s="36"/>
      <c r="P736" s="37"/>
      <c r="Q736" s="44">
        <f t="shared" ref="Q736" si="16977">parseTime(O736)-(P737=INT(RIGHT($F736, 1)))</f>
        <v>0</v>
      </c>
      <c r="R736" s="45">
        <f t="shared" si="16903"/>
        <v>0</v>
      </c>
      <c r="S736" s="36"/>
      <c r="T736" s="37"/>
      <c r="U736" s="44">
        <f t="shared" ref="U736" si="16978">parseTime(S736)-(T737=INT(RIGHT($F736, 1)))</f>
        <v>0</v>
      </c>
      <c r="V736" s="45">
        <f t="shared" si="16905"/>
        <v>0</v>
      </c>
      <c r="W736" s="36"/>
      <c r="X736" s="37"/>
      <c r="Y736" s="44">
        <f t="shared" ref="Y736" si="16979">parseTime(W736)-(X737=INT(RIGHT($F736, 1)))</f>
        <v>0</v>
      </c>
      <c r="Z736" s="45">
        <f t="shared" si="16907"/>
        <v>0</v>
      </c>
      <c r="AA736" s="36"/>
      <c r="AB736" s="37"/>
      <c r="AC736" s="44">
        <f t="shared" ref="AC736" si="16980">parseTime(AA736)-(AB737=INT(RIGHT($F736, 1)))</f>
        <v>0</v>
      </c>
      <c r="AD736" s="45">
        <f t="shared" si="16909"/>
        <v>0</v>
      </c>
      <c r="AE736" s="36"/>
      <c r="AF736" s="37"/>
      <c r="AG736" s="44">
        <f t="shared" ref="AG736" si="16981">parseTime(AE736)-(AF737=INT(RIGHT($F736, 1)))</f>
        <v>0</v>
      </c>
      <c r="AH736" s="45">
        <f t="shared" si="16911"/>
        <v>0</v>
      </c>
      <c r="AI736" s="36"/>
      <c r="AJ736" s="37"/>
      <c r="AK736" s="44">
        <f>parseTime(AI736)-(AJ737=INT(RIGHT($F736, 1)))</f>
        <v>0</v>
      </c>
      <c r="AL736" s="45">
        <f t="shared" si="16912"/>
        <v>0</v>
      </c>
      <c r="AM736" s="36"/>
      <c r="AN736" s="37"/>
      <c r="AO736" s="44">
        <f t="shared" ref="AO736" si="16982">parseTime(AM736)-(AN737=INT(RIGHT($F736, 1)))</f>
        <v>0</v>
      </c>
      <c r="AP736" s="45">
        <f t="shared" si="16914"/>
        <v>0</v>
      </c>
      <c r="AQ736" s="36"/>
      <c r="AR736" s="37"/>
      <c r="AS736" s="44">
        <f t="shared" ref="AS736" si="16983">parseTime(AQ736)-(AR737=INT(RIGHT($F736, 1)))</f>
        <v>0</v>
      </c>
      <c r="AT736" s="45">
        <f t="shared" si="16916"/>
        <v>0</v>
      </c>
      <c r="AU736" s="36"/>
      <c r="AV736" s="37"/>
      <c r="AW736" s="44">
        <f>parseTime(AU736)-(AV737=INT(RIGHT($F736, 1)))</f>
        <v>0</v>
      </c>
      <c r="AX736" s="45">
        <f t="shared" si="16917"/>
        <v>0</v>
      </c>
      <c r="AY736" s="36"/>
      <c r="AZ736" s="37"/>
      <c r="BA736" s="44">
        <f>parseTime(AY736)-(AZ737=INT(RIGHT($F736, 1)))</f>
        <v>0</v>
      </c>
      <c r="BB736" s="45">
        <f t="shared" si="16918"/>
        <v>0</v>
      </c>
      <c r="BC736" s="36"/>
      <c r="BD736" s="37"/>
      <c r="BE736" s="44">
        <f>parseTime(BC736)-(BD737=INT(RIGHT($F736, 1)))</f>
        <v>0</v>
      </c>
      <c r="BF736" s="45">
        <f t="shared" si="16919"/>
        <v>0</v>
      </c>
      <c r="BG736" s="36"/>
      <c r="BH736" s="37"/>
      <c r="BI736" s="44">
        <f>parseTime(BG736)-(BH737=INT(RIGHT($F736, 1)))</f>
        <v>0</v>
      </c>
      <c r="BJ736" s="45">
        <f t="shared" si="16920"/>
        <v>0</v>
      </c>
      <c r="BK736" s="36"/>
      <c r="BL736" s="37"/>
      <c r="BM736" s="44">
        <f>parseTime(BK736)-(BL737=INT(RIGHT($F736, 1)))</f>
        <v>0</v>
      </c>
      <c r="BN736" s="45">
        <f t="shared" si="16921"/>
        <v>0</v>
      </c>
      <c r="BO736" s="36"/>
      <c r="BP736" s="37"/>
      <c r="BQ736" s="44">
        <f t="shared" ref="BQ736" si="16984">parseTime(BO736)-(BP737=INT(RIGHT($F736, 1)))</f>
        <v>0</v>
      </c>
      <c r="BR736" s="45">
        <f t="shared" si="16923"/>
        <v>0</v>
      </c>
      <c r="BS736" s="36"/>
      <c r="BT736" s="37"/>
      <c r="BU736" s="44">
        <f t="shared" ref="BU736" si="16985">parseTime(BS736)-(BT737=INT(RIGHT($F736, 1)))</f>
        <v>0</v>
      </c>
      <c r="BV736" s="45">
        <f t="shared" si="16925"/>
        <v>0</v>
      </c>
      <c r="BW736" s="36"/>
      <c r="BX736" s="37"/>
      <c r="BY736" s="44">
        <f t="shared" ref="BY736" si="16986">parseTime(BW736)-(BX737=INT(RIGHT($F736, 1)))</f>
        <v>0</v>
      </c>
      <c r="BZ736" s="45">
        <f t="shared" si="16927"/>
        <v>0</v>
      </c>
      <c r="CA736" s="36"/>
      <c r="CB736" s="37"/>
      <c r="CC736" s="44">
        <f t="shared" ref="CC736" si="16987">parseTime(CA736)-(CB737=INT(RIGHT($F736, 1)))</f>
        <v>0</v>
      </c>
      <c r="CD736" s="45">
        <f t="shared" si="16929"/>
        <v>0</v>
      </c>
      <c r="CE736" s="36"/>
      <c r="CF736" s="37"/>
      <c r="CG736" s="44">
        <f t="shared" ref="CG736" si="16988">parseTime(CE736)-(CF737=INT(RIGHT($F736, 1)))</f>
        <v>0</v>
      </c>
      <c r="CH736" s="45">
        <f t="shared" si="16931"/>
        <v>0</v>
      </c>
    </row>
    <row r="737" spans="1:86" x14ac:dyDescent="0.25">
      <c r="A737" s="56" t="s">
        <v>120</v>
      </c>
      <c r="B737" s="57">
        <f ca="1">roleHours(G732:CH738, "DCC")</f>
        <v>0</v>
      </c>
      <c r="C737" s="14">
        <f t="shared" ca="1" si="16326"/>
        <v>0</v>
      </c>
      <c r="D737" s="14"/>
      <c r="E737" s="20"/>
      <c r="F737" s="51"/>
      <c r="G737" s="46" t="s">
        <v>134</v>
      </c>
      <c r="H737" s="38">
        <f t="shared" ref="H737" si="16989">lunchAdjust(G732:H736)</f>
        <v>0</v>
      </c>
      <c r="I737" s="48" t="s">
        <v>0</v>
      </c>
      <c r="J737" s="39">
        <f t="shared" ref="J737" si="16990">SUMPRODUCT(I732:I736*J732:J736)</f>
        <v>0</v>
      </c>
      <c r="K737" s="46" t="s">
        <v>134</v>
      </c>
      <c r="L737" s="38">
        <f t="shared" ref="L737" si="16991">lunchAdjust(K732:L736)</f>
        <v>0</v>
      </c>
      <c r="M737" s="48" t="s">
        <v>0</v>
      </c>
      <c r="N737" s="39">
        <f t="shared" ref="N737" si="16992">SUMPRODUCT(M732:M736*N732:N736)</f>
        <v>0</v>
      </c>
      <c r="O737" s="46" t="s">
        <v>134</v>
      </c>
      <c r="P737" s="38">
        <f t="shared" ref="P737" si="16993">lunchAdjust(O732:P736)</f>
        <v>0</v>
      </c>
      <c r="Q737" s="48" t="s">
        <v>0</v>
      </c>
      <c r="R737" s="39">
        <f t="shared" ref="R737" si="16994">SUMPRODUCT(Q732:Q736*R732:R736)</f>
        <v>0</v>
      </c>
      <c r="S737" s="46" t="s">
        <v>134</v>
      </c>
      <c r="T737" s="38">
        <f t="shared" ref="T737" si="16995">lunchAdjust(S732:T736)</f>
        <v>0</v>
      </c>
      <c r="U737" s="48" t="s">
        <v>0</v>
      </c>
      <c r="V737" s="39">
        <f t="shared" ref="V737" si="16996">SUMPRODUCT(U732:U736*V732:V736)</f>
        <v>0</v>
      </c>
      <c r="W737" s="46" t="s">
        <v>134</v>
      </c>
      <c r="X737" s="38">
        <f t="shared" ref="X737" si="16997">lunchAdjust(W732:X736)</f>
        <v>0</v>
      </c>
      <c r="Y737" s="48" t="s">
        <v>0</v>
      </c>
      <c r="Z737" s="39">
        <f t="shared" ref="Z737" si="16998">SUMPRODUCT(Y732:Y736*Z732:Z736)</f>
        <v>0</v>
      </c>
      <c r="AA737" s="46" t="s">
        <v>134</v>
      </c>
      <c r="AB737" s="38">
        <f t="shared" ref="AB737" si="16999">lunchAdjust(AA732:AB736)</f>
        <v>0</v>
      </c>
      <c r="AC737" s="48" t="s">
        <v>0</v>
      </c>
      <c r="AD737" s="39">
        <f t="shared" ref="AD737" si="17000">SUMPRODUCT(AC732:AC736*AD732:AD736)</f>
        <v>0</v>
      </c>
      <c r="AE737" s="46" t="s">
        <v>134</v>
      </c>
      <c r="AF737" s="38">
        <f t="shared" ref="AF737" si="17001">lunchAdjust(AE732:AF736)</f>
        <v>0</v>
      </c>
      <c r="AG737" s="48" t="s">
        <v>0</v>
      </c>
      <c r="AH737" s="39">
        <f t="shared" ref="AH737" si="17002">SUMPRODUCT(AG732:AG736*AH732:AH736)</f>
        <v>0</v>
      </c>
      <c r="AI737" s="46" t="s">
        <v>134</v>
      </c>
      <c r="AJ737" s="38">
        <f t="shared" ref="AJ737" si="17003">lunchAdjust(AI732:AJ736)</f>
        <v>1</v>
      </c>
      <c r="AK737" s="48" t="s">
        <v>0</v>
      </c>
      <c r="AL737" s="39">
        <f t="shared" ref="AL737" si="17004">SUMPRODUCT(AK732:AK736*AL732:AL736)</f>
        <v>8</v>
      </c>
      <c r="AM737" s="46" t="s">
        <v>134</v>
      </c>
      <c r="AN737" s="38">
        <f t="shared" ref="AN737" si="17005">lunchAdjust(AM732:AN736)</f>
        <v>1</v>
      </c>
      <c r="AO737" s="48" t="s">
        <v>0</v>
      </c>
      <c r="AP737" s="39">
        <f t="shared" ref="AP737" si="17006">SUMPRODUCT(AO732:AO736*AP732:AP736)</f>
        <v>8</v>
      </c>
      <c r="AQ737" s="46" t="s">
        <v>134</v>
      </c>
      <c r="AR737" s="38">
        <f t="shared" ref="AR737" si="17007">lunchAdjust(AQ732:AR736)</f>
        <v>0</v>
      </c>
      <c r="AS737" s="48" t="s">
        <v>0</v>
      </c>
      <c r="AT737" s="39">
        <f t="shared" ref="AT737" si="17008">SUMPRODUCT(AS732:AS736*AT732:AT736)</f>
        <v>0</v>
      </c>
      <c r="AU737" s="46" t="s">
        <v>134</v>
      </c>
      <c r="AV737" s="38">
        <f t="shared" ref="AV737" si="17009">lunchAdjust(AU732:AV736)</f>
        <v>0</v>
      </c>
      <c r="AW737" s="48" t="s">
        <v>0</v>
      </c>
      <c r="AX737" s="39">
        <f t="shared" ref="AX737" si="17010">SUMPRODUCT(AW732:AW736*AX732:AX736)</f>
        <v>0</v>
      </c>
      <c r="AY737" s="46" t="s">
        <v>134</v>
      </c>
      <c r="AZ737" s="38">
        <f t="shared" ref="AZ737" si="17011">lunchAdjust(AY732:AZ736)</f>
        <v>0</v>
      </c>
      <c r="BA737" s="48" t="s">
        <v>0</v>
      </c>
      <c r="BB737" s="39">
        <f t="shared" ref="BB737" si="17012">SUMPRODUCT(BA732:BA736*BB732:BB736)</f>
        <v>0</v>
      </c>
      <c r="BC737" s="46" t="s">
        <v>134</v>
      </c>
      <c r="BD737" s="38">
        <f t="shared" ref="BD737" si="17013">lunchAdjust(BC732:BD736)</f>
        <v>1</v>
      </c>
      <c r="BE737" s="48" t="s">
        <v>0</v>
      </c>
      <c r="BF737" s="39">
        <f t="shared" ref="BF737" si="17014">SUMPRODUCT(BE732:BE736*BF732:BF736)</f>
        <v>8</v>
      </c>
      <c r="BG737" s="46" t="s">
        <v>134</v>
      </c>
      <c r="BH737" s="38">
        <f t="shared" ref="BH737" si="17015">lunchAdjust(BG732:BH736)</f>
        <v>0</v>
      </c>
      <c r="BI737" s="48" t="s">
        <v>0</v>
      </c>
      <c r="BJ737" s="39">
        <f t="shared" ref="BJ737" si="17016">SUMPRODUCT(BI732:BI736*BJ732:BJ736)</f>
        <v>0</v>
      </c>
      <c r="BK737" s="46" t="s">
        <v>134</v>
      </c>
      <c r="BL737" s="38">
        <f t="shared" ref="BL737" si="17017">lunchAdjust(BK732:BL736)</f>
        <v>0</v>
      </c>
      <c r="BM737" s="48" t="s">
        <v>0</v>
      </c>
      <c r="BN737" s="39">
        <f t="shared" ref="BN737" si="17018">SUMPRODUCT(BM732:BM736*BN732:BN736)</f>
        <v>0</v>
      </c>
      <c r="BO737" s="46" t="s">
        <v>134</v>
      </c>
      <c r="BP737" s="38">
        <f t="shared" ref="BP737" si="17019">lunchAdjust(BO732:BP736)</f>
        <v>0</v>
      </c>
      <c r="BQ737" s="48" t="s">
        <v>0</v>
      </c>
      <c r="BR737" s="39">
        <f t="shared" ref="BR737" si="17020">SUMPRODUCT(BQ732:BQ736*BR732:BR736)</f>
        <v>0</v>
      </c>
      <c r="BS737" s="46" t="s">
        <v>134</v>
      </c>
      <c r="BT737" s="38">
        <f t="shared" ref="BT737" si="17021">lunchAdjust(BS732:BT736)</f>
        <v>0</v>
      </c>
      <c r="BU737" s="48" t="s">
        <v>0</v>
      </c>
      <c r="BV737" s="39">
        <f t="shared" ref="BV737" si="17022">SUMPRODUCT(BU732:BU736*BV732:BV736)</f>
        <v>0</v>
      </c>
      <c r="BW737" s="46" t="s">
        <v>134</v>
      </c>
      <c r="BX737" s="38">
        <f t="shared" ref="BX737" si="17023">lunchAdjust(BW732:BX736)</f>
        <v>0</v>
      </c>
      <c r="BY737" s="48" t="s">
        <v>0</v>
      </c>
      <c r="BZ737" s="39">
        <f t="shared" ref="BZ737" si="17024">SUMPRODUCT(BY732:BY736*BZ732:BZ736)</f>
        <v>0</v>
      </c>
      <c r="CA737" s="46" t="s">
        <v>134</v>
      </c>
      <c r="CB737" s="38">
        <f t="shared" ref="CB737" si="17025">lunchAdjust(CA732:CB736)</f>
        <v>0</v>
      </c>
      <c r="CC737" s="48" t="s">
        <v>0</v>
      </c>
      <c r="CD737" s="39">
        <f t="shared" ref="CD737" si="17026">SUMPRODUCT(CC732:CC736*CD732:CD736)</f>
        <v>0</v>
      </c>
      <c r="CE737" s="46" t="s">
        <v>134</v>
      </c>
      <c r="CF737" s="38">
        <f t="shared" ref="CF737" si="17027">lunchAdjust(CE732:CF736)</f>
        <v>0</v>
      </c>
      <c r="CG737" s="48" t="s">
        <v>0</v>
      </c>
      <c r="CH737" s="39">
        <f t="shared" ref="CH737" si="17028">SUMPRODUCT(CG732:CG736*CH732:CH736)</f>
        <v>0</v>
      </c>
    </row>
    <row r="738" spans="1:86" ht="15.75" thickBot="1" x14ac:dyDescent="0.3">
      <c r="A738" s="58" t="s">
        <v>121</v>
      </c>
      <c r="B738" s="59">
        <f ca="1">roleHours(G732:CH738, "OUT")</f>
        <v>0</v>
      </c>
      <c r="C738" s="54" t="s">
        <v>137</v>
      </c>
      <c r="D738" s="22">
        <f ca="1">roleHours(G732:CH738, "PTO")</f>
        <v>0</v>
      </c>
      <c r="E738" s="23"/>
      <c r="F738" s="52"/>
      <c r="G738" s="47" t="s">
        <v>39</v>
      </c>
      <c r="H738" s="40">
        <f t="shared" si="15705"/>
        <v>0</v>
      </c>
      <c r="I738" s="49" t="s">
        <v>135</v>
      </c>
      <c r="J738" s="41">
        <f t="shared" ref="J738" si="17029">J737*G$4</f>
        <v>0</v>
      </c>
      <c r="K738" s="47" t="s">
        <v>39</v>
      </c>
      <c r="L738" s="40">
        <f t="shared" ref="L738" si="17030">SUMPRODUCT(M732:M736*(L732:L736="PTO"))+SUMPRODUCT(M732:M736*(L732:L736="HOL"))</f>
        <v>0</v>
      </c>
      <c r="M738" s="49" t="s">
        <v>135</v>
      </c>
      <c r="N738" s="41">
        <f t="shared" ref="N738" si="17031">N737*K$4</f>
        <v>0</v>
      </c>
      <c r="O738" s="47" t="s">
        <v>39</v>
      </c>
      <c r="P738" s="40">
        <f t="shared" ref="P738" si="17032">SUMPRODUCT(Q732:Q736*(P732:P736="PTO"))+SUMPRODUCT(Q732:Q736*(P732:P736="HOL"))</f>
        <v>0</v>
      </c>
      <c r="Q738" s="49" t="s">
        <v>135</v>
      </c>
      <c r="R738" s="41">
        <f t="shared" ref="R738" si="17033">R737*O$4</f>
        <v>0</v>
      </c>
      <c r="S738" s="47" t="s">
        <v>39</v>
      </c>
      <c r="T738" s="40">
        <f t="shared" ref="T738" si="17034">SUMPRODUCT(U732:U736*(T732:T736="PTO"))+SUMPRODUCT(U732:U736*(T732:T736="HOL"))</f>
        <v>0</v>
      </c>
      <c r="U738" s="49" t="s">
        <v>135</v>
      </c>
      <c r="V738" s="41">
        <f t="shared" ref="V738" si="17035">V737*S$4</f>
        <v>0</v>
      </c>
      <c r="W738" s="47" t="s">
        <v>39</v>
      </c>
      <c r="X738" s="40">
        <f t="shared" ref="X738" si="17036">SUMPRODUCT(Y732:Y736*(X732:X736="PTO"))+SUMPRODUCT(Y732:Y736*(X732:X736="HOL"))</f>
        <v>0</v>
      </c>
      <c r="Y738" s="49" t="s">
        <v>135</v>
      </c>
      <c r="Z738" s="41">
        <f t="shared" ref="Z738" si="17037">Z737*W$4</f>
        <v>0</v>
      </c>
      <c r="AA738" s="47" t="s">
        <v>39</v>
      </c>
      <c r="AB738" s="40">
        <f t="shared" ref="AB738" si="17038">SUMPRODUCT(AC732:AC736*(AB732:AB736="PTO"))+SUMPRODUCT(AC732:AC736*(AB732:AB736="HOL"))</f>
        <v>0</v>
      </c>
      <c r="AC738" s="49" t="s">
        <v>135</v>
      </c>
      <c r="AD738" s="41">
        <f t="shared" ref="AD738" si="17039">AD737*AA$4</f>
        <v>0</v>
      </c>
      <c r="AE738" s="47" t="s">
        <v>39</v>
      </c>
      <c r="AF738" s="40">
        <f t="shared" ref="AF738" si="17040">SUMPRODUCT(AG732:AG736*(AF732:AF736="PTO"))+SUMPRODUCT(AG732:AG736*(AF732:AF736="HOL"))</f>
        <v>0</v>
      </c>
      <c r="AG738" s="49" t="s">
        <v>135</v>
      </c>
      <c r="AH738" s="41">
        <f t="shared" ref="AH738" si="17041">AH737*AE$4</f>
        <v>0</v>
      </c>
      <c r="AI738" s="47" t="s">
        <v>39</v>
      </c>
      <c r="AJ738" s="40">
        <f t="shared" ref="AJ738" si="17042">SUMPRODUCT(AK732:AK736*(AJ732:AJ736="PTO"))+SUMPRODUCT(AK732:AK736*(AJ732:AJ736="HOL"))</f>
        <v>0</v>
      </c>
      <c r="AK738" s="49" t="s">
        <v>135</v>
      </c>
      <c r="AL738" s="41">
        <f>AL737*AI$4</f>
        <v>8</v>
      </c>
      <c r="AM738" s="47" t="s">
        <v>39</v>
      </c>
      <c r="AN738" s="40">
        <f t="shared" ref="AN738" si="17043">SUMPRODUCT(AO732:AO736*(AN732:AN736="PTO"))+SUMPRODUCT(AO732:AO736*(AN732:AN736="HOL"))</f>
        <v>0</v>
      </c>
      <c r="AO738" s="49" t="s">
        <v>135</v>
      </c>
      <c r="AP738" s="41">
        <f t="shared" ref="AP738" si="17044">AP737*AM$4</f>
        <v>8</v>
      </c>
      <c r="AQ738" s="47" t="s">
        <v>39</v>
      </c>
      <c r="AR738" s="40">
        <f t="shared" ref="AR738" si="17045">SUMPRODUCT(AS732:AS736*(AR732:AR736="PTO"))+SUMPRODUCT(AS732:AS736*(AR732:AR736="HOL"))</f>
        <v>0</v>
      </c>
      <c r="AS738" s="49" t="s">
        <v>135</v>
      </c>
      <c r="AT738" s="41">
        <f t="shared" ref="AT738" si="17046">AT737*AQ$4</f>
        <v>0</v>
      </c>
      <c r="AU738" s="47" t="s">
        <v>39</v>
      </c>
      <c r="AV738" s="40">
        <f t="shared" ref="AV738" si="17047">SUMPRODUCT(AW732:AW736*(AV732:AV736="PTO"))+SUMPRODUCT(AW732:AW736*(AV732:AV736="HOL"))</f>
        <v>0</v>
      </c>
      <c r="AW738" s="49" t="s">
        <v>135</v>
      </c>
      <c r="AX738" s="41">
        <f>AX737*AU$4</f>
        <v>0</v>
      </c>
      <c r="AY738" s="47" t="s">
        <v>39</v>
      </c>
      <c r="AZ738" s="40">
        <f t="shared" ref="AZ738" si="17048">SUMPRODUCT(BA732:BA736*(AZ732:AZ736="PTO"))+SUMPRODUCT(BA732:BA736*(AZ732:AZ736="HOL"))</f>
        <v>0</v>
      </c>
      <c r="BA738" s="49" t="s">
        <v>135</v>
      </c>
      <c r="BB738" s="41">
        <f>BB737*AY$4</f>
        <v>0</v>
      </c>
      <c r="BC738" s="47" t="s">
        <v>39</v>
      </c>
      <c r="BD738" s="40">
        <f t="shared" ref="BD738" si="17049">SUMPRODUCT(BE732:BE736*(BD732:BD736="PTO"))+SUMPRODUCT(BE732:BE736*(BD732:BD736="HOL"))</f>
        <v>0</v>
      </c>
      <c r="BE738" s="49" t="s">
        <v>135</v>
      </c>
      <c r="BF738" s="41">
        <f>BF737*BC$4</f>
        <v>8</v>
      </c>
      <c r="BG738" s="47" t="s">
        <v>39</v>
      </c>
      <c r="BH738" s="40">
        <f t="shared" ref="BH738" si="17050">SUMPRODUCT(BI732:BI736*(BH732:BH736="PTO"))+SUMPRODUCT(BI732:BI736*(BH732:BH736="HOL"))</f>
        <v>0</v>
      </c>
      <c r="BI738" s="49" t="s">
        <v>135</v>
      </c>
      <c r="BJ738" s="41">
        <f>BJ737*BG$4</f>
        <v>0</v>
      </c>
      <c r="BK738" s="47" t="s">
        <v>39</v>
      </c>
      <c r="BL738" s="40">
        <f t="shared" ref="BL738" si="17051">SUMPRODUCT(BM732:BM736*(BL732:BL736="PTO"))+SUMPRODUCT(BM732:BM736*(BL732:BL736="HOL"))</f>
        <v>0</v>
      </c>
      <c r="BM738" s="49" t="s">
        <v>135</v>
      </c>
      <c r="BN738" s="41">
        <f>BN737*BK$4</f>
        <v>0</v>
      </c>
      <c r="BO738" s="47" t="s">
        <v>39</v>
      </c>
      <c r="BP738" s="40">
        <f t="shared" ref="BP738" si="17052">SUMPRODUCT(BQ732:BQ736*(BP732:BP736="PTO"))+SUMPRODUCT(BQ732:BQ736*(BP732:BP736="HOL"))</f>
        <v>0</v>
      </c>
      <c r="BQ738" s="49" t="s">
        <v>135</v>
      </c>
      <c r="BR738" s="41">
        <f t="shared" ref="BR738" si="17053">BR737*BO$4</f>
        <v>0</v>
      </c>
      <c r="BS738" s="47" t="s">
        <v>39</v>
      </c>
      <c r="BT738" s="40">
        <f t="shared" ref="BT738" si="17054">SUMPRODUCT(BU732:BU736*(BT732:BT736="PTO"))+SUMPRODUCT(BU732:BU736*(BT732:BT736="HOL"))</f>
        <v>0</v>
      </c>
      <c r="BU738" s="49" t="s">
        <v>135</v>
      </c>
      <c r="BV738" s="41">
        <f t="shared" ref="BV738" si="17055">BV737*BS$4</f>
        <v>0</v>
      </c>
      <c r="BW738" s="47" t="s">
        <v>39</v>
      </c>
      <c r="BX738" s="40">
        <f t="shared" ref="BX738" si="17056">SUMPRODUCT(BY732:BY736*(BX732:BX736="PTO"))+SUMPRODUCT(BY732:BY736*(BX732:BX736="HOL"))</f>
        <v>0</v>
      </c>
      <c r="BY738" s="49" t="s">
        <v>135</v>
      </c>
      <c r="BZ738" s="41">
        <f t="shared" ref="BZ738" si="17057">BZ737*BW$4</f>
        <v>0</v>
      </c>
      <c r="CA738" s="47" t="s">
        <v>39</v>
      </c>
      <c r="CB738" s="40">
        <f t="shared" ref="CB738" si="17058">SUMPRODUCT(CC732:CC736*(CB732:CB736="PTO"))+SUMPRODUCT(CC732:CC736*(CB732:CB736="HOL"))</f>
        <v>0</v>
      </c>
      <c r="CC738" s="49" t="s">
        <v>135</v>
      </c>
      <c r="CD738" s="41">
        <f t="shared" ref="CD738" si="17059">CD737*CA$4</f>
        <v>0</v>
      </c>
      <c r="CE738" s="47" t="s">
        <v>39</v>
      </c>
      <c r="CF738" s="40">
        <f t="shared" ref="CF738" si="17060">SUMPRODUCT(CG732:CG736*(CF732:CF736="PTO"))+SUMPRODUCT(CG732:CG736*(CF732:CF736="HOL"))</f>
        <v>0</v>
      </c>
      <c r="CG738" s="49" t="s">
        <v>135</v>
      </c>
      <c r="CH738" s="41">
        <f t="shared" ref="CH738" si="17061">CH737*CE$4</f>
        <v>0</v>
      </c>
    </row>
    <row r="739" spans="1:86" x14ac:dyDescent="0.25">
      <c r="A739" s="70" t="s">
        <v>133</v>
      </c>
      <c r="B739" s="71">
        <f t="shared" ref="B739" ca="1" si="17062">D739-B740</f>
        <v>0</v>
      </c>
      <c r="C739" s="72" t="s">
        <v>122</v>
      </c>
      <c r="D739" s="71">
        <f>IFERROR(INDEX(Holidays[FTE], MATCH(Entry!E739, Holidays[Date], 0)), 1)*8*INDEX(FTEguide[[1]:[12]], MATCH(Entry!E740, FTEguide[Weekday], 0), IF(Entry!E742&gt;0, Entry!E742, MONTH(Entry!E739)))</f>
        <v>0</v>
      </c>
      <c r="E739" s="60">
        <f t="shared" si="16897"/>
        <v>43933</v>
      </c>
      <c r="F739" s="50" t="s">
        <v>128</v>
      </c>
      <c r="G739" s="34"/>
      <c r="H739" s="35"/>
      <c r="I739" s="42">
        <f t="shared" ref="I739" si="17063">parseTime(G739)-(H744=INT(RIGHT($F739, 1)))</f>
        <v>0</v>
      </c>
      <c r="J739" s="43">
        <f t="shared" ref="J739:J743" si="17064">isClocked(H739)</f>
        <v>0</v>
      </c>
      <c r="K739" s="34"/>
      <c r="L739" s="35"/>
      <c r="M739" s="42">
        <f t="shared" ref="M739" si="17065">parseTime(K739)-(L744=INT(RIGHT($F739, 1)))</f>
        <v>0</v>
      </c>
      <c r="N739" s="43">
        <f t="shared" ref="N739:N743" si="17066">isClocked(L739)</f>
        <v>0</v>
      </c>
      <c r="O739" s="34"/>
      <c r="P739" s="35"/>
      <c r="Q739" s="42">
        <f t="shared" ref="Q739" si="17067">parseTime(O739)-(P744=INT(RIGHT($F739, 1)))</f>
        <v>0</v>
      </c>
      <c r="R739" s="43">
        <f t="shared" ref="R739:R743" si="17068">isClocked(P739)</f>
        <v>0</v>
      </c>
      <c r="S739" s="34"/>
      <c r="T739" s="35"/>
      <c r="U739" s="42">
        <f t="shared" ref="U739" si="17069">parseTime(S739)-(T744=INT(RIGHT($F739, 1)))</f>
        <v>0</v>
      </c>
      <c r="V739" s="43">
        <f t="shared" ref="V739:V743" si="17070">isClocked(T739)</f>
        <v>0</v>
      </c>
      <c r="W739" s="34"/>
      <c r="X739" s="35"/>
      <c r="Y739" s="42">
        <f t="shared" ref="Y739" si="17071">parseTime(W739)-(X744=INT(RIGHT($F739, 1)))</f>
        <v>0</v>
      </c>
      <c r="Z739" s="43">
        <f t="shared" ref="Z739:Z743" si="17072">isClocked(X739)</f>
        <v>0</v>
      </c>
      <c r="AA739" s="34"/>
      <c r="AB739" s="35"/>
      <c r="AC739" s="42">
        <f t="shared" ref="AC739" si="17073">parseTime(AA739)-(AB744=INT(RIGHT($F739, 1)))</f>
        <v>0</v>
      </c>
      <c r="AD739" s="43">
        <f t="shared" ref="AD739:AD743" si="17074">isClocked(AB739)</f>
        <v>0</v>
      </c>
      <c r="AE739" s="34"/>
      <c r="AF739" s="35"/>
      <c r="AG739" s="42">
        <f t="shared" ref="AG739" si="17075">parseTime(AE739)-(AF744=INT(RIGHT($F739, 1)))</f>
        <v>0</v>
      </c>
      <c r="AH739" s="43">
        <f t="shared" ref="AH739:AH743" si="17076">isClocked(AF739)</f>
        <v>0</v>
      </c>
      <c r="AI739" s="34"/>
      <c r="AJ739" s="35"/>
      <c r="AK739" s="42">
        <f>parseTime(AI739)-(AJ744=INT(RIGHT($F739, 1)))</f>
        <v>0</v>
      </c>
      <c r="AL739" s="43">
        <f t="shared" ref="AL739:AL743" si="17077">isClocked(AJ739)</f>
        <v>0</v>
      </c>
      <c r="AM739" s="34"/>
      <c r="AN739" s="35"/>
      <c r="AO739" s="42">
        <f t="shared" ref="AO739" si="17078">parseTime(AM739)-(AN744=INT(RIGHT($F739, 1)))</f>
        <v>0</v>
      </c>
      <c r="AP739" s="43">
        <f t="shared" ref="AP739:AP743" si="17079">isClocked(AN739)</f>
        <v>0</v>
      </c>
      <c r="AQ739" s="34"/>
      <c r="AR739" s="35"/>
      <c r="AS739" s="42">
        <f t="shared" ref="AS739" si="17080">parseTime(AQ739)-(AR744=INT(RIGHT($F739, 1)))</f>
        <v>0</v>
      </c>
      <c r="AT739" s="43">
        <f t="shared" ref="AT739:AT743" si="17081">isClocked(AR739)</f>
        <v>0</v>
      </c>
      <c r="AU739" s="34"/>
      <c r="AV739" s="35"/>
      <c r="AW739" s="42">
        <f>parseTime(AU739)-(AV744=INT(RIGHT($F739, 1)))</f>
        <v>0</v>
      </c>
      <c r="AX739" s="43">
        <f t="shared" ref="AX739:AX743" si="17082">isClocked(AV739)</f>
        <v>0</v>
      </c>
      <c r="AY739" s="34"/>
      <c r="AZ739" s="35"/>
      <c r="BA739" s="42">
        <f>parseTime(AY739)-(AZ744=INT(RIGHT($F739, 1)))</f>
        <v>0</v>
      </c>
      <c r="BB739" s="43">
        <f t="shared" ref="BB739:BB743" si="17083">isClocked(AZ739)</f>
        <v>0</v>
      </c>
      <c r="BC739" s="34"/>
      <c r="BD739" s="35"/>
      <c r="BE739" s="42">
        <f>parseTime(BC739)-(BD744=INT(RIGHT($F739, 1)))</f>
        <v>0</v>
      </c>
      <c r="BF739" s="43">
        <f t="shared" ref="BF739:BF743" si="17084">isClocked(BD739)</f>
        <v>0</v>
      </c>
      <c r="BG739" s="34"/>
      <c r="BH739" s="35"/>
      <c r="BI739" s="42">
        <f>parseTime(BG739)-(BH744=INT(RIGHT($F739, 1)))</f>
        <v>0</v>
      </c>
      <c r="BJ739" s="43">
        <f t="shared" ref="BJ739:BJ743" si="17085">isClocked(BH739)</f>
        <v>0</v>
      </c>
      <c r="BK739" s="34"/>
      <c r="BL739" s="35"/>
      <c r="BM739" s="42">
        <f>parseTime(BK739)-(BL744=INT(RIGHT($F739, 1)))</f>
        <v>0</v>
      </c>
      <c r="BN739" s="43">
        <f t="shared" ref="BN739:BN743" si="17086">isClocked(BL739)</f>
        <v>0</v>
      </c>
      <c r="BO739" s="34"/>
      <c r="BP739" s="35"/>
      <c r="BQ739" s="42">
        <f t="shared" ref="BQ739" si="17087">parseTime(BO739)-(BP744=INT(RIGHT($F739, 1)))</f>
        <v>0</v>
      </c>
      <c r="BR739" s="43">
        <f t="shared" ref="BR739:BR743" si="17088">isClocked(BP739)</f>
        <v>0</v>
      </c>
      <c r="BS739" s="34"/>
      <c r="BT739" s="35"/>
      <c r="BU739" s="42">
        <f t="shared" ref="BU739" si="17089">parseTime(BS739)-(BT744=INT(RIGHT($F739, 1)))</f>
        <v>0</v>
      </c>
      <c r="BV739" s="43">
        <f t="shared" ref="BV739:BV743" si="17090">isClocked(BT739)</f>
        <v>0</v>
      </c>
      <c r="BW739" s="34"/>
      <c r="BX739" s="35"/>
      <c r="BY739" s="42">
        <f t="shared" ref="BY739" si="17091">parseTime(BW739)-(BX744=INT(RIGHT($F739, 1)))</f>
        <v>0</v>
      </c>
      <c r="BZ739" s="43">
        <f t="shared" ref="BZ739:BZ743" si="17092">isClocked(BX739)</f>
        <v>0</v>
      </c>
      <c r="CA739" s="34"/>
      <c r="CB739" s="35"/>
      <c r="CC739" s="42">
        <f t="shared" ref="CC739" si="17093">parseTime(CA739)-(CB744=INT(RIGHT($F739, 1)))</f>
        <v>0</v>
      </c>
      <c r="CD739" s="43">
        <f t="shared" ref="CD739:CD743" si="17094">isClocked(CB739)</f>
        <v>0</v>
      </c>
      <c r="CE739" s="34"/>
      <c r="CF739" s="35"/>
      <c r="CG739" s="42">
        <f t="shared" ref="CG739" si="17095">parseTime(CE739)-(CF744=INT(RIGHT($F739, 1)))</f>
        <v>0</v>
      </c>
      <c r="CH739" s="43">
        <f t="shared" ref="CH739:CH743" si="17096">isClocked(CF739)</f>
        <v>0</v>
      </c>
    </row>
    <row r="740" spans="1:86" x14ac:dyDescent="0.25">
      <c r="A740" s="56" t="s">
        <v>0</v>
      </c>
      <c r="B740" s="57">
        <f t="shared" ref="B740" ca="1" si="17097">SUM(B741:B744)</f>
        <v>0</v>
      </c>
      <c r="C740" s="14" t="s">
        <v>252</v>
      </c>
      <c r="D740" s="14"/>
      <c r="E740" s="55" t="str">
        <f t="shared" si="16766"/>
        <v>Sunday</v>
      </c>
      <c r="F740" s="51" t="s">
        <v>129</v>
      </c>
      <c r="G740" s="36"/>
      <c r="H740" s="37"/>
      <c r="I740" s="44">
        <f t="shared" ref="I740" si="17098">parseTime(G740)-(H744=INT(RIGHT($F740, 1)))</f>
        <v>0</v>
      </c>
      <c r="J740" s="45">
        <f t="shared" si="17064"/>
        <v>0</v>
      </c>
      <c r="K740" s="36"/>
      <c r="L740" s="37"/>
      <c r="M740" s="44">
        <f t="shared" ref="M740" si="17099">parseTime(K740)-(L744=INT(RIGHT($F740, 1)))</f>
        <v>0</v>
      </c>
      <c r="N740" s="45">
        <f t="shared" si="17066"/>
        <v>0</v>
      </c>
      <c r="O740" s="36"/>
      <c r="P740" s="37"/>
      <c r="Q740" s="44">
        <f t="shared" ref="Q740" si="17100">parseTime(O740)-(P744=INT(RIGHT($F740, 1)))</f>
        <v>0</v>
      </c>
      <c r="R740" s="45">
        <f t="shared" si="17068"/>
        <v>0</v>
      </c>
      <c r="S740" s="36"/>
      <c r="T740" s="37"/>
      <c r="U740" s="44">
        <f t="shared" ref="U740" si="17101">parseTime(S740)-(T744=INT(RIGHT($F740, 1)))</f>
        <v>0</v>
      </c>
      <c r="V740" s="45">
        <f t="shared" si="17070"/>
        <v>0</v>
      </c>
      <c r="W740" s="36"/>
      <c r="X740" s="37"/>
      <c r="Y740" s="44">
        <f t="shared" ref="Y740" si="17102">parseTime(W740)-(X744=INT(RIGHT($F740, 1)))</f>
        <v>0</v>
      </c>
      <c r="Z740" s="45">
        <f t="shared" si="17072"/>
        <v>0</v>
      </c>
      <c r="AA740" s="36"/>
      <c r="AB740" s="37"/>
      <c r="AC740" s="44">
        <f t="shared" ref="AC740" si="17103">parseTime(AA740)-(AB744=INT(RIGHT($F740, 1)))</f>
        <v>0</v>
      </c>
      <c r="AD740" s="45">
        <f t="shared" si="17074"/>
        <v>0</v>
      </c>
      <c r="AE740" s="36"/>
      <c r="AF740" s="37"/>
      <c r="AG740" s="44">
        <f t="shared" ref="AG740" si="17104">parseTime(AE740)-(AF744=INT(RIGHT($F740, 1)))</f>
        <v>0</v>
      </c>
      <c r="AH740" s="45">
        <f t="shared" si="17076"/>
        <v>0</v>
      </c>
      <c r="AI740" s="36"/>
      <c r="AJ740" s="37"/>
      <c r="AK740" s="44">
        <f>parseTime(AI740)-(AJ744=INT(RIGHT($F740, 1)))</f>
        <v>0</v>
      </c>
      <c r="AL740" s="45">
        <f t="shared" si="17077"/>
        <v>0</v>
      </c>
      <c r="AM740" s="36"/>
      <c r="AN740" s="37"/>
      <c r="AO740" s="44">
        <f t="shared" ref="AO740" si="17105">parseTime(AM740)-(AN744=INT(RIGHT($F740, 1)))</f>
        <v>0</v>
      </c>
      <c r="AP740" s="45">
        <f t="shared" si="17079"/>
        <v>0</v>
      </c>
      <c r="AQ740" s="36"/>
      <c r="AR740" s="37"/>
      <c r="AS740" s="44">
        <f t="shared" ref="AS740" si="17106">parseTime(AQ740)-(AR744=INT(RIGHT($F740, 1)))</f>
        <v>0</v>
      </c>
      <c r="AT740" s="45">
        <f t="shared" si="17081"/>
        <v>0</v>
      </c>
      <c r="AU740" s="36"/>
      <c r="AV740" s="37"/>
      <c r="AW740" s="44">
        <f>parseTime(AU740)-(AV744=INT(RIGHT($F740, 1)))</f>
        <v>0</v>
      </c>
      <c r="AX740" s="45">
        <f t="shared" si="17082"/>
        <v>0</v>
      </c>
      <c r="AY740" s="36"/>
      <c r="AZ740" s="37"/>
      <c r="BA740" s="44">
        <f>parseTime(AY740)-(AZ744=INT(RIGHT($F740, 1)))</f>
        <v>0</v>
      </c>
      <c r="BB740" s="45">
        <f t="shared" si="17083"/>
        <v>0</v>
      </c>
      <c r="BC740" s="36"/>
      <c r="BD740" s="37"/>
      <c r="BE740" s="44">
        <f>parseTime(BC740)-(BD744=INT(RIGHT($F740, 1)))</f>
        <v>0</v>
      </c>
      <c r="BF740" s="45">
        <f t="shared" si="17084"/>
        <v>0</v>
      </c>
      <c r="BG740" s="36"/>
      <c r="BH740" s="37"/>
      <c r="BI740" s="44">
        <f>parseTime(BG740)-(BH744=INT(RIGHT($F740, 1)))</f>
        <v>0</v>
      </c>
      <c r="BJ740" s="45">
        <f t="shared" si="17085"/>
        <v>0</v>
      </c>
      <c r="BK740" s="36"/>
      <c r="BL740" s="37"/>
      <c r="BM740" s="44">
        <f>parseTime(BK740)-(BL744=INT(RIGHT($F740, 1)))</f>
        <v>0</v>
      </c>
      <c r="BN740" s="45">
        <f t="shared" si="17086"/>
        <v>0</v>
      </c>
      <c r="BO740" s="36"/>
      <c r="BP740" s="37"/>
      <c r="BQ740" s="44">
        <f t="shared" ref="BQ740" si="17107">parseTime(BO740)-(BP744=INT(RIGHT($F740, 1)))</f>
        <v>0</v>
      </c>
      <c r="BR740" s="45">
        <f t="shared" si="17088"/>
        <v>0</v>
      </c>
      <c r="BS740" s="36"/>
      <c r="BT740" s="37"/>
      <c r="BU740" s="44">
        <f t="shared" ref="BU740" si="17108">parseTime(BS740)-(BT744=INT(RIGHT($F740, 1)))</f>
        <v>0</v>
      </c>
      <c r="BV740" s="45">
        <f t="shared" si="17090"/>
        <v>0</v>
      </c>
      <c r="BW740" s="36"/>
      <c r="BX740" s="37"/>
      <c r="BY740" s="44">
        <f t="shared" ref="BY740" si="17109">parseTime(BW740)-(BX744=INT(RIGHT($F740, 1)))</f>
        <v>0</v>
      </c>
      <c r="BZ740" s="45">
        <f t="shared" si="17092"/>
        <v>0</v>
      </c>
      <c r="CA740" s="36"/>
      <c r="CB740" s="37"/>
      <c r="CC740" s="44">
        <f t="shared" ref="CC740" si="17110">parseTime(CA740)-(CB744=INT(RIGHT($F740, 1)))</f>
        <v>0</v>
      </c>
      <c r="CD740" s="45">
        <f t="shared" si="17094"/>
        <v>0</v>
      </c>
      <c r="CE740" s="36"/>
      <c r="CF740" s="37"/>
      <c r="CG740" s="44">
        <f t="shared" ref="CG740" si="17111">parseTime(CE740)-(CF744=INT(RIGHT($F740, 1)))</f>
        <v>0</v>
      </c>
      <c r="CH740" s="45">
        <f t="shared" si="17096"/>
        <v>0</v>
      </c>
    </row>
    <row r="741" spans="1:86" x14ac:dyDescent="0.25">
      <c r="A741" s="56" t="s">
        <v>117</v>
      </c>
      <c r="B741" s="57">
        <f ca="1">roleHours(G739:CH745, "MFD")</f>
        <v>0</v>
      </c>
      <c r="C741" s="14">
        <f t="shared" ca="1" si="16326"/>
        <v>0</v>
      </c>
      <c r="D741" s="14"/>
      <c r="E741" s="20" t="s">
        <v>127</v>
      </c>
      <c r="F741" s="51" t="s">
        <v>130</v>
      </c>
      <c r="G741" s="36"/>
      <c r="H741" s="37"/>
      <c r="I741" s="44">
        <f t="shared" ref="I741" si="17112">parseTime(G741)-(H744=INT(RIGHT($F741, 1)))</f>
        <v>0</v>
      </c>
      <c r="J741" s="45">
        <f t="shared" si="17064"/>
        <v>0</v>
      </c>
      <c r="K741" s="36"/>
      <c r="L741" s="37"/>
      <c r="M741" s="44">
        <f t="shared" ref="M741" si="17113">parseTime(K741)-(L744=INT(RIGHT($F741, 1)))</f>
        <v>0</v>
      </c>
      <c r="N741" s="45">
        <f t="shared" si="17066"/>
        <v>0</v>
      </c>
      <c r="O741" s="36"/>
      <c r="P741" s="37"/>
      <c r="Q741" s="44">
        <f t="shared" ref="Q741" si="17114">parseTime(O741)-(P744=INT(RIGHT($F741, 1)))</f>
        <v>0</v>
      </c>
      <c r="R741" s="45">
        <f t="shared" si="17068"/>
        <v>0</v>
      </c>
      <c r="S741" s="36"/>
      <c r="T741" s="37"/>
      <c r="U741" s="44">
        <f t="shared" ref="U741" si="17115">parseTime(S741)-(T744=INT(RIGHT($F741, 1)))</f>
        <v>0</v>
      </c>
      <c r="V741" s="45">
        <f t="shared" si="17070"/>
        <v>0</v>
      </c>
      <c r="W741" s="36"/>
      <c r="X741" s="37"/>
      <c r="Y741" s="44">
        <f t="shared" ref="Y741" si="17116">parseTime(W741)-(X744=INT(RIGHT($F741, 1)))</f>
        <v>0</v>
      </c>
      <c r="Z741" s="45">
        <f t="shared" si="17072"/>
        <v>0</v>
      </c>
      <c r="AA741" s="36"/>
      <c r="AB741" s="37"/>
      <c r="AC741" s="44">
        <f t="shared" ref="AC741" si="17117">parseTime(AA741)-(AB744=INT(RIGHT($F741, 1)))</f>
        <v>0</v>
      </c>
      <c r="AD741" s="45">
        <f t="shared" si="17074"/>
        <v>0</v>
      </c>
      <c r="AE741" s="36"/>
      <c r="AF741" s="37"/>
      <c r="AG741" s="44">
        <f t="shared" ref="AG741" si="17118">parseTime(AE741)-(AF744=INT(RIGHT($F741, 1)))</f>
        <v>0</v>
      </c>
      <c r="AH741" s="45">
        <f t="shared" si="17076"/>
        <v>0</v>
      </c>
      <c r="AI741" s="36"/>
      <c r="AJ741" s="37"/>
      <c r="AK741" s="44">
        <f>parseTime(AI741)-(AJ744=INT(RIGHT($F741, 1)))</f>
        <v>0</v>
      </c>
      <c r="AL741" s="45">
        <f t="shared" si="17077"/>
        <v>0</v>
      </c>
      <c r="AM741" s="36"/>
      <c r="AN741" s="37"/>
      <c r="AO741" s="44">
        <f t="shared" ref="AO741" si="17119">parseTime(AM741)-(AN744=INT(RIGHT($F741, 1)))</f>
        <v>0</v>
      </c>
      <c r="AP741" s="45">
        <f t="shared" si="17079"/>
        <v>0</v>
      </c>
      <c r="AQ741" s="36"/>
      <c r="AR741" s="37"/>
      <c r="AS741" s="44">
        <f t="shared" ref="AS741" si="17120">parseTime(AQ741)-(AR744=INT(RIGHT($F741, 1)))</f>
        <v>0</v>
      </c>
      <c r="AT741" s="45">
        <f t="shared" si="17081"/>
        <v>0</v>
      </c>
      <c r="AU741" s="36"/>
      <c r="AV741" s="37"/>
      <c r="AW741" s="44">
        <f>parseTime(AU741)-(AV744=INT(RIGHT($F741, 1)))</f>
        <v>0</v>
      </c>
      <c r="AX741" s="45">
        <f t="shared" si="17082"/>
        <v>0</v>
      </c>
      <c r="AY741" s="36"/>
      <c r="AZ741" s="37"/>
      <c r="BA741" s="44">
        <f>parseTime(AY741)-(AZ744=INT(RIGHT($F741, 1)))</f>
        <v>0</v>
      </c>
      <c r="BB741" s="45">
        <f t="shared" si="17083"/>
        <v>0</v>
      </c>
      <c r="BC741" s="36"/>
      <c r="BD741" s="37"/>
      <c r="BE741" s="44">
        <f>parseTime(BC741)-(BD744=INT(RIGHT($F741, 1)))</f>
        <v>0</v>
      </c>
      <c r="BF741" s="45">
        <f t="shared" si="17084"/>
        <v>0</v>
      </c>
      <c r="BG741" s="36"/>
      <c r="BH741" s="37"/>
      <c r="BI741" s="44">
        <f>parseTime(BG741)-(BH744=INT(RIGHT($F741, 1)))</f>
        <v>0</v>
      </c>
      <c r="BJ741" s="45">
        <f t="shared" si="17085"/>
        <v>0</v>
      </c>
      <c r="BK741" s="36"/>
      <c r="BL741" s="37"/>
      <c r="BM741" s="44">
        <f>parseTime(BK741)-(BL744=INT(RIGHT($F741, 1)))</f>
        <v>0</v>
      </c>
      <c r="BN741" s="45">
        <f t="shared" si="17086"/>
        <v>0</v>
      </c>
      <c r="BO741" s="36"/>
      <c r="BP741" s="37"/>
      <c r="BQ741" s="44">
        <f t="shared" ref="BQ741" si="17121">parseTime(BO741)-(BP744=INT(RIGHT($F741, 1)))</f>
        <v>0</v>
      </c>
      <c r="BR741" s="45">
        <f t="shared" si="17088"/>
        <v>0</v>
      </c>
      <c r="BS741" s="36"/>
      <c r="BT741" s="37"/>
      <c r="BU741" s="44">
        <f t="shared" ref="BU741" si="17122">parseTime(BS741)-(BT744=INT(RIGHT($F741, 1)))</f>
        <v>0</v>
      </c>
      <c r="BV741" s="45">
        <f t="shared" si="17090"/>
        <v>0</v>
      </c>
      <c r="BW741" s="36"/>
      <c r="BX741" s="37"/>
      <c r="BY741" s="44">
        <f t="shared" ref="BY741" si="17123">parseTime(BW741)-(BX744=INT(RIGHT($F741, 1)))</f>
        <v>0</v>
      </c>
      <c r="BZ741" s="45">
        <f t="shared" si="17092"/>
        <v>0</v>
      </c>
      <c r="CA741" s="36"/>
      <c r="CB741" s="37"/>
      <c r="CC741" s="44">
        <f t="shared" ref="CC741" si="17124">parseTime(CA741)-(CB744=INT(RIGHT($F741, 1)))</f>
        <v>0</v>
      </c>
      <c r="CD741" s="45">
        <f t="shared" si="17094"/>
        <v>0</v>
      </c>
      <c r="CE741" s="36"/>
      <c r="CF741" s="37"/>
      <c r="CG741" s="44">
        <f t="shared" ref="CG741" si="17125">parseTime(CE741)-(CF744=INT(RIGHT($F741, 1)))</f>
        <v>0</v>
      </c>
      <c r="CH741" s="45">
        <f t="shared" si="17096"/>
        <v>0</v>
      </c>
    </row>
    <row r="742" spans="1:86" x14ac:dyDescent="0.25">
      <c r="A742" s="56" t="s">
        <v>118</v>
      </c>
      <c r="B742" s="57">
        <f ca="1">roleHours(G739:CH745, "DFD")</f>
        <v>0</v>
      </c>
      <c r="C742" s="14">
        <f t="shared" ca="1" si="16326"/>
        <v>0</v>
      </c>
      <c r="D742" s="14"/>
      <c r="E742" s="20"/>
      <c r="F742" s="51" t="s">
        <v>131</v>
      </c>
      <c r="G742" s="36"/>
      <c r="H742" s="37"/>
      <c r="I742" s="44">
        <f t="shared" ref="I742" si="17126">parseTime(G742)-(H744=INT(RIGHT($F742, 1)))</f>
        <v>0</v>
      </c>
      <c r="J742" s="45">
        <f t="shared" si="17064"/>
        <v>0</v>
      </c>
      <c r="K742" s="36"/>
      <c r="L742" s="37"/>
      <c r="M742" s="44">
        <f t="shared" ref="M742" si="17127">parseTime(K742)-(L744=INT(RIGHT($F742, 1)))</f>
        <v>0</v>
      </c>
      <c r="N742" s="45">
        <f t="shared" si="17066"/>
        <v>0</v>
      </c>
      <c r="O742" s="36"/>
      <c r="P742" s="37"/>
      <c r="Q742" s="44">
        <f t="shared" ref="Q742" si="17128">parseTime(O742)-(P744=INT(RIGHT($F742, 1)))</f>
        <v>0</v>
      </c>
      <c r="R742" s="45">
        <f t="shared" si="17068"/>
        <v>0</v>
      </c>
      <c r="S742" s="36"/>
      <c r="T742" s="37"/>
      <c r="U742" s="44">
        <f t="shared" ref="U742" si="17129">parseTime(S742)-(T744=INT(RIGHT($F742, 1)))</f>
        <v>0</v>
      </c>
      <c r="V742" s="45">
        <f t="shared" si="17070"/>
        <v>0</v>
      </c>
      <c r="W742" s="36"/>
      <c r="X742" s="37"/>
      <c r="Y742" s="44">
        <f t="shared" ref="Y742" si="17130">parseTime(W742)-(X744=INT(RIGHT($F742, 1)))</f>
        <v>0</v>
      </c>
      <c r="Z742" s="45">
        <f t="shared" si="17072"/>
        <v>0</v>
      </c>
      <c r="AA742" s="36"/>
      <c r="AB742" s="37"/>
      <c r="AC742" s="44">
        <f t="shared" ref="AC742" si="17131">parseTime(AA742)-(AB744=INT(RIGHT($F742, 1)))</f>
        <v>0</v>
      </c>
      <c r="AD742" s="45">
        <f t="shared" si="17074"/>
        <v>0</v>
      </c>
      <c r="AE742" s="36"/>
      <c r="AF742" s="37"/>
      <c r="AG742" s="44">
        <f t="shared" ref="AG742" si="17132">parseTime(AE742)-(AF744=INT(RIGHT($F742, 1)))</f>
        <v>0</v>
      </c>
      <c r="AH742" s="45">
        <f t="shared" si="17076"/>
        <v>0</v>
      </c>
      <c r="AI742" s="36"/>
      <c r="AJ742" s="37"/>
      <c r="AK742" s="44">
        <f>parseTime(AI742)-(AJ744=INT(RIGHT($F742, 1)))</f>
        <v>0</v>
      </c>
      <c r="AL742" s="45">
        <f t="shared" si="17077"/>
        <v>0</v>
      </c>
      <c r="AM742" s="36"/>
      <c r="AN742" s="37"/>
      <c r="AO742" s="44">
        <f t="shared" ref="AO742" si="17133">parseTime(AM742)-(AN744=INT(RIGHT($F742, 1)))</f>
        <v>0</v>
      </c>
      <c r="AP742" s="45">
        <f t="shared" si="17079"/>
        <v>0</v>
      </c>
      <c r="AQ742" s="36"/>
      <c r="AR742" s="37"/>
      <c r="AS742" s="44">
        <f t="shared" ref="AS742" si="17134">parseTime(AQ742)-(AR744=INT(RIGHT($F742, 1)))</f>
        <v>0</v>
      </c>
      <c r="AT742" s="45">
        <f t="shared" si="17081"/>
        <v>0</v>
      </c>
      <c r="AU742" s="36"/>
      <c r="AV742" s="37"/>
      <c r="AW742" s="44">
        <f>parseTime(AU742)-(AV744=INT(RIGHT($F742, 1)))</f>
        <v>0</v>
      </c>
      <c r="AX742" s="45">
        <f t="shared" si="17082"/>
        <v>0</v>
      </c>
      <c r="AY742" s="36"/>
      <c r="AZ742" s="37"/>
      <c r="BA742" s="44">
        <f>parseTime(AY742)-(AZ744=INT(RIGHT($F742, 1)))</f>
        <v>0</v>
      </c>
      <c r="BB742" s="45">
        <f t="shared" si="17083"/>
        <v>0</v>
      </c>
      <c r="BC742" s="36"/>
      <c r="BD742" s="37"/>
      <c r="BE742" s="44">
        <f>parseTime(BC742)-(BD744=INT(RIGHT($F742, 1)))</f>
        <v>0</v>
      </c>
      <c r="BF742" s="45">
        <f t="shared" si="17084"/>
        <v>0</v>
      </c>
      <c r="BG742" s="36"/>
      <c r="BH742" s="37"/>
      <c r="BI742" s="44">
        <f>parseTime(BG742)-(BH744=INT(RIGHT($F742, 1)))</f>
        <v>0</v>
      </c>
      <c r="BJ742" s="45">
        <f t="shared" si="17085"/>
        <v>0</v>
      </c>
      <c r="BK742" s="36"/>
      <c r="BL742" s="37"/>
      <c r="BM742" s="44">
        <f>parseTime(BK742)-(BL744=INT(RIGHT($F742, 1)))</f>
        <v>0</v>
      </c>
      <c r="BN742" s="45">
        <f t="shared" si="17086"/>
        <v>0</v>
      </c>
      <c r="BO742" s="36"/>
      <c r="BP742" s="37"/>
      <c r="BQ742" s="44">
        <f t="shared" ref="BQ742" si="17135">parseTime(BO742)-(BP744=INT(RIGHT($F742, 1)))</f>
        <v>0</v>
      </c>
      <c r="BR742" s="45">
        <f t="shared" si="17088"/>
        <v>0</v>
      </c>
      <c r="BS742" s="36"/>
      <c r="BT742" s="37"/>
      <c r="BU742" s="44">
        <f t="shared" ref="BU742" si="17136">parseTime(BS742)-(BT744=INT(RIGHT($F742, 1)))</f>
        <v>0</v>
      </c>
      <c r="BV742" s="45">
        <f t="shared" si="17090"/>
        <v>0</v>
      </c>
      <c r="BW742" s="36"/>
      <c r="BX742" s="37"/>
      <c r="BY742" s="44">
        <f t="shared" ref="BY742" si="17137">parseTime(BW742)-(BX744=INT(RIGHT($F742, 1)))</f>
        <v>0</v>
      </c>
      <c r="BZ742" s="45">
        <f t="shared" si="17092"/>
        <v>0</v>
      </c>
      <c r="CA742" s="36"/>
      <c r="CB742" s="37"/>
      <c r="CC742" s="44">
        <f t="shared" ref="CC742" si="17138">parseTime(CA742)-(CB744=INT(RIGHT($F742, 1)))</f>
        <v>0</v>
      </c>
      <c r="CD742" s="45">
        <f t="shared" si="17094"/>
        <v>0</v>
      </c>
      <c r="CE742" s="36"/>
      <c r="CF742" s="37"/>
      <c r="CG742" s="44">
        <f t="shared" ref="CG742" si="17139">parseTime(CE742)-(CF744=INT(RIGHT($F742, 1)))</f>
        <v>0</v>
      </c>
      <c r="CH742" s="45">
        <f t="shared" si="17096"/>
        <v>0</v>
      </c>
    </row>
    <row r="743" spans="1:86" x14ac:dyDescent="0.25">
      <c r="A743" s="56" t="s">
        <v>119</v>
      </c>
      <c r="B743" s="57">
        <f ca="1">roleHours(G739:CH745, "MCC")</f>
        <v>0</v>
      </c>
      <c r="C743" s="14">
        <f t="shared" ca="1" si="16326"/>
        <v>0</v>
      </c>
      <c r="D743" s="14"/>
      <c r="E743" s="20"/>
      <c r="F743" s="51" t="s">
        <v>132</v>
      </c>
      <c r="G743" s="36"/>
      <c r="H743" s="37"/>
      <c r="I743" s="44">
        <f t="shared" ref="I743" si="17140">parseTime(G743)-(H744=INT(RIGHT($F743, 1)))</f>
        <v>0</v>
      </c>
      <c r="J743" s="45">
        <f t="shared" si="17064"/>
        <v>0</v>
      </c>
      <c r="K743" s="36"/>
      <c r="L743" s="37"/>
      <c r="M743" s="44">
        <f t="shared" ref="M743" si="17141">parseTime(K743)-(L744=INT(RIGHT($F743, 1)))</f>
        <v>0</v>
      </c>
      <c r="N743" s="45">
        <f t="shared" si="17066"/>
        <v>0</v>
      </c>
      <c r="O743" s="36"/>
      <c r="P743" s="37"/>
      <c r="Q743" s="44">
        <f t="shared" ref="Q743" si="17142">parseTime(O743)-(P744=INT(RIGHT($F743, 1)))</f>
        <v>0</v>
      </c>
      <c r="R743" s="45">
        <f t="shared" si="17068"/>
        <v>0</v>
      </c>
      <c r="S743" s="36"/>
      <c r="T743" s="37"/>
      <c r="U743" s="44">
        <f t="shared" ref="U743" si="17143">parseTime(S743)-(T744=INT(RIGHT($F743, 1)))</f>
        <v>0</v>
      </c>
      <c r="V743" s="45">
        <f t="shared" si="17070"/>
        <v>0</v>
      </c>
      <c r="W743" s="36"/>
      <c r="X743" s="37"/>
      <c r="Y743" s="44">
        <f t="shared" ref="Y743" si="17144">parseTime(W743)-(X744=INT(RIGHT($F743, 1)))</f>
        <v>0</v>
      </c>
      <c r="Z743" s="45">
        <f t="shared" si="17072"/>
        <v>0</v>
      </c>
      <c r="AA743" s="36"/>
      <c r="AB743" s="37"/>
      <c r="AC743" s="44">
        <f t="shared" ref="AC743" si="17145">parseTime(AA743)-(AB744=INT(RIGHT($F743, 1)))</f>
        <v>0</v>
      </c>
      <c r="AD743" s="45">
        <f t="shared" si="17074"/>
        <v>0</v>
      </c>
      <c r="AE743" s="36"/>
      <c r="AF743" s="37"/>
      <c r="AG743" s="44">
        <f t="shared" ref="AG743" si="17146">parseTime(AE743)-(AF744=INT(RIGHT($F743, 1)))</f>
        <v>0</v>
      </c>
      <c r="AH743" s="45">
        <f t="shared" si="17076"/>
        <v>0</v>
      </c>
      <c r="AI743" s="36"/>
      <c r="AJ743" s="37"/>
      <c r="AK743" s="44">
        <f>parseTime(AI743)-(AJ744=INT(RIGHT($F743, 1)))</f>
        <v>0</v>
      </c>
      <c r="AL743" s="45">
        <f t="shared" si="17077"/>
        <v>0</v>
      </c>
      <c r="AM743" s="36"/>
      <c r="AN743" s="37"/>
      <c r="AO743" s="44">
        <f t="shared" ref="AO743" si="17147">parseTime(AM743)-(AN744=INT(RIGHT($F743, 1)))</f>
        <v>0</v>
      </c>
      <c r="AP743" s="45">
        <f t="shared" si="17079"/>
        <v>0</v>
      </c>
      <c r="AQ743" s="36"/>
      <c r="AR743" s="37"/>
      <c r="AS743" s="44">
        <f t="shared" ref="AS743" si="17148">parseTime(AQ743)-(AR744=INT(RIGHT($F743, 1)))</f>
        <v>0</v>
      </c>
      <c r="AT743" s="45">
        <f t="shared" si="17081"/>
        <v>0</v>
      </c>
      <c r="AU743" s="36"/>
      <c r="AV743" s="37"/>
      <c r="AW743" s="44">
        <f>parseTime(AU743)-(AV744=INT(RIGHT($F743, 1)))</f>
        <v>0</v>
      </c>
      <c r="AX743" s="45">
        <f t="shared" si="17082"/>
        <v>0</v>
      </c>
      <c r="AY743" s="36"/>
      <c r="AZ743" s="37"/>
      <c r="BA743" s="44">
        <f>parseTime(AY743)-(AZ744=INT(RIGHT($F743, 1)))</f>
        <v>0</v>
      </c>
      <c r="BB743" s="45">
        <f t="shared" si="17083"/>
        <v>0</v>
      </c>
      <c r="BC743" s="36"/>
      <c r="BD743" s="37"/>
      <c r="BE743" s="44">
        <f>parseTime(BC743)-(BD744=INT(RIGHT($F743, 1)))</f>
        <v>0</v>
      </c>
      <c r="BF743" s="45">
        <f t="shared" si="17084"/>
        <v>0</v>
      </c>
      <c r="BG743" s="36"/>
      <c r="BH743" s="37"/>
      <c r="BI743" s="44">
        <f>parseTime(BG743)-(BH744=INT(RIGHT($F743, 1)))</f>
        <v>0</v>
      </c>
      <c r="BJ743" s="45">
        <f t="shared" si="17085"/>
        <v>0</v>
      </c>
      <c r="BK743" s="36"/>
      <c r="BL743" s="37"/>
      <c r="BM743" s="44">
        <f>parseTime(BK743)-(BL744=INT(RIGHT($F743, 1)))</f>
        <v>0</v>
      </c>
      <c r="BN743" s="45">
        <f t="shared" si="17086"/>
        <v>0</v>
      </c>
      <c r="BO743" s="36"/>
      <c r="BP743" s="37"/>
      <c r="BQ743" s="44">
        <f t="shared" ref="BQ743" si="17149">parseTime(BO743)-(BP744=INT(RIGHT($F743, 1)))</f>
        <v>0</v>
      </c>
      <c r="BR743" s="45">
        <f t="shared" si="17088"/>
        <v>0</v>
      </c>
      <c r="BS743" s="36"/>
      <c r="BT743" s="37"/>
      <c r="BU743" s="44">
        <f t="shared" ref="BU743" si="17150">parseTime(BS743)-(BT744=INT(RIGHT($F743, 1)))</f>
        <v>0</v>
      </c>
      <c r="BV743" s="45">
        <f t="shared" si="17090"/>
        <v>0</v>
      </c>
      <c r="BW743" s="36"/>
      <c r="BX743" s="37"/>
      <c r="BY743" s="44">
        <f t="shared" ref="BY743" si="17151">parseTime(BW743)-(BX744=INT(RIGHT($F743, 1)))</f>
        <v>0</v>
      </c>
      <c r="BZ743" s="45">
        <f t="shared" si="17092"/>
        <v>0</v>
      </c>
      <c r="CA743" s="36"/>
      <c r="CB743" s="37"/>
      <c r="CC743" s="44">
        <f t="shared" ref="CC743" si="17152">parseTime(CA743)-(CB744=INT(RIGHT($F743, 1)))</f>
        <v>0</v>
      </c>
      <c r="CD743" s="45">
        <f t="shared" si="17094"/>
        <v>0</v>
      </c>
      <c r="CE743" s="36"/>
      <c r="CF743" s="37"/>
      <c r="CG743" s="44">
        <f t="shared" ref="CG743" si="17153">parseTime(CE743)-(CF744=INT(RIGHT($F743, 1)))</f>
        <v>0</v>
      </c>
      <c r="CH743" s="45">
        <f t="shared" si="17096"/>
        <v>0</v>
      </c>
    </row>
    <row r="744" spans="1:86" x14ac:dyDescent="0.25">
      <c r="A744" s="56" t="s">
        <v>120</v>
      </c>
      <c r="B744" s="57">
        <f ca="1">roleHours(G739:CH745, "DCC")</f>
        <v>0</v>
      </c>
      <c r="C744" s="14">
        <f t="shared" ca="1" si="16326"/>
        <v>0</v>
      </c>
      <c r="D744" s="14"/>
      <c r="E744" s="20"/>
      <c r="F744" s="51"/>
      <c r="G744" s="46" t="s">
        <v>134</v>
      </c>
      <c r="H744" s="38">
        <f t="shared" ref="H744" si="17154">lunchAdjust(G739:H743)</f>
        <v>0</v>
      </c>
      <c r="I744" s="48" t="s">
        <v>0</v>
      </c>
      <c r="J744" s="39">
        <f t="shared" ref="J744" si="17155">SUMPRODUCT(I739:I743*J739:J743)</f>
        <v>0</v>
      </c>
      <c r="K744" s="46" t="s">
        <v>134</v>
      </c>
      <c r="L744" s="38">
        <f t="shared" ref="L744" si="17156">lunchAdjust(K739:L743)</f>
        <v>0</v>
      </c>
      <c r="M744" s="48" t="s">
        <v>0</v>
      </c>
      <c r="N744" s="39">
        <f t="shared" ref="N744" si="17157">SUMPRODUCT(M739:M743*N739:N743)</f>
        <v>0</v>
      </c>
      <c r="O744" s="46" t="s">
        <v>134</v>
      </c>
      <c r="P744" s="38">
        <f t="shared" ref="P744" si="17158">lunchAdjust(O739:P743)</f>
        <v>0</v>
      </c>
      <c r="Q744" s="48" t="s">
        <v>0</v>
      </c>
      <c r="R744" s="39">
        <f t="shared" ref="R744" si="17159">SUMPRODUCT(Q739:Q743*R739:R743)</f>
        <v>0</v>
      </c>
      <c r="S744" s="46" t="s">
        <v>134</v>
      </c>
      <c r="T744" s="38">
        <f t="shared" ref="T744" si="17160">lunchAdjust(S739:T743)</f>
        <v>0</v>
      </c>
      <c r="U744" s="48" t="s">
        <v>0</v>
      </c>
      <c r="V744" s="39">
        <f t="shared" ref="V744" si="17161">SUMPRODUCT(U739:U743*V739:V743)</f>
        <v>0</v>
      </c>
      <c r="W744" s="46" t="s">
        <v>134</v>
      </c>
      <c r="X744" s="38">
        <f t="shared" ref="X744" si="17162">lunchAdjust(W739:X743)</f>
        <v>0</v>
      </c>
      <c r="Y744" s="48" t="s">
        <v>0</v>
      </c>
      <c r="Z744" s="39">
        <f t="shared" ref="Z744" si="17163">SUMPRODUCT(Y739:Y743*Z739:Z743)</f>
        <v>0</v>
      </c>
      <c r="AA744" s="46" t="s">
        <v>134</v>
      </c>
      <c r="AB744" s="38">
        <f t="shared" ref="AB744" si="17164">lunchAdjust(AA739:AB743)</f>
        <v>0</v>
      </c>
      <c r="AC744" s="48" t="s">
        <v>0</v>
      </c>
      <c r="AD744" s="39">
        <f t="shared" ref="AD744" si="17165">SUMPRODUCT(AC739:AC743*AD739:AD743)</f>
        <v>0</v>
      </c>
      <c r="AE744" s="46" t="s">
        <v>134</v>
      </c>
      <c r="AF744" s="38">
        <f t="shared" ref="AF744" si="17166">lunchAdjust(AE739:AF743)</f>
        <v>0</v>
      </c>
      <c r="AG744" s="48" t="s">
        <v>0</v>
      </c>
      <c r="AH744" s="39">
        <f t="shared" ref="AH744" si="17167">SUMPRODUCT(AG739:AG743*AH739:AH743)</f>
        <v>0</v>
      </c>
      <c r="AI744" s="46" t="s">
        <v>134</v>
      </c>
      <c r="AJ744" s="38">
        <f t="shared" ref="AJ744" si="17168">lunchAdjust(AI739:AJ743)</f>
        <v>0</v>
      </c>
      <c r="AK744" s="48" t="s">
        <v>0</v>
      </c>
      <c r="AL744" s="39">
        <f t="shared" ref="AL744" si="17169">SUMPRODUCT(AK739:AK743*AL739:AL743)</f>
        <v>0</v>
      </c>
      <c r="AM744" s="46" t="s">
        <v>134</v>
      </c>
      <c r="AN744" s="38">
        <f t="shared" ref="AN744" si="17170">lunchAdjust(AM739:AN743)</f>
        <v>0</v>
      </c>
      <c r="AO744" s="48" t="s">
        <v>0</v>
      </c>
      <c r="AP744" s="39">
        <f t="shared" ref="AP744" si="17171">SUMPRODUCT(AO739:AO743*AP739:AP743)</f>
        <v>0</v>
      </c>
      <c r="AQ744" s="46" t="s">
        <v>134</v>
      </c>
      <c r="AR744" s="38">
        <f t="shared" ref="AR744" si="17172">lunchAdjust(AQ739:AR743)</f>
        <v>0</v>
      </c>
      <c r="AS744" s="48" t="s">
        <v>0</v>
      </c>
      <c r="AT744" s="39">
        <f t="shared" ref="AT744" si="17173">SUMPRODUCT(AS739:AS743*AT739:AT743)</f>
        <v>0</v>
      </c>
      <c r="AU744" s="46" t="s">
        <v>134</v>
      </c>
      <c r="AV744" s="38">
        <f t="shared" ref="AV744" si="17174">lunchAdjust(AU739:AV743)</f>
        <v>0</v>
      </c>
      <c r="AW744" s="48" t="s">
        <v>0</v>
      </c>
      <c r="AX744" s="39">
        <f t="shared" ref="AX744" si="17175">SUMPRODUCT(AW739:AW743*AX739:AX743)</f>
        <v>0</v>
      </c>
      <c r="AY744" s="46" t="s">
        <v>134</v>
      </c>
      <c r="AZ744" s="38">
        <f t="shared" ref="AZ744" si="17176">lunchAdjust(AY739:AZ743)</f>
        <v>0</v>
      </c>
      <c r="BA744" s="48" t="s">
        <v>0</v>
      </c>
      <c r="BB744" s="39">
        <f t="shared" ref="BB744" si="17177">SUMPRODUCT(BA739:BA743*BB739:BB743)</f>
        <v>0</v>
      </c>
      <c r="BC744" s="46" t="s">
        <v>134</v>
      </c>
      <c r="BD744" s="38">
        <f t="shared" ref="BD744" si="17178">lunchAdjust(BC739:BD743)</f>
        <v>0</v>
      </c>
      <c r="BE744" s="48" t="s">
        <v>0</v>
      </c>
      <c r="BF744" s="39">
        <f t="shared" ref="BF744" si="17179">SUMPRODUCT(BE739:BE743*BF739:BF743)</f>
        <v>0</v>
      </c>
      <c r="BG744" s="46" t="s">
        <v>134</v>
      </c>
      <c r="BH744" s="38">
        <f t="shared" ref="BH744" si="17180">lunchAdjust(BG739:BH743)</f>
        <v>0</v>
      </c>
      <c r="BI744" s="48" t="s">
        <v>0</v>
      </c>
      <c r="BJ744" s="39">
        <f t="shared" ref="BJ744" si="17181">SUMPRODUCT(BI739:BI743*BJ739:BJ743)</f>
        <v>0</v>
      </c>
      <c r="BK744" s="46" t="s">
        <v>134</v>
      </c>
      <c r="BL744" s="38">
        <f t="shared" ref="BL744" si="17182">lunchAdjust(BK739:BL743)</f>
        <v>0</v>
      </c>
      <c r="BM744" s="48" t="s">
        <v>0</v>
      </c>
      <c r="BN744" s="39">
        <f t="shared" ref="BN744" si="17183">SUMPRODUCT(BM739:BM743*BN739:BN743)</f>
        <v>0</v>
      </c>
      <c r="BO744" s="46" t="s">
        <v>134</v>
      </c>
      <c r="BP744" s="38">
        <f t="shared" ref="BP744" si="17184">lunchAdjust(BO739:BP743)</f>
        <v>0</v>
      </c>
      <c r="BQ744" s="48" t="s">
        <v>0</v>
      </c>
      <c r="BR744" s="39">
        <f t="shared" ref="BR744" si="17185">SUMPRODUCT(BQ739:BQ743*BR739:BR743)</f>
        <v>0</v>
      </c>
      <c r="BS744" s="46" t="s">
        <v>134</v>
      </c>
      <c r="BT744" s="38">
        <f t="shared" ref="BT744" si="17186">lunchAdjust(BS739:BT743)</f>
        <v>0</v>
      </c>
      <c r="BU744" s="48" t="s">
        <v>0</v>
      </c>
      <c r="BV744" s="39">
        <f t="shared" ref="BV744" si="17187">SUMPRODUCT(BU739:BU743*BV739:BV743)</f>
        <v>0</v>
      </c>
      <c r="BW744" s="46" t="s">
        <v>134</v>
      </c>
      <c r="BX744" s="38">
        <f t="shared" ref="BX744" si="17188">lunchAdjust(BW739:BX743)</f>
        <v>0</v>
      </c>
      <c r="BY744" s="48" t="s">
        <v>0</v>
      </c>
      <c r="BZ744" s="39">
        <f t="shared" ref="BZ744" si="17189">SUMPRODUCT(BY739:BY743*BZ739:BZ743)</f>
        <v>0</v>
      </c>
      <c r="CA744" s="46" t="s">
        <v>134</v>
      </c>
      <c r="CB744" s="38">
        <f t="shared" ref="CB744" si="17190">lunchAdjust(CA739:CB743)</f>
        <v>0</v>
      </c>
      <c r="CC744" s="48" t="s">
        <v>0</v>
      </c>
      <c r="CD744" s="39">
        <f t="shared" ref="CD744" si="17191">SUMPRODUCT(CC739:CC743*CD739:CD743)</f>
        <v>0</v>
      </c>
      <c r="CE744" s="46" t="s">
        <v>134</v>
      </c>
      <c r="CF744" s="38">
        <f t="shared" ref="CF744" si="17192">lunchAdjust(CE739:CF743)</f>
        <v>0</v>
      </c>
      <c r="CG744" s="48" t="s">
        <v>0</v>
      </c>
      <c r="CH744" s="39">
        <f t="shared" ref="CH744" si="17193">SUMPRODUCT(CG739:CG743*CH739:CH743)</f>
        <v>0</v>
      </c>
    </row>
    <row r="745" spans="1:86" ht="15.75" thickBot="1" x14ac:dyDescent="0.3">
      <c r="A745" s="58" t="s">
        <v>121</v>
      </c>
      <c r="B745" s="59">
        <f ca="1">roleHours(G739:CH745, "OUT")</f>
        <v>0</v>
      </c>
      <c r="C745" s="54" t="s">
        <v>137</v>
      </c>
      <c r="D745" s="22">
        <f ca="1">roleHours(G739:CH745, "PTO")</f>
        <v>0</v>
      </c>
      <c r="E745" s="23"/>
      <c r="F745" s="52"/>
      <c r="G745" s="47" t="s">
        <v>39</v>
      </c>
      <c r="H745" s="40">
        <f t="shared" si="15705"/>
        <v>0</v>
      </c>
      <c r="I745" s="49" t="s">
        <v>135</v>
      </c>
      <c r="J745" s="41">
        <f t="shared" ref="J745" si="17194">J744*G$4</f>
        <v>0</v>
      </c>
      <c r="K745" s="47" t="s">
        <v>39</v>
      </c>
      <c r="L745" s="40">
        <f t="shared" ref="L745" si="17195">SUMPRODUCT(M739:M743*(L739:L743="PTO"))+SUMPRODUCT(M739:M743*(L739:L743="HOL"))</f>
        <v>0</v>
      </c>
      <c r="M745" s="49" t="s">
        <v>135</v>
      </c>
      <c r="N745" s="41">
        <f t="shared" ref="N745" si="17196">N744*K$4</f>
        <v>0</v>
      </c>
      <c r="O745" s="47" t="s">
        <v>39</v>
      </c>
      <c r="P745" s="40">
        <f t="shared" ref="P745" si="17197">SUMPRODUCT(Q739:Q743*(P739:P743="PTO"))+SUMPRODUCT(Q739:Q743*(P739:P743="HOL"))</f>
        <v>0</v>
      </c>
      <c r="Q745" s="49" t="s">
        <v>135</v>
      </c>
      <c r="R745" s="41">
        <f t="shared" ref="R745" si="17198">R744*O$4</f>
        <v>0</v>
      </c>
      <c r="S745" s="47" t="s">
        <v>39</v>
      </c>
      <c r="T745" s="40">
        <f t="shared" ref="T745" si="17199">SUMPRODUCT(U739:U743*(T739:T743="PTO"))+SUMPRODUCT(U739:U743*(T739:T743="HOL"))</f>
        <v>0</v>
      </c>
      <c r="U745" s="49" t="s">
        <v>135</v>
      </c>
      <c r="V745" s="41">
        <f t="shared" ref="V745" si="17200">V744*S$4</f>
        <v>0</v>
      </c>
      <c r="W745" s="47" t="s">
        <v>39</v>
      </c>
      <c r="X745" s="40">
        <f t="shared" ref="X745" si="17201">SUMPRODUCT(Y739:Y743*(X739:X743="PTO"))+SUMPRODUCT(Y739:Y743*(X739:X743="HOL"))</f>
        <v>0</v>
      </c>
      <c r="Y745" s="49" t="s">
        <v>135</v>
      </c>
      <c r="Z745" s="41">
        <f t="shared" ref="Z745" si="17202">Z744*W$4</f>
        <v>0</v>
      </c>
      <c r="AA745" s="47" t="s">
        <v>39</v>
      </c>
      <c r="AB745" s="40">
        <f t="shared" ref="AB745" si="17203">SUMPRODUCT(AC739:AC743*(AB739:AB743="PTO"))+SUMPRODUCT(AC739:AC743*(AB739:AB743="HOL"))</f>
        <v>0</v>
      </c>
      <c r="AC745" s="49" t="s">
        <v>135</v>
      </c>
      <c r="AD745" s="41">
        <f t="shared" ref="AD745" si="17204">AD744*AA$4</f>
        <v>0</v>
      </c>
      <c r="AE745" s="47" t="s">
        <v>39</v>
      </c>
      <c r="AF745" s="40">
        <f t="shared" ref="AF745" si="17205">SUMPRODUCT(AG739:AG743*(AF739:AF743="PTO"))+SUMPRODUCT(AG739:AG743*(AF739:AF743="HOL"))</f>
        <v>0</v>
      </c>
      <c r="AG745" s="49" t="s">
        <v>135</v>
      </c>
      <c r="AH745" s="41">
        <f t="shared" ref="AH745" si="17206">AH744*AE$4</f>
        <v>0</v>
      </c>
      <c r="AI745" s="47" t="s">
        <v>39</v>
      </c>
      <c r="AJ745" s="40">
        <f t="shared" ref="AJ745" si="17207">SUMPRODUCT(AK739:AK743*(AJ739:AJ743="PTO"))+SUMPRODUCT(AK739:AK743*(AJ739:AJ743="HOL"))</f>
        <v>0</v>
      </c>
      <c r="AK745" s="49" t="s">
        <v>135</v>
      </c>
      <c r="AL745" s="41">
        <f>AL744*AI$4</f>
        <v>0</v>
      </c>
      <c r="AM745" s="47" t="s">
        <v>39</v>
      </c>
      <c r="AN745" s="40">
        <f t="shared" ref="AN745" si="17208">SUMPRODUCT(AO739:AO743*(AN739:AN743="PTO"))+SUMPRODUCT(AO739:AO743*(AN739:AN743="HOL"))</f>
        <v>0</v>
      </c>
      <c r="AO745" s="49" t="s">
        <v>135</v>
      </c>
      <c r="AP745" s="41">
        <f t="shared" ref="AP745" si="17209">AP744*AM$4</f>
        <v>0</v>
      </c>
      <c r="AQ745" s="47" t="s">
        <v>39</v>
      </c>
      <c r="AR745" s="40">
        <f t="shared" ref="AR745" si="17210">SUMPRODUCT(AS739:AS743*(AR739:AR743="PTO"))+SUMPRODUCT(AS739:AS743*(AR739:AR743="HOL"))</f>
        <v>0</v>
      </c>
      <c r="AS745" s="49" t="s">
        <v>135</v>
      </c>
      <c r="AT745" s="41">
        <f t="shared" ref="AT745" si="17211">AT744*AQ$4</f>
        <v>0</v>
      </c>
      <c r="AU745" s="47" t="s">
        <v>39</v>
      </c>
      <c r="AV745" s="40">
        <f t="shared" ref="AV745" si="17212">SUMPRODUCT(AW739:AW743*(AV739:AV743="PTO"))+SUMPRODUCT(AW739:AW743*(AV739:AV743="HOL"))</f>
        <v>0</v>
      </c>
      <c r="AW745" s="49" t="s">
        <v>135</v>
      </c>
      <c r="AX745" s="41">
        <f>AX744*AU$4</f>
        <v>0</v>
      </c>
      <c r="AY745" s="47" t="s">
        <v>39</v>
      </c>
      <c r="AZ745" s="40">
        <f t="shared" ref="AZ745" si="17213">SUMPRODUCT(BA739:BA743*(AZ739:AZ743="PTO"))+SUMPRODUCT(BA739:BA743*(AZ739:AZ743="HOL"))</f>
        <v>0</v>
      </c>
      <c r="BA745" s="49" t="s">
        <v>135</v>
      </c>
      <c r="BB745" s="41">
        <f>BB744*AY$4</f>
        <v>0</v>
      </c>
      <c r="BC745" s="47" t="s">
        <v>39</v>
      </c>
      <c r="BD745" s="40">
        <f t="shared" ref="BD745" si="17214">SUMPRODUCT(BE739:BE743*(BD739:BD743="PTO"))+SUMPRODUCT(BE739:BE743*(BD739:BD743="HOL"))</f>
        <v>0</v>
      </c>
      <c r="BE745" s="49" t="s">
        <v>135</v>
      </c>
      <c r="BF745" s="41">
        <f>BF744*BC$4</f>
        <v>0</v>
      </c>
      <c r="BG745" s="47" t="s">
        <v>39</v>
      </c>
      <c r="BH745" s="40">
        <f t="shared" ref="BH745" si="17215">SUMPRODUCT(BI739:BI743*(BH739:BH743="PTO"))+SUMPRODUCT(BI739:BI743*(BH739:BH743="HOL"))</f>
        <v>0</v>
      </c>
      <c r="BI745" s="49" t="s">
        <v>135</v>
      </c>
      <c r="BJ745" s="41">
        <f>BJ744*BG$4</f>
        <v>0</v>
      </c>
      <c r="BK745" s="47" t="s">
        <v>39</v>
      </c>
      <c r="BL745" s="40">
        <f t="shared" ref="BL745" si="17216">SUMPRODUCT(BM739:BM743*(BL739:BL743="PTO"))+SUMPRODUCT(BM739:BM743*(BL739:BL743="HOL"))</f>
        <v>0</v>
      </c>
      <c r="BM745" s="49" t="s">
        <v>135</v>
      </c>
      <c r="BN745" s="41">
        <f>BN744*BK$4</f>
        <v>0</v>
      </c>
      <c r="BO745" s="47" t="s">
        <v>39</v>
      </c>
      <c r="BP745" s="40">
        <f t="shared" ref="BP745" si="17217">SUMPRODUCT(BQ739:BQ743*(BP739:BP743="PTO"))+SUMPRODUCT(BQ739:BQ743*(BP739:BP743="HOL"))</f>
        <v>0</v>
      </c>
      <c r="BQ745" s="49" t="s">
        <v>135</v>
      </c>
      <c r="BR745" s="41">
        <f t="shared" ref="BR745" si="17218">BR744*BO$4</f>
        <v>0</v>
      </c>
      <c r="BS745" s="47" t="s">
        <v>39</v>
      </c>
      <c r="BT745" s="40">
        <f t="shared" ref="BT745" si="17219">SUMPRODUCT(BU739:BU743*(BT739:BT743="PTO"))+SUMPRODUCT(BU739:BU743*(BT739:BT743="HOL"))</f>
        <v>0</v>
      </c>
      <c r="BU745" s="49" t="s">
        <v>135</v>
      </c>
      <c r="BV745" s="41">
        <f t="shared" ref="BV745" si="17220">BV744*BS$4</f>
        <v>0</v>
      </c>
      <c r="BW745" s="47" t="s">
        <v>39</v>
      </c>
      <c r="BX745" s="40">
        <f t="shared" ref="BX745" si="17221">SUMPRODUCT(BY739:BY743*(BX739:BX743="PTO"))+SUMPRODUCT(BY739:BY743*(BX739:BX743="HOL"))</f>
        <v>0</v>
      </c>
      <c r="BY745" s="49" t="s">
        <v>135</v>
      </c>
      <c r="BZ745" s="41">
        <f t="shared" ref="BZ745" si="17222">BZ744*BW$4</f>
        <v>0</v>
      </c>
      <c r="CA745" s="47" t="s">
        <v>39</v>
      </c>
      <c r="CB745" s="40">
        <f t="shared" ref="CB745" si="17223">SUMPRODUCT(CC739:CC743*(CB739:CB743="PTO"))+SUMPRODUCT(CC739:CC743*(CB739:CB743="HOL"))</f>
        <v>0</v>
      </c>
      <c r="CC745" s="49" t="s">
        <v>135</v>
      </c>
      <c r="CD745" s="41">
        <f t="shared" ref="CD745" si="17224">CD744*CA$4</f>
        <v>0</v>
      </c>
      <c r="CE745" s="47" t="s">
        <v>39</v>
      </c>
      <c r="CF745" s="40">
        <f t="shared" ref="CF745" si="17225">SUMPRODUCT(CG739:CG743*(CF739:CF743="PTO"))+SUMPRODUCT(CG739:CG743*(CF739:CF743="HOL"))</f>
        <v>0</v>
      </c>
      <c r="CG745" s="49" t="s">
        <v>135</v>
      </c>
      <c r="CH745" s="41">
        <f t="shared" ref="CH745" si="17226">CH744*CE$4</f>
        <v>0</v>
      </c>
    </row>
    <row r="746" spans="1:86" x14ac:dyDescent="0.25">
      <c r="A746" s="70" t="s">
        <v>133</v>
      </c>
      <c r="B746" s="71">
        <f t="shared" ref="B746" ca="1" si="17227">D746-B747</f>
        <v>9.2364422112437126</v>
      </c>
      <c r="C746" s="72" t="s">
        <v>122</v>
      </c>
      <c r="D746" s="71">
        <f>IFERROR(INDEX(Holidays[FTE], MATCH(Entry!E746, Holidays[Date], 0)), 1)*8*INDEX(FTEguide[[1]:[12]], MATCH(Entry!E747, FTEguide[Weekday], 0), IF(Entry!E749&gt;0, Entry!E749, MONTH(Entry!E746)))</f>
        <v>79.736442211243713</v>
      </c>
      <c r="E746" s="60">
        <f t="shared" si="16897"/>
        <v>43934</v>
      </c>
      <c r="F746" s="50" t="s">
        <v>128</v>
      </c>
      <c r="G746" s="34" t="s">
        <v>136</v>
      </c>
      <c r="H746" s="35" t="s">
        <v>23</v>
      </c>
      <c r="I746" s="42">
        <f t="shared" ref="I746" si="17228">parseTime(G746)-(H751=INT(RIGHT($F746, 1)))</f>
        <v>8</v>
      </c>
      <c r="J746" s="43">
        <f t="shared" ref="J746:J750" si="17229">isClocked(H746)</f>
        <v>1</v>
      </c>
      <c r="K746" s="34" t="s">
        <v>136</v>
      </c>
      <c r="L746" s="35" t="s">
        <v>23</v>
      </c>
      <c r="M746" s="42">
        <f t="shared" ref="M746" si="17230">parseTime(K746)-(L751=INT(RIGHT($F746, 1)))</f>
        <v>8</v>
      </c>
      <c r="N746" s="43">
        <f t="shared" ref="N746:N750" si="17231">isClocked(L746)</f>
        <v>1</v>
      </c>
      <c r="O746" s="34" t="s">
        <v>180</v>
      </c>
      <c r="P746" s="35" t="s">
        <v>23</v>
      </c>
      <c r="Q746" s="42">
        <f t="shared" ref="Q746" si="17232">parseTime(O746)-(P751=INT(RIGHT($F746, 1)))</f>
        <v>8</v>
      </c>
      <c r="R746" s="43">
        <f t="shared" ref="R746:R750" si="17233">isClocked(P746)</f>
        <v>1</v>
      </c>
      <c r="S746" s="34" t="s">
        <v>150</v>
      </c>
      <c r="T746" s="35" t="s">
        <v>23</v>
      </c>
      <c r="U746" s="42">
        <f t="shared" ref="U746" si="17234">parseTime(S746)-(T751=INT(RIGHT($F746, 1)))</f>
        <v>8</v>
      </c>
      <c r="V746" s="43">
        <f t="shared" ref="V746:V750" si="17235">isClocked(T746)</f>
        <v>1</v>
      </c>
      <c r="W746" s="34" t="s">
        <v>136</v>
      </c>
      <c r="X746" s="35" t="s">
        <v>24</v>
      </c>
      <c r="Y746" s="42">
        <f t="shared" ref="Y746" si="17236">parseTime(W746)-(X751=INT(RIGHT($F746, 1)))</f>
        <v>8</v>
      </c>
      <c r="Z746" s="43">
        <f t="shared" ref="Z746:Z750" si="17237">isClocked(X746)</f>
        <v>1</v>
      </c>
      <c r="AA746" s="34" t="s">
        <v>136</v>
      </c>
      <c r="AB746" s="35" t="s">
        <v>23</v>
      </c>
      <c r="AC746" s="42">
        <f t="shared" ref="AC746" si="17238">parseTime(AA746)-(AB751=INT(RIGHT($F746, 1)))</f>
        <v>8</v>
      </c>
      <c r="AD746" s="43">
        <f t="shared" ref="AD746:AD750" si="17239">isClocked(AB746)</f>
        <v>1</v>
      </c>
      <c r="AE746" s="34" t="s">
        <v>261</v>
      </c>
      <c r="AF746" s="35" t="s">
        <v>23</v>
      </c>
      <c r="AG746" s="42">
        <f t="shared" ref="AG746" si="17240">parseTime(AE746)-(AF751=INT(RIGHT($F746, 1)))</f>
        <v>6.5</v>
      </c>
      <c r="AH746" s="43">
        <f t="shared" ref="AH746:AH750" si="17241">isClocked(AF746)</f>
        <v>1</v>
      </c>
      <c r="AI746" s="34" t="s">
        <v>136</v>
      </c>
      <c r="AJ746" s="35" t="s">
        <v>39</v>
      </c>
      <c r="AK746" s="42">
        <f>parseTime(AI746)-(AJ751=INT(RIGHT($F746, 1)))</f>
        <v>8</v>
      </c>
      <c r="AL746" s="43">
        <f t="shared" ref="AL746:AL750" si="17242">isClocked(AJ746)</f>
        <v>0</v>
      </c>
      <c r="AM746" s="34" t="s">
        <v>150</v>
      </c>
      <c r="AN746" s="35" t="s">
        <v>23</v>
      </c>
      <c r="AO746" s="42">
        <f t="shared" ref="AO746" si="17243">parseTime(AM746)-(AN751=INT(RIGHT($F746, 1)))</f>
        <v>8</v>
      </c>
      <c r="AP746" s="43">
        <f t="shared" ref="AP746:AP750" si="17244">isClocked(AN746)</f>
        <v>1</v>
      </c>
      <c r="AQ746" s="34"/>
      <c r="AR746" s="35"/>
      <c r="AS746" s="42">
        <f t="shared" ref="AS746" si="17245">parseTime(AQ746)-(AR751=INT(RIGHT($F746, 1)))</f>
        <v>0</v>
      </c>
      <c r="AT746" s="43">
        <f t="shared" ref="AT746:AT750" si="17246">isClocked(AR746)</f>
        <v>0</v>
      </c>
      <c r="AU746" s="34"/>
      <c r="AV746" s="35"/>
      <c r="AW746" s="42">
        <f>parseTime(AU746)-(AV751=INT(RIGHT($F746, 1)))</f>
        <v>0</v>
      </c>
      <c r="AX746" s="43">
        <f t="shared" ref="AX746:AX750" si="17247">isClocked(AV746)</f>
        <v>0</v>
      </c>
      <c r="AY746" s="34" t="s">
        <v>136</v>
      </c>
      <c r="AZ746" s="35" t="s">
        <v>24</v>
      </c>
      <c r="BA746" s="42">
        <f>parseTime(AY746)-(AZ751=INT(RIGHT($F746, 1)))</f>
        <v>8</v>
      </c>
      <c r="BB746" s="43">
        <f t="shared" ref="BB746:BB750" si="17248">isClocked(AZ746)</f>
        <v>1</v>
      </c>
      <c r="BC746" s="34"/>
      <c r="BD746" s="35"/>
      <c r="BE746" s="42">
        <f>parseTime(BC746)-(BD751=INT(RIGHT($F746, 1)))</f>
        <v>0</v>
      </c>
      <c r="BF746" s="43">
        <f t="shared" ref="BF746:BF750" si="17249">isClocked(BD746)</f>
        <v>0</v>
      </c>
      <c r="BG746" s="34"/>
      <c r="BH746" s="35"/>
      <c r="BI746" s="42">
        <f>parseTime(BG746)-(BH751=INT(RIGHT($F746, 1)))</f>
        <v>0</v>
      </c>
      <c r="BJ746" s="43">
        <f t="shared" ref="BJ746:BJ750" si="17250">isClocked(BH746)</f>
        <v>0</v>
      </c>
      <c r="BK746" s="34"/>
      <c r="BL746" s="35"/>
      <c r="BM746" s="42">
        <f>parseTime(BK746)-(BL751=INT(RIGHT($F746, 1)))</f>
        <v>0</v>
      </c>
      <c r="BN746" s="43">
        <f t="shared" ref="BN746:BN750" si="17251">isClocked(BL746)</f>
        <v>0</v>
      </c>
      <c r="BO746" s="34"/>
      <c r="BP746" s="35"/>
      <c r="BQ746" s="42">
        <f t="shared" ref="BQ746" si="17252">parseTime(BO746)-(BP751=INT(RIGHT($F746, 1)))</f>
        <v>0</v>
      </c>
      <c r="BR746" s="43">
        <f t="shared" ref="BR746:BR750" si="17253">isClocked(BP746)</f>
        <v>0</v>
      </c>
      <c r="BS746" s="34"/>
      <c r="BT746" s="35"/>
      <c r="BU746" s="42">
        <f t="shared" ref="BU746" si="17254">parseTime(BS746)-(BT751=INT(RIGHT($F746, 1)))</f>
        <v>0</v>
      </c>
      <c r="BV746" s="43">
        <f t="shared" ref="BV746:BV750" si="17255">isClocked(BT746)</f>
        <v>0</v>
      </c>
      <c r="BW746" s="34"/>
      <c r="BX746" s="35"/>
      <c r="BY746" s="42">
        <f t="shared" ref="BY746" si="17256">parseTime(BW746)-(BX751=INT(RIGHT($F746, 1)))</f>
        <v>0</v>
      </c>
      <c r="BZ746" s="43">
        <f t="shared" ref="BZ746:BZ750" si="17257">isClocked(BX746)</f>
        <v>0</v>
      </c>
      <c r="CA746" s="34"/>
      <c r="CB746" s="35"/>
      <c r="CC746" s="42">
        <f t="shared" ref="CC746" si="17258">parseTime(CA746)-(CB751=INT(RIGHT($F746, 1)))</f>
        <v>0</v>
      </c>
      <c r="CD746" s="43">
        <f t="shared" ref="CD746:CD750" si="17259">isClocked(CB746)</f>
        <v>0</v>
      </c>
      <c r="CE746" s="34"/>
      <c r="CF746" s="35"/>
      <c r="CG746" s="42">
        <f t="shared" ref="CG746" si="17260">parseTime(CE746)-(CF751=INT(RIGHT($F746, 1)))</f>
        <v>0</v>
      </c>
      <c r="CH746" s="43">
        <f t="shared" ref="CH746:CH750" si="17261">isClocked(CF746)</f>
        <v>0</v>
      </c>
    </row>
    <row r="747" spans="1:86" x14ac:dyDescent="0.25">
      <c r="A747" s="56" t="s">
        <v>0</v>
      </c>
      <c r="B747" s="57">
        <f t="shared" ref="B747" ca="1" si="17262">SUM(B748:B751)</f>
        <v>70.5</v>
      </c>
      <c r="C747" s="14" t="s">
        <v>252</v>
      </c>
      <c r="D747" s="14"/>
      <c r="E747" s="55" t="str">
        <f t="shared" si="16766"/>
        <v>Monday</v>
      </c>
      <c r="F747" s="51" t="s">
        <v>129</v>
      </c>
      <c r="G747" s="36"/>
      <c r="H747" s="37"/>
      <c r="I747" s="44">
        <f t="shared" ref="I747" si="17263">parseTime(G747)-(H751=INT(RIGHT($F747, 1)))</f>
        <v>0</v>
      </c>
      <c r="J747" s="45">
        <f t="shared" si="17229"/>
        <v>0</v>
      </c>
      <c r="K747" s="36"/>
      <c r="L747" s="37"/>
      <c r="M747" s="44">
        <f t="shared" ref="M747" si="17264">parseTime(K747)-(L751=INT(RIGHT($F747, 1)))</f>
        <v>0</v>
      </c>
      <c r="N747" s="45">
        <f t="shared" si="17231"/>
        <v>0</v>
      </c>
      <c r="O747" s="36"/>
      <c r="P747" s="37"/>
      <c r="Q747" s="44">
        <f t="shared" ref="Q747" si="17265">parseTime(O747)-(P751=INT(RIGHT($F747, 1)))</f>
        <v>0</v>
      </c>
      <c r="R747" s="45">
        <f t="shared" si="17233"/>
        <v>0</v>
      </c>
      <c r="S747" s="36"/>
      <c r="T747" s="37"/>
      <c r="U747" s="44">
        <f t="shared" ref="U747" si="17266">parseTime(S747)-(T751=INT(RIGHT($F747, 1)))</f>
        <v>0</v>
      </c>
      <c r="V747" s="45">
        <f t="shared" si="17235"/>
        <v>0</v>
      </c>
      <c r="W747" s="36"/>
      <c r="X747" s="37"/>
      <c r="Y747" s="44">
        <f t="shared" ref="Y747" si="17267">parseTime(W747)-(X751=INT(RIGHT($F747, 1)))</f>
        <v>0</v>
      </c>
      <c r="Z747" s="45">
        <f t="shared" si="17237"/>
        <v>0</v>
      </c>
      <c r="AA747" s="36"/>
      <c r="AB747" s="37"/>
      <c r="AC747" s="44">
        <f t="shared" ref="AC747" si="17268">parseTime(AA747)-(AB751=INT(RIGHT($F747, 1)))</f>
        <v>0</v>
      </c>
      <c r="AD747" s="45">
        <f t="shared" si="17239"/>
        <v>0</v>
      </c>
      <c r="AE747" s="36"/>
      <c r="AF747" s="37"/>
      <c r="AG747" s="44">
        <f t="shared" ref="AG747" si="17269">parseTime(AE747)-(AF751=INT(RIGHT($F747, 1)))</f>
        <v>0</v>
      </c>
      <c r="AH747" s="45">
        <f t="shared" si="17241"/>
        <v>0</v>
      </c>
      <c r="AI747" s="36"/>
      <c r="AJ747" s="37"/>
      <c r="AK747" s="44">
        <f>parseTime(AI747)-(AJ751=INT(RIGHT($F747, 1)))</f>
        <v>0</v>
      </c>
      <c r="AL747" s="45">
        <f t="shared" si="17242"/>
        <v>0</v>
      </c>
      <c r="AM747" s="36"/>
      <c r="AN747" s="37"/>
      <c r="AO747" s="44">
        <f t="shared" ref="AO747" si="17270">parseTime(AM747)-(AN751=INT(RIGHT($F747, 1)))</f>
        <v>0</v>
      </c>
      <c r="AP747" s="45">
        <f t="shared" si="17244"/>
        <v>0</v>
      </c>
      <c r="AQ747" s="36"/>
      <c r="AR747" s="37"/>
      <c r="AS747" s="44">
        <f t="shared" ref="AS747" si="17271">parseTime(AQ747)-(AR751=INT(RIGHT($F747, 1)))</f>
        <v>0</v>
      </c>
      <c r="AT747" s="45">
        <f t="shared" si="17246"/>
        <v>0</v>
      </c>
      <c r="AU747" s="36"/>
      <c r="AV747" s="37"/>
      <c r="AW747" s="44">
        <f>parseTime(AU747)-(AV751=INT(RIGHT($F747, 1)))</f>
        <v>0</v>
      </c>
      <c r="AX747" s="45">
        <f t="shared" si="17247"/>
        <v>0</v>
      </c>
      <c r="AY747" s="36"/>
      <c r="AZ747" s="37"/>
      <c r="BA747" s="44">
        <f>parseTime(AY747)-(AZ751=INT(RIGHT($F747, 1)))</f>
        <v>0</v>
      </c>
      <c r="BB747" s="45">
        <f t="shared" si="17248"/>
        <v>0</v>
      </c>
      <c r="BC747" s="36"/>
      <c r="BD747" s="37"/>
      <c r="BE747" s="44">
        <f>parseTime(BC747)-(BD751=INT(RIGHT($F747, 1)))</f>
        <v>0</v>
      </c>
      <c r="BF747" s="45">
        <f t="shared" si="17249"/>
        <v>0</v>
      </c>
      <c r="BG747" s="36"/>
      <c r="BH747" s="37"/>
      <c r="BI747" s="44">
        <f>parseTime(BG747)-(BH751=INT(RIGHT($F747, 1)))</f>
        <v>0</v>
      </c>
      <c r="BJ747" s="45">
        <f t="shared" si="17250"/>
        <v>0</v>
      </c>
      <c r="BK747" s="36"/>
      <c r="BL747" s="37"/>
      <c r="BM747" s="44">
        <f>parseTime(BK747)-(BL751=INT(RIGHT($F747, 1)))</f>
        <v>0</v>
      </c>
      <c r="BN747" s="45">
        <f t="shared" si="17251"/>
        <v>0</v>
      </c>
      <c r="BO747" s="36"/>
      <c r="BP747" s="37"/>
      <c r="BQ747" s="44">
        <f t="shared" ref="BQ747" si="17272">parseTime(BO747)-(BP751=INT(RIGHT($F747, 1)))</f>
        <v>0</v>
      </c>
      <c r="BR747" s="45">
        <f t="shared" si="17253"/>
        <v>0</v>
      </c>
      <c r="BS747" s="36"/>
      <c r="BT747" s="37"/>
      <c r="BU747" s="44">
        <f t="shared" ref="BU747" si="17273">parseTime(BS747)-(BT751=INT(RIGHT($F747, 1)))</f>
        <v>0</v>
      </c>
      <c r="BV747" s="45">
        <f t="shared" si="17255"/>
        <v>0</v>
      </c>
      <c r="BW747" s="36"/>
      <c r="BX747" s="37"/>
      <c r="BY747" s="44">
        <f t="shared" ref="BY747" si="17274">parseTime(BW747)-(BX751=INT(RIGHT($F747, 1)))</f>
        <v>0</v>
      </c>
      <c r="BZ747" s="45">
        <f t="shared" si="17257"/>
        <v>0</v>
      </c>
      <c r="CA747" s="36"/>
      <c r="CB747" s="37"/>
      <c r="CC747" s="44">
        <f t="shared" ref="CC747" si="17275">parseTime(CA747)-(CB751=INT(RIGHT($F747, 1)))</f>
        <v>0</v>
      </c>
      <c r="CD747" s="45">
        <f t="shared" si="17259"/>
        <v>0</v>
      </c>
      <c r="CE747" s="36"/>
      <c r="CF747" s="37"/>
      <c r="CG747" s="44">
        <f t="shared" ref="CG747" si="17276">parseTime(CE747)-(CF751=INT(RIGHT($F747, 1)))</f>
        <v>0</v>
      </c>
      <c r="CH747" s="45">
        <f t="shared" si="17261"/>
        <v>0</v>
      </c>
    </row>
    <row r="748" spans="1:86" x14ac:dyDescent="0.25">
      <c r="A748" s="56" t="s">
        <v>117</v>
      </c>
      <c r="B748" s="57">
        <f ca="1">roleHours(G746:CH752, "MFD")</f>
        <v>54.5</v>
      </c>
      <c r="C748" s="14">
        <f t="shared" ca="1" si="16326"/>
        <v>6.8125</v>
      </c>
      <c r="D748" s="14"/>
      <c r="E748" s="20" t="s">
        <v>127</v>
      </c>
      <c r="F748" s="51" t="s">
        <v>130</v>
      </c>
      <c r="G748" s="36"/>
      <c r="H748" s="37"/>
      <c r="I748" s="44">
        <f t="shared" ref="I748" si="17277">parseTime(G748)-(H751=INT(RIGHT($F748, 1)))</f>
        <v>0</v>
      </c>
      <c r="J748" s="45">
        <f t="shared" si="17229"/>
        <v>0</v>
      </c>
      <c r="K748" s="36"/>
      <c r="L748" s="37"/>
      <c r="M748" s="44">
        <f t="shared" ref="M748" si="17278">parseTime(K748)-(L751=INT(RIGHT($F748, 1)))</f>
        <v>0</v>
      </c>
      <c r="N748" s="45">
        <f t="shared" si="17231"/>
        <v>0</v>
      </c>
      <c r="O748" s="36"/>
      <c r="P748" s="37"/>
      <c r="Q748" s="44">
        <f t="shared" ref="Q748" si="17279">parseTime(O748)-(P751=INT(RIGHT($F748, 1)))</f>
        <v>0</v>
      </c>
      <c r="R748" s="45">
        <f t="shared" si="17233"/>
        <v>0</v>
      </c>
      <c r="S748" s="36"/>
      <c r="T748" s="37"/>
      <c r="U748" s="44">
        <f t="shared" ref="U748" si="17280">parseTime(S748)-(T751=INT(RIGHT($F748, 1)))</f>
        <v>0</v>
      </c>
      <c r="V748" s="45">
        <f t="shared" si="17235"/>
        <v>0</v>
      </c>
      <c r="W748" s="36"/>
      <c r="X748" s="37"/>
      <c r="Y748" s="44">
        <f t="shared" ref="Y748" si="17281">parseTime(W748)-(X751=INT(RIGHT($F748, 1)))</f>
        <v>0</v>
      </c>
      <c r="Z748" s="45">
        <f t="shared" si="17237"/>
        <v>0</v>
      </c>
      <c r="AA748" s="36"/>
      <c r="AB748" s="37"/>
      <c r="AC748" s="44">
        <f t="shared" ref="AC748" si="17282">parseTime(AA748)-(AB751=INT(RIGHT($F748, 1)))</f>
        <v>0</v>
      </c>
      <c r="AD748" s="45">
        <f t="shared" si="17239"/>
        <v>0</v>
      </c>
      <c r="AE748" s="36"/>
      <c r="AF748" s="37"/>
      <c r="AG748" s="44">
        <f t="shared" ref="AG748" si="17283">parseTime(AE748)-(AF751=INT(RIGHT($F748, 1)))</f>
        <v>0</v>
      </c>
      <c r="AH748" s="45">
        <f t="shared" si="17241"/>
        <v>0</v>
      </c>
      <c r="AI748" s="36"/>
      <c r="AJ748" s="37"/>
      <c r="AK748" s="44">
        <f>parseTime(AI748)-(AJ751=INT(RIGHT($F748, 1)))</f>
        <v>0</v>
      </c>
      <c r="AL748" s="45">
        <f t="shared" si="17242"/>
        <v>0</v>
      </c>
      <c r="AM748" s="36"/>
      <c r="AN748" s="37"/>
      <c r="AO748" s="44">
        <f t="shared" ref="AO748" si="17284">parseTime(AM748)-(AN751=INT(RIGHT($F748, 1)))</f>
        <v>0</v>
      </c>
      <c r="AP748" s="45">
        <f t="shared" si="17244"/>
        <v>0</v>
      </c>
      <c r="AQ748" s="36"/>
      <c r="AR748" s="37"/>
      <c r="AS748" s="44">
        <f t="shared" ref="AS748" si="17285">parseTime(AQ748)-(AR751=INT(RIGHT($F748, 1)))</f>
        <v>0</v>
      </c>
      <c r="AT748" s="45">
        <f t="shared" si="17246"/>
        <v>0</v>
      </c>
      <c r="AU748" s="36"/>
      <c r="AV748" s="37"/>
      <c r="AW748" s="44">
        <f>parseTime(AU748)-(AV751=INT(RIGHT($F748, 1)))</f>
        <v>0</v>
      </c>
      <c r="AX748" s="45">
        <f t="shared" si="17247"/>
        <v>0</v>
      </c>
      <c r="AY748" s="36"/>
      <c r="AZ748" s="37"/>
      <c r="BA748" s="44">
        <f>parseTime(AY748)-(AZ751=INT(RIGHT($F748, 1)))</f>
        <v>0</v>
      </c>
      <c r="BB748" s="45">
        <f t="shared" si="17248"/>
        <v>0</v>
      </c>
      <c r="BC748" s="36"/>
      <c r="BD748" s="37"/>
      <c r="BE748" s="44">
        <f>parseTime(BC748)-(BD751=INT(RIGHT($F748, 1)))</f>
        <v>0</v>
      </c>
      <c r="BF748" s="45">
        <f t="shared" si="17249"/>
        <v>0</v>
      </c>
      <c r="BG748" s="36"/>
      <c r="BH748" s="37"/>
      <c r="BI748" s="44">
        <f>parseTime(BG748)-(BH751=INT(RIGHT($F748, 1)))</f>
        <v>0</v>
      </c>
      <c r="BJ748" s="45">
        <f t="shared" si="17250"/>
        <v>0</v>
      </c>
      <c r="BK748" s="36"/>
      <c r="BL748" s="37"/>
      <c r="BM748" s="44">
        <f>parseTime(BK748)-(BL751=INT(RIGHT($F748, 1)))</f>
        <v>0</v>
      </c>
      <c r="BN748" s="45">
        <f t="shared" si="17251"/>
        <v>0</v>
      </c>
      <c r="BO748" s="36"/>
      <c r="BP748" s="37"/>
      <c r="BQ748" s="44">
        <f t="shared" ref="BQ748" si="17286">parseTime(BO748)-(BP751=INT(RIGHT($F748, 1)))</f>
        <v>0</v>
      </c>
      <c r="BR748" s="45">
        <f t="shared" si="17253"/>
        <v>0</v>
      </c>
      <c r="BS748" s="36"/>
      <c r="BT748" s="37"/>
      <c r="BU748" s="44">
        <f t="shared" ref="BU748" si="17287">parseTime(BS748)-(BT751=INT(RIGHT($F748, 1)))</f>
        <v>0</v>
      </c>
      <c r="BV748" s="45">
        <f t="shared" si="17255"/>
        <v>0</v>
      </c>
      <c r="BW748" s="36"/>
      <c r="BX748" s="37"/>
      <c r="BY748" s="44">
        <f t="shared" ref="BY748" si="17288">parseTime(BW748)-(BX751=INT(RIGHT($F748, 1)))</f>
        <v>0</v>
      </c>
      <c r="BZ748" s="45">
        <f t="shared" si="17257"/>
        <v>0</v>
      </c>
      <c r="CA748" s="36"/>
      <c r="CB748" s="37"/>
      <c r="CC748" s="44">
        <f t="shared" ref="CC748" si="17289">parseTime(CA748)-(CB751=INT(RIGHT($F748, 1)))</f>
        <v>0</v>
      </c>
      <c r="CD748" s="45">
        <f t="shared" si="17259"/>
        <v>0</v>
      </c>
      <c r="CE748" s="36"/>
      <c r="CF748" s="37"/>
      <c r="CG748" s="44">
        <f t="shared" ref="CG748" si="17290">parseTime(CE748)-(CF751=INT(RIGHT($F748, 1)))</f>
        <v>0</v>
      </c>
      <c r="CH748" s="45">
        <f t="shared" si="17261"/>
        <v>0</v>
      </c>
    </row>
    <row r="749" spans="1:86" x14ac:dyDescent="0.25">
      <c r="A749" s="56" t="s">
        <v>118</v>
      </c>
      <c r="B749" s="57">
        <f ca="1">roleHours(G746:CH752, "DFD")</f>
        <v>16</v>
      </c>
      <c r="C749" s="14">
        <f t="shared" ca="1" si="16326"/>
        <v>2</v>
      </c>
      <c r="D749" s="14"/>
      <c r="E749" s="20"/>
      <c r="F749" s="51" t="s">
        <v>131</v>
      </c>
      <c r="G749" s="36"/>
      <c r="H749" s="37"/>
      <c r="I749" s="44">
        <f t="shared" ref="I749" si="17291">parseTime(G749)-(H751=INT(RIGHT($F749, 1)))</f>
        <v>0</v>
      </c>
      <c r="J749" s="45">
        <f t="shared" si="17229"/>
        <v>0</v>
      </c>
      <c r="K749" s="36"/>
      <c r="L749" s="37"/>
      <c r="M749" s="44">
        <f t="shared" ref="M749" si="17292">parseTime(K749)-(L751=INT(RIGHT($F749, 1)))</f>
        <v>0</v>
      </c>
      <c r="N749" s="45">
        <f t="shared" si="17231"/>
        <v>0</v>
      </c>
      <c r="O749" s="36"/>
      <c r="P749" s="37"/>
      <c r="Q749" s="44">
        <f t="shared" ref="Q749" si="17293">parseTime(O749)-(P751=INT(RIGHT($F749, 1)))</f>
        <v>0</v>
      </c>
      <c r="R749" s="45">
        <f t="shared" si="17233"/>
        <v>0</v>
      </c>
      <c r="S749" s="36"/>
      <c r="T749" s="37"/>
      <c r="U749" s="44">
        <f t="shared" ref="U749" si="17294">parseTime(S749)-(T751=INT(RIGHT($F749, 1)))</f>
        <v>0</v>
      </c>
      <c r="V749" s="45">
        <f t="shared" si="17235"/>
        <v>0</v>
      </c>
      <c r="W749" s="36"/>
      <c r="X749" s="37"/>
      <c r="Y749" s="44">
        <f t="shared" ref="Y749" si="17295">parseTime(W749)-(X751=INT(RIGHT($F749, 1)))</f>
        <v>0</v>
      </c>
      <c r="Z749" s="45">
        <f t="shared" si="17237"/>
        <v>0</v>
      </c>
      <c r="AA749" s="36"/>
      <c r="AB749" s="37"/>
      <c r="AC749" s="44">
        <f t="shared" ref="AC749" si="17296">parseTime(AA749)-(AB751=INT(RIGHT($F749, 1)))</f>
        <v>0</v>
      </c>
      <c r="AD749" s="45">
        <f t="shared" si="17239"/>
        <v>0</v>
      </c>
      <c r="AE749" s="36"/>
      <c r="AF749" s="37"/>
      <c r="AG749" s="44">
        <f t="shared" ref="AG749" si="17297">parseTime(AE749)-(AF751=INT(RIGHT($F749, 1)))</f>
        <v>0</v>
      </c>
      <c r="AH749" s="45">
        <f t="shared" si="17241"/>
        <v>0</v>
      </c>
      <c r="AI749" s="36"/>
      <c r="AJ749" s="37"/>
      <c r="AK749" s="44">
        <f>parseTime(AI749)-(AJ751=INT(RIGHT($F749, 1)))</f>
        <v>0</v>
      </c>
      <c r="AL749" s="45">
        <f t="shared" si="17242"/>
        <v>0</v>
      </c>
      <c r="AM749" s="36"/>
      <c r="AN749" s="37"/>
      <c r="AO749" s="44">
        <f t="shared" ref="AO749" si="17298">parseTime(AM749)-(AN751=INT(RIGHT($F749, 1)))</f>
        <v>0</v>
      </c>
      <c r="AP749" s="45">
        <f t="shared" si="17244"/>
        <v>0</v>
      </c>
      <c r="AQ749" s="36"/>
      <c r="AR749" s="37"/>
      <c r="AS749" s="44">
        <f t="shared" ref="AS749" si="17299">parseTime(AQ749)-(AR751=INT(RIGHT($F749, 1)))</f>
        <v>0</v>
      </c>
      <c r="AT749" s="45">
        <f t="shared" si="17246"/>
        <v>0</v>
      </c>
      <c r="AU749" s="36"/>
      <c r="AV749" s="37"/>
      <c r="AW749" s="44">
        <f>parseTime(AU749)-(AV751=INT(RIGHT($F749, 1)))</f>
        <v>0</v>
      </c>
      <c r="AX749" s="45">
        <f t="shared" si="17247"/>
        <v>0</v>
      </c>
      <c r="AY749" s="36"/>
      <c r="AZ749" s="37"/>
      <c r="BA749" s="44">
        <f>parseTime(AY749)-(AZ751=INT(RIGHT($F749, 1)))</f>
        <v>0</v>
      </c>
      <c r="BB749" s="45">
        <f t="shared" si="17248"/>
        <v>0</v>
      </c>
      <c r="BC749" s="36"/>
      <c r="BD749" s="37"/>
      <c r="BE749" s="44">
        <f>parseTime(BC749)-(BD751=INT(RIGHT($F749, 1)))</f>
        <v>0</v>
      </c>
      <c r="BF749" s="45">
        <f t="shared" si="17249"/>
        <v>0</v>
      </c>
      <c r="BG749" s="36"/>
      <c r="BH749" s="37"/>
      <c r="BI749" s="44">
        <f>parseTime(BG749)-(BH751=INT(RIGHT($F749, 1)))</f>
        <v>0</v>
      </c>
      <c r="BJ749" s="45">
        <f t="shared" si="17250"/>
        <v>0</v>
      </c>
      <c r="BK749" s="36"/>
      <c r="BL749" s="37"/>
      <c r="BM749" s="44">
        <f>parseTime(BK749)-(BL751=INT(RIGHT($F749, 1)))</f>
        <v>0</v>
      </c>
      <c r="BN749" s="45">
        <f t="shared" si="17251"/>
        <v>0</v>
      </c>
      <c r="BO749" s="36"/>
      <c r="BP749" s="37"/>
      <c r="BQ749" s="44">
        <f t="shared" ref="BQ749" si="17300">parseTime(BO749)-(BP751=INT(RIGHT($F749, 1)))</f>
        <v>0</v>
      </c>
      <c r="BR749" s="45">
        <f t="shared" si="17253"/>
        <v>0</v>
      </c>
      <c r="BS749" s="36"/>
      <c r="BT749" s="37"/>
      <c r="BU749" s="44">
        <f t="shared" ref="BU749" si="17301">parseTime(BS749)-(BT751=INT(RIGHT($F749, 1)))</f>
        <v>0</v>
      </c>
      <c r="BV749" s="45">
        <f t="shared" si="17255"/>
        <v>0</v>
      </c>
      <c r="BW749" s="36"/>
      <c r="BX749" s="37"/>
      <c r="BY749" s="44">
        <f t="shared" ref="BY749" si="17302">parseTime(BW749)-(BX751=INT(RIGHT($F749, 1)))</f>
        <v>0</v>
      </c>
      <c r="BZ749" s="45">
        <f t="shared" si="17257"/>
        <v>0</v>
      </c>
      <c r="CA749" s="36"/>
      <c r="CB749" s="37"/>
      <c r="CC749" s="44">
        <f t="shared" ref="CC749" si="17303">parseTime(CA749)-(CB751=INT(RIGHT($F749, 1)))</f>
        <v>0</v>
      </c>
      <c r="CD749" s="45">
        <f t="shared" si="17259"/>
        <v>0</v>
      </c>
      <c r="CE749" s="36"/>
      <c r="CF749" s="37"/>
      <c r="CG749" s="44">
        <f t="shared" ref="CG749" si="17304">parseTime(CE749)-(CF751=INT(RIGHT($F749, 1)))</f>
        <v>0</v>
      </c>
      <c r="CH749" s="45">
        <f t="shared" si="17261"/>
        <v>0</v>
      </c>
    </row>
    <row r="750" spans="1:86" x14ac:dyDescent="0.25">
      <c r="A750" s="56" t="s">
        <v>119</v>
      </c>
      <c r="B750" s="57">
        <f ca="1">roleHours(G746:CH752, "MCC")</f>
        <v>0</v>
      </c>
      <c r="C750" s="14">
        <f t="shared" ca="1" si="16326"/>
        <v>0</v>
      </c>
      <c r="D750" s="14"/>
      <c r="E750" s="20"/>
      <c r="F750" s="51" t="s">
        <v>132</v>
      </c>
      <c r="G750" s="36"/>
      <c r="H750" s="37"/>
      <c r="I750" s="44">
        <f t="shared" ref="I750" si="17305">parseTime(G750)-(H751=INT(RIGHT($F750, 1)))</f>
        <v>0</v>
      </c>
      <c r="J750" s="45">
        <f t="shared" si="17229"/>
        <v>0</v>
      </c>
      <c r="K750" s="36"/>
      <c r="L750" s="37"/>
      <c r="M750" s="44">
        <f t="shared" ref="M750" si="17306">parseTime(K750)-(L751=INT(RIGHT($F750, 1)))</f>
        <v>0</v>
      </c>
      <c r="N750" s="45">
        <f t="shared" si="17231"/>
        <v>0</v>
      </c>
      <c r="O750" s="36"/>
      <c r="P750" s="37"/>
      <c r="Q750" s="44">
        <f t="shared" ref="Q750" si="17307">parseTime(O750)-(P751=INT(RIGHT($F750, 1)))</f>
        <v>0</v>
      </c>
      <c r="R750" s="45">
        <f t="shared" si="17233"/>
        <v>0</v>
      </c>
      <c r="S750" s="36"/>
      <c r="T750" s="37"/>
      <c r="U750" s="44">
        <f t="shared" ref="U750" si="17308">parseTime(S750)-(T751=INT(RIGHT($F750, 1)))</f>
        <v>0</v>
      </c>
      <c r="V750" s="45">
        <f t="shared" si="17235"/>
        <v>0</v>
      </c>
      <c r="W750" s="36"/>
      <c r="X750" s="37"/>
      <c r="Y750" s="44">
        <f t="shared" ref="Y750" si="17309">parseTime(W750)-(X751=INT(RIGHT($F750, 1)))</f>
        <v>0</v>
      </c>
      <c r="Z750" s="45">
        <f t="shared" si="17237"/>
        <v>0</v>
      </c>
      <c r="AA750" s="36"/>
      <c r="AB750" s="37"/>
      <c r="AC750" s="44">
        <f t="shared" ref="AC750" si="17310">parseTime(AA750)-(AB751=INT(RIGHT($F750, 1)))</f>
        <v>0</v>
      </c>
      <c r="AD750" s="45">
        <f t="shared" si="17239"/>
        <v>0</v>
      </c>
      <c r="AE750" s="36"/>
      <c r="AF750" s="37"/>
      <c r="AG750" s="44">
        <f t="shared" ref="AG750" si="17311">parseTime(AE750)-(AF751=INT(RIGHT($F750, 1)))</f>
        <v>0</v>
      </c>
      <c r="AH750" s="45">
        <f t="shared" si="17241"/>
        <v>0</v>
      </c>
      <c r="AI750" s="36"/>
      <c r="AJ750" s="37"/>
      <c r="AK750" s="44">
        <f>parseTime(AI750)-(AJ751=INT(RIGHT($F750, 1)))</f>
        <v>0</v>
      </c>
      <c r="AL750" s="45">
        <f t="shared" si="17242"/>
        <v>0</v>
      </c>
      <c r="AM750" s="36"/>
      <c r="AN750" s="37"/>
      <c r="AO750" s="44">
        <f t="shared" ref="AO750" si="17312">parseTime(AM750)-(AN751=INT(RIGHT($F750, 1)))</f>
        <v>0</v>
      </c>
      <c r="AP750" s="45">
        <f t="shared" si="17244"/>
        <v>0</v>
      </c>
      <c r="AQ750" s="36"/>
      <c r="AR750" s="37"/>
      <c r="AS750" s="44">
        <f t="shared" ref="AS750" si="17313">parseTime(AQ750)-(AR751=INT(RIGHT($F750, 1)))</f>
        <v>0</v>
      </c>
      <c r="AT750" s="45">
        <f t="shared" si="17246"/>
        <v>0</v>
      </c>
      <c r="AU750" s="36"/>
      <c r="AV750" s="37"/>
      <c r="AW750" s="44">
        <f>parseTime(AU750)-(AV751=INT(RIGHT($F750, 1)))</f>
        <v>0</v>
      </c>
      <c r="AX750" s="45">
        <f t="shared" si="17247"/>
        <v>0</v>
      </c>
      <c r="AY750" s="36"/>
      <c r="AZ750" s="37"/>
      <c r="BA750" s="44">
        <f>parseTime(AY750)-(AZ751=INT(RIGHT($F750, 1)))</f>
        <v>0</v>
      </c>
      <c r="BB750" s="45">
        <f t="shared" si="17248"/>
        <v>0</v>
      </c>
      <c r="BC750" s="36"/>
      <c r="BD750" s="37"/>
      <c r="BE750" s="44">
        <f>parseTime(BC750)-(BD751=INT(RIGHT($F750, 1)))</f>
        <v>0</v>
      </c>
      <c r="BF750" s="45">
        <f t="shared" si="17249"/>
        <v>0</v>
      </c>
      <c r="BG750" s="36"/>
      <c r="BH750" s="37"/>
      <c r="BI750" s="44">
        <f>parseTime(BG750)-(BH751=INT(RIGHT($F750, 1)))</f>
        <v>0</v>
      </c>
      <c r="BJ750" s="45">
        <f t="shared" si="17250"/>
        <v>0</v>
      </c>
      <c r="BK750" s="36"/>
      <c r="BL750" s="37"/>
      <c r="BM750" s="44">
        <f>parseTime(BK750)-(BL751=INT(RIGHT($F750, 1)))</f>
        <v>0</v>
      </c>
      <c r="BN750" s="45">
        <f t="shared" si="17251"/>
        <v>0</v>
      </c>
      <c r="BO750" s="36"/>
      <c r="BP750" s="37"/>
      <c r="BQ750" s="44">
        <f t="shared" ref="BQ750" si="17314">parseTime(BO750)-(BP751=INT(RIGHT($F750, 1)))</f>
        <v>0</v>
      </c>
      <c r="BR750" s="45">
        <f t="shared" si="17253"/>
        <v>0</v>
      </c>
      <c r="BS750" s="36"/>
      <c r="BT750" s="37"/>
      <c r="BU750" s="44">
        <f t="shared" ref="BU750" si="17315">parseTime(BS750)-(BT751=INT(RIGHT($F750, 1)))</f>
        <v>0</v>
      </c>
      <c r="BV750" s="45">
        <f t="shared" si="17255"/>
        <v>0</v>
      </c>
      <c r="BW750" s="36"/>
      <c r="BX750" s="37"/>
      <c r="BY750" s="44">
        <f t="shared" ref="BY750" si="17316">parseTime(BW750)-(BX751=INT(RIGHT($F750, 1)))</f>
        <v>0</v>
      </c>
      <c r="BZ750" s="45">
        <f t="shared" si="17257"/>
        <v>0</v>
      </c>
      <c r="CA750" s="36"/>
      <c r="CB750" s="37"/>
      <c r="CC750" s="44">
        <f t="shared" ref="CC750" si="17317">parseTime(CA750)-(CB751=INT(RIGHT($F750, 1)))</f>
        <v>0</v>
      </c>
      <c r="CD750" s="45">
        <f t="shared" si="17259"/>
        <v>0</v>
      </c>
      <c r="CE750" s="36"/>
      <c r="CF750" s="37"/>
      <c r="CG750" s="44">
        <f t="shared" ref="CG750" si="17318">parseTime(CE750)-(CF751=INT(RIGHT($F750, 1)))</f>
        <v>0</v>
      </c>
      <c r="CH750" s="45">
        <f t="shared" si="17261"/>
        <v>0</v>
      </c>
    </row>
    <row r="751" spans="1:86" x14ac:dyDescent="0.25">
      <c r="A751" s="56" t="s">
        <v>120</v>
      </c>
      <c r="B751" s="57">
        <f ca="1">roleHours(G746:CH752, "DCC")</f>
        <v>0</v>
      </c>
      <c r="C751" s="14">
        <f t="shared" ca="1" si="16326"/>
        <v>0</v>
      </c>
      <c r="D751" s="14"/>
      <c r="E751" s="20"/>
      <c r="F751" s="51"/>
      <c r="G751" s="46" t="s">
        <v>134</v>
      </c>
      <c r="H751" s="38">
        <f t="shared" ref="H751" si="17319">lunchAdjust(G746:H750)</f>
        <v>1</v>
      </c>
      <c r="I751" s="48" t="s">
        <v>0</v>
      </c>
      <c r="J751" s="39">
        <f t="shared" ref="J751" si="17320">SUMPRODUCT(I746:I750*J746:J750)</f>
        <v>8</v>
      </c>
      <c r="K751" s="46" t="s">
        <v>134</v>
      </c>
      <c r="L751" s="38">
        <f t="shared" ref="L751" si="17321">lunchAdjust(K746:L750)</f>
        <v>1</v>
      </c>
      <c r="M751" s="48" t="s">
        <v>0</v>
      </c>
      <c r="N751" s="39">
        <f t="shared" ref="N751" si="17322">SUMPRODUCT(M746:M750*N746:N750)</f>
        <v>8</v>
      </c>
      <c r="O751" s="46" t="s">
        <v>134</v>
      </c>
      <c r="P751" s="38">
        <f t="shared" ref="P751" si="17323">lunchAdjust(O746:P750)</f>
        <v>1</v>
      </c>
      <c r="Q751" s="48" t="s">
        <v>0</v>
      </c>
      <c r="R751" s="39">
        <f t="shared" ref="R751" si="17324">SUMPRODUCT(Q746:Q750*R746:R750)</f>
        <v>8</v>
      </c>
      <c r="S751" s="46" t="s">
        <v>134</v>
      </c>
      <c r="T751" s="38">
        <f t="shared" ref="T751" si="17325">lunchAdjust(S746:T750)</f>
        <v>1</v>
      </c>
      <c r="U751" s="48" t="s">
        <v>0</v>
      </c>
      <c r="V751" s="39">
        <f t="shared" ref="V751" si="17326">SUMPRODUCT(U746:U750*V746:V750)</f>
        <v>8</v>
      </c>
      <c r="W751" s="46" t="s">
        <v>134</v>
      </c>
      <c r="X751" s="38">
        <f t="shared" ref="X751" si="17327">lunchAdjust(W746:X750)</f>
        <v>1</v>
      </c>
      <c r="Y751" s="48" t="s">
        <v>0</v>
      </c>
      <c r="Z751" s="39">
        <f t="shared" ref="Z751" si="17328">SUMPRODUCT(Y746:Y750*Z746:Z750)</f>
        <v>8</v>
      </c>
      <c r="AA751" s="46" t="s">
        <v>134</v>
      </c>
      <c r="AB751" s="38">
        <f t="shared" ref="AB751" si="17329">lunchAdjust(AA746:AB750)</f>
        <v>1</v>
      </c>
      <c r="AC751" s="48" t="s">
        <v>0</v>
      </c>
      <c r="AD751" s="39">
        <f t="shared" ref="AD751" si="17330">SUMPRODUCT(AC746:AC750*AD746:AD750)</f>
        <v>8</v>
      </c>
      <c r="AE751" s="46" t="s">
        <v>134</v>
      </c>
      <c r="AF751" s="38">
        <f t="shared" ref="AF751" si="17331">lunchAdjust(AE746:AF750)</f>
        <v>1</v>
      </c>
      <c r="AG751" s="48" t="s">
        <v>0</v>
      </c>
      <c r="AH751" s="39">
        <f t="shared" ref="AH751" si="17332">SUMPRODUCT(AG746:AG750*AH746:AH750)</f>
        <v>6.5</v>
      </c>
      <c r="AI751" s="46" t="s">
        <v>134</v>
      </c>
      <c r="AJ751" s="38">
        <f t="shared" ref="AJ751" si="17333">lunchAdjust(AI746:AJ750)</f>
        <v>1</v>
      </c>
      <c r="AK751" s="48" t="s">
        <v>0</v>
      </c>
      <c r="AL751" s="39">
        <f t="shared" ref="AL751" si="17334">SUMPRODUCT(AK746:AK750*AL746:AL750)</f>
        <v>0</v>
      </c>
      <c r="AM751" s="46" t="s">
        <v>134</v>
      </c>
      <c r="AN751" s="38">
        <f t="shared" ref="AN751" si="17335">lunchAdjust(AM746:AN750)</f>
        <v>1</v>
      </c>
      <c r="AO751" s="48" t="s">
        <v>0</v>
      </c>
      <c r="AP751" s="39">
        <f t="shared" ref="AP751" si="17336">SUMPRODUCT(AO746:AO750*AP746:AP750)</f>
        <v>8</v>
      </c>
      <c r="AQ751" s="46" t="s">
        <v>134</v>
      </c>
      <c r="AR751" s="38">
        <f t="shared" ref="AR751" si="17337">lunchAdjust(AQ746:AR750)</f>
        <v>0</v>
      </c>
      <c r="AS751" s="48" t="s">
        <v>0</v>
      </c>
      <c r="AT751" s="39">
        <f t="shared" ref="AT751" si="17338">SUMPRODUCT(AS746:AS750*AT746:AT750)</f>
        <v>0</v>
      </c>
      <c r="AU751" s="46" t="s">
        <v>134</v>
      </c>
      <c r="AV751" s="38">
        <f t="shared" ref="AV751" si="17339">lunchAdjust(AU746:AV750)</f>
        <v>0</v>
      </c>
      <c r="AW751" s="48" t="s">
        <v>0</v>
      </c>
      <c r="AX751" s="39">
        <f t="shared" ref="AX751" si="17340">SUMPRODUCT(AW746:AW750*AX746:AX750)</f>
        <v>0</v>
      </c>
      <c r="AY751" s="46" t="s">
        <v>134</v>
      </c>
      <c r="AZ751" s="38">
        <f t="shared" ref="AZ751" si="17341">lunchAdjust(AY746:AZ750)</f>
        <v>1</v>
      </c>
      <c r="BA751" s="48" t="s">
        <v>0</v>
      </c>
      <c r="BB751" s="39">
        <f t="shared" ref="BB751" si="17342">SUMPRODUCT(BA746:BA750*BB746:BB750)</f>
        <v>8</v>
      </c>
      <c r="BC751" s="46" t="s">
        <v>134</v>
      </c>
      <c r="BD751" s="38">
        <f t="shared" ref="BD751" si="17343">lunchAdjust(BC746:BD750)</f>
        <v>0</v>
      </c>
      <c r="BE751" s="48" t="s">
        <v>0</v>
      </c>
      <c r="BF751" s="39">
        <f t="shared" ref="BF751" si="17344">SUMPRODUCT(BE746:BE750*BF746:BF750)</f>
        <v>0</v>
      </c>
      <c r="BG751" s="46" t="s">
        <v>134</v>
      </c>
      <c r="BH751" s="38">
        <f t="shared" ref="BH751" si="17345">lunchAdjust(BG746:BH750)</f>
        <v>0</v>
      </c>
      <c r="BI751" s="48" t="s">
        <v>0</v>
      </c>
      <c r="BJ751" s="39">
        <f t="shared" ref="BJ751" si="17346">SUMPRODUCT(BI746:BI750*BJ746:BJ750)</f>
        <v>0</v>
      </c>
      <c r="BK751" s="46" t="s">
        <v>134</v>
      </c>
      <c r="BL751" s="38">
        <f t="shared" ref="BL751" si="17347">lunchAdjust(BK746:BL750)</f>
        <v>0</v>
      </c>
      <c r="BM751" s="48" t="s">
        <v>0</v>
      </c>
      <c r="BN751" s="39">
        <f t="shared" ref="BN751" si="17348">SUMPRODUCT(BM746:BM750*BN746:BN750)</f>
        <v>0</v>
      </c>
      <c r="BO751" s="46" t="s">
        <v>134</v>
      </c>
      <c r="BP751" s="38">
        <f t="shared" ref="BP751" si="17349">lunchAdjust(BO746:BP750)</f>
        <v>0</v>
      </c>
      <c r="BQ751" s="48" t="s">
        <v>0</v>
      </c>
      <c r="BR751" s="39">
        <f t="shared" ref="BR751" si="17350">SUMPRODUCT(BQ746:BQ750*BR746:BR750)</f>
        <v>0</v>
      </c>
      <c r="BS751" s="46" t="s">
        <v>134</v>
      </c>
      <c r="BT751" s="38">
        <f t="shared" ref="BT751" si="17351">lunchAdjust(BS746:BT750)</f>
        <v>0</v>
      </c>
      <c r="BU751" s="48" t="s">
        <v>0</v>
      </c>
      <c r="BV751" s="39">
        <f t="shared" ref="BV751" si="17352">SUMPRODUCT(BU746:BU750*BV746:BV750)</f>
        <v>0</v>
      </c>
      <c r="BW751" s="46" t="s">
        <v>134</v>
      </c>
      <c r="BX751" s="38">
        <f t="shared" ref="BX751" si="17353">lunchAdjust(BW746:BX750)</f>
        <v>0</v>
      </c>
      <c r="BY751" s="48" t="s">
        <v>0</v>
      </c>
      <c r="BZ751" s="39">
        <f t="shared" ref="BZ751" si="17354">SUMPRODUCT(BY746:BY750*BZ746:BZ750)</f>
        <v>0</v>
      </c>
      <c r="CA751" s="46" t="s">
        <v>134</v>
      </c>
      <c r="CB751" s="38">
        <f t="shared" ref="CB751" si="17355">lunchAdjust(CA746:CB750)</f>
        <v>0</v>
      </c>
      <c r="CC751" s="48" t="s">
        <v>0</v>
      </c>
      <c r="CD751" s="39">
        <f t="shared" ref="CD751" si="17356">SUMPRODUCT(CC746:CC750*CD746:CD750)</f>
        <v>0</v>
      </c>
      <c r="CE751" s="46" t="s">
        <v>134</v>
      </c>
      <c r="CF751" s="38">
        <f t="shared" ref="CF751" si="17357">lunchAdjust(CE746:CF750)</f>
        <v>0</v>
      </c>
      <c r="CG751" s="48" t="s">
        <v>0</v>
      </c>
      <c r="CH751" s="39">
        <f t="shared" ref="CH751" si="17358">SUMPRODUCT(CG746:CG750*CH746:CH750)</f>
        <v>0</v>
      </c>
    </row>
    <row r="752" spans="1:86" ht="15.75" thickBot="1" x14ac:dyDescent="0.3">
      <c r="A752" s="58" t="s">
        <v>121</v>
      </c>
      <c r="B752" s="59">
        <f ca="1">roleHours(G746:CH752, "OUT")</f>
        <v>0</v>
      </c>
      <c r="C752" s="54" t="s">
        <v>137</v>
      </c>
      <c r="D752" s="22">
        <f ca="1">roleHours(G746:CH752, "PTO")</f>
        <v>8</v>
      </c>
      <c r="E752" s="23"/>
      <c r="F752" s="52"/>
      <c r="G752" s="47" t="s">
        <v>39</v>
      </c>
      <c r="H752" s="40">
        <f t="shared" ref="H752:H815" si="17359">SUMPRODUCT(I746:I750*(H746:H750="PTO"))+SUMPRODUCT(I746:I750*(H746:H750="HOL"))</f>
        <v>0</v>
      </c>
      <c r="I752" s="49" t="s">
        <v>135</v>
      </c>
      <c r="J752" s="41">
        <f t="shared" ref="J752" si="17360">J751*G$4</f>
        <v>0</v>
      </c>
      <c r="K752" s="47" t="s">
        <v>39</v>
      </c>
      <c r="L752" s="40">
        <f t="shared" ref="L752" si="17361">SUMPRODUCT(M746:M750*(L746:L750="PTO"))+SUMPRODUCT(M746:M750*(L746:L750="HOL"))</f>
        <v>0</v>
      </c>
      <c r="M752" s="49" t="s">
        <v>135</v>
      </c>
      <c r="N752" s="41">
        <f t="shared" ref="N752" si="17362">N751*K$4</f>
        <v>0</v>
      </c>
      <c r="O752" s="47" t="s">
        <v>39</v>
      </c>
      <c r="P752" s="40">
        <f t="shared" ref="P752" si="17363">SUMPRODUCT(Q746:Q750*(P746:P750="PTO"))+SUMPRODUCT(Q746:Q750*(P746:P750="HOL"))</f>
        <v>0</v>
      </c>
      <c r="Q752" s="49" t="s">
        <v>135</v>
      </c>
      <c r="R752" s="41">
        <f t="shared" ref="R752" si="17364">R751*O$4</f>
        <v>8</v>
      </c>
      <c r="S752" s="47" t="s">
        <v>39</v>
      </c>
      <c r="T752" s="40">
        <f t="shared" ref="T752" si="17365">SUMPRODUCT(U746:U750*(T746:T750="PTO"))+SUMPRODUCT(U746:U750*(T746:T750="HOL"))</f>
        <v>0</v>
      </c>
      <c r="U752" s="49" t="s">
        <v>135</v>
      </c>
      <c r="V752" s="41">
        <f t="shared" ref="V752" si="17366">V751*S$4</f>
        <v>0</v>
      </c>
      <c r="W752" s="47" t="s">
        <v>39</v>
      </c>
      <c r="X752" s="40">
        <f t="shared" ref="X752" si="17367">SUMPRODUCT(Y746:Y750*(X746:X750="PTO"))+SUMPRODUCT(Y746:Y750*(X746:X750="HOL"))</f>
        <v>0</v>
      </c>
      <c r="Y752" s="49" t="s">
        <v>135</v>
      </c>
      <c r="Z752" s="41">
        <f t="shared" ref="Z752" si="17368">Z751*W$4</f>
        <v>8</v>
      </c>
      <c r="AA752" s="47" t="s">
        <v>39</v>
      </c>
      <c r="AB752" s="40">
        <f t="shared" ref="AB752" si="17369">SUMPRODUCT(AC746:AC750*(AB746:AB750="PTO"))+SUMPRODUCT(AC746:AC750*(AB746:AB750="HOL"))</f>
        <v>0</v>
      </c>
      <c r="AC752" s="49" t="s">
        <v>135</v>
      </c>
      <c r="AD752" s="41">
        <f t="shared" ref="AD752" si="17370">AD751*AA$4</f>
        <v>8</v>
      </c>
      <c r="AE752" s="47" t="s">
        <v>39</v>
      </c>
      <c r="AF752" s="40">
        <f t="shared" ref="AF752" si="17371">SUMPRODUCT(AG746:AG750*(AF746:AF750="PTO"))+SUMPRODUCT(AG746:AG750*(AF746:AF750="HOL"))</f>
        <v>0</v>
      </c>
      <c r="AG752" s="49" t="s">
        <v>135</v>
      </c>
      <c r="AH752" s="41">
        <f t="shared" ref="AH752" si="17372">AH751*AE$4</f>
        <v>6.5</v>
      </c>
      <c r="AI752" s="47" t="s">
        <v>39</v>
      </c>
      <c r="AJ752" s="40">
        <f t="shared" ref="AJ752" si="17373">SUMPRODUCT(AK746:AK750*(AJ746:AJ750="PTO"))+SUMPRODUCT(AK746:AK750*(AJ746:AJ750="HOL"))</f>
        <v>8</v>
      </c>
      <c r="AK752" s="49" t="s">
        <v>135</v>
      </c>
      <c r="AL752" s="41">
        <f>AL751*AI$4</f>
        <v>0</v>
      </c>
      <c r="AM752" s="47" t="s">
        <v>39</v>
      </c>
      <c r="AN752" s="40">
        <f t="shared" ref="AN752" si="17374">SUMPRODUCT(AO746:AO750*(AN746:AN750="PTO"))+SUMPRODUCT(AO746:AO750*(AN746:AN750="HOL"))</f>
        <v>0</v>
      </c>
      <c r="AO752" s="49" t="s">
        <v>135</v>
      </c>
      <c r="AP752" s="41">
        <f t="shared" ref="AP752" si="17375">AP751*AM$4</f>
        <v>8</v>
      </c>
      <c r="AQ752" s="47" t="s">
        <v>39</v>
      </c>
      <c r="AR752" s="40">
        <f t="shared" ref="AR752" si="17376">SUMPRODUCT(AS746:AS750*(AR746:AR750="PTO"))+SUMPRODUCT(AS746:AS750*(AR746:AR750="HOL"))</f>
        <v>0</v>
      </c>
      <c r="AS752" s="49" t="s">
        <v>135</v>
      </c>
      <c r="AT752" s="41">
        <f t="shared" ref="AT752" si="17377">AT751*AQ$4</f>
        <v>0</v>
      </c>
      <c r="AU752" s="47" t="s">
        <v>39</v>
      </c>
      <c r="AV752" s="40">
        <f t="shared" ref="AV752" si="17378">SUMPRODUCT(AW746:AW750*(AV746:AV750="PTO"))+SUMPRODUCT(AW746:AW750*(AV746:AV750="HOL"))</f>
        <v>0</v>
      </c>
      <c r="AW752" s="49" t="s">
        <v>135</v>
      </c>
      <c r="AX752" s="41">
        <f>AX751*AU$4</f>
        <v>0</v>
      </c>
      <c r="AY752" s="47" t="s">
        <v>39</v>
      </c>
      <c r="AZ752" s="40">
        <f t="shared" ref="AZ752" si="17379">SUMPRODUCT(BA746:BA750*(AZ746:AZ750="PTO"))+SUMPRODUCT(BA746:BA750*(AZ746:AZ750="HOL"))</f>
        <v>0</v>
      </c>
      <c r="BA752" s="49" t="s">
        <v>135</v>
      </c>
      <c r="BB752" s="41">
        <f>BB751*AY$4</f>
        <v>8</v>
      </c>
      <c r="BC752" s="47" t="s">
        <v>39</v>
      </c>
      <c r="BD752" s="40">
        <f t="shared" ref="BD752" si="17380">SUMPRODUCT(BE746:BE750*(BD746:BD750="PTO"))+SUMPRODUCT(BE746:BE750*(BD746:BD750="HOL"))</f>
        <v>0</v>
      </c>
      <c r="BE752" s="49" t="s">
        <v>135</v>
      </c>
      <c r="BF752" s="41">
        <f>BF751*BC$4</f>
        <v>0</v>
      </c>
      <c r="BG752" s="47" t="s">
        <v>39</v>
      </c>
      <c r="BH752" s="40">
        <f t="shared" ref="BH752" si="17381">SUMPRODUCT(BI746:BI750*(BH746:BH750="PTO"))+SUMPRODUCT(BI746:BI750*(BH746:BH750="HOL"))</f>
        <v>0</v>
      </c>
      <c r="BI752" s="49" t="s">
        <v>135</v>
      </c>
      <c r="BJ752" s="41">
        <f>BJ751*BG$4</f>
        <v>0</v>
      </c>
      <c r="BK752" s="47" t="s">
        <v>39</v>
      </c>
      <c r="BL752" s="40">
        <f t="shared" ref="BL752" si="17382">SUMPRODUCT(BM746:BM750*(BL746:BL750="PTO"))+SUMPRODUCT(BM746:BM750*(BL746:BL750="HOL"))</f>
        <v>0</v>
      </c>
      <c r="BM752" s="49" t="s">
        <v>135</v>
      </c>
      <c r="BN752" s="41">
        <f>BN751*BK$4</f>
        <v>0</v>
      </c>
      <c r="BO752" s="47" t="s">
        <v>39</v>
      </c>
      <c r="BP752" s="40">
        <f t="shared" ref="BP752" si="17383">SUMPRODUCT(BQ746:BQ750*(BP746:BP750="PTO"))+SUMPRODUCT(BQ746:BQ750*(BP746:BP750="HOL"))</f>
        <v>0</v>
      </c>
      <c r="BQ752" s="49" t="s">
        <v>135</v>
      </c>
      <c r="BR752" s="41">
        <f t="shared" ref="BR752" si="17384">BR751*BO$4</f>
        <v>0</v>
      </c>
      <c r="BS752" s="47" t="s">
        <v>39</v>
      </c>
      <c r="BT752" s="40">
        <f t="shared" ref="BT752" si="17385">SUMPRODUCT(BU746:BU750*(BT746:BT750="PTO"))+SUMPRODUCT(BU746:BU750*(BT746:BT750="HOL"))</f>
        <v>0</v>
      </c>
      <c r="BU752" s="49" t="s">
        <v>135</v>
      </c>
      <c r="BV752" s="41">
        <f t="shared" ref="BV752" si="17386">BV751*BS$4</f>
        <v>0</v>
      </c>
      <c r="BW752" s="47" t="s">
        <v>39</v>
      </c>
      <c r="BX752" s="40">
        <f t="shared" ref="BX752" si="17387">SUMPRODUCT(BY746:BY750*(BX746:BX750="PTO"))+SUMPRODUCT(BY746:BY750*(BX746:BX750="HOL"))</f>
        <v>0</v>
      </c>
      <c r="BY752" s="49" t="s">
        <v>135</v>
      </c>
      <c r="BZ752" s="41">
        <f t="shared" ref="BZ752" si="17388">BZ751*BW$4</f>
        <v>0</v>
      </c>
      <c r="CA752" s="47" t="s">
        <v>39</v>
      </c>
      <c r="CB752" s="40">
        <f t="shared" ref="CB752" si="17389">SUMPRODUCT(CC746:CC750*(CB746:CB750="PTO"))+SUMPRODUCT(CC746:CC750*(CB746:CB750="HOL"))</f>
        <v>0</v>
      </c>
      <c r="CC752" s="49" t="s">
        <v>135</v>
      </c>
      <c r="CD752" s="41">
        <f t="shared" ref="CD752" si="17390">CD751*CA$4</f>
        <v>0</v>
      </c>
      <c r="CE752" s="47" t="s">
        <v>39</v>
      </c>
      <c r="CF752" s="40">
        <f t="shared" ref="CF752" si="17391">SUMPRODUCT(CG746:CG750*(CF746:CF750="PTO"))+SUMPRODUCT(CG746:CG750*(CF746:CF750="HOL"))</f>
        <v>0</v>
      </c>
      <c r="CG752" s="49" t="s">
        <v>135</v>
      </c>
      <c r="CH752" s="41">
        <f t="shared" ref="CH752" si="17392">CH751*CE$4</f>
        <v>0</v>
      </c>
    </row>
    <row r="753" spans="1:86" x14ac:dyDescent="0.25">
      <c r="A753" s="70" t="s">
        <v>133</v>
      </c>
      <c r="B753" s="71">
        <f t="shared" ref="B753" ca="1" si="17393">D753-B754</f>
        <v>-9.3270790171833653</v>
      </c>
      <c r="C753" s="72" t="s">
        <v>122</v>
      </c>
      <c r="D753" s="71">
        <f>IFERROR(INDEX(Holidays[FTE], MATCH(Entry!E753, Holidays[Date], 0)), 1)*8*INDEX(FTEguide[[1]:[12]], MATCH(Entry!E754, FTEguide[Weekday], 0), IF(Entry!E756&gt;0, Entry!E756, MONTH(Entry!E753)))</f>
        <v>61.172920982816635</v>
      </c>
      <c r="E753" s="60">
        <f t="shared" si="16897"/>
        <v>43935</v>
      </c>
      <c r="F753" s="50" t="s">
        <v>128</v>
      </c>
      <c r="G753" s="34" t="s">
        <v>136</v>
      </c>
      <c r="H753" s="35" t="s">
        <v>23</v>
      </c>
      <c r="I753" s="42">
        <f t="shared" ref="I753" si="17394">parseTime(G753)-(H758=INT(RIGHT($F753, 1)))</f>
        <v>8</v>
      </c>
      <c r="J753" s="43">
        <f t="shared" ref="J753:J757" si="17395">isClocked(H753)</f>
        <v>1</v>
      </c>
      <c r="K753" s="34" t="s">
        <v>136</v>
      </c>
      <c r="L753" s="35" t="s">
        <v>23</v>
      </c>
      <c r="M753" s="42">
        <f t="shared" ref="M753" si="17396">parseTime(K753)-(L758=INT(RIGHT($F753, 1)))</f>
        <v>8</v>
      </c>
      <c r="N753" s="43">
        <f t="shared" ref="N753:N757" si="17397">isClocked(L753)</f>
        <v>1</v>
      </c>
      <c r="O753" s="34" t="s">
        <v>180</v>
      </c>
      <c r="P753" s="35" t="s">
        <v>23</v>
      </c>
      <c r="Q753" s="42">
        <f t="shared" ref="Q753" si="17398">parseTime(O753)-(P758=INT(RIGHT($F753, 1)))</f>
        <v>8</v>
      </c>
      <c r="R753" s="43">
        <f t="shared" ref="R753:R757" si="17399">isClocked(P753)</f>
        <v>1</v>
      </c>
      <c r="S753" s="34" t="s">
        <v>227</v>
      </c>
      <c r="T753" s="35" t="s">
        <v>23</v>
      </c>
      <c r="U753" s="42">
        <f t="shared" ref="U753" si="17400">parseTime(S753)-(T758=INT(RIGHT($F753, 1)))</f>
        <v>8</v>
      </c>
      <c r="V753" s="43">
        <f t="shared" ref="V753:V757" si="17401">isClocked(T753)</f>
        <v>1</v>
      </c>
      <c r="W753" s="34" t="s">
        <v>136</v>
      </c>
      <c r="X753" s="35" t="s">
        <v>24</v>
      </c>
      <c r="Y753" s="42">
        <f t="shared" ref="Y753" si="17402">parseTime(W753)-(X758=INT(RIGHT($F753, 1)))</f>
        <v>8</v>
      </c>
      <c r="Z753" s="43">
        <f t="shared" ref="Z753:Z757" si="17403">isClocked(X753)</f>
        <v>1</v>
      </c>
      <c r="AA753" s="34" t="s">
        <v>136</v>
      </c>
      <c r="AB753" s="35" t="s">
        <v>23</v>
      </c>
      <c r="AC753" s="42">
        <f t="shared" ref="AC753" si="17404">parseTime(AA753)-(AB758=INT(RIGHT($F753, 1)))</f>
        <v>8</v>
      </c>
      <c r="AD753" s="43">
        <f t="shared" ref="AD753:AD757" si="17405">isClocked(AB753)</f>
        <v>1</v>
      </c>
      <c r="AE753" s="34" t="s">
        <v>261</v>
      </c>
      <c r="AF753" s="35" t="s">
        <v>23</v>
      </c>
      <c r="AG753" s="42">
        <f t="shared" ref="AG753" si="17406">parseTime(AE753)-(AF758=INT(RIGHT($F753, 1)))</f>
        <v>6.5</v>
      </c>
      <c r="AH753" s="43">
        <f t="shared" ref="AH753:AH757" si="17407">isClocked(AF753)</f>
        <v>1</v>
      </c>
      <c r="AI753" s="34" t="s">
        <v>136</v>
      </c>
      <c r="AJ753" s="35" t="s">
        <v>23</v>
      </c>
      <c r="AK753" s="42">
        <f>parseTime(AI753)-(AJ758=INT(RIGHT($F753, 1)))</f>
        <v>8</v>
      </c>
      <c r="AL753" s="43">
        <f t="shared" ref="AL753:AL757" si="17408">isClocked(AJ753)</f>
        <v>1</v>
      </c>
      <c r="AM753" s="34"/>
      <c r="AN753" s="35"/>
      <c r="AO753" s="42">
        <f t="shared" ref="AO753" si="17409">parseTime(AM753)-(AN758=INT(RIGHT($F753, 1)))</f>
        <v>0</v>
      </c>
      <c r="AP753" s="43">
        <f t="shared" ref="AP753:AP757" si="17410">isClocked(AN753)</f>
        <v>0</v>
      </c>
      <c r="AQ753" s="34"/>
      <c r="AR753" s="35"/>
      <c r="AS753" s="42">
        <f t="shared" ref="AS753" si="17411">parseTime(AQ753)-(AR758=INT(RIGHT($F753, 1)))</f>
        <v>0</v>
      </c>
      <c r="AT753" s="43">
        <f t="shared" ref="AT753:AT757" si="17412">isClocked(AR753)</f>
        <v>0</v>
      </c>
      <c r="AU753" s="34"/>
      <c r="AV753" s="35"/>
      <c r="AW753" s="42">
        <f>parseTime(AU753)-(AV758=INT(RIGHT($F753, 1)))</f>
        <v>0</v>
      </c>
      <c r="AX753" s="43">
        <f t="shared" ref="AX753:AX757" si="17413">isClocked(AV753)</f>
        <v>0</v>
      </c>
      <c r="AY753" s="34"/>
      <c r="AZ753" s="35"/>
      <c r="BA753" s="42">
        <f>parseTime(AY753)-(AZ758=INT(RIGHT($F753, 1)))</f>
        <v>0</v>
      </c>
      <c r="BB753" s="43">
        <f t="shared" ref="BB753:BB757" si="17414">isClocked(AZ753)</f>
        <v>0</v>
      </c>
      <c r="BC753" s="34" t="s">
        <v>136</v>
      </c>
      <c r="BD753" s="35" t="s">
        <v>24</v>
      </c>
      <c r="BE753" s="42">
        <f>parseTime(BC753)-(BD758=INT(RIGHT($F753, 1)))</f>
        <v>8</v>
      </c>
      <c r="BF753" s="43">
        <f t="shared" ref="BF753:BF757" si="17415">isClocked(BD753)</f>
        <v>1</v>
      </c>
      <c r="BG753" s="34"/>
      <c r="BH753" s="35"/>
      <c r="BI753" s="42">
        <f>parseTime(BG753)-(BH758=INT(RIGHT($F753, 1)))</f>
        <v>0</v>
      </c>
      <c r="BJ753" s="43">
        <f t="shared" ref="BJ753:BJ757" si="17416">isClocked(BH753)</f>
        <v>0</v>
      </c>
      <c r="BK753" s="34"/>
      <c r="BL753" s="35"/>
      <c r="BM753" s="42">
        <f>parseTime(BK753)-(BL758=INT(RIGHT($F753, 1)))</f>
        <v>0</v>
      </c>
      <c r="BN753" s="43">
        <f t="shared" ref="BN753:BN757" si="17417">isClocked(BL753)</f>
        <v>0</v>
      </c>
      <c r="BO753" s="34"/>
      <c r="BP753" s="35"/>
      <c r="BQ753" s="42">
        <f t="shared" ref="BQ753" si="17418">parseTime(BO753)-(BP758=INT(RIGHT($F753, 1)))</f>
        <v>0</v>
      </c>
      <c r="BR753" s="43">
        <f t="shared" ref="BR753:BR757" si="17419">isClocked(BP753)</f>
        <v>0</v>
      </c>
      <c r="BS753" s="34"/>
      <c r="BT753" s="35"/>
      <c r="BU753" s="42">
        <f t="shared" ref="BU753" si="17420">parseTime(BS753)-(BT758=INT(RIGHT($F753, 1)))</f>
        <v>0</v>
      </c>
      <c r="BV753" s="43">
        <f t="shared" ref="BV753:BV757" si="17421">isClocked(BT753)</f>
        <v>0</v>
      </c>
      <c r="BW753" s="34"/>
      <c r="BX753" s="35"/>
      <c r="BY753" s="42">
        <f t="shared" ref="BY753" si="17422">parseTime(BW753)-(BX758=INT(RIGHT($F753, 1)))</f>
        <v>0</v>
      </c>
      <c r="BZ753" s="43">
        <f t="shared" ref="BZ753:BZ757" si="17423">isClocked(BX753)</f>
        <v>0</v>
      </c>
      <c r="CA753" s="34"/>
      <c r="CB753" s="35"/>
      <c r="CC753" s="42">
        <f t="shared" ref="CC753" si="17424">parseTime(CA753)-(CB758=INT(RIGHT($F753, 1)))</f>
        <v>0</v>
      </c>
      <c r="CD753" s="43">
        <f t="shared" ref="CD753:CD757" si="17425">isClocked(CB753)</f>
        <v>0</v>
      </c>
      <c r="CE753" s="34"/>
      <c r="CF753" s="35"/>
      <c r="CG753" s="42">
        <f t="shared" ref="CG753" si="17426">parseTime(CE753)-(CF758=INT(RIGHT($F753, 1)))</f>
        <v>0</v>
      </c>
      <c r="CH753" s="43">
        <f t="shared" ref="CH753:CH757" si="17427">isClocked(CF753)</f>
        <v>0</v>
      </c>
    </row>
    <row r="754" spans="1:86" x14ac:dyDescent="0.25">
      <c r="A754" s="56" t="s">
        <v>0</v>
      </c>
      <c r="B754" s="57">
        <f t="shared" ref="B754" ca="1" si="17428">SUM(B755:B758)</f>
        <v>70.5</v>
      </c>
      <c r="C754" s="14" t="s">
        <v>252</v>
      </c>
      <c r="D754" s="14"/>
      <c r="E754" s="55" t="str">
        <f t="shared" si="16766"/>
        <v>Tuesday</v>
      </c>
      <c r="F754" s="51" t="s">
        <v>129</v>
      </c>
      <c r="G754" s="36"/>
      <c r="H754" s="37"/>
      <c r="I754" s="44">
        <f t="shared" ref="I754" si="17429">parseTime(G754)-(H758=INT(RIGHT($F754, 1)))</f>
        <v>0</v>
      </c>
      <c r="J754" s="45">
        <f t="shared" si="17395"/>
        <v>0</v>
      </c>
      <c r="K754" s="36"/>
      <c r="L754" s="37"/>
      <c r="M754" s="44">
        <f t="shared" ref="M754" si="17430">parseTime(K754)-(L758=INT(RIGHT($F754, 1)))</f>
        <v>0</v>
      </c>
      <c r="N754" s="45">
        <f t="shared" si="17397"/>
        <v>0</v>
      </c>
      <c r="O754" s="36"/>
      <c r="P754" s="37"/>
      <c r="Q754" s="44">
        <f t="shared" ref="Q754" si="17431">parseTime(O754)-(P758=INT(RIGHT($F754, 1)))</f>
        <v>0</v>
      </c>
      <c r="R754" s="45">
        <f t="shared" si="17399"/>
        <v>0</v>
      </c>
      <c r="S754" s="36"/>
      <c r="T754" s="37"/>
      <c r="U754" s="44">
        <f t="shared" ref="U754" si="17432">parseTime(S754)-(T758=INT(RIGHT($F754, 1)))</f>
        <v>0</v>
      </c>
      <c r="V754" s="45">
        <f t="shared" si="17401"/>
        <v>0</v>
      </c>
      <c r="W754" s="36"/>
      <c r="X754" s="37"/>
      <c r="Y754" s="44">
        <f t="shared" ref="Y754" si="17433">parseTime(W754)-(X758=INT(RIGHT($F754, 1)))</f>
        <v>0</v>
      </c>
      <c r="Z754" s="45">
        <f t="shared" si="17403"/>
        <v>0</v>
      </c>
      <c r="AA754" s="36"/>
      <c r="AB754" s="37"/>
      <c r="AC754" s="44">
        <f t="shared" ref="AC754" si="17434">parseTime(AA754)-(AB758=INT(RIGHT($F754, 1)))</f>
        <v>0</v>
      </c>
      <c r="AD754" s="45">
        <f t="shared" si="17405"/>
        <v>0</v>
      </c>
      <c r="AE754" s="36"/>
      <c r="AF754" s="37"/>
      <c r="AG754" s="44">
        <f t="shared" ref="AG754" si="17435">parseTime(AE754)-(AF758=INT(RIGHT($F754, 1)))</f>
        <v>0</v>
      </c>
      <c r="AH754" s="45">
        <f t="shared" si="17407"/>
        <v>0</v>
      </c>
      <c r="AI754" s="36"/>
      <c r="AJ754" s="37"/>
      <c r="AK754" s="44">
        <f>parseTime(AI754)-(AJ758=INT(RIGHT($F754, 1)))</f>
        <v>0</v>
      </c>
      <c r="AL754" s="45">
        <f t="shared" si="17408"/>
        <v>0</v>
      </c>
      <c r="AM754" s="36"/>
      <c r="AN754" s="37"/>
      <c r="AO754" s="44">
        <f t="shared" ref="AO754" si="17436">parseTime(AM754)-(AN758=INT(RIGHT($F754, 1)))</f>
        <v>0</v>
      </c>
      <c r="AP754" s="45">
        <f t="shared" si="17410"/>
        <v>0</v>
      </c>
      <c r="AQ754" s="36"/>
      <c r="AR754" s="37"/>
      <c r="AS754" s="44">
        <f t="shared" ref="AS754" si="17437">parseTime(AQ754)-(AR758=INT(RIGHT($F754, 1)))</f>
        <v>0</v>
      </c>
      <c r="AT754" s="45">
        <f t="shared" si="17412"/>
        <v>0</v>
      </c>
      <c r="AU754" s="36"/>
      <c r="AV754" s="37"/>
      <c r="AW754" s="44">
        <f>parseTime(AU754)-(AV758=INT(RIGHT($F754, 1)))</f>
        <v>0</v>
      </c>
      <c r="AX754" s="45">
        <f t="shared" si="17413"/>
        <v>0</v>
      </c>
      <c r="AY754" s="36"/>
      <c r="AZ754" s="37"/>
      <c r="BA754" s="44">
        <f>parseTime(AY754)-(AZ758=INT(RIGHT($F754, 1)))</f>
        <v>0</v>
      </c>
      <c r="BB754" s="45">
        <f t="shared" si="17414"/>
        <v>0</v>
      </c>
      <c r="BC754" s="36"/>
      <c r="BD754" s="37"/>
      <c r="BE754" s="44">
        <f>parseTime(BC754)-(BD758=INT(RIGHT($F754, 1)))</f>
        <v>0</v>
      </c>
      <c r="BF754" s="45">
        <f t="shared" si="17415"/>
        <v>0</v>
      </c>
      <c r="BG754" s="36"/>
      <c r="BH754" s="37"/>
      <c r="BI754" s="44">
        <f>parseTime(BG754)-(BH758=INT(RIGHT($F754, 1)))</f>
        <v>0</v>
      </c>
      <c r="BJ754" s="45">
        <f t="shared" si="17416"/>
        <v>0</v>
      </c>
      <c r="BK754" s="36"/>
      <c r="BL754" s="37"/>
      <c r="BM754" s="44">
        <f>parseTime(BK754)-(BL758=INT(RIGHT($F754, 1)))</f>
        <v>0</v>
      </c>
      <c r="BN754" s="45">
        <f t="shared" si="17417"/>
        <v>0</v>
      </c>
      <c r="BO754" s="36"/>
      <c r="BP754" s="37"/>
      <c r="BQ754" s="44">
        <f t="shared" ref="BQ754" si="17438">parseTime(BO754)-(BP758=INT(RIGHT($F754, 1)))</f>
        <v>0</v>
      </c>
      <c r="BR754" s="45">
        <f t="shared" si="17419"/>
        <v>0</v>
      </c>
      <c r="BS754" s="36"/>
      <c r="BT754" s="37"/>
      <c r="BU754" s="44">
        <f t="shared" ref="BU754" si="17439">parseTime(BS754)-(BT758=INT(RIGHT($F754, 1)))</f>
        <v>0</v>
      </c>
      <c r="BV754" s="45">
        <f t="shared" si="17421"/>
        <v>0</v>
      </c>
      <c r="BW754" s="36"/>
      <c r="BX754" s="37"/>
      <c r="BY754" s="44">
        <f t="shared" ref="BY754" si="17440">parseTime(BW754)-(BX758=INT(RIGHT($F754, 1)))</f>
        <v>0</v>
      </c>
      <c r="BZ754" s="45">
        <f t="shared" si="17423"/>
        <v>0</v>
      </c>
      <c r="CA754" s="36"/>
      <c r="CB754" s="37"/>
      <c r="CC754" s="44">
        <f t="shared" ref="CC754" si="17441">parseTime(CA754)-(CB758=INT(RIGHT($F754, 1)))</f>
        <v>0</v>
      </c>
      <c r="CD754" s="45">
        <f t="shared" si="17425"/>
        <v>0</v>
      </c>
      <c r="CE754" s="36"/>
      <c r="CF754" s="37"/>
      <c r="CG754" s="44">
        <f t="shared" ref="CG754" si="17442">parseTime(CE754)-(CF758=INT(RIGHT($F754, 1)))</f>
        <v>0</v>
      </c>
      <c r="CH754" s="45">
        <f t="shared" si="17427"/>
        <v>0</v>
      </c>
    </row>
    <row r="755" spans="1:86" x14ac:dyDescent="0.25">
      <c r="A755" s="56" t="s">
        <v>117</v>
      </c>
      <c r="B755" s="57">
        <f ca="1">roleHours(G753:CH759, "MFD")</f>
        <v>54.5</v>
      </c>
      <c r="C755" s="14">
        <f t="shared" ca="1" si="16326"/>
        <v>6.8125</v>
      </c>
      <c r="D755" s="14"/>
      <c r="E755" s="20" t="s">
        <v>127</v>
      </c>
      <c r="F755" s="51" t="s">
        <v>130</v>
      </c>
      <c r="G755" s="36"/>
      <c r="H755" s="37"/>
      <c r="I755" s="44">
        <f t="shared" ref="I755" si="17443">parseTime(G755)-(H758=INT(RIGHT($F755, 1)))</f>
        <v>0</v>
      </c>
      <c r="J755" s="45">
        <f t="shared" si="17395"/>
        <v>0</v>
      </c>
      <c r="K755" s="36"/>
      <c r="L755" s="37"/>
      <c r="M755" s="44">
        <f t="shared" ref="M755" si="17444">parseTime(K755)-(L758=INT(RIGHT($F755, 1)))</f>
        <v>0</v>
      </c>
      <c r="N755" s="45">
        <f t="shared" si="17397"/>
        <v>0</v>
      </c>
      <c r="O755" s="36"/>
      <c r="P755" s="37"/>
      <c r="Q755" s="44">
        <f t="shared" ref="Q755" si="17445">parseTime(O755)-(P758=INT(RIGHT($F755, 1)))</f>
        <v>0</v>
      </c>
      <c r="R755" s="45">
        <f t="shared" si="17399"/>
        <v>0</v>
      </c>
      <c r="S755" s="36"/>
      <c r="T755" s="37"/>
      <c r="U755" s="44">
        <f t="shared" ref="U755" si="17446">parseTime(S755)-(T758=INT(RIGHT($F755, 1)))</f>
        <v>0</v>
      </c>
      <c r="V755" s="45">
        <f t="shared" si="17401"/>
        <v>0</v>
      </c>
      <c r="W755" s="36"/>
      <c r="X755" s="37"/>
      <c r="Y755" s="44">
        <f t="shared" ref="Y755" si="17447">parseTime(W755)-(X758=INT(RIGHT($F755, 1)))</f>
        <v>0</v>
      </c>
      <c r="Z755" s="45">
        <f t="shared" si="17403"/>
        <v>0</v>
      </c>
      <c r="AA755" s="36"/>
      <c r="AB755" s="37"/>
      <c r="AC755" s="44">
        <f t="shared" ref="AC755" si="17448">parseTime(AA755)-(AB758=INT(RIGHT($F755, 1)))</f>
        <v>0</v>
      </c>
      <c r="AD755" s="45">
        <f t="shared" si="17405"/>
        <v>0</v>
      </c>
      <c r="AE755" s="36"/>
      <c r="AF755" s="37"/>
      <c r="AG755" s="44">
        <f t="shared" ref="AG755" si="17449">parseTime(AE755)-(AF758=INT(RIGHT($F755, 1)))</f>
        <v>0</v>
      </c>
      <c r="AH755" s="45">
        <f t="shared" si="17407"/>
        <v>0</v>
      </c>
      <c r="AI755" s="36"/>
      <c r="AJ755" s="37"/>
      <c r="AK755" s="44">
        <f>parseTime(AI755)-(AJ758=INT(RIGHT($F755, 1)))</f>
        <v>0</v>
      </c>
      <c r="AL755" s="45">
        <f t="shared" si="17408"/>
        <v>0</v>
      </c>
      <c r="AM755" s="36"/>
      <c r="AN755" s="37"/>
      <c r="AO755" s="44">
        <f t="shared" ref="AO755" si="17450">parseTime(AM755)-(AN758=INT(RIGHT($F755, 1)))</f>
        <v>0</v>
      </c>
      <c r="AP755" s="45">
        <f t="shared" si="17410"/>
        <v>0</v>
      </c>
      <c r="AQ755" s="36"/>
      <c r="AR755" s="37"/>
      <c r="AS755" s="44">
        <f t="shared" ref="AS755" si="17451">parseTime(AQ755)-(AR758=INT(RIGHT($F755, 1)))</f>
        <v>0</v>
      </c>
      <c r="AT755" s="45">
        <f t="shared" si="17412"/>
        <v>0</v>
      </c>
      <c r="AU755" s="36"/>
      <c r="AV755" s="37"/>
      <c r="AW755" s="44">
        <f>parseTime(AU755)-(AV758=INT(RIGHT($F755, 1)))</f>
        <v>0</v>
      </c>
      <c r="AX755" s="45">
        <f t="shared" si="17413"/>
        <v>0</v>
      </c>
      <c r="AY755" s="36"/>
      <c r="AZ755" s="37"/>
      <c r="BA755" s="44">
        <f>parseTime(AY755)-(AZ758=INT(RIGHT($F755, 1)))</f>
        <v>0</v>
      </c>
      <c r="BB755" s="45">
        <f t="shared" si="17414"/>
        <v>0</v>
      </c>
      <c r="BC755" s="36"/>
      <c r="BD755" s="37"/>
      <c r="BE755" s="44">
        <f>parseTime(BC755)-(BD758=INT(RIGHT($F755, 1)))</f>
        <v>0</v>
      </c>
      <c r="BF755" s="45">
        <f t="shared" si="17415"/>
        <v>0</v>
      </c>
      <c r="BG755" s="36"/>
      <c r="BH755" s="37"/>
      <c r="BI755" s="44">
        <f>parseTime(BG755)-(BH758=INT(RIGHT($F755, 1)))</f>
        <v>0</v>
      </c>
      <c r="BJ755" s="45">
        <f t="shared" si="17416"/>
        <v>0</v>
      </c>
      <c r="BK755" s="36"/>
      <c r="BL755" s="37"/>
      <c r="BM755" s="44">
        <f>parseTime(BK755)-(BL758=INT(RIGHT($F755, 1)))</f>
        <v>0</v>
      </c>
      <c r="BN755" s="45">
        <f t="shared" si="17417"/>
        <v>0</v>
      </c>
      <c r="BO755" s="36"/>
      <c r="BP755" s="37"/>
      <c r="BQ755" s="44">
        <f t="shared" ref="BQ755" si="17452">parseTime(BO755)-(BP758=INT(RIGHT($F755, 1)))</f>
        <v>0</v>
      </c>
      <c r="BR755" s="45">
        <f t="shared" si="17419"/>
        <v>0</v>
      </c>
      <c r="BS755" s="36"/>
      <c r="BT755" s="37"/>
      <c r="BU755" s="44">
        <f t="shared" ref="BU755" si="17453">parseTime(BS755)-(BT758=INT(RIGHT($F755, 1)))</f>
        <v>0</v>
      </c>
      <c r="BV755" s="45">
        <f t="shared" si="17421"/>
        <v>0</v>
      </c>
      <c r="BW755" s="36"/>
      <c r="BX755" s="37"/>
      <c r="BY755" s="44">
        <f t="shared" ref="BY755" si="17454">parseTime(BW755)-(BX758=INT(RIGHT($F755, 1)))</f>
        <v>0</v>
      </c>
      <c r="BZ755" s="45">
        <f t="shared" si="17423"/>
        <v>0</v>
      </c>
      <c r="CA755" s="36"/>
      <c r="CB755" s="37"/>
      <c r="CC755" s="44">
        <f t="shared" ref="CC755" si="17455">parseTime(CA755)-(CB758=INT(RIGHT($F755, 1)))</f>
        <v>0</v>
      </c>
      <c r="CD755" s="45">
        <f t="shared" si="17425"/>
        <v>0</v>
      </c>
      <c r="CE755" s="36"/>
      <c r="CF755" s="37"/>
      <c r="CG755" s="44">
        <f t="shared" ref="CG755" si="17456">parseTime(CE755)-(CF758=INT(RIGHT($F755, 1)))</f>
        <v>0</v>
      </c>
      <c r="CH755" s="45">
        <f t="shared" si="17427"/>
        <v>0</v>
      </c>
    </row>
    <row r="756" spans="1:86" x14ac:dyDescent="0.25">
      <c r="A756" s="56" t="s">
        <v>118</v>
      </c>
      <c r="B756" s="57">
        <f ca="1">roleHours(G753:CH759, "DFD")</f>
        <v>16</v>
      </c>
      <c r="C756" s="14">
        <f t="shared" ca="1" si="16326"/>
        <v>2</v>
      </c>
      <c r="D756" s="14"/>
      <c r="E756" s="20"/>
      <c r="F756" s="51" t="s">
        <v>131</v>
      </c>
      <c r="G756" s="36"/>
      <c r="H756" s="37"/>
      <c r="I756" s="44">
        <f t="shared" ref="I756" si="17457">parseTime(G756)-(H758=INT(RIGHT($F756, 1)))</f>
        <v>0</v>
      </c>
      <c r="J756" s="45">
        <f t="shared" si="17395"/>
        <v>0</v>
      </c>
      <c r="K756" s="36"/>
      <c r="L756" s="37"/>
      <c r="M756" s="44">
        <f t="shared" ref="M756" si="17458">parseTime(K756)-(L758=INT(RIGHT($F756, 1)))</f>
        <v>0</v>
      </c>
      <c r="N756" s="45">
        <f t="shared" si="17397"/>
        <v>0</v>
      </c>
      <c r="O756" s="36"/>
      <c r="P756" s="37"/>
      <c r="Q756" s="44">
        <f t="shared" ref="Q756" si="17459">parseTime(O756)-(P758=INT(RIGHT($F756, 1)))</f>
        <v>0</v>
      </c>
      <c r="R756" s="45">
        <f t="shared" si="17399"/>
        <v>0</v>
      </c>
      <c r="S756" s="36"/>
      <c r="T756" s="37"/>
      <c r="U756" s="44">
        <f t="shared" ref="U756" si="17460">parseTime(S756)-(T758=INT(RIGHT($F756, 1)))</f>
        <v>0</v>
      </c>
      <c r="V756" s="45">
        <f t="shared" si="17401"/>
        <v>0</v>
      </c>
      <c r="W756" s="36"/>
      <c r="X756" s="37"/>
      <c r="Y756" s="44">
        <f t="shared" ref="Y756" si="17461">parseTime(W756)-(X758=INT(RIGHT($F756, 1)))</f>
        <v>0</v>
      </c>
      <c r="Z756" s="45">
        <f t="shared" si="17403"/>
        <v>0</v>
      </c>
      <c r="AA756" s="36"/>
      <c r="AB756" s="37"/>
      <c r="AC756" s="44">
        <f t="shared" ref="AC756" si="17462">parseTime(AA756)-(AB758=INT(RIGHT($F756, 1)))</f>
        <v>0</v>
      </c>
      <c r="AD756" s="45">
        <f t="shared" si="17405"/>
        <v>0</v>
      </c>
      <c r="AE756" s="36"/>
      <c r="AF756" s="37"/>
      <c r="AG756" s="44">
        <f t="shared" ref="AG756" si="17463">parseTime(AE756)-(AF758=INT(RIGHT($F756, 1)))</f>
        <v>0</v>
      </c>
      <c r="AH756" s="45">
        <f t="shared" si="17407"/>
        <v>0</v>
      </c>
      <c r="AI756" s="36"/>
      <c r="AJ756" s="37"/>
      <c r="AK756" s="44">
        <f>parseTime(AI756)-(AJ758=INT(RIGHT($F756, 1)))</f>
        <v>0</v>
      </c>
      <c r="AL756" s="45">
        <f t="shared" si="17408"/>
        <v>0</v>
      </c>
      <c r="AM756" s="36"/>
      <c r="AN756" s="37"/>
      <c r="AO756" s="44">
        <f t="shared" ref="AO756" si="17464">parseTime(AM756)-(AN758=INT(RIGHT($F756, 1)))</f>
        <v>0</v>
      </c>
      <c r="AP756" s="45">
        <f t="shared" si="17410"/>
        <v>0</v>
      </c>
      <c r="AQ756" s="36"/>
      <c r="AR756" s="37"/>
      <c r="AS756" s="44">
        <f t="shared" ref="AS756" si="17465">parseTime(AQ756)-(AR758=INT(RIGHT($F756, 1)))</f>
        <v>0</v>
      </c>
      <c r="AT756" s="45">
        <f t="shared" si="17412"/>
        <v>0</v>
      </c>
      <c r="AU756" s="36"/>
      <c r="AV756" s="37"/>
      <c r="AW756" s="44">
        <f>parseTime(AU756)-(AV758=INT(RIGHT($F756, 1)))</f>
        <v>0</v>
      </c>
      <c r="AX756" s="45">
        <f t="shared" si="17413"/>
        <v>0</v>
      </c>
      <c r="AY756" s="36"/>
      <c r="AZ756" s="37"/>
      <c r="BA756" s="44">
        <f>parseTime(AY756)-(AZ758=INT(RIGHT($F756, 1)))</f>
        <v>0</v>
      </c>
      <c r="BB756" s="45">
        <f t="shared" si="17414"/>
        <v>0</v>
      </c>
      <c r="BC756" s="36"/>
      <c r="BD756" s="37"/>
      <c r="BE756" s="44">
        <f>parseTime(BC756)-(BD758=INT(RIGHT($F756, 1)))</f>
        <v>0</v>
      </c>
      <c r="BF756" s="45">
        <f t="shared" si="17415"/>
        <v>0</v>
      </c>
      <c r="BG756" s="36"/>
      <c r="BH756" s="37"/>
      <c r="BI756" s="44">
        <f>parseTime(BG756)-(BH758=INT(RIGHT($F756, 1)))</f>
        <v>0</v>
      </c>
      <c r="BJ756" s="45">
        <f t="shared" si="17416"/>
        <v>0</v>
      </c>
      <c r="BK756" s="36"/>
      <c r="BL756" s="37"/>
      <c r="BM756" s="44">
        <f>parseTime(BK756)-(BL758=INT(RIGHT($F756, 1)))</f>
        <v>0</v>
      </c>
      <c r="BN756" s="45">
        <f t="shared" si="17417"/>
        <v>0</v>
      </c>
      <c r="BO756" s="36"/>
      <c r="BP756" s="37"/>
      <c r="BQ756" s="44">
        <f t="shared" ref="BQ756" si="17466">parseTime(BO756)-(BP758=INT(RIGHT($F756, 1)))</f>
        <v>0</v>
      </c>
      <c r="BR756" s="45">
        <f t="shared" si="17419"/>
        <v>0</v>
      </c>
      <c r="BS756" s="36"/>
      <c r="BT756" s="37"/>
      <c r="BU756" s="44">
        <f t="shared" ref="BU756" si="17467">parseTime(BS756)-(BT758=INT(RIGHT($F756, 1)))</f>
        <v>0</v>
      </c>
      <c r="BV756" s="45">
        <f t="shared" si="17421"/>
        <v>0</v>
      </c>
      <c r="BW756" s="36"/>
      <c r="BX756" s="37"/>
      <c r="BY756" s="44">
        <f t="shared" ref="BY756" si="17468">parseTime(BW756)-(BX758=INT(RIGHT($F756, 1)))</f>
        <v>0</v>
      </c>
      <c r="BZ756" s="45">
        <f t="shared" si="17423"/>
        <v>0</v>
      </c>
      <c r="CA756" s="36"/>
      <c r="CB756" s="37"/>
      <c r="CC756" s="44">
        <f t="shared" ref="CC756" si="17469">parseTime(CA756)-(CB758=INT(RIGHT($F756, 1)))</f>
        <v>0</v>
      </c>
      <c r="CD756" s="45">
        <f t="shared" si="17425"/>
        <v>0</v>
      </c>
      <c r="CE756" s="36"/>
      <c r="CF756" s="37"/>
      <c r="CG756" s="44">
        <f t="shared" ref="CG756" si="17470">parseTime(CE756)-(CF758=INT(RIGHT($F756, 1)))</f>
        <v>0</v>
      </c>
      <c r="CH756" s="45">
        <f t="shared" si="17427"/>
        <v>0</v>
      </c>
    </row>
    <row r="757" spans="1:86" x14ac:dyDescent="0.25">
      <c r="A757" s="56" t="s">
        <v>119</v>
      </c>
      <c r="B757" s="57">
        <f ca="1">roleHours(G753:CH759, "MCC")</f>
        <v>0</v>
      </c>
      <c r="C757" s="14">
        <f t="shared" ca="1" si="16326"/>
        <v>0</v>
      </c>
      <c r="D757" s="14"/>
      <c r="E757" s="20"/>
      <c r="F757" s="51" t="s">
        <v>132</v>
      </c>
      <c r="G757" s="36"/>
      <c r="H757" s="37"/>
      <c r="I757" s="44">
        <f t="shared" ref="I757" si="17471">parseTime(G757)-(H758=INT(RIGHT($F757, 1)))</f>
        <v>0</v>
      </c>
      <c r="J757" s="45">
        <f t="shared" si="17395"/>
        <v>0</v>
      </c>
      <c r="K757" s="36"/>
      <c r="L757" s="37"/>
      <c r="M757" s="44">
        <f t="shared" ref="M757" si="17472">parseTime(K757)-(L758=INT(RIGHT($F757, 1)))</f>
        <v>0</v>
      </c>
      <c r="N757" s="45">
        <f t="shared" si="17397"/>
        <v>0</v>
      </c>
      <c r="O757" s="36"/>
      <c r="P757" s="37"/>
      <c r="Q757" s="44">
        <f t="shared" ref="Q757" si="17473">parseTime(O757)-(P758=INT(RIGHT($F757, 1)))</f>
        <v>0</v>
      </c>
      <c r="R757" s="45">
        <f t="shared" si="17399"/>
        <v>0</v>
      </c>
      <c r="S757" s="36"/>
      <c r="T757" s="37"/>
      <c r="U757" s="44">
        <f t="shared" ref="U757" si="17474">parseTime(S757)-(T758=INT(RIGHT($F757, 1)))</f>
        <v>0</v>
      </c>
      <c r="V757" s="45">
        <f t="shared" si="17401"/>
        <v>0</v>
      </c>
      <c r="W757" s="36"/>
      <c r="X757" s="37"/>
      <c r="Y757" s="44">
        <f t="shared" ref="Y757" si="17475">parseTime(W757)-(X758=INT(RIGHT($F757, 1)))</f>
        <v>0</v>
      </c>
      <c r="Z757" s="45">
        <f t="shared" si="17403"/>
        <v>0</v>
      </c>
      <c r="AA757" s="36"/>
      <c r="AB757" s="37"/>
      <c r="AC757" s="44">
        <f t="shared" ref="AC757" si="17476">parseTime(AA757)-(AB758=INT(RIGHT($F757, 1)))</f>
        <v>0</v>
      </c>
      <c r="AD757" s="45">
        <f t="shared" si="17405"/>
        <v>0</v>
      </c>
      <c r="AE757" s="36"/>
      <c r="AF757" s="37"/>
      <c r="AG757" s="44">
        <f t="shared" ref="AG757" si="17477">parseTime(AE757)-(AF758=INT(RIGHT($F757, 1)))</f>
        <v>0</v>
      </c>
      <c r="AH757" s="45">
        <f t="shared" si="17407"/>
        <v>0</v>
      </c>
      <c r="AI757" s="36"/>
      <c r="AJ757" s="37"/>
      <c r="AK757" s="44">
        <f>parseTime(AI757)-(AJ758=INT(RIGHT($F757, 1)))</f>
        <v>0</v>
      </c>
      <c r="AL757" s="45">
        <f t="shared" si="17408"/>
        <v>0</v>
      </c>
      <c r="AM757" s="36"/>
      <c r="AN757" s="37"/>
      <c r="AO757" s="44">
        <f t="shared" ref="AO757" si="17478">parseTime(AM757)-(AN758=INT(RIGHT($F757, 1)))</f>
        <v>0</v>
      </c>
      <c r="AP757" s="45">
        <f t="shared" si="17410"/>
        <v>0</v>
      </c>
      <c r="AQ757" s="36"/>
      <c r="AR757" s="37"/>
      <c r="AS757" s="44">
        <f t="shared" ref="AS757" si="17479">parseTime(AQ757)-(AR758=INT(RIGHT($F757, 1)))</f>
        <v>0</v>
      </c>
      <c r="AT757" s="45">
        <f t="shared" si="17412"/>
        <v>0</v>
      </c>
      <c r="AU757" s="36"/>
      <c r="AV757" s="37"/>
      <c r="AW757" s="44">
        <f>parseTime(AU757)-(AV758=INT(RIGHT($F757, 1)))</f>
        <v>0</v>
      </c>
      <c r="AX757" s="45">
        <f t="shared" si="17413"/>
        <v>0</v>
      </c>
      <c r="AY757" s="36"/>
      <c r="AZ757" s="37"/>
      <c r="BA757" s="44">
        <f>parseTime(AY757)-(AZ758=INT(RIGHT($F757, 1)))</f>
        <v>0</v>
      </c>
      <c r="BB757" s="45">
        <f t="shared" si="17414"/>
        <v>0</v>
      </c>
      <c r="BC757" s="36"/>
      <c r="BD757" s="37"/>
      <c r="BE757" s="44">
        <f>parseTime(BC757)-(BD758=INT(RIGHT($F757, 1)))</f>
        <v>0</v>
      </c>
      <c r="BF757" s="45">
        <f t="shared" si="17415"/>
        <v>0</v>
      </c>
      <c r="BG757" s="36"/>
      <c r="BH757" s="37"/>
      <c r="BI757" s="44">
        <f>parseTime(BG757)-(BH758=INT(RIGHT($F757, 1)))</f>
        <v>0</v>
      </c>
      <c r="BJ757" s="45">
        <f t="shared" si="17416"/>
        <v>0</v>
      </c>
      <c r="BK757" s="36"/>
      <c r="BL757" s="37"/>
      <c r="BM757" s="44">
        <f>parseTime(BK757)-(BL758=INT(RIGHT($F757, 1)))</f>
        <v>0</v>
      </c>
      <c r="BN757" s="45">
        <f t="shared" si="17417"/>
        <v>0</v>
      </c>
      <c r="BO757" s="36"/>
      <c r="BP757" s="37"/>
      <c r="BQ757" s="44">
        <f t="shared" ref="BQ757" si="17480">parseTime(BO757)-(BP758=INT(RIGHT($F757, 1)))</f>
        <v>0</v>
      </c>
      <c r="BR757" s="45">
        <f t="shared" si="17419"/>
        <v>0</v>
      </c>
      <c r="BS757" s="36"/>
      <c r="BT757" s="37"/>
      <c r="BU757" s="44">
        <f t="shared" ref="BU757" si="17481">parseTime(BS757)-(BT758=INT(RIGHT($F757, 1)))</f>
        <v>0</v>
      </c>
      <c r="BV757" s="45">
        <f t="shared" si="17421"/>
        <v>0</v>
      </c>
      <c r="BW757" s="36"/>
      <c r="BX757" s="37"/>
      <c r="BY757" s="44">
        <f t="shared" ref="BY757" si="17482">parseTime(BW757)-(BX758=INT(RIGHT($F757, 1)))</f>
        <v>0</v>
      </c>
      <c r="BZ757" s="45">
        <f t="shared" si="17423"/>
        <v>0</v>
      </c>
      <c r="CA757" s="36"/>
      <c r="CB757" s="37"/>
      <c r="CC757" s="44">
        <f t="shared" ref="CC757" si="17483">parseTime(CA757)-(CB758=INT(RIGHT($F757, 1)))</f>
        <v>0</v>
      </c>
      <c r="CD757" s="45">
        <f t="shared" si="17425"/>
        <v>0</v>
      </c>
      <c r="CE757" s="36"/>
      <c r="CF757" s="37"/>
      <c r="CG757" s="44">
        <f t="shared" ref="CG757" si="17484">parseTime(CE757)-(CF758=INT(RIGHT($F757, 1)))</f>
        <v>0</v>
      </c>
      <c r="CH757" s="45">
        <f t="shared" si="17427"/>
        <v>0</v>
      </c>
    </row>
    <row r="758" spans="1:86" x14ac:dyDescent="0.25">
      <c r="A758" s="56" t="s">
        <v>120</v>
      </c>
      <c r="B758" s="57">
        <f ca="1">roleHours(G753:CH759, "DCC")</f>
        <v>0</v>
      </c>
      <c r="C758" s="14">
        <f t="shared" ca="1" si="16326"/>
        <v>0</v>
      </c>
      <c r="D758" s="14"/>
      <c r="E758" s="20"/>
      <c r="F758" s="51"/>
      <c r="G758" s="46" t="s">
        <v>134</v>
      </c>
      <c r="H758" s="38">
        <f t="shared" ref="H758" si="17485">lunchAdjust(G753:H757)</f>
        <v>1</v>
      </c>
      <c r="I758" s="48" t="s">
        <v>0</v>
      </c>
      <c r="J758" s="39">
        <f t="shared" ref="J758" si="17486">SUMPRODUCT(I753:I757*J753:J757)</f>
        <v>8</v>
      </c>
      <c r="K758" s="46" t="s">
        <v>134</v>
      </c>
      <c r="L758" s="38">
        <f t="shared" ref="L758" si="17487">lunchAdjust(K753:L757)</f>
        <v>1</v>
      </c>
      <c r="M758" s="48" t="s">
        <v>0</v>
      </c>
      <c r="N758" s="39">
        <f t="shared" ref="N758" si="17488">SUMPRODUCT(M753:M757*N753:N757)</f>
        <v>8</v>
      </c>
      <c r="O758" s="46" t="s">
        <v>134</v>
      </c>
      <c r="P758" s="38">
        <f t="shared" ref="P758" si="17489">lunchAdjust(O753:P757)</f>
        <v>1</v>
      </c>
      <c r="Q758" s="48" t="s">
        <v>0</v>
      </c>
      <c r="R758" s="39">
        <f t="shared" ref="R758" si="17490">SUMPRODUCT(Q753:Q757*R753:R757)</f>
        <v>8</v>
      </c>
      <c r="S758" s="46" t="s">
        <v>134</v>
      </c>
      <c r="T758" s="38">
        <f t="shared" ref="T758" si="17491">lunchAdjust(S753:T757)</f>
        <v>1</v>
      </c>
      <c r="U758" s="48" t="s">
        <v>0</v>
      </c>
      <c r="V758" s="39">
        <f t="shared" ref="V758" si="17492">SUMPRODUCT(U753:U757*V753:V757)</f>
        <v>8</v>
      </c>
      <c r="W758" s="46" t="s">
        <v>134</v>
      </c>
      <c r="X758" s="38">
        <f t="shared" ref="X758" si="17493">lunchAdjust(W753:X757)</f>
        <v>1</v>
      </c>
      <c r="Y758" s="48" t="s">
        <v>0</v>
      </c>
      <c r="Z758" s="39">
        <f t="shared" ref="Z758" si="17494">SUMPRODUCT(Y753:Y757*Z753:Z757)</f>
        <v>8</v>
      </c>
      <c r="AA758" s="46" t="s">
        <v>134</v>
      </c>
      <c r="AB758" s="38">
        <f t="shared" ref="AB758" si="17495">lunchAdjust(AA753:AB757)</f>
        <v>1</v>
      </c>
      <c r="AC758" s="48" t="s">
        <v>0</v>
      </c>
      <c r="AD758" s="39">
        <f t="shared" ref="AD758" si="17496">SUMPRODUCT(AC753:AC757*AD753:AD757)</f>
        <v>8</v>
      </c>
      <c r="AE758" s="46" t="s">
        <v>134</v>
      </c>
      <c r="AF758" s="38">
        <f t="shared" ref="AF758" si="17497">lunchAdjust(AE753:AF757)</f>
        <v>1</v>
      </c>
      <c r="AG758" s="48" t="s">
        <v>0</v>
      </c>
      <c r="AH758" s="39">
        <f t="shared" ref="AH758" si="17498">SUMPRODUCT(AG753:AG757*AH753:AH757)</f>
        <v>6.5</v>
      </c>
      <c r="AI758" s="46" t="s">
        <v>134</v>
      </c>
      <c r="AJ758" s="38">
        <f t="shared" ref="AJ758" si="17499">lunchAdjust(AI753:AJ757)</f>
        <v>1</v>
      </c>
      <c r="AK758" s="48" t="s">
        <v>0</v>
      </c>
      <c r="AL758" s="39">
        <f t="shared" ref="AL758" si="17500">SUMPRODUCT(AK753:AK757*AL753:AL757)</f>
        <v>8</v>
      </c>
      <c r="AM758" s="46" t="s">
        <v>134</v>
      </c>
      <c r="AN758" s="38">
        <f t="shared" ref="AN758" si="17501">lunchAdjust(AM753:AN757)</f>
        <v>0</v>
      </c>
      <c r="AO758" s="48" t="s">
        <v>0</v>
      </c>
      <c r="AP758" s="39">
        <f t="shared" ref="AP758" si="17502">SUMPRODUCT(AO753:AO757*AP753:AP757)</f>
        <v>0</v>
      </c>
      <c r="AQ758" s="46" t="s">
        <v>134</v>
      </c>
      <c r="AR758" s="38">
        <f t="shared" ref="AR758" si="17503">lunchAdjust(AQ753:AR757)</f>
        <v>0</v>
      </c>
      <c r="AS758" s="48" t="s">
        <v>0</v>
      </c>
      <c r="AT758" s="39">
        <f t="shared" ref="AT758" si="17504">SUMPRODUCT(AS753:AS757*AT753:AT757)</f>
        <v>0</v>
      </c>
      <c r="AU758" s="46" t="s">
        <v>134</v>
      </c>
      <c r="AV758" s="38">
        <f t="shared" ref="AV758" si="17505">lunchAdjust(AU753:AV757)</f>
        <v>0</v>
      </c>
      <c r="AW758" s="48" t="s">
        <v>0</v>
      </c>
      <c r="AX758" s="39">
        <f t="shared" ref="AX758" si="17506">SUMPRODUCT(AW753:AW757*AX753:AX757)</f>
        <v>0</v>
      </c>
      <c r="AY758" s="46" t="s">
        <v>134</v>
      </c>
      <c r="AZ758" s="38">
        <f t="shared" ref="AZ758" si="17507">lunchAdjust(AY753:AZ757)</f>
        <v>0</v>
      </c>
      <c r="BA758" s="48" t="s">
        <v>0</v>
      </c>
      <c r="BB758" s="39">
        <f t="shared" ref="BB758" si="17508">SUMPRODUCT(BA753:BA757*BB753:BB757)</f>
        <v>0</v>
      </c>
      <c r="BC758" s="46" t="s">
        <v>134</v>
      </c>
      <c r="BD758" s="38">
        <f t="shared" ref="BD758" si="17509">lunchAdjust(BC753:BD757)</f>
        <v>1</v>
      </c>
      <c r="BE758" s="48" t="s">
        <v>0</v>
      </c>
      <c r="BF758" s="39">
        <f t="shared" ref="BF758" si="17510">SUMPRODUCT(BE753:BE757*BF753:BF757)</f>
        <v>8</v>
      </c>
      <c r="BG758" s="46" t="s">
        <v>134</v>
      </c>
      <c r="BH758" s="38">
        <f t="shared" ref="BH758" si="17511">lunchAdjust(BG753:BH757)</f>
        <v>0</v>
      </c>
      <c r="BI758" s="48" t="s">
        <v>0</v>
      </c>
      <c r="BJ758" s="39">
        <f t="shared" ref="BJ758" si="17512">SUMPRODUCT(BI753:BI757*BJ753:BJ757)</f>
        <v>0</v>
      </c>
      <c r="BK758" s="46" t="s">
        <v>134</v>
      </c>
      <c r="BL758" s="38">
        <f t="shared" ref="BL758" si="17513">lunchAdjust(BK753:BL757)</f>
        <v>0</v>
      </c>
      <c r="BM758" s="48" t="s">
        <v>0</v>
      </c>
      <c r="BN758" s="39">
        <f t="shared" ref="BN758" si="17514">SUMPRODUCT(BM753:BM757*BN753:BN757)</f>
        <v>0</v>
      </c>
      <c r="BO758" s="46" t="s">
        <v>134</v>
      </c>
      <c r="BP758" s="38">
        <f t="shared" ref="BP758" si="17515">lunchAdjust(BO753:BP757)</f>
        <v>0</v>
      </c>
      <c r="BQ758" s="48" t="s">
        <v>0</v>
      </c>
      <c r="BR758" s="39">
        <f t="shared" ref="BR758" si="17516">SUMPRODUCT(BQ753:BQ757*BR753:BR757)</f>
        <v>0</v>
      </c>
      <c r="BS758" s="46" t="s">
        <v>134</v>
      </c>
      <c r="BT758" s="38">
        <f t="shared" ref="BT758" si="17517">lunchAdjust(BS753:BT757)</f>
        <v>0</v>
      </c>
      <c r="BU758" s="48" t="s">
        <v>0</v>
      </c>
      <c r="BV758" s="39">
        <f t="shared" ref="BV758" si="17518">SUMPRODUCT(BU753:BU757*BV753:BV757)</f>
        <v>0</v>
      </c>
      <c r="BW758" s="46" t="s">
        <v>134</v>
      </c>
      <c r="BX758" s="38">
        <f t="shared" ref="BX758" si="17519">lunchAdjust(BW753:BX757)</f>
        <v>0</v>
      </c>
      <c r="BY758" s="48" t="s">
        <v>0</v>
      </c>
      <c r="BZ758" s="39">
        <f t="shared" ref="BZ758" si="17520">SUMPRODUCT(BY753:BY757*BZ753:BZ757)</f>
        <v>0</v>
      </c>
      <c r="CA758" s="46" t="s">
        <v>134</v>
      </c>
      <c r="CB758" s="38">
        <f t="shared" ref="CB758" si="17521">lunchAdjust(CA753:CB757)</f>
        <v>0</v>
      </c>
      <c r="CC758" s="48" t="s">
        <v>0</v>
      </c>
      <c r="CD758" s="39">
        <f t="shared" ref="CD758" si="17522">SUMPRODUCT(CC753:CC757*CD753:CD757)</f>
        <v>0</v>
      </c>
      <c r="CE758" s="46" t="s">
        <v>134</v>
      </c>
      <c r="CF758" s="38">
        <f t="shared" ref="CF758" si="17523">lunchAdjust(CE753:CF757)</f>
        <v>0</v>
      </c>
      <c r="CG758" s="48" t="s">
        <v>0</v>
      </c>
      <c r="CH758" s="39">
        <f t="shared" ref="CH758" si="17524">SUMPRODUCT(CG753:CG757*CH753:CH757)</f>
        <v>0</v>
      </c>
    </row>
    <row r="759" spans="1:86" ht="15.75" thickBot="1" x14ac:dyDescent="0.3">
      <c r="A759" s="58" t="s">
        <v>121</v>
      </c>
      <c r="B759" s="59">
        <f ca="1">roleHours(G753:CH759, "OUT")</f>
        <v>0</v>
      </c>
      <c r="C759" s="54" t="s">
        <v>137</v>
      </c>
      <c r="D759" s="22">
        <f ca="1">roleHours(G753:CH759, "PTO")</f>
        <v>0</v>
      </c>
      <c r="E759" s="23"/>
      <c r="F759" s="52"/>
      <c r="G759" s="47" t="s">
        <v>39</v>
      </c>
      <c r="H759" s="40">
        <f t="shared" si="17359"/>
        <v>0</v>
      </c>
      <c r="I759" s="49" t="s">
        <v>135</v>
      </c>
      <c r="J759" s="41">
        <f t="shared" ref="J759" si="17525">J758*G$4</f>
        <v>0</v>
      </c>
      <c r="K759" s="47" t="s">
        <v>39</v>
      </c>
      <c r="L759" s="40">
        <f t="shared" ref="L759" si="17526">SUMPRODUCT(M753:M757*(L753:L757="PTO"))+SUMPRODUCT(M753:M757*(L753:L757="HOL"))</f>
        <v>0</v>
      </c>
      <c r="M759" s="49" t="s">
        <v>135</v>
      </c>
      <c r="N759" s="41">
        <f t="shared" ref="N759" si="17527">N758*K$4</f>
        <v>0</v>
      </c>
      <c r="O759" s="47" t="s">
        <v>39</v>
      </c>
      <c r="P759" s="40">
        <f t="shared" ref="P759" si="17528">SUMPRODUCT(Q753:Q757*(P753:P757="PTO"))+SUMPRODUCT(Q753:Q757*(P753:P757="HOL"))</f>
        <v>0</v>
      </c>
      <c r="Q759" s="49" t="s">
        <v>135</v>
      </c>
      <c r="R759" s="41">
        <f t="shared" ref="R759" si="17529">R758*O$4</f>
        <v>8</v>
      </c>
      <c r="S759" s="47" t="s">
        <v>39</v>
      </c>
      <c r="T759" s="40">
        <f t="shared" ref="T759" si="17530">SUMPRODUCT(U753:U757*(T753:T757="PTO"))+SUMPRODUCT(U753:U757*(T753:T757="HOL"))</f>
        <v>0</v>
      </c>
      <c r="U759" s="49" t="s">
        <v>135</v>
      </c>
      <c r="V759" s="41">
        <f t="shared" ref="V759" si="17531">V758*S$4</f>
        <v>0</v>
      </c>
      <c r="W759" s="47" t="s">
        <v>39</v>
      </c>
      <c r="X759" s="40">
        <f t="shared" ref="X759" si="17532">SUMPRODUCT(Y753:Y757*(X753:X757="PTO"))+SUMPRODUCT(Y753:Y757*(X753:X757="HOL"))</f>
        <v>0</v>
      </c>
      <c r="Y759" s="49" t="s">
        <v>135</v>
      </c>
      <c r="Z759" s="41">
        <f t="shared" ref="Z759" si="17533">Z758*W$4</f>
        <v>8</v>
      </c>
      <c r="AA759" s="47" t="s">
        <v>39</v>
      </c>
      <c r="AB759" s="40">
        <f t="shared" ref="AB759" si="17534">SUMPRODUCT(AC753:AC757*(AB753:AB757="PTO"))+SUMPRODUCT(AC753:AC757*(AB753:AB757="HOL"))</f>
        <v>0</v>
      </c>
      <c r="AC759" s="49" t="s">
        <v>135</v>
      </c>
      <c r="AD759" s="41">
        <f t="shared" ref="AD759" si="17535">AD758*AA$4</f>
        <v>8</v>
      </c>
      <c r="AE759" s="47" t="s">
        <v>39</v>
      </c>
      <c r="AF759" s="40">
        <f t="shared" ref="AF759" si="17536">SUMPRODUCT(AG753:AG757*(AF753:AF757="PTO"))+SUMPRODUCT(AG753:AG757*(AF753:AF757="HOL"))</f>
        <v>0</v>
      </c>
      <c r="AG759" s="49" t="s">
        <v>135</v>
      </c>
      <c r="AH759" s="41">
        <f t="shared" ref="AH759" si="17537">AH758*AE$4</f>
        <v>6.5</v>
      </c>
      <c r="AI759" s="47" t="s">
        <v>39</v>
      </c>
      <c r="AJ759" s="40">
        <f t="shared" ref="AJ759" si="17538">SUMPRODUCT(AK753:AK757*(AJ753:AJ757="PTO"))+SUMPRODUCT(AK753:AK757*(AJ753:AJ757="HOL"))</f>
        <v>0</v>
      </c>
      <c r="AK759" s="49" t="s">
        <v>135</v>
      </c>
      <c r="AL759" s="41">
        <f>AL758*AI$4</f>
        <v>8</v>
      </c>
      <c r="AM759" s="47" t="s">
        <v>39</v>
      </c>
      <c r="AN759" s="40">
        <f t="shared" ref="AN759" si="17539">SUMPRODUCT(AO753:AO757*(AN753:AN757="PTO"))+SUMPRODUCT(AO753:AO757*(AN753:AN757="HOL"))</f>
        <v>0</v>
      </c>
      <c r="AO759" s="49" t="s">
        <v>135</v>
      </c>
      <c r="AP759" s="41">
        <f t="shared" ref="AP759" si="17540">AP758*AM$4</f>
        <v>0</v>
      </c>
      <c r="AQ759" s="47" t="s">
        <v>39</v>
      </c>
      <c r="AR759" s="40">
        <f t="shared" ref="AR759" si="17541">SUMPRODUCT(AS753:AS757*(AR753:AR757="PTO"))+SUMPRODUCT(AS753:AS757*(AR753:AR757="HOL"))</f>
        <v>0</v>
      </c>
      <c r="AS759" s="49" t="s">
        <v>135</v>
      </c>
      <c r="AT759" s="41">
        <f t="shared" ref="AT759" si="17542">AT758*AQ$4</f>
        <v>0</v>
      </c>
      <c r="AU759" s="47" t="s">
        <v>39</v>
      </c>
      <c r="AV759" s="40">
        <f t="shared" ref="AV759" si="17543">SUMPRODUCT(AW753:AW757*(AV753:AV757="PTO"))+SUMPRODUCT(AW753:AW757*(AV753:AV757="HOL"))</f>
        <v>0</v>
      </c>
      <c r="AW759" s="49" t="s">
        <v>135</v>
      </c>
      <c r="AX759" s="41">
        <f>AX758*AU$4</f>
        <v>0</v>
      </c>
      <c r="AY759" s="47" t="s">
        <v>39</v>
      </c>
      <c r="AZ759" s="40">
        <f t="shared" ref="AZ759" si="17544">SUMPRODUCT(BA753:BA757*(AZ753:AZ757="PTO"))+SUMPRODUCT(BA753:BA757*(AZ753:AZ757="HOL"))</f>
        <v>0</v>
      </c>
      <c r="BA759" s="49" t="s">
        <v>135</v>
      </c>
      <c r="BB759" s="41">
        <f>BB758*AY$4</f>
        <v>0</v>
      </c>
      <c r="BC759" s="47" t="s">
        <v>39</v>
      </c>
      <c r="BD759" s="40">
        <f t="shared" ref="BD759" si="17545">SUMPRODUCT(BE753:BE757*(BD753:BD757="PTO"))+SUMPRODUCT(BE753:BE757*(BD753:BD757="HOL"))</f>
        <v>0</v>
      </c>
      <c r="BE759" s="49" t="s">
        <v>135</v>
      </c>
      <c r="BF759" s="41">
        <f>BF758*BC$4</f>
        <v>8</v>
      </c>
      <c r="BG759" s="47" t="s">
        <v>39</v>
      </c>
      <c r="BH759" s="40">
        <f t="shared" ref="BH759" si="17546">SUMPRODUCT(BI753:BI757*(BH753:BH757="PTO"))+SUMPRODUCT(BI753:BI757*(BH753:BH757="HOL"))</f>
        <v>0</v>
      </c>
      <c r="BI759" s="49" t="s">
        <v>135</v>
      </c>
      <c r="BJ759" s="41">
        <f>BJ758*BG$4</f>
        <v>0</v>
      </c>
      <c r="BK759" s="47" t="s">
        <v>39</v>
      </c>
      <c r="BL759" s="40">
        <f t="shared" ref="BL759" si="17547">SUMPRODUCT(BM753:BM757*(BL753:BL757="PTO"))+SUMPRODUCT(BM753:BM757*(BL753:BL757="HOL"))</f>
        <v>0</v>
      </c>
      <c r="BM759" s="49" t="s">
        <v>135</v>
      </c>
      <c r="BN759" s="41">
        <f>BN758*BK$4</f>
        <v>0</v>
      </c>
      <c r="BO759" s="47" t="s">
        <v>39</v>
      </c>
      <c r="BP759" s="40">
        <f t="shared" ref="BP759" si="17548">SUMPRODUCT(BQ753:BQ757*(BP753:BP757="PTO"))+SUMPRODUCT(BQ753:BQ757*(BP753:BP757="HOL"))</f>
        <v>0</v>
      </c>
      <c r="BQ759" s="49" t="s">
        <v>135</v>
      </c>
      <c r="BR759" s="41">
        <f t="shared" ref="BR759" si="17549">BR758*BO$4</f>
        <v>0</v>
      </c>
      <c r="BS759" s="47" t="s">
        <v>39</v>
      </c>
      <c r="BT759" s="40">
        <f t="shared" ref="BT759" si="17550">SUMPRODUCT(BU753:BU757*(BT753:BT757="PTO"))+SUMPRODUCT(BU753:BU757*(BT753:BT757="HOL"))</f>
        <v>0</v>
      </c>
      <c r="BU759" s="49" t="s">
        <v>135</v>
      </c>
      <c r="BV759" s="41">
        <f t="shared" ref="BV759" si="17551">BV758*BS$4</f>
        <v>0</v>
      </c>
      <c r="BW759" s="47" t="s">
        <v>39</v>
      </c>
      <c r="BX759" s="40">
        <f t="shared" ref="BX759" si="17552">SUMPRODUCT(BY753:BY757*(BX753:BX757="PTO"))+SUMPRODUCT(BY753:BY757*(BX753:BX757="HOL"))</f>
        <v>0</v>
      </c>
      <c r="BY759" s="49" t="s">
        <v>135</v>
      </c>
      <c r="BZ759" s="41">
        <f t="shared" ref="BZ759" si="17553">BZ758*BW$4</f>
        <v>0</v>
      </c>
      <c r="CA759" s="47" t="s">
        <v>39</v>
      </c>
      <c r="CB759" s="40">
        <f t="shared" ref="CB759" si="17554">SUMPRODUCT(CC753:CC757*(CB753:CB757="PTO"))+SUMPRODUCT(CC753:CC757*(CB753:CB757="HOL"))</f>
        <v>0</v>
      </c>
      <c r="CC759" s="49" t="s">
        <v>135</v>
      </c>
      <c r="CD759" s="41">
        <f t="shared" ref="CD759" si="17555">CD758*CA$4</f>
        <v>0</v>
      </c>
      <c r="CE759" s="47" t="s">
        <v>39</v>
      </c>
      <c r="CF759" s="40">
        <f t="shared" ref="CF759" si="17556">SUMPRODUCT(CG753:CG757*(CF753:CF757="PTO"))+SUMPRODUCT(CG753:CG757*(CF753:CF757="HOL"))</f>
        <v>0</v>
      </c>
      <c r="CG759" s="49" t="s">
        <v>135</v>
      </c>
      <c r="CH759" s="41">
        <f t="shared" ref="CH759" si="17557">CH758*CE$4</f>
        <v>0</v>
      </c>
    </row>
    <row r="760" spans="1:86" x14ac:dyDescent="0.25">
      <c r="A760" s="70" t="s">
        <v>133</v>
      </c>
      <c r="B760" s="71">
        <f t="shared" ref="B760" ca="1" si="17558">D760-B761</f>
        <v>9.6979788700045901</v>
      </c>
      <c r="C760" s="72" t="s">
        <v>122</v>
      </c>
      <c r="D760" s="71">
        <f>IFERROR(INDEX(Holidays[FTE], MATCH(Entry!E760, Holidays[Date], 0)), 1)*8*INDEX(FTEguide[[1]:[12]], MATCH(Entry!E761, FTEguide[Weekday], 0), IF(Entry!E763&gt;0, Entry!E763, MONTH(Entry!E760)))</f>
        <v>61.19797887000459</v>
      </c>
      <c r="E760" s="60">
        <f t="shared" si="16897"/>
        <v>43936</v>
      </c>
      <c r="F760" s="50" t="s">
        <v>128</v>
      </c>
      <c r="G760" s="34" t="s">
        <v>136</v>
      </c>
      <c r="H760" s="35" t="s">
        <v>23</v>
      </c>
      <c r="I760" s="42">
        <f t="shared" ref="I760" si="17559">parseTime(G760)-(H765=INT(RIGHT($F760, 1)))</f>
        <v>8</v>
      </c>
      <c r="J760" s="43">
        <f t="shared" ref="J760:J764" si="17560">isClocked(H760)</f>
        <v>1</v>
      </c>
      <c r="K760" s="34" t="s">
        <v>136</v>
      </c>
      <c r="L760" s="35" t="s">
        <v>23</v>
      </c>
      <c r="M760" s="42">
        <f t="shared" ref="M760" si="17561">parseTime(K760)-(L765=INT(RIGHT($F760, 1)))</f>
        <v>8</v>
      </c>
      <c r="N760" s="43">
        <f t="shared" ref="N760:N764" si="17562">isClocked(L760)</f>
        <v>1</v>
      </c>
      <c r="O760" s="34" t="s">
        <v>180</v>
      </c>
      <c r="P760" s="35" t="s">
        <v>23</v>
      </c>
      <c r="Q760" s="42">
        <f t="shared" ref="Q760" si="17563">parseTime(O760)-(P765=INT(RIGHT($F760, 1)))</f>
        <v>8</v>
      </c>
      <c r="R760" s="43">
        <f t="shared" ref="R760:R764" si="17564">isClocked(P760)</f>
        <v>1</v>
      </c>
      <c r="S760" s="34" t="s">
        <v>227</v>
      </c>
      <c r="T760" s="35" t="s">
        <v>23</v>
      </c>
      <c r="U760" s="42">
        <f t="shared" ref="U760" si="17565">parseTime(S760)-(T765=INT(RIGHT($F760, 1)))</f>
        <v>8</v>
      </c>
      <c r="V760" s="43">
        <f t="shared" ref="V760:V764" si="17566">isClocked(T760)</f>
        <v>1</v>
      </c>
      <c r="W760" s="34" t="s">
        <v>136</v>
      </c>
      <c r="X760" s="35" t="s">
        <v>24</v>
      </c>
      <c r="Y760" s="42">
        <f t="shared" ref="Y760" si="17567">parseTime(W760)-(X765=INT(RIGHT($F760, 1)))</f>
        <v>8</v>
      </c>
      <c r="Z760" s="43">
        <f t="shared" ref="Z760:Z764" si="17568">isClocked(X760)</f>
        <v>1</v>
      </c>
      <c r="AA760" s="34" t="s">
        <v>136</v>
      </c>
      <c r="AB760" s="35" t="s">
        <v>23</v>
      </c>
      <c r="AC760" s="42">
        <f t="shared" ref="AC760" si="17569">parseTime(AA760)-(AB765=INT(RIGHT($F760, 1)))</f>
        <v>8</v>
      </c>
      <c r="AD760" s="43">
        <f t="shared" ref="AD760:AD764" si="17570">isClocked(AB760)</f>
        <v>1</v>
      </c>
      <c r="AE760" s="34" t="s">
        <v>261</v>
      </c>
      <c r="AF760" s="35" t="s">
        <v>23</v>
      </c>
      <c r="AG760" s="42">
        <f t="shared" ref="AG760" si="17571">parseTime(AE760)-(AF765=INT(RIGHT($F760, 1)))</f>
        <v>6.5</v>
      </c>
      <c r="AH760" s="43">
        <f t="shared" ref="AH760:AH764" si="17572">isClocked(AF760)</f>
        <v>1</v>
      </c>
      <c r="AI760" s="34"/>
      <c r="AJ760" s="35"/>
      <c r="AK760" s="42">
        <f>parseTime(AI760)-(AJ765=INT(RIGHT($F760, 1)))</f>
        <v>0</v>
      </c>
      <c r="AL760" s="43">
        <f t="shared" ref="AL760:AL764" si="17573">isClocked(AJ760)</f>
        <v>0</v>
      </c>
      <c r="AM760" s="34" t="s">
        <v>230</v>
      </c>
      <c r="AN760" s="35" t="s">
        <v>23</v>
      </c>
      <c r="AO760" s="42">
        <f t="shared" ref="AO760" si="17574">parseTime(AM760)-(AN765=INT(RIGHT($F760, 1)))</f>
        <v>5</v>
      </c>
      <c r="AP760" s="43">
        <f t="shared" ref="AP760:AP764" si="17575">isClocked(AN760)</f>
        <v>1</v>
      </c>
      <c r="AQ760" s="34"/>
      <c r="AR760" s="35"/>
      <c r="AS760" s="42">
        <f t="shared" ref="AS760" si="17576">parseTime(AQ760)-(AR765=INT(RIGHT($F760, 1)))</f>
        <v>0</v>
      </c>
      <c r="AT760" s="43">
        <f t="shared" ref="AT760:AT764" si="17577">isClocked(AR760)</f>
        <v>0</v>
      </c>
      <c r="AU760" s="34"/>
      <c r="AV760" s="35"/>
      <c r="AW760" s="42">
        <f>parseTime(AU760)-(AV765=INT(RIGHT($F760, 1)))</f>
        <v>0</v>
      </c>
      <c r="AX760" s="43">
        <f t="shared" ref="AX760:AX764" si="17578">isClocked(AV760)</f>
        <v>0</v>
      </c>
      <c r="AY760" s="34"/>
      <c r="AZ760" s="35"/>
      <c r="BA760" s="42">
        <f>parseTime(AY760)-(AZ765=INT(RIGHT($F760, 1)))</f>
        <v>0</v>
      </c>
      <c r="BB760" s="43">
        <f t="shared" ref="BB760:BB764" si="17579">isClocked(AZ760)</f>
        <v>0</v>
      </c>
      <c r="BC760" s="34" t="s">
        <v>136</v>
      </c>
      <c r="BD760" s="35" t="s">
        <v>24</v>
      </c>
      <c r="BE760" s="42">
        <f>parseTime(BC760)-(BD765=INT(RIGHT($F760, 1)))</f>
        <v>8</v>
      </c>
      <c r="BF760" s="43">
        <f t="shared" ref="BF760:BF764" si="17580">isClocked(BD760)</f>
        <v>1</v>
      </c>
      <c r="BG760" s="34"/>
      <c r="BH760" s="35"/>
      <c r="BI760" s="42">
        <f>parseTime(BG760)-(BH765=INT(RIGHT($F760, 1)))</f>
        <v>0</v>
      </c>
      <c r="BJ760" s="43">
        <f t="shared" ref="BJ760:BJ764" si="17581">isClocked(BH760)</f>
        <v>0</v>
      </c>
      <c r="BK760" s="34"/>
      <c r="BL760" s="35"/>
      <c r="BM760" s="42">
        <f>parseTime(BK760)-(BL765=INT(RIGHT($F760, 1)))</f>
        <v>0</v>
      </c>
      <c r="BN760" s="43">
        <f t="shared" ref="BN760:BN764" si="17582">isClocked(BL760)</f>
        <v>0</v>
      </c>
      <c r="BO760" s="34"/>
      <c r="BP760" s="35"/>
      <c r="BQ760" s="42">
        <f t="shared" ref="BQ760" si="17583">parseTime(BO760)-(BP765=INT(RIGHT($F760, 1)))</f>
        <v>0</v>
      </c>
      <c r="BR760" s="43">
        <f t="shared" ref="BR760:BR764" si="17584">isClocked(BP760)</f>
        <v>0</v>
      </c>
      <c r="BS760" s="34"/>
      <c r="BT760" s="35"/>
      <c r="BU760" s="42">
        <f t="shared" ref="BU760" si="17585">parseTime(BS760)-(BT765=INT(RIGHT($F760, 1)))</f>
        <v>0</v>
      </c>
      <c r="BV760" s="43">
        <f t="shared" ref="BV760:BV764" si="17586">isClocked(BT760)</f>
        <v>0</v>
      </c>
      <c r="BW760" s="34"/>
      <c r="BX760" s="35"/>
      <c r="BY760" s="42">
        <f t="shared" ref="BY760" si="17587">parseTime(BW760)-(BX765=INT(RIGHT($F760, 1)))</f>
        <v>0</v>
      </c>
      <c r="BZ760" s="43">
        <f t="shared" ref="BZ760:BZ764" si="17588">isClocked(BX760)</f>
        <v>0</v>
      </c>
      <c r="CA760" s="34"/>
      <c r="CB760" s="35"/>
      <c r="CC760" s="42">
        <f t="shared" ref="CC760" si="17589">parseTime(CA760)-(CB765=INT(RIGHT($F760, 1)))</f>
        <v>0</v>
      </c>
      <c r="CD760" s="43">
        <f t="shared" ref="CD760:CD764" si="17590">isClocked(CB760)</f>
        <v>0</v>
      </c>
      <c r="CE760" s="34"/>
      <c r="CF760" s="35"/>
      <c r="CG760" s="42">
        <f t="shared" ref="CG760" si="17591">parseTime(CE760)-(CF765=INT(RIGHT($F760, 1)))</f>
        <v>0</v>
      </c>
      <c r="CH760" s="43">
        <f t="shared" ref="CH760:CH764" si="17592">isClocked(CF760)</f>
        <v>0</v>
      </c>
    </row>
    <row r="761" spans="1:86" x14ac:dyDescent="0.25">
      <c r="A761" s="56" t="s">
        <v>0</v>
      </c>
      <c r="B761" s="57">
        <f t="shared" ref="B761" ca="1" si="17593">SUM(B762:B765)</f>
        <v>51.5</v>
      </c>
      <c r="C761" s="14" t="s">
        <v>252</v>
      </c>
      <c r="D761" s="14">
        <f>(E764+(E763/2))*8-0.5</f>
        <v>54.7</v>
      </c>
      <c r="E761" s="55" t="str">
        <f t="shared" si="16766"/>
        <v>Wednesday</v>
      </c>
      <c r="F761" s="51" t="s">
        <v>129</v>
      </c>
      <c r="G761" s="36"/>
      <c r="H761" s="37"/>
      <c r="I761" s="44">
        <f t="shared" ref="I761" si="17594">parseTime(G761)-(H765=INT(RIGHT($F761, 1)))</f>
        <v>0</v>
      </c>
      <c r="J761" s="45">
        <f t="shared" si="17560"/>
        <v>0</v>
      </c>
      <c r="K761" s="36"/>
      <c r="L761" s="37"/>
      <c r="M761" s="44">
        <f t="shared" ref="M761" si="17595">parseTime(K761)-(L765=INT(RIGHT($F761, 1)))</f>
        <v>0</v>
      </c>
      <c r="N761" s="45">
        <f t="shared" si="17562"/>
        <v>0</v>
      </c>
      <c r="O761" s="36"/>
      <c r="P761" s="37"/>
      <c r="Q761" s="44">
        <f t="shared" ref="Q761" si="17596">parseTime(O761)-(P765=INT(RIGHT($F761, 1)))</f>
        <v>0</v>
      </c>
      <c r="R761" s="45">
        <f t="shared" si="17564"/>
        <v>0</v>
      </c>
      <c r="S761" s="36"/>
      <c r="T761" s="37"/>
      <c r="U761" s="44">
        <f t="shared" ref="U761" si="17597">parseTime(S761)-(T765=INT(RIGHT($F761, 1)))</f>
        <v>0</v>
      </c>
      <c r="V761" s="45">
        <f t="shared" si="17566"/>
        <v>0</v>
      </c>
      <c r="W761" s="36"/>
      <c r="X761" s="37"/>
      <c r="Y761" s="44">
        <f t="shared" ref="Y761" si="17598">parseTime(W761)-(X765=INT(RIGHT($F761, 1)))</f>
        <v>0</v>
      </c>
      <c r="Z761" s="45">
        <f t="shared" si="17568"/>
        <v>0</v>
      </c>
      <c r="AA761" s="36"/>
      <c r="AB761" s="37"/>
      <c r="AC761" s="44">
        <f t="shared" ref="AC761" si="17599">parseTime(AA761)-(AB765=INT(RIGHT($F761, 1)))</f>
        <v>0</v>
      </c>
      <c r="AD761" s="45">
        <f t="shared" si="17570"/>
        <v>0</v>
      </c>
      <c r="AE761" s="36"/>
      <c r="AF761" s="37"/>
      <c r="AG761" s="44">
        <f t="shared" ref="AG761" si="17600">parseTime(AE761)-(AF765=INT(RIGHT($F761, 1)))</f>
        <v>0</v>
      </c>
      <c r="AH761" s="45">
        <f t="shared" si="17572"/>
        <v>0</v>
      </c>
      <c r="AI761" s="36"/>
      <c r="AJ761" s="37"/>
      <c r="AK761" s="44">
        <f>parseTime(AI761)-(AJ765=INT(RIGHT($F761, 1)))</f>
        <v>0</v>
      </c>
      <c r="AL761" s="45">
        <f t="shared" si="17573"/>
        <v>0</v>
      </c>
      <c r="AM761" s="36" t="s">
        <v>151</v>
      </c>
      <c r="AN761" s="37" t="s">
        <v>28</v>
      </c>
      <c r="AO761" s="44">
        <f t="shared" ref="AO761" si="17601">parseTime(AM761)-(AN765=INT(RIGHT($F761, 1)))</f>
        <v>3</v>
      </c>
      <c r="AP761" s="45">
        <f t="shared" si="17575"/>
        <v>1</v>
      </c>
      <c r="AQ761" s="36"/>
      <c r="AR761" s="37"/>
      <c r="AS761" s="44">
        <f t="shared" ref="AS761" si="17602">parseTime(AQ761)-(AR765=INT(RIGHT($F761, 1)))</f>
        <v>0</v>
      </c>
      <c r="AT761" s="45">
        <f t="shared" si="17577"/>
        <v>0</v>
      </c>
      <c r="AU761" s="36"/>
      <c r="AV761" s="37"/>
      <c r="AW761" s="44">
        <f>parseTime(AU761)-(AV765=INT(RIGHT($F761, 1)))</f>
        <v>0</v>
      </c>
      <c r="AX761" s="45">
        <f t="shared" si="17578"/>
        <v>0</v>
      </c>
      <c r="AY761" s="36"/>
      <c r="AZ761" s="37"/>
      <c r="BA761" s="44">
        <f>parseTime(AY761)-(AZ765=INT(RIGHT($F761, 1)))</f>
        <v>0</v>
      </c>
      <c r="BB761" s="45">
        <f t="shared" si="17579"/>
        <v>0</v>
      </c>
      <c r="BC761" s="36"/>
      <c r="BD761" s="37"/>
      <c r="BE761" s="44">
        <f>parseTime(BC761)-(BD765=INT(RIGHT($F761, 1)))</f>
        <v>0</v>
      </c>
      <c r="BF761" s="45">
        <f t="shared" si="17580"/>
        <v>0</v>
      </c>
      <c r="BG761" s="36"/>
      <c r="BH761" s="37"/>
      <c r="BI761" s="44">
        <f>parseTime(BG761)-(BH765=INT(RIGHT($F761, 1)))</f>
        <v>0</v>
      </c>
      <c r="BJ761" s="45">
        <f t="shared" si="17581"/>
        <v>0</v>
      </c>
      <c r="BK761" s="36"/>
      <c r="BL761" s="37"/>
      <c r="BM761" s="44">
        <f>parseTime(BK761)-(BL765=INT(RIGHT($F761, 1)))</f>
        <v>0</v>
      </c>
      <c r="BN761" s="45">
        <f t="shared" si="17582"/>
        <v>0</v>
      </c>
      <c r="BO761" s="36"/>
      <c r="BP761" s="37"/>
      <c r="BQ761" s="44">
        <f t="shared" ref="BQ761" si="17603">parseTime(BO761)-(BP765=INT(RIGHT($F761, 1)))</f>
        <v>0</v>
      </c>
      <c r="BR761" s="45">
        <f t="shared" si="17584"/>
        <v>0</v>
      </c>
      <c r="BS761" s="36"/>
      <c r="BT761" s="37"/>
      <c r="BU761" s="44">
        <f t="shared" ref="BU761" si="17604">parseTime(BS761)-(BT765=INT(RIGHT($F761, 1)))</f>
        <v>0</v>
      </c>
      <c r="BV761" s="45">
        <f t="shared" si="17586"/>
        <v>0</v>
      </c>
      <c r="BW761" s="36"/>
      <c r="BX761" s="37"/>
      <c r="BY761" s="44">
        <f t="shared" ref="BY761" si="17605">parseTime(BW761)-(BX765=INT(RIGHT($F761, 1)))</f>
        <v>0</v>
      </c>
      <c r="BZ761" s="45">
        <f t="shared" si="17588"/>
        <v>0</v>
      </c>
      <c r="CA761" s="36"/>
      <c r="CB761" s="37"/>
      <c r="CC761" s="44">
        <f t="shared" ref="CC761" si="17606">parseTime(CA761)-(CB765=INT(RIGHT($F761, 1)))</f>
        <v>0</v>
      </c>
      <c r="CD761" s="45">
        <f t="shared" si="17590"/>
        <v>0</v>
      </c>
      <c r="CE761" s="36"/>
      <c r="CF761" s="37"/>
      <c r="CG761" s="44">
        <f t="shared" ref="CG761" si="17607">parseTime(CE761)-(CF765=INT(RIGHT($F761, 1)))</f>
        <v>0</v>
      </c>
      <c r="CH761" s="45">
        <f t="shared" si="17592"/>
        <v>0</v>
      </c>
    </row>
    <row r="762" spans="1:86" x14ac:dyDescent="0.25">
      <c r="A762" s="56" t="s">
        <v>117</v>
      </c>
      <c r="B762" s="57">
        <f ca="1">roleHours(G760:CH766, "MFD")</f>
        <v>51.5</v>
      </c>
      <c r="C762" s="14">
        <f t="shared" ca="1" si="16326"/>
        <v>6.4375</v>
      </c>
      <c r="D762" s="14">
        <f ca="1">B761-D761</f>
        <v>-3.2000000000000028</v>
      </c>
      <c r="E762" s="20" t="s">
        <v>127</v>
      </c>
      <c r="F762" s="51" t="s">
        <v>130</v>
      </c>
      <c r="G762" s="36"/>
      <c r="H762" s="37"/>
      <c r="I762" s="44">
        <f t="shared" ref="I762" si="17608">parseTime(G762)-(H765=INT(RIGHT($F762, 1)))</f>
        <v>0</v>
      </c>
      <c r="J762" s="45">
        <f t="shared" si="17560"/>
        <v>0</v>
      </c>
      <c r="K762" s="36"/>
      <c r="L762" s="37"/>
      <c r="M762" s="44">
        <f t="shared" ref="M762" si="17609">parseTime(K762)-(L765=INT(RIGHT($F762, 1)))</f>
        <v>0</v>
      </c>
      <c r="N762" s="45">
        <f t="shared" si="17562"/>
        <v>0</v>
      </c>
      <c r="O762" s="36"/>
      <c r="P762" s="37"/>
      <c r="Q762" s="44">
        <f t="shared" ref="Q762" si="17610">parseTime(O762)-(P765=INT(RIGHT($F762, 1)))</f>
        <v>0</v>
      </c>
      <c r="R762" s="45">
        <f t="shared" si="17564"/>
        <v>0</v>
      </c>
      <c r="S762" s="36"/>
      <c r="T762" s="37"/>
      <c r="U762" s="44">
        <f t="shared" ref="U762" si="17611">parseTime(S762)-(T765=INT(RIGHT($F762, 1)))</f>
        <v>0</v>
      </c>
      <c r="V762" s="45">
        <f t="shared" si="17566"/>
        <v>0</v>
      </c>
      <c r="W762" s="36"/>
      <c r="X762" s="37"/>
      <c r="Y762" s="44">
        <f t="shared" ref="Y762" si="17612">parseTime(W762)-(X765=INT(RIGHT($F762, 1)))</f>
        <v>0</v>
      </c>
      <c r="Z762" s="45">
        <f t="shared" si="17568"/>
        <v>0</v>
      </c>
      <c r="AA762" s="36"/>
      <c r="AB762" s="37"/>
      <c r="AC762" s="44">
        <f t="shared" ref="AC762" si="17613">parseTime(AA762)-(AB765=INT(RIGHT($F762, 1)))</f>
        <v>0</v>
      </c>
      <c r="AD762" s="45">
        <f t="shared" si="17570"/>
        <v>0</v>
      </c>
      <c r="AE762" s="36"/>
      <c r="AF762" s="37"/>
      <c r="AG762" s="44">
        <f t="shared" ref="AG762" si="17614">parseTime(AE762)-(AF765=INT(RIGHT($F762, 1)))</f>
        <v>0</v>
      </c>
      <c r="AH762" s="45">
        <f t="shared" si="17572"/>
        <v>0</v>
      </c>
      <c r="AI762" s="36"/>
      <c r="AJ762" s="37"/>
      <c r="AK762" s="44">
        <f>parseTime(AI762)-(AJ765=INT(RIGHT($F762, 1)))</f>
        <v>0</v>
      </c>
      <c r="AL762" s="45">
        <f t="shared" si="17573"/>
        <v>0</v>
      </c>
      <c r="AM762" s="36"/>
      <c r="AN762" s="37"/>
      <c r="AO762" s="44">
        <f t="shared" ref="AO762" si="17615">parseTime(AM762)-(AN765=INT(RIGHT($F762, 1)))</f>
        <v>0</v>
      </c>
      <c r="AP762" s="45">
        <f t="shared" si="17575"/>
        <v>0</v>
      </c>
      <c r="AQ762" s="36"/>
      <c r="AR762" s="37"/>
      <c r="AS762" s="44">
        <f t="shared" ref="AS762" si="17616">parseTime(AQ762)-(AR765=INT(RIGHT($F762, 1)))</f>
        <v>0</v>
      </c>
      <c r="AT762" s="45">
        <f t="shared" si="17577"/>
        <v>0</v>
      </c>
      <c r="AU762" s="36"/>
      <c r="AV762" s="37"/>
      <c r="AW762" s="44">
        <f>parseTime(AU762)-(AV765=INT(RIGHT($F762, 1)))</f>
        <v>0</v>
      </c>
      <c r="AX762" s="45">
        <f t="shared" si="17578"/>
        <v>0</v>
      </c>
      <c r="AY762" s="36"/>
      <c r="AZ762" s="37"/>
      <c r="BA762" s="44">
        <f>parseTime(AY762)-(AZ765=INT(RIGHT($F762, 1)))</f>
        <v>0</v>
      </c>
      <c r="BB762" s="45">
        <f t="shared" si="17579"/>
        <v>0</v>
      </c>
      <c r="BC762" s="36"/>
      <c r="BD762" s="37"/>
      <c r="BE762" s="44">
        <f>parseTime(BC762)-(BD765=INT(RIGHT($F762, 1)))</f>
        <v>0</v>
      </c>
      <c r="BF762" s="45">
        <f t="shared" si="17580"/>
        <v>0</v>
      </c>
      <c r="BG762" s="36"/>
      <c r="BH762" s="37"/>
      <c r="BI762" s="44">
        <f>parseTime(BG762)-(BH765=INT(RIGHT($F762, 1)))</f>
        <v>0</v>
      </c>
      <c r="BJ762" s="45">
        <f t="shared" si="17581"/>
        <v>0</v>
      </c>
      <c r="BK762" s="36"/>
      <c r="BL762" s="37"/>
      <c r="BM762" s="44">
        <f>parseTime(BK762)-(BL765=INT(RIGHT($F762, 1)))</f>
        <v>0</v>
      </c>
      <c r="BN762" s="45">
        <f t="shared" si="17582"/>
        <v>0</v>
      </c>
      <c r="BO762" s="36"/>
      <c r="BP762" s="37"/>
      <c r="BQ762" s="44">
        <f t="shared" ref="BQ762" si="17617">parseTime(BO762)-(BP765=INT(RIGHT($F762, 1)))</f>
        <v>0</v>
      </c>
      <c r="BR762" s="45">
        <f t="shared" si="17584"/>
        <v>0</v>
      </c>
      <c r="BS762" s="36"/>
      <c r="BT762" s="37"/>
      <c r="BU762" s="44">
        <f t="shared" ref="BU762" si="17618">parseTime(BS762)-(BT765=INT(RIGHT($F762, 1)))</f>
        <v>0</v>
      </c>
      <c r="BV762" s="45">
        <f t="shared" si="17586"/>
        <v>0</v>
      </c>
      <c r="BW762" s="36"/>
      <c r="BX762" s="37"/>
      <c r="BY762" s="44">
        <f t="shared" ref="BY762" si="17619">parseTime(BW762)-(BX765=INT(RIGHT($F762, 1)))</f>
        <v>0</v>
      </c>
      <c r="BZ762" s="45">
        <f t="shared" si="17588"/>
        <v>0</v>
      </c>
      <c r="CA762" s="36"/>
      <c r="CB762" s="37"/>
      <c r="CC762" s="44">
        <f t="shared" ref="CC762" si="17620">parseTime(CA762)-(CB765=INT(RIGHT($F762, 1)))</f>
        <v>0</v>
      </c>
      <c r="CD762" s="45">
        <f t="shared" si="17590"/>
        <v>0</v>
      </c>
      <c r="CE762" s="36"/>
      <c r="CF762" s="37"/>
      <c r="CG762" s="44">
        <f t="shared" ref="CG762" si="17621">parseTime(CE762)-(CF765=INT(RIGHT($F762, 1)))</f>
        <v>0</v>
      </c>
      <c r="CH762" s="45">
        <f t="shared" si="17592"/>
        <v>0</v>
      </c>
    </row>
    <row r="763" spans="1:86" x14ac:dyDescent="0.25">
      <c r="A763" s="56"/>
      <c r="B763" s="57"/>
      <c r="C763" s="14">
        <f t="shared" si="16326"/>
        <v>0</v>
      </c>
      <c r="D763" s="14" t="s">
        <v>259</v>
      </c>
      <c r="E763" s="20">
        <v>4.5</v>
      </c>
      <c r="F763" s="51" t="s">
        <v>131</v>
      </c>
      <c r="G763" s="36"/>
      <c r="H763" s="37"/>
      <c r="I763" s="44">
        <f t="shared" ref="I763" si="17622">parseTime(G763)-(H765=INT(RIGHT($F763, 1)))</f>
        <v>0</v>
      </c>
      <c r="J763" s="45">
        <f t="shared" si="17560"/>
        <v>0</v>
      </c>
      <c r="K763" s="36"/>
      <c r="L763" s="37"/>
      <c r="M763" s="44">
        <f t="shared" ref="M763" si="17623">parseTime(K763)-(L765=INT(RIGHT($F763, 1)))</f>
        <v>0</v>
      </c>
      <c r="N763" s="45">
        <f t="shared" si="17562"/>
        <v>0</v>
      </c>
      <c r="O763" s="36"/>
      <c r="P763" s="37"/>
      <c r="Q763" s="44">
        <f t="shared" ref="Q763" si="17624">parseTime(O763)-(P765=INT(RIGHT($F763, 1)))</f>
        <v>0</v>
      </c>
      <c r="R763" s="45">
        <f t="shared" si="17564"/>
        <v>0</v>
      </c>
      <c r="S763" s="36"/>
      <c r="T763" s="37"/>
      <c r="U763" s="44">
        <f t="shared" ref="U763" si="17625">parseTime(S763)-(T765=INT(RIGHT($F763, 1)))</f>
        <v>0</v>
      </c>
      <c r="V763" s="45">
        <f t="shared" si="17566"/>
        <v>0</v>
      </c>
      <c r="W763" s="36"/>
      <c r="X763" s="37"/>
      <c r="Y763" s="44">
        <f t="shared" ref="Y763" si="17626">parseTime(W763)-(X765=INT(RIGHT($F763, 1)))</f>
        <v>0</v>
      </c>
      <c r="Z763" s="45">
        <f t="shared" si="17568"/>
        <v>0</v>
      </c>
      <c r="AA763" s="36"/>
      <c r="AB763" s="37"/>
      <c r="AC763" s="44">
        <f t="shared" ref="AC763" si="17627">parseTime(AA763)-(AB765=INT(RIGHT($F763, 1)))</f>
        <v>0</v>
      </c>
      <c r="AD763" s="45">
        <f t="shared" si="17570"/>
        <v>0</v>
      </c>
      <c r="AE763" s="36"/>
      <c r="AF763" s="37"/>
      <c r="AG763" s="44">
        <f t="shared" ref="AG763" si="17628">parseTime(AE763)-(AF765=INT(RIGHT($F763, 1)))</f>
        <v>0</v>
      </c>
      <c r="AH763" s="45">
        <f t="shared" si="17572"/>
        <v>0</v>
      </c>
      <c r="AI763" s="36"/>
      <c r="AJ763" s="37"/>
      <c r="AK763" s="44">
        <f>parseTime(AI763)-(AJ765=INT(RIGHT($F763, 1)))</f>
        <v>0</v>
      </c>
      <c r="AL763" s="45">
        <f t="shared" si="17573"/>
        <v>0</v>
      </c>
      <c r="AM763" s="36"/>
      <c r="AN763" s="37"/>
      <c r="AO763" s="44">
        <f t="shared" ref="AO763" si="17629">parseTime(AM763)-(AN765=INT(RIGHT($F763, 1)))</f>
        <v>0</v>
      </c>
      <c r="AP763" s="45">
        <f t="shared" si="17575"/>
        <v>0</v>
      </c>
      <c r="AQ763" s="36"/>
      <c r="AR763" s="37"/>
      <c r="AS763" s="44">
        <f t="shared" ref="AS763" si="17630">parseTime(AQ763)-(AR765=INT(RIGHT($F763, 1)))</f>
        <v>0</v>
      </c>
      <c r="AT763" s="45">
        <f t="shared" si="17577"/>
        <v>0</v>
      </c>
      <c r="AU763" s="36"/>
      <c r="AV763" s="37"/>
      <c r="AW763" s="44">
        <f>parseTime(AU763)-(AV765=INT(RIGHT($F763, 1)))</f>
        <v>0</v>
      </c>
      <c r="AX763" s="45">
        <f t="shared" si="17578"/>
        <v>0</v>
      </c>
      <c r="AY763" s="36"/>
      <c r="AZ763" s="37"/>
      <c r="BA763" s="44">
        <f>parseTime(AY763)-(AZ765=INT(RIGHT($F763, 1)))</f>
        <v>0</v>
      </c>
      <c r="BB763" s="45">
        <f t="shared" si="17579"/>
        <v>0</v>
      </c>
      <c r="BC763" s="36"/>
      <c r="BD763" s="37"/>
      <c r="BE763" s="44">
        <f>parseTime(BC763)-(BD765=INT(RIGHT($F763, 1)))</f>
        <v>0</v>
      </c>
      <c r="BF763" s="45">
        <f t="shared" si="17580"/>
        <v>0</v>
      </c>
      <c r="BG763" s="36"/>
      <c r="BH763" s="37"/>
      <c r="BI763" s="44">
        <f>parseTime(BG763)-(BH765=INT(RIGHT($F763, 1)))</f>
        <v>0</v>
      </c>
      <c r="BJ763" s="45">
        <f t="shared" si="17581"/>
        <v>0</v>
      </c>
      <c r="BK763" s="36"/>
      <c r="BL763" s="37"/>
      <c r="BM763" s="44">
        <f>parseTime(BK763)-(BL765=INT(RIGHT($F763, 1)))</f>
        <v>0</v>
      </c>
      <c r="BN763" s="45">
        <f t="shared" si="17582"/>
        <v>0</v>
      </c>
      <c r="BO763" s="36"/>
      <c r="BP763" s="37"/>
      <c r="BQ763" s="44">
        <f t="shared" ref="BQ763" si="17631">parseTime(BO763)-(BP765=INT(RIGHT($F763, 1)))</f>
        <v>0</v>
      </c>
      <c r="BR763" s="45">
        <f t="shared" si="17584"/>
        <v>0</v>
      </c>
      <c r="BS763" s="36"/>
      <c r="BT763" s="37"/>
      <c r="BU763" s="44">
        <f t="shared" ref="BU763" si="17632">parseTime(BS763)-(BT765=INT(RIGHT($F763, 1)))</f>
        <v>0</v>
      </c>
      <c r="BV763" s="45">
        <f t="shared" si="17586"/>
        <v>0</v>
      </c>
      <c r="BW763" s="36"/>
      <c r="BX763" s="37"/>
      <c r="BY763" s="44">
        <f t="shared" ref="BY763" si="17633">parseTime(BW763)-(BX765=INT(RIGHT($F763, 1)))</f>
        <v>0</v>
      </c>
      <c r="BZ763" s="45">
        <f t="shared" si="17588"/>
        <v>0</v>
      </c>
      <c r="CA763" s="36"/>
      <c r="CB763" s="37"/>
      <c r="CC763" s="44">
        <f t="shared" ref="CC763" si="17634">parseTime(CA763)-(CB765=INT(RIGHT($F763, 1)))</f>
        <v>0</v>
      </c>
      <c r="CD763" s="45">
        <f t="shared" si="17590"/>
        <v>0</v>
      </c>
      <c r="CE763" s="36"/>
      <c r="CF763" s="37"/>
      <c r="CG763" s="44">
        <f t="shared" ref="CG763" si="17635">parseTime(CE763)-(CF765=INT(RIGHT($F763, 1)))</f>
        <v>0</v>
      </c>
      <c r="CH763" s="45">
        <f t="shared" si="17592"/>
        <v>0</v>
      </c>
    </row>
    <row r="764" spans="1:86" x14ac:dyDescent="0.25">
      <c r="A764" s="56" t="s">
        <v>119</v>
      </c>
      <c r="B764" s="57">
        <f ca="1">roleHours(G760:CH766, "MCC")</f>
        <v>0</v>
      </c>
      <c r="C764" s="14">
        <f t="shared" ca="1" si="16326"/>
        <v>0</v>
      </c>
      <c r="D764" s="14" t="s">
        <v>260</v>
      </c>
      <c r="E764" s="20">
        <v>4.6500000000000004</v>
      </c>
      <c r="F764" s="51" t="s">
        <v>132</v>
      </c>
      <c r="G764" s="36"/>
      <c r="H764" s="37"/>
      <c r="I764" s="44">
        <f t="shared" ref="I764" si="17636">parseTime(G764)-(H765=INT(RIGHT($F764, 1)))</f>
        <v>0</v>
      </c>
      <c r="J764" s="45">
        <f t="shared" si="17560"/>
        <v>0</v>
      </c>
      <c r="K764" s="36"/>
      <c r="L764" s="37"/>
      <c r="M764" s="44">
        <f t="shared" ref="M764" si="17637">parseTime(K764)-(L765=INT(RIGHT($F764, 1)))</f>
        <v>0</v>
      </c>
      <c r="N764" s="45">
        <f t="shared" si="17562"/>
        <v>0</v>
      </c>
      <c r="O764" s="36"/>
      <c r="P764" s="37"/>
      <c r="Q764" s="44">
        <f t="shared" ref="Q764" si="17638">parseTime(O764)-(P765=INT(RIGHT($F764, 1)))</f>
        <v>0</v>
      </c>
      <c r="R764" s="45">
        <f t="shared" si="17564"/>
        <v>0</v>
      </c>
      <c r="S764" s="36"/>
      <c r="T764" s="37"/>
      <c r="U764" s="44">
        <f t="shared" ref="U764" si="17639">parseTime(S764)-(T765=INT(RIGHT($F764, 1)))</f>
        <v>0</v>
      </c>
      <c r="V764" s="45">
        <f t="shared" si="17566"/>
        <v>0</v>
      </c>
      <c r="W764" s="36"/>
      <c r="X764" s="37"/>
      <c r="Y764" s="44">
        <f t="shared" ref="Y764" si="17640">parseTime(W764)-(X765=INT(RIGHT($F764, 1)))</f>
        <v>0</v>
      </c>
      <c r="Z764" s="45">
        <f t="shared" si="17568"/>
        <v>0</v>
      </c>
      <c r="AA764" s="36"/>
      <c r="AB764" s="37"/>
      <c r="AC764" s="44">
        <f t="shared" ref="AC764" si="17641">parseTime(AA764)-(AB765=INT(RIGHT($F764, 1)))</f>
        <v>0</v>
      </c>
      <c r="AD764" s="45">
        <f t="shared" si="17570"/>
        <v>0</v>
      </c>
      <c r="AE764" s="36"/>
      <c r="AF764" s="37"/>
      <c r="AG764" s="44">
        <f t="shared" ref="AG764" si="17642">parseTime(AE764)-(AF765=INT(RIGHT($F764, 1)))</f>
        <v>0</v>
      </c>
      <c r="AH764" s="45">
        <f t="shared" si="17572"/>
        <v>0</v>
      </c>
      <c r="AI764" s="36"/>
      <c r="AJ764" s="37"/>
      <c r="AK764" s="44">
        <f>parseTime(AI764)-(AJ765=INT(RIGHT($F764, 1)))</f>
        <v>0</v>
      </c>
      <c r="AL764" s="45">
        <f t="shared" si="17573"/>
        <v>0</v>
      </c>
      <c r="AM764" s="36"/>
      <c r="AN764" s="37"/>
      <c r="AO764" s="44">
        <f t="shared" ref="AO764" si="17643">parseTime(AM764)-(AN765=INT(RIGHT($F764, 1)))</f>
        <v>0</v>
      </c>
      <c r="AP764" s="45">
        <f t="shared" si="17575"/>
        <v>0</v>
      </c>
      <c r="AQ764" s="36"/>
      <c r="AR764" s="37"/>
      <c r="AS764" s="44">
        <f t="shared" ref="AS764" si="17644">parseTime(AQ764)-(AR765=INT(RIGHT($F764, 1)))</f>
        <v>0</v>
      </c>
      <c r="AT764" s="45">
        <f t="shared" si="17577"/>
        <v>0</v>
      </c>
      <c r="AU764" s="36"/>
      <c r="AV764" s="37"/>
      <c r="AW764" s="44">
        <f>parseTime(AU764)-(AV765=INT(RIGHT($F764, 1)))</f>
        <v>0</v>
      </c>
      <c r="AX764" s="45">
        <f t="shared" si="17578"/>
        <v>0</v>
      </c>
      <c r="AY764" s="36"/>
      <c r="AZ764" s="37"/>
      <c r="BA764" s="44">
        <f>parseTime(AY764)-(AZ765=INT(RIGHT($F764, 1)))</f>
        <v>0</v>
      </c>
      <c r="BB764" s="45">
        <f t="shared" si="17579"/>
        <v>0</v>
      </c>
      <c r="BC764" s="36"/>
      <c r="BD764" s="37"/>
      <c r="BE764" s="44">
        <f>parseTime(BC764)-(BD765=INT(RIGHT($F764, 1)))</f>
        <v>0</v>
      </c>
      <c r="BF764" s="45">
        <f t="shared" si="17580"/>
        <v>0</v>
      </c>
      <c r="BG764" s="36"/>
      <c r="BH764" s="37"/>
      <c r="BI764" s="44">
        <f>parseTime(BG764)-(BH765=INT(RIGHT($F764, 1)))</f>
        <v>0</v>
      </c>
      <c r="BJ764" s="45">
        <f t="shared" si="17581"/>
        <v>0</v>
      </c>
      <c r="BK764" s="36"/>
      <c r="BL764" s="37"/>
      <c r="BM764" s="44">
        <f>parseTime(BK764)-(BL765=INT(RIGHT($F764, 1)))</f>
        <v>0</v>
      </c>
      <c r="BN764" s="45">
        <f t="shared" si="17582"/>
        <v>0</v>
      </c>
      <c r="BO764" s="36"/>
      <c r="BP764" s="37"/>
      <c r="BQ764" s="44">
        <f t="shared" ref="BQ764" si="17645">parseTime(BO764)-(BP765=INT(RIGHT($F764, 1)))</f>
        <v>0</v>
      </c>
      <c r="BR764" s="45">
        <f t="shared" si="17584"/>
        <v>0</v>
      </c>
      <c r="BS764" s="36"/>
      <c r="BT764" s="37"/>
      <c r="BU764" s="44">
        <f t="shared" ref="BU764" si="17646">parseTime(BS764)-(BT765=INT(RIGHT($F764, 1)))</f>
        <v>0</v>
      </c>
      <c r="BV764" s="45">
        <f t="shared" si="17586"/>
        <v>0</v>
      </c>
      <c r="BW764" s="36"/>
      <c r="BX764" s="37"/>
      <c r="BY764" s="44">
        <f t="shared" ref="BY764" si="17647">parseTime(BW764)-(BX765=INT(RIGHT($F764, 1)))</f>
        <v>0</v>
      </c>
      <c r="BZ764" s="45">
        <f t="shared" si="17588"/>
        <v>0</v>
      </c>
      <c r="CA764" s="36"/>
      <c r="CB764" s="37"/>
      <c r="CC764" s="44">
        <f t="shared" ref="CC764" si="17648">parseTime(CA764)-(CB765=INT(RIGHT($F764, 1)))</f>
        <v>0</v>
      </c>
      <c r="CD764" s="45">
        <f t="shared" si="17590"/>
        <v>0</v>
      </c>
      <c r="CE764" s="36"/>
      <c r="CF764" s="37"/>
      <c r="CG764" s="44">
        <f t="shared" ref="CG764" si="17649">parseTime(CE764)-(CF765=INT(RIGHT($F764, 1)))</f>
        <v>0</v>
      </c>
      <c r="CH764" s="45">
        <f t="shared" si="17592"/>
        <v>0</v>
      </c>
    </row>
    <row r="765" spans="1:86" x14ac:dyDescent="0.25">
      <c r="A765" s="56"/>
      <c r="B765" s="57"/>
      <c r="C765" s="14">
        <f t="shared" si="16326"/>
        <v>0</v>
      </c>
      <c r="D765" s="14"/>
      <c r="E765" s="20"/>
      <c r="F765" s="51"/>
      <c r="G765" s="46" t="s">
        <v>134</v>
      </c>
      <c r="H765" s="38">
        <f t="shared" ref="H765" si="17650">lunchAdjust(G760:H764)</f>
        <v>1</v>
      </c>
      <c r="I765" s="48" t="s">
        <v>0</v>
      </c>
      <c r="J765" s="39">
        <f t="shared" ref="J765" si="17651">SUMPRODUCT(I760:I764*J760:J764)</f>
        <v>8</v>
      </c>
      <c r="K765" s="46" t="s">
        <v>134</v>
      </c>
      <c r="L765" s="38">
        <f t="shared" ref="L765" si="17652">lunchAdjust(K760:L764)</f>
        <v>1</v>
      </c>
      <c r="M765" s="48" t="s">
        <v>0</v>
      </c>
      <c r="N765" s="39">
        <f t="shared" ref="N765" si="17653">SUMPRODUCT(M760:M764*N760:N764)</f>
        <v>8</v>
      </c>
      <c r="O765" s="46" t="s">
        <v>134</v>
      </c>
      <c r="P765" s="38">
        <f t="shared" ref="P765" si="17654">lunchAdjust(O760:P764)</f>
        <v>1</v>
      </c>
      <c r="Q765" s="48" t="s">
        <v>0</v>
      </c>
      <c r="R765" s="39">
        <f t="shared" ref="R765" si="17655">SUMPRODUCT(Q760:Q764*R760:R764)</f>
        <v>8</v>
      </c>
      <c r="S765" s="46" t="s">
        <v>134</v>
      </c>
      <c r="T765" s="38">
        <f t="shared" ref="T765" si="17656">lunchAdjust(S760:T764)</f>
        <v>1</v>
      </c>
      <c r="U765" s="48" t="s">
        <v>0</v>
      </c>
      <c r="V765" s="39">
        <f t="shared" ref="V765" si="17657">SUMPRODUCT(U760:U764*V760:V764)</f>
        <v>8</v>
      </c>
      <c r="W765" s="46" t="s">
        <v>134</v>
      </c>
      <c r="X765" s="38">
        <f t="shared" ref="X765" si="17658">lunchAdjust(W760:X764)</f>
        <v>1</v>
      </c>
      <c r="Y765" s="48" t="s">
        <v>0</v>
      </c>
      <c r="Z765" s="39">
        <f t="shared" ref="Z765" si="17659">SUMPRODUCT(Y760:Y764*Z760:Z764)</f>
        <v>8</v>
      </c>
      <c r="AA765" s="46" t="s">
        <v>134</v>
      </c>
      <c r="AB765" s="38">
        <f t="shared" ref="AB765" si="17660">lunchAdjust(AA760:AB764)</f>
        <v>1</v>
      </c>
      <c r="AC765" s="48" t="s">
        <v>0</v>
      </c>
      <c r="AD765" s="39">
        <f t="shared" ref="AD765" si="17661">SUMPRODUCT(AC760:AC764*AD760:AD764)</f>
        <v>8</v>
      </c>
      <c r="AE765" s="46" t="s">
        <v>134</v>
      </c>
      <c r="AF765" s="38">
        <f t="shared" ref="AF765" si="17662">lunchAdjust(AE760:AF764)</f>
        <v>1</v>
      </c>
      <c r="AG765" s="48" t="s">
        <v>0</v>
      </c>
      <c r="AH765" s="39">
        <f t="shared" ref="AH765" si="17663">SUMPRODUCT(AG760:AG764*AH760:AH764)</f>
        <v>6.5</v>
      </c>
      <c r="AI765" s="46" t="s">
        <v>134</v>
      </c>
      <c r="AJ765" s="38">
        <f t="shared" ref="AJ765" si="17664">lunchAdjust(AI760:AJ764)</f>
        <v>0</v>
      </c>
      <c r="AK765" s="48" t="s">
        <v>0</v>
      </c>
      <c r="AL765" s="39">
        <f t="shared" ref="AL765" si="17665">SUMPRODUCT(AK760:AK764*AL760:AL764)</f>
        <v>0</v>
      </c>
      <c r="AM765" s="46" t="s">
        <v>134</v>
      </c>
      <c r="AN765" s="38">
        <f t="shared" ref="AN765" si="17666">lunchAdjust(AM760:AN764)</f>
        <v>2</v>
      </c>
      <c r="AO765" s="48" t="s">
        <v>0</v>
      </c>
      <c r="AP765" s="39">
        <f t="shared" ref="AP765" si="17667">SUMPRODUCT(AO760:AO764*AP760:AP764)</f>
        <v>8</v>
      </c>
      <c r="AQ765" s="46" t="s">
        <v>134</v>
      </c>
      <c r="AR765" s="38">
        <f t="shared" ref="AR765" si="17668">lunchAdjust(AQ760:AR764)</f>
        <v>0</v>
      </c>
      <c r="AS765" s="48" t="s">
        <v>0</v>
      </c>
      <c r="AT765" s="39">
        <f t="shared" ref="AT765" si="17669">SUMPRODUCT(AS760:AS764*AT760:AT764)</f>
        <v>0</v>
      </c>
      <c r="AU765" s="46" t="s">
        <v>134</v>
      </c>
      <c r="AV765" s="38">
        <f t="shared" ref="AV765" si="17670">lunchAdjust(AU760:AV764)</f>
        <v>0</v>
      </c>
      <c r="AW765" s="48" t="s">
        <v>0</v>
      </c>
      <c r="AX765" s="39">
        <f t="shared" ref="AX765" si="17671">SUMPRODUCT(AW760:AW764*AX760:AX764)</f>
        <v>0</v>
      </c>
      <c r="AY765" s="46" t="s">
        <v>134</v>
      </c>
      <c r="AZ765" s="38">
        <f t="shared" ref="AZ765" si="17672">lunchAdjust(AY760:AZ764)</f>
        <v>0</v>
      </c>
      <c r="BA765" s="48" t="s">
        <v>0</v>
      </c>
      <c r="BB765" s="39">
        <f t="shared" ref="BB765" si="17673">SUMPRODUCT(BA760:BA764*BB760:BB764)</f>
        <v>0</v>
      </c>
      <c r="BC765" s="46" t="s">
        <v>134</v>
      </c>
      <c r="BD765" s="38">
        <f t="shared" ref="BD765" si="17674">lunchAdjust(BC760:BD764)</f>
        <v>1</v>
      </c>
      <c r="BE765" s="48" t="s">
        <v>0</v>
      </c>
      <c r="BF765" s="39">
        <f t="shared" ref="BF765" si="17675">SUMPRODUCT(BE760:BE764*BF760:BF764)</f>
        <v>8</v>
      </c>
      <c r="BG765" s="46" t="s">
        <v>134</v>
      </c>
      <c r="BH765" s="38">
        <f t="shared" ref="BH765" si="17676">lunchAdjust(BG760:BH764)</f>
        <v>0</v>
      </c>
      <c r="BI765" s="48" t="s">
        <v>0</v>
      </c>
      <c r="BJ765" s="39">
        <f t="shared" ref="BJ765" si="17677">SUMPRODUCT(BI760:BI764*BJ760:BJ764)</f>
        <v>0</v>
      </c>
      <c r="BK765" s="46" t="s">
        <v>134</v>
      </c>
      <c r="BL765" s="38">
        <f t="shared" ref="BL765" si="17678">lunchAdjust(BK760:BL764)</f>
        <v>0</v>
      </c>
      <c r="BM765" s="48" t="s">
        <v>0</v>
      </c>
      <c r="BN765" s="39">
        <f t="shared" ref="BN765" si="17679">SUMPRODUCT(BM760:BM764*BN760:BN764)</f>
        <v>0</v>
      </c>
      <c r="BO765" s="46" t="s">
        <v>134</v>
      </c>
      <c r="BP765" s="38">
        <f t="shared" ref="BP765" si="17680">lunchAdjust(BO760:BP764)</f>
        <v>0</v>
      </c>
      <c r="BQ765" s="48" t="s">
        <v>0</v>
      </c>
      <c r="BR765" s="39">
        <f t="shared" ref="BR765" si="17681">SUMPRODUCT(BQ760:BQ764*BR760:BR764)</f>
        <v>0</v>
      </c>
      <c r="BS765" s="46" t="s">
        <v>134</v>
      </c>
      <c r="BT765" s="38">
        <f t="shared" ref="BT765" si="17682">lunchAdjust(BS760:BT764)</f>
        <v>0</v>
      </c>
      <c r="BU765" s="48" t="s">
        <v>0</v>
      </c>
      <c r="BV765" s="39">
        <f t="shared" ref="BV765" si="17683">SUMPRODUCT(BU760:BU764*BV760:BV764)</f>
        <v>0</v>
      </c>
      <c r="BW765" s="46" t="s">
        <v>134</v>
      </c>
      <c r="BX765" s="38">
        <f t="shared" ref="BX765" si="17684">lunchAdjust(BW760:BX764)</f>
        <v>0</v>
      </c>
      <c r="BY765" s="48" t="s">
        <v>0</v>
      </c>
      <c r="BZ765" s="39">
        <f t="shared" ref="BZ765" si="17685">SUMPRODUCT(BY760:BY764*BZ760:BZ764)</f>
        <v>0</v>
      </c>
      <c r="CA765" s="46" t="s">
        <v>134</v>
      </c>
      <c r="CB765" s="38">
        <f t="shared" ref="CB765" si="17686">lunchAdjust(CA760:CB764)</f>
        <v>0</v>
      </c>
      <c r="CC765" s="48" t="s">
        <v>0</v>
      </c>
      <c r="CD765" s="39">
        <f t="shared" ref="CD765" si="17687">SUMPRODUCT(CC760:CC764*CD760:CD764)</f>
        <v>0</v>
      </c>
      <c r="CE765" s="46" t="s">
        <v>134</v>
      </c>
      <c r="CF765" s="38">
        <f t="shared" ref="CF765" si="17688">lunchAdjust(CE760:CF764)</f>
        <v>0</v>
      </c>
      <c r="CG765" s="48" t="s">
        <v>0</v>
      </c>
      <c r="CH765" s="39">
        <f t="shared" ref="CH765" si="17689">SUMPRODUCT(CG760:CG764*CH760:CH764)</f>
        <v>0</v>
      </c>
    </row>
    <row r="766" spans="1:86" ht="15.75" thickBot="1" x14ac:dyDescent="0.3">
      <c r="A766" s="58" t="s">
        <v>121</v>
      </c>
      <c r="B766" s="59">
        <f ca="1">roleHours(G760:CH766, "OUT")</f>
        <v>0</v>
      </c>
      <c r="C766" s="54" t="s">
        <v>137</v>
      </c>
      <c r="D766" s="22">
        <f ca="1">roleHours(G760:CH766, "PTO")</f>
        <v>0</v>
      </c>
      <c r="E766" s="23"/>
      <c r="F766" s="52"/>
      <c r="G766" s="47" t="s">
        <v>39</v>
      </c>
      <c r="H766" s="40">
        <f t="shared" si="17359"/>
        <v>0</v>
      </c>
      <c r="I766" s="49" t="s">
        <v>135</v>
      </c>
      <c r="J766" s="41">
        <f t="shared" ref="J766" si="17690">J765*G$4</f>
        <v>0</v>
      </c>
      <c r="K766" s="47" t="s">
        <v>39</v>
      </c>
      <c r="L766" s="40">
        <f t="shared" ref="L766" si="17691">SUMPRODUCT(M760:M764*(L760:L764="PTO"))+SUMPRODUCT(M760:M764*(L760:L764="HOL"))</f>
        <v>0</v>
      </c>
      <c r="M766" s="49" t="s">
        <v>135</v>
      </c>
      <c r="N766" s="41">
        <f t="shared" ref="N766" si="17692">N765*K$4</f>
        <v>0</v>
      </c>
      <c r="O766" s="47" t="s">
        <v>39</v>
      </c>
      <c r="P766" s="40">
        <f t="shared" ref="P766" si="17693">SUMPRODUCT(Q760:Q764*(P760:P764="PTO"))+SUMPRODUCT(Q760:Q764*(P760:P764="HOL"))</f>
        <v>0</v>
      </c>
      <c r="Q766" s="49" t="s">
        <v>135</v>
      </c>
      <c r="R766" s="41">
        <f t="shared" ref="R766" si="17694">R765*O$4</f>
        <v>8</v>
      </c>
      <c r="S766" s="47" t="s">
        <v>39</v>
      </c>
      <c r="T766" s="40">
        <f t="shared" ref="T766" si="17695">SUMPRODUCT(U760:U764*(T760:T764="PTO"))+SUMPRODUCT(U760:U764*(T760:T764="HOL"))</f>
        <v>0</v>
      </c>
      <c r="U766" s="49" t="s">
        <v>135</v>
      </c>
      <c r="V766" s="41">
        <f t="shared" ref="V766" si="17696">V765*S$4</f>
        <v>0</v>
      </c>
      <c r="W766" s="47" t="s">
        <v>39</v>
      </c>
      <c r="X766" s="40">
        <f t="shared" ref="X766" si="17697">SUMPRODUCT(Y760:Y764*(X760:X764="PTO"))+SUMPRODUCT(Y760:Y764*(X760:X764="HOL"))</f>
        <v>0</v>
      </c>
      <c r="Y766" s="49" t="s">
        <v>135</v>
      </c>
      <c r="Z766" s="41">
        <f t="shared" ref="Z766" si="17698">Z765*W$4</f>
        <v>8</v>
      </c>
      <c r="AA766" s="47" t="s">
        <v>39</v>
      </c>
      <c r="AB766" s="40">
        <f t="shared" ref="AB766" si="17699">SUMPRODUCT(AC760:AC764*(AB760:AB764="PTO"))+SUMPRODUCT(AC760:AC764*(AB760:AB764="HOL"))</f>
        <v>0</v>
      </c>
      <c r="AC766" s="49" t="s">
        <v>135</v>
      </c>
      <c r="AD766" s="41">
        <f t="shared" ref="AD766" si="17700">AD765*AA$4</f>
        <v>8</v>
      </c>
      <c r="AE766" s="47" t="s">
        <v>39</v>
      </c>
      <c r="AF766" s="40">
        <f t="shared" ref="AF766" si="17701">SUMPRODUCT(AG760:AG764*(AF760:AF764="PTO"))+SUMPRODUCT(AG760:AG764*(AF760:AF764="HOL"))</f>
        <v>0</v>
      </c>
      <c r="AG766" s="49" t="s">
        <v>135</v>
      </c>
      <c r="AH766" s="41">
        <f t="shared" ref="AH766" si="17702">AH765*AE$4</f>
        <v>6.5</v>
      </c>
      <c r="AI766" s="47" t="s">
        <v>39</v>
      </c>
      <c r="AJ766" s="40">
        <f t="shared" ref="AJ766" si="17703">SUMPRODUCT(AK760:AK764*(AJ760:AJ764="PTO"))+SUMPRODUCT(AK760:AK764*(AJ760:AJ764="HOL"))</f>
        <v>0</v>
      </c>
      <c r="AK766" s="49" t="s">
        <v>135</v>
      </c>
      <c r="AL766" s="41">
        <f>AL765*AI$4</f>
        <v>0</v>
      </c>
      <c r="AM766" s="47" t="s">
        <v>39</v>
      </c>
      <c r="AN766" s="40">
        <f t="shared" ref="AN766" si="17704">SUMPRODUCT(AO760:AO764*(AN760:AN764="PTO"))+SUMPRODUCT(AO760:AO764*(AN760:AN764="HOL"))</f>
        <v>0</v>
      </c>
      <c r="AO766" s="49" t="s">
        <v>135</v>
      </c>
      <c r="AP766" s="41">
        <f t="shared" ref="AP766" si="17705">AP765*AM$4</f>
        <v>8</v>
      </c>
      <c r="AQ766" s="47" t="s">
        <v>39</v>
      </c>
      <c r="AR766" s="40">
        <f t="shared" ref="AR766" si="17706">SUMPRODUCT(AS760:AS764*(AR760:AR764="PTO"))+SUMPRODUCT(AS760:AS764*(AR760:AR764="HOL"))</f>
        <v>0</v>
      </c>
      <c r="AS766" s="49" t="s">
        <v>135</v>
      </c>
      <c r="AT766" s="41">
        <f t="shared" ref="AT766" si="17707">AT765*AQ$4</f>
        <v>0</v>
      </c>
      <c r="AU766" s="47" t="s">
        <v>39</v>
      </c>
      <c r="AV766" s="40">
        <f t="shared" ref="AV766" si="17708">SUMPRODUCT(AW760:AW764*(AV760:AV764="PTO"))+SUMPRODUCT(AW760:AW764*(AV760:AV764="HOL"))</f>
        <v>0</v>
      </c>
      <c r="AW766" s="49" t="s">
        <v>135</v>
      </c>
      <c r="AX766" s="41">
        <f>AX765*AU$4</f>
        <v>0</v>
      </c>
      <c r="AY766" s="47" t="s">
        <v>39</v>
      </c>
      <c r="AZ766" s="40">
        <f t="shared" ref="AZ766" si="17709">SUMPRODUCT(BA760:BA764*(AZ760:AZ764="PTO"))+SUMPRODUCT(BA760:BA764*(AZ760:AZ764="HOL"))</f>
        <v>0</v>
      </c>
      <c r="BA766" s="49" t="s">
        <v>135</v>
      </c>
      <c r="BB766" s="41">
        <f>BB765*AY$4</f>
        <v>0</v>
      </c>
      <c r="BC766" s="47" t="s">
        <v>39</v>
      </c>
      <c r="BD766" s="40">
        <f t="shared" ref="BD766" si="17710">SUMPRODUCT(BE760:BE764*(BD760:BD764="PTO"))+SUMPRODUCT(BE760:BE764*(BD760:BD764="HOL"))</f>
        <v>0</v>
      </c>
      <c r="BE766" s="49" t="s">
        <v>135</v>
      </c>
      <c r="BF766" s="41">
        <f>BF765*BC$4</f>
        <v>8</v>
      </c>
      <c r="BG766" s="47" t="s">
        <v>39</v>
      </c>
      <c r="BH766" s="40">
        <f t="shared" ref="BH766" si="17711">SUMPRODUCT(BI760:BI764*(BH760:BH764="PTO"))+SUMPRODUCT(BI760:BI764*(BH760:BH764="HOL"))</f>
        <v>0</v>
      </c>
      <c r="BI766" s="49" t="s">
        <v>135</v>
      </c>
      <c r="BJ766" s="41">
        <f>BJ765*BG$4</f>
        <v>0</v>
      </c>
      <c r="BK766" s="47" t="s">
        <v>39</v>
      </c>
      <c r="BL766" s="40">
        <f t="shared" ref="BL766" si="17712">SUMPRODUCT(BM760:BM764*(BL760:BL764="PTO"))+SUMPRODUCT(BM760:BM764*(BL760:BL764="HOL"))</f>
        <v>0</v>
      </c>
      <c r="BM766" s="49" t="s">
        <v>135</v>
      </c>
      <c r="BN766" s="41">
        <f>BN765*BK$4</f>
        <v>0</v>
      </c>
      <c r="BO766" s="47" t="s">
        <v>39</v>
      </c>
      <c r="BP766" s="40">
        <f t="shared" ref="BP766" si="17713">SUMPRODUCT(BQ760:BQ764*(BP760:BP764="PTO"))+SUMPRODUCT(BQ760:BQ764*(BP760:BP764="HOL"))</f>
        <v>0</v>
      </c>
      <c r="BQ766" s="49" t="s">
        <v>135</v>
      </c>
      <c r="BR766" s="41">
        <f t="shared" ref="BR766" si="17714">BR765*BO$4</f>
        <v>0</v>
      </c>
      <c r="BS766" s="47" t="s">
        <v>39</v>
      </c>
      <c r="BT766" s="40">
        <f t="shared" ref="BT766" si="17715">SUMPRODUCT(BU760:BU764*(BT760:BT764="PTO"))+SUMPRODUCT(BU760:BU764*(BT760:BT764="HOL"))</f>
        <v>0</v>
      </c>
      <c r="BU766" s="49" t="s">
        <v>135</v>
      </c>
      <c r="BV766" s="41">
        <f t="shared" ref="BV766" si="17716">BV765*BS$4</f>
        <v>0</v>
      </c>
      <c r="BW766" s="47" t="s">
        <v>39</v>
      </c>
      <c r="BX766" s="40">
        <f t="shared" ref="BX766" si="17717">SUMPRODUCT(BY760:BY764*(BX760:BX764="PTO"))+SUMPRODUCT(BY760:BY764*(BX760:BX764="HOL"))</f>
        <v>0</v>
      </c>
      <c r="BY766" s="49" t="s">
        <v>135</v>
      </c>
      <c r="BZ766" s="41">
        <f t="shared" ref="BZ766" si="17718">BZ765*BW$4</f>
        <v>0</v>
      </c>
      <c r="CA766" s="47" t="s">
        <v>39</v>
      </c>
      <c r="CB766" s="40">
        <f t="shared" ref="CB766" si="17719">SUMPRODUCT(CC760:CC764*(CB760:CB764="PTO"))+SUMPRODUCT(CC760:CC764*(CB760:CB764="HOL"))</f>
        <v>0</v>
      </c>
      <c r="CC766" s="49" t="s">
        <v>135</v>
      </c>
      <c r="CD766" s="41">
        <f t="shared" ref="CD766" si="17720">CD765*CA$4</f>
        <v>0</v>
      </c>
      <c r="CE766" s="47" t="s">
        <v>39</v>
      </c>
      <c r="CF766" s="40">
        <f t="shared" ref="CF766" si="17721">SUMPRODUCT(CG760:CG764*(CF760:CF764="PTO"))+SUMPRODUCT(CG760:CG764*(CF760:CF764="HOL"))</f>
        <v>0</v>
      </c>
      <c r="CG766" s="49" t="s">
        <v>135</v>
      </c>
      <c r="CH766" s="41">
        <f t="shared" ref="CH766" si="17722">CH765*CE$4</f>
        <v>0</v>
      </c>
    </row>
    <row r="767" spans="1:86" x14ac:dyDescent="0.25">
      <c r="A767" s="70" t="s">
        <v>133</v>
      </c>
      <c r="B767" s="71">
        <f t="shared" ref="B767" ca="1" si="17723">D767-B768</f>
        <v>7.7420575028357632</v>
      </c>
      <c r="C767" s="72" t="s">
        <v>122</v>
      </c>
      <c r="D767" s="71">
        <f>IFERROR(INDEX(Holidays[FTE], MATCH(Entry!E767, Holidays[Date], 0)), 1)*8*INDEX(FTEguide[[1]:[12]], MATCH(Entry!E768, FTEguide[Weekday], 0), IF(Entry!E770&gt;0, Entry!E770, MONTH(Entry!E767)))</f>
        <v>62.242057502835763</v>
      </c>
      <c r="E767" s="60">
        <f t="shared" si="16897"/>
        <v>43937</v>
      </c>
      <c r="F767" s="50" t="s">
        <v>128</v>
      </c>
      <c r="G767" s="34" t="s">
        <v>136</v>
      </c>
      <c r="H767" s="35" t="s">
        <v>23</v>
      </c>
      <c r="I767" s="42">
        <f t="shared" ref="I767" si="17724">parseTime(G767)-(H772=INT(RIGHT($F767, 1)))</f>
        <v>8</v>
      </c>
      <c r="J767" s="43">
        <f t="shared" ref="J767:J771" si="17725">isClocked(H767)</f>
        <v>1</v>
      </c>
      <c r="K767" s="34" t="s">
        <v>136</v>
      </c>
      <c r="L767" s="35" t="s">
        <v>23</v>
      </c>
      <c r="M767" s="42">
        <f t="shared" ref="M767" si="17726">parseTime(K767)-(L772=INT(RIGHT($F767, 1)))</f>
        <v>8</v>
      </c>
      <c r="N767" s="43">
        <f t="shared" ref="N767:N771" si="17727">isClocked(L767)</f>
        <v>1</v>
      </c>
      <c r="O767" s="34" t="s">
        <v>180</v>
      </c>
      <c r="P767" s="35" t="s">
        <v>23</v>
      </c>
      <c r="Q767" s="42">
        <f t="shared" ref="Q767" si="17728">parseTime(O767)-(P772=INT(RIGHT($F767, 1)))</f>
        <v>8</v>
      </c>
      <c r="R767" s="43">
        <f t="shared" ref="R767:R771" si="17729">isClocked(P767)</f>
        <v>1</v>
      </c>
      <c r="S767" s="34" t="s">
        <v>227</v>
      </c>
      <c r="T767" s="35" t="s">
        <v>23</v>
      </c>
      <c r="U767" s="42">
        <f t="shared" ref="U767" si="17730">parseTime(S767)-(T772=INT(RIGHT($F767, 1)))</f>
        <v>8</v>
      </c>
      <c r="V767" s="43">
        <f t="shared" ref="V767:V771" si="17731">isClocked(T767)</f>
        <v>1</v>
      </c>
      <c r="W767" s="34" t="s">
        <v>136</v>
      </c>
      <c r="X767" s="35" t="s">
        <v>24</v>
      </c>
      <c r="Y767" s="42">
        <f t="shared" ref="Y767" si="17732">parseTime(W767)-(X772=INT(RIGHT($F767, 1)))</f>
        <v>8</v>
      </c>
      <c r="Z767" s="43">
        <f t="shared" ref="Z767:Z771" si="17733">isClocked(X767)</f>
        <v>1</v>
      </c>
      <c r="AA767" s="34" t="s">
        <v>136</v>
      </c>
      <c r="AB767" s="35" t="s">
        <v>23</v>
      </c>
      <c r="AC767" s="42">
        <f t="shared" ref="AC767" si="17734">parseTime(AA767)-(AB772=INT(RIGHT($F767, 1)))</f>
        <v>8</v>
      </c>
      <c r="AD767" s="43">
        <f t="shared" ref="AD767:AD771" si="17735">isClocked(AB767)</f>
        <v>1</v>
      </c>
      <c r="AE767" s="34" t="s">
        <v>261</v>
      </c>
      <c r="AF767" s="35" t="s">
        <v>23</v>
      </c>
      <c r="AG767" s="42">
        <f t="shared" ref="AG767" si="17736">parseTime(AE767)-(AF772=INT(RIGHT($F767, 1)))</f>
        <v>6.5</v>
      </c>
      <c r="AH767" s="43">
        <f t="shared" ref="AH767:AH771" si="17737">isClocked(AF767)</f>
        <v>1</v>
      </c>
      <c r="AI767" s="34" t="s">
        <v>136</v>
      </c>
      <c r="AJ767" s="35" t="s">
        <v>23</v>
      </c>
      <c r="AK767" s="42">
        <f>parseTime(AI767)-(AJ772=INT(RIGHT($F767, 1)))</f>
        <v>8</v>
      </c>
      <c r="AL767" s="43">
        <f t="shared" ref="AL767:AL771" si="17738">isClocked(AJ767)</f>
        <v>1</v>
      </c>
      <c r="AM767" s="34"/>
      <c r="AN767" s="35"/>
      <c r="AO767" s="42">
        <f t="shared" ref="AO767" si="17739">parseTime(AM767)-(AN772=INT(RIGHT($F767, 1)))</f>
        <v>0</v>
      </c>
      <c r="AP767" s="43">
        <f t="shared" ref="AP767:AP771" si="17740">isClocked(AN767)</f>
        <v>0</v>
      </c>
      <c r="AQ767" s="34"/>
      <c r="AR767" s="35"/>
      <c r="AS767" s="42">
        <f t="shared" ref="AS767" si="17741">parseTime(AQ767)-(AR772=INT(RIGHT($F767, 1)))</f>
        <v>0</v>
      </c>
      <c r="AT767" s="43">
        <f t="shared" ref="AT767:AT771" si="17742">isClocked(AR767)</f>
        <v>0</v>
      </c>
      <c r="AU767" s="34"/>
      <c r="AV767" s="35"/>
      <c r="AW767" s="42">
        <f>parseTime(AU767)-(AV772=INT(RIGHT($F767, 1)))</f>
        <v>0</v>
      </c>
      <c r="AX767" s="43">
        <f t="shared" ref="AX767:AX771" si="17743">isClocked(AV767)</f>
        <v>0</v>
      </c>
      <c r="AY767" s="34"/>
      <c r="AZ767" s="35"/>
      <c r="BA767" s="42">
        <f>parseTime(AY767)-(AZ772=INT(RIGHT($F767, 1)))</f>
        <v>0</v>
      </c>
      <c r="BB767" s="43">
        <f t="shared" ref="BB767:BB771" si="17744">isClocked(AZ767)</f>
        <v>0</v>
      </c>
      <c r="BC767" s="34" t="s">
        <v>136</v>
      </c>
      <c r="BD767" s="35" t="s">
        <v>24</v>
      </c>
      <c r="BE767" s="42">
        <f>parseTime(BC767)-(BD772=INT(RIGHT($F767, 1)))</f>
        <v>8</v>
      </c>
      <c r="BF767" s="43">
        <f t="shared" ref="BF767:BF771" si="17745">isClocked(BD767)</f>
        <v>1</v>
      </c>
      <c r="BG767" s="34"/>
      <c r="BH767" s="35"/>
      <c r="BI767" s="42">
        <f>parseTime(BG767)-(BH772=INT(RIGHT($F767, 1)))</f>
        <v>0</v>
      </c>
      <c r="BJ767" s="43">
        <f t="shared" ref="BJ767:BJ771" si="17746">isClocked(BH767)</f>
        <v>0</v>
      </c>
      <c r="BK767" s="34"/>
      <c r="BL767" s="35"/>
      <c r="BM767" s="42">
        <f>parseTime(BK767)-(BL772=INT(RIGHT($F767, 1)))</f>
        <v>0</v>
      </c>
      <c r="BN767" s="43">
        <f t="shared" ref="BN767:BN771" si="17747">isClocked(BL767)</f>
        <v>0</v>
      </c>
      <c r="BO767" s="34"/>
      <c r="BP767" s="35"/>
      <c r="BQ767" s="42">
        <f t="shared" ref="BQ767" si="17748">parseTime(BO767)-(BP772=INT(RIGHT($F767, 1)))</f>
        <v>0</v>
      </c>
      <c r="BR767" s="43">
        <f t="shared" ref="BR767:BR771" si="17749">isClocked(BP767)</f>
        <v>0</v>
      </c>
      <c r="BS767" s="34"/>
      <c r="BT767" s="35"/>
      <c r="BU767" s="42">
        <f t="shared" ref="BU767" si="17750">parseTime(BS767)-(BT772=INT(RIGHT($F767, 1)))</f>
        <v>0</v>
      </c>
      <c r="BV767" s="43">
        <f t="shared" ref="BV767:BV771" si="17751">isClocked(BT767)</f>
        <v>0</v>
      </c>
      <c r="BW767" s="34"/>
      <c r="BX767" s="35"/>
      <c r="BY767" s="42">
        <f t="shared" ref="BY767" si="17752">parseTime(BW767)-(BX772=INT(RIGHT($F767, 1)))</f>
        <v>0</v>
      </c>
      <c r="BZ767" s="43">
        <f t="shared" ref="BZ767:BZ771" si="17753">isClocked(BX767)</f>
        <v>0</v>
      </c>
      <c r="CA767" s="34"/>
      <c r="CB767" s="35"/>
      <c r="CC767" s="42">
        <f t="shared" ref="CC767" si="17754">parseTime(CA767)-(CB772=INT(RIGHT($F767, 1)))</f>
        <v>0</v>
      </c>
      <c r="CD767" s="43">
        <f t="shared" ref="CD767:CD771" si="17755">isClocked(CB767)</f>
        <v>0</v>
      </c>
      <c r="CE767" s="34"/>
      <c r="CF767" s="35"/>
      <c r="CG767" s="42">
        <f t="shared" ref="CG767" si="17756">parseTime(CE767)-(CF772=INT(RIGHT($F767, 1)))</f>
        <v>0</v>
      </c>
      <c r="CH767" s="43">
        <f t="shared" ref="CH767:CH771" si="17757">isClocked(CF767)</f>
        <v>0</v>
      </c>
    </row>
    <row r="768" spans="1:86" x14ac:dyDescent="0.25">
      <c r="A768" s="56" t="s">
        <v>0</v>
      </c>
      <c r="B768" s="57">
        <f t="shared" ref="B768" ca="1" si="17758">SUM(B769:B772)</f>
        <v>54.5</v>
      </c>
      <c r="C768" s="14" t="s">
        <v>252</v>
      </c>
      <c r="D768" s="14">
        <f>(E771+(E770/2))*8-0.5</f>
        <v>54.7</v>
      </c>
      <c r="E768" s="55" t="str">
        <f t="shared" si="16766"/>
        <v>Thursday</v>
      </c>
      <c r="F768" s="51" t="s">
        <v>129</v>
      </c>
      <c r="G768" s="36"/>
      <c r="H768" s="37"/>
      <c r="I768" s="44">
        <f t="shared" ref="I768" si="17759">parseTime(G768)-(H772=INT(RIGHT($F768, 1)))</f>
        <v>0</v>
      </c>
      <c r="J768" s="45">
        <f t="shared" si="17725"/>
        <v>0</v>
      </c>
      <c r="K768" s="36"/>
      <c r="L768" s="37"/>
      <c r="M768" s="44">
        <f t="shared" ref="M768" si="17760">parseTime(K768)-(L772=INT(RIGHT($F768, 1)))</f>
        <v>0</v>
      </c>
      <c r="N768" s="45">
        <f t="shared" si="17727"/>
        <v>0</v>
      </c>
      <c r="O768" s="36"/>
      <c r="P768" s="37"/>
      <c r="Q768" s="44">
        <f t="shared" ref="Q768" si="17761">parseTime(O768)-(P772=INT(RIGHT($F768, 1)))</f>
        <v>0</v>
      </c>
      <c r="R768" s="45">
        <f t="shared" si="17729"/>
        <v>0</v>
      </c>
      <c r="S768" s="36"/>
      <c r="T768" s="37"/>
      <c r="U768" s="44">
        <f t="shared" ref="U768" si="17762">parseTime(S768)-(T772=INT(RIGHT($F768, 1)))</f>
        <v>0</v>
      </c>
      <c r="V768" s="45">
        <f t="shared" si="17731"/>
        <v>0</v>
      </c>
      <c r="W768" s="36"/>
      <c r="X768" s="37"/>
      <c r="Y768" s="44">
        <f t="shared" ref="Y768" si="17763">parseTime(W768)-(X772=INT(RIGHT($F768, 1)))</f>
        <v>0</v>
      </c>
      <c r="Z768" s="45">
        <f t="shared" si="17733"/>
        <v>0</v>
      </c>
      <c r="AA768" s="36"/>
      <c r="AB768" s="37"/>
      <c r="AC768" s="44">
        <f t="shared" ref="AC768" si="17764">parseTime(AA768)-(AB772=INT(RIGHT($F768, 1)))</f>
        <v>0</v>
      </c>
      <c r="AD768" s="45">
        <f t="shared" si="17735"/>
        <v>0</v>
      </c>
      <c r="AE768" s="36"/>
      <c r="AF768" s="37"/>
      <c r="AG768" s="44">
        <f t="shared" ref="AG768" si="17765">parseTime(AE768)-(AF772=INT(RIGHT($F768, 1)))</f>
        <v>0</v>
      </c>
      <c r="AH768" s="45">
        <f t="shared" si="17737"/>
        <v>0</v>
      </c>
      <c r="AI768" s="36"/>
      <c r="AJ768" s="37"/>
      <c r="AK768" s="44">
        <f>parseTime(AI768)-(AJ772=INT(RIGHT($F768, 1)))</f>
        <v>0</v>
      </c>
      <c r="AL768" s="45">
        <f t="shared" si="17738"/>
        <v>0</v>
      </c>
      <c r="AM768" s="36"/>
      <c r="AN768" s="37"/>
      <c r="AO768" s="44">
        <f t="shared" ref="AO768" si="17766">parseTime(AM768)-(AN772=INT(RIGHT($F768, 1)))</f>
        <v>0</v>
      </c>
      <c r="AP768" s="45">
        <f t="shared" si="17740"/>
        <v>0</v>
      </c>
      <c r="AQ768" s="36"/>
      <c r="AR768" s="37"/>
      <c r="AS768" s="44">
        <f t="shared" ref="AS768" si="17767">parseTime(AQ768)-(AR772=INT(RIGHT($F768, 1)))</f>
        <v>0</v>
      </c>
      <c r="AT768" s="45">
        <f t="shared" si="17742"/>
        <v>0</v>
      </c>
      <c r="AU768" s="36"/>
      <c r="AV768" s="37"/>
      <c r="AW768" s="44">
        <f>parseTime(AU768)-(AV772=INT(RIGHT($F768, 1)))</f>
        <v>0</v>
      </c>
      <c r="AX768" s="45">
        <f t="shared" si="17743"/>
        <v>0</v>
      </c>
      <c r="AY768" s="36"/>
      <c r="AZ768" s="37"/>
      <c r="BA768" s="44">
        <f>parseTime(AY768)-(AZ772=INT(RIGHT($F768, 1)))</f>
        <v>0</v>
      </c>
      <c r="BB768" s="45">
        <f t="shared" si="17744"/>
        <v>0</v>
      </c>
      <c r="BC768" s="36"/>
      <c r="BD768" s="37"/>
      <c r="BE768" s="44">
        <f>parseTime(BC768)-(BD772=INT(RIGHT($F768, 1)))</f>
        <v>0</v>
      </c>
      <c r="BF768" s="45">
        <f t="shared" si="17745"/>
        <v>0</v>
      </c>
      <c r="BG768" s="36"/>
      <c r="BH768" s="37"/>
      <c r="BI768" s="44">
        <f>parseTime(BG768)-(BH772=INT(RIGHT($F768, 1)))</f>
        <v>0</v>
      </c>
      <c r="BJ768" s="45">
        <f t="shared" si="17746"/>
        <v>0</v>
      </c>
      <c r="BK768" s="36"/>
      <c r="BL768" s="37"/>
      <c r="BM768" s="44">
        <f>parseTime(BK768)-(BL772=INT(RIGHT($F768, 1)))</f>
        <v>0</v>
      </c>
      <c r="BN768" s="45">
        <f t="shared" si="17747"/>
        <v>0</v>
      </c>
      <c r="BO768" s="36"/>
      <c r="BP768" s="37"/>
      <c r="BQ768" s="44">
        <f t="shared" ref="BQ768" si="17768">parseTime(BO768)-(BP772=INT(RIGHT($F768, 1)))</f>
        <v>0</v>
      </c>
      <c r="BR768" s="45">
        <f t="shared" si="17749"/>
        <v>0</v>
      </c>
      <c r="BS768" s="36"/>
      <c r="BT768" s="37"/>
      <c r="BU768" s="44">
        <f t="shared" ref="BU768" si="17769">parseTime(BS768)-(BT772=INT(RIGHT($F768, 1)))</f>
        <v>0</v>
      </c>
      <c r="BV768" s="45">
        <f t="shared" si="17751"/>
        <v>0</v>
      </c>
      <c r="BW768" s="36"/>
      <c r="BX768" s="37"/>
      <c r="BY768" s="44">
        <f t="shared" ref="BY768" si="17770">parseTime(BW768)-(BX772=INT(RIGHT($F768, 1)))</f>
        <v>0</v>
      </c>
      <c r="BZ768" s="45">
        <f t="shared" si="17753"/>
        <v>0</v>
      </c>
      <c r="CA768" s="36"/>
      <c r="CB768" s="37"/>
      <c r="CC768" s="44">
        <f t="shared" ref="CC768" si="17771">parseTime(CA768)-(CB772=INT(RIGHT($F768, 1)))</f>
        <v>0</v>
      </c>
      <c r="CD768" s="45">
        <f t="shared" si="17755"/>
        <v>0</v>
      </c>
      <c r="CE768" s="36"/>
      <c r="CF768" s="37"/>
      <c r="CG768" s="44">
        <f t="shared" ref="CG768" si="17772">parseTime(CE768)-(CF772=INT(RIGHT($F768, 1)))</f>
        <v>0</v>
      </c>
      <c r="CH768" s="45">
        <f t="shared" si="17757"/>
        <v>0</v>
      </c>
    </row>
    <row r="769" spans="1:86" x14ac:dyDescent="0.25">
      <c r="A769" s="56" t="s">
        <v>117</v>
      </c>
      <c r="B769" s="57">
        <f ca="1">roleHours(G767:CH773, "MFD")</f>
        <v>54.5</v>
      </c>
      <c r="C769" s="14">
        <f t="shared" ref="C769:C772" ca="1" si="17773">B769/8</f>
        <v>6.8125</v>
      </c>
      <c r="D769" s="14">
        <f ca="1">B768-D768</f>
        <v>-0.20000000000000284</v>
      </c>
      <c r="E769" s="20" t="s">
        <v>127</v>
      </c>
      <c r="F769" s="51" t="s">
        <v>130</v>
      </c>
      <c r="G769" s="36"/>
      <c r="H769" s="37"/>
      <c r="I769" s="44">
        <f t="shared" ref="I769" si="17774">parseTime(G769)-(H772=INT(RIGHT($F769, 1)))</f>
        <v>0</v>
      </c>
      <c r="J769" s="45">
        <f t="shared" si="17725"/>
        <v>0</v>
      </c>
      <c r="K769" s="36"/>
      <c r="L769" s="37"/>
      <c r="M769" s="44">
        <f t="shared" ref="M769" si="17775">parseTime(K769)-(L772=INT(RIGHT($F769, 1)))</f>
        <v>0</v>
      </c>
      <c r="N769" s="45">
        <f t="shared" si="17727"/>
        <v>0</v>
      </c>
      <c r="O769" s="36"/>
      <c r="P769" s="37"/>
      <c r="Q769" s="44">
        <f t="shared" ref="Q769" si="17776">parseTime(O769)-(P772=INT(RIGHT($F769, 1)))</f>
        <v>0</v>
      </c>
      <c r="R769" s="45">
        <f t="shared" si="17729"/>
        <v>0</v>
      </c>
      <c r="S769" s="36"/>
      <c r="T769" s="37"/>
      <c r="U769" s="44">
        <f t="shared" ref="U769" si="17777">parseTime(S769)-(T772=INT(RIGHT($F769, 1)))</f>
        <v>0</v>
      </c>
      <c r="V769" s="45">
        <f t="shared" si="17731"/>
        <v>0</v>
      </c>
      <c r="W769" s="36"/>
      <c r="X769" s="37"/>
      <c r="Y769" s="44">
        <f t="shared" ref="Y769" si="17778">parseTime(W769)-(X772=INT(RIGHT($F769, 1)))</f>
        <v>0</v>
      </c>
      <c r="Z769" s="45">
        <f t="shared" si="17733"/>
        <v>0</v>
      </c>
      <c r="AA769" s="36"/>
      <c r="AB769" s="37"/>
      <c r="AC769" s="44">
        <f t="shared" ref="AC769" si="17779">parseTime(AA769)-(AB772=INT(RIGHT($F769, 1)))</f>
        <v>0</v>
      </c>
      <c r="AD769" s="45">
        <f t="shared" si="17735"/>
        <v>0</v>
      </c>
      <c r="AE769" s="36"/>
      <c r="AF769" s="37"/>
      <c r="AG769" s="44">
        <f t="shared" ref="AG769" si="17780">parseTime(AE769)-(AF772=INT(RIGHT($F769, 1)))</f>
        <v>0</v>
      </c>
      <c r="AH769" s="45">
        <f t="shared" si="17737"/>
        <v>0</v>
      </c>
      <c r="AI769" s="36"/>
      <c r="AJ769" s="37"/>
      <c r="AK769" s="44">
        <f>parseTime(AI769)-(AJ772=INT(RIGHT($F769, 1)))</f>
        <v>0</v>
      </c>
      <c r="AL769" s="45">
        <f t="shared" si="17738"/>
        <v>0</v>
      </c>
      <c r="AM769" s="36"/>
      <c r="AN769" s="37"/>
      <c r="AO769" s="44">
        <f t="shared" ref="AO769" si="17781">parseTime(AM769)-(AN772=INT(RIGHT($F769, 1)))</f>
        <v>0</v>
      </c>
      <c r="AP769" s="45">
        <f t="shared" si="17740"/>
        <v>0</v>
      </c>
      <c r="AQ769" s="36"/>
      <c r="AR769" s="37"/>
      <c r="AS769" s="44">
        <f t="shared" ref="AS769" si="17782">parseTime(AQ769)-(AR772=INT(RIGHT($F769, 1)))</f>
        <v>0</v>
      </c>
      <c r="AT769" s="45">
        <f t="shared" si="17742"/>
        <v>0</v>
      </c>
      <c r="AU769" s="36"/>
      <c r="AV769" s="37"/>
      <c r="AW769" s="44">
        <f>parseTime(AU769)-(AV772=INT(RIGHT($F769, 1)))</f>
        <v>0</v>
      </c>
      <c r="AX769" s="45">
        <f t="shared" si="17743"/>
        <v>0</v>
      </c>
      <c r="AY769" s="36"/>
      <c r="AZ769" s="37"/>
      <c r="BA769" s="44">
        <f>parseTime(AY769)-(AZ772=INT(RIGHT($F769, 1)))</f>
        <v>0</v>
      </c>
      <c r="BB769" s="45">
        <f t="shared" si="17744"/>
        <v>0</v>
      </c>
      <c r="BC769" s="36"/>
      <c r="BD769" s="37"/>
      <c r="BE769" s="44">
        <f>parseTime(BC769)-(BD772=INT(RIGHT($F769, 1)))</f>
        <v>0</v>
      </c>
      <c r="BF769" s="45">
        <f t="shared" si="17745"/>
        <v>0</v>
      </c>
      <c r="BG769" s="36"/>
      <c r="BH769" s="37"/>
      <c r="BI769" s="44">
        <f>parseTime(BG769)-(BH772=INT(RIGHT($F769, 1)))</f>
        <v>0</v>
      </c>
      <c r="BJ769" s="45">
        <f t="shared" si="17746"/>
        <v>0</v>
      </c>
      <c r="BK769" s="36"/>
      <c r="BL769" s="37"/>
      <c r="BM769" s="44">
        <f>parseTime(BK769)-(BL772=INT(RIGHT($F769, 1)))</f>
        <v>0</v>
      </c>
      <c r="BN769" s="45">
        <f t="shared" si="17747"/>
        <v>0</v>
      </c>
      <c r="BO769" s="36"/>
      <c r="BP769" s="37"/>
      <c r="BQ769" s="44">
        <f t="shared" ref="BQ769" si="17783">parseTime(BO769)-(BP772=INT(RIGHT($F769, 1)))</f>
        <v>0</v>
      </c>
      <c r="BR769" s="45">
        <f t="shared" si="17749"/>
        <v>0</v>
      </c>
      <c r="BS769" s="36"/>
      <c r="BT769" s="37"/>
      <c r="BU769" s="44">
        <f t="shared" ref="BU769" si="17784">parseTime(BS769)-(BT772=INT(RIGHT($F769, 1)))</f>
        <v>0</v>
      </c>
      <c r="BV769" s="45">
        <f t="shared" si="17751"/>
        <v>0</v>
      </c>
      <c r="BW769" s="36"/>
      <c r="BX769" s="37"/>
      <c r="BY769" s="44">
        <f t="shared" ref="BY769" si="17785">parseTime(BW769)-(BX772=INT(RIGHT($F769, 1)))</f>
        <v>0</v>
      </c>
      <c r="BZ769" s="45">
        <f t="shared" si="17753"/>
        <v>0</v>
      </c>
      <c r="CA769" s="36"/>
      <c r="CB769" s="37"/>
      <c r="CC769" s="44">
        <f t="shared" ref="CC769" si="17786">parseTime(CA769)-(CB772=INT(RIGHT($F769, 1)))</f>
        <v>0</v>
      </c>
      <c r="CD769" s="45">
        <f t="shared" si="17755"/>
        <v>0</v>
      </c>
      <c r="CE769" s="36"/>
      <c r="CF769" s="37"/>
      <c r="CG769" s="44">
        <f t="shared" ref="CG769" si="17787">parseTime(CE769)-(CF772=INT(RIGHT($F769, 1)))</f>
        <v>0</v>
      </c>
      <c r="CH769" s="45">
        <f t="shared" si="17757"/>
        <v>0</v>
      </c>
    </row>
    <row r="770" spans="1:86" x14ac:dyDescent="0.25">
      <c r="A770" s="56"/>
      <c r="B770" s="57"/>
      <c r="C770" s="14">
        <f t="shared" si="17773"/>
        <v>0</v>
      </c>
      <c r="D770" s="14" t="s">
        <v>259</v>
      </c>
      <c r="E770" s="20">
        <v>4.5</v>
      </c>
      <c r="F770" s="51" t="s">
        <v>131</v>
      </c>
      <c r="G770" s="36"/>
      <c r="H770" s="37"/>
      <c r="I770" s="44">
        <f t="shared" ref="I770" si="17788">parseTime(G770)-(H772=INT(RIGHT($F770, 1)))</f>
        <v>0</v>
      </c>
      <c r="J770" s="45">
        <f t="shared" si="17725"/>
        <v>0</v>
      </c>
      <c r="K770" s="36"/>
      <c r="L770" s="37"/>
      <c r="M770" s="44">
        <f t="shared" ref="M770" si="17789">parseTime(K770)-(L772=INT(RIGHT($F770, 1)))</f>
        <v>0</v>
      </c>
      <c r="N770" s="45">
        <f t="shared" si="17727"/>
        <v>0</v>
      </c>
      <c r="O770" s="36"/>
      <c r="P770" s="37"/>
      <c r="Q770" s="44">
        <f t="shared" ref="Q770" si="17790">parseTime(O770)-(P772=INT(RIGHT($F770, 1)))</f>
        <v>0</v>
      </c>
      <c r="R770" s="45">
        <f t="shared" si="17729"/>
        <v>0</v>
      </c>
      <c r="S770" s="36"/>
      <c r="T770" s="37"/>
      <c r="U770" s="44">
        <f t="shared" ref="U770" si="17791">parseTime(S770)-(T772=INT(RIGHT($F770, 1)))</f>
        <v>0</v>
      </c>
      <c r="V770" s="45">
        <f t="shared" si="17731"/>
        <v>0</v>
      </c>
      <c r="W770" s="36"/>
      <c r="X770" s="37"/>
      <c r="Y770" s="44">
        <f t="shared" ref="Y770" si="17792">parseTime(W770)-(X772=INT(RIGHT($F770, 1)))</f>
        <v>0</v>
      </c>
      <c r="Z770" s="45">
        <f t="shared" si="17733"/>
        <v>0</v>
      </c>
      <c r="AA770" s="36"/>
      <c r="AB770" s="37"/>
      <c r="AC770" s="44">
        <f t="shared" ref="AC770" si="17793">parseTime(AA770)-(AB772=INT(RIGHT($F770, 1)))</f>
        <v>0</v>
      </c>
      <c r="AD770" s="45">
        <f t="shared" si="17735"/>
        <v>0</v>
      </c>
      <c r="AE770" s="36"/>
      <c r="AF770" s="37"/>
      <c r="AG770" s="44">
        <f t="shared" ref="AG770" si="17794">parseTime(AE770)-(AF772=INT(RIGHT($F770, 1)))</f>
        <v>0</v>
      </c>
      <c r="AH770" s="45">
        <f t="shared" si="17737"/>
        <v>0</v>
      </c>
      <c r="AI770" s="36"/>
      <c r="AJ770" s="37"/>
      <c r="AK770" s="44">
        <f>parseTime(AI770)-(AJ772=INT(RIGHT($F770, 1)))</f>
        <v>0</v>
      </c>
      <c r="AL770" s="45">
        <f t="shared" si="17738"/>
        <v>0</v>
      </c>
      <c r="AM770" s="36"/>
      <c r="AN770" s="37"/>
      <c r="AO770" s="44">
        <f t="shared" ref="AO770" si="17795">parseTime(AM770)-(AN772=INT(RIGHT($F770, 1)))</f>
        <v>0</v>
      </c>
      <c r="AP770" s="45">
        <f t="shared" si="17740"/>
        <v>0</v>
      </c>
      <c r="AQ770" s="36"/>
      <c r="AR770" s="37"/>
      <c r="AS770" s="44">
        <f t="shared" ref="AS770" si="17796">parseTime(AQ770)-(AR772=INT(RIGHT($F770, 1)))</f>
        <v>0</v>
      </c>
      <c r="AT770" s="45">
        <f t="shared" si="17742"/>
        <v>0</v>
      </c>
      <c r="AU770" s="36"/>
      <c r="AV770" s="37"/>
      <c r="AW770" s="44">
        <f>parseTime(AU770)-(AV772=INT(RIGHT($F770, 1)))</f>
        <v>0</v>
      </c>
      <c r="AX770" s="45">
        <f t="shared" si="17743"/>
        <v>0</v>
      </c>
      <c r="AY770" s="36"/>
      <c r="AZ770" s="37"/>
      <c r="BA770" s="44">
        <f>parseTime(AY770)-(AZ772=INT(RIGHT($F770, 1)))</f>
        <v>0</v>
      </c>
      <c r="BB770" s="45">
        <f t="shared" si="17744"/>
        <v>0</v>
      </c>
      <c r="BC770" s="36"/>
      <c r="BD770" s="37"/>
      <c r="BE770" s="44">
        <f>parseTime(BC770)-(BD772=INT(RIGHT($F770, 1)))</f>
        <v>0</v>
      </c>
      <c r="BF770" s="45">
        <f t="shared" si="17745"/>
        <v>0</v>
      </c>
      <c r="BG770" s="36"/>
      <c r="BH770" s="37"/>
      <c r="BI770" s="44">
        <f>parseTime(BG770)-(BH772=INT(RIGHT($F770, 1)))</f>
        <v>0</v>
      </c>
      <c r="BJ770" s="45">
        <f t="shared" si="17746"/>
        <v>0</v>
      </c>
      <c r="BK770" s="36"/>
      <c r="BL770" s="37"/>
      <c r="BM770" s="44">
        <f>parseTime(BK770)-(BL772=INT(RIGHT($F770, 1)))</f>
        <v>0</v>
      </c>
      <c r="BN770" s="45">
        <f t="shared" si="17747"/>
        <v>0</v>
      </c>
      <c r="BO770" s="36"/>
      <c r="BP770" s="37"/>
      <c r="BQ770" s="44">
        <f t="shared" ref="BQ770" si="17797">parseTime(BO770)-(BP772=INT(RIGHT($F770, 1)))</f>
        <v>0</v>
      </c>
      <c r="BR770" s="45">
        <f t="shared" si="17749"/>
        <v>0</v>
      </c>
      <c r="BS770" s="36"/>
      <c r="BT770" s="37"/>
      <c r="BU770" s="44">
        <f t="shared" ref="BU770" si="17798">parseTime(BS770)-(BT772=INT(RIGHT($F770, 1)))</f>
        <v>0</v>
      </c>
      <c r="BV770" s="45">
        <f t="shared" si="17751"/>
        <v>0</v>
      </c>
      <c r="BW770" s="36"/>
      <c r="BX770" s="37"/>
      <c r="BY770" s="44">
        <f t="shared" ref="BY770" si="17799">parseTime(BW770)-(BX772=INT(RIGHT($F770, 1)))</f>
        <v>0</v>
      </c>
      <c r="BZ770" s="45">
        <f t="shared" si="17753"/>
        <v>0</v>
      </c>
      <c r="CA770" s="36"/>
      <c r="CB770" s="37"/>
      <c r="CC770" s="44">
        <f t="shared" ref="CC770" si="17800">parseTime(CA770)-(CB772=INT(RIGHT($F770, 1)))</f>
        <v>0</v>
      </c>
      <c r="CD770" s="45">
        <f t="shared" si="17755"/>
        <v>0</v>
      </c>
      <c r="CE770" s="36"/>
      <c r="CF770" s="37"/>
      <c r="CG770" s="44">
        <f t="shared" ref="CG770" si="17801">parseTime(CE770)-(CF772=INT(RIGHT($F770, 1)))</f>
        <v>0</v>
      </c>
      <c r="CH770" s="45">
        <f t="shared" si="17757"/>
        <v>0</v>
      </c>
    </row>
    <row r="771" spans="1:86" x14ac:dyDescent="0.25">
      <c r="A771" s="56" t="s">
        <v>119</v>
      </c>
      <c r="B771" s="57">
        <f ca="1">roleHours(G767:CH773, "MCC")</f>
        <v>0</v>
      </c>
      <c r="C771" s="14">
        <f t="shared" ca="1" si="17773"/>
        <v>0</v>
      </c>
      <c r="D771" s="14" t="s">
        <v>260</v>
      </c>
      <c r="E771" s="20">
        <v>4.6500000000000004</v>
      </c>
      <c r="F771" s="51" t="s">
        <v>132</v>
      </c>
      <c r="G771" s="36"/>
      <c r="H771" s="37"/>
      <c r="I771" s="44">
        <f t="shared" ref="I771" si="17802">parseTime(G771)-(H772=INT(RIGHT($F771, 1)))</f>
        <v>0</v>
      </c>
      <c r="J771" s="45">
        <f t="shared" si="17725"/>
        <v>0</v>
      </c>
      <c r="K771" s="36"/>
      <c r="L771" s="37"/>
      <c r="M771" s="44">
        <f t="shared" ref="M771" si="17803">parseTime(K771)-(L772=INT(RIGHT($F771, 1)))</f>
        <v>0</v>
      </c>
      <c r="N771" s="45">
        <f t="shared" si="17727"/>
        <v>0</v>
      </c>
      <c r="O771" s="36"/>
      <c r="P771" s="37"/>
      <c r="Q771" s="44">
        <f t="shared" ref="Q771" si="17804">parseTime(O771)-(P772=INT(RIGHT($F771, 1)))</f>
        <v>0</v>
      </c>
      <c r="R771" s="45">
        <f t="shared" si="17729"/>
        <v>0</v>
      </c>
      <c r="S771" s="36"/>
      <c r="T771" s="37"/>
      <c r="U771" s="44">
        <f t="shared" ref="U771" si="17805">parseTime(S771)-(T772=INT(RIGHT($F771, 1)))</f>
        <v>0</v>
      </c>
      <c r="V771" s="45">
        <f t="shared" si="17731"/>
        <v>0</v>
      </c>
      <c r="W771" s="36"/>
      <c r="X771" s="37"/>
      <c r="Y771" s="44">
        <f t="shared" ref="Y771" si="17806">parseTime(W771)-(X772=INT(RIGHT($F771, 1)))</f>
        <v>0</v>
      </c>
      <c r="Z771" s="45">
        <f t="shared" si="17733"/>
        <v>0</v>
      </c>
      <c r="AA771" s="36"/>
      <c r="AB771" s="37"/>
      <c r="AC771" s="44">
        <f t="shared" ref="AC771" si="17807">parseTime(AA771)-(AB772=INT(RIGHT($F771, 1)))</f>
        <v>0</v>
      </c>
      <c r="AD771" s="45">
        <f t="shared" si="17735"/>
        <v>0</v>
      </c>
      <c r="AE771" s="36"/>
      <c r="AF771" s="37"/>
      <c r="AG771" s="44">
        <f t="shared" ref="AG771" si="17808">parseTime(AE771)-(AF772=INT(RIGHT($F771, 1)))</f>
        <v>0</v>
      </c>
      <c r="AH771" s="45">
        <f t="shared" si="17737"/>
        <v>0</v>
      </c>
      <c r="AI771" s="36"/>
      <c r="AJ771" s="37"/>
      <c r="AK771" s="44">
        <f>parseTime(AI771)-(AJ772=INT(RIGHT($F771, 1)))</f>
        <v>0</v>
      </c>
      <c r="AL771" s="45">
        <f t="shared" si="17738"/>
        <v>0</v>
      </c>
      <c r="AM771" s="36"/>
      <c r="AN771" s="37"/>
      <c r="AO771" s="44">
        <f t="shared" ref="AO771" si="17809">parseTime(AM771)-(AN772=INT(RIGHT($F771, 1)))</f>
        <v>0</v>
      </c>
      <c r="AP771" s="45">
        <f t="shared" si="17740"/>
        <v>0</v>
      </c>
      <c r="AQ771" s="36"/>
      <c r="AR771" s="37"/>
      <c r="AS771" s="44">
        <f t="shared" ref="AS771" si="17810">parseTime(AQ771)-(AR772=INT(RIGHT($F771, 1)))</f>
        <v>0</v>
      </c>
      <c r="AT771" s="45">
        <f t="shared" si="17742"/>
        <v>0</v>
      </c>
      <c r="AU771" s="36"/>
      <c r="AV771" s="37"/>
      <c r="AW771" s="44">
        <f>parseTime(AU771)-(AV772=INT(RIGHT($F771, 1)))</f>
        <v>0</v>
      </c>
      <c r="AX771" s="45">
        <f t="shared" si="17743"/>
        <v>0</v>
      </c>
      <c r="AY771" s="36"/>
      <c r="AZ771" s="37"/>
      <c r="BA771" s="44">
        <f>parseTime(AY771)-(AZ772=INT(RIGHT($F771, 1)))</f>
        <v>0</v>
      </c>
      <c r="BB771" s="45">
        <f t="shared" si="17744"/>
        <v>0</v>
      </c>
      <c r="BC771" s="36"/>
      <c r="BD771" s="37"/>
      <c r="BE771" s="44">
        <f>parseTime(BC771)-(BD772=INT(RIGHT($F771, 1)))</f>
        <v>0</v>
      </c>
      <c r="BF771" s="45">
        <f t="shared" si="17745"/>
        <v>0</v>
      </c>
      <c r="BG771" s="36"/>
      <c r="BH771" s="37"/>
      <c r="BI771" s="44">
        <f>parseTime(BG771)-(BH772=INT(RIGHT($F771, 1)))</f>
        <v>0</v>
      </c>
      <c r="BJ771" s="45">
        <f t="shared" si="17746"/>
        <v>0</v>
      </c>
      <c r="BK771" s="36"/>
      <c r="BL771" s="37"/>
      <c r="BM771" s="44">
        <f>parseTime(BK771)-(BL772=INT(RIGHT($F771, 1)))</f>
        <v>0</v>
      </c>
      <c r="BN771" s="45">
        <f t="shared" si="17747"/>
        <v>0</v>
      </c>
      <c r="BO771" s="36"/>
      <c r="BP771" s="37"/>
      <c r="BQ771" s="44">
        <f t="shared" ref="BQ771" si="17811">parseTime(BO771)-(BP772=INT(RIGHT($F771, 1)))</f>
        <v>0</v>
      </c>
      <c r="BR771" s="45">
        <f t="shared" si="17749"/>
        <v>0</v>
      </c>
      <c r="BS771" s="36"/>
      <c r="BT771" s="37"/>
      <c r="BU771" s="44">
        <f t="shared" ref="BU771" si="17812">parseTime(BS771)-(BT772=INT(RIGHT($F771, 1)))</f>
        <v>0</v>
      </c>
      <c r="BV771" s="45">
        <f t="shared" si="17751"/>
        <v>0</v>
      </c>
      <c r="BW771" s="36"/>
      <c r="BX771" s="37"/>
      <c r="BY771" s="44">
        <f t="shared" ref="BY771" si="17813">parseTime(BW771)-(BX772=INT(RIGHT($F771, 1)))</f>
        <v>0</v>
      </c>
      <c r="BZ771" s="45">
        <f t="shared" si="17753"/>
        <v>0</v>
      </c>
      <c r="CA771" s="36"/>
      <c r="CB771" s="37"/>
      <c r="CC771" s="44">
        <f t="shared" ref="CC771" si="17814">parseTime(CA771)-(CB772=INT(RIGHT($F771, 1)))</f>
        <v>0</v>
      </c>
      <c r="CD771" s="45">
        <f t="shared" si="17755"/>
        <v>0</v>
      </c>
      <c r="CE771" s="36"/>
      <c r="CF771" s="37"/>
      <c r="CG771" s="44">
        <f t="shared" ref="CG771" si="17815">parseTime(CE771)-(CF772=INT(RIGHT($F771, 1)))</f>
        <v>0</v>
      </c>
      <c r="CH771" s="45">
        <f t="shared" si="17757"/>
        <v>0</v>
      </c>
    </row>
    <row r="772" spans="1:86" x14ac:dyDescent="0.25">
      <c r="A772" s="56"/>
      <c r="B772" s="57"/>
      <c r="C772" s="14">
        <f t="shared" si="17773"/>
        <v>0</v>
      </c>
      <c r="D772" s="14"/>
      <c r="E772" s="20"/>
      <c r="F772" s="51"/>
      <c r="G772" s="46" t="s">
        <v>134</v>
      </c>
      <c r="H772" s="38">
        <f t="shared" ref="H772" si="17816">lunchAdjust(G767:H771)</f>
        <v>1</v>
      </c>
      <c r="I772" s="48" t="s">
        <v>0</v>
      </c>
      <c r="J772" s="39">
        <f t="shared" ref="J772" si="17817">SUMPRODUCT(I767:I771*J767:J771)</f>
        <v>8</v>
      </c>
      <c r="K772" s="46" t="s">
        <v>134</v>
      </c>
      <c r="L772" s="38">
        <f t="shared" ref="L772" si="17818">lunchAdjust(K767:L771)</f>
        <v>1</v>
      </c>
      <c r="M772" s="48" t="s">
        <v>0</v>
      </c>
      <c r="N772" s="39">
        <f t="shared" ref="N772" si="17819">SUMPRODUCT(M767:M771*N767:N771)</f>
        <v>8</v>
      </c>
      <c r="O772" s="46" t="s">
        <v>134</v>
      </c>
      <c r="P772" s="38">
        <f t="shared" ref="P772" si="17820">lunchAdjust(O767:P771)</f>
        <v>1</v>
      </c>
      <c r="Q772" s="48" t="s">
        <v>0</v>
      </c>
      <c r="R772" s="39">
        <f t="shared" ref="R772" si="17821">SUMPRODUCT(Q767:Q771*R767:R771)</f>
        <v>8</v>
      </c>
      <c r="S772" s="46" t="s">
        <v>134</v>
      </c>
      <c r="T772" s="38">
        <f t="shared" ref="T772" si="17822">lunchAdjust(S767:T771)</f>
        <v>1</v>
      </c>
      <c r="U772" s="48" t="s">
        <v>0</v>
      </c>
      <c r="V772" s="39">
        <f t="shared" ref="V772" si="17823">SUMPRODUCT(U767:U771*V767:V771)</f>
        <v>8</v>
      </c>
      <c r="W772" s="46" t="s">
        <v>134</v>
      </c>
      <c r="X772" s="38">
        <f t="shared" ref="X772" si="17824">lunchAdjust(W767:X771)</f>
        <v>1</v>
      </c>
      <c r="Y772" s="48" t="s">
        <v>0</v>
      </c>
      <c r="Z772" s="39">
        <f t="shared" ref="Z772" si="17825">SUMPRODUCT(Y767:Y771*Z767:Z771)</f>
        <v>8</v>
      </c>
      <c r="AA772" s="46" t="s">
        <v>134</v>
      </c>
      <c r="AB772" s="38">
        <f t="shared" ref="AB772" si="17826">lunchAdjust(AA767:AB771)</f>
        <v>1</v>
      </c>
      <c r="AC772" s="48" t="s">
        <v>0</v>
      </c>
      <c r="AD772" s="39">
        <f t="shared" ref="AD772" si="17827">SUMPRODUCT(AC767:AC771*AD767:AD771)</f>
        <v>8</v>
      </c>
      <c r="AE772" s="46" t="s">
        <v>134</v>
      </c>
      <c r="AF772" s="38">
        <f t="shared" ref="AF772" si="17828">lunchAdjust(AE767:AF771)</f>
        <v>1</v>
      </c>
      <c r="AG772" s="48" t="s">
        <v>0</v>
      </c>
      <c r="AH772" s="39">
        <f t="shared" ref="AH772" si="17829">SUMPRODUCT(AG767:AG771*AH767:AH771)</f>
        <v>6.5</v>
      </c>
      <c r="AI772" s="46" t="s">
        <v>134</v>
      </c>
      <c r="AJ772" s="38">
        <f t="shared" ref="AJ772" si="17830">lunchAdjust(AI767:AJ771)</f>
        <v>1</v>
      </c>
      <c r="AK772" s="48" t="s">
        <v>0</v>
      </c>
      <c r="AL772" s="39">
        <f t="shared" ref="AL772" si="17831">SUMPRODUCT(AK767:AK771*AL767:AL771)</f>
        <v>8</v>
      </c>
      <c r="AM772" s="46" t="s">
        <v>134</v>
      </c>
      <c r="AN772" s="38">
        <f t="shared" ref="AN772" si="17832">lunchAdjust(AM767:AN771)</f>
        <v>0</v>
      </c>
      <c r="AO772" s="48" t="s">
        <v>0</v>
      </c>
      <c r="AP772" s="39">
        <f t="shared" ref="AP772" si="17833">SUMPRODUCT(AO767:AO771*AP767:AP771)</f>
        <v>0</v>
      </c>
      <c r="AQ772" s="46" t="s">
        <v>134</v>
      </c>
      <c r="AR772" s="38">
        <f t="shared" ref="AR772" si="17834">lunchAdjust(AQ767:AR771)</f>
        <v>0</v>
      </c>
      <c r="AS772" s="48" t="s">
        <v>0</v>
      </c>
      <c r="AT772" s="39">
        <f t="shared" ref="AT772" si="17835">SUMPRODUCT(AS767:AS771*AT767:AT771)</f>
        <v>0</v>
      </c>
      <c r="AU772" s="46" t="s">
        <v>134</v>
      </c>
      <c r="AV772" s="38">
        <f t="shared" ref="AV772" si="17836">lunchAdjust(AU767:AV771)</f>
        <v>0</v>
      </c>
      <c r="AW772" s="48" t="s">
        <v>0</v>
      </c>
      <c r="AX772" s="39">
        <f t="shared" ref="AX772" si="17837">SUMPRODUCT(AW767:AW771*AX767:AX771)</f>
        <v>0</v>
      </c>
      <c r="AY772" s="46" t="s">
        <v>134</v>
      </c>
      <c r="AZ772" s="38">
        <f t="shared" ref="AZ772" si="17838">lunchAdjust(AY767:AZ771)</f>
        <v>0</v>
      </c>
      <c r="BA772" s="48" t="s">
        <v>0</v>
      </c>
      <c r="BB772" s="39">
        <f t="shared" ref="BB772" si="17839">SUMPRODUCT(BA767:BA771*BB767:BB771)</f>
        <v>0</v>
      </c>
      <c r="BC772" s="46" t="s">
        <v>134</v>
      </c>
      <c r="BD772" s="38">
        <f t="shared" ref="BD772" si="17840">lunchAdjust(BC767:BD771)</f>
        <v>1</v>
      </c>
      <c r="BE772" s="48" t="s">
        <v>0</v>
      </c>
      <c r="BF772" s="39">
        <f t="shared" ref="BF772" si="17841">SUMPRODUCT(BE767:BE771*BF767:BF771)</f>
        <v>8</v>
      </c>
      <c r="BG772" s="46" t="s">
        <v>134</v>
      </c>
      <c r="BH772" s="38">
        <f t="shared" ref="BH772" si="17842">lunchAdjust(BG767:BH771)</f>
        <v>0</v>
      </c>
      <c r="BI772" s="48" t="s">
        <v>0</v>
      </c>
      <c r="BJ772" s="39">
        <f t="shared" ref="BJ772" si="17843">SUMPRODUCT(BI767:BI771*BJ767:BJ771)</f>
        <v>0</v>
      </c>
      <c r="BK772" s="46" t="s">
        <v>134</v>
      </c>
      <c r="BL772" s="38">
        <f t="shared" ref="BL772" si="17844">lunchAdjust(BK767:BL771)</f>
        <v>0</v>
      </c>
      <c r="BM772" s="48" t="s">
        <v>0</v>
      </c>
      <c r="BN772" s="39">
        <f t="shared" ref="BN772" si="17845">SUMPRODUCT(BM767:BM771*BN767:BN771)</f>
        <v>0</v>
      </c>
      <c r="BO772" s="46" t="s">
        <v>134</v>
      </c>
      <c r="BP772" s="38">
        <f t="shared" ref="BP772" si="17846">lunchAdjust(BO767:BP771)</f>
        <v>0</v>
      </c>
      <c r="BQ772" s="48" t="s">
        <v>0</v>
      </c>
      <c r="BR772" s="39">
        <f t="shared" ref="BR772" si="17847">SUMPRODUCT(BQ767:BQ771*BR767:BR771)</f>
        <v>0</v>
      </c>
      <c r="BS772" s="46" t="s">
        <v>134</v>
      </c>
      <c r="BT772" s="38">
        <f t="shared" ref="BT772" si="17848">lunchAdjust(BS767:BT771)</f>
        <v>0</v>
      </c>
      <c r="BU772" s="48" t="s">
        <v>0</v>
      </c>
      <c r="BV772" s="39">
        <f t="shared" ref="BV772" si="17849">SUMPRODUCT(BU767:BU771*BV767:BV771)</f>
        <v>0</v>
      </c>
      <c r="BW772" s="46" t="s">
        <v>134</v>
      </c>
      <c r="BX772" s="38">
        <f t="shared" ref="BX772" si="17850">lunchAdjust(BW767:BX771)</f>
        <v>0</v>
      </c>
      <c r="BY772" s="48" t="s">
        <v>0</v>
      </c>
      <c r="BZ772" s="39">
        <f t="shared" ref="BZ772" si="17851">SUMPRODUCT(BY767:BY771*BZ767:BZ771)</f>
        <v>0</v>
      </c>
      <c r="CA772" s="46" t="s">
        <v>134</v>
      </c>
      <c r="CB772" s="38">
        <f t="shared" ref="CB772" si="17852">lunchAdjust(CA767:CB771)</f>
        <v>0</v>
      </c>
      <c r="CC772" s="48" t="s">
        <v>0</v>
      </c>
      <c r="CD772" s="39">
        <f t="shared" ref="CD772" si="17853">SUMPRODUCT(CC767:CC771*CD767:CD771)</f>
        <v>0</v>
      </c>
      <c r="CE772" s="46" t="s">
        <v>134</v>
      </c>
      <c r="CF772" s="38">
        <f t="shared" ref="CF772" si="17854">lunchAdjust(CE767:CF771)</f>
        <v>0</v>
      </c>
      <c r="CG772" s="48" t="s">
        <v>0</v>
      </c>
      <c r="CH772" s="39">
        <f t="shared" ref="CH772" si="17855">SUMPRODUCT(CG767:CG771*CH767:CH771)</f>
        <v>0</v>
      </c>
    </row>
    <row r="773" spans="1:86" ht="15.75" thickBot="1" x14ac:dyDescent="0.3">
      <c r="A773" s="58" t="s">
        <v>121</v>
      </c>
      <c r="B773" s="59">
        <f ca="1">roleHours(G767:CH773, "OUT")</f>
        <v>0</v>
      </c>
      <c r="C773" s="54" t="s">
        <v>137</v>
      </c>
      <c r="D773" s="22">
        <f ca="1">roleHours(G767:CH773, "PTO")</f>
        <v>0</v>
      </c>
      <c r="E773" s="23"/>
      <c r="F773" s="52"/>
      <c r="G773" s="47" t="s">
        <v>39</v>
      </c>
      <c r="H773" s="40">
        <f t="shared" si="17359"/>
        <v>0</v>
      </c>
      <c r="I773" s="49" t="s">
        <v>135</v>
      </c>
      <c r="J773" s="41">
        <f t="shared" ref="J773" si="17856">J772*G$4</f>
        <v>0</v>
      </c>
      <c r="K773" s="47" t="s">
        <v>39</v>
      </c>
      <c r="L773" s="40">
        <f t="shared" ref="L773" si="17857">SUMPRODUCT(M767:M771*(L767:L771="PTO"))+SUMPRODUCT(M767:M771*(L767:L771="HOL"))</f>
        <v>0</v>
      </c>
      <c r="M773" s="49" t="s">
        <v>135</v>
      </c>
      <c r="N773" s="41">
        <f t="shared" ref="N773" si="17858">N772*K$4</f>
        <v>0</v>
      </c>
      <c r="O773" s="47" t="s">
        <v>39</v>
      </c>
      <c r="P773" s="40">
        <f t="shared" ref="P773" si="17859">SUMPRODUCT(Q767:Q771*(P767:P771="PTO"))+SUMPRODUCT(Q767:Q771*(P767:P771="HOL"))</f>
        <v>0</v>
      </c>
      <c r="Q773" s="49" t="s">
        <v>135</v>
      </c>
      <c r="R773" s="41">
        <f t="shared" ref="R773" si="17860">R772*O$4</f>
        <v>8</v>
      </c>
      <c r="S773" s="47" t="s">
        <v>39</v>
      </c>
      <c r="T773" s="40">
        <f t="shared" ref="T773" si="17861">SUMPRODUCT(U767:U771*(T767:T771="PTO"))+SUMPRODUCT(U767:U771*(T767:T771="HOL"))</f>
        <v>0</v>
      </c>
      <c r="U773" s="49" t="s">
        <v>135</v>
      </c>
      <c r="V773" s="41">
        <f t="shared" ref="V773" si="17862">V772*S$4</f>
        <v>0</v>
      </c>
      <c r="W773" s="47" t="s">
        <v>39</v>
      </c>
      <c r="X773" s="40">
        <f t="shared" ref="X773" si="17863">SUMPRODUCT(Y767:Y771*(X767:X771="PTO"))+SUMPRODUCT(Y767:Y771*(X767:X771="HOL"))</f>
        <v>0</v>
      </c>
      <c r="Y773" s="49" t="s">
        <v>135</v>
      </c>
      <c r="Z773" s="41">
        <f t="shared" ref="Z773" si="17864">Z772*W$4</f>
        <v>8</v>
      </c>
      <c r="AA773" s="47" t="s">
        <v>39</v>
      </c>
      <c r="AB773" s="40">
        <f t="shared" ref="AB773" si="17865">SUMPRODUCT(AC767:AC771*(AB767:AB771="PTO"))+SUMPRODUCT(AC767:AC771*(AB767:AB771="HOL"))</f>
        <v>0</v>
      </c>
      <c r="AC773" s="49" t="s">
        <v>135</v>
      </c>
      <c r="AD773" s="41">
        <f t="shared" ref="AD773" si="17866">AD772*AA$4</f>
        <v>8</v>
      </c>
      <c r="AE773" s="47" t="s">
        <v>39</v>
      </c>
      <c r="AF773" s="40">
        <f t="shared" ref="AF773" si="17867">SUMPRODUCT(AG767:AG771*(AF767:AF771="PTO"))+SUMPRODUCT(AG767:AG771*(AF767:AF771="HOL"))</f>
        <v>0</v>
      </c>
      <c r="AG773" s="49" t="s">
        <v>135</v>
      </c>
      <c r="AH773" s="41">
        <f t="shared" ref="AH773" si="17868">AH772*AE$4</f>
        <v>6.5</v>
      </c>
      <c r="AI773" s="47" t="s">
        <v>39</v>
      </c>
      <c r="AJ773" s="40">
        <f t="shared" ref="AJ773" si="17869">SUMPRODUCT(AK767:AK771*(AJ767:AJ771="PTO"))+SUMPRODUCT(AK767:AK771*(AJ767:AJ771="HOL"))</f>
        <v>0</v>
      </c>
      <c r="AK773" s="49" t="s">
        <v>135</v>
      </c>
      <c r="AL773" s="41">
        <f>AL772*AI$4</f>
        <v>8</v>
      </c>
      <c r="AM773" s="47" t="s">
        <v>39</v>
      </c>
      <c r="AN773" s="40">
        <f t="shared" ref="AN773" si="17870">SUMPRODUCT(AO767:AO771*(AN767:AN771="PTO"))+SUMPRODUCT(AO767:AO771*(AN767:AN771="HOL"))</f>
        <v>0</v>
      </c>
      <c r="AO773" s="49" t="s">
        <v>135</v>
      </c>
      <c r="AP773" s="41">
        <f t="shared" ref="AP773" si="17871">AP772*AM$4</f>
        <v>0</v>
      </c>
      <c r="AQ773" s="47" t="s">
        <v>39</v>
      </c>
      <c r="AR773" s="40">
        <f t="shared" ref="AR773" si="17872">SUMPRODUCT(AS767:AS771*(AR767:AR771="PTO"))+SUMPRODUCT(AS767:AS771*(AR767:AR771="HOL"))</f>
        <v>0</v>
      </c>
      <c r="AS773" s="49" t="s">
        <v>135</v>
      </c>
      <c r="AT773" s="41">
        <f t="shared" ref="AT773" si="17873">AT772*AQ$4</f>
        <v>0</v>
      </c>
      <c r="AU773" s="47" t="s">
        <v>39</v>
      </c>
      <c r="AV773" s="40">
        <f t="shared" ref="AV773" si="17874">SUMPRODUCT(AW767:AW771*(AV767:AV771="PTO"))+SUMPRODUCT(AW767:AW771*(AV767:AV771="HOL"))</f>
        <v>0</v>
      </c>
      <c r="AW773" s="49" t="s">
        <v>135</v>
      </c>
      <c r="AX773" s="41">
        <f>AX772*AU$4</f>
        <v>0</v>
      </c>
      <c r="AY773" s="47" t="s">
        <v>39</v>
      </c>
      <c r="AZ773" s="40">
        <f t="shared" ref="AZ773" si="17875">SUMPRODUCT(BA767:BA771*(AZ767:AZ771="PTO"))+SUMPRODUCT(BA767:BA771*(AZ767:AZ771="HOL"))</f>
        <v>0</v>
      </c>
      <c r="BA773" s="49" t="s">
        <v>135</v>
      </c>
      <c r="BB773" s="41">
        <f>BB772*AY$4</f>
        <v>0</v>
      </c>
      <c r="BC773" s="47" t="s">
        <v>39</v>
      </c>
      <c r="BD773" s="40">
        <f t="shared" ref="BD773" si="17876">SUMPRODUCT(BE767:BE771*(BD767:BD771="PTO"))+SUMPRODUCT(BE767:BE771*(BD767:BD771="HOL"))</f>
        <v>0</v>
      </c>
      <c r="BE773" s="49" t="s">
        <v>135</v>
      </c>
      <c r="BF773" s="41">
        <f>BF772*BC$4</f>
        <v>8</v>
      </c>
      <c r="BG773" s="47" t="s">
        <v>39</v>
      </c>
      <c r="BH773" s="40">
        <f t="shared" ref="BH773" si="17877">SUMPRODUCT(BI767:BI771*(BH767:BH771="PTO"))+SUMPRODUCT(BI767:BI771*(BH767:BH771="HOL"))</f>
        <v>0</v>
      </c>
      <c r="BI773" s="49" t="s">
        <v>135</v>
      </c>
      <c r="BJ773" s="41">
        <f>BJ772*BG$4</f>
        <v>0</v>
      </c>
      <c r="BK773" s="47" t="s">
        <v>39</v>
      </c>
      <c r="BL773" s="40">
        <f t="shared" ref="BL773" si="17878">SUMPRODUCT(BM767:BM771*(BL767:BL771="PTO"))+SUMPRODUCT(BM767:BM771*(BL767:BL771="HOL"))</f>
        <v>0</v>
      </c>
      <c r="BM773" s="49" t="s">
        <v>135</v>
      </c>
      <c r="BN773" s="41">
        <f>BN772*BK$4</f>
        <v>0</v>
      </c>
      <c r="BO773" s="47" t="s">
        <v>39</v>
      </c>
      <c r="BP773" s="40">
        <f t="shared" ref="BP773" si="17879">SUMPRODUCT(BQ767:BQ771*(BP767:BP771="PTO"))+SUMPRODUCT(BQ767:BQ771*(BP767:BP771="HOL"))</f>
        <v>0</v>
      </c>
      <c r="BQ773" s="49" t="s">
        <v>135</v>
      </c>
      <c r="BR773" s="41">
        <f t="shared" ref="BR773" si="17880">BR772*BO$4</f>
        <v>0</v>
      </c>
      <c r="BS773" s="47" t="s">
        <v>39</v>
      </c>
      <c r="BT773" s="40">
        <f t="shared" ref="BT773" si="17881">SUMPRODUCT(BU767:BU771*(BT767:BT771="PTO"))+SUMPRODUCT(BU767:BU771*(BT767:BT771="HOL"))</f>
        <v>0</v>
      </c>
      <c r="BU773" s="49" t="s">
        <v>135</v>
      </c>
      <c r="BV773" s="41">
        <f t="shared" ref="BV773" si="17882">BV772*BS$4</f>
        <v>0</v>
      </c>
      <c r="BW773" s="47" t="s">
        <v>39</v>
      </c>
      <c r="BX773" s="40">
        <f t="shared" ref="BX773" si="17883">SUMPRODUCT(BY767:BY771*(BX767:BX771="PTO"))+SUMPRODUCT(BY767:BY771*(BX767:BX771="HOL"))</f>
        <v>0</v>
      </c>
      <c r="BY773" s="49" t="s">
        <v>135</v>
      </c>
      <c r="BZ773" s="41">
        <f t="shared" ref="BZ773" si="17884">BZ772*BW$4</f>
        <v>0</v>
      </c>
      <c r="CA773" s="47" t="s">
        <v>39</v>
      </c>
      <c r="CB773" s="40">
        <f t="shared" ref="CB773" si="17885">SUMPRODUCT(CC767:CC771*(CB767:CB771="PTO"))+SUMPRODUCT(CC767:CC771*(CB767:CB771="HOL"))</f>
        <v>0</v>
      </c>
      <c r="CC773" s="49" t="s">
        <v>135</v>
      </c>
      <c r="CD773" s="41">
        <f t="shared" ref="CD773" si="17886">CD772*CA$4</f>
        <v>0</v>
      </c>
      <c r="CE773" s="47" t="s">
        <v>39</v>
      </c>
      <c r="CF773" s="40">
        <f t="shared" ref="CF773" si="17887">SUMPRODUCT(CG767:CG771*(CF767:CF771="PTO"))+SUMPRODUCT(CG767:CG771*(CF767:CF771="HOL"))</f>
        <v>0</v>
      </c>
      <c r="CG773" s="49" t="s">
        <v>135</v>
      </c>
      <c r="CH773" s="41">
        <f t="shared" ref="CH773" si="17888">CH772*CE$4</f>
        <v>0</v>
      </c>
    </row>
    <row r="774" spans="1:86" x14ac:dyDescent="0.25">
      <c r="A774" s="70" t="s">
        <v>133</v>
      </c>
      <c r="B774" s="71">
        <f t="shared" ref="B774" ca="1" si="17889">D774-B775</f>
        <v>9.6460069558369952</v>
      </c>
      <c r="C774" s="72" t="s">
        <v>122</v>
      </c>
      <c r="D774" s="71">
        <f>IFERROR(INDEX(Holidays[FTE], MATCH(Entry!E774, Holidays[Date], 0)), 1)*8*INDEX(FTEguide[[1]:[12]], MATCH(Entry!E775, FTEguide[Weekday], 0), IF(Entry!E777&gt;0, Entry!E777, MONTH(Entry!E774)))</f>
        <v>61.146006955836995</v>
      </c>
      <c r="E774" s="60">
        <f t="shared" si="16897"/>
        <v>43938</v>
      </c>
      <c r="F774" s="50" t="s">
        <v>128</v>
      </c>
      <c r="G774" s="34" t="s">
        <v>136</v>
      </c>
      <c r="H774" s="35" t="s">
        <v>23</v>
      </c>
      <c r="I774" s="42">
        <f t="shared" ref="I774" si="17890">parseTime(G774)-(H779=INT(RIGHT($F774, 1)))</f>
        <v>8</v>
      </c>
      <c r="J774" s="43">
        <f t="shared" ref="J774:J778" si="17891">isClocked(H774)</f>
        <v>1</v>
      </c>
      <c r="K774" s="34" t="s">
        <v>136</v>
      </c>
      <c r="L774" s="35" t="s">
        <v>23</v>
      </c>
      <c r="M774" s="42">
        <f t="shared" ref="M774" si="17892">parseTime(K774)-(L779=INT(RIGHT($F774, 1)))</f>
        <v>8</v>
      </c>
      <c r="N774" s="43">
        <f t="shared" ref="N774:N778" si="17893">isClocked(L774)</f>
        <v>1</v>
      </c>
      <c r="O774" s="34"/>
      <c r="P774" s="35"/>
      <c r="Q774" s="42">
        <f t="shared" ref="Q774" si="17894">parseTime(O774)-(P779=INT(RIGHT($F774, 1)))</f>
        <v>0</v>
      </c>
      <c r="R774" s="43">
        <f t="shared" ref="R774:R778" si="17895">isClocked(P774)</f>
        <v>0</v>
      </c>
      <c r="S774" s="34" t="s">
        <v>227</v>
      </c>
      <c r="T774" s="35" t="s">
        <v>23</v>
      </c>
      <c r="U774" s="42">
        <f t="shared" ref="U774" si="17896">parseTime(S774)-(T779=INT(RIGHT($F774, 1)))</f>
        <v>8</v>
      </c>
      <c r="V774" s="43">
        <f t="shared" ref="V774:V778" si="17897">isClocked(T774)</f>
        <v>1</v>
      </c>
      <c r="W774" s="34" t="s">
        <v>136</v>
      </c>
      <c r="X774" s="35" t="s">
        <v>24</v>
      </c>
      <c r="Y774" s="42">
        <f t="shared" ref="Y774" si="17898">parseTime(W774)-(X779=INT(RIGHT($F774, 1)))</f>
        <v>8</v>
      </c>
      <c r="Z774" s="43">
        <f t="shared" ref="Z774:Z778" si="17899">isClocked(X774)</f>
        <v>1</v>
      </c>
      <c r="AA774" s="34" t="s">
        <v>136</v>
      </c>
      <c r="AB774" s="35" t="s">
        <v>23</v>
      </c>
      <c r="AC774" s="42">
        <f t="shared" ref="AC774" si="17900">parseTime(AA774)-(AB779=INT(RIGHT($F774, 1)))</f>
        <v>8</v>
      </c>
      <c r="AD774" s="43">
        <f t="shared" ref="AD774:AD778" si="17901">isClocked(AB774)</f>
        <v>1</v>
      </c>
      <c r="AE774" s="34" t="s">
        <v>261</v>
      </c>
      <c r="AF774" s="35" t="s">
        <v>23</v>
      </c>
      <c r="AG774" s="42">
        <f t="shared" ref="AG774" si="17902">parseTime(AE774)-(AF779=INT(RIGHT($F774, 1)))</f>
        <v>6.5</v>
      </c>
      <c r="AH774" s="43">
        <f t="shared" ref="AH774:AH778" si="17903">isClocked(AF774)</f>
        <v>1</v>
      </c>
      <c r="AI774" s="34" t="s">
        <v>136</v>
      </c>
      <c r="AJ774" s="35" t="s">
        <v>23</v>
      </c>
      <c r="AK774" s="42">
        <f>parseTime(AI774)-(AJ779=INT(RIGHT($F774, 1)))</f>
        <v>8</v>
      </c>
      <c r="AL774" s="43">
        <f t="shared" ref="AL774:AL778" si="17904">isClocked(AJ774)</f>
        <v>1</v>
      </c>
      <c r="AM774" s="34" t="s">
        <v>230</v>
      </c>
      <c r="AN774" s="35" t="s">
        <v>23</v>
      </c>
      <c r="AO774" s="42">
        <f t="shared" ref="AO774" si="17905">parseTime(AM774)-(AN779=INT(RIGHT($F774, 1)))</f>
        <v>5</v>
      </c>
      <c r="AP774" s="43">
        <f t="shared" ref="AP774:AP778" si="17906">isClocked(AN774)</f>
        <v>1</v>
      </c>
      <c r="AQ774" s="34"/>
      <c r="AR774" s="35"/>
      <c r="AS774" s="42">
        <f t="shared" ref="AS774" si="17907">parseTime(AQ774)-(AR779=INT(RIGHT($F774, 1)))</f>
        <v>0</v>
      </c>
      <c r="AT774" s="43">
        <f t="shared" ref="AT774:AT778" si="17908">isClocked(AR774)</f>
        <v>0</v>
      </c>
      <c r="AU774" s="34"/>
      <c r="AV774" s="35"/>
      <c r="AW774" s="42">
        <f>parseTime(AU774)-(AV779=INT(RIGHT($F774, 1)))</f>
        <v>0</v>
      </c>
      <c r="AX774" s="43">
        <f t="shared" ref="AX774:AX778" si="17909">isClocked(AV774)</f>
        <v>0</v>
      </c>
      <c r="AY774" s="34"/>
      <c r="AZ774" s="35"/>
      <c r="BA774" s="42">
        <f>parseTime(AY774)-(AZ779=INT(RIGHT($F774, 1)))</f>
        <v>0</v>
      </c>
      <c r="BB774" s="43">
        <f t="shared" ref="BB774:BB778" si="17910">isClocked(AZ774)</f>
        <v>0</v>
      </c>
      <c r="BC774" s="34" t="s">
        <v>136</v>
      </c>
      <c r="BD774" s="35" t="s">
        <v>24</v>
      </c>
      <c r="BE774" s="42">
        <f>parseTime(BC774)-(BD779=INT(RIGHT($F774, 1)))</f>
        <v>8</v>
      </c>
      <c r="BF774" s="43">
        <f t="shared" ref="BF774:BF778" si="17911">isClocked(BD774)</f>
        <v>1</v>
      </c>
      <c r="BG774" s="34"/>
      <c r="BH774" s="35"/>
      <c r="BI774" s="42">
        <f>parseTime(BG774)-(BH779=INT(RIGHT($F774, 1)))</f>
        <v>0</v>
      </c>
      <c r="BJ774" s="43">
        <f t="shared" ref="BJ774:BJ778" si="17912">isClocked(BH774)</f>
        <v>0</v>
      </c>
      <c r="BK774" s="34"/>
      <c r="BL774" s="35"/>
      <c r="BM774" s="42">
        <f>parseTime(BK774)-(BL779=INT(RIGHT($F774, 1)))</f>
        <v>0</v>
      </c>
      <c r="BN774" s="43">
        <f t="shared" ref="BN774:BN778" si="17913">isClocked(BL774)</f>
        <v>0</v>
      </c>
      <c r="BO774" s="34"/>
      <c r="BP774" s="35"/>
      <c r="BQ774" s="42">
        <f t="shared" ref="BQ774" si="17914">parseTime(BO774)-(BP779=INT(RIGHT($F774, 1)))</f>
        <v>0</v>
      </c>
      <c r="BR774" s="43">
        <f t="shared" ref="BR774:BR778" si="17915">isClocked(BP774)</f>
        <v>0</v>
      </c>
      <c r="BS774" s="34"/>
      <c r="BT774" s="35"/>
      <c r="BU774" s="42">
        <f t="shared" ref="BU774" si="17916">parseTime(BS774)-(BT779=INT(RIGHT($F774, 1)))</f>
        <v>0</v>
      </c>
      <c r="BV774" s="43">
        <f t="shared" ref="BV774:BV778" si="17917">isClocked(BT774)</f>
        <v>0</v>
      </c>
      <c r="BW774" s="34"/>
      <c r="BX774" s="35"/>
      <c r="BY774" s="42">
        <f t="shared" ref="BY774" si="17918">parseTime(BW774)-(BX779=INT(RIGHT($F774, 1)))</f>
        <v>0</v>
      </c>
      <c r="BZ774" s="43">
        <f t="shared" ref="BZ774:BZ778" si="17919">isClocked(BX774)</f>
        <v>0</v>
      </c>
      <c r="CA774" s="34"/>
      <c r="CB774" s="35"/>
      <c r="CC774" s="42">
        <f t="shared" ref="CC774" si="17920">parseTime(CA774)-(CB779=INT(RIGHT($F774, 1)))</f>
        <v>0</v>
      </c>
      <c r="CD774" s="43">
        <f t="shared" ref="CD774:CD778" si="17921">isClocked(CB774)</f>
        <v>0</v>
      </c>
      <c r="CE774" s="34"/>
      <c r="CF774" s="35"/>
      <c r="CG774" s="42">
        <f t="shared" ref="CG774" si="17922">parseTime(CE774)-(CF779=INT(RIGHT($F774, 1)))</f>
        <v>0</v>
      </c>
      <c r="CH774" s="43">
        <f t="shared" ref="CH774:CH778" si="17923">isClocked(CF774)</f>
        <v>0</v>
      </c>
    </row>
    <row r="775" spans="1:86" x14ac:dyDescent="0.25">
      <c r="A775" s="56" t="s">
        <v>0</v>
      </c>
      <c r="B775" s="57">
        <f t="shared" ref="B775" ca="1" si="17924">SUM(B776:B779)</f>
        <v>51.5</v>
      </c>
      <c r="C775" s="14" t="s">
        <v>252</v>
      </c>
      <c r="D775" s="14">
        <f>(E778+(E777/2))*8-0.5</f>
        <v>54.7</v>
      </c>
      <c r="E775" s="55" t="str">
        <f t="shared" si="16766"/>
        <v>Friday</v>
      </c>
      <c r="F775" s="51" t="s">
        <v>129</v>
      </c>
      <c r="G775" s="36"/>
      <c r="H775" s="37"/>
      <c r="I775" s="44">
        <f t="shared" ref="I775" si="17925">parseTime(G775)-(H779=INT(RIGHT($F775, 1)))</f>
        <v>0</v>
      </c>
      <c r="J775" s="45">
        <f t="shared" si="17891"/>
        <v>0</v>
      </c>
      <c r="K775" s="36"/>
      <c r="L775" s="37"/>
      <c r="M775" s="44">
        <f t="shared" ref="M775" si="17926">parseTime(K775)-(L779=INT(RIGHT($F775, 1)))</f>
        <v>0</v>
      </c>
      <c r="N775" s="45">
        <f t="shared" si="17893"/>
        <v>0</v>
      </c>
      <c r="O775" s="36"/>
      <c r="P775" s="37"/>
      <c r="Q775" s="44">
        <f t="shared" ref="Q775" si="17927">parseTime(O775)-(P779=INT(RIGHT($F775, 1)))</f>
        <v>0</v>
      </c>
      <c r="R775" s="45">
        <f t="shared" si="17895"/>
        <v>0</v>
      </c>
      <c r="S775" s="36"/>
      <c r="T775" s="37"/>
      <c r="U775" s="44">
        <f t="shared" ref="U775" si="17928">parseTime(S775)-(T779=INT(RIGHT($F775, 1)))</f>
        <v>0</v>
      </c>
      <c r="V775" s="45">
        <f t="shared" si="17897"/>
        <v>0</v>
      </c>
      <c r="W775" s="36"/>
      <c r="X775" s="37"/>
      <c r="Y775" s="44">
        <f t="shared" ref="Y775" si="17929">parseTime(W775)-(X779=INT(RIGHT($F775, 1)))</f>
        <v>0</v>
      </c>
      <c r="Z775" s="45">
        <f t="shared" si="17899"/>
        <v>0</v>
      </c>
      <c r="AA775" s="36"/>
      <c r="AB775" s="37"/>
      <c r="AC775" s="44">
        <f t="shared" ref="AC775" si="17930">parseTime(AA775)-(AB779=INT(RIGHT($F775, 1)))</f>
        <v>0</v>
      </c>
      <c r="AD775" s="45">
        <f t="shared" si="17901"/>
        <v>0</v>
      </c>
      <c r="AE775" s="36"/>
      <c r="AF775" s="37"/>
      <c r="AG775" s="44">
        <f t="shared" ref="AG775" si="17931">parseTime(AE775)-(AF779=INT(RIGHT($F775, 1)))</f>
        <v>0</v>
      </c>
      <c r="AH775" s="45">
        <f t="shared" si="17903"/>
        <v>0</v>
      </c>
      <c r="AI775" s="36"/>
      <c r="AJ775" s="37"/>
      <c r="AK775" s="44">
        <f>parseTime(AI775)-(AJ779=INT(RIGHT($F775, 1)))</f>
        <v>0</v>
      </c>
      <c r="AL775" s="45">
        <f t="shared" si="17904"/>
        <v>0</v>
      </c>
      <c r="AM775" s="36"/>
      <c r="AN775" s="37"/>
      <c r="AO775" s="44">
        <f t="shared" ref="AO775" si="17932">parseTime(AM775)-(AN779=INT(RIGHT($F775, 1)))</f>
        <v>0</v>
      </c>
      <c r="AP775" s="45">
        <f t="shared" si="17906"/>
        <v>0</v>
      </c>
      <c r="AQ775" s="36"/>
      <c r="AR775" s="37"/>
      <c r="AS775" s="44">
        <f t="shared" ref="AS775" si="17933">parseTime(AQ775)-(AR779=INT(RIGHT($F775, 1)))</f>
        <v>0</v>
      </c>
      <c r="AT775" s="45">
        <f t="shared" si="17908"/>
        <v>0</v>
      </c>
      <c r="AU775" s="36"/>
      <c r="AV775" s="37"/>
      <c r="AW775" s="44">
        <f>parseTime(AU775)-(AV779=INT(RIGHT($F775, 1)))</f>
        <v>0</v>
      </c>
      <c r="AX775" s="45">
        <f t="shared" si="17909"/>
        <v>0</v>
      </c>
      <c r="AY775" s="36"/>
      <c r="AZ775" s="37"/>
      <c r="BA775" s="44">
        <f>parseTime(AY775)-(AZ779=INT(RIGHT($F775, 1)))</f>
        <v>0</v>
      </c>
      <c r="BB775" s="45">
        <f t="shared" si="17910"/>
        <v>0</v>
      </c>
      <c r="BC775" s="36"/>
      <c r="BD775" s="37"/>
      <c r="BE775" s="44">
        <f>parseTime(BC775)-(BD779=INT(RIGHT($F775, 1)))</f>
        <v>0</v>
      </c>
      <c r="BF775" s="45">
        <f t="shared" si="17911"/>
        <v>0</v>
      </c>
      <c r="BG775" s="36"/>
      <c r="BH775" s="37"/>
      <c r="BI775" s="44">
        <f>parseTime(BG775)-(BH779=INT(RIGHT($F775, 1)))</f>
        <v>0</v>
      </c>
      <c r="BJ775" s="45">
        <f t="shared" si="17912"/>
        <v>0</v>
      </c>
      <c r="BK775" s="36"/>
      <c r="BL775" s="37"/>
      <c r="BM775" s="44">
        <f>parseTime(BK775)-(BL779=INT(RIGHT($F775, 1)))</f>
        <v>0</v>
      </c>
      <c r="BN775" s="45">
        <f t="shared" si="17913"/>
        <v>0</v>
      </c>
      <c r="BO775" s="36"/>
      <c r="BP775" s="37"/>
      <c r="BQ775" s="44">
        <f t="shared" ref="BQ775" si="17934">parseTime(BO775)-(BP779=INT(RIGHT($F775, 1)))</f>
        <v>0</v>
      </c>
      <c r="BR775" s="45">
        <f t="shared" si="17915"/>
        <v>0</v>
      </c>
      <c r="BS775" s="36"/>
      <c r="BT775" s="37"/>
      <c r="BU775" s="44">
        <f t="shared" ref="BU775" si="17935">parseTime(BS775)-(BT779=INT(RIGHT($F775, 1)))</f>
        <v>0</v>
      </c>
      <c r="BV775" s="45">
        <f t="shared" si="17917"/>
        <v>0</v>
      </c>
      <c r="BW775" s="36"/>
      <c r="BX775" s="37"/>
      <c r="BY775" s="44">
        <f t="shared" ref="BY775" si="17936">parseTime(BW775)-(BX779=INT(RIGHT($F775, 1)))</f>
        <v>0</v>
      </c>
      <c r="BZ775" s="45">
        <f t="shared" si="17919"/>
        <v>0</v>
      </c>
      <c r="CA775" s="36"/>
      <c r="CB775" s="37"/>
      <c r="CC775" s="44">
        <f t="shared" ref="CC775" si="17937">parseTime(CA775)-(CB779=INT(RIGHT($F775, 1)))</f>
        <v>0</v>
      </c>
      <c r="CD775" s="45">
        <f t="shared" si="17921"/>
        <v>0</v>
      </c>
      <c r="CE775" s="36"/>
      <c r="CF775" s="37"/>
      <c r="CG775" s="44">
        <f t="shared" ref="CG775" si="17938">parseTime(CE775)-(CF779=INT(RIGHT($F775, 1)))</f>
        <v>0</v>
      </c>
      <c r="CH775" s="45">
        <f t="shared" si="17923"/>
        <v>0</v>
      </c>
    </row>
    <row r="776" spans="1:86" x14ac:dyDescent="0.25">
      <c r="A776" s="56" t="s">
        <v>117</v>
      </c>
      <c r="B776" s="57">
        <f ca="1">roleHours(G774:CH780, "MFD")</f>
        <v>51.5</v>
      </c>
      <c r="C776" s="14">
        <f t="shared" ref="C776:C779" ca="1" si="17939">B776/8</f>
        <v>6.4375</v>
      </c>
      <c r="D776" s="14">
        <f ca="1">B775-D775</f>
        <v>-3.2000000000000028</v>
      </c>
      <c r="E776" s="20" t="s">
        <v>127</v>
      </c>
      <c r="F776" s="51" t="s">
        <v>130</v>
      </c>
      <c r="G776" s="36"/>
      <c r="H776" s="37"/>
      <c r="I776" s="44">
        <f t="shared" ref="I776" si="17940">parseTime(G776)-(H779=INT(RIGHT($F776, 1)))</f>
        <v>0</v>
      </c>
      <c r="J776" s="45">
        <f t="shared" si="17891"/>
        <v>0</v>
      </c>
      <c r="K776" s="36"/>
      <c r="L776" s="37"/>
      <c r="M776" s="44">
        <f t="shared" ref="M776" si="17941">parseTime(K776)-(L779=INT(RIGHT($F776, 1)))</f>
        <v>0</v>
      </c>
      <c r="N776" s="45">
        <f t="shared" si="17893"/>
        <v>0</v>
      </c>
      <c r="O776" s="36"/>
      <c r="P776" s="37"/>
      <c r="Q776" s="44">
        <f t="shared" ref="Q776" si="17942">parseTime(O776)-(P779=INT(RIGHT($F776, 1)))</f>
        <v>0</v>
      </c>
      <c r="R776" s="45">
        <f t="shared" si="17895"/>
        <v>0</v>
      </c>
      <c r="S776" s="36"/>
      <c r="T776" s="37"/>
      <c r="U776" s="44">
        <f t="shared" ref="U776" si="17943">parseTime(S776)-(T779=INT(RIGHT($F776, 1)))</f>
        <v>0</v>
      </c>
      <c r="V776" s="45">
        <f t="shared" si="17897"/>
        <v>0</v>
      </c>
      <c r="W776" s="36"/>
      <c r="X776" s="37"/>
      <c r="Y776" s="44">
        <f t="shared" ref="Y776" si="17944">parseTime(W776)-(X779=INT(RIGHT($F776, 1)))</f>
        <v>0</v>
      </c>
      <c r="Z776" s="45">
        <f t="shared" si="17899"/>
        <v>0</v>
      </c>
      <c r="AA776" s="36"/>
      <c r="AB776" s="37"/>
      <c r="AC776" s="44">
        <f t="shared" ref="AC776" si="17945">parseTime(AA776)-(AB779=INT(RIGHT($F776, 1)))</f>
        <v>0</v>
      </c>
      <c r="AD776" s="45">
        <f t="shared" si="17901"/>
        <v>0</v>
      </c>
      <c r="AE776" s="36"/>
      <c r="AF776" s="37"/>
      <c r="AG776" s="44">
        <f t="shared" ref="AG776" si="17946">parseTime(AE776)-(AF779=INT(RIGHT($F776, 1)))</f>
        <v>0</v>
      </c>
      <c r="AH776" s="45">
        <f t="shared" si="17903"/>
        <v>0</v>
      </c>
      <c r="AI776" s="36"/>
      <c r="AJ776" s="37"/>
      <c r="AK776" s="44">
        <f>parseTime(AI776)-(AJ779=INT(RIGHT($F776, 1)))</f>
        <v>0</v>
      </c>
      <c r="AL776" s="45">
        <f t="shared" si="17904"/>
        <v>0</v>
      </c>
      <c r="AM776" s="36"/>
      <c r="AN776" s="37"/>
      <c r="AO776" s="44">
        <f t="shared" ref="AO776" si="17947">parseTime(AM776)-(AN779=INT(RIGHT($F776, 1)))</f>
        <v>0</v>
      </c>
      <c r="AP776" s="45">
        <f t="shared" si="17906"/>
        <v>0</v>
      </c>
      <c r="AQ776" s="36"/>
      <c r="AR776" s="37"/>
      <c r="AS776" s="44">
        <f t="shared" ref="AS776" si="17948">parseTime(AQ776)-(AR779=INT(RIGHT($F776, 1)))</f>
        <v>0</v>
      </c>
      <c r="AT776" s="45">
        <f t="shared" si="17908"/>
        <v>0</v>
      </c>
      <c r="AU776" s="36"/>
      <c r="AV776" s="37"/>
      <c r="AW776" s="44">
        <f>parseTime(AU776)-(AV779=INT(RIGHT($F776, 1)))</f>
        <v>0</v>
      </c>
      <c r="AX776" s="45">
        <f t="shared" si="17909"/>
        <v>0</v>
      </c>
      <c r="AY776" s="36"/>
      <c r="AZ776" s="37"/>
      <c r="BA776" s="44">
        <f>parseTime(AY776)-(AZ779=INT(RIGHT($F776, 1)))</f>
        <v>0</v>
      </c>
      <c r="BB776" s="45">
        <f t="shared" si="17910"/>
        <v>0</v>
      </c>
      <c r="BC776" s="36"/>
      <c r="BD776" s="37"/>
      <c r="BE776" s="44">
        <f>parseTime(BC776)-(BD779=INT(RIGHT($F776, 1)))</f>
        <v>0</v>
      </c>
      <c r="BF776" s="45">
        <f t="shared" si="17911"/>
        <v>0</v>
      </c>
      <c r="BG776" s="36"/>
      <c r="BH776" s="37"/>
      <c r="BI776" s="44">
        <f>parseTime(BG776)-(BH779=INT(RIGHT($F776, 1)))</f>
        <v>0</v>
      </c>
      <c r="BJ776" s="45">
        <f t="shared" si="17912"/>
        <v>0</v>
      </c>
      <c r="BK776" s="36"/>
      <c r="BL776" s="37"/>
      <c r="BM776" s="44">
        <f>parseTime(BK776)-(BL779=INT(RIGHT($F776, 1)))</f>
        <v>0</v>
      </c>
      <c r="BN776" s="45">
        <f t="shared" si="17913"/>
        <v>0</v>
      </c>
      <c r="BO776" s="36"/>
      <c r="BP776" s="37"/>
      <c r="BQ776" s="44">
        <f t="shared" ref="BQ776" si="17949">parseTime(BO776)-(BP779=INT(RIGHT($F776, 1)))</f>
        <v>0</v>
      </c>
      <c r="BR776" s="45">
        <f t="shared" si="17915"/>
        <v>0</v>
      </c>
      <c r="BS776" s="36"/>
      <c r="BT776" s="37"/>
      <c r="BU776" s="44">
        <f t="shared" ref="BU776" si="17950">parseTime(BS776)-(BT779=INT(RIGHT($F776, 1)))</f>
        <v>0</v>
      </c>
      <c r="BV776" s="45">
        <f t="shared" si="17917"/>
        <v>0</v>
      </c>
      <c r="BW776" s="36"/>
      <c r="BX776" s="37"/>
      <c r="BY776" s="44">
        <f t="shared" ref="BY776" si="17951">parseTime(BW776)-(BX779=INT(RIGHT($F776, 1)))</f>
        <v>0</v>
      </c>
      <c r="BZ776" s="45">
        <f t="shared" si="17919"/>
        <v>0</v>
      </c>
      <c r="CA776" s="36"/>
      <c r="CB776" s="37"/>
      <c r="CC776" s="44">
        <f t="shared" ref="CC776" si="17952">parseTime(CA776)-(CB779=INT(RIGHT($F776, 1)))</f>
        <v>0</v>
      </c>
      <c r="CD776" s="45">
        <f t="shared" si="17921"/>
        <v>0</v>
      </c>
      <c r="CE776" s="36"/>
      <c r="CF776" s="37"/>
      <c r="CG776" s="44">
        <f t="shared" ref="CG776" si="17953">parseTime(CE776)-(CF779=INT(RIGHT($F776, 1)))</f>
        <v>0</v>
      </c>
      <c r="CH776" s="45">
        <f t="shared" si="17923"/>
        <v>0</v>
      </c>
    </row>
    <row r="777" spans="1:86" x14ac:dyDescent="0.25">
      <c r="A777" s="56"/>
      <c r="B777" s="57"/>
      <c r="C777" s="14">
        <f t="shared" si="17939"/>
        <v>0</v>
      </c>
      <c r="D777" s="14" t="s">
        <v>259</v>
      </c>
      <c r="E777" s="20">
        <v>4.5</v>
      </c>
      <c r="F777" s="51" t="s">
        <v>131</v>
      </c>
      <c r="G777" s="36"/>
      <c r="H777" s="37"/>
      <c r="I777" s="44">
        <f t="shared" ref="I777" si="17954">parseTime(G777)-(H779=INT(RIGHT($F777, 1)))</f>
        <v>0</v>
      </c>
      <c r="J777" s="45">
        <f t="shared" si="17891"/>
        <v>0</v>
      </c>
      <c r="K777" s="36"/>
      <c r="L777" s="37"/>
      <c r="M777" s="44">
        <f t="shared" ref="M777" si="17955">parseTime(K777)-(L779=INT(RIGHT($F777, 1)))</f>
        <v>0</v>
      </c>
      <c r="N777" s="45">
        <f t="shared" si="17893"/>
        <v>0</v>
      </c>
      <c r="O777" s="36"/>
      <c r="P777" s="37"/>
      <c r="Q777" s="44">
        <f t="shared" ref="Q777" si="17956">parseTime(O777)-(P779=INT(RIGHT($F777, 1)))</f>
        <v>0</v>
      </c>
      <c r="R777" s="45">
        <f t="shared" si="17895"/>
        <v>0</v>
      </c>
      <c r="S777" s="36"/>
      <c r="T777" s="37"/>
      <c r="U777" s="44">
        <f t="shared" ref="U777" si="17957">parseTime(S777)-(T779=INT(RIGHT($F777, 1)))</f>
        <v>0</v>
      </c>
      <c r="V777" s="45">
        <f t="shared" si="17897"/>
        <v>0</v>
      </c>
      <c r="W777" s="36"/>
      <c r="X777" s="37"/>
      <c r="Y777" s="44">
        <f t="shared" ref="Y777" si="17958">parseTime(W777)-(X779=INT(RIGHT($F777, 1)))</f>
        <v>0</v>
      </c>
      <c r="Z777" s="45">
        <f t="shared" si="17899"/>
        <v>0</v>
      </c>
      <c r="AA777" s="36"/>
      <c r="AB777" s="37"/>
      <c r="AC777" s="44">
        <f t="shared" ref="AC777" si="17959">parseTime(AA777)-(AB779=INT(RIGHT($F777, 1)))</f>
        <v>0</v>
      </c>
      <c r="AD777" s="45">
        <f t="shared" si="17901"/>
        <v>0</v>
      </c>
      <c r="AE777" s="36"/>
      <c r="AF777" s="37"/>
      <c r="AG777" s="44">
        <f t="shared" ref="AG777" si="17960">parseTime(AE777)-(AF779=INT(RIGHT($F777, 1)))</f>
        <v>0</v>
      </c>
      <c r="AH777" s="45">
        <f t="shared" si="17903"/>
        <v>0</v>
      </c>
      <c r="AI777" s="36"/>
      <c r="AJ777" s="37"/>
      <c r="AK777" s="44">
        <f>parseTime(AI777)-(AJ779=INT(RIGHT($F777, 1)))</f>
        <v>0</v>
      </c>
      <c r="AL777" s="45">
        <f t="shared" si="17904"/>
        <v>0</v>
      </c>
      <c r="AM777" s="36"/>
      <c r="AN777" s="37"/>
      <c r="AO777" s="44">
        <f t="shared" ref="AO777" si="17961">parseTime(AM777)-(AN779=INT(RIGHT($F777, 1)))</f>
        <v>0</v>
      </c>
      <c r="AP777" s="45">
        <f t="shared" si="17906"/>
        <v>0</v>
      </c>
      <c r="AQ777" s="36"/>
      <c r="AR777" s="37"/>
      <c r="AS777" s="44">
        <f t="shared" ref="AS777" si="17962">parseTime(AQ777)-(AR779=INT(RIGHT($F777, 1)))</f>
        <v>0</v>
      </c>
      <c r="AT777" s="45">
        <f t="shared" si="17908"/>
        <v>0</v>
      </c>
      <c r="AU777" s="36"/>
      <c r="AV777" s="37"/>
      <c r="AW777" s="44">
        <f>parseTime(AU777)-(AV779=INT(RIGHT($F777, 1)))</f>
        <v>0</v>
      </c>
      <c r="AX777" s="45">
        <f t="shared" si="17909"/>
        <v>0</v>
      </c>
      <c r="AY777" s="36"/>
      <c r="AZ777" s="37"/>
      <c r="BA777" s="44">
        <f>parseTime(AY777)-(AZ779=INT(RIGHT($F777, 1)))</f>
        <v>0</v>
      </c>
      <c r="BB777" s="45">
        <f t="shared" si="17910"/>
        <v>0</v>
      </c>
      <c r="BC777" s="36"/>
      <c r="BD777" s="37"/>
      <c r="BE777" s="44">
        <f>parseTime(BC777)-(BD779=INT(RIGHT($F777, 1)))</f>
        <v>0</v>
      </c>
      <c r="BF777" s="45">
        <f t="shared" si="17911"/>
        <v>0</v>
      </c>
      <c r="BG777" s="36"/>
      <c r="BH777" s="37"/>
      <c r="BI777" s="44">
        <f>parseTime(BG777)-(BH779=INT(RIGHT($F777, 1)))</f>
        <v>0</v>
      </c>
      <c r="BJ777" s="45">
        <f t="shared" si="17912"/>
        <v>0</v>
      </c>
      <c r="BK777" s="36"/>
      <c r="BL777" s="37"/>
      <c r="BM777" s="44">
        <f>parseTime(BK777)-(BL779=INT(RIGHT($F777, 1)))</f>
        <v>0</v>
      </c>
      <c r="BN777" s="45">
        <f t="shared" si="17913"/>
        <v>0</v>
      </c>
      <c r="BO777" s="36"/>
      <c r="BP777" s="37"/>
      <c r="BQ777" s="44">
        <f t="shared" ref="BQ777" si="17963">parseTime(BO777)-(BP779=INT(RIGHT($F777, 1)))</f>
        <v>0</v>
      </c>
      <c r="BR777" s="45">
        <f t="shared" si="17915"/>
        <v>0</v>
      </c>
      <c r="BS777" s="36"/>
      <c r="BT777" s="37"/>
      <c r="BU777" s="44">
        <f t="shared" ref="BU777" si="17964">parseTime(BS777)-(BT779=INT(RIGHT($F777, 1)))</f>
        <v>0</v>
      </c>
      <c r="BV777" s="45">
        <f t="shared" si="17917"/>
        <v>0</v>
      </c>
      <c r="BW777" s="36"/>
      <c r="BX777" s="37"/>
      <c r="BY777" s="44">
        <f t="shared" ref="BY777" si="17965">parseTime(BW777)-(BX779=INT(RIGHT($F777, 1)))</f>
        <v>0</v>
      </c>
      <c r="BZ777" s="45">
        <f t="shared" si="17919"/>
        <v>0</v>
      </c>
      <c r="CA777" s="36"/>
      <c r="CB777" s="37"/>
      <c r="CC777" s="44">
        <f t="shared" ref="CC777" si="17966">parseTime(CA777)-(CB779=INT(RIGHT($F777, 1)))</f>
        <v>0</v>
      </c>
      <c r="CD777" s="45">
        <f t="shared" si="17921"/>
        <v>0</v>
      </c>
      <c r="CE777" s="36"/>
      <c r="CF777" s="37"/>
      <c r="CG777" s="44">
        <f t="shared" ref="CG777" si="17967">parseTime(CE777)-(CF779=INT(RIGHT($F777, 1)))</f>
        <v>0</v>
      </c>
      <c r="CH777" s="45">
        <f t="shared" si="17923"/>
        <v>0</v>
      </c>
    </row>
    <row r="778" spans="1:86" x14ac:dyDescent="0.25">
      <c r="A778" s="56" t="s">
        <v>119</v>
      </c>
      <c r="B778" s="57">
        <f ca="1">roleHours(G774:CH780, "MCC")</f>
        <v>0</v>
      </c>
      <c r="C778" s="14">
        <f t="shared" ca="1" si="17939"/>
        <v>0</v>
      </c>
      <c r="D778" s="14" t="s">
        <v>260</v>
      </c>
      <c r="E778" s="20">
        <v>4.6500000000000004</v>
      </c>
      <c r="F778" s="51" t="s">
        <v>132</v>
      </c>
      <c r="G778" s="36"/>
      <c r="H778" s="37"/>
      <c r="I778" s="44">
        <f t="shared" ref="I778" si="17968">parseTime(G778)-(H779=INT(RIGHT($F778, 1)))</f>
        <v>0</v>
      </c>
      <c r="J778" s="45">
        <f t="shared" si="17891"/>
        <v>0</v>
      </c>
      <c r="K778" s="36"/>
      <c r="L778" s="37"/>
      <c r="M778" s="44">
        <f t="shared" ref="M778" si="17969">parseTime(K778)-(L779=INT(RIGHT($F778, 1)))</f>
        <v>0</v>
      </c>
      <c r="N778" s="45">
        <f t="shared" si="17893"/>
        <v>0</v>
      </c>
      <c r="O778" s="36"/>
      <c r="P778" s="37"/>
      <c r="Q778" s="44">
        <f t="shared" ref="Q778" si="17970">parseTime(O778)-(P779=INT(RIGHT($F778, 1)))</f>
        <v>0</v>
      </c>
      <c r="R778" s="45">
        <f t="shared" si="17895"/>
        <v>0</v>
      </c>
      <c r="S778" s="36"/>
      <c r="T778" s="37"/>
      <c r="U778" s="44">
        <f t="shared" ref="U778" si="17971">parseTime(S778)-(T779=INT(RIGHT($F778, 1)))</f>
        <v>0</v>
      </c>
      <c r="V778" s="45">
        <f t="shared" si="17897"/>
        <v>0</v>
      </c>
      <c r="W778" s="36"/>
      <c r="X778" s="37"/>
      <c r="Y778" s="44">
        <f t="shared" ref="Y778" si="17972">parseTime(W778)-(X779=INT(RIGHT($F778, 1)))</f>
        <v>0</v>
      </c>
      <c r="Z778" s="45">
        <f t="shared" si="17899"/>
        <v>0</v>
      </c>
      <c r="AA778" s="36"/>
      <c r="AB778" s="37"/>
      <c r="AC778" s="44">
        <f t="shared" ref="AC778" si="17973">parseTime(AA778)-(AB779=INT(RIGHT($F778, 1)))</f>
        <v>0</v>
      </c>
      <c r="AD778" s="45">
        <f t="shared" si="17901"/>
        <v>0</v>
      </c>
      <c r="AE778" s="36"/>
      <c r="AF778" s="37"/>
      <c r="AG778" s="44">
        <f t="shared" ref="AG778" si="17974">parseTime(AE778)-(AF779=INT(RIGHT($F778, 1)))</f>
        <v>0</v>
      </c>
      <c r="AH778" s="45">
        <f t="shared" si="17903"/>
        <v>0</v>
      </c>
      <c r="AI778" s="36"/>
      <c r="AJ778" s="37"/>
      <c r="AK778" s="44">
        <f>parseTime(AI778)-(AJ779=INT(RIGHT($F778, 1)))</f>
        <v>0</v>
      </c>
      <c r="AL778" s="45">
        <f t="shared" si="17904"/>
        <v>0</v>
      </c>
      <c r="AM778" s="36"/>
      <c r="AN778" s="37"/>
      <c r="AO778" s="44">
        <f t="shared" ref="AO778" si="17975">parseTime(AM778)-(AN779=INT(RIGHT($F778, 1)))</f>
        <v>0</v>
      </c>
      <c r="AP778" s="45">
        <f t="shared" si="17906"/>
        <v>0</v>
      </c>
      <c r="AQ778" s="36"/>
      <c r="AR778" s="37"/>
      <c r="AS778" s="44">
        <f t="shared" ref="AS778" si="17976">parseTime(AQ778)-(AR779=INT(RIGHT($F778, 1)))</f>
        <v>0</v>
      </c>
      <c r="AT778" s="45">
        <f t="shared" si="17908"/>
        <v>0</v>
      </c>
      <c r="AU778" s="36"/>
      <c r="AV778" s="37"/>
      <c r="AW778" s="44">
        <f>parseTime(AU778)-(AV779=INT(RIGHT($F778, 1)))</f>
        <v>0</v>
      </c>
      <c r="AX778" s="45">
        <f t="shared" si="17909"/>
        <v>0</v>
      </c>
      <c r="AY778" s="36"/>
      <c r="AZ778" s="37"/>
      <c r="BA778" s="44">
        <f>parseTime(AY778)-(AZ779=INT(RIGHT($F778, 1)))</f>
        <v>0</v>
      </c>
      <c r="BB778" s="45">
        <f t="shared" si="17910"/>
        <v>0</v>
      </c>
      <c r="BC778" s="36"/>
      <c r="BD778" s="37"/>
      <c r="BE778" s="44">
        <f>parseTime(BC778)-(BD779=INT(RIGHT($F778, 1)))</f>
        <v>0</v>
      </c>
      <c r="BF778" s="45">
        <f t="shared" si="17911"/>
        <v>0</v>
      </c>
      <c r="BG778" s="36"/>
      <c r="BH778" s="37"/>
      <c r="BI778" s="44">
        <f>parseTime(BG778)-(BH779=INT(RIGHT($F778, 1)))</f>
        <v>0</v>
      </c>
      <c r="BJ778" s="45">
        <f t="shared" si="17912"/>
        <v>0</v>
      </c>
      <c r="BK778" s="36"/>
      <c r="BL778" s="37"/>
      <c r="BM778" s="44">
        <f>parseTime(BK778)-(BL779=INT(RIGHT($F778, 1)))</f>
        <v>0</v>
      </c>
      <c r="BN778" s="45">
        <f t="shared" si="17913"/>
        <v>0</v>
      </c>
      <c r="BO778" s="36"/>
      <c r="BP778" s="37"/>
      <c r="BQ778" s="44">
        <f t="shared" ref="BQ778" si="17977">parseTime(BO778)-(BP779=INT(RIGHT($F778, 1)))</f>
        <v>0</v>
      </c>
      <c r="BR778" s="45">
        <f t="shared" si="17915"/>
        <v>0</v>
      </c>
      <c r="BS778" s="36"/>
      <c r="BT778" s="37"/>
      <c r="BU778" s="44">
        <f t="shared" ref="BU778" si="17978">parseTime(BS778)-(BT779=INT(RIGHT($F778, 1)))</f>
        <v>0</v>
      </c>
      <c r="BV778" s="45">
        <f t="shared" si="17917"/>
        <v>0</v>
      </c>
      <c r="BW778" s="36"/>
      <c r="BX778" s="37"/>
      <c r="BY778" s="44">
        <f t="shared" ref="BY778" si="17979">parseTime(BW778)-(BX779=INT(RIGHT($F778, 1)))</f>
        <v>0</v>
      </c>
      <c r="BZ778" s="45">
        <f t="shared" si="17919"/>
        <v>0</v>
      </c>
      <c r="CA778" s="36"/>
      <c r="CB778" s="37"/>
      <c r="CC778" s="44">
        <f t="shared" ref="CC778" si="17980">parseTime(CA778)-(CB779=INT(RIGHT($F778, 1)))</f>
        <v>0</v>
      </c>
      <c r="CD778" s="45">
        <f t="shared" si="17921"/>
        <v>0</v>
      </c>
      <c r="CE778" s="36"/>
      <c r="CF778" s="37"/>
      <c r="CG778" s="44">
        <f t="shared" ref="CG778" si="17981">parseTime(CE778)-(CF779=INT(RIGHT($F778, 1)))</f>
        <v>0</v>
      </c>
      <c r="CH778" s="45">
        <f t="shared" si="17923"/>
        <v>0</v>
      </c>
    </row>
    <row r="779" spans="1:86" x14ac:dyDescent="0.25">
      <c r="A779" s="56"/>
      <c r="B779" s="57"/>
      <c r="C779" s="14">
        <f t="shared" si="17939"/>
        <v>0</v>
      </c>
      <c r="D779" s="14"/>
      <c r="E779" s="20"/>
      <c r="F779" s="51"/>
      <c r="G779" s="46" t="s">
        <v>134</v>
      </c>
      <c r="H779" s="38">
        <f t="shared" ref="H779" si="17982">lunchAdjust(G774:H778)</f>
        <v>1</v>
      </c>
      <c r="I779" s="48" t="s">
        <v>0</v>
      </c>
      <c r="J779" s="39">
        <f t="shared" ref="J779" si="17983">SUMPRODUCT(I774:I778*J774:J778)</f>
        <v>8</v>
      </c>
      <c r="K779" s="46" t="s">
        <v>134</v>
      </c>
      <c r="L779" s="38">
        <f t="shared" ref="L779" si="17984">lunchAdjust(K774:L778)</f>
        <v>1</v>
      </c>
      <c r="M779" s="48" t="s">
        <v>0</v>
      </c>
      <c r="N779" s="39">
        <f t="shared" ref="N779" si="17985">SUMPRODUCT(M774:M778*N774:N778)</f>
        <v>8</v>
      </c>
      <c r="O779" s="46" t="s">
        <v>134</v>
      </c>
      <c r="P779" s="38">
        <f t="shared" ref="P779" si="17986">lunchAdjust(O774:P778)</f>
        <v>0</v>
      </c>
      <c r="Q779" s="48" t="s">
        <v>0</v>
      </c>
      <c r="R779" s="39">
        <f t="shared" ref="R779" si="17987">SUMPRODUCT(Q774:Q778*R774:R778)</f>
        <v>0</v>
      </c>
      <c r="S779" s="46" t="s">
        <v>134</v>
      </c>
      <c r="T779" s="38">
        <f t="shared" ref="T779" si="17988">lunchAdjust(S774:T778)</f>
        <v>1</v>
      </c>
      <c r="U779" s="48" t="s">
        <v>0</v>
      </c>
      <c r="V779" s="39">
        <f t="shared" ref="V779" si="17989">SUMPRODUCT(U774:U778*V774:V778)</f>
        <v>8</v>
      </c>
      <c r="W779" s="46" t="s">
        <v>134</v>
      </c>
      <c r="X779" s="38">
        <f t="shared" ref="X779" si="17990">lunchAdjust(W774:X778)</f>
        <v>1</v>
      </c>
      <c r="Y779" s="48" t="s">
        <v>0</v>
      </c>
      <c r="Z779" s="39">
        <f t="shared" ref="Z779" si="17991">SUMPRODUCT(Y774:Y778*Z774:Z778)</f>
        <v>8</v>
      </c>
      <c r="AA779" s="46" t="s">
        <v>134</v>
      </c>
      <c r="AB779" s="38">
        <f t="shared" ref="AB779" si="17992">lunchAdjust(AA774:AB778)</f>
        <v>1</v>
      </c>
      <c r="AC779" s="48" t="s">
        <v>0</v>
      </c>
      <c r="AD779" s="39">
        <f t="shared" ref="AD779" si="17993">SUMPRODUCT(AC774:AC778*AD774:AD778)</f>
        <v>8</v>
      </c>
      <c r="AE779" s="46" t="s">
        <v>134</v>
      </c>
      <c r="AF779" s="38">
        <f t="shared" ref="AF779" si="17994">lunchAdjust(AE774:AF778)</f>
        <v>1</v>
      </c>
      <c r="AG779" s="48" t="s">
        <v>0</v>
      </c>
      <c r="AH779" s="39">
        <f t="shared" ref="AH779" si="17995">SUMPRODUCT(AG774:AG778*AH774:AH778)</f>
        <v>6.5</v>
      </c>
      <c r="AI779" s="46" t="s">
        <v>134</v>
      </c>
      <c r="AJ779" s="38">
        <f t="shared" ref="AJ779" si="17996">lunchAdjust(AI774:AJ778)</f>
        <v>1</v>
      </c>
      <c r="AK779" s="48" t="s">
        <v>0</v>
      </c>
      <c r="AL779" s="39">
        <f t="shared" ref="AL779" si="17997">SUMPRODUCT(AK774:AK778*AL774:AL778)</f>
        <v>8</v>
      </c>
      <c r="AM779" s="46" t="s">
        <v>134</v>
      </c>
      <c r="AN779" s="38">
        <f t="shared" ref="AN779" si="17998">lunchAdjust(AM774:AN778)</f>
        <v>0</v>
      </c>
      <c r="AO779" s="48" t="s">
        <v>0</v>
      </c>
      <c r="AP779" s="39">
        <f t="shared" ref="AP779" si="17999">SUMPRODUCT(AO774:AO778*AP774:AP778)</f>
        <v>5</v>
      </c>
      <c r="AQ779" s="46" t="s">
        <v>134</v>
      </c>
      <c r="AR779" s="38">
        <f t="shared" ref="AR779" si="18000">lunchAdjust(AQ774:AR778)</f>
        <v>0</v>
      </c>
      <c r="AS779" s="48" t="s">
        <v>0</v>
      </c>
      <c r="AT779" s="39">
        <f t="shared" ref="AT779" si="18001">SUMPRODUCT(AS774:AS778*AT774:AT778)</f>
        <v>0</v>
      </c>
      <c r="AU779" s="46" t="s">
        <v>134</v>
      </c>
      <c r="AV779" s="38">
        <f t="shared" ref="AV779" si="18002">lunchAdjust(AU774:AV778)</f>
        <v>0</v>
      </c>
      <c r="AW779" s="48" t="s">
        <v>0</v>
      </c>
      <c r="AX779" s="39">
        <f t="shared" ref="AX779" si="18003">SUMPRODUCT(AW774:AW778*AX774:AX778)</f>
        <v>0</v>
      </c>
      <c r="AY779" s="46" t="s">
        <v>134</v>
      </c>
      <c r="AZ779" s="38">
        <f t="shared" ref="AZ779" si="18004">lunchAdjust(AY774:AZ778)</f>
        <v>0</v>
      </c>
      <c r="BA779" s="48" t="s">
        <v>0</v>
      </c>
      <c r="BB779" s="39">
        <f t="shared" ref="BB779" si="18005">SUMPRODUCT(BA774:BA778*BB774:BB778)</f>
        <v>0</v>
      </c>
      <c r="BC779" s="46" t="s">
        <v>134</v>
      </c>
      <c r="BD779" s="38">
        <f t="shared" ref="BD779" si="18006">lunchAdjust(BC774:BD778)</f>
        <v>1</v>
      </c>
      <c r="BE779" s="48" t="s">
        <v>0</v>
      </c>
      <c r="BF779" s="39">
        <f t="shared" ref="BF779" si="18007">SUMPRODUCT(BE774:BE778*BF774:BF778)</f>
        <v>8</v>
      </c>
      <c r="BG779" s="46" t="s">
        <v>134</v>
      </c>
      <c r="BH779" s="38">
        <f t="shared" ref="BH779" si="18008">lunchAdjust(BG774:BH778)</f>
        <v>0</v>
      </c>
      <c r="BI779" s="48" t="s">
        <v>0</v>
      </c>
      <c r="BJ779" s="39">
        <f t="shared" ref="BJ779" si="18009">SUMPRODUCT(BI774:BI778*BJ774:BJ778)</f>
        <v>0</v>
      </c>
      <c r="BK779" s="46" t="s">
        <v>134</v>
      </c>
      <c r="BL779" s="38">
        <f t="shared" ref="BL779" si="18010">lunchAdjust(BK774:BL778)</f>
        <v>0</v>
      </c>
      <c r="BM779" s="48" t="s">
        <v>0</v>
      </c>
      <c r="BN779" s="39">
        <f t="shared" ref="BN779" si="18011">SUMPRODUCT(BM774:BM778*BN774:BN778)</f>
        <v>0</v>
      </c>
      <c r="BO779" s="46" t="s">
        <v>134</v>
      </c>
      <c r="BP779" s="38">
        <f t="shared" ref="BP779" si="18012">lunchAdjust(BO774:BP778)</f>
        <v>0</v>
      </c>
      <c r="BQ779" s="48" t="s">
        <v>0</v>
      </c>
      <c r="BR779" s="39">
        <f t="shared" ref="BR779" si="18013">SUMPRODUCT(BQ774:BQ778*BR774:BR778)</f>
        <v>0</v>
      </c>
      <c r="BS779" s="46" t="s">
        <v>134</v>
      </c>
      <c r="BT779" s="38">
        <f t="shared" ref="BT779" si="18014">lunchAdjust(BS774:BT778)</f>
        <v>0</v>
      </c>
      <c r="BU779" s="48" t="s">
        <v>0</v>
      </c>
      <c r="BV779" s="39">
        <f t="shared" ref="BV779" si="18015">SUMPRODUCT(BU774:BU778*BV774:BV778)</f>
        <v>0</v>
      </c>
      <c r="BW779" s="46" t="s">
        <v>134</v>
      </c>
      <c r="BX779" s="38">
        <f t="shared" ref="BX779" si="18016">lunchAdjust(BW774:BX778)</f>
        <v>0</v>
      </c>
      <c r="BY779" s="48" t="s">
        <v>0</v>
      </c>
      <c r="BZ779" s="39">
        <f t="shared" ref="BZ779" si="18017">SUMPRODUCT(BY774:BY778*BZ774:BZ778)</f>
        <v>0</v>
      </c>
      <c r="CA779" s="46" t="s">
        <v>134</v>
      </c>
      <c r="CB779" s="38">
        <f t="shared" ref="CB779" si="18018">lunchAdjust(CA774:CB778)</f>
        <v>0</v>
      </c>
      <c r="CC779" s="48" t="s">
        <v>0</v>
      </c>
      <c r="CD779" s="39">
        <f t="shared" ref="CD779" si="18019">SUMPRODUCT(CC774:CC778*CD774:CD778)</f>
        <v>0</v>
      </c>
      <c r="CE779" s="46" t="s">
        <v>134</v>
      </c>
      <c r="CF779" s="38">
        <f t="shared" ref="CF779" si="18020">lunchAdjust(CE774:CF778)</f>
        <v>0</v>
      </c>
      <c r="CG779" s="48" t="s">
        <v>0</v>
      </c>
      <c r="CH779" s="39">
        <f t="shared" ref="CH779" si="18021">SUMPRODUCT(CG774:CG778*CH774:CH778)</f>
        <v>0</v>
      </c>
    </row>
    <row r="780" spans="1:86" ht="15.75" thickBot="1" x14ac:dyDescent="0.3">
      <c r="A780" s="58" t="s">
        <v>121</v>
      </c>
      <c r="B780" s="59">
        <f ca="1">roleHours(G774:CH780, "OUT")</f>
        <v>0</v>
      </c>
      <c r="C780" s="54" t="s">
        <v>137</v>
      </c>
      <c r="D780" s="22">
        <f ca="1">roleHours(G774:CH780, "PTO")</f>
        <v>0</v>
      </c>
      <c r="E780" s="23"/>
      <c r="F780" s="52"/>
      <c r="G780" s="47" t="s">
        <v>39</v>
      </c>
      <c r="H780" s="40">
        <f t="shared" si="17359"/>
        <v>0</v>
      </c>
      <c r="I780" s="49" t="s">
        <v>135</v>
      </c>
      <c r="J780" s="41">
        <f t="shared" ref="J780" si="18022">J779*G$4</f>
        <v>0</v>
      </c>
      <c r="K780" s="47" t="s">
        <v>39</v>
      </c>
      <c r="L780" s="40">
        <f t="shared" ref="L780" si="18023">SUMPRODUCT(M774:M778*(L774:L778="PTO"))+SUMPRODUCT(M774:M778*(L774:L778="HOL"))</f>
        <v>0</v>
      </c>
      <c r="M780" s="49" t="s">
        <v>135</v>
      </c>
      <c r="N780" s="41">
        <f t="shared" ref="N780" si="18024">N779*K$4</f>
        <v>0</v>
      </c>
      <c r="O780" s="47" t="s">
        <v>39</v>
      </c>
      <c r="P780" s="40">
        <f t="shared" ref="P780" si="18025">SUMPRODUCT(Q774:Q778*(P774:P778="PTO"))+SUMPRODUCT(Q774:Q778*(P774:P778="HOL"))</f>
        <v>0</v>
      </c>
      <c r="Q780" s="49" t="s">
        <v>135</v>
      </c>
      <c r="R780" s="41">
        <f t="shared" ref="R780" si="18026">R779*O$4</f>
        <v>0</v>
      </c>
      <c r="S780" s="47" t="s">
        <v>39</v>
      </c>
      <c r="T780" s="40">
        <f t="shared" ref="T780" si="18027">SUMPRODUCT(U774:U778*(T774:T778="PTO"))+SUMPRODUCT(U774:U778*(T774:T778="HOL"))</f>
        <v>0</v>
      </c>
      <c r="U780" s="49" t="s">
        <v>135</v>
      </c>
      <c r="V780" s="41">
        <f t="shared" ref="V780" si="18028">V779*S$4</f>
        <v>0</v>
      </c>
      <c r="W780" s="47" t="s">
        <v>39</v>
      </c>
      <c r="X780" s="40">
        <f t="shared" ref="X780" si="18029">SUMPRODUCT(Y774:Y778*(X774:X778="PTO"))+SUMPRODUCT(Y774:Y778*(X774:X778="HOL"))</f>
        <v>0</v>
      </c>
      <c r="Y780" s="49" t="s">
        <v>135</v>
      </c>
      <c r="Z780" s="41">
        <f t="shared" ref="Z780" si="18030">Z779*W$4</f>
        <v>8</v>
      </c>
      <c r="AA780" s="47" t="s">
        <v>39</v>
      </c>
      <c r="AB780" s="40">
        <f t="shared" ref="AB780" si="18031">SUMPRODUCT(AC774:AC778*(AB774:AB778="PTO"))+SUMPRODUCT(AC774:AC778*(AB774:AB778="HOL"))</f>
        <v>0</v>
      </c>
      <c r="AC780" s="49" t="s">
        <v>135</v>
      </c>
      <c r="AD780" s="41">
        <f t="shared" ref="AD780" si="18032">AD779*AA$4</f>
        <v>8</v>
      </c>
      <c r="AE780" s="47" t="s">
        <v>39</v>
      </c>
      <c r="AF780" s="40">
        <f t="shared" ref="AF780" si="18033">SUMPRODUCT(AG774:AG778*(AF774:AF778="PTO"))+SUMPRODUCT(AG774:AG778*(AF774:AF778="HOL"))</f>
        <v>0</v>
      </c>
      <c r="AG780" s="49" t="s">
        <v>135</v>
      </c>
      <c r="AH780" s="41">
        <f t="shared" ref="AH780" si="18034">AH779*AE$4</f>
        <v>6.5</v>
      </c>
      <c r="AI780" s="47" t="s">
        <v>39</v>
      </c>
      <c r="AJ780" s="40">
        <f t="shared" ref="AJ780" si="18035">SUMPRODUCT(AK774:AK778*(AJ774:AJ778="PTO"))+SUMPRODUCT(AK774:AK778*(AJ774:AJ778="HOL"))</f>
        <v>0</v>
      </c>
      <c r="AK780" s="49" t="s">
        <v>135</v>
      </c>
      <c r="AL780" s="41">
        <f>AL779*AI$4</f>
        <v>8</v>
      </c>
      <c r="AM780" s="47" t="s">
        <v>39</v>
      </c>
      <c r="AN780" s="40">
        <f t="shared" ref="AN780" si="18036">SUMPRODUCT(AO774:AO778*(AN774:AN778="PTO"))+SUMPRODUCT(AO774:AO778*(AN774:AN778="HOL"))</f>
        <v>0</v>
      </c>
      <c r="AO780" s="49" t="s">
        <v>135</v>
      </c>
      <c r="AP780" s="41">
        <f t="shared" ref="AP780" si="18037">AP779*AM$4</f>
        <v>5</v>
      </c>
      <c r="AQ780" s="47" t="s">
        <v>39</v>
      </c>
      <c r="AR780" s="40">
        <f t="shared" ref="AR780" si="18038">SUMPRODUCT(AS774:AS778*(AR774:AR778="PTO"))+SUMPRODUCT(AS774:AS778*(AR774:AR778="HOL"))</f>
        <v>0</v>
      </c>
      <c r="AS780" s="49" t="s">
        <v>135</v>
      </c>
      <c r="AT780" s="41">
        <f t="shared" ref="AT780" si="18039">AT779*AQ$4</f>
        <v>0</v>
      </c>
      <c r="AU780" s="47" t="s">
        <v>39</v>
      </c>
      <c r="AV780" s="40">
        <f t="shared" ref="AV780" si="18040">SUMPRODUCT(AW774:AW778*(AV774:AV778="PTO"))+SUMPRODUCT(AW774:AW778*(AV774:AV778="HOL"))</f>
        <v>0</v>
      </c>
      <c r="AW780" s="49" t="s">
        <v>135</v>
      </c>
      <c r="AX780" s="41">
        <f>AX779*AU$4</f>
        <v>0</v>
      </c>
      <c r="AY780" s="47" t="s">
        <v>39</v>
      </c>
      <c r="AZ780" s="40">
        <f t="shared" ref="AZ780" si="18041">SUMPRODUCT(BA774:BA778*(AZ774:AZ778="PTO"))+SUMPRODUCT(BA774:BA778*(AZ774:AZ778="HOL"))</f>
        <v>0</v>
      </c>
      <c r="BA780" s="49" t="s">
        <v>135</v>
      </c>
      <c r="BB780" s="41">
        <f>BB779*AY$4</f>
        <v>0</v>
      </c>
      <c r="BC780" s="47" t="s">
        <v>39</v>
      </c>
      <c r="BD780" s="40">
        <f t="shared" ref="BD780" si="18042">SUMPRODUCT(BE774:BE778*(BD774:BD778="PTO"))+SUMPRODUCT(BE774:BE778*(BD774:BD778="HOL"))</f>
        <v>0</v>
      </c>
      <c r="BE780" s="49" t="s">
        <v>135</v>
      </c>
      <c r="BF780" s="41">
        <f>BF779*BC$4</f>
        <v>8</v>
      </c>
      <c r="BG780" s="47" t="s">
        <v>39</v>
      </c>
      <c r="BH780" s="40">
        <f t="shared" ref="BH780" si="18043">SUMPRODUCT(BI774:BI778*(BH774:BH778="PTO"))+SUMPRODUCT(BI774:BI778*(BH774:BH778="HOL"))</f>
        <v>0</v>
      </c>
      <c r="BI780" s="49" t="s">
        <v>135</v>
      </c>
      <c r="BJ780" s="41">
        <f>BJ779*BG$4</f>
        <v>0</v>
      </c>
      <c r="BK780" s="47" t="s">
        <v>39</v>
      </c>
      <c r="BL780" s="40">
        <f t="shared" ref="BL780" si="18044">SUMPRODUCT(BM774:BM778*(BL774:BL778="PTO"))+SUMPRODUCT(BM774:BM778*(BL774:BL778="HOL"))</f>
        <v>0</v>
      </c>
      <c r="BM780" s="49" t="s">
        <v>135</v>
      </c>
      <c r="BN780" s="41">
        <f>BN779*BK$4</f>
        <v>0</v>
      </c>
      <c r="BO780" s="47" t="s">
        <v>39</v>
      </c>
      <c r="BP780" s="40">
        <f t="shared" ref="BP780" si="18045">SUMPRODUCT(BQ774:BQ778*(BP774:BP778="PTO"))+SUMPRODUCT(BQ774:BQ778*(BP774:BP778="HOL"))</f>
        <v>0</v>
      </c>
      <c r="BQ780" s="49" t="s">
        <v>135</v>
      </c>
      <c r="BR780" s="41">
        <f t="shared" ref="BR780" si="18046">BR779*BO$4</f>
        <v>0</v>
      </c>
      <c r="BS780" s="47" t="s">
        <v>39</v>
      </c>
      <c r="BT780" s="40">
        <f t="shared" ref="BT780" si="18047">SUMPRODUCT(BU774:BU778*(BT774:BT778="PTO"))+SUMPRODUCT(BU774:BU778*(BT774:BT778="HOL"))</f>
        <v>0</v>
      </c>
      <c r="BU780" s="49" t="s">
        <v>135</v>
      </c>
      <c r="BV780" s="41">
        <f t="shared" ref="BV780" si="18048">BV779*BS$4</f>
        <v>0</v>
      </c>
      <c r="BW780" s="47" t="s">
        <v>39</v>
      </c>
      <c r="BX780" s="40">
        <f t="shared" ref="BX780" si="18049">SUMPRODUCT(BY774:BY778*(BX774:BX778="PTO"))+SUMPRODUCT(BY774:BY778*(BX774:BX778="HOL"))</f>
        <v>0</v>
      </c>
      <c r="BY780" s="49" t="s">
        <v>135</v>
      </c>
      <c r="BZ780" s="41">
        <f t="shared" ref="BZ780" si="18050">BZ779*BW$4</f>
        <v>0</v>
      </c>
      <c r="CA780" s="47" t="s">
        <v>39</v>
      </c>
      <c r="CB780" s="40">
        <f t="shared" ref="CB780" si="18051">SUMPRODUCT(CC774:CC778*(CB774:CB778="PTO"))+SUMPRODUCT(CC774:CC778*(CB774:CB778="HOL"))</f>
        <v>0</v>
      </c>
      <c r="CC780" s="49" t="s">
        <v>135</v>
      </c>
      <c r="CD780" s="41">
        <f t="shared" ref="CD780" si="18052">CD779*CA$4</f>
        <v>0</v>
      </c>
      <c r="CE780" s="47" t="s">
        <v>39</v>
      </c>
      <c r="CF780" s="40">
        <f t="shared" ref="CF780" si="18053">SUMPRODUCT(CG774:CG778*(CF774:CF778="PTO"))+SUMPRODUCT(CG774:CG778*(CF774:CF778="HOL"))</f>
        <v>0</v>
      </c>
      <c r="CG780" s="49" t="s">
        <v>135</v>
      </c>
      <c r="CH780" s="41">
        <f t="shared" ref="CH780" si="18054">CH779*CE$4</f>
        <v>0</v>
      </c>
    </row>
    <row r="781" spans="1:86" x14ac:dyDescent="0.25">
      <c r="A781" s="70" t="s">
        <v>133</v>
      </c>
      <c r="B781" s="71">
        <f t="shared" ref="B781" ca="1" si="18055">D781-B782</f>
        <v>5.3333333333333357</v>
      </c>
      <c r="C781" s="72" t="s">
        <v>122</v>
      </c>
      <c r="D781" s="71">
        <f>IFERROR(INDEX(Holidays[FTE], MATCH(Entry!E781, Holidays[Date], 0)), 1)*8*INDEX(FTEguide[[1]:[12]], MATCH(Entry!E782, FTEguide[Weekday], 0), IF(Entry!E784&gt;0, Entry!E784, MONTH(Entry!E781)))</f>
        <v>21.333333333333336</v>
      </c>
      <c r="E781" s="60">
        <f t="shared" si="16897"/>
        <v>43939</v>
      </c>
      <c r="F781" s="50" t="s">
        <v>128</v>
      </c>
      <c r="G781" s="34"/>
      <c r="H781" s="35"/>
      <c r="I781" s="42">
        <f t="shared" ref="I781" si="18056">parseTime(G781)-(H786=INT(RIGHT($F781, 1)))</f>
        <v>0</v>
      </c>
      <c r="J781" s="43">
        <f t="shared" ref="J781:J785" si="18057">isClocked(H781)</f>
        <v>0</v>
      </c>
      <c r="K781" s="34"/>
      <c r="L781" s="35"/>
      <c r="M781" s="42">
        <f t="shared" ref="M781" si="18058">parseTime(K781)-(L786=INT(RIGHT($F781, 1)))</f>
        <v>0</v>
      </c>
      <c r="N781" s="43">
        <f t="shared" ref="N781:N785" si="18059">isClocked(L781)</f>
        <v>0</v>
      </c>
      <c r="O781" s="34"/>
      <c r="P781" s="35"/>
      <c r="Q781" s="42">
        <f t="shared" ref="Q781" si="18060">parseTime(O781)-(P786=INT(RIGHT($F781, 1)))</f>
        <v>0</v>
      </c>
      <c r="R781" s="43">
        <f t="shared" ref="R781:R785" si="18061">isClocked(P781)</f>
        <v>0</v>
      </c>
      <c r="S781" s="34"/>
      <c r="T781" s="35"/>
      <c r="U781" s="42">
        <f t="shared" ref="U781" si="18062">parseTime(S781)-(T786=INT(RIGHT($F781, 1)))</f>
        <v>0</v>
      </c>
      <c r="V781" s="43">
        <f t="shared" ref="V781:V785" si="18063">isClocked(T781)</f>
        <v>0</v>
      </c>
      <c r="W781" s="34"/>
      <c r="X781" s="35"/>
      <c r="Y781" s="42">
        <f t="shared" ref="Y781" si="18064">parseTime(W781)-(X786=INT(RIGHT($F781, 1)))</f>
        <v>0</v>
      </c>
      <c r="Z781" s="43">
        <f t="shared" ref="Z781:Z785" si="18065">isClocked(X781)</f>
        <v>0</v>
      </c>
      <c r="AA781" s="34"/>
      <c r="AB781" s="35"/>
      <c r="AC781" s="42">
        <f t="shared" ref="AC781" si="18066">parseTime(AA781)-(AB786=INT(RIGHT($F781, 1)))</f>
        <v>0</v>
      </c>
      <c r="AD781" s="43">
        <f t="shared" ref="AD781:AD785" si="18067">isClocked(AB781)</f>
        <v>0</v>
      </c>
      <c r="AE781" s="34"/>
      <c r="AF781" s="35"/>
      <c r="AG781" s="42">
        <f t="shared" ref="AG781" si="18068">parseTime(AE781)-(AF786=INT(RIGHT($F781, 1)))</f>
        <v>0</v>
      </c>
      <c r="AH781" s="43">
        <f t="shared" ref="AH781:AH785" si="18069">isClocked(AF781)</f>
        <v>0</v>
      </c>
      <c r="AI781" s="34" t="s">
        <v>136</v>
      </c>
      <c r="AJ781" s="35" t="s">
        <v>23</v>
      </c>
      <c r="AK781" s="42">
        <f>parseTime(AI781)-(AJ786=INT(RIGHT($F781, 1)))</f>
        <v>8</v>
      </c>
      <c r="AL781" s="43">
        <f t="shared" ref="AL781:AL785" si="18070">isClocked(AJ781)</f>
        <v>1</v>
      </c>
      <c r="AM781" s="34" t="s">
        <v>136</v>
      </c>
      <c r="AN781" s="35" t="s">
        <v>23</v>
      </c>
      <c r="AO781" s="42">
        <f t="shared" ref="AO781" si="18071">parseTime(AM781)-(AN786=INT(RIGHT($F781, 1)))</f>
        <v>8</v>
      </c>
      <c r="AP781" s="43">
        <f t="shared" ref="AP781:AP785" si="18072">isClocked(AN781)</f>
        <v>1</v>
      </c>
      <c r="AQ781" s="34"/>
      <c r="AR781" s="35"/>
      <c r="AS781" s="42">
        <f t="shared" ref="AS781" si="18073">parseTime(AQ781)-(AR786=INT(RIGHT($F781, 1)))</f>
        <v>0</v>
      </c>
      <c r="AT781" s="43">
        <f t="shared" ref="AT781:AT785" si="18074">isClocked(AR781)</f>
        <v>0</v>
      </c>
      <c r="AU781" s="34"/>
      <c r="AV781" s="35"/>
      <c r="AW781" s="42">
        <f>parseTime(AU781)-(AV786=INT(RIGHT($F781, 1)))</f>
        <v>0</v>
      </c>
      <c r="AX781" s="43">
        <f t="shared" ref="AX781:AX785" si="18075">isClocked(AV781)</f>
        <v>0</v>
      </c>
      <c r="AY781" s="34"/>
      <c r="AZ781" s="35"/>
      <c r="BA781" s="42">
        <f>parseTime(AY781)-(AZ786=INT(RIGHT($F781, 1)))</f>
        <v>0</v>
      </c>
      <c r="BB781" s="43">
        <f t="shared" ref="BB781:BB785" si="18076">isClocked(AZ781)</f>
        <v>0</v>
      </c>
      <c r="BC781" s="34" t="s">
        <v>136</v>
      </c>
      <c r="BD781" s="35" t="s">
        <v>24</v>
      </c>
      <c r="BE781" s="42">
        <f>parseTime(BC781)-(BD786=INT(RIGHT($F781, 1)))</f>
        <v>8</v>
      </c>
      <c r="BF781" s="43">
        <f t="shared" ref="BF781:BF785" si="18077">isClocked(BD781)</f>
        <v>1</v>
      </c>
      <c r="BG781" s="34"/>
      <c r="BH781" s="35"/>
      <c r="BI781" s="42">
        <f>parseTime(BG781)-(BH786=INT(RIGHT($F781, 1)))</f>
        <v>0</v>
      </c>
      <c r="BJ781" s="43">
        <f t="shared" ref="BJ781:BJ785" si="18078">isClocked(BH781)</f>
        <v>0</v>
      </c>
      <c r="BK781" s="34"/>
      <c r="BL781" s="35"/>
      <c r="BM781" s="42">
        <f>parseTime(BK781)-(BL786=INT(RIGHT($F781, 1)))</f>
        <v>0</v>
      </c>
      <c r="BN781" s="43">
        <f t="shared" ref="BN781:BN785" si="18079">isClocked(BL781)</f>
        <v>0</v>
      </c>
      <c r="BO781" s="34"/>
      <c r="BP781" s="35"/>
      <c r="BQ781" s="42">
        <f t="shared" ref="BQ781" si="18080">parseTime(BO781)-(BP786=INT(RIGHT($F781, 1)))</f>
        <v>0</v>
      </c>
      <c r="BR781" s="43">
        <f t="shared" ref="BR781:BR785" si="18081">isClocked(BP781)</f>
        <v>0</v>
      </c>
      <c r="BS781" s="34"/>
      <c r="BT781" s="35"/>
      <c r="BU781" s="42">
        <f t="shared" ref="BU781" si="18082">parseTime(BS781)-(BT786=INT(RIGHT($F781, 1)))</f>
        <v>0</v>
      </c>
      <c r="BV781" s="43">
        <f t="shared" ref="BV781:BV785" si="18083">isClocked(BT781)</f>
        <v>0</v>
      </c>
      <c r="BW781" s="34"/>
      <c r="BX781" s="35"/>
      <c r="BY781" s="42">
        <f t="shared" ref="BY781" si="18084">parseTime(BW781)-(BX786=INT(RIGHT($F781, 1)))</f>
        <v>0</v>
      </c>
      <c r="BZ781" s="43">
        <f t="shared" ref="BZ781:BZ785" si="18085">isClocked(BX781)</f>
        <v>0</v>
      </c>
      <c r="CA781" s="34"/>
      <c r="CB781" s="35"/>
      <c r="CC781" s="42">
        <f t="shared" ref="CC781" si="18086">parseTime(CA781)-(CB786=INT(RIGHT($F781, 1)))</f>
        <v>0</v>
      </c>
      <c r="CD781" s="43">
        <f t="shared" ref="CD781:CD785" si="18087">isClocked(CB781)</f>
        <v>0</v>
      </c>
      <c r="CE781" s="34"/>
      <c r="CF781" s="35"/>
      <c r="CG781" s="42">
        <f t="shared" ref="CG781" si="18088">parseTime(CE781)-(CF786=INT(RIGHT($F781, 1)))</f>
        <v>0</v>
      </c>
      <c r="CH781" s="43">
        <f t="shared" ref="CH781:CH785" si="18089">isClocked(CF781)</f>
        <v>0</v>
      </c>
    </row>
    <row r="782" spans="1:86" x14ac:dyDescent="0.25">
      <c r="A782" s="56" t="s">
        <v>0</v>
      </c>
      <c r="B782" s="57">
        <f t="shared" ref="B782" ca="1" si="18090">SUM(B783:B786)</f>
        <v>16</v>
      </c>
      <c r="C782" s="14" t="s">
        <v>252</v>
      </c>
      <c r="D782" s="14">
        <f>(E785+(E784/2))*8-0.5</f>
        <v>54.7</v>
      </c>
      <c r="E782" s="55" t="str">
        <f t="shared" si="16766"/>
        <v>Saturday</v>
      </c>
      <c r="F782" s="51" t="s">
        <v>129</v>
      </c>
      <c r="G782" s="36"/>
      <c r="H782" s="37"/>
      <c r="I782" s="44">
        <f t="shared" ref="I782" si="18091">parseTime(G782)-(H786=INT(RIGHT($F782, 1)))</f>
        <v>0</v>
      </c>
      <c r="J782" s="45">
        <f t="shared" si="18057"/>
        <v>0</v>
      </c>
      <c r="K782" s="36"/>
      <c r="L782" s="37"/>
      <c r="M782" s="44">
        <f t="shared" ref="M782" si="18092">parseTime(K782)-(L786=INT(RIGHT($F782, 1)))</f>
        <v>0</v>
      </c>
      <c r="N782" s="45">
        <f t="shared" si="18059"/>
        <v>0</v>
      </c>
      <c r="O782" s="36"/>
      <c r="P782" s="37"/>
      <c r="Q782" s="44">
        <f t="shared" ref="Q782" si="18093">parseTime(O782)-(P786=INT(RIGHT($F782, 1)))</f>
        <v>0</v>
      </c>
      <c r="R782" s="45">
        <f t="shared" si="18061"/>
        <v>0</v>
      </c>
      <c r="S782" s="36"/>
      <c r="T782" s="37"/>
      <c r="U782" s="44">
        <f t="shared" ref="U782" si="18094">parseTime(S782)-(T786=INT(RIGHT($F782, 1)))</f>
        <v>0</v>
      </c>
      <c r="V782" s="45">
        <f t="shared" si="18063"/>
        <v>0</v>
      </c>
      <c r="W782" s="36"/>
      <c r="X782" s="37"/>
      <c r="Y782" s="44">
        <f t="shared" ref="Y782" si="18095">parseTime(W782)-(X786=INT(RIGHT($F782, 1)))</f>
        <v>0</v>
      </c>
      <c r="Z782" s="45">
        <f t="shared" si="18065"/>
        <v>0</v>
      </c>
      <c r="AA782" s="36"/>
      <c r="AB782" s="37"/>
      <c r="AC782" s="44">
        <f t="shared" ref="AC782" si="18096">parseTime(AA782)-(AB786=INT(RIGHT($F782, 1)))</f>
        <v>0</v>
      </c>
      <c r="AD782" s="45">
        <f t="shared" si="18067"/>
        <v>0</v>
      </c>
      <c r="AE782" s="36"/>
      <c r="AF782" s="37"/>
      <c r="AG782" s="44">
        <f t="shared" ref="AG782" si="18097">parseTime(AE782)-(AF786=INT(RIGHT($F782, 1)))</f>
        <v>0</v>
      </c>
      <c r="AH782" s="45">
        <f t="shared" si="18069"/>
        <v>0</v>
      </c>
      <c r="AI782" s="36"/>
      <c r="AJ782" s="37"/>
      <c r="AK782" s="44">
        <f>parseTime(AI782)-(AJ786=INT(RIGHT($F782, 1)))</f>
        <v>0</v>
      </c>
      <c r="AL782" s="45">
        <f t="shared" si="18070"/>
        <v>0</v>
      </c>
      <c r="AM782" s="36"/>
      <c r="AN782" s="37"/>
      <c r="AO782" s="44">
        <f t="shared" ref="AO782" si="18098">parseTime(AM782)-(AN786=INT(RIGHT($F782, 1)))</f>
        <v>0</v>
      </c>
      <c r="AP782" s="45">
        <f t="shared" si="18072"/>
        <v>0</v>
      </c>
      <c r="AQ782" s="36"/>
      <c r="AR782" s="37"/>
      <c r="AS782" s="44">
        <f t="shared" ref="AS782" si="18099">parseTime(AQ782)-(AR786=INT(RIGHT($F782, 1)))</f>
        <v>0</v>
      </c>
      <c r="AT782" s="45">
        <f t="shared" si="18074"/>
        <v>0</v>
      </c>
      <c r="AU782" s="36"/>
      <c r="AV782" s="37"/>
      <c r="AW782" s="44">
        <f>parseTime(AU782)-(AV786=INT(RIGHT($F782, 1)))</f>
        <v>0</v>
      </c>
      <c r="AX782" s="45">
        <f t="shared" si="18075"/>
        <v>0</v>
      </c>
      <c r="AY782" s="36"/>
      <c r="AZ782" s="37"/>
      <c r="BA782" s="44">
        <f>parseTime(AY782)-(AZ786=INT(RIGHT($F782, 1)))</f>
        <v>0</v>
      </c>
      <c r="BB782" s="45">
        <f t="shared" si="18076"/>
        <v>0</v>
      </c>
      <c r="BC782" s="36"/>
      <c r="BD782" s="37"/>
      <c r="BE782" s="44">
        <f>parseTime(BC782)-(BD786=INT(RIGHT($F782, 1)))</f>
        <v>0</v>
      </c>
      <c r="BF782" s="45">
        <f t="shared" si="18077"/>
        <v>0</v>
      </c>
      <c r="BG782" s="36"/>
      <c r="BH782" s="37"/>
      <c r="BI782" s="44">
        <f>parseTime(BG782)-(BH786=INT(RIGHT($F782, 1)))</f>
        <v>0</v>
      </c>
      <c r="BJ782" s="45">
        <f t="shared" si="18078"/>
        <v>0</v>
      </c>
      <c r="BK782" s="36"/>
      <c r="BL782" s="37"/>
      <c r="BM782" s="44">
        <f>parseTime(BK782)-(BL786=INT(RIGHT($F782, 1)))</f>
        <v>0</v>
      </c>
      <c r="BN782" s="45">
        <f t="shared" si="18079"/>
        <v>0</v>
      </c>
      <c r="BO782" s="36"/>
      <c r="BP782" s="37"/>
      <c r="BQ782" s="44">
        <f t="shared" ref="BQ782" si="18100">parseTime(BO782)-(BP786=INT(RIGHT($F782, 1)))</f>
        <v>0</v>
      </c>
      <c r="BR782" s="45">
        <f t="shared" si="18081"/>
        <v>0</v>
      </c>
      <c r="BS782" s="36"/>
      <c r="BT782" s="37"/>
      <c r="BU782" s="44">
        <f t="shared" ref="BU782" si="18101">parseTime(BS782)-(BT786=INT(RIGHT($F782, 1)))</f>
        <v>0</v>
      </c>
      <c r="BV782" s="45">
        <f t="shared" si="18083"/>
        <v>0</v>
      </c>
      <c r="BW782" s="36"/>
      <c r="BX782" s="37"/>
      <c r="BY782" s="44">
        <f t="shared" ref="BY782" si="18102">parseTime(BW782)-(BX786=INT(RIGHT($F782, 1)))</f>
        <v>0</v>
      </c>
      <c r="BZ782" s="45">
        <f t="shared" si="18085"/>
        <v>0</v>
      </c>
      <c r="CA782" s="36"/>
      <c r="CB782" s="37"/>
      <c r="CC782" s="44">
        <f t="shared" ref="CC782" si="18103">parseTime(CA782)-(CB786=INT(RIGHT($F782, 1)))</f>
        <v>0</v>
      </c>
      <c r="CD782" s="45">
        <f t="shared" si="18087"/>
        <v>0</v>
      </c>
      <c r="CE782" s="36"/>
      <c r="CF782" s="37"/>
      <c r="CG782" s="44">
        <f t="shared" ref="CG782" si="18104">parseTime(CE782)-(CF786=INT(RIGHT($F782, 1)))</f>
        <v>0</v>
      </c>
      <c r="CH782" s="45">
        <f t="shared" si="18089"/>
        <v>0</v>
      </c>
    </row>
    <row r="783" spans="1:86" x14ac:dyDescent="0.25">
      <c r="A783" s="56" t="s">
        <v>117</v>
      </c>
      <c r="B783" s="57">
        <f ca="1">roleHours(G781:CH787, "MFD")</f>
        <v>16</v>
      </c>
      <c r="C783" s="14">
        <f t="shared" ref="C783:C786" ca="1" si="18105">B783/8</f>
        <v>2</v>
      </c>
      <c r="D783" s="14">
        <f ca="1">B782-D782</f>
        <v>-38.700000000000003</v>
      </c>
      <c r="E783" s="20" t="s">
        <v>127</v>
      </c>
      <c r="F783" s="51" t="s">
        <v>130</v>
      </c>
      <c r="G783" s="36"/>
      <c r="H783" s="37"/>
      <c r="I783" s="44">
        <f t="shared" ref="I783" si="18106">parseTime(G783)-(H786=INT(RIGHT($F783, 1)))</f>
        <v>0</v>
      </c>
      <c r="J783" s="45">
        <f t="shared" si="18057"/>
        <v>0</v>
      </c>
      <c r="K783" s="36"/>
      <c r="L783" s="37"/>
      <c r="M783" s="44">
        <f t="shared" ref="M783" si="18107">parseTime(K783)-(L786=INT(RIGHT($F783, 1)))</f>
        <v>0</v>
      </c>
      <c r="N783" s="45">
        <f t="shared" si="18059"/>
        <v>0</v>
      </c>
      <c r="O783" s="36"/>
      <c r="P783" s="37"/>
      <c r="Q783" s="44">
        <f t="shared" ref="Q783" si="18108">parseTime(O783)-(P786=INT(RIGHT($F783, 1)))</f>
        <v>0</v>
      </c>
      <c r="R783" s="45">
        <f t="shared" si="18061"/>
        <v>0</v>
      </c>
      <c r="S783" s="36"/>
      <c r="T783" s="37"/>
      <c r="U783" s="44">
        <f t="shared" ref="U783" si="18109">parseTime(S783)-(T786=INT(RIGHT($F783, 1)))</f>
        <v>0</v>
      </c>
      <c r="V783" s="45">
        <f t="shared" si="18063"/>
        <v>0</v>
      </c>
      <c r="W783" s="36"/>
      <c r="X783" s="37"/>
      <c r="Y783" s="44">
        <f t="shared" ref="Y783" si="18110">parseTime(W783)-(X786=INT(RIGHT($F783, 1)))</f>
        <v>0</v>
      </c>
      <c r="Z783" s="45">
        <f t="shared" si="18065"/>
        <v>0</v>
      </c>
      <c r="AA783" s="36"/>
      <c r="AB783" s="37"/>
      <c r="AC783" s="44">
        <f t="shared" ref="AC783" si="18111">parseTime(AA783)-(AB786=INT(RIGHT($F783, 1)))</f>
        <v>0</v>
      </c>
      <c r="AD783" s="45">
        <f t="shared" si="18067"/>
        <v>0</v>
      </c>
      <c r="AE783" s="36"/>
      <c r="AF783" s="37"/>
      <c r="AG783" s="44">
        <f t="shared" ref="AG783" si="18112">parseTime(AE783)-(AF786=INT(RIGHT($F783, 1)))</f>
        <v>0</v>
      </c>
      <c r="AH783" s="45">
        <f t="shared" si="18069"/>
        <v>0</v>
      </c>
      <c r="AI783" s="36"/>
      <c r="AJ783" s="37"/>
      <c r="AK783" s="44">
        <f>parseTime(AI783)-(AJ786=INT(RIGHT($F783, 1)))</f>
        <v>0</v>
      </c>
      <c r="AL783" s="45">
        <f t="shared" si="18070"/>
        <v>0</v>
      </c>
      <c r="AM783" s="36"/>
      <c r="AN783" s="37"/>
      <c r="AO783" s="44">
        <f t="shared" ref="AO783" si="18113">parseTime(AM783)-(AN786=INT(RIGHT($F783, 1)))</f>
        <v>0</v>
      </c>
      <c r="AP783" s="45">
        <f t="shared" si="18072"/>
        <v>0</v>
      </c>
      <c r="AQ783" s="36"/>
      <c r="AR783" s="37"/>
      <c r="AS783" s="44">
        <f t="shared" ref="AS783" si="18114">parseTime(AQ783)-(AR786=INT(RIGHT($F783, 1)))</f>
        <v>0</v>
      </c>
      <c r="AT783" s="45">
        <f t="shared" si="18074"/>
        <v>0</v>
      </c>
      <c r="AU783" s="36"/>
      <c r="AV783" s="37"/>
      <c r="AW783" s="44">
        <f>parseTime(AU783)-(AV786=INT(RIGHT($F783, 1)))</f>
        <v>0</v>
      </c>
      <c r="AX783" s="45">
        <f t="shared" si="18075"/>
        <v>0</v>
      </c>
      <c r="AY783" s="36"/>
      <c r="AZ783" s="37"/>
      <c r="BA783" s="44">
        <f>parseTime(AY783)-(AZ786=INT(RIGHT($F783, 1)))</f>
        <v>0</v>
      </c>
      <c r="BB783" s="45">
        <f t="shared" si="18076"/>
        <v>0</v>
      </c>
      <c r="BC783" s="36"/>
      <c r="BD783" s="37"/>
      <c r="BE783" s="44">
        <f>parseTime(BC783)-(BD786=INT(RIGHT($F783, 1)))</f>
        <v>0</v>
      </c>
      <c r="BF783" s="45">
        <f t="shared" si="18077"/>
        <v>0</v>
      </c>
      <c r="BG783" s="36"/>
      <c r="BH783" s="37"/>
      <c r="BI783" s="44">
        <f>parseTime(BG783)-(BH786=INT(RIGHT($F783, 1)))</f>
        <v>0</v>
      </c>
      <c r="BJ783" s="45">
        <f t="shared" si="18078"/>
        <v>0</v>
      </c>
      <c r="BK783" s="36"/>
      <c r="BL783" s="37"/>
      <c r="BM783" s="44">
        <f>parseTime(BK783)-(BL786=INT(RIGHT($F783, 1)))</f>
        <v>0</v>
      </c>
      <c r="BN783" s="45">
        <f t="shared" si="18079"/>
        <v>0</v>
      </c>
      <c r="BO783" s="36"/>
      <c r="BP783" s="37"/>
      <c r="BQ783" s="44">
        <f t="shared" ref="BQ783" si="18115">parseTime(BO783)-(BP786=INT(RIGHT($F783, 1)))</f>
        <v>0</v>
      </c>
      <c r="BR783" s="45">
        <f t="shared" si="18081"/>
        <v>0</v>
      </c>
      <c r="BS783" s="36"/>
      <c r="BT783" s="37"/>
      <c r="BU783" s="44">
        <f t="shared" ref="BU783" si="18116">parseTime(BS783)-(BT786=INT(RIGHT($F783, 1)))</f>
        <v>0</v>
      </c>
      <c r="BV783" s="45">
        <f t="shared" si="18083"/>
        <v>0</v>
      </c>
      <c r="BW783" s="36"/>
      <c r="BX783" s="37"/>
      <c r="BY783" s="44">
        <f t="shared" ref="BY783" si="18117">parseTime(BW783)-(BX786=INT(RIGHT($F783, 1)))</f>
        <v>0</v>
      </c>
      <c r="BZ783" s="45">
        <f t="shared" si="18085"/>
        <v>0</v>
      </c>
      <c r="CA783" s="36"/>
      <c r="CB783" s="37"/>
      <c r="CC783" s="44">
        <f t="shared" ref="CC783" si="18118">parseTime(CA783)-(CB786=INT(RIGHT($F783, 1)))</f>
        <v>0</v>
      </c>
      <c r="CD783" s="45">
        <f t="shared" si="18087"/>
        <v>0</v>
      </c>
      <c r="CE783" s="36"/>
      <c r="CF783" s="37"/>
      <c r="CG783" s="44">
        <f t="shared" ref="CG783" si="18119">parseTime(CE783)-(CF786=INT(RIGHT($F783, 1)))</f>
        <v>0</v>
      </c>
      <c r="CH783" s="45">
        <f t="shared" si="18089"/>
        <v>0</v>
      </c>
    </row>
    <row r="784" spans="1:86" x14ac:dyDescent="0.25">
      <c r="A784" s="56"/>
      <c r="B784" s="57"/>
      <c r="C784" s="14">
        <f t="shared" si="18105"/>
        <v>0</v>
      </c>
      <c r="D784" s="14" t="s">
        <v>259</v>
      </c>
      <c r="E784" s="20">
        <v>4.5</v>
      </c>
      <c r="F784" s="51" t="s">
        <v>131</v>
      </c>
      <c r="G784" s="36"/>
      <c r="H784" s="37"/>
      <c r="I784" s="44">
        <f t="shared" ref="I784" si="18120">parseTime(G784)-(H786=INT(RIGHT($F784, 1)))</f>
        <v>0</v>
      </c>
      <c r="J784" s="45">
        <f t="shared" si="18057"/>
        <v>0</v>
      </c>
      <c r="K784" s="36"/>
      <c r="L784" s="37"/>
      <c r="M784" s="44">
        <f t="shared" ref="M784" si="18121">parseTime(K784)-(L786=INT(RIGHT($F784, 1)))</f>
        <v>0</v>
      </c>
      <c r="N784" s="45">
        <f t="shared" si="18059"/>
        <v>0</v>
      </c>
      <c r="O784" s="36"/>
      <c r="P784" s="37"/>
      <c r="Q784" s="44">
        <f t="shared" ref="Q784" si="18122">parseTime(O784)-(P786=INT(RIGHT($F784, 1)))</f>
        <v>0</v>
      </c>
      <c r="R784" s="45">
        <f t="shared" si="18061"/>
        <v>0</v>
      </c>
      <c r="S784" s="36"/>
      <c r="T784" s="37"/>
      <c r="U784" s="44">
        <f t="shared" ref="U784" si="18123">parseTime(S784)-(T786=INT(RIGHT($F784, 1)))</f>
        <v>0</v>
      </c>
      <c r="V784" s="45">
        <f t="shared" si="18063"/>
        <v>0</v>
      </c>
      <c r="W784" s="36"/>
      <c r="X784" s="37"/>
      <c r="Y784" s="44">
        <f t="shared" ref="Y784" si="18124">parseTime(W784)-(X786=INT(RIGHT($F784, 1)))</f>
        <v>0</v>
      </c>
      <c r="Z784" s="45">
        <f t="shared" si="18065"/>
        <v>0</v>
      </c>
      <c r="AA784" s="36"/>
      <c r="AB784" s="37"/>
      <c r="AC784" s="44">
        <f t="shared" ref="AC784" si="18125">parseTime(AA784)-(AB786=INT(RIGHT($F784, 1)))</f>
        <v>0</v>
      </c>
      <c r="AD784" s="45">
        <f t="shared" si="18067"/>
        <v>0</v>
      </c>
      <c r="AE784" s="36"/>
      <c r="AF784" s="37"/>
      <c r="AG784" s="44">
        <f t="shared" ref="AG784" si="18126">parseTime(AE784)-(AF786=INT(RIGHT($F784, 1)))</f>
        <v>0</v>
      </c>
      <c r="AH784" s="45">
        <f t="shared" si="18069"/>
        <v>0</v>
      </c>
      <c r="AI784" s="36"/>
      <c r="AJ784" s="37"/>
      <c r="AK784" s="44">
        <f>parseTime(AI784)-(AJ786=INT(RIGHT($F784, 1)))</f>
        <v>0</v>
      </c>
      <c r="AL784" s="45">
        <f t="shared" si="18070"/>
        <v>0</v>
      </c>
      <c r="AM784" s="36"/>
      <c r="AN784" s="37"/>
      <c r="AO784" s="44">
        <f t="shared" ref="AO784" si="18127">parseTime(AM784)-(AN786=INT(RIGHT($F784, 1)))</f>
        <v>0</v>
      </c>
      <c r="AP784" s="45">
        <f t="shared" si="18072"/>
        <v>0</v>
      </c>
      <c r="AQ784" s="36"/>
      <c r="AR784" s="37"/>
      <c r="AS784" s="44">
        <f t="shared" ref="AS784" si="18128">parseTime(AQ784)-(AR786=INT(RIGHT($F784, 1)))</f>
        <v>0</v>
      </c>
      <c r="AT784" s="45">
        <f t="shared" si="18074"/>
        <v>0</v>
      </c>
      <c r="AU784" s="36"/>
      <c r="AV784" s="37"/>
      <c r="AW784" s="44">
        <f>parseTime(AU784)-(AV786=INT(RIGHT($F784, 1)))</f>
        <v>0</v>
      </c>
      <c r="AX784" s="45">
        <f t="shared" si="18075"/>
        <v>0</v>
      </c>
      <c r="AY784" s="36"/>
      <c r="AZ784" s="37"/>
      <c r="BA784" s="44">
        <f>parseTime(AY784)-(AZ786=INT(RIGHT($F784, 1)))</f>
        <v>0</v>
      </c>
      <c r="BB784" s="45">
        <f t="shared" si="18076"/>
        <v>0</v>
      </c>
      <c r="BC784" s="36"/>
      <c r="BD784" s="37"/>
      <c r="BE784" s="44">
        <f>parseTime(BC784)-(BD786=INT(RIGHT($F784, 1)))</f>
        <v>0</v>
      </c>
      <c r="BF784" s="45">
        <f t="shared" si="18077"/>
        <v>0</v>
      </c>
      <c r="BG784" s="36"/>
      <c r="BH784" s="37"/>
      <c r="BI784" s="44">
        <f>parseTime(BG784)-(BH786=INT(RIGHT($F784, 1)))</f>
        <v>0</v>
      </c>
      <c r="BJ784" s="45">
        <f t="shared" si="18078"/>
        <v>0</v>
      </c>
      <c r="BK784" s="36"/>
      <c r="BL784" s="37"/>
      <c r="BM784" s="44">
        <f>parseTime(BK784)-(BL786=INT(RIGHT($F784, 1)))</f>
        <v>0</v>
      </c>
      <c r="BN784" s="45">
        <f t="shared" si="18079"/>
        <v>0</v>
      </c>
      <c r="BO784" s="36"/>
      <c r="BP784" s="37"/>
      <c r="BQ784" s="44">
        <f t="shared" ref="BQ784" si="18129">parseTime(BO784)-(BP786=INT(RIGHT($F784, 1)))</f>
        <v>0</v>
      </c>
      <c r="BR784" s="45">
        <f t="shared" si="18081"/>
        <v>0</v>
      </c>
      <c r="BS784" s="36"/>
      <c r="BT784" s="37"/>
      <c r="BU784" s="44">
        <f t="shared" ref="BU784" si="18130">parseTime(BS784)-(BT786=INT(RIGHT($F784, 1)))</f>
        <v>0</v>
      </c>
      <c r="BV784" s="45">
        <f t="shared" si="18083"/>
        <v>0</v>
      </c>
      <c r="BW784" s="36"/>
      <c r="BX784" s="37"/>
      <c r="BY784" s="44">
        <f t="shared" ref="BY784" si="18131">parseTime(BW784)-(BX786=INT(RIGHT($F784, 1)))</f>
        <v>0</v>
      </c>
      <c r="BZ784" s="45">
        <f t="shared" si="18085"/>
        <v>0</v>
      </c>
      <c r="CA784" s="36"/>
      <c r="CB784" s="37"/>
      <c r="CC784" s="44">
        <f t="shared" ref="CC784" si="18132">parseTime(CA784)-(CB786=INT(RIGHT($F784, 1)))</f>
        <v>0</v>
      </c>
      <c r="CD784" s="45">
        <f t="shared" si="18087"/>
        <v>0</v>
      </c>
      <c r="CE784" s="36"/>
      <c r="CF784" s="37"/>
      <c r="CG784" s="44">
        <f t="shared" ref="CG784" si="18133">parseTime(CE784)-(CF786=INT(RIGHT($F784, 1)))</f>
        <v>0</v>
      </c>
      <c r="CH784" s="45">
        <f t="shared" si="18089"/>
        <v>0</v>
      </c>
    </row>
    <row r="785" spans="1:86" x14ac:dyDescent="0.25">
      <c r="A785" s="56" t="s">
        <v>119</v>
      </c>
      <c r="B785" s="57">
        <f ca="1">roleHours(G781:CH787, "MCC")</f>
        <v>0</v>
      </c>
      <c r="C785" s="14">
        <f t="shared" ca="1" si="18105"/>
        <v>0</v>
      </c>
      <c r="D785" s="14" t="s">
        <v>260</v>
      </c>
      <c r="E785" s="20">
        <v>4.6500000000000004</v>
      </c>
      <c r="F785" s="51" t="s">
        <v>132</v>
      </c>
      <c r="G785" s="36"/>
      <c r="H785" s="37"/>
      <c r="I785" s="44">
        <f t="shared" ref="I785" si="18134">parseTime(G785)-(H786=INT(RIGHT($F785, 1)))</f>
        <v>0</v>
      </c>
      <c r="J785" s="45">
        <f t="shared" si="18057"/>
        <v>0</v>
      </c>
      <c r="K785" s="36"/>
      <c r="L785" s="37"/>
      <c r="M785" s="44">
        <f t="shared" ref="M785" si="18135">parseTime(K785)-(L786=INT(RIGHT($F785, 1)))</f>
        <v>0</v>
      </c>
      <c r="N785" s="45">
        <f t="shared" si="18059"/>
        <v>0</v>
      </c>
      <c r="O785" s="36"/>
      <c r="P785" s="37"/>
      <c r="Q785" s="44">
        <f t="shared" ref="Q785" si="18136">parseTime(O785)-(P786=INT(RIGHT($F785, 1)))</f>
        <v>0</v>
      </c>
      <c r="R785" s="45">
        <f t="shared" si="18061"/>
        <v>0</v>
      </c>
      <c r="S785" s="36"/>
      <c r="T785" s="37"/>
      <c r="U785" s="44">
        <f t="shared" ref="U785" si="18137">parseTime(S785)-(T786=INT(RIGHT($F785, 1)))</f>
        <v>0</v>
      </c>
      <c r="V785" s="45">
        <f t="shared" si="18063"/>
        <v>0</v>
      </c>
      <c r="W785" s="36"/>
      <c r="X785" s="37"/>
      <c r="Y785" s="44">
        <f t="shared" ref="Y785" si="18138">parseTime(W785)-(X786=INT(RIGHT($F785, 1)))</f>
        <v>0</v>
      </c>
      <c r="Z785" s="45">
        <f t="shared" si="18065"/>
        <v>0</v>
      </c>
      <c r="AA785" s="36"/>
      <c r="AB785" s="37"/>
      <c r="AC785" s="44">
        <f t="shared" ref="AC785" si="18139">parseTime(AA785)-(AB786=INT(RIGHT($F785, 1)))</f>
        <v>0</v>
      </c>
      <c r="AD785" s="45">
        <f t="shared" si="18067"/>
        <v>0</v>
      </c>
      <c r="AE785" s="36"/>
      <c r="AF785" s="37"/>
      <c r="AG785" s="44">
        <f t="shared" ref="AG785" si="18140">parseTime(AE785)-(AF786=INT(RIGHT($F785, 1)))</f>
        <v>0</v>
      </c>
      <c r="AH785" s="45">
        <f t="shared" si="18069"/>
        <v>0</v>
      </c>
      <c r="AI785" s="36"/>
      <c r="AJ785" s="37"/>
      <c r="AK785" s="44">
        <f>parseTime(AI785)-(AJ786=INT(RIGHT($F785, 1)))</f>
        <v>0</v>
      </c>
      <c r="AL785" s="45">
        <f t="shared" si="18070"/>
        <v>0</v>
      </c>
      <c r="AM785" s="36"/>
      <c r="AN785" s="37"/>
      <c r="AO785" s="44">
        <f t="shared" ref="AO785" si="18141">parseTime(AM785)-(AN786=INT(RIGHT($F785, 1)))</f>
        <v>0</v>
      </c>
      <c r="AP785" s="45">
        <f t="shared" si="18072"/>
        <v>0</v>
      </c>
      <c r="AQ785" s="36"/>
      <c r="AR785" s="37"/>
      <c r="AS785" s="44">
        <f t="shared" ref="AS785" si="18142">parseTime(AQ785)-(AR786=INT(RIGHT($F785, 1)))</f>
        <v>0</v>
      </c>
      <c r="AT785" s="45">
        <f t="shared" si="18074"/>
        <v>0</v>
      </c>
      <c r="AU785" s="36"/>
      <c r="AV785" s="37"/>
      <c r="AW785" s="44">
        <f>parseTime(AU785)-(AV786=INT(RIGHT($F785, 1)))</f>
        <v>0</v>
      </c>
      <c r="AX785" s="45">
        <f t="shared" si="18075"/>
        <v>0</v>
      </c>
      <c r="AY785" s="36"/>
      <c r="AZ785" s="37"/>
      <c r="BA785" s="44">
        <f>parseTime(AY785)-(AZ786=INT(RIGHT($F785, 1)))</f>
        <v>0</v>
      </c>
      <c r="BB785" s="45">
        <f t="shared" si="18076"/>
        <v>0</v>
      </c>
      <c r="BC785" s="36"/>
      <c r="BD785" s="37"/>
      <c r="BE785" s="44">
        <f>parseTime(BC785)-(BD786=INT(RIGHT($F785, 1)))</f>
        <v>0</v>
      </c>
      <c r="BF785" s="45">
        <f t="shared" si="18077"/>
        <v>0</v>
      </c>
      <c r="BG785" s="36"/>
      <c r="BH785" s="37"/>
      <c r="BI785" s="44">
        <f>parseTime(BG785)-(BH786=INT(RIGHT($F785, 1)))</f>
        <v>0</v>
      </c>
      <c r="BJ785" s="45">
        <f t="shared" si="18078"/>
        <v>0</v>
      </c>
      <c r="BK785" s="36"/>
      <c r="BL785" s="37"/>
      <c r="BM785" s="44">
        <f>parseTime(BK785)-(BL786=INT(RIGHT($F785, 1)))</f>
        <v>0</v>
      </c>
      <c r="BN785" s="45">
        <f t="shared" si="18079"/>
        <v>0</v>
      </c>
      <c r="BO785" s="36"/>
      <c r="BP785" s="37"/>
      <c r="BQ785" s="44">
        <f t="shared" ref="BQ785" si="18143">parseTime(BO785)-(BP786=INT(RIGHT($F785, 1)))</f>
        <v>0</v>
      </c>
      <c r="BR785" s="45">
        <f t="shared" si="18081"/>
        <v>0</v>
      </c>
      <c r="BS785" s="36"/>
      <c r="BT785" s="37"/>
      <c r="BU785" s="44">
        <f t="shared" ref="BU785" si="18144">parseTime(BS785)-(BT786=INT(RIGHT($F785, 1)))</f>
        <v>0</v>
      </c>
      <c r="BV785" s="45">
        <f t="shared" si="18083"/>
        <v>0</v>
      </c>
      <c r="BW785" s="36"/>
      <c r="BX785" s="37"/>
      <c r="BY785" s="44">
        <f t="shared" ref="BY785" si="18145">parseTime(BW785)-(BX786=INT(RIGHT($F785, 1)))</f>
        <v>0</v>
      </c>
      <c r="BZ785" s="45">
        <f t="shared" si="18085"/>
        <v>0</v>
      </c>
      <c r="CA785" s="36"/>
      <c r="CB785" s="37"/>
      <c r="CC785" s="44">
        <f t="shared" ref="CC785" si="18146">parseTime(CA785)-(CB786=INT(RIGHT($F785, 1)))</f>
        <v>0</v>
      </c>
      <c r="CD785" s="45">
        <f t="shared" si="18087"/>
        <v>0</v>
      </c>
      <c r="CE785" s="36"/>
      <c r="CF785" s="37"/>
      <c r="CG785" s="44">
        <f t="shared" ref="CG785" si="18147">parseTime(CE785)-(CF786=INT(RIGHT($F785, 1)))</f>
        <v>0</v>
      </c>
      <c r="CH785" s="45">
        <f t="shared" si="18089"/>
        <v>0</v>
      </c>
    </row>
    <row r="786" spans="1:86" x14ac:dyDescent="0.25">
      <c r="A786" s="56"/>
      <c r="B786" s="57"/>
      <c r="C786" s="14">
        <f t="shared" si="18105"/>
        <v>0</v>
      </c>
      <c r="D786" s="14"/>
      <c r="E786" s="20"/>
      <c r="F786" s="51"/>
      <c r="G786" s="46" t="s">
        <v>134</v>
      </c>
      <c r="H786" s="38">
        <f t="shared" ref="H786" si="18148">lunchAdjust(G781:H785)</f>
        <v>0</v>
      </c>
      <c r="I786" s="48" t="s">
        <v>0</v>
      </c>
      <c r="J786" s="39">
        <f t="shared" ref="J786" si="18149">SUMPRODUCT(I781:I785*J781:J785)</f>
        <v>0</v>
      </c>
      <c r="K786" s="46" t="s">
        <v>134</v>
      </c>
      <c r="L786" s="38">
        <f t="shared" ref="L786" si="18150">lunchAdjust(K781:L785)</f>
        <v>0</v>
      </c>
      <c r="M786" s="48" t="s">
        <v>0</v>
      </c>
      <c r="N786" s="39">
        <f t="shared" ref="N786" si="18151">SUMPRODUCT(M781:M785*N781:N785)</f>
        <v>0</v>
      </c>
      <c r="O786" s="46" t="s">
        <v>134</v>
      </c>
      <c r="P786" s="38">
        <f t="shared" ref="P786" si="18152">lunchAdjust(O781:P785)</f>
        <v>0</v>
      </c>
      <c r="Q786" s="48" t="s">
        <v>0</v>
      </c>
      <c r="R786" s="39">
        <f t="shared" ref="R786" si="18153">SUMPRODUCT(Q781:Q785*R781:R785)</f>
        <v>0</v>
      </c>
      <c r="S786" s="46" t="s">
        <v>134</v>
      </c>
      <c r="T786" s="38">
        <f t="shared" ref="T786" si="18154">lunchAdjust(S781:T785)</f>
        <v>0</v>
      </c>
      <c r="U786" s="48" t="s">
        <v>0</v>
      </c>
      <c r="V786" s="39">
        <f t="shared" ref="V786" si="18155">SUMPRODUCT(U781:U785*V781:V785)</f>
        <v>0</v>
      </c>
      <c r="W786" s="46" t="s">
        <v>134</v>
      </c>
      <c r="X786" s="38">
        <f t="shared" ref="X786" si="18156">lunchAdjust(W781:X785)</f>
        <v>0</v>
      </c>
      <c r="Y786" s="48" t="s">
        <v>0</v>
      </c>
      <c r="Z786" s="39">
        <f t="shared" ref="Z786" si="18157">SUMPRODUCT(Y781:Y785*Z781:Z785)</f>
        <v>0</v>
      </c>
      <c r="AA786" s="46" t="s">
        <v>134</v>
      </c>
      <c r="AB786" s="38">
        <f t="shared" ref="AB786" si="18158">lunchAdjust(AA781:AB785)</f>
        <v>0</v>
      </c>
      <c r="AC786" s="48" t="s">
        <v>0</v>
      </c>
      <c r="AD786" s="39">
        <f t="shared" ref="AD786" si="18159">SUMPRODUCT(AC781:AC785*AD781:AD785)</f>
        <v>0</v>
      </c>
      <c r="AE786" s="46" t="s">
        <v>134</v>
      </c>
      <c r="AF786" s="38">
        <f t="shared" ref="AF786" si="18160">lunchAdjust(AE781:AF785)</f>
        <v>0</v>
      </c>
      <c r="AG786" s="48" t="s">
        <v>0</v>
      </c>
      <c r="AH786" s="39">
        <f t="shared" ref="AH786" si="18161">SUMPRODUCT(AG781:AG785*AH781:AH785)</f>
        <v>0</v>
      </c>
      <c r="AI786" s="46" t="s">
        <v>134</v>
      </c>
      <c r="AJ786" s="38">
        <f t="shared" ref="AJ786" si="18162">lunchAdjust(AI781:AJ785)</f>
        <v>1</v>
      </c>
      <c r="AK786" s="48" t="s">
        <v>0</v>
      </c>
      <c r="AL786" s="39">
        <f t="shared" ref="AL786" si="18163">SUMPRODUCT(AK781:AK785*AL781:AL785)</f>
        <v>8</v>
      </c>
      <c r="AM786" s="46" t="s">
        <v>134</v>
      </c>
      <c r="AN786" s="38">
        <f t="shared" ref="AN786" si="18164">lunchAdjust(AM781:AN785)</f>
        <v>1</v>
      </c>
      <c r="AO786" s="48" t="s">
        <v>0</v>
      </c>
      <c r="AP786" s="39">
        <f t="shared" ref="AP786" si="18165">SUMPRODUCT(AO781:AO785*AP781:AP785)</f>
        <v>8</v>
      </c>
      <c r="AQ786" s="46" t="s">
        <v>134</v>
      </c>
      <c r="AR786" s="38">
        <f t="shared" ref="AR786" si="18166">lunchAdjust(AQ781:AR785)</f>
        <v>0</v>
      </c>
      <c r="AS786" s="48" t="s">
        <v>0</v>
      </c>
      <c r="AT786" s="39">
        <f t="shared" ref="AT786" si="18167">SUMPRODUCT(AS781:AS785*AT781:AT785)</f>
        <v>0</v>
      </c>
      <c r="AU786" s="46" t="s">
        <v>134</v>
      </c>
      <c r="AV786" s="38">
        <f t="shared" ref="AV786" si="18168">lunchAdjust(AU781:AV785)</f>
        <v>0</v>
      </c>
      <c r="AW786" s="48" t="s">
        <v>0</v>
      </c>
      <c r="AX786" s="39">
        <f t="shared" ref="AX786" si="18169">SUMPRODUCT(AW781:AW785*AX781:AX785)</f>
        <v>0</v>
      </c>
      <c r="AY786" s="46" t="s">
        <v>134</v>
      </c>
      <c r="AZ786" s="38">
        <f t="shared" ref="AZ786" si="18170">lunchAdjust(AY781:AZ785)</f>
        <v>0</v>
      </c>
      <c r="BA786" s="48" t="s">
        <v>0</v>
      </c>
      <c r="BB786" s="39">
        <f t="shared" ref="BB786" si="18171">SUMPRODUCT(BA781:BA785*BB781:BB785)</f>
        <v>0</v>
      </c>
      <c r="BC786" s="46" t="s">
        <v>134</v>
      </c>
      <c r="BD786" s="38">
        <f t="shared" ref="BD786" si="18172">lunchAdjust(BC781:BD785)</f>
        <v>1</v>
      </c>
      <c r="BE786" s="48" t="s">
        <v>0</v>
      </c>
      <c r="BF786" s="39">
        <f t="shared" ref="BF786" si="18173">SUMPRODUCT(BE781:BE785*BF781:BF785)</f>
        <v>8</v>
      </c>
      <c r="BG786" s="46" t="s">
        <v>134</v>
      </c>
      <c r="BH786" s="38">
        <f t="shared" ref="BH786" si="18174">lunchAdjust(BG781:BH785)</f>
        <v>0</v>
      </c>
      <c r="BI786" s="48" t="s">
        <v>0</v>
      </c>
      <c r="BJ786" s="39">
        <f t="shared" ref="BJ786" si="18175">SUMPRODUCT(BI781:BI785*BJ781:BJ785)</f>
        <v>0</v>
      </c>
      <c r="BK786" s="46" t="s">
        <v>134</v>
      </c>
      <c r="BL786" s="38">
        <f t="shared" ref="BL786" si="18176">lunchAdjust(BK781:BL785)</f>
        <v>0</v>
      </c>
      <c r="BM786" s="48" t="s">
        <v>0</v>
      </c>
      <c r="BN786" s="39">
        <f t="shared" ref="BN786" si="18177">SUMPRODUCT(BM781:BM785*BN781:BN785)</f>
        <v>0</v>
      </c>
      <c r="BO786" s="46" t="s">
        <v>134</v>
      </c>
      <c r="BP786" s="38">
        <f t="shared" ref="BP786" si="18178">lunchAdjust(BO781:BP785)</f>
        <v>0</v>
      </c>
      <c r="BQ786" s="48" t="s">
        <v>0</v>
      </c>
      <c r="BR786" s="39">
        <f t="shared" ref="BR786" si="18179">SUMPRODUCT(BQ781:BQ785*BR781:BR785)</f>
        <v>0</v>
      </c>
      <c r="BS786" s="46" t="s">
        <v>134</v>
      </c>
      <c r="BT786" s="38">
        <f t="shared" ref="BT786" si="18180">lunchAdjust(BS781:BT785)</f>
        <v>0</v>
      </c>
      <c r="BU786" s="48" t="s">
        <v>0</v>
      </c>
      <c r="BV786" s="39">
        <f t="shared" ref="BV786" si="18181">SUMPRODUCT(BU781:BU785*BV781:BV785)</f>
        <v>0</v>
      </c>
      <c r="BW786" s="46" t="s">
        <v>134</v>
      </c>
      <c r="BX786" s="38">
        <f t="shared" ref="BX786" si="18182">lunchAdjust(BW781:BX785)</f>
        <v>0</v>
      </c>
      <c r="BY786" s="48" t="s">
        <v>0</v>
      </c>
      <c r="BZ786" s="39">
        <f t="shared" ref="BZ786" si="18183">SUMPRODUCT(BY781:BY785*BZ781:BZ785)</f>
        <v>0</v>
      </c>
      <c r="CA786" s="46" t="s">
        <v>134</v>
      </c>
      <c r="CB786" s="38">
        <f t="shared" ref="CB786" si="18184">lunchAdjust(CA781:CB785)</f>
        <v>0</v>
      </c>
      <c r="CC786" s="48" t="s">
        <v>0</v>
      </c>
      <c r="CD786" s="39">
        <f t="shared" ref="CD786" si="18185">SUMPRODUCT(CC781:CC785*CD781:CD785)</f>
        <v>0</v>
      </c>
      <c r="CE786" s="46" t="s">
        <v>134</v>
      </c>
      <c r="CF786" s="38">
        <f t="shared" ref="CF786" si="18186">lunchAdjust(CE781:CF785)</f>
        <v>0</v>
      </c>
      <c r="CG786" s="48" t="s">
        <v>0</v>
      </c>
      <c r="CH786" s="39">
        <f t="shared" ref="CH786" si="18187">SUMPRODUCT(CG781:CG785*CH781:CH785)</f>
        <v>0</v>
      </c>
    </row>
    <row r="787" spans="1:86" ht="15.75" thickBot="1" x14ac:dyDescent="0.3">
      <c r="A787" s="58" t="s">
        <v>121</v>
      </c>
      <c r="B787" s="59">
        <f ca="1">roleHours(G781:CH787, "OUT")</f>
        <v>0</v>
      </c>
      <c r="C787" s="54" t="s">
        <v>137</v>
      </c>
      <c r="D787" s="22">
        <f ca="1">roleHours(G781:CH787, "PTO")</f>
        <v>0</v>
      </c>
      <c r="E787" s="23"/>
      <c r="F787" s="52"/>
      <c r="G787" s="47" t="s">
        <v>39</v>
      </c>
      <c r="H787" s="40">
        <f t="shared" si="17359"/>
        <v>0</v>
      </c>
      <c r="I787" s="49" t="s">
        <v>135</v>
      </c>
      <c r="J787" s="41">
        <f t="shared" ref="J787" si="18188">J786*G$4</f>
        <v>0</v>
      </c>
      <c r="K787" s="47" t="s">
        <v>39</v>
      </c>
      <c r="L787" s="40">
        <f t="shared" ref="L787" si="18189">SUMPRODUCT(M781:M785*(L781:L785="PTO"))+SUMPRODUCT(M781:M785*(L781:L785="HOL"))</f>
        <v>0</v>
      </c>
      <c r="M787" s="49" t="s">
        <v>135</v>
      </c>
      <c r="N787" s="41">
        <f t="shared" ref="N787" si="18190">N786*K$4</f>
        <v>0</v>
      </c>
      <c r="O787" s="47" t="s">
        <v>39</v>
      </c>
      <c r="P787" s="40">
        <f t="shared" ref="P787" si="18191">SUMPRODUCT(Q781:Q785*(P781:P785="PTO"))+SUMPRODUCT(Q781:Q785*(P781:P785="HOL"))</f>
        <v>0</v>
      </c>
      <c r="Q787" s="49" t="s">
        <v>135</v>
      </c>
      <c r="R787" s="41">
        <f t="shared" ref="R787" si="18192">R786*O$4</f>
        <v>0</v>
      </c>
      <c r="S787" s="47" t="s">
        <v>39</v>
      </c>
      <c r="T787" s="40">
        <f t="shared" ref="T787" si="18193">SUMPRODUCT(U781:U785*(T781:T785="PTO"))+SUMPRODUCT(U781:U785*(T781:T785="HOL"))</f>
        <v>0</v>
      </c>
      <c r="U787" s="49" t="s">
        <v>135</v>
      </c>
      <c r="V787" s="41">
        <f t="shared" ref="V787" si="18194">V786*S$4</f>
        <v>0</v>
      </c>
      <c r="W787" s="47" t="s">
        <v>39</v>
      </c>
      <c r="X787" s="40">
        <f t="shared" ref="X787" si="18195">SUMPRODUCT(Y781:Y785*(X781:X785="PTO"))+SUMPRODUCT(Y781:Y785*(X781:X785="HOL"))</f>
        <v>0</v>
      </c>
      <c r="Y787" s="49" t="s">
        <v>135</v>
      </c>
      <c r="Z787" s="41">
        <f t="shared" ref="Z787" si="18196">Z786*W$4</f>
        <v>0</v>
      </c>
      <c r="AA787" s="47" t="s">
        <v>39</v>
      </c>
      <c r="AB787" s="40">
        <f t="shared" ref="AB787" si="18197">SUMPRODUCT(AC781:AC785*(AB781:AB785="PTO"))+SUMPRODUCT(AC781:AC785*(AB781:AB785="HOL"))</f>
        <v>0</v>
      </c>
      <c r="AC787" s="49" t="s">
        <v>135</v>
      </c>
      <c r="AD787" s="41">
        <f t="shared" ref="AD787" si="18198">AD786*AA$4</f>
        <v>0</v>
      </c>
      <c r="AE787" s="47" t="s">
        <v>39</v>
      </c>
      <c r="AF787" s="40">
        <f t="shared" ref="AF787" si="18199">SUMPRODUCT(AG781:AG785*(AF781:AF785="PTO"))+SUMPRODUCT(AG781:AG785*(AF781:AF785="HOL"))</f>
        <v>0</v>
      </c>
      <c r="AG787" s="49" t="s">
        <v>135</v>
      </c>
      <c r="AH787" s="41">
        <f t="shared" ref="AH787" si="18200">AH786*AE$4</f>
        <v>0</v>
      </c>
      <c r="AI787" s="47" t="s">
        <v>39</v>
      </c>
      <c r="AJ787" s="40">
        <f t="shared" ref="AJ787" si="18201">SUMPRODUCT(AK781:AK785*(AJ781:AJ785="PTO"))+SUMPRODUCT(AK781:AK785*(AJ781:AJ785="HOL"))</f>
        <v>0</v>
      </c>
      <c r="AK787" s="49" t="s">
        <v>135</v>
      </c>
      <c r="AL787" s="41">
        <f>AL786*AI$4</f>
        <v>8</v>
      </c>
      <c r="AM787" s="47" t="s">
        <v>39</v>
      </c>
      <c r="AN787" s="40">
        <f t="shared" ref="AN787" si="18202">SUMPRODUCT(AO781:AO785*(AN781:AN785="PTO"))+SUMPRODUCT(AO781:AO785*(AN781:AN785="HOL"))</f>
        <v>0</v>
      </c>
      <c r="AO787" s="49" t="s">
        <v>135</v>
      </c>
      <c r="AP787" s="41">
        <f t="shared" ref="AP787" si="18203">AP786*AM$4</f>
        <v>8</v>
      </c>
      <c r="AQ787" s="47" t="s">
        <v>39</v>
      </c>
      <c r="AR787" s="40">
        <f t="shared" ref="AR787" si="18204">SUMPRODUCT(AS781:AS785*(AR781:AR785="PTO"))+SUMPRODUCT(AS781:AS785*(AR781:AR785="HOL"))</f>
        <v>0</v>
      </c>
      <c r="AS787" s="49" t="s">
        <v>135</v>
      </c>
      <c r="AT787" s="41">
        <f t="shared" ref="AT787" si="18205">AT786*AQ$4</f>
        <v>0</v>
      </c>
      <c r="AU787" s="47" t="s">
        <v>39</v>
      </c>
      <c r="AV787" s="40">
        <f t="shared" ref="AV787" si="18206">SUMPRODUCT(AW781:AW785*(AV781:AV785="PTO"))+SUMPRODUCT(AW781:AW785*(AV781:AV785="HOL"))</f>
        <v>0</v>
      </c>
      <c r="AW787" s="49" t="s">
        <v>135</v>
      </c>
      <c r="AX787" s="41">
        <f>AX786*AU$4</f>
        <v>0</v>
      </c>
      <c r="AY787" s="47" t="s">
        <v>39</v>
      </c>
      <c r="AZ787" s="40">
        <f t="shared" ref="AZ787" si="18207">SUMPRODUCT(BA781:BA785*(AZ781:AZ785="PTO"))+SUMPRODUCT(BA781:BA785*(AZ781:AZ785="HOL"))</f>
        <v>0</v>
      </c>
      <c r="BA787" s="49" t="s">
        <v>135</v>
      </c>
      <c r="BB787" s="41">
        <f>BB786*AY$4</f>
        <v>0</v>
      </c>
      <c r="BC787" s="47" t="s">
        <v>39</v>
      </c>
      <c r="BD787" s="40">
        <f t="shared" ref="BD787" si="18208">SUMPRODUCT(BE781:BE785*(BD781:BD785="PTO"))+SUMPRODUCT(BE781:BE785*(BD781:BD785="HOL"))</f>
        <v>0</v>
      </c>
      <c r="BE787" s="49" t="s">
        <v>135</v>
      </c>
      <c r="BF787" s="41">
        <f>BF786*BC$4</f>
        <v>8</v>
      </c>
      <c r="BG787" s="47" t="s">
        <v>39</v>
      </c>
      <c r="BH787" s="40">
        <f t="shared" ref="BH787" si="18209">SUMPRODUCT(BI781:BI785*(BH781:BH785="PTO"))+SUMPRODUCT(BI781:BI785*(BH781:BH785="HOL"))</f>
        <v>0</v>
      </c>
      <c r="BI787" s="49" t="s">
        <v>135</v>
      </c>
      <c r="BJ787" s="41">
        <f>BJ786*BG$4</f>
        <v>0</v>
      </c>
      <c r="BK787" s="47" t="s">
        <v>39</v>
      </c>
      <c r="BL787" s="40">
        <f t="shared" ref="BL787" si="18210">SUMPRODUCT(BM781:BM785*(BL781:BL785="PTO"))+SUMPRODUCT(BM781:BM785*(BL781:BL785="HOL"))</f>
        <v>0</v>
      </c>
      <c r="BM787" s="49" t="s">
        <v>135</v>
      </c>
      <c r="BN787" s="41">
        <f>BN786*BK$4</f>
        <v>0</v>
      </c>
      <c r="BO787" s="47" t="s">
        <v>39</v>
      </c>
      <c r="BP787" s="40">
        <f t="shared" ref="BP787" si="18211">SUMPRODUCT(BQ781:BQ785*(BP781:BP785="PTO"))+SUMPRODUCT(BQ781:BQ785*(BP781:BP785="HOL"))</f>
        <v>0</v>
      </c>
      <c r="BQ787" s="49" t="s">
        <v>135</v>
      </c>
      <c r="BR787" s="41">
        <f t="shared" ref="BR787" si="18212">BR786*BO$4</f>
        <v>0</v>
      </c>
      <c r="BS787" s="47" t="s">
        <v>39</v>
      </c>
      <c r="BT787" s="40">
        <f t="shared" ref="BT787" si="18213">SUMPRODUCT(BU781:BU785*(BT781:BT785="PTO"))+SUMPRODUCT(BU781:BU785*(BT781:BT785="HOL"))</f>
        <v>0</v>
      </c>
      <c r="BU787" s="49" t="s">
        <v>135</v>
      </c>
      <c r="BV787" s="41">
        <f t="shared" ref="BV787" si="18214">BV786*BS$4</f>
        <v>0</v>
      </c>
      <c r="BW787" s="47" t="s">
        <v>39</v>
      </c>
      <c r="BX787" s="40">
        <f t="shared" ref="BX787" si="18215">SUMPRODUCT(BY781:BY785*(BX781:BX785="PTO"))+SUMPRODUCT(BY781:BY785*(BX781:BX785="HOL"))</f>
        <v>0</v>
      </c>
      <c r="BY787" s="49" t="s">
        <v>135</v>
      </c>
      <c r="BZ787" s="41">
        <f t="shared" ref="BZ787" si="18216">BZ786*BW$4</f>
        <v>0</v>
      </c>
      <c r="CA787" s="47" t="s">
        <v>39</v>
      </c>
      <c r="CB787" s="40">
        <f t="shared" ref="CB787" si="18217">SUMPRODUCT(CC781:CC785*(CB781:CB785="PTO"))+SUMPRODUCT(CC781:CC785*(CB781:CB785="HOL"))</f>
        <v>0</v>
      </c>
      <c r="CC787" s="49" t="s">
        <v>135</v>
      </c>
      <c r="CD787" s="41">
        <f t="shared" ref="CD787" si="18218">CD786*CA$4</f>
        <v>0</v>
      </c>
      <c r="CE787" s="47" t="s">
        <v>39</v>
      </c>
      <c r="CF787" s="40">
        <f t="shared" ref="CF787" si="18219">SUMPRODUCT(CG781:CG785*(CF781:CF785="PTO"))+SUMPRODUCT(CG781:CG785*(CF781:CF785="HOL"))</f>
        <v>0</v>
      </c>
      <c r="CG787" s="49" t="s">
        <v>135</v>
      </c>
      <c r="CH787" s="41">
        <f t="shared" ref="CH787" si="18220">CH786*CE$4</f>
        <v>0</v>
      </c>
    </row>
    <row r="788" spans="1:86" x14ac:dyDescent="0.25">
      <c r="A788" s="70" t="s">
        <v>133</v>
      </c>
      <c r="B788" s="71">
        <f t="shared" ref="B788" ca="1" si="18221">D788-B789</f>
        <v>0</v>
      </c>
      <c r="C788" s="72" t="s">
        <v>122</v>
      </c>
      <c r="D788" s="71">
        <f>IFERROR(INDEX(Holidays[FTE], MATCH(Entry!E788, Holidays[Date], 0)), 1)*8*INDEX(FTEguide[[1]:[12]], MATCH(Entry!E789, FTEguide[Weekday], 0), IF(Entry!E791&gt;0, Entry!E791, MONTH(Entry!E788)))</f>
        <v>0</v>
      </c>
      <c r="E788" s="60">
        <f t="shared" si="16897"/>
        <v>43940</v>
      </c>
      <c r="F788" s="50" t="s">
        <v>128</v>
      </c>
      <c r="G788" s="34"/>
      <c r="H788" s="35"/>
      <c r="I788" s="42">
        <f t="shared" ref="I788" si="18222">parseTime(G788)-(H793=INT(RIGHT($F788, 1)))</f>
        <v>0</v>
      </c>
      <c r="J788" s="43">
        <f t="shared" ref="J788:J792" si="18223">isClocked(H788)</f>
        <v>0</v>
      </c>
      <c r="K788" s="34"/>
      <c r="L788" s="35"/>
      <c r="M788" s="42">
        <f t="shared" ref="M788" si="18224">parseTime(K788)-(L793=INT(RIGHT($F788, 1)))</f>
        <v>0</v>
      </c>
      <c r="N788" s="43">
        <f t="shared" ref="N788:N792" si="18225">isClocked(L788)</f>
        <v>0</v>
      </c>
      <c r="O788" s="34"/>
      <c r="P788" s="35"/>
      <c r="Q788" s="42">
        <f t="shared" ref="Q788" si="18226">parseTime(O788)-(P793=INT(RIGHT($F788, 1)))</f>
        <v>0</v>
      </c>
      <c r="R788" s="43">
        <f t="shared" ref="R788:R792" si="18227">isClocked(P788)</f>
        <v>0</v>
      </c>
      <c r="S788" s="34"/>
      <c r="T788" s="35"/>
      <c r="U788" s="42">
        <f t="shared" ref="U788" si="18228">parseTime(S788)-(T793=INT(RIGHT($F788, 1)))</f>
        <v>0</v>
      </c>
      <c r="V788" s="43">
        <f t="shared" ref="V788:V792" si="18229">isClocked(T788)</f>
        <v>0</v>
      </c>
      <c r="W788" s="34"/>
      <c r="X788" s="35"/>
      <c r="Y788" s="42">
        <f t="shared" ref="Y788" si="18230">parseTime(W788)-(X793=INT(RIGHT($F788, 1)))</f>
        <v>0</v>
      </c>
      <c r="Z788" s="43">
        <f t="shared" ref="Z788:Z792" si="18231">isClocked(X788)</f>
        <v>0</v>
      </c>
      <c r="AA788" s="34"/>
      <c r="AB788" s="35"/>
      <c r="AC788" s="42">
        <f t="shared" ref="AC788" si="18232">parseTime(AA788)-(AB793=INT(RIGHT($F788, 1)))</f>
        <v>0</v>
      </c>
      <c r="AD788" s="43">
        <f t="shared" ref="AD788:AD792" si="18233">isClocked(AB788)</f>
        <v>0</v>
      </c>
      <c r="AE788" s="34"/>
      <c r="AF788" s="35"/>
      <c r="AG788" s="42">
        <f t="shared" ref="AG788" si="18234">parseTime(AE788)-(AF793=INT(RIGHT($F788, 1)))</f>
        <v>0</v>
      </c>
      <c r="AH788" s="43">
        <f t="shared" ref="AH788:AH792" si="18235">isClocked(AF788)</f>
        <v>0</v>
      </c>
      <c r="AI788" s="34"/>
      <c r="AJ788" s="35"/>
      <c r="AK788" s="42">
        <f>parseTime(AI788)-(AJ793=INT(RIGHT($F788, 1)))</f>
        <v>0</v>
      </c>
      <c r="AL788" s="43">
        <f t="shared" ref="AL788:AL792" si="18236">isClocked(AJ788)</f>
        <v>0</v>
      </c>
      <c r="AM788" s="34"/>
      <c r="AN788" s="35"/>
      <c r="AO788" s="42">
        <f t="shared" ref="AO788" si="18237">parseTime(AM788)-(AN793=INT(RIGHT($F788, 1)))</f>
        <v>0</v>
      </c>
      <c r="AP788" s="43">
        <f t="shared" ref="AP788:AP792" si="18238">isClocked(AN788)</f>
        <v>0</v>
      </c>
      <c r="AQ788" s="34"/>
      <c r="AR788" s="35"/>
      <c r="AS788" s="42">
        <f t="shared" ref="AS788" si="18239">parseTime(AQ788)-(AR793=INT(RIGHT($F788, 1)))</f>
        <v>0</v>
      </c>
      <c r="AT788" s="43">
        <f t="shared" ref="AT788:AT792" si="18240">isClocked(AR788)</f>
        <v>0</v>
      </c>
      <c r="AU788" s="34"/>
      <c r="AV788" s="35"/>
      <c r="AW788" s="42">
        <f>parseTime(AU788)-(AV793=INT(RIGHT($F788, 1)))</f>
        <v>0</v>
      </c>
      <c r="AX788" s="43">
        <f t="shared" ref="AX788:AX792" si="18241">isClocked(AV788)</f>
        <v>0</v>
      </c>
      <c r="AY788" s="34"/>
      <c r="AZ788" s="35"/>
      <c r="BA788" s="42">
        <f>parseTime(AY788)-(AZ793=INT(RIGHT($F788, 1)))</f>
        <v>0</v>
      </c>
      <c r="BB788" s="43">
        <f t="shared" ref="BB788:BB792" si="18242">isClocked(AZ788)</f>
        <v>0</v>
      </c>
      <c r="BC788" s="34"/>
      <c r="BD788" s="35"/>
      <c r="BE788" s="42">
        <f>parseTime(BC788)-(BD793=INT(RIGHT($F788, 1)))</f>
        <v>0</v>
      </c>
      <c r="BF788" s="43">
        <f t="shared" ref="BF788:BF792" si="18243">isClocked(BD788)</f>
        <v>0</v>
      </c>
      <c r="BG788" s="34"/>
      <c r="BH788" s="35"/>
      <c r="BI788" s="42">
        <f>parseTime(BG788)-(BH793=INT(RIGHT($F788, 1)))</f>
        <v>0</v>
      </c>
      <c r="BJ788" s="43">
        <f t="shared" ref="BJ788:BJ792" si="18244">isClocked(BH788)</f>
        <v>0</v>
      </c>
      <c r="BK788" s="34"/>
      <c r="BL788" s="35"/>
      <c r="BM788" s="42">
        <f>parseTime(BK788)-(BL793=INT(RIGHT($F788, 1)))</f>
        <v>0</v>
      </c>
      <c r="BN788" s="43">
        <f t="shared" ref="BN788:BN792" si="18245">isClocked(BL788)</f>
        <v>0</v>
      </c>
      <c r="BO788" s="34"/>
      <c r="BP788" s="35"/>
      <c r="BQ788" s="42">
        <f t="shared" ref="BQ788" si="18246">parseTime(BO788)-(BP793=INT(RIGHT($F788, 1)))</f>
        <v>0</v>
      </c>
      <c r="BR788" s="43">
        <f t="shared" ref="BR788:BR792" si="18247">isClocked(BP788)</f>
        <v>0</v>
      </c>
      <c r="BS788" s="34"/>
      <c r="BT788" s="35"/>
      <c r="BU788" s="42">
        <f t="shared" ref="BU788" si="18248">parseTime(BS788)-(BT793=INT(RIGHT($F788, 1)))</f>
        <v>0</v>
      </c>
      <c r="BV788" s="43">
        <f t="shared" ref="BV788:BV792" si="18249">isClocked(BT788)</f>
        <v>0</v>
      </c>
      <c r="BW788" s="34"/>
      <c r="BX788" s="35"/>
      <c r="BY788" s="42">
        <f t="shared" ref="BY788" si="18250">parseTime(BW788)-(BX793=INT(RIGHT($F788, 1)))</f>
        <v>0</v>
      </c>
      <c r="BZ788" s="43">
        <f t="shared" ref="BZ788:BZ792" si="18251">isClocked(BX788)</f>
        <v>0</v>
      </c>
      <c r="CA788" s="34"/>
      <c r="CB788" s="35"/>
      <c r="CC788" s="42">
        <f t="shared" ref="CC788" si="18252">parseTime(CA788)-(CB793=INT(RIGHT($F788, 1)))</f>
        <v>0</v>
      </c>
      <c r="CD788" s="43">
        <f t="shared" ref="CD788:CD792" si="18253">isClocked(CB788)</f>
        <v>0</v>
      </c>
      <c r="CE788" s="34"/>
      <c r="CF788" s="35"/>
      <c r="CG788" s="42">
        <f t="shared" ref="CG788" si="18254">parseTime(CE788)-(CF793=INT(RIGHT($F788, 1)))</f>
        <v>0</v>
      </c>
      <c r="CH788" s="43">
        <f t="shared" ref="CH788:CH792" si="18255">isClocked(CF788)</f>
        <v>0</v>
      </c>
    </row>
    <row r="789" spans="1:86" x14ac:dyDescent="0.25">
      <c r="A789" s="56" t="s">
        <v>0</v>
      </c>
      <c r="B789" s="57">
        <f t="shared" ref="B789" ca="1" si="18256">SUM(B790:B793)</f>
        <v>0</v>
      </c>
      <c r="C789" s="14" t="s">
        <v>252</v>
      </c>
      <c r="D789" s="14">
        <f>(E792+(E791/2))*8-0.5</f>
        <v>54.7</v>
      </c>
      <c r="E789" s="55" t="str">
        <f t="shared" si="16766"/>
        <v>Sunday</v>
      </c>
      <c r="F789" s="51" t="s">
        <v>129</v>
      </c>
      <c r="G789" s="36"/>
      <c r="H789" s="37"/>
      <c r="I789" s="44">
        <f t="shared" ref="I789" si="18257">parseTime(G789)-(H793=INT(RIGHT($F789, 1)))</f>
        <v>0</v>
      </c>
      <c r="J789" s="45">
        <f t="shared" si="18223"/>
        <v>0</v>
      </c>
      <c r="K789" s="36"/>
      <c r="L789" s="37"/>
      <c r="M789" s="44">
        <f t="shared" ref="M789" si="18258">parseTime(K789)-(L793=INT(RIGHT($F789, 1)))</f>
        <v>0</v>
      </c>
      <c r="N789" s="45">
        <f t="shared" si="18225"/>
        <v>0</v>
      </c>
      <c r="O789" s="36"/>
      <c r="P789" s="37"/>
      <c r="Q789" s="44">
        <f t="shared" ref="Q789" si="18259">parseTime(O789)-(P793=INT(RIGHT($F789, 1)))</f>
        <v>0</v>
      </c>
      <c r="R789" s="45">
        <f t="shared" si="18227"/>
        <v>0</v>
      </c>
      <c r="S789" s="36"/>
      <c r="T789" s="37"/>
      <c r="U789" s="44">
        <f t="shared" ref="U789" si="18260">parseTime(S789)-(T793=INT(RIGHT($F789, 1)))</f>
        <v>0</v>
      </c>
      <c r="V789" s="45">
        <f t="shared" si="18229"/>
        <v>0</v>
      </c>
      <c r="W789" s="36"/>
      <c r="X789" s="37"/>
      <c r="Y789" s="44">
        <f t="shared" ref="Y789" si="18261">parseTime(W789)-(X793=INT(RIGHT($F789, 1)))</f>
        <v>0</v>
      </c>
      <c r="Z789" s="45">
        <f t="shared" si="18231"/>
        <v>0</v>
      </c>
      <c r="AA789" s="36"/>
      <c r="AB789" s="37"/>
      <c r="AC789" s="44">
        <f t="shared" ref="AC789" si="18262">parseTime(AA789)-(AB793=INT(RIGHT($F789, 1)))</f>
        <v>0</v>
      </c>
      <c r="AD789" s="45">
        <f t="shared" si="18233"/>
        <v>0</v>
      </c>
      <c r="AE789" s="36"/>
      <c r="AF789" s="37"/>
      <c r="AG789" s="44">
        <f t="shared" ref="AG789" si="18263">parseTime(AE789)-(AF793=INT(RIGHT($F789, 1)))</f>
        <v>0</v>
      </c>
      <c r="AH789" s="45">
        <f t="shared" si="18235"/>
        <v>0</v>
      </c>
      <c r="AI789" s="36"/>
      <c r="AJ789" s="37"/>
      <c r="AK789" s="44">
        <f>parseTime(AI789)-(AJ793=INT(RIGHT($F789, 1)))</f>
        <v>0</v>
      </c>
      <c r="AL789" s="45">
        <f t="shared" si="18236"/>
        <v>0</v>
      </c>
      <c r="AM789" s="36"/>
      <c r="AN789" s="37"/>
      <c r="AO789" s="44">
        <f t="shared" ref="AO789" si="18264">parseTime(AM789)-(AN793=INT(RIGHT($F789, 1)))</f>
        <v>0</v>
      </c>
      <c r="AP789" s="45">
        <f t="shared" si="18238"/>
        <v>0</v>
      </c>
      <c r="AQ789" s="36"/>
      <c r="AR789" s="37"/>
      <c r="AS789" s="44">
        <f t="shared" ref="AS789" si="18265">parseTime(AQ789)-(AR793=INT(RIGHT($F789, 1)))</f>
        <v>0</v>
      </c>
      <c r="AT789" s="45">
        <f t="shared" si="18240"/>
        <v>0</v>
      </c>
      <c r="AU789" s="36"/>
      <c r="AV789" s="37"/>
      <c r="AW789" s="44">
        <f>parseTime(AU789)-(AV793=INT(RIGHT($F789, 1)))</f>
        <v>0</v>
      </c>
      <c r="AX789" s="45">
        <f t="shared" si="18241"/>
        <v>0</v>
      </c>
      <c r="AY789" s="36"/>
      <c r="AZ789" s="37"/>
      <c r="BA789" s="44">
        <f>parseTime(AY789)-(AZ793=INT(RIGHT($F789, 1)))</f>
        <v>0</v>
      </c>
      <c r="BB789" s="45">
        <f t="shared" si="18242"/>
        <v>0</v>
      </c>
      <c r="BC789" s="36"/>
      <c r="BD789" s="37"/>
      <c r="BE789" s="44">
        <f>parseTime(BC789)-(BD793=INT(RIGHT($F789, 1)))</f>
        <v>0</v>
      </c>
      <c r="BF789" s="45">
        <f t="shared" si="18243"/>
        <v>0</v>
      </c>
      <c r="BG789" s="36"/>
      <c r="BH789" s="37"/>
      <c r="BI789" s="44">
        <f>parseTime(BG789)-(BH793=INT(RIGHT($F789, 1)))</f>
        <v>0</v>
      </c>
      <c r="BJ789" s="45">
        <f t="shared" si="18244"/>
        <v>0</v>
      </c>
      <c r="BK789" s="36"/>
      <c r="BL789" s="37"/>
      <c r="BM789" s="44">
        <f>parseTime(BK789)-(BL793=INT(RIGHT($F789, 1)))</f>
        <v>0</v>
      </c>
      <c r="BN789" s="45">
        <f t="shared" si="18245"/>
        <v>0</v>
      </c>
      <c r="BO789" s="36"/>
      <c r="BP789" s="37"/>
      <c r="BQ789" s="44">
        <f t="shared" ref="BQ789" si="18266">parseTime(BO789)-(BP793=INT(RIGHT($F789, 1)))</f>
        <v>0</v>
      </c>
      <c r="BR789" s="45">
        <f t="shared" si="18247"/>
        <v>0</v>
      </c>
      <c r="BS789" s="36"/>
      <c r="BT789" s="37"/>
      <c r="BU789" s="44">
        <f t="shared" ref="BU789" si="18267">parseTime(BS789)-(BT793=INT(RIGHT($F789, 1)))</f>
        <v>0</v>
      </c>
      <c r="BV789" s="45">
        <f t="shared" si="18249"/>
        <v>0</v>
      </c>
      <c r="BW789" s="36"/>
      <c r="BX789" s="37"/>
      <c r="BY789" s="44">
        <f t="shared" ref="BY789" si="18268">parseTime(BW789)-(BX793=INT(RIGHT($F789, 1)))</f>
        <v>0</v>
      </c>
      <c r="BZ789" s="45">
        <f t="shared" si="18251"/>
        <v>0</v>
      </c>
      <c r="CA789" s="36"/>
      <c r="CB789" s="37"/>
      <c r="CC789" s="44">
        <f t="shared" ref="CC789" si="18269">parseTime(CA789)-(CB793=INT(RIGHT($F789, 1)))</f>
        <v>0</v>
      </c>
      <c r="CD789" s="45">
        <f t="shared" si="18253"/>
        <v>0</v>
      </c>
      <c r="CE789" s="36"/>
      <c r="CF789" s="37"/>
      <c r="CG789" s="44">
        <f t="shared" ref="CG789" si="18270">parseTime(CE789)-(CF793=INT(RIGHT($F789, 1)))</f>
        <v>0</v>
      </c>
      <c r="CH789" s="45">
        <f t="shared" si="18255"/>
        <v>0</v>
      </c>
    </row>
    <row r="790" spans="1:86" x14ac:dyDescent="0.25">
      <c r="A790" s="56" t="s">
        <v>117</v>
      </c>
      <c r="B790" s="57">
        <f ca="1">roleHours(G788:CH794, "MFD")</f>
        <v>0</v>
      </c>
      <c r="C790" s="14">
        <f t="shared" ref="C790:C793" ca="1" si="18271">B790/8</f>
        <v>0</v>
      </c>
      <c r="D790" s="14">
        <f ca="1">B789-D789</f>
        <v>-54.7</v>
      </c>
      <c r="E790" s="20" t="s">
        <v>127</v>
      </c>
      <c r="F790" s="51" t="s">
        <v>130</v>
      </c>
      <c r="G790" s="36"/>
      <c r="H790" s="37"/>
      <c r="I790" s="44">
        <f t="shared" ref="I790" si="18272">parseTime(G790)-(H793=INT(RIGHT($F790, 1)))</f>
        <v>0</v>
      </c>
      <c r="J790" s="45">
        <f t="shared" si="18223"/>
        <v>0</v>
      </c>
      <c r="K790" s="36"/>
      <c r="L790" s="37"/>
      <c r="M790" s="44">
        <f t="shared" ref="M790" si="18273">parseTime(K790)-(L793=INT(RIGHT($F790, 1)))</f>
        <v>0</v>
      </c>
      <c r="N790" s="45">
        <f t="shared" si="18225"/>
        <v>0</v>
      </c>
      <c r="O790" s="36"/>
      <c r="P790" s="37"/>
      <c r="Q790" s="44">
        <f t="shared" ref="Q790" si="18274">parseTime(O790)-(P793=INT(RIGHT($F790, 1)))</f>
        <v>0</v>
      </c>
      <c r="R790" s="45">
        <f t="shared" si="18227"/>
        <v>0</v>
      </c>
      <c r="S790" s="36"/>
      <c r="T790" s="37"/>
      <c r="U790" s="44">
        <f t="shared" ref="U790" si="18275">parseTime(S790)-(T793=INT(RIGHT($F790, 1)))</f>
        <v>0</v>
      </c>
      <c r="V790" s="45">
        <f t="shared" si="18229"/>
        <v>0</v>
      </c>
      <c r="W790" s="36"/>
      <c r="X790" s="37"/>
      <c r="Y790" s="44">
        <f t="shared" ref="Y790" si="18276">parseTime(W790)-(X793=INT(RIGHT($F790, 1)))</f>
        <v>0</v>
      </c>
      <c r="Z790" s="45">
        <f t="shared" si="18231"/>
        <v>0</v>
      </c>
      <c r="AA790" s="36"/>
      <c r="AB790" s="37"/>
      <c r="AC790" s="44">
        <f t="shared" ref="AC790" si="18277">parseTime(AA790)-(AB793=INT(RIGHT($F790, 1)))</f>
        <v>0</v>
      </c>
      <c r="AD790" s="45">
        <f t="shared" si="18233"/>
        <v>0</v>
      </c>
      <c r="AE790" s="36"/>
      <c r="AF790" s="37"/>
      <c r="AG790" s="44">
        <f t="shared" ref="AG790" si="18278">parseTime(AE790)-(AF793=INT(RIGHT($F790, 1)))</f>
        <v>0</v>
      </c>
      <c r="AH790" s="45">
        <f t="shared" si="18235"/>
        <v>0</v>
      </c>
      <c r="AI790" s="36"/>
      <c r="AJ790" s="37"/>
      <c r="AK790" s="44">
        <f>parseTime(AI790)-(AJ793=INT(RIGHT($F790, 1)))</f>
        <v>0</v>
      </c>
      <c r="AL790" s="45">
        <f t="shared" si="18236"/>
        <v>0</v>
      </c>
      <c r="AM790" s="36"/>
      <c r="AN790" s="37"/>
      <c r="AO790" s="44">
        <f t="shared" ref="AO790" si="18279">parseTime(AM790)-(AN793=INT(RIGHT($F790, 1)))</f>
        <v>0</v>
      </c>
      <c r="AP790" s="45">
        <f t="shared" si="18238"/>
        <v>0</v>
      </c>
      <c r="AQ790" s="36"/>
      <c r="AR790" s="37"/>
      <c r="AS790" s="44">
        <f t="shared" ref="AS790" si="18280">parseTime(AQ790)-(AR793=INT(RIGHT($F790, 1)))</f>
        <v>0</v>
      </c>
      <c r="AT790" s="45">
        <f t="shared" si="18240"/>
        <v>0</v>
      </c>
      <c r="AU790" s="36"/>
      <c r="AV790" s="37"/>
      <c r="AW790" s="44">
        <f>parseTime(AU790)-(AV793=INT(RIGHT($F790, 1)))</f>
        <v>0</v>
      </c>
      <c r="AX790" s="45">
        <f t="shared" si="18241"/>
        <v>0</v>
      </c>
      <c r="AY790" s="36"/>
      <c r="AZ790" s="37"/>
      <c r="BA790" s="44">
        <f>parseTime(AY790)-(AZ793=INT(RIGHT($F790, 1)))</f>
        <v>0</v>
      </c>
      <c r="BB790" s="45">
        <f t="shared" si="18242"/>
        <v>0</v>
      </c>
      <c r="BC790" s="36"/>
      <c r="BD790" s="37"/>
      <c r="BE790" s="44">
        <f>parseTime(BC790)-(BD793=INT(RIGHT($F790, 1)))</f>
        <v>0</v>
      </c>
      <c r="BF790" s="45">
        <f t="shared" si="18243"/>
        <v>0</v>
      </c>
      <c r="BG790" s="36"/>
      <c r="BH790" s="37"/>
      <c r="BI790" s="44">
        <f>parseTime(BG790)-(BH793=INT(RIGHT($F790, 1)))</f>
        <v>0</v>
      </c>
      <c r="BJ790" s="45">
        <f t="shared" si="18244"/>
        <v>0</v>
      </c>
      <c r="BK790" s="36"/>
      <c r="BL790" s="37"/>
      <c r="BM790" s="44">
        <f>parseTime(BK790)-(BL793=INT(RIGHT($F790, 1)))</f>
        <v>0</v>
      </c>
      <c r="BN790" s="45">
        <f t="shared" si="18245"/>
        <v>0</v>
      </c>
      <c r="BO790" s="36"/>
      <c r="BP790" s="37"/>
      <c r="BQ790" s="44">
        <f t="shared" ref="BQ790" si="18281">parseTime(BO790)-(BP793=INT(RIGHT($F790, 1)))</f>
        <v>0</v>
      </c>
      <c r="BR790" s="45">
        <f t="shared" si="18247"/>
        <v>0</v>
      </c>
      <c r="BS790" s="36"/>
      <c r="BT790" s="37"/>
      <c r="BU790" s="44">
        <f t="shared" ref="BU790" si="18282">parseTime(BS790)-(BT793=INT(RIGHT($F790, 1)))</f>
        <v>0</v>
      </c>
      <c r="BV790" s="45">
        <f t="shared" si="18249"/>
        <v>0</v>
      </c>
      <c r="BW790" s="36"/>
      <c r="BX790" s="37"/>
      <c r="BY790" s="44">
        <f t="shared" ref="BY790" si="18283">parseTime(BW790)-(BX793=INT(RIGHT($F790, 1)))</f>
        <v>0</v>
      </c>
      <c r="BZ790" s="45">
        <f t="shared" si="18251"/>
        <v>0</v>
      </c>
      <c r="CA790" s="36"/>
      <c r="CB790" s="37"/>
      <c r="CC790" s="44">
        <f t="shared" ref="CC790" si="18284">parseTime(CA790)-(CB793=INT(RIGHT($F790, 1)))</f>
        <v>0</v>
      </c>
      <c r="CD790" s="45">
        <f t="shared" si="18253"/>
        <v>0</v>
      </c>
      <c r="CE790" s="36"/>
      <c r="CF790" s="37"/>
      <c r="CG790" s="44">
        <f t="shared" ref="CG790" si="18285">parseTime(CE790)-(CF793=INT(RIGHT($F790, 1)))</f>
        <v>0</v>
      </c>
      <c r="CH790" s="45">
        <f t="shared" si="18255"/>
        <v>0</v>
      </c>
    </row>
    <row r="791" spans="1:86" x14ac:dyDescent="0.25">
      <c r="A791" s="56"/>
      <c r="B791" s="57"/>
      <c r="C791" s="14">
        <f t="shared" si="18271"/>
        <v>0</v>
      </c>
      <c r="D791" s="14" t="s">
        <v>259</v>
      </c>
      <c r="E791" s="20">
        <v>4.5</v>
      </c>
      <c r="F791" s="51" t="s">
        <v>131</v>
      </c>
      <c r="G791" s="36"/>
      <c r="H791" s="37"/>
      <c r="I791" s="44">
        <f t="shared" ref="I791" si="18286">parseTime(G791)-(H793=INT(RIGHT($F791, 1)))</f>
        <v>0</v>
      </c>
      <c r="J791" s="45">
        <f t="shared" si="18223"/>
        <v>0</v>
      </c>
      <c r="K791" s="36"/>
      <c r="L791" s="37"/>
      <c r="M791" s="44">
        <f t="shared" ref="M791" si="18287">parseTime(K791)-(L793=INT(RIGHT($F791, 1)))</f>
        <v>0</v>
      </c>
      <c r="N791" s="45">
        <f t="shared" si="18225"/>
        <v>0</v>
      </c>
      <c r="O791" s="36"/>
      <c r="P791" s="37"/>
      <c r="Q791" s="44">
        <f t="shared" ref="Q791" si="18288">parseTime(O791)-(P793=INT(RIGHT($F791, 1)))</f>
        <v>0</v>
      </c>
      <c r="R791" s="45">
        <f t="shared" si="18227"/>
        <v>0</v>
      </c>
      <c r="S791" s="36"/>
      <c r="T791" s="37"/>
      <c r="U791" s="44">
        <f t="shared" ref="U791" si="18289">parseTime(S791)-(T793=INT(RIGHT($F791, 1)))</f>
        <v>0</v>
      </c>
      <c r="V791" s="45">
        <f t="shared" si="18229"/>
        <v>0</v>
      </c>
      <c r="W791" s="36"/>
      <c r="X791" s="37"/>
      <c r="Y791" s="44">
        <f t="shared" ref="Y791" si="18290">parseTime(W791)-(X793=INT(RIGHT($F791, 1)))</f>
        <v>0</v>
      </c>
      <c r="Z791" s="45">
        <f t="shared" si="18231"/>
        <v>0</v>
      </c>
      <c r="AA791" s="36"/>
      <c r="AB791" s="37"/>
      <c r="AC791" s="44">
        <f t="shared" ref="AC791" si="18291">parseTime(AA791)-(AB793=INT(RIGHT($F791, 1)))</f>
        <v>0</v>
      </c>
      <c r="AD791" s="45">
        <f t="shared" si="18233"/>
        <v>0</v>
      </c>
      <c r="AE791" s="36"/>
      <c r="AF791" s="37"/>
      <c r="AG791" s="44">
        <f t="shared" ref="AG791" si="18292">parseTime(AE791)-(AF793=INT(RIGHT($F791, 1)))</f>
        <v>0</v>
      </c>
      <c r="AH791" s="45">
        <f t="shared" si="18235"/>
        <v>0</v>
      </c>
      <c r="AI791" s="36"/>
      <c r="AJ791" s="37"/>
      <c r="AK791" s="44">
        <f>parseTime(AI791)-(AJ793=INT(RIGHT($F791, 1)))</f>
        <v>0</v>
      </c>
      <c r="AL791" s="45">
        <f t="shared" si="18236"/>
        <v>0</v>
      </c>
      <c r="AM791" s="36"/>
      <c r="AN791" s="37"/>
      <c r="AO791" s="44">
        <f t="shared" ref="AO791" si="18293">parseTime(AM791)-(AN793=INT(RIGHT($F791, 1)))</f>
        <v>0</v>
      </c>
      <c r="AP791" s="45">
        <f t="shared" si="18238"/>
        <v>0</v>
      </c>
      <c r="AQ791" s="36"/>
      <c r="AR791" s="37"/>
      <c r="AS791" s="44">
        <f t="shared" ref="AS791" si="18294">parseTime(AQ791)-(AR793=INT(RIGHT($F791, 1)))</f>
        <v>0</v>
      </c>
      <c r="AT791" s="45">
        <f t="shared" si="18240"/>
        <v>0</v>
      </c>
      <c r="AU791" s="36"/>
      <c r="AV791" s="37"/>
      <c r="AW791" s="44">
        <f>parseTime(AU791)-(AV793=INT(RIGHT($F791, 1)))</f>
        <v>0</v>
      </c>
      <c r="AX791" s="45">
        <f t="shared" si="18241"/>
        <v>0</v>
      </c>
      <c r="AY791" s="36"/>
      <c r="AZ791" s="37"/>
      <c r="BA791" s="44">
        <f>parseTime(AY791)-(AZ793=INT(RIGHT($F791, 1)))</f>
        <v>0</v>
      </c>
      <c r="BB791" s="45">
        <f t="shared" si="18242"/>
        <v>0</v>
      </c>
      <c r="BC791" s="36"/>
      <c r="BD791" s="37"/>
      <c r="BE791" s="44">
        <f>parseTime(BC791)-(BD793=INT(RIGHT($F791, 1)))</f>
        <v>0</v>
      </c>
      <c r="BF791" s="45">
        <f t="shared" si="18243"/>
        <v>0</v>
      </c>
      <c r="BG791" s="36"/>
      <c r="BH791" s="37"/>
      <c r="BI791" s="44">
        <f>parseTime(BG791)-(BH793=INT(RIGHT($F791, 1)))</f>
        <v>0</v>
      </c>
      <c r="BJ791" s="45">
        <f t="shared" si="18244"/>
        <v>0</v>
      </c>
      <c r="BK791" s="36"/>
      <c r="BL791" s="37"/>
      <c r="BM791" s="44">
        <f>parseTime(BK791)-(BL793=INT(RIGHT($F791, 1)))</f>
        <v>0</v>
      </c>
      <c r="BN791" s="45">
        <f t="shared" si="18245"/>
        <v>0</v>
      </c>
      <c r="BO791" s="36"/>
      <c r="BP791" s="37"/>
      <c r="BQ791" s="44">
        <f t="shared" ref="BQ791" si="18295">parseTime(BO791)-(BP793=INT(RIGHT($F791, 1)))</f>
        <v>0</v>
      </c>
      <c r="BR791" s="45">
        <f t="shared" si="18247"/>
        <v>0</v>
      </c>
      <c r="BS791" s="36"/>
      <c r="BT791" s="37"/>
      <c r="BU791" s="44">
        <f t="shared" ref="BU791" si="18296">parseTime(BS791)-(BT793=INT(RIGHT($F791, 1)))</f>
        <v>0</v>
      </c>
      <c r="BV791" s="45">
        <f t="shared" si="18249"/>
        <v>0</v>
      </c>
      <c r="BW791" s="36"/>
      <c r="BX791" s="37"/>
      <c r="BY791" s="44">
        <f t="shared" ref="BY791" si="18297">parseTime(BW791)-(BX793=INT(RIGHT($F791, 1)))</f>
        <v>0</v>
      </c>
      <c r="BZ791" s="45">
        <f t="shared" si="18251"/>
        <v>0</v>
      </c>
      <c r="CA791" s="36"/>
      <c r="CB791" s="37"/>
      <c r="CC791" s="44">
        <f t="shared" ref="CC791" si="18298">parseTime(CA791)-(CB793=INT(RIGHT($F791, 1)))</f>
        <v>0</v>
      </c>
      <c r="CD791" s="45">
        <f t="shared" si="18253"/>
        <v>0</v>
      </c>
      <c r="CE791" s="36"/>
      <c r="CF791" s="37"/>
      <c r="CG791" s="44">
        <f t="shared" ref="CG791" si="18299">parseTime(CE791)-(CF793=INT(RIGHT($F791, 1)))</f>
        <v>0</v>
      </c>
      <c r="CH791" s="45">
        <f t="shared" si="18255"/>
        <v>0</v>
      </c>
    </row>
    <row r="792" spans="1:86" x14ac:dyDescent="0.25">
      <c r="A792" s="56" t="s">
        <v>119</v>
      </c>
      <c r="B792" s="57">
        <f ca="1">roleHours(G788:CH794, "MCC")</f>
        <v>0</v>
      </c>
      <c r="C792" s="14">
        <f t="shared" ca="1" si="18271"/>
        <v>0</v>
      </c>
      <c r="D792" s="14" t="s">
        <v>260</v>
      </c>
      <c r="E792" s="20">
        <v>4.6500000000000004</v>
      </c>
      <c r="F792" s="51" t="s">
        <v>132</v>
      </c>
      <c r="G792" s="36"/>
      <c r="H792" s="37"/>
      <c r="I792" s="44">
        <f t="shared" ref="I792" si="18300">parseTime(G792)-(H793=INT(RIGHT($F792, 1)))</f>
        <v>0</v>
      </c>
      <c r="J792" s="45">
        <f t="shared" si="18223"/>
        <v>0</v>
      </c>
      <c r="K792" s="36"/>
      <c r="L792" s="37"/>
      <c r="M792" s="44">
        <f t="shared" ref="M792" si="18301">parseTime(K792)-(L793=INT(RIGHT($F792, 1)))</f>
        <v>0</v>
      </c>
      <c r="N792" s="45">
        <f t="shared" si="18225"/>
        <v>0</v>
      </c>
      <c r="O792" s="36"/>
      <c r="P792" s="37"/>
      <c r="Q792" s="44">
        <f t="shared" ref="Q792" si="18302">parseTime(O792)-(P793=INT(RIGHT($F792, 1)))</f>
        <v>0</v>
      </c>
      <c r="R792" s="45">
        <f t="shared" si="18227"/>
        <v>0</v>
      </c>
      <c r="S792" s="36"/>
      <c r="T792" s="37"/>
      <c r="U792" s="44">
        <f t="shared" ref="U792" si="18303">parseTime(S792)-(T793=INT(RIGHT($F792, 1)))</f>
        <v>0</v>
      </c>
      <c r="V792" s="45">
        <f t="shared" si="18229"/>
        <v>0</v>
      </c>
      <c r="W792" s="36"/>
      <c r="X792" s="37"/>
      <c r="Y792" s="44">
        <f t="shared" ref="Y792" si="18304">parseTime(W792)-(X793=INT(RIGHT($F792, 1)))</f>
        <v>0</v>
      </c>
      <c r="Z792" s="45">
        <f t="shared" si="18231"/>
        <v>0</v>
      </c>
      <c r="AA792" s="36"/>
      <c r="AB792" s="37"/>
      <c r="AC792" s="44">
        <f t="shared" ref="AC792" si="18305">parseTime(AA792)-(AB793=INT(RIGHT($F792, 1)))</f>
        <v>0</v>
      </c>
      <c r="AD792" s="45">
        <f t="shared" si="18233"/>
        <v>0</v>
      </c>
      <c r="AE792" s="36"/>
      <c r="AF792" s="37"/>
      <c r="AG792" s="44">
        <f t="shared" ref="AG792" si="18306">parseTime(AE792)-(AF793=INT(RIGHT($F792, 1)))</f>
        <v>0</v>
      </c>
      <c r="AH792" s="45">
        <f t="shared" si="18235"/>
        <v>0</v>
      </c>
      <c r="AI792" s="36"/>
      <c r="AJ792" s="37"/>
      <c r="AK792" s="44">
        <f>parseTime(AI792)-(AJ793=INT(RIGHT($F792, 1)))</f>
        <v>0</v>
      </c>
      <c r="AL792" s="45">
        <f t="shared" si="18236"/>
        <v>0</v>
      </c>
      <c r="AM792" s="36"/>
      <c r="AN792" s="37"/>
      <c r="AO792" s="44">
        <f t="shared" ref="AO792" si="18307">parseTime(AM792)-(AN793=INT(RIGHT($F792, 1)))</f>
        <v>0</v>
      </c>
      <c r="AP792" s="45">
        <f t="shared" si="18238"/>
        <v>0</v>
      </c>
      <c r="AQ792" s="36"/>
      <c r="AR792" s="37"/>
      <c r="AS792" s="44">
        <f t="shared" ref="AS792" si="18308">parseTime(AQ792)-(AR793=INT(RIGHT($F792, 1)))</f>
        <v>0</v>
      </c>
      <c r="AT792" s="45">
        <f t="shared" si="18240"/>
        <v>0</v>
      </c>
      <c r="AU792" s="36"/>
      <c r="AV792" s="37"/>
      <c r="AW792" s="44">
        <f>parseTime(AU792)-(AV793=INT(RIGHT($F792, 1)))</f>
        <v>0</v>
      </c>
      <c r="AX792" s="45">
        <f t="shared" si="18241"/>
        <v>0</v>
      </c>
      <c r="AY792" s="36"/>
      <c r="AZ792" s="37"/>
      <c r="BA792" s="44">
        <f>parseTime(AY792)-(AZ793=INT(RIGHT($F792, 1)))</f>
        <v>0</v>
      </c>
      <c r="BB792" s="45">
        <f t="shared" si="18242"/>
        <v>0</v>
      </c>
      <c r="BC792" s="36"/>
      <c r="BD792" s="37"/>
      <c r="BE792" s="44">
        <f>parseTime(BC792)-(BD793=INT(RIGHT($F792, 1)))</f>
        <v>0</v>
      </c>
      <c r="BF792" s="45">
        <f t="shared" si="18243"/>
        <v>0</v>
      </c>
      <c r="BG792" s="36"/>
      <c r="BH792" s="37"/>
      <c r="BI792" s="44">
        <f>parseTime(BG792)-(BH793=INT(RIGHT($F792, 1)))</f>
        <v>0</v>
      </c>
      <c r="BJ792" s="45">
        <f t="shared" si="18244"/>
        <v>0</v>
      </c>
      <c r="BK792" s="36"/>
      <c r="BL792" s="37"/>
      <c r="BM792" s="44">
        <f>parseTime(BK792)-(BL793=INT(RIGHT($F792, 1)))</f>
        <v>0</v>
      </c>
      <c r="BN792" s="45">
        <f t="shared" si="18245"/>
        <v>0</v>
      </c>
      <c r="BO792" s="36"/>
      <c r="BP792" s="37"/>
      <c r="BQ792" s="44">
        <f t="shared" ref="BQ792" si="18309">parseTime(BO792)-(BP793=INT(RIGHT($F792, 1)))</f>
        <v>0</v>
      </c>
      <c r="BR792" s="45">
        <f t="shared" si="18247"/>
        <v>0</v>
      </c>
      <c r="BS792" s="36"/>
      <c r="BT792" s="37"/>
      <c r="BU792" s="44">
        <f t="shared" ref="BU792" si="18310">parseTime(BS792)-(BT793=INT(RIGHT($F792, 1)))</f>
        <v>0</v>
      </c>
      <c r="BV792" s="45">
        <f t="shared" si="18249"/>
        <v>0</v>
      </c>
      <c r="BW792" s="36"/>
      <c r="BX792" s="37"/>
      <c r="BY792" s="44">
        <f t="shared" ref="BY792" si="18311">parseTime(BW792)-(BX793=INT(RIGHT($F792, 1)))</f>
        <v>0</v>
      </c>
      <c r="BZ792" s="45">
        <f t="shared" si="18251"/>
        <v>0</v>
      </c>
      <c r="CA792" s="36"/>
      <c r="CB792" s="37"/>
      <c r="CC792" s="44">
        <f t="shared" ref="CC792" si="18312">parseTime(CA792)-(CB793=INT(RIGHT($F792, 1)))</f>
        <v>0</v>
      </c>
      <c r="CD792" s="45">
        <f t="shared" si="18253"/>
        <v>0</v>
      </c>
      <c r="CE792" s="36"/>
      <c r="CF792" s="37"/>
      <c r="CG792" s="44">
        <f t="shared" ref="CG792" si="18313">parseTime(CE792)-(CF793=INT(RIGHT($F792, 1)))</f>
        <v>0</v>
      </c>
      <c r="CH792" s="45">
        <f t="shared" si="18255"/>
        <v>0</v>
      </c>
    </row>
    <row r="793" spans="1:86" x14ac:dyDescent="0.25">
      <c r="A793" s="56"/>
      <c r="B793" s="57"/>
      <c r="C793" s="14">
        <f t="shared" si="18271"/>
        <v>0</v>
      </c>
      <c r="D793" s="14"/>
      <c r="E793" s="20"/>
      <c r="F793" s="51"/>
      <c r="G793" s="46" t="s">
        <v>134</v>
      </c>
      <c r="H793" s="38">
        <f t="shared" ref="H793" si="18314">lunchAdjust(G788:H792)</f>
        <v>0</v>
      </c>
      <c r="I793" s="48" t="s">
        <v>0</v>
      </c>
      <c r="J793" s="39">
        <f t="shared" ref="J793" si="18315">SUMPRODUCT(I788:I792*J788:J792)</f>
        <v>0</v>
      </c>
      <c r="K793" s="46" t="s">
        <v>134</v>
      </c>
      <c r="L793" s="38">
        <f t="shared" ref="L793" si="18316">lunchAdjust(K788:L792)</f>
        <v>0</v>
      </c>
      <c r="M793" s="48" t="s">
        <v>0</v>
      </c>
      <c r="N793" s="39">
        <f t="shared" ref="N793" si="18317">SUMPRODUCT(M788:M792*N788:N792)</f>
        <v>0</v>
      </c>
      <c r="O793" s="46" t="s">
        <v>134</v>
      </c>
      <c r="P793" s="38">
        <f t="shared" ref="P793" si="18318">lunchAdjust(O788:P792)</f>
        <v>0</v>
      </c>
      <c r="Q793" s="48" t="s">
        <v>0</v>
      </c>
      <c r="R793" s="39">
        <f t="shared" ref="R793" si="18319">SUMPRODUCT(Q788:Q792*R788:R792)</f>
        <v>0</v>
      </c>
      <c r="S793" s="46" t="s">
        <v>134</v>
      </c>
      <c r="T793" s="38">
        <f t="shared" ref="T793" si="18320">lunchAdjust(S788:T792)</f>
        <v>0</v>
      </c>
      <c r="U793" s="48" t="s">
        <v>0</v>
      </c>
      <c r="V793" s="39">
        <f t="shared" ref="V793" si="18321">SUMPRODUCT(U788:U792*V788:V792)</f>
        <v>0</v>
      </c>
      <c r="W793" s="46" t="s">
        <v>134</v>
      </c>
      <c r="X793" s="38">
        <f t="shared" ref="X793" si="18322">lunchAdjust(W788:X792)</f>
        <v>0</v>
      </c>
      <c r="Y793" s="48" t="s">
        <v>0</v>
      </c>
      <c r="Z793" s="39">
        <f t="shared" ref="Z793" si="18323">SUMPRODUCT(Y788:Y792*Z788:Z792)</f>
        <v>0</v>
      </c>
      <c r="AA793" s="46" t="s">
        <v>134</v>
      </c>
      <c r="AB793" s="38">
        <f t="shared" ref="AB793" si="18324">lunchAdjust(AA788:AB792)</f>
        <v>0</v>
      </c>
      <c r="AC793" s="48" t="s">
        <v>0</v>
      </c>
      <c r="AD793" s="39">
        <f t="shared" ref="AD793" si="18325">SUMPRODUCT(AC788:AC792*AD788:AD792)</f>
        <v>0</v>
      </c>
      <c r="AE793" s="46" t="s">
        <v>134</v>
      </c>
      <c r="AF793" s="38">
        <f t="shared" ref="AF793" si="18326">lunchAdjust(AE788:AF792)</f>
        <v>0</v>
      </c>
      <c r="AG793" s="48" t="s">
        <v>0</v>
      </c>
      <c r="AH793" s="39">
        <f t="shared" ref="AH793" si="18327">SUMPRODUCT(AG788:AG792*AH788:AH792)</f>
        <v>0</v>
      </c>
      <c r="AI793" s="46" t="s">
        <v>134</v>
      </c>
      <c r="AJ793" s="38">
        <f t="shared" ref="AJ793" si="18328">lunchAdjust(AI788:AJ792)</f>
        <v>0</v>
      </c>
      <c r="AK793" s="48" t="s">
        <v>0</v>
      </c>
      <c r="AL793" s="39">
        <f t="shared" ref="AL793" si="18329">SUMPRODUCT(AK788:AK792*AL788:AL792)</f>
        <v>0</v>
      </c>
      <c r="AM793" s="46" t="s">
        <v>134</v>
      </c>
      <c r="AN793" s="38">
        <f t="shared" ref="AN793" si="18330">lunchAdjust(AM788:AN792)</f>
        <v>0</v>
      </c>
      <c r="AO793" s="48" t="s">
        <v>0</v>
      </c>
      <c r="AP793" s="39">
        <f t="shared" ref="AP793" si="18331">SUMPRODUCT(AO788:AO792*AP788:AP792)</f>
        <v>0</v>
      </c>
      <c r="AQ793" s="46" t="s">
        <v>134</v>
      </c>
      <c r="AR793" s="38">
        <f t="shared" ref="AR793" si="18332">lunchAdjust(AQ788:AR792)</f>
        <v>0</v>
      </c>
      <c r="AS793" s="48" t="s">
        <v>0</v>
      </c>
      <c r="AT793" s="39">
        <f t="shared" ref="AT793" si="18333">SUMPRODUCT(AS788:AS792*AT788:AT792)</f>
        <v>0</v>
      </c>
      <c r="AU793" s="46" t="s">
        <v>134</v>
      </c>
      <c r="AV793" s="38">
        <f t="shared" ref="AV793" si="18334">lunchAdjust(AU788:AV792)</f>
        <v>0</v>
      </c>
      <c r="AW793" s="48" t="s">
        <v>0</v>
      </c>
      <c r="AX793" s="39">
        <f t="shared" ref="AX793" si="18335">SUMPRODUCT(AW788:AW792*AX788:AX792)</f>
        <v>0</v>
      </c>
      <c r="AY793" s="46" t="s">
        <v>134</v>
      </c>
      <c r="AZ793" s="38">
        <f t="shared" ref="AZ793" si="18336">lunchAdjust(AY788:AZ792)</f>
        <v>0</v>
      </c>
      <c r="BA793" s="48" t="s">
        <v>0</v>
      </c>
      <c r="BB793" s="39">
        <f t="shared" ref="BB793" si="18337">SUMPRODUCT(BA788:BA792*BB788:BB792)</f>
        <v>0</v>
      </c>
      <c r="BC793" s="46" t="s">
        <v>134</v>
      </c>
      <c r="BD793" s="38">
        <f t="shared" ref="BD793" si="18338">lunchAdjust(BC788:BD792)</f>
        <v>0</v>
      </c>
      <c r="BE793" s="48" t="s">
        <v>0</v>
      </c>
      <c r="BF793" s="39">
        <f t="shared" ref="BF793" si="18339">SUMPRODUCT(BE788:BE792*BF788:BF792)</f>
        <v>0</v>
      </c>
      <c r="BG793" s="46" t="s">
        <v>134</v>
      </c>
      <c r="BH793" s="38">
        <f t="shared" ref="BH793" si="18340">lunchAdjust(BG788:BH792)</f>
        <v>0</v>
      </c>
      <c r="BI793" s="48" t="s">
        <v>0</v>
      </c>
      <c r="BJ793" s="39">
        <f t="shared" ref="BJ793" si="18341">SUMPRODUCT(BI788:BI792*BJ788:BJ792)</f>
        <v>0</v>
      </c>
      <c r="BK793" s="46" t="s">
        <v>134</v>
      </c>
      <c r="BL793" s="38">
        <f t="shared" ref="BL793" si="18342">lunchAdjust(BK788:BL792)</f>
        <v>0</v>
      </c>
      <c r="BM793" s="48" t="s">
        <v>0</v>
      </c>
      <c r="BN793" s="39">
        <f t="shared" ref="BN793" si="18343">SUMPRODUCT(BM788:BM792*BN788:BN792)</f>
        <v>0</v>
      </c>
      <c r="BO793" s="46" t="s">
        <v>134</v>
      </c>
      <c r="BP793" s="38">
        <f t="shared" ref="BP793" si="18344">lunchAdjust(BO788:BP792)</f>
        <v>0</v>
      </c>
      <c r="BQ793" s="48" t="s">
        <v>0</v>
      </c>
      <c r="BR793" s="39">
        <f t="shared" ref="BR793" si="18345">SUMPRODUCT(BQ788:BQ792*BR788:BR792)</f>
        <v>0</v>
      </c>
      <c r="BS793" s="46" t="s">
        <v>134</v>
      </c>
      <c r="BT793" s="38">
        <f t="shared" ref="BT793" si="18346">lunchAdjust(BS788:BT792)</f>
        <v>0</v>
      </c>
      <c r="BU793" s="48" t="s">
        <v>0</v>
      </c>
      <c r="BV793" s="39">
        <f t="shared" ref="BV793" si="18347">SUMPRODUCT(BU788:BU792*BV788:BV792)</f>
        <v>0</v>
      </c>
      <c r="BW793" s="46" t="s">
        <v>134</v>
      </c>
      <c r="BX793" s="38">
        <f t="shared" ref="BX793" si="18348">lunchAdjust(BW788:BX792)</f>
        <v>0</v>
      </c>
      <c r="BY793" s="48" t="s">
        <v>0</v>
      </c>
      <c r="BZ793" s="39">
        <f t="shared" ref="BZ793" si="18349">SUMPRODUCT(BY788:BY792*BZ788:BZ792)</f>
        <v>0</v>
      </c>
      <c r="CA793" s="46" t="s">
        <v>134</v>
      </c>
      <c r="CB793" s="38">
        <f t="shared" ref="CB793" si="18350">lunchAdjust(CA788:CB792)</f>
        <v>0</v>
      </c>
      <c r="CC793" s="48" t="s">
        <v>0</v>
      </c>
      <c r="CD793" s="39">
        <f t="shared" ref="CD793" si="18351">SUMPRODUCT(CC788:CC792*CD788:CD792)</f>
        <v>0</v>
      </c>
      <c r="CE793" s="46" t="s">
        <v>134</v>
      </c>
      <c r="CF793" s="38">
        <f t="shared" ref="CF793" si="18352">lunchAdjust(CE788:CF792)</f>
        <v>0</v>
      </c>
      <c r="CG793" s="48" t="s">
        <v>0</v>
      </c>
      <c r="CH793" s="39">
        <f t="shared" ref="CH793" si="18353">SUMPRODUCT(CG788:CG792*CH788:CH792)</f>
        <v>0</v>
      </c>
    </row>
    <row r="794" spans="1:86" ht="15.75" thickBot="1" x14ac:dyDescent="0.3">
      <c r="A794" s="58" t="s">
        <v>121</v>
      </c>
      <c r="B794" s="59">
        <f ca="1">roleHours(G788:CH794, "OUT")</f>
        <v>0</v>
      </c>
      <c r="C794" s="54" t="s">
        <v>137</v>
      </c>
      <c r="D794" s="22">
        <f ca="1">roleHours(G788:CH794, "PTO")</f>
        <v>0</v>
      </c>
      <c r="E794" s="23"/>
      <c r="F794" s="52"/>
      <c r="G794" s="47" t="s">
        <v>39</v>
      </c>
      <c r="H794" s="40">
        <f t="shared" si="17359"/>
        <v>0</v>
      </c>
      <c r="I794" s="49" t="s">
        <v>135</v>
      </c>
      <c r="J794" s="41">
        <f t="shared" ref="J794" si="18354">J793*G$4</f>
        <v>0</v>
      </c>
      <c r="K794" s="47" t="s">
        <v>39</v>
      </c>
      <c r="L794" s="40">
        <f t="shared" ref="L794" si="18355">SUMPRODUCT(M788:M792*(L788:L792="PTO"))+SUMPRODUCT(M788:M792*(L788:L792="HOL"))</f>
        <v>0</v>
      </c>
      <c r="M794" s="49" t="s">
        <v>135</v>
      </c>
      <c r="N794" s="41">
        <f t="shared" ref="N794" si="18356">N793*K$4</f>
        <v>0</v>
      </c>
      <c r="O794" s="47" t="s">
        <v>39</v>
      </c>
      <c r="P794" s="40">
        <f t="shared" ref="P794" si="18357">SUMPRODUCT(Q788:Q792*(P788:P792="PTO"))+SUMPRODUCT(Q788:Q792*(P788:P792="HOL"))</f>
        <v>0</v>
      </c>
      <c r="Q794" s="49" t="s">
        <v>135</v>
      </c>
      <c r="R794" s="41">
        <f t="shared" ref="R794" si="18358">R793*O$4</f>
        <v>0</v>
      </c>
      <c r="S794" s="47" t="s">
        <v>39</v>
      </c>
      <c r="T794" s="40">
        <f t="shared" ref="T794" si="18359">SUMPRODUCT(U788:U792*(T788:T792="PTO"))+SUMPRODUCT(U788:U792*(T788:T792="HOL"))</f>
        <v>0</v>
      </c>
      <c r="U794" s="49" t="s">
        <v>135</v>
      </c>
      <c r="V794" s="41">
        <f t="shared" ref="V794" si="18360">V793*S$4</f>
        <v>0</v>
      </c>
      <c r="W794" s="47" t="s">
        <v>39</v>
      </c>
      <c r="X794" s="40">
        <f t="shared" ref="X794" si="18361">SUMPRODUCT(Y788:Y792*(X788:X792="PTO"))+SUMPRODUCT(Y788:Y792*(X788:X792="HOL"))</f>
        <v>0</v>
      </c>
      <c r="Y794" s="49" t="s">
        <v>135</v>
      </c>
      <c r="Z794" s="41">
        <f t="shared" ref="Z794" si="18362">Z793*W$4</f>
        <v>0</v>
      </c>
      <c r="AA794" s="47" t="s">
        <v>39</v>
      </c>
      <c r="AB794" s="40">
        <f t="shared" ref="AB794" si="18363">SUMPRODUCT(AC788:AC792*(AB788:AB792="PTO"))+SUMPRODUCT(AC788:AC792*(AB788:AB792="HOL"))</f>
        <v>0</v>
      </c>
      <c r="AC794" s="49" t="s">
        <v>135</v>
      </c>
      <c r="AD794" s="41">
        <f t="shared" ref="AD794" si="18364">AD793*AA$4</f>
        <v>0</v>
      </c>
      <c r="AE794" s="47" t="s">
        <v>39</v>
      </c>
      <c r="AF794" s="40">
        <f t="shared" ref="AF794" si="18365">SUMPRODUCT(AG788:AG792*(AF788:AF792="PTO"))+SUMPRODUCT(AG788:AG792*(AF788:AF792="HOL"))</f>
        <v>0</v>
      </c>
      <c r="AG794" s="49" t="s">
        <v>135</v>
      </c>
      <c r="AH794" s="41">
        <f t="shared" ref="AH794" si="18366">AH793*AE$4</f>
        <v>0</v>
      </c>
      <c r="AI794" s="47" t="s">
        <v>39</v>
      </c>
      <c r="AJ794" s="40">
        <f t="shared" ref="AJ794" si="18367">SUMPRODUCT(AK788:AK792*(AJ788:AJ792="PTO"))+SUMPRODUCT(AK788:AK792*(AJ788:AJ792="HOL"))</f>
        <v>0</v>
      </c>
      <c r="AK794" s="49" t="s">
        <v>135</v>
      </c>
      <c r="AL794" s="41">
        <f>AL793*AI$4</f>
        <v>0</v>
      </c>
      <c r="AM794" s="47" t="s">
        <v>39</v>
      </c>
      <c r="AN794" s="40">
        <f t="shared" ref="AN794" si="18368">SUMPRODUCT(AO788:AO792*(AN788:AN792="PTO"))+SUMPRODUCT(AO788:AO792*(AN788:AN792="HOL"))</f>
        <v>0</v>
      </c>
      <c r="AO794" s="49" t="s">
        <v>135</v>
      </c>
      <c r="AP794" s="41">
        <f t="shared" ref="AP794" si="18369">AP793*AM$4</f>
        <v>0</v>
      </c>
      <c r="AQ794" s="47" t="s">
        <v>39</v>
      </c>
      <c r="AR794" s="40">
        <f t="shared" ref="AR794" si="18370">SUMPRODUCT(AS788:AS792*(AR788:AR792="PTO"))+SUMPRODUCT(AS788:AS792*(AR788:AR792="HOL"))</f>
        <v>0</v>
      </c>
      <c r="AS794" s="49" t="s">
        <v>135</v>
      </c>
      <c r="AT794" s="41">
        <f t="shared" ref="AT794" si="18371">AT793*AQ$4</f>
        <v>0</v>
      </c>
      <c r="AU794" s="47" t="s">
        <v>39</v>
      </c>
      <c r="AV794" s="40">
        <f t="shared" ref="AV794" si="18372">SUMPRODUCT(AW788:AW792*(AV788:AV792="PTO"))+SUMPRODUCT(AW788:AW792*(AV788:AV792="HOL"))</f>
        <v>0</v>
      </c>
      <c r="AW794" s="49" t="s">
        <v>135</v>
      </c>
      <c r="AX794" s="41">
        <f>AX793*AU$4</f>
        <v>0</v>
      </c>
      <c r="AY794" s="47" t="s">
        <v>39</v>
      </c>
      <c r="AZ794" s="40">
        <f t="shared" ref="AZ794" si="18373">SUMPRODUCT(BA788:BA792*(AZ788:AZ792="PTO"))+SUMPRODUCT(BA788:BA792*(AZ788:AZ792="HOL"))</f>
        <v>0</v>
      </c>
      <c r="BA794" s="49" t="s">
        <v>135</v>
      </c>
      <c r="BB794" s="41">
        <f>BB793*AY$4</f>
        <v>0</v>
      </c>
      <c r="BC794" s="47" t="s">
        <v>39</v>
      </c>
      <c r="BD794" s="40">
        <f t="shared" ref="BD794" si="18374">SUMPRODUCT(BE788:BE792*(BD788:BD792="PTO"))+SUMPRODUCT(BE788:BE792*(BD788:BD792="HOL"))</f>
        <v>0</v>
      </c>
      <c r="BE794" s="49" t="s">
        <v>135</v>
      </c>
      <c r="BF794" s="41">
        <f>BF793*BC$4</f>
        <v>0</v>
      </c>
      <c r="BG794" s="47" t="s">
        <v>39</v>
      </c>
      <c r="BH794" s="40">
        <f t="shared" ref="BH794" si="18375">SUMPRODUCT(BI788:BI792*(BH788:BH792="PTO"))+SUMPRODUCT(BI788:BI792*(BH788:BH792="HOL"))</f>
        <v>0</v>
      </c>
      <c r="BI794" s="49" t="s">
        <v>135</v>
      </c>
      <c r="BJ794" s="41">
        <f>BJ793*BG$4</f>
        <v>0</v>
      </c>
      <c r="BK794" s="47" t="s">
        <v>39</v>
      </c>
      <c r="BL794" s="40">
        <f t="shared" ref="BL794" si="18376">SUMPRODUCT(BM788:BM792*(BL788:BL792="PTO"))+SUMPRODUCT(BM788:BM792*(BL788:BL792="HOL"))</f>
        <v>0</v>
      </c>
      <c r="BM794" s="49" t="s">
        <v>135</v>
      </c>
      <c r="BN794" s="41">
        <f>BN793*BK$4</f>
        <v>0</v>
      </c>
      <c r="BO794" s="47" t="s">
        <v>39</v>
      </c>
      <c r="BP794" s="40">
        <f t="shared" ref="BP794" si="18377">SUMPRODUCT(BQ788:BQ792*(BP788:BP792="PTO"))+SUMPRODUCT(BQ788:BQ792*(BP788:BP792="HOL"))</f>
        <v>0</v>
      </c>
      <c r="BQ794" s="49" t="s">
        <v>135</v>
      </c>
      <c r="BR794" s="41">
        <f t="shared" ref="BR794" si="18378">BR793*BO$4</f>
        <v>0</v>
      </c>
      <c r="BS794" s="47" t="s">
        <v>39</v>
      </c>
      <c r="BT794" s="40">
        <f t="shared" ref="BT794" si="18379">SUMPRODUCT(BU788:BU792*(BT788:BT792="PTO"))+SUMPRODUCT(BU788:BU792*(BT788:BT792="HOL"))</f>
        <v>0</v>
      </c>
      <c r="BU794" s="49" t="s">
        <v>135</v>
      </c>
      <c r="BV794" s="41">
        <f t="shared" ref="BV794" si="18380">BV793*BS$4</f>
        <v>0</v>
      </c>
      <c r="BW794" s="47" t="s">
        <v>39</v>
      </c>
      <c r="BX794" s="40">
        <f t="shared" ref="BX794" si="18381">SUMPRODUCT(BY788:BY792*(BX788:BX792="PTO"))+SUMPRODUCT(BY788:BY792*(BX788:BX792="HOL"))</f>
        <v>0</v>
      </c>
      <c r="BY794" s="49" t="s">
        <v>135</v>
      </c>
      <c r="BZ794" s="41">
        <f t="shared" ref="BZ794" si="18382">BZ793*BW$4</f>
        <v>0</v>
      </c>
      <c r="CA794" s="47" t="s">
        <v>39</v>
      </c>
      <c r="CB794" s="40">
        <f t="shared" ref="CB794" si="18383">SUMPRODUCT(CC788:CC792*(CB788:CB792="PTO"))+SUMPRODUCT(CC788:CC792*(CB788:CB792="HOL"))</f>
        <v>0</v>
      </c>
      <c r="CC794" s="49" t="s">
        <v>135</v>
      </c>
      <c r="CD794" s="41">
        <f t="shared" ref="CD794" si="18384">CD793*CA$4</f>
        <v>0</v>
      </c>
      <c r="CE794" s="47" t="s">
        <v>39</v>
      </c>
      <c r="CF794" s="40">
        <f t="shared" ref="CF794" si="18385">SUMPRODUCT(CG788:CG792*(CF788:CF792="PTO"))+SUMPRODUCT(CG788:CG792*(CF788:CF792="HOL"))</f>
        <v>0</v>
      </c>
      <c r="CG794" s="49" t="s">
        <v>135</v>
      </c>
      <c r="CH794" s="41">
        <f t="shared" ref="CH794" si="18386">CH793*CE$4</f>
        <v>0</v>
      </c>
    </row>
    <row r="795" spans="1:86" x14ac:dyDescent="0.25">
      <c r="A795" s="70" t="s">
        <v>133</v>
      </c>
      <c r="B795" s="71">
        <f t="shared" ref="B795" ca="1" si="18387">D795-B796</f>
        <v>50.157861578385479</v>
      </c>
      <c r="C795" s="72" t="s">
        <v>122</v>
      </c>
      <c r="D795" s="71">
        <f>IFERROR(INDEX(Holidays[FTE], MATCH(Entry!E795, Holidays[Date], 0)), 1)*8*INDEX(FTEguide[[1]:[12]], MATCH(Entry!E796, FTEguide[Weekday], 0), IF(Entry!E798&gt;0, Entry!E798, MONTH(Entry!E795)))</f>
        <v>112.65786157838548</v>
      </c>
      <c r="E795" s="60">
        <f t="shared" si="16897"/>
        <v>43941</v>
      </c>
      <c r="F795" s="50" t="s">
        <v>128</v>
      </c>
      <c r="G795" s="34" t="s">
        <v>136</v>
      </c>
      <c r="H795" s="35" t="s">
        <v>23</v>
      </c>
      <c r="I795" s="42">
        <f t="shared" ref="I795" si="18388">parseTime(G795)-(H800=INT(RIGHT($F795, 1)))</f>
        <v>8</v>
      </c>
      <c r="J795" s="43">
        <f t="shared" ref="J795:J799" si="18389">isClocked(H795)</f>
        <v>1</v>
      </c>
      <c r="K795" s="34" t="s">
        <v>136</v>
      </c>
      <c r="L795" s="35" t="s">
        <v>23</v>
      </c>
      <c r="M795" s="42">
        <f t="shared" ref="M795" si="18390">parseTime(K795)-(L800=INT(RIGHT($F795, 1)))</f>
        <v>8</v>
      </c>
      <c r="N795" s="43">
        <f t="shared" ref="N795:N799" si="18391">isClocked(L795)</f>
        <v>1</v>
      </c>
      <c r="O795" s="34" t="s">
        <v>180</v>
      </c>
      <c r="P795" s="35" t="s">
        <v>23</v>
      </c>
      <c r="Q795" s="42">
        <f t="shared" ref="Q795" si="18392">parseTime(O795)-(P800=INT(RIGHT($F795, 1)))</f>
        <v>8</v>
      </c>
      <c r="R795" s="43">
        <f t="shared" ref="R795:R799" si="18393">isClocked(P795)</f>
        <v>1</v>
      </c>
      <c r="S795" s="34" t="s">
        <v>150</v>
      </c>
      <c r="T795" s="35" t="s">
        <v>23</v>
      </c>
      <c r="U795" s="42">
        <f t="shared" ref="U795" si="18394">parseTime(S795)-(T800=INT(RIGHT($F795, 1)))</f>
        <v>8</v>
      </c>
      <c r="V795" s="43">
        <f t="shared" ref="V795:V799" si="18395">isClocked(T795)</f>
        <v>1</v>
      </c>
      <c r="W795" s="34" t="s">
        <v>136</v>
      </c>
      <c r="X795" s="35" t="s">
        <v>24</v>
      </c>
      <c r="Y795" s="42">
        <f t="shared" ref="Y795" si="18396">parseTime(W795)-(X800=INT(RIGHT($F795, 1)))</f>
        <v>8</v>
      </c>
      <c r="Z795" s="43">
        <f t="shared" ref="Z795:Z799" si="18397">isClocked(X795)</f>
        <v>1</v>
      </c>
      <c r="AA795" s="34" t="s">
        <v>136</v>
      </c>
      <c r="AB795" s="35" t="s">
        <v>23</v>
      </c>
      <c r="AC795" s="42">
        <f t="shared" ref="AC795" si="18398">parseTime(AA795)-(AB800=INT(RIGHT($F795, 1)))</f>
        <v>8</v>
      </c>
      <c r="AD795" s="43">
        <f t="shared" ref="AD795:AD799" si="18399">isClocked(AB795)</f>
        <v>1</v>
      </c>
      <c r="AE795" s="34" t="s">
        <v>261</v>
      </c>
      <c r="AF795" s="35" t="s">
        <v>23</v>
      </c>
      <c r="AG795" s="42">
        <f t="shared" ref="AG795" si="18400">parseTime(AE795)-(AF800=INT(RIGHT($F795, 1)))</f>
        <v>6.5</v>
      </c>
      <c r="AH795" s="43">
        <f t="shared" ref="AH795:AH799" si="18401">isClocked(AF795)</f>
        <v>1</v>
      </c>
      <c r="AI795" s="34" t="s">
        <v>136</v>
      </c>
      <c r="AJ795" s="35" t="s">
        <v>23</v>
      </c>
      <c r="AK795" s="42">
        <f>parseTime(AI795)-(AJ800=INT(RIGHT($F795, 1)))</f>
        <v>8</v>
      </c>
      <c r="AL795" s="43">
        <f t="shared" ref="AL795:AL799" si="18402">isClocked(AJ795)</f>
        <v>1</v>
      </c>
      <c r="AM795" s="34" t="s">
        <v>150</v>
      </c>
      <c r="AN795" s="35" t="s">
        <v>23</v>
      </c>
      <c r="AO795" s="42">
        <f t="shared" ref="AO795" si="18403">parseTime(AM795)-(AN800=INT(RIGHT($F795, 1)))</f>
        <v>8</v>
      </c>
      <c r="AP795" s="43">
        <f t="shared" ref="AP795:AP799" si="18404">isClocked(AN795)</f>
        <v>1</v>
      </c>
      <c r="AQ795" s="34"/>
      <c r="AR795" s="35"/>
      <c r="AS795" s="42">
        <f t="shared" ref="AS795" si="18405">parseTime(AQ795)-(AR800=INT(RIGHT($F795, 1)))</f>
        <v>0</v>
      </c>
      <c r="AT795" s="43">
        <f t="shared" ref="AT795:AT799" si="18406">isClocked(AR795)</f>
        <v>0</v>
      </c>
      <c r="AU795" s="34" t="s">
        <v>136</v>
      </c>
      <c r="AV795" s="35" t="s">
        <v>24</v>
      </c>
      <c r="AW795" s="42">
        <f>parseTime(AU795)-(AV800=INT(RIGHT($F795, 1)))</f>
        <v>8</v>
      </c>
      <c r="AX795" s="43">
        <f t="shared" ref="AX795:AX799" si="18407">isClocked(AV795)</f>
        <v>1</v>
      </c>
      <c r="AY795" s="34"/>
      <c r="AZ795" s="35"/>
      <c r="BA795" s="42">
        <f>parseTime(AY795)-(AZ800=INT(RIGHT($F795, 1)))</f>
        <v>0</v>
      </c>
      <c r="BB795" s="43">
        <f t="shared" ref="BB795:BB799" si="18408">isClocked(AZ795)</f>
        <v>0</v>
      </c>
      <c r="BC795" s="34"/>
      <c r="BD795" s="35"/>
      <c r="BE795" s="42">
        <f>parseTime(BC795)-(BD800=INT(RIGHT($F795, 1)))</f>
        <v>0</v>
      </c>
      <c r="BF795" s="43">
        <f t="shared" ref="BF795:BF799" si="18409">isClocked(BD795)</f>
        <v>0</v>
      </c>
      <c r="BG795" s="34"/>
      <c r="BH795" s="35"/>
      <c r="BI795" s="42">
        <f>parseTime(BG795)-(BH800=INT(RIGHT($F795, 1)))</f>
        <v>0</v>
      </c>
      <c r="BJ795" s="43">
        <f t="shared" ref="BJ795:BJ799" si="18410">isClocked(BH795)</f>
        <v>0</v>
      </c>
      <c r="BK795" s="34"/>
      <c r="BL795" s="35"/>
      <c r="BM795" s="42">
        <f>parseTime(BK795)-(BL800=INT(RIGHT($F795, 1)))</f>
        <v>0</v>
      </c>
      <c r="BN795" s="43">
        <f t="shared" ref="BN795:BN799" si="18411">isClocked(BL795)</f>
        <v>0</v>
      </c>
      <c r="BO795" s="34"/>
      <c r="BP795" s="35"/>
      <c r="BQ795" s="42">
        <f t="shared" ref="BQ795" si="18412">parseTime(BO795)-(BP800=INT(RIGHT($F795, 1)))</f>
        <v>0</v>
      </c>
      <c r="BR795" s="43">
        <f t="shared" ref="BR795:BR799" si="18413">isClocked(BP795)</f>
        <v>0</v>
      </c>
      <c r="BS795" s="34"/>
      <c r="BT795" s="35"/>
      <c r="BU795" s="42">
        <f t="shared" ref="BU795" si="18414">parseTime(BS795)-(BT800=INT(RIGHT($F795, 1)))</f>
        <v>0</v>
      </c>
      <c r="BV795" s="43">
        <f t="shared" ref="BV795:BV799" si="18415">isClocked(BT795)</f>
        <v>0</v>
      </c>
      <c r="BW795" s="34"/>
      <c r="BX795" s="35"/>
      <c r="BY795" s="42">
        <f t="shared" ref="BY795" si="18416">parseTime(BW795)-(BX800=INT(RIGHT($F795, 1)))</f>
        <v>0</v>
      </c>
      <c r="BZ795" s="43">
        <f t="shared" ref="BZ795:BZ799" si="18417">isClocked(BX795)</f>
        <v>0</v>
      </c>
      <c r="CA795" s="34"/>
      <c r="CB795" s="35"/>
      <c r="CC795" s="42">
        <f t="shared" ref="CC795" si="18418">parseTime(CA795)-(CB800=INT(RIGHT($F795, 1)))</f>
        <v>0</v>
      </c>
      <c r="CD795" s="43">
        <f t="shared" ref="CD795:CD799" si="18419">isClocked(CB795)</f>
        <v>0</v>
      </c>
      <c r="CE795" s="34"/>
      <c r="CF795" s="35"/>
      <c r="CG795" s="42">
        <f t="shared" ref="CG795" si="18420">parseTime(CE795)-(CF800=INT(RIGHT($F795, 1)))</f>
        <v>0</v>
      </c>
      <c r="CH795" s="43">
        <f t="shared" ref="CH795:CH799" si="18421">isClocked(CF795)</f>
        <v>0</v>
      </c>
    </row>
    <row r="796" spans="1:86" x14ac:dyDescent="0.25">
      <c r="A796" s="56" t="s">
        <v>0</v>
      </c>
      <c r="B796" s="57">
        <f t="shared" ref="B796" ca="1" si="18422">SUM(B797:B800)</f>
        <v>62.5</v>
      </c>
      <c r="C796" s="14" t="s">
        <v>252</v>
      </c>
      <c r="D796" s="14">
        <f>(E799+(E798/2))*8-0.5</f>
        <v>49.7</v>
      </c>
      <c r="E796" s="55" t="str">
        <f t="shared" ref="E796" si="18423">TEXT(E795, "dddd")</f>
        <v>Monday</v>
      </c>
      <c r="F796" s="51" t="s">
        <v>129</v>
      </c>
      <c r="G796" s="36"/>
      <c r="H796" s="37"/>
      <c r="I796" s="44">
        <f t="shared" ref="I796" si="18424">parseTime(G796)-(H800=INT(RIGHT($F796, 1)))</f>
        <v>0</v>
      </c>
      <c r="J796" s="45">
        <f t="shared" si="18389"/>
        <v>0</v>
      </c>
      <c r="K796" s="36"/>
      <c r="L796" s="37"/>
      <c r="M796" s="44">
        <f t="shared" ref="M796" si="18425">parseTime(K796)-(L800=INT(RIGHT($F796, 1)))</f>
        <v>0</v>
      </c>
      <c r="N796" s="45">
        <f t="shared" si="18391"/>
        <v>0</v>
      </c>
      <c r="O796" s="36"/>
      <c r="P796" s="37"/>
      <c r="Q796" s="44">
        <f t="shared" ref="Q796" si="18426">parseTime(O796)-(P800=INT(RIGHT($F796, 1)))</f>
        <v>0</v>
      </c>
      <c r="R796" s="45">
        <f t="shared" si="18393"/>
        <v>0</v>
      </c>
      <c r="S796" s="36"/>
      <c r="T796" s="37"/>
      <c r="U796" s="44">
        <f t="shared" ref="U796" si="18427">parseTime(S796)-(T800=INT(RIGHT($F796, 1)))</f>
        <v>0</v>
      </c>
      <c r="V796" s="45">
        <f t="shared" si="18395"/>
        <v>0</v>
      </c>
      <c r="W796" s="36"/>
      <c r="X796" s="37"/>
      <c r="Y796" s="44">
        <f t="shared" ref="Y796" si="18428">parseTime(W796)-(X800=INT(RIGHT($F796, 1)))</f>
        <v>0</v>
      </c>
      <c r="Z796" s="45">
        <f t="shared" si="18397"/>
        <v>0</v>
      </c>
      <c r="AA796" s="36"/>
      <c r="AB796" s="37"/>
      <c r="AC796" s="44">
        <f t="shared" ref="AC796" si="18429">parseTime(AA796)-(AB800=INT(RIGHT($F796, 1)))</f>
        <v>0</v>
      </c>
      <c r="AD796" s="45">
        <f t="shared" si="18399"/>
        <v>0</v>
      </c>
      <c r="AE796" s="36"/>
      <c r="AF796" s="37"/>
      <c r="AG796" s="44">
        <f t="shared" ref="AG796" si="18430">parseTime(AE796)-(AF800=INT(RIGHT($F796, 1)))</f>
        <v>0</v>
      </c>
      <c r="AH796" s="45">
        <f t="shared" si="18401"/>
        <v>0</v>
      </c>
      <c r="AI796" s="36"/>
      <c r="AJ796" s="37"/>
      <c r="AK796" s="44">
        <f>parseTime(AI796)-(AJ800=INT(RIGHT($F796, 1)))</f>
        <v>0</v>
      </c>
      <c r="AL796" s="45">
        <f t="shared" si="18402"/>
        <v>0</v>
      </c>
      <c r="AM796" s="36"/>
      <c r="AN796" s="37"/>
      <c r="AO796" s="44">
        <f t="shared" ref="AO796" si="18431">parseTime(AM796)-(AN800=INT(RIGHT($F796, 1)))</f>
        <v>0</v>
      </c>
      <c r="AP796" s="45">
        <f t="shared" si="18404"/>
        <v>0</v>
      </c>
      <c r="AQ796" s="36"/>
      <c r="AR796" s="37"/>
      <c r="AS796" s="44">
        <f t="shared" ref="AS796" si="18432">parseTime(AQ796)-(AR800=INT(RIGHT($F796, 1)))</f>
        <v>0</v>
      </c>
      <c r="AT796" s="45">
        <f t="shared" si="18406"/>
        <v>0</v>
      </c>
      <c r="AU796" s="36"/>
      <c r="AV796" s="37"/>
      <c r="AW796" s="44">
        <f>parseTime(AU796)-(AV800=INT(RIGHT($F796, 1)))</f>
        <v>0</v>
      </c>
      <c r="AX796" s="45">
        <f t="shared" si="18407"/>
        <v>0</v>
      </c>
      <c r="AY796" s="36"/>
      <c r="AZ796" s="37"/>
      <c r="BA796" s="44">
        <f>parseTime(AY796)-(AZ800=INT(RIGHT($F796, 1)))</f>
        <v>0</v>
      </c>
      <c r="BB796" s="45">
        <f t="shared" si="18408"/>
        <v>0</v>
      </c>
      <c r="BC796" s="36"/>
      <c r="BD796" s="37"/>
      <c r="BE796" s="44">
        <f>parseTime(BC796)-(BD800=INT(RIGHT($F796, 1)))</f>
        <v>0</v>
      </c>
      <c r="BF796" s="45">
        <f t="shared" si="18409"/>
        <v>0</v>
      </c>
      <c r="BG796" s="36"/>
      <c r="BH796" s="37"/>
      <c r="BI796" s="44">
        <f>parseTime(BG796)-(BH800=INT(RIGHT($F796, 1)))</f>
        <v>0</v>
      </c>
      <c r="BJ796" s="45">
        <f t="shared" si="18410"/>
        <v>0</v>
      </c>
      <c r="BK796" s="36"/>
      <c r="BL796" s="37"/>
      <c r="BM796" s="44">
        <f>parseTime(BK796)-(BL800=INT(RIGHT($F796, 1)))</f>
        <v>0</v>
      </c>
      <c r="BN796" s="45">
        <f t="shared" si="18411"/>
        <v>0</v>
      </c>
      <c r="BO796" s="36"/>
      <c r="BP796" s="37"/>
      <c r="BQ796" s="44">
        <f t="shared" ref="BQ796" si="18433">parseTime(BO796)-(BP800=INT(RIGHT($F796, 1)))</f>
        <v>0</v>
      </c>
      <c r="BR796" s="45">
        <f t="shared" si="18413"/>
        <v>0</v>
      </c>
      <c r="BS796" s="36"/>
      <c r="BT796" s="37"/>
      <c r="BU796" s="44">
        <f t="shared" ref="BU796" si="18434">parseTime(BS796)-(BT800=INT(RIGHT($F796, 1)))</f>
        <v>0</v>
      </c>
      <c r="BV796" s="45">
        <f t="shared" si="18415"/>
        <v>0</v>
      </c>
      <c r="BW796" s="36"/>
      <c r="BX796" s="37"/>
      <c r="BY796" s="44">
        <f t="shared" ref="BY796" si="18435">parseTime(BW796)-(BX800=INT(RIGHT($F796, 1)))</f>
        <v>0</v>
      </c>
      <c r="BZ796" s="45">
        <f t="shared" si="18417"/>
        <v>0</v>
      </c>
      <c r="CA796" s="36"/>
      <c r="CB796" s="37"/>
      <c r="CC796" s="44">
        <f t="shared" ref="CC796" si="18436">parseTime(CA796)-(CB800=INT(RIGHT($F796, 1)))</f>
        <v>0</v>
      </c>
      <c r="CD796" s="45">
        <f t="shared" si="18419"/>
        <v>0</v>
      </c>
      <c r="CE796" s="36"/>
      <c r="CF796" s="37"/>
      <c r="CG796" s="44">
        <f t="shared" ref="CG796" si="18437">parseTime(CE796)-(CF800=INT(RIGHT($F796, 1)))</f>
        <v>0</v>
      </c>
      <c r="CH796" s="45">
        <f t="shared" si="18421"/>
        <v>0</v>
      </c>
    </row>
    <row r="797" spans="1:86" x14ac:dyDescent="0.25">
      <c r="A797" s="56" t="s">
        <v>117</v>
      </c>
      <c r="B797" s="57">
        <f ca="1">roleHours(G795:CH801, "MFD")</f>
        <v>62.5</v>
      </c>
      <c r="C797" s="14">
        <f t="shared" ref="C797:C800" ca="1" si="18438">B797/8</f>
        <v>7.8125</v>
      </c>
      <c r="D797" s="14">
        <f ca="1">B796-D796</f>
        <v>12.799999999999997</v>
      </c>
      <c r="E797" s="20" t="s">
        <v>127</v>
      </c>
      <c r="F797" s="51" t="s">
        <v>130</v>
      </c>
      <c r="G797" s="36"/>
      <c r="H797" s="37"/>
      <c r="I797" s="44">
        <f t="shared" ref="I797" si="18439">parseTime(G797)-(H800=INT(RIGHT($F797, 1)))</f>
        <v>0</v>
      </c>
      <c r="J797" s="45">
        <f t="shared" si="18389"/>
        <v>0</v>
      </c>
      <c r="K797" s="36"/>
      <c r="L797" s="37"/>
      <c r="M797" s="44">
        <f t="shared" ref="M797" si="18440">parseTime(K797)-(L800=INT(RIGHT($F797, 1)))</f>
        <v>0</v>
      </c>
      <c r="N797" s="45">
        <f t="shared" si="18391"/>
        <v>0</v>
      </c>
      <c r="O797" s="36"/>
      <c r="P797" s="37"/>
      <c r="Q797" s="44">
        <f t="shared" ref="Q797" si="18441">parseTime(O797)-(P800=INT(RIGHT($F797, 1)))</f>
        <v>0</v>
      </c>
      <c r="R797" s="45">
        <f t="shared" si="18393"/>
        <v>0</v>
      </c>
      <c r="S797" s="36"/>
      <c r="T797" s="37"/>
      <c r="U797" s="44">
        <f t="shared" ref="U797" si="18442">parseTime(S797)-(T800=INT(RIGHT($F797, 1)))</f>
        <v>0</v>
      </c>
      <c r="V797" s="45">
        <f t="shared" si="18395"/>
        <v>0</v>
      </c>
      <c r="W797" s="36"/>
      <c r="X797" s="37"/>
      <c r="Y797" s="44">
        <f t="shared" ref="Y797" si="18443">parseTime(W797)-(X800=INT(RIGHT($F797, 1)))</f>
        <v>0</v>
      </c>
      <c r="Z797" s="45">
        <f t="shared" si="18397"/>
        <v>0</v>
      </c>
      <c r="AA797" s="36"/>
      <c r="AB797" s="37"/>
      <c r="AC797" s="44">
        <f t="shared" ref="AC797" si="18444">parseTime(AA797)-(AB800=INT(RIGHT($F797, 1)))</f>
        <v>0</v>
      </c>
      <c r="AD797" s="45">
        <f t="shared" si="18399"/>
        <v>0</v>
      </c>
      <c r="AE797" s="36"/>
      <c r="AF797" s="37"/>
      <c r="AG797" s="44">
        <f t="shared" ref="AG797" si="18445">parseTime(AE797)-(AF800=INT(RIGHT($F797, 1)))</f>
        <v>0</v>
      </c>
      <c r="AH797" s="45">
        <f t="shared" si="18401"/>
        <v>0</v>
      </c>
      <c r="AI797" s="36"/>
      <c r="AJ797" s="37"/>
      <c r="AK797" s="44">
        <f>parseTime(AI797)-(AJ800=INT(RIGHT($F797, 1)))</f>
        <v>0</v>
      </c>
      <c r="AL797" s="45">
        <f t="shared" si="18402"/>
        <v>0</v>
      </c>
      <c r="AM797" s="36"/>
      <c r="AN797" s="37"/>
      <c r="AO797" s="44">
        <f t="shared" ref="AO797" si="18446">parseTime(AM797)-(AN800=INT(RIGHT($F797, 1)))</f>
        <v>0</v>
      </c>
      <c r="AP797" s="45">
        <f t="shared" si="18404"/>
        <v>0</v>
      </c>
      <c r="AQ797" s="36"/>
      <c r="AR797" s="37"/>
      <c r="AS797" s="44">
        <f t="shared" ref="AS797" si="18447">parseTime(AQ797)-(AR800=INT(RIGHT($F797, 1)))</f>
        <v>0</v>
      </c>
      <c r="AT797" s="45">
        <f t="shared" si="18406"/>
        <v>0</v>
      </c>
      <c r="AU797" s="36"/>
      <c r="AV797" s="37"/>
      <c r="AW797" s="44">
        <f>parseTime(AU797)-(AV800=INT(RIGHT($F797, 1)))</f>
        <v>0</v>
      </c>
      <c r="AX797" s="45">
        <f t="shared" si="18407"/>
        <v>0</v>
      </c>
      <c r="AY797" s="36"/>
      <c r="AZ797" s="37"/>
      <c r="BA797" s="44">
        <f>parseTime(AY797)-(AZ800=INT(RIGHT($F797, 1)))</f>
        <v>0</v>
      </c>
      <c r="BB797" s="45">
        <f t="shared" si="18408"/>
        <v>0</v>
      </c>
      <c r="BC797" s="36"/>
      <c r="BD797" s="37"/>
      <c r="BE797" s="44">
        <f>parseTime(BC797)-(BD800=INT(RIGHT($F797, 1)))</f>
        <v>0</v>
      </c>
      <c r="BF797" s="45">
        <f t="shared" si="18409"/>
        <v>0</v>
      </c>
      <c r="BG797" s="36"/>
      <c r="BH797" s="37"/>
      <c r="BI797" s="44">
        <f>parseTime(BG797)-(BH800=INT(RIGHT($F797, 1)))</f>
        <v>0</v>
      </c>
      <c r="BJ797" s="45">
        <f t="shared" si="18410"/>
        <v>0</v>
      </c>
      <c r="BK797" s="36"/>
      <c r="BL797" s="37"/>
      <c r="BM797" s="44">
        <f>parseTime(BK797)-(BL800=INT(RIGHT($F797, 1)))</f>
        <v>0</v>
      </c>
      <c r="BN797" s="45">
        <f t="shared" si="18411"/>
        <v>0</v>
      </c>
      <c r="BO797" s="36"/>
      <c r="BP797" s="37"/>
      <c r="BQ797" s="44">
        <f t="shared" ref="BQ797" si="18448">parseTime(BO797)-(BP800=INT(RIGHT($F797, 1)))</f>
        <v>0</v>
      </c>
      <c r="BR797" s="45">
        <f t="shared" si="18413"/>
        <v>0</v>
      </c>
      <c r="BS797" s="36"/>
      <c r="BT797" s="37"/>
      <c r="BU797" s="44">
        <f t="shared" ref="BU797" si="18449">parseTime(BS797)-(BT800=INT(RIGHT($F797, 1)))</f>
        <v>0</v>
      </c>
      <c r="BV797" s="45">
        <f t="shared" si="18415"/>
        <v>0</v>
      </c>
      <c r="BW797" s="36"/>
      <c r="BX797" s="37"/>
      <c r="BY797" s="44">
        <f t="shared" ref="BY797" si="18450">parseTime(BW797)-(BX800=INT(RIGHT($F797, 1)))</f>
        <v>0</v>
      </c>
      <c r="BZ797" s="45">
        <f t="shared" si="18417"/>
        <v>0</v>
      </c>
      <c r="CA797" s="36"/>
      <c r="CB797" s="37"/>
      <c r="CC797" s="44">
        <f t="shared" ref="CC797" si="18451">parseTime(CA797)-(CB800=INT(RIGHT($F797, 1)))</f>
        <v>0</v>
      </c>
      <c r="CD797" s="45">
        <f t="shared" si="18419"/>
        <v>0</v>
      </c>
      <c r="CE797" s="36"/>
      <c r="CF797" s="37"/>
      <c r="CG797" s="44">
        <f t="shared" ref="CG797" si="18452">parseTime(CE797)-(CF800=INT(RIGHT($F797, 1)))</f>
        <v>0</v>
      </c>
      <c r="CH797" s="45">
        <f t="shared" si="18421"/>
        <v>0</v>
      </c>
    </row>
    <row r="798" spans="1:86" x14ac:dyDescent="0.25">
      <c r="A798" s="56"/>
      <c r="B798" s="57"/>
      <c r="C798" s="14">
        <f t="shared" si="18438"/>
        <v>0</v>
      </c>
      <c r="D798" s="14" t="s">
        <v>259</v>
      </c>
      <c r="E798" s="20">
        <v>3.25</v>
      </c>
      <c r="F798" s="51" t="s">
        <v>131</v>
      </c>
      <c r="G798" s="36"/>
      <c r="H798" s="37"/>
      <c r="I798" s="44">
        <f t="shared" ref="I798" si="18453">parseTime(G798)-(H800=INT(RIGHT($F798, 1)))</f>
        <v>0</v>
      </c>
      <c r="J798" s="45">
        <f t="shared" si="18389"/>
        <v>0</v>
      </c>
      <c r="K798" s="36"/>
      <c r="L798" s="37"/>
      <c r="M798" s="44">
        <f t="shared" ref="M798" si="18454">parseTime(K798)-(L800=INT(RIGHT($F798, 1)))</f>
        <v>0</v>
      </c>
      <c r="N798" s="45">
        <f t="shared" si="18391"/>
        <v>0</v>
      </c>
      <c r="O798" s="36"/>
      <c r="P798" s="37"/>
      <c r="Q798" s="44">
        <f t="shared" ref="Q798" si="18455">parseTime(O798)-(P800=INT(RIGHT($F798, 1)))</f>
        <v>0</v>
      </c>
      <c r="R798" s="45">
        <f t="shared" si="18393"/>
        <v>0</v>
      </c>
      <c r="S798" s="36"/>
      <c r="T798" s="37"/>
      <c r="U798" s="44">
        <f t="shared" ref="U798" si="18456">parseTime(S798)-(T800=INT(RIGHT($F798, 1)))</f>
        <v>0</v>
      </c>
      <c r="V798" s="45">
        <f t="shared" si="18395"/>
        <v>0</v>
      </c>
      <c r="W798" s="36"/>
      <c r="X798" s="37"/>
      <c r="Y798" s="44">
        <f t="shared" ref="Y798" si="18457">parseTime(W798)-(X800=INT(RIGHT($F798, 1)))</f>
        <v>0</v>
      </c>
      <c r="Z798" s="45">
        <f t="shared" si="18397"/>
        <v>0</v>
      </c>
      <c r="AA798" s="36"/>
      <c r="AB798" s="37"/>
      <c r="AC798" s="44">
        <f t="shared" ref="AC798" si="18458">parseTime(AA798)-(AB800=INT(RIGHT($F798, 1)))</f>
        <v>0</v>
      </c>
      <c r="AD798" s="45">
        <f t="shared" si="18399"/>
        <v>0</v>
      </c>
      <c r="AE798" s="36"/>
      <c r="AF798" s="37"/>
      <c r="AG798" s="44">
        <f t="shared" ref="AG798" si="18459">parseTime(AE798)-(AF800=INT(RIGHT($F798, 1)))</f>
        <v>0</v>
      </c>
      <c r="AH798" s="45">
        <f t="shared" si="18401"/>
        <v>0</v>
      </c>
      <c r="AI798" s="36"/>
      <c r="AJ798" s="37"/>
      <c r="AK798" s="44">
        <f>parseTime(AI798)-(AJ800=INT(RIGHT($F798, 1)))</f>
        <v>0</v>
      </c>
      <c r="AL798" s="45">
        <f t="shared" si="18402"/>
        <v>0</v>
      </c>
      <c r="AM798" s="36"/>
      <c r="AN798" s="37"/>
      <c r="AO798" s="44">
        <f t="shared" ref="AO798" si="18460">parseTime(AM798)-(AN800=INT(RIGHT($F798, 1)))</f>
        <v>0</v>
      </c>
      <c r="AP798" s="45">
        <f t="shared" si="18404"/>
        <v>0</v>
      </c>
      <c r="AQ798" s="36"/>
      <c r="AR798" s="37"/>
      <c r="AS798" s="44">
        <f t="shared" ref="AS798" si="18461">parseTime(AQ798)-(AR800=INT(RIGHT($F798, 1)))</f>
        <v>0</v>
      </c>
      <c r="AT798" s="45">
        <f t="shared" si="18406"/>
        <v>0</v>
      </c>
      <c r="AU798" s="36"/>
      <c r="AV798" s="37"/>
      <c r="AW798" s="44">
        <f>parseTime(AU798)-(AV800=INT(RIGHT($F798, 1)))</f>
        <v>0</v>
      </c>
      <c r="AX798" s="45">
        <f t="shared" si="18407"/>
        <v>0</v>
      </c>
      <c r="AY798" s="36"/>
      <c r="AZ798" s="37"/>
      <c r="BA798" s="44">
        <f>parseTime(AY798)-(AZ800=INT(RIGHT($F798, 1)))</f>
        <v>0</v>
      </c>
      <c r="BB798" s="45">
        <f t="shared" si="18408"/>
        <v>0</v>
      </c>
      <c r="BC798" s="36"/>
      <c r="BD798" s="37"/>
      <c r="BE798" s="44">
        <f>parseTime(BC798)-(BD800=INT(RIGHT($F798, 1)))</f>
        <v>0</v>
      </c>
      <c r="BF798" s="45">
        <f t="shared" si="18409"/>
        <v>0</v>
      </c>
      <c r="BG798" s="36"/>
      <c r="BH798" s="37"/>
      <c r="BI798" s="44">
        <f>parseTime(BG798)-(BH800=INT(RIGHT($F798, 1)))</f>
        <v>0</v>
      </c>
      <c r="BJ798" s="45">
        <f t="shared" si="18410"/>
        <v>0</v>
      </c>
      <c r="BK798" s="36"/>
      <c r="BL798" s="37"/>
      <c r="BM798" s="44">
        <f>parseTime(BK798)-(BL800=INT(RIGHT($F798, 1)))</f>
        <v>0</v>
      </c>
      <c r="BN798" s="45">
        <f t="shared" si="18411"/>
        <v>0</v>
      </c>
      <c r="BO798" s="36"/>
      <c r="BP798" s="37"/>
      <c r="BQ798" s="44">
        <f t="shared" ref="BQ798" si="18462">parseTime(BO798)-(BP800=INT(RIGHT($F798, 1)))</f>
        <v>0</v>
      </c>
      <c r="BR798" s="45">
        <f t="shared" si="18413"/>
        <v>0</v>
      </c>
      <c r="BS798" s="36"/>
      <c r="BT798" s="37"/>
      <c r="BU798" s="44">
        <f t="shared" ref="BU798" si="18463">parseTime(BS798)-(BT800=INT(RIGHT($F798, 1)))</f>
        <v>0</v>
      </c>
      <c r="BV798" s="45">
        <f t="shared" si="18415"/>
        <v>0</v>
      </c>
      <c r="BW798" s="36"/>
      <c r="BX798" s="37"/>
      <c r="BY798" s="44">
        <f t="shared" ref="BY798" si="18464">parseTime(BW798)-(BX800=INT(RIGHT($F798, 1)))</f>
        <v>0</v>
      </c>
      <c r="BZ798" s="45">
        <f t="shared" si="18417"/>
        <v>0</v>
      </c>
      <c r="CA798" s="36"/>
      <c r="CB798" s="37"/>
      <c r="CC798" s="44">
        <f t="shared" ref="CC798" si="18465">parseTime(CA798)-(CB800=INT(RIGHT($F798, 1)))</f>
        <v>0</v>
      </c>
      <c r="CD798" s="45">
        <f t="shared" si="18419"/>
        <v>0</v>
      </c>
      <c r="CE798" s="36"/>
      <c r="CF798" s="37"/>
      <c r="CG798" s="44">
        <f t="shared" ref="CG798" si="18466">parseTime(CE798)-(CF800=INT(RIGHT($F798, 1)))</f>
        <v>0</v>
      </c>
      <c r="CH798" s="45">
        <f t="shared" si="18421"/>
        <v>0</v>
      </c>
    </row>
    <row r="799" spans="1:86" x14ac:dyDescent="0.25">
      <c r="A799" s="56" t="s">
        <v>119</v>
      </c>
      <c r="B799" s="57">
        <f ca="1">roleHours(G795:CH801, "MCC")</f>
        <v>0</v>
      </c>
      <c r="C799" s="14">
        <f t="shared" ca="1" si="18438"/>
        <v>0</v>
      </c>
      <c r="D799" s="14" t="s">
        <v>260</v>
      </c>
      <c r="E799" s="20">
        <v>4.6500000000000004</v>
      </c>
      <c r="F799" s="51" t="s">
        <v>132</v>
      </c>
      <c r="G799" s="36"/>
      <c r="H799" s="37"/>
      <c r="I799" s="44">
        <f t="shared" ref="I799" si="18467">parseTime(G799)-(H800=INT(RIGHT($F799, 1)))</f>
        <v>0</v>
      </c>
      <c r="J799" s="45">
        <f t="shared" si="18389"/>
        <v>0</v>
      </c>
      <c r="K799" s="36"/>
      <c r="L799" s="37"/>
      <c r="M799" s="44">
        <f t="shared" ref="M799" si="18468">parseTime(K799)-(L800=INT(RIGHT($F799, 1)))</f>
        <v>0</v>
      </c>
      <c r="N799" s="45">
        <f t="shared" si="18391"/>
        <v>0</v>
      </c>
      <c r="O799" s="36"/>
      <c r="P799" s="37"/>
      <c r="Q799" s="44">
        <f t="shared" ref="Q799" si="18469">parseTime(O799)-(P800=INT(RIGHT($F799, 1)))</f>
        <v>0</v>
      </c>
      <c r="R799" s="45">
        <f t="shared" si="18393"/>
        <v>0</v>
      </c>
      <c r="S799" s="36"/>
      <c r="T799" s="37"/>
      <c r="U799" s="44">
        <f t="shared" ref="U799" si="18470">parseTime(S799)-(T800=INT(RIGHT($F799, 1)))</f>
        <v>0</v>
      </c>
      <c r="V799" s="45">
        <f t="shared" si="18395"/>
        <v>0</v>
      </c>
      <c r="W799" s="36"/>
      <c r="X799" s="37"/>
      <c r="Y799" s="44">
        <f t="shared" ref="Y799" si="18471">parseTime(W799)-(X800=INT(RIGHT($F799, 1)))</f>
        <v>0</v>
      </c>
      <c r="Z799" s="45">
        <f t="shared" si="18397"/>
        <v>0</v>
      </c>
      <c r="AA799" s="36"/>
      <c r="AB799" s="37"/>
      <c r="AC799" s="44">
        <f t="shared" ref="AC799" si="18472">parseTime(AA799)-(AB800=INT(RIGHT($F799, 1)))</f>
        <v>0</v>
      </c>
      <c r="AD799" s="45">
        <f t="shared" si="18399"/>
        <v>0</v>
      </c>
      <c r="AE799" s="36"/>
      <c r="AF799" s="37"/>
      <c r="AG799" s="44">
        <f t="shared" ref="AG799" si="18473">parseTime(AE799)-(AF800=INT(RIGHT($F799, 1)))</f>
        <v>0</v>
      </c>
      <c r="AH799" s="45">
        <f t="shared" si="18401"/>
        <v>0</v>
      </c>
      <c r="AI799" s="36"/>
      <c r="AJ799" s="37"/>
      <c r="AK799" s="44">
        <f>parseTime(AI799)-(AJ800=INT(RIGHT($F799, 1)))</f>
        <v>0</v>
      </c>
      <c r="AL799" s="45">
        <f t="shared" si="18402"/>
        <v>0</v>
      </c>
      <c r="AM799" s="36"/>
      <c r="AN799" s="37"/>
      <c r="AO799" s="44">
        <f t="shared" ref="AO799" si="18474">parseTime(AM799)-(AN800=INT(RIGHT($F799, 1)))</f>
        <v>0</v>
      </c>
      <c r="AP799" s="45">
        <f t="shared" si="18404"/>
        <v>0</v>
      </c>
      <c r="AQ799" s="36"/>
      <c r="AR799" s="37"/>
      <c r="AS799" s="44">
        <f t="shared" ref="AS799" si="18475">parseTime(AQ799)-(AR800=INT(RIGHT($F799, 1)))</f>
        <v>0</v>
      </c>
      <c r="AT799" s="45">
        <f t="shared" si="18406"/>
        <v>0</v>
      </c>
      <c r="AU799" s="36"/>
      <c r="AV799" s="37"/>
      <c r="AW799" s="44">
        <f>parseTime(AU799)-(AV800=INT(RIGHT($F799, 1)))</f>
        <v>0</v>
      </c>
      <c r="AX799" s="45">
        <f t="shared" si="18407"/>
        <v>0</v>
      </c>
      <c r="AY799" s="36"/>
      <c r="AZ799" s="37"/>
      <c r="BA799" s="44">
        <f>parseTime(AY799)-(AZ800=INT(RIGHT($F799, 1)))</f>
        <v>0</v>
      </c>
      <c r="BB799" s="45">
        <f t="shared" si="18408"/>
        <v>0</v>
      </c>
      <c r="BC799" s="36"/>
      <c r="BD799" s="37"/>
      <c r="BE799" s="44">
        <f>parseTime(BC799)-(BD800=INT(RIGHT($F799, 1)))</f>
        <v>0</v>
      </c>
      <c r="BF799" s="45">
        <f t="shared" si="18409"/>
        <v>0</v>
      </c>
      <c r="BG799" s="36"/>
      <c r="BH799" s="37"/>
      <c r="BI799" s="44">
        <f>parseTime(BG799)-(BH800=INT(RIGHT($F799, 1)))</f>
        <v>0</v>
      </c>
      <c r="BJ799" s="45">
        <f t="shared" si="18410"/>
        <v>0</v>
      </c>
      <c r="BK799" s="36"/>
      <c r="BL799" s="37"/>
      <c r="BM799" s="44">
        <f>parseTime(BK799)-(BL800=INT(RIGHT($F799, 1)))</f>
        <v>0</v>
      </c>
      <c r="BN799" s="45">
        <f t="shared" si="18411"/>
        <v>0</v>
      </c>
      <c r="BO799" s="36"/>
      <c r="BP799" s="37"/>
      <c r="BQ799" s="44">
        <f t="shared" ref="BQ799" si="18476">parseTime(BO799)-(BP800=INT(RIGHT($F799, 1)))</f>
        <v>0</v>
      </c>
      <c r="BR799" s="45">
        <f t="shared" si="18413"/>
        <v>0</v>
      </c>
      <c r="BS799" s="36"/>
      <c r="BT799" s="37"/>
      <c r="BU799" s="44">
        <f t="shared" ref="BU799" si="18477">parseTime(BS799)-(BT800=INT(RIGHT($F799, 1)))</f>
        <v>0</v>
      </c>
      <c r="BV799" s="45">
        <f t="shared" si="18415"/>
        <v>0</v>
      </c>
      <c r="BW799" s="36"/>
      <c r="BX799" s="37"/>
      <c r="BY799" s="44">
        <f t="shared" ref="BY799" si="18478">parseTime(BW799)-(BX800=INT(RIGHT($F799, 1)))</f>
        <v>0</v>
      </c>
      <c r="BZ799" s="45">
        <f t="shared" si="18417"/>
        <v>0</v>
      </c>
      <c r="CA799" s="36"/>
      <c r="CB799" s="37"/>
      <c r="CC799" s="44">
        <f t="shared" ref="CC799" si="18479">parseTime(CA799)-(CB800=INT(RIGHT($F799, 1)))</f>
        <v>0</v>
      </c>
      <c r="CD799" s="45">
        <f t="shared" si="18419"/>
        <v>0</v>
      </c>
      <c r="CE799" s="36"/>
      <c r="CF799" s="37"/>
      <c r="CG799" s="44">
        <f t="shared" ref="CG799" si="18480">parseTime(CE799)-(CF800=INT(RIGHT($F799, 1)))</f>
        <v>0</v>
      </c>
      <c r="CH799" s="45">
        <f t="shared" si="18421"/>
        <v>0</v>
      </c>
    </row>
    <row r="800" spans="1:86" x14ac:dyDescent="0.25">
      <c r="A800" s="56"/>
      <c r="B800" s="57"/>
      <c r="C800" s="14">
        <f t="shared" si="18438"/>
        <v>0</v>
      </c>
      <c r="D800" s="14"/>
      <c r="E800" s="20"/>
      <c r="F800" s="51"/>
      <c r="G800" s="46" t="s">
        <v>134</v>
      </c>
      <c r="H800" s="38">
        <f t="shared" ref="H800" si="18481">lunchAdjust(G795:H799)</f>
        <v>1</v>
      </c>
      <c r="I800" s="48" t="s">
        <v>0</v>
      </c>
      <c r="J800" s="39">
        <f t="shared" ref="J800" si="18482">SUMPRODUCT(I795:I799*J795:J799)</f>
        <v>8</v>
      </c>
      <c r="K800" s="46" t="s">
        <v>134</v>
      </c>
      <c r="L800" s="38">
        <f t="shared" ref="L800" si="18483">lunchAdjust(K795:L799)</f>
        <v>1</v>
      </c>
      <c r="M800" s="48" t="s">
        <v>0</v>
      </c>
      <c r="N800" s="39">
        <f t="shared" ref="N800" si="18484">SUMPRODUCT(M795:M799*N795:N799)</f>
        <v>8</v>
      </c>
      <c r="O800" s="46" t="s">
        <v>134</v>
      </c>
      <c r="P800" s="38">
        <f t="shared" ref="P800" si="18485">lunchAdjust(O795:P799)</f>
        <v>1</v>
      </c>
      <c r="Q800" s="48" t="s">
        <v>0</v>
      </c>
      <c r="R800" s="39">
        <f t="shared" ref="R800" si="18486">SUMPRODUCT(Q795:Q799*R795:R799)</f>
        <v>8</v>
      </c>
      <c r="S800" s="46" t="s">
        <v>134</v>
      </c>
      <c r="T800" s="38">
        <f t="shared" ref="T800" si="18487">lunchAdjust(S795:T799)</f>
        <v>1</v>
      </c>
      <c r="U800" s="48" t="s">
        <v>0</v>
      </c>
      <c r="V800" s="39">
        <f t="shared" ref="V800" si="18488">SUMPRODUCT(U795:U799*V795:V799)</f>
        <v>8</v>
      </c>
      <c r="W800" s="46" t="s">
        <v>134</v>
      </c>
      <c r="X800" s="38">
        <f t="shared" ref="X800" si="18489">lunchAdjust(W795:X799)</f>
        <v>1</v>
      </c>
      <c r="Y800" s="48" t="s">
        <v>0</v>
      </c>
      <c r="Z800" s="39">
        <f t="shared" ref="Z800" si="18490">SUMPRODUCT(Y795:Y799*Z795:Z799)</f>
        <v>8</v>
      </c>
      <c r="AA800" s="46" t="s">
        <v>134</v>
      </c>
      <c r="AB800" s="38">
        <f t="shared" ref="AB800" si="18491">lunchAdjust(AA795:AB799)</f>
        <v>1</v>
      </c>
      <c r="AC800" s="48" t="s">
        <v>0</v>
      </c>
      <c r="AD800" s="39">
        <f t="shared" ref="AD800" si="18492">SUMPRODUCT(AC795:AC799*AD795:AD799)</f>
        <v>8</v>
      </c>
      <c r="AE800" s="46" t="s">
        <v>134</v>
      </c>
      <c r="AF800" s="38">
        <f t="shared" ref="AF800" si="18493">lunchAdjust(AE795:AF799)</f>
        <v>1</v>
      </c>
      <c r="AG800" s="48" t="s">
        <v>0</v>
      </c>
      <c r="AH800" s="39">
        <f t="shared" ref="AH800" si="18494">SUMPRODUCT(AG795:AG799*AH795:AH799)</f>
        <v>6.5</v>
      </c>
      <c r="AI800" s="46" t="s">
        <v>134</v>
      </c>
      <c r="AJ800" s="38">
        <f t="shared" ref="AJ800" si="18495">lunchAdjust(AI795:AJ799)</f>
        <v>1</v>
      </c>
      <c r="AK800" s="48" t="s">
        <v>0</v>
      </c>
      <c r="AL800" s="39">
        <f t="shared" ref="AL800" si="18496">SUMPRODUCT(AK795:AK799*AL795:AL799)</f>
        <v>8</v>
      </c>
      <c r="AM800" s="46" t="s">
        <v>134</v>
      </c>
      <c r="AN800" s="38">
        <f t="shared" ref="AN800" si="18497">lunchAdjust(AM795:AN799)</f>
        <v>1</v>
      </c>
      <c r="AO800" s="48" t="s">
        <v>0</v>
      </c>
      <c r="AP800" s="39">
        <f t="shared" ref="AP800" si="18498">SUMPRODUCT(AO795:AO799*AP795:AP799)</f>
        <v>8</v>
      </c>
      <c r="AQ800" s="46" t="s">
        <v>134</v>
      </c>
      <c r="AR800" s="38">
        <f t="shared" ref="AR800" si="18499">lunchAdjust(AQ795:AR799)</f>
        <v>0</v>
      </c>
      <c r="AS800" s="48" t="s">
        <v>0</v>
      </c>
      <c r="AT800" s="39">
        <f t="shared" ref="AT800" si="18500">SUMPRODUCT(AS795:AS799*AT795:AT799)</f>
        <v>0</v>
      </c>
      <c r="AU800" s="46" t="s">
        <v>134</v>
      </c>
      <c r="AV800" s="38">
        <f t="shared" ref="AV800" si="18501">lunchAdjust(AU795:AV799)</f>
        <v>1</v>
      </c>
      <c r="AW800" s="48" t="s">
        <v>0</v>
      </c>
      <c r="AX800" s="39">
        <f t="shared" ref="AX800" si="18502">SUMPRODUCT(AW795:AW799*AX795:AX799)</f>
        <v>8</v>
      </c>
      <c r="AY800" s="46" t="s">
        <v>134</v>
      </c>
      <c r="AZ800" s="38">
        <f t="shared" ref="AZ800" si="18503">lunchAdjust(AY795:AZ799)</f>
        <v>0</v>
      </c>
      <c r="BA800" s="48" t="s">
        <v>0</v>
      </c>
      <c r="BB800" s="39">
        <f t="shared" ref="BB800" si="18504">SUMPRODUCT(BA795:BA799*BB795:BB799)</f>
        <v>0</v>
      </c>
      <c r="BC800" s="46" t="s">
        <v>134</v>
      </c>
      <c r="BD800" s="38">
        <f t="shared" ref="BD800" si="18505">lunchAdjust(BC795:BD799)</f>
        <v>0</v>
      </c>
      <c r="BE800" s="48" t="s">
        <v>0</v>
      </c>
      <c r="BF800" s="39">
        <f t="shared" ref="BF800" si="18506">SUMPRODUCT(BE795:BE799*BF795:BF799)</f>
        <v>0</v>
      </c>
      <c r="BG800" s="46" t="s">
        <v>134</v>
      </c>
      <c r="BH800" s="38">
        <f t="shared" ref="BH800" si="18507">lunchAdjust(BG795:BH799)</f>
        <v>0</v>
      </c>
      <c r="BI800" s="48" t="s">
        <v>0</v>
      </c>
      <c r="BJ800" s="39">
        <f t="shared" ref="BJ800" si="18508">SUMPRODUCT(BI795:BI799*BJ795:BJ799)</f>
        <v>0</v>
      </c>
      <c r="BK800" s="46" t="s">
        <v>134</v>
      </c>
      <c r="BL800" s="38">
        <f t="shared" ref="BL800" si="18509">lunchAdjust(BK795:BL799)</f>
        <v>0</v>
      </c>
      <c r="BM800" s="48" t="s">
        <v>0</v>
      </c>
      <c r="BN800" s="39">
        <f t="shared" ref="BN800" si="18510">SUMPRODUCT(BM795:BM799*BN795:BN799)</f>
        <v>0</v>
      </c>
      <c r="BO800" s="46" t="s">
        <v>134</v>
      </c>
      <c r="BP800" s="38">
        <f t="shared" ref="BP800" si="18511">lunchAdjust(BO795:BP799)</f>
        <v>0</v>
      </c>
      <c r="BQ800" s="48" t="s">
        <v>0</v>
      </c>
      <c r="BR800" s="39">
        <f t="shared" ref="BR800" si="18512">SUMPRODUCT(BQ795:BQ799*BR795:BR799)</f>
        <v>0</v>
      </c>
      <c r="BS800" s="46" t="s">
        <v>134</v>
      </c>
      <c r="BT800" s="38">
        <f t="shared" ref="BT800" si="18513">lunchAdjust(BS795:BT799)</f>
        <v>0</v>
      </c>
      <c r="BU800" s="48" t="s">
        <v>0</v>
      </c>
      <c r="BV800" s="39">
        <f t="shared" ref="BV800" si="18514">SUMPRODUCT(BU795:BU799*BV795:BV799)</f>
        <v>0</v>
      </c>
      <c r="BW800" s="46" t="s">
        <v>134</v>
      </c>
      <c r="BX800" s="38">
        <f t="shared" ref="BX800" si="18515">lunchAdjust(BW795:BX799)</f>
        <v>0</v>
      </c>
      <c r="BY800" s="48" t="s">
        <v>0</v>
      </c>
      <c r="BZ800" s="39">
        <f t="shared" ref="BZ800" si="18516">SUMPRODUCT(BY795:BY799*BZ795:BZ799)</f>
        <v>0</v>
      </c>
      <c r="CA800" s="46" t="s">
        <v>134</v>
      </c>
      <c r="CB800" s="38">
        <f t="shared" ref="CB800" si="18517">lunchAdjust(CA795:CB799)</f>
        <v>0</v>
      </c>
      <c r="CC800" s="48" t="s">
        <v>0</v>
      </c>
      <c r="CD800" s="39">
        <f t="shared" ref="CD800" si="18518">SUMPRODUCT(CC795:CC799*CD795:CD799)</f>
        <v>0</v>
      </c>
      <c r="CE800" s="46" t="s">
        <v>134</v>
      </c>
      <c r="CF800" s="38">
        <f t="shared" ref="CF800" si="18519">lunchAdjust(CE795:CF799)</f>
        <v>0</v>
      </c>
      <c r="CG800" s="48" t="s">
        <v>0</v>
      </c>
      <c r="CH800" s="39">
        <f t="shared" ref="CH800" si="18520">SUMPRODUCT(CG795:CG799*CH795:CH799)</f>
        <v>0</v>
      </c>
    </row>
    <row r="801" spans="1:86" ht="15.75" thickBot="1" x14ac:dyDescent="0.3">
      <c r="A801" s="58" t="s">
        <v>121</v>
      </c>
      <c r="B801" s="59">
        <f ca="1">roleHours(G795:CH801, "OUT")</f>
        <v>0</v>
      </c>
      <c r="C801" s="54" t="s">
        <v>137</v>
      </c>
      <c r="D801" s="22">
        <f ca="1">roleHours(G795:CH801, "PTO")</f>
        <v>0</v>
      </c>
      <c r="E801" s="23"/>
      <c r="F801" s="52"/>
      <c r="G801" s="47" t="s">
        <v>39</v>
      </c>
      <c r="H801" s="40">
        <f t="shared" si="17359"/>
        <v>0</v>
      </c>
      <c r="I801" s="49" t="s">
        <v>135</v>
      </c>
      <c r="J801" s="41">
        <f t="shared" ref="J801" si="18521">J800*G$4</f>
        <v>0</v>
      </c>
      <c r="K801" s="47" t="s">
        <v>39</v>
      </c>
      <c r="L801" s="40">
        <f t="shared" ref="L801" si="18522">SUMPRODUCT(M795:M799*(L795:L799="PTO"))+SUMPRODUCT(M795:M799*(L795:L799="HOL"))</f>
        <v>0</v>
      </c>
      <c r="M801" s="49" t="s">
        <v>135</v>
      </c>
      <c r="N801" s="41">
        <f t="shared" ref="N801" si="18523">N800*K$4</f>
        <v>0</v>
      </c>
      <c r="O801" s="47" t="s">
        <v>39</v>
      </c>
      <c r="P801" s="40">
        <f t="shared" ref="P801" si="18524">SUMPRODUCT(Q795:Q799*(P795:P799="PTO"))+SUMPRODUCT(Q795:Q799*(P795:P799="HOL"))</f>
        <v>0</v>
      </c>
      <c r="Q801" s="49" t="s">
        <v>135</v>
      </c>
      <c r="R801" s="41">
        <f t="shared" ref="R801" si="18525">R800*O$4</f>
        <v>8</v>
      </c>
      <c r="S801" s="47" t="s">
        <v>39</v>
      </c>
      <c r="T801" s="40">
        <f t="shared" ref="T801" si="18526">SUMPRODUCT(U795:U799*(T795:T799="PTO"))+SUMPRODUCT(U795:U799*(T795:T799="HOL"))</f>
        <v>0</v>
      </c>
      <c r="U801" s="49" t="s">
        <v>135</v>
      </c>
      <c r="V801" s="41">
        <f t="shared" ref="V801" si="18527">V800*S$4</f>
        <v>0</v>
      </c>
      <c r="W801" s="47" t="s">
        <v>39</v>
      </c>
      <c r="X801" s="40">
        <f t="shared" ref="X801" si="18528">SUMPRODUCT(Y795:Y799*(X795:X799="PTO"))+SUMPRODUCT(Y795:Y799*(X795:X799="HOL"))</f>
        <v>0</v>
      </c>
      <c r="Y801" s="49" t="s">
        <v>135</v>
      </c>
      <c r="Z801" s="41">
        <f t="shared" ref="Z801" si="18529">Z800*W$4</f>
        <v>8</v>
      </c>
      <c r="AA801" s="47" t="s">
        <v>39</v>
      </c>
      <c r="AB801" s="40">
        <f t="shared" ref="AB801" si="18530">SUMPRODUCT(AC795:AC799*(AB795:AB799="PTO"))+SUMPRODUCT(AC795:AC799*(AB795:AB799="HOL"))</f>
        <v>0</v>
      </c>
      <c r="AC801" s="49" t="s">
        <v>135</v>
      </c>
      <c r="AD801" s="41">
        <f t="shared" ref="AD801" si="18531">AD800*AA$4</f>
        <v>8</v>
      </c>
      <c r="AE801" s="47" t="s">
        <v>39</v>
      </c>
      <c r="AF801" s="40">
        <f t="shared" ref="AF801" si="18532">SUMPRODUCT(AG795:AG799*(AF795:AF799="PTO"))+SUMPRODUCT(AG795:AG799*(AF795:AF799="HOL"))</f>
        <v>0</v>
      </c>
      <c r="AG801" s="49" t="s">
        <v>135</v>
      </c>
      <c r="AH801" s="41">
        <f t="shared" ref="AH801" si="18533">AH800*AE$4</f>
        <v>6.5</v>
      </c>
      <c r="AI801" s="47" t="s">
        <v>39</v>
      </c>
      <c r="AJ801" s="40">
        <f t="shared" ref="AJ801" si="18534">SUMPRODUCT(AK795:AK799*(AJ795:AJ799="PTO"))+SUMPRODUCT(AK795:AK799*(AJ795:AJ799="HOL"))</f>
        <v>0</v>
      </c>
      <c r="AK801" s="49" t="s">
        <v>135</v>
      </c>
      <c r="AL801" s="41">
        <f>AL800*AI$4</f>
        <v>8</v>
      </c>
      <c r="AM801" s="47" t="s">
        <v>39</v>
      </c>
      <c r="AN801" s="40">
        <f t="shared" ref="AN801" si="18535">SUMPRODUCT(AO795:AO799*(AN795:AN799="PTO"))+SUMPRODUCT(AO795:AO799*(AN795:AN799="HOL"))</f>
        <v>0</v>
      </c>
      <c r="AO801" s="49" t="s">
        <v>135</v>
      </c>
      <c r="AP801" s="41">
        <f t="shared" ref="AP801" si="18536">AP800*AM$4</f>
        <v>8</v>
      </c>
      <c r="AQ801" s="47" t="s">
        <v>39</v>
      </c>
      <c r="AR801" s="40">
        <f t="shared" ref="AR801" si="18537">SUMPRODUCT(AS795:AS799*(AR795:AR799="PTO"))+SUMPRODUCT(AS795:AS799*(AR795:AR799="HOL"))</f>
        <v>0</v>
      </c>
      <c r="AS801" s="49" t="s">
        <v>135</v>
      </c>
      <c r="AT801" s="41">
        <f t="shared" ref="AT801" si="18538">AT800*AQ$4</f>
        <v>0</v>
      </c>
      <c r="AU801" s="47" t="s">
        <v>39</v>
      </c>
      <c r="AV801" s="40">
        <f t="shared" ref="AV801" si="18539">SUMPRODUCT(AW795:AW799*(AV795:AV799="PTO"))+SUMPRODUCT(AW795:AW799*(AV795:AV799="HOL"))</f>
        <v>0</v>
      </c>
      <c r="AW801" s="49" t="s">
        <v>135</v>
      </c>
      <c r="AX801" s="41">
        <f>AX800*AU$4</f>
        <v>8</v>
      </c>
      <c r="AY801" s="47" t="s">
        <v>39</v>
      </c>
      <c r="AZ801" s="40">
        <f t="shared" ref="AZ801" si="18540">SUMPRODUCT(BA795:BA799*(AZ795:AZ799="PTO"))+SUMPRODUCT(BA795:BA799*(AZ795:AZ799="HOL"))</f>
        <v>0</v>
      </c>
      <c r="BA801" s="49" t="s">
        <v>135</v>
      </c>
      <c r="BB801" s="41">
        <f>BB800*AY$4</f>
        <v>0</v>
      </c>
      <c r="BC801" s="47" t="s">
        <v>39</v>
      </c>
      <c r="BD801" s="40">
        <f t="shared" ref="BD801" si="18541">SUMPRODUCT(BE795:BE799*(BD795:BD799="PTO"))+SUMPRODUCT(BE795:BE799*(BD795:BD799="HOL"))</f>
        <v>0</v>
      </c>
      <c r="BE801" s="49" t="s">
        <v>135</v>
      </c>
      <c r="BF801" s="41">
        <f>BF800*BC$4</f>
        <v>0</v>
      </c>
      <c r="BG801" s="47" t="s">
        <v>39</v>
      </c>
      <c r="BH801" s="40">
        <f t="shared" ref="BH801" si="18542">SUMPRODUCT(BI795:BI799*(BH795:BH799="PTO"))+SUMPRODUCT(BI795:BI799*(BH795:BH799="HOL"))</f>
        <v>0</v>
      </c>
      <c r="BI801" s="49" t="s">
        <v>135</v>
      </c>
      <c r="BJ801" s="41">
        <f>BJ800*BG$4</f>
        <v>0</v>
      </c>
      <c r="BK801" s="47" t="s">
        <v>39</v>
      </c>
      <c r="BL801" s="40">
        <f t="shared" ref="BL801" si="18543">SUMPRODUCT(BM795:BM799*(BL795:BL799="PTO"))+SUMPRODUCT(BM795:BM799*(BL795:BL799="HOL"))</f>
        <v>0</v>
      </c>
      <c r="BM801" s="49" t="s">
        <v>135</v>
      </c>
      <c r="BN801" s="41">
        <f>BN800*BK$4</f>
        <v>0</v>
      </c>
      <c r="BO801" s="47" t="s">
        <v>39</v>
      </c>
      <c r="BP801" s="40">
        <f t="shared" ref="BP801" si="18544">SUMPRODUCT(BQ795:BQ799*(BP795:BP799="PTO"))+SUMPRODUCT(BQ795:BQ799*(BP795:BP799="HOL"))</f>
        <v>0</v>
      </c>
      <c r="BQ801" s="49" t="s">
        <v>135</v>
      </c>
      <c r="BR801" s="41">
        <f t="shared" ref="BR801" si="18545">BR800*BO$4</f>
        <v>0</v>
      </c>
      <c r="BS801" s="47" t="s">
        <v>39</v>
      </c>
      <c r="BT801" s="40">
        <f t="shared" ref="BT801" si="18546">SUMPRODUCT(BU795:BU799*(BT795:BT799="PTO"))+SUMPRODUCT(BU795:BU799*(BT795:BT799="HOL"))</f>
        <v>0</v>
      </c>
      <c r="BU801" s="49" t="s">
        <v>135</v>
      </c>
      <c r="BV801" s="41">
        <f t="shared" ref="BV801" si="18547">BV800*BS$4</f>
        <v>0</v>
      </c>
      <c r="BW801" s="47" t="s">
        <v>39</v>
      </c>
      <c r="BX801" s="40">
        <f t="shared" ref="BX801" si="18548">SUMPRODUCT(BY795:BY799*(BX795:BX799="PTO"))+SUMPRODUCT(BY795:BY799*(BX795:BX799="HOL"))</f>
        <v>0</v>
      </c>
      <c r="BY801" s="49" t="s">
        <v>135</v>
      </c>
      <c r="BZ801" s="41">
        <f t="shared" ref="BZ801" si="18549">BZ800*BW$4</f>
        <v>0</v>
      </c>
      <c r="CA801" s="47" t="s">
        <v>39</v>
      </c>
      <c r="CB801" s="40">
        <f t="shared" ref="CB801" si="18550">SUMPRODUCT(CC795:CC799*(CB795:CB799="PTO"))+SUMPRODUCT(CC795:CC799*(CB795:CB799="HOL"))</f>
        <v>0</v>
      </c>
      <c r="CC801" s="49" t="s">
        <v>135</v>
      </c>
      <c r="CD801" s="41">
        <f t="shared" ref="CD801" si="18551">CD800*CA$4</f>
        <v>0</v>
      </c>
      <c r="CE801" s="47" t="s">
        <v>39</v>
      </c>
      <c r="CF801" s="40">
        <f t="shared" ref="CF801" si="18552">SUMPRODUCT(CG795:CG799*(CF795:CF799="PTO"))+SUMPRODUCT(CG795:CG799*(CF795:CF799="HOL"))</f>
        <v>0</v>
      </c>
      <c r="CG801" s="49" t="s">
        <v>135</v>
      </c>
      <c r="CH801" s="41">
        <f t="shared" ref="CH801" si="18553">CH800*CE$4</f>
        <v>0</v>
      </c>
    </row>
    <row r="802" spans="1:86" x14ac:dyDescent="0.25">
      <c r="A802" s="70" t="s">
        <v>133</v>
      </c>
      <c r="B802" s="71">
        <f t="shared" ref="B802" ca="1" si="18554">D802-B803</f>
        <v>38.683247879074941</v>
      </c>
      <c r="C802" s="72" t="s">
        <v>122</v>
      </c>
      <c r="D802" s="71">
        <f>IFERROR(INDEX(Holidays[FTE], MATCH(Entry!E802, Holidays[Date], 0)), 1)*8*INDEX(FTEguide[[1]:[12]], MATCH(Entry!E803, FTEguide[Weekday], 0), IF(Entry!E805&gt;0, Entry!E805, MONTH(Entry!E802)))</f>
        <v>93.183247879074941</v>
      </c>
      <c r="E802" s="60">
        <f t="shared" ref="E802:E865" si="18555">E795+1</f>
        <v>43942</v>
      </c>
      <c r="F802" s="50" t="s">
        <v>128</v>
      </c>
      <c r="G802" s="34" t="s">
        <v>136</v>
      </c>
      <c r="H802" s="35" t="s">
        <v>23</v>
      </c>
      <c r="I802" s="42">
        <f t="shared" ref="I802" si="18556">parseTime(G802)-(H807=INT(RIGHT($F802, 1)))</f>
        <v>8</v>
      </c>
      <c r="J802" s="43">
        <f t="shared" ref="J802:J806" si="18557">isClocked(H802)</f>
        <v>1</v>
      </c>
      <c r="K802" s="34" t="s">
        <v>136</v>
      </c>
      <c r="L802" s="35" t="s">
        <v>23</v>
      </c>
      <c r="M802" s="42">
        <f t="shared" ref="M802" si="18558">parseTime(K802)-(L807=INT(RIGHT($F802, 1)))</f>
        <v>8</v>
      </c>
      <c r="N802" s="43">
        <f t="shared" ref="N802:N806" si="18559">isClocked(L802)</f>
        <v>1</v>
      </c>
      <c r="O802" s="34" t="s">
        <v>180</v>
      </c>
      <c r="P802" s="35" t="s">
        <v>23</v>
      </c>
      <c r="Q802" s="42">
        <f t="shared" ref="Q802" si="18560">parseTime(O802)-(P807=INT(RIGHT($F802, 1)))</f>
        <v>8</v>
      </c>
      <c r="R802" s="43">
        <f t="shared" ref="R802:R806" si="18561">isClocked(P802)</f>
        <v>1</v>
      </c>
      <c r="S802" s="34" t="s">
        <v>227</v>
      </c>
      <c r="T802" s="35" t="s">
        <v>23</v>
      </c>
      <c r="U802" s="42">
        <f t="shared" ref="U802" si="18562">parseTime(S802)-(T807=INT(RIGHT($F802, 1)))</f>
        <v>8</v>
      </c>
      <c r="V802" s="43">
        <f t="shared" ref="V802:V806" si="18563">isClocked(T802)</f>
        <v>1</v>
      </c>
      <c r="W802" s="34" t="s">
        <v>136</v>
      </c>
      <c r="X802" s="35" t="s">
        <v>24</v>
      </c>
      <c r="Y802" s="42">
        <f t="shared" ref="Y802" si="18564">parseTime(W802)-(X807=INT(RIGHT($F802, 1)))</f>
        <v>8</v>
      </c>
      <c r="Z802" s="43">
        <f t="shared" ref="Z802:Z806" si="18565">isClocked(X802)</f>
        <v>1</v>
      </c>
      <c r="AA802" s="34" t="s">
        <v>136</v>
      </c>
      <c r="AB802" s="35" t="s">
        <v>23</v>
      </c>
      <c r="AC802" s="42">
        <f t="shared" ref="AC802" si="18566">parseTime(AA802)-(AB807=INT(RIGHT($F802, 1)))</f>
        <v>8</v>
      </c>
      <c r="AD802" s="43">
        <f t="shared" ref="AD802:AD806" si="18567">isClocked(AB802)</f>
        <v>1</v>
      </c>
      <c r="AE802" s="34" t="s">
        <v>261</v>
      </c>
      <c r="AF802" s="35" t="s">
        <v>23</v>
      </c>
      <c r="AG802" s="42">
        <f t="shared" ref="AG802" si="18568">parseTime(AE802)-(AF807=INT(RIGHT($F802, 1)))</f>
        <v>6.5</v>
      </c>
      <c r="AH802" s="43">
        <f t="shared" ref="AH802:AH806" si="18569">isClocked(AF802)</f>
        <v>1</v>
      </c>
      <c r="AI802" s="34" t="s">
        <v>136</v>
      </c>
      <c r="AJ802" s="35" t="s">
        <v>23</v>
      </c>
      <c r="AK802" s="42">
        <f>parseTime(AI802)-(AJ807=INT(RIGHT($F802, 1)))</f>
        <v>8</v>
      </c>
      <c r="AL802" s="43">
        <f t="shared" ref="AL802:AL806" si="18570">isClocked(AJ802)</f>
        <v>1</v>
      </c>
      <c r="AM802" s="34"/>
      <c r="AN802" s="35"/>
      <c r="AO802" s="42">
        <f t="shared" ref="AO802" si="18571">parseTime(AM802)-(AN807=INT(RIGHT($F802, 1)))</f>
        <v>0</v>
      </c>
      <c r="AP802" s="43">
        <f t="shared" ref="AP802:AP806" si="18572">isClocked(AN802)</f>
        <v>0</v>
      </c>
      <c r="AQ802" s="34"/>
      <c r="AR802" s="35"/>
      <c r="AS802" s="42">
        <f t="shared" ref="AS802" si="18573">parseTime(AQ802)-(AR807=INT(RIGHT($F802, 1)))</f>
        <v>0</v>
      </c>
      <c r="AT802" s="43">
        <f t="shared" ref="AT802:AT806" si="18574">isClocked(AR802)</f>
        <v>0</v>
      </c>
      <c r="AU802" s="34"/>
      <c r="AV802" s="35"/>
      <c r="AW802" s="42">
        <f>parseTime(AU802)-(AV807=INT(RIGHT($F802, 1)))</f>
        <v>0</v>
      </c>
      <c r="AX802" s="43">
        <f t="shared" ref="AX802:AX806" si="18575">isClocked(AV802)</f>
        <v>0</v>
      </c>
      <c r="AY802" s="34" t="s">
        <v>136</v>
      </c>
      <c r="AZ802" s="35" t="s">
        <v>24</v>
      </c>
      <c r="BA802" s="42">
        <f>parseTime(AY802)-(AZ807=INT(RIGHT($F802, 1)))</f>
        <v>8</v>
      </c>
      <c r="BB802" s="43">
        <f t="shared" ref="BB802:BB806" si="18576">isClocked(AZ802)</f>
        <v>1</v>
      </c>
      <c r="BC802" s="34"/>
      <c r="BD802" s="35"/>
      <c r="BE802" s="42">
        <f>parseTime(BC802)-(BD807=INT(RIGHT($F802, 1)))</f>
        <v>0</v>
      </c>
      <c r="BF802" s="43">
        <f t="shared" ref="BF802:BF806" si="18577">isClocked(BD802)</f>
        <v>0</v>
      </c>
      <c r="BG802" s="34"/>
      <c r="BH802" s="35"/>
      <c r="BI802" s="42">
        <f>parseTime(BG802)-(BH807=INT(RIGHT($F802, 1)))</f>
        <v>0</v>
      </c>
      <c r="BJ802" s="43">
        <f t="shared" ref="BJ802:BJ806" si="18578">isClocked(BH802)</f>
        <v>0</v>
      </c>
      <c r="BK802" s="34"/>
      <c r="BL802" s="35"/>
      <c r="BM802" s="42">
        <f>parseTime(BK802)-(BL807=INT(RIGHT($F802, 1)))</f>
        <v>0</v>
      </c>
      <c r="BN802" s="43">
        <f t="shared" ref="BN802:BN806" si="18579">isClocked(BL802)</f>
        <v>0</v>
      </c>
      <c r="BO802" s="34"/>
      <c r="BP802" s="35"/>
      <c r="BQ802" s="42">
        <f t="shared" ref="BQ802" si="18580">parseTime(BO802)-(BP807=INT(RIGHT($F802, 1)))</f>
        <v>0</v>
      </c>
      <c r="BR802" s="43">
        <f t="shared" ref="BR802:BR806" si="18581">isClocked(BP802)</f>
        <v>0</v>
      </c>
      <c r="BS802" s="34"/>
      <c r="BT802" s="35"/>
      <c r="BU802" s="42">
        <f t="shared" ref="BU802" si="18582">parseTime(BS802)-(BT807=INT(RIGHT($F802, 1)))</f>
        <v>0</v>
      </c>
      <c r="BV802" s="43">
        <f t="shared" ref="BV802:BV806" si="18583">isClocked(BT802)</f>
        <v>0</v>
      </c>
      <c r="BW802" s="34"/>
      <c r="BX802" s="35"/>
      <c r="BY802" s="42">
        <f t="shared" ref="BY802" si="18584">parseTime(BW802)-(BX807=INT(RIGHT($F802, 1)))</f>
        <v>0</v>
      </c>
      <c r="BZ802" s="43">
        <f t="shared" ref="BZ802:BZ806" si="18585">isClocked(BX802)</f>
        <v>0</v>
      </c>
      <c r="CA802" s="34"/>
      <c r="CB802" s="35"/>
      <c r="CC802" s="42">
        <f t="shared" ref="CC802" si="18586">parseTime(CA802)-(CB807=INT(RIGHT($F802, 1)))</f>
        <v>0</v>
      </c>
      <c r="CD802" s="43">
        <f t="shared" ref="CD802:CD806" si="18587">isClocked(CB802)</f>
        <v>0</v>
      </c>
      <c r="CE802" s="34"/>
      <c r="CF802" s="35"/>
      <c r="CG802" s="42">
        <f t="shared" ref="CG802" si="18588">parseTime(CE802)-(CF807=INT(RIGHT($F802, 1)))</f>
        <v>0</v>
      </c>
      <c r="CH802" s="43">
        <f t="shared" ref="CH802:CH806" si="18589">isClocked(CF802)</f>
        <v>0</v>
      </c>
    </row>
    <row r="803" spans="1:86" x14ac:dyDescent="0.25">
      <c r="A803" s="56" t="s">
        <v>0</v>
      </c>
      <c r="B803" s="57">
        <f t="shared" ref="B803" ca="1" si="18590">SUM(B804:B807)</f>
        <v>54.5</v>
      </c>
      <c r="C803" s="14" t="s">
        <v>252</v>
      </c>
      <c r="D803" s="14">
        <f>(E806+(E805/2))*8-0.5</f>
        <v>50.7</v>
      </c>
      <c r="E803" s="55" t="str">
        <f t="shared" ref="E803" si="18591">TEXT(E802, "dddd")</f>
        <v>Tuesday</v>
      </c>
      <c r="F803" s="51" t="s">
        <v>129</v>
      </c>
      <c r="G803" s="36"/>
      <c r="H803" s="37"/>
      <c r="I803" s="44">
        <f t="shared" ref="I803" si="18592">parseTime(G803)-(H807=INT(RIGHT($F803, 1)))</f>
        <v>0</v>
      </c>
      <c r="J803" s="45">
        <f t="shared" si="18557"/>
        <v>0</v>
      </c>
      <c r="K803" s="36"/>
      <c r="L803" s="37"/>
      <c r="M803" s="44">
        <f t="shared" ref="M803" si="18593">parseTime(K803)-(L807=INT(RIGHT($F803, 1)))</f>
        <v>0</v>
      </c>
      <c r="N803" s="45">
        <f t="shared" si="18559"/>
        <v>0</v>
      </c>
      <c r="O803" s="36"/>
      <c r="P803" s="37"/>
      <c r="Q803" s="44">
        <f t="shared" ref="Q803" si="18594">parseTime(O803)-(P807=INT(RIGHT($F803, 1)))</f>
        <v>0</v>
      </c>
      <c r="R803" s="45">
        <f t="shared" si="18561"/>
        <v>0</v>
      </c>
      <c r="S803" s="36"/>
      <c r="T803" s="37"/>
      <c r="U803" s="44">
        <f t="shared" ref="U803" si="18595">parseTime(S803)-(T807=INT(RIGHT($F803, 1)))</f>
        <v>0</v>
      </c>
      <c r="V803" s="45">
        <f t="shared" si="18563"/>
        <v>0</v>
      </c>
      <c r="W803" s="36"/>
      <c r="X803" s="37"/>
      <c r="Y803" s="44">
        <f t="shared" ref="Y803" si="18596">parseTime(W803)-(X807=INT(RIGHT($F803, 1)))</f>
        <v>0</v>
      </c>
      <c r="Z803" s="45">
        <f t="shared" si="18565"/>
        <v>0</v>
      </c>
      <c r="AA803" s="36"/>
      <c r="AB803" s="37"/>
      <c r="AC803" s="44">
        <f t="shared" ref="AC803" si="18597">parseTime(AA803)-(AB807=INT(RIGHT($F803, 1)))</f>
        <v>0</v>
      </c>
      <c r="AD803" s="45">
        <f t="shared" si="18567"/>
        <v>0</v>
      </c>
      <c r="AE803" s="36"/>
      <c r="AF803" s="37"/>
      <c r="AG803" s="44">
        <f t="shared" ref="AG803" si="18598">parseTime(AE803)-(AF807=INT(RIGHT($F803, 1)))</f>
        <v>0</v>
      </c>
      <c r="AH803" s="45">
        <f t="shared" si="18569"/>
        <v>0</v>
      </c>
      <c r="AI803" s="36"/>
      <c r="AJ803" s="37"/>
      <c r="AK803" s="44">
        <f>parseTime(AI803)-(AJ807=INT(RIGHT($F803, 1)))</f>
        <v>0</v>
      </c>
      <c r="AL803" s="45">
        <f t="shared" si="18570"/>
        <v>0</v>
      </c>
      <c r="AM803" s="36"/>
      <c r="AN803" s="37"/>
      <c r="AO803" s="44">
        <f t="shared" ref="AO803" si="18599">parseTime(AM803)-(AN807=INT(RIGHT($F803, 1)))</f>
        <v>0</v>
      </c>
      <c r="AP803" s="45">
        <f t="shared" si="18572"/>
        <v>0</v>
      </c>
      <c r="AQ803" s="36"/>
      <c r="AR803" s="37"/>
      <c r="AS803" s="44">
        <f t="shared" ref="AS803" si="18600">parseTime(AQ803)-(AR807=INT(RIGHT($F803, 1)))</f>
        <v>0</v>
      </c>
      <c r="AT803" s="45">
        <f t="shared" si="18574"/>
        <v>0</v>
      </c>
      <c r="AU803" s="36"/>
      <c r="AV803" s="37"/>
      <c r="AW803" s="44">
        <f>parseTime(AU803)-(AV807=INT(RIGHT($F803, 1)))</f>
        <v>0</v>
      </c>
      <c r="AX803" s="45">
        <f t="shared" si="18575"/>
        <v>0</v>
      </c>
      <c r="AY803" s="36"/>
      <c r="AZ803" s="37"/>
      <c r="BA803" s="44">
        <f>parseTime(AY803)-(AZ807=INT(RIGHT($F803, 1)))</f>
        <v>0</v>
      </c>
      <c r="BB803" s="45">
        <f t="shared" si="18576"/>
        <v>0</v>
      </c>
      <c r="BC803" s="36"/>
      <c r="BD803" s="37"/>
      <c r="BE803" s="44">
        <f>parseTime(BC803)-(BD807=INT(RIGHT($F803, 1)))</f>
        <v>0</v>
      </c>
      <c r="BF803" s="45">
        <f t="shared" si="18577"/>
        <v>0</v>
      </c>
      <c r="BG803" s="36"/>
      <c r="BH803" s="37"/>
      <c r="BI803" s="44">
        <f>parseTime(BG803)-(BH807=INT(RIGHT($F803, 1)))</f>
        <v>0</v>
      </c>
      <c r="BJ803" s="45">
        <f t="shared" si="18578"/>
        <v>0</v>
      </c>
      <c r="BK803" s="36"/>
      <c r="BL803" s="37"/>
      <c r="BM803" s="44">
        <f>parseTime(BK803)-(BL807=INT(RIGHT($F803, 1)))</f>
        <v>0</v>
      </c>
      <c r="BN803" s="45">
        <f t="shared" si="18579"/>
        <v>0</v>
      </c>
      <c r="BO803" s="36"/>
      <c r="BP803" s="37"/>
      <c r="BQ803" s="44">
        <f t="shared" ref="BQ803" si="18601">parseTime(BO803)-(BP807=INT(RIGHT($F803, 1)))</f>
        <v>0</v>
      </c>
      <c r="BR803" s="45">
        <f t="shared" si="18581"/>
        <v>0</v>
      </c>
      <c r="BS803" s="36"/>
      <c r="BT803" s="37"/>
      <c r="BU803" s="44">
        <f t="shared" ref="BU803" si="18602">parseTime(BS803)-(BT807=INT(RIGHT($F803, 1)))</f>
        <v>0</v>
      </c>
      <c r="BV803" s="45">
        <f t="shared" si="18583"/>
        <v>0</v>
      </c>
      <c r="BW803" s="36"/>
      <c r="BX803" s="37"/>
      <c r="BY803" s="44">
        <f t="shared" ref="BY803" si="18603">parseTime(BW803)-(BX807=INT(RIGHT($F803, 1)))</f>
        <v>0</v>
      </c>
      <c r="BZ803" s="45">
        <f t="shared" si="18585"/>
        <v>0</v>
      </c>
      <c r="CA803" s="36"/>
      <c r="CB803" s="37"/>
      <c r="CC803" s="44">
        <f t="shared" ref="CC803" si="18604">parseTime(CA803)-(CB807=INT(RIGHT($F803, 1)))</f>
        <v>0</v>
      </c>
      <c r="CD803" s="45">
        <f t="shared" si="18587"/>
        <v>0</v>
      </c>
      <c r="CE803" s="36"/>
      <c r="CF803" s="37"/>
      <c r="CG803" s="44">
        <f t="shared" ref="CG803" si="18605">parseTime(CE803)-(CF807=INT(RIGHT($F803, 1)))</f>
        <v>0</v>
      </c>
      <c r="CH803" s="45">
        <f t="shared" si="18589"/>
        <v>0</v>
      </c>
    </row>
    <row r="804" spans="1:86" x14ac:dyDescent="0.25">
      <c r="A804" s="56" t="s">
        <v>117</v>
      </c>
      <c r="B804" s="57">
        <f ca="1">roleHours(G802:CH808, "MFD")</f>
        <v>54.5</v>
      </c>
      <c r="C804" s="14">
        <f t="shared" ref="C804:C807" ca="1" si="18606">B804/8</f>
        <v>6.8125</v>
      </c>
      <c r="D804" s="14">
        <f ca="1">B803-D803</f>
        <v>3.7999999999999972</v>
      </c>
      <c r="E804" s="20" t="s">
        <v>127</v>
      </c>
      <c r="F804" s="51" t="s">
        <v>130</v>
      </c>
      <c r="G804" s="36"/>
      <c r="H804" s="37"/>
      <c r="I804" s="44">
        <f t="shared" ref="I804" si="18607">parseTime(G804)-(H807=INT(RIGHT($F804, 1)))</f>
        <v>0</v>
      </c>
      <c r="J804" s="45">
        <f t="shared" si="18557"/>
        <v>0</v>
      </c>
      <c r="K804" s="36"/>
      <c r="L804" s="37"/>
      <c r="M804" s="44">
        <f t="shared" ref="M804" si="18608">parseTime(K804)-(L807=INT(RIGHT($F804, 1)))</f>
        <v>0</v>
      </c>
      <c r="N804" s="45">
        <f t="shared" si="18559"/>
        <v>0</v>
      </c>
      <c r="O804" s="36"/>
      <c r="P804" s="37"/>
      <c r="Q804" s="44">
        <f t="shared" ref="Q804" si="18609">parseTime(O804)-(P807=INT(RIGHT($F804, 1)))</f>
        <v>0</v>
      </c>
      <c r="R804" s="45">
        <f t="shared" si="18561"/>
        <v>0</v>
      </c>
      <c r="S804" s="36"/>
      <c r="T804" s="37"/>
      <c r="U804" s="44">
        <f t="shared" ref="U804" si="18610">parseTime(S804)-(T807=INT(RIGHT($F804, 1)))</f>
        <v>0</v>
      </c>
      <c r="V804" s="45">
        <f t="shared" si="18563"/>
        <v>0</v>
      </c>
      <c r="W804" s="36"/>
      <c r="X804" s="37"/>
      <c r="Y804" s="44">
        <f t="shared" ref="Y804" si="18611">parseTime(W804)-(X807=INT(RIGHT($F804, 1)))</f>
        <v>0</v>
      </c>
      <c r="Z804" s="45">
        <f t="shared" si="18565"/>
        <v>0</v>
      </c>
      <c r="AA804" s="36"/>
      <c r="AB804" s="37"/>
      <c r="AC804" s="44">
        <f t="shared" ref="AC804" si="18612">parseTime(AA804)-(AB807=INT(RIGHT($F804, 1)))</f>
        <v>0</v>
      </c>
      <c r="AD804" s="45">
        <f t="shared" si="18567"/>
        <v>0</v>
      </c>
      <c r="AE804" s="36"/>
      <c r="AF804" s="37"/>
      <c r="AG804" s="44">
        <f t="shared" ref="AG804" si="18613">parseTime(AE804)-(AF807=INT(RIGHT($F804, 1)))</f>
        <v>0</v>
      </c>
      <c r="AH804" s="45">
        <f t="shared" si="18569"/>
        <v>0</v>
      </c>
      <c r="AI804" s="36"/>
      <c r="AJ804" s="37"/>
      <c r="AK804" s="44">
        <f>parseTime(AI804)-(AJ807=INT(RIGHT($F804, 1)))</f>
        <v>0</v>
      </c>
      <c r="AL804" s="45">
        <f t="shared" si="18570"/>
        <v>0</v>
      </c>
      <c r="AM804" s="36"/>
      <c r="AN804" s="37"/>
      <c r="AO804" s="44">
        <f t="shared" ref="AO804" si="18614">parseTime(AM804)-(AN807=INT(RIGHT($F804, 1)))</f>
        <v>0</v>
      </c>
      <c r="AP804" s="45">
        <f t="shared" si="18572"/>
        <v>0</v>
      </c>
      <c r="AQ804" s="36"/>
      <c r="AR804" s="37"/>
      <c r="AS804" s="44">
        <f t="shared" ref="AS804" si="18615">parseTime(AQ804)-(AR807=INT(RIGHT($F804, 1)))</f>
        <v>0</v>
      </c>
      <c r="AT804" s="45">
        <f t="shared" si="18574"/>
        <v>0</v>
      </c>
      <c r="AU804" s="36"/>
      <c r="AV804" s="37"/>
      <c r="AW804" s="44">
        <f>parseTime(AU804)-(AV807=INT(RIGHT($F804, 1)))</f>
        <v>0</v>
      </c>
      <c r="AX804" s="45">
        <f t="shared" si="18575"/>
        <v>0</v>
      </c>
      <c r="AY804" s="36"/>
      <c r="AZ804" s="37"/>
      <c r="BA804" s="44">
        <f>parseTime(AY804)-(AZ807=INT(RIGHT($F804, 1)))</f>
        <v>0</v>
      </c>
      <c r="BB804" s="45">
        <f t="shared" si="18576"/>
        <v>0</v>
      </c>
      <c r="BC804" s="36"/>
      <c r="BD804" s="37"/>
      <c r="BE804" s="44">
        <f>parseTime(BC804)-(BD807=INT(RIGHT($F804, 1)))</f>
        <v>0</v>
      </c>
      <c r="BF804" s="45">
        <f t="shared" si="18577"/>
        <v>0</v>
      </c>
      <c r="BG804" s="36"/>
      <c r="BH804" s="37"/>
      <c r="BI804" s="44">
        <f>parseTime(BG804)-(BH807=INT(RIGHT($F804, 1)))</f>
        <v>0</v>
      </c>
      <c r="BJ804" s="45">
        <f t="shared" si="18578"/>
        <v>0</v>
      </c>
      <c r="BK804" s="36"/>
      <c r="BL804" s="37"/>
      <c r="BM804" s="44">
        <f>parseTime(BK804)-(BL807=INT(RIGHT($F804, 1)))</f>
        <v>0</v>
      </c>
      <c r="BN804" s="45">
        <f t="shared" si="18579"/>
        <v>0</v>
      </c>
      <c r="BO804" s="36"/>
      <c r="BP804" s="37"/>
      <c r="BQ804" s="44">
        <f t="shared" ref="BQ804" si="18616">parseTime(BO804)-(BP807=INT(RIGHT($F804, 1)))</f>
        <v>0</v>
      </c>
      <c r="BR804" s="45">
        <f t="shared" si="18581"/>
        <v>0</v>
      </c>
      <c r="BS804" s="36"/>
      <c r="BT804" s="37"/>
      <c r="BU804" s="44">
        <f t="shared" ref="BU804" si="18617">parseTime(BS804)-(BT807=INT(RIGHT($F804, 1)))</f>
        <v>0</v>
      </c>
      <c r="BV804" s="45">
        <f t="shared" si="18583"/>
        <v>0</v>
      </c>
      <c r="BW804" s="36"/>
      <c r="BX804" s="37"/>
      <c r="BY804" s="44">
        <f t="shared" ref="BY804" si="18618">parseTime(BW804)-(BX807=INT(RIGHT($F804, 1)))</f>
        <v>0</v>
      </c>
      <c r="BZ804" s="45">
        <f t="shared" si="18585"/>
        <v>0</v>
      </c>
      <c r="CA804" s="36"/>
      <c r="CB804" s="37"/>
      <c r="CC804" s="44">
        <f t="shared" ref="CC804" si="18619">parseTime(CA804)-(CB807=INT(RIGHT($F804, 1)))</f>
        <v>0</v>
      </c>
      <c r="CD804" s="45">
        <f t="shared" si="18587"/>
        <v>0</v>
      </c>
      <c r="CE804" s="36"/>
      <c r="CF804" s="37"/>
      <c r="CG804" s="44">
        <f t="shared" ref="CG804" si="18620">parseTime(CE804)-(CF807=INT(RIGHT($F804, 1)))</f>
        <v>0</v>
      </c>
      <c r="CH804" s="45">
        <f t="shared" si="18589"/>
        <v>0</v>
      </c>
    </row>
    <row r="805" spans="1:86" x14ac:dyDescent="0.25">
      <c r="A805" s="56"/>
      <c r="B805" s="57"/>
      <c r="C805" s="14">
        <f t="shared" si="18606"/>
        <v>0</v>
      </c>
      <c r="D805" s="14" t="s">
        <v>259</v>
      </c>
      <c r="E805" s="20">
        <v>3.5</v>
      </c>
      <c r="F805" s="51" t="s">
        <v>131</v>
      </c>
      <c r="G805" s="36"/>
      <c r="H805" s="37"/>
      <c r="I805" s="44">
        <f t="shared" ref="I805" si="18621">parseTime(G805)-(H807=INT(RIGHT($F805, 1)))</f>
        <v>0</v>
      </c>
      <c r="J805" s="45">
        <f t="shared" si="18557"/>
        <v>0</v>
      </c>
      <c r="K805" s="36"/>
      <c r="L805" s="37"/>
      <c r="M805" s="44">
        <f t="shared" ref="M805" si="18622">parseTime(K805)-(L807=INT(RIGHT($F805, 1)))</f>
        <v>0</v>
      </c>
      <c r="N805" s="45">
        <f t="shared" si="18559"/>
        <v>0</v>
      </c>
      <c r="O805" s="36"/>
      <c r="P805" s="37"/>
      <c r="Q805" s="44">
        <f t="shared" ref="Q805" si="18623">parseTime(O805)-(P807=INT(RIGHT($F805, 1)))</f>
        <v>0</v>
      </c>
      <c r="R805" s="45">
        <f t="shared" si="18561"/>
        <v>0</v>
      </c>
      <c r="S805" s="36"/>
      <c r="T805" s="37"/>
      <c r="U805" s="44">
        <f t="shared" ref="U805" si="18624">parseTime(S805)-(T807=INT(RIGHT($F805, 1)))</f>
        <v>0</v>
      </c>
      <c r="V805" s="45">
        <f t="shared" si="18563"/>
        <v>0</v>
      </c>
      <c r="W805" s="36"/>
      <c r="X805" s="37"/>
      <c r="Y805" s="44">
        <f t="shared" ref="Y805" si="18625">parseTime(W805)-(X807=INT(RIGHT($F805, 1)))</f>
        <v>0</v>
      </c>
      <c r="Z805" s="45">
        <f t="shared" si="18565"/>
        <v>0</v>
      </c>
      <c r="AA805" s="36"/>
      <c r="AB805" s="37"/>
      <c r="AC805" s="44">
        <f t="shared" ref="AC805" si="18626">parseTime(AA805)-(AB807=INT(RIGHT($F805, 1)))</f>
        <v>0</v>
      </c>
      <c r="AD805" s="45">
        <f t="shared" si="18567"/>
        <v>0</v>
      </c>
      <c r="AE805" s="36"/>
      <c r="AF805" s="37"/>
      <c r="AG805" s="44">
        <f t="shared" ref="AG805" si="18627">parseTime(AE805)-(AF807=INT(RIGHT($F805, 1)))</f>
        <v>0</v>
      </c>
      <c r="AH805" s="45">
        <f t="shared" si="18569"/>
        <v>0</v>
      </c>
      <c r="AI805" s="36"/>
      <c r="AJ805" s="37"/>
      <c r="AK805" s="44">
        <f>parseTime(AI805)-(AJ807=INT(RIGHT($F805, 1)))</f>
        <v>0</v>
      </c>
      <c r="AL805" s="45">
        <f t="shared" si="18570"/>
        <v>0</v>
      </c>
      <c r="AM805" s="36"/>
      <c r="AN805" s="37"/>
      <c r="AO805" s="44">
        <f t="shared" ref="AO805" si="18628">parseTime(AM805)-(AN807=INT(RIGHT($F805, 1)))</f>
        <v>0</v>
      </c>
      <c r="AP805" s="45">
        <f t="shared" si="18572"/>
        <v>0</v>
      </c>
      <c r="AQ805" s="36"/>
      <c r="AR805" s="37"/>
      <c r="AS805" s="44">
        <f t="shared" ref="AS805" si="18629">parseTime(AQ805)-(AR807=INT(RIGHT($F805, 1)))</f>
        <v>0</v>
      </c>
      <c r="AT805" s="45">
        <f t="shared" si="18574"/>
        <v>0</v>
      </c>
      <c r="AU805" s="36"/>
      <c r="AV805" s="37"/>
      <c r="AW805" s="44">
        <f>parseTime(AU805)-(AV807=INT(RIGHT($F805, 1)))</f>
        <v>0</v>
      </c>
      <c r="AX805" s="45">
        <f t="shared" si="18575"/>
        <v>0</v>
      </c>
      <c r="AY805" s="36"/>
      <c r="AZ805" s="37"/>
      <c r="BA805" s="44">
        <f>parseTime(AY805)-(AZ807=INT(RIGHT($F805, 1)))</f>
        <v>0</v>
      </c>
      <c r="BB805" s="45">
        <f t="shared" si="18576"/>
        <v>0</v>
      </c>
      <c r="BC805" s="36"/>
      <c r="BD805" s="37"/>
      <c r="BE805" s="44">
        <f>parseTime(BC805)-(BD807=INT(RIGHT($F805, 1)))</f>
        <v>0</v>
      </c>
      <c r="BF805" s="45">
        <f t="shared" si="18577"/>
        <v>0</v>
      </c>
      <c r="BG805" s="36"/>
      <c r="BH805" s="37"/>
      <c r="BI805" s="44">
        <f>parseTime(BG805)-(BH807=INT(RIGHT($F805, 1)))</f>
        <v>0</v>
      </c>
      <c r="BJ805" s="45">
        <f t="shared" si="18578"/>
        <v>0</v>
      </c>
      <c r="BK805" s="36"/>
      <c r="BL805" s="37"/>
      <c r="BM805" s="44">
        <f>parseTime(BK805)-(BL807=INT(RIGHT($F805, 1)))</f>
        <v>0</v>
      </c>
      <c r="BN805" s="45">
        <f t="shared" si="18579"/>
        <v>0</v>
      </c>
      <c r="BO805" s="36"/>
      <c r="BP805" s="37"/>
      <c r="BQ805" s="44">
        <f t="shared" ref="BQ805" si="18630">parseTime(BO805)-(BP807=INT(RIGHT($F805, 1)))</f>
        <v>0</v>
      </c>
      <c r="BR805" s="45">
        <f t="shared" si="18581"/>
        <v>0</v>
      </c>
      <c r="BS805" s="36"/>
      <c r="BT805" s="37"/>
      <c r="BU805" s="44">
        <f t="shared" ref="BU805" si="18631">parseTime(BS805)-(BT807=INT(RIGHT($F805, 1)))</f>
        <v>0</v>
      </c>
      <c r="BV805" s="45">
        <f t="shared" si="18583"/>
        <v>0</v>
      </c>
      <c r="BW805" s="36"/>
      <c r="BX805" s="37"/>
      <c r="BY805" s="44">
        <f t="shared" ref="BY805" si="18632">parseTime(BW805)-(BX807=INT(RIGHT($F805, 1)))</f>
        <v>0</v>
      </c>
      <c r="BZ805" s="45">
        <f t="shared" si="18585"/>
        <v>0</v>
      </c>
      <c r="CA805" s="36"/>
      <c r="CB805" s="37"/>
      <c r="CC805" s="44">
        <f t="shared" ref="CC805" si="18633">parseTime(CA805)-(CB807=INT(RIGHT($F805, 1)))</f>
        <v>0</v>
      </c>
      <c r="CD805" s="45">
        <f t="shared" si="18587"/>
        <v>0</v>
      </c>
      <c r="CE805" s="36"/>
      <c r="CF805" s="37"/>
      <c r="CG805" s="44">
        <f t="shared" ref="CG805" si="18634">parseTime(CE805)-(CF807=INT(RIGHT($F805, 1)))</f>
        <v>0</v>
      </c>
      <c r="CH805" s="45">
        <f t="shared" si="18589"/>
        <v>0</v>
      </c>
    </row>
    <row r="806" spans="1:86" x14ac:dyDescent="0.25">
      <c r="A806" s="56" t="s">
        <v>119</v>
      </c>
      <c r="B806" s="57">
        <f ca="1">roleHours(G802:CH808, "MCC")</f>
        <v>0</v>
      </c>
      <c r="C806" s="14">
        <f t="shared" ca="1" si="18606"/>
        <v>0</v>
      </c>
      <c r="D806" s="14" t="s">
        <v>260</v>
      </c>
      <c r="E806" s="20">
        <v>4.6500000000000004</v>
      </c>
      <c r="F806" s="51" t="s">
        <v>132</v>
      </c>
      <c r="G806" s="36"/>
      <c r="H806" s="37"/>
      <c r="I806" s="44">
        <f t="shared" ref="I806" si="18635">parseTime(G806)-(H807=INT(RIGHT($F806, 1)))</f>
        <v>0</v>
      </c>
      <c r="J806" s="45">
        <f t="shared" si="18557"/>
        <v>0</v>
      </c>
      <c r="K806" s="36"/>
      <c r="L806" s="37"/>
      <c r="M806" s="44">
        <f t="shared" ref="M806" si="18636">parseTime(K806)-(L807=INT(RIGHT($F806, 1)))</f>
        <v>0</v>
      </c>
      <c r="N806" s="45">
        <f t="shared" si="18559"/>
        <v>0</v>
      </c>
      <c r="O806" s="36"/>
      <c r="P806" s="37"/>
      <c r="Q806" s="44">
        <f t="shared" ref="Q806" si="18637">parseTime(O806)-(P807=INT(RIGHT($F806, 1)))</f>
        <v>0</v>
      </c>
      <c r="R806" s="45">
        <f t="shared" si="18561"/>
        <v>0</v>
      </c>
      <c r="S806" s="36"/>
      <c r="T806" s="37"/>
      <c r="U806" s="44">
        <f t="shared" ref="U806" si="18638">parseTime(S806)-(T807=INT(RIGHT($F806, 1)))</f>
        <v>0</v>
      </c>
      <c r="V806" s="45">
        <f t="shared" si="18563"/>
        <v>0</v>
      </c>
      <c r="W806" s="36"/>
      <c r="X806" s="37"/>
      <c r="Y806" s="44">
        <f t="shared" ref="Y806" si="18639">parseTime(W806)-(X807=INT(RIGHT($F806, 1)))</f>
        <v>0</v>
      </c>
      <c r="Z806" s="45">
        <f t="shared" si="18565"/>
        <v>0</v>
      </c>
      <c r="AA806" s="36"/>
      <c r="AB806" s="37"/>
      <c r="AC806" s="44">
        <f t="shared" ref="AC806" si="18640">parseTime(AA806)-(AB807=INT(RIGHT($F806, 1)))</f>
        <v>0</v>
      </c>
      <c r="AD806" s="45">
        <f t="shared" si="18567"/>
        <v>0</v>
      </c>
      <c r="AE806" s="36"/>
      <c r="AF806" s="37"/>
      <c r="AG806" s="44">
        <f t="shared" ref="AG806" si="18641">parseTime(AE806)-(AF807=INT(RIGHT($F806, 1)))</f>
        <v>0</v>
      </c>
      <c r="AH806" s="45">
        <f t="shared" si="18569"/>
        <v>0</v>
      </c>
      <c r="AI806" s="36"/>
      <c r="AJ806" s="37"/>
      <c r="AK806" s="44">
        <f>parseTime(AI806)-(AJ807=INT(RIGHT($F806, 1)))</f>
        <v>0</v>
      </c>
      <c r="AL806" s="45">
        <f t="shared" si="18570"/>
        <v>0</v>
      </c>
      <c r="AM806" s="36"/>
      <c r="AN806" s="37"/>
      <c r="AO806" s="44">
        <f t="shared" ref="AO806" si="18642">parseTime(AM806)-(AN807=INT(RIGHT($F806, 1)))</f>
        <v>0</v>
      </c>
      <c r="AP806" s="45">
        <f t="shared" si="18572"/>
        <v>0</v>
      </c>
      <c r="AQ806" s="36"/>
      <c r="AR806" s="37"/>
      <c r="AS806" s="44">
        <f t="shared" ref="AS806" si="18643">parseTime(AQ806)-(AR807=INT(RIGHT($F806, 1)))</f>
        <v>0</v>
      </c>
      <c r="AT806" s="45">
        <f t="shared" si="18574"/>
        <v>0</v>
      </c>
      <c r="AU806" s="36"/>
      <c r="AV806" s="37"/>
      <c r="AW806" s="44">
        <f>parseTime(AU806)-(AV807=INT(RIGHT($F806, 1)))</f>
        <v>0</v>
      </c>
      <c r="AX806" s="45">
        <f t="shared" si="18575"/>
        <v>0</v>
      </c>
      <c r="AY806" s="36"/>
      <c r="AZ806" s="37"/>
      <c r="BA806" s="44">
        <f>parseTime(AY806)-(AZ807=INT(RIGHT($F806, 1)))</f>
        <v>0</v>
      </c>
      <c r="BB806" s="45">
        <f t="shared" si="18576"/>
        <v>0</v>
      </c>
      <c r="BC806" s="36"/>
      <c r="BD806" s="37"/>
      <c r="BE806" s="44">
        <f>parseTime(BC806)-(BD807=INT(RIGHT($F806, 1)))</f>
        <v>0</v>
      </c>
      <c r="BF806" s="45">
        <f t="shared" si="18577"/>
        <v>0</v>
      </c>
      <c r="BG806" s="36"/>
      <c r="BH806" s="37"/>
      <c r="BI806" s="44">
        <f>parseTime(BG806)-(BH807=INT(RIGHT($F806, 1)))</f>
        <v>0</v>
      </c>
      <c r="BJ806" s="45">
        <f t="shared" si="18578"/>
        <v>0</v>
      </c>
      <c r="BK806" s="36"/>
      <c r="BL806" s="37"/>
      <c r="BM806" s="44">
        <f>parseTime(BK806)-(BL807=INT(RIGHT($F806, 1)))</f>
        <v>0</v>
      </c>
      <c r="BN806" s="45">
        <f t="shared" si="18579"/>
        <v>0</v>
      </c>
      <c r="BO806" s="36"/>
      <c r="BP806" s="37"/>
      <c r="BQ806" s="44">
        <f t="shared" ref="BQ806" si="18644">parseTime(BO806)-(BP807=INT(RIGHT($F806, 1)))</f>
        <v>0</v>
      </c>
      <c r="BR806" s="45">
        <f t="shared" si="18581"/>
        <v>0</v>
      </c>
      <c r="BS806" s="36"/>
      <c r="BT806" s="37"/>
      <c r="BU806" s="44">
        <f t="shared" ref="BU806" si="18645">parseTime(BS806)-(BT807=INT(RIGHT($F806, 1)))</f>
        <v>0</v>
      </c>
      <c r="BV806" s="45">
        <f t="shared" si="18583"/>
        <v>0</v>
      </c>
      <c r="BW806" s="36"/>
      <c r="BX806" s="37"/>
      <c r="BY806" s="44">
        <f t="shared" ref="BY806" si="18646">parseTime(BW806)-(BX807=INT(RIGHT($F806, 1)))</f>
        <v>0</v>
      </c>
      <c r="BZ806" s="45">
        <f t="shared" si="18585"/>
        <v>0</v>
      </c>
      <c r="CA806" s="36"/>
      <c r="CB806" s="37"/>
      <c r="CC806" s="44">
        <f t="shared" ref="CC806" si="18647">parseTime(CA806)-(CB807=INT(RIGHT($F806, 1)))</f>
        <v>0</v>
      </c>
      <c r="CD806" s="45">
        <f t="shared" si="18587"/>
        <v>0</v>
      </c>
      <c r="CE806" s="36"/>
      <c r="CF806" s="37"/>
      <c r="CG806" s="44">
        <f t="shared" ref="CG806" si="18648">parseTime(CE806)-(CF807=INT(RIGHT($F806, 1)))</f>
        <v>0</v>
      </c>
      <c r="CH806" s="45">
        <f t="shared" si="18589"/>
        <v>0</v>
      </c>
    </row>
    <row r="807" spans="1:86" x14ac:dyDescent="0.25">
      <c r="A807" s="56"/>
      <c r="B807" s="57"/>
      <c r="C807" s="14">
        <f t="shared" si="18606"/>
        <v>0</v>
      </c>
      <c r="D807" s="14"/>
      <c r="E807" s="20"/>
      <c r="F807" s="51"/>
      <c r="G807" s="46" t="s">
        <v>134</v>
      </c>
      <c r="H807" s="38">
        <f t="shared" ref="H807" si="18649">lunchAdjust(G802:H806)</f>
        <v>1</v>
      </c>
      <c r="I807" s="48" t="s">
        <v>0</v>
      </c>
      <c r="J807" s="39">
        <f t="shared" ref="J807" si="18650">SUMPRODUCT(I802:I806*J802:J806)</f>
        <v>8</v>
      </c>
      <c r="K807" s="46" t="s">
        <v>134</v>
      </c>
      <c r="L807" s="38">
        <f t="shared" ref="L807" si="18651">lunchAdjust(K802:L806)</f>
        <v>1</v>
      </c>
      <c r="M807" s="48" t="s">
        <v>0</v>
      </c>
      <c r="N807" s="39">
        <f t="shared" ref="N807" si="18652">SUMPRODUCT(M802:M806*N802:N806)</f>
        <v>8</v>
      </c>
      <c r="O807" s="46" t="s">
        <v>134</v>
      </c>
      <c r="P807" s="38">
        <f t="shared" ref="P807" si="18653">lunchAdjust(O802:P806)</f>
        <v>1</v>
      </c>
      <c r="Q807" s="48" t="s">
        <v>0</v>
      </c>
      <c r="R807" s="39">
        <f t="shared" ref="R807" si="18654">SUMPRODUCT(Q802:Q806*R802:R806)</f>
        <v>8</v>
      </c>
      <c r="S807" s="46" t="s">
        <v>134</v>
      </c>
      <c r="T807" s="38">
        <f t="shared" ref="T807" si="18655">lunchAdjust(S802:T806)</f>
        <v>1</v>
      </c>
      <c r="U807" s="48" t="s">
        <v>0</v>
      </c>
      <c r="V807" s="39">
        <f t="shared" ref="V807" si="18656">SUMPRODUCT(U802:U806*V802:V806)</f>
        <v>8</v>
      </c>
      <c r="W807" s="46" t="s">
        <v>134</v>
      </c>
      <c r="X807" s="38">
        <f t="shared" ref="X807" si="18657">lunchAdjust(W802:X806)</f>
        <v>1</v>
      </c>
      <c r="Y807" s="48" t="s">
        <v>0</v>
      </c>
      <c r="Z807" s="39">
        <f t="shared" ref="Z807" si="18658">SUMPRODUCT(Y802:Y806*Z802:Z806)</f>
        <v>8</v>
      </c>
      <c r="AA807" s="46" t="s">
        <v>134</v>
      </c>
      <c r="AB807" s="38">
        <f t="shared" ref="AB807" si="18659">lunchAdjust(AA802:AB806)</f>
        <v>1</v>
      </c>
      <c r="AC807" s="48" t="s">
        <v>0</v>
      </c>
      <c r="AD807" s="39">
        <f t="shared" ref="AD807" si="18660">SUMPRODUCT(AC802:AC806*AD802:AD806)</f>
        <v>8</v>
      </c>
      <c r="AE807" s="46" t="s">
        <v>134</v>
      </c>
      <c r="AF807" s="38">
        <f t="shared" ref="AF807" si="18661">lunchAdjust(AE802:AF806)</f>
        <v>1</v>
      </c>
      <c r="AG807" s="48" t="s">
        <v>0</v>
      </c>
      <c r="AH807" s="39">
        <f t="shared" ref="AH807" si="18662">SUMPRODUCT(AG802:AG806*AH802:AH806)</f>
        <v>6.5</v>
      </c>
      <c r="AI807" s="46" t="s">
        <v>134</v>
      </c>
      <c r="AJ807" s="38">
        <f t="shared" ref="AJ807" si="18663">lunchAdjust(AI802:AJ806)</f>
        <v>1</v>
      </c>
      <c r="AK807" s="48" t="s">
        <v>0</v>
      </c>
      <c r="AL807" s="39">
        <f t="shared" ref="AL807" si="18664">SUMPRODUCT(AK802:AK806*AL802:AL806)</f>
        <v>8</v>
      </c>
      <c r="AM807" s="46" t="s">
        <v>134</v>
      </c>
      <c r="AN807" s="38">
        <f t="shared" ref="AN807" si="18665">lunchAdjust(AM802:AN806)</f>
        <v>0</v>
      </c>
      <c r="AO807" s="48" t="s">
        <v>0</v>
      </c>
      <c r="AP807" s="39">
        <f t="shared" ref="AP807" si="18666">SUMPRODUCT(AO802:AO806*AP802:AP806)</f>
        <v>0</v>
      </c>
      <c r="AQ807" s="46" t="s">
        <v>134</v>
      </c>
      <c r="AR807" s="38">
        <f t="shared" ref="AR807" si="18667">lunchAdjust(AQ802:AR806)</f>
        <v>0</v>
      </c>
      <c r="AS807" s="48" t="s">
        <v>0</v>
      </c>
      <c r="AT807" s="39">
        <f t="shared" ref="AT807" si="18668">SUMPRODUCT(AS802:AS806*AT802:AT806)</f>
        <v>0</v>
      </c>
      <c r="AU807" s="46" t="s">
        <v>134</v>
      </c>
      <c r="AV807" s="38">
        <f t="shared" ref="AV807" si="18669">lunchAdjust(AU802:AV806)</f>
        <v>0</v>
      </c>
      <c r="AW807" s="48" t="s">
        <v>0</v>
      </c>
      <c r="AX807" s="39">
        <f t="shared" ref="AX807" si="18670">SUMPRODUCT(AW802:AW806*AX802:AX806)</f>
        <v>0</v>
      </c>
      <c r="AY807" s="46" t="s">
        <v>134</v>
      </c>
      <c r="AZ807" s="38">
        <f t="shared" ref="AZ807" si="18671">lunchAdjust(AY802:AZ806)</f>
        <v>1</v>
      </c>
      <c r="BA807" s="48" t="s">
        <v>0</v>
      </c>
      <c r="BB807" s="39">
        <f t="shared" ref="BB807" si="18672">SUMPRODUCT(BA802:BA806*BB802:BB806)</f>
        <v>8</v>
      </c>
      <c r="BC807" s="46" t="s">
        <v>134</v>
      </c>
      <c r="BD807" s="38">
        <f t="shared" ref="BD807" si="18673">lunchAdjust(BC802:BD806)</f>
        <v>0</v>
      </c>
      <c r="BE807" s="48" t="s">
        <v>0</v>
      </c>
      <c r="BF807" s="39">
        <f t="shared" ref="BF807" si="18674">SUMPRODUCT(BE802:BE806*BF802:BF806)</f>
        <v>0</v>
      </c>
      <c r="BG807" s="46" t="s">
        <v>134</v>
      </c>
      <c r="BH807" s="38">
        <f t="shared" ref="BH807" si="18675">lunchAdjust(BG802:BH806)</f>
        <v>0</v>
      </c>
      <c r="BI807" s="48" t="s">
        <v>0</v>
      </c>
      <c r="BJ807" s="39">
        <f t="shared" ref="BJ807" si="18676">SUMPRODUCT(BI802:BI806*BJ802:BJ806)</f>
        <v>0</v>
      </c>
      <c r="BK807" s="46" t="s">
        <v>134</v>
      </c>
      <c r="BL807" s="38">
        <f t="shared" ref="BL807" si="18677">lunchAdjust(BK802:BL806)</f>
        <v>0</v>
      </c>
      <c r="BM807" s="48" t="s">
        <v>0</v>
      </c>
      <c r="BN807" s="39">
        <f t="shared" ref="BN807" si="18678">SUMPRODUCT(BM802:BM806*BN802:BN806)</f>
        <v>0</v>
      </c>
      <c r="BO807" s="46" t="s">
        <v>134</v>
      </c>
      <c r="BP807" s="38">
        <f t="shared" ref="BP807" si="18679">lunchAdjust(BO802:BP806)</f>
        <v>0</v>
      </c>
      <c r="BQ807" s="48" t="s">
        <v>0</v>
      </c>
      <c r="BR807" s="39">
        <f t="shared" ref="BR807" si="18680">SUMPRODUCT(BQ802:BQ806*BR802:BR806)</f>
        <v>0</v>
      </c>
      <c r="BS807" s="46" t="s">
        <v>134</v>
      </c>
      <c r="BT807" s="38">
        <f t="shared" ref="BT807" si="18681">lunchAdjust(BS802:BT806)</f>
        <v>0</v>
      </c>
      <c r="BU807" s="48" t="s">
        <v>0</v>
      </c>
      <c r="BV807" s="39">
        <f t="shared" ref="BV807" si="18682">SUMPRODUCT(BU802:BU806*BV802:BV806)</f>
        <v>0</v>
      </c>
      <c r="BW807" s="46" t="s">
        <v>134</v>
      </c>
      <c r="BX807" s="38">
        <f t="shared" ref="BX807" si="18683">lunchAdjust(BW802:BX806)</f>
        <v>0</v>
      </c>
      <c r="BY807" s="48" t="s">
        <v>0</v>
      </c>
      <c r="BZ807" s="39">
        <f t="shared" ref="BZ807" si="18684">SUMPRODUCT(BY802:BY806*BZ802:BZ806)</f>
        <v>0</v>
      </c>
      <c r="CA807" s="46" t="s">
        <v>134</v>
      </c>
      <c r="CB807" s="38">
        <f t="shared" ref="CB807" si="18685">lunchAdjust(CA802:CB806)</f>
        <v>0</v>
      </c>
      <c r="CC807" s="48" t="s">
        <v>0</v>
      </c>
      <c r="CD807" s="39">
        <f t="shared" ref="CD807" si="18686">SUMPRODUCT(CC802:CC806*CD802:CD806)</f>
        <v>0</v>
      </c>
      <c r="CE807" s="46" t="s">
        <v>134</v>
      </c>
      <c r="CF807" s="38">
        <f t="shared" ref="CF807" si="18687">lunchAdjust(CE802:CF806)</f>
        <v>0</v>
      </c>
      <c r="CG807" s="48" t="s">
        <v>0</v>
      </c>
      <c r="CH807" s="39">
        <f t="shared" ref="CH807" si="18688">SUMPRODUCT(CG802:CG806*CH802:CH806)</f>
        <v>0</v>
      </c>
    </row>
    <row r="808" spans="1:86" ht="15.75" thickBot="1" x14ac:dyDescent="0.3">
      <c r="A808" s="58" t="s">
        <v>121</v>
      </c>
      <c r="B808" s="59">
        <f ca="1">roleHours(G802:CH808, "OUT")</f>
        <v>0</v>
      </c>
      <c r="C808" s="54" t="s">
        <v>137</v>
      </c>
      <c r="D808" s="22">
        <f ca="1">roleHours(G802:CH808, "PTO")</f>
        <v>0</v>
      </c>
      <c r="E808" s="23"/>
      <c r="F808" s="52"/>
      <c r="G808" s="47" t="s">
        <v>39</v>
      </c>
      <c r="H808" s="40">
        <f t="shared" si="17359"/>
        <v>0</v>
      </c>
      <c r="I808" s="49" t="s">
        <v>135</v>
      </c>
      <c r="J808" s="41">
        <f t="shared" ref="J808" si="18689">J807*G$4</f>
        <v>0</v>
      </c>
      <c r="K808" s="47" t="s">
        <v>39</v>
      </c>
      <c r="L808" s="40">
        <f t="shared" ref="L808" si="18690">SUMPRODUCT(M802:M806*(L802:L806="PTO"))+SUMPRODUCT(M802:M806*(L802:L806="HOL"))</f>
        <v>0</v>
      </c>
      <c r="M808" s="49" t="s">
        <v>135</v>
      </c>
      <c r="N808" s="41">
        <f t="shared" ref="N808" si="18691">N807*K$4</f>
        <v>0</v>
      </c>
      <c r="O808" s="47" t="s">
        <v>39</v>
      </c>
      <c r="P808" s="40">
        <f t="shared" ref="P808" si="18692">SUMPRODUCT(Q802:Q806*(P802:P806="PTO"))+SUMPRODUCT(Q802:Q806*(P802:P806="HOL"))</f>
        <v>0</v>
      </c>
      <c r="Q808" s="49" t="s">
        <v>135</v>
      </c>
      <c r="R808" s="41">
        <f t="shared" ref="R808" si="18693">R807*O$4</f>
        <v>8</v>
      </c>
      <c r="S808" s="47" t="s">
        <v>39</v>
      </c>
      <c r="T808" s="40">
        <f t="shared" ref="T808" si="18694">SUMPRODUCT(U802:U806*(T802:T806="PTO"))+SUMPRODUCT(U802:U806*(T802:T806="HOL"))</f>
        <v>0</v>
      </c>
      <c r="U808" s="49" t="s">
        <v>135</v>
      </c>
      <c r="V808" s="41">
        <f t="shared" ref="V808" si="18695">V807*S$4</f>
        <v>0</v>
      </c>
      <c r="W808" s="47" t="s">
        <v>39</v>
      </c>
      <c r="X808" s="40">
        <f t="shared" ref="X808" si="18696">SUMPRODUCT(Y802:Y806*(X802:X806="PTO"))+SUMPRODUCT(Y802:Y806*(X802:X806="HOL"))</f>
        <v>0</v>
      </c>
      <c r="Y808" s="49" t="s">
        <v>135</v>
      </c>
      <c r="Z808" s="41">
        <f t="shared" ref="Z808" si="18697">Z807*W$4</f>
        <v>8</v>
      </c>
      <c r="AA808" s="47" t="s">
        <v>39</v>
      </c>
      <c r="AB808" s="40">
        <f t="shared" ref="AB808" si="18698">SUMPRODUCT(AC802:AC806*(AB802:AB806="PTO"))+SUMPRODUCT(AC802:AC806*(AB802:AB806="HOL"))</f>
        <v>0</v>
      </c>
      <c r="AC808" s="49" t="s">
        <v>135</v>
      </c>
      <c r="AD808" s="41">
        <f t="shared" ref="AD808" si="18699">AD807*AA$4</f>
        <v>8</v>
      </c>
      <c r="AE808" s="47" t="s">
        <v>39</v>
      </c>
      <c r="AF808" s="40">
        <f t="shared" ref="AF808" si="18700">SUMPRODUCT(AG802:AG806*(AF802:AF806="PTO"))+SUMPRODUCT(AG802:AG806*(AF802:AF806="HOL"))</f>
        <v>0</v>
      </c>
      <c r="AG808" s="49" t="s">
        <v>135</v>
      </c>
      <c r="AH808" s="41">
        <f t="shared" ref="AH808" si="18701">AH807*AE$4</f>
        <v>6.5</v>
      </c>
      <c r="AI808" s="47" t="s">
        <v>39</v>
      </c>
      <c r="AJ808" s="40">
        <f t="shared" ref="AJ808" si="18702">SUMPRODUCT(AK802:AK806*(AJ802:AJ806="PTO"))+SUMPRODUCT(AK802:AK806*(AJ802:AJ806="HOL"))</f>
        <v>0</v>
      </c>
      <c r="AK808" s="49" t="s">
        <v>135</v>
      </c>
      <c r="AL808" s="41">
        <f>AL807*AI$4</f>
        <v>8</v>
      </c>
      <c r="AM808" s="47" t="s">
        <v>39</v>
      </c>
      <c r="AN808" s="40">
        <f t="shared" ref="AN808" si="18703">SUMPRODUCT(AO802:AO806*(AN802:AN806="PTO"))+SUMPRODUCT(AO802:AO806*(AN802:AN806="HOL"))</f>
        <v>0</v>
      </c>
      <c r="AO808" s="49" t="s">
        <v>135</v>
      </c>
      <c r="AP808" s="41">
        <f t="shared" ref="AP808" si="18704">AP807*AM$4</f>
        <v>0</v>
      </c>
      <c r="AQ808" s="47" t="s">
        <v>39</v>
      </c>
      <c r="AR808" s="40">
        <f t="shared" ref="AR808" si="18705">SUMPRODUCT(AS802:AS806*(AR802:AR806="PTO"))+SUMPRODUCT(AS802:AS806*(AR802:AR806="HOL"))</f>
        <v>0</v>
      </c>
      <c r="AS808" s="49" t="s">
        <v>135</v>
      </c>
      <c r="AT808" s="41">
        <f t="shared" ref="AT808" si="18706">AT807*AQ$4</f>
        <v>0</v>
      </c>
      <c r="AU808" s="47" t="s">
        <v>39</v>
      </c>
      <c r="AV808" s="40">
        <f t="shared" ref="AV808" si="18707">SUMPRODUCT(AW802:AW806*(AV802:AV806="PTO"))+SUMPRODUCT(AW802:AW806*(AV802:AV806="HOL"))</f>
        <v>0</v>
      </c>
      <c r="AW808" s="49" t="s">
        <v>135</v>
      </c>
      <c r="AX808" s="41">
        <f>AX807*AU$4</f>
        <v>0</v>
      </c>
      <c r="AY808" s="47" t="s">
        <v>39</v>
      </c>
      <c r="AZ808" s="40">
        <f t="shared" ref="AZ808" si="18708">SUMPRODUCT(BA802:BA806*(AZ802:AZ806="PTO"))+SUMPRODUCT(BA802:BA806*(AZ802:AZ806="HOL"))</f>
        <v>0</v>
      </c>
      <c r="BA808" s="49" t="s">
        <v>135</v>
      </c>
      <c r="BB808" s="41">
        <f>BB807*AY$4</f>
        <v>8</v>
      </c>
      <c r="BC808" s="47" t="s">
        <v>39</v>
      </c>
      <c r="BD808" s="40">
        <f t="shared" ref="BD808" si="18709">SUMPRODUCT(BE802:BE806*(BD802:BD806="PTO"))+SUMPRODUCT(BE802:BE806*(BD802:BD806="HOL"))</f>
        <v>0</v>
      </c>
      <c r="BE808" s="49" t="s">
        <v>135</v>
      </c>
      <c r="BF808" s="41">
        <f>BF807*BC$4</f>
        <v>0</v>
      </c>
      <c r="BG808" s="47" t="s">
        <v>39</v>
      </c>
      <c r="BH808" s="40">
        <f t="shared" ref="BH808" si="18710">SUMPRODUCT(BI802:BI806*(BH802:BH806="PTO"))+SUMPRODUCT(BI802:BI806*(BH802:BH806="HOL"))</f>
        <v>0</v>
      </c>
      <c r="BI808" s="49" t="s">
        <v>135</v>
      </c>
      <c r="BJ808" s="41">
        <f>BJ807*BG$4</f>
        <v>0</v>
      </c>
      <c r="BK808" s="47" t="s">
        <v>39</v>
      </c>
      <c r="BL808" s="40">
        <f t="shared" ref="BL808" si="18711">SUMPRODUCT(BM802:BM806*(BL802:BL806="PTO"))+SUMPRODUCT(BM802:BM806*(BL802:BL806="HOL"))</f>
        <v>0</v>
      </c>
      <c r="BM808" s="49" t="s">
        <v>135</v>
      </c>
      <c r="BN808" s="41">
        <f>BN807*BK$4</f>
        <v>0</v>
      </c>
      <c r="BO808" s="47" t="s">
        <v>39</v>
      </c>
      <c r="BP808" s="40">
        <f t="shared" ref="BP808" si="18712">SUMPRODUCT(BQ802:BQ806*(BP802:BP806="PTO"))+SUMPRODUCT(BQ802:BQ806*(BP802:BP806="HOL"))</f>
        <v>0</v>
      </c>
      <c r="BQ808" s="49" t="s">
        <v>135</v>
      </c>
      <c r="BR808" s="41">
        <f t="shared" ref="BR808" si="18713">BR807*BO$4</f>
        <v>0</v>
      </c>
      <c r="BS808" s="47" t="s">
        <v>39</v>
      </c>
      <c r="BT808" s="40">
        <f t="shared" ref="BT808" si="18714">SUMPRODUCT(BU802:BU806*(BT802:BT806="PTO"))+SUMPRODUCT(BU802:BU806*(BT802:BT806="HOL"))</f>
        <v>0</v>
      </c>
      <c r="BU808" s="49" t="s">
        <v>135</v>
      </c>
      <c r="BV808" s="41">
        <f t="shared" ref="BV808" si="18715">BV807*BS$4</f>
        <v>0</v>
      </c>
      <c r="BW808" s="47" t="s">
        <v>39</v>
      </c>
      <c r="BX808" s="40">
        <f t="shared" ref="BX808" si="18716">SUMPRODUCT(BY802:BY806*(BX802:BX806="PTO"))+SUMPRODUCT(BY802:BY806*(BX802:BX806="HOL"))</f>
        <v>0</v>
      </c>
      <c r="BY808" s="49" t="s">
        <v>135</v>
      </c>
      <c r="BZ808" s="41">
        <f t="shared" ref="BZ808" si="18717">BZ807*BW$4</f>
        <v>0</v>
      </c>
      <c r="CA808" s="47" t="s">
        <v>39</v>
      </c>
      <c r="CB808" s="40">
        <f t="shared" ref="CB808" si="18718">SUMPRODUCT(CC802:CC806*(CB802:CB806="PTO"))+SUMPRODUCT(CC802:CC806*(CB802:CB806="HOL"))</f>
        <v>0</v>
      </c>
      <c r="CC808" s="49" t="s">
        <v>135</v>
      </c>
      <c r="CD808" s="41">
        <f t="shared" ref="CD808" si="18719">CD807*CA$4</f>
        <v>0</v>
      </c>
      <c r="CE808" s="47" t="s">
        <v>39</v>
      </c>
      <c r="CF808" s="40">
        <f t="shared" ref="CF808" si="18720">SUMPRODUCT(CG802:CG806*(CF802:CF806="PTO"))+SUMPRODUCT(CG802:CG806*(CF802:CF806="HOL"))</f>
        <v>0</v>
      </c>
      <c r="CG808" s="49" t="s">
        <v>135</v>
      </c>
      <c r="CH808" s="41">
        <f t="shared" ref="CH808" si="18721">CH807*CE$4</f>
        <v>0</v>
      </c>
    </row>
    <row r="809" spans="1:86" x14ac:dyDescent="0.25">
      <c r="A809" s="70" t="s">
        <v>133</v>
      </c>
      <c r="B809" s="71">
        <f t="shared" ref="B809" ca="1" si="18722">D809-B810</f>
        <v>9.6979788700045901</v>
      </c>
      <c r="C809" s="72" t="s">
        <v>122</v>
      </c>
      <c r="D809" s="71">
        <f>IFERROR(INDEX(Holidays[FTE], MATCH(Entry!E809, Holidays[Date], 0)), 1)*8*INDEX(FTEguide[[1]:[12]], MATCH(Entry!E810, FTEguide[Weekday], 0), IF(Entry!E812&gt;0, Entry!E812, MONTH(Entry!E809)))</f>
        <v>61.19797887000459</v>
      </c>
      <c r="E809" s="60">
        <f t="shared" si="18555"/>
        <v>43943</v>
      </c>
      <c r="F809" s="50" t="s">
        <v>128</v>
      </c>
      <c r="G809" s="34" t="s">
        <v>136</v>
      </c>
      <c r="H809" s="35" t="s">
        <v>23</v>
      </c>
      <c r="I809" s="42">
        <f t="shared" ref="I809" si="18723">parseTime(G809)-(H814=INT(RIGHT($F809, 1)))</f>
        <v>8</v>
      </c>
      <c r="J809" s="43">
        <f t="shared" ref="J809:J813" si="18724">isClocked(H809)</f>
        <v>1</v>
      </c>
      <c r="K809" s="34" t="s">
        <v>136</v>
      </c>
      <c r="L809" s="35" t="s">
        <v>23</v>
      </c>
      <c r="M809" s="42">
        <f t="shared" ref="M809" si="18725">parseTime(K809)-(L814=INT(RIGHT($F809, 1)))</f>
        <v>8</v>
      </c>
      <c r="N809" s="43">
        <f t="shared" ref="N809:N813" si="18726">isClocked(L809)</f>
        <v>1</v>
      </c>
      <c r="O809" s="34" t="s">
        <v>180</v>
      </c>
      <c r="P809" s="35" t="s">
        <v>23</v>
      </c>
      <c r="Q809" s="42">
        <f t="shared" ref="Q809" si="18727">parseTime(O809)-(P814=INT(RIGHT($F809, 1)))</f>
        <v>8</v>
      </c>
      <c r="R809" s="43">
        <f t="shared" ref="R809:R813" si="18728">isClocked(P809)</f>
        <v>1</v>
      </c>
      <c r="S809" s="34" t="s">
        <v>227</v>
      </c>
      <c r="T809" s="35" t="s">
        <v>23</v>
      </c>
      <c r="U809" s="42">
        <f t="shared" ref="U809" si="18729">parseTime(S809)-(T814=INT(RIGHT($F809, 1)))</f>
        <v>8</v>
      </c>
      <c r="V809" s="43">
        <f t="shared" ref="V809:V813" si="18730">isClocked(T809)</f>
        <v>1</v>
      </c>
      <c r="W809" s="34" t="s">
        <v>136</v>
      </c>
      <c r="X809" s="35" t="s">
        <v>24</v>
      </c>
      <c r="Y809" s="42">
        <f t="shared" ref="Y809" si="18731">parseTime(W809)-(X814=INT(RIGHT($F809, 1)))</f>
        <v>8</v>
      </c>
      <c r="Z809" s="43">
        <f t="shared" ref="Z809:Z813" si="18732">isClocked(X809)</f>
        <v>1</v>
      </c>
      <c r="AA809" s="34" t="s">
        <v>136</v>
      </c>
      <c r="AB809" s="35" t="s">
        <v>23</v>
      </c>
      <c r="AC809" s="42">
        <f t="shared" ref="AC809" si="18733">parseTime(AA809)-(AB814=INT(RIGHT($F809, 1)))</f>
        <v>8</v>
      </c>
      <c r="AD809" s="43">
        <f t="shared" ref="AD809:AD813" si="18734">isClocked(AB809)</f>
        <v>1</v>
      </c>
      <c r="AE809" s="34" t="s">
        <v>261</v>
      </c>
      <c r="AF809" s="35" t="s">
        <v>23</v>
      </c>
      <c r="AG809" s="42">
        <f t="shared" ref="AG809" si="18735">parseTime(AE809)-(AF814=INT(RIGHT($F809, 1)))</f>
        <v>6.5</v>
      </c>
      <c r="AH809" s="43">
        <f t="shared" ref="AH809:AH813" si="18736">isClocked(AF809)</f>
        <v>1</v>
      </c>
      <c r="AI809" s="34"/>
      <c r="AJ809" s="35"/>
      <c r="AK809" s="42">
        <f>parseTime(AI809)-(AJ814=INT(RIGHT($F809, 1)))</f>
        <v>0</v>
      </c>
      <c r="AL809" s="43">
        <f t="shared" ref="AL809:AL813" si="18737">isClocked(AJ809)</f>
        <v>0</v>
      </c>
      <c r="AM809" s="34" t="s">
        <v>230</v>
      </c>
      <c r="AN809" s="35" t="s">
        <v>23</v>
      </c>
      <c r="AO809" s="42">
        <f t="shared" ref="AO809" si="18738">parseTime(AM809)-(AN814=INT(RIGHT($F809, 1)))</f>
        <v>5</v>
      </c>
      <c r="AP809" s="43">
        <f t="shared" ref="AP809:AP813" si="18739">isClocked(AN809)</f>
        <v>1</v>
      </c>
      <c r="AQ809" s="34"/>
      <c r="AR809" s="35"/>
      <c r="AS809" s="42">
        <f t="shared" ref="AS809" si="18740">parseTime(AQ809)-(AR814=INT(RIGHT($F809, 1)))</f>
        <v>0</v>
      </c>
      <c r="AT809" s="43">
        <f t="shared" ref="AT809:AT813" si="18741">isClocked(AR809)</f>
        <v>0</v>
      </c>
      <c r="AU809" s="34"/>
      <c r="AV809" s="35"/>
      <c r="AW809" s="42">
        <f>parseTime(AU809)-(AV814=INT(RIGHT($F809, 1)))</f>
        <v>0</v>
      </c>
      <c r="AX809" s="43">
        <f t="shared" ref="AX809:AX813" si="18742">isClocked(AV809)</f>
        <v>0</v>
      </c>
      <c r="AY809" s="34" t="s">
        <v>136</v>
      </c>
      <c r="AZ809" s="35" t="s">
        <v>24</v>
      </c>
      <c r="BA809" s="42">
        <f>parseTime(AY809)-(AZ814=INT(RIGHT($F809, 1)))</f>
        <v>8</v>
      </c>
      <c r="BB809" s="43">
        <f t="shared" ref="BB809:BB813" si="18743">isClocked(AZ809)</f>
        <v>1</v>
      </c>
      <c r="BC809" s="34"/>
      <c r="BD809" s="35"/>
      <c r="BE809" s="42">
        <f>parseTime(BC809)-(BD814=INT(RIGHT($F809, 1)))</f>
        <v>0</v>
      </c>
      <c r="BF809" s="43">
        <f t="shared" ref="BF809:BF813" si="18744">isClocked(BD809)</f>
        <v>0</v>
      </c>
      <c r="BG809" s="34"/>
      <c r="BH809" s="35"/>
      <c r="BI809" s="42">
        <f>parseTime(BG809)-(BH814=INT(RIGHT($F809, 1)))</f>
        <v>0</v>
      </c>
      <c r="BJ809" s="43">
        <f t="shared" ref="BJ809:BJ813" si="18745">isClocked(BH809)</f>
        <v>0</v>
      </c>
      <c r="BK809" s="34"/>
      <c r="BL809" s="35"/>
      <c r="BM809" s="42">
        <f>parseTime(BK809)-(BL814=INT(RIGHT($F809, 1)))</f>
        <v>0</v>
      </c>
      <c r="BN809" s="43">
        <f t="shared" ref="BN809:BN813" si="18746">isClocked(BL809)</f>
        <v>0</v>
      </c>
      <c r="BO809" s="34"/>
      <c r="BP809" s="35"/>
      <c r="BQ809" s="42">
        <f t="shared" ref="BQ809" si="18747">parseTime(BO809)-(BP814=INT(RIGHT($F809, 1)))</f>
        <v>0</v>
      </c>
      <c r="BR809" s="43">
        <f t="shared" ref="BR809:BR813" si="18748">isClocked(BP809)</f>
        <v>0</v>
      </c>
      <c r="BS809" s="34"/>
      <c r="BT809" s="35"/>
      <c r="BU809" s="42">
        <f t="shared" ref="BU809" si="18749">parseTime(BS809)-(BT814=INT(RIGHT($F809, 1)))</f>
        <v>0</v>
      </c>
      <c r="BV809" s="43">
        <f t="shared" ref="BV809:BV813" si="18750">isClocked(BT809)</f>
        <v>0</v>
      </c>
      <c r="BW809" s="34"/>
      <c r="BX809" s="35"/>
      <c r="BY809" s="42">
        <f t="shared" ref="BY809" si="18751">parseTime(BW809)-(BX814=INT(RIGHT($F809, 1)))</f>
        <v>0</v>
      </c>
      <c r="BZ809" s="43">
        <f t="shared" ref="BZ809:BZ813" si="18752">isClocked(BX809)</f>
        <v>0</v>
      </c>
      <c r="CA809" s="34"/>
      <c r="CB809" s="35"/>
      <c r="CC809" s="42">
        <f t="shared" ref="CC809" si="18753">parseTime(CA809)-(CB814=INT(RIGHT($F809, 1)))</f>
        <v>0</v>
      </c>
      <c r="CD809" s="43">
        <f t="shared" ref="CD809:CD813" si="18754">isClocked(CB809)</f>
        <v>0</v>
      </c>
      <c r="CE809" s="34"/>
      <c r="CF809" s="35"/>
      <c r="CG809" s="42">
        <f t="shared" ref="CG809" si="18755">parseTime(CE809)-(CF814=INT(RIGHT($F809, 1)))</f>
        <v>0</v>
      </c>
      <c r="CH809" s="43">
        <f t="shared" ref="CH809:CH813" si="18756">isClocked(CF809)</f>
        <v>0</v>
      </c>
    </row>
    <row r="810" spans="1:86" x14ac:dyDescent="0.25">
      <c r="A810" s="56" t="s">
        <v>0</v>
      </c>
      <c r="B810" s="57">
        <f t="shared" ref="B810" ca="1" si="18757">SUM(B811:B814)</f>
        <v>51.5</v>
      </c>
      <c r="C810" s="14" t="s">
        <v>252</v>
      </c>
      <c r="D810" s="14">
        <f>(E813+(E812/2))*8-0.5</f>
        <v>55.7</v>
      </c>
      <c r="E810" s="55" t="str">
        <f t="shared" ref="E810" si="18758">TEXT(E809, "dddd")</f>
        <v>Wednesday</v>
      </c>
      <c r="F810" s="51" t="s">
        <v>129</v>
      </c>
      <c r="G810" s="36"/>
      <c r="H810" s="37"/>
      <c r="I810" s="44">
        <f t="shared" ref="I810" si="18759">parseTime(G810)-(H814=INT(RIGHT($F810, 1)))</f>
        <v>0</v>
      </c>
      <c r="J810" s="45">
        <f t="shared" si="18724"/>
        <v>0</v>
      </c>
      <c r="K810" s="36"/>
      <c r="L810" s="37"/>
      <c r="M810" s="44">
        <f t="shared" ref="M810" si="18760">parseTime(K810)-(L814=INT(RIGHT($F810, 1)))</f>
        <v>0</v>
      </c>
      <c r="N810" s="45">
        <f t="shared" si="18726"/>
        <v>0</v>
      </c>
      <c r="O810" s="36"/>
      <c r="P810" s="37"/>
      <c r="Q810" s="44">
        <f t="shared" ref="Q810" si="18761">parseTime(O810)-(P814=INT(RIGHT($F810, 1)))</f>
        <v>0</v>
      </c>
      <c r="R810" s="45">
        <f t="shared" si="18728"/>
        <v>0</v>
      </c>
      <c r="S810" s="36"/>
      <c r="T810" s="37"/>
      <c r="U810" s="44">
        <f t="shared" ref="U810" si="18762">parseTime(S810)-(T814=INT(RIGHT($F810, 1)))</f>
        <v>0</v>
      </c>
      <c r="V810" s="45">
        <f t="shared" si="18730"/>
        <v>0</v>
      </c>
      <c r="W810" s="36"/>
      <c r="X810" s="37"/>
      <c r="Y810" s="44">
        <f t="shared" ref="Y810" si="18763">parseTime(W810)-(X814=INT(RIGHT($F810, 1)))</f>
        <v>0</v>
      </c>
      <c r="Z810" s="45">
        <f t="shared" si="18732"/>
        <v>0</v>
      </c>
      <c r="AA810" s="36"/>
      <c r="AB810" s="37"/>
      <c r="AC810" s="44">
        <f t="shared" ref="AC810" si="18764">parseTime(AA810)-(AB814=INT(RIGHT($F810, 1)))</f>
        <v>0</v>
      </c>
      <c r="AD810" s="45">
        <f t="shared" si="18734"/>
        <v>0</v>
      </c>
      <c r="AE810" s="36"/>
      <c r="AF810" s="37"/>
      <c r="AG810" s="44">
        <f t="shared" ref="AG810" si="18765">parseTime(AE810)-(AF814=INT(RIGHT($F810, 1)))</f>
        <v>0</v>
      </c>
      <c r="AH810" s="45">
        <f t="shared" si="18736"/>
        <v>0</v>
      </c>
      <c r="AI810" s="36"/>
      <c r="AJ810" s="37"/>
      <c r="AK810" s="44">
        <f>parseTime(AI810)-(AJ814=INT(RIGHT($F810, 1)))</f>
        <v>0</v>
      </c>
      <c r="AL810" s="45">
        <f t="shared" si="18737"/>
        <v>0</v>
      </c>
      <c r="AM810" s="36" t="s">
        <v>151</v>
      </c>
      <c r="AN810" s="37" t="s">
        <v>28</v>
      </c>
      <c r="AO810" s="44">
        <f t="shared" ref="AO810" si="18766">parseTime(AM810)-(AN814=INT(RIGHT($F810, 1)))</f>
        <v>3</v>
      </c>
      <c r="AP810" s="45">
        <f t="shared" si="18739"/>
        <v>1</v>
      </c>
      <c r="AQ810" s="36"/>
      <c r="AR810" s="37"/>
      <c r="AS810" s="44">
        <f t="shared" ref="AS810" si="18767">parseTime(AQ810)-(AR814=INT(RIGHT($F810, 1)))</f>
        <v>0</v>
      </c>
      <c r="AT810" s="45">
        <f t="shared" si="18741"/>
        <v>0</v>
      </c>
      <c r="AU810" s="36"/>
      <c r="AV810" s="37"/>
      <c r="AW810" s="44">
        <f>parseTime(AU810)-(AV814=INT(RIGHT($F810, 1)))</f>
        <v>0</v>
      </c>
      <c r="AX810" s="45">
        <f t="shared" si="18742"/>
        <v>0</v>
      </c>
      <c r="AY810" s="36"/>
      <c r="AZ810" s="37"/>
      <c r="BA810" s="44">
        <f>parseTime(AY810)-(AZ814=INT(RIGHT($F810, 1)))</f>
        <v>0</v>
      </c>
      <c r="BB810" s="45">
        <f t="shared" si="18743"/>
        <v>0</v>
      </c>
      <c r="BC810" s="36"/>
      <c r="BD810" s="37"/>
      <c r="BE810" s="44">
        <f>parseTime(BC810)-(BD814=INT(RIGHT($F810, 1)))</f>
        <v>0</v>
      </c>
      <c r="BF810" s="45">
        <f t="shared" si="18744"/>
        <v>0</v>
      </c>
      <c r="BG810" s="36"/>
      <c r="BH810" s="37"/>
      <c r="BI810" s="44">
        <f>parseTime(BG810)-(BH814=INT(RIGHT($F810, 1)))</f>
        <v>0</v>
      </c>
      <c r="BJ810" s="45">
        <f t="shared" si="18745"/>
        <v>0</v>
      </c>
      <c r="BK810" s="36"/>
      <c r="BL810" s="37"/>
      <c r="BM810" s="44">
        <f>parseTime(BK810)-(BL814=INT(RIGHT($F810, 1)))</f>
        <v>0</v>
      </c>
      <c r="BN810" s="45">
        <f t="shared" si="18746"/>
        <v>0</v>
      </c>
      <c r="BO810" s="36"/>
      <c r="BP810" s="37"/>
      <c r="BQ810" s="44">
        <f t="shared" ref="BQ810" si="18768">parseTime(BO810)-(BP814=INT(RIGHT($F810, 1)))</f>
        <v>0</v>
      </c>
      <c r="BR810" s="45">
        <f t="shared" si="18748"/>
        <v>0</v>
      </c>
      <c r="BS810" s="36"/>
      <c r="BT810" s="37"/>
      <c r="BU810" s="44">
        <f t="shared" ref="BU810" si="18769">parseTime(BS810)-(BT814=INT(RIGHT($F810, 1)))</f>
        <v>0</v>
      </c>
      <c r="BV810" s="45">
        <f t="shared" si="18750"/>
        <v>0</v>
      </c>
      <c r="BW810" s="36"/>
      <c r="BX810" s="37"/>
      <c r="BY810" s="44">
        <f t="shared" ref="BY810" si="18770">parseTime(BW810)-(BX814=INT(RIGHT($F810, 1)))</f>
        <v>0</v>
      </c>
      <c r="BZ810" s="45">
        <f t="shared" si="18752"/>
        <v>0</v>
      </c>
      <c r="CA810" s="36"/>
      <c r="CB810" s="37"/>
      <c r="CC810" s="44">
        <f t="shared" ref="CC810" si="18771">parseTime(CA810)-(CB814=INT(RIGHT($F810, 1)))</f>
        <v>0</v>
      </c>
      <c r="CD810" s="45">
        <f t="shared" si="18754"/>
        <v>0</v>
      </c>
      <c r="CE810" s="36"/>
      <c r="CF810" s="37"/>
      <c r="CG810" s="44">
        <f t="shared" ref="CG810" si="18772">parseTime(CE810)-(CF814=INT(RIGHT($F810, 1)))</f>
        <v>0</v>
      </c>
      <c r="CH810" s="45">
        <f t="shared" si="18756"/>
        <v>0</v>
      </c>
    </row>
    <row r="811" spans="1:86" x14ac:dyDescent="0.25">
      <c r="A811" s="56" t="s">
        <v>117</v>
      </c>
      <c r="B811" s="57">
        <f ca="1">roleHours(G809:CH815, "MFD")</f>
        <v>51.5</v>
      </c>
      <c r="C811" s="14">
        <f t="shared" ref="C811:C814" ca="1" si="18773">B811/8</f>
        <v>6.4375</v>
      </c>
      <c r="D811" s="14">
        <f ca="1">B810-D810</f>
        <v>-4.2000000000000028</v>
      </c>
      <c r="E811" s="20" t="s">
        <v>127</v>
      </c>
      <c r="F811" s="51" t="s">
        <v>130</v>
      </c>
      <c r="G811" s="36"/>
      <c r="H811" s="37"/>
      <c r="I811" s="44">
        <f t="shared" ref="I811" si="18774">parseTime(G811)-(H814=INT(RIGHT($F811, 1)))</f>
        <v>0</v>
      </c>
      <c r="J811" s="45">
        <f t="shared" si="18724"/>
        <v>0</v>
      </c>
      <c r="K811" s="36"/>
      <c r="L811" s="37"/>
      <c r="M811" s="44">
        <f t="shared" ref="M811" si="18775">parseTime(K811)-(L814=INT(RIGHT($F811, 1)))</f>
        <v>0</v>
      </c>
      <c r="N811" s="45">
        <f t="shared" si="18726"/>
        <v>0</v>
      </c>
      <c r="O811" s="36"/>
      <c r="P811" s="37"/>
      <c r="Q811" s="44">
        <f t="shared" ref="Q811" si="18776">parseTime(O811)-(P814=INT(RIGHT($F811, 1)))</f>
        <v>0</v>
      </c>
      <c r="R811" s="45">
        <f t="shared" si="18728"/>
        <v>0</v>
      </c>
      <c r="S811" s="36"/>
      <c r="T811" s="37"/>
      <c r="U811" s="44">
        <f t="shared" ref="U811" si="18777">parseTime(S811)-(T814=INT(RIGHT($F811, 1)))</f>
        <v>0</v>
      </c>
      <c r="V811" s="45">
        <f t="shared" si="18730"/>
        <v>0</v>
      </c>
      <c r="W811" s="36"/>
      <c r="X811" s="37"/>
      <c r="Y811" s="44">
        <f t="shared" ref="Y811" si="18778">parseTime(W811)-(X814=INT(RIGHT($F811, 1)))</f>
        <v>0</v>
      </c>
      <c r="Z811" s="45">
        <f t="shared" si="18732"/>
        <v>0</v>
      </c>
      <c r="AA811" s="36"/>
      <c r="AB811" s="37"/>
      <c r="AC811" s="44">
        <f t="shared" ref="AC811" si="18779">parseTime(AA811)-(AB814=INT(RIGHT($F811, 1)))</f>
        <v>0</v>
      </c>
      <c r="AD811" s="45">
        <f t="shared" si="18734"/>
        <v>0</v>
      </c>
      <c r="AE811" s="36"/>
      <c r="AF811" s="37"/>
      <c r="AG811" s="44">
        <f t="shared" ref="AG811" si="18780">parseTime(AE811)-(AF814=INT(RIGHT($F811, 1)))</f>
        <v>0</v>
      </c>
      <c r="AH811" s="45">
        <f t="shared" si="18736"/>
        <v>0</v>
      </c>
      <c r="AI811" s="36"/>
      <c r="AJ811" s="37"/>
      <c r="AK811" s="44">
        <f>parseTime(AI811)-(AJ814=INT(RIGHT($F811, 1)))</f>
        <v>0</v>
      </c>
      <c r="AL811" s="45">
        <f t="shared" si="18737"/>
        <v>0</v>
      </c>
      <c r="AM811" s="36"/>
      <c r="AN811" s="37"/>
      <c r="AO811" s="44">
        <f t="shared" ref="AO811" si="18781">parseTime(AM811)-(AN814=INT(RIGHT($F811, 1)))</f>
        <v>0</v>
      </c>
      <c r="AP811" s="45">
        <f t="shared" si="18739"/>
        <v>0</v>
      </c>
      <c r="AQ811" s="36"/>
      <c r="AR811" s="37"/>
      <c r="AS811" s="44">
        <f t="shared" ref="AS811" si="18782">parseTime(AQ811)-(AR814=INT(RIGHT($F811, 1)))</f>
        <v>0</v>
      </c>
      <c r="AT811" s="45">
        <f t="shared" si="18741"/>
        <v>0</v>
      </c>
      <c r="AU811" s="36"/>
      <c r="AV811" s="37"/>
      <c r="AW811" s="44">
        <f>parseTime(AU811)-(AV814=INT(RIGHT($F811, 1)))</f>
        <v>0</v>
      </c>
      <c r="AX811" s="45">
        <f t="shared" si="18742"/>
        <v>0</v>
      </c>
      <c r="AY811" s="36"/>
      <c r="AZ811" s="37"/>
      <c r="BA811" s="44">
        <f>parseTime(AY811)-(AZ814=INT(RIGHT($F811, 1)))</f>
        <v>0</v>
      </c>
      <c r="BB811" s="45">
        <f t="shared" si="18743"/>
        <v>0</v>
      </c>
      <c r="BC811" s="36"/>
      <c r="BD811" s="37"/>
      <c r="BE811" s="44">
        <f>parseTime(BC811)-(BD814=INT(RIGHT($F811, 1)))</f>
        <v>0</v>
      </c>
      <c r="BF811" s="45">
        <f t="shared" si="18744"/>
        <v>0</v>
      </c>
      <c r="BG811" s="36"/>
      <c r="BH811" s="37"/>
      <c r="BI811" s="44">
        <f>parseTime(BG811)-(BH814=INT(RIGHT($F811, 1)))</f>
        <v>0</v>
      </c>
      <c r="BJ811" s="45">
        <f t="shared" si="18745"/>
        <v>0</v>
      </c>
      <c r="BK811" s="36"/>
      <c r="BL811" s="37"/>
      <c r="BM811" s="44">
        <f>parseTime(BK811)-(BL814=INT(RIGHT($F811, 1)))</f>
        <v>0</v>
      </c>
      <c r="BN811" s="45">
        <f t="shared" si="18746"/>
        <v>0</v>
      </c>
      <c r="BO811" s="36"/>
      <c r="BP811" s="37"/>
      <c r="BQ811" s="44">
        <f t="shared" ref="BQ811" si="18783">parseTime(BO811)-(BP814=INT(RIGHT($F811, 1)))</f>
        <v>0</v>
      </c>
      <c r="BR811" s="45">
        <f t="shared" si="18748"/>
        <v>0</v>
      </c>
      <c r="BS811" s="36"/>
      <c r="BT811" s="37"/>
      <c r="BU811" s="44">
        <f t="shared" ref="BU811" si="18784">parseTime(BS811)-(BT814=INT(RIGHT($F811, 1)))</f>
        <v>0</v>
      </c>
      <c r="BV811" s="45">
        <f t="shared" si="18750"/>
        <v>0</v>
      </c>
      <c r="BW811" s="36"/>
      <c r="BX811" s="37"/>
      <c r="BY811" s="44">
        <f t="shared" ref="BY811" si="18785">parseTime(BW811)-(BX814=INT(RIGHT($F811, 1)))</f>
        <v>0</v>
      </c>
      <c r="BZ811" s="45">
        <f t="shared" si="18752"/>
        <v>0</v>
      </c>
      <c r="CA811" s="36"/>
      <c r="CB811" s="37"/>
      <c r="CC811" s="44">
        <f t="shared" ref="CC811" si="18786">parseTime(CA811)-(CB814=INT(RIGHT($F811, 1)))</f>
        <v>0</v>
      </c>
      <c r="CD811" s="45">
        <f t="shared" si="18754"/>
        <v>0</v>
      </c>
      <c r="CE811" s="36"/>
      <c r="CF811" s="37"/>
      <c r="CG811" s="44">
        <f t="shared" ref="CG811" si="18787">parseTime(CE811)-(CF814=INT(RIGHT($F811, 1)))</f>
        <v>0</v>
      </c>
      <c r="CH811" s="45">
        <f t="shared" si="18756"/>
        <v>0</v>
      </c>
    </row>
    <row r="812" spans="1:86" x14ac:dyDescent="0.25">
      <c r="A812" s="56"/>
      <c r="B812" s="57"/>
      <c r="C812" s="14">
        <f t="shared" si="18773"/>
        <v>0</v>
      </c>
      <c r="D812" s="14" t="s">
        <v>259</v>
      </c>
      <c r="E812" s="20">
        <v>4.75</v>
      </c>
      <c r="F812" s="51" t="s">
        <v>131</v>
      </c>
      <c r="G812" s="36"/>
      <c r="H812" s="37"/>
      <c r="I812" s="44">
        <f t="shared" ref="I812" si="18788">parseTime(G812)-(H814=INT(RIGHT($F812, 1)))</f>
        <v>0</v>
      </c>
      <c r="J812" s="45">
        <f t="shared" si="18724"/>
        <v>0</v>
      </c>
      <c r="K812" s="36"/>
      <c r="L812" s="37"/>
      <c r="M812" s="44">
        <f t="shared" ref="M812" si="18789">parseTime(K812)-(L814=INT(RIGHT($F812, 1)))</f>
        <v>0</v>
      </c>
      <c r="N812" s="45">
        <f t="shared" si="18726"/>
        <v>0</v>
      </c>
      <c r="O812" s="36"/>
      <c r="P812" s="37"/>
      <c r="Q812" s="44">
        <f t="shared" ref="Q812" si="18790">parseTime(O812)-(P814=INT(RIGHT($F812, 1)))</f>
        <v>0</v>
      </c>
      <c r="R812" s="45">
        <f t="shared" si="18728"/>
        <v>0</v>
      </c>
      <c r="S812" s="36"/>
      <c r="T812" s="37"/>
      <c r="U812" s="44">
        <f t="shared" ref="U812" si="18791">parseTime(S812)-(T814=INT(RIGHT($F812, 1)))</f>
        <v>0</v>
      </c>
      <c r="V812" s="45">
        <f t="shared" si="18730"/>
        <v>0</v>
      </c>
      <c r="W812" s="36"/>
      <c r="X812" s="37"/>
      <c r="Y812" s="44">
        <f t="shared" ref="Y812" si="18792">parseTime(W812)-(X814=INT(RIGHT($F812, 1)))</f>
        <v>0</v>
      </c>
      <c r="Z812" s="45">
        <f t="shared" si="18732"/>
        <v>0</v>
      </c>
      <c r="AA812" s="36"/>
      <c r="AB812" s="37"/>
      <c r="AC812" s="44">
        <f t="shared" ref="AC812" si="18793">parseTime(AA812)-(AB814=INT(RIGHT($F812, 1)))</f>
        <v>0</v>
      </c>
      <c r="AD812" s="45">
        <f t="shared" si="18734"/>
        <v>0</v>
      </c>
      <c r="AE812" s="36"/>
      <c r="AF812" s="37"/>
      <c r="AG812" s="44">
        <f t="shared" ref="AG812" si="18794">parseTime(AE812)-(AF814=INT(RIGHT($F812, 1)))</f>
        <v>0</v>
      </c>
      <c r="AH812" s="45">
        <f t="shared" si="18736"/>
        <v>0</v>
      </c>
      <c r="AI812" s="36"/>
      <c r="AJ812" s="37"/>
      <c r="AK812" s="44">
        <f>parseTime(AI812)-(AJ814=INT(RIGHT($F812, 1)))</f>
        <v>0</v>
      </c>
      <c r="AL812" s="45">
        <f t="shared" si="18737"/>
        <v>0</v>
      </c>
      <c r="AM812" s="36"/>
      <c r="AN812" s="37"/>
      <c r="AO812" s="44">
        <f t="shared" ref="AO812" si="18795">parseTime(AM812)-(AN814=INT(RIGHT($F812, 1)))</f>
        <v>0</v>
      </c>
      <c r="AP812" s="45">
        <f t="shared" si="18739"/>
        <v>0</v>
      </c>
      <c r="AQ812" s="36"/>
      <c r="AR812" s="37"/>
      <c r="AS812" s="44">
        <f t="shared" ref="AS812" si="18796">parseTime(AQ812)-(AR814=INT(RIGHT($F812, 1)))</f>
        <v>0</v>
      </c>
      <c r="AT812" s="45">
        <f t="shared" si="18741"/>
        <v>0</v>
      </c>
      <c r="AU812" s="36"/>
      <c r="AV812" s="37"/>
      <c r="AW812" s="44">
        <f>parseTime(AU812)-(AV814=INT(RIGHT($F812, 1)))</f>
        <v>0</v>
      </c>
      <c r="AX812" s="45">
        <f t="shared" si="18742"/>
        <v>0</v>
      </c>
      <c r="AY812" s="36"/>
      <c r="AZ812" s="37"/>
      <c r="BA812" s="44">
        <f>parseTime(AY812)-(AZ814=INT(RIGHT($F812, 1)))</f>
        <v>0</v>
      </c>
      <c r="BB812" s="45">
        <f t="shared" si="18743"/>
        <v>0</v>
      </c>
      <c r="BC812" s="36"/>
      <c r="BD812" s="37"/>
      <c r="BE812" s="44">
        <f>parseTime(BC812)-(BD814=INT(RIGHT($F812, 1)))</f>
        <v>0</v>
      </c>
      <c r="BF812" s="45">
        <f t="shared" si="18744"/>
        <v>0</v>
      </c>
      <c r="BG812" s="36"/>
      <c r="BH812" s="37"/>
      <c r="BI812" s="44">
        <f>parseTime(BG812)-(BH814=INT(RIGHT($F812, 1)))</f>
        <v>0</v>
      </c>
      <c r="BJ812" s="45">
        <f t="shared" si="18745"/>
        <v>0</v>
      </c>
      <c r="BK812" s="36"/>
      <c r="BL812" s="37"/>
      <c r="BM812" s="44">
        <f>parseTime(BK812)-(BL814=INT(RIGHT($F812, 1)))</f>
        <v>0</v>
      </c>
      <c r="BN812" s="45">
        <f t="shared" si="18746"/>
        <v>0</v>
      </c>
      <c r="BO812" s="36"/>
      <c r="BP812" s="37"/>
      <c r="BQ812" s="44">
        <f t="shared" ref="BQ812" si="18797">parseTime(BO812)-(BP814=INT(RIGHT($F812, 1)))</f>
        <v>0</v>
      </c>
      <c r="BR812" s="45">
        <f t="shared" si="18748"/>
        <v>0</v>
      </c>
      <c r="BS812" s="36"/>
      <c r="BT812" s="37"/>
      <c r="BU812" s="44">
        <f t="shared" ref="BU812" si="18798">parseTime(BS812)-(BT814=INT(RIGHT($F812, 1)))</f>
        <v>0</v>
      </c>
      <c r="BV812" s="45">
        <f t="shared" si="18750"/>
        <v>0</v>
      </c>
      <c r="BW812" s="36"/>
      <c r="BX812" s="37"/>
      <c r="BY812" s="44">
        <f t="shared" ref="BY812" si="18799">parseTime(BW812)-(BX814=INT(RIGHT($F812, 1)))</f>
        <v>0</v>
      </c>
      <c r="BZ812" s="45">
        <f t="shared" si="18752"/>
        <v>0</v>
      </c>
      <c r="CA812" s="36"/>
      <c r="CB812" s="37"/>
      <c r="CC812" s="44">
        <f t="shared" ref="CC812" si="18800">parseTime(CA812)-(CB814=INT(RIGHT($F812, 1)))</f>
        <v>0</v>
      </c>
      <c r="CD812" s="45">
        <f t="shared" si="18754"/>
        <v>0</v>
      </c>
      <c r="CE812" s="36"/>
      <c r="CF812" s="37"/>
      <c r="CG812" s="44">
        <f t="shared" ref="CG812" si="18801">parseTime(CE812)-(CF814=INT(RIGHT($F812, 1)))</f>
        <v>0</v>
      </c>
      <c r="CH812" s="45">
        <f t="shared" si="18756"/>
        <v>0</v>
      </c>
    </row>
    <row r="813" spans="1:86" x14ac:dyDescent="0.25">
      <c r="A813" s="56" t="s">
        <v>119</v>
      </c>
      <c r="B813" s="57">
        <f ca="1">roleHours(G809:CH815, "MCC")</f>
        <v>0</v>
      </c>
      <c r="C813" s="14">
        <f t="shared" ca="1" si="18773"/>
        <v>0</v>
      </c>
      <c r="D813" s="14" t="s">
        <v>260</v>
      </c>
      <c r="E813" s="20">
        <v>4.6500000000000004</v>
      </c>
      <c r="F813" s="51" t="s">
        <v>132</v>
      </c>
      <c r="G813" s="36"/>
      <c r="H813" s="37"/>
      <c r="I813" s="44">
        <f t="shared" ref="I813" si="18802">parseTime(G813)-(H814=INT(RIGHT($F813, 1)))</f>
        <v>0</v>
      </c>
      <c r="J813" s="45">
        <f t="shared" si="18724"/>
        <v>0</v>
      </c>
      <c r="K813" s="36"/>
      <c r="L813" s="37"/>
      <c r="M813" s="44">
        <f t="shared" ref="M813" si="18803">parseTime(K813)-(L814=INT(RIGHT($F813, 1)))</f>
        <v>0</v>
      </c>
      <c r="N813" s="45">
        <f t="shared" si="18726"/>
        <v>0</v>
      </c>
      <c r="O813" s="36"/>
      <c r="P813" s="37"/>
      <c r="Q813" s="44">
        <f t="shared" ref="Q813" si="18804">parseTime(O813)-(P814=INT(RIGHT($F813, 1)))</f>
        <v>0</v>
      </c>
      <c r="R813" s="45">
        <f t="shared" si="18728"/>
        <v>0</v>
      </c>
      <c r="S813" s="36"/>
      <c r="T813" s="37"/>
      <c r="U813" s="44">
        <f t="shared" ref="U813" si="18805">parseTime(S813)-(T814=INT(RIGHT($F813, 1)))</f>
        <v>0</v>
      </c>
      <c r="V813" s="45">
        <f t="shared" si="18730"/>
        <v>0</v>
      </c>
      <c r="W813" s="36"/>
      <c r="X813" s="37"/>
      <c r="Y813" s="44">
        <f t="shared" ref="Y813" si="18806">parseTime(W813)-(X814=INT(RIGHT($F813, 1)))</f>
        <v>0</v>
      </c>
      <c r="Z813" s="45">
        <f t="shared" si="18732"/>
        <v>0</v>
      </c>
      <c r="AA813" s="36"/>
      <c r="AB813" s="37"/>
      <c r="AC813" s="44">
        <f t="shared" ref="AC813" si="18807">parseTime(AA813)-(AB814=INT(RIGHT($F813, 1)))</f>
        <v>0</v>
      </c>
      <c r="AD813" s="45">
        <f t="shared" si="18734"/>
        <v>0</v>
      </c>
      <c r="AE813" s="36"/>
      <c r="AF813" s="37"/>
      <c r="AG813" s="44">
        <f t="shared" ref="AG813" si="18808">parseTime(AE813)-(AF814=INT(RIGHT($F813, 1)))</f>
        <v>0</v>
      </c>
      <c r="AH813" s="45">
        <f t="shared" si="18736"/>
        <v>0</v>
      </c>
      <c r="AI813" s="36"/>
      <c r="AJ813" s="37"/>
      <c r="AK813" s="44">
        <f>parseTime(AI813)-(AJ814=INT(RIGHT($F813, 1)))</f>
        <v>0</v>
      </c>
      <c r="AL813" s="45">
        <f t="shared" si="18737"/>
        <v>0</v>
      </c>
      <c r="AM813" s="36"/>
      <c r="AN813" s="37"/>
      <c r="AO813" s="44">
        <f t="shared" ref="AO813" si="18809">parseTime(AM813)-(AN814=INT(RIGHT($F813, 1)))</f>
        <v>0</v>
      </c>
      <c r="AP813" s="45">
        <f t="shared" si="18739"/>
        <v>0</v>
      </c>
      <c r="AQ813" s="36"/>
      <c r="AR813" s="37"/>
      <c r="AS813" s="44">
        <f t="shared" ref="AS813" si="18810">parseTime(AQ813)-(AR814=INT(RIGHT($F813, 1)))</f>
        <v>0</v>
      </c>
      <c r="AT813" s="45">
        <f t="shared" si="18741"/>
        <v>0</v>
      </c>
      <c r="AU813" s="36"/>
      <c r="AV813" s="37"/>
      <c r="AW813" s="44">
        <f>parseTime(AU813)-(AV814=INT(RIGHT($F813, 1)))</f>
        <v>0</v>
      </c>
      <c r="AX813" s="45">
        <f t="shared" si="18742"/>
        <v>0</v>
      </c>
      <c r="AY813" s="36"/>
      <c r="AZ813" s="37"/>
      <c r="BA813" s="44">
        <f>parseTime(AY813)-(AZ814=INT(RIGHT($F813, 1)))</f>
        <v>0</v>
      </c>
      <c r="BB813" s="45">
        <f t="shared" si="18743"/>
        <v>0</v>
      </c>
      <c r="BC813" s="36"/>
      <c r="BD813" s="37"/>
      <c r="BE813" s="44">
        <f>parseTime(BC813)-(BD814=INT(RIGHT($F813, 1)))</f>
        <v>0</v>
      </c>
      <c r="BF813" s="45">
        <f t="shared" si="18744"/>
        <v>0</v>
      </c>
      <c r="BG813" s="36"/>
      <c r="BH813" s="37"/>
      <c r="BI813" s="44">
        <f>parseTime(BG813)-(BH814=INT(RIGHT($F813, 1)))</f>
        <v>0</v>
      </c>
      <c r="BJ813" s="45">
        <f t="shared" si="18745"/>
        <v>0</v>
      </c>
      <c r="BK813" s="36"/>
      <c r="BL813" s="37"/>
      <c r="BM813" s="44">
        <f>parseTime(BK813)-(BL814=INT(RIGHT($F813, 1)))</f>
        <v>0</v>
      </c>
      <c r="BN813" s="45">
        <f t="shared" si="18746"/>
        <v>0</v>
      </c>
      <c r="BO813" s="36"/>
      <c r="BP813" s="37"/>
      <c r="BQ813" s="44">
        <f t="shared" ref="BQ813" si="18811">parseTime(BO813)-(BP814=INT(RIGHT($F813, 1)))</f>
        <v>0</v>
      </c>
      <c r="BR813" s="45">
        <f t="shared" si="18748"/>
        <v>0</v>
      </c>
      <c r="BS813" s="36"/>
      <c r="BT813" s="37"/>
      <c r="BU813" s="44">
        <f t="shared" ref="BU813" si="18812">parseTime(BS813)-(BT814=INT(RIGHT($F813, 1)))</f>
        <v>0</v>
      </c>
      <c r="BV813" s="45">
        <f t="shared" si="18750"/>
        <v>0</v>
      </c>
      <c r="BW813" s="36"/>
      <c r="BX813" s="37"/>
      <c r="BY813" s="44">
        <f t="shared" ref="BY813" si="18813">parseTime(BW813)-(BX814=INT(RIGHT($F813, 1)))</f>
        <v>0</v>
      </c>
      <c r="BZ813" s="45">
        <f t="shared" si="18752"/>
        <v>0</v>
      </c>
      <c r="CA813" s="36"/>
      <c r="CB813" s="37"/>
      <c r="CC813" s="44">
        <f t="shared" ref="CC813" si="18814">parseTime(CA813)-(CB814=INT(RIGHT($F813, 1)))</f>
        <v>0</v>
      </c>
      <c r="CD813" s="45">
        <f t="shared" si="18754"/>
        <v>0</v>
      </c>
      <c r="CE813" s="36"/>
      <c r="CF813" s="37"/>
      <c r="CG813" s="44">
        <f t="shared" ref="CG813" si="18815">parseTime(CE813)-(CF814=INT(RIGHT($F813, 1)))</f>
        <v>0</v>
      </c>
      <c r="CH813" s="45">
        <f t="shared" si="18756"/>
        <v>0</v>
      </c>
    </row>
    <row r="814" spans="1:86" x14ac:dyDescent="0.25">
      <c r="A814" s="56"/>
      <c r="B814" s="57"/>
      <c r="C814" s="14">
        <f t="shared" si="18773"/>
        <v>0</v>
      </c>
      <c r="D814" s="14"/>
      <c r="E814" s="20"/>
      <c r="F814" s="51"/>
      <c r="G814" s="46" t="s">
        <v>134</v>
      </c>
      <c r="H814" s="38">
        <f t="shared" ref="H814" si="18816">lunchAdjust(G809:H813)</f>
        <v>1</v>
      </c>
      <c r="I814" s="48" t="s">
        <v>0</v>
      </c>
      <c r="J814" s="39">
        <f t="shared" ref="J814" si="18817">SUMPRODUCT(I809:I813*J809:J813)</f>
        <v>8</v>
      </c>
      <c r="K814" s="46" t="s">
        <v>134</v>
      </c>
      <c r="L814" s="38">
        <f t="shared" ref="L814" si="18818">lunchAdjust(K809:L813)</f>
        <v>1</v>
      </c>
      <c r="M814" s="48" t="s">
        <v>0</v>
      </c>
      <c r="N814" s="39">
        <f t="shared" ref="N814" si="18819">SUMPRODUCT(M809:M813*N809:N813)</f>
        <v>8</v>
      </c>
      <c r="O814" s="46" t="s">
        <v>134</v>
      </c>
      <c r="P814" s="38">
        <f t="shared" ref="P814" si="18820">lunchAdjust(O809:P813)</f>
        <v>1</v>
      </c>
      <c r="Q814" s="48" t="s">
        <v>0</v>
      </c>
      <c r="R814" s="39">
        <f t="shared" ref="R814" si="18821">SUMPRODUCT(Q809:Q813*R809:R813)</f>
        <v>8</v>
      </c>
      <c r="S814" s="46" t="s">
        <v>134</v>
      </c>
      <c r="T814" s="38">
        <f t="shared" ref="T814" si="18822">lunchAdjust(S809:T813)</f>
        <v>1</v>
      </c>
      <c r="U814" s="48" t="s">
        <v>0</v>
      </c>
      <c r="V814" s="39">
        <f t="shared" ref="V814" si="18823">SUMPRODUCT(U809:U813*V809:V813)</f>
        <v>8</v>
      </c>
      <c r="W814" s="46" t="s">
        <v>134</v>
      </c>
      <c r="X814" s="38">
        <f t="shared" ref="X814" si="18824">lunchAdjust(W809:X813)</f>
        <v>1</v>
      </c>
      <c r="Y814" s="48" t="s">
        <v>0</v>
      </c>
      <c r="Z814" s="39">
        <f t="shared" ref="Z814" si="18825">SUMPRODUCT(Y809:Y813*Z809:Z813)</f>
        <v>8</v>
      </c>
      <c r="AA814" s="46" t="s">
        <v>134</v>
      </c>
      <c r="AB814" s="38">
        <f t="shared" ref="AB814" si="18826">lunchAdjust(AA809:AB813)</f>
        <v>1</v>
      </c>
      <c r="AC814" s="48" t="s">
        <v>0</v>
      </c>
      <c r="AD814" s="39">
        <f t="shared" ref="AD814" si="18827">SUMPRODUCT(AC809:AC813*AD809:AD813)</f>
        <v>8</v>
      </c>
      <c r="AE814" s="46" t="s">
        <v>134</v>
      </c>
      <c r="AF814" s="38">
        <f t="shared" ref="AF814" si="18828">lunchAdjust(AE809:AF813)</f>
        <v>1</v>
      </c>
      <c r="AG814" s="48" t="s">
        <v>0</v>
      </c>
      <c r="AH814" s="39">
        <f t="shared" ref="AH814" si="18829">SUMPRODUCT(AG809:AG813*AH809:AH813)</f>
        <v>6.5</v>
      </c>
      <c r="AI814" s="46" t="s">
        <v>134</v>
      </c>
      <c r="AJ814" s="38">
        <f t="shared" ref="AJ814" si="18830">lunchAdjust(AI809:AJ813)</f>
        <v>0</v>
      </c>
      <c r="AK814" s="48" t="s">
        <v>0</v>
      </c>
      <c r="AL814" s="39">
        <f t="shared" ref="AL814" si="18831">SUMPRODUCT(AK809:AK813*AL809:AL813)</f>
        <v>0</v>
      </c>
      <c r="AM814" s="46" t="s">
        <v>134</v>
      </c>
      <c r="AN814" s="38">
        <f t="shared" ref="AN814" si="18832">lunchAdjust(AM809:AN813)</f>
        <v>2</v>
      </c>
      <c r="AO814" s="48" t="s">
        <v>0</v>
      </c>
      <c r="AP814" s="39">
        <f t="shared" ref="AP814" si="18833">SUMPRODUCT(AO809:AO813*AP809:AP813)</f>
        <v>8</v>
      </c>
      <c r="AQ814" s="46" t="s">
        <v>134</v>
      </c>
      <c r="AR814" s="38">
        <f t="shared" ref="AR814" si="18834">lunchAdjust(AQ809:AR813)</f>
        <v>0</v>
      </c>
      <c r="AS814" s="48" t="s">
        <v>0</v>
      </c>
      <c r="AT814" s="39">
        <f t="shared" ref="AT814" si="18835">SUMPRODUCT(AS809:AS813*AT809:AT813)</f>
        <v>0</v>
      </c>
      <c r="AU814" s="46" t="s">
        <v>134</v>
      </c>
      <c r="AV814" s="38">
        <f t="shared" ref="AV814" si="18836">lunchAdjust(AU809:AV813)</f>
        <v>0</v>
      </c>
      <c r="AW814" s="48" t="s">
        <v>0</v>
      </c>
      <c r="AX814" s="39">
        <f t="shared" ref="AX814" si="18837">SUMPRODUCT(AW809:AW813*AX809:AX813)</f>
        <v>0</v>
      </c>
      <c r="AY814" s="46" t="s">
        <v>134</v>
      </c>
      <c r="AZ814" s="38">
        <f t="shared" ref="AZ814" si="18838">lunchAdjust(AY809:AZ813)</f>
        <v>1</v>
      </c>
      <c r="BA814" s="48" t="s">
        <v>0</v>
      </c>
      <c r="BB814" s="39">
        <f t="shared" ref="BB814" si="18839">SUMPRODUCT(BA809:BA813*BB809:BB813)</f>
        <v>8</v>
      </c>
      <c r="BC814" s="46" t="s">
        <v>134</v>
      </c>
      <c r="BD814" s="38">
        <f t="shared" ref="BD814" si="18840">lunchAdjust(BC809:BD813)</f>
        <v>0</v>
      </c>
      <c r="BE814" s="48" t="s">
        <v>0</v>
      </c>
      <c r="BF814" s="39">
        <f t="shared" ref="BF814" si="18841">SUMPRODUCT(BE809:BE813*BF809:BF813)</f>
        <v>0</v>
      </c>
      <c r="BG814" s="46" t="s">
        <v>134</v>
      </c>
      <c r="BH814" s="38">
        <f t="shared" ref="BH814" si="18842">lunchAdjust(BG809:BH813)</f>
        <v>0</v>
      </c>
      <c r="BI814" s="48" t="s">
        <v>0</v>
      </c>
      <c r="BJ814" s="39">
        <f t="shared" ref="BJ814" si="18843">SUMPRODUCT(BI809:BI813*BJ809:BJ813)</f>
        <v>0</v>
      </c>
      <c r="BK814" s="46" t="s">
        <v>134</v>
      </c>
      <c r="BL814" s="38">
        <f t="shared" ref="BL814" si="18844">lunchAdjust(BK809:BL813)</f>
        <v>0</v>
      </c>
      <c r="BM814" s="48" t="s">
        <v>0</v>
      </c>
      <c r="BN814" s="39">
        <f t="shared" ref="BN814" si="18845">SUMPRODUCT(BM809:BM813*BN809:BN813)</f>
        <v>0</v>
      </c>
      <c r="BO814" s="46" t="s">
        <v>134</v>
      </c>
      <c r="BP814" s="38">
        <f t="shared" ref="BP814" si="18846">lunchAdjust(BO809:BP813)</f>
        <v>0</v>
      </c>
      <c r="BQ814" s="48" t="s">
        <v>0</v>
      </c>
      <c r="BR814" s="39">
        <f t="shared" ref="BR814" si="18847">SUMPRODUCT(BQ809:BQ813*BR809:BR813)</f>
        <v>0</v>
      </c>
      <c r="BS814" s="46" t="s">
        <v>134</v>
      </c>
      <c r="BT814" s="38">
        <f t="shared" ref="BT814" si="18848">lunchAdjust(BS809:BT813)</f>
        <v>0</v>
      </c>
      <c r="BU814" s="48" t="s">
        <v>0</v>
      </c>
      <c r="BV814" s="39">
        <f t="shared" ref="BV814" si="18849">SUMPRODUCT(BU809:BU813*BV809:BV813)</f>
        <v>0</v>
      </c>
      <c r="BW814" s="46" t="s">
        <v>134</v>
      </c>
      <c r="BX814" s="38">
        <f t="shared" ref="BX814" si="18850">lunchAdjust(BW809:BX813)</f>
        <v>0</v>
      </c>
      <c r="BY814" s="48" t="s">
        <v>0</v>
      </c>
      <c r="BZ814" s="39">
        <f t="shared" ref="BZ814" si="18851">SUMPRODUCT(BY809:BY813*BZ809:BZ813)</f>
        <v>0</v>
      </c>
      <c r="CA814" s="46" t="s">
        <v>134</v>
      </c>
      <c r="CB814" s="38">
        <f t="shared" ref="CB814" si="18852">lunchAdjust(CA809:CB813)</f>
        <v>0</v>
      </c>
      <c r="CC814" s="48" t="s">
        <v>0</v>
      </c>
      <c r="CD814" s="39">
        <f t="shared" ref="CD814" si="18853">SUMPRODUCT(CC809:CC813*CD809:CD813)</f>
        <v>0</v>
      </c>
      <c r="CE814" s="46" t="s">
        <v>134</v>
      </c>
      <c r="CF814" s="38">
        <f t="shared" ref="CF814" si="18854">lunchAdjust(CE809:CF813)</f>
        <v>0</v>
      </c>
      <c r="CG814" s="48" t="s">
        <v>0</v>
      </c>
      <c r="CH814" s="39">
        <f t="shared" ref="CH814" si="18855">SUMPRODUCT(CG809:CG813*CH809:CH813)</f>
        <v>0</v>
      </c>
    </row>
    <row r="815" spans="1:86" ht="15.75" thickBot="1" x14ac:dyDescent="0.3">
      <c r="A815" s="58" t="s">
        <v>121</v>
      </c>
      <c r="B815" s="59">
        <f ca="1">roleHours(G809:CH815, "OUT")</f>
        <v>0</v>
      </c>
      <c r="C815" s="54" t="s">
        <v>137</v>
      </c>
      <c r="D815" s="22">
        <f ca="1">roleHours(G809:CH815, "PTO")</f>
        <v>0</v>
      </c>
      <c r="E815" s="23"/>
      <c r="F815" s="52"/>
      <c r="G815" s="47" t="s">
        <v>39</v>
      </c>
      <c r="H815" s="40">
        <f t="shared" si="17359"/>
        <v>0</v>
      </c>
      <c r="I815" s="49" t="s">
        <v>135</v>
      </c>
      <c r="J815" s="41">
        <f t="shared" ref="J815" si="18856">J814*G$4</f>
        <v>0</v>
      </c>
      <c r="K815" s="47" t="s">
        <v>39</v>
      </c>
      <c r="L815" s="40">
        <f t="shared" ref="L815" si="18857">SUMPRODUCT(M809:M813*(L809:L813="PTO"))+SUMPRODUCT(M809:M813*(L809:L813="HOL"))</f>
        <v>0</v>
      </c>
      <c r="M815" s="49" t="s">
        <v>135</v>
      </c>
      <c r="N815" s="41">
        <f t="shared" ref="N815" si="18858">N814*K$4</f>
        <v>0</v>
      </c>
      <c r="O815" s="47" t="s">
        <v>39</v>
      </c>
      <c r="P815" s="40">
        <f t="shared" ref="P815" si="18859">SUMPRODUCT(Q809:Q813*(P809:P813="PTO"))+SUMPRODUCT(Q809:Q813*(P809:P813="HOL"))</f>
        <v>0</v>
      </c>
      <c r="Q815" s="49" t="s">
        <v>135</v>
      </c>
      <c r="R815" s="41">
        <f t="shared" ref="R815" si="18860">R814*O$4</f>
        <v>8</v>
      </c>
      <c r="S815" s="47" t="s">
        <v>39</v>
      </c>
      <c r="T815" s="40">
        <f t="shared" ref="T815" si="18861">SUMPRODUCT(U809:U813*(T809:T813="PTO"))+SUMPRODUCT(U809:U813*(T809:T813="HOL"))</f>
        <v>0</v>
      </c>
      <c r="U815" s="49" t="s">
        <v>135</v>
      </c>
      <c r="V815" s="41">
        <f t="shared" ref="V815" si="18862">V814*S$4</f>
        <v>0</v>
      </c>
      <c r="W815" s="47" t="s">
        <v>39</v>
      </c>
      <c r="X815" s="40">
        <f t="shared" ref="X815" si="18863">SUMPRODUCT(Y809:Y813*(X809:X813="PTO"))+SUMPRODUCT(Y809:Y813*(X809:X813="HOL"))</f>
        <v>0</v>
      </c>
      <c r="Y815" s="49" t="s">
        <v>135</v>
      </c>
      <c r="Z815" s="41">
        <f t="shared" ref="Z815" si="18864">Z814*W$4</f>
        <v>8</v>
      </c>
      <c r="AA815" s="47" t="s">
        <v>39</v>
      </c>
      <c r="AB815" s="40">
        <f t="shared" ref="AB815" si="18865">SUMPRODUCT(AC809:AC813*(AB809:AB813="PTO"))+SUMPRODUCT(AC809:AC813*(AB809:AB813="HOL"))</f>
        <v>0</v>
      </c>
      <c r="AC815" s="49" t="s">
        <v>135</v>
      </c>
      <c r="AD815" s="41">
        <f t="shared" ref="AD815" si="18866">AD814*AA$4</f>
        <v>8</v>
      </c>
      <c r="AE815" s="47" t="s">
        <v>39</v>
      </c>
      <c r="AF815" s="40">
        <f t="shared" ref="AF815" si="18867">SUMPRODUCT(AG809:AG813*(AF809:AF813="PTO"))+SUMPRODUCT(AG809:AG813*(AF809:AF813="HOL"))</f>
        <v>0</v>
      </c>
      <c r="AG815" s="49" t="s">
        <v>135</v>
      </c>
      <c r="AH815" s="41">
        <f t="shared" ref="AH815" si="18868">AH814*AE$4</f>
        <v>6.5</v>
      </c>
      <c r="AI815" s="47" t="s">
        <v>39</v>
      </c>
      <c r="AJ815" s="40">
        <f t="shared" ref="AJ815" si="18869">SUMPRODUCT(AK809:AK813*(AJ809:AJ813="PTO"))+SUMPRODUCT(AK809:AK813*(AJ809:AJ813="HOL"))</f>
        <v>0</v>
      </c>
      <c r="AK815" s="49" t="s">
        <v>135</v>
      </c>
      <c r="AL815" s="41">
        <f>AL814*AI$4</f>
        <v>0</v>
      </c>
      <c r="AM815" s="47" t="s">
        <v>39</v>
      </c>
      <c r="AN815" s="40">
        <f t="shared" ref="AN815" si="18870">SUMPRODUCT(AO809:AO813*(AN809:AN813="PTO"))+SUMPRODUCT(AO809:AO813*(AN809:AN813="HOL"))</f>
        <v>0</v>
      </c>
      <c r="AO815" s="49" t="s">
        <v>135</v>
      </c>
      <c r="AP815" s="41">
        <f t="shared" ref="AP815" si="18871">AP814*AM$4</f>
        <v>8</v>
      </c>
      <c r="AQ815" s="47" t="s">
        <v>39</v>
      </c>
      <c r="AR815" s="40">
        <f t="shared" ref="AR815" si="18872">SUMPRODUCT(AS809:AS813*(AR809:AR813="PTO"))+SUMPRODUCT(AS809:AS813*(AR809:AR813="HOL"))</f>
        <v>0</v>
      </c>
      <c r="AS815" s="49" t="s">
        <v>135</v>
      </c>
      <c r="AT815" s="41">
        <f t="shared" ref="AT815" si="18873">AT814*AQ$4</f>
        <v>0</v>
      </c>
      <c r="AU815" s="47" t="s">
        <v>39</v>
      </c>
      <c r="AV815" s="40">
        <f t="shared" ref="AV815" si="18874">SUMPRODUCT(AW809:AW813*(AV809:AV813="PTO"))+SUMPRODUCT(AW809:AW813*(AV809:AV813="HOL"))</f>
        <v>0</v>
      </c>
      <c r="AW815" s="49" t="s">
        <v>135</v>
      </c>
      <c r="AX815" s="41">
        <f>AX814*AU$4</f>
        <v>0</v>
      </c>
      <c r="AY815" s="47" t="s">
        <v>39</v>
      </c>
      <c r="AZ815" s="40">
        <f t="shared" ref="AZ815" si="18875">SUMPRODUCT(BA809:BA813*(AZ809:AZ813="PTO"))+SUMPRODUCT(BA809:BA813*(AZ809:AZ813="HOL"))</f>
        <v>0</v>
      </c>
      <c r="BA815" s="49" t="s">
        <v>135</v>
      </c>
      <c r="BB815" s="41">
        <f>BB814*AY$4</f>
        <v>8</v>
      </c>
      <c r="BC815" s="47" t="s">
        <v>39</v>
      </c>
      <c r="BD815" s="40">
        <f t="shared" ref="BD815" si="18876">SUMPRODUCT(BE809:BE813*(BD809:BD813="PTO"))+SUMPRODUCT(BE809:BE813*(BD809:BD813="HOL"))</f>
        <v>0</v>
      </c>
      <c r="BE815" s="49" t="s">
        <v>135</v>
      </c>
      <c r="BF815" s="41">
        <f>BF814*BC$4</f>
        <v>0</v>
      </c>
      <c r="BG815" s="47" t="s">
        <v>39</v>
      </c>
      <c r="BH815" s="40">
        <f t="shared" ref="BH815" si="18877">SUMPRODUCT(BI809:BI813*(BH809:BH813="PTO"))+SUMPRODUCT(BI809:BI813*(BH809:BH813="HOL"))</f>
        <v>0</v>
      </c>
      <c r="BI815" s="49" t="s">
        <v>135</v>
      </c>
      <c r="BJ815" s="41">
        <f>BJ814*BG$4</f>
        <v>0</v>
      </c>
      <c r="BK815" s="47" t="s">
        <v>39</v>
      </c>
      <c r="BL815" s="40">
        <f t="shared" ref="BL815" si="18878">SUMPRODUCT(BM809:BM813*(BL809:BL813="PTO"))+SUMPRODUCT(BM809:BM813*(BL809:BL813="HOL"))</f>
        <v>0</v>
      </c>
      <c r="BM815" s="49" t="s">
        <v>135</v>
      </c>
      <c r="BN815" s="41">
        <f>BN814*BK$4</f>
        <v>0</v>
      </c>
      <c r="BO815" s="47" t="s">
        <v>39</v>
      </c>
      <c r="BP815" s="40">
        <f t="shared" ref="BP815" si="18879">SUMPRODUCT(BQ809:BQ813*(BP809:BP813="PTO"))+SUMPRODUCT(BQ809:BQ813*(BP809:BP813="HOL"))</f>
        <v>0</v>
      </c>
      <c r="BQ815" s="49" t="s">
        <v>135</v>
      </c>
      <c r="BR815" s="41">
        <f t="shared" ref="BR815" si="18880">BR814*BO$4</f>
        <v>0</v>
      </c>
      <c r="BS815" s="47" t="s">
        <v>39</v>
      </c>
      <c r="BT815" s="40">
        <f t="shared" ref="BT815" si="18881">SUMPRODUCT(BU809:BU813*(BT809:BT813="PTO"))+SUMPRODUCT(BU809:BU813*(BT809:BT813="HOL"))</f>
        <v>0</v>
      </c>
      <c r="BU815" s="49" t="s">
        <v>135</v>
      </c>
      <c r="BV815" s="41">
        <f t="shared" ref="BV815" si="18882">BV814*BS$4</f>
        <v>0</v>
      </c>
      <c r="BW815" s="47" t="s">
        <v>39</v>
      </c>
      <c r="BX815" s="40">
        <f t="shared" ref="BX815" si="18883">SUMPRODUCT(BY809:BY813*(BX809:BX813="PTO"))+SUMPRODUCT(BY809:BY813*(BX809:BX813="HOL"))</f>
        <v>0</v>
      </c>
      <c r="BY815" s="49" t="s">
        <v>135</v>
      </c>
      <c r="BZ815" s="41">
        <f t="shared" ref="BZ815" si="18884">BZ814*BW$4</f>
        <v>0</v>
      </c>
      <c r="CA815" s="47" t="s">
        <v>39</v>
      </c>
      <c r="CB815" s="40">
        <f t="shared" ref="CB815" si="18885">SUMPRODUCT(CC809:CC813*(CB809:CB813="PTO"))+SUMPRODUCT(CC809:CC813*(CB809:CB813="HOL"))</f>
        <v>0</v>
      </c>
      <c r="CC815" s="49" t="s">
        <v>135</v>
      </c>
      <c r="CD815" s="41">
        <f t="shared" ref="CD815" si="18886">CD814*CA$4</f>
        <v>0</v>
      </c>
      <c r="CE815" s="47" t="s">
        <v>39</v>
      </c>
      <c r="CF815" s="40">
        <f t="shared" ref="CF815" si="18887">SUMPRODUCT(CG809:CG813*(CF809:CF813="PTO"))+SUMPRODUCT(CG809:CG813*(CF809:CF813="HOL"))</f>
        <v>0</v>
      </c>
      <c r="CG815" s="49" t="s">
        <v>135</v>
      </c>
      <c r="CH815" s="41">
        <f t="shared" ref="CH815" si="18888">CH814*CE$4</f>
        <v>0</v>
      </c>
    </row>
    <row r="816" spans="1:86" x14ac:dyDescent="0.25">
      <c r="A816" s="70" t="s">
        <v>133</v>
      </c>
      <c r="B816" s="71">
        <f t="shared" ref="B816" ca="1" si="18889">D816-B817</f>
        <v>7.7420575028357632</v>
      </c>
      <c r="C816" s="72" t="s">
        <v>122</v>
      </c>
      <c r="D816" s="71">
        <f>IFERROR(INDEX(Holidays[FTE], MATCH(Entry!E816, Holidays[Date], 0)), 1)*8*INDEX(FTEguide[[1]:[12]], MATCH(Entry!E817, FTEguide[Weekday], 0), IF(Entry!E819&gt;0, Entry!E819, MONTH(Entry!E816)))</f>
        <v>62.242057502835763</v>
      </c>
      <c r="E816" s="60">
        <f t="shared" si="18555"/>
        <v>43944</v>
      </c>
      <c r="F816" s="50" t="s">
        <v>128</v>
      </c>
      <c r="G816" s="34" t="s">
        <v>136</v>
      </c>
      <c r="H816" s="35" t="s">
        <v>23</v>
      </c>
      <c r="I816" s="42">
        <f t="shared" ref="I816" si="18890">parseTime(G816)-(H821=INT(RIGHT($F816, 1)))</f>
        <v>8</v>
      </c>
      <c r="J816" s="43">
        <f t="shared" ref="J816:J820" si="18891">isClocked(H816)</f>
        <v>1</v>
      </c>
      <c r="K816" s="34" t="s">
        <v>136</v>
      </c>
      <c r="L816" s="35" t="s">
        <v>23</v>
      </c>
      <c r="M816" s="42">
        <f t="shared" ref="M816" si="18892">parseTime(K816)-(L821=INT(RIGHT($F816, 1)))</f>
        <v>8</v>
      </c>
      <c r="N816" s="43">
        <f t="shared" ref="N816:N820" si="18893">isClocked(L816)</f>
        <v>1</v>
      </c>
      <c r="O816" s="34" t="s">
        <v>180</v>
      </c>
      <c r="P816" s="35" t="s">
        <v>23</v>
      </c>
      <c r="Q816" s="42">
        <f t="shared" ref="Q816" si="18894">parseTime(O816)-(P821=INT(RIGHT($F816, 1)))</f>
        <v>8</v>
      </c>
      <c r="R816" s="43">
        <f t="shared" ref="R816:R820" si="18895">isClocked(P816)</f>
        <v>1</v>
      </c>
      <c r="S816" s="34" t="s">
        <v>227</v>
      </c>
      <c r="T816" s="35" t="s">
        <v>23</v>
      </c>
      <c r="U816" s="42">
        <f t="shared" ref="U816" si="18896">parseTime(S816)-(T821=INT(RIGHT($F816, 1)))</f>
        <v>8</v>
      </c>
      <c r="V816" s="43">
        <f t="shared" ref="V816:V820" si="18897">isClocked(T816)</f>
        <v>1</v>
      </c>
      <c r="W816" s="34" t="s">
        <v>136</v>
      </c>
      <c r="X816" s="35" t="s">
        <v>24</v>
      </c>
      <c r="Y816" s="42">
        <f t="shared" ref="Y816" si="18898">parseTime(W816)-(X821=INT(RIGHT($F816, 1)))</f>
        <v>8</v>
      </c>
      <c r="Z816" s="43">
        <f t="shared" ref="Z816:Z820" si="18899">isClocked(X816)</f>
        <v>1</v>
      </c>
      <c r="AA816" s="34" t="s">
        <v>136</v>
      </c>
      <c r="AB816" s="35" t="s">
        <v>23</v>
      </c>
      <c r="AC816" s="42">
        <f t="shared" ref="AC816" si="18900">parseTime(AA816)-(AB821=INT(RIGHT($F816, 1)))</f>
        <v>8</v>
      </c>
      <c r="AD816" s="43">
        <f t="shared" ref="AD816:AD820" si="18901">isClocked(AB816)</f>
        <v>1</v>
      </c>
      <c r="AE816" s="34" t="s">
        <v>261</v>
      </c>
      <c r="AF816" s="35" t="s">
        <v>23</v>
      </c>
      <c r="AG816" s="42">
        <f t="shared" ref="AG816" si="18902">parseTime(AE816)-(AF821=INT(RIGHT($F816, 1)))</f>
        <v>6.5</v>
      </c>
      <c r="AH816" s="43">
        <f t="shared" ref="AH816:AH820" si="18903">isClocked(AF816)</f>
        <v>1</v>
      </c>
      <c r="AI816" s="34" t="s">
        <v>136</v>
      </c>
      <c r="AJ816" s="35" t="s">
        <v>23</v>
      </c>
      <c r="AK816" s="42">
        <f>parseTime(AI816)-(AJ821=INT(RIGHT($F816, 1)))</f>
        <v>8</v>
      </c>
      <c r="AL816" s="43">
        <f t="shared" ref="AL816:AL820" si="18904">isClocked(AJ816)</f>
        <v>1</v>
      </c>
      <c r="AM816" s="34"/>
      <c r="AN816" s="35"/>
      <c r="AO816" s="42">
        <f t="shared" ref="AO816" si="18905">parseTime(AM816)-(AN821=INT(RIGHT($F816, 1)))</f>
        <v>0</v>
      </c>
      <c r="AP816" s="43">
        <f t="shared" ref="AP816:AP820" si="18906">isClocked(AN816)</f>
        <v>0</v>
      </c>
      <c r="AQ816" s="34"/>
      <c r="AR816" s="35"/>
      <c r="AS816" s="42">
        <f t="shared" ref="AS816" si="18907">parseTime(AQ816)-(AR821=INT(RIGHT($F816, 1)))</f>
        <v>0</v>
      </c>
      <c r="AT816" s="43">
        <f t="shared" ref="AT816:AT820" si="18908">isClocked(AR816)</f>
        <v>0</v>
      </c>
      <c r="AU816" s="34"/>
      <c r="AV816" s="35"/>
      <c r="AW816" s="42">
        <f>parseTime(AU816)-(AV821=INT(RIGHT($F816, 1)))</f>
        <v>0</v>
      </c>
      <c r="AX816" s="43">
        <f t="shared" ref="AX816:AX820" si="18909">isClocked(AV816)</f>
        <v>0</v>
      </c>
      <c r="AY816" s="34" t="s">
        <v>136</v>
      </c>
      <c r="AZ816" s="35" t="s">
        <v>24</v>
      </c>
      <c r="BA816" s="42">
        <f>parseTime(AY816)-(AZ821=INT(RIGHT($F816, 1)))</f>
        <v>8</v>
      </c>
      <c r="BB816" s="43">
        <f t="shared" ref="BB816:BB820" si="18910">isClocked(AZ816)</f>
        <v>1</v>
      </c>
      <c r="BC816" s="34"/>
      <c r="BD816" s="35"/>
      <c r="BE816" s="42">
        <f>parseTime(BC816)-(BD821=INT(RIGHT($F816, 1)))</f>
        <v>0</v>
      </c>
      <c r="BF816" s="43">
        <f t="shared" ref="BF816:BF820" si="18911">isClocked(BD816)</f>
        <v>0</v>
      </c>
      <c r="BG816" s="34"/>
      <c r="BH816" s="35"/>
      <c r="BI816" s="42">
        <f>parseTime(BG816)-(BH821=INT(RIGHT($F816, 1)))</f>
        <v>0</v>
      </c>
      <c r="BJ816" s="43">
        <f t="shared" ref="BJ816:BJ820" si="18912">isClocked(BH816)</f>
        <v>0</v>
      </c>
      <c r="BK816" s="34"/>
      <c r="BL816" s="35"/>
      <c r="BM816" s="42">
        <f>parseTime(BK816)-(BL821=INT(RIGHT($F816, 1)))</f>
        <v>0</v>
      </c>
      <c r="BN816" s="43">
        <f t="shared" ref="BN816:BN820" si="18913">isClocked(BL816)</f>
        <v>0</v>
      </c>
      <c r="BO816" s="34"/>
      <c r="BP816" s="35"/>
      <c r="BQ816" s="42">
        <f t="shared" ref="BQ816" si="18914">parseTime(BO816)-(BP821=INT(RIGHT($F816, 1)))</f>
        <v>0</v>
      </c>
      <c r="BR816" s="43">
        <f t="shared" ref="BR816:BR820" si="18915">isClocked(BP816)</f>
        <v>0</v>
      </c>
      <c r="BS816" s="34"/>
      <c r="BT816" s="35"/>
      <c r="BU816" s="42">
        <f t="shared" ref="BU816" si="18916">parseTime(BS816)-(BT821=INT(RIGHT($F816, 1)))</f>
        <v>0</v>
      </c>
      <c r="BV816" s="43">
        <f t="shared" ref="BV816:BV820" si="18917">isClocked(BT816)</f>
        <v>0</v>
      </c>
      <c r="BW816" s="34"/>
      <c r="BX816" s="35"/>
      <c r="BY816" s="42">
        <f t="shared" ref="BY816" si="18918">parseTime(BW816)-(BX821=INT(RIGHT($F816, 1)))</f>
        <v>0</v>
      </c>
      <c r="BZ816" s="43">
        <f t="shared" ref="BZ816:BZ820" si="18919">isClocked(BX816)</f>
        <v>0</v>
      </c>
      <c r="CA816" s="34"/>
      <c r="CB816" s="35"/>
      <c r="CC816" s="42">
        <f t="shared" ref="CC816" si="18920">parseTime(CA816)-(CB821=INT(RIGHT($F816, 1)))</f>
        <v>0</v>
      </c>
      <c r="CD816" s="43">
        <f t="shared" ref="CD816:CD820" si="18921">isClocked(CB816)</f>
        <v>0</v>
      </c>
      <c r="CE816" s="34"/>
      <c r="CF816" s="35"/>
      <c r="CG816" s="42">
        <f t="shared" ref="CG816" si="18922">parseTime(CE816)-(CF821=INT(RIGHT($F816, 1)))</f>
        <v>0</v>
      </c>
      <c r="CH816" s="43">
        <f t="shared" ref="CH816:CH820" si="18923">isClocked(CF816)</f>
        <v>0</v>
      </c>
    </row>
    <row r="817" spans="1:86" x14ac:dyDescent="0.25">
      <c r="A817" s="56" t="s">
        <v>0</v>
      </c>
      <c r="B817" s="57">
        <f t="shared" ref="B817" ca="1" si="18924">SUM(B818:B821)</f>
        <v>54.5</v>
      </c>
      <c r="C817" s="14" t="s">
        <v>252</v>
      </c>
      <c r="D817" s="14">
        <f>(E820+(E819/2))*8-0.5</f>
        <v>55.7</v>
      </c>
      <c r="E817" s="55" t="str">
        <f t="shared" ref="E817" si="18925">TEXT(E816, "dddd")</f>
        <v>Thursday</v>
      </c>
      <c r="F817" s="51" t="s">
        <v>129</v>
      </c>
      <c r="G817" s="36"/>
      <c r="H817" s="37"/>
      <c r="I817" s="44">
        <f t="shared" ref="I817" si="18926">parseTime(G817)-(H821=INT(RIGHT($F817, 1)))</f>
        <v>0</v>
      </c>
      <c r="J817" s="45">
        <f t="shared" si="18891"/>
        <v>0</v>
      </c>
      <c r="K817" s="36"/>
      <c r="L817" s="37"/>
      <c r="M817" s="44">
        <f t="shared" ref="M817" si="18927">parseTime(K817)-(L821=INT(RIGHT($F817, 1)))</f>
        <v>0</v>
      </c>
      <c r="N817" s="45">
        <f t="shared" si="18893"/>
        <v>0</v>
      </c>
      <c r="O817" s="36"/>
      <c r="P817" s="37"/>
      <c r="Q817" s="44">
        <f t="shared" ref="Q817" si="18928">parseTime(O817)-(P821=INT(RIGHT($F817, 1)))</f>
        <v>0</v>
      </c>
      <c r="R817" s="45">
        <f t="shared" si="18895"/>
        <v>0</v>
      </c>
      <c r="S817" s="36"/>
      <c r="T817" s="37"/>
      <c r="U817" s="44">
        <f t="shared" ref="U817" si="18929">parseTime(S817)-(T821=INT(RIGHT($F817, 1)))</f>
        <v>0</v>
      </c>
      <c r="V817" s="45">
        <f t="shared" si="18897"/>
        <v>0</v>
      </c>
      <c r="W817" s="36"/>
      <c r="X817" s="37"/>
      <c r="Y817" s="44">
        <f t="shared" ref="Y817" si="18930">parseTime(W817)-(X821=INT(RIGHT($F817, 1)))</f>
        <v>0</v>
      </c>
      <c r="Z817" s="45">
        <f t="shared" si="18899"/>
        <v>0</v>
      </c>
      <c r="AA817" s="36"/>
      <c r="AB817" s="37"/>
      <c r="AC817" s="44">
        <f t="shared" ref="AC817" si="18931">parseTime(AA817)-(AB821=INT(RIGHT($F817, 1)))</f>
        <v>0</v>
      </c>
      <c r="AD817" s="45">
        <f t="shared" si="18901"/>
        <v>0</v>
      </c>
      <c r="AE817" s="36"/>
      <c r="AF817" s="37"/>
      <c r="AG817" s="44">
        <f t="shared" ref="AG817" si="18932">parseTime(AE817)-(AF821=INT(RIGHT($F817, 1)))</f>
        <v>0</v>
      </c>
      <c r="AH817" s="45">
        <f t="shared" si="18903"/>
        <v>0</v>
      </c>
      <c r="AI817" s="36"/>
      <c r="AJ817" s="37"/>
      <c r="AK817" s="44">
        <f>parseTime(AI817)-(AJ821=INT(RIGHT($F817, 1)))</f>
        <v>0</v>
      </c>
      <c r="AL817" s="45">
        <f t="shared" si="18904"/>
        <v>0</v>
      </c>
      <c r="AM817" s="36"/>
      <c r="AN817" s="37"/>
      <c r="AO817" s="44">
        <f t="shared" ref="AO817" si="18933">parseTime(AM817)-(AN821=INT(RIGHT($F817, 1)))</f>
        <v>0</v>
      </c>
      <c r="AP817" s="45">
        <f t="shared" si="18906"/>
        <v>0</v>
      </c>
      <c r="AQ817" s="36"/>
      <c r="AR817" s="37"/>
      <c r="AS817" s="44">
        <f t="shared" ref="AS817" si="18934">parseTime(AQ817)-(AR821=INT(RIGHT($F817, 1)))</f>
        <v>0</v>
      </c>
      <c r="AT817" s="45">
        <f t="shared" si="18908"/>
        <v>0</v>
      </c>
      <c r="AU817" s="36"/>
      <c r="AV817" s="37"/>
      <c r="AW817" s="44">
        <f>parseTime(AU817)-(AV821=INT(RIGHT($F817, 1)))</f>
        <v>0</v>
      </c>
      <c r="AX817" s="45">
        <f t="shared" si="18909"/>
        <v>0</v>
      </c>
      <c r="AY817" s="36"/>
      <c r="AZ817" s="37"/>
      <c r="BA817" s="44">
        <f>parseTime(AY817)-(AZ821=INT(RIGHT($F817, 1)))</f>
        <v>0</v>
      </c>
      <c r="BB817" s="45">
        <f t="shared" si="18910"/>
        <v>0</v>
      </c>
      <c r="BC817" s="36"/>
      <c r="BD817" s="37"/>
      <c r="BE817" s="44">
        <f>parseTime(BC817)-(BD821=INT(RIGHT($F817, 1)))</f>
        <v>0</v>
      </c>
      <c r="BF817" s="45">
        <f t="shared" si="18911"/>
        <v>0</v>
      </c>
      <c r="BG817" s="36"/>
      <c r="BH817" s="37"/>
      <c r="BI817" s="44">
        <f>parseTime(BG817)-(BH821=INT(RIGHT($F817, 1)))</f>
        <v>0</v>
      </c>
      <c r="BJ817" s="45">
        <f t="shared" si="18912"/>
        <v>0</v>
      </c>
      <c r="BK817" s="36"/>
      <c r="BL817" s="37"/>
      <c r="BM817" s="44">
        <f>parseTime(BK817)-(BL821=INT(RIGHT($F817, 1)))</f>
        <v>0</v>
      </c>
      <c r="BN817" s="45">
        <f t="shared" si="18913"/>
        <v>0</v>
      </c>
      <c r="BO817" s="36"/>
      <c r="BP817" s="37"/>
      <c r="BQ817" s="44">
        <f t="shared" ref="BQ817" si="18935">parseTime(BO817)-(BP821=INT(RIGHT($F817, 1)))</f>
        <v>0</v>
      </c>
      <c r="BR817" s="45">
        <f t="shared" si="18915"/>
        <v>0</v>
      </c>
      <c r="BS817" s="36"/>
      <c r="BT817" s="37"/>
      <c r="BU817" s="44">
        <f t="shared" ref="BU817" si="18936">parseTime(BS817)-(BT821=INT(RIGHT($F817, 1)))</f>
        <v>0</v>
      </c>
      <c r="BV817" s="45">
        <f t="shared" si="18917"/>
        <v>0</v>
      </c>
      <c r="BW817" s="36"/>
      <c r="BX817" s="37"/>
      <c r="BY817" s="44">
        <f t="shared" ref="BY817" si="18937">parseTime(BW817)-(BX821=INT(RIGHT($F817, 1)))</f>
        <v>0</v>
      </c>
      <c r="BZ817" s="45">
        <f t="shared" si="18919"/>
        <v>0</v>
      </c>
      <c r="CA817" s="36"/>
      <c r="CB817" s="37"/>
      <c r="CC817" s="44">
        <f t="shared" ref="CC817" si="18938">parseTime(CA817)-(CB821=INT(RIGHT($F817, 1)))</f>
        <v>0</v>
      </c>
      <c r="CD817" s="45">
        <f t="shared" si="18921"/>
        <v>0</v>
      </c>
      <c r="CE817" s="36"/>
      <c r="CF817" s="37"/>
      <c r="CG817" s="44">
        <f t="shared" ref="CG817" si="18939">parseTime(CE817)-(CF821=INT(RIGHT($F817, 1)))</f>
        <v>0</v>
      </c>
      <c r="CH817" s="45">
        <f t="shared" si="18923"/>
        <v>0</v>
      </c>
    </row>
    <row r="818" spans="1:86" x14ac:dyDescent="0.25">
      <c r="A818" s="56" t="s">
        <v>117</v>
      </c>
      <c r="B818" s="57">
        <f ca="1">roleHours(G816:CH822, "MFD")</f>
        <v>54.5</v>
      </c>
      <c r="C818" s="14">
        <f t="shared" ref="C818:C821" ca="1" si="18940">B818/8</f>
        <v>6.8125</v>
      </c>
      <c r="D818" s="14">
        <f ca="1">B817-D817</f>
        <v>-1.2000000000000028</v>
      </c>
      <c r="E818" s="20" t="s">
        <v>127</v>
      </c>
      <c r="F818" s="51" t="s">
        <v>130</v>
      </c>
      <c r="G818" s="36"/>
      <c r="H818" s="37"/>
      <c r="I818" s="44">
        <f t="shared" ref="I818" si="18941">parseTime(G818)-(H821=INT(RIGHT($F818, 1)))</f>
        <v>0</v>
      </c>
      <c r="J818" s="45">
        <f t="shared" si="18891"/>
        <v>0</v>
      </c>
      <c r="K818" s="36"/>
      <c r="L818" s="37"/>
      <c r="M818" s="44">
        <f t="shared" ref="M818" si="18942">parseTime(K818)-(L821=INT(RIGHT($F818, 1)))</f>
        <v>0</v>
      </c>
      <c r="N818" s="45">
        <f t="shared" si="18893"/>
        <v>0</v>
      </c>
      <c r="O818" s="36"/>
      <c r="P818" s="37"/>
      <c r="Q818" s="44">
        <f t="shared" ref="Q818" si="18943">parseTime(O818)-(P821=INT(RIGHT($F818, 1)))</f>
        <v>0</v>
      </c>
      <c r="R818" s="45">
        <f t="shared" si="18895"/>
        <v>0</v>
      </c>
      <c r="S818" s="36"/>
      <c r="T818" s="37"/>
      <c r="U818" s="44">
        <f t="shared" ref="U818" si="18944">parseTime(S818)-(T821=INT(RIGHT($F818, 1)))</f>
        <v>0</v>
      </c>
      <c r="V818" s="45">
        <f t="shared" si="18897"/>
        <v>0</v>
      </c>
      <c r="W818" s="36"/>
      <c r="X818" s="37"/>
      <c r="Y818" s="44">
        <f t="shared" ref="Y818" si="18945">parseTime(W818)-(X821=INT(RIGHT($F818, 1)))</f>
        <v>0</v>
      </c>
      <c r="Z818" s="45">
        <f t="shared" si="18899"/>
        <v>0</v>
      </c>
      <c r="AA818" s="36"/>
      <c r="AB818" s="37"/>
      <c r="AC818" s="44">
        <f t="shared" ref="AC818" si="18946">parseTime(AA818)-(AB821=INT(RIGHT($F818, 1)))</f>
        <v>0</v>
      </c>
      <c r="AD818" s="45">
        <f t="shared" si="18901"/>
        <v>0</v>
      </c>
      <c r="AE818" s="36"/>
      <c r="AF818" s="37"/>
      <c r="AG818" s="44">
        <f t="shared" ref="AG818" si="18947">parseTime(AE818)-(AF821=INT(RIGHT($F818, 1)))</f>
        <v>0</v>
      </c>
      <c r="AH818" s="45">
        <f t="shared" si="18903"/>
        <v>0</v>
      </c>
      <c r="AI818" s="36"/>
      <c r="AJ818" s="37"/>
      <c r="AK818" s="44">
        <f>parseTime(AI818)-(AJ821=INT(RIGHT($F818, 1)))</f>
        <v>0</v>
      </c>
      <c r="AL818" s="45">
        <f t="shared" si="18904"/>
        <v>0</v>
      </c>
      <c r="AM818" s="36"/>
      <c r="AN818" s="37"/>
      <c r="AO818" s="44">
        <f t="shared" ref="AO818" si="18948">parseTime(AM818)-(AN821=INT(RIGHT($F818, 1)))</f>
        <v>0</v>
      </c>
      <c r="AP818" s="45">
        <f t="shared" si="18906"/>
        <v>0</v>
      </c>
      <c r="AQ818" s="36"/>
      <c r="AR818" s="37"/>
      <c r="AS818" s="44">
        <f t="shared" ref="AS818" si="18949">parseTime(AQ818)-(AR821=INT(RIGHT($F818, 1)))</f>
        <v>0</v>
      </c>
      <c r="AT818" s="45">
        <f t="shared" si="18908"/>
        <v>0</v>
      </c>
      <c r="AU818" s="36"/>
      <c r="AV818" s="37"/>
      <c r="AW818" s="44">
        <f>parseTime(AU818)-(AV821=INT(RIGHT($F818, 1)))</f>
        <v>0</v>
      </c>
      <c r="AX818" s="45">
        <f t="shared" si="18909"/>
        <v>0</v>
      </c>
      <c r="AY818" s="36"/>
      <c r="AZ818" s="37"/>
      <c r="BA818" s="44">
        <f>parseTime(AY818)-(AZ821=INT(RIGHT($F818, 1)))</f>
        <v>0</v>
      </c>
      <c r="BB818" s="45">
        <f t="shared" si="18910"/>
        <v>0</v>
      </c>
      <c r="BC818" s="36"/>
      <c r="BD818" s="37"/>
      <c r="BE818" s="44">
        <f>parseTime(BC818)-(BD821=INT(RIGHT($F818, 1)))</f>
        <v>0</v>
      </c>
      <c r="BF818" s="45">
        <f t="shared" si="18911"/>
        <v>0</v>
      </c>
      <c r="BG818" s="36"/>
      <c r="BH818" s="37"/>
      <c r="BI818" s="44">
        <f>parseTime(BG818)-(BH821=INT(RIGHT($F818, 1)))</f>
        <v>0</v>
      </c>
      <c r="BJ818" s="45">
        <f t="shared" si="18912"/>
        <v>0</v>
      </c>
      <c r="BK818" s="36"/>
      <c r="BL818" s="37"/>
      <c r="BM818" s="44">
        <f>parseTime(BK818)-(BL821=INT(RIGHT($F818, 1)))</f>
        <v>0</v>
      </c>
      <c r="BN818" s="45">
        <f t="shared" si="18913"/>
        <v>0</v>
      </c>
      <c r="BO818" s="36"/>
      <c r="BP818" s="37"/>
      <c r="BQ818" s="44">
        <f t="shared" ref="BQ818" si="18950">parseTime(BO818)-(BP821=INT(RIGHT($F818, 1)))</f>
        <v>0</v>
      </c>
      <c r="BR818" s="45">
        <f t="shared" si="18915"/>
        <v>0</v>
      </c>
      <c r="BS818" s="36"/>
      <c r="BT818" s="37"/>
      <c r="BU818" s="44">
        <f t="shared" ref="BU818" si="18951">parseTime(BS818)-(BT821=INT(RIGHT($F818, 1)))</f>
        <v>0</v>
      </c>
      <c r="BV818" s="45">
        <f t="shared" si="18917"/>
        <v>0</v>
      </c>
      <c r="BW818" s="36"/>
      <c r="BX818" s="37"/>
      <c r="BY818" s="44">
        <f t="shared" ref="BY818" si="18952">parseTime(BW818)-(BX821=INT(RIGHT($F818, 1)))</f>
        <v>0</v>
      </c>
      <c r="BZ818" s="45">
        <f t="shared" si="18919"/>
        <v>0</v>
      </c>
      <c r="CA818" s="36"/>
      <c r="CB818" s="37"/>
      <c r="CC818" s="44">
        <f t="shared" ref="CC818" si="18953">parseTime(CA818)-(CB821=INT(RIGHT($F818, 1)))</f>
        <v>0</v>
      </c>
      <c r="CD818" s="45">
        <f t="shared" si="18921"/>
        <v>0</v>
      </c>
      <c r="CE818" s="36"/>
      <c r="CF818" s="37"/>
      <c r="CG818" s="44">
        <f t="shared" ref="CG818" si="18954">parseTime(CE818)-(CF821=INT(RIGHT($F818, 1)))</f>
        <v>0</v>
      </c>
      <c r="CH818" s="45">
        <f t="shared" si="18923"/>
        <v>0</v>
      </c>
    </row>
    <row r="819" spans="1:86" x14ac:dyDescent="0.25">
      <c r="A819" s="56"/>
      <c r="B819" s="57"/>
      <c r="C819" s="14">
        <f t="shared" si="18940"/>
        <v>0</v>
      </c>
      <c r="D819" s="14" t="s">
        <v>259</v>
      </c>
      <c r="E819" s="20">
        <v>4.75</v>
      </c>
      <c r="F819" s="51" t="s">
        <v>131</v>
      </c>
      <c r="G819" s="36"/>
      <c r="H819" s="37"/>
      <c r="I819" s="44">
        <f t="shared" ref="I819" si="18955">parseTime(G819)-(H821=INT(RIGHT($F819, 1)))</f>
        <v>0</v>
      </c>
      <c r="J819" s="45">
        <f t="shared" si="18891"/>
        <v>0</v>
      </c>
      <c r="K819" s="36"/>
      <c r="L819" s="37"/>
      <c r="M819" s="44">
        <f t="shared" ref="M819" si="18956">parseTime(K819)-(L821=INT(RIGHT($F819, 1)))</f>
        <v>0</v>
      </c>
      <c r="N819" s="45">
        <f t="shared" si="18893"/>
        <v>0</v>
      </c>
      <c r="O819" s="36"/>
      <c r="P819" s="37"/>
      <c r="Q819" s="44">
        <f t="shared" ref="Q819" si="18957">parseTime(O819)-(P821=INT(RIGHT($F819, 1)))</f>
        <v>0</v>
      </c>
      <c r="R819" s="45">
        <f t="shared" si="18895"/>
        <v>0</v>
      </c>
      <c r="S819" s="36"/>
      <c r="T819" s="37"/>
      <c r="U819" s="44">
        <f t="shared" ref="U819" si="18958">parseTime(S819)-(T821=INT(RIGHT($F819, 1)))</f>
        <v>0</v>
      </c>
      <c r="V819" s="45">
        <f t="shared" si="18897"/>
        <v>0</v>
      </c>
      <c r="W819" s="36"/>
      <c r="X819" s="37"/>
      <c r="Y819" s="44">
        <f t="shared" ref="Y819" si="18959">parseTime(W819)-(X821=INT(RIGHT($F819, 1)))</f>
        <v>0</v>
      </c>
      <c r="Z819" s="45">
        <f t="shared" si="18899"/>
        <v>0</v>
      </c>
      <c r="AA819" s="36"/>
      <c r="AB819" s="37"/>
      <c r="AC819" s="44">
        <f t="shared" ref="AC819" si="18960">parseTime(AA819)-(AB821=INT(RIGHT($F819, 1)))</f>
        <v>0</v>
      </c>
      <c r="AD819" s="45">
        <f t="shared" si="18901"/>
        <v>0</v>
      </c>
      <c r="AE819" s="36"/>
      <c r="AF819" s="37"/>
      <c r="AG819" s="44">
        <f t="shared" ref="AG819" si="18961">parseTime(AE819)-(AF821=INT(RIGHT($F819, 1)))</f>
        <v>0</v>
      </c>
      <c r="AH819" s="45">
        <f t="shared" si="18903"/>
        <v>0</v>
      </c>
      <c r="AI819" s="36"/>
      <c r="AJ819" s="37"/>
      <c r="AK819" s="44">
        <f>parseTime(AI819)-(AJ821=INT(RIGHT($F819, 1)))</f>
        <v>0</v>
      </c>
      <c r="AL819" s="45">
        <f t="shared" si="18904"/>
        <v>0</v>
      </c>
      <c r="AM819" s="36"/>
      <c r="AN819" s="37"/>
      <c r="AO819" s="44">
        <f t="shared" ref="AO819" si="18962">parseTime(AM819)-(AN821=INT(RIGHT($F819, 1)))</f>
        <v>0</v>
      </c>
      <c r="AP819" s="45">
        <f t="shared" si="18906"/>
        <v>0</v>
      </c>
      <c r="AQ819" s="36"/>
      <c r="AR819" s="37"/>
      <c r="AS819" s="44">
        <f t="shared" ref="AS819" si="18963">parseTime(AQ819)-(AR821=INT(RIGHT($F819, 1)))</f>
        <v>0</v>
      </c>
      <c r="AT819" s="45">
        <f t="shared" si="18908"/>
        <v>0</v>
      </c>
      <c r="AU819" s="36"/>
      <c r="AV819" s="37"/>
      <c r="AW819" s="44">
        <f>parseTime(AU819)-(AV821=INT(RIGHT($F819, 1)))</f>
        <v>0</v>
      </c>
      <c r="AX819" s="45">
        <f t="shared" si="18909"/>
        <v>0</v>
      </c>
      <c r="AY819" s="36"/>
      <c r="AZ819" s="37"/>
      <c r="BA819" s="44">
        <f>parseTime(AY819)-(AZ821=INT(RIGHT($F819, 1)))</f>
        <v>0</v>
      </c>
      <c r="BB819" s="45">
        <f t="shared" si="18910"/>
        <v>0</v>
      </c>
      <c r="BC819" s="36"/>
      <c r="BD819" s="37"/>
      <c r="BE819" s="44">
        <f>parseTime(BC819)-(BD821=INT(RIGHT($F819, 1)))</f>
        <v>0</v>
      </c>
      <c r="BF819" s="45">
        <f t="shared" si="18911"/>
        <v>0</v>
      </c>
      <c r="BG819" s="36"/>
      <c r="BH819" s="37"/>
      <c r="BI819" s="44">
        <f>parseTime(BG819)-(BH821=INT(RIGHT($F819, 1)))</f>
        <v>0</v>
      </c>
      <c r="BJ819" s="45">
        <f t="shared" si="18912"/>
        <v>0</v>
      </c>
      <c r="BK819" s="36"/>
      <c r="BL819" s="37"/>
      <c r="BM819" s="44">
        <f>parseTime(BK819)-(BL821=INT(RIGHT($F819, 1)))</f>
        <v>0</v>
      </c>
      <c r="BN819" s="45">
        <f t="shared" si="18913"/>
        <v>0</v>
      </c>
      <c r="BO819" s="36"/>
      <c r="BP819" s="37"/>
      <c r="BQ819" s="44">
        <f t="shared" ref="BQ819" si="18964">parseTime(BO819)-(BP821=INT(RIGHT($F819, 1)))</f>
        <v>0</v>
      </c>
      <c r="BR819" s="45">
        <f t="shared" si="18915"/>
        <v>0</v>
      </c>
      <c r="BS819" s="36"/>
      <c r="BT819" s="37"/>
      <c r="BU819" s="44">
        <f t="shared" ref="BU819" si="18965">parseTime(BS819)-(BT821=INT(RIGHT($F819, 1)))</f>
        <v>0</v>
      </c>
      <c r="BV819" s="45">
        <f t="shared" si="18917"/>
        <v>0</v>
      </c>
      <c r="BW819" s="36"/>
      <c r="BX819" s="37"/>
      <c r="BY819" s="44">
        <f t="shared" ref="BY819" si="18966">parseTime(BW819)-(BX821=INT(RIGHT($F819, 1)))</f>
        <v>0</v>
      </c>
      <c r="BZ819" s="45">
        <f t="shared" si="18919"/>
        <v>0</v>
      </c>
      <c r="CA819" s="36"/>
      <c r="CB819" s="37"/>
      <c r="CC819" s="44">
        <f t="shared" ref="CC819" si="18967">parseTime(CA819)-(CB821=INT(RIGHT($F819, 1)))</f>
        <v>0</v>
      </c>
      <c r="CD819" s="45">
        <f t="shared" si="18921"/>
        <v>0</v>
      </c>
      <c r="CE819" s="36"/>
      <c r="CF819" s="37"/>
      <c r="CG819" s="44">
        <f t="shared" ref="CG819" si="18968">parseTime(CE819)-(CF821=INT(RIGHT($F819, 1)))</f>
        <v>0</v>
      </c>
      <c r="CH819" s="45">
        <f t="shared" si="18923"/>
        <v>0</v>
      </c>
    </row>
    <row r="820" spans="1:86" x14ac:dyDescent="0.25">
      <c r="A820" s="56" t="s">
        <v>119</v>
      </c>
      <c r="B820" s="57">
        <f ca="1">roleHours(G816:CH822, "MCC")</f>
        <v>0</v>
      </c>
      <c r="C820" s="14">
        <f t="shared" ca="1" si="18940"/>
        <v>0</v>
      </c>
      <c r="D820" s="14" t="s">
        <v>260</v>
      </c>
      <c r="E820" s="20">
        <v>4.6500000000000004</v>
      </c>
      <c r="F820" s="51" t="s">
        <v>132</v>
      </c>
      <c r="G820" s="36"/>
      <c r="H820" s="37"/>
      <c r="I820" s="44">
        <f t="shared" ref="I820" si="18969">parseTime(G820)-(H821=INT(RIGHT($F820, 1)))</f>
        <v>0</v>
      </c>
      <c r="J820" s="45">
        <f t="shared" si="18891"/>
        <v>0</v>
      </c>
      <c r="K820" s="36"/>
      <c r="L820" s="37"/>
      <c r="M820" s="44">
        <f t="shared" ref="M820" si="18970">parseTime(K820)-(L821=INT(RIGHT($F820, 1)))</f>
        <v>0</v>
      </c>
      <c r="N820" s="45">
        <f t="shared" si="18893"/>
        <v>0</v>
      </c>
      <c r="O820" s="36"/>
      <c r="P820" s="37"/>
      <c r="Q820" s="44">
        <f t="shared" ref="Q820" si="18971">parseTime(O820)-(P821=INT(RIGHT($F820, 1)))</f>
        <v>0</v>
      </c>
      <c r="R820" s="45">
        <f t="shared" si="18895"/>
        <v>0</v>
      </c>
      <c r="S820" s="36"/>
      <c r="T820" s="37"/>
      <c r="U820" s="44">
        <f t="shared" ref="U820" si="18972">parseTime(S820)-(T821=INT(RIGHT($F820, 1)))</f>
        <v>0</v>
      </c>
      <c r="V820" s="45">
        <f t="shared" si="18897"/>
        <v>0</v>
      </c>
      <c r="W820" s="36"/>
      <c r="X820" s="37"/>
      <c r="Y820" s="44">
        <f t="shared" ref="Y820" si="18973">parseTime(W820)-(X821=INT(RIGHT($F820, 1)))</f>
        <v>0</v>
      </c>
      <c r="Z820" s="45">
        <f t="shared" si="18899"/>
        <v>0</v>
      </c>
      <c r="AA820" s="36"/>
      <c r="AB820" s="37"/>
      <c r="AC820" s="44">
        <f t="shared" ref="AC820" si="18974">parseTime(AA820)-(AB821=INT(RIGHT($F820, 1)))</f>
        <v>0</v>
      </c>
      <c r="AD820" s="45">
        <f t="shared" si="18901"/>
        <v>0</v>
      </c>
      <c r="AE820" s="36"/>
      <c r="AF820" s="37"/>
      <c r="AG820" s="44">
        <f t="shared" ref="AG820" si="18975">parseTime(AE820)-(AF821=INT(RIGHT($F820, 1)))</f>
        <v>0</v>
      </c>
      <c r="AH820" s="45">
        <f t="shared" si="18903"/>
        <v>0</v>
      </c>
      <c r="AI820" s="36"/>
      <c r="AJ820" s="37"/>
      <c r="AK820" s="44">
        <f>parseTime(AI820)-(AJ821=INT(RIGHT($F820, 1)))</f>
        <v>0</v>
      </c>
      <c r="AL820" s="45">
        <f t="shared" si="18904"/>
        <v>0</v>
      </c>
      <c r="AM820" s="36"/>
      <c r="AN820" s="37"/>
      <c r="AO820" s="44">
        <f t="shared" ref="AO820" si="18976">parseTime(AM820)-(AN821=INT(RIGHT($F820, 1)))</f>
        <v>0</v>
      </c>
      <c r="AP820" s="45">
        <f t="shared" si="18906"/>
        <v>0</v>
      </c>
      <c r="AQ820" s="36"/>
      <c r="AR820" s="37"/>
      <c r="AS820" s="44">
        <f t="shared" ref="AS820" si="18977">parseTime(AQ820)-(AR821=INT(RIGHT($F820, 1)))</f>
        <v>0</v>
      </c>
      <c r="AT820" s="45">
        <f t="shared" si="18908"/>
        <v>0</v>
      </c>
      <c r="AU820" s="36"/>
      <c r="AV820" s="37"/>
      <c r="AW820" s="44">
        <f>parseTime(AU820)-(AV821=INT(RIGHT($F820, 1)))</f>
        <v>0</v>
      </c>
      <c r="AX820" s="45">
        <f t="shared" si="18909"/>
        <v>0</v>
      </c>
      <c r="AY820" s="36"/>
      <c r="AZ820" s="37"/>
      <c r="BA820" s="44">
        <f>parseTime(AY820)-(AZ821=INT(RIGHT($F820, 1)))</f>
        <v>0</v>
      </c>
      <c r="BB820" s="45">
        <f t="shared" si="18910"/>
        <v>0</v>
      </c>
      <c r="BC820" s="36"/>
      <c r="BD820" s="37"/>
      <c r="BE820" s="44">
        <f>parseTime(BC820)-(BD821=INT(RIGHT($F820, 1)))</f>
        <v>0</v>
      </c>
      <c r="BF820" s="45">
        <f t="shared" si="18911"/>
        <v>0</v>
      </c>
      <c r="BG820" s="36"/>
      <c r="BH820" s="37"/>
      <c r="BI820" s="44">
        <f>parseTime(BG820)-(BH821=INT(RIGHT($F820, 1)))</f>
        <v>0</v>
      </c>
      <c r="BJ820" s="45">
        <f t="shared" si="18912"/>
        <v>0</v>
      </c>
      <c r="BK820" s="36"/>
      <c r="BL820" s="37"/>
      <c r="BM820" s="44">
        <f>parseTime(BK820)-(BL821=INT(RIGHT($F820, 1)))</f>
        <v>0</v>
      </c>
      <c r="BN820" s="45">
        <f t="shared" si="18913"/>
        <v>0</v>
      </c>
      <c r="BO820" s="36"/>
      <c r="BP820" s="37"/>
      <c r="BQ820" s="44">
        <f t="shared" ref="BQ820" si="18978">parseTime(BO820)-(BP821=INT(RIGHT($F820, 1)))</f>
        <v>0</v>
      </c>
      <c r="BR820" s="45">
        <f t="shared" si="18915"/>
        <v>0</v>
      </c>
      <c r="BS820" s="36"/>
      <c r="BT820" s="37"/>
      <c r="BU820" s="44">
        <f t="shared" ref="BU820" si="18979">parseTime(BS820)-(BT821=INT(RIGHT($F820, 1)))</f>
        <v>0</v>
      </c>
      <c r="BV820" s="45">
        <f t="shared" si="18917"/>
        <v>0</v>
      </c>
      <c r="BW820" s="36"/>
      <c r="BX820" s="37"/>
      <c r="BY820" s="44">
        <f t="shared" ref="BY820" si="18980">parseTime(BW820)-(BX821=INT(RIGHT($F820, 1)))</f>
        <v>0</v>
      </c>
      <c r="BZ820" s="45">
        <f t="shared" si="18919"/>
        <v>0</v>
      </c>
      <c r="CA820" s="36"/>
      <c r="CB820" s="37"/>
      <c r="CC820" s="44">
        <f t="shared" ref="CC820" si="18981">parseTime(CA820)-(CB821=INT(RIGHT($F820, 1)))</f>
        <v>0</v>
      </c>
      <c r="CD820" s="45">
        <f t="shared" si="18921"/>
        <v>0</v>
      </c>
      <c r="CE820" s="36"/>
      <c r="CF820" s="37"/>
      <c r="CG820" s="44">
        <f t="shared" ref="CG820" si="18982">parseTime(CE820)-(CF821=INT(RIGHT($F820, 1)))</f>
        <v>0</v>
      </c>
      <c r="CH820" s="45">
        <f t="shared" si="18923"/>
        <v>0</v>
      </c>
    </row>
    <row r="821" spans="1:86" x14ac:dyDescent="0.25">
      <c r="A821" s="56"/>
      <c r="B821" s="57"/>
      <c r="C821" s="14">
        <f t="shared" si="18940"/>
        <v>0</v>
      </c>
      <c r="D821" s="14"/>
      <c r="E821" s="20"/>
      <c r="F821" s="51"/>
      <c r="G821" s="46" t="s">
        <v>134</v>
      </c>
      <c r="H821" s="38">
        <f t="shared" ref="H821" si="18983">lunchAdjust(G816:H820)</f>
        <v>1</v>
      </c>
      <c r="I821" s="48" t="s">
        <v>0</v>
      </c>
      <c r="J821" s="39">
        <f t="shared" ref="J821" si="18984">SUMPRODUCT(I816:I820*J816:J820)</f>
        <v>8</v>
      </c>
      <c r="K821" s="46" t="s">
        <v>134</v>
      </c>
      <c r="L821" s="38">
        <f t="shared" ref="L821" si="18985">lunchAdjust(K816:L820)</f>
        <v>1</v>
      </c>
      <c r="M821" s="48" t="s">
        <v>0</v>
      </c>
      <c r="N821" s="39">
        <f t="shared" ref="N821" si="18986">SUMPRODUCT(M816:M820*N816:N820)</f>
        <v>8</v>
      </c>
      <c r="O821" s="46" t="s">
        <v>134</v>
      </c>
      <c r="P821" s="38">
        <f t="shared" ref="P821" si="18987">lunchAdjust(O816:P820)</f>
        <v>1</v>
      </c>
      <c r="Q821" s="48" t="s">
        <v>0</v>
      </c>
      <c r="R821" s="39">
        <f t="shared" ref="R821" si="18988">SUMPRODUCT(Q816:Q820*R816:R820)</f>
        <v>8</v>
      </c>
      <c r="S821" s="46" t="s">
        <v>134</v>
      </c>
      <c r="T821" s="38">
        <f t="shared" ref="T821" si="18989">lunchAdjust(S816:T820)</f>
        <v>1</v>
      </c>
      <c r="U821" s="48" t="s">
        <v>0</v>
      </c>
      <c r="V821" s="39">
        <f t="shared" ref="V821" si="18990">SUMPRODUCT(U816:U820*V816:V820)</f>
        <v>8</v>
      </c>
      <c r="W821" s="46" t="s">
        <v>134</v>
      </c>
      <c r="X821" s="38">
        <f t="shared" ref="X821" si="18991">lunchAdjust(W816:X820)</f>
        <v>1</v>
      </c>
      <c r="Y821" s="48" t="s">
        <v>0</v>
      </c>
      <c r="Z821" s="39">
        <f t="shared" ref="Z821" si="18992">SUMPRODUCT(Y816:Y820*Z816:Z820)</f>
        <v>8</v>
      </c>
      <c r="AA821" s="46" t="s">
        <v>134</v>
      </c>
      <c r="AB821" s="38">
        <f t="shared" ref="AB821" si="18993">lunchAdjust(AA816:AB820)</f>
        <v>1</v>
      </c>
      <c r="AC821" s="48" t="s">
        <v>0</v>
      </c>
      <c r="AD821" s="39">
        <f t="shared" ref="AD821" si="18994">SUMPRODUCT(AC816:AC820*AD816:AD820)</f>
        <v>8</v>
      </c>
      <c r="AE821" s="46" t="s">
        <v>134</v>
      </c>
      <c r="AF821" s="38">
        <f t="shared" ref="AF821" si="18995">lunchAdjust(AE816:AF820)</f>
        <v>1</v>
      </c>
      <c r="AG821" s="48" t="s">
        <v>0</v>
      </c>
      <c r="AH821" s="39">
        <f t="shared" ref="AH821" si="18996">SUMPRODUCT(AG816:AG820*AH816:AH820)</f>
        <v>6.5</v>
      </c>
      <c r="AI821" s="46" t="s">
        <v>134</v>
      </c>
      <c r="AJ821" s="38">
        <f t="shared" ref="AJ821" si="18997">lunchAdjust(AI816:AJ820)</f>
        <v>1</v>
      </c>
      <c r="AK821" s="48" t="s">
        <v>0</v>
      </c>
      <c r="AL821" s="39">
        <f t="shared" ref="AL821" si="18998">SUMPRODUCT(AK816:AK820*AL816:AL820)</f>
        <v>8</v>
      </c>
      <c r="AM821" s="46" t="s">
        <v>134</v>
      </c>
      <c r="AN821" s="38">
        <f t="shared" ref="AN821" si="18999">lunchAdjust(AM816:AN820)</f>
        <v>0</v>
      </c>
      <c r="AO821" s="48" t="s">
        <v>0</v>
      </c>
      <c r="AP821" s="39">
        <f t="shared" ref="AP821" si="19000">SUMPRODUCT(AO816:AO820*AP816:AP820)</f>
        <v>0</v>
      </c>
      <c r="AQ821" s="46" t="s">
        <v>134</v>
      </c>
      <c r="AR821" s="38">
        <f t="shared" ref="AR821" si="19001">lunchAdjust(AQ816:AR820)</f>
        <v>0</v>
      </c>
      <c r="AS821" s="48" t="s">
        <v>0</v>
      </c>
      <c r="AT821" s="39">
        <f t="shared" ref="AT821" si="19002">SUMPRODUCT(AS816:AS820*AT816:AT820)</f>
        <v>0</v>
      </c>
      <c r="AU821" s="46" t="s">
        <v>134</v>
      </c>
      <c r="AV821" s="38">
        <f t="shared" ref="AV821" si="19003">lunchAdjust(AU816:AV820)</f>
        <v>0</v>
      </c>
      <c r="AW821" s="48" t="s">
        <v>0</v>
      </c>
      <c r="AX821" s="39">
        <f t="shared" ref="AX821" si="19004">SUMPRODUCT(AW816:AW820*AX816:AX820)</f>
        <v>0</v>
      </c>
      <c r="AY821" s="46" t="s">
        <v>134</v>
      </c>
      <c r="AZ821" s="38">
        <f t="shared" ref="AZ821" si="19005">lunchAdjust(AY816:AZ820)</f>
        <v>1</v>
      </c>
      <c r="BA821" s="48" t="s">
        <v>0</v>
      </c>
      <c r="BB821" s="39">
        <f t="shared" ref="BB821" si="19006">SUMPRODUCT(BA816:BA820*BB816:BB820)</f>
        <v>8</v>
      </c>
      <c r="BC821" s="46" t="s">
        <v>134</v>
      </c>
      <c r="BD821" s="38">
        <f t="shared" ref="BD821" si="19007">lunchAdjust(BC816:BD820)</f>
        <v>0</v>
      </c>
      <c r="BE821" s="48" t="s">
        <v>0</v>
      </c>
      <c r="BF821" s="39">
        <f t="shared" ref="BF821" si="19008">SUMPRODUCT(BE816:BE820*BF816:BF820)</f>
        <v>0</v>
      </c>
      <c r="BG821" s="46" t="s">
        <v>134</v>
      </c>
      <c r="BH821" s="38">
        <f t="shared" ref="BH821" si="19009">lunchAdjust(BG816:BH820)</f>
        <v>0</v>
      </c>
      <c r="BI821" s="48" t="s">
        <v>0</v>
      </c>
      <c r="BJ821" s="39">
        <f t="shared" ref="BJ821" si="19010">SUMPRODUCT(BI816:BI820*BJ816:BJ820)</f>
        <v>0</v>
      </c>
      <c r="BK821" s="46" t="s">
        <v>134</v>
      </c>
      <c r="BL821" s="38">
        <f t="shared" ref="BL821" si="19011">lunchAdjust(BK816:BL820)</f>
        <v>0</v>
      </c>
      <c r="BM821" s="48" t="s">
        <v>0</v>
      </c>
      <c r="BN821" s="39">
        <f t="shared" ref="BN821" si="19012">SUMPRODUCT(BM816:BM820*BN816:BN820)</f>
        <v>0</v>
      </c>
      <c r="BO821" s="46" t="s">
        <v>134</v>
      </c>
      <c r="BP821" s="38">
        <f t="shared" ref="BP821" si="19013">lunchAdjust(BO816:BP820)</f>
        <v>0</v>
      </c>
      <c r="BQ821" s="48" t="s">
        <v>0</v>
      </c>
      <c r="BR821" s="39">
        <f t="shared" ref="BR821" si="19014">SUMPRODUCT(BQ816:BQ820*BR816:BR820)</f>
        <v>0</v>
      </c>
      <c r="BS821" s="46" t="s">
        <v>134</v>
      </c>
      <c r="BT821" s="38">
        <f t="shared" ref="BT821" si="19015">lunchAdjust(BS816:BT820)</f>
        <v>0</v>
      </c>
      <c r="BU821" s="48" t="s">
        <v>0</v>
      </c>
      <c r="BV821" s="39">
        <f t="shared" ref="BV821" si="19016">SUMPRODUCT(BU816:BU820*BV816:BV820)</f>
        <v>0</v>
      </c>
      <c r="BW821" s="46" t="s">
        <v>134</v>
      </c>
      <c r="BX821" s="38">
        <f t="shared" ref="BX821" si="19017">lunchAdjust(BW816:BX820)</f>
        <v>0</v>
      </c>
      <c r="BY821" s="48" t="s">
        <v>0</v>
      </c>
      <c r="BZ821" s="39">
        <f t="shared" ref="BZ821" si="19018">SUMPRODUCT(BY816:BY820*BZ816:BZ820)</f>
        <v>0</v>
      </c>
      <c r="CA821" s="46" t="s">
        <v>134</v>
      </c>
      <c r="CB821" s="38">
        <f t="shared" ref="CB821" si="19019">lunchAdjust(CA816:CB820)</f>
        <v>0</v>
      </c>
      <c r="CC821" s="48" t="s">
        <v>0</v>
      </c>
      <c r="CD821" s="39">
        <f t="shared" ref="CD821" si="19020">SUMPRODUCT(CC816:CC820*CD816:CD820)</f>
        <v>0</v>
      </c>
      <c r="CE821" s="46" t="s">
        <v>134</v>
      </c>
      <c r="CF821" s="38">
        <f t="shared" ref="CF821" si="19021">lunchAdjust(CE816:CF820)</f>
        <v>0</v>
      </c>
      <c r="CG821" s="48" t="s">
        <v>0</v>
      </c>
      <c r="CH821" s="39">
        <f t="shared" ref="CH821" si="19022">SUMPRODUCT(CG816:CG820*CH816:CH820)</f>
        <v>0</v>
      </c>
    </row>
    <row r="822" spans="1:86" ht="15.75" thickBot="1" x14ac:dyDescent="0.3">
      <c r="A822" s="58" t="s">
        <v>121</v>
      </c>
      <c r="B822" s="59">
        <f ca="1">roleHours(G816:CH822, "OUT")</f>
        <v>0</v>
      </c>
      <c r="C822" s="54" t="s">
        <v>137</v>
      </c>
      <c r="D822" s="22">
        <f ca="1">roleHours(G816:CH822, "PTO")</f>
        <v>0</v>
      </c>
      <c r="E822" s="23"/>
      <c r="F822" s="52"/>
      <c r="G822" s="47" t="s">
        <v>39</v>
      </c>
      <c r="H822" s="40">
        <f t="shared" ref="H822:H885" si="19023">SUMPRODUCT(I816:I820*(H816:H820="PTO"))+SUMPRODUCT(I816:I820*(H816:H820="HOL"))</f>
        <v>0</v>
      </c>
      <c r="I822" s="49" t="s">
        <v>135</v>
      </c>
      <c r="J822" s="41">
        <f t="shared" ref="J822" si="19024">J821*G$4</f>
        <v>0</v>
      </c>
      <c r="K822" s="47" t="s">
        <v>39</v>
      </c>
      <c r="L822" s="40">
        <f t="shared" ref="L822" si="19025">SUMPRODUCT(M816:M820*(L816:L820="PTO"))+SUMPRODUCT(M816:M820*(L816:L820="HOL"))</f>
        <v>0</v>
      </c>
      <c r="M822" s="49" t="s">
        <v>135</v>
      </c>
      <c r="N822" s="41">
        <f t="shared" ref="N822" si="19026">N821*K$4</f>
        <v>0</v>
      </c>
      <c r="O822" s="47" t="s">
        <v>39</v>
      </c>
      <c r="P822" s="40">
        <f t="shared" ref="P822" si="19027">SUMPRODUCT(Q816:Q820*(P816:P820="PTO"))+SUMPRODUCT(Q816:Q820*(P816:P820="HOL"))</f>
        <v>0</v>
      </c>
      <c r="Q822" s="49" t="s">
        <v>135</v>
      </c>
      <c r="R822" s="41">
        <f t="shared" ref="R822" si="19028">R821*O$4</f>
        <v>8</v>
      </c>
      <c r="S822" s="47" t="s">
        <v>39</v>
      </c>
      <c r="T822" s="40">
        <f t="shared" ref="T822" si="19029">SUMPRODUCT(U816:U820*(T816:T820="PTO"))+SUMPRODUCT(U816:U820*(T816:T820="HOL"))</f>
        <v>0</v>
      </c>
      <c r="U822" s="49" t="s">
        <v>135</v>
      </c>
      <c r="V822" s="41">
        <f t="shared" ref="V822" si="19030">V821*S$4</f>
        <v>0</v>
      </c>
      <c r="W822" s="47" t="s">
        <v>39</v>
      </c>
      <c r="X822" s="40">
        <f t="shared" ref="X822" si="19031">SUMPRODUCT(Y816:Y820*(X816:X820="PTO"))+SUMPRODUCT(Y816:Y820*(X816:X820="HOL"))</f>
        <v>0</v>
      </c>
      <c r="Y822" s="49" t="s">
        <v>135</v>
      </c>
      <c r="Z822" s="41">
        <f t="shared" ref="Z822" si="19032">Z821*W$4</f>
        <v>8</v>
      </c>
      <c r="AA822" s="47" t="s">
        <v>39</v>
      </c>
      <c r="AB822" s="40">
        <f t="shared" ref="AB822" si="19033">SUMPRODUCT(AC816:AC820*(AB816:AB820="PTO"))+SUMPRODUCT(AC816:AC820*(AB816:AB820="HOL"))</f>
        <v>0</v>
      </c>
      <c r="AC822" s="49" t="s">
        <v>135</v>
      </c>
      <c r="AD822" s="41">
        <f t="shared" ref="AD822" si="19034">AD821*AA$4</f>
        <v>8</v>
      </c>
      <c r="AE822" s="47" t="s">
        <v>39</v>
      </c>
      <c r="AF822" s="40">
        <f t="shared" ref="AF822" si="19035">SUMPRODUCT(AG816:AG820*(AF816:AF820="PTO"))+SUMPRODUCT(AG816:AG820*(AF816:AF820="HOL"))</f>
        <v>0</v>
      </c>
      <c r="AG822" s="49" t="s">
        <v>135</v>
      </c>
      <c r="AH822" s="41">
        <f t="shared" ref="AH822" si="19036">AH821*AE$4</f>
        <v>6.5</v>
      </c>
      <c r="AI822" s="47" t="s">
        <v>39</v>
      </c>
      <c r="AJ822" s="40">
        <f t="shared" ref="AJ822" si="19037">SUMPRODUCT(AK816:AK820*(AJ816:AJ820="PTO"))+SUMPRODUCT(AK816:AK820*(AJ816:AJ820="HOL"))</f>
        <v>0</v>
      </c>
      <c r="AK822" s="49" t="s">
        <v>135</v>
      </c>
      <c r="AL822" s="41">
        <f>AL821*AI$4</f>
        <v>8</v>
      </c>
      <c r="AM822" s="47" t="s">
        <v>39</v>
      </c>
      <c r="AN822" s="40">
        <f t="shared" ref="AN822" si="19038">SUMPRODUCT(AO816:AO820*(AN816:AN820="PTO"))+SUMPRODUCT(AO816:AO820*(AN816:AN820="HOL"))</f>
        <v>0</v>
      </c>
      <c r="AO822" s="49" t="s">
        <v>135</v>
      </c>
      <c r="AP822" s="41">
        <f t="shared" ref="AP822" si="19039">AP821*AM$4</f>
        <v>0</v>
      </c>
      <c r="AQ822" s="47" t="s">
        <v>39</v>
      </c>
      <c r="AR822" s="40">
        <f t="shared" ref="AR822" si="19040">SUMPRODUCT(AS816:AS820*(AR816:AR820="PTO"))+SUMPRODUCT(AS816:AS820*(AR816:AR820="HOL"))</f>
        <v>0</v>
      </c>
      <c r="AS822" s="49" t="s">
        <v>135</v>
      </c>
      <c r="AT822" s="41">
        <f t="shared" ref="AT822" si="19041">AT821*AQ$4</f>
        <v>0</v>
      </c>
      <c r="AU822" s="47" t="s">
        <v>39</v>
      </c>
      <c r="AV822" s="40">
        <f t="shared" ref="AV822" si="19042">SUMPRODUCT(AW816:AW820*(AV816:AV820="PTO"))+SUMPRODUCT(AW816:AW820*(AV816:AV820="HOL"))</f>
        <v>0</v>
      </c>
      <c r="AW822" s="49" t="s">
        <v>135</v>
      </c>
      <c r="AX822" s="41">
        <f>AX821*AU$4</f>
        <v>0</v>
      </c>
      <c r="AY822" s="47" t="s">
        <v>39</v>
      </c>
      <c r="AZ822" s="40">
        <f t="shared" ref="AZ822" si="19043">SUMPRODUCT(BA816:BA820*(AZ816:AZ820="PTO"))+SUMPRODUCT(BA816:BA820*(AZ816:AZ820="HOL"))</f>
        <v>0</v>
      </c>
      <c r="BA822" s="49" t="s">
        <v>135</v>
      </c>
      <c r="BB822" s="41">
        <f>BB821*AY$4</f>
        <v>8</v>
      </c>
      <c r="BC822" s="47" t="s">
        <v>39</v>
      </c>
      <c r="BD822" s="40">
        <f t="shared" ref="BD822" si="19044">SUMPRODUCT(BE816:BE820*(BD816:BD820="PTO"))+SUMPRODUCT(BE816:BE820*(BD816:BD820="HOL"))</f>
        <v>0</v>
      </c>
      <c r="BE822" s="49" t="s">
        <v>135</v>
      </c>
      <c r="BF822" s="41">
        <f>BF821*BC$4</f>
        <v>0</v>
      </c>
      <c r="BG822" s="47" t="s">
        <v>39</v>
      </c>
      <c r="BH822" s="40">
        <f t="shared" ref="BH822" si="19045">SUMPRODUCT(BI816:BI820*(BH816:BH820="PTO"))+SUMPRODUCT(BI816:BI820*(BH816:BH820="HOL"))</f>
        <v>0</v>
      </c>
      <c r="BI822" s="49" t="s">
        <v>135</v>
      </c>
      <c r="BJ822" s="41">
        <f>BJ821*BG$4</f>
        <v>0</v>
      </c>
      <c r="BK822" s="47" t="s">
        <v>39</v>
      </c>
      <c r="BL822" s="40">
        <f t="shared" ref="BL822" si="19046">SUMPRODUCT(BM816:BM820*(BL816:BL820="PTO"))+SUMPRODUCT(BM816:BM820*(BL816:BL820="HOL"))</f>
        <v>0</v>
      </c>
      <c r="BM822" s="49" t="s">
        <v>135</v>
      </c>
      <c r="BN822" s="41">
        <f>BN821*BK$4</f>
        <v>0</v>
      </c>
      <c r="BO822" s="47" t="s">
        <v>39</v>
      </c>
      <c r="BP822" s="40">
        <f t="shared" ref="BP822" si="19047">SUMPRODUCT(BQ816:BQ820*(BP816:BP820="PTO"))+SUMPRODUCT(BQ816:BQ820*(BP816:BP820="HOL"))</f>
        <v>0</v>
      </c>
      <c r="BQ822" s="49" t="s">
        <v>135</v>
      </c>
      <c r="BR822" s="41">
        <f t="shared" ref="BR822" si="19048">BR821*BO$4</f>
        <v>0</v>
      </c>
      <c r="BS822" s="47" t="s">
        <v>39</v>
      </c>
      <c r="BT822" s="40">
        <f t="shared" ref="BT822" si="19049">SUMPRODUCT(BU816:BU820*(BT816:BT820="PTO"))+SUMPRODUCT(BU816:BU820*(BT816:BT820="HOL"))</f>
        <v>0</v>
      </c>
      <c r="BU822" s="49" t="s">
        <v>135</v>
      </c>
      <c r="BV822" s="41">
        <f t="shared" ref="BV822" si="19050">BV821*BS$4</f>
        <v>0</v>
      </c>
      <c r="BW822" s="47" t="s">
        <v>39</v>
      </c>
      <c r="BX822" s="40">
        <f t="shared" ref="BX822" si="19051">SUMPRODUCT(BY816:BY820*(BX816:BX820="PTO"))+SUMPRODUCT(BY816:BY820*(BX816:BX820="HOL"))</f>
        <v>0</v>
      </c>
      <c r="BY822" s="49" t="s">
        <v>135</v>
      </c>
      <c r="BZ822" s="41">
        <f t="shared" ref="BZ822" si="19052">BZ821*BW$4</f>
        <v>0</v>
      </c>
      <c r="CA822" s="47" t="s">
        <v>39</v>
      </c>
      <c r="CB822" s="40">
        <f t="shared" ref="CB822" si="19053">SUMPRODUCT(CC816:CC820*(CB816:CB820="PTO"))+SUMPRODUCT(CC816:CC820*(CB816:CB820="HOL"))</f>
        <v>0</v>
      </c>
      <c r="CC822" s="49" t="s">
        <v>135</v>
      </c>
      <c r="CD822" s="41">
        <f t="shared" ref="CD822" si="19054">CD821*CA$4</f>
        <v>0</v>
      </c>
      <c r="CE822" s="47" t="s">
        <v>39</v>
      </c>
      <c r="CF822" s="40">
        <f t="shared" ref="CF822" si="19055">SUMPRODUCT(CG816:CG820*(CF816:CF820="PTO"))+SUMPRODUCT(CG816:CG820*(CF816:CF820="HOL"))</f>
        <v>0</v>
      </c>
      <c r="CG822" s="49" t="s">
        <v>135</v>
      </c>
      <c r="CH822" s="41">
        <f t="shared" ref="CH822" si="19056">CH821*CE$4</f>
        <v>0</v>
      </c>
    </row>
    <row r="823" spans="1:86" x14ac:dyDescent="0.25">
      <c r="A823" s="70" t="s">
        <v>133</v>
      </c>
      <c r="B823" s="71">
        <f t="shared" ref="B823" ca="1" si="19057">D823-B824</f>
        <v>9.6460069558369952</v>
      </c>
      <c r="C823" s="72" t="s">
        <v>122</v>
      </c>
      <c r="D823" s="71">
        <f>IFERROR(INDEX(Holidays[FTE], MATCH(Entry!E823, Holidays[Date], 0)), 1)*8*INDEX(FTEguide[[1]:[12]], MATCH(Entry!E824, FTEguide[Weekday], 0), IF(Entry!E826&gt;0, Entry!E826, MONTH(Entry!E823)))</f>
        <v>61.146006955836995</v>
      </c>
      <c r="E823" s="60">
        <f t="shared" si="18555"/>
        <v>43945</v>
      </c>
      <c r="F823" s="50" t="s">
        <v>128</v>
      </c>
      <c r="G823" s="34" t="s">
        <v>136</v>
      </c>
      <c r="H823" s="35" t="s">
        <v>23</v>
      </c>
      <c r="I823" s="42">
        <f t="shared" ref="I823" si="19058">parseTime(G823)-(H828=INT(RIGHT($F823, 1)))</f>
        <v>8</v>
      </c>
      <c r="J823" s="43">
        <f t="shared" ref="J823:J827" si="19059">isClocked(H823)</f>
        <v>1</v>
      </c>
      <c r="K823" s="34" t="s">
        <v>136</v>
      </c>
      <c r="L823" s="35" t="s">
        <v>23</v>
      </c>
      <c r="M823" s="42">
        <f t="shared" ref="M823" si="19060">parseTime(K823)-(L828=INT(RIGHT($F823, 1)))</f>
        <v>8</v>
      </c>
      <c r="N823" s="43">
        <f t="shared" ref="N823:N827" si="19061">isClocked(L823)</f>
        <v>1</v>
      </c>
      <c r="O823" s="34"/>
      <c r="P823" s="35"/>
      <c r="Q823" s="42">
        <f t="shared" ref="Q823" si="19062">parseTime(O823)-(P828=INT(RIGHT($F823, 1)))</f>
        <v>0</v>
      </c>
      <c r="R823" s="43">
        <f t="shared" ref="R823:R827" si="19063">isClocked(P823)</f>
        <v>0</v>
      </c>
      <c r="S823" s="34" t="s">
        <v>227</v>
      </c>
      <c r="T823" s="35" t="s">
        <v>23</v>
      </c>
      <c r="U823" s="42">
        <f t="shared" ref="U823" si="19064">parseTime(S823)-(T828=INT(RIGHT($F823, 1)))</f>
        <v>8</v>
      </c>
      <c r="V823" s="43">
        <f t="shared" ref="V823:V827" si="19065">isClocked(T823)</f>
        <v>1</v>
      </c>
      <c r="W823" s="34" t="s">
        <v>136</v>
      </c>
      <c r="X823" s="35" t="s">
        <v>24</v>
      </c>
      <c r="Y823" s="42">
        <f t="shared" ref="Y823" si="19066">parseTime(W823)-(X828=INT(RIGHT($F823, 1)))</f>
        <v>8</v>
      </c>
      <c r="Z823" s="43">
        <f t="shared" ref="Z823:Z827" si="19067">isClocked(X823)</f>
        <v>1</v>
      </c>
      <c r="AA823" s="34" t="s">
        <v>136</v>
      </c>
      <c r="AB823" s="35" t="s">
        <v>23</v>
      </c>
      <c r="AC823" s="42">
        <f t="shared" ref="AC823" si="19068">parseTime(AA823)-(AB828=INT(RIGHT($F823, 1)))</f>
        <v>8</v>
      </c>
      <c r="AD823" s="43">
        <f t="shared" ref="AD823:AD827" si="19069">isClocked(AB823)</f>
        <v>1</v>
      </c>
      <c r="AE823" s="34" t="s">
        <v>261</v>
      </c>
      <c r="AF823" s="35" t="s">
        <v>23</v>
      </c>
      <c r="AG823" s="42">
        <f t="shared" ref="AG823" si="19070">parseTime(AE823)-(AF828=INT(RIGHT($F823, 1)))</f>
        <v>6.5</v>
      </c>
      <c r="AH823" s="43">
        <f t="shared" ref="AH823:AH827" si="19071">isClocked(AF823)</f>
        <v>1</v>
      </c>
      <c r="AI823" s="34" t="s">
        <v>136</v>
      </c>
      <c r="AJ823" s="35" t="s">
        <v>23</v>
      </c>
      <c r="AK823" s="42">
        <f>parseTime(AI823)-(AJ828=INT(RIGHT($F823, 1)))</f>
        <v>8</v>
      </c>
      <c r="AL823" s="43">
        <f t="shared" ref="AL823:AL827" si="19072">isClocked(AJ823)</f>
        <v>1</v>
      </c>
      <c r="AM823" s="34" t="s">
        <v>230</v>
      </c>
      <c r="AN823" s="35" t="s">
        <v>23</v>
      </c>
      <c r="AO823" s="42">
        <f t="shared" ref="AO823" si="19073">parseTime(AM823)-(AN828=INT(RIGHT($F823, 1)))</f>
        <v>5</v>
      </c>
      <c r="AP823" s="43">
        <f t="shared" ref="AP823:AP827" si="19074">isClocked(AN823)</f>
        <v>1</v>
      </c>
      <c r="AQ823" s="34"/>
      <c r="AR823" s="35"/>
      <c r="AS823" s="42">
        <f t="shared" ref="AS823" si="19075">parseTime(AQ823)-(AR828=INT(RIGHT($F823, 1)))</f>
        <v>0</v>
      </c>
      <c r="AT823" s="43">
        <f t="shared" ref="AT823:AT827" si="19076">isClocked(AR823)</f>
        <v>0</v>
      </c>
      <c r="AU823" s="34"/>
      <c r="AV823" s="35"/>
      <c r="AW823" s="42">
        <f>parseTime(AU823)-(AV828=INT(RIGHT($F823, 1)))</f>
        <v>0</v>
      </c>
      <c r="AX823" s="43">
        <f t="shared" ref="AX823:AX827" si="19077">isClocked(AV823)</f>
        <v>0</v>
      </c>
      <c r="AY823" s="34" t="s">
        <v>136</v>
      </c>
      <c r="AZ823" s="35" t="s">
        <v>24</v>
      </c>
      <c r="BA823" s="42">
        <f>parseTime(AY823)-(AZ828=INT(RIGHT($F823, 1)))</f>
        <v>8</v>
      </c>
      <c r="BB823" s="43">
        <f t="shared" ref="BB823:BB827" si="19078">isClocked(AZ823)</f>
        <v>1</v>
      </c>
      <c r="BC823" s="34"/>
      <c r="BD823" s="35"/>
      <c r="BE823" s="42">
        <f>parseTime(BC823)-(BD828=INT(RIGHT($F823, 1)))</f>
        <v>0</v>
      </c>
      <c r="BF823" s="43">
        <f t="shared" ref="BF823:BF827" si="19079">isClocked(BD823)</f>
        <v>0</v>
      </c>
      <c r="BG823" s="34"/>
      <c r="BH823" s="35"/>
      <c r="BI823" s="42">
        <f>parseTime(BG823)-(BH828=INT(RIGHT($F823, 1)))</f>
        <v>0</v>
      </c>
      <c r="BJ823" s="43">
        <f t="shared" ref="BJ823:BJ827" si="19080">isClocked(BH823)</f>
        <v>0</v>
      </c>
      <c r="BK823" s="34"/>
      <c r="BL823" s="35"/>
      <c r="BM823" s="42">
        <f>parseTime(BK823)-(BL828=INT(RIGHT($F823, 1)))</f>
        <v>0</v>
      </c>
      <c r="BN823" s="43">
        <f t="shared" ref="BN823:BN827" si="19081">isClocked(BL823)</f>
        <v>0</v>
      </c>
      <c r="BO823" s="34"/>
      <c r="BP823" s="35"/>
      <c r="BQ823" s="42">
        <f t="shared" ref="BQ823" si="19082">parseTime(BO823)-(BP828=INT(RIGHT($F823, 1)))</f>
        <v>0</v>
      </c>
      <c r="BR823" s="43">
        <f t="shared" ref="BR823:BR827" si="19083">isClocked(BP823)</f>
        <v>0</v>
      </c>
      <c r="BS823" s="34"/>
      <c r="BT823" s="35"/>
      <c r="BU823" s="42">
        <f t="shared" ref="BU823" si="19084">parseTime(BS823)-(BT828=INT(RIGHT($F823, 1)))</f>
        <v>0</v>
      </c>
      <c r="BV823" s="43">
        <f t="shared" ref="BV823:BV827" si="19085">isClocked(BT823)</f>
        <v>0</v>
      </c>
      <c r="BW823" s="34"/>
      <c r="BX823" s="35"/>
      <c r="BY823" s="42">
        <f t="shared" ref="BY823" si="19086">parseTime(BW823)-(BX828=INT(RIGHT($F823, 1)))</f>
        <v>0</v>
      </c>
      <c r="BZ823" s="43">
        <f t="shared" ref="BZ823:BZ827" si="19087">isClocked(BX823)</f>
        <v>0</v>
      </c>
      <c r="CA823" s="34"/>
      <c r="CB823" s="35"/>
      <c r="CC823" s="42">
        <f t="shared" ref="CC823" si="19088">parseTime(CA823)-(CB828=INT(RIGHT($F823, 1)))</f>
        <v>0</v>
      </c>
      <c r="CD823" s="43">
        <f t="shared" ref="CD823:CD827" si="19089">isClocked(CB823)</f>
        <v>0</v>
      </c>
      <c r="CE823" s="34"/>
      <c r="CF823" s="35"/>
      <c r="CG823" s="42">
        <f t="shared" ref="CG823" si="19090">parseTime(CE823)-(CF828=INT(RIGHT($F823, 1)))</f>
        <v>0</v>
      </c>
      <c r="CH823" s="43">
        <f t="shared" ref="CH823:CH827" si="19091">isClocked(CF823)</f>
        <v>0</v>
      </c>
    </row>
    <row r="824" spans="1:86" x14ac:dyDescent="0.25">
      <c r="A824" s="56" t="s">
        <v>0</v>
      </c>
      <c r="B824" s="57">
        <f t="shared" ref="B824" ca="1" si="19092">SUM(B825:B828)</f>
        <v>51.5</v>
      </c>
      <c r="C824" s="14" t="s">
        <v>252</v>
      </c>
      <c r="D824" s="14">
        <f>(E827+(E826/2))*8-0.5</f>
        <v>56.7</v>
      </c>
      <c r="E824" s="55" t="str">
        <f t="shared" ref="E824" si="19093">TEXT(E823, "dddd")</f>
        <v>Friday</v>
      </c>
      <c r="F824" s="51" t="s">
        <v>129</v>
      </c>
      <c r="G824" s="36"/>
      <c r="H824" s="37"/>
      <c r="I824" s="44">
        <f t="shared" ref="I824" si="19094">parseTime(G824)-(H828=INT(RIGHT($F824, 1)))</f>
        <v>0</v>
      </c>
      <c r="J824" s="45">
        <f t="shared" si="19059"/>
        <v>0</v>
      </c>
      <c r="K824" s="36"/>
      <c r="L824" s="37"/>
      <c r="M824" s="44">
        <f t="shared" ref="M824" si="19095">parseTime(K824)-(L828=INT(RIGHT($F824, 1)))</f>
        <v>0</v>
      </c>
      <c r="N824" s="45">
        <f t="shared" si="19061"/>
        <v>0</v>
      </c>
      <c r="O824" s="36"/>
      <c r="P824" s="37"/>
      <c r="Q824" s="44">
        <f t="shared" ref="Q824" si="19096">parseTime(O824)-(P828=INT(RIGHT($F824, 1)))</f>
        <v>0</v>
      </c>
      <c r="R824" s="45">
        <f t="shared" si="19063"/>
        <v>0</v>
      </c>
      <c r="S824" s="36"/>
      <c r="T824" s="37"/>
      <c r="U824" s="44">
        <f t="shared" ref="U824" si="19097">parseTime(S824)-(T828=INT(RIGHT($F824, 1)))</f>
        <v>0</v>
      </c>
      <c r="V824" s="45">
        <f t="shared" si="19065"/>
        <v>0</v>
      </c>
      <c r="W824" s="36"/>
      <c r="X824" s="37"/>
      <c r="Y824" s="44">
        <f t="shared" ref="Y824" si="19098">parseTime(W824)-(X828=INT(RIGHT($F824, 1)))</f>
        <v>0</v>
      </c>
      <c r="Z824" s="45">
        <f t="shared" si="19067"/>
        <v>0</v>
      </c>
      <c r="AA824" s="36"/>
      <c r="AB824" s="37"/>
      <c r="AC824" s="44">
        <f t="shared" ref="AC824" si="19099">parseTime(AA824)-(AB828=INT(RIGHT($F824, 1)))</f>
        <v>0</v>
      </c>
      <c r="AD824" s="45">
        <f t="shared" si="19069"/>
        <v>0</v>
      </c>
      <c r="AE824" s="36"/>
      <c r="AF824" s="37"/>
      <c r="AG824" s="44">
        <f t="shared" ref="AG824" si="19100">parseTime(AE824)-(AF828=INT(RIGHT($F824, 1)))</f>
        <v>0</v>
      </c>
      <c r="AH824" s="45">
        <f t="shared" si="19071"/>
        <v>0</v>
      </c>
      <c r="AI824" s="36"/>
      <c r="AJ824" s="37"/>
      <c r="AK824" s="44">
        <f>parseTime(AI824)-(AJ828=INT(RIGHT($F824, 1)))</f>
        <v>0</v>
      </c>
      <c r="AL824" s="45">
        <f t="shared" si="19072"/>
        <v>0</v>
      </c>
      <c r="AM824" s="36"/>
      <c r="AN824" s="37"/>
      <c r="AO824" s="44">
        <f t="shared" ref="AO824" si="19101">parseTime(AM824)-(AN828=INT(RIGHT($F824, 1)))</f>
        <v>0</v>
      </c>
      <c r="AP824" s="45">
        <f t="shared" si="19074"/>
        <v>0</v>
      </c>
      <c r="AQ824" s="36"/>
      <c r="AR824" s="37"/>
      <c r="AS824" s="44">
        <f t="shared" ref="AS824" si="19102">parseTime(AQ824)-(AR828=INT(RIGHT($F824, 1)))</f>
        <v>0</v>
      </c>
      <c r="AT824" s="45">
        <f t="shared" si="19076"/>
        <v>0</v>
      </c>
      <c r="AU824" s="36"/>
      <c r="AV824" s="37"/>
      <c r="AW824" s="44">
        <f>parseTime(AU824)-(AV828=INT(RIGHT($F824, 1)))</f>
        <v>0</v>
      </c>
      <c r="AX824" s="45">
        <f t="shared" si="19077"/>
        <v>0</v>
      </c>
      <c r="AY824" s="36"/>
      <c r="AZ824" s="37"/>
      <c r="BA824" s="44">
        <f>parseTime(AY824)-(AZ828=INT(RIGHT($F824, 1)))</f>
        <v>0</v>
      </c>
      <c r="BB824" s="45">
        <f t="shared" si="19078"/>
        <v>0</v>
      </c>
      <c r="BC824" s="36"/>
      <c r="BD824" s="37"/>
      <c r="BE824" s="44">
        <f>parseTime(BC824)-(BD828=INT(RIGHT($F824, 1)))</f>
        <v>0</v>
      </c>
      <c r="BF824" s="45">
        <f t="shared" si="19079"/>
        <v>0</v>
      </c>
      <c r="BG824" s="36"/>
      <c r="BH824" s="37"/>
      <c r="BI824" s="44">
        <f>parseTime(BG824)-(BH828=INT(RIGHT($F824, 1)))</f>
        <v>0</v>
      </c>
      <c r="BJ824" s="45">
        <f t="shared" si="19080"/>
        <v>0</v>
      </c>
      <c r="BK824" s="36"/>
      <c r="BL824" s="37"/>
      <c r="BM824" s="44">
        <f>parseTime(BK824)-(BL828=INT(RIGHT($F824, 1)))</f>
        <v>0</v>
      </c>
      <c r="BN824" s="45">
        <f t="shared" si="19081"/>
        <v>0</v>
      </c>
      <c r="BO824" s="36"/>
      <c r="BP824" s="37"/>
      <c r="BQ824" s="44">
        <f t="shared" ref="BQ824" si="19103">parseTime(BO824)-(BP828=INT(RIGHT($F824, 1)))</f>
        <v>0</v>
      </c>
      <c r="BR824" s="45">
        <f t="shared" si="19083"/>
        <v>0</v>
      </c>
      <c r="BS824" s="36"/>
      <c r="BT824" s="37"/>
      <c r="BU824" s="44">
        <f t="shared" ref="BU824" si="19104">parseTime(BS824)-(BT828=INT(RIGHT($F824, 1)))</f>
        <v>0</v>
      </c>
      <c r="BV824" s="45">
        <f t="shared" si="19085"/>
        <v>0</v>
      </c>
      <c r="BW824" s="36"/>
      <c r="BX824" s="37"/>
      <c r="BY824" s="44">
        <f t="shared" ref="BY824" si="19105">parseTime(BW824)-(BX828=INT(RIGHT($F824, 1)))</f>
        <v>0</v>
      </c>
      <c r="BZ824" s="45">
        <f t="shared" si="19087"/>
        <v>0</v>
      </c>
      <c r="CA824" s="36"/>
      <c r="CB824" s="37"/>
      <c r="CC824" s="44">
        <f t="shared" ref="CC824" si="19106">parseTime(CA824)-(CB828=INT(RIGHT($F824, 1)))</f>
        <v>0</v>
      </c>
      <c r="CD824" s="45">
        <f t="shared" si="19089"/>
        <v>0</v>
      </c>
      <c r="CE824" s="36"/>
      <c r="CF824" s="37"/>
      <c r="CG824" s="44">
        <f t="shared" ref="CG824" si="19107">parseTime(CE824)-(CF828=INT(RIGHT($F824, 1)))</f>
        <v>0</v>
      </c>
      <c r="CH824" s="45">
        <f t="shared" si="19091"/>
        <v>0</v>
      </c>
    </row>
    <row r="825" spans="1:86" x14ac:dyDescent="0.25">
      <c r="A825" s="56" t="s">
        <v>117</v>
      </c>
      <c r="B825" s="57">
        <f ca="1">roleHours(G823:CH829, "MFD")</f>
        <v>51.5</v>
      </c>
      <c r="C825" s="14">
        <f t="shared" ref="C825:C828" ca="1" si="19108">B825/8</f>
        <v>6.4375</v>
      </c>
      <c r="D825" s="14">
        <f ca="1">B824-D824</f>
        <v>-5.2000000000000028</v>
      </c>
      <c r="E825" s="20" t="s">
        <v>127</v>
      </c>
      <c r="F825" s="51" t="s">
        <v>130</v>
      </c>
      <c r="G825" s="36"/>
      <c r="H825" s="37"/>
      <c r="I825" s="44">
        <f t="shared" ref="I825" si="19109">parseTime(G825)-(H828=INT(RIGHT($F825, 1)))</f>
        <v>0</v>
      </c>
      <c r="J825" s="45">
        <f t="shared" si="19059"/>
        <v>0</v>
      </c>
      <c r="K825" s="36"/>
      <c r="L825" s="37"/>
      <c r="M825" s="44">
        <f t="shared" ref="M825" si="19110">parseTime(K825)-(L828=INT(RIGHT($F825, 1)))</f>
        <v>0</v>
      </c>
      <c r="N825" s="45">
        <f t="shared" si="19061"/>
        <v>0</v>
      </c>
      <c r="O825" s="36"/>
      <c r="P825" s="37"/>
      <c r="Q825" s="44">
        <f t="shared" ref="Q825" si="19111">parseTime(O825)-(P828=INT(RIGHT($F825, 1)))</f>
        <v>0</v>
      </c>
      <c r="R825" s="45">
        <f t="shared" si="19063"/>
        <v>0</v>
      </c>
      <c r="S825" s="36"/>
      <c r="T825" s="37"/>
      <c r="U825" s="44">
        <f t="shared" ref="U825" si="19112">parseTime(S825)-(T828=INT(RIGHT($F825, 1)))</f>
        <v>0</v>
      </c>
      <c r="V825" s="45">
        <f t="shared" si="19065"/>
        <v>0</v>
      </c>
      <c r="W825" s="36"/>
      <c r="X825" s="37"/>
      <c r="Y825" s="44">
        <f t="shared" ref="Y825" si="19113">parseTime(W825)-(X828=INT(RIGHT($F825, 1)))</f>
        <v>0</v>
      </c>
      <c r="Z825" s="45">
        <f t="shared" si="19067"/>
        <v>0</v>
      </c>
      <c r="AA825" s="36"/>
      <c r="AB825" s="37"/>
      <c r="AC825" s="44">
        <f t="shared" ref="AC825" si="19114">parseTime(AA825)-(AB828=INT(RIGHT($F825, 1)))</f>
        <v>0</v>
      </c>
      <c r="AD825" s="45">
        <f t="shared" si="19069"/>
        <v>0</v>
      </c>
      <c r="AE825" s="36"/>
      <c r="AF825" s="37"/>
      <c r="AG825" s="44">
        <f t="shared" ref="AG825" si="19115">parseTime(AE825)-(AF828=INT(RIGHT($F825, 1)))</f>
        <v>0</v>
      </c>
      <c r="AH825" s="45">
        <f t="shared" si="19071"/>
        <v>0</v>
      </c>
      <c r="AI825" s="36"/>
      <c r="AJ825" s="37"/>
      <c r="AK825" s="44">
        <f>parseTime(AI825)-(AJ828=INT(RIGHT($F825, 1)))</f>
        <v>0</v>
      </c>
      <c r="AL825" s="45">
        <f t="shared" si="19072"/>
        <v>0</v>
      </c>
      <c r="AM825" s="36"/>
      <c r="AN825" s="37"/>
      <c r="AO825" s="44">
        <f t="shared" ref="AO825" si="19116">parseTime(AM825)-(AN828=INT(RIGHT($F825, 1)))</f>
        <v>0</v>
      </c>
      <c r="AP825" s="45">
        <f t="shared" si="19074"/>
        <v>0</v>
      </c>
      <c r="AQ825" s="36"/>
      <c r="AR825" s="37"/>
      <c r="AS825" s="44">
        <f t="shared" ref="AS825" si="19117">parseTime(AQ825)-(AR828=INT(RIGHT($F825, 1)))</f>
        <v>0</v>
      </c>
      <c r="AT825" s="45">
        <f t="shared" si="19076"/>
        <v>0</v>
      </c>
      <c r="AU825" s="36"/>
      <c r="AV825" s="37"/>
      <c r="AW825" s="44">
        <f>parseTime(AU825)-(AV828=INT(RIGHT($F825, 1)))</f>
        <v>0</v>
      </c>
      <c r="AX825" s="45">
        <f t="shared" si="19077"/>
        <v>0</v>
      </c>
      <c r="AY825" s="36"/>
      <c r="AZ825" s="37"/>
      <c r="BA825" s="44">
        <f>parseTime(AY825)-(AZ828=INT(RIGHT($F825, 1)))</f>
        <v>0</v>
      </c>
      <c r="BB825" s="45">
        <f t="shared" si="19078"/>
        <v>0</v>
      </c>
      <c r="BC825" s="36"/>
      <c r="BD825" s="37"/>
      <c r="BE825" s="44">
        <f>parseTime(BC825)-(BD828=INT(RIGHT($F825, 1)))</f>
        <v>0</v>
      </c>
      <c r="BF825" s="45">
        <f t="shared" si="19079"/>
        <v>0</v>
      </c>
      <c r="BG825" s="36"/>
      <c r="BH825" s="37"/>
      <c r="BI825" s="44">
        <f>parseTime(BG825)-(BH828=INT(RIGHT($F825, 1)))</f>
        <v>0</v>
      </c>
      <c r="BJ825" s="45">
        <f t="shared" si="19080"/>
        <v>0</v>
      </c>
      <c r="BK825" s="36"/>
      <c r="BL825" s="37"/>
      <c r="BM825" s="44">
        <f>parseTime(BK825)-(BL828=INT(RIGHT($F825, 1)))</f>
        <v>0</v>
      </c>
      <c r="BN825" s="45">
        <f t="shared" si="19081"/>
        <v>0</v>
      </c>
      <c r="BO825" s="36"/>
      <c r="BP825" s="37"/>
      <c r="BQ825" s="44">
        <f t="shared" ref="BQ825" si="19118">parseTime(BO825)-(BP828=INT(RIGHT($F825, 1)))</f>
        <v>0</v>
      </c>
      <c r="BR825" s="45">
        <f t="shared" si="19083"/>
        <v>0</v>
      </c>
      <c r="BS825" s="36"/>
      <c r="BT825" s="37"/>
      <c r="BU825" s="44">
        <f t="shared" ref="BU825" si="19119">parseTime(BS825)-(BT828=INT(RIGHT($F825, 1)))</f>
        <v>0</v>
      </c>
      <c r="BV825" s="45">
        <f t="shared" si="19085"/>
        <v>0</v>
      </c>
      <c r="BW825" s="36"/>
      <c r="BX825" s="37"/>
      <c r="BY825" s="44">
        <f t="shared" ref="BY825" si="19120">parseTime(BW825)-(BX828=INT(RIGHT($F825, 1)))</f>
        <v>0</v>
      </c>
      <c r="BZ825" s="45">
        <f t="shared" si="19087"/>
        <v>0</v>
      </c>
      <c r="CA825" s="36"/>
      <c r="CB825" s="37"/>
      <c r="CC825" s="44">
        <f t="shared" ref="CC825" si="19121">parseTime(CA825)-(CB828=INT(RIGHT($F825, 1)))</f>
        <v>0</v>
      </c>
      <c r="CD825" s="45">
        <f t="shared" si="19089"/>
        <v>0</v>
      </c>
      <c r="CE825" s="36"/>
      <c r="CF825" s="37"/>
      <c r="CG825" s="44">
        <f t="shared" ref="CG825" si="19122">parseTime(CE825)-(CF828=INT(RIGHT($F825, 1)))</f>
        <v>0</v>
      </c>
      <c r="CH825" s="45">
        <f t="shared" si="19091"/>
        <v>0</v>
      </c>
    </row>
    <row r="826" spans="1:86" x14ac:dyDescent="0.25">
      <c r="A826" s="56"/>
      <c r="B826" s="57"/>
      <c r="C826" s="14">
        <f t="shared" si="19108"/>
        <v>0</v>
      </c>
      <c r="D826" s="14" t="s">
        <v>259</v>
      </c>
      <c r="E826" s="20">
        <v>5</v>
      </c>
      <c r="F826" s="51" t="s">
        <v>131</v>
      </c>
      <c r="G826" s="36"/>
      <c r="H826" s="37"/>
      <c r="I826" s="44">
        <f t="shared" ref="I826" si="19123">parseTime(G826)-(H828=INT(RIGHT($F826, 1)))</f>
        <v>0</v>
      </c>
      <c r="J826" s="45">
        <f t="shared" si="19059"/>
        <v>0</v>
      </c>
      <c r="K826" s="36"/>
      <c r="L826" s="37"/>
      <c r="M826" s="44">
        <f t="shared" ref="M826" si="19124">parseTime(K826)-(L828=INT(RIGHT($F826, 1)))</f>
        <v>0</v>
      </c>
      <c r="N826" s="45">
        <f t="shared" si="19061"/>
        <v>0</v>
      </c>
      <c r="O826" s="36"/>
      <c r="P826" s="37"/>
      <c r="Q826" s="44">
        <f t="shared" ref="Q826" si="19125">parseTime(O826)-(P828=INT(RIGHT($F826, 1)))</f>
        <v>0</v>
      </c>
      <c r="R826" s="45">
        <f t="shared" si="19063"/>
        <v>0</v>
      </c>
      <c r="S826" s="36"/>
      <c r="T826" s="37"/>
      <c r="U826" s="44">
        <f t="shared" ref="U826" si="19126">parseTime(S826)-(T828=INT(RIGHT($F826, 1)))</f>
        <v>0</v>
      </c>
      <c r="V826" s="45">
        <f t="shared" si="19065"/>
        <v>0</v>
      </c>
      <c r="W826" s="36"/>
      <c r="X826" s="37"/>
      <c r="Y826" s="44">
        <f t="shared" ref="Y826" si="19127">parseTime(W826)-(X828=INT(RIGHT($F826, 1)))</f>
        <v>0</v>
      </c>
      <c r="Z826" s="45">
        <f t="shared" si="19067"/>
        <v>0</v>
      </c>
      <c r="AA826" s="36"/>
      <c r="AB826" s="37"/>
      <c r="AC826" s="44">
        <f t="shared" ref="AC826" si="19128">parseTime(AA826)-(AB828=INT(RIGHT($F826, 1)))</f>
        <v>0</v>
      </c>
      <c r="AD826" s="45">
        <f t="shared" si="19069"/>
        <v>0</v>
      </c>
      <c r="AE826" s="36"/>
      <c r="AF826" s="37"/>
      <c r="AG826" s="44">
        <f t="shared" ref="AG826" si="19129">parseTime(AE826)-(AF828=INT(RIGHT($F826, 1)))</f>
        <v>0</v>
      </c>
      <c r="AH826" s="45">
        <f t="shared" si="19071"/>
        <v>0</v>
      </c>
      <c r="AI826" s="36"/>
      <c r="AJ826" s="37"/>
      <c r="AK826" s="44">
        <f>parseTime(AI826)-(AJ828=INT(RIGHT($F826, 1)))</f>
        <v>0</v>
      </c>
      <c r="AL826" s="45">
        <f t="shared" si="19072"/>
        <v>0</v>
      </c>
      <c r="AM826" s="36"/>
      <c r="AN826" s="37"/>
      <c r="AO826" s="44">
        <f t="shared" ref="AO826" si="19130">parseTime(AM826)-(AN828=INT(RIGHT($F826, 1)))</f>
        <v>0</v>
      </c>
      <c r="AP826" s="45">
        <f t="shared" si="19074"/>
        <v>0</v>
      </c>
      <c r="AQ826" s="36"/>
      <c r="AR826" s="37"/>
      <c r="AS826" s="44">
        <f t="shared" ref="AS826" si="19131">parseTime(AQ826)-(AR828=INT(RIGHT($F826, 1)))</f>
        <v>0</v>
      </c>
      <c r="AT826" s="45">
        <f t="shared" si="19076"/>
        <v>0</v>
      </c>
      <c r="AU826" s="36"/>
      <c r="AV826" s="37"/>
      <c r="AW826" s="44">
        <f>parseTime(AU826)-(AV828=INT(RIGHT($F826, 1)))</f>
        <v>0</v>
      </c>
      <c r="AX826" s="45">
        <f t="shared" si="19077"/>
        <v>0</v>
      </c>
      <c r="AY826" s="36"/>
      <c r="AZ826" s="37"/>
      <c r="BA826" s="44">
        <f>parseTime(AY826)-(AZ828=INT(RIGHT($F826, 1)))</f>
        <v>0</v>
      </c>
      <c r="BB826" s="45">
        <f t="shared" si="19078"/>
        <v>0</v>
      </c>
      <c r="BC826" s="36"/>
      <c r="BD826" s="37"/>
      <c r="BE826" s="44">
        <f>parseTime(BC826)-(BD828=INT(RIGHT($F826, 1)))</f>
        <v>0</v>
      </c>
      <c r="BF826" s="45">
        <f t="shared" si="19079"/>
        <v>0</v>
      </c>
      <c r="BG826" s="36"/>
      <c r="BH826" s="37"/>
      <c r="BI826" s="44">
        <f>parseTime(BG826)-(BH828=INT(RIGHT($F826, 1)))</f>
        <v>0</v>
      </c>
      <c r="BJ826" s="45">
        <f t="shared" si="19080"/>
        <v>0</v>
      </c>
      <c r="BK826" s="36"/>
      <c r="BL826" s="37"/>
      <c r="BM826" s="44">
        <f>parseTime(BK826)-(BL828=INT(RIGHT($F826, 1)))</f>
        <v>0</v>
      </c>
      <c r="BN826" s="45">
        <f t="shared" si="19081"/>
        <v>0</v>
      </c>
      <c r="BO826" s="36"/>
      <c r="BP826" s="37"/>
      <c r="BQ826" s="44">
        <f t="shared" ref="BQ826" si="19132">parseTime(BO826)-(BP828=INT(RIGHT($F826, 1)))</f>
        <v>0</v>
      </c>
      <c r="BR826" s="45">
        <f t="shared" si="19083"/>
        <v>0</v>
      </c>
      <c r="BS826" s="36"/>
      <c r="BT826" s="37"/>
      <c r="BU826" s="44">
        <f t="shared" ref="BU826" si="19133">parseTime(BS826)-(BT828=INT(RIGHT($F826, 1)))</f>
        <v>0</v>
      </c>
      <c r="BV826" s="45">
        <f t="shared" si="19085"/>
        <v>0</v>
      </c>
      <c r="BW826" s="36"/>
      <c r="BX826" s="37"/>
      <c r="BY826" s="44">
        <f t="shared" ref="BY826" si="19134">parseTime(BW826)-(BX828=INT(RIGHT($F826, 1)))</f>
        <v>0</v>
      </c>
      <c r="BZ826" s="45">
        <f t="shared" si="19087"/>
        <v>0</v>
      </c>
      <c r="CA826" s="36"/>
      <c r="CB826" s="37"/>
      <c r="CC826" s="44">
        <f t="shared" ref="CC826" si="19135">parseTime(CA826)-(CB828=INT(RIGHT($F826, 1)))</f>
        <v>0</v>
      </c>
      <c r="CD826" s="45">
        <f t="shared" si="19089"/>
        <v>0</v>
      </c>
      <c r="CE826" s="36"/>
      <c r="CF826" s="37"/>
      <c r="CG826" s="44">
        <f t="shared" ref="CG826" si="19136">parseTime(CE826)-(CF828=INT(RIGHT($F826, 1)))</f>
        <v>0</v>
      </c>
      <c r="CH826" s="45">
        <f t="shared" si="19091"/>
        <v>0</v>
      </c>
    </row>
    <row r="827" spans="1:86" x14ac:dyDescent="0.25">
      <c r="A827" s="56" t="s">
        <v>119</v>
      </c>
      <c r="B827" s="57">
        <f ca="1">roleHours(G823:CH829, "MCC")</f>
        <v>0</v>
      </c>
      <c r="C827" s="14">
        <f t="shared" ca="1" si="19108"/>
        <v>0</v>
      </c>
      <c r="D827" s="14" t="s">
        <v>260</v>
      </c>
      <c r="E827" s="20">
        <v>4.6500000000000004</v>
      </c>
      <c r="F827" s="51" t="s">
        <v>132</v>
      </c>
      <c r="G827" s="36"/>
      <c r="H827" s="37"/>
      <c r="I827" s="44">
        <f t="shared" ref="I827" si="19137">parseTime(G827)-(H828=INT(RIGHT($F827, 1)))</f>
        <v>0</v>
      </c>
      <c r="J827" s="45">
        <f t="shared" si="19059"/>
        <v>0</v>
      </c>
      <c r="K827" s="36"/>
      <c r="L827" s="37"/>
      <c r="M827" s="44">
        <f t="shared" ref="M827" si="19138">parseTime(K827)-(L828=INT(RIGHT($F827, 1)))</f>
        <v>0</v>
      </c>
      <c r="N827" s="45">
        <f t="shared" si="19061"/>
        <v>0</v>
      </c>
      <c r="O827" s="36"/>
      <c r="P827" s="37"/>
      <c r="Q827" s="44">
        <f t="shared" ref="Q827" si="19139">parseTime(O827)-(P828=INT(RIGHT($F827, 1)))</f>
        <v>0</v>
      </c>
      <c r="R827" s="45">
        <f t="shared" si="19063"/>
        <v>0</v>
      </c>
      <c r="S827" s="36"/>
      <c r="T827" s="37"/>
      <c r="U827" s="44">
        <f t="shared" ref="U827" si="19140">parseTime(S827)-(T828=INT(RIGHT($F827, 1)))</f>
        <v>0</v>
      </c>
      <c r="V827" s="45">
        <f t="shared" si="19065"/>
        <v>0</v>
      </c>
      <c r="W827" s="36"/>
      <c r="X827" s="37"/>
      <c r="Y827" s="44">
        <f t="shared" ref="Y827" si="19141">parseTime(W827)-(X828=INT(RIGHT($F827, 1)))</f>
        <v>0</v>
      </c>
      <c r="Z827" s="45">
        <f t="shared" si="19067"/>
        <v>0</v>
      </c>
      <c r="AA827" s="36"/>
      <c r="AB827" s="37"/>
      <c r="AC827" s="44">
        <f t="shared" ref="AC827" si="19142">parseTime(AA827)-(AB828=INT(RIGHT($F827, 1)))</f>
        <v>0</v>
      </c>
      <c r="AD827" s="45">
        <f t="shared" si="19069"/>
        <v>0</v>
      </c>
      <c r="AE827" s="36"/>
      <c r="AF827" s="37"/>
      <c r="AG827" s="44">
        <f t="shared" ref="AG827" si="19143">parseTime(AE827)-(AF828=INT(RIGHT($F827, 1)))</f>
        <v>0</v>
      </c>
      <c r="AH827" s="45">
        <f t="shared" si="19071"/>
        <v>0</v>
      </c>
      <c r="AI827" s="36"/>
      <c r="AJ827" s="37"/>
      <c r="AK827" s="44">
        <f>parseTime(AI827)-(AJ828=INT(RIGHT($F827, 1)))</f>
        <v>0</v>
      </c>
      <c r="AL827" s="45">
        <f t="shared" si="19072"/>
        <v>0</v>
      </c>
      <c r="AM827" s="36"/>
      <c r="AN827" s="37"/>
      <c r="AO827" s="44">
        <f t="shared" ref="AO827" si="19144">parseTime(AM827)-(AN828=INT(RIGHT($F827, 1)))</f>
        <v>0</v>
      </c>
      <c r="AP827" s="45">
        <f t="shared" si="19074"/>
        <v>0</v>
      </c>
      <c r="AQ827" s="36"/>
      <c r="AR827" s="37"/>
      <c r="AS827" s="44">
        <f t="shared" ref="AS827" si="19145">parseTime(AQ827)-(AR828=INT(RIGHT($F827, 1)))</f>
        <v>0</v>
      </c>
      <c r="AT827" s="45">
        <f t="shared" si="19076"/>
        <v>0</v>
      </c>
      <c r="AU827" s="36"/>
      <c r="AV827" s="37"/>
      <c r="AW827" s="44">
        <f>parseTime(AU827)-(AV828=INT(RIGHT($F827, 1)))</f>
        <v>0</v>
      </c>
      <c r="AX827" s="45">
        <f t="shared" si="19077"/>
        <v>0</v>
      </c>
      <c r="AY827" s="36"/>
      <c r="AZ827" s="37"/>
      <c r="BA827" s="44">
        <f>parseTime(AY827)-(AZ828=INT(RIGHT($F827, 1)))</f>
        <v>0</v>
      </c>
      <c r="BB827" s="45">
        <f t="shared" si="19078"/>
        <v>0</v>
      </c>
      <c r="BC827" s="36"/>
      <c r="BD827" s="37"/>
      <c r="BE827" s="44">
        <f>parseTime(BC827)-(BD828=INT(RIGHT($F827, 1)))</f>
        <v>0</v>
      </c>
      <c r="BF827" s="45">
        <f t="shared" si="19079"/>
        <v>0</v>
      </c>
      <c r="BG827" s="36"/>
      <c r="BH827" s="37"/>
      <c r="BI827" s="44">
        <f>parseTime(BG827)-(BH828=INT(RIGHT($F827, 1)))</f>
        <v>0</v>
      </c>
      <c r="BJ827" s="45">
        <f t="shared" si="19080"/>
        <v>0</v>
      </c>
      <c r="BK827" s="36"/>
      <c r="BL827" s="37"/>
      <c r="BM827" s="44">
        <f>parseTime(BK827)-(BL828=INT(RIGHT($F827, 1)))</f>
        <v>0</v>
      </c>
      <c r="BN827" s="45">
        <f t="shared" si="19081"/>
        <v>0</v>
      </c>
      <c r="BO827" s="36"/>
      <c r="BP827" s="37"/>
      <c r="BQ827" s="44">
        <f t="shared" ref="BQ827" si="19146">parseTime(BO827)-(BP828=INT(RIGHT($F827, 1)))</f>
        <v>0</v>
      </c>
      <c r="BR827" s="45">
        <f t="shared" si="19083"/>
        <v>0</v>
      </c>
      <c r="BS827" s="36"/>
      <c r="BT827" s="37"/>
      <c r="BU827" s="44">
        <f t="shared" ref="BU827" si="19147">parseTime(BS827)-(BT828=INT(RIGHT($F827, 1)))</f>
        <v>0</v>
      </c>
      <c r="BV827" s="45">
        <f t="shared" si="19085"/>
        <v>0</v>
      </c>
      <c r="BW827" s="36"/>
      <c r="BX827" s="37"/>
      <c r="BY827" s="44">
        <f t="shared" ref="BY827" si="19148">parseTime(BW827)-(BX828=INT(RIGHT($F827, 1)))</f>
        <v>0</v>
      </c>
      <c r="BZ827" s="45">
        <f t="shared" si="19087"/>
        <v>0</v>
      </c>
      <c r="CA827" s="36"/>
      <c r="CB827" s="37"/>
      <c r="CC827" s="44">
        <f t="shared" ref="CC827" si="19149">parseTime(CA827)-(CB828=INT(RIGHT($F827, 1)))</f>
        <v>0</v>
      </c>
      <c r="CD827" s="45">
        <f t="shared" si="19089"/>
        <v>0</v>
      </c>
      <c r="CE827" s="36"/>
      <c r="CF827" s="37"/>
      <c r="CG827" s="44">
        <f t="shared" ref="CG827" si="19150">parseTime(CE827)-(CF828=INT(RIGHT($F827, 1)))</f>
        <v>0</v>
      </c>
      <c r="CH827" s="45">
        <f t="shared" si="19091"/>
        <v>0</v>
      </c>
    </row>
    <row r="828" spans="1:86" x14ac:dyDescent="0.25">
      <c r="A828" s="56"/>
      <c r="B828" s="57"/>
      <c r="C828" s="14">
        <f t="shared" si="19108"/>
        <v>0</v>
      </c>
      <c r="D828" s="14"/>
      <c r="E828" s="20"/>
      <c r="F828" s="51"/>
      <c r="G828" s="46" t="s">
        <v>134</v>
      </c>
      <c r="H828" s="38">
        <f t="shared" ref="H828" si="19151">lunchAdjust(G823:H827)</f>
        <v>1</v>
      </c>
      <c r="I828" s="48" t="s">
        <v>0</v>
      </c>
      <c r="J828" s="39">
        <f t="shared" ref="J828" si="19152">SUMPRODUCT(I823:I827*J823:J827)</f>
        <v>8</v>
      </c>
      <c r="K828" s="46" t="s">
        <v>134</v>
      </c>
      <c r="L828" s="38">
        <f t="shared" ref="L828" si="19153">lunchAdjust(K823:L827)</f>
        <v>1</v>
      </c>
      <c r="M828" s="48" t="s">
        <v>0</v>
      </c>
      <c r="N828" s="39">
        <f t="shared" ref="N828" si="19154">SUMPRODUCT(M823:M827*N823:N827)</f>
        <v>8</v>
      </c>
      <c r="O828" s="46" t="s">
        <v>134</v>
      </c>
      <c r="P828" s="38">
        <f t="shared" ref="P828" si="19155">lunchAdjust(O823:P827)</f>
        <v>0</v>
      </c>
      <c r="Q828" s="48" t="s">
        <v>0</v>
      </c>
      <c r="R828" s="39">
        <f t="shared" ref="R828" si="19156">SUMPRODUCT(Q823:Q827*R823:R827)</f>
        <v>0</v>
      </c>
      <c r="S828" s="46" t="s">
        <v>134</v>
      </c>
      <c r="T828" s="38">
        <f t="shared" ref="T828" si="19157">lunchAdjust(S823:T827)</f>
        <v>1</v>
      </c>
      <c r="U828" s="48" t="s">
        <v>0</v>
      </c>
      <c r="V828" s="39">
        <f t="shared" ref="V828" si="19158">SUMPRODUCT(U823:U827*V823:V827)</f>
        <v>8</v>
      </c>
      <c r="W828" s="46" t="s">
        <v>134</v>
      </c>
      <c r="X828" s="38">
        <f t="shared" ref="X828" si="19159">lunchAdjust(W823:X827)</f>
        <v>1</v>
      </c>
      <c r="Y828" s="48" t="s">
        <v>0</v>
      </c>
      <c r="Z828" s="39">
        <f t="shared" ref="Z828" si="19160">SUMPRODUCT(Y823:Y827*Z823:Z827)</f>
        <v>8</v>
      </c>
      <c r="AA828" s="46" t="s">
        <v>134</v>
      </c>
      <c r="AB828" s="38">
        <f t="shared" ref="AB828" si="19161">lunchAdjust(AA823:AB827)</f>
        <v>1</v>
      </c>
      <c r="AC828" s="48" t="s">
        <v>0</v>
      </c>
      <c r="AD828" s="39">
        <f t="shared" ref="AD828" si="19162">SUMPRODUCT(AC823:AC827*AD823:AD827)</f>
        <v>8</v>
      </c>
      <c r="AE828" s="46" t="s">
        <v>134</v>
      </c>
      <c r="AF828" s="38">
        <f t="shared" ref="AF828" si="19163">lunchAdjust(AE823:AF827)</f>
        <v>1</v>
      </c>
      <c r="AG828" s="48" t="s">
        <v>0</v>
      </c>
      <c r="AH828" s="39">
        <f t="shared" ref="AH828" si="19164">SUMPRODUCT(AG823:AG827*AH823:AH827)</f>
        <v>6.5</v>
      </c>
      <c r="AI828" s="46" t="s">
        <v>134</v>
      </c>
      <c r="AJ828" s="38">
        <f t="shared" ref="AJ828" si="19165">lunchAdjust(AI823:AJ827)</f>
        <v>1</v>
      </c>
      <c r="AK828" s="48" t="s">
        <v>0</v>
      </c>
      <c r="AL828" s="39">
        <f t="shared" ref="AL828" si="19166">SUMPRODUCT(AK823:AK827*AL823:AL827)</f>
        <v>8</v>
      </c>
      <c r="AM828" s="46" t="s">
        <v>134</v>
      </c>
      <c r="AN828" s="38">
        <f t="shared" ref="AN828" si="19167">lunchAdjust(AM823:AN827)</f>
        <v>0</v>
      </c>
      <c r="AO828" s="48" t="s">
        <v>0</v>
      </c>
      <c r="AP828" s="39">
        <f t="shared" ref="AP828" si="19168">SUMPRODUCT(AO823:AO827*AP823:AP827)</f>
        <v>5</v>
      </c>
      <c r="AQ828" s="46" t="s">
        <v>134</v>
      </c>
      <c r="AR828" s="38">
        <f t="shared" ref="AR828" si="19169">lunchAdjust(AQ823:AR827)</f>
        <v>0</v>
      </c>
      <c r="AS828" s="48" t="s">
        <v>0</v>
      </c>
      <c r="AT828" s="39">
        <f t="shared" ref="AT828" si="19170">SUMPRODUCT(AS823:AS827*AT823:AT827)</f>
        <v>0</v>
      </c>
      <c r="AU828" s="46" t="s">
        <v>134</v>
      </c>
      <c r="AV828" s="38">
        <f t="shared" ref="AV828" si="19171">lunchAdjust(AU823:AV827)</f>
        <v>0</v>
      </c>
      <c r="AW828" s="48" t="s">
        <v>0</v>
      </c>
      <c r="AX828" s="39">
        <f t="shared" ref="AX828" si="19172">SUMPRODUCT(AW823:AW827*AX823:AX827)</f>
        <v>0</v>
      </c>
      <c r="AY828" s="46" t="s">
        <v>134</v>
      </c>
      <c r="AZ828" s="38">
        <f t="shared" ref="AZ828" si="19173">lunchAdjust(AY823:AZ827)</f>
        <v>1</v>
      </c>
      <c r="BA828" s="48" t="s">
        <v>0</v>
      </c>
      <c r="BB828" s="39">
        <f t="shared" ref="BB828" si="19174">SUMPRODUCT(BA823:BA827*BB823:BB827)</f>
        <v>8</v>
      </c>
      <c r="BC828" s="46" t="s">
        <v>134</v>
      </c>
      <c r="BD828" s="38">
        <f t="shared" ref="BD828" si="19175">lunchAdjust(BC823:BD827)</f>
        <v>0</v>
      </c>
      <c r="BE828" s="48" t="s">
        <v>0</v>
      </c>
      <c r="BF828" s="39">
        <f t="shared" ref="BF828" si="19176">SUMPRODUCT(BE823:BE827*BF823:BF827)</f>
        <v>0</v>
      </c>
      <c r="BG828" s="46" t="s">
        <v>134</v>
      </c>
      <c r="BH828" s="38">
        <f t="shared" ref="BH828" si="19177">lunchAdjust(BG823:BH827)</f>
        <v>0</v>
      </c>
      <c r="BI828" s="48" t="s">
        <v>0</v>
      </c>
      <c r="BJ828" s="39">
        <f t="shared" ref="BJ828" si="19178">SUMPRODUCT(BI823:BI827*BJ823:BJ827)</f>
        <v>0</v>
      </c>
      <c r="BK828" s="46" t="s">
        <v>134</v>
      </c>
      <c r="BL828" s="38">
        <f t="shared" ref="BL828" si="19179">lunchAdjust(BK823:BL827)</f>
        <v>0</v>
      </c>
      <c r="BM828" s="48" t="s">
        <v>0</v>
      </c>
      <c r="BN828" s="39">
        <f t="shared" ref="BN828" si="19180">SUMPRODUCT(BM823:BM827*BN823:BN827)</f>
        <v>0</v>
      </c>
      <c r="BO828" s="46" t="s">
        <v>134</v>
      </c>
      <c r="BP828" s="38">
        <f t="shared" ref="BP828" si="19181">lunchAdjust(BO823:BP827)</f>
        <v>0</v>
      </c>
      <c r="BQ828" s="48" t="s">
        <v>0</v>
      </c>
      <c r="BR828" s="39">
        <f t="shared" ref="BR828" si="19182">SUMPRODUCT(BQ823:BQ827*BR823:BR827)</f>
        <v>0</v>
      </c>
      <c r="BS828" s="46" t="s">
        <v>134</v>
      </c>
      <c r="BT828" s="38">
        <f t="shared" ref="BT828" si="19183">lunchAdjust(BS823:BT827)</f>
        <v>0</v>
      </c>
      <c r="BU828" s="48" t="s">
        <v>0</v>
      </c>
      <c r="BV828" s="39">
        <f t="shared" ref="BV828" si="19184">SUMPRODUCT(BU823:BU827*BV823:BV827)</f>
        <v>0</v>
      </c>
      <c r="BW828" s="46" t="s">
        <v>134</v>
      </c>
      <c r="BX828" s="38">
        <f t="shared" ref="BX828" si="19185">lunchAdjust(BW823:BX827)</f>
        <v>0</v>
      </c>
      <c r="BY828" s="48" t="s">
        <v>0</v>
      </c>
      <c r="BZ828" s="39">
        <f t="shared" ref="BZ828" si="19186">SUMPRODUCT(BY823:BY827*BZ823:BZ827)</f>
        <v>0</v>
      </c>
      <c r="CA828" s="46" t="s">
        <v>134</v>
      </c>
      <c r="CB828" s="38">
        <f t="shared" ref="CB828" si="19187">lunchAdjust(CA823:CB827)</f>
        <v>0</v>
      </c>
      <c r="CC828" s="48" t="s">
        <v>0</v>
      </c>
      <c r="CD828" s="39">
        <f t="shared" ref="CD828" si="19188">SUMPRODUCT(CC823:CC827*CD823:CD827)</f>
        <v>0</v>
      </c>
      <c r="CE828" s="46" t="s">
        <v>134</v>
      </c>
      <c r="CF828" s="38">
        <f t="shared" ref="CF828" si="19189">lunchAdjust(CE823:CF827)</f>
        <v>0</v>
      </c>
      <c r="CG828" s="48" t="s">
        <v>0</v>
      </c>
      <c r="CH828" s="39">
        <f t="shared" ref="CH828" si="19190">SUMPRODUCT(CG823:CG827*CH823:CH827)</f>
        <v>0</v>
      </c>
    </row>
    <row r="829" spans="1:86" ht="15.75" thickBot="1" x14ac:dyDescent="0.3">
      <c r="A829" s="58" t="s">
        <v>121</v>
      </c>
      <c r="B829" s="59">
        <f ca="1">roleHours(G823:CH829, "OUT")</f>
        <v>0</v>
      </c>
      <c r="C829" s="54" t="s">
        <v>137</v>
      </c>
      <c r="D829" s="22">
        <f ca="1">roleHours(G823:CH829, "PTO")</f>
        <v>0</v>
      </c>
      <c r="E829" s="23"/>
      <c r="F829" s="52"/>
      <c r="G829" s="47" t="s">
        <v>39</v>
      </c>
      <c r="H829" s="40">
        <f t="shared" si="19023"/>
        <v>0</v>
      </c>
      <c r="I829" s="49" t="s">
        <v>135</v>
      </c>
      <c r="J829" s="41">
        <f t="shared" ref="J829" si="19191">J828*G$4</f>
        <v>0</v>
      </c>
      <c r="K829" s="47" t="s">
        <v>39</v>
      </c>
      <c r="L829" s="40">
        <f t="shared" ref="L829" si="19192">SUMPRODUCT(M823:M827*(L823:L827="PTO"))+SUMPRODUCT(M823:M827*(L823:L827="HOL"))</f>
        <v>0</v>
      </c>
      <c r="M829" s="49" t="s">
        <v>135</v>
      </c>
      <c r="N829" s="41">
        <f t="shared" ref="N829" si="19193">N828*K$4</f>
        <v>0</v>
      </c>
      <c r="O829" s="47" t="s">
        <v>39</v>
      </c>
      <c r="P829" s="40">
        <f t="shared" ref="P829" si="19194">SUMPRODUCT(Q823:Q827*(P823:P827="PTO"))+SUMPRODUCT(Q823:Q827*(P823:P827="HOL"))</f>
        <v>0</v>
      </c>
      <c r="Q829" s="49" t="s">
        <v>135</v>
      </c>
      <c r="R829" s="41">
        <f t="shared" ref="R829" si="19195">R828*O$4</f>
        <v>0</v>
      </c>
      <c r="S829" s="47" t="s">
        <v>39</v>
      </c>
      <c r="T829" s="40">
        <f t="shared" ref="T829" si="19196">SUMPRODUCT(U823:U827*(T823:T827="PTO"))+SUMPRODUCT(U823:U827*(T823:T827="HOL"))</f>
        <v>0</v>
      </c>
      <c r="U829" s="49" t="s">
        <v>135</v>
      </c>
      <c r="V829" s="41">
        <f t="shared" ref="V829" si="19197">V828*S$4</f>
        <v>0</v>
      </c>
      <c r="W829" s="47" t="s">
        <v>39</v>
      </c>
      <c r="X829" s="40">
        <f t="shared" ref="X829" si="19198">SUMPRODUCT(Y823:Y827*(X823:X827="PTO"))+SUMPRODUCT(Y823:Y827*(X823:X827="HOL"))</f>
        <v>0</v>
      </c>
      <c r="Y829" s="49" t="s">
        <v>135</v>
      </c>
      <c r="Z829" s="41">
        <f t="shared" ref="Z829" si="19199">Z828*W$4</f>
        <v>8</v>
      </c>
      <c r="AA829" s="47" t="s">
        <v>39</v>
      </c>
      <c r="AB829" s="40">
        <f t="shared" ref="AB829" si="19200">SUMPRODUCT(AC823:AC827*(AB823:AB827="PTO"))+SUMPRODUCT(AC823:AC827*(AB823:AB827="HOL"))</f>
        <v>0</v>
      </c>
      <c r="AC829" s="49" t="s">
        <v>135</v>
      </c>
      <c r="AD829" s="41">
        <f t="shared" ref="AD829" si="19201">AD828*AA$4</f>
        <v>8</v>
      </c>
      <c r="AE829" s="47" t="s">
        <v>39</v>
      </c>
      <c r="AF829" s="40">
        <f t="shared" ref="AF829" si="19202">SUMPRODUCT(AG823:AG827*(AF823:AF827="PTO"))+SUMPRODUCT(AG823:AG827*(AF823:AF827="HOL"))</f>
        <v>0</v>
      </c>
      <c r="AG829" s="49" t="s">
        <v>135</v>
      </c>
      <c r="AH829" s="41">
        <f t="shared" ref="AH829" si="19203">AH828*AE$4</f>
        <v>6.5</v>
      </c>
      <c r="AI829" s="47" t="s">
        <v>39</v>
      </c>
      <c r="AJ829" s="40">
        <f t="shared" ref="AJ829" si="19204">SUMPRODUCT(AK823:AK827*(AJ823:AJ827="PTO"))+SUMPRODUCT(AK823:AK827*(AJ823:AJ827="HOL"))</f>
        <v>0</v>
      </c>
      <c r="AK829" s="49" t="s">
        <v>135</v>
      </c>
      <c r="AL829" s="41">
        <f>AL828*AI$4</f>
        <v>8</v>
      </c>
      <c r="AM829" s="47" t="s">
        <v>39</v>
      </c>
      <c r="AN829" s="40">
        <f t="shared" ref="AN829" si="19205">SUMPRODUCT(AO823:AO827*(AN823:AN827="PTO"))+SUMPRODUCT(AO823:AO827*(AN823:AN827="HOL"))</f>
        <v>0</v>
      </c>
      <c r="AO829" s="49" t="s">
        <v>135</v>
      </c>
      <c r="AP829" s="41">
        <f t="shared" ref="AP829" si="19206">AP828*AM$4</f>
        <v>5</v>
      </c>
      <c r="AQ829" s="47" t="s">
        <v>39</v>
      </c>
      <c r="AR829" s="40">
        <f t="shared" ref="AR829" si="19207">SUMPRODUCT(AS823:AS827*(AR823:AR827="PTO"))+SUMPRODUCT(AS823:AS827*(AR823:AR827="HOL"))</f>
        <v>0</v>
      </c>
      <c r="AS829" s="49" t="s">
        <v>135</v>
      </c>
      <c r="AT829" s="41">
        <f t="shared" ref="AT829" si="19208">AT828*AQ$4</f>
        <v>0</v>
      </c>
      <c r="AU829" s="47" t="s">
        <v>39</v>
      </c>
      <c r="AV829" s="40">
        <f t="shared" ref="AV829" si="19209">SUMPRODUCT(AW823:AW827*(AV823:AV827="PTO"))+SUMPRODUCT(AW823:AW827*(AV823:AV827="HOL"))</f>
        <v>0</v>
      </c>
      <c r="AW829" s="49" t="s">
        <v>135</v>
      </c>
      <c r="AX829" s="41">
        <f>AX828*AU$4</f>
        <v>0</v>
      </c>
      <c r="AY829" s="47" t="s">
        <v>39</v>
      </c>
      <c r="AZ829" s="40">
        <f t="shared" ref="AZ829" si="19210">SUMPRODUCT(BA823:BA827*(AZ823:AZ827="PTO"))+SUMPRODUCT(BA823:BA827*(AZ823:AZ827="HOL"))</f>
        <v>0</v>
      </c>
      <c r="BA829" s="49" t="s">
        <v>135</v>
      </c>
      <c r="BB829" s="41">
        <f>BB828*AY$4</f>
        <v>8</v>
      </c>
      <c r="BC829" s="47" t="s">
        <v>39</v>
      </c>
      <c r="BD829" s="40">
        <f t="shared" ref="BD829" si="19211">SUMPRODUCT(BE823:BE827*(BD823:BD827="PTO"))+SUMPRODUCT(BE823:BE827*(BD823:BD827="HOL"))</f>
        <v>0</v>
      </c>
      <c r="BE829" s="49" t="s">
        <v>135</v>
      </c>
      <c r="BF829" s="41">
        <f>BF828*BC$4</f>
        <v>0</v>
      </c>
      <c r="BG829" s="47" t="s">
        <v>39</v>
      </c>
      <c r="BH829" s="40">
        <f t="shared" ref="BH829" si="19212">SUMPRODUCT(BI823:BI827*(BH823:BH827="PTO"))+SUMPRODUCT(BI823:BI827*(BH823:BH827="HOL"))</f>
        <v>0</v>
      </c>
      <c r="BI829" s="49" t="s">
        <v>135</v>
      </c>
      <c r="BJ829" s="41">
        <f>BJ828*BG$4</f>
        <v>0</v>
      </c>
      <c r="BK829" s="47" t="s">
        <v>39</v>
      </c>
      <c r="BL829" s="40">
        <f t="shared" ref="BL829" si="19213">SUMPRODUCT(BM823:BM827*(BL823:BL827="PTO"))+SUMPRODUCT(BM823:BM827*(BL823:BL827="HOL"))</f>
        <v>0</v>
      </c>
      <c r="BM829" s="49" t="s">
        <v>135</v>
      </c>
      <c r="BN829" s="41">
        <f>BN828*BK$4</f>
        <v>0</v>
      </c>
      <c r="BO829" s="47" t="s">
        <v>39</v>
      </c>
      <c r="BP829" s="40">
        <f t="shared" ref="BP829" si="19214">SUMPRODUCT(BQ823:BQ827*(BP823:BP827="PTO"))+SUMPRODUCT(BQ823:BQ827*(BP823:BP827="HOL"))</f>
        <v>0</v>
      </c>
      <c r="BQ829" s="49" t="s">
        <v>135</v>
      </c>
      <c r="BR829" s="41">
        <f t="shared" ref="BR829" si="19215">BR828*BO$4</f>
        <v>0</v>
      </c>
      <c r="BS829" s="47" t="s">
        <v>39</v>
      </c>
      <c r="BT829" s="40">
        <f t="shared" ref="BT829" si="19216">SUMPRODUCT(BU823:BU827*(BT823:BT827="PTO"))+SUMPRODUCT(BU823:BU827*(BT823:BT827="HOL"))</f>
        <v>0</v>
      </c>
      <c r="BU829" s="49" t="s">
        <v>135</v>
      </c>
      <c r="BV829" s="41">
        <f t="shared" ref="BV829" si="19217">BV828*BS$4</f>
        <v>0</v>
      </c>
      <c r="BW829" s="47" t="s">
        <v>39</v>
      </c>
      <c r="BX829" s="40">
        <f t="shared" ref="BX829" si="19218">SUMPRODUCT(BY823:BY827*(BX823:BX827="PTO"))+SUMPRODUCT(BY823:BY827*(BX823:BX827="HOL"))</f>
        <v>0</v>
      </c>
      <c r="BY829" s="49" t="s">
        <v>135</v>
      </c>
      <c r="BZ829" s="41">
        <f t="shared" ref="BZ829" si="19219">BZ828*BW$4</f>
        <v>0</v>
      </c>
      <c r="CA829" s="47" t="s">
        <v>39</v>
      </c>
      <c r="CB829" s="40">
        <f t="shared" ref="CB829" si="19220">SUMPRODUCT(CC823:CC827*(CB823:CB827="PTO"))+SUMPRODUCT(CC823:CC827*(CB823:CB827="HOL"))</f>
        <v>0</v>
      </c>
      <c r="CC829" s="49" t="s">
        <v>135</v>
      </c>
      <c r="CD829" s="41">
        <f t="shared" ref="CD829" si="19221">CD828*CA$4</f>
        <v>0</v>
      </c>
      <c r="CE829" s="47" t="s">
        <v>39</v>
      </c>
      <c r="CF829" s="40">
        <f t="shared" ref="CF829" si="19222">SUMPRODUCT(CG823:CG827*(CF823:CF827="PTO"))+SUMPRODUCT(CG823:CG827*(CF823:CF827="HOL"))</f>
        <v>0</v>
      </c>
      <c r="CG829" s="49" t="s">
        <v>135</v>
      </c>
      <c r="CH829" s="41">
        <f t="shared" ref="CH829" si="19223">CH828*CE$4</f>
        <v>0</v>
      </c>
    </row>
    <row r="830" spans="1:86" x14ac:dyDescent="0.25">
      <c r="A830" s="70" t="s">
        <v>133</v>
      </c>
      <c r="B830" s="71">
        <f t="shared" ref="B830" ca="1" si="19224">D830-B831</f>
        <v>11.399999999999999</v>
      </c>
      <c r="C830" s="72" t="s">
        <v>122</v>
      </c>
      <c r="D830" s="71">
        <f>IFERROR(INDEX(Holidays[FTE], MATCH(Entry!E830, Holidays[Date], 0)), 1)*8*INDEX(FTEguide[[1]:[12]], MATCH(Entry!E831, FTEguide[Weekday], 0), IF(Entry!E833&gt;0, Entry!E833, MONTH(Entry!E830)))</f>
        <v>27.4</v>
      </c>
      <c r="E830" s="60">
        <f t="shared" si="18555"/>
        <v>43946</v>
      </c>
      <c r="F830" s="50" t="s">
        <v>128</v>
      </c>
      <c r="G830" s="34"/>
      <c r="H830" s="35"/>
      <c r="I830" s="42">
        <f t="shared" ref="I830" si="19225">parseTime(G830)-(H835=INT(RIGHT($F830, 1)))</f>
        <v>0</v>
      </c>
      <c r="J830" s="43">
        <f t="shared" ref="J830:J834" si="19226">isClocked(H830)</f>
        <v>0</v>
      </c>
      <c r="K830" s="34"/>
      <c r="L830" s="35"/>
      <c r="M830" s="42">
        <f t="shared" ref="M830" si="19227">parseTime(K830)-(L835=INT(RIGHT($F830, 1)))</f>
        <v>0</v>
      </c>
      <c r="N830" s="43">
        <f t="shared" ref="N830:N834" si="19228">isClocked(L830)</f>
        <v>0</v>
      </c>
      <c r="O830" s="34"/>
      <c r="P830" s="35"/>
      <c r="Q830" s="42">
        <f t="shared" ref="Q830" si="19229">parseTime(O830)-(P835=INT(RIGHT($F830, 1)))</f>
        <v>0</v>
      </c>
      <c r="R830" s="43">
        <f t="shared" ref="R830:R834" si="19230">isClocked(P830)</f>
        <v>0</v>
      </c>
      <c r="S830" s="34"/>
      <c r="T830" s="35"/>
      <c r="U830" s="42">
        <f t="shared" ref="U830" si="19231">parseTime(S830)-(T835=INT(RIGHT($F830, 1)))</f>
        <v>0</v>
      </c>
      <c r="V830" s="43">
        <f t="shared" ref="V830:V834" si="19232">isClocked(T830)</f>
        <v>0</v>
      </c>
      <c r="W830" s="34"/>
      <c r="X830" s="35"/>
      <c r="Y830" s="42">
        <f t="shared" ref="Y830" si="19233">parseTime(W830)-(X835=INT(RIGHT($F830, 1)))</f>
        <v>0</v>
      </c>
      <c r="Z830" s="43">
        <f t="shared" ref="Z830:Z834" si="19234">isClocked(X830)</f>
        <v>0</v>
      </c>
      <c r="AA830" s="34"/>
      <c r="AB830" s="35"/>
      <c r="AC830" s="42">
        <f t="shared" ref="AC830" si="19235">parseTime(AA830)-(AB835=INT(RIGHT($F830, 1)))</f>
        <v>0</v>
      </c>
      <c r="AD830" s="43">
        <f t="shared" ref="AD830:AD834" si="19236">isClocked(AB830)</f>
        <v>0</v>
      </c>
      <c r="AE830" s="34"/>
      <c r="AF830" s="35"/>
      <c r="AG830" s="42">
        <f t="shared" ref="AG830" si="19237">parseTime(AE830)-(AF835=INT(RIGHT($F830, 1)))</f>
        <v>0</v>
      </c>
      <c r="AH830" s="43">
        <f t="shared" ref="AH830:AH834" si="19238">isClocked(AF830)</f>
        <v>0</v>
      </c>
      <c r="AI830" s="34" t="s">
        <v>136</v>
      </c>
      <c r="AJ830" s="35" t="s">
        <v>23</v>
      </c>
      <c r="AK830" s="42">
        <f>parseTime(AI830)-(AJ835=INT(RIGHT($F830, 1)))</f>
        <v>8</v>
      </c>
      <c r="AL830" s="43">
        <f t="shared" ref="AL830:AL834" si="19239">isClocked(AJ830)</f>
        <v>1</v>
      </c>
      <c r="AM830" s="34" t="s">
        <v>136</v>
      </c>
      <c r="AN830" s="35" t="s">
        <v>23</v>
      </c>
      <c r="AO830" s="42">
        <f t="shared" ref="AO830" si="19240">parseTime(AM830)-(AN835=INT(RIGHT($F830, 1)))</f>
        <v>8</v>
      </c>
      <c r="AP830" s="43">
        <f t="shared" ref="AP830:AP834" si="19241">isClocked(AN830)</f>
        <v>1</v>
      </c>
      <c r="AQ830" s="34"/>
      <c r="AR830" s="35"/>
      <c r="AS830" s="42">
        <f t="shared" ref="AS830" si="19242">parseTime(AQ830)-(AR835=INT(RIGHT($F830, 1)))</f>
        <v>0</v>
      </c>
      <c r="AT830" s="43">
        <f t="shared" ref="AT830:AT834" si="19243">isClocked(AR830)</f>
        <v>0</v>
      </c>
      <c r="AU830" s="34"/>
      <c r="AV830" s="35"/>
      <c r="AW830" s="42">
        <f>parseTime(AU830)-(AV835=INT(RIGHT($F830, 1)))</f>
        <v>0</v>
      </c>
      <c r="AX830" s="43">
        <f t="shared" ref="AX830:AX834" si="19244">isClocked(AV830)</f>
        <v>0</v>
      </c>
      <c r="AY830" s="34" t="s">
        <v>136</v>
      </c>
      <c r="AZ830" s="35" t="s">
        <v>24</v>
      </c>
      <c r="BA830" s="42">
        <f>parseTime(AY830)-(AZ835=INT(RIGHT($F830, 1)))</f>
        <v>8</v>
      </c>
      <c r="BB830" s="43">
        <f t="shared" ref="BB830:BB834" si="19245">isClocked(AZ830)</f>
        <v>1</v>
      </c>
      <c r="BC830" s="34"/>
      <c r="BD830" s="35"/>
      <c r="BE830" s="42">
        <f>parseTime(BC830)-(BD835=INT(RIGHT($F830, 1)))</f>
        <v>0</v>
      </c>
      <c r="BF830" s="43">
        <f t="shared" ref="BF830:BF834" si="19246">isClocked(BD830)</f>
        <v>0</v>
      </c>
      <c r="BG830" s="34"/>
      <c r="BH830" s="35"/>
      <c r="BI830" s="42">
        <f>parseTime(BG830)-(BH835=INT(RIGHT($F830, 1)))</f>
        <v>0</v>
      </c>
      <c r="BJ830" s="43">
        <f t="shared" ref="BJ830:BJ834" si="19247">isClocked(BH830)</f>
        <v>0</v>
      </c>
      <c r="BK830" s="34"/>
      <c r="BL830" s="35"/>
      <c r="BM830" s="42">
        <f>parseTime(BK830)-(BL835=INT(RIGHT($F830, 1)))</f>
        <v>0</v>
      </c>
      <c r="BN830" s="43">
        <f t="shared" ref="BN830:BN834" si="19248">isClocked(BL830)</f>
        <v>0</v>
      </c>
      <c r="BO830" s="34"/>
      <c r="BP830" s="35"/>
      <c r="BQ830" s="42">
        <f t="shared" ref="BQ830" si="19249">parseTime(BO830)-(BP835=INT(RIGHT($F830, 1)))</f>
        <v>0</v>
      </c>
      <c r="BR830" s="43">
        <f t="shared" ref="BR830:BR834" si="19250">isClocked(BP830)</f>
        <v>0</v>
      </c>
      <c r="BS830" s="34"/>
      <c r="BT830" s="35"/>
      <c r="BU830" s="42">
        <f t="shared" ref="BU830" si="19251">parseTime(BS830)-(BT835=INT(RIGHT($F830, 1)))</f>
        <v>0</v>
      </c>
      <c r="BV830" s="43">
        <f t="shared" ref="BV830:BV834" si="19252">isClocked(BT830)</f>
        <v>0</v>
      </c>
      <c r="BW830" s="34"/>
      <c r="BX830" s="35"/>
      <c r="BY830" s="42">
        <f t="shared" ref="BY830" si="19253">parseTime(BW830)-(BX835=INT(RIGHT($F830, 1)))</f>
        <v>0</v>
      </c>
      <c r="BZ830" s="43">
        <f t="shared" ref="BZ830:BZ834" si="19254">isClocked(BX830)</f>
        <v>0</v>
      </c>
      <c r="CA830" s="34"/>
      <c r="CB830" s="35"/>
      <c r="CC830" s="42">
        <f t="shared" ref="CC830" si="19255">parseTime(CA830)-(CB835=INT(RIGHT($F830, 1)))</f>
        <v>0</v>
      </c>
      <c r="CD830" s="43">
        <f t="shared" ref="CD830:CD834" si="19256">isClocked(CB830)</f>
        <v>0</v>
      </c>
      <c r="CE830" s="34"/>
      <c r="CF830" s="35"/>
      <c r="CG830" s="42">
        <f t="shared" ref="CG830" si="19257">parseTime(CE830)-(CF835=INT(RIGHT($F830, 1)))</f>
        <v>0</v>
      </c>
      <c r="CH830" s="43">
        <f t="shared" ref="CH830:CH834" si="19258">isClocked(CF830)</f>
        <v>0</v>
      </c>
    </row>
    <row r="831" spans="1:86" x14ac:dyDescent="0.25">
      <c r="A831" s="56" t="s">
        <v>0</v>
      </c>
      <c r="B831" s="57">
        <f t="shared" ref="B831" ca="1" si="19259">SUM(B832:B835)</f>
        <v>16</v>
      </c>
      <c r="C831" s="14" t="s">
        <v>252</v>
      </c>
      <c r="D831" s="14">
        <f>(E834+(E833/2))*8-0.5</f>
        <v>11.5</v>
      </c>
      <c r="E831" s="55" t="str">
        <f t="shared" ref="E831" si="19260">TEXT(E830, "dddd")</f>
        <v>Saturday</v>
      </c>
      <c r="F831" s="51" t="s">
        <v>129</v>
      </c>
      <c r="G831" s="36"/>
      <c r="H831" s="37"/>
      <c r="I831" s="44">
        <f t="shared" ref="I831" si="19261">parseTime(G831)-(H835=INT(RIGHT($F831, 1)))</f>
        <v>0</v>
      </c>
      <c r="J831" s="45">
        <f t="shared" si="19226"/>
        <v>0</v>
      </c>
      <c r="K831" s="36"/>
      <c r="L831" s="37"/>
      <c r="M831" s="44">
        <f t="shared" ref="M831" si="19262">parseTime(K831)-(L835=INT(RIGHT($F831, 1)))</f>
        <v>0</v>
      </c>
      <c r="N831" s="45">
        <f t="shared" si="19228"/>
        <v>0</v>
      </c>
      <c r="O831" s="36"/>
      <c r="P831" s="37"/>
      <c r="Q831" s="44">
        <f t="shared" ref="Q831" si="19263">parseTime(O831)-(P835=INT(RIGHT($F831, 1)))</f>
        <v>0</v>
      </c>
      <c r="R831" s="45">
        <f t="shared" si="19230"/>
        <v>0</v>
      </c>
      <c r="S831" s="36"/>
      <c r="T831" s="37"/>
      <c r="U831" s="44">
        <f t="shared" ref="U831" si="19264">parseTime(S831)-(T835=INT(RIGHT($F831, 1)))</f>
        <v>0</v>
      </c>
      <c r="V831" s="45">
        <f t="shared" si="19232"/>
        <v>0</v>
      </c>
      <c r="W831" s="36"/>
      <c r="X831" s="37"/>
      <c r="Y831" s="44">
        <f t="shared" ref="Y831" si="19265">parseTime(W831)-(X835=INT(RIGHT($F831, 1)))</f>
        <v>0</v>
      </c>
      <c r="Z831" s="45">
        <f t="shared" si="19234"/>
        <v>0</v>
      </c>
      <c r="AA831" s="36"/>
      <c r="AB831" s="37"/>
      <c r="AC831" s="44">
        <f t="shared" ref="AC831" si="19266">parseTime(AA831)-(AB835=INT(RIGHT($F831, 1)))</f>
        <v>0</v>
      </c>
      <c r="AD831" s="45">
        <f t="shared" si="19236"/>
        <v>0</v>
      </c>
      <c r="AE831" s="36"/>
      <c r="AF831" s="37"/>
      <c r="AG831" s="44">
        <f t="shared" ref="AG831" si="19267">parseTime(AE831)-(AF835=INT(RIGHT($F831, 1)))</f>
        <v>0</v>
      </c>
      <c r="AH831" s="45">
        <f t="shared" si="19238"/>
        <v>0</v>
      </c>
      <c r="AI831" s="36"/>
      <c r="AJ831" s="37"/>
      <c r="AK831" s="44">
        <f>parseTime(AI831)-(AJ835=INT(RIGHT($F831, 1)))</f>
        <v>0</v>
      </c>
      <c r="AL831" s="45">
        <f t="shared" si="19239"/>
        <v>0</v>
      </c>
      <c r="AM831" s="36"/>
      <c r="AN831" s="37"/>
      <c r="AO831" s="44">
        <f t="shared" ref="AO831" si="19268">parseTime(AM831)-(AN835=INT(RIGHT($F831, 1)))</f>
        <v>0</v>
      </c>
      <c r="AP831" s="45">
        <f t="shared" si="19241"/>
        <v>0</v>
      </c>
      <c r="AQ831" s="36"/>
      <c r="AR831" s="37"/>
      <c r="AS831" s="44">
        <f t="shared" ref="AS831" si="19269">parseTime(AQ831)-(AR835=INT(RIGHT($F831, 1)))</f>
        <v>0</v>
      </c>
      <c r="AT831" s="45">
        <f t="shared" si="19243"/>
        <v>0</v>
      </c>
      <c r="AU831" s="36"/>
      <c r="AV831" s="37"/>
      <c r="AW831" s="44">
        <f>parseTime(AU831)-(AV835=INT(RIGHT($F831, 1)))</f>
        <v>0</v>
      </c>
      <c r="AX831" s="45">
        <f t="shared" si="19244"/>
        <v>0</v>
      </c>
      <c r="AY831" s="36"/>
      <c r="AZ831" s="37"/>
      <c r="BA831" s="44">
        <f>parseTime(AY831)-(AZ835=INT(RIGHT($F831, 1)))</f>
        <v>0</v>
      </c>
      <c r="BB831" s="45">
        <f t="shared" si="19245"/>
        <v>0</v>
      </c>
      <c r="BC831" s="36"/>
      <c r="BD831" s="37"/>
      <c r="BE831" s="44">
        <f>parseTime(BC831)-(BD835=INT(RIGHT($F831, 1)))</f>
        <v>0</v>
      </c>
      <c r="BF831" s="45">
        <f t="shared" si="19246"/>
        <v>0</v>
      </c>
      <c r="BG831" s="36"/>
      <c r="BH831" s="37"/>
      <c r="BI831" s="44">
        <f>parseTime(BG831)-(BH835=INT(RIGHT($F831, 1)))</f>
        <v>0</v>
      </c>
      <c r="BJ831" s="45">
        <f t="shared" si="19247"/>
        <v>0</v>
      </c>
      <c r="BK831" s="36"/>
      <c r="BL831" s="37"/>
      <c r="BM831" s="44">
        <f>parseTime(BK831)-(BL835=INT(RIGHT($F831, 1)))</f>
        <v>0</v>
      </c>
      <c r="BN831" s="45">
        <f t="shared" si="19248"/>
        <v>0</v>
      </c>
      <c r="BO831" s="36"/>
      <c r="BP831" s="37"/>
      <c r="BQ831" s="44">
        <f t="shared" ref="BQ831" si="19270">parseTime(BO831)-(BP835=INT(RIGHT($F831, 1)))</f>
        <v>0</v>
      </c>
      <c r="BR831" s="45">
        <f t="shared" si="19250"/>
        <v>0</v>
      </c>
      <c r="BS831" s="36"/>
      <c r="BT831" s="37"/>
      <c r="BU831" s="44">
        <f t="shared" ref="BU831" si="19271">parseTime(BS831)-(BT835=INT(RIGHT($F831, 1)))</f>
        <v>0</v>
      </c>
      <c r="BV831" s="45">
        <f t="shared" si="19252"/>
        <v>0</v>
      </c>
      <c r="BW831" s="36"/>
      <c r="BX831" s="37"/>
      <c r="BY831" s="44">
        <f t="shared" ref="BY831" si="19272">parseTime(BW831)-(BX835=INT(RIGHT($F831, 1)))</f>
        <v>0</v>
      </c>
      <c r="BZ831" s="45">
        <f t="shared" si="19254"/>
        <v>0</v>
      </c>
      <c r="CA831" s="36"/>
      <c r="CB831" s="37"/>
      <c r="CC831" s="44">
        <f t="shared" ref="CC831" si="19273">parseTime(CA831)-(CB835=INT(RIGHT($F831, 1)))</f>
        <v>0</v>
      </c>
      <c r="CD831" s="45">
        <f t="shared" si="19256"/>
        <v>0</v>
      </c>
      <c r="CE831" s="36"/>
      <c r="CF831" s="37"/>
      <c r="CG831" s="44">
        <f t="shared" ref="CG831" si="19274">parseTime(CE831)-(CF835=INT(RIGHT($F831, 1)))</f>
        <v>0</v>
      </c>
      <c r="CH831" s="45">
        <f t="shared" si="19258"/>
        <v>0</v>
      </c>
    </row>
    <row r="832" spans="1:86" x14ac:dyDescent="0.25">
      <c r="A832" s="56" t="s">
        <v>117</v>
      </c>
      <c r="B832" s="57">
        <f ca="1">roleHours(G830:CH836, "MFD")</f>
        <v>16</v>
      </c>
      <c r="C832" s="14">
        <f t="shared" ref="C832:C835" ca="1" si="19275">B832/8</f>
        <v>2</v>
      </c>
      <c r="D832" s="14">
        <f ca="1">B831-D831</f>
        <v>4.5</v>
      </c>
      <c r="E832" s="20" t="s">
        <v>127</v>
      </c>
      <c r="F832" s="51" t="s">
        <v>130</v>
      </c>
      <c r="G832" s="36"/>
      <c r="H832" s="37"/>
      <c r="I832" s="44">
        <f t="shared" ref="I832" si="19276">parseTime(G832)-(H835=INT(RIGHT($F832, 1)))</f>
        <v>0</v>
      </c>
      <c r="J832" s="45">
        <f t="shared" si="19226"/>
        <v>0</v>
      </c>
      <c r="K832" s="36"/>
      <c r="L832" s="37"/>
      <c r="M832" s="44">
        <f t="shared" ref="M832" si="19277">parseTime(K832)-(L835=INT(RIGHT($F832, 1)))</f>
        <v>0</v>
      </c>
      <c r="N832" s="45">
        <f t="shared" si="19228"/>
        <v>0</v>
      </c>
      <c r="O832" s="36"/>
      <c r="P832" s="37"/>
      <c r="Q832" s="44">
        <f t="shared" ref="Q832" si="19278">parseTime(O832)-(P835=INT(RIGHT($F832, 1)))</f>
        <v>0</v>
      </c>
      <c r="R832" s="45">
        <f t="shared" si="19230"/>
        <v>0</v>
      </c>
      <c r="S832" s="36"/>
      <c r="T832" s="37"/>
      <c r="U832" s="44">
        <f t="shared" ref="U832" si="19279">parseTime(S832)-(T835=INT(RIGHT($F832, 1)))</f>
        <v>0</v>
      </c>
      <c r="V832" s="45">
        <f t="shared" si="19232"/>
        <v>0</v>
      </c>
      <c r="W832" s="36"/>
      <c r="X832" s="37"/>
      <c r="Y832" s="44">
        <f t="shared" ref="Y832" si="19280">parseTime(W832)-(X835=INT(RIGHT($F832, 1)))</f>
        <v>0</v>
      </c>
      <c r="Z832" s="45">
        <f t="shared" si="19234"/>
        <v>0</v>
      </c>
      <c r="AA832" s="36"/>
      <c r="AB832" s="37"/>
      <c r="AC832" s="44">
        <f t="shared" ref="AC832" si="19281">parseTime(AA832)-(AB835=INT(RIGHT($F832, 1)))</f>
        <v>0</v>
      </c>
      <c r="AD832" s="45">
        <f t="shared" si="19236"/>
        <v>0</v>
      </c>
      <c r="AE832" s="36"/>
      <c r="AF832" s="37"/>
      <c r="AG832" s="44">
        <f t="shared" ref="AG832" si="19282">parseTime(AE832)-(AF835=INT(RIGHT($F832, 1)))</f>
        <v>0</v>
      </c>
      <c r="AH832" s="45">
        <f t="shared" si="19238"/>
        <v>0</v>
      </c>
      <c r="AI832" s="36"/>
      <c r="AJ832" s="37"/>
      <c r="AK832" s="44">
        <f>parseTime(AI832)-(AJ835=INT(RIGHT($F832, 1)))</f>
        <v>0</v>
      </c>
      <c r="AL832" s="45">
        <f t="shared" si="19239"/>
        <v>0</v>
      </c>
      <c r="AM832" s="36"/>
      <c r="AN832" s="37"/>
      <c r="AO832" s="44">
        <f t="shared" ref="AO832" si="19283">parseTime(AM832)-(AN835=INT(RIGHT($F832, 1)))</f>
        <v>0</v>
      </c>
      <c r="AP832" s="45">
        <f t="shared" si="19241"/>
        <v>0</v>
      </c>
      <c r="AQ832" s="36"/>
      <c r="AR832" s="37"/>
      <c r="AS832" s="44">
        <f t="shared" ref="AS832" si="19284">parseTime(AQ832)-(AR835=INT(RIGHT($F832, 1)))</f>
        <v>0</v>
      </c>
      <c r="AT832" s="45">
        <f t="shared" si="19243"/>
        <v>0</v>
      </c>
      <c r="AU832" s="36"/>
      <c r="AV832" s="37"/>
      <c r="AW832" s="44">
        <f>parseTime(AU832)-(AV835=INT(RIGHT($F832, 1)))</f>
        <v>0</v>
      </c>
      <c r="AX832" s="45">
        <f t="shared" si="19244"/>
        <v>0</v>
      </c>
      <c r="AY832" s="36"/>
      <c r="AZ832" s="37"/>
      <c r="BA832" s="44">
        <f>parseTime(AY832)-(AZ835=INT(RIGHT($F832, 1)))</f>
        <v>0</v>
      </c>
      <c r="BB832" s="45">
        <f t="shared" si="19245"/>
        <v>0</v>
      </c>
      <c r="BC832" s="36"/>
      <c r="BD832" s="37"/>
      <c r="BE832" s="44">
        <f>parseTime(BC832)-(BD835=INT(RIGHT($F832, 1)))</f>
        <v>0</v>
      </c>
      <c r="BF832" s="45">
        <f t="shared" si="19246"/>
        <v>0</v>
      </c>
      <c r="BG832" s="36"/>
      <c r="BH832" s="37"/>
      <c r="BI832" s="44">
        <f>parseTime(BG832)-(BH835=INT(RIGHT($F832, 1)))</f>
        <v>0</v>
      </c>
      <c r="BJ832" s="45">
        <f t="shared" si="19247"/>
        <v>0</v>
      </c>
      <c r="BK832" s="36"/>
      <c r="BL832" s="37"/>
      <c r="BM832" s="44">
        <f>parseTime(BK832)-(BL835=INT(RIGHT($F832, 1)))</f>
        <v>0</v>
      </c>
      <c r="BN832" s="45">
        <f t="shared" si="19248"/>
        <v>0</v>
      </c>
      <c r="BO832" s="36"/>
      <c r="BP832" s="37"/>
      <c r="BQ832" s="44">
        <f t="shared" ref="BQ832" si="19285">parseTime(BO832)-(BP835=INT(RIGHT($F832, 1)))</f>
        <v>0</v>
      </c>
      <c r="BR832" s="45">
        <f t="shared" si="19250"/>
        <v>0</v>
      </c>
      <c r="BS832" s="36"/>
      <c r="BT832" s="37"/>
      <c r="BU832" s="44">
        <f t="shared" ref="BU832" si="19286">parseTime(BS832)-(BT835=INT(RIGHT($F832, 1)))</f>
        <v>0</v>
      </c>
      <c r="BV832" s="45">
        <f t="shared" si="19252"/>
        <v>0</v>
      </c>
      <c r="BW832" s="36"/>
      <c r="BX832" s="37"/>
      <c r="BY832" s="44">
        <f t="shared" ref="BY832" si="19287">parseTime(BW832)-(BX835=INT(RIGHT($F832, 1)))</f>
        <v>0</v>
      </c>
      <c r="BZ832" s="45">
        <f t="shared" si="19254"/>
        <v>0</v>
      </c>
      <c r="CA832" s="36"/>
      <c r="CB832" s="37"/>
      <c r="CC832" s="44">
        <f t="shared" ref="CC832" si="19288">parseTime(CA832)-(CB835=INT(RIGHT($F832, 1)))</f>
        <v>0</v>
      </c>
      <c r="CD832" s="45">
        <f t="shared" si="19256"/>
        <v>0</v>
      </c>
      <c r="CE832" s="36"/>
      <c r="CF832" s="37"/>
      <c r="CG832" s="44">
        <f t="shared" ref="CG832" si="19289">parseTime(CE832)-(CF835=INT(RIGHT($F832, 1)))</f>
        <v>0</v>
      </c>
      <c r="CH832" s="45">
        <f t="shared" si="19258"/>
        <v>0</v>
      </c>
    </row>
    <row r="833" spans="1:86" x14ac:dyDescent="0.25">
      <c r="A833" s="56"/>
      <c r="B833" s="57"/>
      <c r="C833" s="14">
        <f t="shared" si="19275"/>
        <v>0</v>
      </c>
      <c r="D833" s="14" t="s">
        <v>259</v>
      </c>
      <c r="E833" s="20">
        <v>2</v>
      </c>
      <c r="F833" s="51" t="s">
        <v>131</v>
      </c>
      <c r="G833" s="36"/>
      <c r="H833" s="37"/>
      <c r="I833" s="44">
        <f t="shared" ref="I833" si="19290">parseTime(G833)-(H835=INT(RIGHT($F833, 1)))</f>
        <v>0</v>
      </c>
      <c r="J833" s="45">
        <f t="shared" si="19226"/>
        <v>0</v>
      </c>
      <c r="K833" s="36"/>
      <c r="L833" s="37"/>
      <c r="M833" s="44">
        <f t="shared" ref="M833" si="19291">parseTime(K833)-(L835=INT(RIGHT($F833, 1)))</f>
        <v>0</v>
      </c>
      <c r="N833" s="45">
        <f t="shared" si="19228"/>
        <v>0</v>
      </c>
      <c r="O833" s="36"/>
      <c r="P833" s="37"/>
      <c r="Q833" s="44">
        <f t="shared" ref="Q833" si="19292">parseTime(O833)-(P835=INT(RIGHT($F833, 1)))</f>
        <v>0</v>
      </c>
      <c r="R833" s="45">
        <f t="shared" si="19230"/>
        <v>0</v>
      </c>
      <c r="S833" s="36"/>
      <c r="T833" s="37"/>
      <c r="U833" s="44">
        <f t="shared" ref="U833" si="19293">parseTime(S833)-(T835=INT(RIGHT($F833, 1)))</f>
        <v>0</v>
      </c>
      <c r="V833" s="45">
        <f t="shared" si="19232"/>
        <v>0</v>
      </c>
      <c r="W833" s="36"/>
      <c r="X833" s="37"/>
      <c r="Y833" s="44">
        <f t="shared" ref="Y833" si="19294">parseTime(W833)-(X835=INT(RIGHT($F833, 1)))</f>
        <v>0</v>
      </c>
      <c r="Z833" s="45">
        <f t="shared" si="19234"/>
        <v>0</v>
      </c>
      <c r="AA833" s="36"/>
      <c r="AB833" s="37"/>
      <c r="AC833" s="44">
        <f t="shared" ref="AC833" si="19295">parseTime(AA833)-(AB835=INT(RIGHT($F833, 1)))</f>
        <v>0</v>
      </c>
      <c r="AD833" s="45">
        <f t="shared" si="19236"/>
        <v>0</v>
      </c>
      <c r="AE833" s="36"/>
      <c r="AF833" s="37"/>
      <c r="AG833" s="44">
        <f t="shared" ref="AG833" si="19296">parseTime(AE833)-(AF835=INT(RIGHT($F833, 1)))</f>
        <v>0</v>
      </c>
      <c r="AH833" s="45">
        <f t="shared" si="19238"/>
        <v>0</v>
      </c>
      <c r="AI833" s="36"/>
      <c r="AJ833" s="37"/>
      <c r="AK833" s="44">
        <f>parseTime(AI833)-(AJ835=INT(RIGHT($F833, 1)))</f>
        <v>0</v>
      </c>
      <c r="AL833" s="45">
        <f t="shared" si="19239"/>
        <v>0</v>
      </c>
      <c r="AM833" s="36"/>
      <c r="AN833" s="37"/>
      <c r="AO833" s="44">
        <f t="shared" ref="AO833" si="19297">parseTime(AM833)-(AN835=INT(RIGHT($F833, 1)))</f>
        <v>0</v>
      </c>
      <c r="AP833" s="45">
        <f t="shared" si="19241"/>
        <v>0</v>
      </c>
      <c r="AQ833" s="36"/>
      <c r="AR833" s="37"/>
      <c r="AS833" s="44">
        <f t="shared" ref="AS833" si="19298">parseTime(AQ833)-(AR835=INT(RIGHT($F833, 1)))</f>
        <v>0</v>
      </c>
      <c r="AT833" s="45">
        <f t="shared" si="19243"/>
        <v>0</v>
      </c>
      <c r="AU833" s="36"/>
      <c r="AV833" s="37"/>
      <c r="AW833" s="44">
        <f>parseTime(AU833)-(AV835=INT(RIGHT($F833, 1)))</f>
        <v>0</v>
      </c>
      <c r="AX833" s="45">
        <f t="shared" si="19244"/>
        <v>0</v>
      </c>
      <c r="AY833" s="36"/>
      <c r="AZ833" s="37"/>
      <c r="BA833" s="44">
        <f>parseTime(AY833)-(AZ835=INT(RIGHT($F833, 1)))</f>
        <v>0</v>
      </c>
      <c r="BB833" s="45">
        <f t="shared" si="19245"/>
        <v>0</v>
      </c>
      <c r="BC833" s="36"/>
      <c r="BD833" s="37"/>
      <c r="BE833" s="44">
        <f>parseTime(BC833)-(BD835=INT(RIGHT($F833, 1)))</f>
        <v>0</v>
      </c>
      <c r="BF833" s="45">
        <f t="shared" si="19246"/>
        <v>0</v>
      </c>
      <c r="BG833" s="36"/>
      <c r="BH833" s="37"/>
      <c r="BI833" s="44">
        <f>parseTime(BG833)-(BH835=INT(RIGHT($F833, 1)))</f>
        <v>0</v>
      </c>
      <c r="BJ833" s="45">
        <f t="shared" si="19247"/>
        <v>0</v>
      </c>
      <c r="BK833" s="36"/>
      <c r="BL833" s="37"/>
      <c r="BM833" s="44">
        <f>parseTime(BK833)-(BL835=INT(RIGHT($F833, 1)))</f>
        <v>0</v>
      </c>
      <c r="BN833" s="45">
        <f t="shared" si="19248"/>
        <v>0</v>
      </c>
      <c r="BO833" s="36"/>
      <c r="BP833" s="37"/>
      <c r="BQ833" s="44">
        <f t="shared" ref="BQ833" si="19299">parseTime(BO833)-(BP835=INT(RIGHT($F833, 1)))</f>
        <v>0</v>
      </c>
      <c r="BR833" s="45">
        <f t="shared" si="19250"/>
        <v>0</v>
      </c>
      <c r="BS833" s="36"/>
      <c r="BT833" s="37"/>
      <c r="BU833" s="44">
        <f t="shared" ref="BU833" si="19300">parseTime(BS833)-(BT835=INT(RIGHT($F833, 1)))</f>
        <v>0</v>
      </c>
      <c r="BV833" s="45">
        <f t="shared" si="19252"/>
        <v>0</v>
      </c>
      <c r="BW833" s="36"/>
      <c r="BX833" s="37"/>
      <c r="BY833" s="44">
        <f t="shared" ref="BY833" si="19301">parseTime(BW833)-(BX835=INT(RIGHT($F833, 1)))</f>
        <v>0</v>
      </c>
      <c r="BZ833" s="45">
        <f t="shared" si="19254"/>
        <v>0</v>
      </c>
      <c r="CA833" s="36"/>
      <c r="CB833" s="37"/>
      <c r="CC833" s="44">
        <f t="shared" ref="CC833" si="19302">parseTime(CA833)-(CB835=INT(RIGHT($F833, 1)))</f>
        <v>0</v>
      </c>
      <c r="CD833" s="45">
        <f t="shared" si="19256"/>
        <v>0</v>
      </c>
      <c r="CE833" s="36"/>
      <c r="CF833" s="37"/>
      <c r="CG833" s="44">
        <f t="shared" ref="CG833" si="19303">parseTime(CE833)-(CF835=INT(RIGHT($F833, 1)))</f>
        <v>0</v>
      </c>
      <c r="CH833" s="45">
        <f t="shared" si="19258"/>
        <v>0</v>
      </c>
    </row>
    <row r="834" spans="1:86" x14ac:dyDescent="0.25">
      <c r="A834" s="56" t="s">
        <v>119</v>
      </c>
      <c r="B834" s="57">
        <f ca="1">roleHours(G830:CH836, "MCC")</f>
        <v>0</v>
      </c>
      <c r="C834" s="14">
        <f t="shared" ca="1" si="19275"/>
        <v>0</v>
      </c>
      <c r="D834" s="14" t="s">
        <v>260</v>
      </c>
      <c r="E834" s="20">
        <v>0.5</v>
      </c>
      <c r="F834" s="51" t="s">
        <v>132</v>
      </c>
      <c r="G834" s="36"/>
      <c r="H834" s="37"/>
      <c r="I834" s="44">
        <f t="shared" ref="I834" si="19304">parseTime(G834)-(H835=INT(RIGHT($F834, 1)))</f>
        <v>0</v>
      </c>
      <c r="J834" s="45">
        <f t="shared" si="19226"/>
        <v>0</v>
      </c>
      <c r="K834" s="36"/>
      <c r="L834" s="37"/>
      <c r="M834" s="44">
        <f t="shared" ref="M834" si="19305">parseTime(K834)-(L835=INT(RIGHT($F834, 1)))</f>
        <v>0</v>
      </c>
      <c r="N834" s="45">
        <f t="shared" si="19228"/>
        <v>0</v>
      </c>
      <c r="O834" s="36"/>
      <c r="P834" s="37"/>
      <c r="Q834" s="44">
        <f t="shared" ref="Q834" si="19306">parseTime(O834)-(P835=INT(RIGHT($F834, 1)))</f>
        <v>0</v>
      </c>
      <c r="R834" s="45">
        <f t="shared" si="19230"/>
        <v>0</v>
      </c>
      <c r="S834" s="36"/>
      <c r="T834" s="37"/>
      <c r="U834" s="44">
        <f t="shared" ref="U834" si="19307">parseTime(S834)-(T835=INT(RIGHT($F834, 1)))</f>
        <v>0</v>
      </c>
      <c r="V834" s="45">
        <f t="shared" si="19232"/>
        <v>0</v>
      </c>
      <c r="W834" s="36"/>
      <c r="X834" s="37"/>
      <c r="Y834" s="44">
        <f t="shared" ref="Y834" si="19308">parseTime(W834)-(X835=INT(RIGHT($F834, 1)))</f>
        <v>0</v>
      </c>
      <c r="Z834" s="45">
        <f t="shared" si="19234"/>
        <v>0</v>
      </c>
      <c r="AA834" s="36"/>
      <c r="AB834" s="37"/>
      <c r="AC834" s="44">
        <f t="shared" ref="AC834" si="19309">parseTime(AA834)-(AB835=INT(RIGHT($F834, 1)))</f>
        <v>0</v>
      </c>
      <c r="AD834" s="45">
        <f t="shared" si="19236"/>
        <v>0</v>
      </c>
      <c r="AE834" s="36"/>
      <c r="AF834" s="37"/>
      <c r="AG834" s="44">
        <f t="shared" ref="AG834" si="19310">parseTime(AE834)-(AF835=INT(RIGHT($F834, 1)))</f>
        <v>0</v>
      </c>
      <c r="AH834" s="45">
        <f t="shared" si="19238"/>
        <v>0</v>
      </c>
      <c r="AI834" s="36"/>
      <c r="AJ834" s="37"/>
      <c r="AK834" s="44">
        <f>parseTime(AI834)-(AJ835=INT(RIGHT($F834, 1)))</f>
        <v>0</v>
      </c>
      <c r="AL834" s="45">
        <f t="shared" si="19239"/>
        <v>0</v>
      </c>
      <c r="AM834" s="36"/>
      <c r="AN834" s="37"/>
      <c r="AO834" s="44">
        <f t="shared" ref="AO834" si="19311">parseTime(AM834)-(AN835=INT(RIGHT($F834, 1)))</f>
        <v>0</v>
      </c>
      <c r="AP834" s="45">
        <f t="shared" si="19241"/>
        <v>0</v>
      </c>
      <c r="AQ834" s="36"/>
      <c r="AR834" s="37"/>
      <c r="AS834" s="44">
        <f t="shared" ref="AS834" si="19312">parseTime(AQ834)-(AR835=INT(RIGHT($F834, 1)))</f>
        <v>0</v>
      </c>
      <c r="AT834" s="45">
        <f t="shared" si="19243"/>
        <v>0</v>
      </c>
      <c r="AU834" s="36"/>
      <c r="AV834" s="37"/>
      <c r="AW834" s="44">
        <f>parseTime(AU834)-(AV835=INT(RIGHT($F834, 1)))</f>
        <v>0</v>
      </c>
      <c r="AX834" s="45">
        <f t="shared" si="19244"/>
        <v>0</v>
      </c>
      <c r="AY834" s="36"/>
      <c r="AZ834" s="37"/>
      <c r="BA834" s="44">
        <f>parseTime(AY834)-(AZ835=INT(RIGHT($F834, 1)))</f>
        <v>0</v>
      </c>
      <c r="BB834" s="45">
        <f t="shared" si="19245"/>
        <v>0</v>
      </c>
      <c r="BC834" s="36"/>
      <c r="BD834" s="37"/>
      <c r="BE834" s="44">
        <f>parseTime(BC834)-(BD835=INT(RIGHT($F834, 1)))</f>
        <v>0</v>
      </c>
      <c r="BF834" s="45">
        <f t="shared" si="19246"/>
        <v>0</v>
      </c>
      <c r="BG834" s="36"/>
      <c r="BH834" s="37"/>
      <c r="BI834" s="44">
        <f>parseTime(BG834)-(BH835=INT(RIGHT($F834, 1)))</f>
        <v>0</v>
      </c>
      <c r="BJ834" s="45">
        <f t="shared" si="19247"/>
        <v>0</v>
      </c>
      <c r="BK834" s="36"/>
      <c r="BL834" s="37"/>
      <c r="BM834" s="44">
        <f>parseTime(BK834)-(BL835=INT(RIGHT($F834, 1)))</f>
        <v>0</v>
      </c>
      <c r="BN834" s="45">
        <f t="shared" si="19248"/>
        <v>0</v>
      </c>
      <c r="BO834" s="36"/>
      <c r="BP834" s="37"/>
      <c r="BQ834" s="44">
        <f t="shared" ref="BQ834" si="19313">parseTime(BO834)-(BP835=INT(RIGHT($F834, 1)))</f>
        <v>0</v>
      </c>
      <c r="BR834" s="45">
        <f t="shared" si="19250"/>
        <v>0</v>
      </c>
      <c r="BS834" s="36"/>
      <c r="BT834" s="37"/>
      <c r="BU834" s="44">
        <f t="shared" ref="BU834" si="19314">parseTime(BS834)-(BT835=INT(RIGHT($F834, 1)))</f>
        <v>0</v>
      </c>
      <c r="BV834" s="45">
        <f t="shared" si="19252"/>
        <v>0</v>
      </c>
      <c r="BW834" s="36"/>
      <c r="BX834" s="37"/>
      <c r="BY834" s="44">
        <f t="shared" ref="BY834" si="19315">parseTime(BW834)-(BX835=INT(RIGHT($F834, 1)))</f>
        <v>0</v>
      </c>
      <c r="BZ834" s="45">
        <f t="shared" si="19254"/>
        <v>0</v>
      </c>
      <c r="CA834" s="36"/>
      <c r="CB834" s="37"/>
      <c r="CC834" s="44">
        <f t="shared" ref="CC834" si="19316">parseTime(CA834)-(CB835=INT(RIGHT($F834, 1)))</f>
        <v>0</v>
      </c>
      <c r="CD834" s="45">
        <f t="shared" si="19256"/>
        <v>0</v>
      </c>
      <c r="CE834" s="36"/>
      <c r="CF834" s="37"/>
      <c r="CG834" s="44">
        <f t="shared" ref="CG834" si="19317">parseTime(CE834)-(CF835=INT(RIGHT($F834, 1)))</f>
        <v>0</v>
      </c>
      <c r="CH834" s="45">
        <f t="shared" si="19258"/>
        <v>0</v>
      </c>
    </row>
    <row r="835" spans="1:86" x14ac:dyDescent="0.25">
      <c r="A835" s="56"/>
      <c r="B835" s="57"/>
      <c r="C835" s="14">
        <f t="shared" si="19275"/>
        <v>0</v>
      </c>
      <c r="D835" s="14"/>
      <c r="E835" s="20"/>
      <c r="F835" s="51"/>
      <c r="G835" s="46" t="s">
        <v>134</v>
      </c>
      <c r="H835" s="38">
        <f t="shared" ref="H835" si="19318">lunchAdjust(G830:H834)</f>
        <v>0</v>
      </c>
      <c r="I835" s="48" t="s">
        <v>0</v>
      </c>
      <c r="J835" s="39">
        <f t="shared" ref="J835" si="19319">SUMPRODUCT(I830:I834*J830:J834)</f>
        <v>0</v>
      </c>
      <c r="K835" s="46" t="s">
        <v>134</v>
      </c>
      <c r="L835" s="38">
        <f t="shared" ref="L835" si="19320">lunchAdjust(K830:L834)</f>
        <v>0</v>
      </c>
      <c r="M835" s="48" t="s">
        <v>0</v>
      </c>
      <c r="N835" s="39">
        <f t="shared" ref="N835" si="19321">SUMPRODUCT(M830:M834*N830:N834)</f>
        <v>0</v>
      </c>
      <c r="O835" s="46" t="s">
        <v>134</v>
      </c>
      <c r="P835" s="38">
        <f t="shared" ref="P835" si="19322">lunchAdjust(O830:P834)</f>
        <v>0</v>
      </c>
      <c r="Q835" s="48" t="s">
        <v>0</v>
      </c>
      <c r="R835" s="39">
        <f t="shared" ref="R835" si="19323">SUMPRODUCT(Q830:Q834*R830:R834)</f>
        <v>0</v>
      </c>
      <c r="S835" s="46" t="s">
        <v>134</v>
      </c>
      <c r="T835" s="38">
        <f t="shared" ref="T835" si="19324">lunchAdjust(S830:T834)</f>
        <v>0</v>
      </c>
      <c r="U835" s="48" t="s">
        <v>0</v>
      </c>
      <c r="V835" s="39">
        <f t="shared" ref="V835" si="19325">SUMPRODUCT(U830:U834*V830:V834)</f>
        <v>0</v>
      </c>
      <c r="W835" s="46" t="s">
        <v>134</v>
      </c>
      <c r="X835" s="38">
        <f t="shared" ref="X835" si="19326">lunchAdjust(W830:X834)</f>
        <v>0</v>
      </c>
      <c r="Y835" s="48" t="s">
        <v>0</v>
      </c>
      <c r="Z835" s="39">
        <f t="shared" ref="Z835" si="19327">SUMPRODUCT(Y830:Y834*Z830:Z834)</f>
        <v>0</v>
      </c>
      <c r="AA835" s="46" t="s">
        <v>134</v>
      </c>
      <c r="AB835" s="38">
        <f t="shared" ref="AB835" si="19328">lunchAdjust(AA830:AB834)</f>
        <v>0</v>
      </c>
      <c r="AC835" s="48" t="s">
        <v>0</v>
      </c>
      <c r="AD835" s="39">
        <f t="shared" ref="AD835" si="19329">SUMPRODUCT(AC830:AC834*AD830:AD834)</f>
        <v>0</v>
      </c>
      <c r="AE835" s="46" t="s">
        <v>134</v>
      </c>
      <c r="AF835" s="38">
        <f t="shared" ref="AF835" si="19330">lunchAdjust(AE830:AF834)</f>
        <v>0</v>
      </c>
      <c r="AG835" s="48" t="s">
        <v>0</v>
      </c>
      <c r="AH835" s="39">
        <f t="shared" ref="AH835" si="19331">SUMPRODUCT(AG830:AG834*AH830:AH834)</f>
        <v>0</v>
      </c>
      <c r="AI835" s="46" t="s">
        <v>134</v>
      </c>
      <c r="AJ835" s="38">
        <f t="shared" ref="AJ835" si="19332">lunchAdjust(AI830:AJ834)</f>
        <v>1</v>
      </c>
      <c r="AK835" s="48" t="s">
        <v>0</v>
      </c>
      <c r="AL835" s="39">
        <f t="shared" ref="AL835" si="19333">SUMPRODUCT(AK830:AK834*AL830:AL834)</f>
        <v>8</v>
      </c>
      <c r="AM835" s="46" t="s">
        <v>134</v>
      </c>
      <c r="AN835" s="38">
        <f t="shared" ref="AN835" si="19334">lunchAdjust(AM830:AN834)</f>
        <v>1</v>
      </c>
      <c r="AO835" s="48" t="s">
        <v>0</v>
      </c>
      <c r="AP835" s="39">
        <f t="shared" ref="AP835" si="19335">SUMPRODUCT(AO830:AO834*AP830:AP834)</f>
        <v>8</v>
      </c>
      <c r="AQ835" s="46" t="s">
        <v>134</v>
      </c>
      <c r="AR835" s="38">
        <f t="shared" ref="AR835" si="19336">lunchAdjust(AQ830:AR834)</f>
        <v>0</v>
      </c>
      <c r="AS835" s="48" t="s">
        <v>0</v>
      </c>
      <c r="AT835" s="39">
        <f t="shared" ref="AT835" si="19337">SUMPRODUCT(AS830:AS834*AT830:AT834)</f>
        <v>0</v>
      </c>
      <c r="AU835" s="46" t="s">
        <v>134</v>
      </c>
      <c r="AV835" s="38">
        <f t="shared" ref="AV835" si="19338">lunchAdjust(AU830:AV834)</f>
        <v>0</v>
      </c>
      <c r="AW835" s="48" t="s">
        <v>0</v>
      </c>
      <c r="AX835" s="39">
        <f t="shared" ref="AX835" si="19339">SUMPRODUCT(AW830:AW834*AX830:AX834)</f>
        <v>0</v>
      </c>
      <c r="AY835" s="46" t="s">
        <v>134</v>
      </c>
      <c r="AZ835" s="38">
        <f t="shared" ref="AZ835" si="19340">lunchAdjust(AY830:AZ834)</f>
        <v>1</v>
      </c>
      <c r="BA835" s="48" t="s">
        <v>0</v>
      </c>
      <c r="BB835" s="39">
        <f t="shared" ref="BB835" si="19341">SUMPRODUCT(BA830:BA834*BB830:BB834)</f>
        <v>8</v>
      </c>
      <c r="BC835" s="46" t="s">
        <v>134</v>
      </c>
      <c r="BD835" s="38">
        <f t="shared" ref="BD835" si="19342">lunchAdjust(BC830:BD834)</f>
        <v>0</v>
      </c>
      <c r="BE835" s="48" t="s">
        <v>0</v>
      </c>
      <c r="BF835" s="39">
        <f t="shared" ref="BF835" si="19343">SUMPRODUCT(BE830:BE834*BF830:BF834)</f>
        <v>0</v>
      </c>
      <c r="BG835" s="46" t="s">
        <v>134</v>
      </c>
      <c r="BH835" s="38">
        <f t="shared" ref="BH835" si="19344">lunchAdjust(BG830:BH834)</f>
        <v>0</v>
      </c>
      <c r="BI835" s="48" t="s">
        <v>0</v>
      </c>
      <c r="BJ835" s="39">
        <f t="shared" ref="BJ835" si="19345">SUMPRODUCT(BI830:BI834*BJ830:BJ834)</f>
        <v>0</v>
      </c>
      <c r="BK835" s="46" t="s">
        <v>134</v>
      </c>
      <c r="BL835" s="38">
        <f t="shared" ref="BL835" si="19346">lunchAdjust(BK830:BL834)</f>
        <v>0</v>
      </c>
      <c r="BM835" s="48" t="s">
        <v>0</v>
      </c>
      <c r="BN835" s="39">
        <f t="shared" ref="BN835" si="19347">SUMPRODUCT(BM830:BM834*BN830:BN834)</f>
        <v>0</v>
      </c>
      <c r="BO835" s="46" t="s">
        <v>134</v>
      </c>
      <c r="BP835" s="38">
        <f t="shared" ref="BP835" si="19348">lunchAdjust(BO830:BP834)</f>
        <v>0</v>
      </c>
      <c r="BQ835" s="48" t="s">
        <v>0</v>
      </c>
      <c r="BR835" s="39">
        <f t="shared" ref="BR835" si="19349">SUMPRODUCT(BQ830:BQ834*BR830:BR834)</f>
        <v>0</v>
      </c>
      <c r="BS835" s="46" t="s">
        <v>134</v>
      </c>
      <c r="BT835" s="38">
        <f t="shared" ref="BT835" si="19350">lunchAdjust(BS830:BT834)</f>
        <v>0</v>
      </c>
      <c r="BU835" s="48" t="s">
        <v>0</v>
      </c>
      <c r="BV835" s="39">
        <f t="shared" ref="BV835" si="19351">SUMPRODUCT(BU830:BU834*BV830:BV834)</f>
        <v>0</v>
      </c>
      <c r="BW835" s="46" t="s">
        <v>134</v>
      </c>
      <c r="BX835" s="38">
        <f t="shared" ref="BX835" si="19352">lunchAdjust(BW830:BX834)</f>
        <v>0</v>
      </c>
      <c r="BY835" s="48" t="s">
        <v>0</v>
      </c>
      <c r="BZ835" s="39">
        <f t="shared" ref="BZ835" si="19353">SUMPRODUCT(BY830:BY834*BZ830:BZ834)</f>
        <v>0</v>
      </c>
      <c r="CA835" s="46" t="s">
        <v>134</v>
      </c>
      <c r="CB835" s="38">
        <f t="shared" ref="CB835" si="19354">lunchAdjust(CA830:CB834)</f>
        <v>0</v>
      </c>
      <c r="CC835" s="48" t="s">
        <v>0</v>
      </c>
      <c r="CD835" s="39">
        <f t="shared" ref="CD835" si="19355">SUMPRODUCT(CC830:CC834*CD830:CD834)</f>
        <v>0</v>
      </c>
      <c r="CE835" s="46" t="s">
        <v>134</v>
      </c>
      <c r="CF835" s="38">
        <f t="shared" ref="CF835" si="19356">lunchAdjust(CE830:CF834)</f>
        <v>0</v>
      </c>
      <c r="CG835" s="48" t="s">
        <v>0</v>
      </c>
      <c r="CH835" s="39">
        <f t="shared" ref="CH835" si="19357">SUMPRODUCT(CG830:CG834*CH830:CH834)</f>
        <v>0</v>
      </c>
    </row>
    <row r="836" spans="1:86" ht="15.75" thickBot="1" x14ac:dyDescent="0.3">
      <c r="A836" s="58" t="s">
        <v>121</v>
      </c>
      <c r="B836" s="59">
        <f ca="1">roleHours(G830:CH836, "OUT")</f>
        <v>0</v>
      </c>
      <c r="C836" s="54" t="s">
        <v>137</v>
      </c>
      <c r="D836" s="22">
        <f ca="1">roleHours(G830:CH836, "PTO")</f>
        <v>0</v>
      </c>
      <c r="E836" s="23"/>
      <c r="F836" s="52"/>
      <c r="G836" s="47" t="s">
        <v>39</v>
      </c>
      <c r="H836" s="40">
        <f t="shared" si="19023"/>
        <v>0</v>
      </c>
      <c r="I836" s="49" t="s">
        <v>135</v>
      </c>
      <c r="J836" s="41">
        <f t="shared" ref="J836" si="19358">J835*G$4</f>
        <v>0</v>
      </c>
      <c r="K836" s="47" t="s">
        <v>39</v>
      </c>
      <c r="L836" s="40">
        <f t="shared" ref="L836" si="19359">SUMPRODUCT(M830:M834*(L830:L834="PTO"))+SUMPRODUCT(M830:M834*(L830:L834="HOL"))</f>
        <v>0</v>
      </c>
      <c r="M836" s="49" t="s">
        <v>135</v>
      </c>
      <c r="N836" s="41">
        <f t="shared" ref="N836" si="19360">N835*K$4</f>
        <v>0</v>
      </c>
      <c r="O836" s="47" t="s">
        <v>39</v>
      </c>
      <c r="P836" s="40">
        <f t="shared" ref="P836" si="19361">SUMPRODUCT(Q830:Q834*(P830:P834="PTO"))+SUMPRODUCT(Q830:Q834*(P830:P834="HOL"))</f>
        <v>0</v>
      </c>
      <c r="Q836" s="49" t="s">
        <v>135</v>
      </c>
      <c r="R836" s="41">
        <f t="shared" ref="R836" si="19362">R835*O$4</f>
        <v>0</v>
      </c>
      <c r="S836" s="47" t="s">
        <v>39</v>
      </c>
      <c r="T836" s="40">
        <f t="shared" ref="T836" si="19363">SUMPRODUCT(U830:U834*(T830:T834="PTO"))+SUMPRODUCT(U830:U834*(T830:T834="HOL"))</f>
        <v>0</v>
      </c>
      <c r="U836" s="49" t="s">
        <v>135</v>
      </c>
      <c r="V836" s="41">
        <f t="shared" ref="V836" si="19364">V835*S$4</f>
        <v>0</v>
      </c>
      <c r="W836" s="47" t="s">
        <v>39</v>
      </c>
      <c r="X836" s="40">
        <f t="shared" ref="X836" si="19365">SUMPRODUCT(Y830:Y834*(X830:X834="PTO"))+SUMPRODUCT(Y830:Y834*(X830:X834="HOL"))</f>
        <v>0</v>
      </c>
      <c r="Y836" s="49" t="s">
        <v>135</v>
      </c>
      <c r="Z836" s="41">
        <f t="shared" ref="Z836" si="19366">Z835*W$4</f>
        <v>0</v>
      </c>
      <c r="AA836" s="47" t="s">
        <v>39</v>
      </c>
      <c r="AB836" s="40">
        <f t="shared" ref="AB836" si="19367">SUMPRODUCT(AC830:AC834*(AB830:AB834="PTO"))+SUMPRODUCT(AC830:AC834*(AB830:AB834="HOL"))</f>
        <v>0</v>
      </c>
      <c r="AC836" s="49" t="s">
        <v>135</v>
      </c>
      <c r="AD836" s="41">
        <f t="shared" ref="AD836" si="19368">AD835*AA$4</f>
        <v>0</v>
      </c>
      <c r="AE836" s="47" t="s">
        <v>39</v>
      </c>
      <c r="AF836" s="40">
        <f t="shared" ref="AF836" si="19369">SUMPRODUCT(AG830:AG834*(AF830:AF834="PTO"))+SUMPRODUCT(AG830:AG834*(AF830:AF834="HOL"))</f>
        <v>0</v>
      </c>
      <c r="AG836" s="49" t="s">
        <v>135</v>
      </c>
      <c r="AH836" s="41">
        <f t="shared" ref="AH836" si="19370">AH835*AE$4</f>
        <v>0</v>
      </c>
      <c r="AI836" s="47" t="s">
        <v>39</v>
      </c>
      <c r="AJ836" s="40">
        <f t="shared" ref="AJ836" si="19371">SUMPRODUCT(AK830:AK834*(AJ830:AJ834="PTO"))+SUMPRODUCT(AK830:AK834*(AJ830:AJ834="HOL"))</f>
        <v>0</v>
      </c>
      <c r="AK836" s="49" t="s">
        <v>135</v>
      </c>
      <c r="AL836" s="41">
        <f>AL835*AI$4</f>
        <v>8</v>
      </c>
      <c r="AM836" s="47" t="s">
        <v>39</v>
      </c>
      <c r="AN836" s="40">
        <f t="shared" ref="AN836" si="19372">SUMPRODUCT(AO830:AO834*(AN830:AN834="PTO"))+SUMPRODUCT(AO830:AO834*(AN830:AN834="HOL"))</f>
        <v>0</v>
      </c>
      <c r="AO836" s="49" t="s">
        <v>135</v>
      </c>
      <c r="AP836" s="41">
        <f t="shared" ref="AP836" si="19373">AP835*AM$4</f>
        <v>8</v>
      </c>
      <c r="AQ836" s="47" t="s">
        <v>39</v>
      </c>
      <c r="AR836" s="40">
        <f t="shared" ref="AR836" si="19374">SUMPRODUCT(AS830:AS834*(AR830:AR834="PTO"))+SUMPRODUCT(AS830:AS834*(AR830:AR834="HOL"))</f>
        <v>0</v>
      </c>
      <c r="AS836" s="49" t="s">
        <v>135</v>
      </c>
      <c r="AT836" s="41">
        <f t="shared" ref="AT836" si="19375">AT835*AQ$4</f>
        <v>0</v>
      </c>
      <c r="AU836" s="47" t="s">
        <v>39</v>
      </c>
      <c r="AV836" s="40">
        <f t="shared" ref="AV836" si="19376">SUMPRODUCT(AW830:AW834*(AV830:AV834="PTO"))+SUMPRODUCT(AW830:AW834*(AV830:AV834="HOL"))</f>
        <v>0</v>
      </c>
      <c r="AW836" s="49" t="s">
        <v>135</v>
      </c>
      <c r="AX836" s="41">
        <f>AX835*AU$4</f>
        <v>0</v>
      </c>
      <c r="AY836" s="47" t="s">
        <v>39</v>
      </c>
      <c r="AZ836" s="40">
        <f t="shared" ref="AZ836" si="19377">SUMPRODUCT(BA830:BA834*(AZ830:AZ834="PTO"))+SUMPRODUCT(BA830:BA834*(AZ830:AZ834="HOL"))</f>
        <v>0</v>
      </c>
      <c r="BA836" s="49" t="s">
        <v>135</v>
      </c>
      <c r="BB836" s="41">
        <f>BB835*AY$4</f>
        <v>8</v>
      </c>
      <c r="BC836" s="47" t="s">
        <v>39</v>
      </c>
      <c r="BD836" s="40">
        <f t="shared" ref="BD836" si="19378">SUMPRODUCT(BE830:BE834*(BD830:BD834="PTO"))+SUMPRODUCT(BE830:BE834*(BD830:BD834="HOL"))</f>
        <v>0</v>
      </c>
      <c r="BE836" s="49" t="s">
        <v>135</v>
      </c>
      <c r="BF836" s="41">
        <f>BF835*BC$4</f>
        <v>0</v>
      </c>
      <c r="BG836" s="47" t="s">
        <v>39</v>
      </c>
      <c r="BH836" s="40">
        <f t="shared" ref="BH836" si="19379">SUMPRODUCT(BI830:BI834*(BH830:BH834="PTO"))+SUMPRODUCT(BI830:BI834*(BH830:BH834="HOL"))</f>
        <v>0</v>
      </c>
      <c r="BI836" s="49" t="s">
        <v>135</v>
      </c>
      <c r="BJ836" s="41">
        <f>BJ835*BG$4</f>
        <v>0</v>
      </c>
      <c r="BK836" s="47" t="s">
        <v>39</v>
      </c>
      <c r="BL836" s="40">
        <f t="shared" ref="BL836" si="19380">SUMPRODUCT(BM830:BM834*(BL830:BL834="PTO"))+SUMPRODUCT(BM830:BM834*(BL830:BL834="HOL"))</f>
        <v>0</v>
      </c>
      <c r="BM836" s="49" t="s">
        <v>135</v>
      </c>
      <c r="BN836" s="41">
        <f>BN835*BK$4</f>
        <v>0</v>
      </c>
      <c r="BO836" s="47" t="s">
        <v>39</v>
      </c>
      <c r="BP836" s="40">
        <f t="shared" ref="BP836" si="19381">SUMPRODUCT(BQ830:BQ834*(BP830:BP834="PTO"))+SUMPRODUCT(BQ830:BQ834*(BP830:BP834="HOL"))</f>
        <v>0</v>
      </c>
      <c r="BQ836" s="49" t="s">
        <v>135</v>
      </c>
      <c r="BR836" s="41">
        <f t="shared" ref="BR836" si="19382">BR835*BO$4</f>
        <v>0</v>
      </c>
      <c r="BS836" s="47" t="s">
        <v>39</v>
      </c>
      <c r="BT836" s="40">
        <f t="shared" ref="BT836" si="19383">SUMPRODUCT(BU830:BU834*(BT830:BT834="PTO"))+SUMPRODUCT(BU830:BU834*(BT830:BT834="HOL"))</f>
        <v>0</v>
      </c>
      <c r="BU836" s="49" t="s">
        <v>135</v>
      </c>
      <c r="BV836" s="41">
        <f t="shared" ref="BV836" si="19384">BV835*BS$4</f>
        <v>0</v>
      </c>
      <c r="BW836" s="47" t="s">
        <v>39</v>
      </c>
      <c r="BX836" s="40">
        <f t="shared" ref="BX836" si="19385">SUMPRODUCT(BY830:BY834*(BX830:BX834="PTO"))+SUMPRODUCT(BY830:BY834*(BX830:BX834="HOL"))</f>
        <v>0</v>
      </c>
      <c r="BY836" s="49" t="s">
        <v>135</v>
      </c>
      <c r="BZ836" s="41">
        <f t="shared" ref="BZ836" si="19386">BZ835*BW$4</f>
        <v>0</v>
      </c>
      <c r="CA836" s="47" t="s">
        <v>39</v>
      </c>
      <c r="CB836" s="40">
        <f t="shared" ref="CB836" si="19387">SUMPRODUCT(CC830:CC834*(CB830:CB834="PTO"))+SUMPRODUCT(CC830:CC834*(CB830:CB834="HOL"))</f>
        <v>0</v>
      </c>
      <c r="CC836" s="49" t="s">
        <v>135</v>
      </c>
      <c r="CD836" s="41">
        <f t="shared" ref="CD836" si="19388">CD835*CA$4</f>
        <v>0</v>
      </c>
      <c r="CE836" s="47" t="s">
        <v>39</v>
      </c>
      <c r="CF836" s="40">
        <f t="shared" ref="CF836" si="19389">SUMPRODUCT(CG830:CG834*(CF830:CF834="PTO"))+SUMPRODUCT(CG830:CG834*(CF830:CF834="HOL"))</f>
        <v>0</v>
      </c>
      <c r="CG836" s="49" t="s">
        <v>135</v>
      </c>
      <c r="CH836" s="41">
        <f t="shared" ref="CH836" si="19390">CH835*CE$4</f>
        <v>0</v>
      </c>
    </row>
    <row r="837" spans="1:86" x14ac:dyDescent="0.25">
      <c r="A837" s="70" t="s">
        <v>133</v>
      </c>
      <c r="B837" s="71">
        <f t="shared" ref="B837" ca="1" si="19391">D837-B838</f>
        <v>0</v>
      </c>
      <c r="C837" s="72" t="s">
        <v>122</v>
      </c>
      <c r="D837" s="71">
        <f>IFERROR(INDEX(Holidays[FTE], MATCH(Entry!E837, Holidays[Date], 0)), 1)*8*INDEX(FTEguide[[1]:[12]], MATCH(Entry!E838, FTEguide[Weekday], 0), IF(Entry!E840&gt;0, Entry!E840, MONTH(Entry!E837)))</f>
        <v>0</v>
      </c>
      <c r="E837" s="60">
        <f t="shared" si="18555"/>
        <v>43947</v>
      </c>
      <c r="F837" s="50" t="s">
        <v>128</v>
      </c>
      <c r="G837" s="34"/>
      <c r="H837" s="35"/>
      <c r="I837" s="42">
        <f t="shared" ref="I837" si="19392">parseTime(G837)-(H842=INT(RIGHT($F837, 1)))</f>
        <v>0</v>
      </c>
      <c r="J837" s="43">
        <f t="shared" ref="J837:J841" si="19393">isClocked(H837)</f>
        <v>0</v>
      </c>
      <c r="K837" s="34"/>
      <c r="L837" s="35"/>
      <c r="M837" s="42">
        <f t="shared" ref="M837" si="19394">parseTime(K837)-(L842=INT(RIGHT($F837, 1)))</f>
        <v>0</v>
      </c>
      <c r="N837" s="43">
        <f t="shared" ref="N837:N841" si="19395">isClocked(L837)</f>
        <v>0</v>
      </c>
      <c r="O837" s="34"/>
      <c r="P837" s="35"/>
      <c r="Q837" s="42">
        <f t="shared" ref="Q837" si="19396">parseTime(O837)-(P842=INT(RIGHT($F837, 1)))</f>
        <v>0</v>
      </c>
      <c r="R837" s="43">
        <f t="shared" ref="R837:R841" si="19397">isClocked(P837)</f>
        <v>0</v>
      </c>
      <c r="S837" s="34"/>
      <c r="T837" s="35"/>
      <c r="U837" s="42">
        <f t="shared" ref="U837" si="19398">parseTime(S837)-(T842=INT(RIGHT($F837, 1)))</f>
        <v>0</v>
      </c>
      <c r="V837" s="43">
        <f t="shared" ref="V837:V841" si="19399">isClocked(T837)</f>
        <v>0</v>
      </c>
      <c r="W837" s="34"/>
      <c r="X837" s="35"/>
      <c r="Y837" s="42">
        <f t="shared" ref="Y837" si="19400">parseTime(W837)-(X842=INT(RIGHT($F837, 1)))</f>
        <v>0</v>
      </c>
      <c r="Z837" s="43">
        <f t="shared" ref="Z837:Z841" si="19401">isClocked(X837)</f>
        <v>0</v>
      </c>
      <c r="AA837" s="34"/>
      <c r="AB837" s="35"/>
      <c r="AC837" s="42">
        <f t="shared" ref="AC837" si="19402">parseTime(AA837)-(AB842=INT(RIGHT($F837, 1)))</f>
        <v>0</v>
      </c>
      <c r="AD837" s="43">
        <f t="shared" ref="AD837:AD841" si="19403">isClocked(AB837)</f>
        <v>0</v>
      </c>
      <c r="AE837" s="34"/>
      <c r="AF837" s="35"/>
      <c r="AG837" s="42">
        <f t="shared" ref="AG837" si="19404">parseTime(AE837)-(AF842=INT(RIGHT($F837, 1)))</f>
        <v>0</v>
      </c>
      <c r="AH837" s="43">
        <f t="shared" ref="AH837:AH841" si="19405">isClocked(AF837)</f>
        <v>0</v>
      </c>
      <c r="AI837" s="34"/>
      <c r="AJ837" s="35"/>
      <c r="AK837" s="42">
        <f>parseTime(AI837)-(AJ842=INT(RIGHT($F837, 1)))</f>
        <v>0</v>
      </c>
      <c r="AL837" s="43">
        <f t="shared" ref="AL837:AL841" si="19406">isClocked(AJ837)</f>
        <v>0</v>
      </c>
      <c r="AM837" s="34"/>
      <c r="AN837" s="35"/>
      <c r="AO837" s="42">
        <f t="shared" ref="AO837" si="19407">parseTime(AM837)-(AN842=INT(RIGHT($F837, 1)))</f>
        <v>0</v>
      </c>
      <c r="AP837" s="43">
        <f t="shared" ref="AP837:AP841" si="19408">isClocked(AN837)</f>
        <v>0</v>
      </c>
      <c r="AQ837" s="34"/>
      <c r="AR837" s="35"/>
      <c r="AS837" s="42">
        <f t="shared" ref="AS837" si="19409">parseTime(AQ837)-(AR842=INT(RIGHT($F837, 1)))</f>
        <v>0</v>
      </c>
      <c r="AT837" s="43">
        <f t="shared" ref="AT837:AT841" si="19410">isClocked(AR837)</f>
        <v>0</v>
      </c>
      <c r="AU837" s="34"/>
      <c r="AV837" s="35"/>
      <c r="AW837" s="42">
        <f>parseTime(AU837)-(AV842=INT(RIGHT($F837, 1)))</f>
        <v>0</v>
      </c>
      <c r="AX837" s="43">
        <f t="shared" ref="AX837:AX841" si="19411">isClocked(AV837)</f>
        <v>0</v>
      </c>
      <c r="AY837" s="34"/>
      <c r="AZ837" s="35"/>
      <c r="BA837" s="42">
        <f>parseTime(AY837)-(AZ842=INT(RIGHT($F837, 1)))</f>
        <v>0</v>
      </c>
      <c r="BB837" s="43">
        <f t="shared" ref="BB837:BB841" si="19412">isClocked(AZ837)</f>
        <v>0</v>
      </c>
      <c r="BC837" s="34"/>
      <c r="BD837" s="35"/>
      <c r="BE837" s="42">
        <f>parseTime(BC837)-(BD842=INT(RIGHT($F837, 1)))</f>
        <v>0</v>
      </c>
      <c r="BF837" s="43">
        <f t="shared" ref="BF837:BF841" si="19413">isClocked(BD837)</f>
        <v>0</v>
      </c>
      <c r="BG837" s="34"/>
      <c r="BH837" s="35"/>
      <c r="BI837" s="42">
        <f>parseTime(BG837)-(BH842=INT(RIGHT($F837, 1)))</f>
        <v>0</v>
      </c>
      <c r="BJ837" s="43">
        <f t="shared" ref="BJ837:BJ841" si="19414">isClocked(BH837)</f>
        <v>0</v>
      </c>
      <c r="BK837" s="34"/>
      <c r="BL837" s="35"/>
      <c r="BM837" s="42">
        <f>parseTime(BK837)-(BL842=INT(RIGHT($F837, 1)))</f>
        <v>0</v>
      </c>
      <c r="BN837" s="43">
        <f t="shared" ref="BN837:BN841" si="19415">isClocked(BL837)</f>
        <v>0</v>
      </c>
      <c r="BO837" s="34"/>
      <c r="BP837" s="35"/>
      <c r="BQ837" s="42">
        <f t="shared" ref="BQ837" si="19416">parseTime(BO837)-(BP842=INT(RIGHT($F837, 1)))</f>
        <v>0</v>
      </c>
      <c r="BR837" s="43">
        <f t="shared" ref="BR837:BR841" si="19417">isClocked(BP837)</f>
        <v>0</v>
      </c>
      <c r="BS837" s="34"/>
      <c r="BT837" s="35"/>
      <c r="BU837" s="42">
        <f t="shared" ref="BU837" si="19418">parseTime(BS837)-(BT842=INT(RIGHT($F837, 1)))</f>
        <v>0</v>
      </c>
      <c r="BV837" s="43">
        <f t="shared" ref="BV837:BV841" si="19419">isClocked(BT837)</f>
        <v>0</v>
      </c>
      <c r="BW837" s="34"/>
      <c r="BX837" s="35"/>
      <c r="BY837" s="42">
        <f t="shared" ref="BY837" si="19420">parseTime(BW837)-(BX842=INT(RIGHT($F837, 1)))</f>
        <v>0</v>
      </c>
      <c r="BZ837" s="43">
        <f t="shared" ref="BZ837:BZ841" si="19421">isClocked(BX837)</f>
        <v>0</v>
      </c>
      <c r="CA837" s="34"/>
      <c r="CB837" s="35"/>
      <c r="CC837" s="42">
        <f t="shared" ref="CC837" si="19422">parseTime(CA837)-(CB842=INT(RIGHT($F837, 1)))</f>
        <v>0</v>
      </c>
      <c r="CD837" s="43">
        <f t="shared" ref="CD837:CD841" si="19423">isClocked(CB837)</f>
        <v>0</v>
      </c>
      <c r="CE837" s="34"/>
      <c r="CF837" s="35"/>
      <c r="CG837" s="42">
        <f t="shared" ref="CG837" si="19424">parseTime(CE837)-(CF842=INT(RIGHT($F837, 1)))</f>
        <v>0</v>
      </c>
      <c r="CH837" s="43">
        <f t="shared" ref="CH837:CH841" si="19425">isClocked(CF837)</f>
        <v>0</v>
      </c>
    </row>
    <row r="838" spans="1:86" x14ac:dyDescent="0.25">
      <c r="A838" s="56" t="s">
        <v>0</v>
      </c>
      <c r="B838" s="57">
        <f t="shared" ref="B838" ca="1" si="19426">SUM(B839:B842)</f>
        <v>0</v>
      </c>
      <c r="C838" s="14" t="s">
        <v>252</v>
      </c>
      <c r="D838" s="14">
        <f>(E841+(E840/2))*8-0.5</f>
        <v>-0.5</v>
      </c>
      <c r="E838" s="55" t="str">
        <f t="shared" ref="E838" si="19427">TEXT(E837, "dddd")</f>
        <v>Sunday</v>
      </c>
      <c r="F838" s="51" t="s">
        <v>129</v>
      </c>
      <c r="G838" s="36"/>
      <c r="H838" s="37"/>
      <c r="I838" s="44">
        <f t="shared" ref="I838" si="19428">parseTime(G838)-(H842=INT(RIGHT($F838, 1)))</f>
        <v>0</v>
      </c>
      <c r="J838" s="45">
        <f t="shared" si="19393"/>
        <v>0</v>
      </c>
      <c r="K838" s="36"/>
      <c r="L838" s="37"/>
      <c r="M838" s="44">
        <f t="shared" ref="M838" si="19429">parseTime(K838)-(L842=INT(RIGHT($F838, 1)))</f>
        <v>0</v>
      </c>
      <c r="N838" s="45">
        <f t="shared" si="19395"/>
        <v>0</v>
      </c>
      <c r="O838" s="36"/>
      <c r="P838" s="37"/>
      <c r="Q838" s="44">
        <f t="shared" ref="Q838" si="19430">parseTime(O838)-(P842=INT(RIGHT($F838, 1)))</f>
        <v>0</v>
      </c>
      <c r="R838" s="45">
        <f t="shared" si="19397"/>
        <v>0</v>
      </c>
      <c r="S838" s="36"/>
      <c r="T838" s="37"/>
      <c r="U838" s="44">
        <f t="shared" ref="U838" si="19431">parseTime(S838)-(T842=INT(RIGHT($F838, 1)))</f>
        <v>0</v>
      </c>
      <c r="V838" s="45">
        <f t="shared" si="19399"/>
        <v>0</v>
      </c>
      <c r="W838" s="36"/>
      <c r="X838" s="37"/>
      <c r="Y838" s="44">
        <f t="shared" ref="Y838" si="19432">parseTime(W838)-(X842=INT(RIGHT($F838, 1)))</f>
        <v>0</v>
      </c>
      <c r="Z838" s="45">
        <f t="shared" si="19401"/>
        <v>0</v>
      </c>
      <c r="AA838" s="36"/>
      <c r="AB838" s="37"/>
      <c r="AC838" s="44">
        <f t="shared" ref="AC838" si="19433">parseTime(AA838)-(AB842=INT(RIGHT($F838, 1)))</f>
        <v>0</v>
      </c>
      <c r="AD838" s="45">
        <f t="shared" si="19403"/>
        <v>0</v>
      </c>
      <c r="AE838" s="36"/>
      <c r="AF838" s="37"/>
      <c r="AG838" s="44">
        <f t="shared" ref="AG838" si="19434">parseTime(AE838)-(AF842=INT(RIGHT($F838, 1)))</f>
        <v>0</v>
      </c>
      <c r="AH838" s="45">
        <f t="shared" si="19405"/>
        <v>0</v>
      </c>
      <c r="AI838" s="36"/>
      <c r="AJ838" s="37"/>
      <c r="AK838" s="44">
        <f>parseTime(AI838)-(AJ842=INT(RIGHT($F838, 1)))</f>
        <v>0</v>
      </c>
      <c r="AL838" s="45">
        <f t="shared" si="19406"/>
        <v>0</v>
      </c>
      <c r="AM838" s="36"/>
      <c r="AN838" s="37"/>
      <c r="AO838" s="44">
        <f t="shared" ref="AO838" si="19435">parseTime(AM838)-(AN842=INT(RIGHT($F838, 1)))</f>
        <v>0</v>
      </c>
      <c r="AP838" s="45">
        <f t="shared" si="19408"/>
        <v>0</v>
      </c>
      <c r="AQ838" s="36"/>
      <c r="AR838" s="37"/>
      <c r="AS838" s="44">
        <f t="shared" ref="AS838" si="19436">parseTime(AQ838)-(AR842=INT(RIGHT($F838, 1)))</f>
        <v>0</v>
      </c>
      <c r="AT838" s="45">
        <f t="shared" si="19410"/>
        <v>0</v>
      </c>
      <c r="AU838" s="36"/>
      <c r="AV838" s="37"/>
      <c r="AW838" s="44">
        <f>parseTime(AU838)-(AV842=INT(RIGHT($F838, 1)))</f>
        <v>0</v>
      </c>
      <c r="AX838" s="45">
        <f t="shared" si="19411"/>
        <v>0</v>
      </c>
      <c r="AY838" s="36"/>
      <c r="AZ838" s="37"/>
      <c r="BA838" s="44">
        <f>parseTime(AY838)-(AZ842=INT(RIGHT($F838, 1)))</f>
        <v>0</v>
      </c>
      <c r="BB838" s="45">
        <f t="shared" si="19412"/>
        <v>0</v>
      </c>
      <c r="BC838" s="36"/>
      <c r="BD838" s="37"/>
      <c r="BE838" s="44">
        <f>parseTime(BC838)-(BD842=INT(RIGHT($F838, 1)))</f>
        <v>0</v>
      </c>
      <c r="BF838" s="45">
        <f t="shared" si="19413"/>
        <v>0</v>
      </c>
      <c r="BG838" s="36"/>
      <c r="BH838" s="37"/>
      <c r="BI838" s="44">
        <f>parseTime(BG838)-(BH842=INT(RIGHT($F838, 1)))</f>
        <v>0</v>
      </c>
      <c r="BJ838" s="45">
        <f t="shared" si="19414"/>
        <v>0</v>
      </c>
      <c r="BK838" s="36"/>
      <c r="BL838" s="37"/>
      <c r="BM838" s="44">
        <f>parseTime(BK838)-(BL842=INT(RIGHT($F838, 1)))</f>
        <v>0</v>
      </c>
      <c r="BN838" s="45">
        <f t="shared" si="19415"/>
        <v>0</v>
      </c>
      <c r="BO838" s="36"/>
      <c r="BP838" s="37"/>
      <c r="BQ838" s="44">
        <f t="shared" ref="BQ838" si="19437">parseTime(BO838)-(BP842=INT(RIGHT($F838, 1)))</f>
        <v>0</v>
      </c>
      <c r="BR838" s="45">
        <f t="shared" si="19417"/>
        <v>0</v>
      </c>
      <c r="BS838" s="36"/>
      <c r="BT838" s="37"/>
      <c r="BU838" s="44">
        <f t="shared" ref="BU838" si="19438">parseTime(BS838)-(BT842=INT(RIGHT($F838, 1)))</f>
        <v>0</v>
      </c>
      <c r="BV838" s="45">
        <f t="shared" si="19419"/>
        <v>0</v>
      </c>
      <c r="BW838" s="36"/>
      <c r="BX838" s="37"/>
      <c r="BY838" s="44">
        <f t="shared" ref="BY838" si="19439">parseTime(BW838)-(BX842=INT(RIGHT($F838, 1)))</f>
        <v>0</v>
      </c>
      <c r="BZ838" s="45">
        <f t="shared" si="19421"/>
        <v>0</v>
      </c>
      <c r="CA838" s="36"/>
      <c r="CB838" s="37"/>
      <c r="CC838" s="44">
        <f t="shared" ref="CC838" si="19440">parseTime(CA838)-(CB842=INT(RIGHT($F838, 1)))</f>
        <v>0</v>
      </c>
      <c r="CD838" s="45">
        <f t="shared" si="19423"/>
        <v>0</v>
      </c>
      <c r="CE838" s="36"/>
      <c r="CF838" s="37"/>
      <c r="CG838" s="44">
        <f t="shared" ref="CG838" si="19441">parseTime(CE838)-(CF842=INT(RIGHT($F838, 1)))</f>
        <v>0</v>
      </c>
      <c r="CH838" s="45">
        <f t="shared" si="19425"/>
        <v>0</v>
      </c>
    </row>
    <row r="839" spans="1:86" x14ac:dyDescent="0.25">
      <c r="A839" s="56" t="s">
        <v>117</v>
      </c>
      <c r="B839" s="57">
        <f ca="1">roleHours(G837:CH843, "MFD")</f>
        <v>0</v>
      </c>
      <c r="C839" s="14">
        <f t="shared" ref="C839:C842" ca="1" si="19442">B839/8</f>
        <v>0</v>
      </c>
      <c r="D839" s="14">
        <f ca="1">B838-D838</f>
        <v>0.5</v>
      </c>
      <c r="E839" s="20" t="s">
        <v>127</v>
      </c>
      <c r="F839" s="51" t="s">
        <v>130</v>
      </c>
      <c r="G839" s="36"/>
      <c r="H839" s="37"/>
      <c r="I839" s="44">
        <f t="shared" ref="I839" si="19443">parseTime(G839)-(H842=INT(RIGHT($F839, 1)))</f>
        <v>0</v>
      </c>
      <c r="J839" s="45">
        <f t="shared" si="19393"/>
        <v>0</v>
      </c>
      <c r="K839" s="36"/>
      <c r="L839" s="37"/>
      <c r="M839" s="44">
        <f t="shared" ref="M839" si="19444">parseTime(K839)-(L842=INT(RIGHT($F839, 1)))</f>
        <v>0</v>
      </c>
      <c r="N839" s="45">
        <f t="shared" si="19395"/>
        <v>0</v>
      </c>
      <c r="O839" s="36"/>
      <c r="P839" s="37"/>
      <c r="Q839" s="44">
        <f t="shared" ref="Q839" si="19445">parseTime(O839)-(P842=INT(RIGHT($F839, 1)))</f>
        <v>0</v>
      </c>
      <c r="R839" s="45">
        <f t="shared" si="19397"/>
        <v>0</v>
      </c>
      <c r="S839" s="36"/>
      <c r="T839" s="37"/>
      <c r="U839" s="44">
        <f t="shared" ref="U839" si="19446">parseTime(S839)-(T842=INT(RIGHT($F839, 1)))</f>
        <v>0</v>
      </c>
      <c r="V839" s="45">
        <f t="shared" si="19399"/>
        <v>0</v>
      </c>
      <c r="W839" s="36"/>
      <c r="X839" s="37"/>
      <c r="Y839" s="44">
        <f t="shared" ref="Y839" si="19447">parseTime(W839)-(X842=INT(RIGHT($F839, 1)))</f>
        <v>0</v>
      </c>
      <c r="Z839" s="45">
        <f t="shared" si="19401"/>
        <v>0</v>
      </c>
      <c r="AA839" s="36"/>
      <c r="AB839" s="37"/>
      <c r="AC839" s="44">
        <f t="shared" ref="AC839" si="19448">parseTime(AA839)-(AB842=INT(RIGHT($F839, 1)))</f>
        <v>0</v>
      </c>
      <c r="AD839" s="45">
        <f t="shared" si="19403"/>
        <v>0</v>
      </c>
      <c r="AE839" s="36"/>
      <c r="AF839" s="37"/>
      <c r="AG839" s="44">
        <f t="shared" ref="AG839" si="19449">parseTime(AE839)-(AF842=INT(RIGHT($F839, 1)))</f>
        <v>0</v>
      </c>
      <c r="AH839" s="45">
        <f t="shared" si="19405"/>
        <v>0</v>
      </c>
      <c r="AI839" s="36"/>
      <c r="AJ839" s="37"/>
      <c r="AK839" s="44">
        <f>parseTime(AI839)-(AJ842=INT(RIGHT($F839, 1)))</f>
        <v>0</v>
      </c>
      <c r="AL839" s="45">
        <f t="shared" si="19406"/>
        <v>0</v>
      </c>
      <c r="AM839" s="36"/>
      <c r="AN839" s="37"/>
      <c r="AO839" s="44">
        <f t="shared" ref="AO839" si="19450">parseTime(AM839)-(AN842=INT(RIGHT($F839, 1)))</f>
        <v>0</v>
      </c>
      <c r="AP839" s="45">
        <f t="shared" si="19408"/>
        <v>0</v>
      </c>
      <c r="AQ839" s="36"/>
      <c r="AR839" s="37"/>
      <c r="AS839" s="44">
        <f t="shared" ref="AS839" si="19451">parseTime(AQ839)-(AR842=INT(RIGHT($F839, 1)))</f>
        <v>0</v>
      </c>
      <c r="AT839" s="45">
        <f t="shared" si="19410"/>
        <v>0</v>
      </c>
      <c r="AU839" s="36"/>
      <c r="AV839" s="37"/>
      <c r="AW839" s="44">
        <f>parseTime(AU839)-(AV842=INT(RIGHT($F839, 1)))</f>
        <v>0</v>
      </c>
      <c r="AX839" s="45">
        <f t="shared" si="19411"/>
        <v>0</v>
      </c>
      <c r="AY839" s="36"/>
      <c r="AZ839" s="37"/>
      <c r="BA839" s="44">
        <f>parseTime(AY839)-(AZ842=INT(RIGHT($F839, 1)))</f>
        <v>0</v>
      </c>
      <c r="BB839" s="45">
        <f t="shared" si="19412"/>
        <v>0</v>
      </c>
      <c r="BC839" s="36"/>
      <c r="BD839" s="37"/>
      <c r="BE839" s="44">
        <f>parseTime(BC839)-(BD842=INT(RIGHT($F839, 1)))</f>
        <v>0</v>
      </c>
      <c r="BF839" s="45">
        <f t="shared" si="19413"/>
        <v>0</v>
      </c>
      <c r="BG839" s="36"/>
      <c r="BH839" s="37"/>
      <c r="BI839" s="44">
        <f>parseTime(BG839)-(BH842=INT(RIGHT($F839, 1)))</f>
        <v>0</v>
      </c>
      <c r="BJ839" s="45">
        <f t="shared" si="19414"/>
        <v>0</v>
      </c>
      <c r="BK839" s="36"/>
      <c r="BL839" s="37"/>
      <c r="BM839" s="44">
        <f>parseTime(BK839)-(BL842=INT(RIGHT($F839, 1)))</f>
        <v>0</v>
      </c>
      <c r="BN839" s="45">
        <f t="shared" si="19415"/>
        <v>0</v>
      </c>
      <c r="BO839" s="36"/>
      <c r="BP839" s="37"/>
      <c r="BQ839" s="44">
        <f t="shared" ref="BQ839" si="19452">parseTime(BO839)-(BP842=INT(RIGHT($F839, 1)))</f>
        <v>0</v>
      </c>
      <c r="BR839" s="45">
        <f t="shared" si="19417"/>
        <v>0</v>
      </c>
      <c r="BS839" s="36"/>
      <c r="BT839" s="37"/>
      <c r="BU839" s="44">
        <f t="shared" ref="BU839" si="19453">parseTime(BS839)-(BT842=INT(RIGHT($F839, 1)))</f>
        <v>0</v>
      </c>
      <c r="BV839" s="45">
        <f t="shared" si="19419"/>
        <v>0</v>
      </c>
      <c r="BW839" s="36"/>
      <c r="BX839" s="37"/>
      <c r="BY839" s="44">
        <f t="shared" ref="BY839" si="19454">parseTime(BW839)-(BX842=INT(RIGHT($F839, 1)))</f>
        <v>0</v>
      </c>
      <c r="BZ839" s="45">
        <f t="shared" si="19421"/>
        <v>0</v>
      </c>
      <c r="CA839" s="36"/>
      <c r="CB839" s="37"/>
      <c r="CC839" s="44">
        <f t="shared" ref="CC839" si="19455">parseTime(CA839)-(CB842=INT(RIGHT($F839, 1)))</f>
        <v>0</v>
      </c>
      <c r="CD839" s="45">
        <f t="shared" si="19423"/>
        <v>0</v>
      </c>
      <c r="CE839" s="36"/>
      <c r="CF839" s="37"/>
      <c r="CG839" s="44">
        <f t="shared" ref="CG839" si="19456">parseTime(CE839)-(CF842=INT(RIGHT($F839, 1)))</f>
        <v>0</v>
      </c>
      <c r="CH839" s="45">
        <f t="shared" si="19425"/>
        <v>0</v>
      </c>
    </row>
    <row r="840" spans="1:86" x14ac:dyDescent="0.25">
      <c r="A840" s="56"/>
      <c r="B840" s="57"/>
      <c r="C840" s="14">
        <f t="shared" si="19442"/>
        <v>0</v>
      </c>
      <c r="D840" s="14" t="s">
        <v>259</v>
      </c>
      <c r="E840" s="20"/>
      <c r="F840" s="51" t="s">
        <v>131</v>
      </c>
      <c r="G840" s="36"/>
      <c r="H840" s="37"/>
      <c r="I840" s="44">
        <f t="shared" ref="I840" si="19457">parseTime(G840)-(H842=INT(RIGHT($F840, 1)))</f>
        <v>0</v>
      </c>
      <c r="J840" s="45">
        <f t="shared" si="19393"/>
        <v>0</v>
      </c>
      <c r="K840" s="36"/>
      <c r="L840" s="37"/>
      <c r="M840" s="44">
        <f t="shared" ref="M840" si="19458">parseTime(K840)-(L842=INT(RIGHT($F840, 1)))</f>
        <v>0</v>
      </c>
      <c r="N840" s="45">
        <f t="shared" si="19395"/>
        <v>0</v>
      </c>
      <c r="O840" s="36"/>
      <c r="P840" s="37"/>
      <c r="Q840" s="44">
        <f t="shared" ref="Q840" si="19459">parseTime(O840)-(P842=INT(RIGHT($F840, 1)))</f>
        <v>0</v>
      </c>
      <c r="R840" s="45">
        <f t="shared" si="19397"/>
        <v>0</v>
      </c>
      <c r="S840" s="36"/>
      <c r="T840" s="37"/>
      <c r="U840" s="44">
        <f t="shared" ref="U840" si="19460">parseTime(S840)-(T842=INT(RIGHT($F840, 1)))</f>
        <v>0</v>
      </c>
      <c r="V840" s="45">
        <f t="shared" si="19399"/>
        <v>0</v>
      </c>
      <c r="W840" s="36"/>
      <c r="X840" s="37"/>
      <c r="Y840" s="44">
        <f t="shared" ref="Y840" si="19461">parseTime(W840)-(X842=INT(RIGHT($F840, 1)))</f>
        <v>0</v>
      </c>
      <c r="Z840" s="45">
        <f t="shared" si="19401"/>
        <v>0</v>
      </c>
      <c r="AA840" s="36"/>
      <c r="AB840" s="37"/>
      <c r="AC840" s="44">
        <f t="shared" ref="AC840" si="19462">parseTime(AA840)-(AB842=INT(RIGHT($F840, 1)))</f>
        <v>0</v>
      </c>
      <c r="AD840" s="45">
        <f t="shared" si="19403"/>
        <v>0</v>
      </c>
      <c r="AE840" s="36"/>
      <c r="AF840" s="37"/>
      <c r="AG840" s="44">
        <f t="shared" ref="AG840" si="19463">parseTime(AE840)-(AF842=INT(RIGHT($F840, 1)))</f>
        <v>0</v>
      </c>
      <c r="AH840" s="45">
        <f t="shared" si="19405"/>
        <v>0</v>
      </c>
      <c r="AI840" s="36"/>
      <c r="AJ840" s="37"/>
      <c r="AK840" s="44">
        <f>parseTime(AI840)-(AJ842=INT(RIGHT($F840, 1)))</f>
        <v>0</v>
      </c>
      <c r="AL840" s="45">
        <f t="shared" si="19406"/>
        <v>0</v>
      </c>
      <c r="AM840" s="36"/>
      <c r="AN840" s="37"/>
      <c r="AO840" s="44">
        <f t="shared" ref="AO840" si="19464">parseTime(AM840)-(AN842=INT(RIGHT($F840, 1)))</f>
        <v>0</v>
      </c>
      <c r="AP840" s="45">
        <f t="shared" si="19408"/>
        <v>0</v>
      </c>
      <c r="AQ840" s="36"/>
      <c r="AR840" s="37"/>
      <c r="AS840" s="44">
        <f t="shared" ref="AS840" si="19465">parseTime(AQ840)-(AR842=INT(RIGHT($F840, 1)))</f>
        <v>0</v>
      </c>
      <c r="AT840" s="45">
        <f t="shared" si="19410"/>
        <v>0</v>
      </c>
      <c r="AU840" s="36"/>
      <c r="AV840" s="37"/>
      <c r="AW840" s="44">
        <f>parseTime(AU840)-(AV842=INT(RIGHT($F840, 1)))</f>
        <v>0</v>
      </c>
      <c r="AX840" s="45">
        <f t="shared" si="19411"/>
        <v>0</v>
      </c>
      <c r="AY840" s="36"/>
      <c r="AZ840" s="37"/>
      <c r="BA840" s="44">
        <f>parseTime(AY840)-(AZ842=INT(RIGHT($F840, 1)))</f>
        <v>0</v>
      </c>
      <c r="BB840" s="45">
        <f t="shared" si="19412"/>
        <v>0</v>
      </c>
      <c r="BC840" s="36"/>
      <c r="BD840" s="37"/>
      <c r="BE840" s="44">
        <f>parseTime(BC840)-(BD842=INT(RIGHT($F840, 1)))</f>
        <v>0</v>
      </c>
      <c r="BF840" s="45">
        <f t="shared" si="19413"/>
        <v>0</v>
      </c>
      <c r="BG840" s="36"/>
      <c r="BH840" s="37"/>
      <c r="BI840" s="44">
        <f>parseTime(BG840)-(BH842=INT(RIGHT($F840, 1)))</f>
        <v>0</v>
      </c>
      <c r="BJ840" s="45">
        <f t="shared" si="19414"/>
        <v>0</v>
      </c>
      <c r="BK840" s="36"/>
      <c r="BL840" s="37"/>
      <c r="BM840" s="44">
        <f>parseTime(BK840)-(BL842=INT(RIGHT($F840, 1)))</f>
        <v>0</v>
      </c>
      <c r="BN840" s="45">
        <f t="shared" si="19415"/>
        <v>0</v>
      </c>
      <c r="BO840" s="36"/>
      <c r="BP840" s="37"/>
      <c r="BQ840" s="44">
        <f t="shared" ref="BQ840" si="19466">parseTime(BO840)-(BP842=INT(RIGHT($F840, 1)))</f>
        <v>0</v>
      </c>
      <c r="BR840" s="45">
        <f t="shared" si="19417"/>
        <v>0</v>
      </c>
      <c r="BS840" s="36"/>
      <c r="BT840" s="37"/>
      <c r="BU840" s="44">
        <f t="shared" ref="BU840" si="19467">parseTime(BS840)-(BT842=INT(RIGHT($F840, 1)))</f>
        <v>0</v>
      </c>
      <c r="BV840" s="45">
        <f t="shared" si="19419"/>
        <v>0</v>
      </c>
      <c r="BW840" s="36"/>
      <c r="BX840" s="37"/>
      <c r="BY840" s="44">
        <f t="shared" ref="BY840" si="19468">parseTime(BW840)-(BX842=INT(RIGHT($F840, 1)))</f>
        <v>0</v>
      </c>
      <c r="BZ840" s="45">
        <f t="shared" si="19421"/>
        <v>0</v>
      </c>
      <c r="CA840" s="36"/>
      <c r="CB840" s="37"/>
      <c r="CC840" s="44">
        <f t="shared" ref="CC840" si="19469">parseTime(CA840)-(CB842=INT(RIGHT($F840, 1)))</f>
        <v>0</v>
      </c>
      <c r="CD840" s="45">
        <f t="shared" si="19423"/>
        <v>0</v>
      </c>
      <c r="CE840" s="36"/>
      <c r="CF840" s="37"/>
      <c r="CG840" s="44">
        <f t="shared" ref="CG840" si="19470">parseTime(CE840)-(CF842=INT(RIGHT($F840, 1)))</f>
        <v>0</v>
      </c>
      <c r="CH840" s="45">
        <f t="shared" si="19425"/>
        <v>0</v>
      </c>
    </row>
    <row r="841" spans="1:86" x14ac:dyDescent="0.25">
      <c r="A841" s="56" t="s">
        <v>119</v>
      </c>
      <c r="B841" s="57">
        <f ca="1">roleHours(G837:CH843, "MCC")</f>
        <v>0</v>
      </c>
      <c r="C841" s="14">
        <f t="shared" ca="1" si="19442"/>
        <v>0</v>
      </c>
      <c r="D841" s="14" t="s">
        <v>260</v>
      </c>
      <c r="E841" s="20"/>
      <c r="F841" s="51" t="s">
        <v>132</v>
      </c>
      <c r="G841" s="36"/>
      <c r="H841" s="37"/>
      <c r="I841" s="44">
        <f t="shared" ref="I841" si="19471">parseTime(G841)-(H842=INT(RIGHT($F841, 1)))</f>
        <v>0</v>
      </c>
      <c r="J841" s="45">
        <f t="shared" si="19393"/>
        <v>0</v>
      </c>
      <c r="K841" s="36"/>
      <c r="L841" s="37"/>
      <c r="M841" s="44">
        <f t="shared" ref="M841" si="19472">parseTime(K841)-(L842=INT(RIGHT($F841, 1)))</f>
        <v>0</v>
      </c>
      <c r="N841" s="45">
        <f t="shared" si="19395"/>
        <v>0</v>
      </c>
      <c r="O841" s="36"/>
      <c r="P841" s="37"/>
      <c r="Q841" s="44">
        <f t="shared" ref="Q841" si="19473">parseTime(O841)-(P842=INT(RIGHT($F841, 1)))</f>
        <v>0</v>
      </c>
      <c r="R841" s="45">
        <f t="shared" si="19397"/>
        <v>0</v>
      </c>
      <c r="S841" s="36"/>
      <c r="T841" s="37"/>
      <c r="U841" s="44">
        <f t="shared" ref="U841" si="19474">parseTime(S841)-(T842=INT(RIGHT($F841, 1)))</f>
        <v>0</v>
      </c>
      <c r="V841" s="45">
        <f t="shared" si="19399"/>
        <v>0</v>
      </c>
      <c r="W841" s="36"/>
      <c r="X841" s="37"/>
      <c r="Y841" s="44">
        <f t="shared" ref="Y841" si="19475">parseTime(W841)-(X842=INT(RIGHT($F841, 1)))</f>
        <v>0</v>
      </c>
      <c r="Z841" s="45">
        <f t="shared" si="19401"/>
        <v>0</v>
      </c>
      <c r="AA841" s="36"/>
      <c r="AB841" s="37"/>
      <c r="AC841" s="44">
        <f t="shared" ref="AC841" si="19476">parseTime(AA841)-(AB842=INT(RIGHT($F841, 1)))</f>
        <v>0</v>
      </c>
      <c r="AD841" s="45">
        <f t="shared" si="19403"/>
        <v>0</v>
      </c>
      <c r="AE841" s="36"/>
      <c r="AF841" s="37"/>
      <c r="AG841" s="44">
        <f t="shared" ref="AG841" si="19477">parseTime(AE841)-(AF842=INT(RIGHT($F841, 1)))</f>
        <v>0</v>
      </c>
      <c r="AH841" s="45">
        <f t="shared" si="19405"/>
        <v>0</v>
      </c>
      <c r="AI841" s="36"/>
      <c r="AJ841" s="37"/>
      <c r="AK841" s="44">
        <f>parseTime(AI841)-(AJ842=INT(RIGHT($F841, 1)))</f>
        <v>0</v>
      </c>
      <c r="AL841" s="45">
        <f t="shared" si="19406"/>
        <v>0</v>
      </c>
      <c r="AM841" s="36"/>
      <c r="AN841" s="37"/>
      <c r="AO841" s="44">
        <f t="shared" ref="AO841" si="19478">parseTime(AM841)-(AN842=INT(RIGHT($F841, 1)))</f>
        <v>0</v>
      </c>
      <c r="AP841" s="45">
        <f t="shared" si="19408"/>
        <v>0</v>
      </c>
      <c r="AQ841" s="36"/>
      <c r="AR841" s="37"/>
      <c r="AS841" s="44">
        <f t="shared" ref="AS841" si="19479">parseTime(AQ841)-(AR842=INT(RIGHT($F841, 1)))</f>
        <v>0</v>
      </c>
      <c r="AT841" s="45">
        <f t="shared" si="19410"/>
        <v>0</v>
      </c>
      <c r="AU841" s="36"/>
      <c r="AV841" s="37"/>
      <c r="AW841" s="44">
        <f>parseTime(AU841)-(AV842=INT(RIGHT($F841, 1)))</f>
        <v>0</v>
      </c>
      <c r="AX841" s="45">
        <f t="shared" si="19411"/>
        <v>0</v>
      </c>
      <c r="AY841" s="36"/>
      <c r="AZ841" s="37"/>
      <c r="BA841" s="44">
        <f>parseTime(AY841)-(AZ842=INT(RIGHT($F841, 1)))</f>
        <v>0</v>
      </c>
      <c r="BB841" s="45">
        <f t="shared" si="19412"/>
        <v>0</v>
      </c>
      <c r="BC841" s="36"/>
      <c r="BD841" s="37"/>
      <c r="BE841" s="44">
        <f>parseTime(BC841)-(BD842=INT(RIGHT($F841, 1)))</f>
        <v>0</v>
      </c>
      <c r="BF841" s="45">
        <f t="shared" si="19413"/>
        <v>0</v>
      </c>
      <c r="BG841" s="36"/>
      <c r="BH841" s="37"/>
      <c r="BI841" s="44">
        <f>parseTime(BG841)-(BH842=INT(RIGHT($F841, 1)))</f>
        <v>0</v>
      </c>
      <c r="BJ841" s="45">
        <f t="shared" si="19414"/>
        <v>0</v>
      </c>
      <c r="BK841" s="36"/>
      <c r="BL841" s="37"/>
      <c r="BM841" s="44">
        <f>parseTime(BK841)-(BL842=INT(RIGHT($F841, 1)))</f>
        <v>0</v>
      </c>
      <c r="BN841" s="45">
        <f t="shared" si="19415"/>
        <v>0</v>
      </c>
      <c r="BO841" s="36"/>
      <c r="BP841" s="37"/>
      <c r="BQ841" s="44">
        <f t="shared" ref="BQ841" si="19480">parseTime(BO841)-(BP842=INT(RIGHT($F841, 1)))</f>
        <v>0</v>
      </c>
      <c r="BR841" s="45">
        <f t="shared" si="19417"/>
        <v>0</v>
      </c>
      <c r="BS841" s="36"/>
      <c r="BT841" s="37"/>
      <c r="BU841" s="44">
        <f t="shared" ref="BU841" si="19481">parseTime(BS841)-(BT842=INT(RIGHT($F841, 1)))</f>
        <v>0</v>
      </c>
      <c r="BV841" s="45">
        <f t="shared" si="19419"/>
        <v>0</v>
      </c>
      <c r="BW841" s="36"/>
      <c r="BX841" s="37"/>
      <c r="BY841" s="44">
        <f t="shared" ref="BY841" si="19482">parseTime(BW841)-(BX842=INT(RIGHT($F841, 1)))</f>
        <v>0</v>
      </c>
      <c r="BZ841" s="45">
        <f t="shared" si="19421"/>
        <v>0</v>
      </c>
      <c r="CA841" s="36"/>
      <c r="CB841" s="37"/>
      <c r="CC841" s="44">
        <f t="shared" ref="CC841" si="19483">parseTime(CA841)-(CB842=INT(RIGHT($F841, 1)))</f>
        <v>0</v>
      </c>
      <c r="CD841" s="45">
        <f t="shared" si="19423"/>
        <v>0</v>
      </c>
      <c r="CE841" s="36"/>
      <c r="CF841" s="37"/>
      <c r="CG841" s="44">
        <f t="shared" ref="CG841" si="19484">parseTime(CE841)-(CF842=INT(RIGHT($F841, 1)))</f>
        <v>0</v>
      </c>
      <c r="CH841" s="45">
        <f t="shared" si="19425"/>
        <v>0</v>
      </c>
    </row>
    <row r="842" spans="1:86" x14ac:dyDescent="0.25">
      <c r="A842" s="56"/>
      <c r="B842" s="57"/>
      <c r="C842" s="14">
        <f t="shared" si="19442"/>
        <v>0</v>
      </c>
      <c r="D842" s="14"/>
      <c r="E842" s="20"/>
      <c r="F842" s="51"/>
      <c r="G842" s="46" t="s">
        <v>134</v>
      </c>
      <c r="H842" s="38">
        <f t="shared" ref="H842" si="19485">lunchAdjust(G837:H841)</f>
        <v>0</v>
      </c>
      <c r="I842" s="48" t="s">
        <v>0</v>
      </c>
      <c r="J842" s="39">
        <f t="shared" ref="J842" si="19486">SUMPRODUCT(I837:I841*J837:J841)</f>
        <v>0</v>
      </c>
      <c r="K842" s="46" t="s">
        <v>134</v>
      </c>
      <c r="L842" s="38">
        <f t="shared" ref="L842" si="19487">lunchAdjust(K837:L841)</f>
        <v>0</v>
      </c>
      <c r="M842" s="48" t="s">
        <v>0</v>
      </c>
      <c r="N842" s="39">
        <f t="shared" ref="N842" si="19488">SUMPRODUCT(M837:M841*N837:N841)</f>
        <v>0</v>
      </c>
      <c r="O842" s="46" t="s">
        <v>134</v>
      </c>
      <c r="P842" s="38">
        <f t="shared" ref="P842" si="19489">lunchAdjust(O837:P841)</f>
        <v>0</v>
      </c>
      <c r="Q842" s="48" t="s">
        <v>0</v>
      </c>
      <c r="R842" s="39">
        <f t="shared" ref="R842" si="19490">SUMPRODUCT(Q837:Q841*R837:R841)</f>
        <v>0</v>
      </c>
      <c r="S842" s="46" t="s">
        <v>134</v>
      </c>
      <c r="T842" s="38">
        <f t="shared" ref="T842" si="19491">lunchAdjust(S837:T841)</f>
        <v>0</v>
      </c>
      <c r="U842" s="48" t="s">
        <v>0</v>
      </c>
      <c r="V842" s="39">
        <f t="shared" ref="V842" si="19492">SUMPRODUCT(U837:U841*V837:V841)</f>
        <v>0</v>
      </c>
      <c r="W842" s="46" t="s">
        <v>134</v>
      </c>
      <c r="X842" s="38">
        <f t="shared" ref="X842" si="19493">lunchAdjust(W837:X841)</f>
        <v>0</v>
      </c>
      <c r="Y842" s="48" t="s">
        <v>0</v>
      </c>
      <c r="Z842" s="39">
        <f t="shared" ref="Z842" si="19494">SUMPRODUCT(Y837:Y841*Z837:Z841)</f>
        <v>0</v>
      </c>
      <c r="AA842" s="46" t="s">
        <v>134</v>
      </c>
      <c r="AB842" s="38">
        <f t="shared" ref="AB842" si="19495">lunchAdjust(AA837:AB841)</f>
        <v>0</v>
      </c>
      <c r="AC842" s="48" t="s">
        <v>0</v>
      </c>
      <c r="AD842" s="39">
        <f t="shared" ref="AD842" si="19496">SUMPRODUCT(AC837:AC841*AD837:AD841)</f>
        <v>0</v>
      </c>
      <c r="AE842" s="46" t="s">
        <v>134</v>
      </c>
      <c r="AF842" s="38">
        <f t="shared" ref="AF842" si="19497">lunchAdjust(AE837:AF841)</f>
        <v>0</v>
      </c>
      <c r="AG842" s="48" t="s">
        <v>0</v>
      </c>
      <c r="AH842" s="39">
        <f t="shared" ref="AH842" si="19498">SUMPRODUCT(AG837:AG841*AH837:AH841)</f>
        <v>0</v>
      </c>
      <c r="AI842" s="46" t="s">
        <v>134</v>
      </c>
      <c r="AJ842" s="38">
        <f t="shared" ref="AJ842" si="19499">lunchAdjust(AI837:AJ841)</f>
        <v>0</v>
      </c>
      <c r="AK842" s="48" t="s">
        <v>0</v>
      </c>
      <c r="AL842" s="39">
        <f t="shared" ref="AL842" si="19500">SUMPRODUCT(AK837:AK841*AL837:AL841)</f>
        <v>0</v>
      </c>
      <c r="AM842" s="46" t="s">
        <v>134</v>
      </c>
      <c r="AN842" s="38">
        <f t="shared" ref="AN842" si="19501">lunchAdjust(AM837:AN841)</f>
        <v>0</v>
      </c>
      <c r="AO842" s="48" t="s">
        <v>0</v>
      </c>
      <c r="AP842" s="39">
        <f t="shared" ref="AP842" si="19502">SUMPRODUCT(AO837:AO841*AP837:AP841)</f>
        <v>0</v>
      </c>
      <c r="AQ842" s="46" t="s">
        <v>134</v>
      </c>
      <c r="AR842" s="38">
        <f t="shared" ref="AR842" si="19503">lunchAdjust(AQ837:AR841)</f>
        <v>0</v>
      </c>
      <c r="AS842" s="48" t="s">
        <v>0</v>
      </c>
      <c r="AT842" s="39">
        <f t="shared" ref="AT842" si="19504">SUMPRODUCT(AS837:AS841*AT837:AT841)</f>
        <v>0</v>
      </c>
      <c r="AU842" s="46" t="s">
        <v>134</v>
      </c>
      <c r="AV842" s="38">
        <f t="shared" ref="AV842" si="19505">lunchAdjust(AU837:AV841)</f>
        <v>0</v>
      </c>
      <c r="AW842" s="48" t="s">
        <v>0</v>
      </c>
      <c r="AX842" s="39">
        <f t="shared" ref="AX842" si="19506">SUMPRODUCT(AW837:AW841*AX837:AX841)</f>
        <v>0</v>
      </c>
      <c r="AY842" s="46" t="s">
        <v>134</v>
      </c>
      <c r="AZ842" s="38">
        <f t="shared" ref="AZ842" si="19507">lunchAdjust(AY837:AZ841)</f>
        <v>0</v>
      </c>
      <c r="BA842" s="48" t="s">
        <v>0</v>
      </c>
      <c r="BB842" s="39">
        <f t="shared" ref="BB842" si="19508">SUMPRODUCT(BA837:BA841*BB837:BB841)</f>
        <v>0</v>
      </c>
      <c r="BC842" s="46" t="s">
        <v>134</v>
      </c>
      <c r="BD842" s="38">
        <f t="shared" ref="BD842" si="19509">lunchAdjust(BC837:BD841)</f>
        <v>0</v>
      </c>
      <c r="BE842" s="48" t="s">
        <v>0</v>
      </c>
      <c r="BF842" s="39">
        <f t="shared" ref="BF842" si="19510">SUMPRODUCT(BE837:BE841*BF837:BF841)</f>
        <v>0</v>
      </c>
      <c r="BG842" s="46" t="s">
        <v>134</v>
      </c>
      <c r="BH842" s="38">
        <f t="shared" ref="BH842" si="19511">lunchAdjust(BG837:BH841)</f>
        <v>0</v>
      </c>
      <c r="BI842" s="48" t="s">
        <v>0</v>
      </c>
      <c r="BJ842" s="39">
        <f t="shared" ref="BJ842" si="19512">SUMPRODUCT(BI837:BI841*BJ837:BJ841)</f>
        <v>0</v>
      </c>
      <c r="BK842" s="46" t="s">
        <v>134</v>
      </c>
      <c r="BL842" s="38">
        <f t="shared" ref="BL842" si="19513">lunchAdjust(BK837:BL841)</f>
        <v>0</v>
      </c>
      <c r="BM842" s="48" t="s">
        <v>0</v>
      </c>
      <c r="BN842" s="39">
        <f t="shared" ref="BN842" si="19514">SUMPRODUCT(BM837:BM841*BN837:BN841)</f>
        <v>0</v>
      </c>
      <c r="BO842" s="46" t="s">
        <v>134</v>
      </c>
      <c r="BP842" s="38">
        <f t="shared" ref="BP842" si="19515">lunchAdjust(BO837:BP841)</f>
        <v>0</v>
      </c>
      <c r="BQ842" s="48" t="s">
        <v>0</v>
      </c>
      <c r="BR842" s="39">
        <f t="shared" ref="BR842" si="19516">SUMPRODUCT(BQ837:BQ841*BR837:BR841)</f>
        <v>0</v>
      </c>
      <c r="BS842" s="46" t="s">
        <v>134</v>
      </c>
      <c r="BT842" s="38">
        <f t="shared" ref="BT842" si="19517">lunchAdjust(BS837:BT841)</f>
        <v>0</v>
      </c>
      <c r="BU842" s="48" t="s">
        <v>0</v>
      </c>
      <c r="BV842" s="39">
        <f t="shared" ref="BV842" si="19518">SUMPRODUCT(BU837:BU841*BV837:BV841)</f>
        <v>0</v>
      </c>
      <c r="BW842" s="46" t="s">
        <v>134</v>
      </c>
      <c r="BX842" s="38">
        <f t="shared" ref="BX842" si="19519">lunchAdjust(BW837:BX841)</f>
        <v>0</v>
      </c>
      <c r="BY842" s="48" t="s">
        <v>0</v>
      </c>
      <c r="BZ842" s="39">
        <f t="shared" ref="BZ842" si="19520">SUMPRODUCT(BY837:BY841*BZ837:BZ841)</f>
        <v>0</v>
      </c>
      <c r="CA842" s="46" t="s">
        <v>134</v>
      </c>
      <c r="CB842" s="38">
        <f t="shared" ref="CB842" si="19521">lunchAdjust(CA837:CB841)</f>
        <v>0</v>
      </c>
      <c r="CC842" s="48" t="s">
        <v>0</v>
      </c>
      <c r="CD842" s="39">
        <f t="shared" ref="CD842" si="19522">SUMPRODUCT(CC837:CC841*CD837:CD841)</f>
        <v>0</v>
      </c>
      <c r="CE842" s="46" t="s">
        <v>134</v>
      </c>
      <c r="CF842" s="38">
        <f t="shared" ref="CF842" si="19523">lunchAdjust(CE837:CF841)</f>
        <v>0</v>
      </c>
      <c r="CG842" s="48" t="s">
        <v>0</v>
      </c>
      <c r="CH842" s="39">
        <f t="shared" ref="CH842" si="19524">SUMPRODUCT(CG837:CG841*CH837:CH841)</f>
        <v>0</v>
      </c>
    </row>
    <row r="843" spans="1:86" ht="15.75" thickBot="1" x14ac:dyDescent="0.3">
      <c r="A843" s="58" t="s">
        <v>121</v>
      </c>
      <c r="B843" s="59">
        <f ca="1">roleHours(G837:CH843, "OUT")</f>
        <v>0</v>
      </c>
      <c r="C843" s="54" t="s">
        <v>137</v>
      </c>
      <c r="D843" s="22">
        <f ca="1">roleHours(G837:CH843, "PTO")</f>
        <v>0</v>
      </c>
      <c r="E843" s="23"/>
      <c r="F843" s="52"/>
      <c r="G843" s="47" t="s">
        <v>39</v>
      </c>
      <c r="H843" s="40">
        <f t="shared" si="19023"/>
        <v>0</v>
      </c>
      <c r="I843" s="49" t="s">
        <v>135</v>
      </c>
      <c r="J843" s="41">
        <f t="shared" ref="J843" si="19525">J842*G$4</f>
        <v>0</v>
      </c>
      <c r="K843" s="47" t="s">
        <v>39</v>
      </c>
      <c r="L843" s="40">
        <f t="shared" ref="L843" si="19526">SUMPRODUCT(M837:M841*(L837:L841="PTO"))+SUMPRODUCT(M837:M841*(L837:L841="HOL"))</f>
        <v>0</v>
      </c>
      <c r="M843" s="49" t="s">
        <v>135</v>
      </c>
      <c r="N843" s="41">
        <f t="shared" ref="N843" si="19527">N842*K$4</f>
        <v>0</v>
      </c>
      <c r="O843" s="47" t="s">
        <v>39</v>
      </c>
      <c r="P843" s="40">
        <f t="shared" ref="P843" si="19528">SUMPRODUCT(Q837:Q841*(P837:P841="PTO"))+SUMPRODUCT(Q837:Q841*(P837:P841="HOL"))</f>
        <v>0</v>
      </c>
      <c r="Q843" s="49" t="s">
        <v>135</v>
      </c>
      <c r="R843" s="41">
        <f t="shared" ref="R843" si="19529">R842*O$4</f>
        <v>0</v>
      </c>
      <c r="S843" s="47" t="s">
        <v>39</v>
      </c>
      <c r="T843" s="40">
        <f t="shared" ref="T843" si="19530">SUMPRODUCT(U837:U841*(T837:T841="PTO"))+SUMPRODUCT(U837:U841*(T837:T841="HOL"))</f>
        <v>0</v>
      </c>
      <c r="U843" s="49" t="s">
        <v>135</v>
      </c>
      <c r="V843" s="41">
        <f t="shared" ref="V843" si="19531">V842*S$4</f>
        <v>0</v>
      </c>
      <c r="W843" s="47" t="s">
        <v>39</v>
      </c>
      <c r="X843" s="40">
        <f t="shared" ref="X843" si="19532">SUMPRODUCT(Y837:Y841*(X837:X841="PTO"))+SUMPRODUCT(Y837:Y841*(X837:X841="HOL"))</f>
        <v>0</v>
      </c>
      <c r="Y843" s="49" t="s">
        <v>135</v>
      </c>
      <c r="Z843" s="41">
        <f t="shared" ref="Z843" si="19533">Z842*W$4</f>
        <v>0</v>
      </c>
      <c r="AA843" s="47" t="s">
        <v>39</v>
      </c>
      <c r="AB843" s="40">
        <f t="shared" ref="AB843" si="19534">SUMPRODUCT(AC837:AC841*(AB837:AB841="PTO"))+SUMPRODUCT(AC837:AC841*(AB837:AB841="HOL"))</f>
        <v>0</v>
      </c>
      <c r="AC843" s="49" t="s">
        <v>135</v>
      </c>
      <c r="AD843" s="41">
        <f t="shared" ref="AD843" si="19535">AD842*AA$4</f>
        <v>0</v>
      </c>
      <c r="AE843" s="47" t="s">
        <v>39</v>
      </c>
      <c r="AF843" s="40">
        <f t="shared" ref="AF843" si="19536">SUMPRODUCT(AG837:AG841*(AF837:AF841="PTO"))+SUMPRODUCT(AG837:AG841*(AF837:AF841="HOL"))</f>
        <v>0</v>
      </c>
      <c r="AG843" s="49" t="s">
        <v>135</v>
      </c>
      <c r="AH843" s="41">
        <f t="shared" ref="AH843" si="19537">AH842*AE$4</f>
        <v>0</v>
      </c>
      <c r="AI843" s="47" t="s">
        <v>39</v>
      </c>
      <c r="AJ843" s="40">
        <f t="shared" ref="AJ843" si="19538">SUMPRODUCT(AK837:AK841*(AJ837:AJ841="PTO"))+SUMPRODUCT(AK837:AK841*(AJ837:AJ841="HOL"))</f>
        <v>0</v>
      </c>
      <c r="AK843" s="49" t="s">
        <v>135</v>
      </c>
      <c r="AL843" s="41">
        <f>AL842*AI$4</f>
        <v>0</v>
      </c>
      <c r="AM843" s="47" t="s">
        <v>39</v>
      </c>
      <c r="AN843" s="40">
        <f t="shared" ref="AN843" si="19539">SUMPRODUCT(AO837:AO841*(AN837:AN841="PTO"))+SUMPRODUCT(AO837:AO841*(AN837:AN841="HOL"))</f>
        <v>0</v>
      </c>
      <c r="AO843" s="49" t="s">
        <v>135</v>
      </c>
      <c r="AP843" s="41">
        <f t="shared" ref="AP843" si="19540">AP842*AM$4</f>
        <v>0</v>
      </c>
      <c r="AQ843" s="47" t="s">
        <v>39</v>
      </c>
      <c r="AR843" s="40">
        <f t="shared" ref="AR843" si="19541">SUMPRODUCT(AS837:AS841*(AR837:AR841="PTO"))+SUMPRODUCT(AS837:AS841*(AR837:AR841="HOL"))</f>
        <v>0</v>
      </c>
      <c r="AS843" s="49" t="s">
        <v>135</v>
      </c>
      <c r="AT843" s="41">
        <f t="shared" ref="AT843" si="19542">AT842*AQ$4</f>
        <v>0</v>
      </c>
      <c r="AU843" s="47" t="s">
        <v>39</v>
      </c>
      <c r="AV843" s="40">
        <f t="shared" ref="AV843" si="19543">SUMPRODUCT(AW837:AW841*(AV837:AV841="PTO"))+SUMPRODUCT(AW837:AW841*(AV837:AV841="HOL"))</f>
        <v>0</v>
      </c>
      <c r="AW843" s="49" t="s">
        <v>135</v>
      </c>
      <c r="AX843" s="41">
        <f>AX842*AU$4</f>
        <v>0</v>
      </c>
      <c r="AY843" s="47" t="s">
        <v>39</v>
      </c>
      <c r="AZ843" s="40">
        <f t="shared" ref="AZ843" si="19544">SUMPRODUCT(BA837:BA841*(AZ837:AZ841="PTO"))+SUMPRODUCT(BA837:BA841*(AZ837:AZ841="HOL"))</f>
        <v>0</v>
      </c>
      <c r="BA843" s="49" t="s">
        <v>135</v>
      </c>
      <c r="BB843" s="41">
        <f>BB842*AY$4</f>
        <v>0</v>
      </c>
      <c r="BC843" s="47" t="s">
        <v>39</v>
      </c>
      <c r="BD843" s="40">
        <f t="shared" ref="BD843" si="19545">SUMPRODUCT(BE837:BE841*(BD837:BD841="PTO"))+SUMPRODUCT(BE837:BE841*(BD837:BD841="HOL"))</f>
        <v>0</v>
      </c>
      <c r="BE843" s="49" t="s">
        <v>135</v>
      </c>
      <c r="BF843" s="41">
        <f>BF842*BC$4</f>
        <v>0</v>
      </c>
      <c r="BG843" s="47" t="s">
        <v>39</v>
      </c>
      <c r="BH843" s="40">
        <f t="shared" ref="BH843" si="19546">SUMPRODUCT(BI837:BI841*(BH837:BH841="PTO"))+SUMPRODUCT(BI837:BI841*(BH837:BH841="HOL"))</f>
        <v>0</v>
      </c>
      <c r="BI843" s="49" t="s">
        <v>135</v>
      </c>
      <c r="BJ843" s="41">
        <f>BJ842*BG$4</f>
        <v>0</v>
      </c>
      <c r="BK843" s="47" t="s">
        <v>39</v>
      </c>
      <c r="BL843" s="40">
        <f t="shared" ref="BL843" si="19547">SUMPRODUCT(BM837:BM841*(BL837:BL841="PTO"))+SUMPRODUCT(BM837:BM841*(BL837:BL841="HOL"))</f>
        <v>0</v>
      </c>
      <c r="BM843" s="49" t="s">
        <v>135</v>
      </c>
      <c r="BN843" s="41">
        <f>BN842*BK$4</f>
        <v>0</v>
      </c>
      <c r="BO843" s="47" t="s">
        <v>39</v>
      </c>
      <c r="BP843" s="40">
        <f t="shared" ref="BP843" si="19548">SUMPRODUCT(BQ837:BQ841*(BP837:BP841="PTO"))+SUMPRODUCT(BQ837:BQ841*(BP837:BP841="HOL"))</f>
        <v>0</v>
      </c>
      <c r="BQ843" s="49" t="s">
        <v>135</v>
      </c>
      <c r="BR843" s="41">
        <f t="shared" ref="BR843" si="19549">BR842*BO$4</f>
        <v>0</v>
      </c>
      <c r="BS843" s="47" t="s">
        <v>39</v>
      </c>
      <c r="BT843" s="40">
        <f t="shared" ref="BT843" si="19550">SUMPRODUCT(BU837:BU841*(BT837:BT841="PTO"))+SUMPRODUCT(BU837:BU841*(BT837:BT841="HOL"))</f>
        <v>0</v>
      </c>
      <c r="BU843" s="49" t="s">
        <v>135</v>
      </c>
      <c r="BV843" s="41">
        <f t="shared" ref="BV843" si="19551">BV842*BS$4</f>
        <v>0</v>
      </c>
      <c r="BW843" s="47" t="s">
        <v>39</v>
      </c>
      <c r="BX843" s="40">
        <f t="shared" ref="BX843" si="19552">SUMPRODUCT(BY837:BY841*(BX837:BX841="PTO"))+SUMPRODUCT(BY837:BY841*(BX837:BX841="HOL"))</f>
        <v>0</v>
      </c>
      <c r="BY843" s="49" t="s">
        <v>135</v>
      </c>
      <c r="BZ843" s="41">
        <f t="shared" ref="BZ843" si="19553">BZ842*BW$4</f>
        <v>0</v>
      </c>
      <c r="CA843" s="47" t="s">
        <v>39</v>
      </c>
      <c r="CB843" s="40">
        <f t="shared" ref="CB843" si="19554">SUMPRODUCT(CC837:CC841*(CB837:CB841="PTO"))+SUMPRODUCT(CC837:CC841*(CB837:CB841="HOL"))</f>
        <v>0</v>
      </c>
      <c r="CC843" s="49" t="s">
        <v>135</v>
      </c>
      <c r="CD843" s="41">
        <f t="shared" ref="CD843" si="19555">CD842*CA$4</f>
        <v>0</v>
      </c>
      <c r="CE843" s="47" t="s">
        <v>39</v>
      </c>
      <c r="CF843" s="40">
        <f t="shared" ref="CF843" si="19556">SUMPRODUCT(CG837:CG841*(CF837:CF841="PTO"))+SUMPRODUCT(CG837:CG841*(CF837:CF841="HOL"))</f>
        <v>0</v>
      </c>
      <c r="CG843" s="49" t="s">
        <v>135</v>
      </c>
      <c r="CH843" s="41">
        <f t="shared" ref="CH843" si="19557">CH842*CE$4</f>
        <v>0</v>
      </c>
    </row>
    <row r="844" spans="1:86" x14ac:dyDescent="0.25">
      <c r="A844" s="70" t="s">
        <v>133</v>
      </c>
      <c r="B844" s="71">
        <f t="shared" ref="B844" ca="1" si="19558">D844-B845</f>
        <v>9.2364422112437126</v>
      </c>
      <c r="C844" s="72" t="s">
        <v>122</v>
      </c>
      <c r="D844" s="71">
        <f>IFERROR(INDEX(Holidays[FTE], MATCH(Entry!E844, Holidays[Date], 0)), 1)*8*INDEX(FTEguide[[1]:[12]], MATCH(Entry!E845, FTEguide[Weekday], 0), IF(Entry!E847&gt;0, Entry!E847, MONTH(Entry!E844)))</f>
        <v>79.736442211243713</v>
      </c>
      <c r="E844" s="60">
        <f t="shared" si="18555"/>
        <v>43948</v>
      </c>
      <c r="F844" s="50" t="s">
        <v>128</v>
      </c>
      <c r="G844" s="34" t="s">
        <v>136</v>
      </c>
      <c r="H844" s="35" t="s">
        <v>23</v>
      </c>
      <c r="I844" s="42">
        <f t="shared" ref="I844" si="19559">parseTime(G844)-(H849=INT(RIGHT($F844, 1)))</f>
        <v>8</v>
      </c>
      <c r="J844" s="43">
        <f t="shared" ref="J844:J848" si="19560">isClocked(H844)</f>
        <v>1</v>
      </c>
      <c r="K844" s="34" t="s">
        <v>136</v>
      </c>
      <c r="L844" s="35" t="s">
        <v>23</v>
      </c>
      <c r="M844" s="42">
        <f t="shared" ref="M844" si="19561">parseTime(K844)-(L849=INT(RIGHT($F844, 1)))</f>
        <v>8</v>
      </c>
      <c r="N844" s="43">
        <f t="shared" ref="N844:N848" si="19562">isClocked(L844)</f>
        <v>1</v>
      </c>
      <c r="O844" s="34" t="s">
        <v>180</v>
      </c>
      <c r="P844" s="35" t="s">
        <v>23</v>
      </c>
      <c r="Q844" s="42">
        <f t="shared" ref="Q844" si="19563">parseTime(O844)-(P849=INT(RIGHT($F844, 1)))</f>
        <v>8</v>
      </c>
      <c r="R844" s="43">
        <f t="shared" ref="R844:R848" si="19564">isClocked(P844)</f>
        <v>1</v>
      </c>
      <c r="S844" s="34" t="s">
        <v>150</v>
      </c>
      <c r="T844" s="35" t="s">
        <v>23</v>
      </c>
      <c r="U844" s="42">
        <f t="shared" ref="U844" si="19565">parseTime(S844)-(T849=INT(RIGHT($F844, 1)))</f>
        <v>8</v>
      </c>
      <c r="V844" s="43">
        <f t="shared" ref="V844:V848" si="19566">isClocked(T844)</f>
        <v>1</v>
      </c>
      <c r="W844" s="34" t="s">
        <v>136</v>
      </c>
      <c r="X844" s="35" t="s">
        <v>25</v>
      </c>
      <c r="Y844" s="42">
        <f t="shared" ref="Y844" si="19567">parseTime(W844)-(X849=INT(RIGHT($F844, 1)))</f>
        <v>8</v>
      </c>
      <c r="Z844" s="43">
        <f t="shared" ref="Z844:Z848" si="19568">isClocked(X844)</f>
        <v>1</v>
      </c>
      <c r="AA844" s="34" t="s">
        <v>136</v>
      </c>
      <c r="AB844" s="35" t="s">
        <v>23</v>
      </c>
      <c r="AC844" s="42">
        <f t="shared" ref="AC844" si="19569">parseTime(AA844)-(AB849=INT(RIGHT($F844, 1)))</f>
        <v>8</v>
      </c>
      <c r="AD844" s="43">
        <f t="shared" ref="AD844:AD848" si="19570">isClocked(AB844)</f>
        <v>1</v>
      </c>
      <c r="AE844" s="34" t="s">
        <v>261</v>
      </c>
      <c r="AF844" s="35" t="s">
        <v>23</v>
      </c>
      <c r="AG844" s="42">
        <f t="shared" ref="AG844" si="19571">parseTime(AE844)-(AF849=INT(RIGHT($F844, 1)))</f>
        <v>6.5</v>
      </c>
      <c r="AH844" s="43">
        <f t="shared" ref="AH844:AH848" si="19572">isClocked(AF844)</f>
        <v>1</v>
      </c>
      <c r="AI844" s="34" t="s">
        <v>136</v>
      </c>
      <c r="AJ844" s="35" t="s">
        <v>23</v>
      </c>
      <c r="AK844" s="42">
        <f>parseTime(AI844)-(AJ849=INT(RIGHT($F844, 1)))</f>
        <v>8</v>
      </c>
      <c r="AL844" s="43">
        <f t="shared" ref="AL844:AL848" si="19573">isClocked(AJ844)</f>
        <v>1</v>
      </c>
      <c r="AM844" s="34" t="s">
        <v>150</v>
      </c>
      <c r="AN844" s="35" t="s">
        <v>23</v>
      </c>
      <c r="AO844" s="42">
        <f t="shared" ref="AO844" si="19574">parseTime(AM844)-(AN849=INT(RIGHT($F844, 1)))</f>
        <v>8</v>
      </c>
      <c r="AP844" s="43">
        <f t="shared" ref="AP844:AP848" si="19575">isClocked(AN844)</f>
        <v>1</v>
      </c>
      <c r="AQ844" s="34"/>
      <c r="AR844" s="35"/>
      <c r="AS844" s="42">
        <f t="shared" ref="AS844" si="19576">parseTime(AQ844)-(AR849=INT(RIGHT($F844, 1)))</f>
        <v>0</v>
      </c>
      <c r="AT844" s="43">
        <f t="shared" ref="AT844:AT848" si="19577">isClocked(AR844)</f>
        <v>0</v>
      </c>
      <c r="AU844" s="34" t="s">
        <v>136</v>
      </c>
      <c r="AV844" s="35" t="s">
        <v>24</v>
      </c>
      <c r="AW844" s="42">
        <f>parseTime(AU844)-(AV849=INT(RIGHT($F844, 1)))</f>
        <v>8</v>
      </c>
      <c r="AX844" s="43">
        <f t="shared" ref="AX844:AX848" si="19578">isClocked(AV844)</f>
        <v>1</v>
      </c>
      <c r="AY844" s="34"/>
      <c r="AZ844" s="35"/>
      <c r="BA844" s="42">
        <f>parseTime(AY844)-(AZ849=INT(RIGHT($F844, 1)))</f>
        <v>0</v>
      </c>
      <c r="BB844" s="43">
        <f t="shared" ref="BB844:BB848" si="19579">isClocked(AZ844)</f>
        <v>0</v>
      </c>
      <c r="BC844" s="34"/>
      <c r="BD844" s="35"/>
      <c r="BE844" s="42">
        <f>parseTime(BC844)-(BD849=INT(RIGHT($F844, 1)))</f>
        <v>0</v>
      </c>
      <c r="BF844" s="43">
        <f t="shared" ref="BF844:BF848" si="19580">isClocked(BD844)</f>
        <v>0</v>
      </c>
      <c r="BG844" s="34"/>
      <c r="BH844" s="35"/>
      <c r="BI844" s="42">
        <f>parseTime(BG844)-(BH849=INT(RIGHT($F844, 1)))</f>
        <v>0</v>
      </c>
      <c r="BJ844" s="43">
        <f t="shared" ref="BJ844:BJ848" si="19581">isClocked(BH844)</f>
        <v>0</v>
      </c>
      <c r="BK844" s="34"/>
      <c r="BL844" s="35"/>
      <c r="BM844" s="42">
        <f>parseTime(BK844)-(BL849=INT(RIGHT($F844, 1)))</f>
        <v>0</v>
      </c>
      <c r="BN844" s="43">
        <f t="shared" ref="BN844:BN848" si="19582">isClocked(BL844)</f>
        <v>0</v>
      </c>
      <c r="BO844" s="34"/>
      <c r="BP844" s="35"/>
      <c r="BQ844" s="42">
        <f t="shared" ref="BQ844" si="19583">parseTime(BO844)-(BP849=INT(RIGHT($F844, 1)))</f>
        <v>0</v>
      </c>
      <c r="BR844" s="43">
        <f t="shared" ref="BR844:BR848" si="19584">isClocked(BP844)</f>
        <v>0</v>
      </c>
      <c r="BS844" s="34"/>
      <c r="BT844" s="35"/>
      <c r="BU844" s="42">
        <f t="shared" ref="BU844" si="19585">parseTime(BS844)-(BT849=INT(RIGHT($F844, 1)))</f>
        <v>0</v>
      </c>
      <c r="BV844" s="43">
        <f t="shared" ref="BV844:BV848" si="19586">isClocked(BT844)</f>
        <v>0</v>
      </c>
      <c r="BW844" s="34"/>
      <c r="BX844" s="35"/>
      <c r="BY844" s="42">
        <f t="shared" ref="BY844" si="19587">parseTime(BW844)-(BX849=INT(RIGHT($F844, 1)))</f>
        <v>0</v>
      </c>
      <c r="BZ844" s="43">
        <f t="shared" ref="BZ844:BZ848" si="19588">isClocked(BX844)</f>
        <v>0</v>
      </c>
      <c r="CA844" s="34"/>
      <c r="CB844" s="35"/>
      <c r="CC844" s="42">
        <f t="shared" ref="CC844" si="19589">parseTime(CA844)-(CB849=INT(RIGHT($F844, 1)))</f>
        <v>0</v>
      </c>
      <c r="CD844" s="43">
        <f t="shared" ref="CD844:CD848" si="19590">isClocked(CB844)</f>
        <v>0</v>
      </c>
      <c r="CE844" s="34"/>
      <c r="CF844" s="35"/>
      <c r="CG844" s="42">
        <f t="shared" ref="CG844" si="19591">parseTime(CE844)-(CF849=INT(RIGHT($F844, 1)))</f>
        <v>0</v>
      </c>
      <c r="CH844" s="43">
        <f t="shared" ref="CH844:CH848" si="19592">isClocked(CF844)</f>
        <v>0</v>
      </c>
    </row>
    <row r="845" spans="1:86" x14ac:dyDescent="0.25">
      <c r="A845" s="56" t="s">
        <v>0</v>
      </c>
      <c r="B845" s="57">
        <f t="shared" ref="B845" ca="1" si="19593">SUM(B846:B849)</f>
        <v>70.5</v>
      </c>
      <c r="C845" s="14" t="s">
        <v>252</v>
      </c>
      <c r="D845" s="14">
        <f>(E848+(E847/2))*8-0.5</f>
        <v>36.700000000000003</v>
      </c>
      <c r="E845" s="55" t="str">
        <f t="shared" ref="E845" si="19594">TEXT(E844, "dddd")</f>
        <v>Monday</v>
      </c>
      <c r="F845" s="51" t="s">
        <v>129</v>
      </c>
      <c r="G845" s="36"/>
      <c r="H845" s="37"/>
      <c r="I845" s="44">
        <f t="shared" ref="I845" si="19595">parseTime(G845)-(H849=INT(RIGHT($F845, 1)))</f>
        <v>0</v>
      </c>
      <c r="J845" s="45">
        <f t="shared" si="19560"/>
        <v>0</v>
      </c>
      <c r="K845" s="36"/>
      <c r="L845" s="37"/>
      <c r="M845" s="44">
        <f t="shared" ref="M845" si="19596">parseTime(K845)-(L849=INT(RIGHT($F845, 1)))</f>
        <v>0</v>
      </c>
      <c r="N845" s="45">
        <f t="shared" si="19562"/>
        <v>0</v>
      </c>
      <c r="O845" s="36"/>
      <c r="P845" s="37"/>
      <c r="Q845" s="44">
        <f t="shared" ref="Q845" si="19597">parseTime(O845)-(P849=INT(RIGHT($F845, 1)))</f>
        <v>0</v>
      </c>
      <c r="R845" s="45">
        <f t="shared" si="19564"/>
        <v>0</v>
      </c>
      <c r="S845" s="36"/>
      <c r="T845" s="37"/>
      <c r="U845" s="44">
        <f t="shared" ref="U845" si="19598">parseTime(S845)-(T849=INT(RIGHT($F845, 1)))</f>
        <v>0</v>
      </c>
      <c r="V845" s="45">
        <f t="shared" si="19566"/>
        <v>0</v>
      </c>
      <c r="W845" s="36"/>
      <c r="X845" s="37"/>
      <c r="Y845" s="44">
        <f t="shared" ref="Y845" si="19599">parseTime(W845)-(X849=INT(RIGHT($F845, 1)))</f>
        <v>0</v>
      </c>
      <c r="Z845" s="45">
        <f t="shared" si="19568"/>
        <v>0</v>
      </c>
      <c r="AA845" s="36"/>
      <c r="AB845" s="37"/>
      <c r="AC845" s="44">
        <f t="shared" ref="AC845" si="19600">parseTime(AA845)-(AB849=INT(RIGHT($F845, 1)))</f>
        <v>0</v>
      </c>
      <c r="AD845" s="45">
        <f t="shared" si="19570"/>
        <v>0</v>
      </c>
      <c r="AE845" s="36"/>
      <c r="AF845" s="37"/>
      <c r="AG845" s="44">
        <f t="shared" ref="AG845" si="19601">parseTime(AE845)-(AF849=INT(RIGHT($F845, 1)))</f>
        <v>0</v>
      </c>
      <c r="AH845" s="45">
        <f t="shared" si="19572"/>
        <v>0</v>
      </c>
      <c r="AI845" s="36"/>
      <c r="AJ845" s="37"/>
      <c r="AK845" s="44">
        <f>parseTime(AI845)-(AJ849=INT(RIGHT($F845, 1)))</f>
        <v>0</v>
      </c>
      <c r="AL845" s="45">
        <f t="shared" si="19573"/>
        <v>0</v>
      </c>
      <c r="AM845" s="36"/>
      <c r="AN845" s="37"/>
      <c r="AO845" s="44">
        <f t="shared" ref="AO845" si="19602">parseTime(AM845)-(AN849=INT(RIGHT($F845, 1)))</f>
        <v>0</v>
      </c>
      <c r="AP845" s="45">
        <f t="shared" si="19575"/>
        <v>0</v>
      </c>
      <c r="AQ845" s="36"/>
      <c r="AR845" s="37"/>
      <c r="AS845" s="44">
        <f t="shared" ref="AS845" si="19603">parseTime(AQ845)-(AR849=INT(RIGHT($F845, 1)))</f>
        <v>0</v>
      </c>
      <c r="AT845" s="45">
        <f t="shared" si="19577"/>
        <v>0</v>
      </c>
      <c r="AU845" s="36"/>
      <c r="AV845" s="37"/>
      <c r="AW845" s="44">
        <f>parseTime(AU845)-(AV849=INT(RIGHT($F845, 1)))</f>
        <v>0</v>
      </c>
      <c r="AX845" s="45">
        <f t="shared" si="19578"/>
        <v>0</v>
      </c>
      <c r="AY845" s="36"/>
      <c r="AZ845" s="37"/>
      <c r="BA845" s="44">
        <f>parseTime(AY845)-(AZ849=INT(RIGHT($F845, 1)))</f>
        <v>0</v>
      </c>
      <c r="BB845" s="45">
        <f t="shared" si="19579"/>
        <v>0</v>
      </c>
      <c r="BC845" s="36"/>
      <c r="BD845" s="37"/>
      <c r="BE845" s="44">
        <f>parseTime(BC845)-(BD849=INT(RIGHT($F845, 1)))</f>
        <v>0</v>
      </c>
      <c r="BF845" s="45">
        <f t="shared" si="19580"/>
        <v>0</v>
      </c>
      <c r="BG845" s="36"/>
      <c r="BH845" s="37"/>
      <c r="BI845" s="44">
        <f>parseTime(BG845)-(BH849=INT(RIGHT($F845, 1)))</f>
        <v>0</v>
      </c>
      <c r="BJ845" s="45">
        <f t="shared" si="19581"/>
        <v>0</v>
      </c>
      <c r="BK845" s="36"/>
      <c r="BL845" s="37"/>
      <c r="BM845" s="44">
        <f>parseTime(BK845)-(BL849=INT(RIGHT($F845, 1)))</f>
        <v>0</v>
      </c>
      <c r="BN845" s="45">
        <f t="shared" si="19582"/>
        <v>0</v>
      </c>
      <c r="BO845" s="36"/>
      <c r="BP845" s="37"/>
      <c r="BQ845" s="44">
        <f t="shared" ref="BQ845" si="19604">parseTime(BO845)-(BP849=INT(RIGHT($F845, 1)))</f>
        <v>0</v>
      </c>
      <c r="BR845" s="45">
        <f t="shared" si="19584"/>
        <v>0</v>
      </c>
      <c r="BS845" s="36"/>
      <c r="BT845" s="37"/>
      <c r="BU845" s="44">
        <f t="shared" ref="BU845" si="19605">parseTime(BS845)-(BT849=INT(RIGHT($F845, 1)))</f>
        <v>0</v>
      </c>
      <c r="BV845" s="45">
        <f t="shared" si="19586"/>
        <v>0</v>
      </c>
      <c r="BW845" s="36"/>
      <c r="BX845" s="37"/>
      <c r="BY845" s="44">
        <f t="shared" ref="BY845" si="19606">parseTime(BW845)-(BX849=INT(RIGHT($F845, 1)))</f>
        <v>0</v>
      </c>
      <c r="BZ845" s="45">
        <f t="shared" si="19588"/>
        <v>0</v>
      </c>
      <c r="CA845" s="36"/>
      <c r="CB845" s="37"/>
      <c r="CC845" s="44">
        <f t="shared" ref="CC845" si="19607">parseTime(CA845)-(CB849=INT(RIGHT($F845, 1)))</f>
        <v>0</v>
      </c>
      <c r="CD845" s="45">
        <f t="shared" si="19590"/>
        <v>0</v>
      </c>
      <c r="CE845" s="36"/>
      <c r="CF845" s="37"/>
      <c r="CG845" s="44">
        <f t="shared" ref="CG845" si="19608">parseTime(CE845)-(CF849=INT(RIGHT($F845, 1)))</f>
        <v>0</v>
      </c>
      <c r="CH845" s="45">
        <f t="shared" si="19592"/>
        <v>0</v>
      </c>
    </row>
    <row r="846" spans="1:86" x14ac:dyDescent="0.25">
      <c r="A846" s="56" t="s">
        <v>117</v>
      </c>
      <c r="B846" s="57">
        <f ca="1">roleHours(G844:CH850, "MFD")</f>
        <v>62.5</v>
      </c>
      <c r="C846" s="14">
        <f t="shared" ref="C846:C849" ca="1" si="19609">B846/8</f>
        <v>7.8125</v>
      </c>
      <c r="D846" s="14">
        <f ca="1">B845-D845</f>
        <v>33.799999999999997</v>
      </c>
      <c r="E846" s="20" t="s">
        <v>127</v>
      </c>
      <c r="F846" s="51" t="s">
        <v>130</v>
      </c>
      <c r="G846" s="36"/>
      <c r="H846" s="37"/>
      <c r="I846" s="44">
        <f t="shared" ref="I846" si="19610">parseTime(G846)-(H849=INT(RIGHT($F846, 1)))</f>
        <v>0</v>
      </c>
      <c r="J846" s="45">
        <f t="shared" si="19560"/>
        <v>0</v>
      </c>
      <c r="K846" s="36"/>
      <c r="L846" s="37"/>
      <c r="M846" s="44">
        <f t="shared" ref="M846" si="19611">parseTime(K846)-(L849=INT(RIGHT($F846, 1)))</f>
        <v>0</v>
      </c>
      <c r="N846" s="45">
        <f t="shared" si="19562"/>
        <v>0</v>
      </c>
      <c r="O846" s="36"/>
      <c r="P846" s="37"/>
      <c r="Q846" s="44">
        <f t="shared" ref="Q846" si="19612">parseTime(O846)-(P849=INT(RIGHT($F846, 1)))</f>
        <v>0</v>
      </c>
      <c r="R846" s="45">
        <f t="shared" si="19564"/>
        <v>0</v>
      </c>
      <c r="S846" s="36"/>
      <c r="T846" s="37"/>
      <c r="U846" s="44">
        <f t="shared" ref="U846" si="19613">parseTime(S846)-(T849=INT(RIGHT($F846, 1)))</f>
        <v>0</v>
      </c>
      <c r="V846" s="45">
        <f t="shared" si="19566"/>
        <v>0</v>
      </c>
      <c r="W846" s="36"/>
      <c r="X846" s="37"/>
      <c r="Y846" s="44">
        <f t="shared" ref="Y846" si="19614">parseTime(W846)-(X849=INT(RIGHT($F846, 1)))</f>
        <v>0</v>
      </c>
      <c r="Z846" s="45">
        <f t="shared" si="19568"/>
        <v>0</v>
      </c>
      <c r="AA846" s="36"/>
      <c r="AB846" s="37"/>
      <c r="AC846" s="44">
        <f t="shared" ref="AC846" si="19615">parseTime(AA846)-(AB849=INT(RIGHT($F846, 1)))</f>
        <v>0</v>
      </c>
      <c r="AD846" s="45">
        <f t="shared" si="19570"/>
        <v>0</v>
      </c>
      <c r="AE846" s="36"/>
      <c r="AF846" s="37"/>
      <c r="AG846" s="44">
        <f t="shared" ref="AG846" si="19616">parseTime(AE846)-(AF849=INT(RIGHT($F846, 1)))</f>
        <v>0</v>
      </c>
      <c r="AH846" s="45">
        <f t="shared" si="19572"/>
        <v>0</v>
      </c>
      <c r="AI846" s="36"/>
      <c r="AJ846" s="37"/>
      <c r="AK846" s="44">
        <f>parseTime(AI846)-(AJ849=INT(RIGHT($F846, 1)))</f>
        <v>0</v>
      </c>
      <c r="AL846" s="45">
        <f t="shared" si="19573"/>
        <v>0</v>
      </c>
      <c r="AM846" s="36"/>
      <c r="AN846" s="37"/>
      <c r="AO846" s="44">
        <f t="shared" ref="AO846" si="19617">parseTime(AM846)-(AN849=INT(RIGHT($F846, 1)))</f>
        <v>0</v>
      </c>
      <c r="AP846" s="45">
        <f t="shared" si="19575"/>
        <v>0</v>
      </c>
      <c r="AQ846" s="36"/>
      <c r="AR846" s="37"/>
      <c r="AS846" s="44">
        <f t="shared" ref="AS846" si="19618">parseTime(AQ846)-(AR849=INT(RIGHT($F846, 1)))</f>
        <v>0</v>
      </c>
      <c r="AT846" s="45">
        <f t="shared" si="19577"/>
        <v>0</v>
      </c>
      <c r="AU846" s="36"/>
      <c r="AV846" s="37"/>
      <c r="AW846" s="44">
        <f>parseTime(AU846)-(AV849=INT(RIGHT($F846, 1)))</f>
        <v>0</v>
      </c>
      <c r="AX846" s="45">
        <f t="shared" si="19578"/>
        <v>0</v>
      </c>
      <c r="AY846" s="36"/>
      <c r="AZ846" s="37"/>
      <c r="BA846" s="44">
        <f>parseTime(AY846)-(AZ849=INT(RIGHT($F846, 1)))</f>
        <v>0</v>
      </c>
      <c r="BB846" s="45">
        <f t="shared" si="19579"/>
        <v>0</v>
      </c>
      <c r="BC846" s="36"/>
      <c r="BD846" s="37"/>
      <c r="BE846" s="44">
        <f>parseTime(BC846)-(BD849=INT(RIGHT($F846, 1)))</f>
        <v>0</v>
      </c>
      <c r="BF846" s="45">
        <f t="shared" si="19580"/>
        <v>0</v>
      </c>
      <c r="BG846" s="36"/>
      <c r="BH846" s="37"/>
      <c r="BI846" s="44">
        <f>parseTime(BG846)-(BH849=INT(RIGHT($F846, 1)))</f>
        <v>0</v>
      </c>
      <c r="BJ846" s="45">
        <f t="shared" si="19581"/>
        <v>0</v>
      </c>
      <c r="BK846" s="36"/>
      <c r="BL846" s="37"/>
      <c r="BM846" s="44">
        <f>parseTime(BK846)-(BL849=INT(RIGHT($F846, 1)))</f>
        <v>0</v>
      </c>
      <c r="BN846" s="45">
        <f t="shared" si="19582"/>
        <v>0</v>
      </c>
      <c r="BO846" s="36"/>
      <c r="BP846" s="37"/>
      <c r="BQ846" s="44">
        <f t="shared" ref="BQ846" si="19619">parseTime(BO846)-(BP849=INT(RIGHT($F846, 1)))</f>
        <v>0</v>
      </c>
      <c r="BR846" s="45">
        <f t="shared" si="19584"/>
        <v>0</v>
      </c>
      <c r="BS846" s="36"/>
      <c r="BT846" s="37"/>
      <c r="BU846" s="44">
        <f t="shared" ref="BU846" si="19620">parseTime(BS846)-(BT849=INT(RIGHT($F846, 1)))</f>
        <v>0</v>
      </c>
      <c r="BV846" s="45">
        <f t="shared" si="19586"/>
        <v>0</v>
      </c>
      <c r="BW846" s="36"/>
      <c r="BX846" s="37"/>
      <c r="BY846" s="44">
        <f t="shared" ref="BY846" si="19621">parseTime(BW846)-(BX849=INT(RIGHT($F846, 1)))</f>
        <v>0</v>
      </c>
      <c r="BZ846" s="45">
        <f t="shared" si="19588"/>
        <v>0</v>
      </c>
      <c r="CA846" s="36"/>
      <c r="CB846" s="37"/>
      <c r="CC846" s="44">
        <f t="shared" ref="CC846" si="19622">parseTime(CA846)-(CB849=INT(RIGHT($F846, 1)))</f>
        <v>0</v>
      </c>
      <c r="CD846" s="45">
        <f t="shared" si="19590"/>
        <v>0</v>
      </c>
      <c r="CE846" s="36"/>
      <c r="CF846" s="37"/>
      <c r="CG846" s="44">
        <f t="shared" ref="CG846" si="19623">parseTime(CE846)-(CF849=INT(RIGHT($F846, 1)))</f>
        <v>0</v>
      </c>
      <c r="CH846" s="45">
        <f t="shared" si="19592"/>
        <v>0</v>
      </c>
    </row>
    <row r="847" spans="1:86" x14ac:dyDescent="0.25">
      <c r="A847" s="56"/>
      <c r="B847" s="57"/>
      <c r="C847" s="14">
        <f t="shared" si="19609"/>
        <v>0</v>
      </c>
      <c r="D847" s="14" t="s">
        <v>259</v>
      </c>
      <c r="E847" s="20"/>
      <c r="F847" s="51" t="s">
        <v>131</v>
      </c>
      <c r="G847" s="36"/>
      <c r="H847" s="37"/>
      <c r="I847" s="44">
        <f t="shared" ref="I847" si="19624">parseTime(G847)-(H849=INT(RIGHT($F847, 1)))</f>
        <v>0</v>
      </c>
      <c r="J847" s="45">
        <f t="shared" si="19560"/>
        <v>0</v>
      </c>
      <c r="K847" s="36"/>
      <c r="L847" s="37"/>
      <c r="M847" s="44">
        <f t="shared" ref="M847" si="19625">parseTime(K847)-(L849=INT(RIGHT($F847, 1)))</f>
        <v>0</v>
      </c>
      <c r="N847" s="45">
        <f t="shared" si="19562"/>
        <v>0</v>
      </c>
      <c r="O847" s="36"/>
      <c r="P847" s="37"/>
      <c r="Q847" s="44">
        <f t="shared" ref="Q847" si="19626">parseTime(O847)-(P849=INT(RIGHT($F847, 1)))</f>
        <v>0</v>
      </c>
      <c r="R847" s="45">
        <f t="shared" si="19564"/>
        <v>0</v>
      </c>
      <c r="S847" s="36"/>
      <c r="T847" s="37"/>
      <c r="U847" s="44">
        <f t="shared" ref="U847" si="19627">parseTime(S847)-(T849=INT(RIGHT($F847, 1)))</f>
        <v>0</v>
      </c>
      <c r="V847" s="45">
        <f t="shared" si="19566"/>
        <v>0</v>
      </c>
      <c r="W847" s="36"/>
      <c r="X847" s="37"/>
      <c r="Y847" s="44">
        <f t="shared" ref="Y847" si="19628">parseTime(W847)-(X849=INT(RIGHT($F847, 1)))</f>
        <v>0</v>
      </c>
      <c r="Z847" s="45">
        <f t="shared" si="19568"/>
        <v>0</v>
      </c>
      <c r="AA847" s="36"/>
      <c r="AB847" s="37"/>
      <c r="AC847" s="44">
        <f t="shared" ref="AC847" si="19629">parseTime(AA847)-(AB849=INT(RIGHT($F847, 1)))</f>
        <v>0</v>
      </c>
      <c r="AD847" s="45">
        <f t="shared" si="19570"/>
        <v>0</v>
      </c>
      <c r="AE847" s="36"/>
      <c r="AF847" s="37"/>
      <c r="AG847" s="44">
        <f t="shared" ref="AG847" si="19630">parseTime(AE847)-(AF849=INT(RIGHT($F847, 1)))</f>
        <v>0</v>
      </c>
      <c r="AH847" s="45">
        <f t="shared" si="19572"/>
        <v>0</v>
      </c>
      <c r="AI847" s="36"/>
      <c r="AJ847" s="37"/>
      <c r="AK847" s="44">
        <f>parseTime(AI847)-(AJ849=INT(RIGHT($F847, 1)))</f>
        <v>0</v>
      </c>
      <c r="AL847" s="45">
        <f t="shared" si="19573"/>
        <v>0</v>
      </c>
      <c r="AM847" s="36"/>
      <c r="AN847" s="37"/>
      <c r="AO847" s="44">
        <f t="shared" ref="AO847" si="19631">parseTime(AM847)-(AN849=INT(RIGHT($F847, 1)))</f>
        <v>0</v>
      </c>
      <c r="AP847" s="45">
        <f t="shared" si="19575"/>
        <v>0</v>
      </c>
      <c r="AQ847" s="36"/>
      <c r="AR847" s="37"/>
      <c r="AS847" s="44">
        <f t="shared" ref="AS847" si="19632">parseTime(AQ847)-(AR849=INT(RIGHT($F847, 1)))</f>
        <v>0</v>
      </c>
      <c r="AT847" s="45">
        <f t="shared" si="19577"/>
        <v>0</v>
      </c>
      <c r="AU847" s="36"/>
      <c r="AV847" s="37"/>
      <c r="AW847" s="44">
        <f>parseTime(AU847)-(AV849=INT(RIGHT($F847, 1)))</f>
        <v>0</v>
      </c>
      <c r="AX847" s="45">
        <f t="shared" si="19578"/>
        <v>0</v>
      </c>
      <c r="AY847" s="36"/>
      <c r="AZ847" s="37"/>
      <c r="BA847" s="44">
        <f>parseTime(AY847)-(AZ849=INT(RIGHT($F847, 1)))</f>
        <v>0</v>
      </c>
      <c r="BB847" s="45">
        <f t="shared" si="19579"/>
        <v>0</v>
      </c>
      <c r="BC847" s="36"/>
      <c r="BD847" s="37"/>
      <c r="BE847" s="44">
        <f>parseTime(BC847)-(BD849=INT(RIGHT($F847, 1)))</f>
        <v>0</v>
      </c>
      <c r="BF847" s="45">
        <f t="shared" si="19580"/>
        <v>0</v>
      </c>
      <c r="BG847" s="36"/>
      <c r="BH847" s="37"/>
      <c r="BI847" s="44">
        <f>parseTime(BG847)-(BH849=INT(RIGHT($F847, 1)))</f>
        <v>0</v>
      </c>
      <c r="BJ847" s="45">
        <f t="shared" si="19581"/>
        <v>0</v>
      </c>
      <c r="BK847" s="36"/>
      <c r="BL847" s="37"/>
      <c r="BM847" s="44">
        <f>parseTime(BK847)-(BL849=INT(RIGHT($F847, 1)))</f>
        <v>0</v>
      </c>
      <c r="BN847" s="45">
        <f t="shared" si="19582"/>
        <v>0</v>
      </c>
      <c r="BO847" s="36"/>
      <c r="BP847" s="37"/>
      <c r="BQ847" s="44">
        <f t="shared" ref="BQ847" si="19633">parseTime(BO847)-(BP849=INT(RIGHT($F847, 1)))</f>
        <v>0</v>
      </c>
      <c r="BR847" s="45">
        <f t="shared" si="19584"/>
        <v>0</v>
      </c>
      <c r="BS847" s="36"/>
      <c r="BT847" s="37"/>
      <c r="BU847" s="44">
        <f t="shared" ref="BU847" si="19634">parseTime(BS847)-(BT849=INT(RIGHT($F847, 1)))</f>
        <v>0</v>
      </c>
      <c r="BV847" s="45">
        <f t="shared" si="19586"/>
        <v>0</v>
      </c>
      <c r="BW847" s="36"/>
      <c r="BX847" s="37"/>
      <c r="BY847" s="44">
        <f t="shared" ref="BY847" si="19635">parseTime(BW847)-(BX849=INT(RIGHT($F847, 1)))</f>
        <v>0</v>
      </c>
      <c r="BZ847" s="45">
        <f t="shared" si="19588"/>
        <v>0</v>
      </c>
      <c r="CA847" s="36"/>
      <c r="CB847" s="37"/>
      <c r="CC847" s="44">
        <f t="shared" ref="CC847" si="19636">parseTime(CA847)-(CB849=INT(RIGHT($F847, 1)))</f>
        <v>0</v>
      </c>
      <c r="CD847" s="45">
        <f t="shared" si="19590"/>
        <v>0</v>
      </c>
      <c r="CE847" s="36"/>
      <c r="CF847" s="37"/>
      <c r="CG847" s="44">
        <f t="shared" ref="CG847" si="19637">parseTime(CE847)-(CF849=INT(RIGHT($F847, 1)))</f>
        <v>0</v>
      </c>
      <c r="CH847" s="45">
        <f t="shared" si="19592"/>
        <v>0</v>
      </c>
    </row>
    <row r="848" spans="1:86" x14ac:dyDescent="0.25">
      <c r="A848" s="56" t="s">
        <v>119</v>
      </c>
      <c r="B848" s="57">
        <f ca="1">roleHours(G844:CH850, "MCC")</f>
        <v>8</v>
      </c>
      <c r="C848" s="14">
        <f t="shared" ca="1" si="19609"/>
        <v>1</v>
      </c>
      <c r="D848" s="14" t="s">
        <v>260</v>
      </c>
      <c r="E848" s="20">
        <v>4.6500000000000004</v>
      </c>
      <c r="F848" s="51" t="s">
        <v>132</v>
      </c>
      <c r="G848" s="36"/>
      <c r="H848" s="37"/>
      <c r="I848" s="44">
        <f t="shared" ref="I848" si="19638">parseTime(G848)-(H849=INT(RIGHT($F848, 1)))</f>
        <v>0</v>
      </c>
      <c r="J848" s="45">
        <f t="shared" si="19560"/>
        <v>0</v>
      </c>
      <c r="K848" s="36"/>
      <c r="L848" s="37"/>
      <c r="M848" s="44">
        <f t="shared" ref="M848" si="19639">parseTime(K848)-(L849=INT(RIGHT($F848, 1)))</f>
        <v>0</v>
      </c>
      <c r="N848" s="45">
        <f t="shared" si="19562"/>
        <v>0</v>
      </c>
      <c r="O848" s="36"/>
      <c r="P848" s="37"/>
      <c r="Q848" s="44">
        <f t="shared" ref="Q848" si="19640">parseTime(O848)-(P849=INT(RIGHT($F848, 1)))</f>
        <v>0</v>
      </c>
      <c r="R848" s="45">
        <f t="shared" si="19564"/>
        <v>0</v>
      </c>
      <c r="S848" s="36"/>
      <c r="T848" s="37"/>
      <c r="U848" s="44">
        <f t="shared" ref="U848" si="19641">parseTime(S848)-(T849=INT(RIGHT($F848, 1)))</f>
        <v>0</v>
      </c>
      <c r="V848" s="45">
        <f t="shared" si="19566"/>
        <v>0</v>
      </c>
      <c r="W848" s="36"/>
      <c r="X848" s="37"/>
      <c r="Y848" s="44">
        <f t="shared" ref="Y848" si="19642">parseTime(W848)-(X849=INT(RIGHT($F848, 1)))</f>
        <v>0</v>
      </c>
      <c r="Z848" s="45">
        <f t="shared" si="19568"/>
        <v>0</v>
      </c>
      <c r="AA848" s="36"/>
      <c r="AB848" s="37"/>
      <c r="AC848" s="44">
        <f t="shared" ref="AC848" si="19643">parseTime(AA848)-(AB849=INT(RIGHT($F848, 1)))</f>
        <v>0</v>
      </c>
      <c r="AD848" s="45">
        <f t="shared" si="19570"/>
        <v>0</v>
      </c>
      <c r="AE848" s="36"/>
      <c r="AF848" s="37"/>
      <c r="AG848" s="44">
        <f t="shared" ref="AG848" si="19644">parseTime(AE848)-(AF849=INT(RIGHT($F848, 1)))</f>
        <v>0</v>
      </c>
      <c r="AH848" s="45">
        <f t="shared" si="19572"/>
        <v>0</v>
      </c>
      <c r="AI848" s="36"/>
      <c r="AJ848" s="37"/>
      <c r="AK848" s="44">
        <f>parseTime(AI848)-(AJ849=INT(RIGHT($F848, 1)))</f>
        <v>0</v>
      </c>
      <c r="AL848" s="45">
        <f t="shared" si="19573"/>
        <v>0</v>
      </c>
      <c r="AM848" s="36"/>
      <c r="AN848" s="37"/>
      <c r="AO848" s="44">
        <f t="shared" ref="AO848" si="19645">parseTime(AM848)-(AN849=INT(RIGHT($F848, 1)))</f>
        <v>0</v>
      </c>
      <c r="AP848" s="45">
        <f t="shared" si="19575"/>
        <v>0</v>
      </c>
      <c r="AQ848" s="36"/>
      <c r="AR848" s="37"/>
      <c r="AS848" s="44">
        <f t="shared" ref="AS848" si="19646">parseTime(AQ848)-(AR849=INT(RIGHT($F848, 1)))</f>
        <v>0</v>
      </c>
      <c r="AT848" s="45">
        <f t="shared" si="19577"/>
        <v>0</v>
      </c>
      <c r="AU848" s="36"/>
      <c r="AV848" s="37"/>
      <c r="AW848" s="44">
        <f>parseTime(AU848)-(AV849=INT(RIGHT($F848, 1)))</f>
        <v>0</v>
      </c>
      <c r="AX848" s="45">
        <f t="shared" si="19578"/>
        <v>0</v>
      </c>
      <c r="AY848" s="36"/>
      <c r="AZ848" s="37"/>
      <c r="BA848" s="44">
        <f>parseTime(AY848)-(AZ849=INT(RIGHT($F848, 1)))</f>
        <v>0</v>
      </c>
      <c r="BB848" s="45">
        <f t="shared" si="19579"/>
        <v>0</v>
      </c>
      <c r="BC848" s="36"/>
      <c r="BD848" s="37"/>
      <c r="BE848" s="44">
        <f>parseTime(BC848)-(BD849=INT(RIGHT($F848, 1)))</f>
        <v>0</v>
      </c>
      <c r="BF848" s="45">
        <f t="shared" si="19580"/>
        <v>0</v>
      </c>
      <c r="BG848" s="36"/>
      <c r="BH848" s="37"/>
      <c r="BI848" s="44">
        <f>parseTime(BG848)-(BH849=INT(RIGHT($F848, 1)))</f>
        <v>0</v>
      </c>
      <c r="BJ848" s="45">
        <f t="shared" si="19581"/>
        <v>0</v>
      </c>
      <c r="BK848" s="36"/>
      <c r="BL848" s="37"/>
      <c r="BM848" s="44">
        <f>parseTime(BK848)-(BL849=INT(RIGHT($F848, 1)))</f>
        <v>0</v>
      </c>
      <c r="BN848" s="45">
        <f t="shared" si="19582"/>
        <v>0</v>
      </c>
      <c r="BO848" s="36"/>
      <c r="BP848" s="37"/>
      <c r="BQ848" s="44">
        <f t="shared" ref="BQ848" si="19647">parseTime(BO848)-(BP849=INT(RIGHT($F848, 1)))</f>
        <v>0</v>
      </c>
      <c r="BR848" s="45">
        <f t="shared" si="19584"/>
        <v>0</v>
      </c>
      <c r="BS848" s="36"/>
      <c r="BT848" s="37"/>
      <c r="BU848" s="44">
        <f t="shared" ref="BU848" si="19648">parseTime(BS848)-(BT849=INT(RIGHT($F848, 1)))</f>
        <v>0</v>
      </c>
      <c r="BV848" s="45">
        <f t="shared" si="19586"/>
        <v>0</v>
      </c>
      <c r="BW848" s="36"/>
      <c r="BX848" s="37"/>
      <c r="BY848" s="44">
        <f t="shared" ref="BY848" si="19649">parseTime(BW848)-(BX849=INT(RIGHT($F848, 1)))</f>
        <v>0</v>
      </c>
      <c r="BZ848" s="45">
        <f t="shared" si="19588"/>
        <v>0</v>
      </c>
      <c r="CA848" s="36"/>
      <c r="CB848" s="37"/>
      <c r="CC848" s="44">
        <f t="shared" ref="CC848" si="19650">parseTime(CA848)-(CB849=INT(RIGHT($F848, 1)))</f>
        <v>0</v>
      </c>
      <c r="CD848" s="45">
        <f t="shared" si="19590"/>
        <v>0</v>
      </c>
      <c r="CE848" s="36"/>
      <c r="CF848" s="37"/>
      <c r="CG848" s="44">
        <f t="shared" ref="CG848" si="19651">parseTime(CE848)-(CF849=INT(RIGHT($F848, 1)))</f>
        <v>0</v>
      </c>
      <c r="CH848" s="45">
        <f t="shared" si="19592"/>
        <v>0</v>
      </c>
    </row>
    <row r="849" spans="1:86" x14ac:dyDescent="0.25">
      <c r="A849" s="56"/>
      <c r="B849" s="57"/>
      <c r="C849" s="14">
        <f t="shared" si="19609"/>
        <v>0</v>
      </c>
      <c r="D849" s="14"/>
      <c r="E849" s="20"/>
      <c r="F849" s="51"/>
      <c r="G849" s="46" t="s">
        <v>134</v>
      </c>
      <c r="H849" s="38">
        <f t="shared" ref="H849" si="19652">lunchAdjust(G844:H848)</f>
        <v>1</v>
      </c>
      <c r="I849" s="48" t="s">
        <v>0</v>
      </c>
      <c r="J849" s="39">
        <f t="shared" ref="J849" si="19653">SUMPRODUCT(I844:I848*J844:J848)</f>
        <v>8</v>
      </c>
      <c r="K849" s="46" t="s">
        <v>134</v>
      </c>
      <c r="L849" s="38">
        <f t="shared" ref="L849" si="19654">lunchAdjust(K844:L848)</f>
        <v>1</v>
      </c>
      <c r="M849" s="48" t="s">
        <v>0</v>
      </c>
      <c r="N849" s="39">
        <f t="shared" ref="N849" si="19655">SUMPRODUCT(M844:M848*N844:N848)</f>
        <v>8</v>
      </c>
      <c r="O849" s="46" t="s">
        <v>134</v>
      </c>
      <c r="P849" s="38">
        <f t="shared" ref="P849" si="19656">lunchAdjust(O844:P848)</f>
        <v>1</v>
      </c>
      <c r="Q849" s="48" t="s">
        <v>0</v>
      </c>
      <c r="R849" s="39">
        <f t="shared" ref="R849" si="19657">SUMPRODUCT(Q844:Q848*R844:R848)</f>
        <v>8</v>
      </c>
      <c r="S849" s="46" t="s">
        <v>134</v>
      </c>
      <c r="T849" s="38">
        <f t="shared" ref="T849" si="19658">lunchAdjust(S844:T848)</f>
        <v>1</v>
      </c>
      <c r="U849" s="48" t="s">
        <v>0</v>
      </c>
      <c r="V849" s="39">
        <f t="shared" ref="V849" si="19659">SUMPRODUCT(U844:U848*V844:V848)</f>
        <v>8</v>
      </c>
      <c r="W849" s="46" t="s">
        <v>134</v>
      </c>
      <c r="X849" s="38">
        <f t="shared" ref="X849" si="19660">lunchAdjust(W844:X848)</f>
        <v>1</v>
      </c>
      <c r="Y849" s="48" t="s">
        <v>0</v>
      </c>
      <c r="Z849" s="39">
        <f t="shared" ref="Z849" si="19661">SUMPRODUCT(Y844:Y848*Z844:Z848)</f>
        <v>8</v>
      </c>
      <c r="AA849" s="46" t="s">
        <v>134</v>
      </c>
      <c r="AB849" s="38">
        <f t="shared" ref="AB849" si="19662">lunchAdjust(AA844:AB848)</f>
        <v>1</v>
      </c>
      <c r="AC849" s="48" t="s">
        <v>0</v>
      </c>
      <c r="AD849" s="39">
        <f t="shared" ref="AD849" si="19663">SUMPRODUCT(AC844:AC848*AD844:AD848)</f>
        <v>8</v>
      </c>
      <c r="AE849" s="46" t="s">
        <v>134</v>
      </c>
      <c r="AF849" s="38">
        <f t="shared" ref="AF849" si="19664">lunchAdjust(AE844:AF848)</f>
        <v>1</v>
      </c>
      <c r="AG849" s="48" t="s">
        <v>0</v>
      </c>
      <c r="AH849" s="39">
        <f t="shared" ref="AH849" si="19665">SUMPRODUCT(AG844:AG848*AH844:AH848)</f>
        <v>6.5</v>
      </c>
      <c r="AI849" s="46" t="s">
        <v>134</v>
      </c>
      <c r="AJ849" s="38">
        <f t="shared" ref="AJ849" si="19666">lunchAdjust(AI844:AJ848)</f>
        <v>1</v>
      </c>
      <c r="AK849" s="48" t="s">
        <v>0</v>
      </c>
      <c r="AL849" s="39">
        <f t="shared" ref="AL849" si="19667">SUMPRODUCT(AK844:AK848*AL844:AL848)</f>
        <v>8</v>
      </c>
      <c r="AM849" s="46" t="s">
        <v>134</v>
      </c>
      <c r="AN849" s="38">
        <f t="shared" ref="AN849" si="19668">lunchAdjust(AM844:AN848)</f>
        <v>1</v>
      </c>
      <c r="AO849" s="48" t="s">
        <v>0</v>
      </c>
      <c r="AP849" s="39">
        <f t="shared" ref="AP849" si="19669">SUMPRODUCT(AO844:AO848*AP844:AP848)</f>
        <v>8</v>
      </c>
      <c r="AQ849" s="46" t="s">
        <v>134</v>
      </c>
      <c r="AR849" s="38">
        <f t="shared" ref="AR849" si="19670">lunchAdjust(AQ844:AR848)</f>
        <v>0</v>
      </c>
      <c r="AS849" s="48" t="s">
        <v>0</v>
      </c>
      <c r="AT849" s="39">
        <f t="shared" ref="AT849" si="19671">SUMPRODUCT(AS844:AS848*AT844:AT848)</f>
        <v>0</v>
      </c>
      <c r="AU849" s="46" t="s">
        <v>134</v>
      </c>
      <c r="AV849" s="38">
        <f t="shared" ref="AV849" si="19672">lunchAdjust(AU844:AV848)</f>
        <v>1</v>
      </c>
      <c r="AW849" s="48" t="s">
        <v>0</v>
      </c>
      <c r="AX849" s="39">
        <f t="shared" ref="AX849" si="19673">SUMPRODUCT(AW844:AW848*AX844:AX848)</f>
        <v>8</v>
      </c>
      <c r="AY849" s="46" t="s">
        <v>134</v>
      </c>
      <c r="AZ849" s="38">
        <f t="shared" ref="AZ849" si="19674">lunchAdjust(AY844:AZ848)</f>
        <v>0</v>
      </c>
      <c r="BA849" s="48" t="s">
        <v>0</v>
      </c>
      <c r="BB849" s="39">
        <f t="shared" ref="BB849" si="19675">SUMPRODUCT(BA844:BA848*BB844:BB848)</f>
        <v>0</v>
      </c>
      <c r="BC849" s="46" t="s">
        <v>134</v>
      </c>
      <c r="BD849" s="38">
        <f t="shared" ref="BD849" si="19676">lunchAdjust(BC844:BD848)</f>
        <v>0</v>
      </c>
      <c r="BE849" s="48" t="s">
        <v>0</v>
      </c>
      <c r="BF849" s="39">
        <f t="shared" ref="BF849" si="19677">SUMPRODUCT(BE844:BE848*BF844:BF848)</f>
        <v>0</v>
      </c>
      <c r="BG849" s="46" t="s">
        <v>134</v>
      </c>
      <c r="BH849" s="38">
        <f t="shared" ref="BH849" si="19678">lunchAdjust(BG844:BH848)</f>
        <v>0</v>
      </c>
      <c r="BI849" s="48" t="s">
        <v>0</v>
      </c>
      <c r="BJ849" s="39">
        <f t="shared" ref="BJ849" si="19679">SUMPRODUCT(BI844:BI848*BJ844:BJ848)</f>
        <v>0</v>
      </c>
      <c r="BK849" s="46" t="s">
        <v>134</v>
      </c>
      <c r="BL849" s="38">
        <f t="shared" ref="BL849" si="19680">lunchAdjust(BK844:BL848)</f>
        <v>0</v>
      </c>
      <c r="BM849" s="48" t="s">
        <v>0</v>
      </c>
      <c r="BN849" s="39">
        <f t="shared" ref="BN849" si="19681">SUMPRODUCT(BM844:BM848*BN844:BN848)</f>
        <v>0</v>
      </c>
      <c r="BO849" s="46" t="s">
        <v>134</v>
      </c>
      <c r="BP849" s="38">
        <f t="shared" ref="BP849" si="19682">lunchAdjust(BO844:BP848)</f>
        <v>0</v>
      </c>
      <c r="BQ849" s="48" t="s">
        <v>0</v>
      </c>
      <c r="BR849" s="39">
        <f t="shared" ref="BR849" si="19683">SUMPRODUCT(BQ844:BQ848*BR844:BR848)</f>
        <v>0</v>
      </c>
      <c r="BS849" s="46" t="s">
        <v>134</v>
      </c>
      <c r="BT849" s="38">
        <f t="shared" ref="BT849" si="19684">lunchAdjust(BS844:BT848)</f>
        <v>0</v>
      </c>
      <c r="BU849" s="48" t="s">
        <v>0</v>
      </c>
      <c r="BV849" s="39">
        <f t="shared" ref="BV849" si="19685">SUMPRODUCT(BU844:BU848*BV844:BV848)</f>
        <v>0</v>
      </c>
      <c r="BW849" s="46" t="s">
        <v>134</v>
      </c>
      <c r="BX849" s="38">
        <f t="shared" ref="BX849" si="19686">lunchAdjust(BW844:BX848)</f>
        <v>0</v>
      </c>
      <c r="BY849" s="48" t="s">
        <v>0</v>
      </c>
      <c r="BZ849" s="39">
        <f t="shared" ref="BZ849" si="19687">SUMPRODUCT(BY844:BY848*BZ844:BZ848)</f>
        <v>0</v>
      </c>
      <c r="CA849" s="46" t="s">
        <v>134</v>
      </c>
      <c r="CB849" s="38">
        <f t="shared" ref="CB849" si="19688">lunchAdjust(CA844:CB848)</f>
        <v>0</v>
      </c>
      <c r="CC849" s="48" t="s">
        <v>0</v>
      </c>
      <c r="CD849" s="39">
        <f t="shared" ref="CD849" si="19689">SUMPRODUCT(CC844:CC848*CD844:CD848)</f>
        <v>0</v>
      </c>
      <c r="CE849" s="46" t="s">
        <v>134</v>
      </c>
      <c r="CF849" s="38">
        <f t="shared" ref="CF849" si="19690">lunchAdjust(CE844:CF848)</f>
        <v>0</v>
      </c>
      <c r="CG849" s="48" t="s">
        <v>0</v>
      </c>
      <c r="CH849" s="39">
        <f t="shared" ref="CH849" si="19691">SUMPRODUCT(CG844:CG848*CH844:CH848)</f>
        <v>0</v>
      </c>
    </row>
    <row r="850" spans="1:86" ht="15.75" thickBot="1" x14ac:dyDescent="0.3">
      <c r="A850" s="58" t="s">
        <v>121</v>
      </c>
      <c r="B850" s="59">
        <f ca="1">roleHours(G844:CH850, "OUT")</f>
        <v>0</v>
      </c>
      <c r="C850" s="54" t="s">
        <v>137</v>
      </c>
      <c r="D850" s="22">
        <f ca="1">roleHours(G844:CH850, "PTO")</f>
        <v>0</v>
      </c>
      <c r="E850" s="23"/>
      <c r="F850" s="52"/>
      <c r="G850" s="47" t="s">
        <v>39</v>
      </c>
      <c r="H850" s="40">
        <f t="shared" si="19023"/>
        <v>0</v>
      </c>
      <c r="I850" s="49" t="s">
        <v>135</v>
      </c>
      <c r="J850" s="41">
        <f t="shared" ref="J850" si="19692">J849*G$4</f>
        <v>0</v>
      </c>
      <c r="K850" s="47" t="s">
        <v>39</v>
      </c>
      <c r="L850" s="40">
        <f t="shared" ref="L850" si="19693">SUMPRODUCT(M844:M848*(L844:L848="PTO"))+SUMPRODUCT(M844:M848*(L844:L848="HOL"))</f>
        <v>0</v>
      </c>
      <c r="M850" s="49" t="s">
        <v>135</v>
      </c>
      <c r="N850" s="41">
        <f t="shared" ref="N850" si="19694">N849*K$4</f>
        <v>0</v>
      </c>
      <c r="O850" s="47" t="s">
        <v>39</v>
      </c>
      <c r="P850" s="40">
        <f t="shared" ref="P850" si="19695">SUMPRODUCT(Q844:Q848*(P844:P848="PTO"))+SUMPRODUCT(Q844:Q848*(P844:P848="HOL"))</f>
        <v>0</v>
      </c>
      <c r="Q850" s="49" t="s">
        <v>135</v>
      </c>
      <c r="R850" s="41">
        <f t="shared" ref="R850" si="19696">R849*O$4</f>
        <v>8</v>
      </c>
      <c r="S850" s="47" t="s">
        <v>39</v>
      </c>
      <c r="T850" s="40">
        <f t="shared" ref="T850" si="19697">SUMPRODUCT(U844:U848*(T844:T848="PTO"))+SUMPRODUCT(U844:U848*(T844:T848="HOL"))</f>
        <v>0</v>
      </c>
      <c r="U850" s="49" t="s">
        <v>135</v>
      </c>
      <c r="V850" s="41">
        <f t="shared" ref="V850" si="19698">V849*S$4</f>
        <v>0</v>
      </c>
      <c r="W850" s="47" t="s">
        <v>39</v>
      </c>
      <c r="X850" s="40">
        <f t="shared" ref="X850" si="19699">SUMPRODUCT(Y844:Y848*(X844:X848="PTO"))+SUMPRODUCT(Y844:Y848*(X844:X848="HOL"))</f>
        <v>0</v>
      </c>
      <c r="Y850" s="49" t="s">
        <v>135</v>
      </c>
      <c r="Z850" s="41">
        <f t="shared" ref="Z850" si="19700">Z849*W$4</f>
        <v>8</v>
      </c>
      <c r="AA850" s="47" t="s">
        <v>39</v>
      </c>
      <c r="AB850" s="40">
        <f t="shared" ref="AB850" si="19701">SUMPRODUCT(AC844:AC848*(AB844:AB848="PTO"))+SUMPRODUCT(AC844:AC848*(AB844:AB848="HOL"))</f>
        <v>0</v>
      </c>
      <c r="AC850" s="49" t="s">
        <v>135</v>
      </c>
      <c r="AD850" s="41">
        <f t="shared" ref="AD850" si="19702">AD849*AA$4</f>
        <v>8</v>
      </c>
      <c r="AE850" s="47" t="s">
        <v>39</v>
      </c>
      <c r="AF850" s="40">
        <f t="shared" ref="AF850" si="19703">SUMPRODUCT(AG844:AG848*(AF844:AF848="PTO"))+SUMPRODUCT(AG844:AG848*(AF844:AF848="HOL"))</f>
        <v>0</v>
      </c>
      <c r="AG850" s="49" t="s">
        <v>135</v>
      </c>
      <c r="AH850" s="41">
        <f t="shared" ref="AH850" si="19704">AH849*AE$4</f>
        <v>6.5</v>
      </c>
      <c r="AI850" s="47" t="s">
        <v>39</v>
      </c>
      <c r="AJ850" s="40">
        <f t="shared" ref="AJ850" si="19705">SUMPRODUCT(AK844:AK848*(AJ844:AJ848="PTO"))+SUMPRODUCT(AK844:AK848*(AJ844:AJ848="HOL"))</f>
        <v>0</v>
      </c>
      <c r="AK850" s="49" t="s">
        <v>135</v>
      </c>
      <c r="AL850" s="41">
        <f>AL849*AI$4</f>
        <v>8</v>
      </c>
      <c r="AM850" s="47" t="s">
        <v>39</v>
      </c>
      <c r="AN850" s="40">
        <f t="shared" ref="AN850" si="19706">SUMPRODUCT(AO844:AO848*(AN844:AN848="PTO"))+SUMPRODUCT(AO844:AO848*(AN844:AN848="HOL"))</f>
        <v>0</v>
      </c>
      <c r="AO850" s="49" t="s">
        <v>135</v>
      </c>
      <c r="AP850" s="41">
        <f t="shared" ref="AP850" si="19707">AP849*AM$4</f>
        <v>8</v>
      </c>
      <c r="AQ850" s="47" t="s">
        <v>39</v>
      </c>
      <c r="AR850" s="40">
        <f t="shared" ref="AR850" si="19708">SUMPRODUCT(AS844:AS848*(AR844:AR848="PTO"))+SUMPRODUCT(AS844:AS848*(AR844:AR848="HOL"))</f>
        <v>0</v>
      </c>
      <c r="AS850" s="49" t="s">
        <v>135</v>
      </c>
      <c r="AT850" s="41">
        <f t="shared" ref="AT850" si="19709">AT849*AQ$4</f>
        <v>0</v>
      </c>
      <c r="AU850" s="47" t="s">
        <v>39</v>
      </c>
      <c r="AV850" s="40">
        <f t="shared" ref="AV850" si="19710">SUMPRODUCT(AW844:AW848*(AV844:AV848="PTO"))+SUMPRODUCT(AW844:AW848*(AV844:AV848="HOL"))</f>
        <v>0</v>
      </c>
      <c r="AW850" s="49" t="s">
        <v>135</v>
      </c>
      <c r="AX850" s="41">
        <f>AX849*AU$4</f>
        <v>8</v>
      </c>
      <c r="AY850" s="47" t="s">
        <v>39</v>
      </c>
      <c r="AZ850" s="40">
        <f t="shared" ref="AZ850" si="19711">SUMPRODUCT(BA844:BA848*(AZ844:AZ848="PTO"))+SUMPRODUCT(BA844:BA848*(AZ844:AZ848="HOL"))</f>
        <v>0</v>
      </c>
      <c r="BA850" s="49" t="s">
        <v>135</v>
      </c>
      <c r="BB850" s="41">
        <f>BB849*AY$4</f>
        <v>0</v>
      </c>
      <c r="BC850" s="47" t="s">
        <v>39</v>
      </c>
      <c r="BD850" s="40">
        <f t="shared" ref="BD850" si="19712">SUMPRODUCT(BE844:BE848*(BD844:BD848="PTO"))+SUMPRODUCT(BE844:BE848*(BD844:BD848="HOL"))</f>
        <v>0</v>
      </c>
      <c r="BE850" s="49" t="s">
        <v>135</v>
      </c>
      <c r="BF850" s="41">
        <f>BF849*BC$4</f>
        <v>0</v>
      </c>
      <c r="BG850" s="47" t="s">
        <v>39</v>
      </c>
      <c r="BH850" s="40">
        <f t="shared" ref="BH850" si="19713">SUMPRODUCT(BI844:BI848*(BH844:BH848="PTO"))+SUMPRODUCT(BI844:BI848*(BH844:BH848="HOL"))</f>
        <v>0</v>
      </c>
      <c r="BI850" s="49" t="s">
        <v>135</v>
      </c>
      <c r="BJ850" s="41">
        <f>BJ849*BG$4</f>
        <v>0</v>
      </c>
      <c r="BK850" s="47" t="s">
        <v>39</v>
      </c>
      <c r="BL850" s="40">
        <f t="shared" ref="BL850" si="19714">SUMPRODUCT(BM844:BM848*(BL844:BL848="PTO"))+SUMPRODUCT(BM844:BM848*(BL844:BL848="HOL"))</f>
        <v>0</v>
      </c>
      <c r="BM850" s="49" t="s">
        <v>135</v>
      </c>
      <c r="BN850" s="41">
        <f>BN849*BK$4</f>
        <v>0</v>
      </c>
      <c r="BO850" s="47" t="s">
        <v>39</v>
      </c>
      <c r="BP850" s="40">
        <f t="shared" ref="BP850" si="19715">SUMPRODUCT(BQ844:BQ848*(BP844:BP848="PTO"))+SUMPRODUCT(BQ844:BQ848*(BP844:BP848="HOL"))</f>
        <v>0</v>
      </c>
      <c r="BQ850" s="49" t="s">
        <v>135</v>
      </c>
      <c r="BR850" s="41">
        <f t="shared" ref="BR850" si="19716">BR849*BO$4</f>
        <v>0</v>
      </c>
      <c r="BS850" s="47" t="s">
        <v>39</v>
      </c>
      <c r="BT850" s="40">
        <f t="shared" ref="BT850" si="19717">SUMPRODUCT(BU844:BU848*(BT844:BT848="PTO"))+SUMPRODUCT(BU844:BU848*(BT844:BT848="HOL"))</f>
        <v>0</v>
      </c>
      <c r="BU850" s="49" t="s">
        <v>135</v>
      </c>
      <c r="BV850" s="41">
        <f t="shared" ref="BV850" si="19718">BV849*BS$4</f>
        <v>0</v>
      </c>
      <c r="BW850" s="47" t="s">
        <v>39</v>
      </c>
      <c r="BX850" s="40">
        <f t="shared" ref="BX850" si="19719">SUMPRODUCT(BY844:BY848*(BX844:BX848="PTO"))+SUMPRODUCT(BY844:BY848*(BX844:BX848="HOL"))</f>
        <v>0</v>
      </c>
      <c r="BY850" s="49" t="s">
        <v>135</v>
      </c>
      <c r="BZ850" s="41">
        <f t="shared" ref="BZ850" si="19720">BZ849*BW$4</f>
        <v>0</v>
      </c>
      <c r="CA850" s="47" t="s">
        <v>39</v>
      </c>
      <c r="CB850" s="40">
        <f t="shared" ref="CB850" si="19721">SUMPRODUCT(CC844:CC848*(CB844:CB848="PTO"))+SUMPRODUCT(CC844:CC848*(CB844:CB848="HOL"))</f>
        <v>0</v>
      </c>
      <c r="CC850" s="49" t="s">
        <v>135</v>
      </c>
      <c r="CD850" s="41">
        <f t="shared" ref="CD850" si="19722">CD849*CA$4</f>
        <v>0</v>
      </c>
      <c r="CE850" s="47" t="s">
        <v>39</v>
      </c>
      <c r="CF850" s="40">
        <f t="shared" ref="CF850" si="19723">SUMPRODUCT(CG844:CG848*(CF844:CF848="PTO"))+SUMPRODUCT(CG844:CG848*(CF844:CF848="HOL"))</f>
        <v>0</v>
      </c>
      <c r="CG850" s="49" t="s">
        <v>135</v>
      </c>
      <c r="CH850" s="41">
        <f t="shared" ref="CH850" si="19724">CH849*CE$4</f>
        <v>0</v>
      </c>
    </row>
    <row r="851" spans="1:86" x14ac:dyDescent="0.25">
      <c r="A851" s="70" t="s">
        <v>133</v>
      </c>
      <c r="B851" s="71">
        <f t="shared" ref="B851" ca="1" si="19725">D851-B852</f>
        <v>-1.3270790171833653</v>
      </c>
      <c r="C851" s="72" t="s">
        <v>122</v>
      </c>
      <c r="D851" s="71">
        <f>IFERROR(INDEX(Holidays[FTE], MATCH(Entry!E851, Holidays[Date], 0)), 1)*8*INDEX(FTEguide[[1]:[12]], MATCH(Entry!E852, FTEguide[Weekday], 0), IF(Entry!E854&gt;0, Entry!E854, MONTH(Entry!E851)))</f>
        <v>61.172920982816635</v>
      </c>
      <c r="E851" s="60">
        <f t="shared" si="18555"/>
        <v>43949</v>
      </c>
      <c r="F851" s="50" t="s">
        <v>128</v>
      </c>
      <c r="G851" s="34" t="s">
        <v>136</v>
      </c>
      <c r="H851" s="35" t="s">
        <v>23</v>
      </c>
      <c r="I851" s="42">
        <f t="shared" ref="I851" si="19726">parseTime(G851)-(H856=INT(RIGHT($F851, 1)))</f>
        <v>8</v>
      </c>
      <c r="J851" s="43">
        <f t="shared" ref="J851:J855" si="19727">isClocked(H851)</f>
        <v>1</v>
      </c>
      <c r="K851" s="34" t="s">
        <v>136</v>
      </c>
      <c r="L851" s="35" t="s">
        <v>23</v>
      </c>
      <c r="M851" s="42">
        <f t="shared" ref="M851" si="19728">parseTime(K851)-(L856=INT(RIGHT($F851, 1)))</f>
        <v>8</v>
      </c>
      <c r="N851" s="43">
        <f t="shared" ref="N851:N855" si="19729">isClocked(L851)</f>
        <v>1</v>
      </c>
      <c r="O851" s="34" t="s">
        <v>180</v>
      </c>
      <c r="P851" s="35" t="s">
        <v>23</v>
      </c>
      <c r="Q851" s="42">
        <f t="shared" ref="Q851" si="19730">parseTime(O851)-(P856=INT(RIGHT($F851, 1)))</f>
        <v>8</v>
      </c>
      <c r="R851" s="43">
        <f t="shared" ref="R851:R855" si="19731">isClocked(P851)</f>
        <v>1</v>
      </c>
      <c r="S851" s="34" t="s">
        <v>227</v>
      </c>
      <c r="T851" s="35" t="s">
        <v>23</v>
      </c>
      <c r="U851" s="42">
        <f t="shared" ref="U851" si="19732">parseTime(S851)-(T856=INT(RIGHT($F851, 1)))</f>
        <v>8</v>
      </c>
      <c r="V851" s="43">
        <f t="shared" ref="V851:V855" si="19733">isClocked(T851)</f>
        <v>1</v>
      </c>
      <c r="W851" s="34" t="s">
        <v>136</v>
      </c>
      <c r="X851" s="35" t="s">
        <v>25</v>
      </c>
      <c r="Y851" s="42">
        <f t="shared" ref="Y851" si="19734">parseTime(W851)-(X856=INT(RIGHT($F851, 1)))</f>
        <v>8</v>
      </c>
      <c r="Z851" s="43">
        <f t="shared" ref="Z851:Z855" si="19735">isClocked(X851)</f>
        <v>1</v>
      </c>
      <c r="AA851" s="34" t="s">
        <v>136</v>
      </c>
      <c r="AB851" s="35" t="s">
        <v>23</v>
      </c>
      <c r="AC851" s="42">
        <f t="shared" ref="AC851" si="19736">parseTime(AA851)-(AB856=INT(RIGHT($F851, 1)))</f>
        <v>8</v>
      </c>
      <c r="AD851" s="43">
        <f t="shared" ref="AD851:AD855" si="19737">isClocked(AB851)</f>
        <v>1</v>
      </c>
      <c r="AE851" s="34" t="s">
        <v>261</v>
      </c>
      <c r="AF851" s="35" t="s">
        <v>23</v>
      </c>
      <c r="AG851" s="42">
        <f t="shared" ref="AG851" si="19738">parseTime(AE851)-(AF856=INT(RIGHT($F851, 1)))</f>
        <v>6.5</v>
      </c>
      <c r="AH851" s="43">
        <f t="shared" ref="AH851:AH855" si="19739">isClocked(AF851)</f>
        <v>1</v>
      </c>
      <c r="AI851" s="34" t="s">
        <v>136</v>
      </c>
      <c r="AJ851" s="35" t="s">
        <v>23</v>
      </c>
      <c r="AK851" s="42">
        <f>parseTime(AI851)-(AJ856=INT(RIGHT($F851, 1)))</f>
        <v>8</v>
      </c>
      <c r="AL851" s="43">
        <f t="shared" ref="AL851:AL855" si="19740">isClocked(AJ851)</f>
        <v>1</v>
      </c>
      <c r="AM851" s="34"/>
      <c r="AN851" s="35"/>
      <c r="AO851" s="42">
        <f t="shared" ref="AO851" si="19741">parseTime(AM851)-(AN856=INT(RIGHT($F851, 1)))</f>
        <v>0</v>
      </c>
      <c r="AP851" s="43">
        <f t="shared" ref="AP851:AP855" si="19742">isClocked(AN851)</f>
        <v>0</v>
      </c>
      <c r="AQ851" s="34"/>
      <c r="AR851" s="35"/>
      <c r="AS851" s="42">
        <f t="shared" ref="AS851" si="19743">parseTime(AQ851)-(AR856=INT(RIGHT($F851, 1)))</f>
        <v>0</v>
      </c>
      <c r="AT851" s="43">
        <f t="shared" ref="AT851:AT855" si="19744">isClocked(AR851)</f>
        <v>0</v>
      </c>
      <c r="AU851" s="34" t="s">
        <v>136</v>
      </c>
      <c r="AV851" s="35" t="s">
        <v>24</v>
      </c>
      <c r="AW851" s="42">
        <f>parseTime(AU851)-(AV856=INT(RIGHT($F851, 1)))</f>
        <v>8</v>
      </c>
      <c r="AX851" s="43">
        <f t="shared" ref="AX851:AX855" si="19745">isClocked(AV851)</f>
        <v>1</v>
      </c>
      <c r="AY851" s="34"/>
      <c r="AZ851" s="35"/>
      <c r="BA851" s="42">
        <f>parseTime(AY851)-(AZ856=INT(RIGHT($F851, 1)))</f>
        <v>0</v>
      </c>
      <c r="BB851" s="43">
        <f t="shared" ref="BB851:BB855" si="19746">isClocked(AZ851)</f>
        <v>0</v>
      </c>
      <c r="BC851" s="34"/>
      <c r="BD851" s="35"/>
      <c r="BE851" s="42">
        <f>parseTime(BC851)-(BD856=INT(RIGHT($F851, 1)))</f>
        <v>0</v>
      </c>
      <c r="BF851" s="43">
        <f t="shared" ref="BF851:BF855" si="19747">isClocked(BD851)</f>
        <v>0</v>
      </c>
      <c r="BG851" s="34"/>
      <c r="BH851" s="35"/>
      <c r="BI851" s="42">
        <f>parseTime(BG851)-(BH856=INT(RIGHT($F851, 1)))</f>
        <v>0</v>
      </c>
      <c r="BJ851" s="43">
        <f t="shared" ref="BJ851:BJ855" si="19748">isClocked(BH851)</f>
        <v>0</v>
      </c>
      <c r="BK851" s="34"/>
      <c r="BL851" s="35"/>
      <c r="BM851" s="42">
        <f>parseTime(BK851)-(BL856=INT(RIGHT($F851, 1)))</f>
        <v>0</v>
      </c>
      <c r="BN851" s="43">
        <f t="shared" ref="BN851:BN855" si="19749">isClocked(BL851)</f>
        <v>0</v>
      </c>
      <c r="BO851" s="34"/>
      <c r="BP851" s="35"/>
      <c r="BQ851" s="42">
        <f t="shared" ref="BQ851" si="19750">parseTime(BO851)-(BP856=INT(RIGHT($F851, 1)))</f>
        <v>0</v>
      </c>
      <c r="BR851" s="43">
        <f t="shared" ref="BR851:BR855" si="19751">isClocked(BP851)</f>
        <v>0</v>
      </c>
      <c r="BS851" s="34"/>
      <c r="BT851" s="35"/>
      <c r="BU851" s="42">
        <f t="shared" ref="BU851" si="19752">parseTime(BS851)-(BT856=INT(RIGHT($F851, 1)))</f>
        <v>0</v>
      </c>
      <c r="BV851" s="43">
        <f t="shared" ref="BV851:BV855" si="19753">isClocked(BT851)</f>
        <v>0</v>
      </c>
      <c r="BW851" s="34"/>
      <c r="BX851" s="35"/>
      <c r="BY851" s="42">
        <f t="shared" ref="BY851" si="19754">parseTime(BW851)-(BX856=INT(RIGHT($F851, 1)))</f>
        <v>0</v>
      </c>
      <c r="BZ851" s="43">
        <f t="shared" ref="BZ851:BZ855" si="19755">isClocked(BX851)</f>
        <v>0</v>
      </c>
      <c r="CA851" s="34"/>
      <c r="CB851" s="35"/>
      <c r="CC851" s="42">
        <f t="shared" ref="CC851" si="19756">parseTime(CA851)-(CB856=INT(RIGHT($F851, 1)))</f>
        <v>0</v>
      </c>
      <c r="CD851" s="43">
        <f t="shared" ref="CD851:CD855" si="19757">isClocked(CB851)</f>
        <v>0</v>
      </c>
      <c r="CE851" s="34"/>
      <c r="CF851" s="35"/>
      <c r="CG851" s="42">
        <f t="shared" ref="CG851" si="19758">parseTime(CE851)-(CF856=INT(RIGHT($F851, 1)))</f>
        <v>0</v>
      </c>
      <c r="CH851" s="43">
        <f t="shared" ref="CH851:CH855" si="19759">isClocked(CF851)</f>
        <v>0</v>
      </c>
    </row>
    <row r="852" spans="1:86" x14ac:dyDescent="0.25">
      <c r="A852" s="56" t="s">
        <v>0</v>
      </c>
      <c r="B852" s="57">
        <f t="shared" ref="B852:B915" ca="1" si="19760">SUM(B853:B856)</f>
        <v>62.5</v>
      </c>
      <c r="C852" s="14" t="s">
        <v>252</v>
      </c>
      <c r="D852" s="14">
        <f t="shared" ref="D852" si="19761">(E855+(E854/2))*8-0.5</f>
        <v>36.700000000000003</v>
      </c>
      <c r="E852" s="55" t="str">
        <f t="shared" ref="E852:E915" si="19762">TEXT(E851, "dddd")</f>
        <v>Tuesday</v>
      </c>
      <c r="F852" s="51" t="s">
        <v>129</v>
      </c>
      <c r="G852" s="36"/>
      <c r="H852" s="37"/>
      <c r="I852" s="44">
        <f t="shared" ref="I852" si="19763">parseTime(G852)-(H856=INT(RIGHT($F852, 1)))</f>
        <v>0</v>
      </c>
      <c r="J852" s="45">
        <f t="shared" si="19727"/>
        <v>0</v>
      </c>
      <c r="K852" s="36"/>
      <c r="L852" s="37"/>
      <c r="M852" s="44">
        <f t="shared" ref="M852" si="19764">parseTime(K852)-(L856=INT(RIGHT($F852, 1)))</f>
        <v>0</v>
      </c>
      <c r="N852" s="45">
        <f t="shared" si="19729"/>
        <v>0</v>
      </c>
      <c r="O852" s="36"/>
      <c r="P852" s="37"/>
      <c r="Q852" s="44">
        <f t="shared" ref="Q852" si="19765">parseTime(O852)-(P856=INT(RIGHT($F852, 1)))</f>
        <v>0</v>
      </c>
      <c r="R852" s="45">
        <f t="shared" si="19731"/>
        <v>0</v>
      </c>
      <c r="S852" s="36"/>
      <c r="T852" s="37"/>
      <c r="U852" s="44">
        <f t="shared" ref="U852" si="19766">parseTime(S852)-(T856=INT(RIGHT($F852, 1)))</f>
        <v>0</v>
      </c>
      <c r="V852" s="45">
        <f t="shared" si="19733"/>
        <v>0</v>
      </c>
      <c r="W852" s="36"/>
      <c r="X852" s="37"/>
      <c r="Y852" s="44">
        <f t="shared" ref="Y852" si="19767">parseTime(W852)-(X856=INT(RIGHT($F852, 1)))</f>
        <v>0</v>
      </c>
      <c r="Z852" s="45">
        <f t="shared" si="19735"/>
        <v>0</v>
      </c>
      <c r="AA852" s="36"/>
      <c r="AB852" s="37"/>
      <c r="AC852" s="44">
        <f t="shared" ref="AC852" si="19768">parseTime(AA852)-(AB856=INT(RIGHT($F852, 1)))</f>
        <v>0</v>
      </c>
      <c r="AD852" s="45">
        <f t="shared" si="19737"/>
        <v>0</v>
      </c>
      <c r="AE852" s="36"/>
      <c r="AF852" s="37"/>
      <c r="AG852" s="44">
        <f t="shared" ref="AG852" si="19769">parseTime(AE852)-(AF856=INT(RIGHT($F852, 1)))</f>
        <v>0</v>
      </c>
      <c r="AH852" s="45">
        <f t="shared" si="19739"/>
        <v>0</v>
      </c>
      <c r="AI852" s="36"/>
      <c r="AJ852" s="37"/>
      <c r="AK852" s="44">
        <f>parseTime(AI852)-(AJ856=INT(RIGHT($F852, 1)))</f>
        <v>0</v>
      </c>
      <c r="AL852" s="45">
        <f t="shared" si="19740"/>
        <v>0</v>
      </c>
      <c r="AM852" s="36"/>
      <c r="AN852" s="37"/>
      <c r="AO852" s="44">
        <f t="shared" ref="AO852" si="19770">parseTime(AM852)-(AN856=INT(RIGHT($F852, 1)))</f>
        <v>0</v>
      </c>
      <c r="AP852" s="45">
        <f t="shared" si="19742"/>
        <v>0</v>
      </c>
      <c r="AQ852" s="36"/>
      <c r="AR852" s="37"/>
      <c r="AS852" s="44">
        <f t="shared" ref="AS852" si="19771">parseTime(AQ852)-(AR856=INT(RIGHT($F852, 1)))</f>
        <v>0</v>
      </c>
      <c r="AT852" s="45">
        <f t="shared" si="19744"/>
        <v>0</v>
      </c>
      <c r="AU852" s="36"/>
      <c r="AV852" s="37"/>
      <c r="AW852" s="44">
        <f>parseTime(AU852)-(AV856=INT(RIGHT($F852, 1)))</f>
        <v>0</v>
      </c>
      <c r="AX852" s="45">
        <f t="shared" si="19745"/>
        <v>0</v>
      </c>
      <c r="AY852" s="36"/>
      <c r="AZ852" s="37"/>
      <c r="BA852" s="44">
        <f>parseTime(AY852)-(AZ856=INT(RIGHT($F852, 1)))</f>
        <v>0</v>
      </c>
      <c r="BB852" s="45">
        <f t="shared" si="19746"/>
        <v>0</v>
      </c>
      <c r="BC852" s="36"/>
      <c r="BD852" s="37"/>
      <c r="BE852" s="44">
        <f>parseTime(BC852)-(BD856=INT(RIGHT($F852, 1)))</f>
        <v>0</v>
      </c>
      <c r="BF852" s="45">
        <f t="shared" si="19747"/>
        <v>0</v>
      </c>
      <c r="BG852" s="36"/>
      <c r="BH852" s="37"/>
      <c r="BI852" s="44">
        <f>parseTime(BG852)-(BH856=INT(RIGHT($F852, 1)))</f>
        <v>0</v>
      </c>
      <c r="BJ852" s="45">
        <f t="shared" si="19748"/>
        <v>0</v>
      </c>
      <c r="BK852" s="36"/>
      <c r="BL852" s="37"/>
      <c r="BM852" s="44">
        <f>parseTime(BK852)-(BL856=INT(RIGHT($F852, 1)))</f>
        <v>0</v>
      </c>
      <c r="BN852" s="45">
        <f t="shared" si="19749"/>
        <v>0</v>
      </c>
      <c r="BO852" s="36"/>
      <c r="BP852" s="37"/>
      <c r="BQ852" s="44">
        <f t="shared" ref="BQ852" si="19772">parseTime(BO852)-(BP856=INT(RIGHT($F852, 1)))</f>
        <v>0</v>
      </c>
      <c r="BR852" s="45">
        <f t="shared" si="19751"/>
        <v>0</v>
      </c>
      <c r="BS852" s="36"/>
      <c r="BT852" s="37"/>
      <c r="BU852" s="44">
        <f t="shared" ref="BU852" si="19773">parseTime(BS852)-(BT856=INT(RIGHT($F852, 1)))</f>
        <v>0</v>
      </c>
      <c r="BV852" s="45">
        <f t="shared" si="19753"/>
        <v>0</v>
      </c>
      <c r="BW852" s="36"/>
      <c r="BX852" s="37"/>
      <c r="BY852" s="44">
        <f t="shared" ref="BY852" si="19774">parseTime(BW852)-(BX856=INT(RIGHT($F852, 1)))</f>
        <v>0</v>
      </c>
      <c r="BZ852" s="45">
        <f t="shared" si="19755"/>
        <v>0</v>
      </c>
      <c r="CA852" s="36"/>
      <c r="CB852" s="37"/>
      <c r="CC852" s="44">
        <f t="shared" ref="CC852" si="19775">parseTime(CA852)-(CB856=INT(RIGHT($F852, 1)))</f>
        <v>0</v>
      </c>
      <c r="CD852" s="45">
        <f t="shared" si="19757"/>
        <v>0</v>
      </c>
      <c r="CE852" s="36"/>
      <c r="CF852" s="37"/>
      <c r="CG852" s="44">
        <f t="shared" ref="CG852" si="19776">parseTime(CE852)-(CF856=INT(RIGHT($F852, 1)))</f>
        <v>0</v>
      </c>
      <c r="CH852" s="45">
        <f t="shared" si="19759"/>
        <v>0</v>
      </c>
    </row>
    <row r="853" spans="1:86" x14ac:dyDescent="0.25">
      <c r="A853" s="56" t="s">
        <v>117</v>
      </c>
      <c r="B853" s="57">
        <f t="shared" ref="B853" ca="1" si="19777">roleHours(G851:CH857, "MFD")</f>
        <v>54.5</v>
      </c>
      <c r="C853" s="14">
        <f t="shared" ref="C853:C856" ca="1" si="19778">B853/8</f>
        <v>6.8125</v>
      </c>
      <c r="D853" s="14">
        <f t="shared" ref="D853" ca="1" si="19779">B852-D852</f>
        <v>25.799999999999997</v>
      </c>
      <c r="E853" s="20" t="s">
        <v>127</v>
      </c>
      <c r="F853" s="51" t="s">
        <v>130</v>
      </c>
      <c r="G853" s="36"/>
      <c r="H853" s="37"/>
      <c r="I853" s="44">
        <f t="shared" ref="I853" si="19780">parseTime(G853)-(H856=INT(RIGHT($F853, 1)))</f>
        <v>0</v>
      </c>
      <c r="J853" s="45">
        <f t="shared" si="19727"/>
        <v>0</v>
      </c>
      <c r="K853" s="36"/>
      <c r="L853" s="37"/>
      <c r="M853" s="44">
        <f t="shared" ref="M853" si="19781">parseTime(K853)-(L856=INT(RIGHT($F853, 1)))</f>
        <v>0</v>
      </c>
      <c r="N853" s="45">
        <f t="shared" si="19729"/>
        <v>0</v>
      </c>
      <c r="O853" s="36"/>
      <c r="P853" s="37"/>
      <c r="Q853" s="44">
        <f t="shared" ref="Q853" si="19782">parseTime(O853)-(P856=INT(RIGHT($F853, 1)))</f>
        <v>0</v>
      </c>
      <c r="R853" s="45">
        <f t="shared" si="19731"/>
        <v>0</v>
      </c>
      <c r="S853" s="36"/>
      <c r="T853" s="37"/>
      <c r="U853" s="44">
        <f t="shared" ref="U853" si="19783">parseTime(S853)-(T856=INT(RIGHT($F853, 1)))</f>
        <v>0</v>
      </c>
      <c r="V853" s="45">
        <f t="shared" si="19733"/>
        <v>0</v>
      </c>
      <c r="W853" s="36"/>
      <c r="X853" s="37"/>
      <c r="Y853" s="44">
        <f t="shared" ref="Y853" si="19784">parseTime(W853)-(X856=INT(RIGHT($F853, 1)))</f>
        <v>0</v>
      </c>
      <c r="Z853" s="45">
        <f t="shared" si="19735"/>
        <v>0</v>
      </c>
      <c r="AA853" s="36"/>
      <c r="AB853" s="37"/>
      <c r="AC853" s="44">
        <f t="shared" ref="AC853" si="19785">parseTime(AA853)-(AB856=INT(RIGHT($F853, 1)))</f>
        <v>0</v>
      </c>
      <c r="AD853" s="45">
        <f t="shared" si="19737"/>
        <v>0</v>
      </c>
      <c r="AE853" s="36"/>
      <c r="AF853" s="37"/>
      <c r="AG853" s="44">
        <f t="shared" ref="AG853" si="19786">parseTime(AE853)-(AF856=INT(RIGHT($F853, 1)))</f>
        <v>0</v>
      </c>
      <c r="AH853" s="45">
        <f t="shared" si="19739"/>
        <v>0</v>
      </c>
      <c r="AI853" s="36"/>
      <c r="AJ853" s="37"/>
      <c r="AK853" s="44">
        <f>parseTime(AI853)-(AJ856=INT(RIGHT($F853, 1)))</f>
        <v>0</v>
      </c>
      <c r="AL853" s="45">
        <f t="shared" si="19740"/>
        <v>0</v>
      </c>
      <c r="AM853" s="36"/>
      <c r="AN853" s="37"/>
      <c r="AO853" s="44">
        <f t="shared" ref="AO853" si="19787">parseTime(AM853)-(AN856=INT(RIGHT($F853, 1)))</f>
        <v>0</v>
      </c>
      <c r="AP853" s="45">
        <f t="shared" si="19742"/>
        <v>0</v>
      </c>
      <c r="AQ853" s="36"/>
      <c r="AR853" s="37"/>
      <c r="AS853" s="44">
        <f t="shared" ref="AS853" si="19788">parseTime(AQ853)-(AR856=INT(RIGHT($F853, 1)))</f>
        <v>0</v>
      </c>
      <c r="AT853" s="45">
        <f t="shared" si="19744"/>
        <v>0</v>
      </c>
      <c r="AU853" s="36"/>
      <c r="AV853" s="37"/>
      <c r="AW853" s="44">
        <f>parseTime(AU853)-(AV856=INT(RIGHT($F853, 1)))</f>
        <v>0</v>
      </c>
      <c r="AX853" s="45">
        <f t="shared" si="19745"/>
        <v>0</v>
      </c>
      <c r="AY853" s="36"/>
      <c r="AZ853" s="37"/>
      <c r="BA853" s="44">
        <f>parseTime(AY853)-(AZ856=INT(RIGHT($F853, 1)))</f>
        <v>0</v>
      </c>
      <c r="BB853" s="45">
        <f t="shared" si="19746"/>
        <v>0</v>
      </c>
      <c r="BC853" s="36"/>
      <c r="BD853" s="37"/>
      <c r="BE853" s="44">
        <f>parseTime(BC853)-(BD856=INT(RIGHT($F853, 1)))</f>
        <v>0</v>
      </c>
      <c r="BF853" s="45">
        <f t="shared" si="19747"/>
        <v>0</v>
      </c>
      <c r="BG853" s="36"/>
      <c r="BH853" s="37"/>
      <c r="BI853" s="44">
        <f>parseTime(BG853)-(BH856=INT(RIGHT($F853, 1)))</f>
        <v>0</v>
      </c>
      <c r="BJ853" s="45">
        <f t="shared" si="19748"/>
        <v>0</v>
      </c>
      <c r="BK853" s="36"/>
      <c r="BL853" s="37"/>
      <c r="BM853" s="44">
        <f>parseTime(BK853)-(BL856=INT(RIGHT($F853, 1)))</f>
        <v>0</v>
      </c>
      <c r="BN853" s="45">
        <f t="shared" si="19749"/>
        <v>0</v>
      </c>
      <c r="BO853" s="36"/>
      <c r="BP853" s="37"/>
      <c r="BQ853" s="44">
        <f t="shared" ref="BQ853" si="19789">parseTime(BO853)-(BP856=INT(RIGHT($F853, 1)))</f>
        <v>0</v>
      </c>
      <c r="BR853" s="45">
        <f t="shared" si="19751"/>
        <v>0</v>
      </c>
      <c r="BS853" s="36"/>
      <c r="BT853" s="37"/>
      <c r="BU853" s="44">
        <f t="shared" ref="BU853" si="19790">parseTime(BS853)-(BT856=INT(RIGHT($F853, 1)))</f>
        <v>0</v>
      </c>
      <c r="BV853" s="45">
        <f t="shared" si="19753"/>
        <v>0</v>
      </c>
      <c r="BW853" s="36"/>
      <c r="BX853" s="37"/>
      <c r="BY853" s="44">
        <f t="shared" ref="BY853" si="19791">parseTime(BW853)-(BX856=INT(RIGHT($F853, 1)))</f>
        <v>0</v>
      </c>
      <c r="BZ853" s="45">
        <f t="shared" si="19755"/>
        <v>0</v>
      </c>
      <c r="CA853" s="36"/>
      <c r="CB853" s="37"/>
      <c r="CC853" s="44">
        <f t="shared" ref="CC853" si="19792">parseTime(CA853)-(CB856=INT(RIGHT($F853, 1)))</f>
        <v>0</v>
      </c>
      <c r="CD853" s="45">
        <f t="shared" si="19757"/>
        <v>0</v>
      </c>
      <c r="CE853" s="36"/>
      <c r="CF853" s="37"/>
      <c r="CG853" s="44">
        <f t="shared" ref="CG853" si="19793">parseTime(CE853)-(CF856=INT(RIGHT($F853, 1)))</f>
        <v>0</v>
      </c>
      <c r="CH853" s="45">
        <f t="shared" si="19759"/>
        <v>0</v>
      </c>
    </row>
    <row r="854" spans="1:86" x14ac:dyDescent="0.25">
      <c r="A854" s="56"/>
      <c r="B854" s="57"/>
      <c r="C854" s="14">
        <f t="shared" si="19778"/>
        <v>0</v>
      </c>
      <c r="D854" s="14" t="s">
        <v>259</v>
      </c>
      <c r="E854" s="20"/>
      <c r="F854" s="51" t="s">
        <v>131</v>
      </c>
      <c r="G854" s="36"/>
      <c r="H854" s="37"/>
      <c r="I854" s="44">
        <f t="shared" ref="I854" si="19794">parseTime(G854)-(H856=INT(RIGHT($F854, 1)))</f>
        <v>0</v>
      </c>
      <c r="J854" s="45">
        <f t="shared" si="19727"/>
        <v>0</v>
      </c>
      <c r="K854" s="36"/>
      <c r="L854" s="37"/>
      <c r="M854" s="44">
        <f t="shared" ref="M854" si="19795">parseTime(K854)-(L856=INT(RIGHT($F854, 1)))</f>
        <v>0</v>
      </c>
      <c r="N854" s="45">
        <f t="shared" si="19729"/>
        <v>0</v>
      </c>
      <c r="O854" s="36"/>
      <c r="P854" s="37"/>
      <c r="Q854" s="44">
        <f t="shared" ref="Q854" si="19796">parseTime(O854)-(P856=INT(RIGHT($F854, 1)))</f>
        <v>0</v>
      </c>
      <c r="R854" s="45">
        <f t="shared" si="19731"/>
        <v>0</v>
      </c>
      <c r="S854" s="36"/>
      <c r="T854" s="37"/>
      <c r="U854" s="44">
        <f t="shared" ref="U854" si="19797">parseTime(S854)-(T856=INT(RIGHT($F854, 1)))</f>
        <v>0</v>
      </c>
      <c r="V854" s="45">
        <f t="shared" si="19733"/>
        <v>0</v>
      </c>
      <c r="W854" s="36"/>
      <c r="X854" s="37"/>
      <c r="Y854" s="44">
        <f t="shared" ref="Y854" si="19798">parseTime(W854)-(X856=INT(RIGHT($F854, 1)))</f>
        <v>0</v>
      </c>
      <c r="Z854" s="45">
        <f t="shared" si="19735"/>
        <v>0</v>
      </c>
      <c r="AA854" s="36"/>
      <c r="AB854" s="37"/>
      <c r="AC854" s="44">
        <f t="shared" ref="AC854" si="19799">parseTime(AA854)-(AB856=INT(RIGHT($F854, 1)))</f>
        <v>0</v>
      </c>
      <c r="AD854" s="45">
        <f t="shared" si="19737"/>
        <v>0</v>
      </c>
      <c r="AE854" s="36"/>
      <c r="AF854" s="37"/>
      <c r="AG854" s="44">
        <f t="shared" ref="AG854" si="19800">parseTime(AE854)-(AF856=INT(RIGHT($F854, 1)))</f>
        <v>0</v>
      </c>
      <c r="AH854" s="45">
        <f t="shared" si="19739"/>
        <v>0</v>
      </c>
      <c r="AI854" s="36"/>
      <c r="AJ854" s="37"/>
      <c r="AK854" s="44">
        <f>parseTime(AI854)-(AJ856=INT(RIGHT($F854, 1)))</f>
        <v>0</v>
      </c>
      <c r="AL854" s="45">
        <f t="shared" si="19740"/>
        <v>0</v>
      </c>
      <c r="AM854" s="36"/>
      <c r="AN854" s="37"/>
      <c r="AO854" s="44">
        <f t="shared" ref="AO854" si="19801">parseTime(AM854)-(AN856=INT(RIGHT($F854, 1)))</f>
        <v>0</v>
      </c>
      <c r="AP854" s="45">
        <f t="shared" si="19742"/>
        <v>0</v>
      </c>
      <c r="AQ854" s="36"/>
      <c r="AR854" s="37"/>
      <c r="AS854" s="44">
        <f t="shared" ref="AS854" si="19802">parseTime(AQ854)-(AR856=INT(RIGHT($F854, 1)))</f>
        <v>0</v>
      </c>
      <c r="AT854" s="45">
        <f t="shared" si="19744"/>
        <v>0</v>
      </c>
      <c r="AU854" s="36"/>
      <c r="AV854" s="37"/>
      <c r="AW854" s="44">
        <f>parseTime(AU854)-(AV856=INT(RIGHT($F854, 1)))</f>
        <v>0</v>
      </c>
      <c r="AX854" s="45">
        <f t="shared" si="19745"/>
        <v>0</v>
      </c>
      <c r="AY854" s="36"/>
      <c r="AZ854" s="37"/>
      <c r="BA854" s="44">
        <f>parseTime(AY854)-(AZ856=INT(RIGHT($F854, 1)))</f>
        <v>0</v>
      </c>
      <c r="BB854" s="45">
        <f t="shared" si="19746"/>
        <v>0</v>
      </c>
      <c r="BC854" s="36"/>
      <c r="BD854" s="37"/>
      <c r="BE854" s="44">
        <f>parseTime(BC854)-(BD856=INT(RIGHT($F854, 1)))</f>
        <v>0</v>
      </c>
      <c r="BF854" s="45">
        <f t="shared" si="19747"/>
        <v>0</v>
      </c>
      <c r="BG854" s="36"/>
      <c r="BH854" s="37"/>
      <c r="BI854" s="44">
        <f>parseTime(BG854)-(BH856=INT(RIGHT($F854, 1)))</f>
        <v>0</v>
      </c>
      <c r="BJ854" s="45">
        <f t="shared" si="19748"/>
        <v>0</v>
      </c>
      <c r="BK854" s="36"/>
      <c r="BL854" s="37"/>
      <c r="BM854" s="44">
        <f>parseTime(BK854)-(BL856=INT(RIGHT($F854, 1)))</f>
        <v>0</v>
      </c>
      <c r="BN854" s="45">
        <f t="shared" si="19749"/>
        <v>0</v>
      </c>
      <c r="BO854" s="36"/>
      <c r="BP854" s="37"/>
      <c r="BQ854" s="44">
        <f t="shared" ref="BQ854" si="19803">parseTime(BO854)-(BP856=INT(RIGHT($F854, 1)))</f>
        <v>0</v>
      </c>
      <c r="BR854" s="45">
        <f t="shared" si="19751"/>
        <v>0</v>
      </c>
      <c r="BS854" s="36"/>
      <c r="BT854" s="37"/>
      <c r="BU854" s="44">
        <f t="shared" ref="BU854" si="19804">parseTime(BS854)-(BT856=INT(RIGHT($F854, 1)))</f>
        <v>0</v>
      </c>
      <c r="BV854" s="45">
        <f t="shared" si="19753"/>
        <v>0</v>
      </c>
      <c r="BW854" s="36"/>
      <c r="BX854" s="37"/>
      <c r="BY854" s="44">
        <f t="shared" ref="BY854" si="19805">parseTime(BW854)-(BX856=INT(RIGHT($F854, 1)))</f>
        <v>0</v>
      </c>
      <c r="BZ854" s="45">
        <f t="shared" si="19755"/>
        <v>0</v>
      </c>
      <c r="CA854" s="36"/>
      <c r="CB854" s="37"/>
      <c r="CC854" s="44">
        <f t="shared" ref="CC854" si="19806">parseTime(CA854)-(CB856=INT(RIGHT($F854, 1)))</f>
        <v>0</v>
      </c>
      <c r="CD854" s="45">
        <f t="shared" si="19757"/>
        <v>0</v>
      </c>
      <c r="CE854" s="36"/>
      <c r="CF854" s="37"/>
      <c r="CG854" s="44">
        <f t="shared" ref="CG854" si="19807">parseTime(CE854)-(CF856=INT(RIGHT($F854, 1)))</f>
        <v>0</v>
      </c>
      <c r="CH854" s="45">
        <f t="shared" si="19759"/>
        <v>0</v>
      </c>
    </row>
    <row r="855" spans="1:86" x14ac:dyDescent="0.25">
      <c r="A855" s="56" t="s">
        <v>119</v>
      </c>
      <c r="B855" s="57">
        <f t="shared" ref="B855" ca="1" si="19808">roleHours(G851:CH857, "MCC")</f>
        <v>8</v>
      </c>
      <c r="C855" s="14">
        <f t="shared" ca="1" si="19778"/>
        <v>1</v>
      </c>
      <c r="D855" s="14" t="s">
        <v>260</v>
      </c>
      <c r="E855" s="20">
        <v>4.6500000000000004</v>
      </c>
      <c r="F855" s="51" t="s">
        <v>132</v>
      </c>
      <c r="G855" s="36"/>
      <c r="H855" s="37"/>
      <c r="I855" s="44">
        <f t="shared" ref="I855" si="19809">parseTime(G855)-(H856=INT(RIGHT($F855, 1)))</f>
        <v>0</v>
      </c>
      <c r="J855" s="45">
        <f t="shared" si="19727"/>
        <v>0</v>
      </c>
      <c r="K855" s="36"/>
      <c r="L855" s="37"/>
      <c r="M855" s="44">
        <f t="shared" ref="M855" si="19810">parseTime(K855)-(L856=INT(RIGHT($F855, 1)))</f>
        <v>0</v>
      </c>
      <c r="N855" s="45">
        <f t="shared" si="19729"/>
        <v>0</v>
      </c>
      <c r="O855" s="36"/>
      <c r="P855" s="37"/>
      <c r="Q855" s="44">
        <f t="shared" ref="Q855" si="19811">parseTime(O855)-(P856=INT(RIGHT($F855, 1)))</f>
        <v>0</v>
      </c>
      <c r="R855" s="45">
        <f t="shared" si="19731"/>
        <v>0</v>
      </c>
      <c r="S855" s="36"/>
      <c r="T855" s="37"/>
      <c r="U855" s="44">
        <f t="shared" ref="U855" si="19812">parseTime(S855)-(T856=INT(RIGHT($F855, 1)))</f>
        <v>0</v>
      </c>
      <c r="V855" s="45">
        <f t="shared" si="19733"/>
        <v>0</v>
      </c>
      <c r="W855" s="36"/>
      <c r="X855" s="37"/>
      <c r="Y855" s="44">
        <f t="shared" ref="Y855" si="19813">parseTime(W855)-(X856=INT(RIGHT($F855, 1)))</f>
        <v>0</v>
      </c>
      <c r="Z855" s="45">
        <f t="shared" si="19735"/>
        <v>0</v>
      </c>
      <c r="AA855" s="36"/>
      <c r="AB855" s="37"/>
      <c r="AC855" s="44">
        <f t="shared" ref="AC855" si="19814">parseTime(AA855)-(AB856=INT(RIGHT($F855, 1)))</f>
        <v>0</v>
      </c>
      <c r="AD855" s="45">
        <f t="shared" si="19737"/>
        <v>0</v>
      </c>
      <c r="AE855" s="36"/>
      <c r="AF855" s="37"/>
      <c r="AG855" s="44">
        <f t="shared" ref="AG855" si="19815">parseTime(AE855)-(AF856=INT(RIGHT($F855, 1)))</f>
        <v>0</v>
      </c>
      <c r="AH855" s="45">
        <f t="shared" si="19739"/>
        <v>0</v>
      </c>
      <c r="AI855" s="36"/>
      <c r="AJ855" s="37"/>
      <c r="AK855" s="44">
        <f>parseTime(AI855)-(AJ856=INT(RIGHT($F855, 1)))</f>
        <v>0</v>
      </c>
      <c r="AL855" s="45">
        <f t="shared" si="19740"/>
        <v>0</v>
      </c>
      <c r="AM855" s="36"/>
      <c r="AN855" s="37"/>
      <c r="AO855" s="44">
        <f t="shared" ref="AO855" si="19816">parseTime(AM855)-(AN856=INT(RIGHT($F855, 1)))</f>
        <v>0</v>
      </c>
      <c r="AP855" s="45">
        <f t="shared" si="19742"/>
        <v>0</v>
      </c>
      <c r="AQ855" s="36"/>
      <c r="AR855" s="37"/>
      <c r="AS855" s="44">
        <f t="shared" ref="AS855" si="19817">parseTime(AQ855)-(AR856=INT(RIGHT($F855, 1)))</f>
        <v>0</v>
      </c>
      <c r="AT855" s="45">
        <f t="shared" si="19744"/>
        <v>0</v>
      </c>
      <c r="AU855" s="36"/>
      <c r="AV855" s="37"/>
      <c r="AW855" s="44">
        <f>parseTime(AU855)-(AV856=INT(RIGHT($F855, 1)))</f>
        <v>0</v>
      </c>
      <c r="AX855" s="45">
        <f t="shared" si="19745"/>
        <v>0</v>
      </c>
      <c r="AY855" s="36"/>
      <c r="AZ855" s="37"/>
      <c r="BA855" s="44">
        <f>parseTime(AY855)-(AZ856=INT(RIGHT($F855, 1)))</f>
        <v>0</v>
      </c>
      <c r="BB855" s="45">
        <f t="shared" si="19746"/>
        <v>0</v>
      </c>
      <c r="BC855" s="36"/>
      <c r="BD855" s="37"/>
      <c r="BE855" s="44">
        <f>parseTime(BC855)-(BD856=INT(RIGHT($F855, 1)))</f>
        <v>0</v>
      </c>
      <c r="BF855" s="45">
        <f t="shared" si="19747"/>
        <v>0</v>
      </c>
      <c r="BG855" s="36"/>
      <c r="BH855" s="37"/>
      <c r="BI855" s="44">
        <f>parseTime(BG855)-(BH856=INT(RIGHT($F855, 1)))</f>
        <v>0</v>
      </c>
      <c r="BJ855" s="45">
        <f t="shared" si="19748"/>
        <v>0</v>
      </c>
      <c r="BK855" s="36"/>
      <c r="BL855" s="37"/>
      <c r="BM855" s="44">
        <f>parseTime(BK855)-(BL856=INT(RIGHT($F855, 1)))</f>
        <v>0</v>
      </c>
      <c r="BN855" s="45">
        <f t="shared" si="19749"/>
        <v>0</v>
      </c>
      <c r="BO855" s="36"/>
      <c r="BP855" s="37"/>
      <c r="BQ855" s="44">
        <f t="shared" ref="BQ855" si="19818">parseTime(BO855)-(BP856=INT(RIGHT($F855, 1)))</f>
        <v>0</v>
      </c>
      <c r="BR855" s="45">
        <f t="shared" si="19751"/>
        <v>0</v>
      </c>
      <c r="BS855" s="36"/>
      <c r="BT855" s="37"/>
      <c r="BU855" s="44">
        <f t="shared" ref="BU855" si="19819">parseTime(BS855)-(BT856=INT(RIGHT($F855, 1)))</f>
        <v>0</v>
      </c>
      <c r="BV855" s="45">
        <f t="shared" si="19753"/>
        <v>0</v>
      </c>
      <c r="BW855" s="36"/>
      <c r="BX855" s="37"/>
      <c r="BY855" s="44">
        <f t="shared" ref="BY855" si="19820">parseTime(BW855)-(BX856=INT(RIGHT($F855, 1)))</f>
        <v>0</v>
      </c>
      <c r="BZ855" s="45">
        <f t="shared" si="19755"/>
        <v>0</v>
      </c>
      <c r="CA855" s="36"/>
      <c r="CB855" s="37"/>
      <c r="CC855" s="44">
        <f t="shared" ref="CC855" si="19821">parseTime(CA855)-(CB856=INT(RIGHT($F855, 1)))</f>
        <v>0</v>
      </c>
      <c r="CD855" s="45">
        <f t="shared" si="19757"/>
        <v>0</v>
      </c>
      <c r="CE855" s="36"/>
      <c r="CF855" s="37"/>
      <c r="CG855" s="44">
        <f t="shared" ref="CG855" si="19822">parseTime(CE855)-(CF856=INT(RIGHT($F855, 1)))</f>
        <v>0</v>
      </c>
      <c r="CH855" s="45">
        <f t="shared" si="19759"/>
        <v>0</v>
      </c>
    </row>
    <row r="856" spans="1:86" x14ac:dyDescent="0.25">
      <c r="A856" s="56"/>
      <c r="B856" s="57"/>
      <c r="C856" s="14">
        <f t="shared" si="19778"/>
        <v>0</v>
      </c>
      <c r="D856" s="14"/>
      <c r="E856" s="20"/>
      <c r="F856" s="51"/>
      <c r="G856" s="46" t="s">
        <v>134</v>
      </c>
      <c r="H856" s="38">
        <f t="shared" ref="H856" si="19823">lunchAdjust(G851:H855)</f>
        <v>1</v>
      </c>
      <c r="I856" s="48" t="s">
        <v>0</v>
      </c>
      <c r="J856" s="39">
        <f t="shared" ref="J856" si="19824">SUMPRODUCT(I851:I855*J851:J855)</f>
        <v>8</v>
      </c>
      <c r="K856" s="46" t="s">
        <v>134</v>
      </c>
      <c r="L856" s="38">
        <f t="shared" ref="L856" si="19825">lunchAdjust(K851:L855)</f>
        <v>1</v>
      </c>
      <c r="M856" s="48" t="s">
        <v>0</v>
      </c>
      <c r="N856" s="39">
        <f t="shared" ref="N856" si="19826">SUMPRODUCT(M851:M855*N851:N855)</f>
        <v>8</v>
      </c>
      <c r="O856" s="46" t="s">
        <v>134</v>
      </c>
      <c r="P856" s="38">
        <f t="shared" ref="P856" si="19827">lunchAdjust(O851:P855)</f>
        <v>1</v>
      </c>
      <c r="Q856" s="48" t="s">
        <v>0</v>
      </c>
      <c r="R856" s="39">
        <f t="shared" ref="R856" si="19828">SUMPRODUCT(Q851:Q855*R851:R855)</f>
        <v>8</v>
      </c>
      <c r="S856" s="46" t="s">
        <v>134</v>
      </c>
      <c r="T856" s="38">
        <f t="shared" ref="T856" si="19829">lunchAdjust(S851:T855)</f>
        <v>1</v>
      </c>
      <c r="U856" s="48" t="s">
        <v>0</v>
      </c>
      <c r="V856" s="39">
        <f t="shared" ref="V856" si="19830">SUMPRODUCT(U851:U855*V851:V855)</f>
        <v>8</v>
      </c>
      <c r="W856" s="46" t="s">
        <v>134</v>
      </c>
      <c r="X856" s="38">
        <f t="shared" ref="X856" si="19831">lunchAdjust(W851:X855)</f>
        <v>1</v>
      </c>
      <c r="Y856" s="48" t="s">
        <v>0</v>
      </c>
      <c r="Z856" s="39">
        <f t="shared" ref="Z856" si="19832">SUMPRODUCT(Y851:Y855*Z851:Z855)</f>
        <v>8</v>
      </c>
      <c r="AA856" s="46" t="s">
        <v>134</v>
      </c>
      <c r="AB856" s="38">
        <f t="shared" ref="AB856" si="19833">lunchAdjust(AA851:AB855)</f>
        <v>1</v>
      </c>
      <c r="AC856" s="48" t="s">
        <v>0</v>
      </c>
      <c r="AD856" s="39">
        <f t="shared" ref="AD856" si="19834">SUMPRODUCT(AC851:AC855*AD851:AD855)</f>
        <v>8</v>
      </c>
      <c r="AE856" s="46" t="s">
        <v>134</v>
      </c>
      <c r="AF856" s="38">
        <f t="shared" ref="AF856" si="19835">lunchAdjust(AE851:AF855)</f>
        <v>1</v>
      </c>
      <c r="AG856" s="48" t="s">
        <v>0</v>
      </c>
      <c r="AH856" s="39">
        <f t="shared" ref="AH856" si="19836">SUMPRODUCT(AG851:AG855*AH851:AH855)</f>
        <v>6.5</v>
      </c>
      <c r="AI856" s="46" t="s">
        <v>134</v>
      </c>
      <c r="AJ856" s="38">
        <f t="shared" ref="AJ856" si="19837">lunchAdjust(AI851:AJ855)</f>
        <v>1</v>
      </c>
      <c r="AK856" s="48" t="s">
        <v>0</v>
      </c>
      <c r="AL856" s="39">
        <f t="shared" ref="AL856" si="19838">SUMPRODUCT(AK851:AK855*AL851:AL855)</f>
        <v>8</v>
      </c>
      <c r="AM856" s="46" t="s">
        <v>134</v>
      </c>
      <c r="AN856" s="38">
        <f t="shared" ref="AN856" si="19839">lunchAdjust(AM851:AN855)</f>
        <v>0</v>
      </c>
      <c r="AO856" s="48" t="s">
        <v>0</v>
      </c>
      <c r="AP856" s="39">
        <f t="shared" ref="AP856" si="19840">SUMPRODUCT(AO851:AO855*AP851:AP855)</f>
        <v>0</v>
      </c>
      <c r="AQ856" s="46" t="s">
        <v>134</v>
      </c>
      <c r="AR856" s="38">
        <f t="shared" ref="AR856" si="19841">lunchAdjust(AQ851:AR855)</f>
        <v>0</v>
      </c>
      <c r="AS856" s="48" t="s">
        <v>0</v>
      </c>
      <c r="AT856" s="39">
        <f t="shared" ref="AT856" si="19842">SUMPRODUCT(AS851:AS855*AT851:AT855)</f>
        <v>0</v>
      </c>
      <c r="AU856" s="46" t="s">
        <v>134</v>
      </c>
      <c r="AV856" s="38">
        <f t="shared" ref="AV856" si="19843">lunchAdjust(AU851:AV855)</f>
        <v>1</v>
      </c>
      <c r="AW856" s="48" t="s">
        <v>0</v>
      </c>
      <c r="AX856" s="39">
        <f t="shared" ref="AX856" si="19844">SUMPRODUCT(AW851:AW855*AX851:AX855)</f>
        <v>8</v>
      </c>
      <c r="AY856" s="46" t="s">
        <v>134</v>
      </c>
      <c r="AZ856" s="38">
        <f t="shared" ref="AZ856" si="19845">lunchAdjust(AY851:AZ855)</f>
        <v>0</v>
      </c>
      <c r="BA856" s="48" t="s">
        <v>0</v>
      </c>
      <c r="BB856" s="39">
        <f t="shared" ref="BB856" si="19846">SUMPRODUCT(BA851:BA855*BB851:BB855)</f>
        <v>0</v>
      </c>
      <c r="BC856" s="46" t="s">
        <v>134</v>
      </c>
      <c r="BD856" s="38">
        <f t="shared" ref="BD856" si="19847">lunchAdjust(BC851:BD855)</f>
        <v>0</v>
      </c>
      <c r="BE856" s="48" t="s">
        <v>0</v>
      </c>
      <c r="BF856" s="39">
        <f t="shared" ref="BF856" si="19848">SUMPRODUCT(BE851:BE855*BF851:BF855)</f>
        <v>0</v>
      </c>
      <c r="BG856" s="46" t="s">
        <v>134</v>
      </c>
      <c r="BH856" s="38">
        <f t="shared" ref="BH856" si="19849">lunchAdjust(BG851:BH855)</f>
        <v>0</v>
      </c>
      <c r="BI856" s="48" t="s">
        <v>0</v>
      </c>
      <c r="BJ856" s="39">
        <f t="shared" ref="BJ856" si="19850">SUMPRODUCT(BI851:BI855*BJ851:BJ855)</f>
        <v>0</v>
      </c>
      <c r="BK856" s="46" t="s">
        <v>134</v>
      </c>
      <c r="BL856" s="38">
        <f t="shared" ref="BL856" si="19851">lunchAdjust(BK851:BL855)</f>
        <v>0</v>
      </c>
      <c r="BM856" s="48" t="s">
        <v>0</v>
      </c>
      <c r="BN856" s="39">
        <f t="shared" ref="BN856" si="19852">SUMPRODUCT(BM851:BM855*BN851:BN855)</f>
        <v>0</v>
      </c>
      <c r="BO856" s="46" t="s">
        <v>134</v>
      </c>
      <c r="BP856" s="38">
        <f t="shared" ref="BP856" si="19853">lunchAdjust(BO851:BP855)</f>
        <v>0</v>
      </c>
      <c r="BQ856" s="48" t="s">
        <v>0</v>
      </c>
      <c r="BR856" s="39">
        <f t="shared" ref="BR856" si="19854">SUMPRODUCT(BQ851:BQ855*BR851:BR855)</f>
        <v>0</v>
      </c>
      <c r="BS856" s="46" t="s">
        <v>134</v>
      </c>
      <c r="BT856" s="38">
        <f t="shared" ref="BT856" si="19855">lunchAdjust(BS851:BT855)</f>
        <v>0</v>
      </c>
      <c r="BU856" s="48" t="s">
        <v>0</v>
      </c>
      <c r="BV856" s="39">
        <f t="shared" ref="BV856" si="19856">SUMPRODUCT(BU851:BU855*BV851:BV855)</f>
        <v>0</v>
      </c>
      <c r="BW856" s="46" t="s">
        <v>134</v>
      </c>
      <c r="BX856" s="38">
        <f t="shared" ref="BX856" si="19857">lunchAdjust(BW851:BX855)</f>
        <v>0</v>
      </c>
      <c r="BY856" s="48" t="s">
        <v>0</v>
      </c>
      <c r="BZ856" s="39">
        <f t="shared" ref="BZ856" si="19858">SUMPRODUCT(BY851:BY855*BZ851:BZ855)</f>
        <v>0</v>
      </c>
      <c r="CA856" s="46" t="s">
        <v>134</v>
      </c>
      <c r="CB856" s="38">
        <f t="shared" ref="CB856" si="19859">lunchAdjust(CA851:CB855)</f>
        <v>0</v>
      </c>
      <c r="CC856" s="48" t="s">
        <v>0</v>
      </c>
      <c r="CD856" s="39">
        <f t="shared" ref="CD856" si="19860">SUMPRODUCT(CC851:CC855*CD851:CD855)</f>
        <v>0</v>
      </c>
      <c r="CE856" s="46" t="s">
        <v>134</v>
      </c>
      <c r="CF856" s="38">
        <f t="shared" ref="CF856" si="19861">lunchAdjust(CE851:CF855)</f>
        <v>0</v>
      </c>
      <c r="CG856" s="48" t="s">
        <v>0</v>
      </c>
      <c r="CH856" s="39">
        <f t="shared" ref="CH856" si="19862">SUMPRODUCT(CG851:CG855*CH851:CH855)</f>
        <v>0</v>
      </c>
    </row>
    <row r="857" spans="1:86" ht="15.75" thickBot="1" x14ac:dyDescent="0.3">
      <c r="A857" s="58" t="s">
        <v>121</v>
      </c>
      <c r="B857" s="59">
        <f t="shared" ref="B857" ca="1" si="19863">roleHours(G851:CH857, "OUT")</f>
        <v>0</v>
      </c>
      <c r="C857" s="54" t="s">
        <v>137</v>
      </c>
      <c r="D857" s="22">
        <f t="shared" ref="D857" ca="1" si="19864">roleHours(G851:CH857, "PTO")</f>
        <v>0</v>
      </c>
      <c r="E857" s="23"/>
      <c r="F857" s="52"/>
      <c r="G857" s="47" t="s">
        <v>39</v>
      </c>
      <c r="H857" s="40">
        <f t="shared" si="19023"/>
        <v>0</v>
      </c>
      <c r="I857" s="49" t="s">
        <v>135</v>
      </c>
      <c r="J857" s="41">
        <f t="shared" ref="J857" si="19865">J856*G$4</f>
        <v>0</v>
      </c>
      <c r="K857" s="47" t="s">
        <v>39</v>
      </c>
      <c r="L857" s="40">
        <f t="shared" ref="L857" si="19866">SUMPRODUCT(M851:M855*(L851:L855="PTO"))+SUMPRODUCT(M851:M855*(L851:L855="HOL"))</f>
        <v>0</v>
      </c>
      <c r="M857" s="49" t="s">
        <v>135</v>
      </c>
      <c r="N857" s="41">
        <f t="shared" ref="N857" si="19867">N856*K$4</f>
        <v>0</v>
      </c>
      <c r="O857" s="47" t="s">
        <v>39</v>
      </c>
      <c r="P857" s="40">
        <f t="shared" ref="P857" si="19868">SUMPRODUCT(Q851:Q855*(P851:P855="PTO"))+SUMPRODUCT(Q851:Q855*(P851:P855="HOL"))</f>
        <v>0</v>
      </c>
      <c r="Q857" s="49" t="s">
        <v>135</v>
      </c>
      <c r="R857" s="41">
        <f t="shared" ref="R857" si="19869">R856*O$4</f>
        <v>8</v>
      </c>
      <c r="S857" s="47" t="s">
        <v>39</v>
      </c>
      <c r="T857" s="40">
        <f t="shared" ref="T857" si="19870">SUMPRODUCT(U851:U855*(T851:T855="PTO"))+SUMPRODUCT(U851:U855*(T851:T855="HOL"))</f>
        <v>0</v>
      </c>
      <c r="U857" s="49" t="s">
        <v>135</v>
      </c>
      <c r="V857" s="41">
        <f t="shared" ref="V857" si="19871">V856*S$4</f>
        <v>0</v>
      </c>
      <c r="W857" s="47" t="s">
        <v>39</v>
      </c>
      <c r="X857" s="40">
        <f t="shared" ref="X857" si="19872">SUMPRODUCT(Y851:Y855*(X851:X855="PTO"))+SUMPRODUCT(Y851:Y855*(X851:X855="HOL"))</f>
        <v>0</v>
      </c>
      <c r="Y857" s="49" t="s">
        <v>135</v>
      </c>
      <c r="Z857" s="41">
        <f t="shared" ref="Z857" si="19873">Z856*W$4</f>
        <v>8</v>
      </c>
      <c r="AA857" s="47" t="s">
        <v>39</v>
      </c>
      <c r="AB857" s="40">
        <f t="shared" ref="AB857" si="19874">SUMPRODUCT(AC851:AC855*(AB851:AB855="PTO"))+SUMPRODUCT(AC851:AC855*(AB851:AB855="HOL"))</f>
        <v>0</v>
      </c>
      <c r="AC857" s="49" t="s">
        <v>135</v>
      </c>
      <c r="AD857" s="41">
        <f t="shared" ref="AD857" si="19875">AD856*AA$4</f>
        <v>8</v>
      </c>
      <c r="AE857" s="47" t="s">
        <v>39</v>
      </c>
      <c r="AF857" s="40">
        <f t="shared" ref="AF857" si="19876">SUMPRODUCT(AG851:AG855*(AF851:AF855="PTO"))+SUMPRODUCT(AG851:AG855*(AF851:AF855="HOL"))</f>
        <v>0</v>
      </c>
      <c r="AG857" s="49" t="s">
        <v>135</v>
      </c>
      <c r="AH857" s="41">
        <f t="shared" ref="AH857" si="19877">AH856*AE$4</f>
        <v>6.5</v>
      </c>
      <c r="AI857" s="47" t="s">
        <v>39</v>
      </c>
      <c r="AJ857" s="40">
        <f t="shared" ref="AJ857" si="19878">SUMPRODUCT(AK851:AK855*(AJ851:AJ855="PTO"))+SUMPRODUCT(AK851:AK855*(AJ851:AJ855="HOL"))</f>
        <v>0</v>
      </c>
      <c r="AK857" s="49" t="s">
        <v>135</v>
      </c>
      <c r="AL857" s="41">
        <f>AL856*AI$4</f>
        <v>8</v>
      </c>
      <c r="AM857" s="47" t="s">
        <v>39</v>
      </c>
      <c r="AN857" s="40">
        <f t="shared" ref="AN857" si="19879">SUMPRODUCT(AO851:AO855*(AN851:AN855="PTO"))+SUMPRODUCT(AO851:AO855*(AN851:AN855="HOL"))</f>
        <v>0</v>
      </c>
      <c r="AO857" s="49" t="s">
        <v>135</v>
      </c>
      <c r="AP857" s="41">
        <f t="shared" ref="AP857" si="19880">AP856*AM$4</f>
        <v>0</v>
      </c>
      <c r="AQ857" s="47" t="s">
        <v>39</v>
      </c>
      <c r="AR857" s="40">
        <f t="shared" ref="AR857" si="19881">SUMPRODUCT(AS851:AS855*(AR851:AR855="PTO"))+SUMPRODUCT(AS851:AS855*(AR851:AR855="HOL"))</f>
        <v>0</v>
      </c>
      <c r="AS857" s="49" t="s">
        <v>135</v>
      </c>
      <c r="AT857" s="41">
        <f t="shared" ref="AT857" si="19882">AT856*AQ$4</f>
        <v>0</v>
      </c>
      <c r="AU857" s="47" t="s">
        <v>39</v>
      </c>
      <c r="AV857" s="40">
        <f t="shared" ref="AV857" si="19883">SUMPRODUCT(AW851:AW855*(AV851:AV855="PTO"))+SUMPRODUCT(AW851:AW855*(AV851:AV855="HOL"))</f>
        <v>0</v>
      </c>
      <c r="AW857" s="49" t="s">
        <v>135</v>
      </c>
      <c r="AX857" s="41">
        <f>AX856*AU$4</f>
        <v>8</v>
      </c>
      <c r="AY857" s="47" t="s">
        <v>39</v>
      </c>
      <c r="AZ857" s="40">
        <f t="shared" ref="AZ857" si="19884">SUMPRODUCT(BA851:BA855*(AZ851:AZ855="PTO"))+SUMPRODUCT(BA851:BA855*(AZ851:AZ855="HOL"))</f>
        <v>0</v>
      </c>
      <c r="BA857" s="49" t="s">
        <v>135</v>
      </c>
      <c r="BB857" s="41">
        <f>BB856*AY$4</f>
        <v>0</v>
      </c>
      <c r="BC857" s="47" t="s">
        <v>39</v>
      </c>
      <c r="BD857" s="40">
        <f t="shared" ref="BD857" si="19885">SUMPRODUCT(BE851:BE855*(BD851:BD855="PTO"))+SUMPRODUCT(BE851:BE855*(BD851:BD855="HOL"))</f>
        <v>0</v>
      </c>
      <c r="BE857" s="49" t="s">
        <v>135</v>
      </c>
      <c r="BF857" s="41">
        <f>BF856*BC$4</f>
        <v>0</v>
      </c>
      <c r="BG857" s="47" t="s">
        <v>39</v>
      </c>
      <c r="BH857" s="40">
        <f t="shared" ref="BH857" si="19886">SUMPRODUCT(BI851:BI855*(BH851:BH855="PTO"))+SUMPRODUCT(BI851:BI855*(BH851:BH855="HOL"))</f>
        <v>0</v>
      </c>
      <c r="BI857" s="49" t="s">
        <v>135</v>
      </c>
      <c r="BJ857" s="41">
        <f>BJ856*BG$4</f>
        <v>0</v>
      </c>
      <c r="BK857" s="47" t="s">
        <v>39</v>
      </c>
      <c r="BL857" s="40">
        <f t="shared" ref="BL857" si="19887">SUMPRODUCT(BM851:BM855*(BL851:BL855="PTO"))+SUMPRODUCT(BM851:BM855*(BL851:BL855="HOL"))</f>
        <v>0</v>
      </c>
      <c r="BM857" s="49" t="s">
        <v>135</v>
      </c>
      <c r="BN857" s="41">
        <f>BN856*BK$4</f>
        <v>0</v>
      </c>
      <c r="BO857" s="47" t="s">
        <v>39</v>
      </c>
      <c r="BP857" s="40">
        <f t="shared" ref="BP857" si="19888">SUMPRODUCT(BQ851:BQ855*(BP851:BP855="PTO"))+SUMPRODUCT(BQ851:BQ855*(BP851:BP855="HOL"))</f>
        <v>0</v>
      </c>
      <c r="BQ857" s="49" t="s">
        <v>135</v>
      </c>
      <c r="BR857" s="41">
        <f t="shared" ref="BR857" si="19889">BR856*BO$4</f>
        <v>0</v>
      </c>
      <c r="BS857" s="47" t="s">
        <v>39</v>
      </c>
      <c r="BT857" s="40">
        <f t="shared" ref="BT857" si="19890">SUMPRODUCT(BU851:BU855*(BT851:BT855="PTO"))+SUMPRODUCT(BU851:BU855*(BT851:BT855="HOL"))</f>
        <v>0</v>
      </c>
      <c r="BU857" s="49" t="s">
        <v>135</v>
      </c>
      <c r="BV857" s="41">
        <f t="shared" ref="BV857" si="19891">BV856*BS$4</f>
        <v>0</v>
      </c>
      <c r="BW857" s="47" t="s">
        <v>39</v>
      </c>
      <c r="BX857" s="40">
        <f t="shared" ref="BX857" si="19892">SUMPRODUCT(BY851:BY855*(BX851:BX855="PTO"))+SUMPRODUCT(BY851:BY855*(BX851:BX855="HOL"))</f>
        <v>0</v>
      </c>
      <c r="BY857" s="49" t="s">
        <v>135</v>
      </c>
      <c r="BZ857" s="41">
        <f t="shared" ref="BZ857" si="19893">BZ856*BW$4</f>
        <v>0</v>
      </c>
      <c r="CA857" s="47" t="s">
        <v>39</v>
      </c>
      <c r="CB857" s="40">
        <f t="shared" ref="CB857" si="19894">SUMPRODUCT(CC851:CC855*(CB851:CB855="PTO"))+SUMPRODUCT(CC851:CC855*(CB851:CB855="HOL"))</f>
        <v>0</v>
      </c>
      <c r="CC857" s="49" t="s">
        <v>135</v>
      </c>
      <c r="CD857" s="41">
        <f t="shared" ref="CD857" si="19895">CD856*CA$4</f>
        <v>0</v>
      </c>
      <c r="CE857" s="47" t="s">
        <v>39</v>
      </c>
      <c r="CF857" s="40">
        <f t="shared" ref="CF857" si="19896">SUMPRODUCT(CG851:CG855*(CF851:CF855="PTO"))+SUMPRODUCT(CG851:CG855*(CF851:CF855="HOL"))</f>
        <v>0</v>
      </c>
      <c r="CG857" s="49" t="s">
        <v>135</v>
      </c>
      <c r="CH857" s="41">
        <f t="shared" ref="CH857" si="19897">CH856*CE$4</f>
        <v>0</v>
      </c>
    </row>
    <row r="858" spans="1:86" x14ac:dyDescent="0.25">
      <c r="A858" s="70" t="s">
        <v>133</v>
      </c>
      <c r="B858" s="71">
        <f t="shared" ref="B858" ca="1" si="19898">D858-B859</f>
        <v>1.6979788700045901</v>
      </c>
      <c r="C858" s="72" t="s">
        <v>122</v>
      </c>
      <c r="D858" s="71">
        <f>IFERROR(INDEX(Holidays[FTE], MATCH(Entry!E858, Holidays[Date], 0)), 1)*8*INDEX(FTEguide[[1]:[12]], MATCH(Entry!E859, FTEguide[Weekday], 0), IF(Entry!E861&gt;0, Entry!E861, MONTH(Entry!E858)))</f>
        <v>61.19797887000459</v>
      </c>
      <c r="E858" s="60">
        <f t="shared" si="18555"/>
        <v>43950</v>
      </c>
      <c r="F858" s="50" t="s">
        <v>128</v>
      </c>
      <c r="G858" s="34" t="s">
        <v>136</v>
      </c>
      <c r="H858" s="35" t="s">
        <v>23</v>
      </c>
      <c r="I858" s="42">
        <f t="shared" ref="I858" si="19899">parseTime(G858)-(H863=INT(RIGHT($F858, 1)))</f>
        <v>8</v>
      </c>
      <c r="J858" s="43">
        <f t="shared" ref="J858:J862" si="19900">isClocked(H858)</f>
        <v>1</v>
      </c>
      <c r="K858" s="34" t="s">
        <v>136</v>
      </c>
      <c r="L858" s="35" t="s">
        <v>23</v>
      </c>
      <c r="M858" s="42">
        <f t="shared" ref="M858" si="19901">parseTime(K858)-(L863=INT(RIGHT($F858, 1)))</f>
        <v>8</v>
      </c>
      <c r="N858" s="43">
        <f t="shared" ref="N858:N862" si="19902">isClocked(L858)</f>
        <v>1</v>
      </c>
      <c r="O858" s="34" t="s">
        <v>180</v>
      </c>
      <c r="P858" s="35" t="s">
        <v>23</v>
      </c>
      <c r="Q858" s="42">
        <f t="shared" ref="Q858" si="19903">parseTime(O858)-(P863=INT(RIGHT($F858, 1)))</f>
        <v>8</v>
      </c>
      <c r="R858" s="43">
        <f t="shared" ref="R858:R862" si="19904">isClocked(P858)</f>
        <v>1</v>
      </c>
      <c r="S858" s="34" t="s">
        <v>227</v>
      </c>
      <c r="T858" s="35" t="s">
        <v>23</v>
      </c>
      <c r="U858" s="42">
        <f t="shared" ref="U858" si="19905">parseTime(S858)-(T863=INT(RIGHT($F858, 1)))</f>
        <v>8</v>
      </c>
      <c r="V858" s="43">
        <f t="shared" ref="V858:V862" si="19906">isClocked(T858)</f>
        <v>1</v>
      </c>
      <c r="W858" s="34" t="s">
        <v>136</v>
      </c>
      <c r="X858" s="35" t="s">
        <v>25</v>
      </c>
      <c r="Y858" s="42">
        <f t="shared" ref="Y858" si="19907">parseTime(W858)-(X863=INT(RIGHT($F858, 1)))</f>
        <v>8</v>
      </c>
      <c r="Z858" s="43">
        <f t="shared" ref="Z858:Z862" si="19908">isClocked(X858)</f>
        <v>1</v>
      </c>
      <c r="AA858" s="34" t="s">
        <v>136</v>
      </c>
      <c r="AB858" s="35" t="s">
        <v>23</v>
      </c>
      <c r="AC858" s="42">
        <f t="shared" ref="AC858" si="19909">parseTime(AA858)-(AB863=INT(RIGHT($F858, 1)))</f>
        <v>8</v>
      </c>
      <c r="AD858" s="43">
        <f t="shared" ref="AD858:AD862" si="19910">isClocked(AB858)</f>
        <v>1</v>
      </c>
      <c r="AE858" s="34" t="s">
        <v>261</v>
      </c>
      <c r="AF858" s="35" t="s">
        <v>23</v>
      </c>
      <c r="AG858" s="42">
        <f t="shared" ref="AG858" si="19911">parseTime(AE858)-(AF863=INT(RIGHT($F858, 1)))</f>
        <v>6.5</v>
      </c>
      <c r="AH858" s="43">
        <f t="shared" ref="AH858:AH862" si="19912">isClocked(AF858)</f>
        <v>1</v>
      </c>
      <c r="AI858" s="34"/>
      <c r="AJ858" s="35"/>
      <c r="AK858" s="42">
        <f>parseTime(AI858)-(AJ863=INT(RIGHT($F858, 1)))</f>
        <v>0</v>
      </c>
      <c r="AL858" s="43">
        <f t="shared" ref="AL858:AL862" si="19913">isClocked(AJ858)</f>
        <v>0</v>
      </c>
      <c r="AM858" s="34" t="s">
        <v>230</v>
      </c>
      <c r="AN858" s="35" t="s">
        <v>23</v>
      </c>
      <c r="AO858" s="42">
        <f t="shared" ref="AO858" si="19914">parseTime(AM858)-(AN863=INT(RIGHT($F858, 1)))</f>
        <v>5</v>
      </c>
      <c r="AP858" s="43">
        <f t="shared" ref="AP858:AP862" si="19915">isClocked(AN858)</f>
        <v>1</v>
      </c>
      <c r="AQ858" s="34"/>
      <c r="AR858" s="35"/>
      <c r="AS858" s="42">
        <f t="shared" ref="AS858" si="19916">parseTime(AQ858)-(AR863=INT(RIGHT($F858, 1)))</f>
        <v>0</v>
      </c>
      <c r="AT858" s="43">
        <f t="shared" ref="AT858:AT862" si="19917">isClocked(AR858)</f>
        <v>0</v>
      </c>
      <c r="AU858" s="34" t="s">
        <v>136</v>
      </c>
      <c r="AV858" s="35" t="s">
        <v>24</v>
      </c>
      <c r="AW858" s="42">
        <f>parseTime(AU858)-(AV863=INT(RIGHT($F858, 1)))</f>
        <v>8</v>
      </c>
      <c r="AX858" s="43">
        <f t="shared" ref="AX858:AX862" si="19918">isClocked(AV858)</f>
        <v>1</v>
      </c>
      <c r="AY858" s="34"/>
      <c r="AZ858" s="35"/>
      <c r="BA858" s="42">
        <f>parseTime(AY858)-(AZ863=INT(RIGHT($F858, 1)))</f>
        <v>0</v>
      </c>
      <c r="BB858" s="43">
        <f t="shared" ref="BB858:BB862" si="19919">isClocked(AZ858)</f>
        <v>0</v>
      </c>
      <c r="BC858" s="34"/>
      <c r="BD858" s="35"/>
      <c r="BE858" s="42">
        <f>parseTime(BC858)-(BD863=INT(RIGHT($F858, 1)))</f>
        <v>0</v>
      </c>
      <c r="BF858" s="43">
        <f t="shared" ref="BF858:BF862" si="19920">isClocked(BD858)</f>
        <v>0</v>
      </c>
      <c r="BG858" s="34"/>
      <c r="BH858" s="35"/>
      <c r="BI858" s="42">
        <f>parseTime(BG858)-(BH863=INT(RIGHT($F858, 1)))</f>
        <v>0</v>
      </c>
      <c r="BJ858" s="43">
        <f t="shared" ref="BJ858:BJ862" si="19921">isClocked(BH858)</f>
        <v>0</v>
      </c>
      <c r="BK858" s="34"/>
      <c r="BL858" s="35"/>
      <c r="BM858" s="42">
        <f>parseTime(BK858)-(BL863=INT(RIGHT($F858, 1)))</f>
        <v>0</v>
      </c>
      <c r="BN858" s="43">
        <f t="shared" ref="BN858:BN862" si="19922">isClocked(BL858)</f>
        <v>0</v>
      </c>
      <c r="BO858" s="34"/>
      <c r="BP858" s="35"/>
      <c r="BQ858" s="42">
        <f t="shared" ref="BQ858" si="19923">parseTime(BO858)-(BP863=INT(RIGHT($F858, 1)))</f>
        <v>0</v>
      </c>
      <c r="BR858" s="43">
        <f t="shared" ref="BR858:BR862" si="19924">isClocked(BP858)</f>
        <v>0</v>
      </c>
      <c r="BS858" s="34"/>
      <c r="BT858" s="35"/>
      <c r="BU858" s="42">
        <f t="shared" ref="BU858" si="19925">parseTime(BS858)-(BT863=INT(RIGHT($F858, 1)))</f>
        <v>0</v>
      </c>
      <c r="BV858" s="43">
        <f t="shared" ref="BV858:BV862" si="19926">isClocked(BT858)</f>
        <v>0</v>
      </c>
      <c r="BW858" s="34"/>
      <c r="BX858" s="35"/>
      <c r="BY858" s="42">
        <f t="shared" ref="BY858" si="19927">parseTime(BW858)-(BX863=INT(RIGHT($F858, 1)))</f>
        <v>0</v>
      </c>
      <c r="BZ858" s="43">
        <f t="shared" ref="BZ858:BZ862" si="19928">isClocked(BX858)</f>
        <v>0</v>
      </c>
      <c r="CA858" s="34"/>
      <c r="CB858" s="35"/>
      <c r="CC858" s="42">
        <f t="shared" ref="CC858" si="19929">parseTime(CA858)-(CB863=INT(RIGHT($F858, 1)))</f>
        <v>0</v>
      </c>
      <c r="CD858" s="43">
        <f t="shared" ref="CD858:CD862" si="19930">isClocked(CB858)</f>
        <v>0</v>
      </c>
      <c r="CE858" s="34"/>
      <c r="CF858" s="35"/>
      <c r="CG858" s="42">
        <f t="shared" ref="CG858" si="19931">parseTime(CE858)-(CF863=INT(RIGHT($F858, 1)))</f>
        <v>0</v>
      </c>
      <c r="CH858" s="43">
        <f t="shared" ref="CH858:CH862" si="19932">isClocked(CF858)</f>
        <v>0</v>
      </c>
    </row>
    <row r="859" spans="1:86" x14ac:dyDescent="0.25">
      <c r="A859" s="56" t="s">
        <v>0</v>
      </c>
      <c r="B859" s="57">
        <f t="shared" ca="1" si="19760"/>
        <v>59.5</v>
      </c>
      <c r="C859" s="14" t="s">
        <v>252</v>
      </c>
      <c r="D859" s="14">
        <f t="shared" ref="D859" si="19933">(E862+(E861/2))*8-0.5</f>
        <v>36.700000000000003</v>
      </c>
      <c r="E859" s="55" t="str">
        <f t="shared" si="19762"/>
        <v>Wednesday</v>
      </c>
      <c r="F859" s="51" t="s">
        <v>129</v>
      </c>
      <c r="G859" s="36"/>
      <c r="H859" s="37"/>
      <c r="I859" s="44">
        <f t="shared" ref="I859" si="19934">parseTime(G859)-(H863=INT(RIGHT($F859, 1)))</f>
        <v>0</v>
      </c>
      <c r="J859" s="45">
        <f t="shared" si="19900"/>
        <v>0</v>
      </c>
      <c r="K859" s="36"/>
      <c r="L859" s="37"/>
      <c r="M859" s="44">
        <f t="shared" ref="M859" si="19935">parseTime(K859)-(L863=INT(RIGHT($F859, 1)))</f>
        <v>0</v>
      </c>
      <c r="N859" s="45">
        <f t="shared" si="19902"/>
        <v>0</v>
      </c>
      <c r="O859" s="36"/>
      <c r="P859" s="37"/>
      <c r="Q859" s="44">
        <f t="shared" ref="Q859" si="19936">parseTime(O859)-(P863=INT(RIGHT($F859, 1)))</f>
        <v>0</v>
      </c>
      <c r="R859" s="45">
        <f t="shared" si="19904"/>
        <v>0</v>
      </c>
      <c r="S859" s="36"/>
      <c r="T859" s="37"/>
      <c r="U859" s="44">
        <f t="shared" ref="U859" si="19937">parseTime(S859)-(T863=INT(RIGHT($F859, 1)))</f>
        <v>0</v>
      </c>
      <c r="V859" s="45">
        <f t="shared" si="19906"/>
        <v>0</v>
      </c>
      <c r="W859" s="36"/>
      <c r="X859" s="37"/>
      <c r="Y859" s="44">
        <f t="shared" ref="Y859" si="19938">parseTime(W859)-(X863=INT(RIGHT($F859, 1)))</f>
        <v>0</v>
      </c>
      <c r="Z859" s="45">
        <f t="shared" si="19908"/>
        <v>0</v>
      </c>
      <c r="AA859" s="36"/>
      <c r="AB859" s="37"/>
      <c r="AC859" s="44">
        <f t="shared" ref="AC859" si="19939">parseTime(AA859)-(AB863=INT(RIGHT($F859, 1)))</f>
        <v>0</v>
      </c>
      <c r="AD859" s="45">
        <f t="shared" si="19910"/>
        <v>0</v>
      </c>
      <c r="AE859" s="36"/>
      <c r="AF859" s="37"/>
      <c r="AG859" s="44">
        <f t="shared" ref="AG859" si="19940">parseTime(AE859)-(AF863=INT(RIGHT($F859, 1)))</f>
        <v>0</v>
      </c>
      <c r="AH859" s="45">
        <f t="shared" si="19912"/>
        <v>0</v>
      </c>
      <c r="AI859" s="36"/>
      <c r="AJ859" s="37"/>
      <c r="AK859" s="44">
        <f>parseTime(AI859)-(AJ863=INT(RIGHT($F859, 1)))</f>
        <v>0</v>
      </c>
      <c r="AL859" s="45">
        <f t="shared" si="19913"/>
        <v>0</v>
      </c>
      <c r="AM859" s="36" t="s">
        <v>151</v>
      </c>
      <c r="AN859" s="37" t="s">
        <v>28</v>
      </c>
      <c r="AO859" s="44">
        <f t="shared" ref="AO859" si="19941">parseTime(AM859)-(AN863=INT(RIGHT($F859, 1)))</f>
        <v>3</v>
      </c>
      <c r="AP859" s="45">
        <f t="shared" si="19915"/>
        <v>1</v>
      </c>
      <c r="AQ859" s="36"/>
      <c r="AR859" s="37"/>
      <c r="AS859" s="44">
        <f t="shared" ref="AS859" si="19942">parseTime(AQ859)-(AR863=INT(RIGHT($F859, 1)))</f>
        <v>0</v>
      </c>
      <c r="AT859" s="45">
        <f t="shared" si="19917"/>
        <v>0</v>
      </c>
      <c r="AU859" s="36"/>
      <c r="AV859" s="37"/>
      <c r="AW859" s="44">
        <f>parseTime(AU859)-(AV863=INT(RIGHT($F859, 1)))</f>
        <v>0</v>
      </c>
      <c r="AX859" s="45">
        <f t="shared" si="19918"/>
        <v>0</v>
      </c>
      <c r="AY859" s="36"/>
      <c r="AZ859" s="37"/>
      <c r="BA859" s="44">
        <f>parseTime(AY859)-(AZ863=INT(RIGHT($F859, 1)))</f>
        <v>0</v>
      </c>
      <c r="BB859" s="45">
        <f t="shared" si="19919"/>
        <v>0</v>
      </c>
      <c r="BC859" s="36"/>
      <c r="BD859" s="37"/>
      <c r="BE859" s="44">
        <f>parseTime(BC859)-(BD863=INT(RIGHT($F859, 1)))</f>
        <v>0</v>
      </c>
      <c r="BF859" s="45">
        <f t="shared" si="19920"/>
        <v>0</v>
      </c>
      <c r="BG859" s="36"/>
      <c r="BH859" s="37"/>
      <c r="BI859" s="44">
        <f>parseTime(BG859)-(BH863=INT(RIGHT($F859, 1)))</f>
        <v>0</v>
      </c>
      <c r="BJ859" s="45">
        <f t="shared" si="19921"/>
        <v>0</v>
      </c>
      <c r="BK859" s="36"/>
      <c r="BL859" s="37"/>
      <c r="BM859" s="44">
        <f>parseTime(BK859)-(BL863=INT(RIGHT($F859, 1)))</f>
        <v>0</v>
      </c>
      <c r="BN859" s="45">
        <f t="shared" si="19922"/>
        <v>0</v>
      </c>
      <c r="BO859" s="36"/>
      <c r="BP859" s="37"/>
      <c r="BQ859" s="44">
        <f t="shared" ref="BQ859" si="19943">parseTime(BO859)-(BP863=INT(RIGHT($F859, 1)))</f>
        <v>0</v>
      </c>
      <c r="BR859" s="45">
        <f t="shared" si="19924"/>
        <v>0</v>
      </c>
      <c r="BS859" s="36"/>
      <c r="BT859" s="37"/>
      <c r="BU859" s="44">
        <f t="shared" ref="BU859" si="19944">parseTime(BS859)-(BT863=INT(RIGHT($F859, 1)))</f>
        <v>0</v>
      </c>
      <c r="BV859" s="45">
        <f t="shared" si="19926"/>
        <v>0</v>
      </c>
      <c r="BW859" s="36"/>
      <c r="BX859" s="37"/>
      <c r="BY859" s="44">
        <f t="shared" ref="BY859" si="19945">parseTime(BW859)-(BX863=INT(RIGHT($F859, 1)))</f>
        <v>0</v>
      </c>
      <c r="BZ859" s="45">
        <f t="shared" si="19928"/>
        <v>0</v>
      </c>
      <c r="CA859" s="36"/>
      <c r="CB859" s="37"/>
      <c r="CC859" s="44">
        <f t="shared" ref="CC859" si="19946">parseTime(CA859)-(CB863=INT(RIGHT($F859, 1)))</f>
        <v>0</v>
      </c>
      <c r="CD859" s="45">
        <f t="shared" si="19930"/>
        <v>0</v>
      </c>
      <c r="CE859" s="36"/>
      <c r="CF859" s="37"/>
      <c r="CG859" s="44">
        <f t="shared" ref="CG859" si="19947">parseTime(CE859)-(CF863=INT(RIGHT($F859, 1)))</f>
        <v>0</v>
      </c>
      <c r="CH859" s="45">
        <f t="shared" si="19932"/>
        <v>0</v>
      </c>
    </row>
    <row r="860" spans="1:86" x14ac:dyDescent="0.25">
      <c r="A860" s="56" t="s">
        <v>117</v>
      </c>
      <c r="B860" s="57">
        <f t="shared" ref="B860" ca="1" si="19948">roleHours(G858:CH864, "MFD")</f>
        <v>51.5</v>
      </c>
      <c r="C860" s="14">
        <f t="shared" ref="C860:C863" ca="1" si="19949">B860/8</f>
        <v>6.4375</v>
      </c>
      <c r="D860" s="14">
        <f t="shared" ref="D860" ca="1" si="19950">B859-D859</f>
        <v>22.799999999999997</v>
      </c>
      <c r="E860" s="20" t="s">
        <v>127</v>
      </c>
      <c r="F860" s="51" t="s">
        <v>130</v>
      </c>
      <c r="G860" s="36"/>
      <c r="H860" s="37"/>
      <c r="I860" s="44">
        <f t="shared" ref="I860" si="19951">parseTime(G860)-(H863=INT(RIGHT($F860, 1)))</f>
        <v>0</v>
      </c>
      <c r="J860" s="45">
        <f t="shared" si="19900"/>
        <v>0</v>
      </c>
      <c r="K860" s="36"/>
      <c r="L860" s="37"/>
      <c r="M860" s="44">
        <f t="shared" ref="M860" si="19952">parseTime(K860)-(L863=INT(RIGHT($F860, 1)))</f>
        <v>0</v>
      </c>
      <c r="N860" s="45">
        <f t="shared" si="19902"/>
        <v>0</v>
      </c>
      <c r="O860" s="36"/>
      <c r="P860" s="37"/>
      <c r="Q860" s="44">
        <f t="shared" ref="Q860" si="19953">parseTime(O860)-(P863=INT(RIGHT($F860, 1)))</f>
        <v>0</v>
      </c>
      <c r="R860" s="45">
        <f t="shared" si="19904"/>
        <v>0</v>
      </c>
      <c r="S860" s="36"/>
      <c r="T860" s="37"/>
      <c r="U860" s="44">
        <f t="shared" ref="U860" si="19954">parseTime(S860)-(T863=INT(RIGHT($F860, 1)))</f>
        <v>0</v>
      </c>
      <c r="V860" s="45">
        <f t="shared" si="19906"/>
        <v>0</v>
      </c>
      <c r="W860" s="36"/>
      <c r="X860" s="37"/>
      <c r="Y860" s="44">
        <f t="shared" ref="Y860" si="19955">parseTime(W860)-(X863=INT(RIGHT($F860, 1)))</f>
        <v>0</v>
      </c>
      <c r="Z860" s="45">
        <f t="shared" si="19908"/>
        <v>0</v>
      </c>
      <c r="AA860" s="36"/>
      <c r="AB860" s="37"/>
      <c r="AC860" s="44">
        <f t="shared" ref="AC860" si="19956">parseTime(AA860)-(AB863=INT(RIGHT($F860, 1)))</f>
        <v>0</v>
      </c>
      <c r="AD860" s="45">
        <f t="shared" si="19910"/>
        <v>0</v>
      </c>
      <c r="AE860" s="36"/>
      <c r="AF860" s="37"/>
      <c r="AG860" s="44">
        <f t="shared" ref="AG860" si="19957">parseTime(AE860)-(AF863=INT(RIGHT($F860, 1)))</f>
        <v>0</v>
      </c>
      <c r="AH860" s="45">
        <f t="shared" si="19912"/>
        <v>0</v>
      </c>
      <c r="AI860" s="36"/>
      <c r="AJ860" s="37"/>
      <c r="AK860" s="44">
        <f>parseTime(AI860)-(AJ863=INT(RIGHT($F860, 1)))</f>
        <v>0</v>
      </c>
      <c r="AL860" s="45">
        <f t="shared" si="19913"/>
        <v>0</v>
      </c>
      <c r="AM860" s="36"/>
      <c r="AN860" s="37"/>
      <c r="AO860" s="44">
        <f t="shared" ref="AO860" si="19958">parseTime(AM860)-(AN863=INT(RIGHT($F860, 1)))</f>
        <v>0</v>
      </c>
      <c r="AP860" s="45">
        <f t="shared" si="19915"/>
        <v>0</v>
      </c>
      <c r="AQ860" s="36"/>
      <c r="AR860" s="37"/>
      <c r="AS860" s="44">
        <f t="shared" ref="AS860" si="19959">parseTime(AQ860)-(AR863=INT(RIGHT($F860, 1)))</f>
        <v>0</v>
      </c>
      <c r="AT860" s="45">
        <f t="shared" si="19917"/>
        <v>0</v>
      </c>
      <c r="AU860" s="36"/>
      <c r="AV860" s="37"/>
      <c r="AW860" s="44">
        <f>parseTime(AU860)-(AV863=INT(RIGHT($F860, 1)))</f>
        <v>0</v>
      </c>
      <c r="AX860" s="45">
        <f t="shared" si="19918"/>
        <v>0</v>
      </c>
      <c r="AY860" s="36"/>
      <c r="AZ860" s="37"/>
      <c r="BA860" s="44">
        <f>parseTime(AY860)-(AZ863=INT(RIGHT($F860, 1)))</f>
        <v>0</v>
      </c>
      <c r="BB860" s="45">
        <f t="shared" si="19919"/>
        <v>0</v>
      </c>
      <c r="BC860" s="36"/>
      <c r="BD860" s="37"/>
      <c r="BE860" s="44">
        <f>parseTime(BC860)-(BD863=INT(RIGHT($F860, 1)))</f>
        <v>0</v>
      </c>
      <c r="BF860" s="45">
        <f t="shared" si="19920"/>
        <v>0</v>
      </c>
      <c r="BG860" s="36"/>
      <c r="BH860" s="37"/>
      <c r="BI860" s="44">
        <f>parseTime(BG860)-(BH863=INT(RIGHT($F860, 1)))</f>
        <v>0</v>
      </c>
      <c r="BJ860" s="45">
        <f t="shared" si="19921"/>
        <v>0</v>
      </c>
      <c r="BK860" s="36"/>
      <c r="BL860" s="37"/>
      <c r="BM860" s="44">
        <f>parseTime(BK860)-(BL863=INT(RIGHT($F860, 1)))</f>
        <v>0</v>
      </c>
      <c r="BN860" s="45">
        <f t="shared" si="19922"/>
        <v>0</v>
      </c>
      <c r="BO860" s="36"/>
      <c r="BP860" s="37"/>
      <c r="BQ860" s="44">
        <f t="shared" ref="BQ860" si="19960">parseTime(BO860)-(BP863=INT(RIGHT($F860, 1)))</f>
        <v>0</v>
      </c>
      <c r="BR860" s="45">
        <f t="shared" si="19924"/>
        <v>0</v>
      </c>
      <c r="BS860" s="36"/>
      <c r="BT860" s="37"/>
      <c r="BU860" s="44">
        <f t="shared" ref="BU860" si="19961">parseTime(BS860)-(BT863=INT(RIGHT($F860, 1)))</f>
        <v>0</v>
      </c>
      <c r="BV860" s="45">
        <f t="shared" si="19926"/>
        <v>0</v>
      </c>
      <c r="BW860" s="36"/>
      <c r="BX860" s="37"/>
      <c r="BY860" s="44">
        <f t="shared" ref="BY860" si="19962">parseTime(BW860)-(BX863=INT(RIGHT($F860, 1)))</f>
        <v>0</v>
      </c>
      <c r="BZ860" s="45">
        <f t="shared" si="19928"/>
        <v>0</v>
      </c>
      <c r="CA860" s="36"/>
      <c r="CB860" s="37"/>
      <c r="CC860" s="44">
        <f t="shared" ref="CC860" si="19963">parseTime(CA860)-(CB863=INT(RIGHT($F860, 1)))</f>
        <v>0</v>
      </c>
      <c r="CD860" s="45">
        <f t="shared" si="19930"/>
        <v>0</v>
      </c>
      <c r="CE860" s="36"/>
      <c r="CF860" s="37"/>
      <c r="CG860" s="44">
        <f t="shared" ref="CG860" si="19964">parseTime(CE860)-(CF863=INT(RIGHT($F860, 1)))</f>
        <v>0</v>
      </c>
      <c r="CH860" s="45">
        <f t="shared" si="19932"/>
        <v>0</v>
      </c>
    </row>
    <row r="861" spans="1:86" x14ac:dyDescent="0.25">
      <c r="A861" s="56"/>
      <c r="B861" s="57"/>
      <c r="C861" s="14">
        <f t="shared" si="19949"/>
        <v>0</v>
      </c>
      <c r="D861" s="14" t="s">
        <v>259</v>
      </c>
      <c r="E861" s="20"/>
      <c r="F861" s="51" t="s">
        <v>131</v>
      </c>
      <c r="G861" s="36"/>
      <c r="H861" s="37"/>
      <c r="I861" s="44">
        <f t="shared" ref="I861" si="19965">parseTime(G861)-(H863=INT(RIGHT($F861, 1)))</f>
        <v>0</v>
      </c>
      <c r="J861" s="45">
        <f t="shared" si="19900"/>
        <v>0</v>
      </c>
      <c r="K861" s="36"/>
      <c r="L861" s="37"/>
      <c r="M861" s="44">
        <f t="shared" ref="M861" si="19966">parseTime(K861)-(L863=INT(RIGHT($F861, 1)))</f>
        <v>0</v>
      </c>
      <c r="N861" s="45">
        <f t="shared" si="19902"/>
        <v>0</v>
      </c>
      <c r="O861" s="36"/>
      <c r="P861" s="37"/>
      <c r="Q861" s="44">
        <f t="shared" ref="Q861" si="19967">parseTime(O861)-(P863=INT(RIGHT($F861, 1)))</f>
        <v>0</v>
      </c>
      <c r="R861" s="45">
        <f t="shared" si="19904"/>
        <v>0</v>
      </c>
      <c r="S861" s="36"/>
      <c r="T861" s="37"/>
      <c r="U861" s="44">
        <f t="shared" ref="U861" si="19968">parseTime(S861)-(T863=INT(RIGHT($F861, 1)))</f>
        <v>0</v>
      </c>
      <c r="V861" s="45">
        <f t="shared" si="19906"/>
        <v>0</v>
      </c>
      <c r="W861" s="36"/>
      <c r="X861" s="37"/>
      <c r="Y861" s="44">
        <f t="shared" ref="Y861" si="19969">parseTime(W861)-(X863=INT(RIGHT($F861, 1)))</f>
        <v>0</v>
      </c>
      <c r="Z861" s="45">
        <f t="shared" si="19908"/>
        <v>0</v>
      </c>
      <c r="AA861" s="36"/>
      <c r="AB861" s="37"/>
      <c r="AC861" s="44">
        <f t="shared" ref="AC861" si="19970">parseTime(AA861)-(AB863=INT(RIGHT($F861, 1)))</f>
        <v>0</v>
      </c>
      <c r="AD861" s="45">
        <f t="shared" si="19910"/>
        <v>0</v>
      </c>
      <c r="AE861" s="36"/>
      <c r="AF861" s="37"/>
      <c r="AG861" s="44">
        <f t="shared" ref="AG861" si="19971">parseTime(AE861)-(AF863=INT(RIGHT($F861, 1)))</f>
        <v>0</v>
      </c>
      <c r="AH861" s="45">
        <f t="shared" si="19912"/>
        <v>0</v>
      </c>
      <c r="AI861" s="36"/>
      <c r="AJ861" s="37"/>
      <c r="AK861" s="44">
        <f>parseTime(AI861)-(AJ863=INT(RIGHT($F861, 1)))</f>
        <v>0</v>
      </c>
      <c r="AL861" s="45">
        <f t="shared" si="19913"/>
        <v>0</v>
      </c>
      <c r="AM861" s="36"/>
      <c r="AN861" s="37"/>
      <c r="AO861" s="44">
        <f t="shared" ref="AO861" si="19972">parseTime(AM861)-(AN863=INT(RIGHT($F861, 1)))</f>
        <v>0</v>
      </c>
      <c r="AP861" s="45">
        <f t="shared" si="19915"/>
        <v>0</v>
      </c>
      <c r="AQ861" s="36"/>
      <c r="AR861" s="37"/>
      <c r="AS861" s="44">
        <f t="shared" ref="AS861" si="19973">parseTime(AQ861)-(AR863=INT(RIGHT($F861, 1)))</f>
        <v>0</v>
      </c>
      <c r="AT861" s="45">
        <f t="shared" si="19917"/>
        <v>0</v>
      </c>
      <c r="AU861" s="36"/>
      <c r="AV861" s="37"/>
      <c r="AW861" s="44">
        <f>parseTime(AU861)-(AV863=INT(RIGHT($F861, 1)))</f>
        <v>0</v>
      </c>
      <c r="AX861" s="45">
        <f t="shared" si="19918"/>
        <v>0</v>
      </c>
      <c r="AY861" s="36"/>
      <c r="AZ861" s="37"/>
      <c r="BA861" s="44">
        <f>parseTime(AY861)-(AZ863=INT(RIGHT($F861, 1)))</f>
        <v>0</v>
      </c>
      <c r="BB861" s="45">
        <f t="shared" si="19919"/>
        <v>0</v>
      </c>
      <c r="BC861" s="36"/>
      <c r="BD861" s="37"/>
      <c r="BE861" s="44">
        <f>parseTime(BC861)-(BD863=INT(RIGHT($F861, 1)))</f>
        <v>0</v>
      </c>
      <c r="BF861" s="45">
        <f t="shared" si="19920"/>
        <v>0</v>
      </c>
      <c r="BG861" s="36"/>
      <c r="BH861" s="37"/>
      <c r="BI861" s="44">
        <f>parseTime(BG861)-(BH863=INT(RIGHT($F861, 1)))</f>
        <v>0</v>
      </c>
      <c r="BJ861" s="45">
        <f t="shared" si="19921"/>
        <v>0</v>
      </c>
      <c r="BK861" s="36"/>
      <c r="BL861" s="37"/>
      <c r="BM861" s="44">
        <f>parseTime(BK861)-(BL863=INT(RIGHT($F861, 1)))</f>
        <v>0</v>
      </c>
      <c r="BN861" s="45">
        <f t="shared" si="19922"/>
        <v>0</v>
      </c>
      <c r="BO861" s="36"/>
      <c r="BP861" s="37"/>
      <c r="BQ861" s="44">
        <f t="shared" ref="BQ861" si="19974">parseTime(BO861)-(BP863=INT(RIGHT($F861, 1)))</f>
        <v>0</v>
      </c>
      <c r="BR861" s="45">
        <f t="shared" si="19924"/>
        <v>0</v>
      </c>
      <c r="BS861" s="36"/>
      <c r="BT861" s="37"/>
      <c r="BU861" s="44">
        <f t="shared" ref="BU861" si="19975">parseTime(BS861)-(BT863=INT(RIGHT($F861, 1)))</f>
        <v>0</v>
      </c>
      <c r="BV861" s="45">
        <f t="shared" si="19926"/>
        <v>0</v>
      </c>
      <c r="BW861" s="36"/>
      <c r="BX861" s="37"/>
      <c r="BY861" s="44">
        <f t="shared" ref="BY861" si="19976">parseTime(BW861)-(BX863=INT(RIGHT($F861, 1)))</f>
        <v>0</v>
      </c>
      <c r="BZ861" s="45">
        <f t="shared" si="19928"/>
        <v>0</v>
      </c>
      <c r="CA861" s="36"/>
      <c r="CB861" s="37"/>
      <c r="CC861" s="44">
        <f t="shared" ref="CC861" si="19977">parseTime(CA861)-(CB863=INT(RIGHT($F861, 1)))</f>
        <v>0</v>
      </c>
      <c r="CD861" s="45">
        <f t="shared" si="19930"/>
        <v>0</v>
      </c>
      <c r="CE861" s="36"/>
      <c r="CF861" s="37"/>
      <c r="CG861" s="44">
        <f t="shared" ref="CG861" si="19978">parseTime(CE861)-(CF863=INT(RIGHT($F861, 1)))</f>
        <v>0</v>
      </c>
      <c r="CH861" s="45">
        <f t="shared" si="19932"/>
        <v>0</v>
      </c>
    </row>
    <row r="862" spans="1:86" x14ac:dyDescent="0.25">
      <c r="A862" s="56" t="s">
        <v>119</v>
      </c>
      <c r="B862" s="57">
        <f t="shared" ref="B862" ca="1" si="19979">roleHours(G858:CH864, "MCC")</f>
        <v>8</v>
      </c>
      <c r="C862" s="14">
        <f t="shared" ca="1" si="19949"/>
        <v>1</v>
      </c>
      <c r="D862" s="14" t="s">
        <v>260</v>
      </c>
      <c r="E862" s="20">
        <v>4.6500000000000004</v>
      </c>
      <c r="F862" s="51" t="s">
        <v>132</v>
      </c>
      <c r="G862" s="36"/>
      <c r="H862" s="37"/>
      <c r="I862" s="44">
        <f t="shared" ref="I862" si="19980">parseTime(G862)-(H863=INT(RIGHT($F862, 1)))</f>
        <v>0</v>
      </c>
      <c r="J862" s="45">
        <f t="shared" si="19900"/>
        <v>0</v>
      </c>
      <c r="K862" s="36"/>
      <c r="L862" s="37"/>
      <c r="M862" s="44">
        <f t="shared" ref="M862" si="19981">parseTime(K862)-(L863=INT(RIGHT($F862, 1)))</f>
        <v>0</v>
      </c>
      <c r="N862" s="45">
        <f t="shared" si="19902"/>
        <v>0</v>
      </c>
      <c r="O862" s="36"/>
      <c r="P862" s="37"/>
      <c r="Q862" s="44">
        <f t="shared" ref="Q862" si="19982">parseTime(O862)-(P863=INT(RIGHT($F862, 1)))</f>
        <v>0</v>
      </c>
      <c r="R862" s="45">
        <f t="shared" si="19904"/>
        <v>0</v>
      </c>
      <c r="S862" s="36"/>
      <c r="T862" s="37"/>
      <c r="U862" s="44">
        <f t="shared" ref="U862" si="19983">parseTime(S862)-(T863=INT(RIGHT($F862, 1)))</f>
        <v>0</v>
      </c>
      <c r="V862" s="45">
        <f t="shared" si="19906"/>
        <v>0</v>
      </c>
      <c r="W862" s="36"/>
      <c r="X862" s="37"/>
      <c r="Y862" s="44">
        <f t="shared" ref="Y862" si="19984">parseTime(W862)-(X863=INT(RIGHT($F862, 1)))</f>
        <v>0</v>
      </c>
      <c r="Z862" s="45">
        <f t="shared" si="19908"/>
        <v>0</v>
      </c>
      <c r="AA862" s="36"/>
      <c r="AB862" s="37"/>
      <c r="AC862" s="44">
        <f t="shared" ref="AC862" si="19985">parseTime(AA862)-(AB863=INT(RIGHT($F862, 1)))</f>
        <v>0</v>
      </c>
      <c r="AD862" s="45">
        <f t="shared" si="19910"/>
        <v>0</v>
      </c>
      <c r="AE862" s="36"/>
      <c r="AF862" s="37"/>
      <c r="AG862" s="44">
        <f t="shared" ref="AG862" si="19986">parseTime(AE862)-(AF863=INT(RIGHT($F862, 1)))</f>
        <v>0</v>
      </c>
      <c r="AH862" s="45">
        <f t="shared" si="19912"/>
        <v>0</v>
      </c>
      <c r="AI862" s="36"/>
      <c r="AJ862" s="37"/>
      <c r="AK862" s="44">
        <f>parseTime(AI862)-(AJ863=INT(RIGHT($F862, 1)))</f>
        <v>0</v>
      </c>
      <c r="AL862" s="45">
        <f t="shared" si="19913"/>
        <v>0</v>
      </c>
      <c r="AM862" s="36"/>
      <c r="AN862" s="37"/>
      <c r="AO862" s="44">
        <f t="shared" ref="AO862" si="19987">parseTime(AM862)-(AN863=INT(RIGHT($F862, 1)))</f>
        <v>0</v>
      </c>
      <c r="AP862" s="45">
        <f t="shared" si="19915"/>
        <v>0</v>
      </c>
      <c r="AQ862" s="36"/>
      <c r="AR862" s="37"/>
      <c r="AS862" s="44">
        <f t="shared" ref="AS862" si="19988">parseTime(AQ862)-(AR863=INT(RIGHT($F862, 1)))</f>
        <v>0</v>
      </c>
      <c r="AT862" s="45">
        <f t="shared" si="19917"/>
        <v>0</v>
      </c>
      <c r="AU862" s="36"/>
      <c r="AV862" s="37"/>
      <c r="AW862" s="44">
        <f>parseTime(AU862)-(AV863=INT(RIGHT($F862, 1)))</f>
        <v>0</v>
      </c>
      <c r="AX862" s="45">
        <f t="shared" si="19918"/>
        <v>0</v>
      </c>
      <c r="AY862" s="36"/>
      <c r="AZ862" s="37"/>
      <c r="BA862" s="44">
        <f>parseTime(AY862)-(AZ863=INT(RIGHT($F862, 1)))</f>
        <v>0</v>
      </c>
      <c r="BB862" s="45">
        <f t="shared" si="19919"/>
        <v>0</v>
      </c>
      <c r="BC862" s="36"/>
      <c r="BD862" s="37"/>
      <c r="BE862" s="44">
        <f>parseTime(BC862)-(BD863=INT(RIGHT($F862, 1)))</f>
        <v>0</v>
      </c>
      <c r="BF862" s="45">
        <f t="shared" si="19920"/>
        <v>0</v>
      </c>
      <c r="BG862" s="36"/>
      <c r="BH862" s="37"/>
      <c r="BI862" s="44">
        <f>parseTime(BG862)-(BH863=INT(RIGHT($F862, 1)))</f>
        <v>0</v>
      </c>
      <c r="BJ862" s="45">
        <f t="shared" si="19921"/>
        <v>0</v>
      </c>
      <c r="BK862" s="36"/>
      <c r="BL862" s="37"/>
      <c r="BM862" s="44">
        <f>parseTime(BK862)-(BL863=INT(RIGHT($F862, 1)))</f>
        <v>0</v>
      </c>
      <c r="BN862" s="45">
        <f t="shared" si="19922"/>
        <v>0</v>
      </c>
      <c r="BO862" s="36"/>
      <c r="BP862" s="37"/>
      <c r="BQ862" s="44">
        <f t="shared" ref="BQ862" si="19989">parseTime(BO862)-(BP863=INT(RIGHT($F862, 1)))</f>
        <v>0</v>
      </c>
      <c r="BR862" s="45">
        <f t="shared" si="19924"/>
        <v>0</v>
      </c>
      <c r="BS862" s="36"/>
      <c r="BT862" s="37"/>
      <c r="BU862" s="44">
        <f t="shared" ref="BU862" si="19990">parseTime(BS862)-(BT863=INT(RIGHT($F862, 1)))</f>
        <v>0</v>
      </c>
      <c r="BV862" s="45">
        <f t="shared" si="19926"/>
        <v>0</v>
      </c>
      <c r="BW862" s="36"/>
      <c r="BX862" s="37"/>
      <c r="BY862" s="44">
        <f t="shared" ref="BY862" si="19991">parseTime(BW862)-(BX863=INT(RIGHT($F862, 1)))</f>
        <v>0</v>
      </c>
      <c r="BZ862" s="45">
        <f t="shared" si="19928"/>
        <v>0</v>
      </c>
      <c r="CA862" s="36"/>
      <c r="CB862" s="37"/>
      <c r="CC862" s="44">
        <f t="shared" ref="CC862" si="19992">parseTime(CA862)-(CB863=INT(RIGHT($F862, 1)))</f>
        <v>0</v>
      </c>
      <c r="CD862" s="45">
        <f t="shared" si="19930"/>
        <v>0</v>
      </c>
      <c r="CE862" s="36"/>
      <c r="CF862" s="37"/>
      <c r="CG862" s="44">
        <f t="shared" ref="CG862" si="19993">parseTime(CE862)-(CF863=INT(RIGHT($F862, 1)))</f>
        <v>0</v>
      </c>
      <c r="CH862" s="45">
        <f t="shared" si="19932"/>
        <v>0</v>
      </c>
    </row>
    <row r="863" spans="1:86" x14ac:dyDescent="0.25">
      <c r="A863" s="56"/>
      <c r="B863" s="57"/>
      <c r="C863" s="14">
        <f t="shared" si="19949"/>
        <v>0</v>
      </c>
      <c r="D863" s="14"/>
      <c r="E863" s="20"/>
      <c r="F863" s="51"/>
      <c r="G863" s="46" t="s">
        <v>134</v>
      </c>
      <c r="H863" s="38">
        <f t="shared" ref="H863" si="19994">lunchAdjust(G858:H862)</f>
        <v>1</v>
      </c>
      <c r="I863" s="48" t="s">
        <v>0</v>
      </c>
      <c r="J863" s="39">
        <f t="shared" ref="J863" si="19995">SUMPRODUCT(I858:I862*J858:J862)</f>
        <v>8</v>
      </c>
      <c r="K863" s="46" t="s">
        <v>134</v>
      </c>
      <c r="L863" s="38">
        <f t="shared" ref="L863" si="19996">lunchAdjust(K858:L862)</f>
        <v>1</v>
      </c>
      <c r="M863" s="48" t="s">
        <v>0</v>
      </c>
      <c r="N863" s="39">
        <f t="shared" ref="N863" si="19997">SUMPRODUCT(M858:M862*N858:N862)</f>
        <v>8</v>
      </c>
      <c r="O863" s="46" t="s">
        <v>134</v>
      </c>
      <c r="P863" s="38">
        <f t="shared" ref="P863" si="19998">lunchAdjust(O858:P862)</f>
        <v>1</v>
      </c>
      <c r="Q863" s="48" t="s">
        <v>0</v>
      </c>
      <c r="R863" s="39">
        <f t="shared" ref="R863" si="19999">SUMPRODUCT(Q858:Q862*R858:R862)</f>
        <v>8</v>
      </c>
      <c r="S863" s="46" t="s">
        <v>134</v>
      </c>
      <c r="T863" s="38">
        <f t="shared" ref="T863" si="20000">lunchAdjust(S858:T862)</f>
        <v>1</v>
      </c>
      <c r="U863" s="48" t="s">
        <v>0</v>
      </c>
      <c r="V863" s="39">
        <f t="shared" ref="V863" si="20001">SUMPRODUCT(U858:U862*V858:V862)</f>
        <v>8</v>
      </c>
      <c r="W863" s="46" t="s">
        <v>134</v>
      </c>
      <c r="X863" s="38">
        <f t="shared" ref="X863" si="20002">lunchAdjust(W858:X862)</f>
        <v>1</v>
      </c>
      <c r="Y863" s="48" t="s">
        <v>0</v>
      </c>
      <c r="Z863" s="39">
        <f t="shared" ref="Z863" si="20003">SUMPRODUCT(Y858:Y862*Z858:Z862)</f>
        <v>8</v>
      </c>
      <c r="AA863" s="46" t="s">
        <v>134</v>
      </c>
      <c r="AB863" s="38">
        <f t="shared" ref="AB863" si="20004">lunchAdjust(AA858:AB862)</f>
        <v>1</v>
      </c>
      <c r="AC863" s="48" t="s">
        <v>0</v>
      </c>
      <c r="AD863" s="39">
        <f t="shared" ref="AD863" si="20005">SUMPRODUCT(AC858:AC862*AD858:AD862)</f>
        <v>8</v>
      </c>
      <c r="AE863" s="46" t="s">
        <v>134</v>
      </c>
      <c r="AF863" s="38">
        <f t="shared" ref="AF863" si="20006">lunchAdjust(AE858:AF862)</f>
        <v>1</v>
      </c>
      <c r="AG863" s="48" t="s">
        <v>0</v>
      </c>
      <c r="AH863" s="39">
        <f t="shared" ref="AH863" si="20007">SUMPRODUCT(AG858:AG862*AH858:AH862)</f>
        <v>6.5</v>
      </c>
      <c r="AI863" s="46" t="s">
        <v>134</v>
      </c>
      <c r="AJ863" s="38">
        <f t="shared" ref="AJ863" si="20008">lunchAdjust(AI858:AJ862)</f>
        <v>0</v>
      </c>
      <c r="AK863" s="48" t="s">
        <v>0</v>
      </c>
      <c r="AL863" s="39">
        <f t="shared" ref="AL863" si="20009">SUMPRODUCT(AK858:AK862*AL858:AL862)</f>
        <v>0</v>
      </c>
      <c r="AM863" s="46" t="s">
        <v>134</v>
      </c>
      <c r="AN863" s="38">
        <f t="shared" ref="AN863" si="20010">lunchAdjust(AM858:AN862)</f>
        <v>2</v>
      </c>
      <c r="AO863" s="48" t="s">
        <v>0</v>
      </c>
      <c r="AP863" s="39">
        <f t="shared" ref="AP863" si="20011">SUMPRODUCT(AO858:AO862*AP858:AP862)</f>
        <v>8</v>
      </c>
      <c r="AQ863" s="46" t="s">
        <v>134</v>
      </c>
      <c r="AR863" s="38">
        <f t="shared" ref="AR863" si="20012">lunchAdjust(AQ858:AR862)</f>
        <v>0</v>
      </c>
      <c r="AS863" s="48" t="s">
        <v>0</v>
      </c>
      <c r="AT863" s="39">
        <f t="shared" ref="AT863" si="20013">SUMPRODUCT(AS858:AS862*AT858:AT862)</f>
        <v>0</v>
      </c>
      <c r="AU863" s="46" t="s">
        <v>134</v>
      </c>
      <c r="AV863" s="38">
        <f t="shared" ref="AV863" si="20014">lunchAdjust(AU858:AV862)</f>
        <v>1</v>
      </c>
      <c r="AW863" s="48" t="s">
        <v>0</v>
      </c>
      <c r="AX863" s="39">
        <f t="shared" ref="AX863" si="20015">SUMPRODUCT(AW858:AW862*AX858:AX862)</f>
        <v>8</v>
      </c>
      <c r="AY863" s="46" t="s">
        <v>134</v>
      </c>
      <c r="AZ863" s="38">
        <f t="shared" ref="AZ863" si="20016">lunchAdjust(AY858:AZ862)</f>
        <v>0</v>
      </c>
      <c r="BA863" s="48" t="s">
        <v>0</v>
      </c>
      <c r="BB863" s="39">
        <f t="shared" ref="BB863" si="20017">SUMPRODUCT(BA858:BA862*BB858:BB862)</f>
        <v>0</v>
      </c>
      <c r="BC863" s="46" t="s">
        <v>134</v>
      </c>
      <c r="BD863" s="38">
        <f t="shared" ref="BD863" si="20018">lunchAdjust(BC858:BD862)</f>
        <v>0</v>
      </c>
      <c r="BE863" s="48" t="s">
        <v>0</v>
      </c>
      <c r="BF863" s="39">
        <f t="shared" ref="BF863" si="20019">SUMPRODUCT(BE858:BE862*BF858:BF862)</f>
        <v>0</v>
      </c>
      <c r="BG863" s="46" t="s">
        <v>134</v>
      </c>
      <c r="BH863" s="38">
        <f t="shared" ref="BH863" si="20020">lunchAdjust(BG858:BH862)</f>
        <v>0</v>
      </c>
      <c r="BI863" s="48" t="s">
        <v>0</v>
      </c>
      <c r="BJ863" s="39">
        <f t="shared" ref="BJ863" si="20021">SUMPRODUCT(BI858:BI862*BJ858:BJ862)</f>
        <v>0</v>
      </c>
      <c r="BK863" s="46" t="s">
        <v>134</v>
      </c>
      <c r="BL863" s="38">
        <f t="shared" ref="BL863" si="20022">lunchAdjust(BK858:BL862)</f>
        <v>0</v>
      </c>
      <c r="BM863" s="48" t="s">
        <v>0</v>
      </c>
      <c r="BN863" s="39">
        <f t="shared" ref="BN863" si="20023">SUMPRODUCT(BM858:BM862*BN858:BN862)</f>
        <v>0</v>
      </c>
      <c r="BO863" s="46" t="s">
        <v>134</v>
      </c>
      <c r="BP863" s="38">
        <f t="shared" ref="BP863" si="20024">lunchAdjust(BO858:BP862)</f>
        <v>0</v>
      </c>
      <c r="BQ863" s="48" t="s">
        <v>0</v>
      </c>
      <c r="BR863" s="39">
        <f t="shared" ref="BR863" si="20025">SUMPRODUCT(BQ858:BQ862*BR858:BR862)</f>
        <v>0</v>
      </c>
      <c r="BS863" s="46" t="s">
        <v>134</v>
      </c>
      <c r="BT863" s="38">
        <f t="shared" ref="BT863" si="20026">lunchAdjust(BS858:BT862)</f>
        <v>0</v>
      </c>
      <c r="BU863" s="48" t="s">
        <v>0</v>
      </c>
      <c r="BV863" s="39">
        <f t="shared" ref="BV863" si="20027">SUMPRODUCT(BU858:BU862*BV858:BV862)</f>
        <v>0</v>
      </c>
      <c r="BW863" s="46" t="s">
        <v>134</v>
      </c>
      <c r="BX863" s="38">
        <f t="shared" ref="BX863" si="20028">lunchAdjust(BW858:BX862)</f>
        <v>0</v>
      </c>
      <c r="BY863" s="48" t="s">
        <v>0</v>
      </c>
      <c r="BZ863" s="39">
        <f t="shared" ref="BZ863" si="20029">SUMPRODUCT(BY858:BY862*BZ858:BZ862)</f>
        <v>0</v>
      </c>
      <c r="CA863" s="46" t="s">
        <v>134</v>
      </c>
      <c r="CB863" s="38">
        <f t="shared" ref="CB863" si="20030">lunchAdjust(CA858:CB862)</f>
        <v>0</v>
      </c>
      <c r="CC863" s="48" t="s">
        <v>0</v>
      </c>
      <c r="CD863" s="39">
        <f t="shared" ref="CD863" si="20031">SUMPRODUCT(CC858:CC862*CD858:CD862)</f>
        <v>0</v>
      </c>
      <c r="CE863" s="46" t="s">
        <v>134</v>
      </c>
      <c r="CF863" s="38">
        <f t="shared" ref="CF863" si="20032">lunchAdjust(CE858:CF862)</f>
        <v>0</v>
      </c>
      <c r="CG863" s="48" t="s">
        <v>0</v>
      </c>
      <c r="CH863" s="39">
        <f t="shared" ref="CH863" si="20033">SUMPRODUCT(CG858:CG862*CH858:CH862)</f>
        <v>0</v>
      </c>
    </row>
    <row r="864" spans="1:86" ht="15.75" thickBot="1" x14ac:dyDescent="0.3">
      <c r="A864" s="58" t="s">
        <v>121</v>
      </c>
      <c r="B864" s="59">
        <f t="shared" ref="B864" ca="1" si="20034">roleHours(G858:CH864, "OUT")</f>
        <v>0</v>
      </c>
      <c r="C864" s="54" t="s">
        <v>137</v>
      </c>
      <c r="D864" s="22">
        <f t="shared" ref="D864" ca="1" si="20035">roleHours(G858:CH864, "PTO")</f>
        <v>0</v>
      </c>
      <c r="E864" s="23"/>
      <c r="F864" s="52"/>
      <c r="G864" s="47" t="s">
        <v>39</v>
      </c>
      <c r="H864" s="40">
        <f t="shared" si="19023"/>
        <v>0</v>
      </c>
      <c r="I864" s="49" t="s">
        <v>135</v>
      </c>
      <c r="J864" s="41">
        <f t="shared" ref="J864" si="20036">J863*G$4</f>
        <v>0</v>
      </c>
      <c r="K864" s="47" t="s">
        <v>39</v>
      </c>
      <c r="L864" s="40">
        <f t="shared" ref="L864" si="20037">SUMPRODUCT(M858:M862*(L858:L862="PTO"))+SUMPRODUCT(M858:M862*(L858:L862="HOL"))</f>
        <v>0</v>
      </c>
      <c r="M864" s="49" t="s">
        <v>135</v>
      </c>
      <c r="N864" s="41">
        <f t="shared" ref="N864" si="20038">N863*K$4</f>
        <v>0</v>
      </c>
      <c r="O864" s="47" t="s">
        <v>39</v>
      </c>
      <c r="P864" s="40">
        <f t="shared" ref="P864" si="20039">SUMPRODUCT(Q858:Q862*(P858:P862="PTO"))+SUMPRODUCT(Q858:Q862*(P858:P862="HOL"))</f>
        <v>0</v>
      </c>
      <c r="Q864" s="49" t="s">
        <v>135</v>
      </c>
      <c r="R864" s="41">
        <f t="shared" ref="R864" si="20040">R863*O$4</f>
        <v>8</v>
      </c>
      <c r="S864" s="47" t="s">
        <v>39</v>
      </c>
      <c r="T864" s="40">
        <f t="shared" ref="T864" si="20041">SUMPRODUCT(U858:U862*(T858:T862="PTO"))+SUMPRODUCT(U858:U862*(T858:T862="HOL"))</f>
        <v>0</v>
      </c>
      <c r="U864" s="49" t="s">
        <v>135</v>
      </c>
      <c r="V864" s="41">
        <f t="shared" ref="V864" si="20042">V863*S$4</f>
        <v>0</v>
      </c>
      <c r="W864" s="47" t="s">
        <v>39</v>
      </c>
      <c r="X864" s="40">
        <f t="shared" ref="X864" si="20043">SUMPRODUCT(Y858:Y862*(X858:X862="PTO"))+SUMPRODUCT(Y858:Y862*(X858:X862="HOL"))</f>
        <v>0</v>
      </c>
      <c r="Y864" s="49" t="s">
        <v>135</v>
      </c>
      <c r="Z864" s="41">
        <f t="shared" ref="Z864" si="20044">Z863*W$4</f>
        <v>8</v>
      </c>
      <c r="AA864" s="47" t="s">
        <v>39</v>
      </c>
      <c r="AB864" s="40">
        <f t="shared" ref="AB864" si="20045">SUMPRODUCT(AC858:AC862*(AB858:AB862="PTO"))+SUMPRODUCT(AC858:AC862*(AB858:AB862="HOL"))</f>
        <v>0</v>
      </c>
      <c r="AC864" s="49" t="s">
        <v>135</v>
      </c>
      <c r="AD864" s="41">
        <f t="shared" ref="AD864" si="20046">AD863*AA$4</f>
        <v>8</v>
      </c>
      <c r="AE864" s="47" t="s">
        <v>39</v>
      </c>
      <c r="AF864" s="40">
        <f t="shared" ref="AF864" si="20047">SUMPRODUCT(AG858:AG862*(AF858:AF862="PTO"))+SUMPRODUCT(AG858:AG862*(AF858:AF862="HOL"))</f>
        <v>0</v>
      </c>
      <c r="AG864" s="49" t="s">
        <v>135</v>
      </c>
      <c r="AH864" s="41">
        <f t="shared" ref="AH864" si="20048">AH863*AE$4</f>
        <v>6.5</v>
      </c>
      <c r="AI864" s="47" t="s">
        <v>39</v>
      </c>
      <c r="AJ864" s="40">
        <f t="shared" ref="AJ864" si="20049">SUMPRODUCT(AK858:AK862*(AJ858:AJ862="PTO"))+SUMPRODUCT(AK858:AK862*(AJ858:AJ862="HOL"))</f>
        <v>0</v>
      </c>
      <c r="AK864" s="49" t="s">
        <v>135</v>
      </c>
      <c r="AL864" s="41">
        <f>AL863*AI$4</f>
        <v>0</v>
      </c>
      <c r="AM864" s="47" t="s">
        <v>39</v>
      </c>
      <c r="AN864" s="40">
        <f t="shared" ref="AN864" si="20050">SUMPRODUCT(AO858:AO862*(AN858:AN862="PTO"))+SUMPRODUCT(AO858:AO862*(AN858:AN862="HOL"))</f>
        <v>0</v>
      </c>
      <c r="AO864" s="49" t="s">
        <v>135</v>
      </c>
      <c r="AP864" s="41">
        <f t="shared" ref="AP864" si="20051">AP863*AM$4</f>
        <v>8</v>
      </c>
      <c r="AQ864" s="47" t="s">
        <v>39</v>
      </c>
      <c r="AR864" s="40">
        <f t="shared" ref="AR864" si="20052">SUMPRODUCT(AS858:AS862*(AR858:AR862="PTO"))+SUMPRODUCT(AS858:AS862*(AR858:AR862="HOL"))</f>
        <v>0</v>
      </c>
      <c r="AS864" s="49" t="s">
        <v>135</v>
      </c>
      <c r="AT864" s="41">
        <f t="shared" ref="AT864" si="20053">AT863*AQ$4</f>
        <v>0</v>
      </c>
      <c r="AU864" s="47" t="s">
        <v>39</v>
      </c>
      <c r="AV864" s="40">
        <f t="shared" ref="AV864" si="20054">SUMPRODUCT(AW858:AW862*(AV858:AV862="PTO"))+SUMPRODUCT(AW858:AW862*(AV858:AV862="HOL"))</f>
        <v>0</v>
      </c>
      <c r="AW864" s="49" t="s">
        <v>135</v>
      </c>
      <c r="AX864" s="41">
        <f>AX863*AU$4</f>
        <v>8</v>
      </c>
      <c r="AY864" s="47" t="s">
        <v>39</v>
      </c>
      <c r="AZ864" s="40">
        <f t="shared" ref="AZ864" si="20055">SUMPRODUCT(BA858:BA862*(AZ858:AZ862="PTO"))+SUMPRODUCT(BA858:BA862*(AZ858:AZ862="HOL"))</f>
        <v>0</v>
      </c>
      <c r="BA864" s="49" t="s">
        <v>135</v>
      </c>
      <c r="BB864" s="41">
        <f>BB863*AY$4</f>
        <v>0</v>
      </c>
      <c r="BC864" s="47" t="s">
        <v>39</v>
      </c>
      <c r="BD864" s="40">
        <f t="shared" ref="BD864" si="20056">SUMPRODUCT(BE858:BE862*(BD858:BD862="PTO"))+SUMPRODUCT(BE858:BE862*(BD858:BD862="HOL"))</f>
        <v>0</v>
      </c>
      <c r="BE864" s="49" t="s">
        <v>135</v>
      </c>
      <c r="BF864" s="41">
        <f>BF863*BC$4</f>
        <v>0</v>
      </c>
      <c r="BG864" s="47" t="s">
        <v>39</v>
      </c>
      <c r="BH864" s="40">
        <f t="shared" ref="BH864" si="20057">SUMPRODUCT(BI858:BI862*(BH858:BH862="PTO"))+SUMPRODUCT(BI858:BI862*(BH858:BH862="HOL"))</f>
        <v>0</v>
      </c>
      <c r="BI864" s="49" t="s">
        <v>135</v>
      </c>
      <c r="BJ864" s="41">
        <f>BJ863*BG$4</f>
        <v>0</v>
      </c>
      <c r="BK864" s="47" t="s">
        <v>39</v>
      </c>
      <c r="BL864" s="40">
        <f t="shared" ref="BL864" si="20058">SUMPRODUCT(BM858:BM862*(BL858:BL862="PTO"))+SUMPRODUCT(BM858:BM862*(BL858:BL862="HOL"))</f>
        <v>0</v>
      </c>
      <c r="BM864" s="49" t="s">
        <v>135</v>
      </c>
      <c r="BN864" s="41">
        <f>BN863*BK$4</f>
        <v>0</v>
      </c>
      <c r="BO864" s="47" t="s">
        <v>39</v>
      </c>
      <c r="BP864" s="40">
        <f t="shared" ref="BP864" si="20059">SUMPRODUCT(BQ858:BQ862*(BP858:BP862="PTO"))+SUMPRODUCT(BQ858:BQ862*(BP858:BP862="HOL"))</f>
        <v>0</v>
      </c>
      <c r="BQ864" s="49" t="s">
        <v>135</v>
      </c>
      <c r="BR864" s="41">
        <f t="shared" ref="BR864" si="20060">BR863*BO$4</f>
        <v>0</v>
      </c>
      <c r="BS864" s="47" t="s">
        <v>39</v>
      </c>
      <c r="BT864" s="40">
        <f t="shared" ref="BT864" si="20061">SUMPRODUCT(BU858:BU862*(BT858:BT862="PTO"))+SUMPRODUCT(BU858:BU862*(BT858:BT862="HOL"))</f>
        <v>0</v>
      </c>
      <c r="BU864" s="49" t="s">
        <v>135</v>
      </c>
      <c r="BV864" s="41">
        <f t="shared" ref="BV864" si="20062">BV863*BS$4</f>
        <v>0</v>
      </c>
      <c r="BW864" s="47" t="s">
        <v>39</v>
      </c>
      <c r="BX864" s="40">
        <f t="shared" ref="BX864" si="20063">SUMPRODUCT(BY858:BY862*(BX858:BX862="PTO"))+SUMPRODUCT(BY858:BY862*(BX858:BX862="HOL"))</f>
        <v>0</v>
      </c>
      <c r="BY864" s="49" t="s">
        <v>135</v>
      </c>
      <c r="BZ864" s="41">
        <f t="shared" ref="BZ864" si="20064">BZ863*BW$4</f>
        <v>0</v>
      </c>
      <c r="CA864" s="47" t="s">
        <v>39</v>
      </c>
      <c r="CB864" s="40">
        <f t="shared" ref="CB864" si="20065">SUMPRODUCT(CC858:CC862*(CB858:CB862="PTO"))+SUMPRODUCT(CC858:CC862*(CB858:CB862="HOL"))</f>
        <v>0</v>
      </c>
      <c r="CC864" s="49" t="s">
        <v>135</v>
      </c>
      <c r="CD864" s="41">
        <f t="shared" ref="CD864" si="20066">CD863*CA$4</f>
        <v>0</v>
      </c>
      <c r="CE864" s="47" t="s">
        <v>39</v>
      </c>
      <c r="CF864" s="40">
        <f t="shared" ref="CF864" si="20067">SUMPRODUCT(CG858:CG862*(CF858:CF862="PTO"))+SUMPRODUCT(CG858:CG862*(CF858:CF862="HOL"))</f>
        <v>0</v>
      </c>
      <c r="CG864" s="49" t="s">
        <v>135</v>
      </c>
      <c r="CH864" s="41">
        <f t="shared" ref="CH864" si="20068">CH863*CE$4</f>
        <v>0</v>
      </c>
    </row>
    <row r="865" spans="1:86" x14ac:dyDescent="0.25">
      <c r="A865" s="70" t="s">
        <v>133</v>
      </c>
      <c r="B865" s="71">
        <f t="shared" ref="B865" ca="1" si="20069">D865-B866</f>
        <v>-0.25794249716423678</v>
      </c>
      <c r="C865" s="72" t="s">
        <v>122</v>
      </c>
      <c r="D865" s="71">
        <f>IFERROR(INDEX(Holidays[FTE], MATCH(Entry!E865, Holidays[Date], 0)), 1)*8*INDEX(FTEguide[[1]:[12]], MATCH(Entry!E866, FTEguide[Weekday], 0), IF(Entry!E868&gt;0, Entry!E868, MONTH(Entry!E865)))</f>
        <v>62.242057502835763</v>
      </c>
      <c r="E865" s="60">
        <f t="shared" si="18555"/>
        <v>43951</v>
      </c>
      <c r="F865" s="50" t="s">
        <v>128</v>
      </c>
      <c r="G865" s="34" t="s">
        <v>136</v>
      </c>
      <c r="H865" s="35" t="s">
        <v>23</v>
      </c>
      <c r="I865" s="42">
        <f t="shared" ref="I865" si="20070">parseTime(G865)-(H870=INT(RIGHT($F865, 1)))</f>
        <v>8</v>
      </c>
      <c r="J865" s="43">
        <f t="shared" ref="J865:J869" si="20071">isClocked(H865)</f>
        <v>1</v>
      </c>
      <c r="K865" s="34" t="s">
        <v>136</v>
      </c>
      <c r="L865" s="35" t="s">
        <v>23</v>
      </c>
      <c r="M865" s="42">
        <f t="shared" ref="M865" si="20072">parseTime(K865)-(L870=INT(RIGHT($F865, 1)))</f>
        <v>8</v>
      </c>
      <c r="N865" s="43">
        <f t="shared" ref="N865:N869" si="20073">isClocked(L865)</f>
        <v>1</v>
      </c>
      <c r="O865" s="34" t="s">
        <v>180</v>
      </c>
      <c r="P865" s="35" t="s">
        <v>23</v>
      </c>
      <c r="Q865" s="42">
        <f t="shared" ref="Q865" si="20074">parseTime(O865)-(P870=INT(RIGHT($F865, 1)))</f>
        <v>8</v>
      </c>
      <c r="R865" s="43">
        <f t="shared" ref="R865:R869" si="20075">isClocked(P865)</f>
        <v>1</v>
      </c>
      <c r="S865" s="34" t="s">
        <v>227</v>
      </c>
      <c r="T865" s="35" t="s">
        <v>23</v>
      </c>
      <c r="U865" s="42">
        <f t="shared" ref="U865" si="20076">parseTime(S865)-(T870=INT(RIGHT($F865, 1)))</f>
        <v>8</v>
      </c>
      <c r="V865" s="43">
        <f t="shared" ref="V865:V869" si="20077">isClocked(T865)</f>
        <v>1</v>
      </c>
      <c r="W865" s="34" t="s">
        <v>136</v>
      </c>
      <c r="X865" s="35" t="s">
        <v>25</v>
      </c>
      <c r="Y865" s="42">
        <f t="shared" ref="Y865" si="20078">parseTime(W865)-(X870=INT(RIGHT($F865, 1)))</f>
        <v>8</v>
      </c>
      <c r="Z865" s="43">
        <f t="shared" ref="Z865:Z869" si="20079">isClocked(X865)</f>
        <v>1</v>
      </c>
      <c r="AA865" s="34" t="s">
        <v>136</v>
      </c>
      <c r="AB865" s="35" t="s">
        <v>23</v>
      </c>
      <c r="AC865" s="42">
        <f t="shared" ref="AC865" si="20080">parseTime(AA865)-(AB870=INT(RIGHT($F865, 1)))</f>
        <v>8</v>
      </c>
      <c r="AD865" s="43">
        <f t="shared" ref="AD865:AD869" si="20081">isClocked(AB865)</f>
        <v>1</v>
      </c>
      <c r="AE865" s="34" t="s">
        <v>261</v>
      </c>
      <c r="AF865" s="35" t="s">
        <v>23</v>
      </c>
      <c r="AG865" s="42">
        <f t="shared" ref="AG865" si="20082">parseTime(AE865)-(AF870=INT(RIGHT($F865, 1)))</f>
        <v>6.5</v>
      </c>
      <c r="AH865" s="43">
        <f t="shared" ref="AH865:AH869" si="20083">isClocked(AF865)</f>
        <v>1</v>
      </c>
      <c r="AI865" s="34" t="s">
        <v>136</v>
      </c>
      <c r="AJ865" s="35" t="s">
        <v>23</v>
      </c>
      <c r="AK865" s="42">
        <f>parseTime(AI865)-(AJ870=INT(RIGHT($F865, 1)))</f>
        <v>8</v>
      </c>
      <c r="AL865" s="43">
        <f t="shared" ref="AL865:AL869" si="20084">isClocked(AJ865)</f>
        <v>1</v>
      </c>
      <c r="AM865" s="34"/>
      <c r="AN865" s="35"/>
      <c r="AO865" s="42">
        <f t="shared" ref="AO865" si="20085">parseTime(AM865)-(AN870=INT(RIGHT($F865, 1)))</f>
        <v>0</v>
      </c>
      <c r="AP865" s="43">
        <f t="shared" ref="AP865:AP869" si="20086">isClocked(AN865)</f>
        <v>0</v>
      </c>
      <c r="AQ865" s="34"/>
      <c r="AR865" s="35"/>
      <c r="AS865" s="42">
        <f t="shared" ref="AS865" si="20087">parseTime(AQ865)-(AR870=INT(RIGHT($F865, 1)))</f>
        <v>0</v>
      </c>
      <c r="AT865" s="43">
        <f t="shared" ref="AT865:AT869" si="20088">isClocked(AR865)</f>
        <v>0</v>
      </c>
      <c r="AU865" s="34" t="s">
        <v>136</v>
      </c>
      <c r="AV865" s="35" t="s">
        <v>24</v>
      </c>
      <c r="AW865" s="42">
        <f>parseTime(AU865)-(AV870=INT(RIGHT($F865, 1)))</f>
        <v>8</v>
      </c>
      <c r="AX865" s="43">
        <f t="shared" ref="AX865:AX869" si="20089">isClocked(AV865)</f>
        <v>1</v>
      </c>
      <c r="AY865" s="34"/>
      <c r="AZ865" s="35"/>
      <c r="BA865" s="42">
        <f>parseTime(AY865)-(AZ870=INT(RIGHT($F865, 1)))</f>
        <v>0</v>
      </c>
      <c r="BB865" s="43">
        <f t="shared" ref="BB865:BB869" si="20090">isClocked(AZ865)</f>
        <v>0</v>
      </c>
      <c r="BC865" s="34"/>
      <c r="BD865" s="35"/>
      <c r="BE865" s="42">
        <f>parseTime(BC865)-(BD870=INT(RIGHT($F865, 1)))</f>
        <v>0</v>
      </c>
      <c r="BF865" s="43">
        <f t="shared" ref="BF865:BF869" si="20091">isClocked(BD865)</f>
        <v>0</v>
      </c>
      <c r="BG865" s="34"/>
      <c r="BH865" s="35"/>
      <c r="BI865" s="42">
        <f>parseTime(BG865)-(BH870=INT(RIGHT($F865, 1)))</f>
        <v>0</v>
      </c>
      <c r="BJ865" s="43">
        <f t="shared" ref="BJ865:BJ869" si="20092">isClocked(BH865)</f>
        <v>0</v>
      </c>
      <c r="BK865" s="34"/>
      <c r="BL865" s="35"/>
      <c r="BM865" s="42">
        <f>parseTime(BK865)-(BL870=INT(RIGHT($F865, 1)))</f>
        <v>0</v>
      </c>
      <c r="BN865" s="43">
        <f t="shared" ref="BN865:BN869" si="20093">isClocked(BL865)</f>
        <v>0</v>
      </c>
      <c r="BO865" s="34"/>
      <c r="BP865" s="35"/>
      <c r="BQ865" s="42">
        <f t="shared" ref="BQ865" si="20094">parseTime(BO865)-(BP870=INT(RIGHT($F865, 1)))</f>
        <v>0</v>
      </c>
      <c r="BR865" s="43">
        <f t="shared" ref="BR865:BR869" si="20095">isClocked(BP865)</f>
        <v>0</v>
      </c>
      <c r="BS865" s="34"/>
      <c r="BT865" s="35"/>
      <c r="BU865" s="42">
        <f t="shared" ref="BU865" si="20096">parseTime(BS865)-(BT870=INT(RIGHT($F865, 1)))</f>
        <v>0</v>
      </c>
      <c r="BV865" s="43">
        <f t="shared" ref="BV865:BV869" si="20097">isClocked(BT865)</f>
        <v>0</v>
      </c>
      <c r="BW865" s="34"/>
      <c r="BX865" s="35"/>
      <c r="BY865" s="42">
        <f t="shared" ref="BY865" si="20098">parseTime(BW865)-(BX870=INT(RIGHT($F865, 1)))</f>
        <v>0</v>
      </c>
      <c r="BZ865" s="43">
        <f t="shared" ref="BZ865:BZ869" si="20099">isClocked(BX865)</f>
        <v>0</v>
      </c>
      <c r="CA865" s="34"/>
      <c r="CB865" s="35"/>
      <c r="CC865" s="42">
        <f t="shared" ref="CC865" si="20100">parseTime(CA865)-(CB870=INT(RIGHT($F865, 1)))</f>
        <v>0</v>
      </c>
      <c r="CD865" s="43">
        <f t="shared" ref="CD865:CD869" si="20101">isClocked(CB865)</f>
        <v>0</v>
      </c>
      <c r="CE865" s="34"/>
      <c r="CF865" s="35"/>
      <c r="CG865" s="42">
        <f t="shared" ref="CG865" si="20102">parseTime(CE865)-(CF870=INT(RIGHT($F865, 1)))</f>
        <v>0</v>
      </c>
      <c r="CH865" s="43">
        <f t="shared" ref="CH865:CH869" si="20103">isClocked(CF865)</f>
        <v>0</v>
      </c>
    </row>
    <row r="866" spans="1:86" x14ac:dyDescent="0.25">
      <c r="A866" s="56" t="s">
        <v>0</v>
      </c>
      <c r="B866" s="57">
        <f t="shared" ca="1" si="19760"/>
        <v>62.5</v>
      </c>
      <c r="C866" s="14" t="s">
        <v>252</v>
      </c>
      <c r="D866" s="14">
        <f t="shared" ref="D866" si="20104">(E869+(E868/2))*8-0.5</f>
        <v>36.700000000000003</v>
      </c>
      <c r="E866" s="55" t="str">
        <f t="shared" si="19762"/>
        <v>Thursday</v>
      </c>
      <c r="F866" s="51" t="s">
        <v>129</v>
      </c>
      <c r="G866" s="36"/>
      <c r="H866" s="37"/>
      <c r="I866" s="44">
        <f t="shared" ref="I866" si="20105">parseTime(G866)-(H870=INT(RIGHT($F866, 1)))</f>
        <v>0</v>
      </c>
      <c r="J866" s="45">
        <f t="shared" si="20071"/>
        <v>0</v>
      </c>
      <c r="K866" s="36"/>
      <c r="L866" s="37"/>
      <c r="M866" s="44">
        <f t="shared" ref="M866" si="20106">parseTime(K866)-(L870=INT(RIGHT($F866, 1)))</f>
        <v>0</v>
      </c>
      <c r="N866" s="45">
        <f t="shared" si="20073"/>
        <v>0</v>
      </c>
      <c r="O866" s="36"/>
      <c r="P866" s="37"/>
      <c r="Q866" s="44">
        <f t="shared" ref="Q866" si="20107">parseTime(O866)-(P870=INT(RIGHT($F866, 1)))</f>
        <v>0</v>
      </c>
      <c r="R866" s="45">
        <f t="shared" si="20075"/>
        <v>0</v>
      </c>
      <c r="S866" s="36"/>
      <c r="T866" s="37"/>
      <c r="U866" s="44">
        <f t="shared" ref="U866" si="20108">parseTime(S866)-(T870=INT(RIGHT($F866, 1)))</f>
        <v>0</v>
      </c>
      <c r="V866" s="45">
        <f t="shared" si="20077"/>
        <v>0</v>
      </c>
      <c r="W866" s="36"/>
      <c r="X866" s="37"/>
      <c r="Y866" s="44">
        <f t="shared" ref="Y866" si="20109">parseTime(W866)-(X870=INT(RIGHT($F866, 1)))</f>
        <v>0</v>
      </c>
      <c r="Z866" s="45">
        <f t="shared" si="20079"/>
        <v>0</v>
      </c>
      <c r="AA866" s="36"/>
      <c r="AB866" s="37"/>
      <c r="AC866" s="44">
        <f t="shared" ref="AC866" si="20110">parseTime(AA866)-(AB870=INT(RIGHT($F866, 1)))</f>
        <v>0</v>
      </c>
      <c r="AD866" s="45">
        <f t="shared" si="20081"/>
        <v>0</v>
      </c>
      <c r="AE866" s="36"/>
      <c r="AF866" s="37"/>
      <c r="AG866" s="44">
        <f t="shared" ref="AG866" si="20111">parseTime(AE866)-(AF870=INT(RIGHT($F866, 1)))</f>
        <v>0</v>
      </c>
      <c r="AH866" s="45">
        <f t="shared" si="20083"/>
        <v>0</v>
      </c>
      <c r="AI866" s="36"/>
      <c r="AJ866" s="37"/>
      <c r="AK866" s="44">
        <f>parseTime(AI866)-(AJ870=INT(RIGHT($F866, 1)))</f>
        <v>0</v>
      </c>
      <c r="AL866" s="45">
        <f t="shared" si="20084"/>
        <v>0</v>
      </c>
      <c r="AM866" s="36"/>
      <c r="AN866" s="37"/>
      <c r="AO866" s="44">
        <f t="shared" ref="AO866" si="20112">parseTime(AM866)-(AN870=INT(RIGHT($F866, 1)))</f>
        <v>0</v>
      </c>
      <c r="AP866" s="45">
        <f t="shared" si="20086"/>
        <v>0</v>
      </c>
      <c r="AQ866" s="36"/>
      <c r="AR866" s="37"/>
      <c r="AS866" s="44">
        <f t="shared" ref="AS866" si="20113">parseTime(AQ866)-(AR870=INT(RIGHT($F866, 1)))</f>
        <v>0</v>
      </c>
      <c r="AT866" s="45">
        <f t="shared" si="20088"/>
        <v>0</v>
      </c>
      <c r="AU866" s="36"/>
      <c r="AV866" s="37"/>
      <c r="AW866" s="44">
        <f>parseTime(AU866)-(AV870=INT(RIGHT($F866, 1)))</f>
        <v>0</v>
      </c>
      <c r="AX866" s="45">
        <f t="shared" si="20089"/>
        <v>0</v>
      </c>
      <c r="AY866" s="36"/>
      <c r="AZ866" s="37"/>
      <c r="BA866" s="44">
        <f>parseTime(AY866)-(AZ870=INT(RIGHT($F866, 1)))</f>
        <v>0</v>
      </c>
      <c r="BB866" s="45">
        <f t="shared" si="20090"/>
        <v>0</v>
      </c>
      <c r="BC866" s="36"/>
      <c r="BD866" s="37"/>
      <c r="BE866" s="44">
        <f>parseTime(BC866)-(BD870=INT(RIGHT($F866, 1)))</f>
        <v>0</v>
      </c>
      <c r="BF866" s="45">
        <f t="shared" si="20091"/>
        <v>0</v>
      </c>
      <c r="BG866" s="36"/>
      <c r="BH866" s="37"/>
      <c r="BI866" s="44">
        <f>parseTime(BG866)-(BH870=INT(RIGHT($F866, 1)))</f>
        <v>0</v>
      </c>
      <c r="BJ866" s="45">
        <f t="shared" si="20092"/>
        <v>0</v>
      </c>
      <c r="BK866" s="36"/>
      <c r="BL866" s="37"/>
      <c r="BM866" s="44">
        <f>parseTime(BK866)-(BL870=INT(RIGHT($F866, 1)))</f>
        <v>0</v>
      </c>
      <c r="BN866" s="45">
        <f t="shared" si="20093"/>
        <v>0</v>
      </c>
      <c r="BO866" s="36"/>
      <c r="BP866" s="37"/>
      <c r="BQ866" s="44">
        <f t="shared" ref="BQ866" si="20114">parseTime(BO866)-(BP870=INT(RIGHT($F866, 1)))</f>
        <v>0</v>
      </c>
      <c r="BR866" s="45">
        <f t="shared" si="20095"/>
        <v>0</v>
      </c>
      <c r="BS866" s="36"/>
      <c r="BT866" s="37"/>
      <c r="BU866" s="44">
        <f t="shared" ref="BU866" si="20115">parseTime(BS866)-(BT870=INT(RIGHT($F866, 1)))</f>
        <v>0</v>
      </c>
      <c r="BV866" s="45">
        <f t="shared" si="20097"/>
        <v>0</v>
      </c>
      <c r="BW866" s="36"/>
      <c r="BX866" s="37"/>
      <c r="BY866" s="44">
        <f t="shared" ref="BY866" si="20116">parseTime(BW866)-(BX870=INT(RIGHT($F866, 1)))</f>
        <v>0</v>
      </c>
      <c r="BZ866" s="45">
        <f t="shared" si="20099"/>
        <v>0</v>
      </c>
      <c r="CA866" s="36"/>
      <c r="CB866" s="37"/>
      <c r="CC866" s="44">
        <f t="shared" ref="CC866" si="20117">parseTime(CA866)-(CB870=INT(RIGHT($F866, 1)))</f>
        <v>0</v>
      </c>
      <c r="CD866" s="45">
        <f t="shared" si="20101"/>
        <v>0</v>
      </c>
      <c r="CE866" s="36"/>
      <c r="CF866" s="37"/>
      <c r="CG866" s="44">
        <f t="shared" ref="CG866" si="20118">parseTime(CE866)-(CF870=INT(RIGHT($F866, 1)))</f>
        <v>0</v>
      </c>
      <c r="CH866" s="45">
        <f t="shared" si="20103"/>
        <v>0</v>
      </c>
    </row>
    <row r="867" spans="1:86" x14ac:dyDescent="0.25">
      <c r="A867" s="56" t="s">
        <v>117</v>
      </c>
      <c r="B867" s="57">
        <f t="shared" ref="B867" ca="1" si="20119">roleHours(G865:CH871, "MFD")</f>
        <v>54.5</v>
      </c>
      <c r="C867" s="14">
        <f t="shared" ref="C867:C870" ca="1" si="20120">B867/8</f>
        <v>6.8125</v>
      </c>
      <c r="D867" s="14">
        <f t="shared" ref="D867" ca="1" si="20121">B866-D866</f>
        <v>25.799999999999997</v>
      </c>
      <c r="E867" s="20" t="s">
        <v>127</v>
      </c>
      <c r="F867" s="51" t="s">
        <v>130</v>
      </c>
      <c r="G867" s="36"/>
      <c r="H867" s="37"/>
      <c r="I867" s="44">
        <f t="shared" ref="I867" si="20122">parseTime(G867)-(H870=INT(RIGHT($F867, 1)))</f>
        <v>0</v>
      </c>
      <c r="J867" s="45">
        <f t="shared" si="20071"/>
        <v>0</v>
      </c>
      <c r="K867" s="36"/>
      <c r="L867" s="37"/>
      <c r="M867" s="44">
        <f t="shared" ref="M867" si="20123">parseTime(K867)-(L870=INT(RIGHT($F867, 1)))</f>
        <v>0</v>
      </c>
      <c r="N867" s="45">
        <f t="shared" si="20073"/>
        <v>0</v>
      </c>
      <c r="O867" s="36"/>
      <c r="P867" s="37"/>
      <c r="Q867" s="44">
        <f t="shared" ref="Q867" si="20124">parseTime(O867)-(P870=INT(RIGHT($F867, 1)))</f>
        <v>0</v>
      </c>
      <c r="R867" s="45">
        <f t="shared" si="20075"/>
        <v>0</v>
      </c>
      <c r="S867" s="36"/>
      <c r="T867" s="37"/>
      <c r="U867" s="44">
        <f t="shared" ref="U867" si="20125">parseTime(S867)-(T870=INT(RIGHT($F867, 1)))</f>
        <v>0</v>
      </c>
      <c r="V867" s="45">
        <f t="shared" si="20077"/>
        <v>0</v>
      </c>
      <c r="W867" s="36"/>
      <c r="X867" s="37"/>
      <c r="Y867" s="44">
        <f t="shared" ref="Y867" si="20126">parseTime(W867)-(X870=INT(RIGHT($F867, 1)))</f>
        <v>0</v>
      </c>
      <c r="Z867" s="45">
        <f t="shared" si="20079"/>
        <v>0</v>
      </c>
      <c r="AA867" s="36"/>
      <c r="AB867" s="37"/>
      <c r="AC867" s="44">
        <f t="shared" ref="AC867" si="20127">parseTime(AA867)-(AB870=INT(RIGHT($F867, 1)))</f>
        <v>0</v>
      </c>
      <c r="AD867" s="45">
        <f t="shared" si="20081"/>
        <v>0</v>
      </c>
      <c r="AE867" s="36"/>
      <c r="AF867" s="37"/>
      <c r="AG867" s="44">
        <f t="shared" ref="AG867" si="20128">parseTime(AE867)-(AF870=INT(RIGHT($F867, 1)))</f>
        <v>0</v>
      </c>
      <c r="AH867" s="45">
        <f t="shared" si="20083"/>
        <v>0</v>
      </c>
      <c r="AI867" s="36"/>
      <c r="AJ867" s="37"/>
      <c r="AK867" s="44">
        <f>parseTime(AI867)-(AJ870=INT(RIGHT($F867, 1)))</f>
        <v>0</v>
      </c>
      <c r="AL867" s="45">
        <f t="shared" si="20084"/>
        <v>0</v>
      </c>
      <c r="AM867" s="36"/>
      <c r="AN867" s="37"/>
      <c r="AO867" s="44">
        <f t="shared" ref="AO867" si="20129">parseTime(AM867)-(AN870=INT(RIGHT($F867, 1)))</f>
        <v>0</v>
      </c>
      <c r="AP867" s="45">
        <f t="shared" si="20086"/>
        <v>0</v>
      </c>
      <c r="AQ867" s="36"/>
      <c r="AR867" s="37"/>
      <c r="AS867" s="44">
        <f t="shared" ref="AS867" si="20130">parseTime(AQ867)-(AR870=INT(RIGHT($F867, 1)))</f>
        <v>0</v>
      </c>
      <c r="AT867" s="45">
        <f t="shared" si="20088"/>
        <v>0</v>
      </c>
      <c r="AU867" s="36"/>
      <c r="AV867" s="37"/>
      <c r="AW867" s="44">
        <f>parseTime(AU867)-(AV870=INT(RIGHT($F867, 1)))</f>
        <v>0</v>
      </c>
      <c r="AX867" s="45">
        <f t="shared" si="20089"/>
        <v>0</v>
      </c>
      <c r="AY867" s="36"/>
      <c r="AZ867" s="37"/>
      <c r="BA867" s="44">
        <f>parseTime(AY867)-(AZ870=INT(RIGHT($F867, 1)))</f>
        <v>0</v>
      </c>
      <c r="BB867" s="45">
        <f t="shared" si="20090"/>
        <v>0</v>
      </c>
      <c r="BC867" s="36"/>
      <c r="BD867" s="37"/>
      <c r="BE867" s="44">
        <f>parseTime(BC867)-(BD870=INT(RIGHT($F867, 1)))</f>
        <v>0</v>
      </c>
      <c r="BF867" s="45">
        <f t="shared" si="20091"/>
        <v>0</v>
      </c>
      <c r="BG867" s="36"/>
      <c r="BH867" s="37"/>
      <c r="BI867" s="44">
        <f>parseTime(BG867)-(BH870=INT(RIGHT($F867, 1)))</f>
        <v>0</v>
      </c>
      <c r="BJ867" s="45">
        <f t="shared" si="20092"/>
        <v>0</v>
      </c>
      <c r="BK867" s="36"/>
      <c r="BL867" s="37"/>
      <c r="BM867" s="44">
        <f>parseTime(BK867)-(BL870=INT(RIGHT($F867, 1)))</f>
        <v>0</v>
      </c>
      <c r="BN867" s="45">
        <f t="shared" si="20093"/>
        <v>0</v>
      </c>
      <c r="BO867" s="36"/>
      <c r="BP867" s="37"/>
      <c r="BQ867" s="44">
        <f t="shared" ref="BQ867" si="20131">parseTime(BO867)-(BP870=INT(RIGHT($F867, 1)))</f>
        <v>0</v>
      </c>
      <c r="BR867" s="45">
        <f t="shared" si="20095"/>
        <v>0</v>
      </c>
      <c r="BS867" s="36"/>
      <c r="BT867" s="37"/>
      <c r="BU867" s="44">
        <f t="shared" ref="BU867" si="20132">parseTime(BS867)-(BT870=INT(RIGHT($F867, 1)))</f>
        <v>0</v>
      </c>
      <c r="BV867" s="45">
        <f t="shared" si="20097"/>
        <v>0</v>
      </c>
      <c r="BW867" s="36"/>
      <c r="BX867" s="37"/>
      <c r="BY867" s="44">
        <f t="shared" ref="BY867" si="20133">parseTime(BW867)-(BX870=INT(RIGHT($F867, 1)))</f>
        <v>0</v>
      </c>
      <c r="BZ867" s="45">
        <f t="shared" si="20099"/>
        <v>0</v>
      </c>
      <c r="CA867" s="36"/>
      <c r="CB867" s="37"/>
      <c r="CC867" s="44">
        <f t="shared" ref="CC867" si="20134">parseTime(CA867)-(CB870=INT(RIGHT($F867, 1)))</f>
        <v>0</v>
      </c>
      <c r="CD867" s="45">
        <f t="shared" si="20101"/>
        <v>0</v>
      </c>
      <c r="CE867" s="36"/>
      <c r="CF867" s="37"/>
      <c r="CG867" s="44">
        <f t="shared" ref="CG867" si="20135">parseTime(CE867)-(CF870=INT(RIGHT($F867, 1)))</f>
        <v>0</v>
      </c>
      <c r="CH867" s="45">
        <f t="shared" si="20103"/>
        <v>0</v>
      </c>
    </row>
    <row r="868" spans="1:86" x14ac:dyDescent="0.25">
      <c r="A868" s="56"/>
      <c r="B868" s="57"/>
      <c r="C868" s="14">
        <f t="shared" si="20120"/>
        <v>0</v>
      </c>
      <c r="D868" s="14" t="s">
        <v>259</v>
      </c>
      <c r="E868" s="20"/>
      <c r="F868" s="51" t="s">
        <v>131</v>
      </c>
      <c r="G868" s="36"/>
      <c r="H868" s="37"/>
      <c r="I868" s="44">
        <f t="shared" ref="I868" si="20136">parseTime(G868)-(H870=INT(RIGHT($F868, 1)))</f>
        <v>0</v>
      </c>
      <c r="J868" s="45">
        <f t="shared" si="20071"/>
        <v>0</v>
      </c>
      <c r="K868" s="36"/>
      <c r="L868" s="37"/>
      <c r="M868" s="44">
        <f t="shared" ref="M868" si="20137">parseTime(K868)-(L870=INT(RIGHT($F868, 1)))</f>
        <v>0</v>
      </c>
      <c r="N868" s="45">
        <f t="shared" si="20073"/>
        <v>0</v>
      </c>
      <c r="O868" s="36"/>
      <c r="P868" s="37"/>
      <c r="Q868" s="44">
        <f t="shared" ref="Q868" si="20138">parseTime(O868)-(P870=INT(RIGHT($F868, 1)))</f>
        <v>0</v>
      </c>
      <c r="R868" s="45">
        <f t="shared" si="20075"/>
        <v>0</v>
      </c>
      <c r="S868" s="36"/>
      <c r="T868" s="37"/>
      <c r="U868" s="44">
        <f t="shared" ref="U868" si="20139">parseTime(S868)-(T870=INT(RIGHT($F868, 1)))</f>
        <v>0</v>
      </c>
      <c r="V868" s="45">
        <f t="shared" si="20077"/>
        <v>0</v>
      </c>
      <c r="W868" s="36"/>
      <c r="X868" s="37"/>
      <c r="Y868" s="44">
        <f t="shared" ref="Y868" si="20140">parseTime(W868)-(X870=INT(RIGHT($F868, 1)))</f>
        <v>0</v>
      </c>
      <c r="Z868" s="45">
        <f t="shared" si="20079"/>
        <v>0</v>
      </c>
      <c r="AA868" s="36"/>
      <c r="AB868" s="37"/>
      <c r="AC868" s="44">
        <f t="shared" ref="AC868" si="20141">parseTime(AA868)-(AB870=INT(RIGHT($F868, 1)))</f>
        <v>0</v>
      </c>
      <c r="AD868" s="45">
        <f t="shared" si="20081"/>
        <v>0</v>
      </c>
      <c r="AE868" s="36"/>
      <c r="AF868" s="37"/>
      <c r="AG868" s="44">
        <f t="shared" ref="AG868" si="20142">parseTime(AE868)-(AF870=INT(RIGHT($F868, 1)))</f>
        <v>0</v>
      </c>
      <c r="AH868" s="45">
        <f t="shared" si="20083"/>
        <v>0</v>
      </c>
      <c r="AI868" s="36"/>
      <c r="AJ868" s="37"/>
      <c r="AK868" s="44">
        <f>parseTime(AI868)-(AJ870=INT(RIGHT($F868, 1)))</f>
        <v>0</v>
      </c>
      <c r="AL868" s="45">
        <f t="shared" si="20084"/>
        <v>0</v>
      </c>
      <c r="AM868" s="36"/>
      <c r="AN868" s="37"/>
      <c r="AO868" s="44">
        <f t="shared" ref="AO868" si="20143">parseTime(AM868)-(AN870=INT(RIGHT($F868, 1)))</f>
        <v>0</v>
      </c>
      <c r="AP868" s="45">
        <f t="shared" si="20086"/>
        <v>0</v>
      </c>
      <c r="AQ868" s="36"/>
      <c r="AR868" s="37"/>
      <c r="AS868" s="44">
        <f t="shared" ref="AS868" si="20144">parseTime(AQ868)-(AR870=INT(RIGHT($F868, 1)))</f>
        <v>0</v>
      </c>
      <c r="AT868" s="45">
        <f t="shared" si="20088"/>
        <v>0</v>
      </c>
      <c r="AU868" s="36"/>
      <c r="AV868" s="37"/>
      <c r="AW868" s="44">
        <f>parseTime(AU868)-(AV870=INT(RIGHT($F868, 1)))</f>
        <v>0</v>
      </c>
      <c r="AX868" s="45">
        <f t="shared" si="20089"/>
        <v>0</v>
      </c>
      <c r="AY868" s="36"/>
      <c r="AZ868" s="37"/>
      <c r="BA868" s="44">
        <f>parseTime(AY868)-(AZ870=INT(RIGHT($F868, 1)))</f>
        <v>0</v>
      </c>
      <c r="BB868" s="45">
        <f t="shared" si="20090"/>
        <v>0</v>
      </c>
      <c r="BC868" s="36"/>
      <c r="BD868" s="37"/>
      <c r="BE868" s="44">
        <f>parseTime(BC868)-(BD870=INT(RIGHT($F868, 1)))</f>
        <v>0</v>
      </c>
      <c r="BF868" s="45">
        <f t="shared" si="20091"/>
        <v>0</v>
      </c>
      <c r="BG868" s="36"/>
      <c r="BH868" s="37"/>
      <c r="BI868" s="44">
        <f>parseTime(BG868)-(BH870=INT(RIGHT($F868, 1)))</f>
        <v>0</v>
      </c>
      <c r="BJ868" s="45">
        <f t="shared" si="20092"/>
        <v>0</v>
      </c>
      <c r="BK868" s="36"/>
      <c r="BL868" s="37"/>
      <c r="BM868" s="44">
        <f>parseTime(BK868)-(BL870=INT(RIGHT($F868, 1)))</f>
        <v>0</v>
      </c>
      <c r="BN868" s="45">
        <f t="shared" si="20093"/>
        <v>0</v>
      </c>
      <c r="BO868" s="36"/>
      <c r="BP868" s="37"/>
      <c r="BQ868" s="44">
        <f t="shared" ref="BQ868" si="20145">parseTime(BO868)-(BP870=INT(RIGHT($F868, 1)))</f>
        <v>0</v>
      </c>
      <c r="BR868" s="45">
        <f t="shared" si="20095"/>
        <v>0</v>
      </c>
      <c r="BS868" s="36"/>
      <c r="BT868" s="37"/>
      <c r="BU868" s="44">
        <f t="shared" ref="BU868" si="20146">parseTime(BS868)-(BT870=INT(RIGHT($F868, 1)))</f>
        <v>0</v>
      </c>
      <c r="BV868" s="45">
        <f t="shared" si="20097"/>
        <v>0</v>
      </c>
      <c r="BW868" s="36"/>
      <c r="BX868" s="37"/>
      <c r="BY868" s="44">
        <f t="shared" ref="BY868" si="20147">parseTime(BW868)-(BX870=INT(RIGHT($F868, 1)))</f>
        <v>0</v>
      </c>
      <c r="BZ868" s="45">
        <f t="shared" si="20099"/>
        <v>0</v>
      </c>
      <c r="CA868" s="36"/>
      <c r="CB868" s="37"/>
      <c r="CC868" s="44">
        <f t="shared" ref="CC868" si="20148">parseTime(CA868)-(CB870=INT(RIGHT($F868, 1)))</f>
        <v>0</v>
      </c>
      <c r="CD868" s="45">
        <f t="shared" si="20101"/>
        <v>0</v>
      </c>
      <c r="CE868" s="36"/>
      <c r="CF868" s="37"/>
      <c r="CG868" s="44">
        <f t="shared" ref="CG868" si="20149">parseTime(CE868)-(CF870=INT(RIGHT($F868, 1)))</f>
        <v>0</v>
      </c>
      <c r="CH868" s="45">
        <f t="shared" si="20103"/>
        <v>0</v>
      </c>
    </row>
    <row r="869" spans="1:86" x14ac:dyDescent="0.25">
      <c r="A869" s="56" t="s">
        <v>119</v>
      </c>
      <c r="B869" s="57">
        <f t="shared" ref="B869" ca="1" si="20150">roleHours(G865:CH871, "MCC")</f>
        <v>8</v>
      </c>
      <c r="C869" s="14">
        <f t="shared" ca="1" si="20120"/>
        <v>1</v>
      </c>
      <c r="D869" s="14" t="s">
        <v>260</v>
      </c>
      <c r="E869" s="20">
        <v>4.6500000000000004</v>
      </c>
      <c r="F869" s="51" t="s">
        <v>132</v>
      </c>
      <c r="G869" s="36"/>
      <c r="H869" s="37"/>
      <c r="I869" s="44">
        <f t="shared" ref="I869" si="20151">parseTime(G869)-(H870=INT(RIGHT($F869, 1)))</f>
        <v>0</v>
      </c>
      <c r="J869" s="45">
        <f t="shared" si="20071"/>
        <v>0</v>
      </c>
      <c r="K869" s="36"/>
      <c r="L869" s="37"/>
      <c r="M869" s="44">
        <f t="shared" ref="M869" si="20152">parseTime(K869)-(L870=INT(RIGHT($F869, 1)))</f>
        <v>0</v>
      </c>
      <c r="N869" s="45">
        <f t="shared" si="20073"/>
        <v>0</v>
      </c>
      <c r="O869" s="36"/>
      <c r="P869" s="37"/>
      <c r="Q869" s="44">
        <f t="shared" ref="Q869" si="20153">parseTime(O869)-(P870=INT(RIGHT($F869, 1)))</f>
        <v>0</v>
      </c>
      <c r="R869" s="45">
        <f t="shared" si="20075"/>
        <v>0</v>
      </c>
      <c r="S869" s="36"/>
      <c r="T869" s="37"/>
      <c r="U869" s="44">
        <f t="shared" ref="U869" si="20154">parseTime(S869)-(T870=INT(RIGHT($F869, 1)))</f>
        <v>0</v>
      </c>
      <c r="V869" s="45">
        <f t="shared" si="20077"/>
        <v>0</v>
      </c>
      <c r="W869" s="36"/>
      <c r="X869" s="37"/>
      <c r="Y869" s="44">
        <f t="shared" ref="Y869" si="20155">parseTime(W869)-(X870=INT(RIGHT($F869, 1)))</f>
        <v>0</v>
      </c>
      <c r="Z869" s="45">
        <f t="shared" si="20079"/>
        <v>0</v>
      </c>
      <c r="AA869" s="36"/>
      <c r="AB869" s="37"/>
      <c r="AC869" s="44">
        <f t="shared" ref="AC869" si="20156">parseTime(AA869)-(AB870=INT(RIGHT($F869, 1)))</f>
        <v>0</v>
      </c>
      <c r="AD869" s="45">
        <f t="shared" si="20081"/>
        <v>0</v>
      </c>
      <c r="AE869" s="36"/>
      <c r="AF869" s="37"/>
      <c r="AG869" s="44">
        <f t="shared" ref="AG869" si="20157">parseTime(AE869)-(AF870=INT(RIGHT($F869, 1)))</f>
        <v>0</v>
      </c>
      <c r="AH869" s="45">
        <f t="shared" si="20083"/>
        <v>0</v>
      </c>
      <c r="AI869" s="36"/>
      <c r="AJ869" s="37"/>
      <c r="AK869" s="44">
        <f>parseTime(AI869)-(AJ870=INT(RIGHT($F869, 1)))</f>
        <v>0</v>
      </c>
      <c r="AL869" s="45">
        <f t="shared" si="20084"/>
        <v>0</v>
      </c>
      <c r="AM869" s="36"/>
      <c r="AN869" s="37"/>
      <c r="AO869" s="44">
        <f t="shared" ref="AO869" si="20158">parseTime(AM869)-(AN870=INT(RIGHT($F869, 1)))</f>
        <v>0</v>
      </c>
      <c r="AP869" s="45">
        <f t="shared" si="20086"/>
        <v>0</v>
      </c>
      <c r="AQ869" s="36"/>
      <c r="AR869" s="37"/>
      <c r="AS869" s="44">
        <f t="shared" ref="AS869" si="20159">parseTime(AQ869)-(AR870=INT(RIGHT($F869, 1)))</f>
        <v>0</v>
      </c>
      <c r="AT869" s="45">
        <f t="shared" si="20088"/>
        <v>0</v>
      </c>
      <c r="AU869" s="36"/>
      <c r="AV869" s="37"/>
      <c r="AW869" s="44">
        <f>parseTime(AU869)-(AV870=INT(RIGHT($F869, 1)))</f>
        <v>0</v>
      </c>
      <c r="AX869" s="45">
        <f t="shared" si="20089"/>
        <v>0</v>
      </c>
      <c r="AY869" s="36"/>
      <c r="AZ869" s="37"/>
      <c r="BA869" s="44">
        <f>parseTime(AY869)-(AZ870=INT(RIGHT($F869, 1)))</f>
        <v>0</v>
      </c>
      <c r="BB869" s="45">
        <f t="shared" si="20090"/>
        <v>0</v>
      </c>
      <c r="BC869" s="36"/>
      <c r="BD869" s="37"/>
      <c r="BE869" s="44">
        <f>parseTime(BC869)-(BD870=INT(RIGHT($F869, 1)))</f>
        <v>0</v>
      </c>
      <c r="BF869" s="45">
        <f t="shared" si="20091"/>
        <v>0</v>
      </c>
      <c r="BG869" s="36"/>
      <c r="BH869" s="37"/>
      <c r="BI869" s="44">
        <f>parseTime(BG869)-(BH870=INT(RIGHT($F869, 1)))</f>
        <v>0</v>
      </c>
      <c r="BJ869" s="45">
        <f t="shared" si="20092"/>
        <v>0</v>
      </c>
      <c r="BK869" s="36"/>
      <c r="BL869" s="37"/>
      <c r="BM869" s="44">
        <f>parseTime(BK869)-(BL870=INT(RIGHT($F869, 1)))</f>
        <v>0</v>
      </c>
      <c r="BN869" s="45">
        <f t="shared" si="20093"/>
        <v>0</v>
      </c>
      <c r="BO869" s="36"/>
      <c r="BP869" s="37"/>
      <c r="BQ869" s="44">
        <f t="shared" ref="BQ869" si="20160">parseTime(BO869)-(BP870=INT(RIGHT($F869, 1)))</f>
        <v>0</v>
      </c>
      <c r="BR869" s="45">
        <f t="shared" si="20095"/>
        <v>0</v>
      </c>
      <c r="BS869" s="36"/>
      <c r="BT869" s="37"/>
      <c r="BU869" s="44">
        <f t="shared" ref="BU869" si="20161">parseTime(BS869)-(BT870=INT(RIGHT($F869, 1)))</f>
        <v>0</v>
      </c>
      <c r="BV869" s="45">
        <f t="shared" si="20097"/>
        <v>0</v>
      </c>
      <c r="BW869" s="36"/>
      <c r="BX869" s="37"/>
      <c r="BY869" s="44">
        <f t="shared" ref="BY869" si="20162">parseTime(BW869)-(BX870=INT(RIGHT($F869, 1)))</f>
        <v>0</v>
      </c>
      <c r="BZ869" s="45">
        <f t="shared" si="20099"/>
        <v>0</v>
      </c>
      <c r="CA869" s="36"/>
      <c r="CB869" s="37"/>
      <c r="CC869" s="44">
        <f t="shared" ref="CC869" si="20163">parseTime(CA869)-(CB870=INT(RIGHT($F869, 1)))</f>
        <v>0</v>
      </c>
      <c r="CD869" s="45">
        <f t="shared" si="20101"/>
        <v>0</v>
      </c>
      <c r="CE869" s="36"/>
      <c r="CF869" s="37"/>
      <c r="CG869" s="44">
        <f t="shared" ref="CG869" si="20164">parseTime(CE869)-(CF870=INT(RIGHT($F869, 1)))</f>
        <v>0</v>
      </c>
      <c r="CH869" s="45">
        <f t="shared" si="20103"/>
        <v>0</v>
      </c>
    </row>
    <row r="870" spans="1:86" x14ac:dyDescent="0.25">
      <c r="A870" s="56"/>
      <c r="B870" s="57"/>
      <c r="C870" s="14">
        <f t="shared" si="20120"/>
        <v>0</v>
      </c>
      <c r="D870" s="14"/>
      <c r="E870" s="20"/>
      <c r="F870" s="51"/>
      <c r="G870" s="46" t="s">
        <v>134</v>
      </c>
      <c r="H870" s="38">
        <f t="shared" ref="H870" si="20165">lunchAdjust(G865:H869)</f>
        <v>1</v>
      </c>
      <c r="I870" s="48" t="s">
        <v>0</v>
      </c>
      <c r="J870" s="39">
        <f t="shared" ref="J870" si="20166">SUMPRODUCT(I865:I869*J865:J869)</f>
        <v>8</v>
      </c>
      <c r="K870" s="46" t="s">
        <v>134</v>
      </c>
      <c r="L870" s="38">
        <f t="shared" ref="L870" si="20167">lunchAdjust(K865:L869)</f>
        <v>1</v>
      </c>
      <c r="M870" s="48" t="s">
        <v>0</v>
      </c>
      <c r="N870" s="39">
        <f t="shared" ref="N870" si="20168">SUMPRODUCT(M865:M869*N865:N869)</f>
        <v>8</v>
      </c>
      <c r="O870" s="46" t="s">
        <v>134</v>
      </c>
      <c r="P870" s="38">
        <f t="shared" ref="P870" si="20169">lunchAdjust(O865:P869)</f>
        <v>1</v>
      </c>
      <c r="Q870" s="48" t="s">
        <v>0</v>
      </c>
      <c r="R870" s="39">
        <f t="shared" ref="R870" si="20170">SUMPRODUCT(Q865:Q869*R865:R869)</f>
        <v>8</v>
      </c>
      <c r="S870" s="46" t="s">
        <v>134</v>
      </c>
      <c r="T870" s="38">
        <f t="shared" ref="T870" si="20171">lunchAdjust(S865:T869)</f>
        <v>1</v>
      </c>
      <c r="U870" s="48" t="s">
        <v>0</v>
      </c>
      <c r="V870" s="39">
        <f t="shared" ref="V870" si="20172">SUMPRODUCT(U865:U869*V865:V869)</f>
        <v>8</v>
      </c>
      <c r="W870" s="46" t="s">
        <v>134</v>
      </c>
      <c r="X870" s="38">
        <f t="shared" ref="X870" si="20173">lunchAdjust(W865:X869)</f>
        <v>1</v>
      </c>
      <c r="Y870" s="48" t="s">
        <v>0</v>
      </c>
      <c r="Z870" s="39">
        <f t="shared" ref="Z870" si="20174">SUMPRODUCT(Y865:Y869*Z865:Z869)</f>
        <v>8</v>
      </c>
      <c r="AA870" s="46" t="s">
        <v>134</v>
      </c>
      <c r="AB870" s="38">
        <f t="shared" ref="AB870" si="20175">lunchAdjust(AA865:AB869)</f>
        <v>1</v>
      </c>
      <c r="AC870" s="48" t="s">
        <v>0</v>
      </c>
      <c r="AD870" s="39">
        <f t="shared" ref="AD870" si="20176">SUMPRODUCT(AC865:AC869*AD865:AD869)</f>
        <v>8</v>
      </c>
      <c r="AE870" s="46" t="s">
        <v>134</v>
      </c>
      <c r="AF870" s="38">
        <f t="shared" ref="AF870" si="20177">lunchAdjust(AE865:AF869)</f>
        <v>1</v>
      </c>
      <c r="AG870" s="48" t="s">
        <v>0</v>
      </c>
      <c r="AH870" s="39">
        <f t="shared" ref="AH870" si="20178">SUMPRODUCT(AG865:AG869*AH865:AH869)</f>
        <v>6.5</v>
      </c>
      <c r="AI870" s="46" t="s">
        <v>134</v>
      </c>
      <c r="AJ870" s="38">
        <f t="shared" ref="AJ870" si="20179">lunchAdjust(AI865:AJ869)</f>
        <v>1</v>
      </c>
      <c r="AK870" s="48" t="s">
        <v>0</v>
      </c>
      <c r="AL870" s="39">
        <f t="shared" ref="AL870" si="20180">SUMPRODUCT(AK865:AK869*AL865:AL869)</f>
        <v>8</v>
      </c>
      <c r="AM870" s="46" t="s">
        <v>134</v>
      </c>
      <c r="AN870" s="38">
        <f t="shared" ref="AN870" si="20181">lunchAdjust(AM865:AN869)</f>
        <v>0</v>
      </c>
      <c r="AO870" s="48" t="s">
        <v>0</v>
      </c>
      <c r="AP870" s="39">
        <f t="shared" ref="AP870" si="20182">SUMPRODUCT(AO865:AO869*AP865:AP869)</f>
        <v>0</v>
      </c>
      <c r="AQ870" s="46" t="s">
        <v>134</v>
      </c>
      <c r="AR870" s="38">
        <f t="shared" ref="AR870" si="20183">lunchAdjust(AQ865:AR869)</f>
        <v>0</v>
      </c>
      <c r="AS870" s="48" t="s">
        <v>0</v>
      </c>
      <c r="AT870" s="39">
        <f t="shared" ref="AT870" si="20184">SUMPRODUCT(AS865:AS869*AT865:AT869)</f>
        <v>0</v>
      </c>
      <c r="AU870" s="46" t="s">
        <v>134</v>
      </c>
      <c r="AV870" s="38">
        <f t="shared" ref="AV870" si="20185">lunchAdjust(AU865:AV869)</f>
        <v>1</v>
      </c>
      <c r="AW870" s="48" t="s">
        <v>0</v>
      </c>
      <c r="AX870" s="39">
        <f t="shared" ref="AX870" si="20186">SUMPRODUCT(AW865:AW869*AX865:AX869)</f>
        <v>8</v>
      </c>
      <c r="AY870" s="46" t="s">
        <v>134</v>
      </c>
      <c r="AZ870" s="38">
        <f t="shared" ref="AZ870" si="20187">lunchAdjust(AY865:AZ869)</f>
        <v>0</v>
      </c>
      <c r="BA870" s="48" t="s">
        <v>0</v>
      </c>
      <c r="BB870" s="39">
        <f t="shared" ref="BB870" si="20188">SUMPRODUCT(BA865:BA869*BB865:BB869)</f>
        <v>0</v>
      </c>
      <c r="BC870" s="46" t="s">
        <v>134</v>
      </c>
      <c r="BD870" s="38">
        <f t="shared" ref="BD870" si="20189">lunchAdjust(BC865:BD869)</f>
        <v>0</v>
      </c>
      <c r="BE870" s="48" t="s">
        <v>0</v>
      </c>
      <c r="BF870" s="39">
        <f t="shared" ref="BF870" si="20190">SUMPRODUCT(BE865:BE869*BF865:BF869)</f>
        <v>0</v>
      </c>
      <c r="BG870" s="46" t="s">
        <v>134</v>
      </c>
      <c r="BH870" s="38">
        <f t="shared" ref="BH870" si="20191">lunchAdjust(BG865:BH869)</f>
        <v>0</v>
      </c>
      <c r="BI870" s="48" t="s">
        <v>0</v>
      </c>
      <c r="BJ870" s="39">
        <f t="shared" ref="BJ870" si="20192">SUMPRODUCT(BI865:BI869*BJ865:BJ869)</f>
        <v>0</v>
      </c>
      <c r="BK870" s="46" t="s">
        <v>134</v>
      </c>
      <c r="BL870" s="38">
        <f t="shared" ref="BL870" si="20193">lunchAdjust(BK865:BL869)</f>
        <v>0</v>
      </c>
      <c r="BM870" s="48" t="s">
        <v>0</v>
      </c>
      <c r="BN870" s="39">
        <f t="shared" ref="BN870" si="20194">SUMPRODUCT(BM865:BM869*BN865:BN869)</f>
        <v>0</v>
      </c>
      <c r="BO870" s="46" t="s">
        <v>134</v>
      </c>
      <c r="BP870" s="38">
        <f t="shared" ref="BP870" si="20195">lunchAdjust(BO865:BP869)</f>
        <v>0</v>
      </c>
      <c r="BQ870" s="48" t="s">
        <v>0</v>
      </c>
      <c r="BR870" s="39">
        <f t="shared" ref="BR870" si="20196">SUMPRODUCT(BQ865:BQ869*BR865:BR869)</f>
        <v>0</v>
      </c>
      <c r="BS870" s="46" t="s">
        <v>134</v>
      </c>
      <c r="BT870" s="38">
        <f t="shared" ref="BT870" si="20197">lunchAdjust(BS865:BT869)</f>
        <v>0</v>
      </c>
      <c r="BU870" s="48" t="s">
        <v>0</v>
      </c>
      <c r="BV870" s="39">
        <f t="shared" ref="BV870" si="20198">SUMPRODUCT(BU865:BU869*BV865:BV869)</f>
        <v>0</v>
      </c>
      <c r="BW870" s="46" t="s">
        <v>134</v>
      </c>
      <c r="BX870" s="38">
        <f t="shared" ref="BX870" si="20199">lunchAdjust(BW865:BX869)</f>
        <v>0</v>
      </c>
      <c r="BY870" s="48" t="s">
        <v>0</v>
      </c>
      <c r="BZ870" s="39">
        <f t="shared" ref="BZ870" si="20200">SUMPRODUCT(BY865:BY869*BZ865:BZ869)</f>
        <v>0</v>
      </c>
      <c r="CA870" s="46" t="s">
        <v>134</v>
      </c>
      <c r="CB870" s="38">
        <f t="shared" ref="CB870" si="20201">lunchAdjust(CA865:CB869)</f>
        <v>0</v>
      </c>
      <c r="CC870" s="48" t="s">
        <v>0</v>
      </c>
      <c r="CD870" s="39">
        <f t="shared" ref="CD870" si="20202">SUMPRODUCT(CC865:CC869*CD865:CD869)</f>
        <v>0</v>
      </c>
      <c r="CE870" s="46" t="s">
        <v>134</v>
      </c>
      <c r="CF870" s="38">
        <f t="shared" ref="CF870" si="20203">lunchAdjust(CE865:CF869)</f>
        <v>0</v>
      </c>
      <c r="CG870" s="48" t="s">
        <v>0</v>
      </c>
      <c r="CH870" s="39">
        <f t="shared" ref="CH870" si="20204">SUMPRODUCT(CG865:CG869*CH865:CH869)</f>
        <v>0</v>
      </c>
    </row>
    <row r="871" spans="1:86" ht="15.75" thickBot="1" x14ac:dyDescent="0.3">
      <c r="A871" s="58" t="s">
        <v>121</v>
      </c>
      <c r="B871" s="59">
        <f t="shared" ref="B871" ca="1" si="20205">roleHours(G865:CH871, "OUT")</f>
        <v>0</v>
      </c>
      <c r="C871" s="54" t="s">
        <v>137</v>
      </c>
      <c r="D871" s="22">
        <f t="shared" ref="D871" ca="1" si="20206">roleHours(G865:CH871, "PTO")</f>
        <v>0</v>
      </c>
      <c r="E871" s="23"/>
      <c r="F871" s="52"/>
      <c r="G871" s="47" t="s">
        <v>39</v>
      </c>
      <c r="H871" s="40">
        <f t="shared" si="19023"/>
        <v>0</v>
      </c>
      <c r="I871" s="49" t="s">
        <v>135</v>
      </c>
      <c r="J871" s="41">
        <f t="shared" ref="J871" si="20207">J870*G$4</f>
        <v>0</v>
      </c>
      <c r="K871" s="47" t="s">
        <v>39</v>
      </c>
      <c r="L871" s="40">
        <f t="shared" ref="L871" si="20208">SUMPRODUCT(M865:M869*(L865:L869="PTO"))+SUMPRODUCT(M865:M869*(L865:L869="HOL"))</f>
        <v>0</v>
      </c>
      <c r="M871" s="49" t="s">
        <v>135</v>
      </c>
      <c r="N871" s="41">
        <f t="shared" ref="N871" si="20209">N870*K$4</f>
        <v>0</v>
      </c>
      <c r="O871" s="47" t="s">
        <v>39</v>
      </c>
      <c r="P871" s="40">
        <f t="shared" ref="P871" si="20210">SUMPRODUCT(Q865:Q869*(P865:P869="PTO"))+SUMPRODUCT(Q865:Q869*(P865:P869="HOL"))</f>
        <v>0</v>
      </c>
      <c r="Q871" s="49" t="s">
        <v>135</v>
      </c>
      <c r="R871" s="41">
        <f t="shared" ref="R871" si="20211">R870*O$4</f>
        <v>8</v>
      </c>
      <c r="S871" s="47" t="s">
        <v>39</v>
      </c>
      <c r="T871" s="40">
        <f t="shared" ref="T871" si="20212">SUMPRODUCT(U865:U869*(T865:T869="PTO"))+SUMPRODUCT(U865:U869*(T865:T869="HOL"))</f>
        <v>0</v>
      </c>
      <c r="U871" s="49" t="s">
        <v>135</v>
      </c>
      <c r="V871" s="41">
        <f t="shared" ref="V871" si="20213">V870*S$4</f>
        <v>0</v>
      </c>
      <c r="W871" s="47" t="s">
        <v>39</v>
      </c>
      <c r="X871" s="40">
        <f t="shared" ref="X871" si="20214">SUMPRODUCT(Y865:Y869*(X865:X869="PTO"))+SUMPRODUCT(Y865:Y869*(X865:X869="HOL"))</f>
        <v>0</v>
      </c>
      <c r="Y871" s="49" t="s">
        <v>135</v>
      </c>
      <c r="Z871" s="41">
        <f t="shared" ref="Z871" si="20215">Z870*W$4</f>
        <v>8</v>
      </c>
      <c r="AA871" s="47" t="s">
        <v>39</v>
      </c>
      <c r="AB871" s="40">
        <f t="shared" ref="AB871" si="20216">SUMPRODUCT(AC865:AC869*(AB865:AB869="PTO"))+SUMPRODUCT(AC865:AC869*(AB865:AB869="HOL"))</f>
        <v>0</v>
      </c>
      <c r="AC871" s="49" t="s">
        <v>135</v>
      </c>
      <c r="AD871" s="41">
        <f t="shared" ref="AD871" si="20217">AD870*AA$4</f>
        <v>8</v>
      </c>
      <c r="AE871" s="47" t="s">
        <v>39</v>
      </c>
      <c r="AF871" s="40">
        <f t="shared" ref="AF871" si="20218">SUMPRODUCT(AG865:AG869*(AF865:AF869="PTO"))+SUMPRODUCT(AG865:AG869*(AF865:AF869="HOL"))</f>
        <v>0</v>
      </c>
      <c r="AG871" s="49" t="s">
        <v>135</v>
      </c>
      <c r="AH871" s="41">
        <f t="shared" ref="AH871" si="20219">AH870*AE$4</f>
        <v>6.5</v>
      </c>
      <c r="AI871" s="47" t="s">
        <v>39</v>
      </c>
      <c r="AJ871" s="40">
        <f t="shared" ref="AJ871" si="20220">SUMPRODUCT(AK865:AK869*(AJ865:AJ869="PTO"))+SUMPRODUCT(AK865:AK869*(AJ865:AJ869="HOL"))</f>
        <v>0</v>
      </c>
      <c r="AK871" s="49" t="s">
        <v>135</v>
      </c>
      <c r="AL871" s="41">
        <f>AL870*AI$4</f>
        <v>8</v>
      </c>
      <c r="AM871" s="47" t="s">
        <v>39</v>
      </c>
      <c r="AN871" s="40">
        <f t="shared" ref="AN871" si="20221">SUMPRODUCT(AO865:AO869*(AN865:AN869="PTO"))+SUMPRODUCT(AO865:AO869*(AN865:AN869="HOL"))</f>
        <v>0</v>
      </c>
      <c r="AO871" s="49" t="s">
        <v>135</v>
      </c>
      <c r="AP871" s="41">
        <f t="shared" ref="AP871" si="20222">AP870*AM$4</f>
        <v>0</v>
      </c>
      <c r="AQ871" s="47" t="s">
        <v>39</v>
      </c>
      <c r="AR871" s="40">
        <f t="shared" ref="AR871" si="20223">SUMPRODUCT(AS865:AS869*(AR865:AR869="PTO"))+SUMPRODUCT(AS865:AS869*(AR865:AR869="HOL"))</f>
        <v>0</v>
      </c>
      <c r="AS871" s="49" t="s">
        <v>135</v>
      </c>
      <c r="AT871" s="41">
        <f t="shared" ref="AT871" si="20224">AT870*AQ$4</f>
        <v>0</v>
      </c>
      <c r="AU871" s="47" t="s">
        <v>39</v>
      </c>
      <c r="AV871" s="40">
        <f t="shared" ref="AV871" si="20225">SUMPRODUCT(AW865:AW869*(AV865:AV869="PTO"))+SUMPRODUCT(AW865:AW869*(AV865:AV869="HOL"))</f>
        <v>0</v>
      </c>
      <c r="AW871" s="49" t="s">
        <v>135</v>
      </c>
      <c r="AX871" s="41">
        <f>AX870*AU$4</f>
        <v>8</v>
      </c>
      <c r="AY871" s="47" t="s">
        <v>39</v>
      </c>
      <c r="AZ871" s="40">
        <f t="shared" ref="AZ871" si="20226">SUMPRODUCT(BA865:BA869*(AZ865:AZ869="PTO"))+SUMPRODUCT(BA865:BA869*(AZ865:AZ869="HOL"))</f>
        <v>0</v>
      </c>
      <c r="BA871" s="49" t="s">
        <v>135</v>
      </c>
      <c r="BB871" s="41">
        <f>BB870*AY$4</f>
        <v>0</v>
      </c>
      <c r="BC871" s="47" t="s">
        <v>39</v>
      </c>
      <c r="BD871" s="40">
        <f t="shared" ref="BD871" si="20227">SUMPRODUCT(BE865:BE869*(BD865:BD869="PTO"))+SUMPRODUCT(BE865:BE869*(BD865:BD869="HOL"))</f>
        <v>0</v>
      </c>
      <c r="BE871" s="49" t="s">
        <v>135</v>
      </c>
      <c r="BF871" s="41">
        <f>BF870*BC$4</f>
        <v>0</v>
      </c>
      <c r="BG871" s="47" t="s">
        <v>39</v>
      </c>
      <c r="BH871" s="40">
        <f t="shared" ref="BH871" si="20228">SUMPRODUCT(BI865:BI869*(BH865:BH869="PTO"))+SUMPRODUCT(BI865:BI869*(BH865:BH869="HOL"))</f>
        <v>0</v>
      </c>
      <c r="BI871" s="49" t="s">
        <v>135</v>
      </c>
      <c r="BJ871" s="41">
        <f>BJ870*BG$4</f>
        <v>0</v>
      </c>
      <c r="BK871" s="47" t="s">
        <v>39</v>
      </c>
      <c r="BL871" s="40">
        <f t="shared" ref="BL871" si="20229">SUMPRODUCT(BM865:BM869*(BL865:BL869="PTO"))+SUMPRODUCT(BM865:BM869*(BL865:BL869="HOL"))</f>
        <v>0</v>
      </c>
      <c r="BM871" s="49" t="s">
        <v>135</v>
      </c>
      <c r="BN871" s="41">
        <f>BN870*BK$4</f>
        <v>0</v>
      </c>
      <c r="BO871" s="47" t="s">
        <v>39</v>
      </c>
      <c r="BP871" s="40">
        <f t="shared" ref="BP871" si="20230">SUMPRODUCT(BQ865:BQ869*(BP865:BP869="PTO"))+SUMPRODUCT(BQ865:BQ869*(BP865:BP869="HOL"))</f>
        <v>0</v>
      </c>
      <c r="BQ871" s="49" t="s">
        <v>135</v>
      </c>
      <c r="BR871" s="41">
        <f t="shared" ref="BR871" si="20231">BR870*BO$4</f>
        <v>0</v>
      </c>
      <c r="BS871" s="47" t="s">
        <v>39</v>
      </c>
      <c r="BT871" s="40">
        <f t="shared" ref="BT871" si="20232">SUMPRODUCT(BU865:BU869*(BT865:BT869="PTO"))+SUMPRODUCT(BU865:BU869*(BT865:BT869="HOL"))</f>
        <v>0</v>
      </c>
      <c r="BU871" s="49" t="s">
        <v>135</v>
      </c>
      <c r="BV871" s="41">
        <f t="shared" ref="BV871" si="20233">BV870*BS$4</f>
        <v>0</v>
      </c>
      <c r="BW871" s="47" t="s">
        <v>39</v>
      </c>
      <c r="BX871" s="40">
        <f t="shared" ref="BX871" si="20234">SUMPRODUCT(BY865:BY869*(BX865:BX869="PTO"))+SUMPRODUCT(BY865:BY869*(BX865:BX869="HOL"))</f>
        <v>0</v>
      </c>
      <c r="BY871" s="49" t="s">
        <v>135</v>
      </c>
      <c r="BZ871" s="41">
        <f t="shared" ref="BZ871" si="20235">BZ870*BW$4</f>
        <v>0</v>
      </c>
      <c r="CA871" s="47" t="s">
        <v>39</v>
      </c>
      <c r="CB871" s="40">
        <f t="shared" ref="CB871" si="20236">SUMPRODUCT(CC865:CC869*(CB865:CB869="PTO"))+SUMPRODUCT(CC865:CC869*(CB865:CB869="HOL"))</f>
        <v>0</v>
      </c>
      <c r="CC871" s="49" t="s">
        <v>135</v>
      </c>
      <c r="CD871" s="41">
        <f t="shared" ref="CD871" si="20237">CD870*CA$4</f>
        <v>0</v>
      </c>
      <c r="CE871" s="47" t="s">
        <v>39</v>
      </c>
      <c r="CF871" s="40">
        <f t="shared" ref="CF871" si="20238">SUMPRODUCT(CG865:CG869*(CF865:CF869="PTO"))+SUMPRODUCT(CG865:CG869*(CF865:CF869="HOL"))</f>
        <v>0</v>
      </c>
      <c r="CG871" s="49" t="s">
        <v>135</v>
      </c>
      <c r="CH871" s="41">
        <f t="shared" ref="CH871" si="20239">CH870*CE$4</f>
        <v>0</v>
      </c>
    </row>
    <row r="872" spans="1:86" x14ac:dyDescent="0.25">
      <c r="A872" s="70" t="s">
        <v>133</v>
      </c>
      <c r="B872" s="71">
        <f t="shared" ref="B872" ca="1" si="20240">D872-B873</f>
        <v>6.6460069558369952</v>
      </c>
      <c r="C872" s="72" t="s">
        <v>122</v>
      </c>
      <c r="D872" s="71">
        <f>IFERROR(INDEX(Holidays[FTE], MATCH(Entry!E872, Holidays[Date], 0)), 1)*8*INDEX(FTEguide[[1]:[12]], MATCH(Entry!E873, FTEguide[Weekday], 0), IF(Entry!E875&gt;0, Entry!E875, MONTH(Entry!E872)))</f>
        <v>61.146006955836995</v>
      </c>
      <c r="E872" s="60">
        <f t="shared" ref="E872:E935" si="20241">E865+1</f>
        <v>43952</v>
      </c>
      <c r="F872" s="50" t="s">
        <v>128</v>
      </c>
      <c r="G872" s="34" t="s">
        <v>136</v>
      </c>
      <c r="H872" s="35" t="s">
        <v>23</v>
      </c>
      <c r="I872" s="42">
        <f t="shared" ref="I872" si="20242">parseTime(G872)-(H877=INT(RIGHT($F872, 1)))</f>
        <v>8</v>
      </c>
      <c r="J872" s="43">
        <f t="shared" ref="J872:J876" si="20243">isClocked(H872)</f>
        <v>1</v>
      </c>
      <c r="K872" s="34" t="s">
        <v>136</v>
      </c>
      <c r="L872" s="35" t="s">
        <v>23</v>
      </c>
      <c r="M872" s="42">
        <f t="shared" ref="M872" si="20244">parseTime(K872)-(L877=INT(RIGHT($F872, 1)))</f>
        <v>8</v>
      </c>
      <c r="N872" s="43">
        <f t="shared" ref="N872:N876" si="20245">isClocked(L872)</f>
        <v>1</v>
      </c>
      <c r="O872" s="34"/>
      <c r="P872" s="35"/>
      <c r="Q872" s="42">
        <f t="shared" ref="Q872" si="20246">parseTime(O872)-(P877=INT(RIGHT($F872, 1)))</f>
        <v>0</v>
      </c>
      <c r="R872" s="43">
        <f t="shared" ref="R872:R876" si="20247">isClocked(P872)</f>
        <v>0</v>
      </c>
      <c r="S872" s="34" t="s">
        <v>227</v>
      </c>
      <c r="T872" s="35" t="s">
        <v>23</v>
      </c>
      <c r="U872" s="42">
        <f t="shared" ref="U872" si="20248">parseTime(S872)-(T877=INT(RIGHT($F872, 1)))</f>
        <v>8</v>
      </c>
      <c r="V872" s="43">
        <f t="shared" ref="V872:V876" si="20249">isClocked(T872)</f>
        <v>1</v>
      </c>
      <c r="W872" s="34" t="s">
        <v>136</v>
      </c>
      <c r="X872" s="35" t="s">
        <v>25</v>
      </c>
      <c r="Y872" s="42">
        <f t="shared" ref="Y872" si="20250">parseTime(W872)-(X877=INT(RIGHT($F872, 1)))</f>
        <v>8</v>
      </c>
      <c r="Z872" s="43">
        <f t="shared" ref="Z872:Z876" si="20251">isClocked(X872)</f>
        <v>1</v>
      </c>
      <c r="AA872" s="34" t="s">
        <v>136</v>
      </c>
      <c r="AB872" s="35" t="s">
        <v>23</v>
      </c>
      <c r="AC872" s="42">
        <f t="shared" ref="AC872" si="20252">parseTime(AA872)-(AB877=INT(RIGHT($F872, 1)))</f>
        <v>8</v>
      </c>
      <c r="AD872" s="43">
        <f t="shared" ref="AD872:AD876" si="20253">isClocked(AB872)</f>
        <v>1</v>
      </c>
      <c r="AE872" s="34" t="s">
        <v>261</v>
      </c>
      <c r="AF872" s="35" t="s">
        <v>23</v>
      </c>
      <c r="AG872" s="42">
        <f t="shared" ref="AG872" si="20254">parseTime(AE872)-(AF877=INT(RIGHT($F872, 1)))</f>
        <v>6.5</v>
      </c>
      <c r="AH872" s="43">
        <f t="shared" ref="AH872:AH876" si="20255">isClocked(AF872)</f>
        <v>1</v>
      </c>
      <c r="AI872" s="34" t="s">
        <v>136</v>
      </c>
      <c r="AJ872" s="35" t="s">
        <v>23</v>
      </c>
      <c r="AK872" s="42">
        <f>parseTime(AI872)-(AJ877=INT(RIGHT($F872, 1)))</f>
        <v>8</v>
      </c>
      <c r="AL872" s="43">
        <f t="shared" ref="AL872:AL876" si="20256">isClocked(AJ872)</f>
        <v>1</v>
      </c>
      <c r="AM872" s="34"/>
      <c r="AN872" s="35"/>
      <c r="AO872" s="42">
        <f t="shared" ref="AO872" si="20257">parseTime(AM872)-(AN877=INT(RIGHT($F872, 1)))</f>
        <v>0</v>
      </c>
      <c r="AP872" s="43">
        <f t="shared" ref="AP872:AP876" si="20258">isClocked(AN872)</f>
        <v>0</v>
      </c>
      <c r="AQ872" s="34"/>
      <c r="AR872" s="35"/>
      <c r="AS872" s="42">
        <f t="shared" ref="AS872" si="20259">parseTime(AQ872)-(AR877=INT(RIGHT($F872, 1)))</f>
        <v>0</v>
      </c>
      <c r="AT872" s="43">
        <f t="shared" ref="AT872:AT876" si="20260">isClocked(AR872)</f>
        <v>0</v>
      </c>
      <c r="AU872" s="34" t="s">
        <v>136</v>
      </c>
      <c r="AV872" s="35" t="s">
        <v>24</v>
      </c>
      <c r="AW872" s="42">
        <f>parseTime(AU872)-(AV877=INT(RIGHT($F872, 1)))</f>
        <v>8</v>
      </c>
      <c r="AX872" s="43">
        <f t="shared" ref="AX872:AX876" si="20261">isClocked(AV872)</f>
        <v>1</v>
      </c>
      <c r="AY872" s="34"/>
      <c r="AZ872" s="35"/>
      <c r="BA872" s="42">
        <f>parseTime(AY872)-(AZ877=INT(RIGHT($F872, 1)))</f>
        <v>0</v>
      </c>
      <c r="BB872" s="43">
        <f t="shared" ref="BB872:BB876" si="20262">isClocked(AZ872)</f>
        <v>0</v>
      </c>
      <c r="BC872" s="34"/>
      <c r="BD872" s="35"/>
      <c r="BE872" s="42">
        <f>parseTime(BC872)-(BD877=INT(RIGHT($F872, 1)))</f>
        <v>0</v>
      </c>
      <c r="BF872" s="43">
        <f t="shared" ref="BF872:BF876" si="20263">isClocked(BD872)</f>
        <v>0</v>
      </c>
      <c r="BG872" s="34"/>
      <c r="BH872" s="35"/>
      <c r="BI872" s="42">
        <f>parseTime(BG872)-(BH877=INT(RIGHT($F872, 1)))</f>
        <v>0</v>
      </c>
      <c r="BJ872" s="43">
        <f t="shared" ref="BJ872:BJ876" si="20264">isClocked(BH872)</f>
        <v>0</v>
      </c>
      <c r="BK872" s="34"/>
      <c r="BL872" s="35"/>
      <c r="BM872" s="42">
        <f>parseTime(BK872)-(BL877=INT(RIGHT($F872, 1)))</f>
        <v>0</v>
      </c>
      <c r="BN872" s="43">
        <f t="shared" ref="BN872:BN876" si="20265">isClocked(BL872)</f>
        <v>0</v>
      </c>
      <c r="BO872" s="34"/>
      <c r="BP872" s="35"/>
      <c r="BQ872" s="42">
        <f t="shared" ref="BQ872" si="20266">parseTime(BO872)-(BP877=INT(RIGHT($F872, 1)))</f>
        <v>0</v>
      </c>
      <c r="BR872" s="43">
        <f t="shared" ref="BR872:BR876" si="20267">isClocked(BP872)</f>
        <v>0</v>
      </c>
      <c r="BS872" s="34"/>
      <c r="BT872" s="35"/>
      <c r="BU872" s="42">
        <f t="shared" ref="BU872" si="20268">parseTime(BS872)-(BT877=INT(RIGHT($F872, 1)))</f>
        <v>0</v>
      </c>
      <c r="BV872" s="43">
        <f t="shared" ref="BV872:BV876" si="20269">isClocked(BT872)</f>
        <v>0</v>
      </c>
      <c r="BW872" s="34"/>
      <c r="BX872" s="35"/>
      <c r="BY872" s="42">
        <f t="shared" ref="BY872" si="20270">parseTime(BW872)-(BX877=INT(RIGHT($F872, 1)))</f>
        <v>0</v>
      </c>
      <c r="BZ872" s="43">
        <f t="shared" ref="BZ872:BZ876" si="20271">isClocked(BX872)</f>
        <v>0</v>
      </c>
      <c r="CA872" s="34"/>
      <c r="CB872" s="35"/>
      <c r="CC872" s="42">
        <f t="shared" ref="CC872" si="20272">parseTime(CA872)-(CB877=INT(RIGHT($F872, 1)))</f>
        <v>0</v>
      </c>
      <c r="CD872" s="43">
        <f t="shared" ref="CD872:CD876" si="20273">isClocked(CB872)</f>
        <v>0</v>
      </c>
      <c r="CE872" s="34"/>
      <c r="CF872" s="35"/>
      <c r="CG872" s="42">
        <f t="shared" ref="CG872" si="20274">parseTime(CE872)-(CF877=INT(RIGHT($F872, 1)))</f>
        <v>0</v>
      </c>
      <c r="CH872" s="43">
        <f t="shared" ref="CH872:CH876" si="20275">isClocked(CF872)</f>
        <v>0</v>
      </c>
    </row>
    <row r="873" spans="1:86" x14ac:dyDescent="0.25">
      <c r="A873" s="56" t="s">
        <v>0</v>
      </c>
      <c r="B873" s="57">
        <f t="shared" ca="1" si="19760"/>
        <v>54.5</v>
      </c>
      <c r="C873" s="14" t="s">
        <v>252</v>
      </c>
      <c r="D873" s="14">
        <f t="shared" ref="D873" si="20276">(E876+(E875/2))*8-0.5</f>
        <v>36.700000000000003</v>
      </c>
      <c r="E873" s="55" t="str">
        <f t="shared" si="19762"/>
        <v>Friday</v>
      </c>
      <c r="F873" s="51" t="s">
        <v>129</v>
      </c>
      <c r="G873" s="36"/>
      <c r="H873" s="37"/>
      <c r="I873" s="44">
        <f t="shared" ref="I873" si="20277">parseTime(G873)-(H877=INT(RIGHT($F873, 1)))</f>
        <v>0</v>
      </c>
      <c r="J873" s="45">
        <f t="shared" si="20243"/>
        <v>0</v>
      </c>
      <c r="K873" s="36"/>
      <c r="L873" s="37"/>
      <c r="M873" s="44">
        <f t="shared" ref="M873" si="20278">parseTime(K873)-(L877=INT(RIGHT($F873, 1)))</f>
        <v>0</v>
      </c>
      <c r="N873" s="45">
        <f t="shared" si="20245"/>
        <v>0</v>
      </c>
      <c r="O873" s="36"/>
      <c r="P873" s="37"/>
      <c r="Q873" s="44">
        <f t="shared" ref="Q873" si="20279">parseTime(O873)-(P877=INT(RIGHT($F873, 1)))</f>
        <v>0</v>
      </c>
      <c r="R873" s="45">
        <f t="shared" si="20247"/>
        <v>0</v>
      </c>
      <c r="S873" s="36"/>
      <c r="T873" s="37"/>
      <c r="U873" s="44">
        <f t="shared" ref="U873" si="20280">parseTime(S873)-(T877=INT(RIGHT($F873, 1)))</f>
        <v>0</v>
      </c>
      <c r="V873" s="45">
        <f t="shared" si="20249"/>
        <v>0</v>
      </c>
      <c r="W873" s="36"/>
      <c r="X873" s="37"/>
      <c r="Y873" s="44">
        <f t="shared" ref="Y873" si="20281">parseTime(W873)-(X877=INT(RIGHT($F873, 1)))</f>
        <v>0</v>
      </c>
      <c r="Z873" s="45">
        <f t="shared" si="20251"/>
        <v>0</v>
      </c>
      <c r="AA873" s="36"/>
      <c r="AB873" s="37"/>
      <c r="AC873" s="44">
        <f t="shared" ref="AC873" si="20282">parseTime(AA873)-(AB877=INT(RIGHT($F873, 1)))</f>
        <v>0</v>
      </c>
      <c r="AD873" s="45">
        <f t="shared" si="20253"/>
        <v>0</v>
      </c>
      <c r="AE873" s="36"/>
      <c r="AF873" s="37"/>
      <c r="AG873" s="44">
        <f t="shared" ref="AG873" si="20283">parseTime(AE873)-(AF877=INT(RIGHT($F873, 1)))</f>
        <v>0</v>
      </c>
      <c r="AH873" s="45">
        <f t="shared" si="20255"/>
        <v>0</v>
      </c>
      <c r="AI873" s="36"/>
      <c r="AJ873" s="37"/>
      <c r="AK873" s="44">
        <f>parseTime(AI873)-(AJ877=INT(RIGHT($F873, 1)))</f>
        <v>0</v>
      </c>
      <c r="AL873" s="45">
        <f t="shared" si="20256"/>
        <v>0</v>
      </c>
      <c r="AM873" s="36"/>
      <c r="AN873" s="37"/>
      <c r="AO873" s="44">
        <f t="shared" ref="AO873" si="20284">parseTime(AM873)-(AN877=INT(RIGHT($F873, 1)))</f>
        <v>0</v>
      </c>
      <c r="AP873" s="45">
        <f t="shared" si="20258"/>
        <v>0</v>
      </c>
      <c r="AQ873" s="36"/>
      <c r="AR873" s="37"/>
      <c r="AS873" s="44">
        <f t="shared" ref="AS873" si="20285">parseTime(AQ873)-(AR877=INT(RIGHT($F873, 1)))</f>
        <v>0</v>
      </c>
      <c r="AT873" s="45">
        <f t="shared" si="20260"/>
        <v>0</v>
      </c>
      <c r="AU873" s="36"/>
      <c r="AV873" s="37"/>
      <c r="AW873" s="44">
        <f>parseTime(AU873)-(AV877=INT(RIGHT($F873, 1)))</f>
        <v>0</v>
      </c>
      <c r="AX873" s="45">
        <f t="shared" si="20261"/>
        <v>0</v>
      </c>
      <c r="AY873" s="36"/>
      <c r="AZ873" s="37"/>
      <c r="BA873" s="44">
        <f>parseTime(AY873)-(AZ877=INT(RIGHT($F873, 1)))</f>
        <v>0</v>
      </c>
      <c r="BB873" s="45">
        <f t="shared" si="20262"/>
        <v>0</v>
      </c>
      <c r="BC873" s="36"/>
      <c r="BD873" s="37"/>
      <c r="BE873" s="44">
        <f>parseTime(BC873)-(BD877=INT(RIGHT($F873, 1)))</f>
        <v>0</v>
      </c>
      <c r="BF873" s="45">
        <f t="shared" si="20263"/>
        <v>0</v>
      </c>
      <c r="BG873" s="36"/>
      <c r="BH873" s="37"/>
      <c r="BI873" s="44">
        <f>parseTime(BG873)-(BH877=INT(RIGHT($F873, 1)))</f>
        <v>0</v>
      </c>
      <c r="BJ873" s="45">
        <f t="shared" si="20264"/>
        <v>0</v>
      </c>
      <c r="BK873" s="36"/>
      <c r="BL873" s="37"/>
      <c r="BM873" s="44">
        <f>parseTime(BK873)-(BL877=INT(RIGHT($F873, 1)))</f>
        <v>0</v>
      </c>
      <c r="BN873" s="45">
        <f t="shared" si="20265"/>
        <v>0</v>
      </c>
      <c r="BO873" s="36"/>
      <c r="BP873" s="37"/>
      <c r="BQ873" s="44">
        <f t="shared" ref="BQ873" si="20286">parseTime(BO873)-(BP877=INT(RIGHT($F873, 1)))</f>
        <v>0</v>
      </c>
      <c r="BR873" s="45">
        <f t="shared" si="20267"/>
        <v>0</v>
      </c>
      <c r="BS873" s="36"/>
      <c r="BT873" s="37"/>
      <c r="BU873" s="44">
        <f t="shared" ref="BU873" si="20287">parseTime(BS873)-(BT877=INT(RIGHT($F873, 1)))</f>
        <v>0</v>
      </c>
      <c r="BV873" s="45">
        <f t="shared" si="20269"/>
        <v>0</v>
      </c>
      <c r="BW873" s="36"/>
      <c r="BX873" s="37"/>
      <c r="BY873" s="44">
        <f t="shared" ref="BY873" si="20288">parseTime(BW873)-(BX877=INT(RIGHT($F873, 1)))</f>
        <v>0</v>
      </c>
      <c r="BZ873" s="45">
        <f t="shared" si="20271"/>
        <v>0</v>
      </c>
      <c r="CA873" s="36"/>
      <c r="CB873" s="37"/>
      <c r="CC873" s="44">
        <f t="shared" ref="CC873" si="20289">parseTime(CA873)-(CB877=INT(RIGHT($F873, 1)))</f>
        <v>0</v>
      </c>
      <c r="CD873" s="45">
        <f t="shared" si="20273"/>
        <v>0</v>
      </c>
      <c r="CE873" s="36"/>
      <c r="CF873" s="37"/>
      <c r="CG873" s="44">
        <f t="shared" ref="CG873" si="20290">parseTime(CE873)-(CF877=INT(RIGHT($F873, 1)))</f>
        <v>0</v>
      </c>
      <c r="CH873" s="45">
        <f t="shared" si="20275"/>
        <v>0</v>
      </c>
    </row>
    <row r="874" spans="1:86" x14ac:dyDescent="0.25">
      <c r="A874" s="56" t="s">
        <v>117</v>
      </c>
      <c r="B874" s="57">
        <f t="shared" ref="B874" ca="1" si="20291">roleHours(G872:CH878, "MFD")</f>
        <v>46.5</v>
      </c>
      <c r="C874" s="14">
        <f t="shared" ref="C874:C877" ca="1" si="20292">B874/8</f>
        <v>5.8125</v>
      </c>
      <c r="D874" s="14">
        <f t="shared" ref="D874" ca="1" si="20293">B873-D873</f>
        <v>17.799999999999997</v>
      </c>
      <c r="E874" s="20" t="s">
        <v>127</v>
      </c>
      <c r="F874" s="51" t="s">
        <v>130</v>
      </c>
      <c r="G874" s="36"/>
      <c r="H874" s="37"/>
      <c r="I874" s="44">
        <f t="shared" ref="I874" si="20294">parseTime(G874)-(H877=INT(RIGHT($F874, 1)))</f>
        <v>0</v>
      </c>
      <c r="J874" s="45">
        <f t="shared" si="20243"/>
        <v>0</v>
      </c>
      <c r="K874" s="36"/>
      <c r="L874" s="37"/>
      <c r="M874" s="44">
        <f t="shared" ref="M874" si="20295">parseTime(K874)-(L877=INT(RIGHT($F874, 1)))</f>
        <v>0</v>
      </c>
      <c r="N874" s="45">
        <f t="shared" si="20245"/>
        <v>0</v>
      </c>
      <c r="O874" s="36"/>
      <c r="P874" s="37"/>
      <c r="Q874" s="44">
        <f t="shared" ref="Q874" si="20296">parseTime(O874)-(P877=INT(RIGHT($F874, 1)))</f>
        <v>0</v>
      </c>
      <c r="R874" s="45">
        <f t="shared" si="20247"/>
        <v>0</v>
      </c>
      <c r="S874" s="36"/>
      <c r="T874" s="37"/>
      <c r="U874" s="44">
        <f t="shared" ref="U874" si="20297">parseTime(S874)-(T877=INT(RIGHT($F874, 1)))</f>
        <v>0</v>
      </c>
      <c r="V874" s="45">
        <f t="shared" si="20249"/>
        <v>0</v>
      </c>
      <c r="W874" s="36"/>
      <c r="X874" s="37"/>
      <c r="Y874" s="44">
        <f t="shared" ref="Y874" si="20298">parseTime(W874)-(X877=INT(RIGHT($F874, 1)))</f>
        <v>0</v>
      </c>
      <c r="Z874" s="45">
        <f t="shared" si="20251"/>
        <v>0</v>
      </c>
      <c r="AA874" s="36"/>
      <c r="AB874" s="37"/>
      <c r="AC874" s="44">
        <f t="shared" ref="AC874" si="20299">parseTime(AA874)-(AB877=INT(RIGHT($F874, 1)))</f>
        <v>0</v>
      </c>
      <c r="AD874" s="45">
        <f t="shared" si="20253"/>
        <v>0</v>
      </c>
      <c r="AE874" s="36"/>
      <c r="AF874" s="37"/>
      <c r="AG874" s="44">
        <f t="shared" ref="AG874" si="20300">parseTime(AE874)-(AF877=INT(RIGHT($F874, 1)))</f>
        <v>0</v>
      </c>
      <c r="AH874" s="45">
        <f t="shared" si="20255"/>
        <v>0</v>
      </c>
      <c r="AI874" s="36"/>
      <c r="AJ874" s="37"/>
      <c r="AK874" s="44">
        <f>parseTime(AI874)-(AJ877=INT(RIGHT($F874, 1)))</f>
        <v>0</v>
      </c>
      <c r="AL874" s="45">
        <f t="shared" si="20256"/>
        <v>0</v>
      </c>
      <c r="AM874" s="36"/>
      <c r="AN874" s="37"/>
      <c r="AO874" s="44">
        <f t="shared" ref="AO874" si="20301">parseTime(AM874)-(AN877=INT(RIGHT($F874, 1)))</f>
        <v>0</v>
      </c>
      <c r="AP874" s="45">
        <f t="shared" si="20258"/>
        <v>0</v>
      </c>
      <c r="AQ874" s="36"/>
      <c r="AR874" s="37"/>
      <c r="AS874" s="44">
        <f t="shared" ref="AS874" si="20302">parseTime(AQ874)-(AR877=INT(RIGHT($F874, 1)))</f>
        <v>0</v>
      </c>
      <c r="AT874" s="45">
        <f t="shared" si="20260"/>
        <v>0</v>
      </c>
      <c r="AU874" s="36"/>
      <c r="AV874" s="37"/>
      <c r="AW874" s="44">
        <f>parseTime(AU874)-(AV877=INT(RIGHT($F874, 1)))</f>
        <v>0</v>
      </c>
      <c r="AX874" s="45">
        <f t="shared" si="20261"/>
        <v>0</v>
      </c>
      <c r="AY874" s="36"/>
      <c r="AZ874" s="37"/>
      <c r="BA874" s="44">
        <f>parseTime(AY874)-(AZ877=INT(RIGHT($F874, 1)))</f>
        <v>0</v>
      </c>
      <c r="BB874" s="45">
        <f t="shared" si="20262"/>
        <v>0</v>
      </c>
      <c r="BC874" s="36"/>
      <c r="BD874" s="37"/>
      <c r="BE874" s="44">
        <f>parseTime(BC874)-(BD877=INT(RIGHT($F874, 1)))</f>
        <v>0</v>
      </c>
      <c r="BF874" s="45">
        <f t="shared" si="20263"/>
        <v>0</v>
      </c>
      <c r="BG874" s="36"/>
      <c r="BH874" s="37"/>
      <c r="BI874" s="44">
        <f>parseTime(BG874)-(BH877=INT(RIGHT($F874, 1)))</f>
        <v>0</v>
      </c>
      <c r="BJ874" s="45">
        <f t="shared" si="20264"/>
        <v>0</v>
      </c>
      <c r="BK874" s="36"/>
      <c r="BL874" s="37"/>
      <c r="BM874" s="44">
        <f>parseTime(BK874)-(BL877=INT(RIGHT($F874, 1)))</f>
        <v>0</v>
      </c>
      <c r="BN874" s="45">
        <f t="shared" si="20265"/>
        <v>0</v>
      </c>
      <c r="BO874" s="36"/>
      <c r="BP874" s="37"/>
      <c r="BQ874" s="44">
        <f t="shared" ref="BQ874" si="20303">parseTime(BO874)-(BP877=INT(RIGHT($F874, 1)))</f>
        <v>0</v>
      </c>
      <c r="BR874" s="45">
        <f t="shared" si="20267"/>
        <v>0</v>
      </c>
      <c r="BS874" s="36"/>
      <c r="BT874" s="37"/>
      <c r="BU874" s="44">
        <f t="shared" ref="BU874" si="20304">parseTime(BS874)-(BT877=INT(RIGHT($F874, 1)))</f>
        <v>0</v>
      </c>
      <c r="BV874" s="45">
        <f t="shared" si="20269"/>
        <v>0</v>
      </c>
      <c r="BW874" s="36"/>
      <c r="BX874" s="37"/>
      <c r="BY874" s="44">
        <f t="shared" ref="BY874" si="20305">parseTime(BW874)-(BX877=INT(RIGHT($F874, 1)))</f>
        <v>0</v>
      </c>
      <c r="BZ874" s="45">
        <f t="shared" si="20271"/>
        <v>0</v>
      </c>
      <c r="CA874" s="36"/>
      <c r="CB874" s="37"/>
      <c r="CC874" s="44">
        <f t="shared" ref="CC874" si="20306">parseTime(CA874)-(CB877=INT(RIGHT($F874, 1)))</f>
        <v>0</v>
      </c>
      <c r="CD874" s="45">
        <f t="shared" si="20273"/>
        <v>0</v>
      </c>
      <c r="CE874" s="36"/>
      <c r="CF874" s="37"/>
      <c r="CG874" s="44">
        <f t="shared" ref="CG874" si="20307">parseTime(CE874)-(CF877=INT(RIGHT($F874, 1)))</f>
        <v>0</v>
      </c>
      <c r="CH874" s="45">
        <f t="shared" si="20275"/>
        <v>0</v>
      </c>
    </row>
    <row r="875" spans="1:86" x14ac:dyDescent="0.25">
      <c r="A875" s="56"/>
      <c r="B875" s="57"/>
      <c r="C875" s="14">
        <f t="shared" si="20292"/>
        <v>0</v>
      </c>
      <c r="D875" s="14" t="s">
        <v>259</v>
      </c>
      <c r="E875" s="20"/>
      <c r="F875" s="51" t="s">
        <v>131</v>
      </c>
      <c r="G875" s="36"/>
      <c r="H875" s="37"/>
      <c r="I875" s="44">
        <f t="shared" ref="I875" si="20308">parseTime(G875)-(H877=INT(RIGHT($F875, 1)))</f>
        <v>0</v>
      </c>
      <c r="J875" s="45">
        <f t="shared" si="20243"/>
        <v>0</v>
      </c>
      <c r="K875" s="36"/>
      <c r="L875" s="37"/>
      <c r="M875" s="44">
        <f t="shared" ref="M875" si="20309">parseTime(K875)-(L877=INT(RIGHT($F875, 1)))</f>
        <v>0</v>
      </c>
      <c r="N875" s="45">
        <f t="shared" si="20245"/>
        <v>0</v>
      </c>
      <c r="O875" s="36"/>
      <c r="P875" s="37"/>
      <c r="Q875" s="44">
        <f t="shared" ref="Q875" si="20310">parseTime(O875)-(P877=INT(RIGHT($F875, 1)))</f>
        <v>0</v>
      </c>
      <c r="R875" s="45">
        <f t="shared" si="20247"/>
        <v>0</v>
      </c>
      <c r="S875" s="36"/>
      <c r="T875" s="37"/>
      <c r="U875" s="44">
        <f t="shared" ref="U875" si="20311">parseTime(S875)-(T877=INT(RIGHT($F875, 1)))</f>
        <v>0</v>
      </c>
      <c r="V875" s="45">
        <f t="shared" si="20249"/>
        <v>0</v>
      </c>
      <c r="W875" s="36"/>
      <c r="X875" s="37"/>
      <c r="Y875" s="44">
        <f t="shared" ref="Y875" si="20312">parseTime(W875)-(X877=INT(RIGHT($F875, 1)))</f>
        <v>0</v>
      </c>
      <c r="Z875" s="45">
        <f t="shared" si="20251"/>
        <v>0</v>
      </c>
      <c r="AA875" s="36"/>
      <c r="AB875" s="37"/>
      <c r="AC875" s="44">
        <f t="shared" ref="AC875" si="20313">parseTime(AA875)-(AB877=INT(RIGHT($F875, 1)))</f>
        <v>0</v>
      </c>
      <c r="AD875" s="45">
        <f t="shared" si="20253"/>
        <v>0</v>
      </c>
      <c r="AE875" s="36"/>
      <c r="AF875" s="37"/>
      <c r="AG875" s="44">
        <f t="shared" ref="AG875" si="20314">parseTime(AE875)-(AF877=INT(RIGHT($F875, 1)))</f>
        <v>0</v>
      </c>
      <c r="AH875" s="45">
        <f t="shared" si="20255"/>
        <v>0</v>
      </c>
      <c r="AI875" s="36"/>
      <c r="AJ875" s="37"/>
      <c r="AK875" s="44">
        <f>parseTime(AI875)-(AJ877=INT(RIGHT($F875, 1)))</f>
        <v>0</v>
      </c>
      <c r="AL875" s="45">
        <f t="shared" si="20256"/>
        <v>0</v>
      </c>
      <c r="AM875" s="36"/>
      <c r="AN875" s="37"/>
      <c r="AO875" s="44">
        <f t="shared" ref="AO875" si="20315">parseTime(AM875)-(AN877=INT(RIGHT($F875, 1)))</f>
        <v>0</v>
      </c>
      <c r="AP875" s="45">
        <f t="shared" si="20258"/>
        <v>0</v>
      </c>
      <c r="AQ875" s="36"/>
      <c r="AR875" s="37"/>
      <c r="AS875" s="44">
        <f t="shared" ref="AS875" si="20316">parseTime(AQ875)-(AR877=INT(RIGHT($F875, 1)))</f>
        <v>0</v>
      </c>
      <c r="AT875" s="45">
        <f t="shared" si="20260"/>
        <v>0</v>
      </c>
      <c r="AU875" s="36"/>
      <c r="AV875" s="37"/>
      <c r="AW875" s="44">
        <f>parseTime(AU875)-(AV877=INT(RIGHT($F875, 1)))</f>
        <v>0</v>
      </c>
      <c r="AX875" s="45">
        <f t="shared" si="20261"/>
        <v>0</v>
      </c>
      <c r="AY875" s="36"/>
      <c r="AZ875" s="37"/>
      <c r="BA875" s="44">
        <f>parseTime(AY875)-(AZ877=INT(RIGHT($F875, 1)))</f>
        <v>0</v>
      </c>
      <c r="BB875" s="45">
        <f t="shared" si="20262"/>
        <v>0</v>
      </c>
      <c r="BC875" s="36"/>
      <c r="BD875" s="37"/>
      <c r="BE875" s="44">
        <f>parseTime(BC875)-(BD877=INT(RIGHT($F875, 1)))</f>
        <v>0</v>
      </c>
      <c r="BF875" s="45">
        <f t="shared" si="20263"/>
        <v>0</v>
      </c>
      <c r="BG875" s="36"/>
      <c r="BH875" s="37"/>
      <c r="BI875" s="44">
        <f>parseTime(BG875)-(BH877=INT(RIGHT($F875, 1)))</f>
        <v>0</v>
      </c>
      <c r="BJ875" s="45">
        <f t="shared" si="20264"/>
        <v>0</v>
      </c>
      <c r="BK875" s="36"/>
      <c r="BL875" s="37"/>
      <c r="BM875" s="44">
        <f>parseTime(BK875)-(BL877=INT(RIGHT($F875, 1)))</f>
        <v>0</v>
      </c>
      <c r="BN875" s="45">
        <f t="shared" si="20265"/>
        <v>0</v>
      </c>
      <c r="BO875" s="36"/>
      <c r="BP875" s="37"/>
      <c r="BQ875" s="44">
        <f t="shared" ref="BQ875" si="20317">parseTime(BO875)-(BP877=INT(RIGHT($F875, 1)))</f>
        <v>0</v>
      </c>
      <c r="BR875" s="45">
        <f t="shared" si="20267"/>
        <v>0</v>
      </c>
      <c r="BS875" s="36"/>
      <c r="BT875" s="37"/>
      <c r="BU875" s="44">
        <f t="shared" ref="BU875" si="20318">parseTime(BS875)-(BT877=INT(RIGHT($F875, 1)))</f>
        <v>0</v>
      </c>
      <c r="BV875" s="45">
        <f t="shared" si="20269"/>
        <v>0</v>
      </c>
      <c r="BW875" s="36"/>
      <c r="BX875" s="37"/>
      <c r="BY875" s="44">
        <f t="shared" ref="BY875" si="20319">parseTime(BW875)-(BX877=INT(RIGHT($F875, 1)))</f>
        <v>0</v>
      </c>
      <c r="BZ875" s="45">
        <f t="shared" si="20271"/>
        <v>0</v>
      </c>
      <c r="CA875" s="36"/>
      <c r="CB875" s="37"/>
      <c r="CC875" s="44">
        <f t="shared" ref="CC875" si="20320">parseTime(CA875)-(CB877=INT(RIGHT($F875, 1)))</f>
        <v>0</v>
      </c>
      <c r="CD875" s="45">
        <f t="shared" si="20273"/>
        <v>0</v>
      </c>
      <c r="CE875" s="36"/>
      <c r="CF875" s="37"/>
      <c r="CG875" s="44">
        <f t="shared" ref="CG875" si="20321">parseTime(CE875)-(CF877=INT(RIGHT($F875, 1)))</f>
        <v>0</v>
      </c>
      <c r="CH875" s="45">
        <f t="shared" si="20275"/>
        <v>0</v>
      </c>
    </row>
    <row r="876" spans="1:86" x14ac:dyDescent="0.25">
      <c r="A876" s="56" t="s">
        <v>119</v>
      </c>
      <c r="B876" s="57">
        <f t="shared" ref="B876" ca="1" si="20322">roleHours(G872:CH878, "MCC")</f>
        <v>8</v>
      </c>
      <c r="C876" s="14">
        <f t="shared" ca="1" si="20292"/>
        <v>1</v>
      </c>
      <c r="D876" s="14" t="s">
        <v>260</v>
      </c>
      <c r="E876" s="20">
        <v>4.6500000000000004</v>
      </c>
      <c r="F876" s="51" t="s">
        <v>132</v>
      </c>
      <c r="G876" s="36"/>
      <c r="H876" s="37"/>
      <c r="I876" s="44">
        <f t="shared" ref="I876" si="20323">parseTime(G876)-(H877=INT(RIGHT($F876, 1)))</f>
        <v>0</v>
      </c>
      <c r="J876" s="45">
        <f t="shared" si="20243"/>
        <v>0</v>
      </c>
      <c r="K876" s="36"/>
      <c r="L876" s="37"/>
      <c r="M876" s="44">
        <f t="shared" ref="M876" si="20324">parseTime(K876)-(L877=INT(RIGHT($F876, 1)))</f>
        <v>0</v>
      </c>
      <c r="N876" s="45">
        <f t="shared" si="20245"/>
        <v>0</v>
      </c>
      <c r="O876" s="36"/>
      <c r="P876" s="37"/>
      <c r="Q876" s="44">
        <f t="shared" ref="Q876" si="20325">parseTime(O876)-(P877=INT(RIGHT($F876, 1)))</f>
        <v>0</v>
      </c>
      <c r="R876" s="45">
        <f t="shared" si="20247"/>
        <v>0</v>
      </c>
      <c r="S876" s="36"/>
      <c r="T876" s="37"/>
      <c r="U876" s="44">
        <f t="shared" ref="U876" si="20326">parseTime(S876)-(T877=INT(RIGHT($F876, 1)))</f>
        <v>0</v>
      </c>
      <c r="V876" s="45">
        <f t="shared" si="20249"/>
        <v>0</v>
      </c>
      <c r="W876" s="36"/>
      <c r="X876" s="37"/>
      <c r="Y876" s="44">
        <f t="shared" ref="Y876" si="20327">parseTime(W876)-(X877=INT(RIGHT($F876, 1)))</f>
        <v>0</v>
      </c>
      <c r="Z876" s="45">
        <f t="shared" si="20251"/>
        <v>0</v>
      </c>
      <c r="AA876" s="36"/>
      <c r="AB876" s="37"/>
      <c r="AC876" s="44">
        <f t="shared" ref="AC876" si="20328">parseTime(AA876)-(AB877=INT(RIGHT($F876, 1)))</f>
        <v>0</v>
      </c>
      <c r="AD876" s="45">
        <f t="shared" si="20253"/>
        <v>0</v>
      </c>
      <c r="AE876" s="36"/>
      <c r="AF876" s="37"/>
      <c r="AG876" s="44">
        <f t="shared" ref="AG876" si="20329">parseTime(AE876)-(AF877=INT(RIGHT($F876, 1)))</f>
        <v>0</v>
      </c>
      <c r="AH876" s="45">
        <f t="shared" si="20255"/>
        <v>0</v>
      </c>
      <c r="AI876" s="36"/>
      <c r="AJ876" s="37"/>
      <c r="AK876" s="44">
        <f>parseTime(AI876)-(AJ877=INT(RIGHT($F876, 1)))</f>
        <v>0</v>
      </c>
      <c r="AL876" s="45">
        <f t="shared" si="20256"/>
        <v>0</v>
      </c>
      <c r="AM876" s="36"/>
      <c r="AN876" s="37"/>
      <c r="AO876" s="44">
        <f t="shared" ref="AO876" si="20330">parseTime(AM876)-(AN877=INT(RIGHT($F876, 1)))</f>
        <v>0</v>
      </c>
      <c r="AP876" s="45">
        <f t="shared" si="20258"/>
        <v>0</v>
      </c>
      <c r="AQ876" s="36"/>
      <c r="AR876" s="37"/>
      <c r="AS876" s="44">
        <f t="shared" ref="AS876" si="20331">parseTime(AQ876)-(AR877=INT(RIGHT($F876, 1)))</f>
        <v>0</v>
      </c>
      <c r="AT876" s="45">
        <f t="shared" si="20260"/>
        <v>0</v>
      </c>
      <c r="AU876" s="36"/>
      <c r="AV876" s="37"/>
      <c r="AW876" s="44">
        <f>parseTime(AU876)-(AV877=INT(RIGHT($F876, 1)))</f>
        <v>0</v>
      </c>
      <c r="AX876" s="45">
        <f t="shared" si="20261"/>
        <v>0</v>
      </c>
      <c r="AY876" s="36"/>
      <c r="AZ876" s="37"/>
      <c r="BA876" s="44">
        <f>parseTime(AY876)-(AZ877=INT(RIGHT($F876, 1)))</f>
        <v>0</v>
      </c>
      <c r="BB876" s="45">
        <f t="shared" si="20262"/>
        <v>0</v>
      </c>
      <c r="BC876" s="36"/>
      <c r="BD876" s="37"/>
      <c r="BE876" s="44">
        <f>parseTime(BC876)-(BD877=INT(RIGHT($F876, 1)))</f>
        <v>0</v>
      </c>
      <c r="BF876" s="45">
        <f t="shared" si="20263"/>
        <v>0</v>
      </c>
      <c r="BG876" s="36"/>
      <c r="BH876" s="37"/>
      <c r="BI876" s="44">
        <f>parseTime(BG876)-(BH877=INT(RIGHT($F876, 1)))</f>
        <v>0</v>
      </c>
      <c r="BJ876" s="45">
        <f t="shared" si="20264"/>
        <v>0</v>
      </c>
      <c r="BK876" s="36"/>
      <c r="BL876" s="37"/>
      <c r="BM876" s="44">
        <f>parseTime(BK876)-(BL877=INT(RIGHT($F876, 1)))</f>
        <v>0</v>
      </c>
      <c r="BN876" s="45">
        <f t="shared" si="20265"/>
        <v>0</v>
      </c>
      <c r="BO876" s="36"/>
      <c r="BP876" s="37"/>
      <c r="BQ876" s="44">
        <f t="shared" ref="BQ876" si="20332">parseTime(BO876)-(BP877=INT(RIGHT($F876, 1)))</f>
        <v>0</v>
      </c>
      <c r="BR876" s="45">
        <f t="shared" si="20267"/>
        <v>0</v>
      </c>
      <c r="BS876" s="36"/>
      <c r="BT876" s="37"/>
      <c r="BU876" s="44">
        <f t="shared" ref="BU876" si="20333">parseTime(BS876)-(BT877=INT(RIGHT($F876, 1)))</f>
        <v>0</v>
      </c>
      <c r="BV876" s="45">
        <f t="shared" si="20269"/>
        <v>0</v>
      </c>
      <c r="BW876" s="36"/>
      <c r="BX876" s="37"/>
      <c r="BY876" s="44">
        <f t="shared" ref="BY876" si="20334">parseTime(BW876)-(BX877=INT(RIGHT($F876, 1)))</f>
        <v>0</v>
      </c>
      <c r="BZ876" s="45">
        <f t="shared" si="20271"/>
        <v>0</v>
      </c>
      <c r="CA876" s="36"/>
      <c r="CB876" s="37"/>
      <c r="CC876" s="44">
        <f t="shared" ref="CC876" si="20335">parseTime(CA876)-(CB877=INT(RIGHT($F876, 1)))</f>
        <v>0</v>
      </c>
      <c r="CD876" s="45">
        <f t="shared" si="20273"/>
        <v>0</v>
      </c>
      <c r="CE876" s="36"/>
      <c r="CF876" s="37"/>
      <c r="CG876" s="44">
        <f t="shared" ref="CG876" si="20336">parseTime(CE876)-(CF877=INT(RIGHT($F876, 1)))</f>
        <v>0</v>
      </c>
      <c r="CH876" s="45">
        <f t="shared" si="20275"/>
        <v>0</v>
      </c>
    </row>
    <row r="877" spans="1:86" x14ac:dyDescent="0.25">
      <c r="A877" s="56"/>
      <c r="B877" s="57"/>
      <c r="C877" s="14">
        <f t="shared" si="20292"/>
        <v>0</v>
      </c>
      <c r="D877" s="14"/>
      <c r="E877" s="20"/>
      <c r="F877" s="51"/>
      <c r="G877" s="46" t="s">
        <v>134</v>
      </c>
      <c r="H877" s="38">
        <f t="shared" ref="H877" si="20337">lunchAdjust(G872:H876)</f>
        <v>1</v>
      </c>
      <c r="I877" s="48" t="s">
        <v>0</v>
      </c>
      <c r="J877" s="39">
        <f t="shared" ref="J877" si="20338">SUMPRODUCT(I872:I876*J872:J876)</f>
        <v>8</v>
      </c>
      <c r="K877" s="46" t="s">
        <v>134</v>
      </c>
      <c r="L877" s="38">
        <f t="shared" ref="L877" si="20339">lunchAdjust(K872:L876)</f>
        <v>1</v>
      </c>
      <c r="M877" s="48" t="s">
        <v>0</v>
      </c>
      <c r="N877" s="39">
        <f t="shared" ref="N877" si="20340">SUMPRODUCT(M872:M876*N872:N876)</f>
        <v>8</v>
      </c>
      <c r="O877" s="46" t="s">
        <v>134</v>
      </c>
      <c r="P877" s="38">
        <f t="shared" ref="P877" si="20341">lunchAdjust(O872:P876)</f>
        <v>0</v>
      </c>
      <c r="Q877" s="48" t="s">
        <v>0</v>
      </c>
      <c r="R877" s="39">
        <f t="shared" ref="R877" si="20342">SUMPRODUCT(Q872:Q876*R872:R876)</f>
        <v>0</v>
      </c>
      <c r="S877" s="46" t="s">
        <v>134</v>
      </c>
      <c r="T877" s="38">
        <f t="shared" ref="T877" si="20343">lunchAdjust(S872:T876)</f>
        <v>1</v>
      </c>
      <c r="U877" s="48" t="s">
        <v>0</v>
      </c>
      <c r="V877" s="39">
        <f t="shared" ref="V877" si="20344">SUMPRODUCT(U872:U876*V872:V876)</f>
        <v>8</v>
      </c>
      <c r="W877" s="46" t="s">
        <v>134</v>
      </c>
      <c r="X877" s="38">
        <f t="shared" ref="X877" si="20345">lunchAdjust(W872:X876)</f>
        <v>1</v>
      </c>
      <c r="Y877" s="48" t="s">
        <v>0</v>
      </c>
      <c r="Z877" s="39">
        <f t="shared" ref="Z877" si="20346">SUMPRODUCT(Y872:Y876*Z872:Z876)</f>
        <v>8</v>
      </c>
      <c r="AA877" s="46" t="s">
        <v>134</v>
      </c>
      <c r="AB877" s="38">
        <f t="shared" ref="AB877" si="20347">lunchAdjust(AA872:AB876)</f>
        <v>1</v>
      </c>
      <c r="AC877" s="48" t="s">
        <v>0</v>
      </c>
      <c r="AD877" s="39">
        <f t="shared" ref="AD877" si="20348">SUMPRODUCT(AC872:AC876*AD872:AD876)</f>
        <v>8</v>
      </c>
      <c r="AE877" s="46" t="s">
        <v>134</v>
      </c>
      <c r="AF877" s="38">
        <f t="shared" ref="AF877" si="20349">lunchAdjust(AE872:AF876)</f>
        <v>1</v>
      </c>
      <c r="AG877" s="48" t="s">
        <v>0</v>
      </c>
      <c r="AH877" s="39">
        <f t="shared" ref="AH877" si="20350">SUMPRODUCT(AG872:AG876*AH872:AH876)</f>
        <v>6.5</v>
      </c>
      <c r="AI877" s="46" t="s">
        <v>134</v>
      </c>
      <c r="AJ877" s="38">
        <f t="shared" ref="AJ877" si="20351">lunchAdjust(AI872:AJ876)</f>
        <v>1</v>
      </c>
      <c r="AK877" s="48" t="s">
        <v>0</v>
      </c>
      <c r="AL877" s="39">
        <f t="shared" ref="AL877" si="20352">SUMPRODUCT(AK872:AK876*AL872:AL876)</f>
        <v>8</v>
      </c>
      <c r="AM877" s="46" t="s">
        <v>134</v>
      </c>
      <c r="AN877" s="38">
        <f t="shared" ref="AN877" si="20353">lunchAdjust(AM872:AN876)</f>
        <v>0</v>
      </c>
      <c r="AO877" s="48" t="s">
        <v>0</v>
      </c>
      <c r="AP877" s="39">
        <f t="shared" ref="AP877" si="20354">SUMPRODUCT(AO872:AO876*AP872:AP876)</f>
        <v>0</v>
      </c>
      <c r="AQ877" s="46" t="s">
        <v>134</v>
      </c>
      <c r="AR877" s="38">
        <f t="shared" ref="AR877" si="20355">lunchAdjust(AQ872:AR876)</f>
        <v>0</v>
      </c>
      <c r="AS877" s="48" t="s">
        <v>0</v>
      </c>
      <c r="AT877" s="39">
        <f t="shared" ref="AT877" si="20356">SUMPRODUCT(AS872:AS876*AT872:AT876)</f>
        <v>0</v>
      </c>
      <c r="AU877" s="46" t="s">
        <v>134</v>
      </c>
      <c r="AV877" s="38">
        <f t="shared" ref="AV877" si="20357">lunchAdjust(AU872:AV876)</f>
        <v>1</v>
      </c>
      <c r="AW877" s="48" t="s">
        <v>0</v>
      </c>
      <c r="AX877" s="39">
        <f t="shared" ref="AX877" si="20358">SUMPRODUCT(AW872:AW876*AX872:AX876)</f>
        <v>8</v>
      </c>
      <c r="AY877" s="46" t="s">
        <v>134</v>
      </c>
      <c r="AZ877" s="38">
        <f t="shared" ref="AZ877" si="20359">lunchAdjust(AY872:AZ876)</f>
        <v>0</v>
      </c>
      <c r="BA877" s="48" t="s">
        <v>0</v>
      </c>
      <c r="BB877" s="39">
        <f t="shared" ref="BB877" si="20360">SUMPRODUCT(BA872:BA876*BB872:BB876)</f>
        <v>0</v>
      </c>
      <c r="BC877" s="46" t="s">
        <v>134</v>
      </c>
      <c r="BD877" s="38">
        <f t="shared" ref="BD877" si="20361">lunchAdjust(BC872:BD876)</f>
        <v>0</v>
      </c>
      <c r="BE877" s="48" t="s">
        <v>0</v>
      </c>
      <c r="BF877" s="39">
        <f t="shared" ref="BF877" si="20362">SUMPRODUCT(BE872:BE876*BF872:BF876)</f>
        <v>0</v>
      </c>
      <c r="BG877" s="46" t="s">
        <v>134</v>
      </c>
      <c r="BH877" s="38">
        <f t="shared" ref="BH877" si="20363">lunchAdjust(BG872:BH876)</f>
        <v>0</v>
      </c>
      <c r="BI877" s="48" t="s">
        <v>0</v>
      </c>
      <c r="BJ877" s="39">
        <f t="shared" ref="BJ877" si="20364">SUMPRODUCT(BI872:BI876*BJ872:BJ876)</f>
        <v>0</v>
      </c>
      <c r="BK877" s="46" t="s">
        <v>134</v>
      </c>
      <c r="BL877" s="38">
        <f t="shared" ref="BL877" si="20365">lunchAdjust(BK872:BL876)</f>
        <v>0</v>
      </c>
      <c r="BM877" s="48" t="s">
        <v>0</v>
      </c>
      <c r="BN877" s="39">
        <f t="shared" ref="BN877" si="20366">SUMPRODUCT(BM872:BM876*BN872:BN876)</f>
        <v>0</v>
      </c>
      <c r="BO877" s="46" t="s">
        <v>134</v>
      </c>
      <c r="BP877" s="38">
        <f t="shared" ref="BP877" si="20367">lunchAdjust(BO872:BP876)</f>
        <v>0</v>
      </c>
      <c r="BQ877" s="48" t="s">
        <v>0</v>
      </c>
      <c r="BR877" s="39">
        <f t="shared" ref="BR877" si="20368">SUMPRODUCT(BQ872:BQ876*BR872:BR876)</f>
        <v>0</v>
      </c>
      <c r="BS877" s="46" t="s">
        <v>134</v>
      </c>
      <c r="BT877" s="38">
        <f t="shared" ref="BT877" si="20369">lunchAdjust(BS872:BT876)</f>
        <v>0</v>
      </c>
      <c r="BU877" s="48" t="s">
        <v>0</v>
      </c>
      <c r="BV877" s="39">
        <f t="shared" ref="BV877" si="20370">SUMPRODUCT(BU872:BU876*BV872:BV876)</f>
        <v>0</v>
      </c>
      <c r="BW877" s="46" t="s">
        <v>134</v>
      </c>
      <c r="BX877" s="38">
        <f t="shared" ref="BX877" si="20371">lunchAdjust(BW872:BX876)</f>
        <v>0</v>
      </c>
      <c r="BY877" s="48" t="s">
        <v>0</v>
      </c>
      <c r="BZ877" s="39">
        <f t="shared" ref="BZ877" si="20372">SUMPRODUCT(BY872:BY876*BZ872:BZ876)</f>
        <v>0</v>
      </c>
      <c r="CA877" s="46" t="s">
        <v>134</v>
      </c>
      <c r="CB877" s="38">
        <f t="shared" ref="CB877" si="20373">lunchAdjust(CA872:CB876)</f>
        <v>0</v>
      </c>
      <c r="CC877" s="48" t="s">
        <v>0</v>
      </c>
      <c r="CD877" s="39">
        <f t="shared" ref="CD877" si="20374">SUMPRODUCT(CC872:CC876*CD872:CD876)</f>
        <v>0</v>
      </c>
      <c r="CE877" s="46" t="s">
        <v>134</v>
      </c>
      <c r="CF877" s="38">
        <f t="shared" ref="CF877" si="20375">lunchAdjust(CE872:CF876)</f>
        <v>0</v>
      </c>
      <c r="CG877" s="48" t="s">
        <v>0</v>
      </c>
      <c r="CH877" s="39">
        <f t="shared" ref="CH877" si="20376">SUMPRODUCT(CG872:CG876*CH872:CH876)</f>
        <v>0</v>
      </c>
    </row>
    <row r="878" spans="1:86" ht="15.75" thickBot="1" x14ac:dyDescent="0.3">
      <c r="A878" s="58" t="s">
        <v>121</v>
      </c>
      <c r="B878" s="59">
        <f t="shared" ref="B878" ca="1" si="20377">roleHours(G872:CH878, "OUT")</f>
        <v>0</v>
      </c>
      <c r="C878" s="54" t="s">
        <v>137</v>
      </c>
      <c r="D878" s="22">
        <f t="shared" ref="D878" ca="1" si="20378">roleHours(G872:CH878, "PTO")</f>
        <v>0</v>
      </c>
      <c r="E878" s="23"/>
      <c r="F878" s="52"/>
      <c r="G878" s="47" t="s">
        <v>39</v>
      </c>
      <c r="H878" s="40">
        <f t="shared" si="19023"/>
        <v>0</v>
      </c>
      <c r="I878" s="49" t="s">
        <v>135</v>
      </c>
      <c r="J878" s="41">
        <f t="shared" ref="J878" si="20379">J877*G$4</f>
        <v>0</v>
      </c>
      <c r="K878" s="47" t="s">
        <v>39</v>
      </c>
      <c r="L878" s="40">
        <f t="shared" ref="L878" si="20380">SUMPRODUCT(M872:M876*(L872:L876="PTO"))+SUMPRODUCT(M872:M876*(L872:L876="HOL"))</f>
        <v>0</v>
      </c>
      <c r="M878" s="49" t="s">
        <v>135</v>
      </c>
      <c r="N878" s="41">
        <f t="shared" ref="N878" si="20381">N877*K$4</f>
        <v>0</v>
      </c>
      <c r="O878" s="47" t="s">
        <v>39</v>
      </c>
      <c r="P878" s="40">
        <f t="shared" ref="P878" si="20382">SUMPRODUCT(Q872:Q876*(P872:P876="PTO"))+SUMPRODUCT(Q872:Q876*(P872:P876="HOL"))</f>
        <v>0</v>
      </c>
      <c r="Q878" s="49" t="s">
        <v>135</v>
      </c>
      <c r="R878" s="41">
        <f t="shared" ref="R878" si="20383">R877*O$4</f>
        <v>0</v>
      </c>
      <c r="S878" s="47" t="s">
        <v>39</v>
      </c>
      <c r="T878" s="40">
        <f t="shared" ref="T878" si="20384">SUMPRODUCT(U872:U876*(T872:T876="PTO"))+SUMPRODUCT(U872:U876*(T872:T876="HOL"))</f>
        <v>0</v>
      </c>
      <c r="U878" s="49" t="s">
        <v>135</v>
      </c>
      <c r="V878" s="41">
        <f t="shared" ref="V878" si="20385">V877*S$4</f>
        <v>0</v>
      </c>
      <c r="W878" s="47" t="s">
        <v>39</v>
      </c>
      <c r="X878" s="40">
        <f t="shared" ref="X878" si="20386">SUMPRODUCT(Y872:Y876*(X872:X876="PTO"))+SUMPRODUCT(Y872:Y876*(X872:X876="HOL"))</f>
        <v>0</v>
      </c>
      <c r="Y878" s="49" t="s">
        <v>135</v>
      </c>
      <c r="Z878" s="41">
        <f t="shared" ref="Z878" si="20387">Z877*W$4</f>
        <v>8</v>
      </c>
      <c r="AA878" s="47" t="s">
        <v>39</v>
      </c>
      <c r="AB878" s="40">
        <f t="shared" ref="AB878" si="20388">SUMPRODUCT(AC872:AC876*(AB872:AB876="PTO"))+SUMPRODUCT(AC872:AC876*(AB872:AB876="HOL"))</f>
        <v>0</v>
      </c>
      <c r="AC878" s="49" t="s">
        <v>135</v>
      </c>
      <c r="AD878" s="41">
        <f t="shared" ref="AD878" si="20389">AD877*AA$4</f>
        <v>8</v>
      </c>
      <c r="AE878" s="47" t="s">
        <v>39</v>
      </c>
      <c r="AF878" s="40">
        <f t="shared" ref="AF878" si="20390">SUMPRODUCT(AG872:AG876*(AF872:AF876="PTO"))+SUMPRODUCT(AG872:AG876*(AF872:AF876="HOL"))</f>
        <v>0</v>
      </c>
      <c r="AG878" s="49" t="s">
        <v>135</v>
      </c>
      <c r="AH878" s="41">
        <f t="shared" ref="AH878" si="20391">AH877*AE$4</f>
        <v>6.5</v>
      </c>
      <c r="AI878" s="47" t="s">
        <v>39</v>
      </c>
      <c r="AJ878" s="40">
        <f t="shared" ref="AJ878" si="20392">SUMPRODUCT(AK872:AK876*(AJ872:AJ876="PTO"))+SUMPRODUCT(AK872:AK876*(AJ872:AJ876="HOL"))</f>
        <v>0</v>
      </c>
      <c r="AK878" s="49" t="s">
        <v>135</v>
      </c>
      <c r="AL878" s="41">
        <f>AL877*AI$4</f>
        <v>8</v>
      </c>
      <c r="AM878" s="47" t="s">
        <v>39</v>
      </c>
      <c r="AN878" s="40">
        <f t="shared" ref="AN878" si="20393">SUMPRODUCT(AO872:AO876*(AN872:AN876="PTO"))+SUMPRODUCT(AO872:AO876*(AN872:AN876="HOL"))</f>
        <v>0</v>
      </c>
      <c r="AO878" s="49" t="s">
        <v>135</v>
      </c>
      <c r="AP878" s="41">
        <f t="shared" ref="AP878" si="20394">AP877*AM$4</f>
        <v>0</v>
      </c>
      <c r="AQ878" s="47" t="s">
        <v>39</v>
      </c>
      <c r="AR878" s="40">
        <f t="shared" ref="AR878" si="20395">SUMPRODUCT(AS872:AS876*(AR872:AR876="PTO"))+SUMPRODUCT(AS872:AS876*(AR872:AR876="HOL"))</f>
        <v>0</v>
      </c>
      <c r="AS878" s="49" t="s">
        <v>135</v>
      </c>
      <c r="AT878" s="41">
        <f t="shared" ref="AT878" si="20396">AT877*AQ$4</f>
        <v>0</v>
      </c>
      <c r="AU878" s="47" t="s">
        <v>39</v>
      </c>
      <c r="AV878" s="40">
        <f t="shared" ref="AV878" si="20397">SUMPRODUCT(AW872:AW876*(AV872:AV876="PTO"))+SUMPRODUCT(AW872:AW876*(AV872:AV876="HOL"))</f>
        <v>0</v>
      </c>
      <c r="AW878" s="49" t="s">
        <v>135</v>
      </c>
      <c r="AX878" s="41">
        <f>AX877*AU$4</f>
        <v>8</v>
      </c>
      <c r="AY878" s="47" t="s">
        <v>39</v>
      </c>
      <c r="AZ878" s="40">
        <f t="shared" ref="AZ878" si="20398">SUMPRODUCT(BA872:BA876*(AZ872:AZ876="PTO"))+SUMPRODUCT(BA872:BA876*(AZ872:AZ876="HOL"))</f>
        <v>0</v>
      </c>
      <c r="BA878" s="49" t="s">
        <v>135</v>
      </c>
      <c r="BB878" s="41">
        <f>BB877*AY$4</f>
        <v>0</v>
      </c>
      <c r="BC878" s="47" t="s">
        <v>39</v>
      </c>
      <c r="BD878" s="40">
        <f t="shared" ref="BD878" si="20399">SUMPRODUCT(BE872:BE876*(BD872:BD876="PTO"))+SUMPRODUCT(BE872:BE876*(BD872:BD876="HOL"))</f>
        <v>0</v>
      </c>
      <c r="BE878" s="49" t="s">
        <v>135</v>
      </c>
      <c r="BF878" s="41">
        <f>BF877*BC$4</f>
        <v>0</v>
      </c>
      <c r="BG878" s="47" t="s">
        <v>39</v>
      </c>
      <c r="BH878" s="40">
        <f t="shared" ref="BH878" si="20400">SUMPRODUCT(BI872:BI876*(BH872:BH876="PTO"))+SUMPRODUCT(BI872:BI876*(BH872:BH876="HOL"))</f>
        <v>0</v>
      </c>
      <c r="BI878" s="49" t="s">
        <v>135</v>
      </c>
      <c r="BJ878" s="41">
        <f>BJ877*BG$4</f>
        <v>0</v>
      </c>
      <c r="BK878" s="47" t="s">
        <v>39</v>
      </c>
      <c r="BL878" s="40">
        <f t="shared" ref="BL878" si="20401">SUMPRODUCT(BM872:BM876*(BL872:BL876="PTO"))+SUMPRODUCT(BM872:BM876*(BL872:BL876="HOL"))</f>
        <v>0</v>
      </c>
      <c r="BM878" s="49" t="s">
        <v>135</v>
      </c>
      <c r="BN878" s="41">
        <f>BN877*BK$4</f>
        <v>0</v>
      </c>
      <c r="BO878" s="47" t="s">
        <v>39</v>
      </c>
      <c r="BP878" s="40">
        <f t="shared" ref="BP878" si="20402">SUMPRODUCT(BQ872:BQ876*(BP872:BP876="PTO"))+SUMPRODUCT(BQ872:BQ876*(BP872:BP876="HOL"))</f>
        <v>0</v>
      </c>
      <c r="BQ878" s="49" t="s">
        <v>135</v>
      </c>
      <c r="BR878" s="41">
        <f t="shared" ref="BR878" si="20403">BR877*BO$4</f>
        <v>0</v>
      </c>
      <c r="BS878" s="47" t="s">
        <v>39</v>
      </c>
      <c r="BT878" s="40">
        <f t="shared" ref="BT878" si="20404">SUMPRODUCT(BU872:BU876*(BT872:BT876="PTO"))+SUMPRODUCT(BU872:BU876*(BT872:BT876="HOL"))</f>
        <v>0</v>
      </c>
      <c r="BU878" s="49" t="s">
        <v>135</v>
      </c>
      <c r="BV878" s="41">
        <f t="shared" ref="BV878" si="20405">BV877*BS$4</f>
        <v>0</v>
      </c>
      <c r="BW878" s="47" t="s">
        <v>39</v>
      </c>
      <c r="BX878" s="40">
        <f t="shared" ref="BX878" si="20406">SUMPRODUCT(BY872:BY876*(BX872:BX876="PTO"))+SUMPRODUCT(BY872:BY876*(BX872:BX876="HOL"))</f>
        <v>0</v>
      </c>
      <c r="BY878" s="49" t="s">
        <v>135</v>
      </c>
      <c r="BZ878" s="41">
        <f t="shared" ref="BZ878" si="20407">BZ877*BW$4</f>
        <v>0</v>
      </c>
      <c r="CA878" s="47" t="s">
        <v>39</v>
      </c>
      <c r="CB878" s="40">
        <f t="shared" ref="CB878" si="20408">SUMPRODUCT(CC872:CC876*(CB872:CB876="PTO"))+SUMPRODUCT(CC872:CC876*(CB872:CB876="HOL"))</f>
        <v>0</v>
      </c>
      <c r="CC878" s="49" t="s">
        <v>135</v>
      </c>
      <c r="CD878" s="41">
        <f t="shared" ref="CD878" si="20409">CD877*CA$4</f>
        <v>0</v>
      </c>
      <c r="CE878" s="47" t="s">
        <v>39</v>
      </c>
      <c r="CF878" s="40">
        <f t="shared" ref="CF878" si="20410">SUMPRODUCT(CG872:CG876*(CF872:CF876="PTO"))+SUMPRODUCT(CG872:CG876*(CF872:CF876="HOL"))</f>
        <v>0</v>
      </c>
      <c r="CG878" s="49" t="s">
        <v>135</v>
      </c>
      <c r="CH878" s="41">
        <f t="shared" ref="CH878" si="20411">CH877*CE$4</f>
        <v>0</v>
      </c>
    </row>
    <row r="879" spans="1:86" x14ac:dyDescent="0.25">
      <c r="A879" s="70" t="s">
        <v>133</v>
      </c>
      <c r="B879" s="71">
        <f t="shared" ref="B879" ca="1" si="20412">D879-B880</f>
        <v>-1.3333333333333321</v>
      </c>
      <c r="C879" s="72" t="s">
        <v>122</v>
      </c>
      <c r="D879" s="71">
        <f>IFERROR(INDEX(Holidays[FTE], MATCH(Entry!E879, Holidays[Date], 0)), 1)*8*INDEX(FTEguide[[1]:[12]], MATCH(Entry!E880, FTEguide[Weekday], 0), IF(Entry!E882&gt;0, Entry!E882, MONTH(Entry!E879)))</f>
        <v>14.666666666666668</v>
      </c>
      <c r="E879" s="60">
        <f t="shared" si="20241"/>
        <v>43953</v>
      </c>
      <c r="F879" s="50" t="s">
        <v>128</v>
      </c>
      <c r="G879" s="34"/>
      <c r="H879" s="35"/>
      <c r="I879" s="42">
        <f t="shared" ref="I879" si="20413">parseTime(G879)-(H884=INT(RIGHT($F879, 1)))</f>
        <v>0</v>
      </c>
      <c r="J879" s="43">
        <f t="shared" ref="J879:J883" si="20414">isClocked(H879)</f>
        <v>0</v>
      </c>
      <c r="K879" s="34"/>
      <c r="L879" s="35"/>
      <c r="M879" s="42">
        <f t="shared" ref="M879" si="20415">parseTime(K879)-(L884=INT(RIGHT($F879, 1)))</f>
        <v>0</v>
      </c>
      <c r="N879" s="43">
        <f t="shared" ref="N879:N883" si="20416">isClocked(L879)</f>
        <v>0</v>
      </c>
      <c r="O879" s="34"/>
      <c r="P879" s="35"/>
      <c r="Q879" s="42">
        <f t="shared" ref="Q879" si="20417">parseTime(O879)-(P884=INT(RIGHT($F879, 1)))</f>
        <v>0</v>
      </c>
      <c r="R879" s="43">
        <f t="shared" ref="R879:R883" si="20418">isClocked(P879)</f>
        <v>0</v>
      </c>
      <c r="S879" s="34"/>
      <c r="T879" s="35"/>
      <c r="U879" s="42">
        <f t="shared" ref="U879" si="20419">parseTime(S879)-(T884=INT(RIGHT($F879, 1)))</f>
        <v>0</v>
      </c>
      <c r="V879" s="43">
        <f t="shared" ref="V879:V883" si="20420">isClocked(T879)</f>
        <v>0</v>
      </c>
      <c r="W879" s="34"/>
      <c r="X879" s="35"/>
      <c r="Y879" s="42">
        <f t="shared" ref="Y879" si="20421">parseTime(W879)-(X884=INT(RIGHT($F879, 1)))</f>
        <v>0</v>
      </c>
      <c r="Z879" s="43">
        <f t="shared" ref="Z879:Z883" si="20422">isClocked(X879)</f>
        <v>0</v>
      </c>
      <c r="AA879" s="34"/>
      <c r="AB879" s="35"/>
      <c r="AC879" s="42">
        <f t="shared" ref="AC879" si="20423">parseTime(AA879)-(AB884=INT(RIGHT($F879, 1)))</f>
        <v>0</v>
      </c>
      <c r="AD879" s="43">
        <f t="shared" ref="AD879:AD883" si="20424">isClocked(AB879)</f>
        <v>0</v>
      </c>
      <c r="AE879" s="34"/>
      <c r="AF879" s="35"/>
      <c r="AG879" s="42">
        <f t="shared" ref="AG879" si="20425">parseTime(AE879)-(AF884=INT(RIGHT($F879, 1)))</f>
        <v>0</v>
      </c>
      <c r="AH879" s="43">
        <f t="shared" ref="AH879:AH883" si="20426">isClocked(AF879)</f>
        <v>0</v>
      </c>
      <c r="AI879" s="34" t="s">
        <v>136</v>
      </c>
      <c r="AJ879" s="35" t="s">
        <v>23</v>
      </c>
      <c r="AK879" s="42">
        <f>parseTime(AI879)-(AJ884=INT(RIGHT($F879, 1)))</f>
        <v>8</v>
      </c>
      <c r="AL879" s="43">
        <f t="shared" ref="AL879:AL883" si="20427">isClocked(AJ879)</f>
        <v>1</v>
      </c>
      <c r="AM879" s="34" t="s">
        <v>136</v>
      </c>
      <c r="AN879" s="35" t="s">
        <v>23</v>
      </c>
      <c r="AO879" s="42">
        <f t="shared" ref="AO879" si="20428">parseTime(AM879)-(AN884=INT(RIGHT($F879, 1)))</f>
        <v>8</v>
      </c>
      <c r="AP879" s="43">
        <f t="shared" ref="AP879:AP883" si="20429">isClocked(AN879)</f>
        <v>1</v>
      </c>
      <c r="AQ879" s="34"/>
      <c r="AR879" s="35"/>
      <c r="AS879" s="42">
        <f t="shared" ref="AS879" si="20430">parseTime(AQ879)-(AR884=INT(RIGHT($F879, 1)))</f>
        <v>0</v>
      </c>
      <c r="AT879" s="43">
        <f t="shared" ref="AT879:AT883" si="20431">isClocked(AR879)</f>
        <v>0</v>
      </c>
      <c r="AU879" s="34"/>
      <c r="AV879" s="35"/>
      <c r="AW879" s="42">
        <f>parseTime(AU879)-(AV884=INT(RIGHT($F879, 1)))</f>
        <v>0</v>
      </c>
      <c r="AX879" s="43">
        <f t="shared" ref="AX879:AX883" si="20432">isClocked(AV879)</f>
        <v>0</v>
      </c>
      <c r="AY879" s="34"/>
      <c r="AZ879" s="35"/>
      <c r="BA879" s="42">
        <f>parseTime(AY879)-(AZ884=INT(RIGHT($F879, 1)))</f>
        <v>0</v>
      </c>
      <c r="BB879" s="43">
        <f t="shared" ref="BB879:BB883" si="20433">isClocked(AZ879)</f>
        <v>0</v>
      </c>
      <c r="BC879" s="34"/>
      <c r="BD879" s="35"/>
      <c r="BE879" s="42">
        <f>parseTime(BC879)-(BD884=INT(RIGHT($F879, 1)))</f>
        <v>0</v>
      </c>
      <c r="BF879" s="43">
        <f t="shared" ref="BF879:BF883" si="20434">isClocked(BD879)</f>
        <v>0</v>
      </c>
      <c r="BG879" s="34"/>
      <c r="BH879" s="35"/>
      <c r="BI879" s="42">
        <f>parseTime(BG879)-(BH884=INT(RIGHT($F879, 1)))</f>
        <v>0</v>
      </c>
      <c r="BJ879" s="43">
        <f t="shared" ref="BJ879:BJ883" si="20435">isClocked(BH879)</f>
        <v>0</v>
      </c>
      <c r="BK879" s="34"/>
      <c r="BL879" s="35"/>
      <c r="BM879" s="42">
        <f>parseTime(BK879)-(BL884=INT(RIGHT($F879, 1)))</f>
        <v>0</v>
      </c>
      <c r="BN879" s="43">
        <f t="shared" ref="BN879:BN883" si="20436">isClocked(BL879)</f>
        <v>0</v>
      </c>
      <c r="BO879" s="34"/>
      <c r="BP879" s="35"/>
      <c r="BQ879" s="42">
        <f t="shared" ref="BQ879" si="20437">parseTime(BO879)-(BP884=INT(RIGHT($F879, 1)))</f>
        <v>0</v>
      </c>
      <c r="BR879" s="43">
        <f t="shared" ref="BR879:BR883" si="20438">isClocked(BP879)</f>
        <v>0</v>
      </c>
      <c r="BS879" s="34"/>
      <c r="BT879" s="35"/>
      <c r="BU879" s="42">
        <f t="shared" ref="BU879" si="20439">parseTime(BS879)-(BT884=INT(RIGHT($F879, 1)))</f>
        <v>0</v>
      </c>
      <c r="BV879" s="43">
        <f t="shared" ref="BV879:BV883" si="20440">isClocked(BT879)</f>
        <v>0</v>
      </c>
      <c r="BW879" s="34"/>
      <c r="BX879" s="35"/>
      <c r="BY879" s="42">
        <f t="shared" ref="BY879" si="20441">parseTime(BW879)-(BX884=INT(RIGHT($F879, 1)))</f>
        <v>0</v>
      </c>
      <c r="BZ879" s="43">
        <f t="shared" ref="BZ879:BZ883" si="20442">isClocked(BX879)</f>
        <v>0</v>
      </c>
      <c r="CA879" s="34"/>
      <c r="CB879" s="35"/>
      <c r="CC879" s="42">
        <f t="shared" ref="CC879" si="20443">parseTime(CA879)-(CB884=INT(RIGHT($F879, 1)))</f>
        <v>0</v>
      </c>
      <c r="CD879" s="43">
        <f t="shared" ref="CD879:CD883" si="20444">isClocked(CB879)</f>
        <v>0</v>
      </c>
      <c r="CE879" s="34"/>
      <c r="CF879" s="35"/>
      <c r="CG879" s="42">
        <f t="shared" ref="CG879" si="20445">parseTime(CE879)-(CF884=INT(RIGHT($F879, 1)))</f>
        <v>0</v>
      </c>
      <c r="CH879" s="43">
        <f t="shared" ref="CH879:CH883" si="20446">isClocked(CF879)</f>
        <v>0</v>
      </c>
    </row>
    <row r="880" spans="1:86" x14ac:dyDescent="0.25">
      <c r="A880" s="56" t="s">
        <v>0</v>
      </c>
      <c r="B880" s="57">
        <f t="shared" ca="1" si="19760"/>
        <v>16</v>
      </c>
      <c r="C880" s="14" t="s">
        <v>252</v>
      </c>
      <c r="D880" s="14">
        <f t="shared" ref="D880" si="20447">(E883+(E882/2))*8-0.5</f>
        <v>36.700000000000003</v>
      </c>
      <c r="E880" s="55" t="str">
        <f t="shared" si="19762"/>
        <v>Saturday</v>
      </c>
      <c r="F880" s="51" t="s">
        <v>129</v>
      </c>
      <c r="G880" s="36"/>
      <c r="H880" s="37"/>
      <c r="I880" s="44">
        <f t="shared" ref="I880" si="20448">parseTime(G880)-(H884=INT(RIGHT($F880, 1)))</f>
        <v>0</v>
      </c>
      <c r="J880" s="45">
        <f t="shared" si="20414"/>
        <v>0</v>
      </c>
      <c r="K880" s="36"/>
      <c r="L880" s="37"/>
      <c r="M880" s="44">
        <f t="shared" ref="M880" si="20449">parseTime(K880)-(L884=INT(RIGHT($F880, 1)))</f>
        <v>0</v>
      </c>
      <c r="N880" s="45">
        <f t="shared" si="20416"/>
        <v>0</v>
      </c>
      <c r="O880" s="36"/>
      <c r="P880" s="37"/>
      <c r="Q880" s="44">
        <f t="shared" ref="Q880" si="20450">parseTime(O880)-(P884=INT(RIGHT($F880, 1)))</f>
        <v>0</v>
      </c>
      <c r="R880" s="45">
        <f t="shared" si="20418"/>
        <v>0</v>
      </c>
      <c r="S880" s="36"/>
      <c r="T880" s="37"/>
      <c r="U880" s="44">
        <f t="shared" ref="U880" si="20451">parseTime(S880)-(T884=INT(RIGHT($F880, 1)))</f>
        <v>0</v>
      </c>
      <c r="V880" s="45">
        <f t="shared" si="20420"/>
        <v>0</v>
      </c>
      <c r="W880" s="36"/>
      <c r="X880" s="37"/>
      <c r="Y880" s="44">
        <f t="shared" ref="Y880" si="20452">parseTime(W880)-(X884=INT(RIGHT($F880, 1)))</f>
        <v>0</v>
      </c>
      <c r="Z880" s="45">
        <f t="shared" si="20422"/>
        <v>0</v>
      </c>
      <c r="AA880" s="36"/>
      <c r="AB880" s="37"/>
      <c r="AC880" s="44">
        <f t="shared" ref="AC880" si="20453">parseTime(AA880)-(AB884=INT(RIGHT($F880, 1)))</f>
        <v>0</v>
      </c>
      <c r="AD880" s="45">
        <f t="shared" si="20424"/>
        <v>0</v>
      </c>
      <c r="AE880" s="36"/>
      <c r="AF880" s="37"/>
      <c r="AG880" s="44">
        <f t="shared" ref="AG880" si="20454">parseTime(AE880)-(AF884=INT(RIGHT($F880, 1)))</f>
        <v>0</v>
      </c>
      <c r="AH880" s="45">
        <f t="shared" si="20426"/>
        <v>0</v>
      </c>
      <c r="AI880" s="36"/>
      <c r="AJ880" s="37"/>
      <c r="AK880" s="44">
        <f>parseTime(AI880)-(AJ884=INT(RIGHT($F880, 1)))</f>
        <v>0</v>
      </c>
      <c r="AL880" s="45">
        <f t="shared" si="20427"/>
        <v>0</v>
      </c>
      <c r="AM880" s="36"/>
      <c r="AN880" s="37"/>
      <c r="AO880" s="44">
        <f t="shared" ref="AO880" si="20455">parseTime(AM880)-(AN884=INT(RIGHT($F880, 1)))</f>
        <v>0</v>
      </c>
      <c r="AP880" s="45">
        <f t="shared" si="20429"/>
        <v>0</v>
      </c>
      <c r="AQ880" s="36"/>
      <c r="AR880" s="37"/>
      <c r="AS880" s="44">
        <f t="shared" ref="AS880" si="20456">parseTime(AQ880)-(AR884=INT(RIGHT($F880, 1)))</f>
        <v>0</v>
      </c>
      <c r="AT880" s="45">
        <f t="shared" si="20431"/>
        <v>0</v>
      </c>
      <c r="AU880" s="36"/>
      <c r="AV880" s="37"/>
      <c r="AW880" s="44">
        <f>parseTime(AU880)-(AV884=INT(RIGHT($F880, 1)))</f>
        <v>0</v>
      </c>
      <c r="AX880" s="45">
        <f t="shared" si="20432"/>
        <v>0</v>
      </c>
      <c r="AY880" s="36"/>
      <c r="AZ880" s="37"/>
      <c r="BA880" s="44">
        <f>parseTime(AY880)-(AZ884=INT(RIGHT($F880, 1)))</f>
        <v>0</v>
      </c>
      <c r="BB880" s="45">
        <f t="shared" si="20433"/>
        <v>0</v>
      </c>
      <c r="BC880" s="36"/>
      <c r="BD880" s="37"/>
      <c r="BE880" s="44">
        <f>parseTime(BC880)-(BD884=INT(RIGHT($F880, 1)))</f>
        <v>0</v>
      </c>
      <c r="BF880" s="45">
        <f t="shared" si="20434"/>
        <v>0</v>
      </c>
      <c r="BG880" s="36"/>
      <c r="BH880" s="37"/>
      <c r="BI880" s="44">
        <f>parseTime(BG880)-(BH884=INT(RIGHT($F880, 1)))</f>
        <v>0</v>
      </c>
      <c r="BJ880" s="45">
        <f t="shared" si="20435"/>
        <v>0</v>
      </c>
      <c r="BK880" s="36"/>
      <c r="BL880" s="37"/>
      <c r="BM880" s="44">
        <f>parseTime(BK880)-(BL884=INT(RIGHT($F880, 1)))</f>
        <v>0</v>
      </c>
      <c r="BN880" s="45">
        <f t="shared" si="20436"/>
        <v>0</v>
      </c>
      <c r="BO880" s="36"/>
      <c r="BP880" s="37"/>
      <c r="BQ880" s="44">
        <f t="shared" ref="BQ880" si="20457">parseTime(BO880)-(BP884=INT(RIGHT($F880, 1)))</f>
        <v>0</v>
      </c>
      <c r="BR880" s="45">
        <f t="shared" si="20438"/>
        <v>0</v>
      </c>
      <c r="BS880" s="36"/>
      <c r="BT880" s="37"/>
      <c r="BU880" s="44">
        <f t="shared" ref="BU880" si="20458">parseTime(BS880)-(BT884=INT(RIGHT($F880, 1)))</f>
        <v>0</v>
      </c>
      <c r="BV880" s="45">
        <f t="shared" si="20440"/>
        <v>0</v>
      </c>
      <c r="BW880" s="36"/>
      <c r="BX880" s="37"/>
      <c r="BY880" s="44">
        <f t="shared" ref="BY880" si="20459">parseTime(BW880)-(BX884=INT(RIGHT($F880, 1)))</f>
        <v>0</v>
      </c>
      <c r="BZ880" s="45">
        <f t="shared" si="20442"/>
        <v>0</v>
      </c>
      <c r="CA880" s="36"/>
      <c r="CB880" s="37"/>
      <c r="CC880" s="44">
        <f t="shared" ref="CC880" si="20460">parseTime(CA880)-(CB884=INT(RIGHT($F880, 1)))</f>
        <v>0</v>
      </c>
      <c r="CD880" s="45">
        <f t="shared" si="20444"/>
        <v>0</v>
      </c>
      <c r="CE880" s="36"/>
      <c r="CF880" s="37"/>
      <c r="CG880" s="44">
        <f t="shared" ref="CG880" si="20461">parseTime(CE880)-(CF884=INT(RIGHT($F880, 1)))</f>
        <v>0</v>
      </c>
      <c r="CH880" s="45">
        <f t="shared" si="20446"/>
        <v>0</v>
      </c>
    </row>
    <row r="881" spans="1:86" x14ac:dyDescent="0.25">
      <c r="A881" s="56" t="s">
        <v>117</v>
      </c>
      <c r="B881" s="57">
        <f t="shared" ref="B881" ca="1" si="20462">roleHours(G879:CH885, "MFD")</f>
        <v>16</v>
      </c>
      <c r="C881" s="14">
        <f t="shared" ref="C881:C884" ca="1" si="20463">B881/8</f>
        <v>2</v>
      </c>
      <c r="D881" s="14">
        <f t="shared" ref="D881" ca="1" si="20464">B880-D880</f>
        <v>-20.700000000000003</v>
      </c>
      <c r="E881" s="20" t="s">
        <v>127</v>
      </c>
      <c r="F881" s="51" t="s">
        <v>130</v>
      </c>
      <c r="G881" s="36"/>
      <c r="H881" s="37"/>
      <c r="I881" s="44">
        <f t="shared" ref="I881" si="20465">parseTime(G881)-(H884=INT(RIGHT($F881, 1)))</f>
        <v>0</v>
      </c>
      <c r="J881" s="45">
        <f t="shared" si="20414"/>
        <v>0</v>
      </c>
      <c r="K881" s="36"/>
      <c r="L881" s="37"/>
      <c r="M881" s="44">
        <f t="shared" ref="M881" si="20466">parseTime(K881)-(L884=INT(RIGHT($F881, 1)))</f>
        <v>0</v>
      </c>
      <c r="N881" s="45">
        <f t="shared" si="20416"/>
        <v>0</v>
      </c>
      <c r="O881" s="36"/>
      <c r="P881" s="37"/>
      <c r="Q881" s="44">
        <f t="shared" ref="Q881" si="20467">parseTime(O881)-(P884=INT(RIGHT($F881, 1)))</f>
        <v>0</v>
      </c>
      <c r="R881" s="45">
        <f t="shared" si="20418"/>
        <v>0</v>
      </c>
      <c r="S881" s="36"/>
      <c r="T881" s="37"/>
      <c r="U881" s="44">
        <f t="shared" ref="U881" si="20468">parseTime(S881)-(T884=INT(RIGHT($F881, 1)))</f>
        <v>0</v>
      </c>
      <c r="V881" s="45">
        <f t="shared" si="20420"/>
        <v>0</v>
      </c>
      <c r="W881" s="36"/>
      <c r="X881" s="37"/>
      <c r="Y881" s="44">
        <f t="shared" ref="Y881" si="20469">parseTime(W881)-(X884=INT(RIGHT($F881, 1)))</f>
        <v>0</v>
      </c>
      <c r="Z881" s="45">
        <f t="shared" si="20422"/>
        <v>0</v>
      </c>
      <c r="AA881" s="36"/>
      <c r="AB881" s="37"/>
      <c r="AC881" s="44">
        <f t="shared" ref="AC881" si="20470">parseTime(AA881)-(AB884=INT(RIGHT($F881, 1)))</f>
        <v>0</v>
      </c>
      <c r="AD881" s="45">
        <f t="shared" si="20424"/>
        <v>0</v>
      </c>
      <c r="AE881" s="36"/>
      <c r="AF881" s="37"/>
      <c r="AG881" s="44">
        <f t="shared" ref="AG881" si="20471">parseTime(AE881)-(AF884=INT(RIGHT($F881, 1)))</f>
        <v>0</v>
      </c>
      <c r="AH881" s="45">
        <f t="shared" si="20426"/>
        <v>0</v>
      </c>
      <c r="AI881" s="36"/>
      <c r="AJ881" s="37"/>
      <c r="AK881" s="44">
        <f>parseTime(AI881)-(AJ884=INT(RIGHT($F881, 1)))</f>
        <v>0</v>
      </c>
      <c r="AL881" s="45">
        <f t="shared" si="20427"/>
        <v>0</v>
      </c>
      <c r="AM881" s="36"/>
      <c r="AN881" s="37"/>
      <c r="AO881" s="44">
        <f t="shared" ref="AO881" si="20472">parseTime(AM881)-(AN884=INT(RIGHT($F881, 1)))</f>
        <v>0</v>
      </c>
      <c r="AP881" s="45">
        <f t="shared" si="20429"/>
        <v>0</v>
      </c>
      <c r="AQ881" s="36"/>
      <c r="AR881" s="37"/>
      <c r="AS881" s="44">
        <f t="shared" ref="AS881" si="20473">parseTime(AQ881)-(AR884=INT(RIGHT($F881, 1)))</f>
        <v>0</v>
      </c>
      <c r="AT881" s="45">
        <f t="shared" si="20431"/>
        <v>0</v>
      </c>
      <c r="AU881" s="36"/>
      <c r="AV881" s="37"/>
      <c r="AW881" s="44">
        <f>parseTime(AU881)-(AV884=INT(RIGHT($F881, 1)))</f>
        <v>0</v>
      </c>
      <c r="AX881" s="45">
        <f t="shared" si="20432"/>
        <v>0</v>
      </c>
      <c r="AY881" s="36"/>
      <c r="AZ881" s="37"/>
      <c r="BA881" s="44">
        <f>parseTime(AY881)-(AZ884=INT(RIGHT($F881, 1)))</f>
        <v>0</v>
      </c>
      <c r="BB881" s="45">
        <f t="shared" si="20433"/>
        <v>0</v>
      </c>
      <c r="BC881" s="36"/>
      <c r="BD881" s="37"/>
      <c r="BE881" s="44">
        <f>parseTime(BC881)-(BD884=INT(RIGHT($F881, 1)))</f>
        <v>0</v>
      </c>
      <c r="BF881" s="45">
        <f t="shared" si="20434"/>
        <v>0</v>
      </c>
      <c r="BG881" s="36"/>
      <c r="BH881" s="37"/>
      <c r="BI881" s="44">
        <f>parseTime(BG881)-(BH884=INT(RIGHT($F881, 1)))</f>
        <v>0</v>
      </c>
      <c r="BJ881" s="45">
        <f t="shared" si="20435"/>
        <v>0</v>
      </c>
      <c r="BK881" s="36"/>
      <c r="BL881" s="37"/>
      <c r="BM881" s="44">
        <f>parseTime(BK881)-(BL884=INT(RIGHT($F881, 1)))</f>
        <v>0</v>
      </c>
      <c r="BN881" s="45">
        <f t="shared" si="20436"/>
        <v>0</v>
      </c>
      <c r="BO881" s="36"/>
      <c r="BP881" s="37"/>
      <c r="BQ881" s="44">
        <f t="shared" ref="BQ881" si="20474">parseTime(BO881)-(BP884=INT(RIGHT($F881, 1)))</f>
        <v>0</v>
      </c>
      <c r="BR881" s="45">
        <f t="shared" si="20438"/>
        <v>0</v>
      </c>
      <c r="BS881" s="36"/>
      <c r="BT881" s="37"/>
      <c r="BU881" s="44">
        <f t="shared" ref="BU881" si="20475">parseTime(BS881)-(BT884=INT(RIGHT($F881, 1)))</f>
        <v>0</v>
      </c>
      <c r="BV881" s="45">
        <f t="shared" si="20440"/>
        <v>0</v>
      </c>
      <c r="BW881" s="36"/>
      <c r="BX881" s="37"/>
      <c r="BY881" s="44">
        <f t="shared" ref="BY881" si="20476">parseTime(BW881)-(BX884=INT(RIGHT($F881, 1)))</f>
        <v>0</v>
      </c>
      <c r="BZ881" s="45">
        <f t="shared" si="20442"/>
        <v>0</v>
      </c>
      <c r="CA881" s="36"/>
      <c r="CB881" s="37"/>
      <c r="CC881" s="44">
        <f t="shared" ref="CC881" si="20477">parseTime(CA881)-(CB884=INT(RIGHT($F881, 1)))</f>
        <v>0</v>
      </c>
      <c r="CD881" s="45">
        <f t="shared" si="20444"/>
        <v>0</v>
      </c>
      <c r="CE881" s="36"/>
      <c r="CF881" s="37"/>
      <c r="CG881" s="44">
        <f t="shared" ref="CG881" si="20478">parseTime(CE881)-(CF884=INT(RIGHT($F881, 1)))</f>
        <v>0</v>
      </c>
      <c r="CH881" s="45">
        <f t="shared" si="20446"/>
        <v>0</v>
      </c>
    </row>
    <row r="882" spans="1:86" x14ac:dyDescent="0.25">
      <c r="A882" s="56"/>
      <c r="B882" s="57"/>
      <c r="C882" s="14">
        <f t="shared" si="20463"/>
        <v>0</v>
      </c>
      <c r="D882" s="14" t="s">
        <v>259</v>
      </c>
      <c r="E882" s="20"/>
      <c r="F882" s="51" t="s">
        <v>131</v>
      </c>
      <c r="G882" s="36"/>
      <c r="H882" s="37"/>
      <c r="I882" s="44">
        <f t="shared" ref="I882" si="20479">parseTime(G882)-(H884=INT(RIGHT($F882, 1)))</f>
        <v>0</v>
      </c>
      <c r="J882" s="45">
        <f t="shared" si="20414"/>
        <v>0</v>
      </c>
      <c r="K882" s="36"/>
      <c r="L882" s="37"/>
      <c r="M882" s="44">
        <f t="shared" ref="M882" si="20480">parseTime(K882)-(L884=INT(RIGHT($F882, 1)))</f>
        <v>0</v>
      </c>
      <c r="N882" s="45">
        <f t="shared" si="20416"/>
        <v>0</v>
      </c>
      <c r="O882" s="36"/>
      <c r="P882" s="37"/>
      <c r="Q882" s="44">
        <f t="shared" ref="Q882" si="20481">parseTime(O882)-(P884=INT(RIGHT($F882, 1)))</f>
        <v>0</v>
      </c>
      <c r="R882" s="45">
        <f t="shared" si="20418"/>
        <v>0</v>
      </c>
      <c r="S882" s="36"/>
      <c r="T882" s="37"/>
      <c r="U882" s="44">
        <f t="shared" ref="U882" si="20482">parseTime(S882)-(T884=INT(RIGHT($F882, 1)))</f>
        <v>0</v>
      </c>
      <c r="V882" s="45">
        <f t="shared" si="20420"/>
        <v>0</v>
      </c>
      <c r="W882" s="36"/>
      <c r="X882" s="37"/>
      <c r="Y882" s="44">
        <f t="shared" ref="Y882" si="20483">parseTime(W882)-(X884=INT(RIGHT($F882, 1)))</f>
        <v>0</v>
      </c>
      <c r="Z882" s="45">
        <f t="shared" si="20422"/>
        <v>0</v>
      </c>
      <c r="AA882" s="36"/>
      <c r="AB882" s="37"/>
      <c r="AC882" s="44">
        <f t="shared" ref="AC882" si="20484">parseTime(AA882)-(AB884=INT(RIGHT($F882, 1)))</f>
        <v>0</v>
      </c>
      <c r="AD882" s="45">
        <f t="shared" si="20424"/>
        <v>0</v>
      </c>
      <c r="AE882" s="36"/>
      <c r="AF882" s="37"/>
      <c r="AG882" s="44">
        <f t="shared" ref="AG882" si="20485">parseTime(AE882)-(AF884=INT(RIGHT($F882, 1)))</f>
        <v>0</v>
      </c>
      <c r="AH882" s="45">
        <f t="shared" si="20426"/>
        <v>0</v>
      </c>
      <c r="AI882" s="36"/>
      <c r="AJ882" s="37"/>
      <c r="AK882" s="44">
        <f>parseTime(AI882)-(AJ884=INT(RIGHT($F882, 1)))</f>
        <v>0</v>
      </c>
      <c r="AL882" s="45">
        <f t="shared" si="20427"/>
        <v>0</v>
      </c>
      <c r="AM882" s="36"/>
      <c r="AN882" s="37"/>
      <c r="AO882" s="44">
        <f t="shared" ref="AO882" si="20486">parseTime(AM882)-(AN884=INT(RIGHT($F882, 1)))</f>
        <v>0</v>
      </c>
      <c r="AP882" s="45">
        <f t="shared" si="20429"/>
        <v>0</v>
      </c>
      <c r="AQ882" s="36"/>
      <c r="AR882" s="37"/>
      <c r="AS882" s="44">
        <f t="shared" ref="AS882" si="20487">parseTime(AQ882)-(AR884=INT(RIGHT($F882, 1)))</f>
        <v>0</v>
      </c>
      <c r="AT882" s="45">
        <f t="shared" si="20431"/>
        <v>0</v>
      </c>
      <c r="AU882" s="36"/>
      <c r="AV882" s="37"/>
      <c r="AW882" s="44">
        <f>parseTime(AU882)-(AV884=INT(RIGHT($F882, 1)))</f>
        <v>0</v>
      </c>
      <c r="AX882" s="45">
        <f t="shared" si="20432"/>
        <v>0</v>
      </c>
      <c r="AY882" s="36"/>
      <c r="AZ882" s="37"/>
      <c r="BA882" s="44">
        <f>parseTime(AY882)-(AZ884=INT(RIGHT($F882, 1)))</f>
        <v>0</v>
      </c>
      <c r="BB882" s="45">
        <f t="shared" si="20433"/>
        <v>0</v>
      </c>
      <c r="BC882" s="36"/>
      <c r="BD882" s="37"/>
      <c r="BE882" s="44">
        <f>parseTime(BC882)-(BD884=INT(RIGHT($F882, 1)))</f>
        <v>0</v>
      </c>
      <c r="BF882" s="45">
        <f t="shared" si="20434"/>
        <v>0</v>
      </c>
      <c r="BG882" s="36"/>
      <c r="BH882" s="37"/>
      <c r="BI882" s="44">
        <f>parseTime(BG882)-(BH884=INT(RIGHT($F882, 1)))</f>
        <v>0</v>
      </c>
      <c r="BJ882" s="45">
        <f t="shared" si="20435"/>
        <v>0</v>
      </c>
      <c r="BK882" s="36"/>
      <c r="BL882" s="37"/>
      <c r="BM882" s="44">
        <f>parseTime(BK882)-(BL884=INT(RIGHT($F882, 1)))</f>
        <v>0</v>
      </c>
      <c r="BN882" s="45">
        <f t="shared" si="20436"/>
        <v>0</v>
      </c>
      <c r="BO882" s="36"/>
      <c r="BP882" s="37"/>
      <c r="BQ882" s="44">
        <f t="shared" ref="BQ882" si="20488">parseTime(BO882)-(BP884=INT(RIGHT($F882, 1)))</f>
        <v>0</v>
      </c>
      <c r="BR882" s="45">
        <f t="shared" si="20438"/>
        <v>0</v>
      </c>
      <c r="BS882" s="36"/>
      <c r="BT882" s="37"/>
      <c r="BU882" s="44">
        <f t="shared" ref="BU882" si="20489">parseTime(BS882)-(BT884=INT(RIGHT($F882, 1)))</f>
        <v>0</v>
      </c>
      <c r="BV882" s="45">
        <f t="shared" si="20440"/>
        <v>0</v>
      </c>
      <c r="BW882" s="36"/>
      <c r="BX882" s="37"/>
      <c r="BY882" s="44">
        <f t="shared" ref="BY882" si="20490">parseTime(BW882)-(BX884=INT(RIGHT($F882, 1)))</f>
        <v>0</v>
      </c>
      <c r="BZ882" s="45">
        <f t="shared" si="20442"/>
        <v>0</v>
      </c>
      <c r="CA882" s="36"/>
      <c r="CB882" s="37"/>
      <c r="CC882" s="44">
        <f t="shared" ref="CC882" si="20491">parseTime(CA882)-(CB884=INT(RIGHT($F882, 1)))</f>
        <v>0</v>
      </c>
      <c r="CD882" s="45">
        <f t="shared" si="20444"/>
        <v>0</v>
      </c>
      <c r="CE882" s="36"/>
      <c r="CF882" s="37"/>
      <c r="CG882" s="44">
        <f t="shared" ref="CG882" si="20492">parseTime(CE882)-(CF884=INT(RIGHT($F882, 1)))</f>
        <v>0</v>
      </c>
      <c r="CH882" s="45">
        <f t="shared" si="20446"/>
        <v>0</v>
      </c>
    </row>
    <row r="883" spans="1:86" x14ac:dyDescent="0.25">
      <c r="A883" s="56" t="s">
        <v>119</v>
      </c>
      <c r="B883" s="57">
        <f t="shared" ref="B883" ca="1" si="20493">roleHours(G879:CH885, "MCC")</f>
        <v>0</v>
      </c>
      <c r="C883" s="14">
        <f t="shared" ca="1" si="20463"/>
        <v>0</v>
      </c>
      <c r="D883" s="14" t="s">
        <v>260</v>
      </c>
      <c r="E883" s="20">
        <v>4.6500000000000004</v>
      </c>
      <c r="F883" s="51" t="s">
        <v>132</v>
      </c>
      <c r="G883" s="36"/>
      <c r="H883" s="37"/>
      <c r="I883" s="44">
        <f t="shared" ref="I883" si="20494">parseTime(G883)-(H884=INT(RIGHT($F883, 1)))</f>
        <v>0</v>
      </c>
      <c r="J883" s="45">
        <f t="shared" si="20414"/>
        <v>0</v>
      </c>
      <c r="K883" s="36"/>
      <c r="L883" s="37"/>
      <c r="M883" s="44">
        <f t="shared" ref="M883" si="20495">parseTime(K883)-(L884=INT(RIGHT($F883, 1)))</f>
        <v>0</v>
      </c>
      <c r="N883" s="45">
        <f t="shared" si="20416"/>
        <v>0</v>
      </c>
      <c r="O883" s="36"/>
      <c r="P883" s="37"/>
      <c r="Q883" s="44">
        <f t="shared" ref="Q883" si="20496">parseTime(O883)-(P884=INT(RIGHT($F883, 1)))</f>
        <v>0</v>
      </c>
      <c r="R883" s="45">
        <f t="shared" si="20418"/>
        <v>0</v>
      </c>
      <c r="S883" s="36"/>
      <c r="T883" s="37"/>
      <c r="U883" s="44">
        <f t="shared" ref="U883" si="20497">parseTime(S883)-(T884=INT(RIGHT($F883, 1)))</f>
        <v>0</v>
      </c>
      <c r="V883" s="45">
        <f t="shared" si="20420"/>
        <v>0</v>
      </c>
      <c r="W883" s="36"/>
      <c r="X883" s="37"/>
      <c r="Y883" s="44">
        <f t="shared" ref="Y883" si="20498">parseTime(W883)-(X884=INT(RIGHT($F883, 1)))</f>
        <v>0</v>
      </c>
      <c r="Z883" s="45">
        <f t="shared" si="20422"/>
        <v>0</v>
      </c>
      <c r="AA883" s="36"/>
      <c r="AB883" s="37"/>
      <c r="AC883" s="44">
        <f t="shared" ref="AC883" si="20499">parseTime(AA883)-(AB884=INT(RIGHT($F883, 1)))</f>
        <v>0</v>
      </c>
      <c r="AD883" s="45">
        <f t="shared" si="20424"/>
        <v>0</v>
      </c>
      <c r="AE883" s="36"/>
      <c r="AF883" s="37"/>
      <c r="AG883" s="44">
        <f t="shared" ref="AG883" si="20500">parseTime(AE883)-(AF884=INT(RIGHT($F883, 1)))</f>
        <v>0</v>
      </c>
      <c r="AH883" s="45">
        <f t="shared" si="20426"/>
        <v>0</v>
      </c>
      <c r="AI883" s="36"/>
      <c r="AJ883" s="37"/>
      <c r="AK883" s="44">
        <f>parseTime(AI883)-(AJ884=INT(RIGHT($F883, 1)))</f>
        <v>0</v>
      </c>
      <c r="AL883" s="45">
        <f t="shared" si="20427"/>
        <v>0</v>
      </c>
      <c r="AM883" s="36"/>
      <c r="AN883" s="37"/>
      <c r="AO883" s="44">
        <f t="shared" ref="AO883" si="20501">parseTime(AM883)-(AN884=INT(RIGHT($F883, 1)))</f>
        <v>0</v>
      </c>
      <c r="AP883" s="45">
        <f t="shared" si="20429"/>
        <v>0</v>
      </c>
      <c r="AQ883" s="36"/>
      <c r="AR883" s="37"/>
      <c r="AS883" s="44">
        <f t="shared" ref="AS883" si="20502">parseTime(AQ883)-(AR884=INT(RIGHT($F883, 1)))</f>
        <v>0</v>
      </c>
      <c r="AT883" s="45">
        <f t="shared" si="20431"/>
        <v>0</v>
      </c>
      <c r="AU883" s="36"/>
      <c r="AV883" s="37"/>
      <c r="AW883" s="44">
        <f>parseTime(AU883)-(AV884=INT(RIGHT($F883, 1)))</f>
        <v>0</v>
      </c>
      <c r="AX883" s="45">
        <f t="shared" si="20432"/>
        <v>0</v>
      </c>
      <c r="AY883" s="36"/>
      <c r="AZ883" s="37"/>
      <c r="BA883" s="44">
        <f>parseTime(AY883)-(AZ884=INT(RIGHT($F883, 1)))</f>
        <v>0</v>
      </c>
      <c r="BB883" s="45">
        <f t="shared" si="20433"/>
        <v>0</v>
      </c>
      <c r="BC883" s="36"/>
      <c r="BD883" s="37"/>
      <c r="BE883" s="44">
        <f>parseTime(BC883)-(BD884=INT(RIGHT($F883, 1)))</f>
        <v>0</v>
      </c>
      <c r="BF883" s="45">
        <f t="shared" si="20434"/>
        <v>0</v>
      </c>
      <c r="BG883" s="36"/>
      <c r="BH883" s="37"/>
      <c r="BI883" s="44">
        <f>parseTime(BG883)-(BH884=INT(RIGHT($F883, 1)))</f>
        <v>0</v>
      </c>
      <c r="BJ883" s="45">
        <f t="shared" si="20435"/>
        <v>0</v>
      </c>
      <c r="BK883" s="36"/>
      <c r="BL883" s="37"/>
      <c r="BM883" s="44">
        <f>parseTime(BK883)-(BL884=INT(RIGHT($F883, 1)))</f>
        <v>0</v>
      </c>
      <c r="BN883" s="45">
        <f t="shared" si="20436"/>
        <v>0</v>
      </c>
      <c r="BO883" s="36"/>
      <c r="BP883" s="37"/>
      <c r="BQ883" s="44">
        <f t="shared" ref="BQ883" si="20503">parseTime(BO883)-(BP884=INT(RIGHT($F883, 1)))</f>
        <v>0</v>
      </c>
      <c r="BR883" s="45">
        <f t="shared" si="20438"/>
        <v>0</v>
      </c>
      <c r="BS883" s="36"/>
      <c r="BT883" s="37"/>
      <c r="BU883" s="44">
        <f t="shared" ref="BU883" si="20504">parseTime(BS883)-(BT884=INT(RIGHT($F883, 1)))</f>
        <v>0</v>
      </c>
      <c r="BV883" s="45">
        <f t="shared" si="20440"/>
        <v>0</v>
      </c>
      <c r="BW883" s="36"/>
      <c r="BX883" s="37"/>
      <c r="BY883" s="44">
        <f t="shared" ref="BY883" si="20505">parseTime(BW883)-(BX884=INT(RIGHT($F883, 1)))</f>
        <v>0</v>
      </c>
      <c r="BZ883" s="45">
        <f t="shared" si="20442"/>
        <v>0</v>
      </c>
      <c r="CA883" s="36"/>
      <c r="CB883" s="37"/>
      <c r="CC883" s="44">
        <f t="shared" ref="CC883" si="20506">parseTime(CA883)-(CB884=INT(RIGHT($F883, 1)))</f>
        <v>0</v>
      </c>
      <c r="CD883" s="45">
        <f t="shared" si="20444"/>
        <v>0</v>
      </c>
      <c r="CE883" s="36"/>
      <c r="CF883" s="37"/>
      <c r="CG883" s="44">
        <f t="shared" ref="CG883" si="20507">parseTime(CE883)-(CF884=INT(RIGHT($F883, 1)))</f>
        <v>0</v>
      </c>
      <c r="CH883" s="45">
        <f t="shared" si="20446"/>
        <v>0</v>
      </c>
    </row>
    <row r="884" spans="1:86" x14ac:dyDescent="0.25">
      <c r="A884" s="56"/>
      <c r="B884" s="57"/>
      <c r="C884" s="14">
        <f t="shared" si="20463"/>
        <v>0</v>
      </c>
      <c r="D884" s="14"/>
      <c r="E884" s="20"/>
      <c r="F884" s="51"/>
      <c r="G884" s="46" t="s">
        <v>134</v>
      </c>
      <c r="H884" s="38">
        <f t="shared" ref="H884" si="20508">lunchAdjust(G879:H883)</f>
        <v>0</v>
      </c>
      <c r="I884" s="48" t="s">
        <v>0</v>
      </c>
      <c r="J884" s="39">
        <f t="shared" ref="J884" si="20509">SUMPRODUCT(I879:I883*J879:J883)</f>
        <v>0</v>
      </c>
      <c r="K884" s="46" t="s">
        <v>134</v>
      </c>
      <c r="L884" s="38">
        <f t="shared" ref="L884" si="20510">lunchAdjust(K879:L883)</f>
        <v>0</v>
      </c>
      <c r="M884" s="48" t="s">
        <v>0</v>
      </c>
      <c r="N884" s="39">
        <f t="shared" ref="N884" si="20511">SUMPRODUCT(M879:M883*N879:N883)</f>
        <v>0</v>
      </c>
      <c r="O884" s="46" t="s">
        <v>134</v>
      </c>
      <c r="P884" s="38">
        <f t="shared" ref="P884" si="20512">lunchAdjust(O879:P883)</f>
        <v>0</v>
      </c>
      <c r="Q884" s="48" t="s">
        <v>0</v>
      </c>
      <c r="R884" s="39">
        <f t="shared" ref="R884" si="20513">SUMPRODUCT(Q879:Q883*R879:R883)</f>
        <v>0</v>
      </c>
      <c r="S884" s="46" t="s">
        <v>134</v>
      </c>
      <c r="T884" s="38">
        <f t="shared" ref="T884" si="20514">lunchAdjust(S879:T883)</f>
        <v>0</v>
      </c>
      <c r="U884" s="48" t="s">
        <v>0</v>
      </c>
      <c r="V884" s="39">
        <f t="shared" ref="V884" si="20515">SUMPRODUCT(U879:U883*V879:V883)</f>
        <v>0</v>
      </c>
      <c r="W884" s="46" t="s">
        <v>134</v>
      </c>
      <c r="X884" s="38">
        <f t="shared" ref="X884" si="20516">lunchAdjust(W879:X883)</f>
        <v>0</v>
      </c>
      <c r="Y884" s="48" t="s">
        <v>0</v>
      </c>
      <c r="Z884" s="39">
        <f t="shared" ref="Z884" si="20517">SUMPRODUCT(Y879:Y883*Z879:Z883)</f>
        <v>0</v>
      </c>
      <c r="AA884" s="46" t="s">
        <v>134</v>
      </c>
      <c r="AB884" s="38">
        <f t="shared" ref="AB884" si="20518">lunchAdjust(AA879:AB883)</f>
        <v>0</v>
      </c>
      <c r="AC884" s="48" t="s">
        <v>0</v>
      </c>
      <c r="AD884" s="39">
        <f t="shared" ref="AD884" si="20519">SUMPRODUCT(AC879:AC883*AD879:AD883)</f>
        <v>0</v>
      </c>
      <c r="AE884" s="46" t="s">
        <v>134</v>
      </c>
      <c r="AF884" s="38">
        <f t="shared" ref="AF884" si="20520">lunchAdjust(AE879:AF883)</f>
        <v>0</v>
      </c>
      <c r="AG884" s="48" t="s">
        <v>0</v>
      </c>
      <c r="AH884" s="39">
        <f t="shared" ref="AH884" si="20521">SUMPRODUCT(AG879:AG883*AH879:AH883)</f>
        <v>0</v>
      </c>
      <c r="AI884" s="46" t="s">
        <v>134</v>
      </c>
      <c r="AJ884" s="38">
        <f t="shared" ref="AJ884" si="20522">lunchAdjust(AI879:AJ883)</f>
        <v>1</v>
      </c>
      <c r="AK884" s="48" t="s">
        <v>0</v>
      </c>
      <c r="AL884" s="39">
        <f t="shared" ref="AL884" si="20523">SUMPRODUCT(AK879:AK883*AL879:AL883)</f>
        <v>8</v>
      </c>
      <c r="AM884" s="46" t="s">
        <v>134</v>
      </c>
      <c r="AN884" s="38">
        <f t="shared" ref="AN884" si="20524">lunchAdjust(AM879:AN883)</f>
        <v>1</v>
      </c>
      <c r="AO884" s="48" t="s">
        <v>0</v>
      </c>
      <c r="AP884" s="39">
        <f t="shared" ref="AP884" si="20525">SUMPRODUCT(AO879:AO883*AP879:AP883)</f>
        <v>8</v>
      </c>
      <c r="AQ884" s="46" t="s">
        <v>134</v>
      </c>
      <c r="AR884" s="38">
        <f t="shared" ref="AR884" si="20526">lunchAdjust(AQ879:AR883)</f>
        <v>0</v>
      </c>
      <c r="AS884" s="48" t="s">
        <v>0</v>
      </c>
      <c r="AT884" s="39">
        <f t="shared" ref="AT884" si="20527">SUMPRODUCT(AS879:AS883*AT879:AT883)</f>
        <v>0</v>
      </c>
      <c r="AU884" s="46" t="s">
        <v>134</v>
      </c>
      <c r="AV884" s="38">
        <f t="shared" ref="AV884" si="20528">lunchAdjust(AU879:AV883)</f>
        <v>0</v>
      </c>
      <c r="AW884" s="48" t="s">
        <v>0</v>
      </c>
      <c r="AX884" s="39">
        <f t="shared" ref="AX884" si="20529">SUMPRODUCT(AW879:AW883*AX879:AX883)</f>
        <v>0</v>
      </c>
      <c r="AY884" s="46" t="s">
        <v>134</v>
      </c>
      <c r="AZ884" s="38">
        <f t="shared" ref="AZ884" si="20530">lunchAdjust(AY879:AZ883)</f>
        <v>0</v>
      </c>
      <c r="BA884" s="48" t="s">
        <v>0</v>
      </c>
      <c r="BB884" s="39">
        <f t="shared" ref="BB884" si="20531">SUMPRODUCT(BA879:BA883*BB879:BB883)</f>
        <v>0</v>
      </c>
      <c r="BC884" s="46" t="s">
        <v>134</v>
      </c>
      <c r="BD884" s="38">
        <f t="shared" ref="BD884" si="20532">lunchAdjust(BC879:BD883)</f>
        <v>0</v>
      </c>
      <c r="BE884" s="48" t="s">
        <v>0</v>
      </c>
      <c r="BF884" s="39">
        <f t="shared" ref="BF884" si="20533">SUMPRODUCT(BE879:BE883*BF879:BF883)</f>
        <v>0</v>
      </c>
      <c r="BG884" s="46" t="s">
        <v>134</v>
      </c>
      <c r="BH884" s="38">
        <f t="shared" ref="BH884" si="20534">lunchAdjust(BG879:BH883)</f>
        <v>0</v>
      </c>
      <c r="BI884" s="48" t="s">
        <v>0</v>
      </c>
      <c r="BJ884" s="39">
        <f t="shared" ref="BJ884" si="20535">SUMPRODUCT(BI879:BI883*BJ879:BJ883)</f>
        <v>0</v>
      </c>
      <c r="BK884" s="46" t="s">
        <v>134</v>
      </c>
      <c r="BL884" s="38">
        <f t="shared" ref="BL884" si="20536">lunchAdjust(BK879:BL883)</f>
        <v>0</v>
      </c>
      <c r="BM884" s="48" t="s">
        <v>0</v>
      </c>
      <c r="BN884" s="39">
        <f t="shared" ref="BN884" si="20537">SUMPRODUCT(BM879:BM883*BN879:BN883)</f>
        <v>0</v>
      </c>
      <c r="BO884" s="46" t="s">
        <v>134</v>
      </c>
      <c r="BP884" s="38">
        <f t="shared" ref="BP884" si="20538">lunchAdjust(BO879:BP883)</f>
        <v>0</v>
      </c>
      <c r="BQ884" s="48" t="s">
        <v>0</v>
      </c>
      <c r="BR884" s="39">
        <f t="shared" ref="BR884" si="20539">SUMPRODUCT(BQ879:BQ883*BR879:BR883)</f>
        <v>0</v>
      </c>
      <c r="BS884" s="46" t="s">
        <v>134</v>
      </c>
      <c r="BT884" s="38">
        <f t="shared" ref="BT884" si="20540">lunchAdjust(BS879:BT883)</f>
        <v>0</v>
      </c>
      <c r="BU884" s="48" t="s">
        <v>0</v>
      </c>
      <c r="BV884" s="39">
        <f t="shared" ref="BV884" si="20541">SUMPRODUCT(BU879:BU883*BV879:BV883)</f>
        <v>0</v>
      </c>
      <c r="BW884" s="46" t="s">
        <v>134</v>
      </c>
      <c r="BX884" s="38">
        <f t="shared" ref="BX884" si="20542">lunchAdjust(BW879:BX883)</f>
        <v>0</v>
      </c>
      <c r="BY884" s="48" t="s">
        <v>0</v>
      </c>
      <c r="BZ884" s="39">
        <f t="shared" ref="BZ884" si="20543">SUMPRODUCT(BY879:BY883*BZ879:BZ883)</f>
        <v>0</v>
      </c>
      <c r="CA884" s="46" t="s">
        <v>134</v>
      </c>
      <c r="CB884" s="38">
        <f t="shared" ref="CB884" si="20544">lunchAdjust(CA879:CB883)</f>
        <v>0</v>
      </c>
      <c r="CC884" s="48" t="s">
        <v>0</v>
      </c>
      <c r="CD884" s="39">
        <f t="shared" ref="CD884" si="20545">SUMPRODUCT(CC879:CC883*CD879:CD883)</f>
        <v>0</v>
      </c>
      <c r="CE884" s="46" t="s">
        <v>134</v>
      </c>
      <c r="CF884" s="38">
        <f t="shared" ref="CF884" si="20546">lunchAdjust(CE879:CF883)</f>
        <v>0</v>
      </c>
      <c r="CG884" s="48" t="s">
        <v>0</v>
      </c>
      <c r="CH884" s="39">
        <f t="shared" ref="CH884" si="20547">SUMPRODUCT(CG879:CG883*CH879:CH883)</f>
        <v>0</v>
      </c>
    </row>
    <row r="885" spans="1:86" ht="15.75" thickBot="1" x14ac:dyDescent="0.3">
      <c r="A885" s="58" t="s">
        <v>121</v>
      </c>
      <c r="B885" s="59">
        <f t="shared" ref="B885" ca="1" si="20548">roleHours(G879:CH885, "OUT")</f>
        <v>0</v>
      </c>
      <c r="C885" s="54" t="s">
        <v>137</v>
      </c>
      <c r="D885" s="22">
        <f t="shared" ref="D885" ca="1" si="20549">roleHours(G879:CH885, "PTO")</f>
        <v>0</v>
      </c>
      <c r="E885" s="23"/>
      <c r="F885" s="52"/>
      <c r="G885" s="47" t="s">
        <v>39</v>
      </c>
      <c r="H885" s="40">
        <f t="shared" si="19023"/>
        <v>0</v>
      </c>
      <c r="I885" s="49" t="s">
        <v>135</v>
      </c>
      <c r="J885" s="41">
        <f t="shared" ref="J885" si="20550">J884*G$4</f>
        <v>0</v>
      </c>
      <c r="K885" s="47" t="s">
        <v>39</v>
      </c>
      <c r="L885" s="40">
        <f t="shared" ref="L885" si="20551">SUMPRODUCT(M879:M883*(L879:L883="PTO"))+SUMPRODUCT(M879:M883*(L879:L883="HOL"))</f>
        <v>0</v>
      </c>
      <c r="M885" s="49" t="s">
        <v>135</v>
      </c>
      <c r="N885" s="41">
        <f t="shared" ref="N885" si="20552">N884*K$4</f>
        <v>0</v>
      </c>
      <c r="O885" s="47" t="s">
        <v>39</v>
      </c>
      <c r="P885" s="40">
        <f t="shared" ref="P885" si="20553">SUMPRODUCT(Q879:Q883*(P879:P883="PTO"))+SUMPRODUCT(Q879:Q883*(P879:P883="HOL"))</f>
        <v>0</v>
      </c>
      <c r="Q885" s="49" t="s">
        <v>135</v>
      </c>
      <c r="R885" s="41">
        <f t="shared" ref="R885" si="20554">R884*O$4</f>
        <v>0</v>
      </c>
      <c r="S885" s="47" t="s">
        <v>39</v>
      </c>
      <c r="T885" s="40">
        <f t="shared" ref="T885" si="20555">SUMPRODUCT(U879:U883*(T879:T883="PTO"))+SUMPRODUCT(U879:U883*(T879:T883="HOL"))</f>
        <v>0</v>
      </c>
      <c r="U885" s="49" t="s">
        <v>135</v>
      </c>
      <c r="V885" s="41">
        <f t="shared" ref="V885" si="20556">V884*S$4</f>
        <v>0</v>
      </c>
      <c r="W885" s="47" t="s">
        <v>39</v>
      </c>
      <c r="X885" s="40">
        <f t="shared" ref="X885" si="20557">SUMPRODUCT(Y879:Y883*(X879:X883="PTO"))+SUMPRODUCT(Y879:Y883*(X879:X883="HOL"))</f>
        <v>0</v>
      </c>
      <c r="Y885" s="49" t="s">
        <v>135</v>
      </c>
      <c r="Z885" s="41">
        <f t="shared" ref="Z885" si="20558">Z884*W$4</f>
        <v>0</v>
      </c>
      <c r="AA885" s="47" t="s">
        <v>39</v>
      </c>
      <c r="AB885" s="40">
        <f t="shared" ref="AB885" si="20559">SUMPRODUCT(AC879:AC883*(AB879:AB883="PTO"))+SUMPRODUCT(AC879:AC883*(AB879:AB883="HOL"))</f>
        <v>0</v>
      </c>
      <c r="AC885" s="49" t="s">
        <v>135</v>
      </c>
      <c r="AD885" s="41">
        <f t="shared" ref="AD885" si="20560">AD884*AA$4</f>
        <v>0</v>
      </c>
      <c r="AE885" s="47" t="s">
        <v>39</v>
      </c>
      <c r="AF885" s="40">
        <f t="shared" ref="AF885" si="20561">SUMPRODUCT(AG879:AG883*(AF879:AF883="PTO"))+SUMPRODUCT(AG879:AG883*(AF879:AF883="HOL"))</f>
        <v>0</v>
      </c>
      <c r="AG885" s="49" t="s">
        <v>135</v>
      </c>
      <c r="AH885" s="41">
        <f t="shared" ref="AH885" si="20562">AH884*AE$4</f>
        <v>0</v>
      </c>
      <c r="AI885" s="47" t="s">
        <v>39</v>
      </c>
      <c r="AJ885" s="40">
        <f t="shared" ref="AJ885" si="20563">SUMPRODUCT(AK879:AK883*(AJ879:AJ883="PTO"))+SUMPRODUCT(AK879:AK883*(AJ879:AJ883="HOL"))</f>
        <v>0</v>
      </c>
      <c r="AK885" s="49" t="s">
        <v>135</v>
      </c>
      <c r="AL885" s="41">
        <f>AL884*AI$4</f>
        <v>8</v>
      </c>
      <c r="AM885" s="47" t="s">
        <v>39</v>
      </c>
      <c r="AN885" s="40">
        <f t="shared" ref="AN885" si="20564">SUMPRODUCT(AO879:AO883*(AN879:AN883="PTO"))+SUMPRODUCT(AO879:AO883*(AN879:AN883="HOL"))</f>
        <v>0</v>
      </c>
      <c r="AO885" s="49" t="s">
        <v>135</v>
      </c>
      <c r="AP885" s="41">
        <f t="shared" ref="AP885" si="20565">AP884*AM$4</f>
        <v>8</v>
      </c>
      <c r="AQ885" s="47" t="s">
        <v>39</v>
      </c>
      <c r="AR885" s="40">
        <f t="shared" ref="AR885" si="20566">SUMPRODUCT(AS879:AS883*(AR879:AR883="PTO"))+SUMPRODUCT(AS879:AS883*(AR879:AR883="HOL"))</f>
        <v>0</v>
      </c>
      <c r="AS885" s="49" t="s">
        <v>135</v>
      </c>
      <c r="AT885" s="41">
        <f t="shared" ref="AT885" si="20567">AT884*AQ$4</f>
        <v>0</v>
      </c>
      <c r="AU885" s="47" t="s">
        <v>39</v>
      </c>
      <c r="AV885" s="40">
        <f t="shared" ref="AV885" si="20568">SUMPRODUCT(AW879:AW883*(AV879:AV883="PTO"))+SUMPRODUCT(AW879:AW883*(AV879:AV883="HOL"))</f>
        <v>0</v>
      </c>
      <c r="AW885" s="49" t="s">
        <v>135</v>
      </c>
      <c r="AX885" s="41">
        <f>AX884*AU$4</f>
        <v>0</v>
      </c>
      <c r="AY885" s="47" t="s">
        <v>39</v>
      </c>
      <c r="AZ885" s="40">
        <f t="shared" ref="AZ885" si="20569">SUMPRODUCT(BA879:BA883*(AZ879:AZ883="PTO"))+SUMPRODUCT(BA879:BA883*(AZ879:AZ883="HOL"))</f>
        <v>0</v>
      </c>
      <c r="BA885" s="49" t="s">
        <v>135</v>
      </c>
      <c r="BB885" s="41">
        <f>BB884*AY$4</f>
        <v>0</v>
      </c>
      <c r="BC885" s="47" t="s">
        <v>39</v>
      </c>
      <c r="BD885" s="40">
        <f t="shared" ref="BD885" si="20570">SUMPRODUCT(BE879:BE883*(BD879:BD883="PTO"))+SUMPRODUCT(BE879:BE883*(BD879:BD883="HOL"))</f>
        <v>0</v>
      </c>
      <c r="BE885" s="49" t="s">
        <v>135</v>
      </c>
      <c r="BF885" s="41">
        <f>BF884*BC$4</f>
        <v>0</v>
      </c>
      <c r="BG885" s="47" t="s">
        <v>39</v>
      </c>
      <c r="BH885" s="40">
        <f t="shared" ref="BH885" si="20571">SUMPRODUCT(BI879:BI883*(BH879:BH883="PTO"))+SUMPRODUCT(BI879:BI883*(BH879:BH883="HOL"))</f>
        <v>0</v>
      </c>
      <c r="BI885" s="49" t="s">
        <v>135</v>
      </c>
      <c r="BJ885" s="41">
        <f>BJ884*BG$4</f>
        <v>0</v>
      </c>
      <c r="BK885" s="47" t="s">
        <v>39</v>
      </c>
      <c r="BL885" s="40">
        <f t="shared" ref="BL885" si="20572">SUMPRODUCT(BM879:BM883*(BL879:BL883="PTO"))+SUMPRODUCT(BM879:BM883*(BL879:BL883="HOL"))</f>
        <v>0</v>
      </c>
      <c r="BM885" s="49" t="s">
        <v>135</v>
      </c>
      <c r="BN885" s="41">
        <f>BN884*BK$4</f>
        <v>0</v>
      </c>
      <c r="BO885" s="47" t="s">
        <v>39</v>
      </c>
      <c r="BP885" s="40">
        <f t="shared" ref="BP885" si="20573">SUMPRODUCT(BQ879:BQ883*(BP879:BP883="PTO"))+SUMPRODUCT(BQ879:BQ883*(BP879:BP883="HOL"))</f>
        <v>0</v>
      </c>
      <c r="BQ885" s="49" t="s">
        <v>135</v>
      </c>
      <c r="BR885" s="41">
        <f t="shared" ref="BR885" si="20574">BR884*BO$4</f>
        <v>0</v>
      </c>
      <c r="BS885" s="47" t="s">
        <v>39</v>
      </c>
      <c r="BT885" s="40">
        <f t="shared" ref="BT885" si="20575">SUMPRODUCT(BU879:BU883*(BT879:BT883="PTO"))+SUMPRODUCT(BU879:BU883*(BT879:BT883="HOL"))</f>
        <v>0</v>
      </c>
      <c r="BU885" s="49" t="s">
        <v>135</v>
      </c>
      <c r="BV885" s="41">
        <f t="shared" ref="BV885" si="20576">BV884*BS$4</f>
        <v>0</v>
      </c>
      <c r="BW885" s="47" t="s">
        <v>39</v>
      </c>
      <c r="BX885" s="40">
        <f t="shared" ref="BX885" si="20577">SUMPRODUCT(BY879:BY883*(BX879:BX883="PTO"))+SUMPRODUCT(BY879:BY883*(BX879:BX883="HOL"))</f>
        <v>0</v>
      </c>
      <c r="BY885" s="49" t="s">
        <v>135</v>
      </c>
      <c r="BZ885" s="41">
        <f t="shared" ref="BZ885" si="20578">BZ884*BW$4</f>
        <v>0</v>
      </c>
      <c r="CA885" s="47" t="s">
        <v>39</v>
      </c>
      <c r="CB885" s="40">
        <f t="shared" ref="CB885" si="20579">SUMPRODUCT(CC879:CC883*(CB879:CB883="PTO"))+SUMPRODUCT(CC879:CC883*(CB879:CB883="HOL"))</f>
        <v>0</v>
      </c>
      <c r="CC885" s="49" t="s">
        <v>135</v>
      </c>
      <c r="CD885" s="41">
        <f t="shared" ref="CD885" si="20580">CD884*CA$4</f>
        <v>0</v>
      </c>
      <c r="CE885" s="47" t="s">
        <v>39</v>
      </c>
      <c r="CF885" s="40">
        <f t="shared" ref="CF885" si="20581">SUMPRODUCT(CG879:CG883*(CF879:CF883="PTO"))+SUMPRODUCT(CG879:CG883*(CF879:CF883="HOL"))</f>
        <v>0</v>
      </c>
      <c r="CG885" s="49" t="s">
        <v>135</v>
      </c>
      <c r="CH885" s="41">
        <f t="shared" ref="CH885" si="20582">CH884*CE$4</f>
        <v>0</v>
      </c>
    </row>
    <row r="886" spans="1:86" x14ac:dyDescent="0.25">
      <c r="A886" s="70" t="s">
        <v>133</v>
      </c>
      <c r="B886" s="71">
        <f t="shared" ref="B886" ca="1" si="20583">D886-B887</f>
        <v>0</v>
      </c>
      <c r="C886" s="72" t="s">
        <v>122</v>
      </c>
      <c r="D886" s="71">
        <f>IFERROR(INDEX(Holidays[FTE], MATCH(Entry!E886, Holidays[Date], 0)), 1)*8*INDEX(FTEguide[[1]:[12]], MATCH(Entry!E887, FTEguide[Weekday], 0), IF(Entry!E889&gt;0, Entry!E889, MONTH(Entry!E886)))</f>
        <v>0</v>
      </c>
      <c r="E886" s="60">
        <f t="shared" si="20241"/>
        <v>43954</v>
      </c>
      <c r="F886" s="50" t="s">
        <v>128</v>
      </c>
      <c r="G886" s="34"/>
      <c r="H886" s="35"/>
      <c r="I886" s="42">
        <f t="shared" ref="I886" si="20584">parseTime(G886)-(H891=INT(RIGHT($F886, 1)))</f>
        <v>0</v>
      </c>
      <c r="J886" s="43">
        <f t="shared" ref="J886:J890" si="20585">isClocked(H886)</f>
        <v>0</v>
      </c>
      <c r="K886" s="34"/>
      <c r="L886" s="35"/>
      <c r="M886" s="42">
        <f t="shared" ref="M886" si="20586">parseTime(K886)-(L891=INT(RIGHT($F886, 1)))</f>
        <v>0</v>
      </c>
      <c r="N886" s="43">
        <f t="shared" ref="N886:N890" si="20587">isClocked(L886)</f>
        <v>0</v>
      </c>
      <c r="O886" s="34"/>
      <c r="P886" s="35"/>
      <c r="Q886" s="42">
        <f t="shared" ref="Q886" si="20588">parseTime(O886)-(P891=INT(RIGHT($F886, 1)))</f>
        <v>0</v>
      </c>
      <c r="R886" s="43">
        <f t="shared" ref="R886:R890" si="20589">isClocked(P886)</f>
        <v>0</v>
      </c>
      <c r="S886" s="34"/>
      <c r="T886" s="35"/>
      <c r="U886" s="42">
        <f t="shared" ref="U886" si="20590">parseTime(S886)-(T891=INT(RIGHT($F886, 1)))</f>
        <v>0</v>
      </c>
      <c r="V886" s="43">
        <f t="shared" ref="V886:V890" si="20591">isClocked(T886)</f>
        <v>0</v>
      </c>
      <c r="W886" s="34"/>
      <c r="X886" s="35"/>
      <c r="Y886" s="42">
        <f t="shared" ref="Y886" si="20592">parseTime(W886)-(X891=INT(RIGHT($F886, 1)))</f>
        <v>0</v>
      </c>
      <c r="Z886" s="43">
        <f t="shared" ref="Z886:Z890" si="20593">isClocked(X886)</f>
        <v>0</v>
      </c>
      <c r="AA886" s="34"/>
      <c r="AB886" s="35"/>
      <c r="AC886" s="42">
        <f t="shared" ref="AC886" si="20594">parseTime(AA886)-(AB891=INT(RIGHT($F886, 1)))</f>
        <v>0</v>
      </c>
      <c r="AD886" s="43">
        <f t="shared" ref="AD886:AD890" si="20595">isClocked(AB886)</f>
        <v>0</v>
      </c>
      <c r="AE886" s="34"/>
      <c r="AF886" s="35"/>
      <c r="AG886" s="42">
        <f t="shared" ref="AG886" si="20596">parseTime(AE886)-(AF891=INT(RIGHT($F886, 1)))</f>
        <v>0</v>
      </c>
      <c r="AH886" s="43">
        <f t="shared" ref="AH886:AH890" si="20597">isClocked(AF886)</f>
        <v>0</v>
      </c>
      <c r="AI886" s="34"/>
      <c r="AJ886" s="35"/>
      <c r="AK886" s="42">
        <f>parseTime(AI886)-(AJ891=INT(RIGHT($F886, 1)))</f>
        <v>0</v>
      </c>
      <c r="AL886" s="43">
        <f t="shared" ref="AL886:AL890" si="20598">isClocked(AJ886)</f>
        <v>0</v>
      </c>
      <c r="AM886" s="34"/>
      <c r="AN886" s="35"/>
      <c r="AO886" s="42">
        <f t="shared" ref="AO886" si="20599">parseTime(AM886)-(AN891=INT(RIGHT($F886, 1)))</f>
        <v>0</v>
      </c>
      <c r="AP886" s="43">
        <f t="shared" ref="AP886:AP890" si="20600">isClocked(AN886)</f>
        <v>0</v>
      </c>
      <c r="AQ886" s="34"/>
      <c r="AR886" s="35"/>
      <c r="AS886" s="42">
        <f t="shared" ref="AS886" si="20601">parseTime(AQ886)-(AR891=INT(RIGHT($F886, 1)))</f>
        <v>0</v>
      </c>
      <c r="AT886" s="43">
        <f t="shared" ref="AT886:AT890" si="20602">isClocked(AR886)</f>
        <v>0</v>
      </c>
      <c r="AU886" s="34"/>
      <c r="AV886" s="35"/>
      <c r="AW886" s="42">
        <f>parseTime(AU886)-(AV891=INT(RIGHT($F886, 1)))</f>
        <v>0</v>
      </c>
      <c r="AX886" s="43">
        <f t="shared" ref="AX886:AX890" si="20603">isClocked(AV886)</f>
        <v>0</v>
      </c>
      <c r="AY886" s="34"/>
      <c r="AZ886" s="35"/>
      <c r="BA886" s="42">
        <f>parseTime(AY886)-(AZ891=INT(RIGHT($F886, 1)))</f>
        <v>0</v>
      </c>
      <c r="BB886" s="43">
        <f t="shared" ref="BB886:BB890" si="20604">isClocked(AZ886)</f>
        <v>0</v>
      </c>
      <c r="BC886" s="34"/>
      <c r="BD886" s="35"/>
      <c r="BE886" s="42">
        <f>parseTime(BC886)-(BD891=INT(RIGHT($F886, 1)))</f>
        <v>0</v>
      </c>
      <c r="BF886" s="43">
        <f t="shared" ref="BF886:BF890" si="20605">isClocked(BD886)</f>
        <v>0</v>
      </c>
      <c r="BG886" s="34"/>
      <c r="BH886" s="35"/>
      <c r="BI886" s="42">
        <f>parseTime(BG886)-(BH891=INT(RIGHT($F886, 1)))</f>
        <v>0</v>
      </c>
      <c r="BJ886" s="43">
        <f t="shared" ref="BJ886:BJ890" si="20606">isClocked(BH886)</f>
        <v>0</v>
      </c>
      <c r="BK886" s="34"/>
      <c r="BL886" s="35"/>
      <c r="BM886" s="42">
        <f>parseTime(BK886)-(BL891=INT(RIGHT($F886, 1)))</f>
        <v>0</v>
      </c>
      <c r="BN886" s="43">
        <f t="shared" ref="BN886:BN890" si="20607">isClocked(BL886)</f>
        <v>0</v>
      </c>
      <c r="BO886" s="34"/>
      <c r="BP886" s="35"/>
      <c r="BQ886" s="42">
        <f t="shared" ref="BQ886" si="20608">parseTime(BO886)-(BP891=INT(RIGHT($F886, 1)))</f>
        <v>0</v>
      </c>
      <c r="BR886" s="43">
        <f t="shared" ref="BR886:BR890" si="20609">isClocked(BP886)</f>
        <v>0</v>
      </c>
      <c r="BS886" s="34"/>
      <c r="BT886" s="35"/>
      <c r="BU886" s="42">
        <f t="shared" ref="BU886" si="20610">parseTime(BS886)-(BT891=INT(RIGHT($F886, 1)))</f>
        <v>0</v>
      </c>
      <c r="BV886" s="43">
        <f t="shared" ref="BV886:BV890" si="20611">isClocked(BT886)</f>
        <v>0</v>
      </c>
      <c r="BW886" s="34"/>
      <c r="BX886" s="35"/>
      <c r="BY886" s="42">
        <f t="shared" ref="BY886" si="20612">parseTime(BW886)-(BX891=INT(RIGHT($F886, 1)))</f>
        <v>0</v>
      </c>
      <c r="BZ886" s="43">
        <f t="shared" ref="BZ886:BZ890" si="20613">isClocked(BX886)</f>
        <v>0</v>
      </c>
      <c r="CA886" s="34"/>
      <c r="CB886" s="35"/>
      <c r="CC886" s="42">
        <f t="shared" ref="CC886" si="20614">parseTime(CA886)-(CB891=INT(RIGHT($F886, 1)))</f>
        <v>0</v>
      </c>
      <c r="CD886" s="43">
        <f t="shared" ref="CD886:CD890" si="20615">isClocked(CB886)</f>
        <v>0</v>
      </c>
      <c r="CE886" s="34"/>
      <c r="CF886" s="35"/>
      <c r="CG886" s="42">
        <f t="shared" ref="CG886" si="20616">parseTime(CE886)-(CF891=INT(RIGHT($F886, 1)))</f>
        <v>0</v>
      </c>
      <c r="CH886" s="43">
        <f t="shared" ref="CH886:CH890" si="20617">isClocked(CF886)</f>
        <v>0</v>
      </c>
    </row>
    <row r="887" spans="1:86" x14ac:dyDescent="0.25">
      <c r="A887" s="56" t="s">
        <v>0</v>
      </c>
      <c r="B887" s="57">
        <f t="shared" ca="1" si="19760"/>
        <v>0</v>
      </c>
      <c r="C887" s="14" t="s">
        <v>252</v>
      </c>
      <c r="D887" s="14">
        <f t="shared" ref="D887" si="20618">(E890+(E889/2))*8-0.5</f>
        <v>36.700000000000003</v>
      </c>
      <c r="E887" s="55" t="str">
        <f t="shared" si="19762"/>
        <v>Sunday</v>
      </c>
      <c r="F887" s="51" t="s">
        <v>129</v>
      </c>
      <c r="G887" s="36"/>
      <c r="H887" s="37"/>
      <c r="I887" s="44">
        <f t="shared" ref="I887" si="20619">parseTime(G887)-(H891=INT(RIGHT($F887, 1)))</f>
        <v>0</v>
      </c>
      <c r="J887" s="45">
        <f t="shared" si="20585"/>
        <v>0</v>
      </c>
      <c r="K887" s="36"/>
      <c r="L887" s="37"/>
      <c r="M887" s="44">
        <f t="shared" ref="M887" si="20620">parseTime(K887)-(L891=INT(RIGHT($F887, 1)))</f>
        <v>0</v>
      </c>
      <c r="N887" s="45">
        <f t="shared" si="20587"/>
        <v>0</v>
      </c>
      <c r="O887" s="36"/>
      <c r="P887" s="37"/>
      <c r="Q887" s="44">
        <f t="shared" ref="Q887" si="20621">parseTime(O887)-(P891=INT(RIGHT($F887, 1)))</f>
        <v>0</v>
      </c>
      <c r="R887" s="45">
        <f t="shared" si="20589"/>
        <v>0</v>
      </c>
      <c r="S887" s="36"/>
      <c r="T887" s="37"/>
      <c r="U887" s="44">
        <f t="shared" ref="U887" si="20622">parseTime(S887)-(T891=INT(RIGHT($F887, 1)))</f>
        <v>0</v>
      </c>
      <c r="V887" s="45">
        <f t="shared" si="20591"/>
        <v>0</v>
      </c>
      <c r="W887" s="36"/>
      <c r="X887" s="37"/>
      <c r="Y887" s="44">
        <f t="shared" ref="Y887" si="20623">parseTime(W887)-(X891=INT(RIGHT($F887, 1)))</f>
        <v>0</v>
      </c>
      <c r="Z887" s="45">
        <f t="shared" si="20593"/>
        <v>0</v>
      </c>
      <c r="AA887" s="36"/>
      <c r="AB887" s="37"/>
      <c r="AC887" s="44">
        <f t="shared" ref="AC887" si="20624">parseTime(AA887)-(AB891=INT(RIGHT($F887, 1)))</f>
        <v>0</v>
      </c>
      <c r="AD887" s="45">
        <f t="shared" si="20595"/>
        <v>0</v>
      </c>
      <c r="AE887" s="36"/>
      <c r="AF887" s="37"/>
      <c r="AG887" s="44">
        <f t="shared" ref="AG887" si="20625">parseTime(AE887)-(AF891=INT(RIGHT($F887, 1)))</f>
        <v>0</v>
      </c>
      <c r="AH887" s="45">
        <f t="shared" si="20597"/>
        <v>0</v>
      </c>
      <c r="AI887" s="36"/>
      <c r="AJ887" s="37"/>
      <c r="AK887" s="44">
        <f>parseTime(AI887)-(AJ891=INT(RIGHT($F887, 1)))</f>
        <v>0</v>
      </c>
      <c r="AL887" s="45">
        <f t="shared" si="20598"/>
        <v>0</v>
      </c>
      <c r="AM887" s="36"/>
      <c r="AN887" s="37"/>
      <c r="AO887" s="44">
        <f t="shared" ref="AO887" si="20626">parseTime(AM887)-(AN891=INT(RIGHT($F887, 1)))</f>
        <v>0</v>
      </c>
      <c r="AP887" s="45">
        <f t="shared" si="20600"/>
        <v>0</v>
      </c>
      <c r="AQ887" s="36"/>
      <c r="AR887" s="37"/>
      <c r="AS887" s="44">
        <f t="shared" ref="AS887" si="20627">parseTime(AQ887)-(AR891=INT(RIGHT($F887, 1)))</f>
        <v>0</v>
      </c>
      <c r="AT887" s="45">
        <f t="shared" si="20602"/>
        <v>0</v>
      </c>
      <c r="AU887" s="36"/>
      <c r="AV887" s="37"/>
      <c r="AW887" s="44">
        <f>parseTime(AU887)-(AV891=INT(RIGHT($F887, 1)))</f>
        <v>0</v>
      </c>
      <c r="AX887" s="45">
        <f t="shared" si="20603"/>
        <v>0</v>
      </c>
      <c r="AY887" s="36"/>
      <c r="AZ887" s="37"/>
      <c r="BA887" s="44">
        <f>parseTime(AY887)-(AZ891=INT(RIGHT($F887, 1)))</f>
        <v>0</v>
      </c>
      <c r="BB887" s="45">
        <f t="shared" si="20604"/>
        <v>0</v>
      </c>
      <c r="BC887" s="36"/>
      <c r="BD887" s="37"/>
      <c r="BE887" s="44">
        <f>parseTime(BC887)-(BD891=INT(RIGHT($F887, 1)))</f>
        <v>0</v>
      </c>
      <c r="BF887" s="45">
        <f t="shared" si="20605"/>
        <v>0</v>
      </c>
      <c r="BG887" s="36"/>
      <c r="BH887" s="37"/>
      <c r="BI887" s="44">
        <f>parseTime(BG887)-(BH891=INT(RIGHT($F887, 1)))</f>
        <v>0</v>
      </c>
      <c r="BJ887" s="45">
        <f t="shared" si="20606"/>
        <v>0</v>
      </c>
      <c r="BK887" s="36"/>
      <c r="BL887" s="37"/>
      <c r="BM887" s="44">
        <f>parseTime(BK887)-(BL891=INT(RIGHT($F887, 1)))</f>
        <v>0</v>
      </c>
      <c r="BN887" s="45">
        <f t="shared" si="20607"/>
        <v>0</v>
      </c>
      <c r="BO887" s="36"/>
      <c r="BP887" s="37"/>
      <c r="BQ887" s="44">
        <f t="shared" ref="BQ887" si="20628">parseTime(BO887)-(BP891=INT(RIGHT($F887, 1)))</f>
        <v>0</v>
      </c>
      <c r="BR887" s="45">
        <f t="shared" si="20609"/>
        <v>0</v>
      </c>
      <c r="BS887" s="36"/>
      <c r="BT887" s="37"/>
      <c r="BU887" s="44">
        <f t="shared" ref="BU887" si="20629">parseTime(BS887)-(BT891=INT(RIGHT($F887, 1)))</f>
        <v>0</v>
      </c>
      <c r="BV887" s="45">
        <f t="shared" si="20611"/>
        <v>0</v>
      </c>
      <c r="BW887" s="36"/>
      <c r="BX887" s="37"/>
      <c r="BY887" s="44">
        <f t="shared" ref="BY887" si="20630">parseTime(BW887)-(BX891=INT(RIGHT($F887, 1)))</f>
        <v>0</v>
      </c>
      <c r="BZ887" s="45">
        <f t="shared" si="20613"/>
        <v>0</v>
      </c>
      <c r="CA887" s="36"/>
      <c r="CB887" s="37"/>
      <c r="CC887" s="44">
        <f t="shared" ref="CC887" si="20631">parseTime(CA887)-(CB891=INT(RIGHT($F887, 1)))</f>
        <v>0</v>
      </c>
      <c r="CD887" s="45">
        <f t="shared" si="20615"/>
        <v>0</v>
      </c>
      <c r="CE887" s="36"/>
      <c r="CF887" s="37"/>
      <c r="CG887" s="44">
        <f t="shared" ref="CG887" si="20632">parseTime(CE887)-(CF891=INT(RIGHT($F887, 1)))</f>
        <v>0</v>
      </c>
      <c r="CH887" s="45">
        <f t="shared" si="20617"/>
        <v>0</v>
      </c>
    </row>
    <row r="888" spans="1:86" x14ac:dyDescent="0.25">
      <c r="A888" s="56" t="s">
        <v>117</v>
      </c>
      <c r="B888" s="57">
        <f t="shared" ref="B888" ca="1" si="20633">roleHours(G886:CH892, "MFD")</f>
        <v>0</v>
      </c>
      <c r="C888" s="14">
        <f t="shared" ref="C888:C891" ca="1" si="20634">B888/8</f>
        <v>0</v>
      </c>
      <c r="D888" s="14">
        <f t="shared" ref="D888" ca="1" si="20635">B887-D887</f>
        <v>-36.700000000000003</v>
      </c>
      <c r="E888" s="20" t="s">
        <v>127</v>
      </c>
      <c r="F888" s="51" t="s">
        <v>130</v>
      </c>
      <c r="G888" s="36"/>
      <c r="H888" s="37"/>
      <c r="I888" s="44">
        <f t="shared" ref="I888" si="20636">parseTime(G888)-(H891=INT(RIGHT($F888, 1)))</f>
        <v>0</v>
      </c>
      <c r="J888" s="45">
        <f t="shared" si="20585"/>
        <v>0</v>
      </c>
      <c r="K888" s="36"/>
      <c r="L888" s="37"/>
      <c r="M888" s="44">
        <f t="shared" ref="M888" si="20637">parseTime(K888)-(L891=INT(RIGHT($F888, 1)))</f>
        <v>0</v>
      </c>
      <c r="N888" s="45">
        <f t="shared" si="20587"/>
        <v>0</v>
      </c>
      <c r="O888" s="36"/>
      <c r="P888" s="37"/>
      <c r="Q888" s="44">
        <f t="shared" ref="Q888" si="20638">parseTime(O888)-(P891=INT(RIGHT($F888, 1)))</f>
        <v>0</v>
      </c>
      <c r="R888" s="45">
        <f t="shared" si="20589"/>
        <v>0</v>
      </c>
      <c r="S888" s="36"/>
      <c r="T888" s="37"/>
      <c r="U888" s="44">
        <f t="shared" ref="U888" si="20639">parseTime(S888)-(T891=INT(RIGHT($F888, 1)))</f>
        <v>0</v>
      </c>
      <c r="V888" s="45">
        <f t="shared" si="20591"/>
        <v>0</v>
      </c>
      <c r="W888" s="36"/>
      <c r="X888" s="37"/>
      <c r="Y888" s="44">
        <f t="shared" ref="Y888" si="20640">parseTime(W888)-(X891=INT(RIGHT($F888, 1)))</f>
        <v>0</v>
      </c>
      <c r="Z888" s="45">
        <f t="shared" si="20593"/>
        <v>0</v>
      </c>
      <c r="AA888" s="36"/>
      <c r="AB888" s="37"/>
      <c r="AC888" s="44">
        <f t="shared" ref="AC888" si="20641">parseTime(AA888)-(AB891=INT(RIGHT($F888, 1)))</f>
        <v>0</v>
      </c>
      <c r="AD888" s="45">
        <f t="shared" si="20595"/>
        <v>0</v>
      </c>
      <c r="AE888" s="36"/>
      <c r="AF888" s="37"/>
      <c r="AG888" s="44">
        <f t="shared" ref="AG888" si="20642">parseTime(AE888)-(AF891=INT(RIGHT($F888, 1)))</f>
        <v>0</v>
      </c>
      <c r="AH888" s="45">
        <f t="shared" si="20597"/>
        <v>0</v>
      </c>
      <c r="AI888" s="36"/>
      <c r="AJ888" s="37"/>
      <c r="AK888" s="44">
        <f>parseTime(AI888)-(AJ891=INT(RIGHT($F888, 1)))</f>
        <v>0</v>
      </c>
      <c r="AL888" s="45">
        <f t="shared" si="20598"/>
        <v>0</v>
      </c>
      <c r="AM888" s="36"/>
      <c r="AN888" s="37"/>
      <c r="AO888" s="44">
        <f t="shared" ref="AO888" si="20643">parseTime(AM888)-(AN891=INT(RIGHT($F888, 1)))</f>
        <v>0</v>
      </c>
      <c r="AP888" s="45">
        <f t="shared" si="20600"/>
        <v>0</v>
      </c>
      <c r="AQ888" s="36"/>
      <c r="AR888" s="37"/>
      <c r="AS888" s="44">
        <f t="shared" ref="AS888" si="20644">parseTime(AQ888)-(AR891=INT(RIGHT($F888, 1)))</f>
        <v>0</v>
      </c>
      <c r="AT888" s="45">
        <f t="shared" si="20602"/>
        <v>0</v>
      </c>
      <c r="AU888" s="36"/>
      <c r="AV888" s="37"/>
      <c r="AW888" s="44">
        <f>parseTime(AU888)-(AV891=INT(RIGHT($F888, 1)))</f>
        <v>0</v>
      </c>
      <c r="AX888" s="45">
        <f t="shared" si="20603"/>
        <v>0</v>
      </c>
      <c r="AY888" s="36"/>
      <c r="AZ888" s="37"/>
      <c r="BA888" s="44">
        <f>parseTime(AY888)-(AZ891=INT(RIGHT($F888, 1)))</f>
        <v>0</v>
      </c>
      <c r="BB888" s="45">
        <f t="shared" si="20604"/>
        <v>0</v>
      </c>
      <c r="BC888" s="36"/>
      <c r="BD888" s="37"/>
      <c r="BE888" s="44">
        <f>parseTime(BC888)-(BD891=INT(RIGHT($F888, 1)))</f>
        <v>0</v>
      </c>
      <c r="BF888" s="45">
        <f t="shared" si="20605"/>
        <v>0</v>
      </c>
      <c r="BG888" s="36"/>
      <c r="BH888" s="37"/>
      <c r="BI888" s="44">
        <f>parseTime(BG888)-(BH891=INT(RIGHT($F888, 1)))</f>
        <v>0</v>
      </c>
      <c r="BJ888" s="45">
        <f t="shared" si="20606"/>
        <v>0</v>
      </c>
      <c r="BK888" s="36"/>
      <c r="BL888" s="37"/>
      <c r="BM888" s="44">
        <f>parseTime(BK888)-(BL891=INT(RIGHT($F888, 1)))</f>
        <v>0</v>
      </c>
      <c r="BN888" s="45">
        <f t="shared" si="20607"/>
        <v>0</v>
      </c>
      <c r="BO888" s="36"/>
      <c r="BP888" s="37"/>
      <c r="BQ888" s="44">
        <f t="shared" ref="BQ888" si="20645">parseTime(BO888)-(BP891=INT(RIGHT($F888, 1)))</f>
        <v>0</v>
      </c>
      <c r="BR888" s="45">
        <f t="shared" si="20609"/>
        <v>0</v>
      </c>
      <c r="BS888" s="36"/>
      <c r="BT888" s="37"/>
      <c r="BU888" s="44">
        <f t="shared" ref="BU888" si="20646">parseTime(BS888)-(BT891=INT(RIGHT($F888, 1)))</f>
        <v>0</v>
      </c>
      <c r="BV888" s="45">
        <f t="shared" si="20611"/>
        <v>0</v>
      </c>
      <c r="BW888" s="36"/>
      <c r="BX888" s="37"/>
      <c r="BY888" s="44">
        <f t="shared" ref="BY888" si="20647">parseTime(BW888)-(BX891=INT(RIGHT($F888, 1)))</f>
        <v>0</v>
      </c>
      <c r="BZ888" s="45">
        <f t="shared" si="20613"/>
        <v>0</v>
      </c>
      <c r="CA888" s="36"/>
      <c r="CB888" s="37"/>
      <c r="CC888" s="44">
        <f t="shared" ref="CC888" si="20648">parseTime(CA888)-(CB891=INT(RIGHT($F888, 1)))</f>
        <v>0</v>
      </c>
      <c r="CD888" s="45">
        <f t="shared" si="20615"/>
        <v>0</v>
      </c>
      <c r="CE888" s="36"/>
      <c r="CF888" s="37"/>
      <c r="CG888" s="44">
        <f t="shared" ref="CG888" si="20649">parseTime(CE888)-(CF891=INT(RIGHT($F888, 1)))</f>
        <v>0</v>
      </c>
      <c r="CH888" s="45">
        <f t="shared" si="20617"/>
        <v>0</v>
      </c>
    </row>
    <row r="889" spans="1:86" x14ac:dyDescent="0.25">
      <c r="A889" s="56"/>
      <c r="B889" s="57"/>
      <c r="C889" s="14">
        <f t="shared" si="20634"/>
        <v>0</v>
      </c>
      <c r="D889" s="14" t="s">
        <v>259</v>
      </c>
      <c r="E889" s="20"/>
      <c r="F889" s="51" t="s">
        <v>131</v>
      </c>
      <c r="G889" s="36"/>
      <c r="H889" s="37"/>
      <c r="I889" s="44">
        <f t="shared" ref="I889" si="20650">parseTime(G889)-(H891=INT(RIGHT($F889, 1)))</f>
        <v>0</v>
      </c>
      <c r="J889" s="45">
        <f t="shared" si="20585"/>
        <v>0</v>
      </c>
      <c r="K889" s="36"/>
      <c r="L889" s="37"/>
      <c r="M889" s="44">
        <f t="shared" ref="M889" si="20651">parseTime(K889)-(L891=INT(RIGHT($F889, 1)))</f>
        <v>0</v>
      </c>
      <c r="N889" s="45">
        <f t="shared" si="20587"/>
        <v>0</v>
      </c>
      <c r="O889" s="36"/>
      <c r="P889" s="37"/>
      <c r="Q889" s="44">
        <f t="shared" ref="Q889" si="20652">parseTime(O889)-(P891=INT(RIGHT($F889, 1)))</f>
        <v>0</v>
      </c>
      <c r="R889" s="45">
        <f t="shared" si="20589"/>
        <v>0</v>
      </c>
      <c r="S889" s="36"/>
      <c r="T889" s="37"/>
      <c r="U889" s="44">
        <f t="shared" ref="U889" si="20653">parseTime(S889)-(T891=INT(RIGHT($F889, 1)))</f>
        <v>0</v>
      </c>
      <c r="V889" s="45">
        <f t="shared" si="20591"/>
        <v>0</v>
      </c>
      <c r="W889" s="36"/>
      <c r="X889" s="37"/>
      <c r="Y889" s="44">
        <f t="shared" ref="Y889" si="20654">parseTime(W889)-(X891=INT(RIGHT($F889, 1)))</f>
        <v>0</v>
      </c>
      <c r="Z889" s="45">
        <f t="shared" si="20593"/>
        <v>0</v>
      </c>
      <c r="AA889" s="36"/>
      <c r="AB889" s="37"/>
      <c r="AC889" s="44">
        <f t="shared" ref="AC889" si="20655">parseTime(AA889)-(AB891=INT(RIGHT($F889, 1)))</f>
        <v>0</v>
      </c>
      <c r="AD889" s="45">
        <f t="shared" si="20595"/>
        <v>0</v>
      </c>
      <c r="AE889" s="36"/>
      <c r="AF889" s="37"/>
      <c r="AG889" s="44">
        <f t="shared" ref="AG889" si="20656">parseTime(AE889)-(AF891=INT(RIGHT($F889, 1)))</f>
        <v>0</v>
      </c>
      <c r="AH889" s="45">
        <f t="shared" si="20597"/>
        <v>0</v>
      </c>
      <c r="AI889" s="36"/>
      <c r="AJ889" s="37"/>
      <c r="AK889" s="44">
        <f>parseTime(AI889)-(AJ891=INT(RIGHT($F889, 1)))</f>
        <v>0</v>
      </c>
      <c r="AL889" s="45">
        <f t="shared" si="20598"/>
        <v>0</v>
      </c>
      <c r="AM889" s="36"/>
      <c r="AN889" s="37"/>
      <c r="AO889" s="44">
        <f t="shared" ref="AO889" si="20657">parseTime(AM889)-(AN891=INT(RIGHT($F889, 1)))</f>
        <v>0</v>
      </c>
      <c r="AP889" s="45">
        <f t="shared" si="20600"/>
        <v>0</v>
      </c>
      <c r="AQ889" s="36"/>
      <c r="AR889" s="37"/>
      <c r="AS889" s="44">
        <f t="shared" ref="AS889" si="20658">parseTime(AQ889)-(AR891=INT(RIGHT($F889, 1)))</f>
        <v>0</v>
      </c>
      <c r="AT889" s="45">
        <f t="shared" si="20602"/>
        <v>0</v>
      </c>
      <c r="AU889" s="36"/>
      <c r="AV889" s="37"/>
      <c r="AW889" s="44">
        <f>parseTime(AU889)-(AV891=INT(RIGHT($F889, 1)))</f>
        <v>0</v>
      </c>
      <c r="AX889" s="45">
        <f t="shared" si="20603"/>
        <v>0</v>
      </c>
      <c r="AY889" s="36"/>
      <c r="AZ889" s="37"/>
      <c r="BA889" s="44">
        <f>parseTime(AY889)-(AZ891=INT(RIGHT($F889, 1)))</f>
        <v>0</v>
      </c>
      <c r="BB889" s="45">
        <f t="shared" si="20604"/>
        <v>0</v>
      </c>
      <c r="BC889" s="36"/>
      <c r="BD889" s="37"/>
      <c r="BE889" s="44">
        <f>parseTime(BC889)-(BD891=INT(RIGHT($F889, 1)))</f>
        <v>0</v>
      </c>
      <c r="BF889" s="45">
        <f t="shared" si="20605"/>
        <v>0</v>
      </c>
      <c r="BG889" s="36"/>
      <c r="BH889" s="37"/>
      <c r="BI889" s="44">
        <f>parseTime(BG889)-(BH891=INT(RIGHT($F889, 1)))</f>
        <v>0</v>
      </c>
      <c r="BJ889" s="45">
        <f t="shared" si="20606"/>
        <v>0</v>
      </c>
      <c r="BK889" s="36"/>
      <c r="BL889" s="37"/>
      <c r="BM889" s="44">
        <f>parseTime(BK889)-(BL891=INT(RIGHT($F889, 1)))</f>
        <v>0</v>
      </c>
      <c r="BN889" s="45">
        <f t="shared" si="20607"/>
        <v>0</v>
      </c>
      <c r="BO889" s="36"/>
      <c r="BP889" s="37"/>
      <c r="BQ889" s="44">
        <f t="shared" ref="BQ889" si="20659">parseTime(BO889)-(BP891=INT(RIGHT($F889, 1)))</f>
        <v>0</v>
      </c>
      <c r="BR889" s="45">
        <f t="shared" si="20609"/>
        <v>0</v>
      </c>
      <c r="BS889" s="36"/>
      <c r="BT889" s="37"/>
      <c r="BU889" s="44">
        <f t="shared" ref="BU889" si="20660">parseTime(BS889)-(BT891=INT(RIGHT($F889, 1)))</f>
        <v>0</v>
      </c>
      <c r="BV889" s="45">
        <f t="shared" si="20611"/>
        <v>0</v>
      </c>
      <c r="BW889" s="36"/>
      <c r="BX889" s="37"/>
      <c r="BY889" s="44">
        <f t="shared" ref="BY889" si="20661">parseTime(BW889)-(BX891=INT(RIGHT($F889, 1)))</f>
        <v>0</v>
      </c>
      <c r="BZ889" s="45">
        <f t="shared" si="20613"/>
        <v>0</v>
      </c>
      <c r="CA889" s="36"/>
      <c r="CB889" s="37"/>
      <c r="CC889" s="44">
        <f t="shared" ref="CC889" si="20662">parseTime(CA889)-(CB891=INT(RIGHT($F889, 1)))</f>
        <v>0</v>
      </c>
      <c r="CD889" s="45">
        <f t="shared" si="20615"/>
        <v>0</v>
      </c>
      <c r="CE889" s="36"/>
      <c r="CF889" s="37"/>
      <c r="CG889" s="44">
        <f t="shared" ref="CG889" si="20663">parseTime(CE889)-(CF891=INT(RIGHT($F889, 1)))</f>
        <v>0</v>
      </c>
      <c r="CH889" s="45">
        <f t="shared" si="20617"/>
        <v>0</v>
      </c>
    </row>
    <row r="890" spans="1:86" x14ac:dyDescent="0.25">
      <c r="A890" s="56" t="s">
        <v>119</v>
      </c>
      <c r="B890" s="57">
        <f t="shared" ref="B890" ca="1" si="20664">roleHours(G886:CH892, "MCC")</f>
        <v>0</v>
      </c>
      <c r="C890" s="14">
        <f t="shared" ca="1" si="20634"/>
        <v>0</v>
      </c>
      <c r="D890" s="14" t="s">
        <v>260</v>
      </c>
      <c r="E890" s="20">
        <v>4.6500000000000004</v>
      </c>
      <c r="F890" s="51" t="s">
        <v>132</v>
      </c>
      <c r="G890" s="36"/>
      <c r="H890" s="37"/>
      <c r="I890" s="44">
        <f t="shared" ref="I890" si="20665">parseTime(G890)-(H891=INT(RIGHT($F890, 1)))</f>
        <v>0</v>
      </c>
      <c r="J890" s="45">
        <f t="shared" si="20585"/>
        <v>0</v>
      </c>
      <c r="K890" s="36"/>
      <c r="L890" s="37"/>
      <c r="M890" s="44">
        <f t="shared" ref="M890" si="20666">parseTime(K890)-(L891=INT(RIGHT($F890, 1)))</f>
        <v>0</v>
      </c>
      <c r="N890" s="45">
        <f t="shared" si="20587"/>
        <v>0</v>
      </c>
      <c r="O890" s="36"/>
      <c r="P890" s="37"/>
      <c r="Q890" s="44">
        <f t="shared" ref="Q890" si="20667">parseTime(O890)-(P891=INT(RIGHT($F890, 1)))</f>
        <v>0</v>
      </c>
      <c r="R890" s="45">
        <f t="shared" si="20589"/>
        <v>0</v>
      </c>
      <c r="S890" s="36"/>
      <c r="T890" s="37"/>
      <c r="U890" s="44">
        <f t="shared" ref="U890" si="20668">parseTime(S890)-(T891=INT(RIGHT($F890, 1)))</f>
        <v>0</v>
      </c>
      <c r="V890" s="45">
        <f t="shared" si="20591"/>
        <v>0</v>
      </c>
      <c r="W890" s="36"/>
      <c r="X890" s="37"/>
      <c r="Y890" s="44">
        <f t="shared" ref="Y890" si="20669">parseTime(W890)-(X891=INT(RIGHT($F890, 1)))</f>
        <v>0</v>
      </c>
      <c r="Z890" s="45">
        <f t="shared" si="20593"/>
        <v>0</v>
      </c>
      <c r="AA890" s="36"/>
      <c r="AB890" s="37"/>
      <c r="AC890" s="44">
        <f t="shared" ref="AC890" si="20670">parseTime(AA890)-(AB891=INT(RIGHT($F890, 1)))</f>
        <v>0</v>
      </c>
      <c r="AD890" s="45">
        <f t="shared" si="20595"/>
        <v>0</v>
      </c>
      <c r="AE890" s="36"/>
      <c r="AF890" s="37"/>
      <c r="AG890" s="44">
        <f t="shared" ref="AG890" si="20671">parseTime(AE890)-(AF891=INT(RIGHT($F890, 1)))</f>
        <v>0</v>
      </c>
      <c r="AH890" s="45">
        <f t="shared" si="20597"/>
        <v>0</v>
      </c>
      <c r="AI890" s="36"/>
      <c r="AJ890" s="37"/>
      <c r="AK890" s="44">
        <f>parseTime(AI890)-(AJ891=INT(RIGHT($F890, 1)))</f>
        <v>0</v>
      </c>
      <c r="AL890" s="45">
        <f t="shared" si="20598"/>
        <v>0</v>
      </c>
      <c r="AM890" s="36"/>
      <c r="AN890" s="37"/>
      <c r="AO890" s="44">
        <f t="shared" ref="AO890" si="20672">parseTime(AM890)-(AN891=INT(RIGHT($F890, 1)))</f>
        <v>0</v>
      </c>
      <c r="AP890" s="45">
        <f t="shared" si="20600"/>
        <v>0</v>
      </c>
      <c r="AQ890" s="36"/>
      <c r="AR890" s="37"/>
      <c r="AS890" s="44">
        <f t="shared" ref="AS890" si="20673">parseTime(AQ890)-(AR891=INT(RIGHT($F890, 1)))</f>
        <v>0</v>
      </c>
      <c r="AT890" s="45">
        <f t="shared" si="20602"/>
        <v>0</v>
      </c>
      <c r="AU890" s="36"/>
      <c r="AV890" s="37"/>
      <c r="AW890" s="44">
        <f>parseTime(AU890)-(AV891=INT(RIGHT($F890, 1)))</f>
        <v>0</v>
      </c>
      <c r="AX890" s="45">
        <f t="shared" si="20603"/>
        <v>0</v>
      </c>
      <c r="AY890" s="36"/>
      <c r="AZ890" s="37"/>
      <c r="BA890" s="44">
        <f>parseTime(AY890)-(AZ891=INT(RIGHT($F890, 1)))</f>
        <v>0</v>
      </c>
      <c r="BB890" s="45">
        <f t="shared" si="20604"/>
        <v>0</v>
      </c>
      <c r="BC890" s="36"/>
      <c r="BD890" s="37"/>
      <c r="BE890" s="44">
        <f>parseTime(BC890)-(BD891=INT(RIGHT($F890, 1)))</f>
        <v>0</v>
      </c>
      <c r="BF890" s="45">
        <f t="shared" si="20605"/>
        <v>0</v>
      </c>
      <c r="BG890" s="36"/>
      <c r="BH890" s="37"/>
      <c r="BI890" s="44">
        <f>parseTime(BG890)-(BH891=INT(RIGHT($F890, 1)))</f>
        <v>0</v>
      </c>
      <c r="BJ890" s="45">
        <f t="shared" si="20606"/>
        <v>0</v>
      </c>
      <c r="BK890" s="36"/>
      <c r="BL890" s="37"/>
      <c r="BM890" s="44">
        <f>parseTime(BK890)-(BL891=INT(RIGHT($F890, 1)))</f>
        <v>0</v>
      </c>
      <c r="BN890" s="45">
        <f t="shared" si="20607"/>
        <v>0</v>
      </c>
      <c r="BO890" s="36"/>
      <c r="BP890" s="37"/>
      <c r="BQ890" s="44">
        <f t="shared" ref="BQ890" si="20674">parseTime(BO890)-(BP891=INT(RIGHT($F890, 1)))</f>
        <v>0</v>
      </c>
      <c r="BR890" s="45">
        <f t="shared" si="20609"/>
        <v>0</v>
      </c>
      <c r="BS890" s="36"/>
      <c r="BT890" s="37"/>
      <c r="BU890" s="44">
        <f t="shared" ref="BU890" si="20675">parseTime(BS890)-(BT891=INT(RIGHT($F890, 1)))</f>
        <v>0</v>
      </c>
      <c r="BV890" s="45">
        <f t="shared" si="20611"/>
        <v>0</v>
      </c>
      <c r="BW890" s="36"/>
      <c r="BX890" s="37"/>
      <c r="BY890" s="44">
        <f t="shared" ref="BY890" si="20676">parseTime(BW890)-(BX891=INT(RIGHT($F890, 1)))</f>
        <v>0</v>
      </c>
      <c r="BZ890" s="45">
        <f t="shared" si="20613"/>
        <v>0</v>
      </c>
      <c r="CA890" s="36"/>
      <c r="CB890" s="37"/>
      <c r="CC890" s="44">
        <f t="shared" ref="CC890" si="20677">parseTime(CA890)-(CB891=INT(RIGHT($F890, 1)))</f>
        <v>0</v>
      </c>
      <c r="CD890" s="45">
        <f t="shared" si="20615"/>
        <v>0</v>
      </c>
      <c r="CE890" s="36"/>
      <c r="CF890" s="37"/>
      <c r="CG890" s="44">
        <f t="shared" ref="CG890" si="20678">parseTime(CE890)-(CF891=INT(RIGHT($F890, 1)))</f>
        <v>0</v>
      </c>
      <c r="CH890" s="45">
        <f t="shared" si="20617"/>
        <v>0</v>
      </c>
    </row>
    <row r="891" spans="1:86" x14ac:dyDescent="0.25">
      <c r="A891" s="56"/>
      <c r="B891" s="57"/>
      <c r="C891" s="14">
        <f t="shared" si="20634"/>
        <v>0</v>
      </c>
      <c r="D891" s="14"/>
      <c r="E891" s="20"/>
      <c r="F891" s="51"/>
      <c r="G891" s="46" t="s">
        <v>134</v>
      </c>
      <c r="H891" s="38">
        <f t="shared" ref="H891" si="20679">lunchAdjust(G886:H890)</f>
        <v>0</v>
      </c>
      <c r="I891" s="48" t="s">
        <v>0</v>
      </c>
      <c r="J891" s="39">
        <f t="shared" ref="J891" si="20680">SUMPRODUCT(I886:I890*J886:J890)</f>
        <v>0</v>
      </c>
      <c r="K891" s="46" t="s">
        <v>134</v>
      </c>
      <c r="L891" s="38">
        <f t="shared" ref="L891" si="20681">lunchAdjust(K886:L890)</f>
        <v>0</v>
      </c>
      <c r="M891" s="48" t="s">
        <v>0</v>
      </c>
      <c r="N891" s="39">
        <f t="shared" ref="N891" si="20682">SUMPRODUCT(M886:M890*N886:N890)</f>
        <v>0</v>
      </c>
      <c r="O891" s="46" t="s">
        <v>134</v>
      </c>
      <c r="P891" s="38">
        <f t="shared" ref="P891" si="20683">lunchAdjust(O886:P890)</f>
        <v>0</v>
      </c>
      <c r="Q891" s="48" t="s">
        <v>0</v>
      </c>
      <c r="R891" s="39">
        <f t="shared" ref="R891" si="20684">SUMPRODUCT(Q886:Q890*R886:R890)</f>
        <v>0</v>
      </c>
      <c r="S891" s="46" t="s">
        <v>134</v>
      </c>
      <c r="T891" s="38">
        <f t="shared" ref="T891" si="20685">lunchAdjust(S886:T890)</f>
        <v>0</v>
      </c>
      <c r="U891" s="48" t="s">
        <v>0</v>
      </c>
      <c r="V891" s="39">
        <f t="shared" ref="V891" si="20686">SUMPRODUCT(U886:U890*V886:V890)</f>
        <v>0</v>
      </c>
      <c r="W891" s="46" t="s">
        <v>134</v>
      </c>
      <c r="X891" s="38">
        <f t="shared" ref="X891" si="20687">lunchAdjust(W886:X890)</f>
        <v>0</v>
      </c>
      <c r="Y891" s="48" t="s">
        <v>0</v>
      </c>
      <c r="Z891" s="39">
        <f t="shared" ref="Z891" si="20688">SUMPRODUCT(Y886:Y890*Z886:Z890)</f>
        <v>0</v>
      </c>
      <c r="AA891" s="46" t="s">
        <v>134</v>
      </c>
      <c r="AB891" s="38">
        <f t="shared" ref="AB891" si="20689">lunchAdjust(AA886:AB890)</f>
        <v>0</v>
      </c>
      <c r="AC891" s="48" t="s">
        <v>0</v>
      </c>
      <c r="AD891" s="39">
        <f t="shared" ref="AD891" si="20690">SUMPRODUCT(AC886:AC890*AD886:AD890)</f>
        <v>0</v>
      </c>
      <c r="AE891" s="46" t="s">
        <v>134</v>
      </c>
      <c r="AF891" s="38">
        <f t="shared" ref="AF891" si="20691">lunchAdjust(AE886:AF890)</f>
        <v>0</v>
      </c>
      <c r="AG891" s="48" t="s">
        <v>0</v>
      </c>
      <c r="AH891" s="39">
        <f t="shared" ref="AH891" si="20692">SUMPRODUCT(AG886:AG890*AH886:AH890)</f>
        <v>0</v>
      </c>
      <c r="AI891" s="46" t="s">
        <v>134</v>
      </c>
      <c r="AJ891" s="38">
        <f t="shared" ref="AJ891" si="20693">lunchAdjust(AI886:AJ890)</f>
        <v>0</v>
      </c>
      <c r="AK891" s="48" t="s">
        <v>0</v>
      </c>
      <c r="AL891" s="39">
        <f t="shared" ref="AL891" si="20694">SUMPRODUCT(AK886:AK890*AL886:AL890)</f>
        <v>0</v>
      </c>
      <c r="AM891" s="46" t="s">
        <v>134</v>
      </c>
      <c r="AN891" s="38">
        <f t="shared" ref="AN891" si="20695">lunchAdjust(AM886:AN890)</f>
        <v>0</v>
      </c>
      <c r="AO891" s="48" t="s">
        <v>0</v>
      </c>
      <c r="AP891" s="39">
        <f t="shared" ref="AP891" si="20696">SUMPRODUCT(AO886:AO890*AP886:AP890)</f>
        <v>0</v>
      </c>
      <c r="AQ891" s="46" t="s">
        <v>134</v>
      </c>
      <c r="AR891" s="38">
        <f t="shared" ref="AR891" si="20697">lunchAdjust(AQ886:AR890)</f>
        <v>0</v>
      </c>
      <c r="AS891" s="48" t="s">
        <v>0</v>
      </c>
      <c r="AT891" s="39">
        <f t="shared" ref="AT891" si="20698">SUMPRODUCT(AS886:AS890*AT886:AT890)</f>
        <v>0</v>
      </c>
      <c r="AU891" s="46" t="s">
        <v>134</v>
      </c>
      <c r="AV891" s="38">
        <f t="shared" ref="AV891" si="20699">lunchAdjust(AU886:AV890)</f>
        <v>0</v>
      </c>
      <c r="AW891" s="48" t="s">
        <v>0</v>
      </c>
      <c r="AX891" s="39">
        <f t="shared" ref="AX891" si="20700">SUMPRODUCT(AW886:AW890*AX886:AX890)</f>
        <v>0</v>
      </c>
      <c r="AY891" s="46" t="s">
        <v>134</v>
      </c>
      <c r="AZ891" s="38">
        <f t="shared" ref="AZ891" si="20701">lunchAdjust(AY886:AZ890)</f>
        <v>0</v>
      </c>
      <c r="BA891" s="48" t="s">
        <v>0</v>
      </c>
      <c r="BB891" s="39">
        <f t="shared" ref="BB891" si="20702">SUMPRODUCT(BA886:BA890*BB886:BB890)</f>
        <v>0</v>
      </c>
      <c r="BC891" s="46" t="s">
        <v>134</v>
      </c>
      <c r="BD891" s="38">
        <f t="shared" ref="BD891" si="20703">lunchAdjust(BC886:BD890)</f>
        <v>0</v>
      </c>
      <c r="BE891" s="48" t="s">
        <v>0</v>
      </c>
      <c r="BF891" s="39">
        <f t="shared" ref="BF891" si="20704">SUMPRODUCT(BE886:BE890*BF886:BF890)</f>
        <v>0</v>
      </c>
      <c r="BG891" s="46" t="s">
        <v>134</v>
      </c>
      <c r="BH891" s="38">
        <f t="shared" ref="BH891" si="20705">lunchAdjust(BG886:BH890)</f>
        <v>0</v>
      </c>
      <c r="BI891" s="48" t="s">
        <v>0</v>
      </c>
      <c r="BJ891" s="39">
        <f t="shared" ref="BJ891" si="20706">SUMPRODUCT(BI886:BI890*BJ886:BJ890)</f>
        <v>0</v>
      </c>
      <c r="BK891" s="46" t="s">
        <v>134</v>
      </c>
      <c r="BL891" s="38">
        <f t="shared" ref="BL891" si="20707">lunchAdjust(BK886:BL890)</f>
        <v>0</v>
      </c>
      <c r="BM891" s="48" t="s">
        <v>0</v>
      </c>
      <c r="BN891" s="39">
        <f t="shared" ref="BN891" si="20708">SUMPRODUCT(BM886:BM890*BN886:BN890)</f>
        <v>0</v>
      </c>
      <c r="BO891" s="46" t="s">
        <v>134</v>
      </c>
      <c r="BP891" s="38">
        <f t="shared" ref="BP891" si="20709">lunchAdjust(BO886:BP890)</f>
        <v>0</v>
      </c>
      <c r="BQ891" s="48" t="s">
        <v>0</v>
      </c>
      <c r="BR891" s="39">
        <f t="shared" ref="BR891" si="20710">SUMPRODUCT(BQ886:BQ890*BR886:BR890)</f>
        <v>0</v>
      </c>
      <c r="BS891" s="46" t="s">
        <v>134</v>
      </c>
      <c r="BT891" s="38">
        <f t="shared" ref="BT891" si="20711">lunchAdjust(BS886:BT890)</f>
        <v>0</v>
      </c>
      <c r="BU891" s="48" t="s">
        <v>0</v>
      </c>
      <c r="BV891" s="39">
        <f t="shared" ref="BV891" si="20712">SUMPRODUCT(BU886:BU890*BV886:BV890)</f>
        <v>0</v>
      </c>
      <c r="BW891" s="46" t="s">
        <v>134</v>
      </c>
      <c r="BX891" s="38">
        <f t="shared" ref="BX891" si="20713">lunchAdjust(BW886:BX890)</f>
        <v>0</v>
      </c>
      <c r="BY891" s="48" t="s">
        <v>0</v>
      </c>
      <c r="BZ891" s="39">
        <f t="shared" ref="BZ891" si="20714">SUMPRODUCT(BY886:BY890*BZ886:BZ890)</f>
        <v>0</v>
      </c>
      <c r="CA891" s="46" t="s">
        <v>134</v>
      </c>
      <c r="CB891" s="38">
        <f t="shared" ref="CB891" si="20715">lunchAdjust(CA886:CB890)</f>
        <v>0</v>
      </c>
      <c r="CC891" s="48" t="s">
        <v>0</v>
      </c>
      <c r="CD891" s="39">
        <f t="shared" ref="CD891" si="20716">SUMPRODUCT(CC886:CC890*CD886:CD890)</f>
        <v>0</v>
      </c>
      <c r="CE891" s="46" t="s">
        <v>134</v>
      </c>
      <c r="CF891" s="38">
        <f t="shared" ref="CF891" si="20717">lunchAdjust(CE886:CF890)</f>
        <v>0</v>
      </c>
      <c r="CG891" s="48" t="s">
        <v>0</v>
      </c>
      <c r="CH891" s="39">
        <f t="shared" ref="CH891" si="20718">SUMPRODUCT(CG886:CG890*CH886:CH890)</f>
        <v>0</v>
      </c>
    </row>
    <row r="892" spans="1:86" ht="15.75" thickBot="1" x14ac:dyDescent="0.3">
      <c r="A892" s="58" t="s">
        <v>121</v>
      </c>
      <c r="B892" s="59">
        <f t="shared" ref="B892" ca="1" si="20719">roleHours(G886:CH892, "OUT")</f>
        <v>0</v>
      </c>
      <c r="C892" s="54" t="s">
        <v>137</v>
      </c>
      <c r="D892" s="22">
        <f t="shared" ref="D892" ca="1" si="20720">roleHours(G886:CH892, "PTO")</f>
        <v>0</v>
      </c>
      <c r="E892" s="23"/>
      <c r="F892" s="52"/>
      <c r="G892" s="47" t="s">
        <v>39</v>
      </c>
      <c r="H892" s="40">
        <f t="shared" ref="H892:H955" si="20721">SUMPRODUCT(I886:I890*(H886:H890="PTO"))+SUMPRODUCT(I886:I890*(H886:H890="HOL"))</f>
        <v>0</v>
      </c>
      <c r="I892" s="49" t="s">
        <v>135</v>
      </c>
      <c r="J892" s="41">
        <f t="shared" ref="J892" si="20722">J891*G$4</f>
        <v>0</v>
      </c>
      <c r="K892" s="47" t="s">
        <v>39</v>
      </c>
      <c r="L892" s="40">
        <f t="shared" ref="L892" si="20723">SUMPRODUCT(M886:M890*(L886:L890="PTO"))+SUMPRODUCT(M886:M890*(L886:L890="HOL"))</f>
        <v>0</v>
      </c>
      <c r="M892" s="49" t="s">
        <v>135</v>
      </c>
      <c r="N892" s="41">
        <f t="shared" ref="N892" si="20724">N891*K$4</f>
        <v>0</v>
      </c>
      <c r="O892" s="47" t="s">
        <v>39</v>
      </c>
      <c r="P892" s="40">
        <f t="shared" ref="P892" si="20725">SUMPRODUCT(Q886:Q890*(P886:P890="PTO"))+SUMPRODUCT(Q886:Q890*(P886:P890="HOL"))</f>
        <v>0</v>
      </c>
      <c r="Q892" s="49" t="s">
        <v>135</v>
      </c>
      <c r="R892" s="41">
        <f t="shared" ref="R892" si="20726">R891*O$4</f>
        <v>0</v>
      </c>
      <c r="S892" s="47" t="s">
        <v>39</v>
      </c>
      <c r="T892" s="40">
        <f t="shared" ref="T892" si="20727">SUMPRODUCT(U886:U890*(T886:T890="PTO"))+SUMPRODUCT(U886:U890*(T886:T890="HOL"))</f>
        <v>0</v>
      </c>
      <c r="U892" s="49" t="s">
        <v>135</v>
      </c>
      <c r="V892" s="41">
        <f t="shared" ref="V892" si="20728">V891*S$4</f>
        <v>0</v>
      </c>
      <c r="W892" s="47" t="s">
        <v>39</v>
      </c>
      <c r="X892" s="40">
        <f t="shared" ref="X892" si="20729">SUMPRODUCT(Y886:Y890*(X886:X890="PTO"))+SUMPRODUCT(Y886:Y890*(X886:X890="HOL"))</f>
        <v>0</v>
      </c>
      <c r="Y892" s="49" t="s">
        <v>135</v>
      </c>
      <c r="Z892" s="41">
        <f t="shared" ref="Z892" si="20730">Z891*W$4</f>
        <v>0</v>
      </c>
      <c r="AA892" s="47" t="s">
        <v>39</v>
      </c>
      <c r="AB892" s="40">
        <f t="shared" ref="AB892" si="20731">SUMPRODUCT(AC886:AC890*(AB886:AB890="PTO"))+SUMPRODUCT(AC886:AC890*(AB886:AB890="HOL"))</f>
        <v>0</v>
      </c>
      <c r="AC892" s="49" t="s">
        <v>135</v>
      </c>
      <c r="AD892" s="41">
        <f t="shared" ref="AD892" si="20732">AD891*AA$4</f>
        <v>0</v>
      </c>
      <c r="AE892" s="47" t="s">
        <v>39</v>
      </c>
      <c r="AF892" s="40">
        <f t="shared" ref="AF892" si="20733">SUMPRODUCT(AG886:AG890*(AF886:AF890="PTO"))+SUMPRODUCT(AG886:AG890*(AF886:AF890="HOL"))</f>
        <v>0</v>
      </c>
      <c r="AG892" s="49" t="s">
        <v>135</v>
      </c>
      <c r="AH892" s="41">
        <f t="shared" ref="AH892" si="20734">AH891*AE$4</f>
        <v>0</v>
      </c>
      <c r="AI892" s="47" t="s">
        <v>39</v>
      </c>
      <c r="AJ892" s="40">
        <f t="shared" ref="AJ892" si="20735">SUMPRODUCT(AK886:AK890*(AJ886:AJ890="PTO"))+SUMPRODUCT(AK886:AK890*(AJ886:AJ890="HOL"))</f>
        <v>0</v>
      </c>
      <c r="AK892" s="49" t="s">
        <v>135</v>
      </c>
      <c r="AL892" s="41">
        <f>AL891*AI$4</f>
        <v>0</v>
      </c>
      <c r="AM892" s="47" t="s">
        <v>39</v>
      </c>
      <c r="AN892" s="40">
        <f t="shared" ref="AN892" si="20736">SUMPRODUCT(AO886:AO890*(AN886:AN890="PTO"))+SUMPRODUCT(AO886:AO890*(AN886:AN890="HOL"))</f>
        <v>0</v>
      </c>
      <c r="AO892" s="49" t="s">
        <v>135</v>
      </c>
      <c r="AP892" s="41">
        <f t="shared" ref="AP892" si="20737">AP891*AM$4</f>
        <v>0</v>
      </c>
      <c r="AQ892" s="47" t="s">
        <v>39</v>
      </c>
      <c r="AR892" s="40">
        <f t="shared" ref="AR892" si="20738">SUMPRODUCT(AS886:AS890*(AR886:AR890="PTO"))+SUMPRODUCT(AS886:AS890*(AR886:AR890="HOL"))</f>
        <v>0</v>
      </c>
      <c r="AS892" s="49" t="s">
        <v>135</v>
      </c>
      <c r="AT892" s="41">
        <f t="shared" ref="AT892" si="20739">AT891*AQ$4</f>
        <v>0</v>
      </c>
      <c r="AU892" s="47" t="s">
        <v>39</v>
      </c>
      <c r="AV892" s="40">
        <f t="shared" ref="AV892" si="20740">SUMPRODUCT(AW886:AW890*(AV886:AV890="PTO"))+SUMPRODUCT(AW886:AW890*(AV886:AV890="HOL"))</f>
        <v>0</v>
      </c>
      <c r="AW892" s="49" t="s">
        <v>135</v>
      </c>
      <c r="AX892" s="41">
        <f>AX891*AU$4</f>
        <v>0</v>
      </c>
      <c r="AY892" s="47" t="s">
        <v>39</v>
      </c>
      <c r="AZ892" s="40">
        <f t="shared" ref="AZ892" si="20741">SUMPRODUCT(BA886:BA890*(AZ886:AZ890="PTO"))+SUMPRODUCT(BA886:BA890*(AZ886:AZ890="HOL"))</f>
        <v>0</v>
      </c>
      <c r="BA892" s="49" t="s">
        <v>135</v>
      </c>
      <c r="BB892" s="41">
        <f>BB891*AY$4</f>
        <v>0</v>
      </c>
      <c r="BC892" s="47" t="s">
        <v>39</v>
      </c>
      <c r="BD892" s="40">
        <f t="shared" ref="BD892" si="20742">SUMPRODUCT(BE886:BE890*(BD886:BD890="PTO"))+SUMPRODUCT(BE886:BE890*(BD886:BD890="HOL"))</f>
        <v>0</v>
      </c>
      <c r="BE892" s="49" t="s">
        <v>135</v>
      </c>
      <c r="BF892" s="41">
        <f>BF891*BC$4</f>
        <v>0</v>
      </c>
      <c r="BG892" s="47" t="s">
        <v>39</v>
      </c>
      <c r="BH892" s="40">
        <f t="shared" ref="BH892" si="20743">SUMPRODUCT(BI886:BI890*(BH886:BH890="PTO"))+SUMPRODUCT(BI886:BI890*(BH886:BH890="HOL"))</f>
        <v>0</v>
      </c>
      <c r="BI892" s="49" t="s">
        <v>135</v>
      </c>
      <c r="BJ892" s="41">
        <f>BJ891*BG$4</f>
        <v>0</v>
      </c>
      <c r="BK892" s="47" t="s">
        <v>39</v>
      </c>
      <c r="BL892" s="40">
        <f t="shared" ref="BL892" si="20744">SUMPRODUCT(BM886:BM890*(BL886:BL890="PTO"))+SUMPRODUCT(BM886:BM890*(BL886:BL890="HOL"))</f>
        <v>0</v>
      </c>
      <c r="BM892" s="49" t="s">
        <v>135</v>
      </c>
      <c r="BN892" s="41">
        <f>BN891*BK$4</f>
        <v>0</v>
      </c>
      <c r="BO892" s="47" t="s">
        <v>39</v>
      </c>
      <c r="BP892" s="40">
        <f t="shared" ref="BP892" si="20745">SUMPRODUCT(BQ886:BQ890*(BP886:BP890="PTO"))+SUMPRODUCT(BQ886:BQ890*(BP886:BP890="HOL"))</f>
        <v>0</v>
      </c>
      <c r="BQ892" s="49" t="s">
        <v>135</v>
      </c>
      <c r="BR892" s="41">
        <f t="shared" ref="BR892" si="20746">BR891*BO$4</f>
        <v>0</v>
      </c>
      <c r="BS892" s="47" t="s">
        <v>39</v>
      </c>
      <c r="BT892" s="40">
        <f t="shared" ref="BT892" si="20747">SUMPRODUCT(BU886:BU890*(BT886:BT890="PTO"))+SUMPRODUCT(BU886:BU890*(BT886:BT890="HOL"))</f>
        <v>0</v>
      </c>
      <c r="BU892" s="49" t="s">
        <v>135</v>
      </c>
      <c r="BV892" s="41">
        <f t="shared" ref="BV892" si="20748">BV891*BS$4</f>
        <v>0</v>
      </c>
      <c r="BW892" s="47" t="s">
        <v>39</v>
      </c>
      <c r="BX892" s="40">
        <f t="shared" ref="BX892" si="20749">SUMPRODUCT(BY886:BY890*(BX886:BX890="PTO"))+SUMPRODUCT(BY886:BY890*(BX886:BX890="HOL"))</f>
        <v>0</v>
      </c>
      <c r="BY892" s="49" t="s">
        <v>135</v>
      </c>
      <c r="BZ892" s="41">
        <f t="shared" ref="BZ892" si="20750">BZ891*BW$4</f>
        <v>0</v>
      </c>
      <c r="CA892" s="47" t="s">
        <v>39</v>
      </c>
      <c r="CB892" s="40">
        <f t="shared" ref="CB892" si="20751">SUMPRODUCT(CC886:CC890*(CB886:CB890="PTO"))+SUMPRODUCT(CC886:CC890*(CB886:CB890="HOL"))</f>
        <v>0</v>
      </c>
      <c r="CC892" s="49" t="s">
        <v>135</v>
      </c>
      <c r="CD892" s="41">
        <f t="shared" ref="CD892" si="20752">CD891*CA$4</f>
        <v>0</v>
      </c>
      <c r="CE892" s="47" t="s">
        <v>39</v>
      </c>
      <c r="CF892" s="40">
        <f t="shared" ref="CF892" si="20753">SUMPRODUCT(CG886:CG890*(CF886:CF890="PTO"))+SUMPRODUCT(CG886:CG890*(CF886:CF890="HOL"))</f>
        <v>0</v>
      </c>
      <c r="CG892" s="49" t="s">
        <v>135</v>
      </c>
      <c r="CH892" s="41">
        <f t="shared" ref="CH892" si="20754">CH891*CE$4</f>
        <v>0</v>
      </c>
    </row>
    <row r="893" spans="1:86" x14ac:dyDescent="0.25">
      <c r="A893" s="70" t="s">
        <v>133</v>
      </c>
      <c r="B893" s="71">
        <f t="shared" ref="B893" ca="1" si="20755">D893-B894</f>
        <v>17.236442211243713</v>
      </c>
      <c r="C893" s="72" t="s">
        <v>122</v>
      </c>
      <c r="D893" s="71">
        <f>IFERROR(INDEX(Holidays[FTE], MATCH(Entry!E893, Holidays[Date], 0)), 1)*8*INDEX(FTEguide[[1]:[12]], MATCH(Entry!E894, FTEguide[Weekday], 0), IF(Entry!E896&gt;0, Entry!E896, MONTH(Entry!E893)))</f>
        <v>79.736442211243713</v>
      </c>
      <c r="E893" s="60">
        <f t="shared" si="20241"/>
        <v>43955</v>
      </c>
      <c r="F893" s="50" t="s">
        <v>128</v>
      </c>
      <c r="G893" s="34" t="s">
        <v>136</v>
      </c>
      <c r="H893" s="35" t="s">
        <v>23</v>
      </c>
      <c r="I893" s="42">
        <f t="shared" ref="I893" si="20756">parseTime(G893)-(H898=INT(RIGHT($F893, 1)))</f>
        <v>8</v>
      </c>
      <c r="J893" s="43">
        <f t="shared" ref="J893:J897" si="20757">isClocked(H893)</f>
        <v>1</v>
      </c>
      <c r="K893" s="34" t="s">
        <v>136</v>
      </c>
      <c r="L893" s="35" t="s">
        <v>23</v>
      </c>
      <c r="M893" s="42">
        <f t="shared" ref="M893" si="20758">parseTime(K893)-(L898=INT(RIGHT($F893, 1)))</f>
        <v>8</v>
      </c>
      <c r="N893" s="43">
        <f t="shared" ref="N893:N897" si="20759">isClocked(L893)</f>
        <v>1</v>
      </c>
      <c r="O893" s="34" t="s">
        <v>180</v>
      </c>
      <c r="P893" s="35" t="s">
        <v>23</v>
      </c>
      <c r="Q893" s="42">
        <f t="shared" ref="Q893" si="20760">parseTime(O893)-(P898=INT(RIGHT($F893, 1)))</f>
        <v>8</v>
      </c>
      <c r="R893" s="43">
        <f t="shared" ref="R893:R897" si="20761">isClocked(P893)</f>
        <v>1</v>
      </c>
      <c r="S893" s="34" t="s">
        <v>150</v>
      </c>
      <c r="T893" s="35" t="s">
        <v>23</v>
      </c>
      <c r="U893" s="42">
        <f t="shared" ref="U893" si="20762">parseTime(S893)-(T898=INT(RIGHT($F893, 1)))</f>
        <v>8</v>
      </c>
      <c r="V893" s="43">
        <f t="shared" ref="V893:V897" si="20763">isClocked(T893)</f>
        <v>1</v>
      </c>
      <c r="W893" s="34" t="s">
        <v>136</v>
      </c>
      <c r="X893" s="35" t="s">
        <v>25</v>
      </c>
      <c r="Y893" s="42">
        <f t="shared" ref="Y893" si="20764">parseTime(W893)-(X898=INT(RIGHT($F893, 1)))</f>
        <v>8</v>
      </c>
      <c r="Z893" s="43">
        <f t="shared" ref="Z893:Z897" si="20765">isClocked(X893)</f>
        <v>1</v>
      </c>
      <c r="AA893" s="34" t="s">
        <v>136</v>
      </c>
      <c r="AB893" s="35" t="s">
        <v>23</v>
      </c>
      <c r="AC893" s="42">
        <f t="shared" ref="AC893" si="20766">parseTime(AA893)-(AB898=INT(RIGHT($F893, 1)))</f>
        <v>8</v>
      </c>
      <c r="AD893" s="43">
        <f t="shared" ref="AD893:AD897" si="20767">isClocked(AB893)</f>
        <v>1</v>
      </c>
      <c r="AE893" s="34" t="s">
        <v>261</v>
      </c>
      <c r="AF893" s="35" t="s">
        <v>23</v>
      </c>
      <c r="AG893" s="42">
        <f t="shared" ref="AG893" si="20768">parseTime(AE893)-(AF898=INT(RIGHT($F893, 1)))</f>
        <v>6.5</v>
      </c>
      <c r="AH893" s="43">
        <f t="shared" ref="AH893:AH897" si="20769">isClocked(AF893)</f>
        <v>1</v>
      </c>
      <c r="AI893" s="34" t="s">
        <v>136</v>
      </c>
      <c r="AJ893" s="35" t="s">
        <v>23</v>
      </c>
      <c r="AK893" s="42">
        <f>parseTime(AI893)-(AJ898=INT(RIGHT($F893, 1)))</f>
        <v>8</v>
      </c>
      <c r="AL893" s="43">
        <f t="shared" ref="AL893:AL897" si="20770">isClocked(AJ893)</f>
        <v>1</v>
      </c>
      <c r="AM893" s="34"/>
      <c r="AN893" s="35"/>
      <c r="AO893" s="42">
        <f t="shared" ref="AO893" si="20771">parseTime(AM893)-(AN898=INT(RIGHT($F893, 1)))</f>
        <v>0</v>
      </c>
      <c r="AP893" s="43">
        <f t="shared" ref="AP893:AP897" si="20772">isClocked(AN893)</f>
        <v>0</v>
      </c>
      <c r="AQ893" s="34"/>
      <c r="AR893" s="35"/>
      <c r="AS893" s="42">
        <f t="shared" ref="AS893" si="20773">parseTime(AQ893)-(AR898=INT(RIGHT($F893, 1)))</f>
        <v>0</v>
      </c>
      <c r="AT893" s="43">
        <f t="shared" ref="AT893:AT897" si="20774">isClocked(AR893)</f>
        <v>0</v>
      </c>
      <c r="AU893" s="34"/>
      <c r="AV893" s="35"/>
      <c r="AW893" s="42">
        <f>parseTime(AU893)-(AV898=INT(RIGHT($F893, 1)))</f>
        <v>0</v>
      </c>
      <c r="AX893" s="43">
        <f t="shared" ref="AX893:AX897" si="20775">isClocked(AV893)</f>
        <v>0</v>
      </c>
      <c r="AY893" s="34"/>
      <c r="AZ893" s="35"/>
      <c r="BA893" s="42">
        <f>parseTime(AY893)-(AZ898=INT(RIGHT($F893, 1)))</f>
        <v>0</v>
      </c>
      <c r="BB893" s="43">
        <f t="shared" ref="BB893:BB897" si="20776">isClocked(AZ893)</f>
        <v>0</v>
      </c>
      <c r="BC893" s="34"/>
      <c r="BD893" s="35"/>
      <c r="BE893" s="42">
        <f>parseTime(BC893)-(BD898=INT(RIGHT($F893, 1)))</f>
        <v>0</v>
      </c>
      <c r="BF893" s="43">
        <f t="shared" ref="BF893:BF897" si="20777">isClocked(BD893)</f>
        <v>0</v>
      </c>
      <c r="BG893" s="34"/>
      <c r="BH893" s="35"/>
      <c r="BI893" s="42">
        <f>parseTime(BG893)-(BH898=INT(RIGHT($F893, 1)))</f>
        <v>0</v>
      </c>
      <c r="BJ893" s="43">
        <f t="shared" ref="BJ893:BJ897" si="20778">isClocked(BH893)</f>
        <v>0</v>
      </c>
      <c r="BK893" s="34"/>
      <c r="BL893" s="35"/>
      <c r="BM893" s="42">
        <f>parseTime(BK893)-(BL898=INT(RIGHT($F893, 1)))</f>
        <v>0</v>
      </c>
      <c r="BN893" s="43">
        <f t="shared" ref="BN893:BN897" si="20779">isClocked(BL893)</f>
        <v>0</v>
      </c>
      <c r="BO893" s="34"/>
      <c r="BP893" s="35"/>
      <c r="BQ893" s="42">
        <f t="shared" ref="BQ893" si="20780">parseTime(BO893)-(BP898=INT(RIGHT($F893, 1)))</f>
        <v>0</v>
      </c>
      <c r="BR893" s="43">
        <f t="shared" ref="BR893:BR897" si="20781">isClocked(BP893)</f>
        <v>0</v>
      </c>
      <c r="BS893" s="34"/>
      <c r="BT893" s="35"/>
      <c r="BU893" s="42">
        <f t="shared" ref="BU893" si="20782">parseTime(BS893)-(BT898=INT(RIGHT($F893, 1)))</f>
        <v>0</v>
      </c>
      <c r="BV893" s="43">
        <f t="shared" ref="BV893:BV897" si="20783">isClocked(BT893)</f>
        <v>0</v>
      </c>
      <c r="BW893" s="34"/>
      <c r="BX893" s="35"/>
      <c r="BY893" s="42">
        <f t="shared" ref="BY893" si="20784">parseTime(BW893)-(BX898=INT(RIGHT($F893, 1)))</f>
        <v>0</v>
      </c>
      <c r="BZ893" s="43">
        <f t="shared" ref="BZ893:BZ897" si="20785">isClocked(BX893)</f>
        <v>0</v>
      </c>
      <c r="CA893" s="34"/>
      <c r="CB893" s="35"/>
      <c r="CC893" s="42">
        <f t="shared" ref="CC893" si="20786">parseTime(CA893)-(CB898=INT(RIGHT($F893, 1)))</f>
        <v>0</v>
      </c>
      <c r="CD893" s="43">
        <f t="shared" ref="CD893:CD897" si="20787">isClocked(CB893)</f>
        <v>0</v>
      </c>
      <c r="CE893" s="34"/>
      <c r="CF893" s="35"/>
      <c r="CG893" s="42">
        <f t="shared" ref="CG893" si="20788">parseTime(CE893)-(CF898=INT(RIGHT($F893, 1)))</f>
        <v>0</v>
      </c>
      <c r="CH893" s="43">
        <f t="shared" ref="CH893:CH897" si="20789">isClocked(CF893)</f>
        <v>0</v>
      </c>
    </row>
    <row r="894" spans="1:86" x14ac:dyDescent="0.25">
      <c r="A894" s="56" t="s">
        <v>0</v>
      </c>
      <c r="B894" s="57">
        <f t="shared" ca="1" si="19760"/>
        <v>62.5</v>
      </c>
      <c r="C894" s="14" t="s">
        <v>252</v>
      </c>
      <c r="D894" s="14">
        <f t="shared" ref="D894" si="20790">(E897+(E896/2))*8-0.5</f>
        <v>53.7</v>
      </c>
      <c r="E894" s="55" t="str">
        <f t="shared" si="19762"/>
        <v>Monday</v>
      </c>
      <c r="F894" s="51" t="s">
        <v>129</v>
      </c>
      <c r="G894" s="36"/>
      <c r="H894" s="37"/>
      <c r="I894" s="44">
        <f t="shared" ref="I894" si="20791">parseTime(G894)-(H898=INT(RIGHT($F894, 1)))</f>
        <v>0</v>
      </c>
      <c r="J894" s="45">
        <f t="shared" si="20757"/>
        <v>0</v>
      </c>
      <c r="K894" s="36"/>
      <c r="L894" s="37"/>
      <c r="M894" s="44">
        <f t="shared" ref="M894" si="20792">parseTime(K894)-(L898=INT(RIGHT($F894, 1)))</f>
        <v>0</v>
      </c>
      <c r="N894" s="45">
        <f t="shared" si="20759"/>
        <v>0</v>
      </c>
      <c r="O894" s="36"/>
      <c r="P894" s="37"/>
      <c r="Q894" s="44">
        <f t="shared" ref="Q894" si="20793">parseTime(O894)-(P898=INT(RIGHT($F894, 1)))</f>
        <v>0</v>
      </c>
      <c r="R894" s="45">
        <f t="shared" si="20761"/>
        <v>0</v>
      </c>
      <c r="S894" s="36"/>
      <c r="T894" s="37"/>
      <c r="U894" s="44">
        <f t="shared" ref="U894" si="20794">parseTime(S894)-(T898=INT(RIGHT($F894, 1)))</f>
        <v>0</v>
      </c>
      <c r="V894" s="45">
        <f t="shared" si="20763"/>
        <v>0</v>
      </c>
      <c r="W894" s="36"/>
      <c r="X894" s="37"/>
      <c r="Y894" s="44">
        <f t="shared" ref="Y894" si="20795">parseTime(W894)-(X898=INT(RIGHT($F894, 1)))</f>
        <v>0</v>
      </c>
      <c r="Z894" s="45">
        <f t="shared" si="20765"/>
        <v>0</v>
      </c>
      <c r="AA894" s="36"/>
      <c r="AB894" s="37"/>
      <c r="AC894" s="44">
        <f t="shared" ref="AC894" si="20796">parseTime(AA894)-(AB898=INT(RIGHT($F894, 1)))</f>
        <v>0</v>
      </c>
      <c r="AD894" s="45">
        <f t="shared" si="20767"/>
        <v>0</v>
      </c>
      <c r="AE894" s="36"/>
      <c r="AF894" s="37"/>
      <c r="AG894" s="44">
        <f t="shared" ref="AG894" si="20797">parseTime(AE894)-(AF898=INT(RIGHT($F894, 1)))</f>
        <v>0</v>
      </c>
      <c r="AH894" s="45">
        <f t="shared" si="20769"/>
        <v>0</v>
      </c>
      <c r="AI894" s="36"/>
      <c r="AJ894" s="37"/>
      <c r="AK894" s="44">
        <f>parseTime(AI894)-(AJ898=INT(RIGHT($F894, 1)))</f>
        <v>0</v>
      </c>
      <c r="AL894" s="45">
        <f t="shared" si="20770"/>
        <v>0</v>
      </c>
      <c r="AM894" s="36"/>
      <c r="AN894" s="37"/>
      <c r="AO894" s="44">
        <f t="shared" ref="AO894" si="20798">parseTime(AM894)-(AN898=INT(RIGHT($F894, 1)))</f>
        <v>0</v>
      </c>
      <c r="AP894" s="45">
        <f t="shared" si="20772"/>
        <v>0</v>
      </c>
      <c r="AQ894" s="36"/>
      <c r="AR894" s="37"/>
      <c r="AS894" s="44">
        <f t="shared" ref="AS894" si="20799">parseTime(AQ894)-(AR898=INT(RIGHT($F894, 1)))</f>
        <v>0</v>
      </c>
      <c r="AT894" s="45">
        <f t="shared" si="20774"/>
        <v>0</v>
      </c>
      <c r="AU894" s="36"/>
      <c r="AV894" s="37"/>
      <c r="AW894" s="44">
        <f>parseTime(AU894)-(AV898=INT(RIGHT($F894, 1)))</f>
        <v>0</v>
      </c>
      <c r="AX894" s="45">
        <f t="shared" si="20775"/>
        <v>0</v>
      </c>
      <c r="AY894" s="36"/>
      <c r="AZ894" s="37"/>
      <c r="BA894" s="44">
        <f>parseTime(AY894)-(AZ898=INT(RIGHT($F894, 1)))</f>
        <v>0</v>
      </c>
      <c r="BB894" s="45">
        <f t="shared" si="20776"/>
        <v>0</v>
      </c>
      <c r="BC894" s="36"/>
      <c r="BD894" s="37"/>
      <c r="BE894" s="44">
        <f>parseTime(BC894)-(BD898=INT(RIGHT($F894, 1)))</f>
        <v>0</v>
      </c>
      <c r="BF894" s="45">
        <f t="shared" si="20777"/>
        <v>0</v>
      </c>
      <c r="BG894" s="36"/>
      <c r="BH894" s="37"/>
      <c r="BI894" s="44">
        <f>parseTime(BG894)-(BH898=INT(RIGHT($F894, 1)))</f>
        <v>0</v>
      </c>
      <c r="BJ894" s="45">
        <f t="shared" si="20778"/>
        <v>0</v>
      </c>
      <c r="BK894" s="36"/>
      <c r="BL894" s="37"/>
      <c r="BM894" s="44">
        <f>parseTime(BK894)-(BL898=INT(RIGHT($F894, 1)))</f>
        <v>0</v>
      </c>
      <c r="BN894" s="45">
        <f t="shared" si="20779"/>
        <v>0</v>
      </c>
      <c r="BO894" s="36"/>
      <c r="BP894" s="37"/>
      <c r="BQ894" s="44">
        <f t="shared" ref="BQ894" si="20800">parseTime(BO894)-(BP898=INT(RIGHT($F894, 1)))</f>
        <v>0</v>
      </c>
      <c r="BR894" s="45">
        <f t="shared" si="20781"/>
        <v>0</v>
      </c>
      <c r="BS894" s="36"/>
      <c r="BT894" s="37"/>
      <c r="BU894" s="44">
        <f t="shared" ref="BU894" si="20801">parseTime(BS894)-(BT898=INT(RIGHT($F894, 1)))</f>
        <v>0</v>
      </c>
      <c r="BV894" s="45">
        <f t="shared" si="20783"/>
        <v>0</v>
      </c>
      <c r="BW894" s="36"/>
      <c r="BX894" s="37"/>
      <c r="BY894" s="44">
        <f t="shared" ref="BY894" si="20802">parseTime(BW894)-(BX898=INT(RIGHT($F894, 1)))</f>
        <v>0</v>
      </c>
      <c r="BZ894" s="45">
        <f t="shared" si="20785"/>
        <v>0</v>
      </c>
      <c r="CA894" s="36"/>
      <c r="CB894" s="37"/>
      <c r="CC894" s="44">
        <f t="shared" ref="CC894" si="20803">parseTime(CA894)-(CB898=INT(RIGHT($F894, 1)))</f>
        <v>0</v>
      </c>
      <c r="CD894" s="45">
        <f t="shared" si="20787"/>
        <v>0</v>
      </c>
      <c r="CE894" s="36"/>
      <c r="CF894" s="37"/>
      <c r="CG894" s="44">
        <f t="shared" ref="CG894" si="20804">parseTime(CE894)-(CF898=INT(RIGHT($F894, 1)))</f>
        <v>0</v>
      </c>
      <c r="CH894" s="45">
        <f t="shared" si="20789"/>
        <v>0</v>
      </c>
    </row>
    <row r="895" spans="1:86" x14ac:dyDescent="0.25">
      <c r="A895" s="56" t="s">
        <v>117</v>
      </c>
      <c r="B895" s="57">
        <f t="shared" ref="B895" ca="1" si="20805">roleHours(G893:CH899, "MFD")</f>
        <v>54.5</v>
      </c>
      <c r="C895" s="14">
        <f t="shared" ref="C895:C898" ca="1" si="20806">B895/8</f>
        <v>6.8125</v>
      </c>
      <c r="D895" s="14">
        <f t="shared" ref="D895" ca="1" si="20807">B894-D894</f>
        <v>8.7999999999999972</v>
      </c>
      <c r="E895" s="20" t="s">
        <v>127</v>
      </c>
      <c r="F895" s="51" t="s">
        <v>130</v>
      </c>
      <c r="G895" s="36"/>
      <c r="H895" s="37"/>
      <c r="I895" s="44">
        <f t="shared" ref="I895" si="20808">parseTime(G895)-(H898=INT(RIGHT($F895, 1)))</f>
        <v>0</v>
      </c>
      <c r="J895" s="45">
        <f t="shared" si="20757"/>
        <v>0</v>
      </c>
      <c r="K895" s="36"/>
      <c r="L895" s="37"/>
      <c r="M895" s="44">
        <f t="shared" ref="M895" si="20809">parseTime(K895)-(L898=INT(RIGHT($F895, 1)))</f>
        <v>0</v>
      </c>
      <c r="N895" s="45">
        <f t="shared" si="20759"/>
        <v>0</v>
      </c>
      <c r="O895" s="36"/>
      <c r="P895" s="37"/>
      <c r="Q895" s="44">
        <f t="shared" ref="Q895" si="20810">parseTime(O895)-(P898=INT(RIGHT($F895, 1)))</f>
        <v>0</v>
      </c>
      <c r="R895" s="45">
        <f t="shared" si="20761"/>
        <v>0</v>
      </c>
      <c r="S895" s="36"/>
      <c r="T895" s="37"/>
      <c r="U895" s="44">
        <f t="shared" ref="U895" si="20811">parseTime(S895)-(T898=INT(RIGHT($F895, 1)))</f>
        <v>0</v>
      </c>
      <c r="V895" s="45">
        <f t="shared" si="20763"/>
        <v>0</v>
      </c>
      <c r="W895" s="36"/>
      <c r="X895" s="37"/>
      <c r="Y895" s="44">
        <f t="shared" ref="Y895" si="20812">parseTime(W895)-(X898=INT(RIGHT($F895, 1)))</f>
        <v>0</v>
      </c>
      <c r="Z895" s="45">
        <f t="shared" si="20765"/>
        <v>0</v>
      </c>
      <c r="AA895" s="36"/>
      <c r="AB895" s="37"/>
      <c r="AC895" s="44">
        <f t="shared" ref="AC895" si="20813">parseTime(AA895)-(AB898=INT(RIGHT($F895, 1)))</f>
        <v>0</v>
      </c>
      <c r="AD895" s="45">
        <f t="shared" si="20767"/>
        <v>0</v>
      </c>
      <c r="AE895" s="36"/>
      <c r="AF895" s="37"/>
      <c r="AG895" s="44">
        <f t="shared" ref="AG895" si="20814">parseTime(AE895)-(AF898=INT(RIGHT($F895, 1)))</f>
        <v>0</v>
      </c>
      <c r="AH895" s="45">
        <f t="shared" si="20769"/>
        <v>0</v>
      </c>
      <c r="AI895" s="36"/>
      <c r="AJ895" s="37"/>
      <c r="AK895" s="44">
        <f>parseTime(AI895)-(AJ898=INT(RIGHT($F895, 1)))</f>
        <v>0</v>
      </c>
      <c r="AL895" s="45">
        <f t="shared" si="20770"/>
        <v>0</v>
      </c>
      <c r="AM895" s="36"/>
      <c r="AN895" s="37"/>
      <c r="AO895" s="44">
        <f t="shared" ref="AO895" si="20815">parseTime(AM895)-(AN898=INT(RIGHT($F895, 1)))</f>
        <v>0</v>
      </c>
      <c r="AP895" s="45">
        <f t="shared" si="20772"/>
        <v>0</v>
      </c>
      <c r="AQ895" s="36"/>
      <c r="AR895" s="37"/>
      <c r="AS895" s="44">
        <f t="shared" ref="AS895" si="20816">parseTime(AQ895)-(AR898=INT(RIGHT($F895, 1)))</f>
        <v>0</v>
      </c>
      <c r="AT895" s="45">
        <f t="shared" si="20774"/>
        <v>0</v>
      </c>
      <c r="AU895" s="36"/>
      <c r="AV895" s="37"/>
      <c r="AW895" s="44">
        <f>parseTime(AU895)-(AV898=INT(RIGHT($F895, 1)))</f>
        <v>0</v>
      </c>
      <c r="AX895" s="45">
        <f t="shared" si="20775"/>
        <v>0</v>
      </c>
      <c r="AY895" s="36"/>
      <c r="AZ895" s="37"/>
      <c r="BA895" s="44">
        <f>parseTime(AY895)-(AZ898=INT(RIGHT($F895, 1)))</f>
        <v>0</v>
      </c>
      <c r="BB895" s="45">
        <f t="shared" si="20776"/>
        <v>0</v>
      </c>
      <c r="BC895" s="36"/>
      <c r="BD895" s="37"/>
      <c r="BE895" s="44">
        <f>parseTime(BC895)-(BD898=INT(RIGHT($F895, 1)))</f>
        <v>0</v>
      </c>
      <c r="BF895" s="45">
        <f t="shared" si="20777"/>
        <v>0</v>
      </c>
      <c r="BG895" s="36"/>
      <c r="BH895" s="37"/>
      <c r="BI895" s="44">
        <f>parseTime(BG895)-(BH898=INT(RIGHT($F895, 1)))</f>
        <v>0</v>
      </c>
      <c r="BJ895" s="45">
        <f t="shared" si="20778"/>
        <v>0</v>
      </c>
      <c r="BK895" s="36"/>
      <c r="BL895" s="37"/>
      <c r="BM895" s="44">
        <f>parseTime(BK895)-(BL898=INT(RIGHT($F895, 1)))</f>
        <v>0</v>
      </c>
      <c r="BN895" s="45">
        <f t="shared" si="20779"/>
        <v>0</v>
      </c>
      <c r="BO895" s="36"/>
      <c r="BP895" s="37"/>
      <c r="BQ895" s="44">
        <f t="shared" ref="BQ895" si="20817">parseTime(BO895)-(BP898=INT(RIGHT($F895, 1)))</f>
        <v>0</v>
      </c>
      <c r="BR895" s="45">
        <f t="shared" si="20781"/>
        <v>0</v>
      </c>
      <c r="BS895" s="36"/>
      <c r="BT895" s="37"/>
      <c r="BU895" s="44">
        <f t="shared" ref="BU895" si="20818">parseTime(BS895)-(BT898=INT(RIGHT($F895, 1)))</f>
        <v>0</v>
      </c>
      <c r="BV895" s="45">
        <f t="shared" si="20783"/>
        <v>0</v>
      </c>
      <c r="BW895" s="36"/>
      <c r="BX895" s="37"/>
      <c r="BY895" s="44">
        <f t="shared" ref="BY895" si="20819">parseTime(BW895)-(BX898=INT(RIGHT($F895, 1)))</f>
        <v>0</v>
      </c>
      <c r="BZ895" s="45">
        <f t="shared" si="20785"/>
        <v>0</v>
      </c>
      <c r="CA895" s="36"/>
      <c r="CB895" s="37"/>
      <c r="CC895" s="44">
        <f t="shared" ref="CC895" si="20820">parseTime(CA895)-(CB898=INT(RIGHT($F895, 1)))</f>
        <v>0</v>
      </c>
      <c r="CD895" s="45">
        <f t="shared" si="20787"/>
        <v>0</v>
      </c>
      <c r="CE895" s="36"/>
      <c r="CF895" s="37"/>
      <c r="CG895" s="44">
        <f t="shared" ref="CG895" si="20821">parseTime(CE895)-(CF898=INT(RIGHT($F895, 1)))</f>
        <v>0</v>
      </c>
      <c r="CH895" s="45">
        <f t="shared" si="20789"/>
        <v>0</v>
      </c>
    </row>
    <row r="896" spans="1:86" x14ac:dyDescent="0.25">
      <c r="A896" s="56"/>
      <c r="B896" s="57"/>
      <c r="C896" s="14">
        <f t="shared" si="20806"/>
        <v>0</v>
      </c>
      <c r="D896" s="14" t="s">
        <v>259</v>
      </c>
      <c r="E896" s="20">
        <v>4.25</v>
      </c>
      <c r="F896" s="51" t="s">
        <v>131</v>
      </c>
      <c r="G896" s="36"/>
      <c r="H896" s="37"/>
      <c r="I896" s="44">
        <f t="shared" ref="I896" si="20822">parseTime(G896)-(H898=INT(RIGHT($F896, 1)))</f>
        <v>0</v>
      </c>
      <c r="J896" s="45">
        <f t="shared" si="20757"/>
        <v>0</v>
      </c>
      <c r="K896" s="36"/>
      <c r="L896" s="37"/>
      <c r="M896" s="44">
        <f t="shared" ref="M896" si="20823">parseTime(K896)-(L898=INT(RIGHT($F896, 1)))</f>
        <v>0</v>
      </c>
      <c r="N896" s="45">
        <f t="shared" si="20759"/>
        <v>0</v>
      </c>
      <c r="O896" s="36"/>
      <c r="P896" s="37"/>
      <c r="Q896" s="44">
        <f t="shared" ref="Q896" si="20824">parseTime(O896)-(P898=INT(RIGHT($F896, 1)))</f>
        <v>0</v>
      </c>
      <c r="R896" s="45">
        <f t="shared" si="20761"/>
        <v>0</v>
      </c>
      <c r="S896" s="36"/>
      <c r="T896" s="37"/>
      <c r="U896" s="44">
        <f t="shared" ref="U896" si="20825">parseTime(S896)-(T898=INT(RIGHT($F896, 1)))</f>
        <v>0</v>
      </c>
      <c r="V896" s="45">
        <f t="shared" si="20763"/>
        <v>0</v>
      </c>
      <c r="W896" s="36"/>
      <c r="X896" s="37"/>
      <c r="Y896" s="44">
        <f t="shared" ref="Y896" si="20826">parseTime(W896)-(X898=INT(RIGHT($F896, 1)))</f>
        <v>0</v>
      </c>
      <c r="Z896" s="45">
        <f t="shared" si="20765"/>
        <v>0</v>
      </c>
      <c r="AA896" s="36"/>
      <c r="AB896" s="37"/>
      <c r="AC896" s="44">
        <f t="shared" ref="AC896" si="20827">parseTime(AA896)-(AB898=INT(RIGHT($F896, 1)))</f>
        <v>0</v>
      </c>
      <c r="AD896" s="45">
        <f t="shared" si="20767"/>
        <v>0</v>
      </c>
      <c r="AE896" s="36"/>
      <c r="AF896" s="37"/>
      <c r="AG896" s="44">
        <f t="shared" ref="AG896" si="20828">parseTime(AE896)-(AF898=INT(RIGHT($F896, 1)))</f>
        <v>0</v>
      </c>
      <c r="AH896" s="45">
        <f t="shared" si="20769"/>
        <v>0</v>
      </c>
      <c r="AI896" s="36"/>
      <c r="AJ896" s="37"/>
      <c r="AK896" s="44">
        <f>parseTime(AI896)-(AJ898=INT(RIGHT($F896, 1)))</f>
        <v>0</v>
      </c>
      <c r="AL896" s="45">
        <f t="shared" si="20770"/>
        <v>0</v>
      </c>
      <c r="AM896" s="36"/>
      <c r="AN896" s="37"/>
      <c r="AO896" s="44">
        <f t="shared" ref="AO896" si="20829">parseTime(AM896)-(AN898=INT(RIGHT($F896, 1)))</f>
        <v>0</v>
      </c>
      <c r="AP896" s="45">
        <f t="shared" si="20772"/>
        <v>0</v>
      </c>
      <c r="AQ896" s="36"/>
      <c r="AR896" s="37"/>
      <c r="AS896" s="44">
        <f t="shared" ref="AS896" si="20830">parseTime(AQ896)-(AR898=INT(RIGHT($F896, 1)))</f>
        <v>0</v>
      </c>
      <c r="AT896" s="45">
        <f t="shared" si="20774"/>
        <v>0</v>
      </c>
      <c r="AU896" s="36"/>
      <c r="AV896" s="37"/>
      <c r="AW896" s="44">
        <f>parseTime(AU896)-(AV898=INT(RIGHT($F896, 1)))</f>
        <v>0</v>
      </c>
      <c r="AX896" s="45">
        <f t="shared" si="20775"/>
        <v>0</v>
      </c>
      <c r="AY896" s="36"/>
      <c r="AZ896" s="37"/>
      <c r="BA896" s="44">
        <f>parseTime(AY896)-(AZ898=INT(RIGHT($F896, 1)))</f>
        <v>0</v>
      </c>
      <c r="BB896" s="45">
        <f t="shared" si="20776"/>
        <v>0</v>
      </c>
      <c r="BC896" s="36"/>
      <c r="BD896" s="37"/>
      <c r="BE896" s="44">
        <f>parseTime(BC896)-(BD898=INT(RIGHT($F896, 1)))</f>
        <v>0</v>
      </c>
      <c r="BF896" s="45">
        <f t="shared" si="20777"/>
        <v>0</v>
      </c>
      <c r="BG896" s="36"/>
      <c r="BH896" s="37"/>
      <c r="BI896" s="44">
        <f>parseTime(BG896)-(BH898=INT(RIGHT($F896, 1)))</f>
        <v>0</v>
      </c>
      <c r="BJ896" s="45">
        <f t="shared" si="20778"/>
        <v>0</v>
      </c>
      <c r="BK896" s="36"/>
      <c r="BL896" s="37"/>
      <c r="BM896" s="44">
        <f>parseTime(BK896)-(BL898=INT(RIGHT($F896, 1)))</f>
        <v>0</v>
      </c>
      <c r="BN896" s="45">
        <f t="shared" si="20779"/>
        <v>0</v>
      </c>
      <c r="BO896" s="36"/>
      <c r="BP896" s="37"/>
      <c r="BQ896" s="44">
        <f t="shared" ref="BQ896" si="20831">parseTime(BO896)-(BP898=INT(RIGHT($F896, 1)))</f>
        <v>0</v>
      </c>
      <c r="BR896" s="45">
        <f t="shared" si="20781"/>
        <v>0</v>
      </c>
      <c r="BS896" s="36"/>
      <c r="BT896" s="37"/>
      <c r="BU896" s="44">
        <f t="shared" ref="BU896" si="20832">parseTime(BS896)-(BT898=INT(RIGHT($F896, 1)))</f>
        <v>0</v>
      </c>
      <c r="BV896" s="45">
        <f t="shared" si="20783"/>
        <v>0</v>
      </c>
      <c r="BW896" s="36"/>
      <c r="BX896" s="37"/>
      <c r="BY896" s="44">
        <f t="shared" ref="BY896" si="20833">parseTime(BW896)-(BX898=INT(RIGHT($F896, 1)))</f>
        <v>0</v>
      </c>
      <c r="BZ896" s="45">
        <f t="shared" si="20785"/>
        <v>0</v>
      </c>
      <c r="CA896" s="36"/>
      <c r="CB896" s="37"/>
      <c r="CC896" s="44">
        <f t="shared" ref="CC896" si="20834">parseTime(CA896)-(CB898=INT(RIGHT($F896, 1)))</f>
        <v>0</v>
      </c>
      <c r="CD896" s="45">
        <f t="shared" si="20787"/>
        <v>0</v>
      </c>
      <c r="CE896" s="36"/>
      <c r="CF896" s="37"/>
      <c r="CG896" s="44">
        <f t="shared" ref="CG896" si="20835">parseTime(CE896)-(CF898=INT(RIGHT($F896, 1)))</f>
        <v>0</v>
      </c>
      <c r="CH896" s="45">
        <f t="shared" si="20789"/>
        <v>0</v>
      </c>
    </row>
    <row r="897" spans="1:86" x14ac:dyDescent="0.25">
      <c r="A897" s="56" t="s">
        <v>119</v>
      </c>
      <c r="B897" s="57">
        <f t="shared" ref="B897" ca="1" si="20836">roleHours(G893:CH899, "MCC")</f>
        <v>8</v>
      </c>
      <c r="C897" s="14">
        <f t="shared" ca="1" si="20806"/>
        <v>1</v>
      </c>
      <c r="D897" s="14" t="s">
        <v>260</v>
      </c>
      <c r="E897" s="20">
        <v>4.6500000000000004</v>
      </c>
      <c r="F897" s="51" t="s">
        <v>132</v>
      </c>
      <c r="G897" s="36"/>
      <c r="H897" s="37"/>
      <c r="I897" s="44">
        <f t="shared" ref="I897" si="20837">parseTime(G897)-(H898=INT(RIGHT($F897, 1)))</f>
        <v>0</v>
      </c>
      <c r="J897" s="45">
        <f t="shared" si="20757"/>
        <v>0</v>
      </c>
      <c r="K897" s="36"/>
      <c r="L897" s="37"/>
      <c r="M897" s="44">
        <f t="shared" ref="M897" si="20838">parseTime(K897)-(L898=INT(RIGHT($F897, 1)))</f>
        <v>0</v>
      </c>
      <c r="N897" s="45">
        <f t="shared" si="20759"/>
        <v>0</v>
      </c>
      <c r="O897" s="36"/>
      <c r="P897" s="37"/>
      <c r="Q897" s="44">
        <f t="shared" ref="Q897" si="20839">parseTime(O897)-(P898=INT(RIGHT($F897, 1)))</f>
        <v>0</v>
      </c>
      <c r="R897" s="45">
        <f t="shared" si="20761"/>
        <v>0</v>
      </c>
      <c r="S897" s="36"/>
      <c r="T897" s="37"/>
      <c r="U897" s="44">
        <f t="shared" ref="U897" si="20840">parseTime(S897)-(T898=INT(RIGHT($F897, 1)))</f>
        <v>0</v>
      </c>
      <c r="V897" s="45">
        <f t="shared" si="20763"/>
        <v>0</v>
      </c>
      <c r="W897" s="36"/>
      <c r="X897" s="37"/>
      <c r="Y897" s="44">
        <f t="shared" ref="Y897" si="20841">parseTime(W897)-(X898=INT(RIGHT($F897, 1)))</f>
        <v>0</v>
      </c>
      <c r="Z897" s="45">
        <f t="shared" si="20765"/>
        <v>0</v>
      </c>
      <c r="AA897" s="36"/>
      <c r="AB897" s="37"/>
      <c r="AC897" s="44">
        <f t="shared" ref="AC897" si="20842">parseTime(AA897)-(AB898=INT(RIGHT($F897, 1)))</f>
        <v>0</v>
      </c>
      <c r="AD897" s="45">
        <f t="shared" si="20767"/>
        <v>0</v>
      </c>
      <c r="AE897" s="36"/>
      <c r="AF897" s="37"/>
      <c r="AG897" s="44">
        <f t="shared" ref="AG897" si="20843">parseTime(AE897)-(AF898=INT(RIGHT($F897, 1)))</f>
        <v>0</v>
      </c>
      <c r="AH897" s="45">
        <f t="shared" si="20769"/>
        <v>0</v>
      </c>
      <c r="AI897" s="36"/>
      <c r="AJ897" s="37"/>
      <c r="AK897" s="44">
        <f>parseTime(AI897)-(AJ898=INT(RIGHT($F897, 1)))</f>
        <v>0</v>
      </c>
      <c r="AL897" s="45">
        <f t="shared" si="20770"/>
        <v>0</v>
      </c>
      <c r="AM897" s="36"/>
      <c r="AN897" s="37"/>
      <c r="AO897" s="44">
        <f t="shared" ref="AO897" si="20844">parseTime(AM897)-(AN898=INT(RIGHT($F897, 1)))</f>
        <v>0</v>
      </c>
      <c r="AP897" s="45">
        <f t="shared" si="20772"/>
        <v>0</v>
      </c>
      <c r="AQ897" s="36"/>
      <c r="AR897" s="37"/>
      <c r="AS897" s="44">
        <f t="shared" ref="AS897" si="20845">parseTime(AQ897)-(AR898=INT(RIGHT($F897, 1)))</f>
        <v>0</v>
      </c>
      <c r="AT897" s="45">
        <f t="shared" si="20774"/>
        <v>0</v>
      </c>
      <c r="AU897" s="36"/>
      <c r="AV897" s="37"/>
      <c r="AW897" s="44">
        <f>parseTime(AU897)-(AV898=INT(RIGHT($F897, 1)))</f>
        <v>0</v>
      </c>
      <c r="AX897" s="45">
        <f t="shared" si="20775"/>
        <v>0</v>
      </c>
      <c r="AY897" s="36"/>
      <c r="AZ897" s="37"/>
      <c r="BA897" s="44">
        <f>parseTime(AY897)-(AZ898=INT(RIGHT($F897, 1)))</f>
        <v>0</v>
      </c>
      <c r="BB897" s="45">
        <f t="shared" si="20776"/>
        <v>0</v>
      </c>
      <c r="BC897" s="36"/>
      <c r="BD897" s="37"/>
      <c r="BE897" s="44">
        <f>parseTime(BC897)-(BD898=INT(RIGHT($F897, 1)))</f>
        <v>0</v>
      </c>
      <c r="BF897" s="45">
        <f t="shared" si="20777"/>
        <v>0</v>
      </c>
      <c r="BG897" s="36"/>
      <c r="BH897" s="37"/>
      <c r="BI897" s="44">
        <f>parseTime(BG897)-(BH898=INT(RIGHT($F897, 1)))</f>
        <v>0</v>
      </c>
      <c r="BJ897" s="45">
        <f t="shared" si="20778"/>
        <v>0</v>
      </c>
      <c r="BK897" s="36"/>
      <c r="BL897" s="37"/>
      <c r="BM897" s="44">
        <f>parseTime(BK897)-(BL898=INT(RIGHT($F897, 1)))</f>
        <v>0</v>
      </c>
      <c r="BN897" s="45">
        <f t="shared" si="20779"/>
        <v>0</v>
      </c>
      <c r="BO897" s="36"/>
      <c r="BP897" s="37"/>
      <c r="BQ897" s="44">
        <f t="shared" ref="BQ897" si="20846">parseTime(BO897)-(BP898=INT(RIGHT($F897, 1)))</f>
        <v>0</v>
      </c>
      <c r="BR897" s="45">
        <f t="shared" si="20781"/>
        <v>0</v>
      </c>
      <c r="BS897" s="36"/>
      <c r="BT897" s="37"/>
      <c r="BU897" s="44">
        <f t="shared" ref="BU897" si="20847">parseTime(BS897)-(BT898=INT(RIGHT($F897, 1)))</f>
        <v>0</v>
      </c>
      <c r="BV897" s="45">
        <f t="shared" si="20783"/>
        <v>0</v>
      </c>
      <c r="BW897" s="36"/>
      <c r="BX897" s="37"/>
      <c r="BY897" s="44">
        <f t="shared" ref="BY897" si="20848">parseTime(BW897)-(BX898=INT(RIGHT($F897, 1)))</f>
        <v>0</v>
      </c>
      <c r="BZ897" s="45">
        <f t="shared" si="20785"/>
        <v>0</v>
      </c>
      <c r="CA897" s="36"/>
      <c r="CB897" s="37"/>
      <c r="CC897" s="44">
        <f t="shared" ref="CC897" si="20849">parseTime(CA897)-(CB898=INT(RIGHT($F897, 1)))</f>
        <v>0</v>
      </c>
      <c r="CD897" s="45">
        <f t="shared" si="20787"/>
        <v>0</v>
      </c>
      <c r="CE897" s="36"/>
      <c r="CF897" s="37"/>
      <c r="CG897" s="44">
        <f t="shared" ref="CG897" si="20850">parseTime(CE897)-(CF898=INT(RIGHT($F897, 1)))</f>
        <v>0</v>
      </c>
      <c r="CH897" s="45">
        <f t="shared" si="20789"/>
        <v>0</v>
      </c>
    </row>
    <row r="898" spans="1:86" x14ac:dyDescent="0.25">
      <c r="A898" s="56"/>
      <c r="B898" s="57"/>
      <c r="C898" s="14">
        <f t="shared" si="20806"/>
        <v>0</v>
      </c>
      <c r="D898" s="14"/>
      <c r="E898" s="20">
        <f>((7.5/2)-0.5+E897)*8</f>
        <v>63.2</v>
      </c>
      <c r="F898" s="51"/>
      <c r="G898" s="46" t="s">
        <v>134</v>
      </c>
      <c r="H898" s="38">
        <f t="shared" ref="H898" si="20851">lunchAdjust(G893:H897)</f>
        <v>1</v>
      </c>
      <c r="I898" s="48" t="s">
        <v>0</v>
      </c>
      <c r="J898" s="39">
        <f t="shared" ref="J898" si="20852">SUMPRODUCT(I893:I897*J893:J897)</f>
        <v>8</v>
      </c>
      <c r="K898" s="46" t="s">
        <v>134</v>
      </c>
      <c r="L898" s="38">
        <f t="shared" ref="L898" si="20853">lunchAdjust(K893:L897)</f>
        <v>1</v>
      </c>
      <c r="M898" s="48" t="s">
        <v>0</v>
      </c>
      <c r="N898" s="39">
        <f t="shared" ref="N898" si="20854">SUMPRODUCT(M893:M897*N893:N897)</f>
        <v>8</v>
      </c>
      <c r="O898" s="46" t="s">
        <v>134</v>
      </c>
      <c r="P898" s="38">
        <f t="shared" ref="P898" si="20855">lunchAdjust(O893:P897)</f>
        <v>1</v>
      </c>
      <c r="Q898" s="48" t="s">
        <v>0</v>
      </c>
      <c r="R898" s="39">
        <f t="shared" ref="R898" si="20856">SUMPRODUCT(Q893:Q897*R893:R897)</f>
        <v>8</v>
      </c>
      <c r="S898" s="46" t="s">
        <v>134</v>
      </c>
      <c r="T898" s="38">
        <f t="shared" ref="T898" si="20857">lunchAdjust(S893:T897)</f>
        <v>1</v>
      </c>
      <c r="U898" s="48" t="s">
        <v>0</v>
      </c>
      <c r="V898" s="39">
        <f t="shared" ref="V898" si="20858">SUMPRODUCT(U893:U897*V893:V897)</f>
        <v>8</v>
      </c>
      <c r="W898" s="46" t="s">
        <v>134</v>
      </c>
      <c r="X898" s="38">
        <f t="shared" ref="X898" si="20859">lunchAdjust(W893:X897)</f>
        <v>1</v>
      </c>
      <c r="Y898" s="48" t="s">
        <v>0</v>
      </c>
      <c r="Z898" s="39">
        <f t="shared" ref="Z898" si="20860">SUMPRODUCT(Y893:Y897*Z893:Z897)</f>
        <v>8</v>
      </c>
      <c r="AA898" s="46" t="s">
        <v>134</v>
      </c>
      <c r="AB898" s="38">
        <f t="shared" ref="AB898" si="20861">lunchAdjust(AA893:AB897)</f>
        <v>1</v>
      </c>
      <c r="AC898" s="48" t="s">
        <v>0</v>
      </c>
      <c r="AD898" s="39">
        <f t="shared" ref="AD898" si="20862">SUMPRODUCT(AC893:AC897*AD893:AD897)</f>
        <v>8</v>
      </c>
      <c r="AE898" s="46" t="s">
        <v>134</v>
      </c>
      <c r="AF898" s="38">
        <f t="shared" ref="AF898" si="20863">lunchAdjust(AE893:AF897)</f>
        <v>1</v>
      </c>
      <c r="AG898" s="48" t="s">
        <v>0</v>
      </c>
      <c r="AH898" s="39">
        <f t="shared" ref="AH898" si="20864">SUMPRODUCT(AG893:AG897*AH893:AH897)</f>
        <v>6.5</v>
      </c>
      <c r="AI898" s="46" t="s">
        <v>134</v>
      </c>
      <c r="AJ898" s="38">
        <f t="shared" ref="AJ898" si="20865">lunchAdjust(AI893:AJ897)</f>
        <v>1</v>
      </c>
      <c r="AK898" s="48" t="s">
        <v>0</v>
      </c>
      <c r="AL898" s="39">
        <f t="shared" ref="AL898" si="20866">SUMPRODUCT(AK893:AK897*AL893:AL897)</f>
        <v>8</v>
      </c>
      <c r="AM898" s="46" t="s">
        <v>134</v>
      </c>
      <c r="AN898" s="38">
        <f t="shared" ref="AN898" si="20867">lunchAdjust(AM893:AN897)</f>
        <v>0</v>
      </c>
      <c r="AO898" s="48" t="s">
        <v>0</v>
      </c>
      <c r="AP898" s="39">
        <f t="shared" ref="AP898" si="20868">SUMPRODUCT(AO893:AO897*AP893:AP897)</f>
        <v>0</v>
      </c>
      <c r="AQ898" s="46" t="s">
        <v>134</v>
      </c>
      <c r="AR898" s="38">
        <f t="shared" ref="AR898" si="20869">lunchAdjust(AQ893:AR897)</f>
        <v>0</v>
      </c>
      <c r="AS898" s="48" t="s">
        <v>0</v>
      </c>
      <c r="AT898" s="39">
        <f t="shared" ref="AT898" si="20870">SUMPRODUCT(AS893:AS897*AT893:AT897)</f>
        <v>0</v>
      </c>
      <c r="AU898" s="46" t="s">
        <v>134</v>
      </c>
      <c r="AV898" s="38">
        <f t="shared" ref="AV898" si="20871">lunchAdjust(AU893:AV897)</f>
        <v>0</v>
      </c>
      <c r="AW898" s="48" t="s">
        <v>0</v>
      </c>
      <c r="AX898" s="39">
        <f t="shared" ref="AX898" si="20872">SUMPRODUCT(AW893:AW897*AX893:AX897)</f>
        <v>0</v>
      </c>
      <c r="AY898" s="46" t="s">
        <v>134</v>
      </c>
      <c r="AZ898" s="38">
        <f t="shared" ref="AZ898" si="20873">lunchAdjust(AY893:AZ897)</f>
        <v>0</v>
      </c>
      <c r="BA898" s="48" t="s">
        <v>0</v>
      </c>
      <c r="BB898" s="39">
        <f t="shared" ref="BB898" si="20874">SUMPRODUCT(BA893:BA897*BB893:BB897)</f>
        <v>0</v>
      </c>
      <c r="BC898" s="46" t="s">
        <v>134</v>
      </c>
      <c r="BD898" s="38">
        <f t="shared" ref="BD898" si="20875">lunchAdjust(BC893:BD897)</f>
        <v>0</v>
      </c>
      <c r="BE898" s="48" t="s">
        <v>0</v>
      </c>
      <c r="BF898" s="39">
        <f t="shared" ref="BF898" si="20876">SUMPRODUCT(BE893:BE897*BF893:BF897)</f>
        <v>0</v>
      </c>
      <c r="BG898" s="46" t="s">
        <v>134</v>
      </c>
      <c r="BH898" s="38">
        <f t="shared" ref="BH898" si="20877">lunchAdjust(BG893:BH897)</f>
        <v>0</v>
      </c>
      <c r="BI898" s="48" t="s">
        <v>0</v>
      </c>
      <c r="BJ898" s="39">
        <f t="shared" ref="BJ898" si="20878">SUMPRODUCT(BI893:BI897*BJ893:BJ897)</f>
        <v>0</v>
      </c>
      <c r="BK898" s="46" t="s">
        <v>134</v>
      </c>
      <c r="BL898" s="38">
        <f t="shared" ref="BL898" si="20879">lunchAdjust(BK893:BL897)</f>
        <v>0</v>
      </c>
      <c r="BM898" s="48" t="s">
        <v>0</v>
      </c>
      <c r="BN898" s="39">
        <f t="shared" ref="BN898" si="20880">SUMPRODUCT(BM893:BM897*BN893:BN897)</f>
        <v>0</v>
      </c>
      <c r="BO898" s="46" t="s">
        <v>134</v>
      </c>
      <c r="BP898" s="38">
        <f t="shared" ref="BP898" si="20881">lunchAdjust(BO893:BP897)</f>
        <v>0</v>
      </c>
      <c r="BQ898" s="48" t="s">
        <v>0</v>
      </c>
      <c r="BR898" s="39">
        <f t="shared" ref="BR898" si="20882">SUMPRODUCT(BQ893:BQ897*BR893:BR897)</f>
        <v>0</v>
      </c>
      <c r="BS898" s="46" t="s">
        <v>134</v>
      </c>
      <c r="BT898" s="38">
        <f t="shared" ref="BT898" si="20883">lunchAdjust(BS893:BT897)</f>
        <v>0</v>
      </c>
      <c r="BU898" s="48" t="s">
        <v>0</v>
      </c>
      <c r="BV898" s="39">
        <f t="shared" ref="BV898" si="20884">SUMPRODUCT(BU893:BU897*BV893:BV897)</f>
        <v>0</v>
      </c>
      <c r="BW898" s="46" t="s">
        <v>134</v>
      </c>
      <c r="BX898" s="38">
        <f t="shared" ref="BX898" si="20885">lunchAdjust(BW893:BX897)</f>
        <v>0</v>
      </c>
      <c r="BY898" s="48" t="s">
        <v>0</v>
      </c>
      <c r="BZ898" s="39">
        <f t="shared" ref="BZ898" si="20886">SUMPRODUCT(BY893:BY897*BZ893:BZ897)</f>
        <v>0</v>
      </c>
      <c r="CA898" s="46" t="s">
        <v>134</v>
      </c>
      <c r="CB898" s="38">
        <f t="shared" ref="CB898" si="20887">lunchAdjust(CA893:CB897)</f>
        <v>0</v>
      </c>
      <c r="CC898" s="48" t="s">
        <v>0</v>
      </c>
      <c r="CD898" s="39">
        <f t="shared" ref="CD898" si="20888">SUMPRODUCT(CC893:CC897*CD893:CD897)</f>
        <v>0</v>
      </c>
      <c r="CE898" s="46" t="s">
        <v>134</v>
      </c>
      <c r="CF898" s="38">
        <f t="shared" ref="CF898" si="20889">lunchAdjust(CE893:CF897)</f>
        <v>0</v>
      </c>
      <c r="CG898" s="48" t="s">
        <v>0</v>
      </c>
      <c r="CH898" s="39">
        <f t="shared" ref="CH898" si="20890">SUMPRODUCT(CG893:CG897*CH893:CH897)</f>
        <v>0</v>
      </c>
    </row>
    <row r="899" spans="1:86" ht="15.75" thickBot="1" x14ac:dyDescent="0.3">
      <c r="A899" s="58" t="s">
        <v>121</v>
      </c>
      <c r="B899" s="59">
        <f t="shared" ref="B899" ca="1" si="20891">roleHours(G893:CH899, "OUT")</f>
        <v>0</v>
      </c>
      <c r="C899" s="54" t="s">
        <v>137</v>
      </c>
      <c r="D899" s="22">
        <f t="shared" ref="D899" ca="1" si="20892">roleHours(G893:CH899, "PTO")</f>
        <v>0</v>
      </c>
      <c r="E899" s="23">
        <f ca="1">E898-B894</f>
        <v>0.70000000000000284</v>
      </c>
      <c r="F899" s="52"/>
      <c r="G899" s="47" t="s">
        <v>39</v>
      </c>
      <c r="H899" s="40">
        <f t="shared" si="20721"/>
        <v>0</v>
      </c>
      <c r="I899" s="49" t="s">
        <v>135</v>
      </c>
      <c r="J899" s="41">
        <f t="shared" ref="J899" si="20893">J898*G$4</f>
        <v>0</v>
      </c>
      <c r="K899" s="47" t="s">
        <v>39</v>
      </c>
      <c r="L899" s="40">
        <f t="shared" ref="L899" si="20894">SUMPRODUCT(M893:M897*(L893:L897="PTO"))+SUMPRODUCT(M893:M897*(L893:L897="HOL"))</f>
        <v>0</v>
      </c>
      <c r="M899" s="49" t="s">
        <v>135</v>
      </c>
      <c r="N899" s="41">
        <f t="shared" ref="N899" si="20895">N898*K$4</f>
        <v>0</v>
      </c>
      <c r="O899" s="47" t="s">
        <v>39</v>
      </c>
      <c r="P899" s="40">
        <f t="shared" ref="P899" si="20896">SUMPRODUCT(Q893:Q897*(P893:P897="PTO"))+SUMPRODUCT(Q893:Q897*(P893:P897="HOL"))</f>
        <v>0</v>
      </c>
      <c r="Q899" s="49" t="s">
        <v>135</v>
      </c>
      <c r="R899" s="41">
        <f t="shared" ref="R899" si="20897">R898*O$4</f>
        <v>8</v>
      </c>
      <c r="S899" s="47" t="s">
        <v>39</v>
      </c>
      <c r="T899" s="40">
        <f t="shared" ref="T899" si="20898">SUMPRODUCT(U893:U897*(T893:T897="PTO"))+SUMPRODUCT(U893:U897*(T893:T897="HOL"))</f>
        <v>0</v>
      </c>
      <c r="U899" s="49" t="s">
        <v>135</v>
      </c>
      <c r="V899" s="41">
        <f t="shared" ref="V899" si="20899">V898*S$4</f>
        <v>0</v>
      </c>
      <c r="W899" s="47" t="s">
        <v>39</v>
      </c>
      <c r="X899" s="40">
        <f t="shared" ref="X899" si="20900">SUMPRODUCT(Y893:Y897*(X893:X897="PTO"))+SUMPRODUCT(Y893:Y897*(X893:X897="HOL"))</f>
        <v>0</v>
      </c>
      <c r="Y899" s="49" t="s">
        <v>135</v>
      </c>
      <c r="Z899" s="41">
        <f t="shared" ref="Z899" si="20901">Z898*W$4</f>
        <v>8</v>
      </c>
      <c r="AA899" s="47" t="s">
        <v>39</v>
      </c>
      <c r="AB899" s="40">
        <f t="shared" ref="AB899" si="20902">SUMPRODUCT(AC893:AC897*(AB893:AB897="PTO"))+SUMPRODUCT(AC893:AC897*(AB893:AB897="HOL"))</f>
        <v>0</v>
      </c>
      <c r="AC899" s="49" t="s">
        <v>135</v>
      </c>
      <c r="AD899" s="41">
        <f t="shared" ref="AD899" si="20903">AD898*AA$4</f>
        <v>8</v>
      </c>
      <c r="AE899" s="47" t="s">
        <v>39</v>
      </c>
      <c r="AF899" s="40">
        <f t="shared" ref="AF899" si="20904">SUMPRODUCT(AG893:AG897*(AF893:AF897="PTO"))+SUMPRODUCT(AG893:AG897*(AF893:AF897="HOL"))</f>
        <v>0</v>
      </c>
      <c r="AG899" s="49" t="s">
        <v>135</v>
      </c>
      <c r="AH899" s="41">
        <f t="shared" ref="AH899" si="20905">AH898*AE$4</f>
        <v>6.5</v>
      </c>
      <c r="AI899" s="47" t="s">
        <v>39</v>
      </c>
      <c r="AJ899" s="40">
        <f t="shared" ref="AJ899" si="20906">SUMPRODUCT(AK893:AK897*(AJ893:AJ897="PTO"))+SUMPRODUCT(AK893:AK897*(AJ893:AJ897="HOL"))</f>
        <v>0</v>
      </c>
      <c r="AK899" s="49" t="s">
        <v>135</v>
      </c>
      <c r="AL899" s="41">
        <f>AL898*AI$4</f>
        <v>8</v>
      </c>
      <c r="AM899" s="47" t="s">
        <v>39</v>
      </c>
      <c r="AN899" s="40">
        <f t="shared" ref="AN899" si="20907">SUMPRODUCT(AO893:AO897*(AN893:AN897="PTO"))+SUMPRODUCT(AO893:AO897*(AN893:AN897="HOL"))</f>
        <v>0</v>
      </c>
      <c r="AO899" s="49" t="s">
        <v>135</v>
      </c>
      <c r="AP899" s="41">
        <f t="shared" ref="AP899" si="20908">AP898*AM$4</f>
        <v>0</v>
      </c>
      <c r="AQ899" s="47" t="s">
        <v>39</v>
      </c>
      <c r="AR899" s="40">
        <f t="shared" ref="AR899" si="20909">SUMPRODUCT(AS893:AS897*(AR893:AR897="PTO"))+SUMPRODUCT(AS893:AS897*(AR893:AR897="HOL"))</f>
        <v>0</v>
      </c>
      <c r="AS899" s="49" t="s">
        <v>135</v>
      </c>
      <c r="AT899" s="41">
        <f t="shared" ref="AT899" si="20910">AT898*AQ$4</f>
        <v>0</v>
      </c>
      <c r="AU899" s="47" t="s">
        <v>39</v>
      </c>
      <c r="AV899" s="40">
        <f t="shared" ref="AV899" si="20911">SUMPRODUCT(AW893:AW897*(AV893:AV897="PTO"))+SUMPRODUCT(AW893:AW897*(AV893:AV897="HOL"))</f>
        <v>0</v>
      </c>
      <c r="AW899" s="49" t="s">
        <v>135</v>
      </c>
      <c r="AX899" s="41">
        <f>AX898*AU$4</f>
        <v>0</v>
      </c>
      <c r="AY899" s="47" t="s">
        <v>39</v>
      </c>
      <c r="AZ899" s="40">
        <f t="shared" ref="AZ899" si="20912">SUMPRODUCT(BA893:BA897*(AZ893:AZ897="PTO"))+SUMPRODUCT(BA893:BA897*(AZ893:AZ897="HOL"))</f>
        <v>0</v>
      </c>
      <c r="BA899" s="49" t="s">
        <v>135</v>
      </c>
      <c r="BB899" s="41">
        <f>BB898*AY$4</f>
        <v>0</v>
      </c>
      <c r="BC899" s="47" t="s">
        <v>39</v>
      </c>
      <c r="BD899" s="40">
        <f t="shared" ref="BD899" si="20913">SUMPRODUCT(BE893:BE897*(BD893:BD897="PTO"))+SUMPRODUCT(BE893:BE897*(BD893:BD897="HOL"))</f>
        <v>0</v>
      </c>
      <c r="BE899" s="49" t="s">
        <v>135</v>
      </c>
      <c r="BF899" s="41">
        <f>BF898*BC$4</f>
        <v>0</v>
      </c>
      <c r="BG899" s="47" t="s">
        <v>39</v>
      </c>
      <c r="BH899" s="40">
        <f t="shared" ref="BH899" si="20914">SUMPRODUCT(BI893:BI897*(BH893:BH897="PTO"))+SUMPRODUCT(BI893:BI897*(BH893:BH897="HOL"))</f>
        <v>0</v>
      </c>
      <c r="BI899" s="49" t="s">
        <v>135</v>
      </c>
      <c r="BJ899" s="41">
        <f>BJ898*BG$4</f>
        <v>0</v>
      </c>
      <c r="BK899" s="47" t="s">
        <v>39</v>
      </c>
      <c r="BL899" s="40">
        <f t="shared" ref="BL899" si="20915">SUMPRODUCT(BM893:BM897*(BL893:BL897="PTO"))+SUMPRODUCT(BM893:BM897*(BL893:BL897="HOL"))</f>
        <v>0</v>
      </c>
      <c r="BM899" s="49" t="s">
        <v>135</v>
      </c>
      <c r="BN899" s="41">
        <f>BN898*BK$4</f>
        <v>0</v>
      </c>
      <c r="BO899" s="47" t="s">
        <v>39</v>
      </c>
      <c r="BP899" s="40">
        <f t="shared" ref="BP899" si="20916">SUMPRODUCT(BQ893:BQ897*(BP893:BP897="PTO"))+SUMPRODUCT(BQ893:BQ897*(BP893:BP897="HOL"))</f>
        <v>0</v>
      </c>
      <c r="BQ899" s="49" t="s">
        <v>135</v>
      </c>
      <c r="BR899" s="41">
        <f t="shared" ref="BR899" si="20917">BR898*BO$4</f>
        <v>0</v>
      </c>
      <c r="BS899" s="47" t="s">
        <v>39</v>
      </c>
      <c r="BT899" s="40">
        <f t="shared" ref="BT899" si="20918">SUMPRODUCT(BU893:BU897*(BT893:BT897="PTO"))+SUMPRODUCT(BU893:BU897*(BT893:BT897="HOL"))</f>
        <v>0</v>
      </c>
      <c r="BU899" s="49" t="s">
        <v>135</v>
      </c>
      <c r="BV899" s="41">
        <f t="shared" ref="BV899" si="20919">BV898*BS$4</f>
        <v>0</v>
      </c>
      <c r="BW899" s="47" t="s">
        <v>39</v>
      </c>
      <c r="BX899" s="40">
        <f t="shared" ref="BX899" si="20920">SUMPRODUCT(BY893:BY897*(BX893:BX897="PTO"))+SUMPRODUCT(BY893:BY897*(BX893:BX897="HOL"))</f>
        <v>0</v>
      </c>
      <c r="BY899" s="49" t="s">
        <v>135</v>
      </c>
      <c r="BZ899" s="41">
        <f t="shared" ref="BZ899" si="20921">BZ898*BW$4</f>
        <v>0</v>
      </c>
      <c r="CA899" s="47" t="s">
        <v>39</v>
      </c>
      <c r="CB899" s="40">
        <f t="shared" ref="CB899" si="20922">SUMPRODUCT(CC893:CC897*(CB893:CB897="PTO"))+SUMPRODUCT(CC893:CC897*(CB893:CB897="HOL"))</f>
        <v>0</v>
      </c>
      <c r="CC899" s="49" t="s">
        <v>135</v>
      </c>
      <c r="CD899" s="41">
        <f t="shared" ref="CD899" si="20923">CD898*CA$4</f>
        <v>0</v>
      </c>
      <c r="CE899" s="47" t="s">
        <v>39</v>
      </c>
      <c r="CF899" s="40">
        <f t="shared" ref="CF899" si="20924">SUMPRODUCT(CG893:CG897*(CF893:CF897="PTO"))+SUMPRODUCT(CG893:CG897*(CF893:CF897="HOL"))</f>
        <v>0</v>
      </c>
      <c r="CG899" s="49" t="s">
        <v>135</v>
      </c>
      <c r="CH899" s="41">
        <f t="shared" ref="CH899" si="20925">CH898*CE$4</f>
        <v>0</v>
      </c>
    </row>
    <row r="900" spans="1:86" x14ac:dyDescent="0.25">
      <c r="A900" s="70" t="s">
        <v>133</v>
      </c>
      <c r="B900" s="71">
        <f t="shared" ref="B900" ca="1" si="20926">D900-B901</f>
        <v>8.0916239395374703</v>
      </c>
      <c r="C900" s="72" t="s">
        <v>122</v>
      </c>
      <c r="D900" s="71">
        <f>IFERROR(INDEX(Holidays[FTE], MATCH(Entry!E900, Holidays[Date], 0)), 1)*8*INDEX(FTEguide[[1]:[12]], MATCH(Entry!E901, FTEguide[Weekday], 0), IF(Entry!E903&gt;0, Entry!E903, MONTH(Entry!E900)))</f>
        <v>46.59162393953747</v>
      </c>
      <c r="E900" s="60">
        <f t="shared" si="20241"/>
        <v>43956</v>
      </c>
      <c r="F900" s="50" t="s">
        <v>128</v>
      </c>
      <c r="G900" s="34" t="s">
        <v>136</v>
      </c>
      <c r="H900" s="35" t="s">
        <v>41</v>
      </c>
      <c r="I900" s="42">
        <f t="shared" ref="I900" si="20927">parseTime(G900)-(H905=INT(RIGHT($F900, 1)))</f>
        <v>8</v>
      </c>
      <c r="J900" s="43">
        <f t="shared" ref="J900:J904" si="20928">isClocked(H900)</f>
        <v>0</v>
      </c>
      <c r="K900" s="34" t="s">
        <v>136</v>
      </c>
      <c r="L900" s="35" t="s">
        <v>23</v>
      </c>
      <c r="M900" s="42">
        <f t="shared" ref="M900" si="20929">parseTime(K900)-(L905=INT(RIGHT($F900, 1)))</f>
        <v>8</v>
      </c>
      <c r="N900" s="43">
        <f t="shared" ref="N900:N904" si="20930">isClocked(L900)</f>
        <v>1</v>
      </c>
      <c r="O900" s="34" t="s">
        <v>180</v>
      </c>
      <c r="P900" s="35" t="s">
        <v>23</v>
      </c>
      <c r="Q900" s="42">
        <f t="shared" ref="Q900" si="20931">parseTime(O900)-(P905=INT(RIGHT($F900, 1)))</f>
        <v>8</v>
      </c>
      <c r="R900" s="43">
        <f t="shared" ref="R900:R904" si="20932">isClocked(P900)</f>
        <v>1</v>
      </c>
      <c r="S900" s="34" t="s">
        <v>227</v>
      </c>
      <c r="T900" s="35" t="s">
        <v>41</v>
      </c>
      <c r="U900" s="42">
        <f t="shared" ref="U900" si="20933">parseTime(S900)-(T905=INT(RIGHT($F900, 1)))</f>
        <v>8</v>
      </c>
      <c r="V900" s="43">
        <f t="shared" ref="V900:V904" si="20934">isClocked(T900)</f>
        <v>0</v>
      </c>
      <c r="W900" s="34" t="s">
        <v>136</v>
      </c>
      <c r="X900" s="35" t="s">
        <v>41</v>
      </c>
      <c r="Y900" s="42">
        <f t="shared" ref="Y900" si="20935">parseTime(W900)-(X905=INT(RIGHT($F900, 1)))</f>
        <v>8</v>
      </c>
      <c r="Z900" s="43">
        <f t="shared" ref="Z900:Z904" si="20936">isClocked(X900)</f>
        <v>0</v>
      </c>
      <c r="AA900" s="34" t="s">
        <v>136</v>
      </c>
      <c r="AB900" s="35" t="s">
        <v>23</v>
      </c>
      <c r="AC900" s="42">
        <f t="shared" ref="AC900" si="20937">parseTime(AA900)-(AB905=INT(RIGHT($F900, 1)))</f>
        <v>8</v>
      </c>
      <c r="AD900" s="43">
        <f t="shared" ref="AD900:AD904" si="20938">isClocked(AB900)</f>
        <v>1</v>
      </c>
      <c r="AE900" s="34" t="s">
        <v>261</v>
      </c>
      <c r="AF900" s="35" t="s">
        <v>23</v>
      </c>
      <c r="AG900" s="42">
        <f t="shared" ref="AG900" si="20939">parseTime(AE900)-(AF905=INT(RIGHT($F900, 1)))</f>
        <v>6.5</v>
      </c>
      <c r="AH900" s="43">
        <f t="shared" ref="AH900:AH904" si="20940">isClocked(AF900)</f>
        <v>1</v>
      </c>
      <c r="AI900" s="34" t="s">
        <v>136</v>
      </c>
      <c r="AJ900" s="35" t="s">
        <v>41</v>
      </c>
      <c r="AK900" s="42">
        <f>parseTime(AI900)-(AJ905=INT(RIGHT($F900, 1)))</f>
        <v>8</v>
      </c>
      <c r="AL900" s="43">
        <f t="shared" ref="AL900:AL904" si="20941">isClocked(AJ900)</f>
        <v>0</v>
      </c>
      <c r="AM900" s="34" t="s">
        <v>136</v>
      </c>
      <c r="AN900" s="35" t="s">
        <v>23</v>
      </c>
      <c r="AO900" s="42">
        <f t="shared" ref="AO900" si="20942">parseTime(AM900)-(AN905=INT(RIGHT($F900, 1)))</f>
        <v>8</v>
      </c>
      <c r="AP900" s="43">
        <f t="shared" ref="AP900:AP904" si="20943">isClocked(AN900)</f>
        <v>1</v>
      </c>
      <c r="AQ900" s="34"/>
      <c r="AR900" s="35"/>
      <c r="AS900" s="42">
        <f t="shared" ref="AS900" si="20944">parseTime(AQ900)-(AR905=INT(RIGHT($F900, 1)))</f>
        <v>0</v>
      </c>
      <c r="AT900" s="43">
        <f t="shared" ref="AT900:AT904" si="20945">isClocked(AR900)</f>
        <v>0</v>
      </c>
      <c r="AU900" s="34"/>
      <c r="AV900" s="35"/>
      <c r="AW900" s="42">
        <f>parseTime(AU900)-(AV905=INT(RIGHT($F900, 1)))</f>
        <v>0</v>
      </c>
      <c r="AX900" s="43">
        <f t="shared" ref="AX900:AX904" si="20946">isClocked(AV900)</f>
        <v>0</v>
      </c>
      <c r="AY900" s="34"/>
      <c r="AZ900" s="35"/>
      <c r="BA900" s="42">
        <f>parseTime(AY900)-(AZ905=INT(RIGHT($F900, 1)))</f>
        <v>0</v>
      </c>
      <c r="BB900" s="43">
        <f t="shared" ref="BB900:BB904" si="20947">isClocked(AZ900)</f>
        <v>0</v>
      </c>
      <c r="BC900" s="34"/>
      <c r="BD900" s="35"/>
      <c r="BE900" s="42">
        <f>parseTime(BC900)-(BD905=INT(RIGHT($F900, 1)))</f>
        <v>0</v>
      </c>
      <c r="BF900" s="43">
        <f t="shared" ref="BF900:BF904" si="20948">isClocked(BD900)</f>
        <v>0</v>
      </c>
      <c r="BG900" s="34"/>
      <c r="BH900" s="35"/>
      <c r="BI900" s="42">
        <f>parseTime(BG900)-(BH905=INT(RIGHT($F900, 1)))</f>
        <v>0</v>
      </c>
      <c r="BJ900" s="43">
        <f t="shared" ref="BJ900:BJ904" si="20949">isClocked(BH900)</f>
        <v>0</v>
      </c>
      <c r="BK900" s="34"/>
      <c r="BL900" s="35"/>
      <c r="BM900" s="42">
        <f>parseTime(BK900)-(BL905=INT(RIGHT($F900, 1)))</f>
        <v>0</v>
      </c>
      <c r="BN900" s="43">
        <f t="shared" ref="BN900:BN904" si="20950">isClocked(BL900)</f>
        <v>0</v>
      </c>
      <c r="BO900" s="34"/>
      <c r="BP900" s="35"/>
      <c r="BQ900" s="42">
        <f t="shared" ref="BQ900" si="20951">parseTime(BO900)-(BP905=INT(RIGHT($F900, 1)))</f>
        <v>0</v>
      </c>
      <c r="BR900" s="43">
        <f t="shared" ref="BR900:BR904" si="20952">isClocked(BP900)</f>
        <v>0</v>
      </c>
      <c r="BS900" s="34"/>
      <c r="BT900" s="35"/>
      <c r="BU900" s="42">
        <f t="shared" ref="BU900" si="20953">parseTime(BS900)-(BT905=INT(RIGHT($F900, 1)))</f>
        <v>0</v>
      </c>
      <c r="BV900" s="43">
        <f t="shared" ref="BV900:BV904" si="20954">isClocked(BT900)</f>
        <v>0</v>
      </c>
      <c r="BW900" s="34"/>
      <c r="BX900" s="35"/>
      <c r="BY900" s="42">
        <f t="shared" ref="BY900" si="20955">parseTime(BW900)-(BX905=INT(RIGHT($F900, 1)))</f>
        <v>0</v>
      </c>
      <c r="BZ900" s="43">
        <f t="shared" ref="BZ900:BZ904" si="20956">isClocked(BX900)</f>
        <v>0</v>
      </c>
      <c r="CA900" s="34"/>
      <c r="CB900" s="35"/>
      <c r="CC900" s="42">
        <f t="shared" ref="CC900" si="20957">parseTime(CA900)-(CB905=INT(RIGHT($F900, 1)))</f>
        <v>0</v>
      </c>
      <c r="CD900" s="43">
        <f t="shared" ref="CD900:CD904" si="20958">isClocked(CB900)</f>
        <v>0</v>
      </c>
      <c r="CE900" s="34"/>
      <c r="CF900" s="35"/>
      <c r="CG900" s="42">
        <f t="shared" ref="CG900" si="20959">parseTime(CE900)-(CF905=INT(RIGHT($F900, 1)))</f>
        <v>0</v>
      </c>
      <c r="CH900" s="43">
        <f t="shared" ref="CH900:CH904" si="20960">isClocked(CF900)</f>
        <v>0</v>
      </c>
    </row>
    <row r="901" spans="1:86" x14ac:dyDescent="0.25">
      <c r="A901" s="56" t="s">
        <v>0</v>
      </c>
      <c r="B901" s="57">
        <f t="shared" ca="1" si="19760"/>
        <v>38.5</v>
      </c>
      <c r="C901" s="14" t="s">
        <v>252</v>
      </c>
      <c r="D901" s="14">
        <f t="shared" ref="D901:D964" si="20961">(E904+(E903/2))*8-0.5</f>
        <v>50.7</v>
      </c>
      <c r="E901" s="55" t="str">
        <f t="shared" si="19762"/>
        <v>Tuesday</v>
      </c>
      <c r="F901" s="51" t="s">
        <v>129</v>
      </c>
      <c r="G901" s="36"/>
      <c r="H901" s="37"/>
      <c r="I901" s="44">
        <f t="shared" ref="I901" si="20962">parseTime(G901)-(H905=INT(RIGHT($F901, 1)))</f>
        <v>0</v>
      </c>
      <c r="J901" s="45">
        <f t="shared" si="20928"/>
        <v>0</v>
      </c>
      <c r="K901" s="36"/>
      <c r="L901" s="37"/>
      <c r="M901" s="44">
        <f t="shared" ref="M901" si="20963">parseTime(K901)-(L905=INT(RIGHT($F901, 1)))</f>
        <v>0</v>
      </c>
      <c r="N901" s="45">
        <f t="shared" si="20930"/>
        <v>0</v>
      </c>
      <c r="O901" s="36"/>
      <c r="P901" s="37"/>
      <c r="Q901" s="44">
        <f t="shared" ref="Q901" si="20964">parseTime(O901)-(P905=INT(RIGHT($F901, 1)))</f>
        <v>0</v>
      </c>
      <c r="R901" s="45">
        <f t="shared" si="20932"/>
        <v>0</v>
      </c>
      <c r="S901" s="36"/>
      <c r="T901" s="37"/>
      <c r="U901" s="44">
        <f t="shared" ref="U901" si="20965">parseTime(S901)-(T905=INT(RIGHT($F901, 1)))</f>
        <v>0</v>
      </c>
      <c r="V901" s="45">
        <f t="shared" si="20934"/>
        <v>0</v>
      </c>
      <c r="W901" s="36"/>
      <c r="X901" s="37"/>
      <c r="Y901" s="44">
        <f t="shared" ref="Y901" si="20966">parseTime(W901)-(X905=INT(RIGHT($F901, 1)))</f>
        <v>0</v>
      </c>
      <c r="Z901" s="45">
        <f t="shared" si="20936"/>
        <v>0</v>
      </c>
      <c r="AA901" s="36"/>
      <c r="AB901" s="37"/>
      <c r="AC901" s="44">
        <f t="shared" ref="AC901" si="20967">parseTime(AA901)-(AB905=INT(RIGHT($F901, 1)))</f>
        <v>0</v>
      </c>
      <c r="AD901" s="45">
        <f t="shared" si="20938"/>
        <v>0</v>
      </c>
      <c r="AE901" s="36"/>
      <c r="AF901" s="37"/>
      <c r="AG901" s="44">
        <f t="shared" ref="AG901" si="20968">parseTime(AE901)-(AF905=INT(RIGHT($F901, 1)))</f>
        <v>0</v>
      </c>
      <c r="AH901" s="45">
        <f t="shared" si="20940"/>
        <v>0</v>
      </c>
      <c r="AI901" s="36"/>
      <c r="AJ901" s="37"/>
      <c r="AK901" s="44">
        <f>parseTime(AI901)-(AJ905=INT(RIGHT($F901, 1)))</f>
        <v>0</v>
      </c>
      <c r="AL901" s="45">
        <f t="shared" si="20941"/>
        <v>0</v>
      </c>
      <c r="AM901" s="36"/>
      <c r="AN901" s="37"/>
      <c r="AO901" s="44">
        <f t="shared" ref="AO901" si="20969">parseTime(AM901)-(AN905=INT(RIGHT($F901, 1)))</f>
        <v>0</v>
      </c>
      <c r="AP901" s="45">
        <f t="shared" si="20943"/>
        <v>0</v>
      </c>
      <c r="AQ901" s="36"/>
      <c r="AR901" s="37"/>
      <c r="AS901" s="44">
        <f t="shared" ref="AS901" si="20970">parseTime(AQ901)-(AR905=INT(RIGHT($F901, 1)))</f>
        <v>0</v>
      </c>
      <c r="AT901" s="45">
        <f t="shared" si="20945"/>
        <v>0</v>
      </c>
      <c r="AU901" s="36"/>
      <c r="AV901" s="37"/>
      <c r="AW901" s="44">
        <f>parseTime(AU901)-(AV905=INT(RIGHT($F901, 1)))</f>
        <v>0</v>
      </c>
      <c r="AX901" s="45">
        <f t="shared" si="20946"/>
        <v>0</v>
      </c>
      <c r="AY901" s="36"/>
      <c r="AZ901" s="37"/>
      <c r="BA901" s="44">
        <f>parseTime(AY901)-(AZ905=INT(RIGHT($F901, 1)))</f>
        <v>0</v>
      </c>
      <c r="BB901" s="45">
        <f t="shared" si="20947"/>
        <v>0</v>
      </c>
      <c r="BC901" s="36"/>
      <c r="BD901" s="37"/>
      <c r="BE901" s="44">
        <f>parseTime(BC901)-(BD905=INT(RIGHT($F901, 1)))</f>
        <v>0</v>
      </c>
      <c r="BF901" s="45">
        <f t="shared" si="20948"/>
        <v>0</v>
      </c>
      <c r="BG901" s="36"/>
      <c r="BH901" s="37"/>
      <c r="BI901" s="44">
        <f>parseTime(BG901)-(BH905=INT(RIGHT($F901, 1)))</f>
        <v>0</v>
      </c>
      <c r="BJ901" s="45">
        <f t="shared" si="20949"/>
        <v>0</v>
      </c>
      <c r="BK901" s="36"/>
      <c r="BL901" s="37"/>
      <c r="BM901" s="44">
        <f>parseTime(BK901)-(BL905=INT(RIGHT($F901, 1)))</f>
        <v>0</v>
      </c>
      <c r="BN901" s="45">
        <f t="shared" si="20950"/>
        <v>0</v>
      </c>
      <c r="BO901" s="36"/>
      <c r="BP901" s="37"/>
      <c r="BQ901" s="44">
        <f t="shared" ref="BQ901" si="20971">parseTime(BO901)-(BP905=INT(RIGHT($F901, 1)))</f>
        <v>0</v>
      </c>
      <c r="BR901" s="45">
        <f t="shared" si="20952"/>
        <v>0</v>
      </c>
      <c r="BS901" s="36"/>
      <c r="BT901" s="37"/>
      <c r="BU901" s="44">
        <f t="shared" ref="BU901" si="20972">parseTime(BS901)-(BT905=INT(RIGHT($F901, 1)))</f>
        <v>0</v>
      </c>
      <c r="BV901" s="45">
        <f t="shared" si="20954"/>
        <v>0</v>
      </c>
      <c r="BW901" s="36"/>
      <c r="BX901" s="37"/>
      <c r="BY901" s="44">
        <f t="shared" ref="BY901" si="20973">parseTime(BW901)-(BX905=INT(RIGHT($F901, 1)))</f>
        <v>0</v>
      </c>
      <c r="BZ901" s="45">
        <f t="shared" si="20956"/>
        <v>0</v>
      </c>
      <c r="CA901" s="36"/>
      <c r="CB901" s="37"/>
      <c r="CC901" s="44">
        <f t="shared" ref="CC901" si="20974">parseTime(CA901)-(CB905=INT(RIGHT($F901, 1)))</f>
        <v>0</v>
      </c>
      <c r="CD901" s="45">
        <f t="shared" si="20958"/>
        <v>0</v>
      </c>
      <c r="CE901" s="36"/>
      <c r="CF901" s="37"/>
      <c r="CG901" s="44">
        <f t="shared" ref="CG901" si="20975">parseTime(CE901)-(CF905=INT(RIGHT($F901, 1)))</f>
        <v>0</v>
      </c>
      <c r="CH901" s="45">
        <f t="shared" si="20960"/>
        <v>0</v>
      </c>
    </row>
    <row r="902" spans="1:86" x14ac:dyDescent="0.25">
      <c r="A902" s="56" t="s">
        <v>117</v>
      </c>
      <c r="B902" s="57">
        <f t="shared" ref="B902" ca="1" si="20976">roleHours(G900:CH906, "MFD")</f>
        <v>38.5</v>
      </c>
      <c r="C902" s="14">
        <f t="shared" ref="C902:C905" ca="1" si="20977">B902/8</f>
        <v>4.8125</v>
      </c>
      <c r="D902" s="14">
        <f t="shared" ref="D902" ca="1" si="20978">B901-D901</f>
        <v>-12.200000000000003</v>
      </c>
      <c r="E902" s="20" t="s">
        <v>127</v>
      </c>
      <c r="F902" s="51" t="s">
        <v>130</v>
      </c>
      <c r="G902" s="36"/>
      <c r="H902" s="37"/>
      <c r="I902" s="44">
        <f t="shared" ref="I902" si="20979">parseTime(G902)-(H905=INT(RIGHT($F902, 1)))</f>
        <v>0</v>
      </c>
      <c r="J902" s="45">
        <f t="shared" si="20928"/>
        <v>0</v>
      </c>
      <c r="K902" s="36"/>
      <c r="L902" s="37"/>
      <c r="M902" s="44">
        <f t="shared" ref="M902" si="20980">parseTime(K902)-(L905=INT(RIGHT($F902, 1)))</f>
        <v>0</v>
      </c>
      <c r="N902" s="45">
        <f t="shared" si="20930"/>
        <v>0</v>
      </c>
      <c r="O902" s="36"/>
      <c r="P902" s="37"/>
      <c r="Q902" s="44">
        <f t="shared" ref="Q902" si="20981">parseTime(O902)-(P905=INT(RIGHT($F902, 1)))</f>
        <v>0</v>
      </c>
      <c r="R902" s="45">
        <f t="shared" si="20932"/>
        <v>0</v>
      </c>
      <c r="S902" s="36"/>
      <c r="T902" s="37"/>
      <c r="U902" s="44">
        <f t="shared" ref="U902" si="20982">parseTime(S902)-(T905=INT(RIGHT($F902, 1)))</f>
        <v>0</v>
      </c>
      <c r="V902" s="45">
        <f t="shared" si="20934"/>
        <v>0</v>
      </c>
      <c r="W902" s="36"/>
      <c r="X902" s="37"/>
      <c r="Y902" s="44">
        <f t="shared" ref="Y902" si="20983">parseTime(W902)-(X905=INT(RIGHT($F902, 1)))</f>
        <v>0</v>
      </c>
      <c r="Z902" s="45">
        <f t="shared" si="20936"/>
        <v>0</v>
      </c>
      <c r="AA902" s="36"/>
      <c r="AB902" s="37"/>
      <c r="AC902" s="44">
        <f t="shared" ref="AC902" si="20984">parseTime(AA902)-(AB905=INT(RIGHT($F902, 1)))</f>
        <v>0</v>
      </c>
      <c r="AD902" s="45">
        <f t="shared" si="20938"/>
        <v>0</v>
      </c>
      <c r="AE902" s="36"/>
      <c r="AF902" s="37"/>
      <c r="AG902" s="44">
        <f t="shared" ref="AG902" si="20985">parseTime(AE902)-(AF905=INT(RIGHT($F902, 1)))</f>
        <v>0</v>
      </c>
      <c r="AH902" s="45">
        <f t="shared" si="20940"/>
        <v>0</v>
      </c>
      <c r="AI902" s="36"/>
      <c r="AJ902" s="37"/>
      <c r="AK902" s="44">
        <f>parseTime(AI902)-(AJ905=INT(RIGHT($F902, 1)))</f>
        <v>0</v>
      </c>
      <c r="AL902" s="45">
        <f t="shared" si="20941"/>
        <v>0</v>
      </c>
      <c r="AM902" s="36"/>
      <c r="AN902" s="37"/>
      <c r="AO902" s="44">
        <f t="shared" ref="AO902" si="20986">parseTime(AM902)-(AN905=INT(RIGHT($F902, 1)))</f>
        <v>0</v>
      </c>
      <c r="AP902" s="45">
        <f t="shared" si="20943"/>
        <v>0</v>
      </c>
      <c r="AQ902" s="36"/>
      <c r="AR902" s="37"/>
      <c r="AS902" s="44">
        <f t="shared" ref="AS902" si="20987">parseTime(AQ902)-(AR905=INT(RIGHT($F902, 1)))</f>
        <v>0</v>
      </c>
      <c r="AT902" s="45">
        <f t="shared" si="20945"/>
        <v>0</v>
      </c>
      <c r="AU902" s="36"/>
      <c r="AV902" s="37"/>
      <c r="AW902" s="44">
        <f>parseTime(AU902)-(AV905=INT(RIGHT($F902, 1)))</f>
        <v>0</v>
      </c>
      <c r="AX902" s="45">
        <f t="shared" si="20946"/>
        <v>0</v>
      </c>
      <c r="AY902" s="36"/>
      <c r="AZ902" s="37"/>
      <c r="BA902" s="44">
        <f>parseTime(AY902)-(AZ905=INT(RIGHT($F902, 1)))</f>
        <v>0</v>
      </c>
      <c r="BB902" s="45">
        <f t="shared" si="20947"/>
        <v>0</v>
      </c>
      <c r="BC902" s="36"/>
      <c r="BD902" s="37"/>
      <c r="BE902" s="44">
        <f>parseTime(BC902)-(BD905=INT(RIGHT($F902, 1)))</f>
        <v>0</v>
      </c>
      <c r="BF902" s="45">
        <f t="shared" si="20948"/>
        <v>0</v>
      </c>
      <c r="BG902" s="36"/>
      <c r="BH902" s="37"/>
      <c r="BI902" s="44">
        <f>parseTime(BG902)-(BH905=INT(RIGHT($F902, 1)))</f>
        <v>0</v>
      </c>
      <c r="BJ902" s="45">
        <f t="shared" si="20949"/>
        <v>0</v>
      </c>
      <c r="BK902" s="36"/>
      <c r="BL902" s="37"/>
      <c r="BM902" s="44">
        <f>parseTime(BK902)-(BL905=INT(RIGHT($F902, 1)))</f>
        <v>0</v>
      </c>
      <c r="BN902" s="45">
        <f t="shared" si="20950"/>
        <v>0</v>
      </c>
      <c r="BO902" s="36"/>
      <c r="BP902" s="37"/>
      <c r="BQ902" s="44">
        <f t="shared" ref="BQ902" si="20988">parseTime(BO902)-(BP905=INT(RIGHT($F902, 1)))</f>
        <v>0</v>
      </c>
      <c r="BR902" s="45">
        <f t="shared" si="20952"/>
        <v>0</v>
      </c>
      <c r="BS902" s="36"/>
      <c r="BT902" s="37"/>
      <c r="BU902" s="44">
        <f t="shared" ref="BU902" si="20989">parseTime(BS902)-(BT905=INT(RIGHT($F902, 1)))</f>
        <v>0</v>
      </c>
      <c r="BV902" s="45">
        <f t="shared" si="20954"/>
        <v>0</v>
      </c>
      <c r="BW902" s="36"/>
      <c r="BX902" s="37"/>
      <c r="BY902" s="44">
        <f t="shared" ref="BY902" si="20990">parseTime(BW902)-(BX905=INT(RIGHT($F902, 1)))</f>
        <v>0</v>
      </c>
      <c r="BZ902" s="45">
        <f t="shared" si="20956"/>
        <v>0</v>
      </c>
      <c r="CA902" s="36"/>
      <c r="CB902" s="37"/>
      <c r="CC902" s="44">
        <f t="shared" ref="CC902" si="20991">parseTime(CA902)-(CB905=INT(RIGHT($F902, 1)))</f>
        <v>0</v>
      </c>
      <c r="CD902" s="45">
        <f t="shared" si="20958"/>
        <v>0</v>
      </c>
      <c r="CE902" s="36"/>
      <c r="CF902" s="37"/>
      <c r="CG902" s="44">
        <f t="shared" ref="CG902" si="20992">parseTime(CE902)-(CF905=INT(RIGHT($F902, 1)))</f>
        <v>0</v>
      </c>
      <c r="CH902" s="45">
        <f t="shared" si="20960"/>
        <v>0</v>
      </c>
    </row>
    <row r="903" spans="1:86" x14ac:dyDescent="0.25">
      <c r="A903" s="56"/>
      <c r="B903" s="57"/>
      <c r="C903" s="14">
        <f t="shared" si="20977"/>
        <v>0</v>
      </c>
      <c r="D903" s="14" t="s">
        <v>259</v>
      </c>
      <c r="E903" s="20">
        <v>3.5</v>
      </c>
      <c r="F903" s="51" t="s">
        <v>131</v>
      </c>
      <c r="G903" s="36"/>
      <c r="H903" s="37"/>
      <c r="I903" s="44">
        <f t="shared" ref="I903" si="20993">parseTime(G903)-(H905=INT(RIGHT($F903, 1)))</f>
        <v>0</v>
      </c>
      <c r="J903" s="45">
        <f t="shared" si="20928"/>
        <v>0</v>
      </c>
      <c r="K903" s="36"/>
      <c r="L903" s="37"/>
      <c r="M903" s="44">
        <f t="shared" ref="M903" si="20994">parseTime(K903)-(L905=INT(RIGHT($F903, 1)))</f>
        <v>0</v>
      </c>
      <c r="N903" s="45">
        <f t="shared" si="20930"/>
        <v>0</v>
      </c>
      <c r="O903" s="36"/>
      <c r="P903" s="37"/>
      <c r="Q903" s="44">
        <f t="shared" ref="Q903" si="20995">parseTime(O903)-(P905=INT(RIGHT($F903, 1)))</f>
        <v>0</v>
      </c>
      <c r="R903" s="45">
        <f t="shared" si="20932"/>
        <v>0</v>
      </c>
      <c r="S903" s="36"/>
      <c r="T903" s="37"/>
      <c r="U903" s="44">
        <f t="shared" ref="U903" si="20996">parseTime(S903)-(T905=INT(RIGHT($F903, 1)))</f>
        <v>0</v>
      </c>
      <c r="V903" s="45">
        <f t="shared" si="20934"/>
        <v>0</v>
      </c>
      <c r="W903" s="36"/>
      <c r="X903" s="37"/>
      <c r="Y903" s="44">
        <f t="shared" ref="Y903" si="20997">parseTime(W903)-(X905=INT(RIGHT($F903, 1)))</f>
        <v>0</v>
      </c>
      <c r="Z903" s="45">
        <f t="shared" si="20936"/>
        <v>0</v>
      </c>
      <c r="AA903" s="36"/>
      <c r="AB903" s="37"/>
      <c r="AC903" s="44">
        <f t="shared" ref="AC903" si="20998">parseTime(AA903)-(AB905=INT(RIGHT($F903, 1)))</f>
        <v>0</v>
      </c>
      <c r="AD903" s="45">
        <f t="shared" si="20938"/>
        <v>0</v>
      </c>
      <c r="AE903" s="36"/>
      <c r="AF903" s="37"/>
      <c r="AG903" s="44">
        <f t="shared" ref="AG903" si="20999">parseTime(AE903)-(AF905=INT(RIGHT($F903, 1)))</f>
        <v>0</v>
      </c>
      <c r="AH903" s="45">
        <f t="shared" si="20940"/>
        <v>0</v>
      </c>
      <c r="AI903" s="36"/>
      <c r="AJ903" s="37"/>
      <c r="AK903" s="44">
        <f>parseTime(AI903)-(AJ905=INT(RIGHT($F903, 1)))</f>
        <v>0</v>
      </c>
      <c r="AL903" s="45">
        <f t="shared" si="20941"/>
        <v>0</v>
      </c>
      <c r="AM903" s="36"/>
      <c r="AN903" s="37"/>
      <c r="AO903" s="44">
        <f t="shared" ref="AO903" si="21000">parseTime(AM903)-(AN905=INT(RIGHT($F903, 1)))</f>
        <v>0</v>
      </c>
      <c r="AP903" s="45">
        <f t="shared" si="20943"/>
        <v>0</v>
      </c>
      <c r="AQ903" s="36"/>
      <c r="AR903" s="37"/>
      <c r="AS903" s="44">
        <f t="shared" ref="AS903" si="21001">parseTime(AQ903)-(AR905=INT(RIGHT($F903, 1)))</f>
        <v>0</v>
      </c>
      <c r="AT903" s="45">
        <f t="shared" si="20945"/>
        <v>0</v>
      </c>
      <c r="AU903" s="36"/>
      <c r="AV903" s="37"/>
      <c r="AW903" s="44">
        <f>parseTime(AU903)-(AV905=INT(RIGHT($F903, 1)))</f>
        <v>0</v>
      </c>
      <c r="AX903" s="45">
        <f t="shared" si="20946"/>
        <v>0</v>
      </c>
      <c r="AY903" s="36"/>
      <c r="AZ903" s="37"/>
      <c r="BA903" s="44">
        <f>parseTime(AY903)-(AZ905=INT(RIGHT($F903, 1)))</f>
        <v>0</v>
      </c>
      <c r="BB903" s="45">
        <f t="shared" si="20947"/>
        <v>0</v>
      </c>
      <c r="BC903" s="36"/>
      <c r="BD903" s="37"/>
      <c r="BE903" s="44">
        <f>parseTime(BC903)-(BD905=INT(RIGHT($F903, 1)))</f>
        <v>0</v>
      </c>
      <c r="BF903" s="45">
        <f t="shared" si="20948"/>
        <v>0</v>
      </c>
      <c r="BG903" s="36"/>
      <c r="BH903" s="37"/>
      <c r="BI903" s="44">
        <f>parseTime(BG903)-(BH905=INT(RIGHT($F903, 1)))</f>
        <v>0</v>
      </c>
      <c r="BJ903" s="45">
        <f t="shared" si="20949"/>
        <v>0</v>
      </c>
      <c r="BK903" s="36"/>
      <c r="BL903" s="37"/>
      <c r="BM903" s="44">
        <f>parseTime(BK903)-(BL905=INT(RIGHT($F903, 1)))</f>
        <v>0</v>
      </c>
      <c r="BN903" s="45">
        <f t="shared" si="20950"/>
        <v>0</v>
      </c>
      <c r="BO903" s="36"/>
      <c r="BP903" s="37"/>
      <c r="BQ903" s="44">
        <f t="shared" ref="BQ903" si="21002">parseTime(BO903)-(BP905=INT(RIGHT($F903, 1)))</f>
        <v>0</v>
      </c>
      <c r="BR903" s="45">
        <f t="shared" si="20952"/>
        <v>0</v>
      </c>
      <c r="BS903" s="36"/>
      <c r="BT903" s="37"/>
      <c r="BU903" s="44">
        <f t="shared" ref="BU903" si="21003">parseTime(BS903)-(BT905=INT(RIGHT($F903, 1)))</f>
        <v>0</v>
      </c>
      <c r="BV903" s="45">
        <f t="shared" si="20954"/>
        <v>0</v>
      </c>
      <c r="BW903" s="36"/>
      <c r="BX903" s="37"/>
      <c r="BY903" s="44">
        <f t="shared" ref="BY903" si="21004">parseTime(BW903)-(BX905=INT(RIGHT($F903, 1)))</f>
        <v>0</v>
      </c>
      <c r="BZ903" s="45">
        <f t="shared" si="20956"/>
        <v>0</v>
      </c>
      <c r="CA903" s="36"/>
      <c r="CB903" s="37"/>
      <c r="CC903" s="44">
        <f t="shared" ref="CC903" si="21005">parseTime(CA903)-(CB905=INT(RIGHT($F903, 1)))</f>
        <v>0</v>
      </c>
      <c r="CD903" s="45">
        <f t="shared" si="20958"/>
        <v>0</v>
      </c>
      <c r="CE903" s="36"/>
      <c r="CF903" s="37"/>
      <c r="CG903" s="44">
        <f t="shared" ref="CG903" si="21006">parseTime(CE903)-(CF905=INT(RIGHT($F903, 1)))</f>
        <v>0</v>
      </c>
      <c r="CH903" s="45">
        <f t="shared" si="20960"/>
        <v>0</v>
      </c>
    </row>
    <row r="904" spans="1:86" x14ac:dyDescent="0.25">
      <c r="A904" s="56" t="s">
        <v>119</v>
      </c>
      <c r="B904" s="57">
        <f t="shared" ref="B904" ca="1" si="21007">roleHours(G900:CH906, "MCC")</f>
        <v>0</v>
      </c>
      <c r="C904" s="14">
        <f t="shared" ca="1" si="20977"/>
        <v>0</v>
      </c>
      <c r="D904" s="14" t="s">
        <v>260</v>
      </c>
      <c r="E904" s="20">
        <v>4.6500000000000004</v>
      </c>
      <c r="F904" s="51" t="s">
        <v>132</v>
      </c>
      <c r="G904" s="36"/>
      <c r="H904" s="37"/>
      <c r="I904" s="44">
        <f t="shared" ref="I904" si="21008">parseTime(G904)-(H905=INT(RIGHT($F904, 1)))</f>
        <v>0</v>
      </c>
      <c r="J904" s="45">
        <f t="shared" si="20928"/>
        <v>0</v>
      </c>
      <c r="K904" s="36"/>
      <c r="L904" s="37"/>
      <c r="M904" s="44">
        <f t="shared" ref="M904" si="21009">parseTime(K904)-(L905=INT(RIGHT($F904, 1)))</f>
        <v>0</v>
      </c>
      <c r="N904" s="45">
        <f t="shared" si="20930"/>
        <v>0</v>
      </c>
      <c r="O904" s="36"/>
      <c r="P904" s="37"/>
      <c r="Q904" s="44">
        <f t="shared" ref="Q904" si="21010">parseTime(O904)-(P905=INT(RIGHT($F904, 1)))</f>
        <v>0</v>
      </c>
      <c r="R904" s="45">
        <f t="shared" si="20932"/>
        <v>0</v>
      </c>
      <c r="S904" s="36"/>
      <c r="T904" s="37"/>
      <c r="U904" s="44">
        <f t="shared" ref="U904" si="21011">parseTime(S904)-(T905=INT(RIGHT($F904, 1)))</f>
        <v>0</v>
      </c>
      <c r="V904" s="45">
        <f t="shared" si="20934"/>
        <v>0</v>
      </c>
      <c r="W904" s="36"/>
      <c r="X904" s="37"/>
      <c r="Y904" s="44">
        <f t="shared" ref="Y904" si="21012">parseTime(W904)-(X905=INT(RIGHT($F904, 1)))</f>
        <v>0</v>
      </c>
      <c r="Z904" s="45">
        <f t="shared" si="20936"/>
        <v>0</v>
      </c>
      <c r="AA904" s="36"/>
      <c r="AB904" s="37"/>
      <c r="AC904" s="44">
        <f t="shared" ref="AC904" si="21013">parseTime(AA904)-(AB905=INT(RIGHT($F904, 1)))</f>
        <v>0</v>
      </c>
      <c r="AD904" s="45">
        <f t="shared" si="20938"/>
        <v>0</v>
      </c>
      <c r="AE904" s="36"/>
      <c r="AF904" s="37"/>
      <c r="AG904" s="44">
        <f t="shared" ref="AG904" si="21014">parseTime(AE904)-(AF905=INT(RIGHT($F904, 1)))</f>
        <v>0</v>
      </c>
      <c r="AH904" s="45">
        <f t="shared" si="20940"/>
        <v>0</v>
      </c>
      <c r="AI904" s="36"/>
      <c r="AJ904" s="37"/>
      <c r="AK904" s="44">
        <f>parseTime(AI904)-(AJ905=INT(RIGHT($F904, 1)))</f>
        <v>0</v>
      </c>
      <c r="AL904" s="45">
        <f t="shared" si="20941"/>
        <v>0</v>
      </c>
      <c r="AM904" s="36"/>
      <c r="AN904" s="37"/>
      <c r="AO904" s="44">
        <f t="shared" ref="AO904" si="21015">parseTime(AM904)-(AN905=INT(RIGHT($F904, 1)))</f>
        <v>0</v>
      </c>
      <c r="AP904" s="45">
        <f t="shared" si="20943"/>
        <v>0</v>
      </c>
      <c r="AQ904" s="36"/>
      <c r="AR904" s="37"/>
      <c r="AS904" s="44">
        <f t="shared" ref="AS904" si="21016">parseTime(AQ904)-(AR905=INT(RIGHT($F904, 1)))</f>
        <v>0</v>
      </c>
      <c r="AT904" s="45">
        <f t="shared" si="20945"/>
        <v>0</v>
      </c>
      <c r="AU904" s="36"/>
      <c r="AV904" s="37"/>
      <c r="AW904" s="44">
        <f>parseTime(AU904)-(AV905=INT(RIGHT($F904, 1)))</f>
        <v>0</v>
      </c>
      <c r="AX904" s="45">
        <f t="shared" si="20946"/>
        <v>0</v>
      </c>
      <c r="AY904" s="36"/>
      <c r="AZ904" s="37"/>
      <c r="BA904" s="44">
        <f>parseTime(AY904)-(AZ905=INT(RIGHT($F904, 1)))</f>
        <v>0</v>
      </c>
      <c r="BB904" s="45">
        <f t="shared" si="20947"/>
        <v>0</v>
      </c>
      <c r="BC904" s="36"/>
      <c r="BD904" s="37"/>
      <c r="BE904" s="44">
        <f>parseTime(BC904)-(BD905=INT(RIGHT($F904, 1)))</f>
        <v>0</v>
      </c>
      <c r="BF904" s="45">
        <f t="shared" si="20948"/>
        <v>0</v>
      </c>
      <c r="BG904" s="36"/>
      <c r="BH904" s="37"/>
      <c r="BI904" s="44">
        <f>parseTime(BG904)-(BH905=INT(RIGHT($F904, 1)))</f>
        <v>0</v>
      </c>
      <c r="BJ904" s="45">
        <f t="shared" si="20949"/>
        <v>0</v>
      </c>
      <c r="BK904" s="36"/>
      <c r="BL904" s="37"/>
      <c r="BM904" s="44">
        <f>parseTime(BK904)-(BL905=INT(RIGHT($F904, 1)))</f>
        <v>0</v>
      </c>
      <c r="BN904" s="45">
        <f t="shared" si="20950"/>
        <v>0</v>
      </c>
      <c r="BO904" s="36"/>
      <c r="BP904" s="37"/>
      <c r="BQ904" s="44">
        <f t="shared" ref="BQ904" si="21017">parseTime(BO904)-(BP905=INT(RIGHT($F904, 1)))</f>
        <v>0</v>
      </c>
      <c r="BR904" s="45">
        <f t="shared" si="20952"/>
        <v>0</v>
      </c>
      <c r="BS904" s="36"/>
      <c r="BT904" s="37"/>
      <c r="BU904" s="44">
        <f t="shared" ref="BU904" si="21018">parseTime(BS904)-(BT905=INT(RIGHT($F904, 1)))</f>
        <v>0</v>
      </c>
      <c r="BV904" s="45">
        <f t="shared" si="20954"/>
        <v>0</v>
      </c>
      <c r="BW904" s="36"/>
      <c r="BX904" s="37"/>
      <c r="BY904" s="44">
        <f t="shared" ref="BY904" si="21019">parseTime(BW904)-(BX905=INT(RIGHT($F904, 1)))</f>
        <v>0</v>
      </c>
      <c r="BZ904" s="45">
        <f t="shared" si="20956"/>
        <v>0</v>
      </c>
      <c r="CA904" s="36"/>
      <c r="CB904" s="37"/>
      <c r="CC904" s="44">
        <f t="shared" ref="CC904" si="21020">parseTime(CA904)-(CB905=INT(RIGHT($F904, 1)))</f>
        <v>0</v>
      </c>
      <c r="CD904" s="45">
        <f t="shared" si="20958"/>
        <v>0</v>
      </c>
      <c r="CE904" s="36"/>
      <c r="CF904" s="37"/>
      <c r="CG904" s="44">
        <f t="shared" ref="CG904" si="21021">parseTime(CE904)-(CF905=INT(RIGHT($F904, 1)))</f>
        <v>0</v>
      </c>
      <c r="CH904" s="45">
        <f t="shared" si="20960"/>
        <v>0</v>
      </c>
    </row>
    <row r="905" spans="1:86" x14ac:dyDescent="0.25">
      <c r="A905" s="56"/>
      <c r="B905" s="57"/>
      <c r="C905" s="14">
        <f t="shared" si="20977"/>
        <v>0</v>
      </c>
      <c r="D905" s="14"/>
      <c r="E905" s="20">
        <f t="shared" ref="E905" si="21022">((7.5/2)-0.5+E904)*8</f>
        <v>63.2</v>
      </c>
      <c r="F905" s="51"/>
      <c r="G905" s="46" t="s">
        <v>134</v>
      </c>
      <c r="H905" s="38">
        <f t="shared" ref="H905" si="21023">lunchAdjust(G900:H904)</f>
        <v>1</v>
      </c>
      <c r="I905" s="48" t="s">
        <v>0</v>
      </c>
      <c r="J905" s="39">
        <f t="shared" ref="J905" si="21024">SUMPRODUCT(I900:I904*J900:J904)</f>
        <v>0</v>
      </c>
      <c r="K905" s="46" t="s">
        <v>134</v>
      </c>
      <c r="L905" s="38">
        <f t="shared" ref="L905" si="21025">lunchAdjust(K900:L904)</f>
        <v>1</v>
      </c>
      <c r="M905" s="48" t="s">
        <v>0</v>
      </c>
      <c r="N905" s="39">
        <f t="shared" ref="N905" si="21026">SUMPRODUCT(M900:M904*N900:N904)</f>
        <v>8</v>
      </c>
      <c r="O905" s="46" t="s">
        <v>134</v>
      </c>
      <c r="P905" s="38">
        <f t="shared" ref="P905" si="21027">lunchAdjust(O900:P904)</f>
        <v>1</v>
      </c>
      <c r="Q905" s="48" t="s">
        <v>0</v>
      </c>
      <c r="R905" s="39">
        <f t="shared" ref="R905" si="21028">SUMPRODUCT(Q900:Q904*R900:R904)</f>
        <v>8</v>
      </c>
      <c r="S905" s="46" t="s">
        <v>134</v>
      </c>
      <c r="T905" s="38">
        <f t="shared" ref="T905" si="21029">lunchAdjust(S900:T904)</f>
        <v>1</v>
      </c>
      <c r="U905" s="48" t="s">
        <v>0</v>
      </c>
      <c r="V905" s="39">
        <f t="shared" ref="V905" si="21030">SUMPRODUCT(U900:U904*V900:V904)</f>
        <v>0</v>
      </c>
      <c r="W905" s="46" t="s">
        <v>134</v>
      </c>
      <c r="X905" s="38">
        <f t="shared" ref="X905" si="21031">lunchAdjust(W900:X904)</f>
        <v>1</v>
      </c>
      <c r="Y905" s="48" t="s">
        <v>0</v>
      </c>
      <c r="Z905" s="39">
        <f t="shared" ref="Z905" si="21032">SUMPRODUCT(Y900:Y904*Z900:Z904)</f>
        <v>0</v>
      </c>
      <c r="AA905" s="46" t="s">
        <v>134</v>
      </c>
      <c r="AB905" s="38">
        <f t="shared" ref="AB905" si="21033">lunchAdjust(AA900:AB904)</f>
        <v>1</v>
      </c>
      <c r="AC905" s="48" t="s">
        <v>0</v>
      </c>
      <c r="AD905" s="39">
        <f t="shared" ref="AD905" si="21034">SUMPRODUCT(AC900:AC904*AD900:AD904)</f>
        <v>8</v>
      </c>
      <c r="AE905" s="46" t="s">
        <v>134</v>
      </c>
      <c r="AF905" s="38">
        <f t="shared" ref="AF905" si="21035">lunchAdjust(AE900:AF904)</f>
        <v>1</v>
      </c>
      <c r="AG905" s="48" t="s">
        <v>0</v>
      </c>
      <c r="AH905" s="39">
        <f t="shared" ref="AH905" si="21036">SUMPRODUCT(AG900:AG904*AH900:AH904)</f>
        <v>6.5</v>
      </c>
      <c r="AI905" s="46" t="s">
        <v>134</v>
      </c>
      <c r="AJ905" s="38">
        <f t="shared" ref="AJ905" si="21037">lunchAdjust(AI900:AJ904)</f>
        <v>1</v>
      </c>
      <c r="AK905" s="48" t="s">
        <v>0</v>
      </c>
      <c r="AL905" s="39">
        <f t="shared" ref="AL905" si="21038">SUMPRODUCT(AK900:AK904*AL900:AL904)</f>
        <v>0</v>
      </c>
      <c r="AM905" s="46" t="s">
        <v>134</v>
      </c>
      <c r="AN905" s="38">
        <f t="shared" ref="AN905" si="21039">lunchAdjust(AM900:AN904)</f>
        <v>1</v>
      </c>
      <c r="AO905" s="48" t="s">
        <v>0</v>
      </c>
      <c r="AP905" s="39">
        <f t="shared" ref="AP905" si="21040">SUMPRODUCT(AO900:AO904*AP900:AP904)</f>
        <v>8</v>
      </c>
      <c r="AQ905" s="46" t="s">
        <v>134</v>
      </c>
      <c r="AR905" s="38">
        <f t="shared" ref="AR905" si="21041">lunchAdjust(AQ900:AR904)</f>
        <v>0</v>
      </c>
      <c r="AS905" s="48" t="s">
        <v>0</v>
      </c>
      <c r="AT905" s="39">
        <f t="shared" ref="AT905" si="21042">SUMPRODUCT(AS900:AS904*AT900:AT904)</f>
        <v>0</v>
      </c>
      <c r="AU905" s="46" t="s">
        <v>134</v>
      </c>
      <c r="AV905" s="38">
        <f t="shared" ref="AV905" si="21043">lunchAdjust(AU900:AV904)</f>
        <v>0</v>
      </c>
      <c r="AW905" s="48" t="s">
        <v>0</v>
      </c>
      <c r="AX905" s="39">
        <f t="shared" ref="AX905" si="21044">SUMPRODUCT(AW900:AW904*AX900:AX904)</f>
        <v>0</v>
      </c>
      <c r="AY905" s="46" t="s">
        <v>134</v>
      </c>
      <c r="AZ905" s="38">
        <f t="shared" ref="AZ905" si="21045">lunchAdjust(AY900:AZ904)</f>
        <v>0</v>
      </c>
      <c r="BA905" s="48" t="s">
        <v>0</v>
      </c>
      <c r="BB905" s="39">
        <f t="shared" ref="BB905" si="21046">SUMPRODUCT(BA900:BA904*BB900:BB904)</f>
        <v>0</v>
      </c>
      <c r="BC905" s="46" t="s">
        <v>134</v>
      </c>
      <c r="BD905" s="38">
        <f t="shared" ref="BD905" si="21047">lunchAdjust(BC900:BD904)</f>
        <v>0</v>
      </c>
      <c r="BE905" s="48" t="s">
        <v>0</v>
      </c>
      <c r="BF905" s="39">
        <f t="shared" ref="BF905" si="21048">SUMPRODUCT(BE900:BE904*BF900:BF904)</f>
        <v>0</v>
      </c>
      <c r="BG905" s="46" t="s">
        <v>134</v>
      </c>
      <c r="BH905" s="38">
        <f t="shared" ref="BH905" si="21049">lunchAdjust(BG900:BH904)</f>
        <v>0</v>
      </c>
      <c r="BI905" s="48" t="s">
        <v>0</v>
      </c>
      <c r="BJ905" s="39">
        <f t="shared" ref="BJ905" si="21050">SUMPRODUCT(BI900:BI904*BJ900:BJ904)</f>
        <v>0</v>
      </c>
      <c r="BK905" s="46" t="s">
        <v>134</v>
      </c>
      <c r="BL905" s="38">
        <f t="shared" ref="BL905" si="21051">lunchAdjust(BK900:BL904)</f>
        <v>0</v>
      </c>
      <c r="BM905" s="48" t="s">
        <v>0</v>
      </c>
      <c r="BN905" s="39">
        <f t="shared" ref="BN905" si="21052">SUMPRODUCT(BM900:BM904*BN900:BN904)</f>
        <v>0</v>
      </c>
      <c r="BO905" s="46" t="s">
        <v>134</v>
      </c>
      <c r="BP905" s="38">
        <f t="shared" ref="BP905" si="21053">lunchAdjust(BO900:BP904)</f>
        <v>0</v>
      </c>
      <c r="BQ905" s="48" t="s">
        <v>0</v>
      </c>
      <c r="BR905" s="39">
        <f t="shared" ref="BR905" si="21054">SUMPRODUCT(BQ900:BQ904*BR900:BR904)</f>
        <v>0</v>
      </c>
      <c r="BS905" s="46" t="s">
        <v>134</v>
      </c>
      <c r="BT905" s="38">
        <f t="shared" ref="BT905" si="21055">lunchAdjust(BS900:BT904)</f>
        <v>0</v>
      </c>
      <c r="BU905" s="48" t="s">
        <v>0</v>
      </c>
      <c r="BV905" s="39">
        <f t="shared" ref="BV905" si="21056">SUMPRODUCT(BU900:BU904*BV900:BV904)</f>
        <v>0</v>
      </c>
      <c r="BW905" s="46" t="s">
        <v>134</v>
      </c>
      <c r="BX905" s="38">
        <f t="shared" ref="BX905" si="21057">lunchAdjust(BW900:BX904)</f>
        <v>0</v>
      </c>
      <c r="BY905" s="48" t="s">
        <v>0</v>
      </c>
      <c r="BZ905" s="39">
        <f t="shared" ref="BZ905" si="21058">SUMPRODUCT(BY900:BY904*BZ900:BZ904)</f>
        <v>0</v>
      </c>
      <c r="CA905" s="46" t="s">
        <v>134</v>
      </c>
      <c r="CB905" s="38">
        <f t="shared" ref="CB905" si="21059">lunchAdjust(CA900:CB904)</f>
        <v>0</v>
      </c>
      <c r="CC905" s="48" t="s">
        <v>0</v>
      </c>
      <c r="CD905" s="39">
        <f t="shared" ref="CD905" si="21060">SUMPRODUCT(CC900:CC904*CD900:CD904)</f>
        <v>0</v>
      </c>
      <c r="CE905" s="46" t="s">
        <v>134</v>
      </c>
      <c r="CF905" s="38">
        <f t="shared" ref="CF905" si="21061">lunchAdjust(CE900:CF904)</f>
        <v>0</v>
      </c>
      <c r="CG905" s="48" t="s">
        <v>0</v>
      </c>
      <c r="CH905" s="39">
        <f t="shared" ref="CH905" si="21062">SUMPRODUCT(CG900:CG904*CH900:CH904)</f>
        <v>0</v>
      </c>
    </row>
    <row r="906" spans="1:86" ht="15.75" thickBot="1" x14ac:dyDescent="0.3">
      <c r="A906" s="58" t="s">
        <v>121</v>
      </c>
      <c r="B906" s="59">
        <f t="shared" ref="B906" ca="1" si="21063">roleHours(G900:CH906, "OUT")</f>
        <v>0</v>
      </c>
      <c r="C906" s="54" t="s">
        <v>137</v>
      </c>
      <c r="D906" s="22">
        <f t="shared" ref="D906" ca="1" si="21064">roleHours(G900:CH906, "PTO")</f>
        <v>0</v>
      </c>
      <c r="E906" s="23">
        <f t="shared" ref="E906" ca="1" si="21065">E905-B901</f>
        <v>24.700000000000003</v>
      </c>
      <c r="F906" s="52"/>
      <c r="G906" s="47" t="s">
        <v>39</v>
      </c>
      <c r="H906" s="40">
        <f t="shared" si="20721"/>
        <v>8</v>
      </c>
      <c r="I906" s="49" t="s">
        <v>135</v>
      </c>
      <c r="J906" s="41">
        <f t="shared" ref="J906" si="21066">J905*G$4</f>
        <v>0</v>
      </c>
      <c r="K906" s="47" t="s">
        <v>39</v>
      </c>
      <c r="L906" s="40">
        <f t="shared" ref="L906" si="21067">SUMPRODUCT(M900:M904*(L900:L904="PTO"))+SUMPRODUCT(M900:M904*(L900:L904="HOL"))</f>
        <v>0</v>
      </c>
      <c r="M906" s="49" t="s">
        <v>135</v>
      </c>
      <c r="N906" s="41">
        <f t="shared" ref="N906" si="21068">N905*K$4</f>
        <v>0</v>
      </c>
      <c r="O906" s="47" t="s">
        <v>39</v>
      </c>
      <c r="P906" s="40">
        <f t="shared" ref="P906" si="21069">SUMPRODUCT(Q900:Q904*(P900:P904="PTO"))+SUMPRODUCT(Q900:Q904*(P900:P904="HOL"))</f>
        <v>0</v>
      </c>
      <c r="Q906" s="49" t="s">
        <v>135</v>
      </c>
      <c r="R906" s="41">
        <f t="shared" ref="R906" si="21070">R905*O$4</f>
        <v>8</v>
      </c>
      <c r="S906" s="47" t="s">
        <v>39</v>
      </c>
      <c r="T906" s="40">
        <f t="shared" ref="T906" si="21071">SUMPRODUCT(U900:U904*(T900:T904="PTO"))+SUMPRODUCT(U900:U904*(T900:T904="HOL"))</f>
        <v>8</v>
      </c>
      <c r="U906" s="49" t="s">
        <v>135</v>
      </c>
      <c r="V906" s="41">
        <f t="shared" ref="V906" si="21072">V905*S$4</f>
        <v>0</v>
      </c>
      <c r="W906" s="47" t="s">
        <v>39</v>
      </c>
      <c r="X906" s="40">
        <f t="shared" ref="X906" si="21073">SUMPRODUCT(Y900:Y904*(X900:X904="PTO"))+SUMPRODUCT(Y900:Y904*(X900:X904="HOL"))</f>
        <v>8</v>
      </c>
      <c r="Y906" s="49" t="s">
        <v>135</v>
      </c>
      <c r="Z906" s="41">
        <f t="shared" ref="Z906" si="21074">Z905*W$4</f>
        <v>0</v>
      </c>
      <c r="AA906" s="47" t="s">
        <v>39</v>
      </c>
      <c r="AB906" s="40">
        <f t="shared" ref="AB906" si="21075">SUMPRODUCT(AC900:AC904*(AB900:AB904="PTO"))+SUMPRODUCT(AC900:AC904*(AB900:AB904="HOL"))</f>
        <v>0</v>
      </c>
      <c r="AC906" s="49" t="s">
        <v>135</v>
      </c>
      <c r="AD906" s="41">
        <f t="shared" ref="AD906" si="21076">AD905*AA$4</f>
        <v>8</v>
      </c>
      <c r="AE906" s="47" t="s">
        <v>39</v>
      </c>
      <c r="AF906" s="40">
        <f t="shared" ref="AF906" si="21077">SUMPRODUCT(AG900:AG904*(AF900:AF904="PTO"))+SUMPRODUCT(AG900:AG904*(AF900:AF904="HOL"))</f>
        <v>0</v>
      </c>
      <c r="AG906" s="49" t="s">
        <v>135</v>
      </c>
      <c r="AH906" s="41">
        <f t="shared" ref="AH906" si="21078">AH905*AE$4</f>
        <v>6.5</v>
      </c>
      <c r="AI906" s="47" t="s">
        <v>39</v>
      </c>
      <c r="AJ906" s="40">
        <f t="shared" ref="AJ906" si="21079">SUMPRODUCT(AK900:AK904*(AJ900:AJ904="PTO"))+SUMPRODUCT(AK900:AK904*(AJ900:AJ904="HOL"))</f>
        <v>8</v>
      </c>
      <c r="AK906" s="49" t="s">
        <v>135</v>
      </c>
      <c r="AL906" s="41">
        <f>AL905*AI$4</f>
        <v>0</v>
      </c>
      <c r="AM906" s="47" t="s">
        <v>39</v>
      </c>
      <c r="AN906" s="40">
        <f t="shared" ref="AN906" si="21080">SUMPRODUCT(AO900:AO904*(AN900:AN904="PTO"))+SUMPRODUCT(AO900:AO904*(AN900:AN904="HOL"))</f>
        <v>0</v>
      </c>
      <c r="AO906" s="49" t="s">
        <v>135</v>
      </c>
      <c r="AP906" s="41">
        <f t="shared" ref="AP906" si="21081">AP905*AM$4</f>
        <v>8</v>
      </c>
      <c r="AQ906" s="47" t="s">
        <v>39</v>
      </c>
      <c r="AR906" s="40">
        <f t="shared" ref="AR906" si="21082">SUMPRODUCT(AS900:AS904*(AR900:AR904="PTO"))+SUMPRODUCT(AS900:AS904*(AR900:AR904="HOL"))</f>
        <v>0</v>
      </c>
      <c r="AS906" s="49" t="s">
        <v>135</v>
      </c>
      <c r="AT906" s="41">
        <f t="shared" ref="AT906" si="21083">AT905*AQ$4</f>
        <v>0</v>
      </c>
      <c r="AU906" s="47" t="s">
        <v>39</v>
      </c>
      <c r="AV906" s="40">
        <f t="shared" ref="AV906" si="21084">SUMPRODUCT(AW900:AW904*(AV900:AV904="PTO"))+SUMPRODUCT(AW900:AW904*(AV900:AV904="HOL"))</f>
        <v>0</v>
      </c>
      <c r="AW906" s="49" t="s">
        <v>135</v>
      </c>
      <c r="AX906" s="41">
        <f>AX905*AU$4</f>
        <v>0</v>
      </c>
      <c r="AY906" s="47" t="s">
        <v>39</v>
      </c>
      <c r="AZ906" s="40">
        <f t="shared" ref="AZ906" si="21085">SUMPRODUCT(BA900:BA904*(AZ900:AZ904="PTO"))+SUMPRODUCT(BA900:BA904*(AZ900:AZ904="HOL"))</f>
        <v>0</v>
      </c>
      <c r="BA906" s="49" t="s">
        <v>135</v>
      </c>
      <c r="BB906" s="41">
        <f>BB905*AY$4</f>
        <v>0</v>
      </c>
      <c r="BC906" s="47" t="s">
        <v>39</v>
      </c>
      <c r="BD906" s="40">
        <f t="shared" ref="BD906" si="21086">SUMPRODUCT(BE900:BE904*(BD900:BD904="PTO"))+SUMPRODUCT(BE900:BE904*(BD900:BD904="HOL"))</f>
        <v>0</v>
      </c>
      <c r="BE906" s="49" t="s">
        <v>135</v>
      </c>
      <c r="BF906" s="41">
        <f>BF905*BC$4</f>
        <v>0</v>
      </c>
      <c r="BG906" s="47" t="s">
        <v>39</v>
      </c>
      <c r="BH906" s="40">
        <f t="shared" ref="BH906" si="21087">SUMPRODUCT(BI900:BI904*(BH900:BH904="PTO"))+SUMPRODUCT(BI900:BI904*(BH900:BH904="HOL"))</f>
        <v>0</v>
      </c>
      <c r="BI906" s="49" t="s">
        <v>135</v>
      </c>
      <c r="BJ906" s="41">
        <f>BJ905*BG$4</f>
        <v>0</v>
      </c>
      <c r="BK906" s="47" t="s">
        <v>39</v>
      </c>
      <c r="BL906" s="40">
        <f t="shared" ref="BL906" si="21088">SUMPRODUCT(BM900:BM904*(BL900:BL904="PTO"))+SUMPRODUCT(BM900:BM904*(BL900:BL904="HOL"))</f>
        <v>0</v>
      </c>
      <c r="BM906" s="49" t="s">
        <v>135</v>
      </c>
      <c r="BN906" s="41">
        <f>BN905*BK$4</f>
        <v>0</v>
      </c>
      <c r="BO906" s="47" t="s">
        <v>39</v>
      </c>
      <c r="BP906" s="40">
        <f t="shared" ref="BP906" si="21089">SUMPRODUCT(BQ900:BQ904*(BP900:BP904="PTO"))+SUMPRODUCT(BQ900:BQ904*(BP900:BP904="HOL"))</f>
        <v>0</v>
      </c>
      <c r="BQ906" s="49" t="s">
        <v>135</v>
      </c>
      <c r="BR906" s="41">
        <f t="shared" ref="BR906" si="21090">BR905*BO$4</f>
        <v>0</v>
      </c>
      <c r="BS906" s="47" t="s">
        <v>39</v>
      </c>
      <c r="BT906" s="40">
        <f t="shared" ref="BT906" si="21091">SUMPRODUCT(BU900:BU904*(BT900:BT904="PTO"))+SUMPRODUCT(BU900:BU904*(BT900:BT904="HOL"))</f>
        <v>0</v>
      </c>
      <c r="BU906" s="49" t="s">
        <v>135</v>
      </c>
      <c r="BV906" s="41">
        <f t="shared" ref="BV906" si="21092">BV905*BS$4</f>
        <v>0</v>
      </c>
      <c r="BW906" s="47" t="s">
        <v>39</v>
      </c>
      <c r="BX906" s="40">
        <f t="shared" ref="BX906" si="21093">SUMPRODUCT(BY900:BY904*(BX900:BX904="PTO"))+SUMPRODUCT(BY900:BY904*(BX900:BX904="HOL"))</f>
        <v>0</v>
      </c>
      <c r="BY906" s="49" t="s">
        <v>135</v>
      </c>
      <c r="BZ906" s="41">
        <f t="shared" ref="BZ906" si="21094">BZ905*BW$4</f>
        <v>0</v>
      </c>
      <c r="CA906" s="47" t="s">
        <v>39</v>
      </c>
      <c r="CB906" s="40">
        <f t="shared" ref="CB906" si="21095">SUMPRODUCT(CC900:CC904*(CB900:CB904="PTO"))+SUMPRODUCT(CC900:CC904*(CB900:CB904="HOL"))</f>
        <v>0</v>
      </c>
      <c r="CC906" s="49" t="s">
        <v>135</v>
      </c>
      <c r="CD906" s="41">
        <f t="shared" ref="CD906" si="21096">CD905*CA$4</f>
        <v>0</v>
      </c>
      <c r="CE906" s="47" t="s">
        <v>39</v>
      </c>
      <c r="CF906" s="40">
        <f t="shared" ref="CF906" si="21097">SUMPRODUCT(CG900:CG904*(CF900:CF904="PTO"))+SUMPRODUCT(CG900:CG904*(CF900:CF904="HOL"))</f>
        <v>0</v>
      </c>
      <c r="CG906" s="49" t="s">
        <v>135</v>
      </c>
      <c r="CH906" s="41">
        <f t="shared" ref="CH906" si="21098">CH905*CE$4</f>
        <v>0</v>
      </c>
    </row>
    <row r="907" spans="1:86" x14ac:dyDescent="0.25">
      <c r="A907" s="70" t="s">
        <v>133</v>
      </c>
      <c r="B907" s="71">
        <f t="shared" ref="B907" ca="1" si="21099">D907-B908</f>
        <v>-1.4010105649977049</v>
      </c>
      <c r="C907" s="72" t="s">
        <v>122</v>
      </c>
      <c r="D907" s="71">
        <f>IFERROR(INDEX(Holidays[FTE], MATCH(Entry!E907, Holidays[Date], 0)), 1)*8*INDEX(FTEguide[[1]:[12]], MATCH(Entry!E908, FTEguide[Weekday], 0), IF(Entry!E910&gt;0, Entry!E910, MONTH(Entry!E907)))</f>
        <v>30.598989435002295</v>
      </c>
      <c r="E907" s="60">
        <f t="shared" si="20241"/>
        <v>43957</v>
      </c>
      <c r="F907" s="50" t="s">
        <v>128</v>
      </c>
      <c r="G907" s="34" t="s">
        <v>136</v>
      </c>
      <c r="H907" s="35" t="s">
        <v>23</v>
      </c>
      <c r="I907" s="42">
        <f t="shared" ref="I907" si="21100">parseTime(G907)-(H912=INT(RIGHT($F907, 1)))</f>
        <v>8</v>
      </c>
      <c r="J907" s="43">
        <f t="shared" ref="J907:J911" si="21101">isClocked(H907)</f>
        <v>1</v>
      </c>
      <c r="K907" s="34" t="s">
        <v>136</v>
      </c>
      <c r="L907" s="35" t="s">
        <v>41</v>
      </c>
      <c r="M907" s="42">
        <f t="shared" ref="M907" si="21102">parseTime(K907)-(L912=INT(RIGHT($F907, 1)))</f>
        <v>8</v>
      </c>
      <c r="N907" s="43">
        <f t="shared" ref="N907:N911" si="21103">isClocked(L907)</f>
        <v>0</v>
      </c>
      <c r="O907" s="34" t="s">
        <v>180</v>
      </c>
      <c r="P907" s="35" t="s">
        <v>41</v>
      </c>
      <c r="Q907" s="42">
        <f t="shared" ref="Q907" si="21104">parseTime(O907)-(P912=INT(RIGHT($F907, 1)))</f>
        <v>8</v>
      </c>
      <c r="R907" s="43">
        <f t="shared" ref="R907:R911" si="21105">isClocked(P907)</f>
        <v>0</v>
      </c>
      <c r="S907" s="34" t="s">
        <v>227</v>
      </c>
      <c r="T907" s="35" t="s">
        <v>23</v>
      </c>
      <c r="U907" s="42">
        <f t="shared" ref="U907" si="21106">parseTime(S907)-(T912=INT(RIGHT($F907, 1)))</f>
        <v>8</v>
      </c>
      <c r="V907" s="43">
        <f t="shared" ref="V907:V911" si="21107">isClocked(T907)</f>
        <v>1</v>
      </c>
      <c r="W907" s="34" t="s">
        <v>136</v>
      </c>
      <c r="X907" s="35" t="s">
        <v>25</v>
      </c>
      <c r="Y907" s="42">
        <f t="shared" ref="Y907" si="21108">parseTime(W907)-(X912=INT(RIGHT($F907, 1)))</f>
        <v>8</v>
      </c>
      <c r="Z907" s="43">
        <f t="shared" ref="Z907:Z911" si="21109">isClocked(X907)</f>
        <v>1</v>
      </c>
      <c r="AA907" s="34" t="s">
        <v>136</v>
      </c>
      <c r="AB907" s="35" t="s">
        <v>41</v>
      </c>
      <c r="AC907" s="42">
        <f t="shared" ref="AC907" si="21110">parseTime(AA907)-(AB912=INT(RIGHT($F907, 1)))</f>
        <v>8</v>
      </c>
      <c r="AD907" s="43">
        <f t="shared" ref="AD907:AD911" si="21111">isClocked(AB907)</f>
        <v>0</v>
      </c>
      <c r="AE907" s="34" t="s">
        <v>261</v>
      </c>
      <c r="AF907" s="35" t="s">
        <v>41</v>
      </c>
      <c r="AG907" s="42">
        <f t="shared" ref="AG907" si="21112">parseTime(AE907)-(AF912=INT(RIGHT($F907, 1)))</f>
        <v>6.5</v>
      </c>
      <c r="AH907" s="43">
        <f t="shared" ref="AH907:AH911" si="21113">isClocked(AF907)</f>
        <v>0</v>
      </c>
      <c r="AI907" s="34"/>
      <c r="AJ907" s="35"/>
      <c r="AK907" s="42">
        <f>parseTime(AI907)-(AJ912=INT(RIGHT($F907, 1)))</f>
        <v>0</v>
      </c>
      <c r="AL907" s="43">
        <f t="shared" ref="AL907:AL911" si="21114">isClocked(AJ907)</f>
        <v>0</v>
      </c>
      <c r="AM907" s="34" t="s">
        <v>136</v>
      </c>
      <c r="AN907" s="35" t="s">
        <v>23</v>
      </c>
      <c r="AO907" s="42">
        <f t="shared" ref="AO907" si="21115">parseTime(AM907)-(AN912=INT(RIGHT($F907, 1)))</f>
        <v>8</v>
      </c>
      <c r="AP907" s="43">
        <f t="shared" ref="AP907:AP911" si="21116">isClocked(AN907)</f>
        <v>1</v>
      </c>
      <c r="AQ907" s="34"/>
      <c r="AR907" s="35"/>
      <c r="AS907" s="42">
        <f t="shared" ref="AS907" si="21117">parseTime(AQ907)-(AR912=INT(RIGHT($F907, 1)))</f>
        <v>0</v>
      </c>
      <c r="AT907" s="43">
        <f t="shared" ref="AT907:AT911" si="21118">isClocked(AR907)</f>
        <v>0</v>
      </c>
      <c r="AU907" s="34"/>
      <c r="AV907" s="35"/>
      <c r="AW907" s="42">
        <f>parseTime(AU907)-(AV912=INT(RIGHT($F907, 1)))</f>
        <v>0</v>
      </c>
      <c r="AX907" s="43">
        <f t="shared" ref="AX907:AX911" si="21119">isClocked(AV907)</f>
        <v>0</v>
      </c>
      <c r="AY907" s="34"/>
      <c r="AZ907" s="35"/>
      <c r="BA907" s="42">
        <f>parseTime(AY907)-(AZ912=INT(RIGHT($F907, 1)))</f>
        <v>0</v>
      </c>
      <c r="BB907" s="43">
        <f t="shared" ref="BB907:BB911" si="21120">isClocked(AZ907)</f>
        <v>0</v>
      </c>
      <c r="BC907" s="34"/>
      <c r="BD907" s="35"/>
      <c r="BE907" s="42">
        <f>parseTime(BC907)-(BD912=INT(RIGHT($F907, 1)))</f>
        <v>0</v>
      </c>
      <c r="BF907" s="43">
        <f t="shared" ref="BF907:BF911" si="21121">isClocked(BD907)</f>
        <v>0</v>
      </c>
      <c r="BG907" s="34"/>
      <c r="BH907" s="35"/>
      <c r="BI907" s="42">
        <f>parseTime(BG907)-(BH912=INT(RIGHT($F907, 1)))</f>
        <v>0</v>
      </c>
      <c r="BJ907" s="43">
        <f t="shared" ref="BJ907:BJ911" si="21122">isClocked(BH907)</f>
        <v>0</v>
      </c>
      <c r="BK907" s="34"/>
      <c r="BL907" s="35"/>
      <c r="BM907" s="42">
        <f>parseTime(BK907)-(BL912=INT(RIGHT($F907, 1)))</f>
        <v>0</v>
      </c>
      <c r="BN907" s="43">
        <f t="shared" ref="BN907:BN911" si="21123">isClocked(BL907)</f>
        <v>0</v>
      </c>
      <c r="BO907" s="34"/>
      <c r="BP907" s="35"/>
      <c r="BQ907" s="42">
        <f t="shared" ref="BQ907" si="21124">parseTime(BO907)-(BP912=INT(RIGHT($F907, 1)))</f>
        <v>0</v>
      </c>
      <c r="BR907" s="43">
        <f t="shared" ref="BR907:BR911" si="21125">isClocked(BP907)</f>
        <v>0</v>
      </c>
      <c r="BS907" s="34"/>
      <c r="BT907" s="35"/>
      <c r="BU907" s="42">
        <f t="shared" ref="BU907" si="21126">parseTime(BS907)-(BT912=INT(RIGHT($F907, 1)))</f>
        <v>0</v>
      </c>
      <c r="BV907" s="43">
        <f t="shared" ref="BV907:BV911" si="21127">isClocked(BT907)</f>
        <v>0</v>
      </c>
      <c r="BW907" s="34"/>
      <c r="BX907" s="35"/>
      <c r="BY907" s="42">
        <f t="shared" ref="BY907" si="21128">parseTime(BW907)-(BX912=INT(RIGHT($F907, 1)))</f>
        <v>0</v>
      </c>
      <c r="BZ907" s="43">
        <f t="shared" ref="BZ907:BZ911" si="21129">isClocked(BX907)</f>
        <v>0</v>
      </c>
      <c r="CA907" s="34"/>
      <c r="CB907" s="35"/>
      <c r="CC907" s="42">
        <f t="shared" ref="CC907" si="21130">parseTime(CA907)-(CB912=INT(RIGHT($F907, 1)))</f>
        <v>0</v>
      </c>
      <c r="CD907" s="43">
        <f t="shared" ref="CD907:CD911" si="21131">isClocked(CB907)</f>
        <v>0</v>
      </c>
      <c r="CE907" s="34"/>
      <c r="CF907" s="35"/>
      <c r="CG907" s="42">
        <f t="shared" ref="CG907" si="21132">parseTime(CE907)-(CF912=INT(RIGHT($F907, 1)))</f>
        <v>0</v>
      </c>
      <c r="CH907" s="43">
        <f t="shared" ref="CH907:CH911" si="21133">isClocked(CF907)</f>
        <v>0</v>
      </c>
    </row>
    <row r="908" spans="1:86" x14ac:dyDescent="0.25">
      <c r="A908" s="56" t="s">
        <v>0</v>
      </c>
      <c r="B908" s="57">
        <f t="shared" ca="1" si="19760"/>
        <v>32</v>
      </c>
      <c r="C908" s="14" t="s">
        <v>252</v>
      </c>
      <c r="D908" s="14">
        <f t="shared" si="20961"/>
        <v>52.7</v>
      </c>
      <c r="E908" s="55" t="str">
        <f t="shared" si="19762"/>
        <v>Wednesday</v>
      </c>
      <c r="F908" s="51" t="s">
        <v>129</v>
      </c>
      <c r="G908" s="36"/>
      <c r="H908" s="37"/>
      <c r="I908" s="44">
        <f t="shared" ref="I908" si="21134">parseTime(G908)-(H912=INT(RIGHT($F908, 1)))</f>
        <v>0</v>
      </c>
      <c r="J908" s="45">
        <f t="shared" si="21101"/>
        <v>0</v>
      </c>
      <c r="K908" s="36"/>
      <c r="L908" s="37"/>
      <c r="M908" s="44">
        <f t="shared" ref="M908" si="21135">parseTime(K908)-(L912=INT(RIGHT($F908, 1)))</f>
        <v>0</v>
      </c>
      <c r="N908" s="45">
        <f t="shared" si="21103"/>
        <v>0</v>
      </c>
      <c r="O908" s="36"/>
      <c r="P908" s="37"/>
      <c r="Q908" s="44">
        <f t="shared" ref="Q908" si="21136">parseTime(O908)-(P912=INT(RIGHT($F908, 1)))</f>
        <v>0</v>
      </c>
      <c r="R908" s="45">
        <f t="shared" si="21105"/>
        <v>0</v>
      </c>
      <c r="S908" s="36"/>
      <c r="T908" s="37"/>
      <c r="U908" s="44">
        <f t="shared" ref="U908" si="21137">parseTime(S908)-(T912=INT(RIGHT($F908, 1)))</f>
        <v>0</v>
      </c>
      <c r="V908" s="45">
        <f t="shared" si="21107"/>
        <v>0</v>
      </c>
      <c r="W908" s="36"/>
      <c r="X908" s="37"/>
      <c r="Y908" s="44">
        <f t="shared" ref="Y908" si="21138">parseTime(W908)-(X912=INT(RIGHT($F908, 1)))</f>
        <v>0</v>
      </c>
      <c r="Z908" s="45">
        <f t="shared" si="21109"/>
        <v>0</v>
      </c>
      <c r="AA908" s="36"/>
      <c r="AB908" s="37"/>
      <c r="AC908" s="44">
        <f t="shared" ref="AC908" si="21139">parseTime(AA908)-(AB912=INT(RIGHT($F908, 1)))</f>
        <v>0</v>
      </c>
      <c r="AD908" s="45">
        <f t="shared" si="21111"/>
        <v>0</v>
      </c>
      <c r="AE908" s="36"/>
      <c r="AF908" s="37"/>
      <c r="AG908" s="44">
        <f t="shared" ref="AG908" si="21140">parseTime(AE908)-(AF912=INT(RIGHT($F908, 1)))</f>
        <v>0</v>
      </c>
      <c r="AH908" s="45">
        <f t="shared" si="21113"/>
        <v>0</v>
      </c>
      <c r="AI908" s="36"/>
      <c r="AJ908" s="37"/>
      <c r="AK908" s="44">
        <f>parseTime(AI908)-(AJ912=INT(RIGHT($F908, 1)))</f>
        <v>0</v>
      </c>
      <c r="AL908" s="45">
        <f t="shared" si="21114"/>
        <v>0</v>
      </c>
      <c r="AM908" s="36"/>
      <c r="AN908" s="37"/>
      <c r="AO908" s="44">
        <f t="shared" ref="AO908" si="21141">parseTime(AM908)-(AN912=INT(RIGHT($F908, 1)))</f>
        <v>0</v>
      </c>
      <c r="AP908" s="45">
        <f t="shared" si="21116"/>
        <v>0</v>
      </c>
      <c r="AQ908" s="36"/>
      <c r="AR908" s="37"/>
      <c r="AS908" s="44">
        <f t="shared" ref="AS908" si="21142">parseTime(AQ908)-(AR912=INT(RIGHT($F908, 1)))</f>
        <v>0</v>
      </c>
      <c r="AT908" s="45">
        <f t="shared" si="21118"/>
        <v>0</v>
      </c>
      <c r="AU908" s="36"/>
      <c r="AV908" s="37"/>
      <c r="AW908" s="44">
        <f>parseTime(AU908)-(AV912=INT(RIGHT($F908, 1)))</f>
        <v>0</v>
      </c>
      <c r="AX908" s="45">
        <f t="shared" si="21119"/>
        <v>0</v>
      </c>
      <c r="AY908" s="36"/>
      <c r="AZ908" s="37"/>
      <c r="BA908" s="44">
        <f>parseTime(AY908)-(AZ912=INT(RIGHT($F908, 1)))</f>
        <v>0</v>
      </c>
      <c r="BB908" s="45">
        <f t="shared" si="21120"/>
        <v>0</v>
      </c>
      <c r="BC908" s="36"/>
      <c r="BD908" s="37"/>
      <c r="BE908" s="44">
        <f>parseTime(BC908)-(BD912=INT(RIGHT($F908, 1)))</f>
        <v>0</v>
      </c>
      <c r="BF908" s="45">
        <f t="shared" si="21121"/>
        <v>0</v>
      </c>
      <c r="BG908" s="36"/>
      <c r="BH908" s="37"/>
      <c r="BI908" s="44">
        <f>parseTime(BG908)-(BH912=INT(RIGHT($F908, 1)))</f>
        <v>0</v>
      </c>
      <c r="BJ908" s="45">
        <f t="shared" si="21122"/>
        <v>0</v>
      </c>
      <c r="BK908" s="36"/>
      <c r="BL908" s="37"/>
      <c r="BM908" s="44">
        <f>parseTime(BK908)-(BL912=INT(RIGHT($F908, 1)))</f>
        <v>0</v>
      </c>
      <c r="BN908" s="45">
        <f t="shared" si="21123"/>
        <v>0</v>
      </c>
      <c r="BO908" s="36"/>
      <c r="BP908" s="37"/>
      <c r="BQ908" s="44">
        <f t="shared" ref="BQ908" si="21143">parseTime(BO908)-(BP912=INT(RIGHT($F908, 1)))</f>
        <v>0</v>
      </c>
      <c r="BR908" s="45">
        <f t="shared" si="21125"/>
        <v>0</v>
      </c>
      <c r="BS908" s="36"/>
      <c r="BT908" s="37"/>
      <c r="BU908" s="44">
        <f t="shared" ref="BU908" si="21144">parseTime(BS908)-(BT912=INT(RIGHT($F908, 1)))</f>
        <v>0</v>
      </c>
      <c r="BV908" s="45">
        <f t="shared" si="21127"/>
        <v>0</v>
      </c>
      <c r="BW908" s="36"/>
      <c r="BX908" s="37"/>
      <c r="BY908" s="44">
        <f t="shared" ref="BY908" si="21145">parseTime(BW908)-(BX912=INT(RIGHT($F908, 1)))</f>
        <v>0</v>
      </c>
      <c r="BZ908" s="45">
        <f t="shared" si="21129"/>
        <v>0</v>
      </c>
      <c r="CA908" s="36"/>
      <c r="CB908" s="37"/>
      <c r="CC908" s="44">
        <f t="shared" ref="CC908" si="21146">parseTime(CA908)-(CB912=INT(RIGHT($F908, 1)))</f>
        <v>0</v>
      </c>
      <c r="CD908" s="45">
        <f t="shared" si="21131"/>
        <v>0</v>
      </c>
      <c r="CE908" s="36"/>
      <c r="CF908" s="37"/>
      <c r="CG908" s="44">
        <f t="shared" ref="CG908" si="21147">parseTime(CE908)-(CF912=INT(RIGHT($F908, 1)))</f>
        <v>0</v>
      </c>
      <c r="CH908" s="45">
        <f t="shared" si="21133"/>
        <v>0</v>
      </c>
    </row>
    <row r="909" spans="1:86" x14ac:dyDescent="0.25">
      <c r="A909" s="56" t="s">
        <v>117</v>
      </c>
      <c r="B909" s="57">
        <f t="shared" ref="B909" ca="1" si="21148">roleHours(G907:CH913, "MFD")</f>
        <v>24</v>
      </c>
      <c r="C909" s="14">
        <f t="shared" ref="C909:C912" ca="1" si="21149">B909/8</f>
        <v>3</v>
      </c>
      <c r="D909" s="14">
        <f t="shared" ref="D909" ca="1" si="21150">B908-D908</f>
        <v>-20.700000000000003</v>
      </c>
      <c r="E909" s="20" t="s">
        <v>127</v>
      </c>
      <c r="F909" s="51" t="s">
        <v>130</v>
      </c>
      <c r="G909" s="36"/>
      <c r="H909" s="37"/>
      <c r="I909" s="44">
        <f t="shared" ref="I909" si="21151">parseTime(G909)-(H912=INT(RIGHT($F909, 1)))</f>
        <v>0</v>
      </c>
      <c r="J909" s="45">
        <f t="shared" si="21101"/>
        <v>0</v>
      </c>
      <c r="K909" s="36"/>
      <c r="L909" s="37"/>
      <c r="M909" s="44">
        <f t="shared" ref="M909" si="21152">parseTime(K909)-(L912=INT(RIGHT($F909, 1)))</f>
        <v>0</v>
      </c>
      <c r="N909" s="45">
        <f t="shared" si="21103"/>
        <v>0</v>
      </c>
      <c r="O909" s="36"/>
      <c r="P909" s="37"/>
      <c r="Q909" s="44">
        <f t="shared" ref="Q909" si="21153">parseTime(O909)-(P912=INT(RIGHT($F909, 1)))</f>
        <v>0</v>
      </c>
      <c r="R909" s="45">
        <f t="shared" si="21105"/>
        <v>0</v>
      </c>
      <c r="S909" s="36"/>
      <c r="T909" s="37"/>
      <c r="U909" s="44">
        <f t="shared" ref="U909" si="21154">parseTime(S909)-(T912=INT(RIGHT($F909, 1)))</f>
        <v>0</v>
      </c>
      <c r="V909" s="45">
        <f t="shared" si="21107"/>
        <v>0</v>
      </c>
      <c r="W909" s="36"/>
      <c r="X909" s="37"/>
      <c r="Y909" s="44">
        <f t="shared" ref="Y909" si="21155">parseTime(W909)-(X912=INT(RIGHT($F909, 1)))</f>
        <v>0</v>
      </c>
      <c r="Z909" s="45">
        <f t="shared" si="21109"/>
        <v>0</v>
      </c>
      <c r="AA909" s="36"/>
      <c r="AB909" s="37"/>
      <c r="AC909" s="44">
        <f t="shared" ref="AC909" si="21156">parseTime(AA909)-(AB912=INT(RIGHT($F909, 1)))</f>
        <v>0</v>
      </c>
      <c r="AD909" s="45">
        <f t="shared" si="21111"/>
        <v>0</v>
      </c>
      <c r="AE909" s="36"/>
      <c r="AF909" s="37"/>
      <c r="AG909" s="44">
        <f t="shared" ref="AG909" si="21157">parseTime(AE909)-(AF912=INT(RIGHT($F909, 1)))</f>
        <v>0</v>
      </c>
      <c r="AH909" s="45">
        <f t="shared" si="21113"/>
        <v>0</v>
      </c>
      <c r="AI909" s="36"/>
      <c r="AJ909" s="37"/>
      <c r="AK909" s="44">
        <f>parseTime(AI909)-(AJ912=INT(RIGHT($F909, 1)))</f>
        <v>0</v>
      </c>
      <c r="AL909" s="45">
        <f t="shared" si="21114"/>
        <v>0</v>
      </c>
      <c r="AM909" s="36"/>
      <c r="AN909" s="37"/>
      <c r="AO909" s="44">
        <f t="shared" ref="AO909" si="21158">parseTime(AM909)-(AN912=INT(RIGHT($F909, 1)))</f>
        <v>0</v>
      </c>
      <c r="AP909" s="45">
        <f t="shared" si="21116"/>
        <v>0</v>
      </c>
      <c r="AQ909" s="36"/>
      <c r="AR909" s="37"/>
      <c r="AS909" s="44">
        <f t="shared" ref="AS909" si="21159">parseTime(AQ909)-(AR912=INT(RIGHT($F909, 1)))</f>
        <v>0</v>
      </c>
      <c r="AT909" s="45">
        <f t="shared" si="21118"/>
        <v>0</v>
      </c>
      <c r="AU909" s="36"/>
      <c r="AV909" s="37"/>
      <c r="AW909" s="44">
        <f>parseTime(AU909)-(AV912=INT(RIGHT($F909, 1)))</f>
        <v>0</v>
      </c>
      <c r="AX909" s="45">
        <f t="shared" si="21119"/>
        <v>0</v>
      </c>
      <c r="AY909" s="36"/>
      <c r="AZ909" s="37"/>
      <c r="BA909" s="44">
        <f>parseTime(AY909)-(AZ912=INT(RIGHT($F909, 1)))</f>
        <v>0</v>
      </c>
      <c r="BB909" s="45">
        <f t="shared" si="21120"/>
        <v>0</v>
      </c>
      <c r="BC909" s="36"/>
      <c r="BD909" s="37"/>
      <c r="BE909" s="44">
        <f>parseTime(BC909)-(BD912=INT(RIGHT($F909, 1)))</f>
        <v>0</v>
      </c>
      <c r="BF909" s="45">
        <f t="shared" si="21121"/>
        <v>0</v>
      </c>
      <c r="BG909" s="36"/>
      <c r="BH909" s="37"/>
      <c r="BI909" s="44">
        <f>parseTime(BG909)-(BH912=INT(RIGHT($F909, 1)))</f>
        <v>0</v>
      </c>
      <c r="BJ909" s="45">
        <f t="shared" si="21122"/>
        <v>0</v>
      </c>
      <c r="BK909" s="36"/>
      <c r="BL909" s="37"/>
      <c r="BM909" s="44">
        <f>parseTime(BK909)-(BL912=INT(RIGHT($F909, 1)))</f>
        <v>0</v>
      </c>
      <c r="BN909" s="45">
        <f t="shared" si="21123"/>
        <v>0</v>
      </c>
      <c r="BO909" s="36"/>
      <c r="BP909" s="37"/>
      <c r="BQ909" s="44">
        <f t="shared" ref="BQ909" si="21160">parseTime(BO909)-(BP912=INT(RIGHT($F909, 1)))</f>
        <v>0</v>
      </c>
      <c r="BR909" s="45">
        <f t="shared" si="21125"/>
        <v>0</v>
      </c>
      <c r="BS909" s="36"/>
      <c r="BT909" s="37"/>
      <c r="BU909" s="44">
        <f t="shared" ref="BU909" si="21161">parseTime(BS909)-(BT912=INT(RIGHT($F909, 1)))</f>
        <v>0</v>
      </c>
      <c r="BV909" s="45">
        <f t="shared" si="21127"/>
        <v>0</v>
      </c>
      <c r="BW909" s="36"/>
      <c r="BX909" s="37"/>
      <c r="BY909" s="44">
        <f t="shared" ref="BY909" si="21162">parseTime(BW909)-(BX912=INT(RIGHT($F909, 1)))</f>
        <v>0</v>
      </c>
      <c r="BZ909" s="45">
        <f t="shared" si="21129"/>
        <v>0</v>
      </c>
      <c r="CA909" s="36"/>
      <c r="CB909" s="37"/>
      <c r="CC909" s="44">
        <f t="shared" ref="CC909" si="21163">parseTime(CA909)-(CB912=INT(RIGHT($F909, 1)))</f>
        <v>0</v>
      </c>
      <c r="CD909" s="45">
        <f t="shared" si="21131"/>
        <v>0</v>
      </c>
      <c r="CE909" s="36"/>
      <c r="CF909" s="37"/>
      <c r="CG909" s="44">
        <f t="shared" ref="CG909" si="21164">parseTime(CE909)-(CF912=INT(RIGHT($F909, 1)))</f>
        <v>0</v>
      </c>
      <c r="CH909" s="45">
        <f t="shared" si="21133"/>
        <v>0</v>
      </c>
    </row>
    <row r="910" spans="1:86" x14ac:dyDescent="0.25">
      <c r="A910" s="56"/>
      <c r="B910" s="57"/>
      <c r="C910" s="14">
        <f t="shared" si="21149"/>
        <v>0</v>
      </c>
      <c r="D910" s="14" t="s">
        <v>259</v>
      </c>
      <c r="E910" s="20">
        <v>4</v>
      </c>
      <c r="F910" s="51" t="s">
        <v>131</v>
      </c>
      <c r="G910" s="36"/>
      <c r="H910" s="37"/>
      <c r="I910" s="44">
        <f t="shared" ref="I910" si="21165">parseTime(G910)-(H912=INT(RIGHT($F910, 1)))</f>
        <v>0</v>
      </c>
      <c r="J910" s="45">
        <f t="shared" si="21101"/>
        <v>0</v>
      </c>
      <c r="K910" s="36"/>
      <c r="L910" s="37"/>
      <c r="M910" s="44">
        <f t="shared" ref="M910" si="21166">parseTime(K910)-(L912=INT(RIGHT($F910, 1)))</f>
        <v>0</v>
      </c>
      <c r="N910" s="45">
        <f t="shared" si="21103"/>
        <v>0</v>
      </c>
      <c r="O910" s="36"/>
      <c r="P910" s="37"/>
      <c r="Q910" s="44">
        <f t="shared" ref="Q910" si="21167">parseTime(O910)-(P912=INT(RIGHT($F910, 1)))</f>
        <v>0</v>
      </c>
      <c r="R910" s="45">
        <f t="shared" si="21105"/>
        <v>0</v>
      </c>
      <c r="S910" s="36"/>
      <c r="T910" s="37"/>
      <c r="U910" s="44">
        <f t="shared" ref="U910" si="21168">parseTime(S910)-(T912=INT(RIGHT($F910, 1)))</f>
        <v>0</v>
      </c>
      <c r="V910" s="45">
        <f t="shared" si="21107"/>
        <v>0</v>
      </c>
      <c r="W910" s="36"/>
      <c r="X910" s="37"/>
      <c r="Y910" s="44">
        <f t="shared" ref="Y910" si="21169">parseTime(W910)-(X912=INT(RIGHT($F910, 1)))</f>
        <v>0</v>
      </c>
      <c r="Z910" s="45">
        <f t="shared" si="21109"/>
        <v>0</v>
      </c>
      <c r="AA910" s="36"/>
      <c r="AB910" s="37"/>
      <c r="AC910" s="44">
        <f t="shared" ref="AC910" si="21170">parseTime(AA910)-(AB912=INT(RIGHT($F910, 1)))</f>
        <v>0</v>
      </c>
      <c r="AD910" s="45">
        <f t="shared" si="21111"/>
        <v>0</v>
      </c>
      <c r="AE910" s="36"/>
      <c r="AF910" s="37"/>
      <c r="AG910" s="44">
        <f t="shared" ref="AG910" si="21171">parseTime(AE910)-(AF912=INT(RIGHT($F910, 1)))</f>
        <v>0</v>
      </c>
      <c r="AH910" s="45">
        <f t="shared" si="21113"/>
        <v>0</v>
      </c>
      <c r="AI910" s="36"/>
      <c r="AJ910" s="37"/>
      <c r="AK910" s="44">
        <f>parseTime(AI910)-(AJ912=INT(RIGHT($F910, 1)))</f>
        <v>0</v>
      </c>
      <c r="AL910" s="45">
        <f t="shared" si="21114"/>
        <v>0</v>
      </c>
      <c r="AM910" s="36"/>
      <c r="AN910" s="37"/>
      <c r="AO910" s="44">
        <f t="shared" ref="AO910" si="21172">parseTime(AM910)-(AN912=INT(RIGHT($F910, 1)))</f>
        <v>0</v>
      </c>
      <c r="AP910" s="45">
        <f t="shared" si="21116"/>
        <v>0</v>
      </c>
      <c r="AQ910" s="36"/>
      <c r="AR910" s="37"/>
      <c r="AS910" s="44">
        <f t="shared" ref="AS910" si="21173">parseTime(AQ910)-(AR912=INT(RIGHT($F910, 1)))</f>
        <v>0</v>
      </c>
      <c r="AT910" s="45">
        <f t="shared" si="21118"/>
        <v>0</v>
      </c>
      <c r="AU910" s="36"/>
      <c r="AV910" s="37"/>
      <c r="AW910" s="44">
        <f>parseTime(AU910)-(AV912=INT(RIGHT($F910, 1)))</f>
        <v>0</v>
      </c>
      <c r="AX910" s="45">
        <f t="shared" si="21119"/>
        <v>0</v>
      </c>
      <c r="AY910" s="36"/>
      <c r="AZ910" s="37"/>
      <c r="BA910" s="44">
        <f>parseTime(AY910)-(AZ912=INT(RIGHT($F910, 1)))</f>
        <v>0</v>
      </c>
      <c r="BB910" s="45">
        <f t="shared" si="21120"/>
        <v>0</v>
      </c>
      <c r="BC910" s="36"/>
      <c r="BD910" s="37"/>
      <c r="BE910" s="44">
        <f>parseTime(BC910)-(BD912=INT(RIGHT($F910, 1)))</f>
        <v>0</v>
      </c>
      <c r="BF910" s="45">
        <f t="shared" si="21121"/>
        <v>0</v>
      </c>
      <c r="BG910" s="36"/>
      <c r="BH910" s="37"/>
      <c r="BI910" s="44">
        <f>parseTime(BG910)-(BH912=INT(RIGHT($F910, 1)))</f>
        <v>0</v>
      </c>
      <c r="BJ910" s="45">
        <f t="shared" si="21122"/>
        <v>0</v>
      </c>
      <c r="BK910" s="36"/>
      <c r="BL910" s="37"/>
      <c r="BM910" s="44">
        <f>parseTime(BK910)-(BL912=INT(RIGHT($F910, 1)))</f>
        <v>0</v>
      </c>
      <c r="BN910" s="45">
        <f t="shared" si="21123"/>
        <v>0</v>
      </c>
      <c r="BO910" s="36"/>
      <c r="BP910" s="37"/>
      <c r="BQ910" s="44">
        <f t="shared" ref="BQ910" si="21174">parseTime(BO910)-(BP912=INT(RIGHT($F910, 1)))</f>
        <v>0</v>
      </c>
      <c r="BR910" s="45">
        <f t="shared" si="21125"/>
        <v>0</v>
      </c>
      <c r="BS910" s="36"/>
      <c r="BT910" s="37"/>
      <c r="BU910" s="44">
        <f t="shared" ref="BU910" si="21175">parseTime(BS910)-(BT912=INT(RIGHT($F910, 1)))</f>
        <v>0</v>
      </c>
      <c r="BV910" s="45">
        <f t="shared" si="21127"/>
        <v>0</v>
      </c>
      <c r="BW910" s="36"/>
      <c r="BX910" s="37"/>
      <c r="BY910" s="44">
        <f t="shared" ref="BY910" si="21176">parseTime(BW910)-(BX912=INT(RIGHT($F910, 1)))</f>
        <v>0</v>
      </c>
      <c r="BZ910" s="45">
        <f t="shared" si="21129"/>
        <v>0</v>
      </c>
      <c r="CA910" s="36"/>
      <c r="CB910" s="37"/>
      <c r="CC910" s="44">
        <f t="shared" ref="CC910" si="21177">parseTime(CA910)-(CB912=INT(RIGHT($F910, 1)))</f>
        <v>0</v>
      </c>
      <c r="CD910" s="45">
        <f t="shared" si="21131"/>
        <v>0</v>
      </c>
      <c r="CE910" s="36"/>
      <c r="CF910" s="37"/>
      <c r="CG910" s="44">
        <f t="shared" ref="CG910" si="21178">parseTime(CE910)-(CF912=INT(RIGHT($F910, 1)))</f>
        <v>0</v>
      </c>
      <c r="CH910" s="45">
        <f t="shared" si="21133"/>
        <v>0</v>
      </c>
    </row>
    <row r="911" spans="1:86" x14ac:dyDescent="0.25">
      <c r="A911" s="56" t="s">
        <v>119</v>
      </c>
      <c r="B911" s="57">
        <f t="shared" ref="B911" ca="1" si="21179">roleHours(G907:CH913, "MCC")</f>
        <v>8</v>
      </c>
      <c r="C911" s="14">
        <f t="shared" ca="1" si="21149"/>
        <v>1</v>
      </c>
      <c r="D911" s="14" t="s">
        <v>260</v>
      </c>
      <c r="E911" s="20">
        <v>4.6500000000000004</v>
      </c>
      <c r="F911" s="51" t="s">
        <v>132</v>
      </c>
      <c r="G911" s="36"/>
      <c r="H911" s="37"/>
      <c r="I911" s="44">
        <f t="shared" ref="I911" si="21180">parseTime(G911)-(H912=INT(RIGHT($F911, 1)))</f>
        <v>0</v>
      </c>
      <c r="J911" s="45">
        <f t="shared" si="21101"/>
        <v>0</v>
      </c>
      <c r="K911" s="36"/>
      <c r="L911" s="37"/>
      <c r="M911" s="44">
        <f t="shared" ref="M911" si="21181">parseTime(K911)-(L912=INT(RIGHT($F911, 1)))</f>
        <v>0</v>
      </c>
      <c r="N911" s="45">
        <f t="shared" si="21103"/>
        <v>0</v>
      </c>
      <c r="O911" s="36"/>
      <c r="P911" s="37"/>
      <c r="Q911" s="44">
        <f t="shared" ref="Q911" si="21182">parseTime(O911)-(P912=INT(RIGHT($F911, 1)))</f>
        <v>0</v>
      </c>
      <c r="R911" s="45">
        <f t="shared" si="21105"/>
        <v>0</v>
      </c>
      <c r="S911" s="36"/>
      <c r="T911" s="37"/>
      <c r="U911" s="44">
        <f t="shared" ref="U911" si="21183">parseTime(S911)-(T912=INT(RIGHT($F911, 1)))</f>
        <v>0</v>
      </c>
      <c r="V911" s="45">
        <f t="shared" si="21107"/>
        <v>0</v>
      </c>
      <c r="W911" s="36"/>
      <c r="X911" s="37"/>
      <c r="Y911" s="44">
        <f t="shared" ref="Y911" si="21184">parseTime(W911)-(X912=INT(RIGHT($F911, 1)))</f>
        <v>0</v>
      </c>
      <c r="Z911" s="45">
        <f t="shared" si="21109"/>
        <v>0</v>
      </c>
      <c r="AA911" s="36"/>
      <c r="AB911" s="37"/>
      <c r="AC911" s="44">
        <f t="shared" ref="AC911" si="21185">parseTime(AA911)-(AB912=INT(RIGHT($F911, 1)))</f>
        <v>0</v>
      </c>
      <c r="AD911" s="45">
        <f t="shared" si="21111"/>
        <v>0</v>
      </c>
      <c r="AE911" s="36"/>
      <c r="AF911" s="37"/>
      <c r="AG911" s="44">
        <f t="shared" ref="AG911" si="21186">parseTime(AE911)-(AF912=INT(RIGHT($F911, 1)))</f>
        <v>0</v>
      </c>
      <c r="AH911" s="45">
        <f t="shared" si="21113"/>
        <v>0</v>
      </c>
      <c r="AI911" s="36"/>
      <c r="AJ911" s="37"/>
      <c r="AK911" s="44">
        <f>parseTime(AI911)-(AJ912=INT(RIGHT($F911, 1)))</f>
        <v>0</v>
      </c>
      <c r="AL911" s="45">
        <f t="shared" si="21114"/>
        <v>0</v>
      </c>
      <c r="AM911" s="36"/>
      <c r="AN911" s="37"/>
      <c r="AO911" s="44">
        <f t="shared" ref="AO911" si="21187">parseTime(AM911)-(AN912=INT(RIGHT($F911, 1)))</f>
        <v>0</v>
      </c>
      <c r="AP911" s="45">
        <f t="shared" si="21116"/>
        <v>0</v>
      </c>
      <c r="AQ911" s="36"/>
      <c r="AR911" s="37"/>
      <c r="AS911" s="44">
        <f t="shared" ref="AS911" si="21188">parseTime(AQ911)-(AR912=INT(RIGHT($F911, 1)))</f>
        <v>0</v>
      </c>
      <c r="AT911" s="45">
        <f t="shared" si="21118"/>
        <v>0</v>
      </c>
      <c r="AU911" s="36"/>
      <c r="AV911" s="37"/>
      <c r="AW911" s="44">
        <f>parseTime(AU911)-(AV912=INT(RIGHT($F911, 1)))</f>
        <v>0</v>
      </c>
      <c r="AX911" s="45">
        <f t="shared" si="21119"/>
        <v>0</v>
      </c>
      <c r="AY911" s="36"/>
      <c r="AZ911" s="37"/>
      <c r="BA911" s="44">
        <f>parseTime(AY911)-(AZ912=INT(RIGHT($F911, 1)))</f>
        <v>0</v>
      </c>
      <c r="BB911" s="45">
        <f t="shared" si="21120"/>
        <v>0</v>
      </c>
      <c r="BC911" s="36"/>
      <c r="BD911" s="37"/>
      <c r="BE911" s="44">
        <f>parseTime(BC911)-(BD912=INT(RIGHT($F911, 1)))</f>
        <v>0</v>
      </c>
      <c r="BF911" s="45">
        <f t="shared" si="21121"/>
        <v>0</v>
      </c>
      <c r="BG911" s="36"/>
      <c r="BH911" s="37"/>
      <c r="BI911" s="44">
        <f>parseTime(BG911)-(BH912=INT(RIGHT($F911, 1)))</f>
        <v>0</v>
      </c>
      <c r="BJ911" s="45">
        <f t="shared" si="21122"/>
        <v>0</v>
      </c>
      <c r="BK911" s="36"/>
      <c r="BL911" s="37"/>
      <c r="BM911" s="44">
        <f>parseTime(BK911)-(BL912=INT(RIGHT($F911, 1)))</f>
        <v>0</v>
      </c>
      <c r="BN911" s="45">
        <f t="shared" si="21123"/>
        <v>0</v>
      </c>
      <c r="BO911" s="36"/>
      <c r="BP911" s="37"/>
      <c r="BQ911" s="44">
        <f t="shared" ref="BQ911" si="21189">parseTime(BO911)-(BP912=INT(RIGHT($F911, 1)))</f>
        <v>0</v>
      </c>
      <c r="BR911" s="45">
        <f t="shared" si="21125"/>
        <v>0</v>
      </c>
      <c r="BS911" s="36"/>
      <c r="BT911" s="37"/>
      <c r="BU911" s="44">
        <f t="shared" ref="BU911" si="21190">parseTime(BS911)-(BT912=INT(RIGHT($F911, 1)))</f>
        <v>0</v>
      </c>
      <c r="BV911" s="45">
        <f t="shared" si="21127"/>
        <v>0</v>
      </c>
      <c r="BW911" s="36"/>
      <c r="BX911" s="37"/>
      <c r="BY911" s="44">
        <f t="shared" ref="BY911" si="21191">parseTime(BW911)-(BX912=INT(RIGHT($F911, 1)))</f>
        <v>0</v>
      </c>
      <c r="BZ911" s="45">
        <f t="shared" si="21129"/>
        <v>0</v>
      </c>
      <c r="CA911" s="36"/>
      <c r="CB911" s="37"/>
      <c r="CC911" s="44">
        <f t="shared" ref="CC911" si="21192">parseTime(CA911)-(CB912=INT(RIGHT($F911, 1)))</f>
        <v>0</v>
      </c>
      <c r="CD911" s="45">
        <f t="shared" si="21131"/>
        <v>0</v>
      </c>
      <c r="CE911" s="36"/>
      <c r="CF911" s="37"/>
      <c r="CG911" s="44">
        <f t="shared" ref="CG911" si="21193">parseTime(CE911)-(CF912=INT(RIGHT($F911, 1)))</f>
        <v>0</v>
      </c>
      <c r="CH911" s="45">
        <f t="shared" si="21133"/>
        <v>0</v>
      </c>
    </row>
    <row r="912" spans="1:86" x14ac:dyDescent="0.25">
      <c r="A912" s="56"/>
      <c r="B912" s="57"/>
      <c r="C912" s="14">
        <f t="shared" si="21149"/>
        <v>0</v>
      </c>
      <c r="D912" s="14"/>
      <c r="E912" s="20">
        <f t="shared" ref="E912" si="21194">((7.5/2)-0.5+E911)*8</f>
        <v>63.2</v>
      </c>
      <c r="F912" s="51"/>
      <c r="G912" s="46" t="s">
        <v>134</v>
      </c>
      <c r="H912" s="38">
        <f t="shared" ref="H912" si="21195">lunchAdjust(G907:H911)</f>
        <v>1</v>
      </c>
      <c r="I912" s="48" t="s">
        <v>0</v>
      </c>
      <c r="J912" s="39">
        <f t="shared" ref="J912" si="21196">SUMPRODUCT(I907:I911*J907:J911)</f>
        <v>8</v>
      </c>
      <c r="K912" s="46" t="s">
        <v>134</v>
      </c>
      <c r="L912" s="38">
        <f t="shared" ref="L912" si="21197">lunchAdjust(K907:L911)</f>
        <v>1</v>
      </c>
      <c r="M912" s="48" t="s">
        <v>0</v>
      </c>
      <c r="N912" s="39">
        <f t="shared" ref="N912" si="21198">SUMPRODUCT(M907:M911*N907:N911)</f>
        <v>0</v>
      </c>
      <c r="O912" s="46" t="s">
        <v>134</v>
      </c>
      <c r="P912" s="38">
        <f t="shared" ref="P912" si="21199">lunchAdjust(O907:P911)</f>
        <v>1</v>
      </c>
      <c r="Q912" s="48" t="s">
        <v>0</v>
      </c>
      <c r="R912" s="39">
        <f t="shared" ref="R912" si="21200">SUMPRODUCT(Q907:Q911*R907:R911)</f>
        <v>0</v>
      </c>
      <c r="S912" s="46" t="s">
        <v>134</v>
      </c>
      <c r="T912" s="38">
        <f t="shared" ref="T912" si="21201">lunchAdjust(S907:T911)</f>
        <v>1</v>
      </c>
      <c r="U912" s="48" t="s">
        <v>0</v>
      </c>
      <c r="V912" s="39">
        <f t="shared" ref="V912" si="21202">SUMPRODUCT(U907:U911*V907:V911)</f>
        <v>8</v>
      </c>
      <c r="W912" s="46" t="s">
        <v>134</v>
      </c>
      <c r="X912" s="38">
        <f t="shared" ref="X912" si="21203">lunchAdjust(W907:X911)</f>
        <v>1</v>
      </c>
      <c r="Y912" s="48" t="s">
        <v>0</v>
      </c>
      <c r="Z912" s="39">
        <f t="shared" ref="Z912" si="21204">SUMPRODUCT(Y907:Y911*Z907:Z911)</f>
        <v>8</v>
      </c>
      <c r="AA912" s="46" t="s">
        <v>134</v>
      </c>
      <c r="AB912" s="38">
        <f t="shared" ref="AB912" si="21205">lunchAdjust(AA907:AB911)</f>
        <v>1</v>
      </c>
      <c r="AC912" s="48" t="s">
        <v>0</v>
      </c>
      <c r="AD912" s="39">
        <f t="shared" ref="AD912" si="21206">SUMPRODUCT(AC907:AC911*AD907:AD911)</f>
        <v>0</v>
      </c>
      <c r="AE912" s="46" t="s">
        <v>134</v>
      </c>
      <c r="AF912" s="38">
        <f t="shared" ref="AF912" si="21207">lunchAdjust(AE907:AF911)</f>
        <v>1</v>
      </c>
      <c r="AG912" s="48" t="s">
        <v>0</v>
      </c>
      <c r="AH912" s="39">
        <f t="shared" ref="AH912" si="21208">SUMPRODUCT(AG907:AG911*AH907:AH911)</f>
        <v>0</v>
      </c>
      <c r="AI912" s="46" t="s">
        <v>134</v>
      </c>
      <c r="AJ912" s="38">
        <f t="shared" ref="AJ912" si="21209">lunchAdjust(AI907:AJ911)</f>
        <v>0</v>
      </c>
      <c r="AK912" s="48" t="s">
        <v>0</v>
      </c>
      <c r="AL912" s="39">
        <f t="shared" ref="AL912" si="21210">SUMPRODUCT(AK907:AK911*AL907:AL911)</f>
        <v>0</v>
      </c>
      <c r="AM912" s="46" t="s">
        <v>134</v>
      </c>
      <c r="AN912" s="38">
        <f t="shared" ref="AN912" si="21211">lunchAdjust(AM907:AN911)</f>
        <v>1</v>
      </c>
      <c r="AO912" s="48" t="s">
        <v>0</v>
      </c>
      <c r="AP912" s="39">
        <f t="shared" ref="AP912" si="21212">SUMPRODUCT(AO907:AO911*AP907:AP911)</f>
        <v>8</v>
      </c>
      <c r="AQ912" s="46" t="s">
        <v>134</v>
      </c>
      <c r="AR912" s="38">
        <f t="shared" ref="AR912" si="21213">lunchAdjust(AQ907:AR911)</f>
        <v>0</v>
      </c>
      <c r="AS912" s="48" t="s">
        <v>0</v>
      </c>
      <c r="AT912" s="39">
        <f t="shared" ref="AT912" si="21214">SUMPRODUCT(AS907:AS911*AT907:AT911)</f>
        <v>0</v>
      </c>
      <c r="AU912" s="46" t="s">
        <v>134</v>
      </c>
      <c r="AV912" s="38">
        <f t="shared" ref="AV912" si="21215">lunchAdjust(AU907:AV911)</f>
        <v>0</v>
      </c>
      <c r="AW912" s="48" t="s">
        <v>0</v>
      </c>
      <c r="AX912" s="39">
        <f t="shared" ref="AX912" si="21216">SUMPRODUCT(AW907:AW911*AX907:AX911)</f>
        <v>0</v>
      </c>
      <c r="AY912" s="46" t="s">
        <v>134</v>
      </c>
      <c r="AZ912" s="38">
        <f t="shared" ref="AZ912" si="21217">lunchAdjust(AY907:AZ911)</f>
        <v>0</v>
      </c>
      <c r="BA912" s="48" t="s">
        <v>0</v>
      </c>
      <c r="BB912" s="39">
        <f t="shared" ref="BB912" si="21218">SUMPRODUCT(BA907:BA911*BB907:BB911)</f>
        <v>0</v>
      </c>
      <c r="BC912" s="46" t="s">
        <v>134</v>
      </c>
      <c r="BD912" s="38">
        <f t="shared" ref="BD912" si="21219">lunchAdjust(BC907:BD911)</f>
        <v>0</v>
      </c>
      <c r="BE912" s="48" t="s">
        <v>0</v>
      </c>
      <c r="BF912" s="39">
        <f t="shared" ref="BF912" si="21220">SUMPRODUCT(BE907:BE911*BF907:BF911)</f>
        <v>0</v>
      </c>
      <c r="BG912" s="46" t="s">
        <v>134</v>
      </c>
      <c r="BH912" s="38">
        <f t="shared" ref="BH912" si="21221">lunchAdjust(BG907:BH911)</f>
        <v>0</v>
      </c>
      <c r="BI912" s="48" t="s">
        <v>0</v>
      </c>
      <c r="BJ912" s="39">
        <f t="shared" ref="BJ912" si="21222">SUMPRODUCT(BI907:BI911*BJ907:BJ911)</f>
        <v>0</v>
      </c>
      <c r="BK912" s="46" t="s">
        <v>134</v>
      </c>
      <c r="BL912" s="38">
        <f t="shared" ref="BL912" si="21223">lunchAdjust(BK907:BL911)</f>
        <v>0</v>
      </c>
      <c r="BM912" s="48" t="s">
        <v>0</v>
      </c>
      <c r="BN912" s="39">
        <f t="shared" ref="BN912" si="21224">SUMPRODUCT(BM907:BM911*BN907:BN911)</f>
        <v>0</v>
      </c>
      <c r="BO912" s="46" t="s">
        <v>134</v>
      </c>
      <c r="BP912" s="38">
        <f t="shared" ref="BP912" si="21225">lunchAdjust(BO907:BP911)</f>
        <v>0</v>
      </c>
      <c r="BQ912" s="48" t="s">
        <v>0</v>
      </c>
      <c r="BR912" s="39">
        <f t="shared" ref="BR912" si="21226">SUMPRODUCT(BQ907:BQ911*BR907:BR911)</f>
        <v>0</v>
      </c>
      <c r="BS912" s="46" t="s">
        <v>134</v>
      </c>
      <c r="BT912" s="38">
        <f t="shared" ref="BT912" si="21227">lunchAdjust(BS907:BT911)</f>
        <v>0</v>
      </c>
      <c r="BU912" s="48" t="s">
        <v>0</v>
      </c>
      <c r="BV912" s="39">
        <f t="shared" ref="BV912" si="21228">SUMPRODUCT(BU907:BU911*BV907:BV911)</f>
        <v>0</v>
      </c>
      <c r="BW912" s="46" t="s">
        <v>134</v>
      </c>
      <c r="BX912" s="38">
        <f t="shared" ref="BX912" si="21229">lunchAdjust(BW907:BX911)</f>
        <v>0</v>
      </c>
      <c r="BY912" s="48" t="s">
        <v>0</v>
      </c>
      <c r="BZ912" s="39">
        <f t="shared" ref="BZ912" si="21230">SUMPRODUCT(BY907:BY911*BZ907:BZ911)</f>
        <v>0</v>
      </c>
      <c r="CA912" s="46" t="s">
        <v>134</v>
      </c>
      <c r="CB912" s="38">
        <f t="shared" ref="CB912" si="21231">lunchAdjust(CA907:CB911)</f>
        <v>0</v>
      </c>
      <c r="CC912" s="48" t="s">
        <v>0</v>
      </c>
      <c r="CD912" s="39">
        <f t="shared" ref="CD912" si="21232">SUMPRODUCT(CC907:CC911*CD907:CD911)</f>
        <v>0</v>
      </c>
      <c r="CE912" s="46" t="s">
        <v>134</v>
      </c>
      <c r="CF912" s="38">
        <f t="shared" ref="CF912" si="21233">lunchAdjust(CE907:CF911)</f>
        <v>0</v>
      </c>
      <c r="CG912" s="48" t="s">
        <v>0</v>
      </c>
      <c r="CH912" s="39">
        <f t="shared" ref="CH912" si="21234">SUMPRODUCT(CG907:CG911*CH907:CH911)</f>
        <v>0</v>
      </c>
    </row>
    <row r="913" spans="1:86" ht="15.75" thickBot="1" x14ac:dyDescent="0.3">
      <c r="A913" s="58" t="s">
        <v>121</v>
      </c>
      <c r="B913" s="59">
        <f t="shared" ref="B913" ca="1" si="21235">roleHours(G907:CH913, "OUT")</f>
        <v>0</v>
      </c>
      <c r="C913" s="54" t="s">
        <v>137</v>
      </c>
      <c r="D913" s="22">
        <f t="shared" ref="D913" ca="1" si="21236">roleHours(G907:CH913, "PTO")</f>
        <v>0</v>
      </c>
      <c r="E913" s="23">
        <f t="shared" ref="E913" ca="1" si="21237">E912-B908</f>
        <v>31.200000000000003</v>
      </c>
      <c r="F913" s="52"/>
      <c r="G913" s="47" t="s">
        <v>39</v>
      </c>
      <c r="H913" s="40">
        <f t="shared" si="20721"/>
        <v>0</v>
      </c>
      <c r="I913" s="49" t="s">
        <v>135</v>
      </c>
      <c r="J913" s="41">
        <f t="shared" ref="J913" si="21238">J912*G$4</f>
        <v>0</v>
      </c>
      <c r="K913" s="47" t="s">
        <v>39</v>
      </c>
      <c r="L913" s="40">
        <f t="shared" ref="L913" si="21239">SUMPRODUCT(M907:M911*(L907:L911="PTO"))+SUMPRODUCT(M907:M911*(L907:L911="HOL"))</f>
        <v>8</v>
      </c>
      <c r="M913" s="49" t="s">
        <v>135</v>
      </c>
      <c r="N913" s="41">
        <f t="shared" ref="N913" si="21240">N912*K$4</f>
        <v>0</v>
      </c>
      <c r="O913" s="47" t="s">
        <v>39</v>
      </c>
      <c r="P913" s="40">
        <f t="shared" ref="P913" si="21241">SUMPRODUCT(Q907:Q911*(P907:P911="PTO"))+SUMPRODUCT(Q907:Q911*(P907:P911="HOL"))</f>
        <v>8</v>
      </c>
      <c r="Q913" s="49" t="s">
        <v>135</v>
      </c>
      <c r="R913" s="41">
        <f t="shared" ref="R913" si="21242">R912*O$4</f>
        <v>0</v>
      </c>
      <c r="S913" s="47" t="s">
        <v>39</v>
      </c>
      <c r="T913" s="40">
        <f t="shared" ref="T913" si="21243">SUMPRODUCT(U907:U911*(T907:T911="PTO"))+SUMPRODUCT(U907:U911*(T907:T911="HOL"))</f>
        <v>0</v>
      </c>
      <c r="U913" s="49" t="s">
        <v>135</v>
      </c>
      <c r="V913" s="41">
        <f t="shared" ref="V913" si="21244">V912*S$4</f>
        <v>0</v>
      </c>
      <c r="W913" s="47" t="s">
        <v>39</v>
      </c>
      <c r="X913" s="40">
        <f t="shared" ref="X913" si="21245">SUMPRODUCT(Y907:Y911*(X907:X911="PTO"))+SUMPRODUCT(Y907:Y911*(X907:X911="HOL"))</f>
        <v>0</v>
      </c>
      <c r="Y913" s="49" t="s">
        <v>135</v>
      </c>
      <c r="Z913" s="41">
        <f t="shared" ref="Z913" si="21246">Z912*W$4</f>
        <v>8</v>
      </c>
      <c r="AA913" s="47" t="s">
        <v>39</v>
      </c>
      <c r="AB913" s="40">
        <f t="shared" ref="AB913" si="21247">SUMPRODUCT(AC907:AC911*(AB907:AB911="PTO"))+SUMPRODUCT(AC907:AC911*(AB907:AB911="HOL"))</f>
        <v>8</v>
      </c>
      <c r="AC913" s="49" t="s">
        <v>135</v>
      </c>
      <c r="AD913" s="41">
        <f t="shared" ref="AD913" si="21248">AD912*AA$4</f>
        <v>0</v>
      </c>
      <c r="AE913" s="47" t="s">
        <v>39</v>
      </c>
      <c r="AF913" s="40">
        <f t="shared" ref="AF913" si="21249">SUMPRODUCT(AG907:AG911*(AF907:AF911="PTO"))+SUMPRODUCT(AG907:AG911*(AF907:AF911="HOL"))</f>
        <v>6.5</v>
      </c>
      <c r="AG913" s="49" t="s">
        <v>135</v>
      </c>
      <c r="AH913" s="41">
        <f t="shared" ref="AH913" si="21250">AH912*AE$4</f>
        <v>0</v>
      </c>
      <c r="AI913" s="47" t="s">
        <v>39</v>
      </c>
      <c r="AJ913" s="40">
        <f t="shared" ref="AJ913" si="21251">SUMPRODUCT(AK907:AK911*(AJ907:AJ911="PTO"))+SUMPRODUCT(AK907:AK911*(AJ907:AJ911="HOL"))</f>
        <v>0</v>
      </c>
      <c r="AK913" s="49" t="s">
        <v>135</v>
      </c>
      <c r="AL913" s="41">
        <f>AL912*AI$4</f>
        <v>0</v>
      </c>
      <c r="AM913" s="47" t="s">
        <v>39</v>
      </c>
      <c r="AN913" s="40">
        <f t="shared" ref="AN913" si="21252">SUMPRODUCT(AO907:AO911*(AN907:AN911="PTO"))+SUMPRODUCT(AO907:AO911*(AN907:AN911="HOL"))</f>
        <v>0</v>
      </c>
      <c r="AO913" s="49" t="s">
        <v>135</v>
      </c>
      <c r="AP913" s="41">
        <f t="shared" ref="AP913" si="21253">AP912*AM$4</f>
        <v>8</v>
      </c>
      <c r="AQ913" s="47" t="s">
        <v>39</v>
      </c>
      <c r="AR913" s="40">
        <f t="shared" ref="AR913" si="21254">SUMPRODUCT(AS907:AS911*(AR907:AR911="PTO"))+SUMPRODUCT(AS907:AS911*(AR907:AR911="HOL"))</f>
        <v>0</v>
      </c>
      <c r="AS913" s="49" t="s">
        <v>135</v>
      </c>
      <c r="AT913" s="41">
        <f t="shared" ref="AT913" si="21255">AT912*AQ$4</f>
        <v>0</v>
      </c>
      <c r="AU913" s="47" t="s">
        <v>39</v>
      </c>
      <c r="AV913" s="40">
        <f t="shared" ref="AV913" si="21256">SUMPRODUCT(AW907:AW911*(AV907:AV911="PTO"))+SUMPRODUCT(AW907:AW911*(AV907:AV911="HOL"))</f>
        <v>0</v>
      </c>
      <c r="AW913" s="49" t="s">
        <v>135</v>
      </c>
      <c r="AX913" s="41">
        <f>AX912*AU$4</f>
        <v>0</v>
      </c>
      <c r="AY913" s="47" t="s">
        <v>39</v>
      </c>
      <c r="AZ913" s="40">
        <f t="shared" ref="AZ913" si="21257">SUMPRODUCT(BA907:BA911*(AZ907:AZ911="PTO"))+SUMPRODUCT(BA907:BA911*(AZ907:AZ911="HOL"))</f>
        <v>0</v>
      </c>
      <c r="BA913" s="49" t="s">
        <v>135</v>
      </c>
      <c r="BB913" s="41">
        <f>BB912*AY$4</f>
        <v>0</v>
      </c>
      <c r="BC913" s="47" t="s">
        <v>39</v>
      </c>
      <c r="BD913" s="40">
        <f t="shared" ref="BD913" si="21258">SUMPRODUCT(BE907:BE911*(BD907:BD911="PTO"))+SUMPRODUCT(BE907:BE911*(BD907:BD911="HOL"))</f>
        <v>0</v>
      </c>
      <c r="BE913" s="49" t="s">
        <v>135</v>
      </c>
      <c r="BF913" s="41">
        <f>BF912*BC$4</f>
        <v>0</v>
      </c>
      <c r="BG913" s="47" t="s">
        <v>39</v>
      </c>
      <c r="BH913" s="40">
        <f t="shared" ref="BH913" si="21259">SUMPRODUCT(BI907:BI911*(BH907:BH911="PTO"))+SUMPRODUCT(BI907:BI911*(BH907:BH911="HOL"))</f>
        <v>0</v>
      </c>
      <c r="BI913" s="49" t="s">
        <v>135</v>
      </c>
      <c r="BJ913" s="41">
        <f>BJ912*BG$4</f>
        <v>0</v>
      </c>
      <c r="BK913" s="47" t="s">
        <v>39</v>
      </c>
      <c r="BL913" s="40">
        <f t="shared" ref="BL913" si="21260">SUMPRODUCT(BM907:BM911*(BL907:BL911="PTO"))+SUMPRODUCT(BM907:BM911*(BL907:BL911="HOL"))</f>
        <v>0</v>
      </c>
      <c r="BM913" s="49" t="s">
        <v>135</v>
      </c>
      <c r="BN913" s="41">
        <f>BN912*BK$4</f>
        <v>0</v>
      </c>
      <c r="BO913" s="47" t="s">
        <v>39</v>
      </c>
      <c r="BP913" s="40">
        <f t="shared" ref="BP913" si="21261">SUMPRODUCT(BQ907:BQ911*(BP907:BP911="PTO"))+SUMPRODUCT(BQ907:BQ911*(BP907:BP911="HOL"))</f>
        <v>0</v>
      </c>
      <c r="BQ913" s="49" t="s">
        <v>135</v>
      </c>
      <c r="BR913" s="41">
        <f t="shared" ref="BR913" si="21262">BR912*BO$4</f>
        <v>0</v>
      </c>
      <c r="BS913" s="47" t="s">
        <v>39</v>
      </c>
      <c r="BT913" s="40">
        <f t="shared" ref="BT913" si="21263">SUMPRODUCT(BU907:BU911*(BT907:BT911="PTO"))+SUMPRODUCT(BU907:BU911*(BT907:BT911="HOL"))</f>
        <v>0</v>
      </c>
      <c r="BU913" s="49" t="s">
        <v>135</v>
      </c>
      <c r="BV913" s="41">
        <f t="shared" ref="BV913" si="21264">BV912*BS$4</f>
        <v>0</v>
      </c>
      <c r="BW913" s="47" t="s">
        <v>39</v>
      </c>
      <c r="BX913" s="40">
        <f t="shared" ref="BX913" si="21265">SUMPRODUCT(BY907:BY911*(BX907:BX911="PTO"))+SUMPRODUCT(BY907:BY911*(BX907:BX911="HOL"))</f>
        <v>0</v>
      </c>
      <c r="BY913" s="49" t="s">
        <v>135</v>
      </c>
      <c r="BZ913" s="41">
        <f t="shared" ref="BZ913" si="21266">BZ912*BW$4</f>
        <v>0</v>
      </c>
      <c r="CA913" s="47" t="s">
        <v>39</v>
      </c>
      <c r="CB913" s="40">
        <f t="shared" ref="CB913" si="21267">SUMPRODUCT(CC907:CC911*(CB907:CB911="PTO"))+SUMPRODUCT(CC907:CC911*(CB907:CB911="HOL"))</f>
        <v>0</v>
      </c>
      <c r="CC913" s="49" t="s">
        <v>135</v>
      </c>
      <c r="CD913" s="41">
        <f t="shared" ref="CD913" si="21268">CD912*CA$4</f>
        <v>0</v>
      </c>
      <c r="CE913" s="47" t="s">
        <v>39</v>
      </c>
      <c r="CF913" s="40">
        <f t="shared" ref="CF913" si="21269">SUMPRODUCT(CG907:CG911*(CF907:CF911="PTO"))+SUMPRODUCT(CG907:CG911*(CF907:CF911="HOL"))</f>
        <v>0</v>
      </c>
      <c r="CG913" s="49" t="s">
        <v>135</v>
      </c>
      <c r="CH913" s="41">
        <f t="shared" ref="CH913" si="21270">CH912*CE$4</f>
        <v>0</v>
      </c>
    </row>
    <row r="914" spans="1:86" x14ac:dyDescent="0.25">
      <c r="A914" s="70" t="s">
        <v>133</v>
      </c>
      <c r="B914" s="71">
        <f t="shared" ref="B914" ca="1" si="21271">D914-B915</f>
        <v>-0.25794249716423678</v>
      </c>
      <c r="C914" s="72" t="s">
        <v>122</v>
      </c>
      <c r="D914" s="71">
        <f>IFERROR(INDEX(Holidays[FTE], MATCH(Entry!E914, Holidays[Date], 0)), 1)*8*INDEX(FTEguide[[1]:[12]], MATCH(Entry!E915, FTEguide[Weekday], 0), IF(Entry!E917&gt;0, Entry!E917, MONTH(Entry!E914)))</f>
        <v>62.242057502835763</v>
      </c>
      <c r="E914" s="60">
        <f t="shared" si="20241"/>
        <v>43958</v>
      </c>
      <c r="F914" s="50" t="s">
        <v>128</v>
      </c>
      <c r="G914" s="34" t="s">
        <v>136</v>
      </c>
      <c r="H914" s="35" t="s">
        <v>23</v>
      </c>
      <c r="I914" s="42">
        <f t="shared" ref="I914" si="21272">parseTime(G914)-(H919=INT(RIGHT($F914, 1)))</f>
        <v>8</v>
      </c>
      <c r="J914" s="43">
        <f t="shared" ref="J914:J918" si="21273">isClocked(H914)</f>
        <v>1</v>
      </c>
      <c r="K914" s="34" t="s">
        <v>136</v>
      </c>
      <c r="L914" s="35" t="s">
        <v>23</v>
      </c>
      <c r="M914" s="42">
        <f t="shared" ref="M914" si="21274">parseTime(K914)-(L919=INT(RIGHT($F914, 1)))</f>
        <v>8</v>
      </c>
      <c r="N914" s="43">
        <f t="shared" ref="N914:N918" si="21275">isClocked(L914)</f>
        <v>1</v>
      </c>
      <c r="O914" s="34" t="s">
        <v>180</v>
      </c>
      <c r="P914" s="35" t="s">
        <v>23</v>
      </c>
      <c r="Q914" s="42">
        <f t="shared" ref="Q914" si="21276">parseTime(O914)-(P919=INT(RIGHT($F914, 1)))</f>
        <v>8</v>
      </c>
      <c r="R914" s="43">
        <f t="shared" ref="R914:R918" si="21277">isClocked(P914)</f>
        <v>1</v>
      </c>
      <c r="S914" s="34" t="s">
        <v>227</v>
      </c>
      <c r="T914" s="35" t="s">
        <v>23</v>
      </c>
      <c r="U914" s="42">
        <f t="shared" ref="U914" si="21278">parseTime(S914)-(T919=INT(RIGHT($F914, 1)))</f>
        <v>8</v>
      </c>
      <c r="V914" s="43">
        <f t="shared" ref="V914:V918" si="21279">isClocked(T914)</f>
        <v>1</v>
      </c>
      <c r="W914" s="34" t="s">
        <v>136</v>
      </c>
      <c r="X914" s="35" t="s">
        <v>25</v>
      </c>
      <c r="Y914" s="42">
        <f t="shared" ref="Y914" si="21280">parseTime(W914)-(X919=INT(RIGHT($F914, 1)))</f>
        <v>8</v>
      </c>
      <c r="Z914" s="43">
        <f t="shared" ref="Z914:Z918" si="21281">isClocked(X914)</f>
        <v>1</v>
      </c>
      <c r="AA914" s="34" t="s">
        <v>136</v>
      </c>
      <c r="AB914" s="35" t="s">
        <v>23</v>
      </c>
      <c r="AC914" s="42">
        <f t="shared" ref="AC914" si="21282">parseTime(AA914)-(AB919=INT(RIGHT($F914, 1)))</f>
        <v>8</v>
      </c>
      <c r="AD914" s="43">
        <f t="shared" ref="AD914:AD918" si="21283">isClocked(AB914)</f>
        <v>1</v>
      </c>
      <c r="AE914" s="34" t="s">
        <v>261</v>
      </c>
      <c r="AF914" s="35" t="s">
        <v>23</v>
      </c>
      <c r="AG914" s="42">
        <f t="shared" ref="AG914" si="21284">parseTime(AE914)-(AF919=INT(RIGHT($F914, 1)))</f>
        <v>6.5</v>
      </c>
      <c r="AH914" s="43">
        <f t="shared" ref="AH914:AH918" si="21285">isClocked(AF914)</f>
        <v>1</v>
      </c>
      <c r="AI914" s="34" t="s">
        <v>136</v>
      </c>
      <c r="AJ914" s="35" t="s">
        <v>23</v>
      </c>
      <c r="AK914" s="42">
        <f>parseTime(AI914)-(AJ919=INT(RIGHT($F914, 1)))</f>
        <v>8</v>
      </c>
      <c r="AL914" s="43">
        <f t="shared" ref="AL914:AL918" si="21286">isClocked(AJ914)</f>
        <v>1</v>
      </c>
      <c r="AM914" s="34"/>
      <c r="AN914" s="35"/>
      <c r="AO914" s="42">
        <f t="shared" ref="AO914" si="21287">parseTime(AM914)-(AN919=INT(RIGHT($F914, 1)))</f>
        <v>0</v>
      </c>
      <c r="AP914" s="43">
        <f t="shared" ref="AP914:AP918" si="21288">isClocked(AN914)</f>
        <v>0</v>
      </c>
      <c r="AQ914" s="34"/>
      <c r="AR914" s="35"/>
      <c r="AS914" s="42">
        <f t="shared" ref="AS914" si="21289">parseTime(AQ914)-(AR919=INT(RIGHT($F914, 1)))</f>
        <v>0</v>
      </c>
      <c r="AT914" s="43">
        <f t="shared" ref="AT914:AT918" si="21290">isClocked(AR914)</f>
        <v>0</v>
      </c>
      <c r="AU914" s="34"/>
      <c r="AV914" s="35"/>
      <c r="AW914" s="42">
        <f>parseTime(AU914)-(AV919=INT(RIGHT($F914, 1)))</f>
        <v>0</v>
      </c>
      <c r="AX914" s="43">
        <f t="shared" ref="AX914:AX918" si="21291">isClocked(AV914)</f>
        <v>0</v>
      </c>
      <c r="AY914" s="34"/>
      <c r="AZ914" s="35"/>
      <c r="BA914" s="42">
        <f>parseTime(AY914)-(AZ919=INT(RIGHT($F914, 1)))</f>
        <v>0</v>
      </c>
      <c r="BB914" s="43">
        <f t="shared" ref="BB914:BB918" si="21292">isClocked(AZ914)</f>
        <v>0</v>
      </c>
      <c r="BC914" s="34"/>
      <c r="BD914" s="35"/>
      <c r="BE914" s="42">
        <f>parseTime(BC914)-(BD919=INT(RIGHT($F914, 1)))</f>
        <v>0</v>
      </c>
      <c r="BF914" s="43">
        <f t="shared" ref="BF914:BF918" si="21293">isClocked(BD914)</f>
        <v>0</v>
      </c>
      <c r="BG914" s="34"/>
      <c r="BH914" s="35"/>
      <c r="BI914" s="42">
        <f>parseTime(BG914)-(BH919=INT(RIGHT($F914, 1)))</f>
        <v>0</v>
      </c>
      <c r="BJ914" s="43">
        <f t="shared" ref="BJ914:BJ918" si="21294">isClocked(BH914)</f>
        <v>0</v>
      </c>
      <c r="BK914" s="34"/>
      <c r="BL914" s="35"/>
      <c r="BM914" s="42">
        <f>parseTime(BK914)-(BL919=INT(RIGHT($F914, 1)))</f>
        <v>0</v>
      </c>
      <c r="BN914" s="43">
        <f t="shared" ref="BN914:BN918" si="21295">isClocked(BL914)</f>
        <v>0</v>
      </c>
      <c r="BO914" s="34"/>
      <c r="BP914" s="35"/>
      <c r="BQ914" s="42">
        <f t="shared" ref="BQ914" si="21296">parseTime(BO914)-(BP919=INT(RIGHT($F914, 1)))</f>
        <v>0</v>
      </c>
      <c r="BR914" s="43">
        <f t="shared" ref="BR914:BR918" si="21297">isClocked(BP914)</f>
        <v>0</v>
      </c>
      <c r="BS914" s="34"/>
      <c r="BT914" s="35"/>
      <c r="BU914" s="42">
        <f t="shared" ref="BU914" si="21298">parseTime(BS914)-(BT919=INT(RIGHT($F914, 1)))</f>
        <v>0</v>
      </c>
      <c r="BV914" s="43">
        <f t="shared" ref="BV914:BV918" si="21299">isClocked(BT914)</f>
        <v>0</v>
      </c>
      <c r="BW914" s="34"/>
      <c r="BX914" s="35"/>
      <c r="BY914" s="42">
        <f t="shared" ref="BY914" si="21300">parseTime(BW914)-(BX919=INT(RIGHT($F914, 1)))</f>
        <v>0</v>
      </c>
      <c r="BZ914" s="43">
        <f t="shared" ref="BZ914:BZ918" si="21301">isClocked(BX914)</f>
        <v>0</v>
      </c>
      <c r="CA914" s="34"/>
      <c r="CB914" s="35"/>
      <c r="CC914" s="42">
        <f t="shared" ref="CC914" si="21302">parseTime(CA914)-(CB919=INT(RIGHT($F914, 1)))</f>
        <v>0</v>
      </c>
      <c r="CD914" s="43">
        <f t="shared" ref="CD914:CD918" si="21303">isClocked(CB914)</f>
        <v>0</v>
      </c>
      <c r="CE914" s="34"/>
      <c r="CF914" s="35"/>
      <c r="CG914" s="42">
        <f t="shared" ref="CG914" si="21304">parseTime(CE914)-(CF919=INT(RIGHT($F914, 1)))</f>
        <v>0</v>
      </c>
      <c r="CH914" s="43">
        <f t="shared" ref="CH914:CH918" si="21305">isClocked(CF914)</f>
        <v>0</v>
      </c>
    </row>
    <row r="915" spans="1:86" x14ac:dyDescent="0.25">
      <c r="A915" s="56" t="s">
        <v>0</v>
      </c>
      <c r="B915" s="57">
        <f t="shared" ca="1" si="19760"/>
        <v>62.5</v>
      </c>
      <c r="C915" s="14" t="s">
        <v>252</v>
      </c>
      <c r="D915" s="14">
        <f t="shared" si="20961"/>
        <v>52.7</v>
      </c>
      <c r="E915" s="55" t="str">
        <f t="shared" si="19762"/>
        <v>Thursday</v>
      </c>
      <c r="F915" s="51" t="s">
        <v>129</v>
      </c>
      <c r="G915" s="36"/>
      <c r="H915" s="37"/>
      <c r="I915" s="44">
        <f t="shared" ref="I915" si="21306">parseTime(G915)-(H919=INT(RIGHT($F915, 1)))</f>
        <v>0</v>
      </c>
      <c r="J915" s="45">
        <f t="shared" si="21273"/>
        <v>0</v>
      </c>
      <c r="K915" s="36"/>
      <c r="L915" s="37"/>
      <c r="M915" s="44">
        <f t="shared" ref="M915" si="21307">parseTime(K915)-(L919=INT(RIGHT($F915, 1)))</f>
        <v>0</v>
      </c>
      <c r="N915" s="45">
        <f t="shared" si="21275"/>
        <v>0</v>
      </c>
      <c r="O915" s="36"/>
      <c r="P915" s="37"/>
      <c r="Q915" s="44">
        <f t="shared" ref="Q915" si="21308">parseTime(O915)-(P919=INT(RIGHT($F915, 1)))</f>
        <v>0</v>
      </c>
      <c r="R915" s="45">
        <f t="shared" si="21277"/>
        <v>0</v>
      </c>
      <c r="S915" s="36"/>
      <c r="T915" s="37"/>
      <c r="U915" s="44">
        <f t="shared" ref="U915" si="21309">parseTime(S915)-(T919=INT(RIGHT($F915, 1)))</f>
        <v>0</v>
      </c>
      <c r="V915" s="45">
        <f t="shared" si="21279"/>
        <v>0</v>
      </c>
      <c r="W915" s="36"/>
      <c r="X915" s="37"/>
      <c r="Y915" s="44">
        <f t="shared" ref="Y915" si="21310">parseTime(W915)-(X919=INT(RIGHT($F915, 1)))</f>
        <v>0</v>
      </c>
      <c r="Z915" s="45">
        <f t="shared" si="21281"/>
        <v>0</v>
      </c>
      <c r="AA915" s="36"/>
      <c r="AB915" s="37"/>
      <c r="AC915" s="44">
        <f t="shared" ref="AC915" si="21311">parseTime(AA915)-(AB919=INT(RIGHT($F915, 1)))</f>
        <v>0</v>
      </c>
      <c r="AD915" s="45">
        <f t="shared" si="21283"/>
        <v>0</v>
      </c>
      <c r="AE915" s="36"/>
      <c r="AF915" s="37"/>
      <c r="AG915" s="44">
        <f t="shared" ref="AG915" si="21312">parseTime(AE915)-(AF919=INT(RIGHT($F915, 1)))</f>
        <v>0</v>
      </c>
      <c r="AH915" s="45">
        <f t="shared" si="21285"/>
        <v>0</v>
      </c>
      <c r="AI915" s="36"/>
      <c r="AJ915" s="37"/>
      <c r="AK915" s="44">
        <f>parseTime(AI915)-(AJ919=INT(RIGHT($F915, 1)))</f>
        <v>0</v>
      </c>
      <c r="AL915" s="45">
        <f t="shared" si="21286"/>
        <v>0</v>
      </c>
      <c r="AM915" s="36"/>
      <c r="AN915" s="37"/>
      <c r="AO915" s="44">
        <f t="shared" ref="AO915" si="21313">parseTime(AM915)-(AN919=INT(RIGHT($F915, 1)))</f>
        <v>0</v>
      </c>
      <c r="AP915" s="45">
        <f t="shared" si="21288"/>
        <v>0</v>
      </c>
      <c r="AQ915" s="36"/>
      <c r="AR915" s="37"/>
      <c r="AS915" s="44">
        <f t="shared" ref="AS915" si="21314">parseTime(AQ915)-(AR919=INT(RIGHT($F915, 1)))</f>
        <v>0</v>
      </c>
      <c r="AT915" s="45">
        <f t="shared" si="21290"/>
        <v>0</v>
      </c>
      <c r="AU915" s="36"/>
      <c r="AV915" s="37"/>
      <c r="AW915" s="44">
        <f>parseTime(AU915)-(AV919=INT(RIGHT($F915, 1)))</f>
        <v>0</v>
      </c>
      <c r="AX915" s="45">
        <f t="shared" si="21291"/>
        <v>0</v>
      </c>
      <c r="AY915" s="36"/>
      <c r="AZ915" s="37"/>
      <c r="BA915" s="44">
        <f>parseTime(AY915)-(AZ919=INT(RIGHT($F915, 1)))</f>
        <v>0</v>
      </c>
      <c r="BB915" s="45">
        <f t="shared" si="21292"/>
        <v>0</v>
      </c>
      <c r="BC915" s="36"/>
      <c r="BD915" s="37"/>
      <c r="BE915" s="44">
        <f>parseTime(BC915)-(BD919=INT(RIGHT($F915, 1)))</f>
        <v>0</v>
      </c>
      <c r="BF915" s="45">
        <f t="shared" si="21293"/>
        <v>0</v>
      </c>
      <c r="BG915" s="36"/>
      <c r="BH915" s="37"/>
      <c r="BI915" s="44">
        <f>parseTime(BG915)-(BH919=INT(RIGHT($F915, 1)))</f>
        <v>0</v>
      </c>
      <c r="BJ915" s="45">
        <f t="shared" si="21294"/>
        <v>0</v>
      </c>
      <c r="BK915" s="36"/>
      <c r="BL915" s="37"/>
      <c r="BM915" s="44">
        <f>parseTime(BK915)-(BL919=INT(RIGHT($F915, 1)))</f>
        <v>0</v>
      </c>
      <c r="BN915" s="45">
        <f t="shared" si="21295"/>
        <v>0</v>
      </c>
      <c r="BO915" s="36"/>
      <c r="BP915" s="37"/>
      <c r="BQ915" s="44">
        <f t="shared" ref="BQ915" si="21315">parseTime(BO915)-(BP919=INT(RIGHT($F915, 1)))</f>
        <v>0</v>
      </c>
      <c r="BR915" s="45">
        <f t="shared" si="21297"/>
        <v>0</v>
      </c>
      <c r="BS915" s="36"/>
      <c r="BT915" s="37"/>
      <c r="BU915" s="44">
        <f t="shared" ref="BU915" si="21316">parseTime(BS915)-(BT919=INT(RIGHT($F915, 1)))</f>
        <v>0</v>
      </c>
      <c r="BV915" s="45">
        <f t="shared" si="21299"/>
        <v>0</v>
      </c>
      <c r="BW915" s="36"/>
      <c r="BX915" s="37"/>
      <c r="BY915" s="44">
        <f t="shared" ref="BY915" si="21317">parseTime(BW915)-(BX919=INT(RIGHT($F915, 1)))</f>
        <v>0</v>
      </c>
      <c r="BZ915" s="45">
        <f t="shared" si="21301"/>
        <v>0</v>
      </c>
      <c r="CA915" s="36"/>
      <c r="CB915" s="37"/>
      <c r="CC915" s="44">
        <f t="shared" ref="CC915" si="21318">parseTime(CA915)-(CB919=INT(RIGHT($F915, 1)))</f>
        <v>0</v>
      </c>
      <c r="CD915" s="45">
        <f t="shared" si="21303"/>
        <v>0</v>
      </c>
      <c r="CE915" s="36"/>
      <c r="CF915" s="37"/>
      <c r="CG915" s="44">
        <f t="shared" ref="CG915" si="21319">parseTime(CE915)-(CF919=INT(RIGHT($F915, 1)))</f>
        <v>0</v>
      </c>
      <c r="CH915" s="45">
        <f t="shared" si="21305"/>
        <v>0</v>
      </c>
    </row>
    <row r="916" spans="1:86" x14ac:dyDescent="0.25">
      <c r="A916" s="56" t="s">
        <v>117</v>
      </c>
      <c r="B916" s="57">
        <f t="shared" ref="B916" ca="1" si="21320">roleHours(G914:CH920, "MFD")</f>
        <v>54.5</v>
      </c>
      <c r="C916" s="14">
        <f t="shared" ref="C916:C919" ca="1" si="21321">B916/8</f>
        <v>6.8125</v>
      </c>
      <c r="D916" s="14">
        <f t="shared" ref="D916" ca="1" si="21322">B915-D915</f>
        <v>9.7999999999999972</v>
      </c>
      <c r="E916" s="20" t="s">
        <v>127</v>
      </c>
      <c r="F916" s="51" t="s">
        <v>130</v>
      </c>
      <c r="G916" s="36"/>
      <c r="H916" s="37"/>
      <c r="I916" s="44">
        <f t="shared" ref="I916" si="21323">parseTime(G916)-(H919=INT(RIGHT($F916, 1)))</f>
        <v>0</v>
      </c>
      <c r="J916" s="45">
        <f t="shared" si="21273"/>
        <v>0</v>
      </c>
      <c r="K916" s="36"/>
      <c r="L916" s="37"/>
      <c r="M916" s="44">
        <f t="shared" ref="M916" si="21324">parseTime(K916)-(L919=INT(RIGHT($F916, 1)))</f>
        <v>0</v>
      </c>
      <c r="N916" s="45">
        <f t="shared" si="21275"/>
        <v>0</v>
      </c>
      <c r="O916" s="36"/>
      <c r="P916" s="37"/>
      <c r="Q916" s="44">
        <f t="shared" ref="Q916" si="21325">parseTime(O916)-(P919=INT(RIGHT($F916, 1)))</f>
        <v>0</v>
      </c>
      <c r="R916" s="45">
        <f t="shared" si="21277"/>
        <v>0</v>
      </c>
      <c r="S916" s="36"/>
      <c r="T916" s="37"/>
      <c r="U916" s="44">
        <f t="shared" ref="U916" si="21326">parseTime(S916)-(T919=INT(RIGHT($F916, 1)))</f>
        <v>0</v>
      </c>
      <c r="V916" s="45">
        <f t="shared" si="21279"/>
        <v>0</v>
      </c>
      <c r="W916" s="36"/>
      <c r="X916" s="37"/>
      <c r="Y916" s="44">
        <f t="shared" ref="Y916" si="21327">parseTime(W916)-(X919=INT(RIGHT($F916, 1)))</f>
        <v>0</v>
      </c>
      <c r="Z916" s="45">
        <f t="shared" si="21281"/>
        <v>0</v>
      </c>
      <c r="AA916" s="36"/>
      <c r="AB916" s="37"/>
      <c r="AC916" s="44">
        <f t="shared" ref="AC916" si="21328">parseTime(AA916)-(AB919=INT(RIGHT($F916, 1)))</f>
        <v>0</v>
      </c>
      <c r="AD916" s="45">
        <f t="shared" si="21283"/>
        <v>0</v>
      </c>
      <c r="AE916" s="36"/>
      <c r="AF916" s="37"/>
      <c r="AG916" s="44">
        <f t="shared" ref="AG916" si="21329">parseTime(AE916)-(AF919=INT(RIGHT($F916, 1)))</f>
        <v>0</v>
      </c>
      <c r="AH916" s="45">
        <f t="shared" si="21285"/>
        <v>0</v>
      </c>
      <c r="AI916" s="36"/>
      <c r="AJ916" s="37"/>
      <c r="AK916" s="44">
        <f>parseTime(AI916)-(AJ919=INT(RIGHT($F916, 1)))</f>
        <v>0</v>
      </c>
      <c r="AL916" s="45">
        <f t="shared" si="21286"/>
        <v>0</v>
      </c>
      <c r="AM916" s="36"/>
      <c r="AN916" s="37"/>
      <c r="AO916" s="44">
        <f t="shared" ref="AO916" si="21330">parseTime(AM916)-(AN919=INT(RIGHT($F916, 1)))</f>
        <v>0</v>
      </c>
      <c r="AP916" s="45">
        <f t="shared" si="21288"/>
        <v>0</v>
      </c>
      <c r="AQ916" s="36"/>
      <c r="AR916" s="37"/>
      <c r="AS916" s="44">
        <f t="shared" ref="AS916" si="21331">parseTime(AQ916)-(AR919=INT(RIGHT($F916, 1)))</f>
        <v>0</v>
      </c>
      <c r="AT916" s="45">
        <f t="shared" si="21290"/>
        <v>0</v>
      </c>
      <c r="AU916" s="36"/>
      <c r="AV916" s="37"/>
      <c r="AW916" s="44">
        <f>parseTime(AU916)-(AV919=INT(RIGHT($F916, 1)))</f>
        <v>0</v>
      </c>
      <c r="AX916" s="45">
        <f t="shared" si="21291"/>
        <v>0</v>
      </c>
      <c r="AY916" s="36"/>
      <c r="AZ916" s="37"/>
      <c r="BA916" s="44">
        <f>parseTime(AY916)-(AZ919=INT(RIGHT($F916, 1)))</f>
        <v>0</v>
      </c>
      <c r="BB916" s="45">
        <f t="shared" si="21292"/>
        <v>0</v>
      </c>
      <c r="BC916" s="36"/>
      <c r="BD916" s="37"/>
      <c r="BE916" s="44">
        <f>parseTime(BC916)-(BD919=INT(RIGHT($F916, 1)))</f>
        <v>0</v>
      </c>
      <c r="BF916" s="45">
        <f t="shared" si="21293"/>
        <v>0</v>
      </c>
      <c r="BG916" s="36"/>
      <c r="BH916" s="37"/>
      <c r="BI916" s="44">
        <f>parseTime(BG916)-(BH919=INT(RIGHT($F916, 1)))</f>
        <v>0</v>
      </c>
      <c r="BJ916" s="45">
        <f t="shared" si="21294"/>
        <v>0</v>
      </c>
      <c r="BK916" s="36"/>
      <c r="BL916" s="37"/>
      <c r="BM916" s="44">
        <f>parseTime(BK916)-(BL919=INT(RIGHT($F916, 1)))</f>
        <v>0</v>
      </c>
      <c r="BN916" s="45">
        <f t="shared" si="21295"/>
        <v>0</v>
      </c>
      <c r="BO916" s="36"/>
      <c r="BP916" s="37"/>
      <c r="BQ916" s="44">
        <f t="shared" ref="BQ916" si="21332">parseTime(BO916)-(BP919=INT(RIGHT($F916, 1)))</f>
        <v>0</v>
      </c>
      <c r="BR916" s="45">
        <f t="shared" si="21297"/>
        <v>0</v>
      </c>
      <c r="BS916" s="36"/>
      <c r="BT916" s="37"/>
      <c r="BU916" s="44">
        <f t="shared" ref="BU916" si="21333">parseTime(BS916)-(BT919=INT(RIGHT($F916, 1)))</f>
        <v>0</v>
      </c>
      <c r="BV916" s="45">
        <f t="shared" si="21299"/>
        <v>0</v>
      </c>
      <c r="BW916" s="36"/>
      <c r="BX916" s="37"/>
      <c r="BY916" s="44">
        <f t="shared" ref="BY916" si="21334">parseTime(BW916)-(BX919=INT(RIGHT($F916, 1)))</f>
        <v>0</v>
      </c>
      <c r="BZ916" s="45">
        <f t="shared" si="21301"/>
        <v>0</v>
      </c>
      <c r="CA916" s="36"/>
      <c r="CB916" s="37"/>
      <c r="CC916" s="44">
        <f t="shared" ref="CC916" si="21335">parseTime(CA916)-(CB919=INT(RIGHT($F916, 1)))</f>
        <v>0</v>
      </c>
      <c r="CD916" s="45">
        <f t="shared" si="21303"/>
        <v>0</v>
      </c>
      <c r="CE916" s="36"/>
      <c r="CF916" s="37"/>
      <c r="CG916" s="44">
        <f t="shared" ref="CG916" si="21336">parseTime(CE916)-(CF919=INT(RIGHT($F916, 1)))</f>
        <v>0</v>
      </c>
      <c r="CH916" s="45">
        <f t="shared" si="21305"/>
        <v>0</v>
      </c>
    </row>
    <row r="917" spans="1:86" x14ac:dyDescent="0.25">
      <c r="A917" s="56"/>
      <c r="B917" s="57"/>
      <c r="C917" s="14">
        <f t="shared" si="21321"/>
        <v>0</v>
      </c>
      <c r="D917" s="14" t="s">
        <v>259</v>
      </c>
      <c r="E917" s="20">
        <v>4</v>
      </c>
      <c r="F917" s="51" t="s">
        <v>131</v>
      </c>
      <c r="G917" s="36"/>
      <c r="H917" s="37"/>
      <c r="I917" s="44">
        <f t="shared" ref="I917" si="21337">parseTime(G917)-(H919=INT(RIGHT($F917, 1)))</f>
        <v>0</v>
      </c>
      <c r="J917" s="45">
        <f t="shared" si="21273"/>
        <v>0</v>
      </c>
      <c r="K917" s="36"/>
      <c r="L917" s="37"/>
      <c r="M917" s="44">
        <f t="shared" ref="M917" si="21338">parseTime(K917)-(L919=INT(RIGHT($F917, 1)))</f>
        <v>0</v>
      </c>
      <c r="N917" s="45">
        <f t="shared" si="21275"/>
        <v>0</v>
      </c>
      <c r="O917" s="36"/>
      <c r="P917" s="37"/>
      <c r="Q917" s="44">
        <f t="shared" ref="Q917" si="21339">parseTime(O917)-(P919=INT(RIGHT($F917, 1)))</f>
        <v>0</v>
      </c>
      <c r="R917" s="45">
        <f t="shared" si="21277"/>
        <v>0</v>
      </c>
      <c r="S917" s="36"/>
      <c r="T917" s="37"/>
      <c r="U917" s="44">
        <f t="shared" ref="U917" si="21340">parseTime(S917)-(T919=INT(RIGHT($F917, 1)))</f>
        <v>0</v>
      </c>
      <c r="V917" s="45">
        <f t="shared" si="21279"/>
        <v>0</v>
      </c>
      <c r="W917" s="36"/>
      <c r="X917" s="37"/>
      <c r="Y917" s="44">
        <f t="shared" ref="Y917" si="21341">parseTime(W917)-(X919=INT(RIGHT($F917, 1)))</f>
        <v>0</v>
      </c>
      <c r="Z917" s="45">
        <f t="shared" si="21281"/>
        <v>0</v>
      </c>
      <c r="AA917" s="36"/>
      <c r="AB917" s="37"/>
      <c r="AC917" s="44">
        <f t="shared" ref="AC917" si="21342">parseTime(AA917)-(AB919=INT(RIGHT($F917, 1)))</f>
        <v>0</v>
      </c>
      <c r="AD917" s="45">
        <f t="shared" si="21283"/>
        <v>0</v>
      </c>
      <c r="AE917" s="36"/>
      <c r="AF917" s="37"/>
      <c r="AG917" s="44">
        <f t="shared" ref="AG917" si="21343">parseTime(AE917)-(AF919=INT(RIGHT($F917, 1)))</f>
        <v>0</v>
      </c>
      <c r="AH917" s="45">
        <f t="shared" si="21285"/>
        <v>0</v>
      </c>
      <c r="AI917" s="36"/>
      <c r="AJ917" s="37"/>
      <c r="AK917" s="44">
        <f>parseTime(AI917)-(AJ919=INT(RIGHT($F917, 1)))</f>
        <v>0</v>
      </c>
      <c r="AL917" s="45">
        <f t="shared" si="21286"/>
        <v>0</v>
      </c>
      <c r="AM917" s="36"/>
      <c r="AN917" s="37"/>
      <c r="AO917" s="44">
        <f t="shared" ref="AO917" si="21344">parseTime(AM917)-(AN919=INT(RIGHT($F917, 1)))</f>
        <v>0</v>
      </c>
      <c r="AP917" s="45">
        <f t="shared" si="21288"/>
        <v>0</v>
      </c>
      <c r="AQ917" s="36"/>
      <c r="AR917" s="37"/>
      <c r="AS917" s="44">
        <f t="shared" ref="AS917" si="21345">parseTime(AQ917)-(AR919=INT(RIGHT($F917, 1)))</f>
        <v>0</v>
      </c>
      <c r="AT917" s="45">
        <f t="shared" si="21290"/>
        <v>0</v>
      </c>
      <c r="AU917" s="36"/>
      <c r="AV917" s="37"/>
      <c r="AW917" s="44">
        <f>parseTime(AU917)-(AV919=INT(RIGHT($F917, 1)))</f>
        <v>0</v>
      </c>
      <c r="AX917" s="45">
        <f t="shared" si="21291"/>
        <v>0</v>
      </c>
      <c r="AY917" s="36"/>
      <c r="AZ917" s="37"/>
      <c r="BA917" s="44">
        <f>parseTime(AY917)-(AZ919=INT(RIGHT($F917, 1)))</f>
        <v>0</v>
      </c>
      <c r="BB917" s="45">
        <f t="shared" si="21292"/>
        <v>0</v>
      </c>
      <c r="BC917" s="36"/>
      <c r="BD917" s="37"/>
      <c r="BE917" s="44">
        <f>parseTime(BC917)-(BD919=INT(RIGHT($F917, 1)))</f>
        <v>0</v>
      </c>
      <c r="BF917" s="45">
        <f t="shared" si="21293"/>
        <v>0</v>
      </c>
      <c r="BG917" s="36"/>
      <c r="BH917" s="37"/>
      <c r="BI917" s="44">
        <f>parseTime(BG917)-(BH919=INT(RIGHT($F917, 1)))</f>
        <v>0</v>
      </c>
      <c r="BJ917" s="45">
        <f t="shared" si="21294"/>
        <v>0</v>
      </c>
      <c r="BK917" s="36"/>
      <c r="BL917" s="37"/>
      <c r="BM917" s="44">
        <f>parseTime(BK917)-(BL919=INT(RIGHT($F917, 1)))</f>
        <v>0</v>
      </c>
      <c r="BN917" s="45">
        <f t="shared" si="21295"/>
        <v>0</v>
      </c>
      <c r="BO917" s="36"/>
      <c r="BP917" s="37"/>
      <c r="BQ917" s="44">
        <f t="shared" ref="BQ917" si="21346">parseTime(BO917)-(BP919=INT(RIGHT($F917, 1)))</f>
        <v>0</v>
      </c>
      <c r="BR917" s="45">
        <f t="shared" si="21297"/>
        <v>0</v>
      </c>
      <c r="BS917" s="36"/>
      <c r="BT917" s="37"/>
      <c r="BU917" s="44">
        <f t="shared" ref="BU917" si="21347">parseTime(BS917)-(BT919=INT(RIGHT($F917, 1)))</f>
        <v>0</v>
      </c>
      <c r="BV917" s="45">
        <f t="shared" si="21299"/>
        <v>0</v>
      </c>
      <c r="BW917" s="36"/>
      <c r="BX917" s="37"/>
      <c r="BY917" s="44">
        <f t="shared" ref="BY917" si="21348">parseTime(BW917)-(BX919=INT(RIGHT($F917, 1)))</f>
        <v>0</v>
      </c>
      <c r="BZ917" s="45">
        <f t="shared" si="21301"/>
        <v>0</v>
      </c>
      <c r="CA917" s="36"/>
      <c r="CB917" s="37"/>
      <c r="CC917" s="44">
        <f t="shared" ref="CC917" si="21349">parseTime(CA917)-(CB919=INT(RIGHT($F917, 1)))</f>
        <v>0</v>
      </c>
      <c r="CD917" s="45">
        <f t="shared" si="21303"/>
        <v>0</v>
      </c>
      <c r="CE917" s="36"/>
      <c r="CF917" s="37"/>
      <c r="CG917" s="44">
        <f t="shared" ref="CG917" si="21350">parseTime(CE917)-(CF919=INT(RIGHT($F917, 1)))</f>
        <v>0</v>
      </c>
      <c r="CH917" s="45">
        <f t="shared" si="21305"/>
        <v>0</v>
      </c>
    </row>
    <row r="918" spans="1:86" x14ac:dyDescent="0.25">
      <c r="A918" s="56" t="s">
        <v>119</v>
      </c>
      <c r="B918" s="57">
        <f t="shared" ref="B918" ca="1" si="21351">roleHours(G914:CH920, "MCC")</f>
        <v>8</v>
      </c>
      <c r="C918" s="14">
        <f t="shared" ca="1" si="21321"/>
        <v>1</v>
      </c>
      <c r="D918" s="14" t="s">
        <v>260</v>
      </c>
      <c r="E918" s="20">
        <v>4.6500000000000004</v>
      </c>
      <c r="F918" s="51" t="s">
        <v>132</v>
      </c>
      <c r="G918" s="36"/>
      <c r="H918" s="37"/>
      <c r="I918" s="44">
        <f t="shared" ref="I918" si="21352">parseTime(G918)-(H919=INT(RIGHT($F918, 1)))</f>
        <v>0</v>
      </c>
      <c r="J918" s="45">
        <f t="shared" si="21273"/>
        <v>0</v>
      </c>
      <c r="K918" s="36"/>
      <c r="L918" s="37"/>
      <c r="M918" s="44">
        <f t="shared" ref="M918" si="21353">parseTime(K918)-(L919=INT(RIGHT($F918, 1)))</f>
        <v>0</v>
      </c>
      <c r="N918" s="45">
        <f t="shared" si="21275"/>
        <v>0</v>
      </c>
      <c r="O918" s="36"/>
      <c r="P918" s="37"/>
      <c r="Q918" s="44">
        <f t="shared" ref="Q918" si="21354">parseTime(O918)-(P919=INT(RIGHT($F918, 1)))</f>
        <v>0</v>
      </c>
      <c r="R918" s="45">
        <f t="shared" si="21277"/>
        <v>0</v>
      </c>
      <c r="S918" s="36"/>
      <c r="T918" s="37"/>
      <c r="U918" s="44">
        <f t="shared" ref="U918" si="21355">parseTime(S918)-(T919=INT(RIGHT($F918, 1)))</f>
        <v>0</v>
      </c>
      <c r="V918" s="45">
        <f t="shared" si="21279"/>
        <v>0</v>
      </c>
      <c r="W918" s="36"/>
      <c r="X918" s="37"/>
      <c r="Y918" s="44">
        <f t="shared" ref="Y918" si="21356">parseTime(W918)-(X919=INT(RIGHT($F918, 1)))</f>
        <v>0</v>
      </c>
      <c r="Z918" s="45">
        <f t="shared" si="21281"/>
        <v>0</v>
      </c>
      <c r="AA918" s="36"/>
      <c r="AB918" s="37"/>
      <c r="AC918" s="44">
        <f t="shared" ref="AC918" si="21357">parseTime(AA918)-(AB919=INT(RIGHT($F918, 1)))</f>
        <v>0</v>
      </c>
      <c r="AD918" s="45">
        <f t="shared" si="21283"/>
        <v>0</v>
      </c>
      <c r="AE918" s="36"/>
      <c r="AF918" s="37"/>
      <c r="AG918" s="44">
        <f t="shared" ref="AG918" si="21358">parseTime(AE918)-(AF919=INT(RIGHT($F918, 1)))</f>
        <v>0</v>
      </c>
      <c r="AH918" s="45">
        <f t="shared" si="21285"/>
        <v>0</v>
      </c>
      <c r="AI918" s="36"/>
      <c r="AJ918" s="37"/>
      <c r="AK918" s="44">
        <f>parseTime(AI918)-(AJ919=INT(RIGHT($F918, 1)))</f>
        <v>0</v>
      </c>
      <c r="AL918" s="45">
        <f t="shared" si="21286"/>
        <v>0</v>
      </c>
      <c r="AM918" s="36"/>
      <c r="AN918" s="37"/>
      <c r="AO918" s="44">
        <f t="shared" ref="AO918" si="21359">parseTime(AM918)-(AN919=INT(RIGHT($F918, 1)))</f>
        <v>0</v>
      </c>
      <c r="AP918" s="45">
        <f t="shared" si="21288"/>
        <v>0</v>
      </c>
      <c r="AQ918" s="36"/>
      <c r="AR918" s="37"/>
      <c r="AS918" s="44">
        <f t="shared" ref="AS918" si="21360">parseTime(AQ918)-(AR919=INT(RIGHT($F918, 1)))</f>
        <v>0</v>
      </c>
      <c r="AT918" s="45">
        <f t="shared" si="21290"/>
        <v>0</v>
      </c>
      <c r="AU918" s="36"/>
      <c r="AV918" s="37"/>
      <c r="AW918" s="44">
        <f>parseTime(AU918)-(AV919=INT(RIGHT($F918, 1)))</f>
        <v>0</v>
      </c>
      <c r="AX918" s="45">
        <f t="shared" si="21291"/>
        <v>0</v>
      </c>
      <c r="AY918" s="36"/>
      <c r="AZ918" s="37"/>
      <c r="BA918" s="44">
        <f>parseTime(AY918)-(AZ919=INT(RIGHT($F918, 1)))</f>
        <v>0</v>
      </c>
      <c r="BB918" s="45">
        <f t="shared" si="21292"/>
        <v>0</v>
      </c>
      <c r="BC918" s="36"/>
      <c r="BD918" s="37"/>
      <c r="BE918" s="44">
        <f>parseTime(BC918)-(BD919=INT(RIGHT($F918, 1)))</f>
        <v>0</v>
      </c>
      <c r="BF918" s="45">
        <f t="shared" si="21293"/>
        <v>0</v>
      </c>
      <c r="BG918" s="36"/>
      <c r="BH918" s="37"/>
      <c r="BI918" s="44">
        <f>parseTime(BG918)-(BH919=INT(RIGHT($F918, 1)))</f>
        <v>0</v>
      </c>
      <c r="BJ918" s="45">
        <f t="shared" si="21294"/>
        <v>0</v>
      </c>
      <c r="BK918" s="36"/>
      <c r="BL918" s="37"/>
      <c r="BM918" s="44">
        <f>parseTime(BK918)-(BL919=INT(RIGHT($F918, 1)))</f>
        <v>0</v>
      </c>
      <c r="BN918" s="45">
        <f t="shared" si="21295"/>
        <v>0</v>
      </c>
      <c r="BO918" s="36"/>
      <c r="BP918" s="37"/>
      <c r="BQ918" s="44">
        <f t="shared" ref="BQ918" si="21361">parseTime(BO918)-(BP919=INT(RIGHT($F918, 1)))</f>
        <v>0</v>
      </c>
      <c r="BR918" s="45">
        <f t="shared" si="21297"/>
        <v>0</v>
      </c>
      <c r="BS918" s="36"/>
      <c r="BT918" s="37"/>
      <c r="BU918" s="44">
        <f t="shared" ref="BU918" si="21362">parseTime(BS918)-(BT919=INT(RIGHT($F918, 1)))</f>
        <v>0</v>
      </c>
      <c r="BV918" s="45">
        <f t="shared" si="21299"/>
        <v>0</v>
      </c>
      <c r="BW918" s="36"/>
      <c r="BX918" s="37"/>
      <c r="BY918" s="44">
        <f t="shared" ref="BY918" si="21363">parseTime(BW918)-(BX919=INT(RIGHT($F918, 1)))</f>
        <v>0</v>
      </c>
      <c r="BZ918" s="45">
        <f t="shared" si="21301"/>
        <v>0</v>
      </c>
      <c r="CA918" s="36"/>
      <c r="CB918" s="37"/>
      <c r="CC918" s="44">
        <f t="shared" ref="CC918" si="21364">parseTime(CA918)-(CB919=INT(RIGHT($F918, 1)))</f>
        <v>0</v>
      </c>
      <c r="CD918" s="45">
        <f t="shared" si="21303"/>
        <v>0</v>
      </c>
      <c r="CE918" s="36"/>
      <c r="CF918" s="37"/>
      <c r="CG918" s="44">
        <f t="shared" ref="CG918" si="21365">parseTime(CE918)-(CF919=INT(RIGHT($F918, 1)))</f>
        <v>0</v>
      </c>
      <c r="CH918" s="45">
        <f t="shared" si="21305"/>
        <v>0</v>
      </c>
    </row>
    <row r="919" spans="1:86" x14ac:dyDescent="0.25">
      <c r="A919" s="56"/>
      <c r="B919" s="57"/>
      <c r="C919" s="14">
        <f t="shared" si="21321"/>
        <v>0</v>
      </c>
      <c r="D919" s="14"/>
      <c r="E919" s="20">
        <f t="shared" ref="E919" si="21366">((7.5/2)-0.5+E918)*8</f>
        <v>63.2</v>
      </c>
      <c r="F919" s="51"/>
      <c r="G919" s="46" t="s">
        <v>134</v>
      </c>
      <c r="H919" s="38">
        <f t="shared" ref="H919" si="21367">lunchAdjust(G914:H918)</f>
        <v>1</v>
      </c>
      <c r="I919" s="48" t="s">
        <v>0</v>
      </c>
      <c r="J919" s="39">
        <f t="shared" ref="J919" si="21368">SUMPRODUCT(I914:I918*J914:J918)</f>
        <v>8</v>
      </c>
      <c r="K919" s="46" t="s">
        <v>134</v>
      </c>
      <c r="L919" s="38">
        <f t="shared" ref="L919" si="21369">lunchAdjust(K914:L918)</f>
        <v>1</v>
      </c>
      <c r="M919" s="48" t="s">
        <v>0</v>
      </c>
      <c r="N919" s="39">
        <f t="shared" ref="N919" si="21370">SUMPRODUCT(M914:M918*N914:N918)</f>
        <v>8</v>
      </c>
      <c r="O919" s="46" t="s">
        <v>134</v>
      </c>
      <c r="P919" s="38">
        <f t="shared" ref="P919" si="21371">lunchAdjust(O914:P918)</f>
        <v>1</v>
      </c>
      <c r="Q919" s="48" t="s">
        <v>0</v>
      </c>
      <c r="R919" s="39">
        <f t="shared" ref="R919" si="21372">SUMPRODUCT(Q914:Q918*R914:R918)</f>
        <v>8</v>
      </c>
      <c r="S919" s="46" t="s">
        <v>134</v>
      </c>
      <c r="T919" s="38">
        <f t="shared" ref="T919" si="21373">lunchAdjust(S914:T918)</f>
        <v>1</v>
      </c>
      <c r="U919" s="48" t="s">
        <v>0</v>
      </c>
      <c r="V919" s="39">
        <f t="shared" ref="V919" si="21374">SUMPRODUCT(U914:U918*V914:V918)</f>
        <v>8</v>
      </c>
      <c r="W919" s="46" t="s">
        <v>134</v>
      </c>
      <c r="X919" s="38">
        <f t="shared" ref="X919" si="21375">lunchAdjust(W914:X918)</f>
        <v>1</v>
      </c>
      <c r="Y919" s="48" t="s">
        <v>0</v>
      </c>
      <c r="Z919" s="39">
        <f t="shared" ref="Z919" si="21376">SUMPRODUCT(Y914:Y918*Z914:Z918)</f>
        <v>8</v>
      </c>
      <c r="AA919" s="46" t="s">
        <v>134</v>
      </c>
      <c r="AB919" s="38">
        <f t="shared" ref="AB919" si="21377">lunchAdjust(AA914:AB918)</f>
        <v>1</v>
      </c>
      <c r="AC919" s="48" t="s">
        <v>0</v>
      </c>
      <c r="AD919" s="39">
        <f t="shared" ref="AD919" si="21378">SUMPRODUCT(AC914:AC918*AD914:AD918)</f>
        <v>8</v>
      </c>
      <c r="AE919" s="46" t="s">
        <v>134</v>
      </c>
      <c r="AF919" s="38">
        <f t="shared" ref="AF919" si="21379">lunchAdjust(AE914:AF918)</f>
        <v>1</v>
      </c>
      <c r="AG919" s="48" t="s">
        <v>0</v>
      </c>
      <c r="AH919" s="39">
        <f t="shared" ref="AH919" si="21380">SUMPRODUCT(AG914:AG918*AH914:AH918)</f>
        <v>6.5</v>
      </c>
      <c r="AI919" s="46" t="s">
        <v>134</v>
      </c>
      <c r="AJ919" s="38">
        <f t="shared" ref="AJ919" si="21381">lunchAdjust(AI914:AJ918)</f>
        <v>1</v>
      </c>
      <c r="AK919" s="48" t="s">
        <v>0</v>
      </c>
      <c r="AL919" s="39">
        <f t="shared" ref="AL919" si="21382">SUMPRODUCT(AK914:AK918*AL914:AL918)</f>
        <v>8</v>
      </c>
      <c r="AM919" s="46" t="s">
        <v>134</v>
      </c>
      <c r="AN919" s="38">
        <f t="shared" ref="AN919" si="21383">lunchAdjust(AM914:AN918)</f>
        <v>0</v>
      </c>
      <c r="AO919" s="48" t="s">
        <v>0</v>
      </c>
      <c r="AP919" s="39">
        <f t="shared" ref="AP919" si="21384">SUMPRODUCT(AO914:AO918*AP914:AP918)</f>
        <v>0</v>
      </c>
      <c r="AQ919" s="46" t="s">
        <v>134</v>
      </c>
      <c r="AR919" s="38">
        <f t="shared" ref="AR919" si="21385">lunchAdjust(AQ914:AR918)</f>
        <v>0</v>
      </c>
      <c r="AS919" s="48" t="s">
        <v>0</v>
      </c>
      <c r="AT919" s="39">
        <f t="shared" ref="AT919" si="21386">SUMPRODUCT(AS914:AS918*AT914:AT918)</f>
        <v>0</v>
      </c>
      <c r="AU919" s="46" t="s">
        <v>134</v>
      </c>
      <c r="AV919" s="38">
        <f t="shared" ref="AV919" si="21387">lunchAdjust(AU914:AV918)</f>
        <v>0</v>
      </c>
      <c r="AW919" s="48" t="s">
        <v>0</v>
      </c>
      <c r="AX919" s="39">
        <f t="shared" ref="AX919" si="21388">SUMPRODUCT(AW914:AW918*AX914:AX918)</f>
        <v>0</v>
      </c>
      <c r="AY919" s="46" t="s">
        <v>134</v>
      </c>
      <c r="AZ919" s="38">
        <f t="shared" ref="AZ919" si="21389">lunchAdjust(AY914:AZ918)</f>
        <v>0</v>
      </c>
      <c r="BA919" s="48" t="s">
        <v>0</v>
      </c>
      <c r="BB919" s="39">
        <f t="shared" ref="BB919" si="21390">SUMPRODUCT(BA914:BA918*BB914:BB918)</f>
        <v>0</v>
      </c>
      <c r="BC919" s="46" t="s">
        <v>134</v>
      </c>
      <c r="BD919" s="38">
        <f t="shared" ref="BD919" si="21391">lunchAdjust(BC914:BD918)</f>
        <v>0</v>
      </c>
      <c r="BE919" s="48" t="s">
        <v>0</v>
      </c>
      <c r="BF919" s="39">
        <f t="shared" ref="BF919" si="21392">SUMPRODUCT(BE914:BE918*BF914:BF918)</f>
        <v>0</v>
      </c>
      <c r="BG919" s="46" t="s">
        <v>134</v>
      </c>
      <c r="BH919" s="38">
        <f t="shared" ref="BH919" si="21393">lunchAdjust(BG914:BH918)</f>
        <v>0</v>
      </c>
      <c r="BI919" s="48" t="s">
        <v>0</v>
      </c>
      <c r="BJ919" s="39">
        <f t="shared" ref="BJ919" si="21394">SUMPRODUCT(BI914:BI918*BJ914:BJ918)</f>
        <v>0</v>
      </c>
      <c r="BK919" s="46" t="s">
        <v>134</v>
      </c>
      <c r="BL919" s="38">
        <f t="shared" ref="BL919" si="21395">lunchAdjust(BK914:BL918)</f>
        <v>0</v>
      </c>
      <c r="BM919" s="48" t="s">
        <v>0</v>
      </c>
      <c r="BN919" s="39">
        <f t="shared" ref="BN919" si="21396">SUMPRODUCT(BM914:BM918*BN914:BN918)</f>
        <v>0</v>
      </c>
      <c r="BO919" s="46" t="s">
        <v>134</v>
      </c>
      <c r="BP919" s="38">
        <f t="shared" ref="BP919" si="21397">lunchAdjust(BO914:BP918)</f>
        <v>0</v>
      </c>
      <c r="BQ919" s="48" t="s">
        <v>0</v>
      </c>
      <c r="BR919" s="39">
        <f t="shared" ref="BR919" si="21398">SUMPRODUCT(BQ914:BQ918*BR914:BR918)</f>
        <v>0</v>
      </c>
      <c r="BS919" s="46" t="s">
        <v>134</v>
      </c>
      <c r="BT919" s="38">
        <f t="shared" ref="BT919" si="21399">lunchAdjust(BS914:BT918)</f>
        <v>0</v>
      </c>
      <c r="BU919" s="48" t="s">
        <v>0</v>
      </c>
      <c r="BV919" s="39">
        <f t="shared" ref="BV919" si="21400">SUMPRODUCT(BU914:BU918*BV914:BV918)</f>
        <v>0</v>
      </c>
      <c r="BW919" s="46" t="s">
        <v>134</v>
      </c>
      <c r="BX919" s="38">
        <f t="shared" ref="BX919" si="21401">lunchAdjust(BW914:BX918)</f>
        <v>0</v>
      </c>
      <c r="BY919" s="48" t="s">
        <v>0</v>
      </c>
      <c r="BZ919" s="39">
        <f t="shared" ref="BZ919" si="21402">SUMPRODUCT(BY914:BY918*BZ914:BZ918)</f>
        <v>0</v>
      </c>
      <c r="CA919" s="46" t="s">
        <v>134</v>
      </c>
      <c r="CB919" s="38">
        <f t="shared" ref="CB919" si="21403">lunchAdjust(CA914:CB918)</f>
        <v>0</v>
      </c>
      <c r="CC919" s="48" t="s">
        <v>0</v>
      </c>
      <c r="CD919" s="39">
        <f t="shared" ref="CD919" si="21404">SUMPRODUCT(CC914:CC918*CD914:CD918)</f>
        <v>0</v>
      </c>
      <c r="CE919" s="46" t="s">
        <v>134</v>
      </c>
      <c r="CF919" s="38">
        <f t="shared" ref="CF919" si="21405">lunchAdjust(CE914:CF918)</f>
        <v>0</v>
      </c>
      <c r="CG919" s="48" t="s">
        <v>0</v>
      </c>
      <c r="CH919" s="39">
        <f t="shared" ref="CH919" si="21406">SUMPRODUCT(CG914:CG918*CH914:CH918)</f>
        <v>0</v>
      </c>
    </row>
    <row r="920" spans="1:86" ht="15.75" thickBot="1" x14ac:dyDescent="0.3">
      <c r="A920" s="58" t="s">
        <v>121</v>
      </c>
      <c r="B920" s="59">
        <f t="shared" ref="B920" ca="1" si="21407">roleHours(G914:CH920, "OUT")</f>
        <v>0</v>
      </c>
      <c r="C920" s="54" t="s">
        <v>137</v>
      </c>
      <c r="D920" s="22">
        <f t="shared" ref="D920" ca="1" si="21408">roleHours(G914:CH920, "PTO")</f>
        <v>0</v>
      </c>
      <c r="E920" s="23">
        <f t="shared" ref="E920" ca="1" si="21409">E919-B915</f>
        <v>0.70000000000000284</v>
      </c>
      <c r="F920" s="52"/>
      <c r="G920" s="47" t="s">
        <v>39</v>
      </c>
      <c r="H920" s="40">
        <f t="shared" si="20721"/>
        <v>0</v>
      </c>
      <c r="I920" s="49" t="s">
        <v>135</v>
      </c>
      <c r="J920" s="41">
        <f t="shared" ref="J920" si="21410">J919*G$4</f>
        <v>0</v>
      </c>
      <c r="K920" s="47" t="s">
        <v>39</v>
      </c>
      <c r="L920" s="40">
        <f t="shared" ref="L920" si="21411">SUMPRODUCT(M914:M918*(L914:L918="PTO"))+SUMPRODUCT(M914:M918*(L914:L918="HOL"))</f>
        <v>0</v>
      </c>
      <c r="M920" s="49" t="s">
        <v>135</v>
      </c>
      <c r="N920" s="41">
        <f t="shared" ref="N920" si="21412">N919*K$4</f>
        <v>0</v>
      </c>
      <c r="O920" s="47" t="s">
        <v>39</v>
      </c>
      <c r="P920" s="40">
        <f t="shared" ref="P920" si="21413">SUMPRODUCT(Q914:Q918*(P914:P918="PTO"))+SUMPRODUCT(Q914:Q918*(P914:P918="HOL"))</f>
        <v>0</v>
      </c>
      <c r="Q920" s="49" t="s">
        <v>135</v>
      </c>
      <c r="R920" s="41">
        <f t="shared" ref="R920" si="21414">R919*O$4</f>
        <v>8</v>
      </c>
      <c r="S920" s="47" t="s">
        <v>39</v>
      </c>
      <c r="T920" s="40">
        <f t="shared" ref="T920" si="21415">SUMPRODUCT(U914:U918*(T914:T918="PTO"))+SUMPRODUCT(U914:U918*(T914:T918="HOL"))</f>
        <v>0</v>
      </c>
      <c r="U920" s="49" t="s">
        <v>135</v>
      </c>
      <c r="V920" s="41">
        <f t="shared" ref="V920" si="21416">V919*S$4</f>
        <v>0</v>
      </c>
      <c r="W920" s="47" t="s">
        <v>39</v>
      </c>
      <c r="X920" s="40">
        <f t="shared" ref="X920" si="21417">SUMPRODUCT(Y914:Y918*(X914:X918="PTO"))+SUMPRODUCT(Y914:Y918*(X914:X918="HOL"))</f>
        <v>0</v>
      </c>
      <c r="Y920" s="49" t="s">
        <v>135</v>
      </c>
      <c r="Z920" s="41">
        <f t="shared" ref="Z920" si="21418">Z919*W$4</f>
        <v>8</v>
      </c>
      <c r="AA920" s="47" t="s">
        <v>39</v>
      </c>
      <c r="AB920" s="40">
        <f t="shared" ref="AB920" si="21419">SUMPRODUCT(AC914:AC918*(AB914:AB918="PTO"))+SUMPRODUCT(AC914:AC918*(AB914:AB918="HOL"))</f>
        <v>0</v>
      </c>
      <c r="AC920" s="49" t="s">
        <v>135</v>
      </c>
      <c r="AD920" s="41">
        <f t="shared" ref="AD920" si="21420">AD919*AA$4</f>
        <v>8</v>
      </c>
      <c r="AE920" s="47" t="s">
        <v>39</v>
      </c>
      <c r="AF920" s="40">
        <f t="shared" ref="AF920" si="21421">SUMPRODUCT(AG914:AG918*(AF914:AF918="PTO"))+SUMPRODUCT(AG914:AG918*(AF914:AF918="HOL"))</f>
        <v>0</v>
      </c>
      <c r="AG920" s="49" t="s">
        <v>135</v>
      </c>
      <c r="AH920" s="41">
        <f t="shared" ref="AH920" si="21422">AH919*AE$4</f>
        <v>6.5</v>
      </c>
      <c r="AI920" s="47" t="s">
        <v>39</v>
      </c>
      <c r="AJ920" s="40">
        <f t="shared" ref="AJ920" si="21423">SUMPRODUCT(AK914:AK918*(AJ914:AJ918="PTO"))+SUMPRODUCT(AK914:AK918*(AJ914:AJ918="HOL"))</f>
        <v>0</v>
      </c>
      <c r="AK920" s="49" t="s">
        <v>135</v>
      </c>
      <c r="AL920" s="41">
        <f>AL919*AI$4</f>
        <v>8</v>
      </c>
      <c r="AM920" s="47" t="s">
        <v>39</v>
      </c>
      <c r="AN920" s="40">
        <f t="shared" ref="AN920" si="21424">SUMPRODUCT(AO914:AO918*(AN914:AN918="PTO"))+SUMPRODUCT(AO914:AO918*(AN914:AN918="HOL"))</f>
        <v>0</v>
      </c>
      <c r="AO920" s="49" t="s">
        <v>135</v>
      </c>
      <c r="AP920" s="41">
        <f t="shared" ref="AP920" si="21425">AP919*AM$4</f>
        <v>0</v>
      </c>
      <c r="AQ920" s="47" t="s">
        <v>39</v>
      </c>
      <c r="AR920" s="40">
        <f t="shared" ref="AR920" si="21426">SUMPRODUCT(AS914:AS918*(AR914:AR918="PTO"))+SUMPRODUCT(AS914:AS918*(AR914:AR918="HOL"))</f>
        <v>0</v>
      </c>
      <c r="AS920" s="49" t="s">
        <v>135</v>
      </c>
      <c r="AT920" s="41">
        <f t="shared" ref="AT920" si="21427">AT919*AQ$4</f>
        <v>0</v>
      </c>
      <c r="AU920" s="47" t="s">
        <v>39</v>
      </c>
      <c r="AV920" s="40">
        <f t="shared" ref="AV920" si="21428">SUMPRODUCT(AW914:AW918*(AV914:AV918="PTO"))+SUMPRODUCT(AW914:AW918*(AV914:AV918="HOL"))</f>
        <v>0</v>
      </c>
      <c r="AW920" s="49" t="s">
        <v>135</v>
      </c>
      <c r="AX920" s="41">
        <f>AX919*AU$4</f>
        <v>0</v>
      </c>
      <c r="AY920" s="47" t="s">
        <v>39</v>
      </c>
      <c r="AZ920" s="40">
        <f t="shared" ref="AZ920" si="21429">SUMPRODUCT(BA914:BA918*(AZ914:AZ918="PTO"))+SUMPRODUCT(BA914:BA918*(AZ914:AZ918="HOL"))</f>
        <v>0</v>
      </c>
      <c r="BA920" s="49" t="s">
        <v>135</v>
      </c>
      <c r="BB920" s="41">
        <f>BB919*AY$4</f>
        <v>0</v>
      </c>
      <c r="BC920" s="47" t="s">
        <v>39</v>
      </c>
      <c r="BD920" s="40">
        <f t="shared" ref="BD920" si="21430">SUMPRODUCT(BE914:BE918*(BD914:BD918="PTO"))+SUMPRODUCT(BE914:BE918*(BD914:BD918="HOL"))</f>
        <v>0</v>
      </c>
      <c r="BE920" s="49" t="s">
        <v>135</v>
      </c>
      <c r="BF920" s="41">
        <f>BF919*BC$4</f>
        <v>0</v>
      </c>
      <c r="BG920" s="47" t="s">
        <v>39</v>
      </c>
      <c r="BH920" s="40">
        <f t="shared" ref="BH920" si="21431">SUMPRODUCT(BI914:BI918*(BH914:BH918="PTO"))+SUMPRODUCT(BI914:BI918*(BH914:BH918="HOL"))</f>
        <v>0</v>
      </c>
      <c r="BI920" s="49" t="s">
        <v>135</v>
      </c>
      <c r="BJ920" s="41">
        <f>BJ919*BG$4</f>
        <v>0</v>
      </c>
      <c r="BK920" s="47" t="s">
        <v>39</v>
      </c>
      <c r="BL920" s="40">
        <f t="shared" ref="BL920" si="21432">SUMPRODUCT(BM914:BM918*(BL914:BL918="PTO"))+SUMPRODUCT(BM914:BM918*(BL914:BL918="HOL"))</f>
        <v>0</v>
      </c>
      <c r="BM920" s="49" t="s">
        <v>135</v>
      </c>
      <c r="BN920" s="41">
        <f>BN919*BK$4</f>
        <v>0</v>
      </c>
      <c r="BO920" s="47" t="s">
        <v>39</v>
      </c>
      <c r="BP920" s="40">
        <f t="shared" ref="BP920" si="21433">SUMPRODUCT(BQ914:BQ918*(BP914:BP918="PTO"))+SUMPRODUCT(BQ914:BQ918*(BP914:BP918="HOL"))</f>
        <v>0</v>
      </c>
      <c r="BQ920" s="49" t="s">
        <v>135</v>
      </c>
      <c r="BR920" s="41">
        <f t="shared" ref="BR920" si="21434">BR919*BO$4</f>
        <v>0</v>
      </c>
      <c r="BS920" s="47" t="s">
        <v>39</v>
      </c>
      <c r="BT920" s="40">
        <f t="shared" ref="BT920" si="21435">SUMPRODUCT(BU914:BU918*(BT914:BT918="PTO"))+SUMPRODUCT(BU914:BU918*(BT914:BT918="HOL"))</f>
        <v>0</v>
      </c>
      <c r="BU920" s="49" t="s">
        <v>135</v>
      </c>
      <c r="BV920" s="41">
        <f t="shared" ref="BV920" si="21436">BV919*BS$4</f>
        <v>0</v>
      </c>
      <c r="BW920" s="47" t="s">
        <v>39</v>
      </c>
      <c r="BX920" s="40">
        <f t="shared" ref="BX920" si="21437">SUMPRODUCT(BY914:BY918*(BX914:BX918="PTO"))+SUMPRODUCT(BY914:BY918*(BX914:BX918="HOL"))</f>
        <v>0</v>
      </c>
      <c r="BY920" s="49" t="s">
        <v>135</v>
      </c>
      <c r="BZ920" s="41">
        <f t="shared" ref="BZ920" si="21438">BZ919*BW$4</f>
        <v>0</v>
      </c>
      <c r="CA920" s="47" t="s">
        <v>39</v>
      </c>
      <c r="CB920" s="40">
        <f t="shared" ref="CB920" si="21439">SUMPRODUCT(CC914:CC918*(CB914:CB918="PTO"))+SUMPRODUCT(CC914:CC918*(CB914:CB918="HOL"))</f>
        <v>0</v>
      </c>
      <c r="CC920" s="49" t="s">
        <v>135</v>
      </c>
      <c r="CD920" s="41">
        <f t="shared" ref="CD920" si="21440">CD919*CA$4</f>
        <v>0</v>
      </c>
      <c r="CE920" s="47" t="s">
        <v>39</v>
      </c>
      <c r="CF920" s="40">
        <f t="shared" ref="CF920" si="21441">SUMPRODUCT(CG914:CG918*(CF914:CF918="PTO"))+SUMPRODUCT(CG914:CG918*(CF914:CF918="HOL"))</f>
        <v>0</v>
      </c>
      <c r="CG920" s="49" t="s">
        <v>135</v>
      </c>
      <c r="CH920" s="41">
        <f t="shared" ref="CH920" si="21442">CH919*CE$4</f>
        <v>0</v>
      </c>
    </row>
    <row r="921" spans="1:86" x14ac:dyDescent="0.25">
      <c r="A921" s="70" t="s">
        <v>133</v>
      </c>
      <c r="B921" s="71">
        <f t="shared" ref="B921" ca="1" si="21443">D921-B922</f>
        <v>13.146006955836995</v>
      </c>
      <c r="C921" s="72" t="s">
        <v>122</v>
      </c>
      <c r="D921" s="71">
        <f>IFERROR(INDEX(Holidays[FTE], MATCH(Entry!E921, Holidays[Date], 0)), 1)*8*INDEX(FTEguide[[1]:[12]], MATCH(Entry!E922, FTEguide[Weekday], 0), IF(Entry!E924&gt;0, Entry!E924, MONTH(Entry!E921)))</f>
        <v>61.146006955836995</v>
      </c>
      <c r="E921" s="60">
        <f t="shared" si="20241"/>
        <v>43959</v>
      </c>
      <c r="F921" s="50" t="s">
        <v>128</v>
      </c>
      <c r="G921" s="34" t="s">
        <v>136</v>
      </c>
      <c r="H921" s="35" t="s">
        <v>23</v>
      </c>
      <c r="I921" s="42">
        <f t="shared" ref="I921" si="21444">parseTime(G921)-(H926=INT(RIGHT($F921, 1)))</f>
        <v>8</v>
      </c>
      <c r="J921" s="43">
        <f t="shared" ref="J921:J925" si="21445">isClocked(H921)</f>
        <v>1</v>
      </c>
      <c r="K921" s="34" t="s">
        <v>136</v>
      </c>
      <c r="L921" s="35" t="s">
        <v>23</v>
      </c>
      <c r="M921" s="42">
        <f t="shared" ref="M921" si="21446">parseTime(K921)-(L926=INT(RIGHT($F921, 1)))</f>
        <v>8</v>
      </c>
      <c r="N921" s="43">
        <f t="shared" ref="N921:N925" si="21447">isClocked(L921)</f>
        <v>1</v>
      </c>
      <c r="O921" s="34"/>
      <c r="P921" s="35"/>
      <c r="Q921" s="42">
        <f t="shared" ref="Q921" si="21448">parseTime(O921)-(P926=INT(RIGHT($F921, 1)))</f>
        <v>0</v>
      </c>
      <c r="R921" s="43">
        <f t="shared" ref="R921:R925" si="21449">isClocked(P921)</f>
        <v>0</v>
      </c>
      <c r="S921" s="34" t="s">
        <v>227</v>
      </c>
      <c r="T921" s="35" t="s">
        <v>23</v>
      </c>
      <c r="U921" s="42">
        <f t="shared" ref="U921" si="21450">parseTime(S921)-(T926=INT(RIGHT($F921, 1)))</f>
        <v>8</v>
      </c>
      <c r="V921" s="43">
        <f t="shared" ref="V921:V925" si="21451">isClocked(T921)</f>
        <v>1</v>
      </c>
      <c r="W921" s="34" t="s">
        <v>136</v>
      </c>
      <c r="X921" s="35" t="s">
        <v>25</v>
      </c>
      <c r="Y921" s="42">
        <f t="shared" ref="Y921" si="21452">parseTime(W921)-(X926=INT(RIGHT($F921, 1)))</f>
        <v>8</v>
      </c>
      <c r="Z921" s="43">
        <f t="shared" ref="Z921:Z925" si="21453">isClocked(X921)</f>
        <v>1</v>
      </c>
      <c r="AA921" s="34" t="s">
        <v>136</v>
      </c>
      <c r="AB921" s="35" t="s">
        <v>23</v>
      </c>
      <c r="AC921" s="42">
        <f t="shared" ref="AC921" si="21454">parseTime(AA921)-(AB926=INT(RIGHT($F921, 1)))</f>
        <v>8</v>
      </c>
      <c r="AD921" s="43">
        <f t="shared" ref="AD921:AD925" si="21455">isClocked(AB921)</f>
        <v>1</v>
      </c>
      <c r="AE921" s="34" t="s">
        <v>136</v>
      </c>
      <c r="AF921" s="35" t="s">
        <v>39</v>
      </c>
      <c r="AG921" s="42">
        <f t="shared" ref="AG921" si="21456">parseTime(AE921)-(AF926=INT(RIGHT($F921, 1)))</f>
        <v>8</v>
      </c>
      <c r="AH921" s="43">
        <f t="shared" ref="AH921:AH925" si="21457">isClocked(AF921)</f>
        <v>0</v>
      </c>
      <c r="AI921" s="34" t="s">
        <v>136</v>
      </c>
      <c r="AJ921" s="35" t="s">
        <v>23</v>
      </c>
      <c r="AK921" s="42">
        <f>parseTime(AI921)-(AJ926=INT(RIGHT($F921, 1)))</f>
        <v>8</v>
      </c>
      <c r="AL921" s="43">
        <f t="shared" ref="AL921:AL925" si="21458">isClocked(AJ921)</f>
        <v>1</v>
      </c>
      <c r="AM921" s="34"/>
      <c r="AN921" s="35"/>
      <c r="AO921" s="42">
        <f t="shared" ref="AO921" si="21459">parseTime(AM921)-(AN926=INT(RIGHT($F921, 1)))</f>
        <v>0</v>
      </c>
      <c r="AP921" s="43">
        <f t="shared" ref="AP921:AP925" si="21460">isClocked(AN921)</f>
        <v>0</v>
      </c>
      <c r="AQ921" s="34"/>
      <c r="AR921" s="35"/>
      <c r="AS921" s="42">
        <f t="shared" ref="AS921" si="21461">parseTime(AQ921)-(AR926=INT(RIGHT($F921, 1)))</f>
        <v>0</v>
      </c>
      <c r="AT921" s="43">
        <f t="shared" ref="AT921:AT925" si="21462">isClocked(AR921)</f>
        <v>0</v>
      </c>
      <c r="AU921" s="34"/>
      <c r="AV921" s="35"/>
      <c r="AW921" s="42">
        <f>parseTime(AU921)-(AV926=INT(RIGHT($F921, 1)))</f>
        <v>0</v>
      </c>
      <c r="AX921" s="43">
        <f t="shared" ref="AX921:AX925" si="21463">isClocked(AV921)</f>
        <v>0</v>
      </c>
      <c r="AY921" s="34"/>
      <c r="AZ921" s="35"/>
      <c r="BA921" s="42">
        <f>parseTime(AY921)-(AZ926=INT(RIGHT($F921, 1)))</f>
        <v>0</v>
      </c>
      <c r="BB921" s="43">
        <f t="shared" ref="BB921:BB925" si="21464">isClocked(AZ921)</f>
        <v>0</v>
      </c>
      <c r="BC921" s="34"/>
      <c r="BD921" s="35"/>
      <c r="BE921" s="42">
        <f>parseTime(BC921)-(BD926=INT(RIGHT($F921, 1)))</f>
        <v>0</v>
      </c>
      <c r="BF921" s="43">
        <f t="shared" ref="BF921:BF925" si="21465">isClocked(BD921)</f>
        <v>0</v>
      </c>
      <c r="BG921" s="34"/>
      <c r="BH921" s="35"/>
      <c r="BI921" s="42">
        <f>parseTime(BG921)-(BH926=INT(RIGHT($F921, 1)))</f>
        <v>0</v>
      </c>
      <c r="BJ921" s="43">
        <f t="shared" ref="BJ921:BJ925" si="21466">isClocked(BH921)</f>
        <v>0</v>
      </c>
      <c r="BK921" s="34"/>
      <c r="BL921" s="35"/>
      <c r="BM921" s="42">
        <f>parseTime(BK921)-(BL926=INT(RIGHT($F921, 1)))</f>
        <v>0</v>
      </c>
      <c r="BN921" s="43">
        <f t="shared" ref="BN921:BN925" si="21467">isClocked(BL921)</f>
        <v>0</v>
      </c>
      <c r="BO921" s="34"/>
      <c r="BP921" s="35"/>
      <c r="BQ921" s="42">
        <f t="shared" ref="BQ921" si="21468">parseTime(BO921)-(BP926=INT(RIGHT($F921, 1)))</f>
        <v>0</v>
      </c>
      <c r="BR921" s="43">
        <f t="shared" ref="BR921:BR925" si="21469">isClocked(BP921)</f>
        <v>0</v>
      </c>
      <c r="BS921" s="34"/>
      <c r="BT921" s="35"/>
      <c r="BU921" s="42">
        <f t="shared" ref="BU921" si="21470">parseTime(BS921)-(BT926=INT(RIGHT($F921, 1)))</f>
        <v>0</v>
      </c>
      <c r="BV921" s="43">
        <f t="shared" ref="BV921:BV925" si="21471">isClocked(BT921)</f>
        <v>0</v>
      </c>
      <c r="BW921" s="34"/>
      <c r="BX921" s="35"/>
      <c r="BY921" s="42">
        <f t="shared" ref="BY921" si="21472">parseTime(BW921)-(BX926=INT(RIGHT($F921, 1)))</f>
        <v>0</v>
      </c>
      <c r="BZ921" s="43">
        <f t="shared" ref="BZ921:BZ925" si="21473">isClocked(BX921)</f>
        <v>0</v>
      </c>
      <c r="CA921" s="34"/>
      <c r="CB921" s="35"/>
      <c r="CC921" s="42">
        <f t="shared" ref="CC921" si="21474">parseTime(CA921)-(CB926=INT(RIGHT($F921, 1)))</f>
        <v>0</v>
      </c>
      <c r="CD921" s="43">
        <f t="shared" ref="CD921:CD925" si="21475">isClocked(CB921)</f>
        <v>0</v>
      </c>
      <c r="CE921" s="34"/>
      <c r="CF921" s="35"/>
      <c r="CG921" s="42">
        <f t="shared" ref="CG921" si="21476">parseTime(CE921)-(CF926=INT(RIGHT($F921, 1)))</f>
        <v>0</v>
      </c>
      <c r="CH921" s="43">
        <f t="shared" ref="CH921:CH925" si="21477">isClocked(CF921)</f>
        <v>0</v>
      </c>
    </row>
    <row r="922" spans="1:86" x14ac:dyDescent="0.25">
      <c r="A922" s="56" t="s">
        <v>0</v>
      </c>
      <c r="B922" s="57">
        <f t="shared" ref="B922:B985" ca="1" si="21478">SUM(B923:B926)</f>
        <v>48</v>
      </c>
      <c r="C922" s="14" t="s">
        <v>252</v>
      </c>
      <c r="D922" s="14">
        <f t="shared" si="20961"/>
        <v>56.7</v>
      </c>
      <c r="E922" s="55" t="str">
        <f t="shared" ref="E922:E985" si="21479">TEXT(E921, "dddd")</f>
        <v>Friday</v>
      </c>
      <c r="F922" s="51" t="s">
        <v>129</v>
      </c>
      <c r="G922" s="36"/>
      <c r="H922" s="37"/>
      <c r="I922" s="44">
        <f t="shared" ref="I922" si="21480">parseTime(G922)-(H926=INT(RIGHT($F922, 1)))</f>
        <v>0</v>
      </c>
      <c r="J922" s="45">
        <f t="shared" si="21445"/>
        <v>0</v>
      </c>
      <c r="K922" s="36"/>
      <c r="L922" s="37"/>
      <c r="M922" s="44">
        <f t="shared" ref="M922" si="21481">parseTime(K922)-(L926=INT(RIGHT($F922, 1)))</f>
        <v>0</v>
      </c>
      <c r="N922" s="45">
        <f t="shared" si="21447"/>
        <v>0</v>
      </c>
      <c r="O922" s="36"/>
      <c r="P922" s="37"/>
      <c r="Q922" s="44">
        <f t="shared" ref="Q922" si="21482">parseTime(O922)-(P926=INT(RIGHT($F922, 1)))</f>
        <v>0</v>
      </c>
      <c r="R922" s="45">
        <f t="shared" si="21449"/>
        <v>0</v>
      </c>
      <c r="S922" s="36"/>
      <c r="T922" s="37"/>
      <c r="U922" s="44">
        <f t="shared" ref="U922" si="21483">parseTime(S922)-(T926=INT(RIGHT($F922, 1)))</f>
        <v>0</v>
      </c>
      <c r="V922" s="45">
        <f t="shared" si="21451"/>
        <v>0</v>
      </c>
      <c r="W922" s="36"/>
      <c r="X922" s="37"/>
      <c r="Y922" s="44">
        <f t="shared" ref="Y922" si="21484">parseTime(W922)-(X926=INT(RIGHT($F922, 1)))</f>
        <v>0</v>
      </c>
      <c r="Z922" s="45">
        <f t="shared" si="21453"/>
        <v>0</v>
      </c>
      <c r="AA922" s="36"/>
      <c r="AB922" s="37"/>
      <c r="AC922" s="44">
        <f t="shared" ref="AC922" si="21485">parseTime(AA922)-(AB926=INT(RIGHT($F922, 1)))</f>
        <v>0</v>
      </c>
      <c r="AD922" s="45">
        <f t="shared" si="21455"/>
        <v>0</v>
      </c>
      <c r="AE922" s="36"/>
      <c r="AF922" s="37"/>
      <c r="AG922" s="44">
        <f t="shared" ref="AG922" si="21486">parseTime(AE922)-(AF926=INT(RIGHT($F922, 1)))</f>
        <v>0</v>
      </c>
      <c r="AH922" s="45">
        <f t="shared" si="21457"/>
        <v>0</v>
      </c>
      <c r="AI922" s="36"/>
      <c r="AJ922" s="37"/>
      <c r="AK922" s="44">
        <f>parseTime(AI922)-(AJ926=INT(RIGHT($F922, 1)))</f>
        <v>0</v>
      </c>
      <c r="AL922" s="45">
        <f t="shared" si="21458"/>
        <v>0</v>
      </c>
      <c r="AM922" s="36"/>
      <c r="AN922" s="37"/>
      <c r="AO922" s="44">
        <f t="shared" ref="AO922" si="21487">parseTime(AM922)-(AN926=INT(RIGHT($F922, 1)))</f>
        <v>0</v>
      </c>
      <c r="AP922" s="45">
        <f t="shared" si="21460"/>
        <v>0</v>
      </c>
      <c r="AQ922" s="36"/>
      <c r="AR922" s="37"/>
      <c r="AS922" s="44">
        <f t="shared" ref="AS922" si="21488">parseTime(AQ922)-(AR926=INT(RIGHT($F922, 1)))</f>
        <v>0</v>
      </c>
      <c r="AT922" s="45">
        <f t="shared" si="21462"/>
        <v>0</v>
      </c>
      <c r="AU922" s="36"/>
      <c r="AV922" s="37"/>
      <c r="AW922" s="44">
        <f>parseTime(AU922)-(AV926=INT(RIGHT($F922, 1)))</f>
        <v>0</v>
      </c>
      <c r="AX922" s="45">
        <f t="shared" si="21463"/>
        <v>0</v>
      </c>
      <c r="AY922" s="36"/>
      <c r="AZ922" s="37"/>
      <c r="BA922" s="44">
        <f>parseTime(AY922)-(AZ926=INT(RIGHT($F922, 1)))</f>
        <v>0</v>
      </c>
      <c r="BB922" s="45">
        <f t="shared" si="21464"/>
        <v>0</v>
      </c>
      <c r="BC922" s="36"/>
      <c r="BD922" s="37"/>
      <c r="BE922" s="44">
        <f>parseTime(BC922)-(BD926=INT(RIGHT($F922, 1)))</f>
        <v>0</v>
      </c>
      <c r="BF922" s="45">
        <f t="shared" si="21465"/>
        <v>0</v>
      </c>
      <c r="BG922" s="36"/>
      <c r="BH922" s="37"/>
      <c r="BI922" s="44">
        <f>parseTime(BG922)-(BH926=INT(RIGHT($F922, 1)))</f>
        <v>0</v>
      </c>
      <c r="BJ922" s="45">
        <f t="shared" si="21466"/>
        <v>0</v>
      </c>
      <c r="BK922" s="36"/>
      <c r="BL922" s="37"/>
      <c r="BM922" s="44">
        <f>parseTime(BK922)-(BL926=INT(RIGHT($F922, 1)))</f>
        <v>0</v>
      </c>
      <c r="BN922" s="45">
        <f t="shared" si="21467"/>
        <v>0</v>
      </c>
      <c r="BO922" s="36"/>
      <c r="BP922" s="37"/>
      <c r="BQ922" s="44">
        <f t="shared" ref="BQ922" si="21489">parseTime(BO922)-(BP926=INT(RIGHT($F922, 1)))</f>
        <v>0</v>
      </c>
      <c r="BR922" s="45">
        <f t="shared" si="21469"/>
        <v>0</v>
      </c>
      <c r="BS922" s="36"/>
      <c r="BT922" s="37"/>
      <c r="BU922" s="44">
        <f t="shared" ref="BU922" si="21490">parseTime(BS922)-(BT926=INT(RIGHT($F922, 1)))</f>
        <v>0</v>
      </c>
      <c r="BV922" s="45">
        <f t="shared" si="21471"/>
        <v>0</v>
      </c>
      <c r="BW922" s="36"/>
      <c r="BX922" s="37"/>
      <c r="BY922" s="44">
        <f t="shared" ref="BY922" si="21491">parseTime(BW922)-(BX926=INT(RIGHT($F922, 1)))</f>
        <v>0</v>
      </c>
      <c r="BZ922" s="45">
        <f t="shared" si="21473"/>
        <v>0</v>
      </c>
      <c r="CA922" s="36"/>
      <c r="CB922" s="37"/>
      <c r="CC922" s="44">
        <f t="shared" ref="CC922" si="21492">parseTime(CA922)-(CB926=INT(RIGHT($F922, 1)))</f>
        <v>0</v>
      </c>
      <c r="CD922" s="45">
        <f t="shared" si="21475"/>
        <v>0</v>
      </c>
      <c r="CE922" s="36"/>
      <c r="CF922" s="37"/>
      <c r="CG922" s="44">
        <f t="shared" ref="CG922" si="21493">parseTime(CE922)-(CF926=INT(RIGHT($F922, 1)))</f>
        <v>0</v>
      </c>
      <c r="CH922" s="45">
        <f t="shared" si="21477"/>
        <v>0</v>
      </c>
    </row>
    <row r="923" spans="1:86" x14ac:dyDescent="0.25">
      <c r="A923" s="56" t="s">
        <v>117</v>
      </c>
      <c r="B923" s="57">
        <f t="shared" ref="B923" ca="1" si="21494">roleHours(G921:CH927, "MFD")</f>
        <v>40</v>
      </c>
      <c r="C923" s="14">
        <f t="shared" ref="C923:C926" ca="1" si="21495">B923/8</f>
        <v>5</v>
      </c>
      <c r="D923" s="14">
        <f t="shared" ref="D923" ca="1" si="21496">B922-D922</f>
        <v>-8.7000000000000028</v>
      </c>
      <c r="E923" s="20" t="s">
        <v>127</v>
      </c>
      <c r="F923" s="51" t="s">
        <v>130</v>
      </c>
      <c r="G923" s="36"/>
      <c r="H923" s="37"/>
      <c r="I923" s="44">
        <f t="shared" ref="I923" si="21497">parseTime(G923)-(H926=INT(RIGHT($F923, 1)))</f>
        <v>0</v>
      </c>
      <c r="J923" s="45">
        <f t="shared" si="21445"/>
        <v>0</v>
      </c>
      <c r="K923" s="36"/>
      <c r="L923" s="37"/>
      <c r="M923" s="44">
        <f t="shared" ref="M923" si="21498">parseTime(K923)-(L926=INT(RIGHT($F923, 1)))</f>
        <v>0</v>
      </c>
      <c r="N923" s="45">
        <f t="shared" si="21447"/>
        <v>0</v>
      </c>
      <c r="O923" s="36"/>
      <c r="P923" s="37"/>
      <c r="Q923" s="44">
        <f t="shared" ref="Q923" si="21499">parseTime(O923)-(P926=INT(RIGHT($F923, 1)))</f>
        <v>0</v>
      </c>
      <c r="R923" s="45">
        <f t="shared" si="21449"/>
        <v>0</v>
      </c>
      <c r="S923" s="36"/>
      <c r="T923" s="37"/>
      <c r="U923" s="44">
        <f t="shared" ref="U923" si="21500">parseTime(S923)-(T926=INT(RIGHT($F923, 1)))</f>
        <v>0</v>
      </c>
      <c r="V923" s="45">
        <f t="shared" si="21451"/>
        <v>0</v>
      </c>
      <c r="W923" s="36"/>
      <c r="X923" s="37"/>
      <c r="Y923" s="44">
        <f t="shared" ref="Y923" si="21501">parseTime(W923)-(X926=INT(RIGHT($F923, 1)))</f>
        <v>0</v>
      </c>
      <c r="Z923" s="45">
        <f t="shared" si="21453"/>
        <v>0</v>
      </c>
      <c r="AA923" s="36"/>
      <c r="AB923" s="37"/>
      <c r="AC923" s="44">
        <f t="shared" ref="AC923" si="21502">parseTime(AA923)-(AB926=INT(RIGHT($F923, 1)))</f>
        <v>0</v>
      </c>
      <c r="AD923" s="45">
        <f t="shared" si="21455"/>
        <v>0</v>
      </c>
      <c r="AE923" s="36"/>
      <c r="AF923" s="37"/>
      <c r="AG923" s="44">
        <f t="shared" ref="AG923" si="21503">parseTime(AE923)-(AF926=INT(RIGHT($F923, 1)))</f>
        <v>0</v>
      </c>
      <c r="AH923" s="45">
        <f t="shared" si="21457"/>
        <v>0</v>
      </c>
      <c r="AI923" s="36"/>
      <c r="AJ923" s="37"/>
      <c r="AK923" s="44">
        <f>parseTime(AI923)-(AJ926=INT(RIGHT($F923, 1)))</f>
        <v>0</v>
      </c>
      <c r="AL923" s="45">
        <f t="shared" si="21458"/>
        <v>0</v>
      </c>
      <c r="AM923" s="36"/>
      <c r="AN923" s="37"/>
      <c r="AO923" s="44">
        <f t="shared" ref="AO923" si="21504">parseTime(AM923)-(AN926=INT(RIGHT($F923, 1)))</f>
        <v>0</v>
      </c>
      <c r="AP923" s="45">
        <f t="shared" si="21460"/>
        <v>0</v>
      </c>
      <c r="AQ923" s="36"/>
      <c r="AR923" s="37"/>
      <c r="AS923" s="44">
        <f t="shared" ref="AS923" si="21505">parseTime(AQ923)-(AR926=INT(RIGHT($F923, 1)))</f>
        <v>0</v>
      </c>
      <c r="AT923" s="45">
        <f t="shared" si="21462"/>
        <v>0</v>
      </c>
      <c r="AU923" s="36"/>
      <c r="AV923" s="37"/>
      <c r="AW923" s="44">
        <f>parseTime(AU923)-(AV926=INT(RIGHT($F923, 1)))</f>
        <v>0</v>
      </c>
      <c r="AX923" s="45">
        <f t="shared" si="21463"/>
        <v>0</v>
      </c>
      <c r="AY923" s="36"/>
      <c r="AZ923" s="37"/>
      <c r="BA923" s="44">
        <f>parseTime(AY923)-(AZ926=INT(RIGHT($F923, 1)))</f>
        <v>0</v>
      </c>
      <c r="BB923" s="45">
        <f t="shared" si="21464"/>
        <v>0</v>
      </c>
      <c r="BC923" s="36"/>
      <c r="BD923" s="37"/>
      <c r="BE923" s="44">
        <f>parseTime(BC923)-(BD926=INT(RIGHT($F923, 1)))</f>
        <v>0</v>
      </c>
      <c r="BF923" s="45">
        <f t="shared" si="21465"/>
        <v>0</v>
      </c>
      <c r="BG923" s="36"/>
      <c r="BH923" s="37"/>
      <c r="BI923" s="44">
        <f>parseTime(BG923)-(BH926=INT(RIGHT($F923, 1)))</f>
        <v>0</v>
      </c>
      <c r="BJ923" s="45">
        <f t="shared" si="21466"/>
        <v>0</v>
      </c>
      <c r="BK923" s="36"/>
      <c r="BL923" s="37"/>
      <c r="BM923" s="44">
        <f>parseTime(BK923)-(BL926=INT(RIGHT($F923, 1)))</f>
        <v>0</v>
      </c>
      <c r="BN923" s="45">
        <f t="shared" si="21467"/>
        <v>0</v>
      </c>
      <c r="BO923" s="36"/>
      <c r="BP923" s="37"/>
      <c r="BQ923" s="44">
        <f t="shared" ref="BQ923" si="21506">parseTime(BO923)-(BP926=INT(RIGHT($F923, 1)))</f>
        <v>0</v>
      </c>
      <c r="BR923" s="45">
        <f t="shared" si="21469"/>
        <v>0</v>
      </c>
      <c r="BS923" s="36"/>
      <c r="BT923" s="37"/>
      <c r="BU923" s="44">
        <f t="shared" ref="BU923" si="21507">parseTime(BS923)-(BT926=INT(RIGHT($F923, 1)))</f>
        <v>0</v>
      </c>
      <c r="BV923" s="45">
        <f t="shared" si="21471"/>
        <v>0</v>
      </c>
      <c r="BW923" s="36"/>
      <c r="BX923" s="37"/>
      <c r="BY923" s="44">
        <f t="shared" ref="BY923" si="21508">parseTime(BW923)-(BX926=INT(RIGHT($F923, 1)))</f>
        <v>0</v>
      </c>
      <c r="BZ923" s="45">
        <f t="shared" si="21473"/>
        <v>0</v>
      </c>
      <c r="CA923" s="36"/>
      <c r="CB923" s="37"/>
      <c r="CC923" s="44">
        <f t="shared" ref="CC923" si="21509">parseTime(CA923)-(CB926=INT(RIGHT($F923, 1)))</f>
        <v>0</v>
      </c>
      <c r="CD923" s="45">
        <f t="shared" si="21475"/>
        <v>0</v>
      </c>
      <c r="CE923" s="36"/>
      <c r="CF923" s="37"/>
      <c r="CG923" s="44">
        <f t="shared" ref="CG923" si="21510">parseTime(CE923)-(CF926=INT(RIGHT($F923, 1)))</f>
        <v>0</v>
      </c>
      <c r="CH923" s="45">
        <f t="shared" si="21477"/>
        <v>0</v>
      </c>
    </row>
    <row r="924" spans="1:86" x14ac:dyDescent="0.25">
      <c r="A924" s="56"/>
      <c r="B924" s="57"/>
      <c r="C924" s="14">
        <f t="shared" si="21495"/>
        <v>0</v>
      </c>
      <c r="D924" s="14" t="s">
        <v>259</v>
      </c>
      <c r="E924" s="20">
        <v>5</v>
      </c>
      <c r="F924" s="51" t="s">
        <v>131</v>
      </c>
      <c r="G924" s="36"/>
      <c r="H924" s="37"/>
      <c r="I924" s="44">
        <f t="shared" ref="I924" si="21511">parseTime(G924)-(H926=INT(RIGHT($F924, 1)))</f>
        <v>0</v>
      </c>
      <c r="J924" s="45">
        <f t="shared" si="21445"/>
        <v>0</v>
      </c>
      <c r="K924" s="36"/>
      <c r="L924" s="37"/>
      <c r="M924" s="44">
        <f t="shared" ref="M924" si="21512">parseTime(K924)-(L926=INT(RIGHT($F924, 1)))</f>
        <v>0</v>
      </c>
      <c r="N924" s="45">
        <f t="shared" si="21447"/>
        <v>0</v>
      </c>
      <c r="O924" s="36"/>
      <c r="P924" s="37"/>
      <c r="Q924" s="44">
        <f t="shared" ref="Q924" si="21513">parseTime(O924)-(P926=INT(RIGHT($F924, 1)))</f>
        <v>0</v>
      </c>
      <c r="R924" s="45">
        <f t="shared" si="21449"/>
        <v>0</v>
      </c>
      <c r="S924" s="36"/>
      <c r="T924" s="37"/>
      <c r="U924" s="44">
        <f t="shared" ref="U924" si="21514">parseTime(S924)-(T926=INT(RIGHT($F924, 1)))</f>
        <v>0</v>
      </c>
      <c r="V924" s="45">
        <f t="shared" si="21451"/>
        <v>0</v>
      </c>
      <c r="W924" s="36"/>
      <c r="X924" s="37"/>
      <c r="Y924" s="44">
        <f t="shared" ref="Y924" si="21515">parseTime(W924)-(X926=INT(RIGHT($F924, 1)))</f>
        <v>0</v>
      </c>
      <c r="Z924" s="45">
        <f t="shared" si="21453"/>
        <v>0</v>
      </c>
      <c r="AA924" s="36"/>
      <c r="AB924" s="37"/>
      <c r="AC924" s="44">
        <f t="shared" ref="AC924" si="21516">parseTime(AA924)-(AB926=INT(RIGHT($F924, 1)))</f>
        <v>0</v>
      </c>
      <c r="AD924" s="45">
        <f t="shared" si="21455"/>
        <v>0</v>
      </c>
      <c r="AE924" s="36"/>
      <c r="AF924" s="37"/>
      <c r="AG924" s="44">
        <f t="shared" ref="AG924" si="21517">parseTime(AE924)-(AF926=INT(RIGHT($F924, 1)))</f>
        <v>0</v>
      </c>
      <c r="AH924" s="45">
        <f t="shared" si="21457"/>
        <v>0</v>
      </c>
      <c r="AI924" s="36"/>
      <c r="AJ924" s="37"/>
      <c r="AK924" s="44">
        <f>parseTime(AI924)-(AJ926=INT(RIGHT($F924, 1)))</f>
        <v>0</v>
      </c>
      <c r="AL924" s="45">
        <f t="shared" si="21458"/>
        <v>0</v>
      </c>
      <c r="AM924" s="36"/>
      <c r="AN924" s="37"/>
      <c r="AO924" s="44">
        <f t="shared" ref="AO924" si="21518">parseTime(AM924)-(AN926=INT(RIGHT($F924, 1)))</f>
        <v>0</v>
      </c>
      <c r="AP924" s="45">
        <f t="shared" si="21460"/>
        <v>0</v>
      </c>
      <c r="AQ924" s="36"/>
      <c r="AR924" s="37"/>
      <c r="AS924" s="44">
        <f t="shared" ref="AS924" si="21519">parseTime(AQ924)-(AR926=INT(RIGHT($F924, 1)))</f>
        <v>0</v>
      </c>
      <c r="AT924" s="45">
        <f t="shared" si="21462"/>
        <v>0</v>
      </c>
      <c r="AU924" s="36"/>
      <c r="AV924" s="37"/>
      <c r="AW924" s="44">
        <f>parseTime(AU924)-(AV926=INT(RIGHT($F924, 1)))</f>
        <v>0</v>
      </c>
      <c r="AX924" s="45">
        <f t="shared" si="21463"/>
        <v>0</v>
      </c>
      <c r="AY924" s="36"/>
      <c r="AZ924" s="37"/>
      <c r="BA924" s="44">
        <f>parseTime(AY924)-(AZ926=INT(RIGHT($F924, 1)))</f>
        <v>0</v>
      </c>
      <c r="BB924" s="45">
        <f t="shared" si="21464"/>
        <v>0</v>
      </c>
      <c r="BC924" s="36"/>
      <c r="BD924" s="37"/>
      <c r="BE924" s="44">
        <f>parseTime(BC924)-(BD926=INT(RIGHT($F924, 1)))</f>
        <v>0</v>
      </c>
      <c r="BF924" s="45">
        <f t="shared" si="21465"/>
        <v>0</v>
      </c>
      <c r="BG924" s="36"/>
      <c r="BH924" s="37"/>
      <c r="BI924" s="44">
        <f>parseTime(BG924)-(BH926=INT(RIGHT($F924, 1)))</f>
        <v>0</v>
      </c>
      <c r="BJ924" s="45">
        <f t="shared" si="21466"/>
        <v>0</v>
      </c>
      <c r="BK924" s="36"/>
      <c r="BL924" s="37"/>
      <c r="BM924" s="44">
        <f>parseTime(BK924)-(BL926=INT(RIGHT($F924, 1)))</f>
        <v>0</v>
      </c>
      <c r="BN924" s="45">
        <f t="shared" si="21467"/>
        <v>0</v>
      </c>
      <c r="BO924" s="36"/>
      <c r="BP924" s="37"/>
      <c r="BQ924" s="44">
        <f t="shared" ref="BQ924" si="21520">parseTime(BO924)-(BP926=INT(RIGHT($F924, 1)))</f>
        <v>0</v>
      </c>
      <c r="BR924" s="45">
        <f t="shared" si="21469"/>
        <v>0</v>
      </c>
      <c r="BS924" s="36"/>
      <c r="BT924" s="37"/>
      <c r="BU924" s="44">
        <f t="shared" ref="BU924" si="21521">parseTime(BS924)-(BT926=INT(RIGHT($F924, 1)))</f>
        <v>0</v>
      </c>
      <c r="BV924" s="45">
        <f t="shared" si="21471"/>
        <v>0</v>
      </c>
      <c r="BW924" s="36"/>
      <c r="BX924" s="37"/>
      <c r="BY924" s="44">
        <f t="shared" ref="BY924" si="21522">parseTime(BW924)-(BX926=INT(RIGHT($F924, 1)))</f>
        <v>0</v>
      </c>
      <c r="BZ924" s="45">
        <f t="shared" si="21473"/>
        <v>0</v>
      </c>
      <c r="CA924" s="36"/>
      <c r="CB924" s="37"/>
      <c r="CC924" s="44">
        <f t="shared" ref="CC924" si="21523">parseTime(CA924)-(CB926=INT(RIGHT($F924, 1)))</f>
        <v>0</v>
      </c>
      <c r="CD924" s="45">
        <f t="shared" si="21475"/>
        <v>0</v>
      </c>
      <c r="CE924" s="36"/>
      <c r="CF924" s="37"/>
      <c r="CG924" s="44">
        <f t="shared" ref="CG924" si="21524">parseTime(CE924)-(CF926=INT(RIGHT($F924, 1)))</f>
        <v>0</v>
      </c>
      <c r="CH924" s="45">
        <f t="shared" si="21477"/>
        <v>0</v>
      </c>
    </row>
    <row r="925" spans="1:86" x14ac:dyDescent="0.25">
      <c r="A925" s="56" t="s">
        <v>119</v>
      </c>
      <c r="B925" s="57">
        <f t="shared" ref="B925" ca="1" si="21525">roleHours(G921:CH927, "MCC")</f>
        <v>8</v>
      </c>
      <c r="C925" s="14">
        <f t="shared" ca="1" si="21495"/>
        <v>1</v>
      </c>
      <c r="D925" s="14" t="s">
        <v>260</v>
      </c>
      <c r="E925" s="20">
        <v>4.6500000000000004</v>
      </c>
      <c r="F925" s="51" t="s">
        <v>132</v>
      </c>
      <c r="G925" s="36"/>
      <c r="H925" s="37"/>
      <c r="I925" s="44">
        <f t="shared" ref="I925" si="21526">parseTime(G925)-(H926=INT(RIGHT($F925, 1)))</f>
        <v>0</v>
      </c>
      <c r="J925" s="45">
        <f t="shared" si="21445"/>
        <v>0</v>
      </c>
      <c r="K925" s="36"/>
      <c r="L925" s="37"/>
      <c r="M925" s="44">
        <f t="shared" ref="M925" si="21527">parseTime(K925)-(L926=INT(RIGHT($F925, 1)))</f>
        <v>0</v>
      </c>
      <c r="N925" s="45">
        <f t="shared" si="21447"/>
        <v>0</v>
      </c>
      <c r="O925" s="36"/>
      <c r="P925" s="37"/>
      <c r="Q925" s="44">
        <f t="shared" ref="Q925" si="21528">parseTime(O925)-(P926=INT(RIGHT($F925, 1)))</f>
        <v>0</v>
      </c>
      <c r="R925" s="45">
        <f t="shared" si="21449"/>
        <v>0</v>
      </c>
      <c r="S925" s="36"/>
      <c r="T925" s="37"/>
      <c r="U925" s="44">
        <f t="shared" ref="U925" si="21529">parseTime(S925)-(T926=INT(RIGHT($F925, 1)))</f>
        <v>0</v>
      </c>
      <c r="V925" s="45">
        <f t="shared" si="21451"/>
        <v>0</v>
      </c>
      <c r="W925" s="36"/>
      <c r="X925" s="37"/>
      <c r="Y925" s="44">
        <f t="shared" ref="Y925" si="21530">parseTime(W925)-(X926=INT(RIGHT($F925, 1)))</f>
        <v>0</v>
      </c>
      <c r="Z925" s="45">
        <f t="shared" si="21453"/>
        <v>0</v>
      </c>
      <c r="AA925" s="36"/>
      <c r="AB925" s="37"/>
      <c r="AC925" s="44">
        <f t="shared" ref="AC925" si="21531">parseTime(AA925)-(AB926=INT(RIGHT($F925, 1)))</f>
        <v>0</v>
      </c>
      <c r="AD925" s="45">
        <f t="shared" si="21455"/>
        <v>0</v>
      </c>
      <c r="AE925" s="36"/>
      <c r="AF925" s="37"/>
      <c r="AG925" s="44">
        <f t="shared" ref="AG925" si="21532">parseTime(AE925)-(AF926=INT(RIGHT($F925, 1)))</f>
        <v>0</v>
      </c>
      <c r="AH925" s="45">
        <f t="shared" si="21457"/>
        <v>0</v>
      </c>
      <c r="AI925" s="36"/>
      <c r="AJ925" s="37"/>
      <c r="AK925" s="44">
        <f>parseTime(AI925)-(AJ926=INT(RIGHT($F925, 1)))</f>
        <v>0</v>
      </c>
      <c r="AL925" s="45">
        <f t="shared" si="21458"/>
        <v>0</v>
      </c>
      <c r="AM925" s="36"/>
      <c r="AN925" s="37"/>
      <c r="AO925" s="44">
        <f t="shared" ref="AO925" si="21533">parseTime(AM925)-(AN926=INT(RIGHT($F925, 1)))</f>
        <v>0</v>
      </c>
      <c r="AP925" s="45">
        <f t="shared" si="21460"/>
        <v>0</v>
      </c>
      <c r="AQ925" s="36"/>
      <c r="AR925" s="37"/>
      <c r="AS925" s="44">
        <f t="shared" ref="AS925" si="21534">parseTime(AQ925)-(AR926=INT(RIGHT($F925, 1)))</f>
        <v>0</v>
      </c>
      <c r="AT925" s="45">
        <f t="shared" si="21462"/>
        <v>0</v>
      </c>
      <c r="AU925" s="36"/>
      <c r="AV925" s="37"/>
      <c r="AW925" s="44">
        <f>parseTime(AU925)-(AV926=INT(RIGHT($F925, 1)))</f>
        <v>0</v>
      </c>
      <c r="AX925" s="45">
        <f t="shared" si="21463"/>
        <v>0</v>
      </c>
      <c r="AY925" s="36"/>
      <c r="AZ925" s="37"/>
      <c r="BA925" s="44">
        <f>parseTime(AY925)-(AZ926=INT(RIGHT($F925, 1)))</f>
        <v>0</v>
      </c>
      <c r="BB925" s="45">
        <f t="shared" si="21464"/>
        <v>0</v>
      </c>
      <c r="BC925" s="36"/>
      <c r="BD925" s="37"/>
      <c r="BE925" s="44">
        <f>parseTime(BC925)-(BD926=INT(RIGHT($F925, 1)))</f>
        <v>0</v>
      </c>
      <c r="BF925" s="45">
        <f t="shared" si="21465"/>
        <v>0</v>
      </c>
      <c r="BG925" s="36"/>
      <c r="BH925" s="37"/>
      <c r="BI925" s="44">
        <f>parseTime(BG925)-(BH926=INT(RIGHT($F925, 1)))</f>
        <v>0</v>
      </c>
      <c r="BJ925" s="45">
        <f t="shared" si="21466"/>
        <v>0</v>
      </c>
      <c r="BK925" s="36"/>
      <c r="BL925" s="37"/>
      <c r="BM925" s="44">
        <f>parseTime(BK925)-(BL926=INT(RIGHT($F925, 1)))</f>
        <v>0</v>
      </c>
      <c r="BN925" s="45">
        <f t="shared" si="21467"/>
        <v>0</v>
      </c>
      <c r="BO925" s="36"/>
      <c r="BP925" s="37"/>
      <c r="BQ925" s="44">
        <f t="shared" ref="BQ925" si="21535">parseTime(BO925)-(BP926=INT(RIGHT($F925, 1)))</f>
        <v>0</v>
      </c>
      <c r="BR925" s="45">
        <f t="shared" si="21469"/>
        <v>0</v>
      </c>
      <c r="BS925" s="36"/>
      <c r="BT925" s="37"/>
      <c r="BU925" s="44">
        <f t="shared" ref="BU925" si="21536">parseTime(BS925)-(BT926=INT(RIGHT($F925, 1)))</f>
        <v>0</v>
      </c>
      <c r="BV925" s="45">
        <f t="shared" si="21471"/>
        <v>0</v>
      </c>
      <c r="BW925" s="36"/>
      <c r="BX925" s="37"/>
      <c r="BY925" s="44">
        <f t="shared" ref="BY925" si="21537">parseTime(BW925)-(BX926=INT(RIGHT($F925, 1)))</f>
        <v>0</v>
      </c>
      <c r="BZ925" s="45">
        <f t="shared" si="21473"/>
        <v>0</v>
      </c>
      <c r="CA925" s="36"/>
      <c r="CB925" s="37"/>
      <c r="CC925" s="44">
        <f t="shared" ref="CC925" si="21538">parseTime(CA925)-(CB926=INT(RIGHT($F925, 1)))</f>
        <v>0</v>
      </c>
      <c r="CD925" s="45">
        <f t="shared" si="21475"/>
        <v>0</v>
      </c>
      <c r="CE925" s="36"/>
      <c r="CF925" s="37"/>
      <c r="CG925" s="44">
        <f t="shared" ref="CG925" si="21539">parseTime(CE925)-(CF926=INT(RIGHT($F925, 1)))</f>
        <v>0</v>
      </c>
      <c r="CH925" s="45">
        <f t="shared" si="21477"/>
        <v>0</v>
      </c>
    </row>
    <row r="926" spans="1:86" x14ac:dyDescent="0.25">
      <c r="A926" s="56"/>
      <c r="B926" s="57"/>
      <c r="C926" s="14">
        <f t="shared" si="21495"/>
        <v>0</v>
      </c>
      <c r="D926" s="14"/>
      <c r="E926" s="20">
        <f t="shared" ref="E926" si="21540">((7.5/2)-0.5+E925)*8</f>
        <v>63.2</v>
      </c>
      <c r="F926" s="51"/>
      <c r="G926" s="46" t="s">
        <v>134</v>
      </c>
      <c r="H926" s="38">
        <f t="shared" ref="H926" si="21541">lunchAdjust(G921:H925)</f>
        <v>1</v>
      </c>
      <c r="I926" s="48" t="s">
        <v>0</v>
      </c>
      <c r="J926" s="39">
        <f t="shared" ref="J926" si="21542">SUMPRODUCT(I921:I925*J921:J925)</f>
        <v>8</v>
      </c>
      <c r="K926" s="46" t="s">
        <v>134</v>
      </c>
      <c r="L926" s="38">
        <f t="shared" ref="L926" si="21543">lunchAdjust(K921:L925)</f>
        <v>1</v>
      </c>
      <c r="M926" s="48" t="s">
        <v>0</v>
      </c>
      <c r="N926" s="39">
        <f t="shared" ref="N926" si="21544">SUMPRODUCT(M921:M925*N921:N925)</f>
        <v>8</v>
      </c>
      <c r="O926" s="46" t="s">
        <v>134</v>
      </c>
      <c r="P926" s="38">
        <f t="shared" ref="P926" si="21545">lunchAdjust(O921:P925)</f>
        <v>0</v>
      </c>
      <c r="Q926" s="48" t="s">
        <v>0</v>
      </c>
      <c r="R926" s="39">
        <f t="shared" ref="R926" si="21546">SUMPRODUCT(Q921:Q925*R921:R925)</f>
        <v>0</v>
      </c>
      <c r="S926" s="46" t="s">
        <v>134</v>
      </c>
      <c r="T926" s="38">
        <f t="shared" ref="T926" si="21547">lunchAdjust(S921:T925)</f>
        <v>1</v>
      </c>
      <c r="U926" s="48" t="s">
        <v>0</v>
      </c>
      <c r="V926" s="39">
        <f t="shared" ref="V926" si="21548">SUMPRODUCT(U921:U925*V921:V925)</f>
        <v>8</v>
      </c>
      <c r="W926" s="46" t="s">
        <v>134</v>
      </c>
      <c r="X926" s="38">
        <f t="shared" ref="X926" si="21549">lunchAdjust(W921:X925)</f>
        <v>1</v>
      </c>
      <c r="Y926" s="48" t="s">
        <v>0</v>
      </c>
      <c r="Z926" s="39">
        <f t="shared" ref="Z926" si="21550">SUMPRODUCT(Y921:Y925*Z921:Z925)</f>
        <v>8</v>
      </c>
      <c r="AA926" s="46" t="s">
        <v>134</v>
      </c>
      <c r="AB926" s="38">
        <f t="shared" ref="AB926" si="21551">lunchAdjust(AA921:AB925)</f>
        <v>1</v>
      </c>
      <c r="AC926" s="48" t="s">
        <v>0</v>
      </c>
      <c r="AD926" s="39">
        <f t="shared" ref="AD926" si="21552">SUMPRODUCT(AC921:AC925*AD921:AD925)</f>
        <v>8</v>
      </c>
      <c r="AE926" s="46" t="s">
        <v>134</v>
      </c>
      <c r="AF926" s="38">
        <f t="shared" ref="AF926" si="21553">lunchAdjust(AE921:AF925)</f>
        <v>1</v>
      </c>
      <c r="AG926" s="48" t="s">
        <v>0</v>
      </c>
      <c r="AH926" s="39">
        <f t="shared" ref="AH926" si="21554">SUMPRODUCT(AG921:AG925*AH921:AH925)</f>
        <v>0</v>
      </c>
      <c r="AI926" s="46" t="s">
        <v>134</v>
      </c>
      <c r="AJ926" s="38">
        <f t="shared" ref="AJ926" si="21555">lunchAdjust(AI921:AJ925)</f>
        <v>1</v>
      </c>
      <c r="AK926" s="48" t="s">
        <v>0</v>
      </c>
      <c r="AL926" s="39">
        <f t="shared" ref="AL926" si="21556">SUMPRODUCT(AK921:AK925*AL921:AL925)</f>
        <v>8</v>
      </c>
      <c r="AM926" s="46" t="s">
        <v>134</v>
      </c>
      <c r="AN926" s="38">
        <f t="shared" ref="AN926" si="21557">lunchAdjust(AM921:AN925)</f>
        <v>0</v>
      </c>
      <c r="AO926" s="48" t="s">
        <v>0</v>
      </c>
      <c r="AP926" s="39">
        <f t="shared" ref="AP926" si="21558">SUMPRODUCT(AO921:AO925*AP921:AP925)</f>
        <v>0</v>
      </c>
      <c r="AQ926" s="46" t="s">
        <v>134</v>
      </c>
      <c r="AR926" s="38">
        <f t="shared" ref="AR926" si="21559">lunchAdjust(AQ921:AR925)</f>
        <v>0</v>
      </c>
      <c r="AS926" s="48" t="s">
        <v>0</v>
      </c>
      <c r="AT926" s="39">
        <f t="shared" ref="AT926" si="21560">SUMPRODUCT(AS921:AS925*AT921:AT925)</f>
        <v>0</v>
      </c>
      <c r="AU926" s="46" t="s">
        <v>134</v>
      </c>
      <c r="AV926" s="38">
        <f t="shared" ref="AV926" si="21561">lunchAdjust(AU921:AV925)</f>
        <v>0</v>
      </c>
      <c r="AW926" s="48" t="s">
        <v>0</v>
      </c>
      <c r="AX926" s="39">
        <f t="shared" ref="AX926" si="21562">SUMPRODUCT(AW921:AW925*AX921:AX925)</f>
        <v>0</v>
      </c>
      <c r="AY926" s="46" t="s">
        <v>134</v>
      </c>
      <c r="AZ926" s="38">
        <f t="shared" ref="AZ926" si="21563">lunchAdjust(AY921:AZ925)</f>
        <v>0</v>
      </c>
      <c r="BA926" s="48" t="s">
        <v>0</v>
      </c>
      <c r="BB926" s="39">
        <f t="shared" ref="BB926" si="21564">SUMPRODUCT(BA921:BA925*BB921:BB925)</f>
        <v>0</v>
      </c>
      <c r="BC926" s="46" t="s">
        <v>134</v>
      </c>
      <c r="BD926" s="38">
        <f t="shared" ref="BD926" si="21565">lunchAdjust(BC921:BD925)</f>
        <v>0</v>
      </c>
      <c r="BE926" s="48" t="s">
        <v>0</v>
      </c>
      <c r="BF926" s="39">
        <f t="shared" ref="BF926" si="21566">SUMPRODUCT(BE921:BE925*BF921:BF925)</f>
        <v>0</v>
      </c>
      <c r="BG926" s="46" t="s">
        <v>134</v>
      </c>
      <c r="BH926" s="38">
        <f t="shared" ref="BH926" si="21567">lunchAdjust(BG921:BH925)</f>
        <v>0</v>
      </c>
      <c r="BI926" s="48" t="s">
        <v>0</v>
      </c>
      <c r="BJ926" s="39">
        <f t="shared" ref="BJ926" si="21568">SUMPRODUCT(BI921:BI925*BJ921:BJ925)</f>
        <v>0</v>
      </c>
      <c r="BK926" s="46" t="s">
        <v>134</v>
      </c>
      <c r="BL926" s="38">
        <f t="shared" ref="BL926" si="21569">lunchAdjust(BK921:BL925)</f>
        <v>0</v>
      </c>
      <c r="BM926" s="48" t="s">
        <v>0</v>
      </c>
      <c r="BN926" s="39">
        <f t="shared" ref="BN926" si="21570">SUMPRODUCT(BM921:BM925*BN921:BN925)</f>
        <v>0</v>
      </c>
      <c r="BO926" s="46" t="s">
        <v>134</v>
      </c>
      <c r="BP926" s="38">
        <f t="shared" ref="BP926" si="21571">lunchAdjust(BO921:BP925)</f>
        <v>0</v>
      </c>
      <c r="BQ926" s="48" t="s">
        <v>0</v>
      </c>
      <c r="BR926" s="39">
        <f t="shared" ref="BR926" si="21572">SUMPRODUCT(BQ921:BQ925*BR921:BR925)</f>
        <v>0</v>
      </c>
      <c r="BS926" s="46" t="s">
        <v>134</v>
      </c>
      <c r="BT926" s="38">
        <f t="shared" ref="BT926" si="21573">lunchAdjust(BS921:BT925)</f>
        <v>0</v>
      </c>
      <c r="BU926" s="48" t="s">
        <v>0</v>
      </c>
      <c r="BV926" s="39">
        <f t="shared" ref="BV926" si="21574">SUMPRODUCT(BU921:BU925*BV921:BV925)</f>
        <v>0</v>
      </c>
      <c r="BW926" s="46" t="s">
        <v>134</v>
      </c>
      <c r="BX926" s="38">
        <f t="shared" ref="BX926" si="21575">lunchAdjust(BW921:BX925)</f>
        <v>0</v>
      </c>
      <c r="BY926" s="48" t="s">
        <v>0</v>
      </c>
      <c r="BZ926" s="39">
        <f t="shared" ref="BZ926" si="21576">SUMPRODUCT(BY921:BY925*BZ921:BZ925)</f>
        <v>0</v>
      </c>
      <c r="CA926" s="46" t="s">
        <v>134</v>
      </c>
      <c r="CB926" s="38">
        <f t="shared" ref="CB926" si="21577">lunchAdjust(CA921:CB925)</f>
        <v>0</v>
      </c>
      <c r="CC926" s="48" t="s">
        <v>0</v>
      </c>
      <c r="CD926" s="39">
        <f t="shared" ref="CD926" si="21578">SUMPRODUCT(CC921:CC925*CD921:CD925)</f>
        <v>0</v>
      </c>
      <c r="CE926" s="46" t="s">
        <v>134</v>
      </c>
      <c r="CF926" s="38">
        <f t="shared" ref="CF926" si="21579">lunchAdjust(CE921:CF925)</f>
        <v>0</v>
      </c>
      <c r="CG926" s="48" t="s">
        <v>0</v>
      </c>
      <c r="CH926" s="39">
        <f t="shared" ref="CH926" si="21580">SUMPRODUCT(CG921:CG925*CH921:CH925)</f>
        <v>0</v>
      </c>
    </row>
    <row r="927" spans="1:86" ht="15.75" thickBot="1" x14ac:dyDescent="0.3">
      <c r="A927" s="58" t="s">
        <v>121</v>
      </c>
      <c r="B927" s="59">
        <f t="shared" ref="B927" ca="1" si="21581">roleHours(G921:CH927, "OUT")</f>
        <v>0</v>
      </c>
      <c r="C927" s="54" t="s">
        <v>137</v>
      </c>
      <c r="D927" s="22">
        <f t="shared" ref="D927" ca="1" si="21582">roleHours(G921:CH927, "PTO")</f>
        <v>8</v>
      </c>
      <c r="E927" s="23">
        <f t="shared" ref="E927" ca="1" si="21583">E926-B922</f>
        <v>15.200000000000003</v>
      </c>
      <c r="F927" s="52"/>
      <c r="G927" s="47" t="s">
        <v>39</v>
      </c>
      <c r="H927" s="40">
        <f t="shared" si="20721"/>
        <v>0</v>
      </c>
      <c r="I927" s="49" t="s">
        <v>135</v>
      </c>
      <c r="J927" s="41">
        <f t="shared" ref="J927" si="21584">J926*G$4</f>
        <v>0</v>
      </c>
      <c r="K927" s="47" t="s">
        <v>39</v>
      </c>
      <c r="L927" s="40">
        <f t="shared" ref="L927" si="21585">SUMPRODUCT(M921:M925*(L921:L925="PTO"))+SUMPRODUCT(M921:M925*(L921:L925="HOL"))</f>
        <v>0</v>
      </c>
      <c r="M927" s="49" t="s">
        <v>135</v>
      </c>
      <c r="N927" s="41">
        <f t="shared" ref="N927" si="21586">N926*K$4</f>
        <v>0</v>
      </c>
      <c r="O927" s="47" t="s">
        <v>39</v>
      </c>
      <c r="P927" s="40">
        <f t="shared" ref="P927" si="21587">SUMPRODUCT(Q921:Q925*(P921:P925="PTO"))+SUMPRODUCT(Q921:Q925*(P921:P925="HOL"))</f>
        <v>0</v>
      </c>
      <c r="Q927" s="49" t="s">
        <v>135</v>
      </c>
      <c r="R927" s="41">
        <f t="shared" ref="R927" si="21588">R926*O$4</f>
        <v>0</v>
      </c>
      <c r="S927" s="47" t="s">
        <v>39</v>
      </c>
      <c r="T927" s="40">
        <f t="shared" ref="T927" si="21589">SUMPRODUCT(U921:U925*(T921:T925="PTO"))+SUMPRODUCT(U921:U925*(T921:T925="HOL"))</f>
        <v>0</v>
      </c>
      <c r="U927" s="49" t="s">
        <v>135</v>
      </c>
      <c r="V927" s="41">
        <f t="shared" ref="V927" si="21590">V926*S$4</f>
        <v>0</v>
      </c>
      <c r="W927" s="47" t="s">
        <v>39</v>
      </c>
      <c r="X927" s="40">
        <f t="shared" ref="X927" si="21591">SUMPRODUCT(Y921:Y925*(X921:X925="PTO"))+SUMPRODUCT(Y921:Y925*(X921:X925="HOL"))</f>
        <v>0</v>
      </c>
      <c r="Y927" s="49" t="s">
        <v>135</v>
      </c>
      <c r="Z927" s="41">
        <f t="shared" ref="Z927" si="21592">Z926*W$4</f>
        <v>8</v>
      </c>
      <c r="AA927" s="47" t="s">
        <v>39</v>
      </c>
      <c r="AB927" s="40">
        <f t="shared" ref="AB927" si="21593">SUMPRODUCT(AC921:AC925*(AB921:AB925="PTO"))+SUMPRODUCT(AC921:AC925*(AB921:AB925="HOL"))</f>
        <v>0</v>
      </c>
      <c r="AC927" s="49" t="s">
        <v>135</v>
      </c>
      <c r="AD927" s="41">
        <f t="shared" ref="AD927" si="21594">AD926*AA$4</f>
        <v>8</v>
      </c>
      <c r="AE927" s="47" t="s">
        <v>39</v>
      </c>
      <c r="AF927" s="40">
        <f t="shared" ref="AF927" si="21595">SUMPRODUCT(AG921:AG925*(AF921:AF925="PTO"))+SUMPRODUCT(AG921:AG925*(AF921:AF925="HOL"))</f>
        <v>8</v>
      </c>
      <c r="AG927" s="49" t="s">
        <v>135</v>
      </c>
      <c r="AH927" s="41">
        <f t="shared" ref="AH927" si="21596">AH926*AE$4</f>
        <v>0</v>
      </c>
      <c r="AI927" s="47" t="s">
        <v>39</v>
      </c>
      <c r="AJ927" s="40">
        <f t="shared" ref="AJ927" si="21597">SUMPRODUCT(AK921:AK925*(AJ921:AJ925="PTO"))+SUMPRODUCT(AK921:AK925*(AJ921:AJ925="HOL"))</f>
        <v>0</v>
      </c>
      <c r="AK927" s="49" t="s">
        <v>135</v>
      </c>
      <c r="AL927" s="41">
        <f>AL926*AI$4</f>
        <v>8</v>
      </c>
      <c r="AM927" s="47" t="s">
        <v>39</v>
      </c>
      <c r="AN927" s="40">
        <f t="shared" ref="AN927" si="21598">SUMPRODUCT(AO921:AO925*(AN921:AN925="PTO"))+SUMPRODUCT(AO921:AO925*(AN921:AN925="HOL"))</f>
        <v>0</v>
      </c>
      <c r="AO927" s="49" t="s">
        <v>135</v>
      </c>
      <c r="AP927" s="41">
        <f t="shared" ref="AP927" si="21599">AP926*AM$4</f>
        <v>0</v>
      </c>
      <c r="AQ927" s="47" t="s">
        <v>39</v>
      </c>
      <c r="AR927" s="40">
        <f t="shared" ref="AR927" si="21600">SUMPRODUCT(AS921:AS925*(AR921:AR925="PTO"))+SUMPRODUCT(AS921:AS925*(AR921:AR925="HOL"))</f>
        <v>0</v>
      </c>
      <c r="AS927" s="49" t="s">
        <v>135</v>
      </c>
      <c r="AT927" s="41">
        <f t="shared" ref="AT927" si="21601">AT926*AQ$4</f>
        <v>0</v>
      </c>
      <c r="AU927" s="47" t="s">
        <v>39</v>
      </c>
      <c r="AV927" s="40">
        <f t="shared" ref="AV927" si="21602">SUMPRODUCT(AW921:AW925*(AV921:AV925="PTO"))+SUMPRODUCT(AW921:AW925*(AV921:AV925="HOL"))</f>
        <v>0</v>
      </c>
      <c r="AW927" s="49" t="s">
        <v>135</v>
      </c>
      <c r="AX927" s="41">
        <f>AX926*AU$4</f>
        <v>0</v>
      </c>
      <c r="AY927" s="47" t="s">
        <v>39</v>
      </c>
      <c r="AZ927" s="40">
        <f t="shared" ref="AZ927" si="21603">SUMPRODUCT(BA921:BA925*(AZ921:AZ925="PTO"))+SUMPRODUCT(BA921:BA925*(AZ921:AZ925="HOL"))</f>
        <v>0</v>
      </c>
      <c r="BA927" s="49" t="s">
        <v>135</v>
      </c>
      <c r="BB927" s="41">
        <f>BB926*AY$4</f>
        <v>0</v>
      </c>
      <c r="BC927" s="47" t="s">
        <v>39</v>
      </c>
      <c r="BD927" s="40">
        <f t="shared" ref="BD927" si="21604">SUMPRODUCT(BE921:BE925*(BD921:BD925="PTO"))+SUMPRODUCT(BE921:BE925*(BD921:BD925="HOL"))</f>
        <v>0</v>
      </c>
      <c r="BE927" s="49" t="s">
        <v>135</v>
      </c>
      <c r="BF927" s="41">
        <f>BF926*BC$4</f>
        <v>0</v>
      </c>
      <c r="BG927" s="47" t="s">
        <v>39</v>
      </c>
      <c r="BH927" s="40">
        <f t="shared" ref="BH927" si="21605">SUMPRODUCT(BI921:BI925*(BH921:BH925="PTO"))+SUMPRODUCT(BI921:BI925*(BH921:BH925="HOL"))</f>
        <v>0</v>
      </c>
      <c r="BI927" s="49" t="s">
        <v>135</v>
      </c>
      <c r="BJ927" s="41">
        <f>BJ926*BG$4</f>
        <v>0</v>
      </c>
      <c r="BK927" s="47" t="s">
        <v>39</v>
      </c>
      <c r="BL927" s="40">
        <f t="shared" ref="BL927" si="21606">SUMPRODUCT(BM921:BM925*(BL921:BL925="PTO"))+SUMPRODUCT(BM921:BM925*(BL921:BL925="HOL"))</f>
        <v>0</v>
      </c>
      <c r="BM927" s="49" t="s">
        <v>135</v>
      </c>
      <c r="BN927" s="41">
        <f>BN926*BK$4</f>
        <v>0</v>
      </c>
      <c r="BO927" s="47" t="s">
        <v>39</v>
      </c>
      <c r="BP927" s="40">
        <f t="shared" ref="BP927" si="21607">SUMPRODUCT(BQ921:BQ925*(BP921:BP925="PTO"))+SUMPRODUCT(BQ921:BQ925*(BP921:BP925="HOL"))</f>
        <v>0</v>
      </c>
      <c r="BQ927" s="49" t="s">
        <v>135</v>
      </c>
      <c r="BR927" s="41">
        <f t="shared" ref="BR927" si="21608">BR926*BO$4</f>
        <v>0</v>
      </c>
      <c r="BS927" s="47" t="s">
        <v>39</v>
      </c>
      <c r="BT927" s="40">
        <f t="shared" ref="BT927" si="21609">SUMPRODUCT(BU921:BU925*(BT921:BT925="PTO"))+SUMPRODUCT(BU921:BU925*(BT921:BT925="HOL"))</f>
        <v>0</v>
      </c>
      <c r="BU927" s="49" t="s">
        <v>135</v>
      </c>
      <c r="BV927" s="41">
        <f t="shared" ref="BV927" si="21610">BV926*BS$4</f>
        <v>0</v>
      </c>
      <c r="BW927" s="47" t="s">
        <v>39</v>
      </c>
      <c r="BX927" s="40">
        <f t="shared" ref="BX927" si="21611">SUMPRODUCT(BY921:BY925*(BX921:BX925="PTO"))+SUMPRODUCT(BY921:BY925*(BX921:BX925="HOL"))</f>
        <v>0</v>
      </c>
      <c r="BY927" s="49" t="s">
        <v>135</v>
      </c>
      <c r="BZ927" s="41">
        <f t="shared" ref="BZ927" si="21612">BZ926*BW$4</f>
        <v>0</v>
      </c>
      <c r="CA927" s="47" t="s">
        <v>39</v>
      </c>
      <c r="CB927" s="40">
        <f t="shared" ref="CB927" si="21613">SUMPRODUCT(CC921:CC925*(CB921:CB925="PTO"))+SUMPRODUCT(CC921:CC925*(CB921:CB925="HOL"))</f>
        <v>0</v>
      </c>
      <c r="CC927" s="49" t="s">
        <v>135</v>
      </c>
      <c r="CD927" s="41">
        <f t="shared" ref="CD927" si="21614">CD926*CA$4</f>
        <v>0</v>
      </c>
      <c r="CE927" s="47" t="s">
        <v>39</v>
      </c>
      <c r="CF927" s="40">
        <f t="shared" ref="CF927" si="21615">SUMPRODUCT(CG921:CG925*(CF921:CF925="PTO"))+SUMPRODUCT(CG921:CG925*(CF921:CF925="HOL"))</f>
        <v>0</v>
      </c>
      <c r="CG927" s="49" t="s">
        <v>135</v>
      </c>
      <c r="CH927" s="41">
        <f t="shared" ref="CH927" si="21616">CH926*CE$4</f>
        <v>0</v>
      </c>
    </row>
    <row r="928" spans="1:86" x14ac:dyDescent="0.25">
      <c r="A928" s="70" t="s">
        <v>133</v>
      </c>
      <c r="B928" s="71">
        <f t="shared" ref="B928" ca="1" si="21617">D928-B929</f>
        <v>19.399999999999999</v>
      </c>
      <c r="C928" s="72" t="s">
        <v>122</v>
      </c>
      <c r="D928" s="71">
        <f>IFERROR(INDEX(Holidays[FTE], MATCH(Entry!E928, Holidays[Date], 0)), 1)*8*INDEX(FTEguide[[1]:[12]], MATCH(Entry!E929, FTEguide[Weekday], 0), IF(Entry!E931&gt;0, Entry!E931, MONTH(Entry!E928)))</f>
        <v>27.4</v>
      </c>
      <c r="E928" s="60">
        <f t="shared" si="20241"/>
        <v>43960</v>
      </c>
      <c r="F928" s="50" t="s">
        <v>128</v>
      </c>
      <c r="G928" s="34"/>
      <c r="H928" s="35"/>
      <c r="I928" s="42">
        <f t="shared" ref="I928" si="21618">parseTime(G928)-(H933=INT(RIGHT($F928, 1)))</f>
        <v>0</v>
      </c>
      <c r="J928" s="43">
        <f t="shared" ref="J928:J932" si="21619">isClocked(H928)</f>
        <v>0</v>
      </c>
      <c r="K928" s="34"/>
      <c r="L928" s="35"/>
      <c r="M928" s="42">
        <f t="shared" ref="M928" si="21620">parseTime(K928)-(L933=INT(RIGHT($F928, 1)))</f>
        <v>0</v>
      </c>
      <c r="N928" s="43">
        <f t="shared" ref="N928:N932" si="21621">isClocked(L928)</f>
        <v>0</v>
      </c>
      <c r="O928" s="34"/>
      <c r="P928" s="35"/>
      <c r="Q928" s="42">
        <f t="shared" ref="Q928" si="21622">parseTime(O928)-(P933=INT(RIGHT($F928, 1)))</f>
        <v>0</v>
      </c>
      <c r="R928" s="43">
        <f t="shared" ref="R928:R932" si="21623">isClocked(P928)</f>
        <v>0</v>
      </c>
      <c r="S928" s="34"/>
      <c r="T928" s="35"/>
      <c r="U928" s="42">
        <f t="shared" ref="U928" si="21624">parseTime(S928)-(T933=INT(RIGHT($F928, 1)))</f>
        <v>0</v>
      </c>
      <c r="V928" s="43">
        <f t="shared" ref="V928:V932" si="21625">isClocked(T928)</f>
        <v>0</v>
      </c>
      <c r="W928" s="34"/>
      <c r="X928" s="35"/>
      <c r="Y928" s="42">
        <f t="shared" ref="Y928" si="21626">parseTime(W928)-(X933=INT(RIGHT($F928, 1)))</f>
        <v>0</v>
      </c>
      <c r="Z928" s="43">
        <f t="shared" ref="Z928:Z932" si="21627">isClocked(X928)</f>
        <v>0</v>
      </c>
      <c r="AA928" s="34"/>
      <c r="AB928" s="35"/>
      <c r="AC928" s="42">
        <f t="shared" ref="AC928" si="21628">parseTime(AA928)-(AB933=INT(RIGHT($F928, 1)))</f>
        <v>0</v>
      </c>
      <c r="AD928" s="43">
        <f t="shared" ref="AD928:AD932" si="21629">isClocked(AB928)</f>
        <v>0</v>
      </c>
      <c r="AE928" s="34"/>
      <c r="AF928" s="35"/>
      <c r="AG928" s="42">
        <f t="shared" ref="AG928" si="21630">parseTime(AE928)-(AF933=INT(RIGHT($F928, 1)))</f>
        <v>0</v>
      </c>
      <c r="AH928" s="43">
        <f t="shared" ref="AH928:AH932" si="21631">isClocked(AF928)</f>
        <v>0</v>
      </c>
      <c r="AI928" s="34" t="s">
        <v>136</v>
      </c>
      <c r="AJ928" s="35" t="s">
        <v>23</v>
      </c>
      <c r="AK928" s="42">
        <f>parseTime(AI928)-(AJ933=INT(RIGHT($F928, 1)))</f>
        <v>8</v>
      </c>
      <c r="AL928" s="43">
        <f t="shared" ref="AL928:AL932" si="21632">isClocked(AJ928)</f>
        <v>1</v>
      </c>
      <c r="AM928" s="34"/>
      <c r="AN928" s="35"/>
      <c r="AO928" s="42">
        <f t="shared" ref="AO928" si="21633">parseTime(AM928)-(AN933=INT(RIGHT($F928, 1)))</f>
        <v>0</v>
      </c>
      <c r="AP928" s="43">
        <f t="shared" ref="AP928:AP932" si="21634">isClocked(AN928)</f>
        <v>0</v>
      </c>
      <c r="AQ928" s="34"/>
      <c r="AR928" s="35"/>
      <c r="AS928" s="42">
        <f t="shared" ref="AS928" si="21635">parseTime(AQ928)-(AR933=INT(RIGHT($F928, 1)))</f>
        <v>0</v>
      </c>
      <c r="AT928" s="43">
        <f t="shared" ref="AT928:AT932" si="21636">isClocked(AR928)</f>
        <v>0</v>
      </c>
      <c r="AU928" s="34"/>
      <c r="AV928" s="35"/>
      <c r="AW928" s="42">
        <f>parseTime(AU928)-(AV933=INT(RIGHT($F928, 1)))</f>
        <v>0</v>
      </c>
      <c r="AX928" s="43">
        <f t="shared" ref="AX928:AX932" si="21637">isClocked(AV928)</f>
        <v>0</v>
      </c>
      <c r="AY928" s="34"/>
      <c r="AZ928" s="35"/>
      <c r="BA928" s="42">
        <f>parseTime(AY928)-(AZ933=INT(RIGHT($F928, 1)))</f>
        <v>0</v>
      </c>
      <c r="BB928" s="43">
        <f t="shared" ref="BB928:BB932" si="21638">isClocked(AZ928)</f>
        <v>0</v>
      </c>
      <c r="BC928" s="34"/>
      <c r="BD928" s="35"/>
      <c r="BE928" s="42">
        <f>parseTime(BC928)-(BD933=INT(RIGHT($F928, 1)))</f>
        <v>0</v>
      </c>
      <c r="BF928" s="43">
        <f t="shared" ref="BF928:BF932" si="21639">isClocked(BD928)</f>
        <v>0</v>
      </c>
      <c r="BG928" s="34"/>
      <c r="BH928" s="35"/>
      <c r="BI928" s="42">
        <f>parseTime(BG928)-(BH933=INT(RIGHT($F928, 1)))</f>
        <v>0</v>
      </c>
      <c r="BJ928" s="43">
        <f t="shared" ref="BJ928:BJ932" si="21640">isClocked(BH928)</f>
        <v>0</v>
      </c>
      <c r="BK928" s="34"/>
      <c r="BL928" s="35"/>
      <c r="BM928" s="42">
        <f>parseTime(BK928)-(BL933=INT(RIGHT($F928, 1)))</f>
        <v>0</v>
      </c>
      <c r="BN928" s="43">
        <f t="shared" ref="BN928:BN932" si="21641">isClocked(BL928)</f>
        <v>0</v>
      </c>
      <c r="BO928" s="34"/>
      <c r="BP928" s="35"/>
      <c r="BQ928" s="42">
        <f t="shared" ref="BQ928" si="21642">parseTime(BO928)-(BP933=INT(RIGHT($F928, 1)))</f>
        <v>0</v>
      </c>
      <c r="BR928" s="43">
        <f t="shared" ref="BR928:BR932" si="21643">isClocked(BP928)</f>
        <v>0</v>
      </c>
      <c r="BS928" s="34"/>
      <c r="BT928" s="35"/>
      <c r="BU928" s="42">
        <f t="shared" ref="BU928" si="21644">parseTime(BS928)-(BT933=INT(RIGHT($F928, 1)))</f>
        <v>0</v>
      </c>
      <c r="BV928" s="43">
        <f t="shared" ref="BV928:BV932" si="21645">isClocked(BT928)</f>
        <v>0</v>
      </c>
      <c r="BW928" s="34"/>
      <c r="BX928" s="35"/>
      <c r="BY928" s="42">
        <f t="shared" ref="BY928" si="21646">parseTime(BW928)-(BX933=INT(RIGHT($F928, 1)))</f>
        <v>0</v>
      </c>
      <c r="BZ928" s="43">
        <f t="shared" ref="BZ928:BZ932" si="21647">isClocked(BX928)</f>
        <v>0</v>
      </c>
      <c r="CA928" s="34"/>
      <c r="CB928" s="35"/>
      <c r="CC928" s="42">
        <f t="shared" ref="CC928" si="21648">parseTime(CA928)-(CB933=INT(RIGHT($F928, 1)))</f>
        <v>0</v>
      </c>
      <c r="CD928" s="43">
        <f t="shared" ref="CD928:CD932" si="21649">isClocked(CB928)</f>
        <v>0</v>
      </c>
      <c r="CE928" s="34"/>
      <c r="CF928" s="35"/>
      <c r="CG928" s="42">
        <f t="shared" ref="CG928" si="21650">parseTime(CE928)-(CF933=INT(RIGHT($F928, 1)))</f>
        <v>0</v>
      </c>
      <c r="CH928" s="43">
        <f t="shared" ref="CH928:CH932" si="21651">isClocked(CF928)</f>
        <v>0</v>
      </c>
    </row>
    <row r="929" spans="1:86" x14ac:dyDescent="0.25">
      <c r="A929" s="56" t="s">
        <v>0</v>
      </c>
      <c r="B929" s="57">
        <f t="shared" ca="1" si="21478"/>
        <v>8</v>
      </c>
      <c r="C929" s="14" t="s">
        <v>252</v>
      </c>
      <c r="D929" s="14">
        <f t="shared" si="20961"/>
        <v>9.5</v>
      </c>
      <c r="E929" s="55" t="str">
        <f t="shared" si="21479"/>
        <v>Saturday</v>
      </c>
      <c r="F929" s="51" t="s">
        <v>129</v>
      </c>
      <c r="G929" s="36"/>
      <c r="H929" s="37"/>
      <c r="I929" s="44">
        <f t="shared" ref="I929" si="21652">parseTime(G929)-(H933=INT(RIGHT($F929, 1)))</f>
        <v>0</v>
      </c>
      <c r="J929" s="45">
        <f t="shared" si="21619"/>
        <v>0</v>
      </c>
      <c r="K929" s="36"/>
      <c r="L929" s="37"/>
      <c r="M929" s="44">
        <f t="shared" ref="M929" si="21653">parseTime(K929)-(L933=INT(RIGHT($F929, 1)))</f>
        <v>0</v>
      </c>
      <c r="N929" s="45">
        <f t="shared" si="21621"/>
        <v>0</v>
      </c>
      <c r="O929" s="36"/>
      <c r="P929" s="37"/>
      <c r="Q929" s="44">
        <f t="shared" ref="Q929" si="21654">parseTime(O929)-(P933=INT(RIGHT($F929, 1)))</f>
        <v>0</v>
      </c>
      <c r="R929" s="45">
        <f t="shared" si="21623"/>
        <v>0</v>
      </c>
      <c r="S929" s="36"/>
      <c r="T929" s="37"/>
      <c r="U929" s="44">
        <f t="shared" ref="U929" si="21655">parseTime(S929)-(T933=INT(RIGHT($F929, 1)))</f>
        <v>0</v>
      </c>
      <c r="V929" s="45">
        <f t="shared" si="21625"/>
        <v>0</v>
      </c>
      <c r="W929" s="36"/>
      <c r="X929" s="37"/>
      <c r="Y929" s="44">
        <f t="shared" ref="Y929" si="21656">parseTime(W929)-(X933=INT(RIGHT($F929, 1)))</f>
        <v>0</v>
      </c>
      <c r="Z929" s="45">
        <f t="shared" si="21627"/>
        <v>0</v>
      </c>
      <c r="AA929" s="36"/>
      <c r="AB929" s="37"/>
      <c r="AC929" s="44">
        <f t="shared" ref="AC929" si="21657">parseTime(AA929)-(AB933=INT(RIGHT($F929, 1)))</f>
        <v>0</v>
      </c>
      <c r="AD929" s="45">
        <f t="shared" si="21629"/>
        <v>0</v>
      </c>
      <c r="AE929" s="36"/>
      <c r="AF929" s="37"/>
      <c r="AG929" s="44">
        <f t="shared" ref="AG929" si="21658">parseTime(AE929)-(AF933=INT(RIGHT($F929, 1)))</f>
        <v>0</v>
      </c>
      <c r="AH929" s="45">
        <f t="shared" si="21631"/>
        <v>0</v>
      </c>
      <c r="AI929" s="36"/>
      <c r="AJ929" s="37"/>
      <c r="AK929" s="44">
        <f>parseTime(AI929)-(AJ933=INT(RIGHT($F929, 1)))</f>
        <v>0</v>
      </c>
      <c r="AL929" s="45">
        <f t="shared" si="21632"/>
        <v>0</v>
      </c>
      <c r="AM929" s="36"/>
      <c r="AN929" s="37"/>
      <c r="AO929" s="44">
        <f t="shared" ref="AO929" si="21659">parseTime(AM929)-(AN933=INT(RIGHT($F929, 1)))</f>
        <v>0</v>
      </c>
      <c r="AP929" s="45">
        <f t="shared" si="21634"/>
        <v>0</v>
      </c>
      <c r="AQ929" s="36"/>
      <c r="AR929" s="37"/>
      <c r="AS929" s="44">
        <f t="shared" ref="AS929" si="21660">parseTime(AQ929)-(AR933=INT(RIGHT($F929, 1)))</f>
        <v>0</v>
      </c>
      <c r="AT929" s="45">
        <f t="shared" si="21636"/>
        <v>0</v>
      </c>
      <c r="AU929" s="36"/>
      <c r="AV929" s="37"/>
      <c r="AW929" s="44">
        <f>parseTime(AU929)-(AV933=INT(RIGHT($F929, 1)))</f>
        <v>0</v>
      </c>
      <c r="AX929" s="45">
        <f t="shared" si="21637"/>
        <v>0</v>
      </c>
      <c r="AY929" s="36"/>
      <c r="AZ929" s="37"/>
      <c r="BA929" s="44">
        <f>parseTime(AY929)-(AZ933=INT(RIGHT($F929, 1)))</f>
        <v>0</v>
      </c>
      <c r="BB929" s="45">
        <f t="shared" si="21638"/>
        <v>0</v>
      </c>
      <c r="BC929" s="36"/>
      <c r="BD929" s="37"/>
      <c r="BE929" s="44">
        <f>parseTime(BC929)-(BD933=INT(RIGHT($F929, 1)))</f>
        <v>0</v>
      </c>
      <c r="BF929" s="45">
        <f t="shared" si="21639"/>
        <v>0</v>
      </c>
      <c r="BG929" s="36"/>
      <c r="BH929" s="37"/>
      <c r="BI929" s="44">
        <f>parseTime(BG929)-(BH933=INT(RIGHT($F929, 1)))</f>
        <v>0</v>
      </c>
      <c r="BJ929" s="45">
        <f t="shared" si="21640"/>
        <v>0</v>
      </c>
      <c r="BK929" s="36"/>
      <c r="BL929" s="37"/>
      <c r="BM929" s="44">
        <f>parseTime(BK929)-(BL933=INT(RIGHT($F929, 1)))</f>
        <v>0</v>
      </c>
      <c r="BN929" s="45">
        <f t="shared" si="21641"/>
        <v>0</v>
      </c>
      <c r="BO929" s="36"/>
      <c r="BP929" s="37"/>
      <c r="BQ929" s="44">
        <f t="shared" ref="BQ929" si="21661">parseTime(BO929)-(BP933=INT(RIGHT($F929, 1)))</f>
        <v>0</v>
      </c>
      <c r="BR929" s="45">
        <f t="shared" si="21643"/>
        <v>0</v>
      </c>
      <c r="BS929" s="36"/>
      <c r="BT929" s="37"/>
      <c r="BU929" s="44">
        <f t="shared" ref="BU929" si="21662">parseTime(BS929)-(BT933=INT(RIGHT($F929, 1)))</f>
        <v>0</v>
      </c>
      <c r="BV929" s="45">
        <f t="shared" si="21645"/>
        <v>0</v>
      </c>
      <c r="BW929" s="36"/>
      <c r="BX929" s="37"/>
      <c r="BY929" s="44">
        <f t="shared" ref="BY929" si="21663">parseTime(BW929)-(BX933=INT(RIGHT($F929, 1)))</f>
        <v>0</v>
      </c>
      <c r="BZ929" s="45">
        <f t="shared" si="21647"/>
        <v>0</v>
      </c>
      <c r="CA929" s="36"/>
      <c r="CB929" s="37"/>
      <c r="CC929" s="44">
        <f t="shared" ref="CC929" si="21664">parseTime(CA929)-(CB933=INT(RIGHT($F929, 1)))</f>
        <v>0</v>
      </c>
      <c r="CD929" s="45">
        <f t="shared" si="21649"/>
        <v>0</v>
      </c>
      <c r="CE929" s="36"/>
      <c r="CF929" s="37"/>
      <c r="CG929" s="44">
        <f t="shared" ref="CG929" si="21665">parseTime(CE929)-(CF933=INT(RIGHT($F929, 1)))</f>
        <v>0</v>
      </c>
      <c r="CH929" s="45">
        <f t="shared" si="21651"/>
        <v>0</v>
      </c>
    </row>
    <row r="930" spans="1:86" x14ac:dyDescent="0.25">
      <c r="A930" s="56" t="s">
        <v>117</v>
      </c>
      <c r="B930" s="57">
        <f t="shared" ref="B930" ca="1" si="21666">roleHours(G928:CH934, "MFD")</f>
        <v>8</v>
      </c>
      <c r="C930" s="14">
        <f t="shared" ref="C930:C933" ca="1" si="21667">B930/8</f>
        <v>1</v>
      </c>
      <c r="D930" s="14">
        <f t="shared" ref="D930" ca="1" si="21668">B929-D929</f>
        <v>-1.5</v>
      </c>
      <c r="E930" s="20" t="s">
        <v>127</v>
      </c>
      <c r="F930" s="51" t="s">
        <v>130</v>
      </c>
      <c r="G930" s="36"/>
      <c r="H930" s="37"/>
      <c r="I930" s="44">
        <f t="shared" ref="I930" si="21669">parseTime(G930)-(H933=INT(RIGHT($F930, 1)))</f>
        <v>0</v>
      </c>
      <c r="J930" s="45">
        <f t="shared" si="21619"/>
        <v>0</v>
      </c>
      <c r="K930" s="36"/>
      <c r="L930" s="37"/>
      <c r="M930" s="44">
        <f t="shared" ref="M930" si="21670">parseTime(K930)-(L933=INT(RIGHT($F930, 1)))</f>
        <v>0</v>
      </c>
      <c r="N930" s="45">
        <f t="shared" si="21621"/>
        <v>0</v>
      </c>
      <c r="O930" s="36"/>
      <c r="P930" s="37"/>
      <c r="Q930" s="44">
        <f t="shared" ref="Q930" si="21671">parseTime(O930)-(P933=INT(RIGHT($F930, 1)))</f>
        <v>0</v>
      </c>
      <c r="R930" s="45">
        <f t="shared" si="21623"/>
        <v>0</v>
      </c>
      <c r="S930" s="36"/>
      <c r="T930" s="37"/>
      <c r="U930" s="44">
        <f t="shared" ref="U930" si="21672">parseTime(S930)-(T933=INT(RIGHT($F930, 1)))</f>
        <v>0</v>
      </c>
      <c r="V930" s="45">
        <f t="shared" si="21625"/>
        <v>0</v>
      </c>
      <c r="W930" s="36"/>
      <c r="X930" s="37"/>
      <c r="Y930" s="44">
        <f t="shared" ref="Y930" si="21673">parseTime(W930)-(X933=INT(RIGHT($F930, 1)))</f>
        <v>0</v>
      </c>
      <c r="Z930" s="45">
        <f t="shared" si="21627"/>
        <v>0</v>
      </c>
      <c r="AA930" s="36"/>
      <c r="AB930" s="37"/>
      <c r="AC930" s="44">
        <f t="shared" ref="AC930" si="21674">parseTime(AA930)-(AB933=INT(RIGHT($F930, 1)))</f>
        <v>0</v>
      </c>
      <c r="AD930" s="45">
        <f t="shared" si="21629"/>
        <v>0</v>
      </c>
      <c r="AE930" s="36"/>
      <c r="AF930" s="37"/>
      <c r="AG930" s="44">
        <f t="shared" ref="AG930" si="21675">parseTime(AE930)-(AF933=INT(RIGHT($F930, 1)))</f>
        <v>0</v>
      </c>
      <c r="AH930" s="45">
        <f t="shared" si="21631"/>
        <v>0</v>
      </c>
      <c r="AI930" s="36"/>
      <c r="AJ930" s="37"/>
      <c r="AK930" s="44">
        <f>parseTime(AI930)-(AJ933=INT(RIGHT($F930, 1)))</f>
        <v>0</v>
      </c>
      <c r="AL930" s="45">
        <f t="shared" si="21632"/>
        <v>0</v>
      </c>
      <c r="AM930" s="36"/>
      <c r="AN930" s="37"/>
      <c r="AO930" s="44">
        <f t="shared" ref="AO930" si="21676">parseTime(AM930)-(AN933=INT(RIGHT($F930, 1)))</f>
        <v>0</v>
      </c>
      <c r="AP930" s="45">
        <f t="shared" si="21634"/>
        <v>0</v>
      </c>
      <c r="AQ930" s="36"/>
      <c r="AR930" s="37"/>
      <c r="AS930" s="44">
        <f t="shared" ref="AS930" si="21677">parseTime(AQ930)-(AR933=INT(RIGHT($F930, 1)))</f>
        <v>0</v>
      </c>
      <c r="AT930" s="45">
        <f t="shared" si="21636"/>
        <v>0</v>
      </c>
      <c r="AU930" s="36"/>
      <c r="AV930" s="37"/>
      <c r="AW930" s="44">
        <f>parseTime(AU930)-(AV933=INT(RIGHT($F930, 1)))</f>
        <v>0</v>
      </c>
      <c r="AX930" s="45">
        <f t="shared" si="21637"/>
        <v>0</v>
      </c>
      <c r="AY930" s="36"/>
      <c r="AZ930" s="37"/>
      <c r="BA930" s="44">
        <f>parseTime(AY930)-(AZ933=INT(RIGHT($F930, 1)))</f>
        <v>0</v>
      </c>
      <c r="BB930" s="45">
        <f t="shared" si="21638"/>
        <v>0</v>
      </c>
      <c r="BC930" s="36"/>
      <c r="BD930" s="37"/>
      <c r="BE930" s="44">
        <f>parseTime(BC930)-(BD933=INT(RIGHT($F930, 1)))</f>
        <v>0</v>
      </c>
      <c r="BF930" s="45">
        <f t="shared" si="21639"/>
        <v>0</v>
      </c>
      <c r="BG930" s="36"/>
      <c r="BH930" s="37"/>
      <c r="BI930" s="44">
        <f>parseTime(BG930)-(BH933=INT(RIGHT($F930, 1)))</f>
        <v>0</v>
      </c>
      <c r="BJ930" s="45">
        <f t="shared" si="21640"/>
        <v>0</v>
      </c>
      <c r="BK930" s="36"/>
      <c r="BL930" s="37"/>
      <c r="BM930" s="44">
        <f>parseTime(BK930)-(BL933=INT(RIGHT($F930, 1)))</f>
        <v>0</v>
      </c>
      <c r="BN930" s="45">
        <f t="shared" si="21641"/>
        <v>0</v>
      </c>
      <c r="BO930" s="36"/>
      <c r="BP930" s="37"/>
      <c r="BQ930" s="44">
        <f t="shared" ref="BQ930" si="21678">parseTime(BO930)-(BP933=INT(RIGHT($F930, 1)))</f>
        <v>0</v>
      </c>
      <c r="BR930" s="45">
        <f t="shared" si="21643"/>
        <v>0</v>
      </c>
      <c r="BS930" s="36"/>
      <c r="BT930" s="37"/>
      <c r="BU930" s="44">
        <f t="shared" ref="BU930" si="21679">parseTime(BS930)-(BT933=INT(RIGHT($F930, 1)))</f>
        <v>0</v>
      </c>
      <c r="BV930" s="45">
        <f t="shared" si="21645"/>
        <v>0</v>
      </c>
      <c r="BW930" s="36"/>
      <c r="BX930" s="37"/>
      <c r="BY930" s="44">
        <f t="shared" ref="BY930" si="21680">parseTime(BW930)-(BX933=INT(RIGHT($F930, 1)))</f>
        <v>0</v>
      </c>
      <c r="BZ930" s="45">
        <f t="shared" si="21647"/>
        <v>0</v>
      </c>
      <c r="CA930" s="36"/>
      <c r="CB930" s="37"/>
      <c r="CC930" s="44">
        <f t="shared" ref="CC930" si="21681">parseTime(CA930)-(CB933=INT(RIGHT($F930, 1)))</f>
        <v>0</v>
      </c>
      <c r="CD930" s="45">
        <f t="shared" si="21649"/>
        <v>0</v>
      </c>
      <c r="CE930" s="36"/>
      <c r="CF930" s="37"/>
      <c r="CG930" s="44">
        <f t="shared" ref="CG930" si="21682">parseTime(CE930)-(CF933=INT(RIGHT($F930, 1)))</f>
        <v>0</v>
      </c>
      <c r="CH930" s="45">
        <f t="shared" si="21651"/>
        <v>0</v>
      </c>
    </row>
    <row r="931" spans="1:86" x14ac:dyDescent="0.25">
      <c r="A931" s="56"/>
      <c r="B931" s="57"/>
      <c r="C931" s="14">
        <f t="shared" si="21667"/>
        <v>0</v>
      </c>
      <c r="D931" s="14" t="s">
        <v>259</v>
      </c>
      <c r="E931" s="20">
        <v>1</v>
      </c>
      <c r="F931" s="51" t="s">
        <v>131</v>
      </c>
      <c r="G931" s="36"/>
      <c r="H931" s="37"/>
      <c r="I931" s="44">
        <f t="shared" ref="I931" si="21683">parseTime(G931)-(H933=INT(RIGHT($F931, 1)))</f>
        <v>0</v>
      </c>
      <c r="J931" s="45">
        <f t="shared" si="21619"/>
        <v>0</v>
      </c>
      <c r="K931" s="36"/>
      <c r="L931" s="37"/>
      <c r="M931" s="44">
        <f t="shared" ref="M931" si="21684">parseTime(K931)-(L933=INT(RIGHT($F931, 1)))</f>
        <v>0</v>
      </c>
      <c r="N931" s="45">
        <f t="shared" si="21621"/>
        <v>0</v>
      </c>
      <c r="O931" s="36"/>
      <c r="P931" s="37"/>
      <c r="Q931" s="44">
        <f t="shared" ref="Q931" si="21685">parseTime(O931)-(P933=INT(RIGHT($F931, 1)))</f>
        <v>0</v>
      </c>
      <c r="R931" s="45">
        <f t="shared" si="21623"/>
        <v>0</v>
      </c>
      <c r="S931" s="36"/>
      <c r="T931" s="37"/>
      <c r="U931" s="44">
        <f t="shared" ref="U931" si="21686">parseTime(S931)-(T933=INT(RIGHT($F931, 1)))</f>
        <v>0</v>
      </c>
      <c r="V931" s="45">
        <f t="shared" si="21625"/>
        <v>0</v>
      </c>
      <c r="W931" s="36"/>
      <c r="X931" s="37"/>
      <c r="Y931" s="44">
        <f t="shared" ref="Y931" si="21687">parseTime(W931)-(X933=INT(RIGHT($F931, 1)))</f>
        <v>0</v>
      </c>
      <c r="Z931" s="45">
        <f t="shared" si="21627"/>
        <v>0</v>
      </c>
      <c r="AA931" s="36"/>
      <c r="AB931" s="37"/>
      <c r="AC931" s="44">
        <f t="shared" ref="AC931" si="21688">parseTime(AA931)-(AB933=INT(RIGHT($F931, 1)))</f>
        <v>0</v>
      </c>
      <c r="AD931" s="45">
        <f t="shared" si="21629"/>
        <v>0</v>
      </c>
      <c r="AE931" s="36"/>
      <c r="AF931" s="37"/>
      <c r="AG931" s="44">
        <f t="shared" ref="AG931" si="21689">parseTime(AE931)-(AF933=INT(RIGHT($F931, 1)))</f>
        <v>0</v>
      </c>
      <c r="AH931" s="45">
        <f t="shared" si="21631"/>
        <v>0</v>
      </c>
      <c r="AI931" s="36"/>
      <c r="AJ931" s="37"/>
      <c r="AK931" s="44">
        <f>parseTime(AI931)-(AJ933=INT(RIGHT($F931, 1)))</f>
        <v>0</v>
      </c>
      <c r="AL931" s="45">
        <f t="shared" si="21632"/>
        <v>0</v>
      </c>
      <c r="AM931" s="36"/>
      <c r="AN931" s="37"/>
      <c r="AO931" s="44">
        <f t="shared" ref="AO931" si="21690">parseTime(AM931)-(AN933=INT(RIGHT($F931, 1)))</f>
        <v>0</v>
      </c>
      <c r="AP931" s="45">
        <f t="shared" si="21634"/>
        <v>0</v>
      </c>
      <c r="AQ931" s="36"/>
      <c r="AR931" s="37"/>
      <c r="AS931" s="44">
        <f t="shared" ref="AS931" si="21691">parseTime(AQ931)-(AR933=INT(RIGHT($F931, 1)))</f>
        <v>0</v>
      </c>
      <c r="AT931" s="45">
        <f t="shared" si="21636"/>
        <v>0</v>
      </c>
      <c r="AU931" s="36"/>
      <c r="AV931" s="37"/>
      <c r="AW931" s="44">
        <f>parseTime(AU931)-(AV933=INT(RIGHT($F931, 1)))</f>
        <v>0</v>
      </c>
      <c r="AX931" s="45">
        <f t="shared" si="21637"/>
        <v>0</v>
      </c>
      <c r="AY931" s="36"/>
      <c r="AZ931" s="37"/>
      <c r="BA931" s="44">
        <f>parseTime(AY931)-(AZ933=INT(RIGHT($F931, 1)))</f>
        <v>0</v>
      </c>
      <c r="BB931" s="45">
        <f t="shared" si="21638"/>
        <v>0</v>
      </c>
      <c r="BC931" s="36"/>
      <c r="BD931" s="37"/>
      <c r="BE931" s="44">
        <f>parseTime(BC931)-(BD933=INT(RIGHT($F931, 1)))</f>
        <v>0</v>
      </c>
      <c r="BF931" s="45">
        <f t="shared" si="21639"/>
        <v>0</v>
      </c>
      <c r="BG931" s="36"/>
      <c r="BH931" s="37"/>
      <c r="BI931" s="44">
        <f>parseTime(BG931)-(BH933=INT(RIGHT($F931, 1)))</f>
        <v>0</v>
      </c>
      <c r="BJ931" s="45">
        <f t="shared" si="21640"/>
        <v>0</v>
      </c>
      <c r="BK931" s="36"/>
      <c r="BL931" s="37"/>
      <c r="BM931" s="44">
        <f>parseTime(BK931)-(BL933=INT(RIGHT($F931, 1)))</f>
        <v>0</v>
      </c>
      <c r="BN931" s="45">
        <f t="shared" si="21641"/>
        <v>0</v>
      </c>
      <c r="BO931" s="36"/>
      <c r="BP931" s="37"/>
      <c r="BQ931" s="44">
        <f t="shared" ref="BQ931" si="21692">parseTime(BO931)-(BP933=INT(RIGHT($F931, 1)))</f>
        <v>0</v>
      </c>
      <c r="BR931" s="45">
        <f t="shared" si="21643"/>
        <v>0</v>
      </c>
      <c r="BS931" s="36"/>
      <c r="BT931" s="37"/>
      <c r="BU931" s="44">
        <f t="shared" ref="BU931" si="21693">parseTime(BS931)-(BT933=INT(RIGHT($F931, 1)))</f>
        <v>0</v>
      </c>
      <c r="BV931" s="45">
        <f t="shared" si="21645"/>
        <v>0</v>
      </c>
      <c r="BW931" s="36"/>
      <c r="BX931" s="37"/>
      <c r="BY931" s="44">
        <f t="shared" ref="BY931" si="21694">parseTime(BW931)-(BX933=INT(RIGHT($F931, 1)))</f>
        <v>0</v>
      </c>
      <c r="BZ931" s="45">
        <f t="shared" si="21647"/>
        <v>0</v>
      </c>
      <c r="CA931" s="36"/>
      <c r="CB931" s="37"/>
      <c r="CC931" s="44">
        <f t="shared" ref="CC931" si="21695">parseTime(CA931)-(CB933=INT(RIGHT($F931, 1)))</f>
        <v>0</v>
      </c>
      <c r="CD931" s="45">
        <f t="shared" si="21649"/>
        <v>0</v>
      </c>
      <c r="CE931" s="36"/>
      <c r="CF931" s="37"/>
      <c r="CG931" s="44">
        <f t="shared" ref="CG931" si="21696">parseTime(CE931)-(CF933=INT(RIGHT($F931, 1)))</f>
        <v>0</v>
      </c>
      <c r="CH931" s="45">
        <f t="shared" si="21651"/>
        <v>0</v>
      </c>
    </row>
    <row r="932" spans="1:86" x14ac:dyDescent="0.25">
      <c r="A932" s="56" t="s">
        <v>119</v>
      </c>
      <c r="B932" s="57">
        <f t="shared" ref="B932" ca="1" si="21697">roleHours(G928:CH934, "MCC")</f>
        <v>0</v>
      </c>
      <c r="C932" s="14">
        <f t="shared" ca="1" si="21667"/>
        <v>0</v>
      </c>
      <c r="D932" s="14" t="s">
        <v>260</v>
      </c>
      <c r="E932" s="20">
        <v>0.75</v>
      </c>
      <c r="F932" s="51" t="s">
        <v>132</v>
      </c>
      <c r="G932" s="36"/>
      <c r="H932" s="37"/>
      <c r="I932" s="44">
        <f t="shared" ref="I932" si="21698">parseTime(G932)-(H933=INT(RIGHT($F932, 1)))</f>
        <v>0</v>
      </c>
      <c r="J932" s="45">
        <f t="shared" si="21619"/>
        <v>0</v>
      </c>
      <c r="K932" s="36"/>
      <c r="L932" s="37"/>
      <c r="M932" s="44">
        <f t="shared" ref="M932" si="21699">parseTime(K932)-(L933=INT(RIGHT($F932, 1)))</f>
        <v>0</v>
      </c>
      <c r="N932" s="45">
        <f t="shared" si="21621"/>
        <v>0</v>
      </c>
      <c r="O932" s="36"/>
      <c r="P932" s="37"/>
      <c r="Q932" s="44">
        <f t="shared" ref="Q932" si="21700">parseTime(O932)-(P933=INT(RIGHT($F932, 1)))</f>
        <v>0</v>
      </c>
      <c r="R932" s="45">
        <f t="shared" si="21623"/>
        <v>0</v>
      </c>
      <c r="S932" s="36"/>
      <c r="T932" s="37"/>
      <c r="U932" s="44">
        <f t="shared" ref="U932" si="21701">parseTime(S932)-(T933=INT(RIGHT($F932, 1)))</f>
        <v>0</v>
      </c>
      <c r="V932" s="45">
        <f t="shared" si="21625"/>
        <v>0</v>
      </c>
      <c r="W932" s="36"/>
      <c r="X932" s="37"/>
      <c r="Y932" s="44">
        <f t="shared" ref="Y932" si="21702">parseTime(W932)-(X933=INT(RIGHT($F932, 1)))</f>
        <v>0</v>
      </c>
      <c r="Z932" s="45">
        <f t="shared" si="21627"/>
        <v>0</v>
      </c>
      <c r="AA932" s="36"/>
      <c r="AB932" s="37"/>
      <c r="AC932" s="44">
        <f t="shared" ref="AC932" si="21703">parseTime(AA932)-(AB933=INT(RIGHT($F932, 1)))</f>
        <v>0</v>
      </c>
      <c r="AD932" s="45">
        <f t="shared" si="21629"/>
        <v>0</v>
      </c>
      <c r="AE932" s="36"/>
      <c r="AF932" s="37"/>
      <c r="AG932" s="44">
        <f t="shared" ref="AG932" si="21704">parseTime(AE932)-(AF933=INT(RIGHT($F932, 1)))</f>
        <v>0</v>
      </c>
      <c r="AH932" s="45">
        <f t="shared" si="21631"/>
        <v>0</v>
      </c>
      <c r="AI932" s="36"/>
      <c r="AJ932" s="37"/>
      <c r="AK932" s="44">
        <f>parseTime(AI932)-(AJ933=INT(RIGHT($F932, 1)))</f>
        <v>0</v>
      </c>
      <c r="AL932" s="45">
        <f t="shared" si="21632"/>
        <v>0</v>
      </c>
      <c r="AM932" s="36"/>
      <c r="AN932" s="37"/>
      <c r="AO932" s="44">
        <f t="shared" ref="AO932" si="21705">parseTime(AM932)-(AN933=INT(RIGHT($F932, 1)))</f>
        <v>0</v>
      </c>
      <c r="AP932" s="45">
        <f t="shared" si="21634"/>
        <v>0</v>
      </c>
      <c r="AQ932" s="36"/>
      <c r="AR932" s="37"/>
      <c r="AS932" s="44">
        <f t="shared" ref="AS932" si="21706">parseTime(AQ932)-(AR933=INT(RIGHT($F932, 1)))</f>
        <v>0</v>
      </c>
      <c r="AT932" s="45">
        <f t="shared" si="21636"/>
        <v>0</v>
      </c>
      <c r="AU932" s="36"/>
      <c r="AV932" s="37"/>
      <c r="AW932" s="44">
        <f>parseTime(AU932)-(AV933=INT(RIGHT($F932, 1)))</f>
        <v>0</v>
      </c>
      <c r="AX932" s="45">
        <f t="shared" si="21637"/>
        <v>0</v>
      </c>
      <c r="AY932" s="36"/>
      <c r="AZ932" s="37"/>
      <c r="BA932" s="44">
        <f>parseTime(AY932)-(AZ933=INT(RIGHT($F932, 1)))</f>
        <v>0</v>
      </c>
      <c r="BB932" s="45">
        <f t="shared" si="21638"/>
        <v>0</v>
      </c>
      <c r="BC932" s="36"/>
      <c r="BD932" s="37"/>
      <c r="BE932" s="44">
        <f>parseTime(BC932)-(BD933=INT(RIGHT($F932, 1)))</f>
        <v>0</v>
      </c>
      <c r="BF932" s="45">
        <f t="shared" si="21639"/>
        <v>0</v>
      </c>
      <c r="BG932" s="36"/>
      <c r="BH932" s="37"/>
      <c r="BI932" s="44">
        <f>parseTime(BG932)-(BH933=INT(RIGHT($F932, 1)))</f>
        <v>0</v>
      </c>
      <c r="BJ932" s="45">
        <f t="shared" si="21640"/>
        <v>0</v>
      </c>
      <c r="BK932" s="36"/>
      <c r="BL932" s="37"/>
      <c r="BM932" s="44">
        <f>parseTime(BK932)-(BL933=INT(RIGHT($F932, 1)))</f>
        <v>0</v>
      </c>
      <c r="BN932" s="45">
        <f t="shared" si="21641"/>
        <v>0</v>
      </c>
      <c r="BO932" s="36"/>
      <c r="BP932" s="37"/>
      <c r="BQ932" s="44">
        <f t="shared" ref="BQ932" si="21707">parseTime(BO932)-(BP933=INT(RIGHT($F932, 1)))</f>
        <v>0</v>
      </c>
      <c r="BR932" s="45">
        <f t="shared" si="21643"/>
        <v>0</v>
      </c>
      <c r="BS932" s="36"/>
      <c r="BT932" s="37"/>
      <c r="BU932" s="44">
        <f t="shared" ref="BU932" si="21708">parseTime(BS932)-(BT933=INT(RIGHT($F932, 1)))</f>
        <v>0</v>
      </c>
      <c r="BV932" s="45">
        <f t="shared" si="21645"/>
        <v>0</v>
      </c>
      <c r="BW932" s="36"/>
      <c r="BX932" s="37"/>
      <c r="BY932" s="44">
        <f t="shared" ref="BY932" si="21709">parseTime(BW932)-(BX933=INT(RIGHT($F932, 1)))</f>
        <v>0</v>
      </c>
      <c r="BZ932" s="45">
        <f t="shared" si="21647"/>
        <v>0</v>
      </c>
      <c r="CA932" s="36"/>
      <c r="CB932" s="37"/>
      <c r="CC932" s="44">
        <f t="shared" ref="CC932" si="21710">parseTime(CA932)-(CB933=INT(RIGHT($F932, 1)))</f>
        <v>0</v>
      </c>
      <c r="CD932" s="45">
        <f t="shared" si="21649"/>
        <v>0</v>
      </c>
      <c r="CE932" s="36"/>
      <c r="CF932" s="37"/>
      <c r="CG932" s="44">
        <f t="shared" ref="CG932" si="21711">parseTime(CE932)-(CF933=INT(RIGHT($F932, 1)))</f>
        <v>0</v>
      </c>
      <c r="CH932" s="45">
        <f t="shared" si="21651"/>
        <v>0</v>
      </c>
    </row>
    <row r="933" spans="1:86" x14ac:dyDescent="0.25">
      <c r="A933" s="56"/>
      <c r="B933" s="57"/>
      <c r="C933" s="14">
        <f t="shared" si="21667"/>
        <v>0</v>
      </c>
      <c r="D933" s="14"/>
      <c r="E933" s="20">
        <f>((1/2)-0.5+E932)*8</f>
        <v>6</v>
      </c>
      <c r="F933" s="51"/>
      <c r="G933" s="46" t="s">
        <v>134</v>
      </c>
      <c r="H933" s="38">
        <f t="shared" ref="H933" si="21712">lunchAdjust(G928:H932)</f>
        <v>0</v>
      </c>
      <c r="I933" s="48" t="s">
        <v>0</v>
      </c>
      <c r="J933" s="39">
        <f t="shared" ref="J933" si="21713">SUMPRODUCT(I928:I932*J928:J932)</f>
        <v>0</v>
      </c>
      <c r="K933" s="46" t="s">
        <v>134</v>
      </c>
      <c r="L933" s="38">
        <f t="shared" ref="L933" si="21714">lunchAdjust(K928:L932)</f>
        <v>0</v>
      </c>
      <c r="M933" s="48" t="s">
        <v>0</v>
      </c>
      <c r="N933" s="39">
        <f t="shared" ref="N933" si="21715">SUMPRODUCT(M928:M932*N928:N932)</f>
        <v>0</v>
      </c>
      <c r="O933" s="46" t="s">
        <v>134</v>
      </c>
      <c r="P933" s="38">
        <f t="shared" ref="P933" si="21716">lunchAdjust(O928:P932)</f>
        <v>0</v>
      </c>
      <c r="Q933" s="48" t="s">
        <v>0</v>
      </c>
      <c r="R933" s="39">
        <f t="shared" ref="R933" si="21717">SUMPRODUCT(Q928:Q932*R928:R932)</f>
        <v>0</v>
      </c>
      <c r="S933" s="46" t="s">
        <v>134</v>
      </c>
      <c r="T933" s="38">
        <f t="shared" ref="T933" si="21718">lunchAdjust(S928:T932)</f>
        <v>0</v>
      </c>
      <c r="U933" s="48" t="s">
        <v>0</v>
      </c>
      <c r="V933" s="39">
        <f t="shared" ref="V933" si="21719">SUMPRODUCT(U928:U932*V928:V932)</f>
        <v>0</v>
      </c>
      <c r="W933" s="46" t="s">
        <v>134</v>
      </c>
      <c r="X933" s="38">
        <f t="shared" ref="X933" si="21720">lunchAdjust(W928:X932)</f>
        <v>0</v>
      </c>
      <c r="Y933" s="48" t="s">
        <v>0</v>
      </c>
      <c r="Z933" s="39">
        <f t="shared" ref="Z933" si="21721">SUMPRODUCT(Y928:Y932*Z928:Z932)</f>
        <v>0</v>
      </c>
      <c r="AA933" s="46" t="s">
        <v>134</v>
      </c>
      <c r="AB933" s="38">
        <f t="shared" ref="AB933" si="21722">lunchAdjust(AA928:AB932)</f>
        <v>0</v>
      </c>
      <c r="AC933" s="48" t="s">
        <v>0</v>
      </c>
      <c r="AD933" s="39">
        <f t="shared" ref="AD933" si="21723">SUMPRODUCT(AC928:AC932*AD928:AD932)</f>
        <v>0</v>
      </c>
      <c r="AE933" s="46" t="s">
        <v>134</v>
      </c>
      <c r="AF933" s="38">
        <f t="shared" ref="AF933" si="21724">lunchAdjust(AE928:AF932)</f>
        <v>0</v>
      </c>
      <c r="AG933" s="48" t="s">
        <v>0</v>
      </c>
      <c r="AH933" s="39">
        <f t="shared" ref="AH933" si="21725">SUMPRODUCT(AG928:AG932*AH928:AH932)</f>
        <v>0</v>
      </c>
      <c r="AI933" s="46" t="s">
        <v>134</v>
      </c>
      <c r="AJ933" s="38">
        <f t="shared" ref="AJ933" si="21726">lunchAdjust(AI928:AJ932)</f>
        <v>1</v>
      </c>
      <c r="AK933" s="48" t="s">
        <v>0</v>
      </c>
      <c r="AL933" s="39">
        <f t="shared" ref="AL933" si="21727">SUMPRODUCT(AK928:AK932*AL928:AL932)</f>
        <v>8</v>
      </c>
      <c r="AM933" s="46" t="s">
        <v>134</v>
      </c>
      <c r="AN933" s="38">
        <f t="shared" ref="AN933" si="21728">lunchAdjust(AM928:AN932)</f>
        <v>0</v>
      </c>
      <c r="AO933" s="48" t="s">
        <v>0</v>
      </c>
      <c r="AP933" s="39">
        <f t="shared" ref="AP933" si="21729">SUMPRODUCT(AO928:AO932*AP928:AP932)</f>
        <v>0</v>
      </c>
      <c r="AQ933" s="46" t="s">
        <v>134</v>
      </c>
      <c r="AR933" s="38">
        <f t="shared" ref="AR933" si="21730">lunchAdjust(AQ928:AR932)</f>
        <v>0</v>
      </c>
      <c r="AS933" s="48" t="s">
        <v>0</v>
      </c>
      <c r="AT933" s="39">
        <f t="shared" ref="AT933" si="21731">SUMPRODUCT(AS928:AS932*AT928:AT932)</f>
        <v>0</v>
      </c>
      <c r="AU933" s="46" t="s">
        <v>134</v>
      </c>
      <c r="AV933" s="38">
        <f t="shared" ref="AV933" si="21732">lunchAdjust(AU928:AV932)</f>
        <v>0</v>
      </c>
      <c r="AW933" s="48" t="s">
        <v>0</v>
      </c>
      <c r="AX933" s="39">
        <f t="shared" ref="AX933" si="21733">SUMPRODUCT(AW928:AW932*AX928:AX932)</f>
        <v>0</v>
      </c>
      <c r="AY933" s="46" t="s">
        <v>134</v>
      </c>
      <c r="AZ933" s="38">
        <f t="shared" ref="AZ933" si="21734">lunchAdjust(AY928:AZ932)</f>
        <v>0</v>
      </c>
      <c r="BA933" s="48" t="s">
        <v>0</v>
      </c>
      <c r="BB933" s="39">
        <f t="shared" ref="BB933" si="21735">SUMPRODUCT(BA928:BA932*BB928:BB932)</f>
        <v>0</v>
      </c>
      <c r="BC933" s="46" t="s">
        <v>134</v>
      </c>
      <c r="BD933" s="38">
        <f t="shared" ref="BD933" si="21736">lunchAdjust(BC928:BD932)</f>
        <v>0</v>
      </c>
      <c r="BE933" s="48" t="s">
        <v>0</v>
      </c>
      <c r="BF933" s="39">
        <f t="shared" ref="BF933" si="21737">SUMPRODUCT(BE928:BE932*BF928:BF932)</f>
        <v>0</v>
      </c>
      <c r="BG933" s="46" t="s">
        <v>134</v>
      </c>
      <c r="BH933" s="38">
        <f t="shared" ref="BH933" si="21738">lunchAdjust(BG928:BH932)</f>
        <v>0</v>
      </c>
      <c r="BI933" s="48" t="s">
        <v>0</v>
      </c>
      <c r="BJ933" s="39">
        <f t="shared" ref="BJ933" si="21739">SUMPRODUCT(BI928:BI932*BJ928:BJ932)</f>
        <v>0</v>
      </c>
      <c r="BK933" s="46" t="s">
        <v>134</v>
      </c>
      <c r="BL933" s="38">
        <f t="shared" ref="BL933" si="21740">lunchAdjust(BK928:BL932)</f>
        <v>0</v>
      </c>
      <c r="BM933" s="48" t="s">
        <v>0</v>
      </c>
      <c r="BN933" s="39">
        <f t="shared" ref="BN933" si="21741">SUMPRODUCT(BM928:BM932*BN928:BN932)</f>
        <v>0</v>
      </c>
      <c r="BO933" s="46" t="s">
        <v>134</v>
      </c>
      <c r="BP933" s="38">
        <f t="shared" ref="BP933" si="21742">lunchAdjust(BO928:BP932)</f>
        <v>0</v>
      </c>
      <c r="BQ933" s="48" t="s">
        <v>0</v>
      </c>
      <c r="BR933" s="39">
        <f t="shared" ref="BR933" si="21743">SUMPRODUCT(BQ928:BQ932*BR928:BR932)</f>
        <v>0</v>
      </c>
      <c r="BS933" s="46" t="s">
        <v>134</v>
      </c>
      <c r="BT933" s="38">
        <f t="shared" ref="BT933" si="21744">lunchAdjust(BS928:BT932)</f>
        <v>0</v>
      </c>
      <c r="BU933" s="48" t="s">
        <v>0</v>
      </c>
      <c r="BV933" s="39">
        <f t="shared" ref="BV933" si="21745">SUMPRODUCT(BU928:BU932*BV928:BV932)</f>
        <v>0</v>
      </c>
      <c r="BW933" s="46" t="s">
        <v>134</v>
      </c>
      <c r="BX933" s="38">
        <f t="shared" ref="BX933" si="21746">lunchAdjust(BW928:BX932)</f>
        <v>0</v>
      </c>
      <c r="BY933" s="48" t="s">
        <v>0</v>
      </c>
      <c r="BZ933" s="39">
        <f t="shared" ref="BZ933" si="21747">SUMPRODUCT(BY928:BY932*BZ928:BZ932)</f>
        <v>0</v>
      </c>
      <c r="CA933" s="46" t="s">
        <v>134</v>
      </c>
      <c r="CB933" s="38">
        <f t="shared" ref="CB933" si="21748">lunchAdjust(CA928:CB932)</f>
        <v>0</v>
      </c>
      <c r="CC933" s="48" t="s">
        <v>0</v>
      </c>
      <c r="CD933" s="39">
        <f t="shared" ref="CD933" si="21749">SUMPRODUCT(CC928:CC932*CD928:CD932)</f>
        <v>0</v>
      </c>
      <c r="CE933" s="46" t="s">
        <v>134</v>
      </c>
      <c r="CF933" s="38">
        <f t="shared" ref="CF933" si="21750">lunchAdjust(CE928:CF932)</f>
        <v>0</v>
      </c>
      <c r="CG933" s="48" t="s">
        <v>0</v>
      </c>
      <c r="CH933" s="39">
        <f t="shared" ref="CH933" si="21751">SUMPRODUCT(CG928:CG932*CH928:CH932)</f>
        <v>0</v>
      </c>
    </row>
    <row r="934" spans="1:86" ht="15.75" thickBot="1" x14ac:dyDescent="0.3">
      <c r="A934" s="58" t="s">
        <v>121</v>
      </c>
      <c r="B934" s="59">
        <f t="shared" ref="B934" ca="1" si="21752">roleHours(G928:CH934, "OUT")</f>
        <v>0</v>
      </c>
      <c r="C934" s="54" t="s">
        <v>137</v>
      </c>
      <c r="D934" s="22">
        <f t="shared" ref="D934" ca="1" si="21753">roleHours(G928:CH934, "PTO")</f>
        <v>0</v>
      </c>
      <c r="E934" s="23">
        <f t="shared" ref="E934" ca="1" si="21754">E933-B929</f>
        <v>-2</v>
      </c>
      <c r="F934" s="52"/>
      <c r="G934" s="47" t="s">
        <v>39</v>
      </c>
      <c r="H934" s="40">
        <f t="shared" si="20721"/>
        <v>0</v>
      </c>
      <c r="I934" s="49" t="s">
        <v>135</v>
      </c>
      <c r="J934" s="41">
        <f t="shared" ref="J934" si="21755">J933*G$4</f>
        <v>0</v>
      </c>
      <c r="K934" s="47" t="s">
        <v>39</v>
      </c>
      <c r="L934" s="40">
        <f t="shared" ref="L934" si="21756">SUMPRODUCT(M928:M932*(L928:L932="PTO"))+SUMPRODUCT(M928:M932*(L928:L932="HOL"))</f>
        <v>0</v>
      </c>
      <c r="M934" s="49" t="s">
        <v>135</v>
      </c>
      <c r="N934" s="41">
        <f t="shared" ref="N934" si="21757">N933*K$4</f>
        <v>0</v>
      </c>
      <c r="O934" s="47" t="s">
        <v>39</v>
      </c>
      <c r="P934" s="40">
        <f t="shared" ref="P934" si="21758">SUMPRODUCT(Q928:Q932*(P928:P932="PTO"))+SUMPRODUCT(Q928:Q932*(P928:P932="HOL"))</f>
        <v>0</v>
      </c>
      <c r="Q934" s="49" t="s">
        <v>135</v>
      </c>
      <c r="R934" s="41">
        <f t="shared" ref="R934" si="21759">R933*O$4</f>
        <v>0</v>
      </c>
      <c r="S934" s="47" t="s">
        <v>39</v>
      </c>
      <c r="T934" s="40">
        <f t="shared" ref="T934" si="21760">SUMPRODUCT(U928:U932*(T928:T932="PTO"))+SUMPRODUCT(U928:U932*(T928:T932="HOL"))</f>
        <v>0</v>
      </c>
      <c r="U934" s="49" t="s">
        <v>135</v>
      </c>
      <c r="V934" s="41">
        <f t="shared" ref="V934" si="21761">V933*S$4</f>
        <v>0</v>
      </c>
      <c r="W934" s="47" t="s">
        <v>39</v>
      </c>
      <c r="X934" s="40">
        <f t="shared" ref="X934" si="21762">SUMPRODUCT(Y928:Y932*(X928:X932="PTO"))+SUMPRODUCT(Y928:Y932*(X928:X932="HOL"))</f>
        <v>0</v>
      </c>
      <c r="Y934" s="49" t="s">
        <v>135</v>
      </c>
      <c r="Z934" s="41">
        <f t="shared" ref="Z934" si="21763">Z933*W$4</f>
        <v>0</v>
      </c>
      <c r="AA934" s="47" t="s">
        <v>39</v>
      </c>
      <c r="AB934" s="40">
        <f t="shared" ref="AB934" si="21764">SUMPRODUCT(AC928:AC932*(AB928:AB932="PTO"))+SUMPRODUCT(AC928:AC932*(AB928:AB932="HOL"))</f>
        <v>0</v>
      </c>
      <c r="AC934" s="49" t="s">
        <v>135</v>
      </c>
      <c r="AD934" s="41">
        <f t="shared" ref="AD934" si="21765">AD933*AA$4</f>
        <v>0</v>
      </c>
      <c r="AE934" s="47" t="s">
        <v>39</v>
      </c>
      <c r="AF934" s="40">
        <f t="shared" ref="AF934" si="21766">SUMPRODUCT(AG928:AG932*(AF928:AF932="PTO"))+SUMPRODUCT(AG928:AG932*(AF928:AF932="HOL"))</f>
        <v>0</v>
      </c>
      <c r="AG934" s="49" t="s">
        <v>135</v>
      </c>
      <c r="AH934" s="41">
        <f t="shared" ref="AH934" si="21767">AH933*AE$4</f>
        <v>0</v>
      </c>
      <c r="AI934" s="47" t="s">
        <v>39</v>
      </c>
      <c r="AJ934" s="40">
        <f t="shared" ref="AJ934" si="21768">SUMPRODUCT(AK928:AK932*(AJ928:AJ932="PTO"))+SUMPRODUCT(AK928:AK932*(AJ928:AJ932="HOL"))</f>
        <v>0</v>
      </c>
      <c r="AK934" s="49" t="s">
        <v>135</v>
      </c>
      <c r="AL934" s="41">
        <f>AL933*AI$4</f>
        <v>8</v>
      </c>
      <c r="AM934" s="47" t="s">
        <v>39</v>
      </c>
      <c r="AN934" s="40">
        <f t="shared" ref="AN934" si="21769">SUMPRODUCT(AO928:AO932*(AN928:AN932="PTO"))+SUMPRODUCT(AO928:AO932*(AN928:AN932="HOL"))</f>
        <v>0</v>
      </c>
      <c r="AO934" s="49" t="s">
        <v>135</v>
      </c>
      <c r="AP934" s="41">
        <f t="shared" ref="AP934" si="21770">AP933*AM$4</f>
        <v>0</v>
      </c>
      <c r="AQ934" s="47" t="s">
        <v>39</v>
      </c>
      <c r="AR934" s="40">
        <f t="shared" ref="AR934" si="21771">SUMPRODUCT(AS928:AS932*(AR928:AR932="PTO"))+SUMPRODUCT(AS928:AS932*(AR928:AR932="HOL"))</f>
        <v>0</v>
      </c>
      <c r="AS934" s="49" t="s">
        <v>135</v>
      </c>
      <c r="AT934" s="41">
        <f t="shared" ref="AT934" si="21772">AT933*AQ$4</f>
        <v>0</v>
      </c>
      <c r="AU934" s="47" t="s">
        <v>39</v>
      </c>
      <c r="AV934" s="40">
        <f t="shared" ref="AV934" si="21773">SUMPRODUCT(AW928:AW932*(AV928:AV932="PTO"))+SUMPRODUCT(AW928:AW932*(AV928:AV932="HOL"))</f>
        <v>0</v>
      </c>
      <c r="AW934" s="49" t="s">
        <v>135</v>
      </c>
      <c r="AX934" s="41">
        <f>AX933*AU$4</f>
        <v>0</v>
      </c>
      <c r="AY934" s="47" t="s">
        <v>39</v>
      </c>
      <c r="AZ934" s="40">
        <f t="shared" ref="AZ934" si="21774">SUMPRODUCT(BA928:BA932*(AZ928:AZ932="PTO"))+SUMPRODUCT(BA928:BA932*(AZ928:AZ932="HOL"))</f>
        <v>0</v>
      </c>
      <c r="BA934" s="49" t="s">
        <v>135</v>
      </c>
      <c r="BB934" s="41">
        <f>BB933*AY$4</f>
        <v>0</v>
      </c>
      <c r="BC934" s="47" t="s">
        <v>39</v>
      </c>
      <c r="BD934" s="40">
        <f t="shared" ref="BD934" si="21775">SUMPRODUCT(BE928:BE932*(BD928:BD932="PTO"))+SUMPRODUCT(BE928:BE932*(BD928:BD932="HOL"))</f>
        <v>0</v>
      </c>
      <c r="BE934" s="49" t="s">
        <v>135</v>
      </c>
      <c r="BF934" s="41">
        <f>BF933*BC$4</f>
        <v>0</v>
      </c>
      <c r="BG934" s="47" t="s">
        <v>39</v>
      </c>
      <c r="BH934" s="40">
        <f t="shared" ref="BH934" si="21776">SUMPRODUCT(BI928:BI932*(BH928:BH932="PTO"))+SUMPRODUCT(BI928:BI932*(BH928:BH932="HOL"))</f>
        <v>0</v>
      </c>
      <c r="BI934" s="49" t="s">
        <v>135</v>
      </c>
      <c r="BJ934" s="41">
        <f>BJ933*BG$4</f>
        <v>0</v>
      </c>
      <c r="BK934" s="47" t="s">
        <v>39</v>
      </c>
      <c r="BL934" s="40">
        <f t="shared" ref="BL934" si="21777">SUMPRODUCT(BM928:BM932*(BL928:BL932="PTO"))+SUMPRODUCT(BM928:BM932*(BL928:BL932="HOL"))</f>
        <v>0</v>
      </c>
      <c r="BM934" s="49" t="s">
        <v>135</v>
      </c>
      <c r="BN934" s="41">
        <f>BN933*BK$4</f>
        <v>0</v>
      </c>
      <c r="BO934" s="47" t="s">
        <v>39</v>
      </c>
      <c r="BP934" s="40">
        <f t="shared" ref="BP934" si="21778">SUMPRODUCT(BQ928:BQ932*(BP928:BP932="PTO"))+SUMPRODUCT(BQ928:BQ932*(BP928:BP932="HOL"))</f>
        <v>0</v>
      </c>
      <c r="BQ934" s="49" t="s">
        <v>135</v>
      </c>
      <c r="BR934" s="41">
        <f t="shared" ref="BR934" si="21779">BR933*BO$4</f>
        <v>0</v>
      </c>
      <c r="BS934" s="47" t="s">
        <v>39</v>
      </c>
      <c r="BT934" s="40">
        <f t="shared" ref="BT934" si="21780">SUMPRODUCT(BU928:BU932*(BT928:BT932="PTO"))+SUMPRODUCT(BU928:BU932*(BT928:BT932="HOL"))</f>
        <v>0</v>
      </c>
      <c r="BU934" s="49" t="s">
        <v>135</v>
      </c>
      <c r="BV934" s="41">
        <f t="shared" ref="BV934" si="21781">BV933*BS$4</f>
        <v>0</v>
      </c>
      <c r="BW934" s="47" t="s">
        <v>39</v>
      </c>
      <c r="BX934" s="40">
        <f t="shared" ref="BX934" si="21782">SUMPRODUCT(BY928:BY932*(BX928:BX932="PTO"))+SUMPRODUCT(BY928:BY932*(BX928:BX932="HOL"))</f>
        <v>0</v>
      </c>
      <c r="BY934" s="49" t="s">
        <v>135</v>
      </c>
      <c r="BZ934" s="41">
        <f t="shared" ref="BZ934" si="21783">BZ933*BW$4</f>
        <v>0</v>
      </c>
      <c r="CA934" s="47" t="s">
        <v>39</v>
      </c>
      <c r="CB934" s="40">
        <f t="shared" ref="CB934" si="21784">SUMPRODUCT(CC928:CC932*(CB928:CB932="PTO"))+SUMPRODUCT(CC928:CC932*(CB928:CB932="HOL"))</f>
        <v>0</v>
      </c>
      <c r="CC934" s="49" t="s">
        <v>135</v>
      </c>
      <c r="CD934" s="41">
        <f t="shared" ref="CD934" si="21785">CD933*CA$4</f>
        <v>0</v>
      </c>
      <c r="CE934" s="47" t="s">
        <v>39</v>
      </c>
      <c r="CF934" s="40">
        <f t="shared" ref="CF934" si="21786">SUMPRODUCT(CG928:CG932*(CF928:CF932="PTO"))+SUMPRODUCT(CG928:CG932*(CF928:CF932="HOL"))</f>
        <v>0</v>
      </c>
      <c r="CG934" s="49" t="s">
        <v>135</v>
      </c>
      <c r="CH934" s="41">
        <f t="shared" ref="CH934" si="21787">CH933*CE$4</f>
        <v>0</v>
      </c>
    </row>
    <row r="935" spans="1:86" x14ac:dyDescent="0.25">
      <c r="A935" s="70" t="s">
        <v>133</v>
      </c>
      <c r="B935" s="71">
        <f t="shared" ref="B935" ca="1" si="21788">D935-B936</f>
        <v>0</v>
      </c>
      <c r="C935" s="72" t="s">
        <v>122</v>
      </c>
      <c r="D935" s="71">
        <f>IFERROR(INDEX(Holidays[FTE], MATCH(Entry!E935, Holidays[Date], 0)), 1)*8*INDEX(FTEguide[[1]:[12]], MATCH(Entry!E936, FTEguide[Weekday], 0), IF(Entry!E938&gt;0, Entry!E938, MONTH(Entry!E935)))</f>
        <v>0</v>
      </c>
      <c r="E935" s="60">
        <f t="shared" si="20241"/>
        <v>43961</v>
      </c>
      <c r="F935" s="50" t="s">
        <v>128</v>
      </c>
      <c r="G935" s="34"/>
      <c r="H935" s="35"/>
      <c r="I935" s="42">
        <f t="shared" ref="I935" si="21789">parseTime(G935)-(H940=INT(RIGHT($F935, 1)))</f>
        <v>0</v>
      </c>
      <c r="J935" s="43">
        <f t="shared" ref="J935:J939" si="21790">isClocked(H935)</f>
        <v>0</v>
      </c>
      <c r="K935" s="34"/>
      <c r="L935" s="35"/>
      <c r="M935" s="42">
        <f t="shared" ref="M935" si="21791">parseTime(K935)-(L940=INT(RIGHT($F935, 1)))</f>
        <v>0</v>
      </c>
      <c r="N935" s="43">
        <f t="shared" ref="N935:N939" si="21792">isClocked(L935)</f>
        <v>0</v>
      </c>
      <c r="O935" s="34"/>
      <c r="P935" s="35"/>
      <c r="Q935" s="42">
        <f t="shared" ref="Q935" si="21793">parseTime(O935)-(P940=INT(RIGHT($F935, 1)))</f>
        <v>0</v>
      </c>
      <c r="R935" s="43">
        <f t="shared" ref="R935:R939" si="21794">isClocked(P935)</f>
        <v>0</v>
      </c>
      <c r="S935" s="34"/>
      <c r="T935" s="35"/>
      <c r="U935" s="42">
        <f t="shared" ref="U935" si="21795">parseTime(S935)-(T940=INT(RIGHT($F935, 1)))</f>
        <v>0</v>
      </c>
      <c r="V935" s="43">
        <f t="shared" ref="V935:V939" si="21796">isClocked(T935)</f>
        <v>0</v>
      </c>
      <c r="W935" s="34"/>
      <c r="X935" s="35"/>
      <c r="Y935" s="42">
        <f t="shared" ref="Y935" si="21797">parseTime(W935)-(X940=INT(RIGHT($F935, 1)))</f>
        <v>0</v>
      </c>
      <c r="Z935" s="43">
        <f t="shared" ref="Z935:Z939" si="21798">isClocked(X935)</f>
        <v>0</v>
      </c>
      <c r="AA935" s="34"/>
      <c r="AB935" s="35"/>
      <c r="AC935" s="42">
        <f t="shared" ref="AC935" si="21799">parseTime(AA935)-(AB940=INT(RIGHT($F935, 1)))</f>
        <v>0</v>
      </c>
      <c r="AD935" s="43">
        <f t="shared" ref="AD935:AD939" si="21800">isClocked(AB935)</f>
        <v>0</v>
      </c>
      <c r="AE935" s="34"/>
      <c r="AF935" s="35"/>
      <c r="AG935" s="42">
        <f t="shared" ref="AG935" si="21801">parseTime(AE935)-(AF940=INT(RIGHT($F935, 1)))</f>
        <v>0</v>
      </c>
      <c r="AH935" s="43">
        <f t="shared" ref="AH935:AH939" si="21802">isClocked(AF935)</f>
        <v>0</v>
      </c>
      <c r="AI935" s="34"/>
      <c r="AJ935" s="35"/>
      <c r="AK935" s="42">
        <f>parseTime(AI935)-(AJ940=INT(RIGHT($F935, 1)))</f>
        <v>0</v>
      </c>
      <c r="AL935" s="43">
        <f t="shared" ref="AL935:AL939" si="21803">isClocked(AJ935)</f>
        <v>0</v>
      </c>
      <c r="AM935" s="34"/>
      <c r="AN935" s="35"/>
      <c r="AO935" s="42">
        <f t="shared" ref="AO935" si="21804">parseTime(AM935)-(AN940=INT(RIGHT($F935, 1)))</f>
        <v>0</v>
      </c>
      <c r="AP935" s="43">
        <f t="shared" ref="AP935:AP939" si="21805">isClocked(AN935)</f>
        <v>0</v>
      </c>
      <c r="AQ935" s="34"/>
      <c r="AR935" s="35"/>
      <c r="AS935" s="42">
        <f t="shared" ref="AS935" si="21806">parseTime(AQ935)-(AR940=INT(RIGHT($F935, 1)))</f>
        <v>0</v>
      </c>
      <c r="AT935" s="43">
        <f t="shared" ref="AT935:AT939" si="21807">isClocked(AR935)</f>
        <v>0</v>
      </c>
      <c r="AU935" s="34"/>
      <c r="AV935" s="35"/>
      <c r="AW935" s="42">
        <f>parseTime(AU935)-(AV940=INT(RIGHT($F935, 1)))</f>
        <v>0</v>
      </c>
      <c r="AX935" s="43">
        <f t="shared" ref="AX935:AX939" si="21808">isClocked(AV935)</f>
        <v>0</v>
      </c>
      <c r="AY935" s="34"/>
      <c r="AZ935" s="35"/>
      <c r="BA935" s="42">
        <f>parseTime(AY935)-(AZ940=INT(RIGHT($F935, 1)))</f>
        <v>0</v>
      </c>
      <c r="BB935" s="43">
        <f t="shared" ref="BB935:BB939" si="21809">isClocked(AZ935)</f>
        <v>0</v>
      </c>
      <c r="BC935" s="34"/>
      <c r="BD935" s="35"/>
      <c r="BE935" s="42">
        <f>parseTime(BC935)-(BD940=INT(RIGHT($F935, 1)))</f>
        <v>0</v>
      </c>
      <c r="BF935" s="43">
        <f t="shared" ref="BF935:BF939" si="21810">isClocked(BD935)</f>
        <v>0</v>
      </c>
      <c r="BG935" s="34"/>
      <c r="BH935" s="35"/>
      <c r="BI935" s="42">
        <f>parseTime(BG935)-(BH940=INT(RIGHT($F935, 1)))</f>
        <v>0</v>
      </c>
      <c r="BJ935" s="43">
        <f t="shared" ref="BJ935:BJ939" si="21811">isClocked(BH935)</f>
        <v>0</v>
      </c>
      <c r="BK935" s="34"/>
      <c r="BL935" s="35"/>
      <c r="BM935" s="42">
        <f>parseTime(BK935)-(BL940=INT(RIGHT($F935, 1)))</f>
        <v>0</v>
      </c>
      <c r="BN935" s="43">
        <f t="shared" ref="BN935:BN939" si="21812">isClocked(BL935)</f>
        <v>0</v>
      </c>
      <c r="BO935" s="34"/>
      <c r="BP935" s="35"/>
      <c r="BQ935" s="42">
        <f t="shared" ref="BQ935" si="21813">parseTime(BO935)-(BP940=INT(RIGHT($F935, 1)))</f>
        <v>0</v>
      </c>
      <c r="BR935" s="43">
        <f t="shared" ref="BR935:BR939" si="21814">isClocked(BP935)</f>
        <v>0</v>
      </c>
      <c r="BS935" s="34"/>
      <c r="BT935" s="35"/>
      <c r="BU935" s="42">
        <f t="shared" ref="BU935" si="21815">parseTime(BS935)-(BT940=INT(RIGHT($F935, 1)))</f>
        <v>0</v>
      </c>
      <c r="BV935" s="43">
        <f t="shared" ref="BV935:BV939" si="21816">isClocked(BT935)</f>
        <v>0</v>
      </c>
      <c r="BW935" s="34"/>
      <c r="BX935" s="35"/>
      <c r="BY935" s="42">
        <f t="shared" ref="BY935" si="21817">parseTime(BW935)-(BX940=INT(RIGHT($F935, 1)))</f>
        <v>0</v>
      </c>
      <c r="BZ935" s="43">
        <f t="shared" ref="BZ935:BZ939" si="21818">isClocked(BX935)</f>
        <v>0</v>
      </c>
      <c r="CA935" s="34"/>
      <c r="CB935" s="35"/>
      <c r="CC935" s="42">
        <f t="shared" ref="CC935" si="21819">parseTime(CA935)-(CB940=INT(RIGHT($F935, 1)))</f>
        <v>0</v>
      </c>
      <c r="CD935" s="43">
        <f t="shared" ref="CD935:CD939" si="21820">isClocked(CB935)</f>
        <v>0</v>
      </c>
      <c r="CE935" s="34"/>
      <c r="CF935" s="35"/>
      <c r="CG935" s="42">
        <f t="shared" ref="CG935" si="21821">parseTime(CE935)-(CF940=INT(RIGHT($F935, 1)))</f>
        <v>0</v>
      </c>
      <c r="CH935" s="43">
        <f t="shared" ref="CH935:CH939" si="21822">isClocked(CF935)</f>
        <v>0</v>
      </c>
    </row>
    <row r="936" spans="1:86" x14ac:dyDescent="0.25">
      <c r="A936" s="56" t="s">
        <v>0</v>
      </c>
      <c r="B936" s="57">
        <f t="shared" ca="1" si="21478"/>
        <v>0</v>
      </c>
      <c r="C936" s="14" t="s">
        <v>252</v>
      </c>
      <c r="D936" s="14">
        <f t="shared" si="20961"/>
        <v>-0.5</v>
      </c>
      <c r="E936" s="55" t="str">
        <f t="shared" si="21479"/>
        <v>Sunday</v>
      </c>
      <c r="F936" s="51" t="s">
        <v>129</v>
      </c>
      <c r="G936" s="36"/>
      <c r="H936" s="37"/>
      <c r="I936" s="44">
        <f t="shared" ref="I936" si="21823">parseTime(G936)-(H940=INT(RIGHT($F936, 1)))</f>
        <v>0</v>
      </c>
      <c r="J936" s="45">
        <f t="shared" si="21790"/>
        <v>0</v>
      </c>
      <c r="K936" s="36"/>
      <c r="L936" s="37"/>
      <c r="M936" s="44">
        <f t="shared" ref="M936" si="21824">parseTime(K936)-(L940=INT(RIGHT($F936, 1)))</f>
        <v>0</v>
      </c>
      <c r="N936" s="45">
        <f t="shared" si="21792"/>
        <v>0</v>
      </c>
      <c r="O936" s="36"/>
      <c r="P936" s="37"/>
      <c r="Q936" s="44">
        <f t="shared" ref="Q936" si="21825">parseTime(O936)-(P940=INT(RIGHT($F936, 1)))</f>
        <v>0</v>
      </c>
      <c r="R936" s="45">
        <f t="shared" si="21794"/>
        <v>0</v>
      </c>
      <c r="S936" s="36"/>
      <c r="T936" s="37"/>
      <c r="U936" s="44">
        <f t="shared" ref="U936" si="21826">parseTime(S936)-(T940=INT(RIGHT($F936, 1)))</f>
        <v>0</v>
      </c>
      <c r="V936" s="45">
        <f t="shared" si="21796"/>
        <v>0</v>
      </c>
      <c r="W936" s="36"/>
      <c r="X936" s="37"/>
      <c r="Y936" s="44">
        <f t="shared" ref="Y936" si="21827">parseTime(W936)-(X940=INT(RIGHT($F936, 1)))</f>
        <v>0</v>
      </c>
      <c r="Z936" s="45">
        <f t="shared" si="21798"/>
        <v>0</v>
      </c>
      <c r="AA936" s="36"/>
      <c r="AB936" s="37"/>
      <c r="AC936" s="44">
        <f t="shared" ref="AC936" si="21828">parseTime(AA936)-(AB940=INT(RIGHT($F936, 1)))</f>
        <v>0</v>
      </c>
      <c r="AD936" s="45">
        <f t="shared" si="21800"/>
        <v>0</v>
      </c>
      <c r="AE936" s="36"/>
      <c r="AF936" s="37"/>
      <c r="AG936" s="44">
        <f t="shared" ref="AG936" si="21829">parseTime(AE936)-(AF940=INT(RIGHT($F936, 1)))</f>
        <v>0</v>
      </c>
      <c r="AH936" s="45">
        <f t="shared" si="21802"/>
        <v>0</v>
      </c>
      <c r="AI936" s="36"/>
      <c r="AJ936" s="37"/>
      <c r="AK936" s="44">
        <f>parseTime(AI936)-(AJ940=INT(RIGHT($F936, 1)))</f>
        <v>0</v>
      </c>
      <c r="AL936" s="45">
        <f t="shared" si="21803"/>
        <v>0</v>
      </c>
      <c r="AM936" s="36"/>
      <c r="AN936" s="37"/>
      <c r="AO936" s="44">
        <f t="shared" ref="AO936" si="21830">parseTime(AM936)-(AN940=INT(RIGHT($F936, 1)))</f>
        <v>0</v>
      </c>
      <c r="AP936" s="45">
        <f t="shared" si="21805"/>
        <v>0</v>
      </c>
      <c r="AQ936" s="36"/>
      <c r="AR936" s="37"/>
      <c r="AS936" s="44">
        <f t="shared" ref="AS936" si="21831">parseTime(AQ936)-(AR940=INT(RIGHT($F936, 1)))</f>
        <v>0</v>
      </c>
      <c r="AT936" s="45">
        <f t="shared" si="21807"/>
        <v>0</v>
      </c>
      <c r="AU936" s="36"/>
      <c r="AV936" s="37"/>
      <c r="AW936" s="44">
        <f>parseTime(AU936)-(AV940=INT(RIGHT($F936, 1)))</f>
        <v>0</v>
      </c>
      <c r="AX936" s="45">
        <f t="shared" si="21808"/>
        <v>0</v>
      </c>
      <c r="AY936" s="36"/>
      <c r="AZ936" s="37"/>
      <c r="BA936" s="44">
        <f>parseTime(AY936)-(AZ940=INT(RIGHT($F936, 1)))</f>
        <v>0</v>
      </c>
      <c r="BB936" s="45">
        <f t="shared" si="21809"/>
        <v>0</v>
      </c>
      <c r="BC936" s="36"/>
      <c r="BD936" s="37"/>
      <c r="BE936" s="44">
        <f>parseTime(BC936)-(BD940=INT(RIGHT($F936, 1)))</f>
        <v>0</v>
      </c>
      <c r="BF936" s="45">
        <f t="shared" si="21810"/>
        <v>0</v>
      </c>
      <c r="BG936" s="36"/>
      <c r="BH936" s="37"/>
      <c r="BI936" s="44">
        <f>parseTime(BG936)-(BH940=INT(RIGHT($F936, 1)))</f>
        <v>0</v>
      </c>
      <c r="BJ936" s="45">
        <f t="shared" si="21811"/>
        <v>0</v>
      </c>
      <c r="BK936" s="36"/>
      <c r="BL936" s="37"/>
      <c r="BM936" s="44">
        <f>parseTime(BK936)-(BL940=INT(RIGHT($F936, 1)))</f>
        <v>0</v>
      </c>
      <c r="BN936" s="45">
        <f t="shared" si="21812"/>
        <v>0</v>
      </c>
      <c r="BO936" s="36"/>
      <c r="BP936" s="37"/>
      <c r="BQ936" s="44">
        <f t="shared" ref="BQ936" si="21832">parseTime(BO936)-(BP940=INT(RIGHT($F936, 1)))</f>
        <v>0</v>
      </c>
      <c r="BR936" s="45">
        <f t="shared" si="21814"/>
        <v>0</v>
      </c>
      <c r="BS936" s="36"/>
      <c r="BT936" s="37"/>
      <c r="BU936" s="44">
        <f t="shared" ref="BU936" si="21833">parseTime(BS936)-(BT940=INT(RIGHT($F936, 1)))</f>
        <v>0</v>
      </c>
      <c r="BV936" s="45">
        <f t="shared" si="21816"/>
        <v>0</v>
      </c>
      <c r="BW936" s="36"/>
      <c r="BX936" s="37"/>
      <c r="BY936" s="44">
        <f t="shared" ref="BY936" si="21834">parseTime(BW936)-(BX940=INT(RIGHT($F936, 1)))</f>
        <v>0</v>
      </c>
      <c r="BZ936" s="45">
        <f t="shared" si="21818"/>
        <v>0</v>
      </c>
      <c r="CA936" s="36"/>
      <c r="CB936" s="37"/>
      <c r="CC936" s="44">
        <f t="shared" ref="CC936" si="21835">parseTime(CA936)-(CB940=INT(RIGHT($F936, 1)))</f>
        <v>0</v>
      </c>
      <c r="CD936" s="45">
        <f t="shared" si="21820"/>
        <v>0</v>
      </c>
      <c r="CE936" s="36"/>
      <c r="CF936" s="37"/>
      <c r="CG936" s="44">
        <f t="shared" ref="CG936" si="21836">parseTime(CE936)-(CF940=INT(RIGHT($F936, 1)))</f>
        <v>0</v>
      </c>
      <c r="CH936" s="45">
        <f t="shared" si="21822"/>
        <v>0</v>
      </c>
    </row>
    <row r="937" spans="1:86" x14ac:dyDescent="0.25">
      <c r="A937" s="56" t="s">
        <v>117</v>
      </c>
      <c r="B937" s="57">
        <f t="shared" ref="B937" ca="1" si="21837">roleHours(G935:CH941, "MFD")</f>
        <v>0</v>
      </c>
      <c r="C937" s="14">
        <f t="shared" ref="C937:C940" ca="1" si="21838">B937/8</f>
        <v>0</v>
      </c>
      <c r="D937" s="14">
        <f t="shared" ref="D937" ca="1" si="21839">B936-D936</f>
        <v>0.5</v>
      </c>
      <c r="E937" s="20" t="s">
        <v>127</v>
      </c>
      <c r="F937" s="51" t="s">
        <v>130</v>
      </c>
      <c r="G937" s="36"/>
      <c r="H937" s="37"/>
      <c r="I937" s="44">
        <f t="shared" ref="I937" si="21840">parseTime(G937)-(H940=INT(RIGHT($F937, 1)))</f>
        <v>0</v>
      </c>
      <c r="J937" s="45">
        <f t="shared" si="21790"/>
        <v>0</v>
      </c>
      <c r="K937" s="36"/>
      <c r="L937" s="37"/>
      <c r="M937" s="44">
        <f t="shared" ref="M937" si="21841">parseTime(K937)-(L940=INT(RIGHT($F937, 1)))</f>
        <v>0</v>
      </c>
      <c r="N937" s="45">
        <f t="shared" si="21792"/>
        <v>0</v>
      </c>
      <c r="O937" s="36"/>
      <c r="P937" s="37"/>
      <c r="Q937" s="44">
        <f t="shared" ref="Q937" si="21842">parseTime(O937)-(P940=INT(RIGHT($F937, 1)))</f>
        <v>0</v>
      </c>
      <c r="R937" s="45">
        <f t="shared" si="21794"/>
        <v>0</v>
      </c>
      <c r="S937" s="36"/>
      <c r="T937" s="37"/>
      <c r="U937" s="44">
        <f t="shared" ref="U937" si="21843">parseTime(S937)-(T940=INT(RIGHT($F937, 1)))</f>
        <v>0</v>
      </c>
      <c r="V937" s="45">
        <f t="shared" si="21796"/>
        <v>0</v>
      </c>
      <c r="W937" s="36"/>
      <c r="X937" s="37"/>
      <c r="Y937" s="44">
        <f t="shared" ref="Y937" si="21844">parseTime(W937)-(X940=INT(RIGHT($F937, 1)))</f>
        <v>0</v>
      </c>
      <c r="Z937" s="45">
        <f t="shared" si="21798"/>
        <v>0</v>
      </c>
      <c r="AA937" s="36"/>
      <c r="AB937" s="37"/>
      <c r="AC937" s="44">
        <f t="shared" ref="AC937" si="21845">parseTime(AA937)-(AB940=INT(RIGHT($F937, 1)))</f>
        <v>0</v>
      </c>
      <c r="AD937" s="45">
        <f t="shared" si="21800"/>
        <v>0</v>
      </c>
      <c r="AE937" s="36"/>
      <c r="AF937" s="37"/>
      <c r="AG937" s="44">
        <f t="shared" ref="AG937" si="21846">parseTime(AE937)-(AF940=INT(RIGHT($F937, 1)))</f>
        <v>0</v>
      </c>
      <c r="AH937" s="45">
        <f t="shared" si="21802"/>
        <v>0</v>
      </c>
      <c r="AI937" s="36"/>
      <c r="AJ937" s="37"/>
      <c r="AK937" s="44">
        <f>parseTime(AI937)-(AJ940=INT(RIGHT($F937, 1)))</f>
        <v>0</v>
      </c>
      <c r="AL937" s="45">
        <f t="shared" si="21803"/>
        <v>0</v>
      </c>
      <c r="AM937" s="36"/>
      <c r="AN937" s="37"/>
      <c r="AO937" s="44">
        <f t="shared" ref="AO937" si="21847">parseTime(AM937)-(AN940=INT(RIGHT($F937, 1)))</f>
        <v>0</v>
      </c>
      <c r="AP937" s="45">
        <f t="shared" si="21805"/>
        <v>0</v>
      </c>
      <c r="AQ937" s="36"/>
      <c r="AR937" s="37"/>
      <c r="AS937" s="44">
        <f t="shared" ref="AS937" si="21848">parseTime(AQ937)-(AR940=INT(RIGHT($F937, 1)))</f>
        <v>0</v>
      </c>
      <c r="AT937" s="45">
        <f t="shared" si="21807"/>
        <v>0</v>
      </c>
      <c r="AU937" s="36"/>
      <c r="AV937" s="37"/>
      <c r="AW937" s="44">
        <f>parseTime(AU937)-(AV940=INT(RIGHT($F937, 1)))</f>
        <v>0</v>
      </c>
      <c r="AX937" s="45">
        <f t="shared" si="21808"/>
        <v>0</v>
      </c>
      <c r="AY937" s="36"/>
      <c r="AZ937" s="37"/>
      <c r="BA937" s="44">
        <f>parseTime(AY937)-(AZ940=INT(RIGHT($F937, 1)))</f>
        <v>0</v>
      </c>
      <c r="BB937" s="45">
        <f t="shared" si="21809"/>
        <v>0</v>
      </c>
      <c r="BC937" s="36"/>
      <c r="BD937" s="37"/>
      <c r="BE937" s="44">
        <f>parseTime(BC937)-(BD940=INT(RIGHT($F937, 1)))</f>
        <v>0</v>
      </c>
      <c r="BF937" s="45">
        <f t="shared" si="21810"/>
        <v>0</v>
      </c>
      <c r="BG937" s="36"/>
      <c r="BH937" s="37"/>
      <c r="BI937" s="44">
        <f>parseTime(BG937)-(BH940=INT(RIGHT($F937, 1)))</f>
        <v>0</v>
      </c>
      <c r="BJ937" s="45">
        <f t="shared" si="21811"/>
        <v>0</v>
      </c>
      <c r="BK937" s="36"/>
      <c r="BL937" s="37"/>
      <c r="BM937" s="44">
        <f>parseTime(BK937)-(BL940=INT(RIGHT($F937, 1)))</f>
        <v>0</v>
      </c>
      <c r="BN937" s="45">
        <f t="shared" si="21812"/>
        <v>0</v>
      </c>
      <c r="BO937" s="36"/>
      <c r="BP937" s="37"/>
      <c r="BQ937" s="44">
        <f t="shared" ref="BQ937" si="21849">parseTime(BO937)-(BP940=INT(RIGHT($F937, 1)))</f>
        <v>0</v>
      </c>
      <c r="BR937" s="45">
        <f t="shared" si="21814"/>
        <v>0</v>
      </c>
      <c r="BS937" s="36"/>
      <c r="BT937" s="37"/>
      <c r="BU937" s="44">
        <f t="shared" ref="BU937" si="21850">parseTime(BS937)-(BT940=INT(RIGHT($F937, 1)))</f>
        <v>0</v>
      </c>
      <c r="BV937" s="45">
        <f t="shared" si="21816"/>
        <v>0</v>
      </c>
      <c r="BW937" s="36"/>
      <c r="BX937" s="37"/>
      <c r="BY937" s="44">
        <f t="shared" ref="BY937" si="21851">parseTime(BW937)-(BX940=INT(RIGHT($F937, 1)))</f>
        <v>0</v>
      </c>
      <c r="BZ937" s="45">
        <f t="shared" si="21818"/>
        <v>0</v>
      </c>
      <c r="CA937" s="36"/>
      <c r="CB937" s="37"/>
      <c r="CC937" s="44">
        <f t="shared" ref="CC937" si="21852">parseTime(CA937)-(CB940=INT(RIGHT($F937, 1)))</f>
        <v>0</v>
      </c>
      <c r="CD937" s="45">
        <f t="shared" si="21820"/>
        <v>0</v>
      </c>
      <c r="CE937" s="36"/>
      <c r="CF937" s="37"/>
      <c r="CG937" s="44">
        <f t="shared" ref="CG937" si="21853">parseTime(CE937)-(CF940=INT(RIGHT($F937, 1)))</f>
        <v>0</v>
      </c>
      <c r="CH937" s="45">
        <f t="shared" si="21822"/>
        <v>0</v>
      </c>
    </row>
    <row r="938" spans="1:86" x14ac:dyDescent="0.25">
      <c r="A938" s="56"/>
      <c r="B938" s="57"/>
      <c r="C938" s="14">
        <f t="shared" si="21838"/>
        <v>0</v>
      </c>
      <c r="D938" s="14" t="s">
        <v>259</v>
      </c>
      <c r="E938" s="20"/>
      <c r="F938" s="51" t="s">
        <v>131</v>
      </c>
      <c r="G938" s="36"/>
      <c r="H938" s="37"/>
      <c r="I938" s="44">
        <f t="shared" ref="I938" si="21854">parseTime(G938)-(H940=INT(RIGHT($F938, 1)))</f>
        <v>0</v>
      </c>
      <c r="J938" s="45">
        <f t="shared" si="21790"/>
        <v>0</v>
      </c>
      <c r="K938" s="36"/>
      <c r="L938" s="37"/>
      <c r="M938" s="44">
        <f t="shared" ref="M938" si="21855">parseTime(K938)-(L940=INT(RIGHT($F938, 1)))</f>
        <v>0</v>
      </c>
      <c r="N938" s="45">
        <f t="shared" si="21792"/>
        <v>0</v>
      </c>
      <c r="O938" s="36"/>
      <c r="P938" s="37"/>
      <c r="Q938" s="44">
        <f t="shared" ref="Q938" si="21856">parseTime(O938)-(P940=INT(RIGHT($F938, 1)))</f>
        <v>0</v>
      </c>
      <c r="R938" s="45">
        <f t="shared" si="21794"/>
        <v>0</v>
      </c>
      <c r="S938" s="36"/>
      <c r="T938" s="37"/>
      <c r="U938" s="44">
        <f t="shared" ref="U938" si="21857">parseTime(S938)-(T940=INT(RIGHT($F938, 1)))</f>
        <v>0</v>
      </c>
      <c r="V938" s="45">
        <f t="shared" si="21796"/>
        <v>0</v>
      </c>
      <c r="W938" s="36"/>
      <c r="X938" s="37"/>
      <c r="Y938" s="44">
        <f t="shared" ref="Y938" si="21858">parseTime(W938)-(X940=INT(RIGHT($F938, 1)))</f>
        <v>0</v>
      </c>
      <c r="Z938" s="45">
        <f t="shared" si="21798"/>
        <v>0</v>
      </c>
      <c r="AA938" s="36"/>
      <c r="AB938" s="37"/>
      <c r="AC938" s="44">
        <f t="shared" ref="AC938" si="21859">parseTime(AA938)-(AB940=INT(RIGHT($F938, 1)))</f>
        <v>0</v>
      </c>
      <c r="AD938" s="45">
        <f t="shared" si="21800"/>
        <v>0</v>
      </c>
      <c r="AE938" s="36"/>
      <c r="AF938" s="37"/>
      <c r="AG938" s="44">
        <f t="shared" ref="AG938" si="21860">parseTime(AE938)-(AF940=INT(RIGHT($F938, 1)))</f>
        <v>0</v>
      </c>
      <c r="AH938" s="45">
        <f t="shared" si="21802"/>
        <v>0</v>
      </c>
      <c r="AI938" s="36"/>
      <c r="AJ938" s="37"/>
      <c r="AK938" s="44">
        <f>parseTime(AI938)-(AJ940=INT(RIGHT($F938, 1)))</f>
        <v>0</v>
      </c>
      <c r="AL938" s="45">
        <f t="shared" si="21803"/>
        <v>0</v>
      </c>
      <c r="AM938" s="36"/>
      <c r="AN938" s="37"/>
      <c r="AO938" s="44">
        <f t="shared" ref="AO938" si="21861">parseTime(AM938)-(AN940=INT(RIGHT($F938, 1)))</f>
        <v>0</v>
      </c>
      <c r="AP938" s="45">
        <f t="shared" si="21805"/>
        <v>0</v>
      </c>
      <c r="AQ938" s="36"/>
      <c r="AR938" s="37"/>
      <c r="AS938" s="44">
        <f t="shared" ref="AS938" si="21862">parseTime(AQ938)-(AR940=INT(RIGHT($F938, 1)))</f>
        <v>0</v>
      </c>
      <c r="AT938" s="45">
        <f t="shared" si="21807"/>
        <v>0</v>
      </c>
      <c r="AU938" s="36"/>
      <c r="AV938" s="37"/>
      <c r="AW938" s="44">
        <f>parseTime(AU938)-(AV940=INT(RIGHT($F938, 1)))</f>
        <v>0</v>
      </c>
      <c r="AX938" s="45">
        <f t="shared" si="21808"/>
        <v>0</v>
      </c>
      <c r="AY938" s="36"/>
      <c r="AZ938" s="37"/>
      <c r="BA938" s="44">
        <f>parseTime(AY938)-(AZ940=INT(RIGHT($F938, 1)))</f>
        <v>0</v>
      </c>
      <c r="BB938" s="45">
        <f t="shared" si="21809"/>
        <v>0</v>
      </c>
      <c r="BC938" s="36"/>
      <c r="BD938" s="37"/>
      <c r="BE938" s="44">
        <f>parseTime(BC938)-(BD940=INT(RIGHT($F938, 1)))</f>
        <v>0</v>
      </c>
      <c r="BF938" s="45">
        <f t="shared" si="21810"/>
        <v>0</v>
      </c>
      <c r="BG938" s="36"/>
      <c r="BH938" s="37"/>
      <c r="BI938" s="44">
        <f>parseTime(BG938)-(BH940=INT(RIGHT($F938, 1)))</f>
        <v>0</v>
      </c>
      <c r="BJ938" s="45">
        <f t="shared" si="21811"/>
        <v>0</v>
      </c>
      <c r="BK938" s="36"/>
      <c r="BL938" s="37"/>
      <c r="BM938" s="44">
        <f>parseTime(BK938)-(BL940=INT(RIGHT($F938, 1)))</f>
        <v>0</v>
      </c>
      <c r="BN938" s="45">
        <f t="shared" si="21812"/>
        <v>0</v>
      </c>
      <c r="BO938" s="36"/>
      <c r="BP938" s="37"/>
      <c r="BQ938" s="44">
        <f t="shared" ref="BQ938" si="21863">parseTime(BO938)-(BP940=INT(RIGHT($F938, 1)))</f>
        <v>0</v>
      </c>
      <c r="BR938" s="45">
        <f t="shared" si="21814"/>
        <v>0</v>
      </c>
      <c r="BS938" s="36"/>
      <c r="BT938" s="37"/>
      <c r="BU938" s="44">
        <f t="shared" ref="BU938" si="21864">parseTime(BS938)-(BT940=INT(RIGHT($F938, 1)))</f>
        <v>0</v>
      </c>
      <c r="BV938" s="45">
        <f t="shared" si="21816"/>
        <v>0</v>
      </c>
      <c r="BW938" s="36"/>
      <c r="BX938" s="37"/>
      <c r="BY938" s="44">
        <f t="shared" ref="BY938" si="21865">parseTime(BW938)-(BX940=INT(RIGHT($F938, 1)))</f>
        <v>0</v>
      </c>
      <c r="BZ938" s="45">
        <f t="shared" si="21818"/>
        <v>0</v>
      </c>
      <c r="CA938" s="36"/>
      <c r="CB938" s="37"/>
      <c r="CC938" s="44">
        <f t="shared" ref="CC938" si="21866">parseTime(CA938)-(CB940=INT(RIGHT($F938, 1)))</f>
        <v>0</v>
      </c>
      <c r="CD938" s="45">
        <f t="shared" si="21820"/>
        <v>0</v>
      </c>
      <c r="CE938" s="36"/>
      <c r="CF938" s="37"/>
      <c r="CG938" s="44">
        <f t="shared" ref="CG938" si="21867">parseTime(CE938)-(CF940=INT(RIGHT($F938, 1)))</f>
        <v>0</v>
      </c>
      <c r="CH938" s="45">
        <f t="shared" si="21822"/>
        <v>0</v>
      </c>
    </row>
    <row r="939" spans="1:86" x14ac:dyDescent="0.25">
      <c r="A939" s="56" t="s">
        <v>119</v>
      </c>
      <c r="B939" s="57">
        <f t="shared" ref="B939" ca="1" si="21868">roleHours(G935:CH941, "MCC")</f>
        <v>0</v>
      </c>
      <c r="C939" s="14">
        <f t="shared" ca="1" si="21838"/>
        <v>0</v>
      </c>
      <c r="D939" s="14" t="s">
        <v>260</v>
      </c>
      <c r="E939" s="20"/>
      <c r="F939" s="51" t="s">
        <v>132</v>
      </c>
      <c r="G939" s="36"/>
      <c r="H939" s="37"/>
      <c r="I939" s="44">
        <f t="shared" ref="I939" si="21869">parseTime(G939)-(H940=INT(RIGHT($F939, 1)))</f>
        <v>0</v>
      </c>
      <c r="J939" s="45">
        <f t="shared" si="21790"/>
        <v>0</v>
      </c>
      <c r="K939" s="36"/>
      <c r="L939" s="37"/>
      <c r="M939" s="44">
        <f t="shared" ref="M939" si="21870">parseTime(K939)-(L940=INT(RIGHT($F939, 1)))</f>
        <v>0</v>
      </c>
      <c r="N939" s="45">
        <f t="shared" si="21792"/>
        <v>0</v>
      </c>
      <c r="O939" s="36"/>
      <c r="P939" s="37"/>
      <c r="Q939" s="44">
        <f t="shared" ref="Q939" si="21871">parseTime(O939)-(P940=INT(RIGHT($F939, 1)))</f>
        <v>0</v>
      </c>
      <c r="R939" s="45">
        <f t="shared" si="21794"/>
        <v>0</v>
      </c>
      <c r="S939" s="36"/>
      <c r="T939" s="37"/>
      <c r="U939" s="44">
        <f t="shared" ref="U939" si="21872">parseTime(S939)-(T940=INT(RIGHT($F939, 1)))</f>
        <v>0</v>
      </c>
      <c r="V939" s="45">
        <f t="shared" si="21796"/>
        <v>0</v>
      </c>
      <c r="W939" s="36"/>
      <c r="X939" s="37"/>
      <c r="Y939" s="44">
        <f t="shared" ref="Y939" si="21873">parseTime(W939)-(X940=INT(RIGHT($F939, 1)))</f>
        <v>0</v>
      </c>
      <c r="Z939" s="45">
        <f t="shared" si="21798"/>
        <v>0</v>
      </c>
      <c r="AA939" s="36"/>
      <c r="AB939" s="37"/>
      <c r="AC939" s="44">
        <f t="shared" ref="AC939" si="21874">parseTime(AA939)-(AB940=INT(RIGHT($F939, 1)))</f>
        <v>0</v>
      </c>
      <c r="AD939" s="45">
        <f t="shared" si="21800"/>
        <v>0</v>
      </c>
      <c r="AE939" s="36"/>
      <c r="AF939" s="37"/>
      <c r="AG939" s="44">
        <f t="shared" ref="AG939" si="21875">parseTime(AE939)-(AF940=INT(RIGHT($F939, 1)))</f>
        <v>0</v>
      </c>
      <c r="AH939" s="45">
        <f t="shared" si="21802"/>
        <v>0</v>
      </c>
      <c r="AI939" s="36"/>
      <c r="AJ939" s="37"/>
      <c r="AK939" s="44">
        <f>parseTime(AI939)-(AJ940=INT(RIGHT($F939, 1)))</f>
        <v>0</v>
      </c>
      <c r="AL939" s="45">
        <f t="shared" si="21803"/>
        <v>0</v>
      </c>
      <c r="AM939" s="36"/>
      <c r="AN939" s="37"/>
      <c r="AO939" s="44">
        <f t="shared" ref="AO939" si="21876">parseTime(AM939)-(AN940=INT(RIGHT($F939, 1)))</f>
        <v>0</v>
      </c>
      <c r="AP939" s="45">
        <f t="shared" si="21805"/>
        <v>0</v>
      </c>
      <c r="AQ939" s="36"/>
      <c r="AR939" s="37"/>
      <c r="AS939" s="44">
        <f t="shared" ref="AS939" si="21877">parseTime(AQ939)-(AR940=INT(RIGHT($F939, 1)))</f>
        <v>0</v>
      </c>
      <c r="AT939" s="45">
        <f t="shared" si="21807"/>
        <v>0</v>
      </c>
      <c r="AU939" s="36"/>
      <c r="AV939" s="37"/>
      <c r="AW939" s="44">
        <f>parseTime(AU939)-(AV940=INT(RIGHT($F939, 1)))</f>
        <v>0</v>
      </c>
      <c r="AX939" s="45">
        <f t="shared" si="21808"/>
        <v>0</v>
      </c>
      <c r="AY939" s="36"/>
      <c r="AZ939" s="37"/>
      <c r="BA939" s="44">
        <f>parseTime(AY939)-(AZ940=INT(RIGHT($F939, 1)))</f>
        <v>0</v>
      </c>
      <c r="BB939" s="45">
        <f t="shared" si="21809"/>
        <v>0</v>
      </c>
      <c r="BC939" s="36"/>
      <c r="BD939" s="37"/>
      <c r="BE939" s="44">
        <f>parseTime(BC939)-(BD940=INT(RIGHT($F939, 1)))</f>
        <v>0</v>
      </c>
      <c r="BF939" s="45">
        <f t="shared" si="21810"/>
        <v>0</v>
      </c>
      <c r="BG939" s="36"/>
      <c r="BH939" s="37"/>
      <c r="BI939" s="44">
        <f>parseTime(BG939)-(BH940=INT(RIGHT($F939, 1)))</f>
        <v>0</v>
      </c>
      <c r="BJ939" s="45">
        <f t="shared" si="21811"/>
        <v>0</v>
      </c>
      <c r="BK939" s="36"/>
      <c r="BL939" s="37"/>
      <c r="BM939" s="44">
        <f>parseTime(BK939)-(BL940=INT(RIGHT($F939, 1)))</f>
        <v>0</v>
      </c>
      <c r="BN939" s="45">
        <f t="shared" si="21812"/>
        <v>0</v>
      </c>
      <c r="BO939" s="36"/>
      <c r="BP939" s="37"/>
      <c r="BQ939" s="44">
        <f t="shared" ref="BQ939" si="21878">parseTime(BO939)-(BP940=INT(RIGHT($F939, 1)))</f>
        <v>0</v>
      </c>
      <c r="BR939" s="45">
        <f t="shared" si="21814"/>
        <v>0</v>
      </c>
      <c r="BS939" s="36"/>
      <c r="BT939" s="37"/>
      <c r="BU939" s="44">
        <f t="shared" ref="BU939" si="21879">parseTime(BS939)-(BT940=INT(RIGHT($F939, 1)))</f>
        <v>0</v>
      </c>
      <c r="BV939" s="45">
        <f t="shared" si="21816"/>
        <v>0</v>
      </c>
      <c r="BW939" s="36"/>
      <c r="BX939" s="37"/>
      <c r="BY939" s="44">
        <f t="shared" ref="BY939" si="21880">parseTime(BW939)-(BX940=INT(RIGHT($F939, 1)))</f>
        <v>0</v>
      </c>
      <c r="BZ939" s="45">
        <f t="shared" si="21818"/>
        <v>0</v>
      </c>
      <c r="CA939" s="36"/>
      <c r="CB939" s="37"/>
      <c r="CC939" s="44">
        <f t="shared" ref="CC939" si="21881">parseTime(CA939)-(CB940=INT(RIGHT($F939, 1)))</f>
        <v>0</v>
      </c>
      <c r="CD939" s="45">
        <f t="shared" si="21820"/>
        <v>0</v>
      </c>
      <c r="CE939" s="36"/>
      <c r="CF939" s="37"/>
      <c r="CG939" s="44">
        <f t="shared" ref="CG939" si="21882">parseTime(CE939)-(CF940=INT(RIGHT($F939, 1)))</f>
        <v>0</v>
      </c>
      <c r="CH939" s="45">
        <f t="shared" si="21822"/>
        <v>0</v>
      </c>
    </row>
    <row r="940" spans="1:86" x14ac:dyDescent="0.25">
      <c r="A940" s="56"/>
      <c r="B940" s="57"/>
      <c r="C940" s="14">
        <f t="shared" si="21838"/>
        <v>0</v>
      </c>
      <c r="D940" s="14"/>
      <c r="E940" s="20">
        <f t="shared" ref="E940" si="21883">((7.5/2)-0.5+E939)*8</f>
        <v>26</v>
      </c>
      <c r="F940" s="51"/>
      <c r="G940" s="46" t="s">
        <v>134</v>
      </c>
      <c r="H940" s="38">
        <f t="shared" ref="H940" si="21884">lunchAdjust(G935:H939)</f>
        <v>0</v>
      </c>
      <c r="I940" s="48" t="s">
        <v>0</v>
      </c>
      <c r="J940" s="39">
        <f t="shared" ref="J940" si="21885">SUMPRODUCT(I935:I939*J935:J939)</f>
        <v>0</v>
      </c>
      <c r="K940" s="46" t="s">
        <v>134</v>
      </c>
      <c r="L940" s="38">
        <f t="shared" ref="L940" si="21886">lunchAdjust(K935:L939)</f>
        <v>0</v>
      </c>
      <c r="M940" s="48" t="s">
        <v>0</v>
      </c>
      <c r="N940" s="39">
        <f t="shared" ref="N940" si="21887">SUMPRODUCT(M935:M939*N935:N939)</f>
        <v>0</v>
      </c>
      <c r="O940" s="46" t="s">
        <v>134</v>
      </c>
      <c r="P940" s="38">
        <f t="shared" ref="P940" si="21888">lunchAdjust(O935:P939)</f>
        <v>0</v>
      </c>
      <c r="Q940" s="48" t="s">
        <v>0</v>
      </c>
      <c r="R940" s="39">
        <f t="shared" ref="R940" si="21889">SUMPRODUCT(Q935:Q939*R935:R939)</f>
        <v>0</v>
      </c>
      <c r="S940" s="46" t="s">
        <v>134</v>
      </c>
      <c r="T940" s="38">
        <f t="shared" ref="T940" si="21890">lunchAdjust(S935:T939)</f>
        <v>0</v>
      </c>
      <c r="U940" s="48" t="s">
        <v>0</v>
      </c>
      <c r="V940" s="39">
        <f t="shared" ref="V940" si="21891">SUMPRODUCT(U935:U939*V935:V939)</f>
        <v>0</v>
      </c>
      <c r="W940" s="46" t="s">
        <v>134</v>
      </c>
      <c r="X940" s="38">
        <f t="shared" ref="X940" si="21892">lunchAdjust(W935:X939)</f>
        <v>0</v>
      </c>
      <c r="Y940" s="48" t="s">
        <v>0</v>
      </c>
      <c r="Z940" s="39">
        <f t="shared" ref="Z940" si="21893">SUMPRODUCT(Y935:Y939*Z935:Z939)</f>
        <v>0</v>
      </c>
      <c r="AA940" s="46" t="s">
        <v>134</v>
      </c>
      <c r="AB940" s="38">
        <f t="shared" ref="AB940" si="21894">lunchAdjust(AA935:AB939)</f>
        <v>0</v>
      </c>
      <c r="AC940" s="48" t="s">
        <v>0</v>
      </c>
      <c r="AD940" s="39">
        <f t="shared" ref="AD940" si="21895">SUMPRODUCT(AC935:AC939*AD935:AD939)</f>
        <v>0</v>
      </c>
      <c r="AE940" s="46" t="s">
        <v>134</v>
      </c>
      <c r="AF940" s="38">
        <f t="shared" ref="AF940" si="21896">lunchAdjust(AE935:AF939)</f>
        <v>0</v>
      </c>
      <c r="AG940" s="48" t="s">
        <v>0</v>
      </c>
      <c r="AH940" s="39">
        <f t="shared" ref="AH940" si="21897">SUMPRODUCT(AG935:AG939*AH935:AH939)</f>
        <v>0</v>
      </c>
      <c r="AI940" s="46" t="s">
        <v>134</v>
      </c>
      <c r="AJ940" s="38">
        <f t="shared" ref="AJ940" si="21898">lunchAdjust(AI935:AJ939)</f>
        <v>0</v>
      </c>
      <c r="AK940" s="48" t="s">
        <v>0</v>
      </c>
      <c r="AL940" s="39">
        <f t="shared" ref="AL940" si="21899">SUMPRODUCT(AK935:AK939*AL935:AL939)</f>
        <v>0</v>
      </c>
      <c r="AM940" s="46" t="s">
        <v>134</v>
      </c>
      <c r="AN940" s="38">
        <f t="shared" ref="AN940" si="21900">lunchAdjust(AM935:AN939)</f>
        <v>0</v>
      </c>
      <c r="AO940" s="48" t="s">
        <v>0</v>
      </c>
      <c r="AP940" s="39">
        <f t="shared" ref="AP940" si="21901">SUMPRODUCT(AO935:AO939*AP935:AP939)</f>
        <v>0</v>
      </c>
      <c r="AQ940" s="46" t="s">
        <v>134</v>
      </c>
      <c r="AR940" s="38">
        <f t="shared" ref="AR940" si="21902">lunchAdjust(AQ935:AR939)</f>
        <v>0</v>
      </c>
      <c r="AS940" s="48" t="s">
        <v>0</v>
      </c>
      <c r="AT940" s="39">
        <f t="shared" ref="AT940" si="21903">SUMPRODUCT(AS935:AS939*AT935:AT939)</f>
        <v>0</v>
      </c>
      <c r="AU940" s="46" t="s">
        <v>134</v>
      </c>
      <c r="AV940" s="38">
        <f t="shared" ref="AV940" si="21904">lunchAdjust(AU935:AV939)</f>
        <v>0</v>
      </c>
      <c r="AW940" s="48" t="s">
        <v>0</v>
      </c>
      <c r="AX940" s="39">
        <f t="shared" ref="AX940" si="21905">SUMPRODUCT(AW935:AW939*AX935:AX939)</f>
        <v>0</v>
      </c>
      <c r="AY940" s="46" t="s">
        <v>134</v>
      </c>
      <c r="AZ940" s="38">
        <f t="shared" ref="AZ940" si="21906">lunchAdjust(AY935:AZ939)</f>
        <v>0</v>
      </c>
      <c r="BA940" s="48" t="s">
        <v>0</v>
      </c>
      <c r="BB940" s="39">
        <f t="shared" ref="BB940" si="21907">SUMPRODUCT(BA935:BA939*BB935:BB939)</f>
        <v>0</v>
      </c>
      <c r="BC940" s="46" t="s">
        <v>134</v>
      </c>
      <c r="BD940" s="38">
        <f t="shared" ref="BD940" si="21908">lunchAdjust(BC935:BD939)</f>
        <v>0</v>
      </c>
      <c r="BE940" s="48" t="s">
        <v>0</v>
      </c>
      <c r="BF940" s="39">
        <f t="shared" ref="BF940" si="21909">SUMPRODUCT(BE935:BE939*BF935:BF939)</f>
        <v>0</v>
      </c>
      <c r="BG940" s="46" t="s">
        <v>134</v>
      </c>
      <c r="BH940" s="38">
        <f t="shared" ref="BH940" si="21910">lunchAdjust(BG935:BH939)</f>
        <v>0</v>
      </c>
      <c r="BI940" s="48" t="s">
        <v>0</v>
      </c>
      <c r="BJ940" s="39">
        <f t="shared" ref="BJ940" si="21911">SUMPRODUCT(BI935:BI939*BJ935:BJ939)</f>
        <v>0</v>
      </c>
      <c r="BK940" s="46" t="s">
        <v>134</v>
      </c>
      <c r="BL940" s="38">
        <f t="shared" ref="BL940" si="21912">lunchAdjust(BK935:BL939)</f>
        <v>0</v>
      </c>
      <c r="BM940" s="48" t="s">
        <v>0</v>
      </c>
      <c r="BN940" s="39">
        <f t="shared" ref="BN940" si="21913">SUMPRODUCT(BM935:BM939*BN935:BN939)</f>
        <v>0</v>
      </c>
      <c r="BO940" s="46" t="s">
        <v>134</v>
      </c>
      <c r="BP940" s="38">
        <f t="shared" ref="BP940" si="21914">lunchAdjust(BO935:BP939)</f>
        <v>0</v>
      </c>
      <c r="BQ940" s="48" t="s">
        <v>0</v>
      </c>
      <c r="BR940" s="39">
        <f t="shared" ref="BR940" si="21915">SUMPRODUCT(BQ935:BQ939*BR935:BR939)</f>
        <v>0</v>
      </c>
      <c r="BS940" s="46" t="s">
        <v>134</v>
      </c>
      <c r="BT940" s="38">
        <f t="shared" ref="BT940" si="21916">lunchAdjust(BS935:BT939)</f>
        <v>0</v>
      </c>
      <c r="BU940" s="48" t="s">
        <v>0</v>
      </c>
      <c r="BV940" s="39">
        <f t="shared" ref="BV940" si="21917">SUMPRODUCT(BU935:BU939*BV935:BV939)</f>
        <v>0</v>
      </c>
      <c r="BW940" s="46" t="s">
        <v>134</v>
      </c>
      <c r="BX940" s="38">
        <f t="shared" ref="BX940" si="21918">lunchAdjust(BW935:BX939)</f>
        <v>0</v>
      </c>
      <c r="BY940" s="48" t="s">
        <v>0</v>
      </c>
      <c r="BZ940" s="39">
        <f t="shared" ref="BZ940" si="21919">SUMPRODUCT(BY935:BY939*BZ935:BZ939)</f>
        <v>0</v>
      </c>
      <c r="CA940" s="46" t="s">
        <v>134</v>
      </c>
      <c r="CB940" s="38">
        <f t="shared" ref="CB940" si="21920">lunchAdjust(CA935:CB939)</f>
        <v>0</v>
      </c>
      <c r="CC940" s="48" t="s">
        <v>0</v>
      </c>
      <c r="CD940" s="39">
        <f t="shared" ref="CD940" si="21921">SUMPRODUCT(CC935:CC939*CD935:CD939)</f>
        <v>0</v>
      </c>
      <c r="CE940" s="46" t="s">
        <v>134</v>
      </c>
      <c r="CF940" s="38">
        <f t="shared" ref="CF940" si="21922">lunchAdjust(CE935:CF939)</f>
        <v>0</v>
      </c>
      <c r="CG940" s="48" t="s">
        <v>0</v>
      </c>
      <c r="CH940" s="39">
        <f t="shared" ref="CH940" si="21923">SUMPRODUCT(CG935:CG939*CH935:CH939)</f>
        <v>0</v>
      </c>
    </row>
    <row r="941" spans="1:86" ht="15.75" thickBot="1" x14ac:dyDescent="0.3">
      <c r="A941" s="58" t="s">
        <v>121</v>
      </c>
      <c r="B941" s="59">
        <f t="shared" ref="B941" ca="1" si="21924">roleHours(G935:CH941, "OUT")</f>
        <v>0</v>
      </c>
      <c r="C941" s="54" t="s">
        <v>137</v>
      </c>
      <c r="D941" s="22">
        <f t="shared" ref="D941" ca="1" si="21925">roleHours(G935:CH941, "PTO")</f>
        <v>0</v>
      </c>
      <c r="E941" s="23">
        <f t="shared" ref="E941" ca="1" si="21926">E940-B936</f>
        <v>26</v>
      </c>
      <c r="F941" s="52"/>
      <c r="G941" s="47" t="s">
        <v>39</v>
      </c>
      <c r="H941" s="40">
        <f t="shared" si="20721"/>
        <v>0</v>
      </c>
      <c r="I941" s="49" t="s">
        <v>135</v>
      </c>
      <c r="J941" s="41">
        <f t="shared" ref="J941" si="21927">J940*G$4</f>
        <v>0</v>
      </c>
      <c r="K941" s="47" t="s">
        <v>39</v>
      </c>
      <c r="L941" s="40">
        <f t="shared" ref="L941" si="21928">SUMPRODUCT(M935:M939*(L935:L939="PTO"))+SUMPRODUCT(M935:M939*(L935:L939="HOL"))</f>
        <v>0</v>
      </c>
      <c r="M941" s="49" t="s">
        <v>135</v>
      </c>
      <c r="N941" s="41">
        <f t="shared" ref="N941" si="21929">N940*K$4</f>
        <v>0</v>
      </c>
      <c r="O941" s="47" t="s">
        <v>39</v>
      </c>
      <c r="P941" s="40">
        <f t="shared" ref="P941" si="21930">SUMPRODUCT(Q935:Q939*(P935:P939="PTO"))+SUMPRODUCT(Q935:Q939*(P935:P939="HOL"))</f>
        <v>0</v>
      </c>
      <c r="Q941" s="49" t="s">
        <v>135</v>
      </c>
      <c r="R941" s="41">
        <f t="shared" ref="R941" si="21931">R940*O$4</f>
        <v>0</v>
      </c>
      <c r="S941" s="47" t="s">
        <v>39</v>
      </c>
      <c r="T941" s="40">
        <f t="shared" ref="T941" si="21932">SUMPRODUCT(U935:U939*(T935:T939="PTO"))+SUMPRODUCT(U935:U939*(T935:T939="HOL"))</f>
        <v>0</v>
      </c>
      <c r="U941" s="49" t="s">
        <v>135</v>
      </c>
      <c r="V941" s="41">
        <f t="shared" ref="V941" si="21933">V940*S$4</f>
        <v>0</v>
      </c>
      <c r="W941" s="47" t="s">
        <v>39</v>
      </c>
      <c r="X941" s="40">
        <f t="shared" ref="X941" si="21934">SUMPRODUCT(Y935:Y939*(X935:X939="PTO"))+SUMPRODUCT(Y935:Y939*(X935:X939="HOL"))</f>
        <v>0</v>
      </c>
      <c r="Y941" s="49" t="s">
        <v>135</v>
      </c>
      <c r="Z941" s="41">
        <f t="shared" ref="Z941" si="21935">Z940*W$4</f>
        <v>0</v>
      </c>
      <c r="AA941" s="47" t="s">
        <v>39</v>
      </c>
      <c r="AB941" s="40">
        <f t="shared" ref="AB941" si="21936">SUMPRODUCT(AC935:AC939*(AB935:AB939="PTO"))+SUMPRODUCT(AC935:AC939*(AB935:AB939="HOL"))</f>
        <v>0</v>
      </c>
      <c r="AC941" s="49" t="s">
        <v>135</v>
      </c>
      <c r="AD941" s="41">
        <f t="shared" ref="AD941" si="21937">AD940*AA$4</f>
        <v>0</v>
      </c>
      <c r="AE941" s="47" t="s">
        <v>39</v>
      </c>
      <c r="AF941" s="40">
        <f t="shared" ref="AF941" si="21938">SUMPRODUCT(AG935:AG939*(AF935:AF939="PTO"))+SUMPRODUCT(AG935:AG939*(AF935:AF939="HOL"))</f>
        <v>0</v>
      </c>
      <c r="AG941" s="49" t="s">
        <v>135</v>
      </c>
      <c r="AH941" s="41">
        <f t="shared" ref="AH941" si="21939">AH940*AE$4</f>
        <v>0</v>
      </c>
      <c r="AI941" s="47" t="s">
        <v>39</v>
      </c>
      <c r="AJ941" s="40">
        <f t="shared" ref="AJ941" si="21940">SUMPRODUCT(AK935:AK939*(AJ935:AJ939="PTO"))+SUMPRODUCT(AK935:AK939*(AJ935:AJ939="HOL"))</f>
        <v>0</v>
      </c>
      <c r="AK941" s="49" t="s">
        <v>135</v>
      </c>
      <c r="AL941" s="41">
        <f>AL940*AI$4</f>
        <v>0</v>
      </c>
      <c r="AM941" s="47" t="s">
        <v>39</v>
      </c>
      <c r="AN941" s="40">
        <f t="shared" ref="AN941" si="21941">SUMPRODUCT(AO935:AO939*(AN935:AN939="PTO"))+SUMPRODUCT(AO935:AO939*(AN935:AN939="HOL"))</f>
        <v>0</v>
      </c>
      <c r="AO941" s="49" t="s">
        <v>135</v>
      </c>
      <c r="AP941" s="41">
        <f t="shared" ref="AP941" si="21942">AP940*AM$4</f>
        <v>0</v>
      </c>
      <c r="AQ941" s="47" t="s">
        <v>39</v>
      </c>
      <c r="AR941" s="40">
        <f t="shared" ref="AR941" si="21943">SUMPRODUCT(AS935:AS939*(AR935:AR939="PTO"))+SUMPRODUCT(AS935:AS939*(AR935:AR939="HOL"))</f>
        <v>0</v>
      </c>
      <c r="AS941" s="49" t="s">
        <v>135</v>
      </c>
      <c r="AT941" s="41">
        <f t="shared" ref="AT941" si="21944">AT940*AQ$4</f>
        <v>0</v>
      </c>
      <c r="AU941" s="47" t="s">
        <v>39</v>
      </c>
      <c r="AV941" s="40">
        <f t="shared" ref="AV941" si="21945">SUMPRODUCT(AW935:AW939*(AV935:AV939="PTO"))+SUMPRODUCT(AW935:AW939*(AV935:AV939="HOL"))</f>
        <v>0</v>
      </c>
      <c r="AW941" s="49" t="s">
        <v>135</v>
      </c>
      <c r="AX941" s="41">
        <f>AX940*AU$4</f>
        <v>0</v>
      </c>
      <c r="AY941" s="47" t="s">
        <v>39</v>
      </c>
      <c r="AZ941" s="40">
        <f t="shared" ref="AZ941" si="21946">SUMPRODUCT(BA935:BA939*(AZ935:AZ939="PTO"))+SUMPRODUCT(BA935:BA939*(AZ935:AZ939="HOL"))</f>
        <v>0</v>
      </c>
      <c r="BA941" s="49" t="s">
        <v>135</v>
      </c>
      <c r="BB941" s="41">
        <f>BB940*AY$4</f>
        <v>0</v>
      </c>
      <c r="BC941" s="47" t="s">
        <v>39</v>
      </c>
      <c r="BD941" s="40">
        <f t="shared" ref="BD941" si="21947">SUMPRODUCT(BE935:BE939*(BD935:BD939="PTO"))+SUMPRODUCT(BE935:BE939*(BD935:BD939="HOL"))</f>
        <v>0</v>
      </c>
      <c r="BE941" s="49" t="s">
        <v>135</v>
      </c>
      <c r="BF941" s="41">
        <f>BF940*BC$4</f>
        <v>0</v>
      </c>
      <c r="BG941" s="47" t="s">
        <v>39</v>
      </c>
      <c r="BH941" s="40">
        <f t="shared" ref="BH941" si="21948">SUMPRODUCT(BI935:BI939*(BH935:BH939="PTO"))+SUMPRODUCT(BI935:BI939*(BH935:BH939="HOL"))</f>
        <v>0</v>
      </c>
      <c r="BI941" s="49" t="s">
        <v>135</v>
      </c>
      <c r="BJ941" s="41">
        <f>BJ940*BG$4</f>
        <v>0</v>
      </c>
      <c r="BK941" s="47" t="s">
        <v>39</v>
      </c>
      <c r="BL941" s="40">
        <f t="shared" ref="BL941" si="21949">SUMPRODUCT(BM935:BM939*(BL935:BL939="PTO"))+SUMPRODUCT(BM935:BM939*(BL935:BL939="HOL"))</f>
        <v>0</v>
      </c>
      <c r="BM941" s="49" t="s">
        <v>135</v>
      </c>
      <c r="BN941" s="41">
        <f>BN940*BK$4</f>
        <v>0</v>
      </c>
      <c r="BO941" s="47" t="s">
        <v>39</v>
      </c>
      <c r="BP941" s="40">
        <f t="shared" ref="BP941" si="21950">SUMPRODUCT(BQ935:BQ939*(BP935:BP939="PTO"))+SUMPRODUCT(BQ935:BQ939*(BP935:BP939="HOL"))</f>
        <v>0</v>
      </c>
      <c r="BQ941" s="49" t="s">
        <v>135</v>
      </c>
      <c r="BR941" s="41">
        <f t="shared" ref="BR941" si="21951">BR940*BO$4</f>
        <v>0</v>
      </c>
      <c r="BS941" s="47" t="s">
        <v>39</v>
      </c>
      <c r="BT941" s="40">
        <f t="shared" ref="BT941" si="21952">SUMPRODUCT(BU935:BU939*(BT935:BT939="PTO"))+SUMPRODUCT(BU935:BU939*(BT935:BT939="HOL"))</f>
        <v>0</v>
      </c>
      <c r="BU941" s="49" t="s">
        <v>135</v>
      </c>
      <c r="BV941" s="41">
        <f t="shared" ref="BV941" si="21953">BV940*BS$4</f>
        <v>0</v>
      </c>
      <c r="BW941" s="47" t="s">
        <v>39</v>
      </c>
      <c r="BX941" s="40">
        <f t="shared" ref="BX941" si="21954">SUMPRODUCT(BY935:BY939*(BX935:BX939="PTO"))+SUMPRODUCT(BY935:BY939*(BX935:BX939="HOL"))</f>
        <v>0</v>
      </c>
      <c r="BY941" s="49" t="s">
        <v>135</v>
      </c>
      <c r="BZ941" s="41">
        <f t="shared" ref="BZ941" si="21955">BZ940*BW$4</f>
        <v>0</v>
      </c>
      <c r="CA941" s="47" t="s">
        <v>39</v>
      </c>
      <c r="CB941" s="40">
        <f t="shared" ref="CB941" si="21956">SUMPRODUCT(CC935:CC939*(CB935:CB939="PTO"))+SUMPRODUCT(CC935:CC939*(CB935:CB939="HOL"))</f>
        <v>0</v>
      </c>
      <c r="CC941" s="49" t="s">
        <v>135</v>
      </c>
      <c r="CD941" s="41">
        <f t="shared" ref="CD941" si="21957">CD940*CA$4</f>
        <v>0</v>
      </c>
      <c r="CE941" s="47" t="s">
        <v>39</v>
      </c>
      <c r="CF941" s="40">
        <f t="shared" ref="CF941" si="21958">SUMPRODUCT(CG935:CG939*(CF935:CF939="PTO"))+SUMPRODUCT(CG935:CG939*(CF935:CF939="HOL"))</f>
        <v>0</v>
      </c>
      <c r="CG941" s="49" t="s">
        <v>135</v>
      </c>
      <c r="CH941" s="41">
        <f t="shared" ref="CH941" si="21959">CH940*CE$4</f>
        <v>0</v>
      </c>
    </row>
    <row r="942" spans="1:86" x14ac:dyDescent="0.25">
      <c r="A942" s="70" t="s">
        <v>133</v>
      </c>
      <c r="B942" s="71">
        <f t="shared" ref="B942" ca="1" si="21960">D942-B943</f>
        <v>56.657861578385479</v>
      </c>
      <c r="C942" s="72" t="s">
        <v>122</v>
      </c>
      <c r="D942" s="71">
        <f>IFERROR(INDEX(Holidays[FTE], MATCH(Entry!E942, Holidays[Date], 0)), 1)*8*INDEX(FTEguide[[1]:[12]], MATCH(Entry!E943, FTEguide[Weekday], 0), IF(Entry!E945&gt;0, Entry!E945, MONTH(Entry!E942)))</f>
        <v>112.65786157838548</v>
      </c>
      <c r="E942" s="60">
        <f t="shared" ref="E942:E1005" si="21961">E935+1</f>
        <v>43962</v>
      </c>
      <c r="F942" s="50" t="s">
        <v>128</v>
      </c>
      <c r="G942" s="34" t="s">
        <v>136</v>
      </c>
      <c r="H942" s="35" t="s">
        <v>23</v>
      </c>
      <c r="I942" s="42">
        <f t="shared" ref="I942" si="21962">parseTime(G942)-(H947=INT(RIGHT($F942, 1)))</f>
        <v>8</v>
      </c>
      <c r="J942" s="43">
        <f t="shared" ref="J942:J946" si="21963">isClocked(H942)</f>
        <v>1</v>
      </c>
      <c r="K942" s="34" t="s">
        <v>136</v>
      </c>
      <c r="L942" s="35" t="s">
        <v>23</v>
      </c>
      <c r="M942" s="42">
        <f t="shared" ref="M942" si="21964">parseTime(K942)-(L947=INT(RIGHT($F942, 1)))</f>
        <v>8</v>
      </c>
      <c r="N942" s="43">
        <f t="shared" ref="N942:N946" si="21965">isClocked(L942)</f>
        <v>1</v>
      </c>
      <c r="O942" s="34" t="s">
        <v>180</v>
      </c>
      <c r="P942" s="35" t="s">
        <v>23</v>
      </c>
      <c r="Q942" s="42">
        <f t="shared" ref="Q942" si="21966">parseTime(O942)-(P947=INT(RIGHT($F942, 1)))</f>
        <v>8</v>
      </c>
      <c r="R942" s="43">
        <f t="shared" ref="R942:R946" si="21967">isClocked(P942)</f>
        <v>1</v>
      </c>
      <c r="S942" s="34" t="s">
        <v>150</v>
      </c>
      <c r="T942" s="35" t="s">
        <v>23</v>
      </c>
      <c r="U942" s="42">
        <f t="shared" ref="U942" si="21968">parseTime(S942)-(T947=INT(RIGHT($F942, 1)))</f>
        <v>8</v>
      </c>
      <c r="V942" s="43">
        <f t="shared" ref="V942:V946" si="21969">isClocked(T942)</f>
        <v>1</v>
      </c>
      <c r="W942" s="34" t="s">
        <v>136</v>
      </c>
      <c r="X942" s="35" t="s">
        <v>25</v>
      </c>
      <c r="Y942" s="42">
        <f t="shared" ref="Y942" si="21970">parseTime(W942)-(X947=INT(RIGHT($F942, 1)))</f>
        <v>8</v>
      </c>
      <c r="Z942" s="43">
        <f t="shared" ref="Z942:Z946" si="21971">isClocked(X942)</f>
        <v>1</v>
      </c>
      <c r="AA942" s="34" t="s">
        <v>136</v>
      </c>
      <c r="AB942" s="35" t="s">
        <v>39</v>
      </c>
      <c r="AC942" s="42">
        <f t="shared" ref="AC942" si="21972">parseTime(AA942)-(AB947=INT(RIGHT($F942, 1)))</f>
        <v>8</v>
      </c>
      <c r="AD942" s="43">
        <f t="shared" ref="AD942:AD946" si="21973">isClocked(AB942)</f>
        <v>0</v>
      </c>
      <c r="AE942" s="34" t="s">
        <v>261</v>
      </c>
      <c r="AF942" s="35" t="s">
        <v>39</v>
      </c>
      <c r="AG942" s="42">
        <f t="shared" ref="AG942" si="21974">parseTime(AE942)-(AF947=INT(RIGHT($F942, 1)))</f>
        <v>6.5</v>
      </c>
      <c r="AH942" s="43">
        <f t="shared" ref="AH942:AH946" si="21975">isClocked(AF942)</f>
        <v>0</v>
      </c>
      <c r="AI942" s="34" t="s">
        <v>136</v>
      </c>
      <c r="AJ942" s="35" t="s">
        <v>23</v>
      </c>
      <c r="AK942" s="42">
        <f>parseTime(AI942)-(AJ947=INT(RIGHT($F942, 1)))</f>
        <v>8</v>
      </c>
      <c r="AL942" s="43">
        <f t="shared" ref="AL942:AL946" si="21976">isClocked(AJ942)</f>
        <v>1</v>
      </c>
      <c r="AM942" s="34" t="s">
        <v>136</v>
      </c>
      <c r="AN942" s="35" t="s">
        <v>23</v>
      </c>
      <c r="AO942" s="42">
        <f t="shared" ref="AO942" si="21977">parseTime(AM942)-(AN947=INT(RIGHT($F942, 1)))</f>
        <v>8</v>
      </c>
      <c r="AP942" s="43">
        <f t="shared" ref="AP942:AP946" si="21978">isClocked(AN942)</f>
        <v>1</v>
      </c>
      <c r="AQ942" s="34"/>
      <c r="AR942" s="35"/>
      <c r="AS942" s="42">
        <f t="shared" ref="AS942" si="21979">parseTime(AQ942)-(AR947=INT(RIGHT($F942, 1)))</f>
        <v>0</v>
      </c>
      <c r="AT942" s="43">
        <f t="shared" ref="AT942:AT946" si="21980">isClocked(AR942)</f>
        <v>0</v>
      </c>
      <c r="AU942" s="34"/>
      <c r="AV942" s="35"/>
      <c r="AW942" s="42">
        <f>parseTime(AU942)-(AV947=INT(RIGHT($F942, 1)))</f>
        <v>0</v>
      </c>
      <c r="AX942" s="43">
        <f t="shared" ref="AX942:AX946" si="21981">isClocked(AV942)</f>
        <v>0</v>
      </c>
      <c r="AY942" s="34"/>
      <c r="AZ942" s="35"/>
      <c r="BA942" s="42">
        <f>parseTime(AY942)-(AZ947=INT(RIGHT($F942, 1)))</f>
        <v>0</v>
      </c>
      <c r="BB942" s="43">
        <f t="shared" ref="BB942:BB946" si="21982">isClocked(AZ942)</f>
        <v>0</v>
      </c>
      <c r="BC942" s="34"/>
      <c r="BD942" s="35"/>
      <c r="BE942" s="42">
        <f>parseTime(BC942)-(BD947=INT(RIGHT($F942, 1)))</f>
        <v>0</v>
      </c>
      <c r="BF942" s="43">
        <f t="shared" ref="BF942:BF946" si="21983">isClocked(BD942)</f>
        <v>0</v>
      </c>
      <c r="BG942" s="34"/>
      <c r="BH942" s="35"/>
      <c r="BI942" s="42">
        <f>parseTime(BG942)-(BH947=INT(RIGHT($F942, 1)))</f>
        <v>0</v>
      </c>
      <c r="BJ942" s="43">
        <f t="shared" ref="BJ942:BJ946" si="21984">isClocked(BH942)</f>
        <v>0</v>
      </c>
      <c r="BK942" s="34"/>
      <c r="BL942" s="35"/>
      <c r="BM942" s="42">
        <f>parseTime(BK942)-(BL947=INT(RIGHT($F942, 1)))</f>
        <v>0</v>
      </c>
      <c r="BN942" s="43">
        <f t="shared" ref="BN942:BN946" si="21985">isClocked(BL942)</f>
        <v>0</v>
      </c>
      <c r="BO942" s="34"/>
      <c r="BP942" s="35"/>
      <c r="BQ942" s="42">
        <f t="shared" ref="BQ942" si="21986">parseTime(BO942)-(BP947=INT(RIGHT($F942, 1)))</f>
        <v>0</v>
      </c>
      <c r="BR942" s="43">
        <f t="shared" ref="BR942:BR946" si="21987">isClocked(BP942)</f>
        <v>0</v>
      </c>
      <c r="BS942" s="34"/>
      <c r="BT942" s="35"/>
      <c r="BU942" s="42">
        <f t="shared" ref="BU942" si="21988">parseTime(BS942)-(BT947=INT(RIGHT($F942, 1)))</f>
        <v>0</v>
      </c>
      <c r="BV942" s="43">
        <f t="shared" ref="BV942:BV946" si="21989">isClocked(BT942)</f>
        <v>0</v>
      </c>
      <c r="BW942" s="34"/>
      <c r="BX942" s="35"/>
      <c r="BY942" s="42">
        <f t="shared" ref="BY942" si="21990">parseTime(BW942)-(BX947=INT(RIGHT($F942, 1)))</f>
        <v>0</v>
      </c>
      <c r="BZ942" s="43">
        <f t="shared" ref="BZ942:BZ946" si="21991">isClocked(BX942)</f>
        <v>0</v>
      </c>
      <c r="CA942" s="34"/>
      <c r="CB942" s="35"/>
      <c r="CC942" s="42">
        <f t="shared" ref="CC942" si="21992">parseTime(CA942)-(CB947=INT(RIGHT($F942, 1)))</f>
        <v>0</v>
      </c>
      <c r="CD942" s="43">
        <f t="shared" ref="CD942:CD946" si="21993">isClocked(CB942)</f>
        <v>0</v>
      </c>
      <c r="CE942" s="34"/>
      <c r="CF942" s="35"/>
      <c r="CG942" s="42">
        <f t="shared" ref="CG942" si="21994">parseTime(CE942)-(CF947=INT(RIGHT($F942, 1)))</f>
        <v>0</v>
      </c>
      <c r="CH942" s="43">
        <f t="shared" ref="CH942:CH946" si="21995">isClocked(CF942)</f>
        <v>0</v>
      </c>
    </row>
    <row r="943" spans="1:86" x14ac:dyDescent="0.25">
      <c r="A943" s="56" t="s">
        <v>0</v>
      </c>
      <c r="B943" s="57">
        <f t="shared" ca="1" si="21478"/>
        <v>56</v>
      </c>
      <c r="C943" s="14" t="s">
        <v>252</v>
      </c>
      <c r="D943" s="14">
        <f t="shared" si="20961"/>
        <v>49.7</v>
      </c>
      <c r="E943" s="55" t="str">
        <f t="shared" si="21479"/>
        <v>Monday</v>
      </c>
      <c r="F943" s="51" t="s">
        <v>129</v>
      </c>
      <c r="G943" s="36"/>
      <c r="H943" s="37"/>
      <c r="I943" s="44">
        <f t="shared" ref="I943" si="21996">parseTime(G943)-(H947=INT(RIGHT($F943, 1)))</f>
        <v>0</v>
      </c>
      <c r="J943" s="45">
        <f t="shared" si="21963"/>
        <v>0</v>
      </c>
      <c r="K943" s="36"/>
      <c r="L943" s="37"/>
      <c r="M943" s="44">
        <f t="shared" ref="M943" si="21997">parseTime(K943)-(L947=INT(RIGHT($F943, 1)))</f>
        <v>0</v>
      </c>
      <c r="N943" s="45">
        <f t="shared" si="21965"/>
        <v>0</v>
      </c>
      <c r="O943" s="36"/>
      <c r="P943" s="37"/>
      <c r="Q943" s="44">
        <f t="shared" ref="Q943" si="21998">parseTime(O943)-(P947=INT(RIGHT($F943, 1)))</f>
        <v>0</v>
      </c>
      <c r="R943" s="45">
        <f t="shared" si="21967"/>
        <v>0</v>
      </c>
      <c r="S943" s="36"/>
      <c r="T943" s="37"/>
      <c r="U943" s="44">
        <f t="shared" ref="U943" si="21999">parseTime(S943)-(T947=INT(RIGHT($F943, 1)))</f>
        <v>0</v>
      </c>
      <c r="V943" s="45">
        <f t="shared" si="21969"/>
        <v>0</v>
      </c>
      <c r="W943" s="36"/>
      <c r="X943" s="37"/>
      <c r="Y943" s="44">
        <f t="shared" ref="Y943" si="22000">parseTime(W943)-(X947=INT(RIGHT($F943, 1)))</f>
        <v>0</v>
      </c>
      <c r="Z943" s="45">
        <f t="shared" si="21971"/>
        <v>0</v>
      </c>
      <c r="AA943" s="36"/>
      <c r="AB943" s="37"/>
      <c r="AC943" s="44">
        <f t="shared" ref="AC943" si="22001">parseTime(AA943)-(AB947=INT(RIGHT($F943, 1)))</f>
        <v>0</v>
      </c>
      <c r="AD943" s="45">
        <f t="shared" si="21973"/>
        <v>0</v>
      </c>
      <c r="AE943" s="36"/>
      <c r="AF943" s="37"/>
      <c r="AG943" s="44">
        <f t="shared" ref="AG943" si="22002">parseTime(AE943)-(AF947=INT(RIGHT($F943, 1)))</f>
        <v>0</v>
      </c>
      <c r="AH943" s="45">
        <f t="shared" si="21975"/>
        <v>0</v>
      </c>
      <c r="AI943" s="36"/>
      <c r="AJ943" s="37"/>
      <c r="AK943" s="44">
        <f>parseTime(AI943)-(AJ947=INT(RIGHT($F943, 1)))</f>
        <v>0</v>
      </c>
      <c r="AL943" s="45">
        <f t="shared" si="21976"/>
        <v>0</v>
      </c>
      <c r="AM943" s="36"/>
      <c r="AN943" s="37"/>
      <c r="AO943" s="44">
        <f t="shared" ref="AO943" si="22003">parseTime(AM943)-(AN947=INT(RIGHT($F943, 1)))</f>
        <v>0</v>
      </c>
      <c r="AP943" s="45">
        <f t="shared" si="21978"/>
        <v>0</v>
      </c>
      <c r="AQ943" s="36"/>
      <c r="AR943" s="37"/>
      <c r="AS943" s="44">
        <f t="shared" ref="AS943" si="22004">parseTime(AQ943)-(AR947=INT(RIGHT($F943, 1)))</f>
        <v>0</v>
      </c>
      <c r="AT943" s="45">
        <f t="shared" si="21980"/>
        <v>0</v>
      </c>
      <c r="AU943" s="36"/>
      <c r="AV943" s="37"/>
      <c r="AW943" s="44">
        <f>parseTime(AU943)-(AV947=INT(RIGHT($F943, 1)))</f>
        <v>0</v>
      </c>
      <c r="AX943" s="45">
        <f t="shared" si="21981"/>
        <v>0</v>
      </c>
      <c r="AY943" s="36"/>
      <c r="AZ943" s="37"/>
      <c r="BA943" s="44">
        <f>parseTime(AY943)-(AZ947=INT(RIGHT($F943, 1)))</f>
        <v>0</v>
      </c>
      <c r="BB943" s="45">
        <f t="shared" si="21982"/>
        <v>0</v>
      </c>
      <c r="BC943" s="36"/>
      <c r="BD943" s="37"/>
      <c r="BE943" s="44">
        <f>parseTime(BC943)-(BD947=INT(RIGHT($F943, 1)))</f>
        <v>0</v>
      </c>
      <c r="BF943" s="45">
        <f t="shared" si="21983"/>
        <v>0</v>
      </c>
      <c r="BG943" s="36"/>
      <c r="BH943" s="37"/>
      <c r="BI943" s="44">
        <f>parseTime(BG943)-(BH947=INT(RIGHT($F943, 1)))</f>
        <v>0</v>
      </c>
      <c r="BJ943" s="45">
        <f t="shared" si="21984"/>
        <v>0</v>
      </c>
      <c r="BK943" s="36"/>
      <c r="BL943" s="37"/>
      <c r="BM943" s="44">
        <f>parseTime(BK943)-(BL947=INT(RIGHT($F943, 1)))</f>
        <v>0</v>
      </c>
      <c r="BN943" s="45">
        <f t="shared" si="21985"/>
        <v>0</v>
      </c>
      <c r="BO943" s="36"/>
      <c r="BP943" s="37"/>
      <c r="BQ943" s="44">
        <f t="shared" ref="BQ943" si="22005">parseTime(BO943)-(BP947=INT(RIGHT($F943, 1)))</f>
        <v>0</v>
      </c>
      <c r="BR943" s="45">
        <f t="shared" si="21987"/>
        <v>0</v>
      </c>
      <c r="BS943" s="36"/>
      <c r="BT943" s="37"/>
      <c r="BU943" s="44">
        <f t="shared" ref="BU943" si="22006">parseTime(BS943)-(BT947=INT(RIGHT($F943, 1)))</f>
        <v>0</v>
      </c>
      <c r="BV943" s="45">
        <f t="shared" si="21989"/>
        <v>0</v>
      </c>
      <c r="BW943" s="36"/>
      <c r="BX943" s="37"/>
      <c r="BY943" s="44">
        <f t="shared" ref="BY943" si="22007">parseTime(BW943)-(BX947=INT(RIGHT($F943, 1)))</f>
        <v>0</v>
      </c>
      <c r="BZ943" s="45">
        <f t="shared" si="21991"/>
        <v>0</v>
      </c>
      <c r="CA943" s="36"/>
      <c r="CB943" s="37"/>
      <c r="CC943" s="44">
        <f t="shared" ref="CC943" si="22008">parseTime(CA943)-(CB947=INT(RIGHT($F943, 1)))</f>
        <v>0</v>
      </c>
      <c r="CD943" s="45">
        <f t="shared" si="21993"/>
        <v>0</v>
      </c>
      <c r="CE943" s="36"/>
      <c r="CF943" s="37"/>
      <c r="CG943" s="44">
        <f t="shared" ref="CG943" si="22009">parseTime(CE943)-(CF947=INT(RIGHT($F943, 1)))</f>
        <v>0</v>
      </c>
      <c r="CH943" s="45">
        <f t="shared" si="21995"/>
        <v>0</v>
      </c>
    </row>
    <row r="944" spans="1:86" x14ac:dyDescent="0.25">
      <c r="A944" s="56" t="s">
        <v>117</v>
      </c>
      <c r="B944" s="57">
        <f t="shared" ref="B944" ca="1" si="22010">roleHours(G942:CH948, "MFD")</f>
        <v>48</v>
      </c>
      <c r="C944" s="14">
        <f t="shared" ref="C944:C947" ca="1" si="22011">B944/8</f>
        <v>6</v>
      </c>
      <c r="D944" s="14">
        <f t="shared" ref="D944" ca="1" si="22012">B943-D943</f>
        <v>6.2999999999999972</v>
      </c>
      <c r="E944" s="20" t="s">
        <v>127</v>
      </c>
      <c r="F944" s="51" t="s">
        <v>130</v>
      </c>
      <c r="G944" s="36"/>
      <c r="H944" s="37"/>
      <c r="I944" s="44">
        <f t="shared" ref="I944" si="22013">parseTime(G944)-(H947=INT(RIGHT($F944, 1)))</f>
        <v>0</v>
      </c>
      <c r="J944" s="45">
        <f t="shared" si="21963"/>
        <v>0</v>
      </c>
      <c r="K944" s="36"/>
      <c r="L944" s="37"/>
      <c r="M944" s="44">
        <f t="shared" ref="M944" si="22014">parseTime(K944)-(L947=INT(RIGHT($F944, 1)))</f>
        <v>0</v>
      </c>
      <c r="N944" s="45">
        <f t="shared" si="21965"/>
        <v>0</v>
      </c>
      <c r="O944" s="36"/>
      <c r="P944" s="37"/>
      <c r="Q944" s="44">
        <f t="shared" ref="Q944" si="22015">parseTime(O944)-(P947=INT(RIGHT($F944, 1)))</f>
        <v>0</v>
      </c>
      <c r="R944" s="45">
        <f t="shared" si="21967"/>
        <v>0</v>
      </c>
      <c r="S944" s="36"/>
      <c r="T944" s="37"/>
      <c r="U944" s="44">
        <f t="shared" ref="U944" si="22016">parseTime(S944)-(T947=INT(RIGHT($F944, 1)))</f>
        <v>0</v>
      </c>
      <c r="V944" s="45">
        <f t="shared" si="21969"/>
        <v>0</v>
      </c>
      <c r="W944" s="36"/>
      <c r="X944" s="37"/>
      <c r="Y944" s="44">
        <f t="shared" ref="Y944" si="22017">parseTime(W944)-(X947=INT(RIGHT($F944, 1)))</f>
        <v>0</v>
      </c>
      <c r="Z944" s="45">
        <f t="shared" si="21971"/>
        <v>0</v>
      </c>
      <c r="AA944" s="36"/>
      <c r="AB944" s="37"/>
      <c r="AC944" s="44">
        <f t="shared" ref="AC944" si="22018">parseTime(AA944)-(AB947=INT(RIGHT($F944, 1)))</f>
        <v>0</v>
      </c>
      <c r="AD944" s="45">
        <f t="shared" si="21973"/>
        <v>0</v>
      </c>
      <c r="AE944" s="36"/>
      <c r="AF944" s="37"/>
      <c r="AG944" s="44">
        <f t="shared" ref="AG944" si="22019">parseTime(AE944)-(AF947=INT(RIGHT($F944, 1)))</f>
        <v>0</v>
      </c>
      <c r="AH944" s="45">
        <f t="shared" si="21975"/>
        <v>0</v>
      </c>
      <c r="AI944" s="36"/>
      <c r="AJ944" s="37"/>
      <c r="AK944" s="44">
        <f>parseTime(AI944)-(AJ947=INT(RIGHT($F944, 1)))</f>
        <v>0</v>
      </c>
      <c r="AL944" s="45">
        <f t="shared" si="21976"/>
        <v>0</v>
      </c>
      <c r="AM944" s="36"/>
      <c r="AN944" s="37"/>
      <c r="AO944" s="44">
        <f t="shared" ref="AO944" si="22020">parseTime(AM944)-(AN947=INT(RIGHT($F944, 1)))</f>
        <v>0</v>
      </c>
      <c r="AP944" s="45">
        <f t="shared" si="21978"/>
        <v>0</v>
      </c>
      <c r="AQ944" s="36"/>
      <c r="AR944" s="37"/>
      <c r="AS944" s="44">
        <f t="shared" ref="AS944" si="22021">parseTime(AQ944)-(AR947=INT(RIGHT($F944, 1)))</f>
        <v>0</v>
      </c>
      <c r="AT944" s="45">
        <f t="shared" si="21980"/>
        <v>0</v>
      </c>
      <c r="AU944" s="36"/>
      <c r="AV944" s="37"/>
      <c r="AW944" s="44">
        <f>parseTime(AU944)-(AV947=INT(RIGHT($F944, 1)))</f>
        <v>0</v>
      </c>
      <c r="AX944" s="45">
        <f t="shared" si="21981"/>
        <v>0</v>
      </c>
      <c r="AY944" s="36"/>
      <c r="AZ944" s="37"/>
      <c r="BA944" s="44">
        <f>parseTime(AY944)-(AZ947=INT(RIGHT($F944, 1)))</f>
        <v>0</v>
      </c>
      <c r="BB944" s="45">
        <f t="shared" si="21982"/>
        <v>0</v>
      </c>
      <c r="BC944" s="36"/>
      <c r="BD944" s="37"/>
      <c r="BE944" s="44">
        <f>parseTime(BC944)-(BD947=INT(RIGHT($F944, 1)))</f>
        <v>0</v>
      </c>
      <c r="BF944" s="45">
        <f t="shared" si="21983"/>
        <v>0</v>
      </c>
      <c r="BG944" s="36"/>
      <c r="BH944" s="37"/>
      <c r="BI944" s="44">
        <f>parseTime(BG944)-(BH947=INT(RIGHT($F944, 1)))</f>
        <v>0</v>
      </c>
      <c r="BJ944" s="45">
        <f t="shared" si="21984"/>
        <v>0</v>
      </c>
      <c r="BK944" s="36"/>
      <c r="BL944" s="37"/>
      <c r="BM944" s="44">
        <f>parseTime(BK944)-(BL947=INT(RIGHT($F944, 1)))</f>
        <v>0</v>
      </c>
      <c r="BN944" s="45">
        <f t="shared" si="21985"/>
        <v>0</v>
      </c>
      <c r="BO944" s="36"/>
      <c r="BP944" s="37"/>
      <c r="BQ944" s="44">
        <f t="shared" ref="BQ944" si="22022">parseTime(BO944)-(BP947=INT(RIGHT($F944, 1)))</f>
        <v>0</v>
      </c>
      <c r="BR944" s="45">
        <f t="shared" si="21987"/>
        <v>0</v>
      </c>
      <c r="BS944" s="36"/>
      <c r="BT944" s="37"/>
      <c r="BU944" s="44">
        <f t="shared" ref="BU944" si="22023">parseTime(BS944)-(BT947=INT(RIGHT($F944, 1)))</f>
        <v>0</v>
      </c>
      <c r="BV944" s="45">
        <f t="shared" si="21989"/>
        <v>0</v>
      </c>
      <c r="BW944" s="36"/>
      <c r="BX944" s="37"/>
      <c r="BY944" s="44">
        <f t="shared" ref="BY944" si="22024">parseTime(BW944)-(BX947=INT(RIGHT($F944, 1)))</f>
        <v>0</v>
      </c>
      <c r="BZ944" s="45">
        <f t="shared" si="21991"/>
        <v>0</v>
      </c>
      <c r="CA944" s="36"/>
      <c r="CB944" s="37"/>
      <c r="CC944" s="44">
        <f t="shared" ref="CC944" si="22025">parseTime(CA944)-(CB947=INT(RIGHT($F944, 1)))</f>
        <v>0</v>
      </c>
      <c r="CD944" s="45">
        <f t="shared" si="21993"/>
        <v>0</v>
      </c>
      <c r="CE944" s="36"/>
      <c r="CF944" s="37"/>
      <c r="CG944" s="44">
        <f t="shared" ref="CG944" si="22026">parseTime(CE944)-(CF947=INT(RIGHT($F944, 1)))</f>
        <v>0</v>
      </c>
      <c r="CH944" s="45">
        <f t="shared" si="21995"/>
        <v>0</v>
      </c>
    </row>
    <row r="945" spans="1:86" x14ac:dyDescent="0.25">
      <c r="A945" s="56"/>
      <c r="B945" s="57"/>
      <c r="C945" s="14">
        <f t="shared" si="22011"/>
        <v>0</v>
      </c>
      <c r="D945" s="14" t="s">
        <v>259</v>
      </c>
      <c r="E945" s="20">
        <v>3.25</v>
      </c>
      <c r="F945" s="51" t="s">
        <v>131</v>
      </c>
      <c r="G945" s="36"/>
      <c r="H945" s="37"/>
      <c r="I945" s="44">
        <f t="shared" ref="I945" si="22027">parseTime(G945)-(H947=INT(RIGHT($F945, 1)))</f>
        <v>0</v>
      </c>
      <c r="J945" s="45">
        <f t="shared" si="21963"/>
        <v>0</v>
      </c>
      <c r="K945" s="36"/>
      <c r="L945" s="37"/>
      <c r="M945" s="44">
        <f t="shared" ref="M945" si="22028">parseTime(K945)-(L947=INT(RIGHT($F945, 1)))</f>
        <v>0</v>
      </c>
      <c r="N945" s="45">
        <f t="shared" si="21965"/>
        <v>0</v>
      </c>
      <c r="O945" s="36"/>
      <c r="P945" s="37"/>
      <c r="Q945" s="44">
        <f t="shared" ref="Q945" si="22029">parseTime(O945)-(P947=INT(RIGHT($F945, 1)))</f>
        <v>0</v>
      </c>
      <c r="R945" s="45">
        <f t="shared" si="21967"/>
        <v>0</v>
      </c>
      <c r="S945" s="36"/>
      <c r="T945" s="37"/>
      <c r="U945" s="44">
        <f t="shared" ref="U945" si="22030">parseTime(S945)-(T947=INT(RIGHT($F945, 1)))</f>
        <v>0</v>
      </c>
      <c r="V945" s="45">
        <f t="shared" si="21969"/>
        <v>0</v>
      </c>
      <c r="W945" s="36"/>
      <c r="X945" s="37"/>
      <c r="Y945" s="44">
        <f t="shared" ref="Y945" si="22031">parseTime(W945)-(X947=INT(RIGHT($F945, 1)))</f>
        <v>0</v>
      </c>
      <c r="Z945" s="45">
        <f t="shared" si="21971"/>
        <v>0</v>
      </c>
      <c r="AA945" s="36"/>
      <c r="AB945" s="37"/>
      <c r="AC945" s="44">
        <f t="shared" ref="AC945" si="22032">parseTime(AA945)-(AB947=INT(RIGHT($F945, 1)))</f>
        <v>0</v>
      </c>
      <c r="AD945" s="45">
        <f t="shared" si="21973"/>
        <v>0</v>
      </c>
      <c r="AE945" s="36"/>
      <c r="AF945" s="37"/>
      <c r="AG945" s="44">
        <f t="shared" ref="AG945" si="22033">parseTime(AE945)-(AF947=INT(RIGHT($F945, 1)))</f>
        <v>0</v>
      </c>
      <c r="AH945" s="45">
        <f t="shared" si="21975"/>
        <v>0</v>
      </c>
      <c r="AI945" s="36"/>
      <c r="AJ945" s="37"/>
      <c r="AK945" s="44">
        <f>parseTime(AI945)-(AJ947=INT(RIGHT($F945, 1)))</f>
        <v>0</v>
      </c>
      <c r="AL945" s="45">
        <f t="shared" si="21976"/>
        <v>0</v>
      </c>
      <c r="AM945" s="36"/>
      <c r="AN945" s="37"/>
      <c r="AO945" s="44">
        <f t="shared" ref="AO945" si="22034">parseTime(AM945)-(AN947=INT(RIGHT($F945, 1)))</f>
        <v>0</v>
      </c>
      <c r="AP945" s="45">
        <f t="shared" si="21978"/>
        <v>0</v>
      </c>
      <c r="AQ945" s="36"/>
      <c r="AR945" s="37"/>
      <c r="AS945" s="44">
        <f t="shared" ref="AS945" si="22035">parseTime(AQ945)-(AR947=INT(RIGHT($F945, 1)))</f>
        <v>0</v>
      </c>
      <c r="AT945" s="45">
        <f t="shared" si="21980"/>
        <v>0</v>
      </c>
      <c r="AU945" s="36"/>
      <c r="AV945" s="37"/>
      <c r="AW945" s="44">
        <f>parseTime(AU945)-(AV947=INT(RIGHT($F945, 1)))</f>
        <v>0</v>
      </c>
      <c r="AX945" s="45">
        <f t="shared" si="21981"/>
        <v>0</v>
      </c>
      <c r="AY945" s="36"/>
      <c r="AZ945" s="37"/>
      <c r="BA945" s="44">
        <f>parseTime(AY945)-(AZ947=INT(RIGHT($F945, 1)))</f>
        <v>0</v>
      </c>
      <c r="BB945" s="45">
        <f t="shared" si="21982"/>
        <v>0</v>
      </c>
      <c r="BC945" s="36"/>
      <c r="BD945" s="37"/>
      <c r="BE945" s="44">
        <f>parseTime(BC945)-(BD947=INT(RIGHT($F945, 1)))</f>
        <v>0</v>
      </c>
      <c r="BF945" s="45">
        <f t="shared" si="21983"/>
        <v>0</v>
      </c>
      <c r="BG945" s="36"/>
      <c r="BH945" s="37"/>
      <c r="BI945" s="44">
        <f>parseTime(BG945)-(BH947=INT(RIGHT($F945, 1)))</f>
        <v>0</v>
      </c>
      <c r="BJ945" s="45">
        <f t="shared" si="21984"/>
        <v>0</v>
      </c>
      <c r="BK945" s="36"/>
      <c r="BL945" s="37"/>
      <c r="BM945" s="44">
        <f>parseTime(BK945)-(BL947=INT(RIGHT($F945, 1)))</f>
        <v>0</v>
      </c>
      <c r="BN945" s="45">
        <f t="shared" si="21985"/>
        <v>0</v>
      </c>
      <c r="BO945" s="36"/>
      <c r="BP945" s="37"/>
      <c r="BQ945" s="44">
        <f t="shared" ref="BQ945" si="22036">parseTime(BO945)-(BP947=INT(RIGHT($F945, 1)))</f>
        <v>0</v>
      </c>
      <c r="BR945" s="45">
        <f t="shared" si="21987"/>
        <v>0</v>
      </c>
      <c r="BS945" s="36"/>
      <c r="BT945" s="37"/>
      <c r="BU945" s="44">
        <f t="shared" ref="BU945" si="22037">parseTime(BS945)-(BT947=INT(RIGHT($F945, 1)))</f>
        <v>0</v>
      </c>
      <c r="BV945" s="45">
        <f t="shared" si="21989"/>
        <v>0</v>
      </c>
      <c r="BW945" s="36"/>
      <c r="BX945" s="37"/>
      <c r="BY945" s="44">
        <f t="shared" ref="BY945" si="22038">parseTime(BW945)-(BX947=INT(RIGHT($F945, 1)))</f>
        <v>0</v>
      </c>
      <c r="BZ945" s="45">
        <f t="shared" si="21991"/>
        <v>0</v>
      </c>
      <c r="CA945" s="36"/>
      <c r="CB945" s="37"/>
      <c r="CC945" s="44">
        <f t="shared" ref="CC945" si="22039">parseTime(CA945)-(CB947=INT(RIGHT($F945, 1)))</f>
        <v>0</v>
      </c>
      <c r="CD945" s="45">
        <f t="shared" si="21993"/>
        <v>0</v>
      </c>
      <c r="CE945" s="36"/>
      <c r="CF945" s="37"/>
      <c r="CG945" s="44">
        <f t="shared" ref="CG945" si="22040">parseTime(CE945)-(CF947=INT(RIGHT($F945, 1)))</f>
        <v>0</v>
      </c>
      <c r="CH945" s="45">
        <f t="shared" si="21995"/>
        <v>0</v>
      </c>
    </row>
    <row r="946" spans="1:86" x14ac:dyDescent="0.25">
      <c r="A946" s="56" t="s">
        <v>119</v>
      </c>
      <c r="B946" s="57">
        <f t="shared" ref="B946" ca="1" si="22041">roleHours(G942:CH948, "MCC")</f>
        <v>8</v>
      </c>
      <c r="C946" s="14">
        <f t="shared" ca="1" si="22011"/>
        <v>1</v>
      </c>
      <c r="D946" s="14" t="s">
        <v>260</v>
      </c>
      <c r="E946" s="20">
        <v>4.6500000000000004</v>
      </c>
      <c r="F946" s="51" t="s">
        <v>132</v>
      </c>
      <c r="G946" s="36"/>
      <c r="H946" s="37"/>
      <c r="I946" s="44">
        <f t="shared" ref="I946" si="22042">parseTime(G946)-(H947=INT(RIGHT($F946, 1)))</f>
        <v>0</v>
      </c>
      <c r="J946" s="45">
        <f t="shared" si="21963"/>
        <v>0</v>
      </c>
      <c r="K946" s="36"/>
      <c r="L946" s="37"/>
      <c r="M946" s="44">
        <f t="shared" ref="M946" si="22043">parseTime(K946)-(L947=INT(RIGHT($F946, 1)))</f>
        <v>0</v>
      </c>
      <c r="N946" s="45">
        <f t="shared" si="21965"/>
        <v>0</v>
      </c>
      <c r="O946" s="36"/>
      <c r="P946" s="37"/>
      <c r="Q946" s="44">
        <f t="shared" ref="Q946" si="22044">parseTime(O946)-(P947=INT(RIGHT($F946, 1)))</f>
        <v>0</v>
      </c>
      <c r="R946" s="45">
        <f t="shared" si="21967"/>
        <v>0</v>
      </c>
      <c r="S946" s="36"/>
      <c r="T946" s="37"/>
      <c r="U946" s="44">
        <f t="shared" ref="U946" si="22045">parseTime(S946)-(T947=INT(RIGHT($F946, 1)))</f>
        <v>0</v>
      </c>
      <c r="V946" s="45">
        <f t="shared" si="21969"/>
        <v>0</v>
      </c>
      <c r="W946" s="36"/>
      <c r="X946" s="37"/>
      <c r="Y946" s="44">
        <f t="shared" ref="Y946" si="22046">parseTime(W946)-(X947=INT(RIGHT($F946, 1)))</f>
        <v>0</v>
      </c>
      <c r="Z946" s="45">
        <f t="shared" si="21971"/>
        <v>0</v>
      </c>
      <c r="AA946" s="36"/>
      <c r="AB946" s="37"/>
      <c r="AC946" s="44">
        <f t="shared" ref="AC946" si="22047">parseTime(AA946)-(AB947=INT(RIGHT($F946, 1)))</f>
        <v>0</v>
      </c>
      <c r="AD946" s="45">
        <f t="shared" si="21973"/>
        <v>0</v>
      </c>
      <c r="AE946" s="36"/>
      <c r="AF946" s="37"/>
      <c r="AG946" s="44">
        <f t="shared" ref="AG946" si="22048">parseTime(AE946)-(AF947=INT(RIGHT($F946, 1)))</f>
        <v>0</v>
      </c>
      <c r="AH946" s="45">
        <f t="shared" si="21975"/>
        <v>0</v>
      </c>
      <c r="AI946" s="36"/>
      <c r="AJ946" s="37"/>
      <c r="AK946" s="44">
        <f>parseTime(AI946)-(AJ947=INT(RIGHT($F946, 1)))</f>
        <v>0</v>
      </c>
      <c r="AL946" s="45">
        <f t="shared" si="21976"/>
        <v>0</v>
      </c>
      <c r="AM946" s="36"/>
      <c r="AN946" s="37"/>
      <c r="AO946" s="44">
        <f t="shared" ref="AO946" si="22049">parseTime(AM946)-(AN947=INT(RIGHT($F946, 1)))</f>
        <v>0</v>
      </c>
      <c r="AP946" s="45">
        <f t="shared" si="21978"/>
        <v>0</v>
      </c>
      <c r="AQ946" s="36"/>
      <c r="AR946" s="37"/>
      <c r="AS946" s="44">
        <f t="shared" ref="AS946" si="22050">parseTime(AQ946)-(AR947=INT(RIGHT($F946, 1)))</f>
        <v>0</v>
      </c>
      <c r="AT946" s="45">
        <f t="shared" si="21980"/>
        <v>0</v>
      </c>
      <c r="AU946" s="36"/>
      <c r="AV946" s="37"/>
      <c r="AW946" s="44">
        <f>parseTime(AU946)-(AV947=INT(RIGHT($F946, 1)))</f>
        <v>0</v>
      </c>
      <c r="AX946" s="45">
        <f t="shared" si="21981"/>
        <v>0</v>
      </c>
      <c r="AY946" s="36"/>
      <c r="AZ946" s="37"/>
      <c r="BA946" s="44">
        <f>parseTime(AY946)-(AZ947=INT(RIGHT($F946, 1)))</f>
        <v>0</v>
      </c>
      <c r="BB946" s="45">
        <f t="shared" si="21982"/>
        <v>0</v>
      </c>
      <c r="BC946" s="36"/>
      <c r="BD946" s="37"/>
      <c r="BE946" s="44">
        <f>parseTime(BC946)-(BD947=INT(RIGHT($F946, 1)))</f>
        <v>0</v>
      </c>
      <c r="BF946" s="45">
        <f t="shared" si="21983"/>
        <v>0</v>
      </c>
      <c r="BG946" s="36"/>
      <c r="BH946" s="37"/>
      <c r="BI946" s="44">
        <f>parseTime(BG946)-(BH947=INT(RIGHT($F946, 1)))</f>
        <v>0</v>
      </c>
      <c r="BJ946" s="45">
        <f t="shared" si="21984"/>
        <v>0</v>
      </c>
      <c r="BK946" s="36"/>
      <c r="BL946" s="37"/>
      <c r="BM946" s="44">
        <f>parseTime(BK946)-(BL947=INT(RIGHT($F946, 1)))</f>
        <v>0</v>
      </c>
      <c r="BN946" s="45">
        <f t="shared" si="21985"/>
        <v>0</v>
      </c>
      <c r="BO946" s="36"/>
      <c r="BP946" s="37"/>
      <c r="BQ946" s="44">
        <f t="shared" ref="BQ946" si="22051">parseTime(BO946)-(BP947=INT(RIGHT($F946, 1)))</f>
        <v>0</v>
      </c>
      <c r="BR946" s="45">
        <f t="shared" si="21987"/>
        <v>0</v>
      </c>
      <c r="BS946" s="36"/>
      <c r="BT946" s="37"/>
      <c r="BU946" s="44">
        <f t="shared" ref="BU946" si="22052">parseTime(BS946)-(BT947=INT(RIGHT($F946, 1)))</f>
        <v>0</v>
      </c>
      <c r="BV946" s="45">
        <f t="shared" si="21989"/>
        <v>0</v>
      </c>
      <c r="BW946" s="36"/>
      <c r="BX946" s="37"/>
      <c r="BY946" s="44">
        <f t="shared" ref="BY946" si="22053">parseTime(BW946)-(BX947=INT(RIGHT($F946, 1)))</f>
        <v>0</v>
      </c>
      <c r="BZ946" s="45">
        <f t="shared" si="21991"/>
        <v>0</v>
      </c>
      <c r="CA946" s="36"/>
      <c r="CB946" s="37"/>
      <c r="CC946" s="44">
        <f t="shared" ref="CC946" si="22054">parseTime(CA946)-(CB947=INT(RIGHT($F946, 1)))</f>
        <v>0</v>
      </c>
      <c r="CD946" s="45">
        <f t="shared" si="21993"/>
        <v>0</v>
      </c>
      <c r="CE946" s="36"/>
      <c r="CF946" s="37"/>
      <c r="CG946" s="44">
        <f t="shared" ref="CG946" si="22055">parseTime(CE946)-(CF947=INT(RIGHT($F946, 1)))</f>
        <v>0</v>
      </c>
      <c r="CH946" s="45">
        <f t="shared" si="21995"/>
        <v>0</v>
      </c>
    </row>
    <row r="947" spans="1:86" x14ac:dyDescent="0.25">
      <c r="A947" s="56"/>
      <c r="B947" s="57"/>
      <c r="C947" s="14">
        <f t="shared" si="22011"/>
        <v>0</v>
      </c>
      <c r="D947" s="14"/>
      <c r="E947" s="20">
        <f t="shared" ref="E947" si="22056">((7.5/2)-0.5+E946)*8</f>
        <v>63.2</v>
      </c>
      <c r="F947" s="51"/>
      <c r="G947" s="46" t="s">
        <v>134</v>
      </c>
      <c r="H947" s="38">
        <f t="shared" ref="H947" si="22057">lunchAdjust(G942:H946)</f>
        <v>1</v>
      </c>
      <c r="I947" s="48" t="s">
        <v>0</v>
      </c>
      <c r="J947" s="39">
        <f t="shared" ref="J947" si="22058">SUMPRODUCT(I942:I946*J942:J946)</f>
        <v>8</v>
      </c>
      <c r="K947" s="46" t="s">
        <v>134</v>
      </c>
      <c r="L947" s="38">
        <f t="shared" ref="L947" si="22059">lunchAdjust(K942:L946)</f>
        <v>1</v>
      </c>
      <c r="M947" s="48" t="s">
        <v>0</v>
      </c>
      <c r="N947" s="39">
        <f t="shared" ref="N947" si="22060">SUMPRODUCT(M942:M946*N942:N946)</f>
        <v>8</v>
      </c>
      <c r="O947" s="46" t="s">
        <v>134</v>
      </c>
      <c r="P947" s="38">
        <f t="shared" ref="P947" si="22061">lunchAdjust(O942:P946)</f>
        <v>1</v>
      </c>
      <c r="Q947" s="48" t="s">
        <v>0</v>
      </c>
      <c r="R947" s="39">
        <f t="shared" ref="R947" si="22062">SUMPRODUCT(Q942:Q946*R942:R946)</f>
        <v>8</v>
      </c>
      <c r="S947" s="46" t="s">
        <v>134</v>
      </c>
      <c r="T947" s="38">
        <f t="shared" ref="T947" si="22063">lunchAdjust(S942:T946)</f>
        <v>1</v>
      </c>
      <c r="U947" s="48" t="s">
        <v>0</v>
      </c>
      <c r="V947" s="39">
        <f t="shared" ref="V947" si="22064">SUMPRODUCT(U942:U946*V942:V946)</f>
        <v>8</v>
      </c>
      <c r="W947" s="46" t="s">
        <v>134</v>
      </c>
      <c r="X947" s="38">
        <f t="shared" ref="X947" si="22065">lunchAdjust(W942:X946)</f>
        <v>1</v>
      </c>
      <c r="Y947" s="48" t="s">
        <v>0</v>
      </c>
      <c r="Z947" s="39">
        <f t="shared" ref="Z947" si="22066">SUMPRODUCT(Y942:Y946*Z942:Z946)</f>
        <v>8</v>
      </c>
      <c r="AA947" s="46" t="s">
        <v>134</v>
      </c>
      <c r="AB947" s="38">
        <f t="shared" ref="AB947" si="22067">lunchAdjust(AA942:AB946)</f>
        <v>1</v>
      </c>
      <c r="AC947" s="48" t="s">
        <v>0</v>
      </c>
      <c r="AD947" s="39">
        <f t="shared" ref="AD947" si="22068">SUMPRODUCT(AC942:AC946*AD942:AD946)</f>
        <v>0</v>
      </c>
      <c r="AE947" s="46" t="s">
        <v>134</v>
      </c>
      <c r="AF947" s="38">
        <f t="shared" ref="AF947" si="22069">lunchAdjust(AE942:AF946)</f>
        <v>1</v>
      </c>
      <c r="AG947" s="48" t="s">
        <v>0</v>
      </c>
      <c r="AH947" s="39">
        <f t="shared" ref="AH947" si="22070">SUMPRODUCT(AG942:AG946*AH942:AH946)</f>
        <v>0</v>
      </c>
      <c r="AI947" s="46" t="s">
        <v>134</v>
      </c>
      <c r="AJ947" s="38">
        <f t="shared" ref="AJ947" si="22071">lunchAdjust(AI942:AJ946)</f>
        <v>1</v>
      </c>
      <c r="AK947" s="48" t="s">
        <v>0</v>
      </c>
      <c r="AL947" s="39">
        <f t="shared" ref="AL947" si="22072">SUMPRODUCT(AK942:AK946*AL942:AL946)</f>
        <v>8</v>
      </c>
      <c r="AM947" s="46" t="s">
        <v>134</v>
      </c>
      <c r="AN947" s="38">
        <f t="shared" ref="AN947" si="22073">lunchAdjust(AM942:AN946)</f>
        <v>1</v>
      </c>
      <c r="AO947" s="48" t="s">
        <v>0</v>
      </c>
      <c r="AP947" s="39">
        <f t="shared" ref="AP947" si="22074">SUMPRODUCT(AO942:AO946*AP942:AP946)</f>
        <v>8</v>
      </c>
      <c r="AQ947" s="46" t="s">
        <v>134</v>
      </c>
      <c r="AR947" s="38">
        <f t="shared" ref="AR947" si="22075">lunchAdjust(AQ942:AR946)</f>
        <v>0</v>
      </c>
      <c r="AS947" s="48" t="s">
        <v>0</v>
      </c>
      <c r="AT947" s="39">
        <f t="shared" ref="AT947" si="22076">SUMPRODUCT(AS942:AS946*AT942:AT946)</f>
        <v>0</v>
      </c>
      <c r="AU947" s="46" t="s">
        <v>134</v>
      </c>
      <c r="AV947" s="38">
        <f t="shared" ref="AV947" si="22077">lunchAdjust(AU942:AV946)</f>
        <v>0</v>
      </c>
      <c r="AW947" s="48" t="s">
        <v>0</v>
      </c>
      <c r="AX947" s="39">
        <f t="shared" ref="AX947" si="22078">SUMPRODUCT(AW942:AW946*AX942:AX946)</f>
        <v>0</v>
      </c>
      <c r="AY947" s="46" t="s">
        <v>134</v>
      </c>
      <c r="AZ947" s="38">
        <f t="shared" ref="AZ947" si="22079">lunchAdjust(AY942:AZ946)</f>
        <v>0</v>
      </c>
      <c r="BA947" s="48" t="s">
        <v>0</v>
      </c>
      <c r="BB947" s="39">
        <f t="shared" ref="BB947" si="22080">SUMPRODUCT(BA942:BA946*BB942:BB946)</f>
        <v>0</v>
      </c>
      <c r="BC947" s="46" t="s">
        <v>134</v>
      </c>
      <c r="BD947" s="38">
        <f t="shared" ref="BD947" si="22081">lunchAdjust(BC942:BD946)</f>
        <v>0</v>
      </c>
      <c r="BE947" s="48" t="s">
        <v>0</v>
      </c>
      <c r="BF947" s="39">
        <f t="shared" ref="BF947" si="22082">SUMPRODUCT(BE942:BE946*BF942:BF946)</f>
        <v>0</v>
      </c>
      <c r="BG947" s="46" t="s">
        <v>134</v>
      </c>
      <c r="BH947" s="38">
        <f t="shared" ref="BH947" si="22083">lunchAdjust(BG942:BH946)</f>
        <v>0</v>
      </c>
      <c r="BI947" s="48" t="s">
        <v>0</v>
      </c>
      <c r="BJ947" s="39">
        <f t="shared" ref="BJ947" si="22084">SUMPRODUCT(BI942:BI946*BJ942:BJ946)</f>
        <v>0</v>
      </c>
      <c r="BK947" s="46" t="s">
        <v>134</v>
      </c>
      <c r="BL947" s="38">
        <f t="shared" ref="BL947" si="22085">lunchAdjust(BK942:BL946)</f>
        <v>0</v>
      </c>
      <c r="BM947" s="48" t="s">
        <v>0</v>
      </c>
      <c r="BN947" s="39">
        <f t="shared" ref="BN947" si="22086">SUMPRODUCT(BM942:BM946*BN942:BN946)</f>
        <v>0</v>
      </c>
      <c r="BO947" s="46" t="s">
        <v>134</v>
      </c>
      <c r="BP947" s="38">
        <f t="shared" ref="BP947" si="22087">lunchAdjust(BO942:BP946)</f>
        <v>0</v>
      </c>
      <c r="BQ947" s="48" t="s">
        <v>0</v>
      </c>
      <c r="BR947" s="39">
        <f t="shared" ref="BR947" si="22088">SUMPRODUCT(BQ942:BQ946*BR942:BR946)</f>
        <v>0</v>
      </c>
      <c r="BS947" s="46" t="s">
        <v>134</v>
      </c>
      <c r="BT947" s="38">
        <f t="shared" ref="BT947" si="22089">lunchAdjust(BS942:BT946)</f>
        <v>0</v>
      </c>
      <c r="BU947" s="48" t="s">
        <v>0</v>
      </c>
      <c r="BV947" s="39">
        <f t="shared" ref="BV947" si="22090">SUMPRODUCT(BU942:BU946*BV942:BV946)</f>
        <v>0</v>
      </c>
      <c r="BW947" s="46" t="s">
        <v>134</v>
      </c>
      <c r="BX947" s="38">
        <f t="shared" ref="BX947" si="22091">lunchAdjust(BW942:BX946)</f>
        <v>0</v>
      </c>
      <c r="BY947" s="48" t="s">
        <v>0</v>
      </c>
      <c r="BZ947" s="39">
        <f t="shared" ref="BZ947" si="22092">SUMPRODUCT(BY942:BY946*BZ942:BZ946)</f>
        <v>0</v>
      </c>
      <c r="CA947" s="46" t="s">
        <v>134</v>
      </c>
      <c r="CB947" s="38">
        <f t="shared" ref="CB947" si="22093">lunchAdjust(CA942:CB946)</f>
        <v>0</v>
      </c>
      <c r="CC947" s="48" t="s">
        <v>0</v>
      </c>
      <c r="CD947" s="39">
        <f t="shared" ref="CD947" si="22094">SUMPRODUCT(CC942:CC946*CD942:CD946)</f>
        <v>0</v>
      </c>
      <c r="CE947" s="46" t="s">
        <v>134</v>
      </c>
      <c r="CF947" s="38">
        <f t="shared" ref="CF947" si="22095">lunchAdjust(CE942:CF946)</f>
        <v>0</v>
      </c>
      <c r="CG947" s="48" t="s">
        <v>0</v>
      </c>
      <c r="CH947" s="39">
        <f t="shared" ref="CH947" si="22096">SUMPRODUCT(CG942:CG946*CH942:CH946)</f>
        <v>0</v>
      </c>
    </row>
    <row r="948" spans="1:86" ht="15.75" thickBot="1" x14ac:dyDescent="0.3">
      <c r="A948" s="58" t="s">
        <v>121</v>
      </c>
      <c r="B948" s="59">
        <f t="shared" ref="B948" ca="1" si="22097">roleHours(G942:CH948, "OUT")</f>
        <v>0</v>
      </c>
      <c r="C948" s="54" t="s">
        <v>137</v>
      </c>
      <c r="D948" s="22">
        <f t="shared" ref="D948" ca="1" si="22098">roleHours(G942:CH948, "PTO")</f>
        <v>14.5</v>
      </c>
      <c r="E948" s="23">
        <f t="shared" ref="E948" ca="1" si="22099">E947-B943</f>
        <v>7.2000000000000028</v>
      </c>
      <c r="F948" s="52"/>
      <c r="G948" s="47" t="s">
        <v>39</v>
      </c>
      <c r="H948" s="40">
        <f t="shared" si="20721"/>
        <v>0</v>
      </c>
      <c r="I948" s="49" t="s">
        <v>135</v>
      </c>
      <c r="J948" s="41">
        <f t="shared" ref="J948" si="22100">J947*G$4</f>
        <v>0</v>
      </c>
      <c r="K948" s="47" t="s">
        <v>39</v>
      </c>
      <c r="L948" s="40">
        <f t="shared" ref="L948" si="22101">SUMPRODUCT(M942:M946*(L942:L946="PTO"))+SUMPRODUCT(M942:M946*(L942:L946="HOL"))</f>
        <v>0</v>
      </c>
      <c r="M948" s="49" t="s">
        <v>135</v>
      </c>
      <c r="N948" s="41">
        <f t="shared" ref="N948" si="22102">N947*K$4</f>
        <v>0</v>
      </c>
      <c r="O948" s="47" t="s">
        <v>39</v>
      </c>
      <c r="P948" s="40">
        <f t="shared" ref="P948" si="22103">SUMPRODUCT(Q942:Q946*(P942:P946="PTO"))+SUMPRODUCT(Q942:Q946*(P942:P946="HOL"))</f>
        <v>0</v>
      </c>
      <c r="Q948" s="49" t="s">
        <v>135</v>
      </c>
      <c r="R948" s="41">
        <f t="shared" ref="R948" si="22104">R947*O$4</f>
        <v>8</v>
      </c>
      <c r="S948" s="47" t="s">
        <v>39</v>
      </c>
      <c r="T948" s="40">
        <f t="shared" ref="T948" si="22105">SUMPRODUCT(U942:U946*(T942:T946="PTO"))+SUMPRODUCT(U942:U946*(T942:T946="HOL"))</f>
        <v>0</v>
      </c>
      <c r="U948" s="49" t="s">
        <v>135</v>
      </c>
      <c r="V948" s="41">
        <f t="shared" ref="V948" si="22106">V947*S$4</f>
        <v>0</v>
      </c>
      <c r="W948" s="47" t="s">
        <v>39</v>
      </c>
      <c r="X948" s="40">
        <f t="shared" ref="X948" si="22107">SUMPRODUCT(Y942:Y946*(X942:X946="PTO"))+SUMPRODUCT(Y942:Y946*(X942:X946="HOL"))</f>
        <v>0</v>
      </c>
      <c r="Y948" s="49" t="s">
        <v>135</v>
      </c>
      <c r="Z948" s="41">
        <f t="shared" ref="Z948" si="22108">Z947*W$4</f>
        <v>8</v>
      </c>
      <c r="AA948" s="47" t="s">
        <v>39</v>
      </c>
      <c r="AB948" s="40">
        <f t="shared" ref="AB948" si="22109">SUMPRODUCT(AC942:AC946*(AB942:AB946="PTO"))+SUMPRODUCT(AC942:AC946*(AB942:AB946="HOL"))</f>
        <v>8</v>
      </c>
      <c r="AC948" s="49" t="s">
        <v>135</v>
      </c>
      <c r="AD948" s="41">
        <f t="shared" ref="AD948" si="22110">AD947*AA$4</f>
        <v>0</v>
      </c>
      <c r="AE948" s="47" t="s">
        <v>39</v>
      </c>
      <c r="AF948" s="40">
        <f t="shared" ref="AF948" si="22111">SUMPRODUCT(AG942:AG946*(AF942:AF946="PTO"))+SUMPRODUCT(AG942:AG946*(AF942:AF946="HOL"))</f>
        <v>6.5</v>
      </c>
      <c r="AG948" s="49" t="s">
        <v>135</v>
      </c>
      <c r="AH948" s="41">
        <f t="shared" ref="AH948" si="22112">AH947*AE$4</f>
        <v>0</v>
      </c>
      <c r="AI948" s="47" t="s">
        <v>39</v>
      </c>
      <c r="AJ948" s="40">
        <f t="shared" ref="AJ948" si="22113">SUMPRODUCT(AK942:AK946*(AJ942:AJ946="PTO"))+SUMPRODUCT(AK942:AK946*(AJ942:AJ946="HOL"))</f>
        <v>0</v>
      </c>
      <c r="AK948" s="49" t="s">
        <v>135</v>
      </c>
      <c r="AL948" s="41">
        <f>AL947*AI$4</f>
        <v>8</v>
      </c>
      <c r="AM948" s="47" t="s">
        <v>39</v>
      </c>
      <c r="AN948" s="40">
        <f t="shared" ref="AN948" si="22114">SUMPRODUCT(AO942:AO946*(AN942:AN946="PTO"))+SUMPRODUCT(AO942:AO946*(AN942:AN946="HOL"))</f>
        <v>0</v>
      </c>
      <c r="AO948" s="49" t="s">
        <v>135</v>
      </c>
      <c r="AP948" s="41">
        <f t="shared" ref="AP948" si="22115">AP947*AM$4</f>
        <v>8</v>
      </c>
      <c r="AQ948" s="47" t="s">
        <v>39</v>
      </c>
      <c r="AR948" s="40">
        <f t="shared" ref="AR948" si="22116">SUMPRODUCT(AS942:AS946*(AR942:AR946="PTO"))+SUMPRODUCT(AS942:AS946*(AR942:AR946="HOL"))</f>
        <v>0</v>
      </c>
      <c r="AS948" s="49" t="s">
        <v>135</v>
      </c>
      <c r="AT948" s="41">
        <f t="shared" ref="AT948" si="22117">AT947*AQ$4</f>
        <v>0</v>
      </c>
      <c r="AU948" s="47" t="s">
        <v>39</v>
      </c>
      <c r="AV948" s="40">
        <f t="shared" ref="AV948" si="22118">SUMPRODUCT(AW942:AW946*(AV942:AV946="PTO"))+SUMPRODUCT(AW942:AW946*(AV942:AV946="HOL"))</f>
        <v>0</v>
      </c>
      <c r="AW948" s="49" t="s">
        <v>135</v>
      </c>
      <c r="AX948" s="41">
        <f>AX947*AU$4</f>
        <v>0</v>
      </c>
      <c r="AY948" s="47" t="s">
        <v>39</v>
      </c>
      <c r="AZ948" s="40">
        <f t="shared" ref="AZ948" si="22119">SUMPRODUCT(BA942:BA946*(AZ942:AZ946="PTO"))+SUMPRODUCT(BA942:BA946*(AZ942:AZ946="HOL"))</f>
        <v>0</v>
      </c>
      <c r="BA948" s="49" t="s">
        <v>135</v>
      </c>
      <c r="BB948" s="41">
        <f>BB947*AY$4</f>
        <v>0</v>
      </c>
      <c r="BC948" s="47" t="s">
        <v>39</v>
      </c>
      <c r="BD948" s="40">
        <f t="shared" ref="BD948" si="22120">SUMPRODUCT(BE942:BE946*(BD942:BD946="PTO"))+SUMPRODUCT(BE942:BE946*(BD942:BD946="HOL"))</f>
        <v>0</v>
      </c>
      <c r="BE948" s="49" t="s">
        <v>135</v>
      </c>
      <c r="BF948" s="41">
        <f>BF947*BC$4</f>
        <v>0</v>
      </c>
      <c r="BG948" s="47" t="s">
        <v>39</v>
      </c>
      <c r="BH948" s="40">
        <f t="shared" ref="BH948" si="22121">SUMPRODUCT(BI942:BI946*(BH942:BH946="PTO"))+SUMPRODUCT(BI942:BI946*(BH942:BH946="HOL"))</f>
        <v>0</v>
      </c>
      <c r="BI948" s="49" t="s">
        <v>135</v>
      </c>
      <c r="BJ948" s="41">
        <f>BJ947*BG$4</f>
        <v>0</v>
      </c>
      <c r="BK948" s="47" t="s">
        <v>39</v>
      </c>
      <c r="BL948" s="40">
        <f t="shared" ref="BL948" si="22122">SUMPRODUCT(BM942:BM946*(BL942:BL946="PTO"))+SUMPRODUCT(BM942:BM946*(BL942:BL946="HOL"))</f>
        <v>0</v>
      </c>
      <c r="BM948" s="49" t="s">
        <v>135</v>
      </c>
      <c r="BN948" s="41">
        <f>BN947*BK$4</f>
        <v>0</v>
      </c>
      <c r="BO948" s="47" t="s">
        <v>39</v>
      </c>
      <c r="BP948" s="40">
        <f t="shared" ref="BP948" si="22123">SUMPRODUCT(BQ942:BQ946*(BP942:BP946="PTO"))+SUMPRODUCT(BQ942:BQ946*(BP942:BP946="HOL"))</f>
        <v>0</v>
      </c>
      <c r="BQ948" s="49" t="s">
        <v>135</v>
      </c>
      <c r="BR948" s="41">
        <f t="shared" ref="BR948" si="22124">BR947*BO$4</f>
        <v>0</v>
      </c>
      <c r="BS948" s="47" t="s">
        <v>39</v>
      </c>
      <c r="BT948" s="40">
        <f t="shared" ref="BT948" si="22125">SUMPRODUCT(BU942:BU946*(BT942:BT946="PTO"))+SUMPRODUCT(BU942:BU946*(BT942:BT946="HOL"))</f>
        <v>0</v>
      </c>
      <c r="BU948" s="49" t="s">
        <v>135</v>
      </c>
      <c r="BV948" s="41">
        <f t="shared" ref="BV948" si="22126">BV947*BS$4</f>
        <v>0</v>
      </c>
      <c r="BW948" s="47" t="s">
        <v>39</v>
      </c>
      <c r="BX948" s="40">
        <f t="shared" ref="BX948" si="22127">SUMPRODUCT(BY942:BY946*(BX942:BX946="PTO"))+SUMPRODUCT(BY942:BY946*(BX942:BX946="HOL"))</f>
        <v>0</v>
      </c>
      <c r="BY948" s="49" t="s">
        <v>135</v>
      </c>
      <c r="BZ948" s="41">
        <f t="shared" ref="BZ948" si="22128">BZ947*BW$4</f>
        <v>0</v>
      </c>
      <c r="CA948" s="47" t="s">
        <v>39</v>
      </c>
      <c r="CB948" s="40">
        <f t="shared" ref="CB948" si="22129">SUMPRODUCT(CC942:CC946*(CB942:CB946="PTO"))+SUMPRODUCT(CC942:CC946*(CB942:CB946="HOL"))</f>
        <v>0</v>
      </c>
      <c r="CC948" s="49" t="s">
        <v>135</v>
      </c>
      <c r="CD948" s="41">
        <f t="shared" ref="CD948" si="22130">CD947*CA$4</f>
        <v>0</v>
      </c>
      <c r="CE948" s="47" t="s">
        <v>39</v>
      </c>
      <c r="CF948" s="40">
        <f t="shared" ref="CF948" si="22131">SUMPRODUCT(CG942:CG946*(CF942:CF946="PTO"))+SUMPRODUCT(CG942:CG946*(CF942:CF946="HOL"))</f>
        <v>0</v>
      </c>
      <c r="CG948" s="49" t="s">
        <v>135</v>
      </c>
      <c r="CH948" s="41">
        <f t="shared" ref="CH948" si="22132">CH947*CE$4</f>
        <v>0</v>
      </c>
    </row>
    <row r="949" spans="1:86" x14ac:dyDescent="0.25">
      <c r="A949" s="70" t="s">
        <v>133</v>
      </c>
      <c r="B949" s="71">
        <f t="shared" ref="B949" ca="1" si="22133">D949-B950</f>
        <v>6.6729209828166347</v>
      </c>
      <c r="C949" s="72" t="s">
        <v>122</v>
      </c>
      <c r="D949" s="71">
        <f>IFERROR(INDEX(Holidays[FTE], MATCH(Entry!E949, Holidays[Date], 0)), 1)*8*INDEX(FTEguide[[1]:[12]], MATCH(Entry!E950, FTEguide[Weekday], 0), IF(Entry!E952&gt;0, Entry!E952, MONTH(Entry!E949)))</f>
        <v>61.172920982816635</v>
      </c>
      <c r="E949" s="60">
        <f t="shared" si="21961"/>
        <v>43963</v>
      </c>
      <c r="F949" s="50" t="s">
        <v>128</v>
      </c>
      <c r="G949" s="34" t="s">
        <v>136</v>
      </c>
      <c r="H949" s="35" t="s">
        <v>23</v>
      </c>
      <c r="I949" s="42">
        <f t="shared" ref="I949" si="22134">parseTime(G949)-(H954=INT(RIGHT($F949, 1)))</f>
        <v>8</v>
      </c>
      <c r="J949" s="43">
        <f t="shared" ref="J949:J953" si="22135">isClocked(H949)</f>
        <v>1</v>
      </c>
      <c r="K949" s="34" t="s">
        <v>136</v>
      </c>
      <c r="L949" s="35" t="s">
        <v>23</v>
      </c>
      <c r="M949" s="42">
        <f t="shared" ref="M949" si="22136">parseTime(K949)-(L954=INT(RIGHT($F949, 1)))</f>
        <v>8</v>
      </c>
      <c r="N949" s="43">
        <f t="shared" ref="N949:N953" si="22137">isClocked(L949)</f>
        <v>1</v>
      </c>
      <c r="O949" s="34" t="s">
        <v>180</v>
      </c>
      <c r="P949" s="35" t="s">
        <v>23</v>
      </c>
      <c r="Q949" s="42">
        <f t="shared" ref="Q949" si="22138">parseTime(O949)-(P954=INT(RIGHT($F949, 1)))</f>
        <v>8</v>
      </c>
      <c r="R949" s="43">
        <f t="shared" ref="R949:R953" si="22139">isClocked(P949)</f>
        <v>1</v>
      </c>
      <c r="S949" s="34" t="s">
        <v>227</v>
      </c>
      <c r="T949" s="35" t="s">
        <v>23</v>
      </c>
      <c r="U949" s="42">
        <f t="shared" ref="U949" si="22140">parseTime(S949)-(T954=INT(RIGHT($F949, 1)))</f>
        <v>8</v>
      </c>
      <c r="V949" s="43">
        <f t="shared" ref="V949:V953" si="22141">isClocked(T949)</f>
        <v>1</v>
      </c>
      <c r="W949" s="34" t="s">
        <v>136</v>
      </c>
      <c r="X949" s="35" t="s">
        <v>25</v>
      </c>
      <c r="Y949" s="42">
        <f t="shared" ref="Y949" si="22142">parseTime(W949)-(X954=INT(RIGHT($F949, 1)))</f>
        <v>8</v>
      </c>
      <c r="Z949" s="43">
        <f t="shared" ref="Z949:Z953" si="22143">isClocked(X949)</f>
        <v>1</v>
      </c>
      <c r="AA949" s="34" t="s">
        <v>136</v>
      </c>
      <c r="AB949" s="35" t="s">
        <v>39</v>
      </c>
      <c r="AC949" s="42">
        <f t="shared" ref="AC949" si="22144">parseTime(AA949)-(AB954=INT(RIGHT($F949, 1)))</f>
        <v>8</v>
      </c>
      <c r="AD949" s="43">
        <f t="shared" ref="AD949:AD953" si="22145">isClocked(AB949)</f>
        <v>0</v>
      </c>
      <c r="AE949" s="34" t="s">
        <v>261</v>
      </c>
      <c r="AF949" s="35" t="s">
        <v>23</v>
      </c>
      <c r="AG949" s="42">
        <f t="shared" ref="AG949" si="22146">parseTime(AE949)-(AF954=INT(RIGHT($F949, 1)))</f>
        <v>6.5</v>
      </c>
      <c r="AH949" s="43">
        <f t="shared" ref="AH949:AH953" si="22147">isClocked(AF949)</f>
        <v>1</v>
      </c>
      <c r="AI949" s="34" t="s">
        <v>136</v>
      </c>
      <c r="AJ949" s="35" t="s">
        <v>23</v>
      </c>
      <c r="AK949" s="42">
        <f>parseTime(AI949)-(AJ954=INT(RIGHT($F949, 1)))</f>
        <v>8</v>
      </c>
      <c r="AL949" s="43">
        <f t="shared" ref="AL949:AL953" si="22148">isClocked(AJ949)</f>
        <v>1</v>
      </c>
      <c r="AM949" s="34"/>
      <c r="AN949" s="35"/>
      <c r="AO949" s="42">
        <f t="shared" ref="AO949" si="22149">parseTime(AM949)-(AN954=INT(RIGHT($F949, 1)))</f>
        <v>0</v>
      </c>
      <c r="AP949" s="43">
        <f t="shared" ref="AP949:AP953" si="22150">isClocked(AN949)</f>
        <v>0</v>
      </c>
      <c r="AQ949" s="34"/>
      <c r="AR949" s="35"/>
      <c r="AS949" s="42">
        <f t="shared" ref="AS949" si="22151">parseTime(AQ949)-(AR954=INT(RIGHT($F949, 1)))</f>
        <v>0</v>
      </c>
      <c r="AT949" s="43">
        <f t="shared" ref="AT949:AT953" si="22152">isClocked(AR949)</f>
        <v>0</v>
      </c>
      <c r="AU949" s="34"/>
      <c r="AV949" s="35"/>
      <c r="AW949" s="42">
        <f>parseTime(AU949)-(AV954=INT(RIGHT($F949, 1)))</f>
        <v>0</v>
      </c>
      <c r="AX949" s="43">
        <f t="shared" ref="AX949:AX953" si="22153">isClocked(AV949)</f>
        <v>0</v>
      </c>
      <c r="AY949" s="34"/>
      <c r="AZ949" s="35"/>
      <c r="BA949" s="42">
        <f>parseTime(AY949)-(AZ954=INT(RIGHT($F949, 1)))</f>
        <v>0</v>
      </c>
      <c r="BB949" s="43">
        <f t="shared" ref="BB949:BB953" si="22154">isClocked(AZ949)</f>
        <v>0</v>
      </c>
      <c r="BC949" s="34"/>
      <c r="BD949" s="35"/>
      <c r="BE949" s="42">
        <f>parseTime(BC949)-(BD954=INT(RIGHT($F949, 1)))</f>
        <v>0</v>
      </c>
      <c r="BF949" s="43">
        <f t="shared" ref="BF949:BF953" si="22155">isClocked(BD949)</f>
        <v>0</v>
      </c>
      <c r="BG949" s="34"/>
      <c r="BH949" s="35"/>
      <c r="BI949" s="42">
        <f>parseTime(BG949)-(BH954=INT(RIGHT($F949, 1)))</f>
        <v>0</v>
      </c>
      <c r="BJ949" s="43">
        <f t="shared" ref="BJ949:BJ953" si="22156">isClocked(BH949)</f>
        <v>0</v>
      </c>
      <c r="BK949" s="34"/>
      <c r="BL949" s="35"/>
      <c r="BM949" s="42">
        <f>parseTime(BK949)-(BL954=INT(RIGHT($F949, 1)))</f>
        <v>0</v>
      </c>
      <c r="BN949" s="43">
        <f t="shared" ref="BN949:BN953" si="22157">isClocked(BL949)</f>
        <v>0</v>
      </c>
      <c r="BO949" s="34"/>
      <c r="BP949" s="35"/>
      <c r="BQ949" s="42">
        <f t="shared" ref="BQ949" si="22158">parseTime(BO949)-(BP954=INT(RIGHT($F949, 1)))</f>
        <v>0</v>
      </c>
      <c r="BR949" s="43">
        <f t="shared" ref="BR949:BR953" si="22159">isClocked(BP949)</f>
        <v>0</v>
      </c>
      <c r="BS949" s="34"/>
      <c r="BT949" s="35"/>
      <c r="BU949" s="42">
        <f t="shared" ref="BU949" si="22160">parseTime(BS949)-(BT954=INT(RIGHT($F949, 1)))</f>
        <v>0</v>
      </c>
      <c r="BV949" s="43">
        <f t="shared" ref="BV949:BV953" si="22161">isClocked(BT949)</f>
        <v>0</v>
      </c>
      <c r="BW949" s="34"/>
      <c r="BX949" s="35"/>
      <c r="BY949" s="42">
        <f t="shared" ref="BY949" si="22162">parseTime(BW949)-(BX954=INT(RIGHT($F949, 1)))</f>
        <v>0</v>
      </c>
      <c r="BZ949" s="43">
        <f t="shared" ref="BZ949:BZ953" si="22163">isClocked(BX949)</f>
        <v>0</v>
      </c>
      <c r="CA949" s="34"/>
      <c r="CB949" s="35"/>
      <c r="CC949" s="42">
        <f t="shared" ref="CC949" si="22164">parseTime(CA949)-(CB954=INT(RIGHT($F949, 1)))</f>
        <v>0</v>
      </c>
      <c r="CD949" s="43">
        <f t="shared" ref="CD949:CD953" si="22165">isClocked(CB949)</f>
        <v>0</v>
      </c>
      <c r="CE949" s="34"/>
      <c r="CF949" s="35"/>
      <c r="CG949" s="42">
        <f t="shared" ref="CG949" si="22166">parseTime(CE949)-(CF954=INT(RIGHT($F949, 1)))</f>
        <v>0</v>
      </c>
      <c r="CH949" s="43">
        <f t="shared" ref="CH949:CH953" si="22167">isClocked(CF949)</f>
        <v>0</v>
      </c>
    </row>
    <row r="950" spans="1:86" x14ac:dyDescent="0.25">
      <c r="A950" s="56" t="s">
        <v>0</v>
      </c>
      <c r="B950" s="57">
        <f t="shared" ca="1" si="21478"/>
        <v>54.5</v>
      </c>
      <c r="C950" s="14" t="s">
        <v>252</v>
      </c>
      <c r="D950" s="14">
        <f t="shared" si="20961"/>
        <v>56.7</v>
      </c>
      <c r="E950" s="55" t="str">
        <f t="shared" si="21479"/>
        <v>Tuesday</v>
      </c>
      <c r="F950" s="51" t="s">
        <v>129</v>
      </c>
      <c r="G950" s="36"/>
      <c r="H950" s="37"/>
      <c r="I950" s="44">
        <f t="shared" ref="I950" si="22168">parseTime(G950)-(H954=INT(RIGHT($F950, 1)))</f>
        <v>0</v>
      </c>
      <c r="J950" s="45">
        <f t="shared" si="22135"/>
        <v>0</v>
      </c>
      <c r="K950" s="36"/>
      <c r="L950" s="37"/>
      <c r="M950" s="44">
        <f t="shared" ref="M950" si="22169">parseTime(K950)-(L954=INT(RIGHT($F950, 1)))</f>
        <v>0</v>
      </c>
      <c r="N950" s="45">
        <f t="shared" si="22137"/>
        <v>0</v>
      </c>
      <c r="O950" s="36"/>
      <c r="P950" s="37"/>
      <c r="Q950" s="44">
        <f t="shared" ref="Q950" si="22170">parseTime(O950)-(P954=INT(RIGHT($F950, 1)))</f>
        <v>0</v>
      </c>
      <c r="R950" s="45">
        <f t="shared" si="22139"/>
        <v>0</v>
      </c>
      <c r="S950" s="36"/>
      <c r="T950" s="37"/>
      <c r="U950" s="44">
        <f t="shared" ref="U950" si="22171">parseTime(S950)-(T954=INT(RIGHT($F950, 1)))</f>
        <v>0</v>
      </c>
      <c r="V950" s="45">
        <f t="shared" si="22141"/>
        <v>0</v>
      </c>
      <c r="W950" s="36"/>
      <c r="X950" s="37"/>
      <c r="Y950" s="44">
        <f t="shared" ref="Y950" si="22172">parseTime(W950)-(X954=INT(RIGHT($F950, 1)))</f>
        <v>0</v>
      </c>
      <c r="Z950" s="45">
        <f t="shared" si="22143"/>
        <v>0</v>
      </c>
      <c r="AA950" s="36"/>
      <c r="AB950" s="37"/>
      <c r="AC950" s="44">
        <f t="shared" ref="AC950" si="22173">parseTime(AA950)-(AB954=INT(RIGHT($F950, 1)))</f>
        <v>0</v>
      </c>
      <c r="AD950" s="45">
        <f t="shared" si="22145"/>
        <v>0</v>
      </c>
      <c r="AE950" s="36"/>
      <c r="AF950" s="37"/>
      <c r="AG950" s="44">
        <f t="shared" ref="AG950" si="22174">parseTime(AE950)-(AF954=INT(RIGHT($F950, 1)))</f>
        <v>0</v>
      </c>
      <c r="AH950" s="45">
        <f t="shared" si="22147"/>
        <v>0</v>
      </c>
      <c r="AI950" s="36"/>
      <c r="AJ950" s="37"/>
      <c r="AK950" s="44">
        <f>parseTime(AI950)-(AJ954=INT(RIGHT($F950, 1)))</f>
        <v>0</v>
      </c>
      <c r="AL950" s="45">
        <f t="shared" si="22148"/>
        <v>0</v>
      </c>
      <c r="AM950" s="36"/>
      <c r="AN950" s="37"/>
      <c r="AO950" s="44">
        <f t="shared" ref="AO950" si="22175">parseTime(AM950)-(AN954=INT(RIGHT($F950, 1)))</f>
        <v>0</v>
      </c>
      <c r="AP950" s="45">
        <f t="shared" si="22150"/>
        <v>0</v>
      </c>
      <c r="AQ950" s="36"/>
      <c r="AR950" s="37"/>
      <c r="AS950" s="44">
        <f t="shared" ref="AS950" si="22176">parseTime(AQ950)-(AR954=INT(RIGHT($F950, 1)))</f>
        <v>0</v>
      </c>
      <c r="AT950" s="45">
        <f t="shared" si="22152"/>
        <v>0</v>
      </c>
      <c r="AU950" s="36"/>
      <c r="AV950" s="37"/>
      <c r="AW950" s="44">
        <f>parseTime(AU950)-(AV954=INT(RIGHT($F950, 1)))</f>
        <v>0</v>
      </c>
      <c r="AX950" s="45">
        <f t="shared" si="22153"/>
        <v>0</v>
      </c>
      <c r="AY950" s="36"/>
      <c r="AZ950" s="37"/>
      <c r="BA950" s="44">
        <f>parseTime(AY950)-(AZ954=INT(RIGHT($F950, 1)))</f>
        <v>0</v>
      </c>
      <c r="BB950" s="45">
        <f t="shared" si="22154"/>
        <v>0</v>
      </c>
      <c r="BC950" s="36"/>
      <c r="BD950" s="37"/>
      <c r="BE950" s="44">
        <f>parseTime(BC950)-(BD954=INT(RIGHT($F950, 1)))</f>
        <v>0</v>
      </c>
      <c r="BF950" s="45">
        <f t="shared" si="22155"/>
        <v>0</v>
      </c>
      <c r="BG950" s="36"/>
      <c r="BH950" s="37"/>
      <c r="BI950" s="44">
        <f>parseTime(BG950)-(BH954=INT(RIGHT($F950, 1)))</f>
        <v>0</v>
      </c>
      <c r="BJ950" s="45">
        <f t="shared" si="22156"/>
        <v>0</v>
      </c>
      <c r="BK950" s="36"/>
      <c r="BL950" s="37"/>
      <c r="BM950" s="44">
        <f>parseTime(BK950)-(BL954=INT(RIGHT($F950, 1)))</f>
        <v>0</v>
      </c>
      <c r="BN950" s="45">
        <f t="shared" si="22157"/>
        <v>0</v>
      </c>
      <c r="BO950" s="36"/>
      <c r="BP950" s="37"/>
      <c r="BQ950" s="44">
        <f t="shared" ref="BQ950" si="22177">parseTime(BO950)-(BP954=INT(RIGHT($F950, 1)))</f>
        <v>0</v>
      </c>
      <c r="BR950" s="45">
        <f t="shared" si="22159"/>
        <v>0</v>
      </c>
      <c r="BS950" s="36"/>
      <c r="BT950" s="37"/>
      <c r="BU950" s="44">
        <f t="shared" ref="BU950" si="22178">parseTime(BS950)-(BT954=INT(RIGHT($F950, 1)))</f>
        <v>0</v>
      </c>
      <c r="BV950" s="45">
        <f t="shared" si="22161"/>
        <v>0</v>
      </c>
      <c r="BW950" s="36"/>
      <c r="BX950" s="37"/>
      <c r="BY950" s="44">
        <f t="shared" ref="BY950" si="22179">parseTime(BW950)-(BX954=INT(RIGHT($F950, 1)))</f>
        <v>0</v>
      </c>
      <c r="BZ950" s="45">
        <f t="shared" si="22163"/>
        <v>0</v>
      </c>
      <c r="CA950" s="36"/>
      <c r="CB950" s="37"/>
      <c r="CC950" s="44">
        <f t="shared" ref="CC950" si="22180">parseTime(CA950)-(CB954=INT(RIGHT($F950, 1)))</f>
        <v>0</v>
      </c>
      <c r="CD950" s="45">
        <f t="shared" si="22165"/>
        <v>0</v>
      </c>
      <c r="CE950" s="36"/>
      <c r="CF950" s="37"/>
      <c r="CG950" s="44">
        <f t="shared" ref="CG950" si="22181">parseTime(CE950)-(CF954=INT(RIGHT($F950, 1)))</f>
        <v>0</v>
      </c>
      <c r="CH950" s="45">
        <f t="shared" si="22167"/>
        <v>0</v>
      </c>
    </row>
    <row r="951" spans="1:86" x14ac:dyDescent="0.25">
      <c r="A951" s="56" t="s">
        <v>117</v>
      </c>
      <c r="B951" s="57">
        <f t="shared" ref="B951" ca="1" si="22182">roleHours(G949:CH955, "MFD")</f>
        <v>46.5</v>
      </c>
      <c r="C951" s="14">
        <f t="shared" ref="C951:C954" ca="1" si="22183">B951/8</f>
        <v>5.8125</v>
      </c>
      <c r="D951" s="14">
        <f t="shared" ref="D951" ca="1" si="22184">B950-D950</f>
        <v>-2.2000000000000028</v>
      </c>
      <c r="E951" s="20" t="s">
        <v>127</v>
      </c>
      <c r="F951" s="51" t="s">
        <v>130</v>
      </c>
      <c r="G951" s="36"/>
      <c r="H951" s="37"/>
      <c r="I951" s="44">
        <f t="shared" ref="I951" si="22185">parseTime(G951)-(H954=INT(RIGHT($F951, 1)))</f>
        <v>0</v>
      </c>
      <c r="J951" s="45">
        <f t="shared" si="22135"/>
        <v>0</v>
      </c>
      <c r="K951" s="36"/>
      <c r="L951" s="37"/>
      <c r="M951" s="44">
        <f t="shared" ref="M951" si="22186">parseTime(K951)-(L954=INT(RIGHT($F951, 1)))</f>
        <v>0</v>
      </c>
      <c r="N951" s="45">
        <f t="shared" si="22137"/>
        <v>0</v>
      </c>
      <c r="O951" s="36"/>
      <c r="P951" s="37"/>
      <c r="Q951" s="44">
        <f t="shared" ref="Q951" si="22187">parseTime(O951)-(P954=INT(RIGHT($F951, 1)))</f>
        <v>0</v>
      </c>
      <c r="R951" s="45">
        <f t="shared" si="22139"/>
        <v>0</v>
      </c>
      <c r="S951" s="36"/>
      <c r="T951" s="37"/>
      <c r="U951" s="44">
        <f t="shared" ref="U951" si="22188">parseTime(S951)-(T954=INT(RIGHT($F951, 1)))</f>
        <v>0</v>
      </c>
      <c r="V951" s="45">
        <f t="shared" si="22141"/>
        <v>0</v>
      </c>
      <c r="W951" s="36"/>
      <c r="X951" s="37"/>
      <c r="Y951" s="44">
        <f t="shared" ref="Y951" si="22189">parseTime(W951)-(X954=INT(RIGHT($F951, 1)))</f>
        <v>0</v>
      </c>
      <c r="Z951" s="45">
        <f t="shared" si="22143"/>
        <v>0</v>
      </c>
      <c r="AA951" s="36"/>
      <c r="AB951" s="37"/>
      <c r="AC951" s="44">
        <f t="shared" ref="AC951" si="22190">parseTime(AA951)-(AB954=INT(RIGHT($F951, 1)))</f>
        <v>0</v>
      </c>
      <c r="AD951" s="45">
        <f t="shared" si="22145"/>
        <v>0</v>
      </c>
      <c r="AE951" s="36"/>
      <c r="AF951" s="37"/>
      <c r="AG951" s="44">
        <f t="shared" ref="AG951" si="22191">parseTime(AE951)-(AF954=INT(RIGHT($F951, 1)))</f>
        <v>0</v>
      </c>
      <c r="AH951" s="45">
        <f t="shared" si="22147"/>
        <v>0</v>
      </c>
      <c r="AI951" s="36"/>
      <c r="AJ951" s="37"/>
      <c r="AK951" s="44">
        <f>parseTime(AI951)-(AJ954=INT(RIGHT($F951, 1)))</f>
        <v>0</v>
      </c>
      <c r="AL951" s="45">
        <f t="shared" si="22148"/>
        <v>0</v>
      </c>
      <c r="AM951" s="36"/>
      <c r="AN951" s="37"/>
      <c r="AO951" s="44">
        <f t="shared" ref="AO951" si="22192">parseTime(AM951)-(AN954=INT(RIGHT($F951, 1)))</f>
        <v>0</v>
      </c>
      <c r="AP951" s="45">
        <f t="shared" si="22150"/>
        <v>0</v>
      </c>
      <c r="AQ951" s="36"/>
      <c r="AR951" s="37"/>
      <c r="AS951" s="44">
        <f t="shared" ref="AS951" si="22193">parseTime(AQ951)-(AR954=INT(RIGHT($F951, 1)))</f>
        <v>0</v>
      </c>
      <c r="AT951" s="45">
        <f t="shared" si="22152"/>
        <v>0</v>
      </c>
      <c r="AU951" s="36"/>
      <c r="AV951" s="37"/>
      <c r="AW951" s="44">
        <f>parseTime(AU951)-(AV954=INT(RIGHT($F951, 1)))</f>
        <v>0</v>
      </c>
      <c r="AX951" s="45">
        <f t="shared" si="22153"/>
        <v>0</v>
      </c>
      <c r="AY951" s="36"/>
      <c r="AZ951" s="37"/>
      <c r="BA951" s="44">
        <f>parseTime(AY951)-(AZ954=INT(RIGHT($F951, 1)))</f>
        <v>0</v>
      </c>
      <c r="BB951" s="45">
        <f t="shared" si="22154"/>
        <v>0</v>
      </c>
      <c r="BC951" s="36"/>
      <c r="BD951" s="37"/>
      <c r="BE951" s="44">
        <f>parseTime(BC951)-(BD954=INT(RIGHT($F951, 1)))</f>
        <v>0</v>
      </c>
      <c r="BF951" s="45">
        <f t="shared" si="22155"/>
        <v>0</v>
      </c>
      <c r="BG951" s="36"/>
      <c r="BH951" s="37"/>
      <c r="BI951" s="44">
        <f>parseTime(BG951)-(BH954=INT(RIGHT($F951, 1)))</f>
        <v>0</v>
      </c>
      <c r="BJ951" s="45">
        <f t="shared" si="22156"/>
        <v>0</v>
      </c>
      <c r="BK951" s="36"/>
      <c r="BL951" s="37"/>
      <c r="BM951" s="44">
        <f>parseTime(BK951)-(BL954=INT(RIGHT($F951, 1)))</f>
        <v>0</v>
      </c>
      <c r="BN951" s="45">
        <f t="shared" si="22157"/>
        <v>0</v>
      </c>
      <c r="BO951" s="36"/>
      <c r="BP951" s="37"/>
      <c r="BQ951" s="44">
        <f t="shared" ref="BQ951" si="22194">parseTime(BO951)-(BP954=INT(RIGHT($F951, 1)))</f>
        <v>0</v>
      </c>
      <c r="BR951" s="45">
        <f t="shared" si="22159"/>
        <v>0</v>
      </c>
      <c r="BS951" s="36"/>
      <c r="BT951" s="37"/>
      <c r="BU951" s="44">
        <f t="shared" ref="BU951" si="22195">parseTime(BS951)-(BT954=INT(RIGHT($F951, 1)))</f>
        <v>0</v>
      </c>
      <c r="BV951" s="45">
        <f t="shared" si="22161"/>
        <v>0</v>
      </c>
      <c r="BW951" s="36"/>
      <c r="BX951" s="37"/>
      <c r="BY951" s="44">
        <f t="shared" ref="BY951" si="22196">parseTime(BW951)-(BX954=INT(RIGHT($F951, 1)))</f>
        <v>0</v>
      </c>
      <c r="BZ951" s="45">
        <f t="shared" si="22163"/>
        <v>0</v>
      </c>
      <c r="CA951" s="36"/>
      <c r="CB951" s="37"/>
      <c r="CC951" s="44">
        <f t="shared" ref="CC951" si="22197">parseTime(CA951)-(CB954=INT(RIGHT($F951, 1)))</f>
        <v>0</v>
      </c>
      <c r="CD951" s="45">
        <f t="shared" si="22165"/>
        <v>0</v>
      </c>
      <c r="CE951" s="36"/>
      <c r="CF951" s="37"/>
      <c r="CG951" s="44">
        <f t="shared" ref="CG951" si="22198">parseTime(CE951)-(CF954=INT(RIGHT($F951, 1)))</f>
        <v>0</v>
      </c>
      <c r="CH951" s="45">
        <f t="shared" si="22167"/>
        <v>0</v>
      </c>
    </row>
    <row r="952" spans="1:86" x14ac:dyDescent="0.25">
      <c r="A952" s="56"/>
      <c r="B952" s="57"/>
      <c r="C952" s="14">
        <f t="shared" si="22183"/>
        <v>0</v>
      </c>
      <c r="D952" s="14" t="s">
        <v>259</v>
      </c>
      <c r="E952" s="20">
        <v>5</v>
      </c>
      <c r="F952" s="51" t="s">
        <v>131</v>
      </c>
      <c r="G952" s="36"/>
      <c r="H952" s="37"/>
      <c r="I952" s="44">
        <f t="shared" ref="I952" si="22199">parseTime(G952)-(H954=INT(RIGHT($F952, 1)))</f>
        <v>0</v>
      </c>
      <c r="J952" s="45">
        <f t="shared" si="22135"/>
        <v>0</v>
      </c>
      <c r="K952" s="36"/>
      <c r="L952" s="37"/>
      <c r="M952" s="44">
        <f t="shared" ref="M952" si="22200">parseTime(K952)-(L954=INT(RIGHT($F952, 1)))</f>
        <v>0</v>
      </c>
      <c r="N952" s="45">
        <f t="shared" si="22137"/>
        <v>0</v>
      </c>
      <c r="O952" s="36"/>
      <c r="P952" s="37"/>
      <c r="Q952" s="44">
        <f t="shared" ref="Q952" si="22201">parseTime(O952)-(P954=INT(RIGHT($F952, 1)))</f>
        <v>0</v>
      </c>
      <c r="R952" s="45">
        <f t="shared" si="22139"/>
        <v>0</v>
      </c>
      <c r="S952" s="36"/>
      <c r="T952" s="37"/>
      <c r="U952" s="44">
        <f t="shared" ref="U952" si="22202">parseTime(S952)-(T954=INT(RIGHT($F952, 1)))</f>
        <v>0</v>
      </c>
      <c r="V952" s="45">
        <f t="shared" si="22141"/>
        <v>0</v>
      </c>
      <c r="W952" s="36"/>
      <c r="X952" s="37"/>
      <c r="Y952" s="44">
        <f t="shared" ref="Y952" si="22203">parseTime(W952)-(X954=INT(RIGHT($F952, 1)))</f>
        <v>0</v>
      </c>
      <c r="Z952" s="45">
        <f t="shared" si="22143"/>
        <v>0</v>
      </c>
      <c r="AA952" s="36"/>
      <c r="AB952" s="37"/>
      <c r="AC952" s="44">
        <f t="shared" ref="AC952" si="22204">parseTime(AA952)-(AB954=INT(RIGHT($F952, 1)))</f>
        <v>0</v>
      </c>
      <c r="AD952" s="45">
        <f t="shared" si="22145"/>
        <v>0</v>
      </c>
      <c r="AE952" s="36"/>
      <c r="AF952" s="37"/>
      <c r="AG952" s="44">
        <f t="shared" ref="AG952" si="22205">parseTime(AE952)-(AF954=INT(RIGHT($F952, 1)))</f>
        <v>0</v>
      </c>
      <c r="AH952" s="45">
        <f t="shared" si="22147"/>
        <v>0</v>
      </c>
      <c r="AI952" s="36"/>
      <c r="AJ952" s="37"/>
      <c r="AK952" s="44">
        <f>parseTime(AI952)-(AJ954=INT(RIGHT($F952, 1)))</f>
        <v>0</v>
      </c>
      <c r="AL952" s="45">
        <f t="shared" si="22148"/>
        <v>0</v>
      </c>
      <c r="AM952" s="36"/>
      <c r="AN952" s="37"/>
      <c r="AO952" s="44">
        <f t="shared" ref="AO952" si="22206">parseTime(AM952)-(AN954=INT(RIGHT($F952, 1)))</f>
        <v>0</v>
      </c>
      <c r="AP952" s="45">
        <f t="shared" si="22150"/>
        <v>0</v>
      </c>
      <c r="AQ952" s="36"/>
      <c r="AR952" s="37"/>
      <c r="AS952" s="44">
        <f t="shared" ref="AS952" si="22207">parseTime(AQ952)-(AR954=INT(RIGHT($F952, 1)))</f>
        <v>0</v>
      </c>
      <c r="AT952" s="45">
        <f t="shared" si="22152"/>
        <v>0</v>
      </c>
      <c r="AU952" s="36"/>
      <c r="AV952" s="37"/>
      <c r="AW952" s="44">
        <f>parseTime(AU952)-(AV954=INT(RIGHT($F952, 1)))</f>
        <v>0</v>
      </c>
      <c r="AX952" s="45">
        <f t="shared" si="22153"/>
        <v>0</v>
      </c>
      <c r="AY952" s="36"/>
      <c r="AZ952" s="37"/>
      <c r="BA952" s="44">
        <f>parseTime(AY952)-(AZ954=INT(RIGHT($F952, 1)))</f>
        <v>0</v>
      </c>
      <c r="BB952" s="45">
        <f t="shared" si="22154"/>
        <v>0</v>
      </c>
      <c r="BC952" s="36"/>
      <c r="BD952" s="37"/>
      <c r="BE952" s="44">
        <f>parseTime(BC952)-(BD954=INT(RIGHT($F952, 1)))</f>
        <v>0</v>
      </c>
      <c r="BF952" s="45">
        <f t="shared" si="22155"/>
        <v>0</v>
      </c>
      <c r="BG952" s="36"/>
      <c r="BH952" s="37"/>
      <c r="BI952" s="44">
        <f>parseTime(BG952)-(BH954=INT(RIGHT($F952, 1)))</f>
        <v>0</v>
      </c>
      <c r="BJ952" s="45">
        <f t="shared" si="22156"/>
        <v>0</v>
      </c>
      <c r="BK952" s="36"/>
      <c r="BL952" s="37"/>
      <c r="BM952" s="44">
        <f>parseTime(BK952)-(BL954=INT(RIGHT($F952, 1)))</f>
        <v>0</v>
      </c>
      <c r="BN952" s="45">
        <f t="shared" si="22157"/>
        <v>0</v>
      </c>
      <c r="BO952" s="36"/>
      <c r="BP952" s="37"/>
      <c r="BQ952" s="44">
        <f t="shared" ref="BQ952" si="22208">parseTime(BO952)-(BP954=INT(RIGHT($F952, 1)))</f>
        <v>0</v>
      </c>
      <c r="BR952" s="45">
        <f t="shared" si="22159"/>
        <v>0</v>
      </c>
      <c r="BS952" s="36"/>
      <c r="BT952" s="37"/>
      <c r="BU952" s="44">
        <f t="shared" ref="BU952" si="22209">parseTime(BS952)-(BT954=INT(RIGHT($F952, 1)))</f>
        <v>0</v>
      </c>
      <c r="BV952" s="45">
        <f t="shared" si="22161"/>
        <v>0</v>
      </c>
      <c r="BW952" s="36"/>
      <c r="BX952" s="37"/>
      <c r="BY952" s="44">
        <f t="shared" ref="BY952" si="22210">parseTime(BW952)-(BX954=INT(RIGHT($F952, 1)))</f>
        <v>0</v>
      </c>
      <c r="BZ952" s="45">
        <f t="shared" si="22163"/>
        <v>0</v>
      </c>
      <c r="CA952" s="36"/>
      <c r="CB952" s="37"/>
      <c r="CC952" s="44">
        <f t="shared" ref="CC952" si="22211">parseTime(CA952)-(CB954=INT(RIGHT($F952, 1)))</f>
        <v>0</v>
      </c>
      <c r="CD952" s="45">
        <f t="shared" si="22165"/>
        <v>0</v>
      </c>
      <c r="CE952" s="36"/>
      <c r="CF952" s="37"/>
      <c r="CG952" s="44">
        <f t="shared" ref="CG952" si="22212">parseTime(CE952)-(CF954=INT(RIGHT($F952, 1)))</f>
        <v>0</v>
      </c>
      <c r="CH952" s="45">
        <f t="shared" si="22167"/>
        <v>0</v>
      </c>
    </row>
    <row r="953" spans="1:86" x14ac:dyDescent="0.25">
      <c r="A953" s="56" t="s">
        <v>119</v>
      </c>
      <c r="B953" s="57">
        <f t="shared" ref="B953" ca="1" si="22213">roleHours(G949:CH955, "MCC")</f>
        <v>8</v>
      </c>
      <c r="C953" s="14">
        <f t="shared" ca="1" si="22183"/>
        <v>1</v>
      </c>
      <c r="D953" s="14" t="s">
        <v>260</v>
      </c>
      <c r="E953" s="20">
        <v>4.6500000000000004</v>
      </c>
      <c r="F953" s="51" t="s">
        <v>132</v>
      </c>
      <c r="G953" s="36"/>
      <c r="H953" s="37"/>
      <c r="I953" s="44">
        <f t="shared" ref="I953" si="22214">parseTime(G953)-(H954=INT(RIGHT($F953, 1)))</f>
        <v>0</v>
      </c>
      <c r="J953" s="45">
        <f t="shared" si="22135"/>
        <v>0</v>
      </c>
      <c r="K953" s="36"/>
      <c r="L953" s="37"/>
      <c r="M953" s="44">
        <f t="shared" ref="M953" si="22215">parseTime(K953)-(L954=INT(RIGHT($F953, 1)))</f>
        <v>0</v>
      </c>
      <c r="N953" s="45">
        <f t="shared" si="22137"/>
        <v>0</v>
      </c>
      <c r="O953" s="36"/>
      <c r="P953" s="37"/>
      <c r="Q953" s="44">
        <f t="shared" ref="Q953" si="22216">parseTime(O953)-(P954=INT(RIGHT($F953, 1)))</f>
        <v>0</v>
      </c>
      <c r="R953" s="45">
        <f t="shared" si="22139"/>
        <v>0</v>
      </c>
      <c r="S953" s="36"/>
      <c r="T953" s="37"/>
      <c r="U953" s="44">
        <f t="shared" ref="U953" si="22217">parseTime(S953)-(T954=INT(RIGHT($F953, 1)))</f>
        <v>0</v>
      </c>
      <c r="V953" s="45">
        <f t="shared" si="22141"/>
        <v>0</v>
      </c>
      <c r="W953" s="36"/>
      <c r="X953" s="37"/>
      <c r="Y953" s="44">
        <f t="shared" ref="Y953" si="22218">parseTime(W953)-(X954=INT(RIGHT($F953, 1)))</f>
        <v>0</v>
      </c>
      <c r="Z953" s="45">
        <f t="shared" si="22143"/>
        <v>0</v>
      </c>
      <c r="AA953" s="36"/>
      <c r="AB953" s="37"/>
      <c r="AC953" s="44">
        <f t="shared" ref="AC953" si="22219">parseTime(AA953)-(AB954=INT(RIGHT($F953, 1)))</f>
        <v>0</v>
      </c>
      <c r="AD953" s="45">
        <f t="shared" si="22145"/>
        <v>0</v>
      </c>
      <c r="AE953" s="36"/>
      <c r="AF953" s="37"/>
      <c r="AG953" s="44">
        <f t="shared" ref="AG953" si="22220">parseTime(AE953)-(AF954=INT(RIGHT($F953, 1)))</f>
        <v>0</v>
      </c>
      <c r="AH953" s="45">
        <f t="shared" si="22147"/>
        <v>0</v>
      </c>
      <c r="AI953" s="36"/>
      <c r="AJ953" s="37"/>
      <c r="AK953" s="44">
        <f>parseTime(AI953)-(AJ954=INT(RIGHT($F953, 1)))</f>
        <v>0</v>
      </c>
      <c r="AL953" s="45">
        <f t="shared" si="22148"/>
        <v>0</v>
      </c>
      <c r="AM953" s="36"/>
      <c r="AN953" s="37"/>
      <c r="AO953" s="44">
        <f t="shared" ref="AO953" si="22221">parseTime(AM953)-(AN954=INT(RIGHT($F953, 1)))</f>
        <v>0</v>
      </c>
      <c r="AP953" s="45">
        <f t="shared" si="22150"/>
        <v>0</v>
      </c>
      <c r="AQ953" s="36"/>
      <c r="AR953" s="37"/>
      <c r="AS953" s="44">
        <f t="shared" ref="AS953" si="22222">parseTime(AQ953)-(AR954=INT(RIGHT($F953, 1)))</f>
        <v>0</v>
      </c>
      <c r="AT953" s="45">
        <f t="shared" si="22152"/>
        <v>0</v>
      </c>
      <c r="AU953" s="36"/>
      <c r="AV953" s="37"/>
      <c r="AW953" s="44">
        <f>parseTime(AU953)-(AV954=INT(RIGHT($F953, 1)))</f>
        <v>0</v>
      </c>
      <c r="AX953" s="45">
        <f t="shared" si="22153"/>
        <v>0</v>
      </c>
      <c r="AY953" s="36"/>
      <c r="AZ953" s="37"/>
      <c r="BA953" s="44">
        <f>parseTime(AY953)-(AZ954=INT(RIGHT($F953, 1)))</f>
        <v>0</v>
      </c>
      <c r="BB953" s="45">
        <f t="shared" si="22154"/>
        <v>0</v>
      </c>
      <c r="BC953" s="36"/>
      <c r="BD953" s="37"/>
      <c r="BE953" s="44">
        <f>parseTime(BC953)-(BD954=INT(RIGHT($F953, 1)))</f>
        <v>0</v>
      </c>
      <c r="BF953" s="45">
        <f t="shared" si="22155"/>
        <v>0</v>
      </c>
      <c r="BG953" s="36"/>
      <c r="BH953" s="37"/>
      <c r="BI953" s="44">
        <f>parseTime(BG953)-(BH954=INT(RIGHT($F953, 1)))</f>
        <v>0</v>
      </c>
      <c r="BJ953" s="45">
        <f t="shared" si="22156"/>
        <v>0</v>
      </c>
      <c r="BK953" s="36"/>
      <c r="BL953" s="37"/>
      <c r="BM953" s="44">
        <f>parseTime(BK953)-(BL954=INT(RIGHT($F953, 1)))</f>
        <v>0</v>
      </c>
      <c r="BN953" s="45">
        <f t="shared" si="22157"/>
        <v>0</v>
      </c>
      <c r="BO953" s="36"/>
      <c r="BP953" s="37"/>
      <c r="BQ953" s="44">
        <f t="shared" ref="BQ953" si="22223">parseTime(BO953)-(BP954=INT(RIGHT($F953, 1)))</f>
        <v>0</v>
      </c>
      <c r="BR953" s="45">
        <f t="shared" si="22159"/>
        <v>0</v>
      </c>
      <c r="BS953" s="36"/>
      <c r="BT953" s="37"/>
      <c r="BU953" s="44">
        <f t="shared" ref="BU953" si="22224">parseTime(BS953)-(BT954=INT(RIGHT($F953, 1)))</f>
        <v>0</v>
      </c>
      <c r="BV953" s="45">
        <f t="shared" si="22161"/>
        <v>0</v>
      </c>
      <c r="BW953" s="36"/>
      <c r="BX953" s="37"/>
      <c r="BY953" s="44">
        <f t="shared" ref="BY953" si="22225">parseTime(BW953)-(BX954=INT(RIGHT($F953, 1)))</f>
        <v>0</v>
      </c>
      <c r="BZ953" s="45">
        <f t="shared" si="22163"/>
        <v>0</v>
      </c>
      <c r="CA953" s="36"/>
      <c r="CB953" s="37"/>
      <c r="CC953" s="44">
        <f t="shared" ref="CC953" si="22226">parseTime(CA953)-(CB954=INT(RIGHT($F953, 1)))</f>
        <v>0</v>
      </c>
      <c r="CD953" s="45">
        <f t="shared" si="22165"/>
        <v>0</v>
      </c>
      <c r="CE953" s="36"/>
      <c r="CF953" s="37"/>
      <c r="CG953" s="44">
        <f t="shared" ref="CG953" si="22227">parseTime(CE953)-(CF954=INT(RIGHT($F953, 1)))</f>
        <v>0</v>
      </c>
      <c r="CH953" s="45">
        <f t="shared" si="22167"/>
        <v>0</v>
      </c>
    </row>
    <row r="954" spans="1:86" x14ac:dyDescent="0.25">
      <c r="A954" s="56"/>
      <c r="B954" s="57"/>
      <c r="C954" s="14">
        <f t="shared" si="22183"/>
        <v>0</v>
      </c>
      <c r="D954" s="14"/>
      <c r="E954" s="20">
        <f t="shared" ref="E954" si="22228">((7.5/2)-0.5+E953)*8</f>
        <v>63.2</v>
      </c>
      <c r="F954" s="51"/>
      <c r="G954" s="46" t="s">
        <v>134</v>
      </c>
      <c r="H954" s="38">
        <f t="shared" ref="H954" si="22229">lunchAdjust(G949:H953)</f>
        <v>1</v>
      </c>
      <c r="I954" s="48" t="s">
        <v>0</v>
      </c>
      <c r="J954" s="39">
        <f t="shared" ref="J954" si="22230">SUMPRODUCT(I949:I953*J949:J953)</f>
        <v>8</v>
      </c>
      <c r="K954" s="46" t="s">
        <v>134</v>
      </c>
      <c r="L954" s="38">
        <f t="shared" ref="L954" si="22231">lunchAdjust(K949:L953)</f>
        <v>1</v>
      </c>
      <c r="M954" s="48" t="s">
        <v>0</v>
      </c>
      <c r="N954" s="39">
        <f t="shared" ref="N954" si="22232">SUMPRODUCT(M949:M953*N949:N953)</f>
        <v>8</v>
      </c>
      <c r="O954" s="46" t="s">
        <v>134</v>
      </c>
      <c r="P954" s="38">
        <f t="shared" ref="P954" si="22233">lunchAdjust(O949:P953)</f>
        <v>1</v>
      </c>
      <c r="Q954" s="48" t="s">
        <v>0</v>
      </c>
      <c r="R954" s="39">
        <f t="shared" ref="R954" si="22234">SUMPRODUCT(Q949:Q953*R949:R953)</f>
        <v>8</v>
      </c>
      <c r="S954" s="46" t="s">
        <v>134</v>
      </c>
      <c r="T954" s="38">
        <f t="shared" ref="T954" si="22235">lunchAdjust(S949:T953)</f>
        <v>1</v>
      </c>
      <c r="U954" s="48" t="s">
        <v>0</v>
      </c>
      <c r="V954" s="39">
        <f t="shared" ref="V954" si="22236">SUMPRODUCT(U949:U953*V949:V953)</f>
        <v>8</v>
      </c>
      <c r="W954" s="46" t="s">
        <v>134</v>
      </c>
      <c r="X954" s="38">
        <f t="shared" ref="X954" si="22237">lunchAdjust(W949:X953)</f>
        <v>1</v>
      </c>
      <c r="Y954" s="48" t="s">
        <v>0</v>
      </c>
      <c r="Z954" s="39">
        <f t="shared" ref="Z954" si="22238">SUMPRODUCT(Y949:Y953*Z949:Z953)</f>
        <v>8</v>
      </c>
      <c r="AA954" s="46" t="s">
        <v>134</v>
      </c>
      <c r="AB954" s="38">
        <f t="shared" ref="AB954" si="22239">lunchAdjust(AA949:AB953)</f>
        <v>1</v>
      </c>
      <c r="AC954" s="48" t="s">
        <v>0</v>
      </c>
      <c r="AD954" s="39">
        <f t="shared" ref="AD954" si="22240">SUMPRODUCT(AC949:AC953*AD949:AD953)</f>
        <v>0</v>
      </c>
      <c r="AE954" s="46" t="s">
        <v>134</v>
      </c>
      <c r="AF954" s="38">
        <f t="shared" ref="AF954" si="22241">lunchAdjust(AE949:AF953)</f>
        <v>1</v>
      </c>
      <c r="AG954" s="48" t="s">
        <v>0</v>
      </c>
      <c r="AH954" s="39">
        <f t="shared" ref="AH954" si="22242">SUMPRODUCT(AG949:AG953*AH949:AH953)</f>
        <v>6.5</v>
      </c>
      <c r="AI954" s="46" t="s">
        <v>134</v>
      </c>
      <c r="AJ954" s="38">
        <f t="shared" ref="AJ954" si="22243">lunchAdjust(AI949:AJ953)</f>
        <v>1</v>
      </c>
      <c r="AK954" s="48" t="s">
        <v>0</v>
      </c>
      <c r="AL954" s="39">
        <f t="shared" ref="AL954" si="22244">SUMPRODUCT(AK949:AK953*AL949:AL953)</f>
        <v>8</v>
      </c>
      <c r="AM954" s="46" t="s">
        <v>134</v>
      </c>
      <c r="AN954" s="38">
        <f t="shared" ref="AN954" si="22245">lunchAdjust(AM949:AN953)</f>
        <v>0</v>
      </c>
      <c r="AO954" s="48" t="s">
        <v>0</v>
      </c>
      <c r="AP954" s="39">
        <f t="shared" ref="AP954" si="22246">SUMPRODUCT(AO949:AO953*AP949:AP953)</f>
        <v>0</v>
      </c>
      <c r="AQ954" s="46" t="s">
        <v>134</v>
      </c>
      <c r="AR954" s="38">
        <f t="shared" ref="AR954" si="22247">lunchAdjust(AQ949:AR953)</f>
        <v>0</v>
      </c>
      <c r="AS954" s="48" t="s">
        <v>0</v>
      </c>
      <c r="AT954" s="39">
        <f t="shared" ref="AT954" si="22248">SUMPRODUCT(AS949:AS953*AT949:AT953)</f>
        <v>0</v>
      </c>
      <c r="AU954" s="46" t="s">
        <v>134</v>
      </c>
      <c r="AV954" s="38">
        <f t="shared" ref="AV954" si="22249">lunchAdjust(AU949:AV953)</f>
        <v>0</v>
      </c>
      <c r="AW954" s="48" t="s">
        <v>0</v>
      </c>
      <c r="AX954" s="39">
        <f t="shared" ref="AX954" si="22250">SUMPRODUCT(AW949:AW953*AX949:AX953)</f>
        <v>0</v>
      </c>
      <c r="AY954" s="46" t="s">
        <v>134</v>
      </c>
      <c r="AZ954" s="38">
        <f t="shared" ref="AZ954" si="22251">lunchAdjust(AY949:AZ953)</f>
        <v>0</v>
      </c>
      <c r="BA954" s="48" t="s">
        <v>0</v>
      </c>
      <c r="BB954" s="39">
        <f t="shared" ref="BB954" si="22252">SUMPRODUCT(BA949:BA953*BB949:BB953)</f>
        <v>0</v>
      </c>
      <c r="BC954" s="46" t="s">
        <v>134</v>
      </c>
      <c r="BD954" s="38">
        <f t="shared" ref="BD954" si="22253">lunchAdjust(BC949:BD953)</f>
        <v>0</v>
      </c>
      <c r="BE954" s="48" t="s">
        <v>0</v>
      </c>
      <c r="BF954" s="39">
        <f t="shared" ref="BF954" si="22254">SUMPRODUCT(BE949:BE953*BF949:BF953)</f>
        <v>0</v>
      </c>
      <c r="BG954" s="46" t="s">
        <v>134</v>
      </c>
      <c r="BH954" s="38">
        <f t="shared" ref="BH954" si="22255">lunchAdjust(BG949:BH953)</f>
        <v>0</v>
      </c>
      <c r="BI954" s="48" t="s">
        <v>0</v>
      </c>
      <c r="BJ954" s="39">
        <f t="shared" ref="BJ954" si="22256">SUMPRODUCT(BI949:BI953*BJ949:BJ953)</f>
        <v>0</v>
      </c>
      <c r="BK954" s="46" t="s">
        <v>134</v>
      </c>
      <c r="BL954" s="38">
        <f t="shared" ref="BL954" si="22257">lunchAdjust(BK949:BL953)</f>
        <v>0</v>
      </c>
      <c r="BM954" s="48" t="s">
        <v>0</v>
      </c>
      <c r="BN954" s="39">
        <f t="shared" ref="BN954" si="22258">SUMPRODUCT(BM949:BM953*BN949:BN953)</f>
        <v>0</v>
      </c>
      <c r="BO954" s="46" t="s">
        <v>134</v>
      </c>
      <c r="BP954" s="38">
        <f t="shared" ref="BP954" si="22259">lunchAdjust(BO949:BP953)</f>
        <v>0</v>
      </c>
      <c r="BQ954" s="48" t="s">
        <v>0</v>
      </c>
      <c r="BR954" s="39">
        <f t="shared" ref="BR954" si="22260">SUMPRODUCT(BQ949:BQ953*BR949:BR953)</f>
        <v>0</v>
      </c>
      <c r="BS954" s="46" t="s">
        <v>134</v>
      </c>
      <c r="BT954" s="38">
        <f t="shared" ref="BT954" si="22261">lunchAdjust(BS949:BT953)</f>
        <v>0</v>
      </c>
      <c r="BU954" s="48" t="s">
        <v>0</v>
      </c>
      <c r="BV954" s="39">
        <f t="shared" ref="BV954" si="22262">SUMPRODUCT(BU949:BU953*BV949:BV953)</f>
        <v>0</v>
      </c>
      <c r="BW954" s="46" t="s">
        <v>134</v>
      </c>
      <c r="BX954" s="38">
        <f t="shared" ref="BX954" si="22263">lunchAdjust(BW949:BX953)</f>
        <v>0</v>
      </c>
      <c r="BY954" s="48" t="s">
        <v>0</v>
      </c>
      <c r="BZ954" s="39">
        <f t="shared" ref="BZ954" si="22264">SUMPRODUCT(BY949:BY953*BZ949:BZ953)</f>
        <v>0</v>
      </c>
      <c r="CA954" s="46" t="s">
        <v>134</v>
      </c>
      <c r="CB954" s="38">
        <f t="shared" ref="CB954" si="22265">lunchAdjust(CA949:CB953)</f>
        <v>0</v>
      </c>
      <c r="CC954" s="48" t="s">
        <v>0</v>
      </c>
      <c r="CD954" s="39">
        <f t="shared" ref="CD954" si="22266">SUMPRODUCT(CC949:CC953*CD949:CD953)</f>
        <v>0</v>
      </c>
      <c r="CE954" s="46" t="s">
        <v>134</v>
      </c>
      <c r="CF954" s="38">
        <f t="shared" ref="CF954" si="22267">lunchAdjust(CE949:CF953)</f>
        <v>0</v>
      </c>
      <c r="CG954" s="48" t="s">
        <v>0</v>
      </c>
      <c r="CH954" s="39">
        <f t="shared" ref="CH954" si="22268">SUMPRODUCT(CG949:CG953*CH949:CH953)</f>
        <v>0</v>
      </c>
    </row>
    <row r="955" spans="1:86" ht="15.75" thickBot="1" x14ac:dyDescent="0.3">
      <c r="A955" s="58" t="s">
        <v>121</v>
      </c>
      <c r="B955" s="59">
        <f t="shared" ref="B955" ca="1" si="22269">roleHours(G949:CH955, "OUT")</f>
        <v>0</v>
      </c>
      <c r="C955" s="54" t="s">
        <v>137</v>
      </c>
      <c r="D955" s="22">
        <f t="shared" ref="D955" ca="1" si="22270">roleHours(G949:CH955, "PTO")</f>
        <v>8</v>
      </c>
      <c r="E955" s="23">
        <f t="shared" ref="E955" ca="1" si="22271">E954-B950</f>
        <v>8.7000000000000028</v>
      </c>
      <c r="F955" s="52"/>
      <c r="G955" s="47" t="s">
        <v>39</v>
      </c>
      <c r="H955" s="40">
        <f t="shared" si="20721"/>
        <v>0</v>
      </c>
      <c r="I955" s="49" t="s">
        <v>135</v>
      </c>
      <c r="J955" s="41">
        <f t="shared" ref="J955" si="22272">J954*G$4</f>
        <v>0</v>
      </c>
      <c r="K955" s="47" t="s">
        <v>39</v>
      </c>
      <c r="L955" s="40">
        <f t="shared" ref="L955" si="22273">SUMPRODUCT(M949:M953*(L949:L953="PTO"))+SUMPRODUCT(M949:M953*(L949:L953="HOL"))</f>
        <v>0</v>
      </c>
      <c r="M955" s="49" t="s">
        <v>135</v>
      </c>
      <c r="N955" s="41">
        <f t="shared" ref="N955" si="22274">N954*K$4</f>
        <v>0</v>
      </c>
      <c r="O955" s="47" t="s">
        <v>39</v>
      </c>
      <c r="P955" s="40">
        <f t="shared" ref="P955" si="22275">SUMPRODUCT(Q949:Q953*(P949:P953="PTO"))+SUMPRODUCT(Q949:Q953*(P949:P953="HOL"))</f>
        <v>0</v>
      </c>
      <c r="Q955" s="49" t="s">
        <v>135</v>
      </c>
      <c r="R955" s="41">
        <f t="shared" ref="R955" si="22276">R954*O$4</f>
        <v>8</v>
      </c>
      <c r="S955" s="47" t="s">
        <v>39</v>
      </c>
      <c r="T955" s="40">
        <f t="shared" ref="T955" si="22277">SUMPRODUCT(U949:U953*(T949:T953="PTO"))+SUMPRODUCT(U949:U953*(T949:T953="HOL"))</f>
        <v>0</v>
      </c>
      <c r="U955" s="49" t="s">
        <v>135</v>
      </c>
      <c r="V955" s="41">
        <f t="shared" ref="V955" si="22278">V954*S$4</f>
        <v>0</v>
      </c>
      <c r="W955" s="47" t="s">
        <v>39</v>
      </c>
      <c r="X955" s="40">
        <f t="shared" ref="X955" si="22279">SUMPRODUCT(Y949:Y953*(X949:X953="PTO"))+SUMPRODUCT(Y949:Y953*(X949:X953="HOL"))</f>
        <v>0</v>
      </c>
      <c r="Y955" s="49" t="s">
        <v>135</v>
      </c>
      <c r="Z955" s="41">
        <f t="shared" ref="Z955" si="22280">Z954*W$4</f>
        <v>8</v>
      </c>
      <c r="AA955" s="47" t="s">
        <v>39</v>
      </c>
      <c r="AB955" s="40">
        <f t="shared" ref="AB955" si="22281">SUMPRODUCT(AC949:AC953*(AB949:AB953="PTO"))+SUMPRODUCT(AC949:AC953*(AB949:AB953="HOL"))</f>
        <v>8</v>
      </c>
      <c r="AC955" s="49" t="s">
        <v>135</v>
      </c>
      <c r="AD955" s="41">
        <f t="shared" ref="AD955" si="22282">AD954*AA$4</f>
        <v>0</v>
      </c>
      <c r="AE955" s="47" t="s">
        <v>39</v>
      </c>
      <c r="AF955" s="40">
        <f t="shared" ref="AF955" si="22283">SUMPRODUCT(AG949:AG953*(AF949:AF953="PTO"))+SUMPRODUCT(AG949:AG953*(AF949:AF953="HOL"))</f>
        <v>0</v>
      </c>
      <c r="AG955" s="49" t="s">
        <v>135</v>
      </c>
      <c r="AH955" s="41">
        <f t="shared" ref="AH955" si="22284">AH954*AE$4</f>
        <v>6.5</v>
      </c>
      <c r="AI955" s="47" t="s">
        <v>39</v>
      </c>
      <c r="AJ955" s="40">
        <f t="shared" ref="AJ955" si="22285">SUMPRODUCT(AK949:AK953*(AJ949:AJ953="PTO"))+SUMPRODUCT(AK949:AK953*(AJ949:AJ953="HOL"))</f>
        <v>0</v>
      </c>
      <c r="AK955" s="49" t="s">
        <v>135</v>
      </c>
      <c r="AL955" s="41">
        <f>AL954*AI$4</f>
        <v>8</v>
      </c>
      <c r="AM955" s="47" t="s">
        <v>39</v>
      </c>
      <c r="AN955" s="40">
        <f t="shared" ref="AN955" si="22286">SUMPRODUCT(AO949:AO953*(AN949:AN953="PTO"))+SUMPRODUCT(AO949:AO953*(AN949:AN953="HOL"))</f>
        <v>0</v>
      </c>
      <c r="AO955" s="49" t="s">
        <v>135</v>
      </c>
      <c r="AP955" s="41">
        <f t="shared" ref="AP955" si="22287">AP954*AM$4</f>
        <v>0</v>
      </c>
      <c r="AQ955" s="47" t="s">
        <v>39</v>
      </c>
      <c r="AR955" s="40">
        <f t="shared" ref="AR955" si="22288">SUMPRODUCT(AS949:AS953*(AR949:AR953="PTO"))+SUMPRODUCT(AS949:AS953*(AR949:AR953="HOL"))</f>
        <v>0</v>
      </c>
      <c r="AS955" s="49" t="s">
        <v>135</v>
      </c>
      <c r="AT955" s="41">
        <f t="shared" ref="AT955" si="22289">AT954*AQ$4</f>
        <v>0</v>
      </c>
      <c r="AU955" s="47" t="s">
        <v>39</v>
      </c>
      <c r="AV955" s="40">
        <f t="shared" ref="AV955" si="22290">SUMPRODUCT(AW949:AW953*(AV949:AV953="PTO"))+SUMPRODUCT(AW949:AW953*(AV949:AV953="HOL"))</f>
        <v>0</v>
      </c>
      <c r="AW955" s="49" t="s">
        <v>135</v>
      </c>
      <c r="AX955" s="41">
        <f>AX954*AU$4</f>
        <v>0</v>
      </c>
      <c r="AY955" s="47" t="s">
        <v>39</v>
      </c>
      <c r="AZ955" s="40">
        <f t="shared" ref="AZ955" si="22291">SUMPRODUCT(BA949:BA953*(AZ949:AZ953="PTO"))+SUMPRODUCT(BA949:BA953*(AZ949:AZ953="HOL"))</f>
        <v>0</v>
      </c>
      <c r="BA955" s="49" t="s">
        <v>135</v>
      </c>
      <c r="BB955" s="41">
        <f>BB954*AY$4</f>
        <v>0</v>
      </c>
      <c r="BC955" s="47" t="s">
        <v>39</v>
      </c>
      <c r="BD955" s="40">
        <f t="shared" ref="BD955" si="22292">SUMPRODUCT(BE949:BE953*(BD949:BD953="PTO"))+SUMPRODUCT(BE949:BE953*(BD949:BD953="HOL"))</f>
        <v>0</v>
      </c>
      <c r="BE955" s="49" t="s">
        <v>135</v>
      </c>
      <c r="BF955" s="41">
        <f>BF954*BC$4</f>
        <v>0</v>
      </c>
      <c r="BG955" s="47" t="s">
        <v>39</v>
      </c>
      <c r="BH955" s="40">
        <f t="shared" ref="BH955" si="22293">SUMPRODUCT(BI949:BI953*(BH949:BH953="PTO"))+SUMPRODUCT(BI949:BI953*(BH949:BH953="HOL"))</f>
        <v>0</v>
      </c>
      <c r="BI955" s="49" t="s">
        <v>135</v>
      </c>
      <c r="BJ955" s="41">
        <f>BJ954*BG$4</f>
        <v>0</v>
      </c>
      <c r="BK955" s="47" t="s">
        <v>39</v>
      </c>
      <c r="BL955" s="40">
        <f t="shared" ref="BL955" si="22294">SUMPRODUCT(BM949:BM953*(BL949:BL953="PTO"))+SUMPRODUCT(BM949:BM953*(BL949:BL953="HOL"))</f>
        <v>0</v>
      </c>
      <c r="BM955" s="49" t="s">
        <v>135</v>
      </c>
      <c r="BN955" s="41">
        <f>BN954*BK$4</f>
        <v>0</v>
      </c>
      <c r="BO955" s="47" t="s">
        <v>39</v>
      </c>
      <c r="BP955" s="40">
        <f t="shared" ref="BP955" si="22295">SUMPRODUCT(BQ949:BQ953*(BP949:BP953="PTO"))+SUMPRODUCT(BQ949:BQ953*(BP949:BP953="HOL"))</f>
        <v>0</v>
      </c>
      <c r="BQ955" s="49" t="s">
        <v>135</v>
      </c>
      <c r="BR955" s="41">
        <f t="shared" ref="BR955" si="22296">BR954*BO$4</f>
        <v>0</v>
      </c>
      <c r="BS955" s="47" t="s">
        <v>39</v>
      </c>
      <c r="BT955" s="40">
        <f t="shared" ref="BT955" si="22297">SUMPRODUCT(BU949:BU953*(BT949:BT953="PTO"))+SUMPRODUCT(BU949:BU953*(BT949:BT953="HOL"))</f>
        <v>0</v>
      </c>
      <c r="BU955" s="49" t="s">
        <v>135</v>
      </c>
      <c r="BV955" s="41">
        <f t="shared" ref="BV955" si="22298">BV954*BS$4</f>
        <v>0</v>
      </c>
      <c r="BW955" s="47" t="s">
        <v>39</v>
      </c>
      <c r="BX955" s="40">
        <f t="shared" ref="BX955" si="22299">SUMPRODUCT(BY949:BY953*(BX949:BX953="PTO"))+SUMPRODUCT(BY949:BY953*(BX949:BX953="HOL"))</f>
        <v>0</v>
      </c>
      <c r="BY955" s="49" t="s">
        <v>135</v>
      </c>
      <c r="BZ955" s="41">
        <f t="shared" ref="BZ955" si="22300">BZ954*BW$4</f>
        <v>0</v>
      </c>
      <c r="CA955" s="47" t="s">
        <v>39</v>
      </c>
      <c r="CB955" s="40">
        <f t="shared" ref="CB955" si="22301">SUMPRODUCT(CC949:CC953*(CB949:CB953="PTO"))+SUMPRODUCT(CC949:CC953*(CB949:CB953="HOL"))</f>
        <v>0</v>
      </c>
      <c r="CC955" s="49" t="s">
        <v>135</v>
      </c>
      <c r="CD955" s="41">
        <f t="shared" ref="CD955" si="22302">CD954*CA$4</f>
        <v>0</v>
      </c>
      <c r="CE955" s="47" t="s">
        <v>39</v>
      </c>
      <c r="CF955" s="40">
        <f t="shared" ref="CF955" si="22303">SUMPRODUCT(CG949:CG953*(CF949:CF953="PTO"))+SUMPRODUCT(CG949:CG953*(CF949:CF953="HOL"))</f>
        <v>0</v>
      </c>
      <c r="CG955" s="49" t="s">
        <v>135</v>
      </c>
      <c r="CH955" s="41">
        <f t="shared" ref="CH955" si="22304">CH954*CE$4</f>
        <v>0</v>
      </c>
    </row>
    <row r="956" spans="1:86" x14ac:dyDescent="0.25">
      <c r="A956" s="70" t="s">
        <v>133</v>
      </c>
      <c r="B956" s="71">
        <f t="shared" ref="B956" ca="1" si="22305">D956-B957</f>
        <v>6.6979788700045901</v>
      </c>
      <c r="C956" s="72" t="s">
        <v>122</v>
      </c>
      <c r="D956" s="71">
        <f>IFERROR(INDEX(Holidays[FTE], MATCH(Entry!E956, Holidays[Date], 0)), 1)*8*INDEX(FTEguide[[1]:[12]], MATCH(Entry!E957, FTEguide[Weekday], 0), IF(Entry!E959&gt;0, Entry!E959, MONTH(Entry!E956)))</f>
        <v>61.19797887000459</v>
      </c>
      <c r="E956" s="60">
        <f t="shared" si="21961"/>
        <v>43964</v>
      </c>
      <c r="F956" s="50" t="s">
        <v>128</v>
      </c>
      <c r="G956" s="34" t="s">
        <v>136</v>
      </c>
      <c r="H956" s="35" t="s">
        <v>23</v>
      </c>
      <c r="I956" s="42">
        <f t="shared" ref="I956" si="22306">parseTime(G956)-(H961=INT(RIGHT($F956, 1)))</f>
        <v>8</v>
      </c>
      <c r="J956" s="43">
        <f t="shared" ref="J956:J960" si="22307">isClocked(H956)</f>
        <v>1</v>
      </c>
      <c r="K956" s="34" t="s">
        <v>136</v>
      </c>
      <c r="L956" s="35" t="s">
        <v>23</v>
      </c>
      <c r="M956" s="42">
        <f t="shared" ref="M956" si="22308">parseTime(K956)-(L961=INT(RIGHT($F956, 1)))</f>
        <v>8</v>
      </c>
      <c r="N956" s="43">
        <f t="shared" ref="N956:N960" si="22309">isClocked(L956)</f>
        <v>1</v>
      </c>
      <c r="O956" s="34" t="s">
        <v>180</v>
      </c>
      <c r="P956" s="35" t="s">
        <v>23</v>
      </c>
      <c r="Q956" s="42">
        <f t="shared" ref="Q956" si="22310">parseTime(O956)-(P961=INT(RIGHT($F956, 1)))</f>
        <v>8</v>
      </c>
      <c r="R956" s="43">
        <f t="shared" ref="R956:R960" si="22311">isClocked(P956)</f>
        <v>1</v>
      </c>
      <c r="S956" s="34" t="s">
        <v>227</v>
      </c>
      <c r="T956" s="35" t="s">
        <v>23</v>
      </c>
      <c r="U956" s="42">
        <f t="shared" ref="U956" si="22312">parseTime(S956)-(T961=INT(RIGHT($F956, 1)))</f>
        <v>8</v>
      </c>
      <c r="V956" s="43">
        <f t="shared" ref="V956:V960" si="22313">isClocked(T956)</f>
        <v>1</v>
      </c>
      <c r="W956" s="34" t="s">
        <v>136</v>
      </c>
      <c r="X956" s="35" t="s">
        <v>25</v>
      </c>
      <c r="Y956" s="42">
        <f t="shared" ref="Y956" si="22314">parseTime(W956)-(X961=INT(RIGHT($F956, 1)))</f>
        <v>8</v>
      </c>
      <c r="Z956" s="43">
        <f t="shared" ref="Z956:Z960" si="22315">isClocked(X956)</f>
        <v>1</v>
      </c>
      <c r="AA956" s="34" t="s">
        <v>136</v>
      </c>
      <c r="AB956" s="35" t="s">
        <v>39</v>
      </c>
      <c r="AC956" s="42">
        <f t="shared" ref="AC956" si="22316">parseTime(AA956)-(AB961=INT(RIGHT($F956, 1)))</f>
        <v>8</v>
      </c>
      <c r="AD956" s="43">
        <f t="shared" ref="AD956:AD960" si="22317">isClocked(AB956)</f>
        <v>0</v>
      </c>
      <c r="AE956" s="34" t="s">
        <v>261</v>
      </c>
      <c r="AF956" s="35" t="s">
        <v>23</v>
      </c>
      <c r="AG956" s="42">
        <f t="shared" ref="AG956" si="22318">parseTime(AE956)-(AF961=INT(RIGHT($F956, 1)))</f>
        <v>6.5</v>
      </c>
      <c r="AH956" s="43">
        <f t="shared" ref="AH956:AH960" si="22319">isClocked(AF956)</f>
        <v>1</v>
      </c>
      <c r="AI956" s="34"/>
      <c r="AJ956" s="35"/>
      <c r="AK956" s="42">
        <f>parseTime(AI956)-(AJ961=INT(RIGHT($F956, 1)))</f>
        <v>0</v>
      </c>
      <c r="AL956" s="43">
        <f t="shared" ref="AL956:AL960" si="22320">isClocked(AJ956)</f>
        <v>0</v>
      </c>
      <c r="AM956" s="34" t="s">
        <v>136</v>
      </c>
      <c r="AN956" s="35" t="s">
        <v>23</v>
      </c>
      <c r="AO956" s="42">
        <f t="shared" ref="AO956" si="22321">parseTime(AM956)-(AN961=INT(RIGHT($F956, 1)))</f>
        <v>8</v>
      </c>
      <c r="AP956" s="43">
        <f t="shared" ref="AP956:AP960" si="22322">isClocked(AN956)</f>
        <v>1</v>
      </c>
      <c r="AQ956" s="34"/>
      <c r="AR956" s="35"/>
      <c r="AS956" s="42">
        <f t="shared" ref="AS956" si="22323">parseTime(AQ956)-(AR961=INT(RIGHT($F956, 1)))</f>
        <v>0</v>
      </c>
      <c r="AT956" s="43">
        <f t="shared" ref="AT956:AT960" si="22324">isClocked(AR956)</f>
        <v>0</v>
      </c>
      <c r="AU956" s="34"/>
      <c r="AV956" s="35"/>
      <c r="AW956" s="42">
        <f>parseTime(AU956)-(AV961=INT(RIGHT($F956, 1)))</f>
        <v>0</v>
      </c>
      <c r="AX956" s="43">
        <f t="shared" ref="AX956:AX960" si="22325">isClocked(AV956)</f>
        <v>0</v>
      </c>
      <c r="AY956" s="34"/>
      <c r="AZ956" s="35"/>
      <c r="BA956" s="42">
        <f>parseTime(AY956)-(AZ961=INT(RIGHT($F956, 1)))</f>
        <v>0</v>
      </c>
      <c r="BB956" s="43">
        <f t="shared" ref="BB956:BB960" si="22326">isClocked(AZ956)</f>
        <v>0</v>
      </c>
      <c r="BC956" s="34"/>
      <c r="BD956" s="35"/>
      <c r="BE956" s="42">
        <f>parseTime(BC956)-(BD961=INT(RIGHT($F956, 1)))</f>
        <v>0</v>
      </c>
      <c r="BF956" s="43">
        <f t="shared" ref="BF956:BF960" si="22327">isClocked(BD956)</f>
        <v>0</v>
      </c>
      <c r="BG956" s="34"/>
      <c r="BH956" s="35"/>
      <c r="BI956" s="42">
        <f>parseTime(BG956)-(BH961=INT(RIGHT($F956, 1)))</f>
        <v>0</v>
      </c>
      <c r="BJ956" s="43">
        <f t="shared" ref="BJ956:BJ960" si="22328">isClocked(BH956)</f>
        <v>0</v>
      </c>
      <c r="BK956" s="34"/>
      <c r="BL956" s="35"/>
      <c r="BM956" s="42">
        <f>parseTime(BK956)-(BL961=INT(RIGHT($F956, 1)))</f>
        <v>0</v>
      </c>
      <c r="BN956" s="43">
        <f t="shared" ref="BN956:BN960" si="22329">isClocked(BL956)</f>
        <v>0</v>
      </c>
      <c r="BO956" s="34"/>
      <c r="BP956" s="35"/>
      <c r="BQ956" s="42">
        <f t="shared" ref="BQ956" si="22330">parseTime(BO956)-(BP961=INT(RIGHT($F956, 1)))</f>
        <v>0</v>
      </c>
      <c r="BR956" s="43">
        <f t="shared" ref="BR956:BR960" si="22331">isClocked(BP956)</f>
        <v>0</v>
      </c>
      <c r="BS956" s="34"/>
      <c r="BT956" s="35"/>
      <c r="BU956" s="42">
        <f t="shared" ref="BU956" si="22332">parseTime(BS956)-(BT961=INT(RIGHT($F956, 1)))</f>
        <v>0</v>
      </c>
      <c r="BV956" s="43">
        <f t="shared" ref="BV956:BV960" si="22333">isClocked(BT956)</f>
        <v>0</v>
      </c>
      <c r="BW956" s="34"/>
      <c r="BX956" s="35"/>
      <c r="BY956" s="42">
        <f t="shared" ref="BY956" si="22334">parseTime(BW956)-(BX961=INT(RIGHT($F956, 1)))</f>
        <v>0</v>
      </c>
      <c r="BZ956" s="43">
        <f t="shared" ref="BZ956:BZ960" si="22335">isClocked(BX956)</f>
        <v>0</v>
      </c>
      <c r="CA956" s="34"/>
      <c r="CB956" s="35"/>
      <c r="CC956" s="42">
        <f t="shared" ref="CC956" si="22336">parseTime(CA956)-(CB961=INT(RIGHT($F956, 1)))</f>
        <v>0</v>
      </c>
      <c r="CD956" s="43">
        <f t="shared" ref="CD956:CD960" si="22337">isClocked(CB956)</f>
        <v>0</v>
      </c>
      <c r="CE956" s="34"/>
      <c r="CF956" s="35"/>
      <c r="CG956" s="42">
        <f t="shared" ref="CG956" si="22338">parseTime(CE956)-(CF961=INT(RIGHT($F956, 1)))</f>
        <v>0</v>
      </c>
      <c r="CH956" s="43">
        <f t="shared" ref="CH956:CH960" si="22339">isClocked(CF956)</f>
        <v>0</v>
      </c>
    </row>
    <row r="957" spans="1:86" x14ac:dyDescent="0.25">
      <c r="A957" s="56" t="s">
        <v>0</v>
      </c>
      <c r="B957" s="57">
        <f t="shared" ca="1" si="21478"/>
        <v>54.5</v>
      </c>
      <c r="C957" s="14" t="s">
        <v>252</v>
      </c>
      <c r="D957" s="14">
        <f t="shared" si="20961"/>
        <v>59.7</v>
      </c>
      <c r="E957" s="55" t="str">
        <f t="shared" si="21479"/>
        <v>Wednesday</v>
      </c>
      <c r="F957" s="51" t="s">
        <v>129</v>
      </c>
      <c r="G957" s="36"/>
      <c r="H957" s="37"/>
      <c r="I957" s="44">
        <f t="shared" ref="I957" si="22340">parseTime(G957)-(H961=INT(RIGHT($F957, 1)))</f>
        <v>0</v>
      </c>
      <c r="J957" s="45">
        <f t="shared" si="22307"/>
        <v>0</v>
      </c>
      <c r="K957" s="36"/>
      <c r="L957" s="37"/>
      <c r="M957" s="44">
        <f t="shared" ref="M957" si="22341">parseTime(K957)-(L961=INT(RIGHT($F957, 1)))</f>
        <v>0</v>
      </c>
      <c r="N957" s="45">
        <f t="shared" si="22309"/>
        <v>0</v>
      </c>
      <c r="O957" s="36"/>
      <c r="P957" s="37"/>
      <c r="Q957" s="44">
        <f t="shared" ref="Q957" si="22342">parseTime(O957)-(P961=INT(RIGHT($F957, 1)))</f>
        <v>0</v>
      </c>
      <c r="R957" s="45">
        <f t="shared" si="22311"/>
        <v>0</v>
      </c>
      <c r="S957" s="36"/>
      <c r="T957" s="37"/>
      <c r="U957" s="44">
        <f t="shared" ref="U957" si="22343">parseTime(S957)-(T961=INT(RIGHT($F957, 1)))</f>
        <v>0</v>
      </c>
      <c r="V957" s="45">
        <f t="shared" si="22313"/>
        <v>0</v>
      </c>
      <c r="W957" s="36"/>
      <c r="X957" s="37"/>
      <c r="Y957" s="44">
        <f t="shared" ref="Y957" si="22344">parseTime(W957)-(X961=INT(RIGHT($F957, 1)))</f>
        <v>0</v>
      </c>
      <c r="Z957" s="45">
        <f t="shared" si="22315"/>
        <v>0</v>
      </c>
      <c r="AA957" s="36"/>
      <c r="AB957" s="37"/>
      <c r="AC957" s="44">
        <f t="shared" ref="AC957" si="22345">parseTime(AA957)-(AB961=INT(RIGHT($F957, 1)))</f>
        <v>0</v>
      </c>
      <c r="AD957" s="45">
        <f t="shared" si="22317"/>
        <v>0</v>
      </c>
      <c r="AE957" s="36"/>
      <c r="AF957" s="37"/>
      <c r="AG957" s="44">
        <f t="shared" ref="AG957" si="22346">parseTime(AE957)-(AF961=INT(RIGHT($F957, 1)))</f>
        <v>0</v>
      </c>
      <c r="AH957" s="45">
        <f t="shared" si="22319"/>
        <v>0</v>
      </c>
      <c r="AI957" s="36"/>
      <c r="AJ957" s="37"/>
      <c r="AK957" s="44">
        <f>parseTime(AI957)-(AJ961=INT(RIGHT($F957, 1)))</f>
        <v>0</v>
      </c>
      <c r="AL957" s="45">
        <f t="shared" si="22320"/>
        <v>0</v>
      </c>
      <c r="AM957" s="36" t="s">
        <v>151</v>
      </c>
      <c r="AN957" s="37" t="s">
        <v>28</v>
      </c>
      <c r="AO957" s="44">
        <f t="shared" ref="AO957" si="22347">parseTime(AM957)-(AN961=INT(RIGHT($F957, 1)))</f>
        <v>4</v>
      </c>
      <c r="AP957" s="45">
        <f t="shared" si="22322"/>
        <v>1</v>
      </c>
      <c r="AQ957" s="36"/>
      <c r="AR957" s="37"/>
      <c r="AS957" s="44">
        <f t="shared" ref="AS957" si="22348">parseTime(AQ957)-(AR961=INT(RIGHT($F957, 1)))</f>
        <v>0</v>
      </c>
      <c r="AT957" s="45">
        <f t="shared" si="22324"/>
        <v>0</v>
      </c>
      <c r="AU957" s="36"/>
      <c r="AV957" s="37"/>
      <c r="AW957" s="44">
        <f>parseTime(AU957)-(AV961=INT(RIGHT($F957, 1)))</f>
        <v>0</v>
      </c>
      <c r="AX957" s="45">
        <f t="shared" si="22325"/>
        <v>0</v>
      </c>
      <c r="AY957" s="36"/>
      <c r="AZ957" s="37"/>
      <c r="BA957" s="44">
        <f>parseTime(AY957)-(AZ961=INT(RIGHT($F957, 1)))</f>
        <v>0</v>
      </c>
      <c r="BB957" s="45">
        <f t="shared" si="22326"/>
        <v>0</v>
      </c>
      <c r="BC957" s="36"/>
      <c r="BD957" s="37"/>
      <c r="BE957" s="44">
        <f>parseTime(BC957)-(BD961=INT(RIGHT($F957, 1)))</f>
        <v>0</v>
      </c>
      <c r="BF957" s="45">
        <f t="shared" si="22327"/>
        <v>0</v>
      </c>
      <c r="BG957" s="36"/>
      <c r="BH957" s="37"/>
      <c r="BI957" s="44">
        <f>parseTime(BG957)-(BH961=INT(RIGHT($F957, 1)))</f>
        <v>0</v>
      </c>
      <c r="BJ957" s="45">
        <f t="shared" si="22328"/>
        <v>0</v>
      </c>
      <c r="BK957" s="36"/>
      <c r="BL957" s="37"/>
      <c r="BM957" s="44">
        <f>parseTime(BK957)-(BL961=INT(RIGHT($F957, 1)))</f>
        <v>0</v>
      </c>
      <c r="BN957" s="45">
        <f t="shared" si="22329"/>
        <v>0</v>
      </c>
      <c r="BO957" s="36"/>
      <c r="BP957" s="37"/>
      <c r="BQ957" s="44">
        <f t="shared" ref="BQ957" si="22349">parseTime(BO957)-(BP961=INT(RIGHT($F957, 1)))</f>
        <v>0</v>
      </c>
      <c r="BR957" s="45">
        <f t="shared" si="22331"/>
        <v>0</v>
      </c>
      <c r="BS957" s="36"/>
      <c r="BT957" s="37"/>
      <c r="BU957" s="44">
        <f t="shared" ref="BU957" si="22350">parseTime(BS957)-(BT961=INT(RIGHT($F957, 1)))</f>
        <v>0</v>
      </c>
      <c r="BV957" s="45">
        <f t="shared" si="22333"/>
        <v>0</v>
      </c>
      <c r="BW957" s="36"/>
      <c r="BX957" s="37"/>
      <c r="BY957" s="44">
        <f t="shared" ref="BY957" si="22351">parseTime(BW957)-(BX961=INT(RIGHT($F957, 1)))</f>
        <v>0</v>
      </c>
      <c r="BZ957" s="45">
        <f t="shared" si="22335"/>
        <v>0</v>
      </c>
      <c r="CA957" s="36"/>
      <c r="CB957" s="37"/>
      <c r="CC957" s="44">
        <f t="shared" ref="CC957" si="22352">parseTime(CA957)-(CB961=INT(RIGHT($F957, 1)))</f>
        <v>0</v>
      </c>
      <c r="CD957" s="45">
        <f t="shared" si="22337"/>
        <v>0</v>
      </c>
      <c r="CE957" s="36"/>
      <c r="CF957" s="37"/>
      <c r="CG957" s="44">
        <f t="shared" ref="CG957" si="22353">parseTime(CE957)-(CF961=INT(RIGHT($F957, 1)))</f>
        <v>0</v>
      </c>
      <c r="CH957" s="45">
        <f t="shared" si="22339"/>
        <v>0</v>
      </c>
    </row>
    <row r="958" spans="1:86" x14ac:dyDescent="0.25">
      <c r="A958" s="56" t="s">
        <v>117</v>
      </c>
      <c r="B958" s="57">
        <f t="shared" ref="B958" ca="1" si="22354">roleHours(G956:CH962, "MFD")</f>
        <v>46.5</v>
      </c>
      <c r="C958" s="14">
        <f t="shared" ref="C958:C961" ca="1" si="22355">B958/8</f>
        <v>5.8125</v>
      </c>
      <c r="D958" s="14">
        <f t="shared" ref="D958" ca="1" si="22356">B957-D957</f>
        <v>-5.2000000000000028</v>
      </c>
      <c r="E958" s="20" t="s">
        <v>127</v>
      </c>
      <c r="F958" s="51" t="s">
        <v>130</v>
      </c>
      <c r="G958" s="36"/>
      <c r="H958" s="37"/>
      <c r="I958" s="44">
        <f t="shared" ref="I958" si="22357">parseTime(G958)-(H961=INT(RIGHT($F958, 1)))</f>
        <v>0</v>
      </c>
      <c r="J958" s="45">
        <f t="shared" si="22307"/>
        <v>0</v>
      </c>
      <c r="K958" s="36"/>
      <c r="L958" s="37"/>
      <c r="M958" s="44">
        <f t="shared" ref="M958" si="22358">parseTime(K958)-(L961=INT(RIGHT($F958, 1)))</f>
        <v>0</v>
      </c>
      <c r="N958" s="45">
        <f t="shared" si="22309"/>
        <v>0</v>
      </c>
      <c r="O958" s="36"/>
      <c r="P958" s="37"/>
      <c r="Q958" s="44">
        <f t="shared" ref="Q958" si="22359">parseTime(O958)-(P961=INT(RIGHT($F958, 1)))</f>
        <v>0</v>
      </c>
      <c r="R958" s="45">
        <f t="shared" si="22311"/>
        <v>0</v>
      </c>
      <c r="S958" s="36"/>
      <c r="T958" s="37"/>
      <c r="U958" s="44">
        <f t="shared" ref="U958" si="22360">parseTime(S958)-(T961=INT(RIGHT($F958, 1)))</f>
        <v>0</v>
      </c>
      <c r="V958" s="45">
        <f t="shared" si="22313"/>
        <v>0</v>
      </c>
      <c r="W958" s="36"/>
      <c r="X958" s="37"/>
      <c r="Y958" s="44">
        <f t="shared" ref="Y958" si="22361">parseTime(W958)-(X961=INT(RIGHT($F958, 1)))</f>
        <v>0</v>
      </c>
      <c r="Z958" s="45">
        <f t="shared" si="22315"/>
        <v>0</v>
      </c>
      <c r="AA958" s="36"/>
      <c r="AB958" s="37"/>
      <c r="AC958" s="44">
        <f t="shared" ref="AC958" si="22362">parseTime(AA958)-(AB961=INT(RIGHT($F958, 1)))</f>
        <v>0</v>
      </c>
      <c r="AD958" s="45">
        <f t="shared" si="22317"/>
        <v>0</v>
      </c>
      <c r="AE958" s="36"/>
      <c r="AF958" s="37"/>
      <c r="AG958" s="44">
        <f t="shared" ref="AG958" si="22363">parseTime(AE958)-(AF961=INT(RIGHT($F958, 1)))</f>
        <v>0</v>
      </c>
      <c r="AH958" s="45">
        <f t="shared" si="22319"/>
        <v>0</v>
      </c>
      <c r="AI958" s="36"/>
      <c r="AJ958" s="37"/>
      <c r="AK958" s="44">
        <f>parseTime(AI958)-(AJ961=INT(RIGHT($F958, 1)))</f>
        <v>0</v>
      </c>
      <c r="AL958" s="45">
        <f t="shared" si="22320"/>
        <v>0</v>
      </c>
      <c r="AM958" s="36"/>
      <c r="AN958" s="37"/>
      <c r="AO958" s="44">
        <f t="shared" ref="AO958" si="22364">parseTime(AM958)-(AN961=INT(RIGHT($F958, 1)))</f>
        <v>0</v>
      </c>
      <c r="AP958" s="45">
        <f t="shared" si="22322"/>
        <v>0</v>
      </c>
      <c r="AQ958" s="36"/>
      <c r="AR958" s="37"/>
      <c r="AS958" s="44">
        <f t="shared" ref="AS958" si="22365">parseTime(AQ958)-(AR961=INT(RIGHT($F958, 1)))</f>
        <v>0</v>
      </c>
      <c r="AT958" s="45">
        <f t="shared" si="22324"/>
        <v>0</v>
      </c>
      <c r="AU958" s="36"/>
      <c r="AV958" s="37"/>
      <c r="AW958" s="44">
        <f>parseTime(AU958)-(AV961=INT(RIGHT($F958, 1)))</f>
        <v>0</v>
      </c>
      <c r="AX958" s="45">
        <f t="shared" si="22325"/>
        <v>0</v>
      </c>
      <c r="AY958" s="36"/>
      <c r="AZ958" s="37"/>
      <c r="BA958" s="44">
        <f>parseTime(AY958)-(AZ961=INT(RIGHT($F958, 1)))</f>
        <v>0</v>
      </c>
      <c r="BB958" s="45">
        <f t="shared" si="22326"/>
        <v>0</v>
      </c>
      <c r="BC958" s="36"/>
      <c r="BD958" s="37"/>
      <c r="BE958" s="44">
        <f>parseTime(BC958)-(BD961=INT(RIGHT($F958, 1)))</f>
        <v>0</v>
      </c>
      <c r="BF958" s="45">
        <f t="shared" si="22327"/>
        <v>0</v>
      </c>
      <c r="BG958" s="36"/>
      <c r="BH958" s="37"/>
      <c r="BI958" s="44">
        <f>parseTime(BG958)-(BH961=INT(RIGHT($F958, 1)))</f>
        <v>0</v>
      </c>
      <c r="BJ958" s="45">
        <f t="shared" si="22328"/>
        <v>0</v>
      </c>
      <c r="BK958" s="36"/>
      <c r="BL958" s="37"/>
      <c r="BM958" s="44">
        <f>parseTime(BK958)-(BL961=INT(RIGHT($F958, 1)))</f>
        <v>0</v>
      </c>
      <c r="BN958" s="45">
        <f t="shared" si="22329"/>
        <v>0</v>
      </c>
      <c r="BO958" s="36"/>
      <c r="BP958" s="37"/>
      <c r="BQ958" s="44">
        <f t="shared" ref="BQ958" si="22366">parseTime(BO958)-(BP961=INT(RIGHT($F958, 1)))</f>
        <v>0</v>
      </c>
      <c r="BR958" s="45">
        <f t="shared" si="22331"/>
        <v>0</v>
      </c>
      <c r="BS958" s="36"/>
      <c r="BT958" s="37"/>
      <c r="BU958" s="44">
        <f t="shared" ref="BU958" si="22367">parseTime(BS958)-(BT961=INT(RIGHT($F958, 1)))</f>
        <v>0</v>
      </c>
      <c r="BV958" s="45">
        <f t="shared" si="22333"/>
        <v>0</v>
      </c>
      <c r="BW958" s="36"/>
      <c r="BX958" s="37"/>
      <c r="BY958" s="44">
        <f t="shared" ref="BY958" si="22368">parseTime(BW958)-(BX961=INT(RIGHT($F958, 1)))</f>
        <v>0</v>
      </c>
      <c r="BZ958" s="45">
        <f t="shared" si="22335"/>
        <v>0</v>
      </c>
      <c r="CA958" s="36"/>
      <c r="CB958" s="37"/>
      <c r="CC958" s="44">
        <f t="shared" ref="CC958" si="22369">parseTime(CA958)-(CB961=INT(RIGHT($F958, 1)))</f>
        <v>0</v>
      </c>
      <c r="CD958" s="45">
        <f t="shared" si="22337"/>
        <v>0</v>
      </c>
      <c r="CE958" s="36"/>
      <c r="CF958" s="37"/>
      <c r="CG958" s="44">
        <f t="shared" ref="CG958" si="22370">parseTime(CE958)-(CF961=INT(RIGHT($F958, 1)))</f>
        <v>0</v>
      </c>
      <c r="CH958" s="45">
        <f t="shared" si="22339"/>
        <v>0</v>
      </c>
    </row>
    <row r="959" spans="1:86" x14ac:dyDescent="0.25">
      <c r="A959" s="56"/>
      <c r="B959" s="57"/>
      <c r="C959" s="14">
        <f t="shared" si="22355"/>
        <v>0</v>
      </c>
      <c r="D959" s="14" t="s">
        <v>259</v>
      </c>
      <c r="E959" s="20">
        <v>5.75</v>
      </c>
      <c r="F959" s="51" t="s">
        <v>131</v>
      </c>
      <c r="G959" s="36"/>
      <c r="H959" s="37"/>
      <c r="I959" s="44">
        <f t="shared" ref="I959" si="22371">parseTime(G959)-(H961=INT(RIGHT($F959, 1)))</f>
        <v>0</v>
      </c>
      <c r="J959" s="45">
        <f t="shared" si="22307"/>
        <v>0</v>
      </c>
      <c r="K959" s="36"/>
      <c r="L959" s="37"/>
      <c r="M959" s="44">
        <f t="shared" ref="M959" si="22372">parseTime(K959)-(L961=INT(RIGHT($F959, 1)))</f>
        <v>0</v>
      </c>
      <c r="N959" s="45">
        <f t="shared" si="22309"/>
        <v>0</v>
      </c>
      <c r="O959" s="36"/>
      <c r="P959" s="37"/>
      <c r="Q959" s="44">
        <f t="shared" ref="Q959" si="22373">parseTime(O959)-(P961=INT(RIGHT($F959, 1)))</f>
        <v>0</v>
      </c>
      <c r="R959" s="45">
        <f t="shared" si="22311"/>
        <v>0</v>
      </c>
      <c r="S959" s="36"/>
      <c r="T959" s="37"/>
      <c r="U959" s="44">
        <f t="shared" ref="U959" si="22374">parseTime(S959)-(T961=INT(RIGHT($F959, 1)))</f>
        <v>0</v>
      </c>
      <c r="V959" s="45">
        <f t="shared" si="22313"/>
        <v>0</v>
      </c>
      <c r="W959" s="36"/>
      <c r="X959" s="37"/>
      <c r="Y959" s="44">
        <f t="shared" ref="Y959" si="22375">parseTime(W959)-(X961=INT(RIGHT($F959, 1)))</f>
        <v>0</v>
      </c>
      <c r="Z959" s="45">
        <f t="shared" si="22315"/>
        <v>0</v>
      </c>
      <c r="AA959" s="36"/>
      <c r="AB959" s="37"/>
      <c r="AC959" s="44">
        <f t="shared" ref="AC959" si="22376">parseTime(AA959)-(AB961=INT(RIGHT($F959, 1)))</f>
        <v>0</v>
      </c>
      <c r="AD959" s="45">
        <f t="shared" si="22317"/>
        <v>0</v>
      </c>
      <c r="AE959" s="36"/>
      <c r="AF959" s="37"/>
      <c r="AG959" s="44">
        <f t="shared" ref="AG959" si="22377">parseTime(AE959)-(AF961=INT(RIGHT($F959, 1)))</f>
        <v>0</v>
      </c>
      <c r="AH959" s="45">
        <f t="shared" si="22319"/>
        <v>0</v>
      </c>
      <c r="AI959" s="36"/>
      <c r="AJ959" s="37"/>
      <c r="AK959" s="44">
        <f>parseTime(AI959)-(AJ961=INT(RIGHT($F959, 1)))</f>
        <v>0</v>
      </c>
      <c r="AL959" s="45">
        <f t="shared" si="22320"/>
        <v>0</v>
      </c>
      <c r="AM959" s="36"/>
      <c r="AN959" s="37"/>
      <c r="AO959" s="44">
        <f t="shared" ref="AO959" si="22378">parseTime(AM959)-(AN961=INT(RIGHT($F959, 1)))</f>
        <v>0</v>
      </c>
      <c r="AP959" s="45">
        <f t="shared" si="22322"/>
        <v>0</v>
      </c>
      <c r="AQ959" s="36"/>
      <c r="AR959" s="37"/>
      <c r="AS959" s="44">
        <f t="shared" ref="AS959" si="22379">parseTime(AQ959)-(AR961=INT(RIGHT($F959, 1)))</f>
        <v>0</v>
      </c>
      <c r="AT959" s="45">
        <f t="shared" si="22324"/>
        <v>0</v>
      </c>
      <c r="AU959" s="36"/>
      <c r="AV959" s="37"/>
      <c r="AW959" s="44">
        <f>parseTime(AU959)-(AV961=INT(RIGHT($F959, 1)))</f>
        <v>0</v>
      </c>
      <c r="AX959" s="45">
        <f t="shared" si="22325"/>
        <v>0</v>
      </c>
      <c r="AY959" s="36"/>
      <c r="AZ959" s="37"/>
      <c r="BA959" s="44">
        <f>parseTime(AY959)-(AZ961=INT(RIGHT($F959, 1)))</f>
        <v>0</v>
      </c>
      <c r="BB959" s="45">
        <f t="shared" si="22326"/>
        <v>0</v>
      </c>
      <c r="BC959" s="36"/>
      <c r="BD959" s="37"/>
      <c r="BE959" s="44">
        <f>parseTime(BC959)-(BD961=INT(RIGHT($F959, 1)))</f>
        <v>0</v>
      </c>
      <c r="BF959" s="45">
        <f t="shared" si="22327"/>
        <v>0</v>
      </c>
      <c r="BG959" s="36"/>
      <c r="BH959" s="37"/>
      <c r="BI959" s="44">
        <f>parseTime(BG959)-(BH961=INT(RIGHT($F959, 1)))</f>
        <v>0</v>
      </c>
      <c r="BJ959" s="45">
        <f t="shared" si="22328"/>
        <v>0</v>
      </c>
      <c r="BK959" s="36"/>
      <c r="BL959" s="37"/>
      <c r="BM959" s="44">
        <f>parseTime(BK959)-(BL961=INT(RIGHT($F959, 1)))</f>
        <v>0</v>
      </c>
      <c r="BN959" s="45">
        <f t="shared" si="22329"/>
        <v>0</v>
      </c>
      <c r="BO959" s="36"/>
      <c r="BP959" s="37"/>
      <c r="BQ959" s="44">
        <f t="shared" ref="BQ959" si="22380">parseTime(BO959)-(BP961=INT(RIGHT($F959, 1)))</f>
        <v>0</v>
      </c>
      <c r="BR959" s="45">
        <f t="shared" si="22331"/>
        <v>0</v>
      </c>
      <c r="BS959" s="36"/>
      <c r="BT959" s="37"/>
      <c r="BU959" s="44">
        <f t="shared" ref="BU959" si="22381">parseTime(BS959)-(BT961=INT(RIGHT($F959, 1)))</f>
        <v>0</v>
      </c>
      <c r="BV959" s="45">
        <f t="shared" si="22333"/>
        <v>0</v>
      </c>
      <c r="BW959" s="36"/>
      <c r="BX959" s="37"/>
      <c r="BY959" s="44">
        <f t="shared" ref="BY959" si="22382">parseTime(BW959)-(BX961=INT(RIGHT($F959, 1)))</f>
        <v>0</v>
      </c>
      <c r="BZ959" s="45">
        <f t="shared" si="22335"/>
        <v>0</v>
      </c>
      <c r="CA959" s="36"/>
      <c r="CB959" s="37"/>
      <c r="CC959" s="44">
        <f t="shared" ref="CC959" si="22383">parseTime(CA959)-(CB961=INT(RIGHT($F959, 1)))</f>
        <v>0</v>
      </c>
      <c r="CD959" s="45">
        <f t="shared" si="22337"/>
        <v>0</v>
      </c>
      <c r="CE959" s="36"/>
      <c r="CF959" s="37"/>
      <c r="CG959" s="44">
        <f t="shared" ref="CG959" si="22384">parseTime(CE959)-(CF961=INT(RIGHT($F959, 1)))</f>
        <v>0</v>
      </c>
      <c r="CH959" s="45">
        <f t="shared" si="22339"/>
        <v>0</v>
      </c>
    </row>
    <row r="960" spans="1:86" x14ac:dyDescent="0.25">
      <c r="A960" s="56" t="s">
        <v>119</v>
      </c>
      <c r="B960" s="57">
        <f t="shared" ref="B960" ca="1" si="22385">roleHours(G956:CH962, "MCC")</f>
        <v>8</v>
      </c>
      <c r="C960" s="14">
        <f t="shared" ca="1" si="22355"/>
        <v>1</v>
      </c>
      <c r="D960" s="14" t="s">
        <v>260</v>
      </c>
      <c r="E960" s="20">
        <v>4.6500000000000004</v>
      </c>
      <c r="F960" s="51" t="s">
        <v>132</v>
      </c>
      <c r="G960" s="36"/>
      <c r="H960" s="37"/>
      <c r="I960" s="44">
        <f t="shared" ref="I960" si="22386">parseTime(G960)-(H961=INT(RIGHT($F960, 1)))</f>
        <v>0</v>
      </c>
      <c r="J960" s="45">
        <f t="shared" si="22307"/>
        <v>0</v>
      </c>
      <c r="K960" s="36"/>
      <c r="L960" s="37"/>
      <c r="M960" s="44">
        <f t="shared" ref="M960" si="22387">parseTime(K960)-(L961=INT(RIGHT($F960, 1)))</f>
        <v>0</v>
      </c>
      <c r="N960" s="45">
        <f t="shared" si="22309"/>
        <v>0</v>
      </c>
      <c r="O960" s="36"/>
      <c r="P960" s="37"/>
      <c r="Q960" s="44">
        <f t="shared" ref="Q960" si="22388">parseTime(O960)-(P961=INT(RIGHT($F960, 1)))</f>
        <v>0</v>
      </c>
      <c r="R960" s="45">
        <f t="shared" si="22311"/>
        <v>0</v>
      </c>
      <c r="S960" s="36"/>
      <c r="T960" s="37"/>
      <c r="U960" s="44">
        <f t="shared" ref="U960" si="22389">parseTime(S960)-(T961=INT(RIGHT($F960, 1)))</f>
        <v>0</v>
      </c>
      <c r="V960" s="45">
        <f t="shared" si="22313"/>
        <v>0</v>
      </c>
      <c r="W960" s="36"/>
      <c r="X960" s="37"/>
      <c r="Y960" s="44">
        <f t="shared" ref="Y960" si="22390">parseTime(W960)-(X961=INT(RIGHT($F960, 1)))</f>
        <v>0</v>
      </c>
      <c r="Z960" s="45">
        <f t="shared" si="22315"/>
        <v>0</v>
      </c>
      <c r="AA960" s="36"/>
      <c r="AB960" s="37"/>
      <c r="AC960" s="44">
        <f t="shared" ref="AC960" si="22391">parseTime(AA960)-(AB961=INT(RIGHT($F960, 1)))</f>
        <v>0</v>
      </c>
      <c r="AD960" s="45">
        <f t="shared" si="22317"/>
        <v>0</v>
      </c>
      <c r="AE960" s="36"/>
      <c r="AF960" s="37"/>
      <c r="AG960" s="44">
        <f t="shared" ref="AG960" si="22392">parseTime(AE960)-(AF961=INT(RIGHT($F960, 1)))</f>
        <v>0</v>
      </c>
      <c r="AH960" s="45">
        <f t="shared" si="22319"/>
        <v>0</v>
      </c>
      <c r="AI960" s="36"/>
      <c r="AJ960" s="37"/>
      <c r="AK960" s="44">
        <f>parseTime(AI960)-(AJ961=INT(RIGHT($F960, 1)))</f>
        <v>0</v>
      </c>
      <c r="AL960" s="45">
        <f t="shared" si="22320"/>
        <v>0</v>
      </c>
      <c r="AM960" s="36"/>
      <c r="AN960" s="37"/>
      <c r="AO960" s="44">
        <f t="shared" ref="AO960" si="22393">parseTime(AM960)-(AN961=INT(RIGHT($F960, 1)))</f>
        <v>0</v>
      </c>
      <c r="AP960" s="45">
        <f t="shared" si="22322"/>
        <v>0</v>
      </c>
      <c r="AQ960" s="36"/>
      <c r="AR960" s="37"/>
      <c r="AS960" s="44">
        <f t="shared" ref="AS960" si="22394">parseTime(AQ960)-(AR961=INT(RIGHT($F960, 1)))</f>
        <v>0</v>
      </c>
      <c r="AT960" s="45">
        <f t="shared" si="22324"/>
        <v>0</v>
      </c>
      <c r="AU960" s="36"/>
      <c r="AV960" s="37"/>
      <c r="AW960" s="44">
        <f>parseTime(AU960)-(AV961=INT(RIGHT($F960, 1)))</f>
        <v>0</v>
      </c>
      <c r="AX960" s="45">
        <f t="shared" si="22325"/>
        <v>0</v>
      </c>
      <c r="AY960" s="36"/>
      <c r="AZ960" s="37"/>
      <c r="BA960" s="44">
        <f>parseTime(AY960)-(AZ961=INT(RIGHT($F960, 1)))</f>
        <v>0</v>
      </c>
      <c r="BB960" s="45">
        <f t="shared" si="22326"/>
        <v>0</v>
      </c>
      <c r="BC960" s="36"/>
      <c r="BD960" s="37"/>
      <c r="BE960" s="44">
        <f>parseTime(BC960)-(BD961=INT(RIGHT($F960, 1)))</f>
        <v>0</v>
      </c>
      <c r="BF960" s="45">
        <f t="shared" si="22327"/>
        <v>0</v>
      </c>
      <c r="BG960" s="36"/>
      <c r="BH960" s="37"/>
      <c r="BI960" s="44">
        <f>parseTime(BG960)-(BH961=INT(RIGHT($F960, 1)))</f>
        <v>0</v>
      </c>
      <c r="BJ960" s="45">
        <f t="shared" si="22328"/>
        <v>0</v>
      </c>
      <c r="BK960" s="36"/>
      <c r="BL960" s="37"/>
      <c r="BM960" s="44">
        <f>parseTime(BK960)-(BL961=INT(RIGHT($F960, 1)))</f>
        <v>0</v>
      </c>
      <c r="BN960" s="45">
        <f t="shared" si="22329"/>
        <v>0</v>
      </c>
      <c r="BO960" s="36"/>
      <c r="BP960" s="37"/>
      <c r="BQ960" s="44">
        <f t="shared" ref="BQ960" si="22395">parseTime(BO960)-(BP961=INT(RIGHT($F960, 1)))</f>
        <v>0</v>
      </c>
      <c r="BR960" s="45">
        <f t="shared" si="22331"/>
        <v>0</v>
      </c>
      <c r="BS960" s="36"/>
      <c r="BT960" s="37"/>
      <c r="BU960" s="44">
        <f t="shared" ref="BU960" si="22396">parseTime(BS960)-(BT961=INT(RIGHT($F960, 1)))</f>
        <v>0</v>
      </c>
      <c r="BV960" s="45">
        <f t="shared" si="22333"/>
        <v>0</v>
      </c>
      <c r="BW960" s="36"/>
      <c r="BX960" s="37"/>
      <c r="BY960" s="44">
        <f t="shared" ref="BY960" si="22397">parseTime(BW960)-(BX961=INT(RIGHT($F960, 1)))</f>
        <v>0</v>
      </c>
      <c r="BZ960" s="45">
        <f t="shared" si="22335"/>
        <v>0</v>
      </c>
      <c r="CA960" s="36"/>
      <c r="CB960" s="37"/>
      <c r="CC960" s="44">
        <f t="shared" ref="CC960" si="22398">parseTime(CA960)-(CB961=INT(RIGHT($F960, 1)))</f>
        <v>0</v>
      </c>
      <c r="CD960" s="45">
        <f t="shared" si="22337"/>
        <v>0</v>
      </c>
      <c r="CE960" s="36"/>
      <c r="CF960" s="37"/>
      <c r="CG960" s="44">
        <f t="shared" ref="CG960" si="22399">parseTime(CE960)-(CF961=INT(RIGHT($F960, 1)))</f>
        <v>0</v>
      </c>
      <c r="CH960" s="45">
        <f t="shared" si="22339"/>
        <v>0</v>
      </c>
    </row>
    <row r="961" spans="1:86" x14ac:dyDescent="0.25">
      <c r="A961" s="56"/>
      <c r="B961" s="57"/>
      <c r="C961" s="14">
        <f t="shared" si="22355"/>
        <v>0</v>
      </c>
      <c r="D961" s="14"/>
      <c r="E961" s="20">
        <f t="shared" ref="E961" si="22400">((7.5/2)-0.5+E960)*8</f>
        <v>63.2</v>
      </c>
      <c r="F961" s="51"/>
      <c r="G961" s="46" t="s">
        <v>134</v>
      </c>
      <c r="H961" s="38">
        <f t="shared" ref="H961" si="22401">lunchAdjust(G956:H960)</f>
        <v>1</v>
      </c>
      <c r="I961" s="48" t="s">
        <v>0</v>
      </c>
      <c r="J961" s="39">
        <f t="shared" ref="J961" si="22402">SUMPRODUCT(I956:I960*J956:J960)</f>
        <v>8</v>
      </c>
      <c r="K961" s="46" t="s">
        <v>134</v>
      </c>
      <c r="L961" s="38">
        <f t="shared" ref="L961" si="22403">lunchAdjust(K956:L960)</f>
        <v>1</v>
      </c>
      <c r="M961" s="48" t="s">
        <v>0</v>
      </c>
      <c r="N961" s="39">
        <f t="shared" ref="N961" si="22404">SUMPRODUCT(M956:M960*N956:N960)</f>
        <v>8</v>
      </c>
      <c r="O961" s="46" t="s">
        <v>134</v>
      </c>
      <c r="P961" s="38">
        <f t="shared" ref="P961" si="22405">lunchAdjust(O956:P960)</f>
        <v>1</v>
      </c>
      <c r="Q961" s="48" t="s">
        <v>0</v>
      </c>
      <c r="R961" s="39">
        <f t="shared" ref="R961" si="22406">SUMPRODUCT(Q956:Q960*R956:R960)</f>
        <v>8</v>
      </c>
      <c r="S961" s="46" t="s">
        <v>134</v>
      </c>
      <c r="T961" s="38">
        <f t="shared" ref="T961" si="22407">lunchAdjust(S956:T960)</f>
        <v>1</v>
      </c>
      <c r="U961" s="48" t="s">
        <v>0</v>
      </c>
      <c r="V961" s="39">
        <f t="shared" ref="V961" si="22408">SUMPRODUCT(U956:U960*V956:V960)</f>
        <v>8</v>
      </c>
      <c r="W961" s="46" t="s">
        <v>134</v>
      </c>
      <c r="X961" s="38">
        <f t="shared" ref="X961" si="22409">lunchAdjust(W956:X960)</f>
        <v>1</v>
      </c>
      <c r="Y961" s="48" t="s">
        <v>0</v>
      </c>
      <c r="Z961" s="39">
        <f t="shared" ref="Z961" si="22410">SUMPRODUCT(Y956:Y960*Z956:Z960)</f>
        <v>8</v>
      </c>
      <c r="AA961" s="46" t="s">
        <v>134</v>
      </c>
      <c r="AB961" s="38">
        <f t="shared" ref="AB961" si="22411">lunchAdjust(AA956:AB960)</f>
        <v>1</v>
      </c>
      <c r="AC961" s="48" t="s">
        <v>0</v>
      </c>
      <c r="AD961" s="39">
        <f t="shared" ref="AD961" si="22412">SUMPRODUCT(AC956:AC960*AD956:AD960)</f>
        <v>0</v>
      </c>
      <c r="AE961" s="46" t="s">
        <v>134</v>
      </c>
      <c r="AF961" s="38">
        <f t="shared" ref="AF961" si="22413">lunchAdjust(AE956:AF960)</f>
        <v>1</v>
      </c>
      <c r="AG961" s="48" t="s">
        <v>0</v>
      </c>
      <c r="AH961" s="39">
        <f t="shared" ref="AH961" si="22414">SUMPRODUCT(AG956:AG960*AH956:AH960)</f>
        <v>6.5</v>
      </c>
      <c r="AI961" s="46" t="s">
        <v>134</v>
      </c>
      <c r="AJ961" s="38">
        <f t="shared" ref="AJ961" si="22415">lunchAdjust(AI956:AJ960)</f>
        <v>0</v>
      </c>
      <c r="AK961" s="48" t="s">
        <v>0</v>
      </c>
      <c r="AL961" s="39">
        <f t="shared" ref="AL961" si="22416">SUMPRODUCT(AK956:AK960*AL956:AL960)</f>
        <v>0</v>
      </c>
      <c r="AM961" s="46" t="s">
        <v>134</v>
      </c>
      <c r="AN961" s="38">
        <f t="shared" ref="AN961" si="22417">lunchAdjust(AM956:AN960)</f>
        <v>1</v>
      </c>
      <c r="AO961" s="48" t="s">
        <v>0</v>
      </c>
      <c r="AP961" s="39">
        <f t="shared" ref="AP961" si="22418">SUMPRODUCT(AO956:AO960*AP956:AP960)</f>
        <v>12</v>
      </c>
      <c r="AQ961" s="46" t="s">
        <v>134</v>
      </c>
      <c r="AR961" s="38">
        <f t="shared" ref="AR961" si="22419">lunchAdjust(AQ956:AR960)</f>
        <v>0</v>
      </c>
      <c r="AS961" s="48" t="s">
        <v>0</v>
      </c>
      <c r="AT961" s="39">
        <f t="shared" ref="AT961" si="22420">SUMPRODUCT(AS956:AS960*AT956:AT960)</f>
        <v>0</v>
      </c>
      <c r="AU961" s="46" t="s">
        <v>134</v>
      </c>
      <c r="AV961" s="38">
        <f t="shared" ref="AV961" si="22421">lunchAdjust(AU956:AV960)</f>
        <v>0</v>
      </c>
      <c r="AW961" s="48" t="s">
        <v>0</v>
      </c>
      <c r="AX961" s="39">
        <f t="shared" ref="AX961" si="22422">SUMPRODUCT(AW956:AW960*AX956:AX960)</f>
        <v>0</v>
      </c>
      <c r="AY961" s="46" t="s">
        <v>134</v>
      </c>
      <c r="AZ961" s="38">
        <f t="shared" ref="AZ961" si="22423">lunchAdjust(AY956:AZ960)</f>
        <v>0</v>
      </c>
      <c r="BA961" s="48" t="s">
        <v>0</v>
      </c>
      <c r="BB961" s="39">
        <f t="shared" ref="BB961" si="22424">SUMPRODUCT(BA956:BA960*BB956:BB960)</f>
        <v>0</v>
      </c>
      <c r="BC961" s="46" t="s">
        <v>134</v>
      </c>
      <c r="BD961" s="38">
        <f t="shared" ref="BD961" si="22425">lunchAdjust(BC956:BD960)</f>
        <v>0</v>
      </c>
      <c r="BE961" s="48" t="s">
        <v>0</v>
      </c>
      <c r="BF961" s="39">
        <f t="shared" ref="BF961" si="22426">SUMPRODUCT(BE956:BE960*BF956:BF960)</f>
        <v>0</v>
      </c>
      <c r="BG961" s="46" t="s">
        <v>134</v>
      </c>
      <c r="BH961" s="38">
        <f t="shared" ref="BH961" si="22427">lunchAdjust(BG956:BH960)</f>
        <v>0</v>
      </c>
      <c r="BI961" s="48" t="s">
        <v>0</v>
      </c>
      <c r="BJ961" s="39">
        <f t="shared" ref="BJ961" si="22428">SUMPRODUCT(BI956:BI960*BJ956:BJ960)</f>
        <v>0</v>
      </c>
      <c r="BK961" s="46" t="s">
        <v>134</v>
      </c>
      <c r="BL961" s="38">
        <f t="shared" ref="BL961" si="22429">lunchAdjust(BK956:BL960)</f>
        <v>0</v>
      </c>
      <c r="BM961" s="48" t="s">
        <v>0</v>
      </c>
      <c r="BN961" s="39">
        <f t="shared" ref="BN961" si="22430">SUMPRODUCT(BM956:BM960*BN956:BN960)</f>
        <v>0</v>
      </c>
      <c r="BO961" s="46" t="s">
        <v>134</v>
      </c>
      <c r="BP961" s="38">
        <f t="shared" ref="BP961" si="22431">lunchAdjust(BO956:BP960)</f>
        <v>0</v>
      </c>
      <c r="BQ961" s="48" t="s">
        <v>0</v>
      </c>
      <c r="BR961" s="39">
        <f t="shared" ref="BR961" si="22432">SUMPRODUCT(BQ956:BQ960*BR956:BR960)</f>
        <v>0</v>
      </c>
      <c r="BS961" s="46" t="s">
        <v>134</v>
      </c>
      <c r="BT961" s="38">
        <f t="shared" ref="BT961" si="22433">lunchAdjust(BS956:BT960)</f>
        <v>0</v>
      </c>
      <c r="BU961" s="48" t="s">
        <v>0</v>
      </c>
      <c r="BV961" s="39">
        <f t="shared" ref="BV961" si="22434">SUMPRODUCT(BU956:BU960*BV956:BV960)</f>
        <v>0</v>
      </c>
      <c r="BW961" s="46" t="s">
        <v>134</v>
      </c>
      <c r="BX961" s="38">
        <f t="shared" ref="BX961" si="22435">lunchAdjust(BW956:BX960)</f>
        <v>0</v>
      </c>
      <c r="BY961" s="48" t="s">
        <v>0</v>
      </c>
      <c r="BZ961" s="39">
        <f t="shared" ref="BZ961" si="22436">SUMPRODUCT(BY956:BY960*BZ956:BZ960)</f>
        <v>0</v>
      </c>
      <c r="CA961" s="46" t="s">
        <v>134</v>
      </c>
      <c r="CB961" s="38">
        <f t="shared" ref="CB961" si="22437">lunchAdjust(CA956:CB960)</f>
        <v>0</v>
      </c>
      <c r="CC961" s="48" t="s">
        <v>0</v>
      </c>
      <c r="CD961" s="39">
        <f t="shared" ref="CD961" si="22438">SUMPRODUCT(CC956:CC960*CD956:CD960)</f>
        <v>0</v>
      </c>
      <c r="CE961" s="46" t="s">
        <v>134</v>
      </c>
      <c r="CF961" s="38">
        <f t="shared" ref="CF961" si="22439">lunchAdjust(CE956:CF960)</f>
        <v>0</v>
      </c>
      <c r="CG961" s="48" t="s">
        <v>0</v>
      </c>
      <c r="CH961" s="39">
        <f t="shared" ref="CH961" si="22440">SUMPRODUCT(CG956:CG960*CH956:CH960)</f>
        <v>0</v>
      </c>
    </row>
    <row r="962" spans="1:86" ht="15.75" thickBot="1" x14ac:dyDescent="0.3">
      <c r="A962" s="58" t="s">
        <v>121</v>
      </c>
      <c r="B962" s="59">
        <f t="shared" ref="B962" ca="1" si="22441">roleHours(G956:CH962, "OUT")</f>
        <v>0</v>
      </c>
      <c r="C962" s="54" t="s">
        <v>137</v>
      </c>
      <c r="D962" s="22">
        <f t="shared" ref="D962" ca="1" si="22442">roleHours(G956:CH962, "PTO")</f>
        <v>8</v>
      </c>
      <c r="E962" s="23">
        <f t="shared" ref="E962" ca="1" si="22443">E961-B957</f>
        <v>8.7000000000000028</v>
      </c>
      <c r="F962" s="52"/>
      <c r="G962" s="47" t="s">
        <v>39</v>
      </c>
      <c r="H962" s="40">
        <f t="shared" ref="H962:H1025" si="22444">SUMPRODUCT(I956:I960*(H956:H960="PTO"))+SUMPRODUCT(I956:I960*(H956:H960="HOL"))</f>
        <v>0</v>
      </c>
      <c r="I962" s="49" t="s">
        <v>135</v>
      </c>
      <c r="J962" s="41">
        <f t="shared" ref="J962" si="22445">J961*G$4</f>
        <v>0</v>
      </c>
      <c r="K962" s="47" t="s">
        <v>39</v>
      </c>
      <c r="L962" s="40">
        <f t="shared" ref="L962" si="22446">SUMPRODUCT(M956:M960*(L956:L960="PTO"))+SUMPRODUCT(M956:M960*(L956:L960="HOL"))</f>
        <v>0</v>
      </c>
      <c r="M962" s="49" t="s">
        <v>135</v>
      </c>
      <c r="N962" s="41">
        <f t="shared" ref="N962" si="22447">N961*K$4</f>
        <v>0</v>
      </c>
      <c r="O962" s="47" t="s">
        <v>39</v>
      </c>
      <c r="P962" s="40">
        <f t="shared" ref="P962" si="22448">SUMPRODUCT(Q956:Q960*(P956:P960="PTO"))+SUMPRODUCT(Q956:Q960*(P956:P960="HOL"))</f>
        <v>0</v>
      </c>
      <c r="Q962" s="49" t="s">
        <v>135</v>
      </c>
      <c r="R962" s="41">
        <f t="shared" ref="R962" si="22449">R961*O$4</f>
        <v>8</v>
      </c>
      <c r="S962" s="47" t="s">
        <v>39</v>
      </c>
      <c r="T962" s="40">
        <f t="shared" ref="T962" si="22450">SUMPRODUCT(U956:U960*(T956:T960="PTO"))+SUMPRODUCT(U956:U960*(T956:T960="HOL"))</f>
        <v>0</v>
      </c>
      <c r="U962" s="49" t="s">
        <v>135</v>
      </c>
      <c r="V962" s="41">
        <f t="shared" ref="V962" si="22451">V961*S$4</f>
        <v>0</v>
      </c>
      <c r="W962" s="47" t="s">
        <v>39</v>
      </c>
      <c r="X962" s="40">
        <f t="shared" ref="X962" si="22452">SUMPRODUCT(Y956:Y960*(X956:X960="PTO"))+SUMPRODUCT(Y956:Y960*(X956:X960="HOL"))</f>
        <v>0</v>
      </c>
      <c r="Y962" s="49" t="s">
        <v>135</v>
      </c>
      <c r="Z962" s="41">
        <f t="shared" ref="Z962" si="22453">Z961*W$4</f>
        <v>8</v>
      </c>
      <c r="AA962" s="47" t="s">
        <v>39</v>
      </c>
      <c r="AB962" s="40">
        <f t="shared" ref="AB962" si="22454">SUMPRODUCT(AC956:AC960*(AB956:AB960="PTO"))+SUMPRODUCT(AC956:AC960*(AB956:AB960="HOL"))</f>
        <v>8</v>
      </c>
      <c r="AC962" s="49" t="s">
        <v>135</v>
      </c>
      <c r="AD962" s="41">
        <f t="shared" ref="AD962" si="22455">AD961*AA$4</f>
        <v>0</v>
      </c>
      <c r="AE962" s="47" t="s">
        <v>39</v>
      </c>
      <c r="AF962" s="40">
        <f t="shared" ref="AF962" si="22456">SUMPRODUCT(AG956:AG960*(AF956:AF960="PTO"))+SUMPRODUCT(AG956:AG960*(AF956:AF960="HOL"))</f>
        <v>0</v>
      </c>
      <c r="AG962" s="49" t="s">
        <v>135</v>
      </c>
      <c r="AH962" s="41">
        <f t="shared" ref="AH962" si="22457">AH961*AE$4</f>
        <v>6.5</v>
      </c>
      <c r="AI962" s="47" t="s">
        <v>39</v>
      </c>
      <c r="AJ962" s="40">
        <f t="shared" ref="AJ962" si="22458">SUMPRODUCT(AK956:AK960*(AJ956:AJ960="PTO"))+SUMPRODUCT(AK956:AK960*(AJ956:AJ960="HOL"))</f>
        <v>0</v>
      </c>
      <c r="AK962" s="49" t="s">
        <v>135</v>
      </c>
      <c r="AL962" s="41">
        <f>AL961*AI$4</f>
        <v>0</v>
      </c>
      <c r="AM962" s="47" t="s">
        <v>39</v>
      </c>
      <c r="AN962" s="40">
        <f t="shared" ref="AN962" si="22459">SUMPRODUCT(AO956:AO960*(AN956:AN960="PTO"))+SUMPRODUCT(AO956:AO960*(AN956:AN960="HOL"))</f>
        <v>0</v>
      </c>
      <c r="AO962" s="49" t="s">
        <v>135</v>
      </c>
      <c r="AP962" s="41">
        <f t="shared" ref="AP962" si="22460">AP961*AM$4</f>
        <v>12</v>
      </c>
      <c r="AQ962" s="47" t="s">
        <v>39</v>
      </c>
      <c r="AR962" s="40">
        <f t="shared" ref="AR962" si="22461">SUMPRODUCT(AS956:AS960*(AR956:AR960="PTO"))+SUMPRODUCT(AS956:AS960*(AR956:AR960="HOL"))</f>
        <v>0</v>
      </c>
      <c r="AS962" s="49" t="s">
        <v>135</v>
      </c>
      <c r="AT962" s="41">
        <f t="shared" ref="AT962" si="22462">AT961*AQ$4</f>
        <v>0</v>
      </c>
      <c r="AU962" s="47" t="s">
        <v>39</v>
      </c>
      <c r="AV962" s="40">
        <f t="shared" ref="AV962" si="22463">SUMPRODUCT(AW956:AW960*(AV956:AV960="PTO"))+SUMPRODUCT(AW956:AW960*(AV956:AV960="HOL"))</f>
        <v>0</v>
      </c>
      <c r="AW962" s="49" t="s">
        <v>135</v>
      </c>
      <c r="AX962" s="41">
        <f>AX961*AU$4</f>
        <v>0</v>
      </c>
      <c r="AY962" s="47" t="s">
        <v>39</v>
      </c>
      <c r="AZ962" s="40">
        <f t="shared" ref="AZ962" si="22464">SUMPRODUCT(BA956:BA960*(AZ956:AZ960="PTO"))+SUMPRODUCT(BA956:BA960*(AZ956:AZ960="HOL"))</f>
        <v>0</v>
      </c>
      <c r="BA962" s="49" t="s">
        <v>135</v>
      </c>
      <c r="BB962" s="41">
        <f>BB961*AY$4</f>
        <v>0</v>
      </c>
      <c r="BC962" s="47" t="s">
        <v>39</v>
      </c>
      <c r="BD962" s="40">
        <f t="shared" ref="BD962" si="22465">SUMPRODUCT(BE956:BE960*(BD956:BD960="PTO"))+SUMPRODUCT(BE956:BE960*(BD956:BD960="HOL"))</f>
        <v>0</v>
      </c>
      <c r="BE962" s="49" t="s">
        <v>135</v>
      </c>
      <c r="BF962" s="41">
        <f>BF961*BC$4</f>
        <v>0</v>
      </c>
      <c r="BG962" s="47" t="s">
        <v>39</v>
      </c>
      <c r="BH962" s="40">
        <f t="shared" ref="BH962" si="22466">SUMPRODUCT(BI956:BI960*(BH956:BH960="PTO"))+SUMPRODUCT(BI956:BI960*(BH956:BH960="HOL"))</f>
        <v>0</v>
      </c>
      <c r="BI962" s="49" t="s">
        <v>135</v>
      </c>
      <c r="BJ962" s="41">
        <f>BJ961*BG$4</f>
        <v>0</v>
      </c>
      <c r="BK962" s="47" t="s">
        <v>39</v>
      </c>
      <c r="BL962" s="40">
        <f t="shared" ref="BL962" si="22467">SUMPRODUCT(BM956:BM960*(BL956:BL960="PTO"))+SUMPRODUCT(BM956:BM960*(BL956:BL960="HOL"))</f>
        <v>0</v>
      </c>
      <c r="BM962" s="49" t="s">
        <v>135</v>
      </c>
      <c r="BN962" s="41">
        <f>BN961*BK$4</f>
        <v>0</v>
      </c>
      <c r="BO962" s="47" t="s">
        <v>39</v>
      </c>
      <c r="BP962" s="40">
        <f t="shared" ref="BP962" si="22468">SUMPRODUCT(BQ956:BQ960*(BP956:BP960="PTO"))+SUMPRODUCT(BQ956:BQ960*(BP956:BP960="HOL"))</f>
        <v>0</v>
      </c>
      <c r="BQ962" s="49" t="s">
        <v>135</v>
      </c>
      <c r="BR962" s="41">
        <f t="shared" ref="BR962" si="22469">BR961*BO$4</f>
        <v>0</v>
      </c>
      <c r="BS962" s="47" t="s">
        <v>39</v>
      </c>
      <c r="BT962" s="40">
        <f t="shared" ref="BT962" si="22470">SUMPRODUCT(BU956:BU960*(BT956:BT960="PTO"))+SUMPRODUCT(BU956:BU960*(BT956:BT960="HOL"))</f>
        <v>0</v>
      </c>
      <c r="BU962" s="49" t="s">
        <v>135</v>
      </c>
      <c r="BV962" s="41">
        <f t="shared" ref="BV962" si="22471">BV961*BS$4</f>
        <v>0</v>
      </c>
      <c r="BW962" s="47" t="s">
        <v>39</v>
      </c>
      <c r="BX962" s="40">
        <f t="shared" ref="BX962" si="22472">SUMPRODUCT(BY956:BY960*(BX956:BX960="PTO"))+SUMPRODUCT(BY956:BY960*(BX956:BX960="HOL"))</f>
        <v>0</v>
      </c>
      <c r="BY962" s="49" t="s">
        <v>135</v>
      </c>
      <c r="BZ962" s="41">
        <f t="shared" ref="BZ962" si="22473">BZ961*BW$4</f>
        <v>0</v>
      </c>
      <c r="CA962" s="47" t="s">
        <v>39</v>
      </c>
      <c r="CB962" s="40">
        <f t="shared" ref="CB962" si="22474">SUMPRODUCT(CC956:CC960*(CB956:CB960="PTO"))+SUMPRODUCT(CC956:CC960*(CB956:CB960="HOL"))</f>
        <v>0</v>
      </c>
      <c r="CC962" s="49" t="s">
        <v>135</v>
      </c>
      <c r="CD962" s="41">
        <f t="shared" ref="CD962" si="22475">CD961*CA$4</f>
        <v>0</v>
      </c>
      <c r="CE962" s="47" t="s">
        <v>39</v>
      </c>
      <c r="CF962" s="40">
        <f t="shared" ref="CF962" si="22476">SUMPRODUCT(CG956:CG960*(CF956:CF960="PTO"))+SUMPRODUCT(CG956:CG960*(CF956:CF960="HOL"))</f>
        <v>0</v>
      </c>
      <c r="CG962" s="49" t="s">
        <v>135</v>
      </c>
      <c r="CH962" s="41">
        <f t="shared" ref="CH962" si="22477">CH961*CE$4</f>
        <v>0</v>
      </c>
    </row>
    <row r="963" spans="1:86" x14ac:dyDescent="0.25">
      <c r="A963" s="70" t="s">
        <v>133</v>
      </c>
      <c r="B963" s="71">
        <f t="shared" ref="B963" ca="1" si="22478">D963-B964</f>
        <v>-0.25794249716423678</v>
      </c>
      <c r="C963" s="72" t="s">
        <v>122</v>
      </c>
      <c r="D963" s="71">
        <f>IFERROR(INDEX(Holidays[FTE], MATCH(Entry!E963, Holidays[Date], 0)), 1)*8*INDEX(FTEguide[[1]:[12]], MATCH(Entry!E964, FTEguide[Weekday], 0), IF(Entry!E966&gt;0, Entry!E966, MONTH(Entry!E963)))</f>
        <v>62.242057502835763</v>
      </c>
      <c r="E963" s="60">
        <f t="shared" si="21961"/>
        <v>43965</v>
      </c>
      <c r="F963" s="50" t="s">
        <v>128</v>
      </c>
      <c r="G963" s="34" t="s">
        <v>136</v>
      </c>
      <c r="H963" s="35" t="s">
        <v>23</v>
      </c>
      <c r="I963" s="42">
        <f t="shared" ref="I963" si="22479">parseTime(G963)-(H968=INT(RIGHT($F963, 1)))</f>
        <v>8</v>
      </c>
      <c r="J963" s="43">
        <f t="shared" ref="J963:J967" si="22480">isClocked(H963)</f>
        <v>1</v>
      </c>
      <c r="K963" s="34" t="s">
        <v>136</v>
      </c>
      <c r="L963" s="35" t="s">
        <v>23</v>
      </c>
      <c r="M963" s="42">
        <f t="shared" ref="M963" si="22481">parseTime(K963)-(L968=INT(RIGHT($F963, 1)))</f>
        <v>8</v>
      </c>
      <c r="N963" s="43">
        <f t="shared" ref="N963:N967" si="22482">isClocked(L963)</f>
        <v>1</v>
      </c>
      <c r="O963" s="34" t="s">
        <v>180</v>
      </c>
      <c r="P963" s="35" t="s">
        <v>23</v>
      </c>
      <c r="Q963" s="42">
        <f t="shared" ref="Q963" si="22483">parseTime(O963)-(P968=INT(RIGHT($F963, 1)))</f>
        <v>8</v>
      </c>
      <c r="R963" s="43">
        <f t="shared" ref="R963:R967" si="22484">isClocked(P963)</f>
        <v>1</v>
      </c>
      <c r="S963" s="34" t="s">
        <v>227</v>
      </c>
      <c r="T963" s="35" t="s">
        <v>23</v>
      </c>
      <c r="U963" s="42">
        <f t="shared" ref="U963" si="22485">parseTime(S963)-(T968=INT(RIGHT($F963, 1)))</f>
        <v>8</v>
      </c>
      <c r="V963" s="43">
        <f t="shared" ref="V963:V967" si="22486">isClocked(T963)</f>
        <v>1</v>
      </c>
      <c r="W963" s="34" t="s">
        <v>136</v>
      </c>
      <c r="X963" s="35" t="s">
        <v>25</v>
      </c>
      <c r="Y963" s="42">
        <f t="shared" ref="Y963" si="22487">parseTime(W963)-(X968=INT(RIGHT($F963, 1)))</f>
        <v>8</v>
      </c>
      <c r="Z963" s="43">
        <f t="shared" ref="Z963:Z967" si="22488">isClocked(X963)</f>
        <v>1</v>
      </c>
      <c r="AA963" s="34" t="s">
        <v>136</v>
      </c>
      <c r="AB963" s="35" t="s">
        <v>39</v>
      </c>
      <c r="AC963" s="42">
        <f t="shared" ref="AC963" si="22489">parseTime(AA963)-(AB968=INT(RIGHT($F963, 1)))</f>
        <v>8</v>
      </c>
      <c r="AD963" s="43">
        <f t="shared" ref="AD963:AD967" si="22490">isClocked(AB963)</f>
        <v>0</v>
      </c>
      <c r="AE963" s="34" t="s">
        <v>261</v>
      </c>
      <c r="AF963" s="35" t="s">
        <v>23</v>
      </c>
      <c r="AG963" s="42">
        <f t="shared" ref="AG963" si="22491">parseTime(AE963)-(AF968=INT(RIGHT($F963, 1)))</f>
        <v>6.5</v>
      </c>
      <c r="AH963" s="43">
        <f t="shared" ref="AH963:AH967" si="22492">isClocked(AF963)</f>
        <v>1</v>
      </c>
      <c r="AI963" s="34" t="s">
        <v>136</v>
      </c>
      <c r="AJ963" s="35" t="s">
        <v>23</v>
      </c>
      <c r="AK963" s="42">
        <f>parseTime(AI963)-(AJ968=INT(RIGHT($F963, 1)))</f>
        <v>8</v>
      </c>
      <c r="AL963" s="43">
        <f t="shared" ref="AL963:AL967" si="22493">isClocked(AJ963)</f>
        <v>1</v>
      </c>
      <c r="AM963" s="34" t="s">
        <v>136</v>
      </c>
      <c r="AN963" s="35" t="s">
        <v>23</v>
      </c>
      <c r="AO963" s="42">
        <f t="shared" ref="AO963" si="22494">parseTime(AM963)-(AN968=INT(RIGHT($F963, 1)))</f>
        <v>8</v>
      </c>
      <c r="AP963" s="43">
        <f t="shared" ref="AP963:AP967" si="22495">isClocked(AN963)</f>
        <v>1</v>
      </c>
      <c r="AQ963" s="34"/>
      <c r="AR963" s="35"/>
      <c r="AS963" s="42">
        <f t="shared" ref="AS963" si="22496">parseTime(AQ963)-(AR968=INT(RIGHT($F963, 1)))</f>
        <v>0</v>
      </c>
      <c r="AT963" s="43">
        <f t="shared" ref="AT963:AT967" si="22497">isClocked(AR963)</f>
        <v>0</v>
      </c>
      <c r="AU963" s="34"/>
      <c r="AV963" s="35"/>
      <c r="AW963" s="42">
        <f>parseTime(AU963)-(AV968=INT(RIGHT($F963, 1)))</f>
        <v>0</v>
      </c>
      <c r="AX963" s="43">
        <f t="shared" ref="AX963:AX967" si="22498">isClocked(AV963)</f>
        <v>0</v>
      </c>
      <c r="AY963" s="34"/>
      <c r="AZ963" s="35"/>
      <c r="BA963" s="42">
        <f>parseTime(AY963)-(AZ968=INT(RIGHT($F963, 1)))</f>
        <v>0</v>
      </c>
      <c r="BB963" s="43">
        <f t="shared" ref="BB963:BB967" si="22499">isClocked(AZ963)</f>
        <v>0</v>
      </c>
      <c r="BC963" s="34"/>
      <c r="BD963" s="35"/>
      <c r="BE963" s="42">
        <f>parseTime(BC963)-(BD968=INT(RIGHT($F963, 1)))</f>
        <v>0</v>
      </c>
      <c r="BF963" s="43">
        <f t="shared" ref="BF963:BF967" si="22500">isClocked(BD963)</f>
        <v>0</v>
      </c>
      <c r="BG963" s="34"/>
      <c r="BH963" s="35"/>
      <c r="BI963" s="42">
        <f>parseTime(BG963)-(BH968=INT(RIGHT($F963, 1)))</f>
        <v>0</v>
      </c>
      <c r="BJ963" s="43">
        <f t="shared" ref="BJ963:BJ967" si="22501">isClocked(BH963)</f>
        <v>0</v>
      </c>
      <c r="BK963" s="34"/>
      <c r="BL963" s="35"/>
      <c r="BM963" s="42">
        <f>parseTime(BK963)-(BL968=INT(RIGHT($F963, 1)))</f>
        <v>0</v>
      </c>
      <c r="BN963" s="43">
        <f t="shared" ref="BN963:BN967" si="22502">isClocked(BL963)</f>
        <v>0</v>
      </c>
      <c r="BO963" s="34"/>
      <c r="BP963" s="35"/>
      <c r="BQ963" s="42">
        <f t="shared" ref="BQ963" si="22503">parseTime(BO963)-(BP968=INT(RIGHT($F963, 1)))</f>
        <v>0</v>
      </c>
      <c r="BR963" s="43">
        <f t="shared" ref="BR963:BR967" si="22504">isClocked(BP963)</f>
        <v>0</v>
      </c>
      <c r="BS963" s="34"/>
      <c r="BT963" s="35"/>
      <c r="BU963" s="42">
        <f t="shared" ref="BU963" si="22505">parseTime(BS963)-(BT968=INT(RIGHT($F963, 1)))</f>
        <v>0</v>
      </c>
      <c r="BV963" s="43">
        <f t="shared" ref="BV963:BV967" si="22506">isClocked(BT963)</f>
        <v>0</v>
      </c>
      <c r="BW963" s="34"/>
      <c r="BX963" s="35"/>
      <c r="BY963" s="42">
        <f t="shared" ref="BY963" si="22507">parseTime(BW963)-(BX968=INT(RIGHT($F963, 1)))</f>
        <v>0</v>
      </c>
      <c r="BZ963" s="43">
        <f t="shared" ref="BZ963:BZ967" si="22508">isClocked(BX963)</f>
        <v>0</v>
      </c>
      <c r="CA963" s="34"/>
      <c r="CB963" s="35"/>
      <c r="CC963" s="42">
        <f t="shared" ref="CC963" si="22509">parseTime(CA963)-(CB968=INT(RIGHT($F963, 1)))</f>
        <v>0</v>
      </c>
      <c r="CD963" s="43">
        <f t="shared" ref="CD963:CD967" si="22510">isClocked(CB963)</f>
        <v>0</v>
      </c>
      <c r="CE963" s="34"/>
      <c r="CF963" s="35"/>
      <c r="CG963" s="42">
        <f t="shared" ref="CG963" si="22511">parseTime(CE963)-(CF968=INT(RIGHT($F963, 1)))</f>
        <v>0</v>
      </c>
      <c r="CH963" s="43">
        <f t="shared" ref="CH963:CH967" si="22512">isClocked(CF963)</f>
        <v>0</v>
      </c>
    </row>
    <row r="964" spans="1:86" x14ac:dyDescent="0.25">
      <c r="A964" s="56" t="s">
        <v>0</v>
      </c>
      <c r="B964" s="57">
        <f t="shared" ca="1" si="21478"/>
        <v>62.5</v>
      </c>
      <c r="C964" s="14" t="s">
        <v>252</v>
      </c>
      <c r="D964" s="14">
        <f t="shared" si="20961"/>
        <v>57.7</v>
      </c>
      <c r="E964" s="55" t="str">
        <f t="shared" si="21479"/>
        <v>Thursday</v>
      </c>
      <c r="F964" s="51" t="s">
        <v>129</v>
      </c>
      <c r="G964" s="36"/>
      <c r="H964" s="37"/>
      <c r="I964" s="44">
        <f t="shared" ref="I964" si="22513">parseTime(G964)-(H968=INT(RIGHT($F964, 1)))</f>
        <v>0</v>
      </c>
      <c r="J964" s="45">
        <f t="shared" si="22480"/>
        <v>0</v>
      </c>
      <c r="K964" s="36"/>
      <c r="L964" s="37"/>
      <c r="M964" s="44">
        <f t="shared" ref="M964" si="22514">parseTime(K964)-(L968=INT(RIGHT($F964, 1)))</f>
        <v>0</v>
      </c>
      <c r="N964" s="45">
        <f t="shared" si="22482"/>
        <v>0</v>
      </c>
      <c r="O964" s="36"/>
      <c r="P964" s="37"/>
      <c r="Q964" s="44">
        <f t="shared" ref="Q964" si="22515">parseTime(O964)-(P968=INT(RIGHT($F964, 1)))</f>
        <v>0</v>
      </c>
      <c r="R964" s="45">
        <f t="shared" si="22484"/>
        <v>0</v>
      </c>
      <c r="S964" s="36"/>
      <c r="T964" s="37"/>
      <c r="U964" s="44">
        <f t="shared" ref="U964" si="22516">parseTime(S964)-(T968=INT(RIGHT($F964, 1)))</f>
        <v>0</v>
      </c>
      <c r="V964" s="45">
        <f t="shared" si="22486"/>
        <v>0</v>
      </c>
      <c r="W964" s="36"/>
      <c r="X964" s="37"/>
      <c r="Y964" s="44">
        <f t="shared" ref="Y964" si="22517">parseTime(W964)-(X968=INT(RIGHT($F964, 1)))</f>
        <v>0</v>
      </c>
      <c r="Z964" s="45">
        <f t="shared" si="22488"/>
        <v>0</v>
      </c>
      <c r="AA964" s="36"/>
      <c r="AB964" s="37"/>
      <c r="AC964" s="44">
        <f t="shared" ref="AC964" si="22518">parseTime(AA964)-(AB968=INT(RIGHT($F964, 1)))</f>
        <v>0</v>
      </c>
      <c r="AD964" s="45">
        <f t="shared" si="22490"/>
        <v>0</v>
      </c>
      <c r="AE964" s="36"/>
      <c r="AF964" s="37"/>
      <c r="AG964" s="44">
        <f t="shared" ref="AG964" si="22519">parseTime(AE964)-(AF968=INT(RIGHT($F964, 1)))</f>
        <v>0</v>
      </c>
      <c r="AH964" s="45">
        <f t="shared" si="22492"/>
        <v>0</v>
      </c>
      <c r="AI964" s="36"/>
      <c r="AJ964" s="37"/>
      <c r="AK964" s="44">
        <f>parseTime(AI964)-(AJ968=INT(RIGHT($F964, 1)))</f>
        <v>0</v>
      </c>
      <c r="AL964" s="45">
        <f t="shared" si="22493"/>
        <v>0</v>
      </c>
      <c r="AM964" s="36"/>
      <c r="AN964" s="37"/>
      <c r="AO964" s="44">
        <f t="shared" ref="AO964" si="22520">parseTime(AM964)-(AN968=INT(RIGHT($F964, 1)))</f>
        <v>0</v>
      </c>
      <c r="AP964" s="45">
        <f t="shared" si="22495"/>
        <v>0</v>
      </c>
      <c r="AQ964" s="36"/>
      <c r="AR964" s="37"/>
      <c r="AS964" s="44">
        <f t="shared" ref="AS964" si="22521">parseTime(AQ964)-(AR968=INT(RIGHT($F964, 1)))</f>
        <v>0</v>
      </c>
      <c r="AT964" s="45">
        <f t="shared" si="22497"/>
        <v>0</v>
      </c>
      <c r="AU964" s="36"/>
      <c r="AV964" s="37"/>
      <c r="AW964" s="44">
        <f>parseTime(AU964)-(AV968=INT(RIGHT($F964, 1)))</f>
        <v>0</v>
      </c>
      <c r="AX964" s="45">
        <f t="shared" si="22498"/>
        <v>0</v>
      </c>
      <c r="AY964" s="36"/>
      <c r="AZ964" s="37"/>
      <c r="BA964" s="44">
        <f>parseTime(AY964)-(AZ968=INT(RIGHT($F964, 1)))</f>
        <v>0</v>
      </c>
      <c r="BB964" s="45">
        <f t="shared" si="22499"/>
        <v>0</v>
      </c>
      <c r="BC964" s="36"/>
      <c r="BD964" s="37"/>
      <c r="BE964" s="44">
        <f>parseTime(BC964)-(BD968=INT(RIGHT($F964, 1)))</f>
        <v>0</v>
      </c>
      <c r="BF964" s="45">
        <f t="shared" si="22500"/>
        <v>0</v>
      </c>
      <c r="BG964" s="36"/>
      <c r="BH964" s="37"/>
      <c r="BI964" s="44">
        <f>parseTime(BG964)-(BH968=INT(RIGHT($F964, 1)))</f>
        <v>0</v>
      </c>
      <c r="BJ964" s="45">
        <f t="shared" si="22501"/>
        <v>0</v>
      </c>
      <c r="BK964" s="36"/>
      <c r="BL964" s="37"/>
      <c r="BM964" s="44">
        <f>parseTime(BK964)-(BL968=INT(RIGHT($F964, 1)))</f>
        <v>0</v>
      </c>
      <c r="BN964" s="45">
        <f t="shared" si="22502"/>
        <v>0</v>
      </c>
      <c r="BO964" s="36"/>
      <c r="BP964" s="37"/>
      <c r="BQ964" s="44">
        <f t="shared" ref="BQ964" si="22522">parseTime(BO964)-(BP968=INT(RIGHT($F964, 1)))</f>
        <v>0</v>
      </c>
      <c r="BR964" s="45">
        <f t="shared" si="22504"/>
        <v>0</v>
      </c>
      <c r="BS964" s="36"/>
      <c r="BT964" s="37"/>
      <c r="BU964" s="44">
        <f t="shared" ref="BU964" si="22523">parseTime(BS964)-(BT968=INT(RIGHT($F964, 1)))</f>
        <v>0</v>
      </c>
      <c r="BV964" s="45">
        <f t="shared" si="22506"/>
        <v>0</v>
      </c>
      <c r="BW964" s="36"/>
      <c r="BX964" s="37"/>
      <c r="BY964" s="44">
        <f t="shared" ref="BY964" si="22524">parseTime(BW964)-(BX968=INT(RIGHT($F964, 1)))</f>
        <v>0</v>
      </c>
      <c r="BZ964" s="45">
        <f t="shared" si="22508"/>
        <v>0</v>
      </c>
      <c r="CA964" s="36"/>
      <c r="CB964" s="37"/>
      <c r="CC964" s="44">
        <f t="shared" ref="CC964" si="22525">parseTime(CA964)-(CB968=INT(RIGHT($F964, 1)))</f>
        <v>0</v>
      </c>
      <c r="CD964" s="45">
        <f t="shared" si="22510"/>
        <v>0</v>
      </c>
      <c r="CE964" s="36"/>
      <c r="CF964" s="37"/>
      <c r="CG964" s="44">
        <f t="shared" ref="CG964" si="22526">parseTime(CE964)-(CF968=INT(RIGHT($F964, 1)))</f>
        <v>0</v>
      </c>
      <c r="CH964" s="45">
        <f t="shared" si="22512"/>
        <v>0</v>
      </c>
    </row>
    <row r="965" spans="1:86" x14ac:dyDescent="0.25">
      <c r="A965" s="56" t="s">
        <v>117</v>
      </c>
      <c r="B965" s="57">
        <f t="shared" ref="B965" ca="1" si="22527">roleHours(G963:CH969, "MFD")</f>
        <v>54.5</v>
      </c>
      <c r="C965" s="14">
        <f t="shared" ref="C965:C968" ca="1" si="22528">B965/8</f>
        <v>6.8125</v>
      </c>
      <c r="D965" s="14">
        <f t="shared" ref="D965" ca="1" si="22529">B964-D964</f>
        <v>4.7999999999999972</v>
      </c>
      <c r="E965" s="20" t="s">
        <v>127</v>
      </c>
      <c r="F965" s="51" t="s">
        <v>130</v>
      </c>
      <c r="G965" s="36"/>
      <c r="H965" s="37"/>
      <c r="I965" s="44">
        <f t="shared" ref="I965" si="22530">parseTime(G965)-(H968=INT(RIGHT($F965, 1)))</f>
        <v>0</v>
      </c>
      <c r="J965" s="45">
        <f t="shared" si="22480"/>
        <v>0</v>
      </c>
      <c r="K965" s="36"/>
      <c r="L965" s="37"/>
      <c r="M965" s="44">
        <f t="shared" ref="M965" si="22531">parseTime(K965)-(L968=INT(RIGHT($F965, 1)))</f>
        <v>0</v>
      </c>
      <c r="N965" s="45">
        <f t="shared" si="22482"/>
        <v>0</v>
      </c>
      <c r="O965" s="36"/>
      <c r="P965" s="37"/>
      <c r="Q965" s="44">
        <f t="shared" ref="Q965" si="22532">parseTime(O965)-(P968=INT(RIGHT($F965, 1)))</f>
        <v>0</v>
      </c>
      <c r="R965" s="45">
        <f t="shared" si="22484"/>
        <v>0</v>
      </c>
      <c r="S965" s="36"/>
      <c r="T965" s="37"/>
      <c r="U965" s="44">
        <f t="shared" ref="U965" si="22533">parseTime(S965)-(T968=INT(RIGHT($F965, 1)))</f>
        <v>0</v>
      </c>
      <c r="V965" s="45">
        <f t="shared" si="22486"/>
        <v>0</v>
      </c>
      <c r="W965" s="36"/>
      <c r="X965" s="37"/>
      <c r="Y965" s="44">
        <f t="shared" ref="Y965" si="22534">parseTime(W965)-(X968=INT(RIGHT($F965, 1)))</f>
        <v>0</v>
      </c>
      <c r="Z965" s="45">
        <f t="shared" si="22488"/>
        <v>0</v>
      </c>
      <c r="AA965" s="36"/>
      <c r="AB965" s="37"/>
      <c r="AC965" s="44">
        <f t="shared" ref="AC965" si="22535">parseTime(AA965)-(AB968=INT(RIGHT($F965, 1)))</f>
        <v>0</v>
      </c>
      <c r="AD965" s="45">
        <f t="shared" si="22490"/>
        <v>0</v>
      </c>
      <c r="AE965" s="36"/>
      <c r="AF965" s="37"/>
      <c r="AG965" s="44">
        <f t="shared" ref="AG965" si="22536">parseTime(AE965)-(AF968=INT(RIGHT($F965, 1)))</f>
        <v>0</v>
      </c>
      <c r="AH965" s="45">
        <f t="shared" si="22492"/>
        <v>0</v>
      </c>
      <c r="AI965" s="36"/>
      <c r="AJ965" s="37"/>
      <c r="AK965" s="44">
        <f>parseTime(AI965)-(AJ968=INT(RIGHT($F965, 1)))</f>
        <v>0</v>
      </c>
      <c r="AL965" s="45">
        <f t="shared" si="22493"/>
        <v>0</v>
      </c>
      <c r="AM965" s="36"/>
      <c r="AN965" s="37"/>
      <c r="AO965" s="44">
        <f t="shared" ref="AO965" si="22537">parseTime(AM965)-(AN968=INT(RIGHT($F965, 1)))</f>
        <v>0</v>
      </c>
      <c r="AP965" s="45">
        <f t="shared" si="22495"/>
        <v>0</v>
      </c>
      <c r="AQ965" s="36"/>
      <c r="AR965" s="37"/>
      <c r="AS965" s="44">
        <f t="shared" ref="AS965" si="22538">parseTime(AQ965)-(AR968=INT(RIGHT($F965, 1)))</f>
        <v>0</v>
      </c>
      <c r="AT965" s="45">
        <f t="shared" si="22497"/>
        <v>0</v>
      </c>
      <c r="AU965" s="36"/>
      <c r="AV965" s="37"/>
      <c r="AW965" s="44">
        <f>parseTime(AU965)-(AV968=INT(RIGHT($F965, 1)))</f>
        <v>0</v>
      </c>
      <c r="AX965" s="45">
        <f t="shared" si="22498"/>
        <v>0</v>
      </c>
      <c r="AY965" s="36"/>
      <c r="AZ965" s="37"/>
      <c r="BA965" s="44">
        <f>parseTime(AY965)-(AZ968=INT(RIGHT($F965, 1)))</f>
        <v>0</v>
      </c>
      <c r="BB965" s="45">
        <f t="shared" si="22499"/>
        <v>0</v>
      </c>
      <c r="BC965" s="36"/>
      <c r="BD965" s="37"/>
      <c r="BE965" s="44">
        <f>parseTime(BC965)-(BD968=INT(RIGHT($F965, 1)))</f>
        <v>0</v>
      </c>
      <c r="BF965" s="45">
        <f t="shared" si="22500"/>
        <v>0</v>
      </c>
      <c r="BG965" s="36"/>
      <c r="BH965" s="37"/>
      <c r="BI965" s="44">
        <f>parseTime(BG965)-(BH968=INT(RIGHT($F965, 1)))</f>
        <v>0</v>
      </c>
      <c r="BJ965" s="45">
        <f t="shared" si="22501"/>
        <v>0</v>
      </c>
      <c r="BK965" s="36"/>
      <c r="BL965" s="37"/>
      <c r="BM965" s="44">
        <f>parseTime(BK965)-(BL968=INT(RIGHT($F965, 1)))</f>
        <v>0</v>
      </c>
      <c r="BN965" s="45">
        <f t="shared" si="22502"/>
        <v>0</v>
      </c>
      <c r="BO965" s="36"/>
      <c r="BP965" s="37"/>
      <c r="BQ965" s="44">
        <f t="shared" ref="BQ965" si="22539">parseTime(BO965)-(BP968=INT(RIGHT($F965, 1)))</f>
        <v>0</v>
      </c>
      <c r="BR965" s="45">
        <f t="shared" si="22504"/>
        <v>0</v>
      </c>
      <c r="BS965" s="36"/>
      <c r="BT965" s="37"/>
      <c r="BU965" s="44">
        <f t="shared" ref="BU965" si="22540">parseTime(BS965)-(BT968=INT(RIGHT($F965, 1)))</f>
        <v>0</v>
      </c>
      <c r="BV965" s="45">
        <f t="shared" si="22506"/>
        <v>0</v>
      </c>
      <c r="BW965" s="36"/>
      <c r="BX965" s="37"/>
      <c r="BY965" s="44">
        <f t="shared" ref="BY965" si="22541">parseTime(BW965)-(BX968=INT(RIGHT($F965, 1)))</f>
        <v>0</v>
      </c>
      <c r="BZ965" s="45">
        <f t="shared" si="22508"/>
        <v>0</v>
      </c>
      <c r="CA965" s="36"/>
      <c r="CB965" s="37"/>
      <c r="CC965" s="44">
        <f t="shared" ref="CC965" si="22542">parseTime(CA965)-(CB968=INT(RIGHT($F965, 1)))</f>
        <v>0</v>
      </c>
      <c r="CD965" s="45">
        <f t="shared" si="22510"/>
        <v>0</v>
      </c>
      <c r="CE965" s="36"/>
      <c r="CF965" s="37"/>
      <c r="CG965" s="44">
        <f t="shared" ref="CG965" si="22543">parseTime(CE965)-(CF968=INT(RIGHT($F965, 1)))</f>
        <v>0</v>
      </c>
      <c r="CH965" s="45">
        <f t="shared" si="22512"/>
        <v>0</v>
      </c>
    </row>
    <row r="966" spans="1:86" x14ac:dyDescent="0.25">
      <c r="A966" s="56"/>
      <c r="B966" s="57"/>
      <c r="C966" s="14">
        <f t="shared" si="22528"/>
        <v>0</v>
      </c>
      <c r="D966" s="14" t="s">
        <v>259</v>
      </c>
      <c r="E966" s="20">
        <v>5.25</v>
      </c>
      <c r="F966" s="51" t="s">
        <v>131</v>
      </c>
      <c r="G966" s="36"/>
      <c r="H966" s="37"/>
      <c r="I966" s="44">
        <f t="shared" ref="I966" si="22544">parseTime(G966)-(H968=INT(RIGHT($F966, 1)))</f>
        <v>0</v>
      </c>
      <c r="J966" s="45">
        <f t="shared" si="22480"/>
        <v>0</v>
      </c>
      <c r="K966" s="36"/>
      <c r="L966" s="37"/>
      <c r="M966" s="44">
        <f t="shared" ref="M966" si="22545">parseTime(K966)-(L968=INT(RIGHT($F966, 1)))</f>
        <v>0</v>
      </c>
      <c r="N966" s="45">
        <f t="shared" si="22482"/>
        <v>0</v>
      </c>
      <c r="O966" s="36"/>
      <c r="P966" s="37"/>
      <c r="Q966" s="44">
        <f t="shared" ref="Q966" si="22546">parseTime(O966)-(P968=INT(RIGHT($F966, 1)))</f>
        <v>0</v>
      </c>
      <c r="R966" s="45">
        <f t="shared" si="22484"/>
        <v>0</v>
      </c>
      <c r="S966" s="36"/>
      <c r="T966" s="37"/>
      <c r="U966" s="44">
        <f t="shared" ref="U966" si="22547">parseTime(S966)-(T968=INT(RIGHT($F966, 1)))</f>
        <v>0</v>
      </c>
      <c r="V966" s="45">
        <f t="shared" si="22486"/>
        <v>0</v>
      </c>
      <c r="W966" s="36"/>
      <c r="X966" s="37"/>
      <c r="Y966" s="44">
        <f t="shared" ref="Y966" si="22548">parseTime(W966)-(X968=INT(RIGHT($F966, 1)))</f>
        <v>0</v>
      </c>
      <c r="Z966" s="45">
        <f t="shared" si="22488"/>
        <v>0</v>
      </c>
      <c r="AA966" s="36"/>
      <c r="AB966" s="37"/>
      <c r="AC966" s="44">
        <f t="shared" ref="AC966" si="22549">parseTime(AA966)-(AB968=INT(RIGHT($F966, 1)))</f>
        <v>0</v>
      </c>
      <c r="AD966" s="45">
        <f t="shared" si="22490"/>
        <v>0</v>
      </c>
      <c r="AE966" s="36"/>
      <c r="AF966" s="37"/>
      <c r="AG966" s="44">
        <f t="shared" ref="AG966" si="22550">parseTime(AE966)-(AF968=INT(RIGHT($F966, 1)))</f>
        <v>0</v>
      </c>
      <c r="AH966" s="45">
        <f t="shared" si="22492"/>
        <v>0</v>
      </c>
      <c r="AI966" s="36"/>
      <c r="AJ966" s="37"/>
      <c r="AK966" s="44">
        <f>parseTime(AI966)-(AJ968=INT(RIGHT($F966, 1)))</f>
        <v>0</v>
      </c>
      <c r="AL966" s="45">
        <f t="shared" si="22493"/>
        <v>0</v>
      </c>
      <c r="AM966" s="36"/>
      <c r="AN966" s="37"/>
      <c r="AO966" s="44">
        <f t="shared" ref="AO966" si="22551">parseTime(AM966)-(AN968=INT(RIGHT($F966, 1)))</f>
        <v>0</v>
      </c>
      <c r="AP966" s="45">
        <f t="shared" si="22495"/>
        <v>0</v>
      </c>
      <c r="AQ966" s="36"/>
      <c r="AR966" s="37"/>
      <c r="AS966" s="44">
        <f t="shared" ref="AS966" si="22552">parseTime(AQ966)-(AR968=INT(RIGHT($F966, 1)))</f>
        <v>0</v>
      </c>
      <c r="AT966" s="45">
        <f t="shared" si="22497"/>
        <v>0</v>
      </c>
      <c r="AU966" s="36"/>
      <c r="AV966" s="37"/>
      <c r="AW966" s="44">
        <f>parseTime(AU966)-(AV968=INT(RIGHT($F966, 1)))</f>
        <v>0</v>
      </c>
      <c r="AX966" s="45">
        <f t="shared" si="22498"/>
        <v>0</v>
      </c>
      <c r="AY966" s="36"/>
      <c r="AZ966" s="37"/>
      <c r="BA966" s="44">
        <f>parseTime(AY966)-(AZ968=INT(RIGHT($F966, 1)))</f>
        <v>0</v>
      </c>
      <c r="BB966" s="45">
        <f t="shared" si="22499"/>
        <v>0</v>
      </c>
      <c r="BC966" s="36"/>
      <c r="BD966" s="37"/>
      <c r="BE966" s="44">
        <f>parseTime(BC966)-(BD968=INT(RIGHT($F966, 1)))</f>
        <v>0</v>
      </c>
      <c r="BF966" s="45">
        <f t="shared" si="22500"/>
        <v>0</v>
      </c>
      <c r="BG966" s="36"/>
      <c r="BH966" s="37"/>
      <c r="BI966" s="44">
        <f>parseTime(BG966)-(BH968=INT(RIGHT($F966, 1)))</f>
        <v>0</v>
      </c>
      <c r="BJ966" s="45">
        <f t="shared" si="22501"/>
        <v>0</v>
      </c>
      <c r="BK966" s="36"/>
      <c r="BL966" s="37"/>
      <c r="BM966" s="44">
        <f>parseTime(BK966)-(BL968=INT(RIGHT($F966, 1)))</f>
        <v>0</v>
      </c>
      <c r="BN966" s="45">
        <f t="shared" si="22502"/>
        <v>0</v>
      </c>
      <c r="BO966" s="36"/>
      <c r="BP966" s="37"/>
      <c r="BQ966" s="44">
        <f t="shared" ref="BQ966" si="22553">parseTime(BO966)-(BP968=INT(RIGHT($F966, 1)))</f>
        <v>0</v>
      </c>
      <c r="BR966" s="45">
        <f t="shared" si="22504"/>
        <v>0</v>
      </c>
      <c r="BS966" s="36"/>
      <c r="BT966" s="37"/>
      <c r="BU966" s="44">
        <f t="shared" ref="BU966" si="22554">parseTime(BS966)-(BT968=INT(RIGHT($F966, 1)))</f>
        <v>0</v>
      </c>
      <c r="BV966" s="45">
        <f t="shared" si="22506"/>
        <v>0</v>
      </c>
      <c r="BW966" s="36"/>
      <c r="BX966" s="37"/>
      <c r="BY966" s="44">
        <f t="shared" ref="BY966" si="22555">parseTime(BW966)-(BX968=INT(RIGHT($F966, 1)))</f>
        <v>0</v>
      </c>
      <c r="BZ966" s="45">
        <f t="shared" si="22508"/>
        <v>0</v>
      </c>
      <c r="CA966" s="36"/>
      <c r="CB966" s="37"/>
      <c r="CC966" s="44">
        <f t="shared" ref="CC966" si="22556">parseTime(CA966)-(CB968=INT(RIGHT($F966, 1)))</f>
        <v>0</v>
      </c>
      <c r="CD966" s="45">
        <f t="shared" si="22510"/>
        <v>0</v>
      </c>
      <c r="CE966" s="36"/>
      <c r="CF966" s="37"/>
      <c r="CG966" s="44">
        <f t="shared" ref="CG966" si="22557">parseTime(CE966)-(CF968=INT(RIGHT($F966, 1)))</f>
        <v>0</v>
      </c>
      <c r="CH966" s="45">
        <f t="shared" si="22512"/>
        <v>0</v>
      </c>
    </row>
    <row r="967" spans="1:86" x14ac:dyDescent="0.25">
      <c r="A967" s="56" t="s">
        <v>119</v>
      </c>
      <c r="B967" s="57">
        <f t="shared" ref="B967" ca="1" si="22558">roleHours(G963:CH969, "MCC")</f>
        <v>8</v>
      </c>
      <c r="C967" s="14">
        <f t="shared" ca="1" si="22528"/>
        <v>1</v>
      </c>
      <c r="D967" s="14" t="s">
        <v>260</v>
      </c>
      <c r="E967" s="20">
        <v>4.6500000000000004</v>
      </c>
      <c r="F967" s="51" t="s">
        <v>132</v>
      </c>
      <c r="G967" s="36"/>
      <c r="H967" s="37"/>
      <c r="I967" s="44">
        <f t="shared" ref="I967" si="22559">parseTime(G967)-(H968=INT(RIGHT($F967, 1)))</f>
        <v>0</v>
      </c>
      <c r="J967" s="45">
        <f t="shared" si="22480"/>
        <v>0</v>
      </c>
      <c r="K967" s="36"/>
      <c r="L967" s="37"/>
      <c r="M967" s="44">
        <f t="shared" ref="M967" si="22560">parseTime(K967)-(L968=INT(RIGHT($F967, 1)))</f>
        <v>0</v>
      </c>
      <c r="N967" s="45">
        <f t="shared" si="22482"/>
        <v>0</v>
      </c>
      <c r="O967" s="36"/>
      <c r="P967" s="37"/>
      <c r="Q967" s="44">
        <f t="shared" ref="Q967" si="22561">parseTime(O967)-(P968=INT(RIGHT($F967, 1)))</f>
        <v>0</v>
      </c>
      <c r="R967" s="45">
        <f t="shared" si="22484"/>
        <v>0</v>
      </c>
      <c r="S967" s="36"/>
      <c r="T967" s="37"/>
      <c r="U967" s="44">
        <f t="shared" ref="U967" si="22562">parseTime(S967)-(T968=INT(RIGHT($F967, 1)))</f>
        <v>0</v>
      </c>
      <c r="V967" s="45">
        <f t="shared" si="22486"/>
        <v>0</v>
      </c>
      <c r="W967" s="36"/>
      <c r="X967" s="37"/>
      <c r="Y967" s="44">
        <f t="shared" ref="Y967" si="22563">parseTime(W967)-(X968=INT(RIGHT($F967, 1)))</f>
        <v>0</v>
      </c>
      <c r="Z967" s="45">
        <f t="shared" si="22488"/>
        <v>0</v>
      </c>
      <c r="AA967" s="36"/>
      <c r="AB967" s="37"/>
      <c r="AC967" s="44">
        <f t="shared" ref="AC967" si="22564">parseTime(AA967)-(AB968=INT(RIGHT($F967, 1)))</f>
        <v>0</v>
      </c>
      <c r="AD967" s="45">
        <f t="shared" si="22490"/>
        <v>0</v>
      </c>
      <c r="AE967" s="36"/>
      <c r="AF967" s="37"/>
      <c r="AG967" s="44">
        <f t="shared" ref="AG967" si="22565">parseTime(AE967)-(AF968=INT(RIGHT($F967, 1)))</f>
        <v>0</v>
      </c>
      <c r="AH967" s="45">
        <f t="shared" si="22492"/>
        <v>0</v>
      </c>
      <c r="AI967" s="36"/>
      <c r="AJ967" s="37"/>
      <c r="AK967" s="44">
        <f>parseTime(AI967)-(AJ968=INT(RIGHT($F967, 1)))</f>
        <v>0</v>
      </c>
      <c r="AL967" s="45">
        <f t="shared" si="22493"/>
        <v>0</v>
      </c>
      <c r="AM967" s="36"/>
      <c r="AN967" s="37"/>
      <c r="AO967" s="44">
        <f t="shared" ref="AO967" si="22566">parseTime(AM967)-(AN968=INT(RIGHT($F967, 1)))</f>
        <v>0</v>
      </c>
      <c r="AP967" s="45">
        <f t="shared" si="22495"/>
        <v>0</v>
      </c>
      <c r="AQ967" s="36"/>
      <c r="AR967" s="37"/>
      <c r="AS967" s="44">
        <f t="shared" ref="AS967" si="22567">parseTime(AQ967)-(AR968=INT(RIGHT($F967, 1)))</f>
        <v>0</v>
      </c>
      <c r="AT967" s="45">
        <f t="shared" si="22497"/>
        <v>0</v>
      </c>
      <c r="AU967" s="36"/>
      <c r="AV967" s="37"/>
      <c r="AW967" s="44">
        <f>parseTime(AU967)-(AV968=INT(RIGHT($F967, 1)))</f>
        <v>0</v>
      </c>
      <c r="AX967" s="45">
        <f t="shared" si="22498"/>
        <v>0</v>
      </c>
      <c r="AY967" s="36"/>
      <c r="AZ967" s="37"/>
      <c r="BA967" s="44">
        <f>parseTime(AY967)-(AZ968=INT(RIGHT($F967, 1)))</f>
        <v>0</v>
      </c>
      <c r="BB967" s="45">
        <f t="shared" si="22499"/>
        <v>0</v>
      </c>
      <c r="BC967" s="36"/>
      <c r="BD967" s="37"/>
      <c r="BE967" s="44">
        <f>parseTime(BC967)-(BD968=INT(RIGHT($F967, 1)))</f>
        <v>0</v>
      </c>
      <c r="BF967" s="45">
        <f t="shared" si="22500"/>
        <v>0</v>
      </c>
      <c r="BG967" s="36"/>
      <c r="BH967" s="37"/>
      <c r="BI967" s="44">
        <f>parseTime(BG967)-(BH968=INT(RIGHT($F967, 1)))</f>
        <v>0</v>
      </c>
      <c r="BJ967" s="45">
        <f t="shared" si="22501"/>
        <v>0</v>
      </c>
      <c r="BK967" s="36"/>
      <c r="BL967" s="37"/>
      <c r="BM967" s="44">
        <f>parseTime(BK967)-(BL968=INT(RIGHT($F967, 1)))</f>
        <v>0</v>
      </c>
      <c r="BN967" s="45">
        <f t="shared" si="22502"/>
        <v>0</v>
      </c>
      <c r="BO967" s="36"/>
      <c r="BP967" s="37"/>
      <c r="BQ967" s="44">
        <f t="shared" ref="BQ967" si="22568">parseTime(BO967)-(BP968=INT(RIGHT($F967, 1)))</f>
        <v>0</v>
      </c>
      <c r="BR967" s="45">
        <f t="shared" si="22504"/>
        <v>0</v>
      </c>
      <c r="BS967" s="36"/>
      <c r="BT967" s="37"/>
      <c r="BU967" s="44">
        <f t="shared" ref="BU967" si="22569">parseTime(BS967)-(BT968=INT(RIGHT($F967, 1)))</f>
        <v>0</v>
      </c>
      <c r="BV967" s="45">
        <f t="shared" si="22506"/>
        <v>0</v>
      </c>
      <c r="BW967" s="36"/>
      <c r="BX967" s="37"/>
      <c r="BY967" s="44">
        <f t="shared" ref="BY967" si="22570">parseTime(BW967)-(BX968=INT(RIGHT($F967, 1)))</f>
        <v>0</v>
      </c>
      <c r="BZ967" s="45">
        <f t="shared" si="22508"/>
        <v>0</v>
      </c>
      <c r="CA967" s="36"/>
      <c r="CB967" s="37"/>
      <c r="CC967" s="44">
        <f t="shared" ref="CC967" si="22571">parseTime(CA967)-(CB968=INT(RIGHT($F967, 1)))</f>
        <v>0</v>
      </c>
      <c r="CD967" s="45">
        <f t="shared" si="22510"/>
        <v>0</v>
      </c>
      <c r="CE967" s="36"/>
      <c r="CF967" s="37"/>
      <c r="CG967" s="44">
        <f t="shared" ref="CG967" si="22572">parseTime(CE967)-(CF968=INT(RIGHT($F967, 1)))</f>
        <v>0</v>
      </c>
      <c r="CH967" s="45">
        <f t="shared" si="22512"/>
        <v>0</v>
      </c>
    </row>
    <row r="968" spans="1:86" x14ac:dyDescent="0.25">
      <c r="A968" s="56"/>
      <c r="B968" s="57"/>
      <c r="C968" s="14">
        <f t="shared" si="22528"/>
        <v>0</v>
      </c>
      <c r="D968" s="14"/>
      <c r="E968" s="20">
        <f t="shared" ref="E968" si="22573">((7.5/2)-0.5+E967)*8</f>
        <v>63.2</v>
      </c>
      <c r="F968" s="51"/>
      <c r="G968" s="46" t="s">
        <v>134</v>
      </c>
      <c r="H968" s="38">
        <f t="shared" ref="H968" si="22574">lunchAdjust(G963:H967)</f>
        <v>1</v>
      </c>
      <c r="I968" s="48" t="s">
        <v>0</v>
      </c>
      <c r="J968" s="39">
        <f t="shared" ref="J968" si="22575">SUMPRODUCT(I963:I967*J963:J967)</f>
        <v>8</v>
      </c>
      <c r="K968" s="46" t="s">
        <v>134</v>
      </c>
      <c r="L968" s="38">
        <f t="shared" ref="L968" si="22576">lunchAdjust(K963:L967)</f>
        <v>1</v>
      </c>
      <c r="M968" s="48" t="s">
        <v>0</v>
      </c>
      <c r="N968" s="39">
        <f t="shared" ref="N968" si="22577">SUMPRODUCT(M963:M967*N963:N967)</f>
        <v>8</v>
      </c>
      <c r="O968" s="46" t="s">
        <v>134</v>
      </c>
      <c r="P968" s="38">
        <f t="shared" ref="P968" si="22578">lunchAdjust(O963:P967)</f>
        <v>1</v>
      </c>
      <c r="Q968" s="48" t="s">
        <v>0</v>
      </c>
      <c r="R968" s="39">
        <f t="shared" ref="R968" si="22579">SUMPRODUCT(Q963:Q967*R963:R967)</f>
        <v>8</v>
      </c>
      <c r="S968" s="46" t="s">
        <v>134</v>
      </c>
      <c r="T968" s="38">
        <f t="shared" ref="T968" si="22580">lunchAdjust(S963:T967)</f>
        <v>1</v>
      </c>
      <c r="U968" s="48" t="s">
        <v>0</v>
      </c>
      <c r="V968" s="39">
        <f t="shared" ref="V968" si="22581">SUMPRODUCT(U963:U967*V963:V967)</f>
        <v>8</v>
      </c>
      <c r="W968" s="46" t="s">
        <v>134</v>
      </c>
      <c r="X968" s="38">
        <f t="shared" ref="X968" si="22582">lunchAdjust(W963:X967)</f>
        <v>1</v>
      </c>
      <c r="Y968" s="48" t="s">
        <v>0</v>
      </c>
      <c r="Z968" s="39">
        <f t="shared" ref="Z968" si="22583">SUMPRODUCT(Y963:Y967*Z963:Z967)</f>
        <v>8</v>
      </c>
      <c r="AA968" s="46" t="s">
        <v>134</v>
      </c>
      <c r="AB968" s="38">
        <f t="shared" ref="AB968" si="22584">lunchAdjust(AA963:AB967)</f>
        <v>1</v>
      </c>
      <c r="AC968" s="48" t="s">
        <v>0</v>
      </c>
      <c r="AD968" s="39">
        <f t="shared" ref="AD968" si="22585">SUMPRODUCT(AC963:AC967*AD963:AD967)</f>
        <v>0</v>
      </c>
      <c r="AE968" s="46" t="s">
        <v>134</v>
      </c>
      <c r="AF968" s="38">
        <f t="shared" ref="AF968" si="22586">lunchAdjust(AE963:AF967)</f>
        <v>1</v>
      </c>
      <c r="AG968" s="48" t="s">
        <v>0</v>
      </c>
      <c r="AH968" s="39">
        <f t="shared" ref="AH968" si="22587">SUMPRODUCT(AG963:AG967*AH963:AH967)</f>
        <v>6.5</v>
      </c>
      <c r="AI968" s="46" t="s">
        <v>134</v>
      </c>
      <c r="AJ968" s="38">
        <f t="shared" ref="AJ968" si="22588">lunchAdjust(AI963:AJ967)</f>
        <v>1</v>
      </c>
      <c r="AK968" s="48" t="s">
        <v>0</v>
      </c>
      <c r="AL968" s="39">
        <f t="shared" ref="AL968" si="22589">SUMPRODUCT(AK963:AK967*AL963:AL967)</f>
        <v>8</v>
      </c>
      <c r="AM968" s="46" t="s">
        <v>134</v>
      </c>
      <c r="AN968" s="38">
        <f t="shared" ref="AN968" si="22590">lunchAdjust(AM963:AN967)</f>
        <v>1</v>
      </c>
      <c r="AO968" s="48" t="s">
        <v>0</v>
      </c>
      <c r="AP968" s="39">
        <f t="shared" ref="AP968" si="22591">SUMPRODUCT(AO963:AO967*AP963:AP967)</f>
        <v>8</v>
      </c>
      <c r="AQ968" s="46" t="s">
        <v>134</v>
      </c>
      <c r="AR968" s="38">
        <f t="shared" ref="AR968" si="22592">lunchAdjust(AQ963:AR967)</f>
        <v>0</v>
      </c>
      <c r="AS968" s="48" t="s">
        <v>0</v>
      </c>
      <c r="AT968" s="39">
        <f t="shared" ref="AT968" si="22593">SUMPRODUCT(AS963:AS967*AT963:AT967)</f>
        <v>0</v>
      </c>
      <c r="AU968" s="46" t="s">
        <v>134</v>
      </c>
      <c r="AV968" s="38">
        <f t="shared" ref="AV968" si="22594">lunchAdjust(AU963:AV967)</f>
        <v>0</v>
      </c>
      <c r="AW968" s="48" t="s">
        <v>0</v>
      </c>
      <c r="AX968" s="39">
        <f t="shared" ref="AX968" si="22595">SUMPRODUCT(AW963:AW967*AX963:AX967)</f>
        <v>0</v>
      </c>
      <c r="AY968" s="46" t="s">
        <v>134</v>
      </c>
      <c r="AZ968" s="38">
        <f t="shared" ref="AZ968" si="22596">lunchAdjust(AY963:AZ967)</f>
        <v>0</v>
      </c>
      <c r="BA968" s="48" t="s">
        <v>0</v>
      </c>
      <c r="BB968" s="39">
        <f t="shared" ref="BB968" si="22597">SUMPRODUCT(BA963:BA967*BB963:BB967)</f>
        <v>0</v>
      </c>
      <c r="BC968" s="46" t="s">
        <v>134</v>
      </c>
      <c r="BD968" s="38">
        <f t="shared" ref="BD968" si="22598">lunchAdjust(BC963:BD967)</f>
        <v>0</v>
      </c>
      <c r="BE968" s="48" t="s">
        <v>0</v>
      </c>
      <c r="BF968" s="39">
        <f t="shared" ref="BF968" si="22599">SUMPRODUCT(BE963:BE967*BF963:BF967)</f>
        <v>0</v>
      </c>
      <c r="BG968" s="46" t="s">
        <v>134</v>
      </c>
      <c r="BH968" s="38">
        <f t="shared" ref="BH968" si="22600">lunchAdjust(BG963:BH967)</f>
        <v>0</v>
      </c>
      <c r="BI968" s="48" t="s">
        <v>0</v>
      </c>
      <c r="BJ968" s="39">
        <f t="shared" ref="BJ968" si="22601">SUMPRODUCT(BI963:BI967*BJ963:BJ967)</f>
        <v>0</v>
      </c>
      <c r="BK968" s="46" t="s">
        <v>134</v>
      </c>
      <c r="BL968" s="38">
        <f t="shared" ref="BL968" si="22602">lunchAdjust(BK963:BL967)</f>
        <v>0</v>
      </c>
      <c r="BM968" s="48" t="s">
        <v>0</v>
      </c>
      <c r="BN968" s="39">
        <f t="shared" ref="BN968" si="22603">SUMPRODUCT(BM963:BM967*BN963:BN967)</f>
        <v>0</v>
      </c>
      <c r="BO968" s="46" t="s">
        <v>134</v>
      </c>
      <c r="BP968" s="38">
        <f t="shared" ref="BP968" si="22604">lunchAdjust(BO963:BP967)</f>
        <v>0</v>
      </c>
      <c r="BQ968" s="48" t="s">
        <v>0</v>
      </c>
      <c r="BR968" s="39">
        <f t="shared" ref="BR968" si="22605">SUMPRODUCT(BQ963:BQ967*BR963:BR967)</f>
        <v>0</v>
      </c>
      <c r="BS968" s="46" t="s">
        <v>134</v>
      </c>
      <c r="BT968" s="38">
        <f t="shared" ref="BT968" si="22606">lunchAdjust(BS963:BT967)</f>
        <v>0</v>
      </c>
      <c r="BU968" s="48" t="s">
        <v>0</v>
      </c>
      <c r="BV968" s="39">
        <f t="shared" ref="BV968" si="22607">SUMPRODUCT(BU963:BU967*BV963:BV967)</f>
        <v>0</v>
      </c>
      <c r="BW968" s="46" t="s">
        <v>134</v>
      </c>
      <c r="BX968" s="38">
        <f t="shared" ref="BX968" si="22608">lunchAdjust(BW963:BX967)</f>
        <v>0</v>
      </c>
      <c r="BY968" s="48" t="s">
        <v>0</v>
      </c>
      <c r="BZ968" s="39">
        <f t="shared" ref="BZ968" si="22609">SUMPRODUCT(BY963:BY967*BZ963:BZ967)</f>
        <v>0</v>
      </c>
      <c r="CA968" s="46" t="s">
        <v>134</v>
      </c>
      <c r="CB968" s="38">
        <f t="shared" ref="CB968" si="22610">lunchAdjust(CA963:CB967)</f>
        <v>0</v>
      </c>
      <c r="CC968" s="48" t="s">
        <v>0</v>
      </c>
      <c r="CD968" s="39">
        <f t="shared" ref="CD968" si="22611">SUMPRODUCT(CC963:CC967*CD963:CD967)</f>
        <v>0</v>
      </c>
      <c r="CE968" s="46" t="s">
        <v>134</v>
      </c>
      <c r="CF968" s="38">
        <f t="shared" ref="CF968" si="22612">lunchAdjust(CE963:CF967)</f>
        <v>0</v>
      </c>
      <c r="CG968" s="48" t="s">
        <v>0</v>
      </c>
      <c r="CH968" s="39">
        <f t="shared" ref="CH968" si="22613">SUMPRODUCT(CG963:CG967*CH963:CH967)</f>
        <v>0</v>
      </c>
    </row>
    <row r="969" spans="1:86" ht="15.75" thickBot="1" x14ac:dyDescent="0.3">
      <c r="A969" s="58" t="s">
        <v>121</v>
      </c>
      <c r="B969" s="59">
        <f t="shared" ref="B969" ca="1" si="22614">roleHours(G963:CH969, "OUT")</f>
        <v>0</v>
      </c>
      <c r="C969" s="54" t="s">
        <v>137</v>
      </c>
      <c r="D969" s="22">
        <f t="shared" ref="D969" ca="1" si="22615">roleHours(G963:CH969, "PTO")</f>
        <v>8</v>
      </c>
      <c r="E969" s="23">
        <f t="shared" ref="E969" ca="1" si="22616">E968-B964</f>
        <v>0.70000000000000284</v>
      </c>
      <c r="F969" s="52"/>
      <c r="G969" s="47" t="s">
        <v>39</v>
      </c>
      <c r="H969" s="40">
        <f t="shared" si="22444"/>
        <v>0</v>
      </c>
      <c r="I969" s="49" t="s">
        <v>135</v>
      </c>
      <c r="J969" s="41">
        <f t="shared" ref="J969" si="22617">J968*G$4</f>
        <v>0</v>
      </c>
      <c r="K969" s="47" t="s">
        <v>39</v>
      </c>
      <c r="L969" s="40">
        <f t="shared" ref="L969" si="22618">SUMPRODUCT(M963:M967*(L963:L967="PTO"))+SUMPRODUCT(M963:M967*(L963:L967="HOL"))</f>
        <v>0</v>
      </c>
      <c r="M969" s="49" t="s">
        <v>135</v>
      </c>
      <c r="N969" s="41">
        <f t="shared" ref="N969" si="22619">N968*K$4</f>
        <v>0</v>
      </c>
      <c r="O969" s="47" t="s">
        <v>39</v>
      </c>
      <c r="P969" s="40">
        <f t="shared" ref="P969" si="22620">SUMPRODUCT(Q963:Q967*(P963:P967="PTO"))+SUMPRODUCT(Q963:Q967*(P963:P967="HOL"))</f>
        <v>0</v>
      </c>
      <c r="Q969" s="49" t="s">
        <v>135</v>
      </c>
      <c r="R969" s="41">
        <f t="shared" ref="R969" si="22621">R968*O$4</f>
        <v>8</v>
      </c>
      <c r="S969" s="47" t="s">
        <v>39</v>
      </c>
      <c r="T969" s="40">
        <f t="shared" ref="T969" si="22622">SUMPRODUCT(U963:U967*(T963:T967="PTO"))+SUMPRODUCT(U963:U967*(T963:T967="HOL"))</f>
        <v>0</v>
      </c>
      <c r="U969" s="49" t="s">
        <v>135</v>
      </c>
      <c r="V969" s="41">
        <f t="shared" ref="V969" si="22623">V968*S$4</f>
        <v>0</v>
      </c>
      <c r="W969" s="47" t="s">
        <v>39</v>
      </c>
      <c r="X969" s="40">
        <f t="shared" ref="X969" si="22624">SUMPRODUCT(Y963:Y967*(X963:X967="PTO"))+SUMPRODUCT(Y963:Y967*(X963:X967="HOL"))</f>
        <v>0</v>
      </c>
      <c r="Y969" s="49" t="s">
        <v>135</v>
      </c>
      <c r="Z969" s="41">
        <f t="shared" ref="Z969" si="22625">Z968*W$4</f>
        <v>8</v>
      </c>
      <c r="AA969" s="47" t="s">
        <v>39</v>
      </c>
      <c r="AB969" s="40">
        <f t="shared" ref="AB969" si="22626">SUMPRODUCT(AC963:AC967*(AB963:AB967="PTO"))+SUMPRODUCT(AC963:AC967*(AB963:AB967="HOL"))</f>
        <v>8</v>
      </c>
      <c r="AC969" s="49" t="s">
        <v>135</v>
      </c>
      <c r="AD969" s="41">
        <f t="shared" ref="AD969" si="22627">AD968*AA$4</f>
        <v>0</v>
      </c>
      <c r="AE969" s="47" t="s">
        <v>39</v>
      </c>
      <c r="AF969" s="40">
        <f t="shared" ref="AF969" si="22628">SUMPRODUCT(AG963:AG967*(AF963:AF967="PTO"))+SUMPRODUCT(AG963:AG967*(AF963:AF967="HOL"))</f>
        <v>0</v>
      </c>
      <c r="AG969" s="49" t="s">
        <v>135</v>
      </c>
      <c r="AH969" s="41">
        <f t="shared" ref="AH969" si="22629">AH968*AE$4</f>
        <v>6.5</v>
      </c>
      <c r="AI969" s="47" t="s">
        <v>39</v>
      </c>
      <c r="AJ969" s="40">
        <f t="shared" ref="AJ969" si="22630">SUMPRODUCT(AK963:AK967*(AJ963:AJ967="PTO"))+SUMPRODUCT(AK963:AK967*(AJ963:AJ967="HOL"))</f>
        <v>0</v>
      </c>
      <c r="AK969" s="49" t="s">
        <v>135</v>
      </c>
      <c r="AL969" s="41">
        <f>AL968*AI$4</f>
        <v>8</v>
      </c>
      <c r="AM969" s="47" t="s">
        <v>39</v>
      </c>
      <c r="AN969" s="40">
        <f t="shared" ref="AN969" si="22631">SUMPRODUCT(AO963:AO967*(AN963:AN967="PTO"))+SUMPRODUCT(AO963:AO967*(AN963:AN967="HOL"))</f>
        <v>0</v>
      </c>
      <c r="AO969" s="49" t="s">
        <v>135</v>
      </c>
      <c r="AP969" s="41">
        <f t="shared" ref="AP969" si="22632">AP968*AM$4</f>
        <v>8</v>
      </c>
      <c r="AQ969" s="47" t="s">
        <v>39</v>
      </c>
      <c r="AR969" s="40">
        <f t="shared" ref="AR969" si="22633">SUMPRODUCT(AS963:AS967*(AR963:AR967="PTO"))+SUMPRODUCT(AS963:AS967*(AR963:AR967="HOL"))</f>
        <v>0</v>
      </c>
      <c r="AS969" s="49" t="s">
        <v>135</v>
      </c>
      <c r="AT969" s="41">
        <f t="shared" ref="AT969" si="22634">AT968*AQ$4</f>
        <v>0</v>
      </c>
      <c r="AU969" s="47" t="s">
        <v>39</v>
      </c>
      <c r="AV969" s="40">
        <f t="shared" ref="AV969" si="22635">SUMPRODUCT(AW963:AW967*(AV963:AV967="PTO"))+SUMPRODUCT(AW963:AW967*(AV963:AV967="HOL"))</f>
        <v>0</v>
      </c>
      <c r="AW969" s="49" t="s">
        <v>135</v>
      </c>
      <c r="AX969" s="41">
        <f>AX968*AU$4</f>
        <v>0</v>
      </c>
      <c r="AY969" s="47" t="s">
        <v>39</v>
      </c>
      <c r="AZ969" s="40">
        <f t="shared" ref="AZ969" si="22636">SUMPRODUCT(BA963:BA967*(AZ963:AZ967="PTO"))+SUMPRODUCT(BA963:BA967*(AZ963:AZ967="HOL"))</f>
        <v>0</v>
      </c>
      <c r="BA969" s="49" t="s">
        <v>135</v>
      </c>
      <c r="BB969" s="41">
        <f>BB968*AY$4</f>
        <v>0</v>
      </c>
      <c r="BC969" s="47" t="s">
        <v>39</v>
      </c>
      <c r="BD969" s="40">
        <f t="shared" ref="BD969" si="22637">SUMPRODUCT(BE963:BE967*(BD963:BD967="PTO"))+SUMPRODUCT(BE963:BE967*(BD963:BD967="HOL"))</f>
        <v>0</v>
      </c>
      <c r="BE969" s="49" t="s">
        <v>135</v>
      </c>
      <c r="BF969" s="41">
        <f>BF968*BC$4</f>
        <v>0</v>
      </c>
      <c r="BG969" s="47" t="s">
        <v>39</v>
      </c>
      <c r="BH969" s="40">
        <f t="shared" ref="BH969" si="22638">SUMPRODUCT(BI963:BI967*(BH963:BH967="PTO"))+SUMPRODUCT(BI963:BI967*(BH963:BH967="HOL"))</f>
        <v>0</v>
      </c>
      <c r="BI969" s="49" t="s">
        <v>135</v>
      </c>
      <c r="BJ969" s="41">
        <f>BJ968*BG$4</f>
        <v>0</v>
      </c>
      <c r="BK969" s="47" t="s">
        <v>39</v>
      </c>
      <c r="BL969" s="40">
        <f t="shared" ref="BL969" si="22639">SUMPRODUCT(BM963:BM967*(BL963:BL967="PTO"))+SUMPRODUCT(BM963:BM967*(BL963:BL967="HOL"))</f>
        <v>0</v>
      </c>
      <c r="BM969" s="49" t="s">
        <v>135</v>
      </c>
      <c r="BN969" s="41">
        <f>BN968*BK$4</f>
        <v>0</v>
      </c>
      <c r="BO969" s="47" t="s">
        <v>39</v>
      </c>
      <c r="BP969" s="40">
        <f t="shared" ref="BP969" si="22640">SUMPRODUCT(BQ963:BQ967*(BP963:BP967="PTO"))+SUMPRODUCT(BQ963:BQ967*(BP963:BP967="HOL"))</f>
        <v>0</v>
      </c>
      <c r="BQ969" s="49" t="s">
        <v>135</v>
      </c>
      <c r="BR969" s="41">
        <f t="shared" ref="BR969" si="22641">BR968*BO$4</f>
        <v>0</v>
      </c>
      <c r="BS969" s="47" t="s">
        <v>39</v>
      </c>
      <c r="BT969" s="40">
        <f t="shared" ref="BT969" si="22642">SUMPRODUCT(BU963:BU967*(BT963:BT967="PTO"))+SUMPRODUCT(BU963:BU967*(BT963:BT967="HOL"))</f>
        <v>0</v>
      </c>
      <c r="BU969" s="49" t="s">
        <v>135</v>
      </c>
      <c r="BV969" s="41">
        <f t="shared" ref="BV969" si="22643">BV968*BS$4</f>
        <v>0</v>
      </c>
      <c r="BW969" s="47" t="s">
        <v>39</v>
      </c>
      <c r="BX969" s="40">
        <f t="shared" ref="BX969" si="22644">SUMPRODUCT(BY963:BY967*(BX963:BX967="PTO"))+SUMPRODUCT(BY963:BY967*(BX963:BX967="HOL"))</f>
        <v>0</v>
      </c>
      <c r="BY969" s="49" t="s">
        <v>135</v>
      </c>
      <c r="BZ969" s="41">
        <f t="shared" ref="BZ969" si="22645">BZ968*BW$4</f>
        <v>0</v>
      </c>
      <c r="CA969" s="47" t="s">
        <v>39</v>
      </c>
      <c r="CB969" s="40">
        <f t="shared" ref="CB969" si="22646">SUMPRODUCT(CC963:CC967*(CB963:CB967="PTO"))+SUMPRODUCT(CC963:CC967*(CB963:CB967="HOL"))</f>
        <v>0</v>
      </c>
      <c r="CC969" s="49" t="s">
        <v>135</v>
      </c>
      <c r="CD969" s="41">
        <f t="shared" ref="CD969" si="22647">CD968*CA$4</f>
        <v>0</v>
      </c>
      <c r="CE969" s="47" t="s">
        <v>39</v>
      </c>
      <c r="CF969" s="40">
        <f t="shared" ref="CF969" si="22648">SUMPRODUCT(CG963:CG967*(CF963:CF967="PTO"))+SUMPRODUCT(CG963:CG967*(CF963:CF967="HOL"))</f>
        <v>0</v>
      </c>
      <c r="CG969" s="49" t="s">
        <v>135</v>
      </c>
      <c r="CH969" s="41">
        <f t="shared" ref="CH969" si="22649">CH968*CE$4</f>
        <v>0</v>
      </c>
    </row>
    <row r="970" spans="1:86" x14ac:dyDescent="0.25">
      <c r="A970" s="70" t="s">
        <v>133</v>
      </c>
      <c r="B970" s="71">
        <f t="shared" ref="B970" ca="1" si="22650">D970-B971</f>
        <v>6.6460069558369952</v>
      </c>
      <c r="C970" s="72" t="s">
        <v>122</v>
      </c>
      <c r="D970" s="71">
        <f>IFERROR(INDEX(Holidays[FTE], MATCH(Entry!E970, Holidays[Date], 0)), 1)*8*INDEX(FTEguide[[1]:[12]], MATCH(Entry!E971, FTEguide[Weekday], 0), IF(Entry!E973&gt;0, Entry!E973, MONTH(Entry!E970)))</f>
        <v>61.146006955836995</v>
      </c>
      <c r="E970" s="60">
        <f t="shared" si="21961"/>
        <v>43966</v>
      </c>
      <c r="F970" s="50" t="s">
        <v>128</v>
      </c>
      <c r="G970" s="34" t="s">
        <v>136</v>
      </c>
      <c r="H970" s="35" t="s">
        <v>23</v>
      </c>
      <c r="I970" s="42">
        <f t="shared" ref="I970" si="22651">parseTime(G970)-(H975=INT(RIGHT($F970, 1)))</f>
        <v>8</v>
      </c>
      <c r="J970" s="43">
        <f t="shared" ref="J970:J974" si="22652">isClocked(H970)</f>
        <v>1</v>
      </c>
      <c r="K970" s="34" t="s">
        <v>136</v>
      </c>
      <c r="L970" s="35" t="s">
        <v>23</v>
      </c>
      <c r="M970" s="42">
        <f t="shared" ref="M970" si="22653">parseTime(K970)-(L975=INT(RIGHT($F970, 1)))</f>
        <v>8</v>
      </c>
      <c r="N970" s="43">
        <f t="shared" ref="N970:N974" si="22654">isClocked(L970)</f>
        <v>1</v>
      </c>
      <c r="O970" s="34"/>
      <c r="P970" s="35"/>
      <c r="Q970" s="42">
        <f t="shared" ref="Q970" si="22655">parseTime(O970)-(P975=INT(RIGHT($F970, 1)))</f>
        <v>0</v>
      </c>
      <c r="R970" s="43">
        <f t="shared" ref="R970:R974" si="22656">isClocked(P970)</f>
        <v>0</v>
      </c>
      <c r="S970" s="34" t="s">
        <v>227</v>
      </c>
      <c r="T970" s="35" t="s">
        <v>23</v>
      </c>
      <c r="U970" s="42">
        <f t="shared" ref="U970" si="22657">parseTime(S970)-(T975=INT(RIGHT($F970, 1)))</f>
        <v>8</v>
      </c>
      <c r="V970" s="43">
        <f t="shared" ref="V970:V974" si="22658">isClocked(T970)</f>
        <v>1</v>
      </c>
      <c r="W970" s="34" t="s">
        <v>136</v>
      </c>
      <c r="X970" s="35" t="s">
        <v>25</v>
      </c>
      <c r="Y970" s="42">
        <f t="shared" ref="Y970" si="22659">parseTime(W970)-(X975=INT(RIGHT($F970, 1)))</f>
        <v>8</v>
      </c>
      <c r="Z970" s="43">
        <f t="shared" ref="Z970:Z974" si="22660">isClocked(X970)</f>
        <v>1</v>
      </c>
      <c r="AA970" s="34" t="s">
        <v>136</v>
      </c>
      <c r="AB970" s="35" t="s">
        <v>39</v>
      </c>
      <c r="AC970" s="42">
        <f t="shared" ref="AC970" si="22661">parseTime(AA970)-(AB975=INT(RIGHT($F970, 1)))</f>
        <v>8</v>
      </c>
      <c r="AD970" s="43">
        <f t="shared" ref="AD970:AD974" si="22662">isClocked(AB970)</f>
        <v>0</v>
      </c>
      <c r="AE970" s="34" t="s">
        <v>261</v>
      </c>
      <c r="AF970" s="35" t="s">
        <v>23</v>
      </c>
      <c r="AG970" s="42">
        <f t="shared" ref="AG970" si="22663">parseTime(AE970)-(AF975=INT(RIGHT($F970, 1)))</f>
        <v>6.5</v>
      </c>
      <c r="AH970" s="43">
        <f t="shared" ref="AH970:AH974" si="22664">isClocked(AF970)</f>
        <v>1</v>
      </c>
      <c r="AI970" s="34" t="s">
        <v>136</v>
      </c>
      <c r="AJ970" s="35" t="s">
        <v>23</v>
      </c>
      <c r="AK970" s="42">
        <f>parseTime(AI970)-(AJ975=INT(RIGHT($F970, 1)))</f>
        <v>8</v>
      </c>
      <c r="AL970" s="43">
        <f t="shared" ref="AL970:AL974" si="22665">isClocked(AJ970)</f>
        <v>1</v>
      </c>
      <c r="AM970" s="34" t="s">
        <v>136</v>
      </c>
      <c r="AN970" s="35" t="s">
        <v>23</v>
      </c>
      <c r="AO970" s="42">
        <f t="shared" ref="AO970" si="22666">parseTime(AM970)-(AN975=INT(RIGHT($F970, 1)))</f>
        <v>8</v>
      </c>
      <c r="AP970" s="43">
        <f t="shared" ref="AP970:AP974" si="22667">isClocked(AN970)</f>
        <v>1</v>
      </c>
      <c r="AQ970" s="34"/>
      <c r="AR970" s="35"/>
      <c r="AS970" s="42">
        <f t="shared" ref="AS970" si="22668">parseTime(AQ970)-(AR975=INT(RIGHT($F970, 1)))</f>
        <v>0</v>
      </c>
      <c r="AT970" s="43">
        <f t="shared" ref="AT970:AT974" si="22669">isClocked(AR970)</f>
        <v>0</v>
      </c>
      <c r="AU970" s="34"/>
      <c r="AV970" s="35"/>
      <c r="AW970" s="42">
        <f>parseTime(AU970)-(AV975=INT(RIGHT($F970, 1)))</f>
        <v>0</v>
      </c>
      <c r="AX970" s="43">
        <f t="shared" ref="AX970:AX974" si="22670">isClocked(AV970)</f>
        <v>0</v>
      </c>
      <c r="AY970" s="34"/>
      <c r="AZ970" s="35"/>
      <c r="BA970" s="42">
        <f>parseTime(AY970)-(AZ975=INT(RIGHT($F970, 1)))</f>
        <v>0</v>
      </c>
      <c r="BB970" s="43">
        <f t="shared" ref="BB970:BB974" si="22671">isClocked(AZ970)</f>
        <v>0</v>
      </c>
      <c r="BC970" s="34"/>
      <c r="BD970" s="35"/>
      <c r="BE970" s="42">
        <f>parseTime(BC970)-(BD975=INT(RIGHT($F970, 1)))</f>
        <v>0</v>
      </c>
      <c r="BF970" s="43">
        <f t="shared" ref="BF970:BF974" si="22672">isClocked(BD970)</f>
        <v>0</v>
      </c>
      <c r="BG970" s="34"/>
      <c r="BH970" s="35"/>
      <c r="BI970" s="42">
        <f>parseTime(BG970)-(BH975=INT(RIGHT($F970, 1)))</f>
        <v>0</v>
      </c>
      <c r="BJ970" s="43">
        <f t="shared" ref="BJ970:BJ974" si="22673">isClocked(BH970)</f>
        <v>0</v>
      </c>
      <c r="BK970" s="34"/>
      <c r="BL970" s="35"/>
      <c r="BM970" s="42">
        <f>parseTime(BK970)-(BL975=INT(RIGHT($F970, 1)))</f>
        <v>0</v>
      </c>
      <c r="BN970" s="43">
        <f t="shared" ref="BN970:BN974" si="22674">isClocked(BL970)</f>
        <v>0</v>
      </c>
      <c r="BO970" s="34"/>
      <c r="BP970" s="35"/>
      <c r="BQ970" s="42">
        <f t="shared" ref="BQ970" si="22675">parseTime(BO970)-(BP975=INT(RIGHT($F970, 1)))</f>
        <v>0</v>
      </c>
      <c r="BR970" s="43">
        <f t="shared" ref="BR970:BR974" si="22676">isClocked(BP970)</f>
        <v>0</v>
      </c>
      <c r="BS970" s="34"/>
      <c r="BT970" s="35"/>
      <c r="BU970" s="42">
        <f t="shared" ref="BU970" si="22677">parseTime(BS970)-(BT975=INT(RIGHT($F970, 1)))</f>
        <v>0</v>
      </c>
      <c r="BV970" s="43">
        <f t="shared" ref="BV970:BV974" si="22678">isClocked(BT970)</f>
        <v>0</v>
      </c>
      <c r="BW970" s="34"/>
      <c r="BX970" s="35"/>
      <c r="BY970" s="42">
        <f t="shared" ref="BY970" si="22679">parseTime(BW970)-(BX975=INT(RIGHT($F970, 1)))</f>
        <v>0</v>
      </c>
      <c r="BZ970" s="43">
        <f t="shared" ref="BZ970:BZ974" si="22680">isClocked(BX970)</f>
        <v>0</v>
      </c>
      <c r="CA970" s="34"/>
      <c r="CB970" s="35"/>
      <c r="CC970" s="42">
        <f t="shared" ref="CC970" si="22681">parseTime(CA970)-(CB975=INT(RIGHT($F970, 1)))</f>
        <v>0</v>
      </c>
      <c r="CD970" s="43">
        <f t="shared" ref="CD970:CD974" si="22682">isClocked(CB970)</f>
        <v>0</v>
      </c>
      <c r="CE970" s="34"/>
      <c r="CF970" s="35"/>
      <c r="CG970" s="42">
        <f t="shared" ref="CG970" si="22683">parseTime(CE970)-(CF975=INT(RIGHT($F970, 1)))</f>
        <v>0</v>
      </c>
      <c r="CH970" s="43">
        <f t="shared" ref="CH970:CH974" si="22684">isClocked(CF970)</f>
        <v>0</v>
      </c>
    </row>
    <row r="971" spans="1:86" x14ac:dyDescent="0.25">
      <c r="A971" s="56" t="s">
        <v>0</v>
      </c>
      <c r="B971" s="57">
        <f t="shared" ca="1" si="21478"/>
        <v>54.5</v>
      </c>
      <c r="C971" s="14" t="s">
        <v>252</v>
      </c>
      <c r="D971" s="14">
        <f t="shared" ref="D971:D1034" si="22685">(E974+(E973/2))*8-0.5</f>
        <v>58.7</v>
      </c>
      <c r="E971" s="55" t="str">
        <f t="shared" si="21479"/>
        <v>Friday</v>
      </c>
      <c r="F971" s="51" t="s">
        <v>129</v>
      </c>
      <c r="G971" s="36"/>
      <c r="H971" s="37"/>
      <c r="I971" s="44">
        <f t="shared" ref="I971" si="22686">parseTime(G971)-(H975=INT(RIGHT($F971, 1)))</f>
        <v>0</v>
      </c>
      <c r="J971" s="45">
        <f t="shared" si="22652"/>
        <v>0</v>
      </c>
      <c r="K971" s="36"/>
      <c r="L971" s="37"/>
      <c r="M971" s="44">
        <f t="shared" ref="M971" si="22687">parseTime(K971)-(L975=INT(RIGHT($F971, 1)))</f>
        <v>0</v>
      </c>
      <c r="N971" s="45">
        <f t="shared" si="22654"/>
        <v>0</v>
      </c>
      <c r="O971" s="36"/>
      <c r="P971" s="37"/>
      <c r="Q971" s="44">
        <f t="shared" ref="Q971" si="22688">parseTime(O971)-(P975=INT(RIGHT($F971, 1)))</f>
        <v>0</v>
      </c>
      <c r="R971" s="45">
        <f t="shared" si="22656"/>
        <v>0</v>
      </c>
      <c r="S971" s="36"/>
      <c r="T971" s="37"/>
      <c r="U971" s="44">
        <f t="shared" ref="U971" si="22689">parseTime(S971)-(T975=INT(RIGHT($F971, 1)))</f>
        <v>0</v>
      </c>
      <c r="V971" s="45">
        <f t="shared" si="22658"/>
        <v>0</v>
      </c>
      <c r="W971" s="36"/>
      <c r="X971" s="37"/>
      <c r="Y971" s="44">
        <f t="shared" ref="Y971" si="22690">parseTime(W971)-(X975=INT(RIGHT($F971, 1)))</f>
        <v>0</v>
      </c>
      <c r="Z971" s="45">
        <f t="shared" si="22660"/>
        <v>0</v>
      </c>
      <c r="AA971" s="36"/>
      <c r="AB971" s="37"/>
      <c r="AC971" s="44">
        <f t="shared" ref="AC971" si="22691">parseTime(AA971)-(AB975=INT(RIGHT($F971, 1)))</f>
        <v>0</v>
      </c>
      <c r="AD971" s="45">
        <f t="shared" si="22662"/>
        <v>0</v>
      </c>
      <c r="AE971" s="36"/>
      <c r="AF971" s="37"/>
      <c r="AG971" s="44">
        <f t="shared" ref="AG971" si="22692">parseTime(AE971)-(AF975=INT(RIGHT($F971, 1)))</f>
        <v>0</v>
      </c>
      <c r="AH971" s="45">
        <f t="shared" si="22664"/>
        <v>0</v>
      </c>
      <c r="AI971" s="36"/>
      <c r="AJ971" s="37"/>
      <c r="AK971" s="44">
        <f>parseTime(AI971)-(AJ975=INT(RIGHT($F971, 1)))</f>
        <v>0</v>
      </c>
      <c r="AL971" s="45">
        <f t="shared" si="22665"/>
        <v>0</v>
      </c>
      <c r="AM971" s="36"/>
      <c r="AN971" s="37"/>
      <c r="AO971" s="44">
        <f t="shared" ref="AO971" si="22693">parseTime(AM971)-(AN975=INT(RIGHT($F971, 1)))</f>
        <v>0</v>
      </c>
      <c r="AP971" s="45">
        <f t="shared" si="22667"/>
        <v>0</v>
      </c>
      <c r="AQ971" s="36"/>
      <c r="AR971" s="37"/>
      <c r="AS971" s="44">
        <f t="shared" ref="AS971" si="22694">parseTime(AQ971)-(AR975=INT(RIGHT($F971, 1)))</f>
        <v>0</v>
      </c>
      <c r="AT971" s="45">
        <f t="shared" si="22669"/>
        <v>0</v>
      </c>
      <c r="AU971" s="36"/>
      <c r="AV971" s="37"/>
      <c r="AW971" s="44">
        <f>parseTime(AU971)-(AV975=INT(RIGHT($F971, 1)))</f>
        <v>0</v>
      </c>
      <c r="AX971" s="45">
        <f t="shared" si="22670"/>
        <v>0</v>
      </c>
      <c r="AY971" s="36"/>
      <c r="AZ971" s="37"/>
      <c r="BA971" s="44">
        <f>parseTime(AY971)-(AZ975=INT(RIGHT($F971, 1)))</f>
        <v>0</v>
      </c>
      <c r="BB971" s="45">
        <f t="shared" si="22671"/>
        <v>0</v>
      </c>
      <c r="BC971" s="36"/>
      <c r="BD971" s="37"/>
      <c r="BE971" s="44">
        <f>parseTime(BC971)-(BD975=INT(RIGHT($F971, 1)))</f>
        <v>0</v>
      </c>
      <c r="BF971" s="45">
        <f t="shared" si="22672"/>
        <v>0</v>
      </c>
      <c r="BG971" s="36"/>
      <c r="BH971" s="37"/>
      <c r="BI971" s="44">
        <f>parseTime(BG971)-(BH975=INT(RIGHT($F971, 1)))</f>
        <v>0</v>
      </c>
      <c r="BJ971" s="45">
        <f t="shared" si="22673"/>
        <v>0</v>
      </c>
      <c r="BK971" s="36"/>
      <c r="BL971" s="37"/>
      <c r="BM971" s="44">
        <f>parseTime(BK971)-(BL975=INT(RIGHT($F971, 1)))</f>
        <v>0</v>
      </c>
      <c r="BN971" s="45">
        <f t="shared" si="22674"/>
        <v>0</v>
      </c>
      <c r="BO971" s="36"/>
      <c r="BP971" s="37"/>
      <c r="BQ971" s="44">
        <f t="shared" ref="BQ971" si="22695">parseTime(BO971)-(BP975=INT(RIGHT($F971, 1)))</f>
        <v>0</v>
      </c>
      <c r="BR971" s="45">
        <f t="shared" si="22676"/>
        <v>0</v>
      </c>
      <c r="BS971" s="36"/>
      <c r="BT971" s="37"/>
      <c r="BU971" s="44">
        <f t="shared" ref="BU971" si="22696">parseTime(BS971)-(BT975=INT(RIGHT($F971, 1)))</f>
        <v>0</v>
      </c>
      <c r="BV971" s="45">
        <f t="shared" si="22678"/>
        <v>0</v>
      </c>
      <c r="BW971" s="36"/>
      <c r="BX971" s="37"/>
      <c r="BY971" s="44">
        <f t="shared" ref="BY971" si="22697">parseTime(BW971)-(BX975=INT(RIGHT($F971, 1)))</f>
        <v>0</v>
      </c>
      <c r="BZ971" s="45">
        <f t="shared" si="22680"/>
        <v>0</v>
      </c>
      <c r="CA971" s="36"/>
      <c r="CB971" s="37"/>
      <c r="CC971" s="44">
        <f t="shared" ref="CC971" si="22698">parseTime(CA971)-(CB975=INT(RIGHT($F971, 1)))</f>
        <v>0</v>
      </c>
      <c r="CD971" s="45">
        <f t="shared" si="22682"/>
        <v>0</v>
      </c>
      <c r="CE971" s="36"/>
      <c r="CF971" s="37"/>
      <c r="CG971" s="44">
        <f t="shared" ref="CG971" si="22699">parseTime(CE971)-(CF975=INT(RIGHT($F971, 1)))</f>
        <v>0</v>
      </c>
      <c r="CH971" s="45">
        <f t="shared" si="22684"/>
        <v>0</v>
      </c>
    </row>
    <row r="972" spans="1:86" x14ac:dyDescent="0.25">
      <c r="A972" s="56" t="s">
        <v>117</v>
      </c>
      <c r="B972" s="57">
        <f t="shared" ref="B972" ca="1" si="22700">roleHours(G970:CH976, "MFD")</f>
        <v>46.5</v>
      </c>
      <c r="C972" s="14">
        <f t="shared" ref="C972:C975" ca="1" si="22701">B972/8</f>
        <v>5.8125</v>
      </c>
      <c r="D972" s="14">
        <f t="shared" ref="D972" ca="1" si="22702">B971-D971</f>
        <v>-4.2000000000000028</v>
      </c>
      <c r="E972" s="20" t="s">
        <v>127</v>
      </c>
      <c r="F972" s="51" t="s">
        <v>130</v>
      </c>
      <c r="G972" s="36"/>
      <c r="H972" s="37"/>
      <c r="I972" s="44">
        <f t="shared" ref="I972" si="22703">parseTime(G972)-(H975=INT(RIGHT($F972, 1)))</f>
        <v>0</v>
      </c>
      <c r="J972" s="45">
        <f t="shared" si="22652"/>
        <v>0</v>
      </c>
      <c r="K972" s="36"/>
      <c r="L972" s="37"/>
      <c r="M972" s="44">
        <f t="shared" ref="M972" si="22704">parseTime(K972)-(L975=INT(RIGHT($F972, 1)))</f>
        <v>0</v>
      </c>
      <c r="N972" s="45">
        <f t="shared" si="22654"/>
        <v>0</v>
      </c>
      <c r="O972" s="36"/>
      <c r="P972" s="37"/>
      <c r="Q972" s="44">
        <f t="shared" ref="Q972" si="22705">parseTime(O972)-(P975=INT(RIGHT($F972, 1)))</f>
        <v>0</v>
      </c>
      <c r="R972" s="45">
        <f t="shared" si="22656"/>
        <v>0</v>
      </c>
      <c r="S972" s="36"/>
      <c r="T972" s="37"/>
      <c r="U972" s="44">
        <f t="shared" ref="U972" si="22706">parseTime(S972)-(T975=INT(RIGHT($F972, 1)))</f>
        <v>0</v>
      </c>
      <c r="V972" s="45">
        <f t="shared" si="22658"/>
        <v>0</v>
      </c>
      <c r="W972" s="36"/>
      <c r="X972" s="37"/>
      <c r="Y972" s="44">
        <f t="shared" ref="Y972" si="22707">parseTime(W972)-(X975=INT(RIGHT($F972, 1)))</f>
        <v>0</v>
      </c>
      <c r="Z972" s="45">
        <f t="shared" si="22660"/>
        <v>0</v>
      </c>
      <c r="AA972" s="36"/>
      <c r="AB972" s="37"/>
      <c r="AC972" s="44">
        <f t="shared" ref="AC972" si="22708">parseTime(AA972)-(AB975=INT(RIGHT($F972, 1)))</f>
        <v>0</v>
      </c>
      <c r="AD972" s="45">
        <f t="shared" si="22662"/>
        <v>0</v>
      </c>
      <c r="AE972" s="36"/>
      <c r="AF972" s="37"/>
      <c r="AG972" s="44">
        <f t="shared" ref="AG972" si="22709">parseTime(AE972)-(AF975=INT(RIGHT($F972, 1)))</f>
        <v>0</v>
      </c>
      <c r="AH972" s="45">
        <f t="shared" si="22664"/>
        <v>0</v>
      </c>
      <c r="AI972" s="36"/>
      <c r="AJ972" s="37"/>
      <c r="AK972" s="44">
        <f>parseTime(AI972)-(AJ975=INT(RIGHT($F972, 1)))</f>
        <v>0</v>
      </c>
      <c r="AL972" s="45">
        <f t="shared" si="22665"/>
        <v>0</v>
      </c>
      <c r="AM972" s="36"/>
      <c r="AN972" s="37"/>
      <c r="AO972" s="44">
        <f t="shared" ref="AO972" si="22710">parseTime(AM972)-(AN975=INT(RIGHT($F972, 1)))</f>
        <v>0</v>
      </c>
      <c r="AP972" s="45">
        <f t="shared" si="22667"/>
        <v>0</v>
      </c>
      <c r="AQ972" s="36"/>
      <c r="AR972" s="37"/>
      <c r="AS972" s="44">
        <f t="shared" ref="AS972" si="22711">parseTime(AQ972)-(AR975=INT(RIGHT($F972, 1)))</f>
        <v>0</v>
      </c>
      <c r="AT972" s="45">
        <f t="shared" si="22669"/>
        <v>0</v>
      </c>
      <c r="AU972" s="36"/>
      <c r="AV972" s="37"/>
      <c r="AW972" s="44">
        <f>parseTime(AU972)-(AV975=INT(RIGHT($F972, 1)))</f>
        <v>0</v>
      </c>
      <c r="AX972" s="45">
        <f t="shared" si="22670"/>
        <v>0</v>
      </c>
      <c r="AY972" s="36"/>
      <c r="AZ972" s="37"/>
      <c r="BA972" s="44">
        <f>parseTime(AY972)-(AZ975=INT(RIGHT($F972, 1)))</f>
        <v>0</v>
      </c>
      <c r="BB972" s="45">
        <f t="shared" si="22671"/>
        <v>0</v>
      </c>
      <c r="BC972" s="36"/>
      <c r="BD972" s="37"/>
      <c r="BE972" s="44">
        <f>parseTime(BC972)-(BD975=INT(RIGHT($F972, 1)))</f>
        <v>0</v>
      </c>
      <c r="BF972" s="45">
        <f t="shared" si="22672"/>
        <v>0</v>
      </c>
      <c r="BG972" s="36"/>
      <c r="BH972" s="37"/>
      <c r="BI972" s="44">
        <f>parseTime(BG972)-(BH975=INT(RIGHT($F972, 1)))</f>
        <v>0</v>
      </c>
      <c r="BJ972" s="45">
        <f t="shared" si="22673"/>
        <v>0</v>
      </c>
      <c r="BK972" s="36"/>
      <c r="BL972" s="37"/>
      <c r="BM972" s="44">
        <f>parseTime(BK972)-(BL975=INT(RIGHT($F972, 1)))</f>
        <v>0</v>
      </c>
      <c r="BN972" s="45">
        <f t="shared" si="22674"/>
        <v>0</v>
      </c>
      <c r="BO972" s="36"/>
      <c r="BP972" s="37"/>
      <c r="BQ972" s="44">
        <f t="shared" ref="BQ972" si="22712">parseTime(BO972)-(BP975=INT(RIGHT($F972, 1)))</f>
        <v>0</v>
      </c>
      <c r="BR972" s="45">
        <f t="shared" si="22676"/>
        <v>0</v>
      </c>
      <c r="BS972" s="36"/>
      <c r="BT972" s="37"/>
      <c r="BU972" s="44">
        <f t="shared" ref="BU972" si="22713">parseTime(BS972)-(BT975=INT(RIGHT($F972, 1)))</f>
        <v>0</v>
      </c>
      <c r="BV972" s="45">
        <f t="shared" si="22678"/>
        <v>0</v>
      </c>
      <c r="BW972" s="36"/>
      <c r="BX972" s="37"/>
      <c r="BY972" s="44">
        <f t="shared" ref="BY972" si="22714">parseTime(BW972)-(BX975=INT(RIGHT($F972, 1)))</f>
        <v>0</v>
      </c>
      <c r="BZ972" s="45">
        <f t="shared" si="22680"/>
        <v>0</v>
      </c>
      <c r="CA972" s="36"/>
      <c r="CB972" s="37"/>
      <c r="CC972" s="44">
        <f t="shared" ref="CC972" si="22715">parseTime(CA972)-(CB975=INT(RIGHT($F972, 1)))</f>
        <v>0</v>
      </c>
      <c r="CD972" s="45">
        <f t="shared" si="22682"/>
        <v>0</v>
      </c>
      <c r="CE972" s="36"/>
      <c r="CF972" s="37"/>
      <c r="CG972" s="44">
        <f t="shared" ref="CG972" si="22716">parseTime(CE972)-(CF975=INT(RIGHT($F972, 1)))</f>
        <v>0</v>
      </c>
      <c r="CH972" s="45">
        <f t="shared" si="22684"/>
        <v>0</v>
      </c>
    </row>
    <row r="973" spans="1:86" x14ac:dyDescent="0.25">
      <c r="A973" s="56"/>
      <c r="B973" s="57"/>
      <c r="C973" s="14">
        <f t="shared" si="22701"/>
        <v>0</v>
      </c>
      <c r="D973" s="14" t="s">
        <v>259</v>
      </c>
      <c r="E973" s="20">
        <v>5.5</v>
      </c>
      <c r="F973" s="51" t="s">
        <v>131</v>
      </c>
      <c r="G973" s="36"/>
      <c r="H973" s="37"/>
      <c r="I973" s="44">
        <f t="shared" ref="I973" si="22717">parseTime(G973)-(H975=INT(RIGHT($F973, 1)))</f>
        <v>0</v>
      </c>
      <c r="J973" s="45">
        <f t="shared" si="22652"/>
        <v>0</v>
      </c>
      <c r="K973" s="36"/>
      <c r="L973" s="37"/>
      <c r="M973" s="44">
        <f t="shared" ref="M973" si="22718">parseTime(K973)-(L975=INT(RIGHT($F973, 1)))</f>
        <v>0</v>
      </c>
      <c r="N973" s="45">
        <f t="shared" si="22654"/>
        <v>0</v>
      </c>
      <c r="O973" s="36"/>
      <c r="P973" s="37"/>
      <c r="Q973" s="44">
        <f t="shared" ref="Q973" si="22719">parseTime(O973)-(P975=INT(RIGHT($F973, 1)))</f>
        <v>0</v>
      </c>
      <c r="R973" s="45">
        <f t="shared" si="22656"/>
        <v>0</v>
      </c>
      <c r="S973" s="36"/>
      <c r="T973" s="37"/>
      <c r="U973" s="44">
        <f t="shared" ref="U973" si="22720">parseTime(S973)-(T975=INT(RIGHT($F973, 1)))</f>
        <v>0</v>
      </c>
      <c r="V973" s="45">
        <f t="shared" si="22658"/>
        <v>0</v>
      </c>
      <c r="W973" s="36"/>
      <c r="X973" s="37"/>
      <c r="Y973" s="44">
        <f t="shared" ref="Y973" si="22721">parseTime(W973)-(X975=INT(RIGHT($F973, 1)))</f>
        <v>0</v>
      </c>
      <c r="Z973" s="45">
        <f t="shared" si="22660"/>
        <v>0</v>
      </c>
      <c r="AA973" s="36"/>
      <c r="AB973" s="37"/>
      <c r="AC973" s="44">
        <f t="shared" ref="AC973" si="22722">parseTime(AA973)-(AB975=INT(RIGHT($F973, 1)))</f>
        <v>0</v>
      </c>
      <c r="AD973" s="45">
        <f t="shared" si="22662"/>
        <v>0</v>
      </c>
      <c r="AE973" s="36"/>
      <c r="AF973" s="37"/>
      <c r="AG973" s="44">
        <f t="shared" ref="AG973" si="22723">parseTime(AE973)-(AF975=INT(RIGHT($F973, 1)))</f>
        <v>0</v>
      </c>
      <c r="AH973" s="45">
        <f t="shared" si="22664"/>
        <v>0</v>
      </c>
      <c r="AI973" s="36"/>
      <c r="AJ973" s="37"/>
      <c r="AK973" s="44">
        <f>parseTime(AI973)-(AJ975=INT(RIGHT($F973, 1)))</f>
        <v>0</v>
      </c>
      <c r="AL973" s="45">
        <f t="shared" si="22665"/>
        <v>0</v>
      </c>
      <c r="AM973" s="36"/>
      <c r="AN973" s="37"/>
      <c r="AO973" s="44">
        <f t="shared" ref="AO973" si="22724">parseTime(AM973)-(AN975=INT(RIGHT($F973, 1)))</f>
        <v>0</v>
      </c>
      <c r="AP973" s="45">
        <f t="shared" si="22667"/>
        <v>0</v>
      </c>
      <c r="AQ973" s="36"/>
      <c r="AR973" s="37"/>
      <c r="AS973" s="44">
        <f t="shared" ref="AS973" si="22725">parseTime(AQ973)-(AR975=INT(RIGHT($F973, 1)))</f>
        <v>0</v>
      </c>
      <c r="AT973" s="45">
        <f t="shared" si="22669"/>
        <v>0</v>
      </c>
      <c r="AU973" s="36"/>
      <c r="AV973" s="37"/>
      <c r="AW973" s="44">
        <f>parseTime(AU973)-(AV975=INT(RIGHT($F973, 1)))</f>
        <v>0</v>
      </c>
      <c r="AX973" s="45">
        <f t="shared" si="22670"/>
        <v>0</v>
      </c>
      <c r="AY973" s="36"/>
      <c r="AZ973" s="37"/>
      <c r="BA973" s="44">
        <f>parseTime(AY973)-(AZ975=INT(RIGHT($F973, 1)))</f>
        <v>0</v>
      </c>
      <c r="BB973" s="45">
        <f t="shared" si="22671"/>
        <v>0</v>
      </c>
      <c r="BC973" s="36"/>
      <c r="BD973" s="37"/>
      <c r="BE973" s="44">
        <f>parseTime(BC973)-(BD975=INT(RIGHT($F973, 1)))</f>
        <v>0</v>
      </c>
      <c r="BF973" s="45">
        <f t="shared" si="22672"/>
        <v>0</v>
      </c>
      <c r="BG973" s="36"/>
      <c r="BH973" s="37"/>
      <c r="BI973" s="44">
        <f>parseTime(BG973)-(BH975=INT(RIGHT($F973, 1)))</f>
        <v>0</v>
      </c>
      <c r="BJ973" s="45">
        <f t="shared" si="22673"/>
        <v>0</v>
      </c>
      <c r="BK973" s="36"/>
      <c r="BL973" s="37"/>
      <c r="BM973" s="44">
        <f>parseTime(BK973)-(BL975=INT(RIGHT($F973, 1)))</f>
        <v>0</v>
      </c>
      <c r="BN973" s="45">
        <f t="shared" si="22674"/>
        <v>0</v>
      </c>
      <c r="BO973" s="36"/>
      <c r="BP973" s="37"/>
      <c r="BQ973" s="44">
        <f t="shared" ref="BQ973" si="22726">parseTime(BO973)-(BP975=INT(RIGHT($F973, 1)))</f>
        <v>0</v>
      </c>
      <c r="BR973" s="45">
        <f t="shared" si="22676"/>
        <v>0</v>
      </c>
      <c r="BS973" s="36"/>
      <c r="BT973" s="37"/>
      <c r="BU973" s="44">
        <f t="shared" ref="BU973" si="22727">parseTime(BS973)-(BT975=INT(RIGHT($F973, 1)))</f>
        <v>0</v>
      </c>
      <c r="BV973" s="45">
        <f t="shared" si="22678"/>
        <v>0</v>
      </c>
      <c r="BW973" s="36"/>
      <c r="BX973" s="37"/>
      <c r="BY973" s="44">
        <f t="shared" ref="BY973" si="22728">parseTime(BW973)-(BX975=INT(RIGHT($F973, 1)))</f>
        <v>0</v>
      </c>
      <c r="BZ973" s="45">
        <f t="shared" si="22680"/>
        <v>0</v>
      </c>
      <c r="CA973" s="36"/>
      <c r="CB973" s="37"/>
      <c r="CC973" s="44">
        <f t="shared" ref="CC973" si="22729">parseTime(CA973)-(CB975=INT(RIGHT($F973, 1)))</f>
        <v>0</v>
      </c>
      <c r="CD973" s="45">
        <f t="shared" si="22682"/>
        <v>0</v>
      </c>
      <c r="CE973" s="36"/>
      <c r="CF973" s="37"/>
      <c r="CG973" s="44">
        <f t="shared" ref="CG973" si="22730">parseTime(CE973)-(CF975=INT(RIGHT($F973, 1)))</f>
        <v>0</v>
      </c>
      <c r="CH973" s="45">
        <f t="shared" si="22684"/>
        <v>0</v>
      </c>
    </row>
    <row r="974" spans="1:86" x14ac:dyDescent="0.25">
      <c r="A974" s="56" t="s">
        <v>119</v>
      </c>
      <c r="B974" s="57">
        <f t="shared" ref="B974" ca="1" si="22731">roleHours(G970:CH976, "MCC")</f>
        <v>8</v>
      </c>
      <c r="C974" s="14">
        <f t="shared" ca="1" si="22701"/>
        <v>1</v>
      </c>
      <c r="D974" s="14" t="s">
        <v>260</v>
      </c>
      <c r="E974" s="20">
        <v>4.6500000000000004</v>
      </c>
      <c r="F974" s="51" t="s">
        <v>132</v>
      </c>
      <c r="G974" s="36"/>
      <c r="H974" s="37"/>
      <c r="I974" s="44">
        <f t="shared" ref="I974" si="22732">parseTime(G974)-(H975=INT(RIGHT($F974, 1)))</f>
        <v>0</v>
      </c>
      <c r="J974" s="45">
        <f t="shared" si="22652"/>
        <v>0</v>
      </c>
      <c r="K974" s="36"/>
      <c r="L974" s="37"/>
      <c r="M974" s="44">
        <f t="shared" ref="M974" si="22733">parseTime(K974)-(L975=INT(RIGHT($F974, 1)))</f>
        <v>0</v>
      </c>
      <c r="N974" s="45">
        <f t="shared" si="22654"/>
        <v>0</v>
      </c>
      <c r="O974" s="36"/>
      <c r="P974" s="37"/>
      <c r="Q974" s="44">
        <f t="shared" ref="Q974" si="22734">parseTime(O974)-(P975=INT(RIGHT($F974, 1)))</f>
        <v>0</v>
      </c>
      <c r="R974" s="45">
        <f t="shared" si="22656"/>
        <v>0</v>
      </c>
      <c r="S974" s="36"/>
      <c r="T974" s="37"/>
      <c r="U974" s="44">
        <f t="shared" ref="U974" si="22735">parseTime(S974)-(T975=INT(RIGHT($F974, 1)))</f>
        <v>0</v>
      </c>
      <c r="V974" s="45">
        <f t="shared" si="22658"/>
        <v>0</v>
      </c>
      <c r="W974" s="36"/>
      <c r="X974" s="37"/>
      <c r="Y974" s="44">
        <f t="shared" ref="Y974" si="22736">parseTime(W974)-(X975=INT(RIGHT($F974, 1)))</f>
        <v>0</v>
      </c>
      <c r="Z974" s="45">
        <f t="shared" si="22660"/>
        <v>0</v>
      </c>
      <c r="AA974" s="36"/>
      <c r="AB974" s="37"/>
      <c r="AC974" s="44">
        <f t="shared" ref="AC974" si="22737">parseTime(AA974)-(AB975=INT(RIGHT($F974, 1)))</f>
        <v>0</v>
      </c>
      <c r="AD974" s="45">
        <f t="shared" si="22662"/>
        <v>0</v>
      </c>
      <c r="AE974" s="36"/>
      <c r="AF974" s="37"/>
      <c r="AG974" s="44">
        <f t="shared" ref="AG974" si="22738">parseTime(AE974)-(AF975=INT(RIGHT($F974, 1)))</f>
        <v>0</v>
      </c>
      <c r="AH974" s="45">
        <f t="shared" si="22664"/>
        <v>0</v>
      </c>
      <c r="AI974" s="36"/>
      <c r="AJ974" s="37"/>
      <c r="AK974" s="44">
        <f>parseTime(AI974)-(AJ975=INT(RIGHT($F974, 1)))</f>
        <v>0</v>
      </c>
      <c r="AL974" s="45">
        <f t="shared" si="22665"/>
        <v>0</v>
      </c>
      <c r="AM974" s="36"/>
      <c r="AN974" s="37"/>
      <c r="AO974" s="44">
        <f t="shared" ref="AO974" si="22739">parseTime(AM974)-(AN975=INT(RIGHT($F974, 1)))</f>
        <v>0</v>
      </c>
      <c r="AP974" s="45">
        <f t="shared" si="22667"/>
        <v>0</v>
      </c>
      <c r="AQ974" s="36"/>
      <c r="AR974" s="37"/>
      <c r="AS974" s="44">
        <f t="shared" ref="AS974" si="22740">parseTime(AQ974)-(AR975=INT(RIGHT($F974, 1)))</f>
        <v>0</v>
      </c>
      <c r="AT974" s="45">
        <f t="shared" si="22669"/>
        <v>0</v>
      </c>
      <c r="AU974" s="36"/>
      <c r="AV974" s="37"/>
      <c r="AW974" s="44">
        <f>parseTime(AU974)-(AV975=INT(RIGHT($F974, 1)))</f>
        <v>0</v>
      </c>
      <c r="AX974" s="45">
        <f t="shared" si="22670"/>
        <v>0</v>
      </c>
      <c r="AY974" s="36"/>
      <c r="AZ974" s="37"/>
      <c r="BA974" s="44">
        <f>parseTime(AY974)-(AZ975=INT(RIGHT($F974, 1)))</f>
        <v>0</v>
      </c>
      <c r="BB974" s="45">
        <f t="shared" si="22671"/>
        <v>0</v>
      </c>
      <c r="BC974" s="36"/>
      <c r="BD974" s="37"/>
      <c r="BE974" s="44">
        <f>parseTime(BC974)-(BD975=INT(RIGHT($F974, 1)))</f>
        <v>0</v>
      </c>
      <c r="BF974" s="45">
        <f t="shared" si="22672"/>
        <v>0</v>
      </c>
      <c r="BG974" s="36"/>
      <c r="BH974" s="37"/>
      <c r="BI974" s="44">
        <f>parseTime(BG974)-(BH975=INT(RIGHT($F974, 1)))</f>
        <v>0</v>
      </c>
      <c r="BJ974" s="45">
        <f t="shared" si="22673"/>
        <v>0</v>
      </c>
      <c r="BK974" s="36"/>
      <c r="BL974" s="37"/>
      <c r="BM974" s="44">
        <f>parseTime(BK974)-(BL975=INT(RIGHT($F974, 1)))</f>
        <v>0</v>
      </c>
      <c r="BN974" s="45">
        <f t="shared" si="22674"/>
        <v>0</v>
      </c>
      <c r="BO974" s="36"/>
      <c r="BP974" s="37"/>
      <c r="BQ974" s="44">
        <f t="shared" ref="BQ974" si="22741">parseTime(BO974)-(BP975=INT(RIGHT($F974, 1)))</f>
        <v>0</v>
      </c>
      <c r="BR974" s="45">
        <f t="shared" si="22676"/>
        <v>0</v>
      </c>
      <c r="BS974" s="36"/>
      <c r="BT974" s="37"/>
      <c r="BU974" s="44">
        <f t="shared" ref="BU974" si="22742">parseTime(BS974)-(BT975=INT(RIGHT($F974, 1)))</f>
        <v>0</v>
      </c>
      <c r="BV974" s="45">
        <f t="shared" si="22678"/>
        <v>0</v>
      </c>
      <c r="BW974" s="36"/>
      <c r="BX974" s="37"/>
      <c r="BY974" s="44">
        <f t="shared" ref="BY974" si="22743">parseTime(BW974)-(BX975=INT(RIGHT($F974, 1)))</f>
        <v>0</v>
      </c>
      <c r="BZ974" s="45">
        <f t="shared" si="22680"/>
        <v>0</v>
      </c>
      <c r="CA974" s="36"/>
      <c r="CB974" s="37"/>
      <c r="CC974" s="44">
        <f t="shared" ref="CC974" si="22744">parseTime(CA974)-(CB975=INT(RIGHT($F974, 1)))</f>
        <v>0</v>
      </c>
      <c r="CD974" s="45">
        <f t="shared" si="22682"/>
        <v>0</v>
      </c>
      <c r="CE974" s="36"/>
      <c r="CF974" s="37"/>
      <c r="CG974" s="44">
        <f t="shared" ref="CG974" si="22745">parseTime(CE974)-(CF975=INT(RIGHT($F974, 1)))</f>
        <v>0</v>
      </c>
      <c r="CH974" s="45">
        <f t="shared" si="22684"/>
        <v>0</v>
      </c>
    </row>
    <row r="975" spans="1:86" x14ac:dyDescent="0.25">
      <c r="A975" s="56"/>
      <c r="B975" s="57"/>
      <c r="C975" s="14">
        <f t="shared" si="22701"/>
        <v>0</v>
      </c>
      <c r="D975" s="14"/>
      <c r="E975" s="20">
        <f t="shared" ref="E975" si="22746">((7.5/2)-0.5+E974)*8</f>
        <v>63.2</v>
      </c>
      <c r="F975" s="51"/>
      <c r="G975" s="46" t="s">
        <v>134</v>
      </c>
      <c r="H975" s="38">
        <f t="shared" ref="H975" si="22747">lunchAdjust(G970:H974)</f>
        <v>1</v>
      </c>
      <c r="I975" s="48" t="s">
        <v>0</v>
      </c>
      <c r="J975" s="39">
        <f t="shared" ref="J975" si="22748">SUMPRODUCT(I970:I974*J970:J974)</f>
        <v>8</v>
      </c>
      <c r="K975" s="46" t="s">
        <v>134</v>
      </c>
      <c r="L975" s="38">
        <f t="shared" ref="L975" si="22749">lunchAdjust(K970:L974)</f>
        <v>1</v>
      </c>
      <c r="M975" s="48" t="s">
        <v>0</v>
      </c>
      <c r="N975" s="39">
        <f t="shared" ref="N975" si="22750">SUMPRODUCT(M970:M974*N970:N974)</f>
        <v>8</v>
      </c>
      <c r="O975" s="46" t="s">
        <v>134</v>
      </c>
      <c r="P975" s="38">
        <f t="shared" ref="P975" si="22751">lunchAdjust(O970:P974)</f>
        <v>0</v>
      </c>
      <c r="Q975" s="48" t="s">
        <v>0</v>
      </c>
      <c r="R975" s="39">
        <f t="shared" ref="R975" si="22752">SUMPRODUCT(Q970:Q974*R970:R974)</f>
        <v>0</v>
      </c>
      <c r="S975" s="46" t="s">
        <v>134</v>
      </c>
      <c r="T975" s="38">
        <f t="shared" ref="T975" si="22753">lunchAdjust(S970:T974)</f>
        <v>1</v>
      </c>
      <c r="U975" s="48" t="s">
        <v>0</v>
      </c>
      <c r="V975" s="39">
        <f t="shared" ref="V975" si="22754">SUMPRODUCT(U970:U974*V970:V974)</f>
        <v>8</v>
      </c>
      <c r="W975" s="46" t="s">
        <v>134</v>
      </c>
      <c r="X975" s="38">
        <f t="shared" ref="X975" si="22755">lunchAdjust(W970:X974)</f>
        <v>1</v>
      </c>
      <c r="Y975" s="48" t="s">
        <v>0</v>
      </c>
      <c r="Z975" s="39">
        <f t="shared" ref="Z975" si="22756">SUMPRODUCT(Y970:Y974*Z970:Z974)</f>
        <v>8</v>
      </c>
      <c r="AA975" s="46" t="s">
        <v>134</v>
      </c>
      <c r="AB975" s="38">
        <f t="shared" ref="AB975" si="22757">lunchAdjust(AA970:AB974)</f>
        <v>1</v>
      </c>
      <c r="AC975" s="48" t="s">
        <v>0</v>
      </c>
      <c r="AD975" s="39">
        <f t="shared" ref="AD975" si="22758">SUMPRODUCT(AC970:AC974*AD970:AD974)</f>
        <v>0</v>
      </c>
      <c r="AE975" s="46" t="s">
        <v>134</v>
      </c>
      <c r="AF975" s="38">
        <f t="shared" ref="AF975" si="22759">lunchAdjust(AE970:AF974)</f>
        <v>1</v>
      </c>
      <c r="AG975" s="48" t="s">
        <v>0</v>
      </c>
      <c r="AH975" s="39">
        <f t="shared" ref="AH975" si="22760">SUMPRODUCT(AG970:AG974*AH970:AH974)</f>
        <v>6.5</v>
      </c>
      <c r="AI975" s="46" t="s">
        <v>134</v>
      </c>
      <c r="AJ975" s="38">
        <f t="shared" ref="AJ975" si="22761">lunchAdjust(AI970:AJ974)</f>
        <v>1</v>
      </c>
      <c r="AK975" s="48" t="s">
        <v>0</v>
      </c>
      <c r="AL975" s="39">
        <f t="shared" ref="AL975" si="22762">SUMPRODUCT(AK970:AK974*AL970:AL974)</f>
        <v>8</v>
      </c>
      <c r="AM975" s="46" t="s">
        <v>134</v>
      </c>
      <c r="AN975" s="38">
        <f t="shared" ref="AN975" si="22763">lunchAdjust(AM970:AN974)</f>
        <v>1</v>
      </c>
      <c r="AO975" s="48" t="s">
        <v>0</v>
      </c>
      <c r="AP975" s="39">
        <f t="shared" ref="AP975" si="22764">SUMPRODUCT(AO970:AO974*AP970:AP974)</f>
        <v>8</v>
      </c>
      <c r="AQ975" s="46" t="s">
        <v>134</v>
      </c>
      <c r="AR975" s="38">
        <f t="shared" ref="AR975" si="22765">lunchAdjust(AQ970:AR974)</f>
        <v>0</v>
      </c>
      <c r="AS975" s="48" t="s">
        <v>0</v>
      </c>
      <c r="AT975" s="39">
        <f t="shared" ref="AT975" si="22766">SUMPRODUCT(AS970:AS974*AT970:AT974)</f>
        <v>0</v>
      </c>
      <c r="AU975" s="46" t="s">
        <v>134</v>
      </c>
      <c r="AV975" s="38">
        <f t="shared" ref="AV975" si="22767">lunchAdjust(AU970:AV974)</f>
        <v>0</v>
      </c>
      <c r="AW975" s="48" t="s">
        <v>0</v>
      </c>
      <c r="AX975" s="39">
        <f t="shared" ref="AX975" si="22768">SUMPRODUCT(AW970:AW974*AX970:AX974)</f>
        <v>0</v>
      </c>
      <c r="AY975" s="46" t="s">
        <v>134</v>
      </c>
      <c r="AZ975" s="38">
        <f t="shared" ref="AZ975" si="22769">lunchAdjust(AY970:AZ974)</f>
        <v>0</v>
      </c>
      <c r="BA975" s="48" t="s">
        <v>0</v>
      </c>
      <c r="BB975" s="39">
        <f t="shared" ref="BB975" si="22770">SUMPRODUCT(BA970:BA974*BB970:BB974)</f>
        <v>0</v>
      </c>
      <c r="BC975" s="46" t="s">
        <v>134</v>
      </c>
      <c r="BD975" s="38">
        <f t="shared" ref="BD975" si="22771">lunchAdjust(BC970:BD974)</f>
        <v>0</v>
      </c>
      <c r="BE975" s="48" t="s">
        <v>0</v>
      </c>
      <c r="BF975" s="39">
        <f t="shared" ref="BF975" si="22772">SUMPRODUCT(BE970:BE974*BF970:BF974)</f>
        <v>0</v>
      </c>
      <c r="BG975" s="46" t="s">
        <v>134</v>
      </c>
      <c r="BH975" s="38">
        <f t="shared" ref="BH975" si="22773">lunchAdjust(BG970:BH974)</f>
        <v>0</v>
      </c>
      <c r="BI975" s="48" t="s">
        <v>0</v>
      </c>
      <c r="BJ975" s="39">
        <f t="shared" ref="BJ975" si="22774">SUMPRODUCT(BI970:BI974*BJ970:BJ974)</f>
        <v>0</v>
      </c>
      <c r="BK975" s="46" t="s">
        <v>134</v>
      </c>
      <c r="BL975" s="38">
        <f t="shared" ref="BL975" si="22775">lunchAdjust(BK970:BL974)</f>
        <v>0</v>
      </c>
      <c r="BM975" s="48" t="s">
        <v>0</v>
      </c>
      <c r="BN975" s="39">
        <f t="shared" ref="BN975" si="22776">SUMPRODUCT(BM970:BM974*BN970:BN974)</f>
        <v>0</v>
      </c>
      <c r="BO975" s="46" t="s">
        <v>134</v>
      </c>
      <c r="BP975" s="38">
        <f t="shared" ref="BP975" si="22777">lunchAdjust(BO970:BP974)</f>
        <v>0</v>
      </c>
      <c r="BQ975" s="48" t="s">
        <v>0</v>
      </c>
      <c r="BR975" s="39">
        <f t="shared" ref="BR975" si="22778">SUMPRODUCT(BQ970:BQ974*BR970:BR974)</f>
        <v>0</v>
      </c>
      <c r="BS975" s="46" t="s">
        <v>134</v>
      </c>
      <c r="BT975" s="38">
        <f t="shared" ref="BT975" si="22779">lunchAdjust(BS970:BT974)</f>
        <v>0</v>
      </c>
      <c r="BU975" s="48" t="s">
        <v>0</v>
      </c>
      <c r="BV975" s="39">
        <f t="shared" ref="BV975" si="22780">SUMPRODUCT(BU970:BU974*BV970:BV974)</f>
        <v>0</v>
      </c>
      <c r="BW975" s="46" t="s">
        <v>134</v>
      </c>
      <c r="BX975" s="38">
        <f t="shared" ref="BX975" si="22781">lunchAdjust(BW970:BX974)</f>
        <v>0</v>
      </c>
      <c r="BY975" s="48" t="s">
        <v>0</v>
      </c>
      <c r="BZ975" s="39">
        <f t="shared" ref="BZ975" si="22782">SUMPRODUCT(BY970:BY974*BZ970:BZ974)</f>
        <v>0</v>
      </c>
      <c r="CA975" s="46" t="s">
        <v>134</v>
      </c>
      <c r="CB975" s="38">
        <f t="shared" ref="CB975" si="22783">lunchAdjust(CA970:CB974)</f>
        <v>0</v>
      </c>
      <c r="CC975" s="48" t="s">
        <v>0</v>
      </c>
      <c r="CD975" s="39">
        <f t="shared" ref="CD975" si="22784">SUMPRODUCT(CC970:CC974*CD970:CD974)</f>
        <v>0</v>
      </c>
      <c r="CE975" s="46" t="s">
        <v>134</v>
      </c>
      <c r="CF975" s="38">
        <f t="shared" ref="CF975" si="22785">lunchAdjust(CE970:CF974)</f>
        <v>0</v>
      </c>
      <c r="CG975" s="48" t="s">
        <v>0</v>
      </c>
      <c r="CH975" s="39">
        <f t="shared" ref="CH975" si="22786">SUMPRODUCT(CG970:CG974*CH970:CH974)</f>
        <v>0</v>
      </c>
    </row>
    <row r="976" spans="1:86" ht="15.75" thickBot="1" x14ac:dyDescent="0.3">
      <c r="A976" s="58" t="s">
        <v>121</v>
      </c>
      <c r="B976" s="59">
        <f t="shared" ref="B976" ca="1" si="22787">roleHours(G970:CH976, "OUT")</f>
        <v>0</v>
      </c>
      <c r="C976" s="54" t="s">
        <v>137</v>
      </c>
      <c r="D976" s="22">
        <f t="shared" ref="D976" ca="1" si="22788">roleHours(G970:CH976, "PTO")</f>
        <v>8</v>
      </c>
      <c r="E976" s="23">
        <f t="shared" ref="E976" ca="1" si="22789">E975-B971</f>
        <v>8.7000000000000028</v>
      </c>
      <c r="F976" s="52"/>
      <c r="G976" s="47" t="s">
        <v>39</v>
      </c>
      <c r="H976" s="40">
        <f t="shared" si="22444"/>
        <v>0</v>
      </c>
      <c r="I976" s="49" t="s">
        <v>135</v>
      </c>
      <c r="J976" s="41">
        <f t="shared" ref="J976" si="22790">J975*G$4</f>
        <v>0</v>
      </c>
      <c r="K976" s="47" t="s">
        <v>39</v>
      </c>
      <c r="L976" s="40">
        <f t="shared" ref="L976" si="22791">SUMPRODUCT(M970:M974*(L970:L974="PTO"))+SUMPRODUCT(M970:M974*(L970:L974="HOL"))</f>
        <v>0</v>
      </c>
      <c r="M976" s="49" t="s">
        <v>135</v>
      </c>
      <c r="N976" s="41">
        <f t="shared" ref="N976" si="22792">N975*K$4</f>
        <v>0</v>
      </c>
      <c r="O976" s="47" t="s">
        <v>39</v>
      </c>
      <c r="P976" s="40">
        <f t="shared" ref="P976" si="22793">SUMPRODUCT(Q970:Q974*(P970:P974="PTO"))+SUMPRODUCT(Q970:Q974*(P970:P974="HOL"))</f>
        <v>0</v>
      </c>
      <c r="Q976" s="49" t="s">
        <v>135</v>
      </c>
      <c r="R976" s="41">
        <f t="shared" ref="R976" si="22794">R975*O$4</f>
        <v>0</v>
      </c>
      <c r="S976" s="47" t="s">
        <v>39</v>
      </c>
      <c r="T976" s="40">
        <f t="shared" ref="T976" si="22795">SUMPRODUCT(U970:U974*(T970:T974="PTO"))+SUMPRODUCT(U970:U974*(T970:T974="HOL"))</f>
        <v>0</v>
      </c>
      <c r="U976" s="49" t="s">
        <v>135</v>
      </c>
      <c r="V976" s="41">
        <f t="shared" ref="V976" si="22796">V975*S$4</f>
        <v>0</v>
      </c>
      <c r="W976" s="47" t="s">
        <v>39</v>
      </c>
      <c r="X976" s="40">
        <f t="shared" ref="X976" si="22797">SUMPRODUCT(Y970:Y974*(X970:X974="PTO"))+SUMPRODUCT(Y970:Y974*(X970:X974="HOL"))</f>
        <v>0</v>
      </c>
      <c r="Y976" s="49" t="s">
        <v>135</v>
      </c>
      <c r="Z976" s="41">
        <f t="shared" ref="Z976" si="22798">Z975*W$4</f>
        <v>8</v>
      </c>
      <c r="AA976" s="47" t="s">
        <v>39</v>
      </c>
      <c r="AB976" s="40">
        <f t="shared" ref="AB976" si="22799">SUMPRODUCT(AC970:AC974*(AB970:AB974="PTO"))+SUMPRODUCT(AC970:AC974*(AB970:AB974="HOL"))</f>
        <v>8</v>
      </c>
      <c r="AC976" s="49" t="s">
        <v>135</v>
      </c>
      <c r="AD976" s="41">
        <f t="shared" ref="AD976" si="22800">AD975*AA$4</f>
        <v>0</v>
      </c>
      <c r="AE976" s="47" t="s">
        <v>39</v>
      </c>
      <c r="AF976" s="40">
        <f t="shared" ref="AF976" si="22801">SUMPRODUCT(AG970:AG974*(AF970:AF974="PTO"))+SUMPRODUCT(AG970:AG974*(AF970:AF974="HOL"))</f>
        <v>0</v>
      </c>
      <c r="AG976" s="49" t="s">
        <v>135</v>
      </c>
      <c r="AH976" s="41">
        <f t="shared" ref="AH976" si="22802">AH975*AE$4</f>
        <v>6.5</v>
      </c>
      <c r="AI976" s="47" t="s">
        <v>39</v>
      </c>
      <c r="AJ976" s="40">
        <f t="shared" ref="AJ976" si="22803">SUMPRODUCT(AK970:AK974*(AJ970:AJ974="PTO"))+SUMPRODUCT(AK970:AK974*(AJ970:AJ974="HOL"))</f>
        <v>0</v>
      </c>
      <c r="AK976" s="49" t="s">
        <v>135</v>
      </c>
      <c r="AL976" s="41">
        <f>AL975*AI$4</f>
        <v>8</v>
      </c>
      <c r="AM976" s="47" t="s">
        <v>39</v>
      </c>
      <c r="AN976" s="40">
        <f t="shared" ref="AN976" si="22804">SUMPRODUCT(AO970:AO974*(AN970:AN974="PTO"))+SUMPRODUCT(AO970:AO974*(AN970:AN974="HOL"))</f>
        <v>0</v>
      </c>
      <c r="AO976" s="49" t="s">
        <v>135</v>
      </c>
      <c r="AP976" s="41">
        <f t="shared" ref="AP976" si="22805">AP975*AM$4</f>
        <v>8</v>
      </c>
      <c r="AQ976" s="47" t="s">
        <v>39</v>
      </c>
      <c r="AR976" s="40">
        <f t="shared" ref="AR976" si="22806">SUMPRODUCT(AS970:AS974*(AR970:AR974="PTO"))+SUMPRODUCT(AS970:AS974*(AR970:AR974="HOL"))</f>
        <v>0</v>
      </c>
      <c r="AS976" s="49" t="s">
        <v>135</v>
      </c>
      <c r="AT976" s="41">
        <f t="shared" ref="AT976" si="22807">AT975*AQ$4</f>
        <v>0</v>
      </c>
      <c r="AU976" s="47" t="s">
        <v>39</v>
      </c>
      <c r="AV976" s="40">
        <f t="shared" ref="AV976" si="22808">SUMPRODUCT(AW970:AW974*(AV970:AV974="PTO"))+SUMPRODUCT(AW970:AW974*(AV970:AV974="HOL"))</f>
        <v>0</v>
      </c>
      <c r="AW976" s="49" t="s">
        <v>135</v>
      </c>
      <c r="AX976" s="41">
        <f>AX975*AU$4</f>
        <v>0</v>
      </c>
      <c r="AY976" s="47" t="s">
        <v>39</v>
      </c>
      <c r="AZ976" s="40">
        <f t="shared" ref="AZ976" si="22809">SUMPRODUCT(BA970:BA974*(AZ970:AZ974="PTO"))+SUMPRODUCT(BA970:BA974*(AZ970:AZ974="HOL"))</f>
        <v>0</v>
      </c>
      <c r="BA976" s="49" t="s">
        <v>135</v>
      </c>
      <c r="BB976" s="41">
        <f>BB975*AY$4</f>
        <v>0</v>
      </c>
      <c r="BC976" s="47" t="s">
        <v>39</v>
      </c>
      <c r="BD976" s="40">
        <f t="shared" ref="BD976" si="22810">SUMPRODUCT(BE970:BE974*(BD970:BD974="PTO"))+SUMPRODUCT(BE970:BE974*(BD970:BD974="HOL"))</f>
        <v>0</v>
      </c>
      <c r="BE976" s="49" t="s">
        <v>135</v>
      </c>
      <c r="BF976" s="41">
        <f>BF975*BC$4</f>
        <v>0</v>
      </c>
      <c r="BG976" s="47" t="s">
        <v>39</v>
      </c>
      <c r="BH976" s="40">
        <f t="shared" ref="BH976" si="22811">SUMPRODUCT(BI970:BI974*(BH970:BH974="PTO"))+SUMPRODUCT(BI970:BI974*(BH970:BH974="HOL"))</f>
        <v>0</v>
      </c>
      <c r="BI976" s="49" t="s">
        <v>135</v>
      </c>
      <c r="BJ976" s="41">
        <f>BJ975*BG$4</f>
        <v>0</v>
      </c>
      <c r="BK976" s="47" t="s">
        <v>39</v>
      </c>
      <c r="BL976" s="40">
        <f t="shared" ref="BL976" si="22812">SUMPRODUCT(BM970:BM974*(BL970:BL974="PTO"))+SUMPRODUCT(BM970:BM974*(BL970:BL974="HOL"))</f>
        <v>0</v>
      </c>
      <c r="BM976" s="49" t="s">
        <v>135</v>
      </c>
      <c r="BN976" s="41">
        <f>BN975*BK$4</f>
        <v>0</v>
      </c>
      <c r="BO976" s="47" t="s">
        <v>39</v>
      </c>
      <c r="BP976" s="40">
        <f t="shared" ref="BP976" si="22813">SUMPRODUCT(BQ970:BQ974*(BP970:BP974="PTO"))+SUMPRODUCT(BQ970:BQ974*(BP970:BP974="HOL"))</f>
        <v>0</v>
      </c>
      <c r="BQ976" s="49" t="s">
        <v>135</v>
      </c>
      <c r="BR976" s="41">
        <f t="shared" ref="BR976" si="22814">BR975*BO$4</f>
        <v>0</v>
      </c>
      <c r="BS976" s="47" t="s">
        <v>39</v>
      </c>
      <c r="BT976" s="40">
        <f t="shared" ref="BT976" si="22815">SUMPRODUCT(BU970:BU974*(BT970:BT974="PTO"))+SUMPRODUCT(BU970:BU974*(BT970:BT974="HOL"))</f>
        <v>0</v>
      </c>
      <c r="BU976" s="49" t="s">
        <v>135</v>
      </c>
      <c r="BV976" s="41">
        <f t="shared" ref="BV976" si="22816">BV975*BS$4</f>
        <v>0</v>
      </c>
      <c r="BW976" s="47" t="s">
        <v>39</v>
      </c>
      <c r="BX976" s="40">
        <f t="shared" ref="BX976" si="22817">SUMPRODUCT(BY970:BY974*(BX970:BX974="PTO"))+SUMPRODUCT(BY970:BY974*(BX970:BX974="HOL"))</f>
        <v>0</v>
      </c>
      <c r="BY976" s="49" t="s">
        <v>135</v>
      </c>
      <c r="BZ976" s="41">
        <f t="shared" ref="BZ976" si="22818">BZ975*BW$4</f>
        <v>0</v>
      </c>
      <c r="CA976" s="47" t="s">
        <v>39</v>
      </c>
      <c r="CB976" s="40">
        <f t="shared" ref="CB976" si="22819">SUMPRODUCT(CC970:CC974*(CB970:CB974="PTO"))+SUMPRODUCT(CC970:CC974*(CB970:CB974="HOL"))</f>
        <v>0</v>
      </c>
      <c r="CC976" s="49" t="s">
        <v>135</v>
      </c>
      <c r="CD976" s="41">
        <f t="shared" ref="CD976" si="22820">CD975*CA$4</f>
        <v>0</v>
      </c>
      <c r="CE976" s="47" t="s">
        <v>39</v>
      </c>
      <c r="CF976" s="40">
        <f t="shared" ref="CF976" si="22821">SUMPRODUCT(CG970:CG974*(CF970:CF974="PTO"))+SUMPRODUCT(CG970:CG974*(CF970:CF974="HOL"))</f>
        <v>0</v>
      </c>
      <c r="CG976" s="49" t="s">
        <v>135</v>
      </c>
      <c r="CH976" s="41">
        <f t="shared" ref="CH976" si="22822">CH975*CE$4</f>
        <v>0</v>
      </c>
    </row>
    <row r="977" spans="1:86" x14ac:dyDescent="0.25">
      <c r="A977" s="70" t="s">
        <v>133</v>
      </c>
      <c r="B977" s="71">
        <f t="shared" ref="B977" ca="1" si="22823">D977-B978</f>
        <v>19.399999999999999</v>
      </c>
      <c r="C977" s="72" t="s">
        <v>122</v>
      </c>
      <c r="D977" s="71">
        <f>IFERROR(INDEX(Holidays[FTE], MATCH(Entry!E977, Holidays[Date], 0)), 1)*8*INDEX(FTEguide[[1]:[12]], MATCH(Entry!E978, FTEguide[Weekday], 0), IF(Entry!E980&gt;0, Entry!E980, MONTH(Entry!E977)))</f>
        <v>27.4</v>
      </c>
      <c r="E977" s="60">
        <f t="shared" si="21961"/>
        <v>43967</v>
      </c>
      <c r="F977" s="50" t="s">
        <v>128</v>
      </c>
      <c r="G977" s="34"/>
      <c r="H977" s="35"/>
      <c r="I977" s="42">
        <f t="shared" ref="I977" si="22824">parseTime(G977)-(H982=INT(RIGHT($F977, 1)))</f>
        <v>0</v>
      </c>
      <c r="J977" s="43">
        <f t="shared" ref="J977:J981" si="22825">isClocked(H977)</f>
        <v>0</v>
      </c>
      <c r="K977" s="34"/>
      <c r="L977" s="35"/>
      <c r="M977" s="42">
        <f t="shared" ref="M977" si="22826">parseTime(K977)-(L982=INT(RIGHT($F977, 1)))</f>
        <v>0</v>
      </c>
      <c r="N977" s="43">
        <f t="shared" ref="N977:N981" si="22827">isClocked(L977)</f>
        <v>0</v>
      </c>
      <c r="O977" s="34"/>
      <c r="P977" s="35"/>
      <c r="Q977" s="42">
        <f t="shared" ref="Q977" si="22828">parseTime(O977)-(P982=INT(RIGHT($F977, 1)))</f>
        <v>0</v>
      </c>
      <c r="R977" s="43">
        <f t="shared" ref="R977:R981" si="22829">isClocked(P977)</f>
        <v>0</v>
      </c>
      <c r="S977" s="34"/>
      <c r="T977" s="35"/>
      <c r="U977" s="42">
        <f t="shared" ref="U977" si="22830">parseTime(S977)-(T982=INT(RIGHT($F977, 1)))</f>
        <v>0</v>
      </c>
      <c r="V977" s="43">
        <f t="shared" ref="V977:V981" si="22831">isClocked(T977)</f>
        <v>0</v>
      </c>
      <c r="W977" s="34"/>
      <c r="X977" s="35"/>
      <c r="Y977" s="42">
        <f t="shared" ref="Y977" si="22832">parseTime(W977)-(X982=INT(RIGHT($F977, 1)))</f>
        <v>0</v>
      </c>
      <c r="Z977" s="43">
        <f t="shared" ref="Z977:Z981" si="22833">isClocked(X977)</f>
        <v>0</v>
      </c>
      <c r="AA977" s="34"/>
      <c r="AB977" s="35"/>
      <c r="AC977" s="42">
        <f t="shared" ref="AC977" si="22834">parseTime(AA977)-(AB982=INT(RIGHT($F977, 1)))</f>
        <v>0</v>
      </c>
      <c r="AD977" s="43">
        <f t="shared" ref="AD977:AD981" si="22835">isClocked(AB977)</f>
        <v>0</v>
      </c>
      <c r="AE977" s="34"/>
      <c r="AF977" s="35"/>
      <c r="AG977" s="42">
        <f t="shared" ref="AG977" si="22836">parseTime(AE977)-(AF982=INT(RIGHT($F977, 1)))</f>
        <v>0</v>
      </c>
      <c r="AH977" s="43">
        <f t="shared" ref="AH977:AH981" si="22837">isClocked(AF977)</f>
        <v>0</v>
      </c>
      <c r="AI977" s="34" t="s">
        <v>136</v>
      </c>
      <c r="AJ977" s="35" t="s">
        <v>23</v>
      </c>
      <c r="AK977" s="42">
        <f>parseTime(AI977)-(AJ982=INT(RIGHT($F977, 1)))</f>
        <v>8</v>
      </c>
      <c r="AL977" s="43">
        <f t="shared" ref="AL977:AL981" si="22838">isClocked(AJ977)</f>
        <v>1</v>
      </c>
      <c r="AM977" s="34"/>
      <c r="AN977" s="35"/>
      <c r="AO977" s="42">
        <f t="shared" ref="AO977" si="22839">parseTime(AM977)-(AN982=INT(RIGHT($F977, 1)))</f>
        <v>0</v>
      </c>
      <c r="AP977" s="43">
        <f t="shared" ref="AP977:AP981" si="22840">isClocked(AN977)</f>
        <v>0</v>
      </c>
      <c r="AQ977" s="34"/>
      <c r="AR977" s="35"/>
      <c r="AS977" s="42">
        <f t="shared" ref="AS977" si="22841">parseTime(AQ977)-(AR982=INT(RIGHT($F977, 1)))</f>
        <v>0</v>
      </c>
      <c r="AT977" s="43">
        <f t="shared" ref="AT977:AT981" si="22842">isClocked(AR977)</f>
        <v>0</v>
      </c>
      <c r="AU977" s="34"/>
      <c r="AV977" s="35"/>
      <c r="AW977" s="42">
        <f>parseTime(AU977)-(AV982=INT(RIGHT($F977, 1)))</f>
        <v>0</v>
      </c>
      <c r="AX977" s="43">
        <f t="shared" ref="AX977:AX981" si="22843">isClocked(AV977)</f>
        <v>0</v>
      </c>
      <c r="AY977" s="34"/>
      <c r="AZ977" s="35"/>
      <c r="BA977" s="42">
        <f>parseTime(AY977)-(AZ982=INT(RIGHT($F977, 1)))</f>
        <v>0</v>
      </c>
      <c r="BB977" s="43">
        <f t="shared" ref="BB977:BB981" si="22844">isClocked(AZ977)</f>
        <v>0</v>
      </c>
      <c r="BC977" s="34"/>
      <c r="BD977" s="35"/>
      <c r="BE977" s="42">
        <f>parseTime(BC977)-(BD982=INT(RIGHT($F977, 1)))</f>
        <v>0</v>
      </c>
      <c r="BF977" s="43">
        <f t="shared" ref="BF977:BF981" si="22845">isClocked(BD977)</f>
        <v>0</v>
      </c>
      <c r="BG977" s="34"/>
      <c r="BH977" s="35"/>
      <c r="BI977" s="42">
        <f>parseTime(BG977)-(BH982=INT(RIGHT($F977, 1)))</f>
        <v>0</v>
      </c>
      <c r="BJ977" s="43">
        <f t="shared" ref="BJ977:BJ981" si="22846">isClocked(BH977)</f>
        <v>0</v>
      </c>
      <c r="BK977" s="34"/>
      <c r="BL977" s="35"/>
      <c r="BM977" s="42">
        <f>parseTime(BK977)-(BL982=INT(RIGHT($F977, 1)))</f>
        <v>0</v>
      </c>
      <c r="BN977" s="43">
        <f t="shared" ref="BN977:BN981" si="22847">isClocked(BL977)</f>
        <v>0</v>
      </c>
      <c r="BO977" s="34"/>
      <c r="BP977" s="35"/>
      <c r="BQ977" s="42">
        <f t="shared" ref="BQ977" si="22848">parseTime(BO977)-(BP982=INT(RIGHT($F977, 1)))</f>
        <v>0</v>
      </c>
      <c r="BR977" s="43">
        <f t="shared" ref="BR977:BR981" si="22849">isClocked(BP977)</f>
        <v>0</v>
      </c>
      <c r="BS977" s="34"/>
      <c r="BT977" s="35"/>
      <c r="BU977" s="42">
        <f t="shared" ref="BU977" si="22850">parseTime(BS977)-(BT982=INT(RIGHT($F977, 1)))</f>
        <v>0</v>
      </c>
      <c r="BV977" s="43">
        <f t="shared" ref="BV977:BV981" si="22851">isClocked(BT977)</f>
        <v>0</v>
      </c>
      <c r="BW977" s="34"/>
      <c r="BX977" s="35"/>
      <c r="BY977" s="42">
        <f t="shared" ref="BY977" si="22852">parseTime(BW977)-(BX982=INT(RIGHT($F977, 1)))</f>
        <v>0</v>
      </c>
      <c r="BZ977" s="43">
        <f t="shared" ref="BZ977:BZ981" si="22853">isClocked(BX977)</f>
        <v>0</v>
      </c>
      <c r="CA977" s="34"/>
      <c r="CB977" s="35"/>
      <c r="CC977" s="42">
        <f t="shared" ref="CC977" si="22854">parseTime(CA977)-(CB982=INT(RIGHT($F977, 1)))</f>
        <v>0</v>
      </c>
      <c r="CD977" s="43">
        <f t="shared" ref="CD977:CD981" si="22855">isClocked(CB977)</f>
        <v>0</v>
      </c>
      <c r="CE977" s="34"/>
      <c r="CF977" s="35"/>
      <c r="CG977" s="42">
        <f t="shared" ref="CG977" si="22856">parseTime(CE977)-(CF982=INT(RIGHT($F977, 1)))</f>
        <v>0</v>
      </c>
      <c r="CH977" s="43">
        <f t="shared" ref="CH977:CH981" si="22857">isClocked(CF977)</f>
        <v>0</v>
      </c>
    </row>
    <row r="978" spans="1:86" x14ac:dyDescent="0.25">
      <c r="A978" s="56" t="s">
        <v>0</v>
      </c>
      <c r="B978" s="57">
        <f t="shared" ca="1" si="21478"/>
        <v>8</v>
      </c>
      <c r="C978" s="14" t="s">
        <v>252</v>
      </c>
      <c r="D978" s="14">
        <f t="shared" si="22685"/>
        <v>9.5</v>
      </c>
      <c r="E978" s="55" t="str">
        <f t="shared" si="21479"/>
        <v>Saturday</v>
      </c>
      <c r="F978" s="51" t="s">
        <v>129</v>
      </c>
      <c r="G978" s="36"/>
      <c r="H978" s="37"/>
      <c r="I978" s="44">
        <f t="shared" ref="I978" si="22858">parseTime(G978)-(H982=INT(RIGHT($F978, 1)))</f>
        <v>0</v>
      </c>
      <c r="J978" s="45">
        <f t="shared" si="22825"/>
        <v>0</v>
      </c>
      <c r="K978" s="36"/>
      <c r="L978" s="37"/>
      <c r="M978" s="44">
        <f t="shared" ref="M978" si="22859">parseTime(K978)-(L982=INT(RIGHT($F978, 1)))</f>
        <v>0</v>
      </c>
      <c r="N978" s="45">
        <f t="shared" si="22827"/>
        <v>0</v>
      </c>
      <c r="O978" s="36"/>
      <c r="P978" s="37"/>
      <c r="Q978" s="44">
        <f t="shared" ref="Q978" si="22860">parseTime(O978)-(P982=INT(RIGHT($F978, 1)))</f>
        <v>0</v>
      </c>
      <c r="R978" s="45">
        <f t="shared" si="22829"/>
        <v>0</v>
      </c>
      <c r="S978" s="36"/>
      <c r="T978" s="37"/>
      <c r="U978" s="44">
        <f t="shared" ref="U978" si="22861">parseTime(S978)-(T982=INT(RIGHT($F978, 1)))</f>
        <v>0</v>
      </c>
      <c r="V978" s="45">
        <f t="shared" si="22831"/>
        <v>0</v>
      </c>
      <c r="W978" s="36"/>
      <c r="X978" s="37"/>
      <c r="Y978" s="44">
        <f t="shared" ref="Y978" si="22862">parseTime(W978)-(X982=INT(RIGHT($F978, 1)))</f>
        <v>0</v>
      </c>
      <c r="Z978" s="45">
        <f t="shared" si="22833"/>
        <v>0</v>
      </c>
      <c r="AA978" s="36"/>
      <c r="AB978" s="37"/>
      <c r="AC978" s="44">
        <f t="shared" ref="AC978" si="22863">parseTime(AA978)-(AB982=INT(RIGHT($F978, 1)))</f>
        <v>0</v>
      </c>
      <c r="AD978" s="45">
        <f t="shared" si="22835"/>
        <v>0</v>
      </c>
      <c r="AE978" s="36"/>
      <c r="AF978" s="37"/>
      <c r="AG978" s="44">
        <f t="shared" ref="AG978" si="22864">parseTime(AE978)-(AF982=INT(RIGHT($F978, 1)))</f>
        <v>0</v>
      </c>
      <c r="AH978" s="45">
        <f t="shared" si="22837"/>
        <v>0</v>
      </c>
      <c r="AI978" s="36"/>
      <c r="AJ978" s="37"/>
      <c r="AK978" s="44">
        <f>parseTime(AI978)-(AJ982=INT(RIGHT($F978, 1)))</f>
        <v>0</v>
      </c>
      <c r="AL978" s="45">
        <f t="shared" si="22838"/>
        <v>0</v>
      </c>
      <c r="AM978" s="36"/>
      <c r="AN978" s="37"/>
      <c r="AO978" s="44">
        <f t="shared" ref="AO978" si="22865">parseTime(AM978)-(AN982=INT(RIGHT($F978, 1)))</f>
        <v>0</v>
      </c>
      <c r="AP978" s="45">
        <f t="shared" si="22840"/>
        <v>0</v>
      </c>
      <c r="AQ978" s="36"/>
      <c r="AR978" s="37"/>
      <c r="AS978" s="44">
        <f t="shared" ref="AS978" si="22866">parseTime(AQ978)-(AR982=INT(RIGHT($F978, 1)))</f>
        <v>0</v>
      </c>
      <c r="AT978" s="45">
        <f t="shared" si="22842"/>
        <v>0</v>
      </c>
      <c r="AU978" s="36"/>
      <c r="AV978" s="37"/>
      <c r="AW978" s="44">
        <f>parseTime(AU978)-(AV982=INT(RIGHT($F978, 1)))</f>
        <v>0</v>
      </c>
      <c r="AX978" s="45">
        <f t="shared" si="22843"/>
        <v>0</v>
      </c>
      <c r="AY978" s="36"/>
      <c r="AZ978" s="37"/>
      <c r="BA978" s="44">
        <f>parseTime(AY978)-(AZ982=INT(RIGHT($F978, 1)))</f>
        <v>0</v>
      </c>
      <c r="BB978" s="45">
        <f t="shared" si="22844"/>
        <v>0</v>
      </c>
      <c r="BC978" s="36"/>
      <c r="BD978" s="37"/>
      <c r="BE978" s="44">
        <f>parseTime(BC978)-(BD982=INT(RIGHT($F978, 1)))</f>
        <v>0</v>
      </c>
      <c r="BF978" s="45">
        <f t="shared" si="22845"/>
        <v>0</v>
      </c>
      <c r="BG978" s="36"/>
      <c r="BH978" s="37"/>
      <c r="BI978" s="44">
        <f>parseTime(BG978)-(BH982=INT(RIGHT($F978, 1)))</f>
        <v>0</v>
      </c>
      <c r="BJ978" s="45">
        <f t="shared" si="22846"/>
        <v>0</v>
      </c>
      <c r="BK978" s="36"/>
      <c r="BL978" s="37"/>
      <c r="BM978" s="44">
        <f>parseTime(BK978)-(BL982=INT(RIGHT($F978, 1)))</f>
        <v>0</v>
      </c>
      <c r="BN978" s="45">
        <f t="shared" si="22847"/>
        <v>0</v>
      </c>
      <c r="BO978" s="36"/>
      <c r="BP978" s="37"/>
      <c r="BQ978" s="44">
        <f t="shared" ref="BQ978" si="22867">parseTime(BO978)-(BP982=INT(RIGHT($F978, 1)))</f>
        <v>0</v>
      </c>
      <c r="BR978" s="45">
        <f t="shared" si="22849"/>
        <v>0</v>
      </c>
      <c r="BS978" s="36"/>
      <c r="BT978" s="37"/>
      <c r="BU978" s="44">
        <f t="shared" ref="BU978" si="22868">parseTime(BS978)-(BT982=INT(RIGHT($F978, 1)))</f>
        <v>0</v>
      </c>
      <c r="BV978" s="45">
        <f t="shared" si="22851"/>
        <v>0</v>
      </c>
      <c r="BW978" s="36"/>
      <c r="BX978" s="37"/>
      <c r="BY978" s="44">
        <f t="shared" ref="BY978" si="22869">parseTime(BW978)-(BX982=INT(RIGHT($F978, 1)))</f>
        <v>0</v>
      </c>
      <c r="BZ978" s="45">
        <f t="shared" si="22853"/>
        <v>0</v>
      </c>
      <c r="CA978" s="36"/>
      <c r="CB978" s="37"/>
      <c r="CC978" s="44">
        <f t="shared" ref="CC978" si="22870">parseTime(CA978)-(CB982=INT(RIGHT($F978, 1)))</f>
        <v>0</v>
      </c>
      <c r="CD978" s="45">
        <f t="shared" si="22855"/>
        <v>0</v>
      </c>
      <c r="CE978" s="36"/>
      <c r="CF978" s="37"/>
      <c r="CG978" s="44">
        <f t="shared" ref="CG978" si="22871">parseTime(CE978)-(CF982=INT(RIGHT($F978, 1)))</f>
        <v>0</v>
      </c>
      <c r="CH978" s="45">
        <f t="shared" si="22857"/>
        <v>0</v>
      </c>
    </row>
    <row r="979" spans="1:86" x14ac:dyDescent="0.25">
      <c r="A979" s="56" t="s">
        <v>117</v>
      </c>
      <c r="B979" s="57">
        <f t="shared" ref="B979" ca="1" si="22872">roleHours(G977:CH983, "MFD")</f>
        <v>8</v>
      </c>
      <c r="C979" s="14">
        <f t="shared" ref="C979:C982" ca="1" si="22873">B979/8</f>
        <v>1</v>
      </c>
      <c r="D979" s="14">
        <f t="shared" ref="D979" ca="1" si="22874">B978-D978</f>
        <v>-1.5</v>
      </c>
      <c r="E979" s="20" t="s">
        <v>127</v>
      </c>
      <c r="F979" s="51" t="s">
        <v>130</v>
      </c>
      <c r="G979" s="36"/>
      <c r="H979" s="37"/>
      <c r="I979" s="44">
        <f t="shared" ref="I979" si="22875">parseTime(G979)-(H982=INT(RIGHT($F979, 1)))</f>
        <v>0</v>
      </c>
      <c r="J979" s="45">
        <f t="shared" si="22825"/>
        <v>0</v>
      </c>
      <c r="K979" s="36"/>
      <c r="L979" s="37"/>
      <c r="M979" s="44">
        <f t="shared" ref="M979" si="22876">parseTime(K979)-(L982=INT(RIGHT($F979, 1)))</f>
        <v>0</v>
      </c>
      <c r="N979" s="45">
        <f t="shared" si="22827"/>
        <v>0</v>
      </c>
      <c r="O979" s="36"/>
      <c r="P979" s="37"/>
      <c r="Q979" s="44">
        <f t="shared" ref="Q979" si="22877">parseTime(O979)-(P982=INT(RIGHT($F979, 1)))</f>
        <v>0</v>
      </c>
      <c r="R979" s="45">
        <f t="shared" si="22829"/>
        <v>0</v>
      </c>
      <c r="S979" s="36"/>
      <c r="T979" s="37"/>
      <c r="U979" s="44">
        <f t="shared" ref="U979" si="22878">parseTime(S979)-(T982=INT(RIGHT($F979, 1)))</f>
        <v>0</v>
      </c>
      <c r="V979" s="45">
        <f t="shared" si="22831"/>
        <v>0</v>
      </c>
      <c r="W979" s="36"/>
      <c r="X979" s="37"/>
      <c r="Y979" s="44">
        <f t="shared" ref="Y979" si="22879">parseTime(W979)-(X982=INT(RIGHT($F979, 1)))</f>
        <v>0</v>
      </c>
      <c r="Z979" s="45">
        <f t="shared" si="22833"/>
        <v>0</v>
      </c>
      <c r="AA979" s="36"/>
      <c r="AB979" s="37"/>
      <c r="AC979" s="44">
        <f t="shared" ref="AC979" si="22880">parseTime(AA979)-(AB982=INT(RIGHT($F979, 1)))</f>
        <v>0</v>
      </c>
      <c r="AD979" s="45">
        <f t="shared" si="22835"/>
        <v>0</v>
      </c>
      <c r="AE979" s="36"/>
      <c r="AF979" s="37"/>
      <c r="AG979" s="44">
        <f t="shared" ref="AG979" si="22881">parseTime(AE979)-(AF982=INT(RIGHT($F979, 1)))</f>
        <v>0</v>
      </c>
      <c r="AH979" s="45">
        <f t="shared" si="22837"/>
        <v>0</v>
      </c>
      <c r="AI979" s="36"/>
      <c r="AJ979" s="37"/>
      <c r="AK979" s="44">
        <f>parseTime(AI979)-(AJ982=INT(RIGHT($F979, 1)))</f>
        <v>0</v>
      </c>
      <c r="AL979" s="45">
        <f t="shared" si="22838"/>
        <v>0</v>
      </c>
      <c r="AM979" s="36"/>
      <c r="AN979" s="37"/>
      <c r="AO979" s="44">
        <f t="shared" ref="AO979" si="22882">parseTime(AM979)-(AN982=INT(RIGHT($F979, 1)))</f>
        <v>0</v>
      </c>
      <c r="AP979" s="45">
        <f t="shared" si="22840"/>
        <v>0</v>
      </c>
      <c r="AQ979" s="36"/>
      <c r="AR979" s="37"/>
      <c r="AS979" s="44">
        <f t="shared" ref="AS979" si="22883">parseTime(AQ979)-(AR982=INT(RIGHT($F979, 1)))</f>
        <v>0</v>
      </c>
      <c r="AT979" s="45">
        <f t="shared" si="22842"/>
        <v>0</v>
      </c>
      <c r="AU979" s="36"/>
      <c r="AV979" s="37"/>
      <c r="AW979" s="44">
        <f>parseTime(AU979)-(AV982=INT(RIGHT($F979, 1)))</f>
        <v>0</v>
      </c>
      <c r="AX979" s="45">
        <f t="shared" si="22843"/>
        <v>0</v>
      </c>
      <c r="AY979" s="36"/>
      <c r="AZ979" s="37"/>
      <c r="BA979" s="44">
        <f>parseTime(AY979)-(AZ982=INT(RIGHT($F979, 1)))</f>
        <v>0</v>
      </c>
      <c r="BB979" s="45">
        <f t="shared" si="22844"/>
        <v>0</v>
      </c>
      <c r="BC979" s="36"/>
      <c r="BD979" s="37"/>
      <c r="BE979" s="44">
        <f>parseTime(BC979)-(BD982=INT(RIGHT($F979, 1)))</f>
        <v>0</v>
      </c>
      <c r="BF979" s="45">
        <f t="shared" si="22845"/>
        <v>0</v>
      </c>
      <c r="BG979" s="36"/>
      <c r="BH979" s="37"/>
      <c r="BI979" s="44">
        <f>parseTime(BG979)-(BH982=INT(RIGHT($F979, 1)))</f>
        <v>0</v>
      </c>
      <c r="BJ979" s="45">
        <f t="shared" si="22846"/>
        <v>0</v>
      </c>
      <c r="BK979" s="36"/>
      <c r="BL979" s="37"/>
      <c r="BM979" s="44">
        <f>parseTime(BK979)-(BL982=INT(RIGHT($F979, 1)))</f>
        <v>0</v>
      </c>
      <c r="BN979" s="45">
        <f t="shared" si="22847"/>
        <v>0</v>
      </c>
      <c r="BO979" s="36"/>
      <c r="BP979" s="37"/>
      <c r="BQ979" s="44">
        <f t="shared" ref="BQ979" si="22884">parseTime(BO979)-(BP982=INT(RIGHT($F979, 1)))</f>
        <v>0</v>
      </c>
      <c r="BR979" s="45">
        <f t="shared" si="22849"/>
        <v>0</v>
      </c>
      <c r="BS979" s="36"/>
      <c r="BT979" s="37"/>
      <c r="BU979" s="44">
        <f t="shared" ref="BU979" si="22885">parseTime(BS979)-(BT982=INT(RIGHT($F979, 1)))</f>
        <v>0</v>
      </c>
      <c r="BV979" s="45">
        <f t="shared" si="22851"/>
        <v>0</v>
      </c>
      <c r="BW979" s="36"/>
      <c r="BX979" s="37"/>
      <c r="BY979" s="44">
        <f t="shared" ref="BY979" si="22886">parseTime(BW979)-(BX982=INT(RIGHT($F979, 1)))</f>
        <v>0</v>
      </c>
      <c r="BZ979" s="45">
        <f t="shared" si="22853"/>
        <v>0</v>
      </c>
      <c r="CA979" s="36"/>
      <c r="CB979" s="37"/>
      <c r="CC979" s="44">
        <f t="shared" ref="CC979" si="22887">parseTime(CA979)-(CB982=INT(RIGHT($F979, 1)))</f>
        <v>0</v>
      </c>
      <c r="CD979" s="45">
        <f t="shared" si="22855"/>
        <v>0</v>
      </c>
      <c r="CE979" s="36"/>
      <c r="CF979" s="37"/>
      <c r="CG979" s="44">
        <f t="shared" ref="CG979" si="22888">parseTime(CE979)-(CF982=INT(RIGHT($F979, 1)))</f>
        <v>0</v>
      </c>
      <c r="CH979" s="45">
        <f t="shared" si="22857"/>
        <v>0</v>
      </c>
    </row>
    <row r="980" spans="1:86" x14ac:dyDescent="0.25">
      <c r="A980" s="56"/>
      <c r="B980" s="57"/>
      <c r="C980" s="14">
        <f t="shared" si="22873"/>
        <v>0</v>
      </c>
      <c r="D980" s="14" t="s">
        <v>259</v>
      </c>
      <c r="E980" s="20">
        <v>1</v>
      </c>
      <c r="F980" s="51" t="s">
        <v>131</v>
      </c>
      <c r="G980" s="36"/>
      <c r="H980" s="37"/>
      <c r="I980" s="44">
        <f t="shared" ref="I980" si="22889">parseTime(G980)-(H982=INT(RIGHT($F980, 1)))</f>
        <v>0</v>
      </c>
      <c r="J980" s="45">
        <f t="shared" si="22825"/>
        <v>0</v>
      </c>
      <c r="K980" s="36"/>
      <c r="L980" s="37"/>
      <c r="M980" s="44">
        <f t="shared" ref="M980" si="22890">parseTime(K980)-(L982=INT(RIGHT($F980, 1)))</f>
        <v>0</v>
      </c>
      <c r="N980" s="45">
        <f t="shared" si="22827"/>
        <v>0</v>
      </c>
      <c r="O980" s="36"/>
      <c r="P980" s="37"/>
      <c r="Q980" s="44">
        <f t="shared" ref="Q980" si="22891">parseTime(O980)-(P982=INT(RIGHT($F980, 1)))</f>
        <v>0</v>
      </c>
      <c r="R980" s="45">
        <f t="shared" si="22829"/>
        <v>0</v>
      </c>
      <c r="S980" s="36"/>
      <c r="T980" s="37"/>
      <c r="U980" s="44">
        <f t="shared" ref="U980" si="22892">parseTime(S980)-(T982=INT(RIGHT($F980, 1)))</f>
        <v>0</v>
      </c>
      <c r="V980" s="45">
        <f t="shared" si="22831"/>
        <v>0</v>
      </c>
      <c r="W980" s="36"/>
      <c r="X980" s="37"/>
      <c r="Y980" s="44">
        <f t="shared" ref="Y980" si="22893">parseTime(W980)-(X982=INT(RIGHT($F980, 1)))</f>
        <v>0</v>
      </c>
      <c r="Z980" s="45">
        <f t="shared" si="22833"/>
        <v>0</v>
      </c>
      <c r="AA980" s="36"/>
      <c r="AB980" s="37"/>
      <c r="AC980" s="44">
        <f t="shared" ref="AC980" si="22894">parseTime(AA980)-(AB982=INT(RIGHT($F980, 1)))</f>
        <v>0</v>
      </c>
      <c r="AD980" s="45">
        <f t="shared" si="22835"/>
        <v>0</v>
      </c>
      <c r="AE980" s="36"/>
      <c r="AF980" s="37"/>
      <c r="AG980" s="44">
        <f t="shared" ref="AG980" si="22895">parseTime(AE980)-(AF982=INT(RIGHT($F980, 1)))</f>
        <v>0</v>
      </c>
      <c r="AH980" s="45">
        <f t="shared" si="22837"/>
        <v>0</v>
      </c>
      <c r="AI980" s="36"/>
      <c r="AJ980" s="37"/>
      <c r="AK980" s="44">
        <f>parseTime(AI980)-(AJ982=INT(RIGHT($F980, 1)))</f>
        <v>0</v>
      </c>
      <c r="AL980" s="45">
        <f t="shared" si="22838"/>
        <v>0</v>
      </c>
      <c r="AM980" s="36"/>
      <c r="AN980" s="37"/>
      <c r="AO980" s="44">
        <f t="shared" ref="AO980" si="22896">parseTime(AM980)-(AN982=INT(RIGHT($F980, 1)))</f>
        <v>0</v>
      </c>
      <c r="AP980" s="45">
        <f t="shared" si="22840"/>
        <v>0</v>
      </c>
      <c r="AQ980" s="36"/>
      <c r="AR980" s="37"/>
      <c r="AS980" s="44">
        <f t="shared" ref="AS980" si="22897">parseTime(AQ980)-(AR982=INT(RIGHT($F980, 1)))</f>
        <v>0</v>
      </c>
      <c r="AT980" s="45">
        <f t="shared" si="22842"/>
        <v>0</v>
      </c>
      <c r="AU980" s="36"/>
      <c r="AV980" s="37"/>
      <c r="AW980" s="44">
        <f>parseTime(AU980)-(AV982=INT(RIGHT($F980, 1)))</f>
        <v>0</v>
      </c>
      <c r="AX980" s="45">
        <f t="shared" si="22843"/>
        <v>0</v>
      </c>
      <c r="AY980" s="36"/>
      <c r="AZ980" s="37"/>
      <c r="BA980" s="44">
        <f>parseTime(AY980)-(AZ982=INT(RIGHT($F980, 1)))</f>
        <v>0</v>
      </c>
      <c r="BB980" s="45">
        <f t="shared" si="22844"/>
        <v>0</v>
      </c>
      <c r="BC980" s="36"/>
      <c r="BD980" s="37"/>
      <c r="BE980" s="44">
        <f>parseTime(BC980)-(BD982=INT(RIGHT($F980, 1)))</f>
        <v>0</v>
      </c>
      <c r="BF980" s="45">
        <f t="shared" si="22845"/>
        <v>0</v>
      </c>
      <c r="BG980" s="36"/>
      <c r="BH980" s="37"/>
      <c r="BI980" s="44">
        <f>parseTime(BG980)-(BH982=INT(RIGHT($F980, 1)))</f>
        <v>0</v>
      </c>
      <c r="BJ980" s="45">
        <f t="shared" si="22846"/>
        <v>0</v>
      </c>
      <c r="BK980" s="36"/>
      <c r="BL980" s="37"/>
      <c r="BM980" s="44">
        <f>parseTime(BK980)-(BL982=INT(RIGHT($F980, 1)))</f>
        <v>0</v>
      </c>
      <c r="BN980" s="45">
        <f t="shared" si="22847"/>
        <v>0</v>
      </c>
      <c r="BO980" s="36"/>
      <c r="BP980" s="37"/>
      <c r="BQ980" s="44">
        <f t="shared" ref="BQ980" si="22898">parseTime(BO980)-(BP982=INT(RIGHT($F980, 1)))</f>
        <v>0</v>
      </c>
      <c r="BR980" s="45">
        <f t="shared" si="22849"/>
        <v>0</v>
      </c>
      <c r="BS980" s="36"/>
      <c r="BT980" s="37"/>
      <c r="BU980" s="44">
        <f t="shared" ref="BU980" si="22899">parseTime(BS980)-(BT982=INT(RIGHT($F980, 1)))</f>
        <v>0</v>
      </c>
      <c r="BV980" s="45">
        <f t="shared" si="22851"/>
        <v>0</v>
      </c>
      <c r="BW980" s="36"/>
      <c r="BX980" s="37"/>
      <c r="BY980" s="44">
        <f t="shared" ref="BY980" si="22900">parseTime(BW980)-(BX982=INT(RIGHT($F980, 1)))</f>
        <v>0</v>
      </c>
      <c r="BZ980" s="45">
        <f t="shared" si="22853"/>
        <v>0</v>
      </c>
      <c r="CA980" s="36"/>
      <c r="CB980" s="37"/>
      <c r="CC980" s="44">
        <f t="shared" ref="CC980" si="22901">parseTime(CA980)-(CB982=INT(RIGHT($F980, 1)))</f>
        <v>0</v>
      </c>
      <c r="CD980" s="45">
        <f t="shared" si="22855"/>
        <v>0</v>
      </c>
      <c r="CE980" s="36"/>
      <c r="CF980" s="37"/>
      <c r="CG980" s="44">
        <f t="shared" ref="CG980" si="22902">parseTime(CE980)-(CF982=INT(RIGHT($F980, 1)))</f>
        <v>0</v>
      </c>
      <c r="CH980" s="45">
        <f t="shared" si="22857"/>
        <v>0</v>
      </c>
    </row>
    <row r="981" spans="1:86" x14ac:dyDescent="0.25">
      <c r="A981" s="56" t="s">
        <v>119</v>
      </c>
      <c r="B981" s="57">
        <f t="shared" ref="B981" ca="1" si="22903">roleHours(G977:CH983, "MCC")</f>
        <v>0</v>
      </c>
      <c r="C981" s="14">
        <f t="shared" ca="1" si="22873"/>
        <v>0</v>
      </c>
      <c r="D981" s="14" t="s">
        <v>260</v>
      </c>
      <c r="E981" s="20">
        <v>0.75</v>
      </c>
      <c r="F981" s="51" t="s">
        <v>132</v>
      </c>
      <c r="G981" s="36"/>
      <c r="H981" s="37"/>
      <c r="I981" s="44">
        <f t="shared" ref="I981" si="22904">parseTime(G981)-(H982=INT(RIGHT($F981, 1)))</f>
        <v>0</v>
      </c>
      <c r="J981" s="45">
        <f t="shared" si="22825"/>
        <v>0</v>
      </c>
      <c r="K981" s="36"/>
      <c r="L981" s="37"/>
      <c r="M981" s="44">
        <f t="shared" ref="M981" si="22905">parseTime(K981)-(L982=INT(RIGHT($F981, 1)))</f>
        <v>0</v>
      </c>
      <c r="N981" s="45">
        <f t="shared" si="22827"/>
        <v>0</v>
      </c>
      <c r="O981" s="36"/>
      <c r="P981" s="37"/>
      <c r="Q981" s="44">
        <f t="shared" ref="Q981" si="22906">parseTime(O981)-(P982=INT(RIGHT($F981, 1)))</f>
        <v>0</v>
      </c>
      <c r="R981" s="45">
        <f t="shared" si="22829"/>
        <v>0</v>
      </c>
      <c r="S981" s="36"/>
      <c r="T981" s="37"/>
      <c r="U981" s="44">
        <f t="shared" ref="U981" si="22907">parseTime(S981)-(T982=INT(RIGHT($F981, 1)))</f>
        <v>0</v>
      </c>
      <c r="V981" s="45">
        <f t="shared" si="22831"/>
        <v>0</v>
      </c>
      <c r="W981" s="36"/>
      <c r="X981" s="37"/>
      <c r="Y981" s="44">
        <f t="shared" ref="Y981" si="22908">parseTime(W981)-(X982=INT(RIGHT($F981, 1)))</f>
        <v>0</v>
      </c>
      <c r="Z981" s="45">
        <f t="shared" si="22833"/>
        <v>0</v>
      </c>
      <c r="AA981" s="36"/>
      <c r="AB981" s="37"/>
      <c r="AC981" s="44">
        <f t="shared" ref="AC981" si="22909">parseTime(AA981)-(AB982=INT(RIGHT($F981, 1)))</f>
        <v>0</v>
      </c>
      <c r="AD981" s="45">
        <f t="shared" si="22835"/>
        <v>0</v>
      </c>
      <c r="AE981" s="36"/>
      <c r="AF981" s="37"/>
      <c r="AG981" s="44">
        <f t="shared" ref="AG981" si="22910">parseTime(AE981)-(AF982=INT(RIGHT($F981, 1)))</f>
        <v>0</v>
      </c>
      <c r="AH981" s="45">
        <f t="shared" si="22837"/>
        <v>0</v>
      </c>
      <c r="AI981" s="36"/>
      <c r="AJ981" s="37"/>
      <c r="AK981" s="44">
        <f>parseTime(AI981)-(AJ982=INT(RIGHT($F981, 1)))</f>
        <v>0</v>
      </c>
      <c r="AL981" s="45">
        <f t="shared" si="22838"/>
        <v>0</v>
      </c>
      <c r="AM981" s="36"/>
      <c r="AN981" s="37"/>
      <c r="AO981" s="44">
        <f t="shared" ref="AO981" si="22911">parseTime(AM981)-(AN982=INT(RIGHT($F981, 1)))</f>
        <v>0</v>
      </c>
      <c r="AP981" s="45">
        <f t="shared" si="22840"/>
        <v>0</v>
      </c>
      <c r="AQ981" s="36"/>
      <c r="AR981" s="37"/>
      <c r="AS981" s="44">
        <f t="shared" ref="AS981" si="22912">parseTime(AQ981)-(AR982=INT(RIGHT($F981, 1)))</f>
        <v>0</v>
      </c>
      <c r="AT981" s="45">
        <f t="shared" si="22842"/>
        <v>0</v>
      </c>
      <c r="AU981" s="36"/>
      <c r="AV981" s="37"/>
      <c r="AW981" s="44">
        <f>parseTime(AU981)-(AV982=INT(RIGHT($F981, 1)))</f>
        <v>0</v>
      </c>
      <c r="AX981" s="45">
        <f t="shared" si="22843"/>
        <v>0</v>
      </c>
      <c r="AY981" s="36"/>
      <c r="AZ981" s="37"/>
      <c r="BA981" s="44">
        <f>parseTime(AY981)-(AZ982=INT(RIGHT($F981, 1)))</f>
        <v>0</v>
      </c>
      <c r="BB981" s="45">
        <f t="shared" si="22844"/>
        <v>0</v>
      </c>
      <c r="BC981" s="36"/>
      <c r="BD981" s="37"/>
      <c r="BE981" s="44">
        <f>parseTime(BC981)-(BD982=INT(RIGHT($F981, 1)))</f>
        <v>0</v>
      </c>
      <c r="BF981" s="45">
        <f t="shared" si="22845"/>
        <v>0</v>
      </c>
      <c r="BG981" s="36"/>
      <c r="BH981" s="37"/>
      <c r="BI981" s="44">
        <f>parseTime(BG981)-(BH982=INT(RIGHT($F981, 1)))</f>
        <v>0</v>
      </c>
      <c r="BJ981" s="45">
        <f t="shared" si="22846"/>
        <v>0</v>
      </c>
      <c r="BK981" s="36"/>
      <c r="BL981" s="37"/>
      <c r="BM981" s="44">
        <f>parseTime(BK981)-(BL982=INT(RIGHT($F981, 1)))</f>
        <v>0</v>
      </c>
      <c r="BN981" s="45">
        <f t="shared" si="22847"/>
        <v>0</v>
      </c>
      <c r="BO981" s="36"/>
      <c r="BP981" s="37"/>
      <c r="BQ981" s="44">
        <f t="shared" ref="BQ981" si="22913">parseTime(BO981)-(BP982=INT(RIGHT($F981, 1)))</f>
        <v>0</v>
      </c>
      <c r="BR981" s="45">
        <f t="shared" si="22849"/>
        <v>0</v>
      </c>
      <c r="BS981" s="36"/>
      <c r="BT981" s="37"/>
      <c r="BU981" s="44">
        <f t="shared" ref="BU981" si="22914">parseTime(BS981)-(BT982=INT(RIGHT($F981, 1)))</f>
        <v>0</v>
      </c>
      <c r="BV981" s="45">
        <f t="shared" si="22851"/>
        <v>0</v>
      </c>
      <c r="BW981" s="36"/>
      <c r="BX981" s="37"/>
      <c r="BY981" s="44">
        <f t="shared" ref="BY981" si="22915">parseTime(BW981)-(BX982=INT(RIGHT($F981, 1)))</f>
        <v>0</v>
      </c>
      <c r="BZ981" s="45">
        <f t="shared" si="22853"/>
        <v>0</v>
      </c>
      <c r="CA981" s="36"/>
      <c r="CB981" s="37"/>
      <c r="CC981" s="44">
        <f t="shared" ref="CC981" si="22916">parseTime(CA981)-(CB982=INT(RIGHT($F981, 1)))</f>
        <v>0</v>
      </c>
      <c r="CD981" s="45">
        <f t="shared" si="22855"/>
        <v>0</v>
      </c>
      <c r="CE981" s="36"/>
      <c r="CF981" s="37"/>
      <c r="CG981" s="44">
        <f t="shared" ref="CG981" si="22917">parseTime(CE981)-(CF982=INT(RIGHT($F981, 1)))</f>
        <v>0</v>
      </c>
      <c r="CH981" s="45">
        <f t="shared" si="22857"/>
        <v>0</v>
      </c>
    </row>
    <row r="982" spans="1:86" x14ac:dyDescent="0.25">
      <c r="A982" s="56"/>
      <c r="B982" s="57"/>
      <c r="C982" s="14">
        <f t="shared" si="22873"/>
        <v>0</v>
      </c>
      <c r="D982" s="14"/>
      <c r="E982" s="20">
        <f t="shared" ref="E982" si="22918">((7.5/2)-0.5+E981)*8</f>
        <v>32</v>
      </c>
      <c r="F982" s="51"/>
      <c r="G982" s="46" t="s">
        <v>134</v>
      </c>
      <c r="H982" s="38">
        <f t="shared" ref="H982" si="22919">lunchAdjust(G977:H981)</f>
        <v>0</v>
      </c>
      <c r="I982" s="48" t="s">
        <v>0</v>
      </c>
      <c r="J982" s="39">
        <f t="shared" ref="J982" si="22920">SUMPRODUCT(I977:I981*J977:J981)</f>
        <v>0</v>
      </c>
      <c r="K982" s="46" t="s">
        <v>134</v>
      </c>
      <c r="L982" s="38">
        <f t="shared" ref="L982" si="22921">lunchAdjust(K977:L981)</f>
        <v>0</v>
      </c>
      <c r="M982" s="48" t="s">
        <v>0</v>
      </c>
      <c r="N982" s="39">
        <f t="shared" ref="N982" si="22922">SUMPRODUCT(M977:M981*N977:N981)</f>
        <v>0</v>
      </c>
      <c r="O982" s="46" t="s">
        <v>134</v>
      </c>
      <c r="P982" s="38">
        <f t="shared" ref="P982" si="22923">lunchAdjust(O977:P981)</f>
        <v>0</v>
      </c>
      <c r="Q982" s="48" t="s">
        <v>0</v>
      </c>
      <c r="R982" s="39">
        <f t="shared" ref="R982" si="22924">SUMPRODUCT(Q977:Q981*R977:R981)</f>
        <v>0</v>
      </c>
      <c r="S982" s="46" t="s">
        <v>134</v>
      </c>
      <c r="T982" s="38">
        <f t="shared" ref="T982" si="22925">lunchAdjust(S977:T981)</f>
        <v>0</v>
      </c>
      <c r="U982" s="48" t="s">
        <v>0</v>
      </c>
      <c r="V982" s="39">
        <f t="shared" ref="V982" si="22926">SUMPRODUCT(U977:U981*V977:V981)</f>
        <v>0</v>
      </c>
      <c r="W982" s="46" t="s">
        <v>134</v>
      </c>
      <c r="X982" s="38">
        <f t="shared" ref="X982" si="22927">lunchAdjust(W977:X981)</f>
        <v>0</v>
      </c>
      <c r="Y982" s="48" t="s">
        <v>0</v>
      </c>
      <c r="Z982" s="39">
        <f t="shared" ref="Z982" si="22928">SUMPRODUCT(Y977:Y981*Z977:Z981)</f>
        <v>0</v>
      </c>
      <c r="AA982" s="46" t="s">
        <v>134</v>
      </c>
      <c r="AB982" s="38">
        <f t="shared" ref="AB982" si="22929">lunchAdjust(AA977:AB981)</f>
        <v>0</v>
      </c>
      <c r="AC982" s="48" t="s">
        <v>0</v>
      </c>
      <c r="AD982" s="39">
        <f t="shared" ref="AD982" si="22930">SUMPRODUCT(AC977:AC981*AD977:AD981)</f>
        <v>0</v>
      </c>
      <c r="AE982" s="46" t="s">
        <v>134</v>
      </c>
      <c r="AF982" s="38">
        <f t="shared" ref="AF982" si="22931">lunchAdjust(AE977:AF981)</f>
        <v>0</v>
      </c>
      <c r="AG982" s="48" t="s">
        <v>0</v>
      </c>
      <c r="AH982" s="39">
        <f t="shared" ref="AH982" si="22932">SUMPRODUCT(AG977:AG981*AH977:AH981)</f>
        <v>0</v>
      </c>
      <c r="AI982" s="46" t="s">
        <v>134</v>
      </c>
      <c r="AJ982" s="38">
        <f t="shared" ref="AJ982" si="22933">lunchAdjust(AI977:AJ981)</f>
        <v>1</v>
      </c>
      <c r="AK982" s="48" t="s">
        <v>0</v>
      </c>
      <c r="AL982" s="39">
        <f t="shared" ref="AL982" si="22934">SUMPRODUCT(AK977:AK981*AL977:AL981)</f>
        <v>8</v>
      </c>
      <c r="AM982" s="46" t="s">
        <v>134</v>
      </c>
      <c r="AN982" s="38">
        <f t="shared" ref="AN982" si="22935">lunchAdjust(AM977:AN981)</f>
        <v>0</v>
      </c>
      <c r="AO982" s="48" t="s">
        <v>0</v>
      </c>
      <c r="AP982" s="39">
        <f t="shared" ref="AP982" si="22936">SUMPRODUCT(AO977:AO981*AP977:AP981)</f>
        <v>0</v>
      </c>
      <c r="AQ982" s="46" t="s">
        <v>134</v>
      </c>
      <c r="AR982" s="38">
        <f t="shared" ref="AR982" si="22937">lunchAdjust(AQ977:AR981)</f>
        <v>0</v>
      </c>
      <c r="AS982" s="48" t="s">
        <v>0</v>
      </c>
      <c r="AT982" s="39">
        <f t="shared" ref="AT982" si="22938">SUMPRODUCT(AS977:AS981*AT977:AT981)</f>
        <v>0</v>
      </c>
      <c r="AU982" s="46" t="s">
        <v>134</v>
      </c>
      <c r="AV982" s="38">
        <f t="shared" ref="AV982" si="22939">lunchAdjust(AU977:AV981)</f>
        <v>0</v>
      </c>
      <c r="AW982" s="48" t="s">
        <v>0</v>
      </c>
      <c r="AX982" s="39">
        <f t="shared" ref="AX982" si="22940">SUMPRODUCT(AW977:AW981*AX977:AX981)</f>
        <v>0</v>
      </c>
      <c r="AY982" s="46" t="s">
        <v>134</v>
      </c>
      <c r="AZ982" s="38">
        <f t="shared" ref="AZ982" si="22941">lunchAdjust(AY977:AZ981)</f>
        <v>0</v>
      </c>
      <c r="BA982" s="48" t="s">
        <v>0</v>
      </c>
      <c r="BB982" s="39">
        <f t="shared" ref="BB982" si="22942">SUMPRODUCT(BA977:BA981*BB977:BB981)</f>
        <v>0</v>
      </c>
      <c r="BC982" s="46" t="s">
        <v>134</v>
      </c>
      <c r="BD982" s="38">
        <f t="shared" ref="BD982" si="22943">lunchAdjust(BC977:BD981)</f>
        <v>0</v>
      </c>
      <c r="BE982" s="48" t="s">
        <v>0</v>
      </c>
      <c r="BF982" s="39">
        <f t="shared" ref="BF982" si="22944">SUMPRODUCT(BE977:BE981*BF977:BF981)</f>
        <v>0</v>
      </c>
      <c r="BG982" s="46" t="s">
        <v>134</v>
      </c>
      <c r="BH982" s="38">
        <f t="shared" ref="BH982" si="22945">lunchAdjust(BG977:BH981)</f>
        <v>0</v>
      </c>
      <c r="BI982" s="48" t="s">
        <v>0</v>
      </c>
      <c r="BJ982" s="39">
        <f t="shared" ref="BJ982" si="22946">SUMPRODUCT(BI977:BI981*BJ977:BJ981)</f>
        <v>0</v>
      </c>
      <c r="BK982" s="46" t="s">
        <v>134</v>
      </c>
      <c r="BL982" s="38">
        <f t="shared" ref="BL982" si="22947">lunchAdjust(BK977:BL981)</f>
        <v>0</v>
      </c>
      <c r="BM982" s="48" t="s">
        <v>0</v>
      </c>
      <c r="BN982" s="39">
        <f t="shared" ref="BN982" si="22948">SUMPRODUCT(BM977:BM981*BN977:BN981)</f>
        <v>0</v>
      </c>
      <c r="BO982" s="46" t="s">
        <v>134</v>
      </c>
      <c r="BP982" s="38">
        <f t="shared" ref="BP982" si="22949">lunchAdjust(BO977:BP981)</f>
        <v>0</v>
      </c>
      <c r="BQ982" s="48" t="s">
        <v>0</v>
      </c>
      <c r="BR982" s="39">
        <f t="shared" ref="BR982" si="22950">SUMPRODUCT(BQ977:BQ981*BR977:BR981)</f>
        <v>0</v>
      </c>
      <c r="BS982" s="46" t="s">
        <v>134</v>
      </c>
      <c r="BT982" s="38">
        <f t="shared" ref="BT982" si="22951">lunchAdjust(BS977:BT981)</f>
        <v>0</v>
      </c>
      <c r="BU982" s="48" t="s">
        <v>0</v>
      </c>
      <c r="BV982" s="39">
        <f t="shared" ref="BV982" si="22952">SUMPRODUCT(BU977:BU981*BV977:BV981)</f>
        <v>0</v>
      </c>
      <c r="BW982" s="46" t="s">
        <v>134</v>
      </c>
      <c r="BX982" s="38">
        <f t="shared" ref="BX982" si="22953">lunchAdjust(BW977:BX981)</f>
        <v>0</v>
      </c>
      <c r="BY982" s="48" t="s">
        <v>0</v>
      </c>
      <c r="BZ982" s="39">
        <f t="shared" ref="BZ982" si="22954">SUMPRODUCT(BY977:BY981*BZ977:BZ981)</f>
        <v>0</v>
      </c>
      <c r="CA982" s="46" t="s">
        <v>134</v>
      </c>
      <c r="CB982" s="38">
        <f t="shared" ref="CB982" si="22955">lunchAdjust(CA977:CB981)</f>
        <v>0</v>
      </c>
      <c r="CC982" s="48" t="s">
        <v>0</v>
      </c>
      <c r="CD982" s="39">
        <f t="shared" ref="CD982" si="22956">SUMPRODUCT(CC977:CC981*CD977:CD981)</f>
        <v>0</v>
      </c>
      <c r="CE982" s="46" t="s">
        <v>134</v>
      </c>
      <c r="CF982" s="38">
        <f t="shared" ref="CF982" si="22957">lunchAdjust(CE977:CF981)</f>
        <v>0</v>
      </c>
      <c r="CG982" s="48" t="s">
        <v>0</v>
      </c>
      <c r="CH982" s="39">
        <f t="shared" ref="CH982" si="22958">SUMPRODUCT(CG977:CG981*CH977:CH981)</f>
        <v>0</v>
      </c>
    </row>
    <row r="983" spans="1:86" ht="15.75" thickBot="1" x14ac:dyDescent="0.3">
      <c r="A983" s="58" t="s">
        <v>121</v>
      </c>
      <c r="B983" s="59">
        <f t="shared" ref="B983" ca="1" si="22959">roleHours(G977:CH983, "OUT")</f>
        <v>0</v>
      </c>
      <c r="C983" s="54" t="s">
        <v>137</v>
      </c>
      <c r="D983" s="22">
        <f t="shared" ref="D983" ca="1" si="22960">roleHours(G977:CH983, "PTO")</f>
        <v>0</v>
      </c>
      <c r="E983" s="23">
        <f t="shared" ref="E983" ca="1" si="22961">E982-B978</f>
        <v>24</v>
      </c>
      <c r="F983" s="52"/>
      <c r="G983" s="47" t="s">
        <v>39</v>
      </c>
      <c r="H983" s="40">
        <f t="shared" si="22444"/>
        <v>0</v>
      </c>
      <c r="I983" s="49" t="s">
        <v>135</v>
      </c>
      <c r="J983" s="41">
        <f t="shared" ref="J983" si="22962">J982*G$4</f>
        <v>0</v>
      </c>
      <c r="K983" s="47" t="s">
        <v>39</v>
      </c>
      <c r="L983" s="40">
        <f t="shared" ref="L983" si="22963">SUMPRODUCT(M977:M981*(L977:L981="PTO"))+SUMPRODUCT(M977:M981*(L977:L981="HOL"))</f>
        <v>0</v>
      </c>
      <c r="M983" s="49" t="s">
        <v>135</v>
      </c>
      <c r="N983" s="41">
        <f t="shared" ref="N983" si="22964">N982*K$4</f>
        <v>0</v>
      </c>
      <c r="O983" s="47" t="s">
        <v>39</v>
      </c>
      <c r="P983" s="40">
        <f t="shared" ref="P983" si="22965">SUMPRODUCT(Q977:Q981*(P977:P981="PTO"))+SUMPRODUCT(Q977:Q981*(P977:P981="HOL"))</f>
        <v>0</v>
      </c>
      <c r="Q983" s="49" t="s">
        <v>135</v>
      </c>
      <c r="R983" s="41">
        <f t="shared" ref="R983" si="22966">R982*O$4</f>
        <v>0</v>
      </c>
      <c r="S983" s="47" t="s">
        <v>39</v>
      </c>
      <c r="T983" s="40">
        <f t="shared" ref="T983" si="22967">SUMPRODUCT(U977:U981*(T977:T981="PTO"))+SUMPRODUCT(U977:U981*(T977:T981="HOL"))</f>
        <v>0</v>
      </c>
      <c r="U983" s="49" t="s">
        <v>135</v>
      </c>
      <c r="V983" s="41">
        <f t="shared" ref="V983" si="22968">V982*S$4</f>
        <v>0</v>
      </c>
      <c r="W983" s="47" t="s">
        <v>39</v>
      </c>
      <c r="X983" s="40">
        <f t="shared" ref="X983" si="22969">SUMPRODUCT(Y977:Y981*(X977:X981="PTO"))+SUMPRODUCT(Y977:Y981*(X977:X981="HOL"))</f>
        <v>0</v>
      </c>
      <c r="Y983" s="49" t="s">
        <v>135</v>
      </c>
      <c r="Z983" s="41">
        <f t="shared" ref="Z983" si="22970">Z982*W$4</f>
        <v>0</v>
      </c>
      <c r="AA983" s="47" t="s">
        <v>39</v>
      </c>
      <c r="AB983" s="40">
        <f t="shared" ref="AB983" si="22971">SUMPRODUCT(AC977:AC981*(AB977:AB981="PTO"))+SUMPRODUCT(AC977:AC981*(AB977:AB981="HOL"))</f>
        <v>0</v>
      </c>
      <c r="AC983" s="49" t="s">
        <v>135</v>
      </c>
      <c r="AD983" s="41">
        <f t="shared" ref="AD983" si="22972">AD982*AA$4</f>
        <v>0</v>
      </c>
      <c r="AE983" s="47" t="s">
        <v>39</v>
      </c>
      <c r="AF983" s="40">
        <f t="shared" ref="AF983" si="22973">SUMPRODUCT(AG977:AG981*(AF977:AF981="PTO"))+SUMPRODUCT(AG977:AG981*(AF977:AF981="HOL"))</f>
        <v>0</v>
      </c>
      <c r="AG983" s="49" t="s">
        <v>135</v>
      </c>
      <c r="AH983" s="41">
        <f t="shared" ref="AH983" si="22974">AH982*AE$4</f>
        <v>0</v>
      </c>
      <c r="AI983" s="47" t="s">
        <v>39</v>
      </c>
      <c r="AJ983" s="40">
        <f t="shared" ref="AJ983" si="22975">SUMPRODUCT(AK977:AK981*(AJ977:AJ981="PTO"))+SUMPRODUCT(AK977:AK981*(AJ977:AJ981="HOL"))</f>
        <v>0</v>
      </c>
      <c r="AK983" s="49" t="s">
        <v>135</v>
      </c>
      <c r="AL983" s="41">
        <f>AL982*AI$4</f>
        <v>8</v>
      </c>
      <c r="AM983" s="47" t="s">
        <v>39</v>
      </c>
      <c r="AN983" s="40">
        <f t="shared" ref="AN983" si="22976">SUMPRODUCT(AO977:AO981*(AN977:AN981="PTO"))+SUMPRODUCT(AO977:AO981*(AN977:AN981="HOL"))</f>
        <v>0</v>
      </c>
      <c r="AO983" s="49" t="s">
        <v>135</v>
      </c>
      <c r="AP983" s="41">
        <f t="shared" ref="AP983" si="22977">AP982*AM$4</f>
        <v>0</v>
      </c>
      <c r="AQ983" s="47" t="s">
        <v>39</v>
      </c>
      <c r="AR983" s="40">
        <f t="shared" ref="AR983" si="22978">SUMPRODUCT(AS977:AS981*(AR977:AR981="PTO"))+SUMPRODUCT(AS977:AS981*(AR977:AR981="HOL"))</f>
        <v>0</v>
      </c>
      <c r="AS983" s="49" t="s">
        <v>135</v>
      </c>
      <c r="AT983" s="41">
        <f t="shared" ref="AT983" si="22979">AT982*AQ$4</f>
        <v>0</v>
      </c>
      <c r="AU983" s="47" t="s">
        <v>39</v>
      </c>
      <c r="AV983" s="40">
        <f t="shared" ref="AV983" si="22980">SUMPRODUCT(AW977:AW981*(AV977:AV981="PTO"))+SUMPRODUCT(AW977:AW981*(AV977:AV981="HOL"))</f>
        <v>0</v>
      </c>
      <c r="AW983" s="49" t="s">
        <v>135</v>
      </c>
      <c r="AX983" s="41">
        <f>AX982*AU$4</f>
        <v>0</v>
      </c>
      <c r="AY983" s="47" t="s">
        <v>39</v>
      </c>
      <c r="AZ983" s="40">
        <f t="shared" ref="AZ983" si="22981">SUMPRODUCT(BA977:BA981*(AZ977:AZ981="PTO"))+SUMPRODUCT(BA977:BA981*(AZ977:AZ981="HOL"))</f>
        <v>0</v>
      </c>
      <c r="BA983" s="49" t="s">
        <v>135</v>
      </c>
      <c r="BB983" s="41">
        <f>BB982*AY$4</f>
        <v>0</v>
      </c>
      <c r="BC983" s="47" t="s">
        <v>39</v>
      </c>
      <c r="BD983" s="40">
        <f t="shared" ref="BD983" si="22982">SUMPRODUCT(BE977:BE981*(BD977:BD981="PTO"))+SUMPRODUCT(BE977:BE981*(BD977:BD981="HOL"))</f>
        <v>0</v>
      </c>
      <c r="BE983" s="49" t="s">
        <v>135</v>
      </c>
      <c r="BF983" s="41">
        <f>BF982*BC$4</f>
        <v>0</v>
      </c>
      <c r="BG983" s="47" t="s">
        <v>39</v>
      </c>
      <c r="BH983" s="40">
        <f t="shared" ref="BH983" si="22983">SUMPRODUCT(BI977:BI981*(BH977:BH981="PTO"))+SUMPRODUCT(BI977:BI981*(BH977:BH981="HOL"))</f>
        <v>0</v>
      </c>
      <c r="BI983" s="49" t="s">
        <v>135</v>
      </c>
      <c r="BJ983" s="41">
        <f>BJ982*BG$4</f>
        <v>0</v>
      </c>
      <c r="BK983" s="47" t="s">
        <v>39</v>
      </c>
      <c r="BL983" s="40">
        <f t="shared" ref="BL983" si="22984">SUMPRODUCT(BM977:BM981*(BL977:BL981="PTO"))+SUMPRODUCT(BM977:BM981*(BL977:BL981="HOL"))</f>
        <v>0</v>
      </c>
      <c r="BM983" s="49" t="s">
        <v>135</v>
      </c>
      <c r="BN983" s="41">
        <f>BN982*BK$4</f>
        <v>0</v>
      </c>
      <c r="BO983" s="47" t="s">
        <v>39</v>
      </c>
      <c r="BP983" s="40">
        <f t="shared" ref="BP983" si="22985">SUMPRODUCT(BQ977:BQ981*(BP977:BP981="PTO"))+SUMPRODUCT(BQ977:BQ981*(BP977:BP981="HOL"))</f>
        <v>0</v>
      </c>
      <c r="BQ983" s="49" t="s">
        <v>135</v>
      </c>
      <c r="BR983" s="41">
        <f t="shared" ref="BR983" si="22986">BR982*BO$4</f>
        <v>0</v>
      </c>
      <c r="BS983" s="47" t="s">
        <v>39</v>
      </c>
      <c r="BT983" s="40">
        <f t="shared" ref="BT983" si="22987">SUMPRODUCT(BU977:BU981*(BT977:BT981="PTO"))+SUMPRODUCT(BU977:BU981*(BT977:BT981="HOL"))</f>
        <v>0</v>
      </c>
      <c r="BU983" s="49" t="s">
        <v>135</v>
      </c>
      <c r="BV983" s="41">
        <f t="shared" ref="BV983" si="22988">BV982*BS$4</f>
        <v>0</v>
      </c>
      <c r="BW983" s="47" t="s">
        <v>39</v>
      </c>
      <c r="BX983" s="40">
        <f t="shared" ref="BX983" si="22989">SUMPRODUCT(BY977:BY981*(BX977:BX981="PTO"))+SUMPRODUCT(BY977:BY981*(BX977:BX981="HOL"))</f>
        <v>0</v>
      </c>
      <c r="BY983" s="49" t="s">
        <v>135</v>
      </c>
      <c r="BZ983" s="41">
        <f t="shared" ref="BZ983" si="22990">BZ982*BW$4</f>
        <v>0</v>
      </c>
      <c r="CA983" s="47" t="s">
        <v>39</v>
      </c>
      <c r="CB983" s="40">
        <f t="shared" ref="CB983" si="22991">SUMPRODUCT(CC977:CC981*(CB977:CB981="PTO"))+SUMPRODUCT(CC977:CC981*(CB977:CB981="HOL"))</f>
        <v>0</v>
      </c>
      <c r="CC983" s="49" t="s">
        <v>135</v>
      </c>
      <c r="CD983" s="41">
        <f t="shared" ref="CD983" si="22992">CD982*CA$4</f>
        <v>0</v>
      </c>
      <c r="CE983" s="47" t="s">
        <v>39</v>
      </c>
      <c r="CF983" s="40">
        <f t="shared" ref="CF983" si="22993">SUMPRODUCT(CG977:CG981*(CF977:CF981="PTO"))+SUMPRODUCT(CG977:CG981*(CF977:CF981="HOL"))</f>
        <v>0</v>
      </c>
      <c r="CG983" s="49" t="s">
        <v>135</v>
      </c>
      <c r="CH983" s="41">
        <f t="shared" ref="CH983" si="22994">CH982*CE$4</f>
        <v>0</v>
      </c>
    </row>
    <row r="984" spans="1:86" x14ac:dyDescent="0.25">
      <c r="A984" s="70" t="s">
        <v>133</v>
      </c>
      <c r="B984" s="71">
        <f t="shared" ref="B984" ca="1" si="22995">D984-B985</f>
        <v>0</v>
      </c>
      <c r="C984" s="72" t="s">
        <v>122</v>
      </c>
      <c r="D984" s="71">
        <f>IFERROR(INDEX(Holidays[FTE], MATCH(Entry!E984, Holidays[Date], 0)), 1)*8*INDEX(FTEguide[[1]:[12]], MATCH(Entry!E985, FTEguide[Weekday], 0), IF(Entry!E987&gt;0, Entry!E987, MONTH(Entry!E984)))</f>
        <v>0</v>
      </c>
      <c r="E984" s="60">
        <f t="shared" si="21961"/>
        <v>43968</v>
      </c>
      <c r="F984" s="50" t="s">
        <v>128</v>
      </c>
      <c r="G984" s="34"/>
      <c r="H984" s="35"/>
      <c r="I984" s="42">
        <f t="shared" ref="I984" si="22996">parseTime(G984)-(H989=INT(RIGHT($F984, 1)))</f>
        <v>0</v>
      </c>
      <c r="J984" s="43">
        <f t="shared" ref="J984:J988" si="22997">isClocked(H984)</f>
        <v>0</v>
      </c>
      <c r="K984" s="34"/>
      <c r="L984" s="35"/>
      <c r="M984" s="42">
        <f t="shared" ref="M984" si="22998">parseTime(K984)-(L989=INT(RIGHT($F984, 1)))</f>
        <v>0</v>
      </c>
      <c r="N984" s="43">
        <f t="shared" ref="N984:N988" si="22999">isClocked(L984)</f>
        <v>0</v>
      </c>
      <c r="O984" s="34"/>
      <c r="P984" s="35"/>
      <c r="Q984" s="42">
        <f t="shared" ref="Q984" si="23000">parseTime(O984)-(P989=INT(RIGHT($F984, 1)))</f>
        <v>0</v>
      </c>
      <c r="R984" s="43">
        <f t="shared" ref="R984:R988" si="23001">isClocked(P984)</f>
        <v>0</v>
      </c>
      <c r="S984" s="34"/>
      <c r="T984" s="35"/>
      <c r="U984" s="42">
        <f t="shared" ref="U984" si="23002">parseTime(S984)-(T989=INT(RIGHT($F984, 1)))</f>
        <v>0</v>
      </c>
      <c r="V984" s="43">
        <f t="shared" ref="V984:V988" si="23003">isClocked(T984)</f>
        <v>0</v>
      </c>
      <c r="W984" s="34"/>
      <c r="X984" s="35"/>
      <c r="Y984" s="42">
        <f t="shared" ref="Y984" si="23004">parseTime(W984)-(X989=INT(RIGHT($F984, 1)))</f>
        <v>0</v>
      </c>
      <c r="Z984" s="43">
        <f t="shared" ref="Z984:Z988" si="23005">isClocked(X984)</f>
        <v>0</v>
      </c>
      <c r="AA984" s="34"/>
      <c r="AB984" s="35"/>
      <c r="AC984" s="42">
        <f t="shared" ref="AC984" si="23006">parseTime(AA984)-(AB989=INT(RIGHT($F984, 1)))</f>
        <v>0</v>
      </c>
      <c r="AD984" s="43">
        <f t="shared" ref="AD984:AD988" si="23007">isClocked(AB984)</f>
        <v>0</v>
      </c>
      <c r="AE984" s="34"/>
      <c r="AF984" s="35"/>
      <c r="AG984" s="42">
        <f t="shared" ref="AG984" si="23008">parseTime(AE984)-(AF989=INT(RIGHT($F984, 1)))</f>
        <v>0</v>
      </c>
      <c r="AH984" s="43">
        <f t="shared" ref="AH984:AH988" si="23009">isClocked(AF984)</f>
        <v>0</v>
      </c>
      <c r="AI984" s="34"/>
      <c r="AJ984" s="35"/>
      <c r="AK984" s="42">
        <f>parseTime(AI984)-(AJ989=INT(RIGHT($F984, 1)))</f>
        <v>0</v>
      </c>
      <c r="AL984" s="43">
        <f t="shared" ref="AL984:AL988" si="23010">isClocked(AJ984)</f>
        <v>0</v>
      </c>
      <c r="AM984" s="34"/>
      <c r="AN984" s="35"/>
      <c r="AO984" s="42">
        <f t="shared" ref="AO984" si="23011">parseTime(AM984)-(AN989=INT(RIGHT($F984, 1)))</f>
        <v>0</v>
      </c>
      <c r="AP984" s="43">
        <f t="shared" ref="AP984:AP988" si="23012">isClocked(AN984)</f>
        <v>0</v>
      </c>
      <c r="AQ984" s="34"/>
      <c r="AR984" s="35"/>
      <c r="AS984" s="42">
        <f t="shared" ref="AS984" si="23013">parseTime(AQ984)-(AR989=INT(RIGHT($F984, 1)))</f>
        <v>0</v>
      </c>
      <c r="AT984" s="43">
        <f t="shared" ref="AT984:AT988" si="23014">isClocked(AR984)</f>
        <v>0</v>
      </c>
      <c r="AU984" s="34"/>
      <c r="AV984" s="35"/>
      <c r="AW984" s="42">
        <f>parseTime(AU984)-(AV989=INT(RIGHT($F984, 1)))</f>
        <v>0</v>
      </c>
      <c r="AX984" s="43">
        <f t="shared" ref="AX984:AX988" si="23015">isClocked(AV984)</f>
        <v>0</v>
      </c>
      <c r="AY984" s="34"/>
      <c r="AZ984" s="35"/>
      <c r="BA984" s="42">
        <f>parseTime(AY984)-(AZ989=INT(RIGHT($F984, 1)))</f>
        <v>0</v>
      </c>
      <c r="BB984" s="43">
        <f t="shared" ref="BB984:BB988" si="23016">isClocked(AZ984)</f>
        <v>0</v>
      </c>
      <c r="BC984" s="34"/>
      <c r="BD984" s="35"/>
      <c r="BE984" s="42">
        <f>parseTime(BC984)-(BD989=INT(RIGHT($F984, 1)))</f>
        <v>0</v>
      </c>
      <c r="BF984" s="43">
        <f t="shared" ref="BF984:BF988" si="23017">isClocked(BD984)</f>
        <v>0</v>
      </c>
      <c r="BG984" s="34"/>
      <c r="BH984" s="35"/>
      <c r="BI984" s="42">
        <f>parseTime(BG984)-(BH989=INT(RIGHT($F984, 1)))</f>
        <v>0</v>
      </c>
      <c r="BJ984" s="43">
        <f t="shared" ref="BJ984:BJ988" si="23018">isClocked(BH984)</f>
        <v>0</v>
      </c>
      <c r="BK984" s="34"/>
      <c r="BL984" s="35"/>
      <c r="BM984" s="42">
        <f>parseTime(BK984)-(BL989=INT(RIGHT($F984, 1)))</f>
        <v>0</v>
      </c>
      <c r="BN984" s="43">
        <f t="shared" ref="BN984:BN988" si="23019">isClocked(BL984)</f>
        <v>0</v>
      </c>
      <c r="BO984" s="34"/>
      <c r="BP984" s="35"/>
      <c r="BQ984" s="42">
        <f t="shared" ref="BQ984" si="23020">parseTime(BO984)-(BP989=INT(RIGHT($F984, 1)))</f>
        <v>0</v>
      </c>
      <c r="BR984" s="43">
        <f t="shared" ref="BR984:BR988" si="23021">isClocked(BP984)</f>
        <v>0</v>
      </c>
      <c r="BS984" s="34"/>
      <c r="BT984" s="35"/>
      <c r="BU984" s="42">
        <f t="shared" ref="BU984" si="23022">parseTime(BS984)-(BT989=INT(RIGHT($F984, 1)))</f>
        <v>0</v>
      </c>
      <c r="BV984" s="43">
        <f t="shared" ref="BV984:BV988" si="23023">isClocked(BT984)</f>
        <v>0</v>
      </c>
      <c r="BW984" s="34"/>
      <c r="BX984" s="35"/>
      <c r="BY984" s="42">
        <f t="shared" ref="BY984" si="23024">parseTime(BW984)-(BX989=INT(RIGHT($F984, 1)))</f>
        <v>0</v>
      </c>
      <c r="BZ984" s="43">
        <f t="shared" ref="BZ984:BZ988" si="23025">isClocked(BX984)</f>
        <v>0</v>
      </c>
      <c r="CA984" s="34"/>
      <c r="CB984" s="35"/>
      <c r="CC984" s="42">
        <f t="shared" ref="CC984" si="23026">parseTime(CA984)-(CB989=INT(RIGHT($F984, 1)))</f>
        <v>0</v>
      </c>
      <c r="CD984" s="43">
        <f t="shared" ref="CD984:CD988" si="23027">isClocked(CB984)</f>
        <v>0</v>
      </c>
      <c r="CE984" s="34"/>
      <c r="CF984" s="35"/>
      <c r="CG984" s="42">
        <f t="shared" ref="CG984" si="23028">parseTime(CE984)-(CF989=INT(RIGHT($F984, 1)))</f>
        <v>0</v>
      </c>
      <c r="CH984" s="43">
        <f t="shared" ref="CH984:CH988" si="23029">isClocked(CF984)</f>
        <v>0</v>
      </c>
    </row>
    <row r="985" spans="1:86" x14ac:dyDescent="0.25">
      <c r="A985" s="56" t="s">
        <v>0</v>
      </c>
      <c r="B985" s="57">
        <f t="shared" ca="1" si="21478"/>
        <v>0</v>
      </c>
      <c r="C985" s="14" t="s">
        <v>252</v>
      </c>
      <c r="D985" s="14">
        <f t="shared" si="22685"/>
        <v>-0.5</v>
      </c>
      <c r="E985" s="55" t="str">
        <f t="shared" si="21479"/>
        <v>Sunday</v>
      </c>
      <c r="F985" s="51" t="s">
        <v>129</v>
      </c>
      <c r="G985" s="36"/>
      <c r="H985" s="37"/>
      <c r="I985" s="44">
        <f t="shared" ref="I985" si="23030">parseTime(G985)-(H989=INT(RIGHT($F985, 1)))</f>
        <v>0</v>
      </c>
      <c r="J985" s="45">
        <f t="shared" si="22997"/>
        <v>0</v>
      </c>
      <c r="K985" s="36"/>
      <c r="L985" s="37"/>
      <c r="M985" s="44">
        <f t="shared" ref="M985" si="23031">parseTime(K985)-(L989=INT(RIGHT($F985, 1)))</f>
        <v>0</v>
      </c>
      <c r="N985" s="45">
        <f t="shared" si="22999"/>
        <v>0</v>
      </c>
      <c r="O985" s="36"/>
      <c r="P985" s="37"/>
      <c r="Q985" s="44">
        <f t="shared" ref="Q985" si="23032">parseTime(O985)-(P989=INT(RIGHT($F985, 1)))</f>
        <v>0</v>
      </c>
      <c r="R985" s="45">
        <f t="shared" si="23001"/>
        <v>0</v>
      </c>
      <c r="S985" s="36"/>
      <c r="T985" s="37"/>
      <c r="U985" s="44">
        <f t="shared" ref="U985" si="23033">parseTime(S985)-(T989=INT(RIGHT($F985, 1)))</f>
        <v>0</v>
      </c>
      <c r="V985" s="45">
        <f t="shared" si="23003"/>
        <v>0</v>
      </c>
      <c r="W985" s="36"/>
      <c r="X985" s="37"/>
      <c r="Y985" s="44">
        <f t="shared" ref="Y985" si="23034">parseTime(W985)-(X989=INT(RIGHT($F985, 1)))</f>
        <v>0</v>
      </c>
      <c r="Z985" s="45">
        <f t="shared" si="23005"/>
        <v>0</v>
      </c>
      <c r="AA985" s="36"/>
      <c r="AB985" s="37"/>
      <c r="AC985" s="44">
        <f t="shared" ref="AC985" si="23035">parseTime(AA985)-(AB989=INT(RIGHT($F985, 1)))</f>
        <v>0</v>
      </c>
      <c r="AD985" s="45">
        <f t="shared" si="23007"/>
        <v>0</v>
      </c>
      <c r="AE985" s="36"/>
      <c r="AF985" s="37"/>
      <c r="AG985" s="44">
        <f t="shared" ref="AG985" si="23036">parseTime(AE985)-(AF989=INT(RIGHT($F985, 1)))</f>
        <v>0</v>
      </c>
      <c r="AH985" s="45">
        <f t="shared" si="23009"/>
        <v>0</v>
      </c>
      <c r="AI985" s="36"/>
      <c r="AJ985" s="37"/>
      <c r="AK985" s="44">
        <f>parseTime(AI985)-(AJ989=INT(RIGHT($F985, 1)))</f>
        <v>0</v>
      </c>
      <c r="AL985" s="45">
        <f t="shared" si="23010"/>
        <v>0</v>
      </c>
      <c r="AM985" s="36"/>
      <c r="AN985" s="37"/>
      <c r="AO985" s="44">
        <f t="shared" ref="AO985" si="23037">parseTime(AM985)-(AN989=INT(RIGHT($F985, 1)))</f>
        <v>0</v>
      </c>
      <c r="AP985" s="45">
        <f t="shared" si="23012"/>
        <v>0</v>
      </c>
      <c r="AQ985" s="36"/>
      <c r="AR985" s="37"/>
      <c r="AS985" s="44">
        <f t="shared" ref="AS985" si="23038">parseTime(AQ985)-(AR989=INT(RIGHT($F985, 1)))</f>
        <v>0</v>
      </c>
      <c r="AT985" s="45">
        <f t="shared" si="23014"/>
        <v>0</v>
      </c>
      <c r="AU985" s="36"/>
      <c r="AV985" s="37"/>
      <c r="AW985" s="44">
        <f>parseTime(AU985)-(AV989=INT(RIGHT($F985, 1)))</f>
        <v>0</v>
      </c>
      <c r="AX985" s="45">
        <f t="shared" si="23015"/>
        <v>0</v>
      </c>
      <c r="AY985" s="36"/>
      <c r="AZ985" s="37"/>
      <c r="BA985" s="44">
        <f>parseTime(AY985)-(AZ989=INT(RIGHT($F985, 1)))</f>
        <v>0</v>
      </c>
      <c r="BB985" s="45">
        <f t="shared" si="23016"/>
        <v>0</v>
      </c>
      <c r="BC985" s="36"/>
      <c r="BD985" s="37"/>
      <c r="BE985" s="44">
        <f>parseTime(BC985)-(BD989=INT(RIGHT($F985, 1)))</f>
        <v>0</v>
      </c>
      <c r="BF985" s="45">
        <f t="shared" si="23017"/>
        <v>0</v>
      </c>
      <c r="BG985" s="36"/>
      <c r="BH985" s="37"/>
      <c r="BI985" s="44">
        <f>parseTime(BG985)-(BH989=INT(RIGHT($F985, 1)))</f>
        <v>0</v>
      </c>
      <c r="BJ985" s="45">
        <f t="shared" si="23018"/>
        <v>0</v>
      </c>
      <c r="BK985" s="36"/>
      <c r="BL985" s="37"/>
      <c r="BM985" s="44">
        <f>parseTime(BK985)-(BL989=INT(RIGHT($F985, 1)))</f>
        <v>0</v>
      </c>
      <c r="BN985" s="45">
        <f t="shared" si="23019"/>
        <v>0</v>
      </c>
      <c r="BO985" s="36"/>
      <c r="BP985" s="37"/>
      <c r="BQ985" s="44">
        <f t="shared" ref="BQ985" si="23039">parseTime(BO985)-(BP989=INT(RIGHT($F985, 1)))</f>
        <v>0</v>
      </c>
      <c r="BR985" s="45">
        <f t="shared" si="23021"/>
        <v>0</v>
      </c>
      <c r="BS985" s="36"/>
      <c r="BT985" s="37"/>
      <c r="BU985" s="44">
        <f t="shared" ref="BU985" si="23040">parseTime(BS985)-(BT989=INT(RIGHT($F985, 1)))</f>
        <v>0</v>
      </c>
      <c r="BV985" s="45">
        <f t="shared" si="23023"/>
        <v>0</v>
      </c>
      <c r="BW985" s="36"/>
      <c r="BX985" s="37"/>
      <c r="BY985" s="44">
        <f t="shared" ref="BY985" si="23041">parseTime(BW985)-(BX989=INT(RIGHT($F985, 1)))</f>
        <v>0</v>
      </c>
      <c r="BZ985" s="45">
        <f t="shared" si="23025"/>
        <v>0</v>
      </c>
      <c r="CA985" s="36"/>
      <c r="CB985" s="37"/>
      <c r="CC985" s="44">
        <f t="shared" ref="CC985" si="23042">parseTime(CA985)-(CB989=INT(RIGHT($F985, 1)))</f>
        <v>0</v>
      </c>
      <c r="CD985" s="45">
        <f t="shared" si="23027"/>
        <v>0</v>
      </c>
      <c r="CE985" s="36"/>
      <c r="CF985" s="37"/>
      <c r="CG985" s="44">
        <f t="shared" ref="CG985" si="23043">parseTime(CE985)-(CF989=INT(RIGHT($F985, 1)))</f>
        <v>0</v>
      </c>
      <c r="CH985" s="45">
        <f t="shared" si="23029"/>
        <v>0</v>
      </c>
    </row>
    <row r="986" spans="1:86" x14ac:dyDescent="0.25">
      <c r="A986" s="56" t="s">
        <v>117</v>
      </c>
      <c r="B986" s="57">
        <f t="shared" ref="B986" ca="1" si="23044">roleHours(G984:CH990, "MFD")</f>
        <v>0</v>
      </c>
      <c r="C986" s="14">
        <f t="shared" ref="C986:C989" ca="1" si="23045">B986/8</f>
        <v>0</v>
      </c>
      <c r="D986" s="14">
        <f t="shared" ref="D986" ca="1" si="23046">B985-D985</f>
        <v>0.5</v>
      </c>
      <c r="E986" s="20" t="s">
        <v>127</v>
      </c>
      <c r="F986" s="51" t="s">
        <v>130</v>
      </c>
      <c r="G986" s="36"/>
      <c r="H986" s="37"/>
      <c r="I986" s="44">
        <f t="shared" ref="I986" si="23047">parseTime(G986)-(H989=INT(RIGHT($F986, 1)))</f>
        <v>0</v>
      </c>
      <c r="J986" s="45">
        <f t="shared" si="22997"/>
        <v>0</v>
      </c>
      <c r="K986" s="36"/>
      <c r="L986" s="37"/>
      <c r="M986" s="44">
        <f t="shared" ref="M986" si="23048">parseTime(K986)-(L989=INT(RIGHT($F986, 1)))</f>
        <v>0</v>
      </c>
      <c r="N986" s="45">
        <f t="shared" si="22999"/>
        <v>0</v>
      </c>
      <c r="O986" s="36"/>
      <c r="P986" s="37"/>
      <c r="Q986" s="44">
        <f t="shared" ref="Q986" si="23049">parseTime(O986)-(P989=INT(RIGHT($F986, 1)))</f>
        <v>0</v>
      </c>
      <c r="R986" s="45">
        <f t="shared" si="23001"/>
        <v>0</v>
      </c>
      <c r="S986" s="36"/>
      <c r="T986" s="37"/>
      <c r="U986" s="44">
        <f t="shared" ref="U986" si="23050">parseTime(S986)-(T989=INT(RIGHT($F986, 1)))</f>
        <v>0</v>
      </c>
      <c r="V986" s="45">
        <f t="shared" si="23003"/>
        <v>0</v>
      </c>
      <c r="W986" s="36"/>
      <c r="X986" s="37"/>
      <c r="Y986" s="44">
        <f t="shared" ref="Y986" si="23051">parseTime(W986)-(X989=INT(RIGHT($F986, 1)))</f>
        <v>0</v>
      </c>
      <c r="Z986" s="45">
        <f t="shared" si="23005"/>
        <v>0</v>
      </c>
      <c r="AA986" s="36"/>
      <c r="AB986" s="37"/>
      <c r="AC986" s="44">
        <f t="shared" ref="AC986" si="23052">parseTime(AA986)-(AB989=INT(RIGHT($F986, 1)))</f>
        <v>0</v>
      </c>
      <c r="AD986" s="45">
        <f t="shared" si="23007"/>
        <v>0</v>
      </c>
      <c r="AE986" s="36"/>
      <c r="AF986" s="37"/>
      <c r="AG986" s="44">
        <f t="shared" ref="AG986" si="23053">parseTime(AE986)-(AF989=INT(RIGHT($F986, 1)))</f>
        <v>0</v>
      </c>
      <c r="AH986" s="45">
        <f t="shared" si="23009"/>
        <v>0</v>
      </c>
      <c r="AI986" s="36"/>
      <c r="AJ986" s="37"/>
      <c r="AK986" s="44">
        <f>parseTime(AI986)-(AJ989=INT(RIGHT($F986, 1)))</f>
        <v>0</v>
      </c>
      <c r="AL986" s="45">
        <f t="shared" si="23010"/>
        <v>0</v>
      </c>
      <c r="AM986" s="36"/>
      <c r="AN986" s="37"/>
      <c r="AO986" s="44">
        <f t="shared" ref="AO986" si="23054">parseTime(AM986)-(AN989=INT(RIGHT($F986, 1)))</f>
        <v>0</v>
      </c>
      <c r="AP986" s="45">
        <f t="shared" si="23012"/>
        <v>0</v>
      </c>
      <c r="AQ986" s="36"/>
      <c r="AR986" s="37"/>
      <c r="AS986" s="44">
        <f t="shared" ref="AS986" si="23055">parseTime(AQ986)-(AR989=INT(RIGHT($F986, 1)))</f>
        <v>0</v>
      </c>
      <c r="AT986" s="45">
        <f t="shared" si="23014"/>
        <v>0</v>
      </c>
      <c r="AU986" s="36"/>
      <c r="AV986" s="37"/>
      <c r="AW986" s="44">
        <f>parseTime(AU986)-(AV989=INT(RIGHT($F986, 1)))</f>
        <v>0</v>
      </c>
      <c r="AX986" s="45">
        <f t="shared" si="23015"/>
        <v>0</v>
      </c>
      <c r="AY986" s="36"/>
      <c r="AZ986" s="37"/>
      <c r="BA986" s="44">
        <f>parseTime(AY986)-(AZ989=INT(RIGHT($F986, 1)))</f>
        <v>0</v>
      </c>
      <c r="BB986" s="45">
        <f t="shared" si="23016"/>
        <v>0</v>
      </c>
      <c r="BC986" s="36"/>
      <c r="BD986" s="37"/>
      <c r="BE986" s="44">
        <f>parseTime(BC986)-(BD989=INT(RIGHT($F986, 1)))</f>
        <v>0</v>
      </c>
      <c r="BF986" s="45">
        <f t="shared" si="23017"/>
        <v>0</v>
      </c>
      <c r="BG986" s="36"/>
      <c r="BH986" s="37"/>
      <c r="BI986" s="44">
        <f>parseTime(BG986)-(BH989=INT(RIGHT($F986, 1)))</f>
        <v>0</v>
      </c>
      <c r="BJ986" s="45">
        <f t="shared" si="23018"/>
        <v>0</v>
      </c>
      <c r="BK986" s="36"/>
      <c r="BL986" s="37"/>
      <c r="BM986" s="44">
        <f>parseTime(BK986)-(BL989=INT(RIGHT($F986, 1)))</f>
        <v>0</v>
      </c>
      <c r="BN986" s="45">
        <f t="shared" si="23019"/>
        <v>0</v>
      </c>
      <c r="BO986" s="36"/>
      <c r="BP986" s="37"/>
      <c r="BQ986" s="44">
        <f t="shared" ref="BQ986" si="23056">parseTime(BO986)-(BP989=INT(RIGHT($F986, 1)))</f>
        <v>0</v>
      </c>
      <c r="BR986" s="45">
        <f t="shared" si="23021"/>
        <v>0</v>
      </c>
      <c r="BS986" s="36"/>
      <c r="BT986" s="37"/>
      <c r="BU986" s="44">
        <f t="shared" ref="BU986" si="23057">parseTime(BS986)-(BT989=INT(RIGHT($F986, 1)))</f>
        <v>0</v>
      </c>
      <c r="BV986" s="45">
        <f t="shared" si="23023"/>
        <v>0</v>
      </c>
      <c r="BW986" s="36"/>
      <c r="BX986" s="37"/>
      <c r="BY986" s="44">
        <f t="shared" ref="BY986" si="23058">parseTime(BW986)-(BX989=INT(RIGHT($F986, 1)))</f>
        <v>0</v>
      </c>
      <c r="BZ986" s="45">
        <f t="shared" si="23025"/>
        <v>0</v>
      </c>
      <c r="CA986" s="36"/>
      <c r="CB986" s="37"/>
      <c r="CC986" s="44">
        <f t="shared" ref="CC986" si="23059">parseTime(CA986)-(CB989=INT(RIGHT($F986, 1)))</f>
        <v>0</v>
      </c>
      <c r="CD986" s="45">
        <f t="shared" si="23027"/>
        <v>0</v>
      </c>
      <c r="CE986" s="36"/>
      <c r="CF986" s="37"/>
      <c r="CG986" s="44">
        <f t="shared" ref="CG986" si="23060">parseTime(CE986)-(CF989=INT(RIGHT($F986, 1)))</f>
        <v>0</v>
      </c>
      <c r="CH986" s="45">
        <f t="shared" si="23029"/>
        <v>0</v>
      </c>
    </row>
    <row r="987" spans="1:86" x14ac:dyDescent="0.25">
      <c r="A987" s="56"/>
      <c r="B987" s="57"/>
      <c r="C987" s="14">
        <f t="shared" si="23045"/>
        <v>0</v>
      </c>
      <c r="D987" s="14" t="s">
        <v>259</v>
      </c>
      <c r="E987" s="20"/>
      <c r="F987" s="51" t="s">
        <v>131</v>
      </c>
      <c r="G987" s="36"/>
      <c r="H987" s="37"/>
      <c r="I987" s="44">
        <f t="shared" ref="I987" si="23061">parseTime(G987)-(H989=INT(RIGHT($F987, 1)))</f>
        <v>0</v>
      </c>
      <c r="J987" s="45">
        <f t="shared" si="22997"/>
        <v>0</v>
      </c>
      <c r="K987" s="36"/>
      <c r="L987" s="37"/>
      <c r="M987" s="44">
        <f t="shared" ref="M987" si="23062">parseTime(K987)-(L989=INT(RIGHT($F987, 1)))</f>
        <v>0</v>
      </c>
      <c r="N987" s="45">
        <f t="shared" si="22999"/>
        <v>0</v>
      </c>
      <c r="O987" s="36"/>
      <c r="P987" s="37"/>
      <c r="Q987" s="44">
        <f t="shared" ref="Q987" si="23063">parseTime(O987)-(P989=INT(RIGHT($F987, 1)))</f>
        <v>0</v>
      </c>
      <c r="R987" s="45">
        <f t="shared" si="23001"/>
        <v>0</v>
      </c>
      <c r="S987" s="36"/>
      <c r="T987" s="37"/>
      <c r="U987" s="44">
        <f t="shared" ref="U987" si="23064">parseTime(S987)-(T989=INT(RIGHT($F987, 1)))</f>
        <v>0</v>
      </c>
      <c r="V987" s="45">
        <f t="shared" si="23003"/>
        <v>0</v>
      </c>
      <c r="W987" s="36"/>
      <c r="X987" s="37"/>
      <c r="Y987" s="44">
        <f t="shared" ref="Y987" si="23065">parseTime(W987)-(X989=INT(RIGHT($F987, 1)))</f>
        <v>0</v>
      </c>
      <c r="Z987" s="45">
        <f t="shared" si="23005"/>
        <v>0</v>
      </c>
      <c r="AA987" s="36"/>
      <c r="AB987" s="37"/>
      <c r="AC987" s="44">
        <f t="shared" ref="AC987" si="23066">parseTime(AA987)-(AB989=INT(RIGHT($F987, 1)))</f>
        <v>0</v>
      </c>
      <c r="AD987" s="45">
        <f t="shared" si="23007"/>
        <v>0</v>
      </c>
      <c r="AE987" s="36"/>
      <c r="AF987" s="37"/>
      <c r="AG987" s="44">
        <f t="shared" ref="AG987" si="23067">parseTime(AE987)-(AF989=INT(RIGHT($F987, 1)))</f>
        <v>0</v>
      </c>
      <c r="AH987" s="45">
        <f t="shared" si="23009"/>
        <v>0</v>
      </c>
      <c r="AI987" s="36"/>
      <c r="AJ987" s="37"/>
      <c r="AK987" s="44">
        <f>parseTime(AI987)-(AJ989=INT(RIGHT($F987, 1)))</f>
        <v>0</v>
      </c>
      <c r="AL987" s="45">
        <f t="shared" si="23010"/>
        <v>0</v>
      </c>
      <c r="AM987" s="36"/>
      <c r="AN987" s="37"/>
      <c r="AO987" s="44">
        <f t="shared" ref="AO987" si="23068">parseTime(AM987)-(AN989=INT(RIGHT($F987, 1)))</f>
        <v>0</v>
      </c>
      <c r="AP987" s="45">
        <f t="shared" si="23012"/>
        <v>0</v>
      </c>
      <c r="AQ987" s="36"/>
      <c r="AR987" s="37"/>
      <c r="AS987" s="44">
        <f t="shared" ref="AS987" si="23069">parseTime(AQ987)-(AR989=INT(RIGHT($F987, 1)))</f>
        <v>0</v>
      </c>
      <c r="AT987" s="45">
        <f t="shared" si="23014"/>
        <v>0</v>
      </c>
      <c r="AU987" s="36"/>
      <c r="AV987" s="37"/>
      <c r="AW987" s="44">
        <f>parseTime(AU987)-(AV989=INT(RIGHT($F987, 1)))</f>
        <v>0</v>
      </c>
      <c r="AX987" s="45">
        <f t="shared" si="23015"/>
        <v>0</v>
      </c>
      <c r="AY987" s="36"/>
      <c r="AZ987" s="37"/>
      <c r="BA987" s="44">
        <f>parseTime(AY987)-(AZ989=INT(RIGHT($F987, 1)))</f>
        <v>0</v>
      </c>
      <c r="BB987" s="45">
        <f t="shared" si="23016"/>
        <v>0</v>
      </c>
      <c r="BC987" s="36"/>
      <c r="BD987" s="37"/>
      <c r="BE987" s="44">
        <f>parseTime(BC987)-(BD989=INT(RIGHT($F987, 1)))</f>
        <v>0</v>
      </c>
      <c r="BF987" s="45">
        <f t="shared" si="23017"/>
        <v>0</v>
      </c>
      <c r="BG987" s="36"/>
      <c r="BH987" s="37"/>
      <c r="BI987" s="44">
        <f>parseTime(BG987)-(BH989=INT(RIGHT($F987, 1)))</f>
        <v>0</v>
      </c>
      <c r="BJ987" s="45">
        <f t="shared" si="23018"/>
        <v>0</v>
      </c>
      <c r="BK987" s="36"/>
      <c r="BL987" s="37"/>
      <c r="BM987" s="44">
        <f>parseTime(BK987)-(BL989=INT(RIGHT($F987, 1)))</f>
        <v>0</v>
      </c>
      <c r="BN987" s="45">
        <f t="shared" si="23019"/>
        <v>0</v>
      </c>
      <c r="BO987" s="36"/>
      <c r="BP987" s="37"/>
      <c r="BQ987" s="44">
        <f t="shared" ref="BQ987" si="23070">parseTime(BO987)-(BP989=INT(RIGHT($F987, 1)))</f>
        <v>0</v>
      </c>
      <c r="BR987" s="45">
        <f t="shared" si="23021"/>
        <v>0</v>
      </c>
      <c r="BS987" s="36"/>
      <c r="BT987" s="37"/>
      <c r="BU987" s="44">
        <f t="shared" ref="BU987" si="23071">parseTime(BS987)-(BT989=INT(RIGHT($F987, 1)))</f>
        <v>0</v>
      </c>
      <c r="BV987" s="45">
        <f t="shared" si="23023"/>
        <v>0</v>
      </c>
      <c r="BW987" s="36"/>
      <c r="BX987" s="37"/>
      <c r="BY987" s="44">
        <f t="shared" ref="BY987" si="23072">parseTime(BW987)-(BX989=INT(RIGHT($F987, 1)))</f>
        <v>0</v>
      </c>
      <c r="BZ987" s="45">
        <f t="shared" si="23025"/>
        <v>0</v>
      </c>
      <c r="CA987" s="36"/>
      <c r="CB987" s="37"/>
      <c r="CC987" s="44">
        <f t="shared" ref="CC987" si="23073">parseTime(CA987)-(CB989=INT(RIGHT($F987, 1)))</f>
        <v>0</v>
      </c>
      <c r="CD987" s="45">
        <f t="shared" si="23027"/>
        <v>0</v>
      </c>
      <c r="CE987" s="36"/>
      <c r="CF987" s="37"/>
      <c r="CG987" s="44">
        <f t="shared" ref="CG987" si="23074">parseTime(CE987)-(CF989=INT(RIGHT($F987, 1)))</f>
        <v>0</v>
      </c>
      <c r="CH987" s="45">
        <f t="shared" si="23029"/>
        <v>0</v>
      </c>
    </row>
    <row r="988" spans="1:86" x14ac:dyDescent="0.25">
      <c r="A988" s="56" t="s">
        <v>119</v>
      </c>
      <c r="B988" s="57">
        <f t="shared" ref="B988" ca="1" si="23075">roleHours(G984:CH990, "MCC")</f>
        <v>0</v>
      </c>
      <c r="C988" s="14">
        <f t="shared" ca="1" si="23045"/>
        <v>0</v>
      </c>
      <c r="D988" s="14" t="s">
        <v>260</v>
      </c>
      <c r="E988" s="20"/>
      <c r="F988" s="51" t="s">
        <v>132</v>
      </c>
      <c r="G988" s="36"/>
      <c r="H988" s="37"/>
      <c r="I988" s="44">
        <f t="shared" ref="I988" si="23076">parseTime(G988)-(H989=INT(RIGHT($F988, 1)))</f>
        <v>0</v>
      </c>
      <c r="J988" s="45">
        <f t="shared" si="22997"/>
        <v>0</v>
      </c>
      <c r="K988" s="36"/>
      <c r="L988" s="37"/>
      <c r="M988" s="44">
        <f t="shared" ref="M988" si="23077">parseTime(K988)-(L989=INT(RIGHT($F988, 1)))</f>
        <v>0</v>
      </c>
      <c r="N988" s="45">
        <f t="shared" si="22999"/>
        <v>0</v>
      </c>
      <c r="O988" s="36"/>
      <c r="P988" s="37"/>
      <c r="Q988" s="44">
        <f t="shared" ref="Q988" si="23078">parseTime(O988)-(P989=INT(RIGHT($F988, 1)))</f>
        <v>0</v>
      </c>
      <c r="R988" s="45">
        <f t="shared" si="23001"/>
        <v>0</v>
      </c>
      <c r="S988" s="36"/>
      <c r="T988" s="37"/>
      <c r="U988" s="44">
        <f t="shared" ref="U988" si="23079">parseTime(S988)-(T989=INT(RIGHT($F988, 1)))</f>
        <v>0</v>
      </c>
      <c r="V988" s="45">
        <f t="shared" si="23003"/>
        <v>0</v>
      </c>
      <c r="W988" s="36"/>
      <c r="X988" s="37"/>
      <c r="Y988" s="44">
        <f t="shared" ref="Y988" si="23080">parseTime(W988)-(X989=INT(RIGHT($F988, 1)))</f>
        <v>0</v>
      </c>
      <c r="Z988" s="45">
        <f t="shared" si="23005"/>
        <v>0</v>
      </c>
      <c r="AA988" s="36"/>
      <c r="AB988" s="37"/>
      <c r="AC988" s="44">
        <f t="shared" ref="AC988" si="23081">parseTime(AA988)-(AB989=INT(RIGHT($F988, 1)))</f>
        <v>0</v>
      </c>
      <c r="AD988" s="45">
        <f t="shared" si="23007"/>
        <v>0</v>
      </c>
      <c r="AE988" s="36"/>
      <c r="AF988" s="37"/>
      <c r="AG988" s="44">
        <f t="shared" ref="AG988" si="23082">parseTime(AE988)-(AF989=INT(RIGHT($F988, 1)))</f>
        <v>0</v>
      </c>
      <c r="AH988" s="45">
        <f t="shared" si="23009"/>
        <v>0</v>
      </c>
      <c r="AI988" s="36"/>
      <c r="AJ988" s="37"/>
      <c r="AK988" s="44">
        <f>parseTime(AI988)-(AJ989=INT(RIGHT($F988, 1)))</f>
        <v>0</v>
      </c>
      <c r="AL988" s="45">
        <f t="shared" si="23010"/>
        <v>0</v>
      </c>
      <c r="AM988" s="36"/>
      <c r="AN988" s="37"/>
      <c r="AO988" s="44">
        <f t="shared" ref="AO988" si="23083">parseTime(AM988)-(AN989=INT(RIGHT($F988, 1)))</f>
        <v>0</v>
      </c>
      <c r="AP988" s="45">
        <f t="shared" si="23012"/>
        <v>0</v>
      </c>
      <c r="AQ988" s="36"/>
      <c r="AR988" s="37"/>
      <c r="AS988" s="44">
        <f t="shared" ref="AS988" si="23084">parseTime(AQ988)-(AR989=INT(RIGHT($F988, 1)))</f>
        <v>0</v>
      </c>
      <c r="AT988" s="45">
        <f t="shared" si="23014"/>
        <v>0</v>
      </c>
      <c r="AU988" s="36"/>
      <c r="AV988" s="37"/>
      <c r="AW988" s="44">
        <f>parseTime(AU988)-(AV989=INT(RIGHT($F988, 1)))</f>
        <v>0</v>
      </c>
      <c r="AX988" s="45">
        <f t="shared" si="23015"/>
        <v>0</v>
      </c>
      <c r="AY988" s="36"/>
      <c r="AZ988" s="37"/>
      <c r="BA988" s="44">
        <f>parseTime(AY988)-(AZ989=INT(RIGHT($F988, 1)))</f>
        <v>0</v>
      </c>
      <c r="BB988" s="45">
        <f t="shared" si="23016"/>
        <v>0</v>
      </c>
      <c r="BC988" s="36"/>
      <c r="BD988" s="37"/>
      <c r="BE988" s="44">
        <f>parseTime(BC988)-(BD989=INT(RIGHT($F988, 1)))</f>
        <v>0</v>
      </c>
      <c r="BF988" s="45">
        <f t="shared" si="23017"/>
        <v>0</v>
      </c>
      <c r="BG988" s="36"/>
      <c r="BH988" s="37"/>
      <c r="BI988" s="44">
        <f>parseTime(BG988)-(BH989=INT(RIGHT($F988, 1)))</f>
        <v>0</v>
      </c>
      <c r="BJ988" s="45">
        <f t="shared" si="23018"/>
        <v>0</v>
      </c>
      <c r="BK988" s="36"/>
      <c r="BL988" s="37"/>
      <c r="BM988" s="44">
        <f>parseTime(BK988)-(BL989=INT(RIGHT($F988, 1)))</f>
        <v>0</v>
      </c>
      <c r="BN988" s="45">
        <f t="shared" si="23019"/>
        <v>0</v>
      </c>
      <c r="BO988" s="36"/>
      <c r="BP988" s="37"/>
      <c r="BQ988" s="44">
        <f t="shared" ref="BQ988" si="23085">parseTime(BO988)-(BP989=INT(RIGHT($F988, 1)))</f>
        <v>0</v>
      </c>
      <c r="BR988" s="45">
        <f t="shared" si="23021"/>
        <v>0</v>
      </c>
      <c r="BS988" s="36"/>
      <c r="BT988" s="37"/>
      <c r="BU988" s="44">
        <f t="shared" ref="BU988" si="23086">parseTime(BS988)-(BT989=INT(RIGHT($F988, 1)))</f>
        <v>0</v>
      </c>
      <c r="BV988" s="45">
        <f t="shared" si="23023"/>
        <v>0</v>
      </c>
      <c r="BW988" s="36"/>
      <c r="BX988" s="37"/>
      <c r="BY988" s="44">
        <f t="shared" ref="BY988" si="23087">parseTime(BW988)-(BX989=INT(RIGHT($F988, 1)))</f>
        <v>0</v>
      </c>
      <c r="BZ988" s="45">
        <f t="shared" si="23025"/>
        <v>0</v>
      </c>
      <c r="CA988" s="36"/>
      <c r="CB988" s="37"/>
      <c r="CC988" s="44">
        <f t="shared" ref="CC988" si="23088">parseTime(CA988)-(CB989=INT(RIGHT($F988, 1)))</f>
        <v>0</v>
      </c>
      <c r="CD988" s="45">
        <f t="shared" si="23027"/>
        <v>0</v>
      </c>
      <c r="CE988" s="36"/>
      <c r="CF988" s="37"/>
      <c r="CG988" s="44">
        <f t="shared" ref="CG988" si="23089">parseTime(CE988)-(CF989=INT(RIGHT($F988, 1)))</f>
        <v>0</v>
      </c>
      <c r="CH988" s="45">
        <f t="shared" si="23029"/>
        <v>0</v>
      </c>
    </row>
    <row r="989" spans="1:86" x14ac:dyDescent="0.25">
      <c r="A989" s="56"/>
      <c r="B989" s="57"/>
      <c r="C989" s="14">
        <f t="shared" si="23045"/>
        <v>0</v>
      </c>
      <c r="D989" s="14"/>
      <c r="E989" s="20">
        <f t="shared" ref="E989" si="23090">((7.5/2)-0.5+E988)*8</f>
        <v>26</v>
      </c>
      <c r="F989" s="51"/>
      <c r="G989" s="46" t="s">
        <v>134</v>
      </c>
      <c r="H989" s="38">
        <f t="shared" ref="H989" si="23091">lunchAdjust(G984:H988)</f>
        <v>0</v>
      </c>
      <c r="I989" s="48" t="s">
        <v>0</v>
      </c>
      <c r="J989" s="39">
        <f t="shared" ref="J989" si="23092">SUMPRODUCT(I984:I988*J984:J988)</f>
        <v>0</v>
      </c>
      <c r="K989" s="46" t="s">
        <v>134</v>
      </c>
      <c r="L989" s="38">
        <f t="shared" ref="L989" si="23093">lunchAdjust(K984:L988)</f>
        <v>0</v>
      </c>
      <c r="M989" s="48" t="s">
        <v>0</v>
      </c>
      <c r="N989" s="39">
        <f t="shared" ref="N989" si="23094">SUMPRODUCT(M984:M988*N984:N988)</f>
        <v>0</v>
      </c>
      <c r="O989" s="46" t="s">
        <v>134</v>
      </c>
      <c r="P989" s="38">
        <f t="shared" ref="P989" si="23095">lunchAdjust(O984:P988)</f>
        <v>0</v>
      </c>
      <c r="Q989" s="48" t="s">
        <v>0</v>
      </c>
      <c r="R989" s="39">
        <f t="shared" ref="R989" si="23096">SUMPRODUCT(Q984:Q988*R984:R988)</f>
        <v>0</v>
      </c>
      <c r="S989" s="46" t="s">
        <v>134</v>
      </c>
      <c r="T989" s="38">
        <f t="shared" ref="T989" si="23097">lunchAdjust(S984:T988)</f>
        <v>0</v>
      </c>
      <c r="U989" s="48" t="s">
        <v>0</v>
      </c>
      <c r="V989" s="39">
        <f t="shared" ref="V989" si="23098">SUMPRODUCT(U984:U988*V984:V988)</f>
        <v>0</v>
      </c>
      <c r="W989" s="46" t="s">
        <v>134</v>
      </c>
      <c r="X989" s="38">
        <f t="shared" ref="X989" si="23099">lunchAdjust(W984:X988)</f>
        <v>0</v>
      </c>
      <c r="Y989" s="48" t="s">
        <v>0</v>
      </c>
      <c r="Z989" s="39">
        <f t="shared" ref="Z989" si="23100">SUMPRODUCT(Y984:Y988*Z984:Z988)</f>
        <v>0</v>
      </c>
      <c r="AA989" s="46" t="s">
        <v>134</v>
      </c>
      <c r="AB989" s="38">
        <f t="shared" ref="AB989" si="23101">lunchAdjust(AA984:AB988)</f>
        <v>0</v>
      </c>
      <c r="AC989" s="48" t="s">
        <v>0</v>
      </c>
      <c r="AD989" s="39">
        <f t="shared" ref="AD989" si="23102">SUMPRODUCT(AC984:AC988*AD984:AD988)</f>
        <v>0</v>
      </c>
      <c r="AE989" s="46" t="s">
        <v>134</v>
      </c>
      <c r="AF989" s="38">
        <f t="shared" ref="AF989" si="23103">lunchAdjust(AE984:AF988)</f>
        <v>0</v>
      </c>
      <c r="AG989" s="48" t="s">
        <v>0</v>
      </c>
      <c r="AH989" s="39">
        <f t="shared" ref="AH989" si="23104">SUMPRODUCT(AG984:AG988*AH984:AH988)</f>
        <v>0</v>
      </c>
      <c r="AI989" s="46" t="s">
        <v>134</v>
      </c>
      <c r="AJ989" s="38">
        <f t="shared" ref="AJ989" si="23105">lunchAdjust(AI984:AJ988)</f>
        <v>0</v>
      </c>
      <c r="AK989" s="48" t="s">
        <v>0</v>
      </c>
      <c r="AL989" s="39">
        <f t="shared" ref="AL989" si="23106">SUMPRODUCT(AK984:AK988*AL984:AL988)</f>
        <v>0</v>
      </c>
      <c r="AM989" s="46" t="s">
        <v>134</v>
      </c>
      <c r="AN989" s="38">
        <f t="shared" ref="AN989" si="23107">lunchAdjust(AM984:AN988)</f>
        <v>0</v>
      </c>
      <c r="AO989" s="48" t="s">
        <v>0</v>
      </c>
      <c r="AP989" s="39">
        <f t="shared" ref="AP989" si="23108">SUMPRODUCT(AO984:AO988*AP984:AP988)</f>
        <v>0</v>
      </c>
      <c r="AQ989" s="46" t="s">
        <v>134</v>
      </c>
      <c r="AR989" s="38">
        <f t="shared" ref="AR989" si="23109">lunchAdjust(AQ984:AR988)</f>
        <v>0</v>
      </c>
      <c r="AS989" s="48" t="s">
        <v>0</v>
      </c>
      <c r="AT989" s="39">
        <f t="shared" ref="AT989" si="23110">SUMPRODUCT(AS984:AS988*AT984:AT988)</f>
        <v>0</v>
      </c>
      <c r="AU989" s="46" t="s">
        <v>134</v>
      </c>
      <c r="AV989" s="38">
        <f t="shared" ref="AV989" si="23111">lunchAdjust(AU984:AV988)</f>
        <v>0</v>
      </c>
      <c r="AW989" s="48" t="s">
        <v>0</v>
      </c>
      <c r="AX989" s="39">
        <f t="shared" ref="AX989" si="23112">SUMPRODUCT(AW984:AW988*AX984:AX988)</f>
        <v>0</v>
      </c>
      <c r="AY989" s="46" t="s">
        <v>134</v>
      </c>
      <c r="AZ989" s="38">
        <f t="shared" ref="AZ989" si="23113">lunchAdjust(AY984:AZ988)</f>
        <v>0</v>
      </c>
      <c r="BA989" s="48" t="s">
        <v>0</v>
      </c>
      <c r="BB989" s="39">
        <f t="shared" ref="BB989" si="23114">SUMPRODUCT(BA984:BA988*BB984:BB988)</f>
        <v>0</v>
      </c>
      <c r="BC989" s="46" t="s">
        <v>134</v>
      </c>
      <c r="BD989" s="38">
        <f t="shared" ref="BD989" si="23115">lunchAdjust(BC984:BD988)</f>
        <v>0</v>
      </c>
      <c r="BE989" s="48" t="s">
        <v>0</v>
      </c>
      <c r="BF989" s="39">
        <f t="shared" ref="BF989" si="23116">SUMPRODUCT(BE984:BE988*BF984:BF988)</f>
        <v>0</v>
      </c>
      <c r="BG989" s="46" t="s">
        <v>134</v>
      </c>
      <c r="BH989" s="38">
        <f t="shared" ref="BH989" si="23117">lunchAdjust(BG984:BH988)</f>
        <v>0</v>
      </c>
      <c r="BI989" s="48" t="s">
        <v>0</v>
      </c>
      <c r="BJ989" s="39">
        <f t="shared" ref="BJ989" si="23118">SUMPRODUCT(BI984:BI988*BJ984:BJ988)</f>
        <v>0</v>
      </c>
      <c r="BK989" s="46" t="s">
        <v>134</v>
      </c>
      <c r="BL989" s="38">
        <f t="shared" ref="BL989" si="23119">lunchAdjust(BK984:BL988)</f>
        <v>0</v>
      </c>
      <c r="BM989" s="48" t="s">
        <v>0</v>
      </c>
      <c r="BN989" s="39">
        <f t="shared" ref="BN989" si="23120">SUMPRODUCT(BM984:BM988*BN984:BN988)</f>
        <v>0</v>
      </c>
      <c r="BO989" s="46" t="s">
        <v>134</v>
      </c>
      <c r="BP989" s="38">
        <f t="shared" ref="BP989" si="23121">lunchAdjust(BO984:BP988)</f>
        <v>0</v>
      </c>
      <c r="BQ989" s="48" t="s">
        <v>0</v>
      </c>
      <c r="BR989" s="39">
        <f t="shared" ref="BR989" si="23122">SUMPRODUCT(BQ984:BQ988*BR984:BR988)</f>
        <v>0</v>
      </c>
      <c r="BS989" s="46" t="s">
        <v>134</v>
      </c>
      <c r="BT989" s="38">
        <f t="shared" ref="BT989" si="23123">lunchAdjust(BS984:BT988)</f>
        <v>0</v>
      </c>
      <c r="BU989" s="48" t="s">
        <v>0</v>
      </c>
      <c r="BV989" s="39">
        <f t="shared" ref="BV989" si="23124">SUMPRODUCT(BU984:BU988*BV984:BV988)</f>
        <v>0</v>
      </c>
      <c r="BW989" s="46" t="s">
        <v>134</v>
      </c>
      <c r="BX989" s="38">
        <f t="shared" ref="BX989" si="23125">lunchAdjust(BW984:BX988)</f>
        <v>0</v>
      </c>
      <c r="BY989" s="48" t="s">
        <v>0</v>
      </c>
      <c r="BZ989" s="39">
        <f t="shared" ref="BZ989" si="23126">SUMPRODUCT(BY984:BY988*BZ984:BZ988)</f>
        <v>0</v>
      </c>
      <c r="CA989" s="46" t="s">
        <v>134</v>
      </c>
      <c r="CB989" s="38">
        <f t="shared" ref="CB989" si="23127">lunchAdjust(CA984:CB988)</f>
        <v>0</v>
      </c>
      <c r="CC989" s="48" t="s">
        <v>0</v>
      </c>
      <c r="CD989" s="39">
        <f t="shared" ref="CD989" si="23128">SUMPRODUCT(CC984:CC988*CD984:CD988)</f>
        <v>0</v>
      </c>
      <c r="CE989" s="46" t="s">
        <v>134</v>
      </c>
      <c r="CF989" s="38">
        <f t="shared" ref="CF989" si="23129">lunchAdjust(CE984:CF988)</f>
        <v>0</v>
      </c>
      <c r="CG989" s="48" t="s">
        <v>0</v>
      </c>
      <c r="CH989" s="39">
        <f t="shared" ref="CH989" si="23130">SUMPRODUCT(CG984:CG988*CH984:CH988)</f>
        <v>0</v>
      </c>
    </row>
    <row r="990" spans="1:86" ht="15.75" thickBot="1" x14ac:dyDescent="0.3">
      <c r="A990" s="58" t="s">
        <v>121</v>
      </c>
      <c r="B990" s="59">
        <f t="shared" ref="B990" ca="1" si="23131">roleHours(G984:CH990, "OUT")</f>
        <v>0</v>
      </c>
      <c r="C990" s="54" t="s">
        <v>137</v>
      </c>
      <c r="D990" s="22">
        <f t="shared" ref="D990" ca="1" si="23132">roleHours(G984:CH990, "PTO")</f>
        <v>0</v>
      </c>
      <c r="E990" s="23">
        <f t="shared" ref="E990" ca="1" si="23133">E989-B985</f>
        <v>26</v>
      </c>
      <c r="F990" s="52"/>
      <c r="G990" s="47" t="s">
        <v>39</v>
      </c>
      <c r="H990" s="40">
        <f t="shared" si="22444"/>
        <v>0</v>
      </c>
      <c r="I990" s="49" t="s">
        <v>135</v>
      </c>
      <c r="J990" s="41">
        <f t="shared" ref="J990" si="23134">J989*G$4</f>
        <v>0</v>
      </c>
      <c r="K990" s="47" t="s">
        <v>39</v>
      </c>
      <c r="L990" s="40">
        <f t="shared" ref="L990" si="23135">SUMPRODUCT(M984:M988*(L984:L988="PTO"))+SUMPRODUCT(M984:M988*(L984:L988="HOL"))</f>
        <v>0</v>
      </c>
      <c r="M990" s="49" t="s">
        <v>135</v>
      </c>
      <c r="N990" s="41">
        <f t="shared" ref="N990" si="23136">N989*K$4</f>
        <v>0</v>
      </c>
      <c r="O990" s="47" t="s">
        <v>39</v>
      </c>
      <c r="P990" s="40">
        <f t="shared" ref="P990" si="23137">SUMPRODUCT(Q984:Q988*(P984:P988="PTO"))+SUMPRODUCT(Q984:Q988*(P984:P988="HOL"))</f>
        <v>0</v>
      </c>
      <c r="Q990" s="49" t="s">
        <v>135</v>
      </c>
      <c r="R990" s="41">
        <f t="shared" ref="R990" si="23138">R989*O$4</f>
        <v>0</v>
      </c>
      <c r="S990" s="47" t="s">
        <v>39</v>
      </c>
      <c r="T990" s="40">
        <f t="shared" ref="T990" si="23139">SUMPRODUCT(U984:U988*(T984:T988="PTO"))+SUMPRODUCT(U984:U988*(T984:T988="HOL"))</f>
        <v>0</v>
      </c>
      <c r="U990" s="49" t="s">
        <v>135</v>
      </c>
      <c r="V990" s="41">
        <f t="shared" ref="V990" si="23140">V989*S$4</f>
        <v>0</v>
      </c>
      <c r="W990" s="47" t="s">
        <v>39</v>
      </c>
      <c r="X990" s="40">
        <f t="shared" ref="X990" si="23141">SUMPRODUCT(Y984:Y988*(X984:X988="PTO"))+SUMPRODUCT(Y984:Y988*(X984:X988="HOL"))</f>
        <v>0</v>
      </c>
      <c r="Y990" s="49" t="s">
        <v>135</v>
      </c>
      <c r="Z990" s="41">
        <f t="shared" ref="Z990" si="23142">Z989*W$4</f>
        <v>0</v>
      </c>
      <c r="AA990" s="47" t="s">
        <v>39</v>
      </c>
      <c r="AB990" s="40">
        <f t="shared" ref="AB990" si="23143">SUMPRODUCT(AC984:AC988*(AB984:AB988="PTO"))+SUMPRODUCT(AC984:AC988*(AB984:AB988="HOL"))</f>
        <v>0</v>
      </c>
      <c r="AC990" s="49" t="s">
        <v>135</v>
      </c>
      <c r="AD990" s="41">
        <f t="shared" ref="AD990" si="23144">AD989*AA$4</f>
        <v>0</v>
      </c>
      <c r="AE990" s="47" t="s">
        <v>39</v>
      </c>
      <c r="AF990" s="40">
        <f t="shared" ref="AF990" si="23145">SUMPRODUCT(AG984:AG988*(AF984:AF988="PTO"))+SUMPRODUCT(AG984:AG988*(AF984:AF988="HOL"))</f>
        <v>0</v>
      </c>
      <c r="AG990" s="49" t="s">
        <v>135</v>
      </c>
      <c r="AH990" s="41">
        <f t="shared" ref="AH990" si="23146">AH989*AE$4</f>
        <v>0</v>
      </c>
      <c r="AI990" s="47" t="s">
        <v>39</v>
      </c>
      <c r="AJ990" s="40">
        <f t="shared" ref="AJ990" si="23147">SUMPRODUCT(AK984:AK988*(AJ984:AJ988="PTO"))+SUMPRODUCT(AK984:AK988*(AJ984:AJ988="HOL"))</f>
        <v>0</v>
      </c>
      <c r="AK990" s="49" t="s">
        <v>135</v>
      </c>
      <c r="AL990" s="41">
        <f>AL989*AI$4</f>
        <v>0</v>
      </c>
      <c r="AM990" s="47" t="s">
        <v>39</v>
      </c>
      <c r="AN990" s="40">
        <f t="shared" ref="AN990" si="23148">SUMPRODUCT(AO984:AO988*(AN984:AN988="PTO"))+SUMPRODUCT(AO984:AO988*(AN984:AN988="HOL"))</f>
        <v>0</v>
      </c>
      <c r="AO990" s="49" t="s">
        <v>135</v>
      </c>
      <c r="AP990" s="41">
        <f t="shared" ref="AP990" si="23149">AP989*AM$4</f>
        <v>0</v>
      </c>
      <c r="AQ990" s="47" t="s">
        <v>39</v>
      </c>
      <c r="AR990" s="40">
        <f t="shared" ref="AR990" si="23150">SUMPRODUCT(AS984:AS988*(AR984:AR988="PTO"))+SUMPRODUCT(AS984:AS988*(AR984:AR988="HOL"))</f>
        <v>0</v>
      </c>
      <c r="AS990" s="49" t="s">
        <v>135</v>
      </c>
      <c r="AT990" s="41">
        <f t="shared" ref="AT990" si="23151">AT989*AQ$4</f>
        <v>0</v>
      </c>
      <c r="AU990" s="47" t="s">
        <v>39</v>
      </c>
      <c r="AV990" s="40">
        <f t="shared" ref="AV990" si="23152">SUMPRODUCT(AW984:AW988*(AV984:AV988="PTO"))+SUMPRODUCT(AW984:AW988*(AV984:AV988="HOL"))</f>
        <v>0</v>
      </c>
      <c r="AW990" s="49" t="s">
        <v>135</v>
      </c>
      <c r="AX990" s="41">
        <f>AX989*AU$4</f>
        <v>0</v>
      </c>
      <c r="AY990" s="47" t="s">
        <v>39</v>
      </c>
      <c r="AZ990" s="40">
        <f t="shared" ref="AZ990" si="23153">SUMPRODUCT(BA984:BA988*(AZ984:AZ988="PTO"))+SUMPRODUCT(BA984:BA988*(AZ984:AZ988="HOL"))</f>
        <v>0</v>
      </c>
      <c r="BA990" s="49" t="s">
        <v>135</v>
      </c>
      <c r="BB990" s="41">
        <f>BB989*AY$4</f>
        <v>0</v>
      </c>
      <c r="BC990" s="47" t="s">
        <v>39</v>
      </c>
      <c r="BD990" s="40">
        <f t="shared" ref="BD990" si="23154">SUMPRODUCT(BE984:BE988*(BD984:BD988="PTO"))+SUMPRODUCT(BE984:BE988*(BD984:BD988="HOL"))</f>
        <v>0</v>
      </c>
      <c r="BE990" s="49" t="s">
        <v>135</v>
      </c>
      <c r="BF990" s="41">
        <f>BF989*BC$4</f>
        <v>0</v>
      </c>
      <c r="BG990" s="47" t="s">
        <v>39</v>
      </c>
      <c r="BH990" s="40">
        <f t="shared" ref="BH990" si="23155">SUMPRODUCT(BI984:BI988*(BH984:BH988="PTO"))+SUMPRODUCT(BI984:BI988*(BH984:BH988="HOL"))</f>
        <v>0</v>
      </c>
      <c r="BI990" s="49" t="s">
        <v>135</v>
      </c>
      <c r="BJ990" s="41">
        <f>BJ989*BG$4</f>
        <v>0</v>
      </c>
      <c r="BK990" s="47" t="s">
        <v>39</v>
      </c>
      <c r="BL990" s="40">
        <f t="shared" ref="BL990" si="23156">SUMPRODUCT(BM984:BM988*(BL984:BL988="PTO"))+SUMPRODUCT(BM984:BM988*(BL984:BL988="HOL"))</f>
        <v>0</v>
      </c>
      <c r="BM990" s="49" t="s">
        <v>135</v>
      </c>
      <c r="BN990" s="41">
        <f>BN989*BK$4</f>
        <v>0</v>
      </c>
      <c r="BO990" s="47" t="s">
        <v>39</v>
      </c>
      <c r="BP990" s="40">
        <f t="shared" ref="BP990" si="23157">SUMPRODUCT(BQ984:BQ988*(BP984:BP988="PTO"))+SUMPRODUCT(BQ984:BQ988*(BP984:BP988="HOL"))</f>
        <v>0</v>
      </c>
      <c r="BQ990" s="49" t="s">
        <v>135</v>
      </c>
      <c r="BR990" s="41">
        <f t="shared" ref="BR990" si="23158">BR989*BO$4</f>
        <v>0</v>
      </c>
      <c r="BS990" s="47" t="s">
        <v>39</v>
      </c>
      <c r="BT990" s="40">
        <f t="shared" ref="BT990" si="23159">SUMPRODUCT(BU984:BU988*(BT984:BT988="PTO"))+SUMPRODUCT(BU984:BU988*(BT984:BT988="HOL"))</f>
        <v>0</v>
      </c>
      <c r="BU990" s="49" t="s">
        <v>135</v>
      </c>
      <c r="BV990" s="41">
        <f t="shared" ref="BV990" si="23160">BV989*BS$4</f>
        <v>0</v>
      </c>
      <c r="BW990" s="47" t="s">
        <v>39</v>
      </c>
      <c r="BX990" s="40">
        <f t="shared" ref="BX990" si="23161">SUMPRODUCT(BY984:BY988*(BX984:BX988="PTO"))+SUMPRODUCT(BY984:BY988*(BX984:BX988="HOL"))</f>
        <v>0</v>
      </c>
      <c r="BY990" s="49" t="s">
        <v>135</v>
      </c>
      <c r="BZ990" s="41">
        <f t="shared" ref="BZ990" si="23162">BZ989*BW$4</f>
        <v>0</v>
      </c>
      <c r="CA990" s="47" t="s">
        <v>39</v>
      </c>
      <c r="CB990" s="40">
        <f t="shared" ref="CB990" si="23163">SUMPRODUCT(CC984:CC988*(CB984:CB988="PTO"))+SUMPRODUCT(CC984:CC988*(CB984:CB988="HOL"))</f>
        <v>0</v>
      </c>
      <c r="CC990" s="49" t="s">
        <v>135</v>
      </c>
      <c r="CD990" s="41">
        <f t="shared" ref="CD990" si="23164">CD989*CA$4</f>
        <v>0</v>
      </c>
      <c r="CE990" s="47" t="s">
        <v>39</v>
      </c>
      <c r="CF990" s="40">
        <f t="shared" ref="CF990" si="23165">SUMPRODUCT(CG984:CG988*(CF984:CF988="PTO"))+SUMPRODUCT(CG984:CG988*(CF984:CF988="HOL"))</f>
        <v>0</v>
      </c>
      <c r="CG990" s="49" t="s">
        <v>135</v>
      </c>
      <c r="CH990" s="41">
        <f t="shared" ref="CH990" si="23166">CH989*CE$4</f>
        <v>0</v>
      </c>
    </row>
    <row r="991" spans="1:86" x14ac:dyDescent="0.25">
      <c r="A991" s="70" t="s">
        <v>133</v>
      </c>
      <c r="B991" s="71">
        <f t="shared" ref="B991" ca="1" si="23167">D991-B992</f>
        <v>17.236442211243713</v>
      </c>
      <c r="C991" s="72" t="s">
        <v>122</v>
      </c>
      <c r="D991" s="71">
        <f>IFERROR(INDEX(Holidays[FTE], MATCH(Entry!E991, Holidays[Date], 0)), 1)*8*INDEX(FTEguide[[1]:[12]], MATCH(Entry!E992, FTEguide[Weekday], 0), IF(Entry!E994&gt;0, Entry!E994, MONTH(Entry!E991)))</f>
        <v>79.736442211243713</v>
      </c>
      <c r="E991" s="60">
        <f t="shared" si="21961"/>
        <v>43969</v>
      </c>
      <c r="F991" s="50" t="s">
        <v>128</v>
      </c>
      <c r="G991" s="34" t="s">
        <v>136</v>
      </c>
      <c r="H991" s="35" t="s">
        <v>23</v>
      </c>
      <c r="I991" s="42">
        <f t="shared" ref="I991" si="23168">parseTime(G991)-(H996=INT(RIGHT($F991, 1)))</f>
        <v>8</v>
      </c>
      <c r="J991" s="43">
        <f t="shared" ref="J991:J995" si="23169">isClocked(H991)</f>
        <v>1</v>
      </c>
      <c r="K991" s="34" t="s">
        <v>136</v>
      </c>
      <c r="L991" s="35" t="s">
        <v>23</v>
      </c>
      <c r="M991" s="42">
        <f t="shared" ref="M991" si="23170">parseTime(K991)-(L996=INT(RIGHT($F991, 1)))</f>
        <v>8</v>
      </c>
      <c r="N991" s="43">
        <f t="shared" ref="N991:N995" si="23171">isClocked(L991)</f>
        <v>1</v>
      </c>
      <c r="O991" s="34" t="s">
        <v>180</v>
      </c>
      <c r="P991" s="35" t="s">
        <v>23</v>
      </c>
      <c r="Q991" s="42">
        <f t="shared" ref="Q991" si="23172">parseTime(O991)-(P996=INT(RIGHT($F991, 1)))</f>
        <v>8</v>
      </c>
      <c r="R991" s="43">
        <f t="shared" ref="R991:R995" si="23173">isClocked(P991)</f>
        <v>1</v>
      </c>
      <c r="S991" s="34" t="s">
        <v>150</v>
      </c>
      <c r="T991" s="35" t="s">
        <v>23</v>
      </c>
      <c r="U991" s="42">
        <f t="shared" ref="U991" si="23174">parseTime(S991)-(T996=INT(RIGHT($F991, 1)))</f>
        <v>8</v>
      </c>
      <c r="V991" s="43">
        <f t="shared" ref="V991:V995" si="23175">isClocked(T991)</f>
        <v>1</v>
      </c>
      <c r="W991" s="34" t="s">
        <v>136</v>
      </c>
      <c r="X991" s="35" t="s">
        <v>25</v>
      </c>
      <c r="Y991" s="42">
        <f t="shared" ref="Y991" si="23176">parseTime(W991)-(X996=INT(RIGHT($F991, 1)))</f>
        <v>8</v>
      </c>
      <c r="Z991" s="43">
        <f t="shared" ref="Z991:Z995" si="23177">isClocked(X991)</f>
        <v>1</v>
      </c>
      <c r="AA991" s="34" t="s">
        <v>136</v>
      </c>
      <c r="AB991" s="35" t="s">
        <v>23</v>
      </c>
      <c r="AC991" s="42">
        <f t="shared" ref="AC991" si="23178">parseTime(AA991)-(AB996=INT(RIGHT($F991, 1)))</f>
        <v>8</v>
      </c>
      <c r="AD991" s="43">
        <f t="shared" ref="AD991:AD995" si="23179">isClocked(AB991)</f>
        <v>1</v>
      </c>
      <c r="AE991" s="34" t="s">
        <v>261</v>
      </c>
      <c r="AF991" s="35" t="s">
        <v>23</v>
      </c>
      <c r="AG991" s="42">
        <f t="shared" ref="AG991" si="23180">parseTime(AE991)-(AF996=INT(RIGHT($F991, 1)))</f>
        <v>6.5</v>
      </c>
      <c r="AH991" s="43">
        <f t="shared" ref="AH991:AH995" si="23181">isClocked(AF991)</f>
        <v>1</v>
      </c>
      <c r="AI991" s="34" t="s">
        <v>136</v>
      </c>
      <c r="AJ991" s="35" t="s">
        <v>23</v>
      </c>
      <c r="AK991" s="42">
        <f>parseTime(AI991)-(AJ996=INT(RIGHT($F991, 1)))</f>
        <v>8</v>
      </c>
      <c r="AL991" s="43">
        <f t="shared" ref="AL991:AL995" si="23182">isClocked(AJ991)</f>
        <v>1</v>
      </c>
      <c r="AM991" s="34"/>
      <c r="AN991" s="35"/>
      <c r="AO991" s="42">
        <f t="shared" ref="AO991" si="23183">parseTime(AM991)-(AN996=INT(RIGHT($F991, 1)))</f>
        <v>0</v>
      </c>
      <c r="AP991" s="43">
        <f t="shared" ref="AP991:AP995" si="23184">isClocked(AN991)</f>
        <v>0</v>
      </c>
      <c r="AQ991" s="34"/>
      <c r="AR991" s="35"/>
      <c r="AS991" s="42">
        <f t="shared" ref="AS991" si="23185">parseTime(AQ991)-(AR996=INT(RIGHT($F991, 1)))</f>
        <v>0</v>
      </c>
      <c r="AT991" s="43">
        <f t="shared" ref="AT991:AT995" si="23186">isClocked(AR991)</f>
        <v>0</v>
      </c>
      <c r="AU991" s="34"/>
      <c r="AV991" s="35"/>
      <c r="AW991" s="42">
        <f>parseTime(AU991)-(AV996=INT(RIGHT($F991, 1)))</f>
        <v>0</v>
      </c>
      <c r="AX991" s="43">
        <f t="shared" ref="AX991:AX995" si="23187">isClocked(AV991)</f>
        <v>0</v>
      </c>
      <c r="AY991" s="34"/>
      <c r="AZ991" s="35"/>
      <c r="BA991" s="42">
        <f>parseTime(AY991)-(AZ996=INT(RIGHT($F991, 1)))</f>
        <v>0</v>
      </c>
      <c r="BB991" s="43">
        <f t="shared" ref="BB991:BB995" si="23188">isClocked(AZ991)</f>
        <v>0</v>
      </c>
      <c r="BC991" s="34"/>
      <c r="BD991" s="35"/>
      <c r="BE991" s="42">
        <f>parseTime(BC991)-(BD996=INT(RIGHT($F991, 1)))</f>
        <v>0</v>
      </c>
      <c r="BF991" s="43">
        <f t="shared" ref="BF991:BF995" si="23189">isClocked(BD991)</f>
        <v>0</v>
      </c>
      <c r="BG991" s="34"/>
      <c r="BH991" s="35"/>
      <c r="BI991" s="42">
        <f>parseTime(BG991)-(BH996=INT(RIGHT($F991, 1)))</f>
        <v>0</v>
      </c>
      <c r="BJ991" s="43">
        <f t="shared" ref="BJ991:BJ995" si="23190">isClocked(BH991)</f>
        <v>0</v>
      </c>
      <c r="BK991" s="34"/>
      <c r="BL991" s="35"/>
      <c r="BM991" s="42">
        <f>parseTime(BK991)-(BL996=INT(RIGHT($F991, 1)))</f>
        <v>0</v>
      </c>
      <c r="BN991" s="43">
        <f t="shared" ref="BN991:BN995" si="23191">isClocked(BL991)</f>
        <v>0</v>
      </c>
      <c r="BO991" s="34"/>
      <c r="BP991" s="35"/>
      <c r="BQ991" s="42">
        <f t="shared" ref="BQ991" si="23192">parseTime(BO991)-(BP996=INT(RIGHT($F991, 1)))</f>
        <v>0</v>
      </c>
      <c r="BR991" s="43">
        <f t="shared" ref="BR991:BR995" si="23193">isClocked(BP991)</f>
        <v>0</v>
      </c>
      <c r="BS991" s="34"/>
      <c r="BT991" s="35"/>
      <c r="BU991" s="42">
        <f t="shared" ref="BU991" si="23194">parseTime(BS991)-(BT996=INT(RIGHT($F991, 1)))</f>
        <v>0</v>
      </c>
      <c r="BV991" s="43">
        <f t="shared" ref="BV991:BV995" si="23195">isClocked(BT991)</f>
        <v>0</v>
      </c>
      <c r="BW991" s="34"/>
      <c r="BX991" s="35"/>
      <c r="BY991" s="42">
        <f t="shared" ref="BY991" si="23196">parseTime(BW991)-(BX996=INT(RIGHT($F991, 1)))</f>
        <v>0</v>
      </c>
      <c r="BZ991" s="43">
        <f t="shared" ref="BZ991:BZ995" si="23197">isClocked(BX991)</f>
        <v>0</v>
      </c>
      <c r="CA991" s="34"/>
      <c r="CB991" s="35"/>
      <c r="CC991" s="42">
        <f t="shared" ref="CC991" si="23198">parseTime(CA991)-(CB996=INT(RIGHT($F991, 1)))</f>
        <v>0</v>
      </c>
      <c r="CD991" s="43">
        <f t="shared" ref="CD991:CD995" si="23199">isClocked(CB991)</f>
        <v>0</v>
      </c>
      <c r="CE991" s="34"/>
      <c r="CF991" s="35"/>
      <c r="CG991" s="42">
        <f t="shared" ref="CG991" si="23200">parseTime(CE991)-(CF996=INT(RIGHT($F991, 1)))</f>
        <v>0</v>
      </c>
      <c r="CH991" s="43">
        <f t="shared" ref="CH991:CH995" si="23201">isClocked(CF991)</f>
        <v>0</v>
      </c>
    </row>
    <row r="992" spans="1:86" x14ac:dyDescent="0.25">
      <c r="A992" s="56" t="s">
        <v>0</v>
      </c>
      <c r="B992" s="57">
        <f t="shared" ref="B992:B1055" ca="1" si="23202">SUM(B993:B996)</f>
        <v>62.5</v>
      </c>
      <c r="C992" s="14" t="s">
        <v>252</v>
      </c>
      <c r="D992" s="14">
        <f t="shared" si="22685"/>
        <v>53.7</v>
      </c>
      <c r="E992" s="55" t="str">
        <f t="shared" ref="E992:E1055" si="23203">TEXT(E991, "dddd")</f>
        <v>Monday</v>
      </c>
      <c r="F992" s="51" t="s">
        <v>129</v>
      </c>
      <c r="G992" s="36"/>
      <c r="H992" s="37"/>
      <c r="I992" s="44">
        <f t="shared" ref="I992" si="23204">parseTime(G992)-(H996=INT(RIGHT($F992, 1)))</f>
        <v>0</v>
      </c>
      <c r="J992" s="45">
        <f t="shared" si="23169"/>
        <v>0</v>
      </c>
      <c r="K992" s="36"/>
      <c r="L992" s="37"/>
      <c r="M992" s="44">
        <f t="shared" ref="M992" si="23205">parseTime(K992)-(L996=INT(RIGHT($F992, 1)))</f>
        <v>0</v>
      </c>
      <c r="N992" s="45">
        <f t="shared" si="23171"/>
        <v>0</v>
      </c>
      <c r="O992" s="36"/>
      <c r="P992" s="37"/>
      <c r="Q992" s="44">
        <f t="shared" ref="Q992" si="23206">parseTime(O992)-(P996=INT(RIGHT($F992, 1)))</f>
        <v>0</v>
      </c>
      <c r="R992" s="45">
        <f t="shared" si="23173"/>
        <v>0</v>
      </c>
      <c r="S992" s="36"/>
      <c r="T992" s="37"/>
      <c r="U992" s="44">
        <f t="shared" ref="U992" si="23207">parseTime(S992)-(T996=INT(RIGHT($F992, 1)))</f>
        <v>0</v>
      </c>
      <c r="V992" s="45">
        <f t="shared" si="23175"/>
        <v>0</v>
      </c>
      <c r="W992" s="36"/>
      <c r="X992" s="37"/>
      <c r="Y992" s="44">
        <f t="shared" ref="Y992" si="23208">parseTime(W992)-(X996=INT(RIGHT($F992, 1)))</f>
        <v>0</v>
      </c>
      <c r="Z992" s="45">
        <f t="shared" si="23177"/>
        <v>0</v>
      </c>
      <c r="AA992" s="36"/>
      <c r="AB992" s="37"/>
      <c r="AC992" s="44">
        <f t="shared" ref="AC992" si="23209">parseTime(AA992)-(AB996=INT(RIGHT($F992, 1)))</f>
        <v>0</v>
      </c>
      <c r="AD992" s="45">
        <f t="shared" si="23179"/>
        <v>0</v>
      </c>
      <c r="AE992" s="36"/>
      <c r="AF992" s="37"/>
      <c r="AG992" s="44">
        <f t="shared" ref="AG992" si="23210">parseTime(AE992)-(AF996=INT(RIGHT($F992, 1)))</f>
        <v>0</v>
      </c>
      <c r="AH992" s="45">
        <f t="shared" si="23181"/>
        <v>0</v>
      </c>
      <c r="AI992" s="36"/>
      <c r="AJ992" s="37"/>
      <c r="AK992" s="44">
        <f>parseTime(AI992)-(AJ996=INT(RIGHT($F992, 1)))</f>
        <v>0</v>
      </c>
      <c r="AL992" s="45">
        <f t="shared" si="23182"/>
        <v>0</v>
      </c>
      <c r="AM992" s="36"/>
      <c r="AN992" s="37"/>
      <c r="AO992" s="44">
        <f t="shared" ref="AO992" si="23211">parseTime(AM992)-(AN996=INT(RIGHT($F992, 1)))</f>
        <v>0</v>
      </c>
      <c r="AP992" s="45">
        <f t="shared" si="23184"/>
        <v>0</v>
      </c>
      <c r="AQ992" s="36"/>
      <c r="AR992" s="37"/>
      <c r="AS992" s="44">
        <f t="shared" ref="AS992" si="23212">parseTime(AQ992)-(AR996=INT(RIGHT($F992, 1)))</f>
        <v>0</v>
      </c>
      <c r="AT992" s="45">
        <f t="shared" si="23186"/>
        <v>0</v>
      </c>
      <c r="AU992" s="36"/>
      <c r="AV992" s="37"/>
      <c r="AW992" s="44">
        <f>parseTime(AU992)-(AV996=INT(RIGHT($F992, 1)))</f>
        <v>0</v>
      </c>
      <c r="AX992" s="45">
        <f t="shared" si="23187"/>
        <v>0</v>
      </c>
      <c r="AY992" s="36"/>
      <c r="AZ992" s="37"/>
      <c r="BA992" s="44">
        <f>parseTime(AY992)-(AZ996=INT(RIGHT($F992, 1)))</f>
        <v>0</v>
      </c>
      <c r="BB992" s="45">
        <f t="shared" si="23188"/>
        <v>0</v>
      </c>
      <c r="BC992" s="36"/>
      <c r="BD992" s="37"/>
      <c r="BE992" s="44">
        <f>parseTime(BC992)-(BD996=INT(RIGHT($F992, 1)))</f>
        <v>0</v>
      </c>
      <c r="BF992" s="45">
        <f t="shared" si="23189"/>
        <v>0</v>
      </c>
      <c r="BG992" s="36"/>
      <c r="BH992" s="37"/>
      <c r="BI992" s="44">
        <f>parseTime(BG992)-(BH996=INT(RIGHT($F992, 1)))</f>
        <v>0</v>
      </c>
      <c r="BJ992" s="45">
        <f t="shared" si="23190"/>
        <v>0</v>
      </c>
      <c r="BK992" s="36"/>
      <c r="BL992" s="37"/>
      <c r="BM992" s="44">
        <f>parseTime(BK992)-(BL996=INT(RIGHT($F992, 1)))</f>
        <v>0</v>
      </c>
      <c r="BN992" s="45">
        <f t="shared" si="23191"/>
        <v>0</v>
      </c>
      <c r="BO992" s="36"/>
      <c r="BP992" s="37"/>
      <c r="BQ992" s="44">
        <f t="shared" ref="BQ992" si="23213">parseTime(BO992)-(BP996=INT(RIGHT($F992, 1)))</f>
        <v>0</v>
      </c>
      <c r="BR992" s="45">
        <f t="shared" si="23193"/>
        <v>0</v>
      </c>
      <c r="BS992" s="36"/>
      <c r="BT992" s="37"/>
      <c r="BU992" s="44">
        <f t="shared" ref="BU992" si="23214">parseTime(BS992)-(BT996=INT(RIGHT($F992, 1)))</f>
        <v>0</v>
      </c>
      <c r="BV992" s="45">
        <f t="shared" si="23195"/>
        <v>0</v>
      </c>
      <c r="BW992" s="36"/>
      <c r="BX992" s="37"/>
      <c r="BY992" s="44">
        <f t="shared" ref="BY992" si="23215">parseTime(BW992)-(BX996=INT(RIGHT($F992, 1)))</f>
        <v>0</v>
      </c>
      <c r="BZ992" s="45">
        <f t="shared" si="23197"/>
        <v>0</v>
      </c>
      <c r="CA992" s="36"/>
      <c r="CB992" s="37"/>
      <c r="CC992" s="44">
        <f t="shared" ref="CC992" si="23216">parseTime(CA992)-(CB996=INT(RIGHT($F992, 1)))</f>
        <v>0</v>
      </c>
      <c r="CD992" s="45">
        <f t="shared" si="23199"/>
        <v>0</v>
      </c>
      <c r="CE992" s="36"/>
      <c r="CF992" s="37"/>
      <c r="CG992" s="44">
        <f t="shared" ref="CG992" si="23217">parseTime(CE992)-(CF996=INT(RIGHT($F992, 1)))</f>
        <v>0</v>
      </c>
      <c r="CH992" s="45">
        <f t="shared" si="23201"/>
        <v>0</v>
      </c>
    </row>
    <row r="993" spans="1:86" x14ac:dyDescent="0.25">
      <c r="A993" s="56" t="s">
        <v>117</v>
      </c>
      <c r="B993" s="57">
        <f t="shared" ref="B993" ca="1" si="23218">roleHours(G991:CH997, "MFD")</f>
        <v>54.5</v>
      </c>
      <c r="C993" s="14">
        <f t="shared" ref="C993:C996" ca="1" si="23219">B993/8</f>
        <v>6.8125</v>
      </c>
      <c r="D993" s="14">
        <f t="shared" ref="D993" ca="1" si="23220">B992-D992</f>
        <v>8.7999999999999972</v>
      </c>
      <c r="E993" s="20" t="s">
        <v>127</v>
      </c>
      <c r="F993" s="51" t="s">
        <v>130</v>
      </c>
      <c r="G993" s="36"/>
      <c r="H993" s="37"/>
      <c r="I993" s="44">
        <f t="shared" ref="I993" si="23221">parseTime(G993)-(H996=INT(RIGHT($F993, 1)))</f>
        <v>0</v>
      </c>
      <c r="J993" s="45">
        <f t="shared" si="23169"/>
        <v>0</v>
      </c>
      <c r="K993" s="36"/>
      <c r="L993" s="37"/>
      <c r="M993" s="44">
        <f t="shared" ref="M993" si="23222">parseTime(K993)-(L996=INT(RIGHT($F993, 1)))</f>
        <v>0</v>
      </c>
      <c r="N993" s="45">
        <f t="shared" si="23171"/>
        <v>0</v>
      </c>
      <c r="O993" s="36"/>
      <c r="P993" s="37"/>
      <c r="Q993" s="44">
        <f t="shared" ref="Q993" si="23223">parseTime(O993)-(P996=INT(RIGHT($F993, 1)))</f>
        <v>0</v>
      </c>
      <c r="R993" s="45">
        <f t="shared" si="23173"/>
        <v>0</v>
      </c>
      <c r="S993" s="36"/>
      <c r="T993" s="37"/>
      <c r="U993" s="44">
        <f t="shared" ref="U993" si="23224">parseTime(S993)-(T996=INT(RIGHT($F993, 1)))</f>
        <v>0</v>
      </c>
      <c r="V993" s="45">
        <f t="shared" si="23175"/>
        <v>0</v>
      </c>
      <c r="W993" s="36"/>
      <c r="X993" s="37"/>
      <c r="Y993" s="44">
        <f t="shared" ref="Y993" si="23225">parseTime(W993)-(X996=INT(RIGHT($F993, 1)))</f>
        <v>0</v>
      </c>
      <c r="Z993" s="45">
        <f t="shared" si="23177"/>
        <v>0</v>
      </c>
      <c r="AA993" s="36"/>
      <c r="AB993" s="37"/>
      <c r="AC993" s="44">
        <f t="shared" ref="AC993" si="23226">parseTime(AA993)-(AB996=INT(RIGHT($F993, 1)))</f>
        <v>0</v>
      </c>
      <c r="AD993" s="45">
        <f t="shared" si="23179"/>
        <v>0</v>
      </c>
      <c r="AE993" s="36"/>
      <c r="AF993" s="37"/>
      <c r="AG993" s="44">
        <f t="shared" ref="AG993" si="23227">parseTime(AE993)-(AF996=INT(RIGHT($F993, 1)))</f>
        <v>0</v>
      </c>
      <c r="AH993" s="45">
        <f t="shared" si="23181"/>
        <v>0</v>
      </c>
      <c r="AI993" s="36"/>
      <c r="AJ993" s="37"/>
      <c r="AK993" s="44">
        <f>parseTime(AI993)-(AJ996=INT(RIGHT($F993, 1)))</f>
        <v>0</v>
      </c>
      <c r="AL993" s="45">
        <f t="shared" si="23182"/>
        <v>0</v>
      </c>
      <c r="AM993" s="36"/>
      <c r="AN993" s="37"/>
      <c r="AO993" s="44">
        <f t="shared" ref="AO993" si="23228">parseTime(AM993)-(AN996=INT(RIGHT($F993, 1)))</f>
        <v>0</v>
      </c>
      <c r="AP993" s="45">
        <f t="shared" si="23184"/>
        <v>0</v>
      </c>
      <c r="AQ993" s="36"/>
      <c r="AR993" s="37"/>
      <c r="AS993" s="44">
        <f t="shared" ref="AS993" si="23229">parseTime(AQ993)-(AR996=INT(RIGHT($F993, 1)))</f>
        <v>0</v>
      </c>
      <c r="AT993" s="45">
        <f t="shared" si="23186"/>
        <v>0</v>
      </c>
      <c r="AU993" s="36"/>
      <c r="AV993" s="37"/>
      <c r="AW993" s="44">
        <f>parseTime(AU993)-(AV996=INT(RIGHT($F993, 1)))</f>
        <v>0</v>
      </c>
      <c r="AX993" s="45">
        <f t="shared" si="23187"/>
        <v>0</v>
      </c>
      <c r="AY993" s="36"/>
      <c r="AZ993" s="37"/>
      <c r="BA993" s="44">
        <f>parseTime(AY993)-(AZ996=INT(RIGHT($F993, 1)))</f>
        <v>0</v>
      </c>
      <c r="BB993" s="45">
        <f t="shared" si="23188"/>
        <v>0</v>
      </c>
      <c r="BC993" s="36"/>
      <c r="BD993" s="37"/>
      <c r="BE993" s="44">
        <f>parseTime(BC993)-(BD996=INT(RIGHT($F993, 1)))</f>
        <v>0</v>
      </c>
      <c r="BF993" s="45">
        <f t="shared" si="23189"/>
        <v>0</v>
      </c>
      <c r="BG993" s="36"/>
      <c r="BH993" s="37"/>
      <c r="BI993" s="44">
        <f>parseTime(BG993)-(BH996=INT(RIGHT($F993, 1)))</f>
        <v>0</v>
      </c>
      <c r="BJ993" s="45">
        <f t="shared" si="23190"/>
        <v>0</v>
      </c>
      <c r="BK993" s="36"/>
      <c r="BL993" s="37"/>
      <c r="BM993" s="44">
        <f>parseTime(BK993)-(BL996=INT(RIGHT($F993, 1)))</f>
        <v>0</v>
      </c>
      <c r="BN993" s="45">
        <f t="shared" si="23191"/>
        <v>0</v>
      </c>
      <c r="BO993" s="36"/>
      <c r="BP993" s="37"/>
      <c r="BQ993" s="44">
        <f t="shared" ref="BQ993" si="23230">parseTime(BO993)-(BP996=INT(RIGHT($F993, 1)))</f>
        <v>0</v>
      </c>
      <c r="BR993" s="45">
        <f t="shared" si="23193"/>
        <v>0</v>
      </c>
      <c r="BS993" s="36"/>
      <c r="BT993" s="37"/>
      <c r="BU993" s="44">
        <f t="shared" ref="BU993" si="23231">parseTime(BS993)-(BT996=INT(RIGHT($F993, 1)))</f>
        <v>0</v>
      </c>
      <c r="BV993" s="45">
        <f t="shared" si="23195"/>
        <v>0</v>
      </c>
      <c r="BW993" s="36"/>
      <c r="BX993" s="37"/>
      <c r="BY993" s="44">
        <f t="shared" ref="BY993" si="23232">parseTime(BW993)-(BX996=INT(RIGHT($F993, 1)))</f>
        <v>0</v>
      </c>
      <c r="BZ993" s="45">
        <f t="shared" si="23197"/>
        <v>0</v>
      </c>
      <c r="CA993" s="36"/>
      <c r="CB993" s="37"/>
      <c r="CC993" s="44">
        <f t="shared" ref="CC993" si="23233">parseTime(CA993)-(CB996=INT(RIGHT($F993, 1)))</f>
        <v>0</v>
      </c>
      <c r="CD993" s="45">
        <f t="shared" si="23199"/>
        <v>0</v>
      </c>
      <c r="CE993" s="36"/>
      <c r="CF993" s="37"/>
      <c r="CG993" s="44">
        <f t="shared" ref="CG993" si="23234">parseTime(CE993)-(CF996=INT(RIGHT($F993, 1)))</f>
        <v>0</v>
      </c>
      <c r="CH993" s="45">
        <f t="shared" si="23201"/>
        <v>0</v>
      </c>
    </row>
    <row r="994" spans="1:86" x14ac:dyDescent="0.25">
      <c r="A994" s="56"/>
      <c r="B994" s="57"/>
      <c r="C994" s="14">
        <f t="shared" si="23219"/>
        <v>0</v>
      </c>
      <c r="D994" s="14" t="s">
        <v>259</v>
      </c>
      <c r="E994" s="20">
        <v>4.25</v>
      </c>
      <c r="F994" s="51" t="s">
        <v>131</v>
      </c>
      <c r="G994" s="36"/>
      <c r="H994" s="37"/>
      <c r="I994" s="44">
        <f t="shared" ref="I994" si="23235">parseTime(G994)-(H996=INT(RIGHT($F994, 1)))</f>
        <v>0</v>
      </c>
      <c r="J994" s="45">
        <f t="shared" si="23169"/>
        <v>0</v>
      </c>
      <c r="K994" s="36"/>
      <c r="L994" s="37"/>
      <c r="M994" s="44">
        <f t="shared" ref="M994" si="23236">parseTime(K994)-(L996=INT(RIGHT($F994, 1)))</f>
        <v>0</v>
      </c>
      <c r="N994" s="45">
        <f t="shared" si="23171"/>
        <v>0</v>
      </c>
      <c r="O994" s="36"/>
      <c r="P994" s="37"/>
      <c r="Q994" s="44">
        <f t="shared" ref="Q994" si="23237">parseTime(O994)-(P996=INT(RIGHT($F994, 1)))</f>
        <v>0</v>
      </c>
      <c r="R994" s="45">
        <f t="shared" si="23173"/>
        <v>0</v>
      </c>
      <c r="S994" s="36"/>
      <c r="T994" s="37"/>
      <c r="U994" s="44">
        <f t="shared" ref="U994" si="23238">parseTime(S994)-(T996=INT(RIGHT($F994, 1)))</f>
        <v>0</v>
      </c>
      <c r="V994" s="45">
        <f t="shared" si="23175"/>
        <v>0</v>
      </c>
      <c r="W994" s="36"/>
      <c r="X994" s="37"/>
      <c r="Y994" s="44">
        <f t="shared" ref="Y994" si="23239">parseTime(W994)-(X996=INT(RIGHT($F994, 1)))</f>
        <v>0</v>
      </c>
      <c r="Z994" s="45">
        <f t="shared" si="23177"/>
        <v>0</v>
      </c>
      <c r="AA994" s="36"/>
      <c r="AB994" s="37"/>
      <c r="AC994" s="44">
        <f t="shared" ref="AC994" si="23240">parseTime(AA994)-(AB996=INT(RIGHT($F994, 1)))</f>
        <v>0</v>
      </c>
      <c r="AD994" s="45">
        <f t="shared" si="23179"/>
        <v>0</v>
      </c>
      <c r="AE994" s="36"/>
      <c r="AF994" s="37"/>
      <c r="AG994" s="44">
        <f t="shared" ref="AG994" si="23241">parseTime(AE994)-(AF996=INT(RIGHT($F994, 1)))</f>
        <v>0</v>
      </c>
      <c r="AH994" s="45">
        <f t="shared" si="23181"/>
        <v>0</v>
      </c>
      <c r="AI994" s="36"/>
      <c r="AJ994" s="37"/>
      <c r="AK994" s="44">
        <f>parseTime(AI994)-(AJ996=INT(RIGHT($F994, 1)))</f>
        <v>0</v>
      </c>
      <c r="AL994" s="45">
        <f t="shared" si="23182"/>
        <v>0</v>
      </c>
      <c r="AM994" s="36"/>
      <c r="AN994" s="37"/>
      <c r="AO994" s="44">
        <f t="shared" ref="AO994" si="23242">parseTime(AM994)-(AN996=INT(RIGHT($F994, 1)))</f>
        <v>0</v>
      </c>
      <c r="AP994" s="45">
        <f t="shared" si="23184"/>
        <v>0</v>
      </c>
      <c r="AQ994" s="36"/>
      <c r="AR994" s="37"/>
      <c r="AS994" s="44">
        <f t="shared" ref="AS994" si="23243">parseTime(AQ994)-(AR996=INT(RIGHT($F994, 1)))</f>
        <v>0</v>
      </c>
      <c r="AT994" s="45">
        <f t="shared" si="23186"/>
        <v>0</v>
      </c>
      <c r="AU994" s="36"/>
      <c r="AV994" s="37"/>
      <c r="AW994" s="44">
        <f>parseTime(AU994)-(AV996=INT(RIGHT($F994, 1)))</f>
        <v>0</v>
      </c>
      <c r="AX994" s="45">
        <f t="shared" si="23187"/>
        <v>0</v>
      </c>
      <c r="AY994" s="36"/>
      <c r="AZ994" s="37"/>
      <c r="BA994" s="44">
        <f>parseTime(AY994)-(AZ996=INT(RIGHT($F994, 1)))</f>
        <v>0</v>
      </c>
      <c r="BB994" s="45">
        <f t="shared" si="23188"/>
        <v>0</v>
      </c>
      <c r="BC994" s="36"/>
      <c r="BD994" s="37"/>
      <c r="BE994" s="44">
        <f>parseTime(BC994)-(BD996=INT(RIGHT($F994, 1)))</f>
        <v>0</v>
      </c>
      <c r="BF994" s="45">
        <f t="shared" si="23189"/>
        <v>0</v>
      </c>
      <c r="BG994" s="36"/>
      <c r="BH994" s="37"/>
      <c r="BI994" s="44">
        <f>parseTime(BG994)-(BH996=INT(RIGHT($F994, 1)))</f>
        <v>0</v>
      </c>
      <c r="BJ994" s="45">
        <f t="shared" si="23190"/>
        <v>0</v>
      </c>
      <c r="BK994" s="36"/>
      <c r="BL994" s="37"/>
      <c r="BM994" s="44">
        <f>parseTime(BK994)-(BL996=INT(RIGHT($F994, 1)))</f>
        <v>0</v>
      </c>
      <c r="BN994" s="45">
        <f t="shared" si="23191"/>
        <v>0</v>
      </c>
      <c r="BO994" s="36"/>
      <c r="BP994" s="37"/>
      <c r="BQ994" s="44">
        <f t="shared" ref="BQ994" si="23244">parseTime(BO994)-(BP996=INT(RIGHT($F994, 1)))</f>
        <v>0</v>
      </c>
      <c r="BR994" s="45">
        <f t="shared" si="23193"/>
        <v>0</v>
      </c>
      <c r="BS994" s="36"/>
      <c r="BT994" s="37"/>
      <c r="BU994" s="44">
        <f t="shared" ref="BU994" si="23245">parseTime(BS994)-(BT996=INT(RIGHT($F994, 1)))</f>
        <v>0</v>
      </c>
      <c r="BV994" s="45">
        <f t="shared" si="23195"/>
        <v>0</v>
      </c>
      <c r="BW994" s="36"/>
      <c r="BX994" s="37"/>
      <c r="BY994" s="44">
        <f t="shared" ref="BY994" si="23246">parseTime(BW994)-(BX996=INT(RIGHT($F994, 1)))</f>
        <v>0</v>
      </c>
      <c r="BZ994" s="45">
        <f t="shared" si="23197"/>
        <v>0</v>
      </c>
      <c r="CA994" s="36"/>
      <c r="CB994" s="37"/>
      <c r="CC994" s="44">
        <f t="shared" ref="CC994" si="23247">parseTime(CA994)-(CB996=INT(RIGHT($F994, 1)))</f>
        <v>0</v>
      </c>
      <c r="CD994" s="45">
        <f t="shared" si="23199"/>
        <v>0</v>
      </c>
      <c r="CE994" s="36"/>
      <c r="CF994" s="37"/>
      <c r="CG994" s="44">
        <f t="shared" ref="CG994" si="23248">parseTime(CE994)-(CF996=INT(RIGHT($F994, 1)))</f>
        <v>0</v>
      </c>
      <c r="CH994" s="45">
        <f t="shared" si="23201"/>
        <v>0</v>
      </c>
    </row>
    <row r="995" spans="1:86" x14ac:dyDescent="0.25">
      <c r="A995" s="56" t="s">
        <v>119</v>
      </c>
      <c r="B995" s="57">
        <f t="shared" ref="B995" ca="1" si="23249">roleHours(G991:CH997, "MCC")</f>
        <v>8</v>
      </c>
      <c r="C995" s="14">
        <f t="shared" ca="1" si="23219"/>
        <v>1</v>
      </c>
      <c r="D995" s="14" t="s">
        <v>260</v>
      </c>
      <c r="E995" s="20">
        <v>4.6500000000000004</v>
      </c>
      <c r="F995" s="51" t="s">
        <v>132</v>
      </c>
      <c r="G995" s="36"/>
      <c r="H995" s="37"/>
      <c r="I995" s="44">
        <f t="shared" ref="I995" si="23250">parseTime(G995)-(H996=INT(RIGHT($F995, 1)))</f>
        <v>0</v>
      </c>
      <c r="J995" s="45">
        <f t="shared" si="23169"/>
        <v>0</v>
      </c>
      <c r="K995" s="36"/>
      <c r="L995" s="37"/>
      <c r="M995" s="44">
        <f t="shared" ref="M995" si="23251">parseTime(K995)-(L996=INT(RIGHT($F995, 1)))</f>
        <v>0</v>
      </c>
      <c r="N995" s="45">
        <f t="shared" si="23171"/>
        <v>0</v>
      </c>
      <c r="O995" s="36"/>
      <c r="P995" s="37"/>
      <c r="Q995" s="44">
        <f t="shared" ref="Q995" si="23252">parseTime(O995)-(P996=INT(RIGHT($F995, 1)))</f>
        <v>0</v>
      </c>
      <c r="R995" s="45">
        <f t="shared" si="23173"/>
        <v>0</v>
      </c>
      <c r="S995" s="36"/>
      <c r="T995" s="37"/>
      <c r="U995" s="44">
        <f t="shared" ref="U995" si="23253">parseTime(S995)-(T996=INT(RIGHT($F995, 1)))</f>
        <v>0</v>
      </c>
      <c r="V995" s="45">
        <f t="shared" si="23175"/>
        <v>0</v>
      </c>
      <c r="W995" s="36"/>
      <c r="X995" s="37"/>
      <c r="Y995" s="44">
        <f t="shared" ref="Y995" si="23254">parseTime(W995)-(X996=INT(RIGHT($F995, 1)))</f>
        <v>0</v>
      </c>
      <c r="Z995" s="45">
        <f t="shared" si="23177"/>
        <v>0</v>
      </c>
      <c r="AA995" s="36"/>
      <c r="AB995" s="37"/>
      <c r="AC995" s="44">
        <f t="shared" ref="AC995" si="23255">parseTime(AA995)-(AB996=INT(RIGHT($F995, 1)))</f>
        <v>0</v>
      </c>
      <c r="AD995" s="45">
        <f t="shared" si="23179"/>
        <v>0</v>
      </c>
      <c r="AE995" s="36"/>
      <c r="AF995" s="37"/>
      <c r="AG995" s="44">
        <f t="shared" ref="AG995" si="23256">parseTime(AE995)-(AF996=INT(RIGHT($F995, 1)))</f>
        <v>0</v>
      </c>
      <c r="AH995" s="45">
        <f t="shared" si="23181"/>
        <v>0</v>
      </c>
      <c r="AI995" s="36"/>
      <c r="AJ995" s="37"/>
      <c r="AK995" s="44">
        <f>parseTime(AI995)-(AJ996=INT(RIGHT($F995, 1)))</f>
        <v>0</v>
      </c>
      <c r="AL995" s="45">
        <f t="shared" si="23182"/>
        <v>0</v>
      </c>
      <c r="AM995" s="36"/>
      <c r="AN995" s="37"/>
      <c r="AO995" s="44">
        <f t="shared" ref="AO995" si="23257">parseTime(AM995)-(AN996=INT(RIGHT($F995, 1)))</f>
        <v>0</v>
      </c>
      <c r="AP995" s="45">
        <f t="shared" si="23184"/>
        <v>0</v>
      </c>
      <c r="AQ995" s="36"/>
      <c r="AR995" s="37"/>
      <c r="AS995" s="44">
        <f t="shared" ref="AS995" si="23258">parseTime(AQ995)-(AR996=INT(RIGHT($F995, 1)))</f>
        <v>0</v>
      </c>
      <c r="AT995" s="45">
        <f t="shared" si="23186"/>
        <v>0</v>
      </c>
      <c r="AU995" s="36"/>
      <c r="AV995" s="37"/>
      <c r="AW995" s="44">
        <f>parseTime(AU995)-(AV996=INT(RIGHT($F995, 1)))</f>
        <v>0</v>
      </c>
      <c r="AX995" s="45">
        <f t="shared" si="23187"/>
        <v>0</v>
      </c>
      <c r="AY995" s="36"/>
      <c r="AZ995" s="37"/>
      <c r="BA995" s="44">
        <f>parseTime(AY995)-(AZ996=INT(RIGHT($F995, 1)))</f>
        <v>0</v>
      </c>
      <c r="BB995" s="45">
        <f t="shared" si="23188"/>
        <v>0</v>
      </c>
      <c r="BC995" s="36"/>
      <c r="BD995" s="37"/>
      <c r="BE995" s="44">
        <f>parseTime(BC995)-(BD996=INT(RIGHT($F995, 1)))</f>
        <v>0</v>
      </c>
      <c r="BF995" s="45">
        <f t="shared" si="23189"/>
        <v>0</v>
      </c>
      <c r="BG995" s="36"/>
      <c r="BH995" s="37"/>
      <c r="BI995" s="44">
        <f>parseTime(BG995)-(BH996=INT(RIGHT($F995, 1)))</f>
        <v>0</v>
      </c>
      <c r="BJ995" s="45">
        <f t="shared" si="23190"/>
        <v>0</v>
      </c>
      <c r="BK995" s="36"/>
      <c r="BL995" s="37"/>
      <c r="BM995" s="44">
        <f>parseTime(BK995)-(BL996=INT(RIGHT($F995, 1)))</f>
        <v>0</v>
      </c>
      <c r="BN995" s="45">
        <f t="shared" si="23191"/>
        <v>0</v>
      </c>
      <c r="BO995" s="36"/>
      <c r="BP995" s="37"/>
      <c r="BQ995" s="44">
        <f t="shared" ref="BQ995" si="23259">parseTime(BO995)-(BP996=INT(RIGHT($F995, 1)))</f>
        <v>0</v>
      </c>
      <c r="BR995" s="45">
        <f t="shared" si="23193"/>
        <v>0</v>
      </c>
      <c r="BS995" s="36"/>
      <c r="BT995" s="37"/>
      <c r="BU995" s="44">
        <f t="shared" ref="BU995" si="23260">parseTime(BS995)-(BT996=INT(RIGHT($F995, 1)))</f>
        <v>0</v>
      </c>
      <c r="BV995" s="45">
        <f t="shared" si="23195"/>
        <v>0</v>
      </c>
      <c r="BW995" s="36"/>
      <c r="BX995" s="37"/>
      <c r="BY995" s="44">
        <f t="shared" ref="BY995" si="23261">parseTime(BW995)-(BX996=INT(RIGHT($F995, 1)))</f>
        <v>0</v>
      </c>
      <c r="BZ995" s="45">
        <f t="shared" si="23197"/>
        <v>0</v>
      </c>
      <c r="CA995" s="36"/>
      <c r="CB995" s="37"/>
      <c r="CC995" s="44">
        <f t="shared" ref="CC995" si="23262">parseTime(CA995)-(CB996=INT(RIGHT($F995, 1)))</f>
        <v>0</v>
      </c>
      <c r="CD995" s="45">
        <f t="shared" si="23199"/>
        <v>0</v>
      </c>
      <c r="CE995" s="36"/>
      <c r="CF995" s="37"/>
      <c r="CG995" s="44">
        <f t="shared" ref="CG995" si="23263">parseTime(CE995)-(CF996=INT(RIGHT($F995, 1)))</f>
        <v>0</v>
      </c>
      <c r="CH995" s="45">
        <f t="shared" si="23201"/>
        <v>0</v>
      </c>
    </row>
    <row r="996" spans="1:86" x14ac:dyDescent="0.25">
      <c r="A996" s="56"/>
      <c r="B996" s="57"/>
      <c r="C996" s="14">
        <f t="shared" si="23219"/>
        <v>0</v>
      </c>
      <c r="D996" s="14"/>
      <c r="E996" s="20">
        <f t="shared" ref="E996" si="23264">((7.5/2)-0.5+E995)*8</f>
        <v>63.2</v>
      </c>
      <c r="F996" s="51"/>
      <c r="G996" s="46" t="s">
        <v>134</v>
      </c>
      <c r="H996" s="38">
        <f t="shared" ref="H996" si="23265">lunchAdjust(G991:H995)</f>
        <v>1</v>
      </c>
      <c r="I996" s="48" t="s">
        <v>0</v>
      </c>
      <c r="J996" s="39">
        <f t="shared" ref="J996" si="23266">SUMPRODUCT(I991:I995*J991:J995)</f>
        <v>8</v>
      </c>
      <c r="K996" s="46" t="s">
        <v>134</v>
      </c>
      <c r="L996" s="38">
        <f t="shared" ref="L996" si="23267">lunchAdjust(K991:L995)</f>
        <v>1</v>
      </c>
      <c r="M996" s="48" t="s">
        <v>0</v>
      </c>
      <c r="N996" s="39">
        <f t="shared" ref="N996" si="23268">SUMPRODUCT(M991:M995*N991:N995)</f>
        <v>8</v>
      </c>
      <c r="O996" s="46" t="s">
        <v>134</v>
      </c>
      <c r="P996" s="38">
        <f t="shared" ref="P996" si="23269">lunchAdjust(O991:P995)</f>
        <v>1</v>
      </c>
      <c r="Q996" s="48" t="s">
        <v>0</v>
      </c>
      <c r="R996" s="39">
        <f t="shared" ref="R996" si="23270">SUMPRODUCT(Q991:Q995*R991:R995)</f>
        <v>8</v>
      </c>
      <c r="S996" s="46" t="s">
        <v>134</v>
      </c>
      <c r="T996" s="38">
        <f t="shared" ref="T996" si="23271">lunchAdjust(S991:T995)</f>
        <v>1</v>
      </c>
      <c r="U996" s="48" t="s">
        <v>0</v>
      </c>
      <c r="V996" s="39">
        <f t="shared" ref="V996" si="23272">SUMPRODUCT(U991:U995*V991:V995)</f>
        <v>8</v>
      </c>
      <c r="W996" s="46" t="s">
        <v>134</v>
      </c>
      <c r="X996" s="38">
        <f t="shared" ref="X996" si="23273">lunchAdjust(W991:X995)</f>
        <v>1</v>
      </c>
      <c r="Y996" s="48" t="s">
        <v>0</v>
      </c>
      <c r="Z996" s="39">
        <f t="shared" ref="Z996" si="23274">SUMPRODUCT(Y991:Y995*Z991:Z995)</f>
        <v>8</v>
      </c>
      <c r="AA996" s="46" t="s">
        <v>134</v>
      </c>
      <c r="AB996" s="38">
        <f t="shared" ref="AB996" si="23275">lunchAdjust(AA991:AB995)</f>
        <v>1</v>
      </c>
      <c r="AC996" s="48" t="s">
        <v>0</v>
      </c>
      <c r="AD996" s="39">
        <f t="shared" ref="AD996" si="23276">SUMPRODUCT(AC991:AC995*AD991:AD995)</f>
        <v>8</v>
      </c>
      <c r="AE996" s="46" t="s">
        <v>134</v>
      </c>
      <c r="AF996" s="38">
        <f t="shared" ref="AF996" si="23277">lunchAdjust(AE991:AF995)</f>
        <v>1</v>
      </c>
      <c r="AG996" s="48" t="s">
        <v>0</v>
      </c>
      <c r="AH996" s="39">
        <f t="shared" ref="AH996" si="23278">SUMPRODUCT(AG991:AG995*AH991:AH995)</f>
        <v>6.5</v>
      </c>
      <c r="AI996" s="46" t="s">
        <v>134</v>
      </c>
      <c r="AJ996" s="38">
        <f t="shared" ref="AJ996" si="23279">lunchAdjust(AI991:AJ995)</f>
        <v>1</v>
      </c>
      <c r="AK996" s="48" t="s">
        <v>0</v>
      </c>
      <c r="AL996" s="39">
        <f t="shared" ref="AL996" si="23280">SUMPRODUCT(AK991:AK995*AL991:AL995)</f>
        <v>8</v>
      </c>
      <c r="AM996" s="46" t="s">
        <v>134</v>
      </c>
      <c r="AN996" s="38">
        <f t="shared" ref="AN996" si="23281">lunchAdjust(AM991:AN995)</f>
        <v>0</v>
      </c>
      <c r="AO996" s="48" t="s">
        <v>0</v>
      </c>
      <c r="AP996" s="39">
        <f t="shared" ref="AP996" si="23282">SUMPRODUCT(AO991:AO995*AP991:AP995)</f>
        <v>0</v>
      </c>
      <c r="AQ996" s="46" t="s">
        <v>134</v>
      </c>
      <c r="AR996" s="38">
        <f t="shared" ref="AR996" si="23283">lunchAdjust(AQ991:AR995)</f>
        <v>0</v>
      </c>
      <c r="AS996" s="48" t="s">
        <v>0</v>
      </c>
      <c r="AT996" s="39">
        <f t="shared" ref="AT996" si="23284">SUMPRODUCT(AS991:AS995*AT991:AT995)</f>
        <v>0</v>
      </c>
      <c r="AU996" s="46" t="s">
        <v>134</v>
      </c>
      <c r="AV996" s="38">
        <f t="shared" ref="AV996" si="23285">lunchAdjust(AU991:AV995)</f>
        <v>0</v>
      </c>
      <c r="AW996" s="48" t="s">
        <v>0</v>
      </c>
      <c r="AX996" s="39">
        <f t="shared" ref="AX996" si="23286">SUMPRODUCT(AW991:AW995*AX991:AX995)</f>
        <v>0</v>
      </c>
      <c r="AY996" s="46" t="s">
        <v>134</v>
      </c>
      <c r="AZ996" s="38">
        <f t="shared" ref="AZ996" si="23287">lunchAdjust(AY991:AZ995)</f>
        <v>0</v>
      </c>
      <c r="BA996" s="48" t="s">
        <v>0</v>
      </c>
      <c r="BB996" s="39">
        <f t="shared" ref="BB996" si="23288">SUMPRODUCT(BA991:BA995*BB991:BB995)</f>
        <v>0</v>
      </c>
      <c r="BC996" s="46" t="s">
        <v>134</v>
      </c>
      <c r="BD996" s="38">
        <f t="shared" ref="BD996" si="23289">lunchAdjust(BC991:BD995)</f>
        <v>0</v>
      </c>
      <c r="BE996" s="48" t="s">
        <v>0</v>
      </c>
      <c r="BF996" s="39">
        <f t="shared" ref="BF996" si="23290">SUMPRODUCT(BE991:BE995*BF991:BF995)</f>
        <v>0</v>
      </c>
      <c r="BG996" s="46" t="s">
        <v>134</v>
      </c>
      <c r="BH996" s="38">
        <f t="shared" ref="BH996" si="23291">lunchAdjust(BG991:BH995)</f>
        <v>0</v>
      </c>
      <c r="BI996" s="48" t="s">
        <v>0</v>
      </c>
      <c r="BJ996" s="39">
        <f t="shared" ref="BJ996" si="23292">SUMPRODUCT(BI991:BI995*BJ991:BJ995)</f>
        <v>0</v>
      </c>
      <c r="BK996" s="46" t="s">
        <v>134</v>
      </c>
      <c r="BL996" s="38">
        <f t="shared" ref="BL996" si="23293">lunchAdjust(BK991:BL995)</f>
        <v>0</v>
      </c>
      <c r="BM996" s="48" t="s">
        <v>0</v>
      </c>
      <c r="BN996" s="39">
        <f t="shared" ref="BN996" si="23294">SUMPRODUCT(BM991:BM995*BN991:BN995)</f>
        <v>0</v>
      </c>
      <c r="BO996" s="46" t="s">
        <v>134</v>
      </c>
      <c r="BP996" s="38">
        <f t="shared" ref="BP996" si="23295">lunchAdjust(BO991:BP995)</f>
        <v>0</v>
      </c>
      <c r="BQ996" s="48" t="s">
        <v>0</v>
      </c>
      <c r="BR996" s="39">
        <f t="shared" ref="BR996" si="23296">SUMPRODUCT(BQ991:BQ995*BR991:BR995)</f>
        <v>0</v>
      </c>
      <c r="BS996" s="46" t="s">
        <v>134</v>
      </c>
      <c r="BT996" s="38">
        <f t="shared" ref="BT996" si="23297">lunchAdjust(BS991:BT995)</f>
        <v>0</v>
      </c>
      <c r="BU996" s="48" t="s">
        <v>0</v>
      </c>
      <c r="BV996" s="39">
        <f t="shared" ref="BV996" si="23298">SUMPRODUCT(BU991:BU995*BV991:BV995)</f>
        <v>0</v>
      </c>
      <c r="BW996" s="46" t="s">
        <v>134</v>
      </c>
      <c r="BX996" s="38">
        <f t="shared" ref="BX996" si="23299">lunchAdjust(BW991:BX995)</f>
        <v>0</v>
      </c>
      <c r="BY996" s="48" t="s">
        <v>0</v>
      </c>
      <c r="BZ996" s="39">
        <f t="shared" ref="BZ996" si="23300">SUMPRODUCT(BY991:BY995*BZ991:BZ995)</f>
        <v>0</v>
      </c>
      <c r="CA996" s="46" t="s">
        <v>134</v>
      </c>
      <c r="CB996" s="38">
        <f t="shared" ref="CB996" si="23301">lunchAdjust(CA991:CB995)</f>
        <v>0</v>
      </c>
      <c r="CC996" s="48" t="s">
        <v>0</v>
      </c>
      <c r="CD996" s="39">
        <f t="shared" ref="CD996" si="23302">SUMPRODUCT(CC991:CC995*CD991:CD995)</f>
        <v>0</v>
      </c>
      <c r="CE996" s="46" t="s">
        <v>134</v>
      </c>
      <c r="CF996" s="38">
        <f t="shared" ref="CF996" si="23303">lunchAdjust(CE991:CF995)</f>
        <v>0</v>
      </c>
      <c r="CG996" s="48" t="s">
        <v>0</v>
      </c>
      <c r="CH996" s="39">
        <f t="shared" ref="CH996" si="23304">SUMPRODUCT(CG991:CG995*CH991:CH995)</f>
        <v>0</v>
      </c>
    </row>
    <row r="997" spans="1:86" ht="15.75" thickBot="1" x14ac:dyDescent="0.3">
      <c r="A997" s="58" t="s">
        <v>121</v>
      </c>
      <c r="B997" s="59">
        <f t="shared" ref="B997" ca="1" si="23305">roleHours(G991:CH997, "OUT")</f>
        <v>0</v>
      </c>
      <c r="C997" s="54" t="s">
        <v>137</v>
      </c>
      <c r="D997" s="22">
        <f t="shared" ref="D997" ca="1" si="23306">roleHours(G991:CH997, "PTO")</f>
        <v>0</v>
      </c>
      <c r="E997" s="23">
        <f t="shared" ref="E997" ca="1" si="23307">E996-B992</f>
        <v>0.70000000000000284</v>
      </c>
      <c r="F997" s="52"/>
      <c r="G997" s="47" t="s">
        <v>39</v>
      </c>
      <c r="H997" s="40">
        <f t="shared" si="22444"/>
        <v>0</v>
      </c>
      <c r="I997" s="49" t="s">
        <v>135</v>
      </c>
      <c r="J997" s="41">
        <f t="shared" ref="J997" si="23308">J996*G$4</f>
        <v>0</v>
      </c>
      <c r="K997" s="47" t="s">
        <v>39</v>
      </c>
      <c r="L997" s="40">
        <f t="shared" ref="L997" si="23309">SUMPRODUCT(M991:M995*(L991:L995="PTO"))+SUMPRODUCT(M991:M995*(L991:L995="HOL"))</f>
        <v>0</v>
      </c>
      <c r="M997" s="49" t="s">
        <v>135</v>
      </c>
      <c r="N997" s="41">
        <f t="shared" ref="N997" si="23310">N996*K$4</f>
        <v>0</v>
      </c>
      <c r="O997" s="47" t="s">
        <v>39</v>
      </c>
      <c r="P997" s="40">
        <f t="shared" ref="P997" si="23311">SUMPRODUCT(Q991:Q995*(P991:P995="PTO"))+SUMPRODUCT(Q991:Q995*(P991:P995="HOL"))</f>
        <v>0</v>
      </c>
      <c r="Q997" s="49" t="s">
        <v>135</v>
      </c>
      <c r="R997" s="41">
        <f t="shared" ref="R997" si="23312">R996*O$4</f>
        <v>8</v>
      </c>
      <c r="S997" s="47" t="s">
        <v>39</v>
      </c>
      <c r="T997" s="40">
        <f t="shared" ref="T997" si="23313">SUMPRODUCT(U991:U995*(T991:T995="PTO"))+SUMPRODUCT(U991:U995*(T991:T995="HOL"))</f>
        <v>0</v>
      </c>
      <c r="U997" s="49" t="s">
        <v>135</v>
      </c>
      <c r="V997" s="41">
        <f t="shared" ref="V997" si="23314">V996*S$4</f>
        <v>0</v>
      </c>
      <c r="W997" s="47" t="s">
        <v>39</v>
      </c>
      <c r="X997" s="40">
        <f t="shared" ref="X997" si="23315">SUMPRODUCT(Y991:Y995*(X991:X995="PTO"))+SUMPRODUCT(Y991:Y995*(X991:X995="HOL"))</f>
        <v>0</v>
      </c>
      <c r="Y997" s="49" t="s">
        <v>135</v>
      </c>
      <c r="Z997" s="41">
        <f t="shared" ref="Z997" si="23316">Z996*W$4</f>
        <v>8</v>
      </c>
      <c r="AA997" s="47" t="s">
        <v>39</v>
      </c>
      <c r="AB997" s="40">
        <f t="shared" ref="AB997" si="23317">SUMPRODUCT(AC991:AC995*(AB991:AB995="PTO"))+SUMPRODUCT(AC991:AC995*(AB991:AB995="HOL"))</f>
        <v>0</v>
      </c>
      <c r="AC997" s="49" t="s">
        <v>135</v>
      </c>
      <c r="AD997" s="41">
        <f t="shared" ref="AD997" si="23318">AD996*AA$4</f>
        <v>8</v>
      </c>
      <c r="AE997" s="47" t="s">
        <v>39</v>
      </c>
      <c r="AF997" s="40">
        <f t="shared" ref="AF997" si="23319">SUMPRODUCT(AG991:AG995*(AF991:AF995="PTO"))+SUMPRODUCT(AG991:AG995*(AF991:AF995="HOL"))</f>
        <v>0</v>
      </c>
      <c r="AG997" s="49" t="s">
        <v>135</v>
      </c>
      <c r="AH997" s="41">
        <f t="shared" ref="AH997" si="23320">AH996*AE$4</f>
        <v>6.5</v>
      </c>
      <c r="AI997" s="47" t="s">
        <v>39</v>
      </c>
      <c r="AJ997" s="40">
        <f t="shared" ref="AJ997" si="23321">SUMPRODUCT(AK991:AK995*(AJ991:AJ995="PTO"))+SUMPRODUCT(AK991:AK995*(AJ991:AJ995="HOL"))</f>
        <v>0</v>
      </c>
      <c r="AK997" s="49" t="s">
        <v>135</v>
      </c>
      <c r="AL997" s="41">
        <f>AL996*AI$4</f>
        <v>8</v>
      </c>
      <c r="AM997" s="47" t="s">
        <v>39</v>
      </c>
      <c r="AN997" s="40">
        <f t="shared" ref="AN997" si="23322">SUMPRODUCT(AO991:AO995*(AN991:AN995="PTO"))+SUMPRODUCT(AO991:AO995*(AN991:AN995="HOL"))</f>
        <v>0</v>
      </c>
      <c r="AO997" s="49" t="s">
        <v>135</v>
      </c>
      <c r="AP997" s="41">
        <f t="shared" ref="AP997" si="23323">AP996*AM$4</f>
        <v>0</v>
      </c>
      <c r="AQ997" s="47" t="s">
        <v>39</v>
      </c>
      <c r="AR997" s="40">
        <f t="shared" ref="AR997" si="23324">SUMPRODUCT(AS991:AS995*(AR991:AR995="PTO"))+SUMPRODUCT(AS991:AS995*(AR991:AR995="HOL"))</f>
        <v>0</v>
      </c>
      <c r="AS997" s="49" t="s">
        <v>135</v>
      </c>
      <c r="AT997" s="41">
        <f t="shared" ref="AT997" si="23325">AT996*AQ$4</f>
        <v>0</v>
      </c>
      <c r="AU997" s="47" t="s">
        <v>39</v>
      </c>
      <c r="AV997" s="40">
        <f t="shared" ref="AV997" si="23326">SUMPRODUCT(AW991:AW995*(AV991:AV995="PTO"))+SUMPRODUCT(AW991:AW995*(AV991:AV995="HOL"))</f>
        <v>0</v>
      </c>
      <c r="AW997" s="49" t="s">
        <v>135</v>
      </c>
      <c r="AX997" s="41">
        <f>AX996*AU$4</f>
        <v>0</v>
      </c>
      <c r="AY997" s="47" t="s">
        <v>39</v>
      </c>
      <c r="AZ997" s="40">
        <f t="shared" ref="AZ997" si="23327">SUMPRODUCT(BA991:BA995*(AZ991:AZ995="PTO"))+SUMPRODUCT(BA991:BA995*(AZ991:AZ995="HOL"))</f>
        <v>0</v>
      </c>
      <c r="BA997" s="49" t="s">
        <v>135</v>
      </c>
      <c r="BB997" s="41">
        <f>BB996*AY$4</f>
        <v>0</v>
      </c>
      <c r="BC997" s="47" t="s">
        <v>39</v>
      </c>
      <c r="BD997" s="40">
        <f t="shared" ref="BD997" si="23328">SUMPRODUCT(BE991:BE995*(BD991:BD995="PTO"))+SUMPRODUCT(BE991:BE995*(BD991:BD995="HOL"))</f>
        <v>0</v>
      </c>
      <c r="BE997" s="49" t="s">
        <v>135</v>
      </c>
      <c r="BF997" s="41">
        <f>BF996*BC$4</f>
        <v>0</v>
      </c>
      <c r="BG997" s="47" t="s">
        <v>39</v>
      </c>
      <c r="BH997" s="40">
        <f t="shared" ref="BH997" si="23329">SUMPRODUCT(BI991:BI995*(BH991:BH995="PTO"))+SUMPRODUCT(BI991:BI995*(BH991:BH995="HOL"))</f>
        <v>0</v>
      </c>
      <c r="BI997" s="49" t="s">
        <v>135</v>
      </c>
      <c r="BJ997" s="41">
        <f>BJ996*BG$4</f>
        <v>0</v>
      </c>
      <c r="BK997" s="47" t="s">
        <v>39</v>
      </c>
      <c r="BL997" s="40">
        <f t="shared" ref="BL997" si="23330">SUMPRODUCT(BM991:BM995*(BL991:BL995="PTO"))+SUMPRODUCT(BM991:BM995*(BL991:BL995="HOL"))</f>
        <v>0</v>
      </c>
      <c r="BM997" s="49" t="s">
        <v>135</v>
      </c>
      <c r="BN997" s="41">
        <f>BN996*BK$4</f>
        <v>0</v>
      </c>
      <c r="BO997" s="47" t="s">
        <v>39</v>
      </c>
      <c r="BP997" s="40">
        <f t="shared" ref="BP997" si="23331">SUMPRODUCT(BQ991:BQ995*(BP991:BP995="PTO"))+SUMPRODUCT(BQ991:BQ995*(BP991:BP995="HOL"))</f>
        <v>0</v>
      </c>
      <c r="BQ997" s="49" t="s">
        <v>135</v>
      </c>
      <c r="BR997" s="41">
        <f t="shared" ref="BR997" si="23332">BR996*BO$4</f>
        <v>0</v>
      </c>
      <c r="BS997" s="47" t="s">
        <v>39</v>
      </c>
      <c r="BT997" s="40">
        <f t="shared" ref="BT997" si="23333">SUMPRODUCT(BU991:BU995*(BT991:BT995="PTO"))+SUMPRODUCT(BU991:BU995*(BT991:BT995="HOL"))</f>
        <v>0</v>
      </c>
      <c r="BU997" s="49" t="s">
        <v>135</v>
      </c>
      <c r="BV997" s="41">
        <f t="shared" ref="BV997" si="23334">BV996*BS$4</f>
        <v>0</v>
      </c>
      <c r="BW997" s="47" t="s">
        <v>39</v>
      </c>
      <c r="BX997" s="40">
        <f t="shared" ref="BX997" si="23335">SUMPRODUCT(BY991:BY995*(BX991:BX995="PTO"))+SUMPRODUCT(BY991:BY995*(BX991:BX995="HOL"))</f>
        <v>0</v>
      </c>
      <c r="BY997" s="49" t="s">
        <v>135</v>
      </c>
      <c r="BZ997" s="41">
        <f t="shared" ref="BZ997" si="23336">BZ996*BW$4</f>
        <v>0</v>
      </c>
      <c r="CA997" s="47" t="s">
        <v>39</v>
      </c>
      <c r="CB997" s="40">
        <f t="shared" ref="CB997" si="23337">SUMPRODUCT(CC991:CC995*(CB991:CB995="PTO"))+SUMPRODUCT(CC991:CC995*(CB991:CB995="HOL"))</f>
        <v>0</v>
      </c>
      <c r="CC997" s="49" t="s">
        <v>135</v>
      </c>
      <c r="CD997" s="41">
        <f t="shared" ref="CD997" si="23338">CD996*CA$4</f>
        <v>0</v>
      </c>
      <c r="CE997" s="47" t="s">
        <v>39</v>
      </c>
      <c r="CF997" s="40">
        <f t="shared" ref="CF997" si="23339">SUMPRODUCT(CG991:CG995*(CF991:CF995="PTO"))+SUMPRODUCT(CG991:CG995*(CF991:CF995="HOL"))</f>
        <v>0</v>
      </c>
      <c r="CG997" s="49" t="s">
        <v>135</v>
      </c>
      <c r="CH997" s="41">
        <f t="shared" ref="CH997" si="23340">CH996*CE$4</f>
        <v>0</v>
      </c>
    </row>
    <row r="998" spans="1:86" x14ac:dyDescent="0.25">
      <c r="A998" s="70" t="s">
        <v>133</v>
      </c>
      <c r="B998" s="71">
        <f t="shared" ref="B998" ca="1" si="23341">D998-B999</f>
        <v>-1.3270790171833653</v>
      </c>
      <c r="C998" s="72" t="s">
        <v>122</v>
      </c>
      <c r="D998" s="71">
        <f>IFERROR(INDEX(Holidays[FTE], MATCH(Entry!E998, Holidays[Date], 0)), 1)*8*INDEX(FTEguide[[1]:[12]], MATCH(Entry!E999, FTEguide[Weekday], 0), IF(Entry!E1001&gt;0, Entry!E1001, MONTH(Entry!E998)))</f>
        <v>61.172920982816635</v>
      </c>
      <c r="E998" s="60">
        <f t="shared" si="21961"/>
        <v>43970</v>
      </c>
      <c r="F998" s="50" t="s">
        <v>128</v>
      </c>
      <c r="G998" s="34" t="s">
        <v>136</v>
      </c>
      <c r="H998" s="35" t="s">
        <v>23</v>
      </c>
      <c r="I998" s="42">
        <f t="shared" ref="I998" si="23342">parseTime(G998)-(H1003=INT(RIGHT($F998, 1)))</f>
        <v>8</v>
      </c>
      <c r="J998" s="43">
        <f t="shared" ref="J998:J1002" si="23343">isClocked(H998)</f>
        <v>1</v>
      </c>
      <c r="K998" s="34" t="s">
        <v>136</v>
      </c>
      <c r="L998" s="35" t="s">
        <v>23</v>
      </c>
      <c r="M998" s="42">
        <f t="shared" ref="M998" si="23344">parseTime(K998)-(L1003=INT(RIGHT($F998, 1)))</f>
        <v>8</v>
      </c>
      <c r="N998" s="43">
        <f t="shared" ref="N998:N1002" si="23345">isClocked(L998)</f>
        <v>1</v>
      </c>
      <c r="O998" s="34" t="s">
        <v>180</v>
      </c>
      <c r="P998" s="35" t="s">
        <v>23</v>
      </c>
      <c r="Q998" s="42">
        <f t="shared" ref="Q998" si="23346">parseTime(O998)-(P1003=INT(RIGHT($F998, 1)))</f>
        <v>8</v>
      </c>
      <c r="R998" s="43">
        <f t="shared" ref="R998:R1002" si="23347">isClocked(P998)</f>
        <v>1</v>
      </c>
      <c r="S998" s="34" t="s">
        <v>227</v>
      </c>
      <c r="T998" s="35" t="s">
        <v>23</v>
      </c>
      <c r="U998" s="42">
        <f t="shared" ref="U998" si="23348">parseTime(S998)-(T1003=INT(RIGHT($F998, 1)))</f>
        <v>8</v>
      </c>
      <c r="V998" s="43">
        <f t="shared" ref="V998:V1002" si="23349">isClocked(T998)</f>
        <v>1</v>
      </c>
      <c r="W998" s="34" t="s">
        <v>136</v>
      </c>
      <c r="X998" s="35" t="s">
        <v>25</v>
      </c>
      <c r="Y998" s="42">
        <f t="shared" ref="Y998" si="23350">parseTime(W998)-(X1003=INT(RIGHT($F998, 1)))</f>
        <v>8</v>
      </c>
      <c r="Z998" s="43">
        <f t="shared" ref="Z998:Z1002" si="23351">isClocked(X998)</f>
        <v>1</v>
      </c>
      <c r="AA998" s="34" t="s">
        <v>136</v>
      </c>
      <c r="AB998" s="35" t="s">
        <v>23</v>
      </c>
      <c r="AC998" s="42">
        <f t="shared" ref="AC998" si="23352">parseTime(AA998)-(AB1003=INT(RIGHT($F998, 1)))</f>
        <v>8</v>
      </c>
      <c r="AD998" s="43">
        <f t="shared" ref="AD998:AD1002" si="23353">isClocked(AB998)</f>
        <v>1</v>
      </c>
      <c r="AE998" s="34" t="s">
        <v>261</v>
      </c>
      <c r="AF998" s="35" t="s">
        <v>23</v>
      </c>
      <c r="AG998" s="42">
        <f t="shared" ref="AG998" si="23354">parseTime(AE998)-(AF1003=INT(RIGHT($F998, 1)))</f>
        <v>6.5</v>
      </c>
      <c r="AH998" s="43">
        <f t="shared" ref="AH998:AH1002" si="23355">isClocked(AF998)</f>
        <v>1</v>
      </c>
      <c r="AI998" s="34" t="s">
        <v>136</v>
      </c>
      <c r="AJ998" s="35" t="s">
        <v>23</v>
      </c>
      <c r="AK998" s="42">
        <f>parseTime(AI998)-(AJ1003=INT(RIGHT($F998, 1)))</f>
        <v>8</v>
      </c>
      <c r="AL998" s="43">
        <f t="shared" ref="AL998:AL1002" si="23356">isClocked(AJ998)</f>
        <v>1</v>
      </c>
      <c r="AM998" s="34"/>
      <c r="AN998" s="35"/>
      <c r="AO998" s="42">
        <f t="shared" ref="AO998" si="23357">parseTime(AM998)-(AN1003=INT(RIGHT($F998, 1)))</f>
        <v>0</v>
      </c>
      <c r="AP998" s="43">
        <f t="shared" ref="AP998:AP1002" si="23358">isClocked(AN998)</f>
        <v>0</v>
      </c>
      <c r="AQ998" s="34"/>
      <c r="AR998" s="35"/>
      <c r="AS998" s="42">
        <f t="shared" ref="AS998" si="23359">parseTime(AQ998)-(AR1003=INT(RIGHT($F998, 1)))</f>
        <v>0</v>
      </c>
      <c r="AT998" s="43">
        <f t="shared" ref="AT998:AT1002" si="23360">isClocked(AR998)</f>
        <v>0</v>
      </c>
      <c r="AU998" s="34"/>
      <c r="AV998" s="35"/>
      <c r="AW998" s="42">
        <f>parseTime(AU998)-(AV1003=INT(RIGHT($F998, 1)))</f>
        <v>0</v>
      </c>
      <c r="AX998" s="43">
        <f t="shared" ref="AX998:AX1002" si="23361">isClocked(AV998)</f>
        <v>0</v>
      </c>
      <c r="AY998" s="34"/>
      <c r="AZ998" s="35"/>
      <c r="BA998" s="42">
        <f>parseTime(AY998)-(AZ1003=INT(RIGHT($F998, 1)))</f>
        <v>0</v>
      </c>
      <c r="BB998" s="43">
        <f t="shared" ref="BB998:BB1002" si="23362">isClocked(AZ998)</f>
        <v>0</v>
      </c>
      <c r="BC998" s="34"/>
      <c r="BD998" s="35"/>
      <c r="BE998" s="42">
        <f>parseTime(BC998)-(BD1003=INT(RIGHT($F998, 1)))</f>
        <v>0</v>
      </c>
      <c r="BF998" s="43">
        <f t="shared" ref="BF998:BF1002" si="23363">isClocked(BD998)</f>
        <v>0</v>
      </c>
      <c r="BG998" s="34"/>
      <c r="BH998" s="35"/>
      <c r="BI998" s="42">
        <f>parseTime(BG998)-(BH1003=INT(RIGHT($F998, 1)))</f>
        <v>0</v>
      </c>
      <c r="BJ998" s="43">
        <f t="shared" ref="BJ998:BJ1002" si="23364">isClocked(BH998)</f>
        <v>0</v>
      </c>
      <c r="BK998" s="34"/>
      <c r="BL998" s="35"/>
      <c r="BM998" s="42">
        <f>parseTime(BK998)-(BL1003=INT(RIGHT($F998, 1)))</f>
        <v>0</v>
      </c>
      <c r="BN998" s="43">
        <f t="shared" ref="BN998:BN1002" si="23365">isClocked(BL998)</f>
        <v>0</v>
      </c>
      <c r="BO998" s="34"/>
      <c r="BP998" s="35"/>
      <c r="BQ998" s="42">
        <f t="shared" ref="BQ998" si="23366">parseTime(BO998)-(BP1003=INT(RIGHT($F998, 1)))</f>
        <v>0</v>
      </c>
      <c r="BR998" s="43">
        <f t="shared" ref="BR998:BR1002" si="23367">isClocked(BP998)</f>
        <v>0</v>
      </c>
      <c r="BS998" s="34"/>
      <c r="BT998" s="35"/>
      <c r="BU998" s="42">
        <f t="shared" ref="BU998" si="23368">parseTime(BS998)-(BT1003=INT(RIGHT($F998, 1)))</f>
        <v>0</v>
      </c>
      <c r="BV998" s="43">
        <f t="shared" ref="BV998:BV1002" si="23369">isClocked(BT998)</f>
        <v>0</v>
      </c>
      <c r="BW998" s="34"/>
      <c r="BX998" s="35"/>
      <c r="BY998" s="42">
        <f t="shared" ref="BY998" si="23370">parseTime(BW998)-(BX1003=INT(RIGHT($F998, 1)))</f>
        <v>0</v>
      </c>
      <c r="BZ998" s="43">
        <f t="shared" ref="BZ998:BZ1002" si="23371">isClocked(BX998)</f>
        <v>0</v>
      </c>
      <c r="CA998" s="34"/>
      <c r="CB998" s="35"/>
      <c r="CC998" s="42">
        <f t="shared" ref="CC998" si="23372">parseTime(CA998)-(CB1003=INT(RIGHT($F998, 1)))</f>
        <v>0</v>
      </c>
      <c r="CD998" s="43">
        <f t="shared" ref="CD998:CD1002" si="23373">isClocked(CB998)</f>
        <v>0</v>
      </c>
      <c r="CE998" s="34"/>
      <c r="CF998" s="35"/>
      <c r="CG998" s="42">
        <f t="shared" ref="CG998" si="23374">parseTime(CE998)-(CF1003=INT(RIGHT($F998, 1)))</f>
        <v>0</v>
      </c>
      <c r="CH998" s="43">
        <f t="shared" ref="CH998:CH1002" si="23375">isClocked(CF998)</f>
        <v>0</v>
      </c>
    </row>
    <row r="999" spans="1:86" x14ac:dyDescent="0.25">
      <c r="A999" s="56" t="s">
        <v>0</v>
      </c>
      <c r="B999" s="57">
        <f t="shared" ca="1" si="23202"/>
        <v>62.5</v>
      </c>
      <c r="C999" s="14" t="s">
        <v>252</v>
      </c>
      <c r="D999" s="14">
        <f t="shared" si="22685"/>
        <v>56.7</v>
      </c>
      <c r="E999" s="55" t="str">
        <f t="shared" si="23203"/>
        <v>Tuesday</v>
      </c>
      <c r="F999" s="51" t="s">
        <v>129</v>
      </c>
      <c r="G999" s="36"/>
      <c r="H999" s="37"/>
      <c r="I999" s="44">
        <f t="shared" ref="I999" si="23376">parseTime(G999)-(H1003=INT(RIGHT($F999, 1)))</f>
        <v>0</v>
      </c>
      <c r="J999" s="45">
        <f t="shared" si="23343"/>
        <v>0</v>
      </c>
      <c r="K999" s="36"/>
      <c r="L999" s="37"/>
      <c r="M999" s="44">
        <f t="shared" ref="M999" si="23377">parseTime(K999)-(L1003=INT(RIGHT($F999, 1)))</f>
        <v>0</v>
      </c>
      <c r="N999" s="45">
        <f t="shared" si="23345"/>
        <v>0</v>
      </c>
      <c r="O999" s="36"/>
      <c r="P999" s="37"/>
      <c r="Q999" s="44">
        <f t="shared" ref="Q999" si="23378">parseTime(O999)-(P1003=INT(RIGHT($F999, 1)))</f>
        <v>0</v>
      </c>
      <c r="R999" s="45">
        <f t="shared" si="23347"/>
        <v>0</v>
      </c>
      <c r="S999" s="36"/>
      <c r="T999" s="37"/>
      <c r="U999" s="44">
        <f t="shared" ref="U999" si="23379">parseTime(S999)-(T1003=INT(RIGHT($F999, 1)))</f>
        <v>0</v>
      </c>
      <c r="V999" s="45">
        <f t="shared" si="23349"/>
        <v>0</v>
      </c>
      <c r="W999" s="36"/>
      <c r="X999" s="37"/>
      <c r="Y999" s="44">
        <f t="shared" ref="Y999" si="23380">parseTime(W999)-(X1003=INT(RIGHT($F999, 1)))</f>
        <v>0</v>
      </c>
      <c r="Z999" s="45">
        <f t="shared" si="23351"/>
        <v>0</v>
      </c>
      <c r="AA999" s="36"/>
      <c r="AB999" s="37"/>
      <c r="AC999" s="44">
        <f t="shared" ref="AC999" si="23381">parseTime(AA999)-(AB1003=INT(RIGHT($F999, 1)))</f>
        <v>0</v>
      </c>
      <c r="AD999" s="45">
        <f t="shared" si="23353"/>
        <v>0</v>
      </c>
      <c r="AE999" s="36"/>
      <c r="AF999" s="37"/>
      <c r="AG999" s="44">
        <f t="shared" ref="AG999" si="23382">parseTime(AE999)-(AF1003=INT(RIGHT($F999, 1)))</f>
        <v>0</v>
      </c>
      <c r="AH999" s="45">
        <f t="shared" si="23355"/>
        <v>0</v>
      </c>
      <c r="AI999" s="36"/>
      <c r="AJ999" s="37"/>
      <c r="AK999" s="44">
        <f>parseTime(AI999)-(AJ1003=INT(RIGHT($F999, 1)))</f>
        <v>0</v>
      </c>
      <c r="AL999" s="45">
        <f t="shared" si="23356"/>
        <v>0</v>
      </c>
      <c r="AM999" s="36"/>
      <c r="AN999" s="37"/>
      <c r="AO999" s="44">
        <f t="shared" ref="AO999" si="23383">parseTime(AM999)-(AN1003=INT(RIGHT($F999, 1)))</f>
        <v>0</v>
      </c>
      <c r="AP999" s="45">
        <f t="shared" si="23358"/>
        <v>0</v>
      </c>
      <c r="AQ999" s="36"/>
      <c r="AR999" s="37"/>
      <c r="AS999" s="44">
        <f t="shared" ref="AS999" si="23384">parseTime(AQ999)-(AR1003=INT(RIGHT($F999, 1)))</f>
        <v>0</v>
      </c>
      <c r="AT999" s="45">
        <f t="shared" si="23360"/>
        <v>0</v>
      </c>
      <c r="AU999" s="36"/>
      <c r="AV999" s="37"/>
      <c r="AW999" s="44">
        <f>parseTime(AU999)-(AV1003=INT(RIGHT($F999, 1)))</f>
        <v>0</v>
      </c>
      <c r="AX999" s="45">
        <f t="shared" si="23361"/>
        <v>0</v>
      </c>
      <c r="AY999" s="36"/>
      <c r="AZ999" s="37"/>
      <c r="BA999" s="44">
        <f>parseTime(AY999)-(AZ1003=INT(RIGHT($F999, 1)))</f>
        <v>0</v>
      </c>
      <c r="BB999" s="45">
        <f t="shared" si="23362"/>
        <v>0</v>
      </c>
      <c r="BC999" s="36"/>
      <c r="BD999" s="37"/>
      <c r="BE999" s="44">
        <f>parseTime(BC999)-(BD1003=INT(RIGHT($F999, 1)))</f>
        <v>0</v>
      </c>
      <c r="BF999" s="45">
        <f t="shared" si="23363"/>
        <v>0</v>
      </c>
      <c r="BG999" s="36"/>
      <c r="BH999" s="37"/>
      <c r="BI999" s="44">
        <f>parseTime(BG999)-(BH1003=INT(RIGHT($F999, 1)))</f>
        <v>0</v>
      </c>
      <c r="BJ999" s="45">
        <f t="shared" si="23364"/>
        <v>0</v>
      </c>
      <c r="BK999" s="36"/>
      <c r="BL999" s="37"/>
      <c r="BM999" s="44">
        <f>parseTime(BK999)-(BL1003=INT(RIGHT($F999, 1)))</f>
        <v>0</v>
      </c>
      <c r="BN999" s="45">
        <f t="shared" si="23365"/>
        <v>0</v>
      </c>
      <c r="BO999" s="36"/>
      <c r="BP999" s="37"/>
      <c r="BQ999" s="44">
        <f t="shared" ref="BQ999" si="23385">parseTime(BO999)-(BP1003=INT(RIGHT($F999, 1)))</f>
        <v>0</v>
      </c>
      <c r="BR999" s="45">
        <f t="shared" si="23367"/>
        <v>0</v>
      </c>
      <c r="BS999" s="36"/>
      <c r="BT999" s="37"/>
      <c r="BU999" s="44">
        <f t="shared" ref="BU999" si="23386">parseTime(BS999)-(BT1003=INT(RIGHT($F999, 1)))</f>
        <v>0</v>
      </c>
      <c r="BV999" s="45">
        <f t="shared" si="23369"/>
        <v>0</v>
      </c>
      <c r="BW999" s="36"/>
      <c r="BX999" s="37"/>
      <c r="BY999" s="44">
        <f t="shared" ref="BY999" si="23387">parseTime(BW999)-(BX1003=INT(RIGHT($F999, 1)))</f>
        <v>0</v>
      </c>
      <c r="BZ999" s="45">
        <f t="shared" si="23371"/>
        <v>0</v>
      </c>
      <c r="CA999" s="36"/>
      <c r="CB999" s="37"/>
      <c r="CC999" s="44">
        <f t="shared" ref="CC999" si="23388">parseTime(CA999)-(CB1003=INT(RIGHT($F999, 1)))</f>
        <v>0</v>
      </c>
      <c r="CD999" s="45">
        <f t="shared" si="23373"/>
        <v>0</v>
      </c>
      <c r="CE999" s="36"/>
      <c r="CF999" s="37"/>
      <c r="CG999" s="44">
        <f t="shared" ref="CG999" si="23389">parseTime(CE999)-(CF1003=INT(RIGHT($F999, 1)))</f>
        <v>0</v>
      </c>
      <c r="CH999" s="45">
        <f t="shared" si="23375"/>
        <v>0</v>
      </c>
    </row>
    <row r="1000" spans="1:86" x14ac:dyDescent="0.25">
      <c r="A1000" s="56" t="s">
        <v>117</v>
      </c>
      <c r="B1000" s="57">
        <f t="shared" ref="B1000" ca="1" si="23390">roleHours(G998:CH1004, "MFD")</f>
        <v>54.5</v>
      </c>
      <c r="C1000" s="14">
        <f t="shared" ref="C1000:C1003" ca="1" si="23391">B1000/8</f>
        <v>6.8125</v>
      </c>
      <c r="D1000" s="14">
        <f t="shared" ref="D1000" ca="1" si="23392">B999-D999</f>
        <v>5.7999999999999972</v>
      </c>
      <c r="E1000" s="20" t="s">
        <v>127</v>
      </c>
      <c r="F1000" s="51" t="s">
        <v>130</v>
      </c>
      <c r="G1000" s="36"/>
      <c r="H1000" s="37"/>
      <c r="I1000" s="44">
        <f t="shared" ref="I1000" si="23393">parseTime(G1000)-(H1003=INT(RIGHT($F1000, 1)))</f>
        <v>0</v>
      </c>
      <c r="J1000" s="45">
        <f t="shared" si="23343"/>
        <v>0</v>
      </c>
      <c r="K1000" s="36"/>
      <c r="L1000" s="37"/>
      <c r="M1000" s="44">
        <f t="shared" ref="M1000" si="23394">parseTime(K1000)-(L1003=INT(RIGHT($F1000, 1)))</f>
        <v>0</v>
      </c>
      <c r="N1000" s="45">
        <f t="shared" si="23345"/>
        <v>0</v>
      </c>
      <c r="O1000" s="36"/>
      <c r="P1000" s="37"/>
      <c r="Q1000" s="44">
        <f t="shared" ref="Q1000" si="23395">parseTime(O1000)-(P1003=INT(RIGHT($F1000, 1)))</f>
        <v>0</v>
      </c>
      <c r="R1000" s="45">
        <f t="shared" si="23347"/>
        <v>0</v>
      </c>
      <c r="S1000" s="36"/>
      <c r="T1000" s="37"/>
      <c r="U1000" s="44">
        <f t="shared" ref="U1000" si="23396">parseTime(S1000)-(T1003=INT(RIGHT($F1000, 1)))</f>
        <v>0</v>
      </c>
      <c r="V1000" s="45">
        <f t="shared" si="23349"/>
        <v>0</v>
      </c>
      <c r="W1000" s="36"/>
      <c r="X1000" s="37"/>
      <c r="Y1000" s="44">
        <f t="shared" ref="Y1000" si="23397">parseTime(W1000)-(X1003=INT(RIGHT($F1000, 1)))</f>
        <v>0</v>
      </c>
      <c r="Z1000" s="45">
        <f t="shared" si="23351"/>
        <v>0</v>
      </c>
      <c r="AA1000" s="36"/>
      <c r="AB1000" s="37"/>
      <c r="AC1000" s="44">
        <f t="shared" ref="AC1000" si="23398">parseTime(AA1000)-(AB1003=INT(RIGHT($F1000, 1)))</f>
        <v>0</v>
      </c>
      <c r="AD1000" s="45">
        <f t="shared" si="23353"/>
        <v>0</v>
      </c>
      <c r="AE1000" s="36"/>
      <c r="AF1000" s="37"/>
      <c r="AG1000" s="44">
        <f t="shared" ref="AG1000" si="23399">parseTime(AE1000)-(AF1003=INT(RIGHT($F1000, 1)))</f>
        <v>0</v>
      </c>
      <c r="AH1000" s="45">
        <f t="shared" si="23355"/>
        <v>0</v>
      </c>
      <c r="AI1000" s="36"/>
      <c r="AJ1000" s="37"/>
      <c r="AK1000" s="44">
        <f>parseTime(AI1000)-(AJ1003=INT(RIGHT($F1000, 1)))</f>
        <v>0</v>
      </c>
      <c r="AL1000" s="45">
        <f t="shared" si="23356"/>
        <v>0</v>
      </c>
      <c r="AM1000" s="36"/>
      <c r="AN1000" s="37"/>
      <c r="AO1000" s="44">
        <f t="shared" ref="AO1000" si="23400">parseTime(AM1000)-(AN1003=INT(RIGHT($F1000, 1)))</f>
        <v>0</v>
      </c>
      <c r="AP1000" s="45">
        <f t="shared" si="23358"/>
        <v>0</v>
      </c>
      <c r="AQ1000" s="36"/>
      <c r="AR1000" s="37"/>
      <c r="AS1000" s="44">
        <f t="shared" ref="AS1000" si="23401">parseTime(AQ1000)-(AR1003=INT(RIGHT($F1000, 1)))</f>
        <v>0</v>
      </c>
      <c r="AT1000" s="45">
        <f t="shared" si="23360"/>
        <v>0</v>
      </c>
      <c r="AU1000" s="36"/>
      <c r="AV1000" s="37"/>
      <c r="AW1000" s="44">
        <f>parseTime(AU1000)-(AV1003=INT(RIGHT($F1000, 1)))</f>
        <v>0</v>
      </c>
      <c r="AX1000" s="45">
        <f t="shared" si="23361"/>
        <v>0</v>
      </c>
      <c r="AY1000" s="36"/>
      <c r="AZ1000" s="37"/>
      <c r="BA1000" s="44">
        <f>parseTime(AY1000)-(AZ1003=INT(RIGHT($F1000, 1)))</f>
        <v>0</v>
      </c>
      <c r="BB1000" s="45">
        <f t="shared" si="23362"/>
        <v>0</v>
      </c>
      <c r="BC1000" s="36"/>
      <c r="BD1000" s="37"/>
      <c r="BE1000" s="44">
        <f>parseTime(BC1000)-(BD1003=INT(RIGHT($F1000, 1)))</f>
        <v>0</v>
      </c>
      <c r="BF1000" s="45">
        <f t="shared" si="23363"/>
        <v>0</v>
      </c>
      <c r="BG1000" s="36"/>
      <c r="BH1000" s="37"/>
      <c r="BI1000" s="44">
        <f>parseTime(BG1000)-(BH1003=INT(RIGHT($F1000, 1)))</f>
        <v>0</v>
      </c>
      <c r="BJ1000" s="45">
        <f t="shared" si="23364"/>
        <v>0</v>
      </c>
      <c r="BK1000" s="36"/>
      <c r="BL1000" s="37"/>
      <c r="BM1000" s="44">
        <f>parseTime(BK1000)-(BL1003=INT(RIGHT($F1000, 1)))</f>
        <v>0</v>
      </c>
      <c r="BN1000" s="45">
        <f t="shared" si="23365"/>
        <v>0</v>
      </c>
      <c r="BO1000" s="36"/>
      <c r="BP1000" s="37"/>
      <c r="BQ1000" s="44">
        <f t="shared" ref="BQ1000" si="23402">parseTime(BO1000)-(BP1003=INT(RIGHT($F1000, 1)))</f>
        <v>0</v>
      </c>
      <c r="BR1000" s="45">
        <f t="shared" si="23367"/>
        <v>0</v>
      </c>
      <c r="BS1000" s="36"/>
      <c r="BT1000" s="37"/>
      <c r="BU1000" s="44">
        <f t="shared" ref="BU1000" si="23403">parseTime(BS1000)-(BT1003=INT(RIGHT($F1000, 1)))</f>
        <v>0</v>
      </c>
      <c r="BV1000" s="45">
        <f t="shared" si="23369"/>
        <v>0</v>
      </c>
      <c r="BW1000" s="36"/>
      <c r="BX1000" s="37"/>
      <c r="BY1000" s="44">
        <f t="shared" ref="BY1000" si="23404">parseTime(BW1000)-(BX1003=INT(RIGHT($F1000, 1)))</f>
        <v>0</v>
      </c>
      <c r="BZ1000" s="45">
        <f t="shared" si="23371"/>
        <v>0</v>
      </c>
      <c r="CA1000" s="36"/>
      <c r="CB1000" s="37"/>
      <c r="CC1000" s="44">
        <f t="shared" ref="CC1000" si="23405">parseTime(CA1000)-(CB1003=INT(RIGHT($F1000, 1)))</f>
        <v>0</v>
      </c>
      <c r="CD1000" s="45">
        <f t="shared" si="23373"/>
        <v>0</v>
      </c>
      <c r="CE1000" s="36"/>
      <c r="CF1000" s="37"/>
      <c r="CG1000" s="44">
        <f t="shared" ref="CG1000" si="23406">parseTime(CE1000)-(CF1003=INT(RIGHT($F1000, 1)))</f>
        <v>0</v>
      </c>
      <c r="CH1000" s="45">
        <f t="shared" si="23375"/>
        <v>0</v>
      </c>
    </row>
    <row r="1001" spans="1:86" x14ac:dyDescent="0.25">
      <c r="A1001" s="56"/>
      <c r="B1001" s="57"/>
      <c r="C1001" s="14">
        <f t="shared" si="23391"/>
        <v>0</v>
      </c>
      <c r="D1001" s="14" t="s">
        <v>259</v>
      </c>
      <c r="E1001" s="20">
        <v>5</v>
      </c>
      <c r="F1001" s="51" t="s">
        <v>131</v>
      </c>
      <c r="G1001" s="36"/>
      <c r="H1001" s="37"/>
      <c r="I1001" s="44">
        <f t="shared" ref="I1001" si="23407">parseTime(G1001)-(H1003=INT(RIGHT($F1001, 1)))</f>
        <v>0</v>
      </c>
      <c r="J1001" s="45">
        <f t="shared" si="23343"/>
        <v>0</v>
      </c>
      <c r="K1001" s="36"/>
      <c r="L1001" s="37"/>
      <c r="M1001" s="44">
        <f t="shared" ref="M1001" si="23408">parseTime(K1001)-(L1003=INT(RIGHT($F1001, 1)))</f>
        <v>0</v>
      </c>
      <c r="N1001" s="45">
        <f t="shared" si="23345"/>
        <v>0</v>
      </c>
      <c r="O1001" s="36"/>
      <c r="P1001" s="37"/>
      <c r="Q1001" s="44">
        <f t="shared" ref="Q1001" si="23409">parseTime(O1001)-(P1003=INT(RIGHT($F1001, 1)))</f>
        <v>0</v>
      </c>
      <c r="R1001" s="45">
        <f t="shared" si="23347"/>
        <v>0</v>
      </c>
      <c r="S1001" s="36"/>
      <c r="T1001" s="37"/>
      <c r="U1001" s="44">
        <f t="shared" ref="U1001" si="23410">parseTime(S1001)-(T1003=INT(RIGHT($F1001, 1)))</f>
        <v>0</v>
      </c>
      <c r="V1001" s="45">
        <f t="shared" si="23349"/>
        <v>0</v>
      </c>
      <c r="W1001" s="36"/>
      <c r="X1001" s="37"/>
      <c r="Y1001" s="44">
        <f t="shared" ref="Y1001" si="23411">parseTime(W1001)-(X1003=INT(RIGHT($F1001, 1)))</f>
        <v>0</v>
      </c>
      <c r="Z1001" s="45">
        <f t="shared" si="23351"/>
        <v>0</v>
      </c>
      <c r="AA1001" s="36"/>
      <c r="AB1001" s="37"/>
      <c r="AC1001" s="44">
        <f t="shared" ref="AC1001" si="23412">parseTime(AA1001)-(AB1003=INT(RIGHT($F1001, 1)))</f>
        <v>0</v>
      </c>
      <c r="AD1001" s="45">
        <f t="shared" si="23353"/>
        <v>0</v>
      </c>
      <c r="AE1001" s="36"/>
      <c r="AF1001" s="37"/>
      <c r="AG1001" s="44">
        <f t="shared" ref="AG1001" si="23413">parseTime(AE1001)-(AF1003=INT(RIGHT($F1001, 1)))</f>
        <v>0</v>
      </c>
      <c r="AH1001" s="45">
        <f t="shared" si="23355"/>
        <v>0</v>
      </c>
      <c r="AI1001" s="36"/>
      <c r="AJ1001" s="37"/>
      <c r="AK1001" s="44">
        <f>parseTime(AI1001)-(AJ1003=INT(RIGHT($F1001, 1)))</f>
        <v>0</v>
      </c>
      <c r="AL1001" s="45">
        <f t="shared" si="23356"/>
        <v>0</v>
      </c>
      <c r="AM1001" s="36"/>
      <c r="AN1001" s="37"/>
      <c r="AO1001" s="44">
        <f t="shared" ref="AO1001" si="23414">parseTime(AM1001)-(AN1003=INT(RIGHT($F1001, 1)))</f>
        <v>0</v>
      </c>
      <c r="AP1001" s="45">
        <f t="shared" si="23358"/>
        <v>0</v>
      </c>
      <c r="AQ1001" s="36"/>
      <c r="AR1001" s="37"/>
      <c r="AS1001" s="44">
        <f t="shared" ref="AS1001" si="23415">parseTime(AQ1001)-(AR1003=INT(RIGHT($F1001, 1)))</f>
        <v>0</v>
      </c>
      <c r="AT1001" s="45">
        <f t="shared" si="23360"/>
        <v>0</v>
      </c>
      <c r="AU1001" s="36"/>
      <c r="AV1001" s="37"/>
      <c r="AW1001" s="44">
        <f>parseTime(AU1001)-(AV1003=INT(RIGHT($F1001, 1)))</f>
        <v>0</v>
      </c>
      <c r="AX1001" s="45">
        <f t="shared" si="23361"/>
        <v>0</v>
      </c>
      <c r="AY1001" s="36"/>
      <c r="AZ1001" s="37"/>
      <c r="BA1001" s="44">
        <f>parseTime(AY1001)-(AZ1003=INT(RIGHT($F1001, 1)))</f>
        <v>0</v>
      </c>
      <c r="BB1001" s="45">
        <f t="shared" si="23362"/>
        <v>0</v>
      </c>
      <c r="BC1001" s="36"/>
      <c r="BD1001" s="37"/>
      <c r="BE1001" s="44">
        <f>parseTime(BC1001)-(BD1003=INT(RIGHT($F1001, 1)))</f>
        <v>0</v>
      </c>
      <c r="BF1001" s="45">
        <f t="shared" si="23363"/>
        <v>0</v>
      </c>
      <c r="BG1001" s="36"/>
      <c r="BH1001" s="37"/>
      <c r="BI1001" s="44">
        <f>parseTime(BG1001)-(BH1003=INT(RIGHT($F1001, 1)))</f>
        <v>0</v>
      </c>
      <c r="BJ1001" s="45">
        <f t="shared" si="23364"/>
        <v>0</v>
      </c>
      <c r="BK1001" s="36"/>
      <c r="BL1001" s="37"/>
      <c r="BM1001" s="44">
        <f>parseTime(BK1001)-(BL1003=INT(RIGHT($F1001, 1)))</f>
        <v>0</v>
      </c>
      <c r="BN1001" s="45">
        <f t="shared" si="23365"/>
        <v>0</v>
      </c>
      <c r="BO1001" s="36"/>
      <c r="BP1001" s="37"/>
      <c r="BQ1001" s="44">
        <f t="shared" ref="BQ1001" si="23416">parseTime(BO1001)-(BP1003=INT(RIGHT($F1001, 1)))</f>
        <v>0</v>
      </c>
      <c r="BR1001" s="45">
        <f t="shared" si="23367"/>
        <v>0</v>
      </c>
      <c r="BS1001" s="36"/>
      <c r="BT1001" s="37"/>
      <c r="BU1001" s="44">
        <f t="shared" ref="BU1001" si="23417">parseTime(BS1001)-(BT1003=INT(RIGHT($F1001, 1)))</f>
        <v>0</v>
      </c>
      <c r="BV1001" s="45">
        <f t="shared" si="23369"/>
        <v>0</v>
      </c>
      <c r="BW1001" s="36"/>
      <c r="BX1001" s="37"/>
      <c r="BY1001" s="44">
        <f t="shared" ref="BY1001" si="23418">parseTime(BW1001)-(BX1003=INT(RIGHT($F1001, 1)))</f>
        <v>0</v>
      </c>
      <c r="BZ1001" s="45">
        <f t="shared" si="23371"/>
        <v>0</v>
      </c>
      <c r="CA1001" s="36"/>
      <c r="CB1001" s="37"/>
      <c r="CC1001" s="44">
        <f t="shared" ref="CC1001" si="23419">parseTime(CA1001)-(CB1003=INT(RIGHT($F1001, 1)))</f>
        <v>0</v>
      </c>
      <c r="CD1001" s="45">
        <f t="shared" si="23373"/>
        <v>0</v>
      </c>
      <c r="CE1001" s="36"/>
      <c r="CF1001" s="37"/>
      <c r="CG1001" s="44">
        <f t="shared" ref="CG1001" si="23420">parseTime(CE1001)-(CF1003=INT(RIGHT($F1001, 1)))</f>
        <v>0</v>
      </c>
      <c r="CH1001" s="45">
        <f t="shared" si="23375"/>
        <v>0</v>
      </c>
    </row>
    <row r="1002" spans="1:86" x14ac:dyDescent="0.25">
      <c r="A1002" s="56" t="s">
        <v>119</v>
      </c>
      <c r="B1002" s="57">
        <f t="shared" ref="B1002" ca="1" si="23421">roleHours(G998:CH1004, "MCC")</f>
        <v>8</v>
      </c>
      <c r="C1002" s="14">
        <f t="shared" ca="1" si="23391"/>
        <v>1</v>
      </c>
      <c r="D1002" s="14" t="s">
        <v>260</v>
      </c>
      <c r="E1002" s="20">
        <v>4.6500000000000004</v>
      </c>
      <c r="F1002" s="51" t="s">
        <v>132</v>
      </c>
      <c r="G1002" s="36"/>
      <c r="H1002" s="37"/>
      <c r="I1002" s="44">
        <f t="shared" ref="I1002" si="23422">parseTime(G1002)-(H1003=INT(RIGHT($F1002, 1)))</f>
        <v>0</v>
      </c>
      <c r="J1002" s="45">
        <f t="shared" si="23343"/>
        <v>0</v>
      </c>
      <c r="K1002" s="36"/>
      <c r="L1002" s="37"/>
      <c r="M1002" s="44">
        <f t="shared" ref="M1002" si="23423">parseTime(K1002)-(L1003=INT(RIGHT($F1002, 1)))</f>
        <v>0</v>
      </c>
      <c r="N1002" s="45">
        <f t="shared" si="23345"/>
        <v>0</v>
      </c>
      <c r="O1002" s="36"/>
      <c r="P1002" s="37"/>
      <c r="Q1002" s="44">
        <f t="shared" ref="Q1002" si="23424">parseTime(O1002)-(P1003=INT(RIGHT($F1002, 1)))</f>
        <v>0</v>
      </c>
      <c r="R1002" s="45">
        <f t="shared" si="23347"/>
        <v>0</v>
      </c>
      <c r="S1002" s="36"/>
      <c r="T1002" s="37"/>
      <c r="U1002" s="44">
        <f t="shared" ref="U1002" si="23425">parseTime(S1002)-(T1003=INT(RIGHT($F1002, 1)))</f>
        <v>0</v>
      </c>
      <c r="V1002" s="45">
        <f t="shared" si="23349"/>
        <v>0</v>
      </c>
      <c r="W1002" s="36"/>
      <c r="X1002" s="37"/>
      <c r="Y1002" s="44">
        <f t="shared" ref="Y1002" si="23426">parseTime(W1002)-(X1003=INT(RIGHT($F1002, 1)))</f>
        <v>0</v>
      </c>
      <c r="Z1002" s="45">
        <f t="shared" si="23351"/>
        <v>0</v>
      </c>
      <c r="AA1002" s="36"/>
      <c r="AB1002" s="37"/>
      <c r="AC1002" s="44">
        <f t="shared" ref="AC1002" si="23427">parseTime(AA1002)-(AB1003=INT(RIGHT($F1002, 1)))</f>
        <v>0</v>
      </c>
      <c r="AD1002" s="45">
        <f t="shared" si="23353"/>
        <v>0</v>
      </c>
      <c r="AE1002" s="36"/>
      <c r="AF1002" s="37"/>
      <c r="AG1002" s="44">
        <f t="shared" ref="AG1002" si="23428">parseTime(AE1002)-(AF1003=INT(RIGHT($F1002, 1)))</f>
        <v>0</v>
      </c>
      <c r="AH1002" s="45">
        <f t="shared" si="23355"/>
        <v>0</v>
      </c>
      <c r="AI1002" s="36"/>
      <c r="AJ1002" s="37"/>
      <c r="AK1002" s="44">
        <f>parseTime(AI1002)-(AJ1003=INT(RIGHT($F1002, 1)))</f>
        <v>0</v>
      </c>
      <c r="AL1002" s="45">
        <f t="shared" si="23356"/>
        <v>0</v>
      </c>
      <c r="AM1002" s="36"/>
      <c r="AN1002" s="37"/>
      <c r="AO1002" s="44">
        <f t="shared" ref="AO1002" si="23429">parseTime(AM1002)-(AN1003=INT(RIGHT($F1002, 1)))</f>
        <v>0</v>
      </c>
      <c r="AP1002" s="45">
        <f t="shared" si="23358"/>
        <v>0</v>
      </c>
      <c r="AQ1002" s="36"/>
      <c r="AR1002" s="37"/>
      <c r="AS1002" s="44">
        <f t="shared" ref="AS1002" si="23430">parseTime(AQ1002)-(AR1003=INT(RIGHT($F1002, 1)))</f>
        <v>0</v>
      </c>
      <c r="AT1002" s="45">
        <f t="shared" si="23360"/>
        <v>0</v>
      </c>
      <c r="AU1002" s="36"/>
      <c r="AV1002" s="37"/>
      <c r="AW1002" s="44">
        <f>parseTime(AU1002)-(AV1003=INT(RIGHT($F1002, 1)))</f>
        <v>0</v>
      </c>
      <c r="AX1002" s="45">
        <f t="shared" si="23361"/>
        <v>0</v>
      </c>
      <c r="AY1002" s="36"/>
      <c r="AZ1002" s="37"/>
      <c r="BA1002" s="44">
        <f>parseTime(AY1002)-(AZ1003=INT(RIGHT($F1002, 1)))</f>
        <v>0</v>
      </c>
      <c r="BB1002" s="45">
        <f t="shared" si="23362"/>
        <v>0</v>
      </c>
      <c r="BC1002" s="36"/>
      <c r="BD1002" s="37"/>
      <c r="BE1002" s="44">
        <f>parseTime(BC1002)-(BD1003=INT(RIGHT($F1002, 1)))</f>
        <v>0</v>
      </c>
      <c r="BF1002" s="45">
        <f t="shared" si="23363"/>
        <v>0</v>
      </c>
      <c r="BG1002" s="36"/>
      <c r="BH1002" s="37"/>
      <c r="BI1002" s="44">
        <f>parseTime(BG1002)-(BH1003=INT(RIGHT($F1002, 1)))</f>
        <v>0</v>
      </c>
      <c r="BJ1002" s="45">
        <f t="shared" si="23364"/>
        <v>0</v>
      </c>
      <c r="BK1002" s="36"/>
      <c r="BL1002" s="37"/>
      <c r="BM1002" s="44">
        <f>parseTime(BK1002)-(BL1003=INT(RIGHT($F1002, 1)))</f>
        <v>0</v>
      </c>
      <c r="BN1002" s="45">
        <f t="shared" si="23365"/>
        <v>0</v>
      </c>
      <c r="BO1002" s="36"/>
      <c r="BP1002" s="37"/>
      <c r="BQ1002" s="44">
        <f t="shared" ref="BQ1002" si="23431">parseTime(BO1002)-(BP1003=INT(RIGHT($F1002, 1)))</f>
        <v>0</v>
      </c>
      <c r="BR1002" s="45">
        <f t="shared" si="23367"/>
        <v>0</v>
      </c>
      <c r="BS1002" s="36"/>
      <c r="BT1002" s="37"/>
      <c r="BU1002" s="44">
        <f t="shared" ref="BU1002" si="23432">parseTime(BS1002)-(BT1003=INT(RIGHT($F1002, 1)))</f>
        <v>0</v>
      </c>
      <c r="BV1002" s="45">
        <f t="shared" si="23369"/>
        <v>0</v>
      </c>
      <c r="BW1002" s="36"/>
      <c r="BX1002" s="37"/>
      <c r="BY1002" s="44">
        <f t="shared" ref="BY1002" si="23433">parseTime(BW1002)-(BX1003=INT(RIGHT($F1002, 1)))</f>
        <v>0</v>
      </c>
      <c r="BZ1002" s="45">
        <f t="shared" si="23371"/>
        <v>0</v>
      </c>
      <c r="CA1002" s="36"/>
      <c r="CB1002" s="37"/>
      <c r="CC1002" s="44">
        <f t="shared" ref="CC1002" si="23434">parseTime(CA1002)-(CB1003=INT(RIGHT($F1002, 1)))</f>
        <v>0</v>
      </c>
      <c r="CD1002" s="45">
        <f t="shared" si="23373"/>
        <v>0</v>
      </c>
      <c r="CE1002" s="36"/>
      <c r="CF1002" s="37"/>
      <c r="CG1002" s="44">
        <f t="shared" ref="CG1002" si="23435">parseTime(CE1002)-(CF1003=INT(RIGHT($F1002, 1)))</f>
        <v>0</v>
      </c>
      <c r="CH1002" s="45">
        <f t="shared" si="23375"/>
        <v>0</v>
      </c>
    </row>
    <row r="1003" spans="1:86" x14ac:dyDescent="0.25">
      <c r="A1003" s="56"/>
      <c r="B1003" s="57"/>
      <c r="C1003" s="14">
        <f t="shared" si="23391"/>
        <v>0</v>
      </c>
      <c r="D1003" s="14"/>
      <c r="E1003" s="20">
        <f t="shared" ref="E1003" si="23436">((7.5/2)-0.5+E1002)*8</f>
        <v>63.2</v>
      </c>
      <c r="F1003" s="51"/>
      <c r="G1003" s="46" t="s">
        <v>134</v>
      </c>
      <c r="H1003" s="38">
        <f t="shared" ref="H1003" si="23437">lunchAdjust(G998:H1002)</f>
        <v>1</v>
      </c>
      <c r="I1003" s="48" t="s">
        <v>0</v>
      </c>
      <c r="J1003" s="39">
        <f t="shared" ref="J1003" si="23438">SUMPRODUCT(I998:I1002*J998:J1002)</f>
        <v>8</v>
      </c>
      <c r="K1003" s="46" t="s">
        <v>134</v>
      </c>
      <c r="L1003" s="38">
        <f t="shared" ref="L1003" si="23439">lunchAdjust(K998:L1002)</f>
        <v>1</v>
      </c>
      <c r="M1003" s="48" t="s">
        <v>0</v>
      </c>
      <c r="N1003" s="39">
        <f t="shared" ref="N1003" si="23440">SUMPRODUCT(M998:M1002*N998:N1002)</f>
        <v>8</v>
      </c>
      <c r="O1003" s="46" t="s">
        <v>134</v>
      </c>
      <c r="P1003" s="38">
        <f t="shared" ref="P1003" si="23441">lunchAdjust(O998:P1002)</f>
        <v>1</v>
      </c>
      <c r="Q1003" s="48" t="s">
        <v>0</v>
      </c>
      <c r="R1003" s="39">
        <f t="shared" ref="R1003" si="23442">SUMPRODUCT(Q998:Q1002*R998:R1002)</f>
        <v>8</v>
      </c>
      <c r="S1003" s="46" t="s">
        <v>134</v>
      </c>
      <c r="T1003" s="38">
        <f t="shared" ref="T1003" si="23443">lunchAdjust(S998:T1002)</f>
        <v>1</v>
      </c>
      <c r="U1003" s="48" t="s">
        <v>0</v>
      </c>
      <c r="V1003" s="39">
        <f t="shared" ref="V1003" si="23444">SUMPRODUCT(U998:U1002*V998:V1002)</f>
        <v>8</v>
      </c>
      <c r="W1003" s="46" t="s">
        <v>134</v>
      </c>
      <c r="X1003" s="38">
        <f t="shared" ref="X1003" si="23445">lunchAdjust(W998:X1002)</f>
        <v>1</v>
      </c>
      <c r="Y1003" s="48" t="s">
        <v>0</v>
      </c>
      <c r="Z1003" s="39">
        <f t="shared" ref="Z1003" si="23446">SUMPRODUCT(Y998:Y1002*Z998:Z1002)</f>
        <v>8</v>
      </c>
      <c r="AA1003" s="46" t="s">
        <v>134</v>
      </c>
      <c r="AB1003" s="38">
        <f t="shared" ref="AB1003" si="23447">lunchAdjust(AA998:AB1002)</f>
        <v>1</v>
      </c>
      <c r="AC1003" s="48" t="s">
        <v>0</v>
      </c>
      <c r="AD1003" s="39">
        <f t="shared" ref="AD1003" si="23448">SUMPRODUCT(AC998:AC1002*AD998:AD1002)</f>
        <v>8</v>
      </c>
      <c r="AE1003" s="46" t="s">
        <v>134</v>
      </c>
      <c r="AF1003" s="38">
        <f t="shared" ref="AF1003" si="23449">lunchAdjust(AE998:AF1002)</f>
        <v>1</v>
      </c>
      <c r="AG1003" s="48" t="s">
        <v>0</v>
      </c>
      <c r="AH1003" s="39">
        <f t="shared" ref="AH1003" si="23450">SUMPRODUCT(AG998:AG1002*AH998:AH1002)</f>
        <v>6.5</v>
      </c>
      <c r="AI1003" s="46" t="s">
        <v>134</v>
      </c>
      <c r="AJ1003" s="38">
        <f t="shared" ref="AJ1003" si="23451">lunchAdjust(AI998:AJ1002)</f>
        <v>1</v>
      </c>
      <c r="AK1003" s="48" t="s">
        <v>0</v>
      </c>
      <c r="AL1003" s="39">
        <f t="shared" ref="AL1003" si="23452">SUMPRODUCT(AK998:AK1002*AL998:AL1002)</f>
        <v>8</v>
      </c>
      <c r="AM1003" s="46" t="s">
        <v>134</v>
      </c>
      <c r="AN1003" s="38">
        <f t="shared" ref="AN1003" si="23453">lunchAdjust(AM998:AN1002)</f>
        <v>0</v>
      </c>
      <c r="AO1003" s="48" t="s">
        <v>0</v>
      </c>
      <c r="AP1003" s="39">
        <f t="shared" ref="AP1003" si="23454">SUMPRODUCT(AO998:AO1002*AP998:AP1002)</f>
        <v>0</v>
      </c>
      <c r="AQ1003" s="46" t="s">
        <v>134</v>
      </c>
      <c r="AR1003" s="38">
        <f t="shared" ref="AR1003" si="23455">lunchAdjust(AQ998:AR1002)</f>
        <v>0</v>
      </c>
      <c r="AS1003" s="48" t="s">
        <v>0</v>
      </c>
      <c r="AT1003" s="39">
        <f t="shared" ref="AT1003" si="23456">SUMPRODUCT(AS998:AS1002*AT998:AT1002)</f>
        <v>0</v>
      </c>
      <c r="AU1003" s="46" t="s">
        <v>134</v>
      </c>
      <c r="AV1003" s="38">
        <f t="shared" ref="AV1003" si="23457">lunchAdjust(AU998:AV1002)</f>
        <v>0</v>
      </c>
      <c r="AW1003" s="48" t="s">
        <v>0</v>
      </c>
      <c r="AX1003" s="39">
        <f t="shared" ref="AX1003" si="23458">SUMPRODUCT(AW998:AW1002*AX998:AX1002)</f>
        <v>0</v>
      </c>
      <c r="AY1003" s="46" t="s">
        <v>134</v>
      </c>
      <c r="AZ1003" s="38">
        <f t="shared" ref="AZ1003" si="23459">lunchAdjust(AY998:AZ1002)</f>
        <v>0</v>
      </c>
      <c r="BA1003" s="48" t="s">
        <v>0</v>
      </c>
      <c r="BB1003" s="39">
        <f t="shared" ref="BB1003" si="23460">SUMPRODUCT(BA998:BA1002*BB998:BB1002)</f>
        <v>0</v>
      </c>
      <c r="BC1003" s="46" t="s">
        <v>134</v>
      </c>
      <c r="BD1003" s="38">
        <f t="shared" ref="BD1003" si="23461">lunchAdjust(BC998:BD1002)</f>
        <v>0</v>
      </c>
      <c r="BE1003" s="48" t="s">
        <v>0</v>
      </c>
      <c r="BF1003" s="39">
        <f t="shared" ref="BF1003" si="23462">SUMPRODUCT(BE998:BE1002*BF998:BF1002)</f>
        <v>0</v>
      </c>
      <c r="BG1003" s="46" t="s">
        <v>134</v>
      </c>
      <c r="BH1003" s="38">
        <f t="shared" ref="BH1003" si="23463">lunchAdjust(BG998:BH1002)</f>
        <v>0</v>
      </c>
      <c r="BI1003" s="48" t="s">
        <v>0</v>
      </c>
      <c r="BJ1003" s="39">
        <f t="shared" ref="BJ1003" si="23464">SUMPRODUCT(BI998:BI1002*BJ998:BJ1002)</f>
        <v>0</v>
      </c>
      <c r="BK1003" s="46" t="s">
        <v>134</v>
      </c>
      <c r="BL1003" s="38">
        <f t="shared" ref="BL1003" si="23465">lunchAdjust(BK998:BL1002)</f>
        <v>0</v>
      </c>
      <c r="BM1003" s="48" t="s">
        <v>0</v>
      </c>
      <c r="BN1003" s="39">
        <f t="shared" ref="BN1003" si="23466">SUMPRODUCT(BM998:BM1002*BN998:BN1002)</f>
        <v>0</v>
      </c>
      <c r="BO1003" s="46" t="s">
        <v>134</v>
      </c>
      <c r="BP1003" s="38">
        <f t="shared" ref="BP1003" si="23467">lunchAdjust(BO998:BP1002)</f>
        <v>0</v>
      </c>
      <c r="BQ1003" s="48" t="s">
        <v>0</v>
      </c>
      <c r="BR1003" s="39">
        <f t="shared" ref="BR1003" si="23468">SUMPRODUCT(BQ998:BQ1002*BR998:BR1002)</f>
        <v>0</v>
      </c>
      <c r="BS1003" s="46" t="s">
        <v>134</v>
      </c>
      <c r="BT1003" s="38">
        <f t="shared" ref="BT1003" si="23469">lunchAdjust(BS998:BT1002)</f>
        <v>0</v>
      </c>
      <c r="BU1003" s="48" t="s">
        <v>0</v>
      </c>
      <c r="BV1003" s="39">
        <f t="shared" ref="BV1003" si="23470">SUMPRODUCT(BU998:BU1002*BV998:BV1002)</f>
        <v>0</v>
      </c>
      <c r="BW1003" s="46" t="s">
        <v>134</v>
      </c>
      <c r="BX1003" s="38">
        <f t="shared" ref="BX1003" si="23471">lunchAdjust(BW998:BX1002)</f>
        <v>0</v>
      </c>
      <c r="BY1003" s="48" t="s">
        <v>0</v>
      </c>
      <c r="BZ1003" s="39">
        <f t="shared" ref="BZ1003" si="23472">SUMPRODUCT(BY998:BY1002*BZ998:BZ1002)</f>
        <v>0</v>
      </c>
      <c r="CA1003" s="46" t="s">
        <v>134</v>
      </c>
      <c r="CB1003" s="38">
        <f t="shared" ref="CB1003" si="23473">lunchAdjust(CA998:CB1002)</f>
        <v>0</v>
      </c>
      <c r="CC1003" s="48" t="s">
        <v>0</v>
      </c>
      <c r="CD1003" s="39">
        <f t="shared" ref="CD1003" si="23474">SUMPRODUCT(CC998:CC1002*CD998:CD1002)</f>
        <v>0</v>
      </c>
      <c r="CE1003" s="46" t="s">
        <v>134</v>
      </c>
      <c r="CF1003" s="38">
        <f t="shared" ref="CF1003" si="23475">lunchAdjust(CE998:CF1002)</f>
        <v>0</v>
      </c>
      <c r="CG1003" s="48" t="s">
        <v>0</v>
      </c>
      <c r="CH1003" s="39">
        <f t="shared" ref="CH1003" si="23476">SUMPRODUCT(CG998:CG1002*CH998:CH1002)</f>
        <v>0</v>
      </c>
    </row>
    <row r="1004" spans="1:86" ht="15.75" thickBot="1" x14ac:dyDescent="0.3">
      <c r="A1004" s="58" t="s">
        <v>121</v>
      </c>
      <c r="B1004" s="59">
        <f t="shared" ref="B1004" ca="1" si="23477">roleHours(G998:CH1004, "OUT")</f>
        <v>0</v>
      </c>
      <c r="C1004" s="54" t="s">
        <v>137</v>
      </c>
      <c r="D1004" s="22">
        <f t="shared" ref="D1004" ca="1" si="23478">roleHours(G998:CH1004, "PTO")</f>
        <v>0</v>
      </c>
      <c r="E1004" s="23">
        <f t="shared" ref="E1004" ca="1" si="23479">E1003-B999</f>
        <v>0.70000000000000284</v>
      </c>
      <c r="F1004" s="52"/>
      <c r="G1004" s="47" t="s">
        <v>39</v>
      </c>
      <c r="H1004" s="40">
        <f t="shared" si="22444"/>
        <v>0</v>
      </c>
      <c r="I1004" s="49" t="s">
        <v>135</v>
      </c>
      <c r="J1004" s="41">
        <f t="shared" ref="J1004" si="23480">J1003*G$4</f>
        <v>0</v>
      </c>
      <c r="K1004" s="47" t="s">
        <v>39</v>
      </c>
      <c r="L1004" s="40">
        <f t="shared" ref="L1004" si="23481">SUMPRODUCT(M998:M1002*(L998:L1002="PTO"))+SUMPRODUCT(M998:M1002*(L998:L1002="HOL"))</f>
        <v>0</v>
      </c>
      <c r="M1004" s="49" t="s">
        <v>135</v>
      </c>
      <c r="N1004" s="41">
        <f t="shared" ref="N1004" si="23482">N1003*K$4</f>
        <v>0</v>
      </c>
      <c r="O1004" s="47" t="s">
        <v>39</v>
      </c>
      <c r="P1004" s="40">
        <f t="shared" ref="P1004" si="23483">SUMPRODUCT(Q998:Q1002*(P998:P1002="PTO"))+SUMPRODUCT(Q998:Q1002*(P998:P1002="HOL"))</f>
        <v>0</v>
      </c>
      <c r="Q1004" s="49" t="s">
        <v>135</v>
      </c>
      <c r="R1004" s="41">
        <f t="shared" ref="R1004" si="23484">R1003*O$4</f>
        <v>8</v>
      </c>
      <c r="S1004" s="47" t="s">
        <v>39</v>
      </c>
      <c r="T1004" s="40">
        <f t="shared" ref="T1004" si="23485">SUMPRODUCT(U998:U1002*(T998:T1002="PTO"))+SUMPRODUCT(U998:U1002*(T998:T1002="HOL"))</f>
        <v>0</v>
      </c>
      <c r="U1004" s="49" t="s">
        <v>135</v>
      </c>
      <c r="V1004" s="41">
        <f t="shared" ref="V1004" si="23486">V1003*S$4</f>
        <v>0</v>
      </c>
      <c r="W1004" s="47" t="s">
        <v>39</v>
      </c>
      <c r="X1004" s="40">
        <f t="shared" ref="X1004" si="23487">SUMPRODUCT(Y998:Y1002*(X998:X1002="PTO"))+SUMPRODUCT(Y998:Y1002*(X998:X1002="HOL"))</f>
        <v>0</v>
      </c>
      <c r="Y1004" s="49" t="s">
        <v>135</v>
      </c>
      <c r="Z1004" s="41">
        <f t="shared" ref="Z1004" si="23488">Z1003*W$4</f>
        <v>8</v>
      </c>
      <c r="AA1004" s="47" t="s">
        <v>39</v>
      </c>
      <c r="AB1004" s="40">
        <f t="shared" ref="AB1004" si="23489">SUMPRODUCT(AC998:AC1002*(AB998:AB1002="PTO"))+SUMPRODUCT(AC998:AC1002*(AB998:AB1002="HOL"))</f>
        <v>0</v>
      </c>
      <c r="AC1004" s="49" t="s">
        <v>135</v>
      </c>
      <c r="AD1004" s="41">
        <f t="shared" ref="AD1004" si="23490">AD1003*AA$4</f>
        <v>8</v>
      </c>
      <c r="AE1004" s="47" t="s">
        <v>39</v>
      </c>
      <c r="AF1004" s="40">
        <f t="shared" ref="AF1004" si="23491">SUMPRODUCT(AG998:AG1002*(AF998:AF1002="PTO"))+SUMPRODUCT(AG998:AG1002*(AF998:AF1002="HOL"))</f>
        <v>0</v>
      </c>
      <c r="AG1004" s="49" t="s">
        <v>135</v>
      </c>
      <c r="AH1004" s="41">
        <f t="shared" ref="AH1004" si="23492">AH1003*AE$4</f>
        <v>6.5</v>
      </c>
      <c r="AI1004" s="47" t="s">
        <v>39</v>
      </c>
      <c r="AJ1004" s="40">
        <f t="shared" ref="AJ1004" si="23493">SUMPRODUCT(AK998:AK1002*(AJ998:AJ1002="PTO"))+SUMPRODUCT(AK998:AK1002*(AJ998:AJ1002="HOL"))</f>
        <v>0</v>
      </c>
      <c r="AK1004" s="49" t="s">
        <v>135</v>
      </c>
      <c r="AL1004" s="41">
        <f>AL1003*AI$4</f>
        <v>8</v>
      </c>
      <c r="AM1004" s="47" t="s">
        <v>39</v>
      </c>
      <c r="AN1004" s="40">
        <f t="shared" ref="AN1004" si="23494">SUMPRODUCT(AO998:AO1002*(AN998:AN1002="PTO"))+SUMPRODUCT(AO998:AO1002*(AN998:AN1002="HOL"))</f>
        <v>0</v>
      </c>
      <c r="AO1004" s="49" t="s">
        <v>135</v>
      </c>
      <c r="AP1004" s="41">
        <f t="shared" ref="AP1004" si="23495">AP1003*AM$4</f>
        <v>0</v>
      </c>
      <c r="AQ1004" s="47" t="s">
        <v>39</v>
      </c>
      <c r="AR1004" s="40">
        <f t="shared" ref="AR1004" si="23496">SUMPRODUCT(AS998:AS1002*(AR998:AR1002="PTO"))+SUMPRODUCT(AS998:AS1002*(AR998:AR1002="HOL"))</f>
        <v>0</v>
      </c>
      <c r="AS1004" s="49" t="s">
        <v>135</v>
      </c>
      <c r="AT1004" s="41">
        <f t="shared" ref="AT1004" si="23497">AT1003*AQ$4</f>
        <v>0</v>
      </c>
      <c r="AU1004" s="47" t="s">
        <v>39</v>
      </c>
      <c r="AV1004" s="40">
        <f t="shared" ref="AV1004" si="23498">SUMPRODUCT(AW998:AW1002*(AV998:AV1002="PTO"))+SUMPRODUCT(AW998:AW1002*(AV998:AV1002="HOL"))</f>
        <v>0</v>
      </c>
      <c r="AW1004" s="49" t="s">
        <v>135</v>
      </c>
      <c r="AX1004" s="41">
        <f>AX1003*AU$4</f>
        <v>0</v>
      </c>
      <c r="AY1004" s="47" t="s">
        <v>39</v>
      </c>
      <c r="AZ1004" s="40">
        <f t="shared" ref="AZ1004" si="23499">SUMPRODUCT(BA998:BA1002*(AZ998:AZ1002="PTO"))+SUMPRODUCT(BA998:BA1002*(AZ998:AZ1002="HOL"))</f>
        <v>0</v>
      </c>
      <c r="BA1004" s="49" t="s">
        <v>135</v>
      </c>
      <c r="BB1004" s="41">
        <f>BB1003*AY$4</f>
        <v>0</v>
      </c>
      <c r="BC1004" s="47" t="s">
        <v>39</v>
      </c>
      <c r="BD1004" s="40">
        <f t="shared" ref="BD1004" si="23500">SUMPRODUCT(BE998:BE1002*(BD998:BD1002="PTO"))+SUMPRODUCT(BE998:BE1002*(BD998:BD1002="HOL"))</f>
        <v>0</v>
      </c>
      <c r="BE1004" s="49" t="s">
        <v>135</v>
      </c>
      <c r="BF1004" s="41">
        <f>BF1003*BC$4</f>
        <v>0</v>
      </c>
      <c r="BG1004" s="47" t="s">
        <v>39</v>
      </c>
      <c r="BH1004" s="40">
        <f t="shared" ref="BH1004" si="23501">SUMPRODUCT(BI998:BI1002*(BH998:BH1002="PTO"))+SUMPRODUCT(BI998:BI1002*(BH998:BH1002="HOL"))</f>
        <v>0</v>
      </c>
      <c r="BI1004" s="49" t="s">
        <v>135</v>
      </c>
      <c r="BJ1004" s="41">
        <f>BJ1003*BG$4</f>
        <v>0</v>
      </c>
      <c r="BK1004" s="47" t="s">
        <v>39</v>
      </c>
      <c r="BL1004" s="40">
        <f t="shared" ref="BL1004" si="23502">SUMPRODUCT(BM998:BM1002*(BL998:BL1002="PTO"))+SUMPRODUCT(BM998:BM1002*(BL998:BL1002="HOL"))</f>
        <v>0</v>
      </c>
      <c r="BM1004" s="49" t="s">
        <v>135</v>
      </c>
      <c r="BN1004" s="41">
        <f>BN1003*BK$4</f>
        <v>0</v>
      </c>
      <c r="BO1004" s="47" t="s">
        <v>39</v>
      </c>
      <c r="BP1004" s="40">
        <f t="shared" ref="BP1004" si="23503">SUMPRODUCT(BQ998:BQ1002*(BP998:BP1002="PTO"))+SUMPRODUCT(BQ998:BQ1002*(BP998:BP1002="HOL"))</f>
        <v>0</v>
      </c>
      <c r="BQ1004" s="49" t="s">
        <v>135</v>
      </c>
      <c r="BR1004" s="41">
        <f t="shared" ref="BR1004" si="23504">BR1003*BO$4</f>
        <v>0</v>
      </c>
      <c r="BS1004" s="47" t="s">
        <v>39</v>
      </c>
      <c r="BT1004" s="40">
        <f t="shared" ref="BT1004" si="23505">SUMPRODUCT(BU998:BU1002*(BT998:BT1002="PTO"))+SUMPRODUCT(BU998:BU1002*(BT998:BT1002="HOL"))</f>
        <v>0</v>
      </c>
      <c r="BU1004" s="49" t="s">
        <v>135</v>
      </c>
      <c r="BV1004" s="41">
        <f t="shared" ref="BV1004" si="23506">BV1003*BS$4</f>
        <v>0</v>
      </c>
      <c r="BW1004" s="47" t="s">
        <v>39</v>
      </c>
      <c r="BX1004" s="40">
        <f t="shared" ref="BX1004" si="23507">SUMPRODUCT(BY998:BY1002*(BX998:BX1002="PTO"))+SUMPRODUCT(BY998:BY1002*(BX998:BX1002="HOL"))</f>
        <v>0</v>
      </c>
      <c r="BY1004" s="49" t="s">
        <v>135</v>
      </c>
      <c r="BZ1004" s="41">
        <f t="shared" ref="BZ1004" si="23508">BZ1003*BW$4</f>
        <v>0</v>
      </c>
      <c r="CA1004" s="47" t="s">
        <v>39</v>
      </c>
      <c r="CB1004" s="40">
        <f t="shared" ref="CB1004" si="23509">SUMPRODUCT(CC998:CC1002*(CB998:CB1002="PTO"))+SUMPRODUCT(CC998:CC1002*(CB998:CB1002="HOL"))</f>
        <v>0</v>
      </c>
      <c r="CC1004" s="49" t="s">
        <v>135</v>
      </c>
      <c r="CD1004" s="41">
        <f t="shared" ref="CD1004" si="23510">CD1003*CA$4</f>
        <v>0</v>
      </c>
      <c r="CE1004" s="47" t="s">
        <v>39</v>
      </c>
      <c r="CF1004" s="40">
        <f t="shared" ref="CF1004" si="23511">SUMPRODUCT(CG998:CG1002*(CF998:CF1002="PTO"))+SUMPRODUCT(CG998:CG1002*(CF998:CF1002="HOL"))</f>
        <v>0</v>
      </c>
      <c r="CG1004" s="49" t="s">
        <v>135</v>
      </c>
      <c r="CH1004" s="41">
        <f t="shared" ref="CH1004" si="23512">CH1003*CE$4</f>
        <v>0</v>
      </c>
    </row>
    <row r="1005" spans="1:86" x14ac:dyDescent="0.25">
      <c r="A1005" s="70" t="s">
        <v>133</v>
      </c>
      <c r="B1005" s="71">
        <f t="shared" ref="B1005" ca="1" si="23513">D1005-B1006</f>
        <v>4.1979788700045901</v>
      </c>
      <c r="C1005" s="72" t="s">
        <v>122</v>
      </c>
      <c r="D1005" s="71">
        <f>IFERROR(INDEX(Holidays[FTE], MATCH(Entry!E1005, Holidays[Date], 0)), 1)*8*INDEX(FTEguide[[1]:[12]], MATCH(Entry!E1006, FTEguide[Weekday], 0), IF(Entry!E1008&gt;0, Entry!E1008, MONTH(Entry!E1005)))</f>
        <v>61.19797887000459</v>
      </c>
      <c r="E1005" s="60">
        <f t="shared" si="21961"/>
        <v>43971</v>
      </c>
      <c r="F1005" s="50" t="s">
        <v>128</v>
      </c>
      <c r="G1005" s="34" t="s">
        <v>136</v>
      </c>
      <c r="H1005" s="35" t="s">
        <v>23</v>
      </c>
      <c r="I1005" s="42">
        <f t="shared" ref="I1005" si="23514">parseTime(G1005)-(H1010=INT(RIGHT($F1005, 1)))</f>
        <v>8</v>
      </c>
      <c r="J1005" s="43">
        <f t="shared" ref="J1005:J1009" si="23515">isClocked(H1005)</f>
        <v>1</v>
      </c>
      <c r="K1005" s="34" t="s">
        <v>136</v>
      </c>
      <c r="L1005" s="35" t="s">
        <v>23</v>
      </c>
      <c r="M1005" s="42">
        <f t="shared" ref="M1005" si="23516">parseTime(K1005)-(L1010=INT(RIGHT($F1005, 1)))</f>
        <v>8</v>
      </c>
      <c r="N1005" s="43">
        <f t="shared" ref="N1005:N1009" si="23517">isClocked(L1005)</f>
        <v>1</v>
      </c>
      <c r="O1005" s="34" t="s">
        <v>180</v>
      </c>
      <c r="P1005" s="35" t="s">
        <v>23</v>
      </c>
      <c r="Q1005" s="42">
        <f t="shared" ref="Q1005" si="23518">parseTime(O1005)-(P1010=INT(RIGHT($F1005, 1)))</f>
        <v>8</v>
      </c>
      <c r="R1005" s="43">
        <f t="shared" ref="R1005:R1009" si="23519">isClocked(P1005)</f>
        <v>1</v>
      </c>
      <c r="S1005" s="34" t="s">
        <v>227</v>
      </c>
      <c r="T1005" s="35" t="s">
        <v>23</v>
      </c>
      <c r="U1005" s="42">
        <f t="shared" ref="U1005" si="23520">parseTime(S1005)-(T1010=INT(RIGHT($F1005, 1)))</f>
        <v>8</v>
      </c>
      <c r="V1005" s="43">
        <f t="shared" ref="V1005:V1009" si="23521">isClocked(T1005)</f>
        <v>1</v>
      </c>
      <c r="W1005" s="34" t="s">
        <v>136</v>
      </c>
      <c r="X1005" s="35" t="s">
        <v>25</v>
      </c>
      <c r="Y1005" s="42">
        <f t="shared" ref="Y1005" si="23522">parseTime(W1005)-(X1010=INT(RIGHT($F1005, 1)))</f>
        <v>8</v>
      </c>
      <c r="Z1005" s="43">
        <f t="shared" ref="Z1005:Z1009" si="23523">isClocked(X1005)</f>
        <v>1</v>
      </c>
      <c r="AA1005" s="34" t="s">
        <v>136</v>
      </c>
      <c r="AB1005" s="35" t="s">
        <v>23</v>
      </c>
      <c r="AC1005" s="42">
        <f t="shared" ref="AC1005" si="23524">parseTime(AA1005)-(AB1010=INT(RIGHT($F1005, 1)))</f>
        <v>8</v>
      </c>
      <c r="AD1005" s="43">
        <f t="shared" ref="AD1005:AD1009" si="23525">isClocked(AB1005)</f>
        <v>1</v>
      </c>
      <c r="AE1005" s="34" t="s">
        <v>229</v>
      </c>
      <c r="AF1005" s="35" t="s">
        <v>23</v>
      </c>
      <c r="AG1005" s="42">
        <f t="shared" ref="AG1005" si="23526">parseTime(AE1005)-(AF1010=INT(RIGHT($F1005, 1)))</f>
        <v>4</v>
      </c>
      <c r="AH1005" s="43">
        <f t="shared" ref="AH1005:AH1009" si="23527">isClocked(AF1005)</f>
        <v>1</v>
      </c>
      <c r="AI1005" s="34"/>
      <c r="AJ1005" s="35"/>
      <c r="AK1005" s="42">
        <f>parseTime(AI1005)-(AJ1010=INT(RIGHT($F1005, 1)))</f>
        <v>0</v>
      </c>
      <c r="AL1005" s="43">
        <f t="shared" ref="AL1005:AL1009" si="23528">isClocked(AJ1005)</f>
        <v>0</v>
      </c>
      <c r="AM1005" s="34" t="s">
        <v>230</v>
      </c>
      <c r="AN1005" s="35" t="s">
        <v>23</v>
      </c>
      <c r="AO1005" s="42">
        <f t="shared" ref="AO1005" si="23529">parseTime(AM1005)-(AN1010=INT(RIGHT($F1005, 1)))</f>
        <v>5</v>
      </c>
      <c r="AP1005" s="43">
        <f t="shared" ref="AP1005:AP1009" si="23530">isClocked(AN1005)</f>
        <v>1</v>
      </c>
      <c r="AQ1005" s="34"/>
      <c r="AR1005" s="35"/>
      <c r="AS1005" s="42">
        <f t="shared" ref="AS1005" si="23531">parseTime(AQ1005)-(AR1010=INT(RIGHT($F1005, 1)))</f>
        <v>0</v>
      </c>
      <c r="AT1005" s="43">
        <f t="shared" ref="AT1005:AT1009" si="23532">isClocked(AR1005)</f>
        <v>0</v>
      </c>
      <c r="AU1005" s="34"/>
      <c r="AV1005" s="35"/>
      <c r="AW1005" s="42">
        <f>parseTime(AU1005)-(AV1010=INT(RIGHT($F1005, 1)))</f>
        <v>0</v>
      </c>
      <c r="AX1005" s="43">
        <f t="shared" ref="AX1005:AX1009" si="23533">isClocked(AV1005)</f>
        <v>0</v>
      </c>
      <c r="AY1005" s="34"/>
      <c r="AZ1005" s="35"/>
      <c r="BA1005" s="42">
        <f>parseTime(AY1005)-(AZ1010=INT(RIGHT($F1005, 1)))</f>
        <v>0</v>
      </c>
      <c r="BB1005" s="43">
        <f t="shared" ref="BB1005:BB1009" si="23534">isClocked(AZ1005)</f>
        <v>0</v>
      </c>
      <c r="BC1005" s="34"/>
      <c r="BD1005" s="35"/>
      <c r="BE1005" s="42">
        <f>parseTime(BC1005)-(BD1010=INT(RIGHT($F1005, 1)))</f>
        <v>0</v>
      </c>
      <c r="BF1005" s="43">
        <f t="shared" ref="BF1005:BF1009" si="23535">isClocked(BD1005)</f>
        <v>0</v>
      </c>
      <c r="BG1005" s="34"/>
      <c r="BH1005" s="35"/>
      <c r="BI1005" s="42">
        <f>parseTime(BG1005)-(BH1010=INT(RIGHT($F1005, 1)))</f>
        <v>0</v>
      </c>
      <c r="BJ1005" s="43">
        <f t="shared" ref="BJ1005:BJ1009" si="23536">isClocked(BH1005)</f>
        <v>0</v>
      </c>
      <c r="BK1005" s="34"/>
      <c r="BL1005" s="35"/>
      <c r="BM1005" s="42">
        <f>parseTime(BK1005)-(BL1010=INT(RIGHT($F1005, 1)))</f>
        <v>0</v>
      </c>
      <c r="BN1005" s="43">
        <f t="shared" ref="BN1005:BN1009" si="23537">isClocked(BL1005)</f>
        <v>0</v>
      </c>
      <c r="BO1005" s="34"/>
      <c r="BP1005" s="35"/>
      <c r="BQ1005" s="42">
        <f t="shared" ref="BQ1005" si="23538">parseTime(BO1005)-(BP1010=INT(RIGHT($F1005, 1)))</f>
        <v>0</v>
      </c>
      <c r="BR1005" s="43">
        <f t="shared" ref="BR1005:BR1009" si="23539">isClocked(BP1005)</f>
        <v>0</v>
      </c>
      <c r="BS1005" s="34"/>
      <c r="BT1005" s="35"/>
      <c r="BU1005" s="42">
        <f t="shared" ref="BU1005" si="23540">parseTime(BS1005)-(BT1010=INT(RIGHT($F1005, 1)))</f>
        <v>0</v>
      </c>
      <c r="BV1005" s="43">
        <f t="shared" ref="BV1005:BV1009" si="23541">isClocked(BT1005)</f>
        <v>0</v>
      </c>
      <c r="BW1005" s="34"/>
      <c r="BX1005" s="35"/>
      <c r="BY1005" s="42">
        <f t="shared" ref="BY1005" si="23542">parseTime(BW1005)-(BX1010=INT(RIGHT($F1005, 1)))</f>
        <v>0</v>
      </c>
      <c r="BZ1005" s="43">
        <f t="shared" ref="BZ1005:BZ1009" si="23543">isClocked(BX1005)</f>
        <v>0</v>
      </c>
      <c r="CA1005" s="34"/>
      <c r="CB1005" s="35"/>
      <c r="CC1005" s="42">
        <f t="shared" ref="CC1005" si="23544">parseTime(CA1005)-(CB1010=INT(RIGHT($F1005, 1)))</f>
        <v>0</v>
      </c>
      <c r="CD1005" s="43">
        <f t="shared" ref="CD1005:CD1009" si="23545">isClocked(CB1005)</f>
        <v>0</v>
      </c>
      <c r="CE1005" s="34"/>
      <c r="CF1005" s="35"/>
      <c r="CG1005" s="42">
        <f t="shared" ref="CG1005" si="23546">parseTime(CE1005)-(CF1010=INT(RIGHT($F1005, 1)))</f>
        <v>0</v>
      </c>
      <c r="CH1005" s="43">
        <f t="shared" ref="CH1005:CH1009" si="23547">isClocked(CF1005)</f>
        <v>0</v>
      </c>
    </row>
    <row r="1006" spans="1:86" x14ac:dyDescent="0.25">
      <c r="A1006" s="56" t="s">
        <v>0</v>
      </c>
      <c r="B1006" s="57">
        <f t="shared" ca="1" si="23202"/>
        <v>57</v>
      </c>
      <c r="C1006" s="14" t="s">
        <v>252</v>
      </c>
      <c r="D1006" s="14">
        <f t="shared" si="22685"/>
        <v>59.7</v>
      </c>
      <c r="E1006" s="55" t="str">
        <f t="shared" si="23203"/>
        <v>Wednesday</v>
      </c>
      <c r="F1006" s="51" t="s">
        <v>129</v>
      </c>
      <c r="G1006" s="36"/>
      <c r="H1006" s="37"/>
      <c r="I1006" s="44">
        <f t="shared" ref="I1006" si="23548">parseTime(G1006)-(H1010=INT(RIGHT($F1006, 1)))</f>
        <v>0</v>
      </c>
      <c r="J1006" s="45">
        <f t="shared" si="23515"/>
        <v>0</v>
      </c>
      <c r="K1006" s="36"/>
      <c r="L1006" s="37"/>
      <c r="M1006" s="44">
        <f t="shared" ref="M1006" si="23549">parseTime(K1006)-(L1010=INT(RIGHT($F1006, 1)))</f>
        <v>0</v>
      </c>
      <c r="N1006" s="45">
        <f t="shared" si="23517"/>
        <v>0</v>
      </c>
      <c r="O1006" s="36"/>
      <c r="P1006" s="37"/>
      <c r="Q1006" s="44">
        <f t="shared" ref="Q1006" si="23550">parseTime(O1006)-(P1010=INT(RIGHT($F1006, 1)))</f>
        <v>0</v>
      </c>
      <c r="R1006" s="45">
        <f t="shared" si="23519"/>
        <v>0</v>
      </c>
      <c r="S1006" s="36"/>
      <c r="T1006" s="37"/>
      <c r="U1006" s="44">
        <f t="shared" ref="U1006" si="23551">parseTime(S1006)-(T1010=INT(RIGHT($F1006, 1)))</f>
        <v>0</v>
      </c>
      <c r="V1006" s="45">
        <f t="shared" si="23521"/>
        <v>0</v>
      </c>
      <c r="W1006" s="36"/>
      <c r="X1006" s="37"/>
      <c r="Y1006" s="44">
        <f t="shared" ref="Y1006" si="23552">parseTime(W1006)-(X1010=INT(RIGHT($F1006, 1)))</f>
        <v>0</v>
      </c>
      <c r="Z1006" s="45">
        <f t="shared" si="23523"/>
        <v>0</v>
      </c>
      <c r="AA1006" s="36"/>
      <c r="AB1006" s="37"/>
      <c r="AC1006" s="44">
        <f t="shared" ref="AC1006" si="23553">parseTime(AA1006)-(AB1010=INT(RIGHT($F1006, 1)))</f>
        <v>0</v>
      </c>
      <c r="AD1006" s="45">
        <f t="shared" si="23525"/>
        <v>0</v>
      </c>
      <c r="AE1006" s="36"/>
      <c r="AF1006" s="37"/>
      <c r="AG1006" s="44">
        <f t="shared" ref="AG1006" si="23554">parseTime(AE1006)-(AF1010=INT(RIGHT($F1006, 1)))</f>
        <v>0</v>
      </c>
      <c r="AH1006" s="45">
        <f t="shared" si="23527"/>
        <v>0</v>
      </c>
      <c r="AI1006" s="36"/>
      <c r="AJ1006" s="37"/>
      <c r="AK1006" s="44">
        <f>parseTime(AI1006)-(AJ1010=INT(RIGHT($F1006, 1)))</f>
        <v>0</v>
      </c>
      <c r="AL1006" s="45">
        <f t="shared" si="23528"/>
        <v>0</v>
      </c>
      <c r="AM1006" s="36" t="s">
        <v>151</v>
      </c>
      <c r="AN1006" s="37" t="s">
        <v>28</v>
      </c>
      <c r="AO1006" s="44">
        <f t="shared" ref="AO1006" si="23555">parseTime(AM1006)-(AN1010=INT(RIGHT($F1006, 1)))</f>
        <v>3</v>
      </c>
      <c r="AP1006" s="45">
        <f t="shared" si="23530"/>
        <v>1</v>
      </c>
      <c r="AQ1006" s="36"/>
      <c r="AR1006" s="37"/>
      <c r="AS1006" s="44">
        <f t="shared" ref="AS1006" si="23556">parseTime(AQ1006)-(AR1010=INT(RIGHT($F1006, 1)))</f>
        <v>0</v>
      </c>
      <c r="AT1006" s="45">
        <f t="shared" si="23532"/>
        <v>0</v>
      </c>
      <c r="AU1006" s="36"/>
      <c r="AV1006" s="37"/>
      <c r="AW1006" s="44">
        <f>parseTime(AU1006)-(AV1010=INT(RIGHT($F1006, 1)))</f>
        <v>0</v>
      </c>
      <c r="AX1006" s="45">
        <f t="shared" si="23533"/>
        <v>0</v>
      </c>
      <c r="AY1006" s="36"/>
      <c r="AZ1006" s="37"/>
      <c r="BA1006" s="44">
        <f>parseTime(AY1006)-(AZ1010=INT(RIGHT($F1006, 1)))</f>
        <v>0</v>
      </c>
      <c r="BB1006" s="45">
        <f t="shared" si="23534"/>
        <v>0</v>
      </c>
      <c r="BC1006" s="36"/>
      <c r="BD1006" s="37"/>
      <c r="BE1006" s="44">
        <f>parseTime(BC1006)-(BD1010=INT(RIGHT($F1006, 1)))</f>
        <v>0</v>
      </c>
      <c r="BF1006" s="45">
        <f t="shared" si="23535"/>
        <v>0</v>
      </c>
      <c r="BG1006" s="36"/>
      <c r="BH1006" s="37"/>
      <c r="BI1006" s="44">
        <f>parseTime(BG1006)-(BH1010=INT(RIGHT($F1006, 1)))</f>
        <v>0</v>
      </c>
      <c r="BJ1006" s="45">
        <f t="shared" si="23536"/>
        <v>0</v>
      </c>
      <c r="BK1006" s="36"/>
      <c r="BL1006" s="37"/>
      <c r="BM1006" s="44">
        <f>parseTime(BK1006)-(BL1010=INT(RIGHT($F1006, 1)))</f>
        <v>0</v>
      </c>
      <c r="BN1006" s="45">
        <f t="shared" si="23537"/>
        <v>0</v>
      </c>
      <c r="BO1006" s="36"/>
      <c r="BP1006" s="37"/>
      <c r="BQ1006" s="44">
        <f t="shared" ref="BQ1006" si="23557">parseTime(BO1006)-(BP1010=INT(RIGHT($F1006, 1)))</f>
        <v>0</v>
      </c>
      <c r="BR1006" s="45">
        <f t="shared" si="23539"/>
        <v>0</v>
      </c>
      <c r="BS1006" s="36"/>
      <c r="BT1006" s="37"/>
      <c r="BU1006" s="44">
        <f t="shared" ref="BU1006" si="23558">parseTime(BS1006)-(BT1010=INT(RIGHT($F1006, 1)))</f>
        <v>0</v>
      </c>
      <c r="BV1006" s="45">
        <f t="shared" si="23541"/>
        <v>0</v>
      </c>
      <c r="BW1006" s="36"/>
      <c r="BX1006" s="37"/>
      <c r="BY1006" s="44">
        <f t="shared" ref="BY1006" si="23559">parseTime(BW1006)-(BX1010=INT(RIGHT($F1006, 1)))</f>
        <v>0</v>
      </c>
      <c r="BZ1006" s="45">
        <f t="shared" si="23543"/>
        <v>0</v>
      </c>
      <c r="CA1006" s="36"/>
      <c r="CB1006" s="37"/>
      <c r="CC1006" s="44">
        <f t="shared" ref="CC1006" si="23560">parseTime(CA1006)-(CB1010=INT(RIGHT($F1006, 1)))</f>
        <v>0</v>
      </c>
      <c r="CD1006" s="45">
        <f t="shared" si="23545"/>
        <v>0</v>
      </c>
      <c r="CE1006" s="36"/>
      <c r="CF1006" s="37"/>
      <c r="CG1006" s="44">
        <f t="shared" ref="CG1006" si="23561">parseTime(CE1006)-(CF1010=INT(RIGHT($F1006, 1)))</f>
        <v>0</v>
      </c>
      <c r="CH1006" s="45">
        <f t="shared" si="23547"/>
        <v>0</v>
      </c>
    </row>
    <row r="1007" spans="1:86" x14ac:dyDescent="0.25">
      <c r="A1007" s="56" t="s">
        <v>117</v>
      </c>
      <c r="B1007" s="57">
        <f t="shared" ref="B1007" ca="1" si="23562">roleHours(G1005:CH1011, "MFD")</f>
        <v>49</v>
      </c>
      <c r="C1007" s="14">
        <f t="shared" ref="C1007:C1010" ca="1" si="23563">B1007/8</f>
        <v>6.125</v>
      </c>
      <c r="D1007" s="14">
        <f t="shared" ref="D1007" ca="1" si="23564">B1006-D1006</f>
        <v>-2.7000000000000028</v>
      </c>
      <c r="E1007" s="20" t="s">
        <v>127</v>
      </c>
      <c r="F1007" s="51" t="s">
        <v>130</v>
      </c>
      <c r="G1007" s="36"/>
      <c r="H1007" s="37"/>
      <c r="I1007" s="44">
        <f t="shared" ref="I1007" si="23565">parseTime(G1007)-(H1010=INT(RIGHT($F1007, 1)))</f>
        <v>0</v>
      </c>
      <c r="J1007" s="45">
        <f t="shared" si="23515"/>
        <v>0</v>
      </c>
      <c r="K1007" s="36"/>
      <c r="L1007" s="37"/>
      <c r="M1007" s="44">
        <f t="shared" ref="M1007" si="23566">parseTime(K1007)-(L1010=INT(RIGHT($F1007, 1)))</f>
        <v>0</v>
      </c>
      <c r="N1007" s="45">
        <f t="shared" si="23517"/>
        <v>0</v>
      </c>
      <c r="O1007" s="36"/>
      <c r="P1007" s="37"/>
      <c r="Q1007" s="44">
        <f t="shared" ref="Q1007" si="23567">parseTime(O1007)-(P1010=INT(RIGHT($F1007, 1)))</f>
        <v>0</v>
      </c>
      <c r="R1007" s="45">
        <f t="shared" si="23519"/>
        <v>0</v>
      </c>
      <c r="S1007" s="36"/>
      <c r="T1007" s="37"/>
      <c r="U1007" s="44">
        <f t="shared" ref="U1007" si="23568">parseTime(S1007)-(T1010=INT(RIGHT($F1007, 1)))</f>
        <v>0</v>
      </c>
      <c r="V1007" s="45">
        <f t="shared" si="23521"/>
        <v>0</v>
      </c>
      <c r="W1007" s="36"/>
      <c r="X1007" s="37"/>
      <c r="Y1007" s="44">
        <f t="shared" ref="Y1007" si="23569">parseTime(W1007)-(X1010=INT(RIGHT($F1007, 1)))</f>
        <v>0</v>
      </c>
      <c r="Z1007" s="45">
        <f t="shared" si="23523"/>
        <v>0</v>
      </c>
      <c r="AA1007" s="36"/>
      <c r="AB1007" s="37"/>
      <c r="AC1007" s="44">
        <f t="shared" ref="AC1007" si="23570">parseTime(AA1007)-(AB1010=INT(RIGHT($F1007, 1)))</f>
        <v>0</v>
      </c>
      <c r="AD1007" s="45">
        <f t="shared" si="23525"/>
        <v>0</v>
      </c>
      <c r="AE1007" s="36"/>
      <c r="AF1007" s="37"/>
      <c r="AG1007" s="44">
        <f t="shared" ref="AG1007" si="23571">parseTime(AE1007)-(AF1010=INT(RIGHT($F1007, 1)))</f>
        <v>0</v>
      </c>
      <c r="AH1007" s="45">
        <f t="shared" si="23527"/>
        <v>0</v>
      </c>
      <c r="AI1007" s="36"/>
      <c r="AJ1007" s="37"/>
      <c r="AK1007" s="44">
        <f>parseTime(AI1007)-(AJ1010=INT(RIGHT($F1007, 1)))</f>
        <v>0</v>
      </c>
      <c r="AL1007" s="45">
        <f t="shared" si="23528"/>
        <v>0</v>
      </c>
      <c r="AM1007" s="36"/>
      <c r="AN1007" s="37"/>
      <c r="AO1007" s="44">
        <f t="shared" ref="AO1007" si="23572">parseTime(AM1007)-(AN1010=INT(RIGHT($F1007, 1)))</f>
        <v>0</v>
      </c>
      <c r="AP1007" s="45">
        <f t="shared" si="23530"/>
        <v>0</v>
      </c>
      <c r="AQ1007" s="36"/>
      <c r="AR1007" s="37"/>
      <c r="AS1007" s="44">
        <f t="shared" ref="AS1007" si="23573">parseTime(AQ1007)-(AR1010=INT(RIGHT($F1007, 1)))</f>
        <v>0</v>
      </c>
      <c r="AT1007" s="45">
        <f t="shared" si="23532"/>
        <v>0</v>
      </c>
      <c r="AU1007" s="36"/>
      <c r="AV1007" s="37"/>
      <c r="AW1007" s="44">
        <f>parseTime(AU1007)-(AV1010=INT(RIGHT($F1007, 1)))</f>
        <v>0</v>
      </c>
      <c r="AX1007" s="45">
        <f t="shared" si="23533"/>
        <v>0</v>
      </c>
      <c r="AY1007" s="36"/>
      <c r="AZ1007" s="37"/>
      <c r="BA1007" s="44">
        <f>parseTime(AY1007)-(AZ1010=INT(RIGHT($F1007, 1)))</f>
        <v>0</v>
      </c>
      <c r="BB1007" s="45">
        <f t="shared" si="23534"/>
        <v>0</v>
      </c>
      <c r="BC1007" s="36"/>
      <c r="BD1007" s="37"/>
      <c r="BE1007" s="44">
        <f>parseTime(BC1007)-(BD1010=INT(RIGHT($F1007, 1)))</f>
        <v>0</v>
      </c>
      <c r="BF1007" s="45">
        <f t="shared" si="23535"/>
        <v>0</v>
      </c>
      <c r="BG1007" s="36"/>
      <c r="BH1007" s="37"/>
      <c r="BI1007" s="44">
        <f>parseTime(BG1007)-(BH1010=INT(RIGHT($F1007, 1)))</f>
        <v>0</v>
      </c>
      <c r="BJ1007" s="45">
        <f t="shared" si="23536"/>
        <v>0</v>
      </c>
      <c r="BK1007" s="36"/>
      <c r="BL1007" s="37"/>
      <c r="BM1007" s="44">
        <f>parseTime(BK1007)-(BL1010=INT(RIGHT($F1007, 1)))</f>
        <v>0</v>
      </c>
      <c r="BN1007" s="45">
        <f t="shared" si="23537"/>
        <v>0</v>
      </c>
      <c r="BO1007" s="36"/>
      <c r="BP1007" s="37"/>
      <c r="BQ1007" s="44">
        <f t="shared" ref="BQ1007" si="23574">parseTime(BO1007)-(BP1010=INT(RIGHT($F1007, 1)))</f>
        <v>0</v>
      </c>
      <c r="BR1007" s="45">
        <f t="shared" si="23539"/>
        <v>0</v>
      </c>
      <c r="BS1007" s="36"/>
      <c r="BT1007" s="37"/>
      <c r="BU1007" s="44">
        <f t="shared" ref="BU1007" si="23575">parseTime(BS1007)-(BT1010=INT(RIGHT($F1007, 1)))</f>
        <v>0</v>
      </c>
      <c r="BV1007" s="45">
        <f t="shared" si="23541"/>
        <v>0</v>
      </c>
      <c r="BW1007" s="36"/>
      <c r="BX1007" s="37"/>
      <c r="BY1007" s="44">
        <f t="shared" ref="BY1007" si="23576">parseTime(BW1007)-(BX1010=INT(RIGHT($F1007, 1)))</f>
        <v>0</v>
      </c>
      <c r="BZ1007" s="45">
        <f t="shared" si="23543"/>
        <v>0</v>
      </c>
      <c r="CA1007" s="36"/>
      <c r="CB1007" s="37"/>
      <c r="CC1007" s="44">
        <f t="shared" ref="CC1007" si="23577">parseTime(CA1007)-(CB1010=INT(RIGHT($F1007, 1)))</f>
        <v>0</v>
      </c>
      <c r="CD1007" s="45">
        <f t="shared" si="23545"/>
        <v>0</v>
      </c>
      <c r="CE1007" s="36"/>
      <c r="CF1007" s="37"/>
      <c r="CG1007" s="44">
        <f t="shared" ref="CG1007" si="23578">parseTime(CE1007)-(CF1010=INT(RIGHT($F1007, 1)))</f>
        <v>0</v>
      </c>
      <c r="CH1007" s="45">
        <f t="shared" si="23547"/>
        <v>0</v>
      </c>
    </row>
    <row r="1008" spans="1:86" x14ac:dyDescent="0.25">
      <c r="A1008" s="56"/>
      <c r="B1008" s="57"/>
      <c r="C1008" s="14">
        <f t="shared" si="23563"/>
        <v>0</v>
      </c>
      <c r="D1008" s="14" t="s">
        <v>259</v>
      </c>
      <c r="E1008" s="20">
        <v>5.75</v>
      </c>
      <c r="F1008" s="51" t="s">
        <v>131</v>
      </c>
      <c r="G1008" s="36"/>
      <c r="H1008" s="37"/>
      <c r="I1008" s="44">
        <f t="shared" ref="I1008" si="23579">parseTime(G1008)-(H1010=INT(RIGHT($F1008, 1)))</f>
        <v>0</v>
      </c>
      <c r="J1008" s="45">
        <f t="shared" si="23515"/>
        <v>0</v>
      </c>
      <c r="K1008" s="36"/>
      <c r="L1008" s="37"/>
      <c r="M1008" s="44">
        <f t="shared" ref="M1008" si="23580">parseTime(K1008)-(L1010=INT(RIGHT($F1008, 1)))</f>
        <v>0</v>
      </c>
      <c r="N1008" s="45">
        <f t="shared" si="23517"/>
        <v>0</v>
      </c>
      <c r="O1008" s="36"/>
      <c r="P1008" s="37"/>
      <c r="Q1008" s="44">
        <f t="shared" ref="Q1008" si="23581">parseTime(O1008)-(P1010=INT(RIGHT($F1008, 1)))</f>
        <v>0</v>
      </c>
      <c r="R1008" s="45">
        <f t="shared" si="23519"/>
        <v>0</v>
      </c>
      <c r="S1008" s="36"/>
      <c r="T1008" s="37"/>
      <c r="U1008" s="44">
        <f t="shared" ref="U1008" si="23582">parseTime(S1008)-(T1010=INT(RIGHT($F1008, 1)))</f>
        <v>0</v>
      </c>
      <c r="V1008" s="45">
        <f t="shared" si="23521"/>
        <v>0</v>
      </c>
      <c r="W1008" s="36"/>
      <c r="X1008" s="37"/>
      <c r="Y1008" s="44">
        <f t="shared" ref="Y1008" si="23583">parseTime(W1008)-(X1010=INT(RIGHT($F1008, 1)))</f>
        <v>0</v>
      </c>
      <c r="Z1008" s="45">
        <f t="shared" si="23523"/>
        <v>0</v>
      </c>
      <c r="AA1008" s="36"/>
      <c r="AB1008" s="37"/>
      <c r="AC1008" s="44">
        <f t="shared" ref="AC1008" si="23584">parseTime(AA1008)-(AB1010=INT(RIGHT($F1008, 1)))</f>
        <v>0</v>
      </c>
      <c r="AD1008" s="45">
        <f t="shared" si="23525"/>
        <v>0</v>
      </c>
      <c r="AE1008" s="36"/>
      <c r="AF1008" s="37"/>
      <c r="AG1008" s="44">
        <f t="shared" ref="AG1008" si="23585">parseTime(AE1008)-(AF1010=INT(RIGHT($F1008, 1)))</f>
        <v>0</v>
      </c>
      <c r="AH1008" s="45">
        <f t="shared" si="23527"/>
        <v>0</v>
      </c>
      <c r="AI1008" s="36"/>
      <c r="AJ1008" s="37"/>
      <c r="AK1008" s="44">
        <f>parseTime(AI1008)-(AJ1010=INT(RIGHT($F1008, 1)))</f>
        <v>0</v>
      </c>
      <c r="AL1008" s="45">
        <f t="shared" si="23528"/>
        <v>0</v>
      </c>
      <c r="AM1008" s="36"/>
      <c r="AN1008" s="37"/>
      <c r="AO1008" s="44">
        <f t="shared" ref="AO1008" si="23586">parseTime(AM1008)-(AN1010=INT(RIGHT($F1008, 1)))</f>
        <v>0</v>
      </c>
      <c r="AP1008" s="45">
        <f t="shared" si="23530"/>
        <v>0</v>
      </c>
      <c r="AQ1008" s="36"/>
      <c r="AR1008" s="37"/>
      <c r="AS1008" s="44">
        <f t="shared" ref="AS1008" si="23587">parseTime(AQ1008)-(AR1010=INT(RIGHT($F1008, 1)))</f>
        <v>0</v>
      </c>
      <c r="AT1008" s="45">
        <f t="shared" si="23532"/>
        <v>0</v>
      </c>
      <c r="AU1008" s="36"/>
      <c r="AV1008" s="37"/>
      <c r="AW1008" s="44">
        <f>parseTime(AU1008)-(AV1010=INT(RIGHT($F1008, 1)))</f>
        <v>0</v>
      </c>
      <c r="AX1008" s="45">
        <f t="shared" si="23533"/>
        <v>0</v>
      </c>
      <c r="AY1008" s="36"/>
      <c r="AZ1008" s="37"/>
      <c r="BA1008" s="44">
        <f>parseTime(AY1008)-(AZ1010=INT(RIGHT($F1008, 1)))</f>
        <v>0</v>
      </c>
      <c r="BB1008" s="45">
        <f t="shared" si="23534"/>
        <v>0</v>
      </c>
      <c r="BC1008" s="36"/>
      <c r="BD1008" s="37"/>
      <c r="BE1008" s="44">
        <f>parseTime(BC1008)-(BD1010=INT(RIGHT($F1008, 1)))</f>
        <v>0</v>
      </c>
      <c r="BF1008" s="45">
        <f t="shared" si="23535"/>
        <v>0</v>
      </c>
      <c r="BG1008" s="36"/>
      <c r="BH1008" s="37"/>
      <c r="BI1008" s="44">
        <f>parseTime(BG1008)-(BH1010=INT(RIGHT($F1008, 1)))</f>
        <v>0</v>
      </c>
      <c r="BJ1008" s="45">
        <f t="shared" si="23536"/>
        <v>0</v>
      </c>
      <c r="BK1008" s="36"/>
      <c r="BL1008" s="37"/>
      <c r="BM1008" s="44">
        <f>parseTime(BK1008)-(BL1010=INT(RIGHT($F1008, 1)))</f>
        <v>0</v>
      </c>
      <c r="BN1008" s="45">
        <f t="shared" si="23537"/>
        <v>0</v>
      </c>
      <c r="BO1008" s="36"/>
      <c r="BP1008" s="37"/>
      <c r="BQ1008" s="44">
        <f t="shared" ref="BQ1008" si="23588">parseTime(BO1008)-(BP1010=INT(RIGHT($F1008, 1)))</f>
        <v>0</v>
      </c>
      <c r="BR1008" s="45">
        <f t="shared" si="23539"/>
        <v>0</v>
      </c>
      <c r="BS1008" s="36"/>
      <c r="BT1008" s="37"/>
      <c r="BU1008" s="44">
        <f t="shared" ref="BU1008" si="23589">parseTime(BS1008)-(BT1010=INT(RIGHT($F1008, 1)))</f>
        <v>0</v>
      </c>
      <c r="BV1008" s="45">
        <f t="shared" si="23541"/>
        <v>0</v>
      </c>
      <c r="BW1008" s="36"/>
      <c r="BX1008" s="37"/>
      <c r="BY1008" s="44">
        <f t="shared" ref="BY1008" si="23590">parseTime(BW1008)-(BX1010=INT(RIGHT($F1008, 1)))</f>
        <v>0</v>
      </c>
      <c r="BZ1008" s="45">
        <f t="shared" si="23543"/>
        <v>0</v>
      </c>
      <c r="CA1008" s="36"/>
      <c r="CB1008" s="37"/>
      <c r="CC1008" s="44">
        <f t="shared" ref="CC1008" si="23591">parseTime(CA1008)-(CB1010=INT(RIGHT($F1008, 1)))</f>
        <v>0</v>
      </c>
      <c r="CD1008" s="45">
        <f t="shared" si="23545"/>
        <v>0</v>
      </c>
      <c r="CE1008" s="36"/>
      <c r="CF1008" s="37"/>
      <c r="CG1008" s="44">
        <f t="shared" ref="CG1008" si="23592">parseTime(CE1008)-(CF1010=INT(RIGHT($F1008, 1)))</f>
        <v>0</v>
      </c>
      <c r="CH1008" s="45">
        <f t="shared" si="23547"/>
        <v>0</v>
      </c>
    </row>
    <row r="1009" spans="1:86" x14ac:dyDescent="0.25">
      <c r="A1009" s="56" t="s">
        <v>119</v>
      </c>
      <c r="B1009" s="57">
        <f t="shared" ref="B1009" ca="1" si="23593">roleHours(G1005:CH1011, "MCC")</f>
        <v>8</v>
      </c>
      <c r="C1009" s="14">
        <f t="shared" ca="1" si="23563"/>
        <v>1</v>
      </c>
      <c r="D1009" s="14" t="s">
        <v>260</v>
      </c>
      <c r="E1009" s="20">
        <v>4.6500000000000004</v>
      </c>
      <c r="F1009" s="51" t="s">
        <v>132</v>
      </c>
      <c r="G1009" s="36"/>
      <c r="H1009" s="37"/>
      <c r="I1009" s="44">
        <f t="shared" ref="I1009" si="23594">parseTime(G1009)-(H1010=INT(RIGHT($F1009, 1)))</f>
        <v>0</v>
      </c>
      <c r="J1009" s="45">
        <f t="shared" si="23515"/>
        <v>0</v>
      </c>
      <c r="K1009" s="36"/>
      <c r="L1009" s="37"/>
      <c r="M1009" s="44">
        <f t="shared" ref="M1009" si="23595">parseTime(K1009)-(L1010=INT(RIGHT($F1009, 1)))</f>
        <v>0</v>
      </c>
      <c r="N1009" s="45">
        <f t="shared" si="23517"/>
        <v>0</v>
      </c>
      <c r="O1009" s="36"/>
      <c r="P1009" s="37"/>
      <c r="Q1009" s="44">
        <f t="shared" ref="Q1009" si="23596">parseTime(O1009)-(P1010=INT(RIGHT($F1009, 1)))</f>
        <v>0</v>
      </c>
      <c r="R1009" s="45">
        <f t="shared" si="23519"/>
        <v>0</v>
      </c>
      <c r="S1009" s="36"/>
      <c r="T1009" s="37"/>
      <c r="U1009" s="44">
        <f t="shared" ref="U1009" si="23597">parseTime(S1009)-(T1010=INT(RIGHT($F1009, 1)))</f>
        <v>0</v>
      </c>
      <c r="V1009" s="45">
        <f t="shared" si="23521"/>
        <v>0</v>
      </c>
      <c r="W1009" s="36"/>
      <c r="X1009" s="37"/>
      <c r="Y1009" s="44">
        <f t="shared" ref="Y1009" si="23598">parseTime(W1009)-(X1010=INT(RIGHT($F1009, 1)))</f>
        <v>0</v>
      </c>
      <c r="Z1009" s="45">
        <f t="shared" si="23523"/>
        <v>0</v>
      </c>
      <c r="AA1009" s="36"/>
      <c r="AB1009" s="37"/>
      <c r="AC1009" s="44">
        <f t="shared" ref="AC1009" si="23599">parseTime(AA1009)-(AB1010=INT(RIGHT($F1009, 1)))</f>
        <v>0</v>
      </c>
      <c r="AD1009" s="45">
        <f t="shared" si="23525"/>
        <v>0</v>
      </c>
      <c r="AE1009" s="36"/>
      <c r="AF1009" s="37"/>
      <c r="AG1009" s="44">
        <f t="shared" ref="AG1009" si="23600">parseTime(AE1009)-(AF1010=INT(RIGHT($F1009, 1)))</f>
        <v>0</v>
      </c>
      <c r="AH1009" s="45">
        <f t="shared" si="23527"/>
        <v>0</v>
      </c>
      <c r="AI1009" s="36"/>
      <c r="AJ1009" s="37"/>
      <c r="AK1009" s="44">
        <f>parseTime(AI1009)-(AJ1010=INT(RIGHT($F1009, 1)))</f>
        <v>0</v>
      </c>
      <c r="AL1009" s="45">
        <f t="shared" si="23528"/>
        <v>0</v>
      </c>
      <c r="AM1009" s="36"/>
      <c r="AN1009" s="37"/>
      <c r="AO1009" s="44">
        <f t="shared" ref="AO1009" si="23601">parseTime(AM1009)-(AN1010=INT(RIGHT($F1009, 1)))</f>
        <v>0</v>
      </c>
      <c r="AP1009" s="45">
        <f t="shared" si="23530"/>
        <v>0</v>
      </c>
      <c r="AQ1009" s="36"/>
      <c r="AR1009" s="37"/>
      <c r="AS1009" s="44">
        <f t="shared" ref="AS1009" si="23602">parseTime(AQ1009)-(AR1010=INT(RIGHT($F1009, 1)))</f>
        <v>0</v>
      </c>
      <c r="AT1009" s="45">
        <f t="shared" si="23532"/>
        <v>0</v>
      </c>
      <c r="AU1009" s="36"/>
      <c r="AV1009" s="37"/>
      <c r="AW1009" s="44">
        <f>parseTime(AU1009)-(AV1010=INT(RIGHT($F1009, 1)))</f>
        <v>0</v>
      </c>
      <c r="AX1009" s="45">
        <f t="shared" si="23533"/>
        <v>0</v>
      </c>
      <c r="AY1009" s="36"/>
      <c r="AZ1009" s="37"/>
      <c r="BA1009" s="44">
        <f>parseTime(AY1009)-(AZ1010=INT(RIGHT($F1009, 1)))</f>
        <v>0</v>
      </c>
      <c r="BB1009" s="45">
        <f t="shared" si="23534"/>
        <v>0</v>
      </c>
      <c r="BC1009" s="36"/>
      <c r="BD1009" s="37"/>
      <c r="BE1009" s="44">
        <f>parseTime(BC1009)-(BD1010=INT(RIGHT($F1009, 1)))</f>
        <v>0</v>
      </c>
      <c r="BF1009" s="45">
        <f t="shared" si="23535"/>
        <v>0</v>
      </c>
      <c r="BG1009" s="36"/>
      <c r="BH1009" s="37"/>
      <c r="BI1009" s="44">
        <f>parseTime(BG1009)-(BH1010=INT(RIGHT($F1009, 1)))</f>
        <v>0</v>
      </c>
      <c r="BJ1009" s="45">
        <f t="shared" si="23536"/>
        <v>0</v>
      </c>
      <c r="BK1009" s="36"/>
      <c r="BL1009" s="37"/>
      <c r="BM1009" s="44">
        <f>parseTime(BK1009)-(BL1010=INT(RIGHT($F1009, 1)))</f>
        <v>0</v>
      </c>
      <c r="BN1009" s="45">
        <f t="shared" si="23537"/>
        <v>0</v>
      </c>
      <c r="BO1009" s="36"/>
      <c r="BP1009" s="37"/>
      <c r="BQ1009" s="44">
        <f t="shared" ref="BQ1009" si="23603">parseTime(BO1009)-(BP1010=INT(RIGHT($F1009, 1)))</f>
        <v>0</v>
      </c>
      <c r="BR1009" s="45">
        <f t="shared" si="23539"/>
        <v>0</v>
      </c>
      <c r="BS1009" s="36"/>
      <c r="BT1009" s="37"/>
      <c r="BU1009" s="44">
        <f t="shared" ref="BU1009" si="23604">parseTime(BS1009)-(BT1010=INT(RIGHT($F1009, 1)))</f>
        <v>0</v>
      </c>
      <c r="BV1009" s="45">
        <f t="shared" si="23541"/>
        <v>0</v>
      </c>
      <c r="BW1009" s="36"/>
      <c r="BX1009" s="37"/>
      <c r="BY1009" s="44">
        <f t="shared" ref="BY1009" si="23605">parseTime(BW1009)-(BX1010=INT(RIGHT($F1009, 1)))</f>
        <v>0</v>
      </c>
      <c r="BZ1009" s="45">
        <f t="shared" si="23543"/>
        <v>0</v>
      </c>
      <c r="CA1009" s="36"/>
      <c r="CB1009" s="37"/>
      <c r="CC1009" s="44">
        <f t="shared" ref="CC1009" si="23606">parseTime(CA1009)-(CB1010=INT(RIGHT($F1009, 1)))</f>
        <v>0</v>
      </c>
      <c r="CD1009" s="45">
        <f t="shared" si="23545"/>
        <v>0</v>
      </c>
      <c r="CE1009" s="36"/>
      <c r="CF1009" s="37"/>
      <c r="CG1009" s="44">
        <f t="shared" ref="CG1009" si="23607">parseTime(CE1009)-(CF1010=INT(RIGHT($F1009, 1)))</f>
        <v>0</v>
      </c>
      <c r="CH1009" s="45">
        <f t="shared" si="23547"/>
        <v>0</v>
      </c>
    </row>
    <row r="1010" spans="1:86" x14ac:dyDescent="0.25">
      <c r="A1010" s="56"/>
      <c r="B1010" s="57"/>
      <c r="C1010" s="14">
        <f t="shared" si="23563"/>
        <v>0</v>
      </c>
      <c r="D1010" s="14"/>
      <c r="E1010" s="20">
        <f t="shared" ref="E1010" si="23608">((7.5/2)-0.5+E1009)*8</f>
        <v>63.2</v>
      </c>
      <c r="F1010" s="51"/>
      <c r="G1010" s="46" t="s">
        <v>134</v>
      </c>
      <c r="H1010" s="38">
        <f t="shared" ref="H1010" si="23609">lunchAdjust(G1005:H1009)</f>
        <v>1</v>
      </c>
      <c r="I1010" s="48" t="s">
        <v>0</v>
      </c>
      <c r="J1010" s="39">
        <f t="shared" ref="J1010" si="23610">SUMPRODUCT(I1005:I1009*J1005:J1009)</f>
        <v>8</v>
      </c>
      <c r="K1010" s="46" t="s">
        <v>134</v>
      </c>
      <c r="L1010" s="38">
        <f t="shared" ref="L1010" si="23611">lunchAdjust(K1005:L1009)</f>
        <v>1</v>
      </c>
      <c r="M1010" s="48" t="s">
        <v>0</v>
      </c>
      <c r="N1010" s="39">
        <f t="shared" ref="N1010" si="23612">SUMPRODUCT(M1005:M1009*N1005:N1009)</f>
        <v>8</v>
      </c>
      <c r="O1010" s="46" t="s">
        <v>134</v>
      </c>
      <c r="P1010" s="38">
        <f t="shared" ref="P1010" si="23613">lunchAdjust(O1005:P1009)</f>
        <v>1</v>
      </c>
      <c r="Q1010" s="48" t="s">
        <v>0</v>
      </c>
      <c r="R1010" s="39">
        <f t="shared" ref="R1010" si="23614">SUMPRODUCT(Q1005:Q1009*R1005:R1009)</f>
        <v>8</v>
      </c>
      <c r="S1010" s="46" t="s">
        <v>134</v>
      </c>
      <c r="T1010" s="38">
        <f t="shared" ref="T1010" si="23615">lunchAdjust(S1005:T1009)</f>
        <v>1</v>
      </c>
      <c r="U1010" s="48" t="s">
        <v>0</v>
      </c>
      <c r="V1010" s="39">
        <f t="shared" ref="V1010" si="23616">SUMPRODUCT(U1005:U1009*V1005:V1009)</f>
        <v>8</v>
      </c>
      <c r="W1010" s="46" t="s">
        <v>134</v>
      </c>
      <c r="X1010" s="38">
        <f t="shared" ref="X1010" si="23617">lunchAdjust(W1005:X1009)</f>
        <v>1</v>
      </c>
      <c r="Y1010" s="48" t="s">
        <v>0</v>
      </c>
      <c r="Z1010" s="39">
        <f t="shared" ref="Z1010" si="23618">SUMPRODUCT(Y1005:Y1009*Z1005:Z1009)</f>
        <v>8</v>
      </c>
      <c r="AA1010" s="46" t="s">
        <v>134</v>
      </c>
      <c r="AB1010" s="38">
        <f t="shared" ref="AB1010" si="23619">lunchAdjust(AA1005:AB1009)</f>
        <v>1</v>
      </c>
      <c r="AC1010" s="48" t="s">
        <v>0</v>
      </c>
      <c r="AD1010" s="39">
        <f t="shared" ref="AD1010" si="23620">SUMPRODUCT(AC1005:AC1009*AD1005:AD1009)</f>
        <v>8</v>
      </c>
      <c r="AE1010" s="46" t="s">
        <v>134</v>
      </c>
      <c r="AF1010" s="38">
        <f t="shared" ref="AF1010" si="23621">lunchAdjust(AE1005:AF1009)</f>
        <v>0</v>
      </c>
      <c r="AG1010" s="48" t="s">
        <v>0</v>
      </c>
      <c r="AH1010" s="39">
        <f t="shared" ref="AH1010" si="23622">SUMPRODUCT(AG1005:AG1009*AH1005:AH1009)</f>
        <v>4</v>
      </c>
      <c r="AI1010" s="46" t="s">
        <v>134</v>
      </c>
      <c r="AJ1010" s="38">
        <f t="shared" ref="AJ1010" si="23623">lunchAdjust(AI1005:AJ1009)</f>
        <v>0</v>
      </c>
      <c r="AK1010" s="48" t="s">
        <v>0</v>
      </c>
      <c r="AL1010" s="39">
        <f t="shared" ref="AL1010" si="23624">SUMPRODUCT(AK1005:AK1009*AL1005:AL1009)</f>
        <v>0</v>
      </c>
      <c r="AM1010" s="46" t="s">
        <v>134</v>
      </c>
      <c r="AN1010" s="38">
        <f t="shared" ref="AN1010" si="23625">lunchAdjust(AM1005:AN1009)</f>
        <v>2</v>
      </c>
      <c r="AO1010" s="48" t="s">
        <v>0</v>
      </c>
      <c r="AP1010" s="39">
        <f t="shared" ref="AP1010" si="23626">SUMPRODUCT(AO1005:AO1009*AP1005:AP1009)</f>
        <v>8</v>
      </c>
      <c r="AQ1010" s="46" t="s">
        <v>134</v>
      </c>
      <c r="AR1010" s="38">
        <f t="shared" ref="AR1010" si="23627">lunchAdjust(AQ1005:AR1009)</f>
        <v>0</v>
      </c>
      <c r="AS1010" s="48" t="s">
        <v>0</v>
      </c>
      <c r="AT1010" s="39">
        <f t="shared" ref="AT1010" si="23628">SUMPRODUCT(AS1005:AS1009*AT1005:AT1009)</f>
        <v>0</v>
      </c>
      <c r="AU1010" s="46" t="s">
        <v>134</v>
      </c>
      <c r="AV1010" s="38">
        <f t="shared" ref="AV1010" si="23629">lunchAdjust(AU1005:AV1009)</f>
        <v>0</v>
      </c>
      <c r="AW1010" s="48" t="s">
        <v>0</v>
      </c>
      <c r="AX1010" s="39">
        <f t="shared" ref="AX1010" si="23630">SUMPRODUCT(AW1005:AW1009*AX1005:AX1009)</f>
        <v>0</v>
      </c>
      <c r="AY1010" s="46" t="s">
        <v>134</v>
      </c>
      <c r="AZ1010" s="38">
        <f t="shared" ref="AZ1010" si="23631">lunchAdjust(AY1005:AZ1009)</f>
        <v>0</v>
      </c>
      <c r="BA1010" s="48" t="s">
        <v>0</v>
      </c>
      <c r="BB1010" s="39">
        <f t="shared" ref="BB1010" si="23632">SUMPRODUCT(BA1005:BA1009*BB1005:BB1009)</f>
        <v>0</v>
      </c>
      <c r="BC1010" s="46" t="s">
        <v>134</v>
      </c>
      <c r="BD1010" s="38">
        <f t="shared" ref="BD1010" si="23633">lunchAdjust(BC1005:BD1009)</f>
        <v>0</v>
      </c>
      <c r="BE1010" s="48" t="s">
        <v>0</v>
      </c>
      <c r="BF1010" s="39">
        <f t="shared" ref="BF1010" si="23634">SUMPRODUCT(BE1005:BE1009*BF1005:BF1009)</f>
        <v>0</v>
      </c>
      <c r="BG1010" s="46" t="s">
        <v>134</v>
      </c>
      <c r="BH1010" s="38">
        <f t="shared" ref="BH1010" si="23635">lunchAdjust(BG1005:BH1009)</f>
        <v>0</v>
      </c>
      <c r="BI1010" s="48" t="s">
        <v>0</v>
      </c>
      <c r="BJ1010" s="39">
        <f t="shared" ref="BJ1010" si="23636">SUMPRODUCT(BI1005:BI1009*BJ1005:BJ1009)</f>
        <v>0</v>
      </c>
      <c r="BK1010" s="46" t="s">
        <v>134</v>
      </c>
      <c r="BL1010" s="38">
        <f t="shared" ref="BL1010" si="23637">lunchAdjust(BK1005:BL1009)</f>
        <v>0</v>
      </c>
      <c r="BM1010" s="48" t="s">
        <v>0</v>
      </c>
      <c r="BN1010" s="39">
        <f t="shared" ref="BN1010" si="23638">SUMPRODUCT(BM1005:BM1009*BN1005:BN1009)</f>
        <v>0</v>
      </c>
      <c r="BO1010" s="46" t="s">
        <v>134</v>
      </c>
      <c r="BP1010" s="38">
        <f t="shared" ref="BP1010" si="23639">lunchAdjust(BO1005:BP1009)</f>
        <v>0</v>
      </c>
      <c r="BQ1010" s="48" t="s">
        <v>0</v>
      </c>
      <c r="BR1010" s="39">
        <f t="shared" ref="BR1010" si="23640">SUMPRODUCT(BQ1005:BQ1009*BR1005:BR1009)</f>
        <v>0</v>
      </c>
      <c r="BS1010" s="46" t="s">
        <v>134</v>
      </c>
      <c r="BT1010" s="38">
        <f t="shared" ref="BT1010" si="23641">lunchAdjust(BS1005:BT1009)</f>
        <v>0</v>
      </c>
      <c r="BU1010" s="48" t="s">
        <v>0</v>
      </c>
      <c r="BV1010" s="39">
        <f t="shared" ref="BV1010" si="23642">SUMPRODUCT(BU1005:BU1009*BV1005:BV1009)</f>
        <v>0</v>
      </c>
      <c r="BW1010" s="46" t="s">
        <v>134</v>
      </c>
      <c r="BX1010" s="38">
        <f t="shared" ref="BX1010" si="23643">lunchAdjust(BW1005:BX1009)</f>
        <v>0</v>
      </c>
      <c r="BY1010" s="48" t="s">
        <v>0</v>
      </c>
      <c r="BZ1010" s="39">
        <f t="shared" ref="BZ1010" si="23644">SUMPRODUCT(BY1005:BY1009*BZ1005:BZ1009)</f>
        <v>0</v>
      </c>
      <c r="CA1010" s="46" t="s">
        <v>134</v>
      </c>
      <c r="CB1010" s="38">
        <f t="shared" ref="CB1010" si="23645">lunchAdjust(CA1005:CB1009)</f>
        <v>0</v>
      </c>
      <c r="CC1010" s="48" t="s">
        <v>0</v>
      </c>
      <c r="CD1010" s="39">
        <f t="shared" ref="CD1010" si="23646">SUMPRODUCT(CC1005:CC1009*CD1005:CD1009)</f>
        <v>0</v>
      </c>
      <c r="CE1010" s="46" t="s">
        <v>134</v>
      </c>
      <c r="CF1010" s="38">
        <f t="shared" ref="CF1010" si="23647">lunchAdjust(CE1005:CF1009)</f>
        <v>0</v>
      </c>
      <c r="CG1010" s="48" t="s">
        <v>0</v>
      </c>
      <c r="CH1010" s="39">
        <f t="shared" ref="CH1010" si="23648">SUMPRODUCT(CG1005:CG1009*CH1005:CH1009)</f>
        <v>0</v>
      </c>
    </row>
    <row r="1011" spans="1:86" ht="15.75" thickBot="1" x14ac:dyDescent="0.3">
      <c r="A1011" s="58" t="s">
        <v>121</v>
      </c>
      <c r="B1011" s="59">
        <f t="shared" ref="B1011" ca="1" si="23649">roleHours(G1005:CH1011, "OUT")</f>
        <v>0</v>
      </c>
      <c r="C1011" s="54" t="s">
        <v>137</v>
      </c>
      <c r="D1011" s="22">
        <f t="shared" ref="D1011" ca="1" si="23650">roleHours(G1005:CH1011, "PTO")</f>
        <v>0</v>
      </c>
      <c r="E1011" s="23">
        <f t="shared" ref="E1011" ca="1" si="23651">E1010-B1006</f>
        <v>6.2000000000000028</v>
      </c>
      <c r="F1011" s="52"/>
      <c r="G1011" s="47" t="s">
        <v>39</v>
      </c>
      <c r="H1011" s="40">
        <f t="shared" si="22444"/>
        <v>0</v>
      </c>
      <c r="I1011" s="49" t="s">
        <v>135</v>
      </c>
      <c r="J1011" s="41">
        <f t="shared" ref="J1011" si="23652">J1010*G$4</f>
        <v>0</v>
      </c>
      <c r="K1011" s="47" t="s">
        <v>39</v>
      </c>
      <c r="L1011" s="40">
        <f t="shared" ref="L1011" si="23653">SUMPRODUCT(M1005:M1009*(L1005:L1009="PTO"))+SUMPRODUCT(M1005:M1009*(L1005:L1009="HOL"))</f>
        <v>0</v>
      </c>
      <c r="M1011" s="49" t="s">
        <v>135</v>
      </c>
      <c r="N1011" s="41">
        <f t="shared" ref="N1011" si="23654">N1010*K$4</f>
        <v>0</v>
      </c>
      <c r="O1011" s="47" t="s">
        <v>39</v>
      </c>
      <c r="P1011" s="40">
        <f t="shared" ref="P1011" si="23655">SUMPRODUCT(Q1005:Q1009*(P1005:P1009="PTO"))+SUMPRODUCT(Q1005:Q1009*(P1005:P1009="HOL"))</f>
        <v>0</v>
      </c>
      <c r="Q1011" s="49" t="s">
        <v>135</v>
      </c>
      <c r="R1011" s="41">
        <f t="shared" ref="R1011" si="23656">R1010*O$4</f>
        <v>8</v>
      </c>
      <c r="S1011" s="47" t="s">
        <v>39</v>
      </c>
      <c r="T1011" s="40">
        <f t="shared" ref="T1011" si="23657">SUMPRODUCT(U1005:U1009*(T1005:T1009="PTO"))+SUMPRODUCT(U1005:U1009*(T1005:T1009="HOL"))</f>
        <v>0</v>
      </c>
      <c r="U1011" s="49" t="s">
        <v>135</v>
      </c>
      <c r="V1011" s="41">
        <f t="shared" ref="V1011" si="23658">V1010*S$4</f>
        <v>0</v>
      </c>
      <c r="W1011" s="47" t="s">
        <v>39</v>
      </c>
      <c r="X1011" s="40">
        <f t="shared" ref="X1011" si="23659">SUMPRODUCT(Y1005:Y1009*(X1005:X1009="PTO"))+SUMPRODUCT(Y1005:Y1009*(X1005:X1009="HOL"))</f>
        <v>0</v>
      </c>
      <c r="Y1011" s="49" t="s">
        <v>135</v>
      </c>
      <c r="Z1011" s="41">
        <f t="shared" ref="Z1011" si="23660">Z1010*W$4</f>
        <v>8</v>
      </c>
      <c r="AA1011" s="47" t="s">
        <v>39</v>
      </c>
      <c r="AB1011" s="40">
        <f t="shared" ref="AB1011" si="23661">SUMPRODUCT(AC1005:AC1009*(AB1005:AB1009="PTO"))+SUMPRODUCT(AC1005:AC1009*(AB1005:AB1009="HOL"))</f>
        <v>0</v>
      </c>
      <c r="AC1011" s="49" t="s">
        <v>135</v>
      </c>
      <c r="AD1011" s="41">
        <f t="shared" ref="AD1011" si="23662">AD1010*AA$4</f>
        <v>8</v>
      </c>
      <c r="AE1011" s="47" t="s">
        <v>39</v>
      </c>
      <c r="AF1011" s="40">
        <f t="shared" ref="AF1011" si="23663">SUMPRODUCT(AG1005:AG1009*(AF1005:AF1009="PTO"))+SUMPRODUCT(AG1005:AG1009*(AF1005:AF1009="HOL"))</f>
        <v>0</v>
      </c>
      <c r="AG1011" s="49" t="s">
        <v>135</v>
      </c>
      <c r="AH1011" s="41">
        <f t="shared" ref="AH1011" si="23664">AH1010*AE$4</f>
        <v>4</v>
      </c>
      <c r="AI1011" s="47" t="s">
        <v>39</v>
      </c>
      <c r="AJ1011" s="40">
        <f t="shared" ref="AJ1011" si="23665">SUMPRODUCT(AK1005:AK1009*(AJ1005:AJ1009="PTO"))+SUMPRODUCT(AK1005:AK1009*(AJ1005:AJ1009="HOL"))</f>
        <v>0</v>
      </c>
      <c r="AK1011" s="49" t="s">
        <v>135</v>
      </c>
      <c r="AL1011" s="41">
        <f>AL1010*AI$4</f>
        <v>0</v>
      </c>
      <c r="AM1011" s="47" t="s">
        <v>39</v>
      </c>
      <c r="AN1011" s="40">
        <f t="shared" ref="AN1011" si="23666">SUMPRODUCT(AO1005:AO1009*(AN1005:AN1009="PTO"))+SUMPRODUCT(AO1005:AO1009*(AN1005:AN1009="HOL"))</f>
        <v>0</v>
      </c>
      <c r="AO1011" s="49" t="s">
        <v>135</v>
      </c>
      <c r="AP1011" s="41">
        <f t="shared" ref="AP1011" si="23667">AP1010*AM$4</f>
        <v>8</v>
      </c>
      <c r="AQ1011" s="47" t="s">
        <v>39</v>
      </c>
      <c r="AR1011" s="40">
        <f t="shared" ref="AR1011" si="23668">SUMPRODUCT(AS1005:AS1009*(AR1005:AR1009="PTO"))+SUMPRODUCT(AS1005:AS1009*(AR1005:AR1009="HOL"))</f>
        <v>0</v>
      </c>
      <c r="AS1011" s="49" t="s">
        <v>135</v>
      </c>
      <c r="AT1011" s="41">
        <f t="shared" ref="AT1011" si="23669">AT1010*AQ$4</f>
        <v>0</v>
      </c>
      <c r="AU1011" s="47" t="s">
        <v>39</v>
      </c>
      <c r="AV1011" s="40">
        <f t="shared" ref="AV1011" si="23670">SUMPRODUCT(AW1005:AW1009*(AV1005:AV1009="PTO"))+SUMPRODUCT(AW1005:AW1009*(AV1005:AV1009="HOL"))</f>
        <v>0</v>
      </c>
      <c r="AW1011" s="49" t="s">
        <v>135</v>
      </c>
      <c r="AX1011" s="41">
        <f>AX1010*AU$4</f>
        <v>0</v>
      </c>
      <c r="AY1011" s="47" t="s">
        <v>39</v>
      </c>
      <c r="AZ1011" s="40">
        <f t="shared" ref="AZ1011" si="23671">SUMPRODUCT(BA1005:BA1009*(AZ1005:AZ1009="PTO"))+SUMPRODUCT(BA1005:BA1009*(AZ1005:AZ1009="HOL"))</f>
        <v>0</v>
      </c>
      <c r="BA1011" s="49" t="s">
        <v>135</v>
      </c>
      <c r="BB1011" s="41">
        <f>BB1010*AY$4</f>
        <v>0</v>
      </c>
      <c r="BC1011" s="47" t="s">
        <v>39</v>
      </c>
      <c r="BD1011" s="40">
        <f t="shared" ref="BD1011" si="23672">SUMPRODUCT(BE1005:BE1009*(BD1005:BD1009="PTO"))+SUMPRODUCT(BE1005:BE1009*(BD1005:BD1009="HOL"))</f>
        <v>0</v>
      </c>
      <c r="BE1011" s="49" t="s">
        <v>135</v>
      </c>
      <c r="BF1011" s="41">
        <f>BF1010*BC$4</f>
        <v>0</v>
      </c>
      <c r="BG1011" s="47" t="s">
        <v>39</v>
      </c>
      <c r="BH1011" s="40">
        <f t="shared" ref="BH1011" si="23673">SUMPRODUCT(BI1005:BI1009*(BH1005:BH1009="PTO"))+SUMPRODUCT(BI1005:BI1009*(BH1005:BH1009="HOL"))</f>
        <v>0</v>
      </c>
      <c r="BI1011" s="49" t="s">
        <v>135</v>
      </c>
      <c r="BJ1011" s="41">
        <f>BJ1010*BG$4</f>
        <v>0</v>
      </c>
      <c r="BK1011" s="47" t="s">
        <v>39</v>
      </c>
      <c r="BL1011" s="40">
        <f t="shared" ref="BL1011" si="23674">SUMPRODUCT(BM1005:BM1009*(BL1005:BL1009="PTO"))+SUMPRODUCT(BM1005:BM1009*(BL1005:BL1009="HOL"))</f>
        <v>0</v>
      </c>
      <c r="BM1011" s="49" t="s">
        <v>135</v>
      </c>
      <c r="BN1011" s="41">
        <f>BN1010*BK$4</f>
        <v>0</v>
      </c>
      <c r="BO1011" s="47" t="s">
        <v>39</v>
      </c>
      <c r="BP1011" s="40">
        <f t="shared" ref="BP1011" si="23675">SUMPRODUCT(BQ1005:BQ1009*(BP1005:BP1009="PTO"))+SUMPRODUCT(BQ1005:BQ1009*(BP1005:BP1009="HOL"))</f>
        <v>0</v>
      </c>
      <c r="BQ1011" s="49" t="s">
        <v>135</v>
      </c>
      <c r="BR1011" s="41">
        <f t="shared" ref="BR1011" si="23676">BR1010*BO$4</f>
        <v>0</v>
      </c>
      <c r="BS1011" s="47" t="s">
        <v>39</v>
      </c>
      <c r="BT1011" s="40">
        <f t="shared" ref="BT1011" si="23677">SUMPRODUCT(BU1005:BU1009*(BT1005:BT1009="PTO"))+SUMPRODUCT(BU1005:BU1009*(BT1005:BT1009="HOL"))</f>
        <v>0</v>
      </c>
      <c r="BU1011" s="49" t="s">
        <v>135</v>
      </c>
      <c r="BV1011" s="41">
        <f t="shared" ref="BV1011" si="23678">BV1010*BS$4</f>
        <v>0</v>
      </c>
      <c r="BW1011" s="47" t="s">
        <v>39</v>
      </c>
      <c r="BX1011" s="40">
        <f t="shared" ref="BX1011" si="23679">SUMPRODUCT(BY1005:BY1009*(BX1005:BX1009="PTO"))+SUMPRODUCT(BY1005:BY1009*(BX1005:BX1009="HOL"))</f>
        <v>0</v>
      </c>
      <c r="BY1011" s="49" t="s">
        <v>135</v>
      </c>
      <c r="BZ1011" s="41">
        <f t="shared" ref="BZ1011" si="23680">BZ1010*BW$4</f>
        <v>0</v>
      </c>
      <c r="CA1011" s="47" t="s">
        <v>39</v>
      </c>
      <c r="CB1011" s="40">
        <f t="shared" ref="CB1011" si="23681">SUMPRODUCT(CC1005:CC1009*(CB1005:CB1009="PTO"))+SUMPRODUCT(CC1005:CC1009*(CB1005:CB1009="HOL"))</f>
        <v>0</v>
      </c>
      <c r="CC1011" s="49" t="s">
        <v>135</v>
      </c>
      <c r="CD1011" s="41">
        <f t="shared" ref="CD1011" si="23682">CD1010*CA$4</f>
        <v>0</v>
      </c>
      <c r="CE1011" s="47" t="s">
        <v>39</v>
      </c>
      <c r="CF1011" s="40">
        <f t="shared" ref="CF1011" si="23683">SUMPRODUCT(CG1005:CG1009*(CF1005:CF1009="PTO"))+SUMPRODUCT(CG1005:CG1009*(CF1005:CF1009="HOL"))</f>
        <v>0</v>
      </c>
      <c r="CG1011" s="49" t="s">
        <v>135</v>
      </c>
      <c r="CH1011" s="41">
        <f t="shared" ref="CH1011" si="23684">CH1010*CE$4</f>
        <v>0</v>
      </c>
    </row>
    <row r="1012" spans="1:86" x14ac:dyDescent="0.25">
      <c r="A1012" s="70" t="s">
        <v>133</v>
      </c>
      <c r="B1012" s="71">
        <f t="shared" ref="B1012" ca="1" si="23685">D1012-B1013</f>
        <v>7.7420575028357632</v>
      </c>
      <c r="C1012" s="72" t="s">
        <v>122</v>
      </c>
      <c r="D1012" s="71">
        <f>IFERROR(INDEX(Holidays[FTE], MATCH(Entry!E1012, Holidays[Date], 0)), 1)*8*INDEX(FTEguide[[1]:[12]], MATCH(Entry!E1013, FTEguide[Weekday], 0), IF(Entry!E1015&gt;0, Entry!E1015, MONTH(Entry!E1012)))</f>
        <v>62.242057502835763</v>
      </c>
      <c r="E1012" s="60">
        <f t="shared" ref="E1012:E1075" si="23686">E1005+1</f>
        <v>43972</v>
      </c>
      <c r="F1012" s="50" t="s">
        <v>128</v>
      </c>
      <c r="G1012" s="34" t="s">
        <v>136</v>
      </c>
      <c r="H1012" s="35" t="s">
        <v>23</v>
      </c>
      <c r="I1012" s="42">
        <f t="shared" ref="I1012" si="23687">parseTime(G1012)-(H1017=INT(RIGHT($F1012, 1)))</f>
        <v>8</v>
      </c>
      <c r="J1012" s="43">
        <f t="shared" ref="J1012:J1016" si="23688">isClocked(H1012)</f>
        <v>1</v>
      </c>
      <c r="K1012" s="34" t="s">
        <v>136</v>
      </c>
      <c r="L1012" s="35" t="s">
        <v>23</v>
      </c>
      <c r="M1012" s="42">
        <f t="shared" ref="M1012" si="23689">parseTime(K1012)-(L1017=INT(RIGHT($F1012, 1)))</f>
        <v>8</v>
      </c>
      <c r="N1012" s="43">
        <f t="shared" ref="N1012:N1016" si="23690">isClocked(L1012)</f>
        <v>1</v>
      </c>
      <c r="O1012" s="34" t="s">
        <v>180</v>
      </c>
      <c r="P1012" s="35" t="s">
        <v>23</v>
      </c>
      <c r="Q1012" s="42">
        <f t="shared" ref="Q1012" si="23691">parseTime(O1012)-(P1017=INT(RIGHT($F1012, 1)))</f>
        <v>8</v>
      </c>
      <c r="R1012" s="43">
        <f t="shared" ref="R1012:R1016" si="23692">isClocked(P1012)</f>
        <v>1</v>
      </c>
      <c r="S1012" s="34" t="s">
        <v>227</v>
      </c>
      <c r="T1012" s="35" t="s">
        <v>23</v>
      </c>
      <c r="U1012" s="42">
        <f t="shared" ref="U1012" si="23693">parseTime(S1012)-(T1017=INT(RIGHT($F1012, 1)))</f>
        <v>8</v>
      </c>
      <c r="V1012" s="43">
        <f t="shared" ref="V1012:V1016" si="23694">isClocked(T1012)</f>
        <v>1</v>
      </c>
      <c r="W1012" s="34" t="s">
        <v>136</v>
      </c>
      <c r="X1012" s="35" t="s">
        <v>25</v>
      </c>
      <c r="Y1012" s="42">
        <f t="shared" ref="Y1012" si="23695">parseTime(W1012)-(X1017=INT(RIGHT($F1012, 1)))</f>
        <v>8</v>
      </c>
      <c r="Z1012" s="43">
        <f t="shared" ref="Z1012:Z1016" si="23696">isClocked(X1012)</f>
        <v>1</v>
      </c>
      <c r="AA1012" s="34" t="s">
        <v>136</v>
      </c>
      <c r="AB1012" s="35" t="s">
        <v>23</v>
      </c>
      <c r="AC1012" s="42">
        <f t="shared" ref="AC1012" si="23697">parseTime(AA1012)-(AB1017=INT(RIGHT($F1012, 1)))</f>
        <v>8</v>
      </c>
      <c r="AD1012" s="43">
        <f t="shared" ref="AD1012:AD1016" si="23698">isClocked(AB1012)</f>
        <v>1</v>
      </c>
      <c r="AE1012" s="34" t="s">
        <v>261</v>
      </c>
      <c r="AF1012" s="35" t="s">
        <v>23</v>
      </c>
      <c r="AG1012" s="42">
        <f t="shared" ref="AG1012" si="23699">parseTime(AE1012)-(AF1017=INT(RIGHT($F1012, 1)))</f>
        <v>6.5</v>
      </c>
      <c r="AH1012" s="43">
        <f t="shared" ref="AH1012:AH1016" si="23700">isClocked(AF1012)</f>
        <v>1</v>
      </c>
      <c r="AI1012" s="34" t="s">
        <v>136</v>
      </c>
      <c r="AJ1012" s="35" t="s">
        <v>39</v>
      </c>
      <c r="AK1012" s="42">
        <f>parseTime(AI1012)-(AJ1017=INT(RIGHT($F1012, 1)))</f>
        <v>8</v>
      </c>
      <c r="AL1012" s="43">
        <f t="shared" ref="AL1012:AL1016" si="23701">isClocked(AJ1012)</f>
        <v>0</v>
      </c>
      <c r="AM1012" s="34"/>
      <c r="AN1012" s="35"/>
      <c r="AO1012" s="42">
        <f t="shared" ref="AO1012" si="23702">parseTime(AM1012)-(AN1017=INT(RIGHT($F1012, 1)))</f>
        <v>0</v>
      </c>
      <c r="AP1012" s="43">
        <f t="shared" ref="AP1012:AP1016" si="23703">isClocked(AN1012)</f>
        <v>0</v>
      </c>
      <c r="AQ1012" s="34"/>
      <c r="AR1012" s="35"/>
      <c r="AS1012" s="42">
        <f t="shared" ref="AS1012" si="23704">parseTime(AQ1012)-(AR1017=INT(RIGHT($F1012, 1)))</f>
        <v>0</v>
      </c>
      <c r="AT1012" s="43">
        <f t="shared" ref="AT1012:AT1016" si="23705">isClocked(AR1012)</f>
        <v>0</v>
      </c>
      <c r="AU1012" s="34"/>
      <c r="AV1012" s="35"/>
      <c r="AW1012" s="42">
        <f>parseTime(AU1012)-(AV1017=INT(RIGHT($F1012, 1)))</f>
        <v>0</v>
      </c>
      <c r="AX1012" s="43">
        <f t="shared" ref="AX1012:AX1016" si="23706">isClocked(AV1012)</f>
        <v>0</v>
      </c>
      <c r="AY1012" s="34"/>
      <c r="AZ1012" s="35"/>
      <c r="BA1012" s="42">
        <f>parseTime(AY1012)-(AZ1017=INT(RIGHT($F1012, 1)))</f>
        <v>0</v>
      </c>
      <c r="BB1012" s="43">
        <f t="shared" ref="BB1012:BB1016" si="23707">isClocked(AZ1012)</f>
        <v>0</v>
      </c>
      <c r="BC1012" s="34"/>
      <c r="BD1012" s="35"/>
      <c r="BE1012" s="42">
        <f>parseTime(BC1012)-(BD1017=INT(RIGHT($F1012, 1)))</f>
        <v>0</v>
      </c>
      <c r="BF1012" s="43">
        <f t="shared" ref="BF1012:BF1016" si="23708">isClocked(BD1012)</f>
        <v>0</v>
      </c>
      <c r="BG1012" s="34"/>
      <c r="BH1012" s="35"/>
      <c r="BI1012" s="42">
        <f>parseTime(BG1012)-(BH1017=INT(RIGHT($F1012, 1)))</f>
        <v>0</v>
      </c>
      <c r="BJ1012" s="43">
        <f t="shared" ref="BJ1012:BJ1016" si="23709">isClocked(BH1012)</f>
        <v>0</v>
      </c>
      <c r="BK1012" s="34"/>
      <c r="BL1012" s="35"/>
      <c r="BM1012" s="42">
        <f>parseTime(BK1012)-(BL1017=INT(RIGHT($F1012, 1)))</f>
        <v>0</v>
      </c>
      <c r="BN1012" s="43">
        <f t="shared" ref="BN1012:BN1016" si="23710">isClocked(BL1012)</f>
        <v>0</v>
      </c>
      <c r="BO1012" s="34"/>
      <c r="BP1012" s="35"/>
      <c r="BQ1012" s="42">
        <f t="shared" ref="BQ1012" si="23711">parseTime(BO1012)-(BP1017=INT(RIGHT($F1012, 1)))</f>
        <v>0</v>
      </c>
      <c r="BR1012" s="43">
        <f t="shared" ref="BR1012:BR1016" si="23712">isClocked(BP1012)</f>
        <v>0</v>
      </c>
      <c r="BS1012" s="34"/>
      <c r="BT1012" s="35"/>
      <c r="BU1012" s="42">
        <f t="shared" ref="BU1012" si="23713">parseTime(BS1012)-(BT1017=INT(RIGHT($F1012, 1)))</f>
        <v>0</v>
      </c>
      <c r="BV1012" s="43">
        <f t="shared" ref="BV1012:BV1016" si="23714">isClocked(BT1012)</f>
        <v>0</v>
      </c>
      <c r="BW1012" s="34"/>
      <c r="BX1012" s="35"/>
      <c r="BY1012" s="42">
        <f t="shared" ref="BY1012" si="23715">parseTime(BW1012)-(BX1017=INT(RIGHT($F1012, 1)))</f>
        <v>0</v>
      </c>
      <c r="BZ1012" s="43">
        <f t="shared" ref="BZ1012:BZ1016" si="23716">isClocked(BX1012)</f>
        <v>0</v>
      </c>
      <c r="CA1012" s="34"/>
      <c r="CB1012" s="35"/>
      <c r="CC1012" s="42">
        <f t="shared" ref="CC1012" si="23717">parseTime(CA1012)-(CB1017=INT(RIGHT($F1012, 1)))</f>
        <v>0</v>
      </c>
      <c r="CD1012" s="43">
        <f t="shared" ref="CD1012:CD1016" si="23718">isClocked(CB1012)</f>
        <v>0</v>
      </c>
      <c r="CE1012" s="34"/>
      <c r="CF1012" s="35"/>
      <c r="CG1012" s="42">
        <f t="shared" ref="CG1012" si="23719">parseTime(CE1012)-(CF1017=INT(RIGHT($F1012, 1)))</f>
        <v>0</v>
      </c>
      <c r="CH1012" s="43">
        <f t="shared" ref="CH1012:CH1016" si="23720">isClocked(CF1012)</f>
        <v>0</v>
      </c>
    </row>
    <row r="1013" spans="1:86" x14ac:dyDescent="0.25">
      <c r="A1013" s="56" t="s">
        <v>0</v>
      </c>
      <c r="B1013" s="57">
        <f t="shared" ca="1" si="23202"/>
        <v>54.5</v>
      </c>
      <c r="C1013" s="14" t="s">
        <v>252</v>
      </c>
      <c r="D1013" s="14">
        <f t="shared" si="22685"/>
        <v>59.7</v>
      </c>
      <c r="E1013" s="55" t="str">
        <f t="shared" si="23203"/>
        <v>Thursday</v>
      </c>
      <c r="F1013" s="51" t="s">
        <v>129</v>
      </c>
      <c r="G1013" s="36"/>
      <c r="H1013" s="37"/>
      <c r="I1013" s="44">
        <f t="shared" ref="I1013" si="23721">parseTime(G1013)-(H1017=INT(RIGHT($F1013, 1)))</f>
        <v>0</v>
      </c>
      <c r="J1013" s="45">
        <f t="shared" si="23688"/>
        <v>0</v>
      </c>
      <c r="K1013" s="36"/>
      <c r="L1013" s="37"/>
      <c r="M1013" s="44">
        <f t="shared" ref="M1013" si="23722">parseTime(K1013)-(L1017=INT(RIGHT($F1013, 1)))</f>
        <v>0</v>
      </c>
      <c r="N1013" s="45">
        <f t="shared" si="23690"/>
        <v>0</v>
      </c>
      <c r="O1013" s="36"/>
      <c r="P1013" s="37"/>
      <c r="Q1013" s="44">
        <f t="shared" ref="Q1013" si="23723">parseTime(O1013)-(P1017=INT(RIGHT($F1013, 1)))</f>
        <v>0</v>
      </c>
      <c r="R1013" s="45">
        <f t="shared" si="23692"/>
        <v>0</v>
      </c>
      <c r="S1013" s="36"/>
      <c r="T1013" s="37"/>
      <c r="U1013" s="44">
        <f t="shared" ref="U1013" si="23724">parseTime(S1013)-(T1017=INT(RIGHT($F1013, 1)))</f>
        <v>0</v>
      </c>
      <c r="V1013" s="45">
        <f t="shared" si="23694"/>
        <v>0</v>
      </c>
      <c r="W1013" s="36"/>
      <c r="X1013" s="37"/>
      <c r="Y1013" s="44">
        <f t="shared" ref="Y1013" si="23725">parseTime(W1013)-(X1017=INT(RIGHT($F1013, 1)))</f>
        <v>0</v>
      </c>
      <c r="Z1013" s="45">
        <f t="shared" si="23696"/>
        <v>0</v>
      </c>
      <c r="AA1013" s="36"/>
      <c r="AB1013" s="37"/>
      <c r="AC1013" s="44">
        <f t="shared" ref="AC1013" si="23726">parseTime(AA1013)-(AB1017=INT(RIGHT($F1013, 1)))</f>
        <v>0</v>
      </c>
      <c r="AD1013" s="45">
        <f t="shared" si="23698"/>
        <v>0</v>
      </c>
      <c r="AE1013" s="36"/>
      <c r="AF1013" s="37"/>
      <c r="AG1013" s="44">
        <f t="shared" ref="AG1013" si="23727">parseTime(AE1013)-(AF1017=INT(RIGHT($F1013, 1)))</f>
        <v>0</v>
      </c>
      <c r="AH1013" s="45">
        <f t="shared" si="23700"/>
        <v>0</v>
      </c>
      <c r="AI1013" s="36"/>
      <c r="AJ1013" s="37"/>
      <c r="AK1013" s="44">
        <f>parseTime(AI1013)-(AJ1017=INT(RIGHT($F1013, 1)))</f>
        <v>0</v>
      </c>
      <c r="AL1013" s="45">
        <f t="shared" si="23701"/>
        <v>0</v>
      </c>
      <c r="AM1013" s="36"/>
      <c r="AN1013" s="37"/>
      <c r="AO1013" s="44">
        <f t="shared" ref="AO1013" si="23728">parseTime(AM1013)-(AN1017=INT(RIGHT($F1013, 1)))</f>
        <v>0</v>
      </c>
      <c r="AP1013" s="45">
        <f t="shared" si="23703"/>
        <v>0</v>
      </c>
      <c r="AQ1013" s="36"/>
      <c r="AR1013" s="37"/>
      <c r="AS1013" s="44">
        <f t="shared" ref="AS1013" si="23729">parseTime(AQ1013)-(AR1017=INT(RIGHT($F1013, 1)))</f>
        <v>0</v>
      </c>
      <c r="AT1013" s="45">
        <f t="shared" si="23705"/>
        <v>0</v>
      </c>
      <c r="AU1013" s="36"/>
      <c r="AV1013" s="37"/>
      <c r="AW1013" s="44">
        <f>parseTime(AU1013)-(AV1017=INT(RIGHT($F1013, 1)))</f>
        <v>0</v>
      </c>
      <c r="AX1013" s="45">
        <f t="shared" si="23706"/>
        <v>0</v>
      </c>
      <c r="AY1013" s="36"/>
      <c r="AZ1013" s="37"/>
      <c r="BA1013" s="44">
        <f>parseTime(AY1013)-(AZ1017=INT(RIGHT($F1013, 1)))</f>
        <v>0</v>
      </c>
      <c r="BB1013" s="45">
        <f t="shared" si="23707"/>
        <v>0</v>
      </c>
      <c r="BC1013" s="36"/>
      <c r="BD1013" s="37"/>
      <c r="BE1013" s="44">
        <f>parseTime(BC1013)-(BD1017=INT(RIGHT($F1013, 1)))</f>
        <v>0</v>
      </c>
      <c r="BF1013" s="45">
        <f t="shared" si="23708"/>
        <v>0</v>
      </c>
      <c r="BG1013" s="36"/>
      <c r="BH1013" s="37"/>
      <c r="BI1013" s="44">
        <f>parseTime(BG1013)-(BH1017=INT(RIGHT($F1013, 1)))</f>
        <v>0</v>
      </c>
      <c r="BJ1013" s="45">
        <f t="shared" si="23709"/>
        <v>0</v>
      </c>
      <c r="BK1013" s="36"/>
      <c r="BL1013" s="37"/>
      <c r="BM1013" s="44">
        <f>parseTime(BK1013)-(BL1017=INT(RIGHT($F1013, 1)))</f>
        <v>0</v>
      </c>
      <c r="BN1013" s="45">
        <f t="shared" si="23710"/>
        <v>0</v>
      </c>
      <c r="BO1013" s="36"/>
      <c r="BP1013" s="37"/>
      <c r="BQ1013" s="44">
        <f t="shared" ref="BQ1013" si="23730">parseTime(BO1013)-(BP1017=INT(RIGHT($F1013, 1)))</f>
        <v>0</v>
      </c>
      <c r="BR1013" s="45">
        <f t="shared" si="23712"/>
        <v>0</v>
      </c>
      <c r="BS1013" s="36"/>
      <c r="BT1013" s="37"/>
      <c r="BU1013" s="44">
        <f t="shared" ref="BU1013" si="23731">parseTime(BS1013)-(BT1017=INT(RIGHT($F1013, 1)))</f>
        <v>0</v>
      </c>
      <c r="BV1013" s="45">
        <f t="shared" si="23714"/>
        <v>0</v>
      </c>
      <c r="BW1013" s="36"/>
      <c r="BX1013" s="37"/>
      <c r="BY1013" s="44">
        <f t="shared" ref="BY1013" si="23732">parseTime(BW1013)-(BX1017=INT(RIGHT($F1013, 1)))</f>
        <v>0</v>
      </c>
      <c r="BZ1013" s="45">
        <f t="shared" si="23716"/>
        <v>0</v>
      </c>
      <c r="CA1013" s="36"/>
      <c r="CB1013" s="37"/>
      <c r="CC1013" s="44">
        <f t="shared" ref="CC1013" si="23733">parseTime(CA1013)-(CB1017=INT(RIGHT($F1013, 1)))</f>
        <v>0</v>
      </c>
      <c r="CD1013" s="45">
        <f t="shared" si="23718"/>
        <v>0</v>
      </c>
      <c r="CE1013" s="36"/>
      <c r="CF1013" s="37"/>
      <c r="CG1013" s="44">
        <f t="shared" ref="CG1013" si="23734">parseTime(CE1013)-(CF1017=INT(RIGHT($F1013, 1)))</f>
        <v>0</v>
      </c>
      <c r="CH1013" s="45">
        <f t="shared" si="23720"/>
        <v>0</v>
      </c>
    </row>
    <row r="1014" spans="1:86" x14ac:dyDescent="0.25">
      <c r="A1014" s="56" t="s">
        <v>117</v>
      </c>
      <c r="B1014" s="57">
        <f t="shared" ref="B1014" ca="1" si="23735">roleHours(G1012:CH1018, "MFD")</f>
        <v>46.5</v>
      </c>
      <c r="C1014" s="14">
        <f t="shared" ref="C1014:C1017" ca="1" si="23736">B1014/8</f>
        <v>5.8125</v>
      </c>
      <c r="D1014" s="14">
        <f t="shared" ref="D1014" ca="1" si="23737">B1013-D1013</f>
        <v>-5.2000000000000028</v>
      </c>
      <c r="E1014" s="20" t="s">
        <v>127</v>
      </c>
      <c r="F1014" s="51" t="s">
        <v>130</v>
      </c>
      <c r="G1014" s="36"/>
      <c r="H1014" s="37"/>
      <c r="I1014" s="44">
        <f t="shared" ref="I1014" si="23738">parseTime(G1014)-(H1017=INT(RIGHT($F1014, 1)))</f>
        <v>0</v>
      </c>
      <c r="J1014" s="45">
        <f t="shared" si="23688"/>
        <v>0</v>
      </c>
      <c r="K1014" s="36"/>
      <c r="L1014" s="37"/>
      <c r="M1014" s="44">
        <f t="shared" ref="M1014" si="23739">parseTime(K1014)-(L1017=INT(RIGHT($F1014, 1)))</f>
        <v>0</v>
      </c>
      <c r="N1014" s="45">
        <f t="shared" si="23690"/>
        <v>0</v>
      </c>
      <c r="O1014" s="36"/>
      <c r="P1014" s="37"/>
      <c r="Q1014" s="44">
        <f t="shared" ref="Q1014" si="23740">parseTime(O1014)-(P1017=INT(RIGHT($F1014, 1)))</f>
        <v>0</v>
      </c>
      <c r="R1014" s="45">
        <f t="shared" si="23692"/>
        <v>0</v>
      </c>
      <c r="S1014" s="36"/>
      <c r="T1014" s="37"/>
      <c r="U1014" s="44">
        <f t="shared" ref="U1014" si="23741">parseTime(S1014)-(T1017=INT(RIGHT($F1014, 1)))</f>
        <v>0</v>
      </c>
      <c r="V1014" s="45">
        <f t="shared" si="23694"/>
        <v>0</v>
      </c>
      <c r="W1014" s="36"/>
      <c r="X1014" s="37"/>
      <c r="Y1014" s="44">
        <f t="shared" ref="Y1014" si="23742">parseTime(W1014)-(X1017=INT(RIGHT($F1014, 1)))</f>
        <v>0</v>
      </c>
      <c r="Z1014" s="45">
        <f t="shared" si="23696"/>
        <v>0</v>
      </c>
      <c r="AA1014" s="36"/>
      <c r="AB1014" s="37"/>
      <c r="AC1014" s="44">
        <f t="shared" ref="AC1014" si="23743">parseTime(AA1014)-(AB1017=INT(RIGHT($F1014, 1)))</f>
        <v>0</v>
      </c>
      <c r="AD1014" s="45">
        <f t="shared" si="23698"/>
        <v>0</v>
      </c>
      <c r="AE1014" s="36"/>
      <c r="AF1014" s="37"/>
      <c r="AG1014" s="44">
        <f t="shared" ref="AG1014" si="23744">parseTime(AE1014)-(AF1017=INT(RIGHT($F1014, 1)))</f>
        <v>0</v>
      </c>
      <c r="AH1014" s="45">
        <f t="shared" si="23700"/>
        <v>0</v>
      </c>
      <c r="AI1014" s="36"/>
      <c r="AJ1014" s="37"/>
      <c r="AK1014" s="44">
        <f>parseTime(AI1014)-(AJ1017=INT(RIGHT($F1014, 1)))</f>
        <v>0</v>
      </c>
      <c r="AL1014" s="45">
        <f t="shared" si="23701"/>
        <v>0</v>
      </c>
      <c r="AM1014" s="36"/>
      <c r="AN1014" s="37"/>
      <c r="AO1014" s="44">
        <f t="shared" ref="AO1014" si="23745">parseTime(AM1014)-(AN1017=INT(RIGHT($F1014, 1)))</f>
        <v>0</v>
      </c>
      <c r="AP1014" s="45">
        <f t="shared" si="23703"/>
        <v>0</v>
      </c>
      <c r="AQ1014" s="36"/>
      <c r="AR1014" s="37"/>
      <c r="AS1014" s="44">
        <f t="shared" ref="AS1014" si="23746">parseTime(AQ1014)-(AR1017=INT(RIGHT($F1014, 1)))</f>
        <v>0</v>
      </c>
      <c r="AT1014" s="45">
        <f t="shared" si="23705"/>
        <v>0</v>
      </c>
      <c r="AU1014" s="36"/>
      <c r="AV1014" s="37"/>
      <c r="AW1014" s="44">
        <f>parseTime(AU1014)-(AV1017=INT(RIGHT($F1014, 1)))</f>
        <v>0</v>
      </c>
      <c r="AX1014" s="45">
        <f t="shared" si="23706"/>
        <v>0</v>
      </c>
      <c r="AY1014" s="36"/>
      <c r="AZ1014" s="37"/>
      <c r="BA1014" s="44">
        <f>parseTime(AY1014)-(AZ1017=INT(RIGHT($F1014, 1)))</f>
        <v>0</v>
      </c>
      <c r="BB1014" s="45">
        <f t="shared" si="23707"/>
        <v>0</v>
      </c>
      <c r="BC1014" s="36"/>
      <c r="BD1014" s="37"/>
      <c r="BE1014" s="44">
        <f>parseTime(BC1014)-(BD1017=INT(RIGHT($F1014, 1)))</f>
        <v>0</v>
      </c>
      <c r="BF1014" s="45">
        <f t="shared" si="23708"/>
        <v>0</v>
      </c>
      <c r="BG1014" s="36"/>
      <c r="BH1014" s="37"/>
      <c r="BI1014" s="44">
        <f>parseTime(BG1014)-(BH1017=INT(RIGHT($F1014, 1)))</f>
        <v>0</v>
      </c>
      <c r="BJ1014" s="45">
        <f t="shared" si="23709"/>
        <v>0</v>
      </c>
      <c r="BK1014" s="36"/>
      <c r="BL1014" s="37"/>
      <c r="BM1014" s="44">
        <f>parseTime(BK1014)-(BL1017=INT(RIGHT($F1014, 1)))</f>
        <v>0</v>
      </c>
      <c r="BN1014" s="45">
        <f t="shared" si="23710"/>
        <v>0</v>
      </c>
      <c r="BO1014" s="36"/>
      <c r="BP1014" s="37"/>
      <c r="BQ1014" s="44">
        <f t="shared" ref="BQ1014" si="23747">parseTime(BO1014)-(BP1017=INT(RIGHT($F1014, 1)))</f>
        <v>0</v>
      </c>
      <c r="BR1014" s="45">
        <f t="shared" si="23712"/>
        <v>0</v>
      </c>
      <c r="BS1014" s="36"/>
      <c r="BT1014" s="37"/>
      <c r="BU1014" s="44">
        <f t="shared" ref="BU1014" si="23748">parseTime(BS1014)-(BT1017=INT(RIGHT($F1014, 1)))</f>
        <v>0</v>
      </c>
      <c r="BV1014" s="45">
        <f t="shared" si="23714"/>
        <v>0</v>
      </c>
      <c r="BW1014" s="36"/>
      <c r="BX1014" s="37"/>
      <c r="BY1014" s="44">
        <f t="shared" ref="BY1014" si="23749">parseTime(BW1014)-(BX1017=INT(RIGHT($F1014, 1)))</f>
        <v>0</v>
      </c>
      <c r="BZ1014" s="45">
        <f t="shared" si="23716"/>
        <v>0</v>
      </c>
      <c r="CA1014" s="36"/>
      <c r="CB1014" s="37"/>
      <c r="CC1014" s="44">
        <f t="shared" ref="CC1014" si="23750">parseTime(CA1014)-(CB1017=INT(RIGHT($F1014, 1)))</f>
        <v>0</v>
      </c>
      <c r="CD1014" s="45">
        <f t="shared" si="23718"/>
        <v>0</v>
      </c>
      <c r="CE1014" s="36"/>
      <c r="CF1014" s="37"/>
      <c r="CG1014" s="44">
        <f t="shared" ref="CG1014" si="23751">parseTime(CE1014)-(CF1017=INT(RIGHT($F1014, 1)))</f>
        <v>0</v>
      </c>
      <c r="CH1014" s="45">
        <f t="shared" si="23720"/>
        <v>0</v>
      </c>
    </row>
    <row r="1015" spans="1:86" x14ac:dyDescent="0.25">
      <c r="A1015" s="56"/>
      <c r="B1015" s="57"/>
      <c r="C1015" s="14">
        <f t="shared" si="23736"/>
        <v>0</v>
      </c>
      <c r="D1015" s="14" t="s">
        <v>259</v>
      </c>
      <c r="E1015" s="20">
        <v>5.75</v>
      </c>
      <c r="F1015" s="51" t="s">
        <v>131</v>
      </c>
      <c r="G1015" s="36"/>
      <c r="H1015" s="37"/>
      <c r="I1015" s="44">
        <f t="shared" ref="I1015" si="23752">parseTime(G1015)-(H1017=INT(RIGHT($F1015, 1)))</f>
        <v>0</v>
      </c>
      <c r="J1015" s="45">
        <f t="shared" si="23688"/>
        <v>0</v>
      </c>
      <c r="K1015" s="36"/>
      <c r="L1015" s="37"/>
      <c r="M1015" s="44">
        <f t="shared" ref="M1015" si="23753">parseTime(K1015)-(L1017=INT(RIGHT($F1015, 1)))</f>
        <v>0</v>
      </c>
      <c r="N1015" s="45">
        <f t="shared" si="23690"/>
        <v>0</v>
      </c>
      <c r="O1015" s="36"/>
      <c r="P1015" s="37"/>
      <c r="Q1015" s="44">
        <f t="shared" ref="Q1015" si="23754">parseTime(O1015)-(P1017=INT(RIGHT($F1015, 1)))</f>
        <v>0</v>
      </c>
      <c r="R1015" s="45">
        <f t="shared" si="23692"/>
        <v>0</v>
      </c>
      <c r="S1015" s="36"/>
      <c r="T1015" s="37"/>
      <c r="U1015" s="44">
        <f t="shared" ref="U1015" si="23755">parseTime(S1015)-(T1017=INT(RIGHT($F1015, 1)))</f>
        <v>0</v>
      </c>
      <c r="V1015" s="45">
        <f t="shared" si="23694"/>
        <v>0</v>
      </c>
      <c r="W1015" s="36"/>
      <c r="X1015" s="37"/>
      <c r="Y1015" s="44">
        <f t="shared" ref="Y1015" si="23756">parseTime(W1015)-(X1017=INT(RIGHT($F1015, 1)))</f>
        <v>0</v>
      </c>
      <c r="Z1015" s="45">
        <f t="shared" si="23696"/>
        <v>0</v>
      </c>
      <c r="AA1015" s="36"/>
      <c r="AB1015" s="37"/>
      <c r="AC1015" s="44">
        <f t="shared" ref="AC1015" si="23757">parseTime(AA1015)-(AB1017=INT(RIGHT($F1015, 1)))</f>
        <v>0</v>
      </c>
      <c r="AD1015" s="45">
        <f t="shared" si="23698"/>
        <v>0</v>
      </c>
      <c r="AE1015" s="36"/>
      <c r="AF1015" s="37"/>
      <c r="AG1015" s="44">
        <f t="shared" ref="AG1015" si="23758">parseTime(AE1015)-(AF1017=INT(RIGHT($F1015, 1)))</f>
        <v>0</v>
      </c>
      <c r="AH1015" s="45">
        <f t="shared" si="23700"/>
        <v>0</v>
      </c>
      <c r="AI1015" s="36"/>
      <c r="AJ1015" s="37"/>
      <c r="AK1015" s="44">
        <f>parseTime(AI1015)-(AJ1017=INT(RIGHT($F1015, 1)))</f>
        <v>0</v>
      </c>
      <c r="AL1015" s="45">
        <f t="shared" si="23701"/>
        <v>0</v>
      </c>
      <c r="AM1015" s="36"/>
      <c r="AN1015" s="37"/>
      <c r="AO1015" s="44">
        <f t="shared" ref="AO1015" si="23759">parseTime(AM1015)-(AN1017=INT(RIGHT($F1015, 1)))</f>
        <v>0</v>
      </c>
      <c r="AP1015" s="45">
        <f t="shared" si="23703"/>
        <v>0</v>
      </c>
      <c r="AQ1015" s="36"/>
      <c r="AR1015" s="37"/>
      <c r="AS1015" s="44">
        <f t="shared" ref="AS1015" si="23760">parseTime(AQ1015)-(AR1017=INT(RIGHT($F1015, 1)))</f>
        <v>0</v>
      </c>
      <c r="AT1015" s="45">
        <f t="shared" si="23705"/>
        <v>0</v>
      </c>
      <c r="AU1015" s="36"/>
      <c r="AV1015" s="37"/>
      <c r="AW1015" s="44">
        <f>parseTime(AU1015)-(AV1017=INT(RIGHT($F1015, 1)))</f>
        <v>0</v>
      </c>
      <c r="AX1015" s="45">
        <f t="shared" si="23706"/>
        <v>0</v>
      </c>
      <c r="AY1015" s="36"/>
      <c r="AZ1015" s="37"/>
      <c r="BA1015" s="44">
        <f>parseTime(AY1015)-(AZ1017=INT(RIGHT($F1015, 1)))</f>
        <v>0</v>
      </c>
      <c r="BB1015" s="45">
        <f t="shared" si="23707"/>
        <v>0</v>
      </c>
      <c r="BC1015" s="36"/>
      <c r="BD1015" s="37"/>
      <c r="BE1015" s="44">
        <f>parseTime(BC1015)-(BD1017=INT(RIGHT($F1015, 1)))</f>
        <v>0</v>
      </c>
      <c r="BF1015" s="45">
        <f t="shared" si="23708"/>
        <v>0</v>
      </c>
      <c r="BG1015" s="36"/>
      <c r="BH1015" s="37"/>
      <c r="BI1015" s="44">
        <f>parseTime(BG1015)-(BH1017=INT(RIGHT($F1015, 1)))</f>
        <v>0</v>
      </c>
      <c r="BJ1015" s="45">
        <f t="shared" si="23709"/>
        <v>0</v>
      </c>
      <c r="BK1015" s="36"/>
      <c r="BL1015" s="37"/>
      <c r="BM1015" s="44">
        <f>parseTime(BK1015)-(BL1017=INT(RIGHT($F1015, 1)))</f>
        <v>0</v>
      </c>
      <c r="BN1015" s="45">
        <f t="shared" si="23710"/>
        <v>0</v>
      </c>
      <c r="BO1015" s="36"/>
      <c r="BP1015" s="37"/>
      <c r="BQ1015" s="44">
        <f t="shared" ref="BQ1015" si="23761">parseTime(BO1015)-(BP1017=INT(RIGHT($F1015, 1)))</f>
        <v>0</v>
      </c>
      <c r="BR1015" s="45">
        <f t="shared" si="23712"/>
        <v>0</v>
      </c>
      <c r="BS1015" s="36"/>
      <c r="BT1015" s="37"/>
      <c r="BU1015" s="44">
        <f t="shared" ref="BU1015" si="23762">parseTime(BS1015)-(BT1017=INT(RIGHT($F1015, 1)))</f>
        <v>0</v>
      </c>
      <c r="BV1015" s="45">
        <f t="shared" si="23714"/>
        <v>0</v>
      </c>
      <c r="BW1015" s="36"/>
      <c r="BX1015" s="37"/>
      <c r="BY1015" s="44">
        <f t="shared" ref="BY1015" si="23763">parseTime(BW1015)-(BX1017=INT(RIGHT($F1015, 1)))</f>
        <v>0</v>
      </c>
      <c r="BZ1015" s="45">
        <f t="shared" si="23716"/>
        <v>0</v>
      </c>
      <c r="CA1015" s="36"/>
      <c r="CB1015" s="37"/>
      <c r="CC1015" s="44">
        <f t="shared" ref="CC1015" si="23764">parseTime(CA1015)-(CB1017=INT(RIGHT($F1015, 1)))</f>
        <v>0</v>
      </c>
      <c r="CD1015" s="45">
        <f t="shared" si="23718"/>
        <v>0</v>
      </c>
      <c r="CE1015" s="36"/>
      <c r="CF1015" s="37"/>
      <c r="CG1015" s="44">
        <f t="shared" ref="CG1015" si="23765">parseTime(CE1015)-(CF1017=INT(RIGHT($F1015, 1)))</f>
        <v>0</v>
      </c>
      <c r="CH1015" s="45">
        <f t="shared" si="23720"/>
        <v>0</v>
      </c>
    </row>
    <row r="1016" spans="1:86" x14ac:dyDescent="0.25">
      <c r="A1016" s="56" t="s">
        <v>119</v>
      </c>
      <c r="B1016" s="57">
        <f t="shared" ref="B1016" ca="1" si="23766">roleHours(G1012:CH1018, "MCC")</f>
        <v>8</v>
      </c>
      <c r="C1016" s="14">
        <f t="shared" ca="1" si="23736"/>
        <v>1</v>
      </c>
      <c r="D1016" s="14" t="s">
        <v>260</v>
      </c>
      <c r="E1016" s="20">
        <v>4.6500000000000004</v>
      </c>
      <c r="F1016" s="51" t="s">
        <v>132</v>
      </c>
      <c r="G1016" s="36"/>
      <c r="H1016" s="37"/>
      <c r="I1016" s="44">
        <f t="shared" ref="I1016" si="23767">parseTime(G1016)-(H1017=INT(RIGHT($F1016, 1)))</f>
        <v>0</v>
      </c>
      <c r="J1016" s="45">
        <f t="shared" si="23688"/>
        <v>0</v>
      </c>
      <c r="K1016" s="36"/>
      <c r="L1016" s="37"/>
      <c r="M1016" s="44">
        <f t="shared" ref="M1016" si="23768">parseTime(K1016)-(L1017=INT(RIGHT($F1016, 1)))</f>
        <v>0</v>
      </c>
      <c r="N1016" s="45">
        <f t="shared" si="23690"/>
        <v>0</v>
      </c>
      <c r="O1016" s="36"/>
      <c r="P1016" s="37"/>
      <c r="Q1016" s="44">
        <f t="shared" ref="Q1016" si="23769">parseTime(O1016)-(P1017=INT(RIGHT($F1016, 1)))</f>
        <v>0</v>
      </c>
      <c r="R1016" s="45">
        <f t="shared" si="23692"/>
        <v>0</v>
      </c>
      <c r="S1016" s="36"/>
      <c r="T1016" s="37"/>
      <c r="U1016" s="44">
        <f t="shared" ref="U1016" si="23770">parseTime(S1016)-(T1017=INT(RIGHT($F1016, 1)))</f>
        <v>0</v>
      </c>
      <c r="V1016" s="45">
        <f t="shared" si="23694"/>
        <v>0</v>
      </c>
      <c r="W1016" s="36"/>
      <c r="X1016" s="37"/>
      <c r="Y1016" s="44">
        <f t="shared" ref="Y1016" si="23771">parseTime(W1016)-(X1017=INT(RIGHT($F1016, 1)))</f>
        <v>0</v>
      </c>
      <c r="Z1016" s="45">
        <f t="shared" si="23696"/>
        <v>0</v>
      </c>
      <c r="AA1016" s="36"/>
      <c r="AB1016" s="37"/>
      <c r="AC1016" s="44">
        <f t="shared" ref="AC1016" si="23772">parseTime(AA1016)-(AB1017=INT(RIGHT($F1016, 1)))</f>
        <v>0</v>
      </c>
      <c r="AD1016" s="45">
        <f t="shared" si="23698"/>
        <v>0</v>
      </c>
      <c r="AE1016" s="36"/>
      <c r="AF1016" s="37"/>
      <c r="AG1016" s="44">
        <f t="shared" ref="AG1016" si="23773">parseTime(AE1016)-(AF1017=INT(RIGHT($F1016, 1)))</f>
        <v>0</v>
      </c>
      <c r="AH1016" s="45">
        <f t="shared" si="23700"/>
        <v>0</v>
      </c>
      <c r="AI1016" s="36"/>
      <c r="AJ1016" s="37"/>
      <c r="AK1016" s="44">
        <f>parseTime(AI1016)-(AJ1017=INT(RIGHT($F1016, 1)))</f>
        <v>0</v>
      </c>
      <c r="AL1016" s="45">
        <f t="shared" si="23701"/>
        <v>0</v>
      </c>
      <c r="AM1016" s="36"/>
      <c r="AN1016" s="37"/>
      <c r="AO1016" s="44">
        <f t="shared" ref="AO1016" si="23774">parseTime(AM1016)-(AN1017=INT(RIGHT($F1016, 1)))</f>
        <v>0</v>
      </c>
      <c r="AP1016" s="45">
        <f t="shared" si="23703"/>
        <v>0</v>
      </c>
      <c r="AQ1016" s="36"/>
      <c r="AR1016" s="37"/>
      <c r="AS1016" s="44">
        <f t="shared" ref="AS1016" si="23775">parseTime(AQ1016)-(AR1017=INT(RIGHT($F1016, 1)))</f>
        <v>0</v>
      </c>
      <c r="AT1016" s="45">
        <f t="shared" si="23705"/>
        <v>0</v>
      </c>
      <c r="AU1016" s="36"/>
      <c r="AV1016" s="37"/>
      <c r="AW1016" s="44">
        <f>parseTime(AU1016)-(AV1017=INT(RIGHT($F1016, 1)))</f>
        <v>0</v>
      </c>
      <c r="AX1016" s="45">
        <f t="shared" si="23706"/>
        <v>0</v>
      </c>
      <c r="AY1016" s="36"/>
      <c r="AZ1016" s="37"/>
      <c r="BA1016" s="44">
        <f>parseTime(AY1016)-(AZ1017=INT(RIGHT($F1016, 1)))</f>
        <v>0</v>
      </c>
      <c r="BB1016" s="45">
        <f t="shared" si="23707"/>
        <v>0</v>
      </c>
      <c r="BC1016" s="36"/>
      <c r="BD1016" s="37"/>
      <c r="BE1016" s="44">
        <f>parseTime(BC1016)-(BD1017=INT(RIGHT($F1016, 1)))</f>
        <v>0</v>
      </c>
      <c r="BF1016" s="45">
        <f t="shared" si="23708"/>
        <v>0</v>
      </c>
      <c r="BG1016" s="36"/>
      <c r="BH1016" s="37"/>
      <c r="BI1016" s="44">
        <f>parseTime(BG1016)-(BH1017=INT(RIGHT($F1016, 1)))</f>
        <v>0</v>
      </c>
      <c r="BJ1016" s="45">
        <f t="shared" si="23709"/>
        <v>0</v>
      </c>
      <c r="BK1016" s="36"/>
      <c r="BL1016" s="37"/>
      <c r="BM1016" s="44">
        <f>parseTime(BK1016)-(BL1017=INT(RIGHT($F1016, 1)))</f>
        <v>0</v>
      </c>
      <c r="BN1016" s="45">
        <f t="shared" si="23710"/>
        <v>0</v>
      </c>
      <c r="BO1016" s="36"/>
      <c r="BP1016" s="37"/>
      <c r="BQ1016" s="44">
        <f t="shared" ref="BQ1016" si="23776">parseTime(BO1016)-(BP1017=INT(RIGHT($F1016, 1)))</f>
        <v>0</v>
      </c>
      <c r="BR1016" s="45">
        <f t="shared" si="23712"/>
        <v>0</v>
      </c>
      <c r="BS1016" s="36"/>
      <c r="BT1016" s="37"/>
      <c r="BU1016" s="44">
        <f t="shared" ref="BU1016" si="23777">parseTime(BS1016)-(BT1017=INT(RIGHT($F1016, 1)))</f>
        <v>0</v>
      </c>
      <c r="BV1016" s="45">
        <f t="shared" si="23714"/>
        <v>0</v>
      </c>
      <c r="BW1016" s="36"/>
      <c r="BX1016" s="37"/>
      <c r="BY1016" s="44">
        <f t="shared" ref="BY1016" si="23778">parseTime(BW1016)-(BX1017=INT(RIGHT($F1016, 1)))</f>
        <v>0</v>
      </c>
      <c r="BZ1016" s="45">
        <f t="shared" si="23716"/>
        <v>0</v>
      </c>
      <c r="CA1016" s="36"/>
      <c r="CB1016" s="37"/>
      <c r="CC1016" s="44">
        <f t="shared" ref="CC1016" si="23779">parseTime(CA1016)-(CB1017=INT(RIGHT($F1016, 1)))</f>
        <v>0</v>
      </c>
      <c r="CD1016" s="45">
        <f t="shared" si="23718"/>
        <v>0</v>
      </c>
      <c r="CE1016" s="36"/>
      <c r="CF1016" s="37"/>
      <c r="CG1016" s="44">
        <f t="shared" ref="CG1016" si="23780">parseTime(CE1016)-(CF1017=INT(RIGHT($F1016, 1)))</f>
        <v>0</v>
      </c>
      <c r="CH1016" s="45">
        <f t="shared" si="23720"/>
        <v>0</v>
      </c>
    </row>
    <row r="1017" spans="1:86" x14ac:dyDescent="0.25">
      <c r="A1017" s="56"/>
      <c r="B1017" s="57"/>
      <c r="C1017" s="14">
        <f t="shared" si="23736"/>
        <v>0</v>
      </c>
      <c r="D1017" s="14"/>
      <c r="E1017" s="20">
        <f t="shared" ref="E1017" si="23781">((7.5/2)-0.5+E1016)*8</f>
        <v>63.2</v>
      </c>
      <c r="F1017" s="51"/>
      <c r="G1017" s="46" t="s">
        <v>134</v>
      </c>
      <c r="H1017" s="38">
        <f t="shared" ref="H1017" si="23782">lunchAdjust(G1012:H1016)</f>
        <v>1</v>
      </c>
      <c r="I1017" s="48" t="s">
        <v>0</v>
      </c>
      <c r="J1017" s="39">
        <f t="shared" ref="J1017" si="23783">SUMPRODUCT(I1012:I1016*J1012:J1016)</f>
        <v>8</v>
      </c>
      <c r="K1017" s="46" t="s">
        <v>134</v>
      </c>
      <c r="L1017" s="38">
        <f t="shared" ref="L1017" si="23784">lunchAdjust(K1012:L1016)</f>
        <v>1</v>
      </c>
      <c r="M1017" s="48" t="s">
        <v>0</v>
      </c>
      <c r="N1017" s="39">
        <f t="shared" ref="N1017" si="23785">SUMPRODUCT(M1012:M1016*N1012:N1016)</f>
        <v>8</v>
      </c>
      <c r="O1017" s="46" t="s">
        <v>134</v>
      </c>
      <c r="P1017" s="38">
        <f t="shared" ref="P1017" si="23786">lunchAdjust(O1012:P1016)</f>
        <v>1</v>
      </c>
      <c r="Q1017" s="48" t="s">
        <v>0</v>
      </c>
      <c r="R1017" s="39">
        <f t="shared" ref="R1017" si="23787">SUMPRODUCT(Q1012:Q1016*R1012:R1016)</f>
        <v>8</v>
      </c>
      <c r="S1017" s="46" t="s">
        <v>134</v>
      </c>
      <c r="T1017" s="38">
        <f t="shared" ref="T1017" si="23788">lunchAdjust(S1012:T1016)</f>
        <v>1</v>
      </c>
      <c r="U1017" s="48" t="s">
        <v>0</v>
      </c>
      <c r="V1017" s="39">
        <f t="shared" ref="V1017" si="23789">SUMPRODUCT(U1012:U1016*V1012:V1016)</f>
        <v>8</v>
      </c>
      <c r="W1017" s="46" t="s">
        <v>134</v>
      </c>
      <c r="X1017" s="38">
        <f t="shared" ref="X1017" si="23790">lunchAdjust(W1012:X1016)</f>
        <v>1</v>
      </c>
      <c r="Y1017" s="48" t="s">
        <v>0</v>
      </c>
      <c r="Z1017" s="39">
        <f t="shared" ref="Z1017" si="23791">SUMPRODUCT(Y1012:Y1016*Z1012:Z1016)</f>
        <v>8</v>
      </c>
      <c r="AA1017" s="46" t="s">
        <v>134</v>
      </c>
      <c r="AB1017" s="38">
        <f t="shared" ref="AB1017" si="23792">lunchAdjust(AA1012:AB1016)</f>
        <v>1</v>
      </c>
      <c r="AC1017" s="48" t="s">
        <v>0</v>
      </c>
      <c r="AD1017" s="39">
        <f t="shared" ref="AD1017" si="23793">SUMPRODUCT(AC1012:AC1016*AD1012:AD1016)</f>
        <v>8</v>
      </c>
      <c r="AE1017" s="46" t="s">
        <v>134</v>
      </c>
      <c r="AF1017" s="38">
        <f t="shared" ref="AF1017" si="23794">lunchAdjust(AE1012:AF1016)</f>
        <v>1</v>
      </c>
      <c r="AG1017" s="48" t="s">
        <v>0</v>
      </c>
      <c r="AH1017" s="39">
        <f t="shared" ref="AH1017" si="23795">SUMPRODUCT(AG1012:AG1016*AH1012:AH1016)</f>
        <v>6.5</v>
      </c>
      <c r="AI1017" s="46" t="s">
        <v>134</v>
      </c>
      <c r="AJ1017" s="38">
        <f t="shared" ref="AJ1017" si="23796">lunchAdjust(AI1012:AJ1016)</f>
        <v>1</v>
      </c>
      <c r="AK1017" s="48" t="s">
        <v>0</v>
      </c>
      <c r="AL1017" s="39">
        <f t="shared" ref="AL1017" si="23797">SUMPRODUCT(AK1012:AK1016*AL1012:AL1016)</f>
        <v>0</v>
      </c>
      <c r="AM1017" s="46" t="s">
        <v>134</v>
      </c>
      <c r="AN1017" s="38">
        <f t="shared" ref="AN1017" si="23798">lunchAdjust(AM1012:AN1016)</f>
        <v>0</v>
      </c>
      <c r="AO1017" s="48" t="s">
        <v>0</v>
      </c>
      <c r="AP1017" s="39">
        <f t="shared" ref="AP1017" si="23799">SUMPRODUCT(AO1012:AO1016*AP1012:AP1016)</f>
        <v>0</v>
      </c>
      <c r="AQ1017" s="46" t="s">
        <v>134</v>
      </c>
      <c r="AR1017" s="38">
        <f t="shared" ref="AR1017" si="23800">lunchAdjust(AQ1012:AR1016)</f>
        <v>0</v>
      </c>
      <c r="AS1017" s="48" t="s">
        <v>0</v>
      </c>
      <c r="AT1017" s="39">
        <f t="shared" ref="AT1017" si="23801">SUMPRODUCT(AS1012:AS1016*AT1012:AT1016)</f>
        <v>0</v>
      </c>
      <c r="AU1017" s="46" t="s">
        <v>134</v>
      </c>
      <c r="AV1017" s="38">
        <f t="shared" ref="AV1017" si="23802">lunchAdjust(AU1012:AV1016)</f>
        <v>0</v>
      </c>
      <c r="AW1017" s="48" t="s">
        <v>0</v>
      </c>
      <c r="AX1017" s="39">
        <f t="shared" ref="AX1017" si="23803">SUMPRODUCT(AW1012:AW1016*AX1012:AX1016)</f>
        <v>0</v>
      </c>
      <c r="AY1017" s="46" t="s">
        <v>134</v>
      </c>
      <c r="AZ1017" s="38">
        <f t="shared" ref="AZ1017" si="23804">lunchAdjust(AY1012:AZ1016)</f>
        <v>0</v>
      </c>
      <c r="BA1017" s="48" t="s">
        <v>0</v>
      </c>
      <c r="BB1017" s="39">
        <f t="shared" ref="BB1017" si="23805">SUMPRODUCT(BA1012:BA1016*BB1012:BB1016)</f>
        <v>0</v>
      </c>
      <c r="BC1017" s="46" t="s">
        <v>134</v>
      </c>
      <c r="BD1017" s="38">
        <f t="shared" ref="BD1017" si="23806">lunchAdjust(BC1012:BD1016)</f>
        <v>0</v>
      </c>
      <c r="BE1017" s="48" t="s">
        <v>0</v>
      </c>
      <c r="BF1017" s="39">
        <f t="shared" ref="BF1017" si="23807">SUMPRODUCT(BE1012:BE1016*BF1012:BF1016)</f>
        <v>0</v>
      </c>
      <c r="BG1017" s="46" t="s">
        <v>134</v>
      </c>
      <c r="BH1017" s="38">
        <f t="shared" ref="BH1017" si="23808">lunchAdjust(BG1012:BH1016)</f>
        <v>0</v>
      </c>
      <c r="BI1017" s="48" t="s">
        <v>0</v>
      </c>
      <c r="BJ1017" s="39">
        <f t="shared" ref="BJ1017" si="23809">SUMPRODUCT(BI1012:BI1016*BJ1012:BJ1016)</f>
        <v>0</v>
      </c>
      <c r="BK1017" s="46" t="s">
        <v>134</v>
      </c>
      <c r="BL1017" s="38">
        <f t="shared" ref="BL1017" si="23810">lunchAdjust(BK1012:BL1016)</f>
        <v>0</v>
      </c>
      <c r="BM1017" s="48" t="s">
        <v>0</v>
      </c>
      <c r="BN1017" s="39">
        <f t="shared" ref="BN1017" si="23811">SUMPRODUCT(BM1012:BM1016*BN1012:BN1016)</f>
        <v>0</v>
      </c>
      <c r="BO1017" s="46" t="s">
        <v>134</v>
      </c>
      <c r="BP1017" s="38">
        <f t="shared" ref="BP1017" si="23812">lunchAdjust(BO1012:BP1016)</f>
        <v>0</v>
      </c>
      <c r="BQ1017" s="48" t="s">
        <v>0</v>
      </c>
      <c r="BR1017" s="39">
        <f t="shared" ref="BR1017" si="23813">SUMPRODUCT(BQ1012:BQ1016*BR1012:BR1016)</f>
        <v>0</v>
      </c>
      <c r="BS1017" s="46" t="s">
        <v>134</v>
      </c>
      <c r="BT1017" s="38">
        <f t="shared" ref="BT1017" si="23814">lunchAdjust(BS1012:BT1016)</f>
        <v>0</v>
      </c>
      <c r="BU1017" s="48" t="s">
        <v>0</v>
      </c>
      <c r="BV1017" s="39">
        <f t="shared" ref="BV1017" si="23815">SUMPRODUCT(BU1012:BU1016*BV1012:BV1016)</f>
        <v>0</v>
      </c>
      <c r="BW1017" s="46" t="s">
        <v>134</v>
      </c>
      <c r="BX1017" s="38">
        <f t="shared" ref="BX1017" si="23816">lunchAdjust(BW1012:BX1016)</f>
        <v>0</v>
      </c>
      <c r="BY1017" s="48" t="s">
        <v>0</v>
      </c>
      <c r="BZ1017" s="39">
        <f t="shared" ref="BZ1017" si="23817">SUMPRODUCT(BY1012:BY1016*BZ1012:BZ1016)</f>
        <v>0</v>
      </c>
      <c r="CA1017" s="46" t="s">
        <v>134</v>
      </c>
      <c r="CB1017" s="38">
        <f t="shared" ref="CB1017" si="23818">lunchAdjust(CA1012:CB1016)</f>
        <v>0</v>
      </c>
      <c r="CC1017" s="48" t="s">
        <v>0</v>
      </c>
      <c r="CD1017" s="39">
        <f t="shared" ref="CD1017" si="23819">SUMPRODUCT(CC1012:CC1016*CD1012:CD1016)</f>
        <v>0</v>
      </c>
      <c r="CE1017" s="46" t="s">
        <v>134</v>
      </c>
      <c r="CF1017" s="38">
        <f t="shared" ref="CF1017" si="23820">lunchAdjust(CE1012:CF1016)</f>
        <v>0</v>
      </c>
      <c r="CG1017" s="48" t="s">
        <v>0</v>
      </c>
      <c r="CH1017" s="39">
        <f t="shared" ref="CH1017" si="23821">SUMPRODUCT(CG1012:CG1016*CH1012:CH1016)</f>
        <v>0</v>
      </c>
    </row>
    <row r="1018" spans="1:86" ht="15.75" thickBot="1" x14ac:dyDescent="0.3">
      <c r="A1018" s="58" t="s">
        <v>121</v>
      </c>
      <c r="B1018" s="59">
        <f t="shared" ref="B1018" ca="1" si="23822">roleHours(G1012:CH1018, "OUT")</f>
        <v>0</v>
      </c>
      <c r="C1018" s="54" t="s">
        <v>137</v>
      </c>
      <c r="D1018" s="22">
        <f t="shared" ref="D1018" ca="1" si="23823">roleHours(G1012:CH1018, "PTO")</f>
        <v>8</v>
      </c>
      <c r="E1018" s="23">
        <f t="shared" ref="E1018" ca="1" si="23824">E1017-B1013</f>
        <v>8.7000000000000028</v>
      </c>
      <c r="F1018" s="52"/>
      <c r="G1018" s="47" t="s">
        <v>39</v>
      </c>
      <c r="H1018" s="40">
        <f t="shared" si="22444"/>
        <v>0</v>
      </c>
      <c r="I1018" s="49" t="s">
        <v>135</v>
      </c>
      <c r="J1018" s="41">
        <f t="shared" ref="J1018" si="23825">J1017*G$4</f>
        <v>0</v>
      </c>
      <c r="K1018" s="47" t="s">
        <v>39</v>
      </c>
      <c r="L1018" s="40">
        <f t="shared" ref="L1018" si="23826">SUMPRODUCT(M1012:M1016*(L1012:L1016="PTO"))+SUMPRODUCT(M1012:M1016*(L1012:L1016="HOL"))</f>
        <v>0</v>
      </c>
      <c r="M1018" s="49" t="s">
        <v>135</v>
      </c>
      <c r="N1018" s="41">
        <f t="shared" ref="N1018" si="23827">N1017*K$4</f>
        <v>0</v>
      </c>
      <c r="O1018" s="47" t="s">
        <v>39</v>
      </c>
      <c r="P1018" s="40">
        <f t="shared" ref="P1018" si="23828">SUMPRODUCT(Q1012:Q1016*(P1012:P1016="PTO"))+SUMPRODUCT(Q1012:Q1016*(P1012:P1016="HOL"))</f>
        <v>0</v>
      </c>
      <c r="Q1018" s="49" t="s">
        <v>135</v>
      </c>
      <c r="R1018" s="41">
        <f t="shared" ref="R1018" si="23829">R1017*O$4</f>
        <v>8</v>
      </c>
      <c r="S1018" s="47" t="s">
        <v>39</v>
      </c>
      <c r="T1018" s="40">
        <f t="shared" ref="T1018" si="23830">SUMPRODUCT(U1012:U1016*(T1012:T1016="PTO"))+SUMPRODUCT(U1012:U1016*(T1012:T1016="HOL"))</f>
        <v>0</v>
      </c>
      <c r="U1018" s="49" t="s">
        <v>135</v>
      </c>
      <c r="V1018" s="41">
        <f t="shared" ref="V1018" si="23831">V1017*S$4</f>
        <v>0</v>
      </c>
      <c r="W1018" s="47" t="s">
        <v>39</v>
      </c>
      <c r="X1018" s="40">
        <f t="shared" ref="X1018" si="23832">SUMPRODUCT(Y1012:Y1016*(X1012:X1016="PTO"))+SUMPRODUCT(Y1012:Y1016*(X1012:X1016="HOL"))</f>
        <v>0</v>
      </c>
      <c r="Y1018" s="49" t="s">
        <v>135</v>
      </c>
      <c r="Z1018" s="41">
        <f t="shared" ref="Z1018" si="23833">Z1017*W$4</f>
        <v>8</v>
      </c>
      <c r="AA1018" s="47" t="s">
        <v>39</v>
      </c>
      <c r="AB1018" s="40">
        <f t="shared" ref="AB1018" si="23834">SUMPRODUCT(AC1012:AC1016*(AB1012:AB1016="PTO"))+SUMPRODUCT(AC1012:AC1016*(AB1012:AB1016="HOL"))</f>
        <v>0</v>
      </c>
      <c r="AC1018" s="49" t="s">
        <v>135</v>
      </c>
      <c r="AD1018" s="41">
        <f t="shared" ref="AD1018" si="23835">AD1017*AA$4</f>
        <v>8</v>
      </c>
      <c r="AE1018" s="47" t="s">
        <v>39</v>
      </c>
      <c r="AF1018" s="40">
        <f t="shared" ref="AF1018" si="23836">SUMPRODUCT(AG1012:AG1016*(AF1012:AF1016="PTO"))+SUMPRODUCT(AG1012:AG1016*(AF1012:AF1016="HOL"))</f>
        <v>0</v>
      </c>
      <c r="AG1018" s="49" t="s">
        <v>135</v>
      </c>
      <c r="AH1018" s="41">
        <f t="shared" ref="AH1018" si="23837">AH1017*AE$4</f>
        <v>6.5</v>
      </c>
      <c r="AI1018" s="47" t="s">
        <v>39</v>
      </c>
      <c r="AJ1018" s="40">
        <f t="shared" ref="AJ1018" si="23838">SUMPRODUCT(AK1012:AK1016*(AJ1012:AJ1016="PTO"))+SUMPRODUCT(AK1012:AK1016*(AJ1012:AJ1016="HOL"))</f>
        <v>8</v>
      </c>
      <c r="AK1018" s="49" t="s">
        <v>135</v>
      </c>
      <c r="AL1018" s="41">
        <f>AL1017*AI$4</f>
        <v>0</v>
      </c>
      <c r="AM1018" s="47" t="s">
        <v>39</v>
      </c>
      <c r="AN1018" s="40">
        <f t="shared" ref="AN1018" si="23839">SUMPRODUCT(AO1012:AO1016*(AN1012:AN1016="PTO"))+SUMPRODUCT(AO1012:AO1016*(AN1012:AN1016="HOL"))</f>
        <v>0</v>
      </c>
      <c r="AO1018" s="49" t="s">
        <v>135</v>
      </c>
      <c r="AP1018" s="41">
        <f t="shared" ref="AP1018" si="23840">AP1017*AM$4</f>
        <v>0</v>
      </c>
      <c r="AQ1018" s="47" t="s">
        <v>39</v>
      </c>
      <c r="AR1018" s="40">
        <f t="shared" ref="AR1018" si="23841">SUMPRODUCT(AS1012:AS1016*(AR1012:AR1016="PTO"))+SUMPRODUCT(AS1012:AS1016*(AR1012:AR1016="HOL"))</f>
        <v>0</v>
      </c>
      <c r="AS1018" s="49" t="s">
        <v>135</v>
      </c>
      <c r="AT1018" s="41">
        <f t="shared" ref="AT1018" si="23842">AT1017*AQ$4</f>
        <v>0</v>
      </c>
      <c r="AU1018" s="47" t="s">
        <v>39</v>
      </c>
      <c r="AV1018" s="40">
        <f t="shared" ref="AV1018" si="23843">SUMPRODUCT(AW1012:AW1016*(AV1012:AV1016="PTO"))+SUMPRODUCT(AW1012:AW1016*(AV1012:AV1016="HOL"))</f>
        <v>0</v>
      </c>
      <c r="AW1018" s="49" t="s">
        <v>135</v>
      </c>
      <c r="AX1018" s="41">
        <f>AX1017*AU$4</f>
        <v>0</v>
      </c>
      <c r="AY1018" s="47" t="s">
        <v>39</v>
      </c>
      <c r="AZ1018" s="40">
        <f t="shared" ref="AZ1018" si="23844">SUMPRODUCT(BA1012:BA1016*(AZ1012:AZ1016="PTO"))+SUMPRODUCT(BA1012:BA1016*(AZ1012:AZ1016="HOL"))</f>
        <v>0</v>
      </c>
      <c r="BA1018" s="49" t="s">
        <v>135</v>
      </c>
      <c r="BB1018" s="41">
        <f>BB1017*AY$4</f>
        <v>0</v>
      </c>
      <c r="BC1018" s="47" t="s">
        <v>39</v>
      </c>
      <c r="BD1018" s="40">
        <f t="shared" ref="BD1018" si="23845">SUMPRODUCT(BE1012:BE1016*(BD1012:BD1016="PTO"))+SUMPRODUCT(BE1012:BE1016*(BD1012:BD1016="HOL"))</f>
        <v>0</v>
      </c>
      <c r="BE1018" s="49" t="s">
        <v>135</v>
      </c>
      <c r="BF1018" s="41">
        <f>BF1017*BC$4</f>
        <v>0</v>
      </c>
      <c r="BG1018" s="47" t="s">
        <v>39</v>
      </c>
      <c r="BH1018" s="40">
        <f t="shared" ref="BH1018" si="23846">SUMPRODUCT(BI1012:BI1016*(BH1012:BH1016="PTO"))+SUMPRODUCT(BI1012:BI1016*(BH1012:BH1016="HOL"))</f>
        <v>0</v>
      </c>
      <c r="BI1018" s="49" t="s">
        <v>135</v>
      </c>
      <c r="BJ1018" s="41">
        <f>BJ1017*BG$4</f>
        <v>0</v>
      </c>
      <c r="BK1018" s="47" t="s">
        <v>39</v>
      </c>
      <c r="BL1018" s="40">
        <f t="shared" ref="BL1018" si="23847">SUMPRODUCT(BM1012:BM1016*(BL1012:BL1016="PTO"))+SUMPRODUCT(BM1012:BM1016*(BL1012:BL1016="HOL"))</f>
        <v>0</v>
      </c>
      <c r="BM1018" s="49" t="s">
        <v>135</v>
      </c>
      <c r="BN1018" s="41">
        <f>BN1017*BK$4</f>
        <v>0</v>
      </c>
      <c r="BO1018" s="47" t="s">
        <v>39</v>
      </c>
      <c r="BP1018" s="40">
        <f t="shared" ref="BP1018" si="23848">SUMPRODUCT(BQ1012:BQ1016*(BP1012:BP1016="PTO"))+SUMPRODUCT(BQ1012:BQ1016*(BP1012:BP1016="HOL"))</f>
        <v>0</v>
      </c>
      <c r="BQ1018" s="49" t="s">
        <v>135</v>
      </c>
      <c r="BR1018" s="41">
        <f t="shared" ref="BR1018" si="23849">BR1017*BO$4</f>
        <v>0</v>
      </c>
      <c r="BS1018" s="47" t="s">
        <v>39</v>
      </c>
      <c r="BT1018" s="40">
        <f t="shared" ref="BT1018" si="23850">SUMPRODUCT(BU1012:BU1016*(BT1012:BT1016="PTO"))+SUMPRODUCT(BU1012:BU1016*(BT1012:BT1016="HOL"))</f>
        <v>0</v>
      </c>
      <c r="BU1018" s="49" t="s">
        <v>135</v>
      </c>
      <c r="BV1018" s="41">
        <f t="shared" ref="BV1018" si="23851">BV1017*BS$4</f>
        <v>0</v>
      </c>
      <c r="BW1018" s="47" t="s">
        <v>39</v>
      </c>
      <c r="BX1018" s="40">
        <f t="shared" ref="BX1018" si="23852">SUMPRODUCT(BY1012:BY1016*(BX1012:BX1016="PTO"))+SUMPRODUCT(BY1012:BY1016*(BX1012:BX1016="HOL"))</f>
        <v>0</v>
      </c>
      <c r="BY1018" s="49" t="s">
        <v>135</v>
      </c>
      <c r="BZ1018" s="41">
        <f t="shared" ref="BZ1018" si="23853">BZ1017*BW$4</f>
        <v>0</v>
      </c>
      <c r="CA1018" s="47" t="s">
        <v>39</v>
      </c>
      <c r="CB1018" s="40">
        <f t="shared" ref="CB1018" si="23854">SUMPRODUCT(CC1012:CC1016*(CB1012:CB1016="PTO"))+SUMPRODUCT(CC1012:CC1016*(CB1012:CB1016="HOL"))</f>
        <v>0</v>
      </c>
      <c r="CC1018" s="49" t="s">
        <v>135</v>
      </c>
      <c r="CD1018" s="41">
        <f t="shared" ref="CD1018" si="23855">CD1017*CA$4</f>
        <v>0</v>
      </c>
      <c r="CE1018" s="47" t="s">
        <v>39</v>
      </c>
      <c r="CF1018" s="40">
        <f t="shared" ref="CF1018" si="23856">SUMPRODUCT(CG1012:CG1016*(CF1012:CF1016="PTO"))+SUMPRODUCT(CG1012:CG1016*(CF1012:CF1016="HOL"))</f>
        <v>0</v>
      </c>
      <c r="CG1018" s="49" t="s">
        <v>135</v>
      </c>
      <c r="CH1018" s="41">
        <f t="shared" ref="CH1018" si="23857">CH1017*CE$4</f>
        <v>0</v>
      </c>
    </row>
    <row r="1019" spans="1:86" x14ac:dyDescent="0.25">
      <c r="A1019" s="70" t="s">
        <v>133</v>
      </c>
      <c r="B1019" s="71">
        <f t="shared" ref="B1019" ca="1" si="23858">D1019-B1020</f>
        <v>53.278622491666113</v>
      </c>
      <c r="C1019" s="72" t="s">
        <v>122</v>
      </c>
      <c r="D1019" s="71">
        <f>IFERROR(INDEX(Holidays[FTE], MATCH(Entry!E1019, Holidays[Date], 0)), 1)*8*INDEX(FTEguide[[1]:[12]], MATCH(Entry!E1020, FTEguide[Weekday], 0), IF(Entry!E1022&gt;0, Entry!E1022, MONTH(Entry!E1019)))</f>
        <v>93.278622491666113</v>
      </c>
      <c r="E1019" s="60">
        <f t="shared" si="23686"/>
        <v>43973</v>
      </c>
      <c r="F1019" s="50" t="s">
        <v>128</v>
      </c>
      <c r="G1019" s="34" t="s">
        <v>136</v>
      </c>
      <c r="H1019" s="35" t="s">
        <v>23</v>
      </c>
      <c r="I1019" s="42">
        <f t="shared" ref="I1019" si="23859">parseTime(G1019)-(H1024=INT(RIGHT($F1019, 1)))</f>
        <v>8</v>
      </c>
      <c r="J1019" s="43">
        <f t="shared" ref="J1019:J1023" si="23860">isClocked(H1019)</f>
        <v>1</v>
      </c>
      <c r="K1019" s="34" t="s">
        <v>136</v>
      </c>
      <c r="L1019" s="35" t="s">
        <v>39</v>
      </c>
      <c r="M1019" s="42">
        <f t="shared" ref="M1019" si="23861">parseTime(K1019)-(L1024=INT(RIGHT($F1019, 1)))</f>
        <v>8</v>
      </c>
      <c r="N1019" s="43">
        <f t="shared" ref="N1019:N1023" si="23862">isClocked(L1019)</f>
        <v>0</v>
      </c>
      <c r="O1019" s="34" t="s">
        <v>136</v>
      </c>
      <c r="P1019" s="35" t="s">
        <v>39</v>
      </c>
      <c r="Q1019" s="42">
        <f t="shared" ref="Q1019" si="23863">parseTime(O1019)-(P1024=INT(RIGHT($F1019, 1)))</f>
        <v>8</v>
      </c>
      <c r="R1019" s="43">
        <f t="shared" ref="R1019:R1023" si="23864">isClocked(P1019)</f>
        <v>0</v>
      </c>
      <c r="S1019" s="34" t="s">
        <v>227</v>
      </c>
      <c r="T1019" s="35" t="s">
        <v>23</v>
      </c>
      <c r="U1019" s="42">
        <f t="shared" ref="U1019" si="23865">parseTime(S1019)-(T1024=INT(RIGHT($F1019, 1)))</f>
        <v>8</v>
      </c>
      <c r="V1019" s="43">
        <f t="shared" ref="V1019:V1023" si="23866">isClocked(T1019)</f>
        <v>1</v>
      </c>
      <c r="W1019" s="34" t="s">
        <v>136</v>
      </c>
      <c r="X1019" s="35" t="s">
        <v>25</v>
      </c>
      <c r="Y1019" s="42">
        <f t="shared" ref="Y1019" si="23867">parseTime(W1019)-(X1024=INT(RIGHT($F1019, 1)))</f>
        <v>8</v>
      </c>
      <c r="Z1019" s="43">
        <f t="shared" ref="Z1019:Z1023" si="23868">isClocked(X1019)</f>
        <v>1</v>
      </c>
      <c r="AA1019" s="34" t="s">
        <v>136</v>
      </c>
      <c r="AB1019" s="35" t="s">
        <v>23</v>
      </c>
      <c r="AC1019" s="42">
        <f t="shared" ref="AC1019" si="23869">parseTime(AA1019)-(AB1024=INT(RIGHT($F1019, 1)))</f>
        <v>8</v>
      </c>
      <c r="AD1019" s="43">
        <f t="shared" ref="AD1019:AD1023" si="23870">isClocked(AB1019)</f>
        <v>1</v>
      </c>
      <c r="AE1019" s="34" t="s">
        <v>261</v>
      </c>
      <c r="AF1019" s="35" t="s">
        <v>43</v>
      </c>
      <c r="AG1019" s="42">
        <f t="shared" ref="AG1019" si="23871">parseTime(AE1019)-(AF1024=INT(RIGHT($F1019, 1)))</f>
        <v>6.5</v>
      </c>
      <c r="AH1019" s="43">
        <f t="shared" ref="AH1019:AH1023" si="23872">isClocked(AF1019)</f>
        <v>0</v>
      </c>
      <c r="AI1019" s="34" t="s">
        <v>136</v>
      </c>
      <c r="AJ1019" s="35" t="s">
        <v>39</v>
      </c>
      <c r="AK1019" s="42">
        <f>parseTime(AI1019)-(AJ1024=INT(RIGHT($F1019, 1)))</f>
        <v>8</v>
      </c>
      <c r="AL1019" s="43">
        <f t="shared" ref="AL1019:AL1023" si="23873">isClocked(AJ1019)</f>
        <v>0</v>
      </c>
      <c r="AM1019" s="34" t="s">
        <v>136</v>
      </c>
      <c r="AN1019" s="35" t="s">
        <v>23</v>
      </c>
      <c r="AO1019" s="42">
        <f t="shared" ref="AO1019" si="23874">parseTime(AM1019)-(AN1024=INT(RIGHT($F1019, 1)))</f>
        <v>8</v>
      </c>
      <c r="AP1019" s="43">
        <f t="shared" ref="AP1019:AP1023" si="23875">isClocked(AN1019)</f>
        <v>1</v>
      </c>
      <c r="AQ1019" s="34"/>
      <c r="AR1019" s="35"/>
      <c r="AS1019" s="42">
        <f t="shared" ref="AS1019" si="23876">parseTime(AQ1019)-(AR1024=INT(RIGHT($F1019, 1)))</f>
        <v>0</v>
      </c>
      <c r="AT1019" s="43">
        <f t="shared" ref="AT1019:AT1023" si="23877">isClocked(AR1019)</f>
        <v>0</v>
      </c>
      <c r="AU1019" s="34"/>
      <c r="AV1019" s="35"/>
      <c r="AW1019" s="42">
        <f>parseTime(AU1019)-(AV1024=INT(RIGHT($F1019, 1)))</f>
        <v>0</v>
      </c>
      <c r="AX1019" s="43">
        <f t="shared" ref="AX1019:AX1023" si="23878">isClocked(AV1019)</f>
        <v>0</v>
      </c>
      <c r="AY1019" s="34"/>
      <c r="AZ1019" s="35"/>
      <c r="BA1019" s="42">
        <f>parseTime(AY1019)-(AZ1024=INT(RIGHT($F1019, 1)))</f>
        <v>0</v>
      </c>
      <c r="BB1019" s="43">
        <f t="shared" ref="BB1019:BB1023" si="23879">isClocked(AZ1019)</f>
        <v>0</v>
      </c>
      <c r="BC1019" s="34"/>
      <c r="BD1019" s="35"/>
      <c r="BE1019" s="42">
        <f>parseTime(BC1019)-(BD1024=INT(RIGHT($F1019, 1)))</f>
        <v>0</v>
      </c>
      <c r="BF1019" s="43">
        <f t="shared" ref="BF1019:BF1023" si="23880">isClocked(BD1019)</f>
        <v>0</v>
      </c>
      <c r="BG1019" s="34"/>
      <c r="BH1019" s="35"/>
      <c r="BI1019" s="42">
        <f>parseTime(BG1019)-(BH1024=INT(RIGHT($F1019, 1)))</f>
        <v>0</v>
      </c>
      <c r="BJ1019" s="43">
        <f t="shared" ref="BJ1019:BJ1023" si="23881">isClocked(BH1019)</f>
        <v>0</v>
      </c>
      <c r="BK1019" s="34"/>
      <c r="BL1019" s="35"/>
      <c r="BM1019" s="42">
        <f>parseTime(BK1019)-(BL1024=INT(RIGHT($F1019, 1)))</f>
        <v>0</v>
      </c>
      <c r="BN1019" s="43">
        <f t="shared" ref="BN1019:BN1023" si="23882">isClocked(BL1019)</f>
        <v>0</v>
      </c>
      <c r="BO1019" s="34"/>
      <c r="BP1019" s="35"/>
      <c r="BQ1019" s="42">
        <f t="shared" ref="BQ1019" si="23883">parseTime(BO1019)-(BP1024=INT(RIGHT($F1019, 1)))</f>
        <v>0</v>
      </c>
      <c r="BR1019" s="43">
        <f t="shared" ref="BR1019:BR1023" si="23884">isClocked(BP1019)</f>
        <v>0</v>
      </c>
      <c r="BS1019" s="34"/>
      <c r="BT1019" s="35"/>
      <c r="BU1019" s="42">
        <f t="shared" ref="BU1019" si="23885">parseTime(BS1019)-(BT1024=INT(RIGHT($F1019, 1)))</f>
        <v>0</v>
      </c>
      <c r="BV1019" s="43">
        <f t="shared" ref="BV1019:BV1023" si="23886">isClocked(BT1019)</f>
        <v>0</v>
      </c>
      <c r="BW1019" s="34"/>
      <c r="BX1019" s="35"/>
      <c r="BY1019" s="42">
        <f t="shared" ref="BY1019" si="23887">parseTime(BW1019)-(BX1024=INT(RIGHT($F1019, 1)))</f>
        <v>0</v>
      </c>
      <c r="BZ1019" s="43">
        <f t="shared" ref="BZ1019:BZ1023" si="23888">isClocked(BX1019)</f>
        <v>0</v>
      </c>
      <c r="CA1019" s="34"/>
      <c r="CB1019" s="35"/>
      <c r="CC1019" s="42">
        <f t="shared" ref="CC1019" si="23889">parseTime(CA1019)-(CB1024=INT(RIGHT($F1019, 1)))</f>
        <v>0</v>
      </c>
      <c r="CD1019" s="43">
        <f t="shared" ref="CD1019:CD1023" si="23890">isClocked(CB1019)</f>
        <v>0</v>
      </c>
      <c r="CE1019" s="34"/>
      <c r="CF1019" s="35"/>
      <c r="CG1019" s="42">
        <f t="shared" ref="CG1019" si="23891">parseTime(CE1019)-(CF1024=INT(RIGHT($F1019, 1)))</f>
        <v>0</v>
      </c>
      <c r="CH1019" s="43">
        <f t="shared" ref="CH1019:CH1023" si="23892">isClocked(CF1019)</f>
        <v>0</v>
      </c>
    </row>
    <row r="1020" spans="1:86" x14ac:dyDescent="0.25">
      <c r="A1020" s="56" t="s">
        <v>0</v>
      </c>
      <c r="B1020" s="57">
        <f t="shared" ca="1" si="23202"/>
        <v>40</v>
      </c>
      <c r="C1020" s="14" t="s">
        <v>252</v>
      </c>
      <c r="D1020" s="14">
        <f t="shared" si="22685"/>
        <v>50.7</v>
      </c>
      <c r="E1020" s="55" t="str">
        <f t="shared" si="23203"/>
        <v>Friday</v>
      </c>
      <c r="F1020" s="51" t="s">
        <v>129</v>
      </c>
      <c r="G1020" s="36"/>
      <c r="H1020" s="37"/>
      <c r="I1020" s="44">
        <f t="shared" ref="I1020" si="23893">parseTime(G1020)-(H1024=INT(RIGHT($F1020, 1)))</f>
        <v>0</v>
      </c>
      <c r="J1020" s="45">
        <f t="shared" si="23860"/>
        <v>0</v>
      </c>
      <c r="K1020" s="36"/>
      <c r="L1020" s="37"/>
      <c r="M1020" s="44">
        <f t="shared" ref="M1020" si="23894">parseTime(K1020)-(L1024=INT(RIGHT($F1020, 1)))</f>
        <v>0</v>
      </c>
      <c r="N1020" s="45">
        <f t="shared" si="23862"/>
        <v>0</v>
      </c>
      <c r="O1020" s="36"/>
      <c r="P1020" s="37"/>
      <c r="Q1020" s="44">
        <f t="shared" ref="Q1020" si="23895">parseTime(O1020)-(P1024=INT(RIGHT($F1020, 1)))</f>
        <v>0</v>
      </c>
      <c r="R1020" s="45">
        <f t="shared" si="23864"/>
        <v>0</v>
      </c>
      <c r="S1020" s="36"/>
      <c r="T1020" s="37"/>
      <c r="U1020" s="44">
        <f t="shared" ref="U1020" si="23896">parseTime(S1020)-(T1024=INT(RIGHT($F1020, 1)))</f>
        <v>0</v>
      </c>
      <c r="V1020" s="45">
        <f t="shared" si="23866"/>
        <v>0</v>
      </c>
      <c r="W1020" s="36"/>
      <c r="X1020" s="37"/>
      <c r="Y1020" s="44">
        <f t="shared" ref="Y1020" si="23897">parseTime(W1020)-(X1024=INT(RIGHT($F1020, 1)))</f>
        <v>0</v>
      </c>
      <c r="Z1020" s="45">
        <f t="shared" si="23868"/>
        <v>0</v>
      </c>
      <c r="AA1020" s="36"/>
      <c r="AB1020" s="37"/>
      <c r="AC1020" s="44">
        <f t="shared" ref="AC1020" si="23898">parseTime(AA1020)-(AB1024=INT(RIGHT($F1020, 1)))</f>
        <v>0</v>
      </c>
      <c r="AD1020" s="45">
        <f t="shared" si="23870"/>
        <v>0</v>
      </c>
      <c r="AE1020" s="36"/>
      <c r="AF1020" s="37"/>
      <c r="AG1020" s="44">
        <f t="shared" ref="AG1020" si="23899">parseTime(AE1020)-(AF1024=INT(RIGHT($F1020, 1)))</f>
        <v>0</v>
      </c>
      <c r="AH1020" s="45">
        <f t="shared" si="23872"/>
        <v>0</v>
      </c>
      <c r="AI1020" s="36"/>
      <c r="AJ1020" s="37"/>
      <c r="AK1020" s="44">
        <f>parseTime(AI1020)-(AJ1024=INT(RIGHT($F1020, 1)))</f>
        <v>0</v>
      </c>
      <c r="AL1020" s="45">
        <f t="shared" si="23873"/>
        <v>0</v>
      </c>
      <c r="AM1020" s="36"/>
      <c r="AN1020" s="37"/>
      <c r="AO1020" s="44">
        <f t="shared" ref="AO1020" si="23900">parseTime(AM1020)-(AN1024=INT(RIGHT($F1020, 1)))</f>
        <v>0</v>
      </c>
      <c r="AP1020" s="45">
        <f t="shared" si="23875"/>
        <v>0</v>
      </c>
      <c r="AQ1020" s="36"/>
      <c r="AR1020" s="37"/>
      <c r="AS1020" s="44">
        <f t="shared" ref="AS1020" si="23901">parseTime(AQ1020)-(AR1024=INT(RIGHT($F1020, 1)))</f>
        <v>0</v>
      </c>
      <c r="AT1020" s="45">
        <f t="shared" si="23877"/>
        <v>0</v>
      </c>
      <c r="AU1020" s="36"/>
      <c r="AV1020" s="37"/>
      <c r="AW1020" s="44">
        <f>parseTime(AU1020)-(AV1024=INT(RIGHT($F1020, 1)))</f>
        <v>0</v>
      </c>
      <c r="AX1020" s="45">
        <f t="shared" si="23878"/>
        <v>0</v>
      </c>
      <c r="AY1020" s="36"/>
      <c r="AZ1020" s="37"/>
      <c r="BA1020" s="44">
        <f>parseTime(AY1020)-(AZ1024=INT(RIGHT($F1020, 1)))</f>
        <v>0</v>
      </c>
      <c r="BB1020" s="45">
        <f t="shared" si="23879"/>
        <v>0</v>
      </c>
      <c r="BC1020" s="36"/>
      <c r="BD1020" s="37"/>
      <c r="BE1020" s="44">
        <f>parseTime(BC1020)-(BD1024=INT(RIGHT($F1020, 1)))</f>
        <v>0</v>
      </c>
      <c r="BF1020" s="45">
        <f t="shared" si="23880"/>
        <v>0</v>
      </c>
      <c r="BG1020" s="36"/>
      <c r="BH1020" s="37"/>
      <c r="BI1020" s="44">
        <f>parseTime(BG1020)-(BH1024=INT(RIGHT($F1020, 1)))</f>
        <v>0</v>
      </c>
      <c r="BJ1020" s="45">
        <f t="shared" si="23881"/>
        <v>0</v>
      </c>
      <c r="BK1020" s="36"/>
      <c r="BL1020" s="37"/>
      <c r="BM1020" s="44">
        <f>parseTime(BK1020)-(BL1024=INT(RIGHT($F1020, 1)))</f>
        <v>0</v>
      </c>
      <c r="BN1020" s="45">
        <f t="shared" si="23882"/>
        <v>0</v>
      </c>
      <c r="BO1020" s="36"/>
      <c r="BP1020" s="37"/>
      <c r="BQ1020" s="44">
        <f t="shared" ref="BQ1020" si="23902">parseTime(BO1020)-(BP1024=INT(RIGHT($F1020, 1)))</f>
        <v>0</v>
      </c>
      <c r="BR1020" s="45">
        <f t="shared" si="23884"/>
        <v>0</v>
      </c>
      <c r="BS1020" s="36"/>
      <c r="BT1020" s="37"/>
      <c r="BU1020" s="44">
        <f t="shared" ref="BU1020" si="23903">parseTime(BS1020)-(BT1024=INT(RIGHT($F1020, 1)))</f>
        <v>0</v>
      </c>
      <c r="BV1020" s="45">
        <f t="shared" si="23886"/>
        <v>0</v>
      </c>
      <c r="BW1020" s="36"/>
      <c r="BX1020" s="37"/>
      <c r="BY1020" s="44">
        <f t="shared" ref="BY1020" si="23904">parseTime(BW1020)-(BX1024=INT(RIGHT($F1020, 1)))</f>
        <v>0</v>
      </c>
      <c r="BZ1020" s="45">
        <f t="shared" si="23888"/>
        <v>0</v>
      </c>
      <c r="CA1020" s="36"/>
      <c r="CB1020" s="37"/>
      <c r="CC1020" s="44">
        <f t="shared" ref="CC1020" si="23905">parseTime(CA1020)-(CB1024=INT(RIGHT($F1020, 1)))</f>
        <v>0</v>
      </c>
      <c r="CD1020" s="45">
        <f t="shared" si="23890"/>
        <v>0</v>
      </c>
      <c r="CE1020" s="36"/>
      <c r="CF1020" s="37"/>
      <c r="CG1020" s="44">
        <f t="shared" ref="CG1020" si="23906">parseTime(CE1020)-(CF1024=INT(RIGHT($F1020, 1)))</f>
        <v>0</v>
      </c>
      <c r="CH1020" s="45">
        <f t="shared" si="23892"/>
        <v>0</v>
      </c>
    </row>
    <row r="1021" spans="1:86" x14ac:dyDescent="0.25">
      <c r="A1021" s="56" t="s">
        <v>117</v>
      </c>
      <c r="B1021" s="57">
        <f t="shared" ref="B1021" ca="1" si="23907">roleHours(G1019:CH1025, "MFD")</f>
        <v>32</v>
      </c>
      <c r="C1021" s="14">
        <f t="shared" ref="C1021:C1024" ca="1" si="23908">B1021/8</f>
        <v>4</v>
      </c>
      <c r="D1021" s="14">
        <f t="shared" ref="D1021" ca="1" si="23909">B1020-D1020</f>
        <v>-10.700000000000003</v>
      </c>
      <c r="E1021" s="20" t="s">
        <v>127</v>
      </c>
      <c r="F1021" s="51" t="s">
        <v>130</v>
      </c>
      <c r="G1021" s="36"/>
      <c r="H1021" s="37"/>
      <c r="I1021" s="44">
        <f t="shared" ref="I1021" si="23910">parseTime(G1021)-(H1024=INT(RIGHT($F1021, 1)))</f>
        <v>0</v>
      </c>
      <c r="J1021" s="45">
        <f t="shared" si="23860"/>
        <v>0</v>
      </c>
      <c r="K1021" s="36"/>
      <c r="L1021" s="37"/>
      <c r="M1021" s="44">
        <f t="shared" ref="M1021" si="23911">parseTime(K1021)-(L1024=INT(RIGHT($F1021, 1)))</f>
        <v>0</v>
      </c>
      <c r="N1021" s="45">
        <f t="shared" si="23862"/>
        <v>0</v>
      </c>
      <c r="O1021" s="36"/>
      <c r="P1021" s="37"/>
      <c r="Q1021" s="44">
        <f t="shared" ref="Q1021" si="23912">parseTime(O1021)-(P1024=INT(RIGHT($F1021, 1)))</f>
        <v>0</v>
      </c>
      <c r="R1021" s="45">
        <f t="shared" si="23864"/>
        <v>0</v>
      </c>
      <c r="S1021" s="36"/>
      <c r="T1021" s="37"/>
      <c r="U1021" s="44">
        <f t="shared" ref="U1021" si="23913">parseTime(S1021)-(T1024=INT(RIGHT($F1021, 1)))</f>
        <v>0</v>
      </c>
      <c r="V1021" s="45">
        <f t="shared" si="23866"/>
        <v>0</v>
      </c>
      <c r="W1021" s="36"/>
      <c r="X1021" s="37"/>
      <c r="Y1021" s="44">
        <f t="shared" ref="Y1021" si="23914">parseTime(W1021)-(X1024=INT(RIGHT($F1021, 1)))</f>
        <v>0</v>
      </c>
      <c r="Z1021" s="45">
        <f t="shared" si="23868"/>
        <v>0</v>
      </c>
      <c r="AA1021" s="36"/>
      <c r="AB1021" s="37"/>
      <c r="AC1021" s="44">
        <f t="shared" ref="AC1021" si="23915">parseTime(AA1021)-(AB1024=INT(RIGHT($F1021, 1)))</f>
        <v>0</v>
      </c>
      <c r="AD1021" s="45">
        <f t="shared" si="23870"/>
        <v>0</v>
      </c>
      <c r="AE1021" s="36"/>
      <c r="AF1021" s="37"/>
      <c r="AG1021" s="44">
        <f t="shared" ref="AG1021" si="23916">parseTime(AE1021)-(AF1024=INT(RIGHT($F1021, 1)))</f>
        <v>0</v>
      </c>
      <c r="AH1021" s="45">
        <f t="shared" si="23872"/>
        <v>0</v>
      </c>
      <c r="AI1021" s="36"/>
      <c r="AJ1021" s="37"/>
      <c r="AK1021" s="44">
        <f>parseTime(AI1021)-(AJ1024=INT(RIGHT($F1021, 1)))</f>
        <v>0</v>
      </c>
      <c r="AL1021" s="45">
        <f t="shared" si="23873"/>
        <v>0</v>
      </c>
      <c r="AM1021" s="36"/>
      <c r="AN1021" s="37"/>
      <c r="AO1021" s="44">
        <f t="shared" ref="AO1021" si="23917">parseTime(AM1021)-(AN1024=INT(RIGHT($F1021, 1)))</f>
        <v>0</v>
      </c>
      <c r="AP1021" s="45">
        <f t="shared" si="23875"/>
        <v>0</v>
      </c>
      <c r="AQ1021" s="36"/>
      <c r="AR1021" s="37"/>
      <c r="AS1021" s="44">
        <f t="shared" ref="AS1021" si="23918">parseTime(AQ1021)-(AR1024=INT(RIGHT($F1021, 1)))</f>
        <v>0</v>
      </c>
      <c r="AT1021" s="45">
        <f t="shared" si="23877"/>
        <v>0</v>
      </c>
      <c r="AU1021" s="36"/>
      <c r="AV1021" s="37"/>
      <c r="AW1021" s="44">
        <f>parseTime(AU1021)-(AV1024=INT(RIGHT($F1021, 1)))</f>
        <v>0</v>
      </c>
      <c r="AX1021" s="45">
        <f t="shared" si="23878"/>
        <v>0</v>
      </c>
      <c r="AY1021" s="36"/>
      <c r="AZ1021" s="37"/>
      <c r="BA1021" s="44">
        <f>parseTime(AY1021)-(AZ1024=INT(RIGHT($F1021, 1)))</f>
        <v>0</v>
      </c>
      <c r="BB1021" s="45">
        <f t="shared" si="23879"/>
        <v>0</v>
      </c>
      <c r="BC1021" s="36"/>
      <c r="BD1021" s="37"/>
      <c r="BE1021" s="44">
        <f>parseTime(BC1021)-(BD1024=INT(RIGHT($F1021, 1)))</f>
        <v>0</v>
      </c>
      <c r="BF1021" s="45">
        <f t="shared" si="23880"/>
        <v>0</v>
      </c>
      <c r="BG1021" s="36"/>
      <c r="BH1021" s="37"/>
      <c r="BI1021" s="44">
        <f>parseTime(BG1021)-(BH1024=INT(RIGHT($F1021, 1)))</f>
        <v>0</v>
      </c>
      <c r="BJ1021" s="45">
        <f t="shared" si="23881"/>
        <v>0</v>
      </c>
      <c r="BK1021" s="36"/>
      <c r="BL1021" s="37"/>
      <c r="BM1021" s="44">
        <f>parseTime(BK1021)-(BL1024=INT(RIGHT($F1021, 1)))</f>
        <v>0</v>
      </c>
      <c r="BN1021" s="45">
        <f t="shared" si="23882"/>
        <v>0</v>
      </c>
      <c r="BO1021" s="36"/>
      <c r="BP1021" s="37"/>
      <c r="BQ1021" s="44">
        <f t="shared" ref="BQ1021" si="23919">parseTime(BO1021)-(BP1024=INT(RIGHT($F1021, 1)))</f>
        <v>0</v>
      </c>
      <c r="BR1021" s="45">
        <f t="shared" si="23884"/>
        <v>0</v>
      </c>
      <c r="BS1021" s="36"/>
      <c r="BT1021" s="37"/>
      <c r="BU1021" s="44">
        <f t="shared" ref="BU1021" si="23920">parseTime(BS1021)-(BT1024=INT(RIGHT($F1021, 1)))</f>
        <v>0</v>
      </c>
      <c r="BV1021" s="45">
        <f t="shared" si="23886"/>
        <v>0</v>
      </c>
      <c r="BW1021" s="36"/>
      <c r="BX1021" s="37"/>
      <c r="BY1021" s="44">
        <f t="shared" ref="BY1021" si="23921">parseTime(BW1021)-(BX1024=INT(RIGHT($F1021, 1)))</f>
        <v>0</v>
      </c>
      <c r="BZ1021" s="45">
        <f t="shared" si="23888"/>
        <v>0</v>
      </c>
      <c r="CA1021" s="36"/>
      <c r="CB1021" s="37"/>
      <c r="CC1021" s="44">
        <f t="shared" ref="CC1021" si="23922">parseTime(CA1021)-(CB1024=INT(RIGHT($F1021, 1)))</f>
        <v>0</v>
      </c>
      <c r="CD1021" s="45">
        <f t="shared" si="23890"/>
        <v>0</v>
      </c>
      <c r="CE1021" s="36"/>
      <c r="CF1021" s="37"/>
      <c r="CG1021" s="44">
        <f t="shared" ref="CG1021" si="23923">parseTime(CE1021)-(CF1024=INT(RIGHT($F1021, 1)))</f>
        <v>0</v>
      </c>
      <c r="CH1021" s="45">
        <f t="shared" si="23892"/>
        <v>0</v>
      </c>
    </row>
    <row r="1022" spans="1:86" x14ac:dyDescent="0.25">
      <c r="A1022" s="56"/>
      <c r="B1022" s="57"/>
      <c r="C1022" s="14">
        <f t="shared" si="23908"/>
        <v>0</v>
      </c>
      <c r="D1022" s="14" t="s">
        <v>259</v>
      </c>
      <c r="E1022" s="20">
        <v>3.5</v>
      </c>
      <c r="F1022" s="51" t="s">
        <v>131</v>
      </c>
      <c r="G1022" s="36"/>
      <c r="H1022" s="37"/>
      <c r="I1022" s="44">
        <f t="shared" ref="I1022" si="23924">parseTime(G1022)-(H1024=INT(RIGHT($F1022, 1)))</f>
        <v>0</v>
      </c>
      <c r="J1022" s="45">
        <f t="shared" si="23860"/>
        <v>0</v>
      </c>
      <c r="K1022" s="36"/>
      <c r="L1022" s="37"/>
      <c r="M1022" s="44">
        <f t="shared" ref="M1022" si="23925">parseTime(K1022)-(L1024=INT(RIGHT($F1022, 1)))</f>
        <v>0</v>
      </c>
      <c r="N1022" s="45">
        <f t="shared" si="23862"/>
        <v>0</v>
      </c>
      <c r="O1022" s="36"/>
      <c r="P1022" s="37"/>
      <c r="Q1022" s="44">
        <f t="shared" ref="Q1022" si="23926">parseTime(O1022)-(P1024=INT(RIGHT($F1022, 1)))</f>
        <v>0</v>
      </c>
      <c r="R1022" s="45">
        <f t="shared" si="23864"/>
        <v>0</v>
      </c>
      <c r="S1022" s="36"/>
      <c r="T1022" s="37"/>
      <c r="U1022" s="44">
        <f t="shared" ref="U1022" si="23927">parseTime(S1022)-(T1024=INT(RIGHT($F1022, 1)))</f>
        <v>0</v>
      </c>
      <c r="V1022" s="45">
        <f t="shared" si="23866"/>
        <v>0</v>
      </c>
      <c r="W1022" s="36"/>
      <c r="X1022" s="37"/>
      <c r="Y1022" s="44">
        <f t="shared" ref="Y1022" si="23928">parseTime(W1022)-(X1024=INT(RIGHT($F1022, 1)))</f>
        <v>0</v>
      </c>
      <c r="Z1022" s="45">
        <f t="shared" si="23868"/>
        <v>0</v>
      </c>
      <c r="AA1022" s="36"/>
      <c r="AB1022" s="37"/>
      <c r="AC1022" s="44">
        <f t="shared" ref="AC1022" si="23929">parseTime(AA1022)-(AB1024=INT(RIGHT($F1022, 1)))</f>
        <v>0</v>
      </c>
      <c r="AD1022" s="45">
        <f t="shared" si="23870"/>
        <v>0</v>
      </c>
      <c r="AE1022" s="36"/>
      <c r="AF1022" s="37"/>
      <c r="AG1022" s="44">
        <f t="shared" ref="AG1022" si="23930">parseTime(AE1022)-(AF1024=INT(RIGHT($F1022, 1)))</f>
        <v>0</v>
      </c>
      <c r="AH1022" s="45">
        <f t="shared" si="23872"/>
        <v>0</v>
      </c>
      <c r="AI1022" s="36"/>
      <c r="AJ1022" s="37"/>
      <c r="AK1022" s="44">
        <f>parseTime(AI1022)-(AJ1024=INT(RIGHT($F1022, 1)))</f>
        <v>0</v>
      </c>
      <c r="AL1022" s="45">
        <f t="shared" si="23873"/>
        <v>0</v>
      </c>
      <c r="AM1022" s="36"/>
      <c r="AN1022" s="37"/>
      <c r="AO1022" s="44">
        <f t="shared" ref="AO1022" si="23931">parseTime(AM1022)-(AN1024=INT(RIGHT($F1022, 1)))</f>
        <v>0</v>
      </c>
      <c r="AP1022" s="45">
        <f t="shared" si="23875"/>
        <v>0</v>
      </c>
      <c r="AQ1022" s="36"/>
      <c r="AR1022" s="37"/>
      <c r="AS1022" s="44">
        <f t="shared" ref="AS1022" si="23932">parseTime(AQ1022)-(AR1024=INT(RIGHT($F1022, 1)))</f>
        <v>0</v>
      </c>
      <c r="AT1022" s="45">
        <f t="shared" si="23877"/>
        <v>0</v>
      </c>
      <c r="AU1022" s="36"/>
      <c r="AV1022" s="37"/>
      <c r="AW1022" s="44">
        <f>parseTime(AU1022)-(AV1024=INT(RIGHT($F1022, 1)))</f>
        <v>0</v>
      </c>
      <c r="AX1022" s="45">
        <f t="shared" si="23878"/>
        <v>0</v>
      </c>
      <c r="AY1022" s="36"/>
      <c r="AZ1022" s="37"/>
      <c r="BA1022" s="44">
        <f>parseTime(AY1022)-(AZ1024=INT(RIGHT($F1022, 1)))</f>
        <v>0</v>
      </c>
      <c r="BB1022" s="45">
        <f t="shared" si="23879"/>
        <v>0</v>
      </c>
      <c r="BC1022" s="36"/>
      <c r="BD1022" s="37"/>
      <c r="BE1022" s="44">
        <f>parseTime(BC1022)-(BD1024=INT(RIGHT($F1022, 1)))</f>
        <v>0</v>
      </c>
      <c r="BF1022" s="45">
        <f t="shared" si="23880"/>
        <v>0</v>
      </c>
      <c r="BG1022" s="36"/>
      <c r="BH1022" s="37"/>
      <c r="BI1022" s="44">
        <f>parseTime(BG1022)-(BH1024=INT(RIGHT($F1022, 1)))</f>
        <v>0</v>
      </c>
      <c r="BJ1022" s="45">
        <f t="shared" si="23881"/>
        <v>0</v>
      </c>
      <c r="BK1022" s="36"/>
      <c r="BL1022" s="37"/>
      <c r="BM1022" s="44">
        <f>parseTime(BK1022)-(BL1024=INT(RIGHT($F1022, 1)))</f>
        <v>0</v>
      </c>
      <c r="BN1022" s="45">
        <f t="shared" si="23882"/>
        <v>0</v>
      </c>
      <c r="BO1022" s="36"/>
      <c r="BP1022" s="37"/>
      <c r="BQ1022" s="44">
        <f t="shared" ref="BQ1022" si="23933">parseTime(BO1022)-(BP1024=INT(RIGHT($F1022, 1)))</f>
        <v>0</v>
      </c>
      <c r="BR1022" s="45">
        <f t="shared" si="23884"/>
        <v>0</v>
      </c>
      <c r="BS1022" s="36"/>
      <c r="BT1022" s="37"/>
      <c r="BU1022" s="44">
        <f t="shared" ref="BU1022" si="23934">parseTime(BS1022)-(BT1024=INT(RIGHT($F1022, 1)))</f>
        <v>0</v>
      </c>
      <c r="BV1022" s="45">
        <f t="shared" si="23886"/>
        <v>0</v>
      </c>
      <c r="BW1022" s="36"/>
      <c r="BX1022" s="37"/>
      <c r="BY1022" s="44">
        <f t="shared" ref="BY1022" si="23935">parseTime(BW1022)-(BX1024=INT(RIGHT($F1022, 1)))</f>
        <v>0</v>
      </c>
      <c r="BZ1022" s="45">
        <f t="shared" si="23888"/>
        <v>0</v>
      </c>
      <c r="CA1022" s="36"/>
      <c r="CB1022" s="37"/>
      <c r="CC1022" s="44">
        <f t="shared" ref="CC1022" si="23936">parseTime(CA1022)-(CB1024=INT(RIGHT($F1022, 1)))</f>
        <v>0</v>
      </c>
      <c r="CD1022" s="45">
        <f t="shared" si="23890"/>
        <v>0</v>
      </c>
      <c r="CE1022" s="36"/>
      <c r="CF1022" s="37"/>
      <c r="CG1022" s="44">
        <f t="shared" ref="CG1022" si="23937">parseTime(CE1022)-(CF1024=INT(RIGHT($F1022, 1)))</f>
        <v>0</v>
      </c>
      <c r="CH1022" s="45">
        <f t="shared" si="23892"/>
        <v>0</v>
      </c>
    </row>
    <row r="1023" spans="1:86" x14ac:dyDescent="0.25">
      <c r="A1023" s="56" t="s">
        <v>119</v>
      </c>
      <c r="B1023" s="57">
        <f t="shared" ref="B1023" ca="1" si="23938">roleHours(G1019:CH1025, "MCC")</f>
        <v>8</v>
      </c>
      <c r="C1023" s="14">
        <f t="shared" ca="1" si="23908"/>
        <v>1</v>
      </c>
      <c r="D1023" s="14" t="s">
        <v>260</v>
      </c>
      <c r="E1023" s="20">
        <v>4.6500000000000004</v>
      </c>
      <c r="F1023" s="51" t="s">
        <v>132</v>
      </c>
      <c r="G1023" s="36"/>
      <c r="H1023" s="37"/>
      <c r="I1023" s="44">
        <f t="shared" ref="I1023" si="23939">parseTime(G1023)-(H1024=INT(RIGHT($F1023, 1)))</f>
        <v>0</v>
      </c>
      <c r="J1023" s="45">
        <f t="shared" si="23860"/>
        <v>0</v>
      </c>
      <c r="K1023" s="36"/>
      <c r="L1023" s="37"/>
      <c r="M1023" s="44">
        <f t="shared" ref="M1023" si="23940">parseTime(K1023)-(L1024=INT(RIGHT($F1023, 1)))</f>
        <v>0</v>
      </c>
      <c r="N1023" s="45">
        <f t="shared" si="23862"/>
        <v>0</v>
      </c>
      <c r="O1023" s="36"/>
      <c r="P1023" s="37"/>
      <c r="Q1023" s="44">
        <f t="shared" ref="Q1023" si="23941">parseTime(O1023)-(P1024=INT(RIGHT($F1023, 1)))</f>
        <v>0</v>
      </c>
      <c r="R1023" s="45">
        <f t="shared" si="23864"/>
        <v>0</v>
      </c>
      <c r="S1023" s="36"/>
      <c r="T1023" s="37"/>
      <c r="U1023" s="44">
        <f t="shared" ref="U1023" si="23942">parseTime(S1023)-(T1024=INT(RIGHT($F1023, 1)))</f>
        <v>0</v>
      </c>
      <c r="V1023" s="45">
        <f t="shared" si="23866"/>
        <v>0</v>
      </c>
      <c r="W1023" s="36"/>
      <c r="X1023" s="37"/>
      <c r="Y1023" s="44">
        <f t="shared" ref="Y1023" si="23943">parseTime(W1023)-(X1024=INT(RIGHT($F1023, 1)))</f>
        <v>0</v>
      </c>
      <c r="Z1023" s="45">
        <f t="shared" si="23868"/>
        <v>0</v>
      </c>
      <c r="AA1023" s="36"/>
      <c r="AB1023" s="37"/>
      <c r="AC1023" s="44">
        <f t="shared" ref="AC1023" si="23944">parseTime(AA1023)-(AB1024=INT(RIGHT($F1023, 1)))</f>
        <v>0</v>
      </c>
      <c r="AD1023" s="45">
        <f t="shared" si="23870"/>
        <v>0</v>
      </c>
      <c r="AE1023" s="36"/>
      <c r="AF1023" s="37"/>
      <c r="AG1023" s="44">
        <f t="shared" ref="AG1023" si="23945">parseTime(AE1023)-(AF1024=INT(RIGHT($F1023, 1)))</f>
        <v>0</v>
      </c>
      <c r="AH1023" s="45">
        <f t="shared" si="23872"/>
        <v>0</v>
      </c>
      <c r="AI1023" s="36"/>
      <c r="AJ1023" s="37"/>
      <c r="AK1023" s="44">
        <f>parseTime(AI1023)-(AJ1024=INT(RIGHT($F1023, 1)))</f>
        <v>0</v>
      </c>
      <c r="AL1023" s="45">
        <f t="shared" si="23873"/>
        <v>0</v>
      </c>
      <c r="AM1023" s="36"/>
      <c r="AN1023" s="37"/>
      <c r="AO1023" s="44">
        <f t="shared" ref="AO1023" si="23946">parseTime(AM1023)-(AN1024=INT(RIGHT($F1023, 1)))</f>
        <v>0</v>
      </c>
      <c r="AP1023" s="45">
        <f t="shared" si="23875"/>
        <v>0</v>
      </c>
      <c r="AQ1023" s="36"/>
      <c r="AR1023" s="37"/>
      <c r="AS1023" s="44">
        <f t="shared" ref="AS1023" si="23947">parseTime(AQ1023)-(AR1024=INT(RIGHT($F1023, 1)))</f>
        <v>0</v>
      </c>
      <c r="AT1023" s="45">
        <f t="shared" si="23877"/>
        <v>0</v>
      </c>
      <c r="AU1023" s="36"/>
      <c r="AV1023" s="37"/>
      <c r="AW1023" s="44">
        <f>parseTime(AU1023)-(AV1024=INT(RIGHT($F1023, 1)))</f>
        <v>0</v>
      </c>
      <c r="AX1023" s="45">
        <f t="shared" si="23878"/>
        <v>0</v>
      </c>
      <c r="AY1023" s="36"/>
      <c r="AZ1023" s="37"/>
      <c r="BA1023" s="44">
        <f>parseTime(AY1023)-(AZ1024=INT(RIGHT($F1023, 1)))</f>
        <v>0</v>
      </c>
      <c r="BB1023" s="45">
        <f t="shared" si="23879"/>
        <v>0</v>
      </c>
      <c r="BC1023" s="36"/>
      <c r="BD1023" s="37"/>
      <c r="BE1023" s="44">
        <f>parseTime(BC1023)-(BD1024=INT(RIGHT($F1023, 1)))</f>
        <v>0</v>
      </c>
      <c r="BF1023" s="45">
        <f t="shared" si="23880"/>
        <v>0</v>
      </c>
      <c r="BG1023" s="36"/>
      <c r="BH1023" s="37"/>
      <c r="BI1023" s="44">
        <f>parseTime(BG1023)-(BH1024=INT(RIGHT($F1023, 1)))</f>
        <v>0</v>
      </c>
      <c r="BJ1023" s="45">
        <f t="shared" si="23881"/>
        <v>0</v>
      </c>
      <c r="BK1023" s="36"/>
      <c r="BL1023" s="37"/>
      <c r="BM1023" s="44">
        <f>parseTime(BK1023)-(BL1024=INT(RIGHT($F1023, 1)))</f>
        <v>0</v>
      </c>
      <c r="BN1023" s="45">
        <f t="shared" si="23882"/>
        <v>0</v>
      </c>
      <c r="BO1023" s="36"/>
      <c r="BP1023" s="37"/>
      <c r="BQ1023" s="44">
        <f t="shared" ref="BQ1023" si="23948">parseTime(BO1023)-(BP1024=INT(RIGHT($F1023, 1)))</f>
        <v>0</v>
      </c>
      <c r="BR1023" s="45">
        <f t="shared" si="23884"/>
        <v>0</v>
      </c>
      <c r="BS1023" s="36"/>
      <c r="BT1023" s="37"/>
      <c r="BU1023" s="44">
        <f t="shared" ref="BU1023" si="23949">parseTime(BS1023)-(BT1024=INT(RIGHT($F1023, 1)))</f>
        <v>0</v>
      </c>
      <c r="BV1023" s="45">
        <f t="shared" si="23886"/>
        <v>0</v>
      </c>
      <c r="BW1023" s="36"/>
      <c r="BX1023" s="37"/>
      <c r="BY1023" s="44">
        <f t="shared" ref="BY1023" si="23950">parseTime(BW1023)-(BX1024=INT(RIGHT($F1023, 1)))</f>
        <v>0</v>
      </c>
      <c r="BZ1023" s="45">
        <f t="shared" si="23888"/>
        <v>0</v>
      </c>
      <c r="CA1023" s="36"/>
      <c r="CB1023" s="37"/>
      <c r="CC1023" s="44">
        <f t="shared" ref="CC1023" si="23951">parseTime(CA1023)-(CB1024=INT(RIGHT($F1023, 1)))</f>
        <v>0</v>
      </c>
      <c r="CD1023" s="45">
        <f t="shared" si="23890"/>
        <v>0</v>
      </c>
      <c r="CE1023" s="36"/>
      <c r="CF1023" s="37"/>
      <c r="CG1023" s="44">
        <f t="shared" ref="CG1023" si="23952">parseTime(CE1023)-(CF1024=INT(RIGHT($F1023, 1)))</f>
        <v>0</v>
      </c>
      <c r="CH1023" s="45">
        <f t="shared" si="23892"/>
        <v>0</v>
      </c>
    </row>
    <row r="1024" spans="1:86" x14ac:dyDescent="0.25">
      <c r="A1024" s="56"/>
      <c r="B1024" s="57"/>
      <c r="C1024" s="14">
        <f t="shared" si="23908"/>
        <v>0</v>
      </c>
      <c r="D1024" s="14"/>
      <c r="E1024" s="20">
        <f t="shared" ref="E1024" si="23953">((7.5/2)-0.5+E1023)*8</f>
        <v>63.2</v>
      </c>
      <c r="F1024" s="51"/>
      <c r="G1024" s="46" t="s">
        <v>134</v>
      </c>
      <c r="H1024" s="38">
        <f t="shared" ref="H1024" si="23954">lunchAdjust(G1019:H1023)</f>
        <v>1</v>
      </c>
      <c r="I1024" s="48" t="s">
        <v>0</v>
      </c>
      <c r="J1024" s="39">
        <f t="shared" ref="J1024" si="23955">SUMPRODUCT(I1019:I1023*J1019:J1023)</f>
        <v>8</v>
      </c>
      <c r="K1024" s="46" t="s">
        <v>134</v>
      </c>
      <c r="L1024" s="38">
        <f t="shared" ref="L1024" si="23956">lunchAdjust(K1019:L1023)</f>
        <v>1</v>
      </c>
      <c r="M1024" s="48" t="s">
        <v>0</v>
      </c>
      <c r="N1024" s="39">
        <f t="shared" ref="N1024" si="23957">SUMPRODUCT(M1019:M1023*N1019:N1023)</f>
        <v>0</v>
      </c>
      <c r="O1024" s="46" t="s">
        <v>134</v>
      </c>
      <c r="P1024" s="38">
        <f t="shared" ref="P1024" si="23958">lunchAdjust(O1019:P1023)</f>
        <v>1</v>
      </c>
      <c r="Q1024" s="48" t="s">
        <v>0</v>
      </c>
      <c r="R1024" s="39">
        <f t="shared" ref="R1024" si="23959">SUMPRODUCT(Q1019:Q1023*R1019:R1023)</f>
        <v>0</v>
      </c>
      <c r="S1024" s="46" t="s">
        <v>134</v>
      </c>
      <c r="T1024" s="38">
        <f t="shared" ref="T1024" si="23960">lunchAdjust(S1019:T1023)</f>
        <v>1</v>
      </c>
      <c r="U1024" s="48" t="s">
        <v>0</v>
      </c>
      <c r="V1024" s="39">
        <f t="shared" ref="V1024" si="23961">SUMPRODUCT(U1019:U1023*V1019:V1023)</f>
        <v>8</v>
      </c>
      <c r="W1024" s="46" t="s">
        <v>134</v>
      </c>
      <c r="X1024" s="38">
        <f t="shared" ref="X1024" si="23962">lunchAdjust(W1019:X1023)</f>
        <v>1</v>
      </c>
      <c r="Y1024" s="48" t="s">
        <v>0</v>
      </c>
      <c r="Z1024" s="39">
        <f t="shared" ref="Z1024" si="23963">SUMPRODUCT(Y1019:Y1023*Z1019:Z1023)</f>
        <v>8</v>
      </c>
      <c r="AA1024" s="46" t="s">
        <v>134</v>
      </c>
      <c r="AB1024" s="38">
        <f t="shared" ref="AB1024" si="23964">lunchAdjust(AA1019:AB1023)</f>
        <v>1</v>
      </c>
      <c r="AC1024" s="48" t="s">
        <v>0</v>
      </c>
      <c r="AD1024" s="39">
        <f t="shared" ref="AD1024" si="23965">SUMPRODUCT(AC1019:AC1023*AD1019:AD1023)</f>
        <v>8</v>
      </c>
      <c r="AE1024" s="46" t="s">
        <v>134</v>
      </c>
      <c r="AF1024" s="38">
        <f t="shared" ref="AF1024" si="23966">lunchAdjust(AE1019:AF1023)</f>
        <v>1</v>
      </c>
      <c r="AG1024" s="48" t="s">
        <v>0</v>
      </c>
      <c r="AH1024" s="39">
        <f t="shared" ref="AH1024" si="23967">SUMPRODUCT(AG1019:AG1023*AH1019:AH1023)</f>
        <v>0</v>
      </c>
      <c r="AI1024" s="46" t="s">
        <v>134</v>
      </c>
      <c r="AJ1024" s="38">
        <f t="shared" ref="AJ1024" si="23968">lunchAdjust(AI1019:AJ1023)</f>
        <v>1</v>
      </c>
      <c r="AK1024" s="48" t="s">
        <v>0</v>
      </c>
      <c r="AL1024" s="39">
        <f t="shared" ref="AL1024" si="23969">SUMPRODUCT(AK1019:AK1023*AL1019:AL1023)</f>
        <v>0</v>
      </c>
      <c r="AM1024" s="46" t="s">
        <v>134</v>
      </c>
      <c r="AN1024" s="38">
        <f t="shared" ref="AN1024" si="23970">lunchAdjust(AM1019:AN1023)</f>
        <v>1</v>
      </c>
      <c r="AO1024" s="48" t="s">
        <v>0</v>
      </c>
      <c r="AP1024" s="39">
        <f t="shared" ref="AP1024" si="23971">SUMPRODUCT(AO1019:AO1023*AP1019:AP1023)</f>
        <v>8</v>
      </c>
      <c r="AQ1024" s="46" t="s">
        <v>134</v>
      </c>
      <c r="AR1024" s="38">
        <f t="shared" ref="AR1024" si="23972">lunchAdjust(AQ1019:AR1023)</f>
        <v>0</v>
      </c>
      <c r="AS1024" s="48" t="s">
        <v>0</v>
      </c>
      <c r="AT1024" s="39">
        <f t="shared" ref="AT1024" si="23973">SUMPRODUCT(AS1019:AS1023*AT1019:AT1023)</f>
        <v>0</v>
      </c>
      <c r="AU1024" s="46" t="s">
        <v>134</v>
      </c>
      <c r="AV1024" s="38">
        <f t="shared" ref="AV1024" si="23974">lunchAdjust(AU1019:AV1023)</f>
        <v>0</v>
      </c>
      <c r="AW1024" s="48" t="s">
        <v>0</v>
      </c>
      <c r="AX1024" s="39">
        <f t="shared" ref="AX1024" si="23975">SUMPRODUCT(AW1019:AW1023*AX1019:AX1023)</f>
        <v>0</v>
      </c>
      <c r="AY1024" s="46" t="s">
        <v>134</v>
      </c>
      <c r="AZ1024" s="38">
        <f t="shared" ref="AZ1024" si="23976">lunchAdjust(AY1019:AZ1023)</f>
        <v>0</v>
      </c>
      <c r="BA1024" s="48" t="s">
        <v>0</v>
      </c>
      <c r="BB1024" s="39">
        <f t="shared" ref="BB1024" si="23977">SUMPRODUCT(BA1019:BA1023*BB1019:BB1023)</f>
        <v>0</v>
      </c>
      <c r="BC1024" s="46" t="s">
        <v>134</v>
      </c>
      <c r="BD1024" s="38">
        <f t="shared" ref="BD1024" si="23978">lunchAdjust(BC1019:BD1023)</f>
        <v>0</v>
      </c>
      <c r="BE1024" s="48" t="s">
        <v>0</v>
      </c>
      <c r="BF1024" s="39">
        <f t="shared" ref="BF1024" si="23979">SUMPRODUCT(BE1019:BE1023*BF1019:BF1023)</f>
        <v>0</v>
      </c>
      <c r="BG1024" s="46" t="s">
        <v>134</v>
      </c>
      <c r="BH1024" s="38">
        <f t="shared" ref="BH1024" si="23980">lunchAdjust(BG1019:BH1023)</f>
        <v>0</v>
      </c>
      <c r="BI1024" s="48" t="s">
        <v>0</v>
      </c>
      <c r="BJ1024" s="39">
        <f t="shared" ref="BJ1024" si="23981">SUMPRODUCT(BI1019:BI1023*BJ1019:BJ1023)</f>
        <v>0</v>
      </c>
      <c r="BK1024" s="46" t="s">
        <v>134</v>
      </c>
      <c r="BL1024" s="38">
        <f t="shared" ref="BL1024" si="23982">lunchAdjust(BK1019:BL1023)</f>
        <v>0</v>
      </c>
      <c r="BM1024" s="48" t="s">
        <v>0</v>
      </c>
      <c r="BN1024" s="39">
        <f t="shared" ref="BN1024" si="23983">SUMPRODUCT(BM1019:BM1023*BN1019:BN1023)</f>
        <v>0</v>
      </c>
      <c r="BO1024" s="46" t="s">
        <v>134</v>
      </c>
      <c r="BP1024" s="38">
        <f t="shared" ref="BP1024" si="23984">lunchAdjust(BO1019:BP1023)</f>
        <v>0</v>
      </c>
      <c r="BQ1024" s="48" t="s">
        <v>0</v>
      </c>
      <c r="BR1024" s="39">
        <f t="shared" ref="BR1024" si="23985">SUMPRODUCT(BQ1019:BQ1023*BR1019:BR1023)</f>
        <v>0</v>
      </c>
      <c r="BS1024" s="46" t="s">
        <v>134</v>
      </c>
      <c r="BT1024" s="38">
        <f t="shared" ref="BT1024" si="23986">lunchAdjust(BS1019:BT1023)</f>
        <v>0</v>
      </c>
      <c r="BU1024" s="48" t="s">
        <v>0</v>
      </c>
      <c r="BV1024" s="39">
        <f t="shared" ref="BV1024" si="23987">SUMPRODUCT(BU1019:BU1023*BV1019:BV1023)</f>
        <v>0</v>
      </c>
      <c r="BW1024" s="46" t="s">
        <v>134</v>
      </c>
      <c r="BX1024" s="38">
        <f t="shared" ref="BX1024" si="23988">lunchAdjust(BW1019:BX1023)</f>
        <v>0</v>
      </c>
      <c r="BY1024" s="48" t="s">
        <v>0</v>
      </c>
      <c r="BZ1024" s="39">
        <f t="shared" ref="BZ1024" si="23989">SUMPRODUCT(BY1019:BY1023*BZ1019:BZ1023)</f>
        <v>0</v>
      </c>
      <c r="CA1024" s="46" t="s">
        <v>134</v>
      </c>
      <c r="CB1024" s="38">
        <f t="shared" ref="CB1024" si="23990">lunchAdjust(CA1019:CB1023)</f>
        <v>0</v>
      </c>
      <c r="CC1024" s="48" t="s">
        <v>0</v>
      </c>
      <c r="CD1024" s="39">
        <f t="shared" ref="CD1024" si="23991">SUMPRODUCT(CC1019:CC1023*CD1019:CD1023)</f>
        <v>0</v>
      </c>
      <c r="CE1024" s="46" t="s">
        <v>134</v>
      </c>
      <c r="CF1024" s="38">
        <f t="shared" ref="CF1024" si="23992">lunchAdjust(CE1019:CF1023)</f>
        <v>0</v>
      </c>
      <c r="CG1024" s="48" t="s">
        <v>0</v>
      </c>
      <c r="CH1024" s="39">
        <f t="shared" ref="CH1024" si="23993">SUMPRODUCT(CG1019:CG1023*CH1019:CH1023)</f>
        <v>0</v>
      </c>
    </row>
    <row r="1025" spans="1:86" ht="15.75" thickBot="1" x14ac:dyDescent="0.3">
      <c r="A1025" s="58" t="s">
        <v>121</v>
      </c>
      <c r="B1025" s="59">
        <f t="shared" ref="B1025" ca="1" si="23994">roleHours(G1019:CH1025, "OUT")</f>
        <v>0</v>
      </c>
      <c r="C1025" s="54" t="s">
        <v>137</v>
      </c>
      <c r="D1025" s="22">
        <f t="shared" ref="D1025" ca="1" si="23995">roleHours(G1019:CH1025, "PTO")</f>
        <v>24</v>
      </c>
      <c r="E1025" s="23">
        <f t="shared" ref="E1025" ca="1" si="23996">E1024-B1020</f>
        <v>23.200000000000003</v>
      </c>
      <c r="F1025" s="52"/>
      <c r="G1025" s="47" t="s">
        <v>39</v>
      </c>
      <c r="H1025" s="40">
        <f t="shared" si="22444"/>
        <v>0</v>
      </c>
      <c r="I1025" s="49" t="s">
        <v>135</v>
      </c>
      <c r="J1025" s="41">
        <f t="shared" ref="J1025" si="23997">J1024*G$4</f>
        <v>0</v>
      </c>
      <c r="K1025" s="47" t="s">
        <v>39</v>
      </c>
      <c r="L1025" s="40">
        <f t="shared" ref="L1025" si="23998">SUMPRODUCT(M1019:M1023*(L1019:L1023="PTO"))+SUMPRODUCT(M1019:M1023*(L1019:L1023="HOL"))</f>
        <v>8</v>
      </c>
      <c r="M1025" s="49" t="s">
        <v>135</v>
      </c>
      <c r="N1025" s="41">
        <f t="shared" ref="N1025" si="23999">N1024*K$4</f>
        <v>0</v>
      </c>
      <c r="O1025" s="47" t="s">
        <v>39</v>
      </c>
      <c r="P1025" s="40">
        <f t="shared" ref="P1025" si="24000">SUMPRODUCT(Q1019:Q1023*(P1019:P1023="PTO"))+SUMPRODUCT(Q1019:Q1023*(P1019:P1023="HOL"))</f>
        <v>8</v>
      </c>
      <c r="Q1025" s="49" t="s">
        <v>135</v>
      </c>
      <c r="R1025" s="41">
        <f t="shared" ref="R1025" si="24001">R1024*O$4</f>
        <v>0</v>
      </c>
      <c r="S1025" s="47" t="s">
        <v>39</v>
      </c>
      <c r="T1025" s="40">
        <f t="shared" ref="T1025" si="24002">SUMPRODUCT(U1019:U1023*(T1019:T1023="PTO"))+SUMPRODUCT(U1019:U1023*(T1019:T1023="HOL"))</f>
        <v>0</v>
      </c>
      <c r="U1025" s="49" t="s">
        <v>135</v>
      </c>
      <c r="V1025" s="41">
        <f t="shared" ref="V1025" si="24003">V1024*S$4</f>
        <v>0</v>
      </c>
      <c r="W1025" s="47" t="s">
        <v>39</v>
      </c>
      <c r="X1025" s="40">
        <f t="shared" ref="X1025" si="24004">SUMPRODUCT(Y1019:Y1023*(X1019:X1023="PTO"))+SUMPRODUCT(Y1019:Y1023*(X1019:X1023="HOL"))</f>
        <v>0</v>
      </c>
      <c r="Y1025" s="49" t="s">
        <v>135</v>
      </c>
      <c r="Z1025" s="41">
        <f t="shared" ref="Z1025" si="24005">Z1024*W$4</f>
        <v>8</v>
      </c>
      <c r="AA1025" s="47" t="s">
        <v>39</v>
      </c>
      <c r="AB1025" s="40">
        <f t="shared" ref="AB1025" si="24006">SUMPRODUCT(AC1019:AC1023*(AB1019:AB1023="PTO"))+SUMPRODUCT(AC1019:AC1023*(AB1019:AB1023="HOL"))</f>
        <v>0</v>
      </c>
      <c r="AC1025" s="49" t="s">
        <v>135</v>
      </c>
      <c r="AD1025" s="41">
        <f t="shared" ref="AD1025" si="24007">AD1024*AA$4</f>
        <v>8</v>
      </c>
      <c r="AE1025" s="47" t="s">
        <v>39</v>
      </c>
      <c r="AF1025" s="40">
        <f t="shared" ref="AF1025" si="24008">SUMPRODUCT(AG1019:AG1023*(AF1019:AF1023="PTO"))+SUMPRODUCT(AG1019:AG1023*(AF1019:AF1023="HOL"))</f>
        <v>0</v>
      </c>
      <c r="AG1025" s="49" t="s">
        <v>135</v>
      </c>
      <c r="AH1025" s="41">
        <f t="shared" ref="AH1025" si="24009">AH1024*AE$4</f>
        <v>0</v>
      </c>
      <c r="AI1025" s="47" t="s">
        <v>39</v>
      </c>
      <c r="AJ1025" s="40">
        <f t="shared" ref="AJ1025" si="24010">SUMPRODUCT(AK1019:AK1023*(AJ1019:AJ1023="PTO"))+SUMPRODUCT(AK1019:AK1023*(AJ1019:AJ1023="HOL"))</f>
        <v>8</v>
      </c>
      <c r="AK1025" s="49" t="s">
        <v>135</v>
      </c>
      <c r="AL1025" s="41">
        <f>AL1024*AI$4</f>
        <v>0</v>
      </c>
      <c r="AM1025" s="47" t="s">
        <v>39</v>
      </c>
      <c r="AN1025" s="40">
        <f t="shared" ref="AN1025" si="24011">SUMPRODUCT(AO1019:AO1023*(AN1019:AN1023="PTO"))+SUMPRODUCT(AO1019:AO1023*(AN1019:AN1023="HOL"))</f>
        <v>0</v>
      </c>
      <c r="AO1025" s="49" t="s">
        <v>135</v>
      </c>
      <c r="AP1025" s="41">
        <f t="shared" ref="AP1025" si="24012">AP1024*AM$4</f>
        <v>8</v>
      </c>
      <c r="AQ1025" s="47" t="s">
        <v>39</v>
      </c>
      <c r="AR1025" s="40">
        <f t="shared" ref="AR1025" si="24013">SUMPRODUCT(AS1019:AS1023*(AR1019:AR1023="PTO"))+SUMPRODUCT(AS1019:AS1023*(AR1019:AR1023="HOL"))</f>
        <v>0</v>
      </c>
      <c r="AS1025" s="49" t="s">
        <v>135</v>
      </c>
      <c r="AT1025" s="41">
        <f t="shared" ref="AT1025" si="24014">AT1024*AQ$4</f>
        <v>0</v>
      </c>
      <c r="AU1025" s="47" t="s">
        <v>39</v>
      </c>
      <c r="AV1025" s="40">
        <f t="shared" ref="AV1025" si="24015">SUMPRODUCT(AW1019:AW1023*(AV1019:AV1023="PTO"))+SUMPRODUCT(AW1019:AW1023*(AV1019:AV1023="HOL"))</f>
        <v>0</v>
      </c>
      <c r="AW1025" s="49" t="s">
        <v>135</v>
      </c>
      <c r="AX1025" s="41">
        <f>AX1024*AU$4</f>
        <v>0</v>
      </c>
      <c r="AY1025" s="47" t="s">
        <v>39</v>
      </c>
      <c r="AZ1025" s="40">
        <f t="shared" ref="AZ1025" si="24016">SUMPRODUCT(BA1019:BA1023*(AZ1019:AZ1023="PTO"))+SUMPRODUCT(BA1019:BA1023*(AZ1019:AZ1023="HOL"))</f>
        <v>0</v>
      </c>
      <c r="BA1025" s="49" t="s">
        <v>135</v>
      </c>
      <c r="BB1025" s="41">
        <f>BB1024*AY$4</f>
        <v>0</v>
      </c>
      <c r="BC1025" s="47" t="s">
        <v>39</v>
      </c>
      <c r="BD1025" s="40">
        <f t="shared" ref="BD1025" si="24017">SUMPRODUCT(BE1019:BE1023*(BD1019:BD1023="PTO"))+SUMPRODUCT(BE1019:BE1023*(BD1019:BD1023="HOL"))</f>
        <v>0</v>
      </c>
      <c r="BE1025" s="49" t="s">
        <v>135</v>
      </c>
      <c r="BF1025" s="41">
        <f>BF1024*BC$4</f>
        <v>0</v>
      </c>
      <c r="BG1025" s="47" t="s">
        <v>39</v>
      </c>
      <c r="BH1025" s="40">
        <f t="shared" ref="BH1025" si="24018">SUMPRODUCT(BI1019:BI1023*(BH1019:BH1023="PTO"))+SUMPRODUCT(BI1019:BI1023*(BH1019:BH1023="HOL"))</f>
        <v>0</v>
      </c>
      <c r="BI1025" s="49" t="s">
        <v>135</v>
      </c>
      <c r="BJ1025" s="41">
        <f>BJ1024*BG$4</f>
        <v>0</v>
      </c>
      <c r="BK1025" s="47" t="s">
        <v>39</v>
      </c>
      <c r="BL1025" s="40">
        <f t="shared" ref="BL1025" si="24019">SUMPRODUCT(BM1019:BM1023*(BL1019:BL1023="PTO"))+SUMPRODUCT(BM1019:BM1023*(BL1019:BL1023="HOL"))</f>
        <v>0</v>
      </c>
      <c r="BM1025" s="49" t="s">
        <v>135</v>
      </c>
      <c r="BN1025" s="41">
        <f>BN1024*BK$4</f>
        <v>0</v>
      </c>
      <c r="BO1025" s="47" t="s">
        <v>39</v>
      </c>
      <c r="BP1025" s="40">
        <f t="shared" ref="BP1025" si="24020">SUMPRODUCT(BQ1019:BQ1023*(BP1019:BP1023="PTO"))+SUMPRODUCT(BQ1019:BQ1023*(BP1019:BP1023="HOL"))</f>
        <v>0</v>
      </c>
      <c r="BQ1025" s="49" t="s">
        <v>135</v>
      </c>
      <c r="BR1025" s="41">
        <f t="shared" ref="BR1025" si="24021">BR1024*BO$4</f>
        <v>0</v>
      </c>
      <c r="BS1025" s="47" t="s">
        <v>39</v>
      </c>
      <c r="BT1025" s="40">
        <f t="shared" ref="BT1025" si="24022">SUMPRODUCT(BU1019:BU1023*(BT1019:BT1023="PTO"))+SUMPRODUCT(BU1019:BU1023*(BT1019:BT1023="HOL"))</f>
        <v>0</v>
      </c>
      <c r="BU1025" s="49" t="s">
        <v>135</v>
      </c>
      <c r="BV1025" s="41">
        <f t="shared" ref="BV1025" si="24023">BV1024*BS$4</f>
        <v>0</v>
      </c>
      <c r="BW1025" s="47" t="s">
        <v>39</v>
      </c>
      <c r="BX1025" s="40">
        <f t="shared" ref="BX1025" si="24024">SUMPRODUCT(BY1019:BY1023*(BX1019:BX1023="PTO"))+SUMPRODUCT(BY1019:BY1023*(BX1019:BX1023="HOL"))</f>
        <v>0</v>
      </c>
      <c r="BY1025" s="49" t="s">
        <v>135</v>
      </c>
      <c r="BZ1025" s="41">
        <f t="shared" ref="BZ1025" si="24025">BZ1024*BW$4</f>
        <v>0</v>
      </c>
      <c r="CA1025" s="47" t="s">
        <v>39</v>
      </c>
      <c r="CB1025" s="40">
        <f t="shared" ref="CB1025" si="24026">SUMPRODUCT(CC1019:CC1023*(CB1019:CB1023="PTO"))+SUMPRODUCT(CC1019:CC1023*(CB1019:CB1023="HOL"))</f>
        <v>0</v>
      </c>
      <c r="CC1025" s="49" t="s">
        <v>135</v>
      </c>
      <c r="CD1025" s="41">
        <f t="shared" ref="CD1025" si="24027">CD1024*CA$4</f>
        <v>0</v>
      </c>
      <c r="CE1025" s="47" t="s">
        <v>39</v>
      </c>
      <c r="CF1025" s="40">
        <f t="shared" ref="CF1025" si="24028">SUMPRODUCT(CG1019:CG1023*(CF1019:CF1023="PTO"))+SUMPRODUCT(CG1019:CG1023*(CF1019:CF1023="HOL"))</f>
        <v>0</v>
      </c>
      <c r="CG1025" s="49" t="s">
        <v>135</v>
      </c>
      <c r="CH1025" s="41">
        <f t="shared" ref="CH1025" si="24029">CH1024*CE$4</f>
        <v>0</v>
      </c>
    </row>
    <row r="1026" spans="1:86" x14ac:dyDescent="0.25">
      <c r="A1026" s="70" t="s">
        <v>133</v>
      </c>
      <c r="B1026" s="71">
        <f t="shared" ref="B1026" ca="1" si="24030">D1026-B1027</f>
        <v>13.333333333333336</v>
      </c>
      <c r="C1026" s="72" t="s">
        <v>122</v>
      </c>
      <c r="D1026" s="71">
        <f>IFERROR(INDEX(Holidays[FTE], MATCH(Entry!E1026, Holidays[Date], 0)), 1)*8*INDEX(FTEguide[[1]:[12]], MATCH(Entry!E1027, FTEguide[Weekday], 0), IF(Entry!E1029&gt;0, Entry!E1029, MONTH(Entry!E1026)))</f>
        <v>21.333333333333336</v>
      </c>
      <c r="E1026" s="60">
        <f t="shared" si="23686"/>
        <v>43974</v>
      </c>
      <c r="F1026" s="50" t="s">
        <v>128</v>
      </c>
      <c r="G1026" s="34"/>
      <c r="H1026" s="35"/>
      <c r="I1026" s="42">
        <f t="shared" ref="I1026" si="24031">parseTime(G1026)-(H1031=INT(RIGHT($F1026, 1)))</f>
        <v>0</v>
      </c>
      <c r="J1026" s="43">
        <f t="shared" ref="J1026:J1030" si="24032">isClocked(H1026)</f>
        <v>0</v>
      </c>
      <c r="K1026" s="34"/>
      <c r="L1026" s="35"/>
      <c r="M1026" s="42">
        <f t="shared" ref="M1026" si="24033">parseTime(K1026)-(L1031=INT(RIGHT($F1026, 1)))</f>
        <v>0</v>
      </c>
      <c r="N1026" s="43">
        <f t="shared" ref="N1026:N1030" si="24034">isClocked(L1026)</f>
        <v>0</v>
      </c>
      <c r="O1026" s="34"/>
      <c r="P1026" s="35"/>
      <c r="Q1026" s="42">
        <f t="shared" ref="Q1026" si="24035">parseTime(O1026)-(P1031=INT(RIGHT($F1026, 1)))</f>
        <v>0</v>
      </c>
      <c r="R1026" s="43">
        <f t="shared" ref="R1026:R1030" si="24036">isClocked(P1026)</f>
        <v>0</v>
      </c>
      <c r="S1026" s="34"/>
      <c r="T1026" s="35"/>
      <c r="U1026" s="42">
        <f t="shared" ref="U1026" si="24037">parseTime(S1026)-(T1031=INT(RIGHT($F1026, 1)))</f>
        <v>0</v>
      </c>
      <c r="V1026" s="43">
        <f t="shared" ref="V1026:V1030" si="24038">isClocked(T1026)</f>
        <v>0</v>
      </c>
      <c r="W1026" s="34"/>
      <c r="X1026" s="35"/>
      <c r="Y1026" s="42">
        <f t="shared" ref="Y1026" si="24039">parseTime(W1026)-(X1031=INT(RIGHT($F1026, 1)))</f>
        <v>0</v>
      </c>
      <c r="Z1026" s="43">
        <f t="shared" ref="Z1026:Z1030" si="24040">isClocked(X1026)</f>
        <v>0</v>
      </c>
      <c r="AA1026" s="34"/>
      <c r="AB1026" s="35"/>
      <c r="AC1026" s="42">
        <f t="shared" ref="AC1026" si="24041">parseTime(AA1026)-(AB1031=INT(RIGHT($F1026, 1)))</f>
        <v>0</v>
      </c>
      <c r="AD1026" s="43">
        <f t="shared" ref="AD1026:AD1030" si="24042">isClocked(AB1026)</f>
        <v>0</v>
      </c>
      <c r="AE1026" s="34" t="s">
        <v>136</v>
      </c>
      <c r="AF1026" s="35" t="s">
        <v>23</v>
      </c>
      <c r="AG1026" s="42">
        <f t="shared" ref="AG1026" si="24043">parseTime(AE1026)-(AF1031=INT(RIGHT($F1026, 1)))</f>
        <v>8</v>
      </c>
      <c r="AH1026" s="43">
        <f t="shared" ref="AH1026:AH1030" si="24044">isClocked(AF1026)</f>
        <v>1</v>
      </c>
      <c r="AI1026" s="34" t="s">
        <v>136</v>
      </c>
      <c r="AJ1026" s="35" t="s">
        <v>39</v>
      </c>
      <c r="AK1026" s="42">
        <f>parseTime(AI1026)-(AJ1031=INT(RIGHT($F1026, 1)))</f>
        <v>8</v>
      </c>
      <c r="AL1026" s="43">
        <f t="shared" ref="AL1026:AL1030" si="24045">isClocked(AJ1026)</f>
        <v>0</v>
      </c>
      <c r="AM1026" s="34"/>
      <c r="AN1026" s="35"/>
      <c r="AO1026" s="42">
        <f t="shared" ref="AO1026" si="24046">parseTime(AM1026)-(AN1031=INT(RIGHT($F1026, 1)))</f>
        <v>0</v>
      </c>
      <c r="AP1026" s="43">
        <f t="shared" ref="AP1026:AP1030" si="24047">isClocked(AN1026)</f>
        <v>0</v>
      </c>
      <c r="AQ1026" s="34"/>
      <c r="AR1026" s="35"/>
      <c r="AS1026" s="42">
        <f t="shared" ref="AS1026" si="24048">parseTime(AQ1026)-(AR1031=INT(RIGHT($F1026, 1)))</f>
        <v>0</v>
      </c>
      <c r="AT1026" s="43">
        <f t="shared" ref="AT1026:AT1030" si="24049">isClocked(AR1026)</f>
        <v>0</v>
      </c>
      <c r="AU1026" s="34"/>
      <c r="AV1026" s="35"/>
      <c r="AW1026" s="42">
        <f>parseTime(AU1026)-(AV1031=INT(RIGHT($F1026, 1)))</f>
        <v>0</v>
      </c>
      <c r="AX1026" s="43">
        <f t="shared" ref="AX1026:AX1030" si="24050">isClocked(AV1026)</f>
        <v>0</v>
      </c>
      <c r="AY1026" s="34"/>
      <c r="AZ1026" s="35"/>
      <c r="BA1026" s="42">
        <f>parseTime(AY1026)-(AZ1031=INT(RIGHT($F1026, 1)))</f>
        <v>0</v>
      </c>
      <c r="BB1026" s="43">
        <f t="shared" ref="BB1026:BB1030" si="24051">isClocked(AZ1026)</f>
        <v>0</v>
      </c>
      <c r="BC1026" s="34"/>
      <c r="BD1026" s="35"/>
      <c r="BE1026" s="42">
        <f>parseTime(BC1026)-(BD1031=INT(RIGHT($F1026, 1)))</f>
        <v>0</v>
      </c>
      <c r="BF1026" s="43">
        <f t="shared" ref="BF1026:BF1030" si="24052">isClocked(BD1026)</f>
        <v>0</v>
      </c>
      <c r="BG1026" s="34"/>
      <c r="BH1026" s="35"/>
      <c r="BI1026" s="42">
        <f>parseTime(BG1026)-(BH1031=INT(RIGHT($F1026, 1)))</f>
        <v>0</v>
      </c>
      <c r="BJ1026" s="43">
        <f t="shared" ref="BJ1026:BJ1030" si="24053">isClocked(BH1026)</f>
        <v>0</v>
      </c>
      <c r="BK1026" s="34"/>
      <c r="BL1026" s="35"/>
      <c r="BM1026" s="42">
        <f>parseTime(BK1026)-(BL1031=INT(RIGHT($F1026, 1)))</f>
        <v>0</v>
      </c>
      <c r="BN1026" s="43">
        <f t="shared" ref="BN1026:BN1030" si="24054">isClocked(BL1026)</f>
        <v>0</v>
      </c>
      <c r="BO1026" s="34"/>
      <c r="BP1026" s="35"/>
      <c r="BQ1026" s="42">
        <f t="shared" ref="BQ1026" si="24055">parseTime(BO1026)-(BP1031=INT(RIGHT($F1026, 1)))</f>
        <v>0</v>
      </c>
      <c r="BR1026" s="43">
        <f t="shared" ref="BR1026:BR1030" si="24056">isClocked(BP1026)</f>
        <v>0</v>
      </c>
      <c r="BS1026" s="34"/>
      <c r="BT1026" s="35"/>
      <c r="BU1026" s="42">
        <f t="shared" ref="BU1026" si="24057">parseTime(BS1026)-(BT1031=INT(RIGHT($F1026, 1)))</f>
        <v>0</v>
      </c>
      <c r="BV1026" s="43">
        <f t="shared" ref="BV1026:BV1030" si="24058">isClocked(BT1026)</f>
        <v>0</v>
      </c>
      <c r="BW1026" s="34"/>
      <c r="BX1026" s="35"/>
      <c r="BY1026" s="42">
        <f t="shared" ref="BY1026" si="24059">parseTime(BW1026)-(BX1031=INT(RIGHT($F1026, 1)))</f>
        <v>0</v>
      </c>
      <c r="BZ1026" s="43">
        <f t="shared" ref="BZ1026:BZ1030" si="24060">isClocked(BX1026)</f>
        <v>0</v>
      </c>
      <c r="CA1026" s="34"/>
      <c r="CB1026" s="35"/>
      <c r="CC1026" s="42">
        <f t="shared" ref="CC1026" si="24061">parseTime(CA1026)-(CB1031=INT(RIGHT($F1026, 1)))</f>
        <v>0</v>
      </c>
      <c r="CD1026" s="43">
        <f t="shared" ref="CD1026:CD1030" si="24062">isClocked(CB1026)</f>
        <v>0</v>
      </c>
      <c r="CE1026" s="34"/>
      <c r="CF1026" s="35"/>
      <c r="CG1026" s="42">
        <f t="shared" ref="CG1026" si="24063">parseTime(CE1026)-(CF1031=INT(RIGHT($F1026, 1)))</f>
        <v>0</v>
      </c>
      <c r="CH1026" s="43">
        <f t="shared" ref="CH1026:CH1030" si="24064">isClocked(CF1026)</f>
        <v>0</v>
      </c>
    </row>
    <row r="1027" spans="1:86" x14ac:dyDescent="0.25">
      <c r="A1027" s="56" t="s">
        <v>0</v>
      </c>
      <c r="B1027" s="57">
        <f t="shared" ca="1" si="23202"/>
        <v>8</v>
      </c>
      <c r="C1027" s="14" t="s">
        <v>252</v>
      </c>
      <c r="D1027" s="14">
        <f t="shared" si="22685"/>
        <v>53.7</v>
      </c>
      <c r="E1027" s="55" t="str">
        <f t="shared" si="23203"/>
        <v>Saturday</v>
      </c>
      <c r="F1027" s="51" t="s">
        <v>129</v>
      </c>
      <c r="G1027" s="36"/>
      <c r="H1027" s="37"/>
      <c r="I1027" s="44">
        <f t="shared" ref="I1027" si="24065">parseTime(G1027)-(H1031=INT(RIGHT($F1027, 1)))</f>
        <v>0</v>
      </c>
      <c r="J1027" s="45">
        <f t="shared" si="24032"/>
        <v>0</v>
      </c>
      <c r="K1027" s="36"/>
      <c r="L1027" s="37"/>
      <c r="M1027" s="44">
        <f t="shared" ref="M1027" si="24066">parseTime(K1027)-(L1031=INT(RIGHT($F1027, 1)))</f>
        <v>0</v>
      </c>
      <c r="N1027" s="45">
        <f t="shared" si="24034"/>
        <v>0</v>
      </c>
      <c r="O1027" s="36"/>
      <c r="P1027" s="37"/>
      <c r="Q1027" s="44">
        <f t="shared" ref="Q1027" si="24067">parseTime(O1027)-(P1031=INT(RIGHT($F1027, 1)))</f>
        <v>0</v>
      </c>
      <c r="R1027" s="45">
        <f t="shared" si="24036"/>
        <v>0</v>
      </c>
      <c r="S1027" s="36"/>
      <c r="T1027" s="37"/>
      <c r="U1027" s="44">
        <f t="shared" ref="U1027" si="24068">parseTime(S1027)-(T1031=INT(RIGHT($F1027, 1)))</f>
        <v>0</v>
      </c>
      <c r="V1027" s="45">
        <f t="shared" si="24038"/>
        <v>0</v>
      </c>
      <c r="W1027" s="36"/>
      <c r="X1027" s="37"/>
      <c r="Y1027" s="44">
        <f t="shared" ref="Y1027" si="24069">parseTime(W1027)-(X1031=INT(RIGHT($F1027, 1)))</f>
        <v>0</v>
      </c>
      <c r="Z1027" s="45">
        <f t="shared" si="24040"/>
        <v>0</v>
      </c>
      <c r="AA1027" s="36"/>
      <c r="AB1027" s="37"/>
      <c r="AC1027" s="44">
        <f t="shared" ref="AC1027" si="24070">parseTime(AA1027)-(AB1031=INT(RIGHT($F1027, 1)))</f>
        <v>0</v>
      </c>
      <c r="AD1027" s="45">
        <f t="shared" si="24042"/>
        <v>0</v>
      </c>
      <c r="AE1027" s="36"/>
      <c r="AF1027" s="37"/>
      <c r="AG1027" s="44">
        <f t="shared" ref="AG1027" si="24071">parseTime(AE1027)-(AF1031=INT(RIGHT($F1027, 1)))</f>
        <v>0</v>
      </c>
      <c r="AH1027" s="45">
        <f t="shared" si="24044"/>
        <v>0</v>
      </c>
      <c r="AI1027" s="36"/>
      <c r="AJ1027" s="37"/>
      <c r="AK1027" s="44">
        <f>parseTime(AI1027)-(AJ1031=INT(RIGHT($F1027, 1)))</f>
        <v>0</v>
      </c>
      <c r="AL1027" s="45">
        <f t="shared" si="24045"/>
        <v>0</v>
      </c>
      <c r="AM1027" s="36"/>
      <c r="AN1027" s="37"/>
      <c r="AO1027" s="44">
        <f t="shared" ref="AO1027" si="24072">parseTime(AM1027)-(AN1031=INT(RIGHT($F1027, 1)))</f>
        <v>0</v>
      </c>
      <c r="AP1027" s="45">
        <f t="shared" si="24047"/>
        <v>0</v>
      </c>
      <c r="AQ1027" s="36"/>
      <c r="AR1027" s="37"/>
      <c r="AS1027" s="44">
        <f t="shared" ref="AS1027" si="24073">parseTime(AQ1027)-(AR1031=INT(RIGHT($F1027, 1)))</f>
        <v>0</v>
      </c>
      <c r="AT1027" s="45">
        <f t="shared" si="24049"/>
        <v>0</v>
      </c>
      <c r="AU1027" s="36"/>
      <c r="AV1027" s="37"/>
      <c r="AW1027" s="44">
        <f>parseTime(AU1027)-(AV1031=INT(RIGHT($F1027, 1)))</f>
        <v>0</v>
      </c>
      <c r="AX1027" s="45">
        <f t="shared" si="24050"/>
        <v>0</v>
      </c>
      <c r="AY1027" s="36"/>
      <c r="AZ1027" s="37"/>
      <c r="BA1027" s="44">
        <f>parseTime(AY1027)-(AZ1031=INT(RIGHT($F1027, 1)))</f>
        <v>0</v>
      </c>
      <c r="BB1027" s="45">
        <f t="shared" si="24051"/>
        <v>0</v>
      </c>
      <c r="BC1027" s="36"/>
      <c r="BD1027" s="37"/>
      <c r="BE1027" s="44">
        <f>parseTime(BC1027)-(BD1031=INT(RIGHT($F1027, 1)))</f>
        <v>0</v>
      </c>
      <c r="BF1027" s="45">
        <f t="shared" si="24052"/>
        <v>0</v>
      </c>
      <c r="BG1027" s="36"/>
      <c r="BH1027" s="37"/>
      <c r="BI1027" s="44">
        <f>parseTime(BG1027)-(BH1031=INT(RIGHT($F1027, 1)))</f>
        <v>0</v>
      </c>
      <c r="BJ1027" s="45">
        <f t="shared" si="24053"/>
        <v>0</v>
      </c>
      <c r="BK1027" s="36"/>
      <c r="BL1027" s="37"/>
      <c r="BM1027" s="44">
        <f>parseTime(BK1027)-(BL1031=INT(RIGHT($F1027, 1)))</f>
        <v>0</v>
      </c>
      <c r="BN1027" s="45">
        <f t="shared" si="24054"/>
        <v>0</v>
      </c>
      <c r="BO1027" s="36"/>
      <c r="BP1027" s="37"/>
      <c r="BQ1027" s="44">
        <f t="shared" ref="BQ1027" si="24074">parseTime(BO1027)-(BP1031=INT(RIGHT($F1027, 1)))</f>
        <v>0</v>
      </c>
      <c r="BR1027" s="45">
        <f t="shared" si="24056"/>
        <v>0</v>
      </c>
      <c r="BS1027" s="36"/>
      <c r="BT1027" s="37"/>
      <c r="BU1027" s="44">
        <f t="shared" ref="BU1027" si="24075">parseTime(BS1027)-(BT1031=INT(RIGHT($F1027, 1)))</f>
        <v>0</v>
      </c>
      <c r="BV1027" s="45">
        <f t="shared" si="24058"/>
        <v>0</v>
      </c>
      <c r="BW1027" s="36"/>
      <c r="BX1027" s="37"/>
      <c r="BY1027" s="44">
        <f t="shared" ref="BY1027" si="24076">parseTime(BW1027)-(BX1031=INT(RIGHT($F1027, 1)))</f>
        <v>0</v>
      </c>
      <c r="BZ1027" s="45">
        <f t="shared" si="24060"/>
        <v>0</v>
      </c>
      <c r="CA1027" s="36"/>
      <c r="CB1027" s="37"/>
      <c r="CC1027" s="44">
        <f t="shared" ref="CC1027" si="24077">parseTime(CA1027)-(CB1031=INT(RIGHT($F1027, 1)))</f>
        <v>0</v>
      </c>
      <c r="CD1027" s="45">
        <f t="shared" si="24062"/>
        <v>0</v>
      </c>
      <c r="CE1027" s="36"/>
      <c r="CF1027" s="37"/>
      <c r="CG1027" s="44">
        <f t="shared" ref="CG1027" si="24078">parseTime(CE1027)-(CF1031=INT(RIGHT($F1027, 1)))</f>
        <v>0</v>
      </c>
      <c r="CH1027" s="45">
        <f t="shared" si="24064"/>
        <v>0</v>
      </c>
    </row>
    <row r="1028" spans="1:86" x14ac:dyDescent="0.25">
      <c r="A1028" s="56" t="s">
        <v>117</v>
      </c>
      <c r="B1028" s="57">
        <f t="shared" ref="B1028" ca="1" si="24079">roleHours(G1026:CH1032, "MFD")</f>
        <v>8</v>
      </c>
      <c r="C1028" s="14">
        <f t="shared" ref="C1028:C1031" ca="1" si="24080">B1028/8</f>
        <v>1</v>
      </c>
      <c r="D1028" s="14">
        <f t="shared" ref="D1028" ca="1" si="24081">B1027-D1027</f>
        <v>-45.7</v>
      </c>
      <c r="E1028" s="20" t="s">
        <v>127</v>
      </c>
      <c r="F1028" s="51" t="s">
        <v>130</v>
      </c>
      <c r="G1028" s="36"/>
      <c r="H1028" s="37"/>
      <c r="I1028" s="44">
        <f t="shared" ref="I1028" si="24082">parseTime(G1028)-(H1031=INT(RIGHT($F1028, 1)))</f>
        <v>0</v>
      </c>
      <c r="J1028" s="45">
        <f t="shared" si="24032"/>
        <v>0</v>
      </c>
      <c r="K1028" s="36"/>
      <c r="L1028" s="37"/>
      <c r="M1028" s="44">
        <f t="shared" ref="M1028" si="24083">parseTime(K1028)-(L1031=INT(RIGHT($F1028, 1)))</f>
        <v>0</v>
      </c>
      <c r="N1028" s="45">
        <f t="shared" si="24034"/>
        <v>0</v>
      </c>
      <c r="O1028" s="36"/>
      <c r="P1028" s="37"/>
      <c r="Q1028" s="44">
        <f t="shared" ref="Q1028" si="24084">parseTime(O1028)-(P1031=INT(RIGHT($F1028, 1)))</f>
        <v>0</v>
      </c>
      <c r="R1028" s="45">
        <f t="shared" si="24036"/>
        <v>0</v>
      </c>
      <c r="S1028" s="36"/>
      <c r="T1028" s="37"/>
      <c r="U1028" s="44">
        <f t="shared" ref="U1028" si="24085">parseTime(S1028)-(T1031=INT(RIGHT($F1028, 1)))</f>
        <v>0</v>
      </c>
      <c r="V1028" s="45">
        <f t="shared" si="24038"/>
        <v>0</v>
      </c>
      <c r="W1028" s="36"/>
      <c r="X1028" s="37"/>
      <c r="Y1028" s="44">
        <f t="shared" ref="Y1028" si="24086">parseTime(W1028)-(X1031=INT(RIGHT($F1028, 1)))</f>
        <v>0</v>
      </c>
      <c r="Z1028" s="45">
        <f t="shared" si="24040"/>
        <v>0</v>
      </c>
      <c r="AA1028" s="36"/>
      <c r="AB1028" s="37"/>
      <c r="AC1028" s="44">
        <f t="shared" ref="AC1028" si="24087">parseTime(AA1028)-(AB1031=INT(RIGHT($F1028, 1)))</f>
        <v>0</v>
      </c>
      <c r="AD1028" s="45">
        <f t="shared" si="24042"/>
        <v>0</v>
      </c>
      <c r="AE1028" s="36"/>
      <c r="AF1028" s="37"/>
      <c r="AG1028" s="44">
        <f t="shared" ref="AG1028" si="24088">parseTime(AE1028)-(AF1031=INT(RIGHT($F1028, 1)))</f>
        <v>0</v>
      </c>
      <c r="AH1028" s="45">
        <f t="shared" si="24044"/>
        <v>0</v>
      </c>
      <c r="AI1028" s="36"/>
      <c r="AJ1028" s="37"/>
      <c r="AK1028" s="44">
        <f>parseTime(AI1028)-(AJ1031=INT(RIGHT($F1028, 1)))</f>
        <v>0</v>
      </c>
      <c r="AL1028" s="45">
        <f t="shared" si="24045"/>
        <v>0</v>
      </c>
      <c r="AM1028" s="36"/>
      <c r="AN1028" s="37"/>
      <c r="AO1028" s="44">
        <f t="shared" ref="AO1028" si="24089">parseTime(AM1028)-(AN1031=INT(RIGHT($F1028, 1)))</f>
        <v>0</v>
      </c>
      <c r="AP1028" s="45">
        <f t="shared" si="24047"/>
        <v>0</v>
      </c>
      <c r="AQ1028" s="36"/>
      <c r="AR1028" s="37"/>
      <c r="AS1028" s="44">
        <f t="shared" ref="AS1028" si="24090">parseTime(AQ1028)-(AR1031=INT(RIGHT($F1028, 1)))</f>
        <v>0</v>
      </c>
      <c r="AT1028" s="45">
        <f t="shared" si="24049"/>
        <v>0</v>
      </c>
      <c r="AU1028" s="36"/>
      <c r="AV1028" s="37"/>
      <c r="AW1028" s="44">
        <f>parseTime(AU1028)-(AV1031=INT(RIGHT($F1028, 1)))</f>
        <v>0</v>
      </c>
      <c r="AX1028" s="45">
        <f t="shared" si="24050"/>
        <v>0</v>
      </c>
      <c r="AY1028" s="36"/>
      <c r="AZ1028" s="37"/>
      <c r="BA1028" s="44">
        <f>parseTime(AY1028)-(AZ1031=INT(RIGHT($F1028, 1)))</f>
        <v>0</v>
      </c>
      <c r="BB1028" s="45">
        <f t="shared" si="24051"/>
        <v>0</v>
      </c>
      <c r="BC1028" s="36"/>
      <c r="BD1028" s="37"/>
      <c r="BE1028" s="44">
        <f>parseTime(BC1028)-(BD1031=INT(RIGHT($F1028, 1)))</f>
        <v>0</v>
      </c>
      <c r="BF1028" s="45">
        <f t="shared" si="24052"/>
        <v>0</v>
      </c>
      <c r="BG1028" s="36"/>
      <c r="BH1028" s="37"/>
      <c r="BI1028" s="44">
        <f>parseTime(BG1028)-(BH1031=INT(RIGHT($F1028, 1)))</f>
        <v>0</v>
      </c>
      <c r="BJ1028" s="45">
        <f t="shared" si="24053"/>
        <v>0</v>
      </c>
      <c r="BK1028" s="36"/>
      <c r="BL1028" s="37"/>
      <c r="BM1028" s="44">
        <f>parseTime(BK1028)-(BL1031=INT(RIGHT($F1028, 1)))</f>
        <v>0</v>
      </c>
      <c r="BN1028" s="45">
        <f t="shared" si="24054"/>
        <v>0</v>
      </c>
      <c r="BO1028" s="36"/>
      <c r="BP1028" s="37"/>
      <c r="BQ1028" s="44">
        <f t="shared" ref="BQ1028" si="24091">parseTime(BO1028)-(BP1031=INT(RIGHT($F1028, 1)))</f>
        <v>0</v>
      </c>
      <c r="BR1028" s="45">
        <f t="shared" si="24056"/>
        <v>0</v>
      </c>
      <c r="BS1028" s="36"/>
      <c r="BT1028" s="37"/>
      <c r="BU1028" s="44">
        <f t="shared" ref="BU1028" si="24092">parseTime(BS1028)-(BT1031=INT(RIGHT($F1028, 1)))</f>
        <v>0</v>
      </c>
      <c r="BV1028" s="45">
        <f t="shared" si="24058"/>
        <v>0</v>
      </c>
      <c r="BW1028" s="36"/>
      <c r="BX1028" s="37"/>
      <c r="BY1028" s="44">
        <f t="shared" ref="BY1028" si="24093">parseTime(BW1028)-(BX1031=INT(RIGHT($F1028, 1)))</f>
        <v>0</v>
      </c>
      <c r="BZ1028" s="45">
        <f t="shared" si="24060"/>
        <v>0</v>
      </c>
      <c r="CA1028" s="36"/>
      <c r="CB1028" s="37"/>
      <c r="CC1028" s="44">
        <f t="shared" ref="CC1028" si="24094">parseTime(CA1028)-(CB1031=INT(RIGHT($F1028, 1)))</f>
        <v>0</v>
      </c>
      <c r="CD1028" s="45">
        <f t="shared" si="24062"/>
        <v>0</v>
      </c>
      <c r="CE1028" s="36"/>
      <c r="CF1028" s="37"/>
      <c r="CG1028" s="44">
        <f t="shared" ref="CG1028" si="24095">parseTime(CE1028)-(CF1031=INT(RIGHT($F1028, 1)))</f>
        <v>0</v>
      </c>
      <c r="CH1028" s="45">
        <f t="shared" si="24064"/>
        <v>0</v>
      </c>
    </row>
    <row r="1029" spans="1:86" x14ac:dyDescent="0.25">
      <c r="A1029" s="56"/>
      <c r="B1029" s="57"/>
      <c r="C1029" s="14">
        <f t="shared" si="24080"/>
        <v>0</v>
      </c>
      <c r="D1029" s="14" t="s">
        <v>259</v>
      </c>
      <c r="E1029" s="20">
        <v>4.25</v>
      </c>
      <c r="F1029" s="51" t="s">
        <v>131</v>
      </c>
      <c r="G1029" s="36"/>
      <c r="H1029" s="37"/>
      <c r="I1029" s="44">
        <f t="shared" ref="I1029" si="24096">parseTime(G1029)-(H1031=INT(RIGHT($F1029, 1)))</f>
        <v>0</v>
      </c>
      <c r="J1029" s="45">
        <f t="shared" si="24032"/>
        <v>0</v>
      </c>
      <c r="K1029" s="36"/>
      <c r="L1029" s="37"/>
      <c r="M1029" s="44">
        <f t="shared" ref="M1029" si="24097">parseTime(K1029)-(L1031=INT(RIGHT($F1029, 1)))</f>
        <v>0</v>
      </c>
      <c r="N1029" s="45">
        <f t="shared" si="24034"/>
        <v>0</v>
      </c>
      <c r="O1029" s="36"/>
      <c r="P1029" s="37"/>
      <c r="Q1029" s="44">
        <f t="shared" ref="Q1029" si="24098">parseTime(O1029)-(P1031=INT(RIGHT($F1029, 1)))</f>
        <v>0</v>
      </c>
      <c r="R1029" s="45">
        <f t="shared" si="24036"/>
        <v>0</v>
      </c>
      <c r="S1029" s="36"/>
      <c r="T1029" s="37"/>
      <c r="U1029" s="44">
        <f t="shared" ref="U1029" si="24099">parseTime(S1029)-(T1031=INT(RIGHT($F1029, 1)))</f>
        <v>0</v>
      </c>
      <c r="V1029" s="45">
        <f t="shared" si="24038"/>
        <v>0</v>
      </c>
      <c r="W1029" s="36"/>
      <c r="X1029" s="37"/>
      <c r="Y1029" s="44">
        <f t="shared" ref="Y1029" si="24100">parseTime(W1029)-(X1031=INT(RIGHT($F1029, 1)))</f>
        <v>0</v>
      </c>
      <c r="Z1029" s="45">
        <f t="shared" si="24040"/>
        <v>0</v>
      </c>
      <c r="AA1029" s="36"/>
      <c r="AB1029" s="37"/>
      <c r="AC1029" s="44">
        <f t="shared" ref="AC1029" si="24101">parseTime(AA1029)-(AB1031=INT(RIGHT($F1029, 1)))</f>
        <v>0</v>
      </c>
      <c r="AD1029" s="45">
        <f t="shared" si="24042"/>
        <v>0</v>
      </c>
      <c r="AE1029" s="36"/>
      <c r="AF1029" s="37"/>
      <c r="AG1029" s="44">
        <f t="shared" ref="AG1029" si="24102">parseTime(AE1029)-(AF1031=INT(RIGHT($F1029, 1)))</f>
        <v>0</v>
      </c>
      <c r="AH1029" s="45">
        <f t="shared" si="24044"/>
        <v>0</v>
      </c>
      <c r="AI1029" s="36"/>
      <c r="AJ1029" s="37"/>
      <c r="AK1029" s="44">
        <f>parseTime(AI1029)-(AJ1031=INT(RIGHT($F1029, 1)))</f>
        <v>0</v>
      </c>
      <c r="AL1029" s="45">
        <f t="shared" si="24045"/>
        <v>0</v>
      </c>
      <c r="AM1029" s="36"/>
      <c r="AN1029" s="37"/>
      <c r="AO1029" s="44">
        <f t="shared" ref="AO1029" si="24103">parseTime(AM1029)-(AN1031=INT(RIGHT($F1029, 1)))</f>
        <v>0</v>
      </c>
      <c r="AP1029" s="45">
        <f t="shared" si="24047"/>
        <v>0</v>
      </c>
      <c r="AQ1029" s="36"/>
      <c r="AR1029" s="37"/>
      <c r="AS1029" s="44">
        <f t="shared" ref="AS1029" si="24104">parseTime(AQ1029)-(AR1031=INT(RIGHT($F1029, 1)))</f>
        <v>0</v>
      </c>
      <c r="AT1029" s="45">
        <f t="shared" si="24049"/>
        <v>0</v>
      </c>
      <c r="AU1029" s="36"/>
      <c r="AV1029" s="37"/>
      <c r="AW1029" s="44">
        <f>parseTime(AU1029)-(AV1031=INT(RIGHT($F1029, 1)))</f>
        <v>0</v>
      </c>
      <c r="AX1029" s="45">
        <f t="shared" si="24050"/>
        <v>0</v>
      </c>
      <c r="AY1029" s="36"/>
      <c r="AZ1029" s="37"/>
      <c r="BA1029" s="44">
        <f>parseTime(AY1029)-(AZ1031=INT(RIGHT($F1029, 1)))</f>
        <v>0</v>
      </c>
      <c r="BB1029" s="45">
        <f t="shared" si="24051"/>
        <v>0</v>
      </c>
      <c r="BC1029" s="36"/>
      <c r="BD1029" s="37"/>
      <c r="BE1029" s="44">
        <f>parseTime(BC1029)-(BD1031=INT(RIGHT($F1029, 1)))</f>
        <v>0</v>
      </c>
      <c r="BF1029" s="45">
        <f t="shared" si="24052"/>
        <v>0</v>
      </c>
      <c r="BG1029" s="36"/>
      <c r="BH1029" s="37"/>
      <c r="BI1029" s="44">
        <f>parseTime(BG1029)-(BH1031=INT(RIGHT($F1029, 1)))</f>
        <v>0</v>
      </c>
      <c r="BJ1029" s="45">
        <f t="shared" si="24053"/>
        <v>0</v>
      </c>
      <c r="BK1029" s="36"/>
      <c r="BL1029" s="37"/>
      <c r="BM1029" s="44">
        <f>parseTime(BK1029)-(BL1031=INT(RIGHT($F1029, 1)))</f>
        <v>0</v>
      </c>
      <c r="BN1029" s="45">
        <f t="shared" si="24054"/>
        <v>0</v>
      </c>
      <c r="BO1029" s="36"/>
      <c r="BP1029" s="37"/>
      <c r="BQ1029" s="44">
        <f t="shared" ref="BQ1029" si="24105">parseTime(BO1029)-(BP1031=INT(RIGHT($F1029, 1)))</f>
        <v>0</v>
      </c>
      <c r="BR1029" s="45">
        <f t="shared" si="24056"/>
        <v>0</v>
      </c>
      <c r="BS1029" s="36"/>
      <c r="BT1029" s="37"/>
      <c r="BU1029" s="44">
        <f t="shared" ref="BU1029" si="24106">parseTime(BS1029)-(BT1031=INT(RIGHT($F1029, 1)))</f>
        <v>0</v>
      </c>
      <c r="BV1029" s="45">
        <f t="shared" si="24058"/>
        <v>0</v>
      </c>
      <c r="BW1029" s="36"/>
      <c r="BX1029" s="37"/>
      <c r="BY1029" s="44">
        <f t="shared" ref="BY1029" si="24107">parseTime(BW1029)-(BX1031=INT(RIGHT($F1029, 1)))</f>
        <v>0</v>
      </c>
      <c r="BZ1029" s="45">
        <f t="shared" si="24060"/>
        <v>0</v>
      </c>
      <c r="CA1029" s="36"/>
      <c r="CB1029" s="37"/>
      <c r="CC1029" s="44">
        <f t="shared" ref="CC1029" si="24108">parseTime(CA1029)-(CB1031=INT(RIGHT($F1029, 1)))</f>
        <v>0</v>
      </c>
      <c r="CD1029" s="45">
        <f t="shared" si="24062"/>
        <v>0</v>
      </c>
      <c r="CE1029" s="36"/>
      <c r="CF1029" s="37"/>
      <c r="CG1029" s="44">
        <f t="shared" ref="CG1029" si="24109">parseTime(CE1029)-(CF1031=INT(RIGHT($F1029, 1)))</f>
        <v>0</v>
      </c>
      <c r="CH1029" s="45">
        <f t="shared" si="24064"/>
        <v>0</v>
      </c>
    </row>
    <row r="1030" spans="1:86" x14ac:dyDescent="0.25">
      <c r="A1030" s="56" t="s">
        <v>119</v>
      </c>
      <c r="B1030" s="57">
        <f t="shared" ref="B1030" ca="1" si="24110">roleHours(G1026:CH1032, "MCC")</f>
        <v>0</v>
      </c>
      <c r="C1030" s="14">
        <f t="shared" ca="1" si="24080"/>
        <v>0</v>
      </c>
      <c r="D1030" s="14" t="s">
        <v>260</v>
      </c>
      <c r="E1030" s="20">
        <v>4.6500000000000004</v>
      </c>
      <c r="F1030" s="51" t="s">
        <v>132</v>
      </c>
      <c r="G1030" s="36"/>
      <c r="H1030" s="37"/>
      <c r="I1030" s="44">
        <f t="shared" ref="I1030" si="24111">parseTime(G1030)-(H1031=INT(RIGHT($F1030, 1)))</f>
        <v>0</v>
      </c>
      <c r="J1030" s="45">
        <f t="shared" si="24032"/>
        <v>0</v>
      </c>
      <c r="K1030" s="36"/>
      <c r="L1030" s="37"/>
      <c r="M1030" s="44">
        <f t="shared" ref="M1030" si="24112">parseTime(K1030)-(L1031=INT(RIGHT($F1030, 1)))</f>
        <v>0</v>
      </c>
      <c r="N1030" s="45">
        <f t="shared" si="24034"/>
        <v>0</v>
      </c>
      <c r="O1030" s="36"/>
      <c r="P1030" s="37"/>
      <c r="Q1030" s="44">
        <f t="shared" ref="Q1030" si="24113">parseTime(O1030)-(P1031=INT(RIGHT($F1030, 1)))</f>
        <v>0</v>
      </c>
      <c r="R1030" s="45">
        <f t="shared" si="24036"/>
        <v>0</v>
      </c>
      <c r="S1030" s="36"/>
      <c r="T1030" s="37"/>
      <c r="U1030" s="44">
        <f t="shared" ref="U1030" si="24114">parseTime(S1030)-(T1031=INT(RIGHT($F1030, 1)))</f>
        <v>0</v>
      </c>
      <c r="V1030" s="45">
        <f t="shared" si="24038"/>
        <v>0</v>
      </c>
      <c r="W1030" s="36"/>
      <c r="X1030" s="37"/>
      <c r="Y1030" s="44">
        <f t="shared" ref="Y1030" si="24115">parseTime(W1030)-(X1031=INT(RIGHT($F1030, 1)))</f>
        <v>0</v>
      </c>
      <c r="Z1030" s="45">
        <f t="shared" si="24040"/>
        <v>0</v>
      </c>
      <c r="AA1030" s="36"/>
      <c r="AB1030" s="37"/>
      <c r="AC1030" s="44">
        <f t="shared" ref="AC1030" si="24116">parseTime(AA1030)-(AB1031=INT(RIGHT($F1030, 1)))</f>
        <v>0</v>
      </c>
      <c r="AD1030" s="45">
        <f t="shared" si="24042"/>
        <v>0</v>
      </c>
      <c r="AE1030" s="36"/>
      <c r="AF1030" s="37"/>
      <c r="AG1030" s="44">
        <f t="shared" ref="AG1030" si="24117">parseTime(AE1030)-(AF1031=INT(RIGHT($F1030, 1)))</f>
        <v>0</v>
      </c>
      <c r="AH1030" s="45">
        <f t="shared" si="24044"/>
        <v>0</v>
      </c>
      <c r="AI1030" s="36"/>
      <c r="AJ1030" s="37"/>
      <c r="AK1030" s="44">
        <f>parseTime(AI1030)-(AJ1031=INT(RIGHT($F1030, 1)))</f>
        <v>0</v>
      </c>
      <c r="AL1030" s="45">
        <f t="shared" si="24045"/>
        <v>0</v>
      </c>
      <c r="AM1030" s="36"/>
      <c r="AN1030" s="37"/>
      <c r="AO1030" s="44">
        <f t="shared" ref="AO1030" si="24118">parseTime(AM1030)-(AN1031=INT(RIGHT($F1030, 1)))</f>
        <v>0</v>
      </c>
      <c r="AP1030" s="45">
        <f t="shared" si="24047"/>
        <v>0</v>
      </c>
      <c r="AQ1030" s="36"/>
      <c r="AR1030" s="37"/>
      <c r="AS1030" s="44">
        <f t="shared" ref="AS1030" si="24119">parseTime(AQ1030)-(AR1031=INT(RIGHT($F1030, 1)))</f>
        <v>0</v>
      </c>
      <c r="AT1030" s="45">
        <f t="shared" si="24049"/>
        <v>0</v>
      </c>
      <c r="AU1030" s="36"/>
      <c r="AV1030" s="37"/>
      <c r="AW1030" s="44">
        <f>parseTime(AU1030)-(AV1031=INT(RIGHT($F1030, 1)))</f>
        <v>0</v>
      </c>
      <c r="AX1030" s="45">
        <f t="shared" si="24050"/>
        <v>0</v>
      </c>
      <c r="AY1030" s="36"/>
      <c r="AZ1030" s="37"/>
      <c r="BA1030" s="44">
        <f>parseTime(AY1030)-(AZ1031=INT(RIGHT($F1030, 1)))</f>
        <v>0</v>
      </c>
      <c r="BB1030" s="45">
        <f t="shared" si="24051"/>
        <v>0</v>
      </c>
      <c r="BC1030" s="36"/>
      <c r="BD1030" s="37"/>
      <c r="BE1030" s="44">
        <f>parseTime(BC1030)-(BD1031=INT(RIGHT($F1030, 1)))</f>
        <v>0</v>
      </c>
      <c r="BF1030" s="45">
        <f t="shared" si="24052"/>
        <v>0</v>
      </c>
      <c r="BG1030" s="36"/>
      <c r="BH1030" s="37"/>
      <c r="BI1030" s="44">
        <f>parseTime(BG1030)-(BH1031=INT(RIGHT($F1030, 1)))</f>
        <v>0</v>
      </c>
      <c r="BJ1030" s="45">
        <f t="shared" si="24053"/>
        <v>0</v>
      </c>
      <c r="BK1030" s="36"/>
      <c r="BL1030" s="37"/>
      <c r="BM1030" s="44">
        <f>parseTime(BK1030)-(BL1031=INT(RIGHT($F1030, 1)))</f>
        <v>0</v>
      </c>
      <c r="BN1030" s="45">
        <f t="shared" si="24054"/>
        <v>0</v>
      </c>
      <c r="BO1030" s="36"/>
      <c r="BP1030" s="37"/>
      <c r="BQ1030" s="44">
        <f t="shared" ref="BQ1030" si="24120">parseTime(BO1030)-(BP1031=INT(RIGHT($F1030, 1)))</f>
        <v>0</v>
      </c>
      <c r="BR1030" s="45">
        <f t="shared" si="24056"/>
        <v>0</v>
      </c>
      <c r="BS1030" s="36"/>
      <c r="BT1030" s="37"/>
      <c r="BU1030" s="44">
        <f t="shared" ref="BU1030" si="24121">parseTime(BS1030)-(BT1031=INT(RIGHT($F1030, 1)))</f>
        <v>0</v>
      </c>
      <c r="BV1030" s="45">
        <f t="shared" si="24058"/>
        <v>0</v>
      </c>
      <c r="BW1030" s="36"/>
      <c r="BX1030" s="37"/>
      <c r="BY1030" s="44">
        <f t="shared" ref="BY1030" si="24122">parseTime(BW1030)-(BX1031=INT(RIGHT($F1030, 1)))</f>
        <v>0</v>
      </c>
      <c r="BZ1030" s="45">
        <f t="shared" si="24060"/>
        <v>0</v>
      </c>
      <c r="CA1030" s="36"/>
      <c r="CB1030" s="37"/>
      <c r="CC1030" s="44">
        <f t="shared" ref="CC1030" si="24123">parseTime(CA1030)-(CB1031=INT(RIGHT($F1030, 1)))</f>
        <v>0</v>
      </c>
      <c r="CD1030" s="45">
        <f t="shared" si="24062"/>
        <v>0</v>
      </c>
      <c r="CE1030" s="36"/>
      <c r="CF1030" s="37"/>
      <c r="CG1030" s="44">
        <f t="shared" ref="CG1030" si="24124">parseTime(CE1030)-(CF1031=INT(RIGHT($F1030, 1)))</f>
        <v>0</v>
      </c>
      <c r="CH1030" s="45">
        <f t="shared" si="24064"/>
        <v>0</v>
      </c>
    </row>
    <row r="1031" spans="1:86" x14ac:dyDescent="0.25">
      <c r="A1031" s="56"/>
      <c r="B1031" s="57"/>
      <c r="C1031" s="14">
        <f t="shared" si="24080"/>
        <v>0</v>
      </c>
      <c r="D1031" s="14"/>
      <c r="E1031" s="20">
        <f t="shared" ref="E1031" si="24125">((7.5/2)-0.5+E1030)*8</f>
        <v>63.2</v>
      </c>
      <c r="F1031" s="51"/>
      <c r="G1031" s="46" t="s">
        <v>134</v>
      </c>
      <c r="H1031" s="38">
        <f t="shared" ref="H1031" si="24126">lunchAdjust(G1026:H1030)</f>
        <v>0</v>
      </c>
      <c r="I1031" s="48" t="s">
        <v>0</v>
      </c>
      <c r="J1031" s="39">
        <f t="shared" ref="J1031" si="24127">SUMPRODUCT(I1026:I1030*J1026:J1030)</f>
        <v>0</v>
      </c>
      <c r="K1031" s="46" t="s">
        <v>134</v>
      </c>
      <c r="L1031" s="38">
        <f t="shared" ref="L1031" si="24128">lunchAdjust(K1026:L1030)</f>
        <v>0</v>
      </c>
      <c r="M1031" s="48" t="s">
        <v>0</v>
      </c>
      <c r="N1031" s="39">
        <f t="shared" ref="N1031" si="24129">SUMPRODUCT(M1026:M1030*N1026:N1030)</f>
        <v>0</v>
      </c>
      <c r="O1031" s="46" t="s">
        <v>134</v>
      </c>
      <c r="P1031" s="38">
        <f t="shared" ref="P1031" si="24130">lunchAdjust(O1026:P1030)</f>
        <v>0</v>
      </c>
      <c r="Q1031" s="48" t="s">
        <v>0</v>
      </c>
      <c r="R1031" s="39">
        <f t="shared" ref="R1031" si="24131">SUMPRODUCT(Q1026:Q1030*R1026:R1030)</f>
        <v>0</v>
      </c>
      <c r="S1031" s="46" t="s">
        <v>134</v>
      </c>
      <c r="T1031" s="38">
        <f t="shared" ref="T1031" si="24132">lunchAdjust(S1026:T1030)</f>
        <v>0</v>
      </c>
      <c r="U1031" s="48" t="s">
        <v>0</v>
      </c>
      <c r="V1031" s="39">
        <f t="shared" ref="V1031" si="24133">SUMPRODUCT(U1026:U1030*V1026:V1030)</f>
        <v>0</v>
      </c>
      <c r="W1031" s="46" t="s">
        <v>134</v>
      </c>
      <c r="X1031" s="38">
        <f t="shared" ref="X1031" si="24134">lunchAdjust(W1026:X1030)</f>
        <v>0</v>
      </c>
      <c r="Y1031" s="48" t="s">
        <v>0</v>
      </c>
      <c r="Z1031" s="39">
        <f t="shared" ref="Z1031" si="24135">SUMPRODUCT(Y1026:Y1030*Z1026:Z1030)</f>
        <v>0</v>
      </c>
      <c r="AA1031" s="46" t="s">
        <v>134</v>
      </c>
      <c r="AB1031" s="38">
        <f t="shared" ref="AB1031" si="24136">lunchAdjust(AA1026:AB1030)</f>
        <v>0</v>
      </c>
      <c r="AC1031" s="48" t="s">
        <v>0</v>
      </c>
      <c r="AD1031" s="39">
        <f t="shared" ref="AD1031" si="24137">SUMPRODUCT(AC1026:AC1030*AD1026:AD1030)</f>
        <v>0</v>
      </c>
      <c r="AE1031" s="46" t="s">
        <v>134</v>
      </c>
      <c r="AF1031" s="38">
        <f t="shared" ref="AF1031" si="24138">lunchAdjust(AE1026:AF1030)</f>
        <v>1</v>
      </c>
      <c r="AG1031" s="48" t="s">
        <v>0</v>
      </c>
      <c r="AH1031" s="39">
        <f t="shared" ref="AH1031" si="24139">SUMPRODUCT(AG1026:AG1030*AH1026:AH1030)</f>
        <v>8</v>
      </c>
      <c r="AI1031" s="46" t="s">
        <v>134</v>
      </c>
      <c r="AJ1031" s="38">
        <f t="shared" ref="AJ1031" si="24140">lunchAdjust(AI1026:AJ1030)</f>
        <v>1</v>
      </c>
      <c r="AK1031" s="48" t="s">
        <v>0</v>
      </c>
      <c r="AL1031" s="39">
        <f t="shared" ref="AL1031" si="24141">SUMPRODUCT(AK1026:AK1030*AL1026:AL1030)</f>
        <v>0</v>
      </c>
      <c r="AM1031" s="46" t="s">
        <v>134</v>
      </c>
      <c r="AN1031" s="38">
        <f t="shared" ref="AN1031" si="24142">lunchAdjust(AM1026:AN1030)</f>
        <v>0</v>
      </c>
      <c r="AO1031" s="48" t="s">
        <v>0</v>
      </c>
      <c r="AP1031" s="39">
        <f t="shared" ref="AP1031" si="24143">SUMPRODUCT(AO1026:AO1030*AP1026:AP1030)</f>
        <v>0</v>
      </c>
      <c r="AQ1031" s="46" t="s">
        <v>134</v>
      </c>
      <c r="AR1031" s="38">
        <f t="shared" ref="AR1031" si="24144">lunchAdjust(AQ1026:AR1030)</f>
        <v>0</v>
      </c>
      <c r="AS1031" s="48" t="s">
        <v>0</v>
      </c>
      <c r="AT1031" s="39">
        <f t="shared" ref="AT1031" si="24145">SUMPRODUCT(AS1026:AS1030*AT1026:AT1030)</f>
        <v>0</v>
      </c>
      <c r="AU1031" s="46" t="s">
        <v>134</v>
      </c>
      <c r="AV1031" s="38">
        <f t="shared" ref="AV1031" si="24146">lunchAdjust(AU1026:AV1030)</f>
        <v>0</v>
      </c>
      <c r="AW1031" s="48" t="s">
        <v>0</v>
      </c>
      <c r="AX1031" s="39">
        <f t="shared" ref="AX1031" si="24147">SUMPRODUCT(AW1026:AW1030*AX1026:AX1030)</f>
        <v>0</v>
      </c>
      <c r="AY1031" s="46" t="s">
        <v>134</v>
      </c>
      <c r="AZ1031" s="38">
        <f t="shared" ref="AZ1031" si="24148">lunchAdjust(AY1026:AZ1030)</f>
        <v>0</v>
      </c>
      <c r="BA1031" s="48" t="s">
        <v>0</v>
      </c>
      <c r="BB1031" s="39">
        <f t="shared" ref="BB1031" si="24149">SUMPRODUCT(BA1026:BA1030*BB1026:BB1030)</f>
        <v>0</v>
      </c>
      <c r="BC1031" s="46" t="s">
        <v>134</v>
      </c>
      <c r="BD1031" s="38">
        <f t="shared" ref="BD1031" si="24150">lunchAdjust(BC1026:BD1030)</f>
        <v>0</v>
      </c>
      <c r="BE1031" s="48" t="s">
        <v>0</v>
      </c>
      <c r="BF1031" s="39">
        <f t="shared" ref="BF1031" si="24151">SUMPRODUCT(BE1026:BE1030*BF1026:BF1030)</f>
        <v>0</v>
      </c>
      <c r="BG1031" s="46" t="s">
        <v>134</v>
      </c>
      <c r="BH1031" s="38">
        <f t="shared" ref="BH1031" si="24152">lunchAdjust(BG1026:BH1030)</f>
        <v>0</v>
      </c>
      <c r="BI1031" s="48" t="s">
        <v>0</v>
      </c>
      <c r="BJ1031" s="39">
        <f t="shared" ref="BJ1031" si="24153">SUMPRODUCT(BI1026:BI1030*BJ1026:BJ1030)</f>
        <v>0</v>
      </c>
      <c r="BK1031" s="46" t="s">
        <v>134</v>
      </c>
      <c r="BL1031" s="38">
        <f t="shared" ref="BL1031" si="24154">lunchAdjust(BK1026:BL1030)</f>
        <v>0</v>
      </c>
      <c r="BM1031" s="48" t="s">
        <v>0</v>
      </c>
      <c r="BN1031" s="39">
        <f t="shared" ref="BN1031" si="24155">SUMPRODUCT(BM1026:BM1030*BN1026:BN1030)</f>
        <v>0</v>
      </c>
      <c r="BO1031" s="46" t="s">
        <v>134</v>
      </c>
      <c r="BP1031" s="38">
        <f t="shared" ref="BP1031" si="24156">lunchAdjust(BO1026:BP1030)</f>
        <v>0</v>
      </c>
      <c r="BQ1031" s="48" t="s">
        <v>0</v>
      </c>
      <c r="BR1031" s="39">
        <f t="shared" ref="BR1031" si="24157">SUMPRODUCT(BQ1026:BQ1030*BR1026:BR1030)</f>
        <v>0</v>
      </c>
      <c r="BS1031" s="46" t="s">
        <v>134</v>
      </c>
      <c r="BT1031" s="38">
        <f t="shared" ref="BT1031" si="24158">lunchAdjust(BS1026:BT1030)</f>
        <v>0</v>
      </c>
      <c r="BU1031" s="48" t="s">
        <v>0</v>
      </c>
      <c r="BV1031" s="39">
        <f t="shared" ref="BV1031" si="24159">SUMPRODUCT(BU1026:BU1030*BV1026:BV1030)</f>
        <v>0</v>
      </c>
      <c r="BW1031" s="46" t="s">
        <v>134</v>
      </c>
      <c r="BX1031" s="38">
        <f t="shared" ref="BX1031" si="24160">lunchAdjust(BW1026:BX1030)</f>
        <v>0</v>
      </c>
      <c r="BY1031" s="48" t="s">
        <v>0</v>
      </c>
      <c r="BZ1031" s="39">
        <f t="shared" ref="BZ1031" si="24161">SUMPRODUCT(BY1026:BY1030*BZ1026:BZ1030)</f>
        <v>0</v>
      </c>
      <c r="CA1031" s="46" t="s">
        <v>134</v>
      </c>
      <c r="CB1031" s="38">
        <f t="shared" ref="CB1031" si="24162">lunchAdjust(CA1026:CB1030)</f>
        <v>0</v>
      </c>
      <c r="CC1031" s="48" t="s">
        <v>0</v>
      </c>
      <c r="CD1031" s="39">
        <f t="shared" ref="CD1031" si="24163">SUMPRODUCT(CC1026:CC1030*CD1026:CD1030)</f>
        <v>0</v>
      </c>
      <c r="CE1031" s="46" t="s">
        <v>134</v>
      </c>
      <c r="CF1031" s="38">
        <f t="shared" ref="CF1031" si="24164">lunchAdjust(CE1026:CF1030)</f>
        <v>0</v>
      </c>
      <c r="CG1031" s="48" t="s">
        <v>0</v>
      </c>
      <c r="CH1031" s="39">
        <f t="shared" ref="CH1031" si="24165">SUMPRODUCT(CG1026:CG1030*CH1026:CH1030)</f>
        <v>0</v>
      </c>
    </row>
    <row r="1032" spans="1:86" ht="15.75" thickBot="1" x14ac:dyDescent="0.3">
      <c r="A1032" s="58" t="s">
        <v>121</v>
      </c>
      <c r="B1032" s="59">
        <f t="shared" ref="B1032" ca="1" si="24166">roleHours(G1026:CH1032, "OUT")</f>
        <v>0</v>
      </c>
      <c r="C1032" s="54" t="s">
        <v>137</v>
      </c>
      <c r="D1032" s="22">
        <f t="shared" ref="D1032" ca="1" si="24167">roleHours(G1026:CH1032, "PTO")</f>
        <v>8</v>
      </c>
      <c r="E1032" s="23">
        <f t="shared" ref="E1032" ca="1" si="24168">E1031-B1027</f>
        <v>55.2</v>
      </c>
      <c r="F1032" s="52"/>
      <c r="G1032" s="47" t="s">
        <v>39</v>
      </c>
      <c r="H1032" s="40">
        <f t="shared" ref="H1032:H1095" si="24169">SUMPRODUCT(I1026:I1030*(H1026:H1030="PTO"))+SUMPRODUCT(I1026:I1030*(H1026:H1030="HOL"))</f>
        <v>0</v>
      </c>
      <c r="I1032" s="49" t="s">
        <v>135</v>
      </c>
      <c r="J1032" s="41">
        <f t="shared" ref="J1032" si="24170">J1031*G$4</f>
        <v>0</v>
      </c>
      <c r="K1032" s="47" t="s">
        <v>39</v>
      </c>
      <c r="L1032" s="40">
        <f t="shared" ref="L1032" si="24171">SUMPRODUCT(M1026:M1030*(L1026:L1030="PTO"))+SUMPRODUCT(M1026:M1030*(L1026:L1030="HOL"))</f>
        <v>0</v>
      </c>
      <c r="M1032" s="49" t="s">
        <v>135</v>
      </c>
      <c r="N1032" s="41">
        <f t="shared" ref="N1032" si="24172">N1031*K$4</f>
        <v>0</v>
      </c>
      <c r="O1032" s="47" t="s">
        <v>39</v>
      </c>
      <c r="P1032" s="40">
        <f t="shared" ref="P1032" si="24173">SUMPRODUCT(Q1026:Q1030*(P1026:P1030="PTO"))+SUMPRODUCT(Q1026:Q1030*(P1026:P1030="HOL"))</f>
        <v>0</v>
      </c>
      <c r="Q1032" s="49" t="s">
        <v>135</v>
      </c>
      <c r="R1032" s="41">
        <f t="shared" ref="R1032" si="24174">R1031*O$4</f>
        <v>0</v>
      </c>
      <c r="S1032" s="47" t="s">
        <v>39</v>
      </c>
      <c r="T1032" s="40">
        <f t="shared" ref="T1032" si="24175">SUMPRODUCT(U1026:U1030*(T1026:T1030="PTO"))+SUMPRODUCT(U1026:U1030*(T1026:T1030="HOL"))</f>
        <v>0</v>
      </c>
      <c r="U1032" s="49" t="s">
        <v>135</v>
      </c>
      <c r="V1032" s="41">
        <f t="shared" ref="V1032" si="24176">V1031*S$4</f>
        <v>0</v>
      </c>
      <c r="W1032" s="47" t="s">
        <v>39</v>
      </c>
      <c r="X1032" s="40">
        <f t="shared" ref="X1032" si="24177">SUMPRODUCT(Y1026:Y1030*(X1026:X1030="PTO"))+SUMPRODUCT(Y1026:Y1030*(X1026:X1030="HOL"))</f>
        <v>0</v>
      </c>
      <c r="Y1032" s="49" t="s">
        <v>135</v>
      </c>
      <c r="Z1032" s="41">
        <f t="shared" ref="Z1032" si="24178">Z1031*W$4</f>
        <v>0</v>
      </c>
      <c r="AA1032" s="47" t="s">
        <v>39</v>
      </c>
      <c r="AB1032" s="40">
        <f t="shared" ref="AB1032" si="24179">SUMPRODUCT(AC1026:AC1030*(AB1026:AB1030="PTO"))+SUMPRODUCT(AC1026:AC1030*(AB1026:AB1030="HOL"))</f>
        <v>0</v>
      </c>
      <c r="AC1032" s="49" t="s">
        <v>135</v>
      </c>
      <c r="AD1032" s="41">
        <f t="shared" ref="AD1032" si="24180">AD1031*AA$4</f>
        <v>0</v>
      </c>
      <c r="AE1032" s="47" t="s">
        <v>39</v>
      </c>
      <c r="AF1032" s="40">
        <f t="shared" ref="AF1032" si="24181">SUMPRODUCT(AG1026:AG1030*(AF1026:AF1030="PTO"))+SUMPRODUCT(AG1026:AG1030*(AF1026:AF1030="HOL"))</f>
        <v>0</v>
      </c>
      <c r="AG1032" s="49" t="s">
        <v>135</v>
      </c>
      <c r="AH1032" s="41">
        <f t="shared" ref="AH1032" si="24182">AH1031*AE$4</f>
        <v>8</v>
      </c>
      <c r="AI1032" s="47" t="s">
        <v>39</v>
      </c>
      <c r="AJ1032" s="40">
        <f t="shared" ref="AJ1032" si="24183">SUMPRODUCT(AK1026:AK1030*(AJ1026:AJ1030="PTO"))+SUMPRODUCT(AK1026:AK1030*(AJ1026:AJ1030="HOL"))</f>
        <v>8</v>
      </c>
      <c r="AK1032" s="49" t="s">
        <v>135</v>
      </c>
      <c r="AL1032" s="41">
        <f>AL1031*AI$4</f>
        <v>0</v>
      </c>
      <c r="AM1032" s="47" t="s">
        <v>39</v>
      </c>
      <c r="AN1032" s="40">
        <f t="shared" ref="AN1032" si="24184">SUMPRODUCT(AO1026:AO1030*(AN1026:AN1030="PTO"))+SUMPRODUCT(AO1026:AO1030*(AN1026:AN1030="HOL"))</f>
        <v>0</v>
      </c>
      <c r="AO1032" s="49" t="s">
        <v>135</v>
      </c>
      <c r="AP1032" s="41">
        <f t="shared" ref="AP1032" si="24185">AP1031*AM$4</f>
        <v>0</v>
      </c>
      <c r="AQ1032" s="47" t="s">
        <v>39</v>
      </c>
      <c r="AR1032" s="40">
        <f t="shared" ref="AR1032" si="24186">SUMPRODUCT(AS1026:AS1030*(AR1026:AR1030="PTO"))+SUMPRODUCT(AS1026:AS1030*(AR1026:AR1030="HOL"))</f>
        <v>0</v>
      </c>
      <c r="AS1032" s="49" t="s">
        <v>135</v>
      </c>
      <c r="AT1032" s="41">
        <f t="shared" ref="AT1032" si="24187">AT1031*AQ$4</f>
        <v>0</v>
      </c>
      <c r="AU1032" s="47" t="s">
        <v>39</v>
      </c>
      <c r="AV1032" s="40">
        <f t="shared" ref="AV1032" si="24188">SUMPRODUCT(AW1026:AW1030*(AV1026:AV1030="PTO"))+SUMPRODUCT(AW1026:AW1030*(AV1026:AV1030="HOL"))</f>
        <v>0</v>
      </c>
      <c r="AW1032" s="49" t="s">
        <v>135</v>
      </c>
      <c r="AX1032" s="41">
        <f>AX1031*AU$4</f>
        <v>0</v>
      </c>
      <c r="AY1032" s="47" t="s">
        <v>39</v>
      </c>
      <c r="AZ1032" s="40">
        <f t="shared" ref="AZ1032" si="24189">SUMPRODUCT(BA1026:BA1030*(AZ1026:AZ1030="PTO"))+SUMPRODUCT(BA1026:BA1030*(AZ1026:AZ1030="HOL"))</f>
        <v>0</v>
      </c>
      <c r="BA1032" s="49" t="s">
        <v>135</v>
      </c>
      <c r="BB1032" s="41">
        <f>BB1031*AY$4</f>
        <v>0</v>
      </c>
      <c r="BC1032" s="47" t="s">
        <v>39</v>
      </c>
      <c r="BD1032" s="40">
        <f t="shared" ref="BD1032" si="24190">SUMPRODUCT(BE1026:BE1030*(BD1026:BD1030="PTO"))+SUMPRODUCT(BE1026:BE1030*(BD1026:BD1030="HOL"))</f>
        <v>0</v>
      </c>
      <c r="BE1032" s="49" t="s">
        <v>135</v>
      </c>
      <c r="BF1032" s="41">
        <f>BF1031*BC$4</f>
        <v>0</v>
      </c>
      <c r="BG1032" s="47" t="s">
        <v>39</v>
      </c>
      <c r="BH1032" s="40">
        <f t="shared" ref="BH1032" si="24191">SUMPRODUCT(BI1026:BI1030*(BH1026:BH1030="PTO"))+SUMPRODUCT(BI1026:BI1030*(BH1026:BH1030="HOL"))</f>
        <v>0</v>
      </c>
      <c r="BI1032" s="49" t="s">
        <v>135</v>
      </c>
      <c r="BJ1032" s="41">
        <f>BJ1031*BG$4</f>
        <v>0</v>
      </c>
      <c r="BK1032" s="47" t="s">
        <v>39</v>
      </c>
      <c r="BL1032" s="40">
        <f t="shared" ref="BL1032" si="24192">SUMPRODUCT(BM1026:BM1030*(BL1026:BL1030="PTO"))+SUMPRODUCT(BM1026:BM1030*(BL1026:BL1030="HOL"))</f>
        <v>0</v>
      </c>
      <c r="BM1032" s="49" t="s">
        <v>135</v>
      </c>
      <c r="BN1032" s="41">
        <f>BN1031*BK$4</f>
        <v>0</v>
      </c>
      <c r="BO1032" s="47" t="s">
        <v>39</v>
      </c>
      <c r="BP1032" s="40">
        <f t="shared" ref="BP1032" si="24193">SUMPRODUCT(BQ1026:BQ1030*(BP1026:BP1030="PTO"))+SUMPRODUCT(BQ1026:BQ1030*(BP1026:BP1030="HOL"))</f>
        <v>0</v>
      </c>
      <c r="BQ1032" s="49" t="s">
        <v>135</v>
      </c>
      <c r="BR1032" s="41">
        <f t="shared" ref="BR1032" si="24194">BR1031*BO$4</f>
        <v>0</v>
      </c>
      <c r="BS1032" s="47" t="s">
        <v>39</v>
      </c>
      <c r="BT1032" s="40">
        <f t="shared" ref="BT1032" si="24195">SUMPRODUCT(BU1026:BU1030*(BT1026:BT1030="PTO"))+SUMPRODUCT(BU1026:BU1030*(BT1026:BT1030="HOL"))</f>
        <v>0</v>
      </c>
      <c r="BU1032" s="49" t="s">
        <v>135</v>
      </c>
      <c r="BV1032" s="41">
        <f t="shared" ref="BV1032" si="24196">BV1031*BS$4</f>
        <v>0</v>
      </c>
      <c r="BW1032" s="47" t="s">
        <v>39</v>
      </c>
      <c r="BX1032" s="40">
        <f t="shared" ref="BX1032" si="24197">SUMPRODUCT(BY1026:BY1030*(BX1026:BX1030="PTO"))+SUMPRODUCT(BY1026:BY1030*(BX1026:BX1030="HOL"))</f>
        <v>0</v>
      </c>
      <c r="BY1032" s="49" t="s">
        <v>135</v>
      </c>
      <c r="BZ1032" s="41">
        <f t="shared" ref="BZ1032" si="24198">BZ1031*BW$4</f>
        <v>0</v>
      </c>
      <c r="CA1032" s="47" t="s">
        <v>39</v>
      </c>
      <c r="CB1032" s="40">
        <f t="shared" ref="CB1032" si="24199">SUMPRODUCT(CC1026:CC1030*(CB1026:CB1030="PTO"))+SUMPRODUCT(CC1026:CC1030*(CB1026:CB1030="HOL"))</f>
        <v>0</v>
      </c>
      <c r="CC1032" s="49" t="s">
        <v>135</v>
      </c>
      <c r="CD1032" s="41">
        <f t="shared" ref="CD1032" si="24200">CD1031*CA$4</f>
        <v>0</v>
      </c>
      <c r="CE1032" s="47" t="s">
        <v>39</v>
      </c>
      <c r="CF1032" s="40">
        <f t="shared" ref="CF1032" si="24201">SUMPRODUCT(CG1026:CG1030*(CF1026:CF1030="PTO"))+SUMPRODUCT(CG1026:CG1030*(CF1026:CF1030="HOL"))</f>
        <v>0</v>
      </c>
      <c r="CG1032" s="49" t="s">
        <v>135</v>
      </c>
      <c r="CH1032" s="41">
        <f t="shared" ref="CH1032" si="24202">CH1031*CE$4</f>
        <v>0</v>
      </c>
    </row>
    <row r="1033" spans="1:86" x14ac:dyDescent="0.25">
      <c r="A1033" s="70" t="s">
        <v>133</v>
      </c>
      <c r="B1033" s="71">
        <f t="shared" ref="B1033" ca="1" si="24203">D1033-B1034</f>
        <v>0</v>
      </c>
      <c r="C1033" s="72" t="s">
        <v>122</v>
      </c>
      <c r="D1033" s="71">
        <f>IFERROR(INDEX(Holidays[FTE], MATCH(Entry!E1033, Holidays[Date], 0)), 1)*8*INDEX(FTEguide[[1]:[12]], MATCH(Entry!E1034, FTEguide[Weekday], 0), IF(Entry!E1036&gt;0, Entry!E1036, MONTH(Entry!E1033)))</f>
        <v>0</v>
      </c>
      <c r="E1033" s="60">
        <f t="shared" si="23686"/>
        <v>43975</v>
      </c>
      <c r="F1033" s="50" t="s">
        <v>128</v>
      </c>
      <c r="G1033" s="34"/>
      <c r="H1033" s="35"/>
      <c r="I1033" s="42">
        <f t="shared" ref="I1033" si="24204">parseTime(G1033)-(H1038=INT(RIGHT($F1033, 1)))</f>
        <v>0</v>
      </c>
      <c r="J1033" s="43">
        <f t="shared" ref="J1033:J1037" si="24205">isClocked(H1033)</f>
        <v>0</v>
      </c>
      <c r="K1033" s="34"/>
      <c r="L1033" s="35"/>
      <c r="M1033" s="42">
        <f t="shared" ref="M1033" si="24206">parseTime(K1033)-(L1038=INT(RIGHT($F1033, 1)))</f>
        <v>0</v>
      </c>
      <c r="N1033" s="43">
        <f t="shared" ref="N1033:N1037" si="24207">isClocked(L1033)</f>
        <v>0</v>
      </c>
      <c r="O1033" s="34"/>
      <c r="P1033" s="35"/>
      <c r="Q1033" s="42">
        <f t="shared" ref="Q1033" si="24208">parseTime(O1033)-(P1038=INT(RIGHT($F1033, 1)))</f>
        <v>0</v>
      </c>
      <c r="R1033" s="43">
        <f t="shared" ref="R1033:R1037" si="24209">isClocked(P1033)</f>
        <v>0</v>
      </c>
      <c r="S1033" s="34"/>
      <c r="T1033" s="35"/>
      <c r="U1033" s="42">
        <f t="shared" ref="U1033" si="24210">parseTime(S1033)-(T1038=INT(RIGHT($F1033, 1)))</f>
        <v>0</v>
      </c>
      <c r="V1033" s="43">
        <f t="shared" ref="V1033:V1037" si="24211">isClocked(T1033)</f>
        <v>0</v>
      </c>
      <c r="W1033" s="34"/>
      <c r="X1033" s="35"/>
      <c r="Y1033" s="42">
        <f t="shared" ref="Y1033" si="24212">parseTime(W1033)-(X1038=INT(RIGHT($F1033, 1)))</f>
        <v>0</v>
      </c>
      <c r="Z1033" s="43">
        <f t="shared" ref="Z1033:Z1037" si="24213">isClocked(X1033)</f>
        <v>0</v>
      </c>
      <c r="AA1033" s="34"/>
      <c r="AB1033" s="35"/>
      <c r="AC1033" s="42">
        <f t="shared" ref="AC1033" si="24214">parseTime(AA1033)-(AB1038=INT(RIGHT($F1033, 1)))</f>
        <v>0</v>
      </c>
      <c r="AD1033" s="43">
        <f t="shared" ref="AD1033:AD1037" si="24215">isClocked(AB1033)</f>
        <v>0</v>
      </c>
      <c r="AE1033" s="34"/>
      <c r="AF1033" s="35"/>
      <c r="AG1033" s="42">
        <f t="shared" ref="AG1033" si="24216">parseTime(AE1033)-(AF1038=INT(RIGHT($F1033, 1)))</f>
        <v>0</v>
      </c>
      <c r="AH1033" s="43">
        <f t="shared" ref="AH1033:AH1037" si="24217">isClocked(AF1033)</f>
        <v>0</v>
      </c>
      <c r="AI1033" s="34"/>
      <c r="AJ1033" s="35"/>
      <c r="AK1033" s="42">
        <f>parseTime(AI1033)-(AJ1038=INT(RIGHT($F1033, 1)))</f>
        <v>0</v>
      </c>
      <c r="AL1033" s="43">
        <f t="shared" ref="AL1033:AL1037" si="24218">isClocked(AJ1033)</f>
        <v>0</v>
      </c>
      <c r="AM1033" s="34"/>
      <c r="AN1033" s="35"/>
      <c r="AO1033" s="42">
        <f t="shared" ref="AO1033" si="24219">parseTime(AM1033)-(AN1038=INT(RIGHT($F1033, 1)))</f>
        <v>0</v>
      </c>
      <c r="AP1033" s="43">
        <f t="shared" ref="AP1033:AP1037" si="24220">isClocked(AN1033)</f>
        <v>0</v>
      </c>
      <c r="AQ1033" s="34"/>
      <c r="AR1033" s="35"/>
      <c r="AS1033" s="42">
        <f t="shared" ref="AS1033" si="24221">parseTime(AQ1033)-(AR1038=INT(RIGHT($F1033, 1)))</f>
        <v>0</v>
      </c>
      <c r="AT1033" s="43">
        <f t="shared" ref="AT1033:AT1037" si="24222">isClocked(AR1033)</f>
        <v>0</v>
      </c>
      <c r="AU1033" s="34"/>
      <c r="AV1033" s="35"/>
      <c r="AW1033" s="42">
        <f>parseTime(AU1033)-(AV1038=INT(RIGHT($F1033, 1)))</f>
        <v>0</v>
      </c>
      <c r="AX1033" s="43">
        <f t="shared" ref="AX1033:AX1037" si="24223">isClocked(AV1033)</f>
        <v>0</v>
      </c>
      <c r="AY1033" s="34"/>
      <c r="AZ1033" s="35"/>
      <c r="BA1033" s="42">
        <f>parseTime(AY1033)-(AZ1038=INT(RIGHT($F1033, 1)))</f>
        <v>0</v>
      </c>
      <c r="BB1033" s="43">
        <f t="shared" ref="BB1033:BB1037" si="24224">isClocked(AZ1033)</f>
        <v>0</v>
      </c>
      <c r="BC1033" s="34"/>
      <c r="BD1033" s="35"/>
      <c r="BE1033" s="42">
        <f>parseTime(BC1033)-(BD1038=INT(RIGHT($F1033, 1)))</f>
        <v>0</v>
      </c>
      <c r="BF1033" s="43">
        <f t="shared" ref="BF1033:BF1037" si="24225">isClocked(BD1033)</f>
        <v>0</v>
      </c>
      <c r="BG1033" s="34"/>
      <c r="BH1033" s="35"/>
      <c r="BI1033" s="42">
        <f>parseTime(BG1033)-(BH1038=INT(RIGHT($F1033, 1)))</f>
        <v>0</v>
      </c>
      <c r="BJ1033" s="43">
        <f t="shared" ref="BJ1033:BJ1037" si="24226">isClocked(BH1033)</f>
        <v>0</v>
      </c>
      <c r="BK1033" s="34"/>
      <c r="BL1033" s="35"/>
      <c r="BM1033" s="42">
        <f>parseTime(BK1033)-(BL1038=INT(RIGHT($F1033, 1)))</f>
        <v>0</v>
      </c>
      <c r="BN1033" s="43">
        <f t="shared" ref="BN1033:BN1037" si="24227">isClocked(BL1033)</f>
        <v>0</v>
      </c>
      <c r="BO1033" s="34"/>
      <c r="BP1033" s="35"/>
      <c r="BQ1033" s="42">
        <f t="shared" ref="BQ1033" si="24228">parseTime(BO1033)-(BP1038=INT(RIGHT($F1033, 1)))</f>
        <v>0</v>
      </c>
      <c r="BR1033" s="43">
        <f t="shared" ref="BR1033:BR1037" si="24229">isClocked(BP1033)</f>
        <v>0</v>
      </c>
      <c r="BS1033" s="34"/>
      <c r="BT1033" s="35"/>
      <c r="BU1033" s="42">
        <f t="shared" ref="BU1033" si="24230">parseTime(BS1033)-(BT1038=INT(RIGHT($F1033, 1)))</f>
        <v>0</v>
      </c>
      <c r="BV1033" s="43">
        <f t="shared" ref="BV1033:BV1037" si="24231">isClocked(BT1033)</f>
        <v>0</v>
      </c>
      <c r="BW1033" s="34"/>
      <c r="BX1033" s="35"/>
      <c r="BY1033" s="42">
        <f t="shared" ref="BY1033" si="24232">parseTime(BW1033)-(BX1038=INT(RIGHT($F1033, 1)))</f>
        <v>0</v>
      </c>
      <c r="BZ1033" s="43">
        <f t="shared" ref="BZ1033:BZ1037" si="24233">isClocked(BX1033)</f>
        <v>0</v>
      </c>
      <c r="CA1033" s="34"/>
      <c r="CB1033" s="35"/>
      <c r="CC1033" s="42">
        <f t="shared" ref="CC1033" si="24234">parseTime(CA1033)-(CB1038=INT(RIGHT($F1033, 1)))</f>
        <v>0</v>
      </c>
      <c r="CD1033" s="43">
        <f t="shared" ref="CD1033:CD1037" si="24235">isClocked(CB1033)</f>
        <v>0</v>
      </c>
      <c r="CE1033" s="34"/>
      <c r="CF1033" s="35"/>
      <c r="CG1033" s="42">
        <f t="shared" ref="CG1033" si="24236">parseTime(CE1033)-(CF1038=INT(RIGHT($F1033, 1)))</f>
        <v>0</v>
      </c>
      <c r="CH1033" s="43">
        <f t="shared" ref="CH1033:CH1037" si="24237">isClocked(CF1033)</f>
        <v>0</v>
      </c>
    </row>
    <row r="1034" spans="1:86" x14ac:dyDescent="0.25">
      <c r="A1034" s="56" t="s">
        <v>0</v>
      </c>
      <c r="B1034" s="57">
        <f t="shared" ca="1" si="23202"/>
        <v>0</v>
      </c>
      <c r="C1034" s="14" t="s">
        <v>252</v>
      </c>
      <c r="D1034" s="14">
        <f t="shared" si="22685"/>
        <v>53.7</v>
      </c>
      <c r="E1034" s="55" t="str">
        <f t="shared" si="23203"/>
        <v>Sunday</v>
      </c>
      <c r="F1034" s="51" t="s">
        <v>129</v>
      </c>
      <c r="G1034" s="36"/>
      <c r="H1034" s="37"/>
      <c r="I1034" s="44">
        <f t="shared" ref="I1034" si="24238">parseTime(G1034)-(H1038=INT(RIGHT($F1034, 1)))</f>
        <v>0</v>
      </c>
      <c r="J1034" s="45">
        <f t="shared" si="24205"/>
        <v>0</v>
      </c>
      <c r="K1034" s="36"/>
      <c r="L1034" s="37"/>
      <c r="M1034" s="44">
        <f t="shared" ref="M1034" si="24239">parseTime(K1034)-(L1038=INT(RIGHT($F1034, 1)))</f>
        <v>0</v>
      </c>
      <c r="N1034" s="45">
        <f t="shared" si="24207"/>
        <v>0</v>
      </c>
      <c r="O1034" s="36"/>
      <c r="P1034" s="37"/>
      <c r="Q1034" s="44">
        <f t="shared" ref="Q1034" si="24240">parseTime(O1034)-(P1038=INT(RIGHT($F1034, 1)))</f>
        <v>0</v>
      </c>
      <c r="R1034" s="45">
        <f t="shared" si="24209"/>
        <v>0</v>
      </c>
      <c r="S1034" s="36"/>
      <c r="T1034" s="37"/>
      <c r="U1034" s="44">
        <f t="shared" ref="U1034" si="24241">parseTime(S1034)-(T1038=INT(RIGHT($F1034, 1)))</f>
        <v>0</v>
      </c>
      <c r="V1034" s="45">
        <f t="shared" si="24211"/>
        <v>0</v>
      </c>
      <c r="W1034" s="36"/>
      <c r="X1034" s="37"/>
      <c r="Y1034" s="44">
        <f t="shared" ref="Y1034" si="24242">parseTime(W1034)-(X1038=INT(RIGHT($F1034, 1)))</f>
        <v>0</v>
      </c>
      <c r="Z1034" s="45">
        <f t="shared" si="24213"/>
        <v>0</v>
      </c>
      <c r="AA1034" s="36"/>
      <c r="AB1034" s="37"/>
      <c r="AC1034" s="44">
        <f t="shared" ref="AC1034" si="24243">parseTime(AA1034)-(AB1038=INT(RIGHT($F1034, 1)))</f>
        <v>0</v>
      </c>
      <c r="AD1034" s="45">
        <f t="shared" si="24215"/>
        <v>0</v>
      </c>
      <c r="AE1034" s="36"/>
      <c r="AF1034" s="37"/>
      <c r="AG1034" s="44">
        <f t="shared" ref="AG1034" si="24244">parseTime(AE1034)-(AF1038=INT(RIGHT($F1034, 1)))</f>
        <v>0</v>
      </c>
      <c r="AH1034" s="45">
        <f t="shared" si="24217"/>
        <v>0</v>
      </c>
      <c r="AI1034" s="36"/>
      <c r="AJ1034" s="37"/>
      <c r="AK1034" s="44">
        <f>parseTime(AI1034)-(AJ1038=INT(RIGHT($F1034, 1)))</f>
        <v>0</v>
      </c>
      <c r="AL1034" s="45">
        <f t="shared" si="24218"/>
        <v>0</v>
      </c>
      <c r="AM1034" s="36"/>
      <c r="AN1034" s="37"/>
      <c r="AO1034" s="44">
        <f t="shared" ref="AO1034" si="24245">parseTime(AM1034)-(AN1038=INT(RIGHT($F1034, 1)))</f>
        <v>0</v>
      </c>
      <c r="AP1034" s="45">
        <f t="shared" si="24220"/>
        <v>0</v>
      </c>
      <c r="AQ1034" s="36"/>
      <c r="AR1034" s="37"/>
      <c r="AS1034" s="44">
        <f t="shared" ref="AS1034" si="24246">parseTime(AQ1034)-(AR1038=INT(RIGHT($F1034, 1)))</f>
        <v>0</v>
      </c>
      <c r="AT1034" s="45">
        <f t="shared" si="24222"/>
        <v>0</v>
      </c>
      <c r="AU1034" s="36"/>
      <c r="AV1034" s="37"/>
      <c r="AW1034" s="44">
        <f>parseTime(AU1034)-(AV1038=INT(RIGHT($F1034, 1)))</f>
        <v>0</v>
      </c>
      <c r="AX1034" s="45">
        <f t="shared" si="24223"/>
        <v>0</v>
      </c>
      <c r="AY1034" s="36"/>
      <c r="AZ1034" s="37"/>
      <c r="BA1034" s="44">
        <f>parseTime(AY1034)-(AZ1038=INT(RIGHT($F1034, 1)))</f>
        <v>0</v>
      </c>
      <c r="BB1034" s="45">
        <f t="shared" si="24224"/>
        <v>0</v>
      </c>
      <c r="BC1034" s="36"/>
      <c r="BD1034" s="37"/>
      <c r="BE1034" s="44">
        <f>parseTime(BC1034)-(BD1038=INT(RIGHT($F1034, 1)))</f>
        <v>0</v>
      </c>
      <c r="BF1034" s="45">
        <f t="shared" si="24225"/>
        <v>0</v>
      </c>
      <c r="BG1034" s="36"/>
      <c r="BH1034" s="37"/>
      <c r="BI1034" s="44">
        <f>parseTime(BG1034)-(BH1038=INT(RIGHT($F1034, 1)))</f>
        <v>0</v>
      </c>
      <c r="BJ1034" s="45">
        <f t="shared" si="24226"/>
        <v>0</v>
      </c>
      <c r="BK1034" s="36"/>
      <c r="BL1034" s="37"/>
      <c r="BM1034" s="44">
        <f>parseTime(BK1034)-(BL1038=INT(RIGHT($F1034, 1)))</f>
        <v>0</v>
      </c>
      <c r="BN1034" s="45">
        <f t="shared" si="24227"/>
        <v>0</v>
      </c>
      <c r="BO1034" s="36"/>
      <c r="BP1034" s="37"/>
      <c r="BQ1034" s="44">
        <f t="shared" ref="BQ1034" si="24247">parseTime(BO1034)-(BP1038=INT(RIGHT($F1034, 1)))</f>
        <v>0</v>
      </c>
      <c r="BR1034" s="45">
        <f t="shared" si="24229"/>
        <v>0</v>
      </c>
      <c r="BS1034" s="36"/>
      <c r="BT1034" s="37"/>
      <c r="BU1034" s="44">
        <f t="shared" ref="BU1034" si="24248">parseTime(BS1034)-(BT1038=INT(RIGHT($F1034, 1)))</f>
        <v>0</v>
      </c>
      <c r="BV1034" s="45">
        <f t="shared" si="24231"/>
        <v>0</v>
      </c>
      <c r="BW1034" s="36"/>
      <c r="BX1034" s="37"/>
      <c r="BY1034" s="44">
        <f t="shared" ref="BY1034" si="24249">parseTime(BW1034)-(BX1038=INT(RIGHT($F1034, 1)))</f>
        <v>0</v>
      </c>
      <c r="BZ1034" s="45">
        <f t="shared" si="24233"/>
        <v>0</v>
      </c>
      <c r="CA1034" s="36"/>
      <c r="CB1034" s="37"/>
      <c r="CC1034" s="44">
        <f t="shared" ref="CC1034" si="24250">parseTime(CA1034)-(CB1038=INT(RIGHT($F1034, 1)))</f>
        <v>0</v>
      </c>
      <c r="CD1034" s="45">
        <f t="shared" si="24235"/>
        <v>0</v>
      </c>
      <c r="CE1034" s="36"/>
      <c r="CF1034" s="37"/>
      <c r="CG1034" s="44">
        <f t="shared" ref="CG1034" si="24251">parseTime(CE1034)-(CF1038=INT(RIGHT($F1034, 1)))</f>
        <v>0</v>
      </c>
      <c r="CH1034" s="45">
        <f t="shared" si="24237"/>
        <v>0</v>
      </c>
    </row>
    <row r="1035" spans="1:86" x14ac:dyDescent="0.25">
      <c r="A1035" s="56" t="s">
        <v>117</v>
      </c>
      <c r="B1035" s="57">
        <f t="shared" ref="B1035" ca="1" si="24252">roleHours(G1033:CH1039, "MFD")</f>
        <v>0</v>
      </c>
      <c r="C1035" s="14">
        <f t="shared" ref="C1035:C1038" ca="1" si="24253">B1035/8</f>
        <v>0</v>
      </c>
      <c r="D1035" s="14">
        <f t="shared" ref="D1035" ca="1" si="24254">B1034-D1034</f>
        <v>-53.7</v>
      </c>
      <c r="E1035" s="20" t="s">
        <v>127</v>
      </c>
      <c r="F1035" s="51" t="s">
        <v>130</v>
      </c>
      <c r="G1035" s="36"/>
      <c r="H1035" s="37"/>
      <c r="I1035" s="44">
        <f t="shared" ref="I1035" si="24255">parseTime(G1035)-(H1038=INT(RIGHT($F1035, 1)))</f>
        <v>0</v>
      </c>
      <c r="J1035" s="45">
        <f t="shared" si="24205"/>
        <v>0</v>
      </c>
      <c r="K1035" s="36"/>
      <c r="L1035" s="37"/>
      <c r="M1035" s="44">
        <f t="shared" ref="M1035" si="24256">parseTime(K1035)-(L1038=INT(RIGHT($F1035, 1)))</f>
        <v>0</v>
      </c>
      <c r="N1035" s="45">
        <f t="shared" si="24207"/>
        <v>0</v>
      </c>
      <c r="O1035" s="36"/>
      <c r="P1035" s="37"/>
      <c r="Q1035" s="44">
        <f t="shared" ref="Q1035" si="24257">parseTime(O1035)-(P1038=INT(RIGHT($F1035, 1)))</f>
        <v>0</v>
      </c>
      <c r="R1035" s="45">
        <f t="shared" si="24209"/>
        <v>0</v>
      </c>
      <c r="S1035" s="36"/>
      <c r="T1035" s="37"/>
      <c r="U1035" s="44">
        <f t="shared" ref="U1035" si="24258">parseTime(S1035)-(T1038=INT(RIGHT($F1035, 1)))</f>
        <v>0</v>
      </c>
      <c r="V1035" s="45">
        <f t="shared" si="24211"/>
        <v>0</v>
      </c>
      <c r="W1035" s="36"/>
      <c r="X1035" s="37"/>
      <c r="Y1035" s="44">
        <f t="shared" ref="Y1035" si="24259">parseTime(W1035)-(X1038=INT(RIGHT($F1035, 1)))</f>
        <v>0</v>
      </c>
      <c r="Z1035" s="45">
        <f t="shared" si="24213"/>
        <v>0</v>
      </c>
      <c r="AA1035" s="36"/>
      <c r="AB1035" s="37"/>
      <c r="AC1035" s="44">
        <f t="shared" ref="AC1035" si="24260">parseTime(AA1035)-(AB1038=INT(RIGHT($F1035, 1)))</f>
        <v>0</v>
      </c>
      <c r="AD1035" s="45">
        <f t="shared" si="24215"/>
        <v>0</v>
      </c>
      <c r="AE1035" s="36"/>
      <c r="AF1035" s="37"/>
      <c r="AG1035" s="44">
        <f t="shared" ref="AG1035" si="24261">parseTime(AE1035)-(AF1038=INT(RIGHT($F1035, 1)))</f>
        <v>0</v>
      </c>
      <c r="AH1035" s="45">
        <f t="shared" si="24217"/>
        <v>0</v>
      </c>
      <c r="AI1035" s="36"/>
      <c r="AJ1035" s="37"/>
      <c r="AK1035" s="44">
        <f>parseTime(AI1035)-(AJ1038=INT(RIGHT($F1035, 1)))</f>
        <v>0</v>
      </c>
      <c r="AL1035" s="45">
        <f t="shared" si="24218"/>
        <v>0</v>
      </c>
      <c r="AM1035" s="36"/>
      <c r="AN1035" s="37"/>
      <c r="AO1035" s="44">
        <f t="shared" ref="AO1035" si="24262">parseTime(AM1035)-(AN1038=INT(RIGHT($F1035, 1)))</f>
        <v>0</v>
      </c>
      <c r="AP1035" s="45">
        <f t="shared" si="24220"/>
        <v>0</v>
      </c>
      <c r="AQ1035" s="36"/>
      <c r="AR1035" s="37"/>
      <c r="AS1035" s="44">
        <f t="shared" ref="AS1035" si="24263">parseTime(AQ1035)-(AR1038=INT(RIGHT($F1035, 1)))</f>
        <v>0</v>
      </c>
      <c r="AT1035" s="45">
        <f t="shared" si="24222"/>
        <v>0</v>
      </c>
      <c r="AU1035" s="36"/>
      <c r="AV1035" s="37"/>
      <c r="AW1035" s="44">
        <f>parseTime(AU1035)-(AV1038=INT(RIGHT($F1035, 1)))</f>
        <v>0</v>
      </c>
      <c r="AX1035" s="45">
        <f t="shared" si="24223"/>
        <v>0</v>
      </c>
      <c r="AY1035" s="36"/>
      <c r="AZ1035" s="37"/>
      <c r="BA1035" s="44">
        <f>parseTime(AY1035)-(AZ1038=INT(RIGHT($F1035, 1)))</f>
        <v>0</v>
      </c>
      <c r="BB1035" s="45">
        <f t="shared" si="24224"/>
        <v>0</v>
      </c>
      <c r="BC1035" s="36"/>
      <c r="BD1035" s="37"/>
      <c r="BE1035" s="44">
        <f>parseTime(BC1035)-(BD1038=INT(RIGHT($F1035, 1)))</f>
        <v>0</v>
      </c>
      <c r="BF1035" s="45">
        <f t="shared" si="24225"/>
        <v>0</v>
      </c>
      <c r="BG1035" s="36"/>
      <c r="BH1035" s="37"/>
      <c r="BI1035" s="44">
        <f>parseTime(BG1035)-(BH1038=INT(RIGHT($F1035, 1)))</f>
        <v>0</v>
      </c>
      <c r="BJ1035" s="45">
        <f t="shared" si="24226"/>
        <v>0</v>
      </c>
      <c r="BK1035" s="36"/>
      <c r="BL1035" s="37"/>
      <c r="BM1035" s="44">
        <f>parseTime(BK1035)-(BL1038=INT(RIGHT($F1035, 1)))</f>
        <v>0</v>
      </c>
      <c r="BN1035" s="45">
        <f t="shared" si="24227"/>
        <v>0</v>
      </c>
      <c r="BO1035" s="36"/>
      <c r="BP1035" s="37"/>
      <c r="BQ1035" s="44">
        <f t="shared" ref="BQ1035" si="24264">parseTime(BO1035)-(BP1038=INT(RIGHT($F1035, 1)))</f>
        <v>0</v>
      </c>
      <c r="BR1035" s="45">
        <f t="shared" si="24229"/>
        <v>0</v>
      </c>
      <c r="BS1035" s="36"/>
      <c r="BT1035" s="37"/>
      <c r="BU1035" s="44">
        <f t="shared" ref="BU1035" si="24265">parseTime(BS1035)-(BT1038=INT(RIGHT($F1035, 1)))</f>
        <v>0</v>
      </c>
      <c r="BV1035" s="45">
        <f t="shared" si="24231"/>
        <v>0</v>
      </c>
      <c r="BW1035" s="36"/>
      <c r="BX1035" s="37"/>
      <c r="BY1035" s="44">
        <f t="shared" ref="BY1035" si="24266">parseTime(BW1035)-(BX1038=INT(RIGHT($F1035, 1)))</f>
        <v>0</v>
      </c>
      <c r="BZ1035" s="45">
        <f t="shared" si="24233"/>
        <v>0</v>
      </c>
      <c r="CA1035" s="36"/>
      <c r="CB1035" s="37"/>
      <c r="CC1035" s="44">
        <f t="shared" ref="CC1035" si="24267">parseTime(CA1035)-(CB1038=INT(RIGHT($F1035, 1)))</f>
        <v>0</v>
      </c>
      <c r="CD1035" s="45">
        <f t="shared" si="24235"/>
        <v>0</v>
      </c>
      <c r="CE1035" s="36"/>
      <c r="CF1035" s="37"/>
      <c r="CG1035" s="44">
        <f t="shared" ref="CG1035" si="24268">parseTime(CE1035)-(CF1038=INT(RIGHT($F1035, 1)))</f>
        <v>0</v>
      </c>
      <c r="CH1035" s="45">
        <f t="shared" si="24237"/>
        <v>0</v>
      </c>
    </row>
    <row r="1036" spans="1:86" x14ac:dyDescent="0.25">
      <c r="A1036" s="56"/>
      <c r="B1036" s="57"/>
      <c r="C1036" s="14">
        <f t="shared" si="24253"/>
        <v>0</v>
      </c>
      <c r="D1036" s="14" t="s">
        <v>259</v>
      </c>
      <c r="E1036" s="20">
        <v>4.25</v>
      </c>
      <c r="F1036" s="51" t="s">
        <v>131</v>
      </c>
      <c r="G1036" s="36"/>
      <c r="H1036" s="37"/>
      <c r="I1036" s="44">
        <f t="shared" ref="I1036" si="24269">parseTime(G1036)-(H1038=INT(RIGHT($F1036, 1)))</f>
        <v>0</v>
      </c>
      <c r="J1036" s="45">
        <f t="shared" si="24205"/>
        <v>0</v>
      </c>
      <c r="K1036" s="36"/>
      <c r="L1036" s="37"/>
      <c r="M1036" s="44">
        <f t="shared" ref="M1036" si="24270">parseTime(K1036)-(L1038=INT(RIGHT($F1036, 1)))</f>
        <v>0</v>
      </c>
      <c r="N1036" s="45">
        <f t="shared" si="24207"/>
        <v>0</v>
      </c>
      <c r="O1036" s="36"/>
      <c r="P1036" s="37"/>
      <c r="Q1036" s="44">
        <f t="shared" ref="Q1036" si="24271">parseTime(O1036)-(P1038=INT(RIGHT($F1036, 1)))</f>
        <v>0</v>
      </c>
      <c r="R1036" s="45">
        <f t="shared" si="24209"/>
        <v>0</v>
      </c>
      <c r="S1036" s="36"/>
      <c r="T1036" s="37"/>
      <c r="U1036" s="44">
        <f t="shared" ref="U1036" si="24272">parseTime(S1036)-(T1038=INT(RIGHT($F1036, 1)))</f>
        <v>0</v>
      </c>
      <c r="V1036" s="45">
        <f t="shared" si="24211"/>
        <v>0</v>
      </c>
      <c r="W1036" s="36"/>
      <c r="X1036" s="37"/>
      <c r="Y1036" s="44">
        <f t="shared" ref="Y1036" si="24273">parseTime(W1036)-(X1038=INT(RIGHT($F1036, 1)))</f>
        <v>0</v>
      </c>
      <c r="Z1036" s="45">
        <f t="shared" si="24213"/>
        <v>0</v>
      </c>
      <c r="AA1036" s="36"/>
      <c r="AB1036" s="37"/>
      <c r="AC1036" s="44">
        <f t="shared" ref="AC1036" si="24274">parseTime(AA1036)-(AB1038=INT(RIGHT($F1036, 1)))</f>
        <v>0</v>
      </c>
      <c r="AD1036" s="45">
        <f t="shared" si="24215"/>
        <v>0</v>
      </c>
      <c r="AE1036" s="36"/>
      <c r="AF1036" s="37"/>
      <c r="AG1036" s="44">
        <f t="shared" ref="AG1036" si="24275">parseTime(AE1036)-(AF1038=INT(RIGHT($F1036, 1)))</f>
        <v>0</v>
      </c>
      <c r="AH1036" s="45">
        <f t="shared" si="24217"/>
        <v>0</v>
      </c>
      <c r="AI1036" s="36"/>
      <c r="AJ1036" s="37"/>
      <c r="AK1036" s="44">
        <f>parseTime(AI1036)-(AJ1038=INT(RIGHT($F1036, 1)))</f>
        <v>0</v>
      </c>
      <c r="AL1036" s="45">
        <f t="shared" si="24218"/>
        <v>0</v>
      </c>
      <c r="AM1036" s="36"/>
      <c r="AN1036" s="37"/>
      <c r="AO1036" s="44">
        <f t="shared" ref="AO1036" si="24276">parseTime(AM1036)-(AN1038=INT(RIGHT($F1036, 1)))</f>
        <v>0</v>
      </c>
      <c r="AP1036" s="45">
        <f t="shared" si="24220"/>
        <v>0</v>
      </c>
      <c r="AQ1036" s="36"/>
      <c r="AR1036" s="37"/>
      <c r="AS1036" s="44">
        <f t="shared" ref="AS1036" si="24277">parseTime(AQ1036)-(AR1038=INT(RIGHT($F1036, 1)))</f>
        <v>0</v>
      </c>
      <c r="AT1036" s="45">
        <f t="shared" si="24222"/>
        <v>0</v>
      </c>
      <c r="AU1036" s="36"/>
      <c r="AV1036" s="37"/>
      <c r="AW1036" s="44">
        <f>parseTime(AU1036)-(AV1038=INT(RIGHT($F1036, 1)))</f>
        <v>0</v>
      </c>
      <c r="AX1036" s="45">
        <f t="shared" si="24223"/>
        <v>0</v>
      </c>
      <c r="AY1036" s="36"/>
      <c r="AZ1036" s="37"/>
      <c r="BA1036" s="44">
        <f>parseTime(AY1036)-(AZ1038=INT(RIGHT($F1036, 1)))</f>
        <v>0</v>
      </c>
      <c r="BB1036" s="45">
        <f t="shared" si="24224"/>
        <v>0</v>
      </c>
      <c r="BC1036" s="36"/>
      <c r="BD1036" s="37"/>
      <c r="BE1036" s="44">
        <f>parseTime(BC1036)-(BD1038=INT(RIGHT($F1036, 1)))</f>
        <v>0</v>
      </c>
      <c r="BF1036" s="45">
        <f t="shared" si="24225"/>
        <v>0</v>
      </c>
      <c r="BG1036" s="36"/>
      <c r="BH1036" s="37"/>
      <c r="BI1036" s="44">
        <f>parseTime(BG1036)-(BH1038=INT(RIGHT($F1036, 1)))</f>
        <v>0</v>
      </c>
      <c r="BJ1036" s="45">
        <f t="shared" si="24226"/>
        <v>0</v>
      </c>
      <c r="BK1036" s="36"/>
      <c r="BL1036" s="37"/>
      <c r="BM1036" s="44">
        <f>parseTime(BK1036)-(BL1038=INT(RIGHT($F1036, 1)))</f>
        <v>0</v>
      </c>
      <c r="BN1036" s="45">
        <f t="shared" si="24227"/>
        <v>0</v>
      </c>
      <c r="BO1036" s="36"/>
      <c r="BP1036" s="37"/>
      <c r="BQ1036" s="44">
        <f t="shared" ref="BQ1036" si="24278">parseTime(BO1036)-(BP1038=INT(RIGHT($F1036, 1)))</f>
        <v>0</v>
      </c>
      <c r="BR1036" s="45">
        <f t="shared" si="24229"/>
        <v>0</v>
      </c>
      <c r="BS1036" s="36"/>
      <c r="BT1036" s="37"/>
      <c r="BU1036" s="44">
        <f t="shared" ref="BU1036" si="24279">parseTime(BS1036)-(BT1038=INT(RIGHT($F1036, 1)))</f>
        <v>0</v>
      </c>
      <c r="BV1036" s="45">
        <f t="shared" si="24231"/>
        <v>0</v>
      </c>
      <c r="BW1036" s="36"/>
      <c r="BX1036" s="37"/>
      <c r="BY1036" s="44">
        <f t="shared" ref="BY1036" si="24280">parseTime(BW1036)-(BX1038=INT(RIGHT($F1036, 1)))</f>
        <v>0</v>
      </c>
      <c r="BZ1036" s="45">
        <f t="shared" si="24233"/>
        <v>0</v>
      </c>
      <c r="CA1036" s="36"/>
      <c r="CB1036" s="37"/>
      <c r="CC1036" s="44">
        <f t="shared" ref="CC1036" si="24281">parseTime(CA1036)-(CB1038=INT(RIGHT($F1036, 1)))</f>
        <v>0</v>
      </c>
      <c r="CD1036" s="45">
        <f t="shared" si="24235"/>
        <v>0</v>
      </c>
      <c r="CE1036" s="36"/>
      <c r="CF1036" s="37"/>
      <c r="CG1036" s="44">
        <f t="shared" ref="CG1036" si="24282">parseTime(CE1036)-(CF1038=INT(RIGHT($F1036, 1)))</f>
        <v>0</v>
      </c>
      <c r="CH1036" s="45">
        <f t="shared" si="24237"/>
        <v>0</v>
      </c>
    </row>
    <row r="1037" spans="1:86" x14ac:dyDescent="0.25">
      <c r="A1037" s="56" t="s">
        <v>119</v>
      </c>
      <c r="B1037" s="57">
        <f t="shared" ref="B1037" ca="1" si="24283">roleHours(G1033:CH1039, "MCC")</f>
        <v>0</v>
      </c>
      <c r="C1037" s="14">
        <f t="shared" ca="1" si="24253"/>
        <v>0</v>
      </c>
      <c r="D1037" s="14" t="s">
        <v>260</v>
      </c>
      <c r="E1037" s="20">
        <v>4.6500000000000004</v>
      </c>
      <c r="F1037" s="51" t="s">
        <v>132</v>
      </c>
      <c r="G1037" s="36"/>
      <c r="H1037" s="37"/>
      <c r="I1037" s="44">
        <f t="shared" ref="I1037" si="24284">parseTime(G1037)-(H1038=INT(RIGHT($F1037, 1)))</f>
        <v>0</v>
      </c>
      <c r="J1037" s="45">
        <f t="shared" si="24205"/>
        <v>0</v>
      </c>
      <c r="K1037" s="36"/>
      <c r="L1037" s="37"/>
      <c r="M1037" s="44">
        <f t="shared" ref="M1037" si="24285">parseTime(K1037)-(L1038=INT(RIGHT($F1037, 1)))</f>
        <v>0</v>
      </c>
      <c r="N1037" s="45">
        <f t="shared" si="24207"/>
        <v>0</v>
      </c>
      <c r="O1037" s="36"/>
      <c r="P1037" s="37"/>
      <c r="Q1037" s="44">
        <f t="shared" ref="Q1037" si="24286">parseTime(O1037)-(P1038=INT(RIGHT($F1037, 1)))</f>
        <v>0</v>
      </c>
      <c r="R1037" s="45">
        <f t="shared" si="24209"/>
        <v>0</v>
      </c>
      <c r="S1037" s="36"/>
      <c r="T1037" s="37"/>
      <c r="U1037" s="44">
        <f t="shared" ref="U1037" si="24287">parseTime(S1037)-(T1038=INT(RIGHT($F1037, 1)))</f>
        <v>0</v>
      </c>
      <c r="V1037" s="45">
        <f t="shared" si="24211"/>
        <v>0</v>
      </c>
      <c r="W1037" s="36"/>
      <c r="X1037" s="37"/>
      <c r="Y1037" s="44">
        <f t="shared" ref="Y1037" si="24288">parseTime(W1037)-(X1038=INT(RIGHT($F1037, 1)))</f>
        <v>0</v>
      </c>
      <c r="Z1037" s="45">
        <f t="shared" si="24213"/>
        <v>0</v>
      </c>
      <c r="AA1037" s="36"/>
      <c r="AB1037" s="37"/>
      <c r="AC1037" s="44">
        <f t="shared" ref="AC1037" si="24289">parseTime(AA1037)-(AB1038=INT(RIGHT($F1037, 1)))</f>
        <v>0</v>
      </c>
      <c r="AD1037" s="45">
        <f t="shared" si="24215"/>
        <v>0</v>
      </c>
      <c r="AE1037" s="36"/>
      <c r="AF1037" s="37"/>
      <c r="AG1037" s="44">
        <f t="shared" ref="AG1037" si="24290">parseTime(AE1037)-(AF1038=INT(RIGHT($F1037, 1)))</f>
        <v>0</v>
      </c>
      <c r="AH1037" s="45">
        <f t="shared" si="24217"/>
        <v>0</v>
      </c>
      <c r="AI1037" s="36"/>
      <c r="AJ1037" s="37"/>
      <c r="AK1037" s="44">
        <f>parseTime(AI1037)-(AJ1038=INT(RIGHT($F1037, 1)))</f>
        <v>0</v>
      </c>
      <c r="AL1037" s="45">
        <f t="shared" si="24218"/>
        <v>0</v>
      </c>
      <c r="AM1037" s="36"/>
      <c r="AN1037" s="37"/>
      <c r="AO1037" s="44">
        <f t="shared" ref="AO1037" si="24291">parseTime(AM1037)-(AN1038=INT(RIGHT($F1037, 1)))</f>
        <v>0</v>
      </c>
      <c r="AP1037" s="45">
        <f t="shared" si="24220"/>
        <v>0</v>
      </c>
      <c r="AQ1037" s="36"/>
      <c r="AR1037" s="37"/>
      <c r="AS1037" s="44">
        <f t="shared" ref="AS1037" si="24292">parseTime(AQ1037)-(AR1038=INT(RIGHT($F1037, 1)))</f>
        <v>0</v>
      </c>
      <c r="AT1037" s="45">
        <f t="shared" si="24222"/>
        <v>0</v>
      </c>
      <c r="AU1037" s="36"/>
      <c r="AV1037" s="37"/>
      <c r="AW1037" s="44">
        <f>parseTime(AU1037)-(AV1038=INT(RIGHT($F1037, 1)))</f>
        <v>0</v>
      </c>
      <c r="AX1037" s="45">
        <f t="shared" si="24223"/>
        <v>0</v>
      </c>
      <c r="AY1037" s="36"/>
      <c r="AZ1037" s="37"/>
      <c r="BA1037" s="44">
        <f>parseTime(AY1037)-(AZ1038=INT(RIGHT($F1037, 1)))</f>
        <v>0</v>
      </c>
      <c r="BB1037" s="45">
        <f t="shared" si="24224"/>
        <v>0</v>
      </c>
      <c r="BC1037" s="36"/>
      <c r="BD1037" s="37"/>
      <c r="BE1037" s="44">
        <f>parseTime(BC1037)-(BD1038=INT(RIGHT($F1037, 1)))</f>
        <v>0</v>
      </c>
      <c r="BF1037" s="45">
        <f t="shared" si="24225"/>
        <v>0</v>
      </c>
      <c r="BG1037" s="36"/>
      <c r="BH1037" s="37"/>
      <c r="BI1037" s="44">
        <f>parseTime(BG1037)-(BH1038=INT(RIGHT($F1037, 1)))</f>
        <v>0</v>
      </c>
      <c r="BJ1037" s="45">
        <f t="shared" si="24226"/>
        <v>0</v>
      </c>
      <c r="BK1037" s="36"/>
      <c r="BL1037" s="37"/>
      <c r="BM1037" s="44">
        <f>parseTime(BK1037)-(BL1038=INT(RIGHT($F1037, 1)))</f>
        <v>0</v>
      </c>
      <c r="BN1037" s="45">
        <f t="shared" si="24227"/>
        <v>0</v>
      </c>
      <c r="BO1037" s="36"/>
      <c r="BP1037" s="37"/>
      <c r="BQ1037" s="44">
        <f t="shared" ref="BQ1037" si="24293">parseTime(BO1037)-(BP1038=INT(RIGHT($F1037, 1)))</f>
        <v>0</v>
      </c>
      <c r="BR1037" s="45">
        <f t="shared" si="24229"/>
        <v>0</v>
      </c>
      <c r="BS1037" s="36"/>
      <c r="BT1037" s="37"/>
      <c r="BU1037" s="44">
        <f t="shared" ref="BU1037" si="24294">parseTime(BS1037)-(BT1038=INT(RIGHT($F1037, 1)))</f>
        <v>0</v>
      </c>
      <c r="BV1037" s="45">
        <f t="shared" si="24231"/>
        <v>0</v>
      </c>
      <c r="BW1037" s="36"/>
      <c r="BX1037" s="37"/>
      <c r="BY1037" s="44">
        <f t="shared" ref="BY1037" si="24295">parseTime(BW1037)-(BX1038=INT(RIGHT($F1037, 1)))</f>
        <v>0</v>
      </c>
      <c r="BZ1037" s="45">
        <f t="shared" si="24233"/>
        <v>0</v>
      </c>
      <c r="CA1037" s="36"/>
      <c r="CB1037" s="37"/>
      <c r="CC1037" s="44">
        <f t="shared" ref="CC1037" si="24296">parseTime(CA1037)-(CB1038=INT(RIGHT($F1037, 1)))</f>
        <v>0</v>
      </c>
      <c r="CD1037" s="45">
        <f t="shared" si="24235"/>
        <v>0</v>
      </c>
      <c r="CE1037" s="36"/>
      <c r="CF1037" s="37"/>
      <c r="CG1037" s="44">
        <f t="shared" ref="CG1037" si="24297">parseTime(CE1037)-(CF1038=INT(RIGHT($F1037, 1)))</f>
        <v>0</v>
      </c>
      <c r="CH1037" s="45">
        <f t="shared" si="24237"/>
        <v>0</v>
      </c>
    </row>
    <row r="1038" spans="1:86" x14ac:dyDescent="0.25">
      <c r="A1038" s="56"/>
      <c r="B1038" s="57"/>
      <c r="C1038" s="14">
        <f t="shared" si="24253"/>
        <v>0</v>
      </c>
      <c r="D1038" s="14"/>
      <c r="E1038" s="20">
        <f t="shared" ref="E1038" si="24298">((7.5/2)-0.5+E1037)*8</f>
        <v>63.2</v>
      </c>
      <c r="F1038" s="51"/>
      <c r="G1038" s="46" t="s">
        <v>134</v>
      </c>
      <c r="H1038" s="38">
        <f t="shared" ref="H1038" si="24299">lunchAdjust(G1033:H1037)</f>
        <v>0</v>
      </c>
      <c r="I1038" s="48" t="s">
        <v>0</v>
      </c>
      <c r="J1038" s="39">
        <f t="shared" ref="J1038" si="24300">SUMPRODUCT(I1033:I1037*J1033:J1037)</f>
        <v>0</v>
      </c>
      <c r="K1038" s="46" t="s">
        <v>134</v>
      </c>
      <c r="L1038" s="38">
        <f t="shared" ref="L1038" si="24301">lunchAdjust(K1033:L1037)</f>
        <v>0</v>
      </c>
      <c r="M1038" s="48" t="s">
        <v>0</v>
      </c>
      <c r="N1038" s="39">
        <f t="shared" ref="N1038" si="24302">SUMPRODUCT(M1033:M1037*N1033:N1037)</f>
        <v>0</v>
      </c>
      <c r="O1038" s="46" t="s">
        <v>134</v>
      </c>
      <c r="P1038" s="38">
        <f t="shared" ref="P1038" si="24303">lunchAdjust(O1033:P1037)</f>
        <v>0</v>
      </c>
      <c r="Q1038" s="48" t="s">
        <v>0</v>
      </c>
      <c r="R1038" s="39">
        <f t="shared" ref="R1038" si="24304">SUMPRODUCT(Q1033:Q1037*R1033:R1037)</f>
        <v>0</v>
      </c>
      <c r="S1038" s="46" t="s">
        <v>134</v>
      </c>
      <c r="T1038" s="38">
        <f t="shared" ref="T1038" si="24305">lunchAdjust(S1033:T1037)</f>
        <v>0</v>
      </c>
      <c r="U1038" s="48" t="s">
        <v>0</v>
      </c>
      <c r="V1038" s="39">
        <f t="shared" ref="V1038" si="24306">SUMPRODUCT(U1033:U1037*V1033:V1037)</f>
        <v>0</v>
      </c>
      <c r="W1038" s="46" t="s">
        <v>134</v>
      </c>
      <c r="X1038" s="38">
        <f t="shared" ref="X1038" si="24307">lunchAdjust(W1033:X1037)</f>
        <v>0</v>
      </c>
      <c r="Y1038" s="48" t="s">
        <v>0</v>
      </c>
      <c r="Z1038" s="39">
        <f t="shared" ref="Z1038" si="24308">SUMPRODUCT(Y1033:Y1037*Z1033:Z1037)</f>
        <v>0</v>
      </c>
      <c r="AA1038" s="46" t="s">
        <v>134</v>
      </c>
      <c r="AB1038" s="38">
        <f t="shared" ref="AB1038" si="24309">lunchAdjust(AA1033:AB1037)</f>
        <v>0</v>
      </c>
      <c r="AC1038" s="48" t="s">
        <v>0</v>
      </c>
      <c r="AD1038" s="39">
        <f t="shared" ref="AD1038" si="24310">SUMPRODUCT(AC1033:AC1037*AD1033:AD1037)</f>
        <v>0</v>
      </c>
      <c r="AE1038" s="46" t="s">
        <v>134</v>
      </c>
      <c r="AF1038" s="38">
        <f t="shared" ref="AF1038" si="24311">lunchAdjust(AE1033:AF1037)</f>
        <v>0</v>
      </c>
      <c r="AG1038" s="48" t="s">
        <v>0</v>
      </c>
      <c r="AH1038" s="39">
        <f t="shared" ref="AH1038" si="24312">SUMPRODUCT(AG1033:AG1037*AH1033:AH1037)</f>
        <v>0</v>
      </c>
      <c r="AI1038" s="46" t="s">
        <v>134</v>
      </c>
      <c r="AJ1038" s="38">
        <f t="shared" ref="AJ1038" si="24313">lunchAdjust(AI1033:AJ1037)</f>
        <v>0</v>
      </c>
      <c r="AK1038" s="48" t="s">
        <v>0</v>
      </c>
      <c r="AL1038" s="39">
        <f t="shared" ref="AL1038" si="24314">SUMPRODUCT(AK1033:AK1037*AL1033:AL1037)</f>
        <v>0</v>
      </c>
      <c r="AM1038" s="46" t="s">
        <v>134</v>
      </c>
      <c r="AN1038" s="38">
        <f t="shared" ref="AN1038" si="24315">lunchAdjust(AM1033:AN1037)</f>
        <v>0</v>
      </c>
      <c r="AO1038" s="48" t="s">
        <v>0</v>
      </c>
      <c r="AP1038" s="39">
        <f t="shared" ref="AP1038" si="24316">SUMPRODUCT(AO1033:AO1037*AP1033:AP1037)</f>
        <v>0</v>
      </c>
      <c r="AQ1038" s="46" t="s">
        <v>134</v>
      </c>
      <c r="AR1038" s="38">
        <f t="shared" ref="AR1038" si="24317">lunchAdjust(AQ1033:AR1037)</f>
        <v>0</v>
      </c>
      <c r="AS1038" s="48" t="s">
        <v>0</v>
      </c>
      <c r="AT1038" s="39">
        <f t="shared" ref="AT1038" si="24318">SUMPRODUCT(AS1033:AS1037*AT1033:AT1037)</f>
        <v>0</v>
      </c>
      <c r="AU1038" s="46" t="s">
        <v>134</v>
      </c>
      <c r="AV1038" s="38">
        <f t="shared" ref="AV1038" si="24319">lunchAdjust(AU1033:AV1037)</f>
        <v>0</v>
      </c>
      <c r="AW1038" s="48" t="s">
        <v>0</v>
      </c>
      <c r="AX1038" s="39">
        <f t="shared" ref="AX1038" si="24320">SUMPRODUCT(AW1033:AW1037*AX1033:AX1037)</f>
        <v>0</v>
      </c>
      <c r="AY1038" s="46" t="s">
        <v>134</v>
      </c>
      <c r="AZ1038" s="38">
        <f t="shared" ref="AZ1038" si="24321">lunchAdjust(AY1033:AZ1037)</f>
        <v>0</v>
      </c>
      <c r="BA1038" s="48" t="s">
        <v>0</v>
      </c>
      <c r="BB1038" s="39">
        <f t="shared" ref="BB1038" si="24322">SUMPRODUCT(BA1033:BA1037*BB1033:BB1037)</f>
        <v>0</v>
      </c>
      <c r="BC1038" s="46" t="s">
        <v>134</v>
      </c>
      <c r="BD1038" s="38">
        <f t="shared" ref="BD1038" si="24323">lunchAdjust(BC1033:BD1037)</f>
        <v>0</v>
      </c>
      <c r="BE1038" s="48" t="s">
        <v>0</v>
      </c>
      <c r="BF1038" s="39">
        <f t="shared" ref="BF1038" si="24324">SUMPRODUCT(BE1033:BE1037*BF1033:BF1037)</f>
        <v>0</v>
      </c>
      <c r="BG1038" s="46" t="s">
        <v>134</v>
      </c>
      <c r="BH1038" s="38">
        <f t="shared" ref="BH1038" si="24325">lunchAdjust(BG1033:BH1037)</f>
        <v>0</v>
      </c>
      <c r="BI1038" s="48" t="s">
        <v>0</v>
      </c>
      <c r="BJ1038" s="39">
        <f t="shared" ref="BJ1038" si="24326">SUMPRODUCT(BI1033:BI1037*BJ1033:BJ1037)</f>
        <v>0</v>
      </c>
      <c r="BK1038" s="46" t="s">
        <v>134</v>
      </c>
      <c r="BL1038" s="38">
        <f t="shared" ref="BL1038" si="24327">lunchAdjust(BK1033:BL1037)</f>
        <v>0</v>
      </c>
      <c r="BM1038" s="48" t="s">
        <v>0</v>
      </c>
      <c r="BN1038" s="39">
        <f t="shared" ref="BN1038" si="24328">SUMPRODUCT(BM1033:BM1037*BN1033:BN1037)</f>
        <v>0</v>
      </c>
      <c r="BO1038" s="46" t="s">
        <v>134</v>
      </c>
      <c r="BP1038" s="38">
        <f t="shared" ref="BP1038" si="24329">lunchAdjust(BO1033:BP1037)</f>
        <v>0</v>
      </c>
      <c r="BQ1038" s="48" t="s">
        <v>0</v>
      </c>
      <c r="BR1038" s="39">
        <f t="shared" ref="BR1038" si="24330">SUMPRODUCT(BQ1033:BQ1037*BR1033:BR1037)</f>
        <v>0</v>
      </c>
      <c r="BS1038" s="46" t="s">
        <v>134</v>
      </c>
      <c r="BT1038" s="38">
        <f t="shared" ref="BT1038" si="24331">lunchAdjust(BS1033:BT1037)</f>
        <v>0</v>
      </c>
      <c r="BU1038" s="48" t="s">
        <v>0</v>
      </c>
      <c r="BV1038" s="39">
        <f t="shared" ref="BV1038" si="24332">SUMPRODUCT(BU1033:BU1037*BV1033:BV1037)</f>
        <v>0</v>
      </c>
      <c r="BW1038" s="46" t="s">
        <v>134</v>
      </c>
      <c r="BX1038" s="38">
        <f t="shared" ref="BX1038" si="24333">lunchAdjust(BW1033:BX1037)</f>
        <v>0</v>
      </c>
      <c r="BY1038" s="48" t="s">
        <v>0</v>
      </c>
      <c r="BZ1038" s="39">
        <f t="shared" ref="BZ1038" si="24334">SUMPRODUCT(BY1033:BY1037*BZ1033:BZ1037)</f>
        <v>0</v>
      </c>
      <c r="CA1038" s="46" t="s">
        <v>134</v>
      </c>
      <c r="CB1038" s="38">
        <f t="shared" ref="CB1038" si="24335">lunchAdjust(CA1033:CB1037)</f>
        <v>0</v>
      </c>
      <c r="CC1038" s="48" t="s">
        <v>0</v>
      </c>
      <c r="CD1038" s="39">
        <f t="shared" ref="CD1038" si="24336">SUMPRODUCT(CC1033:CC1037*CD1033:CD1037)</f>
        <v>0</v>
      </c>
      <c r="CE1038" s="46" t="s">
        <v>134</v>
      </c>
      <c r="CF1038" s="38">
        <f t="shared" ref="CF1038" si="24337">lunchAdjust(CE1033:CF1037)</f>
        <v>0</v>
      </c>
      <c r="CG1038" s="48" t="s">
        <v>0</v>
      </c>
      <c r="CH1038" s="39">
        <f t="shared" ref="CH1038" si="24338">SUMPRODUCT(CG1033:CG1037*CH1033:CH1037)</f>
        <v>0</v>
      </c>
    </row>
    <row r="1039" spans="1:86" ht="15.75" thickBot="1" x14ac:dyDescent="0.3">
      <c r="A1039" s="58" t="s">
        <v>121</v>
      </c>
      <c r="B1039" s="59">
        <f t="shared" ref="B1039" ca="1" si="24339">roleHours(G1033:CH1039, "OUT")</f>
        <v>0</v>
      </c>
      <c r="C1039" s="54" t="s">
        <v>137</v>
      </c>
      <c r="D1039" s="22">
        <f t="shared" ref="D1039" ca="1" si="24340">roleHours(G1033:CH1039, "PTO")</f>
        <v>0</v>
      </c>
      <c r="E1039" s="23">
        <f t="shared" ref="E1039" ca="1" si="24341">E1038-B1034</f>
        <v>63.2</v>
      </c>
      <c r="F1039" s="52"/>
      <c r="G1039" s="47" t="s">
        <v>39</v>
      </c>
      <c r="H1039" s="40">
        <f t="shared" si="24169"/>
        <v>0</v>
      </c>
      <c r="I1039" s="49" t="s">
        <v>135</v>
      </c>
      <c r="J1039" s="41">
        <f t="shared" ref="J1039" si="24342">J1038*G$4</f>
        <v>0</v>
      </c>
      <c r="K1039" s="47" t="s">
        <v>39</v>
      </c>
      <c r="L1039" s="40">
        <f t="shared" ref="L1039" si="24343">SUMPRODUCT(M1033:M1037*(L1033:L1037="PTO"))+SUMPRODUCT(M1033:M1037*(L1033:L1037="HOL"))</f>
        <v>0</v>
      </c>
      <c r="M1039" s="49" t="s">
        <v>135</v>
      </c>
      <c r="N1039" s="41">
        <f t="shared" ref="N1039" si="24344">N1038*K$4</f>
        <v>0</v>
      </c>
      <c r="O1039" s="47" t="s">
        <v>39</v>
      </c>
      <c r="P1039" s="40">
        <f t="shared" ref="P1039" si="24345">SUMPRODUCT(Q1033:Q1037*(P1033:P1037="PTO"))+SUMPRODUCT(Q1033:Q1037*(P1033:P1037="HOL"))</f>
        <v>0</v>
      </c>
      <c r="Q1039" s="49" t="s">
        <v>135</v>
      </c>
      <c r="R1039" s="41">
        <f t="shared" ref="R1039" si="24346">R1038*O$4</f>
        <v>0</v>
      </c>
      <c r="S1039" s="47" t="s">
        <v>39</v>
      </c>
      <c r="T1039" s="40">
        <f t="shared" ref="T1039" si="24347">SUMPRODUCT(U1033:U1037*(T1033:T1037="PTO"))+SUMPRODUCT(U1033:U1037*(T1033:T1037="HOL"))</f>
        <v>0</v>
      </c>
      <c r="U1039" s="49" t="s">
        <v>135</v>
      </c>
      <c r="V1039" s="41">
        <f t="shared" ref="V1039" si="24348">V1038*S$4</f>
        <v>0</v>
      </c>
      <c r="W1039" s="47" t="s">
        <v>39</v>
      </c>
      <c r="X1039" s="40">
        <f t="shared" ref="X1039" si="24349">SUMPRODUCT(Y1033:Y1037*(X1033:X1037="PTO"))+SUMPRODUCT(Y1033:Y1037*(X1033:X1037="HOL"))</f>
        <v>0</v>
      </c>
      <c r="Y1039" s="49" t="s">
        <v>135</v>
      </c>
      <c r="Z1039" s="41">
        <f t="shared" ref="Z1039" si="24350">Z1038*W$4</f>
        <v>0</v>
      </c>
      <c r="AA1039" s="47" t="s">
        <v>39</v>
      </c>
      <c r="AB1039" s="40">
        <f t="shared" ref="AB1039" si="24351">SUMPRODUCT(AC1033:AC1037*(AB1033:AB1037="PTO"))+SUMPRODUCT(AC1033:AC1037*(AB1033:AB1037="HOL"))</f>
        <v>0</v>
      </c>
      <c r="AC1039" s="49" t="s">
        <v>135</v>
      </c>
      <c r="AD1039" s="41">
        <f t="shared" ref="AD1039" si="24352">AD1038*AA$4</f>
        <v>0</v>
      </c>
      <c r="AE1039" s="47" t="s">
        <v>39</v>
      </c>
      <c r="AF1039" s="40">
        <f t="shared" ref="AF1039" si="24353">SUMPRODUCT(AG1033:AG1037*(AF1033:AF1037="PTO"))+SUMPRODUCT(AG1033:AG1037*(AF1033:AF1037="HOL"))</f>
        <v>0</v>
      </c>
      <c r="AG1039" s="49" t="s">
        <v>135</v>
      </c>
      <c r="AH1039" s="41">
        <f t="shared" ref="AH1039" si="24354">AH1038*AE$4</f>
        <v>0</v>
      </c>
      <c r="AI1039" s="47" t="s">
        <v>39</v>
      </c>
      <c r="AJ1039" s="40">
        <f t="shared" ref="AJ1039" si="24355">SUMPRODUCT(AK1033:AK1037*(AJ1033:AJ1037="PTO"))+SUMPRODUCT(AK1033:AK1037*(AJ1033:AJ1037="HOL"))</f>
        <v>0</v>
      </c>
      <c r="AK1039" s="49" t="s">
        <v>135</v>
      </c>
      <c r="AL1039" s="41">
        <f>AL1038*AI$4</f>
        <v>0</v>
      </c>
      <c r="AM1039" s="47" t="s">
        <v>39</v>
      </c>
      <c r="AN1039" s="40">
        <f t="shared" ref="AN1039" si="24356">SUMPRODUCT(AO1033:AO1037*(AN1033:AN1037="PTO"))+SUMPRODUCT(AO1033:AO1037*(AN1033:AN1037="HOL"))</f>
        <v>0</v>
      </c>
      <c r="AO1039" s="49" t="s">
        <v>135</v>
      </c>
      <c r="AP1039" s="41">
        <f t="shared" ref="AP1039" si="24357">AP1038*AM$4</f>
        <v>0</v>
      </c>
      <c r="AQ1039" s="47" t="s">
        <v>39</v>
      </c>
      <c r="AR1039" s="40">
        <f t="shared" ref="AR1039" si="24358">SUMPRODUCT(AS1033:AS1037*(AR1033:AR1037="PTO"))+SUMPRODUCT(AS1033:AS1037*(AR1033:AR1037="HOL"))</f>
        <v>0</v>
      </c>
      <c r="AS1039" s="49" t="s">
        <v>135</v>
      </c>
      <c r="AT1039" s="41">
        <f t="shared" ref="AT1039" si="24359">AT1038*AQ$4</f>
        <v>0</v>
      </c>
      <c r="AU1039" s="47" t="s">
        <v>39</v>
      </c>
      <c r="AV1039" s="40">
        <f t="shared" ref="AV1039" si="24360">SUMPRODUCT(AW1033:AW1037*(AV1033:AV1037="PTO"))+SUMPRODUCT(AW1033:AW1037*(AV1033:AV1037="HOL"))</f>
        <v>0</v>
      </c>
      <c r="AW1039" s="49" t="s">
        <v>135</v>
      </c>
      <c r="AX1039" s="41">
        <f>AX1038*AU$4</f>
        <v>0</v>
      </c>
      <c r="AY1039" s="47" t="s">
        <v>39</v>
      </c>
      <c r="AZ1039" s="40">
        <f t="shared" ref="AZ1039" si="24361">SUMPRODUCT(BA1033:BA1037*(AZ1033:AZ1037="PTO"))+SUMPRODUCT(BA1033:BA1037*(AZ1033:AZ1037="HOL"))</f>
        <v>0</v>
      </c>
      <c r="BA1039" s="49" t="s">
        <v>135</v>
      </c>
      <c r="BB1039" s="41">
        <f>BB1038*AY$4</f>
        <v>0</v>
      </c>
      <c r="BC1039" s="47" t="s">
        <v>39</v>
      </c>
      <c r="BD1039" s="40">
        <f t="shared" ref="BD1039" si="24362">SUMPRODUCT(BE1033:BE1037*(BD1033:BD1037="PTO"))+SUMPRODUCT(BE1033:BE1037*(BD1033:BD1037="HOL"))</f>
        <v>0</v>
      </c>
      <c r="BE1039" s="49" t="s">
        <v>135</v>
      </c>
      <c r="BF1039" s="41">
        <f>BF1038*BC$4</f>
        <v>0</v>
      </c>
      <c r="BG1039" s="47" t="s">
        <v>39</v>
      </c>
      <c r="BH1039" s="40">
        <f t="shared" ref="BH1039" si="24363">SUMPRODUCT(BI1033:BI1037*(BH1033:BH1037="PTO"))+SUMPRODUCT(BI1033:BI1037*(BH1033:BH1037="HOL"))</f>
        <v>0</v>
      </c>
      <c r="BI1039" s="49" t="s">
        <v>135</v>
      </c>
      <c r="BJ1039" s="41">
        <f>BJ1038*BG$4</f>
        <v>0</v>
      </c>
      <c r="BK1039" s="47" t="s">
        <v>39</v>
      </c>
      <c r="BL1039" s="40">
        <f t="shared" ref="BL1039" si="24364">SUMPRODUCT(BM1033:BM1037*(BL1033:BL1037="PTO"))+SUMPRODUCT(BM1033:BM1037*(BL1033:BL1037="HOL"))</f>
        <v>0</v>
      </c>
      <c r="BM1039" s="49" t="s">
        <v>135</v>
      </c>
      <c r="BN1039" s="41">
        <f>BN1038*BK$4</f>
        <v>0</v>
      </c>
      <c r="BO1039" s="47" t="s">
        <v>39</v>
      </c>
      <c r="BP1039" s="40">
        <f t="shared" ref="BP1039" si="24365">SUMPRODUCT(BQ1033:BQ1037*(BP1033:BP1037="PTO"))+SUMPRODUCT(BQ1033:BQ1037*(BP1033:BP1037="HOL"))</f>
        <v>0</v>
      </c>
      <c r="BQ1039" s="49" t="s">
        <v>135</v>
      </c>
      <c r="BR1039" s="41">
        <f t="shared" ref="BR1039" si="24366">BR1038*BO$4</f>
        <v>0</v>
      </c>
      <c r="BS1039" s="47" t="s">
        <v>39</v>
      </c>
      <c r="BT1039" s="40">
        <f t="shared" ref="BT1039" si="24367">SUMPRODUCT(BU1033:BU1037*(BT1033:BT1037="PTO"))+SUMPRODUCT(BU1033:BU1037*(BT1033:BT1037="HOL"))</f>
        <v>0</v>
      </c>
      <c r="BU1039" s="49" t="s">
        <v>135</v>
      </c>
      <c r="BV1039" s="41">
        <f t="shared" ref="BV1039" si="24368">BV1038*BS$4</f>
        <v>0</v>
      </c>
      <c r="BW1039" s="47" t="s">
        <v>39</v>
      </c>
      <c r="BX1039" s="40">
        <f t="shared" ref="BX1039" si="24369">SUMPRODUCT(BY1033:BY1037*(BX1033:BX1037="PTO"))+SUMPRODUCT(BY1033:BY1037*(BX1033:BX1037="HOL"))</f>
        <v>0</v>
      </c>
      <c r="BY1039" s="49" t="s">
        <v>135</v>
      </c>
      <c r="BZ1039" s="41">
        <f t="shared" ref="BZ1039" si="24370">BZ1038*BW$4</f>
        <v>0</v>
      </c>
      <c r="CA1039" s="47" t="s">
        <v>39</v>
      </c>
      <c r="CB1039" s="40">
        <f t="shared" ref="CB1039" si="24371">SUMPRODUCT(CC1033:CC1037*(CB1033:CB1037="PTO"))+SUMPRODUCT(CC1033:CC1037*(CB1033:CB1037="HOL"))</f>
        <v>0</v>
      </c>
      <c r="CC1039" s="49" t="s">
        <v>135</v>
      </c>
      <c r="CD1039" s="41">
        <f t="shared" ref="CD1039" si="24372">CD1038*CA$4</f>
        <v>0</v>
      </c>
      <c r="CE1039" s="47" t="s">
        <v>39</v>
      </c>
      <c r="CF1039" s="40">
        <f t="shared" ref="CF1039" si="24373">SUMPRODUCT(CG1033:CG1037*(CF1033:CF1037="PTO"))+SUMPRODUCT(CG1033:CG1037*(CF1033:CF1037="HOL"))</f>
        <v>0</v>
      </c>
      <c r="CG1039" s="49" t="s">
        <v>135</v>
      </c>
      <c r="CH1039" s="41">
        <f t="shared" ref="CH1039" si="24374">CH1038*CE$4</f>
        <v>0</v>
      </c>
    </row>
    <row r="1040" spans="1:86" x14ac:dyDescent="0.25">
      <c r="A1040" s="70" t="s">
        <v>133</v>
      </c>
      <c r="B1040" s="71">
        <f t="shared" ref="B1040" ca="1" si="24375">D1040-B1041</f>
        <v>-62.5</v>
      </c>
      <c r="C1040" s="72" t="s">
        <v>122</v>
      </c>
      <c r="D1040" s="71">
        <f>IFERROR(INDEX(Holidays[FTE], MATCH(Entry!E1040, Holidays[Date], 0)), 1)*8*INDEX(FTEguide[[1]:[12]], MATCH(Entry!E1041, FTEguide[Weekday], 0), IF(Entry!E1043&gt;0, Entry!E1043, MONTH(Entry!E1040)))</f>
        <v>0</v>
      </c>
      <c r="E1040" s="60">
        <f t="shared" si="23686"/>
        <v>43976</v>
      </c>
      <c r="F1040" s="50" t="s">
        <v>128</v>
      </c>
      <c r="G1040" s="34" t="s">
        <v>136</v>
      </c>
      <c r="H1040" s="35" t="s">
        <v>23</v>
      </c>
      <c r="I1040" s="42">
        <f t="shared" ref="I1040" si="24376">parseTime(G1040)-(H1045=INT(RIGHT($F1040, 1)))</f>
        <v>8</v>
      </c>
      <c r="J1040" s="43">
        <f t="shared" ref="J1040:J1044" si="24377">isClocked(H1040)</f>
        <v>1</v>
      </c>
      <c r="K1040" s="34" t="s">
        <v>136</v>
      </c>
      <c r="L1040" s="35" t="s">
        <v>23</v>
      </c>
      <c r="M1040" s="42">
        <f t="shared" ref="M1040" si="24378">parseTime(K1040)-(L1045=INT(RIGHT($F1040, 1)))</f>
        <v>8</v>
      </c>
      <c r="N1040" s="43">
        <f t="shared" ref="N1040:N1044" si="24379">isClocked(L1040)</f>
        <v>1</v>
      </c>
      <c r="O1040" s="34" t="s">
        <v>180</v>
      </c>
      <c r="P1040" s="35" t="s">
        <v>23</v>
      </c>
      <c r="Q1040" s="42">
        <f t="shared" ref="Q1040" si="24380">parseTime(O1040)-(P1045=INT(RIGHT($F1040, 1)))</f>
        <v>8</v>
      </c>
      <c r="R1040" s="43">
        <f t="shared" ref="R1040:R1044" si="24381">isClocked(P1040)</f>
        <v>1</v>
      </c>
      <c r="S1040" s="34" t="s">
        <v>150</v>
      </c>
      <c r="T1040" s="35" t="s">
        <v>23</v>
      </c>
      <c r="U1040" s="42">
        <f t="shared" ref="U1040" si="24382">parseTime(S1040)-(T1045=INT(RIGHT($F1040, 1)))</f>
        <v>8</v>
      </c>
      <c r="V1040" s="43">
        <f t="shared" ref="V1040:V1044" si="24383">isClocked(T1040)</f>
        <v>1</v>
      </c>
      <c r="W1040" s="34" t="s">
        <v>136</v>
      </c>
      <c r="X1040" s="35" t="s">
        <v>25</v>
      </c>
      <c r="Y1040" s="42">
        <f t="shared" ref="Y1040" si="24384">parseTime(W1040)-(X1045=INT(RIGHT($F1040, 1)))</f>
        <v>8</v>
      </c>
      <c r="Z1040" s="43">
        <f t="shared" ref="Z1040:Z1044" si="24385">isClocked(X1040)</f>
        <v>1</v>
      </c>
      <c r="AA1040" s="34" t="s">
        <v>136</v>
      </c>
      <c r="AB1040" s="35" t="s">
        <v>23</v>
      </c>
      <c r="AC1040" s="42">
        <f t="shared" ref="AC1040" si="24386">parseTime(AA1040)-(AB1045=INT(RIGHT($F1040, 1)))</f>
        <v>8</v>
      </c>
      <c r="AD1040" s="43">
        <f t="shared" ref="AD1040:AD1044" si="24387">isClocked(AB1040)</f>
        <v>1</v>
      </c>
      <c r="AE1040" s="34" t="s">
        <v>261</v>
      </c>
      <c r="AF1040" s="35" t="s">
        <v>23</v>
      </c>
      <c r="AG1040" s="42">
        <f t="shared" ref="AG1040" si="24388">parseTime(AE1040)-(AF1045=INT(RIGHT($F1040, 1)))</f>
        <v>6.5</v>
      </c>
      <c r="AH1040" s="43">
        <f t="shared" ref="AH1040:AH1044" si="24389">isClocked(AF1040)</f>
        <v>1</v>
      </c>
      <c r="AI1040" s="34" t="s">
        <v>136</v>
      </c>
      <c r="AJ1040" s="35" t="s">
        <v>23</v>
      </c>
      <c r="AK1040" s="42">
        <f>parseTime(AI1040)-(AJ1045=INT(RIGHT($F1040, 1)))</f>
        <v>8</v>
      </c>
      <c r="AL1040" s="43">
        <f t="shared" ref="AL1040:AL1044" si="24390">isClocked(AJ1040)</f>
        <v>1</v>
      </c>
      <c r="AM1040" s="34"/>
      <c r="AN1040" s="35"/>
      <c r="AO1040" s="42">
        <f t="shared" ref="AO1040" si="24391">parseTime(AM1040)-(AN1045=INT(RIGHT($F1040, 1)))</f>
        <v>0</v>
      </c>
      <c r="AP1040" s="43">
        <f t="shared" ref="AP1040:AP1044" si="24392">isClocked(AN1040)</f>
        <v>0</v>
      </c>
      <c r="AQ1040" s="34"/>
      <c r="AR1040" s="35"/>
      <c r="AS1040" s="42">
        <f t="shared" ref="AS1040" si="24393">parseTime(AQ1040)-(AR1045=INT(RIGHT($F1040, 1)))</f>
        <v>0</v>
      </c>
      <c r="AT1040" s="43">
        <f t="shared" ref="AT1040:AT1044" si="24394">isClocked(AR1040)</f>
        <v>0</v>
      </c>
      <c r="AU1040" s="34"/>
      <c r="AV1040" s="35"/>
      <c r="AW1040" s="42">
        <f>parseTime(AU1040)-(AV1045=INT(RIGHT($F1040, 1)))</f>
        <v>0</v>
      </c>
      <c r="AX1040" s="43">
        <f t="shared" ref="AX1040:AX1044" si="24395">isClocked(AV1040)</f>
        <v>0</v>
      </c>
      <c r="AY1040" s="34"/>
      <c r="AZ1040" s="35"/>
      <c r="BA1040" s="42">
        <f>parseTime(AY1040)-(AZ1045=INT(RIGHT($F1040, 1)))</f>
        <v>0</v>
      </c>
      <c r="BB1040" s="43">
        <f t="shared" ref="BB1040:BB1044" si="24396">isClocked(AZ1040)</f>
        <v>0</v>
      </c>
      <c r="BC1040" s="34"/>
      <c r="BD1040" s="35"/>
      <c r="BE1040" s="42">
        <f>parseTime(BC1040)-(BD1045=INT(RIGHT($F1040, 1)))</f>
        <v>0</v>
      </c>
      <c r="BF1040" s="43">
        <f t="shared" ref="BF1040:BF1044" si="24397">isClocked(BD1040)</f>
        <v>0</v>
      </c>
      <c r="BG1040" s="34"/>
      <c r="BH1040" s="35"/>
      <c r="BI1040" s="42">
        <f>parseTime(BG1040)-(BH1045=INT(RIGHT($F1040, 1)))</f>
        <v>0</v>
      </c>
      <c r="BJ1040" s="43">
        <f t="shared" ref="BJ1040:BJ1044" si="24398">isClocked(BH1040)</f>
        <v>0</v>
      </c>
      <c r="BK1040" s="34"/>
      <c r="BL1040" s="35"/>
      <c r="BM1040" s="42">
        <f>parseTime(BK1040)-(BL1045=INT(RIGHT($F1040, 1)))</f>
        <v>0</v>
      </c>
      <c r="BN1040" s="43">
        <f t="shared" ref="BN1040:BN1044" si="24399">isClocked(BL1040)</f>
        <v>0</v>
      </c>
      <c r="BO1040" s="34"/>
      <c r="BP1040" s="35"/>
      <c r="BQ1040" s="42">
        <f t="shared" ref="BQ1040" si="24400">parseTime(BO1040)-(BP1045=INT(RIGHT($F1040, 1)))</f>
        <v>0</v>
      </c>
      <c r="BR1040" s="43">
        <f t="shared" ref="BR1040:BR1044" si="24401">isClocked(BP1040)</f>
        <v>0</v>
      </c>
      <c r="BS1040" s="34"/>
      <c r="BT1040" s="35"/>
      <c r="BU1040" s="42">
        <f t="shared" ref="BU1040" si="24402">parseTime(BS1040)-(BT1045=INT(RIGHT($F1040, 1)))</f>
        <v>0</v>
      </c>
      <c r="BV1040" s="43">
        <f t="shared" ref="BV1040:BV1044" si="24403">isClocked(BT1040)</f>
        <v>0</v>
      </c>
      <c r="BW1040" s="34"/>
      <c r="BX1040" s="35"/>
      <c r="BY1040" s="42">
        <f t="shared" ref="BY1040" si="24404">parseTime(BW1040)-(BX1045=INT(RIGHT($F1040, 1)))</f>
        <v>0</v>
      </c>
      <c r="BZ1040" s="43">
        <f t="shared" ref="BZ1040:BZ1044" si="24405">isClocked(BX1040)</f>
        <v>0</v>
      </c>
      <c r="CA1040" s="34"/>
      <c r="CB1040" s="35"/>
      <c r="CC1040" s="42">
        <f t="shared" ref="CC1040" si="24406">parseTime(CA1040)-(CB1045=INT(RIGHT($F1040, 1)))</f>
        <v>0</v>
      </c>
      <c r="CD1040" s="43">
        <f t="shared" ref="CD1040:CD1044" si="24407">isClocked(CB1040)</f>
        <v>0</v>
      </c>
      <c r="CE1040" s="34"/>
      <c r="CF1040" s="35"/>
      <c r="CG1040" s="42">
        <f t="shared" ref="CG1040" si="24408">parseTime(CE1040)-(CF1045=INT(RIGHT($F1040, 1)))</f>
        <v>0</v>
      </c>
      <c r="CH1040" s="43">
        <f t="shared" ref="CH1040:CH1044" si="24409">isClocked(CF1040)</f>
        <v>0</v>
      </c>
    </row>
    <row r="1041" spans="1:86" x14ac:dyDescent="0.25">
      <c r="A1041" s="56" t="s">
        <v>0</v>
      </c>
      <c r="B1041" s="57">
        <f t="shared" ca="1" si="23202"/>
        <v>62.5</v>
      </c>
      <c r="C1041" s="14" t="s">
        <v>252</v>
      </c>
      <c r="D1041" s="14">
        <f t="shared" ref="D1041:D1104" si="24410">(E1044+(E1043/2))*8-0.5</f>
        <v>-0.5</v>
      </c>
      <c r="E1041" s="55" t="str">
        <f t="shared" si="23203"/>
        <v>Monday</v>
      </c>
      <c r="F1041" s="51" t="s">
        <v>129</v>
      </c>
      <c r="G1041" s="36"/>
      <c r="H1041" s="37"/>
      <c r="I1041" s="44">
        <f t="shared" ref="I1041" si="24411">parseTime(G1041)-(H1045=INT(RIGHT($F1041, 1)))</f>
        <v>0</v>
      </c>
      <c r="J1041" s="45">
        <f t="shared" si="24377"/>
        <v>0</v>
      </c>
      <c r="K1041" s="36"/>
      <c r="L1041" s="37"/>
      <c r="M1041" s="44">
        <f t="shared" ref="M1041" si="24412">parseTime(K1041)-(L1045=INT(RIGHT($F1041, 1)))</f>
        <v>0</v>
      </c>
      <c r="N1041" s="45">
        <f t="shared" si="24379"/>
        <v>0</v>
      </c>
      <c r="O1041" s="36"/>
      <c r="P1041" s="37"/>
      <c r="Q1041" s="44">
        <f t="shared" ref="Q1041" si="24413">parseTime(O1041)-(P1045=INT(RIGHT($F1041, 1)))</f>
        <v>0</v>
      </c>
      <c r="R1041" s="45">
        <f t="shared" si="24381"/>
        <v>0</v>
      </c>
      <c r="S1041" s="36"/>
      <c r="T1041" s="37"/>
      <c r="U1041" s="44">
        <f t="shared" ref="U1041" si="24414">parseTime(S1041)-(T1045=INT(RIGHT($F1041, 1)))</f>
        <v>0</v>
      </c>
      <c r="V1041" s="45">
        <f t="shared" si="24383"/>
        <v>0</v>
      </c>
      <c r="W1041" s="36"/>
      <c r="X1041" s="37"/>
      <c r="Y1041" s="44">
        <f t="shared" ref="Y1041" si="24415">parseTime(W1041)-(X1045=INT(RIGHT($F1041, 1)))</f>
        <v>0</v>
      </c>
      <c r="Z1041" s="45">
        <f t="shared" si="24385"/>
        <v>0</v>
      </c>
      <c r="AA1041" s="36"/>
      <c r="AB1041" s="37"/>
      <c r="AC1041" s="44">
        <f t="shared" ref="AC1041" si="24416">parseTime(AA1041)-(AB1045=INT(RIGHT($F1041, 1)))</f>
        <v>0</v>
      </c>
      <c r="AD1041" s="45">
        <f t="shared" si="24387"/>
        <v>0</v>
      </c>
      <c r="AE1041" s="36"/>
      <c r="AF1041" s="37"/>
      <c r="AG1041" s="44">
        <f t="shared" ref="AG1041" si="24417">parseTime(AE1041)-(AF1045=INT(RIGHT($F1041, 1)))</f>
        <v>0</v>
      </c>
      <c r="AH1041" s="45">
        <f t="shared" si="24389"/>
        <v>0</v>
      </c>
      <c r="AI1041" s="36"/>
      <c r="AJ1041" s="37"/>
      <c r="AK1041" s="44">
        <f>parseTime(AI1041)-(AJ1045=INT(RIGHT($F1041, 1)))</f>
        <v>0</v>
      </c>
      <c r="AL1041" s="45">
        <f t="shared" si="24390"/>
        <v>0</v>
      </c>
      <c r="AM1041" s="36"/>
      <c r="AN1041" s="37"/>
      <c r="AO1041" s="44">
        <f t="shared" ref="AO1041" si="24418">parseTime(AM1041)-(AN1045=INT(RIGHT($F1041, 1)))</f>
        <v>0</v>
      </c>
      <c r="AP1041" s="45">
        <f t="shared" si="24392"/>
        <v>0</v>
      </c>
      <c r="AQ1041" s="36"/>
      <c r="AR1041" s="37"/>
      <c r="AS1041" s="44">
        <f t="shared" ref="AS1041" si="24419">parseTime(AQ1041)-(AR1045=INT(RIGHT($F1041, 1)))</f>
        <v>0</v>
      </c>
      <c r="AT1041" s="45">
        <f t="shared" si="24394"/>
        <v>0</v>
      </c>
      <c r="AU1041" s="36"/>
      <c r="AV1041" s="37"/>
      <c r="AW1041" s="44">
        <f>parseTime(AU1041)-(AV1045=INT(RIGHT($F1041, 1)))</f>
        <v>0</v>
      </c>
      <c r="AX1041" s="45">
        <f t="shared" si="24395"/>
        <v>0</v>
      </c>
      <c r="AY1041" s="36"/>
      <c r="AZ1041" s="37"/>
      <c r="BA1041" s="44">
        <f>parseTime(AY1041)-(AZ1045=INT(RIGHT($F1041, 1)))</f>
        <v>0</v>
      </c>
      <c r="BB1041" s="45">
        <f t="shared" si="24396"/>
        <v>0</v>
      </c>
      <c r="BC1041" s="36"/>
      <c r="BD1041" s="37"/>
      <c r="BE1041" s="44">
        <f>parseTime(BC1041)-(BD1045=INT(RIGHT($F1041, 1)))</f>
        <v>0</v>
      </c>
      <c r="BF1041" s="45">
        <f t="shared" si="24397"/>
        <v>0</v>
      </c>
      <c r="BG1041" s="36"/>
      <c r="BH1041" s="37"/>
      <c r="BI1041" s="44">
        <f>parseTime(BG1041)-(BH1045=INT(RIGHT($F1041, 1)))</f>
        <v>0</v>
      </c>
      <c r="BJ1041" s="45">
        <f t="shared" si="24398"/>
        <v>0</v>
      </c>
      <c r="BK1041" s="36"/>
      <c r="BL1041" s="37"/>
      <c r="BM1041" s="44">
        <f>parseTime(BK1041)-(BL1045=INT(RIGHT($F1041, 1)))</f>
        <v>0</v>
      </c>
      <c r="BN1041" s="45">
        <f t="shared" si="24399"/>
        <v>0</v>
      </c>
      <c r="BO1041" s="36"/>
      <c r="BP1041" s="37"/>
      <c r="BQ1041" s="44">
        <f t="shared" ref="BQ1041" si="24420">parseTime(BO1041)-(BP1045=INT(RIGHT($F1041, 1)))</f>
        <v>0</v>
      </c>
      <c r="BR1041" s="45">
        <f t="shared" si="24401"/>
        <v>0</v>
      </c>
      <c r="BS1041" s="36"/>
      <c r="BT1041" s="37"/>
      <c r="BU1041" s="44">
        <f t="shared" ref="BU1041" si="24421">parseTime(BS1041)-(BT1045=INT(RIGHT($F1041, 1)))</f>
        <v>0</v>
      </c>
      <c r="BV1041" s="45">
        <f t="shared" si="24403"/>
        <v>0</v>
      </c>
      <c r="BW1041" s="36"/>
      <c r="BX1041" s="37"/>
      <c r="BY1041" s="44">
        <f t="shared" ref="BY1041" si="24422">parseTime(BW1041)-(BX1045=INT(RIGHT($F1041, 1)))</f>
        <v>0</v>
      </c>
      <c r="BZ1041" s="45">
        <f t="shared" si="24405"/>
        <v>0</v>
      </c>
      <c r="CA1041" s="36"/>
      <c r="CB1041" s="37"/>
      <c r="CC1041" s="44">
        <f t="shared" ref="CC1041" si="24423">parseTime(CA1041)-(CB1045=INT(RIGHT($F1041, 1)))</f>
        <v>0</v>
      </c>
      <c r="CD1041" s="45">
        <f t="shared" si="24407"/>
        <v>0</v>
      </c>
      <c r="CE1041" s="36"/>
      <c r="CF1041" s="37"/>
      <c r="CG1041" s="44">
        <f t="shared" ref="CG1041" si="24424">parseTime(CE1041)-(CF1045=INT(RIGHT($F1041, 1)))</f>
        <v>0</v>
      </c>
      <c r="CH1041" s="45">
        <f t="shared" si="24409"/>
        <v>0</v>
      </c>
    </row>
    <row r="1042" spans="1:86" x14ac:dyDescent="0.25">
      <c r="A1042" s="56" t="s">
        <v>117</v>
      </c>
      <c r="B1042" s="57">
        <f t="shared" ref="B1042" ca="1" si="24425">roleHours(G1040:CH1046, "MFD")</f>
        <v>54.5</v>
      </c>
      <c r="C1042" s="14">
        <f t="shared" ref="C1042:C1045" ca="1" si="24426">B1042/8</f>
        <v>6.8125</v>
      </c>
      <c r="D1042" s="14">
        <f t="shared" ref="D1042" ca="1" si="24427">B1041-D1041</f>
        <v>63</v>
      </c>
      <c r="E1042" s="20" t="s">
        <v>127</v>
      </c>
      <c r="F1042" s="51" t="s">
        <v>130</v>
      </c>
      <c r="G1042" s="36"/>
      <c r="H1042" s="37"/>
      <c r="I1042" s="44">
        <f t="shared" ref="I1042" si="24428">parseTime(G1042)-(H1045=INT(RIGHT($F1042, 1)))</f>
        <v>0</v>
      </c>
      <c r="J1042" s="45">
        <f t="shared" si="24377"/>
        <v>0</v>
      </c>
      <c r="K1042" s="36"/>
      <c r="L1042" s="37"/>
      <c r="M1042" s="44">
        <f t="shared" ref="M1042" si="24429">parseTime(K1042)-(L1045=INT(RIGHT($F1042, 1)))</f>
        <v>0</v>
      </c>
      <c r="N1042" s="45">
        <f t="shared" si="24379"/>
        <v>0</v>
      </c>
      <c r="O1042" s="36"/>
      <c r="P1042" s="37"/>
      <c r="Q1042" s="44">
        <f t="shared" ref="Q1042" si="24430">parseTime(O1042)-(P1045=INT(RIGHT($F1042, 1)))</f>
        <v>0</v>
      </c>
      <c r="R1042" s="45">
        <f t="shared" si="24381"/>
        <v>0</v>
      </c>
      <c r="S1042" s="36"/>
      <c r="T1042" s="37"/>
      <c r="U1042" s="44">
        <f t="shared" ref="U1042" si="24431">parseTime(S1042)-(T1045=INT(RIGHT($F1042, 1)))</f>
        <v>0</v>
      </c>
      <c r="V1042" s="45">
        <f t="shared" si="24383"/>
        <v>0</v>
      </c>
      <c r="W1042" s="36"/>
      <c r="X1042" s="37"/>
      <c r="Y1042" s="44">
        <f t="shared" ref="Y1042" si="24432">parseTime(W1042)-(X1045=INT(RIGHT($F1042, 1)))</f>
        <v>0</v>
      </c>
      <c r="Z1042" s="45">
        <f t="shared" si="24385"/>
        <v>0</v>
      </c>
      <c r="AA1042" s="36"/>
      <c r="AB1042" s="37"/>
      <c r="AC1042" s="44">
        <f t="shared" ref="AC1042" si="24433">parseTime(AA1042)-(AB1045=INT(RIGHT($F1042, 1)))</f>
        <v>0</v>
      </c>
      <c r="AD1042" s="45">
        <f t="shared" si="24387"/>
        <v>0</v>
      </c>
      <c r="AE1042" s="36"/>
      <c r="AF1042" s="37"/>
      <c r="AG1042" s="44">
        <f t="shared" ref="AG1042" si="24434">parseTime(AE1042)-(AF1045=INT(RIGHT($F1042, 1)))</f>
        <v>0</v>
      </c>
      <c r="AH1042" s="45">
        <f t="shared" si="24389"/>
        <v>0</v>
      </c>
      <c r="AI1042" s="36"/>
      <c r="AJ1042" s="37"/>
      <c r="AK1042" s="44">
        <f>parseTime(AI1042)-(AJ1045=INT(RIGHT($F1042, 1)))</f>
        <v>0</v>
      </c>
      <c r="AL1042" s="45">
        <f t="shared" si="24390"/>
        <v>0</v>
      </c>
      <c r="AM1042" s="36"/>
      <c r="AN1042" s="37"/>
      <c r="AO1042" s="44">
        <f t="shared" ref="AO1042" si="24435">parseTime(AM1042)-(AN1045=INT(RIGHT($F1042, 1)))</f>
        <v>0</v>
      </c>
      <c r="AP1042" s="45">
        <f t="shared" si="24392"/>
        <v>0</v>
      </c>
      <c r="AQ1042" s="36"/>
      <c r="AR1042" s="37"/>
      <c r="AS1042" s="44">
        <f t="shared" ref="AS1042" si="24436">parseTime(AQ1042)-(AR1045=INT(RIGHT($F1042, 1)))</f>
        <v>0</v>
      </c>
      <c r="AT1042" s="45">
        <f t="shared" si="24394"/>
        <v>0</v>
      </c>
      <c r="AU1042" s="36"/>
      <c r="AV1042" s="37"/>
      <c r="AW1042" s="44">
        <f>parseTime(AU1042)-(AV1045=INT(RIGHT($F1042, 1)))</f>
        <v>0</v>
      </c>
      <c r="AX1042" s="45">
        <f t="shared" si="24395"/>
        <v>0</v>
      </c>
      <c r="AY1042" s="36"/>
      <c r="AZ1042" s="37"/>
      <c r="BA1042" s="44">
        <f>parseTime(AY1042)-(AZ1045=INT(RIGHT($F1042, 1)))</f>
        <v>0</v>
      </c>
      <c r="BB1042" s="45">
        <f t="shared" si="24396"/>
        <v>0</v>
      </c>
      <c r="BC1042" s="36"/>
      <c r="BD1042" s="37"/>
      <c r="BE1042" s="44">
        <f>parseTime(BC1042)-(BD1045=INT(RIGHT($F1042, 1)))</f>
        <v>0</v>
      </c>
      <c r="BF1042" s="45">
        <f t="shared" si="24397"/>
        <v>0</v>
      </c>
      <c r="BG1042" s="36"/>
      <c r="BH1042" s="37"/>
      <c r="BI1042" s="44">
        <f>parseTime(BG1042)-(BH1045=INT(RIGHT($F1042, 1)))</f>
        <v>0</v>
      </c>
      <c r="BJ1042" s="45">
        <f t="shared" si="24398"/>
        <v>0</v>
      </c>
      <c r="BK1042" s="36"/>
      <c r="BL1042" s="37"/>
      <c r="BM1042" s="44">
        <f>parseTime(BK1042)-(BL1045=INT(RIGHT($F1042, 1)))</f>
        <v>0</v>
      </c>
      <c r="BN1042" s="45">
        <f t="shared" si="24399"/>
        <v>0</v>
      </c>
      <c r="BO1042" s="36"/>
      <c r="BP1042" s="37"/>
      <c r="BQ1042" s="44">
        <f t="shared" ref="BQ1042" si="24437">parseTime(BO1042)-(BP1045=INT(RIGHT($F1042, 1)))</f>
        <v>0</v>
      </c>
      <c r="BR1042" s="45">
        <f t="shared" si="24401"/>
        <v>0</v>
      </c>
      <c r="BS1042" s="36"/>
      <c r="BT1042" s="37"/>
      <c r="BU1042" s="44">
        <f t="shared" ref="BU1042" si="24438">parseTime(BS1042)-(BT1045=INT(RIGHT($F1042, 1)))</f>
        <v>0</v>
      </c>
      <c r="BV1042" s="45">
        <f t="shared" si="24403"/>
        <v>0</v>
      </c>
      <c r="BW1042" s="36"/>
      <c r="BX1042" s="37"/>
      <c r="BY1042" s="44">
        <f t="shared" ref="BY1042" si="24439">parseTime(BW1042)-(BX1045=INT(RIGHT($F1042, 1)))</f>
        <v>0</v>
      </c>
      <c r="BZ1042" s="45">
        <f t="shared" si="24405"/>
        <v>0</v>
      </c>
      <c r="CA1042" s="36"/>
      <c r="CB1042" s="37"/>
      <c r="CC1042" s="44">
        <f t="shared" ref="CC1042" si="24440">parseTime(CA1042)-(CB1045=INT(RIGHT($F1042, 1)))</f>
        <v>0</v>
      </c>
      <c r="CD1042" s="45">
        <f t="shared" si="24407"/>
        <v>0</v>
      </c>
      <c r="CE1042" s="36"/>
      <c r="CF1042" s="37"/>
      <c r="CG1042" s="44">
        <f t="shared" ref="CG1042" si="24441">parseTime(CE1042)-(CF1045=INT(RIGHT($F1042, 1)))</f>
        <v>0</v>
      </c>
      <c r="CH1042" s="45">
        <f t="shared" si="24409"/>
        <v>0</v>
      </c>
    </row>
    <row r="1043" spans="1:86" x14ac:dyDescent="0.25">
      <c r="A1043" s="56"/>
      <c r="B1043" s="57"/>
      <c r="C1043" s="14">
        <f t="shared" si="24426"/>
        <v>0</v>
      </c>
      <c r="D1043" s="14" t="s">
        <v>259</v>
      </c>
      <c r="E1043" s="20"/>
      <c r="F1043" s="51" t="s">
        <v>131</v>
      </c>
      <c r="G1043" s="36"/>
      <c r="H1043" s="37"/>
      <c r="I1043" s="44">
        <f t="shared" ref="I1043" si="24442">parseTime(G1043)-(H1045=INT(RIGHT($F1043, 1)))</f>
        <v>0</v>
      </c>
      <c r="J1043" s="45">
        <f t="shared" si="24377"/>
        <v>0</v>
      </c>
      <c r="K1043" s="36"/>
      <c r="L1043" s="37"/>
      <c r="M1043" s="44">
        <f t="shared" ref="M1043" si="24443">parseTime(K1043)-(L1045=INT(RIGHT($F1043, 1)))</f>
        <v>0</v>
      </c>
      <c r="N1043" s="45">
        <f t="shared" si="24379"/>
        <v>0</v>
      </c>
      <c r="O1043" s="36"/>
      <c r="P1043" s="37"/>
      <c r="Q1043" s="44">
        <f t="shared" ref="Q1043" si="24444">parseTime(O1043)-(P1045=INT(RIGHT($F1043, 1)))</f>
        <v>0</v>
      </c>
      <c r="R1043" s="45">
        <f t="shared" si="24381"/>
        <v>0</v>
      </c>
      <c r="S1043" s="36"/>
      <c r="T1043" s="37"/>
      <c r="U1043" s="44">
        <f t="shared" ref="U1043" si="24445">parseTime(S1043)-(T1045=INT(RIGHT($F1043, 1)))</f>
        <v>0</v>
      </c>
      <c r="V1043" s="45">
        <f t="shared" si="24383"/>
        <v>0</v>
      </c>
      <c r="W1043" s="36"/>
      <c r="X1043" s="37"/>
      <c r="Y1043" s="44">
        <f t="shared" ref="Y1043" si="24446">parseTime(W1043)-(X1045=INT(RIGHT($F1043, 1)))</f>
        <v>0</v>
      </c>
      <c r="Z1043" s="45">
        <f t="shared" si="24385"/>
        <v>0</v>
      </c>
      <c r="AA1043" s="36"/>
      <c r="AB1043" s="37"/>
      <c r="AC1043" s="44">
        <f t="shared" ref="AC1043" si="24447">parseTime(AA1043)-(AB1045=INT(RIGHT($F1043, 1)))</f>
        <v>0</v>
      </c>
      <c r="AD1043" s="45">
        <f t="shared" si="24387"/>
        <v>0</v>
      </c>
      <c r="AE1043" s="36"/>
      <c r="AF1043" s="37"/>
      <c r="AG1043" s="44">
        <f t="shared" ref="AG1043" si="24448">parseTime(AE1043)-(AF1045=INT(RIGHT($F1043, 1)))</f>
        <v>0</v>
      </c>
      <c r="AH1043" s="45">
        <f t="shared" si="24389"/>
        <v>0</v>
      </c>
      <c r="AI1043" s="36"/>
      <c r="AJ1043" s="37"/>
      <c r="AK1043" s="44">
        <f>parseTime(AI1043)-(AJ1045=INT(RIGHT($F1043, 1)))</f>
        <v>0</v>
      </c>
      <c r="AL1043" s="45">
        <f t="shared" si="24390"/>
        <v>0</v>
      </c>
      <c r="AM1043" s="36"/>
      <c r="AN1043" s="37"/>
      <c r="AO1043" s="44">
        <f t="shared" ref="AO1043" si="24449">parseTime(AM1043)-(AN1045=INT(RIGHT($F1043, 1)))</f>
        <v>0</v>
      </c>
      <c r="AP1043" s="45">
        <f t="shared" si="24392"/>
        <v>0</v>
      </c>
      <c r="AQ1043" s="36"/>
      <c r="AR1043" s="37"/>
      <c r="AS1043" s="44">
        <f t="shared" ref="AS1043" si="24450">parseTime(AQ1043)-(AR1045=INT(RIGHT($F1043, 1)))</f>
        <v>0</v>
      </c>
      <c r="AT1043" s="45">
        <f t="shared" si="24394"/>
        <v>0</v>
      </c>
      <c r="AU1043" s="36"/>
      <c r="AV1043" s="37"/>
      <c r="AW1043" s="44">
        <f>parseTime(AU1043)-(AV1045=INT(RIGHT($F1043, 1)))</f>
        <v>0</v>
      </c>
      <c r="AX1043" s="45">
        <f t="shared" si="24395"/>
        <v>0</v>
      </c>
      <c r="AY1043" s="36"/>
      <c r="AZ1043" s="37"/>
      <c r="BA1043" s="44">
        <f>parseTime(AY1043)-(AZ1045=INT(RIGHT($F1043, 1)))</f>
        <v>0</v>
      </c>
      <c r="BB1043" s="45">
        <f t="shared" si="24396"/>
        <v>0</v>
      </c>
      <c r="BC1043" s="36"/>
      <c r="BD1043" s="37"/>
      <c r="BE1043" s="44">
        <f>parseTime(BC1043)-(BD1045=INT(RIGHT($F1043, 1)))</f>
        <v>0</v>
      </c>
      <c r="BF1043" s="45">
        <f t="shared" si="24397"/>
        <v>0</v>
      </c>
      <c r="BG1043" s="36"/>
      <c r="BH1043" s="37"/>
      <c r="BI1043" s="44">
        <f>parseTime(BG1043)-(BH1045=INT(RIGHT($F1043, 1)))</f>
        <v>0</v>
      </c>
      <c r="BJ1043" s="45">
        <f t="shared" si="24398"/>
        <v>0</v>
      </c>
      <c r="BK1043" s="36"/>
      <c r="BL1043" s="37"/>
      <c r="BM1043" s="44">
        <f>parseTime(BK1043)-(BL1045=INT(RIGHT($F1043, 1)))</f>
        <v>0</v>
      </c>
      <c r="BN1043" s="45">
        <f t="shared" si="24399"/>
        <v>0</v>
      </c>
      <c r="BO1043" s="36"/>
      <c r="BP1043" s="37"/>
      <c r="BQ1043" s="44">
        <f t="shared" ref="BQ1043" si="24451">parseTime(BO1043)-(BP1045=INT(RIGHT($F1043, 1)))</f>
        <v>0</v>
      </c>
      <c r="BR1043" s="45">
        <f t="shared" si="24401"/>
        <v>0</v>
      </c>
      <c r="BS1043" s="36"/>
      <c r="BT1043" s="37"/>
      <c r="BU1043" s="44">
        <f t="shared" ref="BU1043" si="24452">parseTime(BS1043)-(BT1045=INT(RIGHT($F1043, 1)))</f>
        <v>0</v>
      </c>
      <c r="BV1043" s="45">
        <f t="shared" si="24403"/>
        <v>0</v>
      </c>
      <c r="BW1043" s="36"/>
      <c r="BX1043" s="37"/>
      <c r="BY1043" s="44">
        <f t="shared" ref="BY1043" si="24453">parseTime(BW1043)-(BX1045=INT(RIGHT($F1043, 1)))</f>
        <v>0</v>
      </c>
      <c r="BZ1043" s="45">
        <f t="shared" si="24405"/>
        <v>0</v>
      </c>
      <c r="CA1043" s="36"/>
      <c r="CB1043" s="37"/>
      <c r="CC1043" s="44">
        <f t="shared" ref="CC1043" si="24454">parseTime(CA1043)-(CB1045=INT(RIGHT($F1043, 1)))</f>
        <v>0</v>
      </c>
      <c r="CD1043" s="45">
        <f t="shared" si="24407"/>
        <v>0</v>
      </c>
      <c r="CE1043" s="36"/>
      <c r="CF1043" s="37"/>
      <c r="CG1043" s="44">
        <f t="shared" ref="CG1043" si="24455">parseTime(CE1043)-(CF1045=INT(RIGHT($F1043, 1)))</f>
        <v>0</v>
      </c>
      <c r="CH1043" s="45">
        <f t="shared" si="24409"/>
        <v>0</v>
      </c>
    </row>
    <row r="1044" spans="1:86" x14ac:dyDescent="0.25">
      <c r="A1044" s="56" t="s">
        <v>119</v>
      </c>
      <c r="B1044" s="57">
        <f t="shared" ref="B1044" ca="1" si="24456">roleHours(G1040:CH1046, "MCC")</f>
        <v>8</v>
      </c>
      <c r="C1044" s="14">
        <f t="shared" ca="1" si="24426"/>
        <v>1</v>
      </c>
      <c r="D1044" s="14" t="s">
        <v>260</v>
      </c>
      <c r="E1044" s="20"/>
      <c r="F1044" s="51" t="s">
        <v>132</v>
      </c>
      <c r="G1044" s="36"/>
      <c r="H1044" s="37"/>
      <c r="I1044" s="44">
        <f t="shared" ref="I1044" si="24457">parseTime(G1044)-(H1045=INT(RIGHT($F1044, 1)))</f>
        <v>0</v>
      </c>
      <c r="J1044" s="45">
        <f t="shared" si="24377"/>
        <v>0</v>
      </c>
      <c r="K1044" s="36"/>
      <c r="L1044" s="37"/>
      <c r="M1044" s="44">
        <f t="shared" ref="M1044" si="24458">parseTime(K1044)-(L1045=INT(RIGHT($F1044, 1)))</f>
        <v>0</v>
      </c>
      <c r="N1044" s="45">
        <f t="shared" si="24379"/>
        <v>0</v>
      </c>
      <c r="O1044" s="36"/>
      <c r="P1044" s="37"/>
      <c r="Q1044" s="44">
        <f t="shared" ref="Q1044" si="24459">parseTime(O1044)-(P1045=INT(RIGHT($F1044, 1)))</f>
        <v>0</v>
      </c>
      <c r="R1044" s="45">
        <f t="shared" si="24381"/>
        <v>0</v>
      </c>
      <c r="S1044" s="36"/>
      <c r="T1044" s="37"/>
      <c r="U1044" s="44">
        <f t="shared" ref="U1044" si="24460">parseTime(S1044)-(T1045=INT(RIGHT($F1044, 1)))</f>
        <v>0</v>
      </c>
      <c r="V1044" s="45">
        <f t="shared" si="24383"/>
        <v>0</v>
      </c>
      <c r="W1044" s="36"/>
      <c r="X1044" s="37"/>
      <c r="Y1044" s="44">
        <f t="shared" ref="Y1044" si="24461">parseTime(W1044)-(X1045=INT(RIGHT($F1044, 1)))</f>
        <v>0</v>
      </c>
      <c r="Z1044" s="45">
        <f t="shared" si="24385"/>
        <v>0</v>
      </c>
      <c r="AA1044" s="36"/>
      <c r="AB1044" s="37"/>
      <c r="AC1044" s="44">
        <f t="shared" ref="AC1044" si="24462">parseTime(AA1044)-(AB1045=INT(RIGHT($F1044, 1)))</f>
        <v>0</v>
      </c>
      <c r="AD1044" s="45">
        <f t="shared" si="24387"/>
        <v>0</v>
      </c>
      <c r="AE1044" s="36"/>
      <c r="AF1044" s="37"/>
      <c r="AG1044" s="44">
        <f t="shared" ref="AG1044" si="24463">parseTime(AE1044)-(AF1045=INT(RIGHT($F1044, 1)))</f>
        <v>0</v>
      </c>
      <c r="AH1044" s="45">
        <f t="shared" si="24389"/>
        <v>0</v>
      </c>
      <c r="AI1044" s="36"/>
      <c r="AJ1044" s="37"/>
      <c r="AK1044" s="44">
        <f>parseTime(AI1044)-(AJ1045=INT(RIGHT($F1044, 1)))</f>
        <v>0</v>
      </c>
      <c r="AL1044" s="45">
        <f t="shared" si="24390"/>
        <v>0</v>
      </c>
      <c r="AM1044" s="36"/>
      <c r="AN1044" s="37"/>
      <c r="AO1044" s="44">
        <f t="shared" ref="AO1044" si="24464">parseTime(AM1044)-(AN1045=INT(RIGHT($F1044, 1)))</f>
        <v>0</v>
      </c>
      <c r="AP1044" s="45">
        <f t="shared" si="24392"/>
        <v>0</v>
      </c>
      <c r="AQ1044" s="36"/>
      <c r="AR1044" s="37"/>
      <c r="AS1044" s="44">
        <f t="shared" ref="AS1044" si="24465">parseTime(AQ1044)-(AR1045=INT(RIGHT($F1044, 1)))</f>
        <v>0</v>
      </c>
      <c r="AT1044" s="45">
        <f t="shared" si="24394"/>
        <v>0</v>
      </c>
      <c r="AU1044" s="36"/>
      <c r="AV1044" s="37"/>
      <c r="AW1044" s="44">
        <f>parseTime(AU1044)-(AV1045=INT(RIGHT($F1044, 1)))</f>
        <v>0</v>
      </c>
      <c r="AX1044" s="45">
        <f t="shared" si="24395"/>
        <v>0</v>
      </c>
      <c r="AY1044" s="36"/>
      <c r="AZ1044" s="37"/>
      <c r="BA1044" s="44">
        <f>parseTime(AY1044)-(AZ1045=INT(RIGHT($F1044, 1)))</f>
        <v>0</v>
      </c>
      <c r="BB1044" s="45">
        <f t="shared" si="24396"/>
        <v>0</v>
      </c>
      <c r="BC1044" s="36"/>
      <c r="BD1044" s="37"/>
      <c r="BE1044" s="44">
        <f>parseTime(BC1044)-(BD1045=INT(RIGHT($F1044, 1)))</f>
        <v>0</v>
      </c>
      <c r="BF1044" s="45">
        <f t="shared" si="24397"/>
        <v>0</v>
      </c>
      <c r="BG1044" s="36"/>
      <c r="BH1044" s="37"/>
      <c r="BI1044" s="44">
        <f>parseTime(BG1044)-(BH1045=INT(RIGHT($F1044, 1)))</f>
        <v>0</v>
      </c>
      <c r="BJ1044" s="45">
        <f t="shared" si="24398"/>
        <v>0</v>
      </c>
      <c r="BK1044" s="36"/>
      <c r="BL1044" s="37"/>
      <c r="BM1044" s="44">
        <f>parseTime(BK1044)-(BL1045=INT(RIGHT($F1044, 1)))</f>
        <v>0</v>
      </c>
      <c r="BN1044" s="45">
        <f t="shared" si="24399"/>
        <v>0</v>
      </c>
      <c r="BO1044" s="36"/>
      <c r="BP1044" s="37"/>
      <c r="BQ1044" s="44">
        <f t="shared" ref="BQ1044" si="24466">parseTime(BO1044)-(BP1045=INT(RIGHT($F1044, 1)))</f>
        <v>0</v>
      </c>
      <c r="BR1044" s="45">
        <f t="shared" si="24401"/>
        <v>0</v>
      </c>
      <c r="BS1044" s="36"/>
      <c r="BT1044" s="37"/>
      <c r="BU1044" s="44">
        <f t="shared" ref="BU1044" si="24467">parseTime(BS1044)-(BT1045=INT(RIGHT($F1044, 1)))</f>
        <v>0</v>
      </c>
      <c r="BV1044" s="45">
        <f t="shared" si="24403"/>
        <v>0</v>
      </c>
      <c r="BW1044" s="36"/>
      <c r="BX1044" s="37"/>
      <c r="BY1044" s="44">
        <f t="shared" ref="BY1044" si="24468">parseTime(BW1044)-(BX1045=INT(RIGHT($F1044, 1)))</f>
        <v>0</v>
      </c>
      <c r="BZ1044" s="45">
        <f t="shared" si="24405"/>
        <v>0</v>
      </c>
      <c r="CA1044" s="36"/>
      <c r="CB1044" s="37"/>
      <c r="CC1044" s="44">
        <f t="shared" ref="CC1044" si="24469">parseTime(CA1044)-(CB1045=INT(RIGHT($F1044, 1)))</f>
        <v>0</v>
      </c>
      <c r="CD1044" s="45">
        <f t="shared" si="24407"/>
        <v>0</v>
      </c>
      <c r="CE1044" s="36"/>
      <c r="CF1044" s="37"/>
      <c r="CG1044" s="44">
        <f t="shared" ref="CG1044" si="24470">parseTime(CE1044)-(CF1045=INT(RIGHT($F1044, 1)))</f>
        <v>0</v>
      </c>
      <c r="CH1044" s="45">
        <f t="shared" si="24409"/>
        <v>0</v>
      </c>
    </row>
    <row r="1045" spans="1:86" x14ac:dyDescent="0.25">
      <c r="A1045" s="56"/>
      <c r="B1045" s="57"/>
      <c r="C1045" s="14">
        <f t="shared" si="24426"/>
        <v>0</v>
      </c>
      <c r="D1045" s="14"/>
      <c r="E1045" s="20">
        <f t="shared" ref="E1045" si="24471">((7.5/2)-0.5+E1044)*8</f>
        <v>26</v>
      </c>
      <c r="F1045" s="51"/>
      <c r="G1045" s="46" t="s">
        <v>134</v>
      </c>
      <c r="H1045" s="38">
        <f t="shared" ref="H1045" si="24472">lunchAdjust(G1040:H1044)</f>
        <v>1</v>
      </c>
      <c r="I1045" s="48" t="s">
        <v>0</v>
      </c>
      <c r="J1045" s="39">
        <f t="shared" ref="J1045" si="24473">SUMPRODUCT(I1040:I1044*J1040:J1044)</f>
        <v>8</v>
      </c>
      <c r="K1045" s="46" t="s">
        <v>134</v>
      </c>
      <c r="L1045" s="38">
        <f t="shared" ref="L1045" si="24474">lunchAdjust(K1040:L1044)</f>
        <v>1</v>
      </c>
      <c r="M1045" s="48" t="s">
        <v>0</v>
      </c>
      <c r="N1045" s="39">
        <f t="shared" ref="N1045" si="24475">SUMPRODUCT(M1040:M1044*N1040:N1044)</f>
        <v>8</v>
      </c>
      <c r="O1045" s="46" t="s">
        <v>134</v>
      </c>
      <c r="P1045" s="38">
        <f t="shared" ref="P1045" si="24476">lunchAdjust(O1040:P1044)</f>
        <v>1</v>
      </c>
      <c r="Q1045" s="48" t="s">
        <v>0</v>
      </c>
      <c r="R1045" s="39">
        <f t="shared" ref="R1045" si="24477">SUMPRODUCT(Q1040:Q1044*R1040:R1044)</f>
        <v>8</v>
      </c>
      <c r="S1045" s="46" t="s">
        <v>134</v>
      </c>
      <c r="T1045" s="38">
        <f t="shared" ref="T1045" si="24478">lunchAdjust(S1040:T1044)</f>
        <v>1</v>
      </c>
      <c r="U1045" s="48" t="s">
        <v>0</v>
      </c>
      <c r="V1045" s="39">
        <f t="shared" ref="V1045" si="24479">SUMPRODUCT(U1040:U1044*V1040:V1044)</f>
        <v>8</v>
      </c>
      <c r="W1045" s="46" t="s">
        <v>134</v>
      </c>
      <c r="X1045" s="38">
        <f t="shared" ref="X1045" si="24480">lunchAdjust(W1040:X1044)</f>
        <v>1</v>
      </c>
      <c r="Y1045" s="48" t="s">
        <v>0</v>
      </c>
      <c r="Z1045" s="39">
        <f t="shared" ref="Z1045" si="24481">SUMPRODUCT(Y1040:Y1044*Z1040:Z1044)</f>
        <v>8</v>
      </c>
      <c r="AA1045" s="46" t="s">
        <v>134</v>
      </c>
      <c r="AB1045" s="38">
        <f t="shared" ref="AB1045" si="24482">lunchAdjust(AA1040:AB1044)</f>
        <v>1</v>
      </c>
      <c r="AC1045" s="48" t="s">
        <v>0</v>
      </c>
      <c r="AD1045" s="39">
        <f t="shared" ref="AD1045" si="24483">SUMPRODUCT(AC1040:AC1044*AD1040:AD1044)</f>
        <v>8</v>
      </c>
      <c r="AE1045" s="46" t="s">
        <v>134</v>
      </c>
      <c r="AF1045" s="38">
        <f t="shared" ref="AF1045" si="24484">lunchAdjust(AE1040:AF1044)</f>
        <v>1</v>
      </c>
      <c r="AG1045" s="48" t="s">
        <v>0</v>
      </c>
      <c r="AH1045" s="39">
        <f t="shared" ref="AH1045" si="24485">SUMPRODUCT(AG1040:AG1044*AH1040:AH1044)</f>
        <v>6.5</v>
      </c>
      <c r="AI1045" s="46" t="s">
        <v>134</v>
      </c>
      <c r="AJ1045" s="38">
        <f t="shared" ref="AJ1045" si="24486">lunchAdjust(AI1040:AJ1044)</f>
        <v>1</v>
      </c>
      <c r="AK1045" s="48" t="s">
        <v>0</v>
      </c>
      <c r="AL1045" s="39">
        <f t="shared" ref="AL1045" si="24487">SUMPRODUCT(AK1040:AK1044*AL1040:AL1044)</f>
        <v>8</v>
      </c>
      <c r="AM1045" s="46" t="s">
        <v>134</v>
      </c>
      <c r="AN1045" s="38">
        <f t="shared" ref="AN1045" si="24488">lunchAdjust(AM1040:AN1044)</f>
        <v>0</v>
      </c>
      <c r="AO1045" s="48" t="s">
        <v>0</v>
      </c>
      <c r="AP1045" s="39">
        <f t="shared" ref="AP1045" si="24489">SUMPRODUCT(AO1040:AO1044*AP1040:AP1044)</f>
        <v>0</v>
      </c>
      <c r="AQ1045" s="46" t="s">
        <v>134</v>
      </c>
      <c r="AR1045" s="38">
        <f t="shared" ref="AR1045" si="24490">lunchAdjust(AQ1040:AR1044)</f>
        <v>0</v>
      </c>
      <c r="AS1045" s="48" t="s">
        <v>0</v>
      </c>
      <c r="AT1045" s="39">
        <f t="shared" ref="AT1045" si="24491">SUMPRODUCT(AS1040:AS1044*AT1040:AT1044)</f>
        <v>0</v>
      </c>
      <c r="AU1045" s="46" t="s">
        <v>134</v>
      </c>
      <c r="AV1045" s="38">
        <f t="shared" ref="AV1045" si="24492">lunchAdjust(AU1040:AV1044)</f>
        <v>0</v>
      </c>
      <c r="AW1045" s="48" t="s">
        <v>0</v>
      </c>
      <c r="AX1045" s="39">
        <f t="shared" ref="AX1045" si="24493">SUMPRODUCT(AW1040:AW1044*AX1040:AX1044)</f>
        <v>0</v>
      </c>
      <c r="AY1045" s="46" t="s">
        <v>134</v>
      </c>
      <c r="AZ1045" s="38">
        <f t="shared" ref="AZ1045" si="24494">lunchAdjust(AY1040:AZ1044)</f>
        <v>0</v>
      </c>
      <c r="BA1045" s="48" t="s">
        <v>0</v>
      </c>
      <c r="BB1045" s="39">
        <f t="shared" ref="BB1045" si="24495">SUMPRODUCT(BA1040:BA1044*BB1040:BB1044)</f>
        <v>0</v>
      </c>
      <c r="BC1045" s="46" t="s">
        <v>134</v>
      </c>
      <c r="BD1045" s="38">
        <f t="shared" ref="BD1045" si="24496">lunchAdjust(BC1040:BD1044)</f>
        <v>0</v>
      </c>
      <c r="BE1045" s="48" t="s">
        <v>0</v>
      </c>
      <c r="BF1045" s="39">
        <f t="shared" ref="BF1045" si="24497">SUMPRODUCT(BE1040:BE1044*BF1040:BF1044)</f>
        <v>0</v>
      </c>
      <c r="BG1045" s="46" t="s">
        <v>134</v>
      </c>
      <c r="BH1045" s="38">
        <f t="shared" ref="BH1045" si="24498">lunchAdjust(BG1040:BH1044)</f>
        <v>0</v>
      </c>
      <c r="BI1045" s="48" t="s">
        <v>0</v>
      </c>
      <c r="BJ1045" s="39">
        <f t="shared" ref="BJ1045" si="24499">SUMPRODUCT(BI1040:BI1044*BJ1040:BJ1044)</f>
        <v>0</v>
      </c>
      <c r="BK1045" s="46" t="s">
        <v>134</v>
      </c>
      <c r="BL1045" s="38">
        <f t="shared" ref="BL1045" si="24500">lunchAdjust(BK1040:BL1044)</f>
        <v>0</v>
      </c>
      <c r="BM1045" s="48" t="s">
        <v>0</v>
      </c>
      <c r="BN1045" s="39">
        <f t="shared" ref="BN1045" si="24501">SUMPRODUCT(BM1040:BM1044*BN1040:BN1044)</f>
        <v>0</v>
      </c>
      <c r="BO1045" s="46" t="s">
        <v>134</v>
      </c>
      <c r="BP1045" s="38">
        <f t="shared" ref="BP1045" si="24502">lunchAdjust(BO1040:BP1044)</f>
        <v>0</v>
      </c>
      <c r="BQ1045" s="48" t="s">
        <v>0</v>
      </c>
      <c r="BR1045" s="39">
        <f t="shared" ref="BR1045" si="24503">SUMPRODUCT(BQ1040:BQ1044*BR1040:BR1044)</f>
        <v>0</v>
      </c>
      <c r="BS1045" s="46" t="s">
        <v>134</v>
      </c>
      <c r="BT1045" s="38">
        <f t="shared" ref="BT1045" si="24504">lunchAdjust(BS1040:BT1044)</f>
        <v>0</v>
      </c>
      <c r="BU1045" s="48" t="s">
        <v>0</v>
      </c>
      <c r="BV1045" s="39">
        <f t="shared" ref="BV1045" si="24505">SUMPRODUCT(BU1040:BU1044*BV1040:BV1044)</f>
        <v>0</v>
      </c>
      <c r="BW1045" s="46" t="s">
        <v>134</v>
      </c>
      <c r="BX1045" s="38">
        <f t="shared" ref="BX1045" si="24506">lunchAdjust(BW1040:BX1044)</f>
        <v>0</v>
      </c>
      <c r="BY1045" s="48" t="s">
        <v>0</v>
      </c>
      <c r="BZ1045" s="39">
        <f t="shared" ref="BZ1045" si="24507">SUMPRODUCT(BY1040:BY1044*BZ1040:BZ1044)</f>
        <v>0</v>
      </c>
      <c r="CA1045" s="46" t="s">
        <v>134</v>
      </c>
      <c r="CB1045" s="38">
        <f t="shared" ref="CB1045" si="24508">lunchAdjust(CA1040:CB1044)</f>
        <v>0</v>
      </c>
      <c r="CC1045" s="48" t="s">
        <v>0</v>
      </c>
      <c r="CD1045" s="39">
        <f t="shared" ref="CD1045" si="24509">SUMPRODUCT(CC1040:CC1044*CD1040:CD1044)</f>
        <v>0</v>
      </c>
      <c r="CE1045" s="46" t="s">
        <v>134</v>
      </c>
      <c r="CF1045" s="38">
        <f t="shared" ref="CF1045" si="24510">lunchAdjust(CE1040:CF1044)</f>
        <v>0</v>
      </c>
      <c r="CG1045" s="48" t="s">
        <v>0</v>
      </c>
      <c r="CH1045" s="39">
        <f t="shared" ref="CH1045" si="24511">SUMPRODUCT(CG1040:CG1044*CH1040:CH1044)</f>
        <v>0</v>
      </c>
    </row>
    <row r="1046" spans="1:86" ht="15.75" thickBot="1" x14ac:dyDescent="0.3">
      <c r="A1046" s="58" t="s">
        <v>121</v>
      </c>
      <c r="B1046" s="59">
        <f t="shared" ref="B1046" ca="1" si="24512">roleHours(G1040:CH1046, "OUT")</f>
        <v>0</v>
      </c>
      <c r="C1046" s="54" t="s">
        <v>137</v>
      </c>
      <c r="D1046" s="22">
        <f t="shared" ref="D1046" ca="1" si="24513">roleHours(G1040:CH1046, "PTO")</f>
        <v>0</v>
      </c>
      <c r="E1046" s="23">
        <f t="shared" ref="E1046" ca="1" si="24514">E1045-B1041</f>
        <v>-36.5</v>
      </c>
      <c r="F1046" s="52"/>
      <c r="G1046" s="47" t="s">
        <v>39</v>
      </c>
      <c r="H1046" s="40">
        <f t="shared" si="24169"/>
        <v>0</v>
      </c>
      <c r="I1046" s="49" t="s">
        <v>135</v>
      </c>
      <c r="J1046" s="41">
        <f t="shared" ref="J1046" si="24515">J1045*G$4</f>
        <v>0</v>
      </c>
      <c r="K1046" s="47" t="s">
        <v>39</v>
      </c>
      <c r="L1046" s="40">
        <f t="shared" ref="L1046" si="24516">SUMPRODUCT(M1040:M1044*(L1040:L1044="PTO"))+SUMPRODUCT(M1040:M1044*(L1040:L1044="HOL"))</f>
        <v>0</v>
      </c>
      <c r="M1046" s="49" t="s">
        <v>135</v>
      </c>
      <c r="N1046" s="41">
        <f t="shared" ref="N1046" si="24517">N1045*K$4</f>
        <v>0</v>
      </c>
      <c r="O1046" s="47" t="s">
        <v>39</v>
      </c>
      <c r="P1046" s="40">
        <f t="shared" ref="P1046" si="24518">SUMPRODUCT(Q1040:Q1044*(P1040:P1044="PTO"))+SUMPRODUCT(Q1040:Q1044*(P1040:P1044="HOL"))</f>
        <v>0</v>
      </c>
      <c r="Q1046" s="49" t="s">
        <v>135</v>
      </c>
      <c r="R1046" s="41">
        <f t="shared" ref="R1046" si="24519">R1045*O$4</f>
        <v>8</v>
      </c>
      <c r="S1046" s="47" t="s">
        <v>39</v>
      </c>
      <c r="T1046" s="40">
        <f t="shared" ref="T1046" si="24520">SUMPRODUCT(U1040:U1044*(T1040:T1044="PTO"))+SUMPRODUCT(U1040:U1044*(T1040:T1044="HOL"))</f>
        <v>0</v>
      </c>
      <c r="U1046" s="49" t="s">
        <v>135</v>
      </c>
      <c r="V1046" s="41">
        <f t="shared" ref="V1046" si="24521">V1045*S$4</f>
        <v>0</v>
      </c>
      <c r="W1046" s="47" t="s">
        <v>39</v>
      </c>
      <c r="X1046" s="40">
        <f t="shared" ref="X1046" si="24522">SUMPRODUCT(Y1040:Y1044*(X1040:X1044="PTO"))+SUMPRODUCT(Y1040:Y1044*(X1040:X1044="HOL"))</f>
        <v>0</v>
      </c>
      <c r="Y1046" s="49" t="s">
        <v>135</v>
      </c>
      <c r="Z1046" s="41">
        <f t="shared" ref="Z1046" si="24523">Z1045*W$4</f>
        <v>8</v>
      </c>
      <c r="AA1046" s="47" t="s">
        <v>39</v>
      </c>
      <c r="AB1046" s="40">
        <f t="shared" ref="AB1046" si="24524">SUMPRODUCT(AC1040:AC1044*(AB1040:AB1044="PTO"))+SUMPRODUCT(AC1040:AC1044*(AB1040:AB1044="HOL"))</f>
        <v>0</v>
      </c>
      <c r="AC1046" s="49" t="s">
        <v>135</v>
      </c>
      <c r="AD1046" s="41">
        <f t="shared" ref="AD1046" si="24525">AD1045*AA$4</f>
        <v>8</v>
      </c>
      <c r="AE1046" s="47" t="s">
        <v>39</v>
      </c>
      <c r="AF1046" s="40">
        <f t="shared" ref="AF1046" si="24526">SUMPRODUCT(AG1040:AG1044*(AF1040:AF1044="PTO"))+SUMPRODUCT(AG1040:AG1044*(AF1040:AF1044="HOL"))</f>
        <v>0</v>
      </c>
      <c r="AG1046" s="49" t="s">
        <v>135</v>
      </c>
      <c r="AH1046" s="41">
        <f t="shared" ref="AH1046" si="24527">AH1045*AE$4</f>
        <v>6.5</v>
      </c>
      <c r="AI1046" s="47" t="s">
        <v>39</v>
      </c>
      <c r="AJ1046" s="40">
        <f t="shared" ref="AJ1046" si="24528">SUMPRODUCT(AK1040:AK1044*(AJ1040:AJ1044="PTO"))+SUMPRODUCT(AK1040:AK1044*(AJ1040:AJ1044="HOL"))</f>
        <v>0</v>
      </c>
      <c r="AK1046" s="49" t="s">
        <v>135</v>
      </c>
      <c r="AL1046" s="41">
        <f>AL1045*AI$4</f>
        <v>8</v>
      </c>
      <c r="AM1046" s="47" t="s">
        <v>39</v>
      </c>
      <c r="AN1046" s="40">
        <f t="shared" ref="AN1046" si="24529">SUMPRODUCT(AO1040:AO1044*(AN1040:AN1044="PTO"))+SUMPRODUCT(AO1040:AO1044*(AN1040:AN1044="HOL"))</f>
        <v>0</v>
      </c>
      <c r="AO1046" s="49" t="s">
        <v>135</v>
      </c>
      <c r="AP1046" s="41">
        <f t="shared" ref="AP1046" si="24530">AP1045*AM$4</f>
        <v>0</v>
      </c>
      <c r="AQ1046" s="47" t="s">
        <v>39</v>
      </c>
      <c r="AR1046" s="40">
        <f t="shared" ref="AR1046" si="24531">SUMPRODUCT(AS1040:AS1044*(AR1040:AR1044="PTO"))+SUMPRODUCT(AS1040:AS1044*(AR1040:AR1044="HOL"))</f>
        <v>0</v>
      </c>
      <c r="AS1046" s="49" t="s">
        <v>135</v>
      </c>
      <c r="AT1046" s="41">
        <f t="shared" ref="AT1046" si="24532">AT1045*AQ$4</f>
        <v>0</v>
      </c>
      <c r="AU1046" s="47" t="s">
        <v>39</v>
      </c>
      <c r="AV1046" s="40">
        <f t="shared" ref="AV1046" si="24533">SUMPRODUCT(AW1040:AW1044*(AV1040:AV1044="PTO"))+SUMPRODUCT(AW1040:AW1044*(AV1040:AV1044="HOL"))</f>
        <v>0</v>
      </c>
      <c r="AW1046" s="49" t="s">
        <v>135</v>
      </c>
      <c r="AX1046" s="41">
        <f>AX1045*AU$4</f>
        <v>0</v>
      </c>
      <c r="AY1046" s="47" t="s">
        <v>39</v>
      </c>
      <c r="AZ1046" s="40">
        <f t="shared" ref="AZ1046" si="24534">SUMPRODUCT(BA1040:BA1044*(AZ1040:AZ1044="PTO"))+SUMPRODUCT(BA1040:BA1044*(AZ1040:AZ1044="HOL"))</f>
        <v>0</v>
      </c>
      <c r="BA1046" s="49" t="s">
        <v>135</v>
      </c>
      <c r="BB1046" s="41">
        <f>BB1045*AY$4</f>
        <v>0</v>
      </c>
      <c r="BC1046" s="47" t="s">
        <v>39</v>
      </c>
      <c r="BD1046" s="40">
        <f t="shared" ref="BD1046" si="24535">SUMPRODUCT(BE1040:BE1044*(BD1040:BD1044="PTO"))+SUMPRODUCT(BE1040:BE1044*(BD1040:BD1044="HOL"))</f>
        <v>0</v>
      </c>
      <c r="BE1046" s="49" t="s">
        <v>135</v>
      </c>
      <c r="BF1046" s="41">
        <f>BF1045*BC$4</f>
        <v>0</v>
      </c>
      <c r="BG1046" s="47" t="s">
        <v>39</v>
      </c>
      <c r="BH1046" s="40">
        <f t="shared" ref="BH1046" si="24536">SUMPRODUCT(BI1040:BI1044*(BH1040:BH1044="PTO"))+SUMPRODUCT(BI1040:BI1044*(BH1040:BH1044="HOL"))</f>
        <v>0</v>
      </c>
      <c r="BI1046" s="49" t="s">
        <v>135</v>
      </c>
      <c r="BJ1046" s="41">
        <f>BJ1045*BG$4</f>
        <v>0</v>
      </c>
      <c r="BK1046" s="47" t="s">
        <v>39</v>
      </c>
      <c r="BL1046" s="40">
        <f t="shared" ref="BL1046" si="24537">SUMPRODUCT(BM1040:BM1044*(BL1040:BL1044="PTO"))+SUMPRODUCT(BM1040:BM1044*(BL1040:BL1044="HOL"))</f>
        <v>0</v>
      </c>
      <c r="BM1046" s="49" t="s">
        <v>135</v>
      </c>
      <c r="BN1046" s="41">
        <f>BN1045*BK$4</f>
        <v>0</v>
      </c>
      <c r="BO1046" s="47" t="s">
        <v>39</v>
      </c>
      <c r="BP1046" s="40">
        <f t="shared" ref="BP1046" si="24538">SUMPRODUCT(BQ1040:BQ1044*(BP1040:BP1044="PTO"))+SUMPRODUCT(BQ1040:BQ1044*(BP1040:BP1044="HOL"))</f>
        <v>0</v>
      </c>
      <c r="BQ1046" s="49" t="s">
        <v>135</v>
      </c>
      <c r="BR1046" s="41">
        <f t="shared" ref="BR1046" si="24539">BR1045*BO$4</f>
        <v>0</v>
      </c>
      <c r="BS1046" s="47" t="s">
        <v>39</v>
      </c>
      <c r="BT1046" s="40">
        <f t="shared" ref="BT1046" si="24540">SUMPRODUCT(BU1040:BU1044*(BT1040:BT1044="PTO"))+SUMPRODUCT(BU1040:BU1044*(BT1040:BT1044="HOL"))</f>
        <v>0</v>
      </c>
      <c r="BU1046" s="49" t="s">
        <v>135</v>
      </c>
      <c r="BV1046" s="41">
        <f t="shared" ref="BV1046" si="24541">BV1045*BS$4</f>
        <v>0</v>
      </c>
      <c r="BW1046" s="47" t="s">
        <v>39</v>
      </c>
      <c r="BX1046" s="40">
        <f t="shared" ref="BX1046" si="24542">SUMPRODUCT(BY1040:BY1044*(BX1040:BX1044="PTO"))+SUMPRODUCT(BY1040:BY1044*(BX1040:BX1044="HOL"))</f>
        <v>0</v>
      </c>
      <c r="BY1046" s="49" t="s">
        <v>135</v>
      </c>
      <c r="BZ1046" s="41">
        <f t="shared" ref="BZ1046" si="24543">BZ1045*BW$4</f>
        <v>0</v>
      </c>
      <c r="CA1046" s="47" t="s">
        <v>39</v>
      </c>
      <c r="CB1046" s="40">
        <f t="shared" ref="CB1046" si="24544">SUMPRODUCT(CC1040:CC1044*(CB1040:CB1044="PTO"))+SUMPRODUCT(CC1040:CC1044*(CB1040:CB1044="HOL"))</f>
        <v>0</v>
      </c>
      <c r="CC1046" s="49" t="s">
        <v>135</v>
      </c>
      <c r="CD1046" s="41">
        <f t="shared" ref="CD1046" si="24545">CD1045*CA$4</f>
        <v>0</v>
      </c>
      <c r="CE1046" s="47" t="s">
        <v>39</v>
      </c>
      <c r="CF1046" s="40">
        <f t="shared" ref="CF1046" si="24546">SUMPRODUCT(CG1040:CG1044*(CF1040:CF1044="PTO"))+SUMPRODUCT(CG1040:CG1044*(CF1040:CF1044="HOL"))</f>
        <v>0</v>
      </c>
      <c r="CG1046" s="49" t="s">
        <v>135</v>
      </c>
      <c r="CH1046" s="41">
        <f t="shared" ref="CH1046" si="24547">CH1045*CE$4</f>
        <v>0</v>
      </c>
    </row>
    <row r="1047" spans="1:86" x14ac:dyDescent="0.25">
      <c r="A1047" s="70" t="s">
        <v>133</v>
      </c>
      <c r="B1047" s="71">
        <f t="shared" ref="B1047" ca="1" si="24548">D1047-B1048</f>
        <v>26.683247879074941</v>
      </c>
      <c r="C1047" s="72" t="s">
        <v>122</v>
      </c>
      <c r="D1047" s="71">
        <f>IFERROR(INDEX(Holidays[FTE], MATCH(Entry!E1047, Holidays[Date], 0)), 1)*8*INDEX(FTEguide[[1]:[12]], MATCH(Entry!E1048, FTEguide[Weekday], 0), IF(Entry!E1050&gt;0, Entry!E1050, MONTH(Entry!E1047)))</f>
        <v>89.183247879074941</v>
      </c>
      <c r="E1047" s="60">
        <f t="shared" si="23686"/>
        <v>43977</v>
      </c>
      <c r="F1047" s="50" t="s">
        <v>128</v>
      </c>
      <c r="G1047" s="34" t="s">
        <v>136</v>
      </c>
      <c r="H1047" s="35" t="s">
        <v>23</v>
      </c>
      <c r="I1047" s="42">
        <f t="shared" ref="I1047" si="24549">parseTime(G1047)-(H1052=INT(RIGHT($F1047, 1)))</f>
        <v>8</v>
      </c>
      <c r="J1047" s="43">
        <f t="shared" ref="J1047:J1051" si="24550">isClocked(H1047)</f>
        <v>1</v>
      </c>
      <c r="K1047" s="34" t="s">
        <v>136</v>
      </c>
      <c r="L1047" s="35" t="s">
        <v>23</v>
      </c>
      <c r="M1047" s="42">
        <f t="shared" ref="M1047" si="24551">parseTime(K1047)-(L1052=INT(RIGHT($F1047, 1)))</f>
        <v>8</v>
      </c>
      <c r="N1047" s="43">
        <f t="shared" ref="N1047:N1051" si="24552">isClocked(L1047)</f>
        <v>1</v>
      </c>
      <c r="O1047" s="34" t="s">
        <v>180</v>
      </c>
      <c r="P1047" s="35" t="s">
        <v>23</v>
      </c>
      <c r="Q1047" s="42">
        <f t="shared" ref="Q1047" si="24553">parseTime(O1047)-(P1052=INT(RIGHT($F1047, 1)))</f>
        <v>8</v>
      </c>
      <c r="R1047" s="43">
        <f t="shared" ref="R1047:R1051" si="24554">isClocked(P1047)</f>
        <v>1</v>
      </c>
      <c r="S1047" s="34" t="s">
        <v>227</v>
      </c>
      <c r="T1047" s="35" t="s">
        <v>23</v>
      </c>
      <c r="U1047" s="42">
        <f t="shared" ref="U1047" si="24555">parseTime(S1047)-(T1052=INT(RIGHT($F1047, 1)))</f>
        <v>8</v>
      </c>
      <c r="V1047" s="43">
        <f t="shared" ref="V1047:V1051" si="24556">isClocked(T1047)</f>
        <v>1</v>
      </c>
      <c r="W1047" s="34" t="s">
        <v>136</v>
      </c>
      <c r="X1047" s="35" t="s">
        <v>25</v>
      </c>
      <c r="Y1047" s="42">
        <f t="shared" ref="Y1047" si="24557">parseTime(W1047)-(X1052=INT(RIGHT($F1047, 1)))</f>
        <v>8</v>
      </c>
      <c r="Z1047" s="43">
        <f t="shared" ref="Z1047:Z1051" si="24558">isClocked(X1047)</f>
        <v>1</v>
      </c>
      <c r="AA1047" s="34" t="s">
        <v>136</v>
      </c>
      <c r="AB1047" s="35" t="s">
        <v>23</v>
      </c>
      <c r="AC1047" s="42">
        <f t="shared" ref="AC1047" si="24559">parseTime(AA1047)-(AB1052=INT(RIGHT($F1047, 1)))</f>
        <v>8</v>
      </c>
      <c r="AD1047" s="43">
        <f t="shared" ref="AD1047:AD1051" si="24560">isClocked(AB1047)</f>
        <v>1</v>
      </c>
      <c r="AE1047" s="34" t="s">
        <v>261</v>
      </c>
      <c r="AF1047" s="35" t="s">
        <v>23</v>
      </c>
      <c r="AG1047" s="42">
        <f t="shared" ref="AG1047" si="24561">parseTime(AE1047)-(AF1052=INT(RIGHT($F1047, 1)))</f>
        <v>6.5</v>
      </c>
      <c r="AH1047" s="43">
        <f t="shared" ref="AH1047:AH1051" si="24562">isClocked(AF1047)</f>
        <v>1</v>
      </c>
      <c r="AI1047" s="34" t="s">
        <v>136</v>
      </c>
      <c r="AJ1047" s="35" t="s">
        <v>23</v>
      </c>
      <c r="AK1047" s="42">
        <f>parseTime(AI1047)-(AJ1052=INT(RIGHT($F1047, 1)))</f>
        <v>8</v>
      </c>
      <c r="AL1047" s="43">
        <f t="shared" ref="AL1047:AL1051" si="24563">isClocked(AJ1047)</f>
        <v>1</v>
      </c>
      <c r="AM1047" s="34"/>
      <c r="AN1047" s="35"/>
      <c r="AO1047" s="42">
        <f t="shared" ref="AO1047" si="24564">parseTime(AM1047)-(AN1052=INT(RIGHT($F1047, 1)))</f>
        <v>0</v>
      </c>
      <c r="AP1047" s="43">
        <f t="shared" ref="AP1047:AP1051" si="24565">isClocked(AN1047)</f>
        <v>0</v>
      </c>
      <c r="AQ1047" s="34"/>
      <c r="AR1047" s="35"/>
      <c r="AS1047" s="42">
        <f t="shared" ref="AS1047" si="24566">parseTime(AQ1047)-(AR1052=INT(RIGHT($F1047, 1)))</f>
        <v>0</v>
      </c>
      <c r="AT1047" s="43">
        <f t="shared" ref="AT1047:AT1051" si="24567">isClocked(AR1047)</f>
        <v>0</v>
      </c>
      <c r="AU1047" s="34"/>
      <c r="AV1047" s="35"/>
      <c r="AW1047" s="42">
        <f>parseTime(AU1047)-(AV1052=INT(RIGHT($F1047, 1)))</f>
        <v>0</v>
      </c>
      <c r="AX1047" s="43">
        <f t="shared" ref="AX1047:AX1051" si="24568">isClocked(AV1047)</f>
        <v>0</v>
      </c>
      <c r="AY1047" s="34"/>
      <c r="AZ1047" s="35"/>
      <c r="BA1047" s="42">
        <f>parseTime(AY1047)-(AZ1052=INT(RIGHT($F1047, 1)))</f>
        <v>0</v>
      </c>
      <c r="BB1047" s="43">
        <f t="shared" ref="BB1047:BB1051" si="24569">isClocked(AZ1047)</f>
        <v>0</v>
      </c>
      <c r="BC1047" s="34"/>
      <c r="BD1047" s="35"/>
      <c r="BE1047" s="42">
        <f>parseTime(BC1047)-(BD1052=INT(RIGHT($F1047, 1)))</f>
        <v>0</v>
      </c>
      <c r="BF1047" s="43">
        <f t="shared" ref="BF1047:BF1051" si="24570">isClocked(BD1047)</f>
        <v>0</v>
      </c>
      <c r="BG1047" s="34"/>
      <c r="BH1047" s="35"/>
      <c r="BI1047" s="42">
        <f>parseTime(BG1047)-(BH1052=INT(RIGHT($F1047, 1)))</f>
        <v>0</v>
      </c>
      <c r="BJ1047" s="43">
        <f t="shared" ref="BJ1047:BJ1051" si="24571">isClocked(BH1047)</f>
        <v>0</v>
      </c>
      <c r="BK1047" s="34"/>
      <c r="BL1047" s="35"/>
      <c r="BM1047" s="42">
        <f>parseTime(BK1047)-(BL1052=INT(RIGHT($F1047, 1)))</f>
        <v>0</v>
      </c>
      <c r="BN1047" s="43">
        <f t="shared" ref="BN1047:BN1051" si="24572">isClocked(BL1047)</f>
        <v>0</v>
      </c>
      <c r="BO1047" s="34"/>
      <c r="BP1047" s="35"/>
      <c r="BQ1047" s="42">
        <f t="shared" ref="BQ1047" si="24573">parseTime(BO1047)-(BP1052=INT(RIGHT($F1047, 1)))</f>
        <v>0</v>
      </c>
      <c r="BR1047" s="43">
        <f t="shared" ref="BR1047:BR1051" si="24574">isClocked(BP1047)</f>
        <v>0</v>
      </c>
      <c r="BS1047" s="34"/>
      <c r="BT1047" s="35"/>
      <c r="BU1047" s="42">
        <f t="shared" ref="BU1047" si="24575">parseTime(BS1047)-(BT1052=INT(RIGHT($F1047, 1)))</f>
        <v>0</v>
      </c>
      <c r="BV1047" s="43">
        <f t="shared" ref="BV1047:BV1051" si="24576">isClocked(BT1047)</f>
        <v>0</v>
      </c>
      <c r="BW1047" s="34"/>
      <c r="BX1047" s="35"/>
      <c r="BY1047" s="42">
        <f t="shared" ref="BY1047" si="24577">parseTime(BW1047)-(BX1052=INT(RIGHT($F1047, 1)))</f>
        <v>0</v>
      </c>
      <c r="BZ1047" s="43">
        <f t="shared" ref="BZ1047:BZ1051" si="24578">isClocked(BX1047)</f>
        <v>0</v>
      </c>
      <c r="CA1047" s="34"/>
      <c r="CB1047" s="35"/>
      <c r="CC1047" s="42">
        <f t="shared" ref="CC1047" si="24579">parseTime(CA1047)-(CB1052=INT(RIGHT($F1047, 1)))</f>
        <v>0</v>
      </c>
      <c r="CD1047" s="43">
        <f t="shared" ref="CD1047:CD1051" si="24580">isClocked(CB1047)</f>
        <v>0</v>
      </c>
      <c r="CE1047" s="34"/>
      <c r="CF1047" s="35"/>
      <c r="CG1047" s="42">
        <f t="shared" ref="CG1047" si="24581">parseTime(CE1047)-(CF1052=INT(RIGHT($F1047, 1)))</f>
        <v>0</v>
      </c>
      <c r="CH1047" s="43">
        <f t="shared" ref="CH1047:CH1051" si="24582">isClocked(CF1047)</f>
        <v>0</v>
      </c>
    </row>
    <row r="1048" spans="1:86" x14ac:dyDescent="0.25">
      <c r="A1048" s="56" t="s">
        <v>0</v>
      </c>
      <c r="B1048" s="57">
        <f t="shared" ca="1" si="23202"/>
        <v>62.5</v>
      </c>
      <c r="C1048" s="14" t="s">
        <v>252</v>
      </c>
      <c r="D1048" s="14">
        <f t="shared" si="24410"/>
        <v>46.7</v>
      </c>
      <c r="E1048" s="55" t="str">
        <f t="shared" si="23203"/>
        <v>Tuesday</v>
      </c>
      <c r="F1048" s="51" t="s">
        <v>129</v>
      </c>
      <c r="G1048" s="36"/>
      <c r="H1048" s="37"/>
      <c r="I1048" s="44">
        <f t="shared" ref="I1048" si="24583">parseTime(G1048)-(H1052=INT(RIGHT($F1048, 1)))</f>
        <v>0</v>
      </c>
      <c r="J1048" s="45">
        <f t="shared" si="24550"/>
        <v>0</v>
      </c>
      <c r="K1048" s="36"/>
      <c r="L1048" s="37"/>
      <c r="M1048" s="44">
        <f t="shared" ref="M1048" si="24584">parseTime(K1048)-(L1052=INT(RIGHT($F1048, 1)))</f>
        <v>0</v>
      </c>
      <c r="N1048" s="45">
        <f t="shared" si="24552"/>
        <v>0</v>
      </c>
      <c r="O1048" s="36"/>
      <c r="P1048" s="37"/>
      <c r="Q1048" s="44">
        <f t="shared" ref="Q1048" si="24585">parseTime(O1048)-(P1052=INT(RIGHT($F1048, 1)))</f>
        <v>0</v>
      </c>
      <c r="R1048" s="45">
        <f t="shared" si="24554"/>
        <v>0</v>
      </c>
      <c r="S1048" s="36"/>
      <c r="T1048" s="37"/>
      <c r="U1048" s="44">
        <f t="shared" ref="U1048" si="24586">parseTime(S1048)-(T1052=INT(RIGHT($F1048, 1)))</f>
        <v>0</v>
      </c>
      <c r="V1048" s="45">
        <f t="shared" si="24556"/>
        <v>0</v>
      </c>
      <c r="W1048" s="36"/>
      <c r="X1048" s="37"/>
      <c r="Y1048" s="44">
        <f t="shared" ref="Y1048" si="24587">parseTime(W1048)-(X1052=INT(RIGHT($F1048, 1)))</f>
        <v>0</v>
      </c>
      <c r="Z1048" s="45">
        <f t="shared" si="24558"/>
        <v>0</v>
      </c>
      <c r="AA1048" s="36"/>
      <c r="AB1048" s="37"/>
      <c r="AC1048" s="44">
        <f t="shared" ref="AC1048" si="24588">parseTime(AA1048)-(AB1052=INT(RIGHT($F1048, 1)))</f>
        <v>0</v>
      </c>
      <c r="AD1048" s="45">
        <f t="shared" si="24560"/>
        <v>0</v>
      </c>
      <c r="AE1048" s="36"/>
      <c r="AF1048" s="37"/>
      <c r="AG1048" s="44">
        <f t="shared" ref="AG1048" si="24589">parseTime(AE1048)-(AF1052=INT(RIGHT($F1048, 1)))</f>
        <v>0</v>
      </c>
      <c r="AH1048" s="45">
        <f t="shared" si="24562"/>
        <v>0</v>
      </c>
      <c r="AI1048" s="36"/>
      <c r="AJ1048" s="37"/>
      <c r="AK1048" s="44">
        <f>parseTime(AI1048)-(AJ1052=INT(RIGHT($F1048, 1)))</f>
        <v>0</v>
      </c>
      <c r="AL1048" s="45">
        <f t="shared" si="24563"/>
        <v>0</v>
      </c>
      <c r="AM1048" s="36"/>
      <c r="AN1048" s="37"/>
      <c r="AO1048" s="44">
        <f t="shared" ref="AO1048" si="24590">parseTime(AM1048)-(AN1052=INT(RIGHT($F1048, 1)))</f>
        <v>0</v>
      </c>
      <c r="AP1048" s="45">
        <f t="shared" si="24565"/>
        <v>0</v>
      </c>
      <c r="AQ1048" s="36"/>
      <c r="AR1048" s="37"/>
      <c r="AS1048" s="44">
        <f t="shared" ref="AS1048" si="24591">parseTime(AQ1048)-(AR1052=INT(RIGHT($F1048, 1)))</f>
        <v>0</v>
      </c>
      <c r="AT1048" s="45">
        <f t="shared" si="24567"/>
        <v>0</v>
      </c>
      <c r="AU1048" s="36"/>
      <c r="AV1048" s="37"/>
      <c r="AW1048" s="44">
        <f>parseTime(AU1048)-(AV1052=INT(RIGHT($F1048, 1)))</f>
        <v>0</v>
      </c>
      <c r="AX1048" s="45">
        <f t="shared" si="24568"/>
        <v>0</v>
      </c>
      <c r="AY1048" s="36"/>
      <c r="AZ1048" s="37"/>
      <c r="BA1048" s="44">
        <f>parseTime(AY1048)-(AZ1052=INT(RIGHT($F1048, 1)))</f>
        <v>0</v>
      </c>
      <c r="BB1048" s="45">
        <f t="shared" si="24569"/>
        <v>0</v>
      </c>
      <c r="BC1048" s="36"/>
      <c r="BD1048" s="37"/>
      <c r="BE1048" s="44">
        <f>parseTime(BC1048)-(BD1052=INT(RIGHT($F1048, 1)))</f>
        <v>0</v>
      </c>
      <c r="BF1048" s="45">
        <f t="shared" si="24570"/>
        <v>0</v>
      </c>
      <c r="BG1048" s="36"/>
      <c r="BH1048" s="37"/>
      <c r="BI1048" s="44">
        <f>parseTime(BG1048)-(BH1052=INT(RIGHT($F1048, 1)))</f>
        <v>0</v>
      </c>
      <c r="BJ1048" s="45">
        <f t="shared" si="24571"/>
        <v>0</v>
      </c>
      <c r="BK1048" s="36"/>
      <c r="BL1048" s="37"/>
      <c r="BM1048" s="44">
        <f>parseTime(BK1048)-(BL1052=INT(RIGHT($F1048, 1)))</f>
        <v>0</v>
      </c>
      <c r="BN1048" s="45">
        <f t="shared" si="24572"/>
        <v>0</v>
      </c>
      <c r="BO1048" s="36"/>
      <c r="BP1048" s="37"/>
      <c r="BQ1048" s="44">
        <f t="shared" ref="BQ1048" si="24592">parseTime(BO1048)-(BP1052=INT(RIGHT($F1048, 1)))</f>
        <v>0</v>
      </c>
      <c r="BR1048" s="45">
        <f t="shared" si="24574"/>
        <v>0</v>
      </c>
      <c r="BS1048" s="36"/>
      <c r="BT1048" s="37"/>
      <c r="BU1048" s="44">
        <f t="shared" ref="BU1048" si="24593">parseTime(BS1048)-(BT1052=INT(RIGHT($F1048, 1)))</f>
        <v>0</v>
      </c>
      <c r="BV1048" s="45">
        <f t="shared" si="24576"/>
        <v>0</v>
      </c>
      <c r="BW1048" s="36"/>
      <c r="BX1048" s="37"/>
      <c r="BY1048" s="44">
        <f t="shared" ref="BY1048" si="24594">parseTime(BW1048)-(BX1052=INT(RIGHT($F1048, 1)))</f>
        <v>0</v>
      </c>
      <c r="BZ1048" s="45">
        <f t="shared" si="24578"/>
        <v>0</v>
      </c>
      <c r="CA1048" s="36"/>
      <c r="CB1048" s="37"/>
      <c r="CC1048" s="44">
        <f t="shared" ref="CC1048" si="24595">parseTime(CA1048)-(CB1052=INT(RIGHT($F1048, 1)))</f>
        <v>0</v>
      </c>
      <c r="CD1048" s="45">
        <f t="shared" si="24580"/>
        <v>0</v>
      </c>
      <c r="CE1048" s="36"/>
      <c r="CF1048" s="37"/>
      <c r="CG1048" s="44">
        <f t="shared" ref="CG1048" si="24596">parseTime(CE1048)-(CF1052=INT(RIGHT($F1048, 1)))</f>
        <v>0</v>
      </c>
      <c r="CH1048" s="45">
        <f t="shared" si="24582"/>
        <v>0</v>
      </c>
    </row>
    <row r="1049" spans="1:86" x14ac:dyDescent="0.25">
      <c r="A1049" s="56" t="s">
        <v>117</v>
      </c>
      <c r="B1049" s="57">
        <f t="shared" ref="B1049" ca="1" si="24597">roleHours(G1047:CH1053, "MFD")</f>
        <v>54.5</v>
      </c>
      <c r="C1049" s="14">
        <f t="shared" ref="C1049:C1052" ca="1" si="24598">B1049/8</f>
        <v>6.8125</v>
      </c>
      <c r="D1049" s="14">
        <f t="shared" ref="D1049" ca="1" si="24599">B1048-D1048</f>
        <v>15.799999999999997</v>
      </c>
      <c r="E1049" s="20" t="s">
        <v>127</v>
      </c>
      <c r="F1049" s="51" t="s">
        <v>130</v>
      </c>
      <c r="G1049" s="36"/>
      <c r="H1049" s="37"/>
      <c r="I1049" s="44">
        <f t="shared" ref="I1049" si="24600">parseTime(G1049)-(H1052=INT(RIGHT($F1049, 1)))</f>
        <v>0</v>
      </c>
      <c r="J1049" s="45">
        <f t="shared" si="24550"/>
        <v>0</v>
      </c>
      <c r="K1049" s="36"/>
      <c r="L1049" s="37"/>
      <c r="M1049" s="44">
        <f t="shared" ref="M1049" si="24601">parseTime(K1049)-(L1052=INT(RIGHT($F1049, 1)))</f>
        <v>0</v>
      </c>
      <c r="N1049" s="45">
        <f t="shared" si="24552"/>
        <v>0</v>
      </c>
      <c r="O1049" s="36"/>
      <c r="P1049" s="37"/>
      <c r="Q1049" s="44">
        <f t="shared" ref="Q1049" si="24602">parseTime(O1049)-(P1052=INT(RIGHT($F1049, 1)))</f>
        <v>0</v>
      </c>
      <c r="R1049" s="45">
        <f t="shared" si="24554"/>
        <v>0</v>
      </c>
      <c r="S1049" s="36"/>
      <c r="T1049" s="37"/>
      <c r="U1049" s="44">
        <f t="shared" ref="U1049" si="24603">parseTime(S1049)-(T1052=INT(RIGHT($F1049, 1)))</f>
        <v>0</v>
      </c>
      <c r="V1049" s="45">
        <f t="shared" si="24556"/>
        <v>0</v>
      </c>
      <c r="W1049" s="36"/>
      <c r="X1049" s="37"/>
      <c r="Y1049" s="44">
        <f t="shared" ref="Y1049" si="24604">parseTime(W1049)-(X1052=INT(RIGHT($F1049, 1)))</f>
        <v>0</v>
      </c>
      <c r="Z1049" s="45">
        <f t="shared" si="24558"/>
        <v>0</v>
      </c>
      <c r="AA1049" s="36"/>
      <c r="AB1049" s="37"/>
      <c r="AC1049" s="44">
        <f t="shared" ref="AC1049" si="24605">parseTime(AA1049)-(AB1052=INT(RIGHT($F1049, 1)))</f>
        <v>0</v>
      </c>
      <c r="AD1049" s="45">
        <f t="shared" si="24560"/>
        <v>0</v>
      </c>
      <c r="AE1049" s="36"/>
      <c r="AF1049" s="37"/>
      <c r="AG1049" s="44">
        <f t="shared" ref="AG1049" si="24606">parseTime(AE1049)-(AF1052=INT(RIGHT($F1049, 1)))</f>
        <v>0</v>
      </c>
      <c r="AH1049" s="45">
        <f t="shared" si="24562"/>
        <v>0</v>
      </c>
      <c r="AI1049" s="36"/>
      <c r="AJ1049" s="37"/>
      <c r="AK1049" s="44">
        <f>parseTime(AI1049)-(AJ1052=INT(RIGHT($F1049, 1)))</f>
        <v>0</v>
      </c>
      <c r="AL1049" s="45">
        <f t="shared" si="24563"/>
        <v>0</v>
      </c>
      <c r="AM1049" s="36"/>
      <c r="AN1049" s="37"/>
      <c r="AO1049" s="44">
        <f t="shared" ref="AO1049" si="24607">parseTime(AM1049)-(AN1052=INT(RIGHT($F1049, 1)))</f>
        <v>0</v>
      </c>
      <c r="AP1049" s="45">
        <f t="shared" si="24565"/>
        <v>0</v>
      </c>
      <c r="AQ1049" s="36"/>
      <c r="AR1049" s="37"/>
      <c r="AS1049" s="44">
        <f t="shared" ref="AS1049" si="24608">parseTime(AQ1049)-(AR1052=INT(RIGHT($F1049, 1)))</f>
        <v>0</v>
      </c>
      <c r="AT1049" s="45">
        <f t="shared" si="24567"/>
        <v>0</v>
      </c>
      <c r="AU1049" s="36"/>
      <c r="AV1049" s="37"/>
      <c r="AW1049" s="44">
        <f>parseTime(AU1049)-(AV1052=INT(RIGHT($F1049, 1)))</f>
        <v>0</v>
      </c>
      <c r="AX1049" s="45">
        <f t="shared" si="24568"/>
        <v>0</v>
      </c>
      <c r="AY1049" s="36"/>
      <c r="AZ1049" s="37"/>
      <c r="BA1049" s="44">
        <f>parseTime(AY1049)-(AZ1052=INT(RIGHT($F1049, 1)))</f>
        <v>0</v>
      </c>
      <c r="BB1049" s="45">
        <f t="shared" si="24569"/>
        <v>0</v>
      </c>
      <c r="BC1049" s="36"/>
      <c r="BD1049" s="37"/>
      <c r="BE1049" s="44">
        <f>parseTime(BC1049)-(BD1052=INT(RIGHT($F1049, 1)))</f>
        <v>0</v>
      </c>
      <c r="BF1049" s="45">
        <f t="shared" si="24570"/>
        <v>0</v>
      </c>
      <c r="BG1049" s="36"/>
      <c r="BH1049" s="37"/>
      <c r="BI1049" s="44">
        <f>parseTime(BG1049)-(BH1052=INT(RIGHT($F1049, 1)))</f>
        <v>0</v>
      </c>
      <c r="BJ1049" s="45">
        <f t="shared" si="24571"/>
        <v>0</v>
      </c>
      <c r="BK1049" s="36"/>
      <c r="BL1049" s="37"/>
      <c r="BM1049" s="44">
        <f>parseTime(BK1049)-(BL1052=INT(RIGHT($F1049, 1)))</f>
        <v>0</v>
      </c>
      <c r="BN1049" s="45">
        <f t="shared" si="24572"/>
        <v>0</v>
      </c>
      <c r="BO1049" s="36"/>
      <c r="BP1049" s="37"/>
      <c r="BQ1049" s="44">
        <f t="shared" ref="BQ1049" si="24609">parseTime(BO1049)-(BP1052=INT(RIGHT($F1049, 1)))</f>
        <v>0</v>
      </c>
      <c r="BR1049" s="45">
        <f t="shared" si="24574"/>
        <v>0</v>
      </c>
      <c r="BS1049" s="36"/>
      <c r="BT1049" s="37"/>
      <c r="BU1049" s="44">
        <f t="shared" ref="BU1049" si="24610">parseTime(BS1049)-(BT1052=INT(RIGHT($F1049, 1)))</f>
        <v>0</v>
      </c>
      <c r="BV1049" s="45">
        <f t="shared" si="24576"/>
        <v>0</v>
      </c>
      <c r="BW1049" s="36"/>
      <c r="BX1049" s="37"/>
      <c r="BY1049" s="44">
        <f t="shared" ref="BY1049" si="24611">parseTime(BW1049)-(BX1052=INT(RIGHT($F1049, 1)))</f>
        <v>0</v>
      </c>
      <c r="BZ1049" s="45">
        <f t="shared" si="24578"/>
        <v>0</v>
      </c>
      <c r="CA1049" s="36"/>
      <c r="CB1049" s="37"/>
      <c r="CC1049" s="44">
        <f t="shared" ref="CC1049" si="24612">parseTime(CA1049)-(CB1052=INT(RIGHT($F1049, 1)))</f>
        <v>0</v>
      </c>
      <c r="CD1049" s="45">
        <f t="shared" si="24580"/>
        <v>0</v>
      </c>
      <c r="CE1049" s="36"/>
      <c r="CF1049" s="37"/>
      <c r="CG1049" s="44">
        <f t="shared" ref="CG1049" si="24613">parseTime(CE1049)-(CF1052=INT(RIGHT($F1049, 1)))</f>
        <v>0</v>
      </c>
      <c r="CH1049" s="45">
        <f t="shared" si="24582"/>
        <v>0</v>
      </c>
    </row>
    <row r="1050" spans="1:86" x14ac:dyDescent="0.25">
      <c r="A1050" s="56"/>
      <c r="B1050" s="57"/>
      <c r="C1050" s="14">
        <f t="shared" si="24598"/>
        <v>0</v>
      </c>
      <c r="D1050" s="14" t="s">
        <v>259</v>
      </c>
      <c r="E1050" s="20">
        <v>2.5</v>
      </c>
      <c r="F1050" s="51" t="s">
        <v>131</v>
      </c>
      <c r="G1050" s="36"/>
      <c r="H1050" s="37"/>
      <c r="I1050" s="44">
        <f t="shared" ref="I1050" si="24614">parseTime(G1050)-(H1052=INT(RIGHT($F1050, 1)))</f>
        <v>0</v>
      </c>
      <c r="J1050" s="45">
        <f t="shared" si="24550"/>
        <v>0</v>
      </c>
      <c r="K1050" s="36"/>
      <c r="L1050" s="37"/>
      <c r="M1050" s="44">
        <f t="shared" ref="M1050" si="24615">parseTime(K1050)-(L1052=INT(RIGHT($F1050, 1)))</f>
        <v>0</v>
      </c>
      <c r="N1050" s="45">
        <f t="shared" si="24552"/>
        <v>0</v>
      </c>
      <c r="O1050" s="36"/>
      <c r="P1050" s="37"/>
      <c r="Q1050" s="44">
        <f t="shared" ref="Q1050" si="24616">parseTime(O1050)-(P1052=INT(RIGHT($F1050, 1)))</f>
        <v>0</v>
      </c>
      <c r="R1050" s="45">
        <f t="shared" si="24554"/>
        <v>0</v>
      </c>
      <c r="S1050" s="36"/>
      <c r="T1050" s="37"/>
      <c r="U1050" s="44">
        <f t="shared" ref="U1050" si="24617">parseTime(S1050)-(T1052=INT(RIGHT($F1050, 1)))</f>
        <v>0</v>
      </c>
      <c r="V1050" s="45">
        <f t="shared" si="24556"/>
        <v>0</v>
      </c>
      <c r="W1050" s="36"/>
      <c r="X1050" s="37"/>
      <c r="Y1050" s="44">
        <f t="shared" ref="Y1050" si="24618">parseTime(W1050)-(X1052=INT(RIGHT($F1050, 1)))</f>
        <v>0</v>
      </c>
      <c r="Z1050" s="45">
        <f t="shared" si="24558"/>
        <v>0</v>
      </c>
      <c r="AA1050" s="36"/>
      <c r="AB1050" s="37"/>
      <c r="AC1050" s="44">
        <f t="shared" ref="AC1050" si="24619">parseTime(AA1050)-(AB1052=INT(RIGHT($F1050, 1)))</f>
        <v>0</v>
      </c>
      <c r="AD1050" s="45">
        <f t="shared" si="24560"/>
        <v>0</v>
      </c>
      <c r="AE1050" s="36"/>
      <c r="AF1050" s="37"/>
      <c r="AG1050" s="44">
        <f t="shared" ref="AG1050" si="24620">parseTime(AE1050)-(AF1052=INT(RIGHT($F1050, 1)))</f>
        <v>0</v>
      </c>
      <c r="AH1050" s="45">
        <f t="shared" si="24562"/>
        <v>0</v>
      </c>
      <c r="AI1050" s="36"/>
      <c r="AJ1050" s="37"/>
      <c r="AK1050" s="44">
        <f>parseTime(AI1050)-(AJ1052=INT(RIGHT($F1050, 1)))</f>
        <v>0</v>
      </c>
      <c r="AL1050" s="45">
        <f t="shared" si="24563"/>
        <v>0</v>
      </c>
      <c r="AM1050" s="36"/>
      <c r="AN1050" s="37"/>
      <c r="AO1050" s="44">
        <f t="shared" ref="AO1050" si="24621">parseTime(AM1050)-(AN1052=INT(RIGHT($F1050, 1)))</f>
        <v>0</v>
      </c>
      <c r="AP1050" s="45">
        <f t="shared" si="24565"/>
        <v>0</v>
      </c>
      <c r="AQ1050" s="36"/>
      <c r="AR1050" s="37"/>
      <c r="AS1050" s="44">
        <f t="shared" ref="AS1050" si="24622">parseTime(AQ1050)-(AR1052=INT(RIGHT($F1050, 1)))</f>
        <v>0</v>
      </c>
      <c r="AT1050" s="45">
        <f t="shared" si="24567"/>
        <v>0</v>
      </c>
      <c r="AU1050" s="36"/>
      <c r="AV1050" s="37"/>
      <c r="AW1050" s="44">
        <f>parseTime(AU1050)-(AV1052=INT(RIGHT($F1050, 1)))</f>
        <v>0</v>
      </c>
      <c r="AX1050" s="45">
        <f t="shared" si="24568"/>
        <v>0</v>
      </c>
      <c r="AY1050" s="36"/>
      <c r="AZ1050" s="37"/>
      <c r="BA1050" s="44">
        <f>parseTime(AY1050)-(AZ1052=INT(RIGHT($F1050, 1)))</f>
        <v>0</v>
      </c>
      <c r="BB1050" s="45">
        <f t="shared" si="24569"/>
        <v>0</v>
      </c>
      <c r="BC1050" s="36"/>
      <c r="BD1050" s="37"/>
      <c r="BE1050" s="44">
        <f>parseTime(BC1050)-(BD1052=INT(RIGHT($F1050, 1)))</f>
        <v>0</v>
      </c>
      <c r="BF1050" s="45">
        <f t="shared" si="24570"/>
        <v>0</v>
      </c>
      <c r="BG1050" s="36"/>
      <c r="BH1050" s="37"/>
      <c r="BI1050" s="44">
        <f>parseTime(BG1050)-(BH1052=INT(RIGHT($F1050, 1)))</f>
        <v>0</v>
      </c>
      <c r="BJ1050" s="45">
        <f t="shared" si="24571"/>
        <v>0</v>
      </c>
      <c r="BK1050" s="36"/>
      <c r="BL1050" s="37"/>
      <c r="BM1050" s="44">
        <f>parseTime(BK1050)-(BL1052=INT(RIGHT($F1050, 1)))</f>
        <v>0</v>
      </c>
      <c r="BN1050" s="45">
        <f t="shared" si="24572"/>
        <v>0</v>
      </c>
      <c r="BO1050" s="36"/>
      <c r="BP1050" s="37"/>
      <c r="BQ1050" s="44">
        <f t="shared" ref="BQ1050" si="24623">parseTime(BO1050)-(BP1052=INT(RIGHT($F1050, 1)))</f>
        <v>0</v>
      </c>
      <c r="BR1050" s="45">
        <f t="shared" si="24574"/>
        <v>0</v>
      </c>
      <c r="BS1050" s="36"/>
      <c r="BT1050" s="37"/>
      <c r="BU1050" s="44">
        <f t="shared" ref="BU1050" si="24624">parseTime(BS1050)-(BT1052=INT(RIGHT($F1050, 1)))</f>
        <v>0</v>
      </c>
      <c r="BV1050" s="45">
        <f t="shared" si="24576"/>
        <v>0</v>
      </c>
      <c r="BW1050" s="36"/>
      <c r="BX1050" s="37"/>
      <c r="BY1050" s="44">
        <f t="shared" ref="BY1050" si="24625">parseTime(BW1050)-(BX1052=INT(RIGHT($F1050, 1)))</f>
        <v>0</v>
      </c>
      <c r="BZ1050" s="45">
        <f t="shared" si="24578"/>
        <v>0</v>
      </c>
      <c r="CA1050" s="36"/>
      <c r="CB1050" s="37"/>
      <c r="CC1050" s="44">
        <f t="shared" ref="CC1050" si="24626">parseTime(CA1050)-(CB1052=INT(RIGHT($F1050, 1)))</f>
        <v>0</v>
      </c>
      <c r="CD1050" s="45">
        <f t="shared" si="24580"/>
        <v>0</v>
      </c>
      <c r="CE1050" s="36"/>
      <c r="CF1050" s="37"/>
      <c r="CG1050" s="44">
        <f t="shared" ref="CG1050" si="24627">parseTime(CE1050)-(CF1052=INT(RIGHT($F1050, 1)))</f>
        <v>0</v>
      </c>
      <c r="CH1050" s="45">
        <f t="shared" si="24582"/>
        <v>0</v>
      </c>
    </row>
    <row r="1051" spans="1:86" x14ac:dyDescent="0.25">
      <c r="A1051" s="56" t="s">
        <v>119</v>
      </c>
      <c r="B1051" s="57">
        <f t="shared" ref="B1051" ca="1" si="24628">roleHours(G1047:CH1053, "MCC")</f>
        <v>8</v>
      </c>
      <c r="C1051" s="14">
        <f t="shared" ca="1" si="24598"/>
        <v>1</v>
      </c>
      <c r="D1051" s="14" t="s">
        <v>260</v>
      </c>
      <c r="E1051" s="20">
        <v>4.6500000000000004</v>
      </c>
      <c r="F1051" s="51" t="s">
        <v>132</v>
      </c>
      <c r="G1051" s="36"/>
      <c r="H1051" s="37"/>
      <c r="I1051" s="44">
        <f t="shared" ref="I1051" si="24629">parseTime(G1051)-(H1052=INT(RIGHT($F1051, 1)))</f>
        <v>0</v>
      </c>
      <c r="J1051" s="45">
        <f t="shared" si="24550"/>
        <v>0</v>
      </c>
      <c r="K1051" s="36"/>
      <c r="L1051" s="37"/>
      <c r="M1051" s="44">
        <f t="shared" ref="M1051" si="24630">parseTime(K1051)-(L1052=INT(RIGHT($F1051, 1)))</f>
        <v>0</v>
      </c>
      <c r="N1051" s="45">
        <f t="shared" si="24552"/>
        <v>0</v>
      </c>
      <c r="O1051" s="36"/>
      <c r="P1051" s="37"/>
      <c r="Q1051" s="44">
        <f t="shared" ref="Q1051" si="24631">parseTime(O1051)-(P1052=INT(RIGHT($F1051, 1)))</f>
        <v>0</v>
      </c>
      <c r="R1051" s="45">
        <f t="shared" si="24554"/>
        <v>0</v>
      </c>
      <c r="S1051" s="36"/>
      <c r="T1051" s="37"/>
      <c r="U1051" s="44">
        <f t="shared" ref="U1051" si="24632">parseTime(S1051)-(T1052=INT(RIGHT($F1051, 1)))</f>
        <v>0</v>
      </c>
      <c r="V1051" s="45">
        <f t="shared" si="24556"/>
        <v>0</v>
      </c>
      <c r="W1051" s="36"/>
      <c r="X1051" s="37"/>
      <c r="Y1051" s="44">
        <f t="shared" ref="Y1051" si="24633">parseTime(W1051)-(X1052=INT(RIGHT($F1051, 1)))</f>
        <v>0</v>
      </c>
      <c r="Z1051" s="45">
        <f t="shared" si="24558"/>
        <v>0</v>
      </c>
      <c r="AA1051" s="36"/>
      <c r="AB1051" s="37"/>
      <c r="AC1051" s="44">
        <f t="shared" ref="AC1051" si="24634">parseTime(AA1051)-(AB1052=INT(RIGHT($F1051, 1)))</f>
        <v>0</v>
      </c>
      <c r="AD1051" s="45">
        <f t="shared" si="24560"/>
        <v>0</v>
      </c>
      <c r="AE1051" s="36"/>
      <c r="AF1051" s="37"/>
      <c r="AG1051" s="44">
        <f t="shared" ref="AG1051" si="24635">parseTime(AE1051)-(AF1052=INT(RIGHT($F1051, 1)))</f>
        <v>0</v>
      </c>
      <c r="AH1051" s="45">
        <f t="shared" si="24562"/>
        <v>0</v>
      </c>
      <c r="AI1051" s="36"/>
      <c r="AJ1051" s="37"/>
      <c r="AK1051" s="44">
        <f>parseTime(AI1051)-(AJ1052=INT(RIGHT($F1051, 1)))</f>
        <v>0</v>
      </c>
      <c r="AL1051" s="45">
        <f t="shared" si="24563"/>
        <v>0</v>
      </c>
      <c r="AM1051" s="36"/>
      <c r="AN1051" s="37"/>
      <c r="AO1051" s="44">
        <f t="shared" ref="AO1051" si="24636">parseTime(AM1051)-(AN1052=INT(RIGHT($F1051, 1)))</f>
        <v>0</v>
      </c>
      <c r="AP1051" s="45">
        <f t="shared" si="24565"/>
        <v>0</v>
      </c>
      <c r="AQ1051" s="36"/>
      <c r="AR1051" s="37"/>
      <c r="AS1051" s="44">
        <f t="shared" ref="AS1051" si="24637">parseTime(AQ1051)-(AR1052=INT(RIGHT($F1051, 1)))</f>
        <v>0</v>
      </c>
      <c r="AT1051" s="45">
        <f t="shared" si="24567"/>
        <v>0</v>
      </c>
      <c r="AU1051" s="36"/>
      <c r="AV1051" s="37"/>
      <c r="AW1051" s="44">
        <f>parseTime(AU1051)-(AV1052=INT(RIGHT($F1051, 1)))</f>
        <v>0</v>
      </c>
      <c r="AX1051" s="45">
        <f t="shared" si="24568"/>
        <v>0</v>
      </c>
      <c r="AY1051" s="36"/>
      <c r="AZ1051" s="37"/>
      <c r="BA1051" s="44">
        <f>parseTime(AY1051)-(AZ1052=INT(RIGHT($F1051, 1)))</f>
        <v>0</v>
      </c>
      <c r="BB1051" s="45">
        <f t="shared" si="24569"/>
        <v>0</v>
      </c>
      <c r="BC1051" s="36"/>
      <c r="BD1051" s="37"/>
      <c r="BE1051" s="44">
        <f>parseTime(BC1051)-(BD1052=INT(RIGHT($F1051, 1)))</f>
        <v>0</v>
      </c>
      <c r="BF1051" s="45">
        <f t="shared" si="24570"/>
        <v>0</v>
      </c>
      <c r="BG1051" s="36"/>
      <c r="BH1051" s="37"/>
      <c r="BI1051" s="44">
        <f>parseTime(BG1051)-(BH1052=INT(RIGHT($F1051, 1)))</f>
        <v>0</v>
      </c>
      <c r="BJ1051" s="45">
        <f t="shared" si="24571"/>
        <v>0</v>
      </c>
      <c r="BK1051" s="36"/>
      <c r="BL1051" s="37"/>
      <c r="BM1051" s="44">
        <f>parseTime(BK1051)-(BL1052=INT(RIGHT($F1051, 1)))</f>
        <v>0</v>
      </c>
      <c r="BN1051" s="45">
        <f t="shared" si="24572"/>
        <v>0</v>
      </c>
      <c r="BO1051" s="36"/>
      <c r="BP1051" s="37"/>
      <c r="BQ1051" s="44">
        <f t="shared" ref="BQ1051" si="24638">parseTime(BO1051)-(BP1052=INT(RIGHT($F1051, 1)))</f>
        <v>0</v>
      </c>
      <c r="BR1051" s="45">
        <f t="shared" si="24574"/>
        <v>0</v>
      </c>
      <c r="BS1051" s="36"/>
      <c r="BT1051" s="37"/>
      <c r="BU1051" s="44">
        <f t="shared" ref="BU1051" si="24639">parseTime(BS1051)-(BT1052=INT(RIGHT($F1051, 1)))</f>
        <v>0</v>
      </c>
      <c r="BV1051" s="45">
        <f t="shared" si="24576"/>
        <v>0</v>
      </c>
      <c r="BW1051" s="36"/>
      <c r="BX1051" s="37"/>
      <c r="BY1051" s="44">
        <f t="shared" ref="BY1051" si="24640">parseTime(BW1051)-(BX1052=INT(RIGHT($F1051, 1)))</f>
        <v>0</v>
      </c>
      <c r="BZ1051" s="45">
        <f t="shared" si="24578"/>
        <v>0</v>
      </c>
      <c r="CA1051" s="36"/>
      <c r="CB1051" s="37"/>
      <c r="CC1051" s="44">
        <f t="shared" ref="CC1051" si="24641">parseTime(CA1051)-(CB1052=INT(RIGHT($F1051, 1)))</f>
        <v>0</v>
      </c>
      <c r="CD1051" s="45">
        <f t="shared" si="24580"/>
        <v>0</v>
      </c>
      <c r="CE1051" s="36"/>
      <c r="CF1051" s="37"/>
      <c r="CG1051" s="44">
        <f t="shared" ref="CG1051" si="24642">parseTime(CE1051)-(CF1052=INT(RIGHT($F1051, 1)))</f>
        <v>0</v>
      </c>
      <c r="CH1051" s="45">
        <f t="shared" si="24582"/>
        <v>0</v>
      </c>
    </row>
    <row r="1052" spans="1:86" x14ac:dyDescent="0.25">
      <c r="A1052" s="56"/>
      <c r="B1052" s="57"/>
      <c r="C1052" s="14">
        <f t="shared" si="24598"/>
        <v>0</v>
      </c>
      <c r="D1052" s="14"/>
      <c r="E1052" s="20">
        <f t="shared" ref="E1052" si="24643">((7.5/2)-0.5+E1051)*8</f>
        <v>63.2</v>
      </c>
      <c r="F1052" s="51"/>
      <c r="G1052" s="46" t="s">
        <v>134</v>
      </c>
      <c r="H1052" s="38">
        <f t="shared" ref="H1052" si="24644">lunchAdjust(G1047:H1051)</f>
        <v>1</v>
      </c>
      <c r="I1052" s="48" t="s">
        <v>0</v>
      </c>
      <c r="J1052" s="39">
        <f t="shared" ref="J1052" si="24645">SUMPRODUCT(I1047:I1051*J1047:J1051)</f>
        <v>8</v>
      </c>
      <c r="K1052" s="46" t="s">
        <v>134</v>
      </c>
      <c r="L1052" s="38">
        <f t="shared" ref="L1052" si="24646">lunchAdjust(K1047:L1051)</f>
        <v>1</v>
      </c>
      <c r="M1052" s="48" t="s">
        <v>0</v>
      </c>
      <c r="N1052" s="39">
        <f t="shared" ref="N1052" si="24647">SUMPRODUCT(M1047:M1051*N1047:N1051)</f>
        <v>8</v>
      </c>
      <c r="O1052" s="46" t="s">
        <v>134</v>
      </c>
      <c r="P1052" s="38">
        <f t="shared" ref="P1052" si="24648">lunchAdjust(O1047:P1051)</f>
        <v>1</v>
      </c>
      <c r="Q1052" s="48" t="s">
        <v>0</v>
      </c>
      <c r="R1052" s="39">
        <f t="shared" ref="R1052" si="24649">SUMPRODUCT(Q1047:Q1051*R1047:R1051)</f>
        <v>8</v>
      </c>
      <c r="S1052" s="46" t="s">
        <v>134</v>
      </c>
      <c r="T1052" s="38">
        <f t="shared" ref="T1052" si="24650">lunchAdjust(S1047:T1051)</f>
        <v>1</v>
      </c>
      <c r="U1052" s="48" t="s">
        <v>0</v>
      </c>
      <c r="V1052" s="39">
        <f t="shared" ref="V1052" si="24651">SUMPRODUCT(U1047:U1051*V1047:V1051)</f>
        <v>8</v>
      </c>
      <c r="W1052" s="46" t="s">
        <v>134</v>
      </c>
      <c r="X1052" s="38">
        <f t="shared" ref="X1052" si="24652">lunchAdjust(W1047:X1051)</f>
        <v>1</v>
      </c>
      <c r="Y1052" s="48" t="s">
        <v>0</v>
      </c>
      <c r="Z1052" s="39">
        <f t="shared" ref="Z1052" si="24653">SUMPRODUCT(Y1047:Y1051*Z1047:Z1051)</f>
        <v>8</v>
      </c>
      <c r="AA1052" s="46" t="s">
        <v>134</v>
      </c>
      <c r="AB1052" s="38">
        <f t="shared" ref="AB1052" si="24654">lunchAdjust(AA1047:AB1051)</f>
        <v>1</v>
      </c>
      <c r="AC1052" s="48" t="s">
        <v>0</v>
      </c>
      <c r="AD1052" s="39">
        <f t="shared" ref="AD1052" si="24655">SUMPRODUCT(AC1047:AC1051*AD1047:AD1051)</f>
        <v>8</v>
      </c>
      <c r="AE1052" s="46" t="s">
        <v>134</v>
      </c>
      <c r="AF1052" s="38">
        <f t="shared" ref="AF1052" si="24656">lunchAdjust(AE1047:AF1051)</f>
        <v>1</v>
      </c>
      <c r="AG1052" s="48" t="s">
        <v>0</v>
      </c>
      <c r="AH1052" s="39">
        <f t="shared" ref="AH1052" si="24657">SUMPRODUCT(AG1047:AG1051*AH1047:AH1051)</f>
        <v>6.5</v>
      </c>
      <c r="AI1052" s="46" t="s">
        <v>134</v>
      </c>
      <c r="AJ1052" s="38">
        <f t="shared" ref="AJ1052" si="24658">lunchAdjust(AI1047:AJ1051)</f>
        <v>1</v>
      </c>
      <c r="AK1052" s="48" t="s">
        <v>0</v>
      </c>
      <c r="AL1052" s="39">
        <f t="shared" ref="AL1052" si="24659">SUMPRODUCT(AK1047:AK1051*AL1047:AL1051)</f>
        <v>8</v>
      </c>
      <c r="AM1052" s="46" t="s">
        <v>134</v>
      </c>
      <c r="AN1052" s="38">
        <f t="shared" ref="AN1052" si="24660">lunchAdjust(AM1047:AN1051)</f>
        <v>0</v>
      </c>
      <c r="AO1052" s="48" t="s">
        <v>0</v>
      </c>
      <c r="AP1052" s="39">
        <f t="shared" ref="AP1052" si="24661">SUMPRODUCT(AO1047:AO1051*AP1047:AP1051)</f>
        <v>0</v>
      </c>
      <c r="AQ1052" s="46" t="s">
        <v>134</v>
      </c>
      <c r="AR1052" s="38">
        <f t="shared" ref="AR1052" si="24662">lunchAdjust(AQ1047:AR1051)</f>
        <v>0</v>
      </c>
      <c r="AS1052" s="48" t="s">
        <v>0</v>
      </c>
      <c r="AT1052" s="39">
        <f t="shared" ref="AT1052" si="24663">SUMPRODUCT(AS1047:AS1051*AT1047:AT1051)</f>
        <v>0</v>
      </c>
      <c r="AU1052" s="46" t="s">
        <v>134</v>
      </c>
      <c r="AV1052" s="38">
        <f t="shared" ref="AV1052" si="24664">lunchAdjust(AU1047:AV1051)</f>
        <v>0</v>
      </c>
      <c r="AW1052" s="48" t="s">
        <v>0</v>
      </c>
      <c r="AX1052" s="39">
        <f t="shared" ref="AX1052" si="24665">SUMPRODUCT(AW1047:AW1051*AX1047:AX1051)</f>
        <v>0</v>
      </c>
      <c r="AY1052" s="46" t="s">
        <v>134</v>
      </c>
      <c r="AZ1052" s="38">
        <f t="shared" ref="AZ1052" si="24666">lunchAdjust(AY1047:AZ1051)</f>
        <v>0</v>
      </c>
      <c r="BA1052" s="48" t="s">
        <v>0</v>
      </c>
      <c r="BB1052" s="39">
        <f t="shared" ref="BB1052" si="24667">SUMPRODUCT(BA1047:BA1051*BB1047:BB1051)</f>
        <v>0</v>
      </c>
      <c r="BC1052" s="46" t="s">
        <v>134</v>
      </c>
      <c r="BD1052" s="38">
        <f t="shared" ref="BD1052" si="24668">lunchAdjust(BC1047:BD1051)</f>
        <v>0</v>
      </c>
      <c r="BE1052" s="48" t="s">
        <v>0</v>
      </c>
      <c r="BF1052" s="39">
        <f t="shared" ref="BF1052" si="24669">SUMPRODUCT(BE1047:BE1051*BF1047:BF1051)</f>
        <v>0</v>
      </c>
      <c r="BG1052" s="46" t="s">
        <v>134</v>
      </c>
      <c r="BH1052" s="38">
        <f t="shared" ref="BH1052" si="24670">lunchAdjust(BG1047:BH1051)</f>
        <v>0</v>
      </c>
      <c r="BI1052" s="48" t="s">
        <v>0</v>
      </c>
      <c r="BJ1052" s="39">
        <f t="shared" ref="BJ1052" si="24671">SUMPRODUCT(BI1047:BI1051*BJ1047:BJ1051)</f>
        <v>0</v>
      </c>
      <c r="BK1052" s="46" t="s">
        <v>134</v>
      </c>
      <c r="BL1052" s="38">
        <f t="shared" ref="BL1052" si="24672">lunchAdjust(BK1047:BL1051)</f>
        <v>0</v>
      </c>
      <c r="BM1052" s="48" t="s">
        <v>0</v>
      </c>
      <c r="BN1052" s="39">
        <f t="shared" ref="BN1052" si="24673">SUMPRODUCT(BM1047:BM1051*BN1047:BN1051)</f>
        <v>0</v>
      </c>
      <c r="BO1052" s="46" t="s">
        <v>134</v>
      </c>
      <c r="BP1052" s="38">
        <f t="shared" ref="BP1052" si="24674">lunchAdjust(BO1047:BP1051)</f>
        <v>0</v>
      </c>
      <c r="BQ1052" s="48" t="s">
        <v>0</v>
      </c>
      <c r="BR1052" s="39">
        <f t="shared" ref="BR1052" si="24675">SUMPRODUCT(BQ1047:BQ1051*BR1047:BR1051)</f>
        <v>0</v>
      </c>
      <c r="BS1052" s="46" t="s">
        <v>134</v>
      </c>
      <c r="BT1052" s="38">
        <f t="shared" ref="BT1052" si="24676">lunchAdjust(BS1047:BT1051)</f>
        <v>0</v>
      </c>
      <c r="BU1052" s="48" t="s">
        <v>0</v>
      </c>
      <c r="BV1052" s="39">
        <f t="shared" ref="BV1052" si="24677">SUMPRODUCT(BU1047:BU1051*BV1047:BV1051)</f>
        <v>0</v>
      </c>
      <c r="BW1052" s="46" t="s">
        <v>134</v>
      </c>
      <c r="BX1052" s="38">
        <f t="shared" ref="BX1052" si="24678">lunchAdjust(BW1047:BX1051)</f>
        <v>0</v>
      </c>
      <c r="BY1052" s="48" t="s">
        <v>0</v>
      </c>
      <c r="BZ1052" s="39">
        <f t="shared" ref="BZ1052" si="24679">SUMPRODUCT(BY1047:BY1051*BZ1047:BZ1051)</f>
        <v>0</v>
      </c>
      <c r="CA1052" s="46" t="s">
        <v>134</v>
      </c>
      <c r="CB1052" s="38">
        <f t="shared" ref="CB1052" si="24680">lunchAdjust(CA1047:CB1051)</f>
        <v>0</v>
      </c>
      <c r="CC1052" s="48" t="s">
        <v>0</v>
      </c>
      <c r="CD1052" s="39">
        <f t="shared" ref="CD1052" si="24681">SUMPRODUCT(CC1047:CC1051*CD1047:CD1051)</f>
        <v>0</v>
      </c>
      <c r="CE1052" s="46" t="s">
        <v>134</v>
      </c>
      <c r="CF1052" s="38">
        <f t="shared" ref="CF1052" si="24682">lunchAdjust(CE1047:CF1051)</f>
        <v>0</v>
      </c>
      <c r="CG1052" s="48" t="s">
        <v>0</v>
      </c>
      <c r="CH1052" s="39">
        <f t="shared" ref="CH1052" si="24683">SUMPRODUCT(CG1047:CG1051*CH1047:CH1051)</f>
        <v>0</v>
      </c>
    </row>
    <row r="1053" spans="1:86" ht="15.75" thickBot="1" x14ac:dyDescent="0.3">
      <c r="A1053" s="58" t="s">
        <v>121</v>
      </c>
      <c r="B1053" s="59">
        <f t="shared" ref="B1053" ca="1" si="24684">roleHours(G1047:CH1053, "OUT")</f>
        <v>0</v>
      </c>
      <c r="C1053" s="54" t="s">
        <v>137</v>
      </c>
      <c r="D1053" s="22">
        <f t="shared" ref="D1053" ca="1" si="24685">roleHours(G1047:CH1053, "PTO")</f>
        <v>0</v>
      </c>
      <c r="E1053" s="23">
        <f t="shared" ref="E1053" ca="1" si="24686">E1052-B1048</f>
        <v>0.70000000000000284</v>
      </c>
      <c r="F1053" s="52"/>
      <c r="G1053" s="47" t="s">
        <v>39</v>
      </c>
      <c r="H1053" s="40">
        <f t="shared" si="24169"/>
        <v>0</v>
      </c>
      <c r="I1053" s="49" t="s">
        <v>135</v>
      </c>
      <c r="J1053" s="41">
        <f t="shared" ref="J1053" si="24687">J1052*G$4</f>
        <v>0</v>
      </c>
      <c r="K1053" s="47" t="s">
        <v>39</v>
      </c>
      <c r="L1053" s="40">
        <f t="shared" ref="L1053" si="24688">SUMPRODUCT(M1047:M1051*(L1047:L1051="PTO"))+SUMPRODUCT(M1047:M1051*(L1047:L1051="HOL"))</f>
        <v>0</v>
      </c>
      <c r="M1053" s="49" t="s">
        <v>135</v>
      </c>
      <c r="N1053" s="41">
        <f t="shared" ref="N1053" si="24689">N1052*K$4</f>
        <v>0</v>
      </c>
      <c r="O1053" s="47" t="s">
        <v>39</v>
      </c>
      <c r="P1053" s="40">
        <f t="shared" ref="P1053" si="24690">SUMPRODUCT(Q1047:Q1051*(P1047:P1051="PTO"))+SUMPRODUCT(Q1047:Q1051*(P1047:P1051="HOL"))</f>
        <v>0</v>
      </c>
      <c r="Q1053" s="49" t="s">
        <v>135</v>
      </c>
      <c r="R1053" s="41">
        <f t="shared" ref="R1053" si="24691">R1052*O$4</f>
        <v>8</v>
      </c>
      <c r="S1053" s="47" t="s">
        <v>39</v>
      </c>
      <c r="T1053" s="40">
        <f t="shared" ref="T1053" si="24692">SUMPRODUCT(U1047:U1051*(T1047:T1051="PTO"))+SUMPRODUCT(U1047:U1051*(T1047:T1051="HOL"))</f>
        <v>0</v>
      </c>
      <c r="U1053" s="49" t="s">
        <v>135</v>
      </c>
      <c r="V1053" s="41">
        <f t="shared" ref="V1053" si="24693">V1052*S$4</f>
        <v>0</v>
      </c>
      <c r="W1053" s="47" t="s">
        <v>39</v>
      </c>
      <c r="X1053" s="40">
        <f t="shared" ref="X1053" si="24694">SUMPRODUCT(Y1047:Y1051*(X1047:X1051="PTO"))+SUMPRODUCT(Y1047:Y1051*(X1047:X1051="HOL"))</f>
        <v>0</v>
      </c>
      <c r="Y1053" s="49" t="s">
        <v>135</v>
      </c>
      <c r="Z1053" s="41">
        <f t="shared" ref="Z1053" si="24695">Z1052*W$4</f>
        <v>8</v>
      </c>
      <c r="AA1053" s="47" t="s">
        <v>39</v>
      </c>
      <c r="AB1053" s="40">
        <f t="shared" ref="AB1053" si="24696">SUMPRODUCT(AC1047:AC1051*(AB1047:AB1051="PTO"))+SUMPRODUCT(AC1047:AC1051*(AB1047:AB1051="HOL"))</f>
        <v>0</v>
      </c>
      <c r="AC1053" s="49" t="s">
        <v>135</v>
      </c>
      <c r="AD1053" s="41">
        <f t="shared" ref="AD1053" si="24697">AD1052*AA$4</f>
        <v>8</v>
      </c>
      <c r="AE1053" s="47" t="s">
        <v>39</v>
      </c>
      <c r="AF1053" s="40">
        <f t="shared" ref="AF1053" si="24698">SUMPRODUCT(AG1047:AG1051*(AF1047:AF1051="PTO"))+SUMPRODUCT(AG1047:AG1051*(AF1047:AF1051="HOL"))</f>
        <v>0</v>
      </c>
      <c r="AG1053" s="49" t="s">
        <v>135</v>
      </c>
      <c r="AH1053" s="41">
        <f t="shared" ref="AH1053" si="24699">AH1052*AE$4</f>
        <v>6.5</v>
      </c>
      <c r="AI1053" s="47" t="s">
        <v>39</v>
      </c>
      <c r="AJ1053" s="40">
        <f t="shared" ref="AJ1053" si="24700">SUMPRODUCT(AK1047:AK1051*(AJ1047:AJ1051="PTO"))+SUMPRODUCT(AK1047:AK1051*(AJ1047:AJ1051="HOL"))</f>
        <v>0</v>
      </c>
      <c r="AK1053" s="49" t="s">
        <v>135</v>
      </c>
      <c r="AL1053" s="41">
        <f>AL1052*AI$4</f>
        <v>8</v>
      </c>
      <c r="AM1053" s="47" t="s">
        <v>39</v>
      </c>
      <c r="AN1053" s="40">
        <f t="shared" ref="AN1053" si="24701">SUMPRODUCT(AO1047:AO1051*(AN1047:AN1051="PTO"))+SUMPRODUCT(AO1047:AO1051*(AN1047:AN1051="HOL"))</f>
        <v>0</v>
      </c>
      <c r="AO1053" s="49" t="s">
        <v>135</v>
      </c>
      <c r="AP1053" s="41">
        <f t="shared" ref="AP1053" si="24702">AP1052*AM$4</f>
        <v>0</v>
      </c>
      <c r="AQ1053" s="47" t="s">
        <v>39</v>
      </c>
      <c r="AR1053" s="40">
        <f t="shared" ref="AR1053" si="24703">SUMPRODUCT(AS1047:AS1051*(AR1047:AR1051="PTO"))+SUMPRODUCT(AS1047:AS1051*(AR1047:AR1051="HOL"))</f>
        <v>0</v>
      </c>
      <c r="AS1053" s="49" t="s">
        <v>135</v>
      </c>
      <c r="AT1053" s="41">
        <f t="shared" ref="AT1053" si="24704">AT1052*AQ$4</f>
        <v>0</v>
      </c>
      <c r="AU1053" s="47" t="s">
        <v>39</v>
      </c>
      <c r="AV1053" s="40">
        <f t="shared" ref="AV1053" si="24705">SUMPRODUCT(AW1047:AW1051*(AV1047:AV1051="PTO"))+SUMPRODUCT(AW1047:AW1051*(AV1047:AV1051="HOL"))</f>
        <v>0</v>
      </c>
      <c r="AW1053" s="49" t="s">
        <v>135</v>
      </c>
      <c r="AX1053" s="41">
        <f>AX1052*AU$4</f>
        <v>0</v>
      </c>
      <c r="AY1053" s="47" t="s">
        <v>39</v>
      </c>
      <c r="AZ1053" s="40">
        <f t="shared" ref="AZ1053" si="24706">SUMPRODUCT(BA1047:BA1051*(AZ1047:AZ1051="PTO"))+SUMPRODUCT(BA1047:BA1051*(AZ1047:AZ1051="HOL"))</f>
        <v>0</v>
      </c>
      <c r="BA1053" s="49" t="s">
        <v>135</v>
      </c>
      <c r="BB1053" s="41">
        <f>BB1052*AY$4</f>
        <v>0</v>
      </c>
      <c r="BC1053" s="47" t="s">
        <v>39</v>
      </c>
      <c r="BD1053" s="40">
        <f t="shared" ref="BD1053" si="24707">SUMPRODUCT(BE1047:BE1051*(BD1047:BD1051="PTO"))+SUMPRODUCT(BE1047:BE1051*(BD1047:BD1051="HOL"))</f>
        <v>0</v>
      </c>
      <c r="BE1053" s="49" t="s">
        <v>135</v>
      </c>
      <c r="BF1053" s="41">
        <f>BF1052*BC$4</f>
        <v>0</v>
      </c>
      <c r="BG1053" s="47" t="s">
        <v>39</v>
      </c>
      <c r="BH1053" s="40">
        <f t="shared" ref="BH1053" si="24708">SUMPRODUCT(BI1047:BI1051*(BH1047:BH1051="PTO"))+SUMPRODUCT(BI1047:BI1051*(BH1047:BH1051="HOL"))</f>
        <v>0</v>
      </c>
      <c r="BI1053" s="49" t="s">
        <v>135</v>
      </c>
      <c r="BJ1053" s="41">
        <f>BJ1052*BG$4</f>
        <v>0</v>
      </c>
      <c r="BK1053" s="47" t="s">
        <v>39</v>
      </c>
      <c r="BL1053" s="40">
        <f t="shared" ref="BL1053" si="24709">SUMPRODUCT(BM1047:BM1051*(BL1047:BL1051="PTO"))+SUMPRODUCT(BM1047:BM1051*(BL1047:BL1051="HOL"))</f>
        <v>0</v>
      </c>
      <c r="BM1053" s="49" t="s">
        <v>135</v>
      </c>
      <c r="BN1053" s="41">
        <f>BN1052*BK$4</f>
        <v>0</v>
      </c>
      <c r="BO1053" s="47" t="s">
        <v>39</v>
      </c>
      <c r="BP1053" s="40">
        <f t="shared" ref="BP1053" si="24710">SUMPRODUCT(BQ1047:BQ1051*(BP1047:BP1051="PTO"))+SUMPRODUCT(BQ1047:BQ1051*(BP1047:BP1051="HOL"))</f>
        <v>0</v>
      </c>
      <c r="BQ1053" s="49" t="s">
        <v>135</v>
      </c>
      <c r="BR1053" s="41">
        <f t="shared" ref="BR1053" si="24711">BR1052*BO$4</f>
        <v>0</v>
      </c>
      <c r="BS1053" s="47" t="s">
        <v>39</v>
      </c>
      <c r="BT1053" s="40">
        <f t="shared" ref="BT1053" si="24712">SUMPRODUCT(BU1047:BU1051*(BT1047:BT1051="PTO"))+SUMPRODUCT(BU1047:BU1051*(BT1047:BT1051="HOL"))</f>
        <v>0</v>
      </c>
      <c r="BU1053" s="49" t="s">
        <v>135</v>
      </c>
      <c r="BV1053" s="41">
        <f t="shared" ref="BV1053" si="24713">BV1052*BS$4</f>
        <v>0</v>
      </c>
      <c r="BW1053" s="47" t="s">
        <v>39</v>
      </c>
      <c r="BX1053" s="40">
        <f t="shared" ref="BX1053" si="24714">SUMPRODUCT(BY1047:BY1051*(BX1047:BX1051="PTO"))+SUMPRODUCT(BY1047:BY1051*(BX1047:BX1051="HOL"))</f>
        <v>0</v>
      </c>
      <c r="BY1053" s="49" t="s">
        <v>135</v>
      </c>
      <c r="BZ1053" s="41">
        <f t="shared" ref="BZ1053" si="24715">BZ1052*BW$4</f>
        <v>0</v>
      </c>
      <c r="CA1053" s="47" t="s">
        <v>39</v>
      </c>
      <c r="CB1053" s="40">
        <f t="shared" ref="CB1053" si="24716">SUMPRODUCT(CC1047:CC1051*(CB1047:CB1051="PTO"))+SUMPRODUCT(CC1047:CC1051*(CB1047:CB1051="HOL"))</f>
        <v>0</v>
      </c>
      <c r="CC1053" s="49" t="s">
        <v>135</v>
      </c>
      <c r="CD1053" s="41">
        <f t="shared" ref="CD1053" si="24717">CD1052*CA$4</f>
        <v>0</v>
      </c>
      <c r="CE1053" s="47" t="s">
        <v>39</v>
      </c>
      <c r="CF1053" s="40">
        <f t="shared" ref="CF1053" si="24718">SUMPRODUCT(CG1047:CG1051*(CF1047:CF1051="PTO"))+SUMPRODUCT(CG1047:CG1051*(CF1047:CF1051="HOL"))</f>
        <v>0</v>
      </c>
      <c r="CG1053" s="49" t="s">
        <v>135</v>
      </c>
      <c r="CH1053" s="41">
        <f t="shared" ref="CH1053" si="24719">CH1052*CE$4</f>
        <v>0</v>
      </c>
    </row>
    <row r="1054" spans="1:86" x14ac:dyDescent="0.25">
      <c r="A1054" s="70" t="s">
        <v>133</v>
      </c>
      <c r="B1054" s="71">
        <f t="shared" ref="B1054" ca="1" si="24720">D1054-B1055</f>
        <v>40.219655611609781</v>
      </c>
      <c r="C1054" s="72" t="s">
        <v>122</v>
      </c>
      <c r="D1054" s="71">
        <f>IFERROR(INDEX(Holidays[FTE], MATCH(Entry!E1054, Holidays[Date], 0)), 1)*8*INDEX(FTEguide[[1]:[12]], MATCH(Entry!E1055, FTEguide[Weekday], 0), IF(Entry!E1057&gt;0, Entry!E1057, MONTH(Entry!E1054)))</f>
        <v>97.219655611609781</v>
      </c>
      <c r="E1054" s="60">
        <f t="shared" si="23686"/>
        <v>43978</v>
      </c>
      <c r="F1054" s="50" t="s">
        <v>128</v>
      </c>
      <c r="G1054" s="34" t="s">
        <v>136</v>
      </c>
      <c r="H1054" s="35" t="s">
        <v>23</v>
      </c>
      <c r="I1054" s="42">
        <f t="shared" ref="I1054" si="24721">parseTime(G1054)-(H1059=INT(RIGHT($F1054, 1)))</f>
        <v>8</v>
      </c>
      <c r="J1054" s="43">
        <f t="shared" ref="J1054:J1058" si="24722">isClocked(H1054)</f>
        <v>1</v>
      </c>
      <c r="K1054" s="34" t="s">
        <v>136</v>
      </c>
      <c r="L1054" s="35" t="s">
        <v>23</v>
      </c>
      <c r="M1054" s="42">
        <f t="shared" ref="M1054" si="24723">parseTime(K1054)-(L1059=INT(RIGHT($F1054, 1)))</f>
        <v>8</v>
      </c>
      <c r="N1054" s="43">
        <f t="shared" ref="N1054:N1058" si="24724">isClocked(L1054)</f>
        <v>1</v>
      </c>
      <c r="O1054" s="34" t="s">
        <v>180</v>
      </c>
      <c r="P1054" s="35" t="s">
        <v>23</v>
      </c>
      <c r="Q1054" s="42">
        <f t="shared" ref="Q1054" si="24725">parseTime(O1054)-(P1059=INT(RIGHT($F1054, 1)))</f>
        <v>8</v>
      </c>
      <c r="R1054" s="43">
        <f t="shared" ref="R1054:R1058" si="24726">isClocked(P1054)</f>
        <v>1</v>
      </c>
      <c r="S1054" s="34" t="s">
        <v>227</v>
      </c>
      <c r="T1054" s="35" t="s">
        <v>23</v>
      </c>
      <c r="U1054" s="42">
        <f t="shared" ref="U1054" si="24727">parseTime(S1054)-(T1059=INT(RIGHT($F1054, 1)))</f>
        <v>8</v>
      </c>
      <c r="V1054" s="43">
        <f t="shared" ref="V1054:V1058" si="24728">isClocked(T1054)</f>
        <v>1</v>
      </c>
      <c r="W1054" s="34" t="s">
        <v>136</v>
      </c>
      <c r="X1054" s="35" t="s">
        <v>25</v>
      </c>
      <c r="Y1054" s="42">
        <f t="shared" ref="Y1054" si="24729">parseTime(W1054)-(X1059=INT(RIGHT($F1054, 1)))</f>
        <v>8</v>
      </c>
      <c r="Z1054" s="43">
        <f t="shared" ref="Z1054:Z1058" si="24730">isClocked(X1054)</f>
        <v>1</v>
      </c>
      <c r="AA1054" s="34" t="s">
        <v>136</v>
      </c>
      <c r="AB1054" s="35" t="s">
        <v>23</v>
      </c>
      <c r="AC1054" s="42">
        <f t="shared" ref="AC1054" si="24731">parseTime(AA1054)-(AB1059=INT(RIGHT($F1054, 1)))</f>
        <v>8</v>
      </c>
      <c r="AD1054" s="43">
        <f t="shared" ref="AD1054:AD1058" si="24732">isClocked(AB1054)</f>
        <v>1</v>
      </c>
      <c r="AE1054" s="34" t="s">
        <v>229</v>
      </c>
      <c r="AF1054" s="35" t="s">
        <v>23</v>
      </c>
      <c r="AG1054" s="42">
        <f t="shared" ref="AG1054" si="24733">parseTime(AE1054)-(AF1059=INT(RIGHT($F1054, 1)))</f>
        <v>4</v>
      </c>
      <c r="AH1054" s="43">
        <f t="shared" ref="AH1054:AH1058" si="24734">isClocked(AF1054)</f>
        <v>1</v>
      </c>
      <c r="AI1054" s="34"/>
      <c r="AJ1054" s="35"/>
      <c r="AK1054" s="42">
        <f>parseTime(AI1054)-(AJ1059=INT(RIGHT($F1054, 1)))</f>
        <v>0</v>
      </c>
      <c r="AL1054" s="43">
        <f t="shared" ref="AL1054:AL1058" si="24735">isClocked(AJ1054)</f>
        <v>0</v>
      </c>
      <c r="AM1054" s="34" t="s">
        <v>230</v>
      </c>
      <c r="AN1054" s="35" t="s">
        <v>23</v>
      </c>
      <c r="AO1054" s="42">
        <f t="shared" ref="AO1054" si="24736">parseTime(AM1054)-(AN1059=INT(RIGHT($F1054, 1)))</f>
        <v>5</v>
      </c>
      <c r="AP1054" s="43">
        <f t="shared" ref="AP1054:AP1058" si="24737">isClocked(AN1054)</f>
        <v>1</v>
      </c>
      <c r="AQ1054" s="34"/>
      <c r="AR1054" s="35"/>
      <c r="AS1054" s="42">
        <f t="shared" ref="AS1054" si="24738">parseTime(AQ1054)-(AR1059=INT(RIGHT($F1054, 1)))</f>
        <v>0</v>
      </c>
      <c r="AT1054" s="43">
        <f t="shared" ref="AT1054:AT1058" si="24739">isClocked(AR1054)</f>
        <v>0</v>
      </c>
      <c r="AU1054" s="34"/>
      <c r="AV1054" s="35"/>
      <c r="AW1054" s="42">
        <f>parseTime(AU1054)-(AV1059=INT(RIGHT($F1054, 1)))</f>
        <v>0</v>
      </c>
      <c r="AX1054" s="43">
        <f t="shared" ref="AX1054:AX1058" si="24740">isClocked(AV1054)</f>
        <v>0</v>
      </c>
      <c r="AY1054" s="34"/>
      <c r="AZ1054" s="35"/>
      <c r="BA1054" s="42">
        <f>parseTime(AY1054)-(AZ1059=INT(RIGHT($F1054, 1)))</f>
        <v>0</v>
      </c>
      <c r="BB1054" s="43">
        <f t="shared" ref="BB1054:BB1058" si="24741">isClocked(AZ1054)</f>
        <v>0</v>
      </c>
      <c r="BC1054" s="34"/>
      <c r="BD1054" s="35"/>
      <c r="BE1054" s="42">
        <f>parseTime(BC1054)-(BD1059=INT(RIGHT($F1054, 1)))</f>
        <v>0</v>
      </c>
      <c r="BF1054" s="43">
        <f t="shared" ref="BF1054:BF1058" si="24742">isClocked(BD1054)</f>
        <v>0</v>
      </c>
      <c r="BG1054" s="34"/>
      <c r="BH1054" s="35"/>
      <c r="BI1054" s="42">
        <f>parseTime(BG1054)-(BH1059=INT(RIGHT($F1054, 1)))</f>
        <v>0</v>
      </c>
      <c r="BJ1054" s="43">
        <f t="shared" ref="BJ1054:BJ1058" si="24743">isClocked(BH1054)</f>
        <v>0</v>
      </c>
      <c r="BK1054" s="34"/>
      <c r="BL1054" s="35"/>
      <c r="BM1054" s="42">
        <f>parseTime(BK1054)-(BL1059=INT(RIGHT($F1054, 1)))</f>
        <v>0</v>
      </c>
      <c r="BN1054" s="43">
        <f t="shared" ref="BN1054:BN1058" si="24744">isClocked(BL1054)</f>
        <v>0</v>
      </c>
      <c r="BO1054" s="34"/>
      <c r="BP1054" s="35"/>
      <c r="BQ1054" s="42">
        <f t="shared" ref="BQ1054" si="24745">parseTime(BO1054)-(BP1059=INT(RIGHT($F1054, 1)))</f>
        <v>0</v>
      </c>
      <c r="BR1054" s="43">
        <f t="shared" ref="BR1054:BR1058" si="24746">isClocked(BP1054)</f>
        <v>0</v>
      </c>
      <c r="BS1054" s="34"/>
      <c r="BT1054" s="35"/>
      <c r="BU1054" s="42">
        <f t="shared" ref="BU1054" si="24747">parseTime(BS1054)-(BT1059=INT(RIGHT($F1054, 1)))</f>
        <v>0</v>
      </c>
      <c r="BV1054" s="43">
        <f t="shared" ref="BV1054:BV1058" si="24748">isClocked(BT1054)</f>
        <v>0</v>
      </c>
      <c r="BW1054" s="34"/>
      <c r="BX1054" s="35"/>
      <c r="BY1054" s="42">
        <f t="shared" ref="BY1054" si="24749">parseTime(BW1054)-(BX1059=INT(RIGHT($F1054, 1)))</f>
        <v>0</v>
      </c>
      <c r="BZ1054" s="43">
        <f t="shared" ref="BZ1054:BZ1058" si="24750">isClocked(BX1054)</f>
        <v>0</v>
      </c>
      <c r="CA1054" s="34"/>
      <c r="CB1054" s="35"/>
      <c r="CC1054" s="42">
        <f t="shared" ref="CC1054" si="24751">parseTime(CA1054)-(CB1059=INT(RIGHT($F1054, 1)))</f>
        <v>0</v>
      </c>
      <c r="CD1054" s="43">
        <f t="shared" ref="CD1054:CD1058" si="24752">isClocked(CB1054)</f>
        <v>0</v>
      </c>
      <c r="CE1054" s="34"/>
      <c r="CF1054" s="35"/>
      <c r="CG1054" s="42">
        <f t="shared" ref="CG1054" si="24753">parseTime(CE1054)-(CF1059=INT(RIGHT($F1054, 1)))</f>
        <v>0</v>
      </c>
      <c r="CH1054" s="43">
        <f t="shared" ref="CH1054:CH1058" si="24754">isClocked(CF1054)</f>
        <v>0</v>
      </c>
    </row>
    <row r="1055" spans="1:86" x14ac:dyDescent="0.25">
      <c r="A1055" s="56" t="s">
        <v>0</v>
      </c>
      <c r="B1055" s="57">
        <f t="shared" ca="1" si="23202"/>
        <v>57</v>
      </c>
      <c r="C1055" s="14" t="s">
        <v>252</v>
      </c>
      <c r="D1055" s="14">
        <f t="shared" si="24410"/>
        <v>51.7</v>
      </c>
      <c r="E1055" s="55" t="str">
        <f t="shared" si="23203"/>
        <v>Wednesday</v>
      </c>
      <c r="F1055" s="51" t="s">
        <v>129</v>
      </c>
      <c r="G1055" s="36"/>
      <c r="H1055" s="37"/>
      <c r="I1055" s="44">
        <f t="shared" ref="I1055" si="24755">parseTime(G1055)-(H1059=INT(RIGHT($F1055, 1)))</f>
        <v>0</v>
      </c>
      <c r="J1055" s="45">
        <f t="shared" si="24722"/>
        <v>0</v>
      </c>
      <c r="K1055" s="36"/>
      <c r="L1055" s="37"/>
      <c r="M1055" s="44">
        <f t="shared" ref="M1055" si="24756">parseTime(K1055)-(L1059=INT(RIGHT($F1055, 1)))</f>
        <v>0</v>
      </c>
      <c r="N1055" s="45">
        <f t="shared" si="24724"/>
        <v>0</v>
      </c>
      <c r="O1055" s="36"/>
      <c r="P1055" s="37"/>
      <c r="Q1055" s="44">
        <f t="shared" ref="Q1055" si="24757">parseTime(O1055)-(P1059=INT(RIGHT($F1055, 1)))</f>
        <v>0</v>
      </c>
      <c r="R1055" s="45">
        <f t="shared" si="24726"/>
        <v>0</v>
      </c>
      <c r="S1055" s="36"/>
      <c r="T1055" s="37"/>
      <c r="U1055" s="44">
        <f t="shared" ref="U1055" si="24758">parseTime(S1055)-(T1059=INT(RIGHT($F1055, 1)))</f>
        <v>0</v>
      </c>
      <c r="V1055" s="45">
        <f t="shared" si="24728"/>
        <v>0</v>
      </c>
      <c r="W1055" s="36"/>
      <c r="X1055" s="37"/>
      <c r="Y1055" s="44">
        <f t="shared" ref="Y1055" si="24759">parseTime(W1055)-(X1059=INT(RIGHT($F1055, 1)))</f>
        <v>0</v>
      </c>
      <c r="Z1055" s="45">
        <f t="shared" si="24730"/>
        <v>0</v>
      </c>
      <c r="AA1055" s="36"/>
      <c r="AB1055" s="37"/>
      <c r="AC1055" s="44">
        <f t="shared" ref="AC1055" si="24760">parseTime(AA1055)-(AB1059=INT(RIGHT($F1055, 1)))</f>
        <v>0</v>
      </c>
      <c r="AD1055" s="45">
        <f t="shared" si="24732"/>
        <v>0</v>
      </c>
      <c r="AE1055" s="36"/>
      <c r="AF1055" s="37"/>
      <c r="AG1055" s="44">
        <f t="shared" ref="AG1055" si="24761">parseTime(AE1055)-(AF1059=INT(RIGHT($F1055, 1)))</f>
        <v>0</v>
      </c>
      <c r="AH1055" s="45">
        <f t="shared" si="24734"/>
        <v>0</v>
      </c>
      <c r="AI1055" s="36"/>
      <c r="AJ1055" s="37"/>
      <c r="AK1055" s="44">
        <f>parseTime(AI1055)-(AJ1059=INT(RIGHT($F1055, 1)))</f>
        <v>0</v>
      </c>
      <c r="AL1055" s="45">
        <f t="shared" si="24735"/>
        <v>0</v>
      </c>
      <c r="AM1055" s="36" t="s">
        <v>151</v>
      </c>
      <c r="AN1055" s="37" t="s">
        <v>28</v>
      </c>
      <c r="AO1055" s="44">
        <f t="shared" ref="AO1055" si="24762">parseTime(AM1055)-(AN1059=INT(RIGHT($F1055, 1)))</f>
        <v>3</v>
      </c>
      <c r="AP1055" s="45">
        <f t="shared" si="24737"/>
        <v>1</v>
      </c>
      <c r="AQ1055" s="36"/>
      <c r="AR1055" s="37"/>
      <c r="AS1055" s="44">
        <f t="shared" ref="AS1055" si="24763">parseTime(AQ1055)-(AR1059=INT(RIGHT($F1055, 1)))</f>
        <v>0</v>
      </c>
      <c r="AT1055" s="45">
        <f t="shared" si="24739"/>
        <v>0</v>
      </c>
      <c r="AU1055" s="36"/>
      <c r="AV1055" s="37"/>
      <c r="AW1055" s="44">
        <f>parseTime(AU1055)-(AV1059=INT(RIGHT($F1055, 1)))</f>
        <v>0</v>
      </c>
      <c r="AX1055" s="45">
        <f t="shared" si="24740"/>
        <v>0</v>
      </c>
      <c r="AY1055" s="36"/>
      <c r="AZ1055" s="37"/>
      <c r="BA1055" s="44">
        <f>parseTime(AY1055)-(AZ1059=INT(RIGHT($F1055, 1)))</f>
        <v>0</v>
      </c>
      <c r="BB1055" s="45">
        <f t="shared" si="24741"/>
        <v>0</v>
      </c>
      <c r="BC1055" s="36"/>
      <c r="BD1055" s="37"/>
      <c r="BE1055" s="44">
        <f>parseTime(BC1055)-(BD1059=INT(RIGHT($F1055, 1)))</f>
        <v>0</v>
      </c>
      <c r="BF1055" s="45">
        <f t="shared" si="24742"/>
        <v>0</v>
      </c>
      <c r="BG1055" s="36"/>
      <c r="BH1055" s="37"/>
      <c r="BI1055" s="44">
        <f>parseTime(BG1055)-(BH1059=INT(RIGHT($F1055, 1)))</f>
        <v>0</v>
      </c>
      <c r="BJ1055" s="45">
        <f t="shared" si="24743"/>
        <v>0</v>
      </c>
      <c r="BK1055" s="36"/>
      <c r="BL1055" s="37"/>
      <c r="BM1055" s="44">
        <f>parseTime(BK1055)-(BL1059=INT(RIGHT($F1055, 1)))</f>
        <v>0</v>
      </c>
      <c r="BN1055" s="45">
        <f t="shared" si="24744"/>
        <v>0</v>
      </c>
      <c r="BO1055" s="36"/>
      <c r="BP1055" s="37"/>
      <c r="BQ1055" s="44">
        <f t="shared" ref="BQ1055" si="24764">parseTime(BO1055)-(BP1059=INT(RIGHT($F1055, 1)))</f>
        <v>0</v>
      </c>
      <c r="BR1055" s="45">
        <f t="shared" si="24746"/>
        <v>0</v>
      </c>
      <c r="BS1055" s="36"/>
      <c r="BT1055" s="37"/>
      <c r="BU1055" s="44">
        <f t="shared" ref="BU1055" si="24765">parseTime(BS1055)-(BT1059=INT(RIGHT($F1055, 1)))</f>
        <v>0</v>
      </c>
      <c r="BV1055" s="45">
        <f t="shared" si="24748"/>
        <v>0</v>
      </c>
      <c r="BW1055" s="36"/>
      <c r="BX1055" s="37"/>
      <c r="BY1055" s="44">
        <f t="shared" ref="BY1055" si="24766">parseTime(BW1055)-(BX1059=INT(RIGHT($F1055, 1)))</f>
        <v>0</v>
      </c>
      <c r="BZ1055" s="45">
        <f t="shared" si="24750"/>
        <v>0</v>
      </c>
      <c r="CA1055" s="36"/>
      <c r="CB1055" s="37"/>
      <c r="CC1055" s="44">
        <f t="shared" ref="CC1055" si="24767">parseTime(CA1055)-(CB1059=INT(RIGHT($F1055, 1)))</f>
        <v>0</v>
      </c>
      <c r="CD1055" s="45">
        <f t="shared" si="24752"/>
        <v>0</v>
      </c>
      <c r="CE1055" s="36"/>
      <c r="CF1055" s="37"/>
      <c r="CG1055" s="44">
        <f t="shared" ref="CG1055" si="24768">parseTime(CE1055)-(CF1059=INT(RIGHT($F1055, 1)))</f>
        <v>0</v>
      </c>
      <c r="CH1055" s="45">
        <f t="shared" si="24754"/>
        <v>0</v>
      </c>
    </row>
    <row r="1056" spans="1:86" x14ac:dyDescent="0.25">
      <c r="A1056" s="56" t="s">
        <v>117</v>
      </c>
      <c r="B1056" s="57">
        <f t="shared" ref="B1056" ca="1" si="24769">roleHours(G1054:CH1060, "MFD")</f>
        <v>49</v>
      </c>
      <c r="C1056" s="14">
        <f t="shared" ref="C1056:C1059" ca="1" si="24770">B1056/8</f>
        <v>6.125</v>
      </c>
      <c r="D1056" s="14">
        <f t="shared" ref="D1056" ca="1" si="24771">B1055-D1055</f>
        <v>5.2999999999999972</v>
      </c>
      <c r="E1056" s="20" t="s">
        <v>127</v>
      </c>
      <c r="F1056" s="51" t="s">
        <v>130</v>
      </c>
      <c r="G1056" s="36"/>
      <c r="H1056" s="37"/>
      <c r="I1056" s="44">
        <f t="shared" ref="I1056" si="24772">parseTime(G1056)-(H1059=INT(RIGHT($F1056, 1)))</f>
        <v>0</v>
      </c>
      <c r="J1056" s="45">
        <f t="shared" si="24722"/>
        <v>0</v>
      </c>
      <c r="K1056" s="36"/>
      <c r="L1056" s="37"/>
      <c r="M1056" s="44">
        <f t="shared" ref="M1056" si="24773">parseTime(K1056)-(L1059=INT(RIGHT($F1056, 1)))</f>
        <v>0</v>
      </c>
      <c r="N1056" s="45">
        <f t="shared" si="24724"/>
        <v>0</v>
      </c>
      <c r="O1056" s="36"/>
      <c r="P1056" s="37"/>
      <c r="Q1056" s="44">
        <f t="shared" ref="Q1056" si="24774">parseTime(O1056)-(P1059=INT(RIGHT($F1056, 1)))</f>
        <v>0</v>
      </c>
      <c r="R1056" s="45">
        <f t="shared" si="24726"/>
        <v>0</v>
      </c>
      <c r="S1056" s="36"/>
      <c r="T1056" s="37"/>
      <c r="U1056" s="44">
        <f t="shared" ref="U1056" si="24775">parseTime(S1056)-(T1059=INT(RIGHT($F1056, 1)))</f>
        <v>0</v>
      </c>
      <c r="V1056" s="45">
        <f t="shared" si="24728"/>
        <v>0</v>
      </c>
      <c r="W1056" s="36"/>
      <c r="X1056" s="37"/>
      <c r="Y1056" s="44">
        <f t="shared" ref="Y1056" si="24776">parseTime(W1056)-(X1059=INT(RIGHT($F1056, 1)))</f>
        <v>0</v>
      </c>
      <c r="Z1056" s="45">
        <f t="shared" si="24730"/>
        <v>0</v>
      </c>
      <c r="AA1056" s="36"/>
      <c r="AB1056" s="37"/>
      <c r="AC1056" s="44">
        <f t="shared" ref="AC1056" si="24777">parseTime(AA1056)-(AB1059=INT(RIGHT($F1056, 1)))</f>
        <v>0</v>
      </c>
      <c r="AD1056" s="45">
        <f t="shared" si="24732"/>
        <v>0</v>
      </c>
      <c r="AE1056" s="36"/>
      <c r="AF1056" s="37"/>
      <c r="AG1056" s="44">
        <f t="shared" ref="AG1056" si="24778">parseTime(AE1056)-(AF1059=INT(RIGHT($F1056, 1)))</f>
        <v>0</v>
      </c>
      <c r="AH1056" s="45">
        <f t="shared" si="24734"/>
        <v>0</v>
      </c>
      <c r="AI1056" s="36"/>
      <c r="AJ1056" s="37"/>
      <c r="AK1056" s="44">
        <f>parseTime(AI1056)-(AJ1059=INT(RIGHT($F1056, 1)))</f>
        <v>0</v>
      </c>
      <c r="AL1056" s="45">
        <f t="shared" si="24735"/>
        <v>0</v>
      </c>
      <c r="AM1056" s="36"/>
      <c r="AN1056" s="37"/>
      <c r="AO1056" s="44">
        <f t="shared" ref="AO1056" si="24779">parseTime(AM1056)-(AN1059=INT(RIGHT($F1056, 1)))</f>
        <v>0</v>
      </c>
      <c r="AP1056" s="45">
        <f t="shared" si="24737"/>
        <v>0</v>
      </c>
      <c r="AQ1056" s="36"/>
      <c r="AR1056" s="37"/>
      <c r="AS1056" s="44">
        <f t="shared" ref="AS1056" si="24780">parseTime(AQ1056)-(AR1059=INT(RIGHT($F1056, 1)))</f>
        <v>0</v>
      </c>
      <c r="AT1056" s="45">
        <f t="shared" si="24739"/>
        <v>0</v>
      </c>
      <c r="AU1056" s="36"/>
      <c r="AV1056" s="37"/>
      <c r="AW1056" s="44">
        <f>parseTime(AU1056)-(AV1059=INT(RIGHT($F1056, 1)))</f>
        <v>0</v>
      </c>
      <c r="AX1056" s="45">
        <f t="shared" si="24740"/>
        <v>0</v>
      </c>
      <c r="AY1056" s="36"/>
      <c r="AZ1056" s="37"/>
      <c r="BA1056" s="44">
        <f>parseTime(AY1056)-(AZ1059=INT(RIGHT($F1056, 1)))</f>
        <v>0</v>
      </c>
      <c r="BB1056" s="45">
        <f t="shared" si="24741"/>
        <v>0</v>
      </c>
      <c r="BC1056" s="36"/>
      <c r="BD1056" s="37"/>
      <c r="BE1056" s="44">
        <f>parseTime(BC1056)-(BD1059=INT(RIGHT($F1056, 1)))</f>
        <v>0</v>
      </c>
      <c r="BF1056" s="45">
        <f t="shared" si="24742"/>
        <v>0</v>
      </c>
      <c r="BG1056" s="36"/>
      <c r="BH1056" s="37"/>
      <c r="BI1056" s="44">
        <f>parseTime(BG1056)-(BH1059=INT(RIGHT($F1056, 1)))</f>
        <v>0</v>
      </c>
      <c r="BJ1056" s="45">
        <f t="shared" si="24743"/>
        <v>0</v>
      </c>
      <c r="BK1056" s="36"/>
      <c r="BL1056" s="37"/>
      <c r="BM1056" s="44">
        <f>parseTime(BK1056)-(BL1059=INT(RIGHT($F1056, 1)))</f>
        <v>0</v>
      </c>
      <c r="BN1056" s="45">
        <f t="shared" si="24744"/>
        <v>0</v>
      </c>
      <c r="BO1056" s="36"/>
      <c r="BP1056" s="37"/>
      <c r="BQ1056" s="44">
        <f t="shared" ref="BQ1056" si="24781">parseTime(BO1056)-(BP1059=INT(RIGHT($F1056, 1)))</f>
        <v>0</v>
      </c>
      <c r="BR1056" s="45">
        <f t="shared" si="24746"/>
        <v>0</v>
      </c>
      <c r="BS1056" s="36"/>
      <c r="BT1056" s="37"/>
      <c r="BU1056" s="44">
        <f t="shared" ref="BU1056" si="24782">parseTime(BS1056)-(BT1059=INT(RIGHT($F1056, 1)))</f>
        <v>0</v>
      </c>
      <c r="BV1056" s="45">
        <f t="shared" si="24748"/>
        <v>0</v>
      </c>
      <c r="BW1056" s="36"/>
      <c r="BX1056" s="37"/>
      <c r="BY1056" s="44">
        <f t="shared" ref="BY1056" si="24783">parseTime(BW1056)-(BX1059=INT(RIGHT($F1056, 1)))</f>
        <v>0</v>
      </c>
      <c r="BZ1056" s="45">
        <f t="shared" si="24750"/>
        <v>0</v>
      </c>
      <c r="CA1056" s="36"/>
      <c r="CB1056" s="37"/>
      <c r="CC1056" s="44">
        <f t="shared" ref="CC1056" si="24784">parseTime(CA1056)-(CB1059=INT(RIGHT($F1056, 1)))</f>
        <v>0</v>
      </c>
      <c r="CD1056" s="45">
        <f t="shared" si="24752"/>
        <v>0</v>
      </c>
      <c r="CE1056" s="36"/>
      <c r="CF1056" s="37"/>
      <c r="CG1056" s="44">
        <f t="shared" ref="CG1056" si="24785">parseTime(CE1056)-(CF1059=INT(RIGHT($F1056, 1)))</f>
        <v>0</v>
      </c>
      <c r="CH1056" s="45">
        <f t="shared" si="24754"/>
        <v>0</v>
      </c>
    </row>
    <row r="1057" spans="1:86" x14ac:dyDescent="0.25">
      <c r="A1057" s="56"/>
      <c r="B1057" s="57"/>
      <c r="C1057" s="14">
        <f t="shared" si="24770"/>
        <v>0</v>
      </c>
      <c r="D1057" s="14" t="s">
        <v>259</v>
      </c>
      <c r="E1057" s="20">
        <v>3.75</v>
      </c>
      <c r="F1057" s="51" t="s">
        <v>131</v>
      </c>
      <c r="G1057" s="36"/>
      <c r="H1057" s="37"/>
      <c r="I1057" s="44">
        <f t="shared" ref="I1057" si="24786">parseTime(G1057)-(H1059=INT(RIGHT($F1057, 1)))</f>
        <v>0</v>
      </c>
      <c r="J1057" s="45">
        <f t="shared" si="24722"/>
        <v>0</v>
      </c>
      <c r="K1057" s="36"/>
      <c r="L1057" s="37"/>
      <c r="M1057" s="44">
        <f t="shared" ref="M1057" si="24787">parseTime(K1057)-(L1059=INT(RIGHT($F1057, 1)))</f>
        <v>0</v>
      </c>
      <c r="N1057" s="45">
        <f t="shared" si="24724"/>
        <v>0</v>
      </c>
      <c r="O1057" s="36"/>
      <c r="P1057" s="37"/>
      <c r="Q1057" s="44">
        <f t="shared" ref="Q1057" si="24788">parseTime(O1057)-(P1059=INT(RIGHT($F1057, 1)))</f>
        <v>0</v>
      </c>
      <c r="R1057" s="45">
        <f t="shared" si="24726"/>
        <v>0</v>
      </c>
      <c r="S1057" s="36"/>
      <c r="T1057" s="37"/>
      <c r="U1057" s="44">
        <f t="shared" ref="U1057" si="24789">parseTime(S1057)-(T1059=INT(RIGHT($F1057, 1)))</f>
        <v>0</v>
      </c>
      <c r="V1057" s="45">
        <f t="shared" si="24728"/>
        <v>0</v>
      </c>
      <c r="W1057" s="36"/>
      <c r="X1057" s="37"/>
      <c r="Y1057" s="44">
        <f t="shared" ref="Y1057" si="24790">parseTime(W1057)-(X1059=INT(RIGHT($F1057, 1)))</f>
        <v>0</v>
      </c>
      <c r="Z1057" s="45">
        <f t="shared" si="24730"/>
        <v>0</v>
      </c>
      <c r="AA1057" s="36"/>
      <c r="AB1057" s="37"/>
      <c r="AC1057" s="44">
        <f t="shared" ref="AC1057" si="24791">parseTime(AA1057)-(AB1059=INT(RIGHT($F1057, 1)))</f>
        <v>0</v>
      </c>
      <c r="AD1057" s="45">
        <f t="shared" si="24732"/>
        <v>0</v>
      </c>
      <c r="AE1057" s="36"/>
      <c r="AF1057" s="37"/>
      <c r="AG1057" s="44">
        <f t="shared" ref="AG1057" si="24792">parseTime(AE1057)-(AF1059=INT(RIGHT($F1057, 1)))</f>
        <v>0</v>
      </c>
      <c r="AH1057" s="45">
        <f t="shared" si="24734"/>
        <v>0</v>
      </c>
      <c r="AI1057" s="36"/>
      <c r="AJ1057" s="37"/>
      <c r="AK1057" s="44">
        <f>parseTime(AI1057)-(AJ1059=INT(RIGHT($F1057, 1)))</f>
        <v>0</v>
      </c>
      <c r="AL1057" s="45">
        <f t="shared" si="24735"/>
        <v>0</v>
      </c>
      <c r="AM1057" s="36"/>
      <c r="AN1057" s="37"/>
      <c r="AO1057" s="44">
        <f t="shared" ref="AO1057" si="24793">parseTime(AM1057)-(AN1059=INT(RIGHT($F1057, 1)))</f>
        <v>0</v>
      </c>
      <c r="AP1057" s="45">
        <f t="shared" si="24737"/>
        <v>0</v>
      </c>
      <c r="AQ1057" s="36"/>
      <c r="AR1057" s="37"/>
      <c r="AS1057" s="44">
        <f t="shared" ref="AS1057" si="24794">parseTime(AQ1057)-(AR1059=INT(RIGHT($F1057, 1)))</f>
        <v>0</v>
      </c>
      <c r="AT1057" s="45">
        <f t="shared" si="24739"/>
        <v>0</v>
      </c>
      <c r="AU1057" s="36"/>
      <c r="AV1057" s="37"/>
      <c r="AW1057" s="44">
        <f>parseTime(AU1057)-(AV1059=INT(RIGHT($F1057, 1)))</f>
        <v>0</v>
      </c>
      <c r="AX1057" s="45">
        <f t="shared" si="24740"/>
        <v>0</v>
      </c>
      <c r="AY1057" s="36"/>
      <c r="AZ1057" s="37"/>
      <c r="BA1057" s="44">
        <f>parseTime(AY1057)-(AZ1059=INT(RIGHT($F1057, 1)))</f>
        <v>0</v>
      </c>
      <c r="BB1057" s="45">
        <f t="shared" si="24741"/>
        <v>0</v>
      </c>
      <c r="BC1057" s="36"/>
      <c r="BD1057" s="37"/>
      <c r="BE1057" s="44">
        <f>parseTime(BC1057)-(BD1059=INT(RIGHT($F1057, 1)))</f>
        <v>0</v>
      </c>
      <c r="BF1057" s="45">
        <f t="shared" si="24742"/>
        <v>0</v>
      </c>
      <c r="BG1057" s="36"/>
      <c r="BH1057" s="37"/>
      <c r="BI1057" s="44">
        <f>parseTime(BG1057)-(BH1059=INT(RIGHT($F1057, 1)))</f>
        <v>0</v>
      </c>
      <c r="BJ1057" s="45">
        <f t="shared" si="24743"/>
        <v>0</v>
      </c>
      <c r="BK1057" s="36"/>
      <c r="BL1057" s="37"/>
      <c r="BM1057" s="44">
        <f>parseTime(BK1057)-(BL1059=INT(RIGHT($F1057, 1)))</f>
        <v>0</v>
      </c>
      <c r="BN1057" s="45">
        <f t="shared" si="24744"/>
        <v>0</v>
      </c>
      <c r="BO1057" s="36"/>
      <c r="BP1057" s="37"/>
      <c r="BQ1057" s="44">
        <f t="shared" ref="BQ1057" si="24795">parseTime(BO1057)-(BP1059=INT(RIGHT($F1057, 1)))</f>
        <v>0</v>
      </c>
      <c r="BR1057" s="45">
        <f t="shared" si="24746"/>
        <v>0</v>
      </c>
      <c r="BS1057" s="36"/>
      <c r="BT1057" s="37"/>
      <c r="BU1057" s="44">
        <f t="shared" ref="BU1057" si="24796">parseTime(BS1057)-(BT1059=INT(RIGHT($F1057, 1)))</f>
        <v>0</v>
      </c>
      <c r="BV1057" s="45">
        <f t="shared" si="24748"/>
        <v>0</v>
      </c>
      <c r="BW1057" s="36"/>
      <c r="BX1057" s="37"/>
      <c r="BY1057" s="44">
        <f t="shared" ref="BY1057" si="24797">parseTime(BW1057)-(BX1059=INT(RIGHT($F1057, 1)))</f>
        <v>0</v>
      </c>
      <c r="BZ1057" s="45">
        <f t="shared" si="24750"/>
        <v>0</v>
      </c>
      <c r="CA1057" s="36"/>
      <c r="CB1057" s="37"/>
      <c r="CC1057" s="44">
        <f t="shared" ref="CC1057" si="24798">parseTime(CA1057)-(CB1059=INT(RIGHT($F1057, 1)))</f>
        <v>0</v>
      </c>
      <c r="CD1057" s="45">
        <f t="shared" si="24752"/>
        <v>0</v>
      </c>
      <c r="CE1057" s="36"/>
      <c r="CF1057" s="37"/>
      <c r="CG1057" s="44">
        <f t="shared" ref="CG1057" si="24799">parseTime(CE1057)-(CF1059=INT(RIGHT($F1057, 1)))</f>
        <v>0</v>
      </c>
      <c r="CH1057" s="45">
        <f t="shared" si="24754"/>
        <v>0</v>
      </c>
    </row>
    <row r="1058" spans="1:86" x14ac:dyDescent="0.25">
      <c r="A1058" s="56" t="s">
        <v>119</v>
      </c>
      <c r="B1058" s="57">
        <f t="shared" ref="B1058" ca="1" si="24800">roleHours(G1054:CH1060, "MCC")</f>
        <v>8</v>
      </c>
      <c r="C1058" s="14">
        <f t="shared" ca="1" si="24770"/>
        <v>1</v>
      </c>
      <c r="D1058" s="14" t="s">
        <v>260</v>
      </c>
      <c r="E1058" s="20">
        <v>4.6500000000000004</v>
      </c>
      <c r="F1058" s="51" t="s">
        <v>132</v>
      </c>
      <c r="G1058" s="36"/>
      <c r="H1058" s="37"/>
      <c r="I1058" s="44">
        <f t="shared" ref="I1058" si="24801">parseTime(G1058)-(H1059=INT(RIGHT($F1058, 1)))</f>
        <v>0</v>
      </c>
      <c r="J1058" s="45">
        <f t="shared" si="24722"/>
        <v>0</v>
      </c>
      <c r="K1058" s="36"/>
      <c r="L1058" s="37"/>
      <c r="M1058" s="44">
        <f t="shared" ref="M1058" si="24802">parseTime(K1058)-(L1059=INT(RIGHT($F1058, 1)))</f>
        <v>0</v>
      </c>
      <c r="N1058" s="45">
        <f t="shared" si="24724"/>
        <v>0</v>
      </c>
      <c r="O1058" s="36"/>
      <c r="P1058" s="37"/>
      <c r="Q1058" s="44">
        <f t="shared" ref="Q1058" si="24803">parseTime(O1058)-(P1059=INT(RIGHT($F1058, 1)))</f>
        <v>0</v>
      </c>
      <c r="R1058" s="45">
        <f t="shared" si="24726"/>
        <v>0</v>
      </c>
      <c r="S1058" s="36"/>
      <c r="T1058" s="37"/>
      <c r="U1058" s="44">
        <f t="shared" ref="U1058" si="24804">parseTime(S1058)-(T1059=INT(RIGHT($F1058, 1)))</f>
        <v>0</v>
      </c>
      <c r="V1058" s="45">
        <f t="shared" si="24728"/>
        <v>0</v>
      </c>
      <c r="W1058" s="36"/>
      <c r="X1058" s="37"/>
      <c r="Y1058" s="44">
        <f t="shared" ref="Y1058" si="24805">parseTime(W1058)-(X1059=INT(RIGHT($F1058, 1)))</f>
        <v>0</v>
      </c>
      <c r="Z1058" s="45">
        <f t="shared" si="24730"/>
        <v>0</v>
      </c>
      <c r="AA1058" s="36"/>
      <c r="AB1058" s="37"/>
      <c r="AC1058" s="44">
        <f t="shared" ref="AC1058" si="24806">parseTime(AA1058)-(AB1059=INT(RIGHT($F1058, 1)))</f>
        <v>0</v>
      </c>
      <c r="AD1058" s="45">
        <f t="shared" si="24732"/>
        <v>0</v>
      </c>
      <c r="AE1058" s="36"/>
      <c r="AF1058" s="37"/>
      <c r="AG1058" s="44">
        <f t="shared" ref="AG1058" si="24807">parseTime(AE1058)-(AF1059=INT(RIGHT($F1058, 1)))</f>
        <v>0</v>
      </c>
      <c r="AH1058" s="45">
        <f t="shared" si="24734"/>
        <v>0</v>
      </c>
      <c r="AI1058" s="36"/>
      <c r="AJ1058" s="37"/>
      <c r="AK1058" s="44">
        <f>parseTime(AI1058)-(AJ1059=INT(RIGHT($F1058, 1)))</f>
        <v>0</v>
      </c>
      <c r="AL1058" s="45">
        <f t="shared" si="24735"/>
        <v>0</v>
      </c>
      <c r="AM1058" s="36"/>
      <c r="AN1058" s="37"/>
      <c r="AO1058" s="44">
        <f t="shared" ref="AO1058" si="24808">parseTime(AM1058)-(AN1059=INT(RIGHT($F1058, 1)))</f>
        <v>0</v>
      </c>
      <c r="AP1058" s="45">
        <f t="shared" si="24737"/>
        <v>0</v>
      </c>
      <c r="AQ1058" s="36"/>
      <c r="AR1058" s="37"/>
      <c r="AS1058" s="44">
        <f t="shared" ref="AS1058" si="24809">parseTime(AQ1058)-(AR1059=INT(RIGHT($F1058, 1)))</f>
        <v>0</v>
      </c>
      <c r="AT1058" s="45">
        <f t="shared" si="24739"/>
        <v>0</v>
      </c>
      <c r="AU1058" s="36"/>
      <c r="AV1058" s="37"/>
      <c r="AW1058" s="44">
        <f>parseTime(AU1058)-(AV1059=INT(RIGHT($F1058, 1)))</f>
        <v>0</v>
      </c>
      <c r="AX1058" s="45">
        <f t="shared" si="24740"/>
        <v>0</v>
      </c>
      <c r="AY1058" s="36"/>
      <c r="AZ1058" s="37"/>
      <c r="BA1058" s="44">
        <f>parseTime(AY1058)-(AZ1059=INT(RIGHT($F1058, 1)))</f>
        <v>0</v>
      </c>
      <c r="BB1058" s="45">
        <f t="shared" si="24741"/>
        <v>0</v>
      </c>
      <c r="BC1058" s="36"/>
      <c r="BD1058" s="37"/>
      <c r="BE1058" s="44">
        <f>parseTime(BC1058)-(BD1059=INT(RIGHT($F1058, 1)))</f>
        <v>0</v>
      </c>
      <c r="BF1058" s="45">
        <f t="shared" si="24742"/>
        <v>0</v>
      </c>
      <c r="BG1058" s="36"/>
      <c r="BH1058" s="37"/>
      <c r="BI1058" s="44">
        <f>parseTime(BG1058)-(BH1059=INT(RIGHT($F1058, 1)))</f>
        <v>0</v>
      </c>
      <c r="BJ1058" s="45">
        <f t="shared" si="24743"/>
        <v>0</v>
      </c>
      <c r="BK1058" s="36"/>
      <c r="BL1058" s="37"/>
      <c r="BM1058" s="44">
        <f>parseTime(BK1058)-(BL1059=INT(RIGHT($F1058, 1)))</f>
        <v>0</v>
      </c>
      <c r="BN1058" s="45">
        <f t="shared" si="24744"/>
        <v>0</v>
      </c>
      <c r="BO1058" s="36"/>
      <c r="BP1058" s="37"/>
      <c r="BQ1058" s="44">
        <f t="shared" ref="BQ1058" si="24810">parseTime(BO1058)-(BP1059=INT(RIGHT($F1058, 1)))</f>
        <v>0</v>
      </c>
      <c r="BR1058" s="45">
        <f t="shared" si="24746"/>
        <v>0</v>
      </c>
      <c r="BS1058" s="36"/>
      <c r="BT1058" s="37"/>
      <c r="BU1058" s="44">
        <f t="shared" ref="BU1058" si="24811">parseTime(BS1058)-(BT1059=INT(RIGHT($F1058, 1)))</f>
        <v>0</v>
      </c>
      <c r="BV1058" s="45">
        <f t="shared" si="24748"/>
        <v>0</v>
      </c>
      <c r="BW1058" s="36"/>
      <c r="BX1058" s="37"/>
      <c r="BY1058" s="44">
        <f t="shared" ref="BY1058" si="24812">parseTime(BW1058)-(BX1059=INT(RIGHT($F1058, 1)))</f>
        <v>0</v>
      </c>
      <c r="BZ1058" s="45">
        <f t="shared" si="24750"/>
        <v>0</v>
      </c>
      <c r="CA1058" s="36"/>
      <c r="CB1058" s="37"/>
      <c r="CC1058" s="44">
        <f t="shared" ref="CC1058" si="24813">parseTime(CA1058)-(CB1059=INT(RIGHT($F1058, 1)))</f>
        <v>0</v>
      </c>
      <c r="CD1058" s="45">
        <f t="shared" si="24752"/>
        <v>0</v>
      </c>
      <c r="CE1058" s="36"/>
      <c r="CF1058" s="37"/>
      <c r="CG1058" s="44">
        <f t="shared" ref="CG1058" si="24814">parseTime(CE1058)-(CF1059=INT(RIGHT($F1058, 1)))</f>
        <v>0</v>
      </c>
      <c r="CH1058" s="45">
        <f t="shared" si="24754"/>
        <v>0</v>
      </c>
    </row>
    <row r="1059" spans="1:86" x14ac:dyDescent="0.25">
      <c r="A1059" s="56"/>
      <c r="B1059" s="57"/>
      <c r="C1059" s="14">
        <f t="shared" si="24770"/>
        <v>0</v>
      </c>
      <c r="D1059" s="14"/>
      <c r="E1059" s="20">
        <f t="shared" ref="E1059" si="24815">((7.5/2)-0.5+E1058)*8</f>
        <v>63.2</v>
      </c>
      <c r="F1059" s="51"/>
      <c r="G1059" s="46" t="s">
        <v>134</v>
      </c>
      <c r="H1059" s="38">
        <f t="shared" ref="H1059" si="24816">lunchAdjust(G1054:H1058)</f>
        <v>1</v>
      </c>
      <c r="I1059" s="48" t="s">
        <v>0</v>
      </c>
      <c r="J1059" s="39">
        <f t="shared" ref="J1059" si="24817">SUMPRODUCT(I1054:I1058*J1054:J1058)</f>
        <v>8</v>
      </c>
      <c r="K1059" s="46" t="s">
        <v>134</v>
      </c>
      <c r="L1059" s="38">
        <f t="shared" ref="L1059" si="24818">lunchAdjust(K1054:L1058)</f>
        <v>1</v>
      </c>
      <c r="M1059" s="48" t="s">
        <v>0</v>
      </c>
      <c r="N1059" s="39">
        <f t="shared" ref="N1059" si="24819">SUMPRODUCT(M1054:M1058*N1054:N1058)</f>
        <v>8</v>
      </c>
      <c r="O1059" s="46" t="s">
        <v>134</v>
      </c>
      <c r="P1059" s="38">
        <f t="shared" ref="P1059" si="24820">lunchAdjust(O1054:P1058)</f>
        <v>1</v>
      </c>
      <c r="Q1059" s="48" t="s">
        <v>0</v>
      </c>
      <c r="R1059" s="39">
        <f t="shared" ref="R1059" si="24821">SUMPRODUCT(Q1054:Q1058*R1054:R1058)</f>
        <v>8</v>
      </c>
      <c r="S1059" s="46" t="s">
        <v>134</v>
      </c>
      <c r="T1059" s="38">
        <f t="shared" ref="T1059" si="24822">lunchAdjust(S1054:T1058)</f>
        <v>1</v>
      </c>
      <c r="U1059" s="48" t="s">
        <v>0</v>
      </c>
      <c r="V1059" s="39">
        <f t="shared" ref="V1059" si="24823">SUMPRODUCT(U1054:U1058*V1054:V1058)</f>
        <v>8</v>
      </c>
      <c r="W1059" s="46" t="s">
        <v>134</v>
      </c>
      <c r="X1059" s="38">
        <f t="shared" ref="X1059" si="24824">lunchAdjust(W1054:X1058)</f>
        <v>1</v>
      </c>
      <c r="Y1059" s="48" t="s">
        <v>0</v>
      </c>
      <c r="Z1059" s="39">
        <f t="shared" ref="Z1059" si="24825">SUMPRODUCT(Y1054:Y1058*Z1054:Z1058)</f>
        <v>8</v>
      </c>
      <c r="AA1059" s="46" t="s">
        <v>134</v>
      </c>
      <c r="AB1059" s="38">
        <f t="shared" ref="AB1059" si="24826">lunchAdjust(AA1054:AB1058)</f>
        <v>1</v>
      </c>
      <c r="AC1059" s="48" t="s">
        <v>0</v>
      </c>
      <c r="AD1059" s="39">
        <f t="shared" ref="AD1059" si="24827">SUMPRODUCT(AC1054:AC1058*AD1054:AD1058)</f>
        <v>8</v>
      </c>
      <c r="AE1059" s="46" t="s">
        <v>134</v>
      </c>
      <c r="AF1059" s="38">
        <f t="shared" ref="AF1059" si="24828">lunchAdjust(AE1054:AF1058)</f>
        <v>0</v>
      </c>
      <c r="AG1059" s="48" t="s">
        <v>0</v>
      </c>
      <c r="AH1059" s="39">
        <f t="shared" ref="AH1059" si="24829">SUMPRODUCT(AG1054:AG1058*AH1054:AH1058)</f>
        <v>4</v>
      </c>
      <c r="AI1059" s="46" t="s">
        <v>134</v>
      </c>
      <c r="AJ1059" s="38">
        <f t="shared" ref="AJ1059" si="24830">lunchAdjust(AI1054:AJ1058)</f>
        <v>0</v>
      </c>
      <c r="AK1059" s="48" t="s">
        <v>0</v>
      </c>
      <c r="AL1059" s="39">
        <f t="shared" ref="AL1059" si="24831">SUMPRODUCT(AK1054:AK1058*AL1054:AL1058)</f>
        <v>0</v>
      </c>
      <c r="AM1059" s="46" t="s">
        <v>134</v>
      </c>
      <c r="AN1059" s="38">
        <f t="shared" ref="AN1059" si="24832">lunchAdjust(AM1054:AN1058)</f>
        <v>2</v>
      </c>
      <c r="AO1059" s="48" t="s">
        <v>0</v>
      </c>
      <c r="AP1059" s="39">
        <f t="shared" ref="AP1059" si="24833">SUMPRODUCT(AO1054:AO1058*AP1054:AP1058)</f>
        <v>8</v>
      </c>
      <c r="AQ1059" s="46" t="s">
        <v>134</v>
      </c>
      <c r="AR1059" s="38">
        <f t="shared" ref="AR1059" si="24834">lunchAdjust(AQ1054:AR1058)</f>
        <v>0</v>
      </c>
      <c r="AS1059" s="48" t="s">
        <v>0</v>
      </c>
      <c r="AT1059" s="39">
        <f t="shared" ref="AT1059" si="24835">SUMPRODUCT(AS1054:AS1058*AT1054:AT1058)</f>
        <v>0</v>
      </c>
      <c r="AU1059" s="46" t="s">
        <v>134</v>
      </c>
      <c r="AV1059" s="38">
        <f t="shared" ref="AV1059" si="24836">lunchAdjust(AU1054:AV1058)</f>
        <v>0</v>
      </c>
      <c r="AW1059" s="48" t="s">
        <v>0</v>
      </c>
      <c r="AX1059" s="39">
        <f t="shared" ref="AX1059" si="24837">SUMPRODUCT(AW1054:AW1058*AX1054:AX1058)</f>
        <v>0</v>
      </c>
      <c r="AY1059" s="46" t="s">
        <v>134</v>
      </c>
      <c r="AZ1059" s="38">
        <f t="shared" ref="AZ1059" si="24838">lunchAdjust(AY1054:AZ1058)</f>
        <v>0</v>
      </c>
      <c r="BA1059" s="48" t="s">
        <v>0</v>
      </c>
      <c r="BB1059" s="39">
        <f t="shared" ref="BB1059" si="24839">SUMPRODUCT(BA1054:BA1058*BB1054:BB1058)</f>
        <v>0</v>
      </c>
      <c r="BC1059" s="46" t="s">
        <v>134</v>
      </c>
      <c r="BD1059" s="38">
        <f t="shared" ref="BD1059" si="24840">lunchAdjust(BC1054:BD1058)</f>
        <v>0</v>
      </c>
      <c r="BE1059" s="48" t="s">
        <v>0</v>
      </c>
      <c r="BF1059" s="39">
        <f t="shared" ref="BF1059" si="24841">SUMPRODUCT(BE1054:BE1058*BF1054:BF1058)</f>
        <v>0</v>
      </c>
      <c r="BG1059" s="46" t="s">
        <v>134</v>
      </c>
      <c r="BH1059" s="38">
        <f t="shared" ref="BH1059" si="24842">lunchAdjust(BG1054:BH1058)</f>
        <v>0</v>
      </c>
      <c r="BI1059" s="48" t="s">
        <v>0</v>
      </c>
      <c r="BJ1059" s="39">
        <f t="shared" ref="BJ1059" si="24843">SUMPRODUCT(BI1054:BI1058*BJ1054:BJ1058)</f>
        <v>0</v>
      </c>
      <c r="BK1059" s="46" t="s">
        <v>134</v>
      </c>
      <c r="BL1059" s="38">
        <f t="shared" ref="BL1059" si="24844">lunchAdjust(BK1054:BL1058)</f>
        <v>0</v>
      </c>
      <c r="BM1059" s="48" t="s">
        <v>0</v>
      </c>
      <c r="BN1059" s="39">
        <f t="shared" ref="BN1059" si="24845">SUMPRODUCT(BM1054:BM1058*BN1054:BN1058)</f>
        <v>0</v>
      </c>
      <c r="BO1059" s="46" t="s">
        <v>134</v>
      </c>
      <c r="BP1059" s="38">
        <f t="shared" ref="BP1059" si="24846">lunchAdjust(BO1054:BP1058)</f>
        <v>0</v>
      </c>
      <c r="BQ1059" s="48" t="s">
        <v>0</v>
      </c>
      <c r="BR1059" s="39">
        <f t="shared" ref="BR1059" si="24847">SUMPRODUCT(BQ1054:BQ1058*BR1054:BR1058)</f>
        <v>0</v>
      </c>
      <c r="BS1059" s="46" t="s">
        <v>134</v>
      </c>
      <c r="BT1059" s="38">
        <f t="shared" ref="BT1059" si="24848">lunchAdjust(BS1054:BT1058)</f>
        <v>0</v>
      </c>
      <c r="BU1059" s="48" t="s">
        <v>0</v>
      </c>
      <c r="BV1059" s="39">
        <f t="shared" ref="BV1059" si="24849">SUMPRODUCT(BU1054:BU1058*BV1054:BV1058)</f>
        <v>0</v>
      </c>
      <c r="BW1059" s="46" t="s">
        <v>134</v>
      </c>
      <c r="BX1059" s="38">
        <f t="shared" ref="BX1059" si="24850">lunchAdjust(BW1054:BX1058)</f>
        <v>0</v>
      </c>
      <c r="BY1059" s="48" t="s">
        <v>0</v>
      </c>
      <c r="BZ1059" s="39">
        <f t="shared" ref="BZ1059" si="24851">SUMPRODUCT(BY1054:BY1058*BZ1054:BZ1058)</f>
        <v>0</v>
      </c>
      <c r="CA1059" s="46" t="s">
        <v>134</v>
      </c>
      <c r="CB1059" s="38">
        <f t="shared" ref="CB1059" si="24852">lunchAdjust(CA1054:CB1058)</f>
        <v>0</v>
      </c>
      <c r="CC1059" s="48" t="s">
        <v>0</v>
      </c>
      <c r="CD1059" s="39">
        <f t="shared" ref="CD1059" si="24853">SUMPRODUCT(CC1054:CC1058*CD1054:CD1058)</f>
        <v>0</v>
      </c>
      <c r="CE1059" s="46" t="s">
        <v>134</v>
      </c>
      <c r="CF1059" s="38">
        <f t="shared" ref="CF1059" si="24854">lunchAdjust(CE1054:CF1058)</f>
        <v>0</v>
      </c>
      <c r="CG1059" s="48" t="s">
        <v>0</v>
      </c>
      <c r="CH1059" s="39">
        <f t="shared" ref="CH1059" si="24855">SUMPRODUCT(CG1054:CG1058*CH1054:CH1058)</f>
        <v>0</v>
      </c>
    </row>
    <row r="1060" spans="1:86" ht="15.75" thickBot="1" x14ac:dyDescent="0.3">
      <c r="A1060" s="58" t="s">
        <v>121</v>
      </c>
      <c r="B1060" s="59">
        <f t="shared" ref="B1060" ca="1" si="24856">roleHours(G1054:CH1060, "OUT")</f>
        <v>0</v>
      </c>
      <c r="C1060" s="54" t="s">
        <v>137</v>
      </c>
      <c r="D1060" s="22">
        <f t="shared" ref="D1060" ca="1" si="24857">roleHours(G1054:CH1060, "PTO")</f>
        <v>0</v>
      </c>
      <c r="E1060" s="23">
        <f t="shared" ref="E1060" ca="1" si="24858">E1059-B1055</f>
        <v>6.2000000000000028</v>
      </c>
      <c r="F1060" s="52"/>
      <c r="G1060" s="47" t="s">
        <v>39</v>
      </c>
      <c r="H1060" s="40">
        <f t="shared" si="24169"/>
        <v>0</v>
      </c>
      <c r="I1060" s="49" t="s">
        <v>135</v>
      </c>
      <c r="J1060" s="41">
        <f t="shared" ref="J1060" si="24859">J1059*G$4</f>
        <v>0</v>
      </c>
      <c r="K1060" s="47" t="s">
        <v>39</v>
      </c>
      <c r="L1060" s="40">
        <f t="shared" ref="L1060" si="24860">SUMPRODUCT(M1054:M1058*(L1054:L1058="PTO"))+SUMPRODUCT(M1054:M1058*(L1054:L1058="HOL"))</f>
        <v>0</v>
      </c>
      <c r="M1060" s="49" t="s">
        <v>135</v>
      </c>
      <c r="N1060" s="41">
        <f t="shared" ref="N1060" si="24861">N1059*K$4</f>
        <v>0</v>
      </c>
      <c r="O1060" s="47" t="s">
        <v>39</v>
      </c>
      <c r="P1060" s="40">
        <f t="shared" ref="P1060" si="24862">SUMPRODUCT(Q1054:Q1058*(P1054:P1058="PTO"))+SUMPRODUCT(Q1054:Q1058*(P1054:P1058="HOL"))</f>
        <v>0</v>
      </c>
      <c r="Q1060" s="49" t="s">
        <v>135</v>
      </c>
      <c r="R1060" s="41">
        <f t="shared" ref="R1060" si="24863">R1059*O$4</f>
        <v>8</v>
      </c>
      <c r="S1060" s="47" t="s">
        <v>39</v>
      </c>
      <c r="T1060" s="40">
        <f t="shared" ref="T1060" si="24864">SUMPRODUCT(U1054:U1058*(T1054:T1058="PTO"))+SUMPRODUCT(U1054:U1058*(T1054:T1058="HOL"))</f>
        <v>0</v>
      </c>
      <c r="U1060" s="49" t="s">
        <v>135</v>
      </c>
      <c r="V1060" s="41">
        <f t="shared" ref="V1060" si="24865">V1059*S$4</f>
        <v>0</v>
      </c>
      <c r="W1060" s="47" t="s">
        <v>39</v>
      </c>
      <c r="X1060" s="40">
        <f t="shared" ref="X1060" si="24866">SUMPRODUCT(Y1054:Y1058*(X1054:X1058="PTO"))+SUMPRODUCT(Y1054:Y1058*(X1054:X1058="HOL"))</f>
        <v>0</v>
      </c>
      <c r="Y1060" s="49" t="s">
        <v>135</v>
      </c>
      <c r="Z1060" s="41">
        <f t="shared" ref="Z1060" si="24867">Z1059*W$4</f>
        <v>8</v>
      </c>
      <c r="AA1060" s="47" t="s">
        <v>39</v>
      </c>
      <c r="AB1060" s="40">
        <f t="shared" ref="AB1060" si="24868">SUMPRODUCT(AC1054:AC1058*(AB1054:AB1058="PTO"))+SUMPRODUCT(AC1054:AC1058*(AB1054:AB1058="HOL"))</f>
        <v>0</v>
      </c>
      <c r="AC1060" s="49" t="s">
        <v>135</v>
      </c>
      <c r="AD1060" s="41">
        <f t="shared" ref="AD1060" si="24869">AD1059*AA$4</f>
        <v>8</v>
      </c>
      <c r="AE1060" s="47" t="s">
        <v>39</v>
      </c>
      <c r="AF1060" s="40">
        <f t="shared" ref="AF1060" si="24870">SUMPRODUCT(AG1054:AG1058*(AF1054:AF1058="PTO"))+SUMPRODUCT(AG1054:AG1058*(AF1054:AF1058="HOL"))</f>
        <v>0</v>
      </c>
      <c r="AG1060" s="49" t="s">
        <v>135</v>
      </c>
      <c r="AH1060" s="41">
        <f t="shared" ref="AH1060" si="24871">AH1059*AE$4</f>
        <v>4</v>
      </c>
      <c r="AI1060" s="47" t="s">
        <v>39</v>
      </c>
      <c r="AJ1060" s="40">
        <f t="shared" ref="AJ1060" si="24872">SUMPRODUCT(AK1054:AK1058*(AJ1054:AJ1058="PTO"))+SUMPRODUCT(AK1054:AK1058*(AJ1054:AJ1058="HOL"))</f>
        <v>0</v>
      </c>
      <c r="AK1060" s="49" t="s">
        <v>135</v>
      </c>
      <c r="AL1060" s="41">
        <f>AL1059*AI$4</f>
        <v>0</v>
      </c>
      <c r="AM1060" s="47" t="s">
        <v>39</v>
      </c>
      <c r="AN1060" s="40">
        <f t="shared" ref="AN1060" si="24873">SUMPRODUCT(AO1054:AO1058*(AN1054:AN1058="PTO"))+SUMPRODUCT(AO1054:AO1058*(AN1054:AN1058="HOL"))</f>
        <v>0</v>
      </c>
      <c r="AO1060" s="49" t="s">
        <v>135</v>
      </c>
      <c r="AP1060" s="41">
        <f t="shared" ref="AP1060" si="24874">AP1059*AM$4</f>
        <v>8</v>
      </c>
      <c r="AQ1060" s="47" t="s">
        <v>39</v>
      </c>
      <c r="AR1060" s="40">
        <f t="shared" ref="AR1060" si="24875">SUMPRODUCT(AS1054:AS1058*(AR1054:AR1058="PTO"))+SUMPRODUCT(AS1054:AS1058*(AR1054:AR1058="HOL"))</f>
        <v>0</v>
      </c>
      <c r="AS1060" s="49" t="s">
        <v>135</v>
      </c>
      <c r="AT1060" s="41">
        <f t="shared" ref="AT1060" si="24876">AT1059*AQ$4</f>
        <v>0</v>
      </c>
      <c r="AU1060" s="47" t="s">
        <v>39</v>
      </c>
      <c r="AV1060" s="40">
        <f t="shared" ref="AV1060" si="24877">SUMPRODUCT(AW1054:AW1058*(AV1054:AV1058="PTO"))+SUMPRODUCT(AW1054:AW1058*(AV1054:AV1058="HOL"))</f>
        <v>0</v>
      </c>
      <c r="AW1060" s="49" t="s">
        <v>135</v>
      </c>
      <c r="AX1060" s="41">
        <f>AX1059*AU$4</f>
        <v>0</v>
      </c>
      <c r="AY1060" s="47" t="s">
        <v>39</v>
      </c>
      <c r="AZ1060" s="40">
        <f t="shared" ref="AZ1060" si="24878">SUMPRODUCT(BA1054:BA1058*(AZ1054:AZ1058="PTO"))+SUMPRODUCT(BA1054:BA1058*(AZ1054:AZ1058="HOL"))</f>
        <v>0</v>
      </c>
      <c r="BA1060" s="49" t="s">
        <v>135</v>
      </c>
      <c r="BB1060" s="41">
        <f>BB1059*AY$4</f>
        <v>0</v>
      </c>
      <c r="BC1060" s="47" t="s">
        <v>39</v>
      </c>
      <c r="BD1060" s="40">
        <f t="shared" ref="BD1060" si="24879">SUMPRODUCT(BE1054:BE1058*(BD1054:BD1058="PTO"))+SUMPRODUCT(BE1054:BE1058*(BD1054:BD1058="HOL"))</f>
        <v>0</v>
      </c>
      <c r="BE1060" s="49" t="s">
        <v>135</v>
      </c>
      <c r="BF1060" s="41">
        <f>BF1059*BC$4</f>
        <v>0</v>
      </c>
      <c r="BG1060" s="47" t="s">
        <v>39</v>
      </c>
      <c r="BH1060" s="40">
        <f t="shared" ref="BH1060" si="24880">SUMPRODUCT(BI1054:BI1058*(BH1054:BH1058="PTO"))+SUMPRODUCT(BI1054:BI1058*(BH1054:BH1058="HOL"))</f>
        <v>0</v>
      </c>
      <c r="BI1060" s="49" t="s">
        <v>135</v>
      </c>
      <c r="BJ1060" s="41">
        <f>BJ1059*BG$4</f>
        <v>0</v>
      </c>
      <c r="BK1060" s="47" t="s">
        <v>39</v>
      </c>
      <c r="BL1060" s="40">
        <f t="shared" ref="BL1060" si="24881">SUMPRODUCT(BM1054:BM1058*(BL1054:BL1058="PTO"))+SUMPRODUCT(BM1054:BM1058*(BL1054:BL1058="HOL"))</f>
        <v>0</v>
      </c>
      <c r="BM1060" s="49" t="s">
        <v>135</v>
      </c>
      <c r="BN1060" s="41">
        <f>BN1059*BK$4</f>
        <v>0</v>
      </c>
      <c r="BO1060" s="47" t="s">
        <v>39</v>
      </c>
      <c r="BP1060" s="40">
        <f t="shared" ref="BP1060" si="24882">SUMPRODUCT(BQ1054:BQ1058*(BP1054:BP1058="PTO"))+SUMPRODUCT(BQ1054:BQ1058*(BP1054:BP1058="HOL"))</f>
        <v>0</v>
      </c>
      <c r="BQ1060" s="49" t="s">
        <v>135</v>
      </c>
      <c r="BR1060" s="41">
        <f t="shared" ref="BR1060" si="24883">BR1059*BO$4</f>
        <v>0</v>
      </c>
      <c r="BS1060" s="47" t="s">
        <v>39</v>
      </c>
      <c r="BT1060" s="40">
        <f t="shared" ref="BT1060" si="24884">SUMPRODUCT(BU1054:BU1058*(BT1054:BT1058="PTO"))+SUMPRODUCT(BU1054:BU1058*(BT1054:BT1058="HOL"))</f>
        <v>0</v>
      </c>
      <c r="BU1060" s="49" t="s">
        <v>135</v>
      </c>
      <c r="BV1060" s="41">
        <f t="shared" ref="BV1060" si="24885">BV1059*BS$4</f>
        <v>0</v>
      </c>
      <c r="BW1060" s="47" t="s">
        <v>39</v>
      </c>
      <c r="BX1060" s="40">
        <f t="shared" ref="BX1060" si="24886">SUMPRODUCT(BY1054:BY1058*(BX1054:BX1058="PTO"))+SUMPRODUCT(BY1054:BY1058*(BX1054:BX1058="HOL"))</f>
        <v>0</v>
      </c>
      <c r="BY1060" s="49" t="s">
        <v>135</v>
      </c>
      <c r="BZ1060" s="41">
        <f t="shared" ref="BZ1060" si="24887">BZ1059*BW$4</f>
        <v>0</v>
      </c>
      <c r="CA1060" s="47" t="s">
        <v>39</v>
      </c>
      <c r="CB1060" s="40">
        <f t="shared" ref="CB1060" si="24888">SUMPRODUCT(CC1054:CC1058*(CB1054:CB1058="PTO"))+SUMPRODUCT(CC1054:CC1058*(CB1054:CB1058="HOL"))</f>
        <v>0</v>
      </c>
      <c r="CC1060" s="49" t="s">
        <v>135</v>
      </c>
      <c r="CD1060" s="41">
        <f t="shared" ref="CD1060" si="24889">CD1059*CA$4</f>
        <v>0</v>
      </c>
      <c r="CE1060" s="47" t="s">
        <v>39</v>
      </c>
      <c r="CF1060" s="40">
        <f t="shared" ref="CF1060" si="24890">SUMPRODUCT(CG1054:CG1058*(CF1054:CF1058="PTO"))+SUMPRODUCT(CG1054:CG1058*(CF1054:CF1058="HOL"))</f>
        <v>0</v>
      </c>
      <c r="CG1060" s="49" t="s">
        <v>135</v>
      </c>
      <c r="CH1060" s="41">
        <f t="shared" ref="CH1060" si="24891">CH1059*CE$4</f>
        <v>0</v>
      </c>
    </row>
    <row r="1061" spans="1:86" x14ac:dyDescent="0.25">
      <c r="A1061" s="70" t="s">
        <v>133</v>
      </c>
      <c r="B1061" s="71">
        <f t="shared" ref="B1061" ca="1" si="24892">D1061-B1062</f>
        <v>-0.25794249716423678</v>
      </c>
      <c r="C1061" s="72" t="s">
        <v>122</v>
      </c>
      <c r="D1061" s="71">
        <f>IFERROR(INDEX(Holidays[FTE], MATCH(Entry!E1061, Holidays[Date], 0)), 1)*8*INDEX(FTEguide[[1]:[12]], MATCH(Entry!E1062, FTEguide[Weekday], 0), IF(Entry!E1064&gt;0, Entry!E1064, MONTH(Entry!E1061)))</f>
        <v>62.242057502835763</v>
      </c>
      <c r="E1061" s="60">
        <f t="shared" si="23686"/>
        <v>43979</v>
      </c>
      <c r="F1061" s="50" t="s">
        <v>128</v>
      </c>
      <c r="G1061" s="34" t="s">
        <v>136</v>
      </c>
      <c r="H1061" s="35" t="s">
        <v>23</v>
      </c>
      <c r="I1061" s="42">
        <f t="shared" ref="I1061" si="24893">parseTime(G1061)-(H1066=INT(RIGHT($F1061, 1)))</f>
        <v>8</v>
      </c>
      <c r="J1061" s="43">
        <f t="shared" ref="J1061:J1065" si="24894">isClocked(H1061)</f>
        <v>1</v>
      </c>
      <c r="K1061" s="34" t="s">
        <v>136</v>
      </c>
      <c r="L1061" s="35" t="s">
        <v>23</v>
      </c>
      <c r="M1061" s="42">
        <f t="shared" ref="M1061" si="24895">parseTime(K1061)-(L1066=INT(RIGHT($F1061, 1)))</f>
        <v>8</v>
      </c>
      <c r="N1061" s="43">
        <f t="shared" ref="N1061:N1065" si="24896">isClocked(L1061)</f>
        <v>1</v>
      </c>
      <c r="O1061" s="34" t="s">
        <v>180</v>
      </c>
      <c r="P1061" s="35" t="s">
        <v>23</v>
      </c>
      <c r="Q1061" s="42">
        <f t="shared" ref="Q1061" si="24897">parseTime(O1061)-(P1066=INT(RIGHT($F1061, 1)))</f>
        <v>8</v>
      </c>
      <c r="R1061" s="43">
        <f t="shared" ref="R1061:R1065" si="24898">isClocked(P1061)</f>
        <v>1</v>
      </c>
      <c r="S1061" s="34" t="s">
        <v>227</v>
      </c>
      <c r="T1061" s="35" t="s">
        <v>23</v>
      </c>
      <c r="U1061" s="42">
        <f t="shared" ref="U1061" si="24899">parseTime(S1061)-(T1066=INT(RIGHT($F1061, 1)))</f>
        <v>8</v>
      </c>
      <c r="V1061" s="43">
        <f t="shared" ref="V1061:V1065" si="24900">isClocked(T1061)</f>
        <v>1</v>
      </c>
      <c r="W1061" s="34" t="s">
        <v>136</v>
      </c>
      <c r="X1061" s="35" t="s">
        <v>25</v>
      </c>
      <c r="Y1061" s="42">
        <f t="shared" ref="Y1061" si="24901">parseTime(W1061)-(X1066=INT(RIGHT($F1061, 1)))</f>
        <v>8</v>
      </c>
      <c r="Z1061" s="43">
        <f t="shared" ref="Z1061:Z1065" si="24902">isClocked(X1061)</f>
        <v>1</v>
      </c>
      <c r="AA1061" s="34" t="s">
        <v>136</v>
      </c>
      <c r="AB1061" s="35" t="s">
        <v>23</v>
      </c>
      <c r="AC1061" s="42">
        <f t="shared" ref="AC1061" si="24903">parseTime(AA1061)-(AB1066=INT(RIGHT($F1061, 1)))</f>
        <v>8</v>
      </c>
      <c r="AD1061" s="43">
        <f t="shared" ref="AD1061:AD1065" si="24904">isClocked(AB1061)</f>
        <v>1</v>
      </c>
      <c r="AE1061" s="34" t="s">
        <v>261</v>
      </c>
      <c r="AF1061" s="35" t="s">
        <v>23</v>
      </c>
      <c r="AG1061" s="42">
        <f t="shared" ref="AG1061" si="24905">parseTime(AE1061)-(AF1066=INT(RIGHT($F1061, 1)))</f>
        <v>6.5</v>
      </c>
      <c r="AH1061" s="43">
        <f t="shared" ref="AH1061:AH1065" si="24906">isClocked(AF1061)</f>
        <v>1</v>
      </c>
      <c r="AI1061" s="34" t="s">
        <v>136</v>
      </c>
      <c r="AJ1061" s="35" t="s">
        <v>23</v>
      </c>
      <c r="AK1061" s="42">
        <f>parseTime(AI1061)-(AJ1066=INT(RIGHT($F1061, 1)))</f>
        <v>8</v>
      </c>
      <c r="AL1061" s="43">
        <f t="shared" ref="AL1061:AL1065" si="24907">isClocked(AJ1061)</f>
        <v>1</v>
      </c>
      <c r="AM1061" s="34"/>
      <c r="AN1061" s="35"/>
      <c r="AO1061" s="42">
        <f t="shared" ref="AO1061" si="24908">parseTime(AM1061)-(AN1066=INT(RIGHT($F1061, 1)))</f>
        <v>0</v>
      </c>
      <c r="AP1061" s="43">
        <f t="shared" ref="AP1061:AP1065" si="24909">isClocked(AN1061)</f>
        <v>0</v>
      </c>
      <c r="AQ1061" s="34"/>
      <c r="AR1061" s="35"/>
      <c r="AS1061" s="42">
        <f t="shared" ref="AS1061" si="24910">parseTime(AQ1061)-(AR1066=INT(RIGHT($F1061, 1)))</f>
        <v>0</v>
      </c>
      <c r="AT1061" s="43">
        <f t="shared" ref="AT1061:AT1065" si="24911">isClocked(AR1061)</f>
        <v>0</v>
      </c>
      <c r="AU1061" s="34"/>
      <c r="AV1061" s="35"/>
      <c r="AW1061" s="42">
        <f>parseTime(AU1061)-(AV1066=INT(RIGHT($F1061, 1)))</f>
        <v>0</v>
      </c>
      <c r="AX1061" s="43">
        <f t="shared" ref="AX1061:AX1065" si="24912">isClocked(AV1061)</f>
        <v>0</v>
      </c>
      <c r="AY1061" s="34"/>
      <c r="AZ1061" s="35"/>
      <c r="BA1061" s="42">
        <f>parseTime(AY1061)-(AZ1066=INT(RIGHT($F1061, 1)))</f>
        <v>0</v>
      </c>
      <c r="BB1061" s="43">
        <f t="shared" ref="BB1061:BB1065" si="24913">isClocked(AZ1061)</f>
        <v>0</v>
      </c>
      <c r="BC1061" s="34"/>
      <c r="BD1061" s="35"/>
      <c r="BE1061" s="42">
        <f>parseTime(BC1061)-(BD1066=INT(RIGHT($F1061, 1)))</f>
        <v>0</v>
      </c>
      <c r="BF1061" s="43">
        <f t="shared" ref="BF1061:BF1065" si="24914">isClocked(BD1061)</f>
        <v>0</v>
      </c>
      <c r="BG1061" s="34"/>
      <c r="BH1061" s="35"/>
      <c r="BI1061" s="42">
        <f>parseTime(BG1061)-(BH1066=INT(RIGHT($F1061, 1)))</f>
        <v>0</v>
      </c>
      <c r="BJ1061" s="43">
        <f t="shared" ref="BJ1061:BJ1065" si="24915">isClocked(BH1061)</f>
        <v>0</v>
      </c>
      <c r="BK1061" s="34"/>
      <c r="BL1061" s="35"/>
      <c r="BM1061" s="42">
        <f>parseTime(BK1061)-(BL1066=INT(RIGHT($F1061, 1)))</f>
        <v>0</v>
      </c>
      <c r="BN1061" s="43">
        <f t="shared" ref="BN1061:BN1065" si="24916">isClocked(BL1061)</f>
        <v>0</v>
      </c>
      <c r="BO1061" s="34"/>
      <c r="BP1061" s="35"/>
      <c r="BQ1061" s="42">
        <f t="shared" ref="BQ1061" si="24917">parseTime(BO1061)-(BP1066=INT(RIGHT($F1061, 1)))</f>
        <v>0</v>
      </c>
      <c r="BR1061" s="43">
        <f t="shared" ref="BR1061:BR1065" si="24918">isClocked(BP1061)</f>
        <v>0</v>
      </c>
      <c r="BS1061" s="34"/>
      <c r="BT1061" s="35"/>
      <c r="BU1061" s="42">
        <f t="shared" ref="BU1061" si="24919">parseTime(BS1061)-(BT1066=INT(RIGHT($F1061, 1)))</f>
        <v>0</v>
      </c>
      <c r="BV1061" s="43">
        <f t="shared" ref="BV1061:BV1065" si="24920">isClocked(BT1061)</f>
        <v>0</v>
      </c>
      <c r="BW1061" s="34"/>
      <c r="BX1061" s="35"/>
      <c r="BY1061" s="42">
        <f t="shared" ref="BY1061" si="24921">parseTime(BW1061)-(BX1066=INT(RIGHT($F1061, 1)))</f>
        <v>0</v>
      </c>
      <c r="BZ1061" s="43">
        <f t="shared" ref="BZ1061:BZ1065" si="24922">isClocked(BX1061)</f>
        <v>0</v>
      </c>
      <c r="CA1061" s="34"/>
      <c r="CB1061" s="35"/>
      <c r="CC1061" s="42">
        <f t="shared" ref="CC1061" si="24923">parseTime(CA1061)-(CB1066=INT(RIGHT($F1061, 1)))</f>
        <v>0</v>
      </c>
      <c r="CD1061" s="43">
        <f t="shared" ref="CD1061:CD1065" si="24924">isClocked(CB1061)</f>
        <v>0</v>
      </c>
      <c r="CE1061" s="34"/>
      <c r="CF1061" s="35"/>
      <c r="CG1061" s="42">
        <f t="shared" ref="CG1061" si="24925">parseTime(CE1061)-(CF1066=INT(RIGHT($F1061, 1)))</f>
        <v>0</v>
      </c>
      <c r="CH1061" s="43">
        <f t="shared" ref="CH1061:CH1065" si="24926">isClocked(CF1061)</f>
        <v>0</v>
      </c>
    </row>
    <row r="1062" spans="1:86" x14ac:dyDescent="0.25">
      <c r="A1062" s="56" t="s">
        <v>0</v>
      </c>
      <c r="B1062" s="57">
        <f t="shared" ref="B1062:B1125" ca="1" si="24927">SUM(B1063:B1066)</f>
        <v>62.5</v>
      </c>
      <c r="C1062" s="14" t="s">
        <v>252</v>
      </c>
      <c r="D1062" s="14">
        <f t="shared" si="24410"/>
        <v>57.7</v>
      </c>
      <c r="E1062" s="55" t="str">
        <f t="shared" ref="E1062:E1125" si="24928">TEXT(E1061, "dddd")</f>
        <v>Thursday</v>
      </c>
      <c r="F1062" s="51" t="s">
        <v>129</v>
      </c>
      <c r="G1062" s="36"/>
      <c r="H1062" s="37"/>
      <c r="I1062" s="44">
        <f t="shared" ref="I1062" si="24929">parseTime(G1062)-(H1066=INT(RIGHT($F1062, 1)))</f>
        <v>0</v>
      </c>
      <c r="J1062" s="45">
        <f t="shared" si="24894"/>
        <v>0</v>
      </c>
      <c r="K1062" s="36"/>
      <c r="L1062" s="37"/>
      <c r="M1062" s="44">
        <f t="shared" ref="M1062" si="24930">parseTime(K1062)-(L1066=INT(RIGHT($F1062, 1)))</f>
        <v>0</v>
      </c>
      <c r="N1062" s="45">
        <f t="shared" si="24896"/>
        <v>0</v>
      </c>
      <c r="O1062" s="36"/>
      <c r="P1062" s="37"/>
      <c r="Q1062" s="44">
        <f t="shared" ref="Q1062" si="24931">parseTime(O1062)-(P1066=INT(RIGHT($F1062, 1)))</f>
        <v>0</v>
      </c>
      <c r="R1062" s="45">
        <f t="shared" si="24898"/>
        <v>0</v>
      </c>
      <c r="S1062" s="36"/>
      <c r="T1062" s="37"/>
      <c r="U1062" s="44">
        <f t="shared" ref="U1062" si="24932">parseTime(S1062)-(T1066=INT(RIGHT($F1062, 1)))</f>
        <v>0</v>
      </c>
      <c r="V1062" s="45">
        <f t="shared" si="24900"/>
        <v>0</v>
      </c>
      <c r="W1062" s="36"/>
      <c r="X1062" s="37"/>
      <c r="Y1062" s="44">
        <f t="shared" ref="Y1062" si="24933">parseTime(W1062)-(X1066=INT(RIGHT($F1062, 1)))</f>
        <v>0</v>
      </c>
      <c r="Z1062" s="45">
        <f t="shared" si="24902"/>
        <v>0</v>
      </c>
      <c r="AA1062" s="36"/>
      <c r="AB1062" s="37"/>
      <c r="AC1062" s="44">
        <f t="shared" ref="AC1062" si="24934">parseTime(AA1062)-(AB1066=INT(RIGHT($F1062, 1)))</f>
        <v>0</v>
      </c>
      <c r="AD1062" s="45">
        <f t="shared" si="24904"/>
        <v>0</v>
      </c>
      <c r="AE1062" s="36"/>
      <c r="AF1062" s="37"/>
      <c r="AG1062" s="44">
        <f t="shared" ref="AG1062" si="24935">parseTime(AE1062)-(AF1066=INT(RIGHT($F1062, 1)))</f>
        <v>0</v>
      </c>
      <c r="AH1062" s="45">
        <f t="shared" si="24906"/>
        <v>0</v>
      </c>
      <c r="AI1062" s="36"/>
      <c r="AJ1062" s="37"/>
      <c r="AK1062" s="44">
        <f>parseTime(AI1062)-(AJ1066=INT(RIGHT($F1062, 1)))</f>
        <v>0</v>
      </c>
      <c r="AL1062" s="45">
        <f t="shared" si="24907"/>
        <v>0</v>
      </c>
      <c r="AM1062" s="36"/>
      <c r="AN1062" s="37"/>
      <c r="AO1062" s="44">
        <f t="shared" ref="AO1062" si="24936">parseTime(AM1062)-(AN1066=INT(RIGHT($F1062, 1)))</f>
        <v>0</v>
      </c>
      <c r="AP1062" s="45">
        <f t="shared" si="24909"/>
        <v>0</v>
      </c>
      <c r="AQ1062" s="36"/>
      <c r="AR1062" s="37"/>
      <c r="AS1062" s="44">
        <f t="shared" ref="AS1062" si="24937">parseTime(AQ1062)-(AR1066=INT(RIGHT($F1062, 1)))</f>
        <v>0</v>
      </c>
      <c r="AT1062" s="45">
        <f t="shared" si="24911"/>
        <v>0</v>
      </c>
      <c r="AU1062" s="36"/>
      <c r="AV1062" s="37"/>
      <c r="AW1062" s="44">
        <f>parseTime(AU1062)-(AV1066=INT(RIGHT($F1062, 1)))</f>
        <v>0</v>
      </c>
      <c r="AX1062" s="45">
        <f t="shared" si="24912"/>
        <v>0</v>
      </c>
      <c r="AY1062" s="36"/>
      <c r="AZ1062" s="37"/>
      <c r="BA1062" s="44">
        <f>parseTime(AY1062)-(AZ1066=INT(RIGHT($F1062, 1)))</f>
        <v>0</v>
      </c>
      <c r="BB1062" s="45">
        <f t="shared" si="24913"/>
        <v>0</v>
      </c>
      <c r="BC1062" s="36"/>
      <c r="BD1062" s="37"/>
      <c r="BE1062" s="44">
        <f>parseTime(BC1062)-(BD1066=INT(RIGHT($F1062, 1)))</f>
        <v>0</v>
      </c>
      <c r="BF1062" s="45">
        <f t="shared" si="24914"/>
        <v>0</v>
      </c>
      <c r="BG1062" s="36"/>
      <c r="BH1062" s="37"/>
      <c r="BI1062" s="44">
        <f>parseTime(BG1062)-(BH1066=INT(RIGHT($F1062, 1)))</f>
        <v>0</v>
      </c>
      <c r="BJ1062" s="45">
        <f t="shared" si="24915"/>
        <v>0</v>
      </c>
      <c r="BK1062" s="36"/>
      <c r="BL1062" s="37"/>
      <c r="BM1062" s="44">
        <f>parseTime(BK1062)-(BL1066=INT(RIGHT($F1062, 1)))</f>
        <v>0</v>
      </c>
      <c r="BN1062" s="45">
        <f t="shared" si="24916"/>
        <v>0</v>
      </c>
      <c r="BO1062" s="36"/>
      <c r="BP1062" s="37"/>
      <c r="BQ1062" s="44">
        <f t="shared" ref="BQ1062" si="24938">parseTime(BO1062)-(BP1066=INT(RIGHT($F1062, 1)))</f>
        <v>0</v>
      </c>
      <c r="BR1062" s="45">
        <f t="shared" si="24918"/>
        <v>0</v>
      </c>
      <c r="BS1062" s="36"/>
      <c r="BT1062" s="37"/>
      <c r="BU1062" s="44">
        <f t="shared" ref="BU1062" si="24939">parseTime(BS1062)-(BT1066=INT(RIGHT($F1062, 1)))</f>
        <v>0</v>
      </c>
      <c r="BV1062" s="45">
        <f t="shared" si="24920"/>
        <v>0</v>
      </c>
      <c r="BW1062" s="36"/>
      <c r="BX1062" s="37"/>
      <c r="BY1062" s="44">
        <f t="shared" ref="BY1062" si="24940">parseTime(BW1062)-(BX1066=INT(RIGHT($F1062, 1)))</f>
        <v>0</v>
      </c>
      <c r="BZ1062" s="45">
        <f t="shared" si="24922"/>
        <v>0</v>
      </c>
      <c r="CA1062" s="36"/>
      <c r="CB1062" s="37"/>
      <c r="CC1062" s="44">
        <f t="shared" ref="CC1062" si="24941">parseTime(CA1062)-(CB1066=INT(RIGHT($F1062, 1)))</f>
        <v>0</v>
      </c>
      <c r="CD1062" s="45">
        <f t="shared" si="24924"/>
        <v>0</v>
      </c>
      <c r="CE1062" s="36"/>
      <c r="CF1062" s="37"/>
      <c r="CG1062" s="44">
        <f t="shared" ref="CG1062" si="24942">parseTime(CE1062)-(CF1066=INT(RIGHT($F1062, 1)))</f>
        <v>0</v>
      </c>
      <c r="CH1062" s="45">
        <f t="shared" si="24926"/>
        <v>0</v>
      </c>
    </row>
    <row r="1063" spans="1:86" x14ac:dyDescent="0.25">
      <c r="A1063" s="56" t="s">
        <v>117</v>
      </c>
      <c r="B1063" s="57">
        <f t="shared" ref="B1063" ca="1" si="24943">roleHours(G1061:CH1067, "MFD")</f>
        <v>54.5</v>
      </c>
      <c r="C1063" s="14">
        <f t="shared" ref="C1063:C1066" ca="1" si="24944">B1063/8</f>
        <v>6.8125</v>
      </c>
      <c r="D1063" s="14">
        <f t="shared" ref="D1063" ca="1" si="24945">B1062-D1062</f>
        <v>4.7999999999999972</v>
      </c>
      <c r="E1063" s="20" t="s">
        <v>127</v>
      </c>
      <c r="F1063" s="51" t="s">
        <v>130</v>
      </c>
      <c r="G1063" s="36"/>
      <c r="H1063" s="37"/>
      <c r="I1063" s="44">
        <f t="shared" ref="I1063" si="24946">parseTime(G1063)-(H1066=INT(RIGHT($F1063, 1)))</f>
        <v>0</v>
      </c>
      <c r="J1063" s="45">
        <f t="shared" si="24894"/>
        <v>0</v>
      </c>
      <c r="K1063" s="36"/>
      <c r="L1063" s="37"/>
      <c r="M1063" s="44">
        <f t="shared" ref="M1063" si="24947">parseTime(K1063)-(L1066=INT(RIGHT($F1063, 1)))</f>
        <v>0</v>
      </c>
      <c r="N1063" s="45">
        <f t="shared" si="24896"/>
        <v>0</v>
      </c>
      <c r="O1063" s="36"/>
      <c r="P1063" s="37"/>
      <c r="Q1063" s="44">
        <f t="shared" ref="Q1063" si="24948">parseTime(O1063)-(P1066=INT(RIGHT($F1063, 1)))</f>
        <v>0</v>
      </c>
      <c r="R1063" s="45">
        <f t="shared" si="24898"/>
        <v>0</v>
      </c>
      <c r="S1063" s="36"/>
      <c r="T1063" s="37"/>
      <c r="U1063" s="44">
        <f t="shared" ref="U1063" si="24949">parseTime(S1063)-(T1066=INT(RIGHT($F1063, 1)))</f>
        <v>0</v>
      </c>
      <c r="V1063" s="45">
        <f t="shared" si="24900"/>
        <v>0</v>
      </c>
      <c r="W1063" s="36"/>
      <c r="X1063" s="37"/>
      <c r="Y1063" s="44">
        <f t="shared" ref="Y1063" si="24950">parseTime(W1063)-(X1066=INT(RIGHT($F1063, 1)))</f>
        <v>0</v>
      </c>
      <c r="Z1063" s="45">
        <f t="shared" si="24902"/>
        <v>0</v>
      </c>
      <c r="AA1063" s="36"/>
      <c r="AB1063" s="37"/>
      <c r="AC1063" s="44">
        <f t="shared" ref="AC1063" si="24951">parseTime(AA1063)-(AB1066=INT(RIGHT($F1063, 1)))</f>
        <v>0</v>
      </c>
      <c r="AD1063" s="45">
        <f t="shared" si="24904"/>
        <v>0</v>
      </c>
      <c r="AE1063" s="36"/>
      <c r="AF1063" s="37"/>
      <c r="AG1063" s="44">
        <f t="shared" ref="AG1063" si="24952">parseTime(AE1063)-(AF1066=INT(RIGHT($F1063, 1)))</f>
        <v>0</v>
      </c>
      <c r="AH1063" s="45">
        <f t="shared" si="24906"/>
        <v>0</v>
      </c>
      <c r="AI1063" s="36"/>
      <c r="AJ1063" s="37"/>
      <c r="AK1063" s="44">
        <f>parseTime(AI1063)-(AJ1066=INT(RIGHT($F1063, 1)))</f>
        <v>0</v>
      </c>
      <c r="AL1063" s="45">
        <f t="shared" si="24907"/>
        <v>0</v>
      </c>
      <c r="AM1063" s="36"/>
      <c r="AN1063" s="37"/>
      <c r="AO1063" s="44">
        <f t="shared" ref="AO1063" si="24953">parseTime(AM1063)-(AN1066=INT(RIGHT($F1063, 1)))</f>
        <v>0</v>
      </c>
      <c r="AP1063" s="45">
        <f t="shared" si="24909"/>
        <v>0</v>
      </c>
      <c r="AQ1063" s="36"/>
      <c r="AR1063" s="37"/>
      <c r="AS1063" s="44">
        <f t="shared" ref="AS1063" si="24954">parseTime(AQ1063)-(AR1066=INT(RIGHT($F1063, 1)))</f>
        <v>0</v>
      </c>
      <c r="AT1063" s="45">
        <f t="shared" si="24911"/>
        <v>0</v>
      </c>
      <c r="AU1063" s="36"/>
      <c r="AV1063" s="37"/>
      <c r="AW1063" s="44">
        <f>parseTime(AU1063)-(AV1066=INT(RIGHT($F1063, 1)))</f>
        <v>0</v>
      </c>
      <c r="AX1063" s="45">
        <f t="shared" si="24912"/>
        <v>0</v>
      </c>
      <c r="AY1063" s="36"/>
      <c r="AZ1063" s="37"/>
      <c r="BA1063" s="44">
        <f>parseTime(AY1063)-(AZ1066=INT(RIGHT($F1063, 1)))</f>
        <v>0</v>
      </c>
      <c r="BB1063" s="45">
        <f t="shared" si="24913"/>
        <v>0</v>
      </c>
      <c r="BC1063" s="36"/>
      <c r="BD1063" s="37"/>
      <c r="BE1063" s="44">
        <f>parseTime(BC1063)-(BD1066=INT(RIGHT($F1063, 1)))</f>
        <v>0</v>
      </c>
      <c r="BF1063" s="45">
        <f t="shared" si="24914"/>
        <v>0</v>
      </c>
      <c r="BG1063" s="36"/>
      <c r="BH1063" s="37"/>
      <c r="BI1063" s="44">
        <f>parseTime(BG1063)-(BH1066=INT(RIGHT($F1063, 1)))</f>
        <v>0</v>
      </c>
      <c r="BJ1063" s="45">
        <f t="shared" si="24915"/>
        <v>0</v>
      </c>
      <c r="BK1063" s="36"/>
      <c r="BL1063" s="37"/>
      <c r="BM1063" s="44">
        <f>parseTime(BK1063)-(BL1066=INT(RIGHT($F1063, 1)))</f>
        <v>0</v>
      </c>
      <c r="BN1063" s="45">
        <f t="shared" si="24916"/>
        <v>0</v>
      </c>
      <c r="BO1063" s="36"/>
      <c r="BP1063" s="37"/>
      <c r="BQ1063" s="44">
        <f t="shared" ref="BQ1063" si="24955">parseTime(BO1063)-(BP1066=INT(RIGHT($F1063, 1)))</f>
        <v>0</v>
      </c>
      <c r="BR1063" s="45">
        <f t="shared" si="24918"/>
        <v>0</v>
      </c>
      <c r="BS1063" s="36"/>
      <c r="BT1063" s="37"/>
      <c r="BU1063" s="44">
        <f t="shared" ref="BU1063" si="24956">parseTime(BS1063)-(BT1066=INT(RIGHT($F1063, 1)))</f>
        <v>0</v>
      </c>
      <c r="BV1063" s="45">
        <f t="shared" si="24920"/>
        <v>0</v>
      </c>
      <c r="BW1063" s="36"/>
      <c r="BX1063" s="37"/>
      <c r="BY1063" s="44">
        <f t="shared" ref="BY1063" si="24957">parseTime(BW1063)-(BX1066=INT(RIGHT($F1063, 1)))</f>
        <v>0</v>
      </c>
      <c r="BZ1063" s="45">
        <f t="shared" si="24922"/>
        <v>0</v>
      </c>
      <c r="CA1063" s="36"/>
      <c r="CB1063" s="37"/>
      <c r="CC1063" s="44">
        <f t="shared" ref="CC1063" si="24958">parseTime(CA1063)-(CB1066=INT(RIGHT($F1063, 1)))</f>
        <v>0</v>
      </c>
      <c r="CD1063" s="45">
        <f t="shared" si="24924"/>
        <v>0</v>
      </c>
      <c r="CE1063" s="36"/>
      <c r="CF1063" s="37"/>
      <c r="CG1063" s="44">
        <f t="shared" ref="CG1063" si="24959">parseTime(CE1063)-(CF1066=INT(RIGHT($F1063, 1)))</f>
        <v>0</v>
      </c>
      <c r="CH1063" s="45">
        <f t="shared" si="24926"/>
        <v>0</v>
      </c>
    </row>
    <row r="1064" spans="1:86" x14ac:dyDescent="0.25">
      <c r="A1064" s="56"/>
      <c r="B1064" s="57"/>
      <c r="C1064" s="14">
        <f t="shared" si="24944"/>
        <v>0</v>
      </c>
      <c r="D1064" s="14" t="s">
        <v>259</v>
      </c>
      <c r="E1064" s="20">
        <v>5.25</v>
      </c>
      <c r="F1064" s="51" t="s">
        <v>131</v>
      </c>
      <c r="G1064" s="36"/>
      <c r="H1064" s="37"/>
      <c r="I1064" s="44">
        <f t="shared" ref="I1064" si="24960">parseTime(G1064)-(H1066=INT(RIGHT($F1064, 1)))</f>
        <v>0</v>
      </c>
      <c r="J1064" s="45">
        <f t="shared" si="24894"/>
        <v>0</v>
      </c>
      <c r="K1064" s="36"/>
      <c r="L1064" s="37"/>
      <c r="M1064" s="44">
        <f t="shared" ref="M1064" si="24961">parseTime(K1064)-(L1066=INT(RIGHT($F1064, 1)))</f>
        <v>0</v>
      </c>
      <c r="N1064" s="45">
        <f t="shared" si="24896"/>
        <v>0</v>
      </c>
      <c r="O1064" s="36"/>
      <c r="P1064" s="37"/>
      <c r="Q1064" s="44">
        <f t="shared" ref="Q1064" si="24962">parseTime(O1064)-(P1066=INT(RIGHT($F1064, 1)))</f>
        <v>0</v>
      </c>
      <c r="R1064" s="45">
        <f t="shared" si="24898"/>
        <v>0</v>
      </c>
      <c r="S1064" s="36"/>
      <c r="T1064" s="37"/>
      <c r="U1064" s="44">
        <f t="shared" ref="U1064" si="24963">parseTime(S1064)-(T1066=INT(RIGHT($F1064, 1)))</f>
        <v>0</v>
      </c>
      <c r="V1064" s="45">
        <f t="shared" si="24900"/>
        <v>0</v>
      </c>
      <c r="W1064" s="36"/>
      <c r="X1064" s="37"/>
      <c r="Y1064" s="44">
        <f t="shared" ref="Y1064" si="24964">parseTime(W1064)-(X1066=INT(RIGHT($F1064, 1)))</f>
        <v>0</v>
      </c>
      <c r="Z1064" s="45">
        <f t="shared" si="24902"/>
        <v>0</v>
      </c>
      <c r="AA1064" s="36"/>
      <c r="AB1064" s="37"/>
      <c r="AC1064" s="44">
        <f t="shared" ref="AC1064" si="24965">parseTime(AA1064)-(AB1066=INT(RIGHT($F1064, 1)))</f>
        <v>0</v>
      </c>
      <c r="AD1064" s="45">
        <f t="shared" si="24904"/>
        <v>0</v>
      </c>
      <c r="AE1064" s="36"/>
      <c r="AF1064" s="37"/>
      <c r="AG1064" s="44">
        <f t="shared" ref="AG1064" si="24966">parseTime(AE1064)-(AF1066=INT(RIGHT($F1064, 1)))</f>
        <v>0</v>
      </c>
      <c r="AH1064" s="45">
        <f t="shared" si="24906"/>
        <v>0</v>
      </c>
      <c r="AI1064" s="36"/>
      <c r="AJ1064" s="37"/>
      <c r="AK1064" s="44">
        <f>parseTime(AI1064)-(AJ1066=INT(RIGHT($F1064, 1)))</f>
        <v>0</v>
      </c>
      <c r="AL1064" s="45">
        <f t="shared" si="24907"/>
        <v>0</v>
      </c>
      <c r="AM1064" s="36"/>
      <c r="AN1064" s="37"/>
      <c r="AO1064" s="44">
        <f t="shared" ref="AO1064" si="24967">parseTime(AM1064)-(AN1066=INT(RIGHT($F1064, 1)))</f>
        <v>0</v>
      </c>
      <c r="AP1064" s="45">
        <f t="shared" si="24909"/>
        <v>0</v>
      </c>
      <c r="AQ1064" s="36"/>
      <c r="AR1064" s="37"/>
      <c r="AS1064" s="44">
        <f t="shared" ref="AS1064" si="24968">parseTime(AQ1064)-(AR1066=INT(RIGHT($F1064, 1)))</f>
        <v>0</v>
      </c>
      <c r="AT1064" s="45">
        <f t="shared" si="24911"/>
        <v>0</v>
      </c>
      <c r="AU1064" s="36"/>
      <c r="AV1064" s="37"/>
      <c r="AW1064" s="44">
        <f>parseTime(AU1064)-(AV1066=INT(RIGHT($F1064, 1)))</f>
        <v>0</v>
      </c>
      <c r="AX1064" s="45">
        <f t="shared" si="24912"/>
        <v>0</v>
      </c>
      <c r="AY1064" s="36"/>
      <c r="AZ1064" s="37"/>
      <c r="BA1064" s="44">
        <f>parseTime(AY1064)-(AZ1066=INT(RIGHT($F1064, 1)))</f>
        <v>0</v>
      </c>
      <c r="BB1064" s="45">
        <f t="shared" si="24913"/>
        <v>0</v>
      </c>
      <c r="BC1064" s="36"/>
      <c r="BD1064" s="37"/>
      <c r="BE1064" s="44">
        <f>parseTime(BC1064)-(BD1066=INT(RIGHT($F1064, 1)))</f>
        <v>0</v>
      </c>
      <c r="BF1064" s="45">
        <f t="shared" si="24914"/>
        <v>0</v>
      </c>
      <c r="BG1064" s="36"/>
      <c r="BH1064" s="37"/>
      <c r="BI1064" s="44">
        <f>parseTime(BG1064)-(BH1066=INT(RIGHT($F1064, 1)))</f>
        <v>0</v>
      </c>
      <c r="BJ1064" s="45">
        <f t="shared" si="24915"/>
        <v>0</v>
      </c>
      <c r="BK1064" s="36"/>
      <c r="BL1064" s="37"/>
      <c r="BM1064" s="44">
        <f>parseTime(BK1064)-(BL1066=INT(RIGHT($F1064, 1)))</f>
        <v>0</v>
      </c>
      <c r="BN1064" s="45">
        <f t="shared" si="24916"/>
        <v>0</v>
      </c>
      <c r="BO1064" s="36"/>
      <c r="BP1064" s="37"/>
      <c r="BQ1064" s="44">
        <f t="shared" ref="BQ1064" si="24969">parseTime(BO1064)-(BP1066=INT(RIGHT($F1064, 1)))</f>
        <v>0</v>
      </c>
      <c r="BR1064" s="45">
        <f t="shared" si="24918"/>
        <v>0</v>
      </c>
      <c r="BS1064" s="36"/>
      <c r="BT1064" s="37"/>
      <c r="BU1064" s="44">
        <f t="shared" ref="BU1064" si="24970">parseTime(BS1064)-(BT1066=INT(RIGHT($F1064, 1)))</f>
        <v>0</v>
      </c>
      <c r="BV1064" s="45">
        <f t="shared" si="24920"/>
        <v>0</v>
      </c>
      <c r="BW1064" s="36"/>
      <c r="BX1064" s="37"/>
      <c r="BY1064" s="44">
        <f t="shared" ref="BY1064" si="24971">parseTime(BW1064)-(BX1066=INT(RIGHT($F1064, 1)))</f>
        <v>0</v>
      </c>
      <c r="BZ1064" s="45">
        <f t="shared" si="24922"/>
        <v>0</v>
      </c>
      <c r="CA1064" s="36"/>
      <c r="CB1064" s="37"/>
      <c r="CC1064" s="44">
        <f t="shared" ref="CC1064" si="24972">parseTime(CA1064)-(CB1066=INT(RIGHT($F1064, 1)))</f>
        <v>0</v>
      </c>
      <c r="CD1064" s="45">
        <f t="shared" si="24924"/>
        <v>0</v>
      </c>
      <c r="CE1064" s="36"/>
      <c r="CF1064" s="37"/>
      <c r="CG1064" s="44">
        <f t="shared" ref="CG1064" si="24973">parseTime(CE1064)-(CF1066=INT(RIGHT($F1064, 1)))</f>
        <v>0</v>
      </c>
      <c r="CH1064" s="45">
        <f t="shared" si="24926"/>
        <v>0</v>
      </c>
    </row>
    <row r="1065" spans="1:86" x14ac:dyDescent="0.25">
      <c r="A1065" s="56" t="s">
        <v>119</v>
      </c>
      <c r="B1065" s="57">
        <f t="shared" ref="B1065" ca="1" si="24974">roleHours(G1061:CH1067, "MCC")</f>
        <v>8</v>
      </c>
      <c r="C1065" s="14">
        <f t="shared" ca="1" si="24944"/>
        <v>1</v>
      </c>
      <c r="D1065" s="14" t="s">
        <v>260</v>
      </c>
      <c r="E1065" s="20">
        <v>4.6500000000000004</v>
      </c>
      <c r="F1065" s="51" t="s">
        <v>132</v>
      </c>
      <c r="G1065" s="36"/>
      <c r="H1065" s="37"/>
      <c r="I1065" s="44">
        <f t="shared" ref="I1065" si="24975">parseTime(G1065)-(H1066=INT(RIGHT($F1065, 1)))</f>
        <v>0</v>
      </c>
      <c r="J1065" s="45">
        <f t="shared" si="24894"/>
        <v>0</v>
      </c>
      <c r="K1065" s="36"/>
      <c r="L1065" s="37"/>
      <c r="M1065" s="44">
        <f t="shared" ref="M1065" si="24976">parseTime(K1065)-(L1066=INT(RIGHT($F1065, 1)))</f>
        <v>0</v>
      </c>
      <c r="N1065" s="45">
        <f t="shared" si="24896"/>
        <v>0</v>
      </c>
      <c r="O1065" s="36"/>
      <c r="P1065" s="37"/>
      <c r="Q1065" s="44">
        <f t="shared" ref="Q1065" si="24977">parseTime(O1065)-(P1066=INT(RIGHT($F1065, 1)))</f>
        <v>0</v>
      </c>
      <c r="R1065" s="45">
        <f t="shared" si="24898"/>
        <v>0</v>
      </c>
      <c r="S1065" s="36"/>
      <c r="T1065" s="37"/>
      <c r="U1065" s="44">
        <f t="shared" ref="U1065" si="24978">parseTime(S1065)-(T1066=INT(RIGHT($F1065, 1)))</f>
        <v>0</v>
      </c>
      <c r="V1065" s="45">
        <f t="shared" si="24900"/>
        <v>0</v>
      </c>
      <c r="W1065" s="36"/>
      <c r="X1065" s="37"/>
      <c r="Y1065" s="44">
        <f t="shared" ref="Y1065" si="24979">parseTime(W1065)-(X1066=INT(RIGHT($F1065, 1)))</f>
        <v>0</v>
      </c>
      <c r="Z1065" s="45">
        <f t="shared" si="24902"/>
        <v>0</v>
      </c>
      <c r="AA1065" s="36"/>
      <c r="AB1065" s="37"/>
      <c r="AC1065" s="44">
        <f t="shared" ref="AC1065" si="24980">parseTime(AA1065)-(AB1066=INT(RIGHT($F1065, 1)))</f>
        <v>0</v>
      </c>
      <c r="AD1065" s="45">
        <f t="shared" si="24904"/>
        <v>0</v>
      </c>
      <c r="AE1065" s="36"/>
      <c r="AF1065" s="37"/>
      <c r="AG1065" s="44">
        <f t="shared" ref="AG1065" si="24981">parseTime(AE1065)-(AF1066=INT(RIGHT($F1065, 1)))</f>
        <v>0</v>
      </c>
      <c r="AH1065" s="45">
        <f t="shared" si="24906"/>
        <v>0</v>
      </c>
      <c r="AI1065" s="36"/>
      <c r="AJ1065" s="37"/>
      <c r="AK1065" s="44">
        <f>parseTime(AI1065)-(AJ1066=INT(RIGHT($F1065, 1)))</f>
        <v>0</v>
      </c>
      <c r="AL1065" s="45">
        <f t="shared" si="24907"/>
        <v>0</v>
      </c>
      <c r="AM1065" s="36"/>
      <c r="AN1065" s="37"/>
      <c r="AO1065" s="44">
        <f t="shared" ref="AO1065" si="24982">parseTime(AM1065)-(AN1066=INT(RIGHT($F1065, 1)))</f>
        <v>0</v>
      </c>
      <c r="AP1065" s="45">
        <f t="shared" si="24909"/>
        <v>0</v>
      </c>
      <c r="AQ1065" s="36"/>
      <c r="AR1065" s="37"/>
      <c r="AS1065" s="44">
        <f t="shared" ref="AS1065" si="24983">parseTime(AQ1065)-(AR1066=INT(RIGHT($F1065, 1)))</f>
        <v>0</v>
      </c>
      <c r="AT1065" s="45">
        <f t="shared" si="24911"/>
        <v>0</v>
      </c>
      <c r="AU1065" s="36"/>
      <c r="AV1065" s="37"/>
      <c r="AW1065" s="44">
        <f>parseTime(AU1065)-(AV1066=INT(RIGHT($F1065, 1)))</f>
        <v>0</v>
      </c>
      <c r="AX1065" s="45">
        <f t="shared" si="24912"/>
        <v>0</v>
      </c>
      <c r="AY1065" s="36"/>
      <c r="AZ1065" s="37"/>
      <c r="BA1065" s="44">
        <f>parseTime(AY1065)-(AZ1066=INT(RIGHT($F1065, 1)))</f>
        <v>0</v>
      </c>
      <c r="BB1065" s="45">
        <f t="shared" si="24913"/>
        <v>0</v>
      </c>
      <c r="BC1065" s="36"/>
      <c r="BD1065" s="37"/>
      <c r="BE1065" s="44">
        <f>parseTime(BC1065)-(BD1066=INT(RIGHT($F1065, 1)))</f>
        <v>0</v>
      </c>
      <c r="BF1065" s="45">
        <f t="shared" si="24914"/>
        <v>0</v>
      </c>
      <c r="BG1065" s="36"/>
      <c r="BH1065" s="37"/>
      <c r="BI1065" s="44">
        <f>parseTime(BG1065)-(BH1066=INT(RIGHT($F1065, 1)))</f>
        <v>0</v>
      </c>
      <c r="BJ1065" s="45">
        <f t="shared" si="24915"/>
        <v>0</v>
      </c>
      <c r="BK1065" s="36"/>
      <c r="BL1065" s="37"/>
      <c r="BM1065" s="44">
        <f>parseTime(BK1065)-(BL1066=INT(RIGHT($F1065, 1)))</f>
        <v>0</v>
      </c>
      <c r="BN1065" s="45">
        <f t="shared" si="24916"/>
        <v>0</v>
      </c>
      <c r="BO1065" s="36"/>
      <c r="BP1065" s="37"/>
      <c r="BQ1065" s="44">
        <f t="shared" ref="BQ1065" si="24984">parseTime(BO1065)-(BP1066=INT(RIGHT($F1065, 1)))</f>
        <v>0</v>
      </c>
      <c r="BR1065" s="45">
        <f t="shared" si="24918"/>
        <v>0</v>
      </c>
      <c r="BS1065" s="36"/>
      <c r="BT1065" s="37"/>
      <c r="BU1065" s="44">
        <f t="shared" ref="BU1065" si="24985">parseTime(BS1065)-(BT1066=INT(RIGHT($F1065, 1)))</f>
        <v>0</v>
      </c>
      <c r="BV1065" s="45">
        <f t="shared" si="24920"/>
        <v>0</v>
      </c>
      <c r="BW1065" s="36"/>
      <c r="BX1065" s="37"/>
      <c r="BY1065" s="44">
        <f t="shared" ref="BY1065" si="24986">parseTime(BW1065)-(BX1066=INT(RIGHT($F1065, 1)))</f>
        <v>0</v>
      </c>
      <c r="BZ1065" s="45">
        <f t="shared" si="24922"/>
        <v>0</v>
      </c>
      <c r="CA1065" s="36"/>
      <c r="CB1065" s="37"/>
      <c r="CC1065" s="44">
        <f t="shared" ref="CC1065" si="24987">parseTime(CA1065)-(CB1066=INT(RIGHT($F1065, 1)))</f>
        <v>0</v>
      </c>
      <c r="CD1065" s="45">
        <f t="shared" si="24924"/>
        <v>0</v>
      </c>
      <c r="CE1065" s="36"/>
      <c r="CF1065" s="37"/>
      <c r="CG1065" s="44">
        <f t="shared" ref="CG1065" si="24988">parseTime(CE1065)-(CF1066=INT(RIGHT($F1065, 1)))</f>
        <v>0</v>
      </c>
      <c r="CH1065" s="45">
        <f t="shared" si="24926"/>
        <v>0</v>
      </c>
    </row>
    <row r="1066" spans="1:86" x14ac:dyDescent="0.25">
      <c r="A1066" s="56"/>
      <c r="B1066" s="57"/>
      <c r="C1066" s="14">
        <f t="shared" si="24944"/>
        <v>0</v>
      </c>
      <c r="D1066" s="14"/>
      <c r="E1066" s="20">
        <f t="shared" ref="E1066" si="24989">((7.5/2)-0.5+E1065)*8</f>
        <v>63.2</v>
      </c>
      <c r="F1066" s="51"/>
      <c r="G1066" s="46" t="s">
        <v>134</v>
      </c>
      <c r="H1066" s="38">
        <f t="shared" ref="H1066" si="24990">lunchAdjust(G1061:H1065)</f>
        <v>1</v>
      </c>
      <c r="I1066" s="48" t="s">
        <v>0</v>
      </c>
      <c r="J1066" s="39">
        <f t="shared" ref="J1066" si="24991">SUMPRODUCT(I1061:I1065*J1061:J1065)</f>
        <v>8</v>
      </c>
      <c r="K1066" s="46" t="s">
        <v>134</v>
      </c>
      <c r="L1066" s="38">
        <f t="shared" ref="L1066" si="24992">lunchAdjust(K1061:L1065)</f>
        <v>1</v>
      </c>
      <c r="M1066" s="48" t="s">
        <v>0</v>
      </c>
      <c r="N1066" s="39">
        <f t="shared" ref="N1066" si="24993">SUMPRODUCT(M1061:M1065*N1061:N1065)</f>
        <v>8</v>
      </c>
      <c r="O1066" s="46" t="s">
        <v>134</v>
      </c>
      <c r="P1066" s="38">
        <f t="shared" ref="P1066" si="24994">lunchAdjust(O1061:P1065)</f>
        <v>1</v>
      </c>
      <c r="Q1066" s="48" t="s">
        <v>0</v>
      </c>
      <c r="R1066" s="39">
        <f t="shared" ref="R1066" si="24995">SUMPRODUCT(Q1061:Q1065*R1061:R1065)</f>
        <v>8</v>
      </c>
      <c r="S1066" s="46" t="s">
        <v>134</v>
      </c>
      <c r="T1066" s="38">
        <f t="shared" ref="T1066" si="24996">lunchAdjust(S1061:T1065)</f>
        <v>1</v>
      </c>
      <c r="U1066" s="48" t="s">
        <v>0</v>
      </c>
      <c r="V1066" s="39">
        <f t="shared" ref="V1066" si="24997">SUMPRODUCT(U1061:U1065*V1061:V1065)</f>
        <v>8</v>
      </c>
      <c r="W1066" s="46" t="s">
        <v>134</v>
      </c>
      <c r="X1066" s="38">
        <f t="shared" ref="X1066" si="24998">lunchAdjust(W1061:X1065)</f>
        <v>1</v>
      </c>
      <c r="Y1066" s="48" t="s">
        <v>0</v>
      </c>
      <c r="Z1066" s="39">
        <f t="shared" ref="Z1066" si="24999">SUMPRODUCT(Y1061:Y1065*Z1061:Z1065)</f>
        <v>8</v>
      </c>
      <c r="AA1066" s="46" t="s">
        <v>134</v>
      </c>
      <c r="AB1066" s="38">
        <f t="shared" ref="AB1066" si="25000">lunchAdjust(AA1061:AB1065)</f>
        <v>1</v>
      </c>
      <c r="AC1066" s="48" t="s">
        <v>0</v>
      </c>
      <c r="AD1066" s="39">
        <f t="shared" ref="AD1066" si="25001">SUMPRODUCT(AC1061:AC1065*AD1061:AD1065)</f>
        <v>8</v>
      </c>
      <c r="AE1066" s="46" t="s">
        <v>134</v>
      </c>
      <c r="AF1066" s="38">
        <f t="shared" ref="AF1066" si="25002">lunchAdjust(AE1061:AF1065)</f>
        <v>1</v>
      </c>
      <c r="AG1066" s="48" t="s">
        <v>0</v>
      </c>
      <c r="AH1066" s="39">
        <f t="shared" ref="AH1066" si="25003">SUMPRODUCT(AG1061:AG1065*AH1061:AH1065)</f>
        <v>6.5</v>
      </c>
      <c r="AI1066" s="46" t="s">
        <v>134</v>
      </c>
      <c r="AJ1066" s="38">
        <f t="shared" ref="AJ1066" si="25004">lunchAdjust(AI1061:AJ1065)</f>
        <v>1</v>
      </c>
      <c r="AK1066" s="48" t="s">
        <v>0</v>
      </c>
      <c r="AL1066" s="39">
        <f t="shared" ref="AL1066" si="25005">SUMPRODUCT(AK1061:AK1065*AL1061:AL1065)</f>
        <v>8</v>
      </c>
      <c r="AM1066" s="46" t="s">
        <v>134</v>
      </c>
      <c r="AN1066" s="38">
        <f t="shared" ref="AN1066" si="25006">lunchAdjust(AM1061:AN1065)</f>
        <v>0</v>
      </c>
      <c r="AO1066" s="48" t="s">
        <v>0</v>
      </c>
      <c r="AP1066" s="39">
        <f t="shared" ref="AP1066" si="25007">SUMPRODUCT(AO1061:AO1065*AP1061:AP1065)</f>
        <v>0</v>
      </c>
      <c r="AQ1066" s="46" t="s">
        <v>134</v>
      </c>
      <c r="AR1066" s="38">
        <f t="shared" ref="AR1066" si="25008">lunchAdjust(AQ1061:AR1065)</f>
        <v>0</v>
      </c>
      <c r="AS1066" s="48" t="s">
        <v>0</v>
      </c>
      <c r="AT1066" s="39">
        <f t="shared" ref="AT1066" si="25009">SUMPRODUCT(AS1061:AS1065*AT1061:AT1065)</f>
        <v>0</v>
      </c>
      <c r="AU1066" s="46" t="s">
        <v>134</v>
      </c>
      <c r="AV1066" s="38">
        <f t="shared" ref="AV1066" si="25010">lunchAdjust(AU1061:AV1065)</f>
        <v>0</v>
      </c>
      <c r="AW1066" s="48" t="s">
        <v>0</v>
      </c>
      <c r="AX1066" s="39">
        <f t="shared" ref="AX1066" si="25011">SUMPRODUCT(AW1061:AW1065*AX1061:AX1065)</f>
        <v>0</v>
      </c>
      <c r="AY1066" s="46" t="s">
        <v>134</v>
      </c>
      <c r="AZ1066" s="38">
        <f t="shared" ref="AZ1066" si="25012">lunchAdjust(AY1061:AZ1065)</f>
        <v>0</v>
      </c>
      <c r="BA1066" s="48" t="s">
        <v>0</v>
      </c>
      <c r="BB1066" s="39">
        <f t="shared" ref="BB1066" si="25013">SUMPRODUCT(BA1061:BA1065*BB1061:BB1065)</f>
        <v>0</v>
      </c>
      <c r="BC1066" s="46" t="s">
        <v>134</v>
      </c>
      <c r="BD1066" s="38">
        <f t="shared" ref="BD1066" si="25014">lunchAdjust(BC1061:BD1065)</f>
        <v>0</v>
      </c>
      <c r="BE1066" s="48" t="s">
        <v>0</v>
      </c>
      <c r="BF1066" s="39">
        <f t="shared" ref="BF1066" si="25015">SUMPRODUCT(BE1061:BE1065*BF1061:BF1065)</f>
        <v>0</v>
      </c>
      <c r="BG1066" s="46" t="s">
        <v>134</v>
      </c>
      <c r="BH1066" s="38">
        <f t="shared" ref="BH1066" si="25016">lunchAdjust(BG1061:BH1065)</f>
        <v>0</v>
      </c>
      <c r="BI1066" s="48" t="s">
        <v>0</v>
      </c>
      <c r="BJ1066" s="39">
        <f t="shared" ref="BJ1066" si="25017">SUMPRODUCT(BI1061:BI1065*BJ1061:BJ1065)</f>
        <v>0</v>
      </c>
      <c r="BK1066" s="46" t="s">
        <v>134</v>
      </c>
      <c r="BL1066" s="38">
        <f t="shared" ref="BL1066" si="25018">lunchAdjust(BK1061:BL1065)</f>
        <v>0</v>
      </c>
      <c r="BM1066" s="48" t="s">
        <v>0</v>
      </c>
      <c r="BN1066" s="39">
        <f t="shared" ref="BN1066" si="25019">SUMPRODUCT(BM1061:BM1065*BN1061:BN1065)</f>
        <v>0</v>
      </c>
      <c r="BO1066" s="46" t="s">
        <v>134</v>
      </c>
      <c r="BP1066" s="38">
        <f t="shared" ref="BP1066" si="25020">lunchAdjust(BO1061:BP1065)</f>
        <v>0</v>
      </c>
      <c r="BQ1066" s="48" t="s">
        <v>0</v>
      </c>
      <c r="BR1066" s="39">
        <f t="shared" ref="BR1066" si="25021">SUMPRODUCT(BQ1061:BQ1065*BR1061:BR1065)</f>
        <v>0</v>
      </c>
      <c r="BS1066" s="46" t="s">
        <v>134</v>
      </c>
      <c r="BT1066" s="38">
        <f t="shared" ref="BT1066" si="25022">lunchAdjust(BS1061:BT1065)</f>
        <v>0</v>
      </c>
      <c r="BU1066" s="48" t="s">
        <v>0</v>
      </c>
      <c r="BV1066" s="39">
        <f t="shared" ref="BV1066" si="25023">SUMPRODUCT(BU1061:BU1065*BV1061:BV1065)</f>
        <v>0</v>
      </c>
      <c r="BW1066" s="46" t="s">
        <v>134</v>
      </c>
      <c r="BX1066" s="38">
        <f t="shared" ref="BX1066" si="25024">lunchAdjust(BW1061:BX1065)</f>
        <v>0</v>
      </c>
      <c r="BY1066" s="48" t="s">
        <v>0</v>
      </c>
      <c r="BZ1066" s="39">
        <f t="shared" ref="BZ1066" si="25025">SUMPRODUCT(BY1061:BY1065*BZ1061:BZ1065)</f>
        <v>0</v>
      </c>
      <c r="CA1066" s="46" t="s">
        <v>134</v>
      </c>
      <c r="CB1066" s="38">
        <f t="shared" ref="CB1066" si="25026">lunchAdjust(CA1061:CB1065)</f>
        <v>0</v>
      </c>
      <c r="CC1066" s="48" t="s">
        <v>0</v>
      </c>
      <c r="CD1066" s="39">
        <f t="shared" ref="CD1066" si="25027">SUMPRODUCT(CC1061:CC1065*CD1061:CD1065)</f>
        <v>0</v>
      </c>
      <c r="CE1066" s="46" t="s">
        <v>134</v>
      </c>
      <c r="CF1066" s="38">
        <f t="shared" ref="CF1066" si="25028">lunchAdjust(CE1061:CF1065)</f>
        <v>0</v>
      </c>
      <c r="CG1066" s="48" t="s">
        <v>0</v>
      </c>
      <c r="CH1066" s="39">
        <f t="shared" ref="CH1066" si="25029">SUMPRODUCT(CG1061:CG1065*CH1061:CH1065)</f>
        <v>0</v>
      </c>
    </row>
    <row r="1067" spans="1:86" ht="15.75" thickBot="1" x14ac:dyDescent="0.3">
      <c r="A1067" s="58" t="s">
        <v>121</v>
      </c>
      <c r="B1067" s="59">
        <f t="shared" ref="B1067" ca="1" si="25030">roleHours(G1061:CH1067, "OUT")</f>
        <v>0</v>
      </c>
      <c r="C1067" s="54" t="s">
        <v>137</v>
      </c>
      <c r="D1067" s="22">
        <f t="shared" ref="D1067" ca="1" si="25031">roleHours(G1061:CH1067, "PTO")</f>
        <v>0</v>
      </c>
      <c r="E1067" s="23">
        <f t="shared" ref="E1067" ca="1" si="25032">E1066-B1062</f>
        <v>0.70000000000000284</v>
      </c>
      <c r="F1067" s="52"/>
      <c r="G1067" s="47" t="s">
        <v>39</v>
      </c>
      <c r="H1067" s="40">
        <f t="shared" si="24169"/>
        <v>0</v>
      </c>
      <c r="I1067" s="49" t="s">
        <v>135</v>
      </c>
      <c r="J1067" s="41">
        <f t="shared" ref="J1067" si="25033">J1066*G$4</f>
        <v>0</v>
      </c>
      <c r="K1067" s="47" t="s">
        <v>39</v>
      </c>
      <c r="L1067" s="40">
        <f t="shared" ref="L1067" si="25034">SUMPRODUCT(M1061:M1065*(L1061:L1065="PTO"))+SUMPRODUCT(M1061:M1065*(L1061:L1065="HOL"))</f>
        <v>0</v>
      </c>
      <c r="M1067" s="49" t="s">
        <v>135</v>
      </c>
      <c r="N1067" s="41">
        <f t="shared" ref="N1067" si="25035">N1066*K$4</f>
        <v>0</v>
      </c>
      <c r="O1067" s="47" t="s">
        <v>39</v>
      </c>
      <c r="P1067" s="40">
        <f t="shared" ref="P1067" si="25036">SUMPRODUCT(Q1061:Q1065*(P1061:P1065="PTO"))+SUMPRODUCT(Q1061:Q1065*(P1061:P1065="HOL"))</f>
        <v>0</v>
      </c>
      <c r="Q1067" s="49" t="s">
        <v>135</v>
      </c>
      <c r="R1067" s="41">
        <f t="shared" ref="R1067" si="25037">R1066*O$4</f>
        <v>8</v>
      </c>
      <c r="S1067" s="47" t="s">
        <v>39</v>
      </c>
      <c r="T1067" s="40">
        <f t="shared" ref="T1067" si="25038">SUMPRODUCT(U1061:U1065*(T1061:T1065="PTO"))+SUMPRODUCT(U1061:U1065*(T1061:T1065="HOL"))</f>
        <v>0</v>
      </c>
      <c r="U1067" s="49" t="s">
        <v>135</v>
      </c>
      <c r="V1067" s="41">
        <f t="shared" ref="V1067" si="25039">V1066*S$4</f>
        <v>0</v>
      </c>
      <c r="W1067" s="47" t="s">
        <v>39</v>
      </c>
      <c r="X1067" s="40">
        <f t="shared" ref="X1067" si="25040">SUMPRODUCT(Y1061:Y1065*(X1061:X1065="PTO"))+SUMPRODUCT(Y1061:Y1065*(X1061:X1065="HOL"))</f>
        <v>0</v>
      </c>
      <c r="Y1067" s="49" t="s">
        <v>135</v>
      </c>
      <c r="Z1067" s="41">
        <f t="shared" ref="Z1067" si="25041">Z1066*W$4</f>
        <v>8</v>
      </c>
      <c r="AA1067" s="47" t="s">
        <v>39</v>
      </c>
      <c r="AB1067" s="40">
        <f t="shared" ref="AB1067" si="25042">SUMPRODUCT(AC1061:AC1065*(AB1061:AB1065="PTO"))+SUMPRODUCT(AC1061:AC1065*(AB1061:AB1065="HOL"))</f>
        <v>0</v>
      </c>
      <c r="AC1067" s="49" t="s">
        <v>135</v>
      </c>
      <c r="AD1067" s="41">
        <f t="shared" ref="AD1067" si="25043">AD1066*AA$4</f>
        <v>8</v>
      </c>
      <c r="AE1067" s="47" t="s">
        <v>39</v>
      </c>
      <c r="AF1067" s="40">
        <f t="shared" ref="AF1067" si="25044">SUMPRODUCT(AG1061:AG1065*(AF1061:AF1065="PTO"))+SUMPRODUCT(AG1061:AG1065*(AF1061:AF1065="HOL"))</f>
        <v>0</v>
      </c>
      <c r="AG1067" s="49" t="s">
        <v>135</v>
      </c>
      <c r="AH1067" s="41">
        <f t="shared" ref="AH1067" si="25045">AH1066*AE$4</f>
        <v>6.5</v>
      </c>
      <c r="AI1067" s="47" t="s">
        <v>39</v>
      </c>
      <c r="AJ1067" s="40">
        <f t="shared" ref="AJ1067" si="25046">SUMPRODUCT(AK1061:AK1065*(AJ1061:AJ1065="PTO"))+SUMPRODUCT(AK1061:AK1065*(AJ1061:AJ1065="HOL"))</f>
        <v>0</v>
      </c>
      <c r="AK1067" s="49" t="s">
        <v>135</v>
      </c>
      <c r="AL1067" s="41">
        <f>AL1066*AI$4</f>
        <v>8</v>
      </c>
      <c r="AM1067" s="47" t="s">
        <v>39</v>
      </c>
      <c r="AN1067" s="40">
        <f t="shared" ref="AN1067" si="25047">SUMPRODUCT(AO1061:AO1065*(AN1061:AN1065="PTO"))+SUMPRODUCT(AO1061:AO1065*(AN1061:AN1065="HOL"))</f>
        <v>0</v>
      </c>
      <c r="AO1067" s="49" t="s">
        <v>135</v>
      </c>
      <c r="AP1067" s="41">
        <f t="shared" ref="AP1067" si="25048">AP1066*AM$4</f>
        <v>0</v>
      </c>
      <c r="AQ1067" s="47" t="s">
        <v>39</v>
      </c>
      <c r="AR1067" s="40">
        <f t="shared" ref="AR1067" si="25049">SUMPRODUCT(AS1061:AS1065*(AR1061:AR1065="PTO"))+SUMPRODUCT(AS1061:AS1065*(AR1061:AR1065="HOL"))</f>
        <v>0</v>
      </c>
      <c r="AS1067" s="49" t="s">
        <v>135</v>
      </c>
      <c r="AT1067" s="41">
        <f t="shared" ref="AT1067" si="25050">AT1066*AQ$4</f>
        <v>0</v>
      </c>
      <c r="AU1067" s="47" t="s">
        <v>39</v>
      </c>
      <c r="AV1067" s="40">
        <f t="shared" ref="AV1067" si="25051">SUMPRODUCT(AW1061:AW1065*(AV1061:AV1065="PTO"))+SUMPRODUCT(AW1061:AW1065*(AV1061:AV1065="HOL"))</f>
        <v>0</v>
      </c>
      <c r="AW1067" s="49" t="s">
        <v>135</v>
      </c>
      <c r="AX1067" s="41">
        <f>AX1066*AU$4</f>
        <v>0</v>
      </c>
      <c r="AY1067" s="47" t="s">
        <v>39</v>
      </c>
      <c r="AZ1067" s="40">
        <f t="shared" ref="AZ1067" si="25052">SUMPRODUCT(BA1061:BA1065*(AZ1061:AZ1065="PTO"))+SUMPRODUCT(BA1061:BA1065*(AZ1061:AZ1065="HOL"))</f>
        <v>0</v>
      </c>
      <c r="BA1067" s="49" t="s">
        <v>135</v>
      </c>
      <c r="BB1067" s="41">
        <f>BB1066*AY$4</f>
        <v>0</v>
      </c>
      <c r="BC1067" s="47" t="s">
        <v>39</v>
      </c>
      <c r="BD1067" s="40">
        <f t="shared" ref="BD1067" si="25053">SUMPRODUCT(BE1061:BE1065*(BD1061:BD1065="PTO"))+SUMPRODUCT(BE1061:BE1065*(BD1061:BD1065="HOL"))</f>
        <v>0</v>
      </c>
      <c r="BE1067" s="49" t="s">
        <v>135</v>
      </c>
      <c r="BF1067" s="41">
        <f>BF1066*BC$4</f>
        <v>0</v>
      </c>
      <c r="BG1067" s="47" t="s">
        <v>39</v>
      </c>
      <c r="BH1067" s="40">
        <f t="shared" ref="BH1067" si="25054">SUMPRODUCT(BI1061:BI1065*(BH1061:BH1065="PTO"))+SUMPRODUCT(BI1061:BI1065*(BH1061:BH1065="HOL"))</f>
        <v>0</v>
      </c>
      <c r="BI1067" s="49" t="s">
        <v>135</v>
      </c>
      <c r="BJ1067" s="41">
        <f>BJ1066*BG$4</f>
        <v>0</v>
      </c>
      <c r="BK1067" s="47" t="s">
        <v>39</v>
      </c>
      <c r="BL1067" s="40">
        <f t="shared" ref="BL1067" si="25055">SUMPRODUCT(BM1061:BM1065*(BL1061:BL1065="PTO"))+SUMPRODUCT(BM1061:BM1065*(BL1061:BL1065="HOL"))</f>
        <v>0</v>
      </c>
      <c r="BM1067" s="49" t="s">
        <v>135</v>
      </c>
      <c r="BN1067" s="41">
        <f>BN1066*BK$4</f>
        <v>0</v>
      </c>
      <c r="BO1067" s="47" t="s">
        <v>39</v>
      </c>
      <c r="BP1067" s="40">
        <f t="shared" ref="BP1067" si="25056">SUMPRODUCT(BQ1061:BQ1065*(BP1061:BP1065="PTO"))+SUMPRODUCT(BQ1061:BQ1065*(BP1061:BP1065="HOL"))</f>
        <v>0</v>
      </c>
      <c r="BQ1067" s="49" t="s">
        <v>135</v>
      </c>
      <c r="BR1067" s="41">
        <f t="shared" ref="BR1067" si="25057">BR1066*BO$4</f>
        <v>0</v>
      </c>
      <c r="BS1067" s="47" t="s">
        <v>39</v>
      </c>
      <c r="BT1067" s="40">
        <f t="shared" ref="BT1067" si="25058">SUMPRODUCT(BU1061:BU1065*(BT1061:BT1065="PTO"))+SUMPRODUCT(BU1061:BU1065*(BT1061:BT1065="HOL"))</f>
        <v>0</v>
      </c>
      <c r="BU1067" s="49" t="s">
        <v>135</v>
      </c>
      <c r="BV1067" s="41">
        <f t="shared" ref="BV1067" si="25059">BV1066*BS$4</f>
        <v>0</v>
      </c>
      <c r="BW1067" s="47" t="s">
        <v>39</v>
      </c>
      <c r="BX1067" s="40">
        <f t="shared" ref="BX1067" si="25060">SUMPRODUCT(BY1061:BY1065*(BX1061:BX1065="PTO"))+SUMPRODUCT(BY1061:BY1065*(BX1061:BX1065="HOL"))</f>
        <v>0</v>
      </c>
      <c r="BY1067" s="49" t="s">
        <v>135</v>
      </c>
      <c r="BZ1067" s="41">
        <f t="shared" ref="BZ1067" si="25061">BZ1066*BW$4</f>
        <v>0</v>
      </c>
      <c r="CA1067" s="47" t="s">
        <v>39</v>
      </c>
      <c r="CB1067" s="40">
        <f t="shared" ref="CB1067" si="25062">SUMPRODUCT(CC1061:CC1065*(CB1061:CB1065="PTO"))+SUMPRODUCT(CC1061:CC1065*(CB1061:CB1065="HOL"))</f>
        <v>0</v>
      </c>
      <c r="CC1067" s="49" t="s">
        <v>135</v>
      </c>
      <c r="CD1067" s="41">
        <f t="shared" ref="CD1067" si="25063">CD1066*CA$4</f>
        <v>0</v>
      </c>
      <c r="CE1067" s="47" t="s">
        <v>39</v>
      </c>
      <c r="CF1067" s="40">
        <f t="shared" ref="CF1067" si="25064">SUMPRODUCT(CG1061:CG1065*(CF1061:CF1065="PTO"))+SUMPRODUCT(CG1061:CG1065*(CF1061:CF1065="HOL"))</f>
        <v>0</v>
      </c>
      <c r="CG1067" s="49" t="s">
        <v>135</v>
      </c>
      <c r="CH1067" s="41">
        <f t="shared" ref="CH1067" si="25065">CH1066*CE$4</f>
        <v>0</v>
      </c>
    </row>
    <row r="1068" spans="1:86" x14ac:dyDescent="0.25">
      <c r="A1068" s="70" t="s">
        <v>133</v>
      </c>
      <c r="B1068" s="71">
        <f t="shared" ref="B1068" ca="1" si="25066">D1068-B1069</f>
        <v>5.1460069558369952</v>
      </c>
      <c r="C1068" s="72" t="s">
        <v>122</v>
      </c>
      <c r="D1068" s="71">
        <f>IFERROR(INDEX(Holidays[FTE], MATCH(Entry!E1068, Holidays[Date], 0)), 1)*8*INDEX(FTEguide[[1]:[12]], MATCH(Entry!E1069, FTEguide[Weekday], 0), IF(Entry!E1071&gt;0, Entry!E1071, MONTH(Entry!E1068)))</f>
        <v>61.146006955836995</v>
      </c>
      <c r="E1068" s="60">
        <f t="shared" si="23686"/>
        <v>43980</v>
      </c>
      <c r="F1068" s="50" t="s">
        <v>128</v>
      </c>
      <c r="G1068" s="34" t="s">
        <v>136</v>
      </c>
      <c r="H1068" s="35" t="s">
        <v>23</v>
      </c>
      <c r="I1068" s="42">
        <f t="shared" ref="I1068" si="25067">parseTime(G1068)-(H1073=INT(RIGHT($F1068, 1)))</f>
        <v>8</v>
      </c>
      <c r="J1068" s="43">
        <f t="shared" ref="J1068:J1072" si="25068">isClocked(H1068)</f>
        <v>1</v>
      </c>
      <c r="K1068" s="34" t="s">
        <v>136</v>
      </c>
      <c r="L1068" s="35" t="s">
        <v>23</v>
      </c>
      <c r="M1068" s="42">
        <f t="shared" ref="M1068" si="25069">parseTime(K1068)-(L1073=INT(RIGHT($F1068, 1)))</f>
        <v>8</v>
      </c>
      <c r="N1068" s="43">
        <f t="shared" ref="N1068:N1072" si="25070">isClocked(L1068)</f>
        <v>1</v>
      </c>
      <c r="O1068" s="34"/>
      <c r="P1068" s="35"/>
      <c r="Q1068" s="42">
        <f t="shared" ref="Q1068" si="25071">parseTime(O1068)-(P1073=INT(RIGHT($F1068, 1)))</f>
        <v>0</v>
      </c>
      <c r="R1068" s="43">
        <f t="shared" ref="R1068:R1072" si="25072">isClocked(P1068)</f>
        <v>0</v>
      </c>
      <c r="S1068" s="34" t="s">
        <v>227</v>
      </c>
      <c r="T1068" s="35" t="s">
        <v>23</v>
      </c>
      <c r="U1068" s="42">
        <f t="shared" ref="U1068" si="25073">parseTime(S1068)-(T1073=INT(RIGHT($F1068, 1)))</f>
        <v>8</v>
      </c>
      <c r="V1068" s="43">
        <f t="shared" ref="V1068:V1072" si="25074">isClocked(T1068)</f>
        <v>1</v>
      </c>
      <c r="W1068" s="34" t="s">
        <v>136</v>
      </c>
      <c r="X1068" s="35" t="s">
        <v>25</v>
      </c>
      <c r="Y1068" s="42">
        <f t="shared" ref="Y1068" si="25075">parseTime(W1068)-(X1073=INT(RIGHT($F1068, 1)))</f>
        <v>8</v>
      </c>
      <c r="Z1068" s="43">
        <f t="shared" ref="Z1068:Z1072" si="25076">isClocked(X1068)</f>
        <v>1</v>
      </c>
      <c r="AA1068" s="34" t="s">
        <v>136</v>
      </c>
      <c r="AB1068" s="35" t="s">
        <v>23</v>
      </c>
      <c r="AC1068" s="42">
        <f t="shared" ref="AC1068" si="25077">parseTime(AA1068)-(AB1073=INT(RIGHT($F1068, 1)))</f>
        <v>8</v>
      </c>
      <c r="AD1068" s="43">
        <f t="shared" ref="AD1068:AD1072" si="25078">isClocked(AB1068)</f>
        <v>1</v>
      </c>
      <c r="AE1068" s="34" t="s">
        <v>261</v>
      </c>
      <c r="AF1068" s="35" t="s">
        <v>43</v>
      </c>
      <c r="AG1068" s="42">
        <f t="shared" ref="AG1068" si="25079">parseTime(AE1068)-(AF1073=INT(RIGHT($F1068, 1)))</f>
        <v>6.5</v>
      </c>
      <c r="AH1068" s="43">
        <f t="shared" ref="AH1068:AH1072" si="25080">isClocked(AF1068)</f>
        <v>0</v>
      </c>
      <c r="AI1068" s="34" t="s">
        <v>136</v>
      </c>
      <c r="AJ1068" s="35" t="s">
        <v>23</v>
      </c>
      <c r="AK1068" s="42">
        <f>parseTime(AI1068)-(AJ1073=INT(RIGHT($F1068, 1)))</f>
        <v>8</v>
      </c>
      <c r="AL1068" s="43">
        <f t="shared" ref="AL1068:AL1072" si="25081">isClocked(AJ1068)</f>
        <v>1</v>
      </c>
      <c r="AM1068" s="34" t="s">
        <v>136</v>
      </c>
      <c r="AN1068" s="35" t="s">
        <v>23</v>
      </c>
      <c r="AO1068" s="42">
        <f t="shared" ref="AO1068" si="25082">parseTime(AM1068)-(AN1073=INT(RIGHT($F1068, 1)))</f>
        <v>8</v>
      </c>
      <c r="AP1068" s="43">
        <f t="shared" ref="AP1068:AP1072" si="25083">isClocked(AN1068)</f>
        <v>1</v>
      </c>
      <c r="AQ1068" s="34"/>
      <c r="AR1068" s="35"/>
      <c r="AS1068" s="42">
        <f t="shared" ref="AS1068" si="25084">parseTime(AQ1068)-(AR1073=INT(RIGHT($F1068, 1)))</f>
        <v>0</v>
      </c>
      <c r="AT1068" s="43">
        <f t="shared" ref="AT1068:AT1072" si="25085">isClocked(AR1068)</f>
        <v>0</v>
      </c>
      <c r="AU1068" s="34"/>
      <c r="AV1068" s="35"/>
      <c r="AW1068" s="42">
        <f>parseTime(AU1068)-(AV1073=INT(RIGHT($F1068, 1)))</f>
        <v>0</v>
      </c>
      <c r="AX1068" s="43">
        <f t="shared" ref="AX1068:AX1072" si="25086">isClocked(AV1068)</f>
        <v>0</v>
      </c>
      <c r="AY1068" s="34"/>
      <c r="AZ1068" s="35"/>
      <c r="BA1068" s="42">
        <f>parseTime(AY1068)-(AZ1073=INT(RIGHT($F1068, 1)))</f>
        <v>0</v>
      </c>
      <c r="BB1068" s="43">
        <f t="shared" ref="BB1068:BB1072" si="25087">isClocked(AZ1068)</f>
        <v>0</v>
      </c>
      <c r="BC1068" s="34"/>
      <c r="BD1068" s="35"/>
      <c r="BE1068" s="42">
        <f>parseTime(BC1068)-(BD1073=INT(RIGHT($F1068, 1)))</f>
        <v>0</v>
      </c>
      <c r="BF1068" s="43">
        <f t="shared" ref="BF1068:BF1072" si="25088">isClocked(BD1068)</f>
        <v>0</v>
      </c>
      <c r="BG1068" s="34"/>
      <c r="BH1068" s="35"/>
      <c r="BI1068" s="42">
        <f>parseTime(BG1068)-(BH1073=INT(RIGHT($F1068, 1)))</f>
        <v>0</v>
      </c>
      <c r="BJ1068" s="43">
        <f t="shared" ref="BJ1068:BJ1072" si="25089">isClocked(BH1068)</f>
        <v>0</v>
      </c>
      <c r="BK1068" s="34"/>
      <c r="BL1068" s="35"/>
      <c r="BM1068" s="42">
        <f>parseTime(BK1068)-(BL1073=INT(RIGHT($F1068, 1)))</f>
        <v>0</v>
      </c>
      <c r="BN1068" s="43">
        <f t="shared" ref="BN1068:BN1072" si="25090">isClocked(BL1068)</f>
        <v>0</v>
      </c>
      <c r="BO1068" s="34"/>
      <c r="BP1068" s="35"/>
      <c r="BQ1068" s="42">
        <f t="shared" ref="BQ1068" si="25091">parseTime(BO1068)-(BP1073=INT(RIGHT($F1068, 1)))</f>
        <v>0</v>
      </c>
      <c r="BR1068" s="43">
        <f t="shared" ref="BR1068:BR1072" si="25092">isClocked(BP1068)</f>
        <v>0</v>
      </c>
      <c r="BS1068" s="34"/>
      <c r="BT1068" s="35"/>
      <c r="BU1068" s="42">
        <f t="shared" ref="BU1068" si="25093">parseTime(BS1068)-(BT1073=INT(RIGHT($F1068, 1)))</f>
        <v>0</v>
      </c>
      <c r="BV1068" s="43">
        <f t="shared" ref="BV1068:BV1072" si="25094">isClocked(BT1068)</f>
        <v>0</v>
      </c>
      <c r="BW1068" s="34"/>
      <c r="BX1068" s="35"/>
      <c r="BY1068" s="42">
        <f t="shared" ref="BY1068" si="25095">parseTime(BW1068)-(BX1073=INT(RIGHT($F1068, 1)))</f>
        <v>0</v>
      </c>
      <c r="BZ1068" s="43">
        <f t="shared" ref="BZ1068:BZ1072" si="25096">isClocked(BX1068)</f>
        <v>0</v>
      </c>
      <c r="CA1068" s="34"/>
      <c r="CB1068" s="35"/>
      <c r="CC1068" s="42">
        <f t="shared" ref="CC1068" si="25097">parseTime(CA1068)-(CB1073=INT(RIGHT($F1068, 1)))</f>
        <v>0</v>
      </c>
      <c r="CD1068" s="43">
        <f t="shared" ref="CD1068:CD1072" si="25098">isClocked(CB1068)</f>
        <v>0</v>
      </c>
      <c r="CE1068" s="34"/>
      <c r="CF1068" s="35"/>
      <c r="CG1068" s="42">
        <f t="shared" ref="CG1068" si="25099">parseTime(CE1068)-(CF1073=INT(RIGHT($F1068, 1)))</f>
        <v>0</v>
      </c>
      <c r="CH1068" s="43">
        <f t="shared" ref="CH1068:CH1072" si="25100">isClocked(CF1068)</f>
        <v>0</v>
      </c>
    </row>
    <row r="1069" spans="1:86" x14ac:dyDescent="0.25">
      <c r="A1069" s="56" t="s">
        <v>0</v>
      </c>
      <c r="B1069" s="57">
        <f t="shared" ca="1" si="24927"/>
        <v>56</v>
      </c>
      <c r="C1069" s="14" t="s">
        <v>252</v>
      </c>
      <c r="D1069" s="14">
        <f t="shared" si="24410"/>
        <v>54.7</v>
      </c>
      <c r="E1069" s="55" t="str">
        <f t="shared" si="24928"/>
        <v>Friday</v>
      </c>
      <c r="F1069" s="51" t="s">
        <v>129</v>
      </c>
      <c r="G1069" s="36"/>
      <c r="H1069" s="37"/>
      <c r="I1069" s="44">
        <f t="shared" ref="I1069" si="25101">parseTime(G1069)-(H1073=INT(RIGHT($F1069, 1)))</f>
        <v>0</v>
      </c>
      <c r="J1069" s="45">
        <f t="shared" si="25068"/>
        <v>0</v>
      </c>
      <c r="K1069" s="36"/>
      <c r="L1069" s="37"/>
      <c r="M1069" s="44">
        <f t="shared" ref="M1069" si="25102">parseTime(K1069)-(L1073=INT(RIGHT($F1069, 1)))</f>
        <v>0</v>
      </c>
      <c r="N1069" s="45">
        <f t="shared" si="25070"/>
        <v>0</v>
      </c>
      <c r="O1069" s="36"/>
      <c r="P1069" s="37"/>
      <c r="Q1069" s="44">
        <f t="shared" ref="Q1069" si="25103">parseTime(O1069)-(P1073=INT(RIGHT($F1069, 1)))</f>
        <v>0</v>
      </c>
      <c r="R1069" s="45">
        <f t="shared" si="25072"/>
        <v>0</v>
      </c>
      <c r="S1069" s="36"/>
      <c r="T1069" s="37"/>
      <c r="U1069" s="44">
        <f t="shared" ref="U1069" si="25104">parseTime(S1069)-(T1073=INT(RIGHT($F1069, 1)))</f>
        <v>0</v>
      </c>
      <c r="V1069" s="45">
        <f t="shared" si="25074"/>
        <v>0</v>
      </c>
      <c r="W1069" s="36"/>
      <c r="X1069" s="37"/>
      <c r="Y1069" s="44">
        <f t="shared" ref="Y1069" si="25105">parseTime(W1069)-(X1073=INT(RIGHT($F1069, 1)))</f>
        <v>0</v>
      </c>
      <c r="Z1069" s="45">
        <f t="shared" si="25076"/>
        <v>0</v>
      </c>
      <c r="AA1069" s="36"/>
      <c r="AB1069" s="37"/>
      <c r="AC1069" s="44">
        <f t="shared" ref="AC1069" si="25106">parseTime(AA1069)-(AB1073=INT(RIGHT($F1069, 1)))</f>
        <v>0</v>
      </c>
      <c r="AD1069" s="45">
        <f t="shared" si="25078"/>
        <v>0</v>
      </c>
      <c r="AE1069" s="36"/>
      <c r="AF1069" s="37"/>
      <c r="AG1069" s="44">
        <f t="shared" ref="AG1069" si="25107">parseTime(AE1069)-(AF1073=INT(RIGHT($F1069, 1)))</f>
        <v>0</v>
      </c>
      <c r="AH1069" s="45">
        <f t="shared" si="25080"/>
        <v>0</v>
      </c>
      <c r="AI1069" s="36"/>
      <c r="AJ1069" s="37"/>
      <c r="AK1069" s="44">
        <f>parseTime(AI1069)-(AJ1073=INT(RIGHT($F1069, 1)))</f>
        <v>0</v>
      </c>
      <c r="AL1069" s="45">
        <f t="shared" si="25081"/>
        <v>0</v>
      </c>
      <c r="AM1069" s="36"/>
      <c r="AN1069" s="37"/>
      <c r="AO1069" s="44">
        <f t="shared" ref="AO1069" si="25108">parseTime(AM1069)-(AN1073=INT(RIGHT($F1069, 1)))</f>
        <v>0</v>
      </c>
      <c r="AP1069" s="45">
        <f t="shared" si="25083"/>
        <v>0</v>
      </c>
      <c r="AQ1069" s="36"/>
      <c r="AR1069" s="37"/>
      <c r="AS1069" s="44">
        <f t="shared" ref="AS1069" si="25109">parseTime(AQ1069)-(AR1073=INT(RIGHT($F1069, 1)))</f>
        <v>0</v>
      </c>
      <c r="AT1069" s="45">
        <f t="shared" si="25085"/>
        <v>0</v>
      </c>
      <c r="AU1069" s="36"/>
      <c r="AV1069" s="37"/>
      <c r="AW1069" s="44">
        <f>parseTime(AU1069)-(AV1073=INT(RIGHT($F1069, 1)))</f>
        <v>0</v>
      </c>
      <c r="AX1069" s="45">
        <f t="shared" si="25086"/>
        <v>0</v>
      </c>
      <c r="AY1069" s="36"/>
      <c r="AZ1069" s="37"/>
      <c r="BA1069" s="44">
        <f>parseTime(AY1069)-(AZ1073=INT(RIGHT($F1069, 1)))</f>
        <v>0</v>
      </c>
      <c r="BB1069" s="45">
        <f t="shared" si="25087"/>
        <v>0</v>
      </c>
      <c r="BC1069" s="36"/>
      <c r="BD1069" s="37"/>
      <c r="BE1069" s="44">
        <f>parseTime(BC1069)-(BD1073=INT(RIGHT($F1069, 1)))</f>
        <v>0</v>
      </c>
      <c r="BF1069" s="45">
        <f t="shared" si="25088"/>
        <v>0</v>
      </c>
      <c r="BG1069" s="36"/>
      <c r="BH1069" s="37"/>
      <c r="BI1069" s="44">
        <f>parseTime(BG1069)-(BH1073=INT(RIGHT($F1069, 1)))</f>
        <v>0</v>
      </c>
      <c r="BJ1069" s="45">
        <f t="shared" si="25089"/>
        <v>0</v>
      </c>
      <c r="BK1069" s="36"/>
      <c r="BL1069" s="37"/>
      <c r="BM1069" s="44">
        <f>parseTime(BK1069)-(BL1073=INT(RIGHT($F1069, 1)))</f>
        <v>0</v>
      </c>
      <c r="BN1069" s="45">
        <f t="shared" si="25090"/>
        <v>0</v>
      </c>
      <c r="BO1069" s="36"/>
      <c r="BP1069" s="37"/>
      <c r="BQ1069" s="44">
        <f t="shared" ref="BQ1069" si="25110">parseTime(BO1069)-(BP1073=INT(RIGHT($F1069, 1)))</f>
        <v>0</v>
      </c>
      <c r="BR1069" s="45">
        <f t="shared" si="25092"/>
        <v>0</v>
      </c>
      <c r="BS1069" s="36"/>
      <c r="BT1069" s="37"/>
      <c r="BU1069" s="44">
        <f t="shared" ref="BU1069" si="25111">parseTime(BS1069)-(BT1073=INT(RIGHT($F1069, 1)))</f>
        <v>0</v>
      </c>
      <c r="BV1069" s="45">
        <f t="shared" si="25094"/>
        <v>0</v>
      </c>
      <c r="BW1069" s="36"/>
      <c r="BX1069" s="37"/>
      <c r="BY1069" s="44">
        <f t="shared" ref="BY1069" si="25112">parseTime(BW1069)-(BX1073=INT(RIGHT($F1069, 1)))</f>
        <v>0</v>
      </c>
      <c r="BZ1069" s="45">
        <f t="shared" si="25096"/>
        <v>0</v>
      </c>
      <c r="CA1069" s="36"/>
      <c r="CB1069" s="37"/>
      <c r="CC1069" s="44">
        <f t="shared" ref="CC1069" si="25113">parseTime(CA1069)-(CB1073=INT(RIGHT($F1069, 1)))</f>
        <v>0</v>
      </c>
      <c r="CD1069" s="45">
        <f t="shared" si="25098"/>
        <v>0</v>
      </c>
      <c r="CE1069" s="36"/>
      <c r="CF1069" s="37"/>
      <c r="CG1069" s="44">
        <f t="shared" ref="CG1069" si="25114">parseTime(CE1069)-(CF1073=INT(RIGHT($F1069, 1)))</f>
        <v>0</v>
      </c>
      <c r="CH1069" s="45">
        <f t="shared" si="25100"/>
        <v>0</v>
      </c>
    </row>
    <row r="1070" spans="1:86" x14ac:dyDescent="0.25">
      <c r="A1070" s="56" t="s">
        <v>117</v>
      </c>
      <c r="B1070" s="57">
        <f t="shared" ref="B1070" ca="1" si="25115">roleHours(G1068:CH1074, "MFD")</f>
        <v>48</v>
      </c>
      <c r="C1070" s="14">
        <f t="shared" ref="C1070:C1073" ca="1" si="25116">B1070/8</f>
        <v>6</v>
      </c>
      <c r="D1070" s="14">
        <f t="shared" ref="D1070" ca="1" si="25117">B1069-D1069</f>
        <v>1.2999999999999972</v>
      </c>
      <c r="E1070" s="20" t="s">
        <v>127</v>
      </c>
      <c r="F1070" s="51" t="s">
        <v>130</v>
      </c>
      <c r="G1070" s="36"/>
      <c r="H1070" s="37"/>
      <c r="I1070" s="44">
        <f t="shared" ref="I1070" si="25118">parseTime(G1070)-(H1073=INT(RIGHT($F1070, 1)))</f>
        <v>0</v>
      </c>
      <c r="J1070" s="45">
        <f t="shared" si="25068"/>
        <v>0</v>
      </c>
      <c r="K1070" s="36"/>
      <c r="L1070" s="37"/>
      <c r="M1070" s="44">
        <f t="shared" ref="M1070" si="25119">parseTime(K1070)-(L1073=INT(RIGHT($F1070, 1)))</f>
        <v>0</v>
      </c>
      <c r="N1070" s="45">
        <f t="shared" si="25070"/>
        <v>0</v>
      </c>
      <c r="O1070" s="36"/>
      <c r="P1070" s="37"/>
      <c r="Q1070" s="44">
        <f t="shared" ref="Q1070" si="25120">parseTime(O1070)-(P1073=INT(RIGHT($F1070, 1)))</f>
        <v>0</v>
      </c>
      <c r="R1070" s="45">
        <f t="shared" si="25072"/>
        <v>0</v>
      </c>
      <c r="S1070" s="36"/>
      <c r="T1070" s="37"/>
      <c r="U1070" s="44">
        <f t="shared" ref="U1070" si="25121">parseTime(S1070)-(T1073=INT(RIGHT($F1070, 1)))</f>
        <v>0</v>
      </c>
      <c r="V1070" s="45">
        <f t="shared" si="25074"/>
        <v>0</v>
      </c>
      <c r="W1070" s="36"/>
      <c r="X1070" s="37"/>
      <c r="Y1070" s="44">
        <f t="shared" ref="Y1070" si="25122">parseTime(W1070)-(X1073=INT(RIGHT($F1070, 1)))</f>
        <v>0</v>
      </c>
      <c r="Z1070" s="45">
        <f t="shared" si="25076"/>
        <v>0</v>
      </c>
      <c r="AA1070" s="36"/>
      <c r="AB1070" s="37"/>
      <c r="AC1070" s="44">
        <f t="shared" ref="AC1070" si="25123">parseTime(AA1070)-(AB1073=INT(RIGHT($F1070, 1)))</f>
        <v>0</v>
      </c>
      <c r="AD1070" s="45">
        <f t="shared" si="25078"/>
        <v>0</v>
      </c>
      <c r="AE1070" s="36"/>
      <c r="AF1070" s="37"/>
      <c r="AG1070" s="44">
        <f t="shared" ref="AG1070" si="25124">parseTime(AE1070)-(AF1073=INT(RIGHT($F1070, 1)))</f>
        <v>0</v>
      </c>
      <c r="AH1070" s="45">
        <f t="shared" si="25080"/>
        <v>0</v>
      </c>
      <c r="AI1070" s="36"/>
      <c r="AJ1070" s="37"/>
      <c r="AK1070" s="44">
        <f>parseTime(AI1070)-(AJ1073=INT(RIGHT($F1070, 1)))</f>
        <v>0</v>
      </c>
      <c r="AL1070" s="45">
        <f t="shared" si="25081"/>
        <v>0</v>
      </c>
      <c r="AM1070" s="36"/>
      <c r="AN1070" s="37"/>
      <c r="AO1070" s="44">
        <f t="shared" ref="AO1070" si="25125">parseTime(AM1070)-(AN1073=INT(RIGHT($F1070, 1)))</f>
        <v>0</v>
      </c>
      <c r="AP1070" s="45">
        <f t="shared" si="25083"/>
        <v>0</v>
      </c>
      <c r="AQ1070" s="36"/>
      <c r="AR1070" s="37"/>
      <c r="AS1070" s="44">
        <f t="shared" ref="AS1070" si="25126">parseTime(AQ1070)-(AR1073=INT(RIGHT($F1070, 1)))</f>
        <v>0</v>
      </c>
      <c r="AT1070" s="45">
        <f t="shared" si="25085"/>
        <v>0</v>
      </c>
      <c r="AU1070" s="36"/>
      <c r="AV1070" s="37"/>
      <c r="AW1070" s="44">
        <f>parseTime(AU1070)-(AV1073=INT(RIGHT($F1070, 1)))</f>
        <v>0</v>
      </c>
      <c r="AX1070" s="45">
        <f t="shared" si="25086"/>
        <v>0</v>
      </c>
      <c r="AY1070" s="36"/>
      <c r="AZ1070" s="37"/>
      <c r="BA1070" s="44">
        <f>parseTime(AY1070)-(AZ1073=INT(RIGHT($F1070, 1)))</f>
        <v>0</v>
      </c>
      <c r="BB1070" s="45">
        <f t="shared" si="25087"/>
        <v>0</v>
      </c>
      <c r="BC1070" s="36"/>
      <c r="BD1070" s="37"/>
      <c r="BE1070" s="44">
        <f>parseTime(BC1070)-(BD1073=INT(RIGHT($F1070, 1)))</f>
        <v>0</v>
      </c>
      <c r="BF1070" s="45">
        <f t="shared" si="25088"/>
        <v>0</v>
      </c>
      <c r="BG1070" s="36"/>
      <c r="BH1070" s="37"/>
      <c r="BI1070" s="44">
        <f>parseTime(BG1070)-(BH1073=INT(RIGHT($F1070, 1)))</f>
        <v>0</v>
      </c>
      <c r="BJ1070" s="45">
        <f t="shared" si="25089"/>
        <v>0</v>
      </c>
      <c r="BK1070" s="36"/>
      <c r="BL1070" s="37"/>
      <c r="BM1070" s="44">
        <f>parseTime(BK1070)-(BL1073=INT(RIGHT($F1070, 1)))</f>
        <v>0</v>
      </c>
      <c r="BN1070" s="45">
        <f t="shared" si="25090"/>
        <v>0</v>
      </c>
      <c r="BO1070" s="36"/>
      <c r="BP1070" s="37"/>
      <c r="BQ1070" s="44">
        <f t="shared" ref="BQ1070" si="25127">parseTime(BO1070)-(BP1073=INT(RIGHT($F1070, 1)))</f>
        <v>0</v>
      </c>
      <c r="BR1070" s="45">
        <f t="shared" si="25092"/>
        <v>0</v>
      </c>
      <c r="BS1070" s="36"/>
      <c r="BT1070" s="37"/>
      <c r="BU1070" s="44">
        <f t="shared" ref="BU1070" si="25128">parseTime(BS1070)-(BT1073=INT(RIGHT($F1070, 1)))</f>
        <v>0</v>
      </c>
      <c r="BV1070" s="45">
        <f t="shared" si="25094"/>
        <v>0</v>
      </c>
      <c r="BW1070" s="36"/>
      <c r="BX1070" s="37"/>
      <c r="BY1070" s="44">
        <f t="shared" ref="BY1070" si="25129">parseTime(BW1070)-(BX1073=INT(RIGHT($F1070, 1)))</f>
        <v>0</v>
      </c>
      <c r="BZ1070" s="45">
        <f t="shared" si="25096"/>
        <v>0</v>
      </c>
      <c r="CA1070" s="36"/>
      <c r="CB1070" s="37"/>
      <c r="CC1070" s="44">
        <f t="shared" ref="CC1070" si="25130">parseTime(CA1070)-(CB1073=INT(RIGHT($F1070, 1)))</f>
        <v>0</v>
      </c>
      <c r="CD1070" s="45">
        <f t="shared" si="25098"/>
        <v>0</v>
      </c>
      <c r="CE1070" s="36"/>
      <c r="CF1070" s="37"/>
      <c r="CG1070" s="44">
        <f t="shared" ref="CG1070" si="25131">parseTime(CE1070)-(CF1073=INT(RIGHT($F1070, 1)))</f>
        <v>0</v>
      </c>
      <c r="CH1070" s="45">
        <f t="shared" si="25100"/>
        <v>0</v>
      </c>
    </row>
    <row r="1071" spans="1:86" x14ac:dyDescent="0.25">
      <c r="A1071" s="56"/>
      <c r="B1071" s="57"/>
      <c r="C1071" s="14">
        <f t="shared" si="25116"/>
        <v>0</v>
      </c>
      <c r="D1071" s="14" t="s">
        <v>259</v>
      </c>
      <c r="E1071" s="20">
        <v>4.5</v>
      </c>
      <c r="F1071" s="51" t="s">
        <v>131</v>
      </c>
      <c r="G1071" s="36"/>
      <c r="H1071" s="37"/>
      <c r="I1071" s="44">
        <f t="shared" ref="I1071" si="25132">parseTime(G1071)-(H1073=INT(RIGHT($F1071, 1)))</f>
        <v>0</v>
      </c>
      <c r="J1071" s="45">
        <f t="shared" si="25068"/>
        <v>0</v>
      </c>
      <c r="K1071" s="36"/>
      <c r="L1071" s="37"/>
      <c r="M1071" s="44">
        <f t="shared" ref="M1071" si="25133">parseTime(K1071)-(L1073=INT(RIGHT($F1071, 1)))</f>
        <v>0</v>
      </c>
      <c r="N1071" s="45">
        <f t="shared" si="25070"/>
        <v>0</v>
      </c>
      <c r="O1071" s="36"/>
      <c r="P1071" s="37"/>
      <c r="Q1071" s="44">
        <f t="shared" ref="Q1071" si="25134">parseTime(O1071)-(P1073=INT(RIGHT($F1071, 1)))</f>
        <v>0</v>
      </c>
      <c r="R1071" s="45">
        <f t="shared" si="25072"/>
        <v>0</v>
      </c>
      <c r="S1071" s="36"/>
      <c r="T1071" s="37"/>
      <c r="U1071" s="44">
        <f t="shared" ref="U1071" si="25135">parseTime(S1071)-(T1073=INT(RIGHT($F1071, 1)))</f>
        <v>0</v>
      </c>
      <c r="V1071" s="45">
        <f t="shared" si="25074"/>
        <v>0</v>
      </c>
      <c r="W1071" s="36"/>
      <c r="X1071" s="37"/>
      <c r="Y1071" s="44">
        <f t="shared" ref="Y1071" si="25136">parseTime(W1071)-(X1073=INT(RIGHT($F1071, 1)))</f>
        <v>0</v>
      </c>
      <c r="Z1071" s="45">
        <f t="shared" si="25076"/>
        <v>0</v>
      </c>
      <c r="AA1071" s="36"/>
      <c r="AB1071" s="37"/>
      <c r="AC1071" s="44">
        <f t="shared" ref="AC1071" si="25137">parseTime(AA1071)-(AB1073=INT(RIGHT($F1071, 1)))</f>
        <v>0</v>
      </c>
      <c r="AD1071" s="45">
        <f t="shared" si="25078"/>
        <v>0</v>
      </c>
      <c r="AE1071" s="36"/>
      <c r="AF1071" s="37"/>
      <c r="AG1071" s="44">
        <f t="shared" ref="AG1071" si="25138">parseTime(AE1071)-(AF1073=INT(RIGHT($F1071, 1)))</f>
        <v>0</v>
      </c>
      <c r="AH1071" s="45">
        <f t="shared" si="25080"/>
        <v>0</v>
      </c>
      <c r="AI1071" s="36"/>
      <c r="AJ1071" s="37"/>
      <c r="AK1071" s="44">
        <f>parseTime(AI1071)-(AJ1073=INT(RIGHT($F1071, 1)))</f>
        <v>0</v>
      </c>
      <c r="AL1071" s="45">
        <f t="shared" si="25081"/>
        <v>0</v>
      </c>
      <c r="AM1071" s="36"/>
      <c r="AN1071" s="37"/>
      <c r="AO1071" s="44">
        <f t="shared" ref="AO1071" si="25139">parseTime(AM1071)-(AN1073=INT(RIGHT($F1071, 1)))</f>
        <v>0</v>
      </c>
      <c r="AP1071" s="45">
        <f t="shared" si="25083"/>
        <v>0</v>
      </c>
      <c r="AQ1071" s="36"/>
      <c r="AR1071" s="37"/>
      <c r="AS1071" s="44">
        <f t="shared" ref="AS1071" si="25140">parseTime(AQ1071)-(AR1073=INT(RIGHT($F1071, 1)))</f>
        <v>0</v>
      </c>
      <c r="AT1071" s="45">
        <f t="shared" si="25085"/>
        <v>0</v>
      </c>
      <c r="AU1071" s="36"/>
      <c r="AV1071" s="37"/>
      <c r="AW1071" s="44">
        <f>parseTime(AU1071)-(AV1073=INT(RIGHT($F1071, 1)))</f>
        <v>0</v>
      </c>
      <c r="AX1071" s="45">
        <f t="shared" si="25086"/>
        <v>0</v>
      </c>
      <c r="AY1071" s="36"/>
      <c r="AZ1071" s="37"/>
      <c r="BA1071" s="44">
        <f>parseTime(AY1071)-(AZ1073=INT(RIGHT($F1071, 1)))</f>
        <v>0</v>
      </c>
      <c r="BB1071" s="45">
        <f t="shared" si="25087"/>
        <v>0</v>
      </c>
      <c r="BC1071" s="36"/>
      <c r="BD1071" s="37"/>
      <c r="BE1071" s="44">
        <f>parseTime(BC1071)-(BD1073=INT(RIGHT($F1071, 1)))</f>
        <v>0</v>
      </c>
      <c r="BF1071" s="45">
        <f t="shared" si="25088"/>
        <v>0</v>
      </c>
      <c r="BG1071" s="36"/>
      <c r="BH1071" s="37"/>
      <c r="BI1071" s="44">
        <f>parseTime(BG1071)-(BH1073=INT(RIGHT($F1071, 1)))</f>
        <v>0</v>
      </c>
      <c r="BJ1071" s="45">
        <f t="shared" si="25089"/>
        <v>0</v>
      </c>
      <c r="BK1071" s="36"/>
      <c r="BL1071" s="37"/>
      <c r="BM1071" s="44">
        <f>parseTime(BK1071)-(BL1073=INT(RIGHT($F1071, 1)))</f>
        <v>0</v>
      </c>
      <c r="BN1071" s="45">
        <f t="shared" si="25090"/>
        <v>0</v>
      </c>
      <c r="BO1071" s="36"/>
      <c r="BP1071" s="37"/>
      <c r="BQ1071" s="44">
        <f t="shared" ref="BQ1071" si="25141">parseTime(BO1071)-(BP1073=INT(RIGHT($F1071, 1)))</f>
        <v>0</v>
      </c>
      <c r="BR1071" s="45">
        <f t="shared" si="25092"/>
        <v>0</v>
      </c>
      <c r="BS1071" s="36"/>
      <c r="BT1071" s="37"/>
      <c r="BU1071" s="44">
        <f t="shared" ref="BU1071" si="25142">parseTime(BS1071)-(BT1073=INT(RIGHT($F1071, 1)))</f>
        <v>0</v>
      </c>
      <c r="BV1071" s="45">
        <f t="shared" si="25094"/>
        <v>0</v>
      </c>
      <c r="BW1071" s="36"/>
      <c r="BX1071" s="37"/>
      <c r="BY1071" s="44">
        <f t="shared" ref="BY1071" si="25143">parseTime(BW1071)-(BX1073=INT(RIGHT($F1071, 1)))</f>
        <v>0</v>
      </c>
      <c r="BZ1071" s="45">
        <f t="shared" si="25096"/>
        <v>0</v>
      </c>
      <c r="CA1071" s="36"/>
      <c r="CB1071" s="37"/>
      <c r="CC1071" s="44">
        <f t="shared" ref="CC1071" si="25144">parseTime(CA1071)-(CB1073=INT(RIGHT($F1071, 1)))</f>
        <v>0</v>
      </c>
      <c r="CD1071" s="45">
        <f t="shared" si="25098"/>
        <v>0</v>
      </c>
      <c r="CE1071" s="36"/>
      <c r="CF1071" s="37"/>
      <c r="CG1071" s="44">
        <f t="shared" ref="CG1071" si="25145">parseTime(CE1071)-(CF1073=INT(RIGHT($F1071, 1)))</f>
        <v>0</v>
      </c>
      <c r="CH1071" s="45">
        <f t="shared" si="25100"/>
        <v>0</v>
      </c>
    </row>
    <row r="1072" spans="1:86" x14ac:dyDescent="0.25">
      <c r="A1072" s="56" t="s">
        <v>119</v>
      </c>
      <c r="B1072" s="57">
        <f t="shared" ref="B1072" ca="1" si="25146">roleHours(G1068:CH1074, "MCC")</f>
        <v>8</v>
      </c>
      <c r="C1072" s="14">
        <f t="shared" ca="1" si="25116"/>
        <v>1</v>
      </c>
      <c r="D1072" s="14" t="s">
        <v>260</v>
      </c>
      <c r="E1072" s="20">
        <v>4.6500000000000004</v>
      </c>
      <c r="F1072" s="51" t="s">
        <v>132</v>
      </c>
      <c r="G1072" s="36"/>
      <c r="H1072" s="37"/>
      <c r="I1072" s="44">
        <f t="shared" ref="I1072" si="25147">parseTime(G1072)-(H1073=INT(RIGHT($F1072, 1)))</f>
        <v>0</v>
      </c>
      <c r="J1072" s="45">
        <f t="shared" si="25068"/>
        <v>0</v>
      </c>
      <c r="K1072" s="36"/>
      <c r="L1072" s="37"/>
      <c r="M1072" s="44">
        <f t="shared" ref="M1072" si="25148">parseTime(K1072)-(L1073=INT(RIGHT($F1072, 1)))</f>
        <v>0</v>
      </c>
      <c r="N1072" s="45">
        <f t="shared" si="25070"/>
        <v>0</v>
      </c>
      <c r="O1072" s="36"/>
      <c r="P1072" s="37"/>
      <c r="Q1072" s="44">
        <f t="shared" ref="Q1072" si="25149">parseTime(O1072)-(P1073=INT(RIGHT($F1072, 1)))</f>
        <v>0</v>
      </c>
      <c r="R1072" s="45">
        <f t="shared" si="25072"/>
        <v>0</v>
      </c>
      <c r="S1072" s="36"/>
      <c r="T1072" s="37"/>
      <c r="U1072" s="44">
        <f t="shared" ref="U1072" si="25150">parseTime(S1072)-(T1073=INT(RIGHT($F1072, 1)))</f>
        <v>0</v>
      </c>
      <c r="V1072" s="45">
        <f t="shared" si="25074"/>
        <v>0</v>
      </c>
      <c r="W1072" s="36"/>
      <c r="X1072" s="37"/>
      <c r="Y1072" s="44">
        <f t="shared" ref="Y1072" si="25151">parseTime(W1072)-(X1073=INT(RIGHT($F1072, 1)))</f>
        <v>0</v>
      </c>
      <c r="Z1072" s="45">
        <f t="shared" si="25076"/>
        <v>0</v>
      </c>
      <c r="AA1072" s="36"/>
      <c r="AB1072" s="37"/>
      <c r="AC1072" s="44">
        <f t="shared" ref="AC1072" si="25152">parseTime(AA1072)-(AB1073=INT(RIGHT($F1072, 1)))</f>
        <v>0</v>
      </c>
      <c r="AD1072" s="45">
        <f t="shared" si="25078"/>
        <v>0</v>
      </c>
      <c r="AE1072" s="36"/>
      <c r="AF1072" s="37"/>
      <c r="AG1072" s="44">
        <f t="shared" ref="AG1072" si="25153">parseTime(AE1072)-(AF1073=INT(RIGHT($F1072, 1)))</f>
        <v>0</v>
      </c>
      <c r="AH1072" s="45">
        <f t="shared" si="25080"/>
        <v>0</v>
      </c>
      <c r="AI1072" s="36"/>
      <c r="AJ1072" s="37"/>
      <c r="AK1072" s="44">
        <f>parseTime(AI1072)-(AJ1073=INT(RIGHT($F1072, 1)))</f>
        <v>0</v>
      </c>
      <c r="AL1072" s="45">
        <f t="shared" si="25081"/>
        <v>0</v>
      </c>
      <c r="AM1072" s="36"/>
      <c r="AN1072" s="37"/>
      <c r="AO1072" s="44">
        <f t="shared" ref="AO1072" si="25154">parseTime(AM1072)-(AN1073=INT(RIGHT($F1072, 1)))</f>
        <v>0</v>
      </c>
      <c r="AP1072" s="45">
        <f t="shared" si="25083"/>
        <v>0</v>
      </c>
      <c r="AQ1072" s="36"/>
      <c r="AR1072" s="37"/>
      <c r="AS1072" s="44">
        <f t="shared" ref="AS1072" si="25155">parseTime(AQ1072)-(AR1073=INT(RIGHT($F1072, 1)))</f>
        <v>0</v>
      </c>
      <c r="AT1072" s="45">
        <f t="shared" si="25085"/>
        <v>0</v>
      </c>
      <c r="AU1072" s="36"/>
      <c r="AV1072" s="37"/>
      <c r="AW1072" s="44">
        <f>parseTime(AU1072)-(AV1073=INT(RIGHT($F1072, 1)))</f>
        <v>0</v>
      </c>
      <c r="AX1072" s="45">
        <f t="shared" si="25086"/>
        <v>0</v>
      </c>
      <c r="AY1072" s="36"/>
      <c r="AZ1072" s="37"/>
      <c r="BA1072" s="44">
        <f>parseTime(AY1072)-(AZ1073=INT(RIGHT($F1072, 1)))</f>
        <v>0</v>
      </c>
      <c r="BB1072" s="45">
        <f t="shared" si="25087"/>
        <v>0</v>
      </c>
      <c r="BC1072" s="36"/>
      <c r="BD1072" s="37"/>
      <c r="BE1072" s="44">
        <f>parseTime(BC1072)-(BD1073=INT(RIGHT($F1072, 1)))</f>
        <v>0</v>
      </c>
      <c r="BF1072" s="45">
        <f t="shared" si="25088"/>
        <v>0</v>
      </c>
      <c r="BG1072" s="36"/>
      <c r="BH1072" s="37"/>
      <c r="BI1072" s="44">
        <f>parseTime(BG1072)-(BH1073=INT(RIGHT($F1072, 1)))</f>
        <v>0</v>
      </c>
      <c r="BJ1072" s="45">
        <f t="shared" si="25089"/>
        <v>0</v>
      </c>
      <c r="BK1072" s="36"/>
      <c r="BL1072" s="37"/>
      <c r="BM1072" s="44">
        <f>parseTime(BK1072)-(BL1073=INT(RIGHT($F1072, 1)))</f>
        <v>0</v>
      </c>
      <c r="BN1072" s="45">
        <f t="shared" si="25090"/>
        <v>0</v>
      </c>
      <c r="BO1072" s="36"/>
      <c r="BP1072" s="37"/>
      <c r="BQ1072" s="44">
        <f t="shared" ref="BQ1072" si="25156">parseTime(BO1072)-(BP1073=INT(RIGHT($F1072, 1)))</f>
        <v>0</v>
      </c>
      <c r="BR1072" s="45">
        <f t="shared" si="25092"/>
        <v>0</v>
      </c>
      <c r="BS1072" s="36"/>
      <c r="BT1072" s="37"/>
      <c r="BU1072" s="44">
        <f t="shared" ref="BU1072" si="25157">parseTime(BS1072)-(BT1073=INT(RIGHT($F1072, 1)))</f>
        <v>0</v>
      </c>
      <c r="BV1072" s="45">
        <f t="shared" si="25094"/>
        <v>0</v>
      </c>
      <c r="BW1072" s="36"/>
      <c r="BX1072" s="37"/>
      <c r="BY1072" s="44">
        <f t="shared" ref="BY1072" si="25158">parseTime(BW1072)-(BX1073=INT(RIGHT($F1072, 1)))</f>
        <v>0</v>
      </c>
      <c r="BZ1072" s="45">
        <f t="shared" si="25096"/>
        <v>0</v>
      </c>
      <c r="CA1072" s="36"/>
      <c r="CB1072" s="37"/>
      <c r="CC1072" s="44">
        <f t="shared" ref="CC1072" si="25159">parseTime(CA1072)-(CB1073=INT(RIGHT($F1072, 1)))</f>
        <v>0</v>
      </c>
      <c r="CD1072" s="45">
        <f t="shared" si="25098"/>
        <v>0</v>
      </c>
      <c r="CE1072" s="36"/>
      <c r="CF1072" s="37"/>
      <c r="CG1072" s="44">
        <f t="shared" ref="CG1072" si="25160">parseTime(CE1072)-(CF1073=INT(RIGHT($F1072, 1)))</f>
        <v>0</v>
      </c>
      <c r="CH1072" s="45">
        <f t="shared" si="25100"/>
        <v>0</v>
      </c>
    </row>
    <row r="1073" spans="1:86" x14ac:dyDescent="0.25">
      <c r="A1073" s="56"/>
      <c r="B1073" s="57"/>
      <c r="C1073" s="14">
        <f t="shared" si="25116"/>
        <v>0</v>
      </c>
      <c r="D1073" s="14"/>
      <c r="E1073" s="20">
        <f t="shared" ref="E1073" si="25161">((7.5/2)-0.5+E1072)*8</f>
        <v>63.2</v>
      </c>
      <c r="F1073" s="51"/>
      <c r="G1073" s="46" t="s">
        <v>134</v>
      </c>
      <c r="H1073" s="38">
        <f t="shared" ref="H1073" si="25162">lunchAdjust(G1068:H1072)</f>
        <v>1</v>
      </c>
      <c r="I1073" s="48" t="s">
        <v>0</v>
      </c>
      <c r="J1073" s="39">
        <f t="shared" ref="J1073" si="25163">SUMPRODUCT(I1068:I1072*J1068:J1072)</f>
        <v>8</v>
      </c>
      <c r="K1073" s="46" t="s">
        <v>134</v>
      </c>
      <c r="L1073" s="38">
        <f t="shared" ref="L1073" si="25164">lunchAdjust(K1068:L1072)</f>
        <v>1</v>
      </c>
      <c r="M1073" s="48" t="s">
        <v>0</v>
      </c>
      <c r="N1073" s="39">
        <f t="shared" ref="N1073" si="25165">SUMPRODUCT(M1068:M1072*N1068:N1072)</f>
        <v>8</v>
      </c>
      <c r="O1073" s="46" t="s">
        <v>134</v>
      </c>
      <c r="P1073" s="38">
        <f t="shared" ref="P1073" si="25166">lunchAdjust(O1068:P1072)</f>
        <v>0</v>
      </c>
      <c r="Q1073" s="48" t="s">
        <v>0</v>
      </c>
      <c r="R1073" s="39">
        <f t="shared" ref="R1073" si="25167">SUMPRODUCT(Q1068:Q1072*R1068:R1072)</f>
        <v>0</v>
      </c>
      <c r="S1073" s="46" t="s">
        <v>134</v>
      </c>
      <c r="T1073" s="38">
        <f t="shared" ref="T1073" si="25168">lunchAdjust(S1068:T1072)</f>
        <v>1</v>
      </c>
      <c r="U1073" s="48" t="s">
        <v>0</v>
      </c>
      <c r="V1073" s="39">
        <f t="shared" ref="V1073" si="25169">SUMPRODUCT(U1068:U1072*V1068:V1072)</f>
        <v>8</v>
      </c>
      <c r="W1073" s="46" t="s">
        <v>134</v>
      </c>
      <c r="X1073" s="38">
        <f t="shared" ref="X1073" si="25170">lunchAdjust(W1068:X1072)</f>
        <v>1</v>
      </c>
      <c r="Y1073" s="48" t="s">
        <v>0</v>
      </c>
      <c r="Z1073" s="39">
        <f t="shared" ref="Z1073" si="25171">SUMPRODUCT(Y1068:Y1072*Z1068:Z1072)</f>
        <v>8</v>
      </c>
      <c r="AA1073" s="46" t="s">
        <v>134</v>
      </c>
      <c r="AB1073" s="38">
        <f t="shared" ref="AB1073" si="25172">lunchAdjust(AA1068:AB1072)</f>
        <v>1</v>
      </c>
      <c r="AC1073" s="48" t="s">
        <v>0</v>
      </c>
      <c r="AD1073" s="39">
        <f t="shared" ref="AD1073" si="25173">SUMPRODUCT(AC1068:AC1072*AD1068:AD1072)</f>
        <v>8</v>
      </c>
      <c r="AE1073" s="46" t="s">
        <v>134</v>
      </c>
      <c r="AF1073" s="38">
        <f t="shared" ref="AF1073" si="25174">lunchAdjust(AE1068:AF1072)</f>
        <v>1</v>
      </c>
      <c r="AG1073" s="48" t="s">
        <v>0</v>
      </c>
      <c r="AH1073" s="39">
        <f t="shared" ref="AH1073" si="25175">SUMPRODUCT(AG1068:AG1072*AH1068:AH1072)</f>
        <v>0</v>
      </c>
      <c r="AI1073" s="46" t="s">
        <v>134</v>
      </c>
      <c r="AJ1073" s="38">
        <f t="shared" ref="AJ1073" si="25176">lunchAdjust(AI1068:AJ1072)</f>
        <v>1</v>
      </c>
      <c r="AK1073" s="48" t="s">
        <v>0</v>
      </c>
      <c r="AL1073" s="39">
        <f t="shared" ref="AL1073" si="25177">SUMPRODUCT(AK1068:AK1072*AL1068:AL1072)</f>
        <v>8</v>
      </c>
      <c r="AM1073" s="46" t="s">
        <v>134</v>
      </c>
      <c r="AN1073" s="38">
        <f t="shared" ref="AN1073" si="25178">lunchAdjust(AM1068:AN1072)</f>
        <v>1</v>
      </c>
      <c r="AO1073" s="48" t="s">
        <v>0</v>
      </c>
      <c r="AP1073" s="39">
        <f t="shared" ref="AP1073" si="25179">SUMPRODUCT(AO1068:AO1072*AP1068:AP1072)</f>
        <v>8</v>
      </c>
      <c r="AQ1073" s="46" t="s">
        <v>134</v>
      </c>
      <c r="AR1073" s="38">
        <f t="shared" ref="AR1073" si="25180">lunchAdjust(AQ1068:AR1072)</f>
        <v>0</v>
      </c>
      <c r="AS1073" s="48" t="s">
        <v>0</v>
      </c>
      <c r="AT1073" s="39">
        <f t="shared" ref="AT1073" si="25181">SUMPRODUCT(AS1068:AS1072*AT1068:AT1072)</f>
        <v>0</v>
      </c>
      <c r="AU1073" s="46" t="s">
        <v>134</v>
      </c>
      <c r="AV1073" s="38">
        <f t="shared" ref="AV1073" si="25182">lunchAdjust(AU1068:AV1072)</f>
        <v>0</v>
      </c>
      <c r="AW1073" s="48" t="s">
        <v>0</v>
      </c>
      <c r="AX1073" s="39">
        <f t="shared" ref="AX1073" si="25183">SUMPRODUCT(AW1068:AW1072*AX1068:AX1072)</f>
        <v>0</v>
      </c>
      <c r="AY1073" s="46" t="s">
        <v>134</v>
      </c>
      <c r="AZ1073" s="38">
        <f t="shared" ref="AZ1073" si="25184">lunchAdjust(AY1068:AZ1072)</f>
        <v>0</v>
      </c>
      <c r="BA1073" s="48" t="s">
        <v>0</v>
      </c>
      <c r="BB1073" s="39">
        <f t="shared" ref="BB1073" si="25185">SUMPRODUCT(BA1068:BA1072*BB1068:BB1072)</f>
        <v>0</v>
      </c>
      <c r="BC1073" s="46" t="s">
        <v>134</v>
      </c>
      <c r="BD1073" s="38">
        <f t="shared" ref="BD1073" si="25186">lunchAdjust(BC1068:BD1072)</f>
        <v>0</v>
      </c>
      <c r="BE1073" s="48" t="s">
        <v>0</v>
      </c>
      <c r="BF1073" s="39">
        <f t="shared" ref="BF1073" si="25187">SUMPRODUCT(BE1068:BE1072*BF1068:BF1072)</f>
        <v>0</v>
      </c>
      <c r="BG1073" s="46" t="s">
        <v>134</v>
      </c>
      <c r="BH1073" s="38">
        <f t="shared" ref="BH1073" si="25188">lunchAdjust(BG1068:BH1072)</f>
        <v>0</v>
      </c>
      <c r="BI1073" s="48" t="s">
        <v>0</v>
      </c>
      <c r="BJ1073" s="39">
        <f t="shared" ref="BJ1073" si="25189">SUMPRODUCT(BI1068:BI1072*BJ1068:BJ1072)</f>
        <v>0</v>
      </c>
      <c r="BK1073" s="46" t="s">
        <v>134</v>
      </c>
      <c r="BL1073" s="38">
        <f t="shared" ref="BL1073" si="25190">lunchAdjust(BK1068:BL1072)</f>
        <v>0</v>
      </c>
      <c r="BM1073" s="48" t="s">
        <v>0</v>
      </c>
      <c r="BN1073" s="39">
        <f t="shared" ref="BN1073" si="25191">SUMPRODUCT(BM1068:BM1072*BN1068:BN1072)</f>
        <v>0</v>
      </c>
      <c r="BO1073" s="46" t="s">
        <v>134</v>
      </c>
      <c r="BP1073" s="38">
        <f t="shared" ref="BP1073" si="25192">lunchAdjust(BO1068:BP1072)</f>
        <v>0</v>
      </c>
      <c r="BQ1073" s="48" t="s">
        <v>0</v>
      </c>
      <c r="BR1073" s="39">
        <f t="shared" ref="BR1073" si="25193">SUMPRODUCT(BQ1068:BQ1072*BR1068:BR1072)</f>
        <v>0</v>
      </c>
      <c r="BS1073" s="46" t="s">
        <v>134</v>
      </c>
      <c r="BT1073" s="38">
        <f t="shared" ref="BT1073" si="25194">lunchAdjust(BS1068:BT1072)</f>
        <v>0</v>
      </c>
      <c r="BU1073" s="48" t="s">
        <v>0</v>
      </c>
      <c r="BV1073" s="39">
        <f t="shared" ref="BV1073" si="25195">SUMPRODUCT(BU1068:BU1072*BV1068:BV1072)</f>
        <v>0</v>
      </c>
      <c r="BW1073" s="46" t="s">
        <v>134</v>
      </c>
      <c r="BX1073" s="38">
        <f t="shared" ref="BX1073" si="25196">lunchAdjust(BW1068:BX1072)</f>
        <v>0</v>
      </c>
      <c r="BY1073" s="48" t="s">
        <v>0</v>
      </c>
      <c r="BZ1073" s="39">
        <f t="shared" ref="BZ1073" si="25197">SUMPRODUCT(BY1068:BY1072*BZ1068:BZ1072)</f>
        <v>0</v>
      </c>
      <c r="CA1073" s="46" t="s">
        <v>134</v>
      </c>
      <c r="CB1073" s="38">
        <f t="shared" ref="CB1073" si="25198">lunchAdjust(CA1068:CB1072)</f>
        <v>0</v>
      </c>
      <c r="CC1073" s="48" t="s">
        <v>0</v>
      </c>
      <c r="CD1073" s="39">
        <f t="shared" ref="CD1073" si="25199">SUMPRODUCT(CC1068:CC1072*CD1068:CD1072)</f>
        <v>0</v>
      </c>
      <c r="CE1073" s="46" t="s">
        <v>134</v>
      </c>
      <c r="CF1073" s="38">
        <f t="shared" ref="CF1073" si="25200">lunchAdjust(CE1068:CF1072)</f>
        <v>0</v>
      </c>
      <c r="CG1073" s="48" t="s">
        <v>0</v>
      </c>
      <c r="CH1073" s="39">
        <f t="shared" ref="CH1073" si="25201">SUMPRODUCT(CG1068:CG1072*CH1068:CH1072)</f>
        <v>0</v>
      </c>
    </row>
    <row r="1074" spans="1:86" ht="15.75" thickBot="1" x14ac:dyDescent="0.3">
      <c r="A1074" s="58" t="s">
        <v>121</v>
      </c>
      <c r="B1074" s="59">
        <f t="shared" ref="B1074" ca="1" si="25202">roleHours(G1068:CH1074, "OUT")</f>
        <v>0</v>
      </c>
      <c r="C1074" s="54" t="s">
        <v>137</v>
      </c>
      <c r="D1074" s="22">
        <f t="shared" ref="D1074" ca="1" si="25203">roleHours(G1068:CH1074, "PTO")</f>
        <v>0</v>
      </c>
      <c r="E1074" s="23">
        <f t="shared" ref="E1074" ca="1" si="25204">E1073-B1069</f>
        <v>7.2000000000000028</v>
      </c>
      <c r="F1074" s="52"/>
      <c r="G1074" s="47" t="s">
        <v>39</v>
      </c>
      <c r="H1074" s="40">
        <f t="shared" si="24169"/>
        <v>0</v>
      </c>
      <c r="I1074" s="49" t="s">
        <v>135</v>
      </c>
      <c r="J1074" s="41">
        <f t="shared" ref="J1074" si="25205">J1073*G$4</f>
        <v>0</v>
      </c>
      <c r="K1074" s="47" t="s">
        <v>39</v>
      </c>
      <c r="L1074" s="40">
        <f t="shared" ref="L1074" si="25206">SUMPRODUCT(M1068:M1072*(L1068:L1072="PTO"))+SUMPRODUCT(M1068:M1072*(L1068:L1072="HOL"))</f>
        <v>0</v>
      </c>
      <c r="M1074" s="49" t="s">
        <v>135</v>
      </c>
      <c r="N1074" s="41">
        <f t="shared" ref="N1074" si="25207">N1073*K$4</f>
        <v>0</v>
      </c>
      <c r="O1074" s="47" t="s">
        <v>39</v>
      </c>
      <c r="P1074" s="40">
        <f t="shared" ref="P1074" si="25208">SUMPRODUCT(Q1068:Q1072*(P1068:P1072="PTO"))+SUMPRODUCT(Q1068:Q1072*(P1068:P1072="HOL"))</f>
        <v>0</v>
      </c>
      <c r="Q1074" s="49" t="s">
        <v>135</v>
      </c>
      <c r="R1074" s="41">
        <f t="shared" ref="R1074" si="25209">R1073*O$4</f>
        <v>0</v>
      </c>
      <c r="S1074" s="47" t="s">
        <v>39</v>
      </c>
      <c r="T1074" s="40">
        <f t="shared" ref="T1074" si="25210">SUMPRODUCT(U1068:U1072*(T1068:T1072="PTO"))+SUMPRODUCT(U1068:U1072*(T1068:T1072="HOL"))</f>
        <v>0</v>
      </c>
      <c r="U1074" s="49" t="s">
        <v>135</v>
      </c>
      <c r="V1074" s="41">
        <f t="shared" ref="V1074" si="25211">V1073*S$4</f>
        <v>0</v>
      </c>
      <c r="W1074" s="47" t="s">
        <v>39</v>
      </c>
      <c r="X1074" s="40">
        <f t="shared" ref="X1074" si="25212">SUMPRODUCT(Y1068:Y1072*(X1068:X1072="PTO"))+SUMPRODUCT(Y1068:Y1072*(X1068:X1072="HOL"))</f>
        <v>0</v>
      </c>
      <c r="Y1074" s="49" t="s">
        <v>135</v>
      </c>
      <c r="Z1074" s="41">
        <f t="shared" ref="Z1074" si="25213">Z1073*W$4</f>
        <v>8</v>
      </c>
      <c r="AA1074" s="47" t="s">
        <v>39</v>
      </c>
      <c r="AB1074" s="40">
        <f t="shared" ref="AB1074" si="25214">SUMPRODUCT(AC1068:AC1072*(AB1068:AB1072="PTO"))+SUMPRODUCT(AC1068:AC1072*(AB1068:AB1072="HOL"))</f>
        <v>0</v>
      </c>
      <c r="AC1074" s="49" t="s">
        <v>135</v>
      </c>
      <c r="AD1074" s="41">
        <f t="shared" ref="AD1074" si="25215">AD1073*AA$4</f>
        <v>8</v>
      </c>
      <c r="AE1074" s="47" t="s">
        <v>39</v>
      </c>
      <c r="AF1074" s="40">
        <f t="shared" ref="AF1074" si="25216">SUMPRODUCT(AG1068:AG1072*(AF1068:AF1072="PTO"))+SUMPRODUCT(AG1068:AG1072*(AF1068:AF1072="HOL"))</f>
        <v>0</v>
      </c>
      <c r="AG1074" s="49" t="s">
        <v>135</v>
      </c>
      <c r="AH1074" s="41">
        <f t="shared" ref="AH1074" si="25217">AH1073*AE$4</f>
        <v>0</v>
      </c>
      <c r="AI1074" s="47" t="s">
        <v>39</v>
      </c>
      <c r="AJ1074" s="40">
        <f t="shared" ref="AJ1074" si="25218">SUMPRODUCT(AK1068:AK1072*(AJ1068:AJ1072="PTO"))+SUMPRODUCT(AK1068:AK1072*(AJ1068:AJ1072="HOL"))</f>
        <v>0</v>
      </c>
      <c r="AK1074" s="49" t="s">
        <v>135</v>
      </c>
      <c r="AL1074" s="41">
        <f>AL1073*AI$4</f>
        <v>8</v>
      </c>
      <c r="AM1074" s="47" t="s">
        <v>39</v>
      </c>
      <c r="AN1074" s="40">
        <f t="shared" ref="AN1074" si="25219">SUMPRODUCT(AO1068:AO1072*(AN1068:AN1072="PTO"))+SUMPRODUCT(AO1068:AO1072*(AN1068:AN1072="HOL"))</f>
        <v>0</v>
      </c>
      <c r="AO1074" s="49" t="s">
        <v>135</v>
      </c>
      <c r="AP1074" s="41">
        <f t="shared" ref="AP1074" si="25220">AP1073*AM$4</f>
        <v>8</v>
      </c>
      <c r="AQ1074" s="47" t="s">
        <v>39</v>
      </c>
      <c r="AR1074" s="40">
        <f t="shared" ref="AR1074" si="25221">SUMPRODUCT(AS1068:AS1072*(AR1068:AR1072="PTO"))+SUMPRODUCT(AS1068:AS1072*(AR1068:AR1072="HOL"))</f>
        <v>0</v>
      </c>
      <c r="AS1074" s="49" t="s">
        <v>135</v>
      </c>
      <c r="AT1074" s="41">
        <f t="shared" ref="AT1074" si="25222">AT1073*AQ$4</f>
        <v>0</v>
      </c>
      <c r="AU1074" s="47" t="s">
        <v>39</v>
      </c>
      <c r="AV1074" s="40">
        <f t="shared" ref="AV1074" si="25223">SUMPRODUCT(AW1068:AW1072*(AV1068:AV1072="PTO"))+SUMPRODUCT(AW1068:AW1072*(AV1068:AV1072="HOL"))</f>
        <v>0</v>
      </c>
      <c r="AW1074" s="49" t="s">
        <v>135</v>
      </c>
      <c r="AX1074" s="41">
        <f>AX1073*AU$4</f>
        <v>0</v>
      </c>
      <c r="AY1074" s="47" t="s">
        <v>39</v>
      </c>
      <c r="AZ1074" s="40">
        <f t="shared" ref="AZ1074" si="25224">SUMPRODUCT(BA1068:BA1072*(AZ1068:AZ1072="PTO"))+SUMPRODUCT(BA1068:BA1072*(AZ1068:AZ1072="HOL"))</f>
        <v>0</v>
      </c>
      <c r="BA1074" s="49" t="s">
        <v>135</v>
      </c>
      <c r="BB1074" s="41">
        <f>BB1073*AY$4</f>
        <v>0</v>
      </c>
      <c r="BC1074" s="47" t="s">
        <v>39</v>
      </c>
      <c r="BD1074" s="40">
        <f t="shared" ref="BD1074" si="25225">SUMPRODUCT(BE1068:BE1072*(BD1068:BD1072="PTO"))+SUMPRODUCT(BE1068:BE1072*(BD1068:BD1072="HOL"))</f>
        <v>0</v>
      </c>
      <c r="BE1074" s="49" t="s">
        <v>135</v>
      </c>
      <c r="BF1074" s="41">
        <f>BF1073*BC$4</f>
        <v>0</v>
      </c>
      <c r="BG1074" s="47" t="s">
        <v>39</v>
      </c>
      <c r="BH1074" s="40">
        <f t="shared" ref="BH1074" si="25226">SUMPRODUCT(BI1068:BI1072*(BH1068:BH1072="PTO"))+SUMPRODUCT(BI1068:BI1072*(BH1068:BH1072="HOL"))</f>
        <v>0</v>
      </c>
      <c r="BI1074" s="49" t="s">
        <v>135</v>
      </c>
      <c r="BJ1074" s="41">
        <f>BJ1073*BG$4</f>
        <v>0</v>
      </c>
      <c r="BK1074" s="47" t="s">
        <v>39</v>
      </c>
      <c r="BL1074" s="40">
        <f t="shared" ref="BL1074" si="25227">SUMPRODUCT(BM1068:BM1072*(BL1068:BL1072="PTO"))+SUMPRODUCT(BM1068:BM1072*(BL1068:BL1072="HOL"))</f>
        <v>0</v>
      </c>
      <c r="BM1074" s="49" t="s">
        <v>135</v>
      </c>
      <c r="BN1074" s="41">
        <f>BN1073*BK$4</f>
        <v>0</v>
      </c>
      <c r="BO1074" s="47" t="s">
        <v>39</v>
      </c>
      <c r="BP1074" s="40">
        <f t="shared" ref="BP1074" si="25228">SUMPRODUCT(BQ1068:BQ1072*(BP1068:BP1072="PTO"))+SUMPRODUCT(BQ1068:BQ1072*(BP1068:BP1072="HOL"))</f>
        <v>0</v>
      </c>
      <c r="BQ1074" s="49" t="s">
        <v>135</v>
      </c>
      <c r="BR1074" s="41">
        <f t="shared" ref="BR1074" si="25229">BR1073*BO$4</f>
        <v>0</v>
      </c>
      <c r="BS1074" s="47" t="s">
        <v>39</v>
      </c>
      <c r="BT1074" s="40">
        <f t="shared" ref="BT1074" si="25230">SUMPRODUCT(BU1068:BU1072*(BT1068:BT1072="PTO"))+SUMPRODUCT(BU1068:BU1072*(BT1068:BT1072="HOL"))</f>
        <v>0</v>
      </c>
      <c r="BU1074" s="49" t="s">
        <v>135</v>
      </c>
      <c r="BV1074" s="41">
        <f t="shared" ref="BV1074" si="25231">BV1073*BS$4</f>
        <v>0</v>
      </c>
      <c r="BW1074" s="47" t="s">
        <v>39</v>
      </c>
      <c r="BX1074" s="40">
        <f t="shared" ref="BX1074" si="25232">SUMPRODUCT(BY1068:BY1072*(BX1068:BX1072="PTO"))+SUMPRODUCT(BY1068:BY1072*(BX1068:BX1072="HOL"))</f>
        <v>0</v>
      </c>
      <c r="BY1074" s="49" t="s">
        <v>135</v>
      </c>
      <c r="BZ1074" s="41">
        <f t="shared" ref="BZ1074" si="25233">BZ1073*BW$4</f>
        <v>0</v>
      </c>
      <c r="CA1074" s="47" t="s">
        <v>39</v>
      </c>
      <c r="CB1074" s="40">
        <f t="shared" ref="CB1074" si="25234">SUMPRODUCT(CC1068:CC1072*(CB1068:CB1072="PTO"))+SUMPRODUCT(CC1068:CC1072*(CB1068:CB1072="HOL"))</f>
        <v>0</v>
      </c>
      <c r="CC1074" s="49" t="s">
        <v>135</v>
      </c>
      <c r="CD1074" s="41">
        <f t="shared" ref="CD1074" si="25235">CD1073*CA$4</f>
        <v>0</v>
      </c>
      <c r="CE1074" s="47" t="s">
        <v>39</v>
      </c>
      <c r="CF1074" s="40">
        <f t="shared" ref="CF1074" si="25236">SUMPRODUCT(CG1068:CG1072*(CF1068:CF1072="PTO"))+SUMPRODUCT(CG1068:CG1072*(CF1068:CF1072="HOL"))</f>
        <v>0</v>
      </c>
      <c r="CG1074" s="49" t="s">
        <v>135</v>
      </c>
      <c r="CH1074" s="41">
        <f t="shared" ref="CH1074" si="25237">CH1073*CE$4</f>
        <v>0</v>
      </c>
    </row>
    <row r="1075" spans="1:86" x14ac:dyDescent="0.25">
      <c r="A1075" s="70" t="s">
        <v>133</v>
      </c>
      <c r="B1075" s="71">
        <f t="shared" ref="B1075" ca="1" si="25238">D1075-B1076</f>
        <v>19.399999999999999</v>
      </c>
      <c r="C1075" s="72" t="s">
        <v>122</v>
      </c>
      <c r="D1075" s="71">
        <f>IFERROR(INDEX(Holidays[FTE], MATCH(Entry!E1075, Holidays[Date], 0)), 1)*8*INDEX(FTEguide[[1]:[12]], MATCH(Entry!E1076, FTEguide[Weekday], 0), IF(Entry!E1078&gt;0, Entry!E1078, MONTH(Entry!E1075)))</f>
        <v>27.4</v>
      </c>
      <c r="E1075" s="60">
        <f t="shared" si="23686"/>
        <v>43981</v>
      </c>
      <c r="F1075" s="50" t="s">
        <v>128</v>
      </c>
      <c r="G1075" s="34"/>
      <c r="H1075" s="35"/>
      <c r="I1075" s="42">
        <f t="shared" ref="I1075" si="25239">parseTime(G1075)-(H1080=INT(RIGHT($F1075, 1)))</f>
        <v>0</v>
      </c>
      <c r="J1075" s="43">
        <f t="shared" ref="J1075:J1079" si="25240">isClocked(H1075)</f>
        <v>0</v>
      </c>
      <c r="K1075" s="34"/>
      <c r="L1075" s="35"/>
      <c r="M1075" s="42">
        <f t="shared" ref="M1075" si="25241">parseTime(K1075)-(L1080=INT(RIGHT($F1075, 1)))</f>
        <v>0</v>
      </c>
      <c r="N1075" s="43">
        <f t="shared" ref="N1075:N1079" si="25242">isClocked(L1075)</f>
        <v>0</v>
      </c>
      <c r="O1075" s="34"/>
      <c r="P1075" s="35"/>
      <c r="Q1075" s="42">
        <f t="shared" ref="Q1075" si="25243">parseTime(O1075)-(P1080=INT(RIGHT($F1075, 1)))</f>
        <v>0</v>
      </c>
      <c r="R1075" s="43">
        <f t="shared" ref="R1075:R1079" si="25244">isClocked(P1075)</f>
        <v>0</v>
      </c>
      <c r="S1075" s="34"/>
      <c r="T1075" s="35"/>
      <c r="U1075" s="42">
        <f t="shared" ref="U1075" si="25245">parseTime(S1075)-(T1080=INT(RIGHT($F1075, 1)))</f>
        <v>0</v>
      </c>
      <c r="V1075" s="43">
        <f t="shared" ref="V1075:V1079" si="25246">isClocked(T1075)</f>
        <v>0</v>
      </c>
      <c r="W1075" s="34"/>
      <c r="X1075" s="35"/>
      <c r="Y1075" s="42">
        <f t="shared" ref="Y1075" si="25247">parseTime(W1075)-(X1080=INT(RIGHT($F1075, 1)))</f>
        <v>0</v>
      </c>
      <c r="Z1075" s="43">
        <f t="shared" ref="Z1075:Z1079" si="25248">isClocked(X1075)</f>
        <v>0</v>
      </c>
      <c r="AA1075" s="34"/>
      <c r="AB1075" s="35"/>
      <c r="AC1075" s="42">
        <f t="shared" ref="AC1075" si="25249">parseTime(AA1075)-(AB1080=INT(RIGHT($F1075, 1)))</f>
        <v>0</v>
      </c>
      <c r="AD1075" s="43">
        <f t="shared" ref="AD1075:AD1079" si="25250">isClocked(AB1075)</f>
        <v>0</v>
      </c>
      <c r="AE1075" s="34"/>
      <c r="AF1075" s="35"/>
      <c r="AG1075" s="42">
        <f t="shared" ref="AG1075" si="25251">parseTime(AE1075)-(AF1080=INT(RIGHT($F1075, 1)))</f>
        <v>0</v>
      </c>
      <c r="AH1075" s="43">
        <f t="shared" ref="AH1075:AH1079" si="25252">isClocked(AF1075)</f>
        <v>0</v>
      </c>
      <c r="AI1075" s="34" t="s">
        <v>136</v>
      </c>
      <c r="AJ1075" s="35" t="s">
        <v>23</v>
      </c>
      <c r="AK1075" s="42">
        <f>parseTime(AI1075)-(AJ1080=INT(RIGHT($F1075, 1)))</f>
        <v>8</v>
      </c>
      <c r="AL1075" s="43">
        <f t="shared" ref="AL1075:AL1079" si="25253">isClocked(AJ1075)</f>
        <v>1</v>
      </c>
      <c r="AM1075" s="34"/>
      <c r="AN1075" s="35"/>
      <c r="AO1075" s="42">
        <f t="shared" ref="AO1075" si="25254">parseTime(AM1075)-(AN1080=INT(RIGHT($F1075, 1)))</f>
        <v>0</v>
      </c>
      <c r="AP1075" s="43">
        <f t="shared" ref="AP1075:AP1079" si="25255">isClocked(AN1075)</f>
        <v>0</v>
      </c>
      <c r="AQ1075" s="34"/>
      <c r="AR1075" s="35"/>
      <c r="AS1075" s="42">
        <f t="shared" ref="AS1075" si="25256">parseTime(AQ1075)-(AR1080=INT(RIGHT($F1075, 1)))</f>
        <v>0</v>
      </c>
      <c r="AT1075" s="43">
        <f t="shared" ref="AT1075:AT1079" si="25257">isClocked(AR1075)</f>
        <v>0</v>
      </c>
      <c r="AU1075" s="34"/>
      <c r="AV1075" s="35"/>
      <c r="AW1075" s="42">
        <f>parseTime(AU1075)-(AV1080=INT(RIGHT($F1075, 1)))</f>
        <v>0</v>
      </c>
      <c r="AX1075" s="43">
        <f t="shared" ref="AX1075:AX1079" si="25258">isClocked(AV1075)</f>
        <v>0</v>
      </c>
      <c r="AY1075" s="34"/>
      <c r="AZ1075" s="35"/>
      <c r="BA1075" s="42">
        <f>parseTime(AY1075)-(AZ1080=INT(RIGHT($F1075, 1)))</f>
        <v>0</v>
      </c>
      <c r="BB1075" s="43">
        <f t="shared" ref="BB1075:BB1079" si="25259">isClocked(AZ1075)</f>
        <v>0</v>
      </c>
      <c r="BC1075" s="34"/>
      <c r="BD1075" s="35"/>
      <c r="BE1075" s="42">
        <f>parseTime(BC1075)-(BD1080=INT(RIGHT($F1075, 1)))</f>
        <v>0</v>
      </c>
      <c r="BF1075" s="43">
        <f t="shared" ref="BF1075:BF1079" si="25260">isClocked(BD1075)</f>
        <v>0</v>
      </c>
      <c r="BG1075" s="34"/>
      <c r="BH1075" s="35"/>
      <c r="BI1075" s="42">
        <f>parseTime(BG1075)-(BH1080=INT(RIGHT($F1075, 1)))</f>
        <v>0</v>
      </c>
      <c r="BJ1075" s="43">
        <f t="shared" ref="BJ1075:BJ1079" si="25261">isClocked(BH1075)</f>
        <v>0</v>
      </c>
      <c r="BK1075" s="34"/>
      <c r="BL1075" s="35"/>
      <c r="BM1075" s="42">
        <f>parseTime(BK1075)-(BL1080=INT(RIGHT($F1075, 1)))</f>
        <v>0</v>
      </c>
      <c r="BN1075" s="43">
        <f t="shared" ref="BN1075:BN1079" si="25262">isClocked(BL1075)</f>
        <v>0</v>
      </c>
      <c r="BO1075" s="34"/>
      <c r="BP1075" s="35"/>
      <c r="BQ1075" s="42">
        <f t="shared" ref="BQ1075" si="25263">parseTime(BO1075)-(BP1080=INT(RIGHT($F1075, 1)))</f>
        <v>0</v>
      </c>
      <c r="BR1075" s="43">
        <f t="shared" ref="BR1075:BR1079" si="25264">isClocked(BP1075)</f>
        <v>0</v>
      </c>
      <c r="BS1075" s="34"/>
      <c r="BT1075" s="35"/>
      <c r="BU1075" s="42">
        <f t="shared" ref="BU1075" si="25265">parseTime(BS1075)-(BT1080=INT(RIGHT($F1075, 1)))</f>
        <v>0</v>
      </c>
      <c r="BV1075" s="43">
        <f t="shared" ref="BV1075:BV1079" si="25266">isClocked(BT1075)</f>
        <v>0</v>
      </c>
      <c r="BW1075" s="34"/>
      <c r="BX1075" s="35"/>
      <c r="BY1075" s="42">
        <f t="shared" ref="BY1075" si="25267">parseTime(BW1075)-(BX1080=INT(RIGHT($F1075, 1)))</f>
        <v>0</v>
      </c>
      <c r="BZ1075" s="43">
        <f t="shared" ref="BZ1075:BZ1079" si="25268">isClocked(BX1075)</f>
        <v>0</v>
      </c>
      <c r="CA1075" s="34"/>
      <c r="CB1075" s="35"/>
      <c r="CC1075" s="42">
        <f t="shared" ref="CC1075" si="25269">parseTime(CA1075)-(CB1080=INT(RIGHT($F1075, 1)))</f>
        <v>0</v>
      </c>
      <c r="CD1075" s="43">
        <f t="shared" ref="CD1075:CD1079" si="25270">isClocked(CB1075)</f>
        <v>0</v>
      </c>
      <c r="CE1075" s="34"/>
      <c r="CF1075" s="35"/>
      <c r="CG1075" s="42">
        <f t="shared" ref="CG1075" si="25271">parseTime(CE1075)-(CF1080=INT(RIGHT($F1075, 1)))</f>
        <v>0</v>
      </c>
      <c r="CH1075" s="43">
        <f t="shared" ref="CH1075:CH1079" si="25272">isClocked(CF1075)</f>
        <v>0</v>
      </c>
    </row>
    <row r="1076" spans="1:86" x14ac:dyDescent="0.25">
      <c r="A1076" s="56" t="s">
        <v>0</v>
      </c>
      <c r="B1076" s="57">
        <f t="shared" ca="1" si="24927"/>
        <v>8</v>
      </c>
      <c r="C1076" s="14" t="s">
        <v>252</v>
      </c>
      <c r="D1076" s="14">
        <f t="shared" si="24410"/>
        <v>9.5</v>
      </c>
      <c r="E1076" s="55" t="str">
        <f t="shared" si="24928"/>
        <v>Saturday</v>
      </c>
      <c r="F1076" s="51" t="s">
        <v>129</v>
      </c>
      <c r="G1076" s="36"/>
      <c r="H1076" s="37"/>
      <c r="I1076" s="44">
        <f t="shared" ref="I1076" si="25273">parseTime(G1076)-(H1080=INT(RIGHT($F1076, 1)))</f>
        <v>0</v>
      </c>
      <c r="J1076" s="45">
        <f t="shared" si="25240"/>
        <v>0</v>
      </c>
      <c r="K1076" s="36"/>
      <c r="L1076" s="37"/>
      <c r="M1076" s="44">
        <f t="shared" ref="M1076" si="25274">parseTime(K1076)-(L1080=INT(RIGHT($F1076, 1)))</f>
        <v>0</v>
      </c>
      <c r="N1076" s="45">
        <f t="shared" si="25242"/>
        <v>0</v>
      </c>
      <c r="O1076" s="36"/>
      <c r="P1076" s="37"/>
      <c r="Q1076" s="44">
        <f t="shared" ref="Q1076" si="25275">parseTime(O1076)-(P1080=INT(RIGHT($F1076, 1)))</f>
        <v>0</v>
      </c>
      <c r="R1076" s="45">
        <f t="shared" si="25244"/>
        <v>0</v>
      </c>
      <c r="S1076" s="36"/>
      <c r="T1076" s="37"/>
      <c r="U1076" s="44">
        <f t="shared" ref="U1076" si="25276">parseTime(S1076)-(T1080=INT(RIGHT($F1076, 1)))</f>
        <v>0</v>
      </c>
      <c r="V1076" s="45">
        <f t="shared" si="25246"/>
        <v>0</v>
      </c>
      <c r="W1076" s="36"/>
      <c r="X1076" s="37"/>
      <c r="Y1076" s="44">
        <f t="shared" ref="Y1076" si="25277">parseTime(W1076)-(X1080=INT(RIGHT($F1076, 1)))</f>
        <v>0</v>
      </c>
      <c r="Z1076" s="45">
        <f t="shared" si="25248"/>
        <v>0</v>
      </c>
      <c r="AA1076" s="36"/>
      <c r="AB1076" s="37"/>
      <c r="AC1076" s="44">
        <f t="shared" ref="AC1076" si="25278">parseTime(AA1076)-(AB1080=INT(RIGHT($F1076, 1)))</f>
        <v>0</v>
      </c>
      <c r="AD1076" s="45">
        <f t="shared" si="25250"/>
        <v>0</v>
      </c>
      <c r="AE1076" s="36"/>
      <c r="AF1076" s="37"/>
      <c r="AG1076" s="44">
        <f t="shared" ref="AG1076" si="25279">parseTime(AE1076)-(AF1080=INT(RIGHT($F1076, 1)))</f>
        <v>0</v>
      </c>
      <c r="AH1076" s="45">
        <f t="shared" si="25252"/>
        <v>0</v>
      </c>
      <c r="AI1076" s="36"/>
      <c r="AJ1076" s="37"/>
      <c r="AK1076" s="44">
        <f>parseTime(AI1076)-(AJ1080=INT(RIGHT($F1076, 1)))</f>
        <v>0</v>
      </c>
      <c r="AL1076" s="45">
        <f t="shared" si="25253"/>
        <v>0</v>
      </c>
      <c r="AM1076" s="36"/>
      <c r="AN1076" s="37"/>
      <c r="AO1076" s="44">
        <f t="shared" ref="AO1076" si="25280">parseTime(AM1076)-(AN1080=INT(RIGHT($F1076, 1)))</f>
        <v>0</v>
      </c>
      <c r="AP1076" s="45">
        <f t="shared" si="25255"/>
        <v>0</v>
      </c>
      <c r="AQ1076" s="36"/>
      <c r="AR1076" s="37"/>
      <c r="AS1076" s="44">
        <f t="shared" ref="AS1076" si="25281">parseTime(AQ1076)-(AR1080=INT(RIGHT($F1076, 1)))</f>
        <v>0</v>
      </c>
      <c r="AT1076" s="45">
        <f t="shared" si="25257"/>
        <v>0</v>
      </c>
      <c r="AU1076" s="36"/>
      <c r="AV1076" s="37"/>
      <c r="AW1076" s="44">
        <f>parseTime(AU1076)-(AV1080=INT(RIGHT($F1076, 1)))</f>
        <v>0</v>
      </c>
      <c r="AX1076" s="45">
        <f t="shared" si="25258"/>
        <v>0</v>
      </c>
      <c r="AY1076" s="36"/>
      <c r="AZ1076" s="37"/>
      <c r="BA1076" s="44">
        <f>parseTime(AY1076)-(AZ1080=INT(RIGHT($F1076, 1)))</f>
        <v>0</v>
      </c>
      <c r="BB1076" s="45">
        <f t="shared" si="25259"/>
        <v>0</v>
      </c>
      <c r="BC1076" s="36"/>
      <c r="BD1076" s="37"/>
      <c r="BE1076" s="44">
        <f>parseTime(BC1076)-(BD1080=INT(RIGHT($F1076, 1)))</f>
        <v>0</v>
      </c>
      <c r="BF1076" s="45">
        <f t="shared" si="25260"/>
        <v>0</v>
      </c>
      <c r="BG1076" s="36"/>
      <c r="BH1076" s="37"/>
      <c r="BI1076" s="44">
        <f>parseTime(BG1076)-(BH1080=INT(RIGHT($F1076, 1)))</f>
        <v>0</v>
      </c>
      <c r="BJ1076" s="45">
        <f t="shared" si="25261"/>
        <v>0</v>
      </c>
      <c r="BK1076" s="36"/>
      <c r="BL1076" s="37"/>
      <c r="BM1076" s="44">
        <f>parseTime(BK1076)-(BL1080=INT(RIGHT($F1076, 1)))</f>
        <v>0</v>
      </c>
      <c r="BN1076" s="45">
        <f t="shared" si="25262"/>
        <v>0</v>
      </c>
      <c r="BO1076" s="36"/>
      <c r="BP1076" s="37"/>
      <c r="BQ1076" s="44">
        <f t="shared" ref="BQ1076" si="25282">parseTime(BO1076)-(BP1080=INT(RIGHT($F1076, 1)))</f>
        <v>0</v>
      </c>
      <c r="BR1076" s="45">
        <f t="shared" si="25264"/>
        <v>0</v>
      </c>
      <c r="BS1076" s="36"/>
      <c r="BT1076" s="37"/>
      <c r="BU1076" s="44">
        <f t="shared" ref="BU1076" si="25283">parseTime(BS1076)-(BT1080=INT(RIGHT($F1076, 1)))</f>
        <v>0</v>
      </c>
      <c r="BV1076" s="45">
        <f t="shared" si="25266"/>
        <v>0</v>
      </c>
      <c r="BW1076" s="36"/>
      <c r="BX1076" s="37"/>
      <c r="BY1076" s="44">
        <f t="shared" ref="BY1076" si="25284">parseTime(BW1076)-(BX1080=INT(RIGHT($F1076, 1)))</f>
        <v>0</v>
      </c>
      <c r="BZ1076" s="45">
        <f t="shared" si="25268"/>
        <v>0</v>
      </c>
      <c r="CA1076" s="36"/>
      <c r="CB1076" s="37"/>
      <c r="CC1076" s="44">
        <f t="shared" ref="CC1076" si="25285">parseTime(CA1076)-(CB1080=INT(RIGHT($F1076, 1)))</f>
        <v>0</v>
      </c>
      <c r="CD1076" s="45">
        <f t="shared" si="25270"/>
        <v>0</v>
      </c>
      <c r="CE1076" s="36"/>
      <c r="CF1076" s="37"/>
      <c r="CG1076" s="44">
        <f t="shared" ref="CG1076" si="25286">parseTime(CE1076)-(CF1080=INT(RIGHT($F1076, 1)))</f>
        <v>0</v>
      </c>
      <c r="CH1076" s="45">
        <f t="shared" si="25272"/>
        <v>0</v>
      </c>
    </row>
    <row r="1077" spans="1:86" x14ac:dyDescent="0.25">
      <c r="A1077" s="56" t="s">
        <v>117</v>
      </c>
      <c r="B1077" s="57">
        <f t="shared" ref="B1077" ca="1" si="25287">roleHours(G1075:CH1081, "MFD")</f>
        <v>8</v>
      </c>
      <c r="C1077" s="14">
        <f t="shared" ref="C1077:C1080" ca="1" si="25288">B1077/8</f>
        <v>1</v>
      </c>
      <c r="D1077" s="14">
        <f t="shared" ref="D1077" ca="1" si="25289">B1076-D1076</f>
        <v>-1.5</v>
      </c>
      <c r="E1077" s="20" t="s">
        <v>127</v>
      </c>
      <c r="F1077" s="51" t="s">
        <v>130</v>
      </c>
      <c r="G1077" s="36"/>
      <c r="H1077" s="37"/>
      <c r="I1077" s="44">
        <f t="shared" ref="I1077" si="25290">parseTime(G1077)-(H1080=INT(RIGHT($F1077, 1)))</f>
        <v>0</v>
      </c>
      <c r="J1077" s="45">
        <f t="shared" si="25240"/>
        <v>0</v>
      </c>
      <c r="K1077" s="36"/>
      <c r="L1077" s="37"/>
      <c r="M1077" s="44">
        <f t="shared" ref="M1077" si="25291">parseTime(K1077)-(L1080=INT(RIGHT($F1077, 1)))</f>
        <v>0</v>
      </c>
      <c r="N1077" s="45">
        <f t="shared" si="25242"/>
        <v>0</v>
      </c>
      <c r="O1077" s="36"/>
      <c r="P1077" s="37"/>
      <c r="Q1077" s="44">
        <f t="shared" ref="Q1077" si="25292">parseTime(O1077)-(P1080=INT(RIGHT($F1077, 1)))</f>
        <v>0</v>
      </c>
      <c r="R1077" s="45">
        <f t="shared" si="25244"/>
        <v>0</v>
      </c>
      <c r="S1077" s="36"/>
      <c r="T1077" s="37"/>
      <c r="U1077" s="44">
        <f t="shared" ref="U1077" si="25293">parseTime(S1077)-(T1080=INT(RIGHT($F1077, 1)))</f>
        <v>0</v>
      </c>
      <c r="V1077" s="45">
        <f t="shared" si="25246"/>
        <v>0</v>
      </c>
      <c r="W1077" s="36"/>
      <c r="X1077" s="37"/>
      <c r="Y1077" s="44">
        <f t="shared" ref="Y1077" si="25294">parseTime(W1077)-(X1080=INT(RIGHT($F1077, 1)))</f>
        <v>0</v>
      </c>
      <c r="Z1077" s="45">
        <f t="shared" si="25248"/>
        <v>0</v>
      </c>
      <c r="AA1077" s="36"/>
      <c r="AB1077" s="37"/>
      <c r="AC1077" s="44">
        <f t="shared" ref="AC1077" si="25295">parseTime(AA1077)-(AB1080=INT(RIGHT($F1077, 1)))</f>
        <v>0</v>
      </c>
      <c r="AD1077" s="45">
        <f t="shared" si="25250"/>
        <v>0</v>
      </c>
      <c r="AE1077" s="36"/>
      <c r="AF1077" s="37"/>
      <c r="AG1077" s="44">
        <f t="shared" ref="AG1077" si="25296">parseTime(AE1077)-(AF1080=INT(RIGHT($F1077, 1)))</f>
        <v>0</v>
      </c>
      <c r="AH1077" s="45">
        <f t="shared" si="25252"/>
        <v>0</v>
      </c>
      <c r="AI1077" s="36"/>
      <c r="AJ1077" s="37"/>
      <c r="AK1077" s="44">
        <f>parseTime(AI1077)-(AJ1080=INT(RIGHT($F1077, 1)))</f>
        <v>0</v>
      </c>
      <c r="AL1077" s="45">
        <f t="shared" si="25253"/>
        <v>0</v>
      </c>
      <c r="AM1077" s="36"/>
      <c r="AN1077" s="37"/>
      <c r="AO1077" s="44">
        <f t="shared" ref="AO1077" si="25297">parseTime(AM1077)-(AN1080=INT(RIGHT($F1077, 1)))</f>
        <v>0</v>
      </c>
      <c r="AP1077" s="45">
        <f t="shared" si="25255"/>
        <v>0</v>
      </c>
      <c r="AQ1077" s="36"/>
      <c r="AR1077" s="37"/>
      <c r="AS1077" s="44">
        <f t="shared" ref="AS1077" si="25298">parseTime(AQ1077)-(AR1080=INT(RIGHT($F1077, 1)))</f>
        <v>0</v>
      </c>
      <c r="AT1077" s="45">
        <f t="shared" si="25257"/>
        <v>0</v>
      </c>
      <c r="AU1077" s="36"/>
      <c r="AV1077" s="37"/>
      <c r="AW1077" s="44">
        <f>parseTime(AU1077)-(AV1080=INT(RIGHT($F1077, 1)))</f>
        <v>0</v>
      </c>
      <c r="AX1077" s="45">
        <f t="shared" si="25258"/>
        <v>0</v>
      </c>
      <c r="AY1077" s="36"/>
      <c r="AZ1077" s="37"/>
      <c r="BA1077" s="44">
        <f>parseTime(AY1077)-(AZ1080=INT(RIGHT($F1077, 1)))</f>
        <v>0</v>
      </c>
      <c r="BB1077" s="45">
        <f t="shared" si="25259"/>
        <v>0</v>
      </c>
      <c r="BC1077" s="36"/>
      <c r="BD1077" s="37"/>
      <c r="BE1077" s="44">
        <f>parseTime(BC1077)-(BD1080=INT(RIGHT($F1077, 1)))</f>
        <v>0</v>
      </c>
      <c r="BF1077" s="45">
        <f t="shared" si="25260"/>
        <v>0</v>
      </c>
      <c r="BG1077" s="36"/>
      <c r="BH1077" s="37"/>
      <c r="BI1077" s="44">
        <f>parseTime(BG1077)-(BH1080=INT(RIGHT($F1077, 1)))</f>
        <v>0</v>
      </c>
      <c r="BJ1077" s="45">
        <f t="shared" si="25261"/>
        <v>0</v>
      </c>
      <c r="BK1077" s="36"/>
      <c r="BL1077" s="37"/>
      <c r="BM1077" s="44">
        <f>parseTime(BK1077)-(BL1080=INT(RIGHT($F1077, 1)))</f>
        <v>0</v>
      </c>
      <c r="BN1077" s="45">
        <f t="shared" si="25262"/>
        <v>0</v>
      </c>
      <c r="BO1077" s="36"/>
      <c r="BP1077" s="37"/>
      <c r="BQ1077" s="44">
        <f t="shared" ref="BQ1077" si="25299">parseTime(BO1077)-(BP1080=INT(RIGHT($F1077, 1)))</f>
        <v>0</v>
      </c>
      <c r="BR1077" s="45">
        <f t="shared" si="25264"/>
        <v>0</v>
      </c>
      <c r="BS1077" s="36"/>
      <c r="BT1077" s="37"/>
      <c r="BU1077" s="44">
        <f t="shared" ref="BU1077" si="25300">parseTime(BS1077)-(BT1080=INT(RIGHT($F1077, 1)))</f>
        <v>0</v>
      </c>
      <c r="BV1077" s="45">
        <f t="shared" si="25266"/>
        <v>0</v>
      </c>
      <c r="BW1077" s="36"/>
      <c r="BX1077" s="37"/>
      <c r="BY1077" s="44">
        <f t="shared" ref="BY1077" si="25301">parseTime(BW1077)-(BX1080=INT(RIGHT($F1077, 1)))</f>
        <v>0</v>
      </c>
      <c r="BZ1077" s="45">
        <f t="shared" si="25268"/>
        <v>0</v>
      </c>
      <c r="CA1077" s="36"/>
      <c r="CB1077" s="37"/>
      <c r="CC1077" s="44">
        <f t="shared" ref="CC1077" si="25302">parseTime(CA1077)-(CB1080=INT(RIGHT($F1077, 1)))</f>
        <v>0</v>
      </c>
      <c r="CD1077" s="45">
        <f t="shared" si="25270"/>
        <v>0</v>
      </c>
      <c r="CE1077" s="36"/>
      <c r="CF1077" s="37"/>
      <c r="CG1077" s="44">
        <f t="shared" ref="CG1077" si="25303">parseTime(CE1077)-(CF1080=INT(RIGHT($F1077, 1)))</f>
        <v>0</v>
      </c>
      <c r="CH1077" s="45">
        <f t="shared" si="25272"/>
        <v>0</v>
      </c>
    </row>
    <row r="1078" spans="1:86" x14ac:dyDescent="0.25">
      <c r="A1078" s="56"/>
      <c r="B1078" s="57"/>
      <c r="C1078" s="14">
        <f t="shared" si="25288"/>
        <v>0</v>
      </c>
      <c r="D1078" s="14" t="s">
        <v>259</v>
      </c>
      <c r="E1078" s="20">
        <v>1</v>
      </c>
      <c r="F1078" s="51" t="s">
        <v>131</v>
      </c>
      <c r="G1078" s="36"/>
      <c r="H1078" s="37"/>
      <c r="I1078" s="44">
        <f t="shared" ref="I1078" si="25304">parseTime(G1078)-(H1080=INT(RIGHT($F1078, 1)))</f>
        <v>0</v>
      </c>
      <c r="J1078" s="45">
        <f t="shared" si="25240"/>
        <v>0</v>
      </c>
      <c r="K1078" s="36"/>
      <c r="L1078" s="37"/>
      <c r="M1078" s="44">
        <f t="shared" ref="M1078" si="25305">parseTime(K1078)-(L1080=INT(RIGHT($F1078, 1)))</f>
        <v>0</v>
      </c>
      <c r="N1078" s="45">
        <f t="shared" si="25242"/>
        <v>0</v>
      </c>
      <c r="O1078" s="36"/>
      <c r="P1078" s="37"/>
      <c r="Q1078" s="44">
        <f t="shared" ref="Q1078" si="25306">parseTime(O1078)-(P1080=INT(RIGHT($F1078, 1)))</f>
        <v>0</v>
      </c>
      <c r="R1078" s="45">
        <f t="shared" si="25244"/>
        <v>0</v>
      </c>
      <c r="S1078" s="36"/>
      <c r="T1078" s="37"/>
      <c r="U1078" s="44">
        <f t="shared" ref="U1078" si="25307">parseTime(S1078)-(T1080=INT(RIGHT($F1078, 1)))</f>
        <v>0</v>
      </c>
      <c r="V1078" s="45">
        <f t="shared" si="25246"/>
        <v>0</v>
      </c>
      <c r="W1078" s="36"/>
      <c r="X1078" s="37"/>
      <c r="Y1078" s="44">
        <f t="shared" ref="Y1078" si="25308">parseTime(W1078)-(X1080=INT(RIGHT($F1078, 1)))</f>
        <v>0</v>
      </c>
      <c r="Z1078" s="45">
        <f t="shared" si="25248"/>
        <v>0</v>
      </c>
      <c r="AA1078" s="36"/>
      <c r="AB1078" s="37"/>
      <c r="AC1078" s="44">
        <f t="shared" ref="AC1078" si="25309">parseTime(AA1078)-(AB1080=INT(RIGHT($F1078, 1)))</f>
        <v>0</v>
      </c>
      <c r="AD1078" s="45">
        <f t="shared" si="25250"/>
        <v>0</v>
      </c>
      <c r="AE1078" s="36"/>
      <c r="AF1078" s="37"/>
      <c r="AG1078" s="44">
        <f t="shared" ref="AG1078" si="25310">parseTime(AE1078)-(AF1080=INT(RIGHT($F1078, 1)))</f>
        <v>0</v>
      </c>
      <c r="AH1078" s="45">
        <f t="shared" si="25252"/>
        <v>0</v>
      </c>
      <c r="AI1078" s="36"/>
      <c r="AJ1078" s="37"/>
      <c r="AK1078" s="44">
        <f>parseTime(AI1078)-(AJ1080=INT(RIGHT($F1078, 1)))</f>
        <v>0</v>
      </c>
      <c r="AL1078" s="45">
        <f t="shared" si="25253"/>
        <v>0</v>
      </c>
      <c r="AM1078" s="36"/>
      <c r="AN1078" s="37"/>
      <c r="AO1078" s="44">
        <f t="shared" ref="AO1078" si="25311">parseTime(AM1078)-(AN1080=INT(RIGHT($F1078, 1)))</f>
        <v>0</v>
      </c>
      <c r="AP1078" s="45">
        <f t="shared" si="25255"/>
        <v>0</v>
      </c>
      <c r="AQ1078" s="36"/>
      <c r="AR1078" s="37"/>
      <c r="AS1078" s="44">
        <f t="shared" ref="AS1078" si="25312">parseTime(AQ1078)-(AR1080=INT(RIGHT($F1078, 1)))</f>
        <v>0</v>
      </c>
      <c r="AT1078" s="45">
        <f t="shared" si="25257"/>
        <v>0</v>
      </c>
      <c r="AU1078" s="36"/>
      <c r="AV1078" s="37"/>
      <c r="AW1078" s="44">
        <f>parseTime(AU1078)-(AV1080=INT(RIGHT($F1078, 1)))</f>
        <v>0</v>
      </c>
      <c r="AX1078" s="45">
        <f t="shared" si="25258"/>
        <v>0</v>
      </c>
      <c r="AY1078" s="36"/>
      <c r="AZ1078" s="37"/>
      <c r="BA1078" s="44">
        <f>parseTime(AY1078)-(AZ1080=INT(RIGHT($F1078, 1)))</f>
        <v>0</v>
      </c>
      <c r="BB1078" s="45">
        <f t="shared" si="25259"/>
        <v>0</v>
      </c>
      <c r="BC1078" s="36"/>
      <c r="BD1078" s="37"/>
      <c r="BE1078" s="44">
        <f>parseTime(BC1078)-(BD1080=INT(RIGHT($F1078, 1)))</f>
        <v>0</v>
      </c>
      <c r="BF1078" s="45">
        <f t="shared" si="25260"/>
        <v>0</v>
      </c>
      <c r="BG1078" s="36"/>
      <c r="BH1078" s="37"/>
      <c r="BI1078" s="44">
        <f>parseTime(BG1078)-(BH1080=INT(RIGHT($F1078, 1)))</f>
        <v>0</v>
      </c>
      <c r="BJ1078" s="45">
        <f t="shared" si="25261"/>
        <v>0</v>
      </c>
      <c r="BK1078" s="36"/>
      <c r="BL1078" s="37"/>
      <c r="BM1078" s="44">
        <f>parseTime(BK1078)-(BL1080=INT(RIGHT($F1078, 1)))</f>
        <v>0</v>
      </c>
      <c r="BN1078" s="45">
        <f t="shared" si="25262"/>
        <v>0</v>
      </c>
      <c r="BO1078" s="36"/>
      <c r="BP1078" s="37"/>
      <c r="BQ1078" s="44">
        <f t="shared" ref="BQ1078" si="25313">parseTime(BO1078)-(BP1080=INT(RIGHT($F1078, 1)))</f>
        <v>0</v>
      </c>
      <c r="BR1078" s="45">
        <f t="shared" si="25264"/>
        <v>0</v>
      </c>
      <c r="BS1078" s="36"/>
      <c r="BT1078" s="37"/>
      <c r="BU1078" s="44">
        <f t="shared" ref="BU1078" si="25314">parseTime(BS1078)-(BT1080=INT(RIGHT($F1078, 1)))</f>
        <v>0</v>
      </c>
      <c r="BV1078" s="45">
        <f t="shared" si="25266"/>
        <v>0</v>
      </c>
      <c r="BW1078" s="36"/>
      <c r="BX1078" s="37"/>
      <c r="BY1078" s="44">
        <f t="shared" ref="BY1078" si="25315">parseTime(BW1078)-(BX1080=INT(RIGHT($F1078, 1)))</f>
        <v>0</v>
      </c>
      <c r="BZ1078" s="45">
        <f t="shared" si="25268"/>
        <v>0</v>
      </c>
      <c r="CA1078" s="36"/>
      <c r="CB1078" s="37"/>
      <c r="CC1078" s="44">
        <f t="shared" ref="CC1078" si="25316">parseTime(CA1078)-(CB1080=INT(RIGHT($F1078, 1)))</f>
        <v>0</v>
      </c>
      <c r="CD1078" s="45">
        <f t="shared" si="25270"/>
        <v>0</v>
      </c>
      <c r="CE1078" s="36"/>
      <c r="CF1078" s="37"/>
      <c r="CG1078" s="44">
        <f t="shared" ref="CG1078" si="25317">parseTime(CE1078)-(CF1080=INT(RIGHT($F1078, 1)))</f>
        <v>0</v>
      </c>
      <c r="CH1078" s="45">
        <f t="shared" si="25272"/>
        <v>0</v>
      </c>
    </row>
    <row r="1079" spans="1:86" x14ac:dyDescent="0.25">
      <c r="A1079" s="56" t="s">
        <v>119</v>
      </c>
      <c r="B1079" s="57">
        <f t="shared" ref="B1079" ca="1" si="25318">roleHours(G1075:CH1081, "MCC")</f>
        <v>0</v>
      </c>
      <c r="C1079" s="14">
        <f t="shared" ca="1" si="25288"/>
        <v>0</v>
      </c>
      <c r="D1079" s="14" t="s">
        <v>260</v>
      </c>
      <c r="E1079" s="20">
        <v>0.75</v>
      </c>
      <c r="F1079" s="51" t="s">
        <v>132</v>
      </c>
      <c r="G1079" s="36"/>
      <c r="H1079" s="37"/>
      <c r="I1079" s="44">
        <f t="shared" ref="I1079" si="25319">parseTime(G1079)-(H1080=INT(RIGHT($F1079, 1)))</f>
        <v>0</v>
      </c>
      <c r="J1079" s="45">
        <f t="shared" si="25240"/>
        <v>0</v>
      </c>
      <c r="K1079" s="36"/>
      <c r="L1079" s="37"/>
      <c r="M1079" s="44">
        <f t="shared" ref="M1079" si="25320">parseTime(K1079)-(L1080=INT(RIGHT($F1079, 1)))</f>
        <v>0</v>
      </c>
      <c r="N1079" s="45">
        <f t="shared" si="25242"/>
        <v>0</v>
      </c>
      <c r="O1079" s="36"/>
      <c r="P1079" s="37"/>
      <c r="Q1079" s="44">
        <f t="shared" ref="Q1079" si="25321">parseTime(O1079)-(P1080=INT(RIGHT($F1079, 1)))</f>
        <v>0</v>
      </c>
      <c r="R1079" s="45">
        <f t="shared" si="25244"/>
        <v>0</v>
      </c>
      <c r="S1079" s="36"/>
      <c r="T1079" s="37"/>
      <c r="U1079" s="44">
        <f t="shared" ref="U1079" si="25322">parseTime(S1079)-(T1080=INT(RIGHT($F1079, 1)))</f>
        <v>0</v>
      </c>
      <c r="V1079" s="45">
        <f t="shared" si="25246"/>
        <v>0</v>
      </c>
      <c r="W1079" s="36"/>
      <c r="X1079" s="37"/>
      <c r="Y1079" s="44">
        <f t="shared" ref="Y1079" si="25323">parseTime(W1079)-(X1080=INT(RIGHT($F1079, 1)))</f>
        <v>0</v>
      </c>
      <c r="Z1079" s="45">
        <f t="shared" si="25248"/>
        <v>0</v>
      </c>
      <c r="AA1079" s="36"/>
      <c r="AB1079" s="37"/>
      <c r="AC1079" s="44">
        <f t="shared" ref="AC1079" si="25324">parseTime(AA1079)-(AB1080=INT(RIGHT($F1079, 1)))</f>
        <v>0</v>
      </c>
      <c r="AD1079" s="45">
        <f t="shared" si="25250"/>
        <v>0</v>
      </c>
      <c r="AE1079" s="36"/>
      <c r="AF1079" s="37"/>
      <c r="AG1079" s="44">
        <f t="shared" ref="AG1079" si="25325">parseTime(AE1079)-(AF1080=INT(RIGHT($F1079, 1)))</f>
        <v>0</v>
      </c>
      <c r="AH1079" s="45">
        <f t="shared" si="25252"/>
        <v>0</v>
      </c>
      <c r="AI1079" s="36"/>
      <c r="AJ1079" s="37"/>
      <c r="AK1079" s="44">
        <f>parseTime(AI1079)-(AJ1080=INT(RIGHT($F1079, 1)))</f>
        <v>0</v>
      </c>
      <c r="AL1079" s="45">
        <f t="shared" si="25253"/>
        <v>0</v>
      </c>
      <c r="AM1079" s="36"/>
      <c r="AN1079" s="37"/>
      <c r="AO1079" s="44">
        <f t="shared" ref="AO1079" si="25326">parseTime(AM1079)-(AN1080=INT(RIGHT($F1079, 1)))</f>
        <v>0</v>
      </c>
      <c r="AP1079" s="45">
        <f t="shared" si="25255"/>
        <v>0</v>
      </c>
      <c r="AQ1079" s="36"/>
      <c r="AR1079" s="37"/>
      <c r="AS1079" s="44">
        <f t="shared" ref="AS1079" si="25327">parseTime(AQ1079)-(AR1080=INT(RIGHT($F1079, 1)))</f>
        <v>0</v>
      </c>
      <c r="AT1079" s="45">
        <f t="shared" si="25257"/>
        <v>0</v>
      </c>
      <c r="AU1079" s="36"/>
      <c r="AV1079" s="37"/>
      <c r="AW1079" s="44">
        <f>parseTime(AU1079)-(AV1080=INT(RIGHT($F1079, 1)))</f>
        <v>0</v>
      </c>
      <c r="AX1079" s="45">
        <f t="shared" si="25258"/>
        <v>0</v>
      </c>
      <c r="AY1079" s="36"/>
      <c r="AZ1079" s="37"/>
      <c r="BA1079" s="44">
        <f>parseTime(AY1079)-(AZ1080=INT(RIGHT($F1079, 1)))</f>
        <v>0</v>
      </c>
      <c r="BB1079" s="45">
        <f t="shared" si="25259"/>
        <v>0</v>
      </c>
      <c r="BC1079" s="36"/>
      <c r="BD1079" s="37"/>
      <c r="BE1079" s="44">
        <f>parseTime(BC1079)-(BD1080=INT(RIGHT($F1079, 1)))</f>
        <v>0</v>
      </c>
      <c r="BF1079" s="45">
        <f t="shared" si="25260"/>
        <v>0</v>
      </c>
      <c r="BG1079" s="36"/>
      <c r="BH1079" s="37"/>
      <c r="BI1079" s="44">
        <f>parseTime(BG1079)-(BH1080=INT(RIGHT($F1079, 1)))</f>
        <v>0</v>
      </c>
      <c r="BJ1079" s="45">
        <f t="shared" si="25261"/>
        <v>0</v>
      </c>
      <c r="BK1079" s="36"/>
      <c r="BL1079" s="37"/>
      <c r="BM1079" s="44">
        <f>parseTime(BK1079)-(BL1080=INT(RIGHT($F1079, 1)))</f>
        <v>0</v>
      </c>
      <c r="BN1079" s="45">
        <f t="shared" si="25262"/>
        <v>0</v>
      </c>
      <c r="BO1079" s="36"/>
      <c r="BP1079" s="37"/>
      <c r="BQ1079" s="44">
        <f t="shared" ref="BQ1079" si="25328">parseTime(BO1079)-(BP1080=INT(RIGHT($F1079, 1)))</f>
        <v>0</v>
      </c>
      <c r="BR1079" s="45">
        <f t="shared" si="25264"/>
        <v>0</v>
      </c>
      <c r="BS1079" s="36"/>
      <c r="BT1079" s="37"/>
      <c r="BU1079" s="44">
        <f t="shared" ref="BU1079" si="25329">parseTime(BS1079)-(BT1080=INT(RIGHT($F1079, 1)))</f>
        <v>0</v>
      </c>
      <c r="BV1079" s="45">
        <f t="shared" si="25266"/>
        <v>0</v>
      </c>
      <c r="BW1079" s="36"/>
      <c r="BX1079" s="37"/>
      <c r="BY1079" s="44">
        <f t="shared" ref="BY1079" si="25330">parseTime(BW1079)-(BX1080=INT(RIGHT($F1079, 1)))</f>
        <v>0</v>
      </c>
      <c r="BZ1079" s="45">
        <f t="shared" si="25268"/>
        <v>0</v>
      </c>
      <c r="CA1079" s="36"/>
      <c r="CB1079" s="37"/>
      <c r="CC1079" s="44">
        <f t="shared" ref="CC1079" si="25331">parseTime(CA1079)-(CB1080=INT(RIGHT($F1079, 1)))</f>
        <v>0</v>
      </c>
      <c r="CD1079" s="45">
        <f t="shared" si="25270"/>
        <v>0</v>
      </c>
      <c r="CE1079" s="36"/>
      <c r="CF1079" s="37"/>
      <c r="CG1079" s="44">
        <f t="shared" ref="CG1079" si="25332">parseTime(CE1079)-(CF1080=INT(RIGHT($F1079, 1)))</f>
        <v>0</v>
      </c>
      <c r="CH1079" s="45">
        <f t="shared" si="25272"/>
        <v>0</v>
      </c>
    </row>
    <row r="1080" spans="1:86" x14ac:dyDescent="0.25">
      <c r="A1080" s="56"/>
      <c r="B1080" s="57"/>
      <c r="C1080" s="14">
        <f t="shared" si="25288"/>
        <v>0</v>
      </c>
      <c r="D1080" s="14"/>
      <c r="E1080" s="20">
        <f t="shared" ref="E1080" si="25333">((7.5/2)-0.5+E1079)*8</f>
        <v>32</v>
      </c>
      <c r="F1080" s="51"/>
      <c r="G1080" s="46" t="s">
        <v>134</v>
      </c>
      <c r="H1080" s="38">
        <f t="shared" ref="H1080" si="25334">lunchAdjust(G1075:H1079)</f>
        <v>0</v>
      </c>
      <c r="I1080" s="48" t="s">
        <v>0</v>
      </c>
      <c r="J1080" s="39">
        <f t="shared" ref="J1080" si="25335">SUMPRODUCT(I1075:I1079*J1075:J1079)</f>
        <v>0</v>
      </c>
      <c r="K1080" s="46" t="s">
        <v>134</v>
      </c>
      <c r="L1080" s="38">
        <f t="shared" ref="L1080" si="25336">lunchAdjust(K1075:L1079)</f>
        <v>0</v>
      </c>
      <c r="M1080" s="48" t="s">
        <v>0</v>
      </c>
      <c r="N1080" s="39">
        <f t="shared" ref="N1080" si="25337">SUMPRODUCT(M1075:M1079*N1075:N1079)</f>
        <v>0</v>
      </c>
      <c r="O1080" s="46" t="s">
        <v>134</v>
      </c>
      <c r="P1080" s="38">
        <f t="shared" ref="P1080" si="25338">lunchAdjust(O1075:P1079)</f>
        <v>0</v>
      </c>
      <c r="Q1080" s="48" t="s">
        <v>0</v>
      </c>
      <c r="R1080" s="39">
        <f t="shared" ref="R1080" si="25339">SUMPRODUCT(Q1075:Q1079*R1075:R1079)</f>
        <v>0</v>
      </c>
      <c r="S1080" s="46" t="s">
        <v>134</v>
      </c>
      <c r="T1080" s="38">
        <f t="shared" ref="T1080" si="25340">lunchAdjust(S1075:T1079)</f>
        <v>0</v>
      </c>
      <c r="U1080" s="48" t="s">
        <v>0</v>
      </c>
      <c r="V1080" s="39">
        <f t="shared" ref="V1080" si="25341">SUMPRODUCT(U1075:U1079*V1075:V1079)</f>
        <v>0</v>
      </c>
      <c r="W1080" s="46" t="s">
        <v>134</v>
      </c>
      <c r="X1080" s="38">
        <f t="shared" ref="X1080" si="25342">lunchAdjust(W1075:X1079)</f>
        <v>0</v>
      </c>
      <c r="Y1080" s="48" t="s">
        <v>0</v>
      </c>
      <c r="Z1080" s="39">
        <f t="shared" ref="Z1080" si="25343">SUMPRODUCT(Y1075:Y1079*Z1075:Z1079)</f>
        <v>0</v>
      </c>
      <c r="AA1080" s="46" t="s">
        <v>134</v>
      </c>
      <c r="AB1080" s="38">
        <f t="shared" ref="AB1080" si="25344">lunchAdjust(AA1075:AB1079)</f>
        <v>0</v>
      </c>
      <c r="AC1080" s="48" t="s">
        <v>0</v>
      </c>
      <c r="AD1080" s="39">
        <f t="shared" ref="AD1080" si="25345">SUMPRODUCT(AC1075:AC1079*AD1075:AD1079)</f>
        <v>0</v>
      </c>
      <c r="AE1080" s="46" t="s">
        <v>134</v>
      </c>
      <c r="AF1080" s="38">
        <f t="shared" ref="AF1080" si="25346">lunchAdjust(AE1075:AF1079)</f>
        <v>0</v>
      </c>
      <c r="AG1080" s="48" t="s">
        <v>0</v>
      </c>
      <c r="AH1080" s="39">
        <f t="shared" ref="AH1080" si="25347">SUMPRODUCT(AG1075:AG1079*AH1075:AH1079)</f>
        <v>0</v>
      </c>
      <c r="AI1080" s="46" t="s">
        <v>134</v>
      </c>
      <c r="AJ1080" s="38">
        <f t="shared" ref="AJ1080" si="25348">lunchAdjust(AI1075:AJ1079)</f>
        <v>1</v>
      </c>
      <c r="AK1080" s="48" t="s">
        <v>0</v>
      </c>
      <c r="AL1080" s="39">
        <f t="shared" ref="AL1080" si="25349">SUMPRODUCT(AK1075:AK1079*AL1075:AL1079)</f>
        <v>8</v>
      </c>
      <c r="AM1080" s="46" t="s">
        <v>134</v>
      </c>
      <c r="AN1080" s="38">
        <f t="shared" ref="AN1080" si="25350">lunchAdjust(AM1075:AN1079)</f>
        <v>0</v>
      </c>
      <c r="AO1080" s="48" t="s">
        <v>0</v>
      </c>
      <c r="AP1080" s="39">
        <f t="shared" ref="AP1080" si="25351">SUMPRODUCT(AO1075:AO1079*AP1075:AP1079)</f>
        <v>0</v>
      </c>
      <c r="AQ1080" s="46" t="s">
        <v>134</v>
      </c>
      <c r="AR1080" s="38">
        <f t="shared" ref="AR1080" si="25352">lunchAdjust(AQ1075:AR1079)</f>
        <v>0</v>
      </c>
      <c r="AS1080" s="48" t="s">
        <v>0</v>
      </c>
      <c r="AT1080" s="39">
        <f t="shared" ref="AT1080" si="25353">SUMPRODUCT(AS1075:AS1079*AT1075:AT1079)</f>
        <v>0</v>
      </c>
      <c r="AU1080" s="46" t="s">
        <v>134</v>
      </c>
      <c r="AV1080" s="38">
        <f t="shared" ref="AV1080" si="25354">lunchAdjust(AU1075:AV1079)</f>
        <v>0</v>
      </c>
      <c r="AW1080" s="48" t="s">
        <v>0</v>
      </c>
      <c r="AX1080" s="39">
        <f t="shared" ref="AX1080" si="25355">SUMPRODUCT(AW1075:AW1079*AX1075:AX1079)</f>
        <v>0</v>
      </c>
      <c r="AY1080" s="46" t="s">
        <v>134</v>
      </c>
      <c r="AZ1080" s="38">
        <f t="shared" ref="AZ1080" si="25356">lunchAdjust(AY1075:AZ1079)</f>
        <v>0</v>
      </c>
      <c r="BA1080" s="48" t="s">
        <v>0</v>
      </c>
      <c r="BB1080" s="39">
        <f t="shared" ref="BB1080" si="25357">SUMPRODUCT(BA1075:BA1079*BB1075:BB1079)</f>
        <v>0</v>
      </c>
      <c r="BC1080" s="46" t="s">
        <v>134</v>
      </c>
      <c r="BD1080" s="38">
        <f t="shared" ref="BD1080" si="25358">lunchAdjust(BC1075:BD1079)</f>
        <v>0</v>
      </c>
      <c r="BE1080" s="48" t="s">
        <v>0</v>
      </c>
      <c r="BF1080" s="39">
        <f t="shared" ref="BF1080" si="25359">SUMPRODUCT(BE1075:BE1079*BF1075:BF1079)</f>
        <v>0</v>
      </c>
      <c r="BG1080" s="46" t="s">
        <v>134</v>
      </c>
      <c r="BH1080" s="38">
        <f t="shared" ref="BH1080" si="25360">lunchAdjust(BG1075:BH1079)</f>
        <v>0</v>
      </c>
      <c r="BI1080" s="48" t="s">
        <v>0</v>
      </c>
      <c r="BJ1080" s="39">
        <f t="shared" ref="BJ1080" si="25361">SUMPRODUCT(BI1075:BI1079*BJ1075:BJ1079)</f>
        <v>0</v>
      </c>
      <c r="BK1080" s="46" t="s">
        <v>134</v>
      </c>
      <c r="BL1080" s="38">
        <f t="shared" ref="BL1080" si="25362">lunchAdjust(BK1075:BL1079)</f>
        <v>0</v>
      </c>
      <c r="BM1080" s="48" t="s">
        <v>0</v>
      </c>
      <c r="BN1080" s="39">
        <f t="shared" ref="BN1080" si="25363">SUMPRODUCT(BM1075:BM1079*BN1075:BN1079)</f>
        <v>0</v>
      </c>
      <c r="BO1080" s="46" t="s">
        <v>134</v>
      </c>
      <c r="BP1080" s="38">
        <f t="shared" ref="BP1080" si="25364">lunchAdjust(BO1075:BP1079)</f>
        <v>0</v>
      </c>
      <c r="BQ1080" s="48" t="s">
        <v>0</v>
      </c>
      <c r="BR1080" s="39">
        <f t="shared" ref="BR1080" si="25365">SUMPRODUCT(BQ1075:BQ1079*BR1075:BR1079)</f>
        <v>0</v>
      </c>
      <c r="BS1080" s="46" t="s">
        <v>134</v>
      </c>
      <c r="BT1080" s="38">
        <f t="shared" ref="BT1080" si="25366">lunchAdjust(BS1075:BT1079)</f>
        <v>0</v>
      </c>
      <c r="BU1080" s="48" t="s">
        <v>0</v>
      </c>
      <c r="BV1080" s="39">
        <f t="shared" ref="BV1080" si="25367">SUMPRODUCT(BU1075:BU1079*BV1075:BV1079)</f>
        <v>0</v>
      </c>
      <c r="BW1080" s="46" t="s">
        <v>134</v>
      </c>
      <c r="BX1080" s="38">
        <f t="shared" ref="BX1080" si="25368">lunchAdjust(BW1075:BX1079)</f>
        <v>0</v>
      </c>
      <c r="BY1080" s="48" t="s">
        <v>0</v>
      </c>
      <c r="BZ1080" s="39">
        <f t="shared" ref="BZ1080" si="25369">SUMPRODUCT(BY1075:BY1079*BZ1075:BZ1079)</f>
        <v>0</v>
      </c>
      <c r="CA1080" s="46" t="s">
        <v>134</v>
      </c>
      <c r="CB1080" s="38">
        <f t="shared" ref="CB1080" si="25370">lunchAdjust(CA1075:CB1079)</f>
        <v>0</v>
      </c>
      <c r="CC1080" s="48" t="s">
        <v>0</v>
      </c>
      <c r="CD1080" s="39">
        <f t="shared" ref="CD1080" si="25371">SUMPRODUCT(CC1075:CC1079*CD1075:CD1079)</f>
        <v>0</v>
      </c>
      <c r="CE1080" s="46" t="s">
        <v>134</v>
      </c>
      <c r="CF1080" s="38">
        <f t="shared" ref="CF1080" si="25372">lunchAdjust(CE1075:CF1079)</f>
        <v>0</v>
      </c>
      <c r="CG1080" s="48" t="s">
        <v>0</v>
      </c>
      <c r="CH1080" s="39">
        <f t="shared" ref="CH1080" si="25373">SUMPRODUCT(CG1075:CG1079*CH1075:CH1079)</f>
        <v>0</v>
      </c>
    </row>
    <row r="1081" spans="1:86" ht="15.75" thickBot="1" x14ac:dyDescent="0.3">
      <c r="A1081" s="58" t="s">
        <v>121</v>
      </c>
      <c r="B1081" s="59">
        <f t="shared" ref="B1081" ca="1" si="25374">roleHours(G1075:CH1081, "OUT")</f>
        <v>0</v>
      </c>
      <c r="C1081" s="54" t="s">
        <v>137</v>
      </c>
      <c r="D1081" s="22">
        <f t="shared" ref="D1081" ca="1" si="25375">roleHours(G1075:CH1081, "PTO")</f>
        <v>0</v>
      </c>
      <c r="E1081" s="23">
        <f t="shared" ref="E1081" ca="1" si="25376">E1080-B1076</f>
        <v>24</v>
      </c>
      <c r="F1081" s="52"/>
      <c r="G1081" s="47" t="s">
        <v>39</v>
      </c>
      <c r="H1081" s="40">
        <f t="shared" si="24169"/>
        <v>0</v>
      </c>
      <c r="I1081" s="49" t="s">
        <v>135</v>
      </c>
      <c r="J1081" s="41">
        <f t="shared" ref="J1081" si="25377">J1080*G$4</f>
        <v>0</v>
      </c>
      <c r="K1081" s="47" t="s">
        <v>39</v>
      </c>
      <c r="L1081" s="40">
        <f t="shared" ref="L1081" si="25378">SUMPRODUCT(M1075:M1079*(L1075:L1079="PTO"))+SUMPRODUCT(M1075:M1079*(L1075:L1079="HOL"))</f>
        <v>0</v>
      </c>
      <c r="M1081" s="49" t="s">
        <v>135</v>
      </c>
      <c r="N1081" s="41">
        <f t="shared" ref="N1081" si="25379">N1080*K$4</f>
        <v>0</v>
      </c>
      <c r="O1081" s="47" t="s">
        <v>39</v>
      </c>
      <c r="P1081" s="40">
        <f t="shared" ref="P1081" si="25380">SUMPRODUCT(Q1075:Q1079*(P1075:P1079="PTO"))+SUMPRODUCT(Q1075:Q1079*(P1075:P1079="HOL"))</f>
        <v>0</v>
      </c>
      <c r="Q1081" s="49" t="s">
        <v>135</v>
      </c>
      <c r="R1081" s="41">
        <f t="shared" ref="R1081" si="25381">R1080*O$4</f>
        <v>0</v>
      </c>
      <c r="S1081" s="47" t="s">
        <v>39</v>
      </c>
      <c r="T1081" s="40">
        <f t="shared" ref="T1081" si="25382">SUMPRODUCT(U1075:U1079*(T1075:T1079="PTO"))+SUMPRODUCT(U1075:U1079*(T1075:T1079="HOL"))</f>
        <v>0</v>
      </c>
      <c r="U1081" s="49" t="s">
        <v>135</v>
      </c>
      <c r="V1081" s="41">
        <f t="shared" ref="V1081" si="25383">V1080*S$4</f>
        <v>0</v>
      </c>
      <c r="W1081" s="47" t="s">
        <v>39</v>
      </c>
      <c r="X1081" s="40">
        <f t="shared" ref="X1081" si="25384">SUMPRODUCT(Y1075:Y1079*(X1075:X1079="PTO"))+SUMPRODUCT(Y1075:Y1079*(X1075:X1079="HOL"))</f>
        <v>0</v>
      </c>
      <c r="Y1081" s="49" t="s">
        <v>135</v>
      </c>
      <c r="Z1081" s="41">
        <f t="shared" ref="Z1081" si="25385">Z1080*W$4</f>
        <v>0</v>
      </c>
      <c r="AA1081" s="47" t="s">
        <v>39</v>
      </c>
      <c r="AB1081" s="40">
        <f t="shared" ref="AB1081" si="25386">SUMPRODUCT(AC1075:AC1079*(AB1075:AB1079="PTO"))+SUMPRODUCT(AC1075:AC1079*(AB1075:AB1079="HOL"))</f>
        <v>0</v>
      </c>
      <c r="AC1081" s="49" t="s">
        <v>135</v>
      </c>
      <c r="AD1081" s="41">
        <f t="shared" ref="AD1081" si="25387">AD1080*AA$4</f>
        <v>0</v>
      </c>
      <c r="AE1081" s="47" t="s">
        <v>39</v>
      </c>
      <c r="AF1081" s="40">
        <f t="shared" ref="AF1081" si="25388">SUMPRODUCT(AG1075:AG1079*(AF1075:AF1079="PTO"))+SUMPRODUCT(AG1075:AG1079*(AF1075:AF1079="HOL"))</f>
        <v>0</v>
      </c>
      <c r="AG1081" s="49" t="s">
        <v>135</v>
      </c>
      <c r="AH1081" s="41">
        <f t="shared" ref="AH1081" si="25389">AH1080*AE$4</f>
        <v>0</v>
      </c>
      <c r="AI1081" s="47" t="s">
        <v>39</v>
      </c>
      <c r="AJ1081" s="40">
        <f t="shared" ref="AJ1081" si="25390">SUMPRODUCT(AK1075:AK1079*(AJ1075:AJ1079="PTO"))+SUMPRODUCT(AK1075:AK1079*(AJ1075:AJ1079="HOL"))</f>
        <v>0</v>
      </c>
      <c r="AK1081" s="49" t="s">
        <v>135</v>
      </c>
      <c r="AL1081" s="41">
        <f>AL1080*AI$4</f>
        <v>8</v>
      </c>
      <c r="AM1081" s="47" t="s">
        <v>39</v>
      </c>
      <c r="AN1081" s="40">
        <f t="shared" ref="AN1081" si="25391">SUMPRODUCT(AO1075:AO1079*(AN1075:AN1079="PTO"))+SUMPRODUCT(AO1075:AO1079*(AN1075:AN1079="HOL"))</f>
        <v>0</v>
      </c>
      <c r="AO1081" s="49" t="s">
        <v>135</v>
      </c>
      <c r="AP1081" s="41">
        <f t="shared" ref="AP1081" si="25392">AP1080*AM$4</f>
        <v>0</v>
      </c>
      <c r="AQ1081" s="47" t="s">
        <v>39</v>
      </c>
      <c r="AR1081" s="40">
        <f t="shared" ref="AR1081" si="25393">SUMPRODUCT(AS1075:AS1079*(AR1075:AR1079="PTO"))+SUMPRODUCT(AS1075:AS1079*(AR1075:AR1079="HOL"))</f>
        <v>0</v>
      </c>
      <c r="AS1081" s="49" t="s">
        <v>135</v>
      </c>
      <c r="AT1081" s="41">
        <f t="shared" ref="AT1081" si="25394">AT1080*AQ$4</f>
        <v>0</v>
      </c>
      <c r="AU1081" s="47" t="s">
        <v>39</v>
      </c>
      <c r="AV1081" s="40">
        <f t="shared" ref="AV1081" si="25395">SUMPRODUCT(AW1075:AW1079*(AV1075:AV1079="PTO"))+SUMPRODUCT(AW1075:AW1079*(AV1075:AV1079="HOL"))</f>
        <v>0</v>
      </c>
      <c r="AW1081" s="49" t="s">
        <v>135</v>
      </c>
      <c r="AX1081" s="41">
        <f>AX1080*AU$4</f>
        <v>0</v>
      </c>
      <c r="AY1081" s="47" t="s">
        <v>39</v>
      </c>
      <c r="AZ1081" s="40">
        <f t="shared" ref="AZ1081" si="25396">SUMPRODUCT(BA1075:BA1079*(AZ1075:AZ1079="PTO"))+SUMPRODUCT(BA1075:BA1079*(AZ1075:AZ1079="HOL"))</f>
        <v>0</v>
      </c>
      <c r="BA1081" s="49" t="s">
        <v>135</v>
      </c>
      <c r="BB1081" s="41">
        <f>BB1080*AY$4</f>
        <v>0</v>
      </c>
      <c r="BC1081" s="47" t="s">
        <v>39</v>
      </c>
      <c r="BD1081" s="40">
        <f t="shared" ref="BD1081" si="25397">SUMPRODUCT(BE1075:BE1079*(BD1075:BD1079="PTO"))+SUMPRODUCT(BE1075:BE1079*(BD1075:BD1079="HOL"))</f>
        <v>0</v>
      </c>
      <c r="BE1081" s="49" t="s">
        <v>135</v>
      </c>
      <c r="BF1081" s="41">
        <f>BF1080*BC$4</f>
        <v>0</v>
      </c>
      <c r="BG1081" s="47" t="s">
        <v>39</v>
      </c>
      <c r="BH1081" s="40">
        <f t="shared" ref="BH1081" si="25398">SUMPRODUCT(BI1075:BI1079*(BH1075:BH1079="PTO"))+SUMPRODUCT(BI1075:BI1079*(BH1075:BH1079="HOL"))</f>
        <v>0</v>
      </c>
      <c r="BI1081" s="49" t="s">
        <v>135</v>
      </c>
      <c r="BJ1081" s="41">
        <f>BJ1080*BG$4</f>
        <v>0</v>
      </c>
      <c r="BK1081" s="47" t="s">
        <v>39</v>
      </c>
      <c r="BL1081" s="40">
        <f t="shared" ref="BL1081" si="25399">SUMPRODUCT(BM1075:BM1079*(BL1075:BL1079="PTO"))+SUMPRODUCT(BM1075:BM1079*(BL1075:BL1079="HOL"))</f>
        <v>0</v>
      </c>
      <c r="BM1081" s="49" t="s">
        <v>135</v>
      </c>
      <c r="BN1081" s="41">
        <f>BN1080*BK$4</f>
        <v>0</v>
      </c>
      <c r="BO1081" s="47" t="s">
        <v>39</v>
      </c>
      <c r="BP1081" s="40">
        <f t="shared" ref="BP1081" si="25400">SUMPRODUCT(BQ1075:BQ1079*(BP1075:BP1079="PTO"))+SUMPRODUCT(BQ1075:BQ1079*(BP1075:BP1079="HOL"))</f>
        <v>0</v>
      </c>
      <c r="BQ1081" s="49" t="s">
        <v>135</v>
      </c>
      <c r="BR1081" s="41">
        <f t="shared" ref="BR1081" si="25401">BR1080*BO$4</f>
        <v>0</v>
      </c>
      <c r="BS1081" s="47" t="s">
        <v>39</v>
      </c>
      <c r="BT1081" s="40">
        <f t="shared" ref="BT1081" si="25402">SUMPRODUCT(BU1075:BU1079*(BT1075:BT1079="PTO"))+SUMPRODUCT(BU1075:BU1079*(BT1075:BT1079="HOL"))</f>
        <v>0</v>
      </c>
      <c r="BU1081" s="49" t="s">
        <v>135</v>
      </c>
      <c r="BV1081" s="41">
        <f t="shared" ref="BV1081" si="25403">BV1080*BS$4</f>
        <v>0</v>
      </c>
      <c r="BW1081" s="47" t="s">
        <v>39</v>
      </c>
      <c r="BX1081" s="40">
        <f t="shared" ref="BX1081" si="25404">SUMPRODUCT(BY1075:BY1079*(BX1075:BX1079="PTO"))+SUMPRODUCT(BY1075:BY1079*(BX1075:BX1079="HOL"))</f>
        <v>0</v>
      </c>
      <c r="BY1081" s="49" t="s">
        <v>135</v>
      </c>
      <c r="BZ1081" s="41">
        <f t="shared" ref="BZ1081" si="25405">BZ1080*BW$4</f>
        <v>0</v>
      </c>
      <c r="CA1081" s="47" t="s">
        <v>39</v>
      </c>
      <c r="CB1081" s="40">
        <f t="shared" ref="CB1081" si="25406">SUMPRODUCT(CC1075:CC1079*(CB1075:CB1079="PTO"))+SUMPRODUCT(CC1075:CC1079*(CB1075:CB1079="HOL"))</f>
        <v>0</v>
      </c>
      <c r="CC1081" s="49" t="s">
        <v>135</v>
      </c>
      <c r="CD1081" s="41">
        <f t="shared" ref="CD1081" si="25407">CD1080*CA$4</f>
        <v>0</v>
      </c>
      <c r="CE1081" s="47" t="s">
        <v>39</v>
      </c>
      <c r="CF1081" s="40">
        <f t="shared" ref="CF1081" si="25408">SUMPRODUCT(CG1075:CG1079*(CF1075:CF1079="PTO"))+SUMPRODUCT(CG1075:CG1079*(CF1075:CF1079="HOL"))</f>
        <v>0</v>
      </c>
      <c r="CG1081" s="49" t="s">
        <v>135</v>
      </c>
      <c r="CH1081" s="41">
        <f t="shared" ref="CH1081" si="25409">CH1080*CE$4</f>
        <v>0</v>
      </c>
    </row>
    <row r="1082" spans="1:86" x14ac:dyDescent="0.25">
      <c r="A1082" s="70" t="s">
        <v>133</v>
      </c>
      <c r="B1082" s="71">
        <f t="shared" ref="B1082" ca="1" si="25410">D1082-B1083</f>
        <v>0</v>
      </c>
      <c r="C1082" s="72" t="s">
        <v>122</v>
      </c>
      <c r="D1082" s="71">
        <f>IFERROR(INDEX(Holidays[FTE], MATCH(Entry!E1082, Holidays[Date], 0)), 1)*8*INDEX(FTEguide[[1]:[12]], MATCH(Entry!E1083, FTEguide[Weekday], 0), IF(Entry!E1085&gt;0, Entry!E1085, MONTH(Entry!E1082)))</f>
        <v>0</v>
      </c>
      <c r="E1082" s="60">
        <f t="shared" ref="E1082:E1145" si="25411">E1075+1</f>
        <v>43982</v>
      </c>
      <c r="F1082" s="50" t="s">
        <v>128</v>
      </c>
      <c r="G1082" s="34"/>
      <c r="H1082" s="35"/>
      <c r="I1082" s="42">
        <f t="shared" ref="I1082" si="25412">parseTime(G1082)-(H1087=INT(RIGHT($F1082, 1)))</f>
        <v>0</v>
      </c>
      <c r="J1082" s="43">
        <f t="shared" ref="J1082:J1086" si="25413">isClocked(H1082)</f>
        <v>0</v>
      </c>
      <c r="K1082" s="34"/>
      <c r="L1082" s="35"/>
      <c r="M1082" s="42">
        <f t="shared" ref="M1082" si="25414">parseTime(K1082)-(L1087=INT(RIGHT($F1082, 1)))</f>
        <v>0</v>
      </c>
      <c r="N1082" s="43">
        <f t="shared" ref="N1082:N1086" si="25415">isClocked(L1082)</f>
        <v>0</v>
      </c>
      <c r="O1082" s="34"/>
      <c r="P1082" s="35"/>
      <c r="Q1082" s="42">
        <f t="shared" ref="Q1082" si="25416">parseTime(O1082)-(P1087=INT(RIGHT($F1082, 1)))</f>
        <v>0</v>
      </c>
      <c r="R1082" s="43">
        <f t="shared" ref="R1082:R1086" si="25417">isClocked(P1082)</f>
        <v>0</v>
      </c>
      <c r="S1082" s="34"/>
      <c r="T1082" s="35"/>
      <c r="U1082" s="42">
        <f t="shared" ref="U1082" si="25418">parseTime(S1082)-(T1087=INT(RIGHT($F1082, 1)))</f>
        <v>0</v>
      </c>
      <c r="V1082" s="43">
        <f t="shared" ref="V1082:V1086" si="25419">isClocked(T1082)</f>
        <v>0</v>
      </c>
      <c r="W1082" s="34"/>
      <c r="X1082" s="35"/>
      <c r="Y1082" s="42">
        <f t="shared" ref="Y1082" si="25420">parseTime(W1082)-(X1087=INT(RIGHT($F1082, 1)))</f>
        <v>0</v>
      </c>
      <c r="Z1082" s="43">
        <f t="shared" ref="Z1082:Z1086" si="25421">isClocked(X1082)</f>
        <v>0</v>
      </c>
      <c r="AA1082" s="34"/>
      <c r="AB1082" s="35"/>
      <c r="AC1082" s="42">
        <f t="shared" ref="AC1082" si="25422">parseTime(AA1082)-(AB1087=INT(RIGHT($F1082, 1)))</f>
        <v>0</v>
      </c>
      <c r="AD1082" s="43">
        <f t="shared" ref="AD1082:AD1086" si="25423">isClocked(AB1082)</f>
        <v>0</v>
      </c>
      <c r="AE1082" s="34"/>
      <c r="AF1082" s="35"/>
      <c r="AG1082" s="42">
        <f t="shared" ref="AG1082" si="25424">parseTime(AE1082)-(AF1087=INT(RIGHT($F1082, 1)))</f>
        <v>0</v>
      </c>
      <c r="AH1082" s="43">
        <f t="shared" ref="AH1082:AH1086" si="25425">isClocked(AF1082)</f>
        <v>0</v>
      </c>
      <c r="AI1082" s="34"/>
      <c r="AJ1082" s="35"/>
      <c r="AK1082" s="42">
        <f>parseTime(AI1082)-(AJ1087=INT(RIGHT($F1082, 1)))</f>
        <v>0</v>
      </c>
      <c r="AL1082" s="43">
        <f t="shared" ref="AL1082:AL1086" si="25426">isClocked(AJ1082)</f>
        <v>0</v>
      </c>
      <c r="AM1082" s="34"/>
      <c r="AN1082" s="35"/>
      <c r="AO1082" s="42">
        <f t="shared" ref="AO1082" si="25427">parseTime(AM1082)-(AN1087=INT(RIGHT($F1082, 1)))</f>
        <v>0</v>
      </c>
      <c r="AP1082" s="43">
        <f t="shared" ref="AP1082:AP1086" si="25428">isClocked(AN1082)</f>
        <v>0</v>
      </c>
      <c r="AQ1082" s="34"/>
      <c r="AR1082" s="35"/>
      <c r="AS1082" s="42">
        <f t="shared" ref="AS1082" si="25429">parseTime(AQ1082)-(AR1087=INT(RIGHT($F1082, 1)))</f>
        <v>0</v>
      </c>
      <c r="AT1082" s="43">
        <f t="shared" ref="AT1082:AT1086" si="25430">isClocked(AR1082)</f>
        <v>0</v>
      </c>
      <c r="AU1082" s="34"/>
      <c r="AV1082" s="35"/>
      <c r="AW1082" s="42">
        <f>parseTime(AU1082)-(AV1087=INT(RIGHT($F1082, 1)))</f>
        <v>0</v>
      </c>
      <c r="AX1082" s="43">
        <f t="shared" ref="AX1082:AX1086" si="25431">isClocked(AV1082)</f>
        <v>0</v>
      </c>
      <c r="AY1082" s="34"/>
      <c r="AZ1082" s="35"/>
      <c r="BA1082" s="42">
        <f>parseTime(AY1082)-(AZ1087=INT(RIGHT($F1082, 1)))</f>
        <v>0</v>
      </c>
      <c r="BB1082" s="43">
        <f t="shared" ref="BB1082:BB1086" si="25432">isClocked(AZ1082)</f>
        <v>0</v>
      </c>
      <c r="BC1082" s="34"/>
      <c r="BD1082" s="35"/>
      <c r="BE1082" s="42">
        <f>parseTime(BC1082)-(BD1087=INT(RIGHT($F1082, 1)))</f>
        <v>0</v>
      </c>
      <c r="BF1082" s="43">
        <f t="shared" ref="BF1082:BF1086" si="25433">isClocked(BD1082)</f>
        <v>0</v>
      </c>
      <c r="BG1082" s="34"/>
      <c r="BH1082" s="35"/>
      <c r="BI1082" s="42">
        <f>parseTime(BG1082)-(BH1087=INT(RIGHT($F1082, 1)))</f>
        <v>0</v>
      </c>
      <c r="BJ1082" s="43">
        <f t="shared" ref="BJ1082:BJ1086" si="25434">isClocked(BH1082)</f>
        <v>0</v>
      </c>
      <c r="BK1082" s="34"/>
      <c r="BL1082" s="35"/>
      <c r="BM1082" s="42">
        <f>parseTime(BK1082)-(BL1087=INT(RIGHT($F1082, 1)))</f>
        <v>0</v>
      </c>
      <c r="BN1082" s="43">
        <f t="shared" ref="BN1082:BN1086" si="25435">isClocked(BL1082)</f>
        <v>0</v>
      </c>
      <c r="BO1082" s="34"/>
      <c r="BP1082" s="35"/>
      <c r="BQ1082" s="42">
        <f t="shared" ref="BQ1082" si="25436">parseTime(BO1082)-(BP1087=INT(RIGHT($F1082, 1)))</f>
        <v>0</v>
      </c>
      <c r="BR1082" s="43">
        <f t="shared" ref="BR1082:BR1086" si="25437">isClocked(BP1082)</f>
        <v>0</v>
      </c>
      <c r="BS1082" s="34"/>
      <c r="BT1082" s="35"/>
      <c r="BU1082" s="42">
        <f t="shared" ref="BU1082" si="25438">parseTime(BS1082)-(BT1087=INT(RIGHT($F1082, 1)))</f>
        <v>0</v>
      </c>
      <c r="BV1082" s="43">
        <f t="shared" ref="BV1082:BV1086" si="25439">isClocked(BT1082)</f>
        <v>0</v>
      </c>
      <c r="BW1082" s="34"/>
      <c r="BX1082" s="35"/>
      <c r="BY1082" s="42">
        <f t="shared" ref="BY1082" si="25440">parseTime(BW1082)-(BX1087=INT(RIGHT($F1082, 1)))</f>
        <v>0</v>
      </c>
      <c r="BZ1082" s="43">
        <f t="shared" ref="BZ1082:BZ1086" si="25441">isClocked(BX1082)</f>
        <v>0</v>
      </c>
      <c r="CA1082" s="34"/>
      <c r="CB1082" s="35"/>
      <c r="CC1082" s="42">
        <f t="shared" ref="CC1082" si="25442">parseTime(CA1082)-(CB1087=INT(RIGHT($F1082, 1)))</f>
        <v>0</v>
      </c>
      <c r="CD1082" s="43">
        <f t="shared" ref="CD1082:CD1086" si="25443">isClocked(CB1082)</f>
        <v>0</v>
      </c>
      <c r="CE1082" s="34"/>
      <c r="CF1082" s="35"/>
      <c r="CG1082" s="42">
        <f t="shared" ref="CG1082" si="25444">parseTime(CE1082)-(CF1087=INT(RIGHT($F1082, 1)))</f>
        <v>0</v>
      </c>
      <c r="CH1082" s="43">
        <f t="shared" ref="CH1082:CH1086" si="25445">isClocked(CF1082)</f>
        <v>0</v>
      </c>
    </row>
    <row r="1083" spans="1:86" x14ac:dyDescent="0.25">
      <c r="A1083" s="56" t="s">
        <v>0</v>
      </c>
      <c r="B1083" s="57">
        <f t="shared" ca="1" si="24927"/>
        <v>0</v>
      </c>
      <c r="C1083" s="14" t="s">
        <v>252</v>
      </c>
      <c r="D1083" s="14">
        <f t="shared" si="24410"/>
        <v>53.7</v>
      </c>
      <c r="E1083" s="55" t="str">
        <f t="shared" si="24928"/>
        <v>Sunday</v>
      </c>
      <c r="F1083" s="51" t="s">
        <v>129</v>
      </c>
      <c r="G1083" s="36"/>
      <c r="H1083" s="37"/>
      <c r="I1083" s="44">
        <f t="shared" ref="I1083" si="25446">parseTime(G1083)-(H1087=INT(RIGHT($F1083, 1)))</f>
        <v>0</v>
      </c>
      <c r="J1083" s="45">
        <f t="shared" si="25413"/>
        <v>0</v>
      </c>
      <c r="K1083" s="36"/>
      <c r="L1083" s="37"/>
      <c r="M1083" s="44">
        <f t="shared" ref="M1083" si="25447">parseTime(K1083)-(L1087=INT(RIGHT($F1083, 1)))</f>
        <v>0</v>
      </c>
      <c r="N1083" s="45">
        <f t="shared" si="25415"/>
        <v>0</v>
      </c>
      <c r="O1083" s="36"/>
      <c r="P1083" s="37"/>
      <c r="Q1083" s="44">
        <f t="shared" ref="Q1083" si="25448">parseTime(O1083)-(P1087=INT(RIGHT($F1083, 1)))</f>
        <v>0</v>
      </c>
      <c r="R1083" s="45">
        <f t="shared" si="25417"/>
        <v>0</v>
      </c>
      <c r="S1083" s="36"/>
      <c r="T1083" s="37"/>
      <c r="U1083" s="44">
        <f t="shared" ref="U1083" si="25449">parseTime(S1083)-(T1087=INT(RIGHT($F1083, 1)))</f>
        <v>0</v>
      </c>
      <c r="V1083" s="45">
        <f t="shared" si="25419"/>
        <v>0</v>
      </c>
      <c r="W1083" s="36"/>
      <c r="X1083" s="37"/>
      <c r="Y1083" s="44">
        <f t="shared" ref="Y1083" si="25450">parseTime(W1083)-(X1087=INT(RIGHT($F1083, 1)))</f>
        <v>0</v>
      </c>
      <c r="Z1083" s="45">
        <f t="shared" si="25421"/>
        <v>0</v>
      </c>
      <c r="AA1083" s="36"/>
      <c r="AB1083" s="37"/>
      <c r="AC1083" s="44">
        <f t="shared" ref="AC1083" si="25451">parseTime(AA1083)-(AB1087=INT(RIGHT($F1083, 1)))</f>
        <v>0</v>
      </c>
      <c r="AD1083" s="45">
        <f t="shared" si="25423"/>
        <v>0</v>
      </c>
      <c r="AE1083" s="36"/>
      <c r="AF1083" s="37"/>
      <c r="AG1083" s="44">
        <f t="shared" ref="AG1083" si="25452">parseTime(AE1083)-(AF1087=INT(RIGHT($F1083, 1)))</f>
        <v>0</v>
      </c>
      <c r="AH1083" s="45">
        <f t="shared" si="25425"/>
        <v>0</v>
      </c>
      <c r="AI1083" s="36"/>
      <c r="AJ1083" s="37"/>
      <c r="AK1083" s="44">
        <f>parseTime(AI1083)-(AJ1087=INT(RIGHT($F1083, 1)))</f>
        <v>0</v>
      </c>
      <c r="AL1083" s="45">
        <f t="shared" si="25426"/>
        <v>0</v>
      </c>
      <c r="AM1083" s="36"/>
      <c r="AN1083" s="37"/>
      <c r="AO1083" s="44">
        <f t="shared" ref="AO1083" si="25453">parseTime(AM1083)-(AN1087=INT(RIGHT($F1083, 1)))</f>
        <v>0</v>
      </c>
      <c r="AP1083" s="45">
        <f t="shared" si="25428"/>
        <v>0</v>
      </c>
      <c r="AQ1083" s="36"/>
      <c r="AR1083" s="37"/>
      <c r="AS1083" s="44">
        <f t="shared" ref="AS1083" si="25454">parseTime(AQ1083)-(AR1087=INT(RIGHT($F1083, 1)))</f>
        <v>0</v>
      </c>
      <c r="AT1083" s="45">
        <f t="shared" si="25430"/>
        <v>0</v>
      </c>
      <c r="AU1083" s="36"/>
      <c r="AV1083" s="37"/>
      <c r="AW1083" s="44">
        <f>parseTime(AU1083)-(AV1087=INT(RIGHT($F1083, 1)))</f>
        <v>0</v>
      </c>
      <c r="AX1083" s="45">
        <f t="shared" si="25431"/>
        <v>0</v>
      </c>
      <c r="AY1083" s="36"/>
      <c r="AZ1083" s="37"/>
      <c r="BA1083" s="44">
        <f>parseTime(AY1083)-(AZ1087=INT(RIGHT($F1083, 1)))</f>
        <v>0</v>
      </c>
      <c r="BB1083" s="45">
        <f t="shared" si="25432"/>
        <v>0</v>
      </c>
      <c r="BC1083" s="36"/>
      <c r="BD1083" s="37"/>
      <c r="BE1083" s="44">
        <f>parseTime(BC1083)-(BD1087=INT(RIGHT($F1083, 1)))</f>
        <v>0</v>
      </c>
      <c r="BF1083" s="45">
        <f t="shared" si="25433"/>
        <v>0</v>
      </c>
      <c r="BG1083" s="36"/>
      <c r="BH1083" s="37"/>
      <c r="BI1083" s="44">
        <f>parseTime(BG1083)-(BH1087=INT(RIGHT($F1083, 1)))</f>
        <v>0</v>
      </c>
      <c r="BJ1083" s="45">
        <f t="shared" si="25434"/>
        <v>0</v>
      </c>
      <c r="BK1083" s="36"/>
      <c r="BL1083" s="37"/>
      <c r="BM1083" s="44">
        <f>parseTime(BK1083)-(BL1087=INT(RIGHT($F1083, 1)))</f>
        <v>0</v>
      </c>
      <c r="BN1083" s="45">
        <f t="shared" si="25435"/>
        <v>0</v>
      </c>
      <c r="BO1083" s="36"/>
      <c r="BP1083" s="37"/>
      <c r="BQ1083" s="44">
        <f t="shared" ref="BQ1083" si="25455">parseTime(BO1083)-(BP1087=INT(RIGHT($F1083, 1)))</f>
        <v>0</v>
      </c>
      <c r="BR1083" s="45">
        <f t="shared" si="25437"/>
        <v>0</v>
      </c>
      <c r="BS1083" s="36"/>
      <c r="BT1083" s="37"/>
      <c r="BU1083" s="44">
        <f t="shared" ref="BU1083" si="25456">parseTime(BS1083)-(BT1087=INT(RIGHT($F1083, 1)))</f>
        <v>0</v>
      </c>
      <c r="BV1083" s="45">
        <f t="shared" si="25439"/>
        <v>0</v>
      </c>
      <c r="BW1083" s="36"/>
      <c r="BX1083" s="37"/>
      <c r="BY1083" s="44">
        <f t="shared" ref="BY1083" si="25457">parseTime(BW1083)-(BX1087=INT(RIGHT($F1083, 1)))</f>
        <v>0</v>
      </c>
      <c r="BZ1083" s="45">
        <f t="shared" si="25441"/>
        <v>0</v>
      </c>
      <c r="CA1083" s="36"/>
      <c r="CB1083" s="37"/>
      <c r="CC1083" s="44">
        <f t="shared" ref="CC1083" si="25458">parseTime(CA1083)-(CB1087=INT(RIGHT($F1083, 1)))</f>
        <v>0</v>
      </c>
      <c r="CD1083" s="45">
        <f t="shared" si="25443"/>
        <v>0</v>
      </c>
      <c r="CE1083" s="36"/>
      <c r="CF1083" s="37"/>
      <c r="CG1083" s="44">
        <f t="shared" ref="CG1083" si="25459">parseTime(CE1083)-(CF1087=INT(RIGHT($F1083, 1)))</f>
        <v>0</v>
      </c>
      <c r="CH1083" s="45">
        <f t="shared" si="25445"/>
        <v>0</v>
      </c>
    </row>
    <row r="1084" spans="1:86" x14ac:dyDescent="0.25">
      <c r="A1084" s="56" t="s">
        <v>117</v>
      </c>
      <c r="B1084" s="57">
        <f t="shared" ref="B1084" ca="1" si="25460">roleHours(G1082:CH1088, "MFD")</f>
        <v>0</v>
      </c>
      <c r="C1084" s="14">
        <f t="shared" ref="C1084:C1087" ca="1" si="25461">B1084/8</f>
        <v>0</v>
      </c>
      <c r="D1084" s="14">
        <f t="shared" ref="D1084" ca="1" si="25462">B1083-D1083</f>
        <v>-53.7</v>
      </c>
      <c r="E1084" s="20" t="s">
        <v>127</v>
      </c>
      <c r="F1084" s="51" t="s">
        <v>130</v>
      </c>
      <c r="G1084" s="36"/>
      <c r="H1084" s="37"/>
      <c r="I1084" s="44">
        <f t="shared" ref="I1084" si="25463">parseTime(G1084)-(H1087=INT(RIGHT($F1084, 1)))</f>
        <v>0</v>
      </c>
      <c r="J1084" s="45">
        <f t="shared" si="25413"/>
        <v>0</v>
      </c>
      <c r="K1084" s="36"/>
      <c r="L1084" s="37"/>
      <c r="M1084" s="44">
        <f t="shared" ref="M1084" si="25464">parseTime(K1084)-(L1087=INT(RIGHT($F1084, 1)))</f>
        <v>0</v>
      </c>
      <c r="N1084" s="45">
        <f t="shared" si="25415"/>
        <v>0</v>
      </c>
      <c r="O1084" s="36"/>
      <c r="P1084" s="37"/>
      <c r="Q1084" s="44">
        <f t="shared" ref="Q1084" si="25465">parseTime(O1084)-(P1087=INT(RIGHT($F1084, 1)))</f>
        <v>0</v>
      </c>
      <c r="R1084" s="45">
        <f t="shared" si="25417"/>
        <v>0</v>
      </c>
      <c r="S1084" s="36"/>
      <c r="T1084" s="37"/>
      <c r="U1084" s="44">
        <f t="shared" ref="U1084" si="25466">parseTime(S1084)-(T1087=INT(RIGHT($F1084, 1)))</f>
        <v>0</v>
      </c>
      <c r="V1084" s="45">
        <f t="shared" si="25419"/>
        <v>0</v>
      </c>
      <c r="W1084" s="36"/>
      <c r="X1084" s="37"/>
      <c r="Y1084" s="44">
        <f t="shared" ref="Y1084" si="25467">parseTime(W1084)-(X1087=INT(RIGHT($F1084, 1)))</f>
        <v>0</v>
      </c>
      <c r="Z1084" s="45">
        <f t="shared" si="25421"/>
        <v>0</v>
      </c>
      <c r="AA1084" s="36"/>
      <c r="AB1084" s="37"/>
      <c r="AC1084" s="44">
        <f t="shared" ref="AC1084" si="25468">parseTime(AA1084)-(AB1087=INT(RIGHT($F1084, 1)))</f>
        <v>0</v>
      </c>
      <c r="AD1084" s="45">
        <f t="shared" si="25423"/>
        <v>0</v>
      </c>
      <c r="AE1084" s="36"/>
      <c r="AF1084" s="37"/>
      <c r="AG1084" s="44">
        <f t="shared" ref="AG1084" si="25469">parseTime(AE1084)-(AF1087=INT(RIGHT($F1084, 1)))</f>
        <v>0</v>
      </c>
      <c r="AH1084" s="45">
        <f t="shared" si="25425"/>
        <v>0</v>
      </c>
      <c r="AI1084" s="36"/>
      <c r="AJ1084" s="37"/>
      <c r="AK1084" s="44">
        <f>parseTime(AI1084)-(AJ1087=INT(RIGHT($F1084, 1)))</f>
        <v>0</v>
      </c>
      <c r="AL1084" s="45">
        <f t="shared" si="25426"/>
        <v>0</v>
      </c>
      <c r="AM1084" s="36"/>
      <c r="AN1084" s="37"/>
      <c r="AO1084" s="44">
        <f t="shared" ref="AO1084" si="25470">parseTime(AM1084)-(AN1087=INT(RIGHT($F1084, 1)))</f>
        <v>0</v>
      </c>
      <c r="AP1084" s="45">
        <f t="shared" si="25428"/>
        <v>0</v>
      </c>
      <c r="AQ1084" s="36"/>
      <c r="AR1084" s="37"/>
      <c r="AS1084" s="44">
        <f t="shared" ref="AS1084" si="25471">parseTime(AQ1084)-(AR1087=INT(RIGHT($F1084, 1)))</f>
        <v>0</v>
      </c>
      <c r="AT1084" s="45">
        <f t="shared" si="25430"/>
        <v>0</v>
      </c>
      <c r="AU1084" s="36"/>
      <c r="AV1084" s="37"/>
      <c r="AW1084" s="44">
        <f>parseTime(AU1084)-(AV1087=INT(RIGHT($F1084, 1)))</f>
        <v>0</v>
      </c>
      <c r="AX1084" s="45">
        <f t="shared" si="25431"/>
        <v>0</v>
      </c>
      <c r="AY1084" s="36"/>
      <c r="AZ1084" s="37"/>
      <c r="BA1084" s="44">
        <f>parseTime(AY1084)-(AZ1087=INT(RIGHT($F1084, 1)))</f>
        <v>0</v>
      </c>
      <c r="BB1084" s="45">
        <f t="shared" si="25432"/>
        <v>0</v>
      </c>
      <c r="BC1084" s="36"/>
      <c r="BD1084" s="37"/>
      <c r="BE1084" s="44">
        <f>parseTime(BC1084)-(BD1087=INT(RIGHT($F1084, 1)))</f>
        <v>0</v>
      </c>
      <c r="BF1084" s="45">
        <f t="shared" si="25433"/>
        <v>0</v>
      </c>
      <c r="BG1084" s="36"/>
      <c r="BH1084" s="37"/>
      <c r="BI1084" s="44">
        <f>parseTime(BG1084)-(BH1087=INT(RIGHT($F1084, 1)))</f>
        <v>0</v>
      </c>
      <c r="BJ1084" s="45">
        <f t="shared" si="25434"/>
        <v>0</v>
      </c>
      <c r="BK1084" s="36"/>
      <c r="BL1084" s="37"/>
      <c r="BM1084" s="44">
        <f>parseTime(BK1084)-(BL1087=INT(RIGHT($F1084, 1)))</f>
        <v>0</v>
      </c>
      <c r="BN1084" s="45">
        <f t="shared" si="25435"/>
        <v>0</v>
      </c>
      <c r="BO1084" s="36"/>
      <c r="BP1084" s="37"/>
      <c r="BQ1084" s="44">
        <f t="shared" ref="BQ1084" si="25472">parseTime(BO1084)-(BP1087=INT(RIGHT($F1084, 1)))</f>
        <v>0</v>
      </c>
      <c r="BR1084" s="45">
        <f t="shared" si="25437"/>
        <v>0</v>
      </c>
      <c r="BS1084" s="36"/>
      <c r="BT1084" s="37"/>
      <c r="BU1084" s="44">
        <f t="shared" ref="BU1084" si="25473">parseTime(BS1084)-(BT1087=INT(RIGHT($F1084, 1)))</f>
        <v>0</v>
      </c>
      <c r="BV1084" s="45">
        <f t="shared" si="25439"/>
        <v>0</v>
      </c>
      <c r="BW1084" s="36"/>
      <c r="BX1084" s="37"/>
      <c r="BY1084" s="44">
        <f t="shared" ref="BY1084" si="25474">parseTime(BW1084)-(BX1087=INT(RIGHT($F1084, 1)))</f>
        <v>0</v>
      </c>
      <c r="BZ1084" s="45">
        <f t="shared" si="25441"/>
        <v>0</v>
      </c>
      <c r="CA1084" s="36"/>
      <c r="CB1084" s="37"/>
      <c r="CC1084" s="44">
        <f t="shared" ref="CC1084" si="25475">parseTime(CA1084)-(CB1087=INT(RIGHT($F1084, 1)))</f>
        <v>0</v>
      </c>
      <c r="CD1084" s="45">
        <f t="shared" si="25443"/>
        <v>0</v>
      </c>
      <c r="CE1084" s="36"/>
      <c r="CF1084" s="37"/>
      <c r="CG1084" s="44">
        <f t="shared" ref="CG1084" si="25476">parseTime(CE1084)-(CF1087=INT(RIGHT($F1084, 1)))</f>
        <v>0</v>
      </c>
      <c r="CH1084" s="45">
        <f t="shared" si="25445"/>
        <v>0</v>
      </c>
    </row>
    <row r="1085" spans="1:86" x14ac:dyDescent="0.25">
      <c r="A1085" s="56"/>
      <c r="B1085" s="57"/>
      <c r="C1085" s="14">
        <f t="shared" si="25461"/>
        <v>0</v>
      </c>
      <c r="D1085" s="14" t="s">
        <v>259</v>
      </c>
      <c r="E1085" s="20">
        <v>4.25</v>
      </c>
      <c r="F1085" s="51" t="s">
        <v>131</v>
      </c>
      <c r="G1085" s="36"/>
      <c r="H1085" s="37"/>
      <c r="I1085" s="44">
        <f t="shared" ref="I1085" si="25477">parseTime(G1085)-(H1087=INT(RIGHT($F1085, 1)))</f>
        <v>0</v>
      </c>
      <c r="J1085" s="45">
        <f t="shared" si="25413"/>
        <v>0</v>
      </c>
      <c r="K1085" s="36"/>
      <c r="L1085" s="37"/>
      <c r="M1085" s="44">
        <f t="shared" ref="M1085" si="25478">parseTime(K1085)-(L1087=INT(RIGHT($F1085, 1)))</f>
        <v>0</v>
      </c>
      <c r="N1085" s="45">
        <f t="shared" si="25415"/>
        <v>0</v>
      </c>
      <c r="O1085" s="36"/>
      <c r="P1085" s="37"/>
      <c r="Q1085" s="44">
        <f t="shared" ref="Q1085" si="25479">parseTime(O1085)-(P1087=INT(RIGHT($F1085, 1)))</f>
        <v>0</v>
      </c>
      <c r="R1085" s="45">
        <f t="shared" si="25417"/>
        <v>0</v>
      </c>
      <c r="S1085" s="36"/>
      <c r="T1085" s="37"/>
      <c r="U1085" s="44">
        <f t="shared" ref="U1085" si="25480">parseTime(S1085)-(T1087=INT(RIGHT($F1085, 1)))</f>
        <v>0</v>
      </c>
      <c r="V1085" s="45">
        <f t="shared" si="25419"/>
        <v>0</v>
      </c>
      <c r="W1085" s="36"/>
      <c r="X1085" s="37"/>
      <c r="Y1085" s="44">
        <f t="shared" ref="Y1085" si="25481">parseTime(W1085)-(X1087=INT(RIGHT($F1085, 1)))</f>
        <v>0</v>
      </c>
      <c r="Z1085" s="45">
        <f t="shared" si="25421"/>
        <v>0</v>
      </c>
      <c r="AA1085" s="36"/>
      <c r="AB1085" s="37"/>
      <c r="AC1085" s="44">
        <f t="shared" ref="AC1085" si="25482">parseTime(AA1085)-(AB1087=INT(RIGHT($F1085, 1)))</f>
        <v>0</v>
      </c>
      <c r="AD1085" s="45">
        <f t="shared" si="25423"/>
        <v>0</v>
      </c>
      <c r="AE1085" s="36"/>
      <c r="AF1085" s="37"/>
      <c r="AG1085" s="44">
        <f t="shared" ref="AG1085" si="25483">parseTime(AE1085)-(AF1087=INT(RIGHT($F1085, 1)))</f>
        <v>0</v>
      </c>
      <c r="AH1085" s="45">
        <f t="shared" si="25425"/>
        <v>0</v>
      </c>
      <c r="AI1085" s="36"/>
      <c r="AJ1085" s="37"/>
      <c r="AK1085" s="44">
        <f>parseTime(AI1085)-(AJ1087=INT(RIGHT($F1085, 1)))</f>
        <v>0</v>
      </c>
      <c r="AL1085" s="45">
        <f t="shared" si="25426"/>
        <v>0</v>
      </c>
      <c r="AM1085" s="36"/>
      <c r="AN1085" s="37"/>
      <c r="AO1085" s="44">
        <f t="shared" ref="AO1085" si="25484">parseTime(AM1085)-(AN1087=INT(RIGHT($F1085, 1)))</f>
        <v>0</v>
      </c>
      <c r="AP1085" s="45">
        <f t="shared" si="25428"/>
        <v>0</v>
      </c>
      <c r="AQ1085" s="36"/>
      <c r="AR1085" s="37"/>
      <c r="AS1085" s="44">
        <f t="shared" ref="AS1085" si="25485">parseTime(AQ1085)-(AR1087=INT(RIGHT($F1085, 1)))</f>
        <v>0</v>
      </c>
      <c r="AT1085" s="45">
        <f t="shared" si="25430"/>
        <v>0</v>
      </c>
      <c r="AU1085" s="36"/>
      <c r="AV1085" s="37"/>
      <c r="AW1085" s="44">
        <f>parseTime(AU1085)-(AV1087=INT(RIGHT($F1085, 1)))</f>
        <v>0</v>
      </c>
      <c r="AX1085" s="45">
        <f t="shared" si="25431"/>
        <v>0</v>
      </c>
      <c r="AY1085" s="36"/>
      <c r="AZ1085" s="37"/>
      <c r="BA1085" s="44">
        <f>parseTime(AY1085)-(AZ1087=INT(RIGHT($F1085, 1)))</f>
        <v>0</v>
      </c>
      <c r="BB1085" s="45">
        <f t="shared" si="25432"/>
        <v>0</v>
      </c>
      <c r="BC1085" s="36"/>
      <c r="BD1085" s="37"/>
      <c r="BE1085" s="44">
        <f>parseTime(BC1085)-(BD1087=INT(RIGHT($F1085, 1)))</f>
        <v>0</v>
      </c>
      <c r="BF1085" s="45">
        <f t="shared" si="25433"/>
        <v>0</v>
      </c>
      <c r="BG1085" s="36"/>
      <c r="BH1085" s="37"/>
      <c r="BI1085" s="44">
        <f>parseTime(BG1085)-(BH1087=INT(RIGHT($F1085, 1)))</f>
        <v>0</v>
      </c>
      <c r="BJ1085" s="45">
        <f t="shared" si="25434"/>
        <v>0</v>
      </c>
      <c r="BK1085" s="36"/>
      <c r="BL1085" s="37"/>
      <c r="BM1085" s="44">
        <f>parseTime(BK1085)-(BL1087=INT(RIGHT($F1085, 1)))</f>
        <v>0</v>
      </c>
      <c r="BN1085" s="45">
        <f t="shared" si="25435"/>
        <v>0</v>
      </c>
      <c r="BO1085" s="36"/>
      <c r="BP1085" s="37"/>
      <c r="BQ1085" s="44">
        <f t="shared" ref="BQ1085" si="25486">parseTime(BO1085)-(BP1087=INT(RIGHT($F1085, 1)))</f>
        <v>0</v>
      </c>
      <c r="BR1085" s="45">
        <f t="shared" si="25437"/>
        <v>0</v>
      </c>
      <c r="BS1085" s="36"/>
      <c r="BT1085" s="37"/>
      <c r="BU1085" s="44">
        <f t="shared" ref="BU1085" si="25487">parseTime(BS1085)-(BT1087=INT(RIGHT($F1085, 1)))</f>
        <v>0</v>
      </c>
      <c r="BV1085" s="45">
        <f t="shared" si="25439"/>
        <v>0</v>
      </c>
      <c r="BW1085" s="36"/>
      <c r="BX1085" s="37"/>
      <c r="BY1085" s="44">
        <f t="shared" ref="BY1085" si="25488">parseTime(BW1085)-(BX1087=INT(RIGHT($F1085, 1)))</f>
        <v>0</v>
      </c>
      <c r="BZ1085" s="45">
        <f t="shared" si="25441"/>
        <v>0</v>
      </c>
      <c r="CA1085" s="36"/>
      <c r="CB1085" s="37"/>
      <c r="CC1085" s="44">
        <f t="shared" ref="CC1085" si="25489">parseTime(CA1085)-(CB1087=INT(RIGHT($F1085, 1)))</f>
        <v>0</v>
      </c>
      <c r="CD1085" s="45">
        <f t="shared" si="25443"/>
        <v>0</v>
      </c>
      <c r="CE1085" s="36"/>
      <c r="CF1085" s="37"/>
      <c r="CG1085" s="44">
        <f t="shared" ref="CG1085" si="25490">parseTime(CE1085)-(CF1087=INT(RIGHT($F1085, 1)))</f>
        <v>0</v>
      </c>
      <c r="CH1085" s="45">
        <f t="shared" si="25445"/>
        <v>0</v>
      </c>
    </row>
    <row r="1086" spans="1:86" x14ac:dyDescent="0.25">
      <c r="A1086" s="56" t="s">
        <v>119</v>
      </c>
      <c r="B1086" s="57">
        <f t="shared" ref="B1086" ca="1" si="25491">roleHours(G1082:CH1088, "MCC")</f>
        <v>0</v>
      </c>
      <c r="C1086" s="14">
        <f t="shared" ca="1" si="25461"/>
        <v>0</v>
      </c>
      <c r="D1086" s="14" t="s">
        <v>260</v>
      </c>
      <c r="E1086" s="20">
        <v>4.6500000000000004</v>
      </c>
      <c r="F1086" s="51" t="s">
        <v>132</v>
      </c>
      <c r="G1086" s="36"/>
      <c r="H1086" s="37"/>
      <c r="I1086" s="44">
        <f t="shared" ref="I1086" si="25492">parseTime(G1086)-(H1087=INT(RIGHT($F1086, 1)))</f>
        <v>0</v>
      </c>
      <c r="J1086" s="45">
        <f t="shared" si="25413"/>
        <v>0</v>
      </c>
      <c r="K1086" s="36"/>
      <c r="L1086" s="37"/>
      <c r="M1086" s="44">
        <f t="shared" ref="M1086" si="25493">parseTime(K1086)-(L1087=INT(RIGHT($F1086, 1)))</f>
        <v>0</v>
      </c>
      <c r="N1086" s="45">
        <f t="shared" si="25415"/>
        <v>0</v>
      </c>
      <c r="O1086" s="36"/>
      <c r="P1086" s="37"/>
      <c r="Q1086" s="44">
        <f t="shared" ref="Q1086" si="25494">parseTime(O1086)-(P1087=INT(RIGHT($F1086, 1)))</f>
        <v>0</v>
      </c>
      <c r="R1086" s="45">
        <f t="shared" si="25417"/>
        <v>0</v>
      </c>
      <c r="S1086" s="36"/>
      <c r="T1086" s="37"/>
      <c r="U1086" s="44">
        <f t="shared" ref="U1086" si="25495">parseTime(S1086)-(T1087=INT(RIGHT($F1086, 1)))</f>
        <v>0</v>
      </c>
      <c r="V1086" s="45">
        <f t="shared" si="25419"/>
        <v>0</v>
      </c>
      <c r="W1086" s="36"/>
      <c r="X1086" s="37"/>
      <c r="Y1086" s="44">
        <f t="shared" ref="Y1086" si="25496">parseTime(W1086)-(X1087=INT(RIGHT($F1086, 1)))</f>
        <v>0</v>
      </c>
      <c r="Z1086" s="45">
        <f t="shared" si="25421"/>
        <v>0</v>
      </c>
      <c r="AA1086" s="36"/>
      <c r="AB1086" s="37"/>
      <c r="AC1086" s="44">
        <f t="shared" ref="AC1086" si="25497">parseTime(AA1086)-(AB1087=INT(RIGHT($F1086, 1)))</f>
        <v>0</v>
      </c>
      <c r="AD1086" s="45">
        <f t="shared" si="25423"/>
        <v>0</v>
      </c>
      <c r="AE1086" s="36"/>
      <c r="AF1086" s="37"/>
      <c r="AG1086" s="44">
        <f t="shared" ref="AG1086" si="25498">parseTime(AE1086)-(AF1087=INT(RIGHT($F1086, 1)))</f>
        <v>0</v>
      </c>
      <c r="AH1086" s="45">
        <f t="shared" si="25425"/>
        <v>0</v>
      </c>
      <c r="AI1086" s="36"/>
      <c r="AJ1086" s="37"/>
      <c r="AK1086" s="44">
        <f>parseTime(AI1086)-(AJ1087=INT(RIGHT($F1086, 1)))</f>
        <v>0</v>
      </c>
      <c r="AL1086" s="45">
        <f t="shared" si="25426"/>
        <v>0</v>
      </c>
      <c r="AM1086" s="36"/>
      <c r="AN1086" s="37"/>
      <c r="AO1086" s="44">
        <f t="shared" ref="AO1086" si="25499">parseTime(AM1086)-(AN1087=INT(RIGHT($F1086, 1)))</f>
        <v>0</v>
      </c>
      <c r="AP1086" s="45">
        <f t="shared" si="25428"/>
        <v>0</v>
      </c>
      <c r="AQ1086" s="36"/>
      <c r="AR1086" s="37"/>
      <c r="AS1086" s="44">
        <f t="shared" ref="AS1086" si="25500">parseTime(AQ1086)-(AR1087=INT(RIGHT($F1086, 1)))</f>
        <v>0</v>
      </c>
      <c r="AT1086" s="45">
        <f t="shared" si="25430"/>
        <v>0</v>
      </c>
      <c r="AU1086" s="36"/>
      <c r="AV1086" s="37"/>
      <c r="AW1086" s="44">
        <f>parseTime(AU1086)-(AV1087=INT(RIGHT($F1086, 1)))</f>
        <v>0</v>
      </c>
      <c r="AX1086" s="45">
        <f t="shared" si="25431"/>
        <v>0</v>
      </c>
      <c r="AY1086" s="36"/>
      <c r="AZ1086" s="37"/>
      <c r="BA1086" s="44">
        <f>parseTime(AY1086)-(AZ1087=INT(RIGHT($F1086, 1)))</f>
        <v>0</v>
      </c>
      <c r="BB1086" s="45">
        <f t="shared" si="25432"/>
        <v>0</v>
      </c>
      <c r="BC1086" s="36"/>
      <c r="BD1086" s="37"/>
      <c r="BE1086" s="44">
        <f>parseTime(BC1086)-(BD1087=INT(RIGHT($F1086, 1)))</f>
        <v>0</v>
      </c>
      <c r="BF1086" s="45">
        <f t="shared" si="25433"/>
        <v>0</v>
      </c>
      <c r="BG1086" s="36"/>
      <c r="BH1086" s="37"/>
      <c r="BI1086" s="44">
        <f>parseTime(BG1086)-(BH1087=INT(RIGHT($F1086, 1)))</f>
        <v>0</v>
      </c>
      <c r="BJ1086" s="45">
        <f t="shared" si="25434"/>
        <v>0</v>
      </c>
      <c r="BK1086" s="36"/>
      <c r="BL1086" s="37"/>
      <c r="BM1086" s="44">
        <f>parseTime(BK1086)-(BL1087=INT(RIGHT($F1086, 1)))</f>
        <v>0</v>
      </c>
      <c r="BN1086" s="45">
        <f t="shared" si="25435"/>
        <v>0</v>
      </c>
      <c r="BO1086" s="36"/>
      <c r="BP1086" s="37"/>
      <c r="BQ1086" s="44">
        <f t="shared" ref="BQ1086" si="25501">parseTime(BO1086)-(BP1087=INT(RIGHT($F1086, 1)))</f>
        <v>0</v>
      </c>
      <c r="BR1086" s="45">
        <f t="shared" si="25437"/>
        <v>0</v>
      </c>
      <c r="BS1086" s="36"/>
      <c r="BT1086" s="37"/>
      <c r="BU1086" s="44">
        <f t="shared" ref="BU1086" si="25502">parseTime(BS1086)-(BT1087=INT(RIGHT($F1086, 1)))</f>
        <v>0</v>
      </c>
      <c r="BV1086" s="45">
        <f t="shared" si="25439"/>
        <v>0</v>
      </c>
      <c r="BW1086" s="36"/>
      <c r="BX1086" s="37"/>
      <c r="BY1086" s="44">
        <f t="shared" ref="BY1086" si="25503">parseTime(BW1086)-(BX1087=INT(RIGHT($F1086, 1)))</f>
        <v>0</v>
      </c>
      <c r="BZ1086" s="45">
        <f t="shared" si="25441"/>
        <v>0</v>
      </c>
      <c r="CA1086" s="36"/>
      <c r="CB1086" s="37"/>
      <c r="CC1086" s="44">
        <f t="shared" ref="CC1086" si="25504">parseTime(CA1086)-(CB1087=INT(RIGHT($F1086, 1)))</f>
        <v>0</v>
      </c>
      <c r="CD1086" s="45">
        <f t="shared" si="25443"/>
        <v>0</v>
      </c>
      <c r="CE1086" s="36"/>
      <c r="CF1086" s="37"/>
      <c r="CG1086" s="44">
        <f t="shared" ref="CG1086" si="25505">parseTime(CE1086)-(CF1087=INT(RIGHT($F1086, 1)))</f>
        <v>0</v>
      </c>
      <c r="CH1086" s="45">
        <f t="shared" si="25445"/>
        <v>0</v>
      </c>
    </row>
    <row r="1087" spans="1:86" x14ac:dyDescent="0.25">
      <c r="A1087" s="56"/>
      <c r="B1087" s="57"/>
      <c r="C1087" s="14">
        <f t="shared" si="25461"/>
        <v>0</v>
      </c>
      <c r="D1087" s="14"/>
      <c r="E1087" s="20">
        <f t="shared" ref="E1087" si="25506">((7.5/2)-0.5+E1086)*8</f>
        <v>63.2</v>
      </c>
      <c r="F1087" s="51"/>
      <c r="G1087" s="46" t="s">
        <v>134</v>
      </c>
      <c r="H1087" s="38">
        <f t="shared" ref="H1087" si="25507">lunchAdjust(G1082:H1086)</f>
        <v>0</v>
      </c>
      <c r="I1087" s="48" t="s">
        <v>0</v>
      </c>
      <c r="J1087" s="39">
        <f t="shared" ref="J1087" si="25508">SUMPRODUCT(I1082:I1086*J1082:J1086)</f>
        <v>0</v>
      </c>
      <c r="K1087" s="46" t="s">
        <v>134</v>
      </c>
      <c r="L1087" s="38">
        <f t="shared" ref="L1087" si="25509">lunchAdjust(K1082:L1086)</f>
        <v>0</v>
      </c>
      <c r="M1087" s="48" t="s">
        <v>0</v>
      </c>
      <c r="N1087" s="39">
        <f t="shared" ref="N1087" si="25510">SUMPRODUCT(M1082:M1086*N1082:N1086)</f>
        <v>0</v>
      </c>
      <c r="O1087" s="46" t="s">
        <v>134</v>
      </c>
      <c r="P1087" s="38">
        <f t="shared" ref="P1087" si="25511">lunchAdjust(O1082:P1086)</f>
        <v>0</v>
      </c>
      <c r="Q1087" s="48" t="s">
        <v>0</v>
      </c>
      <c r="R1087" s="39">
        <f t="shared" ref="R1087" si="25512">SUMPRODUCT(Q1082:Q1086*R1082:R1086)</f>
        <v>0</v>
      </c>
      <c r="S1087" s="46" t="s">
        <v>134</v>
      </c>
      <c r="T1087" s="38">
        <f t="shared" ref="T1087" si="25513">lunchAdjust(S1082:T1086)</f>
        <v>0</v>
      </c>
      <c r="U1087" s="48" t="s">
        <v>0</v>
      </c>
      <c r="V1087" s="39">
        <f t="shared" ref="V1087" si="25514">SUMPRODUCT(U1082:U1086*V1082:V1086)</f>
        <v>0</v>
      </c>
      <c r="W1087" s="46" t="s">
        <v>134</v>
      </c>
      <c r="X1087" s="38">
        <f t="shared" ref="X1087" si="25515">lunchAdjust(W1082:X1086)</f>
        <v>0</v>
      </c>
      <c r="Y1087" s="48" t="s">
        <v>0</v>
      </c>
      <c r="Z1087" s="39">
        <f t="shared" ref="Z1087" si="25516">SUMPRODUCT(Y1082:Y1086*Z1082:Z1086)</f>
        <v>0</v>
      </c>
      <c r="AA1087" s="46" t="s">
        <v>134</v>
      </c>
      <c r="AB1087" s="38">
        <f t="shared" ref="AB1087" si="25517">lunchAdjust(AA1082:AB1086)</f>
        <v>0</v>
      </c>
      <c r="AC1087" s="48" t="s">
        <v>0</v>
      </c>
      <c r="AD1087" s="39">
        <f t="shared" ref="AD1087" si="25518">SUMPRODUCT(AC1082:AC1086*AD1082:AD1086)</f>
        <v>0</v>
      </c>
      <c r="AE1087" s="46" t="s">
        <v>134</v>
      </c>
      <c r="AF1087" s="38">
        <f t="shared" ref="AF1087" si="25519">lunchAdjust(AE1082:AF1086)</f>
        <v>0</v>
      </c>
      <c r="AG1087" s="48" t="s">
        <v>0</v>
      </c>
      <c r="AH1087" s="39">
        <f t="shared" ref="AH1087" si="25520">SUMPRODUCT(AG1082:AG1086*AH1082:AH1086)</f>
        <v>0</v>
      </c>
      <c r="AI1087" s="46" t="s">
        <v>134</v>
      </c>
      <c r="AJ1087" s="38">
        <f t="shared" ref="AJ1087" si="25521">lunchAdjust(AI1082:AJ1086)</f>
        <v>0</v>
      </c>
      <c r="AK1087" s="48" t="s">
        <v>0</v>
      </c>
      <c r="AL1087" s="39">
        <f t="shared" ref="AL1087" si="25522">SUMPRODUCT(AK1082:AK1086*AL1082:AL1086)</f>
        <v>0</v>
      </c>
      <c r="AM1087" s="46" t="s">
        <v>134</v>
      </c>
      <c r="AN1087" s="38">
        <f t="shared" ref="AN1087" si="25523">lunchAdjust(AM1082:AN1086)</f>
        <v>0</v>
      </c>
      <c r="AO1087" s="48" t="s">
        <v>0</v>
      </c>
      <c r="AP1087" s="39">
        <f t="shared" ref="AP1087" si="25524">SUMPRODUCT(AO1082:AO1086*AP1082:AP1086)</f>
        <v>0</v>
      </c>
      <c r="AQ1087" s="46" t="s">
        <v>134</v>
      </c>
      <c r="AR1087" s="38">
        <f t="shared" ref="AR1087" si="25525">lunchAdjust(AQ1082:AR1086)</f>
        <v>0</v>
      </c>
      <c r="AS1087" s="48" t="s">
        <v>0</v>
      </c>
      <c r="AT1087" s="39">
        <f t="shared" ref="AT1087" si="25526">SUMPRODUCT(AS1082:AS1086*AT1082:AT1086)</f>
        <v>0</v>
      </c>
      <c r="AU1087" s="46" t="s">
        <v>134</v>
      </c>
      <c r="AV1087" s="38">
        <f t="shared" ref="AV1087" si="25527">lunchAdjust(AU1082:AV1086)</f>
        <v>0</v>
      </c>
      <c r="AW1087" s="48" t="s">
        <v>0</v>
      </c>
      <c r="AX1087" s="39">
        <f t="shared" ref="AX1087" si="25528">SUMPRODUCT(AW1082:AW1086*AX1082:AX1086)</f>
        <v>0</v>
      </c>
      <c r="AY1087" s="46" t="s">
        <v>134</v>
      </c>
      <c r="AZ1087" s="38">
        <f t="shared" ref="AZ1087" si="25529">lunchAdjust(AY1082:AZ1086)</f>
        <v>0</v>
      </c>
      <c r="BA1087" s="48" t="s">
        <v>0</v>
      </c>
      <c r="BB1087" s="39">
        <f t="shared" ref="BB1087" si="25530">SUMPRODUCT(BA1082:BA1086*BB1082:BB1086)</f>
        <v>0</v>
      </c>
      <c r="BC1087" s="46" t="s">
        <v>134</v>
      </c>
      <c r="BD1087" s="38">
        <f t="shared" ref="BD1087" si="25531">lunchAdjust(BC1082:BD1086)</f>
        <v>0</v>
      </c>
      <c r="BE1087" s="48" t="s">
        <v>0</v>
      </c>
      <c r="BF1087" s="39">
        <f t="shared" ref="BF1087" si="25532">SUMPRODUCT(BE1082:BE1086*BF1082:BF1086)</f>
        <v>0</v>
      </c>
      <c r="BG1087" s="46" t="s">
        <v>134</v>
      </c>
      <c r="BH1087" s="38">
        <f t="shared" ref="BH1087" si="25533">lunchAdjust(BG1082:BH1086)</f>
        <v>0</v>
      </c>
      <c r="BI1087" s="48" t="s">
        <v>0</v>
      </c>
      <c r="BJ1087" s="39">
        <f t="shared" ref="BJ1087" si="25534">SUMPRODUCT(BI1082:BI1086*BJ1082:BJ1086)</f>
        <v>0</v>
      </c>
      <c r="BK1087" s="46" t="s">
        <v>134</v>
      </c>
      <c r="BL1087" s="38">
        <f t="shared" ref="BL1087" si="25535">lunchAdjust(BK1082:BL1086)</f>
        <v>0</v>
      </c>
      <c r="BM1087" s="48" t="s">
        <v>0</v>
      </c>
      <c r="BN1087" s="39">
        <f t="shared" ref="BN1087" si="25536">SUMPRODUCT(BM1082:BM1086*BN1082:BN1086)</f>
        <v>0</v>
      </c>
      <c r="BO1087" s="46" t="s">
        <v>134</v>
      </c>
      <c r="BP1087" s="38">
        <f t="shared" ref="BP1087" si="25537">lunchAdjust(BO1082:BP1086)</f>
        <v>0</v>
      </c>
      <c r="BQ1087" s="48" t="s">
        <v>0</v>
      </c>
      <c r="BR1087" s="39">
        <f t="shared" ref="BR1087" si="25538">SUMPRODUCT(BQ1082:BQ1086*BR1082:BR1086)</f>
        <v>0</v>
      </c>
      <c r="BS1087" s="46" t="s">
        <v>134</v>
      </c>
      <c r="BT1087" s="38">
        <f t="shared" ref="BT1087" si="25539">lunchAdjust(BS1082:BT1086)</f>
        <v>0</v>
      </c>
      <c r="BU1087" s="48" t="s">
        <v>0</v>
      </c>
      <c r="BV1087" s="39">
        <f t="shared" ref="BV1087" si="25540">SUMPRODUCT(BU1082:BU1086*BV1082:BV1086)</f>
        <v>0</v>
      </c>
      <c r="BW1087" s="46" t="s">
        <v>134</v>
      </c>
      <c r="BX1087" s="38">
        <f t="shared" ref="BX1087" si="25541">lunchAdjust(BW1082:BX1086)</f>
        <v>0</v>
      </c>
      <c r="BY1087" s="48" t="s">
        <v>0</v>
      </c>
      <c r="BZ1087" s="39">
        <f t="shared" ref="BZ1087" si="25542">SUMPRODUCT(BY1082:BY1086*BZ1082:BZ1086)</f>
        <v>0</v>
      </c>
      <c r="CA1087" s="46" t="s">
        <v>134</v>
      </c>
      <c r="CB1087" s="38">
        <f t="shared" ref="CB1087" si="25543">lunchAdjust(CA1082:CB1086)</f>
        <v>0</v>
      </c>
      <c r="CC1087" s="48" t="s">
        <v>0</v>
      </c>
      <c r="CD1087" s="39">
        <f t="shared" ref="CD1087" si="25544">SUMPRODUCT(CC1082:CC1086*CD1082:CD1086)</f>
        <v>0</v>
      </c>
      <c r="CE1087" s="46" t="s">
        <v>134</v>
      </c>
      <c r="CF1087" s="38">
        <f t="shared" ref="CF1087" si="25545">lunchAdjust(CE1082:CF1086)</f>
        <v>0</v>
      </c>
      <c r="CG1087" s="48" t="s">
        <v>0</v>
      </c>
      <c r="CH1087" s="39">
        <f t="shared" ref="CH1087" si="25546">SUMPRODUCT(CG1082:CG1086*CH1082:CH1086)</f>
        <v>0</v>
      </c>
    </row>
    <row r="1088" spans="1:86" ht="15.75" thickBot="1" x14ac:dyDescent="0.3">
      <c r="A1088" s="58" t="s">
        <v>121</v>
      </c>
      <c r="B1088" s="59">
        <f t="shared" ref="B1088" ca="1" si="25547">roleHours(G1082:CH1088, "OUT")</f>
        <v>0</v>
      </c>
      <c r="C1088" s="54" t="s">
        <v>137</v>
      </c>
      <c r="D1088" s="22">
        <f t="shared" ref="D1088" ca="1" si="25548">roleHours(G1082:CH1088, "PTO")</f>
        <v>0</v>
      </c>
      <c r="E1088" s="23">
        <f t="shared" ref="E1088" ca="1" si="25549">E1087-B1083</f>
        <v>63.2</v>
      </c>
      <c r="F1088" s="52"/>
      <c r="G1088" s="47" t="s">
        <v>39</v>
      </c>
      <c r="H1088" s="40">
        <f t="shared" si="24169"/>
        <v>0</v>
      </c>
      <c r="I1088" s="49" t="s">
        <v>135</v>
      </c>
      <c r="J1088" s="41">
        <f t="shared" ref="J1088" si="25550">J1087*G$4</f>
        <v>0</v>
      </c>
      <c r="K1088" s="47" t="s">
        <v>39</v>
      </c>
      <c r="L1088" s="40">
        <f t="shared" ref="L1088" si="25551">SUMPRODUCT(M1082:M1086*(L1082:L1086="PTO"))+SUMPRODUCT(M1082:M1086*(L1082:L1086="HOL"))</f>
        <v>0</v>
      </c>
      <c r="M1088" s="49" t="s">
        <v>135</v>
      </c>
      <c r="N1088" s="41">
        <f t="shared" ref="N1088" si="25552">N1087*K$4</f>
        <v>0</v>
      </c>
      <c r="O1088" s="47" t="s">
        <v>39</v>
      </c>
      <c r="P1088" s="40">
        <f t="shared" ref="P1088" si="25553">SUMPRODUCT(Q1082:Q1086*(P1082:P1086="PTO"))+SUMPRODUCT(Q1082:Q1086*(P1082:P1086="HOL"))</f>
        <v>0</v>
      </c>
      <c r="Q1088" s="49" t="s">
        <v>135</v>
      </c>
      <c r="R1088" s="41">
        <f t="shared" ref="R1088" si="25554">R1087*O$4</f>
        <v>0</v>
      </c>
      <c r="S1088" s="47" t="s">
        <v>39</v>
      </c>
      <c r="T1088" s="40">
        <f t="shared" ref="T1088" si="25555">SUMPRODUCT(U1082:U1086*(T1082:T1086="PTO"))+SUMPRODUCT(U1082:U1086*(T1082:T1086="HOL"))</f>
        <v>0</v>
      </c>
      <c r="U1088" s="49" t="s">
        <v>135</v>
      </c>
      <c r="V1088" s="41">
        <f t="shared" ref="V1088" si="25556">V1087*S$4</f>
        <v>0</v>
      </c>
      <c r="W1088" s="47" t="s">
        <v>39</v>
      </c>
      <c r="X1088" s="40">
        <f t="shared" ref="X1088" si="25557">SUMPRODUCT(Y1082:Y1086*(X1082:X1086="PTO"))+SUMPRODUCT(Y1082:Y1086*(X1082:X1086="HOL"))</f>
        <v>0</v>
      </c>
      <c r="Y1088" s="49" t="s">
        <v>135</v>
      </c>
      <c r="Z1088" s="41">
        <f t="shared" ref="Z1088" si="25558">Z1087*W$4</f>
        <v>0</v>
      </c>
      <c r="AA1088" s="47" t="s">
        <v>39</v>
      </c>
      <c r="AB1088" s="40">
        <f t="shared" ref="AB1088" si="25559">SUMPRODUCT(AC1082:AC1086*(AB1082:AB1086="PTO"))+SUMPRODUCT(AC1082:AC1086*(AB1082:AB1086="HOL"))</f>
        <v>0</v>
      </c>
      <c r="AC1088" s="49" t="s">
        <v>135</v>
      </c>
      <c r="AD1088" s="41">
        <f t="shared" ref="AD1088" si="25560">AD1087*AA$4</f>
        <v>0</v>
      </c>
      <c r="AE1088" s="47" t="s">
        <v>39</v>
      </c>
      <c r="AF1088" s="40">
        <f t="shared" ref="AF1088" si="25561">SUMPRODUCT(AG1082:AG1086*(AF1082:AF1086="PTO"))+SUMPRODUCT(AG1082:AG1086*(AF1082:AF1086="HOL"))</f>
        <v>0</v>
      </c>
      <c r="AG1088" s="49" t="s">
        <v>135</v>
      </c>
      <c r="AH1088" s="41">
        <f t="shared" ref="AH1088" si="25562">AH1087*AE$4</f>
        <v>0</v>
      </c>
      <c r="AI1088" s="47" t="s">
        <v>39</v>
      </c>
      <c r="AJ1088" s="40">
        <f t="shared" ref="AJ1088" si="25563">SUMPRODUCT(AK1082:AK1086*(AJ1082:AJ1086="PTO"))+SUMPRODUCT(AK1082:AK1086*(AJ1082:AJ1086="HOL"))</f>
        <v>0</v>
      </c>
      <c r="AK1088" s="49" t="s">
        <v>135</v>
      </c>
      <c r="AL1088" s="41">
        <f>AL1087*AI$4</f>
        <v>0</v>
      </c>
      <c r="AM1088" s="47" t="s">
        <v>39</v>
      </c>
      <c r="AN1088" s="40">
        <f t="shared" ref="AN1088" si="25564">SUMPRODUCT(AO1082:AO1086*(AN1082:AN1086="PTO"))+SUMPRODUCT(AO1082:AO1086*(AN1082:AN1086="HOL"))</f>
        <v>0</v>
      </c>
      <c r="AO1088" s="49" t="s">
        <v>135</v>
      </c>
      <c r="AP1088" s="41">
        <f t="shared" ref="AP1088" si="25565">AP1087*AM$4</f>
        <v>0</v>
      </c>
      <c r="AQ1088" s="47" t="s">
        <v>39</v>
      </c>
      <c r="AR1088" s="40">
        <f t="shared" ref="AR1088" si="25566">SUMPRODUCT(AS1082:AS1086*(AR1082:AR1086="PTO"))+SUMPRODUCT(AS1082:AS1086*(AR1082:AR1086="HOL"))</f>
        <v>0</v>
      </c>
      <c r="AS1088" s="49" t="s">
        <v>135</v>
      </c>
      <c r="AT1088" s="41">
        <f t="shared" ref="AT1088" si="25567">AT1087*AQ$4</f>
        <v>0</v>
      </c>
      <c r="AU1088" s="47" t="s">
        <v>39</v>
      </c>
      <c r="AV1088" s="40">
        <f t="shared" ref="AV1088" si="25568">SUMPRODUCT(AW1082:AW1086*(AV1082:AV1086="PTO"))+SUMPRODUCT(AW1082:AW1086*(AV1082:AV1086="HOL"))</f>
        <v>0</v>
      </c>
      <c r="AW1088" s="49" t="s">
        <v>135</v>
      </c>
      <c r="AX1088" s="41">
        <f>AX1087*AU$4</f>
        <v>0</v>
      </c>
      <c r="AY1088" s="47" t="s">
        <v>39</v>
      </c>
      <c r="AZ1088" s="40">
        <f t="shared" ref="AZ1088" si="25569">SUMPRODUCT(BA1082:BA1086*(AZ1082:AZ1086="PTO"))+SUMPRODUCT(BA1082:BA1086*(AZ1082:AZ1086="HOL"))</f>
        <v>0</v>
      </c>
      <c r="BA1088" s="49" t="s">
        <v>135</v>
      </c>
      <c r="BB1088" s="41">
        <f>BB1087*AY$4</f>
        <v>0</v>
      </c>
      <c r="BC1088" s="47" t="s">
        <v>39</v>
      </c>
      <c r="BD1088" s="40">
        <f t="shared" ref="BD1088" si="25570">SUMPRODUCT(BE1082:BE1086*(BD1082:BD1086="PTO"))+SUMPRODUCT(BE1082:BE1086*(BD1082:BD1086="HOL"))</f>
        <v>0</v>
      </c>
      <c r="BE1088" s="49" t="s">
        <v>135</v>
      </c>
      <c r="BF1088" s="41">
        <f>BF1087*BC$4</f>
        <v>0</v>
      </c>
      <c r="BG1088" s="47" t="s">
        <v>39</v>
      </c>
      <c r="BH1088" s="40">
        <f t="shared" ref="BH1088" si="25571">SUMPRODUCT(BI1082:BI1086*(BH1082:BH1086="PTO"))+SUMPRODUCT(BI1082:BI1086*(BH1082:BH1086="HOL"))</f>
        <v>0</v>
      </c>
      <c r="BI1088" s="49" t="s">
        <v>135</v>
      </c>
      <c r="BJ1088" s="41">
        <f>BJ1087*BG$4</f>
        <v>0</v>
      </c>
      <c r="BK1088" s="47" t="s">
        <v>39</v>
      </c>
      <c r="BL1088" s="40">
        <f t="shared" ref="BL1088" si="25572">SUMPRODUCT(BM1082:BM1086*(BL1082:BL1086="PTO"))+SUMPRODUCT(BM1082:BM1086*(BL1082:BL1086="HOL"))</f>
        <v>0</v>
      </c>
      <c r="BM1088" s="49" t="s">
        <v>135</v>
      </c>
      <c r="BN1088" s="41">
        <f>BN1087*BK$4</f>
        <v>0</v>
      </c>
      <c r="BO1088" s="47" t="s">
        <v>39</v>
      </c>
      <c r="BP1088" s="40">
        <f t="shared" ref="BP1088" si="25573">SUMPRODUCT(BQ1082:BQ1086*(BP1082:BP1086="PTO"))+SUMPRODUCT(BQ1082:BQ1086*(BP1082:BP1086="HOL"))</f>
        <v>0</v>
      </c>
      <c r="BQ1088" s="49" t="s">
        <v>135</v>
      </c>
      <c r="BR1088" s="41">
        <f t="shared" ref="BR1088" si="25574">BR1087*BO$4</f>
        <v>0</v>
      </c>
      <c r="BS1088" s="47" t="s">
        <v>39</v>
      </c>
      <c r="BT1088" s="40">
        <f t="shared" ref="BT1088" si="25575">SUMPRODUCT(BU1082:BU1086*(BT1082:BT1086="PTO"))+SUMPRODUCT(BU1082:BU1086*(BT1082:BT1086="HOL"))</f>
        <v>0</v>
      </c>
      <c r="BU1088" s="49" t="s">
        <v>135</v>
      </c>
      <c r="BV1088" s="41">
        <f t="shared" ref="BV1088" si="25576">BV1087*BS$4</f>
        <v>0</v>
      </c>
      <c r="BW1088" s="47" t="s">
        <v>39</v>
      </c>
      <c r="BX1088" s="40">
        <f t="shared" ref="BX1088" si="25577">SUMPRODUCT(BY1082:BY1086*(BX1082:BX1086="PTO"))+SUMPRODUCT(BY1082:BY1086*(BX1082:BX1086="HOL"))</f>
        <v>0</v>
      </c>
      <c r="BY1088" s="49" t="s">
        <v>135</v>
      </c>
      <c r="BZ1088" s="41">
        <f t="shared" ref="BZ1088" si="25578">BZ1087*BW$4</f>
        <v>0</v>
      </c>
      <c r="CA1088" s="47" t="s">
        <v>39</v>
      </c>
      <c r="CB1088" s="40">
        <f t="shared" ref="CB1088" si="25579">SUMPRODUCT(CC1082:CC1086*(CB1082:CB1086="PTO"))+SUMPRODUCT(CC1082:CC1086*(CB1082:CB1086="HOL"))</f>
        <v>0</v>
      </c>
      <c r="CC1088" s="49" t="s">
        <v>135</v>
      </c>
      <c r="CD1088" s="41">
        <f t="shared" ref="CD1088" si="25580">CD1087*CA$4</f>
        <v>0</v>
      </c>
      <c r="CE1088" s="47" t="s">
        <v>39</v>
      </c>
      <c r="CF1088" s="40">
        <f t="shared" ref="CF1088" si="25581">SUMPRODUCT(CG1082:CG1086*(CF1082:CF1086="PTO"))+SUMPRODUCT(CG1082:CG1086*(CF1082:CF1086="HOL"))</f>
        <v>0</v>
      </c>
      <c r="CG1088" s="49" t="s">
        <v>135</v>
      </c>
      <c r="CH1088" s="41">
        <f t="shared" ref="CH1088" si="25582">CH1087*CE$4</f>
        <v>0</v>
      </c>
    </row>
    <row r="1089" spans="1:86" x14ac:dyDescent="0.25">
      <c r="A1089" s="70" t="s">
        <v>133</v>
      </c>
      <c r="B1089" s="71">
        <f t="shared" ref="B1089" ca="1" si="25583">D1089-B1090</f>
        <v>23.736442211243713</v>
      </c>
      <c r="C1089" s="72" t="s">
        <v>122</v>
      </c>
      <c r="D1089" s="71">
        <f>IFERROR(INDEX(Holidays[FTE], MATCH(Entry!E1089, Holidays[Date], 0)), 1)*8*INDEX(FTEguide[[1]:[12]], MATCH(Entry!E1090, FTEguide[Weekday], 0), IF(Entry!E1092&gt;0, Entry!E1092, MONTH(Entry!E1089)))</f>
        <v>79.736442211243713</v>
      </c>
      <c r="E1089" s="60">
        <f t="shared" si="25411"/>
        <v>43983</v>
      </c>
      <c r="F1089" s="50" t="s">
        <v>128</v>
      </c>
      <c r="G1089" s="34" t="s">
        <v>136</v>
      </c>
      <c r="H1089" s="35" t="s">
        <v>23</v>
      </c>
      <c r="I1089" s="42">
        <f t="shared" ref="I1089" si="25584">parseTime(G1089)-(H1094=INT(RIGHT($F1089, 1)))</f>
        <v>8</v>
      </c>
      <c r="J1089" s="43">
        <f t="shared" ref="J1089:J1093" si="25585">isClocked(H1089)</f>
        <v>1</v>
      </c>
      <c r="K1089" s="34"/>
      <c r="L1089" s="35"/>
      <c r="M1089" s="42">
        <f t="shared" ref="M1089" si="25586">parseTime(K1089)-(L1094=INT(RIGHT($F1089, 1)))</f>
        <v>0</v>
      </c>
      <c r="N1089" s="43">
        <f t="shared" ref="N1089:N1093" si="25587">isClocked(L1089)</f>
        <v>0</v>
      </c>
      <c r="O1089" s="34" t="s">
        <v>180</v>
      </c>
      <c r="P1089" s="35" t="s">
        <v>23</v>
      </c>
      <c r="Q1089" s="42">
        <f t="shared" ref="Q1089" si="25588">parseTime(O1089)-(P1094=INT(RIGHT($F1089, 1)))</f>
        <v>8</v>
      </c>
      <c r="R1089" s="43">
        <f t="shared" ref="R1089:R1093" si="25589">isClocked(P1089)</f>
        <v>1</v>
      </c>
      <c r="S1089" s="34" t="s">
        <v>150</v>
      </c>
      <c r="T1089" s="35" t="s">
        <v>23</v>
      </c>
      <c r="U1089" s="42">
        <f t="shared" ref="U1089" si="25590">parseTime(S1089)-(T1094=INT(RIGHT($F1089, 1)))</f>
        <v>8</v>
      </c>
      <c r="V1089" s="43">
        <f t="shared" ref="V1089:V1093" si="25591">isClocked(T1089)</f>
        <v>1</v>
      </c>
      <c r="W1089" s="34" t="s">
        <v>136</v>
      </c>
      <c r="X1089" s="35" t="s">
        <v>23</v>
      </c>
      <c r="Y1089" s="42">
        <f t="shared" ref="Y1089" si="25592">parseTime(W1089)-(X1094=INT(RIGHT($F1089, 1)))</f>
        <v>8</v>
      </c>
      <c r="Z1089" s="43">
        <f t="shared" ref="Z1089:Z1093" si="25593">isClocked(X1089)</f>
        <v>1</v>
      </c>
      <c r="AA1089" s="34" t="s">
        <v>136</v>
      </c>
      <c r="AB1089" s="35" t="s">
        <v>23</v>
      </c>
      <c r="AC1089" s="42">
        <f t="shared" ref="AC1089" si="25594">parseTime(AA1089)-(AB1094=INT(RIGHT($F1089, 1)))</f>
        <v>8</v>
      </c>
      <c r="AD1089" s="43">
        <f t="shared" ref="AD1089:AD1093" si="25595">isClocked(AB1089)</f>
        <v>1</v>
      </c>
      <c r="AE1089" s="34" t="s">
        <v>136</v>
      </c>
      <c r="AF1089" s="35" t="s">
        <v>25</v>
      </c>
      <c r="AG1089" s="42">
        <f t="shared" ref="AG1089" si="25596">parseTime(AE1089)-(AF1094=INT(RIGHT($F1089, 1)))</f>
        <v>8</v>
      </c>
      <c r="AH1089" s="43">
        <f t="shared" ref="AH1089:AH1093" si="25597">isClocked(AF1089)</f>
        <v>1</v>
      </c>
      <c r="AI1089" s="34" t="s">
        <v>136</v>
      </c>
      <c r="AJ1089" s="35" t="s">
        <v>23</v>
      </c>
      <c r="AK1089" s="42">
        <f>parseTime(AI1089)-(AJ1094=INT(RIGHT($F1089, 1)))</f>
        <v>8</v>
      </c>
      <c r="AL1089" s="43">
        <f t="shared" ref="AL1089:AL1093" si="25598">isClocked(AJ1089)</f>
        <v>1</v>
      </c>
      <c r="AM1089" s="34"/>
      <c r="AN1089" s="35"/>
      <c r="AO1089" s="42">
        <f t="shared" ref="AO1089" si="25599">parseTime(AM1089)-(AN1094=INT(RIGHT($F1089, 1)))</f>
        <v>0</v>
      </c>
      <c r="AP1089" s="43">
        <f t="shared" ref="AP1089:AP1093" si="25600">isClocked(AN1089)</f>
        <v>0</v>
      </c>
      <c r="AQ1089" s="34"/>
      <c r="AR1089" s="35"/>
      <c r="AS1089" s="42">
        <f t="shared" ref="AS1089" si="25601">parseTime(AQ1089)-(AR1094=INT(RIGHT($F1089, 1)))</f>
        <v>0</v>
      </c>
      <c r="AT1089" s="43">
        <f t="shared" ref="AT1089:AT1093" si="25602">isClocked(AR1089)</f>
        <v>0</v>
      </c>
      <c r="AU1089" s="34"/>
      <c r="AV1089" s="35"/>
      <c r="AW1089" s="42">
        <f>parseTime(AU1089)-(AV1094=INT(RIGHT($F1089, 1)))</f>
        <v>0</v>
      </c>
      <c r="AX1089" s="43">
        <f t="shared" ref="AX1089:AX1093" si="25603">isClocked(AV1089)</f>
        <v>0</v>
      </c>
      <c r="AY1089" s="34"/>
      <c r="AZ1089" s="35"/>
      <c r="BA1089" s="42">
        <f>parseTime(AY1089)-(AZ1094=INT(RIGHT($F1089, 1)))</f>
        <v>0</v>
      </c>
      <c r="BB1089" s="43">
        <f t="shared" ref="BB1089:BB1093" si="25604">isClocked(AZ1089)</f>
        <v>0</v>
      </c>
      <c r="BC1089" s="34"/>
      <c r="BD1089" s="35"/>
      <c r="BE1089" s="42">
        <f>parseTime(BC1089)-(BD1094=INT(RIGHT($F1089, 1)))</f>
        <v>0</v>
      </c>
      <c r="BF1089" s="43">
        <f t="shared" ref="BF1089:BF1093" si="25605">isClocked(BD1089)</f>
        <v>0</v>
      </c>
      <c r="BG1089" s="34"/>
      <c r="BH1089" s="35"/>
      <c r="BI1089" s="42">
        <f>parseTime(BG1089)-(BH1094=INT(RIGHT($F1089, 1)))</f>
        <v>0</v>
      </c>
      <c r="BJ1089" s="43">
        <f t="shared" ref="BJ1089:BJ1093" si="25606">isClocked(BH1089)</f>
        <v>0</v>
      </c>
      <c r="BK1089" s="34"/>
      <c r="BL1089" s="35"/>
      <c r="BM1089" s="42">
        <f>parseTime(BK1089)-(BL1094=INT(RIGHT($F1089, 1)))</f>
        <v>0</v>
      </c>
      <c r="BN1089" s="43">
        <f t="shared" ref="BN1089:BN1093" si="25607">isClocked(BL1089)</f>
        <v>0</v>
      </c>
      <c r="BO1089" s="34"/>
      <c r="BP1089" s="35"/>
      <c r="BQ1089" s="42">
        <f t="shared" ref="BQ1089" si="25608">parseTime(BO1089)-(BP1094=INT(RIGHT($F1089, 1)))</f>
        <v>0</v>
      </c>
      <c r="BR1089" s="43">
        <f t="shared" ref="BR1089:BR1093" si="25609">isClocked(BP1089)</f>
        <v>0</v>
      </c>
      <c r="BS1089" s="34"/>
      <c r="BT1089" s="35"/>
      <c r="BU1089" s="42">
        <f t="shared" ref="BU1089" si="25610">parseTime(BS1089)-(BT1094=INT(RIGHT($F1089, 1)))</f>
        <v>0</v>
      </c>
      <c r="BV1089" s="43">
        <f t="shared" ref="BV1089:BV1093" si="25611">isClocked(BT1089)</f>
        <v>0</v>
      </c>
      <c r="BW1089" s="34"/>
      <c r="BX1089" s="35"/>
      <c r="BY1089" s="42">
        <f t="shared" ref="BY1089" si="25612">parseTime(BW1089)-(BX1094=INT(RIGHT($F1089, 1)))</f>
        <v>0</v>
      </c>
      <c r="BZ1089" s="43">
        <f t="shared" ref="BZ1089:BZ1093" si="25613">isClocked(BX1089)</f>
        <v>0</v>
      </c>
      <c r="CA1089" s="34"/>
      <c r="CB1089" s="35"/>
      <c r="CC1089" s="42">
        <f t="shared" ref="CC1089" si="25614">parseTime(CA1089)-(CB1094=INT(RIGHT($F1089, 1)))</f>
        <v>0</v>
      </c>
      <c r="CD1089" s="43">
        <f t="shared" ref="CD1089:CD1093" si="25615">isClocked(CB1089)</f>
        <v>0</v>
      </c>
      <c r="CE1089" s="34"/>
      <c r="CF1089" s="35"/>
      <c r="CG1089" s="42">
        <f t="shared" ref="CG1089" si="25616">parseTime(CE1089)-(CF1094=INT(RIGHT($F1089, 1)))</f>
        <v>0</v>
      </c>
      <c r="CH1089" s="43">
        <f t="shared" ref="CH1089:CH1093" si="25617">isClocked(CF1089)</f>
        <v>0</v>
      </c>
    </row>
    <row r="1090" spans="1:86" x14ac:dyDescent="0.25">
      <c r="A1090" s="56" t="s">
        <v>0</v>
      </c>
      <c r="B1090" s="57">
        <f t="shared" ca="1" si="24927"/>
        <v>56</v>
      </c>
      <c r="C1090" s="14" t="s">
        <v>252</v>
      </c>
      <c r="D1090" s="14">
        <f t="shared" si="24410"/>
        <v>53.7</v>
      </c>
      <c r="E1090" s="55" t="str">
        <f t="shared" si="24928"/>
        <v>Monday</v>
      </c>
      <c r="F1090" s="51" t="s">
        <v>129</v>
      </c>
      <c r="G1090" s="36"/>
      <c r="H1090" s="37"/>
      <c r="I1090" s="44">
        <f t="shared" ref="I1090" si="25618">parseTime(G1090)-(H1094=INT(RIGHT($F1090, 1)))</f>
        <v>0</v>
      </c>
      <c r="J1090" s="45">
        <f t="shared" si="25585"/>
        <v>0</v>
      </c>
      <c r="K1090" s="36"/>
      <c r="L1090" s="37"/>
      <c r="M1090" s="44">
        <f t="shared" ref="M1090" si="25619">parseTime(K1090)-(L1094=INT(RIGHT($F1090, 1)))</f>
        <v>0</v>
      </c>
      <c r="N1090" s="45">
        <f t="shared" si="25587"/>
        <v>0</v>
      </c>
      <c r="O1090" s="36"/>
      <c r="P1090" s="37"/>
      <c r="Q1090" s="44">
        <f t="shared" ref="Q1090" si="25620">parseTime(O1090)-(P1094=INT(RIGHT($F1090, 1)))</f>
        <v>0</v>
      </c>
      <c r="R1090" s="45">
        <f t="shared" si="25589"/>
        <v>0</v>
      </c>
      <c r="S1090" s="36"/>
      <c r="T1090" s="37"/>
      <c r="U1090" s="44">
        <f t="shared" ref="U1090" si="25621">parseTime(S1090)-(T1094=INT(RIGHT($F1090, 1)))</f>
        <v>0</v>
      </c>
      <c r="V1090" s="45">
        <f t="shared" si="25591"/>
        <v>0</v>
      </c>
      <c r="W1090" s="36"/>
      <c r="X1090" s="37"/>
      <c r="Y1090" s="44">
        <f t="shared" ref="Y1090" si="25622">parseTime(W1090)-(X1094=INT(RIGHT($F1090, 1)))</f>
        <v>0</v>
      </c>
      <c r="Z1090" s="45">
        <f t="shared" si="25593"/>
        <v>0</v>
      </c>
      <c r="AA1090" s="36"/>
      <c r="AB1090" s="37"/>
      <c r="AC1090" s="44">
        <f t="shared" ref="AC1090" si="25623">parseTime(AA1090)-(AB1094=INT(RIGHT($F1090, 1)))</f>
        <v>0</v>
      </c>
      <c r="AD1090" s="45">
        <f t="shared" si="25595"/>
        <v>0</v>
      </c>
      <c r="AE1090" s="36"/>
      <c r="AF1090" s="37"/>
      <c r="AG1090" s="44">
        <f t="shared" ref="AG1090" si="25624">parseTime(AE1090)-(AF1094=INT(RIGHT($F1090, 1)))</f>
        <v>0</v>
      </c>
      <c r="AH1090" s="45">
        <f t="shared" si="25597"/>
        <v>0</v>
      </c>
      <c r="AI1090" s="36"/>
      <c r="AJ1090" s="37"/>
      <c r="AK1090" s="44">
        <f>parseTime(AI1090)-(AJ1094=INT(RIGHT($F1090, 1)))</f>
        <v>0</v>
      </c>
      <c r="AL1090" s="45">
        <f t="shared" si="25598"/>
        <v>0</v>
      </c>
      <c r="AM1090" s="36"/>
      <c r="AN1090" s="37"/>
      <c r="AO1090" s="44">
        <f t="shared" ref="AO1090" si="25625">parseTime(AM1090)-(AN1094=INT(RIGHT($F1090, 1)))</f>
        <v>0</v>
      </c>
      <c r="AP1090" s="45">
        <f t="shared" si="25600"/>
        <v>0</v>
      </c>
      <c r="AQ1090" s="36"/>
      <c r="AR1090" s="37"/>
      <c r="AS1090" s="44">
        <f t="shared" ref="AS1090" si="25626">parseTime(AQ1090)-(AR1094=INT(RIGHT($F1090, 1)))</f>
        <v>0</v>
      </c>
      <c r="AT1090" s="45">
        <f t="shared" si="25602"/>
        <v>0</v>
      </c>
      <c r="AU1090" s="36"/>
      <c r="AV1090" s="37"/>
      <c r="AW1090" s="44">
        <f>parseTime(AU1090)-(AV1094=INT(RIGHT($F1090, 1)))</f>
        <v>0</v>
      </c>
      <c r="AX1090" s="45">
        <f t="shared" si="25603"/>
        <v>0</v>
      </c>
      <c r="AY1090" s="36"/>
      <c r="AZ1090" s="37"/>
      <c r="BA1090" s="44">
        <f>parseTime(AY1090)-(AZ1094=INT(RIGHT($F1090, 1)))</f>
        <v>0</v>
      </c>
      <c r="BB1090" s="45">
        <f t="shared" si="25604"/>
        <v>0</v>
      </c>
      <c r="BC1090" s="36"/>
      <c r="BD1090" s="37"/>
      <c r="BE1090" s="44">
        <f>parseTime(BC1090)-(BD1094=INT(RIGHT($F1090, 1)))</f>
        <v>0</v>
      </c>
      <c r="BF1090" s="45">
        <f t="shared" si="25605"/>
        <v>0</v>
      </c>
      <c r="BG1090" s="36"/>
      <c r="BH1090" s="37"/>
      <c r="BI1090" s="44">
        <f>parseTime(BG1090)-(BH1094=INT(RIGHT($F1090, 1)))</f>
        <v>0</v>
      </c>
      <c r="BJ1090" s="45">
        <f t="shared" si="25606"/>
        <v>0</v>
      </c>
      <c r="BK1090" s="36"/>
      <c r="BL1090" s="37"/>
      <c r="BM1090" s="44">
        <f>parseTime(BK1090)-(BL1094=INT(RIGHT($F1090, 1)))</f>
        <v>0</v>
      </c>
      <c r="BN1090" s="45">
        <f t="shared" si="25607"/>
        <v>0</v>
      </c>
      <c r="BO1090" s="36"/>
      <c r="BP1090" s="37"/>
      <c r="BQ1090" s="44">
        <f t="shared" ref="BQ1090" si="25627">parseTime(BO1090)-(BP1094=INT(RIGHT($F1090, 1)))</f>
        <v>0</v>
      </c>
      <c r="BR1090" s="45">
        <f t="shared" si="25609"/>
        <v>0</v>
      </c>
      <c r="BS1090" s="36"/>
      <c r="BT1090" s="37"/>
      <c r="BU1090" s="44">
        <f t="shared" ref="BU1090" si="25628">parseTime(BS1090)-(BT1094=INT(RIGHT($F1090, 1)))</f>
        <v>0</v>
      </c>
      <c r="BV1090" s="45">
        <f t="shared" si="25611"/>
        <v>0</v>
      </c>
      <c r="BW1090" s="36"/>
      <c r="BX1090" s="37"/>
      <c r="BY1090" s="44">
        <f t="shared" ref="BY1090" si="25629">parseTime(BW1090)-(BX1094=INT(RIGHT($F1090, 1)))</f>
        <v>0</v>
      </c>
      <c r="BZ1090" s="45">
        <f t="shared" si="25613"/>
        <v>0</v>
      </c>
      <c r="CA1090" s="36"/>
      <c r="CB1090" s="37"/>
      <c r="CC1090" s="44">
        <f t="shared" ref="CC1090" si="25630">parseTime(CA1090)-(CB1094=INT(RIGHT($F1090, 1)))</f>
        <v>0</v>
      </c>
      <c r="CD1090" s="45">
        <f t="shared" si="25615"/>
        <v>0</v>
      </c>
      <c r="CE1090" s="36"/>
      <c r="CF1090" s="37"/>
      <c r="CG1090" s="44">
        <f t="shared" ref="CG1090" si="25631">parseTime(CE1090)-(CF1094=INT(RIGHT($F1090, 1)))</f>
        <v>0</v>
      </c>
      <c r="CH1090" s="45">
        <f t="shared" si="25617"/>
        <v>0</v>
      </c>
    </row>
    <row r="1091" spans="1:86" x14ac:dyDescent="0.25">
      <c r="A1091" s="56" t="s">
        <v>117</v>
      </c>
      <c r="B1091" s="57">
        <f t="shared" ref="B1091" ca="1" si="25632">roleHours(G1089:CH1095, "MFD")</f>
        <v>48</v>
      </c>
      <c r="C1091" s="14">
        <f t="shared" ref="C1091:C1094" ca="1" si="25633">B1091/8</f>
        <v>6</v>
      </c>
      <c r="D1091" s="14">
        <f t="shared" ref="D1091" ca="1" si="25634">B1090-D1090</f>
        <v>2.2999999999999972</v>
      </c>
      <c r="E1091" s="20" t="s">
        <v>127</v>
      </c>
      <c r="F1091" s="51" t="s">
        <v>130</v>
      </c>
      <c r="G1091" s="36"/>
      <c r="H1091" s="37"/>
      <c r="I1091" s="44">
        <f t="shared" ref="I1091" si="25635">parseTime(G1091)-(H1094=INT(RIGHT($F1091, 1)))</f>
        <v>0</v>
      </c>
      <c r="J1091" s="45">
        <f t="shared" si="25585"/>
        <v>0</v>
      </c>
      <c r="K1091" s="36"/>
      <c r="L1091" s="37"/>
      <c r="M1091" s="44">
        <f t="shared" ref="M1091" si="25636">parseTime(K1091)-(L1094=INT(RIGHT($F1091, 1)))</f>
        <v>0</v>
      </c>
      <c r="N1091" s="45">
        <f t="shared" si="25587"/>
        <v>0</v>
      </c>
      <c r="O1091" s="36"/>
      <c r="P1091" s="37"/>
      <c r="Q1091" s="44">
        <f t="shared" ref="Q1091" si="25637">parseTime(O1091)-(P1094=INT(RIGHT($F1091, 1)))</f>
        <v>0</v>
      </c>
      <c r="R1091" s="45">
        <f t="shared" si="25589"/>
        <v>0</v>
      </c>
      <c r="S1091" s="36"/>
      <c r="T1091" s="37"/>
      <c r="U1091" s="44">
        <f t="shared" ref="U1091" si="25638">parseTime(S1091)-(T1094=INT(RIGHT($F1091, 1)))</f>
        <v>0</v>
      </c>
      <c r="V1091" s="45">
        <f t="shared" si="25591"/>
        <v>0</v>
      </c>
      <c r="W1091" s="36"/>
      <c r="X1091" s="37"/>
      <c r="Y1091" s="44">
        <f t="shared" ref="Y1091" si="25639">parseTime(W1091)-(X1094=INT(RIGHT($F1091, 1)))</f>
        <v>0</v>
      </c>
      <c r="Z1091" s="45">
        <f t="shared" si="25593"/>
        <v>0</v>
      </c>
      <c r="AA1091" s="36"/>
      <c r="AB1091" s="37"/>
      <c r="AC1091" s="44">
        <f t="shared" ref="AC1091" si="25640">parseTime(AA1091)-(AB1094=INT(RIGHT($F1091, 1)))</f>
        <v>0</v>
      </c>
      <c r="AD1091" s="45">
        <f t="shared" si="25595"/>
        <v>0</v>
      </c>
      <c r="AE1091" s="36"/>
      <c r="AF1091" s="37"/>
      <c r="AG1091" s="44">
        <f t="shared" ref="AG1091" si="25641">parseTime(AE1091)-(AF1094=INT(RIGHT($F1091, 1)))</f>
        <v>0</v>
      </c>
      <c r="AH1091" s="45">
        <f t="shared" si="25597"/>
        <v>0</v>
      </c>
      <c r="AI1091" s="36"/>
      <c r="AJ1091" s="37"/>
      <c r="AK1091" s="44">
        <f>parseTime(AI1091)-(AJ1094=INT(RIGHT($F1091, 1)))</f>
        <v>0</v>
      </c>
      <c r="AL1091" s="45">
        <f t="shared" si="25598"/>
        <v>0</v>
      </c>
      <c r="AM1091" s="36"/>
      <c r="AN1091" s="37"/>
      <c r="AO1091" s="44">
        <f t="shared" ref="AO1091" si="25642">parseTime(AM1091)-(AN1094=INT(RIGHT($F1091, 1)))</f>
        <v>0</v>
      </c>
      <c r="AP1091" s="45">
        <f t="shared" si="25600"/>
        <v>0</v>
      </c>
      <c r="AQ1091" s="36"/>
      <c r="AR1091" s="37"/>
      <c r="AS1091" s="44">
        <f t="shared" ref="AS1091" si="25643">parseTime(AQ1091)-(AR1094=INT(RIGHT($F1091, 1)))</f>
        <v>0</v>
      </c>
      <c r="AT1091" s="45">
        <f t="shared" si="25602"/>
        <v>0</v>
      </c>
      <c r="AU1091" s="36"/>
      <c r="AV1091" s="37"/>
      <c r="AW1091" s="44">
        <f>parseTime(AU1091)-(AV1094=INT(RIGHT($F1091, 1)))</f>
        <v>0</v>
      </c>
      <c r="AX1091" s="45">
        <f t="shared" si="25603"/>
        <v>0</v>
      </c>
      <c r="AY1091" s="36"/>
      <c r="AZ1091" s="37"/>
      <c r="BA1091" s="44">
        <f>parseTime(AY1091)-(AZ1094=INT(RIGHT($F1091, 1)))</f>
        <v>0</v>
      </c>
      <c r="BB1091" s="45">
        <f t="shared" si="25604"/>
        <v>0</v>
      </c>
      <c r="BC1091" s="36"/>
      <c r="BD1091" s="37"/>
      <c r="BE1091" s="44">
        <f>parseTime(BC1091)-(BD1094=INT(RIGHT($F1091, 1)))</f>
        <v>0</v>
      </c>
      <c r="BF1091" s="45">
        <f t="shared" si="25605"/>
        <v>0</v>
      </c>
      <c r="BG1091" s="36"/>
      <c r="BH1091" s="37"/>
      <c r="BI1091" s="44">
        <f>parseTime(BG1091)-(BH1094=INT(RIGHT($F1091, 1)))</f>
        <v>0</v>
      </c>
      <c r="BJ1091" s="45">
        <f t="shared" si="25606"/>
        <v>0</v>
      </c>
      <c r="BK1091" s="36"/>
      <c r="BL1091" s="37"/>
      <c r="BM1091" s="44">
        <f>parseTime(BK1091)-(BL1094=INT(RIGHT($F1091, 1)))</f>
        <v>0</v>
      </c>
      <c r="BN1091" s="45">
        <f t="shared" si="25607"/>
        <v>0</v>
      </c>
      <c r="BO1091" s="36"/>
      <c r="BP1091" s="37"/>
      <c r="BQ1091" s="44">
        <f t="shared" ref="BQ1091" si="25644">parseTime(BO1091)-(BP1094=INT(RIGHT($F1091, 1)))</f>
        <v>0</v>
      </c>
      <c r="BR1091" s="45">
        <f t="shared" si="25609"/>
        <v>0</v>
      </c>
      <c r="BS1091" s="36"/>
      <c r="BT1091" s="37"/>
      <c r="BU1091" s="44">
        <f t="shared" ref="BU1091" si="25645">parseTime(BS1091)-(BT1094=INT(RIGHT($F1091, 1)))</f>
        <v>0</v>
      </c>
      <c r="BV1091" s="45">
        <f t="shared" si="25611"/>
        <v>0</v>
      </c>
      <c r="BW1091" s="36"/>
      <c r="BX1091" s="37"/>
      <c r="BY1091" s="44">
        <f t="shared" ref="BY1091" si="25646">parseTime(BW1091)-(BX1094=INT(RIGHT($F1091, 1)))</f>
        <v>0</v>
      </c>
      <c r="BZ1091" s="45">
        <f t="shared" si="25613"/>
        <v>0</v>
      </c>
      <c r="CA1091" s="36"/>
      <c r="CB1091" s="37"/>
      <c r="CC1091" s="44">
        <f t="shared" ref="CC1091" si="25647">parseTime(CA1091)-(CB1094=INT(RIGHT($F1091, 1)))</f>
        <v>0</v>
      </c>
      <c r="CD1091" s="45">
        <f t="shared" si="25615"/>
        <v>0</v>
      </c>
      <c r="CE1091" s="36"/>
      <c r="CF1091" s="37"/>
      <c r="CG1091" s="44">
        <f t="shared" ref="CG1091" si="25648">parseTime(CE1091)-(CF1094=INT(RIGHT($F1091, 1)))</f>
        <v>0</v>
      </c>
      <c r="CH1091" s="45">
        <f t="shared" si="25617"/>
        <v>0</v>
      </c>
    </row>
    <row r="1092" spans="1:86" x14ac:dyDescent="0.25">
      <c r="A1092" s="56"/>
      <c r="B1092" s="57"/>
      <c r="C1092" s="14">
        <f t="shared" si="25633"/>
        <v>0</v>
      </c>
      <c r="D1092" s="14" t="s">
        <v>259</v>
      </c>
      <c r="E1092" s="20">
        <v>4.25</v>
      </c>
      <c r="F1092" s="51" t="s">
        <v>131</v>
      </c>
      <c r="G1092" s="36"/>
      <c r="H1092" s="37"/>
      <c r="I1092" s="44">
        <f t="shared" ref="I1092" si="25649">parseTime(G1092)-(H1094=INT(RIGHT($F1092, 1)))</f>
        <v>0</v>
      </c>
      <c r="J1092" s="45">
        <f t="shared" si="25585"/>
        <v>0</v>
      </c>
      <c r="K1092" s="36"/>
      <c r="L1092" s="37"/>
      <c r="M1092" s="44">
        <f t="shared" ref="M1092" si="25650">parseTime(K1092)-(L1094=INT(RIGHT($F1092, 1)))</f>
        <v>0</v>
      </c>
      <c r="N1092" s="45">
        <f t="shared" si="25587"/>
        <v>0</v>
      </c>
      <c r="O1092" s="36"/>
      <c r="P1092" s="37"/>
      <c r="Q1092" s="44">
        <f t="shared" ref="Q1092" si="25651">parseTime(O1092)-(P1094=INT(RIGHT($F1092, 1)))</f>
        <v>0</v>
      </c>
      <c r="R1092" s="45">
        <f t="shared" si="25589"/>
        <v>0</v>
      </c>
      <c r="S1092" s="36"/>
      <c r="T1092" s="37"/>
      <c r="U1092" s="44">
        <f t="shared" ref="U1092" si="25652">parseTime(S1092)-(T1094=INT(RIGHT($F1092, 1)))</f>
        <v>0</v>
      </c>
      <c r="V1092" s="45">
        <f t="shared" si="25591"/>
        <v>0</v>
      </c>
      <c r="W1092" s="36"/>
      <c r="X1092" s="37"/>
      <c r="Y1092" s="44">
        <f t="shared" ref="Y1092" si="25653">parseTime(W1092)-(X1094=INT(RIGHT($F1092, 1)))</f>
        <v>0</v>
      </c>
      <c r="Z1092" s="45">
        <f t="shared" si="25593"/>
        <v>0</v>
      </c>
      <c r="AA1092" s="36"/>
      <c r="AB1092" s="37"/>
      <c r="AC1092" s="44">
        <f t="shared" ref="AC1092" si="25654">parseTime(AA1092)-(AB1094=INT(RIGHT($F1092, 1)))</f>
        <v>0</v>
      </c>
      <c r="AD1092" s="45">
        <f t="shared" si="25595"/>
        <v>0</v>
      </c>
      <c r="AE1092" s="36"/>
      <c r="AF1092" s="37"/>
      <c r="AG1092" s="44">
        <f t="shared" ref="AG1092" si="25655">parseTime(AE1092)-(AF1094=INT(RIGHT($F1092, 1)))</f>
        <v>0</v>
      </c>
      <c r="AH1092" s="45">
        <f t="shared" si="25597"/>
        <v>0</v>
      </c>
      <c r="AI1092" s="36"/>
      <c r="AJ1092" s="37"/>
      <c r="AK1092" s="44">
        <f>parseTime(AI1092)-(AJ1094=INT(RIGHT($F1092, 1)))</f>
        <v>0</v>
      </c>
      <c r="AL1092" s="45">
        <f t="shared" si="25598"/>
        <v>0</v>
      </c>
      <c r="AM1092" s="36"/>
      <c r="AN1092" s="37"/>
      <c r="AO1092" s="44">
        <f t="shared" ref="AO1092" si="25656">parseTime(AM1092)-(AN1094=INT(RIGHT($F1092, 1)))</f>
        <v>0</v>
      </c>
      <c r="AP1092" s="45">
        <f t="shared" si="25600"/>
        <v>0</v>
      </c>
      <c r="AQ1092" s="36"/>
      <c r="AR1092" s="37"/>
      <c r="AS1092" s="44">
        <f t="shared" ref="AS1092" si="25657">parseTime(AQ1092)-(AR1094=INT(RIGHT($F1092, 1)))</f>
        <v>0</v>
      </c>
      <c r="AT1092" s="45">
        <f t="shared" si="25602"/>
        <v>0</v>
      </c>
      <c r="AU1092" s="36"/>
      <c r="AV1092" s="37"/>
      <c r="AW1092" s="44">
        <f>parseTime(AU1092)-(AV1094=INT(RIGHT($F1092, 1)))</f>
        <v>0</v>
      </c>
      <c r="AX1092" s="45">
        <f t="shared" si="25603"/>
        <v>0</v>
      </c>
      <c r="AY1092" s="36"/>
      <c r="AZ1092" s="37"/>
      <c r="BA1092" s="44">
        <f>parseTime(AY1092)-(AZ1094=INT(RIGHT($F1092, 1)))</f>
        <v>0</v>
      </c>
      <c r="BB1092" s="45">
        <f t="shared" si="25604"/>
        <v>0</v>
      </c>
      <c r="BC1092" s="36"/>
      <c r="BD1092" s="37"/>
      <c r="BE1092" s="44">
        <f>parseTime(BC1092)-(BD1094=INT(RIGHT($F1092, 1)))</f>
        <v>0</v>
      </c>
      <c r="BF1092" s="45">
        <f t="shared" si="25605"/>
        <v>0</v>
      </c>
      <c r="BG1092" s="36"/>
      <c r="BH1092" s="37"/>
      <c r="BI1092" s="44">
        <f>parseTime(BG1092)-(BH1094=INT(RIGHT($F1092, 1)))</f>
        <v>0</v>
      </c>
      <c r="BJ1092" s="45">
        <f t="shared" si="25606"/>
        <v>0</v>
      </c>
      <c r="BK1092" s="36"/>
      <c r="BL1092" s="37"/>
      <c r="BM1092" s="44">
        <f>parseTime(BK1092)-(BL1094=INT(RIGHT($F1092, 1)))</f>
        <v>0</v>
      </c>
      <c r="BN1092" s="45">
        <f t="shared" si="25607"/>
        <v>0</v>
      </c>
      <c r="BO1092" s="36"/>
      <c r="BP1092" s="37"/>
      <c r="BQ1092" s="44">
        <f t="shared" ref="BQ1092" si="25658">parseTime(BO1092)-(BP1094=INT(RIGHT($F1092, 1)))</f>
        <v>0</v>
      </c>
      <c r="BR1092" s="45">
        <f t="shared" si="25609"/>
        <v>0</v>
      </c>
      <c r="BS1092" s="36"/>
      <c r="BT1092" s="37"/>
      <c r="BU1092" s="44">
        <f t="shared" ref="BU1092" si="25659">parseTime(BS1092)-(BT1094=INT(RIGHT($F1092, 1)))</f>
        <v>0</v>
      </c>
      <c r="BV1092" s="45">
        <f t="shared" si="25611"/>
        <v>0</v>
      </c>
      <c r="BW1092" s="36"/>
      <c r="BX1092" s="37"/>
      <c r="BY1092" s="44">
        <f t="shared" ref="BY1092" si="25660">parseTime(BW1092)-(BX1094=INT(RIGHT($F1092, 1)))</f>
        <v>0</v>
      </c>
      <c r="BZ1092" s="45">
        <f t="shared" si="25613"/>
        <v>0</v>
      </c>
      <c r="CA1092" s="36"/>
      <c r="CB1092" s="37"/>
      <c r="CC1092" s="44">
        <f t="shared" ref="CC1092" si="25661">parseTime(CA1092)-(CB1094=INT(RIGHT($F1092, 1)))</f>
        <v>0</v>
      </c>
      <c r="CD1092" s="45">
        <f t="shared" si="25615"/>
        <v>0</v>
      </c>
      <c r="CE1092" s="36"/>
      <c r="CF1092" s="37"/>
      <c r="CG1092" s="44">
        <f t="shared" ref="CG1092" si="25662">parseTime(CE1092)-(CF1094=INT(RIGHT($F1092, 1)))</f>
        <v>0</v>
      </c>
      <c r="CH1092" s="45">
        <f t="shared" si="25617"/>
        <v>0</v>
      </c>
    </row>
    <row r="1093" spans="1:86" x14ac:dyDescent="0.25">
      <c r="A1093" s="56" t="s">
        <v>119</v>
      </c>
      <c r="B1093" s="57">
        <f t="shared" ref="B1093" ca="1" si="25663">roleHours(G1089:CH1095, "MCC")</f>
        <v>8</v>
      </c>
      <c r="C1093" s="14">
        <f t="shared" ca="1" si="25633"/>
        <v>1</v>
      </c>
      <c r="D1093" s="14" t="s">
        <v>260</v>
      </c>
      <c r="E1093" s="20">
        <v>4.6500000000000004</v>
      </c>
      <c r="F1093" s="51" t="s">
        <v>132</v>
      </c>
      <c r="G1093" s="36"/>
      <c r="H1093" s="37"/>
      <c r="I1093" s="44">
        <f t="shared" ref="I1093" si="25664">parseTime(G1093)-(H1094=INT(RIGHT($F1093, 1)))</f>
        <v>0</v>
      </c>
      <c r="J1093" s="45">
        <f t="shared" si="25585"/>
        <v>0</v>
      </c>
      <c r="K1093" s="36"/>
      <c r="L1093" s="37"/>
      <c r="M1093" s="44">
        <f t="shared" ref="M1093" si="25665">parseTime(K1093)-(L1094=INT(RIGHT($F1093, 1)))</f>
        <v>0</v>
      </c>
      <c r="N1093" s="45">
        <f t="shared" si="25587"/>
        <v>0</v>
      </c>
      <c r="O1093" s="36"/>
      <c r="P1093" s="37"/>
      <c r="Q1093" s="44">
        <f t="shared" ref="Q1093" si="25666">parseTime(O1093)-(P1094=INT(RIGHT($F1093, 1)))</f>
        <v>0</v>
      </c>
      <c r="R1093" s="45">
        <f t="shared" si="25589"/>
        <v>0</v>
      </c>
      <c r="S1093" s="36"/>
      <c r="T1093" s="37"/>
      <c r="U1093" s="44">
        <f t="shared" ref="U1093" si="25667">parseTime(S1093)-(T1094=INT(RIGHT($F1093, 1)))</f>
        <v>0</v>
      </c>
      <c r="V1093" s="45">
        <f t="shared" si="25591"/>
        <v>0</v>
      </c>
      <c r="W1093" s="36"/>
      <c r="X1093" s="37"/>
      <c r="Y1093" s="44">
        <f t="shared" ref="Y1093" si="25668">parseTime(W1093)-(X1094=INT(RIGHT($F1093, 1)))</f>
        <v>0</v>
      </c>
      <c r="Z1093" s="45">
        <f t="shared" si="25593"/>
        <v>0</v>
      </c>
      <c r="AA1093" s="36"/>
      <c r="AB1093" s="37"/>
      <c r="AC1093" s="44">
        <f t="shared" ref="AC1093" si="25669">parseTime(AA1093)-(AB1094=INT(RIGHT($F1093, 1)))</f>
        <v>0</v>
      </c>
      <c r="AD1093" s="45">
        <f t="shared" si="25595"/>
        <v>0</v>
      </c>
      <c r="AE1093" s="36"/>
      <c r="AF1093" s="37"/>
      <c r="AG1093" s="44">
        <f t="shared" ref="AG1093" si="25670">parseTime(AE1093)-(AF1094=INT(RIGHT($F1093, 1)))</f>
        <v>0</v>
      </c>
      <c r="AH1093" s="45">
        <f t="shared" si="25597"/>
        <v>0</v>
      </c>
      <c r="AI1093" s="36"/>
      <c r="AJ1093" s="37"/>
      <c r="AK1093" s="44">
        <f>parseTime(AI1093)-(AJ1094=INT(RIGHT($F1093, 1)))</f>
        <v>0</v>
      </c>
      <c r="AL1093" s="45">
        <f t="shared" si="25598"/>
        <v>0</v>
      </c>
      <c r="AM1093" s="36"/>
      <c r="AN1093" s="37"/>
      <c r="AO1093" s="44">
        <f t="shared" ref="AO1093" si="25671">parseTime(AM1093)-(AN1094=INT(RIGHT($F1093, 1)))</f>
        <v>0</v>
      </c>
      <c r="AP1093" s="45">
        <f t="shared" si="25600"/>
        <v>0</v>
      </c>
      <c r="AQ1093" s="36"/>
      <c r="AR1093" s="37"/>
      <c r="AS1093" s="44">
        <f t="shared" ref="AS1093" si="25672">parseTime(AQ1093)-(AR1094=INT(RIGHT($F1093, 1)))</f>
        <v>0</v>
      </c>
      <c r="AT1093" s="45">
        <f t="shared" si="25602"/>
        <v>0</v>
      </c>
      <c r="AU1093" s="36"/>
      <c r="AV1093" s="37"/>
      <c r="AW1093" s="44">
        <f>parseTime(AU1093)-(AV1094=INT(RIGHT($F1093, 1)))</f>
        <v>0</v>
      </c>
      <c r="AX1093" s="45">
        <f t="shared" si="25603"/>
        <v>0</v>
      </c>
      <c r="AY1093" s="36"/>
      <c r="AZ1093" s="37"/>
      <c r="BA1093" s="44">
        <f>parseTime(AY1093)-(AZ1094=INT(RIGHT($F1093, 1)))</f>
        <v>0</v>
      </c>
      <c r="BB1093" s="45">
        <f t="shared" si="25604"/>
        <v>0</v>
      </c>
      <c r="BC1093" s="36"/>
      <c r="BD1093" s="37"/>
      <c r="BE1093" s="44">
        <f>parseTime(BC1093)-(BD1094=INT(RIGHT($F1093, 1)))</f>
        <v>0</v>
      </c>
      <c r="BF1093" s="45">
        <f t="shared" si="25605"/>
        <v>0</v>
      </c>
      <c r="BG1093" s="36"/>
      <c r="BH1093" s="37"/>
      <c r="BI1093" s="44">
        <f>parseTime(BG1093)-(BH1094=INT(RIGHT($F1093, 1)))</f>
        <v>0</v>
      </c>
      <c r="BJ1093" s="45">
        <f t="shared" si="25606"/>
        <v>0</v>
      </c>
      <c r="BK1093" s="36"/>
      <c r="BL1093" s="37"/>
      <c r="BM1093" s="44">
        <f>parseTime(BK1093)-(BL1094=INT(RIGHT($F1093, 1)))</f>
        <v>0</v>
      </c>
      <c r="BN1093" s="45">
        <f t="shared" si="25607"/>
        <v>0</v>
      </c>
      <c r="BO1093" s="36"/>
      <c r="BP1093" s="37"/>
      <c r="BQ1093" s="44">
        <f t="shared" ref="BQ1093" si="25673">parseTime(BO1093)-(BP1094=INT(RIGHT($F1093, 1)))</f>
        <v>0</v>
      </c>
      <c r="BR1093" s="45">
        <f t="shared" si="25609"/>
        <v>0</v>
      </c>
      <c r="BS1093" s="36"/>
      <c r="BT1093" s="37"/>
      <c r="BU1093" s="44">
        <f t="shared" ref="BU1093" si="25674">parseTime(BS1093)-(BT1094=INT(RIGHT($F1093, 1)))</f>
        <v>0</v>
      </c>
      <c r="BV1093" s="45">
        <f t="shared" si="25611"/>
        <v>0</v>
      </c>
      <c r="BW1093" s="36"/>
      <c r="BX1093" s="37"/>
      <c r="BY1093" s="44">
        <f t="shared" ref="BY1093" si="25675">parseTime(BW1093)-(BX1094=INT(RIGHT($F1093, 1)))</f>
        <v>0</v>
      </c>
      <c r="BZ1093" s="45">
        <f t="shared" si="25613"/>
        <v>0</v>
      </c>
      <c r="CA1093" s="36"/>
      <c r="CB1093" s="37"/>
      <c r="CC1093" s="44">
        <f t="shared" ref="CC1093" si="25676">parseTime(CA1093)-(CB1094=INT(RIGHT($F1093, 1)))</f>
        <v>0</v>
      </c>
      <c r="CD1093" s="45">
        <f t="shared" si="25615"/>
        <v>0</v>
      </c>
      <c r="CE1093" s="36"/>
      <c r="CF1093" s="37"/>
      <c r="CG1093" s="44">
        <f t="shared" ref="CG1093" si="25677">parseTime(CE1093)-(CF1094=INT(RIGHT($F1093, 1)))</f>
        <v>0</v>
      </c>
      <c r="CH1093" s="45">
        <f t="shared" si="25617"/>
        <v>0</v>
      </c>
    </row>
    <row r="1094" spans="1:86" x14ac:dyDescent="0.25">
      <c r="A1094" s="56"/>
      <c r="B1094" s="57"/>
      <c r="C1094" s="14">
        <f t="shared" si="25633"/>
        <v>0</v>
      </c>
      <c r="D1094" s="14"/>
      <c r="E1094" s="20">
        <f t="shared" ref="E1094" si="25678">((7.5/2)-0.5+E1093)*8</f>
        <v>63.2</v>
      </c>
      <c r="F1094" s="51"/>
      <c r="G1094" s="46" t="s">
        <v>134</v>
      </c>
      <c r="H1094" s="38">
        <f t="shared" ref="H1094" si="25679">lunchAdjust(G1089:H1093)</f>
        <v>1</v>
      </c>
      <c r="I1094" s="48" t="s">
        <v>0</v>
      </c>
      <c r="J1094" s="39">
        <f t="shared" ref="J1094" si="25680">SUMPRODUCT(I1089:I1093*J1089:J1093)</f>
        <v>8</v>
      </c>
      <c r="K1094" s="46" t="s">
        <v>134</v>
      </c>
      <c r="L1094" s="38">
        <f t="shared" ref="L1094" si="25681">lunchAdjust(K1089:L1093)</f>
        <v>0</v>
      </c>
      <c r="M1094" s="48" t="s">
        <v>0</v>
      </c>
      <c r="N1094" s="39">
        <f t="shared" ref="N1094" si="25682">SUMPRODUCT(M1089:M1093*N1089:N1093)</f>
        <v>0</v>
      </c>
      <c r="O1094" s="46" t="s">
        <v>134</v>
      </c>
      <c r="P1094" s="38">
        <f t="shared" ref="P1094" si="25683">lunchAdjust(O1089:P1093)</f>
        <v>1</v>
      </c>
      <c r="Q1094" s="48" t="s">
        <v>0</v>
      </c>
      <c r="R1094" s="39">
        <f t="shared" ref="R1094" si="25684">SUMPRODUCT(Q1089:Q1093*R1089:R1093)</f>
        <v>8</v>
      </c>
      <c r="S1094" s="46" t="s">
        <v>134</v>
      </c>
      <c r="T1094" s="38">
        <f t="shared" ref="T1094" si="25685">lunchAdjust(S1089:T1093)</f>
        <v>1</v>
      </c>
      <c r="U1094" s="48" t="s">
        <v>0</v>
      </c>
      <c r="V1094" s="39">
        <f t="shared" ref="V1094" si="25686">SUMPRODUCT(U1089:U1093*V1089:V1093)</f>
        <v>8</v>
      </c>
      <c r="W1094" s="46" t="s">
        <v>134</v>
      </c>
      <c r="X1094" s="38">
        <f t="shared" ref="X1094" si="25687">lunchAdjust(W1089:X1093)</f>
        <v>1</v>
      </c>
      <c r="Y1094" s="48" t="s">
        <v>0</v>
      </c>
      <c r="Z1094" s="39">
        <f t="shared" ref="Z1094" si="25688">SUMPRODUCT(Y1089:Y1093*Z1089:Z1093)</f>
        <v>8</v>
      </c>
      <c r="AA1094" s="46" t="s">
        <v>134</v>
      </c>
      <c r="AB1094" s="38">
        <f t="shared" ref="AB1094" si="25689">lunchAdjust(AA1089:AB1093)</f>
        <v>1</v>
      </c>
      <c r="AC1094" s="48" t="s">
        <v>0</v>
      </c>
      <c r="AD1094" s="39">
        <f t="shared" ref="AD1094" si="25690">SUMPRODUCT(AC1089:AC1093*AD1089:AD1093)</f>
        <v>8</v>
      </c>
      <c r="AE1094" s="46" t="s">
        <v>134</v>
      </c>
      <c r="AF1094" s="38">
        <f t="shared" ref="AF1094" si="25691">lunchAdjust(AE1089:AF1093)</f>
        <v>1</v>
      </c>
      <c r="AG1094" s="48" t="s">
        <v>0</v>
      </c>
      <c r="AH1094" s="39">
        <f t="shared" ref="AH1094" si="25692">SUMPRODUCT(AG1089:AG1093*AH1089:AH1093)</f>
        <v>8</v>
      </c>
      <c r="AI1094" s="46" t="s">
        <v>134</v>
      </c>
      <c r="AJ1094" s="38">
        <f t="shared" ref="AJ1094" si="25693">lunchAdjust(AI1089:AJ1093)</f>
        <v>1</v>
      </c>
      <c r="AK1094" s="48" t="s">
        <v>0</v>
      </c>
      <c r="AL1094" s="39">
        <f t="shared" ref="AL1094" si="25694">SUMPRODUCT(AK1089:AK1093*AL1089:AL1093)</f>
        <v>8</v>
      </c>
      <c r="AM1094" s="46" t="s">
        <v>134</v>
      </c>
      <c r="AN1094" s="38">
        <f t="shared" ref="AN1094" si="25695">lunchAdjust(AM1089:AN1093)</f>
        <v>0</v>
      </c>
      <c r="AO1094" s="48" t="s">
        <v>0</v>
      </c>
      <c r="AP1094" s="39">
        <f t="shared" ref="AP1094" si="25696">SUMPRODUCT(AO1089:AO1093*AP1089:AP1093)</f>
        <v>0</v>
      </c>
      <c r="AQ1094" s="46" t="s">
        <v>134</v>
      </c>
      <c r="AR1094" s="38">
        <f t="shared" ref="AR1094" si="25697">lunchAdjust(AQ1089:AR1093)</f>
        <v>0</v>
      </c>
      <c r="AS1094" s="48" t="s">
        <v>0</v>
      </c>
      <c r="AT1094" s="39">
        <f t="shared" ref="AT1094" si="25698">SUMPRODUCT(AS1089:AS1093*AT1089:AT1093)</f>
        <v>0</v>
      </c>
      <c r="AU1094" s="46" t="s">
        <v>134</v>
      </c>
      <c r="AV1094" s="38">
        <f t="shared" ref="AV1094" si="25699">lunchAdjust(AU1089:AV1093)</f>
        <v>0</v>
      </c>
      <c r="AW1094" s="48" t="s">
        <v>0</v>
      </c>
      <c r="AX1094" s="39">
        <f t="shared" ref="AX1094" si="25700">SUMPRODUCT(AW1089:AW1093*AX1089:AX1093)</f>
        <v>0</v>
      </c>
      <c r="AY1094" s="46" t="s">
        <v>134</v>
      </c>
      <c r="AZ1094" s="38">
        <f t="shared" ref="AZ1094" si="25701">lunchAdjust(AY1089:AZ1093)</f>
        <v>0</v>
      </c>
      <c r="BA1094" s="48" t="s">
        <v>0</v>
      </c>
      <c r="BB1094" s="39">
        <f t="shared" ref="BB1094" si="25702">SUMPRODUCT(BA1089:BA1093*BB1089:BB1093)</f>
        <v>0</v>
      </c>
      <c r="BC1094" s="46" t="s">
        <v>134</v>
      </c>
      <c r="BD1094" s="38">
        <f t="shared" ref="BD1094" si="25703">lunchAdjust(BC1089:BD1093)</f>
        <v>0</v>
      </c>
      <c r="BE1094" s="48" t="s">
        <v>0</v>
      </c>
      <c r="BF1094" s="39">
        <f t="shared" ref="BF1094" si="25704">SUMPRODUCT(BE1089:BE1093*BF1089:BF1093)</f>
        <v>0</v>
      </c>
      <c r="BG1094" s="46" t="s">
        <v>134</v>
      </c>
      <c r="BH1094" s="38">
        <f t="shared" ref="BH1094" si="25705">lunchAdjust(BG1089:BH1093)</f>
        <v>0</v>
      </c>
      <c r="BI1094" s="48" t="s">
        <v>0</v>
      </c>
      <c r="BJ1094" s="39">
        <f t="shared" ref="BJ1094" si="25706">SUMPRODUCT(BI1089:BI1093*BJ1089:BJ1093)</f>
        <v>0</v>
      </c>
      <c r="BK1094" s="46" t="s">
        <v>134</v>
      </c>
      <c r="BL1094" s="38">
        <f t="shared" ref="BL1094" si="25707">lunchAdjust(BK1089:BL1093)</f>
        <v>0</v>
      </c>
      <c r="BM1094" s="48" t="s">
        <v>0</v>
      </c>
      <c r="BN1094" s="39">
        <f t="shared" ref="BN1094" si="25708">SUMPRODUCT(BM1089:BM1093*BN1089:BN1093)</f>
        <v>0</v>
      </c>
      <c r="BO1094" s="46" t="s">
        <v>134</v>
      </c>
      <c r="BP1094" s="38">
        <f t="shared" ref="BP1094" si="25709">lunchAdjust(BO1089:BP1093)</f>
        <v>0</v>
      </c>
      <c r="BQ1094" s="48" t="s">
        <v>0</v>
      </c>
      <c r="BR1094" s="39">
        <f t="shared" ref="BR1094" si="25710">SUMPRODUCT(BQ1089:BQ1093*BR1089:BR1093)</f>
        <v>0</v>
      </c>
      <c r="BS1094" s="46" t="s">
        <v>134</v>
      </c>
      <c r="BT1094" s="38">
        <f t="shared" ref="BT1094" si="25711">lunchAdjust(BS1089:BT1093)</f>
        <v>0</v>
      </c>
      <c r="BU1094" s="48" t="s">
        <v>0</v>
      </c>
      <c r="BV1094" s="39">
        <f t="shared" ref="BV1094" si="25712">SUMPRODUCT(BU1089:BU1093*BV1089:BV1093)</f>
        <v>0</v>
      </c>
      <c r="BW1094" s="46" t="s">
        <v>134</v>
      </c>
      <c r="BX1094" s="38">
        <f t="shared" ref="BX1094" si="25713">lunchAdjust(BW1089:BX1093)</f>
        <v>0</v>
      </c>
      <c r="BY1094" s="48" t="s">
        <v>0</v>
      </c>
      <c r="BZ1094" s="39">
        <f t="shared" ref="BZ1094" si="25714">SUMPRODUCT(BY1089:BY1093*BZ1089:BZ1093)</f>
        <v>0</v>
      </c>
      <c r="CA1094" s="46" t="s">
        <v>134</v>
      </c>
      <c r="CB1094" s="38">
        <f t="shared" ref="CB1094" si="25715">lunchAdjust(CA1089:CB1093)</f>
        <v>0</v>
      </c>
      <c r="CC1094" s="48" t="s">
        <v>0</v>
      </c>
      <c r="CD1094" s="39">
        <f t="shared" ref="CD1094" si="25716">SUMPRODUCT(CC1089:CC1093*CD1089:CD1093)</f>
        <v>0</v>
      </c>
      <c r="CE1094" s="46" t="s">
        <v>134</v>
      </c>
      <c r="CF1094" s="38">
        <f t="shared" ref="CF1094" si="25717">lunchAdjust(CE1089:CF1093)</f>
        <v>0</v>
      </c>
      <c r="CG1094" s="48" t="s">
        <v>0</v>
      </c>
      <c r="CH1094" s="39">
        <f t="shared" ref="CH1094" si="25718">SUMPRODUCT(CG1089:CG1093*CH1089:CH1093)</f>
        <v>0</v>
      </c>
    </row>
    <row r="1095" spans="1:86" ht="15.75" thickBot="1" x14ac:dyDescent="0.3">
      <c r="A1095" s="58" t="s">
        <v>121</v>
      </c>
      <c r="B1095" s="59">
        <f t="shared" ref="B1095" ca="1" si="25719">roleHours(G1089:CH1095, "OUT")</f>
        <v>0</v>
      </c>
      <c r="C1095" s="54" t="s">
        <v>137</v>
      </c>
      <c r="D1095" s="22">
        <f t="shared" ref="D1095" ca="1" si="25720">roleHours(G1089:CH1095, "PTO")</f>
        <v>0</v>
      </c>
      <c r="E1095" s="23">
        <f t="shared" ref="E1095" ca="1" si="25721">E1094-B1090</f>
        <v>7.2000000000000028</v>
      </c>
      <c r="F1095" s="52"/>
      <c r="G1095" s="47" t="s">
        <v>39</v>
      </c>
      <c r="H1095" s="40">
        <f t="shared" si="24169"/>
        <v>0</v>
      </c>
      <c r="I1095" s="49" t="s">
        <v>135</v>
      </c>
      <c r="J1095" s="41">
        <f t="shared" ref="J1095" si="25722">J1094*G$4</f>
        <v>0</v>
      </c>
      <c r="K1095" s="47" t="s">
        <v>39</v>
      </c>
      <c r="L1095" s="40">
        <f t="shared" ref="L1095" si="25723">SUMPRODUCT(M1089:M1093*(L1089:L1093="PTO"))+SUMPRODUCT(M1089:M1093*(L1089:L1093="HOL"))</f>
        <v>0</v>
      </c>
      <c r="M1095" s="49" t="s">
        <v>135</v>
      </c>
      <c r="N1095" s="41">
        <f t="shared" ref="N1095" si="25724">N1094*K$4</f>
        <v>0</v>
      </c>
      <c r="O1095" s="47" t="s">
        <v>39</v>
      </c>
      <c r="P1095" s="40">
        <f t="shared" ref="P1095" si="25725">SUMPRODUCT(Q1089:Q1093*(P1089:P1093="PTO"))+SUMPRODUCT(Q1089:Q1093*(P1089:P1093="HOL"))</f>
        <v>0</v>
      </c>
      <c r="Q1095" s="49" t="s">
        <v>135</v>
      </c>
      <c r="R1095" s="41">
        <f t="shared" ref="R1095" si="25726">R1094*O$4</f>
        <v>8</v>
      </c>
      <c r="S1095" s="47" t="s">
        <v>39</v>
      </c>
      <c r="T1095" s="40">
        <f t="shared" ref="T1095" si="25727">SUMPRODUCT(U1089:U1093*(T1089:T1093="PTO"))+SUMPRODUCT(U1089:U1093*(T1089:T1093="HOL"))</f>
        <v>0</v>
      </c>
      <c r="U1095" s="49" t="s">
        <v>135</v>
      </c>
      <c r="V1095" s="41">
        <f t="shared" ref="V1095" si="25728">V1094*S$4</f>
        <v>0</v>
      </c>
      <c r="W1095" s="47" t="s">
        <v>39</v>
      </c>
      <c r="X1095" s="40">
        <f t="shared" ref="X1095" si="25729">SUMPRODUCT(Y1089:Y1093*(X1089:X1093="PTO"))+SUMPRODUCT(Y1089:Y1093*(X1089:X1093="HOL"))</f>
        <v>0</v>
      </c>
      <c r="Y1095" s="49" t="s">
        <v>135</v>
      </c>
      <c r="Z1095" s="41">
        <f t="shared" ref="Z1095" si="25730">Z1094*W$4</f>
        <v>8</v>
      </c>
      <c r="AA1095" s="47" t="s">
        <v>39</v>
      </c>
      <c r="AB1095" s="40">
        <f t="shared" ref="AB1095" si="25731">SUMPRODUCT(AC1089:AC1093*(AB1089:AB1093="PTO"))+SUMPRODUCT(AC1089:AC1093*(AB1089:AB1093="HOL"))</f>
        <v>0</v>
      </c>
      <c r="AC1095" s="49" t="s">
        <v>135</v>
      </c>
      <c r="AD1095" s="41">
        <f t="shared" ref="AD1095" si="25732">AD1094*AA$4</f>
        <v>8</v>
      </c>
      <c r="AE1095" s="47" t="s">
        <v>39</v>
      </c>
      <c r="AF1095" s="40">
        <f t="shared" ref="AF1095" si="25733">SUMPRODUCT(AG1089:AG1093*(AF1089:AF1093="PTO"))+SUMPRODUCT(AG1089:AG1093*(AF1089:AF1093="HOL"))</f>
        <v>0</v>
      </c>
      <c r="AG1095" s="49" t="s">
        <v>135</v>
      </c>
      <c r="AH1095" s="41">
        <f t="shared" ref="AH1095" si="25734">AH1094*AE$4</f>
        <v>8</v>
      </c>
      <c r="AI1095" s="47" t="s">
        <v>39</v>
      </c>
      <c r="AJ1095" s="40">
        <f t="shared" ref="AJ1095" si="25735">SUMPRODUCT(AK1089:AK1093*(AJ1089:AJ1093="PTO"))+SUMPRODUCT(AK1089:AK1093*(AJ1089:AJ1093="HOL"))</f>
        <v>0</v>
      </c>
      <c r="AK1095" s="49" t="s">
        <v>135</v>
      </c>
      <c r="AL1095" s="41">
        <f>AL1094*AI$4</f>
        <v>8</v>
      </c>
      <c r="AM1095" s="47" t="s">
        <v>39</v>
      </c>
      <c r="AN1095" s="40">
        <f t="shared" ref="AN1095" si="25736">SUMPRODUCT(AO1089:AO1093*(AN1089:AN1093="PTO"))+SUMPRODUCT(AO1089:AO1093*(AN1089:AN1093="HOL"))</f>
        <v>0</v>
      </c>
      <c r="AO1095" s="49" t="s">
        <v>135</v>
      </c>
      <c r="AP1095" s="41">
        <f t="shared" ref="AP1095" si="25737">AP1094*AM$4</f>
        <v>0</v>
      </c>
      <c r="AQ1095" s="47" t="s">
        <v>39</v>
      </c>
      <c r="AR1095" s="40">
        <f t="shared" ref="AR1095" si="25738">SUMPRODUCT(AS1089:AS1093*(AR1089:AR1093="PTO"))+SUMPRODUCT(AS1089:AS1093*(AR1089:AR1093="HOL"))</f>
        <v>0</v>
      </c>
      <c r="AS1095" s="49" t="s">
        <v>135</v>
      </c>
      <c r="AT1095" s="41">
        <f t="shared" ref="AT1095" si="25739">AT1094*AQ$4</f>
        <v>0</v>
      </c>
      <c r="AU1095" s="47" t="s">
        <v>39</v>
      </c>
      <c r="AV1095" s="40">
        <f t="shared" ref="AV1095" si="25740">SUMPRODUCT(AW1089:AW1093*(AV1089:AV1093="PTO"))+SUMPRODUCT(AW1089:AW1093*(AV1089:AV1093="HOL"))</f>
        <v>0</v>
      </c>
      <c r="AW1095" s="49" t="s">
        <v>135</v>
      </c>
      <c r="AX1095" s="41">
        <f>AX1094*AU$4</f>
        <v>0</v>
      </c>
      <c r="AY1095" s="47" t="s">
        <v>39</v>
      </c>
      <c r="AZ1095" s="40">
        <f t="shared" ref="AZ1095" si="25741">SUMPRODUCT(BA1089:BA1093*(AZ1089:AZ1093="PTO"))+SUMPRODUCT(BA1089:BA1093*(AZ1089:AZ1093="HOL"))</f>
        <v>0</v>
      </c>
      <c r="BA1095" s="49" t="s">
        <v>135</v>
      </c>
      <c r="BB1095" s="41">
        <f>BB1094*AY$4</f>
        <v>0</v>
      </c>
      <c r="BC1095" s="47" t="s">
        <v>39</v>
      </c>
      <c r="BD1095" s="40">
        <f t="shared" ref="BD1095" si="25742">SUMPRODUCT(BE1089:BE1093*(BD1089:BD1093="PTO"))+SUMPRODUCT(BE1089:BE1093*(BD1089:BD1093="HOL"))</f>
        <v>0</v>
      </c>
      <c r="BE1095" s="49" t="s">
        <v>135</v>
      </c>
      <c r="BF1095" s="41">
        <f>BF1094*BC$4</f>
        <v>0</v>
      </c>
      <c r="BG1095" s="47" t="s">
        <v>39</v>
      </c>
      <c r="BH1095" s="40">
        <f t="shared" ref="BH1095" si="25743">SUMPRODUCT(BI1089:BI1093*(BH1089:BH1093="PTO"))+SUMPRODUCT(BI1089:BI1093*(BH1089:BH1093="HOL"))</f>
        <v>0</v>
      </c>
      <c r="BI1095" s="49" t="s">
        <v>135</v>
      </c>
      <c r="BJ1095" s="41">
        <f>BJ1094*BG$4</f>
        <v>0</v>
      </c>
      <c r="BK1095" s="47" t="s">
        <v>39</v>
      </c>
      <c r="BL1095" s="40">
        <f t="shared" ref="BL1095" si="25744">SUMPRODUCT(BM1089:BM1093*(BL1089:BL1093="PTO"))+SUMPRODUCT(BM1089:BM1093*(BL1089:BL1093="HOL"))</f>
        <v>0</v>
      </c>
      <c r="BM1095" s="49" t="s">
        <v>135</v>
      </c>
      <c r="BN1095" s="41">
        <f>BN1094*BK$4</f>
        <v>0</v>
      </c>
      <c r="BO1095" s="47" t="s">
        <v>39</v>
      </c>
      <c r="BP1095" s="40">
        <f t="shared" ref="BP1095" si="25745">SUMPRODUCT(BQ1089:BQ1093*(BP1089:BP1093="PTO"))+SUMPRODUCT(BQ1089:BQ1093*(BP1089:BP1093="HOL"))</f>
        <v>0</v>
      </c>
      <c r="BQ1095" s="49" t="s">
        <v>135</v>
      </c>
      <c r="BR1095" s="41">
        <f t="shared" ref="BR1095" si="25746">BR1094*BO$4</f>
        <v>0</v>
      </c>
      <c r="BS1095" s="47" t="s">
        <v>39</v>
      </c>
      <c r="BT1095" s="40">
        <f t="shared" ref="BT1095" si="25747">SUMPRODUCT(BU1089:BU1093*(BT1089:BT1093="PTO"))+SUMPRODUCT(BU1089:BU1093*(BT1089:BT1093="HOL"))</f>
        <v>0</v>
      </c>
      <c r="BU1095" s="49" t="s">
        <v>135</v>
      </c>
      <c r="BV1095" s="41">
        <f t="shared" ref="BV1095" si="25748">BV1094*BS$4</f>
        <v>0</v>
      </c>
      <c r="BW1095" s="47" t="s">
        <v>39</v>
      </c>
      <c r="BX1095" s="40">
        <f t="shared" ref="BX1095" si="25749">SUMPRODUCT(BY1089:BY1093*(BX1089:BX1093="PTO"))+SUMPRODUCT(BY1089:BY1093*(BX1089:BX1093="HOL"))</f>
        <v>0</v>
      </c>
      <c r="BY1095" s="49" t="s">
        <v>135</v>
      </c>
      <c r="BZ1095" s="41">
        <f t="shared" ref="BZ1095" si="25750">BZ1094*BW$4</f>
        <v>0</v>
      </c>
      <c r="CA1095" s="47" t="s">
        <v>39</v>
      </c>
      <c r="CB1095" s="40">
        <f t="shared" ref="CB1095" si="25751">SUMPRODUCT(CC1089:CC1093*(CB1089:CB1093="PTO"))+SUMPRODUCT(CC1089:CC1093*(CB1089:CB1093="HOL"))</f>
        <v>0</v>
      </c>
      <c r="CC1095" s="49" t="s">
        <v>135</v>
      </c>
      <c r="CD1095" s="41">
        <f t="shared" ref="CD1095" si="25752">CD1094*CA$4</f>
        <v>0</v>
      </c>
      <c r="CE1095" s="47" t="s">
        <v>39</v>
      </c>
      <c r="CF1095" s="40">
        <f t="shared" ref="CF1095" si="25753">SUMPRODUCT(CG1089:CG1093*(CF1089:CF1093="PTO"))+SUMPRODUCT(CG1089:CG1093*(CF1089:CF1093="HOL"))</f>
        <v>0</v>
      </c>
      <c r="CG1095" s="49" t="s">
        <v>135</v>
      </c>
      <c r="CH1095" s="41">
        <f t="shared" ref="CH1095" si="25754">CH1094*CE$4</f>
        <v>0</v>
      </c>
    </row>
    <row r="1096" spans="1:86" x14ac:dyDescent="0.25">
      <c r="A1096" s="70" t="s">
        <v>133</v>
      </c>
      <c r="B1096" s="71">
        <f t="shared" ref="B1096" ca="1" si="25755">D1096-B1097</f>
        <v>5.1729209828166347</v>
      </c>
      <c r="C1096" s="72" t="s">
        <v>122</v>
      </c>
      <c r="D1096" s="71">
        <f>IFERROR(INDEX(Holidays[FTE], MATCH(Entry!E1096, Holidays[Date], 0)), 1)*8*INDEX(FTEguide[[1]:[12]], MATCH(Entry!E1097, FTEguide[Weekday], 0), IF(Entry!E1099&gt;0, Entry!E1099, MONTH(Entry!E1096)))</f>
        <v>61.172920982816635</v>
      </c>
      <c r="E1096" s="60">
        <f t="shared" si="25411"/>
        <v>43984</v>
      </c>
      <c r="F1096" s="50" t="s">
        <v>128</v>
      </c>
      <c r="G1096" s="34" t="s">
        <v>136</v>
      </c>
      <c r="H1096" s="35" t="s">
        <v>23</v>
      </c>
      <c r="I1096" s="42">
        <f t="shared" ref="I1096" si="25756">parseTime(G1096)-(H1101=INT(RIGHT($F1096, 1)))</f>
        <v>8</v>
      </c>
      <c r="J1096" s="43">
        <f t="shared" ref="J1096:J1100" si="25757">isClocked(H1096)</f>
        <v>1</v>
      </c>
      <c r="K1096" s="34"/>
      <c r="L1096" s="35"/>
      <c r="M1096" s="42">
        <f t="shared" ref="M1096" si="25758">parseTime(K1096)-(L1101=INT(RIGHT($F1096, 1)))</f>
        <v>0</v>
      </c>
      <c r="N1096" s="43">
        <f t="shared" ref="N1096:N1100" si="25759">isClocked(L1096)</f>
        <v>0</v>
      </c>
      <c r="O1096" s="34" t="s">
        <v>180</v>
      </c>
      <c r="P1096" s="35" t="s">
        <v>23</v>
      </c>
      <c r="Q1096" s="42">
        <f t="shared" ref="Q1096" si="25760">parseTime(O1096)-(P1101=INT(RIGHT($F1096, 1)))</f>
        <v>8</v>
      </c>
      <c r="R1096" s="43">
        <f t="shared" ref="R1096:R1100" si="25761">isClocked(P1096)</f>
        <v>1</v>
      </c>
      <c r="S1096" s="34" t="s">
        <v>227</v>
      </c>
      <c r="T1096" s="35" t="s">
        <v>23</v>
      </c>
      <c r="U1096" s="42">
        <f t="shared" ref="U1096" si="25762">parseTime(S1096)-(T1101=INT(RIGHT($F1096, 1)))</f>
        <v>8</v>
      </c>
      <c r="V1096" s="43">
        <f t="shared" ref="V1096:V1100" si="25763">isClocked(T1096)</f>
        <v>1</v>
      </c>
      <c r="W1096" s="34" t="s">
        <v>136</v>
      </c>
      <c r="X1096" s="35" t="s">
        <v>23</v>
      </c>
      <c r="Y1096" s="42">
        <f t="shared" ref="Y1096" si="25764">parseTime(W1096)-(X1101=INT(RIGHT($F1096, 1)))</f>
        <v>8</v>
      </c>
      <c r="Z1096" s="43">
        <f t="shared" ref="Z1096:Z1100" si="25765">isClocked(X1096)</f>
        <v>1</v>
      </c>
      <c r="AA1096" s="34" t="s">
        <v>136</v>
      </c>
      <c r="AB1096" s="35" t="s">
        <v>23</v>
      </c>
      <c r="AC1096" s="42">
        <f t="shared" ref="AC1096" si="25766">parseTime(AA1096)-(AB1101=INT(RIGHT($F1096, 1)))</f>
        <v>8</v>
      </c>
      <c r="AD1096" s="43">
        <f t="shared" ref="AD1096:AD1100" si="25767">isClocked(AB1096)</f>
        <v>1</v>
      </c>
      <c r="AE1096" s="34" t="s">
        <v>136</v>
      </c>
      <c r="AF1096" s="35" t="s">
        <v>25</v>
      </c>
      <c r="AG1096" s="42">
        <f t="shared" ref="AG1096" si="25768">parseTime(AE1096)-(AF1101=INT(RIGHT($F1096, 1)))</f>
        <v>8</v>
      </c>
      <c r="AH1096" s="43">
        <f t="shared" ref="AH1096:AH1100" si="25769">isClocked(AF1096)</f>
        <v>1</v>
      </c>
      <c r="AI1096" s="34" t="s">
        <v>136</v>
      </c>
      <c r="AJ1096" s="35" t="s">
        <v>23</v>
      </c>
      <c r="AK1096" s="42">
        <f>parseTime(AI1096)-(AJ1101=INT(RIGHT($F1096, 1)))</f>
        <v>8</v>
      </c>
      <c r="AL1096" s="43">
        <f t="shared" ref="AL1096:AL1100" si="25770">isClocked(AJ1096)</f>
        <v>1</v>
      </c>
      <c r="AM1096" s="34"/>
      <c r="AN1096" s="35"/>
      <c r="AO1096" s="42">
        <f t="shared" ref="AO1096" si="25771">parseTime(AM1096)-(AN1101=INT(RIGHT($F1096, 1)))</f>
        <v>0</v>
      </c>
      <c r="AP1096" s="43">
        <f t="shared" ref="AP1096:AP1100" si="25772">isClocked(AN1096)</f>
        <v>0</v>
      </c>
      <c r="AQ1096" s="34"/>
      <c r="AR1096" s="35"/>
      <c r="AS1096" s="42">
        <f t="shared" ref="AS1096" si="25773">parseTime(AQ1096)-(AR1101=INT(RIGHT($F1096, 1)))</f>
        <v>0</v>
      </c>
      <c r="AT1096" s="43">
        <f t="shared" ref="AT1096:AT1100" si="25774">isClocked(AR1096)</f>
        <v>0</v>
      </c>
      <c r="AU1096" s="34"/>
      <c r="AV1096" s="35"/>
      <c r="AW1096" s="42">
        <f>parseTime(AU1096)-(AV1101=INT(RIGHT($F1096, 1)))</f>
        <v>0</v>
      </c>
      <c r="AX1096" s="43">
        <f t="shared" ref="AX1096:AX1100" si="25775">isClocked(AV1096)</f>
        <v>0</v>
      </c>
      <c r="AY1096" s="34"/>
      <c r="AZ1096" s="35"/>
      <c r="BA1096" s="42">
        <f>parseTime(AY1096)-(AZ1101=INT(RIGHT($F1096, 1)))</f>
        <v>0</v>
      </c>
      <c r="BB1096" s="43">
        <f t="shared" ref="BB1096:BB1100" si="25776">isClocked(AZ1096)</f>
        <v>0</v>
      </c>
      <c r="BC1096" s="34"/>
      <c r="BD1096" s="35"/>
      <c r="BE1096" s="42">
        <f>parseTime(BC1096)-(BD1101=INT(RIGHT($F1096, 1)))</f>
        <v>0</v>
      </c>
      <c r="BF1096" s="43">
        <f t="shared" ref="BF1096:BF1100" si="25777">isClocked(BD1096)</f>
        <v>0</v>
      </c>
      <c r="BG1096" s="34"/>
      <c r="BH1096" s="35"/>
      <c r="BI1096" s="42">
        <f>parseTime(BG1096)-(BH1101=INT(RIGHT($F1096, 1)))</f>
        <v>0</v>
      </c>
      <c r="BJ1096" s="43">
        <f t="shared" ref="BJ1096:BJ1100" si="25778">isClocked(BH1096)</f>
        <v>0</v>
      </c>
      <c r="BK1096" s="34"/>
      <c r="BL1096" s="35"/>
      <c r="BM1096" s="42">
        <f>parseTime(BK1096)-(BL1101=INT(RIGHT($F1096, 1)))</f>
        <v>0</v>
      </c>
      <c r="BN1096" s="43">
        <f t="shared" ref="BN1096:BN1100" si="25779">isClocked(BL1096)</f>
        <v>0</v>
      </c>
      <c r="BO1096" s="34"/>
      <c r="BP1096" s="35"/>
      <c r="BQ1096" s="42">
        <f t="shared" ref="BQ1096" si="25780">parseTime(BO1096)-(BP1101=INT(RIGHT($F1096, 1)))</f>
        <v>0</v>
      </c>
      <c r="BR1096" s="43">
        <f t="shared" ref="BR1096:BR1100" si="25781">isClocked(BP1096)</f>
        <v>0</v>
      </c>
      <c r="BS1096" s="34"/>
      <c r="BT1096" s="35"/>
      <c r="BU1096" s="42">
        <f t="shared" ref="BU1096" si="25782">parseTime(BS1096)-(BT1101=INT(RIGHT($F1096, 1)))</f>
        <v>0</v>
      </c>
      <c r="BV1096" s="43">
        <f t="shared" ref="BV1096:BV1100" si="25783">isClocked(BT1096)</f>
        <v>0</v>
      </c>
      <c r="BW1096" s="34"/>
      <c r="BX1096" s="35"/>
      <c r="BY1096" s="42">
        <f t="shared" ref="BY1096" si="25784">parseTime(BW1096)-(BX1101=INT(RIGHT($F1096, 1)))</f>
        <v>0</v>
      </c>
      <c r="BZ1096" s="43">
        <f t="shared" ref="BZ1096:BZ1100" si="25785">isClocked(BX1096)</f>
        <v>0</v>
      </c>
      <c r="CA1096" s="34"/>
      <c r="CB1096" s="35"/>
      <c r="CC1096" s="42">
        <f t="shared" ref="CC1096" si="25786">parseTime(CA1096)-(CB1101=INT(RIGHT($F1096, 1)))</f>
        <v>0</v>
      </c>
      <c r="CD1096" s="43">
        <f t="shared" ref="CD1096:CD1100" si="25787">isClocked(CB1096)</f>
        <v>0</v>
      </c>
      <c r="CE1096" s="34"/>
      <c r="CF1096" s="35"/>
      <c r="CG1096" s="42">
        <f t="shared" ref="CG1096" si="25788">parseTime(CE1096)-(CF1101=INT(RIGHT($F1096, 1)))</f>
        <v>0</v>
      </c>
      <c r="CH1096" s="43">
        <f t="shared" ref="CH1096:CH1100" si="25789">isClocked(CF1096)</f>
        <v>0</v>
      </c>
    </row>
    <row r="1097" spans="1:86" x14ac:dyDescent="0.25">
      <c r="A1097" s="56" t="s">
        <v>0</v>
      </c>
      <c r="B1097" s="57">
        <f t="shared" ca="1" si="24927"/>
        <v>56</v>
      </c>
      <c r="C1097" s="14" t="s">
        <v>252</v>
      </c>
      <c r="D1097" s="14">
        <f t="shared" si="24410"/>
        <v>53.7</v>
      </c>
      <c r="E1097" s="55" t="str">
        <f t="shared" si="24928"/>
        <v>Tuesday</v>
      </c>
      <c r="F1097" s="51" t="s">
        <v>129</v>
      </c>
      <c r="G1097" s="36"/>
      <c r="H1097" s="37"/>
      <c r="I1097" s="44">
        <f t="shared" ref="I1097" si="25790">parseTime(G1097)-(H1101=INT(RIGHT($F1097, 1)))</f>
        <v>0</v>
      </c>
      <c r="J1097" s="45">
        <f t="shared" si="25757"/>
        <v>0</v>
      </c>
      <c r="K1097" s="36"/>
      <c r="L1097" s="37"/>
      <c r="M1097" s="44">
        <f t="shared" ref="M1097" si="25791">parseTime(K1097)-(L1101=INT(RIGHT($F1097, 1)))</f>
        <v>0</v>
      </c>
      <c r="N1097" s="45">
        <f t="shared" si="25759"/>
        <v>0</v>
      </c>
      <c r="O1097" s="36"/>
      <c r="P1097" s="37"/>
      <c r="Q1097" s="44">
        <f t="shared" ref="Q1097" si="25792">parseTime(O1097)-(P1101=INT(RIGHT($F1097, 1)))</f>
        <v>0</v>
      </c>
      <c r="R1097" s="45">
        <f t="shared" si="25761"/>
        <v>0</v>
      </c>
      <c r="S1097" s="36"/>
      <c r="T1097" s="37"/>
      <c r="U1097" s="44">
        <f t="shared" ref="U1097" si="25793">parseTime(S1097)-(T1101=INT(RIGHT($F1097, 1)))</f>
        <v>0</v>
      </c>
      <c r="V1097" s="45">
        <f t="shared" si="25763"/>
        <v>0</v>
      </c>
      <c r="W1097" s="36"/>
      <c r="X1097" s="37"/>
      <c r="Y1097" s="44">
        <f t="shared" ref="Y1097" si="25794">parseTime(W1097)-(X1101=INT(RIGHT($F1097, 1)))</f>
        <v>0</v>
      </c>
      <c r="Z1097" s="45">
        <f t="shared" si="25765"/>
        <v>0</v>
      </c>
      <c r="AA1097" s="36"/>
      <c r="AB1097" s="37"/>
      <c r="AC1097" s="44">
        <f t="shared" ref="AC1097" si="25795">parseTime(AA1097)-(AB1101=INT(RIGHT($F1097, 1)))</f>
        <v>0</v>
      </c>
      <c r="AD1097" s="45">
        <f t="shared" si="25767"/>
        <v>0</v>
      </c>
      <c r="AE1097" s="36"/>
      <c r="AF1097" s="37"/>
      <c r="AG1097" s="44">
        <f t="shared" ref="AG1097" si="25796">parseTime(AE1097)-(AF1101=INT(RIGHT($F1097, 1)))</f>
        <v>0</v>
      </c>
      <c r="AH1097" s="45">
        <f t="shared" si="25769"/>
        <v>0</v>
      </c>
      <c r="AI1097" s="36"/>
      <c r="AJ1097" s="37"/>
      <c r="AK1097" s="44">
        <f>parseTime(AI1097)-(AJ1101=INT(RIGHT($F1097, 1)))</f>
        <v>0</v>
      </c>
      <c r="AL1097" s="45">
        <f t="shared" si="25770"/>
        <v>0</v>
      </c>
      <c r="AM1097" s="36"/>
      <c r="AN1097" s="37"/>
      <c r="AO1097" s="44">
        <f t="shared" ref="AO1097" si="25797">parseTime(AM1097)-(AN1101=INT(RIGHT($F1097, 1)))</f>
        <v>0</v>
      </c>
      <c r="AP1097" s="45">
        <f t="shared" si="25772"/>
        <v>0</v>
      </c>
      <c r="AQ1097" s="36"/>
      <c r="AR1097" s="37"/>
      <c r="AS1097" s="44">
        <f t="shared" ref="AS1097" si="25798">parseTime(AQ1097)-(AR1101=INT(RIGHT($F1097, 1)))</f>
        <v>0</v>
      </c>
      <c r="AT1097" s="45">
        <f t="shared" si="25774"/>
        <v>0</v>
      </c>
      <c r="AU1097" s="36"/>
      <c r="AV1097" s="37"/>
      <c r="AW1097" s="44">
        <f>parseTime(AU1097)-(AV1101=INT(RIGHT($F1097, 1)))</f>
        <v>0</v>
      </c>
      <c r="AX1097" s="45">
        <f t="shared" si="25775"/>
        <v>0</v>
      </c>
      <c r="AY1097" s="36"/>
      <c r="AZ1097" s="37"/>
      <c r="BA1097" s="44">
        <f>parseTime(AY1097)-(AZ1101=INT(RIGHT($F1097, 1)))</f>
        <v>0</v>
      </c>
      <c r="BB1097" s="45">
        <f t="shared" si="25776"/>
        <v>0</v>
      </c>
      <c r="BC1097" s="36"/>
      <c r="BD1097" s="37"/>
      <c r="BE1097" s="44">
        <f>parseTime(BC1097)-(BD1101=INT(RIGHT($F1097, 1)))</f>
        <v>0</v>
      </c>
      <c r="BF1097" s="45">
        <f t="shared" si="25777"/>
        <v>0</v>
      </c>
      <c r="BG1097" s="36"/>
      <c r="BH1097" s="37"/>
      <c r="BI1097" s="44">
        <f>parseTime(BG1097)-(BH1101=INT(RIGHT($F1097, 1)))</f>
        <v>0</v>
      </c>
      <c r="BJ1097" s="45">
        <f t="shared" si="25778"/>
        <v>0</v>
      </c>
      <c r="BK1097" s="36"/>
      <c r="BL1097" s="37"/>
      <c r="BM1097" s="44">
        <f>parseTime(BK1097)-(BL1101=INT(RIGHT($F1097, 1)))</f>
        <v>0</v>
      </c>
      <c r="BN1097" s="45">
        <f t="shared" si="25779"/>
        <v>0</v>
      </c>
      <c r="BO1097" s="36"/>
      <c r="BP1097" s="37"/>
      <c r="BQ1097" s="44">
        <f t="shared" ref="BQ1097" si="25799">parseTime(BO1097)-(BP1101=INT(RIGHT($F1097, 1)))</f>
        <v>0</v>
      </c>
      <c r="BR1097" s="45">
        <f t="shared" si="25781"/>
        <v>0</v>
      </c>
      <c r="BS1097" s="36"/>
      <c r="BT1097" s="37"/>
      <c r="BU1097" s="44">
        <f t="shared" ref="BU1097" si="25800">parseTime(BS1097)-(BT1101=INT(RIGHT($F1097, 1)))</f>
        <v>0</v>
      </c>
      <c r="BV1097" s="45">
        <f t="shared" si="25783"/>
        <v>0</v>
      </c>
      <c r="BW1097" s="36"/>
      <c r="BX1097" s="37"/>
      <c r="BY1097" s="44">
        <f t="shared" ref="BY1097" si="25801">parseTime(BW1097)-(BX1101=INT(RIGHT($F1097, 1)))</f>
        <v>0</v>
      </c>
      <c r="BZ1097" s="45">
        <f t="shared" si="25785"/>
        <v>0</v>
      </c>
      <c r="CA1097" s="36"/>
      <c r="CB1097" s="37"/>
      <c r="CC1097" s="44">
        <f t="shared" ref="CC1097" si="25802">parseTime(CA1097)-(CB1101=INT(RIGHT($F1097, 1)))</f>
        <v>0</v>
      </c>
      <c r="CD1097" s="45">
        <f t="shared" si="25787"/>
        <v>0</v>
      </c>
      <c r="CE1097" s="36"/>
      <c r="CF1097" s="37"/>
      <c r="CG1097" s="44">
        <f t="shared" ref="CG1097" si="25803">parseTime(CE1097)-(CF1101=INT(RIGHT($F1097, 1)))</f>
        <v>0</v>
      </c>
      <c r="CH1097" s="45">
        <f t="shared" si="25789"/>
        <v>0</v>
      </c>
    </row>
    <row r="1098" spans="1:86" x14ac:dyDescent="0.25">
      <c r="A1098" s="56" t="s">
        <v>117</v>
      </c>
      <c r="B1098" s="57">
        <f t="shared" ref="B1098" ca="1" si="25804">roleHours(G1096:CH1102, "MFD")</f>
        <v>48</v>
      </c>
      <c r="C1098" s="14">
        <f t="shared" ref="C1098:C1101" ca="1" si="25805">B1098/8</f>
        <v>6</v>
      </c>
      <c r="D1098" s="14">
        <f t="shared" ref="D1098" ca="1" si="25806">B1097-D1097</f>
        <v>2.2999999999999972</v>
      </c>
      <c r="E1098" s="20" t="s">
        <v>127</v>
      </c>
      <c r="F1098" s="51" t="s">
        <v>130</v>
      </c>
      <c r="G1098" s="36"/>
      <c r="H1098" s="37"/>
      <c r="I1098" s="44">
        <f t="shared" ref="I1098" si="25807">parseTime(G1098)-(H1101=INT(RIGHT($F1098, 1)))</f>
        <v>0</v>
      </c>
      <c r="J1098" s="45">
        <f t="shared" si="25757"/>
        <v>0</v>
      </c>
      <c r="K1098" s="36"/>
      <c r="L1098" s="37"/>
      <c r="M1098" s="44">
        <f t="shared" ref="M1098" si="25808">parseTime(K1098)-(L1101=INT(RIGHT($F1098, 1)))</f>
        <v>0</v>
      </c>
      <c r="N1098" s="45">
        <f t="shared" si="25759"/>
        <v>0</v>
      </c>
      <c r="O1098" s="36"/>
      <c r="P1098" s="37"/>
      <c r="Q1098" s="44">
        <f t="shared" ref="Q1098" si="25809">parseTime(O1098)-(P1101=INT(RIGHT($F1098, 1)))</f>
        <v>0</v>
      </c>
      <c r="R1098" s="45">
        <f t="shared" si="25761"/>
        <v>0</v>
      </c>
      <c r="S1098" s="36"/>
      <c r="T1098" s="37"/>
      <c r="U1098" s="44">
        <f t="shared" ref="U1098" si="25810">parseTime(S1098)-(T1101=INT(RIGHT($F1098, 1)))</f>
        <v>0</v>
      </c>
      <c r="V1098" s="45">
        <f t="shared" si="25763"/>
        <v>0</v>
      </c>
      <c r="W1098" s="36"/>
      <c r="X1098" s="37"/>
      <c r="Y1098" s="44">
        <f t="shared" ref="Y1098" si="25811">parseTime(W1098)-(X1101=INT(RIGHT($F1098, 1)))</f>
        <v>0</v>
      </c>
      <c r="Z1098" s="45">
        <f t="shared" si="25765"/>
        <v>0</v>
      </c>
      <c r="AA1098" s="36"/>
      <c r="AB1098" s="37"/>
      <c r="AC1098" s="44">
        <f t="shared" ref="AC1098" si="25812">parseTime(AA1098)-(AB1101=INT(RIGHT($F1098, 1)))</f>
        <v>0</v>
      </c>
      <c r="AD1098" s="45">
        <f t="shared" si="25767"/>
        <v>0</v>
      </c>
      <c r="AE1098" s="36"/>
      <c r="AF1098" s="37"/>
      <c r="AG1098" s="44">
        <f t="shared" ref="AG1098" si="25813">parseTime(AE1098)-(AF1101=INT(RIGHT($F1098, 1)))</f>
        <v>0</v>
      </c>
      <c r="AH1098" s="45">
        <f t="shared" si="25769"/>
        <v>0</v>
      </c>
      <c r="AI1098" s="36"/>
      <c r="AJ1098" s="37"/>
      <c r="AK1098" s="44">
        <f>parseTime(AI1098)-(AJ1101=INT(RIGHT($F1098, 1)))</f>
        <v>0</v>
      </c>
      <c r="AL1098" s="45">
        <f t="shared" si="25770"/>
        <v>0</v>
      </c>
      <c r="AM1098" s="36"/>
      <c r="AN1098" s="37"/>
      <c r="AO1098" s="44">
        <f t="shared" ref="AO1098" si="25814">parseTime(AM1098)-(AN1101=INT(RIGHT($F1098, 1)))</f>
        <v>0</v>
      </c>
      <c r="AP1098" s="45">
        <f t="shared" si="25772"/>
        <v>0</v>
      </c>
      <c r="AQ1098" s="36"/>
      <c r="AR1098" s="37"/>
      <c r="AS1098" s="44">
        <f t="shared" ref="AS1098" si="25815">parseTime(AQ1098)-(AR1101=INT(RIGHT($F1098, 1)))</f>
        <v>0</v>
      </c>
      <c r="AT1098" s="45">
        <f t="shared" si="25774"/>
        <v>0</v>
      </c>
      <c r="AU1098" s="36"/>
      <c r="AV1098" s="37"/>
      <c r="AW1098" s="44">
        <f>parseTime(AU1098)-(AV1101=INT(RIGHT($F1098, 1)))</f>
        <v>0</v>
      </c>
      <c r="AX1098" s="45">
        <f t="shared" si="25775"/>
        <v>0</v>
      </c>
      <c r="AY1098" s="36"/>
      <c r="AZ1098" s="37"/>
      <c r="BA1098" s="44">
        <f>parseTime(AY1098)-(AZ1101=INT(RIGHT($F1098, 1)))</f>
        <v>0</v>
      </c>
      <c r="BB1098" s="45">
        <f t="shared" si="25776"/>
        <v>0</v>
      </c>
      <c r="BC1098" s="36"/>
      <c r="BD1098" s="37"/>
      <c r="BE1098" s="44">
        <f>parseTime(BC1098)-(BD1101=INT(RIGHT($F1098, 1)))</f>
        <v>0</v>
      </c>
      <c r="BF1098" s="45">
        <f t="shared" si="25777"/>
        <v>0</v>
      </c>
      <c r="BG1098" s="36"/>
      <c r="BH1098" s="37"/>
      <c r="BI1098" s="44">
        <f>parseTime(BG1098)-(BH1101=INT(RIGHT($F1098, 1)))</f>
        <v>0</v>
      </c>
      <c r="BJ1098" s="45">
        <f t="shared" si="25778"/>
        <v>0</v>
      </c>
      <c r="BK1098" s="36"/>
      <c r="BL1098" s="37"/>
      <c r="BM1098" s="44">
        <f>parseTime(BK1098)-(BL1101=INT(RIGHT($F1098, 1)))</f>
        <v>0</v>
      </c>
      <c r="BN1098" s="45">
        <f t="shared" si="25779"/>
        <v>0</v>
      </c>
      <c r="BO1098" s="36"/>
      <c r="BP1098" s="37"/>
      <c r="BQ1098" s="44">
        <f t="shared" ref="BQ1098" si="25816">parseTime(BO1098)-(BP1101=INT(RIGHT($F1098, 1)))</f>
        <v>0</v>
      </c>
      <c r="BR1098" s="45">
        <f t="shared" si="25781"/>
        <v>0</v>
      </c>
      <c r="BS1098" s="36"/>
      <c r="BT1098" s="37"/>
      <c r="BU1098" s="44">
        <f t="shared" ref="BU1098" si="25817">parseTime(BS1098)-(BT1101=INT(RIGHT($F1098, 1)))</f>
        <v>0</v>
      </c>
      <c r="BV1098" s="45">
        <f t="shared" si="25783"/>
        <v>0</v>
      </c>
      <c r="BW1098" s="36"/>
      <c r="BX1098" s="37"/>
      <c r="BY1098" s="44">
        <f t="shared" ref="BY1098" si="25818">parseTime(BW1098)-(BX1101=INT(RIGHT($F1098, 1)))</f>
        <v>0</v>
      </c>
      <c r="BZ1098" s="45">
        <f t="shared" si="25785"/>
        <v>0</v>
      </c>
      <c r="CA1098" s="36"/>
      <c r="CB1098" s="37"/>
      <c r="CC1098" s="44">
        <f t="shared" ref="CC1098" si="25819">parseTime(CA1098)-(CB1101=INT(RIGHT($F1098, 1)))</f>
        <v>0</v>
      </c>
      <c r="CD1098" s="45">
        <f t="shared" si="25787"/>
        <v>0</v>
      </c>
      <c r="CE1098" s="36"/>
      <c r="CF1098" s="37"/>
      <c r="CG1098" s="44">
        <f t="shared" ref="CG1098" si="25820">parseTime(CE1098)-(CF1101=INT(RIGHT($F1098, 1)))</f>
        <v>0</v>
      </c>
      <c r="CH1098" s="45">
        <f t="shared" si="25789"/>
        <v>0</v>
      </c>
    </row>
    <row r="1099" spans="1:86" x14ac:dyDescent="0.25">
      <c r="A1099" s="56"/>
      <c r="B1099" s="57"/>
      <c r="C1099" s="14">
        <f t="shared" si="25805"/>
        <v>0</v>
      </c>
      <c r="D1099" s="14" t="s">
        <v>259</v>
      </c>
      <c r="E1099" s="20">
        <v>4.25</v>
      </c>
      <c r="F1099" s="51" t="s">
        <v>131</v>
      </c>
      <c r="G1099" s="36"/>
      <c r="H1099" s="37"/>
      <c r="I1099" s="44">
        <f t="shared" ref="I1099" si="25821">parseTime(G1099)-(H1101=INT(RIGHT($F1099, 1)))</f>
        <v>0</v>
      </c>
      <c r="J1099" s="45">
        <f t="shared" si="25757"/>
        <v>0</v>
      </c>
      <c r="K1099" s="36"/>
      <c r="L1099" s="37"/>
      <c r="M1099" s="44">
        <f t="shared" ref="M1099" si="25822">parseTime(K1099)-(L1101=INT(RIGHT($F1099, 1)))</f>
        <v>0</v>
      </c>
      <c r="N1099" s="45">
        <f t="shared" si="25759"/>
        <v>0</v>
      </c>
      <c r="O1099" s="36"/>
      <c r="P1099" s="37"/>
      <c r="Q1099" s="44">
        <f t="shared" ref="Q1099" si="25823">parseTime(O1099)-(P1101=INT(RIGHT($F1099, 1)))</f>
        <v>0</v>
      </c>
      <c r="R1099" s="45">
        <f t="shared" si="25761"/>
        <v>0</v>
      </c>
      <c r="S1099" s="36"/>
      <c r="T1099" s="37"/>
      <c r="U1099" s="44">
        <f t="shared" ref="U1099" si="25824">parseTime(S1099)-(T1101=INT(RIGHT($F1099, 1)))</f>
        <v>0</v>
      </c>
      <c r="V1099" s="45">
        <f t="shared" si="25763"/>
        <v>0</v>
      </c>
      <c r="W1099" s="36"/>
      <c r="X1099" s="37"/>
      <c r="Y1099" s="44">
        <f t="shared" ref="Y1099" si="25825">parseTime(W1099)-(X1101=INT(RIGHT($F1099, 1)))</f>
        <v>0</v>
      </c>
      <c r="Z1099" s="45">
        <f t="shared" si="25765"/>
        <v>0</v>
      </c>
      <c r="AA1099" s="36"/>
      <c r="AB1099" s="37"/>
      <c r="AC1099" s="44">
        <f t="shared" ref="AC1099" si="25826">parseTime(AA1099)-(AB1101=INT(RIGHT($F1099, 1)))</f>
        <v>0</v>
      </c>
      <c r="AD1099" s="45">
        <f t="shared" si="25767"/>
        <v>0</v>
      </c>
      <c r="AE1099" s="36"/>
      <c r="AF1099" s="37"/>
      <c r="AG1099" s="44">
        <f t="shared" ref="AG1099" si="25827">parseTime(AE1099)-(AF1101=INT(RIGHT($F1099, 1)))</f>
        <v>0</v>
      </c>
      <c r="AH1099" s="45">
        <f t="shared" si="25769"/>
        <v>0</v>
      </c>
      <c r="AI1099" s="36"/>
      <c r="AJ1099" s="37"/>
      <c r="AK1099" s="44">
        <f>parseTime(AI1099)-(AJ1101=INT(RIGHT($F1099, 1)))</f>
        <v>0</v>
      </c>
      <c r="AL1099" s="45">
        <f t="shared" si="25770"/>
        <v>0</v>
      </c>
      <c r="AM1099" s="36"/>
      <c r="AN1099" s="37"/>
      <c r="AO1099" s="44">
        <f t="shared" ref="AO1099" si="25828">parseTime(AM1099)-(AN1101=INT(RIGHT($F1099, 1)))</f>
        <v>0</v>
      </c>
      <c r="AP1099" s="45">
        <f t="shared" si="25772"/>
        <v>0</v>
      </c>
      <c r="AQ1099" s="36"/>
      <c r="AR1099" s="37"/>
      <c r="AS1099" s="44">
        <f t="shared" ref="AS1099" si="25829">parseTime(AQ1099)-(AR1101=INT(RIGHT($F1099, 1)))</f>
        <v>0</v>
      </c>
      <c r="AT1099" s="45">
        <f t="shared" si="25774"/>
        <v>0</v>
      </c>
      <c r="AU1099" s="36"/>
      <c r="AV1099" s="37"/>
      <c r="AW1099" s="44">
        <f>parseTime(AU1099)-(AV1101=INT(RIGHT($F1099, 1)))</f>
        <v>0</v>
      </c>
      <c r="AX1099" s="45">
        <f t="shared" si="25775"/>
        <v>0</v>
      </c>
      <c r="AY1099" s="36"/>
      <c r="AZ1099" s="37"/>
      <c r="BA1099" s="44">
        <f>parseTime(AY1099)-(AZ1101=INT(RIGHT($F1099, 1)))</f>
        <v>0</v>
      </c>
      <c r="BB1099" s="45">
        <f t="shared" si="25776"/>
        <v>0</v>
      </c>
      <c r="BC1099" s="36"/>
      <c r="BD1099" s="37"/>
      <c r="BE1099" s="44">
        <f>parseTime(BC1099)-(BD1101=INT(RIGHT($F1099, 1)))</f>
        <v>0</v>
      </c>
      <c r="BF1099" s="45">
        <f t="shared" si="25777"/>
        <v>0</v>
      </c>
      <c r="BG1099" s="36"/>
      <c r="BH1099" s="37"/>
      <c r="BI1099" s="44">
        <f>parseTime(BG1099)-(BH1101=INT(RIGHT($F1099, 1)))</f>
        <v>0</v>
      </c>
      <c r="BJ1099" s="45">
        <f t="shared" si="25778"/>
        <v>0</v>
      </c>
      <c r="BK1099" s="36"/>
      <c r="BL1099" s="37"/>
      <c r="BM1099" s="44">
        <f>parseTime(BK1099)-(BL1101=INT(RIGHT($F1099, 1)))</f>
        <v>0</v>
      </c>
      <c r="BN1099" s="45">
        <f t="shared" si="25779"/>
        <v>0</v>
      </c>
      <c r="BO1099" s="36"/>
      <c r="BP1099" s="37"/>
      <c r="BQ1099" s="44">
        <f t="shared" ref="BQ1099" si="25830">parseTime(BO1099)-(BP1101=INT(RIGHT($F1099, 1)))</f>
        <v>0</v>
      </c>
      <c r="BR1099" s="45">
        <f t="shared" si="25781"/>
        <v>0</v>
      </c>
      <c r="BS1099" s="36"/>
      <c r="BT1099" s="37"/>
      <c r="BU1099" s="44">
        <f t="shared" ref="BU1099" si="25831">parseTime(BS1099)-(BT1101=INT(RIGHT($F1099, 1)))</f>
        <v>0</v>
      </c>
      <c r="BV1099" s="45">
        <f t="shared" si="25783"/>
        <v>0</v>
      </c>
      <c r="BW1099" s="36"/>
      <c r="BX1099" s="37"/>
      <c r="BY1099" s="44">
        <f t="shared" ref="BY1099" si="25832">parseTime(BW1099)-(BX1101=INT(RIGHT($F1099, 1)))</f>
        <v>0</v>
      </c>
      <c r="BZ1099" s="45">
        <f t="shared" si="25785"/>
        <v>0</v>
      </c>
      <c r="CA1099" s="36"/>
      <c r="CB1099" s="37"/>
      <c r="CC1099" s="44">
        <f t="shared" ref="CC1099" si="25833">parseTime(CA1099)-(CB1101=INT(RIGHT($F1099, 1)))</f>
        <v>0</v>
      </c>
      <c r="CD1099" s="45">
        <f t="shared" si="25787"/>
        <v>0</v>
      </c>
      <c r="CE1099" s="36"/>
      <c r="CF1099" s="37"/>
      <c r="CG1099" s="44">
        <f t="shared" ref="CG1099" si="25834">parseTime(CE1099)-(CF1101=INT(RIGHT($F1099, 1)))</f>
        <v>0</v>
      </c>
      <c r="CH1099" s="45">
        <f t="shared" si="25789"/>
        <v>0</v>
      </c>
    </row>
    <row r="1100" spans="1:86" x14ac:dyDescent="0.25">
      <c r="A1100" s="56" t="s">
        <v>119</v>
      </c>
      <c r="B1100" s="57">
        <f t="shared" ref="B1100" ca="1" si="25835">roleHours(G1096:CH1102, "MCC")</f>
        <v>8</v>
      </c>
      <c r="C1100" s="14">
        <f t="shared" ca="1" si="25805"/>
        <v>1</v>
      </c>
      <c r="D1100" s="14" t="s">
        <v>260</v>
      </c>
      <c r="E1100" s="20">
        <v>4.6500000000000004</v>
      </c>
      <c r="F1100" s="51" t="s">
        <v>132</v>
      </c>
      <c r="G1100" s="36"/>
      <c r="H1100" s="37"/>
      <c r="I1100" s="44">
        <f t="shared" ref="I1100" si="25836">parseTime(G1100)-(H1101=INT(RIGHT($F1100, 1)))</f>
        <v>0</v>
      </c>
      <c r="J1100" s="45">
        <f t="shared" si="25757"/>
        <v>0</v>
      </c>
      <c r="K1100" s="36"/>
      <c r="L1100" s="37"/>
      <c r="M1100" s="44">
        <f t="shared" ref="M1100" si="25837">parseTime(K1100)-(L1101=INT(RIGHT($F1100, 1)))</f>
        <v>0</v>
      </c>
      <c r="N1100" s="45">
        <f t="shared" si="25759"/>
        <v>0</v>
      </c>
      <c r="O1100" s="36"/>
      <c r="P1100" s="37"/>
      <c r="Q1100" s="44">
        <f t="shared" ref="Q1100" si="25838">parseTime(O1100)-(P1101=INT(RIGHT($F1100, 1)))</f>
        <v>0</v>
      </c>
      <c r="R1100" s="45">
        <f t="shared" si="25761"/>
        <v>0</v>
      </c>
      <c r="S1100" s="36"/>
      <c r="T1100" s="37"/>
      <c r="U1100" s="44">
        <f t="shared" ref="U1100" si="25839">parseTime(S1100)-(T1101=INT(RIGHT($F1100, 1)))</f>
        <v>0</v>
      </c>
      <c r="V1100" s="45">
        <f t="shared" si="25763"/>
        <v>0</v>
      </c>
      <c r="W1100" s="36"/>
      <c r="X1100" s="37"/>
      <c r="Y1100" s="44">
        <f t="shared" ref="Y1100" si="25840">parseTime(W1100)-(X1101=INT(RIGHT($F1100, 1)))</f>
        <v>0</v>
      </c>
      <c r="Z1100" s="45">
        <f t="shared" si="25765"/>
        <v>0</v>
      </c>
      <c r="AA1100" s="36"/>
      <c r="AB1100" s="37"/>
      <c r="AC1100" s="44">
        <f t="shared" ref="AC1100" si="25841">parseTime(AA1100)-(AB1101=INT(RIGHT($F1100, 1)))</f>
        <v>0</v>
      </c>
      <c r="AD1100" s="45">
        <f t="shared" si="25767"/>
        <v>0</v>
      </c>
      <c r="AE1100" s="36"/>
      <c r="AF1100" s="37"/>
      <c r="AG1100" s="44">
        <f t="shared" ref="AG1100" si="25842">parseTime(AE1100)-(AF1101=INT(RIGHT($F1100, 1)))</f>
        <v>0</v>
      </c>
      <c r="AH1100" s="45">
        <f t="shared" si="25769"/>
        <v>0</v>
      </c>
      <c r="AI1100" s="36"/>
      <c r="AJ1100" s="37"/>
      <c r="AK1100" s="44">
        <f>parseTime(AI1100)-(AJ1101=INT(RIGHT($F1100, 1)))</f>
        <v>0</v>
      </c>
      <c r="AL1100" s="45">
        <f t="shared" si="25770"/>
        <v>0</v>
      </c>
      <c r="AM1100" s="36"/>
      <c r="AN1100" s="37"/>
      <c r="AO1100" s="44">
        <f t="shared" ref="AO1100" si="25843">parseTime(AM1100)-(AN1101=INT(RIGHT($F1100, 1)))</f>
        <v>0</v>
      </c>
      <c r="AP1100" s="45">
        <f t="shared" si="25772"/>
        <v>0</v>
      </c>
      <c r="AQ1100" s="36"/>
      <c r="AR1100" s="37"/>
      <c r="AS1100" s="44">
        <f t="shared" ref="AS1100" si="25844">parseTime(AQ1100)-(AR1101=INT(RIGHT($F1100, 1)))</f>
        <v>0</v>
      </c>
      <c r="AT1100" s="45">
        <f t="shared" si="25774"/>
        <v>0</v>
      </c>
      <c r="AU1100" s="36"/>
      <c r="AV1100" s="37"/>
      <c r="AW1100" s="44">
        <f>parseTime(AU1100)-(AV1101=INT(RIGHT($F1100, 1)))</f>
        <v>0</v>
      </c>
      <c r="AX1100" s="45">
        <f t="shared" si="25775"/>
        <v>0</v>
      </c>
      <c r="AY1100" s="36"/>
      <c r="AZ1100" s="37"/>
      <c r="BA1100" s="44">
        <f>parseTime(AY1100)-(AZ1101=INT(RIGHT($F1100, 1)))</f>
        <v>0</v>
      </c>
      <c r="BB1100" s="45">
        <f t="shared" si="25776"/>
        <v>0</v>
      </c>
      <c r="BC1100" s="36"/>
      <c r="BD1100" s="37"/>
      <c r="BE1100" s="44">
        <f>parseTime(BC1100)-(BD1101=INT(RIGHT($F1100, 1)))</f>
        <v>0</v>
      </c>
      <c r="BF1100" s="45">
        <f t="shared" si="25777"/>
        <v>0</v>
      </c>
      <c r="BG1100" s="36"/>
      <c r="BH1100" s="37"/>
      <c r="BI1100" s="44">
        <f>parseTime(BG1100)-(BH1101=INT(RIGHT($F1100, 1)))</f>
        <v>0</v>
      </c>
      <c r="BJ1100" s="45">
        <f t="shared" si="25778"/>
        <v>0</v>
      </c>
      <c r="BK1100" s="36"/>
      <c r="BL1100" s="37"/>
      <c r="BM1100" s="44">
        <f>parseTime(BK1100)-(BL1101=INT(RIGHT($F1100, 1)))</f>
        <v>0</v>
      </c>
      <c r="BN1100" s="45">
        <f t="shared" si="25779"/>
        <v>0</v>
      </c>
      <c r="BO1100" s="36"/>
      <c r="BP1100" s="37"/>
      <c r="BQ1100" s="44">
        <f t="shared" ref="BQ1100" si="25845">parseTime(BO1100)-(BP1101=INT(RIGHT($F1100, 1)))</f>
        <v>0</v>
      </c>
      <c r="BR1100" s="45">
        <f t="shared" si="25781"/>
        <v>0</v>
      </c>
      <c r="BS1100" s="36"/>
      <c r="BT1100" s="37"/>
      <c r="BU1100" s="44">
        <f t="shared" ref="BU1100" si="25846">parseTime(BS1100)-(BT1101=INT(RIGHT($F1100, 1)))</f>
        <v>0</v>
      </c>
      <c r="BV1100" s="45">
        <f t="shared" si="25783"/>
        <v>0</v>
      </c>
      <c r="BW1100" s="36"/>
      <c r="BX1100" s="37"/>
      <c r="BY1100" s="44">
        <f t="shared" ref="BY1100" si="25847">parseTime(BW1100)-(BX1101=INT(RIGHT($F1100, 1)))</f>
        <v>0</v>
      </c>
      <c r="BZ1100" s="45">
        <f t="shared" si="25785"/>
        <v>0</v>
      </c>
      <c r="CA1100" s="36"/>
      <c r="CB1100" s="37"/>
      <c r="CC1100" s="44">
        <f t="shared" ref="CC1100" si="25848">parseTime(CA1100)-(CB1101=INT(RIGHT($F1100, 1)))</f>
        <v>0</v>
      </c>
      <c r="CD1100" s="45">
        <f t="shared" si="25787"/>
        <v>0</v>
      </c>
      <c r="CE1100" s="36"/>
      <c r="CF1100" s="37"/>
      <c r="CG1100" s="44">
        <f t="shared" ref="CG1100" si="25849">parseTime(CE1100)-(CF1101=INT(RIGHT($F1100, 1)))</f>
        <v>0</v>
      </c>
      <c r="CH1100" s="45">
        <f t="shared" si="25789"/>
        <v>0</v>
      </c>
    </row>
    <row r="1101" spans="1:86" x14ac:dyDescent="0.25">
      <c r="A1101" s="56"/>
      <c r="B1101" s="57"/>
      <c r="C1101" s="14">
        <f t="shared" si="25805"/>
        <v>0</v>
      </c>
      <c r="D1101" s="14"/>
      <c r="E1101" s="20">
        <f t="shared" ref="E1101" si="25850">((7.5/2)-0.5+E1100)*8</f>
        <v>63.2</v>
      </c>
      <c r="F1101" s="51"/>
      <c r="G1101" s="46" t="s">
        <v>134</v>
      </c>
      <c r="H1101" s="38">
        <f t="shared" ref="H1101" si="25851">lunchAdjust(G1096:H1100)</f>
        <v>1</v>
      </c>
      <c r="I1101" s="48" t="s">
        <v>0</v>
      </c>
      <c r="J1101" s="39">
        <f t="shared" ref="J1101" si="25852">SUMPRODUCT(I1096:I1100*J1096:J1100)</f>
        <v>8</v>
      </c>
      <c r="K1101" s="46" t="s">
        <v>134</v>
      </c>
      <c r="L1101" s="38">
        <f t="shared" ref="L1101" si="25853">lunchAdjust(K1096:L1100)</f>
        <v>0</v>
      </c>
      <c r="M1101" s="48" t="s">
        <v>0</v>
      </c>
      <c r="N1101" s="39">
        <f t="shared" ref="N1101" si="25854">SUMPRODUCT(M1096:M1100*N1096:N1100)</f>
        <v>0</v>
      </c>
      <c r="O1101" s="46" t="s">
        <v>134</v>
      </c>
      <c r="P1101" s="38">
        <f t="shared" ref="P1101" si="25855">lunchAdjust(O1096:P1100)</f>
        <v>1</v>
      </c>
      <c r="Q1101" s="48" t="s">
        <v>0</v>
      </c>
      <c r="R1101" s="39">
        <f t="shared" ref="R1101" si="25856">SUMPRODUCT(Q1096:Q1100*R1096:R1100)</f>
        <v>8</v>
      </c>
      <c r="S1101" s="46" t="s">
        <v>134</v>
      </c>
      <c r="T1101" s="38">
        <f t="shared" ref="T1101" si="25857">lunchAdjust(S1096:T1100)</f>
        <v>1</v>
      </c>
      <c r="U1101" s="48" t="s">
        <v>0</v>
      </c>
      <c r="V1101" s="39">
        <f t="shared" ref="V1101" si="25858">SUMPRODUCT(U1096:U1100*V1096:V1100)</f>
        <v>8</v>
      </c>
      <c r="W1101" s="46" t="s">
        <v>134</v>
      </c>
      <c r="X1101" s="38">
        <f t="shared" ref="X1101" si="25859">lunchAdjust(W1096:X1100)</f>
        <v>1</v>
      </c>
      <c r="Y1101" s="48" t="s">
        <v>0</v>
      </c>
      <c r="Z1101" s="39">
        <f t="shared" ref="Z1101" si="25860">SUMPRODUCT(Y1096:Y1100*Z1096:Z1100)</f>
        <v>8</v>
      </c>
      <c r="AA1101" s="46" t="s">
        <v>134</v>
      </c>
      <c r="AB1101" s="38">
        <f t="shared" ref="AB1101" si="25861">lunchAdjust(AA1096:AB1100)</f>
        <v>1</v>
      </c>
      <c r="AC1101" s="48" t="s">
        <v>0</v>
      </c>
      <c r="AD1101" s="39">
        <f t="shared" ref="AD1101" si="25862">SUMPRODUCT(AC1096:AC1100*AD1096:AD1100)</f>
        <v>8</v>
      </c>
      <c r="AE1101" s="46" t="s">
        <v>134</v>
      </c>
      <c r="AF1101" s="38">
        <f t="shared" ref="AF1101" si="25863">lunchAdjust(AE1096:AF1100)</f>
        <v>1</v>
      </c>
      <c r="AG1101" s="48" t="s">
        <v>0</v>
      </c>
      <c r="AH1101" s="39">
        <f t="shared" ref="AH1101" si="25864">SUMPRODUCT(AG1096:AG1100*AH1096:AH1100)</f>
        <v>8</v>
      </c>
      <c r="AI1101" s="46" t="s">
        <v>134</v>
      </c>
      <c r="AJ1101" s="38">
        <f t="shared" ref="AJ1101" si="25865">lunchAdjust(AI1096:AJ1100)</f>
        <v>1</v>
      </c>
      <c r="AK1101" s="48" t="s">
        <v>0</v>
      </c>
      <c r="AL1101" s="39">
        <f t="shared" ref="AL1101" si="25866">SUMPRODUCT(AK1096:AK1100*AL1096:AL1100)</f>
        <v>8</v>
      </c>
      <c r="AM1101" s="46" t="s">
        <v>134</v>
      </c>
      <c r="AN1101" s="38">
        <f t="shared" ref="AN1101" si="25867">lunchAdjust(AM1096:AN1100)</f>
        <v>0</v>
      </c>
      <c r="AO1101" s="48" t="s">
        <v>0</v>
      </c>
      <c r="AP1101" s="39">
        <f t="shared" ref="AP1101" si="25868">SUMPRODUCT(AO1096:AO1100*AP1096:AP1100)</f>
        <v>0</v>
      </c>
      <c r="AQ1101" s="46" t="s">
        <v>134</v>
      </c>
      <c r="AR1101" s="38">
        <f t="shared" ref="AR1101" si="25869">lunchAdjust(AQ1096:AR1100)</f>
        <v>0</v>
      </c>
      <c r="AS1101" s="48" t="s">
        <v>0</v>
      </c>
      <c r="AT1101" s="39">
        <f t="shared" ref="AT1101" si="25870">SUMPRODUCT(AS1096:AS1100*AT1096:AT1100)</f>
        <v>0</v>
      </c>
      <c r="AU1101" s="46" t="s">
        <v>134</v>
      </c>
      <c r="AV1101" s="38">
        <f t="shared" ref="AV1101" si="25871">lunchAdjust(AU1096:AV1100)</f>
        <v>0</v>
      </c>
      <c r="AW1101" s="48" t="s">
        <v>0</v>
      </c>
      <c r="AX1101" s="39">
        <f t="shared" ref="AX1101" si="25872">SUMPRODUCT(AW1096:AW1100*AX1096:AX1100)</f>
        <v>0</v>
      </c>
      <c r="AY1101" s="46" t="s">
        <v>134</v>
      </c>
      <c r="AZ1101" s="38">
        <f t="shared" ref="AZ1101" si="25873">lunchAdjust(AY1096:AZ1100)</f>
        <v>0</v>
      </c>
      <c r="BA1101" s="48" t="s">
        <v>0</v>
      </c>
      <c r="BB1101" s="39">
        <f t="shared" ref="BB1101" si="25874">SUMPRODUCT(BA1096:BA1100*BB1096:BB1100)</f>
        <v>0</v>
      </c>
      <c r="BC1101" s="46" t="s">
        <v>134</v>
      </c>
      <c r="BD1101" s="38">
        <f t="shared" ref="BD1101" si="25875">lunchAdjust(BC1096:BD1100)</f>
        <v>0</v>
      </c>
      <c r="BE1101" s="48" t="s">
        <v>0</v>
      </c>
      <c r="BF1101" s="39">
        <f t="shared" ref="BF1101" si="25876">SUMPRODUCT(BE1096:BE1100*BF1096:BF1100)</f>
        <v>0</v>
      </c>
      <c r="BG1101" s="46" t="s">
        <v>134</v>
      </c>
      <c r="BH1101" s="38">
        <f t="shared" ref="BH1101" si="25877">lunchAdjust(BG1096:BH1100)</f>
        <v>0</v>
      </c>
      <c r="BI1101" s="48" t="s">
        <v>0</v>
      </c>
      <c r="BJ1101" s="39">
        <f t="shared" ref="BJ1101" si="25878">SUMPRODUCT(BI1096:BI1100*BJ1096:BJ1100)</f>
        <v>0</v>
      </c>
      <c r="BK1101" s="46" t="s">
        <v>134</v>
      </c>
      <c r="BL1101" s="38">
        <f t="shared" ref="BL1101" si="25879">lunchAdjust(BK1096:BL1100)</f>
        <v>0</v>
      </c>
      <c r="BM1101" s="48" t="s">
        <v>0</v>
      </c>
      <c r="BN1101" s="39">
        <f t="shared" ref="BN1101" si="25880">SUMPRODUCT(BM1096:BM1100*BN1096:BN1100)</f>
        <v>0</v>
      </c>
      <c r="BO1101" s="46" t="s">
        <v>134</v>
      </c>
      <c r="BP1101" s="38">
        <f t="shared" ref="BP1101" si="25881">lunchAdjust(BO1096:BP1100)</f>
        <v>0</v>
      </c>
      <c r="BQ1101" s="48" t="s">
        <v>0</v>
      </c>
      <c r="BR1101" s="39">
        <f t="shared" ref="BR1101" si="25882">SUMPRODUCT(BQ1096:BQ1100*BR1096:BR1100)</f>
        <v>0</v>
      </c>
      <c r="BS1101" s="46" t="s">
        <v>134</v>
      </c>
      <c r="BT1101" s="38">
        <f t="shared" ref="BT1101" si="25883">lunchAdjust(BS1096:BT1100)</f>
        <v>0</v>
      </c>
      <c r="BU1101" s="48" t="s">
        <v>0</v>
      </c>
      <c r="BV1101" s="39">
        <f t="shared" ref="BV1101" si="25884">SUMPRODUCT(BU1096:BU1100*BV1096:BV1100)</f>
        <v>0</v>
      </c>
      <c r="BW1101" s="46" t="s">
        <v>134</v>
      </c>
      <c r="BX1101" s="38">
        <f t="shared" ref="BX1101" si="25885">lunchAdjust(BW1096:BX1100)</f>
        <v>0</v>
      </c>
      <c r="BY1101" s="48" t="s">
        <v>0</v>
      </c>
      <c r="BZ1101" s="39">
        <f t="shared" ref="BZ1101" si="25886">SUMPRODUCT(BY1096:BY1100*BZ1096:BZ1100)</f>
        <v>0</v>
      </c>
      <c r="CA1101" s="46" t="s">
        <v>134</v>
      </c>
      <c r="CB1101" s="38">
        <f t="shared" ref="CB1101" si="25887">lunchAdjust(CA1096:CB1100)</f>
        <v>0</v>
      </c>
      <c r="CC1101" s="48" t="s">
        <v>0</v>
      </c>
      <c r="CD1101" s="39">
        <f t="shared" ref="CD1101" si="25888">SUMPRODUCT(CC1096:CC1100*CD1096:CD1100)</f>
        <v>0</v>
      </c>
      <c r="CE1101" s="46" t="s">
        <v>134</v>
      </c>
      <c r="CF1101" s="38">
        <f t="shared" ref="CF1101" si="25889">lunchAdjust(CE1096:CF1100)</f>
        <v>0</v>
      </c>
      <c r="CG1101" s="48" t="s">
        <v>0</v>
      </c>
      <c r="CH1101" s="39">
        <f t="shared" ref="CH1101" si="25890">SUMPRODUCT(CG1096:CG1100*CH1096:CH1100)</f>
        <v>0</v>
      </c>
    </row>
    <row r="1102" spans="1:86" ht="15.75" thickBot="1" x14ac:dyDescent="0.3">
      <c r="A1102" s="58" t="s">
        <v>121</v>
      </c>
      <c r="B1102" s="59">
        <f t="shared" ref="B1102" ca="1" si="25891">roleHours(G1096:CH1102, "OUT")</f>
        <v>0</v>
      </c>
      <c r="C1102" s="54" t="s">
        <v>137</v>
      </c>
      <c r="D1102" s="22">
        <f t="shared" ref="D1102" ca="1" si="25892">roleHours(G1096:CH1102, "PTO")</f>
        <v>0</v>
      </c>
      <c r="E1102" s="23">
        <f t="shared" ref="E1102" ca="1" si="25893">E1101-B1097</f>
        <v>7.2000000000000028</v>
      </c>
      <c r="F1102" s="52"/>
      <c r="G1102" s="47" t="s">
        <v>39</v>
      </c>
      <c r="H1102" s="40">
        <f t="shared" ref="H1102:H1165" si="25894">SUMPRODUCT(I1096:I1100*(H1096:H1100="PTO"))+SUMPRODUCT(I1096:I1100*(H1096:H1100="HOL"))</f>
        <v>0</v>
      </c>
      <c r="I1102" s="49" t="s">
        <v>135</v>
      </c>
      <c r="J1102" s="41">
        <f t="shared" ref="J1102" si="25895">J1101*G$4</f>
        <v>0</v>
      </c>
      <c r="K1102" s="47" t="s">
        <v>39</v>
      </c>
      <c r="L1102" s="40">
        <f t="shared" ref="L1102" si="25896">SUMPRODUCT(M1096:M1100*(L1096:L1100="PTO"))+SUMPRODUCT(M1096:M1100*(L1096:L1100="HOL"))</f>
        <v>0</v>
      </c>
      <c r="M1102" s="49" t="s">
        <v>135</v>
      </c>
      <c r="N1102" s="41">
        <f t="shared" ref="N1102" si="25897">N1101*K$4</f>
        <v>0</v>
      </c>
      <c r="O1102" s="47" t="s">
        <v>39</v>
      </c>
      <c r="P1102" s="40">
        <f t="shared" ref="P1102" si="25898">SUMPRODUCT(Q1096:Q1100*(P1096:P1100="PTO"))+SUMPRODUCT(Q1096:Q1100*(P1096:P1100="HOL"))</f>
        <v>0</v>
      </c>
      <c r="Q1102" s="49" t="s">
        <v>135</v>
      </c>
      <c r="R1102" s="41">
        <f t="shared" ref="R1102" si="25899">R1101*O$4</f>
        <v>8</v>
      </c>
      <c r="S1102" s="47" t="s">
        <v>39</v>
      </c>
      <c r="T1102" s="40">
        <f t="shared" ref="T1102" si="25900">SUMPRODUCT(U1096:U1100*(T1096:T1100="PTO"))+SUMPRODUCT(U1096:U1100*(T1096:T1100="HOL"))</f>
        <v>0</v>
      </c>
      <c r="U1102" s="49" t="s">
        <v>135</v>
      </c>
      <c r="V1102" s="41">
        <f t="shared" ref="V1102" si="25901">V1101*S$4</f>
        <v>0</v>
      </c>
      <c r="W1102" s="47" t="s">
        <v>39</v>
      </c>
      <c r="X1102" s="40">
        <f t="shared" ref="X1102" si="25902">SUMPRODUCT(Y1096:Y1100*(X1096:X1100="PTO"))+SUMPRODUCT(Y1096:Y1100*(X1096:X1100="HOL"))</f>
        <v>0</v>
      </c>
      <c r="Y1102" s="49" t="s">
        <v>135</v>
      </c>
      <c r="Z1102" s="41">
        <f t="shared" ref="Z1102" si="25903">Z1101*W$4</f>
        <v>8</v>
      </c>
      <c r="AA1102" s="47" t="s">
        <v>39</v>
      </c>
      <c r="AB1102" s="40">
        <f t="shared" ref="AB1102" si="25904">SUMPRODUCT(AC1096:AC1100*(AB1096:AB1100="PTO"))+SUMPRODUCT(AC1096:AC1100*(AB1096:AB1100="HOL"))</f>
        <v>0</v>
      </c>
      <c r="AC1102" s="49" t="s">
        <v>135</v>
      </c>
      <c r="AD1102" s="41">
        <f t="shared" ref="AD1102" si="25905">AD1101*AA$4</f>
        <v>8</v>
      </c>
      <c r="AE1102" s="47" t="s">
        <v>39</v>
      </c>
      <c r="AF1102" s="40">
        <f t="shared" ref="AF1102" si="25906">SUMPRODUCT(AG1096:AG1100*(AF1096:AF1100="PTO"))+SUMPRODUCT(AG1096:AG1100*(AF1096:AF1100="HOL"))</f>
        <v>0</v>
      </c>
      <c r="AG1102" s="49" t="s">
        <v>135</v>
      </c>
      <c r="AH1102" s="41">
        <f t="shared" ref="AH1102" si="25907">AH1101*AE$4</f>
        <v>8</v>
      </c>
      <c r="AI1102" s="47" t="s">
        <v>39</v>
      </c>
      <c r="AJ1102" s="40">
        <f t="shared" ref="AJ1102" si="25908">SUMPRODUCT(AK1096:AK1100*(AJ1096:AJ1100="PTO"))+SUMPRODUCT(AK1096:AK1100*(AJ1096:AJ1100="HOL"))</f>
        <v>0</v>
      </c>
      <c r="AK1102" s="49" t="s">
        <v>135</v>
      </c>
      <c r="AL1102" s="41">
        <f>AL1101*AI$4</f>
        <v>8</v>
      </c>
      <c r="AM1102" s="47" t="s">
        <v>39</v>
      </c>
      <c r="AN1102" s="40">
        <f t="shared" ref="AN1102" si="25909">SUMPRODUCT(AO1096:AO1100*(AN1096:AN1100="PTO"))+SUMPRODUCT(AO1096:AO1100*(AN1096:AN1100="HOL"))</f>
        <v>0</v>
      </c>
      <c r="AO1102" s="49" t="s">
        <v>135</v>
      </c>
      <c r="AP1102" s="41">
        <f t="shared" ref="AP1102" si="25910">AP1101*AM$4</f>
        <v>0</v>
      </c>
      <c r="AQ1102" s="47" t="s">
        <v>39</v>
      </c>
      <c r="AR1102" s="40">
        <f t="shared" ref="AR1102" si="25911">SUMPRODUCT(AS1096:AS1100*(AR1096:AR1100="PTO"))+SUMPRODUCT(AS1096:AS1100*(AR1096:AR1100="HOL"))</f>
        <v>0</v>
      </c>
      <c r="AS1102" s="49" t="s">
        <v>135</v>
      </c>
      <c r="AT1102" s="41">
        <f t="shared" ref="AT1102" si="25912">AT1101*AQ$4</f>
        <v>0</v>
      </c>
      <c r="AU1102" s="47" t="s">
        <v>39</v>
      </c>
      <c r="AV1102" s="40">
        <f t="shared" ref="AV1102" si="25913">SUMPRODUCT(AW1096:AW1100*(AV1096:AV1100="PTO"))+SUMPRODUCT(AW1096:AW1100*(AV1096:AV1100="HOL"))</f>
        <v>0</v>
      </c>
      <c r="AW1102" s="49" t="s">
        <v>135</v>
      </c>
      <c r="AX1102" s="41">
        <f>AX1101*AU$4</f>
        <v>0</v>
      </c>
      <c r="AY1102" s="47" t="s">
        <v>39</v>
      </c>
      <c r="AZ1102" s="40">
        <f t="shared" ref="AZ1102" si="25914">SUMPRODUCT(BA1096:BA1100*(AZ1096:AZ1100="PTO"))+SUMPRODUCT(BA1096:BA1100*(AZ1096:AZ1100="HOL"))</f>
        <v>0</v>
      </c>
      <c r="BA1102" s="49" t="s">
        <v>135</v>
      </c>
      <c r="BB1102" s="41">
        <f>BB1101*AY$4</f>
        <v>0</v>
      </c>
      <c r="BC1102" s="47" t="s">
        <v>39</v>
      </c>
      <c r="BD1102" s="40">
        <f t="shared" ref="BD1102" si="25915">SUMPRODUCT(BE1096:BE1100*(BD1096:BD1100="PTO"))+SUMPRODUCT(BE1096:BE1100*(BD1096:BD1100="HOL"))</f>
        <v>0</v>
      </c>
      <c r="BE1102" s="49" t="s">
        <v>135</v>
      </c>
      <c r="BF1102" s="41">
        <f>BF1101*BC$4</f>
        <v>0</v>
      </c>
      <c r="BG1102" s="47" t="s">
        <v>39</v>
      </c>
      <c r="BH1102" s="40">
        <f t="shared" ref="BH1102" si="25916">SUMPRODUCT(BI1096:BI1100*(BH1096:BH1100="PTO"))+SUMPRODUCT(BI1096:BI1100*(BH1096:BH1100="HOL"))</f>
        <v>0</v>
      </c>
      <c r="BI1102" s="49" t="s">
        <v>135</v>
      </c>
      <c r="BJ1102" s="41">
        <f>BJ1101*BG$4</f>
        <v>0</v>
      </c>
      <c r="BK1102" s="47" t="s">
        <v>39</v>
      </c>
      <c r="BL1102" s="40">
        <f t="shared" ref="BL1102" si="25917">SUMPRODUCT(BM1096:BM1100*(BL1096:BL1100="PTO"))+SUMPRODUCT(BM1096:BM1100*(BL1096:BL1100="HOL"))</f>
        <v>0</v>
      </c>
      <c r="BM1102" s="49" t="s">
        <v>135</v>
      </c>
      <c r="BN1102" s="41">
        <f>BN1101*BK$4</f>
        <v>0</v>
      </c>
      <c r="BO1102" s="47" t="s">
        <v>39</v>
      </c>
      <c r="BP1102" s="40">
        <f t="shared" ref="BP1102" si="25918">SUMPRODUCT(BQ1096:BQ1100*(BP1096:BP1100="PTO"))+SUMPRODUCT(BQ1096:BQ1100*(BP1096:BP1100="HOL"))</f>
        <v>0</v>
      </c>
      <c r="BQ1102" s="49" t="s">
        <v>135</v>
      </c>
      <c r="BR1102" s="41">
        <f t="shared" ref="BR1102" si="25919">BR1101*BO$4</f>
        <v>0</v>
      </c>
      <c r="BS1102" s="47" t="s">
        <v>39</v>
      </c>
      <c r="BT1102" s="40">
        <f t="shared" ref="BT1102" si="25920">SUMPRODUCT(BU1096:BU1100*(BT1096:BT1100="PTO"))+SUMPRODUCT(BU1096:BU1100*(BT1096:BT1100="HOL"))</f>
        <v>0</v>
      </c>
      <c r="BU1102" s="49" t="s">
        <v>135</v>
      </c>
      <c r="BV1102" s="41">
        <f t="shared" ref="BV1102" si="25921">BV1101*BS$4</f>
        <v>0</v>
      </c>
      <c r="BW1102" s="47" t="s">
        <v>39</v>
      </c>
      <c r="BX1102" s="40">
        <f t="shared" ref="BX1102" si="25922">SUMPRODUCT(BY1096:BY1100*(BX1096:BX1100="PTO"))+SUMPRODUCT(BY1096:BY1100*(BX1096:BX1100="HOL"))</f>
        <v>0</v>
      </c>
      <c r="BY1102" s="49" t="s">
        <v>135</v>
      </c>
      <c r="BZ1102" s="41">
        <f t="shared" ref="BZ1102" si="25923">BZ1101*BW$4</f>
        <v>0</v>
      </c>
      <c r="CA1102" s="47" t="s">
        <v>39</v>
      </c>
      <c r="CB1102" s="40">
        <f t="shared" ref="CB1102" si="25924">SUMPRODUCT(CC1096:CC1100*(CB1096:CB1100="PTO"))+SUMPRODUCT(CC1096:CC1100*(CB1096:CB1100="HOL"))</f>
        <v>0</v>
      </c>
      <c r="CC1102" s="49" t="s">
        <v>135</v>
      </c>
      <c r="CD1102" s="41">
        <f t="shared" ref="CD1102" si="25925">CD1101*CA$4</f>
        <v>0</v>
      </c>
      <c r="CE1102" s="47" t="s">
        <v>39</v>
      </c>
      <c r="CF1102" s="40">
        <f t="shared" ref="CF1102" si="25926">SUMPRODUCT(CG1096:CG1100*(CF1096:CF1100="PTO"))+SUMPRODUCT(CG1096:CG1100*(CF1096:CF1100="HOL"))</f>
        <v>0</v>
      </c>
      <c r="CG1102" s="49" t="s">
        <v>135</v>
      </c>
      <c r="CH1102" s="41">
        <f t="shared" ref="CH1102" si="25927">CH1101*CE$4</f>
        <v>0</v>
      </c>
    </row>
    <row r="1103" spans="1:86" x14ac:dyDescent="0.25">
      <c r="A1103" s="70" t="s">
        <v>133</v>
      </c>
      <c r="B1103" s="71">
        <f t="shared" ref="B1103" ca="1" si="25928">D1103-B1104</f>
        <v>5.1979788700045901</v>
      </c>
      <c r="C1103" s="72" t="s">
        <v>122</v>
      </c>
      <c r="D1103" s="71">
        <f>IFERROR(INDEX(Holidays[FTE], MATCH(Entry!E1103, Holidays[Date], 0)), 1)*8*INDEX(FTEguide[[1]:[12]], MATCH(Entry!E1104, FTEguide[Weekday], 0), IF(Entry!E1106&gt;0, Entry!E1106, MONTH(Entry!E1103)))</f>
        <v>61.19797887000459</v>
      </c>
      <c r="E1103" s="60">
        <f t="shared" si="25411"/>
        <v>43985</v>
      </c>
      <c r="F1103" s="50" t="s">
        <v>128</v>
      </c>
      <c r="G1103" s="34" t="s">
        <v>136</v>
      </c>
      <c r="H1103" s="35" t="s">
        <v>23</v>
      </c>
      <c r="I1103" s="42">
        <f t="shared" ref="I1103" si="25929">parseTime(G1103)-(H1108=INT(RIGHT($F1103, 1)))</f>
        <v>8</v>
      </c>
      <c r="J1103" s="43">
        <f t="shared" ref="J1103:J1107" si="25930">isClocked(H1103)</f>
        <v>1</v>
      </c>
      <c r="K1103" s="34"/>
      <c r="L1103" s="35"/>
      <c r="M1103" s="42">
        <f t="shared" ref="M1103" si="25931">parseTime(K1103)-(L1108=INT(RIGHT($F1103, 1)))</f>
        <v>0</v>
      </c>
      <c r="N1103" s="43">
        <f t="shared" ref="N1103:N1107" si="25932">isClocked(L1103)</f>
        <v>0</v>
      </c>
      <c r="O1103" s="34" t="s">
        <v>180</v>
      </c>
      <c r="P1103" s="35" t="s">
        <v>23</v>
      </c>
      <c r="Q1103" s="42">
        <f t="shared" ref="Q1103" si="25933">parseTime(O1103)-(P1108=INT(RIGHT($F1103, 1)))</f>
        <v>8</v>
      </c>
      <c r="R1103" s="43">
        <f t="shared" ref="R1103:R1107" si="25934">isClocked(P1103)</f>
        <v>1</v>
      </c>
      <c r="S1103" s="34" t="s">
        <v>227</v>
      </c>
      <c r="T1103" s="35" t="s">
        <v>23</v>
      </c>
      <c r="U1103" s="42">
        <f t="shared" ref="U1103" si="25935">parseTime(S1103)-(T1108=INT(RIGHT($F1103, 1)))</f>
        <v>8</v>
      </c>
      <c r="V1103" s="43">
        <f t="shared" ref="V1103:V1107" si="25936">isClocked(T1103)</f>
        <v>1</v>
      </c>
      <c r="W1103" s="34" t="s">
        <v>136</v>
      </c>
      <c r="X1103" s="35" t="s">
        <v>23</v>
      </c>
      <c r="Y1103" s="42">
        <f t="shared" ref="Y1103" si="25937">parseTime(W1103)-(X1108=INT(RIGHT($F1103, 1)))</f>
        <v>8</v>
      </c>
      <c r="Z1103" s="43">
        <f t="shared" ref="Z1103:Z1107" si="25938">isClocked(X1103)</f>
        <v>1</v>
      </c>
      <c r="AA1103" s="34" t="s">
        <v>136</v>
      </c>
      <c r="AB1103" s="35" t="s">
        <v>23</v>
      </c>
      <c r="AC1103" s="42">
        <f t="shared" ref="AC1103" si="25939">parseTime(AA1103)-(AB1108=INT(RIGHT($F1103, 1)))</f>
        <v>8</v>
      </c>
      <c r="AD1103" s="43">
        <f t="shared" ref="AD1103:AD1107" si="25940">isClocked(AB1103)</f>
        <v>1</v>
      </c>
      <c r="AE1103" s="34" t="s">
        <v>136</v>
      </c>
      <c r="AF1103" s="35" t="s">
        <v>25</v>
      </c>
      <c r="AG1103" s="42">
        <f t="shared" ref="AG1103" si="25941">parseTime(AE1103)-(AF1108=INT(RIGHT($F1103, 1)))</f>
        <v>8</v>
      </c>
      <c r="AH1103" s="43">
        <f t="shared" ref="AH1103:AH1107" si="25942">isClocked(AF1103)</f>
        <v>1</v>
      </c>
      <c r="AI1103" s="34"/>
      <c r="AJ1103" s="35"/>
      <c r="AK1103" s="42">
        <f>parseTime(AI1103)-(AJ1108=INT(RIGHT($F1103, 1)))</f>
        <v>0</v>
      </c>
      <c r="AL1103" s="43">
        <f t="shared" ref="AL1103:AL1107" si="25943">isClocked(AJ1103)</f>
        <v>0</v>
      </c>
      <c r="AM1103" s="34" t="s">
        <v>136</v>
      </c>
      <c r="AN1103" s="35" t="s">
        <v>23</v>
      </c>
      <c r="AO1103" s="42">
        <f t="shared" ref="AO1103" si="25944">parseTime(AM1103)-(AN1108=INT(RIGHT($F1103, 1)))</f>
        <v>8</v>
      </c>
      <c r="AP1103" s="43">
        <f t="shared" ref="AP1103:AP1107" si="25945">isClocked(AN1103)</f>
        <v>1</v>
      </c>
      <c r="AQ1103" s="34"/>
      <c r="AR1103" s="35"/>
      <c r="AS1103" s="42">
        <f t="shared" ref="AS1103" si="25946">parseTime(AQ1103)-(AR1108=INT(RIGHT($F1103, 1)))</f>
        <v>0</v>
      </c>
      <c r="AT1103" s="43">
        <f t="shared" ref="AT1103:AT1107" si="25947">isClocked(AR1103)</f>
        <v>0</v>
      </c>
      <c r="AU1103" s="34"/>
      <c r="AV1103" s="35"/>
      <c r="AW1103" s="42">
        <f>parseTime(AU1103)-(AV1108=INT(RIGHT($F1103, 1)))</f>
        <v>0</v>
      </c>
      <c r="AX1103" s="43">
        <f t="shared" ref="AX1103:AX1107" si="25948">isClocked(AV1103)</f>
        <v>0</v>
      </c>
      <c r="AY1103" s="34"/>
      <c r="AZ1103" s="35"/>
      <c r="BA1103" s="42">
        <f>parseTime(AY1103)-(AZ1108=INT(RIGHT($F1103, 1)))</f>
        <v>0</v>
      </c>
      <c r="BB1103" s="43">
        <f t="shared" ref="BB1103:BB1107" si="25949">isClocked(AZ1103)</f>
        <v>0</v>
      </c>
      <c r="BC1103" s="34"/>
      <c r="BD1103" s="35"/>
      <c r="BE1103" s="42">
        <f>parseTime(BC1103)-(BD1108=INT(RIGHT($F1103, 1)))</f>
        <v>0</v>
      </c>
      <c r="BF1103" s="43">
        <f t="shared" ref="BF1103:BF1107" si="25950">isClocked(BD1103)</f>
        <v>0</v>
      </c>
      <c r="BG1103" s="34"/>
      <c r="BH1103" s="35"/>
      <c r="BI1103" s="42">
        <f>parseTime(BG1103)-(BH1108=INT(RIGHT($F1103, 1)))</f>
        <v>0</v>
      </c>
      <c r="BJ1103" s="43">
        <f t="shared" ref="BJ1103:BJ1107" si="25951">isClocked(BH1103)</f>
        <v>0</v>
      </c>
      <c r="BK1103" s="34"/>
      <c r="BL1103" s="35"/>
      <c r="BM1103" s="42">
        <f>parseTime(BK1103)-(BL1108=INT(RIGHT($F1103, 1)))</f>
        <v>0</v>
      </c>
      <c r="BN1103" s="43">
        <f t="shared" ref="BN1103:BN1107" si="25952">isClocked(BL1103)</f>
        <v>0</v>
      </c>
      <c r="BO1103" s="34"/>
      <c r="BP1103" s="35"/>
      <c r="BQ1103" s="42">
        <f t="shared" ref="BQ1103" si="25953">parseTime(BO1103)-(BP1108=INT(RIGHT($F1103, 1)))</f>
        <v>0</v>
      </c>
      <c r="BR1103" s="43">
        <f t="shared" ref="BR1103:BR1107" si="25954">isClocked(BP1103)</f>
        <v>0</v>
      </c>
      <c r="BS1103" s="34"/>
      <c r="BT1103" s="35"/>
      <c r="BU1103" s="42">
        <f t="shared" ref="BU1103" si="25955">parseTime(BS1103)-(BT1108=INT(RIGHT($F1103, 1)))</f>
        <v>0</v>
      </c>
      <c r="BV1103" s="43">
        <f t="shared" ref="BV1103:BV1107" si="25956">isClocked(BT1103)</f>
        <v>0</v>
      </c>
      <c r="BW1103" s="34"/>
      <c r="BX1103" s="35"/>
      <c r="BY1103" s="42">
        <f t="shared" ref="BY1103" si="25957">parseTime(BW1103)-(BX1108=INT(RIGHT($F1103, 1)))</f>
        <v>0</v>
      </c>
      <c r="BZ1103" s="43">
        <f t="shared" ref="BZ1103:BZ1107" si="25958">isClocked(BX1103)</f>
        <v>0</v>
      </c>
      <c r="CA1103" s="34"/>
      <c r="CB1103" s="35"/>
      <c r="CC1103" s="42">
        <f t="shared" ref="CC1103" si="25959">parseTime(CA1103)-(CB1108=INT(RIGHT($F1103, 1)))</f>
        <v>0</v>
      </c>
      <c r="CD1103" s="43">
        <f t="shared" ref="CD1103:CD1107" si="25960">isClocked(CB1103)</f>
        <v>0</v>
      </c>
      <c r="CE1103" s="34"/>
      <c r="CF1103" s="35"/>
      <c r="CG1103" s="42">
        <f t="shared" ref="CG1103" si="25961">parseTime(CE1103)-(CF1108=INT(RIGHT($F1103, 1)))</f>
        <v>0</v>
      </c>
      <c r="CH1103" s="43">
        <f t="shared" ref="CH1103:CH1107" si="25962">isClocked(CF1103)</f>
        <v>0</v>
      </c>
    </row>
    <row r="1104" spans="1:86" x14ac:dyDescent="0.25">
      <c r="A1104" s="56" t="s">
        <v>0</v>
      </c>
      <c r="B1104" s="57">
        <f t="shared" ca="1" si="24927"/>
        <v>56</v>
      </c>
      <c r="C1104" s="14" t="s">
        <v>252</v>
      </c>
      <c r="D1104" s="14">
        <f t="shared" si="24410"/>
        <v>53.7</v>
      </c>
      <c r="E1104" s="55" t="str">
        <f t="shared" si="24928"/>
        <v>Wednesday</v>
      </c>
      <c r="F1104" s="51" t="s">
        <v>129</v>
      </c>
      <c r="G1104" s="36"/>
      <c r="H1104" s="37"/>
      <c r="I1104" s="44">
        <f t="shared" ref="I1104" si="25963">parseTime(G1104)-(H1108=INT(RIGHT($F1104, 1)))</f>
        <v>0</v>
      </c>
      <c r="J1104" s="45">
        <f t="shared" si="25930"/>
        <v>0</v>
      </c>
      <c r="K1104" s="36"/>
      <c r="L1104" s="37"/>
      <c r="M1104" s="44">
        <f t="shared" ref="M1104" si="25964">parseTime(K1104)-(L1108=INT(RIGHT($F1104, 1)))</f>
        <v>0</v>
      </c>
      <c r="N1104" s="45">
        <f t="shared" si="25932"/>
        <v>0</v>
      </c>
      <c r="O1104" s="36"/>
      <c r="P1104" s="37"/>
      <c r="Q1104" s="44">
        <f t="shared" ref="Q1104" si="25965">parseTime(O1104)-(P1108=INT(RIGHT($F1104, 1)))</f>
        <v>0</v>
      </c>
      <c r="R1104" s="45">
        <f t="shared" si="25934"/>
        <v>0</v>
      </c>
      <c r="S1104" s="36"/>
      <c r="T1104" s="37"/>
      <c r="U1104" s="44">
        <f t="shared" ref="U1104" si="25966">parseTime(S1104)-(T1108=INT(RIGHT($F1104, 1)))</f>
        <v>0</v>
      </c>
      <c r="V1104" s="45">
        <f t="shared" si="25936"/>
        <v>0</v>
      </c>
      <c r="W1104" s="36"/>
      <c r="X1104" s="37"/>
      <c r="Y1104" s="44">
        <f t="shared" ref="Y1104" si="25967">parseTime(W1104)-(X1108=INT(RIGHT($F1104, 1)))</f>
        <v>0</v>
      </c>
      <c r="Z1104" s="45">
        <f t="shared" si="25938"/>
        <v>0</v>
      </c>
      <c r="AA1104" s="36"/>
      <c r="AB1104" s="37"/>
      <c r="AC1104" s="44">
        <f t="shared" ref="AC1104" si="25968">parseTime(AA1104)-(AB1108=INT(RIGHT($F1104, 1)))</f>
        <v>0</v>
      </c>
      <c r="AD1104" s="45">
        <f t="shared" si="25940"/>
        <v>0</v>
      </c>
      <c r="AE1104" s="36"/>
      <c r="AF1104" s="37"/>
      <c r="AG1104" s="44">
        <f t="shared" ref="AG1104" si="25969">parseTime(AE1104)-(AF1108=INT(RIGHT($F1104, 1)))</f>
        <v>0</v>
      </c>
      <c r="AH1104" s="45">
        <f t="shared" si="25942"/>
        <v>0</v>
      </c>
      <c r="AI1104" s="36"/>
      <c r="AJ1104" s="37"/>
      <c r="AK1104" s="44">
        <f>parseTime(AI1104)-(AJ1108=INT(RIGHT($F1104, 1)))</f>
        <v>0</v>
      </c>
      <c r="AL1104" s="45">
        <f t="shared" si="25943"/>
        <v>0</v>
      </c>
      <c r="AM1104" s="36"/>
      <c r="AN1104" s="37"/>
      <c r="AO1104" s="44">
        <f t="shared" ref="AO1104" si="25970">parseTime(AM1104)-(AN1108=INT(RIGHT($F1104, 1)))</f>
        <v>0</v>
      </c>
      <c r="AP1104" s="45">
        <f t="shared" si="25945"/>
        <v>0</v>
      </c>
      <c r="AQ1104" s="36"/>
      <c r="AR1104" s="37"/>
      <c r="AS1104" s="44">
        <f t="shared" ref="AS1104" si="25971">parseTime(AQ1104)-(AR1108=INT(RIGHT($F1104, 1)))</f>
        <v>0</v>
      </c>
      <c r="AT1104" s="45">
        <f t="shared" si="25947"/>
        <v>0</v>
      </c>
      <c r="AU1104" s="36"/>
      <c r="AV1104" s="37"/>
      <c r="AW1104" s="44">
        <f>parseTime(AU1104)-(AV1108=INT(RIGHT($F1104, 1)))</f>
        <v>0</v>
      </c>
      <c r="AX1104" s="45">
        <f t="shared" si="25948"/>
        <v>0</v>
      </c>
      <c r="AY1104" s="36"/>
      <c r="AZ1104" s="37"/>
      <c r="BA1104" s="44">
        <f>parseTime(AY1104)-(AZ1108=INT(RIGHT($F1104, 1)))</f>
        <v>0</v>
      </c>
      <c r="BB1104" s="45">
        <f t="shared" si="25949"/>
        <v>0</v>
      </c>
      <c r="BC1104" s="36"/>
      <c r="BD1104" s="37"/>
      <c r="BE1104" s="44">
        <f>parseTime(BC1104)-(BD1108=INT(RIGHT($F1104, 1)))</f>
        <v>0</v>
      </c>
      <c r="BF1104" s="45">
        <f t="shared" si="25950"/>
        <v>0</v>
      </c>
      <c r="BG1104" s="36"/>
      <c r="BH1104" s="37"/>
      <c r="BI1104" s="44">
        <f>parseTime(BG1104)-(BH1108=INT(RIGHT($F1104, 1)))</f>
        <v>0</v>
      </c>
      <c r="BJ1104" s="45">
        <f t="shared" si="25951"/>
        <v>0</v>
      </c>
      <c r="BK1104" s="36"/>
      <c r="BL1104" s="37"/>
      <c r="BM1104" s="44">
        <f>parseTime(BK1104)-(BL1108=INT(RIGHT($F1104, 1)))</f>
        <v>0</v>
      </c>
      <c r="BN1104" s="45">
        <f t="shared" si="25952"/>
        <v>0</v>
      </c>
      <c r="BO1104" s="36"/>
      <c r="BP1104" s="37"/>
      <c r="BQ1104" s="44">
        <f t="shared" ref="BQ1104" si="25972">parseTime(BO1104)-(BP1108=INT(RIGHT($F1104, 1)))</f>
        <v>0</v>
      </c>
      <c r="BR1104" s="45">
        <f t="shared" si="25954"/>
        <v>0</v>
      </c>
      <c r="BS1104" s="36"/>
      <c r="BT1104" s="37"/>
      <c r="BU1104" s="44">
        <f t="shared" ref="BU1104" si="25973">parseTime(BS1104)-(BT1108=INT(RIGHT($F1104, 1)))</f>
        <v>0</v>
      </c>
      <c r="BV1104" s="45">
        <f t="shared" si="25956"/>
        <v>0</v>
      </c>
      <c r="BW1104" s="36"/>
      <c r="BX1104" s="37"/>
      <c r="BY1104" s="44">
        <f t="shared" ref="BY1104" si="25974">parseTime(BW1104)-(BX1108=INT(RIGHT($F1104, 1)))</f>
        <v>0</v>
      </c>
      <c r="BZ1104" s="45">
        <f t="shared" si="25958"/>
        <v>0</v>
      </c>
      <c r="CA1104" s="36"/>
      <c r="CB1104" s="37"/>
      <c r="CC1104" s="44">
        <f t="shared" ref="CC1104" si="25975">parseTime(CA1104)-(CB1108=INT(RIGHT($F1104, 1)))</f>
        <v>0</v>
      </c>
      <c r="CD1104" s="45">
        <f t="shared" si="25960"/>
        <v>0</v>
      </c>
      <c r="CE1104" s="36"/>
      <c r="CF1104" s="37"/>
      <c r="CG1104" s="44">
        <f t="shared" ref="CG1104" si="25976">parseTime(CE1104)-(CF1108=INT(RIGHT($F1104, 1)))</f>
        <v>0</v>
      </c>
      <c r="CH1104" s="45">
        <f t="shared" si="25962"/>
        <v>0</v>
      </c>
    </row>
    <row r="1105" spans="1:86" x14ac:dyDescent="0.25">
      <c r="A1105" s="56" t="s">
        <v>117</v>
      </c>
      <c r="B1105" s="57">
        <f t="shared" ref="B1105" ca="1" si="25977">roleHours(G1103:CH1109, "MFD")</f>
        <v>48</v>
      </c>
      <c r="C1105" s="14">
        <f t="shared" ref="C1105:C1108" ca="1" si="25978">B1105/8</f>
        <v>6</v>
      </c>
      <c r="D1105" s="14">
        <f t="shared" ref="D1105" ca="1" si="25979">B1104-D1104</f>
        <v>2.2999999999999972</v>
      </c>
      <c r="E1105" s="20" t="s">
        <v>127</v>
      </c>
      <c r="F1105" s="51" t="s">
        <v>130</v>
      </c>
      <c r="G1105" s="36"/>
      <c r="H1105" s="37"/>
      <c r="I1105" s="44">
        <f t="shared" ref="I1105" si="25980">parseTime(G1105)-(H1108=INT(RIGHT($F1105, 1)))</f>
        <v>0</v>
      </c>
      <c r="J1105" s="45">
        <f t="shared" si="25930"/>
        <v>0</v>
      </c>
      <c r="K1105" s="36"/>
      <c r="L1105" s="37"/>
      <c r="M1105" s="44">
        <f t="shared" ref="M1105" si="25981">parseTime(K1105)-(L1108=INT(RIGHT($F1105, 1)))</f>
        <v>0</v>
      </c>
      <c r="N1105" s="45">
        <f t="shared" si="25932"/>
        <v>0</v>
      </c>
      <c r="O1105" s="36"/>
      <c r="P1105" s="37"/>
      <c r="Q1105" s="44">
        <f t="shared" ref="Q1105" si="25982">parseTime(O1105)-(P1108=INT(RIGHT($F1105, 1)))</f>
        <v>0</v>
      </c>
      <c r="R1105" s="45">
        <f t="shared" si="25934"/>
        <v>0</v>
      </c>
      <c r="S1105" s="36"/>
      <c r="T1105" s="37"/>
      <c r="U1105" s="44">
        <f t="shared" ref="U1105" si="25983">parseTime(S1105)-(T1108=INT(RIGHT($F1105, 1)))</f>
        <v>0</v>
      </c>
      <c r="V1105" s="45">
        <f t="shared" si="25936"/>
        <v>0</v>
      </c>
      <c r="W1105" s="36"/>
      <c r="X1105" s="37"/>
      <c r="Y1105" s="44">
        <f t="shared" ref="Y1105" si="25984">parseTime(W1105)-(X1108=INT(RIGHT($F1105, 1)))</f>
        <v>0</v>
      </c>
      <c r="Z1105" s="45">
        <f t="shared" si="25938"/>
        <v>0</v>
      </c>
      <c r="AA1105" s="36"/>
      <c r="AB1105" s="37"/>
      <c r="AC1105" s="44">
        <f t="shared" ref="AC1105" si="25985">parseTime(AA1105)-(AB1108=INT(RIGHT($F1105, 1)))</f>
        <v>0</v>
      </c>
      <c r="AD1105" s="45">
        <f t="shared" si="25940"/>
        <v>0</v>
      </c>
      <c r="AE1105" s="36"/>
      <c r="AF1105" s="37"/>
      <c r="AG1105" s="44">
        <f t="shared" ref="AG1105" si="25986">parseTime(AE1105)-(AF1108=INT(RIGHT($F1105, 1)))</f>
        <v>0</v>
      </c>
      <c r="AH1105" s="45">
        <f t="shared" si="25942"/>
        <v>0</v>
      </c>
      <c r="AI1105" s="36"/>
      <c r="AJ1105" s="37"/>
      <c r="AK1105" s="44">
        <f>parseTime(AI1105)-(AJ1108=INT(RIGHT($F1105, 1)))</f>
        <v>0</v>
      </c>
      <c r="AL1105" s="45">
        <f t="shared" si="25943"/>
        <v>0</v>
      </c>
      <c r="AM1105" s="36"/>
      <c r="AN1105" s="37"/>
      <c r="AO1105" s="44">
        <f t="shared" ref="AO1105" si="25987">parseTime(AM1105)-(AN1108=INT(RIGHT($F1105, 1)))</f>
        <v>0</v>
      </c>
      <c r="AP1105" s="45">
        <f t="shared" si="25945"/>
        <v>0</v>
      </c>
      <c r="AQ1105" s="36"/>
      <c r="AR1105" s="37"/>
      <c r="AS1105" s="44">
        <f t="shared" ref="AS1105" si="25988">parseTime(AQ1105)-(AR1108=INT(RIGHT($F1105, 1)))</f>
        <v>0</v>
      </c>
      <c r="AT1105" s="45">
        <f t="shared" si="25947"/>
        <v>0</v>
      </c>
      <c r="AU1105" s="36"/>
      <c r="AV1105" s="37"/>
      <c r="AW1105" s="44">
        <f>parseTime(AU1105)-(AV1108=INT(RIGHT($F1105, 1)))</f>
        <v>0</v>
      </c>
      <c r="AX1105" s="45">
        <f t="shared" si="25948"/>
        <v>0</v>
      </c>
      <c r="AY1105" s="36"/>
      <c r="AZ1105" s="37"/>
      <c r="BA1105" s="44">
        <f>parseTime(AY1105)-(AZ1108=INT(RIGHT($F1105, 1)))</f>
        <v>0</v>
      </c>
      <c r="BB1105" s="45">
        <f t="shared" si="25949"/>
        <v>0</v>
      </c>
      <c r="BC1105" s="36"/>
      <c r="BD1105" s="37"/>
      <c r="BE1105" s="44">
        <f>parseTime(BC1105)-(BD1108=INT(RIGHT($F1105, 1)))</f>
        <v>0</v>
      </c>
      <c r="BF1105" s="45">
        <f t="shared" si="25950"/>
        <v>0</v>
      </c>
      <c r="BG1105" s="36"/>
      <c r="BH1105" s="37"/>
      <c r="BI1105" s="44">
        <f>parseTime(BG1105)-(BH1108=INT(RIGHT($F1105, 1)))</f>
        <v>0</v>
      </c>
      <c r="BJ1105" s="45">
        <f t="shared" si="25951"/>
        <v>0</v>
      </c>
      <c r="BK1105" s="36"/>
      <c r="BL1105" s="37"/>
      <c r="BM1105" s="44">
        <f>parseTime(BK1105)-(BL1108=INT(RIGHT($F1105, 1)))</f>
        <v>0</v>
      </c>
      <c r="BN1105" s="45">
        <f t="shared" si="25952"/>
        <v>0</v>
      </c>
      <c r="BO1105" s="36"/>
      <c r="BP1105" s="37"/>
      <c r="BQ1105" s="44">
        <f t="shared" ref="BQ1105" si="25989">parseTime(BO1105)-(BP1108=INT(RIGHT($F1105, 1)))</f>
        <v>0</v>
      </c>
      <c r="BR1105" s="45">
        <f t="shared" si="25954"/>
        <v>0</v>
      </c>
      <c r="BS1105" s="36"/>
      <c r="BT1105" s="37"/>
      <c r="BU1105" s="44">
        <f t="shared" ref="BU1105" si="25990">parseTime(BS1105)-(BT1108=INT(RIGHT($F1105, 1)))</f>
        <v>0</v>
      </c>
      <c r="BV1105" s="45">
        <f t="shared" si="25956"/>
        <v>0</v>
      </c>
      <c r="BW1105" s="36"/>
      <c r="BX1105" s="37"/>
      <c r="BY1105" s="44">
        <f t="shared" ref="BY1105" si="25991">parseTime(BW1105)-(BX1108=INT(RIGHT($F1105, 1)))</f>
        <v>0</v>
      </c>
      <c r="BZ1105" s="45">
        <f t="shared" si="25958"/>
        <v>0</v>
      </c>
      <c r="CA1105" s="36"/>
      <c r="CB1105" s="37"/>
      <c r="CC1105" s="44">
        <f t="shared" ref="CC1105" si="25992">parseTime(CA1105)-(CB1108=INT(RIGHT($F1105, 1)))</f>
        <v>0</v>
      </c>
      <c r="CD1105" s="45">
        <f t="shared" si="25960"/>
        <v>0</v>
      </c>
      <c r="CE1105" s="36"/>
      <c r="CF1105" s="37"/>
      <c r="CG1105" s="44">
        <f t="shared" ref="CG1105" si="25993">parseTime(CE1105)-(CF1108=INT(RIGHT($F1105, 1)))</f>
        <v>0</v>
      </c>
      <c r="CH1105" s="45">
        <f t="shared" si="25962"/>
        <v>0</v>
      </c>
    </row>
    <row r="1106" spans="1:86" x14ac:dyDescent="0.25">
      <c r="A1106" s="56"/>
      <c r="B1106" s="57"/>
      <c r="C1106" s="14">
        <f t="shared" si="25978"/>
        <v>0</v>
      </c>
      <c r="D1106" s="14" t="s">
        <v>259</v>
      </c>
      <c r="E1106" s="20">
        <v>4.25</v>
      </c>
      <c r="F1106" s="51" t="s">
        <v>131</v>
      </c>
      <c r="G1106" s="36"/>
      <c r="H1106" s="37"/>
      <c r="I1106" s="44">
        <f t="shared" ref="I1106" si="25994">parseTime(G1106)-(H1108=INT(RIGHT($F1106, 1)))</f>
        <v>0</v>
      </c>
      <c r="J1106" s="45">
        <f t="shared" si="25930"/>
        <v>0</v>
      </c>
      <c r="K1106" s="36"/>
      <c r="L1106" s="37"/>
      <c r="M1106" s="44">
        <f t="shared" ref="M1106" si="25995">parseTime(K1106)-(L1108=INT(RIGHT($F1106, 1)))</f>
        <v>0</v>
      </c>
      <c r="N1106" s="45">
        <f t="shared" si="25932"/>
        <v>0</v>
      </c>
      <c r="O1106" s="36"/>
      <c r="P1106" s="37"/>
      <c r="Q1106" s="44">
        <f t="shared" ref="Q1106" si="25996">parseTime(O1106)-(P1108=INT(RIGHT($F1106, 1)))</f>
        <v>0</v>
      </c>
      <c r="R1106" s="45">
        <f t="shared" si="25934"/>
        <v>0</v>
      </c>
      <c r="S1106" s="36"/>
      <c r="T1106" s="37"/>
      <c r="U1106" s="44">
        <f t="shared" ref="U1106" si="25997">parseTime(S1106)-(T1108=INT(RIGHT($F1106, 1)))</f>
        <v>0</v>
      </c>
      <c r="V1106" s="45">
        <f t="shared" si="25936"/>
        <v>0</v>
      </c>
      <c r="W1106" s="36"/>
      <c r="X1106" s="37"/>
      <c r="Y1106" s="44">
        <f t="shared" ref="Y1106" si="25998">parseTime(W1106)-(X1108=INT(RIGHT($F1106, 1)))</f>
        <v>0</v>
      </c>
      <c r="Z1106" s="45">
        <f t="shared" si="25938"/>
        <v>0</v>
      </c>
      <c r="AA1106" s="36"/>
      <c r="AB1106" s="37"/>
      <c r="AC1106" s="44">
        <f t="shared" ref="AC1106" si="25999">parseTime(AA1106)-(AB1108=INT(RIGHT($F1106, 1)))</f>
        <v>0</v>
      </c>
      <c r="AD1106" s="45">
        <f t="shared" si="25940"/>
        <v>0</v>
      </c>
      <c r="AE1106" s="36"/>
      <c r="AF1106" s="37"/>
      <c r="AG1106" s="44">
        <f t="shared" ref="AG1106" si="26000">parseTime(AE1106)-(AF1108=INT(RIGHT($F1106, 1)))</f>
        <v>0</v>
      </c>
      <c r="AH1106" s="45">
        <f t="shared" si="25942"/>
        <v>0</v>
      </c>
      <c r="AI1106" s="36"/>
      <c r="AJ1106" s="37"/>
      <c r="AK1106" s="44">
        <f>parseTime(AI1106)-(AJ1108=INT(RIGHT($F1106, 1)))</f>
        <v>0</v>
      </c>
      <c r="AL1106" s="45">
        <f t="shared" si="25943"/>
        <v>0</v>
      </c>
      <c r="AM1106" s="36"/>
      <c r="AN1106" s="37"/>
      <c r="AO1106" s="44">
        <f t="shared" ref="AO1106" si="26001">parseTime(AM1106)-(AN1108=INT(RIGHT($F1106, 1)))</f>
        <v>0</v>
      </c>
      <c r="AP1106" s="45">
        <f t="shared" si="25945"/>
        <v>0</v>
      </c>
      <c r="AQ1106" s="36"/>
      <c r="AR1106" s="37"/>
      <c r="AS1106" s="44">
        <f t="shared" ref="AS1106" si="26002">parseTime(AQ1106)-(AR1108=INT(RIGHT($F1106, 1)))</f>
        <v>0</v>
      </c>
      <c r="AT1106" s="45">
        <f t="shared" si="25947"/>
        <v>0</v>
      </c>
      <c r="AU1106" s="36"/>
      <c r="AV1106" s="37"/>
      <c r="AW1106" s="44">
        <f>parseTime(AU1106)-(AV1108=INT(RIGHT($F1106, 1)))</f>
        <v>0</v>
      </c>
      <c r="AX1106" s="45">
        <f t="shared" si="25948"/>
        <v>0</v>
      </c>
      <c r="AY1106" s="36"/>
      <c r="AZ1106" s="37"/>
      <c r="BA1106" s="44">
        <f>parseTime(AY1106)-(AZ1108=INT(RIGHT($F1106, 1)))</f>
        <v>0</v>
      </c>
      <c r="BB1106" s="45">
        <f t="shared" si="25949"/>
        <v>0</v>
      </c>
      <c r="BC1106" s="36"/>
      <c r="BD1106" s="37"/>
      <c r="BE1106" s="44">
        <f>parseTime(BC1106)-(BD1108=INT(RIGHT($F1106, 1)))</f>
        <v>0</v>
      </c>
      <c r="BF1106" s="45">
        <f t="shared" si="25950"/>
        <v>0</v>
      </c>
      <c r="BG1106" s="36"/>
      <c r="BH1106" s="37"/>
      <c r="BI1106" s="44">
        <f>parseTime(BG1106)-(BH1108=INT(RIGHT($F1106, 1)))</f>
        <v>0</v>
      </c>
      <c r="BJ1106" s="45">
        <f t="shared" si="25951"/>
        <v>0</v>
      </c>
      <c r="BK1106" s="36"/>
      <c r="BL1106" s="37"/>
      <c r="BM1106" s="44">
        <f>parseTime(BK1106)-(BL1108=INT(RIGHT($F1106, 1)))</f>
        <v>0</v>
      </c>
      <c r="BN1106" s="45">
        <f t="shared" si="25952"/>
        <v>0</v>
      </c>
      <c r="BO1106" s="36"/>
      <c r="BP1106" s="37"/>
      <c r="BQ1106" s="44">
        <f t="shared" ref="BQ1106" si="26003">parseTime(BO1106)-(BP1108=INT(RIGHT($F1106, 1)))</f>
        <v>0</v>
      </c>
      <c r="BR1106" s="45">
        <f t="shared" si="25954"/>
        <v>0</v>
      </c>
      <c r="BS1106" s="36"/>
      <c r="BT1106" s="37"/>
      <c r="BU1106" s="44">
        <f t="shared" ref="BU1106" si="26004">parseTime(BS1106)-(BT1108=INT(RIGHT($F1106, 1)))</f>
        <v>0</v>
      </c>
      <c r="BV1106" s="45">
        <f t="shared" si="25956"/>
        <v>0</v>
      </c>
      <c r="BW1106" s="36"/>
      <c r="BX1106" s="37"/>
      <c r="BY1106" s="44">
        <f t="shared" ref="BY1106" si="26005">parseTime(BW1106)-(BX1108=INT(RIGHT($F1106, 1)))</f>
        <v>0</v>
      </c>
      <c r="BZ1106" s="45">
        <f t="shared" si="25958"/>
        <v>0</v>
      </c>
      <c r="CA1106" s="36"/>
      <c r="CB1106" s="37"/>
      <c r="CC1106" s="44">
        <f t="shared" ref="CC1106" si="26006">parseTime(CA1106)-(CB1108=INT(RIGHT($F1106, 1)))</f>
        <v>0</v>
      </c>
      <c r="CD1106" s="45">
        <f t="shared" si="25960"/>
        <v>0</v>
      </c>
      <c r="CE1106" s="36"/>
      <c r="CF1106" s="37"/>
      <c r="CG1106" s="44">
        <f t="shared" ref="CG1106" si="26007">parseTime(CE1106)-(CF1108=INT(RIGHT($F1106, 1)))</f>
        <v>0</v>
      </c>
      <c r="CH1106" s="45">
        <f t="shared" si="25962"/>
        <v>0</v>
      </c>
    </row>
    <row r="1107" spans="1:86" x14ac:dyDescent="0.25">
      <c r="A1107" s="56" t="s">
        <v>119</v>
      </c>
      <c r="B1107" s="57">
        <f t="shared" ref="B1107" ca="1" si="26008">roleHours(G1103:CH1109, "MCC")</f>
        <v>8</v>
      </c>
      <c r="C1107" s="14">
        <f t="shared" ca="1" si="25978"/>
        <v>1</v>
      </c>
      <c r="D1107" s="14" t="s">
        <v>260</v>
      </c>
      <c r="E1107" s="20">
        <v>4.6500000000000004</v>
      </c>
      <c r="F1107" s="51" t="s">
        <v>132</v>
      </c>
      <c r="G1107" s="36"/>
      <c r="H1107" s="37"/>
      <c r="I1107" s="44">
        <f t="shared" ref="I1107" si="26009">parseTime(G1107)-(H1108=INT(RIGHT($F1107, 1)))</f>
        <v>0</v>
      </c>
      <c r="J1107" s="45">
        <f t="shared" si="25930"/>
        <v>0</v>
      </c>
      <c r="K1107" s="36"/>
      <c r="L1107" s="37"/>
      <c r="M1107" s="44">
        <f t="shared" ref="M1107" si="26010">parseTime(K1107)-(L1108=INT(RIGHT($F1107, 1)))</f>
        <v>0</v>
      </c>
      <c r="N1107" s="45">
        <f t="shared" si="25932"/>
        <v>0</v>
      </c>
      <c r="O1107" s="36"/>
      <c r="P1107" s="37"/>
      <c r="Q1107" s="44">
        <f t="shared" ref="Q1107" si="26011">parseTime(O1107)-(P1108=INT(RIGHT($F1107, 1)))</f>
        <v>0</v>
      </c>
      <c r="R1107" s="45">
        <f t="shared" si="25934"/>
        <v>0</v>
      </c>
      <c r="S1107" s="36"/>
      <c r="T1107" s="37"/>
      <c r="U1107" s="44">
        <f t="shared" ref="U1107" si="26012">parseTime(S1107)-(T1108=INT(RIGHT($F1107, 1)))</f>
        <v>0</v>
      </c>
      <c r="V1107" s="45">
        <f t="shared" si="25936"/>
        <v>0</v>
      </c>
      <c r="W1107" s="36"/>
      <c r="X1107" s="37"/>
      <c r="Y1107" s="44">
        <f t="shared" ref="Y1107" si="26013">parseTime(W1107)-(X1108=INT(RIGHT($F1107, 1)))</f>
        <v>0</v>
      </c>
      <c r="Z1107" s="45">
        <f t="shared" si="25938"/>
        <v>0</v>
      </c>
      <c r="AA1107" s="36"/>
      <c r="AB1107" s="37"/>
      <c r="AC1107" s="44">
        <f t="shared" ref="AC1107" si="26014">parseTime(AA1107)-(AB1108=INT(RIGHT($F1107, 1)))</f>
        <v>0</v>
      </c>
      <c r="AD1107" s="45">
        <f t="shared" si="25940"/>
        <v>0</v>
      </c>
      <c r="AE1107" s="36"/>
      <c r="AF1107" s="37"/>
      <c r="AG1107" s="44">
        <f t="shared" ref="AG1107" si="26015">parseTime(AE1107)-(AF1108=INT(RIGHT($F1107, 1)))</f>
        <v>0</v>
      </c>
      <c r="AH1107" s="45">
        <f t="shared" si="25942"/>
        <v>0</v>
      </c>
      <c r="AI1107" s="36"/>
      <c r="AJ1107" s="37"/>
      <c r="AK1107" s="44">
        <f>parseTime(AI1107)-(AJ1108=INT(RIGHT($F1107, 1)))</f>
        <v>0</v>
      </c>
      <c r="AL1107" s="45">
        <f t="shared" si="25943"/>
        <v>0</v>
      </c>
      <c r="AM1107" s="36"/>
      <c r="AN1107" s="37"/>
      <c r="AO1107" s="44">
        <f t="shared" ref="AO1107" si="26016">parseTime(AM1107)-(AN1108=INT(RIGHT($F1107, 1)))</f>
        <v>0</v>
      </c>
      <c r="AP1107" s="45">
        <f t="shared" si="25945"/>
        <v>0</v>
      </c>
      <c r="AQ1107" s="36"/>
      <c r="AR1107" s="37"/>
      <c r="AS1107" s="44">
        <f t="shared" ref="AS1107" si="26017">parseTime(AQ1107)-(AR1108=INT(RIGHT($F1107, 1)))</f>
        <v>0</v>
      </c>
      <c r="AT1107" s="45">
        <f t="shared" si="25947"/>
        <v>0</v>
      </c>
      <c r="AU1107" s="36"/>
      <c r="AV1107" s="37"/>
      <c r="AW1107" s="44">
        <f>parseTime(AU1107)-(AV1108=INT(RIGHT($F1107, 1)))</f>
        <v>0</v>
      </c>
      <c r="AX1107" s="45">
        <f t="shared" si="25948"/>
        <v>0</v>
      </c>
      <c r="AY1107" s="36"/>
      <c r="AZ1107" s="37"/>
      <c r="BA1107" s="44">
        <f>parseTime(AY1107)-(AZ1108=INT(RIGHT($F1107, 1)))</f>
        <v>0</v>
      </c>
      <c r="BB1107" s="45">
        <f t="shared" si="25949"/>
        <v>0</v>
      </c>
      <c r="BC1107" s="36"/>
      <c r="BD1107" s="37"/>
      <c r="BE1107" s="44">
        <f>parseTime(BC1107)-(BD1108=INT(RIGHT($F1107, 1)))</f>
        <v>0</v>
      </c>
      <c r="BF1107" s="45">
        <f t="shared" si="25950"/>
        <v>0</v>
      </c>
      <c r="BG1107" s="36"/>
      <c r="BH1107" s="37"/>
      <c r="BI1107" s="44">
        <f>parseTime(BG1107)-(BH1108=INT(RIGHT($F1107, 1)))</f>
        <v>0</v>
      </c>
      <c r="BJ1107" s="45">
        <f t="shared" si="25951"/>
        <v>0</v>
      </c>
      <c r="BK1107" s="36"/>
      <c r="BL1107" s="37"/>
      <c r="BM1107" s="44">
        <f>parseTime(BK1107)-(BL1108=INT(RIGHT($F1107, 1)))</f>
        <v>0</v>
      </c>
      <c r="BN1107" s="45">
        <f t="shared" si="25952"/>
        <v>0</v>
      </c>
      <c r="BO1107" s="36"/>
      <c r="BP1107" s="37"/>
      <c r="BQ1107" s="44">
        <f t="shared" ref="BQ1107" si="26018">parseTime(BO1107)-(BP1108=INT(RIGHT($F1107, 1)))</f>
        <v>0</v>
      </c>
      <c r="BR1107" s="45">
        <f t="shared" si="25954"/>
        <v>0</v>
      </c>
      <c r="BS1107" s="36"/>
      <c r="BT1107" s="37"/>
      <c r="BU1107" s="44">
        <f t="shared" ref="BU1107" si="26019">parseTime(BS1107)-(BT1108=INT(RIGHT($F1107, 1)))</f>
        <v>0</v>
      </c>
      <c r="BV1107" s="45">
        <f t="shared" si="25956"/>
        <v>0</v>
      </c>
      <c r="BW1107" s="36"/>
      <c r="BX1107" s="37"/>
      <c r="BY1107" s="44">
        <f t="shared" ref="BY1107" si="26020">parseTime(BW1107)-(BX1108=INT(RIGHT($F1107, 1)))</f>
        <v>0</v>
      </c>
      <c r="BZ1107" s="45">
        <f t="shared" si="25958"/>
        <v>0</v>
      </c>
      <c r="CA1107" s="36"/>
      <c r="CB1107" s="37"/>
      <c r="CC1107" s="44">
        <f t="shared" ref="CC1107" si="26021">parseTime(CA1107)-(CB1108=INT(RIGHT($F1107, 1)))</f>
        <v>0</v>
      </c>
      <c r="CD1107" s="45">
        <f t="shared" si="25960"/>
        <v>0</v>
      </c>
      <c r="CE1107" s="36"/>
      <c r="CF1107" s="37"/>
      <c r="CG1107" s="44">
        <f t="shared" ref="CG1107" si="26022">parseTime(CE1107)-(CF1108=INT(RIGHT($F1107, 1)))</f>
        <v>0</v>
      </c>
      <c r="CH1107" s="45">
        <f t="shared" si="25962"/>
        <v>0</v>
      </c>
    </row>
    <row r="1108" spans="1:86" x14ac:dyDescent="0.25">
      <c r="A1108" s="56"/>
      <c r="B1108" s="57"/>
      <c r="C1108" s="14">
        <f t="shared" si="25978"/>
        <v>0</v>
      </c>
      <c r="D1108" s="14"/>
      <c r="E1108" s="20">
        <f t="shared" ref="E1108" si="26023">((7.5/2)-0.5+E1107)*8</f>
        <v>63.2</v>
      </c>
      <c r="F1108" s="51"/>
      <c r="G1108" s="46" t="s">
        <v>134</v>
      </c>
      <c r="H1108" s="38">
        <f t="shared" ref="H1108" si="26024">lunchAdjust(G1103:H1107)</f>
        <v>1</v>
      </c>
      <c r="I1108" s="48" t="s">
        <v>0</v>
      </c>
      <c r="J1108" s="39">
        <f t="shared" ref="J1108" si="26025">SUMPRODUCT(I1103:I1107*J1103:J1107)</f>
        <v>8</v>
      </c>
      <c r="K1108" s="46" t="s">
        <v>134</v>
      </c>
      <c r="L1108" s="38">
        <f t="shared" ref="L1108" si="26026">lunchAdjust(K1103:L1107)</f>
        <v>0</v>
      </c>
      <c r="M1108" s="48" t="s">
        <v>0</v>
      </c>
      <c r="N1108" s="39">
        <f t="shared" ref="N1108" si="26027">SUMPRODUCT(M1103:M1107*N1103:N1107)</f>
        <v>0</v>
      </c>
      <c r="O1108" s="46" t="s">
        <v>134</v>
      </c>
      <c r="P1108" s="38">
        <f t="shared" ref="P1108" si="26028">lunchAdjust(O1103:P1107)</f>
        <v>1</v>
      </c>
      <c r="Q1108" s="48" t="s">
        <v>0</v>
      </c>
      <c r="R1108" s="39">
        <f t="shared" ref="R1108" si="26029">SUMPRODUCT(Q1103:Q1107*R1103:R1107)</f>
        <v>8</v>
      </c>
      <c r="S1108" s="46" t="s">
        <v>134</v>
      </c>
      <c r="T1108" s="38">
        <f t="shared" ref="T1108" si="26030">lunchAdjust(S1103:T1107)</f>
        <v>1</v>
      </c>
      <c r="U1108" s="48" t="s">
        <v>0</v>
      </c>
      <c r="V1108" s="39">
        <f t="shared" ref="V1108" si="26031">SUMPRODUCT(U1103:U1107*V1103:V1107)</f>
        <v>8</v>
      </c>
      <c r="W1108" s="46" t="s">
        <v>134</v>
      </c>
      <c r="X1108" s="38">
        <f t="shared" ref="X1108" si="26032">lunchAdjust(W1103:X1107)</f>
        <v>1</v>
      </c>
      <c r="Y1108" s="48" t="s">
        <v>0</v>
      </c>
      <c r="Z1108" s="39">
        <f t="shared" ref="Z1108" si="26033">SUMPRODUCT(Y1103:Y1107*Z1103:Z1107)</f>
        <v>8</v>
      </c>
      <c r="AA1108" s="46" t="s">
        <v>134</v>
      </c>
      <c r="AB1108" s="38">
        <f t="shared" ref="AB1108" si="26034">lunchAdjust(AA1103:AB1107)</f>
        <v>1</v>
      </c>
      <c r="AC1108" s="48" t="s">
        <v>0</v>
      </c>
      <c r="AD1108" s="39">
        <f t="shared" ref="AD1108" si="26035">SUMPRODUCT(AC1103:AC1107*AD1103:AD1107)</f>
        <v>8</v>
      </c>
      <c r="AE1108" s="46" t="s">
        <v>134</v>
      </c>
      <c r="AF1108" s="38">
        <f t="shared" ref="AF1108" si="26036">lunchAdjust(AE1103:AF1107)</f>
        <v>1</v>
      </c>
      <c r="AG1108" s="48" t="s">
        <v>0</v>
      </c>
      <c r="AH1108" s="39">
        <f t="shared" ref="AH1108" si="26037">SUMPRODUCT(AG1103:AG1107*AH1103:AH1107)</f>
        <v>8</v>
      </c>
      <c r="AI1108" s="46" t="s">
        <v>134</v>
      </c>
      <c r="AJ1108" s="38">
        <f t="shared" ref="AJ1108" si="26038">lunchAdjust(AI1103:AJ1107)</f>
        <v>0</v>
      </c>
      <c r="AK1108" s="48" t="s">
        <v>0</v>
      </c>
      <c r="AL1108" s="39">
        <f t="shared" ref="AL1108" si="26039">SUMPRODUCT(AK1103:AK1107*AL1103:AL1107)</f>
        <v>0</v>
      </c>
      <c r="AM1108" s="46" t="s">
        <v>134</v>
      </c>
      <c r="AN1108" s="38">
        <f t="shared" ref="AN1108" si="26040">lunchAdjust(AM1103:AN1107)</f>
        <v>1</v>
      </c>
      <c r="AO1108" s="48" t="s">
        <v>0</v>
      </c>
      <c r="AP1108" s="39">
        <f t="shared" ref="AP1108" si="26041">SUMPRODUCT(AO1103:AO1107*AP1103:AP1107)</f>
        <v>8</v>
      </c>
      <c r="AQ1108" s="46" t="s">
        <v>134</v>
      </c>
      <c r="AR1108" s="38">
        <f t="shared" ref="AR1108" si="26042">lunchAdjust(AQ1103:AR1107)</f>
        <v>0</v>
      </c>
      <c r="AS1108" s="48" t="s">
        <v>0</v>
      </c>
      <c r="AT1108" s="39">
        <f t="shared" ref="AT1108" si="26043">SUMPRODUCT(AS1103:AS1107*AT1103:AT1107)</f>
        <v>0</v>
      </c>
      <c r="AU1108" s="46" t="s">
        <v>134</v>
      </c>
      <c r="AV1108" s="38">
        <f t="shared" ref="AV1108" si="26044">lunchAdjust(AU1103:AV1107)</f>
        <v>0</v>
      </c>
      <c r="AW1108" s="48" t="s">
        <v>0</v>
      </c>
      <c r="AX1108" s="39">
        <f t="shared" ref="AX1108" si="26045">SUMPRODUCT(AW1103:AW1107*AX1103:AX1107)</f>
        <v>0</v>
      </c>
      <c r="AY1108" s="46" t="s">
        <v>134</v>
      </c>
      <c r="AZ1108" s="38">
        <f t="shared" ref="AZ1108" si="26046">lunchAdjust(AY1103:AZ1107)</f>
        <v>0</v>
      </c>
      <c r="BA1108" s="48" t="s">
        <v>0</v>
      </c>
      <c r="BB1108" s="39">
        <f t="shared" ref="BB1108" si="26047">SUMPRODUCT(BA1103:BA1107*BB1103:BB1107)</f>
        <v>0</v>
      </c>
      <c r="BC1108" s="46" t="s">
        <v>134</v>
      </c>
      <c r="BD1108" s="38">
        <f t="shared" ref="BD1108" si="26048">lunchAdjust(BC1103:BD1107)</f>
        <v>0</v>
      </c>
      <c r="BE1108" s="48" t="s">
        <v>0</v>
      </c>
      <c r="BF1108" s="39">
        <f t="shared" ref="BF1108" si="26049">SUMPRODUCT(BE1103:BE1107*BF1103:BF1107)</f>
        <v>0</v>
      </c>
      <c r="BG1108" s="46" t="s">
        <v>134</v>
      </c>
      <c r="BH1108" s="38">
        <f t="shared" ref="BH1108" si="26050">lunchAdjust(BG1103:BH1107)</f>
        <v>0</v>
      </c>
      <c r="BI1108" s="48" t="s">
        <v>0</v>
      </c>
      <c r="BJ1108" s="39">
        <f t="shared" ref="BJ1108" si="26051">SUMPRODUCT(BI1103:BI1107*BJ1103:BJ1107)</f>
        <v>0</v>
      </c>
      <c r="BK1108" s="46" t="s">
        <v>134</v>
      </c>
      <c r="BL1108" s="38">
        <f t="shared" ref="BL1108" si="26052">lunchAdjust(BK1103:BL1107)</f>
        <v>0</v>
      </c>
      <c r="BM1108" s="48" t="s">
        <v>0</v>
      </c>
      <c r="BN1108" s="39">
        <f t="shared" ref="BN1108" si="26053">SUMPRODUCT(BM1103:BM1107*BN1103:BN1107)</f>
        <v>0</v>
      </c>
      <c r="BO1108" s="46" t="s">
        <v>134</v>
      </c>
      <c r="BP1108" s="38">
        <f t="shared" ref="BP1108" si="26054">lunchAdjust(BO1103:BP1107)</f>
        <v>0</v>
      </c>
      <c r="BQ1108" s="48" t="s">
        <v>0</v>
      </c>
      <c r="BR1108" s="39">
        <f t="shared" ref="BR1108" si="26055">SUMPRODUCT(BQ1103:BQ1107*BR1103:BR1107)</f>
        <v>0</v>
      </c>
      <c r="BS1108" s="46" t="s">
        <v>134</v>
      </c>
      <c r="BT1108" s="38">
        <f t="shared" ref="BT1108" si="26056">lunchAdjust(BS1103:BT1107)</f>
        <v>0</v>
      </c>
      <c r="BU1108" s="48" t="s">
        <v>0</v>
      </c>
      <c r="BV1108" s="39">
        <f t="shared" ref="BV1108" si="26057">SUMPRODUCT(BU1103:BU1107*BV1103:BV1107)</f>
        <v>0</v>
      </c>
      <c r="BW1108" s="46" t="s">
        <v>134</v>
      </c>
      <c r="BX1108" s="38">
        <f t="shared" ref="BX1108" si="26058">lunchAdjust(BW1103:BX1107)</f>
        <v>0</v>
      </c>
      <c r="BY1108" s="48" t="s">
        <v>0</v>
      </c>
      <c r="BZ1108" s="39">
        <f t="shared" ref="BZ1108" si="26059">SUMPRODUCT(BY1103:BY1107*BZ1103:BZ1107)</f>
        <v>0</v>
      </c>
      <c r="CA1108" s="46" t="s">
        <v>134</v>
      </c>
      <c r="CB1108" s="38">
        <f t="shared" ref="CB1108" si="26060">lunchAdjust(CA1103:CB1107)</f>
        <v>0</v>
      </c>
      <c r="CC1108" s="48" t="s">
        <v>0</v>
      </c>
      <c r="CD1108" s="39">
        <f t="shared" ref="CD1108" si="26061">SUMPRODUCT(CC1103:CC1107*CD1103:CD1107)</f>
        <v>0</v>
      </c>
      <c r="CE1108" s="46" t="s">
        <v>134</v>
      </c>
      <c r="CF1108" s="38">
        <f t="shared" ref="CF1108" si="26062">lunchAdjust(CE1103:CF1107)</f>
        <v>0</v>
      </c>
      <c r="CG1108" s="48" t="s">
        <v>0</v>
      </c>
      <c r="CH1108" s="39">
        <f t="shared" ref="CH1108" si="26063">SUMPRODUCT(CG1103:CG1107*CH1103:CH1107)</f>
        <v>0</v>
      </c>
    </row>
    <row r="1109" spans="1:86" ht="15.75" thickBot="1" x14ac:dyDescent="0.3">
      <c r="A1109" s="58" t="s">
        <v>121</v>
      </c>
      <c r="B1109" s="59">
        <f t="shared" ref="B1109" ca="1" si="26064">roleHours(G1103:CH1109, "OUT")</f>
        <v>0</v>
      </c>
      <c r="C1109" s="54" t="s">
        <v>137</v>
      </c>
      <c r="D1109" s="22">
        <f t="shared" ref="D1109" ca="1" si="26065">roleHours(G1103:CH1109, "PTO")</f>
        <v>0</v>
      </c>
      <c r="E1109" s="23">
        <f t="shared" ref="E1109" ca="1" si="26066">E1108-B1104</f>
        <v>7.2000000000000028</v>
      </c>
      <c r="F1109" s="52"/>
      <c r="G1109" s="47" t="s">
        <v>39</v>
      </c>
      <c r="H1109" s="40">
        <f t="shared" si="25894"/>
        <v>0</v>
      </c>
      <c r="I1109" s="49" t="s">
        <v>135</v>
      </c>
      <c r="J1109" s="41">
        <f t="shared" ref="J1109" si="26067">J1108*G$4</f>
        <v>0</v>
      </c>
      <c r="K1109" s="47" t="s">
        <v>39</v>
      </c>
      <c r="L1109" s="40">
        <f t="shared" ref="L1109" si="26068">SUMPRODUCT(M1103:M1107*(L1103:L1107="PTO"))+SUMPRODUCT(M1103:M1107*(L1103:L1107="HOL"))</f>
        <v>0</v>
      </c>
      <c r="M1109" s="49" t="s">
        <v>135</v>
      </c>
      <c r="N1109" s="41">
        <f t="shared" ref="N1109" si="26069">N1108*K$4</f>
        <v>0</v>
      </c>
      <c r="O1109" s="47" t="s">
        <v>39</v>
      </c>
      <c r="P1109" s="40">
        <f t="shared" ref="P1109" si="26070">SUMPRODUCT(Q1103:Q1107*(P1103:P1107="PTO"))+SUMPRODUCT(Q1103:Q1107*(P1103:P1107="HOL"))</f>
        <v>0</v>
      </c>
      <c r="Q1109" s="49" t="s">
        <v>135</v>
      </c>
      <c r="R1109" s="41">
        <f t="shared" ref="R1109" si="26071">R1108*O$4</f>
        <v>8</v>
      </c>
      <c r="S1109" s="47" t="s">
        <v>39</v>
      </c>
      <c r="T1109" s="40">
        <f t="shared" ref="T1109" si="26072">SUMPRODUCT(U1103:U1107*(T1103:T1107="PTO"))+SUMPRODUCT(U1103:U1107*(T1103:T1107="HOL"))</f>
        <v>0</v>
      </c>
      <c r="U1109" s="49" t="s">
        <v>135</v>
      </c>
      <c r="V1109" s="41">
        <f t="shared" ref="V1109" si="26073">V1108*S$4</f>
        <v>0</v>
      </c>
      <c r="W1109" s="47" t="s">
        <v>39</v>
      </c>
      <c r="X1109" s="40">
        <f t="shared" ref="X1109" si="26074">SUMPRODUCT(Y1103:Y1107*(X1103:X1107="PTO"))+SUMPRODUCT(Y1103:Y1107*(X1103:X1107="HOL"))</f>
        <v>0</v>
      </c>
      <c r="Y1109" s="49" t="s">
        <v>135</v>
      </c>
      <c r="Z1109" s="41">
        <f t="shared" ref="Z1109" si="26075">Z1108*W$4</f>
        <v>8</v>
      </c>
      <c r="AA1109" s="47" t="s">
        <v>39</v>
      </c>
      <c r="AB1109" s="40">
        <f t="shared" ref="AB1109" si="26076">SUMPRODUCT(AC1103:AC1107*(AB1103:AB1107="PTO"))+SUMPRODUCT(AC1103:AC1107*(AB1103:AB1107="HOL"))</f>
        <v>0</v>
      </c>
      <c r="AC1109" s="49" t="s">
        <v>135</v>
      </c>
      <c r="AD1109" s="41">
        <f t="shared" ref="AD1109" si="26077">AD1108*AA$4</f>
        <v>8</v>
      </c>
      <c r="AE1109" s="47" t="s">
        <v>39</v>
      </c>
      <c r="AF1109" s="40">
        <f t="shared" ref="AF1109" si="26078">SUMPRODUCT(AG1103:AG1107*(AF1103:AF1107="PTO"))+SUMPRODUCT(AG1103:AG1107*(AF1103:AF1107="HOL"))</f>
        <v>0</v>
      </c>
      <c r="AG1109" s="49" t="s">
        <v>135</v>
      </c>
      <c r="AH1109" s="41">
        <f t="shared" ref="AH1109" si="26079">AH1108*AE$4</f>
        <v>8</v>
      </c>
      <c r="AI1109" s="47" t="s">
        <v>39</v>
      </c>
      <c r="AJ1109" s="40">
        <f t="shared" ref="AJ1109" si="26080">SUMPRODUCT(AK1103:AK1107*(AJ1103:AJ1107="PTO"))+SUMPRODUCT(AK1103:AK1107*(AJ1103:AJ1107="HOL"))</f>
        <v>0</v>
      </c>
      <c r="AK1109" s="49" t="s">
        <v>135</v>
      </c>
      <c r="AL1109" s="41">
        <f>AL1108*AI$4</f>
        <v>0</v>
      </c>
      <c r="AM1109" s="47" t="s">
        <v>39</v>
      </c>
      <c r="AN1109" s="40">
        <f t="shared" ref="AN1109" si="26081">SUMPRODUCT(AO1103:AO1107*(AN1103:AN1107="PTO"))+SUMPRODUCT(AO1103:AO1107*(AN1103:AN1107="HOL"))</f>
        <v>0</v>
      </c>
      <c r="AO1109" s="49" t="s">
        <v>135</v>
      </c>
      <c r="AP1109" s="41">
        <f t="shared" ref="AP1109" si="26082">AP1108*AM$4</f>
        <v>8</v>
      </c>
      <c r="AQ1109" s="47" t="s">
        <v>39</v>
      </c>
      <c r="AR1109" s="40">
        <f t="shared" ref="AR1109" si="26083">SUMPRODUCT(AS1103:AS1107*(AR1103:AR1107="PTO"))+SUMPRODUCT(AS1103:AS1107*(AR1103:AR1107="HOL"))</f>
        <v>0</v>
      </c>
      <c r="AS1109" s="49" t="s">
        <v>135</v>
      </c>
      <c r="AT1109" s="41">
        <f t="shared" ref="AT1109" si="26084">AT1108*AQ$4</f>
        <v>0</v>
      </c>
      <c r="AU1109" s="47" t="s">
        <v>39</v>
      </c>
      <c r="AV1109" s="40">
        <f t="shared" ref="AV1109" si="26085">SUMPRODUCT(AW1103:AW1107*(AV1103:AV1107="PTO"))+SUMPRODUCT(AW1103:AW1107*(AV1103:AV1107="HOL"))</f>
        <v>0</v>
      </c>
      <c r="AW1109" s="49" t="s">
        <v>135</v>
      </c>
      <c r="AX1109" s="41">
        <f>AX1108*AU$4</f>
        <v>0</v>
      </c>
      <c r="AY1109" s="47" t="s">
        <v>39</v>
      </c>
      <c r="AZ1109" s="40">
        <f t="shared" ref="AZ1109" si="26086">SUMPRODUCT(BA1103:BA1107*(AZ1103:AZ1107="PTO"))+SUMPRODUCT(BA1103:BA1107*(AZ1103:AZ1107="HOL"))</f>
        <v>0</v>
      </c>
      <c r="BA1109" s="49" t="s">
        <v>135</v>
      </c>
      <c r="BB1109" s="41">
        <f>BB1108*AY$4</f>
        <v>0</v>
      </c>
      <c r="BC1109" s="47" t="s">
        <v>39</v>
      </c>
      <c r="BD1109" s="40">
        <f t="shared" ref="BD1109" si="26087">SUMPRODUCT(BE1103:BE1107*(BD1103:BD1107="PTO"))+SUMPRODUCT(BE1103:BE1107*(BD1103:BD1107="HOL"))</f>
        <v>0</v>
      </c>
      <c r="BE1109" s="49" t="s">
        <v>135</v>
      </c>
      <c r="BF1109" s="41">
        <f>BF1108*BC$4</f>
        <v>0</v>
      </c>
      <c r="BG1109" s="47" t="s">
        <v>39</v>
      </c>
      <c r="BH1109" s="40">
        <f t="shared" ref="BH1109" si="26088">SUMPRODUCT(BI1103:BI1107*(BH1103:BH1107="PTO"))+SUMPRODUCT(BI1103:BI1107*(BH1103:BH1107="HOL"))</f>
        <v>0</v>
      </c>
      <c r="BI1109" s="49" t="s">
        <v>135</v>
      </c>
      <c r="BJ1109" s="41">
        <f>BJ1108*BG$4</f>
        <v>0</v>
      </c>
      <c r="BK1109" s="47" t="s">
        <v>39</v>
      </c>
      <c r="BL1109" s="40">
        <f t="shared" ref="BL1109" si="26089">SUMPRODUCT(BM1103:BM1107*(BL1103:BL1107="PTO"))+SUMPRODUCT(BM1103:BM1107*(BL1103:BL1107="HOL"))</f>
        <v>0</v>
      </c>
      <c r="BM1109" s="49" t="s">
        <v>135</v>
      </c>
      <c r="BN1109" s="41">
        <f>BN1108*BK$4</f>
        <v>0</v>
      </c>
      <c r="BO1109" s="47" t="s">
        <v>39</v>
      </c>
      <c r="BP1109" s="40">
        <f t="shared" ref="BP1109" si="26090">SUMPRODUCT(BQ1103:BQ1107*(BP1103:BP1107="PTO"))+SUMPRODUCT(BQ1103:BQ1107*(BP1103:BP1107="HOL"))</f>
        <v>0</v>
      </c>
      <c r="BQ1109" s="49" t="s">
        <v>135</v>
      </c>
      <c r="BR1109" s="41">
        <f t="shared" ref="BR1109" si="26091">BR1108*BO$4</f>
        <v>0</v>
      </c>
      <c r="BS1109" s="47" t="s">
        <v>39</v>
      </c>
      <c r="BT1109" s="40">
        <f t="shared" ref="BT1109" si="26092">SUMPRODUCT(BU1103:BU1107*(BT1103:BT1107="PTO"))+SUMPRODUCT(BU1103:BU1107*(BT1103:BT1107="HOL"))</f>
        <v>0</v>
      </c>
      <c r="BU1109" s="49" t="s">
        <v>135</v>
      </c>
      <c r="BV1109" s="41">
        <f t="shared" ref="BV1109" si="26093">BV1108*BS$4</f>
        <v>0</v>
      </c>
      <c r="BW1109" s="47" t="s">
        <v>39</v>
      </c>
      <c r="BX1109" s="40">
        <f t="shared" ref="BX1109" si="26094">SUMPRODUCT(BY1103:BY1107*(BX1103:BX1107="PTO"))+SUMPRODUCT(BY1103:BY1107*(BX1103:BX1107="HOL"))</f>
        <v>0</v>
      </c>
      <c r="BY1109" s="49" t="s">
        <v>135</v>
      </c>
      <c r="BZ1109" s="41">
        <f t="shared" ref="BZ1109" si="26095">BZ1108*BW$4</f>
        <v>0</v>
      </c>
      <c r="CA1109" s="47" t="s">
        <v>39</v>
      </c>
      <c r="CB1109" s="40">
        <f t="shared" ref="CB1109" si="26096">SUMPRODUCT(CC1103:CC1107*(CB1103:CB1107="PTO"))+SUMPRODUCT(CC1103:CC1107*(CB1103:CB1107="HOL"))</f>
        <v>0</v>
      </c>
      <c r="CC1109" s="49" t="s">
        <v>135</v>
      </c>
      <c r="CD1109" s="41">
        <f t="shared" ref="CD1109" si="26097">CD1108*CA$4</f>
        <v>0</v>
      </c>
      <c r="CE1109" s="47" t="s">
        <v>39</v>
      </c>
      <c r="CF1109" s="40">
        <f t="shared" ref="CF1109" si="26098">SUMPRODUCT(CG1103:CG1107*(CF1103:CF1107="PTO"))+SUMPRODUCT(CG1103:CG1107*(CF1103:CF1107="HOL"))</f>
        <v>0</v>
      </c>
      <c r="CG1109" s="49" t="s">
        <v>135</v>
      </c>
      <c r="CH1109" s="41">
        <f t="shared" ref="CH1109" si="26099">CH1108*CE$4</f>
        <v>0</v>
      </c>
    </row>
    <row r="1110" spans="1:86" x14ac:dyDescent="0.25">
      <c r="A1110" s="70" t="s">
        <v>133</v>
      </c>
      <c r="B1110" s="71">
        <f t="shared" ref="B1110" ca="1" si="26100">D1110-B1111</f>
        <v>6.2420575028357632</v>
      </c>
      <c r="C1110" s="72" t="s">
        <v>122</v>
      </c>
      <c r="D1110" s="71">
        <f>IFERROR(INDEX(Holidays[FTE], MATCH(Entry!E1110, Holidays[Date], 0)), 1)*8*INDEX(FTEguide[[1]:[12]], MATCH(Entry!E1111, FTEguide[Weekday], 0), IF(Entry!E1113&gt;0, Entry!E1113, MONTH(Entry!E1110)))</f>
        <v>62.242057502835763</v>
      </c>
      <c r="E1110" s="60">
        <f t="shared" si="25411"/>
        <v>43986</v>
      </c>
      <c r="F1110" s="50" t="s">
        <v>128</v>
      </c>
      <c r="G1110" s="34" t="s">
        <v>136</v>
      </c>
      <c r="H1110" s="35" t="s">
        <v>23</v>
      </c>
      <c r="I1110" s="42">
        <f t="shared" ref="I1110" si="26101">parseTime(G1110)-(H1115=INT(RIGHT($F1110, 1)))</f>
        <v>8</v>
      </c>
      <c r="J1110" s="43">
        <f t="shared" ref="J1110:J1114" si="26102">isClocked(H1110)</f>
        <v>1</v>
      </c>
      <c r="K1110" s="34"/>
      <c r="L1110" s="35"/>
      <c r="M1110" s="42">
        <f t="shared" ref="M1110" si="26103">parseTime(K1110)-(L1115=INT(RIGHT($F1110, 1)))</f>
        <v>0</v>
      </c>
      <c r="N1110" s="43">
        <f t="shared" ref="N1110:N1114" si="26104">isClocked(L1110)</f>
        <v>0</v>
      </c>
      <c r="O1110" s="34" t="s">
        <v>180</v>
      </c>
      <c r="P1110" s="35" t="s">
        <v>23</v>
      </c>
      <c r="Q1110" s="42">
        <f t="shared" ref="Q1110" si="26105">parseTime(O1110)-(P1115=INT(RIGHT($F1110, 1)))</f>
        <v>8</v>
      </c>
      <c r="R1110" s="43">
        <f t="shared" ref="R1110:R1114" si="26106">isClocked(P1110)</f>
        <v>1</v>
      </c>
      <c r="S1110" s="34" t="s">
        <v>227</v>
      </c>
      <c r="T1110" s="35" t="s">
        <v>23</v>
      </c>
      <c r="U1110" s="42">
        <f t="shared" ref="U1110" si="26107">parseTime(S1110)-(T1115=INT(RIGHT($F1110, 1)))</f>
        <v>8</v>
      </c>
      <c r="V1110" s="43">
        <f t="shared" ref="V1110:V1114" si="26108">isClocked(T1110)</f>
        <v>1</v>
      </c>
      <c r="W1110" s="34" t="s">
        <v>136</v>
      </c>
      <c r="X1110" s="35" t="s">
        <v>23</v>
      </c>
      <c r="Y1110" s="42">
        <f t="shared" ref="Y1110" si="26109">parseTime(W1110)-(X1115=INT(RIGHT($F1110, 1)))</f>
        <v>8</v>
      </c>
      <c r="Z1110" s="43">
        <f t="shared" ref="Z1110:Z1114" si="26110">isClocked(X1110)</f>
        <v>1</v>
      </c>
      <c r="AA1110" s="34" t="s">
        <v>136</v>
      </c>
      <c r="AB1110" s="35" t="s">
        <v>23</v>
      </c>
      <c r="AC1110" s="42">
        <f t="shared" ref="AC1110" si="26111">parseTime(AA1110)-(AB1115=INT(RIGHT($F1110, 1)))</f>
        <v>8</v>
      </c>
      <c r="AD1110" s="43">
        <f t="shared" ref="AD1110:AD1114" si="26112">isClocked(AB1110)</f>
        <v>1</v>
      </c>
      <c r="AE1110" s="34" t="s">
        <v>136</v>
      </c>
      <c r="AF1110" s="35" t="s">
        <v>25</v>
      </c>
      <c r="AG1110" s="42">
        <f t="shared" ref="AG1110" si="26113">parseTime(AE1110)-(AF1115=INT(RIGHT($F1110, 1)))</f>
        <v>8</v>
      </c>
      <c r="AH1110" s="43">
        <f t="shared" ref="AH1110:AH1114" si="26114">isClocked(AF1110)</f>
        <v>1</v>
      </c>
      <c r="AI1110" s="34" t="s">
        <v>136</v>
      </c>
      <c r="AJ1110" s="35" t="s">
        <v>23</v>
      </c>
      <c r="AK1110" s="42">
        <f>parseTime(AI1110)-(AJ1115=INT(RIGHT($F1110, 1)))</f>
        <v>8</v>
      </c>
      <c r="AL1110" s="43">
        <f t="shared" ref="AL1110:AL1114" si="26115">isClocked(AJ1110)</f>
        <v>1</v>
      </c>
      <c r="AM1110" s="34"/>
      <c r="AN1110" s="35"/>
      <c r="AO1110" s="42">
        <f t="shared" ref="AO1110" si="26116">parseTime(AM1110)-(AN1115=INT(RIGHT($F1110, 1)))</f>
        <v>0</v>
      </c>
      <c r="AP1110" s="43">
        <f t="shared" ref="AP1110:AP1114" si="26117">isClocked(AN1110)</f>
        <v>0</v>
      </c>
      <c r="AQ1110" s="34"/>
      <c r="AR1110" s="35"/>
      <c r="AS1110" s="42">
        <f t="shared" ref="AS1110" si="26118">parseTime(AQ1110)-(AR1115=INT(RIGHT($F1110, 1)))</f>
        <v>0</v>
      </c>
      <c r="AT1110" s="43">
        <f t="shared" ref="AT1110:AT1114" si="26119">isClocked(AR1110)</f>
        <v>0</v>
      </c>
      <c r="AU1110" s="34"/>
      <c r="AV1110" s="35"/>
      <c r="AW1110" s="42">
        <f>parseTime(AU1110)-(AV1115=INT(RIGHT($F1110, 1)))</f>
        <v>0</v>
      </c>
      <c r="AX1110" s="43">
        <f t="shared" ref="AX1110:AX1114" si="26120">isClocked(AV1110)</f>
        <v>0</v>
      </c>
      <c r="AY1110" s="34"/>
      <c r="AZ1110" s="35"/>
      <c r="BA1110" s="42">
        <f>parseTime(AY1110)-(AZ1115=INT(RIGHT($F1110, 1)))</f>
        <v>0</v>
      </c>
      <c r="BB1110" s="43">
        <f t="shared" ref="BB1110:BB1114" si="26121">isClocked(AZ1110)</f>
        <v>0</v>
      </c>
      <c r="BC1110" s="34"/>
      <c r="BD1110" s="35"/>
      <c r="BE1110" s="42">
        <f>parseTime(BC1110)-(BD1115=INT(RIGHT($F1110, 1)))</f>
        <v>0</v>
      </c>
      <c r="BF1110" s="43">
        <f t="shared" ref="BF1110:BF1114" si="26122">isClocked(BD1110)</f>
        <v>0</v>
      </c>
      <c r="BG1110" s="34"/>
      <c r="BH1110" s="35"/>
      <c r="BI1110" s="42">
        <f>parseTime(BG1110)-(BH1115=INT(RIGHT($F1110, 1)))</f>
        <v>0</v>
      </c>
      <c r="BJ1110" s="43">
        <f t="shared" ref="BJ1110:BJ1114" si="26123">isClocked(BH1110)</f>
        <v>0</v>
      </c>
      <c r="BK1110" s="34"/>
      <c r="BL1110" s="35"/>
      <c r="BM1110" s="42">
        <f>parseTime(BK1110)-(BL1115=INT(RIGHT($F1110, 1)))</f>
        <v>0</v>
      </c>
      <c r="BN1110" s="43">
        <f t="shared" ref="BN1110:BN1114" si="26124">isClocked(BL1110)</f>
        <v>0</v>
      </c>
      <c r="BO1110" s="34"/>
      <c r="BP1110" s="35"/>
      <c r="BQ1110" s="42">
        <f t="shared" ref="BQ1110" si="26125">parseTime(BO1110)-(BP1115=INT(RIGHT($F1110, 1)))</f>
        <v>0</v>
      </c>
      <c r="BR1110" s="43">
        <f t="shared" ref="BR1110:BR1114" si="26126">isClocked(BP1110)</f>
        <v>0</v>
      </c>
      <c r="BS1110" s="34"/>
      <c r="BT1110" s="35"/>
      <c r="BU1110" s="42">
        <f t="shared" ref="BU1110" si="26127">parseTime(BS1110)-(BT1115=INT(RIGHT($F1110, 1)))</f>
        <v>0</v>
      </c>
      <c r="BV1110" s="43">
        <f t="shared" ref="BV1110:BV1114" si="26128">isClocked(BT1110)</f>
        <v>0</v>
      </c>
      <c r="BW1110" s="34"/>
      <c r="BX1110" s="35"/>
      <c r="BY1110" s="42">
        <f t="shared" ref="BY1110" si="26129">parseTime(BW1110)-(BX1115=INT(RIGHT($F1110, 1)))</f>
        <v>0</v>
      </c>
      <c r="BZ1110" s="43">
        <f t="shared" ref="BZ1110:BZ1114" si="26130">isClocked(BX1110)</f>
        <v>0</v>
      </c>
      <c r="CA1110" s="34"/>
      <c r="CB1110" s="35"/>
      <c r="CC1110" s="42">
        <f t="shared" ref="CC1110" si="26131">parseTime(CA1110)-(CB1115=INT(RIGHT($F1110, 1)))</f>
        <v>0</v>
      </c>
      <c r="CD1110" s="43">
        <f t="shared" ref="CD1110:CD1114" si="26132">isClocked(CB1110)</f>
        <v>0</v>
      </c>
      <c r="CE1110" s="34"/>
      <c r="CF1110" s="35"/>
      <c r="CG1110" s="42">
        <f t="shared" ref="CG1110" si="26133">parseTime(CE1110)-(CF1115=INT(RIGHT($F1110, 1)))</f>
        <v>0</v>
      </c>
      <c r="CH1110" s="43">
        <f t="shared" ref="CH1110:CH1114" si="26134">isClocked(CF1110)</f>
        <v>0</v>
      </c>
    </row>
    <row r="1111" spans="1:86" x14ac:dyDescent="0.25">
      <c r="A1111" s="56" t="s">
        <v>0</v>
      </c>
      <c r="B1111" s="57">
        <f t="shared" ca="1" si="24927"/>
        <v>56</v>
      </c>
      <c r="C1111" s="14" t="s">
        <v>252</v>
      </c>
      <c r="D1111" s="14">
        <f t="shared" ref="D1111:D1174" si="26135">(E1114+(E1113/2))*8-0.5</f>
        <v>53.7</v>
      </c>
      <c r="E1111" s="55" t="str">
        <f t="shared" si="24928"/>
        <v>Thursday</v>
      </c>
      <c r="F1111" s="51" t="s">
        <v>129</v>
      </c>
      <c r="G1111" s="36"/>
      <c r="H1111" s="37"/>
      <c r="I1111" s="44">
        <f t="shared" ref="I1111" si="26136">parseTime(G1111)-(H1115=INT(RIGHT($F1111, 1)))</f>
        <v>0</v>
      </c>
      <c r="J1111" s="45">
        <f t="shared" si="26102"/>
        <v>0</v>
      </c>
      <c r="K1111" s="36"/>
      <c r="L1111" s="37"/>
      <c r="M1111" s="44">
        <f t="shared" ref="M1111" si="26137">parseTime(K1111)-(L1115=INT(RIGHT($F1111, 1)))</f>
        <v>0</v>
      </c>
      <c r="N1111" s="45">
        <f t="shared" si="26104"/>
        <v>0</v>
      </c>
      <c r="O1111" s="36"/>
      <c r="P1111" s="37"/>
      <c r="Q1111" s="44">
        <f t="shared" ref="Q1111" si="26138">parseTime(O1111)-(P1115=INT(RIGHT($F1111, 1)))</f>
        <v>0</v>
      </c>
      <c r="R1111" s="45">
        <f t="shared" si="26106"/>
        <v>0</v>
      </c>
      <c r="S1111" s="36"/>
      <c r="T1111" s="37"/>
      <c r="U1111" s="44">
        <f t="shared" ref="U1111" si="26139">parseTime(S1111)-(T1115=INT(RIGHT($F1111, 1)))</f>
        <v>0</v>
      </c>
      <c r="V1111" s="45">
        <f t="shared" si="26108"/>
        <v>0</v>
      </c>
      <c r="W1111" s="36"/>
      <c r="X1111" s="37"/>
      <c r="Y1111" s="44">
        <f t="shared" ref="Y1111" si="26140">parseTime(W1111)-(X1115=INT(RIGHT($F1111, 1)))</f>
        <v>0</v>
      </c>
      <c r="Z1111" s="45">
        <f t="shared" si="26110"/>
        <v>0</v>
      </c>
      <c r="AA1111" s="36"/>
      <c r="AB1111" s="37"/>
      <c r="AC1111" s="44">
        <f t="shared" ref="AC1111" si="26141">parseTime(AA1111)-(AB1115=INT(RIGHT($F1111, 1)))</f>
        <v>0</v>
      </c>
      <c r="AD1111" s="45">
        <f t="shared" si="26112"/>
        <v>0</v>
      </c>
      <c r="AE1111" s="36"/>
      <c r="AF1111" s="37"/>
      <c r="AG1111" s="44">
        <f t="shared" ref="AG1111" si="26142">parseTime(AE1111)-(AF1115=INT(RIGHT($F1111, 1)))</f>
        <v>0</v>
      </c>
      <c r="AH1111" s="45">
        <f t="shared" si="26114"/>
        <v>0</v>
      </c>
      <c r="AI1111" s="36"/>
      <c r="AJ1111" s="37"/>
      <c r="AK1111" s="44">
        <f>parseTime(AI1111)-(AJ1115=INT(RIGHT($F1111, 1)))</f>
        <v>0</v>
      </c>
      <c r="AL1111" s="45">
        <f t="shared" si="26115"/>
        <v>0</v>
      </c>
      <c r="AM1111" s="36"/>
      <c r="AN1111" s="37"/>
      <c r="AO1111" s="44">
        <f t="shared" ref="AO1111" si="26143">parseTime(AM1111)-(AN1115=INT(RIGHT($F1111, 1)))</f>
        <v>0</v>
      </c>
      <c r="AP1111" s="45">
        <f t="shared" si="26117"/>
        <v>0</v>
      </c>
      <c r="AQ1111" s="36"/>
      <c r="AR1111" s="37"/>
      <c r="AS1111" s="44">
        <f t="shared" ref="AS1111" si="26144">parseTime(AQ1111)-(AR1115=INT(RIGHT($F1111, 1)))</f>
        <v>0</v>
      </c>
      <c r="AT1111" s="45">
        <f t="shared" si="26119"/>
        <v>0</v>
      </c>
      <c r="AU1111" s="36"/>
      <c r="AV1111" s="37"/>
      <c r="AW1111" s="44">
        <f>parseTime(AU1111)-(AV1115=INT(RIGHT($F1111, 1)))</f>
        <v>0</v>
      </c>
      <c r="AX1111" s="45">
        <f t="shared" si="26120"/>
        <v>0</v>
      </c>
      <c r="AY1111" s="36"/>
      <c r="AZ1111" s="37"/>
      <c r="BA1111" s="44">
        <f>parseTime(AY1111)-(AZ1115=INT(RIGHT($F1111, 1)))</f>
        <v>0</v>
      </c>
      <c r="BB1111" s="45">
        <f t="shared" si="26121"/>
        <v>0</v>
      </c>
      <c r="BC1111" s="36"/>
      <c r="BD1111" s="37"/>
      <c r="BE1111" s="44">
        <f>parseTime(BC1111)-(BD1115=INT(RIGHT($F1111, 1)))</f>
        <v>0</v>
      </c>
      <c r="BF1111" s="45">
        <f t="shared" si="26122"/>
        <v>0</v>
      </c>
      <c r="BG1111" s="36"/>
      <c r="BH1111" s="37"/>
      <c r="BI1111" s="44">
        <f>parseTime(BG1111)-(BH1115=INT(RIGHT($F1111, 1)))</f>
        <v>0</v>
      </c>
      <c r="BJ1111" s="45">
        <f t="shared" si="26123"/>
        <v>0</v>
      </c>
      <c r="BK1111" s="36"/>
      <c r="BL1111" s="37"/>
      <c r="BM1111" s="44">
        <f>parseTime(BK1111)-(BL1115=INT(RIGHT($F1111, 1)))</f>
        <v>0</v>
      </c>
      <c r="BN1111" s="45">
        <f t="shared" si="26124"/>
        <v>0</v>
      </c>
      <c r="BO1111" s="36"/>
      <c r="BP1111" s="37"/>
      <c r="BQ1111" s="44">
        <f t="shared" ref="BQ1111" si="26145">parseTime(BO1111)-(BP1115=INT(RIGHT($F1111, 1)))</f>
        <v>0</v>
      </c>
      <c r="BR1111" s="45">
        <f t="shared" si="26126"/>
        <v>0</v>
      </c>
      <c r="BS1111" s="36"/>
      <c r="BT1111" s="37"/>
      <c r="BU1111" s="44">
        <f t="shared" ref="BU1111" si="26146">parseTime(BS1111)-(BT1115=INT(RIGHT($F1111, 1)))</f>
        <v>0</v>
      </c>
      <c r="BV1111" s="45">
        <f t="shared" si="26128"/>
        <v>0</v>
      </c>
      <c r="BW1111" s="36"/>
      <c r="BX1111" s="37"/>
      <c r="BY1111" s="44">
        <f t="shared" ref="BY1111" si="26147">parseTime(BW1111)-(BX1115=INT(RIGHT($F1111, 1)))</f>
        <v>0</v>
      </c>
      <c r="BZ1111" s="45">
        <f t="shared" si="26130"/>
        <v>0</v>
      </c>
      <c r="CA1111" s="36"/>
      <c r="CB1111" s="37"/>
      <c r="CC1111" s="44">
        <f t="shared" ref="CC1111" si="26148">parseTime(CA1111)-(CB1115=INT(RIGHT($F1111, 1)))</f>
        <v>0</v>
      </c>
      <c r="CD1111" s="45">
        <f t="shared" si="26132"/>
        <v>0</v>
      </c>
      <c r="CE1111" s="36"/>
      <c r="CF1111" s="37"/>
      <c r="CG1111" s="44">
        <f t="shared" ref="CG1111" si="26149">parseTime(CE1111)-(CF1115=INT(RIGHT($F1111, 1)))</f>
        <v>0</v>
      </c>
      <c r="CH1111" s="45">
        <f t="shared" si="26134"/>
        <v>0</v>
      </c>
    </row>
    <row r="1112" spans="1:86" x14ac:dyDescent="0.25">
      <c r="A1112" s="56" t="s">
        <v>117</v>
      </c>
      <c r="B1112" s="57">
        <f t="shared" ref="B1112" ca="1" si="26150">roleHours(G1110:CH1116, "MFD")</f>
        <v>48</v>
      </c>
      <c r="C1112" s="14">
        <f t="shared" ref="C1112:C1115" ca="1" si="26151">B1112/8</f>
        <v>6</v>
      </c>
      <c r="D1112" s="14">
        <f t="shared" ref="D1112" ca="1" si="26152">B1111-D1111</f>
        <v>2.2999999999999972</v>
      </c>
      <c r="E1112" s="20" t="s">
        <v>127</v>
      </c>
      <c r="F1112" s="51" t="s">
        <v>130</v>
      </c>
      <c r="G1112" s="36"/>
      <c r="H1112" s="37"/>
      <c r="I1112" s="44">
        <f t="shared" ref="I1112" si="26153">parseTime(G1112)-(H1115=INT(RIGHT($F1112, 1)))</f>
        <v>0</v>
      </c>
      <c r="J1112" s="45">
        <f t="shared" si="26102"/>
        <v>0</v>
      </c>
      <c r="K1112" s="36"/>
      <c r="L1112" s="37"/>
      <c r="M1112" s="44">
        <f t="shared" ref="M1112" si="26154">parseTime(K1112)-(L1115=INT(RIGHT($F1112, 1)))</f>
        <v>0</v>
      </c>
      <c r="N1112" s="45">
        <f t="shared" si="26104"/>
        <v>0</v>
      </c>
      <c r="O1112" s="36"/>
      <c r="P1112" s="37"/>
      <c r="Q1112" s="44">
        <f t="shared" ref="Q1112" si="26155">parseTime(O1112)-(P1115=INT(RIGHT($F1112, 1)))</f>
        <v>0</v>
      </c>
      <c r="R1112" s="45">
        <f t="shared" si="26106"/>
        <v>0</v>
      </c>
      <c r="S1112" s="36"/>
      <c r="T1112" s="37"/>
      <c r="U1112" s="44">
        <f t="shared" ref="U1112" si="26156">parseTime(S1112)-(T1115=INT(RIGHT($F1112, 1)))</f>
        <v>0</v>
      </c>
      <c r="V1112" s="45">
        <f t="shared" si="26108"/>
        <v>0</v>
      </c>
      <c r="W1112" s="36"/>
      <c r="X1112" s="37"/>
      <c r="Y1112" s="44">
        <f t="shared" ref="Y1112" si="26157">parseTime(W1112)-(X1115=INT(RIGHT($F1112, 1)))</f>
        <v>0</v>
      </c>
      <c r="Z1112" s="45">
        <f t="shared" si="26110"/>
        <v>0</v>
      </c>
      <c r="AA1112" s="36"/>
      <c r="AB1112" s="37"/>
      <c r="AC1112" s="44">
        <f t="shared" ref="AC1112" si="26158">parseTime(AA1112)-(AB1115=INT(RIGHT($F1112, 1)))</f>
        <v>0</v>
      </c>
      <c r="AD1112" s="45">
        <f t="shared" si="26112"/>
        <v>0</v>
      </c>
      <c r="AE1112" s="36"/>
      <c r="AF1112" s="37"/>
      <c r="AG1112" s="44">
        <f t="shared" ref="AG1112" si="26159">parseTime(AE1112)-(AF1115=INT(RIGHT($F1112, 1)))</f>
        <v>0</v>
      </c>
      <c r="AH1112" s="45">
        <f t="shared" si="26114"/>
        <v>0</v>
      </c>
      <c r="AI1112" s="36"/>
      <c r="AJ1112" s="37"/>
      <c r="AK1112" s="44">
        <f>parseTime(AI1112)-(AJ1115=INT(RIGHT($F1112, 1)))</f>
        <v>0</v>
      </c>
      <c r="AL1112" s="45">
        <f t="shared" si="26115"/>
        <v>0</v>
      </c>
      <c r="AM1112" s="36"/>
      <c r="AN1112" s="37"/>
      <c r="AO1112" s="44">
        <f t="shared" ref="AO1112" si="26160">parseTime(AM1112)-(AN1115=INT(RIGHT($F1112, 1)))</f>
        <v>0</v>
      </c>
      <c r="AP1112" s="45">
        <f t="shared" si="26117"/>
        <v>0</v>
      </c>
      <c r="AQ1112" s="36"/>
      <c r="AR1112" s="37"/>
      <c r="AS1112" s="44">
        <f t="shared" ref="AS1112" si="26161">parseTime(AQ1112)-(AR1115=INT(RIGHT($F1112, 1)))</f>
        <v>0</v>
      </c>
      <c r="AT1112" s="45">
        <f t="shared" si="26119"/>
        <v>0</v>
      </c>
      <c r="AU1112" s="36"/>
      <c r="AV1112" s="37"/>
      <c r="AW1112" s="44">
        <f>parseTime(AU1112)-(AV1115=INT(RIGHT($F1112, 1)))</f>
        <v>0</v>
      </c>
      <c r="AX1112" s="45">
        <f t="shared" si="26120"/>
        <v>0</v>
      </c>
      <c r="AY1112" s="36"/>
      <c r="AZ1112" s="37"/>
      <c r="BA1112" s="44">
        <f>parseTime(AY1112)-(AZ1115=INT(RIGHT($F1112, 1)))</f>
        <v>0</v>
      </c>
      <c r="BB1112" s="45">
        <f t="shared" si="26121"/>
        <v>0</v>
      </c>
      <c r="BC1112" s="36"/>
      <c r="BD1112" s="37"/>
      <c r="BE1112" s="44">
        <f>parseTime(BC1112)-(BD1115=INT(RIGHT($F1112, 1)))</f>
        <v>0</v>
      </c>
      <c r="BF1112" s="45">
        <f t="shared" si="26122"/>
        <v>0</v>
      </c>
      <c r="BG1112" s="36"/>
      <c r="BH1112" s="37"/>
      <c r="BI1112" s="44">
        <f>parseTime(BG1112)-(BH1115=INT(RIGHT($F1112, 1)))</f>
        <v>0</v>
      </c>
      <c r="BJ1112" s="45">
        <f t="shared" si="26123"/>
        <v>0</v>
      </c>
      <c r="BK1112" s="36"/>
      <c r="BL1112" s="37"/>
      <c r="BM1112" s="44">
        <f>parseTime(BK1112)-(BL1115=INT(RIGHT($F1112, 1)))</f>
        <v>0</v>
      </c>
      <c r="BN1112" s="45">
        <f t="shared" si="26124"/>
        <v>0</v>
      </c>
      <c r="BO1112" s="36"/>
      <c r="BP1112" s="37"/>
      <c r="BQ1112" s="44">
        <f t="shared" ref="BQ1112" si="26162">parseTime(BO1112)-(BP1115=INT(RIGHT($F1112, 1)))</f>
        <v>0</v>
      </c>
      <c r="BR1112" s="45">
        <f t="shared" si="26126"/>
        <v>0</v>
      </c>
      <c r="BS1112" s="36"/>
      <c r="BT1112" s="37"/>
      <c r="BU1112" s="44">
        <f t="shared" ref="BU1112" si="26163">parseTime(BS1112)-(BT1115=INT(RIGHT($F1112, 1)))</f>
        <v>0</v>
      </c>
      <c r="BV1112" s="45">
        <f t="shared" si="26128"/>
        <v>0</v>
      </c>
      <c r="BW1112" s="36"/>
      <c r="BX1112" s="37"/>
      <c r="BY1112" s="44">
        <f t="shared" ref="BY1112" si="26164">parseTime(BW1112)-(BX1115=INT(RIGHT($F1112, 1)))</f>
        <v>0</v>
      </c>
      <c r="BZ1112" s="45">
        <f t="shared" si="26130"/>
        <v>0</v>
      </c>
      <c r="CA1112" s="36"/>
      <c r="CB1112" s="37"/>
      <c r="CC1112" s="44">
        <f t="shared" ref="CC1112" si="26165">parseTime(CA1112)-(CB1115=INT(RIGHT($F1112, 1)))</f>
        <v>0</v>
      </c>
      <c r="CD1112" s="45">
        <f t="shared" si="26132"/>
        <v>0</v>
      </c>
      <c r="CE1112" s="36"/>
      <c r="CF1112" s="37"/>
      <c r="CG1112" s="44">
        <f t="shared" ref="CG1112" si="26166">parseTime(CE1112)-(CF1115=INT(RIGHT($F1112, 1)))</f>
        <v>0</v>
      </c>
      <c r="CH1112" s="45">
        <f t="shared" si="26134"/>
        <v>0</v>
      </c>
    </row>
    <row r="1113" spans="1:86" x14ac:dyDescent="0.25">
      <c r="A1113" s="56"/>
      <c r="B1113" s="57"/>
      <c r="C1113" s="14">
        <f t="shared" si="26151"/>
        <v>0</v>
      </c>
      <c r="D1113" s="14" t="s">
        <v>259</v>
      </c>
      <c r="E1113" s="20">
        <v>4.25</v>
      </c>
      <c r="F1113" s="51" t="s">
        <v>131</v>
      </c>
      <c r="G1113" s="36"/>
      <c r="H1113" s="37"/>
      <c r="I1113" s="44">
        <f t="shared" ref="I1113" si="26167">parseTime(G1113)-(H1115=INT(RIGHT($F1113, 1)))</f>
        <v>0</v>
      </c>
      <c r="J1113" s="45">
        <f t="shared" si="26102"/>
        <v>0</v>
      </c>
      <c r="K1113" s="36"/>
      <c r="L1113" s="37"/>
      <c r="M1113" s="44">
        <f t="shared" ref="M1113" si="26168">parseTime(K1113)-(L1115=INT(RIGHT($F1113, 1)))</f>
        <v>0</v>
      </c>
      <c r="N1113" s="45">
        <f t="shared" si="26104"/>
        <v>0</v>
      </c>
      <c r="O1113" s="36"/>
      <c r="P1113" s="37"/>
      <c r="Q1113" s="44">
        <f t="shared" ref="Q1113" si="26169">parseTime(O1113)-(P1115=INT(RIGHT($F1113, 1)))</f>
        <v>0</v>
      </c>
      <c r="R1113" s="45">
        <f t="shared" si="26106"/>
        <v>0</v>
      </c>
      <c r="S1113" s="36"/>
      <c r="T1113" s="37"/>
      <c r="U1113" s="44">
        <f t="shared" ref="U1113" si="26170">parseTime(S1113)-(T1115=INT(RIGHT($F1113, 1)))</f>
        <v>0</v>
      </c>
      <c r="V1113" s="45">
        <f t="shared" si="26108"/>
        <v>0</v>
      </c>
      <c r="W1113" s="36"/>
      <c r="X1113" s="37"/>
      <c r="Y1113" s="44">
        <f t="shared" ref="Y1113" si="26171">parseTime(W1113)-(X1115=INT(RIGHT($F1113, 1)))</f>
        <v>0</v>
      </c>
      <c r="Z1113" s="45">
        <f t="shared" si="26110"/>
        <v>0</v>
      </c>
      <c r="AA1113" s="36"/>
      <c r="AB1113" s="37"/>
      <c r="AC1113" s="44">
        <f t="shared" ref="AC1113" si="26172">parseTime(AA1113)-(AB1115=INT(RIGHT($F1113, 1)))</f>
        <v>0</v>
      </c>
      <c r="AD1113" s="45">
        <f t="shared" si="26112"/>
        <v>0</v>
      </c>
      <c r="AE1113" s="36"/>
      <c r="AF1113" s="37"/>
      <c r="AG1113" s="44">
        <f t="shared" ref="AG1113" si="26173">parseTime(AE1113)-(AF1115=INT(RIGHT($F1113, 1)))</f>
        <v>0</v>
      </c>
      <c r="AH1113" s="45">
        <f t="shared" si="26114"/>
        <v>0</v>
      </c>
      <c r="AI1113" s="36"/>
      <c r="AJ1113" s="37"/>
      <c r="AK1113" s="44">
        <f>parseTime(AI1113)-(AJ1115=INT(RIGHT($F1113, 1)))</f>
        <v>0</v>
      </c>
      <c r="AL1113" s="45">
        <f t="shared" si="26115"/>
        <v>0</v>
      </c>
      <c r="AM1113" s="36"/>
      <c r="AN1113" s="37"/>
      <c r="AO1113" s="44">
        <f t="shared" ref="AO1113" si="26174">parseTime(AM1113)-(AN1115=INT(RIGHT($F1113, 1)))</f>
        <v>0</v>
      </c>
      <c r="AP1113" s="45">
        <f t="shared" si="26117"/>
        <v>0</v>
      </c>
      <c r="AQ1113" s="36"/>
      <c r="AR1113" s="37"/>
      <c r="AS1113" s="44">
        <f t="shared" ref="AS1113" si="26175">parseTime(AQ1113)-(AR1115=INT(RIGHT($F1113, 1)))</f>
        <v>0</v>
      </c>
      <c r="AT1113" s="45">
        <f t="shared" si="26119"/>
        <v>0</v>
      </c>
      <c r="AU1113" s="36"/>
      <c r="AV1113" s="37"/>
      <c r="AW1113" s="44">
        <f>parseTime(AU1113)-(AV1115=INT(RIGHT($F1113, 1)))</f>
        <v>0</v>
      </c>
      <c r="AX1113" s="45">
        <f t="shared" si="26120"/>
        <v>0</v>
      </c>
      <c r="AY1113" s="36"/>
      <c r="AZ1113" s="37"/>
      <c r="BA1113" s="44">
        <f>parseTime(AY1113)-(AZ1115=INT(RIGHT($F1113, 1)))</f>
        <v>0</v>
      </c>
      <c r="BB1113" s="45">
        <f t="shared" si="26121"/>
        <v>0</v>
      </c>
      <c r="BC1113" s="36"/>
      <c r="BD1113" s="37"/>
      <c r="BE1113" s="44">
        <f>parseTime(BC1113)-(BD1115=INT(RIGHT($F1113, 1)))</f>
        <v>0</v>
      </c>
      <c r="BF1113" s="45">
        <f t="shared" si="26122"/>
        <v>0</v>
      </c>
      <c r="BG1113" s="36"/>
      <c r="BH1113" s="37"/>
      <c r="BI1113" s="44">
        <f>parseTime(BG1113)-(BH1115=INT(RIGHT($F1113, 1)))</f>
        <v>0</v>
      </c>
      <c r="BJ1113" s="45">
        <f t="shared" si="26123"/>
        <v>0</v>
      </c>
      <c r="BK1113" s="36"/>
      <c r="BL1113" s="37"/>
      <c r="BM1113" s="44">
        <f>parseTime(BK1113)-(BL1115=INT(RIGHT($F1113, 1)))</f>
        <v>0</v>
      </c>
      <c r="BN1113" s="45">
        <f t="shared" si="26124"/>
        <v>0</v>
      </c>
      <c r="BO1113" s="36"/>
      <c r="BP1113" s="37"/>
      <c r="BQ1113" s="44">
        <f t="shared" ref="BQ1113" si="26176">parseTime(BO1113)-(BP1115=INT(RIGHT($F1113, 1)))</f>
        <v>0</v>
      </c>
      <c r="BR1113" s="45">
        <f t="shared" si="26126"/>
        <v>0</v>
      </c>
      <c r="BS1113" s="36"/>
      <c r="BT1113" s="37"/>
      <c r="BU1113" s="44">
        <f t="shared" ref="BU1113" si="26177">parseTime(BS1113)-(BT1115=INT(RIGHT($F1113, 1)))</f>
        <v>0</v>
      </c>
      <c r="BV1113" s="45">
        <f t="shared" si="26128"/>
        <v>0</v>
      </c>
      <c r="BW1113" s="36"/>
      <c r="BX1113" s="37"/>
      <c r="BY1113" s="44">
        <f t="shared" ref="BY1113" si="26178">parseTime(BW1113)-(BX1115=INT(RIGHT($F1113, 1)))</f>
        <v>0</v>
      </c>
      <c r="BZ1113" s="45">
        <f t="shared" si="26130"/>
        <v>0</v>
      </c>
      <c r="CA1113" s="36"/>
      <c r="CB1113" s="37"/>
      <c r="CC1113" s="44">
        <f t="shared" ref="CC1113" si="26179">parseTime(CA1113)-(CB1115=INT(RIGHT($F1113, 1)))</f>
        <v>0</v>
      </c>
      <c r="CD1113" s="45">
        <f t="shared" si="26132"/>
        <v>0</v>
      </c>
      <c r="CE1113" s="36"/>
      <c r="CF1113" s="37"/>
      <c r="CG1113" s="44">
        <f t="shared" ref="CG1113" si="26180">parseTime(CE1113)-(CF1115=INT(RIGHT($F1113, 1)))</f>
        <v>0</v>
      </c>
      <c r="CH1113" s="45">
        <f t="shared" si="26134"/>
        <v>0</v>
      </c>
    </row>
    <row r="1114" spans="1:86" x14ac:dyDescent="0.25">
      <c r="A1114" s="56" t="s">
        <v>119</v>
      </c>
      <c r="B1114" s="57">
        <f t="shared" ref="B1114" ca="1" si="26181">roleHours(G1110:CH1116, "MCC")</f>
        <v>8</v>
      </c>
      <c r="C1114" s="14">
        <f t="shared" ca="1" si="26151"/>
        <v>1</v>
      </c>
      <c r="D1114" s="14" t="s">
        <v>260</v>
      </c>
      <c r="E1114" s="20">
        <v>4.6500000000000004</v>
      </c>
      <c r="F1114" s="51" t="s">
        <v>132</v>
      </c>
      <c r="G1114" s="36"/>
      <c r="H1114" s="37"/>
      <c r="I1114" s="44">
        <f t="shared" ref="I1114" si="26182">parseTime(G1114)-(H1115=INT(RIGHT($F1114, 1)))</f>
        <v>0</v>
      </c>
      <c r="J1114" s="45">
        <f t="shared" si="26102"/>
        <v>0</v>
      </c>
      <c r="K1114" s="36"/>
      <c r="L1114" s="37"/>
      <c r="M1114" s="44">
        <f t="shared" ref="M1114" si="26183">parseTime(K1114)-(L1115=INT(RIGHT($F1114, 1)))</f>
        <v>0</v>
      </c>
      <c r="N1114" s="45">
        <f t="shared" si="26104"/>
        <v>0</v>
      </c>
      <c r="O1114" s="36"/>
      <c r="P1114" s="37"/>
      <c r="Q1114" s="44">
        <f t="shared" ref="Q1114" si="26184">parseTime(O1114)-(P1115=INT(RIGHT($F1114, 1)))</f>
        <v>0</v>
      </c>
      <c r="R1114" s="45">
        <f t="shared" si="26106"/>
        <v>0</v>
      </c>
      <c r="S1114" s="36"/>
      <c r="T1114" s="37"/>
      <c r="U1114" s="44">
        <f t="shared" ref="U1114" si="26185">parseTime(S1114)-(T1115=INT(RIGHT($F1114, 1)))</f>
        <v>0</v>
      </c>
      <c r="V1114" s="45">
        <f t="shared" si="26108"/>
        <v>0</v>
      </c>
      <c r="W1114" s="36"/>
      <c r="X1114" s="37"/>
      <c r="Y1114" s="44">
        <f t="shared" ref="Y1114" si="26186">parseTime(W1114)-(X1115=INT(RIGHT($F1114, 1)))</f>
        <v>0</v>
      </c>
      <c r="Z1114" s="45">
        <f t="shared" si="26110"/>
        <v>0</v>
      </c>
      <c r="AA1114" s="36"/>
      <c r="AB1114" s="37"/>
      <c r="AC1114" s="44">
        <f t="shared" ref="AC1114" si="26187">parseTime(AA1114)-(AB1115=INT(RIGHT($F1114, 1)))</f>
        <v>0</v>
      </c>
      <c r="AD1114" s="45">
        <f t="shared" si="26112"/>
        <v>0</v>
      </c>
      <c r="AE1114" s="36"/>
      <c r="AF1114" s="37"/>
      <c r="AG1114" s="44">
        <f t="shared" ref="AG1114" si="26188">parseTime(AE1114)-(AF1115=INT(RIGHT($F1114, 1)))</f>
        <v>0</v>
      </c>
      <c r="AH1114" s="45">
        <f t="shared" si="26114"/>
        <v>0</v>
      </c>
      <c r="AI1114" s="36"/>
      <c r="AJ1114" s="37"/>
      <c r="AK1114" s="44">
        <f>parseTime(AI1114)-(AJ1115=INT(RIGHT($F1114, 1)))</f>
        <v>0</v>
      </c>
      <c r="AL1114" s="45">
        <f t="shared" si="26115"/>
        <v>0</v>
      </c>
      <c r="AM1114" s="36"/>
      <c r="AN1114" s="37"/>
      <c r="AO1114" s="44">
        <f t="shared" ref="AO1114" si="26189">parseTime(AM1114)-(AN1115=INT(RIGHT($F1114, 1)))</f>
        <v>0</v>
      </c>
      <c r="AP1114" s="45">
        <f t="shared" si="26117"/>
        <v>0</v>
      </c>
      <c r="AQ1114" s="36"/>
      <c r="AR1114" s="37"/>
      <c r="AS1114" s="44">
        <f t="shared" ref="AS1114" si="26190">parseTime(AQ1114)-(AR1115=INT(RIGHT($F1114, 1)))</f>
        <v>0</v>
      </c>
      <c r="AT1114" s="45">
        <f t="shared" si="26119"/>
        <v>0</v>
      </c>
      <c r="AU1114" s="36"/>
      <c r="AV1114" s="37"/>
      <c r="AW1114" s="44">
        <f>parseTime(AU1114)-(AV1115=INT(RIGHT($F1114, 1)))</f>
        <v>0</v>
      </c>
      <c r="AX1114" s="45">
        <f t="shared" si="26120"/>
        <v>0</v>
      </c>
      <c r="AY1114" s="36"/>
      <c r="AZ1114" s="37"/>
      <c r="BA1114" s="44">
        <f>parseTime(AY1114)-(AZ1115=INT(RIGHT($F1114, 1)))</f>
        <v>0</v>
      </c>
      <c r="BB1114" s="45">
        <f t="shared" si="26121"/>
        <v>0</v>
      </c>
      <c r="BC1114" s="36"/>
      <c r="BD1114" s="37"/>
      <c r="BE1114" s="44">
        <f>parseTime(BC1114)-(BD1115=INT(RIGHT($F1114, 1)))</f>
        <v>0</v>
      </c>
      <c r="BF1114" s="45">
        <f t="shared" si="26122"/>
        <v>0</v>
      </c>
      <c r="BG1114" s="36"/>
      <c r="BH1114" s="37"/>
      <c r="BI1114" s="44">
        <f>parseTime(BG1114)-(BH1115=INT(RIGHT($F1114, 1)))</f>
        <v>0</v>
      </c>
      <c r="BJ1114" s="45">
        <f t="shared" si="26123"/>
        <v>0</v>
      </c>
      <c r="BK1114" s="36"/>
      <c r="BL1114" s="37"/>
      <c r="BM1114" s="44">
        <f>parseTime(BK1114)-(BL1115=INT(RIGHT($F1114, 1)))</f>
        <v>0</v>
      </c>
      <c r="BN1114" s="45">
        <f t="shared" si="26124"/>
        <v>0</v>
      </c>
      <c r="BO1114" s="36"/>
      <c r="BP1114" s="37"/>
      <c r="BQ1114" s="44">
        <f t="shared" ref="BQ1114" si="26191">parseTime(BO1114)-(BP1115=INT(RIGHT($F1114, 1)))</f>
        <v>0</v>
      </c>
      <c r="BR1114" s="45">
        <f t="shared" si="26126"/>
        <v>0</v>
      </c>
      <c r="BS1114" s="36"/>
      <c r="BT1114" s="37"/>
      <c r="BU1114" s="44">
        <f t="shared" ref="BU1114" si="26192">parseTime(BS1114)-(BT1115=INT(RIGHT($F1114, 1)))</f>
        <v>0</v>
      </c>
      <c r="BV1114" s="45">
        <f t="shared" si="26128"/>
        <v>0</v>
      </c>
      <c r="BW1114" s="36"/>
      <c r="BX1114" s="37"/>
      <c r="BY1114" s="44">
        <f t="shared" ref="BY1114" si="26193">parseTime(BW1114)-(BX1115=INT(RIGHT($F1114, 1)))</f>
        <v>0</v>
      </c>
      <c r="BZ1114" s="45">
        <f t="shared" si="26130"/>
        <v>0</v>
      </c>
      <c r="CA1114" s="36"/>
      <c r="CB1114" s="37"/>
      <c r="CC1114" s="44">
        <f t="shared" ref="CC1114" si="26194">parseTime(CA1114)-(CB1115=INT(RIGHT($F1114, 1)))</f>
        <v>0</v>
      </c>
      <c r="CD1114" s="45">
        <f t="shared" si="26132"/>
        <v>0</v>
      </c>
      <c r="CE1114" s="36"/>
      <c r="CF1114" s="37"/>
      <c r="CG1114" s="44">
        <f t="shared" ref="CG1114" si="26195">parseTime(CE1114)-(CF1115=INT(RIGHT($F1114, 1)))</f>
        <v>0</v>
      </c>
      <c r="CH1114" s="45">
        <f t="shared" si="26134"/>
        <v>0</v>
      </c>
    </row>
    <row r="1115" spans="1:86" x14ac:dyDescent="0.25">
      <c r="A1115" s="56"/>
      <c r="B1115" s="57"/>
      <c r="C1115" s="14">
        <f t="shared" si="26151"/>
        <v>0</v>
      </c>
      <c r="D1115" s="14"/>
      <c r="E1115" s="20">
        <f t="shared" ref="E1115" si="26196">((7.5/2)-0.5+E1114)*8</f>
        <v>63.2</v>
      </c>
      <c r="F1115" s="51"/>
      <c r="G1115" s="46" t="s">
        <v>134</v>
      </c>
      <c r="H1115" s="38">
        <f t="shared" ref="H1115" si="26197">lunchAdjust(G1110:H1114)</f>
        <v>1</v>
      </c>
      <c r="I1115" s="48" t="s">
        <v>0</v>
      </c>
      <c r="J1115" s="39">
        <f t="shared" ref="J1115" si="26198">SUMPRODUCT(I1110:I1114*J1110:J1114)</f>
        <v>8</v>
      </c>
      <c r="K1115" s="46" t="s">
        <v>134</v>
      </c>
      <c r="L1115" s="38">
        <f t="shared" ref="L1115" si="26199">lunchAdjust(K1110:L1114)</f>
        <v>0</v>
      </c>
      <c r="M1115" s="48" t="s">
        <v>0</v>
      </c>
      <c r="N1115" s="39">
        <f t="shared" ref="N1115" si="26200">SUMPRODUCT(M1110:M1114*N1110:N1114)</f>
        <v>0</v>
      </c>
      <c r="O1115" s="46" t="s">
        <v>134</v>
      </c>
      <c r="P1115" s="38">
        <f t="shared" ref="P1115" si="26201">lunchAdjust(O1110:P1114)</f>
        <v>1</v>
      </c>
      <c r="Q1115" s="48" t="s">
        <v>0</v>
      </c>
      <c r="R1115" s="39">
        <f t="shared" ref="R1115" si="26202">SUMPRODUCT(Q1110:Q1114*R1110:R1114)</f>
        <v>8</v>
      </c>
      <c r="S1115" s="46" t="s">
        <v>134</v>
      </c>
      <c r="T1115" s="38">
        <f t="shared" ref="T1115" si="26203">lunchAdjust(S1110:T1114)</f>
        <v>1</v>
      </c>
      <c r="U1115" s="48" t="s">
        <v>0</v>
      </c>
      <c r="V1115" s="39">
        <f t="shared" ref="V1115" si="26204">SUMPRODUCT(U1110:U1114*V1110:V1114)</f>
        <v>8</v>
      </c>
      <c r="W1115" s="46" t="s">
        <v>134</v>
      </c>
      <c r="X1115" s="38">
        <f t="shared" ref="X1115" si="26205">lunchAdjust(W1110:X1114)</f>
        <v>1</v>
      </c>
      <c r="Y1115" s="48" t="s">
        <v>0</v>
      </c>
      <c r="Z1115" s="39">
        <f t="shared" ref="Z1115" si="26206">SUMPRODUCT(Y1110:Y1114*Z1110:Z1114)</f>
        <v>8</v>
      </c>
      <c r="AA1115" s="46" t="s">
        <v>134</v>
      </c>
      <c r="AB1115" s="38">
        <f t="shared" ref="AB1115" si="26207">lunchAdjust(AA1110:AB1114)</f>
        <v>1</v>
      </c>
      <c r="AC1115" s="48" t="s">
        <v>0</v>
      </c>
      <c r="AD1115" s="39">
        <f t="shared" ref="AD1115" si="26208">SUMPRODUCT(AC1110:AC1114*AD1110:AD1114)</f>
        <v>8</v>
      </c>
      <c r="AE1115" s="46" t="s">
        <v>134</v>
      </c>
      <c r="AF1115" s="38">
        <f t="shared" ref="AF1115" si="26209">lunchAdjust(AE1110:AF1114)</f>
        <v>1</v>
      </c>
      <c r="AG1115" s="48" t="s">
        <v>0</v>
      </c>
      <c r="AH1115" s="39">
        <f t="shared" ref="AH1115" si="26210">SUMPRODUCT(AG1110:AG1114*AH1110:AH1114)</f>
        <v>8</v>
      </c>
      <c r="AI1115" s="46" t="s">
        <v>134</v>
      </c>
      <c r="AJ1115" s="38">
        <f t="shared" ref="AJ1115" si="26211">lunchAdjust(AI1110:AJ1114)</f>
        <v>1</v>
      </c>
      <c r="AK1115" s="48" t="s">
        <v>0</v>
      </c>
      <c r="AL1115" s="39">
        <f t="shared" ref="AL1115" si="26212">SUMPRODUCT(AK1110:AK1114*AL1110:AL1114)</f>
        <v>8</v>
      </c>
      <c r="AM1115" s="46" t="s">
        <v>134</v>
      </c>
      <c r="AN1115" s="38">
        <f t="shared" ref="AN1115" si="26213">lunchAdjust(AM1110:AN1114)</f>
        <v>0</v>
      </c>
      <c r="AO1115" s="48" t="s">
        <v>0</v>
      </c>
      <c r="AP1115" s="39">
        <f t="shared" ref="AP1115" si="26214">SUMPRODUCT(AO1110:AO1114*AP1110:AP1114)</f>
        <v>0</v>
      </c>
      <c r="AQ1115" s="46" t="s">
        <v>134</v>
      </c>
      <c r="AR1115" s="38">
        <f t="shared" ref="AR1115" si="26215">lunchAdjust(AQ1110:AR1114)</f>
        <v>0</v>
      </c>
      <c r="AS1115" s="48" t="s">
        <v>0</v>
      </c>
      <c r="AT1115" s="39">
        <f t="shared" ref="AT1115" si="26216">SUMPRODUCT(AS1110:AS1114*AT1110:AT1114)</f>
        <v>0</v>
      </c>
      <c r="AU1115" s="46" t="s">
        <v>134</v>
      </c>
      <c r="AV1115" s="38">
        <f t="shared" ref="AV1115" si="26217">lunchAdjust(AU1110:AV1114)</f>
        <v>0</v>
      </c>
      <c r="AW1115" s="48" t="s">
        <v>0</v>
      </c>
      <c r="AX1115" s="39">
        <f t="shared" ref="AX1115" si="26218">SUMPRODUCT(AW1110:AW1114*AX1110:AX1114)</f>
        <v>0</v>
      </c>
      <c r="AY1115" s="46" t="s">
        <v>134</v>
      </c>
      <c r="AZ1115" s="38">
        <f t="shared" ref="AZ1115" si="26219">lunchAdjust(AY1110:AZ1114)</f>
        <v>0</v>
      </c>
      <c r="BA1115" s="48" t="s">
        <v>0</v>
      </c>
      <c r="BB1115" s="39">
        <f t="shared" ref="BB1115" si="26220">SUMPRODUCT(BA1110:BA1114*BB1110:BB1114)</f>
        <v>0</v>
      </c>
      <c r="BC1115" s="46" t="s">
        <v>134</v>
      </c>
      <c r="BD1115" s="38">
        <f t="shared" ref="BD1115" si="26221">lunchAdjust(BC1110:BD1114)</f>
        <v>0</v>
      </c>
      <c r="BE1115" s="48" t="s">
        <v>0</v>
      </c>
      <c r="BF1115" s="39">
        <f t="shared" ref="BF1115" si="26222">SUMPRODUCT(BE1110:BE1114*BF1110:BF1114)</f>
        <v>0</v>
      </c>
      <c r="BG1115" s="46" t="s">
        <v>134</v>
      </c>
      <c r="BH1115" s="38">
        <f t="shared" ref="BH1115" si="26223">lunchAdjust(BG1110:BH1114)</f>
        <v>0</v>
      </c>
      <c r="BI1115" s="48" t="s">
        <v>0</v>
      </c>
      <c r="BJ1115" s="39">
        <f t="shared" ref="BJ1115" si="26224">SUMPRODUCT(BI1110:BI1114*BJ1110:BJ1114)</f>
        <v>0</v>
      </c>
      <c r="BK1115" s="46" t="s">
        <v>134</v>
      </c>
      <c r="BL1115" s="38">
        <f t="shared" ref="BL1115" si="26225">lunchAdjust(BK1110:BL1114)</f>
        <v>0</v>
      </c>
      <c r="BM1115" s="48" t="s">
        <v>0</v>
      </c>
      <c r="BN1115" s="39">
        <f t="shared" ref="BN1115" si="26226">SUMPRODUCT(BM1110:BM1114*BN1110:BN1114)</f>
        <v>0</v>
      </c>
      <c r="BO1115" s="46" t="s">
        <v>134</v>
      </c>
      <c r="BP1115" s="38">
        <f t="shared" ref="BP1115" si="26227">lunchAdjust(BO1110:BP1114)</f>
        <v>0</v>
      </c>
      <c r="BQ1115" s="48" t="s">
        <v>0</v>
      </c>
      <c r="BR1115" s="39">
        <f t="shared" ref="BR1115" si="26228">SUMPRODUCT(BQ1110:BQ1114*BR1110:BR1114)</f>
        <v>0</v>
      </c>
      <c r="BS1115" s="46" t="s">
        <v>134</v>
      </c>
      <c r="BT1115" s="38">
        <f t="shared" ref="BT1115" si="26229">lunchAdjust(BS1110:BT1114)</f>
        <v>0</v>
      </c>
      <c r="BU1115" s="48" t="s">
        <v>0</v>
      </c>
      <c r="BV1115" s="39">
        <f t="shared" ref="BV1115" si="26230">SUMPRODUCT(BU1110:BU1114*BV1110:BV1114)</f>
        <v>0</v>
      </c>
      <c r="BW1115" s="46" t="s">
        <v>134</v>
      </c>
      <c r="BX1115" s="38">
        <f t="shared" ref="BX1115" si="26231">lunchAdjust(BW1110:BX1114)</f>
        <v>0</v>
      </c>
      <c r="BY1115" s="48" t="s">
        <v>0</v>
      </c>
      <c r="BZ1115" s="39">
        <f t="shared" ref="BZ1115" si="26232">SUMPRODUCT(BY1110:BY1114*BZ1110:BZ1114)</f>
        <v>0</v>
      </c>
      <c r="CA1115" s="46" t="s">
        <v>134</v>
      </c>
      <c r="CB1115" s="38">
        <f t="shared" ref="CB1115" si="26233">lunchAdjust(CA1110:CB1114)</f>
        <v>0</v>
      </c>
      <c r="CC1115" s="48" t="s">
        <v>0</v>
      </c>
      <c r="CD1115" s="39">
        <f t="shared" ref="CD1115" si="26234">SUMPRODUCT(CC1110:CC1114*CD1110:CD1114)</f>
        <v>0</v>
      </c>
      <c r="CE1115" s="46" t="s">
        <v>134</v>
      </c>
      <c r="CF1115" s="38">
        <f t="shared" ref="CF1115" si="26235">lunchAdjust(CE1110:CF1114)</f>
        <v>0</v>
      </c>
      <c r="CG1115" s="48" t="s">
        <v>0</v>
      </c>
      <c r="CH1115" s="39">
        <f t="shared" ref="CH1115" si="26236">SUMPRODUCT(CG1110:CG1114*CH1110:CH1114)</f>
        <v>0</v>
      </c>
    </row>
    <row r="1116" spans="1:86" ht="15.75" thickBot="1" x14ac:dyDescent="0.3">
      <c r="A1116" s="58" t="s">
        <v>121</v>
      </c>
      <c r="B1116" s="59">
        <f t="shared" ref="B1116" ca="1" si="26237">roleHours(G1110:CH1116, "OUT")</f>
        <v>0</v>
      </c>
      <c r="C1116" s="54" t="s">
        <v>137</v>
      </c>
      <c r="D1116" s="22">
        <f t="shared" ref="D1116" ca="1" si="26238">roleHours(G1110:CH1116, "PTO")</f>
        <v>0</v>
      </c>
      <c r="E1116" s="23">
        <f t="shared" ref="E1116" ca="1" si="26239">E1115-B1111</f>
        <v>7.2000000000000028</v>
      </c>
      <c r="F1116" s="52"/>
      <c r="G1116" s="47" t="s">
        <v>39</v>
      </c>
      <c r="H1116" s="40">
        <f t="shared" si="25894"/>
        <v>0</v>
      </c>
      <c r="I1116" s="49" t="s">
        <v>135</v>
      </c>
      <c r="J1116" s="41">
        <f t="shared" ref="J1116" si="26240">J1115*G$4</f>
        <v>0</v>
      </c>
      <c r="K1116" s="47" t="s">
        <v>39</v>
      </c>
      <c r="L1116" s="40">
        <f t="shared" ref="L1116" si="26241">SUMPRODUCT(M1110:M1114*(L1110:L1114="PTO"))+SUMPRODUCT(M1110:M1114*(L1110:L1114="HOL"))</f>
        <v>0</v>
      </c>
      <c r="M1116" s="49" t="s">
        <v>135</v>
      </c>
      <c r="N1116" s="41">
        <f t="shared" ref="N1116" si="26242">N1115*K$4</f>
        <v>0</v>
      </c>
      <c r="O1116" s="47" t="s">
        <v>39</v>
      </c>
      <c r="P1116" s="40">
        <f t="shared" ref="P1116" si="26243">SUMPRODUCT(Q1110:Q1114*(P1110:P1114="PTO"))+SUMPRODUCT(Q1110:Q1114*(P1110:P1114="HOL"))</f>
        <v>0</v>
      </c>
      <c r="Q1116" s="49" t="s">
        <v>135</v>
      </c>
      <c r="R1116" s="41">
        <f t="shared" ref="R1116" si="26244">R1115*O$4</f>
        <v>8</v>
      </c>
      <c r="S1116" s="47" t="s">
        <v>39</v>
      </c>
      <c r="T1116" s="40">
        <f t="shared" ref="T1116" si="26245">SUMPRODUCT(U1110:U1114*(T1110:T1114="PTO"))+SUMPRODUCT(U1110:U1114*(T1110:T1114="HOL"))</f>
        <v>0</v>
      </c>
      <c r="U1116" s="49" t="s">
        <v>135</v>
      </c>
      <c r="V1116" s="41">
        <f t="shared" ref="V1116" si="26246">V1115*S$4</f>
        <v>0</v>
      </c>
      <c r="W1116" s="47" t="s">
        <v>39</v>
      </c>
      <c r="X1116" s="40">
        <f t="shared" ref="X1116" si="26247">SUMPRODUCT(Y1110:Y1114*(X1110:X1114="PTO"))+SUMPRODUCT(Y1110:Y1114*(X1110:X1114="HOL"))</f>
        <v>0</v>
      </c>
      <c r="Y1116" s="49" t="s">
        <v>135</v>
      </c>
      <c r="Z1116" s="41">
        <f t="shared" ref="Z1116" si="26248">Z1115*W$4</f>
        <v>8</v>
      </c>
      <c r="AA1116" s="47" t="s">
        <v>39</v>
      </c>
      <c r="AB1116" s="40">
        <f t="shared" ref="AB1116" si="26249">SUMPRODUCT(AC1110:AC1114*(AB1110:AB1114="PTO"))+SUMPRODUCT(AC1110:AC1114*(AB1110:AB1114="HOL"))</f>
        <v>0</v>
      </c>
      <c r="AC1116" s="49" t="s">
        <v>135</v>
      </c>
      <c r="AD1116" s="41">
        <f t="shared" ref="AD1116" si="26250">AD1115*AA$4</f>
        <v>8</v>
      </c>
      <c r="AE1116" s="47" t="s">
        <v>39</v>
      </c>
      <c r="AF1116" s="40">
        <f t="shared" ref="AF1116" si="26251">SUMPRODUCT(AG1110:AG1114*(AF1110:AF1114="PTO"))+SUMPRODUCT(AG1110:AG1114*(AF1110:AF1114="HOL"))</f>
        <v>0</v>
      </c>
      <c r="AG1116" s="49" t="s">
        <v>135</v>
      </c>
      <c r="AH1116" s="41">
        <f t="shared" ref="AH1116" si="26252">AH1115*AE$4</f>
        <v>8</v>
      </c>
      <c r="AI1116" s="47" t="s">
        <v>39</v>
      </c>
      <c r="AJ1116" s="40">
        <f t="shared" ref="AJ1116" si="26253">SUMPRODUCT(AK1110:AK1114*(AJ1110:AJ1114="PTO"))+SUMPRODUCT(AK1110:AK1114*(AJ1110:AJ1114="HOL"))</f>
        <v>0</v>
      </c>
      <c r="AK1116" s="49" t="s">
        <v>135</v>
      </c>
      <c r="AL1116" s="41">
        <f>AL1115*AI$4</f>
        <v>8</v>
      </c>
      <c r="AM1116" s="47" t="s">
        <v>39</v>
      </c>
      <c r="AN1116" s="40">
        <f t="shared" ref="AN1116" si="26254">SUMPRODUCT(AO1110:AO1114*(AN1110:AN1114="PTO"))+SUMPRODUCT(AO1110:AO1114*(AN1110:AN1114="HOL"))</f>
        <v>0</v>
      </c>
      <c r="AO1116" s="49" t="s">
        <v>135</v>
      </c>
      <c r="AP1116" s="41">
        <f t="shared" ref="AP1116" si="26255">AP1115*AM$4</f>
        <v>0</v>
      </c>
      <c r="AQ1116" s="47" t="s">
        <v>39</v>
      </c>
      <c r="AR1116" s="40">
        <f t="shared" ref="AR1116" si="26256">SUMPRODUCT(AS1110:AS1114*(AR1110:AR1114="PTO"))+SUMPRODUCT(AS1110:AS1114*(AR1110:AR1114="HOL"))</f>
        <v>0</v>
      </c>
      <c r="AS1116" s="49" t="s">
        <v>135</v>
      </c>
      <c r="AT1116" s="41">
        <f t="shared" ref="AT1116" si="26257">AT1115*AQ$4</f>
        <v>0</v>
      </c>
      <c r="AU1116" s="47" t="s">
        <v>39</v>
      </c>
      <c r="AV1116" s="40">
        <f t="shared" ref="AV1116" si="26258">SUMPRODUCT(AW1110:AW1114*(AV1110:AV1114="PTO"))+SUMPRODUCT(AW1110:AW1114*(AV1110:AV1114="HOL"))</f>
        <v>0</v>
      </c>
      <c r="AW1116" s="49" t="s">
        <v>135</v>
      </c>
      <c r="AX1116" s="41">
        <f>AX1115*AU$4</f>
        <v>0</v>
      </c>
      <c r="AY1116" s="47" t="s">
        <v>39</v>
      </c>
      <c r="AZ1116" s="40">
        <f t="shared" ref="AZ1116" si="26259">SUMPRODUCT(BA1110:BA1114*(AZ1110:AZ1114="PTO"))+SUMPRODUCT(BA1110:BA1114*(AZ1110:AZ1114="HOL"))</f>
        <v>0</v>
      </c>
      <c r="BA1116" s="49" t="s">
        <v>135</v>
      </c>
      <c r="BB1116" s="41">
        <f>BB1115*AY$4</f>
        <v>0</v>
      </c>
      <c r="BC1116" s="47" t="s">
        <v>39</v>
      </c>
      <c r="BD1116" s="40">
        <f t="shared" ref="BD1116" si="26260">SUMPRODUCT(BE1110:BE1114*(BD1110:BD1114="PTO"))+SUMPRODUCT(BE1110:BE1114*(BD1110:BD1114="HOL"))</f>
        <v>0</v>
      </c>
      <c r="BE1116" s="49" t="s">
        <v>135</v>
      </c>
      <c r="BF1116" s="41">
        <f>BF1115*BC$4</f>
        <v>0</v>
      </c>
      <c r="BG1116" s="47" t="s">
        <v>39</v>
      </c>
      <c r="BH1116" s="40">
        <f t="shared" ref="BH1116" si="26261">SUMPRODUCT(BI1110:BI1114*(BH1110:BH1114="PTO"))+SUMPRODUCT(BI1110:BI1114*(BH1110:BH1114="HOL"))</f>
        <v>0</v>
      </c>
      <c r="BI1116" s="49" t="s">
        <v>135</v>
      </c>
      <c r="BJ1116" s="41">
        <f>BJ1115*BG$4</f>
        <v>0</v>
      </c>
      <c r="BK1116" s="47" t="s">
        <v>39</v>
      </c>
      <c r="BL1116" s="40">
        <f t="shared" ref="BL1116" si="26262">SUMPRODUCT(BM1110:BM1114*(BL1110:BL1114="PTO"))+SUMPRODUCT(BM1110:BM1114*(BL1110:BL1114="HOL"))</f>
        <v>0</v>
      </c>
      <c r="BM1116" s="49" t="s">
        <v>135</v>
      </c>
      <c r="BN1116" s="41">
        <f>BN1115*BK$4</f>
        <v>0</v>
      </c>
      <c r="BO1116" s="47" t="s">
        <v>39</v>
      </c>
      <c r="BP1116" s="40">
        <f t="shared" ref="BP1116" si="26263">SUMPRODUCT(BQ1110:BQ1114*(BP1110:BP1114="PTO"))+SUMPRODUCT(BQ1110:BQ1114*(BP1110:BP1114="HOL"))</f>
        <v>0</v>
      </c>
      <c r="BQ1116" s="49" t="s">
        <v>135</v>
      </c>
      <c r="BR1116" s="41">
        <f t="shared" ref="BR1116" si="26264">BR1115*BO$4</f>
        <v>0</v>
      </c>
      <c r="BS1116" s="47" t="s">
        <v>39</v>
      </c>
      <c r="BT1116" s="40">
        <f t="shared" ref="BT1116" si="26265">SUMPRODUCT(BU1110:BU1114*(BT1110:BT1114="PTO"))+SUMPRODUCT(BU1110:BU1114*(BT1110:BT1114="HOL"))</f>
        <v>0</v>
      </c>
      <c r="BU1116" s="49" t="s">
        <v>135</v>
      </c>
      <c r="BV1116" s="41">
        <f t="shared" ref="BV1116" si="26266">BV1115*BS$4</f>
        <v>0</v>
      </c>
      <c r="BW1116" s="47" t="s">
        <v>39</v>
      </c>
      <c r="BX1116" s="40">
        <f t="shared" ref="BX1116" si="26267">SUMPRODUCT(BY1110:BY1114*(BX1110:BX1114="PTO"))+SUMPRODUCT(BY1110:BY1114*(BX1110:BX1114="HOL"))</f>
        <v>0</v>
      </c>
      <c r="BY1116" s="49" t="s">
        <v>135</v>
      </c>
      <c r="BZ1116" s="41">
        <f t="shared" ref="BZ1116" si="26268">BZ1115*BW$4</f>
        <v>0</v>
      </c>
      <c r="CA1116" s="47" t="s">
        <v>39</v>
      </c>
      <c r="CB1116" s="40">
        <f t="shared" ref="CB1116" si="26269">SUMPRODUCT(CC1110:CC1114*(CB1110:CB1114="PTO"))+SUMPRODUCT(CC1110:CC1114*(CB1110:CB1114="HOL"))</f>
        <v>0</v>
      </c>
      <c r="CC1116" s="49" t="s">
        <v>135</v>
      </c>
      <c r="CD1116" s="41">
        <f t="shared" ref="CD1116" si="26270">CD1115*CA$4</f>
        <v>0</v>
      </c>
      <c r="CE1116" s="47" t="s">
        <v>39</v>
      </c>
      <c r="CF1116" s="40">
        <f t="shared" ref="CF1116" si="26271">SUMPRODUCT(CG1110:CG1114*(CF1110:CF1114="PTO"))+SUMPRODUCT(CG1110:CG1114*(CF1110:CF1114="HOL"))</f>
        <v>0</v>
      </c>
      <c r="CG1116" s="49" t="s">
        <v>135</v>
      </c>
      <c r="CH1116" s="41">
        <f t="shared" ref="CH1116" si="26272">CH1115*CE$4</f>
        <v>0</v>
      </c>
    </row>
    <row r="1117" spans="1:86" x14ac:dyDescent="0.25">
      <c r="A1117" s="70" t="s">
        <v>133</v>
      </c>
      <c r="B1117" s="71">
        <f t="shared" ref="B1117" ca="1" si="26273">D1117-B1118</f>
        <v>13.146006955836995</v>
      </c>
      <c r="C1117" s="72" t="s">
        <v>122</v>
      </c>
      <c r="D1117" s="71">
        <f>IFERROR(INDEX(Holidays[FTE], MATCH(Entry!E1117, Holidays[Date], 0)), 1)*8*INDEX(FTEguide[[1]:[12]], MATCH(Entry!E1118, FTEguide[Weekday], 0), IF(Entry!E1120&gt;0, Entry!E1120, MONTH(Entry!E1117)))</f>
        <v>61.146006955836995</v>
      </c>
      <c r="E1117" s="60">
        <f t="shared" si="25411"/>
        <v>43987</v>
      </c>
      <c r="F1117" s="50" t="s">
        <v>128</v>
      </c>
      <c r="G1117" s="34" t="s">
        <v>136</v>
      </c>
      <c r="H1117" s="35" t="s">
        <v>23</v>
      </c>
      <c r="I1117" s="42">
        <f t="shared" ref="I1117" si="26274">parseTime(G1117)-(H1122=INT(RIGHT($F1117, 1)))</f>
        <v>8</v>
      </c>
      <c r="J1117" s="43">
        <f t="shared" ref="J1117:J1121" si="26275">isClocked(H1117)</f>
        <v>1</v>
      </c>
      <c r="K1117" s="34"/>
      <c r="L1117" s="35"/>
      <c r="M1117" s="42">
        <f t="shared" ref="M1117" si="26276">parseTime(K1117)-(L1122=INT(RIGHT($F1117, 1)))</f>
        <v>0</v>
      </c>
      <c r="N1117" s="43">
        <f t="shared" ref="N1117:N1121" si="26277">isClocked(L1117)</f>
        <v>0</v>
      </c>
      <c r="O1117" s="34"/>
      <c r="P1117" s="35"/>
      <c r="Q1117" s="42">
        <f t="shared" ref="Q1117" si="26278">parseTime(O1117)-(P1122=INT(RIGHT($F1117, 1)))</f>
        <v>0</v>
      </c>
      <c r="R1117" s="43">
        <f t="shared" ref="R1117:R1121" si="26279">isClocked(P1117)</f>
        <v>0</v>
      </c>
      <c r="S1117" s="34" t="s">
        <v>227</v>
      </c>
      <c r="T1117" s="35" t="s">
        <v>23</v>
      </c>
      <c r="U1117" s="42">
        <f t="shared" ref="U1117" si="26280">parseTime(S1117)-(T1122=INT(RIGHT($F1117, 1)))</f>
        <v>8</v>
      </c>
      <c r="V1117" s="43">
        <f t="shared" ref="V1117:V1121" si="26281">isClocked(T1117)</f>
        <v>1</v>
      </c>
      <c r="W1117" s="34" t="s">
        <v>136</v>
      </c>
      <c r="X1117" s="35" t="s">
        <v>23</v>
      </c>
      <c r="Y1117" s="42">
        <f t="shared" ref="Y1117" si="26282">parseTime(W1117)-(X1122=INT(RIGHT($F1117, 1)))</f>
        <v>8</v>
      </c>
      <c r="Z1117" s="43">
        <f t="shared" ref="Z1117:Z1121" si="26283">isClocked(X1117)</f>
        <v>1</v>
      </c>
      <c r="AA1117" s="34" t="s">
        <v>136</v>
      </c>
      <c r="AB1117" s="35" t="s">
        <v>23</v>
      </c>
      <c r="AC1117" s="42">
        <f t="shared" ref="AC1117" si="26284">parseTime(AA1117)-(AB1122=INT(RIGHT($F1117, 1)))</f>
        <v>8</v>
      </c>
      <c r="AD1117" s="43">
        <f t="shared" ref="AD1117:AD1121" si="26285">isClocked(AB1117)</f>
        <v>1</v>
      </c>
      <c r="AE1117" s="34" t="s">
        <v>136</v>
      </c>
      <c r="AF1117" s="35" t="s">
        <v>25</v>
      </c>
      <c r="AG1117" s="42">
        <f t="shared" ref="AG1117" si="26286">parseTime(AE1117)-(AF1122=INT(RIGHT($F1117, 1)))</f>
        <v>8</v>
      </c>
      <c r="AH1117" s="43">
        <f t="shared" ref="AH1117:AH1121" si="26287">isClocked(AF1117)</f>
        <v>1</v>
      </c>
      <c r="AI1117" s="34" t="s">
        <v>136</v>
      </c>
      <c r="AJ1117" s="35" t="s">
        <v>23</v>
      </c>
      <c r="AK1117" s="42">
        <f>parseTime(AI1117)-(AJ1122=INT(RIGHT($F1117, 1)))</f>
        <v>8</v>
      </c>
      <c r="AL1117" s="43">
        <f t="shared" ref="AL1117:AL1121" si="26288">isClocked(AJ1117)</f>
        <v>1</v>
      </c>
      <c r="AM1117" s="34"/>
      <c r="AN1117" s="35"/>
      <c r="AO1117" s="42">
        <f t="shared" ref="AO1117" si="26289">parseTime(AM1117)-(AN1122=INT(RIGHT($F1117, 1)))</f>
        <v>0</v>
      </c>
      <c r="AP1117" s="43">
        <f t="shared" ref="AP1117:AP1121" si="26290">isClocked(AN1117)</f>
        <v>0</v>
      </c>
      <c r="AQ1117" s="34"/>
      <c r="AR1117" s="35"/>
      <c r="AS1117" s="42">
        <f t="shared" ref="AS1117" si="26291">parseTime(AQ1117)-(AR1122=INT(RIGHT($F1117, 1)))</f>
        <v>0</v>
      </c>
      <c r="AT1117" s="43">
        <f t="shared" ref="AT1117:AT1121" si="26292">isClocked(AR1117)</f>
        <v>0</v>
      </c>
      <c r="AU1117" s="34"/>
      <c r="AV1117" s="35"/>
      <c r="AW1117" s="42">
        <f>parseTime(AU1117)-(AV1122=INT(RIGHT($F1117, 1)))</f>
        <v>0</v>
      </c>
      <c r="AX1117" s="43">
        <f t="shared" ref="AX1117:AX1121" si="26293">isClocked(AV1117)</f>
        <v>0</v>
      </c>
      <c r="AY1117" s="34"/>
      <c r="AZ1117" s="35"/>
      <c r="BA1117" s="42">
        <f>parseTime(AY1117)-(AZ1122=INT(RIGHT($F1117, 1)))</f>
        <v>0</v>
      </c>
      <c r="BB1117" s="43">
        <f t="shared" ref="BB1117:BB1121" si="26294">isClocked(AZ1117)</f>
        <v>0</v>
      </c>
      <c r="BC1117" s="34"/>
      <c r="BD1117" s="35"/>
      <c r="BE1117" s="42">
        <f>parseTime(BC1117)-(BD1122=INT(RIGHT($F1117, 1)))</f>
        <v>0</v>
      </c>
      <c r="BF1117" s="43">
        <f t="shared" ref="BF1117:BF1121" si="26295">isClocked(BD1117)</f>
        <v>0</v>
      </c>
      <c r="BG1117" s="34"/>
      <c r="BH1117" s="35"/>
      <c r="BI1117" s="42">
        <f>parseTime(BG1117)-(BH1122=INT(RIGHT($F1117, 1)))</f>
        <v>0</v>
      </c>
      <c r="BJ1117" s="43">
        <f t="shared" ref="BJ1117:BJ1121" si="26296">isClocked(BH1117)</f>
        <v>0</v>
      </c>
      <c r="BK1117" s="34"/>
      <c r="BL1117" s="35"/>
      <c r="BM1117" s="42">
        <f>parseTime(BK1117)-(BL1122=INT(RIGHT($F1117, 1)))</f>
        <v>0</v>
      </c>
      <c r="BN1117" s="43">
        <f t="shared" ref="BN1117:BN1121" si="26297">isClocked(BL1117)</f>
        <v>0</v>
      </c>
      <c r="BO1117" s="34"/>
      <c r="BP1117" s="35"/>
      <c r="BQ1117" s="42">
        <f t="shared" ref="BQ1117" si="26298">parseTime(BO1117)-(BP1122=INT(RIGHT($F1117, 1)))</f>
        <v>0</v>
      </c>
      <c r="BR1117" s="43">
        <f t="shared" ref="BR1117:BR1121" si="26299">isClocked(BP1117)</f>
        <v>0</v>
      </c>
      <c r="BS1117" s="34"/>
      <c r="BT1117" s="35"/>
      <c r="BU1117" s="42">
        <f t="shared" ref="BU1117" si="26300">parseTime(BS1117)-(BT1122=INT(RIGHT($F1117, 1)))</f>
        <v>0</v>
      </c>
      <c r="BV1117" s="43">
        <f t="shared" ref="BV1117:BV1121" si="26301">isClocked(BT1117)</f>
        <v>0</v>
      </c>
      <c r="BW1117" s="34"/>
      <c r="BX1117" s="35"/>
      <c r="BY1117" s="42">
        <f t="shared" ref="BY1117" si="26302">parseTime(BW1117)-(BX1122=INT(RIGHT($F1117, 1)))</f>
        <v>0</v>
      </c>
      <c r="BZ1117" s="43">
        <f t="shared" ref="BZ1117:BZ1121" si="26303">isClocked(BX1117)</f>
        <v>0</v>
      </c>
      <c r="CA1117" s="34"/>
      <c r="CB1117" s="35"/>
      <c r="CC1117" s="42">
        <f t="shared" ref="CC1117" si="26304">parseTime(CA1117)-(CB1122=INT(RIGHT($F1117, 1)))</f>
        <v>0</v>
      </c>
      <c r="CD1117" s="43">
        <f t="shared" ref="CD1117:CD1121" si="26305">isClocked(CB1117)</f>
        <v>0</v>
      </c>
      <c r="CE1117" s="34"/>
      <c r="CF1117" s="35"/>
      <c r="CG1117" s="42">
        <f t="shared" ref="CG1117" si="26306">parseTime(CE1117)-(CF1122=INT(RIGHT($F1117, 1)))</f>
        <v>0</v>
      </c>
      <c r="CH1117" s="43">
        <f t="shared" ref="CH1117:CH1121" si="26307">isClocked(CF1117)</f>
        <v>0</v>
      </c>
    </row>
    <row r="1118" spans="1:86" x14ac:dyDescent="0.25">
      <c r="A1118" s="56" t="s">
        <v>0</v>
      </c>
      <c r="B1118" s="57">
        <f t="shared" ca="1" si="24927"/>
        <v>48</v>
      </c>
      <c r="C1118" s="14" t="s">
        <v>252</v>
      </c>
      <c r="D1118" s="14">
        <f t="shared" si="26135"/>
        <v>53.7</v>
      </c>
      <c r="E1118" s="55" t="str">
        <f t="shared" si="24928"/>
        <v>Friday</v>
      </c>
      <c r="F1118" s="51" t="s">
        <v>129</v>
      </c>
      <c r="G1118" s="36"/>
      <c r="H1118" s="37"/>
      <c r="I1118" s="44">
        <f t="shared" ref="I1118" si="26308">parseTime(G1118)-(H1122=INT(RIGHT($F1118, 1)))</f>
        <v>0</v>
      </c>
      <c r="J1118" s="45">
        <f t="shared" si="26275"/>
        <v>0</v>
      </c>
      <c r="K1118" s="36"/>
      <c r="L1118" s="37"/>
      <c r="M1118" s="44">
        <f t="shared" ref="M1118" si="26309">parseTime(K1118)-(L1122=INT(RIGHT($F1118, 1)))</f>
        <v>0</v>
      </c>
      <c r="N1118" s="45">
        <f t="shared" si="26277"/>
        <v>0</v>
      </c>
      <c r="O1118" s="36"/>
      <c r="P1118" s="37"/>
      <c r="Q1118" s="44">
        <f t="shared" ref="Q1118" si="26310">parseTime(O1118)-(P1122=INT(RIGHT($F1118, 1)))</f>
        <v>0</v>
      </c>
      <c r="R1118" s="45">
        <f t="shared" si="26279"/>
        <v>0</v>
      </c>
      <c r="S1118" s="36"/>
      <c r="T1118" s="37"/>
      <c r="U1118" s="44">
        <f t="shared" ref="U1118" si="26311">parseTime(S1118)-(T1122=INT(RIGHT($F1118, 1)))</f>
        <v>0</v>
      </c>
      <c r="V1118" s="45">
        <f t="shared" si="26281"/>
        <v>0</v>
      </c>
      <c r="W1118" s="36"/>
      <c r="X1118" s="37"/>
      <c r="Y1118" s="44">
        <f t="shared" ref="Y1118" si="26312">parseTime(W1118)-(X1122=INT(RIGHT($F1118, 1)))</f>
        <v>0</v>
      </c>
      <c r="Z1118" s="45">
        <f t="shared" si="26283"/>
        <v>0</v>
      </c>
      <c r="AA1118" s="36"/>
      <c r="AB1118" s="37"/>
      <c r="AC1118" s="44">
        <f t="shared" ref="AC1118" si="26313">parseTime(AA1118)-(AB1122=INT(RIGHT($F1118, 1)))</f>
        <v>0</v>
      </c>
      <c r="AD1118" s="45">
        <f t="shared" si="26285"/>
        <v>0</v>
      </c>
      <c r="AE1118" s="36"/>
      <c r="AF1118" s="37"/>
      <c r="AG1118" s="44">
        <f t="shared" ref="AG1118" si="26314">parseTime(AE1118)-(AF1122=INT(RIGHT($F1118, 1)))</f>
        <v>0</v>
      </c>
      <c r="AH1118" s="45">
        <f t="shared" si="26287"/>
        <v>0</v>
      </c>
      <c r="AI1118" s="36"/>
      <c r="AJ1118" s="37"/>
      <c r="AK1118" s="44">
        <f>parseTime(AI1118)-(AJ1122=INT(RIGHT($F1118, 1)))</f>
        <v>0</v>
      </c>
      <c r="AL1118" s="45">
        <f t="shared" si="26288"/>
        <v>0</v>
      </c>
      <c r="AM1118" s="36"/>
      <c r="AN1118" s="37"/>
      <c r="AO1118" s="44">
        <f t="shared" ref="AO1118" si="26315">parseTime(AM1118)-(AN1122=INT(RIGHT($F1118, 1)))</f>
        <v>0</v>
      </c>
      <c r="AP1118" s="45">
        <f t="shared" si="26290"/>
        <v>0</v>
      </c>
      <c r="AQ1118" s="36"/>
      <c r="AR1118" s="37"/>
      <c r="AS1118" s="44">
        <f t="shared" ref="AS1118" si="26316">parseTime(AQ1118)-(AR1122=INT(RIGHT($F1118, 1)))</f>
        <v>0</v>
      </c>
      <c r="AT1118" s="45">
        <f t="shared" si="26292"/>
        <v>0</v>
      </c>
      <c r="AU1118" s="36"/>
      <c r="AV1118" s="37"/>
      <c r="AW1118" s="44">
        <f>parseTime(AU1118)-(AV1122=INT(RIGHT($F1118, 1)))</f>
        <v>0</v>
      </c>
      <c r="AX1118" s="45">
        <f t="shared" si="26293"/>
        <v>0</v>
      </c>
      <c r="AY1118" s="36"/>
      <c r="AZ1118" s="37"/>
      <c r="BA1118" s="44">
        <f>parseTime(AY1118)-(AZ1122=INT(RIGHT($F1118, 1)))</f>
        <v>0</v>
      </c>
      <c r="BB1118" s="45">
        <f t="shared" si="26294"/>
        <v>0</v>
      </c>
      <c r="BC1118" s="36"/>
      <c r="BD1118" s="37"/>
      <c r="BE1118" s="44">
        <f>parseTime(BC1118)-(BD1122=INT(RIGHT($F1118, 1)))</f>
        <v>0</v>
      </c>
      <c r="BF1118" s="45">
        <f t="shared" si="26295"/>
        <v>0</v>
      </c>
      <c r="BG1118" s="36"/>
      <c r="BH1118" s="37"/>
      <c r="BI1118" s="44">
        <f>parseTime(BG1118)-(BH1122=INT(RIGHT($F1118, 1)))</f>
        <v>0</v>
      </c>
      <c r="BJ1118" s="45">
        <f t="shared" si="26296"/>
        <v>0</v>
      </c>
      <c r="BK1118" s="36"/>
      <c r="BL1118" s="37"/>
      <c r="BM1118" s="44">
        <f>parseTime(BK1118)-(BL1122=INT(RIGHT($F1118, 1)))</f>
        <v>0</v>
      </c>
      <c r="BN1118" s="45">
        <f t="shared" si="26297"/>
        <v>0</v>
      </c>
      <c r="BO1118" s="36"/>
      <c r="BP1118" s="37"/>
      <c r="BQ1118" s="44">
        <f t="shared" ref="BQ1118" si="26317">parseTime(BO1118)-(BP1122=INT(RIGHT($F1118, 1)))</f>
        <v>0</v>
      </c>
      <c r="BR1118" s="45">
        <f t="shared" si="26299"/>
        <v>0</v>
      </c>
      <c r="BS1118" s="36"/>
      <c r="BT1118" s="37"/>
      <c r="BU1118" s="44">
        <f t="shared" ref="BU1118" si="26318">parseTime(BS1118)-(BT1122=INT(RIGHT($F1118, 1)))</f>
        <v>0</v>
      </c>
      <c r="BV1118" s="45">
        <f t="shared" si="26301"/>
        <v>0</v>
      </c>
      <c r="BW1118" s="36"/>
      <c r="BX1118" s="37"/>
      <c r="BY1118" s="44">
        <f t="shared" ref="BY1118" si="26319">parseTime(BW1118)-(BX1122=INT(RIGHT($F1118, 1)))</f>
        <v>0</v>
      </c>
      <c r="BZ1118" s="45">
        <f t="shared" si="26303"/>
        <v>0</v>
      </c>
      <c r="CA1118" s="36"/>
      <c r="CB1118" s="37"/>
      <c r="CC1118" s="44">
        <f t="shared" ref="CC1118" si="26320">parseTime(CA1118)-(CB1122=INT(RIGHT($F1118, 1)))</f>
        <v>0</v>
      </c>
      <c r="CD1118" s="45">
        <f t="shared" si="26305"/>
        <v>0</v>
      </c>
      <c r="CE1118" s="36"/>
      <c r="CF1118" s="37"/>
      <c r="CG1118" s="44">
        <f t="shared" ref="CG1118" si="26321">parseTime(CE1118)-(CF1122=INT(RIGHT($F1118, 1)))</f>
        <v>0</v>
      </c>
      <c r="CH1118" s="45">
        <f t="shared" si="26307"/>
        <v>0</v>
      </c>
    </row>
    <row r="1119" spans="1:86" x14ac:dyDescent="0.25">
      <c r="A1119" s="56" t="s">
        <v>117</v>
      </c>
      <c r="B1119" s="57">
        <f t="shared" ref="B1119" ca="1" si="26322">roleHours(G1117:CH1123, "MFD")</f>
        <v>40</v>
      </c>
      <c r="C1119" s="14">
        <f t="shared" ref="C1119:C1122" ca="1" si="26323">B1119/8</f>
        <v>5</v>
      </c>
      <c r="D1119" s="14">
        <f t="shared" ref="D1119" ca="1" si="26324">B1118-D1118</f>
        <v>-5.7000000000000028</v>
      </c>
      <c r="E1119" s="20" t="s">
        <v>127</v>
      </c>
      <c r="F1119" s="51" t="s">
        <v>130</v>
      </c>
      <c r="G1119" s="36"/>
      <c r="H1119" s="37"/>
      <c r="I1119" s="44">
        <f t="shared" ref="I1119" si="26325">parseTime(G1119)-(H1122=INT(RIGHT($F1119, 1)))</f>
        <v>0</v>
      </c>
      <c r="J1119" s="45">
        <f t="shared" si="26275"/>
        <v>0</v>
      </c>
      <c r="K1119" s="36"/>
      <c r="L1119" s="37"/>
      <c r="M1119" s="44">
        <f t="shared" ref="M1119" si="26326">parseTime(K1119)-(L1122=INT(RIGHT($F1119, 1)))</f>
        <v>0</v>
      </c>
      <c r="N1119" s="45">
        <f t="shared" si="26277"/>
        <v>0</v>
      </c>
      <c r="O1119" s="36"/>
      <c r="P1119" s="37"/>
      <c r="Q1119" s="44">
        <f t="shared" ref="Q1119" si="26327">parseTime(O1119)-(P1122=INT(RIGHT($F1119, 1)))</f>
        <v>0</v>
      </c>
      <c r="R1119" s="45">
        <f t="shared" si="26279"/>
        <v>0</v>
      </c>
      <c r="S1119" s="36"/>
      <c r="T1119" s="37"/>
      <c r="U1119" s="44">
        <f t="shared" ref="U1119" si="26328">parseTime(S1119)-(T1122=INT(RIGHT($F1119, 1)))</f>
        <v>0</v>
      </c>
      <c r="V1119" s="45">
        <f t="shared" si="26281"/>
        <v>0</v>
      </c>
      <c r="W1119" s="36"/>
      <c r="X1119" s="37"/>
      <c r="Y1119" s="44">
        <f t="shared" ref="Y1119" si="26329">parseTime(W1119)-(X1122=INT(RIGHT($F1119, 1)))</f>
        <v>0</v>
      </c>
      <c r="Z1119" s="45">
        <f t="shared" si="26283"/>
        <v>0</v>
      </c>
      <c r="AA1119" s="36"/>
      <c r="AB1119" s="37"/>
      <c r="AC1119" s="44">
        <f t="shared" ref="AC1119" si="26330">parseTime(AA1119)-(AB1122=INT(RIGHT($F1119, 1)))</f>
        <v>0</v>
      </c>
      <c r="AD1119" s="45">
        <f t="shared" si="26285"/>
        <v>0</v>
      </c>
      <c r="AE1119" s="36"/>
      <c r="AF1119" s="37"/>
      <c r="AG1119" s="44">
        <f t="shared" ref="AG1119" si="26331">parseTime(AE1119)-(AF1122=INT(RIGHT($F1119, 1)))</f>
        <v>0</v>
      </c>
      <c r="AH1119" s="45">
        <f t="shared" si="26287"/>
        <v>0</v>
      </c>
      <c r="AI1119" s="36"/>
      <c r="AJ1119" s="37"/>
      <c r="AK1119" s="44">
        <f>parseTime(AI1119)-(AJ1122=INT(RIGHT($F1119, 1)))</f>
        <v>0</v>
      </c>
      <c r="AL1119" s="45">
        <f t="shared" si="26288"/>
        <v>0</v>
      </c>
      <c r="AM1119" s="36"/>
      <c r="AN1119" s="37"/>
      <c r="AO1119" s="44">
        <f t="shared" ref="AO1119" si="26332">parseTime(AM1119)-(AN1122=INT(RIGHT($F1119, 1)))</f>
        <v>0</v>
      </c>
      <c r="AP1119" s="45">
        <f t="shared" si="26290"/>
        <v>0</v>
      </c>
      <c r="AQ1119" s="36"/>
      <c r="AR1119" s="37"/>
      <c r="AS1119" s="44">
        <f t="shared" ref="AS1119" si="26333">parseTime(AQ1119)-(AR1122=INT(RIGHT($F1119, 1)))</f>
        <v>0</v>
      </c>
      <c r="AT1119" s="45">
        <f t="shared" si="26292"/>
        <v>0</v>
      </c>
      <c r="AU1119" s="36"/>
      <c r="AV1119" s="37"/>
      <c r="AW1119" s="44">
        <f>parseTime(AU1119)-(AV1122=INT(RIGHT($F1119, 1)))</f>
        <v>0</v>
      </c>
      <c r="AX1119" s="45">
        <f t="shared" si="26293"/>
        <v>0</v>
      </c>
      <c r="AY1119" s="36"/>
      <c r="AZ1119" s="37"/>
      <c r="BA1119" s="44">
        <f>parseTime(AY1119)-(AZ1122=INT(RIGHT($F1119, 1)))</f>
        <v>0</v>
      </c>
      <c r="BB1119" s="45">
        <f t="shared" si="26294"/>
        <v>0</v>
      </c>
      <c r="BC1119" s="36"/>
      <c r="BD1119" s="37"/>
      <c r="BE1119" s="44">
        <f>parseTime(BC1119)-(BD1122=INT(RIGHT($F1119, 1)))</f>
        <v>0</v>
      </c>
      <c r="BF1119" s="45">
        <f t="shared" si="26295"/>
        <v>0</v>
      </c>
      <c r="BG1119" s="36"/>
      <c r="BH1119" s="37"/>
      <c r="BI1119" s="44">
        <f>parseTime(BG1119)-(BH1122=INT(RIGHT($F1119, 1)))</f>
        <v>0</v>
      </c>
      <c r="BJ1119" s="45">
        <f t="shared" si="26296"/>
        <v>0</v>
      </c>
      <c r="BK1119" s="36"/>
      <c r="BL1119" s="37"/>
      <c r="BM1119" s="44">
        <f>parseTime(BK1119)-(BL1122=INT(RIGHT($F1119, 1)))</f>
        <v>0</v>
      </c>
      <c r="BN1119" s="45">
        <f t="shared" si="26297"/>
        <v>0</v>
      </c>
      <c r="BO1119" s="36"/>
      <c r="BP1119" s="37"/>
      <c r="BQ1119" s="44">
        <f t="shared" ref="BQ1119" si="26334">parseTime(BO1119)-(BP1122=INT(RIGHT($F1119, 1)))</f>
        <v>0</v>
      </c>
      <c r="BR1119" s="45">
        <f t="shared" si="26299"/>
        <v>0</v>
      </c>
      <c r="BS1119" s="36"/>
      <c r="BT1119" s="37"/>
      <c r="BU1119" s="44">
        <f t="shared" ref="BU1119" si="26335">parseTime(BS1119)-(BT1122=INT(RIGHT($F1119, 1)))</f>
        <v>0</v>
      </c>
      <c r="BV1119" s="45">
        <f t="shared" si="26301"/>
        <v>0</v>
      </c>
      <c r="BW1119" s="36"/>
      <c r="BX1119" s="37"/>
      <c r="BY1119" s="44">
        <f t="shared" ref="BY1119" si="26336">parseTime(BW1119)-(BX1122=INT(RIGHT($F1119, 1)))</f>
        <v>0</v>
      </c>
      <c r="BZ1119" s="45">
        <f t="shared" si="26303"/>
        <v>0</v>
      </c>
      <c r="CA1119" s="36"/>
      <c r="CB1119" s="37"/>
      <c r="CC1119" s="44">
        <f t="shared" ref="CC1119" si="26337">parseTime(CA1119)-(CB1122=INT(RIGHT($F1119, 1)))</f>
        <v>0</v>
      </c>
      <c r="CD1119" s="45">
        <f t="shared" si="26305"/>
        <v>0</v>
      </c>
      <c r="CE1119" s="36"/>
      <c r="CF1119" s="37"/>
      <c r="CG1119" s="44">
        <f t="shared" ref="CG1119" si="26338">parseTime(CE1119)-(CF1122=INT(RIGHT($F1119, 1)))</f>
        <v>0</v>
      </c>
      <c r="CH1119" s="45">
        <f t="shared" si="26307"/>
        <v>0</v>
      </c>
    </row>
    <row r="1120" spans="1:86" x14ac:dyDescent="0.25">
      <c r="A1120" s="56"/>
      <c r="B1120" s="57"/>
      <c r="C1120" s="14">
        <f t="shared" si="26323"/>
        <v>0</v>
      </c>
      <c r="D1120" s="14" t="s">
        <v>259</v>
      </c>
      <c r="E1120" s="20">
        <v>4.25</v>
      </c>
      <c r="F1120" s="51" t="s">
        <v>131</v>
      </c>
      <c r="G1120" s="36"/>
      <c r="H1120" s="37"/>
      <c r="I1120" s="44">
        <f t="shared" ref="I1120" si="26339">parseTime(G1120)-(H1122=INT(RIGHT($F1120, 1)))</f>
        <v>0</v>
      </c>
      <c r="J1120" s="45">
        <f t="shared" si="26275"/>
        <v>0</v>
      </c>
      <c r="K1120" s="36"/>
      <c r="L1120" s="37"/>
      <c r="M1120" s="44">
        <f t="shared" ref="M1120" si="26340">parseTime(K1120)-(L1122=INT(RIGHT($F1120, 1)))</f>
        <v>0</v>
      </c>
      <c r="N1120" s="45">
        <f t="shared" si="26277"/>
        <v>0</v>
      </c>
      <c r="O1120" s="36"/>
      <c r="P1120" s="37"/>
      <c r="Q1120" s="44">
        <f t="shared" ref="Q1120" si="26341">parseTime(O1120)-(P1122=INT(RIGHT($F1120, 1)))</f>
        <v>0</v>
      </c>
      <c r="R1120" s="45">
        <f t="shared" si="26279"/>
        <v>0</v>
      </c>
      <c r="S1120" s="36"/>
      <c r="T1120" s="37"/>
      <c r="U1120" s="44">
        <f t="shared" ref="U1120" si="26342">parseTime(S1120)-(T1122=INT(RIGHT($F1120, 1)))</f>
        <v>0</v>
      </c>
      <c r="V1120" s="45">
        <f t="shared" si="26281"/>
        <v>0</v>
      </c>
      <c r="W1120" s="36"/>
      <c r="X1120" s="37"/>
      <c r="Y1120" s="44">
        <f t="shared" ref="Y1120" si="26343">parseTime(W1120)-(X1122=INT(RIGHT($F1120, 1)))</f>
        <v>0</v>
      </c>
      <c r="Z1120" s="45">
        <f t="shared" si="26283"/>
        <v>0</v>
      </c>
      <c r="AA1120" s="36"/>
      <c r="AB1120" s="37"/>
      <c r="AC1120" s="44">
        <f t="shared" ref="AC1120" si="26344">parseTime(AA1120)-(AB1122=INT(RIGHT($F1120, 1)))</f>
        <v>0</v>
      </c>
      <c r="AD1120" s="45">
        <f t="shared" si="26285"/>
        <v>0</v>
      </c>
      <c r="AE1120" s="36"/>
      <c r="AF1120" s="37"/>
      <c r="AG1120" s="44">
        <f t="shared" ref="AG1120" si="26345">parseTime(AE1120)-(AF1122=INT(RIGHT($F1120, 1)))</f>
        <v>0</v>
      </c>
      <c r="AH1120" s="45">
        <f t="shared" si="26287"/>
        <v>0</v>
      </c>
      <c r="AI1120" s="36"/>
      <c r="AJ1120" s="37"/>
      <c r="AK1120" s="44">
        <f>parseTime(AI1120)-(AJ1122=INT(RIGHT($F1120, 1)))</f>
        <v>0</v>
      </c>
      <c r="AL1120" s="45">
        <f t="shared" si="26288"/>
        <v>0</v>
      </c>
      <c r="AM1120" s="36"/>
      <c r="AN1120" s="37"/>
      <c r="AO1120" s="44">
        <f t="shared" ref="AO1120" si="26346">parseTime(AM1120)-(AN1122=INT(RIGHT($F1120, 1)))</f>
        <v>0</v>
      </c>
      <c r="AP1120" s="45">
        <f t="shared" si="26290"/>
        <v>0</v>
      </c>
      <c r="AQ1120" s="36"/>
      <c r="AR1120" s="37"/>
      <c r="AS1120" s="44">
        <f t="shared" ref="AS1120" si="26347">parseTime(AQ1120)-(AR1122=INT(RIGHT($F1120, 1)))</f>
        <v>0</v>
      </c>
      <c r="AT1120" s="45">
        <f t="shared" si="26292"/>
        <v>0</v>
      </c>
      <c r="AU1120" s="36"/>
      <c r="AV1120" s="37"/>
      <c r="AW1120" s="44">
        <f>parseTime(AU1120)-(AV1122=INT(RIGHT($F1120, 1)))</f>
        <v>0</v>
      </c>
      <c r="AX1120" s="45">
        <f t="shared" si="26293"/>
        <v>0</v>
      </c>
      <c r="AY1120" s="36"/>
      <c r="AZ1120" s="37"/>
      <c r="BA1120" s="44">
        <f>parseTime(AY1120)-(AZ1122=INT(RIGHT($F1120, 1)))</f>
        <v>0</v>
      </c>
      <c r="BB1120" s="45">
        <f t="shared" si="26294"/>
        <v>0</v>
      </c>
      <c r="BC1120" s="36"/>
      <c r="BD1120" s="37"/>
      <c r="BE1120" s="44">
        <f>parseTime(BC1120)-(BD1122=INT(RIGHT($F1120, 1)))</f>
        <v>0</v>
      </c>
      <c r="BF1120" s="45">
        <f t="shared" si="26295"/>
        <v>0</v>
      </c>
      <c r="BG1120" s="36"/>
      <c r="BH1120" s="37"/>
      <c r="BI1120" s="44">
        <f>parseTime(BG1120)-(BH1122=INT(RIGHT($F1120, 1)))</f>
        <v>0</v>
      </c>
      <c r="BJ1120" s="45">
        <f t="shared" si="26296"/>
        <v>0</v>
      </c>
      <c r="BK1120" s="36"/>
      <c r="BL1120" s="37"/>
      <c r="BM1120" s="44">
        <f>parseTime(BK1120)-(BL1122=INT(RIGHT($F1120, 1)))</f>
        <v>0</v>
      </c>
      <c r="BN1120" s="45">
        <f t="shared" si="26297"/>
        <v>0</v>
      </c>
      <c r="BO1120" s="36"/>
      <c r="BP1120" s="37"/>
      <c r="BQ1120" s="44">
        <f t="shared" ref="BQ1120" si="26348">parseTime(BO1120)-(BP1122=INT(RIGHT($F1120, 1)))</f>
        <v>0</v>
      </c>
      <c r="BR1120" s="45">
        <f t="shared" si="26299"/>
        <v>0</v>
      </c>
      <c r="BS1120" s="36"/>
      <c r="BT1120" s="37"/>
      <c r="BU1120" s="44">
        <f t="shared" ref="BU1120" si="26349">parseTime(BS1120)-(BT1122=INT(RIGHT($F1120, 1)))</f>
        <v>0</v>
      </c>
      <c r="BV1120" s="45">
        <f t="shared" si="26301"/>
        <v>0</v>
      </c>
      <c r="BW1120" s="36"/>
      <c r="BX1120" s="37"/>
      <c r="BY1120" s="44">
        <f t="shared" ref="BY1120" si="26350">parseTime(BW1120)-(BX1122=INT(RIGHT($F1120, 1)))</f>
        <v>0</v>
      </c>
      <c r="BZ1120" s="45">
        <f t="shared" si="26303"/>
        <v>0</v>
      </c>
      <c r="CA1120" s="36"/>
      <c r="CB1120" s="37"/>
      <c r="CC1120" s="44">
        <f t="shared" ref="CC1120" si="26351">parseTime(CA1120)-(CB1122=INT(RIGHT($F1120, 1)))</f>
        <v>0</v>
      </c>
      <c r="CD1120" s="45">
        <f t="shared" si="26305"/>
        <v>0</v>
      </c>
      <c r="CE1120" s="36"/>
      <c r="CF1120" s="37"/>
      <c r="CG1120" s="44">
        <f t="shared" ref="CG1120" si="26352">parseTime(CE1120)-(CF1122=INT(RIGHT($F1120, 1)))</f>
        <v>0</v>
      </c>
      <c r="CH1120" s="45">
        <f t="shared" si="26307"/>
        <v>0</v>
      </c>
    </row>
    <row r="1121" spans="1:86" x14ac:dyDescent="0.25">
      <c r="A1121" s="56" t="s">
        <v>119</v>
      </c>
      <c r="B1121" s="57">
        <f t="shared" ref="B1121" ca="1" si="26353">roleHours(G1117:CH1123, "MCC")</f>
        <v>8</v>
      </c>
      <c r="C1121" s="14">
        <f t="shared" ca="1" si="26323"/>
        <v>1</v>
      </c>
      <c r="D1121" s="14" t="s">
        <v>260</v>
      </c>
      <c r="E1121" s="20">
        <v>4.6500000000000004</v>
      </c>
      <c r="F1121" s="51" t="s">
        <v>132</v>
      </c>
      <c r="G1121" s="36"/>
      <c r="H1121" s="37"/>
      <c r="I1121" s="44">
        <f t="shared" ref="I1121" si="26354">parseTime(G1121)-(H1122=INT(RIGHT($F1121, 1)))</f>
        <v>0</v>
      </c>
      <c r="J1121" s="45">
        <f t="shared" si="26275"/>
        <v>0</v>
      </c>
      <c r="K1121" s="36"/>
      <c r="L1121" s="37"/>
      <c r="M1121" s="44">
        <f t="shared" ref="M1121" si="26355">parseTime(K1121)-(L1122=INT(RIGHT($F1121, 1)))</f>
        <v>0</v>
      </c>
      <c r="N1121" s="45">
        <f t="shared" si="26277"/>
        <v>0</v>
      </c>
      <c r="O1121" s="36"/>
      <c r="P1121" s="37"/>
      <c r="Q1121" s="44">
        <f t="shared" ref="Q1121" si="26356">parseTime(O1121)-(P1122=INT(RIGHT($F1121, 1)))</f>
        <v>0</v>
      </c>
      <c r="R1121" s="45">
        <f t="shared" si="26279"/>
        <v>0</v>
      </c>
      <c r="S1121" s="36"/>
      <c r="T1121" s="37"/>
      <c r="U1121" s="44">
        <f t="shared" ref="U1121" si="26357">parseTime(S1121)-(T1122=INT(RIGHT($F1121, 1)))</f>
        <v>0</v>
      </c>
      <c r="V1121" s="45">
        <f t="shared" si="26281"/>
        <v>0</v>
      </c>
      <c r="W1121" s="36"/>
      <c r="X1121" s="37"/>
      <c r="Y1121" s="44">
        <f t="shared" ref="Y1121" si="26358">parseTime(W1121)-(X1122=INT(RIGHT($F1121, 1)))</f>
        <v>0</v>
      </c>
      <c r="Z1121" s="45">
        <f t="shared" si="26283"/>
        <v>0</v>
      </c>
      <c r="AA1121" s="36"/>
      <c r="AB1121" s="37"/>
      <c r="AC1121" s="44">
        <f t="shared" ref="AC1121" si="26359">parseTime(AA1121)-(AB1122=INT(RIGHT($F1121, 1)))</f>
        <v>0</v>
      </c>
      <c r="AD1121" s="45">
        <f t="shared" si="26285"/>
        <v>0</v>
      </c>
      <c r="AE1121" s="36"/>
      <c r="AF1121" s="37"/>
      <c r="AG1121" s="44">
        <f t="shared" ref="AG1121" si="26360">parseTime(AE1121)-(AF1122=INT(RIGHT($F1121, 1)))</f>
        <v>0</v>
      </c>
      <c r="AH1121" s="45">
        <f t="shared" si="26287"/>
        <v>0</v>
      </c>
      <c r="AI1121" s="36"/>
      <c r="AJ1121" s="37"/>
      <c r="AK1121" s="44">
        <f>parseTime(AI1121)-(AJ1122=INT(RIGHT($F1121, 1)))</f>
        <v>0</v>
      </c>
      <c r="AL1121" s="45">
        <f t="shared" si="26288"/>
        <v>0</v>
      </c>
      <c r="AM1121" s="36"/>
      <c r="AN1121" s="37"/>
      <c r="AO1121" s="44">
        <f t="shared" ref="AO1121" si="26361">parseTime(AM1121)-(AN1122=INT(RIGHT($F1121, 1)))</f>
        <v>0</v>
      </c>
      <c r="AP1121" s="45">
        <f t="shared" si="26290"/>
        <v>0</v>
      </c>
      <c r="AQ1121" s="36"/>
      <c r="AR1121" s="37"/>
      <c r="AS1121" s="44">
        <f t="shared" ref="AS1121" si="26362">parseTime(AQ1121)-(AR1122=INT(RIGHT($F1121, 1)))</f>
        <v>0</v>
      </c>
      <c r="AT1121" s="45">
        <f t="shared" si="26292"/>
        <v>0</v>
      </c>
      <c r="AU1121" s="36"/>
      <c r="AV1121" s="37"/>
      <c r="AW1121" s="44">
        <f>parseTime(AU1121)-(AV1122=INT(RIGHT($F1121, 1)))</f>
        <v>0</v>
      </c>
      <c r="AX1121" s="45">
        <f t="shared" si="26293"/>
        <v>0</v>
      </c>
      <c r="AY1121" s="36"/>
      <c r="AZ1121" s="37"/>
      <c r="BA1121" s="44">
        <f>parseTime(AY1121)-(AZ1122=INT(RIGHT($F1121, 1)))</f>
        <v>0</v>
      </c>
      <c r="BB1121" s="45">
        <f t="shared" si="26294"/>
        <v>0</v>
      </c>
      <c r="BC1121" s="36"/>
      <c r="BD1121" s="37"/>
      <c r="BE1121" s="44">
        <f>parseTime(BC1121)-(BD1122=INT(RIGHT($F1121, 1)))</f>
        <v>0</v>
      </c>
      <c r="BF1121" s="45">
        <f t="shared" si="26295"/>
        <v>0</v>
      </c>
      <c r="BG1121" s="36"/>
      <c r="BH1121" s="37"/>
      <c r="BI1121" s="44">
        <f>parseTime(BG1121)-(BH1122=INT(RIGHT($F1121, 1)))</f>
        <v>0</v>
      </c>
      <c r="BJ1121" s="45">
        <f t="shared" si="26296"/>
        <v>0</v>
      </c>
      <c r="BK1121" s="36"/>
      <c r="BL1121" s="37"/>
      <c r="BM1121" s="44">
        <f>parseTime(BK1121)-(BL1122=INT(RIGHT($F1121, 1)))</f>
        <v>0</v>
      </c>
      <c r="BN1121" s="45">
        <f t="shared" si="26297"/>
        <v>0</v>
      </c>
      <c r="BO1121" s="36"/>
      <c r="BP1121" s="37"/>
      <c r="BQ1121" s="44">
        <f t="shared" ref="BQ1121" si="26363">parseTime(BO1121)-(BP1122=INT(RIGHT($F1121, 1)))</f>
        <v>0</v>
      </c>
      <c r="BR1121" s="45">
        <f t="shared" si="26299"/>
        <v>0</v>
      </c>
      <c r="BS1121" s="36"/>
      <c r="BT1121" s="37"/>
      <c r="BU1121" s="44">
        <f t="shared" ref="BU1121" si="26364">parseTime(BS1121)-(BT1122=INT(RIGHT($F1121, 1)))</f>
        <v>0</v>
      </c>
      <c r="BV1121" s="45">
        <f t="shared" si="26301"/>
        <v>0</v>
      </c>
      <c r="BW1121" s="36"/>
      <c r="BX1121" s="37"/>
      <c r="BY1121" s="44">
        <f t="shared" ref="BY1121" si="26365">parseTime(BW1121)-(BX1122=INT(RIGHT($F1121, 1)))</f>
        <v>0</v>
      </c>
      <c r="BZ1121" s="45">
        <f t="shared" si="26303"/>
        <v>0</v>
      </c>
      <c r="CA1121" s="36"/>
      <c r="CB1121" s="37"/>
      <c r="CC1121" s="44">
        <f t="shared" ref="CC1121" si="26366">parseTime(CA1121)-(CB1122=INT(RIGHT($F1121, 1)))</f>
        <v>0</v>
      </c>
      <c r="CD1121" s="45">
        <f t="shared" si="26305"/>
        <v>0</v>
      </c>
      <c r="CE1121" s="36"/>
      <c r="CF1121" s="37"/>
      <c r="CG1121" s="44">
        <f t="shared" ref="CG1121" si="26367">parseTime(CE1121)-(CF1122=INT(RIGHT($F1121, 1)))</f>
        <v>0</v>
      </c>
      <c r="CH1121" s="45">
        <f t="shared" si="26307"/>
        <v>0</v>
      </c>
    </row>
    <row r="1122" spans="1:86" x14ac:dyDescent="0.25">
      <c r="A1122" s="56"/>
      <c r="B1122" s="57"/>
      <c r="C1122" s="14">
        <f t="shared" si="26323"/>
        <v>0</v>
      </c>
      <c r="D1122" s="14"/>
      <c r="E1122" s="20">
        <f t="shared" ref="E1122" si="26368">((7.5/2)-0.5+E1121)*8</f>
        <v>63.2</v>
      </c>
      <c r="F1122" s="51"/>
      <c r="G1122" s="46" t="s">
        <v>134</v>
      </c>
      <c r="H1122" s="38">
        <f t="shared" ref="H1122" si="26369">lunchAdjust(G1117:H1121)</f>
        <v>1</v>
      </c>
      <c r="I1122" s="48" t="s">
        <v>0</v>
      </c>
      <c r="J1122" s="39">
        <f t="shared" ref="J1122" si="26370">SUMPRODUCT(I1117:I1121*J1117:J1121)</f>
        <v>8</v>
      </c>
      <c r="K1122" s="46" t="s">
        <v>134</v>
      </c>
      <c r="L1122" s="38">
        <f t="shared" ref="L1122" si="26371">lunchAdjust(K1117:L1121)</f>
        <v>0</v>
      </c>
      <c r="M1122" s="48" t="s">
        <v>0</v>
      </c>
      <c r="N1122" s="39">
        <f t="shared" ref="N1122" si="26372">SUMPRODUCT(M1117:M1121*N1117:N1121)</f>
        <v>0</v>
      </c>
      <c r="O1122" s="46" t="s">
        <v>134</v>
      </c>
      <c r="P1122" s="38">
        <f t="shared" ref="P1122" si="26373">lunchAdjust(O1117:P1121)</f>
        <v>0</v>
      </c>
      <c r="Q1122" s="48" t="s">
        <v>0</v>
      </c>
      <c r="R1122" s="39">
        <f t="shared" ref="R1122" si="26374">SUMPRODUCT(Q1117:Q1121*R1117:R1121)</f>
        <v>0</v>
      </c>
      <c r="S1122" s="46" t="s">
        <v>134</v>
      </c>
      <c r="T1122" s="38">
        <f t="shared" ref="T1122" si="26375">lunchAdjust(S1117:T1121)</f>
        <v>1</v>
      </c>
      <c r="U1122" s="48" t="s">
        <v>0</v>
      </c>
      <c r="V1122" s="39">
        <f t="shared" ref="V1122" si="26376">SUMPRODUCT(U1117:U1121*V1117:V1121)</f>
        <v>8</v>
      </c>
      <c r="W1122" s="46" t="s">
        <v>134</v>
      </c>
      <c r="X1122" s="38">
        <f t="shared" ref="X1122" si="26377">lunchAdjust(W1117:X1121)</f>
        <v>1</v>
      </c>
      <c r="Y1122" s="48" t="s">
        <v>0</v>
      </c>
      <c r="Z1122" s="39">
        <f t="shared" ref="Z1122" si="26378">SUMPRODUCT(Y1117:Y1121*Z1117:Z1121)</f>
        <v>8</v>
      </c>
      <c r="AA1122" s="46" t="s">
        <v>134</v>
      </c>
      <c r="AB1122" s="38">
        <f t="shared" ref="AB1122" si="26379">lunchAdjust(AA1117:AB1121)</f>
        <v>1</v>
      </c>
      <c r="AC1122" s="48" t="s">
        <v>0</v>
      </c>
      <c r="AD1122" s="39">
        <f t="shared" ref="AD1122" si="26380">SUMPRODUCT(AC1117:AC1121*AD1117:AD1121)</f>
        <v>8</v>
      </c>
      <c r="AE1122" s="46" t="s">
        <v>134</v>
      </c>
      <c r="AF1122" s="38">
        <f t="shared" ref="AF1122" si="26381">lunchAdjust(AE1117:AF1121)</f>
        <v>1</v>
      </c>
      <c r="AG1122" s="48" t="s">
        <v>0</v>
      </c>
      <c r="AH1122" s="39">
        <f t="shared" ref="AH1122" si="26382">SUMPRODUCT(AG1117:AG1121*AH1117:AH1121)</f>
        <v>8</v>
      </c>
      <c r="AI1122" s="46" t="s">
        <v>134</v>
      </c>
      <c r="AJ1122" s="38">
        <f t="shared" ref="AJ1122" si="26383">lunchAdjust(AI1117:AJ1121)</f>
        <v>1</v>
      </c>
      <c r="AK1122" s="48" t="s">
        <v>0</v>
      </c>
      <c r="AL1122" s="39">
        <f t="shared" ref="AL1122" si="26384">SUMPRODUCT(AK1117:AK1121*AL1117:AL1121)</f>
        <v>8</v>
      </c>
      <c r="AM1122" s="46" t="s">
        <v>134</v>
      </c>
      <c r="AN1122" s="38">
        <f t="shared" ref="AN1122" si="26385">lunchAdjust(AM1117:AN1121)</f>
        <v>0</v>
      </c>
      <c r="AO1122" s="48" t="s">
        <v>0</v>
      </c>
      <c r="AP1122" s="39">
        <f t="shared" ref="AP1122" si="26386">SUMPRODUCT(AO1117:AO1121*AP1117:AP1121)</f>
        <v>0</v>
      </c>
      <c r="AQ1122" s="46" t="s">
        <v>134</v>
      </c>
      <c r="AR1122" s="38">
        <f t="shared" ref="AR1122" si="26387">lunchAdjust(AQ1117:AR1121)</f>
        <v>0</v>
      </c>
      <c r="AS1122" s="48" t="s">
        <v>0</v>
      </c>
      <c r="AT1122" s="39">
        <f t="shared" ref="AT1122" si="26388">SUMPRODUCT(AS1117:AS1121*AT1117:AT1121)</f>
        <v>0</v>
      </c>
      <c r="AU1122" s="46" t="s">
        <v>134</v>
      </c>
      <c r="AV1122" s="38">
        <f t="shared" ref="AV1122" si="26389">lunchAdjust(AU1117:AV1121)</f>
        <v>0</v>
      </c>
      <c r="AW1122" s="48" t="s">
        <v>0</v>
      </c>
      <c r="AX1122" s="39">
        <f t="shared" ref="AX1122" si="26390">SUMPRODUCT(AW1117:AW1121*AX1117:AX1121)</f>
        <v>0</v>
      </c>
      <c r="AY1122" s="46" t="s">
        <v>134</v>
      </c>
      <c r="AZ1122" s="38">
        <f t="shared" ref="AZ1122" si="26391">lunchAdjust(AY1117:AZ1121)</f>
        <v>0</v>
      </c>
      <c r="BA1122" s="48" t="s">
        <v>0</v>
      </c>
      <c r="BB1122" s="39">
        <f t="shared" ref="BB1122" si="26392">SUMPRODUCT(BA1117:BA1121*BB1117:BB1121)</f>
        <v>0</v>
      </c>
      <c r="BC1122" s="46" t="s">
        <v>134</v>
      </c>
      <c r="BD1122" s="38">
        <f t="shared" ref="BD1122" si="26393">lunchAdjust(BC1117:BD1121)</f>
        <v>0</v>
      </c>
      <c r="BE1122" s="48" t="s">
        <v>0</v>
      </c>
      <c r="BF1122" s="39">
        <f t="shared" ref="BF1122" si="26394">SUMPRODUCT(BE1117:BE1121*BF1117:BF1121)</f>
        <v>0</v>
      </c>
      <c r="BG1122" s="46" t="s">
        <v>134</v>
      </c>
      <c r="BH1122" s="38">
        <f t="shared" ref="BH1122" si="26395">lunchAdjust(BG1117:BH1121)</f>
        <v>0</v>
      </c>
      <c r="BI1122" s="48" t="s">
        <v>0</v>
      </c>
      <c r="BJ1122" s="39">
        <f t="shared" ref="BJ1122" si="26396">SUMPRODUCT(BI1117:BI1121*BJ1117:BJ1121)</f>
        <v>0</v>
      </c>
      <c r="BK1122" s="46" t="s">
        <v>134</v>
      </c>
      <c r="BL1122" s="38">
        <f t="shared" ref="BL1122" si="26397">lunchAdjust(BK1117:BL1121)</f>
        <v>0</v>
      </c>
      <c r="BM1122" s="48" t="s">
        <v>0</v>
      </c>
      <c r="BN1122" s="39">
        <f t="shared" ref="BN1122" si="26398">SUMPRODUCT(BM1117:BM1121*BN1117:BN1121)</f>
        <v>0</v>
      </c>
      <c r="BO1122" s="46" t="s">
        <v>134</v>
      </c>
      <c r="BP1122" s="38">
        <f t="shared" ref="BP1122" si="26399">lunchAdjust(BO1117:BP1121)</f>
        <v>0</v>
      </c>
      <c r="BQ1122" s="48" t="s">
        <v>0</v>
      </c>
      <c r="BR1122" s="39">
        <f t="shared" ref="BR1122" si="26400">SUMPRODUCT(BQ1117:BQ1121*BR1117:BR1121)</f>
        <v>0</v>
      </c>
      <c r="BS1122" s="46" t="s">
        <v>134</v>
      </c>
      <c r="BT1122" s="38">
        <f t="shared" ref="BT1122" si="26401">lunchAdjust(BS1117:BT1121)</f>
        <v>0</v>
      </c>
      <c r="BU1122" s="48" t="s">
        <v>0</v>
      </c>
      <c r="BV1122" s="39">
        <f t="shared" ref="BV1122" si="26402">SUMPRODUCT(BU1117:BU1121*BV1117:BV1121)</f>
        <v>0</v>
      </c>
      <c r="BW1122" s="46" t="s">
        <v>134</v>
      </c>
      <c r="BX1122" s="38">
        <f t="shared" ref="BX1122" si="26403">lunchAdjust(BW1117:BX1121)</f>
        <v>0</v>
      </c>
      <c r="BY1122" s="48" t="s">
        <v>0</v>
      </c>
      <c r="BZ1122" s="39">
        <f t="shared" ref="BZ1122" si="26404">SUMPRODUCT(BY1117:BY1121*BZ1117:BZ1121)</f>
        <v>0</v>
      </c>
      <c r="CA1122" s="46" t="s">
        <v>134</v>
      </c>
      <c r="CB1122" s="38">
        <f t="shared" ref="CB1122" si="26405">lunchAdjust(CA1117:CB1121)</f>
        <v>0</v>
      </c>
      <c r="CC1122" s="48" t="s">
        <v>0</v>
      </c>
      <c r="CD1122" s="39">
        <f t="shared" ref="CD1122" si="26406">SUMPRODUCT(CC1117:CC1121*CD1117:CD1121)</f>
        <v>0</v>
      </c>
      <c r="CE1122" s="46" t="s">
        <v>134</v>
      </c>
      <c r="CF1122" s="38">
        <f t="shared" ref="CF1122" si="26407">lunchAdjust(CE1117:CF1121)</f>
        <v>0</v>
      </c>
      <c r="CG1122" s="48" t="s">
        <v>0</v>
      </c>
      <c r="CH1122" s="39">
        <f t="shared" ref="CH1122" si="26408">SUMPRODUCT(CG1117:CG1121*CH1117:CH1121)</f>
        <v>0</v>
      </c>
    </row>
    <row r="1123" spans="1:86" ht="15.75" thickBot="1" x14ac:dyDescent="0.3">
      <c r="A1123" s="58" t="s">
        <v>121</v>
      </c>
      <c r="B1123" s="59">
        <f t="shared" ref="B1123" ca="1" si="26409">roleHours(G1117:CH1123, "OUT")</f>
        <v>0</v>
      </c>
      <c r="C1123" s="54" t="s">
        <v>137</v>
      </c>
      <c r="D1123" s="22">
        <f t="shared" ref="D1123" ca="1" si="26410">roleHours(G1117:CH1123, "PTO")</f>
        <v>0</v>
      </c>
      <c r="E1123" s="23">
        <f t="shared" ref="E1123" ca="1" si="26411">E1122-B1118</f>
        <v>15.200000000000003</v>
      </c>
      <c r="F1123" s="52"/>
      <c r="G1123" s="47" t="s">
        <v>39</v>
      </c>
      <c r="H1123" s="40">
        <f t="shared" si="25894"/>
        <v>0</v>
      </c>
      <c r="I1123" s="49" t="s">
        <v>135</v>
      </c>
      <c r="J1123" s="41">
        <f t="shared" ref="J1123" si="26412">J1122*G$4</f>
        <v>0</v>
      </c>
      <c r="K1123" s="47" t="s">
        <v>39</v>
      </c>
      <c r="L1123" s="40">
        <f t="shared" ref="L1123" si="26413">SUMPRODUCT(M1117:M1121*(L1117:L1121="PTO"))+SUMPRODUCT(M1117:M1121*(L1117:L1121="HOL"))</f>
        <v>0</v>
      </c>
      <c r="M1123" s="49" t="s">
        <v>135</v>
      </c>
      <c r="N1123" s="41">
        <f t="shared" ref="N1123" si="26414">N1122*K$4</f>
        <v>0</v>
      </c>
      <c r="O1123" s="47" t="s">
        <v>39</v>
      </c>
      <c r="P1123" s="40">
        <f t="shared" ref="P1123" si="26415">SUMPRODUCT(Q1117:Q1121*(P1117:P1121="PTO"))+SUMPRODUCT(Q1117:Q1121*(P1117:P1121="HOL"))</f>
        <v>0</v>
      </c>
      <c r="Q1123" s="49" t="s">
        <v>135</v>
      </c>
      <c r="R1123" s="41">
        <f t="shared" ref="R1123" si="26416">R1122*O$4</f>
        <v>0</v>
      </c>
      <c r="S1123" s="47" t="s">
        <v>39</v>
      </c>
      <c r="T1123" s="40">
        <f t="shared" ref="T1123" si="26417">SUMPRODUCT(U1117:U1121*(T1117:T1121="PTO"))+SUMPRODUCT(U1117:U1121*(T1117:T1121="HOL"))</f>
        <v>0</v>
      </c>
      <c r="U1123" s="49" t="s">
        <v>135</v>
      </c>
      <c r="V1123" s="41">
        <f t="shared" ref="V1123" si="26418">V1122*S$4</f>
        <v>0</v>
      </c>
      <c r="W1123" s="47" t="s">
        <v>39</v>
      </c>
      <c r="X1123" s="40">
        <f t="shared" ref="X1123" si="26419">SUMPRODUCT(Y1117:Y1121*(X1117:X1121="PTO"))+SUMPRODUCT(Y1117:Y1121*(X1117:X1121="HOL"))</f>
        <v>0</v>
      </c>
      <c r="Y1123" s="49" t="s">
        <v>135</v>
      </c>
      <c r="Z1123" s="41">
        <f t="shared" ref="Z1123" si="26420">Z1122*W$4</f>
        <v>8</v>
      </c>
      <c r="AA1123" s="47" t="s">
        <v>39</v>
      </c>
      <c r="AB1123" s="40">
        <f t="shared" ref="AB1123" si="26421">SUMPRODUCT(AC1117:AC1121*(AB1117:AB1121="PTO"))+SUMPRODUCT(AC1117:AC1121*(AB1117:AB1121="HOL"))</f>
        <v>0</v>
      </c>
      <c r="AC1123" s="49" t="s">
        <v>135</v>
      </c>
      <c r="AD1123" s="41">
        <f t="shared" ref="AD1123" si="26422">AD1122*AA$4</f>
        <v>8</v>
      </c>
      <c r="AE1123" s="47" t="s">
        <v>39</v>
      </c>
      <c r="AF1123" s="40">
        <f t="shared" ref="AF1123" si="26423">SUMPRODUCT(AG1117:AG1121*(AF1117:AF1121="PTO"))+SUMPRODUCT(AG1117:AG1121*(AF1117:AF1121="HOL"))</f>
        <v>0</v>
      </c>
      <c r="AG1123" s="49" t="s">
        <v>135</v>
      </c>
      <c r="AH1123" s="41">
        <f t="shared" ref="AH1123" si="26424">AH1122*AE$4</f>
        <v>8</v>
      </c>
      <c r="AI1123" s="47" t="s">
        <v>39</v>
      </c>
      <c r="AJ1123" s="40">
        <f t="shared" ref="AJ1123" si="26425">SUMPRODUCT(AK1117:AK1121*(AJ1117:AJ1121="PTO"))+SUMPRODUCT(AK1117:AK1121*(AJ1117:AJ1121="HOL"))</f>
        <v>0</v>
      </c>
      <c r="AK1123" s="49" t="s">
        <v>135</v>
      </c>
      <c r="AL1123" s="41">
        <f>AL1122*AI$4</f>
        <v>8</v>
      </c>
      <c r="AM1123" s="47" t="s">
        <v>39</v>
      </c>
      <c r="AN1123" s="40">
        <f t="shared" ref="AN1123" si="26426">SUMPRODUCT(AO1117:AO1121*(AN1117:AN1121="PTO"))+SUMPRODUCT(AO1117:AO1121*(AN1117:AN1121="HOL"))</f>
        <v>0</v>
      </c>
      <c r="AO1123" s="49" t="s">
        <v>135</v>
      </c>
      <c r="AP1123" s="41">
        <f t="shared" ref="AP1123" si="26427">AP1122*AM$4</f>
        <v>0</v>
      </c>
      <c r="AQ1123" s="47" t="s">
        <v>39</v>
      </c>
      <c r="AR1123" s="40">
        <f t="shared" ref="AR1123" si="26428">SUMPRODUCT(AS1117:AS1121*(AR1117:AR1121="PTO"))+SUMPRODUCT(AS1117:AS1121*(AR1117:AR1121="HOL"))</f>
        <v>0</v>
      </c>
      <c r="AS1123" s="49" t="s">
        <v>135</v>
      </c>
      <c r="AT1123" s="41">
        <f t="shared" ref="AT1123" si="26429">AT1122*AQ$4</f>
        <v>0</v>
      </c>
      <c r="AU1123" s="47" t="s">
        <v>39</v>
      </c>
      <c r="AV1123" s="40">
        <f t="shared" ref="AV1123" si="26430">SUMPRODUCT(AW1117:AW1121*(AV1117:AV1121="PTO"))+SUMPRODUCT(AW1117:AW1121*(AV1117:AV1121="HOL"))</f>
        <v>0</v>
      </c>
      <c r="AW1123" s="49" t="s">
        <v>135</v>
      </c>
      <c r="AX1123" s="41">
        <f>AX1122*AU$4</f>
        <v>0</v>
      </c>
      <c r="AY1123" s="47" t="s">
        <v>39</v>
      </c>
      <c r="AZ1123" s="40">
        <f t="shared" ref="AZ1123" si="26431">SUMPRODUCT(BA1117:BA1121*(AZ1117:AZ1121="PTO"))+SUMPRODUCT(BA1117:BA1121*(AZ1117:AZ1121="HOL"))</f>
        <v>0</v>
      </c>
      <c r="BA1123" s="49" t="s">
        <v>135</v>
      </c>
      <c r="BB1123" s="41">
        <f>BB1122*AY$4</f>
        <v>0</v>
      </c>
      <c r="BC1123" s="47" t="s">
        <v>39</v>
      </c>
      <c r="BD1123" s="40">
        <f t="shared" ref="BD1123" si="26432">SUMPRODUCT(BE1117:BE1121*(BD1117:BD1121="PTO"))+SUMPRODUCT(BE1117:BE1121*(BD1117:BD1121="HOL"))</f>
        <v>0</v>
      </c>
      <c r="BE1123" s="49" t="s">
        <v>135</v>
      </c>
      <c r="BF1123" s="41">
        <f>BF1122*BC$4</f>
        <v>0</v>
      </c>
      <c r="BG1123" s="47" t="s">
        <v>39</v>
      </c>
      <c r="BH1123" s="40">
        <f t="shared" ref="BH1123" si="26433">SUMPRODUCT(BI1117:BI1121*(BH1117:BH1121="PTO"))+SUMPRODUCT(BI1117:BI1121*(BH1117:BH1121="HOL"))</f>
        <v>0</v>
      </c>
      <c r="BI1123" s="49" t="s">
        <v>135</v>
      </c>
      <c r="BJ1123" s="41">
        <f>BJ1122*BG$4</f>
        <v>0</v>
      </c>
      <c r="BK1123" s="47" t="s">
        <v>39</v>
      </c>
      <c r="BL1123" s="40">
        <f t="shared" ref="BL1123" si="26434">SUMPRODUCT(BM1117:BM1121*(BL1117:BL1121="PTO"))+SUMPRODUCT(BM1117:BM1121*(BL1117:BL1121="HOL"))</f>
        <v>0</v>
      </c>
      <c r="BM1123" s="49" t="s">
        <v>135</v>
      </c>
      <c r="BN1123" s="41">
        <f>BN1122*BK$4</f>
        <v>0</v>
      </c>
      <c r="BO1123" s="47" t="s">
        <v>39</v>
      </c>
      <c r="BP1123" s="40">
        <f t="shared" ref="BP1123" si="26435">SUMPRODUCT(BQ1117:BQ1121*(BP1117:BP1121="PTO"))+SUMPRODUCT(BQ1117:BQ1121*(BP1117:BP1121="HOL"))</f>
        <v>0</v>
      </c>
      <c r="BQ1123" s="49" t="s">
        <v>135</v>
      </c>
      <c r="BR1123" s="41">
        <f t="shared" ref="BR1123" si="26436">BR1122*BO$4</f>
        <v>0</v>
      </c>
      <c r="BS1123" s="47" t="s">
        <v>39</v>
      </c>
      <c r="BT1123" s="40">
        <f t="shared" ref="BT1123" si="26437">SUMPRODUCT(BU1117:BU1121*(BT1117:BT1121="PTO"))+SUMPRODUCT(BU1117:BU1121*(BT1117:BT1121="HOL"))</f>
        <v>0</v>
      </c>
      <c r="BU1123" s="49" t="s">
        <v>135</v>
      </c>
      <c r="BV1123" s="41">
        <f t="shared" ref="BV1123" si="26438">BV1122*BS$4</f>
        <v>0</v>
      </c>
      <c r="BW1123" s="47" t="s">
        <v>39</v>
      </c>
      <c r="BX1123" s="40">
        <f t="shared" ref="BX1123" si="26439">SUMPRODUCT(BY1117:BY1121*(BX1117:BX1121="PTO"))+SUMPRODUCT(BY1117:BY1121*(BX1117:BX1121="HOL"))</f>
        <v>0</v>
      </c>
      <c r="BY1123" s="49" t="s">
        <v>135</v>
      </c>
      <c r="BZ1123" s="41">
        <f t="shared" ref="BZ1123" si="26440">BZ1122*BW$4</f>
        <v>0</v>
      </c>
      <c r="CA1123" s="47" t="s">
        <v>39</v>
      </c>
      <c r="CB1123" s="40">
        <f t="shared" ref="CB1123" si="26441">SUMPRODUCT(CC1117:CC1121*(CB1117:CB1121="PTO"))+SUMPRODUCT(CC1117:CC1121*(CB1117:CB1121="HOL"))</f>
        <v>0</v>
      </c>
      <c r="CC1123" s="49" t="s">
        <v>135</v>
      </c>
      <c r="CD1123" s="41">
        <f t="shared" ref="CD1123" si="26442">CD1122*CA$4</f>
        <v>0</v>
      </c>
      <c r="CE1123" s="47" t="s">
        <v>39</v>
      </c>
      <c r="CF1123" s="40">
        <f t="shared" ref="CF1123" si="26443">SUMPRODUCT(CG1117:CG1121*(CF1117:CF1121="PTO"))+SUMPRODUCT(CG1117:CG1121*(CF1117:CF1121="HOL"))</f>
        <v>0</v>
      </c>
      <c r="CG1123" s="49" t="s">
        <v>135</v>
      </c>
      <c r="CH1123" s="41">
        <f t="shared" ref="CH1123" si="26444">CH1122*CE$4</f>
        <v>0</v>
      </c>
    </row>
    <row r="1124" spans="1:86" x14ac:dyDescent="0.25">
      <c r="A1124" s="70" t="s">
        <v>133</v>
      </c>
      <c r="B1124" s="71">
        <f t="shared" ref="B1124" ca="1" si="26445">D1124-B1125</f>
        <v>13.333333333333336</v>
      </c>
      <c r="C1124" s="72" t="s">
        <v>122</v>
      </c>
      <c r="D1124" s="71">
        <f>IFERROR(INDEX(Holidays[FTE], MATCH(Entry!E1124, Holidays[Date], 0)), 1)*8*INDEX(FTEguide[[1]:[12]], MATCH(Entry!E1125, FTEguide[Weekday], 0), IF(Entry!E1127&gt;0, Entry!E1127, MONTH(Entry!E1124)))</f>
        <v>21.333333333333336</v>
      </c>
      <c r="E1124" s="60">
        <f t="shared" si="25411"/>
        <v>43988</v>
      </c>
      <c r="F1124" s="50" t="s">
        <v>128</v>
      </c>
      <c r="G1124" s="34"/>
      <c r="H1124" s="35"/>
      <c r="I1124" s="42">
        <f t="shared" ref="I1124" si="26446">parseTime(G1124)-(H1129=INT(RIGHT($F1124, 1)))</f>
        <v>0</v>
      </c>
      <c r="J1124" s="43">
        <f t="shared" ref="J1124:J1128" si="26447">isClocked(H1124)</f>
        <v>0</v>
      </c>
      <c r="K1124" s="34"/>
      <c r="L1124" s="35"/>
      <c r="M1124" s="42">
        <f t="shared" ref="M1124" si="26448">parseTime(K1124)-(L1129=INT(RIGHT($F1124, 1)))</f>
        <v>0</v>
      </c>
      <c r="N1124" s="43">
        <f t="shared" ref="N1124:N1128" si="26449">isClocked(L1124)</f>
        <v>0</v>
      </c>
      <c r="O1124" s="34"/>
      <c r="P1124" s="35"/>
      <c r="Q1124" s="42">
        <f t="shared" ref="Q1124" si="26450">parseTime(O1124)-(P1129=INT(RIGHT($F1124, 1)))</f>
        <v>0</v>
      </c>
      <c r="R1124" s="43">
        <f t="shared" ref="R1124:R1128" si="26451">isClocked(P1124)</f>
        <v>0</v>
      </c>
      <c r="S1124" s="34"/>
      <c r="T1124" s="35"/>
      <c r="U1124" s="42">
        <f t="shared" ref="U1124" si="26452">parseTime(S1124)-(T1129=INT(RIGHT($F1124, 1)))</f>
        <v>0</v>
      </c>
      <c r="V1124" s="43">
        <f t="shared" ref="V1124:V1128" si="26453">isClocked(T1124)</f>
        <v>0</v>
      </c>
      <c r="W1124" s="34"/>
      <c r="X1124" s="35"/>
      <c r="Y1124" s="42">
        <f t="shared" ref="Y1124" si="26454">parseTime(W1124)-(X1129=INT(RIGHT($F1124, 1)))</f>
        <v>0</v>
      </c>
      <c r="Z1124" s="43">
        <f t="shared" ref="Z1124:Z1128" si="26455">isClocked(X1124)</f>
        <v>0</v>
      </c>
      <c r="AA1124" s="34"/>
      <c r="AB1124" s="35"/>
      <c r="AC1124" s="42">
        <f t="shared" ref="AC1124" si="26456">parseTime(AA1124)-(AB1129=INT(RIGHT($F1124, 1)))</f>
        <v>0</v>
      </c>
      <c r="AD1124" s="43">
        <f t="shared" ref="AD1124:AD1128" si="26457">isClocked(AB1124)</f>
        <v>0</v>
      </c>
      <c r="AE1124" s="34"/>
      <c r="AF1124" s="35"/>
      <c r="AG1124" s="42">
        <f t="shared" ref="AG1124" si="26458">parseTime(AE1124)-(AF1129=INT(RIGHT($F1124, 1)))</f>
        <v>0</v>
      </c>
      <c r="AH1124" s="43">
        <f t="shared" ref="AH1124:AH1128" si="26459">isClocked(AF1124)</f>
        <v>0</v>
      </c>
      <c r="AI1124" s="34" t="s">
        <v>136</v>
      </c>
      <c r="AJ1124" s="35" t="s">
        <v>23</v>
      </c>
      <c r="AK1124" s="42">
        <f>parseTime(AI1124)-(AJ1129=INT(RIGHT($F1124, 1)))</f>
        <v>8</v>
      </c>
      <c r="AL1124" s="43">
        <f t="shared" ref="AL1124:AL1128" si="26460">isClocked(AJ1124)</f>
        <v>1</v>
      </c>
      <c r="AM1124" s="34"/>
      <c r="AN1124" s="35"/>
      <c r="AO1124" s="42">
        <f t="shared" ref="AO1124" si="26461">parseTime(AM1124)-(AN1129=INT(RIGHT($F1124, 1)))</f>
        <v>0</v>
      </c>
      <c r="AP1124" s="43">
        <f t="shared" ref="AP1124:AP1128" si="26462">isClocked(AN1124)</f>
        <v>0</v>
      </c>
      <c r="AQ1124" s="34"/>
      <c r="AR1124" s="35"/>
      <c r="AS1124" s="42">
        <f t="shared" ref="AS1124" si="26463">parseTime(AQ1124)-(AR1129=INT(RIGHT($F1124, 1)))</f>
        <v>0</v>
      </c>
      <c r="AT1124" s="43">
        <f t="shared" ref="AT1124:AT1128" si="26464">isClocked(AR1124)</f>
        <v>0</v>
      </c>
      <c r="AU1124" s="34"/>
      <c r="AV1124" s="35"/>
      <c r="AW1124" s="42">
        <f>parseTime(AU1124)-(AV1129=INT(RIGHT($F1124, 1)))</f>
        <v>0</v>
      </c>
      <c r="AX1124" s="43">
        <f t="shared" ref="AX1124:AX1128" si="26465">isClocked(AV1124)</f>
        <v>0</v>
      </c>
      <c r="AY1124" s="34"/>
      <c r="AZ1124" s="35"/>
      <c r="BA1124" s="42">
        <f>parseTime(AY1124)-(AZ1129=INT(RIGHT($F1124, 1)))</f>
        <v>0</v>
      </c>
      <c r="BB1124" s="43">
        <f t="shared" ref="BB1124:BB1128" si="26466">isClocked(AZ1124)</f>
        <v>0</v>
      </c>
      <c r="BC1124" s="34"/>
      <c r="BD1124" s="35"/>
      <c r="BE1124" s="42">
        <f>parseTime(BC1124)-(BD1129=INT(RIGHT($F1124, 1)))</f>
        <v>0</v>
      </c>
      <c r="BF1124" s="43">
        <f t="shared" ref="BF1124:BF1128" si="26467">isClocked(BD1124)</f>
        <v>0</v>
      </c>
      <c r="BG1124" s="34"/>
      <c r="BH1124" s="35"/>
      <c r="BI1124" s="42">
        <f>parseTime(BG1124)-(BH1129=INT(RIGHT($F1124, 1)))</f>
        <v>0</v>
      </c>
      <c r="BJ1124" s="43">
        <f t="shared" ref="BJ1124:BJ1128" si="26468">isClocked(BH1124)</f>
        <v>0</v>
      </c>
      <c r="BK1124" s="34"/>
      <c r="BL1124" s="35"/>
      <c r="BM1124" s="42">
        <f>parseTime(BK1124)-(BL1129=INT(RIGHT($F1124, 1)))</f>
        <v>0</v>
      </c>
      <c r="BN1124" s="43">
        <f t="shared" ref="BN1124:BN1128" si="26469">isClocked(BL1124)</f>
        <v>0</v>
      </c>
      <c r="BO1124" s="34"/>
      <c r="BP1124" s="35"/>
      <c r="BQ1124" s="42">
        <f t="shared" ref="BQ1124" si="26470">parseTime(BO1124)-(BP1129=INT(RIGHT($F1124, 1)))</f>
        <v>0</v>
      </c>
      <c r="BR1124" s="43">
        <f t="shared" ref="BR1124:BR1128" si="26471">isClocked(BP1124)</f>
        <v>0</v>
      </c>
      <c r="BS1124" s="34"/>
      <c r="BT1124" s="35"/>
      <c r="BU1124" s="42">
        <f t="shared" ref="BU1124" si="26472">parseTime(BS1124)-(BT1129=INT(RIGHT($F1124, 1)))</f>
        <v>0</v>
      </c>
      <c r="BV1124" s="43">
        <f t="shared" ref="BV1124:BV1128" si="26473">isClocked(BT1124)</f>
        <v>0</v>
      </c>
      <c r="BW1124" s="34"/>
      <c r="BX1124" s="35"/>
      <c r="BY1124" s="42">
        <f t="shared" ref="BY1124" si="26474">parseTime(BW1124)-(BX1129=INT(RIGHT($F1124, 1)))</f>
        <v>0</v>
      </c>
      <c r="BZ1124" s="43">
        <f t="shared" ref="BZ1124:BZ1128" si="26475">isClocked(BX1124)</f>
        <v>0</v>
      </c>
      <c r="CA1124" s="34"/>
      <c r="CB1124" s="35"/>
      <c r="CC1124" s="42">
        <f t="shared" ref="CC1124" si="26476">parseTime(CA1124)-(CB1129=INT(RIGHT($F1124, 1)))</f>
        <v>0</v>
      </c>
      <c r="CD1124" s="43">
        <f t="shared" ref="CD1124:CD1128" si="26477">isClocked(CB1124)</f>
        <v>0</v>
      </c>
      <c r="CE1124" s="34"/>
      <c r="CF1124" s="35"/>
      <c r="CG1124" s="42">
        <f t="shared" ref="CG1124" si="26478">parseTime(CE1124)-(CF1129=INT(RIGHT($F1124, 1)))</f>
        <v>0</v>
      </c>
      <c r="CH1124" s="43">
        <f t="shared" ref="CH1124:CH1128" si="26479">isClocked(CF1124)</f>
        <v>0</v>
      </c>
    </row>
    <row r="1125" spans="1:86" x14ac:dyDescent="0.25">
      <c r="A1125" s="56" t="s">
        <v>0</v>
      </c>
      <c r="B1125" s="57">
        <f t="shared" ca="1" si="24927"/>
        <v>8</v>
      </c>
      <c r="C1125" s="14" t="s">
        <v>252</v>
      </c>
      <c r="D1125" s="14">
        <f t="shared" si="26135"/>
        <v>53.7</v>
      </c>
      <c r="E1125" s="55" t="str">
        <f t="shared" si="24928"/>
        <v>Saturday</v>
      </c>
      <c r="F1125" s="51" t="s">
        <v>129</v>
      </c>
      <c r="G1125" s="36"/>
      <c r="H1125" s="37"/>
      <c r="I1125" s="44">
        <f t="shared" ref="I1125" si="26480">parseTime(G1125)-(H1129=INT(RIGHT($F1125, 1)))</f>
        <v>0</v>
      </c>
      <c r="J1125" s="45">
        <f t="shared" si="26447"/>
        <v>0</v>
      </c>
      <c r="K1125" s="36"/>
      <c r="L1125" s="37"/>
      <c r="M1125" s="44">
        <f t="shared" ref="M1125" si="26481">parseTime(K1125)-(L1129=INT(RIGHT($F1125, 1)))</f>
        <v>0</v>
      </c>
      <c r="N1125" s="45">
        <f t="shared" si="26449"/>
        <v>0</v>
      </c>
      <c r="O1125" s="36"/>
      <c r="P1125" s="37"/>
      <c r="Q1125" s="44">
        <f t="shared" ref="Q1125" si="26482">parseTime(O1125)-(P1129=INT(RIGHT($F1125, 1)))</f>
        <v>0</v>
      </c>
      <c r="R1125" s="45">
        <f t="shared" si="26451"/>
        <v>0</v>
      </c>
      <c r="S1125" s="36"/>
      <c r="T1125" s="37"/>
      <c r="U1125" s="44">
        <f t="shared" ref="U1125" si="26483">parseTime(S1125)-(T1129=INT(RIGHT($F1125, 1)))</f>
        <v>0</v>
      </c>
      <c r="V1125" s="45">
        <f t="shared" si="26453"/>
        <v>0</v>
      </c>
      <c r="W1125" s="36"/>
      <c r="X1125" s="37"/>
      <c r="Y1125" s="44">
        <f t="shared" ref="Y1125" si="26484">parseTime(W1125)-(X1129=INT(RIGHT($F1125, 1)))</f>
        <v>0</v>
      </c>
      <c r="Z1125" s="45">
        <f t="shared" si="26455"/>
        <v>0</v>
      </c>
      <c r="AA1125" s="36"/>
      <c r="AB1125" s="37"/>
      <c r="AC1125" s="44">
        <f t="shared" ref="AC1125" si="26485">parseTime(AA1125)-(AB1129=INT(RIGHT($F1125, 1)))</f>
        <v>0</v>
      </c>
      <c r="AD1125" s="45">
        <f t="shared" si="26457"/>
        <v>0</v>
      </c>
      <c r="AE1125" s="36"/>
      <c r="AF1125" s="37"/>
      <c r="AG1125" s="44">
        <f t="shared" ref="AG1125" si="26486">parseTime(AE1125)-(AF1129=INT(RIGHT($F1125, 1)))</f>
        <v>0</v>
      </c>
      <c r="AH1125" s="45">
        <f t="shared" si="26459"/>
        <v>0</v>
      </c>
      <c r="AI1125" s="36"/>
      <c r="AJ1125" s="37"/>
      <c r="AK1125" s="44">
        <f>parseTime(AI1125)-(AJ1129=INT(RIGHT($F1125, 1)))</f>
        <v>0</v>
      </c>
      <c r="AL1125" s="45">
        <f t="shared" si="26460"/>
        <v>0</v>
      </c>
      <c r="AM1125" s="36"/>
      <c r="AN1125" s="37"/>
      <c r="AO1125" s="44">
        <f t="shared" ref="AO1125" si="26487">parseTime(AM1125)-(AN1129=INT(RIGHT($F1125, 1)))</f>
        <v>0</v>
      </c>
      <c r="AP1125" s="45">
        <f t="shared" si="26462"/>
        <v>0</v>
      </c>
      <c r="AQ1125" s="36"/>
      <c r="AR1125" s="37"/>
      <c r="AS1125" s="44">
        <f t="shared" ref="AS1125" si="26488">parseTime(AQ1125)-(AR1129=INT(RIGHT($F1125, 1)))</f>
        <v>0</v>
      </c>
      <c r="AT1125" s="45">
        <f t="shared" si="26464"/>
        <v>0</v>
      </c>
      <c r="AU1125" s="36"/>
      <c r="AV1125" s="37"/>
      <c r="AW1125" s="44">
        <f>parseTime(AU1125)-(AV1129=INT(RIGHT($F1125, 1)))</f>
        <v>0</v>
      </c>
      <c r="AX1125" s="45">
        <f t="shared" si="26465"/>
        <v>0</v>
      </c>
      <c r="AY1125" s="36"/>
      <c r="AZ1125" s="37"/>
      <c r="BA1125" s="44">
        <f>parseTime(AY1125)-(AZ1129=INT(RIGHT($F1125, 1)))</f>
        <v>0</v>
      </c>
      <c r="BB1125" s="45">
        <f t="shared" si="26466"/>
        <v>0</v>
      </c>
      <c r="BC1125" s="36"/>
      <c r="BD1125" s="37"/>
      <c r="BE1125" s="44">
        <f>parseTime(BC1125)-(BD1129=INT(RIGHT($F1125, 1)))</f>
        <v>0</v>
      </c>
      <c r="BF1125" s="45">
        <f t="shared" si="26467"/>
        <v>0</v>
      </c>
      <c r="BG1125" s="36"/>
      <c r="BH1125" s="37"/>
      <c r="BI1125" s="44">
        <f>parseTime(BG1125)-(BH1129=INT(RIGHT($F1125, 1)))</f>
        <v>0</v>
      </c>
      <c r="BJ1125" s="45">
        <f t="shared" si="26468"/>
        <v>0</v>
      </c>
      <c r="BK1125" s="36"/>
      <c r="BL1125" s="37"/>
      <c r="BM1125" s="44">
        <f>parseTime(BK1125)-(BL1129=INT(RIGHT($F1125, 1)))</f>
        <v>0</v>
      </c>
      <c r="BN1125" s="45">
        <f t="shared" si="26469"/>
        <v>0</v>
      </c>
      <c r="BO1125" s="36"/>
      <c r="BP1125" s="37"/>
      <c r="BQ1125" s="44">
        <f t="shared" ref="BQ1125" si="26489">parseTime(BO1125)-(BP1129=INT(RIGHT($F1125, 1)))</f>
        <v>0</v>
      </c>
      <c r="BR1125" s="45">
        <f t="shared" si="26471"/>
        <v>0</v>
      </c>
      <c r="BS1125" s="36"/>
      <c r="BT1125" s="37"/>
      <c r="BU1125" s="44">
        <f t="shared" ref="BU1125" si="26490">parseTime(BS1125)-(BT1129=INT(RIGHT($F1125, 1)))</f>
        <v>0</v>
      </c>
      <c r="BV1125" s="45">
        <f t="shared" si="26473"/>
        <v>0</v>
      </c>
      <c r="BW1125" s="36"/>
      <c r="BX1125" s="37"/>
      <c r="BY1125" s="44">
        <f t="shared" ref="BY1125" si="26491">parseTime(BW1125)-(BX1129=INT(RIGHT($F1125, 1)))</f>
        <v>0</v>
      </c>
      <c r="BZ1125" s="45">
        <f t="shared" si="26475"/>
        <v>0</v>
      </c>
      <c r="CA1125" s="36"/>
      <c r="CB1125" s="37"/>
      <c r="CC1125" s="44">
        <f t="shared" ref="CC1125" si="26492">parseTime(CA1125)-(CB1129=INT(RIGHT($F1125, 1)))</f>
        <v>0</v>
      </c>
      <c r="CD1125" s="45">
        <f t="shared" si="26477"/>
        <v>0</v>
      </c>
      <c r="CE1125" s="36"/>
      <c r="CF1125" s="37"/>
      <c r="CG1125" s="44">
        <f t="shared" ref="CG1125" si="26493">parseTime(CE1125)-(CF1129=INT(RIGHT($F1125, 1)))</f>
        <v>0</v>
      </c>
      <c r="CH1125" s="45">
        <f t="shared" si="26479"/>
        <v>0</v>
      </c>
    </row>
    <row r="1126" spans="1:86" x14ac:dyDescent="0.25">
      <c r="A1126" s="56" t="s">
        <v>117</v>
      </c>
      <c r="B1126" s="57">
        <f t="shared" ref="B1126" ca="1" si="26494">roleHours(G1124:CH1130, "MFD")</f>
        <v>8</v>
      </c>
      <c r="C1126" s="14">
        <f t="shared" ref="C1126:C1129" ca="1" si="26495">B1126/8</f>
        <v>1</v>
      </c>
      <c r="D1126" s="14">
        <f t="shared" ref="D1126" ca="1" si="26496">B1125-D1125</f>
        <v>-45.7</v>
      </c>
      <c r="E1126" s="20" t="s">
        <v>127</v>
      </c>
      <c r="F1126" s="51" t="s">
        <v>130</v>
      </c>
      <c r="G1126" s="36"/>
      <c r="H1126" s="37"/>
      <c r="I1126" s="44">
        <f t="shared" ref="I1126" si="26497">parseTime(G1126)-(H1129=INT(RIGHT($F1126, 1)))</f>
        <v>0</v>
      </c>
      <c r="J1126" s="45">
        <f t="shared" si="26447"/>
        <v>0</v>
      </c>
      <c r="K1126" s="36"/>
      <c r="L1126" s="37"/>
      <c r="M1126" s="44">
        <f t="shared" ref="M1126" si="26498">parseTime(K1126)-(L1129=INT(RIGHT($F1126, 1)))</f>
        <v>0</v>
      </c>
      <c r="N1126" s="45">
        <f t="shared" si="26449"/>
        <v>0</v>
      </c>
      <c r="O1126" s="36"/>
      <c r="P1126" s="37"/>
      <c r="Q1126" s="44">
        <f t="shared" ref="Q1126" si="26499">parseTime(O1126)-(P1129=INT(RIGHT($F1126, 1)))</f>
        <v>0</v>
      </c>
      <c r="R1126" s="45">
        <f t="shared" si="26451"/>
        <v>0</v>
      </c>
      <c r="S1126" s="36"/>
      <c r="T1126" s="37"/>
      <c r="U1126" s="44">
        <f t="shared" ref="U1126" si="26500">parseTime(S1126)-(T1129=INT(RIGHT($F1126, 1)))</f>
        <v>0</v>
      </c>
      <c r="V1126" s="45">
        <f t="shared" si="26453"/>
        <v>0</v>
      </c>
      <c r="W1126" s="36"/>
      <c r="X1126" s="37"/>
      <c r="Y1126" s="44">
        <f t="shared" ref="Y1126" si="26501">parseTime(W1126)-(X1129=INT(RIGHT($F1126, 1)))</f>
        <v>0</v>
      </c>
      <c r="Z1126" s="45">
        <f t="shared" si="26455"/>
        <v>0</v>
      </c>
      <c r="AA1126" s="36"/>
      <c r="AB1126" s="37"/>
      <c r="AC1126" s="44">
        <f t="shared" ref="AC1126" si="26502">parseTime(AA1126)-(AB1129=INT(RIGHT($F1126, 1)))</f>
        <v>0</v>
      </c>
      <c r="AD1126" s="45">
        <f t="shared" si="26457"/>
        <v>0</v>
      </c>
      <c r="AE1126" s="36"/>
      <c r="AF1126" s="37"/>
      <c r="AG1126" s="44">
        <f t="shared" ref="AG1126" si="26503">parseTime(AE1126)-(AF1129=INT(RIGHT($F1126, 1)))</f>
        <v>0</v>
      </c>
      <c r="AH1126" s="45">
        <f t="shared" si="26459"/>
        <v>0</v>
      </c>
      <c r="AI1126" s="36"/>
      <c r="AJ1126" s="37"/>
      <c r="AK1126" s="44">
        <f>parseTime(AI1126)-(AJ1129=INT(RIGHT($F1126, 1)))</f>
        <v>0</v>
      </c>
      <c r="AL1126" s="45">
        <f t="shared" si="26460"/>
        <v>0</v>
      </c>
      <c r="AM1126" s="36"/>
      <c r="AN1126" s="37"/>
      <c r="AO1126" s="44">
        <f t="shared" ref="AO1126" si="26504">parseTime(AM1126)-(AN1129=INT(RIGHT($F1126, 1)))</f>
        <v>0</v>
      </c>
      <c r="AP1126" s="45">
        <f t="shared" si="26462"/>
        <v>0</v>
      </c>
      <c r="AQ1126" s="36"/>
      <c r="AR1126" s="37"/>
      <c r="AS1126" s="44">
        <f t="shared" ref="AS1126" si="26505">parseTime(AQ1126)-(AR1129=INT(RIGHT($F1126, 1)))</f>
        <v>0</v>
      </c>
      <c r="AT1126" s="45">
        <f t="shared" si="26464"/>
        <v>0</v>
      </c>
      <c r="AU1126" s="36"/>
      <c r="AV1126" s="37"/>
      <c r="AW1126" s="44">
        <f>parseTime(AU1126)-(AV1129=INT(RIGHT($F1126, 1)))</f>
        <v>0</v>
      </c>
      <c r="AX1126" s="45">
        <f t="shared" si="26465"/>
        <v>0</v>
      </c>
      <c r="AY1126" s="36"/>
      <c r="AZ1126" s="37"/>
      <c r="BA1126" s="44">
        <f>parseTime(AY1126)-(AZ1129=INT(RIGHT($F1126, 1)))</f>
        <v>0</v>
      </c>
      <c r="BB1126" s="45">
        <f t="shared" si="26466"/>
        <v>0</v>
      </c>
      <c r="BC1126" s="36"/>
      <c r="BD1126" s="37"/>
      <c r="BE1126" s="44">
        <f>parseTime(BC1126)-(BD1129=INT(RIGHT($F1126, 1)))</f>
        <v>0</v>
      </c>
      <c r="BF1126" s="45">
        <f t="shared" si="26467"/>
        <v>0</v>
      </c>
      <c r="BG1126" s="36"/>
      <c r="BH1126" s="37"/>
      <c r="BI1126" s="44">
        <f>parseTime(BG1126)-(BH1129=INT(RIGHT($F1126, 1)))</f>
        <v>0</v>
      </c>
      <c r="BJ1126" s="45">
        <f t="shared" si="26468"/>
        <v>0</v>
      </c>
      <c r="BK1126" s="36"/>
      <c r="BL1126" s="37"/>
      <c r="BM1126" s="44">
        <f>parseTime(BK1126)-(BL1129=INT(RIGHT($F1126, 1)))</f>
        <v>0</v>
      </c>
      <c r="BN1126" s="45">
        <f t="shared" si="26469"/>
        <v>0</v>
      </c>
      <c r="BO1126" s="36"/>
      <c r="BP1126" s="37"/>
      <c r="BQ1126" s="44">
        <f t="shared" ref="BQ1126" si="26506">parseTime(BO1126)-(BP1129=INT(RIGHT($F1126, 1)))</f>
        <v>0</v>
      </c>
      <c r="BR1126" s="45">
        <f t="shared" si="26471"/>
        <v>0</v>
      </c>
      <c r="BS1126" s="36"/>
      <c r="BT1126" s="37"/>
      <c r="BU1126" s="44">
        <f t="shared" ref="BU1126" si="26507">parseTime(BS1126)-(BT1129=INT(RIGHT($F1126, 1)))</f>
        <v>0</v>
      </c>
      <c r="BV1126" s="45">
        <f t="shared" si="26473"/>
        <v>0</v>
      </c>
      <c r="BW1126" s="36"/>
      <c r="BX1126" s="37"/>
      <c r="BY1126" s="44">
        <f t="shared" ref="BY1126" si="26508">parseTime(BW1126)-(BX1129=INT(RIGHT($F1126, 1)))</f>
        <v>0</v>
      </c>
      <c r="BZ1126" s="45">
        <f t="shared" si="26475"/>
        <v>0</v>
      </c>
      <c r="CA1126" s="36"/>
      <c r="CB1126" s="37"/>
      <c r="CC1126" s="44">
        <f t="shared" ref="CC1126" si="26509">parseTime(CA1126)-(CB1129=INT(RIGHT($F1126, 1)))</f>
        <v>0</v>
      </c>
      <c r="CD1126" s="45">
        <f t="shared" si="26477"/>
        <v>0</v>
      </c>
      <c r="CE1126" s="36"/>
      <c r="CF1126" s="37"/>
      <c r="CG1126" s="44">
        <f t="shared" ref="CG1126" si="26510">parseTime(CE1126)-(CF1129=INT(RIGHT($F1126, 1)))</f>
        <v>0</v>
      </c>
      <c r="CH1126" s="45">
        <f t="shared" si="26479"/>
        <v>0</v>
      </c>
    </row>
    <row r="1127" spans="1:86" x14ac:dyDescent="0.25">
      <c r="A1127" s="56"/>
      <c r="B1127" s="57"/>
      <c r="C1127" s="14">
        <f t="shared" si="26495"/>
        <v>0</v>
      </c>
      <c r="D1127" s="14" t="s">
        <v>259</v>
      </c>
      <c r="E1127" s="20">
        <v>4.25</v>
      </c>
      <c r="F1127" s="51" t="s">
        <v>131</v>
      </c>
      <c r="G1127" s="36"/>
      <c r="H1127" s="37"/>
      <c r="I1127" s="44">
        <f t="shared" ref="I1127" si="26511">parseTime(G1127)-(H1129=INT(RIGHT($F1127, 1)))</f>
        <v>0</v>
      </c>
      <c r="J1127" s="45">
        <f t="shared" si="26447"/>
        <v>0</v>
      </c>
      <c r="K1127" s="36"/>
      <c r="L1127" s="37"/>
      <c r="M1127" s="44">
        <f t="shared" ref="M1127" si="26512">parseTime(K1127)-(L1129=INT(RIGHT($F1127, 1)))</f>
        <v>0</v>
      </c>
      <c r="N1127" s="45">
        <f t="shared" si="26449"/>
        <v>0</v>
      </c>
      <c r="O1127" s="36"/>
      <c r="P1127" s="37"/>
      <c r="Q1127" s="44">
        <f t="shared" ref="Q1127" si="26513">parseTime(O1127)-(P1129=INT(RIGHT($F1127, 1)))</f>
        <v>0</v>
      </c>
      <c r="R1127" s="45">
        <f t="shared" si="26451"/>
        <v>0</v>
      </c>
      <c r="S1127" s="36"/>
      <c r="T1127" s="37"/>
      <c r="U1127" s="44">
        <f t="shared" ref="U1127" si="26514">parseTime(S1127)-(T1129=INT(RIGHT($F1127, 1)))</f>
        <v>0</v>
      </c>
      <c r="V1127" s="45">
        <f t="shared" si="26453"/>
        <v>0</v>
      </c>
      <c r="W1127" s="36"/>
      <c r="X1127" s="37"/>
      <c r="Y1127" s="44">
        <f t="shared" ref="Y1127" si="26515">parseTime(W1127)-(X1129=INT(RIGHT($F1127, 1)))</f>
        <v>0</v>
      </c>
      <c r="Z1127" s="45">
        <f t="shared" si="26455"/>
        <v>0</v>
      </c>
      <c r="AA1127" s="36"/>
      <c r="AB1127" s="37"/>
      <c r="AC1127" s="44">
        <f t="shared" ref="AC1127" si="26516">parseTime(AA1127)-(AB1129=INT(RIGHT($F1127, 1)))</f>
        <v>0</v>
      </c>
      <c r="AD1127" s="45">
        <f t="shared" si="26457"/>
        <v>0</v>
      </c>
      <c r="AE1127" s="36"/>
      <c r="AF1127" s="37"/>
      <c r="AG1127" s="44">
        <f t="shared" ref="AG1127" si="26517">parseTime(AE1127)-(AF1129=INT(RIGHT($F1127, 1)))</f>
        <v>0</v>
      </c>
      <c r="AH1127" s="45">
        <f t="shared" si="26459"/>
        <v>0</v>
      </c>
      <c r="AI1127" s="36"/>
      <c r="AJ1127" s="37"/>
      <c r="AK1127" s="44">
        <f>parseTime(AI1127)-(AJ1129=INT(RIGHT($F1127, 1)))</f>
        <v>0</v>
      </c>
      <c r="AL1127" s="45">
        <f t="shared" si="26460"/>
        <v>0</v>
      </c>
      <c r="AM1127" s="36"/>
      <c r="AN1127" s="37"/>
      <c r="AO1127" s="44">
        <f t="shared" ref="AO1127" si="26518">parseTime(AM1127)-(AN1129=INT(RIGHT($F1127, 1)))</f>
        <v>0</v>
      </c>
      <c r="AP1127" s="45">
        <f t="shared" si="26462"/>
        <v>0</v>
      </c>
      <c r="AQ1127" s="36"/>
      <c r="AR1127" s="37"/>
      <c r="AS1127" s="44">
        <f t="shared" ref="AS1127" si="26519">parseTime(AQ1127)-(AR1129=INT(RIGHT($F1127, 1)))</f>
        <v>0</v>
      </c>
      <c r="AT1127" s="45">
        <f t="shared" si="26464"/>
        <v>0</v>
      </c>
      <c r="AU1127" s="36"/>
      <c r="AV1127" s="37"/>
      <c r="AW1127" s="44">
        <f>parseTime(AU1127)-(AV1129=INT(RIGHT($F1127, 1)))</f>
        <v>0</v>
      </c>
      <c r="AX1127" s="45">
        <f t="shared" si="26465"/>
        <v>0</v>
      </c>
      <c r="AY1127" s="36"/>
      <c r="AZ1127" s="37"/>
      <c r="BA1127" s="44">
        <f>parseTime(AY1127)-(AZ1129=INT(RIGHT($F1127, 1)))</f>
        <v>0</v>
      </c>
      <c r="BB1127" s="45">
        <f t="shared" si="26466"/>
        <v>0</v>
      </c>
      <c r="BC1127" s="36"/>
      <c r="BD1127" s="37"/>
      <c r="BE1127" s="44">
        <f>parseTime(BC1127)-(BD1129=INT(RIGHT($F1127, 1)))</f>
        <v>0</v>
      </c>
      <c r="BF1127" s="45">
        <f t="shared" si="26467"/>
        <v>0</v>
      </c>
      <c r="BG1127" s="36"/>
      <c r="BH1127" s="37"/>
      <c r="BI1127" s="44">
        <f>parseTime(BG1127)-(BH1129=INT(RIGHT($F1127, 1)))</f>
        <v>0</v>
      </c>
      <c r="BJ1127" s="45">
        <f t="shared" si="26468"/>
        <v>0</v>
      </c>
      <c r="BK1127" s="36"/>
      <c r="BL1127" s="37"/>
      <c r="BM1127" s="44">
        <f>parseTime(BK1127)-(BL1129=INT(RIGHT($F1127, 1)))</f>
        <v>0</v>
      </c>
      <c r="BN1127" s="45">
        <f t="shared" si="26469"/>
        <v>0</v>
      </c>
      <c r="BO1127" s="36"/>
      <c r="BP1127" s="37"/>
      <c r="BQ1127" s="44">
        <f t="shared" ref="BQ1127" si="26520">parseTime(BO1127)-(BP1129=INT(RIGHT($F1127, 1)))</f>
        <v>0</v>
      </c>
      <c r="BR1127" s="45">
        <f t="shared" si="26471"/>
        <v>0</v>
      </c>
      <c r="BS1127" s="36"/>
      <c r="BT1127" s="37"/>
      <c r="BU1127" s="44">
        <f t="shared" ref="BU1127" si="26521">parseTime(BS1127)-(BT1129=INT(RIGHT($F1127, 1)))</f>
        <v>0</v>
      </c>
      <c r="BV1127" s="45">
        <f t="shared" si="26473"/>
        <v>0</v>
      </c>
      <c r="BW1127" s="36"/>
      <c r="BX1127" s="37"/>
      <c r="BY1127" s="44">
        <f t="shared" ref="BY1127" si="26522">parseTime(BW1127)-(BX1129=INT(RIGHT($F1127, 1)))</f>
        <v>0</v>
      </c>
      <c r="BZ1127" s="45">
        <f t="shared" si="26475"/>
        <v>0</v>
      </c>
      <c r="CA1127" s="36"/>
      <c r="CB1127" s="37"/>
      <c r="CC1127" s="44">
        <f t="shared" ref="CC1127" si="26523">parseTime(CA1127)-(CB1129=INT(RIGHT($F1127, 1)))</f>
        <v>0</v>
      </c>
      <c r="CD1127" s="45">
        <f t="shared" si="26477"/>
        <v>0</v>
      </c>
      <c r="CE1127" s="36"/>
      <c r="CF1127" s="37"/>
      <c r="CG1127" s="44">
        <f t="shared" ref="CG1127" si="26524">parseTime(CE1127)-(CF1129=INT(RIGHT($F1127, 1)))</f>
        <v>0</v>
      </c>
      <c r="CH1127" s="45">
        <f t="shared" si="26479"/>
        <v>0</v>
      </c>
    </row>
    <row r="1128" spans="1:86" x14ac:dyDescent="0.25">
      <c r="A1128" s="56" t="s">
        <v>119</v>
      </c>
      <c r="B1128" s="57">
        <f t="shared" ref="B1128" ca="1" si="26525">roleHours(G1124:CH1130, "MCC")</f>
        <v>0</v>
      </c>
      <c r="C1128" s="14">
        <f t="shared" ca="1" si="26495"/>
        <v>0</v>
      </c>
      <c r="D1128" s="14" t="s">
        <v>260</v>
      </c>
      <c r="E1128" s="20">
        <v>4.6500000000000004</v>
      </c>
      <c r="F1128" s="51" t="s">
        <v>132</v>
      </c>
      <c r="G1128" s="36"/>
      <c r="H1128" s="37"/>
      <c r="I1128" s="44">
        <f t="shared" ref="I1128" si="26526">parseTime(G1128)-(H1129=INT(RIGHT($F1128, 1)))</f>
        <v>0</v>
      </c>
      <c r="J1128" s="45">
        <f t="shared" si="26447"/>
        <v>0</v>
      </c>
      <c r="K1128" s="36"/>
      <c r="L1128" s="37"/>
      <c r="M1128" s="44">
        <f t="shared" ref="M1128" si="26527">parseTime(K1128)-(L1129=INT(RIGHT($F1128, 1)))</f>
        <v>0</v>
      </c>
      <c r="N1128" s="45">
        <f t="shared" si="26449"/>
        <v>0</v>
      </c>
      <c r="O1128" s="36"/>
      <c r="P1128" s="37"/>
      <c r="Q1128" s="44">
        <f t="shared" ref="Q1128" si="26528">parseTime(O1128)-(P1129=INT(RIGHT($F1128, 1)))</f>
        <v>0</v>
      </c>
      <c r="R1128" s="45">
        <f t="shared" si="26451"/>
        <v>0</v>
      </c>
      <c r="S1128" s="36"/>
      <c r="T1128" s="37"/>
      <c r="U1128" s="44">
        <f t="shared" ref="U1128" si="26529">parseTime(S1128)-(T1129=INT(RIGHT($F1128, 1)))</f>
        <v>0</v>
      </c>
      <c r="V1128" s="45">
        <f t="shared" si="26453"/>
        <v>0</v>
      </c>
      <c r="W1128" s="36"/>
      <c r="X1128" s="37"/>
      <c r="Y1128" s="44">
        <f t="shared" ref="Y1128" si="26530">parseTime(W1128)-(X1129=INT(RIGHT($F1128, 1)))</f>
        <v>0</v>
      </c>
      <c r="Z1128" s="45">
        <f t="shared" si="26455"/>
        <v>0</v>
      </c>
      <c r="AA1128" s="36"/>
      <c r="AB1128" s="37"/>
      <c r="AC1128" s="44">
        <f t="shared" ref="AC1128" si="26531">parseTime(AA1128)-(AB1129=INT(RIGHT($F1128, 1)))</f>
        <v>0</v>
      </c>
      <c r="AD1128" s="45">
        <f t="shared" si="26457"/>
        <v>0</v>
      </c>
      <c r="AE1128" s="36"/>
      <c r="AF1128" s="37"/>
      <c r="AG1128" s="44">
        <f t="shared" ref="AG1128" si="26532">parseTime(AE1128)-(AF1129=INT(RIGHT($F1128, 1)))</f>
        <v>0</v>
      </c>
      <c r="AH1128" s="45">
        <f t="shared" si="26459"/>
        <v>0</v>
      </c>
      <c r="AI1128" s="36"/>
      <c r="AJ1128" s="37"/>
      <c r="AK1128" s="44">
        <f>parseTime(AI1128)-(AJ1129=INT(RIGHT($F1128, 1)))</f>
        <v>0</v>
      </c>
      <c r="AL1128" s="45">
        <f t="shared" si="26460"/>
        <v>0</v>
      </c>
      <c r="AM1128" s="36"/>
      <c r="AN1128" s="37"/>
      <c r="AO1128" s="44">
        <f t="shared" ref="AO1128" si="26533">parseTime(AM1128)-(AN1129=INT(RIGHT($F1128, 1)))</f>
        <v>0</v>
      </c>
      <c r="AP1128" s="45">
        <f t="shared" si="26462"/>
        <v>0</v>
      </c>
      <c r="AQ1128" s="36"/>
      <c r="AR1128" s="37"/>
      <c r="AS1128" s="44">
        <f t="shared" ref="AS1128" si="26534">parseTime(AQ1128)-(AR1129=INT(RIGHT($F1128, 1)))</f>
        <v>0</v>
      </c>
      <c r="AT1128" s="45">
        <f t="shared" si="26464"/>
        <v>0</v>
      </c>
      <c r="AU1128" s="36"/>
      <c r="AV1128" s="37"/>
      <c r="AW1128" s="44">
        <f>parseTime(AU1128)-(AV1129=INT(RIGHT($F1128, 1)))</f>
        <v>0</v>
      </c>
      <c r="AX1128" s="45">
        <f t="shared" si="26465"/>
        <v>0</v>
      </c>
      <c r="AY1128" s="36"/>
      <c r="AZ1128" s="37"/>
      <c r="BA1128" s="44">
        <f>parseTime(AY1128)-(AZ1129=INT(RIGHT($F1128, 1)))</f>
        <v>0</v>
      </c>
      <c r="BB1128" s="45">
        <f t="shared" si="26466"/>
        <v>0</v>
      </c>
      <c r="BC1128" s="36"/>
      <c r="BD1128" s="37"/>
      <c r="BE1128" s="44">
        <f>parseTime(BC1128)-(BD1129=INT(RIGHT($F1128, 1)))</f>
        <v>0</v>
      </c>
      <c r="BF1128" s="45">
        <f t="shared" si="26467"/>
        <v>0</v>
      </c>
      <c r="BG1128" s="36"/>
      <c r="BH1128" s="37"/>
      <c r="BI1128" s="44">
        <f>parseTime(BG1128)-(BH1129=INT(RIGHT($F1128, 1)))</f>
        <v>0</v>
      </c>
      <c r="BJ1128" s="45">
        <f t="shared" si="26468"/>
        <v>0</v>
      </c>
      <c r="BK1128" s="36"/>
      <c r="BL1128" s="37"/>
      <c r="BM1128" s="44">
        <f>parseTime(BK1128)-(BL1129=INT(RIGHT($F1128, 1)))</f>
        <v>0</v>
      </c>
      <c r="BN1128" s="45">
        <f t="shared" si="26469"/>
        <v>0</v>
      </c>
      <c r="BO1128" s="36"/>
      <c r="BP1128" s="37"/>
      <c r="BQ1128" s="44">
        <f t="shared" ref="BQ1128" si="26535">parseTime(BO1128)-(BP1129=INT(RIGHT($F1128, 1)))</f>
        <v>0</v>
      </c>
      <c r="BR1128" s="45">
        <f t="shared" si="26471"/>
        <v>0</v>
      </c>
      <c r="BS1128" s="36"/>
      <c r="BT1128" s="37"/>
      <c r="BU1128" s="44">
        <f t="shared" ref="BU1128" si="26536">parseTime(BS1128)-(BT1129=INT(RIGHT($F1128, 1)))</f>
        <v>0</v>
      </c>
      <c r="BV1128" s="45">
        <f t="shared" si="26473"/>
        <v>0</v>
      </c>
      <c r="BW1128" s="36"/>
      <c r="BX1128" s="37"/>
      <c r="BY1128" s="44">
        <f t="shared" ref="BY1128" si="26537">parseTime(BW1128)-(BX1129=INT(RIGHT($F1128, 1)))</f>
        <v>0</v>
      </c>
      <c r="BZ1128" s="45">
        <f t="shared" si="26475"/>
        <v>0</v>
      </c>
      <c r="CA1128" s="36"/>
      <c r="CB1128" s="37"/>
      <c r="CC1128" s="44">
        <f t="shared" ref="CC1128" si="26538">parseTime(CA1128)-(CB1129=INT(RIGHT($F1128, 1)))</f>
        <v>0</v>
      </c>
      <c r="CD1128" s="45">
        <f t="shared" si="26477"/>
        <v>0</v>
      </c>
      <c r="CE1128" s="36"/>
      <c r="CF1128" s="37"/>
      <c r="CG1128" s="44">
        <f t="shared" ref="CG1128" si="26539">parseTime(CE1128)-(CF1129=INT(RIGHT($F1128, 1)))</f>
        <v>0</v>
      </c>
      <c r="CH1128" s="45">
        <f t="shared" si="26479"/>
        <v>0</v>
      </c>
    </row>
    <row r="1129" spans="1:86" x14ac:dyDescent="0.25">
      <c r="A1129" s="56"/>
      <c r="B1129" s="57"/>
      <c r="C1129" s="14">
        <f t="shared" si="26495"/>
        <v>0</v>
      </c>
      <c r="D1129" s="14"/>
      <c r="E1129" s="20">
        <f t="shared" ref="E1129" si="26540">((7.5/2)-0.5+E1128)*8</f>
        <v>63.2</v>
      </c>
      <c r="F1129" s="51"/>
      <c r="G1129" s="46" t="s">
        <v>134</v>
      </c>
      <c r="H1129" s="38">
        <f t="shared" ref="H1129" si="26541">lunchAdjust(G1124:H1128)</f>
        <v>0</v>
      </c>
      <c r="I1129" s="48" t="s">
        <v>0</v>
      </c>
      <c r="J1129" s="39">
        <f t="shared" ref="J1129" si="26542">SUMPRODUCT(I1124:I1128*J1124:J1128)</f>
        <v>0</v>
      </c>
      <c r="K1129" s="46" t="s">
        <v>134</v>
      </c>
      <c r="L1129" s="38">
        <f t="shared" ref="L1129" si="26543">lunchAdjust(K1124:L1128)</f>
        <v>0</v>
      </c>
      <c r="M1129" s="48" t="s">
        <v>0</v>
      </c>
      <c r="N1129" s="39">
        <f t="shared" ref="N1129" si="26544">SUMPRODUCT(M1124:M1128*N1124:N1128)</f>
        <v>0</v>
      </c>
      <c r="O1129" s="46" t="s">
        <v>134</v>
      </c>
      <c r="P1129" s="38">
        <f t="shared" ref="P1129" si="26545">lunchAdjust(O1124:P1128)</f>
        <v>0</v>
      </c>
      <c r="Q1129" s="48" t="s">
        <v>0</v>
      </c>
      <c r="R1129" s="39">
        <f t="shared" ref="R1129" si="26546">SUMPRODUCT(Q1124:Q1128*R1124:R1128)</f>
        <v>0</v>
      </c>
      <c r="S1129" s="46" t="s">
        <v>134</v>
      </c>
      <c r="T1129" s="38">
        <f t="shared" ref="T1129" si="26547">lunchAdjust(S1124:T1128)</f>
        <v>0</v>
      </c>
      <c r="U1129" s="48" t="s">
        <v>0</v>
      </c>
      <c r="V1129" s="39">
        <f t="shared" ref="V1129" si="26548">SUMPRODUCT(U1124:U1128*V1124:V1128)</f>
        <v>0</v>
      </c>
      <c r="W1129" s="46" t="s">
        <v>134</v>
      </c>
      <c r="X1129" s="38">
        <f t="shared" ref="X1129" si="26549">lunchAdjust(W1124:X1128)</f>
        <v>0</v>
      </c>
      <c r="Y1129" s="48" t="s">
        <v>0</v>
      </c>
      <c r="Z1129" s="39">
        <f t="shared" ref="Z1129" si="26550">SUMPRODUCT(Y1124:Y1128*Z1124:Z1128)</f>
        <v>0</v>
      </c>
      <c r="AA1129" s="46" t="s">
        <v>134</v>
      </c>
      <c r="AB1129" s="38">
        <f t="shared" ref="AB1129" si="26551">lunchAdjust(AA1124:AB1128)</f>
        <v>0</v>
      </c>
      <c r="AC1129" s="48" t="s">
        <v>0</v>
      </c>
      <c r="AD1129" s="39">
        <f t="shared" ref="AD1129" si="26552">SUMPRODUCT(AC1124:AC1128*AD1124:AD1128)</f>
        <v>0</v>
      </c>
      <c r="AE1129" s="46" t="s">
        <v>134</v>
      </c>
      <c r="AF1129" s="38">
        <f t="shared" ref="AF1129" si="26553">lunchAdjust(AE1124:AF1128)</f>
        <v>0</v>
      </c>
      <c r="AG1129" s="48" t="s">
        <v>0</v>
      </c>
      <c r="AH1129" s="39">
        <f t="shared" ref="AH1129" si="26554">SUMPRODUCT(AG1124:AG1128*AH1124:AH1128)</f>
        <v>0</v>
      </c>
      <c r="AI1129" s="46" t="s">
        <v>134</v>
      </c>
      <c r="AJ1129" s="38">
        <f t="shared" ref="AJ1129" si="26555">lunchAdjust(AI1124:AJ1128)</f>
        <v>1</v>
      </c>
      <c r="AK1129" s="48" t="s">
        <v>0</v>
      </c>
      <c r="AL1129" s="39">
        <f t="shared" ref="AL1129" si="26556">SUMPRODUCT(AK1124:AK1128*AL1124:AL1128)</f>
        <v>8</v>
      </c>
      <c r="AM1129" s="46" t="s">
        <v>134</v>
      </c>
      <c r="AN1129" s="38">
        <f t="shared" ref="AN1129" si="26557">lunchAdjust(AM1124:AN1128)</f>
        <v>0</v>
      </c>
      <c r="AO1129" s="48" t="s">
        <v>0</v>
      </c>
      <c r="AP1129" s="39">
        <f t="shared" ref="AP1129" si="26558">SUMPRODUCT(AO1124:AO1128*AP1124:AP1128)</f>
        <v>0</v>
      </c>
      <c r="AQ1129" s="46" t="s">
        <v>134</v>
      </c>
      <c r="AR1129" s="38">
        <f t="shared" ref="AR1129" si="26559">lunchAdjust(AQ1124:AR1128)</f>
        <v>0</v>
      </c>
      <c r="AS1129" s="48" t="s">
        <v>0</v>
      </c>
      <c r="AT1129" s="39">
        <f t="shared" ref="AT1129" si="26560">SUMPRODUCT(AS1124:AS1128*AT1124:AT1128)</f>
        <v>0</v>
      </c>
      <c r="AU1129" s="46" t="s">
        <v>134</v>
      </c>
      <c r="AV1129" s="38">
        <f t="shared" ref="AV1129" si="26561">lunchAdjust(AU1124:AV1128)</f>
        <v>0</v>
      </c>
      <c r="AW1129" s="48" t="s">
        <v>0</v>
      </c>
      <c r="AX1129" s="39">
        <f t="shared" ref="AX1129" si="26562">SUMPRODUCT(AW1124:AW1128*AX1124:AX1128)</f>
        <v>0</v>
      </c>
      <c r="AY1129" s="46" t="s">
        <v>134</v>
      </c>
      <c r="AZ1129" s="38">
        <f t="shared" ref="AZ1129" si="26563">lunchAdjust(AY1124:AZ1128)</f>
        <v>0</v>
      </c>
      <c r="BA1129" s="48" t="s">
        <v>0</v>
      </c>
      <c r="BB1129" s="39">
        <f t="shared" ref="BB1129" si="26564">SUMPRODUCT(BA1124:BA1128*BB1124:BB1128)</f>
        <v>0</v>
      </c>
      <c r="BC1129" s="46" t="s">
        <v>134</v>
      </c>
      <c r="BD1129" s="38">
        <f t="shared" ref="BD1129" si="26565">lunchAdjust(BC1124:BD1128)</f>
        <v>0</v>
      </c>
      <c r="BE1129" s="48" t="s">
        <v>0</v>
      </c>
      <c r="BF1129" s="39">
        <f t="shared" ref="BF1129" si="26566">SUMPRODUCT(BE1124:BE1128*BF1124:BF1128)</f>
        <v>0</v>
      </c>
      <c r="BG1129" s="46" t="s">
        <v>134</v>
      </c>
      <c r="BH1129" s="38">
        <f t="shared" ref="BH1129" si="26567">lunchAdjust(BG1124:BH1128)</f>
        <v>0</v>
      </c>
      <c r="BI1129" s="48" t="s">
        <v>0</v>
      </c>
      <c r="BJ1129" s="39">
        <f t="shared" ref="BJ1129" si="26568">SUMPRODUCT(BI1124:BI1128*BJ1124:BJ1128)</f>
        <v>0</v>
      </c>
      <c r="BK1129" s="46" t="s">
        <v>134</v>
      </c>
      <c r="BL1129" s="38">
        <f t="shared" ref="BL1129" si="26569">lunchAdjust(BK1124:BL1128)</f>
        <v>0</v>
      </c>
      <c r="BM1129" s="48" t="s">
        <v>0</v>
      </c>
      <c r="BN1129" s="39">
        <f t="shared" ref="BN1129" si="26570">SUMPRODUCT(BM1124:BM1128*BN1124:BN1128)</f>
        <v>0</v>
      </c>
      <c r="BO1129" s="46" t="s">
        <v>134</v>
      </c>
      <c r="BP1129" s="38">
        <f t="shared" ref="BP1129" si="26571">lunchAdjust(BO1124:BP1128)</f>
        <v>0</v>
      </c>
      <c r="BQ1129" s="48" t="s">
        <v>0</v>
      </c>
      <c r="BR1129" s="39">
        <f t="shared" ref="BR1129" si="26572">SUMPRODUCT(BQ1124:BQ1128*BR1124:BR1128)</f>
        <v>0</v>
      </c>
      <c r="BS1129" s="46" t="s">
        <v>134</v>
      </c>
      <c r="BT1129" s="38">
        <f t="shared" ref="BT1129" si="26573">lunchAdjust(BS1124:BT1128)</f>
        <v>0</v>
      </c>
      <c r="BU1129" s="48" t="s">
        <v>0</v>
      </c>
      <c r="BV1129" s="39">
        <f t="shared" ref="BV1129" si="26574">SUMPRODUCT(BU1124:BU1128*BV1124:BV1128)</f>
        <v>0</v>
      </c>
      <c r="BW1129" s="46" t="s">
        <v>134</v>
      </c>
      <c r="BX1129" s="38">
        <f t="shared" ref="BX1129" si="26575">lunchAdjust(BW1124:BX1128)</f>
        <v>0</v>
      </c>
      <c r="BY1129" s="48" t="s">
        <v>0</v>
      </c>
      <c r="BZ1129" s="39">
        <f t="shared" ref="BZ1129" si="26576">SUMPRODUCT(BY1124:BY1128*BZ1124:BZ1128)</f>
        <v>0</v>
      </c>
      <c r="CA1129" s="46" t="s">
        <v>134</v>
      </c>
      <c r="CB1129" s="38">
        <f t="shared" ref="CB1129" si="26577">lunchAdjust(CA1124:CB1128)</f>
        <v>0</v>
      </c>
      <c r="CC1129" s="48" t="s">
        <v>0</v>
      </c>
      <c r="CD1129" s="39">
        <f t="shared" ref="CD1129" si="26578">SUMPRODUCT(CC1124:CC1128*CD1124:CD1128)</f>
        <v>0</v>
      </c>
      <c r="CE1129" s="46" t="s">
        <v>134</v>
      </c>
      <c r="CF1129" s="38">
        <f t="shared" ref="CF1129" si="26579">lunchAdjust(CE1124:CF1128)</f>
        <v>0</v>
      </c>
      <c r="CG1129" s="48" t="s">
        <v>0</v>
      </c>
      <c r="CH1129" s="39">
        <f t="shared" ref="CH1129" si="26580">SUMPRODUCT(CG1124:CG1128*CH1124:CH1128)</f>
        <v>0</v>
      </c>
    </row>
    <row r="1130" spans="1:86" ht="15.75" thickBot="1" x14ac:dyDescent="0.3">
      <c r="A1130" s="58" t="s">
        <v>121</v>
      </c>
      <c r="B1130" s="59">
        <f t="shared" ref="B1130" ca="1" si="26581">roleHours(G1124:CH1130, "OUT")</f>
        <v>0</v>
      </c>
      <c r="C1130" s="54" t="s">
        <v>137</v>
      </c>
      <c r="D1130" s="22">
        <f t="shared" ref="D1130" ca="1" si="26582">roleHours(G1124:CH1130, "PTO")</f>
        <v>0</v>
      </c>
      <c r="E1130" s="23">
        <f t="shared" ref="E1130" ca="1" si="26583">E1129-B1125</f>
        <v>55.2</v>
      </c>
      <c r="F1130" s="52"/>
      <c r="G1130" s="47" t="s">
        <v>39</v>
      </c>
      <c r="H1130" s="40">
        <f t="shared" si="25894"/>
        <v>0</v>
      </c>
      <c r="I1130" s="49" t="s">
        <v>135</v>
      </c>
      <c r="J1130" s="41">
        <f t="shared" ref="J1130" si="26584">J1129*G$4</f>
        <v>0</v>
      </c>
      <c r="K1130" s="47" t="s">
        <v>39</v>
      </c>
      <c r="L1130" s="40">
        <f t="shared" ref="L1130" si="26585">SUMPRODUCT(M1124:M1128*(L1124:L1128="PTO"))+SUMPRODUCT(M1124:M1128*(L1124:L1128="HOL"))</f>
        <v>0</v>
      </c>
      <c r="M1130" s="49" t="s">
        <v>135</v>
      </c>
      <c r="N1130" s="41">
        <f t="shared" ref="N1130" si="26586">N1129*K$4</f>
        <v>0</v>
      </c>
      <c r="O1130" s="47" t="s">
        <v>39</v>
      </c>
      <c r="P1130" s="40">
        <f t="shared" ref="P1130" si="26587">SUMPRODUCT(Q1124:Q1128*(P1124:P1128="PTO"))+SUMPRODUCT(Q1124:Q1128*(P1124:P1128="HOL"))</f>
        <v>0</v>
      </c>
      <c r="Q1130" s="49" t="s">
        <v>135</v>
      </c>
      <c r="R1130" s="41">
        <f t="shared" ref="R1130" si="26588">R1129*O$4</f>
        <v>0</v>
      </c>
      <c r="S1130" s="47" t="s">
        <v>39</v>
      </c>
      <c r="T1130" s="40">
        <f t="shared" ref="T1130" si="26589">SUMPRODUCT(U1124:U1128*(T1124:T1128="PTO"))+SUMPRODUCT(U1124:U1128*(T1124:T1128="HOL"))</f>
        <v>0</v>
      </c>
      <c r="U1130" s="49" t="s">
        <v>135</v>
      </c>
      <c r="V1130" s="41">
        <f t="shared" ref="V1130" si="26590">V1129*S$4</f>
        <v>0</v>
      </c>
      <c r="W1130" s="47" t="s">
        <v>39</v>
      </c>
      <c r="X1130" s="40">
        <f t="shared" ref="X1130" si="26591">SUMPRODUCT(Y1124:Y1128*(X1124:X1128="PTO"))+SUMPRODUCT(Y1124:Y1128*(X1124:X1128="HOL"))</f>
        <v>0</v>
      </c>
      <c r="Y1130" s="49" t="s">
        <v>135</v>
      </c>
      <c r="Z1130" s="41">
        <f t="shared" ref="Z1130" si="26592">Z1129*W$4</f>
        <v>0</v>
      </c>
      <c r="AA1130" s="47" t="s">
        <v>39</v>
      </c>
      <c r="AB1130" s="40">
        <f t="shared" ref="AB1130" si="26593">SUMPRODUCT(AC1124:AC1128*(AB1124:AB1128="PTO"))+SUMPRODUCT(AC1124:AC1128*(AB1124:AB1128="HOL"))</f>
        <v>0</v>
      </c>
      <c r="AC1130" s="49" t="s">
        <v>135</v>
      </c>
      <c r="AD1130" s="41">
        <f t="shared" ref="AD1130" si="26594">AD1129*AA$4</f>
        <v>0</v>
      </c>
      <c r="AE1130" s="47" t="s">
        <v>39</v>
      </c>
      <c r="AF1130" s="40">
        <f t="shared" ref="AF1130" si="26595">SUMPRODUCT(AG1124:AG1128*(AF1124:AF1128="PTO"))+SUMPRODUCT(AG1124:AG1128*(AF1124:AF1128="HOL"))</f>
        <v>0</v>
      </c>
      <c r="AG1130" s="49" t="s">
        <v>135</v>
      </c>
      <c r="AH1130" s="41">
        <f t="shared" ref="AH1130" si="26596">AH1129*AE$4</f>
        <v>0</v>
      </c>
      <c r="AI1130" s="47" t="s">
        <v>39</v>
      </c>
      <c r="AJ1130" s="40">
        <f t="shared" ref="AJ1130" si="26597">SUMPRODUCT(AK1124:AK1128*(AJ1124:AJ1128="PTO"))+SUMPRODUCT(AK1124:AK1128*(AJ1124:AJ1128="HOL"))</f>
        <v>0</v>
      </c>
      <c r="AK1130" s="49" t="s">
        <v>135</v>
      </c>
      <c r="AL1130" s="41">
        <f>AL1129*AI$4</f>
        <v>8</v>
      </c>
      <c r="AM1130" s="47" t="s">
        <v>39</v>
      </c>
      <c r="AN1130" s="40">
        <f t="shared" ref="AN1130" si="26598">SUMPRODUCT(AO1124:AO1128*(AN1124:AN1128="PTO"))+SUMPRODUCT(AO1124:AO1128*(AN1124:AN1128="HOL"))</f>
        <v>0</v>
      </c>
      <c r="AO1130" s="49" t="s">
        <v>135</v>
      </c>
      <c r="AP1130" s="41">
        <f t="shared" ref="AP1130" si="26599">AP1129*AM$4</f>
        <v>0</v>
      </c>
      <c r="AQ1130" s="47" t="s">
        <v>39</v>
      </c>
      <c r="AR1130" s="40">
        <f t="shared" ref="AR1130" si="26600">SUMPRODUCT(AS1124:AS1128*(AR1124:AR1128="PTO"))+SUMPRODUCT(AS1124:AS1128*(AR1124:AR1128="HOL"))</f>
        <v>0</v>
      </c>
      <c r="AS1130" s="49" t="s">
        <v>135</v>
      </c>
      <c r="AT1130" s="41">
        <f t="shared" ref="AT1130" si="26601">AT1129*AQ$4</f>
        <v>0</v>
      </c>
      <c r="AU1130" s="47" t="s">
        <v>39</v>
      </c>
      <c r="AV1130" s="40">
        <f t="shared" ref="AV1130" si="26602">SUMPRODUCT(AW1124:AW1128*(AV1124:AV1128="PTO"))+SUMPRODUCT(AW1124:AW1128*(AV1124:AV1128="HOL"))</f>
        <v>0</v>
      </c>
      <c r="AW1130" s="49" t="s">
        <v>135</v>
      </c>
      <c r="AX1130" s="41">
        <f>AX1129*AU$4</f>
        <v>0</v>
      </c>
      <c r="AY1130" s="47" t="s">
        <v>39</v>
      </c>
      <c r="AZ1130" s="40">
        <f t="shared" ref="AZ1130" si="26603">SUMPRODUCT(BA1124:BA1128*(AZ1124:AZ1128="PTO"))+SUMPRODUCT(BA1124:BA1128*(AZ1124:AZ1128="HOL"))</f>
        <v>0</v>
      </c>
      <c r="BA1130" s="49" t="s">
        <v>135</v>
      </c>
      <c r="BB1130" s="41">
        <f>BB1129*AY$4</f>
        <v>0</v>
      </c>
      <c r="BC1130" s="47" t="s">
        <v>39</v>
      </c>
      <c r="BD1130" s="40">
        <f t="shared" ref="BD1130" si="26604">SUMPRODUCT(BE1124:BE1128*(BD1124:BD1128="PTO"))+SUMPRODUCT(BE1124:BE1128*(BD1124:BD1128="HOL"))</f>
        <v>0</v>
      </c>
      <c r="BE1130" s="49" t="s">
        <v>135</v>
      </c>
      <c r="BF1130" s="41">
        <f>BF1129*BC$4</f>
        <v>0</v>
      </c>
      <c r="BG1130" s="47" t="s">
        <v>39</v>
      </c>
      <c r="BH1130" s="40">
        <f t="shared" ref="BH1130" si="26605">SUMPRODUCT(BI1124:BI1128*(BH1124:BH1128="PTO"))+SUMPRODUCT(BI1124:BI1128*(BH1124:BH1128="HOL"))</f>
        <v>0</v>
      </c>
      <c r="BI1130" s="49" t="s">
        <v>135</v>
      </c>
      <c r="BJ1130" s="41">
        <f>BJ1129*BG$4</f>
        <v>0</v>
      </c>
      <c r="BK1130" s="47" t="s">
        <v>39</v>
      </c>
      <c r="BL1130" s="40">
        <f t="shared" ref="BL1130" si="26606">SUMPRODUCT(BM1124:BM1128*(BL1124:BL1128="PTO"))+SUMPRODUCT(BM1124:BM1128*(BL1124:BL1128="HOL"))</f>
        <v>0</v>
      </c>
      <c r="BM1130" s="49" t="s">
        <v>135</v>
      </c>
      <c r="BN1130" s="41">
        <f>BN1129*BK$4</f>
        <v>0</v>
      </c>
      <c r="BO1130" s="47" t="s">
        <v>39</v>
      </c>
      <c r="BP1130" s="40">
        <f t="shared" ref="BP1130" si="26607">SUMPRODUCT(BQ1124:BQ1128*(BP1124:BP1128="PTO"))+SUMPRODUCT(BQ1124:BQ1128*(BP1124:BP1128="HOL"))</f>
        <v>0</v>
      </c>
      <c r="BQ1130" s="49" t="s">
        <v>135</v>
      </c>
      <c r="BR1130" s="41">
        <f t="shared" ref="BR1130" si="26608">BR1129*BO$4</f>
        <v>0</v>
      </c>
      <c r="BS1130" s="47" t="s">
        <v>39</v>
      </c>
      <c r="BT1130" s="40">
        <f t="shared" ref="BT1130" si="26609">SUMPRODUCT(BU1124:BU1128*(BT1124:BT1128="PTO"))+SUMPRODUCT(BU1124:BU1128*(BT1124:BT1128="HOL"))</f>
        <v>0</v>
      </c>
      <c r="BU1130" s="49" t="s">
        <v>135</v>
      </c>
      <c r="BV1130" s="41">
        <f t="shared" ref="BV1130" si="26610">BV1129*BS$4</f>
        <v>0</v>
      </c>
      <c r="BW1130" s="47" t="s">
        <v>39</v>
      </c>
      <c r="BX1130" s="40">
        <f t="shared" ref="BX1130" si="26611">SUMPRODUCT(BY1124:BY1128*(BX1124:BX1128="PTO"))+SUMPRODUCT(BY1124:BY1128*(BX1124:BX1128="HOL"))</f>
        <v>0</v>
      </c>
      <c r="BY1130" s="49" t="s">
        <v>135</v>
      </c>
      <c r="BZ1130" s="41">
        <f t="shared" ref="BZ1130" si="26612">BZ1129*BW$4</f>
        <v>0</v>
      </c>
      <c r="CA1130" s="47" t="s">
        <v>39</v>
      </c>
      <c r="CB1130" s="40">
        <f t="shared" ref="CB1130" si="26613">SUMPRODUCT(CC1124:CC1128*(CB1124:CB1128="PTO"))+SUMPRODUCT(CC1124:CC1128*(CB1124:CB1128="HOL"))</f>
        <v>0</v>
      </c>
      <c r="CC1130" s="49" t="s">
        <v>135</v>
      </c>
      <c r="CD1130" s="41">
        <f t="shared" ref="CD1130" si="26614">CD1129*CA$4</f>
        <v>0</v>
      </c>
      <c r="CE1130" s="47" t="s">
        <v>39</v>
      </c>
      <c r="CF1130" s="40">
        <f t="shared" ref="CF1130" si="26615">SUMPRODUCT(CG1124:CG1128*(CF1124:CF1128="PTO"))+SUMPRODUCT(CG1124:CG1128*(CF1124:CF1128="HOL"))</f>
        <v>0</v>
      </c>
      <c r="CG1130" s="49" t="s">
        <v>135</v>
      </c>
      <c r="CH1130" s="41">
        <f t="shared" ref="CH1130" si="26616">CH1129*CE$4</f>
        <v>0</v>
      </c>
    </row>
    <row r="1131" spans="1:86" x14ac:dyDescent="0.25">
      <c r="A1131" s="70" t="s">
        <v>133</v>
      </c>
      <c r="B1131" s="71">
        <f t="shared" ref="B1131" ca="1" si="26617">D1131-B1132</f>
        <v>0</v>
      </c>
      <c r="C1131" s="72" t="s">
        <v>122</v>
      </c>
      <c r="D1131" s="71">
        <f>IFERROR(INDEX(Holidays[FTE], MATCH(Entry!E1131, Holidays[Date], 0)), 1)*8*INDEX(FTEguide[[1]:[12]], MATCH(Entry!E1132, FTEguide[Weekday], 0), IF(Entry!E1134&gt;0, Entry!E1134, MONTH(Entry!E1131)))</f>
        <v>0</v>
      </c>
      <c r="E1131" s="60">
        <f t="shared" si="25411"/>
        <v>43989</v>
      </c>
      <c r="F1131" s="50" t="s">
        <v>128</v>
      </c>
      <c r="G1131" s="34"/>
      <c r="H1131" s="35"/>
      <c r="I1131" s="42">
        <f t="shared" ref="I1131" si="26618">parseTime(G1131)-(H1136=INT(RIGHT($F1131, 1)))</f>
        <v>0</v>
      </c>
      <c r="J1131" s="43">
        <f t="shared" ref="J1131:J1135" si="26619">isClocked(H1131)</f>
        <v>0</v>
      </c>
      <c r="K1131" s="34"/>
      <c r="L1131" s="35"/>
      <c r="M1131" s="42">
        <f t="shared" ref="M1131" si="26620">parseTime(K1131)-(L1136=INT(RIGHT($F1131, 1)))</f>
        <v>0</v>
      </c>
      <c r="N1131" s="43">
        <f t="shared" ref="N1131:N1135" si="26621">isClocked(L1131)</f>
        <v>0</v>
      </c>
      <c r="O1131" s="34"/>
      <c r="P1131" s="35"/>
      <c r="Q1131" s="42">
        <f t="shared" ref="Q1131" si="26622">parseTime(O1131)-(P1136=INT(RIGHT($F1131, 1)))</f>
        <v>0</v>
      </c>
      <c r="R1131" s="43">
        <f t="shared" ref="R1131:R1135" si="26623">isClocked(P1131)</f>
        <v>0</v>
      </c>
      <c r="S1131" s="34"/>
      <c r="T1131" s="35"/>
      <c r="U1131" s="42">
        <f t="shared" ref="U1131" si="26624">parseTime(S1131)-(T1136=INT(RIGHT($F1131, 1)))</f>
        <v>0</v>
      </c>
      <c r="V1131" s="43">
        <f t="shared" ref="V1131:V1135" si="26625">isClocked(T1131)</f>
        <v>0</v>
      </c>
      <c r="W1131" s="34"/>
      <c r="X1131" s="35"/>
      <c r="Y1131" s="42">
        <f t="shared" ref="Y1131" si="26626">parseTime(W1131)-(X1136=INT(RIGHT($F1131, 1)))</f>
        <v>0</v>
      </c>
      <c r="Z1131" s="43">
        <f t="shared" ref="Z1131:Z1135" si="26627">isClocked(X1131)</f>
        <v>0</v>
      </c>
      <c r="AA1131" s="34"/>
      <c r="AB1131" s="35"/>
      <c r="AC1131" s="42">
        <f t="shared" ref="AC1131" si="26628">parseTime(AA1131)-(AB1136=INT(RIGHT($F1131, 1)))</f>
        <v>0</v>
      </c>
      <c r="AD1131" s="43">
        <f t="shared" ref="AD1131:AD1135" si="26629">isClocked(AB1131)</f>
        <v>0</v>
      </c>
      <c r="AE1131" s="34"/>
      <c r="AF1131" s="35"/>
      <c r="AG1131" s="42">
        <f t="shared" ref="AG1131" si="26630">parseTime(AE1131)-(AF1136=INT(RIGHT($F1131, 1)))</f>
        <v>0</v>
      </c>
      <c r="AH1131" s="43">
        <f t="shared" ref="AH1131:AH1135" si="26631">isClocked(AF1131)</f>
        <v>0</v>
      </c>
      <c r="AI1131" s="34"/>
      <c r="AJ1131" s="35"/>
      <c r="AK1131" s="42">
        <f>parseTime(AI1131)-(AJ1136=INT(RIGHT($F1131, 1)))</f>
        <v>0</v>
      </c>
      <c r="AL1131" s="43">
        <f t="shared" ref="AL1131:AL1135" si="26632">isClocked(AJ1131)</f>
        <v>0</v>
      </c>
      <c r="AM1131" s="34"/>
      <c r="AN1131" s="35"/>
      <c r="AO1131" s="42">
        <f t="shared" ref="AO1131" si="26633">parseTime(AM1131)-(AN1136=INT(RIGHT($F1131, 1)))</f>
        <v>0</v>
      </c>
      <c r="AP1131" s="43">
        <f t="shared" ref="AP1131:AP1135" si="26634">isClocked(AN1131)</f>
        <v>0</v>
      </c>
      <c r="AQ1131" s="34"/>
      <c r="AR1131" s="35"/>
      <c r="AS1131" s="42">
        <f t="shared" ref="AS1131" si="26635">parseTime(AQ1131)-(AR1136=INT(RIGHT($F1131, 1)))</f>
        <v>0</v>
      </c>
      <c r="AT1131" s="43">
        <f t="shared" ref="AT1131:AT1135" si="26636">isClocked(AR1131)</f>
        <v>0</v>
      </c>
      <c r="AU1131" s="34"/>
      <c r="AV1131" s="35"/>
      <c r="AW1131" s="42">
        <f>parseTime(AU1131)-(AV1136=INT(RIGHT($F1131, 1)))</f>
        <v>0</v>
      </c>
      <c r="AX1131" s="43">
        <f t="shared" ref="AX1131:AX1135" si="26637">isClocked(AV1131)</f>
        <v>0</v>
      </c>
      <c r="AY1131" s="34"/>
      <c r="AZ1131" s="35"/>
      <c r="BA1131" s="42">
        <f>parseTime(AY1131)-(AZ1136=INT(RIGHT($F1131, 1)))</f>
        <v>0</v>
      </c>
      <c r="BB1131" s="43">
        <f t="shared" ref="BB1131:BB1135" si="26638">isClocked(AZ1131)</f>
        <v>0</v>
      </c>
      <c r="BC1131" s="34"/>
      <c r="BD1131" s="35"/>
      <c r="BE1131" s="42">
        <f>parseTime(BC1131)-(BD1136=INT(RIGHT($F1131, 1)))</f>
        <v>0</v>
      </c>
      <c r="BF1131" s="43">
        <f t="shared" ref="BF1131:BF1135" si="26639">isClocked(BD1131)</f>
        <v>0</v>
      </c>
      <c r="BG1131" s="34"/>
      <c r="BH1131" s="35"/>
      <c r="BI1131" s="42">
        <f>parseTime(BG1131)-(BH1136=INT(RIGHT($F1131, 1)))</f>
        <v>0</v>
      </c>
      <c r="BJ1131" s="43">
        <f t="shared" ref="BJ1131:BJ1135" si="26640">isClocked(BH1131)</f>
        <v>0</v>
      </c>
      <c r="BK1131" s="34"/>
      <c r="BL1131" s="35"/>
      <c r="BM1131" s="42">
        <f>parseTime(BK1131)-(BL1136=INT(RIGHT($F1131, 1)))</f>
        <v>0</v>
      </c>
      <c r="BN1131" s="43">
        <f t="shared" ref="BN1131:BN1135" si="26641">isClocked(BL1131)</f>
        <v>0</v>
      </c>
      <c r="BO1131" s="34"/>
      <c r="BP1131" s="35"/>
      <c r="BQ1131" s="42">
        <f t="shared" ref="BQ1131" si="26642">parseTime(BO1131)-(BP1136=INT(RIGHT($F1131, 1)))</f>
        <v>0</v>
      </c>
      <c r="BR1131" s="43">
        <f t="shared" ref="BR1131:BR1135" si="26643">isClocked(BP1131)</f>
        <v>0</v>
      </c>
      <c r="BS1131" s="34"/>
      <c r="BT1131" s="35"/>
      <c r="BU1131" s="42">
        <f t="shared" ref="BU1131" si="26644">parseTime(BS1131)-(BT1136=INT(RIGHT($F1131, 1)))</f>
        <v>0</v>
      </c>
      <c r="BV1131" s="43">
        <f t="shared" ref="BV1131:BV1135" si="26645">isClocked(BT1131)</f>
        <v>0</v>
      </c>
      <c r="BW1131" s="34"/>
      <c r="BX1131" s="35"/>
      <c r="BY1131" s="42">
        <f t="shared" ref="BY1131" si="26646">parseTime(BW1131)-(BX1136=INT(RIGHT($F1131, 1)))</f>
        <v>0</v>
      </c>
      <c r="BZ1131" s="43">
        <f t="shared" ref="BZ1131:BZ1135" si="26647">isClocked(BX1131)</f>
        <v>0</v>
      </c>
      <c r="CA1131" s="34"/>
      <c r="CB1131" s="35"/>
      <c r="CC1131" s="42">
        <f t="shared" ref="CC1131" si="26648">parseTime(CA1131)-(CB1136=INT(RIGHT($F1131, 1)))</f>
        <v>0</v>
      </c>
      <c r="CD1131" s="43">
        <f t="shared" ref="CD1131:CD1135" si="26649">isClocked(CB1131)</f>
        <v>0</v>
      </c>
      <c r="CE1131" s="34"/>
      <c r="CF1131" s="35"/>
      <c r="CG1131" s="42">
        <f t="shared" ref="CG1131" si="26650">parseTime(CE1131)-(CF1136=INT(RIGHT($F1131, 1)))</f>
        <v>0</v>
      </c>
      <c r="CH1131" s="43">
        <f t="shared" ref="CH1131:CH1135" si="26651">isClocked(CF1131)</f>
        <v>0</v>
      </c>
    </row>
    <row r="1132" spans="1:86" x14ac:dyDescent="0.25">
      <c r="A1132" s="56" t="s">
        <v>0</v>
      </c>
      <c r="B1132" s="57">
        <f t="shared" ref="B1132:B1195" ca="1" si="26652">SUM(B1133:B1136)</f>
        <v>0</v>
      </c>
      <c r="C1132" s="14" t="s">
        <v>252</v>
      </c>
      <c r="D1132" s="14">
        <f t="shared" si="26135"/>
        <v>53.7</v>
      </c>
      <c r="E1132" s="55" t="str">
        <f t="shared" ref="E1132:E1195" si="26653">TEXT(E1131, "dddd")</f>
        <v>Sunday</v>
      </c>
      <c r="F1132" s="51" t="s">
        <v>129</v>
      </c>
      <c r="G1132" s="36"/>
      <c r="H1132" s="37"/>
      <c r="I1132" s="44">
        <f t="shared" ref="I1132" si="26654">parseTime(G1132)-(H1136=INT(RIGHT($F1132, 1)))</f>
        <v>0</v>
      </c>
      <c r="J1132" s="45">
        <f t="shared" si="26619"/>
        <v>0</v>
      </c>
      <c r="K1132" s="36"/>
      <c r="L1132" s="37"/>
      <c r="M1132" s="44">
        <f t="shared" ref="M1132" si="26655">parseTime(K1132)-(L1136=INT(RIGHT($F1132, 1)))</f>
        <v>0</v>
      </c>
      <c r="N1132" s="45">
        <f t="shared" si="26621"/>
        <v>0</v>
      </c>
      <c r="O1132" s="36"/>
      <c r="P1132" s="37"/>
      <c r="Q1132" s="44">
        <f t="shared" ref="Q1132" si="26656">parseTime(O1132)-(P1136=INT(RIGHT($F1132, 1)))</f>
        <v>0</v>
      </c>
      <c r="R1132" s="45">
        <f t="shared" si="26623"/>
        <v>0</v>
      </c>
      <c r="S1132" s="36"/>
      <c r="T1132" s="37"/>
      <c r="U1132" s="44">
        <f t="shared" ref="U1132" si="26657">parseTime(S1132)-(T1136=INT(RIGHT($F1132, 1)))</f>
        <v>0</v>
      </c>
      <c r="V1132" s="45">
        <f t="shared" si="26625"/>
        <v>0</v>
      </c>
      <c r="W1132" s="36"/>
      <c r="X1132" s="37"/>
      <c r="Y1132" s="44">
        <f t="shared" ref="Y1132" si="26658">parseTime(W1132)-(X1136=INT(RIGHT($F1132, 1)))</f>
        <v>0</v>
      </c>
      <c r="Z1132" s="45">
        <f t="shared" si="26627"/>
        <v>0</v>
      </c>
      <c r="AA1132" s="36"/>
      <c r="AB1132" s="37"/>
      <c r="AC1132" s="44">
        <f t="shared" ref="AC1132" si="26659">parseTime(AA1132)-(AB1136=INT(RIGHT($F1132, 1)))</f>
        <v>0</v>
      </c>
      <c r="AD1132" s="45">
        <f t="shared" si="26629"/>
        <v>0</v>
      </c>
      <c r="AE1132" s="36"/>
      <c r="AF1132" s="37"/>
      <c r="AG1132" s="44">
        <f t="shared" ref="AG1132" si="26660">parseTime(AE1132)-(AF1136=INT(RIGHT($F1132, 1)))</f>
        <v>0</v>
      </c>
      <c r="AH1132" s="45">
        <f t="shared" si="26631"/>
        <v>0</v>
      </c>
      <c r="AI1132" s="36"/>
      <c r="AJ1132" s="37"/>
      <c r="AK1132" s="44">
        <f>parseTime(AI1132)-(AJ1136=INT(RIGHT($F1132, 1)))</f>
        <v>0</v>
      </c>
      <c r="AL1132" s="45">
        <f t="shared" si="26632"/>
        <v>0</v>
      </c>
      <c r="AM1132" s="36"/>
      <c r="AN1132" s="37"/>
      <c r="AO1132" s="44">
        <f t="shared" ref="AO1132" si="26661">parseTime(AM1132)-(AN1136=INT(RIGHT($F1132, 1)))</f>
        <v>0</v>
      </c>
      <c r="AP1132" s="45">
        <f t="shared" si="26634"/>
        <v>0</v>
      </c>
      <c r="AQ1132" s="36"/>
      <c r="AR1132" s="37"/>
      <c r="AS1132" s="44">
        <f t="shared" ref="AS1132" si="26662">parseTime(AQ1132)-(AR1136=INT(RIGHT($F1132, 1)))</f>
        <v>0</v>
      </c>
      <c r="AT1132" s="45">
        <f t="shared" si="26636"/>
        <v>0</v>
      </c>
      <c r="AU1132" s="36"/>
      <c r="AV1132" s="37"/>
      <c r="AW1132" s="44">
        <f>parseTime(AU1132)-(AV1136=INT(RIGHT($F1132, 1)))</f>
        <v>0</v>
      </c>
      <c r="AX1132" s="45">
        <f t="shared" si="26637"/>
        <v>0</v>
      </c>
      <c r="AY1132" s="36"/>
      <c r="AZ1132" s="37"/>
      <c r="BA1132" s="44">
        <f>parseTime(AY1132)-(AZ1136=INT(RIGHT($F1132, 1)))</f>
        <v>0</v>
      </c>
      <c r="BB1132" s="45">
        <f t="shared" si="26638"/>
        <v>0</v>
      </c>
      <c r="BC1132" s="36"/>
      <c r="BD1132" s="37"/>
      <c r="BE1132" s="44">
        <f>parseTime(BC1132)-(BD1136=INT(RIGHT($F1132, 1)))</f>
        <v>0</v>
      </c>
      <c r="BF1132" s="45">
        <f t="shared" si="26639"/>
        <v>0</v>
      </c>
      <c r="BG1132" s="36"/>
      <c r="BH1132" s="37"/>
      <c r="BI1132" s="44">
        <f>parseTime(BG1132)-(BH1136=INT(RIGHT($F1132, 1)))</f>
        <v>0</v>
      </c>
      <c r="BJ1132" s="45">
        <f t="shared" si="26640"/>
        <v>0</v>
      </c>
      <c r="BK1132" s="36"/>
      <c r="BL1132" s="37"/>
      <c r="BM1132" s="44">
        <f>parseTime(BK1132)-(BL1136=INT(RIGHT($F1132, 1)))</f>
        <v>0</v>
      </c>
      <c r="BN1132" s="45">
        <f t="shared" si="26641"/>
        <v>0</v>
      </c>
      <c r="BO1132" s="36"/>
      <c r="BP1132" s="37"/>
      <c r="BQ1132" s="44">
        <f t="shared" ref="BQ1132" si="26663">parseTime(BO1132)-(BP1136=INT(RIGHT($F1132, 1)))</f>
        <v>0</v>
      </c>
      <c r="BR1132" s="45">
        <f t="shared" si="26643"/>
        <v>0</v>
      </c>
      <c r="BS1132" s="36"/>
      <c r="BT1132" s="37"/>
      <c r="BU1132" s="44">
        <f t="shared" ref="BU1132" si="26664">parseTime(BS1132)-(BT1136=INT(RIGHT($F1132, 1)))</f>
        <v>0</v>
      </c>
      <c r="BV1132" s="45">
        <f t="shared" si="26645"/>
        <v>0</v>
      </c>
      <c r="BW1132" s="36"/>
      <c r="BX1132" s="37"/>
      <c r="BY1132" s="44">
        <f t="shared" ref="BY1132" si="26665">parseTime(BW1132)-(BX1136=INT(RIGHT($F1132, 1)))</f>
        <v>0</v>
      </c>
      <c r="BZ1132" s="45">
        <f t="shared" si="26647"/>
        <v>0</v>
      </c>
      <c r="CA1132" s="36"/>
      <c r="CB1132" s="37"/>
      <c r="CC1132" s="44">
        <f t="shared" ref="CC1132" si="26666">parseTime(CA1132)-(CB1136=INT(RIGHT($F1132, 1)))</f>
        <v>0</v>
      </c>
      <c r="CD1132" s="45">
        <f t="shared" si="26649"/>
        <v>0</v>
      </c>
      <c r="CE1132" s="36"/>
      <c r="CF1132" s="37"/>
      <c r="CG1132" s="44">
        <f t="shared" ref="CG1132" si="26667">parseTime(CE1132)-(CF1136=INT(RIGHT($F1132, 1)))</f>
        <v>0</v>
      </c>
      <c r="CH1132" s="45">
        <f t="shared" si="26651"/>
        <v>0</v>
      </c>
    </row>
    <row r="1133" spans="1:86" x14ac:dyDescent="0.25">
      <c r="A1133" s="56" t="s">
        <v>117</v>
      </c>
      <c r="B1133" s="57">
        <f t="shared" ref="B1133" ca="1" si="26668">roleHours(G1131:CH1137, "MFD")</f>
        <v>0</v>
      </c>
      <c r="C1133" s="14">
        <f t="shared" ref="C1133:C1136" ca="1" si="26669">B1133/8</f>
        <v>0</v>
      </c>
      <c r="D1133" s="14">
        <f t="shared" ref="D1133" ca="1" si="26670">B1132-D1132</f>
        <v>-53.7</v>
      </c>
      <c r="E1133" s="20" t="s">
        <v>127</v>
      </c>
      <c r="F1133" s="51" t="s">
        <v>130</v>
      </c>
      <c r="G1133" s="36"/>
      <c r="H1133" s="37"/>
      <c r="I1133" s="44">
        <f t="shared" ref="I1133" si="26671">parseTime(G1133)-(H1136=INT(RIGHT($F1133, 1)))</f>
        <v>0</v>
      </c>
      <c r="J1133" s="45">
        <f t="shared" si="26619"/>
        <v>0</v>
      </c>
      <c r="K1133" s="36"/>
      <c r="L1133" s="37"/>
      <c r="M1133" s="44">
        <f t="shared" ref="M1133" si="26672">parseTime(K1133)-(L1136=INT(RIGHT($F1133, 1)))</f>
        <v>0</v>
      </c>
      <c r="N1133" s="45">
        <f t="shared" si="26621"/>
        <v>0</v>
      </c>
      <c r="O1133" s="36"/>
      <c r="P1133" s="37"/>
      <c r="Q1133" s="44">
        <f t="shared" ref="Q1133" si="26673">parseTime(O1133)-(P1136=INT(RIGHT($F1133, 1)))</f>
        <v>0</v>
      </c>
      <c r="R1133" s="45">
        <f t="shared" si="26623"/>
        <v>0</v>
      </c>
      <c r="S1133" s="36"/>
      <c r="T1133" s="37"/>
      <c r="U1133" s="44">
        <f t="shared" ref="U1133" si="26674">parseTime(S1133)-(T1136=INT(RIGHT($F1133, 1)))</f>
        <v>0</v>
      </c>
      <c r="V1133" s="45">
        <f t="shared" si="26625"/>
        <v>0</v>
      </c>
      <c r="W1133" s="36"/>
      <c r="X1133" s="37"/>
      <c r="Y1133" s="44">
        <f t="shared" ref="Y1133" si="26675">parseTime(W1133)-(X1136=INT(RIGHT($F1133, 1)))</f>
        <v>0</v>
      </c>
      <c r="Z1133" s="45">
        <f t="shared" si="26627"/>
        <v>0</v>
      </c>
      <c r="AA1133" s="36"/>
      <c r="AB1133" s="37"/>
      <c r="AC1133" s="44">
        <f t="shared" ref="AC1133" si="26676">parseTime(AA1133)-(AB1136=INT(RIGHT($F1133, 1)))</f>
        <v>0</v>
      </c>
      <c r="AD1133" s="45">
        <f t="shared" si="26629"/>
        <v>0</v>
      </c>
      <c r="AE1133" s="36"/>
      <c r="AF1133" s="37"/>
      <c r="AG1133" s="44">
        <f t="shared" ref="AG1133" si="26677">parseTime(AE1133)-(AF1136=INT(RIGHT($F1133, 1)))</f>
        <v>0</v>
      </c>
      <c r="AH1133" s="45">
        <f t="shared" si="26631"/>
        <v>0</v>
      </c>
      <c r="AI1133" s="36"/>
      <c r="AJ1133" s="37"/>
      <c r="AK1133" s="44">
        <f>parseTime(AI1133)-(AJ1136=INT(RIGHT($F1133, 1)))</f>
        <v>0</v>
      </c>
      <c r="AL1133" s="45">
        <f t="shared" si="26632"/>
        <v>0</v>
      </c>
      <c r="AM1133" s="36"/>
      <c r="AN1133" s="37"/>
      <c r="AO1133" s="44">
        <f t="shared" ref="AO1133" si="26678">parseTime(AM1133)-(AN1136=INT(RIGHT($F1133, 1)))</f>
        <v>0</v>
      </c>
      <c r="AP1133" s="45">
        <f t="shared" si="26634"/>
        <v>0</v>
      </c>
      <c r="AQ1133" s="36"/>
      <c r="AR1133" s="37"/>
      <c r="AS1133" s="44">
        <f t="shared" ref="AS1133" si="26679">parseTime(AQ1133)-(AR1136=INT(RIGHT($F1133, 1)))</f>
        <v>0</v>
      </c>
      <c r="AT1133" s="45">
        <f t="shared" si="26636"/>
        <v>0</v>
      </c>
      <c r="AU1133" s="36"/>
      <c r="AV1133" s="37"/>
      <c r="AW1133" s="44">
        <f>parseTime(AU1133)-(AV1136=INT(RIGHT($F1133, 1)))</f>
        <v>0</v>
      </c>
      <c r="AX1133" s="45">
        <f t="shared" si="26637"/>
        <v>0</v>
      </c>
      <c r="AY1133" s="36"/>
      <c r="AZ1133" s="37"/>
      <c r="BA1133" s="44">
        <f>parseTime(AY1133)-(AZ1136=INT(RIGHT($F1133, 1)))</f>
        <v>0</v>
      </c>
      <c r="BB1133" s="45">
        <f t="shared" si="26638"/>
        <v>0</v>
      </c>
      <c r="BC1133" s="36"/>
      <c r="BD1133" s="37"/>
      <c r="BE1133" s="44">
        <f>parseTime(BC1133)-(BD1136=INT(RIGHT($F1133, 1)))</f>
        <v>0</v>
      </c>
      <c r="BF1133" s="45">
        <f t="shared" si="26639"/>
        <v>0</v>
      </c>
      <c r="BG1133" s="36"/>
      <c r="BH1133" s="37"/>
      <c r="BI1133" s="44">
        <f>parseTime(BG1133)-(BH1136=INT(RIGHT($F1133, 1)))</f>
        <v>0</v>
      </c>
      <c r="BJ1133" s="45">
        <f t="shared" si="26640"/>
        <v>0</v>
      </c>
      <c r="BK1133" s="36"/>
      <c r="BL1133" s="37"/>
      <c r="BM1133" s="44">
        <f>parseTime(BK1133)-(BL1136=INT(RIGHT($F1133, 1)))</f>
        <v>0</v>
      </c>
      <c r="BN1133" s="45">
        <f t="shared" si="26641"/>
        <v>0</v>
      </c>
      <c r="BO1133" s="36"/>
      <c r="BP1133" s="37"/>
      <c r="BQ1133" s="44">
        <f t="shared" ref="BQ1133" si="26680">parseTime(BO1133)-(BP1136=INT(RIGHT($F1133, 1)))</f>
        <v>0</v>
      </c>
      <c r="BR1133" s="45">
        <f t="shared" si="26643"/>
        <v>0</v>
      </c>
      <c r="BS1133" s="36"/>
      <c r="BT1133" s="37"/>
      <c r="BU1133" s="44">
        <f t="shared" ref="BU1133" si="26681">parseTime(BS1133)-(BT1136=INT(RIGHT($F1133, 1)))</f>
        <v>0</v>
      </c>
      <c r="BV1133" s="45">
        <f t="shared" si="26645"/>
        <v>0</v>
      </c>
      <c r="BW1133" s="36"/>
      <c r="BX1133" s="37"/>
      <c r="BY1133" s="44">
        <f t="shared" ref="BY1133" si="26682">parseTime(BW1133)-(BX1136=INT(RIGHT($F1133, 1)))</f>
        <v>0</v>
      </c>
      <c r="BZ1133" s="45">
        <f t="shared" si="26647"/>
        <v>0</v>
      </c>
      <c r="CA1133" s="36"/>
      <c r="CB1133" s="37"/>
      <c r="CC1133" s="44">
        <f t="shared" ref="CC1133" si="26683">parseTime(CA1133)-(CB1136=INT(RIGHT($F1133, 1)))</f>
        <v>0</v>
      </c>
      <c r="CD1133" s="45">
        <f t="shared" si="26649"/>
        <v>0</v>
      </c>
      <c r="CE1133" s="36"/>
      <c r="CF1133" s="37"/>
      <c r="CG1133" s="44">
        <f t="shared" ref="CG1133" si="26684">parseTime(CE1133)-(CF1136=INT(RIGHT($F1133, 1)))</f>
        <v>0</v>
      </c>
      <c r="CH1133" s="45">
        <f t="shared" si="26651"/>
        <v>0</v>
      </c>
    </row>
    <row r="1134" spans="1:86" x14ac:dyDescent="0.25">
      <c r="A1134" s="56"/>
      <c r="B1134" s="57"/>
      <c r="C1134" s="14">
        <f t="shared" si="26669"/>
        <v>0</v>
      </c>
      <c r="D1134" s="14" t="s">
        <v>259</v>
      </c>
      <c r="E1134" s="20">
        <v>4.25</v>
      </c>
      <c r="F1134" s="51" t="s">
        <v>131</v>
      </c>
      <c r="G1134" s="36"/>
      <c r="H1134" s="37"/>
      <c r="I1134" s="44">
        <f t="shared" ref="I1134" si="26685">parseTime(G1134)-(H1136=INT(RIGHT($F1134, 1)))</f>
        <v>0</v>
      </c>
      <c r="J1134" s="45">
        <f t="shared" si="26619"/>
        <v>0</v>
      </c>
      <c r="K1134" s="36"/>
      <c r="L1134" s="37"/>
      <c r="M1134" s="44">
        <f t="shared" ref="M1134" si="26686">parseTime(K1134)-(L1136=INT(RIGHT($F1134, 1)))</f>
        <v>0</v>
      </c>
      <c r="N1134" s="45">
        <f t="shared" si="26621"/>
        <v>0</v>
      </c>
      <c r="O1134" s="36"/>
      <c r="P1134" s="37"/>
      <c r="Q1134" s="44">
        <f t="shared" ref="Q1134" si="26687">parseTime(O1134)-(P1136=INT(RIGHT($F1134, 1)))</f>
        <v>0</v>
      </c>
      <c r="R1134" s="45">
        <f t="shared" si="26623"/>
        <v>0</v>
      </c>
      <c r="S1134" s="36"/>
      <c r="T1134" s="37"/>
      <c r="U1134" s="44">
        <f t="shared" ref="U1134" si="26688">parseTime(S1134)-(T1136=INT(RIGHT($F1134, 1)))</f>
        <v>0</v>
      </c>
      <c r="V1134" s="45">
        <f t="shared" si="26625"/>
        <v>0</v>
      </c>
      <c r="W1134" s="36"/>
      <c r="X1134" s="37"/>
      <c r="Y1134" s="44">
        <f t="shared" ref="Y1134" si="26689">parseTime(W1134)-(X1136=INT(RIGHT($F1134, 1)))</f>
        <v>0</v>
      </c>
      <c r="Z1134" s="45">
        <f t="shared" si="26627"/>
        <v>0</v>
      </c>
      <c r="AA1134" s="36"/>
      <c r="AB1134" s="37"/>
      <c r="AC1134" s="44">
        <f t="shared" ref="AC1134" si="26690">parseTime(AA1134)-(AB1136=INT(RIGHT($F1134, 1)))</f>
        <v>0</v>
      </c>
      <c r="AD1134" s="45">
        <f t="shared" si="26629"/>
        <v>0</v>
      </c>
      <c r="AE1134" s="36"/>
      <c r="AF1134" s="37"/>
      <c r="AG1134" s="44">
        <f t="shared" ref="AG1134" si="26691">parseTime(AE1134)-(AF1136=INT(RIGHT($F1134, 1)))</f>
        <v>0</v>
      </c>
      <c r="AH1134" s="45">
        <f t="shared" si="26631"/>
        <v>0</v>
      </c>
      <c r="AI1134" s="36"/>
      <c r="AJ1134" s="37"/>
      <c r="AK1134" s="44">
        <f>parseTime(AI1134)-(AJ1136=INT(RIGHT($F1134, 1)))</f>
        <v>0</v>
      </c>
      <c r="AL1134" s="45">
        <f t="shared" si="26632"/>
        <v>0</v>
      </c>
      <c r="AM1134" s="36"/>
      <c r="AN1134" s="37"/>
      <c r="AO1134" s="44">
        <f t="shared" ref="AO1134" si="26692">parseTime(AM1134)-(AN1136=INT(RIGHT($F1134, 1)))</f>
        <v>0</v>
      </c>
      <c r="AP1134" s="45">
        <f t="shared" si="26634"/>
        <v>0</v>
      </c>
      <c r="AQ1134" s="36"/>
      <c r="AR1134" s="37"/>
      <c r="AS1134" s="44">
        <f t="shared" ref="AS1134" si="26693">parseTime(AQ1134)-(AR1136=INT(RIGHT($F1134, 1)))</f>
        <v>0</v>
      </c>
      <c r="AT1134" s="45">
        <f t="shared" si="26636"/>
        <v>0</v>
      </c>
      <c r="AU1134" s="36"/>
      <c r="AV1134" s="37"/>
      <c r="AW1134" s="44">
        <f>parseTime(AU1134)-(AV1136=INT(RIGHT($F1134, 1)))</f>
        <v>0</v>
      </c>
      <c r="AX1134" s="45">
        <f t="shared" si="26637"/>
        <v>0</v>
      </c>
      <c r="AY1134" s="36"/>
      <c r="AZ1134" s="37"/>
      <c r="BA1134" s="44">
        <f>parseTime(AY1134)-(AZ1136=INT(RIGHT($F1134, 1)))</f>
        <v>0</v>
      </c>
      <c r="BB1134" s="45">
        <f t="shared" si="26638"/>
        <v>0</v>
      </c>
      <c r="BC1134" s="36"/>
      <c r="BD1134" s="37"/>
      <c r="BE1134" s="44">
        <f>parseTime(BC1134)-(BD1136=INT(RIGHT($F1134, 1)))</f>
        <v>0</v>
      </c>
      <c r="BF1134" s="45">
        <f t="shared" si="26639"/>
        <v>0</v>
      </c>
      <c r="BG1134" s="36"/>
      <c r="BH1134" s="37"/>
      <c r="BI1134" s="44">
        <f>parseTime(BG1134)-(BH1136=INT(RIGHT($F1134, 1)))</f>
        <v>0</v>
      </c>
      <c r="BJ1134" s="45">
        <f t="shared" si="26640"/>
        <v>0</v>
      </c>
      <c r="BK1134" s="36"/>
      <c r="BL1134" s="37"/>
      <c r="BM1134" s="44">
        <f>parseTime(BK1134)-(BL1136=INT(RIGHT($F1134, 1)))</f>
        <v>0</v>
      </c>
      <c r="BN1134" s="45">
        <f t="shared" si="26641"/>
        <v>0</v>
      </c>
      <c r="BO1134" s="36"/>
      <c r="BP1134" s="37"/>
      <c r="BQ1134" s="44">
        <f t="shared" ref="BQ1134" si="26694">parseTime(BO1134)-(BP1136=INT(RIGHT($F1134, 1)))</f>
        <v>0</v>
      </c>
      <c r="BR1134" s="45">
        <f t="shared" si="26643"/>
        <v>0</v>
      </c>
      <c r="BS1134" s="36"/>
      <c r="BT1134" s="37"/>
      <c r="BU1134" s="44">
        <f t="shared" ref="BU1134" si="26695">parseTime(BS1134)-(BT1136=INT(RIGHT($F1134, 1)))</f>
        <v>0</v>
      </c>
      <c r="BV1134" s="45">
        <f t="shared" si="26645"/>
        <v>0</v>
      </c>
      <c r="BW1134" s="36"/>
      <c r="BX1134" s="37"/>
      <c r="BY1134" s="44">
        <f t="shared" ref="BY1134" si="26696">parseTime(BW1134)-(BX1136=INT(RIGHT($F1134, 1)))</f>
        <v>0</v>
      </c>
      <c r="BZ1134" s="45">
        <f t="shared" si="26647"/>
        <v>0</v>
      </c>
      <c r="CA1134" s="36"/>
      <c r="CB1134" s="37"/>
      <c r="CC1134" s="44">
        <f t="shared" ref="CC1134" si="26697">parseTime(CA1134)-(CB1136=INT(RIGHT($F1134, 1)))</f>
        <v>0</v>
      </c>
      <c r="CD1134" s="45">
        <f t="shared" si="26649"/>
        <v>0</v>
      </c>
      <c r="CE1134" s="36"/>
      <c r="CF1134" s="37"/>
      <c r="CG1134" s="44">
        <f t="shared" ref="CG1134" si="26698">parseTime(CE1134)-(CF1136=INT(RIGHT($F1134, 1)))</f>
        <v>0</v>
      </c>
      <c r="CH1134" s="45">
        <f t="shared" si="26651"/>
        <v>0</v>
      </c>
    </row>
    <row r="1135" spans="1:86" x14ac:dyDescent="0.25">
      <c r="A1135" s="56" t="s">
        <v>119</v>
      </c>
      <c r="B1135" s="57">
        <f t="shared" ref="B1135" ca="1" si="26699">roleHours(G1131:CH1137, "MCC")</f>
        <v>0</v>
      </c>
      <c r="C1135" s="14">
        <f t="shared" ca="1" si="26669"/>
        <v>0</v>
      </c>
      <c r="D1135" s="14" t="s">
        <v>260</v>
      </c>
      <c r="E1135" s="20">
        <v>4.6500000000000004</v>
      </c>
      <c r="F1135" s="51" t="s">
        <v>132</v>
      </c>
      <c r="G1135" s="36"/>
      <c r="H1135" s="37"/>
      <c r="I1135" s="44">
        <f t="shared" ref="I1135" si="26700">parseTime(G1135)-(H1136=INT(RIGHT($F1135, 1)))</f>
        <v>0</v>
      </c>
      <c r="J1135" s="45">
        <f t="shared" si="26619"/>
        <v>0</v>
      </c>
      <c r="K1135" s="36"/>
      <c r="L1135" s="37"/>
      <c r="M1135" s="44">
        <f t="shared" ref="M1135" si="26701">parseTime(K1135)-(L1136=INT(RIGHT($F1135, 1)))</f>
        <v>0</v>
      </c>
      <c r="N1135" s="45">
        <f t="shared" si="26621"/>
        <v>0</v>
      </c>
      <c r="O1135" s="36"/>
      <c r="P1135" s="37"/>
      <c r="Q1135" s="44">
        <f t="shared" ref="Q1135" si="26702">parseTime(O1135)-(P1136=INT(RIGHT($F1135, 1)))</f>
        <v>0</v>
      </c>
      <c r="R1135" s="45">
        <f t="shared" si="26623"/>
        <v>0</v>
      </c>
      <c r="S1135" s="36"/>
      <c r="T1135" s="37"/>
      <c r="U1135" s="44">
        <f t="shared" ref="U1135" si="26703">parseTime(S1135)-(T1136=INT(RIGHT($F1135, 1)))</f>
        <v>0</v>
      </c>
      <c r="V1135" s="45">
        <f t="shared" si="26625"/>
        <v>0</v>
      </c>
      <c r="W1135" s="36"/>
      <c r="X1135" s="37"/>
      <c r="Y1135" s="44">
        <f t="shared" ref="Y1135" si="26704">parseTime(W1135)-(X1136=INT(RIGHT($F1135, 1)))</f>
        <v>0</v>
      </c>
      <c r="Z1135" s="45">
        <f t="shared" si="26627"/>
        <v>0</v>
      </c>
      <c r="AA1135" s="36"/>
      <c r="AB1135" s="37"/>
      <c r="AC1135" s="44">
        <f t="shared" ref="AC1135" si="26705">parseTime(AA1135)-(AB1136=INT(RIGHT($F1135, 1)))</f>
        <v>0</v>
      </c>
      <c r="AD1135" s="45">
        <f t="shared" si="26629"/>
        <v>0</v>
      </c>
      <c r="AE1135" s="36"/>
      <c r="AF1135" s="37"/>
      <c r="AG1135" s="44">
        <f t="shared" ref="AG1135" si="26706">parseTime(AE1135)-(AF1136=INT(RIGHT($F1135, 1)))</f>
        <v>0</v>
      </c>
      <c r="AH1135" s="45">
        <f t="shared" si="26631"/>
        <v>0</v>
      </c>
      <c r="AI1135" s="36"/>
      <c r="AJ1135" s="37"/>
      <c r="AK1135" s="44">
        <f>parseTime(AI1135)-(AJ1136=INT(RIGHT($F1135, 1)))</f>
        <v>0</v>
      </c>
      <c r="AL1135" s="45">
        <f t="shared" si="26632"/>
        <v>0</v>
      </c>
      <c r="AM1135" s="36"/>
      <c r="AN1135" s="37"/>
      <c r="AO1135" s="44">
        <f t="shared" ref="AO1135" si="26707">parseTime(AM1135)-(AN1136=INT(RIGHT($F1135, 1)))</f>
        <v>0</v>
      </c>
      <c r="AP1135" s="45">
        <f t="shared" si="26634"/>
        <v>0</v>
      </c>
      <c r="AQ1135" s="36"/>
      <c r="AR1135" s="37"/>
      <c r="AS1135" s="44">
        <f t="shared" ref="AS1135" si="26708">parseTime(AQ1135)-(AR1136=INT(RIGHT($F1135, 1)))</f>
        <v>0</v>
      </c>
      <c r="AT1135" s="45">
        <f t="shared" si="26636"/>
        <v>0</v>
      </c>
      <c r="AU1135" s="36"/>
      <c r="AV1135" s="37"/>
      <c r="AW1135" s="44">
        <f>parseTime(AU1135)-(AV1136=INT(RIGHT($F1135, 1)))</f>
        <v>0</v>
      </c>
      <c r="AX1135" s="45">
        <f t="shared" si="26637"/>
        <v>0</v>
      </c>
      <c r="AY1135" s="36"/>
      <c r="AZ1135" s="37"/>
      <c r="BA1135" s="44">
        <f>parseTime(AY1135)-(AZ1136=INT(RIGHT($F1135, 1)))</f>
        <v>0</v>
      </c>
      <c r="BB1135" s="45">
        <f t="shared" si="26638"/>
        <v>0</v>
      </c>
      <c r="BC1135" s="36"/>
      <c r="BD1135" s="37"/>
      <c r="BE1135" s="44">
        <f>parseTime(BC1135)-(BD1136=INT(RIGHT($F1135, 1)))</f>
        <v>0</v>
      </c>
      <c r="BF1135" s="45">
        <f t="shared" si="26639"/>
        <v>0</v>
      </c>
      <c r="BG1135" s="36"/>
      <c r="BH1135" s="37"/>
      <c r="BI1135" s="44">
        <f>parseTime(BG1135)-(BH1136=INT(RIGHT($F1135, 1)))</f>
        <v>0</v>
      </c>
      <c r="BJ1135" s="45">
        <f t="shared" si="26640"/>
        <v>0</v>
      </c>
      <c r="BK1135" s="36"/>
      <c r="BL1135" s="37"/>
      <c r="BM1135" s="44">
        <f>parseTime(BK1135)-(BL1136=INT(RIGHT($F1135, 1)))</f>
        <v>0</v>
      </c>
      <c r="BN1135" s="45">
        <f t="shared" si="26641"/>
        <v>0</v>
      </c>
      <c r="BO1135" s="36"/>
      <c r="BP1135" s="37"/>
      <c r="BQ1135" s="44">
        <f t="shared" ref="BQ1135" si="26709">parseTime(BO1135)-(BP1136=INT(RIGHT($F1135, 1)))</f>
        <v>0</v>
      </c>
      <c r="BR1135" s="45">
        <f t="shared" si="26643"/>
        <v>0</v>
      </c>
      <c r="BS1135" s="36"/>
      <c r="BT1135" s="37"/>
      <c r="BU1135" s="44">
        <f t="shared" ref="BU1135" si="26710">parseTime(BS1135)-(BT1136=INT(RIGHT($F1135, 1)))</f>
        <v>0</v>
      </c>
      <c r="BV1135" s="45">
        <f t="shared" si="26645"/>
        <v>0</v>
      </c>
      <c r="BW1135" s="36"/>
      <c r="BX1135" s="37"/>
      <c r="BY1135" s="44">
        <f t="shared" ref="BY1135" si="26711">parseTime(BW1135)-(BX1136=INT(RIGHT($F1135, 1)))</f>
        <v>0</v>
      </c>
      <c r="BZ1135" s="45">
        <f t="shared" si="26647"/>
        <v>0</v>
      </c>
      <c r="CA1135" s="36"/>
      <c r="CB1135" s="37"/>
      <c r="CC1135" s="44">
        <f t="shared" ref="CC1135" si="26712">parseTime(CA1135)-(CB1136=INT(RIGHT($F1135, 1)))</f>
        <v>0</v>
      </c>
      <c r="CD1135" s="45">
        <f t="shared" si="26649"/>
        <v>0</v>
      </c>
      <c r="CE1135" s="36"/>
      <c r="CF1135" s="37"/>
      <c r="CG1135" s="44">
        <f t="shared" ref="CG1135" si="26713">parseTime(CE1135)-(CF1136=INT(RIGHT($F1135, 1)))</f>
        <v>0</v>
      </c>
      <c r="CH1135" s="45">
        <f t="shared" si="26651"/>
        <v>0</v>
      </c>
    </row>
    <row r="1136" spans="1:86" x14ac:dyDescent="0.25">
      <c r="A1136" s="56"/>
      <c r="B1136" s="57"/>
      <c r="C1136" s="14">
        <f t="shared" si="26669"/>
        <v>0</v>
      </c>
      <c r="D1136" s="14"/>
      <c r="E1136" s="20">
        <f t="shared" ref="E1136" si="26714">((7.5/2)-0.5+E1135)*8</f>
        <v>63.2</v>
      </c>
      <c r="F1136" s="51"/>
      <c r="G1136" s="46" t="s">
        <v>134</v>
      </c>
      <c r="H1136" s="38">
        <f t="shared" ref="H1136" si="26715">lunchAdjust(G1131:H1135)</f>
        <v>0</v>
      </c>
      <c r="I1136" s="48" t="s">
        <v>0</v>
      </c>
      <c r="J1136" s="39">
        <f t="shared" ref="J1136" si="26716">SUMPRODUCT(I1131:I1135*J1131:J1135)</f>
        <v>0</v>
      </c>
      <c r="K1136" s="46" t="s">
        <v>134</v>
      </c>
      <c r="L1136" s="38">
        <f t="shared" ref="L1136" si="26717">lunchAdjust(K1131:L1135)</f>
        <v>0</v>
      </c>
      <c r="M1136" s="48" t="s">
        <v>0</v>
      </c>
      <c r="N1136" s="39">
        <f t="shared" ref="N1136" si="26718">SUMPRODUCT(M1131:M1135*N1131:N1135)</f>
        <v>0</v>
      </c>
      <c r="O1136" s="46" t="s">
        <v>134</v>
      </c>
      <c r="P1136" s="38">
        <f t="shared" ref="P1136" si="26719">lunchAdjust(O1131:P1135)</f>
        <v>0</v>
      </c>
      <c r="Q1136" s="48" t="s">
        <v>0</v>
      </c>
      <c r="R1136" s="39">
        <f t="shared" ref="R1136" si="26720">SUMPRODUCT(Q1131:Q1135*R1131:R1135)</f>
        <v>0</v>
      </c>
      <c r="S1136" s="46" t="s">
        <v>134</v>
      </c>
      <c r="T1136" s="38">
        <f t="shared" ref="T1136" si="26721">lunchAdjust(S1131:T1135)</f>
        <v>0</v>
      </c>
      <c r="U1136" s="48" t="s">
        <v>0</v>
      </c>
      <c r="V1136" s="39">
        <f t="shared" ref="V1136" si="26722">SUMPRODUCT(U1131:U1135*V1131:V1135)</f>
        <v>0</v>
      </c>
      <c r="W1136" s="46" t="s">
        <v>134</v>
      </c>
      <c r="X1136" s="38">
        <f t="shared" ref="X1136" si="26723">lunchAdjust(W1131:X1135)</f>
        <v>0</v>
      </c>
      <c r="Y1136" s="48" t="s">
        <v>0</v>
      </c>
      <c r="Z1136" s="39">
        <f t="shared" ref="Z1136" si="26724">SUMPRODUCT(Y1131:Y1135*Z1131:Z1135)</f>
        <v>0</v>
      </c>
      <c r="AA1136" s="46" t="s">
        <v>134</v>
      </c>
      <c r="AB1136" s="38">
        <f t="shared" ref="AB1136" si="26725">lunchAdjust(AA1131:AB1135)</f>
        <v>0</v>
      </c>
      <c r="AC1136" s="48" t="s">
        <v>0</v>
      </c>
      <c r="AD1136" s="39">
        <f t="shared" ref="AD1136" si="26726">SUMPRODUCT(AC1131:AC1135*AD1131:AD1135)</f>
        <v>0</v>
      </c>
      <c r="AE1136" s="46" t="s">
        <v>134</v>
      </c>
      <c r="AF1136" s="38">
        <f t="shared" ref="AF1136" si="26727">lunchAdjust(AE1131:AF1135)</f>
        <v>0</v>
      </c>
      <c r="AG1136" s="48" t="s">
        <v>0</v>
      </c>
      <c r="AH1136" s="39">
        <f t="shared" ref="AH1136" si="26728">SUMPRODUCT(AG1131:AG1135*AH1131:AH1135)</f>
        <v>0</v>
      </c>
      <c r="AI1136" s="46" t="s">
        <v>134</v>
      </c>
      <c r="AJ1136" s="38">
        <f t="shared" ref="AJ1136" si="26729">lunchAdjust(AI1131:AJ1135)</f>
        <v>0</v>
      </c>
      <c r="AK1136" s="48" t="s">
        <v>0</v>
      </c>
      <c r="AL1136" s="39">
        <f t="shared" ref="AL1136" si="26730">SUMPRODUCT(AK1131:AK1135*AL1131:AL1135)</f>
        <v>0</v>
      </c>
      <c r="AM1136" s="46" t="s">
        <v>134</v>
      </c>
      <c r="AN1136" s="38">
        <f t="shared" ref="AN1136" si="26731">lunchAdjust(AM1131:AN1135)</f>
        <v>0</v>
      </c>
      <c r="AO1136" s="48" t="s">
        <v>0</v>
      </c>
      <c r="AP1136" s="39">
        <f t="shared" ref="AP1136" si="26732">SUMPRODUCT(AO1131:AO1135*AP1131:AP1135)</f>
        <v>0</v>
      </c>
      <c r="AQ1136" s="46" t="s">
        <v>134</v>
      </c>
      <c r="AR1136" s="38">
        <f t="shared" ref="AR1136" si="26733">lunchAdjust(AQ1131:AR1135)</f>
        <v>0</v>
      </c>
      <c r="AS1136" s="48" t="s">
        <v>0</v>
      </c>
      <c r="AT1136" s="39">
        <f t="shared" ref="AT1136" si="26734">SUMPRODUCT(AS1131:AS1135*AT1131:AT1135)</f>
        <v>0</v>
      </c>
      <c r="AU1136" s="46" t="s">
        <v>134</v>
      </c>
      <c r="AV1136" s="38">
        <f t="shared" ref="AV1136" si="26735">lunchAdjust(AU1131:AV1135)</f>
        <v>0</v>
      </c>
      <c r="AW1136" s="48" t="s">
        <v>0</v>
      </c>
      <c r="AX1136" s="39">
        <f t="shared" ref="AX1136" si="26736">SUMPRODUCT(AW1131:AW1135*AX1131:AX1135)</f>
        <v>0</v>
      </c>
      <c r="AY1136" s="46" t="s">
        <v>134</v>
      </c>
      <c r="AZ1136" s="38">
        <f t="shared" ref="AZ1136" si="26737">lunchAdjust(AY1131:AZ1135)</f>
        <v>0</v>
      </c>
      <c r="BA1136" s="48" t="s">
        <v>0</v>
      </c>
      <c r="BB1136" s="39">
        <f t="shared" ref="BB1136" si="26738">SUMPRODUCT(BA1131:BA1135*BB1131:BB1135)</f>
        <v>0</v>
      </c>
      <c r="BC1136" s="46" t="s">
        <v>134</v>
      </c>
      <c r="BD1136" s="38">
        <f t="shared" ref="BD1136" si="26739">lunchAdjust(BC1131:BD1135)</f>
        <v>0</v>
      </c>
      <c r="BE1136" s="48" t="s">
        <v>0</v>
      </c>
      <c r="BF1136" s="39">
        <f t="shared" ref="BF1136" si="26740">SUMPRODUCT(BE1131:BE1135*BF1131:BF1135)</f>
        <v>0</v>
      </c>
      <c r="BG1136" s="46" t="s">
        <v>134</v>
      </c>
      <c r="BH1136" s="38">
        <f t="shared" ref="BH1136" si="26741">lunchAdjust(BG1131:BH1135)</f>
        <v>0</v>
      </c>
      <c r="BI1136" s="48" t="s">
        <v>0</v>
      </c>
      <c r="BJ1136" s="39">
        <f t="shared" ref="BJ1136" si="26742">SUMPRODUCT(BI1131:BI1135*BJ1131:BJ1135)</f>
        <v>0</v>
      </c>
      <c r="BK1136" s="46" t="s">
        <v>134</v>
      </c>
      <c r="BL1136" s="38">
        <f t="shared" ref="BL1136" si="26743">lunchAdjust(BK1131:BL1135)</f>
        <v>0</v>
      </c>
      <c r="BM1136" s="48" t="s">
        <v>0</v>
      </c>
      <c r="BN1136" s="39">
        <f t="shared" ref="BN1136" si="26744">SUMPRODUCT(BM1131:BM1135*BN1131:BN1135)</f>
        <v>0</v>
      </c>
      <c r="BO1136" s="46" t="s">
        <v>134</v>
      </c>
      <c r="BP1136" s="38">
        <f t="shared" ref="BP1136" si="26745">lunchAdjust(BO1131:BP1135)</f>
        <v>0</v>
      </c>
      <c r="BQ1136" s="48" t="s">
        <v>0</v>
      </c>
      <c r="BR1136" s="39">
        <f t="shared" ref="BR1136" si="26746">SUMPRODUCT(BQ1131:BQ1135*BR1131:BR1135)</f>
        <v>0</v>
      </c>
      <c r="BS1136" s="46" t="s">
        <v>134</v>
      </c>
      <c r="BT1136" s="38">
        <f t="shared" ref="BT1136" si="26747">lunchAdjust(BS1131:BT1135)</f>
        <v>0</v>
      </c>
      <c r="BU1136" s="48" t="s">
        <v>0</v>
      </c>
      <c r="BV1136" s="39">
        <f t="shared" ref="BV1136" si="26748">SUMPRODUCT(BU1131:BU1135*BV1131:BV1135)</f>
        <v>0</v>
      </c>
      <c r="BW1136" s="46" t="s">
        <v>134</v>
      </c>
      <c r="BX1136" s="38">
        <f t="shared" ref="BX1136" si="26749">lunchAdjust(BW1131:BX1135)</f>
        <v>0</v>
      </c>
      <c r="BY1136" s="48" t="s">
        <v>0</v>
      </c>
      <c r="BZ1136" s="39">
        <f t="shared" ref="BZ1136" si="26750">SUMPRODUCT(BY1131:BY1135*BZ1131:BZ1135)</f>
        <v>0</v>
      </c>
      <c r="CA1136" s="46" t="s">
        <v>134</v>
      </c>
      <c r="CB1136" s="38">
        <f t="shared" ref="CB1136" si="26751">lunchAdjust(CA1131:CB1135)</f>
        <v>0</v>
      </c>
      <c r="CC1136" s="48" t="s">
        <v>0</v>
      </c>
      <c r="CD1136" s="39">
        <f t="shared" ref="CD1136" si="26752">SUMPRODUCT(CC1131:CC1135*CD1131:CD1135)</f>
        <v>0</v>
      </c>
      <c r="CE1136" s="46" t="s">
        <v>134</v>
      </c>
      <c r="CF1136" s="38">
        <f t="shared" ref="CF1136" si="26753">lunchAdjust(CE1131:CF1135)</f>
        <v>0</v>
      </c>
      <c r="CG1136" s="48" t="s">
        <v>0</v>
      </c>
      <c r="CH1136" s="39">
        <f t="shared" ref="CH1136" si="26754">SUMPRODUCT(CG1131:CG1135*CH1131:CH1135)</f>
        <v>0</v>
      </c>
    </row>
    <row r="1137" spans="1:86" ht="15.75" thickBot="1" x14ac:dyDescent="0.3">
      <c r="A1137" s="58" t="s">
        <v>121</v>
      </c>
      <c r="B1137" s="59">
        <f t="shared" ref="B1137" ca="1" si="26755">roleHours(G1131:CH1137, "OUT")</f>
        <v>0</v>
      </c>
      <c r="C1137" s="54" t="s">
        <v>137</v>
      </c>
      <c r="D1137" s="22">
        <f t="shared" ref="D1137" ca="1" si="26756">roleHours(G1131:CH1137, "PTO")</f>
        <v>0</v>
      </c>
      <c r="E1137" s="23">
        <f t="shared" ref="E1137" ca="1" si="26757">E1136-B1132</f>
        <v>63.2</v>
      </c>
      <c r="F1137" s="52"/>
      <c r="G1137" s="47" t="s">
        <v>39</v>
      </c>
      <c r="H1137" s="40">
        <f t="shared" si="25894"/>
        <v>0</v>
      </c>
      <c r="I1137" s="49" t="s">
        <v>135</v>
      </c>
      <c r="J1137" s="41">
        <f t="shared" ref="J1137" si="26758">J1136*G$4</f>
        <v>0</v>
      </c>
      <c r="K1137" s="47" t="s">
        <v>39</v>
      </c>
      <c r="L1137" s="40">
        <f t="shared" ref="L1137" si="26759">SUMPRODUCT(M1131:M1135*(L1131:L1135="PTO"))+SUMPRODUCT(M1131:M1135*(L1131:L1135="HOL"))</f>
        <v>0</v>
      </c>
      <c r="M1137" s="49" t="s">
        <v>135</v>
      </c>
      <c r="N1137" s="41">
        <f t="shared" ref="N1137" si="26760">N1136*K$4</f>
        <v>0</v>
      </c>
      <c r="O1137" s="47" t="s">
        <v>39</v>
      </c>
      <c r="P1137" s="40">
        <f t="shared" ref="P1137" si="26761">SUMPRODUCT(Q1131:Q1135*(P1131:P1135="PTO"))+SUMPRODUCT(Q1131:Q1135*(P1131:P1135="HOL"))</f>
        <v>0</v>
      </c>
      <c r="Q1137" s="49" t="s">
        <v>135</v>
      </c>
      <c r="R1137" s="41">
        <f t="shared" ref="R1137" si="26762">R1136*O$4</f>
        <v>0</v>
      </c>
      <c r="S1137" s="47" t="s">
        <v>39</v>
      </c>
      <c r="T1137" s="40">
        <f t="shared" ref="T1137" si="26763">SUMPRODUCT(U1131:U1135*(T1131:T1135="PTO"))+SUMPRODUCT(U1131:U1135*(T1131:T1135="HOL"))</f>
        <v>0</v>
      </c>
      <c r="U1137" s="49" t="s">
        <v>135</v>
      </c>
      <c r="V1137" s="41">
        <f t="shared" ref="V1137" si="26764">V1136*S$4</f>
        <v>0</v>
      </c>
      <c r="W1137" s="47" t="s">
        <v>39</v>
      </c>
      <c r="X1137" s="40">
        <f t="shared" ref="X1137" si="26765">SUMPRODUCT(Y1131:Y1135*(X1131:X1135="PTO"))+SUMPRODUCT(Y1131:Y1135*(X1131:X1135="HOL"))</f>
        <v>0</v>
      </c>
      <c r="Y1137" s="49" t="s">
        <v>135</v>
      </c>
      <c r="Z1137" s="41">
        <f t="shared" ref="Z1137" si="26766">Z1136*W$4</f>
        <v>0</v>
      </c>
      <c r="AA1137" s="47" t="s">
        <v>39</v>
      </c>
      <c r="AB1137" s="40">
        <f t="shared" ref="AB1137" si="26767">SUMPRODUCT(AC1131:AC1135*(AB1131:AB1135="PTO"))+SUMPRODUCT(AC1131:AC1135*(AB1131:AB1135="HOL"))</f>
        <v>0</v>
      </c>
      <c r="AC1137" s="49" t="s">
        <v>135</v>
      </c>
      <c r="AD1137" s="41">
        <f t="shared" ref="AD1137" si="26768">AD1136*AA$4</f>
        <v>0</v>
      </c>
      <c r="AE1137" s="47" t="s">
        <v>39</v>
      </c>
      <c r="AF1137" s="40">
        <f t="shared" ref="AF1137" si="26769">SUMPRODUCT(AG1131:AG1135*(AF1131:AF1135="PTO"))+SUMPRODUCT(AG1131:AG1135*(AF1131:AF1135="HOL"))</f>
        <v>0</v>
      </c>
      <c r="AG1137" s="49" t="s">
        <v>135</v>
      </c>
      <c r="AH1137" s="41">
        <f t="shared" ref="AH1137" si="26770">AH1136*AE$4</f>
        <v>0</v>
      </c>
      <c r="AI1137" s="47" t="s">
        <v>39</v>
      </c>
      <c r="AJ1137" s="40">
        <f t="shared" ref="AJ1137" si="26771">SUMPRODUCT(AK1131:AK1135*(AJ1131:AJ1135="PTO"))+SUMPRODUCT(AK1131:AK1135*(AJ1131:AJ1135="HOL"))</f>
        <v>0</v>
      </c>
      <c r="AK1137" s="49" t="s">
        <v>135</v>
      </c>
      <c r="AL1137" s="41">
        <f>AL1136*AI$4</f>
        <v>0</v>
      </c>
      <c r="AM1137" s="47" t="s">
        <v>39</v>
      </c>
      <c r="AN1137" s="40">
        <f t="shared" ref="AN1137" si="26772">SUMPRODUCT(AO1131:AO1135*(AN1131:AN1135="PTO"))+SUMPRODUCT(AO1131:AO1135*(AN1131:AN1135="HOL"))</f>
        <v>0</v>
      </c>
      <c r="AO1137" s="49" t="s">
        <v>135</v>
      </c>
      <c r="AP1137" s="41">
        <f t="shared" ref="AP1137" si="26773">AP1136*AM$4</f>
        <v>0</v>
      </c>
      <c r="AQ1137" s="47" t="s">
        <v>39</v>
      </c>
      <c r="AR1137" s="40">
        <f t="shared" ref="AR1137" si="26774">SUMPRODUCT(AS1131:AS1135*(AR1131:AR1135="PTO"))+SUMPRODUCT(AS1131:AS1135*(AR1131:AR1135="HOL"))</f>
        <v>0</v>
      </c>
      <c r="AS1137" s="49" t="s">
        <v>135</v>
      </c>
      <c r="AT1137" s="41">
        <f t="shared" ref="AT1137" si="26775">AT1136*AQ$4</f>
        <v>0</v>
      </c>
      <c r="AU1137" s="47" t="s">
        <v>39</v>
      </c>
      <c r="AV1137" s="40">
        <f t="shared" ref="AV1137" si="26776">SUMPRODUCT(AW1131:AW1135*(AV1131:AV1135="PTO"))+SUMPRODUCT(AW1131:AW1135*(AV1131:AV1135="HOL"))</f>
        <v>0</v>
      </c>
      <c r="AW1137" s="49" t="s">
        <v>135</v>
      </c>
      <c r="AX1137" s="41">
        <f>AX1136*AU$4</f>
        <v>0</v>
      </c>
      <c r="AY1137" s="47" t="s">
        <v>39</v>
      </c>
      <c r="AZ1137" s="40">
        <f t="shared" ref="AZ1137" si="26777">SUMPRODUCT(BA1131:BA1135*(AZ1131:AZ1135="PTO"))+SUMPRODUCT(BA1131:BA1135*(AZ1131:AZ1135="HOL"))</f>
        <v>0</v>
      </c>
      <c r="BA1137" s="49" t="s">
        <v>135</v>
      </c>
      <c r="BB1137" s="41">
        <f>BB1136*AY$4</f>
        <v>0</v>
      </c>
      <c r="BC1137" s="47" t="s">
        <v>39</v>
      </c>
      <c r="BD1137" s="40">
        <f t="shared" ref="BD1137" si="26778">SUMPRODUCT(BE1131:BE1135*(BD1131:BD1135="PTO"))+SUMPRODUCT(BE1131:BE1135*(BD1131:BD1135="HOL"))</f>
        <v>0</v>
      </c>
      <c r="BE1137" s="49" t="s">
        <v>135</v>
      </c>
      <c r="BF1137" s="41">
        <f>BF1136*BC$4</f>
        <v>0</v>
      </c>
      <c r="BG1137" s="47" t="s">
        <v>39</v>
      </c>
      <c r="BH1137" s="40">
        <f t="shared" ref="BH1137" si="26779">SUMPRODUCT(BI1131:BI1135*(BH1131:BH1135="PTO"))+SUMPRODUCT(BI1131:BI1135*(BH1131:BH1135="HOL"))</f>
        <v>0</v>
      </c>
      <c r="BI1137" s="49" t="s">
        <v>135</v>
      </c>
      <c r="BJ1137" s="41">
        <f>BJ1136*BG$4</f>
        <v>0</v>
      </c>
      <c r="BK1137" s="47" t="s">
        <v>39</v>
      </c>
      <c r="BL1137" s="40">
        <f t="shared" ref="BL1137" si="26780">SUMPRODUCT(BM1131:BM1135*(BL1131:BL1135="PTO"))+SUMPRODUCT(BM1131:BM1135*(BL1131:BL1135="HOL"))</f>
        <v>0</v>
      </c>
      <c r="BM1137" s="49" t="s">
        <v>135</v>
      </c>
      <c r="BN1137" s="41">
        <f>BN1136*BK$4</f>
        <v>0</v>
      </c>
      <c r="BO1137" s="47" t="s">
        <v>39</v>
      </c>
      <c r="BP1137" s="40">
        <f t="shared" ref="BP1137" si="26781">SUMPRODUCT(BQ1131:BQ1135*(BP1131:BP1135="PTO"))+SUMPRODUCT(BQ1131:BQ1135*(BP1131:BP1135="HOL"))</f>
        <v>0</v>
      </c>
      <c r="BQ1137" s="49" t="s">
        <v>135</v>
      </c>
      <c r="BR1137" s="41">
        <f t="shared" ref="BR1137" si="26782">BR1136*BO$4</f>
        <v>0</v>
      </c>
      <c r="BS1137" s="47" t="s">
        <v>39</v>
      </c>
      <c r="BT1137" s="40">
        <f t="shared" ref="BT1137" si="26783">SUMPRODUCT(BU1131:BU1135*(BT1131:BT1135="PTO"))+SUMPRODUCT(BU1131:BU1135*(BT1131:BT1135="HOL"))</f>
        <v>0</v>
      </c>
      <c r="BU1137" s="49" t="s">
        <v>135</v>
      </c>
      <c r="BV1137" s="41">
        <f t="shared" ref="BV1137" si="26784">BV1136*BS$4</f>
        <v>0</v>
      </c>
      <c r="BW1137" s="47" t="s">
        <v>39</v>
      </c>
      <c r="BX1137" s="40">
        <f t="shared" ref="BX1137" si="26785">SUMPRODUCT(BY1131:BY1135*(BX1131:BX1135="PTO"))+SUMPRODUCT(BY1131:BY1135*(BX1131:BX1135="HOL"))</f>
        <v>0</v>
      </c>
      <c r="BY1137" s="49" t="s">
        <v>135</v>
      </c>
      <c r="BZ1137" s="41">
        <f t="shared" ref="BZ1137" si="26786">BZ1136*BW$4</f>
        <v>0</v>
      </c>
      <c r="CA1137" s="47" t="s">
        <v>39</v>
      </c>
      <c r="CB1137" s="40">
        <f t="shared" ref="CB1137" si="26787">SUMPRODUCT(CC1131:CC1135*(CB1131:CB1135="PTO"))+SUMPRODUCT(CC1131:CC1135*(CB1131:CB1135="HOL"))</f>
        <v>0</v>
      </c>
      <c r="CC1137" s="49" t="s">
        <v>135</v>
      </c>
      <c r="CD1137" s="41">
        <f t="shared" ref="CD1137" si="26788">CD1136*CA$4</f>
        <v>0</v>
      </c>
      <c r="CE1137" s="47" t="s">
        <v>39</v>
      </c>
      <c r="CF1137" s="40">
        <f t="shared" ref="CF1137" si="26789">SUMPRODUCT(CG1131:CG1135*(CF1131:CF1135="PTO"))+SUMPRODUCT(CG1131:CG1135*(CF1131:CF1135="HOL"))</f>
        <v>0</v>
      </c>
      <c r="CG1137" s="49" t="s">
        <v>135</v>
      </c>
      <c r="CH1137" s="41">
        <f t="shared" ref="CH1137" si="26790">CH1136*CE$4</f>
        <v>0</v>
      </c>
    </row>
    <row r="1138" spans="1:86" x14ac:dyDescent="0.25">
      <c r="A1138" s="70" t="s">
        <v>133</v>
      </c>
      <c r="B1138" s="71">
        <f t="shared" ref="B1138" ca="1" si="26791">D1138-B1139</f>
        <v>23.736442211243713</v>
      </c>
      <c r="C1138" s="72" t="s">
        <v>122</v>
      </c>
      <c r="D1138" s="71">
        <f>IFERROR(INDEX(Holidays[FTE], MATCH(Entry!E1138, Holidays[Date], 0)), 1)*8*INDEX(FTEguide[[1]:[12]], MATCH(Entry!E1139, FTEguide[Weekday], 0), IF(Entry!E1141&gt;0, Entry!E1141, MONTH(Entry!E1138)))</f>
        <v>79.736442211243713</v>
      </c>
      <c r="E1138" s="60">
        <f t="shared" si="25411"/>
        <v>43990</v>
      </c>
      <c r="F1138" s="50" t="s">
        <v>128</v>
      </c>
      <c r="G1138" s="34" t="s">
        <v>136</v>
      </c>
      <c r="H1138" s="35" t="s">
        <v>23</v>
      </c>
      <c r="I1138" s="42">
        <f t="shared" ref="I1138" si="26792">parseTime(G1138)-(H1143=INT(RIGHT($F1138, 1)))</f>
        <v>8</v>
      </c>
      <c r="J1138" s="43">
        <f t="shared" ref="J1138:J1142" si="26793">isClocked(H1138)</f>
        <v>1</v>
      </c>
      <c r="K1138" s="34"/>
      <c r="L1138" s="35"/>
      <c r="M1138" s="42">
        <f t="shared" ref="M1138" si="26794">parseTime(K1138)-(L1143=INT(RIGHT($F1138, 1)))</f>
        <v>0</v>
      </c>
      <c r="N1138" s="43">
        <f t="shared" ref="N1138:N1142" si="26795">isClocked(L1138)</f>
        <v>0</v>
      </c>
      <c r="O1138" s="34" t="s">
        <v>180</v>
      </c>
      <c r="P1138" s="35" t="s">
        <v>23</v>
      </c>
      <c r="Q1138" s="42">
        <f t="shared" ref="Q1138" si="26796">parseTime(O1138)-(P1143=INT(RIGHT($F1138, 1)))</f>
        <v>8</v>
      </c>
      <c r="R1138" s="43">
        <f t="shared" ref="R1138:R1142" si="26797">isClocked(P1138)</f>
        <v>1</v>
      </c>
      <c r="S1138" s="34" t="s">
        <v>150</v>
      </c>
      <c r="T1138" s="35" t="s">
        <v>23</v>
      </c>
      <c r="U1138" s="42">
        <f t="shared" ref="U1138" si="26798">parseTime(S1138)-(T1143=INT(RIGHT($F1138, 1)))</f>
        <v>8</v>
      </c>
      <c r="V1138" s="43">
        <f t="shared" ref="V1138:V1142" si="26799">isClocked(T1138)</f>
        <v>1</v>
      </c>
      <c r="W1138" s="34" t="s">
        <v>136</v>
      </c>
      <c r="X1138" s="35" t="s">
        <v>23</v>
      </c>
      <c r="Y1138" s="42">
        <f t="shared" ref="Y1138" si="26800">parseTime(W1138)-(X1143=INT(RIGHT($F1138, 1)))</f>
        <v>8</v>
      </c>
      <c r="Z1138" s="43">
        <f t="shared" ref="Z1138:Z1142" si="26801">isClocked(X1138)</f>
        <v>1</v>
      </c>
      <c r="AA1138" s="34" t="s">
        <v>136</v>
      </c>
      <c r="AB1138" s="35" t="s">
        <v>23</v>
      </c>
      <c r="AC1138" s="42">
        <f t="shared" ref="AC1138" si="26802">parseTime(AA1138)-(AB1143=INT(RIGHT($F1138, 1)))</f>
        <v>8</v>
      </c>
      <c r="AD1138" s="43">
        <f t="shared" ref="AD1138:AD1142" si="26803">isClocked(AB1138)</f>
        <v>1</v>
      </c>
      <c r="AE1138" s="34" t="s">
        <v>136</v>
      </c>
      <c r="AF1138" s="35" t="s">
        <v>25</v>
      </c>
      <c r="AG1138" s="42">
        <f t="shared" ref="AG1138" si="26804">parseTime(AE1138)-(AF1143=INT(RIGHT($F1138, 1)))</f>
        <v>8</v>
      </c>
      <c r="AH1138" s="43">
        <f t="shared" ref="AH1138:AH1142" si="26805">isClocked(AF1138)</f>
        <v>1</v>
      </c>
      <c r="AI1138" s="34" t="s">
        <v>136</v>
      </c>
      <c r="AJ1138" s="35" t="s">
        <v>23</v>
      </c>
      <c r="AK1138" s="42">
        <f>parseTime(AI1138)-(AJ1143=INT(RIGHT($F1138, 1)))</f>
        <v>8</v>
      </c>
      <c r="AL1138" s="43">
        <f t="shared" ref="AL1138:AL1142" si="26806">isClocked(AJ1138)</f>
        <v>1</v>
      </c>
      <c r="AM1138" s="34"/>
      <c r="AN1138" s="35"/>
      <c r="AO1138" s="42">
        <f t="shared" ref="AO1138" si="26807">parseTime(AM1138)-(AN1143=INT(RIGHT($F1138, 1)))</f>
        <v>0</v>
      </c>
      <c r="AP1138" s="43">
        <f t="shared" ref="AP1138:AP1142" si="26808">isClocked(AN1138)</f>
        <v>0</v>
      </c>
      <c r="AQ1138" s="34"/>
      <c r="AR1138" s="35"/>
      <c r="AS1138" s="42">
        <f t="shared" ref="AS1138" si="26809">parseTime(AQ1138)-(AR1143=INT(RIGHT($F1138, 1)))</f>
        <v>0</v>
      </c>
      <c r="AT1138" s="43">
        <f t="shared" ref="AT1138:AT1142" si="26810">isClocked(AR1138)</f>
        <v>0</v>
      </c>
      <c r="AU1138" s="34"/>
      <c r="AV1138" s="35"/>
      <c r="AW1138" s="42">
        <f>parseTime(AU1138)-(AV1143=INT(RIGHT($F1138, 1)))</f>
        <v>0</v>
      </c>
      <c r="AX1138" s="43">
        <f t="shared" ref="AX1138:AX1142" si="26811">isClocked(AV1138)</f>
        <v>0</v>
      </c>
      <c r="AY1138" s="34"/>
      <c r="AZ1138" s="35"/>
      <c r="BA1138" s="42">
        <f>parseTime(AY1138)-(AZ1143=INT(RIGHT($F1138, 1)))</f>
        <v>0</v>
      </c>
      <c r="BB1138" s="43">
        <f t="shared" ref="BB1138:BB1142" si="26812">isClocked(AZ1138)</f>
        <v>0</v>
      </c>
      <c r="BC1138" s="34"/>
      <c r="BD1138" s="35"/>
      <c r="BE1138" s="42">
        <f>parseTime(BC1138)-(BD1143=INT(RIGHT($F1138, 1)))</f>
        <v>0</v>
      </c>
      <c r="BF1138" s="43">
        <f t="shared" ref="BF1138:BF1142" si="26813">isClocked(BD1138)</f>
        <v>0</v>
      </c>
      <c r="BG1138" s="34"/>
      <c r="BH1138" s="35"/>
      <c r="BI1138" s="42">
        <f>parseTime(BG1138)-(BH1143=INT(RIGHT($F1138, 1)))</f>
        <v>0</v>
      </c>
      <c r="BJ1138" s="43">
        <f t="shared" ref="BJ1138:BJ1142" si="26814">isClocked(BH1138)</f>
        <v>0</v>
      </c>
      <c r="BK1138" s="34"/>
      <c r="BL1138" s="35"/>
      <c r="BM1138" s="42">
        <f>parseTime(BK1138)-(BL1143=INT(RIGHT($F1138, 1)))</f>
        <v>0</v>
      </c>
      <c r="BN1138" s="43">
        <f t="shared" ref="BN1138:BN1142" si="26815">isClocked(BL1138)</f>
        <v>0</v>
      </c>
      <c r="BO1138" s="34"/>
      <c r="BP1138" s="35"/>
      <c r="BQ1138" s="42">
        <f t="shared" ref="BQ1138" si="26816">parseTime(BO1138)-(BP1143=INT(RIGHT($F1138, 1)))</f>
        <v>0</v>
      </c>
      <c r="BR1138" s="43">
        <f t="shared" ref="BR1138:BR1142" si="26817">isClocked(BP1138)</f>
        <v>0</v>
      </c>
      <c r="BS1138" s="34"/>
      <c r="BT1138" s="35"/>
      <c r="BU1138" s="42">
        <f t="shared" ref="BU1138" si="26818">parseTime(BS1138)-(BT1143=INT(RIGHT($F1138, 1)))</f>
        <v>0</v>
      </c>
      <c r="BV1138" s="43">
        <f t="shared" ref="BV1138:BV1142" si="26819">isClocked(BT1138)</f>
        <v>0</v>
      </c>
      <c r="BW1138" s="34"/>
      <c r="BX1138" s="35"/>
      <c r="BY1138" s="42">
        <f t="shared" ref="BY1138" si="26820">parseTime(BW1138)-(BX1143=INT(RIGHT($F1138, 1)))</f>
        <v>0</v>
      </c>
      <c r="BZ1138" s="43">
        <f t="shared" ref="BZ1138:BZ1142" si="26821">isClocked(BX1138)</f>
        <v>0</v>
      </c>
      <c r="CA1138" s="34"/>
      <c r="CB1138" s="35"/>
      <c r="CC1138" s="42">
        <f t="shared" ref="CC1138" si="26822">parseTime(CA1138)-(CB1143=INT(RIGHT($F1138, 1)))</f>
        <v>0</v>
      </c>
      <c r="CD1138" s="43">
        <f t="shared" ref="CD1138:CD1142" si="26823">isClocked(CB1138)</f>
        <v>0</v>
      </c>
      <c r="CE1138" s="34"/>
      <c r="CF1138" s="35"/>
      <c r="CG1138" s="42">
        <f t="shared" ref="CG1138" si="26824">parseTime(CE1138)-(CF1143=INT(RIGHT($F1138, 1)))</f>
        <v>0</v>
      </c>
      <c r="CH1138" s="43">
        <f t="shared" ref="CH1138:CH1142" si="26825">isClocked(CF1138)</f>
        <v>0</v>
      </c>
    </row>
    <row r="1139" spans="1:86" x14ac:dyDescent="0.25">
      <c r="A1139" s="56" t="s">
        <v>0</v>
      </c>
      <c r="B1139" s="57">
        <f t="shared" ca="1" si="26652"/>
        <v>56</v>
      </c>
      <c r="C1139" s="14" t="s">
        <v>252</v>
      </c>
      <c r="D1139" s="14">
        <f t="shared" si="26135"/>
        <v>53.7</v>
      </c>
      <c r="E1139" s="55" t="str">
        <f t="shared" si="26653"/>
        <v>Monday</v>
      </c>
      <c r="F1139" s="51" t="s">
        <v>129</v>
      </c>
      <c r="G1139" s="36"/>
      <c r="H1139" s="37"/>
      <c r="I1139" s="44">
        <f t="shared" ref="I1139" si="26826">parseTime(G1139)-(H1143=INT(RIGHT($F1139, 1)))</f>
        <v>0</v>
      </c>
      <c r="J1139" s="45">
        <f t="shared" si="26793"/>
        <v>0</v>
      </c>
      <c r="K1139" s="36"/>
      <c r="L1139" s="37"/>
      <c r="M1139" s="44">
        <f t="shared" ref="M1139" si="26827">parseTime(K1139)-(L1143=INT(RIGHT($F1139, 1)))</f>
        <v>0</v>
      </c>
      <c r="N1139" s="45">
        <f t="shared" si="26795"/>
        <v>0</v>
      </c>
      <c r="O1139" s="36"/>
      <c r="P1139" s="37"/>
      <c r="Q1139" s="44">
        <f t="shared" ref="Q1139" si="26828">parseTime(O1139)-(P1143=INT(RIGHT($F1139, 1)))</f>
        <v>0</v>
      </c>
      <c r="R1139" s="45">
        <f t="shared" si="26797"/>
        <v>0</v>
      </c>
      <c r="S1139" s="36"/>
      <c r="T1139" s="37"/>
      <c r="U1139" s="44">
        <f t="shared" ref="U1139" si="26829">parseTime(S1139)-(T1143=INT(RIGHT($F1139, 1)))</f>
        <v>0</v>
      </c>
      <c r="V1139" s="45">
        <f t="shared" si="26799"/>
        <v>0</v>
      </c>
      <c r="W1139" s="36"/>
      <c r="X1139" s="37"/>
      <c r="Y1139" s="44">
        <f t="shared" ref="Y1139" si="26830">parseTime(W1139)-(X1143=INT(RIGHT($F1139, 1)))</f>
        <v>0</v>
      </c>
      <c r="Z1139" s="45">
        <f t="shared" si="26801"/>
        <v>0</v>
      </c>
      <c r="AA1139" s="36"/>
      <c r="AB1139" s="37"/>
      <c r="AC1139" s="44">
        <f t="shared" ref="AC1139" si="26831">parseTime(AA1139)-(AB1143=INT(RIGHT($F1139, 1)))</f>
        <v>0</v>
      </c>
      <c r="AD1139" s="45">
        <f t="shared" si="26803"/>
        <v>0</v>
      </c>
      <c r="AE1139" s="36"/>
      <c r="AF1139" s="37"/>
      <c r="AG1139" s="44">
        <f t="shared" ref="AG1139" si="26832">parseTime(AE1139)-(AF1143=INT(RIGHT($F1139, 1)))</f>
        <v>0</v>
      </c>
      <c r="AH1139" s="45">
        <f t="shared" si="26805"/>
        <v>0</v>
      </c>
      <c r="AI1139" s="36"/>
      <c r="AJ1139" s="37"/>
      <c r="AK1139" s="44">
        <f>parseTime(AI1139)-(AJ1143=INT(RIGHT($F1139, 1)))</f>
        <v>0</v>
      </c>
      <c r="AL1139" s="45">
        <f t="shared" si="26806"/>
        <v>0</v>
      </c>
      <c r="AM1139" s="36"/>
      <c r="AN1139" s="37"/>
      <c r="AO1139" s="44">
        <f t="shared" ref="AO1139" si="26833">parseTime(AM1139)-(AN1143=INT(RIGHT($F1139, 1)))</f>
        <v>0</v>
      </c>
      <c r="AP1139" s="45">
        <f t="shared" si="26808"/>
        <v>0</v>
      </c>
      <c r="AQ1139" s="36"/>
      <c r="AR1139" s="37"/>
      <c r="AS1139" s="44">
        <f t="shared" ref="AS1139" si="26834">parseTime(AQ1139)-(AR1143=INT(RIGHT($F1139, 1)))</f>
        <v>0</v>
      </c>
      <c r="AT1139" s="45">
        <f t="shared" si="26810"/>
        <v>0</v>
      </c>
      <c r="AU1139" s="36"/>
      <c r="AV1139" s="37"/>
      <c r="AW1139" s="44">
        <f>parseTime(AU1139)-(AV1143=INT(RIGHT($F1139, 1)))</f>
        <v>0</v>
      </c>
      <c r="AX1139" s="45">
        <f t="shared" si="26811"/>
        <v>0</v>
      </c>
      <c r="AY1139" s="36"/>
      <c r="AZ1139" s="37"/>
      <c r="BA1139" s="44">
        <f>parseTime(AY1139)-(AZ1143=INT(RIGHT($F1139, 1)))</f>
        <v>0</v>
      </c>
      <c r="BB1139" s="45">
        <f t="shared" si="26812"/>
        <v>0</v>
      </c>
      <c r="BC1139" s="36"/>
      <c r="BD1139" s="37"/>
      <c r="BE1139" s="44">
        <f>parseTime(BC1139)-(BD1143=INT(RIGHT($F1139, 1)))</f>
        <v>0</v>
      </c>
      <c r="BF1139" s="45">
        <f t="shared" si="26813"/>
        <v>0</v>
      </c>
      <c r="BG1139" s="36"/>
      <c r="BH1139" s="37"/>
      <c r="BI1139" s="44">
        <f>parseTime(BG1139)-(BH1143=INT(RIGHT($F1139, 1)))</f>
        <v>0</v>
      </c>
      <c r="BJ1139" s="45">
        <f t="shared" si="26814"/>
        <v>0</v>
      </c>
      <c r="BK1139" s="36"/>
      <c r="BL1139" s="37"/>
      <c r="BM1139" s="44">
        <f>parseTime(BK1139)-(BL1143=INT(RIGHT($F1139, 1)))</f>
        <v>0</v>
      </c>
      <c r="BN1139" s="45">
        <f t="shared" si="26815"/>
        <v>0</v>
      </c>
      <c r="BO1139" s="36"/>
      <c r="BP1139" s="37"/>
      <c r="BQ1139" s="44">
        <f t="shared" ref="BQ1139" si="26835">parseTime(BO1139)-(BP1143=INT(RIGHT($F1139, 1)))</f>
        <v>0</v>
      </c>
      <c r="BR1139" s="45">
        <f t="shared" si="26817"/>
        <v>0</v>
      </c>
      <c r="BS1139" s="36"/>
      <c r="BT1139" s="37"/>
      <c r="BU1139" s="44">
        <f t="shared" ref="BU1139" si="26836">parseTime(BS1139)-(BT1143=INT(RIGHT($F1139, 1)))</f>
        <v>0</v>
      </c>
      <c r="BV1139" s="45">
        <f t="shared" si="26819"/>
        <v>0</v>
      </c>
      <c r="BW1139" s="36"/>
      <c r="BX1139" s="37"/>
      <c r="BY1139" s="44">
        <f t="shared" ref="BY1139" si="26837">parseTime(BW1139)-(BX1143=INT(RIGHT($F1139, 1)))</f>
        <v>0</v>
      </c>
      <c r="BZ1139" s="45">
        <f t="shared" si="26821"/>
        <v>0</v>
      </c>
      <c r="CA1139" s="36"/>
      <c r="CB1139" s="37"/>
      <c r="CC1139" s="44">
        <f t="shared" ref="CC1139" si="26838">parseTime(CA1139)-(CB1143=INT(RIGHT($F1139, 1)))</f>
        <v>0</v>
      </c>
      <c r="CD1139" s="45">
        <f t="shared" si="26823"/>
        <v>0</v>
      </c>
      <c r="CE1139" s="36"/>
      <c r="CF1139" s="37"/>
      <c r="CG1139" s="44">
        <f t="shared" ref="CG1139" si="26839">parseTime(CE1139)-(CF1143=INT(RIGHT($F1139, 1)))</f>
        <v>0</v>
      </c>
      <c r="CH1139" s="45">
        <f t="shared" si="26825"/>
        <v>0</v>
      </c>
    </row>
    <row r="1140" spans="1:86" x14ac:dyDescent="0.25">
      <c r="A1140" s="56" t="s">
        <v>117</v>
      </c>
      <c r="B1140" s="57">
        <f t="shared" ref="B1140" ca="1" si="26840">roleHours(G1138:CH1144, "MFD")</f>
        <v>48</v>
      </c>
      <c r="C1140" s="14">
        <f t="shared" ref="C1140:C1143" ca="1" si="26841">B1140/8</f>
        <v>6</v>
      </c>
      <c r="D1140" s="14">
        <f t="shared" ref="D1140" ca="1" si="26842">B1139-D1139</f>
        <v>2.2999999999999972</v>
      </c>
      <c r="E1140" s="20" t="s">
        <v>127</v>
      </c>
      <c r="F1140" s="51" t="s">
        <v>130</v>
      </c>
      <c r="G1140" s="36"/>
      <c r="H1140" s="37"/>
      <c r="I1140" s="44">
        <f t="shared" ref="I1140" si="26843">parseTime(G1140)-(H1143=INT(RIGHT($F1140, 1)))</f>
        <v>0</v>
      </c>
      <c r="J1140" s="45">
        <f t="shared" si="26793"/>
        <v>0</v>
      </c>
      <c r="K1140" s="36"/>
      <c r="L1140" s="37"/>
      <c r="M1140" s="44">
        <f t="shared" ref="M1140" si="26844">parseTime(K1140)-(L1143=INT(RIGHT($F1140, 1)))</f>
        <v>0</v>
      </c>
      <c r="N1140" s="45">
        <f t="shared" si="26795"/>
        <v>0</v>
      </c>
      <c r="O1140" s="36"/>
      <c r="P1140" s="37"/>
      <c r="Q1140" s="44">
        <f t="shared" ref="Q1140" si="26845">parseTime(O1140)-(P1143=INT(RIGHT($F1140, 1)))</f>
        <v>0</v>
      </c>
      <c r="R1140" s="45">
        <f t="shared" si="26797"/>
        <v>0</v>
      </c>
      <c r="S1140" s="36"/>
      <c r="T1140" s="37"/>
      <c r="U1140" s="44">
        <f t="shared" ref="U1140" si="26846">parseTime(S1140)-(T1143=INT(RIGHT($F1140, 1)))</f>
        <v>0</v>
      </c>
      <c r="V1140" s="45">
        <f t="shared" si="26799"/>
        <v>0</v>
      </c>
      <c r="W1140" s="36"/>
      <c r="X1140" s="37"/>
      <c r="Y1140" s="44">
        <f t="shared" ref="Y1140" si="26847">parseTime(W1140)-(X1143=INT(RIGHT($F1140, 1)))</f>
        <v>0</v>
      </c>
      <c r="Z1140" s="45">
        <f t="shared" si="26801"/>
        <v>0</v>
      </c>
      <c r="AA1140" s="36"/>
      <c r="AB1140" s="37"/>
      <c r="AC1140" s="44">
        <f t="shared" ref="AC1140" si="26848">parseTime(AA1140)-(AB1143=INT(RIGHT($F1140, 1)))</f>
        <v>0</v>
      </c>
      <c r="AD1140" s="45">
        <f t="shared" si="26803"/>
        <v>0</v>
      </c>
      <c r="AE1140" s="36"/>
      <c r="AF1140" s="37"/>
      <c r="AG1140" s="44">
        <f t="shared" ref="AG1140" si="26849">parseTime(AE1140)-(AF1143=INT(RIGHT($F1140, 1)))</f>
        <v>0</v>
      </c>
      <c r="AH1140" s="45">
        <f t="shared" si="26805"/>
        <v>0</v>
      </c>
      <c r="AI1140" s="36"/>
      <c r="AJ1140" s="37"/>
      <c r="AK1140" s="44">
        <f>parseTime(AI1140)-(AJ1143=INT(RIGHT($F1140, 1)))</f>
        <v>0</v>
      </c>
      <c r="AL1140" s="45">
        <f t="shared" si="26806"/>
        <v>0</v>
      </c>
      <c r="AM1140" s="36"/>
      <c r="AN1140" s="37"/>
      <c r="AO1140" s="44">
        <f t="shared" ref="AO1140" si="26850">parseTime(AM1140)-(AN1143=INT(RIGHT($F1140, 1)))</f>
        <v>0</v>
      </c>
      <c r="AP1140" s="45">
        <f t="shared" si="26808"/>
        <v>0</v>
      </c>
      <c r="AQ1140" s="36"/>
      <c r="AR1140" s="37"/>
      <c r="AS1140" s="44">
        <f t="shared" ref="AS1140" si="26851">parseTime(AQ1140)-(AR1143=INT(RIGHT($F1140, 1)))</f>
        <v>0</v>
      </c>
      <c r="AT1140" s="45">
        <f t="shared" si="26810"/>
        <v>0</v>
      </c>
      <c r="AU1140" s="36"/>
      <c r="AV1140" s="37"/>
      <c r="AW1140" s="44">
        <f>parseTime(AU1140)-(AV1143=INT(RIGHT($F1140, 1)))</f>
        <v>0</v>
      </c>
      <c r="AX1140" s="45">
        <f t="shared" si="26811"/>
        <v>0</v>
      </c>
      <c r="AY1140" s="36"/>
      <c r="AZ1140" s="37"/>
      <c r="BA1140" s="44">
        <f>parseTime(AY1140)-(AZ1143=INT(RIGHT($F1140, 1)))</f>
        <v>0</v>
      </c>
      <c r="BB1140" s="45">
        <f t="shared" si="26812"/>
        <v>0</v>
      </c>
      <c r="BC1140" s="36"/>
      <c r="BD1140" s="37"/>
      <c r="BE1140" s="44">
        <f>parseTime(BC1140)-(BD1143=INT(RIGHT($F1140, 1)))</f>
        <v>0</v>
      </c>
      <c r="BF1140" s="45">
        <f t="shared" si="26813"/>
        <v>0</v>
      </c>
      <c r="BG1140" s="36"/>
      <c r="BH1140" s="37"/>
      <c r="BI1140" s="44">
        <f>parseTime(BG1140)-(BH1143=INT(RIGHT($F1140, 1)))</f>
        <v>0</v>
      </c>
      <c r="BJ1140" s="45">
        <f t="shared" si="26814"/>
        <v>0</v>
      </c>
      <c r="BK1140" s="36"/>
      <c r="BL1140" s="37"/>
      <c r="BM1140" s="44">
        <f>parseTime(BK1140)-(BL1143=INT(RIGHT($F1140, 1)))</f>
        <v>0</v>
      </c>
      <c r="BN1140" s="45">
        <f t="shared" si="26815"/>
        <v>0</v>
      </c>
      <c r="BO1140" s="36"/>
      <c r="BP1140" s="37"/>
      <c r="BQ1140" s="44">
        <f t="shared" ref="BQ1140" si="26852">parseTime(BO1140)-(BP1143=INT(RIGHT($F1140, 1)))</f>
        <v>0</v>
      </c>
      <c r="BR1140" s="45">
        <f t="shared" si="26817"/>
        <v>0</v>
      </c>
      <c r="BS1140" s="36"/>
      <c r="BT1140" s="37"/>
      <c r="BU1140" s="44">
        <f t="shared" ref="BU1140" si="26853">parseTime(BS1140)-(BT1143=INT(RIGHT($F1140, 1)))</f>
        <v>0</v>
      </c>
      <c r="BV1140" s="45">
        <f t="shared" si="26819"/>
        <v>0</v>
      </c>
      <c r="BW1140" s="36"/>
      <c r="BX1140" s="37"/>
      <c r="BY1140" s="44">
        <f t="shared" ref="BY1140" si="26854">parseTime(BW1140)-(BX1143=INT(RIGHT($F1140, 1)))</f>
        <v>0</v>
      </c>
      <c r="BZ1140" s="45">
        <f t="shared" si="26821"/>
        <v>0</v>
      </c>
      <c r="CA1140" s="36"/>
      <c r="CB1140" s="37"/>
      <c r="CC1140" s="44">
        <f t="shared" ref="CC1140" si="26855">parseTime(CA1140)-(CB1143=INT(RIGHT($F1140, 1)))</f>
        <v>0</v>
      </c>
      <c r="CD1140" s="45">
        <f t="shared" si="26823"/>
        <v>0</v>
      </c>
      <c r="CE1140" s="36"/>
      <c r="CF1140" s="37"/>
      <c r="CG1140" s="44">
        <f t="shared" ref="CG1140" si="26856">parseTime(CE1140)-(CF1143=INT(RIGHT($F1140, 1)))</f>
        <v>0</v>
      </c>
      <c r="CH1140" s="45">
        <f t="shared" si="26825"/>
        <v>0</v>
      </c>
    </row>
    <row r="1141" spans="1:86" x14ac:dyDescent="0.25">
      <c r="A1141" s="56"/>
      <c r="B1141" s="57"/>
      <c r="C1141" s="14">
        <f t="shared" si="26841"/>
        <v>0</v>
      </c>
      <c r="D1141" s="14" t="s">
        <v>259</v>
      </c>
      <c r="E1141" s="20">
        <v>4.25</v>
      </c>
      <c r="F1141" s="51" t="s">
        <v>131</v>
      </c>
      <c r="G1141" s="36"/>
      <c r="H1141" s="37"/>
      <c r="I1141" s="44">
        <f t="shared" ref="I1141" si="26857">parseTime(G1141)-(H1143=INT(RIGHT($F1141, 1)))</f>
        <v>0</v>
      </c>
      <c r="J1141" s="45">
        <f t="shared" si="26793"/>
        <v>0</v>
      </c>
      <c r="K1141" s="36"/>
      <c r="L1141" s="37"/>
      <c r="M1141" s="44">
        <f t="shared" ref="M1141" si="26858">parseTime(K1141)-(L1143=INT(RIGHT($F1141, 1)))</f>
        <v>0</v>
      </c>
      <c r="N1141" s="45">
        <f t="shared" si="26795"/>
        <v>0</v>
      </c>
      <c r="O1141" s="36"/>
      <c r="P1141" s="37"/>
      <c r="Q1141" s="44">
        <f t="shared" ref="Q1141" si="26859">parseTime(O1141)-(P1143=INT(RIGHT($F1141, 1)))</f>
        <v>0</v>
      </c>
      <c r="R1141" s="45">
        <f t="shared" si="26797"/>
        <v>0</v>
      </c>
      <c r="S1141" s="36"/>
      <c r="T1141" s="37"/>
      <c r="U1141" s="44">
        <f t="shared" ref="U1141" si="26860">parseTime(S1141)-(T1143=INT(RIGHT($F1141, 1)))</f>
        <v>0</v>
      </c>
      <c r="V1141" s="45">
        <f t="shared" si="26799"/>
        <v>0</v>
      </c>
      <c r="W1141" s="36"/>
      <c r="X1141" s="37"/>
      <c r="Y1141" s="44">
        <f t="shared" ref="Y1141" si="26861">parseTime(W1141)-(X1143=INT(RIGHT($F1141, 1)))</f>
        <v>0</v>
      </c>
      <c r="Z1141" s="45">
        <f t="shared" si="26801"/>
        <v>0</v>
      </c>
      <c r="AA1141" s="36"/>
      <c r="AB1141" s="37"/>
      <c r="AC1141" s="44">
        <f t="shared" ref="AC1141" si="26862">parseTime(AA1141)-(AB1143=INT(RIGHT($F1141, 1)))</f>
        <v>0</v>
      </c>
      <c r="AD1141" s="45">
        <f t="shared" si="26803"/>
        <v>0</v>
      </c>
      <c r="AE1141" s="36"/>
      <c r="AF1141" s="37"/>
      <c r="AG1141" s="44">
        <f t="shared" ref="AG1141" si="26863">parseTime(AE1141)-(AF1143=INT(RIGHT($F1141, 1)))</f>
        <v>0</v>
      </c>
      <c r="AH1141" s="45">
        <f t="shared" si="26805"/>
        <v>0</v>
      </c>
      <c r="AI1141" s="36"/>
      <c r="AJ1141" s="37"/>
      <c r="AK1141" s="44">
        <f>parseTime(AI1141)-(AJ1143=INT(RIGHT($F1141, 1)))</f>
        <v>0</v>
      </c>
      <c r="AL1141" s="45">
        <f t="shared" si="26806"/>
        <v>0</v>
      </c>
      <c r="AM1141" s="36"/>
      <c r="AN1141" s="37"/>
      <c r="AO1141" s="44">
        <f t="shared" ref="AO1141" si="26864">parseTime(AM1141)-(AN1143=INT(RIGHT($F1141, 1)))</f>
        <v>0</v>
      </c>
      <c r="AP1141" s="45">
        <f t="shared" si="26808"/>
        <v>0</v>
      </c>
      <c r="AQ1141" s="36"/>
      <c r="AR1141" s="37"/>
      <c r="AS1141" s="44">
        <f t="shared" ref="AS1141" si="26865">parseTime(AQ1141)-(AR1143=INT(RIGHT($F1141, 1)))</f>
        <v>0</v>
      </c>
      <c r="AT1141" s="45">
        <f t="shared" si="26810"/>
        <v>0</v>
      </c>
      <c r="AU1141" s="36"/>
      <c r="AV1141" s="37"/>
      <c r="AW1141" s="44">
        <f>parseTime(AU1141)-(AV1143=INT(RIGHT($F1141, 1)))</f>
        <v>0</v>
      </c>
      <c r="AX1141" s="45">
        <f t="shared" si="26811"/>
        <v>0</v>
      </c>
      <c r="AY1141" s="36"/>
      <c r="AZ1141" s="37"/>
      <c r="BA1141" s="44">
        <f>parseTime(AY1141)-(AZ1143=INT(RIGHT($F1141, 1)))</f>
        <v>0</v>
      </c>
      <c r="BB1141" s="45">
        <f t="shared" si="26812"/>
        <v>0</v>
      </c>
      <c r="BC1141" s="36"/>
      <c r="BD1141" s="37"/>
      <c r="BE1141" s="44">
        <f>parseTime(BC1141)-(BD1143=INT(RIGHT($F1141, 1)))</f>
        <v>0</v>
      </c>
      <c r="BF1141" s="45">
        <f t="shared" si="26813"/>
        <v>0</v>
      </c>
      <c r="BG1141" s="36"/>
      <c r="BH1141" s="37"/>
      <c r="BI1141" s="44">
        <f>parseTime(BG1141)-(BH1143=INT(RIGHT($F1141, 1)))</f>
        <v>0</v>
      </c>
      <c r="BJ1141" s="45">
        <f t="shared" si="26814"/>
        <v>0</v>
      </c>
      <c r="BK1141" s="36"/>
      <c r="BL1141" s="37"/>
      <c r="BM1141" s="44">
        <f>parseTime(BK1141)-(BL1143=INT(RIGHT($F1141, 1)))</f>
        <v>0</v>
      </c>
      <c r="BN1141" s="45">
        <f t="shared" si="26815"/>
        <v>0</v>
      </c>
      <c r="BO1141" s="36"/>
      <c r="BP1141" s="37"/>
      <c r="BQ1141" s="44">
        <f t="shared" ref="BQ1141" si="26866">parseTime(BO1141)-(BP1143=INT(RIGHT($F1141, 1)))</f>
        <v>0</v>
      </c>
      <c r="BR1141" s="45">
        <f t="shared" si="26817"/>
        <v>0</v>
      </c>
      <c r="BS1141" s="36"/>
      <c r="BT1141" s="37"/>
      <c r="BU1141" s="44">
        <f t="shared" ref="BU1141" si="26867">parseTime(BS1141)-(BT1143=INT(RIGHT($F1141, 1)))</f>
        <v>0</v>
      </c>
      <c r="BV1141" s="45">
        <f t="shared" si="26819"/>
        <v>0</v>
      </c>
      <c r="BW1141" s="36"/>
      <c r="BX1141" s="37"/>
      <c r="BY1141" s="44">
        <f t="shared" ref="BY1141" si="26868">parseTime(BW1141)-(BX1143=INT(RIGHT($F1141, 1)))</f>
        <v>0</v>
      </c>
      <c r="BZ1141" s="45">
        <f t="shared" si="26821"/>
        <v>0</v>
      </c>
      <c r="CA1141" s="36"/>
      <c r="CB1141" s="37"/>
      <c r="CC1141" s="44">
        <f t="shared" ref="CC1141" si="26869">parseTime(CA1141)-(CB1143=INT(RIGHT($F1141, 1)))</f>
        <v>0</v>
      </c>
      <c r="CD1141" s="45">
        <f t="shared" si="26823"/>
        <v>0</v>
      </c>
      <c r="CE1141" s="36"/>
      <c r="CF1141" s="37"/>
      <c r="CG1141" s="44">
        <f t="shared" ref="CG1141" si="26870">parseTime(CE1141)-(CF1143=INT(RIGHT($F1141, 1)))</f>
        <v>0</v>
      </c>
      <c r="CH1141" s="45">
        <f t="shared" si="26825"/>
        <v>0</v>
      </c>
    </row>
    <row r="1142" spans="1:86" x14ac:dyDescent="0.25">
      <c r="A1142" s="56" t="s">
        <v>119</v>
      </c>
      <c r="B1142" s="57">
        <f t="shared" ref="B1142" ca="1" si="26871">roleHours(G1138:CH1144, "MCC")</f>
        <v>8</v>
      </c>
      <c r="C1142" s="14">
        <f t="shared" ca="1" si="26841"/>
        <v>1</v>
      </c>
      <c r="D1142" s="14" t="s">
        <v>260</v>
      </c>
      <c r="E1142" s="20">
        <v>4.6500000000000004</v>
      </c>
      <c r="F1142" s="51" t="s">
        <v>132</v>
      </c>
      <c r="G1142" s="36"/>
      <c r="H1142" s="37"/>
      <c r="I1142" s="44">
        <f t="shared" ref="I1142" si="26872">parseTime(G1142)-(H1143=INT(RIGHT($F1142, 1)))</f>
        <v>0</v>
      </c>
      <c r="J1142" s="45">
        <f t="shared" si="26793"/>
        <v>0</v>
      </c>
      <c r="K1142" s="36"/>
      <c r="L1142" s="37"/>
      <c r="M1142" s="44">
        <f t="shared" ref="M1142" si="26873">parseTime(K1142)-(L1143=INT(RIGHT($F1142, 1)))</f>
        <v>0</v>
      </c>
      <c r="N1142" s="45">
        <f t="shared" si="26795"/>
        <v>0</v>
      </c>
      <c r="O1142" s="36"/>
      <c r="P1142" s="37"/>
      <c r="Q1142" s="44">
        <f t="shared" ref="Q1142" si="26874">parseTime(O1142)-(P1143=INT(RIGHT($F1142, 1)))</f>
        <v>0</v>
      </c>
      <c r="R1142" s="45">
        <f t="shared" si="26797"/>
        <v>0</v>
      </c>
      <c r="S1142" s="36"/>
      <c r="T1142" s="37"/>
      <c r="U1142" s="44">
        <f t="shared" ref="U1142" si="26875">parseTime(S1142)-(T1143=INT(RIGHT($F1142, 1)))</f>
        <v>0</v>
      </c>
      <c r="V1142" s="45">
        <f t="shared" si="26799"/>
        <v>0</v>
      </c>
      <c r="W1142" s="36"/>
      <c r="X1142" s="37"/>
      <c r="Y1142" s="44">
        <f t="shared" ref="Y1142" si="26876">parseTime(W1142)-(X1143=INT(RIGHT($F1142, 1)))</f>
        <v>0</v>
      </c>
      <c r="Z1142" s="45">
        <f t="shared" si="26801"/>
        <v>0</v>
      </c>
      <c r="AA1142" s="36"/>
      <c r="AB1142" s="37"/>
      <c r="AC1142" s="44">
        <f t="shared" ref="AC1142" si="26877">parseTime(AA1142)-(AB1143=INT(RIGHT($F1142, 1)))</f>
        <v>0</v>
      </c>
      <c r="AD1142" s="45">
        <f t="shared" si="26803"/>
        <v>0</v>
      </c>
      <c r="AE1142" s="36"/>
      <c r="AF1142" s="37"/>
      <c r="AG1142" s="44">
        <f t="shared" ref="AG1142" si="26878">parseTime(AE1142)-(AF1143=INT(RIGHT($F1142, 1)))</f>
        <v>0</v>
      </c>
      <c r="AH1142" s="45">
        <f t="shared" si="26805"/>
        <v>0</v>
      </c>
      <c r="AI1142" s="36"/>
      <c r="AJ1142" s="37"/>
      <c r="AK1142" s="44">
        <f>parseTime(AI1142)-(AJ1143=INT(RIGHT($F1142, 1)))</f>
        <v>0</v>
      </c>
      <c r="AL1142" s="45">
        <f t="shared" si="26806"/>
        <v>0</v>
      </c>
      <c r="AM1142" s="36"/>
      <c r="AN1142" s="37"/>
      <c r="AO1142" s="44">
        <f t="shared" ref="AO1142" si="26879">parseTime(AM1142)-(AN1143=INT(RIGHT($F1142, 1)))</f>
        <v>0</v>
      </c>
      <c r="AP1142" s="45">
        <f t="shared" si="26808"/>
        <v>0</v>
      </c>
      <c r="AQ1142" s="36"/>
      <c r="AR1142" s="37"/>
      <c r="AS1142" s="44">
        <f t="shared" ref="AS1142" si="26880">parseTime(AQ1142)-(AR1143=INT(RIGHT($F1142, 1)))</f>
        <v>0</v>
      </c>
      <c r="AT1142" s="45">
        <f t="shared" si="26810"/>
        <v>0</v>
      </c>
      <c r="AU1142" s="36"/>
      <c r="AV1142" s="37"/>
      <c r="AW1142" s="44">
        <f>parseTime(AU1142)-(AV1143=INT(RIGHT($F1142, 1)))</f>
        <v>0</v>
      </c>
      <c r="AX1142" s="45">
        <f t="shared" si="26811"/>
        <v>0</v>
      </c>
      <c r="AY1142" s="36"/>
      <c r="AZ1142" s="37"/>
      <c r="BA1142" s="44">
        <f>parseTime(AY1142)-(AZ1143=INT(RIGHT($F1142, 1)))</f>
        <v>0</v>
      </c>
      <c r="BB1142" s="45">
        <f t="shared" si="26812"/>
        <v>0</v>
      </c>
      <c r="BC1142" s="36"/>
      <c r="BD1142" s="37"/>
      <c r="BE1142" s="44">
        <f>parseTime(BC1142)-(BD1143=INT(RIGHT($F1142, 1)))</f>
        <v>0</v>
      </c>
      <c r="BF1142" s="45">
        <f t="shared" si="26813"/>
        <v>0</v>
      </c>
      <c r="BG1142" s="36"/>
      <c r="BH1142" s="37"/>
      <c r="BI1142" s="44">
        <f>parseTime(BG1142)-(BH1143=INT(RIGHT($F1142, 1)))</f>
        <v>0</v>
      </c>
      <c r="BJ1142" s="45">
        <f t="shared" si="26814"/>
        <v>0</v>
      </c>
      <c r="BK1142" s="36"/>
      <c r="BL1142" s="37"/>
      <c r="BM1142" s="44">
        <f>parseTime(BK1142)-(BL1143=INT(RIGHT($F1142, 1)))</f>
        <v>0</v>
      </c>
      <c r="BN1142" s="45">
        <f t="shared" si="26815"/>
        <v>0</v>
      </c>
      <c r="BO1142" s="36"/>
      <c r="BP1142" s="37"/>
      <c r="BQ1142" s="44">
        <f t="shared" ref="BQ1142" si="26881">parseTime(BO1142)-(BP1143=INT(RIGHT($F1142, 1)))</f>
        <v>0</v>
      </c>
      <c r="BR1142" s="45">
        <f t="shared" si="26817"/>
        <v>0</v>
      </c>
      <c r="BS1142" s="36"/>
      <c r="BT1142" s="37"/>
      <c r="BU1142" s="44">
        <f t="shared" ref="BU1142" si="26882">parseTime(BS1142)-(BT1143=INT(RIGHT($F1142, 1)))</f>
        <v>0</v>
      </c>
      <c r="BV1142" s="45">
        <f t="shared" si="26819"/>
        <v>0</v>
      </c>
      <c r="BW1142" s="36"/>
      <c r="BX1142" s="37"/>
      <c r="BY1142" s="44">
        <f t="shared" ref="BY1142" si="26883">parseTime(BW1142)-(BX1143=INT(RIGHT($F1142, 1)))</f>
        <v>0</v>
      </c>
      <c r="BZ1142" s="45">
        <f t="shared" si="26821"/>
        <v>0</v>
      </c>
      <c r="CA1142" s="36"/>
      <c r="CB1142" s="37"/>
      <c r="CC1142" s="44">
        <f t="shared" ref="CC1142" si="26884">parseTime(CA1142)-(CB1143=INT(RIGHT($F1142, 1)))</f>
        <v>0</v>
      </c>
      <c r="CD1142" s="45">
        <f t="shared" si="26823"/>
        <v>0</v>
      </c>
      <c r="CE1142" s="36"/>
      <c r="CF1142" s="37"/>
      <c r="CG1142" s="44">
        <f t="shared" ref="CG1142" si="26885">parseTime(CE1142)-(CF1143=INT(RIGHT($F1142, 1)))</f>
        <v>0</v>
      </c>
      <c r="CH1142" s="45">
        <f t="shared" si="26825"/>
        <v>0</v>
      </c>
    </row>
    <row r="1143" spans="1:86" x14ac:dyDescent="0.25">
      <c r="A1143" s="56"/>
      <c r="B1143" s="57"/>
      <c r="C1143" s="14">
        <f t="shared" si="26841"/>
        <v>0</v>
      </c>
      <c r="D1143" s="14"/>
      <c r="E1143" s="20">
        <f t="shared" ref="E1143" si="26886">((7.5/2)-0.5+E1142)*8</f>
        <v>63.2</v>
      </c>
      <c r="F1143" s="51"/>
      <c r="G1143" s="46" t="s">
        <v>134</v>
      </c>
      <c r="H1143" s="38">
        <f t="shared" ref="H1143" si="26887">lunchAdjust(G1138:H1142)</f>
        <v>1</v>
      </c>
      <c r="I1143" s="48" t="s">
        <v>0</v>
      </c>
      <c r="J1143" s="39">
        <f t="shared" ref="J1143" si="26888">SUMPRODUCT(I1138:I1142*J1138:J1142)</f>
        <v>8</v>
      </c>
      <c r="K1143" s="46" t="s">
        <v>134</v>
      </c>
      <c r="L1143" s="38">
        <f t="shared" ref="L1143" si="26889">lunchAdjust(K1138:L1142)</f>
        <v>0</v>
      </c>
      <c r="M1143" s="48" t="s">
        <v>0</v>
      </c>
      <c r="N1143" s="39">
        <f t="shared" ref="N1143" si="26890">SUMPRODUCT(M1138:M1142*N1138:N1142)</f>
        <v>0</v>
      </c>
      <c r="O1143" s="46" t="s">
        <v>134</v>
      </c>
      <c r="P1143" s="38">
        <f t="shared" ref="P1143" si="26891">lunchAdjust(O1138:P1142)</f>
        <v>1</v>
      </c>
      <c r="Q1143" s="48" t="s">
        <v>0</v>
      </c>
      <c r="R1143" s="39">
        <f t="shared" ref="R1143" si="26892">SUMPRODUCT(Q1138:Q1142*R1138:R1142)</f>
        <v>8</v>
      </c>
      <c r="S1143" s="46" t="s">
        <v>134</v>
      </c>
      <c r="T1143" s="38">
        <f t="shared" ref="T1143" si="26893">lunchAdjust(S1138:T1142)</f>
        <v>1</v>
      </c>
      <c r="U1143" s="48" t="s">
        <v>0</v>
      </c>
      <c r="V1143" s="39">
        <f t="shared" ref="V1143" si="26894">SUMPRODUCT(U1138:U1142*V1138:V1142)</f>
        <v>8</v>
      </c>
      <c r="W1143" s="46" t="s">
        <v>134</v>
      </c>
      <c r="X1143" s="38">
        <f t="shared" ref="X1143" si="26895">lunchAdjust(W1138:X1142)</f>
        <v>1</v>
      </c>
      <c r="Y1143" s="48" t="s">
        <v>0</v>
      </c>
      <c r="Z1143" s="39">
        <f t="shared" ref="Z1143" si="26896">SUMPRODUCT(Y1138:Y1142*Z1138:Z1142)</f>
        <v>8</v>
      </c>
      <c r="AA1143" s="46" t="s">
        <v>134</v>
      </c>
      <c r="AB1143" s="38">
        <f t="shared" ref="AB1143" si="26897">lunchAdjust(AA1138:AB1142)</f>
        <v>1</v>
      </c>
      <c r="AC1143" s="48" t="s">
        <v>0</v>
      </c>
      <c r="AD1143" s="39">
        <f t="shared" ref="AD1143" si="26898">SUMPRODUCT(AC1138:AC1142*AD1138:AD1142)</f>
        <v>8</v>
      </c>
      <c r="AE1143" s="46" t="s">
        <v>134</v>
      </c>
      <c r="AF1143" s="38">
        <f t="shared" ref="AF1143" si="26899">lunchAdjust(AE1138:AF1142)</f>
        <v>1</v>
      </c>
      <c r="AG1143" s="48" t="s">
        <v>0</v>
      </c>
      <c r="AH1143" s="39">
        <f t="shared" ref="AH1143" si="26900">SUMPRODUCT(AG1138:AG1142*AH1138:AH1142)</f>
        <v>8</v>
      </c>
      <c r="AI1143" s="46" t="s">
        <v>134</v>
      </c>
      <c r="AJ1143" s="38">
        <f t="shared" ref="AJ1143" si="26901">lunchAdjust(AI1138:AJ1142)</f>
        <v>1</v>
      </c>
      <c r="AK1143" s="48" t="s">
        <v>0</v>
      </c>
      <c r="AL1143" s="39">
        <f t="shared" ref="AL1143" si="26902">SUMPRODUCT(AK1138:AK1142*AL1138:AL1142)</f>
        <v>8</v>
      </c>
      <c r="AM1143" s="46" t="s">
        <v>134</v>
      </c>
      <c r="AN1143" s="38">
        <f t="shared" ref="AN1143" si="26903">lunchAdjust(AM1138:AN1142)</f>
        <v>0</v>
      </c>
      <c r="AO1143" s="48" t="s">
        <v>0</v>
      </c>
      <c r="AP1143" s="39">
        <f t="shared" ref="AP1143" si="26904">SUMPRODUCT(AO1138:AO1142*AP1138:AP1142)</f>
        <v>0</v>
      </c>
      <c r="AQ1143" s="46" t="s">
        <v>134</v>
      </c>
      <c r="AR1143" s="38">
        <f t="shared" ref="AR1143" si="26905">lunchAdjust(AQ1138:AR1142)</f>
        <v>0</v>
      </c>
      <c r="AS1143" s="48" t="s">
        <v>0</v>
      </c>
      <c r="AT1143" s="39">
        <f t="shared" ref="AT1143" si="26906">SUMPRODUCT(AS1138:AS1142*AT1138:AT1142)</f>
        <v>0</v>
      </c>
      <c r="AU1143" s="46" t="s">
        <v>134</v>
      </c>
      <c r="AV1143" s="38">
        <f t="shared" ref="AV1143" si="26907">lunchAdjust(AU1138:AV1142)</f>
        <v>0</v>
      </c>
      <c r="AW1143" s="48" t="s">
        <v>0</v>
      </c>
      <c r="AX1143" s="39">
        <f t="shared" ref="AX1143" si="26908">SUMPRODUCT(AW1138:AW1142*AX1138:AX1142)</f>
        <v>0</v>
      </c>
      <c r="AY1143" s="46" t="s">
        <v>134</v>
      </c>
      <c r="AZ1143" s="38">
        <f t="shared" ref="AZ1143" si="26909">lunchAdjust(AY1138:AZ1142)</f>
        <v>0</v>
      </c>
      <c r="BA1143" s="48" t="s">
        <v>0</v>
      </c>
      <c r="BB1143" s="39">
        <f t="shared" ref="BB1143" si="26910">SUMPRODUCT(BA1138:BA1142*BB1138:BB1142)</f>
        <v>0</v>
      </c>
      <c r="BC1143" s="46" t="s">
        <v>134</v>
      </c>
      <c r="BD1143" s="38">
        <f t="shared" ref="BD1143" si="26911">lunchAdjust(BC1138:BD1142)</f>
        <v>0</v>
      </c>
      <c r="BE1143" s="48" t="s">
        <v>0</v>
      </c>
      <c r="BF1143" s="39">
        <f t="shared" ref="BF1143" si="26912">SUMPRODUCT(BE1138:BE1142*BF1138:BF1142)</f>
        <v>0</v>
      </c>
      <c r="BG1143" s="46" t="s">
        <v>134</v>
      </c>
      <c r="BH1143" s="38">
        <f t="shared" ref="BH1143" si="26913">lunchAdjust(BG1138:BH1142)</f>
        <v>0</v>
      </c>
      <c r="BI1143" s="48" t="s">
        <v>0</v>
      </c>
      <c r="BJ1143" s="39">
        <f t="shared" ref="BJ1143" si="26914">SUMPRODUCT(BI1138:BI1142*BJ1138:BJ1142)</f>
        <v>0</v>
      </c>
      <c r="BK1143" s="46" t="s">
        <v>134</v>
      </c>
      <c r="BL1143" s="38">
        <f t="shared" ref="BL1143" si="26915">lunchAdjust(BK1138:BL1142)</f>
        <v>0</v>
      </c>
      <c r="BM1143" s="48" t="s">
        <v>0</v>
      </c>
      <c r="BN1143" s="39">
        <f t="shared" ref="BN1143" si="26916">SUMPRODUCT(BM1138:BM1142*BN1138:BN1142)</f>
        <v>0</v>
      </c>
      <c r="BO1143" s="46" t="s">
        <v>134</v>
      </c>
      <c r="BP1143" s="38">
        <f t="shared" ref="BP1143" si="26917">lunchAdjust(BO1138:BP1142)</f>
        <v>0</v>
      </c>
      <c r="BQ1143" s="48" t="s">
        <v>0</v>
      </c>
      <c r="BR1143" s="39">
        <f t="shared" ref="BR1143" si="26918">SUMPRODUCT(BQ1138:BQ1142*BR1138:BR1142)</f>
        <v>0</v>
      </c>
      <c r="BS1143" s="46" t="s">
        <v>134</v>
      </c>
      <c r="BT1143" s="38">
        <f t="shared" ref="BT1143" si="26919">lunchAdjust(BS1138:BT1142)</f>
        <v>0</v>
      </c>
      <c r="BU1143" s="48" t="s">
        <v>0</v>
      </c>
      <c r="BV1143" s="39">
        <f t="shared" ref="BV1143" si="26920">SUMPRODUCT(BU1138:BU1142*BV1138:BV1142)</f>
        <v>0</v>
      </c>
      <c r="BW1143" s="46" t="s">
        <v>134</v>
      </c>
      <c r="BX1143" s="38">
        <f t="shared" ref="BX1143" si="26921">lunchAdjust(BW1138:BX1142)</f>
        <v>0</v>
      </c>
      <c r="BY1143" s="48" t="s">
        <v>0</v>
      </c>
      <c r="BZ1143" s="39">
        <f t="shared" ref="BZ1143" si="26922">SUMPRODUCT(BY1138:BY1142*BZ1138:BZ1142)</f>
        <v>0</v>
      </c>
      <c r="CA1143" s="46" t="s">
        <v>134</v>
      </c>
      <c r="CB1143" s="38">
        <f t="shared" ref="CB1143" si="26923">lunchAdjust(CA1138:CB1142)</f>
        <v>0</v>
      </c>
      <c r="CC1143" s="48" t="s">
        <v>0</v>
      </c>
      <c r="CD1143" s="39">
        <f t="shared" ref="CD1143" si="26924">SUMPRODUCT(CC1138:CC1142*CD1138:CD1142)</f>
        <v>0</v>
      </c>
      <c r="CE1143" s="46" t="s">
        <v>134</v>
      </c>
      <c r="CF1143" s="38">
        <f t="shared" ref="CF1143" si="26925">lunchAdjust(CE1138:CF1142)</f>
        <v>0</v>
      </c>
      <c r="CG1143" s="48" t="s">
        <v>0</v>
      </c>
      <c r="CH1143" s="39">
        <f t="shared" ref="CH1143" si="26926">SUMPRODUCT(CG1138:CG1142*CH1138:CH1142)</f>
        <v>0</v>
      </c>
    </row>
    <row r="1144" spans="1:86" ht="15.75" thickBot="1" x14ac:dyDescent="0.3">
      <c r="A1144" s="58" t="s">
        <v>121</v>
      </c>
      <c r="B1144" s="59">
        <f t="shared" ref="B1144" ca="1" si="26927">roleHours(G1138:CH1144, "OUT")</f>
        <v>0</v>
      </c>
      <c r="C1144" s="54" t="s">
        <v>137</v>
      </c>
      <c r="D1144" s="22">
        <f t="shared" ref="D1144" ca="1" si="26928">roleHours(G1138:CH1144, "PTO")</f>
        <v>0</v>
      </c>
      <c r="E1144" s="23">
        <f t="shared" ref="E1144" ca="1" si="26929">E1143-B1139</f>
        <v>7.2000000000000028</v>
      </c>
      <c r="F1144" s="52"/>
      <c r="G1144" s="47" t="s">
        <v>39</v>
      </c>
      <c r="H1144" s="40">
        <f t="shared" si="25894"/>
        <v>0</v>
      </c>
      <c r="I1144" s="49" t="s">
        <v>135</v>
      </c>
      <c r="J1144" s="41">
        <f t="shared" ref="J1144" si="26930">J1143*G$4</f>
        <v>0</v>
      </c>
      <c r="K1144" s="47" t="s">
        <v>39</v>
      </c>
      <c r="L1144" s="40">
        <f t="shared" ref="L1144" si="26931">SUMPRODUCT(M1138:M1142*(L1138:L1142="PTO"))+SUMPRODUCT(M1138:M1142*(L1138:L1142="HOL"))</f>
        <v>0</v>
      </c>
      <c r="M1144" s="49" t="s">
        <v>135</v>
      </c>
      <c r="N1144" s="41">
        <f t="shared" ref="N1144" si="26932">N1143*K$4</f>
        <v>0</v>
      </c>
      <c r="O1144" s="47" t="s">
        <v>39</v>
      </c>
      <c r="P1144" s="40">
        <f t="shared" ref="P1144" si="26933">SUMPRODUCT(Q1138:Q1142*(P1138:P1142="PTO"))+SUMPRODUCT(Q1138:Q1142*(P1138:P1142="HOL"))</f>
        <v>0</v>
      </c>
      <c r="Q1144" s="49" t="s">
        <v>135</v>
      </c>
      <c r="R1144" s="41">
        <f t="shared" ref="R1144" si="26934">R1143*O$4</f>
        <v>8</v>
      </c>
      <c r="S1144" s="47" t="s">
        <v>39</v>
      </c>
      <c r="T1144" s="40">
        <f t="shared" ref="T1144" si="26935">SUMPRODUCT(U1138:U1142*(T1138:T1142="PTO"))+SUMPRODUCT(U1138:U1142*(T1138:T1142="HOL"))</f>
        <v>0</v>
      </c>
      <c r="U1144" s="49" t="s">
        <v>135</v>
      </c>
      <c r="V1144" s="41">
        <f t="shared" ref="V1144" si="26936">V1143*S$4</f>
        <v>0</v>
      </c>
      <c r="W1144" s="47" t="s">
        <v>39</v>
      </c>
      <c r="X1144" s="40">
        <f t="shared" ref="X1144" si="26937">SUMPRODUCT(Y1138:Y1142*(X1138:X1142="PTO"))+SUMPRODUCT(Y1138:Y1142*(X1138:X1142="HOL"))</f>
        <v>0</v>
      </c>
      <c r="Y1144" s="49" t="s">
        <v>135</v>
      </c>
      <c r="Z1144" s="41">
        <f t="shared" ref="Z1144" si="26938">Z1143*W$4</f>
        <v>8</v>
      </c>
      <c r="AA1144" s="47" t="s">
        <v>39</v>
      </c>
      <c r="AB1144" s="40">
        <f t="shared" ref="AB1144" si="26939">SUMPRODUCT(AC1138:AC1142*(AB1138:AB1142="PTO"))+SUMPRODUCT(AC1138:AC1142*(AB1138:AB1142="HOL"))</f>
        <v>0</v>
      </c>
      <c r="AC1144" s="49" t="s">
        <v>135</v>
      </c>
      <c r="AD1144" s="41">
        <f t="shared" ref="AD1144" si="26940">AD1143*AA$4</f>
        <v>8</v>
      </c>
      <c r="AE1144" s="47" t="s">
        <v>39</v>
      </c>
      <c r="AF1144" s="40">
        <f t="shared" ref="AF1144" si="26941">SUMPRODUCT(AG1138:AG1142*(AF1138:AF1142="PTO"))+SUMPRODUCT(AG1138:AG1142*(AF1138:AF1142="HOL"))</f>
        <v>0</v>
      </c>
      <c r="AG1144" s="49" t="s">
        <v>135</v>
      </c>
      <c r="AH1144" s="41">
        <f t="shared" ref="AH1144" si="26942">AH1143*AE$4</f>
        <v>8</v>
      </c>
      <c r="AI1144" s="47" t="s">
        <v>39</v>
      </c>
      <c r="AJ1144" s="40">
        <f t="shared" ref="AJ1144" si="26943">SUMPRODUCT(AK1138:AK1142*(AJ1138:AJ1142="PTO"))+SUMPRODUCT(AK1138:AK1142*(AJ1138:AJ1142="HOL"))</f>
        <v>0</v>
      </c>
      <c r="AK1144" s="49" t="s">
        <v>135</v>
      </c>
      <c r="AL1144" s="41">
        <f>AL1143*AI$4</f>
        <v>8</v>
      </c>
      <c r="AM1144" s="47" t="s">
        <v>39</v>
      </c>
      <c r="AN1144" s="40">
        <f t="shared" ref="AN1144" si="26944">SUMPRODUCT(AO1138:AO1142*(AN1138:AN1142="PTO"))+SUMPRODUCT(AO1138:AO1142*(AN1138:AN1142="HOL"))</f>
        <v>0</v>
      </c>
      <c r="AO1144" s="49" t="s">
        <v>135</v>
      </c>
      <c r="AP1144" s="41">
        <f t="shared" ref="AP1144" si="26945">AP1143*AM$4</f>
        <v>0</v>
      </c>
      <c r="AQ1144" s="47" t="s">
        <v>39</v>
      </c>
      <c r="AR1144" s="40">
        <f t="shared" ref="AR1144" si="26946">SUMPRODUCT(AS1138:AS1142*(AR1138:AR1142="PTO"))+SUMPRODUCT(AS1138:AS1142*(AR1138:AR1142="HOL"))</f>
        <v>0</v>
      </c>
      <c r="AS1144" s="49" t="s">
        <v>135</v>
      </c>
      <c r="AT1144" s="41">
        <f t="shared" ref="AT1144" si="26947">AT1143*AQ$4</f>
        <v>0</v>
      </c>
      <c r="AU1144" s="47" t="s">
        <v>39</v>
      </c>
      <c r="AV1144" s="40">
        <f t="shared" ref="AV1144" si="26948">SUMPRODUCT(AW1138:AW1142*(AV1138:AV1142="PTO"))+SUMPRODUCT(AW1138:AW1142*(AV1138:AV1142="HOL"))</f>
        <v>0</v>
      </c>
      <c r="AW1144" s="49" t="s">
        <v>135</v>
      </c>
      <c r="AX1144" s="41">
        <f>AX1143*AU$4</f>
        <v>0</v>
      </c>
      <c r="AY1144" s="47" t="s">
        <v>39</v>
      </c>
      <c r="AZ1144" s="40">
        <f t="shared" ref="AZ1144" si="26949">SUMPRODUCT(BA1138:BA1142*(AZ1138:AZ1142="PTO"))+SUMPRODUCT(BA1138:BA1142*(AZ1138:AZ1142="HOL"))</f>
        <v>0</v>
      </c>
      <c r="BA1144" s="49" t="s">
        <v>135</v>
      </c>
      <c r="BB1144" s="41">
        <f>BB1143*AY$4</f>
        <v>0</v>
      </c>
      <c r="BC1144" s="47" t="s">
        <v>39</v>
      </c>
      <c r="BD1144" s="40">
        <f t="shared" ref="BD1144" si="26950">SUMPRODUCT(BE1138:BE1142*(BD1138:BD1142="PTO"))+SUMPRODUCT(BE1138:BE1142*(BD1138:BD1142="HOL"))</f>
        <v>0</v>
      </c>
      <c r="BE1144" s="49" t="s">
        <v>135</v>
      </c>
      <c r="BF1144" s="41">
        <f>BF1143*BC$4</f>
        <v>0</v>
      </c>
      <c r="BG1144" s="47" t="s">
        <v>39</v>
      </c>
      <c r="BH1144" s="40">
        <f t="shared" ref="BH1144" si="26951">SUMPRODUCT(BI1138:BI1142*(BH1138:BH1142="PTO"))+SUMPRODUCT(BI1138:BI1142*(BH1138:BH1142="HOL"))</f>
        <v>0</v>
      </c>
      <c r="BI1144" s="49" t="s">
        <v>135</v>
      </c>
      <c r="BJ1144" s="41">
        <f>BJ1143*BG$4</f>
        <v>0</v>
      </c>
      <c r="BK1144" s="47" t="s">
        <v>39</v>
      </c>
      <c r="BL1144" s="40">
        <f t="shared" ref="BL1144" si="26952">SUMPRODUCT(BM1138:BM1142*(BL1138:BL1142="PTO"))+SUMPRODUCT(BM1138:BM1142*(BL1138:BL1142="HOL"))</f>
        <v>0</v>
      </c>
      <c r="BM1144" s="49" t="s">
        <v>135</v>
      </c>
      <c r="BN1144" s="41">
        <f>BN1143*BK$4</f>
        <v>0</v>
      </c>
      <c r="BO1144" s="47" t="s">
        <v>39</v>
      </c>
      <c r="BP1144" s="40">
        <f t="shared" ref="BP1144" si="26953">SUMPRODUCT(BQ1138:BQ1142*(BP1138:BP1142="PTO"))+SUMPRODUCT(BQ1138:BQ1142*(BP1138:BP1142="HOL"))</f>
        <v>0</v>
      </c>
      <c r="BQ1144" s="49" t="s">
        <v>135</v>
      </c>
      <c r="BR1144" s="41">
        <f t="shared" ref="BR1144" si="26954">BR1143*BO$4</f>
        <v>0</v>
      </c>
      <c r="BS1144" s="47" t="s">
        <v>39</v>
      </c>
      <c r="BT1144" s="40">
        <f t="shared" ref="BT1144" si="26955">SUMPRODUCT(BU1138:BU1142*(BT1138:BT1142="PTO"))+SUMPRODUCT(BU1138:BU1142*(BT1138:BT1142="HOL"))</f>
        <v>0</v>
      </c>
      <c r="BU1144" s="49" t="s">
        <v>135</v>
      </c>
      <c r="BV1144" s="41">
        <f t="shared" ref="BV1144" si="26956">BV1143*BS$4</f>
        <v>0</v>
      </c>
      <c r="BW1144" s="47" t="s">
        <v>39</v>
      </c>
      <c r="BX1144" s="40">
        <f t="shared" ref="BX1144" si="26957">SUMPRODUCT(BY1138:BY1142*(BX1138:BX1142="PTO"))+SUMPRODUCT(BY1138:BY1142*(BX1138:BX1142="HOL"))</f>
        <v>0</v>
      </c>
      <c r="BY1144" s="49" t="s">
        <v>135</v>
      </c>
      <c r="BZ1144" s="41">
        <f t="shared" ref="BZ1144" si="26958">BZ1143*BW$4</f>
        <v>0</v>
      </c>
      <c r="CA1144" s="47" t="s">
        <v>39</v>
      </c>
      <c r="CB1144" s="40">
        <f t="shared" ref="CB1144" si="26959">SUMPRODUCT(CC1138:CC1142*(CB1138:CB1142="PTO"))+SUMPRODUCT(CC1138:CC1142*(CB1138:CB1142="HOL"))</f>
        <v>0</v>
      </c>
      <c r="CC1144" s="49" t="s">
        <v>135</v>
      </c>
      <c r="CD1144" s="41">
        <f t="shared" ref="CD1144" si="26960">CD1143*CA$4</f>
        <v>0</v>
      </c>
      <c r="CE1144" s="47" t="s">
        <v>39</v>
      </c>
      <c r="CF1144" s="40">
        <f t="shared" ref="CF1144" si="26961">SUMPRODUCT(CG1138:CG1142*(CF1138:CF1142="PTO"))+SUMPRODUCT(CG1138:CG1142*(CF1138:CF1142="HOL"))</f>
        <v>0</v>
      </c>
      <c r="CG1144" s="49" t="s">
        <v>135</v>
      </c>
      <c r="CH1144" s="41">
        <f t="shared" ref="CH1144" si="26962">CH1143*CE$4</f>
        <v>0</v>
      </c>
    </row>
    <row r="1145" spans="1:86" x14ac:dyDescent="0.25">
      <c r="A1145" s="70" t="s">
        <v>133</v>
      </c>
      <c r="B1145" s="71">
        <f t="shared" ref="B1145" ca="1" si="26963">D1145-B1146</f>
        <v>5.1729209828166347</v>
      </c>
      <c r="C1145" s="72" t="s">
        <v>122</v>
      </c>
      <c r="D1145" s="71">
        <f>IFERROR(INDEX(Holidays[FTE], MATCH(Entry!E1145, Holidays[Date], 0)), 1)*8*INDEX(FTEguide[[1]:[12]], MATCH(Entry!E1146, FTEguide[Weekday], 0), IF(Entry!E1148&gt;0, Entry!E1148, MONTH(Entry!E1145)))</f>
        <v>61.172920982816635</v>
      </c>
      <c r="E1145" s="60">
        <f t="shared" si="25411"/>
        <v>43991</v>
      </c>
      <c r="F1145" s="50" t="s">
        <v>128</v>
      </c>
      <c r="G1145" s="34" t="s">
        <v>136</v>
      </c>
      <c r="H1145" s="35" t="s">
        <v>23</v>
      </c>
      <c r="I1145" s="42">
        <f t="shared" ref="I1145" si="26964">parseTime(G1145)-(H1150=INT(RIGHT($F1145, 1)))</f>
        <v>8</v>
      </c>
      <c r="J1145" s="43">
        <f t="shared" ref="J1145:J1149" si="26965">isClocked(H1145)</f>
        <v>1</v>
      </c>
      <c r="K1145" s="34"/>
      <c r="L1145" s="35"/>
      <c r="M1145" s="42">
        <f t="shared" ref="M1145" si="26966">parseTime(K1145)-(L1150=INT(RIGHT($F1145, 1)))</f>
        <v>0</v>
      </c>
      <c r="N1145" s="43">
        <f t="shared" ref="N1145:N1149" si="26967">isClocked(L1145)</f>
        <v>0</v>
      </c>
      <c r="O1145" s="34" t="s">
        <v>180</v>
      </c>
      <c r="P1145" s="35" t="s">
        <v>23</v>
      </c>
      <c r="Q1145" s="42">
        <f t="shared" ref="Q1145" si="26968">parseTime(O1145)-(P1150=INT(RIGHT($F1145, 1)))</f>
        <v>8</v>
      </c>
      <c r="R1145" s="43">
        <f t="shared" ref="R1145:R1149" si="26969">isClocked(P1145)</f>
        <v>1</v>
      </c>
      <c r="S1145" s="34" t="s">
        <v>227</v>
      </c>
      <c r="T1145" s="35" t="s">
        <v>23</v>
      </c>
      <c r="U1145" s="42">
        <f t="shared" ref="U1145" si="26970">parseTime(S1145)-(T1150=INT(RIGHT($F1145, 1)))</f>
        <v>8</v>
      </c>
      <c r="V1145" s="43">
        <f t="shared" ref="V1145:V1149" si="26971">isClocked(T1145)</f>
        <v>1</v>
      </c>
      <c r="W1145" s="34" t="s">
        <v>136</v>
      </c>
      <c r="X1145" s="35" t="s">
        <v>23</v>
      </c>
      <c r="Y1145" s="42">
        <f t="shared" ref="Y1145" si="26972">parseTime(W1145)-(X1150=INT(RIGHT($F1145, 1)))</f>
        <v>8</v>
      </c>
      <c r="Z1145" s="43">
        <f t="shared" ref="Z1145:Z1149" si="26973">isClocked(X1145)</f>
        <v>1</v>
      </c>
      <c r="AA1145" s="34" t="s">
        <v>136</v>
      </c>
      <c r="AB1145" s="35" t="s">
        <v>23</v>
      </c>
      <c r="AC1145" s="42">
        <f t="shared" ref="AC1145" si="26974">parseTime(AA1145)-(AB1150=INT(RIGHT($F1145, 1)))</f>
        <v>8</v>
      </c>
      <c r="AD1145" s="43">
        <f t="shared" ref="AD1145:AD1149" si="26975">isClocked(AB1145)</f>
        <v>1</v>
      </c>
      <c r="AE1145" s="34" t="s">
        <v>136</v>
      </c>
      <c r="AF1145" s="35" t="s">
        <v>25</v>
      </c>
      <c r="AG1145" s="42">
        <f t="shared" ref="AG1145" si="26976">parseTime(AE1145)-(AF1150=INT(RIGHT($F1145, 1)))</f>
        <v>8</v>
      </c>
      <c r="AH1145" s="43">
        <f t="shared" ref="AH1145:AH1149" si="26977">isClocked(AF1145)</f>
        <v>1</v>
      </c>
      <c r="AI1145" s="34" t="s">
        <v>136</v>
      </c>
      <c r="AJ1145" s="35" t="s">
        <v>23</v>
      </c>
      <c r="AK1145" s="42">
        <f>parseTime(AI1145)-(AJ1150=INT(RIGHT($F1145, 1)))</f>
        <v>8</v>
      </c>
      <c r="AL1145" s="43">
        <f t="shared" ref="AL1145:AL1149" si="26978">isClocked(AJ1145)</f>
        <v>1</v>
      </c>
      <c r="AM1145" s="34"/>
      <c r="AN1145" s="35"/>
      <c r="AO1145" s="42">
        <f t="shared" ref="AO1145" si="26979">parseTime(AM1145)-(AN1150=INT(RIGHT($F1145, 1)))</f>
        <v>0</v>
      </c>
      <c r="AP1145" s="43">
        <f t="shared" ref="AP1145:AP1149" si="26980">isClocked(AN1145)</f>
        <v>0</v>
      </c>
      <c r="AQ1145" s="34"/>
      <c r="AR1145" s="35"/>
      <c r="AS1145" s="42">
        <f t="shared" ref="AS1145" si="26981">parseTime(AQ1145)-(AR1150=INT(RIGHT($F1145, 1)))</f>
        <v>0</v>
      </c>
      <c r="AT1145" s="43">
        <f t="shared" ref="AT1145:AT1149" si="26982">isClocked(AR1145)</f>
        <v>0</v>
      </c>
      <c r="AU1145" s="34"/>
      <c r="AV1145" s="35"/>
      <c r="AW1145" s="42">
        <f>parseTime(AU1145)-(AV1150=INT(RIGHT($F1145, 1)))</f>
        <v>0</v>
      </c>
      <c r="AX1145" s="43">
        <f t="shared" ref="AX1145:AX1149" si="26983">isClocked(AV1145)</f>
        <v>0</v>
      </c>
      <c r="AY1145" s="34"/>
      <c r="AZ1145" s="35"/>
      <c r="BA1145" s="42">
        <f>parseTime(AY1145)-(AZ1150=INT(RIGHT($F1145, 1)))</f>
        <v>0</v>
      </c>
      <c r="BB1145" s="43">
        <f t="shared" ref="BB1145:BB1149" si="26984">isClocked(AZ1145)</f>
        <v>0</v>
      </c>
      <c r="BC1145" s="34"/>
      <c r="BD1145" s="35"/>
      <c r="BE1145" s="42">
        <f>parseTime(BC1145)-(BD1150=INT(RIGHT($F1145, 1)))</f>
        <v>0</v>
      </c>
      <c r="BF1145" s="43">
        <f t="shared" ref="BF1145:BF1149" si="26985">isClocked(BD1145)</f>
        <v>0</v>
      </c>
      <c r="BG1145" s="34"/>
      <c r="BH1145" s="35"/>
      <c r="BI1145" s="42">
        <f>parseTime(BG1145)-(BH1150=INT(RIGHT($F1145, 1)))</f>
        <v>0</v>
      </c>
      <c r="BJ1145" s="43">
        <f t="shared" ref="BJ1145:BJ1149" si="26986">isClocked(BH1145)</f>
        <v>0</v>
      </c>
      <c r="BK1145" s="34"/>
      <c r="BL1145" s="35"/>
      <c r="BM1145" s="42">
        <f>parseTime(BK1145)-(BL1150=INT(RIGHT($F1145, 1)))</f>
        <v>0</v>
      </c>
      <c r="BN1145" s="43">
        <f t="shared" ref="BN1145:BN1149" si="26987">isClocked(BL1145)</f>
        <v>0</v>
      </c>
      <c r="BO1145" s="34"/>
      <c r="BP1145" s="35"/>
      <c r="BQ1145" s="42">
        <f t="shared" ref="BQ1145" si="26988">parseTime(BO1145)-(BP1150=INT(RIGHT($F1145, 1)))</f>
        <v>0</v>
      </c>
      <c r="BR1145" s="43">
        <f t="shared" ref="BR1145:BR1149" si="26989">isClocked(BP1145)</f>
        <v>0</v>
      </c>
      <c r="BS1145" s="34"/>
      <c r="BT1145" s="35"/>
      <c r="BU1145" s="42">
        <f t="shared" ref="BU1145" si="26990">parseTime(BS1145)-(BT1150=INT(RIGHT($F1145, 1)))</f>
        <v>0</v>
      </c>
      <c r="BV1145" s="43">
        <f t="shared" ref="BV1145:BV1149" si="26991">isClocked(BT1145)</f>
        <v>0</v>
      </c>
      <c r="BW1145" s="34"/>
      <c r="BX1145" s="35"/>
      <c r="BY1145" s="42">
        <f t="shared" ref="BY1145" si="26992">parseTime(BW1145)-(BX1150=INT(RIGHT($F1145, 1)))</f>
        <v>0</v>
      </c>
      <c r="BZ1145" s="43">
        <f t="shared" ref="BZ1145:BZ1149" si="26993">isClocked(BX1145)</f>
        <v>0</v>
      </c>
      <c r="CA1145" s="34"/>
      <c r="CB1145" s="35"/>
      <c r="CC1145" s="42">
        <f t="shared" ref="CC1145" si="26994">parseTime(CA1145)-(CB1150=INT(RIGHT($F1145, 1)))</f>
        <v>0</v>
      </c>
      <c r="CD1145" s="43">
        <f t="shared" ref="CD1145:CD1149" si="26995">isClocked(CB1145)</f>
        <v>0</v>
      </c>
      <c r="CE1145" s="34"/>
      <c r="CF1145" s="35"/>
      <c r="CG1145" s="42">
        <f t="shared" ref="CG1145" si="26996">parseTime(CE1145)-(CF1150=INT(RIGHT($F1145, 1)))</f>
        <v>0</v>
      </c>
      <c r="CH1145" s="43">
        <f t="shared" ref="CH1145:CH1149" si="26997">isClocked(CF1145)</f>
        <v>0</v>
      </c>
    </row>
    <row r="1146" spans="1:86" x14ac:dyDescent="0.25">
      <c r="A1146" s="56" t="s">
        <v>0</v>
      </c>
      <c r="B1146" s="57">
        <f t="shared" ca="1" si="26652"/>
        <v>56</v>
      </c>
      <c r="C1146" s="14" t="s">
        <v>252</v>
      </c>
      <c r="D1146" s="14">
        <f t="shared" si="26135"/>
        <v>53.7</v>
      </c>
      <c r="E1146" s="55" t="str">
        <f t="shared" si="26653"/>
        <v>Tuesday</v>
      </c>
      <c r="F1146" s="51" t="s">
        <v>129</v>
      </c>
      <c r="G1146" s="36"/>
      <c r="H1146" s="37"/>
      <c r="I1146" s="44">
        <f t="shared" ref="I1146" si="26998">parseTime(G1146)-(H1150=INT(RIGHT($F1146, 1)))</f>
        <v>0</v>
      </c>
      <c r="J1146" s="45">
        <f t="shared" si="26965"/>
        <v>0</v>
      </c>
      <c r="K1146" s="36"/>
      <c r="L1146" s="37"/>
      <c r="M1146" s="44">
        <f t="shared" ref="M1146" si="26999">parseTime(K1146)-(L1150=INT(RIGHT($F1146, 1)))</f>
        <v>0</v>
      </c>
      <c r="N1146" s="45">
        <f t="shared" si="26967"/>
        <v>0</v>
      </c>
      <c r="O1146" s="36"/>
      <c r="P1146" s="37"/>
      <c r="Q1146" s="44">
        <f t="shared" ref="Q1146" si="27000">parseTime(O1146)-(P1150=INT(RIGHT($F1146, 1)))</f>
        <v>0</v>
      </c>
      <c r="R1146" s="45">
        <f t="shared" si="26969"/>
        <v>0</v>
      </c>
      <c r="S1146" s="36"/>
      <c r="T1146" s="37"/>
      <c r="U1146" s="44">
        <f t="shared" ref="U1146" si="27001">parseTime(S1146)-(T1150=INT(RIGHT($F1146, 1)))</f>
        <v>0</v>
      </c>
      <c r="V1146" s="45">
        <f t="shared" si="26971"/>
        <v>0</v>
      </c>
      <c r="W1146" s="36"/>
      <c r="X1146" s="37"/>
      <c r="Y1146" s="44">
        <f t="shared" ref="Y1146" si="27002">parseTime(W1146)-(X1150=INT(RIGHT($F1146, 1)))</f>
        <v>0</v>
      </c>
      <c r="Z1146" s="45">
        <f t="shared" si="26973"/>
        <v>0</v>
      </c>
      <c r="AA1146" s="36"/>
      <c r="AB1146" s="37"/>
      <c r="AC1146" s="44">
        <f t="shared" ref="AC1146" si="27003">parseTime(AA1146)-(AB1150=INT(RIGHT($F1146, 1)))</f>
        <v>0</v>
      </c>
      <c r="AD1146" s="45">
        <f t="shared" si="26975"/>
        <v>0</v>
      </c>
      <c r="AE1146" s="36"/>
      <c r="AF1146" s="37"/>
      <c r="AG1146" s="44">
        <f t="shared" ref="AG1146" si="27004">parseTime(AE1146)-(AF1150=INT(RIGHT($F1146, 1)))</f>
        <v>0</v>
      </c>
      <c r="AH1146" s="45">
        <f t="shared" si="26977"/>
        <v>0</v>
      </c>
      <c r="AI1146" s="36"/>
      <c r="AJ1146" s="37"/>
      <c r="AK1146" s="44">
        <f>parseTime(AI1146)-(AJ1150=INT(RIGHT($F1146, 1)))</f>
        <v>0</v>
      </c>
      <c r="AL1146" s="45">
        <f t="shared" si="26978"/>
        <v>0</v>
      </c>
      <c r="AM1146" s="36"/>
      <c r="AN1146" s="37"/>
      <c r="AO1146" s="44">
        <f t="shared" ref="AO1146" si="27005">parseTime(AM1146)-(AN1150=INT(RIGHT($F1146, 1)))</f>
        <v>0</v>
      </c>
      <c r="AP1146" s="45">
        <f t="shared" si="26980"/>
        <v>0</v>
      </c>
      <c r="AQ1146" s="36"/>
      <c r="AR1146" s="37"/>
      <c r="AS1146" s="44">
        <f t="shared" ref="AS1146" si="27006">parseTime(AQ1146)-(AR1150=INT(RIGHT($F1146, 1)))</f>
        <v>0</v>
      </c>
      <c r="AT1146" s="45">
        <f t="shared" si="26982"/>
        <v>0</v>
      </c>
      <c r="AU1146" s="36"/>
      <c r="AV1146" s="37"/>
      <c r="AW1146" s="44">
        <f>parseTime(AU1146)-(AV1150=INT(RIGHT($F1146, 1)))</f>
        <v>0</v>
      </c>
      <c r="AX1146" s="45">
        <f t="shared" si="26983"/>
        <v>0</v>
      </c>
      <c r="AY1146" s="36"/>
      <c r="AZ1146" s="37"/>
      <c r="BA1146" s="44">
        <f>parseTime(AY1146)-(AZ1150=INT(RIGHT($F1146, 1)))</f>
        <v>0</v>
      </c>
      <c r="BB1146" s="45">
        <f t="shared" si="26984"/>
        <v>0</v>
      </c>
      <c r="BC1146" s="36"/>
      <c r="BD1146" s="37"/>
      <c r="BE1146" s="44">
        <f>parseTime(BC1146)-(BD1150=INT(RIGHT($F1146, 1)))</f>
        <v>0</v>
      </c>
      <c r="BF1146" s="45">
        <f t="shared" si="26985"/>
        <v>0</v>
      </c>
      <c r="BG1146" s="36"/>
      <c r="BH1146" s="37"/>
      <c r="BI1146" s="44">
        <f>parseTime(BG1146)-(BH1150=INT(RIGHT($F1146, 1)))</f>
        <v>0</v>
      </c>
      <c r="BJ1146" s="45">
        <f t="shared" si="26986"/>
        <v>0</v>
      </c>
      <c r="BK1146" s="36"/>
      <c r="BL1146" s="37"/>
      <c r="BM1146" s="44">
        <f>parseTime(BK1146)-(BL1150=INT(RIGHT($F1146, 1)))</f>
        <v>0</v>
      </c>
      <c r="BN1146" s="45">
        <f t="shared" si="26987"/>
        <v>0</v>
      </c>
      <c r="BO1146" s="36"/>
      <c r="BP1146" s="37"/>
      <c r="BQ1146" s="44">
        <f t="shared" ref="BQ1146" si="27007">parseTime(BO1146)-(BP1150=INT(RIGHT($F1146, 1)))</f>
        <v>0</v>
      </c>
      <c r="BR1146" s="45">
        <f t="shared" si="26989"/>
        <v>0</v>
      </c>
      <c r="BS1146" s="36"/>
      <c r="BT1146" s="37"/>
      <c r="BU1146" s="44">
        <f t="shared" ref="BU1146" si="27008">parseTime(BS1146)-(BT1150=INT(RIGHT($F1146, 1)))</f>
        <v>0</v>
      </c>
      <c r="BV1146" s="45">
        <f t="shared" si="26991"/>
        <v>0</v>
      </c>
      <c r="BW1146" s="36"/>
      <c r="BX1146" s="37"/>
      <c r="BY1146" s="44">
        <f t="shared" ref="BY1146" si="27009">parseTime(BW1146)-(BX1150=INT(RIGHT($F1146, 1)))</f>
        <v>0</v>
      </c>
      <c r="BZ1146" s="45">
        <f t="shared" si="26993"/>
        <v>0</v>
      </c>
      <c r="CA1146" s="36"/>
      <c r="CB1146" s="37"/>
      <c r="CC1146" s="44">
        <f t="shared" ref="CC1146" si="27010">parseTime(CA1146)-(CB1150=INT(RIGHT($F1146, 1)))</f>
        <v>0</v>
      </c>
      <c r="CD1146" s="45">
        <f t="shared" si="26995"/>
        <v>0</v>
      </c>
      <c r="CE1146" s="36"/>
      <c r="CF1146" s="37"/>
      <c r="CG1146" s="44">
        <f t="shared" ref="CG1146" si="27011">parseTime(CE1146)-(CF1150=INT(RIGHT($F1146, 1)))</f>
        <v>0</v>
      </c>
      <c r="CH1146" s="45">
        <f t="shared" si="26997"/>
        <v>0</v>
      </c>
    </row>
    <row r="1147" spans="1:86" x14ac:dyDescent="0.25">
      <c r="A1147" s="56" t="s">
        <v>117</v>
      </c>
      <c r="B1147" s="57">
        <f t="shared" ref="B1147" ca="1" si="27012">roleHours(G1145:CH1151, "MFD")</f>
        <v>48</v>
      </c>
      <c r="C1147" s="14">
        <f t="shared" ref="C1147:C1150" ca="1" si="27013">B1147/8</f>
        <v>6</v>
      </c>
      <c r="D1147" s="14">
        <f t="shared" ref="D1147" ca="1" si="27014">B1146-D1146</f>
        <v>2.2999999999999972</v>
      </c>
      <c r="E1147" s="20" t="s">
        <v>127</v>
      </c>
      <c r="F1147" s="51" t="s">
        <v>130</v>
      </c>
      <c r="G1147" s="36"/>
      <c r="H1147" s="37"/>
      <c r="I1147" s="44">
        <f t="shared" ref="I1147" si="27015">parseTime(G1147)-(H1150=INT(RIGHT($F1147, 1)))</f>
        <v>0</v>
      </c>
      <c r="J1147" s="45">
        <f t="shared" si="26965"/>
        <v>0</v>
      </c>
      <c r="K1147" s="36"/>
      <c r="L1147" s="37"/>
      <c r="M1147" s="44">
        <f t="shared" ref="M1147" si="27016">parseTime(K1147)-(L1150=INT(RIGHT($F1147, 1)))</f>
        <v>0</v>
      </c>
      <c r="N1147" s="45">
        <f t="shared" si="26967"/>
        <v>0</v>
      </c>
      <c r="O1147" s="36"/>
      <c r="P1147" s="37"/>
      <c r="Q1147" s="44">
        <f t="shared" ref="Q1147" si="27017">parseTime(O1147)-(P1150=INT(RIGHT($F1147, 1)))</f>
        <v>0</v>
      </c>
      <c r="R1147" s="45">
        <f t="shared" si="26969"/>
        <v>0</v>
      </c>
      <c r="S1147" s="36"/>
      <c r="T1147" s="37"/>
      <c r="U1147" s="44">
        <f t="shared" ref="U1147" si="27018">parseTime(S1147)-(T1150=INT(RIGHT($F1147, 1)))</f>
        <v>0</v>
      </c>
      <c r="V1147" s="45">
        <f t="shared" si="26971"/>
        <v>0</v>
      </c>
      <c r="W1147" s="36"/>
      <c r="X1147" s="37"/>
      <c r="Y1147" s="44">
        <f t="shared" ref="Y1147" si="27019">parseTime(W1147)-(X1150=INT(RIGHT($F1147, 1)))</f>
        <v>0</v>
      </c>
      <c r="Z1147" s="45">
        <f t="shared" si="26973"/>
        <v>0</v>
      </c>
      <c r="AA1147" s="36"/>
      <c r="AB1147" s="37"/>
      <c r="AC1147" s="44">
        <f t="shared" ref="AC1147" si="27020">parseTime(AA1147)-(AB1150=INT(RIGHT($F1147, 1)))</f>
        <v>0</v>
      </c>
      <c r="AD1147" s="45">
        <f t="shared" si="26975"/>
        <v>0</v>
      </c>
      <c r="AE1147" s="36"/>
      <c r="AF1147" s="37"/>
      <c r="AG1147" s="44">
        <f t="shared" ref="AG1147" si="27021">parseTime(AE1147)-(AF1150=INT(RIGHT($F1147, 1)))</f>
        <v>0</v>
      </c>
      <c r="AH1147" s="45">
        <f t="shared" si="26977"/>
        <v>0</v>
      </c>
      <c r="AI1147" s="36"/>
      <c r="AJ1147" s="37"/>
      <c r="AK1147" s="44">
        <f>parseTime(AI1147)-(AJ1150=INT(RIGHT($F1147, 1)))</f>
        <v>0</v>
      </c>
      <c r="AL1147" s="45">
        <f t="shared" si="26978"/>
        <v>0</v>
      </c>
      <c r="AM1147" s="36"/>
      <c r="AN1147" s="37"/>
      <c r="AO1147" s="44">
        <f t="shared" ref="AO1147" si="27022">parseTime(AM1147)-(AN1150=INT(RIGHT($F1147, 1)))</f>
        <v>0</v>
      </c>
      <c r="AP1147" s="45">
        <f t="shared" si="26980"/>
        <v>0</v>
      </c>
      <c r="AQ1147" s="36"/>
      <c r="AR1147" s="37"/>
      <c r="AS1147" s="44">
        <f t="shared" ref="AS1147" si="27023">parseTime(AQ1147)-(AR1150=INT(RIGHT($F1147, 1)))</f>
        <v>0</v>
      </c>
      <c r="AT1147" s="45">
        <f t="shared" si="26982"/>
        <v>0</v>
      </c>
      <c r="AU1147" s="36"/>
      <c r="AV1147" s="37"/>
      <c r="AW1147" s="44">
        <f>parseTime(AU1147)-(AV1150=INT(RIGHT($F1147, 1)))</f>
        <v>0</v>
      </c>
      <c r="AX1147" s="45">
        <f t="shared" si="26983"/>
        <v>0</v>
      </c>
      <c r="AY1147" s="36"/>
      <c r="AZ1147" s="37"/>
      <c r="BA1147" s="44">
        <f>parseTime(AY1147)-(AZ1150=INT(RIGHT($F1147, 1)))</f>
        <v>0</v>
      </c>
      <c r="BB1147" s="45">
        <f t="shared" si="26984"/>
        <v>0</v>
      </c>
      <c r="BC1147" s="36"/>
      <c r="BD1147" s="37"/>
      <c r="BE1147" s="44">
        <f>parseTime(BC1147)-(BD1150=INT(RIGHT($F1147, 1)))</f>
        <v>0</v>
      </c>
      <c r="BF1147" s="45">
        <f t="shared" si="26985"/>
        <v>0</v>
      </c>
      <c r="BG1147" s="36"/>
      <c r="BH1147" s="37"/>
      <c r="BI1147" s="44">
        <f>parseTime(BG1147)-(BH1150=INT(RIGHT($F1147, 1)))</f>
        <v>0</v>
      </c>
      <c r="BJ1147" s="45">
        <f t="shared" si="26986"/>
        <v>0</v>
      </c>
      <c r="BK1147" s="36"/>
      <c r="BL1147" s="37"/>
      <c r="BM1147" s="44">
        <f>parseTime(BK1147)-(BL1150=INT(RIGHT($F1147, 1)))</f>
        <v>0</v>
      </c>
      <c r="BN1147" s="45">
        <f t="shared" si="26987"/>
        <v>0</v>
      </c>
      <c r="BO1147" s="36"/>
      <c r="BP1147" s="37"/>
      <c r="BQ1147" s="44">
        <f t="shared" ref="BQ1147" si="27024">parseTime(BO1147)-(BP1150=INT(RIGHT($F1147, 1)))</f>
        <v>0</v>
      </c>
      <c r="BR1147" s="45">
        <f t="shared" si="26989"/>
        <v>0</v>
      </c>
      <c r="BS1147" s="36"/>
      <c r="BT1147" s="37"/>
      <c r="BU1147" s="44">
        <f t="shared" ref="BU1147" si="27025">parseTime(BS1147)-(BT1150=INT(RIGHT($F1147, 1)))</f>
        <v>0</v>
      </c>
      <c r="BV1147" s="45">
        <f t="shared" si="26991"/>
        <v>0</v>
      </c>
      <c r="BW1147" s="36"/>
      <c r="BX1147" s="37"/>
      <c r="BY1147" s="44">
        <f t="shared" ref="BY1147" si="27026">parseTime(BW1147)-(BX1150=INT(RIGHT($F1147, 1)))</f>
        <v>0</v>
      </c>
      <c r="BZ1147" s="45">
        <f t="shared" si="26993"/>
        <v>0</v>
      </c>
      <c r="CA1147" s="36"/>
      <c r="CB1147" s="37"/>
      <c r="CC1147" s="44">
        <f t="shared" ref="CC1147" si="27027">parseTime(CA1147)-(CB1150=INT(RIGHT($F1147, 1)))</f>
        <v>0</v>
      </c>
      <c r="CD1147" s="45">
        <f t="shared" si="26995"/>
        <v>0</v>
      </c>
      <c r="CE1147" s="36"/>
      <c r="CF1147" s="37"/>
      <c r="CG1147" s="44">
        <f t="shared" ref="CG1147" si="27028">parseTime(CE1147)-(CF1150=INT(RIGHT($F1147, 1)))</f>
        <v>0</v>
      </c>
      <c r="CH1147" s="45">
        <f t="shared" si="26997"/>
        <v>0</v>
      </c>
    </row>
    <row r="1148" spans="1:86" x14ac:dyDescent="0.25">
      <c r="A1148" s="56"/>
      <c r="B1148" s="57"/>
      <c r="C1148" s="14">
        <f t="shared" si="27013"/>
        <v>0</v>
      </c>
      <c r="D1148" s="14" t="s">
        <v>259</v>
      </c>
      <c r="E1148" s="20">
        <v>4.25</v>
      </c>
      <c r="F1148" s="51" t="s">
        <v>131</v>
      </c>
      <c r="G1148" s="36"/>
      <c r="H1148" s="37"/>
      <c r="I1148" s="44">
        <f t="shared" ref="I1148" si="27029">parseTime(G1148)-(H1150=INT(RIGHT($F1148, 1)))</f>
        <v>0</v>
      </c>
      <c r="J1148" s="45">
        <f t="shared" si="26965"/>
        <v>0</v>
      </c>
      <c r="K1148" s="36"/>
      <c r="L1148" s="37"/>
      <c r="M1148" s="44">
        <f t="shared" ref="M1148" si="27030">parseTime(K1148)-(L1150=INT(RIGHT($F1148, 1)))</f>
        <v>0</v>
      </c>
      <c r="N1148" s="45">
        <f t="shared" si="26967"/>
        <v>0</v>
      </c>
      <c r="O1148" s="36"/>
      <c r="P1148" s="37"/>
      <c r="Q1148" s="44">
        <f t="shared" ref="Q1148" si="27031">parseTime(O1148)-(P1150=INT(RIGHT($F1148, 1)))</f>
        <v>0</v>
      </c>
      <c r="R1148" s="45">
        <f t="shared" si="26969"/>
        <v>0</v>
      </c>
      <c r="S1148" s="36"/>
      <c r="T1148" s="37"/>
      <c r="U1148" s="44">
        <f t="shared" ref="U1148" si="27032">parseTime(S1148)-(T1150=INT(RIGHT($F1148, 1)))</f>
        <v>0</v>
      </c>
      <c r="V1148" s="45">
        <f t="shared" si="26971"/>
        <v>0</v>
      </c>
      <c r="W1148" s="36"/>
      <c r="X1148" s="37"/>
      <c r="Y1148" s="44">
        <f t="shared" ref="Y1148" si="27033">parseTime(W1148)-(X1150=INT(RIGHT($F1148, 1)))</f>
        <v>0</v>
      </c>
      <c r="Z1148" s="45">
        <f t="shared" si="26973"/>
        <v>0</v>
      </c>
      <c r="AA1148" s="36"/>
      <c r="AB1148" s="37"/>
      <c r="AC1148" s="44">
        <f t="shared" ref="AC1148" si="27034">parseTime(AA1148)-(AB1150=INT(RIGHT($F1148, 1)))</f>
        <v>0</v>
      </c>
      <c r="AD1148" s="45">
        <f t="shared" si="26975"/>
        <v>0</v>
      </c>
      <c r="AE1148" s="36"/>
      <c r="AF1148" s="37"/>
      <c r="AG1148" s="44">
        <f t="shared" ref="AG1148" si="27035">parseTime(AE1148)-(AF1150=INT(RIGHT($F1148, 1)))</f>
        <v>0</v>
      </c>
      <c r="AH1148" s="45">
        <f t="shared" si="26977"/>
        <v>0</v>
      </c>
      <c r="AI1148" s="36"/>
      <c r="AJ1148" s="37"/>
      <c r="AK1148" s="44">
        <f>parseTime(AI1148)-(AJ1150=INT(RIGHT($F1148, 1)))</f>
        <v>0</v>
      </c>
      <c r="AL1148" s="45">
        <f t="shared" si="26978"/>
        <v>0</v>
      </c>
      <c r="AM1148" s="36"/>
      <c r="AN1148" s="37"/>
      <c r="AO1148" s="44">
        <f t="shared" ref="AO1148" si="27036">parseTime(AM1148)-(AN1150=INT(RIGHT($F1148, 1)))</f>
        <v>0</v>
      </c>
      <c r="AP1148" s="45">
        <f t="shared" si="26980"/>
        <v>0</v>
      </c>
      <c r="AQ1148" s="36"/>
      <c r="AR1148" s="37"/>
      <c r="AS1148" s="44">
        <f t="shared" ref="AS1148" si="27037">parseTime(AQ1148)-(AR1150=INT(RIGHT($F1148, 1)))</f>
        <v>0</v>
      </c>
      <c r="AT1148" s="45">
        <f t="shared" si="26982"/>
        <v>0</v>
      </c>
      <c r="AU1148" s="36"/>
      <c r="AV1148" s="37"/>
      <c r="AW1148" s="44">
        <f>parseTime(AU1148)-(AV1150=INT(RIGHT($F1148, 1)))</f>
        <v>0</v>
      </c>
      <c r="AX1148" s="45">
        <f t="shared" si="26983"/>
        <v>0</v>
      </c>
      <c r="AY1148" s="36"/>
      <c r="AZ1148" s="37"/>
      <c r="BA1148" s="44">
        <f>parseTime(AY1148)-(AZ1150=INT(RIGHT($F1148, 1)))</f>
        <v>0</v>
      </c>
      <c r="BB1148" s="45">
        <f t="shared" si="26984"/>
        <v>0</v>
      </c>
      <c r="BC1148" s="36"/>
      <c r="BD1148" s="37"/>
      <c r="BE1148" s="44">
        <f>parseTime(BC1148)-(BD1150=INT(RIGHT($F1148, 1)))</f>
        <v>0</v>
      </c>
      <c r="BF1148" s="45">
        <f t="shared" si="26985"/>
        <v>0</v>
      </c>
      <c r="BG1148" s="36"/>
      <c r="BH1148" s="37"/>
      <c r="BI1148" s="44">
        <f>parseTime(BG1148)-(BH1150=INT(RIGHT($F1148, 1)))</f>
        <v>0</v>
      </c>
      <c r="BJ1148" s="45">
        <f t="shared" si="26986"/>
        <v>0</v>
      </c>
      <c r="BK1148" s="36"/>
      <c r="BL1148" s="37"/>
      <c r="BM1148" s="44">
        <f>parseTime(BK1148)-(BL1150=INT(RIGHT($F1148, 1)))</f>
        <v>0</v>
      </c>
      <c r="BN1148" s="45">
        <f t="shared" si="26987"/>
        <v>0</v>
      </c>
      <c r="BO1148" s="36"/>
      <c r="BP1148" s="37"/>
      <c r="BQ1148" s="44">
        <f t="shared" ref="BQ1148" si="27038">parseTime(BO1148)-(BP1150=INT(RIGHT($F1148, 1)))</f>
        <v>0</v>
      </c>
      <c r="BR1148" s="45">
        <f t="shared" si="26989"/>
        <v>0</v>
      </c>
      <c r="BS1148" s="36"/>
      <c r="BT1148" s="37"/>
      <c r="BU1148" s="44">
        <f t="shared" ref="BU1148" si="27039">parseTime(BS1148)-(BT1150=INT(RIGHT($F1148, 1)))</f>
        <v>0</v>
      </c>
      <c r="BV1148" s="45">
        <f t="shared" si="26991"/>
        <v>0</v>
      </c>
      <c r="BW1148" s="36"/>
      <c r="BX1148" s="37"/>
      <c r="BY1148" s="44">
        <f t="shared" ref="BY1148" si="27040">parseTime(BW1148)-(BX1150=INT(RIGHT($F1148, 1)))</f>
        <v>0</v>
      </c>
      <c r="BZ1148" s="45">
        <f t="shared" si="26993"/>
        <v>0</v>
      </c>
      <c r="CA1148" s="36"/>
      <c r="CB1148" s="37"/>
      <c r="CC1148" s="44">
        <f t="shared" ref="CC1148" si="27041">parseTime(CA1148)-(CB1150=INT(RIGHT($F1148, 1)))</f>
        <v>0</v>
      </c>
      <c r="CD1148" s="45">
        <f t="shared" si="26995"/>
        <v>0</v>
      </c>
      <c r="CE1148" s="36"/>
      <c r="CF1148" s="37"/>
      <c r="CG1148" s="44">
        <f t="shared" ref="CG1148" si="27042">parseTime(CE1148)-(CF1150=INT(RIGHT($F1148, 1)))</f>
        <v>0</v>
      </c>
      <c r="CH1148" s="45">
        <f t="shared" si="26997"/>
        <v>0</v>
      </c>
    </row>
    <row r="1149" spans="1:86" x14ac:dyDescent="0.25">
      <c r="A1149" s="56" t="s">
        <v>119</v>
      </c>
      <c r="B1149" s="57">
        <f t="shared" ref="B1149" ca="1" si="27043">roleHours(G1145:CH1151, "MCC")</f>
        <v>8</v>
      </c>
      <c r="C1149" s="14">
        <f t="shared" ca="1" si="27013"/>
        <v>1</v>
      </c>
      <c r="D1149" s="14" t="s">
        <v>260</v>
      </c>
      <c r="E1149" s="20">
        <v>4.6500000000000004</v>
      </c>
      <c r="F1149" s="51" t="s">
        <v>132</v>
      </c>
      <c r="G1149" s="36"/>
      <c r="H1149" s="37"/>
      <c r="I1149" s="44">
        <f t="shared" ref="I1149" si="27044">parseTime(G1149)-(H1150=INT(RIGHT($F1149, 1)))</f>
        <v>0</v>
      </c>
      <c r="J1149" s="45">
        <f t="shared" si="26965"/>
        <v>0</v>
      </c>
      <c r="K1149" s="36"/>
      <c r="L1149" s="37"/>
      <c r="M1149" s="44">
        <f t="shared" ref="M1149" si="27045">parseTime(K1149)-(L1150=INT(RIGHT($F1149, 1)))</f>
        <v>0</v>
      </c>
      <c r="N1149" s="45">
        <f t="shared" si="26967"/>
        <v>0</v>
      </c>
      <c r="O1149" s="36"/>
      <c r="P1149" s="37"/>
      <c r="Q1149" s="44">
        <f t="shared" ref="Q1149" si="27046">parseTime(O1149)-(P1150=INT(RIGHT($F1149, 1)))</f>
        <v>0</v>
      </c>
      <c r="R1149" s="45">
        <f t="shared" si="26969"/>
        <v>0</v>
      </c>
      <c r="S1149" s="36"/>
      <c r="T1149" s="37"/>
      <c r="U1149" s="44">
        <f t="shared" ref="U1149" si="27047">parseTime(S1149)-(T1150=INT(RIGHT($F1149, 1)))</f>
        <v>0</v>
      </c>
      <c r="V1149" s="45">
        <f t="shared" si="26971"/>
        <v>0</v>
      </c>
      <c r="W1149" s="36"/>
      <c r="X1149" s="37"/>
      <c r="Y1149" s="44">
        <f t="shared" ref="Y1149" si="27048">parseTime(W1149)-(X1150=INT(RIGHT($F1149, 1)))</f>
        <v>0</v>
      </c>
      <c r="Z1149" s="45">
        <f t="shared" si="26973"/>
        <v>0</v>
      </c>
      <c r="AA1149" s="36"/>
      <c r="AB1149" s="37"/>
      <c r="AC1149" s="44">
        <f t="shared" ref="AC1149" si="27049">parseTime(AA1149)-(AB1150=INT(RIGHT($F1149, 1)))</f>
        <v>0</v>
      </c>
      <c r="AD1149" s="45">
        <f t="shared" si="26975"/>
        <v>0</v>
      </c>
      <c r="AE1149" s="36"/>
      <c r="AF1149" s="37"/>
      <c r="AG1149" s="44">
        <f t="shared" ref="AG1149" si="27050">parseTime(AE1149)-(AF1150=INT(RIGHT($F1149, 1)))</f>
        <v>0</v>
      </c>
      <c r="AH1149" s="45">
        <f t="shared" si="26977"/>
        <v>0</v>
      </c>
      <c r="AI1149" s="36"/>
      <c r="AJ1149" s="37"/>
      <c r="AK1149" s="44">
        <f>parseTime(AI1149)-(AJ1150=INT(RIGHT($F1149, 1)))</f>
        <v>0</v>
      </c>
      <c r="AL1149" s="45">
        <f t="shared" si="26978"/>
        <v>0</v>
      </c>
      <c r="AM1149" s="36"/>
      <c r="AN1149" s="37"/>
      <c r="AO1149" s="44">
        <f t="shared" ref="AO1149" si="27051">parseTime(AM1149)-(AN1150=INT(RIGHT($F1149, 1)))</f>
        <v>0</v>
      </c>
      <c r="AP1149" s="45">
        <f t="shared" si="26980"/>
        <v>0</v>
      </c>
      <c r="AQ1149" s="36"/>
      <c r="AR1149" s="37"/>
      <c r="AS1149" s="44">
        <f t="shared" ref="AS1149" si="27052">parseTime(AQ1149)-(AR1150=INT(RIGHT($F1149, 1)))</f>
        <v>0</v>
      </c>
      <c r="AT1149" s="45">
        <f t="shared" si="26982"/>
        <v>0</v>
      </c>
      <c r="AU1149" s="36"/>
      <c r="AV1149" s="37"/>
      <c r="AW1149" s="44">
        <f>parseTime(AU1149)-(AV1150=INT(RIGHT($F1149, 1)))</f>
        <v>0</v>
      </c>
      <c r="AX1149" s="45">
        <f t="shared" si="26983"/>
        <v>0</v>
      </c>
      <c r="AY1149" s="36"/>
      <c r="AZ1149" s="37"/>
      <c r="BA1149" s="44">
        <f>parseTime(AY1149)-(AZ1150=INT(RIGHT($F1149, 1)))</f>
        <v>0</v>
      </c>
      <c r="BB1149" s="45">
        <f t="shared" si="26984"/>
        <v>0</v>
      </c>
      <c r="BC1149" s="36"/>
      <c r="BD1149" s="37"/>
      <c r="BE1149" s="44">
        <f>parseTime(BC1149)-(BD1150=INT(RIGHT($F1149, 1)))</f>
        <v>0</v>
      </c>
      <c r="BF1149" s="45">
        <f t="shared" si="26985"/>
        <v>0</v>
      </c>
      <c r="BG1149" s="36"/>
      <c r="BH1149" s="37"/>
      <c r="BI1149" s="44">
        <f>parseTime(BG1149)-(BH1150=INT(RIGHT($F1149, 1)))</f>
        <v>0</v>
      </c>
      <c r="BJ1149" s="45">
        <f t="shared" si="26986"/>
        <v>0</v>
      </c>
      <c r="BK1149" s="36"/>
      <c r="BL1149" s="37"/>
      <c r="BM1149" s="44">
        <f>parseTime(BK1149)-(BL1150=INT(RIGHT($F1149, 1)))</f>
        <v>0</v>
      </c>
      <c r="BN1149" s="45">
        <f t="shared" si="26987"/>
        <v>0</v>
      </c>
      <c r="BO1149" s="36"/>
      <c r="BP1149" s="37"/>
      <c r="BQ1149" s="44">
        <f t="shared" ref="BQ1149" si="27053">parseTime(BO1149)-(BP1150=INT(RIGHT($F1149, 1)))</f>
        <v>0</v>
      </c>
      <c r="BR1149" s="45">
        <f t="shared" si="26989"/>
        <v>0</v>
      </c>
      <c r="BS1149" s="36"/>
      <c r="BT1149" s="37"/>
      <c r="BU1149" s="44">
        <f t="shared" ref="BU1149" si="27054">parseTime(BS1149)-(BT1150=INT(RIGHT($F1149, 1)))</f>
        <v>0</v>
      </c>
      <c r="BV1149" s="45">
        <f t="shared" si="26991"/>
        <v>0</v>
      </c>
      <c r="BW1149" s="36"/>
      <c r="BX1149" s="37"/>
      <c r="BY1149" s="44">
        <f t="shared" ref="BY1149" si="27055">parseTime(BW1149)-(BX1150=INT(RIGHT($F1149, 1)))</f>
        <v>0</v>
      </c>
      <c r="BZ1149" s="45">
        <f t="shared" si="26993"/>
        <v>0</v>
      </c>
      <c r="CA1149" s="36"/>
      <c r="CB1149" s="37"/>
      <c r="CC1149" s="44">
        <f t="shared" ref="CC1149" si="27056">parseTime(CA1149)-(CB1150=INT(RIGHT($F1149, 1)))</f>
        <v>0</v>
      </c>
      <c r="CD1149" s="45">
        <f t="shared" si="26995"/>
        <v>0</v>
      </c>
      <c r="CE1149" s="36"/>
      <c r="CF1149" s="37"/>
      <c r="CG1149" s="44">
        <f t="shared" ref="CG1149" si="27057">parseTime(CE1149)-(CF1150=INT(RIGHT($F1149, 1)))</f>
        <v>0</v>
      </c>
      <c r="CH1149" s="45">
        <f t="shared" si="26997"/>
        <v>0</v>
      </c>
    </row>
    <row r="1150" spans="1:86" x14ac:dyDescent="0.25">
      <c r="A1150" s="56"/>
      <c r="B1150" s="57"/>
      <c r="C1150" s="14">
        <f t="shared" si="27013"/>
        <v>0</v>
      </c>
      <c r="D1150" s="14"/>
      <c r="E1150" s="20">
        <f t="shared" ref="E1150" si="27058">((7.5/2)-0.5+E1149)*8</f>
        <v>63.2</v>
      </c>
      <c r="F1150" s="51"/>
      <c r="G1150" s="46" t="s">
        <v>134</v>
      </c>
      <c r="H1150" s="38">
        <f t="shared" ref="H1150" si="27059">lunchAdjust(G1145:H1149)</f>
        <v>1</v>
      </c>
      <c r="I1150" s="48" t="s">
        <v>0</v>
      </c>
      <c r="J1150" s="39">
        <f t="shared" ref="J1150" si="27060">SUMPRODUCT(I1145:I1149*J1145:J1149)</f>
        <v>8</v>
      </c>
      <c r="K1150" s="46" t="s">
        <v>134</v>
      </c>
      <c r="L1150" s="38">
        <f t="shared" ref="L1150" si="27061">lunchAdjust(K1145:L1149)</f>
        <v>0</v>
      </c>
      <c r="M1150" s="48" t="s">
        <v>0</v>
      </c>
      <c r="N1150" s="39">
        <f t="shared" ref="N1150" si="27062">SUMPRODUCT(M1145:M1149*N1145:N1149)</f>
        <v>0</v>
      </c>
      <c r="O1150" s="46" t="s">
        <v>134</v>
      </c>
      <c r="P1150" s="38">
        <f t="shared" ref="P1150" si="27063">lunchAdjust(O1145:P1149)</f>
        <v>1</v>
      </c>
      <c r="Q1150" s="48" t="s">
        <v>0</v>
      </c>
      <c r="R1150" s="39">
        <f t="shared" ref="R1150" si="27064">SUMPRODUCT(Q1145:Q1149*R1145:R1149)</f>
        <v>8</v>
      </c>
      <c r="S1150" s="46" t="s">
        <v>134</v>
      </c>
      <c r="T1150" s="38">
        <f t="shared" ref="T1150" si="27065">lunchAdjust(S1145:T1149)</f>
        <v>1</v>
      </c>
      <c r="U1150" s="48" t="s">
        <v>0</v>
      </c>
      <c r="V1150" s="39">
        <f t="shared" ref="V1150" si="27066">SUMPRODUCT(U1145:U1149*V1145:V1149)</f>
        <v>8</v>
      </c>
      <c r="W1150" s="46" t="s">
        <v>134</v>
      </c>
      <c r="X1150" s="38">
        <f t="shared" ref="X1150" si="27067">lunchAdjust(W1145:X1149)</f>
        <v>1</v>
      </c>
      <c r="Y1150" s="48" t="s">
        <v>0</v>
      </c>
      <c r="Z1150" s="39">
        <f t="shared" ref="Z1150" si="27068">SUMPRODUCT(Y1145:Y1149*Z1145:Z1149)</f>
        <v>8</v>
      </c>
      <c r="AA1150" s="46" t="s">
        <v>134</v>
      </c>
      <c r="AB1150" s="38">
        <f t="shared" ref="AB1150" si="27069">lunchAdjust(AA1145:AB1149)</f>
        <v>1</v>
      </c>
      <c r="AC1150" s="48" t="s">
        <v>0</v>
      </c>
      <c r="AD1150" s="39">
        <f t="shared" ref="AD1150" si="27070">SUMPRODUCT(AC1145:AC1149*AD1145:AD1149)</f>
        <v>8</v>
      </c>
      <c r="AE1150" s="46" t="s">
        <v>134</v>
      </c>
      <c r="AF1150" s="38">
        <f t="shared" ref="AF1150" si="27071">lunchAdjust(AE1145:AF1149)</f>
        <v>1</v>
      </c>
      <c r="AG1150" s="48" t="s">
        <v>0</v>
      </c>
      <c r="AH1150" s="39">
        <f t="shared" ref="AH1150" si="27072">SUMPRODUCT(AG1145:AG1149*AH1145:AH1149)</f>
        <v>8</v>
      </c>
      <c r="AI1150" s="46" t="s">
        <v>134</v>
      </c>
      <c r="AJ1150" s="38">
        <f t="shared" ref="AJ1150" si="27073">lunchAdjust(AI1145:AJ1149)</f>
        <v>1</v>
      </c>
      <c r="AK1150" s="48" t="s">
        <v>0</v>
      </c>
      <c r="AL1150" s="39">
        <f t="shared" ref="AL1150" si="27074">SUMPRODUCT(AK1145:AK1149*AL1145:AL1149)</f>
        <v>8</v>
      </c>
      <c r="AM1150" s="46" t="s">
        <v>134</v>
      </c>
      <c r="AN1150" s="38">
        <f t="shared" ref="AN1150" si="27075">lunchAdjust(AM1145:AN1149)</f>
        <v>0</v>
      </c>
      <c r="AO1150" s="48" t="s">
        <v>0</v>
      </c>
      <c r="AP1150" s="39">
        <f t="shared" ref="AP1150" si="27076">SUMPRODUCT(AO1145:AO1149*AP1145:AP1149)</f>
        <v>0</v>
      </c>
      <c r="AQ1150" s="46" t="s">
        <v>134</v>
      </c>
      <c r="AR1150" s="38">
        <f t="shared" ref="AR1150" si="27077">lunchAdjust(AQ1145:AR1149)</f>
        <v>0</v>
      </c>
      <c r="AS1150" s="48" t="s">
        <v>0</v>
      </c>
      <c r="AT1150" s="39">
        <f t="shared" ref="AT1150" si="27078">SUMPRODUCT(AS1145:AS1149*AT1145:AT1149)</f>
        <v>0</v>
      </c>
      <c r="AU1150" s="46" t="s">
        <v>134</v>
      </c>
      <c r="AV1150" s="38">
        <f t="shared" ref="AV1150" si="27079">lunchAdjust(AU1145:AV1149)</f>
        <v>0</v>
      </c>
      <c r="AW1150" s="48" t="s">
        <v>0</v>
      </c>
      <c r="AX1150" s="39">
        <f t="shared" ref="AX1150" si="27080">SUMPRODUCT(AW1145:AW1149*AX1145:AX1149)</f>
        <v>0</v>
      </c>
      <c r="AY1150" s="46" t="s">
        <v>134</v>
      </c>
      <c r="AZ1150" s="38">
        <f t="shared" ref="AZ1150" si="27081">lunchAdjust(AY1145:AZ1149)</f>
        <v>0</v>
      </c>
      <c r="BA1150" s="48" t="s">
        <v>0</v>
      </c>
      <c r="BB1150" s="39">
        <f t="shared" ref="BB1150" si="27082">SUMPRODUCT(BA1145:BA1149*BB1145:BB1149)</f>
        <v>0</v>
      </c>
      <c r="BC1150" s="46" t="s">
        <v>134</v>
      </c>
      <c r="BD1150" s="38">
        <f t="shared" ref="BD1150" si="27083">lunchAdjust(BC1145:BD1149)</f>
        <v>0</v>
      </c>
      <c r="BE1150" s="48" t="s">
        <v>0</v>
      </c>
      <c r="BF1150" s="39">
        <f t="shared" ref="BF1150" si="27084">SUMPRODUCT(BE1145:BE1149*BF1145:BF1149)</f>
        <v>0</v>
      </c>
      <c r="BG1150" s="46" t="s">
        <v>134</v>
      </c>
      <c r="BH1150" s="38">
        <f t="shared" ref="BH1150" si="27085">lunchAdjust(BG1145:BH1149)</f>
        <v>0</v>
      </c>
      <c r="BI1150" s="48" t="s">
        <v>0</v>
      </c>
      <c r="BJ1150" s="39">
        <f t="shared" ref="BJ1150" si="27086">SUMPRODUCT(BI1145:BI1149*BJ1145:BJ1149)</f>
        <v>0</v>
      </c>
      <c r="BK1150" s="46" t="s">
        <v>134</v>
      </c>
      <c r="BL1150" s="38">
        <f t="shared" ref="BL1150" si="27087">lunchAdjust(BK1145:BL1149)</f>
        <v>0</v>
      </c>
      <c r="BM1150" s="48" t="s">
        <v>0</v>
      </c>
      <c r="BN1150" s="39">
        <f t="shared" ref="BN1150" si="27088">SUMPRODUCT(BM1145:BM1149*BN1145:BN1149)</f>
        <v>0</v>
      </c>
      <c r="BO1150" s="46" t="s">
        <v>134</v>
      </c>
      <c r="BP1150" s="38">
        <f t="shared" ref="BP1150" si="27089">lunchAdjust(BO1145:BP1149)</f>
        <v>0</v>
      </c>
      <c r="BQ1150" s="48" t="s">
        <v>0</v>
      </c>
      <c r="BR1150" s="39">
        <f t="shared" ref="BR1150" si="27090">SUMPRODUCT(BQ1145:BQ1149*BR1145:BR1149)</f>
        <v>0</v>
      </c>
      <c r="BS1150" s="46" t="s">
        <v>134</v>
      </c>
      <c r="BT1150" s="38">
        <f t="shared" ref="BT1150" si="27091">lunchAdjust(BS1145:BT1149)</f>
        <v>0</v>
      </c>
      <c r="BU1150" s="48" t="s">
        <v>0</v>
      </c>
      <c r="BV1150" s="39">
        <f t="shared" ref="BV1150" si="27092">SUMPRODUCT(BU1145:BU1149*BV1145:BV1149)</f>
        <v>0</v>
      </c>
      <c r="BW1150" s="46" t="s">
        <v>134</v>
      </c>
      <c r="BX1150" s="38">
        <f t="shared" ref="BX1150" si="27093">lunchAdjust(BW1145:BX1149)</f>
        <v>0</v>
      </c>
      <c r="BY1150" s="48" t="s">
        <v>0</v>
      </c>
      <c r="BZ1150" s="39">
        <f t="shared" ref="BZ1150" si="27094">SUMPRODUCT(BY1145:BY1149*BZ1145:BZ1149)</f>
        <v>0</v>
      </c>
      <c r="CA1150" s="46" t="s">
        <v>134</v>
      </c>
      <c r="CB1150" s="38">
        <f t="shared" ref="CB1150" si="27095">lunchAdjust(CA1145:CB1149)</f>
        <v>0</v>
      </c>
      <c r="CC1150" s="48" t="s">
        <v>0</v>
      </c>
      <c r="CD1150" s="39">
        <f t="shared" ref="CD1150" si="27096">SUMPRODUCT(CC1145:CC1149*CD1145:CD1149)</f>
        <v>0</v>
      </c>
      <c r="CE1150" s="46" t="s">
        <v>134</v>
      </c>
      <c r="CF1150" s="38">
        <f t="shared" ref="CF1150" si="27097">lunchAdjust(CE1145:CF1149)</f>
        <v>0</v>
      </c>
      <c r="CG1150" s="48" t="s">
        <v>0</v>
      </c>
      <c r="CH1150" s="39">
        <f t="shared" ref="CH1150" si="27098">SUMPRODUCT(CG1145:CG1149*CH1145:CH1149)</f>
        <v>0</v>
      </c>
    </row>
    <row r="1151" spans="1:86" ht="15.75" thickBot="1" x14ac:dyDescent="0.3">
      <c r="A1151" s="58" t="s">
        <v>121</v>
      </c>
      <c r="B1151" s="59">
        <f t="shared" ref="B1151" ca="1" si="27099">roleHours(G1145:CH1151, "OUT")</f>
        <v>0</v>
      </c>
      <c r="C1151" s="54" t="s">
        <v>137</v>
      </c>
      <c r="D1151" s="22">
        <f t="shared" ref="D1151" ca="1" si="27100">roleHours(G1145:CH1151, "PTO")</f>
        <v>0</v>
      </c>
      <c r="E1151" s="23">
        <f t="shared" ref="E1151" ca="1" si="27101">E1150-B1146</f>
        <v>7.2000000000000028</v>
      </c>
      <c r="F1151" s="52"/>
      <c r="G1151" s="47" t="s">
        <v>39</v>
      </c>
      <c r="H1151" s="40">
        <f t="shared" si="25894"/>
        <v>0</v>
      </c>
      <c r="I1151" s="49" t="s">
        <v>135</v>
      </c>
      <c r="J1151" s="41">
        <f t="shared" ref="J1151" si="27102">J1150*G$4</f>
        <v>0</v>
      </c>
      <c r="K1151" s="47" t="s">
        <v>39</v>
      </c>
      <c r="L1151" s="40">
        <f t="shared" ref="L1151" si="27103">SUMPRODUCT(M1145:M1149*(L1145:L1149="PTO"))+SUMPRODUCT(M1145:M1149*(L1145:L1149="HOL"))</f>
        <v>0</v>
      </c>
      <c r="M1151" s="49" t="s">
        <v>135</v>
      </c>
      <c r="N1151" s="41">
        <f t="shared" ref="N1151" si="27104">N1150*K$4</f>
        <v>0</v>
      </c>
      <c r="O1151" s="47" t="s">
        <v>39</v>
      </c>
      <c r="P1151" s="40">
        <f t="shared" ref="P1151" si="27105">SUMPRODUCT(Q1145:Q1149*(P1145:P1149="PTO"))+SUMPRODUCT(Q1145:Q1149*(P1145:P1149="HOL"))</f>
        <v>0</v>
      </c>
      <c r="Q1151" s="49" t="s">
        <v>135</v>
      </c>
      <c r="R1151" s="41">
        <f t="shared" ref="R1151" si="27106">R1150*O$4</f>
        <v>8</v>
      </c>
      <c r="S1151" s="47" t="s">
        <v>39</v>
      </c>
      <c r="T1151" s="40">
        <f t="shared" ref="T1151" si="27107">SUMPRODUCT(U1145:U1149*(T1145:T1149="PTO"))+SUMPRODUCT(U1145:U1149*(T1145:T1149="HOL"))</f>
        <v>0</v>
      </c>
      <c r="U1151" s="49" t="s">
        <v>135</v>
      </c>
      <c r="V1151" s="41">
        <f t="shared" ref="V1151" si="27108">V1150*S$4</f>
        <v>0</v>
      </c>
      <c r="W1151" s="47" t="s">
        <v>39</v>
      </c>
      <c r="X1151" s="40">
        <f t="shared" ref="X1151" si="27109">SUMPRODUCT(Y1145:Y1149*(X1145:X1149="PTO"))+SUMPRODUCT(Y1145:Y1149*(X1145:X1149="HOL"))</f>
        <v>0</v>
      </c>
      <c r="Y1151" s="49" t="s">
        <v>135</v>
      </c>
      <c r="Z1151" s="41">
        <f t="shared" ref="Z1151" si="27110">Z1150*W$4</f>
        <v>8</v>
      </c>
      <c r="AA1151" s="47" t="s">
        <v>39</v>
      </c>
      <c r="AB1151" s="40">
        <f t="shared" ref="AB1151" si="27111">SUMPRODUCT(AC1145:AC1149*(AB1145:AB1149="PTO"))+SUMPRODUCT(AC1145:AC1149*(AB1145:AB1149="HOL"))</f>
        <v>0</v>
      </c>
      <c r="AC1151" s="49" t="s">
        <v>135</v>
      </c>
      <c r="AD1151" s="41">
        <f t="shared" ref="AD1151" si="27112">AD1150*AA$4</f>
        <v>8</v>
      </c>
      <c r="AE1151" s="47" t="s">
        <v>39</v>
      </c>
      <c r="AF1151" s="40">
        <f t="shared" ref="AF1151" si="27113">SUMPRODUCT(AG1145:AG1149*(AF1145:AF1149="PTO"))+SUMPRODUCT(AG1145:AG1149*(AF1145:AF1149="HOL"))</f>
        <v>0</v>
      </c>
      <c r="AG1151" s="49" t="s">
        <v>135</v>
      </c>
      <c r="AH1151" s="41">
        <f t="shared" ref="AH1151" si="27114">AH1150*AE$4</f>
        <v>8</v>
      </c>
      <c r="AI1151" s="47" t="s">
        <v>39</v>
      </c>
      <c r="AJ1151" s="40">
        <f t="shared" ref="AJ1151" si="27115">SUMPRODUCT(AK1145:AK1149*(AJ1145:AJ1149="PTO"))+SUMPRODUCT(AK1145:AK1149*(AJ1145:AJ1149="HOL"))</f>
        <v>0</v>
      </c>
      <c r="AK1151" s="49" t="s">
        <v>135</v>
      </c>
      <c r="AL1151" s="41">
        <f>AL1150*AI$4</f>
        <v>8</v>
      </c>
      <c r="AM1151" s="47" t="s">
        <v>39</v>
      </c>
      <c r="AN1151" s="40">
        <f t="shared" ref="AN1151" si="27116">SUMPRODUCT(AO1145:AO1149*(AN1145:AN1149="PTO"))+SUMPRODUCT(AO1145:AO1149*(AN1145:AN1149="HOL"))</f>
        <v>0</v>
      </c>
      <c r="AO1151" s="49" t="s">
        <v>135</v>
      </c>
      <c r="AP1151" s="41">
        <f t="shared" ref="AP1151" si="27117">AP1150*AM$4</f>
        <v>0</v>
      </c>
      <c r="AQ1151" s="47" t="s">
        <v>39</v>
      </c>
      <c r="AR1151" s="40">
        <f t="shared" ref="AR1151" si="27118">SUMPRODUCT(AS1145:AS1149*(AR1145:AR1149="PTO"))+SUMPRODUCT(AS1145:AS1149*(AR1145:AR1149="HOL"))</f>
        <v>0</v>
      </c>
      <c r="AS1151" s="49" t="s">
        <v>135</v>
      </c>
      <c r="AT1151" s="41">
        <f t="shared" ref="AT1151" si="27119">AT1150*AQ$4</f>
        <v>0</v>
      </c>
      <c r="AU1151" s="47" t="s">
        <v>39</v>
      </c>
      <c r="AV1151" s="40">
        <f t="shared" ref="AV1151" si="27120">SUMPRODUCT(AW1145:AW1149*(AV1145:AV1149="PTO"))+SUMPRODUCT(AW1145:AW1149*(AV1145:AV1149="HOL"))</f>
        <v>0</v>
      </c>
      <c r="AW1151" s="49" t="s">
        <v>135</v>
      </c>
      <c r="AX1151" s="41">
        <f>AX1150*AU$4</f>
        <v>0</v>
      </c>
      <c r="AY1151" s="47" t="s">
        <v>39</v>
      </c>
      <c r="AZ1151" s="40">
        <f t="shared" ref="AZ1151" si="27121">SUMPRODUCT(BA1145:BA1149*(AZ1145:AZ1149="PTO"))+SUMPRODUCT(BA1145:BA1149*(AZ1145:AZ1149="HOL"))</f>
        <v>0</v>
      </c>
      <c r="BA1151" s="49" t="s">
        <v>135</v>
      </c>
      <c r="BB1151" s="41">
        <f>BB1150*AY$4</f>
        <v>0</v>
      </c>
      <c r="BC1151" s="47" t="s">
        <v>39</v>
      </c>
      <c r="BD1151" s="40">
        <f t="shared" ref="BD1151" si="27122">SUMPRODUCT(BE1145:BE1149*(BD1145:BD1149="PTO"))+SUMPRODUCT(BE1145:BE1149*(BD1145:BD1149="HOL"))</f>
        <v>0</v>
      </c>
      <c r="BE1151" s="49" t="s">
        <v>135</v>
      </c>
      <c r="BF1151" s="41">
        <f>BF1150*BC$4</f>
        <v>0</v>
      </c>
      <c r="BG1151" s="47" t="s">
        <v>39</v>
      </c>
      <c r="BH1151" s="40">
        <f t="shared" ref="BH1151" si="27123">SUMPRODUCT(BI1145:BI1149*(BH1145:BH1149="PTO"))+SUMPRODUCT(BI1145:BI1149*(BH1145:BH1149="HOL"))</f>
        <v>0</v>
      </c>
      <c r="BI1151" s="49" t="s">
        <v>135</v>
      </c>
      <c r="BJ1151" s="41">
        <f>BJ1150*BG$4</f>
        <v>0</v>
      </c>
      <c r="BK1151" s="47" t="s">
        <v>39</v>
      </c>
      <c r="BL1151" s="40">
        <f t="shared" ref="BL1151" si="27124">SUMPRODUCT(BM1145:BM1149*(BL1145:BL1149="PTO"))+SUMPRODUCT(BM1145:BM1149*(BL1145:BL1149="HOL"))</f>
        <v>0</v>
      </c>
      <c r="BM1151" s="49" t="s">
        <v>135</v>
      </c>
      <c r="BN1151" s="41">
        <f>BN1150*BK$4</f>
        <v>0</v>
      </c>
      <c r="BO1151" s="47" t="s">
        <v>39</v>
      </c>
      <c r="BP1151" s="40">
        <f t="shared" ref="BP1151" si="27125">SUMPRODUCT(BQ1145:BQ1149*(BP1145:BP1149="PTO"))+SUMPRODUCT(BQ1145:BQ1149*(BP1145:BP1149="HOL"))</f>
        <v>0</v>
      </c>
      <c r="BQ1151" s="49" t="s">
        <v>135</v>
      </c>
      <c r="BR1151" s="41">
        <f t="shared" ref="BR1151" si="27126">BR1150*BO$4</f>
        <v>0</v>
      </c>
      <c r="BS1151" s="47" t="s">
        <v>39</v>
      </c>
      <c r="BT1151" s="40">
        <f t="shared" ref="BT1151" si="27127">SUMPRODUCT(BU1145:BU1149*(BT1145:BT1149="PTO"))+SUMPRODUCT(BU1145:BU1149*(BT1145:BT1149="HOL"))</f>
        <v>0</v>
      </c>
      <c r="BU1151" s="49" t="s">
        <v>135</v>
      </c>
      <c r="BV1151" s="41">
        <f t="shared" ref="BV1151" si="27128">BV1150*BS$4</f>
        <v>0</v>
      </c>
      <c r="BW1151" s="47" t="s">
        <v>39</v>
      </c>
      <c r="BX1151" s="40">
        <f t="shared" ref="BX1151" si="27129">SUMPRODUCT(BY1145:BY1149*(BX1145:BX1149="PTO"))+SUMPRODUCT(BY1145:BY1149*(BX1145:BX1149="HOL"))</f>
        <v>0</v>
      </c>
      <c r="BY1151" s="49" t="s">
        <v>135</v>
      </c>
      <c r="BZ1151" s="41">
        <f t="shared" ref="BZ1151" si="27130">BZ1150*BW$4</f>
        <v>0</v>
      </c>
      <c r="CA1151" s="47" t="s">
        <v>39</v>
      </c>
      <c r="CB1151" s="40">
        <f t="shared" ref="CB1151" si="27131">SUMPRODUCT(CC1145:CC1149*(CB1145:CB1149="PTO"))+SUMPRODUCT(CC1145:CC1149*(CB1145:CB1149="HOL"))</f>
        <v>0</v>
      </c>
      <c r="CC1151" s="49" t="s">
        <v>135</v>
      </c>
      <c r="CD1151" s="41">
        <f t="shared" ref="CD1151" si="27132">CD1150*CA$4</f>
        <v>0</v>
      </c>
      <c r="CE1151" s="47" t="s">
        <v>39</v>
      </c>
      <c r="CF1151" s="40">
        <f t="shared" ref="CF1151" si="27133">SUMPRODUCT(CG1145:CG1149*(CF1145:CF1149="PTO"))+SUMPRODUCT(CG1145:CG1149*(CF1145:CF1149="HOL"))</f>
        <v>0</v>
      </c>
      <c r="CG1151" s="49" t="s">
        <v>135</v>
      </c>
      <c r="CH1151" s="41">
        <f t="shared" ref="CH1151" si="27134">CH1150*CE$4</f>
        <v>0</v>
      </c>
    </row>
    <row r="1152" spans="1:86" x14ac:dyDescent="0.25">
      <c r="A1152" s="70" t="s">
        <v>133</v>
      </c>
      <c r="B1152" s="71">
        <f t="shared" ref="B1152" ca="1" si="27135">D1152-B1153</f>
        <v>5.1979788700045901</v>
      </c>
      <c r="C1152" s="72" t="s">
        <v>122</v>
      </c>
      <c r="D1152" s="71">
        <f>IFERROR(INDEX(Holidays[FTE], MATCH(Entry!E1152, Holidays[Date], 0)), 1)*8*INDEX(FTEguide[[1]:[12]], MATCH(Entry!E1153, FTEguide[Weekday], 0), IF(Entry!E1155&gt;0, Entry!E1155, MONTH(Entry!E1152)))</f>
        <v>61.19797887000459</v>
      </c>
      <c r="E1152" s="60">
        <f t="shared" ref="E1152:E1215" si="27136">E1145+1</f>
        <v>43992</v>
      </c>
      <c r="F1152" s="50" t="s">
        <v>128</v>
      </c>
      <c r="G1152" s="34" t="s">
        <v>136</v>
      </c>
      <c r="H1152" s="35" t="s">
        <v>23</v>
      </c>
      <c r="I1152" s="42">
        <f t="shared" ref="I1152" si="27137">parseTime(G1152)-(H1157=INT(RIGHT($F1152, 1)))</f>
        <v>8</v>
      </c>
      <c r="J1152" s="43">
        <f t="shared" ref="J1152:J1156" si="27138">isClocked(H1152)</f>
        <v>1</v>
      </c>
      <c r="K1152" s="34"/>
      <c r="L1152" s="35"/>
      <c r="M1152" s="42">
        <f t="shared" ref="M1152" si="27139">parseTime(K1152)-(L1157=INT(RIGHT($F1152, 1)))</f>
        <v>0</v>
      </c>
      <c r="N1152" s="43">
        <f t="shared" ref="N1152:N1156" si="27140">isClocked(L1152)</f>
        <v>0</v>
      </c>
      <c r="O1152" s="34" t="s">
        <v>180</v>
      </c>
      <c r="P1152" s="35" t="s">
        <v>23</v>
      </c>
      <c r="Q1152" s="42">
        <f t="shared" ref="Q1152" si="27141">parseTime(O1152)-(P1157=INT(RIGHT($F1152, 1)))</f>
        <v>8</v>
      </c>
      <c r="R1152" s="43">
        <f t="shared" ref="R1152:R1156" si="27142">isClocked(P1152)</f>
        <v>1</v>
      </c>
      <c r="S1152" s="34" t="s">
        <v>227</v>
      </c>
      <c r="T1152" s="35" t="s">
        <v>23</v>
      </c>
      <c r="U1152" s="42">
        <f t="shared" ref="U1152" si="27143">parseTime(S1152)-(T1157=INT(RIGHT($F1152, 1)))</f>
        <v>8</v>
      </c>
      <c r="V1152" s="43">
        <f t="shared" ref="V1152:V1156" si="27144">isClocked(T1152)</f>
        <v>1</v>
      </c>
      <c r="W1152" s="34" t="s">
        <v>136</v>
      </c>
      <c r="X1152" s="35" t="s">
        <v>23</v>
      </c>
      <c r="Y1152" s="42">
        <f t="shared" ref="Y1152" si="27145">parseTime(W1152)-(X1157=INT(RIGHT($F1152, 1)))</f>
        <v>8</v>
      </c>
      <c r="Z1152" s="43">
        <f t="shared" ref="Z1152:Z1156" si="27146">isClocked(X1152)</f>
        <v>1</v>
      </c>
      <c r="AA1152" s="34" t="s">
        <v>136</v>
      </c>
      <c r="AB1152" s="35" t="s">
        <v>23</v>
      </c>
      <c r="AC1152" s="42">
        <f t="shared" ref="AC1152" si="27147">parseTime(AA1152)-(AB1157=INT(RIGHT($F1152, 1)))</f>
        <v>8</v>
      </c>
      <c r="AD1152" s="43">
        <f t="shared" ref="AD1152:AD1156" si="27148">isClocked(AB1152)</f>
        <v>1</v>
      </c>
      <c r="AE1152" s="34" t="s">
        <v>136</v>
      </c>
      <c r="AF1152" s="35" t="s">
        <v>25</v>
      </c>
      <c r="AG1152" s="42">
        <f t="shared" ref="AG1152" si="27149">parseTime(AE1152)-(AF1157=INT(RIGHT($F1152, 1)))</f>
        <v>8</v>
      </c>
      <c r="AH1152" s="43">
        <f t="shared" ref="AH1152:AH1156" si="27150">isClocked(AF1152)</f>
        <v>1</v>
      </c>
      <c r="AI1152" s="34"/>
      <c r="AJ1152" s="35"/>
      <c r="AK1152" s="42">
        <f>parseTime(AI1152)-(AJ1157=INT(RIGHT($F1152, 1)))</f>
        <v>0</v>
      </c>
      <c r="AL1152" s="43">
        <f t="shared" ref="AL1152:AL1156" si="27151">isClocked(AJ1152)</f>
        <v>0</v>
      </c>
      <c r="AM1152" s="34" t="s">
        <v>136</v>
      </c>
      <c r="AN1152" s="35" t="s">
        <v>23</v>
      </c>
      <c r="AO1152" s="42">
        <f t="shared" ref="AO1152" si="27152">parseTime(AM1152)-(AN1157=INT(RIGHT($F1152, 1)))</f>
        <v>8</v>
      </c>
      <c r="AP1152" s="43">
        <f t="shared" ref="AP1152:AP1156" si="27153">isClocked(AN1152)</f>
        <v>1</v>
      </c>
      <c r="AQ1152" s="34"/>
      <c r="AR1152" s="35"/>
      <c r="AS1152" s="42">
        <f t="shared" ref="AS1152" si="27154">parseTime(AQ1152)-(AR1157=INT(RIGHT($F1152, 1)))</f>
        <v>0</v>
      </c>
      <c r="AT1152" s="43">
        <f t="shared" ref="AT1152:AT1156" si="27155">isClocked(AR1152)</f>
        <v>0</v>
      </c>
      <c r="AU1152" s="34"/>
      <c r="AV1152" s="35"/>
      <c r="AW1152" s="42">
        <f>parseTime(AU1152)-(AV1157=INT(RIGHT($F1152, 1)))</f>
        <v>0</v>
      </c>
      <c r="AX1152" s="43">
        <f t="shared" ref="AX1152:AX1156" si="27156">isClocked(AV1152)</f>
        <v>0</v>
      </c>
      <c r="AY1152" s="34"/>
      <c r="AZ1152" s="35"/>
      <c r="BA1152" s="42">
        <f>parseTime(AY1152)-(AZ1157=INT(RIGHT($F1152, 1)))</f>
        <v>0</v>
      </c>
      <c r="BB1152" s="43">
        <f t="shared" ref="BB1152:BB1156" si="27157">isClocked(AZ1152)</f>
        <v>0</v>
      </c>
      <c r="BC1152" s="34"/>
      <c r="BD1152" s="35"/>
      <c r="BE1152" s="42">
        <f>parseTime(BC1152)-(BD1157=INT(RIGHT($F1152, 1)))</f>
        <v>0</v>
      </c>
      <c r="BF1152" s="43">
        <f t="shared" ref="BF1152:BF1156" si="27158">isClocked(BD1152)</f>
        <v>0</v>
      </c>
      <c r="BG1152" s="34"/>
      <c r="BH1152" s="35"/>
      <c r="BI1152" s="42">
        <f>parseTime(BG1152)-(BH1157=INT(RIGHT($F1152, 1)))</f>
        <v>0</v>
      </c>
      <c r="BJ1152" s="43">
        <f t="shared" ref="BJ1152:BJ1156" si="27159">isClocked(BH1152)</f>
        <v>0</v>
      </c>
      <c r="BK1152" s="34"/>
      <c r="BL1152" s="35"/>
      <c r="BM1152" s="42">
        <f>parseTime(BK1152)-(BL1157=INT(RIGHT($F1152, 1)))</f>
        <v>0</v>
      </c>
      <c r="BN1152" s="43">
        <f t="shared" ref="BN1152:BN1156" si="27160">isClocked(BL1152)</f>
        <v>0</v>
      </c>
      <c r="BO1152" s="34"/>
      <c r="BP1152" s="35"/>
      <c r="BQ1152" s="42">
        <f t="shared" ref="BQ1152" si="27161">parseTime(BO1152)-(BP1157=INT(RIGHT($F1152, 1)))</f>
        <v>0</v>
      </c>
      <c r="BR1152" s="43">
        <f t="shared" ref="BR1152:BR1156" si="27162">isClocked(BP1152)</f>
        <v>0</v>
      </c>
      <c r="BS1152" s="34"/>
      <c r="BT1152" s="35"/>
      <c r="BU1152" s="42">
        <f t="shared" ref="BU1152" si="27163">parseTime(BS1152)-(BT1157=INT(RIGHT($F1152, 1)))</f>
        <v>0</v>
      </c>
      <c r="BV1152" s="43">
        <f t="shared" ref="BV1152:BV1156" si="27164">isClocked(BT1152)</f>
        <v>0</v>
      </c>
      <c r="BW1152" s="34"/>
      <c r="BX1152" s="35"/>
      <c r="BY1152" s="42">
        <f t="shared" ref="BY1152" si="27165">parseTime(BW1152)-(BX1157=INT(RIGHT($F1152, 1)))</f>
        <v>0</v>
      </c>
      <c r="BZ1152" s="43">
        <f t="shared" ref="BZ1152:BZ1156" si="27166">isClocked(BX1152)</f>
        <v>0</v>
      </c>
      <c r="CA1152" s="34"/>
      <c r="CB1152" s="35"/>
      <c r="CC1152" s="42">
        <f t="shared" ref="CC1152" si="27167">parseTime(CA1152)-(CB1157=INT(RIGHT($F1152, 1)))</f>
        <v>0</v>
      </c>
      <c r="CD1152" s="43">
        <f t="shared" ref="CD1152:CD1156" si="27168">isClocked(CB1152)</f>
        <v>0</v>
      </c>
      <c r="CE1152" s="34"/>
      <c r="CF1152" s="35"/>
      <c r="CG1152" s="42">
        <f t="shared" ref="CG1152" si="27169">parseTime(CE1152)-(CF1157=INT(RIGHT($F1152, 1)))</f>
        <v>0</v>
      </c>
      <c r="CH1152" s="43">
        <f t="shared" ref="CH1152:CH1156" si="27170">isClocked(CF1152)</f>
        <v>0</v>
      </c>
    </row>
    <row r="1153" spans="1:86" x14ac:dyDescent="0.25">
      <c r="A1153" s="56" t="s">
        <v>0</v>
      </c>
      <c r="B1153" s="57">
        <f t="shared" ca="1" si="26652"/>
        <v>56</v>
      </c>
      <c r="C1153" s="14" t="s">
        <v>252</v>
      </c>
      <c r="D1153" s="14">
        <f t="shared" si="26135"/>
        <v>53.7</v>
      </c>
      <c r="E1153" s="55" t="str">
        <f t="shared" si="26653"/>
        <v>Wednesday</v>
      </c>
      <c r="F1153" s="51" t="s">
        <v>129</v>
      </c>
      <c r="G1153" s="36"/>
      <c r="H1153" s="37"/>
      <c r="I1153" s="44">
        <f t="shared" ref="I1153" si="27171">parseTime(G1153)-(H1157=INT(RIGHT($F1153, 1)))</f>
        <v>0</v>
      </c>
      <c r="J1153" s="45">
        <f t="shared" si="27138"/>
        <v>0</v>
      </c>
      <c r="K1153" s="36"/>
      <c r="L1153" s="37"/>
      <c r="M1153" s="44">
        <f t="shared" ref="M1153" si="27172">parseTime(K1153)-(L1157=INT(RIGHT($F1153, 1)))</f>
        <v>0</v>
      </c>
      <c r="N1153" s="45">
        <f t="shared" si="27140"/>
        <v>0</v>
      </c>
      <c r="O1153" s="36"/>
      <c r="P1153" s="37"/>
      <c r="Q1153" s="44">
        <f t="shared" ref="Q1153" si="27173">parseTime(O1153)-(P1157=INT(RIGHT($F1153, 1)))</f>
        <v>0</v>
      </c>
      <c r="R1153" s="45">
        <f t="shared" si="27142"/>
        <v>0</v>
      </c>
      <c r="S1153" s="36"/>
      <c r="T1153" s="37"/>
      <c r="U1153" s="44">
        <f t="shared" ref="U1153" si="27174">parseTime(S1153)-(T1157=INT(RIGHT($F1153, 1)))</f>
        <v>0</v>
      </c>
      <c r="V1153" s="45">
        <f t="shared" si="27144"/>
        <v>0</v>
      </c>
      <c r="W1153" s="36"/>
      <c r="X1153" s="37"/>
      <c r="Y1153" s="44">
        <f t="shared" ref="Y1153" si="27175">parseTime(W1153)-(X1157=INT(RIGHT($F1153, 1)))</f>
        <v>0</v>
      </c>
      <c r="Z1153" s="45">
        <f t="shared" si="27146"/>
        <v>0</v>
      </c>
      <c r="AA1153" s="36"/>
      <c r="AB1153" s="37"/>
      <c r="AC1153" s="44">
        <f t="shared" ref="AC1153" si="27176">parseTime(AA1153)-(AB1157=INT(RIGHT($F1153, 1)))</f>
        <v>0</v>
      </c>
      <c r="AD1153" s="45">
        <f t="shared" si="27148"/>
        <v>0</v>
      </c>
      <c r="AE1153" s="36"/>
      <c r="AF1153" s="37"/>
      <c r="AG1153" s="44">
        <f t="shared" ref="AG1153" si="27177">parseTime(AE1153)-(AF1157=INT(RIGHT($F1153, 1)))</f>
        <v>0</v>
      </c>
      <c r="AH1153" s="45">
        <f t="shared" si="27150"/>
        <v>0</v>
      </c>
      <c r="AI1153" s="36"/>
      <c r="AJ1153" s="37"/>
      <c r="AK1153" s="44">
        <f>parseTime(AI1153)-(AJ1157=INT(RIGHT($F1153, 1)))</f>
        <v>0</v>
      </c>
      <c r="AL1153" s="45">
        <f t="shared" si="27151"/>
        <v>0</v>
      </c>
      <c r="AM1153" s="36"/>
      <c r="AN1153" s="37"/>
      <c r="AO1153" s="44">
        <f t="shared" ref="AO1153" si="27178">parseTime(AM1153)-(AN1157=INT(RIGHT($F1153, 1)))</f>
        <v>0</v>
      </c>
      <c r="AP1153" s="45">
        <f t="shared" si="27153"/>
        <v>0</v>
      </c>
      <c r="AQ1153" s="36"/>
      <c r="AR1153" s="37"/>
      <c r="AS1153" s="44">
        <f t="shared" ref="AS1153" si="27179">parseTime(AQ1153)-(AR1157=INT(RIGHT($F1153, 1)))</f>
        <v>0</v>
      </c>
      <c r="AT1153" s="45">
        <f t="shared" si="27155"/>
        <v>0</v>
      </c>
      <c r="AU1153" s="36"/>
      <c r="AV1153" s="37"/>
      <c r="AW1153" s="44">
        <f>parseTime(AU1153)-(AV1157=INT(RIGHT($F1153, 1)))</f>
        <v>0</v>
      </c>
      <c r="AX1153" s="45">
        <f t="shared" si="27156"/>
        <v>0</v>
      </c>
      <c r="AY1153" s="36"/>
      <c r="AZ1153" s="37"/>
      <c r="BA1153" s="44">
        <f>parseTime(AY1153)-(AZ1157=INT(RIGHT($F1153, 1)))</f>
        <v>0</v>
      </c>
      <c r="BB1153" s="45">
        <f t="shared" si="27157"/>
        <v>0</v>
      </c>
      <c r="BC1153" s="36"/>
      <c r="BD1153" s="37"/>
      <c r="BE1153" s="44">
        <f>parseTime(BC1153)-(BD1157=INT(RIGHT($F1153, 1)))</f>
        <v>0</v>
      </c>
      <c r="BF1153" s="45">
        <f t="shared" si="27158"/>
        <v>0</v>
      </c>
      <c r="BG1153" s="36"/>
      <c r="BH1153" s="37"/>
      <c r="BI1153" s="44">
        <f>parseTime(BG1153)-(BH1157=INT(RIGHT($F1153, 1)))</f>
        <v>0</v>
      </c>
      <c r="BJ1153" s="45">
        <f t="shared" si="27159"/>
        <v>0</v>
      </c>
      <c r="BK1153" s="36"/>
      <c r="BL1153" s="37"/>
      <c r="BM1153" s="44">
        <f>parseTime(BK1153)-(BL1157=INT(RIGHT($F1153, 1)))</f>
        <v>0</v>
      </c>
      <c r="BN1153" s="45">
        <f t="shared" si="27160"/>
        <v>0</v>
      </c>
      <c r="BO1153" s="36"/>
      <c r="BP1153" s="37"/>
      <c r="BQ1153" s="44">
        <f t="shared" ref="BQ1153" si="27180">parseTime(BO1153)-(BP1157=INT(RIGHT($F1153, 1)))</f>
        <v>0</v>
      </c>
      <c r="BR1153" s="45">
        <f t="shared" si="27162"/>
        <v>0</v>
      </c>
      <c r="BS1153" s="36"/>
      <c r="BT1153" s="37"/>
      <c r="BU1153" s="44">
        <f t="shared" ref="BU1153" si="27181">parseTime(BS1153)-(BT1157=INT(RIGHT($F1153, 1)))</f>
        <v>0</v>
      </c>
      <c r="BV1153" s="45">
        <f t="shared" si="27164"/>
        <v>0</v>
      </c>
      <c r="BW1153" s="36"/>
      <c r="BX1153" s="37"/>
      <c r="BY1153" s="44">
        <f t="shared" ref="BY1153" si="27182">parseTime(BW1153)-(BX1157=INT(RIGHT($F1153, 1)))</f>
        <v>0</v>
      </c>
      <c r="BZ1153" s="45">
        <f t="shared" si="27166"/>
        <v>0</v>
      </c>
      <c r="CA1153" s="36"/>
      <c r="CB1153" s="37"/>
      <c r="CC1153" s="44">
        <f t="shared" ref="CC1153" si="27183">parseTime(CA1153)-(CB1157=INT(RIGHT($F1153, 1)))</f>
        <v>0</v>
      </c>
      <c r="CD1153" s="45">
        <f t="shared" si="27168"/>
        <v>0</v>
      </c>
      <c r="CE1153" s="36"/>
      <c r="CF1153" s="37"/>
      <c r="CG1153" s="44">
        <f t="shared" ref="CG1153" si="27184">parseTime(CE1153)-(CF1157=INT(RIGHT($F1153, 1)))</f>
        <v>0</v>
      </c>
      <c r="CH1153" s="45">
        <f t="shared" si="27170"/>
        <v>0</v>
      </c>
    </row>
    <row r="1154" spans="1:86" x14ac:dyDescent="0.25">
      <c r="A1154" s="56" t="s">
        <v>117</v>
      </c>
      <c r="B1154" s="57">
        <f t="shared" ref="B1154" ca="1" si="27185">roleHours(G1152:CH1158, "MFD")</f>
        <v>48</v>
      </c>
      <c r="C1154" s="14">
        <f t="shared" ref="C1154:C1157" ca="1" si="27186">B1154/8</f>
        <v>6</v>
      </c>
      <c r="D1154" s="14">
        <f t="shared" ref="D1154" ca="1" si="27187">B1153-D1153</f>
        <v>2.2999999999999972</v>
      </c>
      <c r="E1154" s="20" t="s">
        <v>127</v>
      </c>
      <c r="F1154" s="51" t="s">
        <v>130</v>
      </c>
      <c r="G1154" s="36"/>
      <c r="H1154" s="37"/>
      <c r="I1154" s="44">
        <f t="shared" ref="I1154" si="27188">parseTime(G1154)-(H1157=INT(RIGHT($F1154, 1)))</f>
        <v>0</v>
      </c>
      <c r="J1154" s="45">
        <f t="shared" si="27138"/>
        <v>0</v>
      </c>
      <c r="K1154" s="36"/>
      <c r="L1154" s="37"/>
      <c r="M1154" s="44">
        <f t="shared" ref="M1154" si="27189">parseTime(K1154)-(L1157=INT(RIGHT($F1154, 1)))</f>
        <v>0</v>
      </c>
      <c r="N1154" s="45">
        <f t="shared" si="27140"/>
        <v>0</v>
      </c>
      <c r="O1154" s="36"/>
      <c r="P1154" s="37"/>
      <c r="Q1154" s="44">
        <f t="shared" ref="Q1154" si="27190">parseTime(O1154)-(P1157=INT(RIGHT($F1154, 1)))</f>
        <v>0</v>
      </c>
      <c r="R1154" s="45">
        <f t="shared" si="27142"/>
        <v>0</v>
      </c>
      <c r="S1154" s="36"/>
      <c r="T1154" s="37"/>
      <c r="U1154" s="44">
        <f t="shared" ref="U1154" si="27191">parseTime(S1154)-(T1157=INT(RIGHT($F1154, 1)))</f>
        <v>0</v>
      </c>
      <c r="V1154" s="45">
        <f t="shared" si="27144"/>
        <v>0</v>
      </c>
      <c r="W1154" s="36"/>
      <c r="X1154" s="37"/>
      <c r="Y1154" s="44">
        <f t="shared" ref="Y1154" si="27192">parseTime(W1154)-(X1157=INT(RIGHT($F1154, 1)))</f>
        <v>0</v>
      </c>
      <c r="Z1154" s="45">
        <f t="shared" si="27146"/>
        <v>0</v>
      </c>
      <c r="AA1154" s="36"/>
      <c r="AB1154" s="37"/>
      <c r="AC1154" s="44">
        <f t="shared" ref="AC1154" si="27193">parseTime(AA1154)-(AB1157=INT(RIGHT($F1154, 1)))</f>
        <v>0</v>
      </c>
      <c r="AD1154" s="45">
        <f t="shared" si="27148"/>
        <v>0</v>
      </c>
      <c r="AE1154" s="36"/>
      <c r="AF1154" s="37"/>
      <c r="AG1154" s="44">
        <f t="shared" ref="AG1154" si="27194">parseTime(AE1154)-(AF1157=INT(RIGHT($F1154, 1)))</f>
        <v>0</v>
      </c>
      <c r="AH1154" s="45">
        <f t="shared" si="27150"/>
        <v>0</v>
      </c>
      <c r="AI1154" s="36"/>
      <c r="AJ1154" s="37"/>
      <c r="AK1154" s="44">
        <f>parseTime(AI1154)-(AJ1157=INT(RIGHT($F1154, 1)))</f>
        <v>0</v>
      </c>
      <c r="AL1154" s="45">
        <f t="shared" si="27151"/>
        <v>0</v>
      </c>
      <c r="AM1154" s="36"/>
      <c r="AN1154" s="37"/>
      <c r="AO1154" s="44">
        <f t="shared" ref="AO1154" si="27195">parseTime(AM1154)-(AN1157=INT(RIGHT($F1154, 1)))</f>
        <v>0</v>
      </c>
      <c r="AP1154" s="45">
        <f t="shared" si="27153"/>
        <v>0</v>
      </c>
      <c r="AQ1154" s="36"/>
      <c r="AR1154" s="37"/>
      <c r="AS1154" s="44">
        <f t="shared" ref="AS1154" si="27196">parseTime(AQ1154)-(AR1157=INT(RIGHT($F1154, 1)))</f>
        <v>0</v>
      </c>
      <c r="AT1154" s="45">
        <f t="shared" si="27155"/>
        <v>0</v>
      </c>
      <c r="AU1154" s="36"/>
      <c r="AV1154" s="37"/>
      <c r="AW1154" s="44">
        <f>parseTime(AU1154)-(AV1157=INT(RIGHT($F1154, 1)))</f>
        <v>0</v>
      </c>
      <c r="AX1154" s="45">
        <f t="shared" si="27156"/>
        <v>0</v>
      </c>
      <c r="AY1154" s="36"/>
      <c r="AZ1154" s="37"/>
      <c r="BA1154" s="44">
        <f>parseTime(AY1154)-(AZ1157=INT(RIGHT($F1154, 1)))</f>
        <v>0</v>
      </c>
      <c r="BB1154" s="45">
        <f t="shared" si="27157"/>
        <v>0</v>
      </c>
      <c r="BC1154" s="36"/>
      <c r="BD1154" s="37"/>
      <c r="BE1154" s="44">
        <f>parseTime(BC1154)-(BD1157=INT(RIGHT($F1154, 1)))</f>
        <v>0</v>
      </c>
      <c r="BF1154" s="45">
        <f t="shared" si="27158"/>
        <v>0</v>
      </c>
      <c r="BG1154" s="36"/>
      <c r="BH1154" s="37"/>
      <c r="BI1154" s="44">
        <f>parseTime(BG1154)-(BH1157=INT(RIGHT($F1154, 1)))</f>
        <v>0</v>
      </c>
      <c r="BJ1154" s="45">
        <f t="shared" si="27159"/>
        <v>0</v>
      </c>
      <c r="BK1154" s="36"/>
      <c r="BL1154" s="37"/>
      <c r="BM1154" s="44">
        <f>parseTime(BK1154)-(BL1157=INT(RIGHT($F1154, 1)))</f>
        <v>0</v>
      </c>
      <c r="BN1154" s="45">
        <f t="shared" si="27160"/>
        <v>0</v>
      </c>
      <c r="BO1154" s="36"/>
      <c r="BP1154" s="37"/>
      <c r="BQ1154" s="44">
        <f t="shared" ref="BQ1154" si="27197">parseTime(BO1154)-(BP1157=INT(RIGHT($F1154, 1)))</f>
        <v>0</v>
      </c>
      <c r="BR1154" s="45">
        <f t="shared" si="27162"/>
        <v>0</v>
      </c>
      <c r="BS1154" s="36"/>
      <c r="BT1154" s="37"/>
      <c r="BU1154" s="44">
        <f t="shared" ref="BU1154" si="27198">parseTime(BS1154)-(BT1157=INT(RIGHT($F1154, 1)))</f>
        <v>0</v>
      </c>
      <c r="BV1154" s="45">
        <f t="shared" si="27164"/>
        <v>0</v>
      </c>
      <c r="BW1154" s="36"/>
      <c r="BX1154" s="37"/>
      <c r="BY1154" s="44">
        <f t="shared" ref="BY1154" si="27199">parseTime(BW1154)-(BX1157=INT(RIGHT($F1154, 1)))</f>
        <v>0</v>
      </c>
      <c r="BZ1154" s="45">
        <f t="shared" si="27166"/>
        <v>0</v>
      </c>
      <c r="CA1154" s="36"/>
      <c r="CB1154" s="37"/>
      <c r="CC1154" s="44">
        <f t="shared" ref="CC1154" si="27200">parseTime(CA1154)-(CB1157=INT(RIGHT($F1154, 1)))</f>
        <v>0</v>
      </c>
      <c r="CD1154" s="45">
        <f t="shared" si="27168"/>
        <v>0</v>
      </c>
      <c r="CE1154" s="36"/>
      <c r="CF1154" s="37"/>
      <c r="CG1154" s="44">
        <f t="shared" ref="CG1154" si="27201">parseTime(CE1154)-(CF1157=INT(RIGHT($F1154, 1)))</f>
        <v>0</v>
      </c>
      <c r="CH1154" s="45">
        <f t="shared" si="27170"/>
        <v>0</v>
      </c>
    </row>
    <row r="1155" spans="1:86" x14ac:dyDescent="0.25">
      <c r="A1155" s="56"/>
      <c r="B1155" s="57"/>
      <c r="C1155" s="14">
        <f t="shared" si="27186"/>
        <v>0</v>
      </c>
      <c r="D1155" s="14" t="s">
        <v>259</v>
      </c>
      <c r="E1155" s="20">
        <v>4.25</v>
      </c>
      <c r="F1155" s="51" t="s">
        <v>131</v>
      </c>
      <c r="G1155" s="36"/>
      <c r="H1155" s="37"/>
      <c r="I1155" s="44">
        <f t="shared" ref="I1155" si="27202">parseTime(G1155)-(H1157=INT(RIGHT($F1155, 1)))</f>
        <v>0</v>
      </c>
      <c r="J1155" s="45">
        <f t="shared" si="27138"/>
        <v>0</v>
      </c>
      <c r="K1155" s="36"/>
      <c r="L1155" s="37"/>
      <c r="M1155" s="44">
        <f t="shared" ref="M1155" si="27203">parseTime(K1155)-(L1157=INT(RIGHT($F1155, 1)))</f>
        <v>0</v>
      </c>
      <c r="N1155" s="45">
        <f t="shared" si="27140"/>
        <v>0</v>
      </c>
      <c r="O1155" s="36"/>
      <c r="P1155" s="37"/>
      <c r="Q1155" s="44">
        <f t="shared" ref="Q1155" si="27204">parseTime(O1155)-(P1157=INT(RIGHT($F1155, 1)))</f>
        <v>0</v>
      </c>
      <c r="R1155" s="45">
        <f t="shared" si="27142"/>
        <v>0</v>
      </c>
      <c r="S1155" s="36"/>
      <c r="T1155" s="37"/>
      <c r="U1155" s="44">
        <f t="shared" ref="U1155" si="27205">parseTime(S1155)-(T1157=INT(RIGHT($F1155, 1)))</f>
        <v>0</v>
      </c>
      <c r="V1155" s="45">
        <f t="shared" si="27144"/>
        <v>0</v>
      </c>
      <c r="W1155" s="36"/>
      <c r="X1155" s="37"/>
      <c r="Y1155" s="44">
        <f t="shared" ref="Y1155" si="27206">parseTime(W1155)-(X1157=INT(RIGHT($F1155, 1)))</f>
        <v>0</v>
      </c>
      <c r="Z1155" s="45">
        <f t="shared" si="27146"/>
        <v>0</v>
      </c>
      <c r="AA1155" s="36"/>
      <c r="AB1155" s="37"/>
      <c r="AC1155" s="44">
        <f t="shared" ref="AC1155" si="27207">parseTime(AA1155)-(AB1157=INT(RIGHT($F1155, 1)))</f>
        <v>0</v>
      </c>
      <c r="AD1155" s="45">
        <f t="shared" si="27148"/>
        <v>0</v>
      </c>
      <c r="AE1155" s="36"/>
      <c r="AF1155" s="37"/>
      <c r="AG1155" s="44">
        <f t="shared" ref="AG1155" si="27208">parseTime(AE1155)-(AF1157=INT(RIGHT($F1155, 1)))</f>
        <v>0</v>
      </c>
      <c r="AH1155" s="45">
        <f t="shared" si="27150"/>
        <v>0</v>
      </c>
      <c r="AI1155" s="36"/>
      <c r="AJ1155" s="37"/>
      <c r="AK1155" s="44">
        <f>parseTime(AI1155)-(AJ1157=INT(RIGHT($F1155, 1)))</f>
        <v>0</v>
      </c>
      <c r="AL1155" s="45">
        <f t="shared" si="27151"/>
        <v>0</v>
      </c>
      <c r="AM1155" s="36"/>
      <c r="AN1155" s="37"/>
      <c r="AO1155" s="44">
        <f t="shared" ref="AO1155" si="27209">parseTime(AM1155)-(AN1157=INT(RIGHT($F1155, 1)))</f>
        <v>0</v>
      </c>
      <c r="AP1155" s="45">
        <f t="shared" si="27153"/>
        <v>0</v>
      </c>
      <c r="AQ1155" s="36"/>
      <c r="AR1155" s="37"/>
      <c r="AS1155" s="44">
        <f t="shared" ref="AS1155" si="27210">parseTime(AQ1155)-(AR1157=INT(RIGHT($F1155, 1)))</f>
        <v>0</v>
      </c>
      <c r="AT1155" s="45">
        <f t="shared" si="27155"/>
        <v>0</v>
      </c>
      <c r="AU1155" s="36"/>
      <c r="AV1155" s="37"/>
      <c r="AW1155" s="44">
        <f>parseTime(AU1155)-(AV1157=INT(RIGHT($F1155, 1)))</f>
        <v>0</v>
      </c>
      <c r="AX1155" s="45">
        <f t="shared" si="27156"/>
        <v>0</v>
      </c>
      <c r="AY1155" s="36"/>
      <c r="AZ1155" s="37"/>
      <c r="BA1155" s="44">
        <f>parseTime(AY1155)-(AZ1157=INT(RIGHT($F1155, 1)))</f>
        <v>0</v>
      </c>
      <c r="BB1155" s="45">
        <f t="shared" si="27157"/>
        <v>0</v>
      </c>
      <c r="BC1155" s="36"/>
      <c r="BD1155" s="37"/>
      <c r="BE1155" s="44">
        <f>parseTime(BC1155)-(BD1157=INT(RIGHT($F1155, 1)))</f>
        <v>0</v>
      </c>
      <c r="BF1155" s="45">
        <f t="shared" si="27158"/>
        <v>0</v>
      </c>
      <c r="BG1155" s="36"/>
      <c r="BH1155" s="37"/>
      <c r="BI1155" s="44">
        <f>parseTime(BG1155)-(BH1157=INT(RIGHT($F1155, 1)))</f>
        <v>0</v>
      </c>
      <c r="BJ1155" s="45">
        <f t="shared" si="27159"/>
        <v>0</v>
      </c>
      <c r="BK1155" s="36"/>
      <c r="BL1155" s="37"/>
      <c r="BM1155" s="44">
        <f>parseTime(BK1155)-(BL1157=INT(RIGHT($F1155, 1)))</f>
        <v>0</v>
      </c>
      <c r="BN1155" s="45">
        <f t="shared" si="27160"/>
        <v>0</v>
      </c>
      <c r="BO1155" s="36"/>
      <c r="BP1155" s="37"/>
      <c r="BQ1155" s="44">
        <f t="shared" ref="BQ1155" si="27211">parseTime(BO1155)-(BP1157=INT(RIGHT($F1155, 1)))</f>
        <v>0</v>
      </c>
      <c r="BR1155" s="45">
        <f t="shared" si="27162"/>
        <v>0</v>
      </c>
      <c r="BS1155" s="36"/>
      <c r="BT1155" s="37"/>
      <c r="BU1155" s="44">
        <f t="shared" ref="BU1155" si="27212">parseTime(BS1155)-(BT1157=INT(RIGHT($F1155, 1)))</f>
        <v>0</v>
      </c>
      <c r="BV1155" s="45">
        <f t="shared" si="27164"/>
        <v>0</v>
      </c>
      <c r="BW1155" s="36"/>
      <c r="BX1155" s="37"/>
      <c r="BY1155" s="44">
        <f t="shared" ref="BY1155" si="27213">parseTime(BW1155)-(BX1157=INT(RIGHT($F1155, 1)))</f>
        <v>0</v>
      </c>
      <c r="BZ1155" s="45">
        <f t="shared" si="27166"/>
        <v>0</v>
      </c>
      <c r="CA1155" s="36"/>
      <c r="CB1155" s="37"/>
      <c r="CC1155" s="44">
        <f t="shared" ref="CC1155" si="27214">parseTime(CA1155)-(CB1157=INT(RIGHT($F1155, 1)))</f>
        <v>0</v>
      </c>
      <c r="CD1155" s="45">
        <f t="shared" si="27168"/>
        <v>0</v>
      </c>
      <c r="CE1155" s="36"/>
      <c r="CF1155" s="37"/>
      <c r="CG1155" s="44">
        <f t="shared" ref="CG1155" si="27215">parseTime(CE1155)-(CF1157=INT(RIGHT($F1155, 1)))</f>
        <v>0</v>
      </c>
      <c r="CH1155" s="45">
        <f t="shared" si="27170"/>
        <v>0</v>
      </c>
    </row>
    <row r="1156" spans="1:86" x14ac:dyDescent="0.25">
      <c r="A1156" s="56" t="s">
        <v>119</v>
      </c>
      <c r="B1156" s="57">
        <f t="shared" ref="B1156" ca="1" si="27216">roleHours(G1152:CH1158, "MCC")</f>
        <v>8</v>
      </c>
      <c r="C1156" s="14">
        <f t="shared" ca="1" si="27186"/>
        <v>1</v>
      </c>
      <c r="D1156" s="14" t="s">
        <v>260</v>
      </c>
      <c r="E1156" s="20">
        <v>4.6500000000000004</v>
      </c>
      <c r="F1156" s="51" t="s">
        <v>132</v>
      </c>
      <c r="G1156" s="36"/>
      <c r="H1156" s="37"/>
      <c r="I1156" s="44">
        <f t="shared" ref="I1156" si="27217">parseTime(G1156)-(H1157=INT(RIGHT($F1156, 1)))</f>
        <v>0</v>
      </c>
      <c r="J1156" s="45">
        <f t="shared" si="27138"/>
        <v>0</v>
      </c>
      <c r="K1156" s="36"/>
      <c r="L1156" s="37"/>
      <c r="M1156" s="44">
        <f t="shared" ref="M1156" si="27218">parseTime(K1156)-(L1157=INT(RIGHT($F1156, 1)))</f>
        <v>0</v>
      </c>
      <c r="N1156" s="45">
        <f t="shared" si="27140"/>
        <v>0</v>
      </c>
      <c r="O1156" s="36"/>
      <c r="P1156" s="37"/>
      <c r="Q1156" s="44">
        <f t="shared" ref="Q1156" si="27219">parseTime(O1156)-(P1157=INT(RIGHT($F1156, 1)))</f>
        <v>0</v>
      </c>
      <c r="R1156" s="45">
        <f t="shared" si="27142"/>
        <v>0</v>
      </c>
      <c r="S1156" s="36"/>
      <c r="T1156" s="37"/>
      <c r="U1156" s="44">
        <f t="shared" ref="U1156" si="27220">parseTime(S1156)-(T1157=INT(RIGHT($F1156, 1)))</f>
        <v>0</v>
      </c>
      <c r="V1156" s="45">
        <f t="shared" si="27144"/>
        <v>0</v>
      </c>
      <c r="W1156" s="36"/>
      <c r="X1156" s="37"/>
      <c r="Y1156" s="44">
        <f t="shared" ref="Y1156" si="27221">parseTime(W1156)-(X1157=INT(RIGHT($F1156, 1)))</f>
        <v>0</v>
      </c>
      <c r="Z1156" s="45">
        <f t="shared" si="27146"/>
        <v>0</v>
      </c>
      <c r="AA1156" s="36"/>
      <c r="AB1156" s="37"/>
      <c r="AC1156" s="44">
        <f t="shared" ref="AC1156" si="27222">parseTime(AA1156)-(AB1157=INT(RIGHT($F1156, 1)))</f>
        <v>0</v>
      </c>
      <c r="AD1156" s="45">
        <f t="shared" si="27148"/>
        <v>0</v>
      </c>
      <c r="AE1156" s="36"/>
      <c r="AF1156" s="37"/>
      <c r="AG1156" s="44">
        <f t="shared" ref="AG1156" si="27223">parseTime(AE1156)-(AF1157=INT(RIGHT($F1156, 1)))</f>
        <v>0</v>
      </c>
      <c r="AH1156" s="45">
        <f t="shared" si="27150"/>
        <v>0</v>
      </c>
      <c r="AI1156" s="36"/>
      <c r="AJ1156" s="37"/>
      <c r="AK1156" s="44">
        <f>parseTime(AI1156)-(AJ1157=INT(RIGHT($F1156, 1)))</f>
        <v>0</v>
      </c>
      <c r="AL1156" s="45">
        <f t="shared" si="27151"/>
        <v>0</v>
      </c>
      <c r="AM1156" s="36"/>
      <c r="AN1156" s="37"/>
      <c r="AO1156" s="44">
        <f t="shared" ref="AO1156" si="27224">parseTime(AM1156)-(AN1157=INT(RIGHT($F1156, 1)))</f>
        <v>0</v>
      </c>
      <c r="AP1156" s="45">
        <f t="shared" si="27153"/>
        <v>0</v>
      </c>
      <c r="AQ1156" s="36"/>
      <c r="AR1156" s="37"/>
      <c r="AS1156" s="44">
        <f t="shared" ref="AS1156" si="27225">parseTime(AQ1156)-(AR1157=INT(RIGHT($F1156, 1)))</f>
        <v>0</v>
      </c>
      <c r="AT1156" s="45">
        <f t="shared" si="27155"/>
        <v>0</v>
      </c>
      <c r="AU1156" s="36"/>
      <c r="AV1156" s="37"/>
      <c r="AW1156" s="44">
        <f>parseTime(AU1156)-(AV1157=INT(RIGHT($F1156, 1)))</f>
        <v>0</v>
      </c>
      <c r="AX1156" s="45">
        <f t="shared" si="27156"/>
        <v>0</v>
      </c>
      <c r="AY1156" s="36"/>
      <c r="AZ1156" s="37"/>
      <c r="BA1156" s="44">
        <f>parseTime(AY1156)-(AZ1157=INT(RIGHT($F1156, 1)))</f>
        <v>0</v>
      </c>
      <c r="BB1156" s="45">
        <f t="shared" si="27157"/>
        <v>0</v>
      </c>
      <c r="BC1156" s="36"/>
      <c r="BD1156" s="37"/>
      <c r="BE1156" s="44">
        <f>parseTime(BC1156)-(BD1157=INT(RIGHT($F1156, 1)))</f>
        <v>0</v>
      </c>
      <c r="BF1156" s="45">
        <f t="shared" si="27158"/>
        <v>0</v>
      </c>
      <c r="BG1156" s="36"/>
      <c r="BH1156" s="37"/>
      <c r="BI1156" s="44">
        <f>parseTime(BG1156)-(BH1157=INT(RIGHT($F1156, 1)))</f>
        <v>0</v>
      </c>
      <c r="BJ1156" s="45">
        <f t="shared" si="27159"/>
        <v>0</v>
      </c>
      <c r="BK1156" s="36"/>
      <c r="BL1156" s="37"/>
      <c r="BM1156" s="44">
        <f>parseTime(BK1156)-(BL1157=INT(RIGHT($F1156, 1)))</f>
        <v>0</v>
      </c>
      <c r="BN1156" s="45">
        <f t="shared" si="27160"/>
        <v>0</v>
      </c>
      <c r="BO1156" s="36"/>
      <c r="BP1156" s="37"/>
      <c r="BQ1156" s="44">
        <f t="shared" ref="BQ1156" si="27226">parseTime(BO1156)-(BP1157=INT(RIGHT($F1156, 1)))</f>
        <v>0</v>
      </c>
      <c r="BR1156" s="45">
        <f t="shared" si="27162"/>
        <v>0</v>
      </c>
      <c r="BS1156" s="36"/>
      <c r="BT1156" s="37"/>
      <c r="BU1156" s="44">
        <f t="shared" ref="BU1156" si="27227">parseTime(BS1156)-(BT1157=INT(RIGHT($F1156, 1)))</f>
        <v>0</v>
      </c>
      <c r="BV1156" s="45">
        <f t="shared" si="27164"/>
        <v>0</v>
      </c>
      <c r="BW1156" s="36"/>
      <c r="BX1156" s="37"/>
      <c r="BY1156" s="44">
        <f t="shared" ref="BY1156" si="27228">parseTime(BW1156)-(BX1157=INT(RIGHT($F1156, 1)))</f>
        <v>0</v>
      </c>
      <c r="BZ1156" s="45">
        <f t="shared" si="27166"/>
        <v>0</v>
      </c>
      <c r="CA1156" s="36"/>
      <c r="CB1156" s="37"/>
      <c r="CC1156" s="44">
        <f t="shared" ref="CC1156" si="27229">parseTime(CA1156)-(CB1157=INT(RIGHT($F1156, 1)))</f>
        <v>0</v>
      </c>
      <c r="CD1156" s="45">
        <f t="shared" si="27168"/>
        <v>0</v>
      </c>
      <c r="CE1156" s="36"/>
      <c r="CF1156" s="37"/>
      <c r="CG1156" s="44">
        <f t="shared" ref="CG1156" si="27230">parseTime(CE1156)-(CF1157=INT(RIGHT($F1156, 1)))</f>
        <v>0</v>
      </c>
      <c r="CH1156" s="45">
        <f t="shared" si="27170"/>
        <v>0</v>
      </c>
    </row>
    <row r="1157" spans="1:86" x14ac:dyDescent="0.25">
      <c r="A1157" s="56"/>
      <c r="B1157" s="57"/>
      <c r="C1157" s="14">
        <f t="shared" si="27186"/>
        <v>0</v>
      </c>
      <c r="D1157" s="14"/>
      <c r="E1157" s="20">
        <f t="shared" ref="E1157" si="27231">((7.5/2)-0.5+E1156)*8</f>
        <v>63.2</v>
      </c>
      <c r="F1157" s="51"/>
      <c r="G1157" s="46" t="s">
        <v>134</v>
      </c>
      <c r="H1157" s="38">
        <f t="shared" ref="H1157" si="27232">lunchAdjust(G1152:H1156)</f>
        <v>1</v>
      </c>
      <c r="I1157" s="48" t="s">
        <v>0</v>
      </c>
      <c r="J1157" s="39">
        <f t="shared" ref="J1157" si="27233">SUMPRODUCT(I1152:I1156*J1152:J1156)</f>
        <v>8</v>
      </c>
      <c r="K1157" s="46" t="s">
        <v>134</v>
      </c>
      <c r="L1157" s="38">
        <f t="shared" ref="L1157" si="27234">lunchAdjust(K1152:L1156)</f>
        <v>0</v>
      </c>
      <c r="M1157" s="48" t="s">
        <v>0</v>
      </c>
      <c r="N1157" s="39">
        <f t="shared" ref="N1157" si="27235">SUMPRODUCT(M1152:M1156*N1152:N1156)</f>
        <v>0</v>
      </c>
      <c r="O1157" s="46" t="s">
        <v>134</v>
      </c>
      <c r="P1157" s="38">
        <f t="shared" ref="P1157" si="27236">lunchAdjust(O1152:P1156)</f>
        <v>1</v>
      </c>
      <c r="Q1157" s="48" t="s">
        <v>0</v>
      </c>
      <c r="R1157" s="39">
        <f t="shared" ref="R1157" si="27237">SUMPRODUCT(Q1152:Q1156*R1152:R1156)</f>
        <v>8</v>
      </c>
      <c r="S1157" s="46" t="s">
        <v>134</v>
      </c>
      <c r="T1157" s="38">
        <f t="shared" ref="T1157" si="27238">lunchAdjust(S1152:T1156)</f>
        <v>1</v>
      </c>
      <c r="U1157" s="48" t="s">
        <v>0</v>
      </c>
      <c r="V1157" s="39">
        <f t="shared" ref="V1157" si="27239">SUMPRODUCT(U1152:U1156*V1152:V1156)</f>
        <v>8</v>
      </c>
      <c r="W1157" s="46" t="s">
        <v>134</v>
      </c>
      <c r="X1157" s="38">
        <f t="shared" ref="X1157" si="27240">lunchAdjust(W1152:X1156)</f>
        <v>1</v>
      </c>
      <c r="Y1157" s="48" t="s">
        <v>0</v>
      </c>
      <c r="Z1157" s="39">
        <f t="shared" ref="Z1157" si="27241">SUMPRODUCT(Y1152:Y1156*Z1152:Z1156)</f>
        <v>8</v>
      </c>
      <c r="AA1157" s="46" t="s">
        <v>134</v>
      </c>
      <c r="AB1157" s="38">
        <f t="shared" ref="AB1157" si="27242">lunchAdjust(AA1152:AB1156)</f>
        <v>1</v>
      </c>
      <c r="AC1157" s="48" t="s">
        <v>0</v>
      </c>
      <c r="AD1157" s="39">
        <f t="shared" ref="AD1157" si="27243">SUMPRODUCT(AC1152:AC1156*AD1152:AD1156)</f>
        <v>8</v>
      </c>
      <c r="AE1157" s="46" t="s">
        <v>134</v>
      </c>
      <c r="AF1157" s="38">
        <f t="shared" ref="AF1157" si="27244">lunchAdjust(AE1152:AF1156)</f>
        <v>1</v>
      </c>
      <c r="AG1157" s="48" t="s">
        <v>0</v>
      </c>
      <c r="AH1157" s="39">
        <f t="shared" ref="AH1157" si="27245">SUMPRODUCT(AG1152:AG1156*AH1152:AH1156)</f>
        <v>8</v>
      </c>
      <c r="AI1157" s="46" t="s">
        <v>134</v>
      </c>
      <c r="AJ1157" s="38">
        <f t="shared" ref="AJ1157" si="27246">lunchAdjust(AI1152:AJ1156)</f>
        <v>0</v>
      </c>
      <c r="AK1157" s="48" t="s">
        <v>0</v>
      </c>
      <c r="AL1157" s="39">
        <f t="shared" ref="AL1157" si="27247">SUMPRODUCT(AK1152:AK1156*AL1152:AL1156)</f>
        <v>0</v>
      </c>
      <c r="AM1157" s="46" t="s">
        <v>134</v>
      </c>
      <c r="AN1157" s="38">
        <f t="shared" ref="AN1157" si="27248">lunchAdjust(AM1152:AN1156)</f>
        <v>1</v>
      </c>
      <c r="AO1157" s="48" t="s">
        <v>0</v>
      </c>
      <c r="AP1157" s="39">
        <f t="shared" ref="AP1157" si="27249">SUMPRODUCT(AO1152:AO1156*AP1152:AP1156)</f>
        <v>8</v>
      </c>
      <c r="AQ1157" s="46" t="s">
        <v>134</v>
      </c>
      <c r="AR1157" s="38">
        <f t="shared" ref="AR1157" si="27250">lunchAdjust(AQ1152:AR1156)</f>
        <v>0</v>
      </c>
      <c r="AS1157" s="48" t="s">
        <v>0</v>
      </c>
      <c r="AT1157" s="39">
        <f t="shared" ref="AT1157" si="27251">SUMPRODUCT(AS1152:AS1156*AT1152:AT1156)</f>
        <v>0</v>
      </c>
      <c r="AU1157" s="46" t="s">
        <v>134</v>
      </c>
      <c r="AV1157" s="38">
        <f t="shared" ref="AV1157" si="27252">lunchAdjust(AU1152:AV1156)</f>
        <v>0</v>
      </c>
      <c r="AW1157" s="48" t="s">
        <v>0</v>
      </c>
      <c r="AX1157" s="39">
        <f t="shared" ref="AX1157" si="27253">SUMPRODUCT(AW1152:AW1156*AX1152:AX1156)</f>
        <v>0</v>
      </c>
      <c r="AY1157" s="46" t="s">
        <v>134</v>
      </c>
      <c r="AZ1157" s="38">
        <f t="shared" ref="AZ1157" si="27254">lunchAdjust(AY1152:AZ1156)</f>
        <v>0</v>
      </c>
      <c r="BA1157" s="48" t="s">
        <v>0</v>
      </c>
      <c r="BB1157" s="39">
        <f t="shared" ref="BB1157" si="27255">SUMPRODUCT(BA1152:BA1156*BB1152:BB1156)</f>
        <v>0</v>
      </c>
      <c r="BC1157" s="46" t="s">
        <v>134</v>
      </c>
      <c r="BD1157" s="38">
        <f t="shared" ref="BD1157" si="27256">lunchAdjust(BC1152:BD1156)</f>
        <v>0</v>
      </c>
      <c r="BE1157" s="48" t="s">
        <v>0</v>
      </c>
      <c r="BF1157" s="39">
        <f t="shared" ref="BF1157" si="27257">SUMPRODUCT(BE1152:BE1156*BF1152:BF1156)</f>
        <v>0</v>
      </c>
      <c r="BG1157" s="46" t="s">
        <v>134</v>
      </c>
      <c r="BH1157" s="38">
        <f t="shared" ref="BH1157" si="27258">lunchAdjust(BG1152:BH1156)</f>
        <v>0</v>
      </c>
      <c r="BI1157" s="48" t="s">
        <v>0</v>
      </c>
      <c r="BJ1157" s="39">
        <f t="shared" ref="BJ1157" si="27259">SUMPRODUCT(BI1152:BI1156*BJ1152:BJ1156)</f>
        <v>0</v>
      </c>
      <c r="BK1157" s="46" t="s">
        <v>134</v>
      </c>
      <c r="BL1157" s="38">
        <f t="shared" ref="BL1157" si="27260">lunchAdjust(BK1152:BL1156)</f>
        <v>0</v>
      </c>
      <c r="BM1157" s="48" t="s">
        <v>0</v>
      </c>
      <c r="BN1157" s="39">
        <f t="shared" ref="BN1157" si="27261">SUMPRODUCT(BM1152:BM1156*BN1152:BN1156)</f>
        <v>0</v>
      </c>
      <c r="BO1157" s="46" t="s">
        <v>134</v>
      </c>
      <c r="BP1157" s="38">
        <f t="shared" ref="BP1157" si="27262">lunchAdjust(BO1152:BP1156)</f>
        <v>0</v>
      </c>
      <c r="BQ1157" s="48" t="s">
        <v>0</v>
      </c>
      <c r="BR1157" s="39">
        <f t="shared" ref="BR1157" si="27263">SUMPRODUCT(BQ1152:BQ1156*BR1152:BR1156)</f>
        <v>0</v>
      </c>
      <c r="BS1157" s="46" t="s">
        <v>134</v>
      </c>
      <c r="BT1157" s="38">
        <f t="shared" ref="BT1157" si="27264">lunchAdjust(BS1152:BT1156)</f>
        <v>0</v>
      </c>
      <c r="BU1157" s="48" t="s">
        <v>0</v>
      </c>
      <c r="BV1157" s="39">
        <f t="shared" ref="BV1157" si="27265">SUMPRODUCT(BU1152:BU1156*BV1152:BV1156)</f>
        <v>0</v>
      </c>
      <c r="BW1157" s="46" t="s">
        <v>134</v>
      </c>
      <c r="BX1157" s="38">
        <f t="shared" ref="BX1157" si="27266">lunchAdjust(BW1152:BX1156)</f>
        <v>0</v>
      </c>
      <c r="BY1157" s="48" t="s">
        <v>0</v>
      </c>
      <c r="BZ1157" s="39">
        <f t="shared" ref="BZ1157" si="27267">SUMPRODUCT(BY1152:BY1156*BZ1152:BZ1156)</f>
        <v>0</v>
      </c>
      <c r="CA1157" s="46" t="s">
        <v>134</v>
      </c>
      <c r="CB1157" s="38">
        <f t="shared" ref="CB1157" si="27268">lunchAdjust(CA1152:CB1156)</f>
        <v>0</v>
      </c>
      <c r="CC1157" s="48" t="s">
        <v>0</v>
      </c>
      <c r="CD1157" s="39">
        <f t="shared" ref="CD1157" si="27269">SUMPRODUCT(CC1152:CC1156*CD1152:CD1156)</f>
        <v>0</v>
      </c>
      <c r="CE1157" s="46" t="s">
        <v>134</v>
      </c>
      <c r="CF1157" s="38">
        <f t="shared" ref="CF1157" si="27270">lunchAdjust(CE1152:CF1156)</f>
        <v>0</v>
      </c>
      <c r="CG1157" s="48" t="s">
        <v>0</v>
      </c>
      <c r="CH1157" s="39">
        <f t="shared" ref="CH1157" si="27271">SUMPRODUCT(CG1152:CG1156*CH1152:CH1156)</f>
        <v>0</v>
      </c>
    </row>
    <row r="1158" spans="1:86" ht="15.75" thickBot="1" x14ac:dyDescent="0.3">
      <c r="A1158" s="58" t="s">
        <v>121</v>
      </c>
      <c r="B1158" s="59">
        <f t="shared" ref="B1158" ca="1" si="27272">roleHours(G1152:CH1158, "OUT")</f>
        <v>0</v>
      </c>
      <c r="C1158" s="54" t="s">
        <v>137</v>
      </c>
      <c r="D1158" s="22">
        <f t="shared" ref="D1158" ca="1" si="27273">roleHours(G1152:CH1158, "PTO")</f>
        <v>0</v>
      </c>
      <c r="E1158" s="23">
        <f t="shared" ref="E1158" ca="1" si="27274">E1157-B1153</f>
        <v>7.2000000000000028</v>
      </c>
      <c r="F1158" s="52"/>
      <c r="G1158" s="47" t="s">
        <v>39</v>
      </c>
      <c r="H1158" s="40">
        <f t="shared" si="25894"/>
        <v>0</v>
      </c>
      <c r="I1158" s="49" t="s">
        <v>135</v>
      </c>
      <c r="J1158" s="41">
        <f t="shared" ref="J1158" si="27275">J1157*G$4</f>
        <v>0</v>
      </c>
      <c r="K1158" s="47" t="s">
        <v>39</v>
      </c>
      <c r="L1158" s="40">
        <f t="shared" ref="L1158" si="27276">SUMPRODUCT(M1152:M1156*(L1152:L1156="PTO"))+SUMPRODUCT(M1152:M1156*(L1152:L1156="HOL"))</f>
        <v>0</v>
      </c>
      <c r="M1158" s="49" t="s">
        <v>135</v>
      </c>
      <c r="N1158" s="41">
        <f t="shared" ref="N1158" si="27277">N1157*K$4</f>
        <v>0</v>
      </c>
      <c r="O1158" s="47" t="s">
        <v>39</v>
      </c>
      <c r="P1158" s="40">
        <f t="shared" ref="P1158" si="27278">SUMPRODUCT(Q1152:Q1156*(P1152:P1156="PTO"))+SUMPRODUCT(Q1152:Q1156*(P1152:P1156="HOL"))</f>
        <v>0</v>
      </c>
      <c r="Q1158" s="49" t="s">
        <v>135</v>
      </c>
      <c r="R1158" s="41">
        <f t="shared" ref="R1158" si="27279">R1157*O$4</f>
        <v>8</v>
      </c>
      <c r="S1158" s="47" t="s">
        <v>39</v>
      </c>
      <c r="T1158" s="40">
        <f t="shared" ref="T1158" si="27280">SUMPRODUCT(U1152:U1156*(T1152:T1156="PTO"))+SUMPRODUCT(U1152:U1156*(T1152:T1156="HOL"))</f>
        <v>0</v>
      </c>
      <c r="U1158" s="49" t="s">
        <v>135</v>
      </c>
      <c r="V1158" s="41">
        <f t="shared" ref="V1158" si="27281">V1157*S$4</f>
        <v>0</v>
      </c>
      <c r="W1158" s="47" t="s">
        <v>39</v>
      </c>
      <c r="X1158" s="40">
        <f t="shared" ref="X1158" si="27282">SUMPRODUCT(Y1152:Y1156*(X1152:X1156="PTO"))+SUMPRODUCT(Y1152:Y1156*(X1152:X1156="HOL"))</f>
        <v>0</v>
      </c>
      <c r="Y1158" s="49" t="s">
        <v>135</v>
      </c>
      <c r="Z1158" s="41">
        <f t="shared" ref="Z1158" si="27283">Z1157*W$4</f>
        <v>8</v>
      </c>
      <c r="AA1158" s="47" t="s">
        <v>39</v>
      </c>
      <c r="AB1158" s="40">
        <f t="shared" ref="AB1158" si="27284">SUMPRODUCT(AC1152:AC1156*(AB1152:AB1156="PTO"))+SUMPRODUCT(AC1152:AC1156*(AB1152:AB1156="HOL"))</f>
        <v>0</v>
      </c>
      <c r="AC1158" s="49" t="s">
        <v>135</v>
      </c>
      <c r="AD1158" s="41">
        <f t="shared" ref="AD1158" si="27285">AD1157*AA$4</f>
        <v>8</v>
      </c>
      <c r="AE1158" s="47" t="s">
        <v>39</v>
      </c>
      <c r="AF1158" s="40">
        <f t="shared" ref="AF1158" si="27286">SUMPRODUCT(AG1152:AG1156*(AF1152:AF1156="PTO"))+SUMPRODUCT(AG1152:AG1156*(AF1152:AF1156="HOL"))</f>
        <v>0</v>
      </c>
      <c r="AG1158" s="49" t="s">
        <v>135</v>
      </c>
      <c r="AH1158" s="41">
        <f t="shared" ref="AH1158" si="27287">AH1157*AE$4</f>
        <v>8</v>
      </c>
      <c r="AI1158" s="47" t="s">
        <v>39</v>
      </c>
      <c r="AJ1158" s="40">
        <f t="shared" ref="AJ1158" si="27288">SUMPRODUCT(AK1152:AK1156*(AJ1152:AJ1156="PTO"))+SUMPRODUCT(AK1152:AK1156*(AJ1152:AJ1156="HOL"))</f>
        <v>0</v>
      </c>
      <c r="AK1158" s="49" t="s">
        <v>135</v>
      </c>
      <c r="AL1158" s="41">
        <f>AL1157*AI$4</f>
        <v>0</v>
      </c>
      <c r="AM1158" s="47" t="s">
        <v>39</v>
      </c>
      <c r="AN1158" s="40">
        <f t="shared" ref="AN1158" si="27289">SUMPRODUCT(AO1152:AO1156*(AN1152:AN1156="PTO"))+SUMPRODUCT(AO1152:AO1156*(AN1152:AN1156="HOL"))</f>
        <v>0</v>
      </c>
      <c r="AO1158" s="49" t="s">
        <v>135</v>
      </c>
      <c r="AP1158" s="41">
        <f t="shared" ref="AP1158" si="27290">AP1157*AM$4</f>
        <v>8</v>
      </c>
      <c r="AQ1158" s="47" t="s">
        <v>39</v>
      </c>
      <c r="AR1158" s="40">
        <f t="shared" ref="AR1158" si="27291">SUMPRODUCT(AS1152:AS1156*(AR1152:AR1156="PTO"))+SUMPRODUCT(AS1152:AS1156*(AR1152:AR1156="HOL"))</f>
        <v>0</v>
      </c>
      <c r="AS1158" s="49" t="s">
        <v>135</v>
      </c>
      <c r="AT1158" s="41">
        <f t="shared" ref="AT1158" si="27292">AT1157*AQ$4</f>
        <v>0</v>
      </c>
      <c r="AU1158" s="47" t="s">
        <v>39</v>
      </c>
      <c r="AV1158" s="40">
        <f t="shared" ref="AV1158" si="27293">SUMPRODUCT(AW1152:AW1156*(AV1152:AV1156="PTO"))+SUMPRODUCT(AW1152:AW1156*(AV1152:AV1156="HOL"))</f>
        <v>0</v>
      </c>
      <c r="AW1158" s="49" t="s">
        <v>135</v>
      </c>
      <c r="AX1158" s="41">
        <f>AX1157*AU$4</f>
        <v>0</v>
      </c>
      <c r="AY1158" s="47" t="s">
        <v>39</v>
      </c>
      <c r="AZ1158" s="40">
        <f t="shared" ref="AZ1158" si="27294">SUMPRODUCT(BA1152:BA1156*(AZ1152:AZ1156="PTO"))+SUMPRODUCT(BA1152:BA1156*(AZ1152:AZ1156="HOL"))</f>
        <v>0</v>
      </c>
      <c r="BA1158" s="49" t="s">
        <v>135</v>
      </c>
      <c r="BB1158" s="41">
        <f>BB1157*AY$4</f>
        <v>0</v>
      </c>
      <c r="BC1158" s="47" t="s">
        <v>39</v>
      </c>
      <c r="BD1158" s="40">
        <f t="shared" ref="BD1158" si="27295">SUMPRODUCT(BE1152:BE1156*(BD1152:BD1156="PTO"))+SUMPRODUCT(BE1152:BE1156*(BD1152:BD1156="HOL"))</f>
        <v>0</v>
      </c>
      <c r="BE1158" s="49" t="s">
        <v>135</v>
      </c>
      <c r="BF1158" s="41">
        <f>BF1157*BC$4</f>
        <v>0</v>
      </c>
      <c r="BG1158" s="47" t="s">
        <v>39</v>
      </c>
      <c r="BH1158" s="40">
        <f t="shared" ref="BH1158" si="27296">SUMPRODUCT(BI1152:BI1156*(BH1152:BH1156="PTO"))+SUMPRODUCT(BI1152:BI1156*(BH1152:BH1156="HOL"))</f>
        <v>0</v>
      </c>
      <c r="BI1158" s="49" t="s">
        <v>135</v>
      </c>
      <c r="BJ1158" s="41">
        <f>BJ1157*BG$4</f>
        <v>0</v>
      </c>
      <c r="BK1158" s="47" t="s">
        <v>39</v>
      </c>
      <c r="BL1158" s="40">
        <f t="shared" ref="BL1158" si="27297">SUMPRODUCT(BM1152:BM1156*(BL1152:BL1156="PTO"))+SUMPRODUCT(BM1152:BM1156*(BL1152:BL1156="HOL"))</f>
        <v>0</v>
      </c>
      <c r="BM1158" s="49" t="s">
        <v>135</v>
      </c>
      <c r="BN1158" s="41">
        <f>BN1157*BK$4</f>
        <v>0</v>
      </c>
      <c r="BO1158" s="47" t="s">
        <v>39</v>
      </c>
      <c r="BP1158" s="40">
        <f t="shared" ref="BP1158" si="27298">SUMPRODUCT(BQ1152:BQ1156*(BP1152:BP1156="PTO"))+SUMPRODUCT(BQ1152:BQ1156*(BP1152:BP1156="HOL"))</f>
        <v>0</v>
      </c>
      <c r="BQ1158" s="49" t="s">
        <v>135</v>
      </c>
      <c r="BR1158" s="41">
        <f t="shared" ref="BR1158" si="27299">BR1157*BO$4</f>
        <v>0</v>
      </c>
      <c r="BS1158" s="47" t="s">
        <v>39</v>
      </c>
      <c r="BT1158" s="40">
        <f t="shared" ref="BT1158" si="27300">SUMPRODUCT(BU1152:BU1156*(BT1152:BT1156="PTO"))+SUMPRODUCT(BU1152:BU1156*(BT1152:BT1156="HOL"))</f>
        <v>0</v>
      </c>
      <c r="BU1158" s="49" t="s">
        <v>135</v>
      </c>
      <c r="BV1158" s="41">
        <f t="shared" ref="BV1158" si="27301">BV1157*BS$4</f>
        <v>0</v>
      </c>
      <c r="BW1158" s="47" t="s">
        <v>39</v>
      </c>
      <c r="BX1158" s="40">
        <f t="shared" ref="BX1158" si="27302">SUMPRODUCT(BY1152:BY1156*(BX1152:BX1156="PTO"))+SUMPRODUCT(BY1152:BY1156*(BX1152:BX1156="HOL"))</f>
        <v>0</v>
      </c>
      <c r="BY1158" s="49" t="s">
        <v>135</v>
      </c>
      <c r="BZ1158" s="41">
        <f t="shared" ref="BZ1158" si="27303">BZ1157*BW$4</f>
        <v>0</v>
      </c>
      <c r="CA1158" s="47" t="s">
        <v>39</v>
      </c>
      <c r="CB1158" s="40">
        <f t="shared" ref="CB1158" si="27304">SUMPRODUCT(CC1152:CC1156*(CB1152:CB1156="PTO"))+SUMPRODUCT(CC1152:CC1156*(CB1152:CB1156="HOL"))</f>
        <v>0</v>
      </c>
      <c r="CC1158" s="49" t="s">
        <v>135</v>
      </c>
      <c r="CD1158" s="41">
        <f t="shared" ref="CD1158" si="27305">CD1157*CA$4</f>
        <v>0</v>
      </c>
      <c r="CE1158" s="47" t="s">
        <v>39</v>
      </c>
      <c r="CF1158" s="40">
        <f t="shared" ref="CF1158" si="27306">SUMPRODUCT(CG1152:CG1156*(CF1152:CF1156="PTO"))+SUMPRODUCT(CG1152:CG1156*(CF1152:CF1156="HOL"))</f>
        <v>0</v>
      </c>
      <c r="CG1158" s="49" t="s">
        <v>135</v>
      </c>
      <c r="CH1158" s="41">
        <f t="shared" ref="CH1158" si="27307">CH1157*CE$4</f>
        <v>0</v>
      </c>
    </row>
    <row r="1159" spans="1:86" x14ac:dyDescent="0.25">
      <c r="A1159" s="70" t="s">
        <v>133</v>
      </c>
      <c r="B1159" s="71">
        <f t="shared" ref="B1159" ca="1" si="27308">D1159-B1160</f>
        <v>6.2420575028357632</v>
      </c>
      <c r="C1159" s="72" t="s">
        <v>122</v>
      </c>
      <c r="D1159" s="71">
        <f>IFERROR(INDEX(Holidays[FTE], MATCH(Entry!E1159, Holidays[Date], 0)), 1)*8*INDEX(FTEguide[[1]:[12]], MATCH(Entry!E1160, FTEguide[Weekday], 0), IF(Entry!E1162&gt;0, Entry!E1162, MONTH(Entry!E1159)))</f>
        <v>62.242057502835763</v>
      </c>
      <c r="E1159" s="60">
        <f t="shared" si="27136"/>
        <v>43993</v>
      </c>
      <c r="F1159" s="50" t="s">
        <v>128</v>
      </c>
      <c r="G1159" s="34" t="s">
        <v>136</v>
      </c>
      <c r="H1159" s="35" t="s">
        <v>23</v>
      </c>
      <c r="I1159" s="42">
        <f t="shared" ref="I1159" si="27309">parseTime(G1159)-(H1164=INT(RIGHT($F1159, 1)))</f>
        <v>8</v>
      </c>
      <c r="J1159" s="43">
        <f t="shared" ref="J1159:J1163" si="27310">isClocked(H1159)</f>
        <v>1</v>
      </c>
      <c r="K1159" s="34"/>
      <c r="L1159" s="35"/>
      <c r="M1159" s="42">
        <f t="shared" ref="M1159" si="27311">parseTime(K1159)-(L1164=INT(RIGHT($F1159, 1)))</f>
        <v>0</v>
      </c>
      <c r="N1159" s="43">
        <f t="shared" ref="N1159:N1163" si="27312">isClocked(L1159)</f>
        <v>0</v>
      </c>
      <c r="O1159" s="34" t="s">
        <v>180</v>
      </c>
      <c r="P1159" s="35" t="s">
        <v>23</v>
      </c>
      <c r="Q1159" s="42">
        <f t="shared" ref="Q1159" si="27313">parseTime(O1159)-(P1164=INT(RIGHT($F1159, 1)))</f>
        <v>8</v>
      </c>
      <c r="R1159" s="43">
        <f t="shared" ref="R1159:R1163" si="27314">isClocked(P1159)</f>
        <v>1</v>
      </c>
      <c r="S1159" s="34" t="s">
        <v>227</v>
      </c>
      <c r="T1159" s="35" t="s">
        <v>23</v>
      </c>
      <c r="U1159" s="42">
        <f t="shared" ref="U1159" si="27315">parseTime(S1159)-(T1164=INT(RIGHT($F1159, 1)))</f>
        <v>8</v>
      </c>
      <c r="V1159" s="43">
        <f t="shared" ref="V1159:V1163" si="27316">isClocked(T1159)</f>
        <v>1</v>
      </c>
      <c r="W1159" s="34" t="s">
        <v>136</v>
      </c>
      <c r="X1159" s="35" t="s">
        <v>23</v>
      </c>
      <c r="Y1159" s="42">
        <f t="shared" ref="Y1159" si="27317">parseTime(W1159)-(X1164=INT(RIGHT($F1159, 1)))</f>
        <v>8</v>
      </c>
      <c r="Z1159" s="43">
        <f t="shared" ref="Z1159:Z1163" si="27318">isClocked(X1159)</f>
        <v>1</v>
      </c>
      <c r="AA1159" s="34" t="s">
        <v>136</v>
      </c>
      <c r="AB1159" s="35" t="s">
        <v>23</v>
      </c>
      <c r="AC1159" s="42">
        <f t="shared" ref="AC1159" si="27319">parseTime(AA1159)-(AB1164=INT(RIGHT($F1159, 1)))</f>
        <v>8</v>
      </c>
      <c r="AD1159" s="43">
        <f t="shared" ref="AD1159:AD1163" si="27320">isClocked(AB1159)</f>
        <v>1</v>
      </c>
      <c r="AE1159" s="34" t="s">
        <v>136</v>
      </c>
      <c r="AF1159" s="35" t="s">
        <v>25</v>
      </c>
      <c r="AG1159" s="42">
        <f t="shared" ref="AG1159" si="27321">parseTime(AE1159)-(AF1164=INT(RIGHT($F1159, 1)))</f>
        <v>8</v>
      </c>
      <c r="AH1159" s="43">
        <f t="shared" ref="AH1159:AH1163" si="27322">isClocked(AF1159)</f>
        <v>1</v>
      </c>
      <c r="AI1159" s="34" t="s">
        <v>136</v>
      </c>
      <c r="AJ1159" s="35" t="s">
        <v>23</v>
      </c>
      <c r="AK1159" s="42">
        <f>parseTime(AI1159)-(AJ1164=INT(RIGHT($F1159, 1)))</f>
        <v>8</v>
      </c>
      <c r="AL1159" s="43">
        <f t="shared" ref="AL1159:AL1163" si="27323">isClocked(AJ1159)</f>
        <v>1</v>
      </c>
      <c r="AM1159" s="34"/>
      <c r="AN1159" s="35"/>
      <c r="AO1159" s="42">
        <f t="shared" ref="AO1159" si="27324">parseTime(AM1159)-(AN1164=INT(RIGHT($F1159, 1)))</f>
        <v>0</v>
      </c>
      <c r="AP1159" s="43">
        <f t="shared" ref="AP1159:AP1163" si="27325">isClocked(AN1159)</f>
        <v>0</v>
      </c>
      <c r="AQ1159" s="34"/>
      <c r="AR1159" s="35"/>
      <c r="AS1159" s="42">
        <f t="shared" ref="AS1159" si="27326">parseTime(AQ1159)-(AR1164=INT(RIGHT($F1159, 1)))</f>
        <v>0</v>
      </c>
      <c r="AT1159" s="43">
        <f t="shared" ref="AT1159:AT1163" si="27327">isClocked(AR1159)</f>
        <v>0</v>
      </c>
      <c r="AU1159" s="34"/>
      <c r="AV1159" s="35"/>
      <c r="AW1159" s="42">
        <f>parseTime(AU1159)-(AV1164=INT(RIGHT($F1159, 1)))</f>
        <v>0</v>
      </c>
      <c r="AX1159" s="43">
        <f t="shared" ref="AX1159:AX1163" si="27328">isClocked(AV1159)</f>
        <v>0</v>
      </c>
      <c r="AY1159" s="34"/>
      <c r="AZ1159" s="35"/>
      <c r="BA1159" s="42">
        <f>parseTime(AY1159)-(AZ1164=INT(RIGHT($F1159, 1)))</f>
        <v>0</v>
      </c>
      <c r="BB1159" s="43">
        <f t="shared" ref="BB1159:BB1163" si="27329">isClocked(AZ1159)</f>
        <v>0</v>
      </c>
      <c r="BC1159" s="34"/>
      <c r="BD1159" s="35"/>
      <c r="BE1159" s="42">
        <f>parseTime(BC1159)-(BD1164=INT(RIGHT($F1159, 1)))</f>
        <v>0</v>
      </c>
      <c r="BF1159" s="43">
        <f t="shared" ref="BF1159:BF1163" si="27330">isClocked(BD1159)</f>
        <v>0</v>
      </c>
      <c r="BG1159" s="34"/>
      <c r="BH1159" s="35"/>
      <c r="BI1159" s="42">
        <f>parseTime(BG1159)-(BH1164=INT(RIGHT($F1159, 1)))</f>
        <v>0</v>
      </c>
      <c r="BJ1159" s="43">
        <f t="shared" ref="BJ1159:BJ1163" si="27331">isClocked(BH1159)</f>
        <v>0</v>
      </c>
      <c r="BK1159" s="34"/>
      <c r="BL1159" s="35"/>
      <c r="BM1159" s="42">
        <f>parseTime(BK1159)-(BL1164=INT(RIGHT($F1159, 1)))</f>
        <v>0</v>
      </c>
      <c r="BN1159" s="43">
        <f t="shared" ref="BN1159:BN1163" si="27332">isClocked(BL1159)</f>
        <v>0</v>
      </c>
      <c r="BO1159" s="34"/>
      <c r="BP1159" s="35"/>
      <c r="BQ1159" s="42">
        <f t="shared" ref="BQ1159" si="27333">parseTime(BO1159)-(BP1164=INT(RIGHT($F1159, 1)))</f>
        <v>0</v>
      </c>
      <c r="BR1159" s="43">
        <f t="shared" ref="BR1159:BR1163" si="27334">isClocked(BP1159)</f>
        <v>0</v>
      </c>
      <c r="BS1159" s="34"/>
      <c r="BT1159" s="35"/>
      <c r="BU1159" s="42">
        <f t="shared" ref="BU1159" si="27335">parseTime(BS1159)-(BT1164=INT(RIGHT($F1159, 1)))</f>
        <v>0</v>
      </c>
      <c r="BV1159" s="43">
        <f t="shared" ref="BV1159:BV1163" si="27336">isClocked(BT1159)</f>
        <v>0</v>
      </c>
      <c r="BW1159" s="34"/>
      <c r="BX1159" s="35"/>
      <c r="BY1159" s="42">
        <f t="shared" ref="BY1159" si="27337">parseTime(BW1159)-(BX1164=INT(RIGHT($F1159, 1)))</f>
        <v>0</v>
      </c>
      <c r="BZ1159" s="43">
        <f t="shared" ref="BZ1159:BZ1163" si="27338">isClocked(BX1159)</f>
        <v>0</v>
      </c>
      <c r="CA1159" s="34"/>
      <c r="CB1159" s="35"/>
      <c r="CC1159" s="42">
        <f t="shared" ref="CC1159" si="27339">parseTime(CA1159)-(CB1164=INT(RIGHT($F1159, 1)))</f>
        <v>0</v>
      </c>
      <c r="CD1159" s="43">
        <f t="shared" ref="CD1159:CD1163" si="27340">isClocked(CB1159)</f>
        <v>0</v>
      </c>
      <c r="CE1159" s="34"/>
      <c r="CF1159" s="35"/>
      <c r="CG1159" s="42">
        <f t="shared" ref="CG1159" si="27341">parseTime(CE1159)-(CF1164=INT(RIGHT($F1159, 1)))</f>
        <v>0</v>
      </c>
      <c r="CH1159" s="43">
        <f t="shared" ref="CH1159:CH1163" si="27342">isClocked(CF1159)</f>
        <v>0</v>
      </c>
    </row>
    <row r="1160" spans="1:86" x14ac:dyDescent="0.25">
      <c r="A1160" s="56" t="s">
        <v>0</v>
      </c>
      <c r="B1160" s="57">
        <f t="shared" ca="1" si="26652"/>
        <v>56</v>
      </c>
      <c r="C1160" s="14" t="s">
        <v>252</v>
      </c>
      <c r="D1160" s="14">
        <f t="shared" si="26135"/>
        <v>53.7</v>
      </c>
      <c r="E1160" s="55" t="str">
        <f t="shared" si="26653"/>
        <v>Thursday</v>
      </c>
      <c r="F1160" s="51" t="s">
        <v>129</v>
      </c>
      <c r="G1160" s="36"/>
      <c r="H1160" s="37"/>
      <c r="I1160" s="44">
        <f t="shared" ref="I1160" si="27343">parseTime(G1160)-(H1164=INT(RIGHT($F1160, 1)))</f>
        <v>0</v>
      </c>
      <c r="J1160" s="45">
        <f t="shared" si="27310"/>
        <v>0</v>
      </c>
      <c r="K1160" s="36"/>
      <c r="L1160" s="37"/>
      <c r="M1160" s="44">
        <f t="shared" ref="M1160" si="27344">parseTime(K1160)-(L1164=INT(RIGHT($F1160, 1)))</f>
        <v>0</v>
      </c>
      <c r="N1160" s="45">
        <f t="shared" si="27312"/>
        <v>0</v>
      </c>
      <c r="O1160" s="36"/>
      <c r="P1160" s="37"/>
      <c r="Q1160" s="44">
        <f t="shared" ref="Q1160" si="27345">parseTime(O1160)-(P1164=INT(RIGHT($F1160, 1)))</f>
        <v>0</v>
      </c>
      <c r="R1160" s="45">
        <f t="shared" si="27314"/>
        <v>0</v>
      </c>
      <c r="S1160" s="36"/>
      <c r="T1160" s="37"/>
      <c r="U1160" s="44">
        <f t="shared" ref="U1160" si="27346">parseTime(S1160)-(T1164=INT(RIGHT($F1160, 1)))</f>
        <v>0</v>
      </c>
      <c r="V1160" s="45">
        <f t="shared" si="27316"/>
        <v>0</v>
      </c>
      <c r="W1160" s="36"/>
      <c r="X1160" s="37"/>
      <c r="Y1160" s="44">
        <f t="shared" ref="Y1160" si="27347">parseTime(W1160)-(X1164=INT(RIGHT($F1160, 1)))</f>
        <v>0</v>
      </c>
      <c r="Z1160" s="45">
        <f t="shared" si="27318"/>
        <v>0</v>
      </c>
      <c r="AA1160" s="36"/>
      <c r="AB1160" s="37"/>
      <c r="AC1160" s="44">
        <f t="shared" ref="AC1160" si="27348">parseTime(AA1160)-(AB1164=INT(RIGHT($F1160, 1)))</f>
        <v>0</v>
      </c>
      <c r="AD1160" s="45">
        <f t="shared" si="27320"/>
        <v>0</v>
      </c>
      <c r="AE1160" s="36"/>
      <c r="AF1160" s="37"/>
      <c r="AG1160" s="44">
        <f t="shared" ref="AG1160" si="27349">parseTime(AE1160)-(AF1164=INT(RIGHT($F1160, 1)))</f>
        <v>0</v>
      </c>
      <c r="AH1160" s="45">
        <f t="shared" si="27322"/>
        <v>0</v>
      </c>
      <c r="AI1160" s="36"/>
      <c r="AJ1160" s="37"/>
      <c r="AK1160" s="44">
        <f>parseTime(AI1160)-(AJ1164=INT(RIGHT($F1160, 1)))</f>
        <v>0</v>
      </c>
      <c r="AL1160" s="45">
        <f t="shared" si="27323"/>
        <v>0</v>
      </c>
      <c r="AM1160" s="36"/>
      <c r="AN1160" s="37"/>
      <c r="AO1160" s="44">
        <f t="shared" ref="AO1160" si="27350">parseTime(AM1160)-(AN1164=INT(RIGHT($F1160, 1)))</f>
        <v>0</v>
      </c>
      <c r="AP1160" s="45">
        <f t="shared" si="27325"/>
        <v>0</v>
      </c>
      <c r="AQ1160" s="36"/>
      <c r="AR1160" s="37"/>
      <c r="AS1160" s="44">
        <f t="shared" ref="AS1160" si="27351">parseTime(AQ1160)-(AR1164=INT(RIGHT($F1160, 1)))</f>
        <v>0</v>
      </c>
      <c r="AT1160" s="45">
        <f t="shared" si="27327"/>
        <v>0</v>
      </c>
      <c r="AU1160" s="36"/>
      <c r="AV1160" s="37"/>
      <c r="AW1160" s="44">
        <f>parseTime(AU1160)-(AV1164=INT(RIGHT($F1160, 1)))</f>
        <v>0</v>
      </c>
      <c r="AX1160" s="45">
        <f t="shared" si="27328"/>
        <v>0</v>
      </c>
      <c r="AY1160" s="36"/>
      <c r="AZ1160" s="37"/>
      <c r="BA1160" s="44">
        <f>parseTime(AY1160)-(AZ1164=INT(RIGHT($F1160, 1)))</f>
        <v>0</v>
      </c>
      <c r="BB1160" s="45">
        <f t="shared" si="27329"/>
        <v>0</v>
      </c>
      <c r="BC1160" s="36"/>
      <c r="BD1160" s="37"/>
      <c r="BE1160" s="44">
        <f>parseTime(BC1160)-(BD1164=INT(RIGHT($F1160, 1)))</f>
        <v>0</v>
      </c>
      <c r="BF1160" s="45">
        <f t="shared" si="27330"/>
        <v>0</v>
      </c>
      <c r="BG1160" s="36"/>
      <c r="BH1160" s="37"/>
      <c r="BI1160" s="44">
        <f>parseTime(BG1160)-(BH1164=INT(RIGHT($F1160, 1)))</f>
        <v>0</v>
      </c>
      <c r="BJ1160" s="45">
        <f t="shared" si="27331"/>
        <v>0</v>
      </c>
      <c r="BK1160" s="36"/>
      <c r="BL1160" s="37"/>
      <c r="BM1160" s="44">
        <f>parseTime(BK1160)-(BL1164=INT(RIGHT($F1160, 1)))</f>
        <v>0</v>
      </c>
      <c r="BN1160" s="45">
        <f t="shared" si="27332"/>
        <v>0</v>
      </c>
      <c r="BO1160" s="36"/>
      <c r="BP1160" s="37"/>
      <c r="BQ1160" s="44">
        <f t="shared" ref="BQ1160" si="27352">parseTime(BO1160)-(BP1164=INT(RIGHT($F1160, 1)))</f>
        <v>0</v>
      </c>
      <c r="BR1160" s="45">
        <f t="shared" si="27334"/>
        <v>0</v>
      </c>
      <c r="BS1160" s="36"/>
      <c r="BT1160" s="37"/>
      <c r="BU1160" s="44">
        <f t="shared" ref="BU1160" si="27353">parseTime(BS1160)-(BT1164=INT(RIGHT($F1160, 1)))</f>
        <v>0</v>
      </c>
      <c r="BV1160" s="45">
        <f t="shared" si="27336"/>
        <v>0</v>
      </c>
      <c r="BW1160" s="36"/>
      <c r="BX1160" s="37"/>
      <c r="BY1160" s="44">
        <f t="shared" ref="BY1160" si="27354">parseTime(BW1160)-(BX1164=INT(RIGHT($F1160, 1)))</f>
        <v>0</v>
      </c>
      <c r="BZ1160" s="45">
        <f t="shared" si="27338"/>
        <v>0</v>
      </c>
      <c r="CA1160" s="36"/>
      <c r="CB1160" s="37"/>
      <c r="CC1160" s="44">
        <f t="shared" ref="CC1160" si="27355">parseTime(CA1160)-(CB1164=INT(RIGHT($F1160, 1)))</f>
        <v>0</v>
      </c>
      <c r="CD1160" s="45">
        <f t="shared" si="27340"/>
        <v>0</v>
      </c>
      <c r="CE1160" s="36"/>
      <c r="CF1160" s="37"/>
      <c r="CG1160" s="44">
        <f t="shared" ref="CG1160" si="27356">parseTime(CE1160)-(CF1164=INT(RIGHT($F1160, 1)))</f>
        <v>0</v>
      </c>
      <c r="CH1160" s="45">
        <f t="shared" si="27342"/>
        <v>0</v>
      </c>
    </row>
    <row r="1161" spans="1:86" x14ac:dyDescent="0.25">
      <c r="A1161" s="56" t="s">
        <v>117</v>
      </c>
      <c r="B1161" s="57">
        <f t="shared" ref="B1161" ca="1" si="27357">roleHours(G1159:CH1165, "MFD")</f>
        <v>48</v>
      </c>
      <c r="C1161" s="14">
        <f t="shared" ref="C1161:C1164" ca="1" si="27358">B1161/8</f>
        <v>6</v>
      </c>
      <c r="D1161" s="14">
        <f t="shared" ref="D1161" ca="1" si="27359">B1160-D1160</f>
        <v>2.2999999999999972</v>
      </c>
      <c r="E1161" s="20" t="s">
        <v>127</v>
      </c>
      <c r="F1161" s="51" t="s">
        <v>130</v>
      </c>
      <c r="G1161" s="36"/>
      <c r="H1161" s="37"/>
      <c r="I1161" s="44">
        <f t="shared" ref="I1161" si="27360">parseTime(G1161)-(H1164=INT(RIGHT($F1161, 1)))</f>
        <v>0</v>
      </c>
      <c r="J1161" s="45">
        <f t="shared" si="27310"/>
        <v>0</v>
      </c>
      <c r="K1161" s="36"/>
      <c r="L1161" s="37"/>
      <c r="M1161" s="44">
        <f t="shared" ref="M1161" si="27361">parseTime(K1161)-(L1164=INT(RIGHT($F1161, 1)))</f>
        <v>0</v>
      </c>
      <c r="N1161" s="45">
        <f t="shared" si="27312"/>
        <v>0</v>
      </c>
      <c r="O1161" s="36"/>
      <c r="P1161" s="37"/>
      <c r="Q1161" s="44">
        <f t="shared" ref="Q1161" si="27362">parseTime(O1161)-(P1164=INT(RIGHT($F1161, 1)))</f>
        <v>0</v>
      </c>
      <c r="R1161" s="45">
        <f t="shared" si="27314"/>
        <v>0</v>
      </c>
      <c r="S1161" s="36"/>
      <c r="T1161" s="37"/>
      <c r="U1161" s="44">
        <f t="shared" ref="U1161" si="27363">parseTime(S1161)-(T1164=INT(RIGHT($F1161, 1)))</f>
        <v>0</v>
      </c>
      <c r="V1161" s="45">
        <f t="shared" si="27316"/>
        <v>0</v>
      </c>
      <c r="W1161" s="36"/>
      <c r="X1161" s="37"/>
      <c r="Y1161" s="44">
        <f t="shared" ref="Y1161" si="27364">parseTime(W1161)-(X1164=INT(RIGHT($F1161, 1)))</f>
        <v>0</v>
      </c>
      <c r="Z1161" s="45">
        <f t="shared" si="27318"/>
        <v>0</v>
      </c>
      <c r="AA1161" s="36"/>
      <c r="AB1161" s="37"/>
      <c r="AC1161" s="44">
        <f t="shared" ref="AC1161" si="27365">parseTime(AA1161)-(AB1164=INT(RIGHT($F1161, 1)))</f>
        <v>0</v>
      </c>
      <c r="AD1161" s="45">
        <f t="shared" si="27320"/>
        <v>0</v>
      </c>
      <c r="AE1161" s="36"/>
      <c r="AF1161" s="37"/>
      <c r="AG1161" s="44">
        <f t="shared" ref="AG1161" si="27366">parseTime(AE1161)-(AF1164=INT(RIGHT($F1161, 1)))</f>
        <v>0</v>
      </c>
      <c r="AH1161" s="45">
        <f t="shared" si="27322"/>
        <v>0</v>
      </c>
      <c r="AI1161" s="36"/>
      <c r="AJ1161" s="37"/>
      <c r="AK1161" s="44">
        <f>parseTime(AI1161)-(AJ1164=INT(RIGHT($F1161, 1)))</f>
        <v>0</v>
      </c>
      <c r="AL1161" s="45">
        <f t="shared" si="27323"/>
        <v>0</v>
      </c>
      <c r="AM1161" s="36"/>
      <c r="AN1161" s="37"/>
      <c r="AO1161" s="44">
        <f t="shared" ref="AO1161" si="27367">parseTime(AM1161)-(AN1164=INT(RIGHT($F1161, 1)))</f>
        <v>0</v>
      </c>
      <c r="AP1161" s="45">
        <f t="shared" si="27325"/>
        <v>0</v>
      </c>
      <c r="AQ1161" s="36"/>
      <c r="AR1161" s="37"/>
      <c r="AS1161" s="44">
        <f t="shared" ref="AS1161" si="27368">parseTime(AQ1161)-(AR1164=INT(RIGHT($F1161, 1)))</f>
        <v>0</v>
      </c>
      <c r="AT1161" s="45">
        <f t="shared" si="27327"/>
        <v>0</v>
      </c>
      <c r="AU1161" s="36"/>
      <c r="AV1161" s="37"/>
      <c r="AW1161" s="44">
        <f>parseTime(AU1161)-(AV1164=INT(RIGHT($F1161, 1)))</f>
        <v>0</v>
      </c>
      <c r="AX1161" s="45">
        <f t="shared" si="27328"/>
        <v>0</v>
      </c>
      <c r="AY1161" s="36"/>
      <c r="AZ1161" s="37"/>
      <c r="BA1161" s="44">
        <f>parseTime(AY1161)-(AZ1164=INT(RIGHT($F1161, 1)))</f>
        <v>0</v>
      </c>
      <c r="BB1161" s="45">
        <f t="shared" si="27329"/>
        <v>0</v>
      </c>
      <c r="BC1161" s="36"/>
      <c r="BD1161" s="37"/>
      <c r="BE1161" s="44">
        <f>parseTime(BC1161)-(BD1164=INT(RIGHT($F1161, 1)))</f>
        <v>0</v>
      </c>
      <c r="BF1161" s="45">
        <f t="shared" si="27330"/>
        <v>0</v>
      </c>
      <c r="BG1161" s="36"/>
      <c r="BH1161" s="37"/>
      <c r="BI1161" s="44">
        <f>parseTime(BG1161)-(BH1164=INT(RIGHT($F1161, 1)))</f>
        <v>0</v>
      </c>
      <c r="BJ1161" s="45">
        <f t="shared" si="27331"/>
        <v>0</v>
      </c>
      <c r="BK1161" s="36"/>
      <c r="BL1161" s="37"/>
      <c r="BM1161" s="44">
        <f>parseTime(BK1161)-(BL1164=INT(RIGHT($F1161, 1)))</f>
        <v>0</v>
      </c>
      <c r="BN1161" s="45">
        <f t="shared" si="27332"/>
        <v>0</v>
      </c>
      <c r="BO1161" s="36"/>
      <c r="BP1161" s="37"/>
      <c r="BQ1161" s="44">
        <f t="shared" ref="BQ1161" si="27369">parseTime(BO1161)-(BP1164=INT(RIGHT($F1161, 1)))</f>
        <v>0</v>
      </c>
      <c r="BR1161" s="45">
        <f t="shared" si="27334"/>
        <v>0</v>
      </c>
      <c r="BS1161" s="36"/>
      <c r="BT1161" s="37"/>
      <c r="BU1161" s="44">
        <f t="shared" ref="BU1161" si="27370">parseTime(BS1161)-(BT1164=INT(RIGHT($F1161, 1)))</f>
        <v>0</v>
      </c>
      <c r="BV1161" s="45">
        <f t="shared" si="27336"/>
        <v>0</v>
      </c>
      <c r="BW1161" s="36"/>
      <c r="BX1161" s="37"/>
      <c r="BY1161" s="44">
        <f t="shared" ref="BY1161" si="27371">parseTime(BW1161)-(BX1164=INT(RIGHT($F1161, 1)))</f>
        <v>0</v>
      </c>
      <c r="BZ1161" s="45">
        <f t="shared" si="27338"/>
        <v>0</v>
      </c>
      <c r="CA1161" s="36"/>
      <c r="CB1161" s="37"/>
      <c r="CC1161" s="44">
        <f t="shared" ref="CC1161" si="27372">parseTime(CA1161)-(CB1164=INT(RIGHT($F1161, 1)))</f>
        <v>0</v>
      </c>
      <c r="CD1161" s="45">
        <f t="shared" si="27340"/>
        <v>0</v>
      </c>
      <c r="CE1161" s="36"/>
      <c r="CF1161" s="37"/>
      <c r="CG1161" s="44">
        <f t="shared" ref="CG1161" si="27373">parseTime(CE1161)-(CF1164=INT(RIGHT($F1161, 1)))</f>
        <v>0</v>
      </c>
      <c r="CH1161" s="45">
        <f t="shared" si="27342"/>
        <v>0</v>
      </c>
    </row>
    <row r="1162" spans="1:86" x14ac:dyDescent="0.25">
      <c r="A1162" s="56"/>
      <c r="B1162" s="57"/>
      <c r="C1162" s="14">
        <f t="shared" si="27358"/>
        <v>0</v>
      </c>
      <c r="D1162" s="14" t="s">
        <v>259</v>
      </c>
      <c r="E1162" s="20">
        <v>4.25</v>
      </c>
      <c r="F1162" s="51" t="s">
        <v>131</v>
      </c>
      <c r="G1162" s="36"/>
      <c r="H1162" s="37"/>
      <c r="I1162" s="44">
        <f t="shared" ref="I1162" si="27374">parseTime(G1162)-(H1164=INT(RIGHT($F1162, 1)))</f>
        <v>0</v>
      </c>
      <c r="J1162" s="45">
        <f t="shared" si="27310"/>
        <v>0</v>
      </c>
      <c r="K1162" s="36"/>
      <c r="L1162" s="37"/>
      <c r="M1162" s="44">
        <f t="shared" ref="M1162" si="27375">parseTime(K1162)-(L1164=INT(RIGHT($F1162, 1)))</f>
        <v>0</v>
      </c>
      <c r="N1162" s="45">
        <f t="shared" si="27312"/>
        <v>0</v>
      </c>
      <c r="O1162" s="36"/>
      <c r="P1162" s="37"/>
      <c r="Q1162" s="44">
        <f t="shared" ref="Q1162" si="27376">parseTime(O1162)-(P1164=INT(RIGHT($F1162, 1)))</f>
        <v>0</v>
      </c>
      <c r="R1162" s="45">
        <f t="shared" si="27314"/>
        <v>0</v>
      </c>
      <c r="S1162" s="36"/>
      <c r="T1162" s="37"/>
      <c r="U1162" s="44">
        <f t="shared" ref="U1162" si="27377">parseTime(S1162)-(T1164=INT(RIGHT($F1162, 1)))</f>
        <v>0</v>
      </c>
      <c r="V1162" s="45">
        <f t="shared" si="27316"/>
        <v>0</v>
      </c>
      <c r="W1162" s="36"/>
      <c r="X1162" s="37"/>
      <c r="Y1162" s="44">
        <f t="shared" ref="Y1162" si="27378">parseTime(W1162)-(X1164=INT(RIGHT($F1162, 1)))</f>
        <v>0</v>
      </c>
      <c r="Z1162" s="45">
        <f t="shared" si="27318"/>
        <v>0</v>
      </c>
      <c r="AA1162" s="36"/>
      <c r="AB1162" s="37"/>
      <c r="AC1162" s="44">
        <f t="shared" ref="AC1162" si="27379">parseTime(AA1162)-(AB1164=INT(RIGHT($F1162, 1)))</f>
        <v>0</v>
      </c>
      <c r="AD1162" s="45">
        <f t="shared" si="27320"/>
        <v>0</v>
      </c>
      <c r="AE1162" s="36"/>
      <c r="AF1162" s="37"/>
      <c r="AG1162" s="44">
        <f t="shared" ref="AG1162" si="27380">parseTime(AE1162)-(AF1164=INT(RIGHT($F1162, 1)))</f>
        <v>0</v>
      </c>
      <c r="AH1162" s="45">
        <f t="shared" si="27322"/>
        <v>0</v>
      </c>
      <c r="AI1162" s="36"/>
      <c r="AJ1162" s="37"/>
      <c r="AK1162" s="44">
        <f>parseTime(AI1162)-(AJ1164=INT(RIGHT($F1162, 1)))</f>
        <v>0</v>
      </c>
      <c r="AL1162" s="45">
        <f t="shared" si="27323"/>
        <v>0</v>
      </c>
      <c r="AM1162" s="36"/>
      <c r="AN1162" s="37"/>
      <c r="AO1162" s="44">
        <f t="shared" ref="AO1162" si="27381">parseTime(AM1162)-(AN1164=INT(RIGHT($F1162, 1)))</f>
        <v>0</v>
      </c>
      <c r="AP1162" s="45">
        <f t="shared" si="27325"/>
        <v>0</v>
      </c>
      <c r="AQ1162" s="36"/>
      <c r="AR1162" s="37"/>
      <c r="AS1162" s="44">
        <f t="shared" ref="AS1162" si="27382">parseTime(AQ1162)-(AR1164=INT(RIGHT($F1162, 1)))</f>
        <v>0</v>
      </c>
      <c r="AT1162" s="45">
        <f t="shared" si="27327"/>
        <v>0</v>
      </c>
      <c r="AU1162" s="36"/>
      <c r="AV1162" s="37"/>
      <c r="AW1162" s="44">
        <f>parseTime(AU1162)-(AV1164=INT(RIGHT($F1162, 1)))</f>
        <v>0</v>
      </c>
      <c r="AX1162" s="45">
        <f t="shared" si="27328"/>
        <v>0</v>
      </c>
      <c r="AY1162" s="36"/>
      <c r="AZ1162" s="37"/>
      <c r="BA1162" s="44">
        <f>parseTime(AY1162)-(AZ1164=INT(RIGHT($F1162, 1)))</f>
        <v>0</v>
      </c>
      <c r="BB1162" s="45">
        <f t="shared" si="27329"/>
        <v>0</v>
      </c>
      <c r="BC1162" s="36"/>
      <c r="BD1162" s="37"/>
      <c r="BE1162" s="44">
        <f>parseTime(BC1162)-(BD1164=INT(RIGHT($F1162, 1)))</f>
        <v>0</v>
      </c>
      <c r="BF1162" s="45">
        <f t="shared" si="27330"/>
        <v>0</v>
      </c>
      <c r="BG1162" s="36"/>
      <c r="BH1162" s="37"/>
      <c r="BI1162" s="44">
        <f>parseTime(BG1162)-(BH1164=INT(RIGHT($F1162, 1)))</f>
        <v>0</v>
      </c>
      <c r="BJ1162" s="45">
        <f t="shared" si="27331"/>
        <v>0</v>
      </c>
      <c r="BK1162" s="36"/>
      <c r="BL1162" s="37"/>
      <c r="BM1162" s="44">
        <f>parseTime(BK1162)-(BL1164=INT(RIGHT($F1162, 1)))</f>
        <v>0</v>
      </c>
      <c r="BN1162" s="45">
        <f t="shared" si="27332"/>
        <v>0</v>
      </c>
      <c r="BO1162" s="36"/>
      <c r="BP1162" s="37"/>
      <c r="BQ1162" s="44">
        <f t="shared" ref="BQ1162" si="27383">parseTime(BO1162)-(BP1164=INT(RIGHT($F1162, 1)))</f>
        <v>0</v>
      </c>
      <c r="BR1162" s="45">
        <f t="shared" si="27334"/>
        <v>0</v>
      </c>
      <c r="BS1162" s="36"/>
      <c r="BT1162" s="37"/>
      <c r="BU1162" s="44">
        <f t="shared" ref="BU1162" si="27384">parseTime(BS1162)-(BT1164=INT(RIGHT($F1162, 1)))</f>
        <v>0</v>
      </c>
      <c r="BV1162" s="45">
        <f t="shared" si="27336"/>
        <v>0</v>
      </c>
      <c r="BW1162" s="36"/>
      <c r="BX1162" s="37"/>
      <c r="BY1162" s="44">
        <f t="shared" ref="BY1162" si="27385">parseTime(BW1162)-(BX1164=INT(RIGHT($F1162, 1)))</f>
        <v>0</v>
      </c>
      <c r="BZ1162" s="45">
        <f t="shared" si="27338"/>
        <v>0</v>
      </c>
      <c r="CA1162" s="36"/>
      <c r="CB1162" s="37"/>
      <c r="CC1162" s="44">
        <f t="shared" ref="CC1162" si="27386">parseTime(CA1162)-(CB1164=INT(RIGHT($F1162, 1)))</f>
        <v>0</v>
      </c>
      <c r="CD1162" s="45">
        <f t="shared" si="27340"/>
        <v>0</v>
      </c>
      <c r="CE1162" s="36"/>
      <c r="CF1162" s="37"/>
      <c r="CG1162" s="44">
        <f t="shared" ref="CG1162" si="27387">parseTime(CE1162)-(CF1164=INT(RIGHT($F1162, 1)))</f>
        <v>0</v>
      </c>
      <c r="CH1162" s="45">
        <f t="shared" si="27342"/>
        <v>0</v>
      </c>
    </row>
    <row r="1163" spans="1:86" x14ac:dyDescent="0.25">
      <c r="A1163" s="56" t="s">
        <v>119</v>
      </c>
      <c r="B1163" s="57">
        <f t="shared" ref="B1163" ca="1" si="27388">roleHours(G1159:CH1165, "MCC")</f>
        <v>8</v>
      </c>
      <c r="C1163" s="14">
        <f t="shared" ca="1" si="27358"/>
        <v>1</v>
      </c>
      <c r="D1163" s="14" t="s">
        <v>260</v>
      </c>
      <c r="E1163" s="20">
        <v>4.6500000000000004</v>
      </c>
      <c r="F1163" s="51" t="s">
        <v>132</v>
      </c>
      <c r="G1163" s="36"/>
      <c r="H1163" s="37"/>
      <c r="I1163" s="44">
        <f t="shared" ref="I1163" si="27389">parseTime(G1163)-(H1164=INT(RIGHT($F1163, 1)))</f>
        <v>0</v>
      </c>
      <c r="J1163" s="45">
        <f t="shared" si="27310"/>
        <v>0</v>
      </c>
      <c r="K1163" s="36"/>
      <c r="L1163" s="37"/>
      <c r="M1163" s="44">
        <f t="shared" ref="M1163" si="27390">parseTime(K1163)-(L1164=INT(RIGHT($F1163, 1)))</f>
        <v>0</v>
      </c>
      <c r="N1163" s="45">
        <f t="shared" si="27312"/>
        <v>0</v>
      </c>
      <c r="O1163" s="36"/>
      <c r="P1163" s="37"/>
      <c r="Q1163" s="44">
        <f t="shared" ref="Q1163" si="27391">parseTime(O1163)-(P1164=INT(RIGHT($F1163, 1)))</f>
        <v>0</v>
      </c>
      <c r="R1163" s="45">
        <f t="shared" si="27314"/>
        <v>0</v>
      </c>
      <c r="S1163" s="36"/>
      <c r="T1163" s="37"/>
      <c r="U1163" s="44">
        <f t="shared" ref="U1163" si="27392">parseTime(S1163)-(T1164=INT(RIGHT($F1163, 1)))</f>
        <v>0</v>
      </c>
      <c r="V1163" s="45">
        <f t="shared" si="27316"/>
        <v>0</v>
      </c>
      <c r="W1163" s="36"/>
      <c r="X1163" s="37"/>
      <c r="Y1163" s="44">
        <f t="shared" ref="Y1163" si="27393">parseTime(W1163)-(X1164=INT(RIGHT($F1163, 1)))</f>
        <v>0</v>
      </c>
      <c r="Z1163" s="45">
        <f t="shared" si="27318"/>
        <v>0</v>
      </c>
      <c r="AA1163" s="36"/>
      <c r="AB1163" s="37"/>
      <c r="AC1163" s="44">
        <f t="shared" ref="AC1163" si="27394">parseTime(AA1163)-(AB1164=INT(RIGHT($F1163, 1)))</f>
        <v>0</v>
      </c>
      <c r="AD1163" s="45">
        <f t="shared" si="27320"/>
        <v>0</v>
      </c>
      <c r="AE1163" s="36"/>
      <c r="AF1163" s="37"/>
      <c r="AG1163" s="44">
        <f t="shared" ref="AG1163" si="27395">parseTime(AE1163)-(AF1164=INT(RIGHT($F1163, 1)))</f>
        <v>0</v>
      </c>
      <c r="AH1163" s="45">
        <f t="shared" si="27322"/>
        <v>0</v>
      </c>
      <c r="AI1163" s="36"/>
      <c r="AJ1163" s="37"/>
      <c r="AK1163" s="44">
        <f>parseTime(AI1163)-(AJ1164=INT(RIGHT($F1163, 1)))</f>
        <v>0</v>
      </c>
      <c r="AL1163" s="45">
        <f t="shared" si="27323"/>
        <v>0</v>
      </c>
      <c r="AM1163" s="36"/>
      <c r="AN1163" s="37"/>
      <c r="AO1163" s="44">
        <f t="shared" ref="AO1163" si="27396">parseTime(AM1163)-(AN1164=INT(RIGHT($F1163, 1)))</f>
        <v>0</v>
      </c>
      <c r="AP1163" s="45">
        <f t="shared" si="27325"/>
        <v>0</v>
      </c>
      <c r="AQ1163" s="36"/>
      <c r="AR1163" s="37"/>
      <c r="AS1163" s="44">
        <f t="shared" ref="AS1163" si="27397">parseTime(AQ1163)-(AR1164=INT(RIGHT($F1163, 1)))</f>
        <v>0</v>
      </c>
      <c r="AT1163" s="45">
        <f t="shared" si="27327"/>
        <v>0</v>
      </c>
      <c r="AU1163" s="36"/>
      <c r="AV1163" s="37"/>
      <c r="AW1163" s="44">
        <f>parseTime(AU1163)-(AV1164=INT(RIGHT($F1163, 1)))</f>
        <v>0</v>
      </c>
      <c r="AX1163" s="45">
        <f t="shared" si="27328"/>
        <v>0</v>
      </c>
      <c r="AY1163" s="36"/>
      <c r="AZ1163" s="37"/>
      <c r="BA1163" s="44">
        <f>parseTime(AY1163)-(AZ1164=INT(RIGHT($F1163, 1)))</f>
        <v>0</v>
      </c>
      <c r="BB1163" s="45">
        <f t="shared" si="27329"/>
        <v>0</v>
      </c>
      <c r="BC1163" s="36"/>
      <c r="BD1163" s="37"/>
      <c r="BE1163" s="44">
        <f>parseTime(BC1163)-(BD1164=INT(RIGHT($F1163, 1)))</f>
        <v>0</v>
      </c>
      <c r="BF1163" s="45">
        <f t="shared" si="27330"/>
        <v>0</v>
      </c>
      <c r="BG1163" s="36"/>
      <c r="BH1163" s="37"/>
      <c r="BI1163" s="44">
        <f>parseTime(BG1163)-(BH1164=INT(RIGHT($F1163, 1)))</f>
        <v>0</v>
      </c>
      <c r="BJ1163" s="45">
        <f t="shared" si="27331"/>
        <v>0</v>
      </c>
      <c r="BK1163" s="36"/>
      <c r="BL1163" s="37"/>
      <c r="BM1163" s="44">
        <f>parseTime(BK1163)-(BL1164=INT(RIGHT($F1163, 1)))</f>
        <v>0</v>
      </c>
      <c r="BN1163" s="45">
        <f t="shared" si="27332"/>
        <v>0</v>
      </c>
      <c r="BO1163" s="36"/>
      <c r="BP1163" s="37"/>
      <c r="BQ1163" s="44">
        <f t="shared" ref="BQ1163" si="27398">parseTime(BO1163)-(BP1164=INT(RIGHT($F1163, 1)))</f>
        <v>0</v>
      </c>
      <c r="BR1163" s="45">
        <f t="shared" si="27334"/>
        <v>0</v>
      </c>
      <c r="BS1163" s="36"/>
      <c r="BT1163" s="37"/>
      <c r="BU1163" s="44">
        <f t="shared" ref="BU1163" si="27399">parseTime(BS1163)-(BT1164=INT(RIGHT($F1163, 1)))</f>
        <v>0</v>
      </c>
      <c r="BV1163" s="45">
        <f t="shared" si="27336"/>
        <v>0</v>
      </c>
      <c r="BW1163" s="36"/>
      <c r="BX1163" s="37"/>
      <c r="BY1163" s="44">
        <f t="shared" ref="BY1163" si="27400">parseTime(BW1163)-(BX1164=INT(RIGHT($F1163, 1)))</f>
        <v>0</v>
      </c>
      <c r="BZ1163" s="45">
        <f t="shared" si="27338"/>
        <v>0</v>
      </c>
      <c r="CA1163" s="36"/>
      <c r="CB1163" s="37"/>
      <c r="CC1163" s="44">
        <f t="shared" ref="CC1163" si="27401">parseTime(CA1163)-(CB1164=INT(RIGHT($F1163, 1)))</f>
        <v>0</v>
      </c>
      <c r="CD1163" s="45">
        <f t="shared" si="27340"/>
        <v>0</v>
      </c>
      <c r="CE1163" s="36"/>
      <c r="CF1163" s="37"/>
      <c r="CG1163" s="44">
        <f t="shared" ref="CG1163" si="27402">parseTime(CE1163)-(CF1164=INT(RIGHT($F1163, 1)))</f>
        <v>0</v>
      </c>
      <c r="CH1163" s="45">
        <f t="shared" si="27342"/>
        <v>0</v>
      </c>
    </row>
    <row r="1164" spans="1:86" x14ac:dyDescent="0.25">
      <c r="A1164" s="56"/>
      <c r="B1164" s="57"/>
      <c r="C1164" s="14">
        <f t="shared" si="27358"/>
        <v>0</v>
      </c>
      <c r="D1164" s="14"/>
      <c r="E1164" s="20">
        <f t="shared" ref="E1164" si="27403">((7.5/2)-0.5+E1163)*8</f>
        <v>63.2</v>
      </c>
      <c r="F1164" s="51"/>
      <c r="G1164" s="46" t="s">
        <v>134</v>
      </c>
      <c r="H1164" s="38">
        <f t="shared" ref="H1164" si="27404">lunchAdjust(G1159:H1163)</f>
        <v>1</v>
      </c>
      <c r="I1164" s="48" t="s">
        <v>0</v>
      </c>
      <c r="J1164" s="39">
        <f t="shared" ref="J1164" si="27405">SUMPRODUCT(I1159:I1163*J1159:J1163)</f>
        <v>8</v>
      </c>
      <c r="K1164" s="46" t="s">
        <v>134</v>
      </c>
      <c r="L1164" s="38">
        <f t="shared" ref="L1164" si="27406">lunchAdjust(K1159:L1163)</f>
        <v>0</v>
      </c>
      <c r="M1164" s="48" t="s">
        <v>0</v>
      </c>
      <c r="N1164" s="39">
        <f t="shared" ref="N1164" si="27407">SUMPRODUCT(M1159:M1163*N1159:N1163)</f>
        <v>0</v>
      </c>
      <c r="O1164" s="46" t="s">
        <v>134</v>
      </c>
      <c r="P1164" s="38">
        <f t="shared" ref="P1164" si="27408">lunchAdjust(O1159:P1163)</f>
        <v>1</v>
      </c>
      <c r="Q1164" s="48" t="s">
        <v>0</v>
      </c>
      <c r="R1164" s="39">
        <f t="shared" ref="R1164" si="27409">SUMPRODUCT(Q1159:Q1163*R1159:R1163)</f>
        <v>8</v>
      </c>
      <c r="S1164" s="46" t="s">
        <v>134</v>
      </c>
      <c r="T1164" s="38">
        <f t="shared" ref="T1164" si="27410">lunchAdjust(S1159:T1163)</f>
        <v>1</v>
      </c>
      <c r="U1164" s="48" t="s">
        <v>0</v>
      </c>
      <c r="V1164" s="39">
        <f t="shared" ref="V1164" si="27411">SUMPRODUCT(U1159:U1163*V1159:V1163)</f>
        <v>8</v>
      </c>
      <c r="W1164" s="46" t="s">
        <v>134</v>
      </c>
      <c r="X1164" s="38">
        <f t="shared" ref="X1164" si="27412">lunchAdjust(W1159:X1163)</f>
        <v>1</v>
      </c>
      <c r="Y1164" s="48" t="s">
        <v>0</v>
      </c>
      <c r="Z1164" s="39">
        <f t="shared" ref="Z1164" si="27413">SUMPRODUCT(Y1159:Y1163*Z1159:Z1163)</f>
        <v>8</v>
      </c>
      <c r="AA1164" s="46" t="s">
        <v>134</v>
      </c>
      <c r="AB1164" s="38">
        <f t="shared" ref="AB1164" si="27414">lunchAdjust(AA1159:AB1163)</f>
        <v>1</v>
      </c>
      <c r="AC1164" s="48" t="s">
        <v>0</v>
      </c>
      <c r="AD1164" s="39">
        <f t="shared" ref="AD1164" si="27415">SUMPRODUCT(AC1159:AC1163*AD1159:AD1163)</f>
        <v>8</v>
      </c>
      <c r="AE1164" s="46" t="s">
        <v>134</v>
      </c>
      <c r="AF1164" s="38">
        <f t="shared" ref="AF1164" si="27416">lunchAdjust(AE1159:AF1163)</f>
        <v>1</v>
      </c>
      <c r="AG1164" s="48" t="s">
        <v>0</v>
      </c>
      <c r="AH1164" s="39">
        <f t="shared" ref="AH1164" si="27417">SUMPRODUCT(AG1159:AG1163*AH1159:AH1163)</f>
        <v>8</v>
      </c>
      <c r="AI1164" s="46" t="s">
        <v>134</v>
      </c>
      <c r="AJ1164" s="38">
        <f t="shared" ref="AJ1164" si="27418">lunchAdjust(AI1159:AJ1163)</f>
        <v>1</v>
      </c>
      <c r="AK1164" s="48" t="s">
        <v>0</v>
      </c>
      <c r="AL1164" s="39">
        <f t="shared" ref="AL1164" si="27419">SUMPRODUCT(AK1159:AK1163*AL1159:AL1163)</f>
        <v>8</v>
      </c>
      <c r="AM1164" s="46" t="s">
        <v>134</v>
      </c>
      <c r="AN1164" s="38">
        <f t="shared" ref="AN1164" si="27420">lunchAdjust(AM1159:AN1163)</f>
        <v>0</v>
      </c>
      <c r="AO1164" s="48" t="s">
        <v>0</v>
      </c>
      <c r="AP1164" s="39">
        <f t="shared" ref="AP1164" si="27421">SUMPRODUCT(AO1159:AO1163*AP1159:AP1163)</f>
        <v>0</v>
      </c>
      <c r="AQ1164" s="46" t="s">
        <v>134</v>
      </c>
      <c r="AR1164" s="38">
        <f t="shared" ref="AR1164" si="27422">lunchAdjust(AQ1159:AR1163)</f>
        <v>0</v>
      </c>
      <c r="AS1164" s="48" t="s">
        <v>0</v>
      </c>
      <c r="AT1164" s="39">
        <f t="shared" ref="AT1164" si="27423">SUMPRODUCT(AS1159:AS1163*AT1159:AT1163)</f>
        <v>0</v>
      </c>
      <c r="AU1164" s="46" t="s">
        <v>134</v>
      </c>
      <c r="AV1164" s="38">
        <f t="shared" ref="AV1164" si="27424">lunchAdjust(AU1159:AV1163)</f>
        <v>0</v>
      </c>
      <c r="AW1164" s="48" t="s">
        <v>0</v>
      </c>
      <c r="AX1164" s="39">
        <f t="shared" ref="AX1164" si="27425">SUMPRODUCT(AW1159:AW1163*AX1159:AX1163)</f>
        <v>0</v>
      </c>
      <c r="AY1164" s="46" t="s">
        <v>134</v>
      </c>
      <c r="AZ1164" s="38">
        <f t="shared" ref="AZ1164" si="27426">lunchAdjust(AY1159:AZ1163)</f>
        <v>0</v>
      </c>
      <c r="BA1164" s="48" t="s">
        <v>0</v>
      </c>
      <c r="BB1164" s="39">
        <f t="shared" ref="BB1164" si="27427">SUMPRODUCT(BA1159:BA1163*BB1159:BB1163)</f>
        <v>0</v>
      </c>
      <c r="BC1164" s="46" t="s">
        <v>134</v>
      </c>
      <c r="BD1164" s="38">
        <f t="shared" ref="BD1164" si="27428">lunchAdjust(BC1159:BD1163)</f>
        <v>0</v>
      </c>
      <c r="BE1164" s="48" t="s">
        <v>0</v>
      </c>
      <c r="BF1164" s="39">
        <f t="shared" ref="BF1164" si="27429">SUMPRODUCT(BE1159:BE1163*BF1159:BF1163)</f>
        <v>0</v>
      </c>
      <c r="BG1164" s="46" t="s">
        <v>134</v>
      </c>
      <c r="BH1164" s="38">
        <f t="shared" ref="BH1164" si="27430">lunchAdjust(BG1159:BH1163)</f>
        <v>0</v>
      </c>
      <c r="BI1164" s="48" t="s">
        <v>0</v>
      </c>
      <c r="BJ1164" s="39">
        <f t="shared" ref="BJ1164" si="27431">SUMPRODUCT(BI1159:BI1163*BJ1159:BJ1163)</f>
        <v>0</v>
      </c>
      <c r="BK1164" s="46" t="s">
        <v>134</v>
      </c>
      <c r="BL1164" s="38">
        <f t="shared" ref="BL1164" si="27432">lunchAdjust(BK1159:BL1163)</f>
        <v>0</v>
      </c>
      <c r="BM1164" s="48" t="s">
        <v>0</v>
      </c>
      <c r="BN1164" s="39">
        <f t="shared" ref="BN1164" si="27433">SUMPRODUCT(BM1159:BM1163*BN1159:BN1163)</f>
        <v>0</v>
      </c>
      <c r="BO1164" s="46" t="s">
        <v>134</v>
      </c>
      <c r="BP1164" s="38">
        <f t="shared" ref="BP1164" si="27434">lunchAdjust(BO1159:BP1163)</f>
        <v>0</v>
      </c>
      <c r="BQ1164" s="48" t="s">
        <v>0</v>
      </c>
      <c r="BR1164" s="39">
        <f t="shared" ref="BR1164" si="27435">SUMPRODUCT(BQ1159:BQ1163*BR1159:BR1163)</f>
        <v>0</v>
      </c>
      <c r="BS1164" s="46" t="s">
        <v>134</v>
      </c>
      <c r="BT1164" s="38">
        <f t="shared" ref="BT1164" si="27436">lunchAdjust(BS1159:BT1163)</f>
        <v>0</v>
      </c>
      <c r="BU1164" s="48" t="s">
        <v>0</v>
      </c>
      <c r="BV1164" s="39">
        <f t="shared" ref="BV1164" si="27437">SUMPRODUCT(BU1159:BU1163*BV1159:BV1163)</f>
        <v>0</v>
      </c>
      <c r="BW1164" s="46" t="s">
        <v>134</v>
      </c>
      <c r="BX1164" s="38">
        <f t="shared" ref="BX1164" si="27438">lunchAdjust(BW1159:BX1163)</f>
        <v>0</v>
      </c>
      <c r="BY1164" s="48" t="s">
        <v>0</v>
      </c>
      <c r="BZ1164" s="39">
        <f t="shared" ref="BZ1164" si="27439">SUMPRODUCT(BY1159:BY1163*BZ1159:BZ1163)</f>
        <v>0</v>
      </c>
      <c r="CA1164" s="46" t="s">
        <v>134</v>
      </c>
      <c r="CB1164" s="38">
        <f t="shared" ref="CB1164" si="27440">lunchAdjust(CA1159:CB1163)</f>
        <v>0</v>
      </c>
      <c r="CC1164" s="48" t="s">
        <v>0</v>
      </c>
      <c r="CD1164" s="39">
        <f t="shared" ref="CD1164" si="27441">SUMPRODUCT(CC1159:CC1163*CD1159:CD1163)</f>
        <v>0</v>
      </c>
      <c r="CE1164" s="46" t="s">
        <v>134</v>
      </c>
      <c r="CF1164" s="38">
        <f t="shared" ref="CF1164" si="27442">lunchAdjust(CE1159:CF1163)</f>
        <v>0</v>
      </c>
      <c r="CG1164" s="48" t="s">
        <v>0</v>
      </c>
      <c r="CH1164" s="39">
        <f t="shared" ref="CH1164" si="27443">SUMPRODUCT(CG1159:CG1163*CH1159:CH1163)</f>
        <v>0</v>
      </c>
    </row>
    <row r="1165" spans="1:86" ht="15.75" thickBot="1" x14ac:dyDescent="0.3">
      <c r="A1165" s="58" t="s">
        <v>121</v>
      </c>
      <c r="B1165" s="59">
        <f t="shared" ref="B1165" ca="1" si="27444">roleHours(G1159:CH1165, "OUT")</f>
        <v>0</v>
      </c>
      <c r="C1165" s="54" t="s">
        <v>137</v>
      </c>
      <c r="D1165" s="22">
        <f t="shared" ref="D1165" ca="1" si="27445">roleHours(G1159:CH1165, "PTO")</f>
        <v>0</v>
      </c>
      <c r="E1165" s="23">
        <f t="shared" ref="E1165" ca="1" si="27446">E1164-B1160</f>
        <v>7.2000000000000028</v>
      </c>
      <c r="F1165" s="52"/>
      <c r="G1165" s="47" t="s">
        <v>39</v>
      </c>
      <c r="H1165" s="40">
        <f t="shared" si="25894"/>
        <v>0</v>
      </c>
      <c r="I1165" s="49" t="s">
        <v>135</v>
      </c>
      <c r="J1165" s="41">
        <f t="shared" ref="J1165" si="27447">J1164*G$4</f>
        <v>0</v>
      </c>
      <c r="K1165" s="47" t="s">
        <v>39</v>
      </c>
      <c r="L1165" s="40">
        <f t="shared" ref="L1165" si="27448">SUMPRODUCT(M1159:M1163*(L1159:L1163="PTO"))+SUMPRODUCT(M1159:M1163*(L1159:L1163="HOL"))</f>
        <v>0</v>
      </c>
      <c r="M1165" s="49" t="s">
        <v>135</v>
      </c>
      <c r="N1165" s="41">
        <f t="shared" ref="N1165" si="27449">N1164*K$4</f>
        <v>0</v>
      </c>
      <c r="O1165" s="47" t="s">
        <v>39</v>
      </c>
      <c r="P1165" s="40">
        <f t="shared" ref="P1165" si="27450">SUMPRODUCT(Q1159:Q1163*(P1159:P1163="PTO"))+SUMPRODUCT(Q1159:Q1163*(P1159:P1163="HOL"))</f>
        <v>0</v>
      </c>
      <c r="Q1165" s="49" t="s">
        <v>135</v>
      </c>
      <c r="R1165" s="41">
        <f t="shared" ref="R1165" si="27451">R1164*O$4</f>
        <v>8</v>
      </c>
      <c r="S1165" s="47" t="s">
        <v>39</v>
      </c>
      <c r="T1165" s="40">
        <f t="shared" ref="T1165" si="27452">SUMPRODUCT(U1159:U1163*(T1159:T1163="PTO"))+SUMPRODUCT(U1159:U1163*(T1159:T1163="HOL"))</f>
        <v>0</v>
      </c>
      <c r="U1165" s="49" t="s">
        <v>135</v>
      </c>
      <c r="V1165" s="41">
        <f t="shared" ref="V1165" si="27453">V1164*S$4</f>
        <v>0</v>
      </c>
      <c r="W1165" s="47" t="s">
        <v>39</v>
      </c>
      <c r="X1165" s="40">
        <f t="shared" ref="X1165" si="27454">SUMPRODUCT(Y1159:Y1163*(X1159:X1163="PTO"))+SUMPRODUCT(Y1159:Y1163*(X1159:X1163="HOL"))</f>
        <v>0</v>
      </c>
      <c r="Y1165" s="49" t="s">
        <v>135</v>
      </c>
      <c r="Z1165" s="41">
        <f t="shared" ref="Z1165" si="27455">Z1164*W$4</f>
        <v>8</v>
      </c>
      <c r="AA1165" s="47" t="s">
        <v>39</v>
      </c>
      <c r="AB1165" s="40">
        <f t="shared" ref="AB1165" si="27456">SUMPRODUCT(AC1159:AC1163*(AB1159:AB1163="PTO"))+SUMPRODUCT(AC1159:AC1163*(AB1159:AB1163="HOL"))</f>
        <v>0</v>
      </c>
      <c r="AC1165" s="49" t="s">
        <v>135</v>
      </c>
      <c r="AD1165" s="41">
        <f t="shared" ref="AD1165" si="27457">AD1164*AA$4</f>
        <v>8</v>
      </c>
      <c r="AE1165" s="47" t="s">
        <v>39</v>
      </c>
      <c r="AF1165" s="40">
        <f t="shared" ref="AF1165" si="27458">SUMPRODUCT(AG1159:AG1163*(AF1159:AF1163="PTO"))+SUMPRODUCT(AG1159:AG1163*(AF1159:AF1163="HOL"))</f>
        <v>0</v>
      </c>
      <c r="AG1165" s="49" t="s">
        <v>135</v>
      </c>
      <c r="AH1165" s="41">
        <f t="shared" ref="AH1165" si="27459">AH1164*AE$4</f>
        <v>8</v>
      </c>
      <c r="AI1165" s="47" t="s">
        <v>39</v>
      </c>
      <c r="AJ1165" s="40">
        <f t="shared" ref="AJ1165" si="27460">SUMPRODUCT(AK1159:AK1163*(AJ1159:AJ1163="PTO"))+SUMPRODUCT(AK1159:AK1163*(AJ1159:AJ1163="HOL"))</f>
        <v>0</v>
      </c>
      <c r="AK1165" s="49" t="s">
        <v>135</v>
      </c>
      <c r="AL1165" s="41">
        <f>AL1164*AI$4</f>
        <v>8</v>
      </c>
      <c r="AM1165" s="47" t="s">
        <v>39</v>
      </c>
      <c r="AN1165" s="40">
        <f t="shared" ref="AN1165" si="27461">SUMPRODUCT(AO1159:AO1163*(AN1159:AN1163="PTO"))+SUMPRODUCT(AO1159:AO1163*(AN1159:AN1163="HOL"))</f>
        <v>0</v>
      </c>
      <c r="AO1165" s="49" t="s">
        <v>135</v>
      </c>
      <c r="AP1165" s="41">
        <f t="shared" ref="AP1165" si="27462">AP1164*AM$4</f>
        <v>0</v>
      </c>
      <c r="AQ1165" s="47" t="s">
        <v>39</v>
      </c>
      <c r="AR1165" s="40">
        <f t="shared" ref="AR1165" si="27463">SUMPRODUCT(AS1159:AS1163*(AR1159:AR1163="PTO"))+SUMPRODUCT(AS1159:AS1163*(AR1159:AR1163="HOL"))</f>
        <v>0</v>
      </c>
      <c r="AS1165" s="49" t="s">
        <v>135</v>
      </c>
      <c r="AT1165" s="41">
        <f t="shared" ref="AT1165" si="27464">AT1164*AQ$4</f>
        <v>0</v>
      </c>
      <c r="AU1165" s="47" t="s">
        <v>39</v>
      </c>
      <c r="AV1165" s="40">
        <f t="shared" ref="AV1165" si="27465">SUMPRODUCT(AW1159:AW1163*(AV1159:AV1163="PTO"))+SUMPRODUCT(AW1159:AW1163*(AV1159:AV1163="HOL"))</f>
        <v>0</v>
      </c>
      <c r="AW1165" s="49" t="s">
        <v>135</v>
      </c>
      <c r="AX1165" s="41">
        <f>AX1164*AU$4</f>
        <v>0</v>
      </c>
      <c r="AY1165" s="47" t="s">
        <v>39</v>
      </c>
      <c r="AZ1165" s="40">
        <f t="shared" ref="AZ1165" si="27466">SUMPRODUCT(BA1159:BA1163*(AZ1159:AZ1163="PTO"))+SUMPRODUCT(BA1159:BA1163*(AZ1159:AZ1163="HOL"))</f>
        <v>0</v>
      </c>
      <c r="BA1165" s="49" t="s">
        <v>135</v>
      </c>
      <c r="BB1165" s="41">
        <f>BB1164*AY$4</f>
        <v>0</v>
      </c>
      <c r="BC1165" s="47" t="s">
        <v>39</v>
      </c>
      <c r="BD1165" s="40">
        <f t="shared" ref="BD1165" si="27467">SUMPRODUCT(BE1159:BE1163*(BD1159:BD1163="PTO"))+SUMPRODUCT(BE1159:BE1163*(BD1159:BD1163="HOL"))</f>
        <v>0</v>
      </c>
      <c r="BE1165" s="49" t="s">
        <v>135</v>
      </c>
      <c r="BF1165" s="41">
        <f>BF1164*BC$4</f>
        <v>0</v>
      </c>
      <c r="BG1165" s="47" t="s">
        <v>39</v>
      </c>
      <c r="BH1165" s="40">
        <f t="shared" ref="BH1165" si="27468">SUMPRODUCT(BI1159:BI1163*(BH1159:BH1163="PTO"))+SUMPRODUCT(BI1159:BI1163*(BH1159:BH1163="HOL"))</f>
        <v>0</v>
      </c>
      <c r="BI1165" s="49" t="s">
        <v>135</v>
      </c>
      <c r="BJ1165" s="41">
        <f>BJ1164*BG$4</f>
        <v>0</v>
      </c>
      <c r="BK1165" s="47" t="s">
        <v>39</v>
      </c>
      <c r="BL1165" s="40">
        <f t="shared" ref="BL1165" si="27469">SUMPRODUCT(BM1159:BM1163*(BL1159:BL1163="PTO"))+SUMPRODUCT(BM1159:BM1163*(BL1159:BL1163="HOL"))</f>
        <v>0</v>
      </c>
      <c r="BM1165" s="49" t="s">
        <v>135</v>
      </c>
      <c r="BN1165" s="41">
        <f>BN1164*BK$4</f>
        <v>0</v>
      </c>
      <c r="BO1165" s="47" t="s">
        <v>39</v>
      </c>
      <c r="BP1165" s="40">
        <f t="shared" ref="BP1165" si="27470">SUMPRODUCT(BQ1159:BQ1163*(BP1159:BP1163="PTO"))+SUMPRODUCT(BQ1159:BQ1163*(BP1159:BP1163="HOL"))</f>
        <v>0</v>
      </c>
      <c r="BQ1165" s="49" t="s">
        <v>135</v>
      </c>
      <c r="BR1165" s="41">
        <f t="shared" ref="BR1165" si="27471">BR1164*BO$4</f>
        <v>0</v>
      </c>
      <c r="BS1165" s="47" t="s">
        <v>39</v>
      </c>
      <c r="BT1165" s="40">
        <f t="shared" ref="BT1165" si="27472">SUMPRODUCT(BU1159:BU1163*(BT1159:BT1163="PTO"))+SUMPRODUCT(BU1159:BU1163*(BT1159:BT1163="HOL"))</f>
        <v>0</v>
      </c>
      <c r="BU1165" s="49" t="s">
        <v>135</v>
      </c>
      <c r="BV1165" s="41">
        <f t="shared" ref="BV1165" si="27473">BV1164*BS$4</f>
        <v>0</v>
      </c>
      <c r="BW1165" s="47" t="s">
        <v>39</v>
      </c>
      <c r="BX1165" s="40">
        <f t="shared" ref="BX1165" si="27474">SUMPRODUCT(BY1159:BY1163*(BX1159:BX1163="PTO"))+SUMPRODUCT(BY1159:BY1163*(BX1159:BX1163="HOL"))</f>
        <v>0</v>
      </c>
      <c r="BY1165" s="49" t="s">
        <v>135</v>
      </c>
      <c r="BZ1165" s="41">
        <f t="shared" ref="BZ1165" si="27475">BZ1164*BW$4</f>
        <v>0</v>
      </c>
      <c r="CA1165" s="47" t="s">
        <v>39</v>
      </c>
      <c r="CB1165" s="40">
        <f t="shared" ref="CB1165" si="27476">SUMPRODUCT(CC1159:CC1163*(CB1159:CB1163="PTO"))+SUMPRODUCT(CC1159:CC1163*(CB1159:CB1163="HOL"))</f>
        <v>0</v>
      </c>
      <c r="CC1165" s="49" t="s">
        <v>135</v>
      </c>
      <c r="CD1165" s="41">
        <f t="shared" ref="CD1165" si="27477">CD1164*CA$4</f>
        <v>0</v>
      </c>
      <c r="CE1165" s="47" t="s">
        <v>39</v>
      </c>
      <c r="CF1165" s="40">
        <f t="shared" ref="CF1165" si="27478">SUMPRODUCT(CG1159:CG1163*(CF1159:CF1163="PTO"))+SUMPRODUCT(CG1159:CG1163*(CF1159:CF1163="HOL"))</f>
        <v>0</v>
      </c>
      <c r="CG1165" s="49" t="s">
        <v>135</v>
      </c>
      <c r="CH1165" s="41">
        <f t="shared" ref="CH1165" si="27479">CH1164*CE$4</f>
        <v>0</v>
      </c>
    </row>
    <row r="1166" spans="1:86" x14ac:dyDescent="0.25">
      <c r="A1166" s="70" t="s">
        <v>133</v>
      </c>
      <c r="B1166" s="71">
        <f t="shared" ref="B1166" ca="1" si="27480">D1166-B1167</f>
        <v>13.146006955836995</v>
      </c>
      <c r="C1166" s="72" t="s">
        <v>122</v>
      </c>
      <c r="D1166" s="71">
        <f>IFERROR(INDEX(Holidays[FTE], MATCH(Entry!E1166, Holidays[Date], 0)), 1)*8*INDEX(FTEguide[[1]:[12]], MATCH(Entry!E1167, FTEguide[Weekday], 0), IF(Entry!E1169&gt;0, Entry!E1169, MONTH(Entry!E1166)))</f>
        <v>61.146006955836995</v>
      </c>
      <c r="E1166" s="60">
        <f t="shared" si="27136"/>
        <v>43994</v>
      </c>
      <c r="F1166" s="50" t="s">
        <v>128</v>
      </c>
      <c r="G1166" s="34" t="s">
        <v>136</v>
      </c>
      <c r="H1166" s="35" t="s">
        <v>23</v>
      </c>
      <c r="I1166" s="42">
        <f t="shared" ref="I1166" si="27481">parseTime(G1166)-(H1171=INT(RIGHT($F1166, 1)))</f>
        <v>8</v>
      </c>
      <c r="J1166" s="43">
        <f t="shared" ref="J1166:J1170" si="27482">isClocked(H1166)</f>
        <v>1</v>
      </c>
      <c r="K1166" s="34"/>
      <c r="L1166" s="35"/>
      <c r="M1166" s="42">
        <f t="shared" ref="M1166" si="27483">parseTime(K1166)-(L1171=INT(RIGHT($F1166, 1)))</f>
        <v>0</v>
      </c>
      <c r="N1166" s="43">
        <f t="shared" ref="N1166:N1170" si="27484">isClocked(L1166)</f>
        <v>0</v>
      </c>
      <c r="O1166" s="34"/>
      <c r="P1166" s="35"/>
      <c r="Q1166" s="42">
        <f t="shared" ref="Q1166" si="27485">parseTime(O1166)-(P1171=INT(RIGHT($F1166, 1)))</f>
        <v>0</v>
      </c>
      <c r="R1166" s="43">
        <f t="shared" ref="R1166:R1170" si="27486">isClocked(P1166)</f>
        <v>0</v>
      </c>
      <c r="S1166" s="34" t="s">
        <v>227</v>
      </c>
      <c r="T1166" s="35" t="s">
        <v>23</v>
      </c>
      <c r="U1166" s="42">
        <f t="shared" ref="U1166" si="27487">parseTime(S1166)-(T1171=INT(RIGHT($F1166, 1)))</f>
        <v>8</v>
      </c>
      <c r="V1166" s="43">
        <f t="shared" ref="V1166:V1170" si="27488">isClocked(T1166)</f>
        <v>1</v>
      </c>
      <c r="W1166" s="34" t="s">
        <v>136</v>
      </c>
      <c r="X1166" s="35" t="s">
        <v>23</v>
      </c>
      <c r="Y1166" s="42">
        <f t="shared" ref="Y1166" si="27489">parseTime(W1166)-(X1171=INT(RIGHT($F1166, 1)))</f>
        <v>8</v>
      </c>
      <c r="Z1166" s="43">
        <f t="shared" ref="Z1166:Z1170" si="27490">isClocked(X1166)</f>
        <v>1</v>
      </c>
      <c r="AA1166" s="34" t="s">
        <v>136</v>
      </c>
      <c r="AB1166" s="35" t="s">
        <v>23</v>
      </c>
      <c r="AC1166" s="42">
        <f t="shared" ref="AC1166" si="27491">parseTime(AA1166)-(AB1171=INT(RIGHT($F1166, 1)))</f>
        <v>8</v>
      </c>
      <c r="AD1166" s="43">
        <f t="shared" ref="AD1166:AD1170" si="27492">isClocked(AB1166)</f>
        <v>1</v>
      </c>
      <c r="AE1166" s="34" t="s">
        <v>136</v>
      </c>
      <c r="AF1166" s="35" t="s">
        <v>25</v>
      </c>
      <c r="AG1166" s="42">
        <f t="shared" ref="AG1166" si="27493">parseTime(AE1166)-(AF1171=INT(RIGHT($F1166, 1)))</f>
        <v>8</v>
      </c>
      <c r="AH1166" s="43">
        <f t="shared" ref="AH1166:AH1170" si="27494">isClocked(AF1166)</f>
        <v>1</v>
      </c>
      <c r="AI1166" s="34" t="s">
        <v>136</v>
      </c>
      <c r="AJ1166" s="35" t="s">
        <v>23</v>
      </c>
      <c r="AK1166" s="42">
        <f>parseTime(AI1166)-(AJ1171=INT(RIGHT($F1166, 1)))</f>
        <v>8</v>
      </c>
      <c r="AL1166" s="43">
        <f t="shared" ref="AL1166:AL1170" si="27495">isClocked(AJ1166)</f>
        <v>1</v>
      </c>
      <c r="AM1166" s="34"/>
      <c r="AN1166" s="35"/>
      <c r="AO1166" s="42">
        <f t="shared" ref="AO1166" si="27496">parseTime(AM1166)-(AN1171=INT(RIGHT($F1166, 1)))</f>
        <v>0</v>
      </c>
      <c r="AP1166" s="43">
        <f t="shared" ref="AP1166:AP1170" si="27497">isClocked(AN1166)</f>
        <v>0</v>
      </c>
      <c r="AQ1166" s="34"/>
      <c r="AR1166" s="35"/>
      <c r="AS1166" s="42">
        <f t="shared" ref="AS1166" si="27498">parseTime(AQ1166)-(AR1171=INT(RIGHT($F1166, 1)))</f>
        <v>0</v>
      </c>
      <c r="AT1166" s="43">
        <f t="shared" ref="AT1166:AT1170" si="27499">isClocked(AR1166)</f>
        <v>0</v>
      </c>
      <c r="AU1166" s="34"/>
      <c r="AV1166" s="35"/>
      <c r="AW1166" s="42">
        <f>parseTime(AU1166)-(AV1171=INT(RIGHT($F1166, 1)))</f>
        <v>0</v>
      </c>
      <c r="AX1166" s="43">
        <f t="shared" ref="AX1166:AX1170" si="27500">isClocked(AV1166)</f>
        <v>0</v>
      </c>
      <c r="AY1166" s="34"/>
      <c r="AZ1166" s="35"/>
      <c r="BA1166" s="42">
        <f>parseTime(AY1166)-(AZ1171=INT(RIGHT($F1166, 1)))</f>
        <v>0</v>
      </c>
      <c r="BB1166" s="43">
        <f t="shared" ref="BB1166:BB1170" si="27501">isClocked(AZ1166)</f>
        <v>0</v>
      </c>
      <c r="BC1166" s="34"/>
      <c r="BD1166" s="35"/>
      <c r="BE1166" s="42">
        <f>parseTime(BC1166)-(BD1171=INT(RIGHT($F1166, 1)))</f>
        <v>0</v>
      </c>
      <c r="BF1166" s="43">
        <f t="shared" ref="BF1166:BF1170" si="27502">isClocked(BD1166)</f>
        <v>0</v>
      </c>
      <c r="BG1166" s="34"/>
      <c r="BH1166" s="35"/>
      <c r="BI1166" s="42">
        <f>parseTime(BG1166)-(BH1171=INT(RIGHT($F1166, 1)))</f>
        <v>0</v>
      </c>
      <c r="BJ1166" s="43">
        <f t="shared" ref="BJ1166:BJ1170" si="27503">isClocked(BH1166)</f>
        <v>0</v>
      </c>
      <c r="BK1166" s="34"/>
      <c r="BL1166" s="35"/>
      <c r="BM1166" s="42">
        <f>parseTime(BK1166)-(BL1171=INT(RIGHT($F1166, 1)))</f>
        <v>0</v>
      </c>
      <c r="BN1166" s="43">
        <f t="shared" ref="BN1166:BN1170" si="27504">isClocked(BL1166)</f>
        <v>0</v>
      </c>
      <c r="BO1166" s="34"/>
      <c r="BP1166" s="35"/>
      <c r="BQ1166" s="42">
        <f t="shared" ref="BQ1166" si="27505">parseTime(BO1166)-(BP1171=INT(RIGHT($F1166, 1)))</f>
        <v>0</v>
      </c>
      <c r="BR1166" s="43">
        <f t="shared" ref="BR1166:BR1170" si="27506">isClocked(BP1166)</f>
        <v>0</v>
      </c>
      <c r="BS1166" s="34"/>
      <c r="BT1166" s="35"/>
      <c r="BU1166" s="42">
        <f t="shared" ref="BU1166" si="27507">parseTime(BS1166)-(BT1171=INT(RIGHT($F1166, 1)))</f>
        <v>0</v>
      </c>
      <c r="BV1166" s="43">
        <f t="shared" ref="BV1166:BV1170" si="27508">isClocked(BT1166)</f>
        <v>0</v>
      </c>
      <c r="BW1166" s="34"/>
      <c r="BX1166" s="35"/>
      <c r="BY1166" s="42">
        <f t="shared" ref="BY1166" si="27509">parseTime(BW1166)-(BX1171=INT(RIGHT($F1166, 1)))</f>
        <v>0</v>
      </c>
      <c r="BZ1166" s="43">
        <f t="shared" ref="BZ1166:BZ1170" si="27510">isClocked(BX1166)</f>
        <v>0</v>
      </c>
      <c r="CA1166" s="34"/>
      <c r="CB1166" s="35"/>
      <c r="CC1166" s="42">
        <f t="shared" ref="CC1166" si="27511">parseTime(CA1166)-(CB1171=INT(RIGHT($F1166, 1)))</f>
        <v>0</v>
      </c>
      <c r="CD1166" s="43">
        <f t="shared" ref="CD1166:CD1170" si="27512">isClocked(CB1166)</f>
        <v>0</v>
      </c>
      <c r="CE1166" s="34"/>
      <c r="CF1166" s="35"/>
      <c r="CG1166" s="42">
        <f t="shared" ref="CG1166" si="27513">parseTime(CE1166)-(CF1171=INT(RIGHT($F1166, 1)))</f>
        <v>0</v>
      </c>
      <c r="CH1166" s="43">
        <f t="shared" ref="CH1166:CH1170" si="27514">isClocked(CF1166)</f>
        <v>0</v>
      </c>
    </row>
    <row r="1167" spans="1:86" x14ac:dyDescent="0.25">
      <c r="A1167" s="56" t="s">
        <v>0</v>
      </c>
      <c r="B1167" s="57">
        <f t="shared" ca="1" si="26652"/>
        <v>48</v>
      </c>
      <c r="C1167" s="14" t="s">
        <v>252</v>
      </c>
      <c r="D1167" s="14">
        <f t="shared" si="26135"/>
        <v>53.7</v>
      </c>
      <c r="E1167" s="55" t="str">
        <f t="shared" si="26653"/>
        <v>Friday</v>
      </c>
      <c r="F1167" s="51" t="s">
        <v>129</v>
      </c>
      <c r="G1167" s="36"/>
      <c r="H1167" s="37"/>
      <c r="I1167" s="44">
        <f t="shared" ref="I1167" si="27515">parseTime(G1167)-(H1171=INT(RIGHT($F1167, 1)))</f>
        <v>0</v>
      </c>
      <c r="J1167" s="45">
        <f t="shared" si="27482"/>
        <v>0</v>
      </c>
      <c r="K1167" s="36"/>
      <c r="L1167" s="37"/>
      <c r="M1167" s="44">
        <f t="shared" ref="M1167" si="27516">parseTime(K1167)-(L1171=INT(RIGHT($F1167, 1)))</f>
        <v>0</v>
      </c>
      <c r="N1167" s="45">
        <f t="shared" si="27484"/>
        <v>0</v>
      </c>
      <c r="O1167" s="36"/>
      <c r="P1167" s="37"/>
      <c r="Q1167" s="44">
        <f t="shared" ref="Q1167" si="27517">parseTime(O1167)-(P1171=INT(RIGHT($F1167, 1)))</f>
        <v>0</v>
      </c>
      <c r="R1167" s="45">
        <f t="shared" si="27486"/>
        <v>0</v>
      </c>
      <c r="S1167" s="36"/>
      <c r="T1167" s="37"/>
      <c r="U1167" s="44">
        <f t="shared" ref="U1167" si="27518">parseTime(S1167)-(T1171=INT(RIGHT($F1167, 1)))</f>
        <v>0</v>
      </c>
      <c r="V1167" s="45">
        <f t="shared" si="27488"/>
        <v>0</v>
      </c>
      <c r="W1167" s="36"/>
      <c r="X1167" s="37"/>
      <c r="Y1167" s="44">
        <f t="shared" ref="Y1167" si="27519">parseTime(W1167)-(X1171=INT(RIGHT($F1167, 1)))</f>
        <v>0</v>
      </c>
      <c r="Z1167" s="45">
        <f t="shared" si="27490"/>
        <v>0</v>
      </c>
      <c r="AA1167" s="36"/>
      <c r="AB1167" s="37"/>
      <c r="AC1167" s="44">
        <f t="shared" ref="AC1167" si="27520">parseTime(AA1167)-(AB1171=INT(RIGHT($F1167, 1)))</f>
        <v>0</v>
      </c>
      <c r="AD1167" s="45">
        <f t="shared" si="27492"/>
        <v>0</v>
      </c>
      <c r="AE1167" s="36"/>
      <c r="AF1167" s="37"/>
      <c r="AG1167" s="44">
        <f t="shared" ref="AG1167" si="27521">parseTime(AE1167)-(AF1171=INT(RIGHT($F1167, 1)))</f>
        <v>0</v>
      </c>
      <c r="AH1167" s="45">
        <f t="shared" si="27494"/>
        <v>0</v>
      </c>
      <c r="AI1167" s="36"/>
      <c r="AJ1167" s="37"/>
      <c r="AK1167" s="44">
        <f>parseTime(AI1167)-(AJ1171=INT(RIGHT($F1167, 1)))</f>
        <v>0</v>
      </c>
      <c r="AL1167" s="45">
        <f t="shared" si="27495"/>
        <v>0</v>
      </c>
      <c r="AM1167" s="36"/>
      <c r="AN1167" s="37"/>
      <c r="AO1167" s="44">
        <f t="shared" ref="AO1167" si="27522">parseTime(AM1167)-(AN1171=INT(RIGHT($F1167, 1)))</f>
        <v>0</v>
      </c>
      <c r="AP1167" s="45">
        <f t="shared" si="27497"/>
        <v>0</v>
      </c>
      <c r="AQ1167" s="36"/>
      <c r="AR1167" s="37"/>
      <c r="AS1167" s="44">
        <f t="shared" ref="AS1167" si="27523">parseTime(AQ1167)-(AR1171=INT(RIGHT($F1167, 1)))</f>
        <v>0</v>
      </c>
      <c r="AT1167" s="45">
        <f t="shared" si="27499"/>
        <v>0</v>
      </c>
      <c r="AU1167" s="36"/>
      <c r="AV1167" s="37"/>
      <c r="AW1167" s="44">
        <f>parseTime(AU1167)-(AV1171=INT(RIGHT($F1167, 1)))</f>
        <v>0</v>
      </c>
      <c r="AX1167" s="45">
        <f t="shared" si="27500"/>
        <v>0</v>
      </c>
      <c r="AY1167" s="36"/>
      <c r="AZ1167" s="37"/>
      <c r="BA1167" s="44">
        <f>parseTime(AY1167)-(AZ1171=INT(RIGHT($F1167, 1)))</f>
        <v>0</v>
      </c>
      <c r="BB1167" s="45">
        <f t="shared" si="27501"/>
        <v>0</v>
      </c>
      <c r="BC1167" s="36"/>
      <c r="BD1167" s="37"/>
      <c r="BE1167" s="44">
        <f>parseTime(BC1167)-(BD1171=INT(RIGHT($F1167, 1)))</f>
        <v>0</v>
      </c>
      <c r="BF1167" s="45">
        <f t="shared" si="27502"/>
        <v>0</v>
      </c>
      <c r="BG1167" s="36"/>
      <c r="BH1167" s="37"/>
      <c r="BI1167" s="44">
        <f>parseTime(BG1167)-(BH1171=INT(RIGHT($F1167, 1)))</f>
        <v>0</v>
      </c>
      <c r="BJ1167" s="45">
        <f t="shared" si="27503"/>
        <v>0</v>
      </c>
      <c r="BK1167" s="36"/>
      <c r="BL1167" s="37"/>
      <c r="BM1167" s="44">
        <f>parseTime(BK1167)-(BL1171=INT(RIGHT($F1167, 1)))</f>
        <v>0</v>
      </c>
      <c r="BN1167" s="45">
        <f t="shared" si="27504"/>
        <v>0</v>
      </c>
      <c r="BO1167" s="36"/>
      <c r="BP1167" s="37"/>
      <c r="BQ1167" s="44">
        <f t="shared" ref="BQ1167" si="27524">parseTime(BO1167)-(BP1171=INT(RIGHT($F1167, 1)))</f>
        <v>0</v>
      </c>
      <c r="BR1167" s="45">
        <f t="shared" si="27506"/>
        <v>0</v>
      </c>
      <c r="BS1167" s="36"/>
      <c r="BT1167" s="37"/>
      <c r="BU1167" s="44">
        <f t="shared" ref="BU1167" si="27525">parseTime(BS1167)-(BT1171=INT(RIGHT($F1167, 1)))</f>
        <v>0</v>
      </c>
      <c r="BV1167" s="45">
        <f t="shared" si="27508"/>
        <v>0</v>
      </c>
      <c r="BW1167" s="36"/>
      <c r="BX1167" s="37"/>
      <c r="BY1167" s="44">
        <f t="shared" ref="BY1167" si="27526">parseTime(BW1167)-(BX1171=INT(RIGHT($F1167, 1)))</f>
        <v>0</v>
      </c>
      <c r="BZ1167" s="45">
        <f t="shared" si="27510"/>
        <v>0</v>
      </c>
      <c r="CA1167" s="36"/>
      <c r="CB1167" s="37"/>
      <c r="CC1167" s="44">
        <f t="shared" ref="CC1167" si="27527">parseTime(CA1167)-(CB1171=INT(RIGHT($F1167, 1)))</f>
        <v>0</v>
      </c>
      <c r="CD1167" s="45">
        <f t="shared" si="27512"/>
        <v>0</v>
      </c>
      <c r="CE1167" s="36"/>
      <c r="CF1167" s="37"/>
      <c r="CG1167" s="44">
        <f t="shared" ref="CG1167" si="27528">parseTime(CE1167)-(CF1171=INT(RIGHT($F1167, 1)))</f>
        <v>0</v>
      </c>
      <c r="CH1167" s="45">
        <f t="shared" si="27514"/>
        <v>0</v>
      </c>
    </row>
    <row r="1168" spans="1:86" x14ac:dyDescent="0.25">
      <c r="A1168" s="56" t="s">
        <v>117</v>
      </c>
      <c r="B1168" s="57">
        <f t="shared" ref="B1168" ca="1" si="27529">roleHours(G1166:CH1172, "MFD")</f>
        <v>40</v>
      </c>
      <c r="C1168" s="14">
        <f t="shared" ref="C1168:C1171" ca="1" si="27530">B1168/8</f>
        <v>5</v>
      </c>
      <c r="D1168" s="14">
        <f t="shared" ref="D1168" ca="1" si="27531">B1167-D1167</f>
        <v>-5.7000000000000028</v>
      </c>
      <c r="E1168" s="20" t="s">
        <v>127</v>
      </c>
      <c r="F1168" s="51" t="s">
        <v>130</v>
      </c>
      <c r="G1168" s="36"/>
      <c r="H1168" s="37"/>
      <c r="I1168" s="44">
        <f t="shared" ref="I1168" si="27532">parseTime(G1168)-(H1171=INT(RIGHT($F1168, 1)))</f>
        <v>0</v>
      </c>
      <c r="J1168" s="45">
        <f t="shared" si="27482"/>
        <v>0</v>
      </c>
      <c r="K1168" s="36"/>
      <c r="L1168" s="37"/>
      <c r="M1168" s="44">
        <f t="shared" ref="M1168" si="27533">parseTime(K1168)-(L1171=INT(RIGHT($F1168, 1)))</f>
        <v>0</v>
      </c>
      <c r="N1168" s="45">
        <f t="shared" si="27484"/>
        <v>0</v>
      </c>
      <c r="O1168" s="36"/>
      <c r="P1168" s="37"/>
      <c r="Q1168" s="44">
        <f t="shared" ref="Q1168" si="27534">parseTime(O1168)-(P1171=INT(RIGHT($F1168, 1)))</f>
        <v>0</v>
      </c>
      <c r="R1168" s="45">
        <f t="shared" si="27486"/>
        <v>0</v>
      </c>
      <c r="S1168" s="36"/>
      <c r="T1168" s="37"/>
      <c r="U1168" s="44">
        <f t="shared" ref="U1168" si="27535">parseTime(S1168)-(T1171=INT(RIGHT($F1168, 1)))</f>
        <v>0</v>
      </c>
      <c r="V1168" s="45">
        <f t="shared" si="27488"/>
        <v>0</v>
      </c>
      <c r="W1168" s="36"/>
      <c r="X1168" s="37"/>
      <c r="Y1168" s="44">
        <f t="shared" ref="Y1168" si="27536">parseTime(W1168)-(X1171=INT(RIGHT($F1168, 1)))</f>
        <v>0</v>
      </c>
      <c r="Z1168" s="45">
        <f t="shared" si="27490"/>
        <v>0</v>
      </c>
      <c r="AA1168" s="36"/>
      <c r="AB1168" s="37"/>
      <c r="AC1168" s="44">
        <f t="shared" ref="AC1168" si="27537">parseTime(AA1168)-(AB1171=INT(RIGHT($F1168, 1)))</f>
        <v>0</v>
      </c>
      <c r="AD1168" s="45">
        <f t="shared" si="27492"/>
        <v>0</v>
      </c>
      <c r="AE1168" s="36"/>
      <c r="AF1168" s="37"/>
      <c r="AG1168" s="44">
        <f t="shared" ref="AG1168" si="27538">parseTime(AE1168)-(AF1171=INT(RIGHT($F1168, 1)))</f>
        <v>0</v>
      </c>
      <c r="AH1168" s="45">
        <f t="shared" si="27494"/>
        <v>0</v>
      </c>
      <c r="AI1168" s="36"/>
      <c r="AJ1168" s="37"/>
      <c r="AK1168" s="44">
        <f>parseTime(AI1168)-(AJ1171=INT(RIGHT($F1168, 1)))</f>
        <v>0</v>
      </c>
      <c r="AL1168" s="45">
        <f t="shared" si="27495"/>
        <v>0</v>
      </c>
      <c r="AM1168" s="36"/>
      <c r="AN1168" s="37"/>
      <c r="AO1168" s="44">
        <f t="shared" ref="AO1168" si="27539">parseTime(AM1168)-(AN1171=INT(RIGHT($F1168, 1)))</f>
        <v>0</v>
      </c>
      <c r="AP1168" s="45">
        <f t="shared" si="27497"/>
        <v>0</v>
      </c>
      <c r="AQ1168" s="36"/>
      <c r="AR1168" s="37"/>
      <c r="AS1168" s="44">
        <f t="shared" ref="AS1168" si="27540">parseTime(AQ1168)-(AR1171=INT(RIGHT($F1168, 1)))</f>
        <v>0</v>
      </c>
      <c r="AT1168" s="45">
        <f t="shared" si="27499"/>
        <v>0</v>
      </c>
      <c r="AU1168" s="36"/>
      <c r="AV1168" s="37"/>
      <c r="AW1168" s="44">
        <f>parseTime(AU1168)-(AV1171=INT(RIGHT($F1168, 1)))</f>
        <v>0</v>
      </c>
      <c r="AX1168" s="45">
        <f t="shared" si="27500"/>
        <v>0</v>
      </c>
      <c r="AY1168" s="36"/>
      <c r="AZ1168" s="37"/>
      <c r="BA1168" s="44">
        <f>parseTime(AY1168)-(AZ1171=INT(RIGHT($F1168, 1)))</f>
        <v>0</v>
      </c>
      <c r="BB1168" s="45">
        <f t="shared" si="27501"/>
        <v>0</v>
      </c>
      <c r="BC1168" s="36"/>
      <c r="BD1168" s="37"/>
      <c r="BE1168" s="44">
        <f>parseTime(BC1168)-(BD1171=INT(RIGHT($F1168, 1)))</f>
        <v>0</v>
      </c>
      <c r="BF1168" s="45">
        <f t="shared" si="27502"/>
        <v>0</v>
      </c>
      <c r="BG1168" s="36"/>
      <c r="BH1168" s="37"/>
      <c r="BI1168" s="44">
        <f>parseTime(BG1168)-(BH1171=INT(RIGHT($F1168, 1)))</f>
        <v>0</v>
      </c>
      <c r="BJ1168" s="45">
        <f t="shared" si="27503"/>
        <v>0</v>
      </c>
      <c r="BK1168" s="36"/>
      <c r="BL1168" s="37"/>
      <c r="BM1168" s="44">
        <f>parseTime(BK1168)-(BL1171=INT(RIGHT($F1168, 1)))</f>
        <v>0</v>
      </c>
      <c r="BN1168" s="45">
        <f t="shared" si="27504"/>
        <v>0</v>
      </c>
      <c r="BO1168" s="36"/>
      <c r="BP1168" s="37"/>
      <c r="BQ1168" s="44">
        <f t="shared" ref="BQ1168" si="27541">parseTime(BO1168)-(BP1171=INT(RIGHT($F1168, 1)))</f>
        <v>0</v>
      </c>
      <c r="BR1168" s="45">
        <f t="shared" si="27506"/>
        <v>0</v>
      </c>
      <c r="BS1168" s="36"/>
      <c r="BT1168" s="37"/>
      <c r="BU1168" s="44">
        <f t="shared" ref="BU1168" si="27542">parseTime(BS1168)-(BT1171=INT(RIGHT($F1168, 1)))</f>
        <v>0</v>
      </c>
      <c r="BV1168" s="45">
        <f t="shared" si="27508"/>
        <v>0</v>
      </c>
      <c r="BW1168" s="36"/>
      <c r="BX1168" s="37"/>
      <c r="BY1168" s="44">
        <f t="shared" ref="BY1168" si="27543">parseTime(BW1168)-(BX1171=INT(RIGHT($F1168, 1)))</f>
        <v>0</v>
      </c>
      <c r="BZ1168" s="45">
        <f t="shared" si="27510"/>
        <v>0</v>
      </c>
      <c r="CA1168" s="36"/>
      <c r="CB1168" s="37"/>
      <c r="CC1168" s="44">
        <f t="shared" ref="CC1168" si="27544">parseTime(CA1168)-(CB1171=INT(RIGHT($F1168, 1)))</f>
        <v>0</v>
      </c>
      <c r="CD1168" s="45">
        <f t="shared" si="27512"/>
        <v>0</v>
      </c>
      <c r="CE1168" s="36"/>
      <c r="CF1168" s="37"/>
      <c r="CG1168" s="44">
        <f t="shared" ref="CG1168" si="27545">parseTime(CE1168)-(CF1171=INT(RIGHT($F1168, 1)))</f>
        <v>0</v>
      </c>
      <c r="CH1168" s="45">
        <f t="shared" si="27514"/>
        <v>0</v>
      </c>
    </row>
    <row r="1169" spans="1:86" x14ac:dyDescent="0.25">
      <c r="A1169" s="56"/>
      <c r="B1169" s="57"/>
      <c r="C1169" s="14">
        <f t="shared" si="27530"/>
        <v>0</v>
      </c>
      <c r="D1169" s="14" t="s">
        <v>259</v>
      </c>
      <c r="E1169" s="20">
        <v>4.25</v>
      </c>
      <c r="F1169" s="51" t="s">
        <v>131</v>
      </c>
      <c r="G1169" s="36"/>
      <c r="H1169" s="37"/>
      <c r="I1169" s="44">
        <f t="shared" ref="I1169" si="27546">parseTime(G1169)-(H1171=INT(RIGHT($F1169, 1)))</f>
        <v>0</v>
      </c>
      <c r="J1169" s="45">
        <f t="shared" si="27482"/>
        <v>0</v>
      </c>
      <c r="K1169" s="36"/>
      <c r="L1169" s="37"/>
      <c r="M1169" s="44">
        <f t="shared" ref="M1169" si="27547">parseTime(K1169)-(L1171=INT(RIGHT($F1169, 1)))</f>
        <v>0</v>
      </c>
      <c r="N1169" s="45">
        <f t="shared" si="27484"/>
        <v>0</v>
      </c>
      <c r="O1169" s="36"/>
      <c r="P1169" s="37"/>
      <c r="Q1169" s="44">
        <f t="shared" ref="Q1169" si="27548">parseTime(O1169)-(P1171=INT(RIGHT($F1169, 1)))</f>
        <v>0</v>
      </c>
      <c r="R1169" s="45">
        <f t="shared" si="27486"/>
        <v>0</v>
      </c>
      <c r="S1169" s="36"/>
      <c r="T1169" s="37"/>
      <c r="U1169" s="44">
        <f t="shared" ref="U1169" si="27549">parseTime(S1169)-(T1171=INT(RIGHT($F1169, 1)))</f>
        <v>0</v>
      </c>
      <c r="V1169" s="45">
        <f t="shared" si="27488"/>
        <v>0</v>
      </c>
      <c r="W1169" s="36"/>
      <c r="X1169" s="37"/>
      <c r="Y1169" s="44">
        <f t="shared" ref="Y1169" si="27550">parseTime(W1169)-(X1171=INT(RIGHT($F1169, 1)))</f>
        <v>0</v>
      </c>
      <c r="Z1169" s="45">
        <f t="shared" si="27490"/>
        <v>0</v>
      </c>
      <c r="AA1169" s="36"/>
      <c r="AB1169" s="37"/>
      <c r="AC1169" s="44">
        <f t="shared" ref="AC1169" si="27551">parseTime(AA1169)-(AB1171=INT(RIGHT($F1169, 1)))</f>
        <v>0</v>
      </c>
      <c r="AD1169" s="45">
        <f t="shared" si="27492"/>
        <v>0</v>
      </c>
      <c r="AE1169" s="36"/>
      <c r="AF1169" s="37"/>
      <c r="AG1169" s="44">
        <f t="shared" ref="AG1169" si="27552">parseTime(AE1169)-(AF1171=INT(RIGHT($F1169, 1)))</f>
        <v>0</v>
      </c>
      <c r="AH1169" s="45">
        <f t="shared" si="27494"/>
        <v>0</v>
      </c>
      <c r="AI1169" s="36"/>
      <c r="AJ1169" s="37"/>
      <c r="AK1169" s="44">
        <f>parseTime(AI1169)-(AJ1171=INT(RIGHT($F1169, 1)))</f>
        <v>0</v>
      </c>
      <c r="AL1169" s="45">
        <f t="shared" si="27495"/>
        <v>0</v>
      </c>
      <c r="AM1169" s="36"/>
      <c r="AN1169" s="37"/>
      <c r="AO1169" s="44">
        <f t="shared" ref="AO1169" si="27553">parseTime(AM1169)-(AN1171=INT(RIGHT($F1169, 1)))</f>
        <v>0</v>
      </c>
      <c r="AP1169" s="45">
        <f t="shared" si="27497"/>
        <v>0</v>
      </c>
      <c r="AQ1169" s="36"/>
      <c r="AR1169" s="37"/>
      <c r="AS1169" s="44">
        <f t="shared" ref="AS1169" si="27554">parseTime(AQ1169)-(AR1171=INT(RIGHT($F1169, 1)))</f>
        <v>0</v>
      </c>
      <c r="AT1169" s="45">
        <f t="shared" si="27499"/>
        <v>0</v>
      </c>
      <c r="AU1169" s="36"/>
      <c r="AV1169" s="37"/>
      <c r="AW1169" s="44">
        <f>parseTime(AU1169)-(AV1171=INT(RIGHT($F1169, 1)))</f>
        <v>0</v>
      </c>
      <c r="AX1169" s="45">
        <f t="shared" si="27500"/>
        <v>0</v>
      </c>
      <c r="AY1169" s="36"/>
      <c r="AZ1169" s="37"/>
      <c r="BA1169" s="44">
        <f>parseTime(AY1169)-(AZ1171=INT(RIGHT($F1169, 1)))</f>
        <v>0</v>
      </c>
      <c r="BB1169" s="45">
        <f t="shared" si="27501"/>
        <v>0</v>
      </c>
      <c r="BC1169" s="36"/>
      <c r="BD1169" s="37"/>
      <c r="BE1169" s="44">
        <f>parseTime(BC1169)-(BD1171=INT(RIGHT($F1169, 1)))</f>
        <v>0</v>
      </c>
      <c r="BF1169" s="45">
        <f t="shared" si="27502"/>
        <v>0</v>
      </c>
      <c r="BG1169" s="36"/>
      <c r="BH1169" s="37"/>
      <c r="BI1169" s="44">
        <f>parseTime(BG1169)-(BH1171=INT(RIGHT($F1169, 1)))</f>
        <v>0</v>
      </c>
      <c r="BJ1169" s="45">
        <f t="shared" si="27503"/>
        <v>0</v>
      </c>
      <c r="BK1169" s="36"/>
      <c r="BL1169" s="37"/>
      <c r="BM1169" s="44">
        <f>parseTime(BK1169)-(BL1171=INT(RIGHT($F1169, 1)))</f>
        <v>0</v>
      </c>
      <c r="BN1169" s="45">
        <f t="shared" si="27504"/>
        <v>0</v>
      </c>
      <c r="BO1169" s="36"/>
      <c r="BP1169" s="37"/>
      <c r="BQ1169" s="44">
        <f t="shared" ref="BQ1169" si="27555">parseTime(BO1169)-(BP1171=INT(RIGHT($F1169, 1)))</f>
        <v>0</v>
      </c>
      <c r="BR1169" s="45">
        <f t="shared" si="27506"/>
        <v>0</v>
      </c>
      <c r="BS1169" s="36"/>
      <c r="BT1169" s="37"/>
      <c r="BU1169" s="44">
        <f t="shared" ref="BU1169" si="27556">parseTime(BS1169)-(BT1171=INT(RIGHT($F1169, 1)))</f>
        <v>0</v>
      </c>
      <c r="BV1169" s="45">
        <f t="shared" si="27508"/>
        <v>0</v>
      </c>
      <c r="BW1169" s="36"/>
      <c r="BX1169" s="37"/>
      <c r="BY1169" s="44">
        <f t="shared" ref="BY1169" si="27557">parseTime(BW1169)-(BX1171=INT(RIGHT($F1169, 1)))</f>
        <v>0</v>
      </c>
      <c r="BZ1169" s="45">
        <f t="shared" si="27510"/>
        <v>0</v>
      </c>
      <c r="CA1169" s="36"/>
      <c r="CB1169" s="37"/>
      <c r="CC1169" s="44">
        <f t="shared" ref="CC1169" si="27558">parseTime(CA1169)-(CB1171=INT(RIGHT($F1169, 1)))</f>
        <v>0</v>
      </c>
      <c r="CD1169" s="45">
        <f t="shared" si="27512"/>
        <v>0</v>
      </c>
      <c r="CE1169" s="36"/>
      <c r="CF1169" s="37"/>
      <c r="CG1169" s="44">
        <f t="shared" ref="CG1169" si="27559">parseTime(CE1169)-(CF1171=INT(RIGHT($F1169, 1)))</f>
        <v>0</v>
      </c>
      <c r="CH1169" s="45">
        <f t="shared" si="27514"/>
        <v>0</v>
      </c>
    </row>
    <row r="1170" spans="1:86" x14ac:dyDescent="0.25">
      <c r="A1170" s="56" t="s">
        <v>119</v>
      </c>
      <c r="B1170" s="57">
        <f t="shared" ref="B1170" ca="1" si="27560">roleHours(G1166:CH1172, "MCC")</f>
        <v>8</v>
      </c>
      <c r="C1170" s="14">
        <f t="shared" ca="1" si="27530"/>
        <v>1</v>
      </c>
      <c r="D1170" s="14" t="s">
        <v>260</v>
      </c>
      <c r="E1170" s="20">
        <v>4.6500000000000004</v>
      </c>
      <c r="F1170" s="51" t="s">
        <v>132</v>
      </c>
      <c r="G1170" s="36"/>
      <c r="H1170" s="37"/>
      <c r="I1170" s="44">
        <f t="shared" ref="I1170" si="27561">parseTime(G1170)-(H1171=INT(RIGHT($F1170, 1)))</f>
        <v>0</v>
      </c>
      <c r="J1170" s="45">
        <f t="shared" si="27482"/>
        <v>0</v>
      </c>
      <c r="K1170" s="36"/>
      <c r="L1170" s="37"/>
      <c r="M1170" s="44">
        <f t="shared" ref="M1170" si="27562">parseTime(K1170)-(L1171=INT(RIGHT($F1170, 1)))</f>
        <v>0</v>
      </c>
      <c r="N1170" s="45">
        <f t="shared" si="27484"/>
        <v>0</v>
      </c>
      <c r="O1170" s="36"/>
      <c r="P1170" s="37"/>
      <c r="Q1170" s="44">
        <f t="shared" ref="Q1170" si="27563">parseTime(O1170)-(P1171=INT(RIGHT($F1170, 1)))</f>
        <v>0</v>
      </c>
      <c r="R1170" s="45">
        <f t="shared" si="27486"/>
        <v>0</v>
      </c>
      <c r="S1170" s="36"/>
      <c r="T1170" s="37"/>
      <c r="U1170" s="44">
        <f t="shared" ref="U1170" si="27564">parseTime(S1170)-(T1171=INT(RIGHT($F1170, 1)))</f>
        <v>0</v>
      </c>
      <c r="V1170" s="45">
        <f t="shared" si="27488"/>
        <v>0</v>
      </c>
      <c r="W1170" s="36"/>
      <c r="X1170" s="37"/>
      <c r="Y1170" s="44">
        <f t="shared" ref="Y1170" si="27565">parseTime(W1170)-(X1171=INT(RIGHT($F1170, 1)))</f>
        <v>0</v>
      </c>
      <c r="Z1170" s="45">
        <f t="shared" si="27490"/>
        <v>0</v>
      </c>
      <c r="AA1170" s="36"/>
      <c r="AB1170" s="37"/>
      <c r="AC1170" s="44">
        <f t="shared" ref="AC1170" si="27566">parseTime(AA1170)-(AB1171=INT(RIGHT($F1170, 1)))</f>
        <v>0</v>
      </c>
      <c r="AD1170" s="45">
        <f t="shared" si="27492"/>
        <v>0</v>
      </c>
      <c r="AE1170" s="36"/>
      <c r="AF1170" s="37"/>
      <c r="AG1170" s="44">
        <f t="shared" ref="AG1170" si="27567">parseTime(AE1170)-(AF1171=INT(RIGHT($F1170, 1)))</f>
        <v>0</v>
      </c>
      <c r="AH1170" s="45">
        <f t="shared" si="27494"/>
        <v>0</v>
      </c>
      <c r="AI1170" s="36"/>
      <c r="AJ1170" s="37"/>
      <c r="AK1170" s="44">
        <f>parseTime(AI1170)-(AJ1171=INT(RIGHT($F1170, 1)))</f>
        <v>0</v>
      </c>
      <c r="AL1170" s="45">
        <f t="shared" si="27495"/>
        <v>0</v>
      </c>
      <c r="AM1170" s="36"/>
      <c r="AN1170" s="37"/>
      <c r="AO1170" s="44">
        <f t="shared" ref="AO1170" si="27568">parseTime(AM1170)-(AN1171=INT(RIGHT($F1170, 1)))</f>
        <v>0</v>
      </c>
      <c r="AP1170" s="45">
        <f t="shared" si="27497"/>
        <v>0</v>
      </c>
      <c r="AQ1170" s="36"/>
      <c r="AR1170" s="37"/>
      <c r="AS1170" s="44">
        <f t="shared" ref="AS1170" si="27569">parseTime(AQ1170)-(AR1171=INT(RIGHT($F1170, 1)))</f>
        <v>0</v>
      </c>
      <c r="AT1170" s="45">
        <f t="shared" si="27499"/>
        <v>0</v>
      </c>
      <c r="AU1170" s="36"/>
      <c r="AV1170" s="37"/>
      <c r="AW1170" s="44">
        <f>parseTime(AU1170)-(AV1171=INT(RIGHT($F1170, 1)))</f>
        <v>0</v>
      </c>
      <c r="AX1170" s="45">
        <f t="shared" si="27500"/>
        <v>0</v>
      </c>
      <c r="AY1170" s="36"/>
      <c r="AZ1170" s="37"/>
      <c r="BA1170" s="44">
        <f>parseTime(AY1170)-(AZ1171=INT(RIGHT($F1170, 1)))</f>
        <v>0</v>
      </c>
      <c r="BB1170" s="45">
        <f t="shared" si="27501"/>
        <v>0</v>
      </c>
      <c r="BC1170" s="36"/>
      <c r="BD1170" s="37"/>
      <c r="BE1170" s="44">
        <f>parseTime(BC1170)-(BD1171=INT(RIGHT($F1170, 1)))</f>
        <v>0</v>
      </c>
      <c r="BF1170" s="45">
        <f t="shared" si="27502"/>
        <v>0</v>
      </c>
      <c r="BG1170" s="36"/>
      <c r="BH1170" s="37"/>
      <c r="BI1170" s="44">
        <f>parseTime(BG1170)-(BH1171=INT(RIGHT($F1170, 1)))</f>
        <v>0</v>
      </c>
      <c r="BJ1170" s="45">
        <f t="shared" si="27503"/>
        <v>0</v>
      </c>
      <c r="BK1170" s="36"/>
      <c r="BL1170" s="37"/>
      <c r="BM1170" s="44">
        <f>parseTime(BK1170)-(BL1171=INT(RIGHT($F1170, 1)))</f>
        <v>0</v>
      </c>
      <c r="BN1170" s="45">
        <f t="shared" si="27504"/>
        <v>0</v>
      </c>
      <c r="BO1170" s="36"/>
      <c r="BP1170" s="37"/>
      <c r="BQ1170" s="44">
        <f t="shared" ref="BQ1170" si="27570">parseTime(BO1170)-(BP1171=INT(RIGHT($F1170, 1)))</f>
        <v>0</v>
      </c>
      <c r="BR1170" s="45">
        <f t="shared" si="27506"/>
        <v>0</v>
      </c>
      <c r="BS1170" s="36"/>
      <c r="BT1170" s="37"/>
      <c r="BU1170" s="44">
        <f t="shared" ref="BU1170" si="27571">parseTime(BS1170)-(BT1171=INT(RIGHT($F1170, 1)))</f>
        <v>0</v>
      </c>
      <c r="BV1170" s="45">
        <f t="shared" si="27508"/>
        <v>0</v>
      </c>
      <c r="BW1170" s="36"/>
      <c r="BX1170" s="37"/>
      <c r="BY1170" s="44">
        <f t="shared" ref="BY1170" si="27572">parseTime(BW1170)-(BX1171=INT(RIGHT($F1170, 1)))</f>
        <v>0</v>
      </c>
      <c r="BZ1170" s="45">
        <f t="shared" si="27510"/>
        <v>0</v>
      </c>
      <c r="CA1170" s="36"/>
      <c r="CB1170" s="37"/>
      <c r="CC1170" s="44">
        <f t="shared" ref="CC1170" si="27573">parseTime(CA1170)-(CB1171=INT(RIGHT($F1170, 1)))</f>
        <v>0</v>
      </c>
      <c r="CD1170" s="45">
        <f t="shared" si="27512"/>
        <v>0</v>
      </c>
      <c r="CE1170" s="36"/>
      <c r="CF1170" s="37"/>
      <c r="CG1170" s="44">
        <f t="shared" ref="CG1170" si="27574">parseTime(CE1170)-(CF1171=INT(RIGHT($F1170, 1)))</f>
        <v>0</v>
      </c>
      <c r="CH1170" s="45">
        <f t="shared" si="27514"/>
        <v>0</v>
      </c>
    </row>
    <row r="1171" spans="1:86" x14ac:dyDescent="0.25">
      <c r="A1171" s="56"/>
      <c r="B1171" s="57"/>
      <c r="C1171" s="14">
        <f t="shared" si="27530"/>
        <v>0</v>
      </c>
      <c r="D1171" s="14"/>
      <c r="E1171" s="20">
        <f t="shared" ref="E1171" si="27575">((7.5/2)-0.5+E1170)*8</f>
        <v>63.2</v>
      </c>
      <c r="F1171" s="51"/>
      <c r="G1171" s="46" t="s">
        <v>134</v>
      </c>
      <c r="H1171" s="38">
        <f t="shared" ref="H1171" si="27576">lunchAdjust(G1166:H1170)</f>
        <v>1</v>
      </c>
      <c r="I1171" s="48" t="s">
        <v>0</v>
      </c>
      <c r="J1171" s="39">
        <f t="shared" ref="J1171" si="27577">SUMPRODUCT(I1166:I1170*J1166:J1170)</f>
        <v>8</v>
      </c>
      <c r="K1171" s="46" t="s">
        <v>134</v>
      </c>
      <c r="L1171" s="38">
        <f t="shared" ref="L1171" si="27578">lunchAdjust(K1166:L1170)</f>
        <v>0</v>
      </c>
      <c r="M1171" s="48" t="s">
        <v>0</v>
      </c>
      <c r="N1171" s="39">
        <f t="shared" ref="N1171" si="27579">SUMPRODUCT(M1166:M1170*N1166:N1170)</f>
        <v>0</v>
      </c>
      <c r="O1171" s="46" t="s">
        <v>134</v>
      </c>
      <c r="P1171" s="38">
        <f t="shared" ref="P1171" si="27580">lunchAdjust(O1166:P1170)</f>
        <v>0</v>
      </c>
      <c r="Q1171" s="48" t="s">
        <v>0</v>
      </c>
      <c r="R1171" s="39">
        <f t="shared" ref="R1171" si="27581">SUMPRODUCT(Q1166:Q1170*R1166:R1170)</f>
        <v>0</v>
      </c>
      <c r="S1171" s="46" t="s">
        <v>134</v>
      </c>
      <c r="T1171" s="38">
        <f t="shared" ref="T1171" si="27582">lunchAdjust(S1166:T1170)</f>
        <v>1</v>
      </c>
      <c r="U1171" s="48" t="s">
        <v>0</v>
      </c>
      <c r="V1171" s="39">
        <f t="shared" ref="V1171" si="27583">SUMPRODUCT(U1166:U1170*V1166:V1170)</f>
        <v>8</v>
      </c>
      <c r="W1171" s="46" t="s">
        <v>134</v>
      </c>
      <c r="X1171" s="38">
        <f t="shared" ref="X1171" si="27584">lunchAdjust(W1166:X1170)</f>
        <v>1</v>
      </c>
      <c r="Y1171" s="48" t="s">
        <v>0</v>
      </c>
      <c r="Z1171" s="39">
        <f t="shared" ref="Z1171" si="27585">SUMPRODUCT(Y1166:Y1170*Z1166:Z1170)</f>
        <v>8</v>
      </c>
      <c r="AA1171" s="46" t="s">
        <v>134</v>
      </c>
      <c r="AB1171" s="38">
        <f t="shared" ref="AB1171" si="27586">lunchAdjust(AA1166:AB1170)</f>
        <v>1</v>
      </c>
      <c r="AC1171" s="48" t="s">
        <v>0</v>
      </c>
      <c r="AD1171" s="39">
        <f t="shared" ref="AD1171" si="27587">SUMPRODUCT(AC1166:AC1170*AD1166:AD1170)</f>
        <v>8</v>
      </c>
      <c r="AE1171" s="46" t="s">
        <v>134</v>
      </c>
      <c r="AF1171" s="38">
        <f t="shared" ref="AF1171" si="27588">lunchAdjust(AE1166:AF1170)</f>
        <v>1</v>
      </c>
      <c r="AG1171" s="48" t="s">
        <v>0</v>
      </c>
      <c r="AH1171" s="39">
        <f t="shared" ref="AH1171" si="27589">SUMPRODUCT(AG1166:AG1170*AH1166:AH1170)</f>
        <v>8</v>
      </c>
      <c r="AI1171" s="46" t="s">
        <v>134</v>
      </c>
      <c r="AJ1171" s="38">
        <f t="shared" ref="AJ1171" si="27590">lunchAdjust(AI1166:AJ1170)</f>
        <v>1</v>
      </c>
      <c r="AK1171" s="48" t="s">
        <v>0</v>
      </c>
      <c r="AL1171" s="39">
        <f t="shared" ref="AL1171" si="27591">SUMPRODUCT(AK1166:AK1170*AL1166:AL1170)</f>
        <v>8</v>
      </c>
      <c r="AM1171" s="46" t="s">
        <v>134</v>
      </c>
      <c r="AN1171" s="38">
        <f t="shared" ref="AN1171" si="27592">lunchAdjust(AM1166:AN1170)</f>
        <v>0</v>
      </c>
      <c r="AO1171" s="48" t="s">
        <v>0</v>
      </c>
      <c r="AP1171" s="39">
        <f t="shared" ref="AP1171" si="27593">SUMPRODUCT(AO1166:AO1170*AP1166:AP1170)</f>
        <v>0</v>
      </c>
      <c r="AQ1171" s="46" t="s">
        <v>134</v>
      </c>
      <c r="AR1171" s="38">
        <f t="shared" ref="AR1171" si="27594">lunchAdjust(AQ1166:AR1170)</f>
        <v>0</v>
      </c>
      <c r="AS1171" s="48" t="s">
        <v>0</v>
      </c>
      <c r="AT1171" s="39">
        <f t="shared" ref="AT1171" si="27595">SUMPRODUCT(AS1166:AS1170*AT1166:AT1170)</f>
        <v>0</v>
      </c>
      <c r="AU1171" s="46" t="s">
        <v>134</v>
      </c>
      <c r="AV1171" s="38">
        <f t="shared" ref="AV1171" si="27596">lunchAdjust(AU1166:AV1170)</f>
        <v>0</v>
      </c>
      <c r="AW1171" s="48" t="s">
        <v>0</v>
      </c>
      <c r="AX1171" s="39">
        <f t="shared" ref="AX1171" si="27597">SUMPRODUCT(AW1166:AW1170*AX1166:AX1170)</f>
        <v>0</v>
      </c>
      <c r="AY1171" s="46" t="s">
        <v>134</v>
      </c>
      <c r="AZ1171" s="38">
        <f t="shared" ref="AZ1171" si="27598">lunchAdjust(AY1166:AZ1170)</f>
        <v>0</v>
      </c>
      <c r="BA1171" s="48" t="s">
        <v>0</v>
      </c>
      <c r="BB1171" s="39">
        <f t="shared" ref="BB1171" si="27599">SUMPRODUCT(BA1166:BA1170*BB1166:BB1170)</f>
        <v>0</v>
      </c>
      <c r="BC1171" s="46" t="s">
        <v>134</v>
      </c>
      <c r="BD1171" s="38">
        <f t="shared" ref="BD1171" si="27600">lunchAdjust(BC1166:BD1170)</f>
        <v>0</v>
      </c>
      <c r="BE1171" s="48" t="s">
        <v>0</v>
      </c>
      <c r="BF1171" s="39">
        <f t="shared" ref="BF1171" si="27601">SUMPRODUCT(BE1166:BE1170*BF1166:BF1170)</f>
        <v>0</v>
      </c>
      <c r="BG1171" s="46" t="s">
        <v>134</v>
      </c>
      <c r="BH1171" s="38">
        <f t="shared" ref="BH1171" si="27602">lunchAdjust(BG1166:BH1170)</f>
        <v>0</v>
      </c>
      <c r="BI1171" s="48" t="s">
        <v>0</v>
      </c>
      <c r="BJ1171" s="39">
        <f t="shared" ref="BJ1171" si="27603">SUMPRODUCT(BI1166:BI1170*BJ1166:BJ1170)</f>
        <v>0</v>
      </c>
      <c r="BK1171" s="46" t="s">
        <v>134</v>
      </c>
      <c r="BL1171" s="38">
        <f t="shared" ref="BL1171" si="27604">lunchAdjust(BK1166:BL1170)</f>
        <v>0</v>
      </c>
      <c r="BM1171" s="48" t="s">
        <v>0</v>
      </c>
      <c r="BN1171" s="39">
        <f t="shared" ref="BN1171" si="27605">SUMPRODUCT(BM1166:BM1170*BN1166:BN1170)</f>
        <v>0</v>
      </c>
      <c r="BO1171" s="46" t="s">
        <v>134</v>
      </c>
      <c r="BP1171" s="38">
        <f t="shared" ref="BP1171" si="27606">lunchAdjust(BO1166:BP1170)</f>
        <v>0</v>
      </c>
      <c r="BQ1171" s="48" t="s">
        <v>0</v>
      </c>
      <c r="BR1171" s="39">
        <f t="shared" ref="BR1171" si="27607">SUMPRODUCT(BQ1166:BQ1170*BR1166:BR1170)</f>
        <v>0</v>
      </c>
      <c r="BS1171" s="46" t="s">
        <v>134</v>
      </c>
      <c r="BT1171" s="38">
        <f t="shared" ref="BT1171" si="27608">lunchAdjust(BS1166:BT1170)</f>
        <v>0</v>
      </c>
      <c r="BU1171" s="48" t="s">
        <v>0</v>
      </c>
      <c r="BV1171" s="39">
        <f t="shared" ref="BV1171" si="27609">SUMPRODUCT(BU1166:BU1170*BV1166:BV1170)</f>
        <v>0</v>
      </c>
      <c r="BW1171" s="46" t="s">
        <v>134</v>
      </c>
      <c r="BX1171" s="38">
        <f t="shared" ref="BX1171" si="27610">lunchAdjust(BW1166:BX1170)</f>
        <v>0</v>
      </c>
      <c r="BY1171" s="48" t="s">
        <v>0</v>
      </c>
      <c r="BZ1171" s="39">
        <f t="shared" ref="BZ1171" si="27611">SUMPRODUCT(BY1166:BY1170*BZ1166:BZ1170)</f>
        <v>0</v>
      </c>
      <c r="CA1171" s="46" t="s">
        <v>134</v>
      </c>
      <c r="CB1171" s="38">
        <f t="shared" ref="CB1171" si="27612">lunchAdjust(CA1166:CB1170)</f>
        <v>0</v>
      </c>
      <c r="CC1171" s="48" t="s">
        <v>0</v>
      </c>
      <c r="CD1171" s="39">
        <f t="shared" ref="CD1171" si="27613">SUMPRODUCT(CC1166:CC1170*CD1166:CD1170)</f>
        <v>0</v>
      </c>
      <c r="CE1171" s="46" t="s">
        <v>134</v>
      </c>
      <c r="CF1171" s="38">
        <f t="shared" ref="CF1171" si="27614">lunchAdjust(CE1166:CF1170)</f>
        <v>0</v>
      </c>
      <c r="CG1171" s="48" t="s">
        <v>0</v>
      </c>
      <c r="CH1171" s="39">
        <f t="shared" ref="CH1171" si="27615">SUMPRODUCT(CG1166:CG1170*CH1166:CH1170)</f>
        <v>0</v>
      </c>
    </row>
    <row r="1172" spans="1:86" ht="15.75" thickBot="1" x14ac:dyDescent="0.3">
      <c r="A1172" s="58" t="s">
        <v>121</v>
      </c>
      <c r="B1172" s="59">
        <f t="shared" ref="B1172" ca="1" si="27616">roleHours(G1166:CH1172, "OUT")</f>
        <v>0</v>
      </c>
      <c r="C1172" s="54" t="s">
        <v>137</v>
      </c>
      <c r="D1172" s="22">
        <f t="shared" ref="D1172" ca="1" si="27617">roleHours(G1166:CH1172, "PTO")</f>
        <v>0</v>
      </c>
      <c r="E1172" s="23">
        <f t="shared" ref="E1172" ca="1" si="27618">E1171-B1167</f>
        <v>15.200000000000003</v>
      </c>
      <c r="F1172" s="52"/>
      <c r="G1172" s="47" t="s">
        <v>39</v>
      </c>
      <c r="H1172" s="40">
        <f t="shared" ref="H1172:H1235" si="27619">SUMPRODUCT(I1166:I1170*(H1166:H1170="PTO"))+SUMPRODUCT(I1166:I1170*(H1166:H1170="HOL"))</f>
        <v>0</v>
      </c>
      <c r="I1172" s="49" t="s">
        <v>135</v>
      </c>
      <c r="J1172" s="41">
        <f t="shared" ref="J1172" si="27620">J1171*G$4</f>
        <v>0</v>
      </c>
      <c r="K1172" s="47" t="s">
        <v>39</v>
      </c>
      <c r="L1172" s="40">
        <f t="shared" ref="L1172" si="27621">SUMPRODUCT(M1166:M1170*(L1166:L1170="PTO"))+SUMPRODUCT(M1166:M1170*(L1166:L1170="HOL"))</f>
        <v>0</v>
      </c>
      <c r="M1172" s="49" t="s">
        <v>135</v>
      </c>
      <c r="N1172" s="41">
        <f t="shared" ref="N1172" si="27622">N1171*K$4</f>
        <v>0</v>
      </c>
      <c r="O1172" s="47" t="s">
        <v>39</v>
      </c>
      <c r="P1172" s="40">
        <f t="shared" ref="P1172" si="27623">SUMPRODUCT(Q1166:Q1170*(P1166:P1170="PTO"))+SUMPRODUCT(Q1166:Q1170*(P1166:P1170="HOL"))</f>
        <v>0</v>
      </c>
      <c r="Q1172" s="49" t="s">
        <v>135</v>
      </c>
      <c r="R1172" s="41">
        <f t="shared" ref="R1172" si="27624">R1171*O$4</f>
        <v>0</v>
      </c>
      <c r="S1172" s="47" t="s">
        <v>39</v>
      </c>
      <c r="T1172" s="40">
        <f t="shared" ref="T1172" si="27625">SUMPRODUCT(U1166:U1170*(T1166:T1170="PTO"))+SUMPRODUCT(U1166:U1170*(T1166:T1170="HOL"))</f>
        <v>0</v>
      </c>
      <c r="U1172" s="49" t="s">
        <v>135</v>
      </c>
      <c r="V1172" s="41">
        <f t="shared" ref="V1172" si="27626">V1171*S$4</f>
        <v>0</v>
      </c>
      <c r="W1172" s="47" t="s">
        <v>39</v>
      </c>
      <c r="X1172" s="40">
        <f t="shared" ref="X1172" si="27627">SUMPRODUCT(Y1166:Y1170*(X1166:X1170="PTO"))+SUMPRODUCT(Y1166:Y1170*(X1166:X1170="HOL"))</f>
        <v>0</v>
      </c>
      <c r="Y1172" s="49" t="s">
        <v>135</v>
      </c>
      <c r="Z1172" s="41">
        <f t="shared" ref="Z1172" si="27628">Z1171*W$4</f>
        <v>8</v>
      </c>
      <c r="AA1172" s="47" t="s">
        <v>39</v>
      </c>
      <c r="AB1172" s="40">
        <f t="shared" ref="AB1172" si="27629">SUMPRODUCT(AC1166:AC1170*(AB1166:AB1170="PTO"))+SUMPRODUCT(AC1166:AC1170*(AB1166:AB1170="HOL"))</f>
        <v>0</v>
      </c>
      <c r="AC1172" s="49" t="s">
        <v>135</v>
      </c>
      <c r="AD1172" s="41">
        <f t="shared" ref="AD1172" si="27630">AD1171*AA$4</f>
        <v>8</v>
      </c>
      <c r="AE1172" s="47" t="s">
        <v>39</v>
      </c>
      <c r="AF1172" s="40">
        <f t="shared" ref="AF1172" si="27631">SUMPRODUCT(AG1166:AG1170*(AF1166:AF1170="PTO"))+SUMPRODUCT(AG1166:AG1170*(AF1166:AF1170="HOL"))</f>
        <v>0</v>
      </c>
      <c r="AG1172" s="49" t="s">
        <v>135</v>
      </c>
      <c r="AH1172" s="41">
        <f t="shared" ref="AH1172" si="27632">AH1171*AE$4</f>
        <v>8</v>
      </c>
      <c r="AI1172" s="47" t="s">
        <v>39</v>
      </c>
      <c r="AJ1172" s="40">
        <f t="shared" ref="AJ1172" si="27633">SUMPRODUCT(AK1166:AK1170*(AJ1166:AJ1170="PTO"))+SUMPRODUCT(AK1166:AK1170*(AJ1166:AJ1170="HOL"))</f>
        <v>0</v>
      </c>
      <c r="AK1172" s="49" t="s">
        <v>135</v>
      </c>
      <c r="AL1172" s="41">
        <f>AL1171*AI$4</f>
        <v>8</v>
      </c>
      <c r="AM1172" s="47" t="s">
        <v>39</v>
      </c>
      <c r="AN1172" s="40">
        <f t="shared" ref="AN1172" si="27634">SUMPRODUCT(AO1166:AO1170*(AN1166:AN1170="PTO"))+SUMPRODUCT(AO1166:AO1170*(AN1166:AN1170="HOL"))</f>
        <v>0</v>
      </c>
      <c r="AO1172" s="49" t="s">
        <v>135</v>
      </c>
      <c r="AP1172" s="41">
        <f t="shared" ref="AP1172" si="27635">AP1171*AM$4</f>
        <v>0</v>
      </c>
      <c r="AQ1172" s="47" t="s">
        <v>39</v>
      </c>
      <c r="AR1172" s="40">
        <f t="shared" ref="AR1172" si="27636">SUMPRODUCT(AS1166:AS1170*(AR1166:AR1170="PTO"))+SUMPRODUCT(AS1166:AS1170*(AR1166:AR1170="HOL"))</f>
        <v>0</v>
      </c>
      <c r="AS1172" s="49" t="s">
        <v>135</v>
      </c>
      <c r="AT1172" s="41">
        <f t="shared" ref="AT1172" si="27637">AT1171*AQ$4</f>
        <v>0</v>
      </c>
      <c r="AU1172" s="47" t="s">
        <v>39</v>
      </c>
      <c r="AV1172" s="40">
        <f t="shared" ref="AV1172" si="27638">SUMPRODUCT(AW1166:AW1170*(AV1166:AV1170="PTO"))+SUMPRODUCT(AW1166:AW1170*(AV1166:AV1170="HOL"))</f>
        <v>0</v>
      </c>
      <c r="AW1172" s="49" t="s">
        <v>135</v>
      </c>
      <c r="AX1172" s="41">
        <f>AX1171*AU$4</f>
        <v>0</v>
      </c>
      <c r="AY1172" s="47" t="s">
        <v>39</v>
      </c>
      <c r="AZ1172" s="40">
        <f t="shared" ref="AZ1172" si="27639">SUMPRODUCT(BA1166:BA1170*(AZ1166:AZ1170="PTO"))+SUMPRODUCT(BA1166:BA1170*(AZ1166:AZ1170="HOL"))</f>
        <v>0</v>
      </c>
      <c r="BA1172" s="49" t="s">
        <v>135</v>
      </c>
      <c r="BB1172" s="41">
        <f>BB1171*AY$4</f>
        <v>0</v>
      </c>
      <c r="BC1172" s="47" t="s">
        <v>39</v>
      </c>
      <c r="BD1172" s="40">
        <f t="shared" ref="BD1172" si="27640">SUMPRODUCT(BE1166:BE1170*(BD1166:BD1170="PTO"))+SUMPRODUCT(BE1166:BE1170*(BD1166:BD1170="HOL"))</f>
        <v>0</v>
      </c>
      <c r="BE1172" s="49" t="s">
        <v>135</v>
      </c>
      <c r="BF1172" s="41">
        <f>BF1171*BC$4</f>
        <v>0</v>
      </c>
      <c r="BG1172" s="47" t="s">
        <v>39</v>
      </c>
      <c r="BH1172" s="40">
        <f t="shared" ref="BH1172" si="27641">SUMPRODUCT(BI1166:BI1170*(BH1166:BH1170="PTO"))+SUMPRODUCT(BI1166:BI1170*(BH1166:BH1170="HOL"))</f>
        <v>0</v>
      </c>
      <c r="BI1172" s="49" t="s">
        <v>135</v>
      </c>
      <c r="BJ1172" s="41">
        <f>BJ1171*BG$4</f>
        <v>0</v>
      </c>
      <c r="BK1172" s="47" t="s">
        <v>39</v>
      </c>
      <c r="BL1172" s="40">
        <f t="shared" ref="BL1172" si="27642">SUMPRODUCT(BM1166:BM1170*(BL1166:BL1170="PTO"))+SUMPRODUCT(BM1166:BM1170*(BL1166:BL1170="HOL"))</f>
        <v>0</v>
      </c>
      <c r="BM1172" s="49" t="s">
        <v>135</v>
      </c>
      <c r="BN1172" s="41">
        <f>BN1171*BK$4</f>
        <v>0</v>
      </c>
      <c r="BO1172" s="47" t="s">
        <v>39</v>
      </c>
      <c r="BP1172" s="40">
        <f t="shared" ref="BP1172" si="27643">SUMPRODUCT(BQ1166:BQ1170*(BP1166:BP1170="PTO"))+SUMPRODUCT(BQ1166:BQ1170*(BP1166:BP1170="HOL"))</f>
        <v>0</v>
      </c>
      <c r="BQ1172" s="49" t="s">
        <v>135</v>
      </c>
      <c r="BR1172" s="41">
        <f t="shared" ref="BR1172" si="27644">BR1171*BO$4</f>
        <v>0</v>
      </c>
      <c r="BS1172" s="47" t="s">
        <v>39</v>
      </c>
      <c r="BT1172" s="40">
        <f t="shared" ref="BT1172" si="27645">SUMPRODUCT(BU1166:BU1170*(BT1166:BT1170="PTO"))+SUMPRODUCT(BU1166:BU1170*(BT1166:BT1170="HOL"))</f>
        <v>0</v>
      </c>
      <c r="BU1172" s="49" t="s">
        <v>135</v>
      </c>
      <c r="BV1172" s="41">
        <f t="shared" ref="BV1172" si="27646">BV1171*BS$4</f>
        <v>0</v>
      </c>
      <c r="BW1172" s="47" t="s">
        <v>39</v>
      </c>
      <c r="BX1172" s="40">
        <f t="shared" ref="BX1172" si="27647">SUMPRODUCT(BY1166:BY1170*(BX1166:BX1170="PTO"))+SUMPRODUCT(BY1166:BY1170*(BX1166:BX1170="HOL"))</f>
        <v>0</v>
      </c>
      <c r="BY1172" s="49" t="s">
        <v>135</v>
      </c>
      <c r="BZ1172" s="41">
        <f t="shared" ref="BZ1172" si="27648">BZ1171*BW$4</f>
        <v>0</v>
      </c>
      <c r="CA1172" s="47" t="s">
        <v>39</v>
      </c>
      <c r="CB1172" s="40">
        <f t="shared" ref="CB1172" si="27649">SUMPRODUCT(CC1166:CC1170*(CB1166:CB1170="PTO"))+SUMPRODUCT(CC1166:CC1170*(CB1166:CB1170="HOL"))</f>
        <v>0</v>
      </c>
      <c r="CC1172" s="49" t="s">
        <v>135</v>
      </c>
      <c r="CD1172" s="41">
        <f t="shared" ref="CD1172" si="27650">CD1171*CA$4</f>
        <v>0</v>
      </c>
      <c r="CE1172" s="47" t="s">
        <v>39</v>
      </c>
      <c r="CF1172" s="40">
        <f t="shared" ref="CF1172" si="27651">SUMPRODUCT(CG1166:CG1170*(CF1166:CF1170="PTO"))+SUMPRODUCT(CG1166:CG1170*(CF1166:CF1170="HOL"))</f>
        <v>0</v>
      </c>
      <c r="CG1172" s="49" t="s">
        <v>135</v>
      </c>
      <c r="CH1172" s="41">
        <f t="shared" ref="CH1172" si="27652">CH1171*CE$4</f>
        <v>0</v>
      </c>
    </row>
    <row r="1173" spans="1:86" x14ac:dyDescent="0.25">
      <c r="A1173" s="70" t="s">
        <v>133</v>
      </c>
      <c r="B1173" s="71">
        <f t="shared" ref="B1173" ca="1" si="27653">D1173-B1174</f>
        <v>13.333333333333336</v>
      </c>
      <c r="C1173" s="72" t="s">
        <v>122</v>
      </c>
      <c r="D1173" s="71">
        <f>IFERROR(INDEX(Holidays[FTE], MATCH(Entry!E1173, Holidays[Date], 0)), 1)*8*INDEX(FTEguide[[1]:[12]], MATCH(Entry!E1174, FTEguide[Weekday], 0), IF(Entry!E1176&gt;0, Entry!E1176, MONTH(Entry!E1173)))</f>
        <v>21.333333333333336</v>
      </c>
      <c r="E1173" s="60">
        <f t="shared" si="27136"/>
        <v>43995</v>
      </c>
      <c r="F1173" s="50" t="s">
        <v>128</v>
      </c>
      <c r="G1173" s="34"/>
      <c r="H1173" s="35"/>
      <c r="I1173" s="42">
        <f t="shared" ref="I1173" si="27654">parseTime(G1173)-(H1178=INT(RIGHT($F1173, 1)))</f>
        <v>0</v>
      </c>
      <c r="J1173" s="43">
        <f t="shared" ref="J1173:J1177" si="27655">isClocked(H1173)</f>
        <v>0</v>
      </c>
      <c r="K1173" s="34"/>
      <c r="L1173" s="35"/>
      <c r="M1173" s="42">
        <f t="shared" ref="M1173" si="27656">parseTime(K1173)-(L1178=INT(RIGHT($F1173, 1)))</f>
        <v>0</v>
      </c>
      <c r="N1173" s="43">
        <f t="shared" ref="N1173:N1177" si="27657">isClocked(L1173)</f>
        <v>0</v>
      </c>
      <c r="O1173" s="34"/>
      <c r="P1173" s="35"/>
      <c r="Q1173" s="42">
        <f t="shared" ref="Q1173" si="27658">parseTime(O1173)-(P1178=INT(RIGHT($F1173, 1)))</f>
        <v>0</v>
      </c>
      <c r="R1173" s="43">
        <f t="shared" ref="R1173:R1177" si="27659">isClocked(P1173)</f>
        <v>0</v>
      </c>
      <c r="S1173" s="34"/>
      <c r="T1173" s="35"/>
      <c r="U1173" s="42">
        <f t="shared" ref="U1173" si="27660">parseTime(S1173)-(T1178=INT(RIGHT($F1173, 1)))</f>
        <v>0</v>
      </c>
      <c r="V1173" s="43">
        <f t="shared" ref="V1173:V1177" si="27661">isClocked(T1173)</f>
        <v>0</v>
      </c>
      <c r="W1173" s="34"/>
      <c r="X1173" s="35"/>
      <c r="Y1173" s="42">
        <f t="shared" ref="Y1173" si="27662">parseTime(W1173)-(X1178=INT(RIGHT($F1173, 1)))</f>
        <v>0</v>
      </c>
      <c r="Z1173" s="43">
        <f t="shared" ref="Z1173:Z1177" si="27663">isClocked(X1173)</f>
        <v>0</v>
      </c>
      <c r="AA1173" s="34"/>
      <c r="AB1173" s="35"/>
      <c r="AC1173" s="42">
        <f t="shared" ref="AC1173" si="27664">parseTime(AA1173)-(AB1178=INT(RIGHT($F1173, 1)))</f>
        <v>0</v>
      </c>
      <c r="AD1173" s="43">
        <f t="shared" ref="AD1173:AD1177" si="27665">isClocked(AB1173)</f>
        <v>0</v>
      </c>
      <c r="AE1173" s="34"/>
      <c r="AF1173" s="35"/>
      <c r="AG1173" s="42">
        <f t="shared" ref="AG1173" si="27666">parseTime(AE1173)-(AF1178=INT(RIGHT($F1173, 1)))</f>
        <v>0</v>
      </c>
      <c r="AH1173" s="43">
        <f t="shared" ref="AH1173:AH1177" si="27667">isClocked(AF1173)</f>
        <v>0</v>
      </c>
      <c r="AI1173" s="34" t="s">
        <v>136</v>
      </c>
      <c r="AJ1173" s="35" t="s">
        <v>23</v>
      </c>
      <c r="AK1173" s="42">
        <f>parseTime(AI1173)-(AJ1178=INT(RIGHT($F1173, 1)))</f>
        <v>8</v>
      </c>
      <c r="AL1173" s="43">
        <f t="shared" ref="AL1173:AL1177" si="27668">isClocked(AJ1173)</f>
        <v>1</v>
      </c>
      <c r="AM1173" s="34"/>
      <c r="AN1173" s="35"/>
      <c r="AO1173" s="42">
        <f t="shared" ref="AO1173" si="27669">parseTime(AM1173)-(AN1178=INT(RIGHT($F1173, 1)))</f>
        <v>0</v>
      </c>
      <c r="AP1173" s="43">
        <f t="shared" ref="AP1173:AP1177" si="27670">isClocked(AN1173)</f>
        <v>0</v>
      </c>
      <c r="AQ1173" s="34"/>
      <c r="AR1173" s="35"/>
      <c r="AS1173" s="42">
        <f t="shared" ref="AS1173" si="27671">parseTime(AQ1173)-(AR1178=INT(RIGHT($F1173, 1)))</f>
        <v>0</v>
      </c>
      <c r="AT1173" s="43">
        <f t="shared" ref="AT1173:AT1177" si="27672">isClocked(AR1173)</f>
        <v>0</v>
      </c>
      <c r="AU1173" s="34"/>
      <c r="AV1173" s="35"/>
      <c r="AW1173" s="42">
        <f>parseTime(AU1173)-(AV1178=INT(RIGHT($F1173, 1)))</f>
        <v>0</v>
      </c>
      <c r="AX1173" s="43">
        <f t="shared" ref="AX1173:AX1177" si="27673">isClocked(AV1173)</f>
        <v>0</v>
      </c>
      <c r="AY1173" s="34"/>
      <c r="AZ1173" s="35"/>
      <c r="BA1173" s="42">
        <f>parseTime(AY1173)-(AZ1178=INT(RIGHT($F1173, 1)))</f>
        <v>0</v>
      </c>
      <c r="BB1173" s="43">
        <f t="shared" ref="BB1173:BB1177" si="27674">isClocked(AZ1173)</f>
        <v>0</v>
      </c>
      <c r="BC1173" s="34"/>
      <c r="BD1173" s="35"/>
      <c r="BE1173" s="42">
        <f>parseTime(BC1173)-(BD1178=INT(RIGHT($F1173, 1)))</f>
        <v>0</v>
      </c>
      <c r="BF1173" s="43">
        <f t="shared" ref="BF1173:BF1177" si="27675">isClocked(BD1173)</f>
        <v>0</v>
      </c>
      <c r="BG1173" s="34"/>
      <c r="BH1173" s="35"/>
      <c r="BI1173" s="42">
        <f>parseTime(BG1173)-(BH1178=INT(RIGHT($F1173, 1)))</f>
        <v>0</v>
      </c>
      <c r="BJ1173" s="43">
        <f t="shared" ref="BJ1173:BJ1177" si="27676">isClocked(BH1173)</f>
        <v>0</v>
      </c>
      <c r="BK1173" s="34"/>
      <c r="BL1173" s="35"/>
      <c r="BM1173" s="42">
        <f>parseTime(BK1173)-(BL1178=INT(RIGHT($F1173, 1)))</f>
        <v>0</v>
      </c>
      <c r="BN1173" s="43">
        <f t="shared" ref="BN1173:BN1177" si="27677">isClocked(BL1173)</f>
        <v>0</v>
      </c>
      <c r="BO1173" s="34"/>
      <c r="BP1173" s="35"/>
      <c r="BQ1173" s="42">
        <f t="shared" ref="BQ1173" si="27678">parseTime(BO1173)-(BP1178=INT(RIGHT($F1173, 1)))</f>
        <v>0</v>
      </c>
      <c r="BR1173" s="43">
        <f t="shared" ref="BR1173:BR1177" si="27679">isClocked(BP1173)</f>
        <v>0</v>
      </c>
      <c r="BS1173" s="34"/>
      <c r="BT1173" s="35"/>
      <c r="BU1173" s="42">
        <f t="shared" ref="BU1173" si="27680">parseTime(BS1173)-(BT1178=INT(RIGHT($F1173, 1)))</f>
        <v>0</v>
      </c>
      <c r="BV1173" s="43">
        <f t="shared" ref="BV1173:BV1177" si="27681">isClocked(BT1173)</f>
        <v>0</v>
      </c>
      <c r="BW1173" s="34"/>
      <c r="BX1173" s="35"/>
      <c r="BY1173" s="42">
        <f t="shared" ref="BY1173" si="27682">parseTime(BW1173)-(BX1178=INT(RIGHT($F1173, 1)))</f>
        <v>0</v>
      </c>
      <c r="BZ1173" s="43">
        <f t="shared" ref="BZ1173:BZ1177" si="27683">isClocked(BX1173)</f>
        <v>0</v>
      </c>
      <c r="CA1173" s="34"/>
      <c r="CB1173" s="35"/>
      <c r="CC1173" s="42">
        <f t="shared" ref="CC1173" si="27684">parseTime(CA1173)-(CB1178=INT(RIGHT($F1173, 1)))</f>
        <v>0</v>
      </c>
      <c r="CD1173" s="43">
        <f t="shared" ref="CD1173:CD1177" si="27685">isClocked(CB1173)</f>
        <v>0</v>
      </c>
      <c r="CE1173" s="34"/>
      <c r="CF1173" s="35"/>
      <c r="CG1173" s="42">
        <f t="shared" ref="CG1173" si="27686">parseTime(CE1173)-(CF1178=INT(RIGHT($F1173, 1)))</f>
        <v>0</v>
      </c>
      <c r="CH1173" s="43">
        <f t="shared" ref="CH1173:CH1177" si="27687">isClocked(CF1173)</f>
        <v>0</v>
      </c>
    </row>
    <row r="1174" spans="1:86" x14ac:dyDescent="0.25">
      <c r="A1174" s="56" t="s">
        <v>0</v>
      </c>
      <c r="B1174" s="57">
        <f t="shared" ca="1" si="26652"/>
        <v>8</v>
      </c>
      <c r="C1174" s="14" t="s">
        <v>252</v>
      </c>
      <c r="D1174" s="14">
        <f t="shared" si="26135"/>
        <v>53.7</v>
      </c>
      <c r="E1174" s="55" t="str">
        <f t="shared" si="26653"/>
        <v>Saturday</v>
      </c>
      <c r="F1174" s="51" t="s">
        <v>129</v>
      </c>
      <c r="G1174" s="36"/>
      <c r="H1174" s="37"/>
      <c r="I1174" s="44">
        <f t="shared" ref="I1174" si="27688">parseTime(G1174)-(H1178=INT(RIGHT($F1174, 1)))</f>
        <v>0</v>
      </c>
      <c r="J1174" s="45">
        <f t="shared" si="27655"/>
        <v>0</v>
      </c>
      <c r="K1174" s="36"/>
      <c r="L1174" s="37"/>
      <c r="M1174" s="44">
        <f t="shared" ref="M1174" si="27689">parseTime(K1174)-(L1178=INT(RIGHT($F1174, 1)))</f>
        <v>0</v>
      </c>
      <c r="N1174" s="45">
        <f t="shared" si="27657"/>
        <v>0</v>
      </c>
      <c r="O1174" s="36"/>
      <c r="P1174" s="37"/>
      <c r="Q1174" s="44">
        <f t="shared" ref="Q1174" si="27690">parseTime(O1174)-(P1178=INT(RIGHT($F1174, 1)))</f>
        <v>0</v>
      </c>
      <c r="R1174" s="45">
        <f t="shared" si="27659"/>
        <v>0</v>
      </c>
      <c r="S1174" s="36"/>
      <c r="T1174" s="37"/>
      <c r="U1174" s="44">
        <f t="shared" ref="U1174" si="27691">parseTime(S1174)-(T1178=INT(RIGHT($F1174, 1)))</f>
        <v>0</v>
      </c>
      <c r="V1174" s="45">
        <f t="shared" si="27661"/>
        <v>0</v>
      </c>
      <c r="W1174" s="36"/>
      <c r="X1174" s="37"/>
      <c r="Y1174" s="44">
        <f t="shared" ref="Y1174" si="27692">parseTime(W1174)-(X1178=INT(RIGHT($F1174, 1)))</f>
        <v>0</v>
      </c>
      <c r="Z1174" s="45">
        <f t="shared" si="27663"/>
        <v>0</v>
      </c>
      <c r="AA1174" s="36"/>
      <c r="AB1174" s="37"/>
      <c r="AC1174" s="44">
        <f t="shared" ref="AC1174" si="27693">parseTime(AA1174)-(AB1178=INT(RIGHT($F1174, 1)))</f>
        <v>0</v>
      </c>
      <c r="AD1174" s="45">
        <f t="shared" si="27665"/>
        <v>0</v>
      </c>
      <c r="AE1174" s="36"/>
      <c r="AF1174" s="37"/>
      <c r="AG1174" s="44">
        <f t="shared" ref="AG1174" si="27694">parseTime(AE1174)-(AF1178=INT(RIGHT($F1174, 1)))</f>
        <v>0</v>
      </c>
      <c r="AH1174" s="45">
        <f t="shared" si="27667"/>
        <v>0</v>
      </c>
      <c r="AI1174" s="36"/>
      <c r="AJ1174" s="37"/>
      <c r="AK1174" s="44">
        <f>parseTime(AI1174)-(AJ1178=INT(RIGHT($F1174, 1)))</f>
        <v>0</v>
      </c>
      <c r="AL1174" s="45">
        <f t="shared" si="27668"/>
        <v>0</v>
      </c>
      <c r="AM1174" s="36"/>
      <c r="AN1174" s="37"/>
      <c r="AO1174" s="44">
        <f t="shared" ref="AO1174" si="27695">parseTime(AM1174)-(AN1178=INT(RIGHT($F1174, 1)))</f>
        <v>0</v>
      </c>
      <c r="AP1174" s="45">
        <f t="shared" si="27670"/>
        <v>0</v>
      </c>
      <c r="AQ1174" s="36"/>
      <c r="AR1174" s="37"/>
      <c r="AS1174" s="44">
        <f t="shared" ref="AS1174" si="27696">parseTime(AQ1174)-(AR1178=INT(RIGHT($F1174, 1)))</f>
        <v>0</v>
      </c>
      <c r="AT1174" s="45">
        <f t="shared" si="27672"/>
        <v>0</v>
      </c>
      <c r="AU1174" s="36"/>
      <c r="AV1174" s="37"/>
      <c r="AW1174" s="44">
        <f>parseTime(AU1174)-(AV1178=INT(RIGHT($F1174, 1)))</f>
        <v>0</v>
      </c>
      <c r="AX1174" s="45">
        <f t="shared" si="27673"/>
        <v>0</v>
      </c>
      <c r="AY1174" s="36"/>
      <c r="AZ1174" s="37"/>
      <c r="BA1174" s="44">
        <f>parseTime(AY1174)-(AZ1178=INT(RIGHT($F1174, 1)))</f>
        <v>0</v>
      </c>
      <c r="BB1174" s="45">
        <f t="shared" si="27674"/>
        <v>0</v>
      </c>
      <c r="BC1174" s="36"/>
      <c r="BD1174" s="37"/>
      <c r="BE1174" s="44">
        <f>parseTime(BC1174)-(BD1178=INT(RIGHT($F1174, 1)))</f>
        <v>0</v>
      </c>
      <c r="BF1174" s="45">
        <f t="shared" si="27675"/>
        <v>0</v>
      </c>
      <c r="BG1174" s="36"/>
      <c r="BH1174" s="37"/>
      <c r="BI1174" s="44">
        <f>parseTime(BG1174)-(BH1178=INT(RIGHT($F1174, 1)))</f>
        <v>0</v>
      </c>
      <c r="BJ1174" s="45">
        <f t="shared" si="27676"/>
        <v>0</v>
      </c>
      <c r="BK1174" s="36"/>
      <c r="BL1174" s="37"/>
      <c r="BM1174" s="44">
        <f>parseTime(BK1174)-(BL1178=INT(RIGHT($F1174, 1)))</f>
        <v>0</v>
      </c>
      <c r="BN1174" s="45">
        <f t="shared" si="27677"/>
        <v>0</v>
      </c>
      <c r="BO1174" s="36"/>
      <c r="BP1174" s="37"/>
      <c r="BQ1174" s="44">
        <f t="shared" ref="BQ1174" si="27697">parseTime(BO1174)-(BP1178=INT(RIGHT($F1174, 1)))</f>
        <v>0</v>
      </c>
      <c r="BR1174" s="45">
        <f t="shared" si="27679"/>
        <v>0</v>
      </c>
      <c r="BS1174" s="36"/>
      <c r="BT1174" s="37"/>
      <c r="BU1174" s="44">
        <f t="shared" ref="BU1174" si="27698">parseTime(BS1174)-(BT1178=INT(RIGHT($F1174, 1)))</f>
        <v>0</v>
      </c>
      <c r="BV1174" s="45">
        <f t="shared" si="27681"/>
        <v>0</v>
      </c>
      <c r="BW1174" s="36"/>
      <c r="BX1174" s="37"/>
      <c r="BY1174" s="44">
        <f t="shared" ref="BY1174" si="27699">parseTime(BW1174)-(BX1178=INT(RIGHT($F1174, 1)))</f>
        <v>0</v>
      </c>
      <c r="BZ1174" s="45">
        <f t="shared" si="27683"/>
        <v>0</v>
      </c>
      <c r="CA1174" s="36"/>
      <c r="CB1174" s="37"/>
      <c r="CC1174" s="44">
        <f t="shared" ref="CC1174" si="27700">parseTime(CA1174)-(CB1178=INT(RIGHT($F1174, 1)))</f>
        <v>0</v>
      </c>
      <c r="CD1174" s="45">
        <f t="shared" si="27685"/>
        <v>0</v>
      </c>
      <c r="CE1174" s="36"/>
      <c r="CF1174" s="37"/>
      <c r="CG1174" s="44">
        <f t="shared" ref="CG1174" si="27701">parseTime(CE1174)-(CF1178=INT(RIGHT($F1174, 1)))</f>
        <v>0</v>
      </c>
      <c r="CH1174" s="45">
        <f t="shared" si="27687"/>
        <v>0</v>
      </c>
    </row>
    <row r="1175" spans="1:86" x14ac:dyDescent="0.25">
      <c r="A1175" s="56" t="s">
        <v>117</v>
      </c>
      <c r="B1175" s="57">
        <f t="shared" ref="B1175" ca="1" si="27702">roleHours(G1173:CH1179, "MFD")</f>
        <v>8</v>
      </c>
      <c r="C1175" s="14">
        <f t="shared" ref="C1175:C1178" ca="1" si="27703">B1175/8</f>
        <v>1</v>
      </c>
      <c r="D1175" s="14">
        <f t="shared" ref="D1175" ca="1" si="27704">B1174-D1174</f>
        <v>-45.7</v>
      </c>
      <c r="E1175" s="20" t="s">
        <v>127</v>
      </c>
      <c r="F1175" s="51" t="s">
        <v>130</v>
      </c>
      <c r="G1175" s="36"/>
      <c r="H1175" s="37"/>
      <c r="I1175" s="44">
        <f t="shared" ref="I1175" si="27705">parseTime(G1175)-(H1178=INT(RIGHT($F1175, 1)))</f>
        <v>0</v>
      </c>
      <c r="J1175" s="45">
        <f t="shared" si="27655"/>
        <v>0</v>
      </c>
      <c r="K1175" s="36"/>
      <c r="L1175" s="37"/>
      <c r="M1175" s="44">
        <f t="shared" ref="M1175" si="27706">parseTime(K1175)-(L1178=INT(RIGHT($F1175, 1)))</f>
        <v>0</v>
      </c>
      <c r="N1175" s="45">
        <f t="shared" si="27657"/>
        <v>0</v>
      </c>
      <c r="O1175" s="36"/>
      <c r="P1175" s="37"/>
      <c r="Q1175" s="44">
        <f t="shared" ref="Q1175" si="27707">parseTime(O1175)-(P1178=INT(RIGHT($F1175, 1)))</f>
        <v>0</v>
      </c>
      <c r="R1175" s="45">
        <f t="shared" si="27659"/>
        <v>0</v>
      </c>
      <c r="S1175" s="36"/>
      <c r="T1175" s="37"/>
      <c r="U1175" s="44">
        <f t="shared" ref="U1175" si="27708">parseTime(S1175)-(T1178=INT(RIGHT($F1175, 1)))</f>
        <v>0</v>
      </c>
      <c r="V1175" s="45">
        <f t="shared" si="27661"/>
        <v>0</v>
      </c>
      <c r="W1175" s="36"/>
      <c r="X1175" s="37"/>
      <c r="Y1175" s="44">
        <f t="shared" ref="Y1175" si="27709">parseTime(W1175)-(X1178=INT(RIGHT($F1175, 1)))</f>
        <v>0</v>
      </c>
      <c r="Z1175" s="45">
        <f t="shared" si="27663"/>
        <v>0</v>
      </c>
      <c r="AA1175" s="36"/>
      <c r="AB1175" s="37"/>
      <c r="AC1175" s="44">
        <f t="shared" ref="AC1175" si="27710">parseTime(AA1175)-(AB1178=INT(RIGHT($F1175, 1)))</f>
        <v>0</v>
      </c>
      <c r="AD1175" s="45">
        <f t="shared" si="27665"/>
        <v>0</v>
      </c>
      <c r="AE1175" s="36"/>
      <c r="AF1175" s="37"/>
      <c r="AG1175" s="44">
        <f t="shared" ref="AG1175" si="27711">parseTime(AE1175)-(AF1178=INT(RIGHT($F1175, 1)))</f>
        <v>0</v>
      </c>
      <c r="AH1175" s="45">
        <f t="shared" si="27667"/>
        <v>0</v>
      </c>
      <c r="AI1175" s="36"/>
      <c r="AJ1175" s="37"/>
      <c r="AK1175" s="44">
        <f>parseTime(AI1175)-(AJ1178=INT(RIGHT($F1175, 1)))</f>
        <v>0</v>
      </c>
      <c r="AL1175" s="45">
        <f t="shared" si="27668"/>
        <v>0</v>
      </c>
      <c r="AM1175" s="36"/>
      <c r="AN1175" s="37"/>
      <c r="AO1175" s="44">
        <f t="shared" ref="AO1175" si="27712">parseTime(AM1175)-(AN1178=INT(RIGHT($F1175, 1)))</f>
        <v>0</v>
      </c>
      <c r="AP1175" s="45">
        <f t="shared" si="27670"/>
        <v>0</v>
      </c>
      <c r="AQ1175" s="36"/>
      <c r="AR1175" s="37"/>
      <c r="AS1175" s="44">
        <f t="shared" ref="AS1175" si="27713">parseTime(AQ1175)-(AR1178=INT(RIGHT($F1175, 1)))</f>
        <v>0</v>
      </c>
      <c r="AT1175" s="45">
        <f t="shared" si="27672"/>
        <v>0</v>
      </c>
      <c r="AU1175" s="36"/>
      <c r="AV1175" s="37"/>
      <c r="AW1175" s="44">
        <f>parseTime(AU1175)-(AV1178=INT(RIGHT($F1175, 1)))</f>
        <v>0</v>
      </c>
      <c r="AX1175" s="45">
        <f t="shared" si="27673"/>
        <v>0</v>
      </c>
      <c r="AY1175" s="36"/>
      <c r="AZ1175" s="37"/>
      <c r="BA1175" s="44">
        <f>parseTime(AY1175)-(AZ1178=INT(RIGHT($F1175, 1)))</f>
        <v>0</v>
      </c>
      <c r="BB1175" s="45">
        <f t="shared" si="27674"/>
        <v>0</v>
      </c>
      <c r="BC1175" s="36"/>
      <c r="BD1175" s="37"/>
      <c r="BE1175" s="44">
        <f>parseTime(BC1175)-(BD1178=INT(RIGHT($F1175, 1)))</f>
        <v>0</v>
      </c>
      <c r="BF1175" s="45">
        <f t="shared" si="27675"/>
        <v>0</v>
      </c>
      <c r="BG1175" s="36"/>
      <c r="BH1175" s="37"/>
      <c r="BI1175" s="44">
        <f>parseTime(BG1175)-(BH1178=INT(RIGHT($F1175, 1)))</f>
        <v>0</v>
      </c>
      <c r="BJ1175" s="45">
        <f t="shared" si="27676"/>
        <v>0</v>
      </c>
      <c r="BK1175" s="36"/>
      <c r="BL1175" s="37"/>
      <c r="BM1175" s="44">
        <f>parseTime(BK1175)-(BL1178=INT(RIGHT($F1175, 1)))</f>
        <v>0</v>
      </c>
      <c r="BN1175" s="45">
        <f t="shared" si="27677"/>
        <v>0</v>
      </c>
      <c r="BO1175" s="36"/>
      <c r="BP1175" s="37"/>
      <c r="BQ1175" s="44">
        <f t="shared" ref="BQ1175" si="27714">parseTime(BO1175)-(BP1178=INT(RIGHT($F1175, 1)))</f>
        <v>0</v>
      </c>
      <c r="BR1175" s="45">
        <f t="shared" si="27679"/>
        <v>0</v>
      </c>
      <c r="BS1175" s="36"/>
      <c r="BT1175" s="37"/>
      <c r="BU1175" s="44">
        <f t="shared" ref="BU1175" si="27715">parseTime(BS1175)-(BT1178=INT(RIGHT($F1175, 1)))</f>
        <v>0</v>
      </c>
      <c r="BV1175" s="45">
        <f t="shared" si="27681"/>
        <v>0</v>
      </c>
      <c r="BW1175" s="36"/>
      <c r="BX1175" s="37"/>
      <c r="BY1175" s="44">
        <f t="shared" ref="BY1175" si="27716">parseTime(BW1175)-(BX1178=INT(RIGHT($F1175, 1)))</f>
        <v>0</v>
      </c>
      <c r="BZ1175" s="45">
        <f t="shared" si="27683"/>
        <v>0</v>
      </c>
      <c r="CA1175" s="36"/>
      <c r="CB1175" s="37"/>
      <c r="CC1175" s="44">
        <f t="shared" ref="CC1175" si="27717">parseTime(CA1175)-(CB1178=INT(RIGHT($F1175, 1)))</f>
        <v>0</v>
      </c>
      <c r="CD1175" s="45">
        <f t="shared" si="27685"/>
        <v>0</v>
      </c>
      <c r="CE1175" s="36"/>
      <c r="CF1175" s="37"/>
      <c r="CG1175" s="44">
        <f t="shared" ref="CG1175" si="27718">parseTime(CE1175)-(CF1178=INT(RIGHT($F1175, 1)))</f>
        <v>0</v>
      </c>
      <c r="CH1175" s="45">
        <f t="shared" si="27687"/>
        <v>0</v>
      </c>
    </row>
    <row r="1176" spans="1:86" x14ac:dyDescent="0.25">
      <c r="A1176" s="56"/>
      <c r="B1176" s="57"/>
      <c r="C1176" s="14">
        <f t="shared" si="27703"/>
        <v>0</v>
      </c>
      <c r="D1176" s="14" t="s">
        <v>259</v>
      </c>
      <c r="E1176" s="20">
        <v>4.25</v>
      </c>
      <c r="F1176" s="51" t="s">
        <v>131</v>
      </c>
      <c r="G1176" s="36"/>
      <c r="H1176" s="37"/>
      <c r="I1176" s="44">
        <f t="shared" ref="I1176" si="27719">parseTime(G1176)-(H1178=INT(RIGHT($F1176, 1)))</f>
        <v>0</v>
      </c>
      <c r="J1176" s="45">
        <f t="shared" si="27655"/>
        <v>0</v>
      </c>
      <c r="K1176" s="36"/>
      <c r="L1176" s="37"/>
      <c r="M1176" s="44">
        <f t="shared" ref="M1176" si="27720">parseTime(K1176)-(L1178=INT(RIGHT($F1176, 1)))</f>
        <v>0</v>
      </c>
      <c r="N1176" s="45">
        <f t="shared" si="27657"/>
        <v>0</v>
      </c>
      <c r="O1176" s="36"/>
      <c r="P1176" s="37"/>
      <c r="Q1176" s="44">
        <f t="shared" ref="Q1176" si="27721">parseTime(O1176)-(P1178=INT(RIGHT($F1176, 1)))</f>
        <v>0</v>
      </c>
      <c r="R1176" s="45">
        <f t="shared" si="27659"/>
        <v>0</v>
      </c>
      <c r="S1176" s="36"/>
      <c r="T1176" s="37"/>
      <c r="U1176" s="44">
        <f t="shared" ref="U1176" si="27722">parseTime(S1176)-(T1178=INT(RIGHT($F1176, 1)))</f>
        <v>0</v>
      </c>
      <c r="V1176" s="45">
        <f t="shared" si="27661"/>
        <v>0</v>
      </c>
      <c r="W1176" s="36"/>
      <c r="X1176" s="37"/>
      <c r="Y1176" s="44">
        <f t="shared" ref="Y1176" si="27723">parseTime(W1176)-(X1178=INT(RIGHT($F1176, 1)))</f>
        <v>0</v>
      </c>
      <c r="Z1176" s="45">
        <f t="shared" si="27663"/>
        <v>0</v>
      </c>
      <c r="AA1176" s="36"/>
      <c r="AB1176" s="37"/>
      <c r="AC1176" s="44">
        <f t="shared" ref="AC1176" si="27724">parseTime(AA1176)-(AB1178=INT(RIGHT($F1176, 1)))</f>
        <v>0</v>
      </c>
      <c r="AD1176" s="45">
        <f t="shared" si="27665"/>
        <v>0</v>
      </c>
      <c r="AE1176" s="36"/>
      <c r="AF1176" s="37"/>
      <c r="AG1176" s="44">
        <f t="shared" ref="AG1176" si="27725">parseTime(AE1176)-(AF1178=INT(RIGHT($F1176, 1)))</f>
        <v>0</v>
      </c>
      <c r="AH1176" s="45">
        <f t="shared" si="27667"/>
        <v>0</v>
      </c>
      <c r="AI1176" s="36"/>
      <c r="AJ1176" s="37"/>
      <c r="AK1176" s="44">
        <f>parseTime(AI1176)-(AJ1178=INT(RIGHT($F1176, 1)))</f>
        <v>0</v>
      </c>
      <c r="AL1176" s="45">
        <f t="shared" si="27668"/>
        <v>0</v>
      </c>
      <c r="AM1176" s="36"/>
      <c r="AN1176" s="37"/>
      <c r="AO1176" s="44">
        <f t="shared" ref="AO1176" si="27726">parseTime(AM1176)-(AN1178=INT(RIGHT($F1176, 1)))</f>
        <v>0</v>
      </c>
      <c r="AP1176" s="45">
        <f t="shared" si="27670"/>
        <v>0</v>
      </c>
      <c r="AQ1176" s="36"/>
      <c r="AR1176" s="37"/>
      <c r="AS1176" s="44">
        <f t="shared" ref="AS1176" si="27727">parseTime(AQ1176)-(AR1178=INT(RIGHT($F1176, 1)))</f>
        <v>0</v>
      </c>
      <c r="AT1176" s="45">
        <f t="shared" si="27672"/>
        <v>0</v>
      </c>
      <c r="AU1176" s="36"/>
      <c r="AV1176" s="37"/>
      <c r="AW1176" s="44">
        <f>parseTime(AU1176)-(AV1178=INT(RIGHT($F1176, 1)))</f>
        <v>0</v>
      </c>
      <c r="AX1176" s="45">
        <f t="shared" si="27673"/>
        <v>0</v>
      </c>
      <c r="AY1176" s="36"/>
      <c r="AZ1176" s="37"/>
      <c r="BA1176" s="44">
        <f>parseTime(AY1176)-(AZ1178=INT(RIGHT($F1176, 1)))</f>
        <v>0</v>
      </c>
      <c r="BB1176" s="45">
        <f t="shared" si="27674"/>
        <v>0</v>
      </c>
      <c r="BC1176" s="36"/>
      <c r="BD1176" s="37"/>
      <c r="BE1176" s="44">
        <f>parseTime(BC1176)-(BD1178=INT(RIGHT($F1176, 1)))</f>
        <v>0</v>
      </c>
      <c r="BF1176" s="45">
        <f t="shared" si="27675"/>
        <v>0</v>
      </c>
      <c r="BG1176" s="36"/>
      <c r="BH1176" s="37"/>
      <c r="BI1176" s="44">
        <f>parseTime(BG1176)-(BH1178=INT(RIGHT($F1176, 1)))</f>
        <v>0</v>
      </c>
      <c r="BJ1176" s="45">
        <f t="shared" si="27676"/>
        <v>0</v>
      </c>
      <c r="BK1176" s="36"/>
      <c r="BL1176" s="37"/>
      <c r="BM1176" s="44">
        <f>parseTime(BK1176)-(BL1178=INT(RIGHT($F1176, 1)))</f>
        <v>0</v>
      </c>
      <c r="BN1176" s="45">
        <f t="shared" si="27677"/>
        <v>0</v>
      </c>
      <c r="BO1176" s="36"/>
      <c r="BP1176" s="37"/>
      <c r="BQ1176" s="44">
        <f t="shared" ref="BQ1176" si="27728">parseTime(BO1176)-(BP1178=INT(RIGHT($F1176, 1)))</f>
        <v>0</v>
      </c>
      <c r="BR1176" s="45">
        <f t="shared" si="27679"/>
        <v>0</v>
      </c>
      <c r="BS1176" s="36"/>
      <c r="BT1176" s="37"/>
      <c r="BU1176" s="44">
        <f t="shared" ref="BU1176" si="27729">parseTime(BS1176)-(BT1178=INT(RIGHT($F1176, 1)))</f>
        <v>0</v>
      </c>
      <c r="BV1176" s="45">
        <f t="shared" si="27681"/>
        <v>0</v>
      </c>
      <c r="BW1176" s="36"/>
      <c r="BX1176" s="37"/>
      <c r="BY1176" s="44">
        <f t="shared" ref="BY1176" si="27730">parseTime(BW1176)-(BX1178=INT(RIGHT($F1176, 1)))</f>
        <v>0</v>
      </c>
      <c r="BZ1176" s="45">
        <f t="shared" si="27683"/>
        <v>0</v>
      </c>
      <c r="CA1176" s="36"/>
      <c r="CB1176" s="37"/>
      <c r="CC1176" s="44">
        <f t="shared" ref="CC1176" si="27731">parseTime(CA1176)-(CB1178=INT(RIGHT($F1176, 1)))</f>
        <v>0</v>
      </c>
      <c r="CD1176" s="45">
        <f t="shared" si="27685"/>
        <v>0</v>
      </c>
      <c r="CE1176" s="36"/>
      <c r="CF1176" s="37"/>
      <c r="CG1176" s="44">
        <f t="shared" ref="CG1176" si="27732">parseTime(CE1176)-(CF1178=INT(RIGHT($F1176, 1)))</f>
        <v>0</v>
      </c>
      <c r="CH1176" s="45">
        <f t="shared" si="27687"/>
        <v>0</v>
      </c>
    </row>
    <row r="1177" spans="1:86" x14ac:dyDescent="0.25">
      <c r="A1177" s="56" t="s">
        <v>119</v>
      </c>
      <c r="B1177" s="57">
        <f t="shared" ref="B1177" ca="1" si="27733">roleHours(G1173:CH1179, "MCC")</f>
        <v>0</v>
      </c>
      <c r="C1177" s="14">
        <f t="shared" ca="1" si="27703"/>
        <v>0</v>
      </c>
      <c r="D1177" s="14" t="s">
        <v>260</v>
      </c>
      <c r="E1177" s="20">
        <v>4.6500000000000004</v>
      </c>
      <c r="F1177" s="51" t="s">
        <v>132</v>
      </c>
      <c r="G1177" s="36"/>
      <c r="H1177" s="37"/>
      <c r="I1177" s="44">
        <f t="shared" ref="I1177" si="27734">parseTime(G1177)-(H1178=INT(RIGHT($F1177, 1)))</f>
        <v>0</v>
      </c>
      <c r="J1177" s="45">
        <f t="shared" si="27655"/>
        <v>0</v>
      </c>
      <c r="K1177" s="36"/>
      <c r="L1177" s="37"/>
      <c r="M1177" s="44">
        <f t="shared" ref="M1177" si="27735">parseTime(K1177)-(L1178=INT(RIGHT($F1177, 1)))</f>
        <v>0</v>
      </c>
      <c r="N1177" s="45">
        <f t="shared" si="27657"/>
        <v>0</v>
      </c>
      <c r="O1177" s="36"/>
      <c r="P1177" s="37"/>
      <c r="Q1177" s="44">
        <f t="shared" ref="Q1177" si="27736">parseTime(O1177)-(P1178=INT(RIGHT($F1177, 1)))</f>
        <v>0</v>
      </c>
      <c r="R1177" s="45">
        <f t="shared" si="27659"/>
        <v>0</v>
      </c>
      <c r="S1177" s="36"/>
      <c r="T1177" s="37"/>
      <c r="U1177" s="44">
        <f t="shared" ref="U1177" si="27737">parseTime(S1177)-(T1178=INT(RIGHT($F1177, 1)))</f>
        <v>0</v>
      </c>
      <c r="V1177" s="45">
        <f t="shared" si="27661"/>
        <v>0</v>
      </c>
      <c r="W1177" s="36"/>
      <c r="X1177" s="37"/>
      <c r="Y1177" s="44">
        <f t="shared" ref="Y1177" si="27738">parseTime(W1177)-(X1178=INT(RIGHT($F1177, 1)))</f>
        <v>0</v>
      </c>
      <c r="Z1177" s="45">
        <f t="shared" si="27663"/>
        <v>0</v>
      </c>
      <c r="AA1177" s="36"/>
      <c r="AB1177" s="37"/>
      <c r="AC1177" s="44">
        <f t="shared" ref="AC1177" si="27739">parseTime(AA1177)-(AB1178=INT(RIGHT($F1177, 1)))</f>
        <v>0</v>
      </c>
      <c r="AD1177" s="45">
        <f t="shared" si="27665"/>
        <v>0</v>
      </c>
      <c r="AE1177" s="36"/>
      <c r="AF1177" s="37"/>
      <c r="AG1177" s="44">
        <f t="shared" ref="AG1177" si="27740">parseTime(AE1177)-(AF1178=INT(RIGHT($F1177, 1)))</f>
        <v>0</v>
      </c>
      <c r="AH1177" s="45">
        <f t="shared" si="27667"/>
        <v>0</v>
      </c>
      <c r="AI1177" s="36"/>
      <c r="AJ1177" s="37"/>
      <c r="AK1177" s="44">
        <f>parseTime(AI1177)-(AJ1178=INT(RIGHT($F1177, 1)))</f>
        <v>0</v>
      </c>
      <c r="AL1177" s="45">
        <f t="shared" si="27668"/>
        <v>0</v>
      </c>
      <c r="AM1177" s="36"/>
      <c r="AN1177" s="37"/>
      <c r="AO1177" s="44">
        <f t="shared" ref="AO1177" si="27741">parseTime(AM1177)-(AN1178=INT(RIGHT($F1177, 1)))</f>
        <v>0</v>
      </c>
      <c r="AP1177" s="45">
        <f t="shared" si="27670"/>
        <v>0</v>
      </c>
      <c r="AQ1177" s="36"/>
      <c r="AR1177" s="37"/>
      <c r="AS1177" s="44">
        <f t="shared" ref="AS1177" si="27742">parseTime(AQ1177)-(AR1178=INT(RIGHT($F1177, 1)))</f>
        <v>0</v>
      </c>
      <c r="AT1177" s="45">
        <f t="shared" si="27672"/>
        <v>0</v>
      </c>
      <c r="AU1177" s="36"/>
      <c r="AV1177" s="37"/>
      <c r="AW1177" s="44">
        <f>parseTime(AU1177)-(AV1178=INT(RIGHT($F1177, 1)))</f>
        <v>0</v>
      </c>
      <c r="AX1177" s="45">
        <f t="shared" si="27673"/>
        <v>0</v>
      </c>
      <c r="AY1177" s="36"/>
      <c r="AZ1177" s="37"/>
      <c r="BA1177" s="44">
        <f>parseTime(AY1177)-(AZ1178=INT(RIGHT($F1177, 1)))</f>
        <v>0</v>
      </c>
      <c r="BB1177" s="45">
        <f t="shared" si="27674"/>
        <v>0</v>
      </c>
      <c r="BC1177" s="36"/>
      <c r="BD1177" s="37"/>
      <c r="BE1177" s="44">
        <f>parseTime(BC1177)-(BD1178=INT(RIGHT($F1177, 1)))</f>
        <v>0</v>
      </c>
      <c r="BF1177" s="45">
        <f t="shared" si="27675"/>
        <v>0</v>
      </c>
      <c r="BG1177" s="36"/>
      <c r="BH1177" s="37"/>
      <c r="BI1177" s="44">
        <f>parseTime(BG1177)-(BH1178=INT(RIGHT($F1177, 1)))</f>
        <v>0</v>
      </c>
      <c r="BJ1177" s="45">
        <f t="shared" si="27676"/>
        <v>0</v>
      </c>
      <c r="BK1177" s="36"/>
      <c r="BL1177" s="37"/>
      <c r="BM1177" s="44">
        <f>parseTime(BK1177)-(BL1178=INT(RIGHT($F1177, 1)))</f>
        <v>0</v>
      </c>
      <c r="BN1177" s="45">
        <f t="shared" si="27677"/>
        <v>0</v>
      </c>
      <c r="BO1177" s="36"/>
      <c r="BP1177" s="37"/>
      <c r="BQ1177" s="44">
        <f t="shared" ref="BQ1177" si="27743">parseTime(BO1177)-(BP1178=INT(RIGHT($F1177, 1)))</f>
        <v>0</v>
      </c>
      <c r="BR1177" s="45">
        <f t="shared" si="27679"/>
        <v>0</v>
      </c>
      <c r="BS1177" s="36"/>
      <c r="BT1177" s="37"/>
      <c r="BU1177" s="44">
        <f t="shared" ref="BU1177" si="27744">parseTime(BS1177)-(BT1178=INT(RIGHT($F1177, 1)))</f>
        <v>0</v>
      </c>
      <c r="BV1177" s="45">
        <f t="shared" si="27681"/>
        <v>0</v>
      </c>
      <c r="BW1177" s="36"/>
      <c r="BX1177" s="37"/>
      <c r="BY1177" s="44">
        <f t="shared" ref="BY1177" si="27745">parseTime(BW1177)-(BX1178=INT(RIGHT($F1177, 1)))</f>
        <v>0</v>
      </c>
      <c r="BZ1177" s="45">
        <f t="shared" si="27683"/>
        <v>0</v>
      </c>
      <c r="CA1177" s="36"/>
      <c r="CB1177" s="37"/>
      <c r="CC1177" s="44">
        <f t="shared" ref="CC1177" si="27746">parseTime(CA1177)-(CB1178=INT(RIGHT($F1177, 1)))</f>
        <v>0</v>
      </c>
      <c r="CD1177" s="45">
        <f t="shared" si="27685"/>
        <v>0</v>
      </c>
      <c r="CE1177" s="36"/>
      <c r="CF1177" s="37"/>
      <c r="CG1177" s="44">
        <f t="shared" ref="CG1177" si="27747">parseTime(CE1177)-(CF1178=INT(RIGHT($F1177, 1)))</f>
        <v>0</v>
      </c>
      <c r="CH1177" s="45">
        <f t="shared" si="27687"/>
        <v>0</v>
      </c>
    </row>
    <row r="1178" spans="1:86" x14ac:dyDescent="0.25">
      <c r="A1178" s="56"/>
      <c r="B1178" s="57"/>
      <c r="C1178" s="14">
        <f t="shared" si="27703"/>
        <v>0</v>
      </c>
      <c r="D1178" s="14"/>
      <c r="E1178" s="20">
        <f t="shared" ref="E1178" si="27748">((7.5/2)-0.5+E1177)*8</f>
        <v>63.2</v>
      </c>
      <c r="F1178" s="51"/>
      <c r="G1178" s="46" t="s">
        <v>134</v>
      </c>
      <c r="H1178" s="38">
        <f t="shared" ref="H1178" si="27749">lunchAdjust(G1173:H1177)</f>
        <v>0</v>
      </c>
      <c r="I1178" s="48" t="s">
        <v>0</v>
      </c>
      <c r="J1178" s="39">
        <f t="shared" ref="J1178" si="27750">SUMPRODUCT(I1173:I1177*J1173:J1177)</f>
        <v>0</v>
      </c>
      <c r="K1178" s="46" t="s">
        <v>134</v>
      </c>
      <c r="L1178" s="38">
        <f t="shared" ref="L1178" si="27751">lunchAdjust(K1173:L1177)</f>
        <v>0</v>
      </c>
      <c r="M1178" s="48" t="s">
        <v>0</v>
      </c>
      <c r="N1178" s="39">
        <f t="shared" ref="N1178" si="27752">SUMPRODUCT(M1173:M1177*N1173:N1177)</f>
        <v>0</v>
      </c>
      <c r="O1178" s="46" t="s">
        <v>134</v>
      </c>
      <c r="P1178" s="38">
        <f t="shared" ref="P1178" si="27753">lunchAdjust(O1173:P1177)</f>
        <v>0</v>
      </c>
      <c r="Q1178" s="48" t="s">
        <v>0</v>
      </c>
      <c r="R1178" s="39">
        <f t="shared" ref="R1178" si="27754">SUMPRODUCT(Q1173:Q1177*R1173:R1177)</f>
        <v>0</v>
      </c>
      <c r="S1178" s="46" t="s">
        <v>134</v>
      </c>
      <c r="T1178" s="38">
        <f t="shared" ref="T1178" si="27755">lunchAdjust(S1173:T1177)</f>
        <v>0</v>
      </c>
      <c r="U1178" s="48" t="s">
        <v>0</v>
      </c>
      <c r="V1178" s="39">
        <f t="shared" ref="V1178" si="27756">SUMPRODUCT(U1173:U1177*V1173:V1177)</f>
        <v>0</v>
      </c>
      <c r="W1178" s="46" t="s">
        <v>134</v>
      </c>
      <c r="X1178" s="38">
        <f t="shared" ref="X1178" si="27757">lunchAdjust(W1173:X1177)</f>
        <v>0</v>
      </c>
      <c r="Y1178" s="48" t="s">
        <v>0</v>
      </c>
      <c r="Z1178" s="39">
        <f t="shared" ref="Z1178" si="27758">SUMPRODUCT(Y1173:Y1177*Z1173:Z1177)</f>
        <v>0</v>
      </c>
      <c r="AA1178" s="46" t="s">
        <v>134</v>
      </c>
      <c r="AB1178" s="38">
        <f t="shared" ref="AB1178" si="27759">lunchAdjust(AA1173:AB1177)</f>
        <v>0</v>
      </c>
      <c r="AC1178" s="48" t="s">
        <v>0</v>
      </c>
      <c r="AD1178" s="39">
        <f t="shared" ref="AD1178" si="27760">SUMPRODUCT(AC1173:AC1177*AD1173:AD1177)</f>
        <v>0</v>
      </c>
      <c r="AE1178" s="46" t="s">
        <v>134</v>
      </c>
      <c r="AF1178" s="38">
        <f t="shared" ref="AF1178" si="27761">lunchAdjust(AE1173:AF1177)</f>
        <v>0</v>
      </c>
      <c r="AG1178" s="48" t="s">
        <v>0</v>
      </c>
      <c r="AH1178" s="39">
        <f t="shared" ref="AH1178" si="27762">SUMPRODUCT(AG1173:AG1177*AH1173:AH1177)</f>
        <v>0</v>
      </c>
      <c r="AI1178" s="46" t="s">
        <v>134</v>
      </c>
      <c r="AJ1178" s="38">
        <f t="shared" ref="AJ1178" si="27763">lunchAdjust(AI1173:AJ1177)</f>
        <v>1</v>
      </c>
      <c r="AK1178" s="48" t="s">
        <v>0</v>
      </c>
      <c r="AL1178" s="39">
        <f t="shared" ref="AL1178" si="27764">SUMPRODUCT(AK1173:AK1177*AL1173:AL1177)</f>
        <v>8</v>
      </c>
      <c r="AM1178" s="46" t="s">
        <v>134</v>
      </c>
      <c r="AN1178" s="38">
        <f t="shared" ref="AN1178" si="27765">lunchAdjust(AM1173:AN1177)</f>
        <v>0</v>
      </c>
      <c r="AO1178" s="48" t="s">
        <v>0</v>
      </c>
      <c r="AP1178" s="39">
        <f t="shared" ref="AP1178" si="27766">SUMPRODUCT(AO1173:AO1177*AP1173:AP1177)</f>
        <v>0</v>
      </c>
      <c r="AQ1178" s="46" t="s">
        <v>134</v>
      </c>
      <c r="AR1178" s="38">
        <f t="shared" ref="AR1178" si="27767">lunchAdjust(AQ1173:AR1177)</f>
        <v>0</v>
      </c>
      <c r="AS1178" s="48" t="s">
        <v>0</v>
      </c>
      <c r="AT1178" s="39">
        <f t="shared" ref="AT1178" si="27768">SUMPRODUCT(AS1173:AS1177*AT1173:AT1177)</f>
        <v>0</v>
      </c>
      <c r="AU1178" s="46" t="s">
        <v>134</v>
      </c>
      <c r="AV1178" s="38">
        <f t="shared" ref="AV1178" si="27769">lunchAdjust(AU1173:AV1177)</f>
        <v>0</v>
      </c>
      <c r="AW1178" s="48" t="s">
        <v>0</v>
      </c>
      <c r="AX1178" s="39">
        <f t="shared" ref="AX1178" si="27770">SUMPRODUCT(AW1173:AW1177*AX1173:AX1177)</f>
        <v>0</v>
      </c>
      <c r="AY1178" s="46" t="s">
        <v>134</v>
      </c>
      <c r="AZ1178" s="38">
        <f t="shared" ref="AZ1178" si="27771">lunchAdjust(AY1173:AZ1177)</f>
        <v>0</v>
      </c>
      <c r="BA1178" s="48" t="s">
        <v>0</v>
      </c>
      <c r="BB1178" s="39">
        <f t="shared" ref="BB1178" si="27772">SUMPRODUCT(BA1173:BA1177*BB1173:BB1177)</f>
        <v>0</v>
      </c>
      <c r="BC1178" s="46" t="s">
        <v>134</v>
      </c>
      <c r="BD1178" s="38">
        <f t="shared" ref="BD1178" si="27773">lunchAdjust(BC1173:BD1177)</f>
        <v>0</v>
      </c>
      <c r="BE1178" s="48" t="s">
        <v>0</v>
      </c>
      <c r="BF1178" s="39">
        <f t="shared" ref="BF1178" si="27774">SUMPRODUCT(BE1173:BE1177*BF1173:BF1177)</f>
        <v>0</v>
      </c>
      <c r="BG1178" s="46" t="s">
        <v>134</v>
      </c>
      <c r="BH1178" s="38">
        <f t="shared" ref="BH1178" si="27775">lunchAdjust(BG1173:BH1177)</f>
        <v>0</v>
      </c>
      <c r="BI1178" s="48" t="s">
        <v>0</v>
      </c>
      <c r="BJ1178" s="39">
        <f t="shared" ref="BJ1178" si="27776">SUMPRODUCT(BI1173:BI1177*BJ1173:BJ1177)</f>
        <v>0</v>
      </c>
      <c r="BK1178" s="46" t="s">
        <v>134</v>
      </c>
      <c r="BL1178" s="38">
        <f t="shared" ref="BL1178" si="27777">lunchAdjust(BK1173:BL1177)</f>
        <v>0</v>
      </c>
      <c r="BM1178" s="48" t="s">
        <v>0</v>
      </c>
      <c r="BN1178" s="39">
        <f t="shared" ref="BN1178" si="27778">SUMPRODUCT(BM1173:BM1177*BN1173:BN1177)</f>
        <v>0</v>
      </c>
      <c r="BO1178" s="46" t="s">
        <v>134</v>
      </c>
      <c r="BP1178" s="38">
        <f t="shared" ref="BP1178" si="27779">lunchAdjust(BO1173:BP1177)</f>
        <v>0</v>
      </c>
      <c r="BQ1178" s="48" t="s">
        <v>0</v>
      </c>
      <c r="BR1178" s="39">
        <f t="shared" ref="BR1178" si="27780">SUMPRODUCT(BQ1173:BQ1177*BR1173:BR1177)</f>
        <v>0</v>
      </c>
      <c r="BS1178" s="46" t="s">
        <v>134</v>
      </c>
      <c r="BT1178" s="38">
        <f t="shared" ref="BT1178" si="27781">lunchAdjust(BS1173:BT1177)</f>
        <v>0</v>
      </c>
      <c r="BU1178" s="48" t="s">
        <v>0</v>
      </c>
      <c r="BV1178" s="39">
        <f t="shared" ref="BV1178" si="27782">SUMPRODUCT(BU1173:BU1177*BV1173:BV1177)</f>
        <v>0</v>
      </c>
      <c r="BW1178" s="46" t="s">
        <v>134</v>
      </c>
      <c r="BX1178" s="38">
        <f t="shared" ref="BX1178" si="27783">lunchAdjust(BW1173:BX1177)</f>
        <v>0</v>
      </c>
      <c r="BY1178" s="48" t="s">
        <v>0</v>
      </c>
      <c r="BZ1178" s="39">
        <f t="shared" ref="BZ1178" si="27784">SUMPRODUCT(BY1173:BY1177*BZ1173:BZ1177)</f>
        <v>0</v>
      </c>
      <c r="CA1178" s="46" t="s">
        <v>134</v>
      </c>
      <c r="CB1178" s="38">
        <f t="shared" ref="CB1178" si="27785">lunchAdjust(CA1173:CB1177)</f>
        <v>0</v>
      </c>
      <c r="CC1178" s="48" t="s">
        <v>0</v>
      </c>
      <c r="CD1178" s="39">
        <f t="shared" ref="CD1178" si="27786">SUMPRODUCT(CC1173:CC1177*CD1173:CD1177)</f>
        <v>0</v>
      </c>
      <c r="CE1178" s="46" t="s">
        <v>134</v>
      </c>
      <c r="CF1178" s="38">
        <f t="shared" ref="CF1178" si="27787">lunchAdjust(CE1173:CF1177)</f>
        <v>0</v>
      </c>
      <c r="CG1178" s="48" t="s">
        <v>0</v>
      </c>
      <c r="CH1178" s="39">
        <f t="shared" ref="CH1178" si="27788">SUMPRODUCT(CG1173:CG1177*CH1173:CH1177)</f>
        <v>0</v>
      </c>
    </row>
    <row r="1179" spans="1:86" ht="15.75" thickBot="1" x14ac:dyDescent="0.3">
      <c r="A1179" s="58" t="s">
        <v>121</v>
      </c>
      <c r="B1179" s="59">
        <f t="shared" ref="B1179" ca="1" si="27789">roleHours(G1173:CH1179, "OUT")</f>
        <v>0</v>
      </c>
      <c r="C1179" s="54" t="s">
        <v>137</v>
      </c>
      <c r="D1179" s="22">
        <f t="shared" ref="D1179" ca="1" si="27790">roleHours(G1173:CH1179, "PTO")</f>
        <v>0</v>
      </c>
      <c r="E1179" s="23">
        <f t="shared" ref="E1179" ca="1" si="27791">E1178-B1174</f>
        <v>55.2</v>
      </c>
      <c r="F1179" s="52"/>
      <c r="G1179" s="47" t="s">
        <v>39</v>
      </c>
      <c r="H1179" s="40">
        <f t="shared" si="27619"/>
        <v>0</v>
      </c>
      <c r="I1179" s="49" t="s">
        <v>135</v>
      </c>
      <c r="J1179" s="41">
        <f t="shared" ref="J1179" si="27792">J1178*G$4</f>
        <v>0</v>
      </c>
      <c r="K1179" s="47" t="s">
        <v>39</v>
      </c>
      <c r="L1179" s="40">
        <f t="shared" ref="L1179" si="27793">SUMPRODUCT(M1173:M1177*(L1173:L1177="PTO"))+SUMPRODUCT(M1173:M1177*(L1173:L1177="HOL"))</f>
        <v>0</v>
      </c>
      <c r="M1179" s="49" t="s">
        <v>135</v>
      </c>
      <c r="N1179" s="41">
        <f t="shared" ref="N1179" si="27794">N1178*K$4</f>
        <v>0</v>
      </c>
      <c r="O1179" s="47" t="s">
        <v>39</v>
      </c>
      <c r="P1179" s="40">
        <f t="shared" ref="P1179" si="27795">SUMPRODUCT(Q1173:Q1177*(P1173:P1177="PTO"))+SUMPRODUCT(Q1173:Q1177*(P1173:P1177="HOL"))</f>
        <v>0</v>
      </c>
      <c r="Q1179" s="49" t="s">
        <v>135</v>
      </c>
      <c r="R1179" s="41">
        <f t="shared" ref="R1179" si="27796">R1178*O$4</f>
        <v>0</v>
      </c>
      <c r="S1179" s="47" t="s">
        <v>39</v>
      </c>
      <c r="T1179" s="40">
        <f t="shared" ref="T1179" si="27797">SUMPRODUCT(U1173:U1177*(T1173:T1177="PTO"))+SUMPRODUCT(U1173:U1177*(T1173:T1177="HOL"))</f>
        <v>0</v>
      </c>
      <c r="U1179" s="49" t="s">
        <v>135</v>
      </c>
      <c r="V1179" s="41">
        <f t="shared" ref="V1179" si="27798">V1178*S$4</f>
        <v>0</v>
      </c>
      <c r="W1179" s="47" t="s">
        <v>39</v>
      </c>
      <c r="X1179" s="40">
        <f t="shared" ref="X1179" si="27799">SUMPRODUCT(Y1173:Y1177*(X1173:X1177="PTO"))+SUMPRODUCT(Y1173:Y1177*(X1173:X1177="HOL"))</f>
        <v>0</v>
      </c>
      <c r="Y1179" s="49" t="s">
        <v>135</v>
      </c>
      <c r="Z1179" s="41">
        <f t="shared" ref="Z1179" si="27800">Z1178*W$4</f>
        <v>0</v>
      </c>
      <c r="AA1179" s="47" t="s">
        <v>39</v>
      </c>
      <c r="AB1179" s="40">
        <f t="shared" ref="AB1179" si="27801">SUMPRODUCT(AC1173:AC1177*(AB1173:AB1177="PTO"))+SUMPRODUCT(AC1173:AC1177*(AB1173:AB1177="HOL"))</f>
        <v>0</v>
      </c>
      <c r="AC1179" s="49" t="s">
        <v>135</v>
      </c>
      <c r="AD1179" s="41">
        <f t="shared" ref="AD1179" si="27802">AD1178*AA$4</f>
        <v>0</v>
      </c>
      <c r="AE1179" s="47" t="s">
        <v>39</v>
      </c>
      <c r="AF1179" s="40">
        <f t="shared" ref="AF1179" si="27803">SUMPRODUCT(AG1173:AG1177*(AF1173:AF1177="PTO"))+SUMPRODUCT(AG1173:AG1177*(AF1173:AF1177="HOL"))</f>
        <v>0</v>
      </c>
      <c r="AG1179" s="49" t="s">
        <v>135</v>
      </c>
      <c r="AH1179" s="41">
        <f t="shared" ref="AH1179" si="27804">AH1178*AE$4</f>
        <v>0</v>
      </c>
      <c r="AI1179" s="47" t="s">
        <v>39</v>
      </c>
      <c r="AJ1179" s="40">
        <f t="shared" ref="AJ1179" si="27805">SUMPRODUCT(AK1173:AK1177*(AJ1173:AJ1177="PTO"))+SUMPRODUCT(AK1173:AK1177*(AJ1173:AJ1177="HOL"))</f>
        <v>0</v>
      </c>
      <c r="AK1179" s="49" t="s">
        <v>135</v>
      </c>
      <c r="AL1179" s="41">
        <f>AL1178*AI$4</f>
        <v>8</v>
      </c>
      <c r="AM1179" s="47" t="s">
        <v>39</v>
      </c>
      <c r="AN1179" s="40">
        <f t="shared" ref="AN1179" si="27806">SUMPRODUCT(AO1173:AO1177*(AN1173:AN1177="PTO"))+SUMPRODUCT(AO1173:AO1177*(AN1173:AN1177="HOL"))</f>
        <v>0</v>
      </c>
      <c r="AO1179" s="49" t="s">
        <v>135</v>
      </c>
      <c r="AP1179" s="41">
        <f t="shared" ref="AP1179" si="27807">AP1178*AM$4</f>
        <v>0</v>
      </c>
      <c r="AQ1179" s="47" t="s">
        <v>39</v>
      </c>
      <c r="AR1179" s="40">
        <f t="shared" ref="AR1179" si="27808">SUMPRODUCT(AS1173:AS1177*(AR1173:AR1177="PTO"))+SUMPRODUCT(AS1173:AS1177*(AR1173:AR1177="HOL"))</f>
        <v>0</v>
      </c>
      <c r="AS1179" s="49" t="s">
        <v>135</v>
      </c>
      <c r="AT1179" s="41">
        <f t="shared" ref="AT1179" si="27809">AT1178*AQ$4</f>
        <v>0</v>
      </c>
      <c r="AU1179" s="47" t="s">
        <v>39</v>
      </c>
      <c r="AV1179" s="40">
        <f t="shared" ref="AV1179" si="27810">SUMPRODUCT(AW1173:AW1177*(AV1173:AV1177="PTO"))+SUMPRODUCT(AW1173:AW1177*(AV1173:AV1177="HOL"))</f>
        <v>0</v>
      </c>
      <c r="AW1179" s="49" t="s">
        <v>135</v>
      </c>
      <c r="AX1179" s="41">
        <f>AX1178*AU$4</f>
        <v>0</v>
      </c>
      <c r="AY1179" s="47" t="s">
        <v>39</v>
      </c>
      <c r="AZ1179" s="40">
        <f t="shared" ref="AZ1179" si="27811">SUMPRODUCT(BA1173:BA1177*(AZ1173:AZ1177="PTO"))+SUMPRODUCT(BA1173:BA1177*(AZ1173:AZ1177="HOL"))</f>
        <v>0</v>
      </c>
      <c r="BA1179" s="49" t="s">
        <v>135</v>
      </c>
      <c r="BB1179" s="41">
        <f>BB1178*AY$4</f>
        <v>0</v>
      </c>
      <c r="BC1179" s="47" t="s">
        <v>39</v>
      </c>
      <c r="BD1179" s="40">
        <f t="shared" ref="BD1179" si="27812">SUMPRODUCT(BE1173:BE1177*(BD1173:BD1177="PTO"))+SUMPRODUCT(BE1173:BE1177*(BD1173:BD1177="HOL"))</f>
        <v>0</v>
      </c>
      <c r="BE1179" s="49" t="s">
        <v>135</v>
      </c>
      <c r="BF1179" s="41">
        <f>BF1178*BC$4</f>
        <v>0</v>
      </c>
      <c r="BG1179" s="47" t="s">
        <v>39</v>
      </c>
      <c r="BH1179" s="40">
        <f t="shared" ref="BH1179" si="27813">SUMPRODUCT(BI1173:BI1177*(BH1173:BH1177="PTO"))+SUMPRODUCT(BI1173:BI1177*(BH1173:BH1177="HOL"))</f>
        <v>0</v>
      </c>
      <c r="BI1179" s="49" t="s">
        <v>135</v>
      </c>
      <c r="BJ1179" s="41">
        <f>BJ1178*BG$4</f>
        <v>0</v>
      </c>
      <c r="BK1179" s="47" t="s">
        <v>39</v>
      </c>
      <c r="BL1179" s="40">
        <f t="shared" ref="BL1179" si="27814">SUMPRODUCT(BM1173:BM1177*(BL1173:BL1177="PTO"))+SUMPRODUCT(BM1173:BM1177*(BL1173:BL1177="HOL"))</f>
        <v>0</v>
      </c>
      <c r="BM1179" s="49" t="s">
        <v>135</v>
      </c>
      <c r="BN1179" s="41">
        <f>BN1178*BK$4</f>
        <v>0</v>
      </c>
      <c r="BO1179" s="47" t="s">
        <v>39</v>
      </c>
      <c r="BP1179" s="40">
        <f t="shared" ref="BP1179" si="27815">SUMPRODUCT(BQ1173:BQ1177*(BP1173:BP1177="PTO"))+SUMPRODUCT(BQ1173:BQ1177*(BP1173:BP1177="HOL"))</f>
        <v>0</v>
      </c>
      <c r="BQ1179" s="49" t="s">
        <v>135</v>
      </c>
      <c r="BR1179" s="41">
        <f t="shared" ref="BR1179" si="27816">BR1178*BO$4</f>
        <v>0</v>
      </c>
      <c r="BS1179" s="47" t="s">
        <v>39</v>
      </c>
      <c r="BT1179" s="40">
        <f t="shared" ref="BT1179" si="27817">SUMPRODUCT(BU1173:BU1177*(BT1173:BT1177="PTO"))+SUMPRODUCT(BU1173:BU1177*(BT1173:BT1177="HOL"))</f>
        <v>0</v>
      </c>
      <c r="BU1179" s="49" t="s">
        <v>135</v>
      </c>
      <c r="BV1179" s="41">
        <f t="shared" ref="BV1179" si="27818">BV1178*BS$4</f>
        <v>0</v>
      </c>
      <c r="BW1179" s="47" t="s">
        <v>39</v>
      </c>
      <c r="BX1179" s="40">
        <f t="shared" ref="BX1179" si="27819">SUMPRODUCT(BY1173:BY1177*(BX1173:BX1177="PTO"))+SUMPRODUCT(BY1173:BY1177*(BX1173:BX1177="HOL"))</f>
        <v>0</v>
      </c>
      <c r="BY1179" s="49" t="s">
        <v>135</v>
      </c>
      <c r="BZ1179" s="41">
        <f t="shared" ref="BZ1179" si="27820">BZ1178*BW$4</f>
        <v>0</v>
      </c>
      <c r="CA1179" s="47" t="s">
        <v>39</v>
      </c>
      <c r="CB1179" s="40">
        <f t="shared" ref="CB1179" si="27821">SUMPRODUCT(CC1173:CC1177*(CB1173:CB1177="PTO"))+SUMPRODUCT(CC1173:CC1177*(CB1173:CB1177="HOL"))</f>
        <v>0</v>
      </c>
      <c r="CC1179" s="49" t="s">
        <v>135</v>
      </c>
      <c r="CD1179" s="41">
        <f t="shared" ref="CD1179" si="27822">CD1178*CA$4</f>
        <v>0</v>
      </c>
      <c r="CE1179" s="47" t="s">
        <v>39</v>
      </c>
      <c r="CF1179" s="40">
        <f t="shared" ref="CF1179" si="27823">SUMPRODUCT(CG1173:CG1177*(CF1173:CF1177="PTO"))+SUMPRODUCT(CG1173:CG1177*(CF1173:CF1177="HOL"))</f>
        <v>0</v>
      </c>
      <c r="CG1179" s="49" t="s">
        <v>135</v>
      </c>
      <c r="CH1179" s="41">
        <f t="shared" ref="CH1179" si="27824">CH1178*CE$4</f>
        <v>0</v>
      </c>
    </row>
    <row r="1180" spans="1:86" x14ac:dyDescent="0.25">
      <c r="A1180" s="70" t="s">
        <v>133</v>
      </c>
      <c r="B1180" s="71">
        <f t="shared" ref="B1180" ca="1" si="27825">D1180-B1181</f>
        <v>0</v>
      </c>
      <c r="C1180" s="72" t="s">
        <v>122</v>
      </c>
      <c r="D1180" s="71">
        <f>IFERROR(INDEX(Holidays[FTE], MATCH(Entry!E1180, Holidays[Date], 0)), 1)*8*INDEX(FTEguide[[1]:[12]], MATCH(Entry!E1181, FTEguide[Weekday], 0), IF(Entry!E1183&gt;0, Entry!E1183, MONTH(Entry!E1180)))</f>
        <v>0</v>
      </c>
      <c r="E1180" s="60">
        <f t="shared" si="27136"/>
        <v>43996</v>
      </c>
      <c r="F1180" s="50" t="s">
        <v>128</v>
      </c>
      <c r="G1180" s="34"/>
      <c r="H1180" s="35"/>
      <c r="I1180" s="42">
        <f t="shared" ref="I1180" si="27826">parseTime(G1180)-(H1185=INT(RIGHT($F1180, 1)))</f>
        <v>0</v>
      </c>
      <c r="J1180" s="43">
        <f t="shared" ref="J1180:J1184" si="27827">isClocked(H1180)</f>
        <v>0</v>
      </c>
      <c r="K1180" s="34"/>
      <c r="L1180" s="35"/>
      <c r="M1180" s="42">
        <f t="shared" ref="M1180" si="27828">parseTime(K1180)-(L1185=INT(RIGHT($F1180, 1)))</f>
        <v>0</v>
      </c>
      <c r="N1180" s="43">
        <f t="shared" ref="N1180:N1184" si="27829">isClocked(L1180)</f>
        <v>0</v>
      </c>
      <c r="O1180" s="34"/>
      <c r="P1180" s="35"/>
      <c r="Q1180" s="42">
        <f t="shared" ref="Q1180" si="27830">parseTime(O1180)-(P1185=INT(RIGHT($F1180, 1)))</f>
        <v>0</v>
      </c>
      <c r="R1180" s="43">
        <f t="shared" ref="R1180:R1184" si="27831">isClocked(P1180)</f>
        <v>0</v>
      </c>
      <c r="S1180" s="34"/>
      <c r="T1180" s="35"/>
      <c r="U1180" s="42">
        <f t="shared" ref="U1180" si="27832">parseTime(S1180)-(T1185=INT(RIGHT($F1180, 1)))</f>
        <v>0</v>
      </c>
      <c r="V1180" s="43">
        <f t="shared" ref="V1180:V1184" si="27833">isClocked(T1180)</f>
        <v>0</v>
      </c>
      <c r="W1180" s="34"/>
      <c r="X1180" s="35"/>
      <c r="Y1180" s="42">
        <f t="shared" ref="Y1180" si="27834">parseTime(W1180)-(X1185=INT(RIGHT($F1180, 1)))</f>
        <v>0</v>
      </c>
      <c r="Z1180" s="43">
        <f t="shared" ref="Z1180:Z1184" si="27835">isClocked(X1180)</f>
        <v>0</v>
      </c>
      <c r="AA1180" s="34"/>
      <c r="AB1180" s="35"/>
      <c r="AC1180" s="42">
        <f t="shared" ref="AC1180" si="27836">parseTime(AA1180)-(AB1185=INT(RIGHT($F1180, 1)))</f>
        <v>0</v>
      </c>
      <c r="AD1180" s="43">
        <f t="shared" ref="AD1180:AD1184" si="27837">isClocked(AB1180)</f>
        <v>0</v>
      </c>
      <c r="AE1180" s="34"/>
      <c r="AF1180" s="35"/>
      <c r="AG1180" s="42">
        <f t="shared" ref="AG1180" si="27838">parseTime(AE1180)-(AF1185=INT(RIGHT($F1180, 1)))</f>
        <v>0</v>
      </c>
      <c r="AH1180" s="43">
        <f t="shared" ref="AH1180:AH1184" si="27839">isClocked(AF1180)</f>
        <v>0</v>
      </c>
      <c r="AI1180" s="34"/>
      <c r="AJ1180" s="35"/>
      <c r="AK1180" s="42">
        <f>parseTime(AI1180)-(AJ1185=INT(RIGHT($F1180, 1)))</f>
        <v>0</v>
      </c>
      <c r="AL1180" s="43">
        <f t="shared" ref="AL1180:AL1184" si="27840">isClocked(AJ1180)</f>
        <v>0</v>
      </c>
      <c r="AM1180" s="34"/>
      <c r="AN1180" s="35"/>
      <c r="AO1180" s="42">
        <f t="shared" ref="AO1180" si="27841">parseTime(AM1180)-(AN1185=INT(RIGHT($F1180, 1)))</f>
        <v>0</v>
      </c>
      <c r="AP1180" s="43">
        <f t="shared" ref="AP1180:AP1184" si="27842">isClocked(AN1180)</f>
        <v>0</v>
      </c>
      <c r="AQ1180" s="34"/>
      <c r="AR1180" s="35"/>
      <c r="AS1180" s="42">
        <f t="shared" ref="AS1180" si="27843">parseTime(AQ1180)-(AR1185=INT(RIGHT($F1180, 1)))</f>
        <v>0</v>
      </c>
      <c r="AT1180" s="43">
        <f t="shared" ref="AT1180:AT1184" si="27844">isClocked(AR1180)</f>
        <v>0</v>
      </c>
      <c r="AU1180" s="34"/>
      <c r="AV1180" s="35"/>
      <c r="AW1180" s="42">
        <f>parseTime(AU1180)-(AV1185=INT(RIGHT($F1180, 1)))</f>
        <v>0</v>
      </c>
      <c r="AX1180" s="43">
        <f t="shared" ref="AX1180:AX1184" si="27845">isClocked(AV1180)</f>
        <v>0</v>
      </c>
      <c r="AY1180" s="34"/>
      <c r="AZ1180" s="35"/>
      <c r="BA1180" s="42">
        <f>parseTime(AY1180)-(AZ1185=INT(RIGHT($F1180, 1)))</f>
        <v>0</v>
      </c>
      <c r="BB1180" s="43">
        <f t="shared" ref="BB1180:BB1184" si="27846">isClocked(AZ1180)</f>
        <v>0</v>
      </c>
      <c r="BC1180" s="34"/>
      <c r="BD1180" s="35"/>
      <c r="BE1180" s="42">
        <f>parseTime(BC1180)-(BD1185=INT(RIGHT($F1180, 1)))</f>
        <v>0</v>
      </c>
      <c r="BF1180" s="43">
        <f t="shared" ref="BF1180:BF1184" si="27847">isClocked(BD1180)</f>
        <v>0</v>
      </c>
      <c r="BG1180" s="34"/>
      <c r="BH1180" s="35"/>
      <c r="BI1180" s="42">
        <f>parseTime(BG1180)-(BH1185=INT(RIGHT($F1180, 1)))</f>
        <v>0</v>
      </c>
      <c r="BJ1180" s="43">
        <f t="shared" ref="BJ1180:BJ1184" si="27848">isClocked(BH1180)</f>
        <v>0</v>
      </c>
      <c r="BK1180" s="34"/>
      <c r="BL1180" s="35"/>
      <c r="BM1180" s="42">
        <f>parseTime(BK1180)-(BL1185=INT(RIGHT($F1180, 1)))</f>
        <v>0</v>
      </c>
      <c r="BN1180" s="43">
        <f t="shared" ref="BN1180:BN1184" si="27849">isClocked(BL1180)</f>
        <v>0</v>
      </c>
      <c r="BO1180" s="34"/>
      <c r="BP1180" s="35"/>
      <c r="BQ1180" s="42">
        <f t="shared" ref="BQ1180" si="27850">parseTime(BO1180)-(BP1185=INT(RIGHT($F1180, 1)))</f>
        <v>0</v>
      </c>
      <c r="BR1180" s="43">
        <f t="shared" ref="BR1180:BR1184" si="27851">isClocked(BP1180)</f>
        <v>0</v>
      </c>
      <c r="BS1180" s="34"/>
      <c r="BT1180" s="35"/>
      <c r="BU1180" s="42">
        <f t="shared" ref="BU1180" si="27852">parseTime(BS1180)-(BT1185=INT(RIGHT($F1180, 1)))</f>
        <v>0</v>
      </c>
      <c r="BV1180" s="43">
        <f t="shared" ref="BV1180:BV1184" si="27853">isClocked(BT1180)</f>
        <v>0</v>
      </c>
      <c r="BW1180" s="34"/>
      <c r="BX1180" s="35"/>
      <c r="BY1180" s="42">
        <f t="shared" ref="BY1180" si="27854">parseTime(BW1180)-(BX1185=INT(RIGHT($F1180, 1)))</f>
        <v>0</v>
      </c>
      <c r="BZ1180" s="43">
        <f t="shared" ref="BZ1180:BZ1184" si="27855">isClocked(BX1180)</f>
        <v>0</v>
      </c>
      <c r="CA1180" s="34"/>
      <c r="CB1180" s="35"/>
      <c r="CC1180" s="42">
        <f t="shared" ref="CC1180" si="27856">parseTime(CA1180)-(CB1185=INT(RIGHT($F1180, 1)))</f>
        <v>0</v>
      </c>
      <c r="CD1180" s="43">
        <f t="shared" ref="CD1180:CD1184" si="27857">isClocked(CB1180)</f>
        <v>0</v>
      </c>
      <c r="CE1180" s="34"/>
      <c r="CF1180" s="35"/>
      <c r="CG1180" s="42">
        <f t="shared" ref="CG1180" si="27858">parseTime(CE1180)-(CF1185=INT(RIGHT($F1180, 1)))</f>
        <v>0</v>
      </c>
      <c r="CH1180" s="43">
        <f t="shared" ref="CH1180:CH1184" si="27859">isClocked(CF1180)</f>
        <v>0</v>
      </c>
    </row>
    <row r="1181" spans="1:86" x14ac:dyDescent="0.25">
      <c r="A1181" s="56" t="s">
        <v>0</v>
      </c>
      <c r="B1181" s="57">
        <f t="shared" ca="1" si="26652"/>
        <v>0</v>
      </c>
      <c r="C1181" s="14" t="s">
        <v>252</v>
      </c>
      <c r="D1181" s="14">
        <f t="shared" ref="D1181:D1244" si="27860">(E1184+(E1183/2))*8-0.5</f>
        <v>53.7</v>
      </c>
      <c r="E1181" s="55" t="str">
        <f t="shared" si="26653"/>
        <v>Sunday</v>
      </c>
      <c r="F1181" s="51" t="s">
        <v>129</v>
      </c>
      <c r="G1181" s="36"/>
      <c r="H1181" s="37"/>
      <c r="I1181" s="44">
        <f t="shared" ref="I1181" si="27861">parseTime(G1181)-(H1185=INT(RIGHT($F1181, 1)))</f>
        <v>0</v>
      </c>
      <c r="J1181" s="45">
        <f t="shared" si="27827"/>
        <v>0</v>
      </c>
      <c r="K1181" s="36"/>
      <c r="L1181" s="37"/>
      <c r="M1181" s="44">
        <f t="shared" ref="M1181" si="27862">parseTime(K1181)-(L1185=INT(RIGHT($F1181, 1)))</f>
        <v>0</v>
      </c>
      <c r="N1181" s="45">
        <f t="shared" si="27829"/>
        <v>0</v>
      </c>
      <c r="O1181" s="36"/>
      <c r="P1181" s="37"/>
      <c r="Q1181" s="44">
        <f t="shared" ref="Q1181" si="27863">parseTime(O1181)-(P1185=INT(RIGHT($F1181, 1)))</f>
        <v>0</v>
      </c>
      <c r="R1181" s="45">
        <f t="shared" si="27831"/>
        <v>0</v>
      </c>
      <c r="S1181" s="36"/>
      <c r="T1181" s="37"/>
      <c r="U1181" s="44">
        <f t="shared" ref="U1181" si="27864">parseTime(S1181)-(T1185=INT(RIGHT($F1181, 1)))</f>
        <v>0</v>
      </c>
      <c r="V1181" s="45">
        <f t="shared" si="27833"/>
        <v>0</v>
      </c>
      <c r="W1181" s="36"/>
      <c r="X1181" s="37"/>
      <c r="Y1181" s="44">
        <f t="shared" ref="Y1181" si="27865">parseTime(W1181)-(X1185=INT(RIGHT($F1181, 1)))</f>
        <v>0</v>
      </c>
      <c r="Z1181" s="45">
        <f t="shared" si="27835"/>
        <v>0</v>
      </c>
      <c r="AA1181" s="36"/>
      <c r="AB1181" s="37"/>
      <c r="AC1181" s="44">
        <f t="shared" ref="AC1181" si="27866">parseTime(AA1181)-(AB1185=INT(RIGHT($F1181, 1)))</f>
        <v>0</v>
      </c>
      <c r="AD1181" s="45">
        <f t="shared" si="27837"/>
        <v>0</v>
      </c>
      <c r="AE1181" s="36"/>
      <c r="AF1181" s="37"/>
      <c r="AG1181" s="44">
        <f t="shared" ref="AG1181" si="27867">parseTime(AE1181)-(AF1185=INT(RIGHT($F1181, 1)))</f>
        <v>0</v>
      </c>
      <c r="AH1181" s="45">
        <f t="shared" si="27839"/>
        <v>0</v>
      </c>
      <c r="AI1181" s="36"/>
      <c r="AJ1181" s="37"/>
      <c r="AK1181" s="44">
        <f>parseTime(AI1181)-(AJ1185=INT(RIGHT($F1181, 1)))</f>
        <v>0</v>
      </c>
      <c r="AL1181" s="45">
        <f t="shared" si="27840"/>
        <v>0</v>
      </c>
      <c r="AM1181" s="36"/>
      <c r="AN1181" s="37"/>
      <c r="AO1181" s="44">
        <f t="shared" ref="AO1181" si="27868">parseTime(AM1181)-(AN1185=INT(RIGHT($F1181, 1)))</f>
        <v>0</v>
      </c>
      <c r="AP1181" s="45">
        <f t="shared" si="27842"/>
        <v>0</v>
      </c>
      <c r="AQ1181" s="36"/>
      <c r="AR1181" s="37"/>
      <c r="AS1181" s="44">
        <f t="shared" ref="AS1181" si="27869">parseTime(AQ1181)-(AR1185=INT(RIGHT($F1181, 1)))</f>
        <v>0</v>
      </c>
      <c r="AT1181" s="45">
        <f t="shared" si="27844"/>
        <v>0</v>
      </c>
      <c r="AU1181" s="36"/>
      <c r="AV1181" s="37"/>
      <c r="AW1181" s="44">
        <f>parseTime(AU1181)-(AV1185=INT(RIGHT($F1181, 1)))</f>
        <v>0</v>
      </c>
      <c r="AX1181" s="45">
        <f t="shared" si="27845"/>
        <v>0</v>
      </c>
      <c r="AY1181" s="36"/>
      <c r="AZ1181" s="37"/>
      <c r="BA1181" s="44">
        <f>parseTime(AY1181)-(AZ1185=INT(RIGHT($F1181, 1)))</f>
        <v>0</v>
      </c>
      <c r="BB1181" s="45">
        <f t="shared" si="27846"/>
        <v>0</v>
      </c>
      <c r="BC1181" s="36"/>
      <c r="BD1181" s="37"/>
      <c r="BE1181" s="44">
        <f>parseTime(BC1181)-(BD1185=INT(RIGHT($F1181, 1)))</f>
        <v>0</v>
      </c>
      <c r="BF1181" s="45">
        <f t="shared" si="27847"/>
        <v>0</v>
      </c>
      <c r="BG1181" s="36"/>
      <c r="BH1181" s="37"/>
      <c r="BI1181" s="44">
        <f>parseTime(BG1181)-(BH1185=INT(RIGHT($F1181, 1)))</f>
        <v>0</v>
      </c>
      <c r="BJ1181" s="45">
        <f t="shared" si="27848"/>
        <v>0</v>
      </c>
      <c r="BK1181" s="36"/>
      <c r="BL1181" s="37"/>
      <c r="BM1181" s="44">
        <f>parseTime(BK1181)-(BL1185=INT(RIGHT($F1181, 1)))</f>
        <v>0</v>
      </c>
      <c r="BN1181" s="45">
        <f t="shared" si="27849"/>
        <v>0</v>
      </c>
      <c r="BO1181" s="36"/>
      <c r="BP1181" s="37"/>
      <c r="BQ1181" s="44">
        <f t="shared" ref="BQ1181" si="27870">parseTime(BO1181)-(BP1185=INT(RIGHT($F1181, 1)))</f>
        <v>0</v>
      </c>
      <c r="BR1181" s="45">
        <f t="shared" si="27851"/>
        <v>0</v>
      </c>
      <c r="BS1181" s="36"/>
      <c r="BT1181" s="37"/>
      <c r="BU1181" s="44">
        <f t="shared" ref="BU1181" si="27871">parseTime(BS1181)-(BT1185=INT(RIGHT($F1181, 1)))</f>
        <v>0</v>
      </c>
      <c r="BV1181" s="45">
        <f t="shared" si="27853"/>
        <v>0</v>
      </c>
      <c r="BW1181" s="36"/>
      <c r="BX1181" s="37"/>
      <c r="BY1181" s="44">
        <f t="shared" ref="BY1181" si="27872">parseTime(BW1181)-(BX1185=INT(RIGHT($F1181, 1)))</f>
        <v>0</v>
      </c>
      <c r="BZ1181" s="45">
        <f t="shared" si="27855"/>
        <v>0</v>
      </c>
      <c r="CA1181" s="36"/>
      <c r="CB1181" s="37"/>
      <c r="CC1181" s="44">
        <f t="shared" ref="CC1181" si="27873">parseTime(CA1181)-(CB1185=INT(RIGHT($F1181, 1)))</f>
        <v>0</v>
      </c>
      <c r="CD1181" s="45">
        <f t="shared" si="27857"/>
        <v>0</v>
      </c>
      <c r="CE1181" s="36"/>
      <c r="CF1181" s="37"/>
      <c r="CG1181" s="44">
        <f t="shared" ref="CG1181" si="27874">parseTime(CE1181)-(CF1185=INT(RIGHT($F1181, 1)))</f>
        <v>0</v>
      </c>
      <c r="CH1181" s="45">
        <f t="shared" si="27859"/>
        <v>0</v>
      </c>
    </row>
    <row r="1182" spans="1:86" x14ac:dyDescent="0.25">
      <c r="A1182" s="56" t="s">
        <v>117</v>
      </c>
      <c r="B1182" s="57">
        <f t="shared" ref="B1182" ca="1" si="27875">roleHours(G1180:CH1186, "MFD")</f>
        <v>0</v>
      </c>
      <c r="C1182" s="14">
        <f t="shared" ref="C1182:C1185" ca="1" si="27876">B1182/8</f>
        <v>0</v>
      </c>
      <c r="D1182" s="14">
        <f t="shared" ref="D1182" ca="1" si="27877">B1181-D1181</f>
        <v>-53.7</v>
      </c>
      <c r="E1182" s="20" t="s">
        <v>127</v>
      </c>
      <c r="F1182" s="51" t="s">
        <v>130</v>
      </c>
      <c r="G1182" s="36"/>
      <c r="H1182" s="37"/>
      <c r="I1182" s="44">
        <f t="shared" ref="I1182" si="27878">parseTime(G1182)-(H1185=INT(RIGHT($F1182, 1)))</f>
        <v>0</v>
      </c>
      <c r="J1182" s="45">
        <f t="shared" si="27827"/>
        <v>0</v>
      </c>
      <c r="K1182" s="36"/>
      <c r="L1182" s="37"/>
      <c r="M1182" s="44">
        <f t="shared" ref="M1182" si="27879">parseTime(K1182)-(L1185=INT(RIGHT($F1182, 1)))</f>
        <v>0</v>
      </c>
      <c r="N1182" s="45">
        <f t="shared" si="27829"/>
        <v>0</v>
      </c>
      <c r="O1182" s="36"/>
      <c r="P1182" s="37"/>
      <c r="Q1182" s="44">
        <f t="shared" ref="Q1182" si="27880">parseTime(O1182)-(P1185=INT(RIGHT($F1182, 1)))</f>
        <v>0</v>
      </c>
      <c r="R1182" s="45">
        <f t="shared" si="27831"/>
        <v>0</v>
      </c>
      <c r="S1182" s="36"/>
      <c r="T1182" s="37"/>
      <c r="U1182" s="44">
        <f t="shared" ref="U1182" si="27881">parseTime(S1182)-(T1185=INT(RIGHT($F1182, 1)))</f>
        <v>0</v>
      </c>
      <c r="V1182" s="45">
        <f t="shared" si="27833"/>
        <v>0</v>
      </c>
      <c r="W1182" s="36"/>
      <c r="X1182" s="37"/>
      <c r="Y1182" s="44">
        <f t="shared" ref="Y1182" si="27882">parseTime(W1182)-(X1185=INT(RIGHT($F1182, 1)))</f>
        <v>0</v>
      </c>
      <c r="Z1182" s="45">
        <f t="shared" si="27835"/>
        <v>0</v>
      </c>
      <c r="AA1182" s="36"/>
      <c r="AB1182" s="37"/>
      <c r="AC1182" s="44">
        <f t="shared" ref="AC1182" si="27883">parseTime(AA1182)-(AB1185=INT(RIGHT($F1182, 1)))</f>
        <v>0</v>
      </c>
      <c r="AD1182" s="45">
        <f t="shared" si="27837"/>
        <v>0</v>
      </c>
      <c r="AE1182" s="36"/>
      <c r="AF1182" s="37"/>
      <c r="AG1182" s="44">
        <f t="shared" ref="AG1182" si="27884">parseTime(AE1182)-(AF1185=INT(RIGHT($F1182, 1)))</f>
        <v>0</v>
      </c>
      <c r="AH1182" s="45">
        <f t="shared" si="27839"/>
        <v>0</v>
      </c>
      <c r="AI1182" s="36"/>
      <c r="AJ1182" s="37"/>
      <c r="AK1182" s="44">
        <f>parseTime(AI1182)-(AJ1185=INT(RIGHT($F1182, 1)))</f>
        <v>0</v>
      </c>
      <c r="AL1182" s="45">
        <f t="shared" si="27840"/>
        <v>0</v>
      </c>
      <c r="AM1182" s="36"/>
      <c r="AN1182" s="37"/>
      <c r="AO1182" s="44">
        <f t="shared" ref="AO1182" si="27885">parseTime(AM1182)-(AN1185=INT(RIGHT($F1182, 1)))</f>
        <v>0</v>
      </c>
      <c r="AP1182" s="45">
        <f t="shared" si="27842"/>
        <v>0</v>
      </c>
      <c r="AQ1182" s="36"/>
      <c r="AR1182" s="37"/>
      <c r="AS1182" s="44">
        <f t="shared" ref="AS1182" si="27886">parseTime(AQ1182)-(AR1185=INT(RIGHT($F1182, 1)))</f>
        <v>0</v>
      </c>
      <c r="AT1182" s="45">
        <f t="shared" si="27844"/>
        <v>0</v>
      </c>
      <c r="AU1182" s="36"/>
      <c r="AV1182" s="37"/>
      <c r="AW1182" s="44">
        <f>parseTime(AU1182)-(AV1185=INT(RIGHT($F1182, 1)))</f>
        <v>0</v>
      </c>
      <c r="AX1182" s="45">
        <f t="shared" si="27845"/>
        <v>0</v>
      </c>
      <c r="AY1182" s="36"/>
      <c r="AZ1182" s="37"/>
      <c r="BA1182" s="44">
        <f>parseTime(AY1182)-(AZ1185=INT(RIGHT($F1182, 1)))</f>
        <v>0</v>
      </c>
      <c r="BB1182" s="45">
        <f t="shared" si="27846"/>
        <v>0</v>
      </c>
      <c r="BC1182" s="36"/>
      <c r="BD1182" s="37"/>
      <c r="BE1182" s="44">
        <f>parseTime(BC1182)-(BD1185=INT(RIGHT($F1182, 1)))</f>
        <v>0</v>
      </c>
      <c r="BF1182" s="45">
        <f t="shared" si="27847"/>
        <v>0</v>
      </c>
      <c r="BG1182" s="36"/>
      <c r="BH1182" s="37"/>
      <c r="BI1182" s="44">
        <f>parseTime(BG1182)-(BH1185=INT(RIGHT($F1182, 1)))</f>
        <v>0</v>
      </c>
      <c r="BJ1182" s="45">
        <f t="shared" si="27848"/>
        <v>0</v>
      </c>
      <c r="BK1182" s="36"/>
      <c r="BL1182" s="37"/>
      <c r="BM1182" s="44">
        <f>parseTime(BK1182)-(BL1185=INT(RIGHT($F1182, 1)))</f>
        <v>0</v>
      </c>
      <c r="BN1182" s="45">
        <f t="shared" si="27849"/>
        <v>0</v>
      </c>
      <c r="BO1182" s="36"/>
      <c r="BP1182" s="37"/>
      <c r="BQ1182" s="44">
        <f t="shared" ref="BQ1182" si="27887">parseTime(BO1182)-(BP1185=INT(RIGHT($F1182, 1)))</f>
        <v>0</v>
      </c>
      <c r="BR1182" s="45">
        <f t="shared" si="27851"/>
        <v>0</v>
      </c>
      <c r="BS1182" s="36"/>
      <c r="BT1182" s="37"/>
      <c r="BU1182" s="44">
        <f t="shared" ref="BU1182" si="27888">parseTime(BS1182)-(BT1185=INT(RIGHT($F1182, 1)))</f>
        <v>0</v>
      </c>
      <c r="BV1182" s="45">
        <f t="shared" si="27853"/>
        <v>0</v>
      </c>
      <c r="BW1182" s="36"/>
      <c r="BX1182" s="37"/>
      <c r="BY1182" s="44">
        <f t="shared" ref="BY1182" si="27889">parseTime(BW1182)-(BX1185=INT(RIGHT($F1182, 1)))</f>
        <v>0</v>
      </c>
      <c r="BZ1182" s="45">
        <f t="shared" si="27855"/>
        <v>0</v>
      </c>
      <c r="CA1182" s="36"/>
      <c r="CB1182" s="37"/>
      <c r="CC1182" s="44">
        <f t="shared" ref="CC1182" si="27890">parseTime(CA1182)-(CB1185=INT(RIGHT($F1182, 1)))</f>
        <v>0</v>
      </c>
      <c r="CD1182" s="45">
        <f t="shared" si="27857"/>
        <v>0</v>
      </c>
      <c r="CE1182" s="36"/>
      <c r="CF1182" s="37"/>
      <c r="CG1182" s="44">
        <f t="shared" ref="CG1182" si="27891">parseTime(CE1182)-(CF1185=INT(RIGHT($F1182, 1)))</f>
        <v>0</v>
      </c>
      <c r="CH1182" s="45">
        <f t="shared" si="27859"/>
        <v>0</v>
      </c>
    </row>
    <row r="1183" spans="1:86" x14ac:dyDescent="0.25">
      <c r="A1183" s="56"/>
      <c r="B1183" s="57"/>
      <c r="C1183" s="14">
        <f t="shared" si="27876"/>
        <v>0</v>
      </c>
      <c r="D1183" s="14" t="s">
        <v>259</v>
      </c>
      <c r="E1183" s="20">
        <v>4.25</v>
      </c>
      <c r="F1183" s="51" t="s">
        <v>131</v>
      </c>
      <c r="G1183" s="36"/>
      <c r="H1183" s="37"/>
      <c r="I1183" s="44">
        <f t="shared" ref="I1183" si="27892">parseTime(G1183)-(H1185=INT(RIGHT($F1183, 1)))</f>
        <v>0</v>
      </c>
      <c r="J1183" s="45">
        <f t="shared" si="27827"/>
        <v>0</v>
      </c>
      <c r="K1183" s="36"/>
      <c r="L1183" s="37"/>
      <c r="M1183" s="44">
        <f t="shared" ref="M1183" si="27893">parseTime(K1183)-(L1185=INT(RIGHT($F1183, 1)))</f>
        <v>0</v>
      </c>
      <c r="N1183" s="45">
        <f t="shared" si="27829"/>
        <v>0</v>
      </c>
      <c r="O1183" s="36"/>
      <c r="P1183" s="37"/>
      <c r="Q1183" s="44">
        <f t="shared" ref="Q1183" si="27894">parseTime(O1183)-(P1185=INT(RIGHT($F1183, 1)))</f>
        <v>0</v>
      </c>
      <c r="R1183" s="45">
        <f t="shared" si="27831"/>
        <v>0</v>
      </c>
      <c r="S1183" s="36"/>
      <c r="T1183" s="37"/>
      <c r="U1183" s="44">
        <f t="shared" ref="U1183" si="27895">parseTime(S1183)-(T1185=INT(RIGHT($F1183, 1)))</f>
        <v>0</v>
      </c>
      <c r="V1183" s="45">
        <f t="shared" si="27833"/>
        <v>0</v>
      </c>
      <c r="W1183" s="36"/>
      <c r="X1183" s="37"/>
      <c r="Y1183" s="44">
        <f t="shared" ref="Y1183" si="27896">parseTime(W1183)-(X1185=INT(RIGHT($F1183, 1)))</f>
        <v>0</v>
      </c>
      <c r="Z1183" s="45">
        <f t="shared" si="27835"/>
        <v>0</v>
      </c>
      <c r="AA1183" s="36"/>
      <c r="AB1183" s="37"/>
      <c r="AC1183" s="44">
        <f t="shared" ref="AC1183" si="27897">parseTime(AA1183)-(AB1185=INT(RIGHT($F1183, 1)))</f>
        <v>0</v>
      </c>
      <c r="AD1183" s="45">
        <f t="shared" si="27837"/>
        <v>0</v>
      </c>
      <c r="AE1183" s="36"/>
      <c r="AF1183" s="37"/>
      <c r="AG1183" s="44">
        <f t="shared" ref="AG1183" si="27898">parseTime(AE1183)-(AF1185=INT(RIGHT($F1183, 1)))</f>
        <v>0</v>
      </c>
      <c r="AH1183" s="45">
        <f t="shared" si="27839"/>
        <v>0</v>
      </c>
      <c r="AI1183" s="36"/>
      <c r="AJ1183" s="37"/>
      <c r="AK1183" s="44">
        <f>parseTime(AI1183)-(AJ1185=INT(RIGHT($F1183, 1)))</f>
        <v>0</v>
      </c>
      <c r="AL1183" s="45">
        <f t="shared" si="27840"/>
        <v>0</v>
      </c>
      <c r="AM1183" s="36"/>
      <c r="AN1183" s="37"/>
      <c r="AO1183" s="44">
        <f t="shared" ref="AO1183" si="27899">parseTime(AM1183)-(AN1185=INT(RIGHT($F1183, 1)))</f>
        <v>0</v>
      </c>
      <c r="AP1183" s="45">
        <f t="shared" si="27842"/>
        <v>0</v>
      </c>
      <c r="AQ1183" s="36"/>
      <c r="AR1183" s="37"/>
      <c r="AS1183" s="44">
        <f t="shared" ref="AS1183" si="27900">parseTime(AQ1183)-(AR1185=INT(RIGHT($F1183, 1)))</f>
        <v>0</v>
      </c>
      <c r="AT1183" s="45">
        <f t="shared" si="27844"/>
        <v>0</v>
      </c>
      <c r="AU1183" s="36"/>
      <c r="AV1183" s="37"/>
      <c r="AW1183" s="44">
        <f>parseTime(AU1183)-(AV1185=INT(RIGHT($F1183, 1)))</f>
        <v>0</v>
      </c>
      <c r="AX1183" s="45">
        <f t="shared" si="27845"/>
        <v>0</v>
      </c>
      <c r="AY1183" s="36"/>
      <c r="AZ1183" s="37"/>
      <c r="BA1183" s="44">
        <f>parseTime(AY1183)-(AZ1185=INT(RIGHT($F1183, 1)))</f>
        <v>0</v>
      </c>
      <c r="BB1183" s="45">
        <f t="shared" si="27846"/>
        <v>0</v>
      </c>
      <c r="BC1183" s="36"/>
      <c r="BD1183" s="37"/>
      <c r="BE1183" s="44">
        <f>parseTime(BC1183)-(BD1185=INT(RIGHT($F1183, 1)))</f>
        <v>0</v>
      </c>
      <c r="BF1183" s="45">
        <f t="shared" si="27847"/>
        <v>0</v>
      </c>
      <c r="BG1183" s="36"/>
      <c r="BH1183" s="37"/>
      <c r="BI1183" s="44">
        <f>parseTime(BG1183)-(BH1185=INT(RIGHT($F1183, 1)))</f>
        <v>0</v>
      </c>
      <c r="BJ1183" s="45">
        <f t="shared" si="27848"/>
        <v>0</v>
      </c>
      <c r="BK1183" s="36"/>
      <c r="BL1183" s="37"/>
      <c r="BM1183" s="44">
        <f>parseTime(BK1183)-(BL1185=INT(RIGHT($F1183, 1)))</f>
        <v>0</v>
      </c>
      <c r="BN1183" s="45">
        <f t="shared" si="27849"/>
        <v>0</v>
      </c>
      <c r="BO1183" s="36"/>
      <c r="BP1183" s="37"/>
      <c r="BQ1183" s="44">
        <f t="shared" ref="BQ1183" si="27901">parseTime(BO1183)-(BP1185=INT(RIGHT($F1183, 1)))</f>
        <v>0</v>
      </c>
      <c r="BR1183" s="45">
        <f t="shared" si="27851"/>
        <v>0</v>
      </c>
      <c r="BS1183" s="36"/>
      <c r="BT1183" s="37"/>
      <c r="BU1183" s="44">
        <f t="shared" ref="BU1183" si="27902">parseTime(BS1183)-(BT1185=INT(RIGHT($F1183, 1)))</f>
        <v>0</v>
      </c>
      <c r="BV1183" s="45">
        <f t="shared" si="27853"/>
        <v>0</v>
      </c>
      <c r="BW1183" s="36"/>
      <c r="BX1183" s="37"/>
      <c r="BY1183" s="44">
        <f t="shared" ref="BY1183" si="27903">parseTime(BW1183)-(BX1185=INT(RIGHT($F1183, 1)))</f>
        <v>0</v>
      </c>
      <c r="BZ1183" s="45">
        <f t="shared" si="27855"/>
        <v>0</v>
      </c>
      <c r="CA1183" s="36"/>
      <c r="CB1183" s="37"/>
      <c r="CC1183" s="44">
        <f t="shared" ref="CC1183" si="27904">parseTime(CA1183)-(CB1185=INT(RIGHT($F1183, 1)))</f>
        <v>0</v>
      </c>
      <c r="CD1183" s="45">
        <f t="shared" si="27857"/>
        <v>0</v>
      </c>
      <c r="CE1183" s="36"/>
      <c r="CF1183" s="37"/>
      <c r="CG1183" s="44">
        <f t="shared" ref="CG1183" si="27905">parseTime(CE1183)-(CF1185=INT(RIGHT($F1183, 1)))</f>
        <v>0</v>
      </c>
      <c r="CH1183" s="45">
        <f t="shared" si="27859"/>
        <v>0</v>
      </c>
    </row>
    <row r="1184" spans="1:86" x14ac:dyDescent="0.25">
      <c r="A1184" s="56" t="s">
        <v>119</v>
      </c>
      <c r="B1184" s="57">
        <f t="shared" ref="B1184" ca="1" si="27906">roleHours(G1180:CH1186, "MCC")</f>
        <v>0</v>
      </c>
      <c r="C1184" s="14">
        <f t="shared" ca="1" si="27876"/>
        <v>0</v>
      </c>
      <c r="D1184" s="14" t="s">
        <v>260</v>
      </c>
      <c r="E1184" s="20">
        <v>4.6500000000000004</v>
      </c>
      <c r="F1184" s="51" t="s">
        <v>132</v>
      </c>
      <c r="G1184" s="36"/>
      <c r="H1184" s="37"/>
      <c r="I1184" s="44">
        <f t="shared" ref="I1184" si="27907">parseTime(G1184)-(H1185=INT(RIGHT($F1184, 1)))</f>
        <v>0</v>
      </c>
      <c r="J1184" s="45">
        <f t="shared" si="27827"/>
        <v>0</v>
      </c>
      <c r="K1184" s="36"/>
      <c r="L1184" s="37"/>
      <c r="M1184" s="44">
        <f t="shared" ref="M1184" si="27908">parseTime(K1184)-(L1185=INT(RIGHT($F1184, 1)))</f>
        <v>0</v>
      </c>
      <c r="N1184" s="45">
        <f t="shared" si="27829"/>
        <v>0</v>
      </c>
      <c r="O1184" s="36"/>
      <c r="P1184" s="37"/>
      <c r="Q1184" s="44">
        <f t="shared" ref="Q1184" si="27909">parseTime(O1184)-(P1185=INT(RIGHT($F1184, 1)))</f>
        <v>0</v>
      </c>
      <c r="R1184" s="45">
        <f t="shared" si="27831"/>
        <v>0</v>
      </c>
      <c r="S1184" s="36"/>
      <c r="T1184" s="37"/>
      <c r="U1184" s="44">
        <f t="shared" ref="U1184" si="27910">parseTime(S1184)-(T1185=INT(RIGHT($F1184, 1)))</f>
        <v>0</v>
      </c>
      <c r="V1184" s="45">
        <f t="shared" si="27833"/>
        <v>0</v>
      </c>
      <c r="W1184" s="36"/>
      <c r="X1184" s="37"/>
      <c r="Y1184" s="44">
        <f t="shared" ref="Y1184" si="27911">parseTime(W1184)-(X1185=INT(RIGHT($F1184, 1)))</f>
        <v>0</v>
      </c>
      <c r="Z1184" s="45">
        <f t="shared" si="27835"/>
        <v>0</v>
      </c>
      <c r="AA1184" s="36"/>
      <c r="AB1184" s="37"/>
      <c r="AC1184" s="44">
        <f t="shared" ref="AC1184" si="27912">parseTime(AA1184)-(AB1185=INT(RIGHT($F1184, 1)))</f>
        <v>0</v>
      </c>
      <c r="AD1184" s="45">
        <f t="shared" si="27837"/>
        <v>0</v>
      </c>
      <c r="AE1184" s="36"/>
      <c r="AF1184" s="37"/>
      <c r="AG1184" s="44">
        <f t="shared" ref="AG1184" si="27913">parseTime(AE1184)-(AF1185=INT(RIGHT($F1184, 1)))</f>
        <v>0</v>
      </c>
      <c r="AH1184" s="45">
        <f t="shared" si="27839"/>
        <v>0</v>
      </c>
      <c r="AI1184" s="36"/>
      <c r="AJ1184" s="37"/>
      <c r="AK1184" s="44">
        <f>parseTime(AI1184)-(AJ1185=INT(RIGHT($F1184, 1)))</f>
        <v>0</v>
      </c>
      <c r="AL1184" s="45">
        <f t="shared" si="27840"/>
        <v>0</v>
      </c>
      <c r="AM1184" s="36"/>
      <c r="AN1184" s="37"/>
      <c r="AO1184" s="44">
        <f t="shared" ref="AO1184" si="27914">parseTime(AM1184)-(AN1185=INT(RIGHT($F1184, 1)))</f>
        <v>0</v>
      </c>
      <c r="AP1184" s="45">
        <f t="shared" si="27842"/>
        <v>0</v>
      </c>
      <c r="AQ1184" s="36"/>
      <c r="AR1184" s="37"/>
      <c r="AS1184" s="44">
        <f t="shared" ref="AS1184" si="27915">parseTime(AQ1184)-(AR1185=INT(RIGHT($F1184, 1)))</f>
        <v>0</v>
      </c>
      <c r="AT1184" s="45">
        <f t="shared" si="27844"/>
        <v>0</v>
      </c>
      <c r="AU1184" s="36"/>
      <c r="AV1184" s="37"/>
      <c r="AW1184" s="44">
        <f>parseTime(AU1184)-(AV1185=INT(RIGHT($F1184, 1)))</f>
        <v>0</v>
      </c>
      <c r="AX1184" s="45">
        <f t="shared" si="27845"/>
        <v>0</v>
      </c>
      <c r="AY1184" s="36"/>
      <c r="AZ1184" s="37"/>
      <c r="BA1184" s="44">
        <f>parseTime(AY1184)-(AZ1185=INT(RIGHT($F1184, 1)))</f>
        <v>0</v>
      </c>
      <c r="BB1184" s="45">
        <f t="shared" si="27846"/>
        <v>0</v>
      </c>
      <c r="BC1184" s="36"/>
      <c r="BD1184" s="37"/>
      <c r="BE1184" s="44">
        <f>parseTime(BC1184)-(BD1185=INT(RIGHT($F1184, 1)))</f>
        <v>0</v>
      </c>
      <c r="BF1184" s="45">
        <f t="shared" si="27847"/>
        <v>0</v>
      </c>
      <c r="BG1184" s="36"/>
      <c r="BH1184" s="37"/>
      <c r="BI1184" s="44">
        <f>parseTime(BG1184)-(BH1185=INT(RIGHT($F1184, 1)))</f>
        <v>0</v>
      </c>
      <c r="BJ1184" s="45">
        <f t="shared" si="27848"/>
        <v>0</v>
      </c>
      <c r="BK1184" s="36"/>
      <c r="BL1184" s="37"/>
      <c r="BM1184" s="44">
        <f>parseTime(BK1184)-(BL1185=INT(RIGHT($F1184, 1)))</f>
        <v>0</v>
      </c>
      <c r="BN1184" s="45">
        <f t="shared" si="27849"/>
        <v>0</v>
      </c>
      <c r="BO1184" s="36"/>
      <c r="BP1184" s="37"/>
      <c r="BQ1184" s="44">
        <f t="shared" ref="BQ1184" si="27916">parseTime(BO1184)-(BP1185=INT(RIGHT($F1184, 1)))</f>
        <v>0</v>
      </c>
      <c r="BR1184" s="45">
        <f t="shared" si="27851"/>
        <v>0</v>
      </c>
      <c r="BS1184" s="36"/>
      <c r="BT1184" s="37"/>
      <c r="BU1184" s="44">
        <f t="shared" ref="BU1184" si="27917">parseTime(BS1184)-(BT1185=INT(RIGHT($F1184, 1)))</f>
        <v>0</v>
      </c>
      <c r="BV1184" s="45">
        <f t="shared" si="27853"/>
        <v>0</v>
      </c>
      <c r="BW1184" s="36"/>
      <c r="BX1184" s="37"/>
      <c r="BY1184" s="44">
        <f t="shared" ref="BY1184" si="27918">parseTime(BW1184)-(BX1185=INT(RIGHT($F1184, 1)))</f>
        <v>0</v>
      </c>
      <c r="BZ1184" s="45">
        <f t="shared" si="27855"/>
        <v>0</v>
      </c>
      <c r="CA1184" s="36"/>
      <c r="CB1184" s="37"/>
      <c r="CC1184" s="44">
        <f t="shared" ref="CC1184" si="27919">parseTime(CA1184)-(CB1185=INT(RIGHT($F1184, 1)))</f>
        <v>0</v>
      </c>
      <c r="CD1184" s="45">
        <f t="shared" si="27857"/>
        <v>0</v>
      </c>
      <c r="CE1184" s="36"/>
      <c r="CF1184" s="37"/>
      <c r="CG1184" s="44">
        <f t="shared" ref="CG1184" si="27920">parseTime(CE1184)-(CF1185=INT(RIGHT($F1184, 1)))</f>
        <v>0</v>
      </c>
      <c r="CH1184" s="45">
        <f t="shared" si="27859"/>
        <v>0</v>
      </c>
    </row>
    <row r="1185" spans="1:86" x14ac:dyDescent="0.25">
      <c r="A1185" s="56"/>
      <c r="B1185" s="57"/>
      <c r="C1185" s="14">
        <f t="shared" si="27876"/>
        <v>0</v>
      </c>
      <c r="D1185" s="14"/>
      <c r="E1185" s="20">
        <f t="shared" ref="E1185" si="27921">((7.5/2)-0.5+E1184)*8</f>
        <v>63.2</v>
      </c>
      <c r="F1185" s="51"/>
      <c r="G1185" s="46" t="s">
        <v>134</v>
      </c>
      <c r="H1185" s="38">
        <f t="shared" ref="H1185" si="27922">lunchAdjust(G1180:H1184)</f>
        <v>0</v>
      </c>
      <c r="I1185" s="48" t="s">
        <v>0</v>
      </c>
      <c r="J1185" s="39">
        <f t="shared" ref="J1185" si="27923">SUMPRODUCT(I1180:I1184*J1180:J1184)</f>
        <v>0</v>
      </c>
      <c r="K1185" s="46" t="s">
        <v>134</v>
      </c>
      <c r="L1185" s="38">
        <f t="shared" ref="L1185" si="27924">lunchAdjust(K1180:L1184)</f>
        <v>0</v>
      </c>
      <c r="M1185" s="48" t="s">
        <v>0</v>
      </c>
      <c r="N1185" s="39">
        <f t="shared" ref="N1185" si="27925">SUMPRODUCT(M1180:M1184*N1180:N1184)</f>
        <v>0</v>
      </c>
      <c r="O1185" s="46" t="s">
        <v>134</v>
      </c>
      <c r="P1185" s="38">
        <f t="shared" ref="P1185" si="27926">lunchAdjust(O1180:P1184)</f>
        <v>0</v>
      </c>
      <c r="Q1185" s="48" t="s">
        <v>0</v>
      </c>
      <c r="R1185" s="39">
        <f t="shared" ref="R1185" si="27927">SUMPRODUCT(Q1180:Q1184*R1180:R1184)</f>
        <v>0</v>
      </c>
      <c r="S1185" s="46" t="s">
        <v>134</v>
      </c>
      <c r="T1185" s="38">
        <f t="shared" ref="T1185" si="27928">lunchAdjust(S1180:T1184)</f>
        <v>0</v>
      </c>
      <c r="U1185" s="48" t="s">
        <v>0</v>
      </c>
      <c r="V1185" s="39">
        <f t="shared" ref="V1185" si="27929">SUMPRODUCT(U1180:U1184*V1180:V1184)</f>
        <v>0</v>
      </c>
      <c r="W1185" s="46" t="s">
        <v>134</v>
      </c>
      <c r="X1185" s="38">
        <f t="shared" ref="X1185" si="27930">lunchAdjust(W1180:X1184)</f>
        <v>0</v>
      </c>
      <c r="Y1185" s="48" t="s">
        <v>0</v>
      </c>
      <c r="Z1185" s="39">
        <f t="shared" ref="Z1185" si="27931">SUMPRODUCT(Y1180:Y1184*Z1180:Z1184)</f>
        <v>0</v>
      </c>
      <c r="AA1185" s="46" t="s">
        <v>134</v>
      </c>
      <c r="AB1185" s="38">
        <f t="shared" ref="AB1185" si="27932">lunchAdjust(AA1180:AB1184)</f>
        <v>0</v>
      </c>
      <c r="AC1185" s="48" t="s">
        <v>0</v>
      </c>
      <c r="AD1185" s="39">
        <f t="shared" ref="AD1185" si="27933">SUMPRODUCT(AC1180:AC1184*AD1180:AD1184)</f>
        <v>0</v>
      </c>
      <c r="AE1185" s="46" t="s">
        <v>134</v>
      </c>
      <c r="AF1185" s="38">
        <f t="shared" ref="AF1185" si="27934">lunchAdjust(AE1180:AF1184)</f>
        <v>0</v>
      </c>
      <c r="AG1185" s="48" t="s">
        <v>0</v>
      </c>
      <c r="AH1185" s="39">
        <f t="shared" ref="AH1185" si="27935">SUMPRODUCT(AG1180:AG1184*AH1180:AH1184)</f>
        <v>0</v>
      </c>
      <c r="AI1185" s="46" t="s">
        <v>134</v>
      </c>
      <c r="AJ1185" s="38">
        <f t="shared" ref="AJ1185" si="27936">lunchAdjust(AI1180:AJ1184)</f>
        <v>0</v>
      </c>
      <c r="AK1185" s="48" t="s">
        <v>0</v>
      </c>
      <c r="AL1185" s="39">
        <f t="shared" ref="AL1185" si="27937">SUMPRODUCT(AK1180:AK1184*AL1180:AL1184)</f>
        <v>0</v>
      </c>
      <c r="AM1185" s="46" t="s">
        <v>134</v>
      </c>
      <c r="AN1185" s="38">
        <f t="shared" ref="AN1185" si="27938">lunchAdjust(AM1180:AN1184)</f>
        <v>0</v>
      </c>
      <c r="AO1185" s="48" t="s">
        <v>0</v>
      </c>
      <c r="AP1185" s="39">
        <f t="shared" ref="AP1185" si="27939">SUMPRODUCT(AO1180:AO1184*AP1180:AP1184)</f>
        <v>0</v>
      </c>
      <c r="AQ1185" s="46" t="s">
        <v>134</v>
      </c>
      <c r="AR1185" s="38">
        <f t="shared" ref="AR1185" si="27940">lunchAdjust(AQ1180:AR1184)</f>
        <v>0</v>
      </c>
      <c r="AS1185" s="48" t="s">
        <v>0</v>
      </c>
      <c r="AT1185" s="39">
        <f t="shared" ref="AT1185" si="27941">SUMPRODUCT(AS1180:AS1184*AT1180:AT1184)</f>
        <v>0</v>
      </c>
      <c r="AU1185" s="46" t="s">
        <v>134</v>
      </c>
      <c r="AV1185" s="38">
        <f t="shared" ref="AV1185" si="27942">lunchAdjust(AU1180:AV1184)</f>
        <v>0</v>
      </c>
      <c r="AW1185" s="48" t="s">
        <v>0</v>
      </c>
      <c r="AX1185" s="39">
        <f t="shared" ref="AX1185" si="27943">SUMPRODUCT(AW1180:AW1184*AX1180:AX1184)</f>
        <v>0</v>
      </c>
      <c r="AY1185" s="46" t="s">
        <v>134</v>
      </c>
      <c r="AZ1185" s="38">
        <f t="shared" ref="AZ1185" si="27944">lunchAdjust(AY1180:AZ1184)</f>
        <v>0</v>
      </c>
      <c r="BA1185" s="48" t="s">
        <v>0</v>
      </c>
      <c r="BB1185" s="39">
        <f t="shared" ref="BB1185" si="27945">SUMPRODUCT(BA1180:BA1184*BB1180:BB1184)</f>
        <v>0</v>
      </c>
      <c r="BC1185" s="46" t="s">
        <v>134</v>
      </c>
      <c r="BD1185" s="38">
        <f t="shared" ref="BD1185" si="27946">lunchAdjust(BC1180:BD1184)</f>
        <v>0</v>
      </c>
      <c r="BE1185" s="48" t="s">
        <v>0</v>
      </c>
      <c r="BF1185" s="39">
        <f t="shared" ref="BF1185" si="27947">SUMPRODUCT(BE1180:BE1184*BF1180:BF1184)</f>
        <v>0</v>
      </c>
      <c r="BG1185" s="46" t="s">
        <v>134</v>
      </c>
      <c r="BH1185" s="38">
        <f t="shared" ref="BH1185" si="27948">lunchAdjust(BG1180:BH1184)</f>
        <v>0</v>
      </c>
      <c r="BI1185" s="48" t="s">
        <v>0</v>
      </c>
      <c r="BJ1185" s="39">
        <f t="shared" ref="BJ1185" si="27949">SUMPRODUCT(BI1180:BI1184*BJ1180:BJ1184)</f>
        <v>0</v>
      </c>
      <c r="BK1185" s="46" t="s">
        <v>134</v>
      </c>
      <c r="BL1185" s="38">
        <f t="shared" ref="BL1185" si="27950">lunchAdjust(BK1180:BL1184)</f>
        <v>0</v>
      </c>
      <c r="BM1185" s="48" t="s">
        <v>0</v>
      </c>
      <c r="BN1185" s="39">
        <f t="shared" ref="BN1185" si="27951">SUMPRODUCT(BM1180:BM1184*BN1180:BN1184)</f>
        <v>0</v>
      </c>
      <c r="BO1185" s="46" t="s">
        <v>134</v>
      </c>
      <c r="BP1185" s="38">
        <f t="shared" ref="BP1185" si="27952">lunchAdjust(BO1180:BP1184)</f>
        <v>0</v>
      </c>
      <c r="BQ1185" s="48" t="s">
        <v>0</v>
      </c>
      <c r="BR1185" s="39">
        <f t="shared" ref="BR1185" si="27953">SUMPRODUCT(BQ1180:BQ1184*BR1180:BR1184)</f>
        <v>0</v>
      </c>
      <c r="BS1185" s="46" t="s">
        <v>134</v>
      </c>
      <c r="BT1185" s="38">
        <f t="shared" ref="BT1185" si="27954">lunchAdjust(BS1180:BT1184)</f>
        <v>0</v>
      </c>
      <c r="BU1185" s="48" t="s">
        <v>0</v>
      </c>
      <c r="BV1185" s="39">
        <f t="shared" ref="BV1185" si="27955">SUMPRODUCT(BU1180:BU1184*BV1180:BV1184)</f>
        <v>0</v>
      </c>
      <c r="BW1185" s="46" t="s">
        <v>134</v>
      </c>
      <c r="BX1185" s="38">
        <f t="shared" ref="BX1185" si="27956">lunchAdjust(BW1180:BX1184)</f>
        <v>0</v>
      </c>
      <c r="BY1185" s="48" t="s">
        <v>0</v>
      </c>
      <c r="BZ1185" s="39">
        <f t="shared" ref="BZ1185" si="27957">SUMPRODUCT(BY1180:BY1184*BZ1180:BZ1184)</f>
        <v>0</v>
      </c>
      <c r="CA1185" s="46" t="s">
        <v>134</v>
      </c>
      <c r="CB1185" s="38">
        <f t="shared" ref="CB1185" si="27958">lunchAdjust(CA1180:CB1184)</f>
        <v>0</v>
      </c>
      <c r="CC1185" s="48" t="s">
        <v>0</v>
      </c>
      <c r="CD1185" s="39">
        <f t="shared" ref="CD1185" si="27959">SUMPRODUCT(CC1180:CC1184*CD1180:CD1184)</f>
        <v>0</v>
      </c>
      <c r="CE1185" s="46" t="s">
        <v>134</v>
      </c>
      <c r="CF1185" s="38">
        <f t="shared" ref="CF1185" si="27960">lunchAdjust(CE1180:CF1184)</f>
        <v>0</v>
      </c>
      <c r="CG1185" s="48" t="s">
        <v>0</v>
      </c>
      <c r="CH1185" s="39">
        <f t="shared" ref="CH1185" si="27961">SUMPRODUCT(CG1180:CG1184*CH1180:CH1184)</f>
        <v>0</v>
      </c>
    </row>
    <row r="1186" spans="1:86" ht="15.75" thickBot="1" x14ac:dyDescent="0.3">
      <c r="A1186" s="58" t="s">
        <v>121</v>
      </c>
      <c r="B1186" s="59">
        <f t="shared" ref="B1186" ca="1" si="27962">roleHours(G1180:CH1186, "OUT")</f>
        <v>0</v>
      </c>
      <c r="C1186" s="54" t="s">
        <v>137</v>
      </c>
      <c r="D1186" s="22">
        <f t="shared" ref="D1186" ca="1" si="27963">roleHours(G1180:CH1186, "PTO")</f>
        <v>0</v>
      </c>
      <c r="E1186" s="23">
        <f t="shared" ref="E1186" ca="1" si="27964">E1185-B1181</f>
        <v>63.2</v>
      </c>
      <c r="F1186" s="52"/>
      <c r="G1186" s="47" t="s">
        <v>39</v>
      </c>
      <c r="H1186" s="40">
        <f t="shared" si="27619"/>
        <v>0</v>
      </c>
      <c r="I1186" s="49" t="s">
        <v>135</v>
      </c>
      <c r="J1186" s="41">
        <f t="shared" ref="J1186" si="27965">J1185*G$4</f>
        <v>0</v>
      </c>
      <c r="K1186" s="47" t="s">
        <v>39</v>
      </c>
      <c r="L1186" s="40">
        <f t="shared" ref="L1186" si="27966">SUMPRODUCT(M1180:M1184*(L1180:L1184="PTO"))+SUMPRODUCT(M1180:M1184*(L1180:L1184="HOL"))</f>
        <v>0</v>
      </c>
      <c r="M1186" s="49" t="s">
        <v>135</v>
      </c>
      <c r="N1186" s="41">
        <f t="shared" ref="N1186" si="27967">N1185*K$4</f>
        <v>0</v>
      </c>
      <c r="O1186" s="47" t="s">
        <v>39</v>
      </c>
      <c r="P1186" s="40">
        <f t="shared" ref="P1186" si="27968">SUMPRODUCT(Q1180:Q1184*(P1180:P1184="PTO"))+SUMPRODUCT(Q1180:Q1184*(P1180:P1184="HOL"))</f>
        <v>0</v>
      </c>
      <c r="Q1186" s="49" t="s">
        <v>135</v>
      </c>
      <c r="R1186" s="41">
        <f t="shared" ref="R1186" si="27969">R1185*O$4</f>
        <v>0</v>
      </c>
      <c r="S1186" s="47" t="s">
        <v>39</v>
      </c>
      <c r="T1186" s="40">
        <f t="shared" ref="T1186" si="27970">SUMPRODUCT(U1180:U1184*(T1180:T1184="PTO"))+SUMPRODUCT(U1180:U1184*(T1180:T1184="HOL"))</f>
        <v>0</v>
      </c>
      <c r="U1186" s="49" t="s">
        <v>135</v>
      </c>
      <c r="V1186" s="41">
        <f t="shared" ref="V1186" si="27971">V1185*S$4</f>
        <v>0</v>
      </c>
      <c r="W1186" s="47" t="s">
        <v>39</v>
      </c>
      <c r="X1186" s="40">
        <f t="shared" ref="X1186" si="27972">SUMPRODUCT(Y1180:Y1184*(X1180:X1184="PTO"))+SUMPRODUCT(Y1180:Y1184*(X1180:X1184="HOL"))</f>
        <v>0</v>
      </c>
      <c r="Y1186" s="49" t="s">
        <v>135</v>
      </c>
      <c r="Z1186" s="41">
        <f t="shared" ref="Z1186" si="27973">Z1185*W$4</f>
        <v>0</v>
      </c>
      <c r="AA1186" s="47" t="s">
        <v>39</v>
      </c>
      <c r="AB1186" s="40">
        <f t="shared" ref="AB1186" si="27974">SUMPRODUCT(AC1180:AC1184*(AB1180:AB1184="PTO"))+SUMPRODUCT(AC1180:AC1184*(AB1180:AB1184="HOL"))</f>
        <v>0</v>
      </c>
      <c r="AC1186" s="49" t="s">
        <v>135</v>
      </c>
      <c r="AD1186" s="41">
        <f t="shared" ref="AD1186" si="27975">AD1185*AA$4</f>
        <v>0</v>
      </c>
      <c r="AE1186" s="47" t="s">
        <v>39</v>
      </c>
      <c r="AF1186" s="40">
        <f t="shared" ref="AF1186" si="27976">SUMPRODUCT(AG1180:AG1184*(AF1180:AF1184="PTO"))+SUMPRODUCT(AG1180:AG1184*(AF1180:AF1184="HOL"))</f>
        <v>0</v>
      </c>
      <c r="AG1186" s="49" t="s">
        <v>135</v>
      </c>
      <c r="AH1186" s="41">
        <f t="shared" ref="AH1186" si="27977">AH1185*AE$4</f>
        <v>0</v>
      </c>
      <c r="AI1186" s="47" t="s">
        <v>39</v>
      </c>
      <c r="AJ1186" s="40">
        <f t="shared" ref="AJ1186" si="27978">SUMPRODUCT(AK1180:AK1184*(AJ1180:AJ1184="PTO"))+SUMPRODUCT(AK1180:AK1184*(AJ1180:AJ1184="HOL"))</f>
        <v>0</v>
      </c>
      <c r="AK1186" s="49" t="s">
        <v>135</v>
      </c>
      <c r="AL1186" s="41">
        <f>AL1185*AI$4</f>
        <v>0</v>
      </c>
      <c r="AM1186" s="47" t="s">
        <v>39</v>
      </c>
      <c r="AN1186" s="40">
        <f t="shared" ref="AN1186" si="27979">SUMPRODUCT(AO1180:AO1184*(AN1180:AN1184="PTO"))+SUMPRODUCT(AO1180:AO1184*(AN1180:AN1184="HOL"))</f>
        <v>0</v>
      </c>
      <c r="AO1186" s="49" t="s">
        <v>135</v>
      </c>
      <c r="AP1186" s="41">
        <f t="shared" ref="AP1186" si="27980">AP1185*AM$4</f>
        <v>0</v>
      </c>
      <c r="AQ1186" s="47" t="s">
        <v>39</v>
      </c>
      <c r="AR1186" s="40">
        <f t="shared" ref="AR1186" si="27981">SUMPRODUCT(AS1180:AS1184*(AR1180:AR1184="PTO"))+SUMPRODUCT(AS1180:AS1184*(AR1180:AR1184="HOL"))</f>
        <v>0</v>
      </c>
      <c r="AS1186" s="49" t="s">
        <v>135</v>
      </c>
      <c r="AT1186" s="41">
        <f t="shared" ref="AT1186" si="27982">AT1185*AQ$4</f>
        <v>0</v>
      </c>
      <c r="AU1186" s="47" t="s">
        <v>39</v>
      </c>
      <c r="AV1186" s="40">
        <f t="shared" ref="AV1186" si="27983">SUMPRODUCT(AW1180:AW1184*(AV1180:AV1184="PTO"))+SUMPRODUCT(AW1180:AW1184*(AV1180:AV1184="HOL"))</f>
        <v>0</v>
      </c>
      <c r="AW1186" s="49" t="s">
        <v>135</v>
      </c>
      <c r="AX1186" s="41">
        <f>AX1185*AU$4</f>
        <v>0</v>
      </c>
      <c r="AY1186" s="47" t="s">
        <v>39</v>
      </c>
      <c r="AZ1186" s="40">
        <f t="shared" ref="AZ1186" si="27984">SUMPRODUCT(BA1180:BA1184*(AZ1180:AZ1184="PTO"))+SUMPRODUCT(BA1180:BA1184*(AZ1180:AZ1184="HOL"))</f>
        <v>0</v>
      </c>
      <c r="BA1186" s="49" t="s">
        <v>135</v>
      </c>
      <c r="BB1186" s="41">
        <f>BB1185*AY$4</f>
        <v>0</v>
      </c>
      <c r="BC1186" s="47" t="s">
        <v>39</v>
      </c>
      <c r="BD1186" s="40">
        <f t="shared" ref="BD1186" si="27985">SUMPRODUCT(BE1180:BE1184*(BD1180:BD1184="PTO"))+SUMPRODUCT(BE1180:BE1184*(BD1180:BD1184="HOL"))</f>
        <v>0</v>
      </c>
      <c r="BE1186" s="49" t="s">
        <v>135</v>
      </c>
      <c r="BF1186" s="41">
        <f>BF1185*BC$4</f>
        <v>0</v>
      </c>
      <c r="BG1186" s="47" t="s">
        <v>39</v>
      </c>
      <c r="BH1186" s="40">
        <f t="shared" ref="BH1186" si="27986">SUMPRODUCT(BI1180:BI1184*(BH1180:BH1184="PTO"))+SUMPRODUCT(BI1180:BI1184*(BH1180:BH1184="HOL"))</f>
        <v>0</v>
      </c>
      <c r="BI1186" s="49" t="s">
        <v>135</v>
      </c>
      <c r="BJ1186" s="41">
        <f>BJ1185*BG$4</f>
        <v>0</v>
      </c>
      <c r="BK1186" s="47" t="s">
        <v>39</v>
      </c>
      <c r="BL1186" s="40">
        <f t="shared" ref="BL1186" si="27987">SUMPRODUCT(BM1180:BM1184*(BL1180:BL1184="PTO"))+SUMPRODUCT(BM1180:BM1184*(BL1180:BL1184="HOL"))</f>
        <v>0</v>
      </c>
      <c r="BM1186" s="49" t="s">
        <v>135</v>
      </c>
      <c r="BN1186" s="41">
        <f>BN1185*BK$4</f>
        <v>0</v>
      </c>
      <c r="BO1186" s="47" t="s">
        <v>39</v>
      </c>
      <c r="BP1186" s="40">
        <f t="shared" ref="BP1186" si="27988">SUMPRODUCT(BQ1180:BQ1184*(BP1180:BP1184="PTO"))+SUMPRODUCT(BQ1180:BQ1184*(BP1180:BP1184="HOL"))</f>
        <v>0</v>
      </c>
      <c r="BQ1186" s="49" t="s">
        <v>135</v>
      </c>
      <c r="BR1186" s="41">
        <f t="shared" ref="BR1186" si="27989">BR1185*BO$4</f>
        <v>0</v>
      </c>
      <c r="BS1186" s="47" t="s">
        <v>39</v>
      </c>
      <c r="BT1186" s="40">
        <f t="shared" ref="BT1186" si="27990">SUMPRODUCT(BU1180:BU1184*(BT1180:BT1184="PTO"))+SUMPRODUCT(BU1180:BU1184*(BT1180:BT1184="HOL"))</f>
        <v>0</v>
      </c>
      <c r="BU1186" s="49" t="s">
        <v>135</v>
      </c>
      <c r="BV1186" s="41">
        <f t="shared" ref="BV1186" si="27991">BV1185*BS$4</f>
        <v>0</v>
      </c>
      <c r="BW1186" s="47" t="s">
        <v>39</v>
      </c>
      <c r="BX1186" s="40">
        <f t="shared" ref="BX1186" si="27992">SUMPRODUCT(BY1180:BY1184*(BX1180:BX1184="PTO"))+SUMPRODUCT(BY1180:BY1184*(BX1180:BX1184="HOL"))</f>
        <v>0</v>
      </c>
      <c r="BY1186" s="49" t="s">
        <v>135</v>
      </c>
      <c r="BZ1186" s="41">
        <f t="shared" ref="BZ1186" si="27993">BZ1185*BW$4</f>
        <v>0</v>
      </c>
      <c r="CA1186" s="47" t="s">
        <v>39</v>
      </c>
      <c r="CB1186" s="40">
        <f t="shared" ref="CB1186" si="27994">SUMPRODUCT(CC1180:CC1184*(CB1180:CB1184="PTO"))+SUMPRODUCT(CC1180:CC1184*(CB1180:CB1184="HOL"))</f>
        <v>0</v>
      </c>
      <c r="CC1186" s="49" t="s">
        <v>135</v>
      </c>
      <c r="CD1186" s="41">
        <f t="shared" ref="CD1186" si="27995">CD1185*CA$4</f>
        <v>0</v>
      </c>
      <c r="CE1186" s="47" t="s">
        <v>39</v>
      </c>
      <c r="CF1186" s="40">
        <f t="shared" ref="CF1186" si="27996">SUMPRODUCT(CG1180:CG1184*(CF1180:CF1184="PTO"))+SUMPRODUCT(CG1180:CG1184*(CF1180:CF1184="HOL"))</f>
        <v>0</v>
      </c>
      <c r="CG1186" s="49" t="s">
        <v>135</v>
      </c>
      <c r="CH1186" s="41">
        <f t="shared" ref="CH1186" si="27997">CH1185*CE$4</f>
        <v>0</v>
      </c>
    </row>
    <row r="1187" spans="1:86" x14ac:dyDescent="0.25">
      <c r="A1187" s="70" t="s">
        <v>133</v>
      </c>
      <c r="B1187" s="71">
        <f t="shared" ref="B1187" ca="1" si="27998">D1187-B1188</f>
        <v>23.736442211243713</v>
      </c>
      <c r="C1187" s="72" t="s">
        <v>122</v>
      </c>
      <c r="D1187" s="71">
        <f>IFERROR(INDEX(Holidays[FTE], MATCH(Entry!E1187, Holidays[Date], 0)), 1)*8*INDEX(FTEguide[[1]:[12]], MATCH(Entry!E1188, FTEguide[Weekday], 0), IF(Entry!E1190&gt;0, Entry!E1190, MONTH(Entry!E1187)))</f>
        <v>79.736442211243713</v>
      </c>
      <c r="E1187" s="60">
        <f t="shared" si="27136"/>
        <v>43997</v>
      </c>
      <c r="F1187" s="50" t="s">
        <v>128</v>
      </c>
      <c r="G1187" s="34" t="s">
        <v>136</v>
      </c>
      <c r="H1187" s="35" t="s">
        <v>23</v>
      </c>
      <c r="I1187" s="42">
        <f t="shared" ref="I1187" si="27999">parseTime(G1187)-(H1192=INT(RIGHT($F1187, 1)))</f>
        <v>8</v>
      </c>
      <c r="J1187" s="43">
        <f t="shared" ref="J1187:J1191" si="28000">isClocked(H1187)</f>
        <v>1</v>
      </c>
      <c r="K1187" s="34"/>
      <c r="L1187" s="35"/>
      <c r="M1187" s="42">
        <f t="shared" ref="M1187" si="28001">parseTime(K1187)-(L1192=INT(RIGHT($F1187, 1)))</f>
        <v>0</v>
      </c>
      <c r="N1187" s="43">
        <f t="shared" ref="N1187:N1191" si="28002">isClocked(L1187)</f>
        <v>0</v>
      </c>
      <c r="O1187" s="34" t="s">
        <v>180</v>
      </c>
      <c r="P1187" s="35" t="s">
        <v>23</v>
      </c>
      <c r="Q1187" s="42">
        <f t="shared" ref="Q1187" si="28003">parseTime(O1187)-(P1192=INT(RIGHT($F1187, 1)))</f>
        <v>8</v>
      </c>
      <c r="R1187" s="43">
        <f t="shared" ref="R1187:R1191" si="28004">isClocked(P1187)</f>
        <v>1</v>
      </c>
      <c r="S1187" s="34" t="s">
        <v>150</v>
      </c>
      <c r="T1187" s="35" t="s">
        <v>23</v>
      </c>
      <c r="U1187" s="42">
        <f t="shared" ref="U1187" si="28005">parseTime(S1187)-(T1192=INT(RIGHT($F1187, 1)))</f>
        <v>8</v>
      </c>
      <c r="V1187" s="43">
        <f t="shared" ref="V1187:V1191" si="28006">isClocked(T1187)</f>
        <v>1</v>
      </c>
      <c r="W1187" s="34" t="s">
        <v>136</v>
      </c>
      <c r="X1187" s="35" t="s">
        <v>23</v>
      </c>
      <c r="Y1187" s="42">
        <f t="shared" ref="Y1187" si="28007">parseTime(W1187)-(X1192=INT(RIGHT($F1187, 1)))</f>
        <v>8</v>
      </c>
      <c r="Z1187" s="43">
        <f t="shared" ref="Z1187:Z1191" si="28008">isClocked(X1187)</f>
        <v>1</v>
      </c>
      <c r="AA1187" s="34" t="s">
        <v>136</v>
      </c>
      <c r="AB1187" s="35" t="s">
        <v>23</v>
      </c>
      <c r="AC1187" s="42">
        <f t="shared" ref="AC1187" si="28009">parseTime(AA1187)-(AB1192=INT(RIGHT($F1187, 1)))</f>
        <v>8</v>
      </c>
      <c r="AD1187" s="43">
        <f t="shared" ref="AD1187:AD1191" si="28010">isClocked(AB1187)</f>
        <v>1</v>
      </c>
      <c r="AE1187" s="34" t="s">
        <v>136</v>
      </c>
      <c r="AF1187" s="35" t="s">
        <v>25</v>
      </c>
      <c r="AG1187" s="42">
        <f t="shared" ref="AG1187" si="28011">parseTime(AE1187)-(AF1192=INT(RIGHT($F1187, 1)))</f>
        <v>8</v>
      </c>
      <c r="AH1187" s="43">
        <f t="shared" ref="AH1187:AH1191" si="28012">isClocked(AF1187)</f>
        <v>1</v>
      </c>
      <c r="AI1187" s="34" t="s">
        <v>136</v>
      </c>
      <c r="AJ1187" s="35" t="s">
        <v>23</v>
      </c>
      <c r="AK1187" s="42">
        <f>parseTime(AI1187)-(AJ1192=INT(RIGHT($F1187, 1)))</f>
        <v>8</v>
      </c>
      <c r="AL1187" s="43">
        <f t="shared" ref="AL1187:AL1191" si="28013">isClocked(AJ1187)</f>
        <v>1</v>
      </c>
      <c r="AM1187" s="34"/>
      <c r="AN1187" s="35"/>
      <c r="AO1187" s="42">
        <f t="shared" ref="AO1187" si="28014">parseTime(AM1187)-(AN1192=INT(RIGHT($F1187, 1)))</f>
        <v>0</v>
      </c>
      <c r="AP1187" s="43">
        <f t="shared" ref="AP1187:AP1191" si="28015">isClocked(AN1187)</f>
        <v>0</v>
      </c>
      <c r="AQ1187" s="34"/>
      <c r="AR1187" s="35"/>
      <c r="AS1187" s="42">
        <f t="shared" ref="AS1187" si="28016">parseTime(AQ1187)-(AR1192=INT(RIGHT($F1187, 1)))</f>
        <v>0</v>
      </c>
      <c r="AT1187" s="43">
        <f t="shared" ref="AT1187:AT1191" si="28017">isClocked(AR1187)</f>
        <v>0</v>
      </c>
      <c r="AU1187" s="34"/>
      <c r="AV1187" s="35"/>
      <c r="AW1187" s="42">
        <f>parseTime(AU1187)-(AV1192=INT(RIGHT($F1187, 1)))</f>
        <v>0</v>
      </c>
      <c r="AX1187" s="43">
        <f t="shared" ref="AX1187:AX1191" si="28018">isClocked(AV1187)</f>
        <v>0</v>
      </c>
      <c r="AY1187" s="34"/>
      <c r="AZ1187" s="35"/>
      <c r="BA1187" s="42">
        <f>parseTime(AY1187)-(AZ1192=INT(RIGHT($F1187, 1)))</f>
        <v>0</v>
      </c>
      <c r="BB1187" s="43">
        <f t="shared" ref="BB1187:BB1191" si="28019">isClocked(AZ1187)</f>
        <v>0</v>
      </c>
      <c r="BC1187" s="34"/>
      <c r="BD1187" s="35"/>
      <c r="BE1187" s="42">
        <f>parseTime(BC1187)-(BD1192=INT(RIGHT($F1187, 1)))</f>
        <v>0</v>
      </c>
      <c r="BF1187" s="43">
        <f t="shared" ref="BF1187:BF1191" si="28020">isClocked(BD1187)</f>
        <v>0</v>
      </c>
      <c r="BG1187" s="34"/>
      <c r="BH1187" s="35"/>
      <c r="BI1187" s="42">
        <f>parseTime(BG1187)-(BH1192=INT(RIGHT($F1187, 1)))</f>
        <v>0</v>
      </c>
      <c r="BJ1187" s="43">
        <f t="shared" ref="BJ1187:BJ1191" si="28021">isClocked(BH1187)</f>
        <v>0</v>
      </c>
      <c r="BK1187" s="34"/>
      <c r="BL1187" s="35"/>
      <c r="BM1187" s="42">
        <f>parseTime(BK1187)-(BL1192=INT(RIGHT($F1187, 1)))</f>
        <v>0</v>
      </c>
      <c r="BN1187" s="43">
        <f t="shared" ref="BN1187:BN1191" si="28022">isClocked(BL1187)</f>
        <v>0</v>
      </c>
      <c r="BO1187" s="34"/>
      <c r="BP1187" s="35"/>
      <c r="BQ1187" s="42">
        <f t="shared" ref="BQ1187" si="28023">parseTime(BO1187)-(BP1192=INT(RIGHT($F1187, 1)))</f>
        <v>0</v>
      </c>
      <c r="BR1187" s="43">
        <f t="shared" ref="BR1187:BR1191" si="28024">isClocked(BP1187)</f>
        <v>0</v>
      </c>
      <c r="BS1187" s="34"/>
      <c r="BT1187" s="35"/>
      <c r="BU1187" s="42">
        <f t="shared" ref="BU1187" si="28025">parseTime(BS1187)-(BT1192=INT(RIGHT($F1187, 1)))</f>
        <v>0</v>
      </c>
      <c r="BV1187" s="43">
        <f t="shared" ref="BV1187:BV1191" si="28026">isClocked(BT1187)</f>
        <v>0</v>
      </c>
      <c r="BW1187" s="34"/>
      <c r="BX1187" s="35"/>
      <c r="BY1187" s="42">
        <f t="shared" ref="BY1187" si="28027">parseTime(BW1187)-(BX1192=INT(RIGHT($F1187, 1)))</f>
        <v>0</v>
      </c>
      <c r="BZ1187" s="43">
        <f t="shared" ref="BZ1187:BZ1191" si="28028">isClocked(BX1187)</f>
        <v>0</v>
      </c>
      <c r="CA1187" s="34"/>
      <c r="CB1187" s="35"/>
      <c r="CC1187" s="42">
        <f t="shared" ref="CC1187" si="28029">parseTime(CA1187)-(CB1192=INT(RIGHT($F1187, 1)))</f>
        <v>0</v>
      </c>
      <c r="CD1187" s="43">
        <f t="shared" ref="CD1187:CD1191" si="28030">isClocked(CB1187)</f>
        <v>0</v>
      </c>
      <c r="CE1187" s="34"/>
      <c r="CF1187" s="35"/>
      <c r="CG1187" s="42">
        <f t="shared" ref="CG1187" si="28031">parseTime(CE1187)-(CF1192=INT(RIGHT($F1187, 1)))</f>
        <v>0</v>
      </c>
      <c r="CH1187" s="43">
        <f t="shared" ref="CH1187:CH1191" si="28032">isClocked(CF1187)</f>
        <v>0</v>
      </c>
    </row>
    <row r="1188" spans="1:86" x14ac:dyDescent="0.25">
      <c r="A1188" s="56" t="s">
        <v>0</v>
      </c>
      <c r="B1188" s="57">
        <f t="shared" ca="1" si="26652"/>
        <v>56</v>
      </c>
      <c r="C1188" s="14" t="s">
        <v>252</v>
      </c>
      <c r="D1188" s="14">
        <f t="shared" si="27860"/>
        <v>53.7</v>
      </c>
      <c r="E1188" s="55" t="str">
        <f t="shared" si="26653"/>
        <v>Monday</v>
      </c>
      <c r="F1188" s="51" t="s">
        <v>129</v>
      </c>
      <c r="G1188" s="36"/>
      <c r="H1188" s="37"/>
      <c r="I1188" s="44">
        <f t="shared" ref="I1188" si="28033">parseTime(G1188)-(H1192=INT(RIGHT($F1188, 1)))</f>
        <v>0</v>
      </c>
      <c r="J1188" s="45">
        <f t="shared" si="28000"/>
        <v>0</v>
      </c>
      <c r="K1188" s="36"/>
      <c r="L1188" s="37"/>
      <c r="M1188" s="44">
        <f t="shared" ref="M1188" si="28034">parseTime(K1188)-(L1192=INT(RIGHT($F1188, 1)))</f>
        <v>0</v>
      </c>
      <c r="N1188" s="45">
        <f t="shared" si="28002"/>
        <v>0</v>
      </c>
      <c r="O1188" s="36"/>
      <c r="P1188" s="37"/>
      <c r="Q1188" s="44">
        <f t="shared" ref="Q1188" si="28035">parseTime(O1188)-(P1192=INT(RIGHT($F1188, 1)))</f>
        <v>0</v>
      </c>
      <c r="R1188" s="45">
        <f t="shared" si="28004"/>
        <v>0</v>
      </c>
      <c r="S1188" s="36"/>
      <c r="T1188" s="37"/>
      <c r="U1188" s="44">
        <f t="shared" ref="U1188" si="28036">parseTime(S1188)-(T1192=INT(RIGHT($F1188, 1)))</f>
        <v>0</v>
      </c>
      <c r="V1188" s="45">
        <f t="shared" si="28006"/>
        <v>0</v>
      </c>
      <c r="W1188" s="36"/>
      <c r="X1188" s="37"/>
      <c r="Y1188" s="44">
        <f t="shared" ref="Y1188" si="28037">parseTime(W1188)-(X1192=INT(RIGHT($F1188, 1)))</f>
        <v>0</v>
      </c>
      <c r="Z1188" s="45">
        <f t="shared" si="28008"/>
        <v>0</v>
      </c>
      <c r="AA1188" s="36"/>
      <c r="AB1188" s="37"/>
      <c r="AC1188" s="44">
        <f t="shared" ref="AC1188" si="28038">parseTime(AA1188)-(AB1192=INT(RIGHT($F1188, 1)))</f>
        <v>0</v>
      </c>
      <c r="AD1188" s="45">
        <f t="shared" si="28010"/>
        <v>0</v>
      </c>
      <c r="AE1188" s="36"/>
      <c r="AF1188" s="37"/>
      <c r="AG1188" s="44">
        <f t="shared" ref="AG1188" si="28039">parseTime(AE1188)-(AF1192=INT(RIGHT($F1188, 1)))</f>
        <v>0</v>
      </c>
      <c r="AH1188" s="45">
        <f t="shared" si="28012"/>
        <v>0</v>
      </c>
      <c r="AI1188" s="36"/>
      <c r="AJ1188" s="37"/>
      <c r="AK1188" s="44">
        <f>parseTime(AI1188)-(AJ1192=INT(RIGHT($F1188, 1)))</f>
        <v>0</v>
      </c>
      <c r="AL1188" s="45">
        <f t="shared" si="28013"/>
        <v>0</v>
      </c>
      <c r="AM1188" s="36"/>
      <c r="AN1188" s="37"/>
      <c r="AO1188" s="44">
        <f t="shared" ref="AO1188" si="28040">parseTime(AM1188)-(AN1192=INT(RIGHT($F1188, 1)))</f>
        <v>0</v>
      </c>
      <c r="AP1188" s="45">
        <f t="shared" si="28015"/>
        <v>0</v>
      </c>
      <c r="AQ1188" s="36"/>
      <c r="AR1188" s="37"/>
      <c r="AS1188" s="44">
        <f t="shared" ref="AS1188" si="28041">parseTime(AQ1188)-(AR1192=INT(RIGHT($F1188, 1)))</f>
        <v>0</v>
      </c>
      <c r="AT1188" s="45">
        <f t="shared" si="28017"/>
        <v>0</v>
      </c>
      <c r="AU1188" s="36"/>
      <c r="AV1188" s="37"/>
      <c r="AW1188" s="44">
        <f>parseTime(AU1188)-(AV1192=INT(RIGHT($F1188, 1)))</f>
        <v>0</v>
      </c>
      <c r="AX1188" s="45">
        <f t="shared" si="28018"/>
        <v>0</v>
      </c>
      <c r="AY1188" s="36"/>
      <c r="AZ1188" s="37"/>
      <c r="BA1188" s="44">
        <f>parseTime(AY1188)-(AZ1192=INT(RIGHT($F1188, 1)))</f>
        <v>0</v>
      </c>
      <c r="BB1188" s="45">
        <f t="shared" si="28019"/>
        <v>0</v>
      </c>
      <c r="BC1188" s="36"/>
      <c r="BD1188" s="37"/>
      <c r="BE1188" s="44">
        <f>parseTime(BC1188)-(BD1192=INT(RIGHT($F1188, 1)))</f>
        <v>0</v>
      </c>
      <c r="BF1188" s="45">
        <f t="shared" si="28020"/>
        <v>0</v>
      </c>
      <c r="BG1188" s="36"/>
      <c r="BH1188" s="37"/>
      <c r="BI1188" s="44">
        <f>parseTime(BG1188)-(BH1192=INT(RIGHT($F1188, 1)))</f>
        <v>0</v>
      </c>
      <c r="BJ1188" s="45">
        <f t="shared" si="28021"/>
        <v>0</v>
      </c>
      <c r="BK1188" s="36"/>
      <c r="BL1188" s="37"/>
      <c r="BM1188" s="44">
        <f>parseTime(BK1188)-(BL1192=INT(RIGHT($F1188, 1)))</f>
        <v>0</v>
      </c>
      <c r="BN1188" s="45">
        <f t="shared" si="28022"/>
        <v>0</v>
      </c>
      <c r="BO1188" s="36"/>
      <c r="BP1188" s="37"/>
      <c r="BQ1188" s="44">
        <f t="shared" ref="BQ1188" si="28042">parseTime(BO1188)-(BP1192=INT(RIGHT($F1188, 1)))</f>
        <v>0</v>
      </c>
      <c r="BR1188" s="45">
        <f t="shared" si="28024"/>
        <v>0</v>
      </c>
      <c r="BS1188" s="36"/>
      <c r="BT1188" s="37"/>
      <c r="BU1188" s="44">
        <f t="shared" ref="BU1188" si="28043">parseTime(BS1188)-(BT1192=INT(RIGHT($F1188, 1)))</f>
        <v>0</v>
      </c>
      <c r="BV1188" s="45">
        <f t="shared" si="28026"/>
        <v>0</v>
      </c>
      <c r="BW1188" s="36"/>
      <c r="BX1188" s="37"/>
      <c r="BY1188" s="44">
        <f t="shared" ref="BY1188" si="28044">parseTime(BW1188)-(BX1192=INT(RIGHT($F1188, 1)))</f>
        <v>0</v>
      </c>
      <c r="BZ1188" s="45">
        <f t="shared" si="28028"/>
        <v>0</v>
      </c>
      <c r="CA1188" s="36"/>
      <c r="CB1188" s="37"/>
      <c r="CC1188" s="44">
        <f t="shared" ref="CC1188" si="28045">parseTime(CA1188)-(CB1192=INT(RIGHT($F1188, 1)))</f>
        <v>0</v>
      </c>
      <c r="CD1188" s="45">
        <f t="shared" si="28030"/>
        <v>0</v>
      </c>
      <c r="CE1188" s="36"/>
      <c r="CF1188" s="37"/>
      <c r="CG1188" s="44">
        <f t="shared" ref="CG1188" si="28046">parseTime(CE1188)-(CF1192=INT(RIGHT($F1188, 1)))</f>
        <v>0</v>
      </c>
      <c r="CH1188" s="45">
        <f t="shared" si="28032"/>
        <v>0</v>
      </c>
    </row>
    <row r="1189" spans="1:86" x14ac:dyDescent="0.25">
      <c r="A1189" s="56" t="s">
        <v>117</v>
      </c>
      <c r="B1189" s="57">
        <f t="shared" ref="B1189" ca="1" si="28047">roleHours(G1187:CH1193, "MFD")</f>
        <v>48</v>
      </c>
      <c r="C1189" s="14">
        <f t="shared" ref="C1189:C1192" ca="1" si="28048">B1189/8</f>
        <v>6</v>
      </c>
      <c r="D1189" s="14">
        <f t="shared" ref="D1189" ca="1" si="28049">B1188-D1188</f>
        <v>2.2999999999999972</v>
      </c>
      <c r="E1189" s="20" t="s">
        <v>127</v>
      </c>
      <c r="F1189" s="51" t="s">
        <v>130</v>
      </c>
      <c r="G1189" s="36"/>
      <c r="H1189" s="37"/>
      <c r="I1189" s="44">
        <f t="shared" ref="I1189" si="28050">parseTime(G1189)-(H1192=INT(RIGHT($F1189, 1)))</f>
        <v>0</v>
      </c>
      <c r="J1189" s="45">
        <f t="shared" si="28000"/>
        <v>0</v>
      </c>
      <c r="K1189" s="36"/>
      <c r="L1189" s="37"/>
      <c r="M1189" s="44">
        <f t="shared" ref="M1189" si="28051">parseTime(K1189)-(L1192=INT(RIGHT($F1189, 1)))</f>
        <v>0</v>
      </c>
      <c r="N1189" s="45">
        <f t="shared" si="28002"/>
        <v>0</v>
      </c>
      <c r="O1189" s="36"/>
      <c r="P1189" s="37"/>
      <c r="Q1189" s="44">
        <f t="shared" ref="Q1189" si="28052">parseTime(O1189)-(P1192=INT(RIGHT($F1189, 1)))</f>
        <v>0</v>
      </c>
      <c r="R1189" s="45">
        <f t="shared" si="28004"/>
        <v>0</v>
      </c>
      <c r="S1189" s="36"/>
      <c r="T1189" s="37"/>
      <c r="U1189" s="44">
        <f t="shared" ref="U1189" si="28053">parseTime(S1189)-(T1192=INT(RIGHT($F1189, 1)))</f>
        <v>0</v>
      </c>
      <c r="V1189" s="45">
        <f t="shared" si="28006"/>
        <v>0</v>
      </c>
      <c r="W1189" s="36"/>
      <c r="X1189" s="37"/>
      <c r="Y1189" s="44">
        <f t="shared" ref="Y1189" si="28054">parseTime(W1189)-(X1192=INT(RIGHT($F1189, 1)))</f>
        <v>0</v>
      </c>
      <c r="Z1189" s="45">
        <f t="shared" si="28008"/>
        <v>0</v>
      </c>
      <c r="AA1189" s="36"/>
      <c r="AB1189" s="37"/>
      <c r="AC1189" s="44">
        <f t="shared" ref="AC1189" si="28055">parseTime(AA1189)-(AB1192=INT(RIGHT($F1189, 1)))</f>
        <v>0</v>
      </c>
      <c r="AD1189" s="45">
        <f t="shared" si="28010"/>
        <v>0</v>
      </c>
      <c r="AE1189" s="36"/>
      <c r="AF1189" s="37"/>
      <c r="AG1189" s="44">
        <f t="shared" ref="AG1189" si="28056">parseTime(AE1189)-(AF1192=INT(RIGHT($F1189, 1)))</f>
        <v>0</v>
      </c>
      <c r="AH1189" s="45">
        <f t="shared" si="28012"/>
        <v>0</v>
      </c>
      <c r="AI1189" s="36"/>
      <c r="AJ1189" s="37"/>
      <c r="AK1189" s="44">
        <f>parseTime(AI1189)-(AJ1192=INT(RIGHT($F1189, 1)))</f>
        <v>0</v>
      </c>
      <c r="AL1189" s="45">
        <f t="shared" si="28013"/>
        <v>0</v>
      </c>
      <c r="AM1189" s="36"/>
      <c r="AN1189" s="37"/>
      <c r="AO1189" s="44">
        <f t="shared" ref="AO1189" si="28057">parseTime(AM1189)-(AN1192=INT(RIGHT($F1189, 1)))</f>
        <v>0</v>
      </c>
      <c r="AP1189" s="45">
        <f t="shared" si="28015"/>
        <v>0</v>
      </c>
      <c r="AQ1189" s="36"/>
      <c r="AR1189" s="37"/>
      <c r="AS1189" s="44">
        <f t="shared" ref="AS1189" si="28058">parseTime(AQ1189)-(AR1192=INT(RIGHT($F1189, 1)))</f>
        <v>0</v>
      </c>
      <c r="AT1189" s="45">
        <f t="shared" si="28017"/>
        <v>0</v>
      </c>
      <c r="AU1189" s="36"/>
      <c r="AV1189" s="37"/>
      <c r="AW1189" s="44">
        <f>parseTime(AU1189)-(AV1192=INT(RIGHT($F1189, 1)))</f>
        <v>0</v>
      </c>
      <c r="AX1189" s="45">
        <f t="shared" si="28018"/>
        <v>0</v>
      </c>
      <c r="AY1189" s="36"/>
      <c r="AZ1189" s="37"/>
      <c r="BA1189" s="44">
        <f>parseTime(AY1189)-(AZ1192=INT(RIGHT($F1189, 1)))</f>
        <v>0</v>
      </c>
      <c r="BB1189" s="45">
        <f t="shared" si="28019"/>
        <v>0</v>
      </c>
      <c r="BC1189" s="36"/>
      <c r="BD1189" s="37"/>
      <c r="BE1189" s="44">
        <f>parseTime(BC1189)-(BD1192=INT(RIGHT($F1189, 1)))</f>
        <v>0</v>
      </c>
      <c r="BF1189" s="45">
        <f t="shared" si="28020"/>
        <v>0</v>
      </c>
      <c r="BG1189" s="36"/>
      <c r="BH1189" s="37"/>
      <c r="BI1189" s="44">
        <f>parseTime(BG1189)-(BH1192=INT(RIGHT($F1189, 1)))</f>
        <v>0</v>
      </c>
      <c r="BJ1189" s="45">
        <f t="shared" si="28021"/>
        <v>0</v>
      </c>
      <c r="BK1189" s="36"/>
      <c r="BL1189" s="37"/>
      <c r="BM1189" s="44">
        <f>parseTime(BK1189)-(BL1192=INT(RIGHT($F1189, 1)))</f>
        <v>0</v>
      </c>
      <c r="BN1189" s="45">
        <f t="shared" si="28022"/>
        <v>0</v>
      </c>
      <c r="BO1189" s="36"/>
      <c r="BP1189" s="37"/>
      <c r="BQ1189" s="44">
        <f t="shared" ref="BQ1189" si="28059">parseTime(BO1189)-(BP1192=INT(RIGHT($F1189, 1)))</f>
        <v>0</v>
      </c>
      <c r="BR1189" s="45">
        <f t="shared" si="28024"/>
        <v>0</v>
      </c>
      <c r="BS1189" s="36"/>
      <c r="BT1189" s="37"/>
      <c r="BU1189" s="44">
        <f t="shared" ref="BU1189" si="28060">parseTime(BS1189)-(BT1192=INT(RIGHT($F1189, 1)))</f>
        <v>0</v>
      </c>
      <c r="BV1189" s="45">
        <f t="shared" si="28026"/>
        <v>0</v>
      </c>
      <c r="BW1189" s="36"/>
      <c r="BX1189" s="37"/>
      <c r="BY1189" s="44">
        <f t="shared" ref="BY1189" si="28061">parseTime(BW1189)-(BX1192=INT(RIGHT($F1189, 1)))</f>
        <v>0</v>
      </c>
      <c r="BZ1189" s="45">
        <f t="shared" si="28028"/>
        <v>0</v>
      </c>
      <c r="CA1189" s="36"/>
      <c r="CB1189" s="37"/>
      <c r="CC1189" s="44">
        <f t="shared" ref="CC1189" si="28062">parseTime(CA1189)-(CB1192=INT(RIGHT($F1189, 1)))</f>
        <v>0</v>
      </c>
      <c r="CD1189" s="45">
        <f t="shared" si="28030"/>
        <v>0</v>
      </c>
      <c r="CE1189" s="36"/>
      <c r="CF1189" s="37"/>
      <c r="CG1189" s="44">
        <f t="shared" ref="CG1189" si="28063">parseTime(CE1189)-(CF1192=INT(RIGHT($F1189, 1)))</f>
        <v>0</v>
      </c>
      <c r="CH1189" s="45">
        <f t="shared" si="28032"/>
        <v>0</v>
      </c>
    </row>
    <row r="1190" spans="1:86" x14ac:dyDescent="0.25">
      <c r="A1190" s="56"/>
      <c r="B1190" s="57"/>
      <c r="C1190" s="14">
        <f t="shared" si="28048"/>
        <v>0</v>
      </c>
      <c r="D1190" s="14" t="s">
        <v>259</v>
      </c>
      <c r="E1190" s="20">
        <v>4.25</v>
      </c>
      <c r="F1190" s="51" t="s">
        <v>131</v>
      </c>
      <c r="G1190" s="36"/>
      <c r="H1190" s="37"/>
      <c r="I1190" s="44">
        <f t="shared" ref="I1190" si="28064">parseTime(G1190)-(H1192=INT(RIGHT($F1190, 1)))</f>
        <v>0</v>
      </c>
      <c r="J1190" s="45">
        <f t="shared" si="28000"/>
        <v>0</v>
      </c>
      <c r="K1190" s="36"/>
      <c r="L1190" s="37"/>
      <c r="M1190" s="44">
        <f t="shared" ref="M1190" si="28065">parseTime(K1190)-(L1192=INT(RIGHT($F1190, 1)))</f>
        <v>0</v>
      </c>
      <c r="N1190" s="45">
        <f t="shared" si="28002"/>
        <v>0</v>
      </c>
      <c r="O1190" s="36"/>
      <c r="P1190" s="37"/>
      <c r="Q1190" s="44">
        <f t="shared" ref="Q1190" si="28066">parseTime(O1190)-(P1192=INT(RIGHT($F1190, 1)))</f>
        <v>0</v>
      </c>
      <c r="R1190" s="45">
        <f t="shared" si="28004"/>
        <v>0</v>
      </c>
      <c r="S1190" s="36"/>
      <c r="T1190" s="37"/>
      <c r="U1190" s="44">
        <f t="shared" ref="U1190" si="28067">parseTime(S1190)-(T1192=INT(RIGHT($F1190, 1)))</f>
        <v>0</v>
      </c>
      <c r="V1190" s="45">
        <f t="shared" si="28006"/>
        <v>0</v>
      </c>
      <c r="W1190" s="36"/>
      <c r="X1190" s="37"/>
      <c r="Y1190" s="44">
        <f t="shared" ref="Y1190" si="28068">parseTime(W1190)-(X1192=INT(RIGHT($F1190, 1)))</f>
        <v>0</v>
      </c>
      <c r="Z1190" s="45">
        <f t="shared" si="28008"/>
        <v>0</v>
      </c>
      <c r="AA1190" s="36"/>
      <c r="AB1190" s="37"/>
      <c r="AC1190" s="44">
        <f t="shared" ref="AC1190" si="28069">parseTime(AA1190)-(AB1192=INT(RIGHT($F1190, 1)))</f>
        <v>0</v>
      </c>
      <c r="AD1190" s="45">
        <f t="shared" si="28010"/>
        <v>0</v>
      </c>
      <c r="AE1190" s="36"/>
      <c r="AF1190" s="37"/>
      <c r="AG1190" s="44">
        <f t="shared" ref="AG1190" si="28070">parseTime(AE1190)-(AF1192=INT(RIGHT($F1190, 1)))</f>
        <v>0</v>
      </c>
      <c r="AH1190" s="45">
        <f t="shared" si="28012"/>
        <v>0</v>
      </c>
      <c r="AI1190" s="36"/>
      <c r="AJ1190" s="37"/>
      <c r="AK1190" s="44">
        <f>parseTime(AI1190)-(AJ1192=INT(RIGHT($F1190, 1)))</f>
        <v>0</v>
      </c>
      <c r="AL1190" s="45">
        <f t="shared" si="28013"/>
        <v>0</v>
      </c>
      <c r="AM1190" s="36"/>
      <c r="AN1190" s="37"/>
      <c r="AO1190" s="44">
        <f t="shared" ref="AO1190" si="28071">parseTime(AM1190)-(AN1192=INT(RIGHT($F1190, 1)))</f>
        <v>0</v>
      </c>
      <c r="AP1190" s="45">
        <f t="shared" si="28015"/>
        <v>0</v>
      </c>
      <c r="AQ1190" s="36"/>
      <c r="AR1190" s="37"/>
      <c r="AS1190" s="44">
        <f t="shared" ref="AS1190" si="28072">parseTime(AQ1190)-(AR1192=INT(RIGHT($F1190, 1)))</f>
        <v>0</v>
      </c>
      <c r="AT1190" s="45">
        <f t="shared" si="28017"/>
        <v>0</v>
      </c>
      <c r="AU1190" s="36"/>
      <c r="AV1190" s="37"/>
      <c r="AW1190" s="44">
        <f>parseTime(AU1190)-(AV1192=INT(RIGHT($F1190, 1)))</f>
        <v>0</v>
      </c>
      <c r="AX1190" s="45">
        <f t="shared" si="28018"/>
        <v>0</v>
      </c>
      <c r="AY1190" s="36"/>
      <c r="AZ1190" s="37"/>
      <c r="BA1190" s="44">
        <f>parseTime(AY1190)-(AZ1192=INT(RIGHT($F1190, 1)))</f>
        <v>0</v>
      </c>
      <c r="BB1190" s="45">
        <f t="shared" si="28019"/>
        <v>0</v>
      </c>
      <c r="BC1190" s="36"/>
      <c r="BD1190" s="37"/>
      <c r="BE1190" s="44">
        <f>parseTime(BC1190)-(BD1192=INT(RIGHT($F1190, 1)))</f>
        <v>0</v>
      </c>
      <c r="BF1190" s="45">
        <f t="shared" si="28020"/>
        <v>0</v>
      </c>
      <c r="BG1190" s="36"/>
      <c r="BH1190" s="37"/>
      <c r="BI1190" s="44">
        <f>parseTime(BG1190)-(BH1192=INT(RIGHT($F1190, 1)))</f>
        <v>0</v>
      </c>
      <c r="BJ1190" s="45">
        <f t="shared" si="28021"/>
        <v>0</v>
      </c>
      <c r="BK1190" s="36"/>
      <c r="BL1190" s="37"/>
      <c r="BM1190" s="44">
        <f>parseTime(BK1190)-(BL1192=INT(RIGHT($F1190, 1)))</f>
        <v>0</v>
      </c>
      <c r="BN1190" s="45">
        <f t="shared" si="28022"/>
        <v>0</v>
      </c>
      <c r="BO1190" s="36"/>
      <c r="BP1190" s="37"/>
      <c r="BQ1190" s="44">
        <f t="shared" ref="BQ1190" si="28073">parseTime(BO1190)-(BP1192=INT(RIGHT($F1190, 1)))</f>
        <v>0</v>
      </c>
      <c r="BR1190" s="45">
        <f t="shared" si="28024"/>
        <v>0</v>
      </c>
      <c r="BS1190" s="36"/>
      <c r="BT1190" s="37"/>
      <c r="BU1190" s="44">
        <f t="shared" ref="BU1190" si="28074">parseTime(BS1190)-(BT1192=INT(RIGHT($F1190, 1)))</f>
        <v>0</v>
      </c>
      <c r="BV1190" s="45">
        <f t="shared" si="28026"/>
        <v>0</v>
      </c>
      <c r="BW1190" s="36"/>
      <c r="BX1190" s="37"/>
      <c r="BY1190" s="44">
        <f t="shared" ref="BY1190" si="28075">parseTime(BW1190)-(BX1192=INT(RIGHT($F1190, 1)))</f>
        <v>0</v>
      </c>
      <c r="BZ1190" s="45">
        <f t="shared" si="28028"/>
        <v>0</v>
      </c>
      <c r="CA1190" s="36"/>
      <c r="CB1190" s="37"/>
      <c r="CC1190" s="44">
        <f t="shared" ref="CC1190" si="28076">parseTime(CA1190)-(CB1192=INT(RIGHT($F1190, 1)))</f>
        <v>0</v>
      </c>
      <c r="CD1190" s="45">
        <f t="shared" si="28030"/>
        <v>0</v>
      </c>
      <c r="CE1190" s="36"/>
      <c r="CF1190" s="37"/>
      <c r="CG1190" s="44">
        <f t="shared" ref="CG1190" si="28077">parseTime(CE1190)-(CF1192=INT(RIGHT($F1190, 1)))</f>
        <v>0</v>
      </c>
      <c r="CH1190" s="45">
        <f t="shared" si="28032"/>
        <v>0</v>
      </c>
    </row>
    <row r="1191" spans="1:86" x14ac:dyDescent="0.25">
      <c r="A1191" s="56" t="s">
        <v>119</v>
      </c>
      <c r="B1191" s="57">
        <f t="shared" ref="B1191" ca="1" si="28078">roleHours(G1187:CH1193, "MCC")</f>
        <v>8</v>
      </c>
      <c r="C1191" s="14">
        <f t="shared" ca="1" si="28048"/>
        <v>1</v>
      </c>
      <c r="D1191" s="14" t="s">
        <v>260</v>
      </c>
      <c r="E1191" s="20">
        <v>4.6500000000000004</v>
      </c>
      <c r="F1191" s="51" t="s">
        <v>132</v>
      </c>
      <c r="G1191" s="36"/>
      <c r="H1191" s="37"/>
      <c r="I1191" s="44">
        <f t="shared" ref="I1191" si="28079">parseTime(G1191)-(H1192=INT(RIGHT($F1191, 1)))</f>
        <v>0</v>
      </c>
      <c r="J1191" s="45">
        <f t="shared" si="28000"/>
        <v>0</v>
      </c>
      <c r="K1191" s="36"/>
      <c r="L1191" s="37"/>
      <c r="M1191" s="44">
        <f t="shared" ref="M1191" si="28080">parseTime(K1191)-(L1192=INT(RIGHT($F1191, 1)))</f>
        <v>0</v>
      </c>
      <c r="N1191" s="45">
        <f t="shared" si="28002"/>
        <v>0</v>
      </c>
      <c r="O1191" s="36"/>
      <c r="P1191" s="37"/>
      <c r="Q1191" s="44">
        <f t="shared" ref="Q1191" si="28081">parseTime(O1191)-(P1192=INT(RIGHT($F1191, 1)))</f>
        <v>0</v>
      </c>
      <c r="R1191" s="45">
        <f t="shared" si="28004"/>
        <v>0</v>
      </c>
      <c r="S1191" s="36"/>
      <c r="T1191" s="37"/>
      <c r="U1191" s="44">
        <f t="shared" ref="U1191" si="28082">parseTime(S1191)-(T1192=INT(RIGHT($F1191, 1)))</f>
        <v>0</v>
      </c>
      <c r="V1191" s="45">
        <f t="shared" si="28006"/>
        <v>0</v>
      </c>
      <c r="W1191" s="36"/>
      <c r="X1191" s="37"/>
      <c r="Y1191" s="44">
        <f t="shared" ref="Y1191" si="28083">parseTime(W1191)-(X1192=INT(RIGHT($F1191, 1)))</f>
        <v>0</v>
      </c>
      <c r="Z1191" s="45">
        <f t="shared" si="28008"/>
        <v>0</v>
      </c>
      <c r="AA1191" s="36"/>
      <c r="AB1191" s="37"/>
      <c r="AC1191" s="44">
        <f t="shared" ref="AC1191" si="28084">parseTime(AA1191)-(AB1192=INT(RIGHT($F1191, 1)))</f>
        <v>0</v>
      </c>
      <c r="AD1191" s="45">
        <f t="shared" si="28010"/>
        <v>0</v>
      </c>
      <c r="AE1191" s="36"/>
      <c r="AF1191" s="37"/>
      <c r="AG1191" s="44">
        <f t="shared" ref="AG1191" si="28085">parseTime(AE1191)-(AF1192=INT(RIGHT($F1191, 1)))</f>
        <v>0</v>
      </c>
      <c r="AH1191" s="45">
        <f t="shared" si="28012"/>
        <v>0</v>
      </c>
      <c r="AI1191" s="36"/>
      <c r="AJ1191" s="37"/>
      <c r="AK1191" s="44">
        <f>parseTime(AI1191)-(AJ1192=INT(RIGHT($F1191, 1)))</f>
        <v>0</v>
      </c>
      <c r="AL1191" s="45">
        <f t="shared" si="28013"/>
        <v>0</v>
      </c>
      <c r="AM1191" s="36"/>
      <c r="AN1191" s="37"/>
      <c r="AO1191" s="44">
        <f t="shared" ref="AO1191" si="28086">parseTime(AM1191)-(AN1192=INT(RIGHT($F1191, 1)))</f>
        <v>0</v>
      </c>
      <c r="AP1191" s="45">
        <f t="shared" si="28015"/>
        <v>0</v>
      </c>
      <c r="AQ1191" s="36"/>
      <c r="AR1191" s="37"/>
      <c r="AS1191" s="44">
        <f t="shared" ref="AS1191" si="28087">parseTime(AQ1191)-(AR1192=INT(RIGHT($F1191, 1)))</f>
        <v>0</v>
      </c>
      <c r="AT1191" s="45">
        <f t="shared" si="28017"/>
        <v>0</v>
      </c>
      <c r="AU1191" s="36"/>
      <c r="AV1191" s="37"/>
      <c r="AW1191" s="44">
        <f>parseTime(AU1191)-(AV1192=INT(RIGHT($F1191, 1)))</f>
        <v>0</v>
      </c>
      <c r="AX1191" s="45">
        <f t="shared" si="28018"/>
        <v>0</v>
      </c>
      <c r="AY1191" s="36"/>
      <c r="AZ1191" s="37"/>
      <c r="BA1191" s="44">
        <f>parseTime(AY1191)-(AZ1192=INT(RIGHT($F1191, 1)))</f>
        <v>0</v>
      </c>
      <c r="BB1191" s="45">
        <f t="shared" si="28019"/>
        <v>0</v>
      </c>
      <c r="BC1191" s="36"/>
      <c r="BD1191" s="37"/>
      <c r="BE1191" s="44">
        <f>parseTime(BC1191)-(BD1192=INT(RIGHT($F1191, 1)))</f>
        <v>0</v>
      </c>
      <c r="BF1191" s="45">
        <f t="shared" si="28020"/>
        <v>0</v>
      </c>
      <c r="BG1191" s="36"/>
      <c r="BH1191" s="37"/>
      <c r="BI1191" s="44">
        <f>parseTime(BG1191)-(BH1192=INT(RIGHT($F1191, 1)))</f>
        <v>0</v>
      </c>
      <c r="BJ1191" s="45">
        <f t="shared" si="28021"/>
        <v>0</v>
      </c>
      <c r="BK1191" s="36"/>
      <c r="BL1191" s="37"/>
      <c r="BM1191" s="44">
        <f>parseTime(BK1191)-(BL1192=INT(RIGHT($F1191, 1)))</f>
        <v>0</v>
      </c>
      <c r="BN1191" s="45">
        <f t="shared" si="28022"/>
        <v>0</v>
      </c>
      <c r="BO1191" s="36"/>
      <c r="BP1191" s="37"/>
      <c r="BQ1191" s="44">
        <f t="shared" ref="BQ1191" si="28088">parseTime(BO1191)-(BP1192=INT(RIGHT($F1191, 1)))</f>
        <v>0</v>
      </c>
      <c r="BR1191" s="45">
        <f t="shared" si="28024"/>
        <v>0</v>
      </c>
      <c r="BS1191" s="36"/>
      <c r="BT1191" s="37"/>
      <c r="BU1191" s="44">
        <f t="shared" ref="BU1191" si="28089">parseTime(BS1191)-(BT1192=INT(RIGHT($F1191, 1)))</f>
        <v>0</v>
      </c>
      <c r="BV1191" s="45">
        <f t="shared" si="28026"/>
        <v>0</v>
      </c>
      <c r="BW1191" s="36"/>
      <c r="BX1191" s="37"/>
      <c r="BY1191" s="44">
        <f t="shared" ref="BY1191" si="28090">parseTime(BW1191)-(BX1192=INT(RIGHT($F1191, 1)))</f>
        <v>0</v>
      </c>
      <c r="BZ1191" s="45">
        <f t="shared" si="28028"/>
        <v>0</v>
      </c>
      <c r="CA1191" s="36"/>
      <c r="CB1191" s="37"/>
      <c r="CC1191" s="44">
        <f t="shared" ref="CC1191" si="28091">parseTime(CA1191)-(CB1192=INT(RIGHT($F1191, 1)))</f>
        <v>0</v>
      </c>
      <c r="CD1191" s="45">
        <f t="shared" si="28030"/>
        <v>0</v>
      </c>
      <c r="CE1191" s="36"/>
      <c r="CF1191" s="37"/>
      <c r="CG1191" s="44">
        <f t="shared" ref="CG1191" si="28092">parseTime(CE1191)-(CF1192=INT(RIGHT($F1191, 1)))</f>
        <v>0</v>
      </c>
      <c r="CH1191" s="45">
        <f t="shared" si="28032"/>
        <v>0</v>
      </c>
    </row>
    <row r="1192" spans="1:86" x14ac:dyDescent="0.25">
      <c r="A1192" s="56"/>
      <c r="B1192" s="57"/>
      <c r="C1192" s="14">
        <f t="shared" si="28048"/>
        <v>0</v>
      </c>
      <c r="D1192" s="14"/>
      <c r="E1192" s="20">
        <f t="shared" ref="E1192" si="28093">((7.5/2)-0.5+E1191)*8</f>
        <v>63.2</v>
      </c>
      <c r="F1192" s="51"/>
      <c r="G1192" s="46" t="s">
        <v>134</v>
      </c>
      <c r="H1192" s="38">
        <f t="shared" ref="H1192" si="28094">lunchAdjust(G1187:H1191)</f>
        <v>1</v>
      </c>
      <c r="I1192" s="48" t="s">
        <v>0</v>
      </c>
      <c r="J1192" s="39">
        <f t="shared" ref="J1192" si="28095">SUMPRODUCT(I1187:I1191*J1187:J1191)</f>
        <v>8</v>
      </c>
      <c r="K1192" s="46" t="s">
        <v>134</v>
      </c>
      <c r="L1192" s="38">
        <f t="shared" ref="L1192" si="28096">lunchAdjust(K1187:L1191)</f>
        <v>0</v>
      </c>
      <c r="M1192" s="48" t="s">
        <v>0</v>
      </c>
      <c r="N1192" s="39">
        <f t="shared" ref="N1192" si="28097">SUMPRODUCT(M1187:M1191*N1187:N1191)</f>
        <v>0</v>
      </c>
      <c r="O1192" s="46" t="s">
        <v>134</v>
      </c>
      <c r="P1192" s="38">
        <f t="shared" ref="P1192" si="28098">lunchAdjust(O1187:P1191)</f>
        <v>1</v>
      </c>
      <c r="Q1192" s="48" t="s">
        <v>0</v>
      </c>
      <c r="R1192" s="39">
        <f t="shared" ref="R1192" si="28099">SUMPRODUCT(Q1187:Q1191*R1187:R1191)</f>
        <v>8</v>
      </c>
      <c r="S1192" s="46" t="s">
        <v>134</v>
      </c>
      <c r="T1192" s="38">
        <f t="shared" ref="T1192" si="28100">lunchAdjust(S1187:T1191)</f>
        <v>1</v>
      </c>
      <c r="U1192" s="48" t="s">
        <v>0</v>
      </c>
      <c r="V1192" s="39">
        <f t="shared" ref="V1192" si="28101">SUMPRODUCT(U1187:U1191*V1187:V1191)</f>
        <v>8</v>
      </c>
      <c r="W1192" s="46" t="s">
        <v>134</v>
      </c>
      <c r="X1192" s="38">
        <f t="shared" ref="X1192" si="28102">lunchAdjust(W1187:X1191)</f>
        <v>1</v>
      </c>
      <c r="Y1192" s="48" t="s">
        <v>0</v>
      </c>
      <c r="Z1192" s="39">
        <f t="shared" ref="Z1192" si="28103">SUMPRODUCT(Y1187:Y1191*Z1187:Z1191)</f>
        <v>8</v>
      </c>
      <c r="AA1192" s="46" t="s">
        <v>134</v>
      </c>
      <c r="AB1192" s="38">
        <f t="shared" ref="AB1192" si="28104">lunchAdjust(AA1187:AB1191)</f>
        <v>1</v>
      </c>
      <c r="AC1192" s="48" t="s">
        <v>0</v>
      </c>
      <c r="AD1192" s="39">
        <f t="shared" ref="AD1192" si="28105">SUMPRODUCT(AC1187:AC1191*AD1187:AD1191)</f>
        <v>8</v>
      </c>
      <c r="AE1192" s="46" t="s">
        <v>134</v>
      </c>
      <c r="AF1192" s="38">
        <f t="shared" ref="AF1192" si="28106">lunchAdjust(AE1187:AF1191)</f>
        <v>1</v>
      </c>
      <c r="AG1192" s="48" t="s">
        <v>0</v>
      </c>
      <c r="AH1192" s="39">
        <f t="shared" ref="AH1192" si="28107">SUMPRODUCT(AG1187:AG1191*AH1187:AH1191)</f>
        <v>8</v>
      </c>
      <c r="AI1192" s="46" t="s">
        <v>134</v>
      </c>
      <c r="AJ1192" s="38">
        <f t="shared" ref="AJ1192" si="28108">lunchAdjust(AI1187:AJ1191)</f>
        <v>1</v>
      </c>
      <c r="AK1192" s="48" t="s">
        <v>0</v>
      </c>
      <c r="AL1192" s="39">
        <f t="shared" ref="AL1192" si="28109">SUMPRODUCT(AK1187:AK1191*AL1187:AL1191)</f>
        <v>8</v>
      </c>
      <c r="AM1192" s="46" t="s">
        <v>134</v>
      </c>
      <c r="AN1192" s="38">
        <f t="shared" ref="AN1192" si="28110">lunchAdjust(AM1187:AN1191)</f>
        <v>0</v>
      </c>
      <c r="AO1192" s="48" t="s">
        <v>0</v>
      </c>
      <c r="AP1192" s="39">
        <f t="shared" ref="AP1192" si="28111">SUMPRODUCT(AO1187:AO1191*AP1187:AP1191)</f>
        <v>0</v>
      </c>
      <c r="AQ1192" s="46" t="s">
        <v>134</v>
      </c>
      <c r="AR1192" s="38">
        <f t="shared" ref="AR1192" si="28112">lunchAdjust(AQ1187:AR1191)</f>
        <v>0</v>
      </c>
      <c r="AS1192" s="48" t="s">
        <v>0</v>
      </c>
      <c r="AT1192" s="39">
        <f t="shared" ref="AT1192" si="28113">SUMPRODUCT(AS1187:AS1191*AT1187:AT1191)</f>
        <v>0</v>
      </c>
      <c r="AU1192" s="46" t="s">
        <v>134</v>
      </c>
      <c r="AV1192" s="38">
        <f t="shared" ref="AV1192" si="28114">lunchAdjust(AU1187:AV1191)</f>
        <v>0</v>
      </c>
      <c r="AW1192" s="48" t="s">
        <v>0</v>
      </c>
      <c r="AX1192" s="39">
        <f t="shared" ref="AX1192" si="28115">SUMPRODUCT(AW1187:AW1191*AX1187:AX1191)</f>
        <v>0</v>
      </c>
      <c r="AY1192" s="46" t="s">
        <v>134</v>
      </c>
      <c r="AZ1192" s="38">
        <f t="shared" ref="AZ1192" si="28116">lunchAdjust(AY1187:AZ1191)</f>
        <v>0</v>
      </c>
      <c r="BA1192" s="48" t="s">
        <v>0</v>
      </c>
      <c r="BB1192" s="39">
        <f t="shared" ref="BB1192" si="28117">SUMPRODUCT(BA1187:BA1191*BB1187:BB1191)</f>
        <v>0</v>
      </c>
      <c r="BC1192" s="46" t="s">
        <v>134</v>
      </c>
      <c r="BD1192" s="38">
        <f t="shared" ref="BD1192" si="28118">lunchAdjust(BC1187:BD1191)</f>
        <v>0</v>
      </c>
      <c r="BE1192" s="48" t="s">
        <v>0</v>
      </c>
      <c r="BF1192" s="39">
        <f t="shared" ref="BF1192" si="28119">SUMPRODUCT(BE1187:BE1191*BF1187:BF1191)</f>
        <v>0</v>
      </c>
      <c r="BG1192" s="46" t="s">
        <v>134</v>
      </c>
      <c r="BH1192" s="38">
        <f t="shared" ref="BH1192" si="28120">lunchAdjust(BG1187:BH1191)</f>
        <v>0</v>
      </c>
      <c r="BI1192" s="48" t="s">
        <v>0</v>
      </c>
      <c r="BJ1192" s="39">
        <f t="shared" ref="BJ1192" si="28121">SUMPRODUCT(BI1187:BI1191*BJ1187:BJ1191)</f>
        <v>0</v>
      </c>
      <c r="BK1192" s="46" t="s">
        <v>134</v>
      </c>
      <c r="BL1192" s="38">
        <f t="shared" ref="BL1192" si="28122">lunchAdjust(BK1187:BL1191)</f>
        <v>0</v>
      </c>
      <c r="BM1192" s="48" t="s">
        <v>0</v>
      </c>
      <c r="BN1192" s="39">
        <f t="shared" ref="BN1192" si="28123">SUMPRODUCT(BM1187:BM1191*BN1187:BN1191)</f>
        <v>0</v>
      </c>
      <c r="BO1192" s="46" t="s">
        <v>134</v>
      </c>
      <c r="BP1192" s="38">
        <f t="shared" ref="BP1192" si="28124">lunchAdjust(BO1187:BP1191)</f>
        <v>0</v>
      </c>
      <c r="BQ1192" s="48" t="s">
        <v>0</v>
      </c>
      <c r="BR1192" s="39">
        <f t="shared" ref="BR1192" si="28125">SUMPRODUCT(BQ1187:BQ1191*BR1187:BR1191)</f>
        <v>0</v>
      </c>
      <c r="BS1192" s="46" t="s">
        <v>134</v>
      </c>
      <c r="BT1192" s="38">
        <f t="shared" ref="BT1192" si="28126">lunchAdjust(BS1187:BT1191)</f>
        <v>0</v>
      </c>
      <c r="BU1192" s="48" t="s">
        <v>0</v>
      </c>
      <c r="BV1192" s="39">
        <f t="shared" ref="BV1192" si="28127">SUMPRODUCT(BU1187:BU1191*BV1187:BV1191)</f>
        <v>0</v>
      </c>
      <c r="BW1192" s="46" t="s">
        <v>134</v>
      </c>
      <c r="BX1192" s="38">
        <f t="shared" ref="BX1192" si="28128">lunchAdjust(BW1187:BX1191)</f>
        <v>0</v>
      </c>
      <c r="BY1192" s="48" t="s">
        <v>0</v>
      </c>
      <c r="BZ1192" s="39">
        <f t="shared" ref="BZ1192" si="28129">SUMPRODUCT(BY1187:BY1191*BZ1187:BZ1191)</f>
        <v>0</v>
      </c>
      <c r="CA1192" s="46" t="s">
        <v>134</v>
      </c>
      <c r="CB1192" s="38">
        <f t="shared" ref="CB1192" si="28130">lunchAdjust(CA1187:CB1191)</f>
        <v>0</v>
      </c>
      <c r="CC1192" s="48" t="s">
        <v>0</v>
      </c>
      <c r="CD1192" s="39">
        <f t="shared" ref="CD1192" si="28131">SUMPRODUCT(CC1187:CC1191*CD1187:CD1191)</f>
        <v>0</v>
      </c>
      <c r="CE1192" s="46" t="s">
        <v>134</v>
      </c>
      <c r="CF1192" s="38">
        <f t="shared" ref="CF1192" si="28132">lunchAdjust(CE1187:CF1191)</f>
        <v>0</v>
      </c>
      <c r="CG1192" s="48" t="s">
        <v>0</v>
      </c>
      <c r="CH1192" s="39">
        <f t="shared" ref="CH1192" si="28133">SUMPRODUCT(CG1187:CG1191*CH1187:CH1191)</f>
        <v>0</v>
      </c>
    </row>
    <row r="1193" spans="1:86" ht="15.75" thickBot="1" x14ac:dyDescent="0.3">
      <c r="A1193" s="58" t="s">
        <v>121</v>
      </c>
      <c r="B1193" s="59">
        <f t="shared" ref="B1193" ca="1" si="28134">roleHours(G1187:CH1193, "OUT")</f>
        <v>0</v>
      </c>
      <c r="C1193" s="54" t="s">
        <v>137</v>
      </c>
      <c r="D1193" s="22">
        <f t="shared" ref="D1193" ca="1" si="28135">roleHours(G1187:CH1193, "PTO")</f>
        <v>0</v>
      </c>
      <c r="E1193" s="23">
        <f t="shared" ref="E1193" ca="1" si="28136">E1192-B1188</f>
        <v>7.2000000000000028</v>
      </c>
      <c r="F1193" s="52"/>
      <c r="G1193" s="47" t="s">
        <v>39</v>
      </c>
      <c r="H1193" s="40">
        <f t="shared" si="27619"/>
        <v>0</v>
      </c>
      <c r="I1193" s="49" t="s">
        <v>135</v>
      </c>
      <c r="J1193" s="41">
        <f t="shared" ref="J1193" si="28137">J1192*G$4</f>
        <v>0</v>
      </c>
      <c r="K1193" s="47" t="s">
        <v>39</v>
      </c>
      <c r="L1193" s="40">
        <f t="shared" ref="L1193" si="28138">SUMPRODUCT(M1187:M1191*(L1187:L1191="PTO"))+SUMPRODUCT(M1187:M1191*(L1187:L1191="HOL"))</f>
        <v>0</v>
      </c>
      <c r="M1193" s="49" t="s">
        <v>135</v>
      </c>
      <c r="N1193" s="41">
        <f t="shared" ref="N1193" si="28139">N1192*K$4</f>
        <v>0</v>
      </c>
      <c r="O1193" s="47" t="s">
        <v>39</v>
      </c>
      <c r="P1193" s="40">
        <f t="shared" ref="P1193" si="28140">SUMPRODUCT(Q1187:Q1191*(P1187:P1191="PTO"))+SUMPRODUCT(Q1187:Q1191*(P1187:P1191="HOL"))</f>
        <v>0</v>
      </c>
      <c r="Q1193" s="49" t="s">
        <v>135</v>
      </c>
      <c r="R1193" s="41">
        <f t="shared" ref="R1193" si="28141">R1192*O$4</f>
        <v>8</v>
      </c>
      <c r="S1193" s="47" t="s">
        <v>39</v>
      </c>
      <c r="T1193" s="40">
        <f t="shared" ref="T1193" si="28142">SUMPRODUCT(U1187:U1191*(T1187:T1191="PTO"))+SUMPRODUCT(U1187:U1191*(T1187:T1191="HOL"))</f>
        <v>0</v>
      </c>
      <c r="U1193" s="49" t="s">
        <v>135</v>
      </c>
      <c r="V1193" s="41">
        <f t="shared" ref="V1193" si="28143">V1192*S$4</f>
        <v>0</v>
      </c>
      <c r="W1193" s="47" t="s">
        <v>39</v>
      </c>
      <c r="X1193" s="40">
        <f t="shared" ref="X1193" si="28144">SUMPRODUCT(Y1187:Y1191*(X1187:X1191="PTO"))+SUMPRODUCT(Y1187:Y1191*(X1187:X1191="HOL"))</f>
        <v>0</v>
      </c>
      <c r="Y1193" s="49" t="s">
        <v>135</v>
      </c>
      <c r="Z1193" s="41">
        <f t="shared" ref="Z1193" si="28145">Z1192*W$4</f>
        <v>8</v>
      </c>
      <c r="AA1193" s="47" t="s">
        <v>39</v>
      </c>
      <c r="AB1193" s="40">
        <f t="shared" ref="AB1193" si="28146">SUMPRODUCT(AC1187:AC1191*(AB1187:AB1191="PTO"))+SUMPRODUCT(AC1187:AC1191*(AB1187:AB1191="HOL"))</f>
        <v>0</v>
      </c>
      <c r="AC1193" s="49" t="s">
        <v>135</v>
      </c>
      <c r="AD1193" s="41">
        <f t="shared" ref="AD1193" si="28147">AD1192*AA$4</f>
        <v>8</v>
      </c>
      <c r="AE1193" s="47" t="s">
        <v>39</v>
      </c>
      <c r="AF1193" s="40">
        <f t="shared" ref="AF1193" si="28148">SUMPRODUCT(AG1187:AG1191*(AF1187:AF1191="PTO"))+SUMPRODUCT(AG1187:AG1191*(AF1187:AF1191="HOL"))</f>
        <v>0</v>
      </c>
      <c r="AG1193" s="49" t="s">
        <v>135</v>
      </c>
      <c r="AH1193" s="41">
        <f t="shared" ref="AH1193" si="28149">AH1192*AE$4</f>
        <v>8</v>
      </c>
      <c r="AI1193" s="47" t="s">
        <v>39</v>
      </c>
      <c r="AJ1193" s="40">
        <f t="shared" ref="AJ1193" si="28150">SUMPRODUCT(AK1187:AK1191*(AJ1187:AJ1191="PTO"))+SUMPRODUCT(AK1187:AK1191*(AJ1187:AJ1191="HOL"))</f>
        <v>0</v>
      </c>
      <c r="AK1193" s="49" t="s">
        <v>135</v>
      </c>
      <c r="AL1193" s="41">
        <f>AL1192*AI$4</f>
        <v>8</v>
      </c>
      <c r="AM1193" s="47" t="s">
        <v>39</v>
      </c>
      <c r="AN1193" s="40">
        <f t="shared" ref="AN1193" si="28151">SUMPRODUCT(AO1187:AO1191*(AN1187:AN1191="PTO"))+SUMPRODUCT(AO1187:AO1191*(AN1187:AN1191="HOL"))</f>
        <v>0</v>
      </c>
      <c r="AO1193" s="49" t="s">
        <v>135</v>
      </c>
      <c r="AP1193" s="41">
        <f t="shared" ref="AP1193" si="28152">AP1192*AM$4</f>
        <v>0</v>
      </c>
      <c r="AQ1193" s="47" t="s">
        <v>39</v>
      </c>
      <c r="AR1193" s="40">
        <f t="shared" ref="AR1193" si="28153">SUMPRODUCT(AS1187:AS1191*(AR1187:AR1191="PTO"))+SUMPRODUCT(AS1187:AS1191*(AR1187:AR1191="HOL"))</f>
        <v>0</v>
      </c>
      <c r="AS1193" s="49" t="s">
        <v>135</v>
      </c>
      <c r="AT1193" s="41">
        <f t="shared" ref="AT1193" si="28154">AT1192*AQ$4</f>
        <v>0</v>
      </c>
      <c r="AU1193" s="47" t="s">
        <v>39</v>
      </c>
      <c r="AV1193" s="40">
        <f t="shared" ref="AV1193" si="28155">SUMPRODUCT(AW1187:AW1191*(AV1187:AV1191="PTO"))+SUMPRODUCT(AW1187:AW1191*(AV1187:AV1191="HOL"))</f>
        <v>0</v>
      </c>
      <c r="AW1193" s="49" t="s">
        <v>135</v>
      </c>
      <c r="AX1193" s="41">
        <f>AX1192*AU$4</f>
        <v>0</v>
      </c>
      <c r="AY1193" s="47" t="s">
        <v>39</v>
      </c>
      <c r="AZ1193" s="40">
        <f t="shared" ref="AZ1193" si="28156">SUMPRODUCT(BA1187:BA1191*(AZ1187:AZ1191="PTO"))+SUMPRODUCT(BA1187:BA1191*(AZ1187:AZ1191="HOL"))</f>
        <v>0</v>
      </c>
      <c r="BA1193" s="49" t="s">
        <v>135</v>
      </c>
      <c r="BB1193" s="41">
        <f>BB1192*AY$4</f>
        <v>0</v>
      </c>
      <c r="BC1193" s="47" t="s">
        <v>39</v>
      </c>
      <c r="BD1193" s="40">
        <f t="shared" ref="BD1193" si="28157">SUMPRODUCT(BE1187:BE1191*(BD1187:BD1191="PTO"))+SUMPRODUCT(BE1187:BE1191*(BD1187:BD1191="HOL"))</f>
        <v>0</v>
      </c>
      <c r="BE1193" s="49" t="s">
        <v>135</v>
      </c>
      <c r="BF1193" s="41">
        <f>BF1192*BC$4</f>
        <v>0</v>
      </c>
      <c r="BG1193" s="47" t="s">
        <v>39</v>
      </c>
      <c r="BH1193" s="40">
        <f t="shared" ref="BH1193" si="28158">SUMPRODUCT(BI1187:BI1191*(BH1187:BH1191="PTO"))+SUMPRODUCT(BI1187:BI1191*(BH1187:BH1191="HOL"))</f>
        <v>0</v>
      </c>
      <c r="BI1193" s="49" t="s">
        <v>135</v>
      </c>
      <c r="BJ1193" s="41">
        <f>BJ1192*BG$4</f>
        <v>0</v>
      </c>
      <c r="BK1193" s="47" t="s">
        <v>39</v>
      </c>
      <c r="BL1193" s="40">
        <f t="shared" ref="BL1193" si="28159">SUMPRODUCT(BM1187:BM1191*(BL1187:BL1191="PTO"))+SUMPRODUCT(BM1187:BM1191*(BL1187:BL1191="HOL"))</f>
        <v>0</v>
      </c>
      <c r="BM1193" s="49" t="s">
        <v>135</v>
      </c>
      <c r="BN1193" s="41">
        <f>BN1192*BK$4</f>
        <v>0</v>
      </c>
      <c r="BO1193" s="47" t="s">
        <v>39</v>
      </c>
      <c r="BP1193" s="40">
        <f t="shared" ref="BP1193" si="28160">SUMPRODUCT(BQ1187:BQ1191*(BP1187:BP1191="PTO"))+SUMPRODUCT(BQ1187:BQ1191*(BP1187:BP1191="HOL"))</f>
        <v>0</v>
      </c>
      <c r="BQ1193" s="49" t="s">
        <v>135</v>
      </c>
      <c r="BR1193" s="41">
        <f t="shared" ref="BR1193" si="28161">BR1192*BO$4</f>
        <v>0</v>
      </c>
      <c r="BS1193" s="47" t="s">
        <v>39</v>
      </c>
      <c r="BT1193" s="40">
        <f t="shared" ref="BT1193" si="28162">SUMPRODUCT(BU1187:BU1191*(BT1187:BT1191="PTO"))+SUMPRODUCT(BU1187:BU1191*(BT1187:BT1191="HOL"))</f>
        <v>0</v>
      </c>
      <c r="BU1193" s="49" t="s">
        <v>135</v>
      </c>
      <c r="BV1193" s="41">
        <f t="shared" ref="BV1193" si="28163">BV1192*BS$4</f>
        <v>0</v>
      </c>
      <c r="BW1193" s="47" t="s">
        <v>39</v>
      </c>
      <c r="BX1193" s="40">
        <f t="shared" ref="BX1193" si="28164">SUMPRODUCT(BY1187:BY1191*(BX1187:BX1191="PTO"))+SUMPRODUCT(BY1187:BY1191*(BX1187:BX1191="HOL"))</f>
        <v>0</v>
      </c>
      <c r="BY1193" s="49" t="s">
        <v>135</v>
      </c>
      <c r="BZ1193" s="41">
        <f t="shared" ref="BZ1193" si="28165">BZ1192*BW$4</f>
        <v>0</v>
      </c>
      <c r="CA1193" s="47" t="s">
        <v>39</v>
      </c>
      <c r="CB1193" s="40">
        <f t="shared" ref="CB1193" si="28166">SUMPRODUCT(CC1187:CC1191*(CB1187:CB1191="PTO"))+SUMPRODUCT(CC1187:CC1191*(CB1187:CB1191="HOL"))</f>
        <v>0</v>
      </c>
      <c r="CC1193" s="49" t="s">
        <v>135</v>
      </c>
      <c r="CD1193" s="41">
        <f t="shared" ref="CD1193" si="28167">CD1192*CA$4</f>
        <v>0</v>
      </c>
      <c r="CE1193" s="47" t="s">
        <v>39</v>
      </c>
      <c r="CF1193" s="40">
        <f t="shared" ref="CF1193" si="28168">SUMPRODUCT(CG1187:CG1191*(CF1187:CF1191="PTO"))+SUMPRODUCT(CG1187:CG1191*(CF1187:CF1191="HOL"))</f>
        <v>0</v>
      </c>
      <c r="CG1193" s="49" t="s">
        <v>135</v>
      </c>
      <c r="CH1193" s="41">
        <f t="shared" ref="CH1193" si="28169">CH1192*CE$4</f>
        <v>0</v>
      </c>
    </row>
    <row r="1194" spans="1:86" x14ac:dyDescent="0.25">
      <c r="A1194" s="70" t="s">
        <v>133</v>
      </c>
      <c r="B1194" s="71">
        <f t="shared" ref="B1194" ca="1" si="28170">D1194-B1195</f>
        <v>5.1729209828166347</v>
      </c>
      <c r="C1194" s="72" t="s">
        <v>122</v>
      </c>
      <c r="D1194" s="71">
        <f>IFERROR(INDEX(Holidays[FTE], MATCH(Entry!E1194, Holidays[Date], 0)), 1)*8*INDEX(FTEguide[[1]:[12]], MATCH(Entry!E1195, FTEguide[Weekday], 0), IF(Entry!E1197&gt;0, Entry!E1197, MONTH(Entry!E1194)))</f>
        <v>61.172920982816635</v>
      </c>
      <c r="E1194" s="60">
        <f t="shared" si="27136"/>
        <v>43998</v>
      </c>
      <c r="F1194" s="50" t="s">
        <v>128</v>
      </c>
      <c r="G1194" s="34" t="s">
        <v>136</v>
      </c>
      <c r="H1194" s="35" t="s">
        <v>23</v>
      </c>
      <c r="I1194" s="42">
        <f t="shared" ref="I1194" si="28171">parseTime(G1194)-(H1199=INT(RIGHT($F1194, 1)))</f>
        <v>8</v>
      </c>
      <c r="J1194" s="43">
        <f t="shared" ref="J1194:J1198" si="28172">isClocked(H1194)</f>
        <v>1</v>
      </c>
      <c r="K1194" s="34"/>
      <c r="L1194" s="35"/>
      <c r="M1194" s="42">
        <f t="shared" ref="M1194" si="28173">parseTime(K1194)-(L1199=INT(RIGHT($F1194, 1)))</f>
        <v>0</v>
      </c>
      <c r="N1194" s="43">
        <f t="shared" ref="N1194:N1198" si="28174">isClocked(L1194)</f>
        <v>0</v>
      </c>
      <c r="O1194" s="34" t="s">
        <v>180</v>
      </c>
      <c r="P1194" s="35" t="s">
        <v>23</v>
      </c>
      <c r="Q1194" s="42">
        <f t="shared" ref="Q1194" si="28175">parseTime(O1194)-(P1199=INT(RIGHT($F1194, 1)))</f>
        <v>8</v>
      </c>
      <c r="R1194" s="43">
        <f t="shared" ref="R1194:R1198" si="28176">isClocked(P1194)</f>
        <v>1</v>
      </c>
      <c r="S1194" s="34" t="s">
        <v>227</v>
      </c>
      <c r="T1194" s="35" t="s">
        <v>23</v>
      </c>
      <c r="U1194" s="42">
        <f t="shared" ref="U1194" si="28177">parseTime(S1194)-(T1199=INT(RIGHT($F1194, 1)))</f>
        <v>8</v>
      </c>
      <c r="V1194" s="43">
        <f t="shared" ref="V1194:V1198" si="28178">isClocked(T1194)</f>
        <v>1</v>
      </c>
      <c r="W1194" s="34" t="s">
        <v>136</v>
      </c>
      <c r="X1194" s="35" t="s">
        <v>23</v>
      </c>
      <c r="Y1194" s="42">
        <f t="shared" ref="Y1194" si="28179">parseTime(W1194)-(X1199=INT(RIGHT($F1194, 1)))</f>
        <v>8</v>
      </c>
      <c r="Z1194" s="43">
        <f t="shared" ref="Z1194:Z1198" si="28180">isClocked(X1194)</f>
        <v>1</v>
      </c>
      <c r="AA1194" s="34" t="s">
        <v>136</v>
      </c>
      <c r="AB1194" s="35" t="s">
        <v>23</v>
      </c>
      <c r="AC1194" s="42">
        <f t="shared" ref="AC1194" si="28181">parseTime(AA1194)-(AB1199=INT(RIGHT($F1194, 1)))</f>
        <v>8</v>
      </c>
      <c r="AD1194" s="43">
        <f t="shared" ref="AD1194:AD1198" si="28182">isClocked(AB1194)</f>
        <v>1</v>
      </c>
      <c r="AE1194" s="34" t="s">
        <v>136</v>
      </c>
      <c r="AF1194" s="35" t="s">
        <v>25</v>
      </c>
      <c r="AG1194" s="42">
        <f t="shared" ref="AG1194" si="28183">parseTime(AE1194)-(AF1199=INT(RIGHT($F1194, 1)))</f>
        <v>8</v>
      </c>
      <c r="AH1194" s="43">
        <f t="shared" ref="AH1194:AH1198" si="28184">isClocked(AF1194)</f>
        <v>1</v>
      </c>
      <c r="AI1194" s="34" t="s">
        <v>136</v>
      </c>
      <c r="AJ1194" s="35" t="s">
        <v>23</v>
      </c>
      <c r="AK1194" s="42">
        <f>parseTime(AI1194)-(AJ1199=INT(RIGHT($F1194, 1)))</f>
        <v>8</v>
      </c>
      <c r="AL1194" s="43">
        <f t="shared" ref="AL1194:AL1198" si="28185">isClocked(AJ1194)</f>
        <v>1</v>
      </c>
      <c r="AM1194" s="34"/>
      <c r="AN1194" s="35"/>
      <c r="AO1194" s="42">
        <f t="shared" ref="AO1194" si="28186">parseTime(AM1194)-(AN1199=INT(RIGHT($F1194, 1)))</f>
        <v>0</v>
      </c>
      <c r="AP1194" s="43">
        <f t="shared" ref="AP1194:AP1198" si="28187">isClocked(AN1194)</f>
        <v>0</v>
      </c>
      <c r="AQ1194" s="34"/>
      <c r="AR1194" s="35"/>
      <c r="AS1194" s="42">
        <f t="shared" ref="AS1194" si="28188">parseTime(AQ1194)-(AR1199=INT(RIGHT($F1194, 1)))</f>
        <v>0</v>
      </c>
      <c r="AT1194" s="43">
        <f t="shared" ref="AT1194:AT1198" si="28189">isClocked(AR1194)</f>
        <v>0</v>
      </c>
      <c r="AU1194" s="34"/>
      <c r="AV1194" s="35"/>
      <c r="AW1194" s="42">
        <f>parseTime(AU1194)-(AV1199=INT(RIGHT($F1194, 1)))</f>
        <v>0</v>
      </c>
      <c r="AX1194" s="43">
        <f t="shared" ref="AX1194:AX1198" si="28190">isClocked(AV1194)</f>
        <v>0</v>
      </c>
      <c r="AY1194" s="34"/>
      <c r="AZ1194" s="35"/>
      <c r="BA1194" s="42">
        <f>parseTime(AY1194)-(AZ1199=INT(RIGHT($F1194, 1)))</f>
        <v>0</v>
      </c>
      <c r="BB1194" s="43">
        <f t="shared" ref="BB1194:BB1198" si="28191">isClocked(AZ1194)</f>
        <v>0</v>
      </c>
      <c r="BC1194" s="34"/>
      <c r="BD1194" s="35"/>
      <c r="BE1194" s="42">
        <f>parseTime(BC1194)-(BD1199=INT(RIGHT($F1194, 1)))</f>
        <v>0</v>
      </c>
      <c r="BF1194" s="43">
        <f t="shared" ref="BF1194:BF1198" si="28192">isClocked(BD1194)</f>
        <v>0</v>
      </c>
      <c r="BG1194" s="34"/>
      <c r="BH1194" s="35"/>
      <c r="BI1194" s="42">
        <f>parseTime(BG1194)-(BH1199=INT(RIGHT($F1194, 1)))</f>
        <v>0</v>
      </c>
      <c r="BJ1194" s="43">
        <f t="shared" ref="BJ1194:BJ1198" si="28193">isClocked(BH1194)</f>
        <v>0</v>
      </c>
      <c r="BK1194" s="34"/>
      <c r="BL1194" s="35"/>
      <c r="BM1194" s="42">
        <f>parseTime(BK1194)-(BL1199=INT(RIGHT($F1194, 1)))</f>
        <v>0</v>
      </c>
      <c r="BN1194" s="43">
        <f t="shared" ref="BN1194:BN1198" si="28194">isClocked(BL1194)</f>
        <v>0</v>
      </c>
      <c r="BO1194" s="34"/>
      <c r="BP1194" s="35"/>
      <c r="BQ1194" s="42">
        <f t="shared" ref="BQ1194" si="28195">parseTime(BO1194)-(BP1199=INT(RIGHT($F1194, 1)))</f>
        <v>0</v>
      </c>
      <c r="BR1194" s="43">
        <f t="shared" ref="BR1194:BR1198" si="28196">isClocked(BP1194)</f>
        <v>0</v>
      </c>
      <c r="BS1194" s="34"/>
      <c r="BT1194" s="35"/>
      <c r="BU1194" s="42">
        <f t="shared" ref="BU1194" si="28197">parseTime(BS1194)-(BT1199=INT(RIGHT($F1194, 1)))</f>
        <v>0</v>
      </c>
      <c r="BV1194" s="43">
        <f t="shared" ref="BV1194:BV1198" si="28198">isClocked(BT1194)</f>
        <v>0</v>
      </c>
      <c r="BW1194" s="34"/>
      <c r="BX1194" s="35"/>
      <c r="BY1194" s="42">
        <f t="shared" ref="BY1194" si="28199">parseTime(BW1194)-(BX1199=INT(RIGHT($F1194, 1)))</f>
        <v>0</v>
      </c>
      <c r="BZ1194" s="43">
        <f t="shared" ref="BZ1194:BZ1198" si="28200">isClocked(BX1194)</f>
        <v>0</v>
      </c>
      <c r="CA1194" s="34"/>
      <c r="CB1194" s="35"/>
      <c r="CC1194" s="42">
        <f t="shared" ref="CC1194" si="28201">parseTime(CA1194)-(CB1199=INT(RIGHT($F1194, 1)))</f>
        <v>0</v>
      </c>
      <c r="CD1194" s="43">
        <f t="shared" ref="CD1194:CD1198" si="28202">isClocked(CB1194)</f>
        <v>0</v>
      </c>
      <c r="CE1194" s="34"/>
      <c r="CF1194" s="35"/>
      <c r="CG1194" s="42">
        <f t="shared" ref="CG1194" si="28203">parseTime(CE1194)-(CF1199=INT(RIGHT($F1194, 1)))</f>
        <v>0</v>
      </c>
      <c r="CH1194" s="43">
        <f t="shared" ref="CH1194:CH1198" si="28204">isClocked(CF1194)</f>
        <v>0</v>
      </c>
    </row>
    <row r="1195" spans="1:86" x14ac:dyDescent="0.25">
      <c r="A1195" s="56" t="s">
        <v>0</v>
      </c>
      <c r="B1195" s="57">
        <f t="shared" ca="1" si="26652"/>
        <v>56</v>
      </c>
      <c r="C1195" s="14" t="s">
        <v>252</v>
      </c>
      <c r="D1195" s="14">
        <f t="shared" si="27860"/>
        <v>53.7</v>
      </c>
      <c r="E1195" s="55" t="str">
        <f t="shared" si="26653"/>
        <v>Tuesday</v>
      </c>
      <c r="F1195" s="51" t="s">
        <v>129</v>
      </c>
      <c r="G1195" s="36"/>
      <c r="H1195" s="37"/>
      <c r="I1195" s="44">
        <f t="shared" ref="I1195" si="28205">parseTime(G1195)-(H1199=INT(RIGHT($F1195, 1)))</f>
        <v>0</v>
      </c>
      <c r="J1195" s="45">
        <f t="shared" si="28172"/>
        <v>0</v>
      </c>
      <c r="K1195" s="36"/>
      <c r="L1195" s="37"/>
      <c r="M1195" s="44">
        <f t="shared" ref="M1195" si="28206">parseTime(K1195)-(L1199=INT(RIGHT($F1195, 1)))</f>
        <v>0</v>
      </c>
      <c r="N1195" s="45">
        <f t="shared" si="28174"/>
        <v>0</v>
      </c>
      <c r="O1195" s="36"/>
      <c r="P1195" s="37"/>
      <c r="Q1195" s="44">
        <f t="shared" ref="Q1195" si="28207">parseTime(O1195)-(P1199=INT(RIGHT($F1195, 1)))</f>
        <v>0</v>
      </c>
      <c r="R1195" s="45">
        <f t="shared" si="28176"/>
        <v>0</v>
      </c>
      <c r="S1195" s="36"/>
      <c r="T1195" s="37"/>
      <c r="U1195" s="44">
        <f t="shared" ref="U1195" si="28208">parseTime(S1195)-(T1199=INT(RIGHT($F1195, 1)))</f>
        <v>0</v>
      </c>
      <c r="V1195" s="45">
        <f t="shared" si="28178"/>
        <v>0</v>
      </c>
      <c r="W1195" s="36"/>
      <c r="X1195" s="37"/>
      <c r="Y1195" s="44">
        <f t="shared" ref="Y1195" si="28209">parseTime(W1195)-(X1199=INT(RIGHT($F1195, 1)))</f>
        <v>0</v>
      </c>
      <c r="Z1195" s="45">
        <f t="shared" si="28180"/>
        <v>0</v>
      </c>
      <c r="AA1195" s="36"/>
      <c r="AB1195" s="37"/>
      <c r="AC1195" s="44">
        <f t="shared" ref="AC1195" si="28210">parseTime(AA1195)-(AB1199=INT(RIGHT($F1195, 1)))</f>
        <v>0</v>
      </c>
      <c r="AD1195" s="45">
        <f t="shared" si="28182"/>
        <v>0</v>
      </c>
      <c r="AE1195" s="36"/>
      <c r="AF1195" s="37"/>
      <c r="AG1195" s="44">
        <f t="shared" ref="AG1195" si="28211">parseTime(AE1195)-(AF1199=INT(RIGHT($F1195, 1)))</f>
        <v>0</v>
      </c>
      <c r="AH1195" s="45">
        <f t="shared" si="28184"/>
        <v>0</v>
      </c>
      <c r="AI1195" s="36"/>
      <c r="AJ1195" s="37"/>
      <c r="AK1195" s="44">
        <f>parseTime(AI1195)-(AJ1199=INT(RIGHT($F1195, 1)))</f>
        <v>0</v>
      </c>
      <c r="AL1195" s="45">
        <f t="shared" si="28185"/>
        <v>0</v>
      </c>
      <c r="AM1195" s="36"/>
      <c r="AN1195" s="37"/>
      <c r="AO1195" s="44">
        <f t="shared" ref="AO1195" si="28212">parseTime(AM1195)-(AN1199=INT(RIGHT($F1195, 1)))</f>
        <v>0</v>
      </c>
      <c r="AP1195" s="45">
        <f t="shared" si="28187"/>
        <v>0</v>
      </c>
      <c r="AQ1195" s="36"/>
      <c r="AR1195" s="37"/>
      <c r="AS1195" s="44">
        <f t="shared" ref="AS1195" si="28213">parseTime(AQ1195)-(AR1199=INT(RIGHT($F1195, 1)))</f>
        <v>0</v>
      </c>
      <c r="AT1195" s="45">
        <f t="shared" si="28189"/>
        <v>0</v>
      </c>
      <c r="AU1195" s="36"/>
      <c r="AV1195" s="37"/>
      <c r="AW1195" s="44">
        <f>parseTime(AU1195)-(AV1199=INT(RIGHT($F1195, 1)))</f>
        <v>0</v>
      </c>
      <c r="AX1195" s="45">
        <f t="shared" si="28190"/>
        <v>0</v>
      </c>
      <c r="AY1195" s="36"/>
      <c r="AZ1195" s="37"/>
      <c r="BA1195" s="44">
        <f>parseTime(AY1195)-(AZ1199=INT(RIGHT($F1195, 1)))</f>
        <v>0</v>
      </c>
      <c r="BB1195" s="45">
        <f t="shared" si="28191"/>
        <v>0</v>
      </c>
      <c r="BC1195" s="36"/>
      <c r="BD1195" s="37"/>
      <c r="BE1195" s="44">
        <f>parseTime(BC1195)-(BD1199=INT(RIGHT($F1195, 1)))</f>
        <v>0</v>
      </c>
      <c r="BF1195" s="45">
        <f t="shared" si="28192"/>
        <v>0</v>
      </c>
      <c r="BG1195" s="36"/>
      <c r="BH1195" s="37"/>
      <c r="BI1195" s="44">
        <f>parseTime(BG1195)-(BH1199=INT(RIGHT($F1195, 1)))</f>
        <v>0</v>
      </c>
      <c r="BJ1195" s="45">
        <f t="shared" si="28193"/>
        <v>0</v>
      </c>
      <c r="BK1195" s="36"/>
      <c r="BL1195" s="37"/>
      <c r="BM1195" s="44">
        <f>parseTime(BK1195)-(BL1199=INT(RIGHT($F1195, 1)))</f>
        <v>0</v>
      </c>
      <c r="BN1195" s="45">
        <f t="shared" si="28194"/>
        <v>0</v>
      </c>
      <c r="BO1195" s="36"/>
      <c r="BP1195" s="37"/>
      <c r="BQ1195" s="44">
        <f t="shared" ref="BQ1195" si="28214">parseTime(BO1195)-(BP1199=INT(RIGHT($F1195, 1)))</f>
        <v>0</v>
      </c>
      <c r="BR1195" s="45">
        <f t="shared" si="28196"/>
        <v>0</v>
      </c>
      <c r="BS1195" s="36"/>
      <c r="BT1195" s="37"/>
      <c r="BU1195" s="44">
        <f t="shared" ref="BU1195" si="28215">parseTime(BS1195)-(BT1199=INT(RIGHT($F1195, 1)))</f>
        <v>0</v>
      </c>
      <c r="BV1195" s="45">
        <f t="shared" si="28198"/>
        <v>0</v>
      </c>
      <c r="BW1195" s="36"/>
      <c r="BX1195" s="37"/>
      <c r="BY1195" s="44">
        <f t="shared" ref="BY1195" si="28216">parseTime(BW1195)-(BX1199=INT(RIGHT($F1195, 1)))</f>
        <v>0</v>
      </c>
      <c r="BZ1195" s="45">
        <f t="shared" si="28200"/>
        <v>0</v>
      </c>
      <c r="CA1195" s="36"/>
      <c r="CB1195" s="37"/>
      <c r="CC1195" s="44">
        <f t="shared" ref="CC1195" si="28217">parseTime(CA1195)-(CB1199=INT(RIGHT($F1195, 1)))</f>
        <v>0</v>
      </c>
      <c r="CD1195" s="45">
        <f t="shared" si="28202"/>
        <v>0</v>
      </c>
      <c r="CE1195" s="36"/>
      <c r="CF1195" s="37"/>
      <c r="CG1195" s="44">
        <f t="shared" ref="CG1195" si="28218">parseTime(CE1195)-(CF1199=INT(RIGHT($F1195, 1)))</f>
        <v>0</v>
      </c>
      <c r="CH1195" s="45">
        <f t="shared" si="28204"/>
        <v>0</v>
      </c>
    </row>
    <row r="1196" spans="1:86" x14ac:dyDescent="0.25">
      <c r="A1196" s="56" t="s">
        <v>117</v>
      </c>
      <c r="B1196" s="57">
        <f t="shared" ref="B1196" ca="1" si="28219">roleHours(G1194:CH1200, "MFD")</f>
        <v>48</v>
      </c>
      <c r="C1196" s="14">
        <f t="shared" ref="C1196:C1199" ca="1" si="28220">B1196/8</f>
        <v>6</v>
      </c>
      <c r="D1196" s="14">
        <f t="shared" ref="D1196" ca="1" si="28221">B1195-D1195</f>
        <v>2.2999999999999972</v>
      </c>
      <c r="E1196" s="20" t="s">
        <v>127</v>
      </c>
      <c r="F1196" s="51" t="s">
        <v>130</v>
      </c>
      <c r="G1196" s="36"/>
      <c r="H1196" s="37"/>
      <c r="I1196" s="44">
        <f t="shared" ref="I1196" si="28222">parseTime(G1196)-(H1199=INT(RIGHT($F1196, 1)))</f>
        <v>0</v>
      </c>
      <c r="J1196" s="45">
        <f t="shared" si="28172"/>
        <v>0</v>
      </c>
      <c r="K1196" s="36"/>
      <c r="L1196" s="37"/>
      <c r="M1196" s="44">
        <f t="shared" ref="M1196" si="28223">parseTime(K1196)-(L1199=INT(RIGHT($F1196, 1)))</f>
        <v>0</v>
      </c>
      <c r="N1196" s="45">
        <f t="shared" si="28174"/>
        <v>0</v>
      </c>
      <c r="O1196" s="36"/>
      <c r="P1196" s="37"/>
      <c r="Q1196" s="44">
        <f t="shared" ref="Q1196" si="28224">parseTime(O1196)-(P1199=INT(RIGHT($F1196, 1)))</f>
        <v>0</v>
      </c>
      <c r="R1196" s="45">
        <f t="shared" si="28176"/>
        <v>0</v>
      </c>
      <c r="S1196" s="36"/>
      <c r="T1196" s="37"/>
      <c r="U1196" s="44">
        <f t="shared" ref="U1196" si="28225">parseTime(S1196)-(T1199=INT(RIGHT($F1196, 1)))</f>
        <v>0</v>
      </c>
      <c r="V1196" s="45">
        <f t="shared" si="28178"/>
        <v>0</v>
      </c>
      <c r="W1196" s="36"/>
      <c r="X1196" s="37"/>
      <c r="Y1196" s="44">
        <f t="shared" ref="Y1196" si="28226">parseTime(W1196)-(X1199=INT(RIGHT($F1196, 1)))</f>
        <v>0</v>
      </c>
      <c r="Z1196" s="45">
        <f t="shared" si="28180"/>
        <v>0</v>
      </c>
      <c r="AA1196" s="36"/>
      <c r="AB1196" s="37"/>
      <c r="AC1196" s="44">
        <f t="shared" ref="AC1196" si="28227">parseTime(AA1196)-(AB1199=INT(RIGHT($F1196, 1)))</f>
        <v>0</v>
      </c>
      <c r="AD1196" s="45">
        <f t="shared" si="28182"/>
        <v>0</v>
      </c>
      <c r="AE1196" s="36"/>
      <c r="AF1196" s="37"/>
      <c r="AG1196" s="44">
        <f t="shared" ref="AG1196" si="28228">parseTime(AE1196)-(AF1199=INT(RIGHT($F1196, 1)))</f>
        <v>0</v>
      </c>
      <c r="AH1196" s="45">
        <f t="shared" si="28184"/>
        <v>0</v>
      </c>
      <c r="AI1196" s="36"/>
      <c r="AJ1196" s="37"/>
      <c r="AK1196" s="44">
        <f>parseTime(AI1196)-(AJ1199=INT(RIGHT($F1196, 1)))</f>
        <v>0</v>
      </c>
      <c r="AL1196" s="45">
        <f t="shared" si="28185"/>
        <v>0</v>
      </c>
      <c r="AM1196" s="36"/>
      <c r="AN1196" s="37"/>
      <c r="AO1196" s="44">
        <f t="shared" ref="AO1196" si="28229">parseTime(AM1196)-(AN1199=INT(RIGHT($F1196, 1)))</f>
        <v>0</v>
      </c>
      <c r="AP1196" s="45">
        <f t="shared" si="28187"/>
        <v>0</v>
      </c>
      <c r="AQ1196" s="36"/>
      <c r="AR1196" s="37"/>
      <c r="AS1196" s="44">
        <f t="shared" ref="AS1196" si="28230">parseTime(AQ1196)-(AR1199=INT(RIGHT($F1196, 1)))</f>
        <v>0</v>
      </c>
      <c r="AT1196" s="45">
        <f t="shared" si="28189"/>
        <v>0</v>
      </c>
      <c r="AU1196" s="36"/>
      <c r="AV1196" s="37"/>
      <c r="AW1196" s="44">
        <f>parseTime(AU1196)-(AV1199=INT(RIGHT($F1196, 1)))</f>
        <v>0</v>
      </c>
      <c r="AX1196" s="45">
        <f t="shared" si="28190"/>
        <v>0</v>
      </c>
      <c r="AY1196" s="36"/>
      <c r="AZ1196" s="37"/>
      <c r="BA1196" s="44">
        <f>parseTime(AY1196)-(AZ1199=INT(RIGHT($F1196, 1)))</f>
        <v>0</v>
      </c>
      <c r="BB1196" s="45">
        <f t="shared" si="28191"/>
        <v>0</v>
      </c>
      <c r="BC1196" s="36"/>
      <c r="BD1196" s="37"/>
      <c r="BE1196" s="44">
        <f>parseTime(BC1196)-(BD1199=INT(RIGHT($F1196, 1)))</f>
        <v>0</v>
      </c>
      <c r="BF1196" s="45">
        <f t="shared" si="28192"/>
        <v>0</v>
      </c>
      <c r="BG1196" s="36"/>
      <c r="BH1196" s="37"/>
      <c r="BI1196" s="44">
        <f>parseTime(BG1196)-(BH1199=INT(RIGHT($F1196, 1)))</f>
        <v>0</v>
      </c>
      <c r="BJ1196" s="45">
        <f t="shared" si="28193"/>
        <v>0</v>
      </c>
      <c r="BK1196" s="36"/>
      <c r="BL1196" s="37"/>
      <c r="BM1196" s="44">
        <f>parseTime(BK1196)-(BL1199=INT(RIGHT($F1196, 1)))</f>
        <v>0</v>
      </c>
      <c r="BN1196" s="45">
        <f t="shared" si="28194"/>
        <v>0</v>
      </c>
      <c r="BO1196" s="36"/>
      <c r="BP1196" s="37"/>
      <c r="BQ1196" s="44">
        <f t="shared" ref="BQ1196" si="28231">parseTime(BO1196)-(BP1199=INT(RIGHT($F1196, 1)))</f>
        <v>0</v>
      </c>
      <c r="BR1196" s="45">
        <f t="shared" si="28196"/>
        <v>0</v>
      </c>
      <c r="BS1196" s="36"/>
      <c r="BT1196" s="37"/>
      <c r="BU1196" s="44">
        <f t="shared" ref="BU1196" si="28232">parseTime(BS1196)-(BT1199=INT(RIGHT($F1196, 1)))</f>
        <v>0</v>
      </c>
      <c r="BV1196" s="45">
        <f t="shared" si="28198"/>
        <v>0</v>
      </c>
      <c r="BW1196" s="36"/>
      <c r="BX1196" s="37"/>
      <c r="BY1196" s="44">
        <f t="shared" ref="BY1196" si="28233">parseTime(BW1196)-(BX1199=INT(RIGHT($F1196, 1)))</f>
        <v>0</v>
      </c>
      <c r="BZ1196" s="45">
        <f t="shared" si="28200"/>
        <v>0</v>
      </c>
      <c r="CA1196" s="36"/>
      <c r="CB1196" s="37"/>
      <c r="CC1196" s="44">
        <f t="shared" ref="CC1196" si="28234">parseTime(CA1196)-(CB1199=INT(RIGHT($F1196, 1)))</f>
        <v>0</v>
      </c>
      <c r="CD1196" s="45">
        <f t="shared" si="28202"/>
        <v>0</v>
      </c>
      <c r="CE1196" s="36"/>
      <c r="CF1196" s="37"/>
      <c r="CG1196" s="44">
        <f t="shared" ref="CG1196" si="28235">parseTime(CE1196)-(CF1199=INT(RIGHT($F1196, 1)))</f>
        <v>0</v>
      </c>
      <c r="CH1196" s="45">
        <f t="shared" si="28204"/>
        <v>0</v>
      </c>
    </row>
    <row r="1197" spans="1:86" x14ac:dyDescent="0.25">
      <c r="A1197" s="56"/>
      <c r="B1197" s="57"/>
      <c r="C1197" s="14">
        <f t="shared" si="28220"/>
        <v>0</v>
      </c>
      <c r="D1197" s="14" t="s">
        <v>259</v>
      </c>
      <c r="E1197" s="20">
        <v>4.25</v>
      </c>
      <c r="F1197" s="51" t="s">
        <v>131</v>
      </c>
      <c r="G1197" s="36"/>
      <c r="H1197" s="37"/>
      <c r="I1197" s="44">
        <f t="shared" ref="I1197" si="28236">parseTime(G1197)-(H1199=INT(RIGHT($F1197, 1)))</f>
        <v>0</v>
      </c>
      <c r="J1197" s="45">
        <f t="shared" si="28172"/>
        <v>0</v>
      </c>
      <c r="K1197" s="36"/>
      <c r="L1197" s="37"/>
      <c r="M1197" s="44">
        <f t="shared" ref="M1197" si="28237">parseTime(K1197)-(L1199=INT(RIGHT($F1197, 1)))</f>
        <v>0</v>
      </c>
      <c r="N1197" s="45">
        <f t="shared" si="28174"/>
        <v>0</v>
      </c>
      <c r="O1197" s="36"/>
      <c r="P1197" s="37"/>
      <c r="Q1197" s="44">
        <f t="shared" ref="Q1197" si="28238">parseTime(O1197)-(P1199=INT(RIGHT($F1197, 1)))</f>
        <v>0</v>
      </c>
      <c r="R1197" s="45">
        <f t="shared" si="28176"/>
        <v>0</v>
      </c>
      <c r="S1197" s="36"/>
      <c r="T1197" s="37"/>
      <c r="U1197" s="44">
        <f t="shared" ref="U1197" si="28239">parseTime(S1197)-(T1199=INT(RIGHT($F1197, 1)))</f>
        <v>0</v>
      </c>
      <c r="V1197" s="45">
        <f t="shared" si="28178"/>
        <v>0</v>
      </c>
      <c r="W1197" s="36"/>
      <c r="X1197" s="37"/>
      <c r="Y1197" s="44">
        <f t="shared" ref="Y1197" si="28240">parseTime(W1197)-(X1199=INT(RIGHT($F1197, 1)))</f>
        <v>0</v>
      </c>
      <c r="Z1197" s="45">
        <f t="shared" si="28180"/>
        <v>0</v>
      </c>
      <c r="AA1197" s="36"/>
      <c r="AB1197" s="37"/>
      <c r="AC1197" s="44">
        <f t="shared" ref="AC1197" si="28241">parseTime(AA1197)-(AB1199=INT(RIGHT($F1197, 1)))</f>
        <v>0</v>
      </c>
      <c r="AD1197" s="45">
        <f t="shared" si="28182"/>
        <v>0</v>
      </c>
      <c r="AE1197" s="36"/>
      <c r="AF1197" s="37"/>
      <c r="AG1197" s="44">
        <f t="shared" ref="AG1197" si="28242">parseTime(AE1197)-(AF1199=INT(RIGHT($F1197, 1)))</f>
        <v>0</v>
      </c>
      <c r="AH1197" s="45">
        <f t="shared" si="28184"/>
        <v>0</v>
      </c>
      <c r="AI1197" s="36"/>
      <c r="AJ1197" s="37"/>
      <c r="AK1197" s="44">
        <f>parseTime(AI1197)-(AJ1199=INT(RIGHT($F1197, 1)))</f>
        <v>0</v>
      </c>
      <c r="AL1197" s="45">
        <f t="shared" si="28185"/>
        <v>0</v>
      </c>
      <c r="AM1197" s="36"/>
      <c r="AN1197" s="37"/>
      <c r="AO1197" s="44">
        <f t="shared" ref="AO1197" si="28243">parseTime(AM1197)-(AN1199=INT(RIGHT($F1197, 1)))</f>
        <v>0</v>
      </c>
      <c r="AP1197" s="45">
        <f t="shared" si="28187"/>
        <v>0</v>
      </c>
      <c r="AQ1197" s="36"/>
      <c r="AR1197" s="37"/>
      <c r="AS1197" s="44">
        <f t="shared" ref="AS1197" si="28244">parseTime(AQ1197)-(AR1199=INT(RIGHT($F1197, 1)))</f>
        <v>0</v>
      </c>
      <c r="AT1197" s="45">
        <f t="shared" si="28189"/>
        <v>0</v>
      </c>
      <c r="AU1197" s="36"/>
      <c r="AV1197" s="37"/>
      <c r="AW1197" s="44">
        <f>parseTime(AU1197)-(AV1199=INT(RIGHT($F1197, 1)))</f>
        <v>0</v>
      </c>
      <c r="AX1197" s="45">
        <f t="shared" si="28190"/>
        <v>0</v>
      </c>
      <c r="AY1197" s="36"/>
      <c r="AZ1197" s="37"/>
      <c r="BA1197" s="44">
        <f>parseTime(AY1197)-(AZ1199=INT(RIGHT($F1197, 1)))</f>
        <v>0</v>
      </c>
      <c r="BB1197" s="45">
        <f t="shared" si="28191"/>
        <v>0</v>
      </c>
      <c r="BC1197" s="36"/>
      <c r="BD1197" s="37"/>
      <c r="BE1197" s="44">
        <f>parseTime(BC1197)-(BD1199=INT(RIGHT($F1197, 1)))</f>
        <v>0</v>
      </c>
      <c r="BF1197" s="45">
        <f t="shared" si="28192"/>
        <v>0</v>
      </c>
      <c r="BG1197" s="36"/>
      <c r="BH1197" s="37"/>
      <c r="BI1197" s="44">
        <f>parseTime(BG1197)-(BH1199=INT(RIGHT($F1197, 1)))</f>
        <v>0</v>
      </c>
      <c r="BJ1197" s="45">
        <f t="shared" si="28193"/>
        <v>0</v>
      </c>
      <c r="BK1197" s="36"/>
      <c r="BL1197" s="37"/>
      <c r="BM1197" s="44">
        <f>parseTime(BK1197)-(BL1199=INT(RIGHT($F1197, 1)))</f>
        <v>0</v>
      </c>
      <c r="BN1197" s="45">
        <f t="shared" si="28194"/>
        <v>0</v>
      </c>
      <c r="BO1197" s="36"/>
      <c r="BP1197" s="37"/>
      <c r="BQ1197" s="44">
        <f t="shared" ref="BQ1197" si="28245">parseTime(BO1197)-(BP1199=INT(RIGHT($F1197, 1)))</f>
        <v>0</v>
      </c>
      <c r="BR1197" s="45">
        <f t="shared" si="28196"/>
        <v>0</v>
      </c>
      <c r="BS1197" s="36"/>
      <c r="BT1197" s="37"/>
      <c r="BU1197" s="44">
        <f t="shared" ref="BU1197" si="28246">parseTime(BS1197)-(BT1199=INT(RIGHT($F1197, 1)))</f>
        <v>0</v>
      </c>
      <c r="BV1197" s="45">
        <f t="shared" si="28198"/>
        <v>0</v>
      </c>
      <c r="BW1197" s="36"/>
      <c r="BX1197" s="37"/>
      <c r="BY1197" s="44">
        <f t="shared" ref="BY1197" si="28247">parseTime(BW1197)-(BX1199=INT(RIGHT($F1197, 1)))</f>
        <v>0</v>
      </c>
      <c r="BZ1197" s="45">
        <f t="shared" si="28200"/>
        <v>0</v>
      </c>
      <c r="CA1197" s="36"/>
      <c r="CB1197" s="37"/>
      <c r="CC1197" s="44">
        <f t="shared" ref="CC1197" si="28248">parseTime(CA1197)-(CB1199=INT(RIGHT($F1197, 1)))</f>
        <v>0</v>
      </c>
      <c r="CD1197" s="45">
        <f t="shared" si="28202"/>
        <v>0</v>
      </c>
      <c r="CE1197" s="36"/>
      <c r="CF1197" s="37"/>
      <c r="CG1197" s="44">
        <f t="shared" ref="CG1197" si="28249">parseTime(CE1197)-(CF1199=INT(RIGHT($F1197, 1)))</f>
        <v>0</v>
      </c>
      <c r="CH1197" s="45">
        <f t="shared" si="28204"/>
        <v>0</v>
      </c>
    </row>
    <row r="1198" spans="1:86" x14ac:dyDescent="0.25">
      <c r="A1198" s="56" t="s">
        <v>119</v>
      </c>
      <c r="B1198" s="57">
        <f t="shared" ref="B1198" ca="1" si="28250">roleHours(G1194:CH1200, "MCC")</f>
        <v>8</v>
      </c>
      <c r="C1198" s="14">
        <f t="shared" ca="1" si="28220"/>
        <v>1</v>
      </c>
      <c r="D1198" s="14" t="s">
        <v>260</v>
      </c>
      <c r="E1198" s="20">
        <v>4.6500000000000004</v>
      </c>
      <c r="F1198" s="51" t="s">
        <v>132</v>
      </c>
      <c r="G1198" s="36"/>
      <c r="H1198" s="37"/>
      <c r="I1198" s="44">
        <f t="shared" ref="I1198" si="28251">parseTime(G1198)-(H1199=INT(RIGHT($F1198, 1)))</f>
        <v>0</v>
      </c>
      <c r="J1198" s="45">
        <f t="shared" si="28172"/>
        <v>0</v>
      </c>
      <c r="K1198" s="36"/>
      <c r="L1198" s="37"/>
      <c r="M1198" s="44">
        <f t="shared" ref="M1198" si="28252">parseTime(K1198)-(L1199=INT(RIGHT($F1198, 1)))</f>
        <v>0</v>
      </c>
      <c r="N1198" s="45">
        <f t="shared" si="28174"/>
        <v>0</v>
      </c>
      <c r="O1198" s="36"/>
      <c r="P1198" s="37"/>
      <c r="Q1198" s="44">
        <f t="shared" ref="Q1198" si="28253">parseTime(O1198)-(P1199=INT(RIGHT($F1198, 1)))</f>
        <v>0</v>
      </c>
      <c r="R1198" s="45">
        <f t="shared" si="28176"/>
        <v>0</v>
      </c>
      <c r="S1198" s="36"/>
      <c r="T1198" s="37"/>
      <c r="U1198" s="44">
        <f t="shared" ref="U1198" si="28254">parseTime(S1198)-(T1199=INT(RIGHT($F1198, 1)))</f>
        <v>0</v>
      </c>
      <c r="V1198" s="45">
        <f t="shared" si="28178"/>
        <v>0</v>
      </c>
      <c r="W1198" s="36"/>
      <c r="X1198" s="37"/>
      <c r="Y1198" s="44">
        <f t="shared" ref="Y1198" si="28255">parseTime(W1198)-(X1199=INT(RIGHT($F1198, 1)))</f>
        <v>0</v>
      </c>
      <c r="Z1198" s="45">
        <f t="shared" si="28180"/>
        <v>0</v>
      </c>
      <c r="AA1198" s="36"/>
      <c r="AB1198" s="37"/>
      <c r="AC1198" s="44">
        <f t="shared" ref="AC1198" si="28256">parseTime(AA1198)-(AB1199=INT(RIGHT($F1198, 1)))</f>
        <v>0</v>
      </c>
      <c r="AD1198" s="45">
        <f t="shared" si="28182"/>
        <v>0</v>
      </c>
      <c r="AE1198" s="36"/>
      <c r="AF1198" s="37"/>
      <c r="AG1198" s="44">
        <f t="shared" ref="AG1198" si="28257">parseTime(AE1198)-(AF1199=INT(RIGHT($F1198, 1)))</f>
        <v>0</v>
      </c>
      <c r="AH1198" s="45">
        <f t="shared" si="28184"/>
        <v>0</v>
      </c>
      <c r="AI1198" s="36"/>
      <c r="AJ1198" s="37"/>
      <c r="AK1198" s="44">
        <f>parseTime(AI1198)-(AJ1199=INT(RIGHT($F1198, 1)))</f>
        <v>0</v>
      </c>
      <c r="AL1198" s="45">
        <f t="shared" si="28185"/>
        <v>0</v>
      </c>
      <c r="AM1198" s="36"/>
      <c r="AN1198" s="37"/>
      <c r="AO1198" s="44">
        <f t="shared" ref="AO1198" si="28258">parseTime(AM1198)-(AN1199=INT(RIGHT($F1198, 1)))</f>
        <v>0</v>
      </c>
      <c r="AP1198" s="45">
        <f t="shared" si="28187"/>
        <v>0</v>
      </c>
      <c r="AQ1198" s="36"/>
      <c r="AR1198" s="37"/>
      <c r="AS1198" s="44">
        <f t="shared" ref="AS1198" si="28259">parseTime(AQ1198)-(AR1199=INT(RIGHT($F1198, 1)))</f>
        <v>0</v>
      </c>
      <c r="AT1198" s="45">
        <f t="shared" si="28189"/>
        <v>0</v>
      </c>
      <c r="AU1198" s="36"/>
      <c r="AV1198" s="37"/>
      <c r="AW1198" s="44">
        <f>parseTime(AU1198)-(AV1199=INT(RIGHT($F1198, 1)))</f>
        <v>0</v>
      </c>
      <c r="AX1198" s="45">
        <f t="shared" si="28190"/>
        <v>0</v>
      </c>
      <c r="AY1198" s="36"/>
      <c r="AZ1198" s="37"/>
      <c r="BA1198" s="44">
        <f>parseTime(AY1198)-(AZ1199=INT(RIGHT($F1198, 1)))</f>
        <v>0</v>
      </c>
      <c r="BB1198" s="45">
        <f t="shared" si="28191"/>
        <v>0</v>
      </c>
      <c r="BC1198" s="36"/>
      <c r="BD1198" s="37"/>
      <c r="BE1198" s="44">
        <f>parseTime(BC1198)-(BD1199=INT(RIGHT($F1198, 1)))</f>
        <v>0</v>
      </c>
      <c r="BF1198" s="45">
        <f t="shared" si="28192"/>
        <v>0</v>
      </c>
      <c r="BG1198" s="36"/>
      <c r="BH1198" s="37"/>
      <c r="BI1198" s="44">
        <f>parseTime(BG1198)-(BH1199=INT(RIGHT($F1198, 1)))</f>
        <v>0</v>
      </c>
      <c r="BJ1198" s="45">
        <f t="shared" si="28193"/>
        <v>0</v>
      </c>
      <c r="BK1198" s="36"/>
      <c r="BL1198" s="37"/>
      <c r="BM1198" s="44">
        <f>parseTime(BK1198)-(BL1199=INT(RIGHT($F1198, 1)))</f>
        <v>0</v>
      </c>
      <c r="BN1198" s="45">
        <f t="shared" si="28194"/>
        <v>0</v>
      </c>
      <c r="BO1198" s="36"/>
      <c r="BP1198" s="37"/>
      <c r="BQ1198" s="44">
        <f t="shared" ref="BQ1198" si="28260">parseTime(BO1198)-(BP1199=INT(RIGHT($F1198, 1)))</f>
        <v>0</v>
      </c>
      <c r="BR1198" s="45">
        <f t="shared" si="28196"/>
        <v>0</v>
      </c>
      <c r="BS1198" s="36"/>
      <c r="BT1198" s="37"/>
      <c r="BU1198" s="44">
        <f t="shared" ref="BU1198" si="28261">parseTime(BS1198)-(BT1199=INT(RIGHT($F1198, 1)))</f>
        <v>0</v>
      </c>
      <c r="BV1198" s="45">
        <f t="shared" si="28198"/>
        <v>0</v>
      </c>
      <c r="BW1198" s="36"/>
      <c r="BX1198" s="37"/>
      <c r="BY1198" s="44">
        <f t="shared" ref="BY1198" si="28262">parseTime(BW1198)-(BX1199=INT(RIGHT($F1198, 1)))</f>
        <v>0</v>
      </c>
      <c r="BZ1198" s="45">
        <f t="shared" si="28200"/>
        <v>0</v>
      </c>
      <c r="CA1198" s="36"/>
      <c r="CB1198" s="37"/>
      <c r="CC1198" s="44">
        <f t="shared" ref="CC1198" si="28263">parseTime(CA1198)-(CB1199=INT(RIGHT($F1198, 1)))</f>
        <v>0</v>
      </c>
      <c r="CD1198" s="45">
        <f t="shared" si="28202"/>
        <v>0</v>
      </c>
      <c r="CE1198" s="36"/>
      <c r="CF1198" s="37"/>
      <c r="CG1198" s="44">
        <f t="shared" ref="CG1198" si="28264">parseTime(CE1198)-(CF1199=INT(RIGHT($F1198, 1)))</f>
        <v>0</v>
      </c>
      <c r="CH1198" s="45">
        <f t="shared" si="28204"/>
        <v>0</v>
      </c>
    </row>
    <row r="1199" spans="1:86" x14ac:dyDescent="0.25">
      <c r="A1199" s="56"/>
      <c r="B1199" s="57"/>
      <c r="C1199" s="14">
        <f t="shared" si="28220"/>
        <v>0</v>
      </c>
      <c r="D1199" s="14"/>
      <c r="E1199" s="20">
        <f t="shared" ref="E1199" si="28265">((7.5/2)-0.5+E1198)*8</f>
        <v>63.2</v>
      </c>
      <c r="F1199" s="51"/>
      <c r="G1199" s="46" t="s">
        <v>134</v>
      </c>
      <c r="H1199" s="38">
        <f t="shared" ref="H1199" si="28266">lunchAdjust(G1194:H1198)</f>
        <v>1</v>
      </c>
      <c r="I1199" s="48" t="s">
        <v>0</v>
      </c>
      <c r="J1199" s="39">
        <f t="shared" ref="J1199" si="28267">SUMPRODUCT(I1194:I1198*J1194:J1198)</f>
        <v>8</v>
      </c>
      <c r="K1199" s="46" t="s">
        <v>134</v>
      </c>
      <c r="L1199" s="38">
        <f t="shared" ref="L1199" si="28268">lunchAdjust(K1194:L1198)</f>
        <v>0</v>
      </c>
      <c r="M1199" s="48" t="s">
        <v>0</v>
      </c>
      <c r="N1199" s="39">
        <f t="shared" ref="N1199" si="28269">SUMPRODUCT(M1194:M1198*N1194:N1198)</f>
        <v>0</v>
      </c>
      <c r="O1199" s="46" t="s">
        <v>134</v>
      </c>
      <c r="P1199" s="38">
        <f t="shared" ref="P1199" si="28270">lunchAdjust(O1194:P1198)</f>
        <v>1</v>
      </c>
      <c r="Q1199" s="48" t="s">
        <v>0</v>
      </c>
      <c r="R1199" s="39">
        <f t="shared" ref="R1199" si="28271">SUMPRODUCT(Q1194:Q1198*R1194:R1198)</f>
        <v>8</v>
      </c>
      <c r="S1199" s="46" t="s">
        <v>134</v>
      </c>
      <c r="T1199" s="38">
        <f t="shared" ref="T1199" si="28272">lunchAdjust(S1194:T1198)</f>
        <v>1</v>
      </c>
      <c r="U1199" s="48" t="s">
        <v>0</v>
      </c>
      <c r="V1199" s="39">
        <f t="shared" ref="V1199" si="28273">SUMPRODUCT(U1194:U1198*V1194:V1198)</f>
        <v>8</v>
      </c>
      <c r="W1199" s="46" t="s">
        <v>134</v>
      </c>
      <c r="X1199" s="38">
        <f t="shared" ref="X1199" si="28274">lunchAdjust(W1194:X1198)</f>
        <v>1</v>
      </c>
      <c r="Y1199" s="48" t="s">
        <v>0</v>
      </c>
      <c r="Z1199" s="39">
        <f t="shared" ref="Z1199" si="28275">SUMPRODUCT(Y1194:Y1198*Z1194:Z1198)</f>
        <v>8</v>
      </c>
      <c r="AA1199" s="46" t="s">
        <v>134</v>
      </c>
      <c r="AB1199" s="38">
        <f t="shared" ref="AB1199" si="28276">lunchAdjust(AA1194:AB1198)</f>
        <v>1</v>
      </c>
      <c r="AC1199" s="48" t="s">
        <v>0</v>
      </c>
      <c r="AD1199" s="39">
        <f t="shared" ref="AD1199" si="28277">SUMPRODUCT(AC1194:AC1198*AD1194:AD1198)</f>
        <v>8</v>
      </c>
      <c r="AE1199" s="46" t="s">
        <v>134</v>
      </c>
      <c r="AF1199" s="38">
        <f t="shared" ref="AF1199" si="28278">lunchAdjust(AE1194:AF1198)</f>
        <v>1</v>
      </c>
      <c r="AG1199" s="48" t="s">
        <v>0</v>
      </c>
      <c r="AH1199" s="39">
        <f t="shared" ref="AH1199" si="28279">SUMPRODUCT(AG1194:AG1198*AH1194:AH1198)</f>
        <v>8</v>
      </c>
      <c r="AI1199" s="46" t="s">
        <v>134</v>
      </c>
      <c r="AJ1199" s="38">
        <f t="shared" ref="AJ1199" si="28280">lunchAdjust(AI1194:AJ1198)</f>
        <v>1</v>
      </c>
      <c r="AK1199" s="48" t="s">
        <v>0</v>
      </c>
      <c r="AL1199" s="39">
        <f t="shared" ref="AL1199" si="28281">SUMPRODUCT(AK1194:AK1198*AL1194:AL1198)</f>
        <v>8</v>
      </c>
      <c r="AM1199" s="46" t="s">
        <v>134</v>
      </c>
      <c r="AN1199" s="38">
        <f t="shared" ref="AN1199" si="28282">lunchAdjust(AM1194:AN1198)</f>
        <v>0</v>
      </c>
      <c r="AO1199" s="48" t="s">
        <v>0</v>
      </c>
      <c r="AP1199" s="39">
        <f t="shared" ref="AP1199" si="28283">SUMPRODUCT(AO1194:AO1198*AP1194:AP1198)</f>
        <v>0</v>
      </c>
      <c r="AQ1199" s="46" t="s">
        <v>134</v>
      </c>
      <c r="AR1199" s="38">
        <f t="shared" ref="AR1199" si="28284">lunchAdjust(AQ1194:AR1198)</f>
        <v>0</v>
      </c>
      <c r="AS1199" s="48" t="s">
        <v>0</v>
      </c>
      <c r="AT1199" s="39">
        <f t="shared" ref="AT1199" si="28285">SUMPRODUCT(AS1194:AS1198*AT1194:AT1198)</f>
        <v>0</v>
      </c>
      <c r="AU1199" s="46" t="s">
        <v>134</v>
      </c>
      <c r="AV1199" s="38">
        <f t="shared" ref="AV1199" si="28286">lunchAdjust(AU1194:AV1198)</f>
        <v>0</v>
      </c>
      <c r="AW1199" s="48" t="s">
        <v>0</v>
      </c>
      <c r="AX1199" s="39">
        <f t="shared" ref="AX1199" si="28287">SUMPRODUCT(AW1194:AW1198*AX1194:AX1198)</f>
        <v>0</v>
      </c>
      <c r="AY1199" s="46" t="s">
        <v>134</v>
      </c>
      <c r="AZ1199" s="38">
        <f t="shared" ref="AZ1199" si="28288">lunchAdjust(AY1194:AZ1198)</f>
        <v>0</v>
      </c>
      <c r="BA1199" s="48" t="s">
        <v>0</v>
      </c>
      <c r="BB1199" s="39">
        <f t="shared" ref="BB1199" si="28289">SUMPRODUCT(BA1194:BA1198*BB1194:BB1198)</f>
        <v>0</v>
      </c>
      <c r="BC1199" s="46" t="s">
        <v>134</v>
      </c>
      <c r="BD1199" s="38">
        <f t="shared" ref="BD1199" si="28290">lunchAdjust(BC1194:BD1198)</f>
        <v>0</v>
      </c>
      <c r="BE1199" s="48" t="s">
        <v>0</v>
      </c>
      <c r="BF1199" s="39">
        <f t="shared" ref="BF1199" si="28291">SUMPRODUCT(BE1194:BE1198*BF1194:BF1198)</f>
        <v>0</v>
      </c>
      <c r="BG1199" s="46" t="s">
        <v>134</v>
      </c>
      <c r="BH1199" s="38">
        <f t="shared" ref="BH1199" si="28292">lunchAdjust(BG1194:BH1198)</f>
        <v>0</v>
      </c>
      <c r="BI1199" s="48" t="s">
        <v>0</v>
      </c>
      <c r="BJ1199" s="39">
        <f t="shared" ref="BJ1199" si="28293">SUMPRODUCT(BI1194:BI1198*BJ1194:BJ1198)</f>
        <v>0</v>
      </c>
      <c r="BK1199" s="46" t="s">
        <v>134</v>
      </c>
      <c r="BL1199" s="38">
        <f t="shared" ref="BL1199" si="28294">lunchAdjust(BK1194:BL1198)</f>
        <v>0</v>
      </c>
      <c r="BM1199" s="48" t="s">
        <v>0</v>
      </c>
      <c r="BN1199" s="39">
        <f t="shared" ref="BN1199" si="28295">SUMPRODUCT(BM1194:BM1198*BN1194:BN1198)</f>
        <v>0</v>
      </c>
      <c r="BO1199" s="46" t="s">
        <v>134</v>
      </c>
      <c r="BP1199" s="38">
        <f t="shared" ref="BP1199" si="28296">lunchAdjust(BO1194:BP1198)</f>
        <v>0</v>
      </c>
      <c r="BQ1199" s="48" t="s">
        <v>0</v>
      </c>
      <c r="BR1199" s="39">
        <f t="shared" ref="BR1199" si="28297">SUMPRODUCT(BQ1194:BQ1198*BR1194:BR1198)</f>
        <v>0</v>
      </c>
      <c r="BS1199" s="46" t="s">
        <v>134</v>
      </c>
      <c r="BT1199" s="38">
        <f t="shared" ref="BT1199" si="28298">lunchAdjust(BS1194:BT1198)</f>
        <v>0</v>
      </c>
      <c r="BU1199" s="48" t="s">
        <v>0</v>
      </c>
      <c r="BV1199" s="39">
        <f t="shared" ref="BV1199" si="28299">SUMPRODUCT(BU1194:BU1198*BV1194:BV1198)</f>
        <v>0</v>
      </c>
      <c r="BW1199" s="46" t="s">
        <v>134</v>
      </c>
      <c r="BX1199" s="38">
        <f t="shared" ref="BX1199" si="28300">lunchAdjust(BW1194:BX1198)</f>
        <v>0</v>
      </c>
      <c r="BY1199" s="48" t="s">
        <v>0</v>
      </c>
      <c r="BZ1199" s="39">
        <f t="shared" ref="BZ1199" si="28301">SUMPRODUCT(BY1194:BY1198*BZ1194:BZ1198)</f>
        <v>0</v>
      </c>
      <c r="CA1199" s="46" t="s">
        <v>134</v>
      </c>
      <c r="CB1199" s="38">
        <f t="shared" ref="CB1199" si="28302">lunchAdjust(CA1194:CB1198)</f>
        <v>0</v>
      </c>
      <c r="CC1199" s="48" t="s">
        <v>0</v>
      </c>
      <c r="CD1199" s="39">
        <f t="shared" ref="CD1199" si="28303">SUMPRODUCT(CC1194:CC1198*CD1194:CD1198)</f>
        <v>0</v>
      </c>
      <c r="CE1199" s="46" t="s">
        <v>134</v>
      </c>
      <c r="CF1199" s="38">
        <f t="shared" ref="CF1199" si="28304">lunchAdjust(CE1194:CF1198)</f>
        <v>0</v>
      </c>
      <c r="CG1199" s="48" t="s">
        <v>0</v>
      </c>
      <c r="CH1199" s="39">
        <f t="shared" ref="CH1199" si="28305">SUMPRODUCT(CG1194:CG1198*CH1194:CH1198)</f>
        <v>0</v>
      </c>
    </row>
    <row r="1200" spans="1:86" ht="15.75" thickBot="1" x14ac:dyDescent="0.3">
      <c r="A1200" s="58" t="s">
        <v>121</v>
      </c>
      <c r="B1200" s="59">
        <f t="shared" ref="B1200" ca="1" si="28306">roleHours(G1194:CH1200, "OUT")</f>
        <v>0</v>
      </c>
      <c r="C1200" s="54" t="s">
        <v>137</v>
      </c>
      <c r="D1200" s="22">
        <f t="shared" ref="D1200" ca="1" si="28307">roleHours(G1194:CH1200, "PTO")</f>
        <v>0</v>
      </c>
      <c r="E1200" s="23">
        <f t="shared" ref="E1200" ca="1" si="28308">E1199-B1195</f>
        <v>7.2000000000000028</v>
      </c>
      <c r="F1200" s="52"/>
      <c r="G1200" s="47" t="s">
        <v>39</v>
      </c>
      <c r="H1200" s="40">
        <f t="shared" si="27619"/>
        <v>0</v>
      </c>
      <c r="I1200" s="49" t="s">
        <v>135</v>
      </c>
      <c r="J1200" s="41">
        <f t="shared" ref="J1200" si="28309">J1199*G$4</f>
        <v>0</v>
      </c>
      <c r="K1200" s="47" t="s">
        <v>39</v>
      </c>
      <c r="L1200" s="40">
        <f t="shared" ref="L1200" si="28310">SUMPRODUCT(M1194:M1198*(L1194:L1198="PTO"))+SUMPRODUCT(M1194:M1198*(L1194:L1198="HOL"))</f>
        <v>0</v>
      </c>
      <c r="M1200" s="49" t="s">
        <v>135</v>
      </c>
      <c r="N1200" s="41">
        <f t="shared" ref="N1200" si="28311">N1199*K$4</f>
        <v>0</v>
      </c>
      <c r="O1200" s="47" t="s">
        <v>39</v>
      </c>
      <c r="P1200" s="40">
        <f t="shared" ref="P1200" si="28312">SUMPRODUCT(Q1194:Q1198*(P1194:P1198="PTO"))+SUMPRODUCT(Q1194:Q1198*(P1194:P1198="HOL"))</f>
        <v>0</v>
      </c>
      <c r="Q1200" s="49" t="s">
        <v>135</v>
      </c>
      <c r="R1200" s="41">
        <f t="shared" ref="R1200" si="28313">R1199*O$4</f>
        <v>8</v>
      </c>
      <c r="S1200" s="47" t="s">
        <v>39</v>
      </c>
      <c r="T1200" s="40">
        <f t="shared" ref="T1200" si="28314">SUMPRODUCT(U1194:U1198*(T1194:T1198="PTO"))+SUMPRODUCT(U1194:U1198*(T1194:T1198="HOL"))</f>
        <v>0</v>
      </c>
      <c r="U1200" s="49" t="s">
        <v>135</v>
      </c>
      <c r="V1200" s="41">
        <f t="shared" ref="V1200" si="28315">V1199*S$4</f>
        <v>0</v>
      </c>
      <c r="W1200" s="47" t="s">
        <v>39</v>
      </c>
      <c r="X1200" s="40">
        <f t="shared" ref="X1200" si="28316">SUMPRODUCT(Y1194:Y1198*(X1194:X1198="PTO"))+SUMPRODUCT(Y1194:Y1198*(X1194:X1198="HOL"))</f>
        <v>0</v>
      </c>
      <c r="Y1200" s="49" t="s">
        <v>135</v>
      </c>
      <c r="Z1200" s="41">
        <f t="shared" ref="Z1200" si="28317">Z1199*W$4</f>
        <v>8</v>
      </c>
      <c r="AA1200" s="47" t="s">
        <v>39</v>
      </c>
      <c r="AB1200" s="40">
        <f t="shared" ref="AB1200" si="28318">SUMPRODUCT(AC1194:AC1198*(AB1194:AB1198="PTO"))+SUMPRODUCT(AC1194:AC1198*(AB1194:AB1198="HOL"))</f>
        <v>0</v>
      </c>
      <c r="AC1200" s="49" t="s">
        <v>135</v>
      </c>
      <c r="AD1200" s="41">
        <f t="shared" ref="AD1200" si="28319">AD1199*AA$4</f>
        <v>8</v>
      </c>
      <c r="AE1200" s="47" t="s">
        <v>39</v>
      </c>
      <c r="AF1200" s="40">
        <f t="shared" ref="AF1200" si="28320">SUMPRODUCT(AG1194:AG1198*(AF1194:AF1198="PTO"))+SUMPRODUCT(AG1194:AG1198*(AF1194:AF1198="HOL"))</f>
        <v>0</v>
      </c>
      <c r="AG1200" s="49" t="s">
        <v>135</v>
      </c>
      <c r="AH1200" s="41">
        <f t="shared" ref="AH1200" si="28321">AH1199*AE$4</f>
        <v>8</v>
      </c>
      <c r="AI1200" s="47" t="s">
        <v>39</v>
      </c>
      <c r="AJ1200" s="40">
        <f t="shared" ref="AJ1200" si="28322">SUMPRODUCT(AK1194:AK1198*(AJ1194:AJ1198="PTO"))+SUMPRODUCT(AK1194:AK1198*(AJ1194:AJ1198="HOL"))</f>
        <v>0</v>
      </c>
      <c r="AK1200" s="49" t="s">
        <v>135</v>
      </c>
      <c r="AL1200" s="41">
        <f>AL1199*AI$4</f>
        <v>8</v>
      </c>
      <c r="AM1200" s="47" t="s">
        <v>39</v>
      </c>
      <c r="AN1200" s="40">
        <f t="shared" ref="AN1200" si="28323">SUMPRODUCT(AO1194:AO1198*(AN1194:AN1198="PTO"))+SUMPRODUCT(AO1194:AO1198*(AN1194:AN1198="HOL"))</f>
        <v>0</v>
      </c>
      <c r="AO1200" s="49" t="s">
        <v>135</v>
      </c>
      <c r="AP1200" s="41">
        <f t="shared" ref="AP1200" si="28324">AP1199*AM$4</f>
        <v>0</v>
      </c>
      <c r="AQ1200" s="47" t="s">
        <v>39</v>
      </c>
      <c r="AR1200" s="40">
        <f t="shared" ref="AR1200" si="28325">SUMPRODUCT(AS1194:AS1198*(AR1194:AR1198="PTO"))+SUMPRODUCT(AS1194:AS1198*(AR1194:AR1198="HOL"))</f>
        <v>0</v>
      </c>
      <c r="AS1200" s="49" t="s">
        <v>135</v>
      </c>
      <c r="AT1200" s="41">
        <f t="shared" ref="AT1200" si="28326">AT1199*AQ$4</f>
        <v>0</v>
      </c>
      <c r="AU1200" s="47" t="s">
        <v>39</v>
      </c>
      <c r="AV1200" s="40">
        <f t="shared" ref="AV1200" si="28327">SUMPRODUCT(AW1194:AW1198*(AV1194:AV1198="PTO"))+SUMPRODUCT(AW1194:AW1198*(AV1194:AV1198="HOL"))</f>
        <v>0</v>
      </c>
      <c r="AW1200" s="49" t="s">
        <v>135</v>
      </c>
      <c r="AX1200" s="41">
        <f>AX1199*AU$4</f>
        <v>0</v>
      </c>
      <c r="AY1200" s="47" t="s">
        <v>39</v>
      </c>
      <c r="AZ1200" s="40">
        <f t="shared" ref="AZ1200" si="28328">SUMPRODUCT(BA1194:BA1198*(AZ1194:AZ1198="PTO"))+SUMPRODUCT(BA1194:BA1198*(AZ1194:AZ1198="HOL"))</f>
        <v>0</v>
      </c>
      <c r="BA1200" s="49" t="s">
        <v>135</v>
      </c>
      <c r="BB1200" s="41">
        <f>BB1199*AY$4</f>
        <v>0</v>
      </c>
      <c r="BC1200" s="47" t="s">
        <v>39</v>
      </c>
      <c r="BD1200" s="40">
        <f t="shared" ref="BD1200" si="28329">SUMPRODUCT(BE1194:BE1198*(BD1194:BD1198="PTO"))+SUMPRODUCT(BE1194:BE1198*(BD1194:BD1198="HOL"))</f>
        <v>0</v>
      </c>
      <c r="BE1200" s="49" t="s">
        <v>135</v>
      </c>
      <c r="BF1200" s="41">
        <f>BF1199*BC$4</f>
        <v>0</v>
      </c>
      <c r="BG1200" s="47" t="s">
        <v>39</v>
      </c>
      <c r="BH1200" s="40">
        <f t="shared" ref="BH1200" si="28330">SUMPRODUCT(BI1194:BI1198*(BH1194:BH1198="PTO"))+SUMPRODUCT(BI1194:BI1198*(BH1194:BH1198="HOL"))</f>
        <v>0</v>
      </c>
      <c r="BI1200" s="49" t="s">
        <v>135</v>
      </c>
      <c r="BJ1200" s="41">
        <f>BJ1199*BG$4</f>
        <v>0</v>
      </c>
      <c r="BK1200" s="47" t="s">
        <v>39</v>
      </c>
      <c r="BL1200" s="40">
        <f t="shared" ref="BL1200" si="28331">SUMPRODUCT(BM1194:BM1198*(BL1194:BL1198="PTO"))+SUMPRODUCT(BM1194:BM1198*(BL1194:BL1198="HOL"))</f>
        <v>0</v>
      </c>
      <c r="BM1200" s="49" t="s">
        <v>135</v>
      </c>
      <c r="BN1200" s="41">
        <f>BN1199*BK$4</f>
        <v>0</v>
      </c>
      <c r="BO1200" s="47" t="s">
        <v>39</v>
      </c>
      <c r="BP1200" s="40">
        <f t="shared" ref="BP1200" si="28332">SUMPRODUCT(BQ1194:BQ1198*(BP1194:BP1198="PTO"))+SUMPRODUCT(BQ1194:BQ1198*(BP1194:BP1198="HOL"))</f>
        <v>0</v>
      </c>
      <c r="BQ1200" s="49" t="s">
        <v>135</v>
      </c>
      <c r="BR1200" s="41">
        <f t="shared" ref="BR1200" si="28333">BR1199*BO$4</f>
        <v>0</v>
      </c>
      <c r="BS1200" s="47" t="s">
        <v>39</v>
      </c>
      <c r="BT1200" s="40">
        <f t="shared" ref="BT1200" si="28334">SUMPRODUCT(BU1194:BU1198*(BT1194:BT1198="PTO"))+SUMPRODUCT(BU1194:BU1198*(BT1194:BT1198="HOL"))</f>
        <v>0</v>
      </c>
      <c r="BU1200" s="49" t="s">
        <v>135</v>
      </c>
      <c r="BV1200" s="41">
        <f t="shared" ref="BV1200" si="28335">BV1199*BS$4</f>
        <v>0</v>
      </c>
      <c r="BW1200" s="47" t="s">
        <v>39</v>
      </c>
      <c r="BX1200" s="40">
        <f t="shared" ref="BX1200" si="28336">SUMPRODUCT(BY1194:BY1198*(BX1194:BX1198="PTO"))+SUMPRODUCT(BY1194:BY1198*(BX1194:BX1198="HOL"))</f>
        <v>0</v>
      </c>
      <c r="BY1200" s="49" t="s">
        <v>135</v>
      </c>
      <c r="BZ1200" s="41">
        <f t="shared" ref="BZ1200" si="28337">BZ1199*BW$4</f>
        <v>0</v>
      </c>
      <c r="CA1200" s="47" t="s">
        <v>39</v>
      </c>
      <c r="CB1200" s="40">
        <f t="shared" ref="CB1200" si="28338">SUMPRODUCT(CC1194:CC1198*(CB1194:CB1198="PTO"))+SUMPRODUCT(CC1194:CC1198*(CB1194:CB1198="HOL"))</f>
        <v>0</v>
      </c>
      <c r="CC1200" s="49" t="s">
        <v>135</v>
      </c>
      <c r="CD1200" s="41">
        <f t="shared" ref="CD1200" si="28339">CD1199*CA$4</f>
        <v>0</v>
      </c>
      <c r="CE1200" s="47" t="s">
        <v>39</v>
      </c>
      <c r="CF1200" s="40">
        <f t="shared" ref="CF1200" si="28340">SUMPRODUCT(CG1194:CG1198*(CF1194:CF1198="PTO"))+SUMPRODUCT(CG1194:CG1198*(CF1194:CF1198="HOL"))</f>
        <v>0</v>
      </c>
      <c r="CG1200" s="49" t="s">
        <v>135</v>
      </c>
      <c r="CH1200" s="41">
        <f t="shared" ref="CH1200" si="28341">CH1199*CE$4</f>
        <v>0</v>
      </c>
    </row>
    <row r="1201" spans="1:86" x14ac:dyDescent="0.25">
      <c r="A1201" s="70" t="s">
        <v>133</v>
      </c>
      <c r="B1201" s="71">
        <f t="shared" ref="B1201" ca="1" si="28342">D1201-B1202</f>
        <v>5.1979788700045901</v>
      </c>
      <c r="C1201" s="72" t="s">
        <v>122</v>
      </c>
      <c r="D1201" s="71">
        <f>IFERROR(INDEX(Holidays[FTE], MATCH(Entry!E1201, Holidays[Date], 0)), 1)*8*INDEX(FTEguide[[1]:[12]], MATCH(Entry!E1202, FTEguide[Weekday], 0), IF(Entry!E1204&gt;0, Entry!E1204, MONTH(Entry!E1201)))</f>
        <v>61.19797887000459</v>
      </c>
      <c r="E1201" s="60">
        <f t="shared" si="27136"/>
        <v>43999</v>
      </c>
      <c r="F1201" s="50" t="s">
        <v>128</v>
      </c>
      <c r="G1201" s="34" t="s">
        <v>136</v>
      </c>
      <c r="H1201" s="35" t="s">
        <v>23</v>
      </c>
      <c r="I1201" s="42">
        <f t="shared" ref="I1201" si="28343">parseTime(G1201)-(H1206=INT(RIGHT($F1201, 1)))</f>
        <v>8</v>
      </c>
      <c r="J1201" s="43">
        <f t="shared" ref="J1201:J1205" si="28344">isClocked(H1201)</f>
        <v>1</v>
      </c>
      <c r="K1201" s="34"/>
      <c r="L1201" s="35"/>
      <c r="M1201" s="42">
        <f t="shared" ref="M1201" si="28345">parseTime(K1201)-(L1206=INT(RIGHT($F1201, 1)))</f>
        <v>0</v>
      </c>
      <c r="N1201" s="43">
        <f t="shared" ref="N1201:N1205" si="28346">isClocked(L1201)</f>
        <v>0</v>
      </c>
      <c r="O1201" s="34" t="s">
        <v>180</v>
      </c>
      <c r="P1201" s="35" t="s">
        <v>23</v>
      </c>
      <c r="Q1201" s="42">
        <f t="shared" ref="Q1201" si="28347">parseTime(O1201)-(P1206=INT(RIGHT($F1201, 1)))</f>
        <v>8</v>
      </c>
      <c r="R1201" s="43">
        <f t="shared" ref="R1201:R1205" si="28348">isClocked(P1201)</f>
        <v>1</v>
      </c>
      <c r="S1201" s="34" t="s">
        <v>227</v>
      </c>
      <c r="T1201" s="35" t="s">
        <v>23</v>
      </c>
      <c r="U1201" s="42">
        <f t="shared" ref="U1201" si="28349">parseTime(S1201)-(T1206=INT(RIGHT($F1201, 1)))</f>
        <v>8</v>
      </c>
      <c r="V1201" s="43">
        <f t="shared" ref="V1201:V1205" si="28350">isClocked(T1201)</f>
        <v>1</v>
      </c>
      <c r="W1201" s="34" t="s">
        <v>136</v>
      </c>
      <c r="X1201" s="35" t="s">
        <v>23</v>
      </c>
      <c r="Y1201" s="42">
        <f t="shared" ref="Y1201" si="28351">parseTime(W1201)-(X1206=INT(RIGHT($F1201, 1)))</f>
        <v>8</v>
      </c>
      <c r="Z1201" s="43">
        <f t="shared" ref="Z1201:Z1205" si="28352">isClocked(X1201)</f>
        <v>1</v>
      </c>
      <c r="AA1201" s="34" t="s">
        <v>136</v>
      </c>
      <c r="AB1201" s="35" t="s">
        <v>23</v>
      </c>
      <c r="AC1201" s="42">
        <f t="shared" ref="AC1201" si="28353">parseTime(AA1201)-(AB1206=INT(RIGHT($F1201, 1)))</f>
        <v>8</v>
      </c>
      <c r="AD1201" s="43">
        <f t="shared" ref="AD1201:AD1205" si="28354">isClocked(AB1201)</f>
        <v>1</v>
      </c>
      <c r="AE1201" s="34" t="s">
        <v>136</v>
      </c>
      <c r="AF1201" s="35" t="s">
        <v>25</v>
      </c>
      <c r="AG1201" s="42">
        <f t="shared" ref="AG1201" si="28355">parseTime(AE1201)-(AF1206=INT(RIGHT($F1201, 1)))</f>
        <v>8</v>
      </c>
      <c r="AH1201" s="43">
        <f t="shared" ref="AH1201:AH1205" si="28356">isClocked(AF1201)</f>
        <v>1</v>
      </c>
      <c r="AI1201" s="34"/>
      <c r="AJ1201" s="35"/>
      <c r="AK1201" s="42">
        <f>parseTime(AI1201)-(AJ1206=INT(RIGHT($F1201, 1)))</f>
        <v>0</v>
      </c>
      <c r="AL1201" s="43">
        <f t="shared" ref="AL1201:AL1205" si="28357">isClocked(AJ1201)</f>
        <v>0</v>
      </c>
      <c r="AM1201" s="34" t="s">
        <v>136</v>
      </c>
      <c r="AN1201" s="35" t="s">
        <v>23</v>
      </c>
      <c r="AO1201" s="42">
        <f t="shared" ref="AO1201" si="28358">parseTime(AM1201)-(AN1206=INT(RIGHT($F1201, 1)))</f>
        <v>8</v>
      </c>
      <c r="AP1201" s="43">
        <f t="shared" ref="AP1201:AP1205" si="28359">isClocked(AN1201)</f>
        <v>1</v>
      </c>
      <c r="AQ1201" s="34"/>
      <c r="AR1201" s="35"/>
      <c r="AS1201" s="42">
        <f t="shared" ref="AS1201" si="28360">parseTime(AQ1201)-(AR1206=INT(RIGHT($F1201, 1)))</f>
        <v>0</v>
      </c>
      <c r="AT1201" s="43">
        <f t="shared" ref="AT1201:AT1205" si="28361">isClocked(AR1201)</f>
        <v>0</v>
      </c>
      <c r="AU1201" s="34"/>
      <c r="AV1201" s="35"/>
      <c r="AW1201" s="42">
        <f>parseTime(AU1201)-(AV1206=INT(RIGHT($F1201, 1)))</f>
        <v>0</v>
      </c>
      <c r="AX1201" s="43">
        <f t="shared" ref="AX1201:AX1205" si="28362">isClocked(AV1201)</f>
        <v>0</v>
      </c>
      <c r="AY1201" s="34"/>
      <c r="AZ1201" s="35"/>
      <c r="BA1201" s="42">
        <f>parseTime(AY1201)-(AZ1206=INT(RIGHT($F1201, 1)))</f>
        <v>0</v>
      </c>
      <c r="BB1201" s="43">
        <f t="shared" ref="BB1201:BB1205" si="28363">isClocked(AZ1201)</f>
        <v>0</v>
      </c>
      <c r="BC1201" s="34"/>
      <c r="BD1201" s="35"/>
      <c r="BE1201" s="42">
        <f>parseTime(BC1201)-(BD1206=INT(RIGHT($F1201, 1)))</f>
        <v>0</v>
      </c>
      <c r="BF1201" s="43">
        <f t="shared" ref="BF1201:BF1205" si="28364">isClocked(BD1201)</f>
        <v>0</v>
      </c>
      <c r="BG1201" s="34"/>
      <c r="BH1201" s="35"/>
      <c r="BI1201" s="42">
        <f>parseTime(BG1201)-(BH1206=INT(RIGHT($F1201, 1)))</f>
        <v>0</v>
      </c>
      <c r="BJ1201" s="43">
        <f t="shared" ref="BJ1201:BJ1205" si="28365">isClocked(BH1201)</f>
        <v>0</v>
      </c>
      <c r="BK1201" s="34"/>
      <c r="BL1201" s="35"/>
      <c r="BM1201" s="42">
        <f>parseTime(BK1201)-(BL1206=INT(RIGHT($F1201, 1)))</f>
        <v>0</v>
      </c>
      <c r="BN1201" s="43">
        <f t="shared" ref="BN1201:BN1205" si="28366">isClocked(BL1201)</f>
        <v>0</v>
      </c>
      <c r="BO1201" s="34"/>
      <c r="BP1201" s="35"/>
      <c r="BQ1201" s="42">
        <f t="shared" ref="BQ1201" si="28367">parseTime(BO1201)-(BP1206=INT(RIGHT($F1201, 1)))</f>
        <v>0</v>
      </c>
      <c r="BR1201" s="43">
        <f t="shared" ref="BR1201:BR1205" si="28368">isClocked(BP1201)</f>
        <v>0</v>
      </c>
      <c r="BS1201" s="34"/>
      <c r="BT1201" s="35"/>
      <c r="BU1201" s="42">
        <f t="shared" ref="BU1201" si="28369">parseTime(BS1201)-(BT1206=INT(RIGHT($F1201, 1)))</f>
        <v>0</v>
      </c>
      <c r="BV1201" s="43">
        <f t="shared" ref="BV1201:BV1205" si="28370">isClocked(BT1201)</f>
        <v>0</v>
      </c>
      <c r="BW1201" s="34"/>
      <c r="BX1201" s="35"/>
      <c r="BY1201" s="42">
        <f t="shared" ref="BY1201" si="28371">parseTime(BW1201)-(BX1206=INT(RIGHT($F1201, 1)))</f>
        <v>0</v>
      </c>
      <c r="BZ1201" s="43">
        <f t="shared" ref="BZ1201:BZ1205" si="28372">isClocked(BX1201)</f>
        <v>0</v>
      </c>
      <c r="CA1201" s="34"/>
      <c r="CB1201" s="35"/>
      <c r="CC1201" s="42">
        <f t="shared" ref="CC1201" si="28373">parseTime(CA1201)-(CB1206=INT(RIGHT($F1201, 1)))</f>
        <v>0</v>
      </c>
      <c r="CD1201" s="43">
        <f t="shared" ref="CD1201:CD1205" si="28374">isClocked(CB1201)</f>
        <v>0</v>
      </c>
      <c r="CE1201" s="34"/>
      <c r="CF1201" s="35"/>
      <c r="CG1201" s="42">
        <f t="shared" ref="CG1201" si="28375">parseTime(CE1201)-(CF1206=INT(RIGHT($F1201, 1)))</f>
        <v>0</v>
      </c>
      <c r="CH1201" s="43">
        <f t="shared" ref="CH1201:CH1205" si="28376">isClocked(CF1201)</f>
        <v>0</v>
      </c>
    </row>
    <row r="1202" spans="1:86" x14ac:dyDescent="0.25">
      <c r="A1202" s="56" t="s">
        <v>0</v>
      </c>
      <c r="B1202" s="57">
        <f t="shared" ref="B1202:B1265" ca="1" si="28377">SUM(B1203:B1206)</f>
        <v>56</v>
      </c>
      <c r="C1202" s="14" t="s">
        <v>252</v>
      </c>
      <c r="D1202" s="14">
        <f t="shared" si="27860"/>
        <v>53.7</v>
      </c>
      <c r="E1202" s="55" t="str">
        <f t="shared" ref="E1202:E1265" si="28378">TEXT(E1201, "dddd")</f>
        <v>Wednesday</v>
      </c>
      <c r="F1202" s="51" t="s">
        <v>129</v>
      </c>
      <c r="G1202" s="36"/>
      <c r="H1202" s="37"/>
      <c r="I1202" s="44">
        <f t="shared" ref="I1202" si="28379">parseTime(G1202)-(H1206=INT(RIGHT($F1202, 1)))</f>
        <v>0</v>
      </c>
      <c r="J1202" s="45">
        <f t="shared" si="28344"/>
        <v>0</v>
      </c>
      <c r="K1202" s="36"/>
      <c r="L1202" s="37"/>
      <c r="M1202" s="44">
        <f t="shared" ref="M1202" si="28380">parseTime(K1202)-(L1206=INT(RIGHT($F1202, 1)))</f>
        <v>0</v>
      </c>
      <c r="N1202" s="45">
        <f t="shared" si="28346"/>
        <v>0</v>
      </c>
      <c r="O1202" s="36"/>
      <c r="P1202" s="37"/>
      <c r="Q1202" s="44">
        <f t="shared" ref="Q1202" si="28381">parseTime(O1202)-(P1206=INT(RIGHT($F1202, 1)))</f>
        <v>0</v>
      </c>
      <c r="R1202" s="45">
        <f t="shared" si="28348"/>
        <v>0</v>
      </c>
      <c r="S1202" s="36"/>
      <c r="T1202" s="37"/>
      <c r="U1202" s="44">
        <f t="shared" ref="U1202" si="28382">parseTime(S1202)-(T1206=INT(RIGHT($F1202, 1)))</f>
        <v>0</v>
      </c>
      <c r="V1202" s="45">
        <f t="shared" si="28350"/>
        <v>0</v>
      </c>
      <c r="W1202" s="36"/>
      <c r="X1202" s="37"/>
      <c r="Y1202" s="44">
        <f t="shared" ref="Y1202" si="28383">parseTime(W1202)-(X1206=INT(RIGHT($F1202, 1)))</f>
        <v>0</v>
      </c>
      <c r="Z1202" s="45">
        <f t="shared" si="28352"/>
        <v>0</v>
      </c>
      <c r="AA1202" s="36"/>
      <c r="AB1202" s="37"/>
      <c r="AC1202" s="44">
        <f t="shared" ref="AC1202" si="28384">parseTime(AA1202)-(AB1206=INT(RIGHT($F1202, 1)))</f>
        <v>0</v>
      </c>
      <c r="AD1202" s="45">
        <f t="shared" si="28354"/>
        <v>0</v>
      </c>
      <c r="AE1202" s="36"/>
      <c r="AF1202" s="37"/>
      <c r="AG1202" s="44">
        <f t="shared" ref="AG1202" si="28385">parseTime(AE1202)-(AF1206=INT(RIGHT($F1202, 1)))</f>
        <v>0</v>
      </c>
      <c r="AH1202" s="45">
        <f t="shared" si="28356"/>
        <v>0</v>
      </c>
      <c r="AI1202" s="36"/>
      <c r="AJ1202" s="37"/>
      <c r="AK1202" s="44">
        <f>parseTime(AI1202)-(AJ1206=INT(RIGHT($F1202, 1)))</f>
        <v>0</v>
      </c>
      <c r="AL1202" s="45">
        <f t="shared" si="28357"/>
        <v>0</v>
      </c>
      <c r="AM1202" s="36"/>
      <c r="AN1202" s="37"/>
      <c r="AO1202" s="44">
        <f t="shared" ref="AO1202" si="28386">parseTime(AM1202)-(AN1206=INT(RIGHT($F1202, 1)))</f>
        <v>0</v>
      </c>
      <c r="AP1202" s="45">
        <f t="shared" si="28359"/>
        <v>0</v>
      </c>
      <c r="AQ1202" s="36"/>
      <c r="AR1202" s="37"/>
      <c r="AS1202" s="44">
        <f t="shared" ref="AS1202" si="28387">parseTime(AQ1202)-(AR1206=INT(RIGHT($F1202, 1)))</f>
        <v>0</v>
      </c>
      <c r="AT1202" s="45">
        <f t="shared" si="28361"/>
        <v>0</v>
      </c>
      <c r="AU1202" s="36"/>
      <c r="AV1202" s="37"/>
      <c r="AW1202" s="44">
        <f>parseTime(AU1202)-(AV1206=INT(RIGHT($F1202, 1)))</f>
        <v>0</v>
      </c>
      <c r="AX1202" s="45">
        <f t="shared" si="28362"/>
        <v>0</v>
      </c>
      <c r="AY1202" s="36"/>
      <c r="AZ1202" s="37"/>
      <c r="BA1202" s="44">
        <f>parseTime(AY1202)-(AZ1206=INT(RIGHT($F1202, 1)))</f>
        <v>0</v>
      </c>
      <c r="BB1202" s="45">
        <f t="shared" si="28363"/>
        <v>0</v>
      </c>
      <c r="BC1202" s="36"/>
      <c r="BD1202" s="37"/>
      <c r="BE1202" s="44">
        <f>parseTime(BC1202)-(BD1206=INT(RIGHT($F1202, 1)))</f>
        <v>0</v>
      </c>
      <c r="BF1202" s="45">
        <f t="shared" si="28364"/>
        <v>0</v>
      </c>
      <c r="BG1202" s="36"/>
      <c r="BH1202" s="37"/>
      <c r="BI1202" s="44">
        <f>parseTime(BG1202)-(BH1206=INT(RIGHT($F1202, 1)))</f>
        <v>0</v>
      </c>
      <c r="BJ1202" s="45">
        <f t="shared" si="28365"/>
        <v>0</v>
      </c>
      <c r="BK1202" s="36"/>
      <c r="BL1202" s="37"/>
      <c r="BM1202" s="44">
        <f>parseTime(BK1202)-(BL1206=INT(RIGHT($F1202, 1)))</f>
        <v>0</v>
      </c>
      <c r="BN1202" s="45">
        <f t="shared" si="28366"/>
        <v>0</v>
      </c>
      <c r="BO1202" s="36"/>
      <c r="BP1202" s="37"/>
      <c r="BQ1202" s="44">
        <f t="shared" ref="BQ1202" si="28388">parseTime(BO1202)-(BP1206=INT(RIGHT($F1202, 1)))</f>
        <v>0</v>
      </c>
      <c r="BR1202" s="45">
        <f t="shared" si="28368"/>
        <v>0</v>
      </c>
      <c r="BS1202" s="36"/>
      <c r="BT1202" s="37"/>
      <c r="BU1202" s="44">
        <f t="shared" ref="BU1202" si="28389">parseTime(BS1202)-(BT1206=INT(RIGHT($F1202, 1)))</f>
        <v>0</v>
      </c>
      <c r="BV1202" s="45">
        <f t="shared" si="28370"/>
        <v>0</v>
      </c>
      <c r="BW1202" s="36"/>
      <c r="BX1202" s="37"/>
      <c r="BY1202" s="44">
        <f t="shared" ref="BY1202" si="28390">parseTime(BW1202)-(BX1206=INT(RIGHT($F1202, 1)))</f>
        <v>0</v>
      </c>
      <c r="BZ1202" s="45">
        <f t="shared" si="28372"/>
        <v>0</v>
      </c>
      <c r="CA1202" s="36"/>
      <c r="CB1202" s="37"/>
      <c r="CC1202" s="44">
        <f t="shared" ref="CC1202" si="28391">parseTime(CA1202)-(CB1206=INT(RIGHT($F1202, 1)))</f>
        <v>0</v>
      </c>
      <c r="CD1202" s="45">
        <f t="shared" si="28374"/>
        <v>0</v>
      </c>
      <c r="CE1202" s="36"/>
      <c r="CF1202" s="37"/>
      <c r="CG1202" s="44">
        <f t="shared" ref="CG1202" si="28392">parseTime(CE1202)-(CF1206=INT(RIGHT($F1202, 1)))</f>
        <v>0</v>
      </c>
      <c r="CH1202" s="45">
        <f t="shared" si="28376"/>
        <v>0</v>
      </c>
    </row>
    <row r="1203" spans="1:86" x14ac:dyDescent="0.25">
      <c r="A1203" s="56" t="s">
        <v>117</v>
      </c>
      <c r="B1203" s="57">
        <f t="shared" ref="B1203" ca="1" si="28393">roleHours(G1201:CH1207, "MFD")</f>
        <v>48</v>
      </c>
      <c r="C1203" s="14">
        <f t="shared" ref="C1203:C1206" ca="1" si="28394">B1203/8</f>
        <v>6</v>
      </c>
      <c r="D1203" s="14">
        <f t="shared" ref="D1203" ca="1" si="28395">B1202-D1202</f>
        <v>2.2999999999999972</v>
      </c>
      <c r="E1203" s="20" t="s">
        <v>127</v>
      </c>
      <c r="F1203" s="51" t="s">
        <v>130</v>
      </c>
      <c r="G1203" s="36"/>
      <c r="H1203" s="37"/>
      <c r="I1203" s="44">
        <f t="shared" ref="I1203" si="28396">parseTime(G1203)-(H1206=INT(RIGHT($F1203, 1)))</f>
        <v>0</v>
      </c>
      <c r="J1203" s="45">
        <f t="shared" si="28344"/>
        <v>0</v>
      </c>
      <c r="K1203" s="36"/>
      <c r="L1203" s="37"/>
      <c r="M1203" s="44">
        <f t="shared" ref="M1203" si="28397">parseTime(K1203)-(L1206=INT(RIGHT($F1203, 1)))</f>
        <v>0</v>
      </c>
      <c r="N1203" s="45">
        <f t="shared" si="28346"/>
        <v>0</v>
      </c>
      <c r="O1203" s="36"/>
      <c r="P1203" s="37"/>
      <c r="Q1203" s="44">
        <f t="shared" ref="Q1203" si="28398">parseTime(O1203)-(P1206=INT(RIGHT($F1203, 1)))</f>
        <v>0</v>
      </c>
      <c r="R1203" s="45">
        <f t="shared" si="28348"/>
        <v>0</v>
      </c>
      <c r="S1203" s="36"/>
      <c r="T1203" s="37"/>
      <c r="U1203" s="44">
        <f t="shared" ref="U1203" si="28399">parseTime(S1203)-(T1206=INT(RIGHT($F1203, 1)))</f>
        <v>0</v>
      </c>
      <c r="V1203" s="45">
        <f t="shared" si="28350"/>
        <v>0</v>
      </c>
      <c r="W1203" s="36"/>
      <c r="X1203" s="37"/>
      <c r="Y1203" s="44">
        <f t="shared" ref="Y1203" si="28400">parseTime(W1203)-(X1206=INT(RIGHT($F1203, 1)))</f>
        <v>0</v>
      </c>
      <c r="Z1203" s="45">
        <f t="shared" si="28352"/>
        <v>0</v>
      </c>
      <c r="AA1203" s="36"/>
      <c r="AB1203" s="37"/>
      <c r="AC1203" s="44">
        <f t="shared" ref="AC1203" si="28401">parseTime(AA1203)-(AB1206=INT(RIGHT($F1203, 1)))</f>
        <v>0</v>
      </c>
      <c r="AD1203" s="45">
        <f t="shared" si="28354"/>
        <v>0</v>
      </c>
      <c r="AE1203" s="36"/>
      <c r="AF1203" s="37"/>
      <c r="AG1203" s="44">
        <f t="shared" ref="AG1203" si="28402">parseTime(AE1203)-(AF1206=INT(RIGHT($F1203, 1)))</f>
        <v>0</v>
      </c>
      <c r="AH1203" s="45">
        <f t="shared" si="28356"/>
        <v>0</v>
      </c>
      <c r="AI1203" s="36"/>
      <c r="AJ1203" s="37"/>
      <c r="AK1203" s="44">
        <f>parseTime(AI1203)-(AJ1206=INT(RIGHT($F1203, 1)))</f>
        <v>0</v>
      </c>
      <c r="AL1203" s="45">
        <f t="shared" si="28357"/>
        <v>0</v>
      </c>
      <c r="AM1203" s="36"/>
      <c r="AN1203" s="37"/>
      <c r="AO1203" s="44">
        <f t="shared" ref="AO1203" si="28403">parseTime(AM1203)-(AN1206=INT(RIGHT($F1203, 1)))</f>
        <v>0</v>
      </c>
      <c r="AP1203" s="45">
        <f t="shared" si="28359"/>
        <v>0</v>
      </c>
      <c r="AQ1203" s="36"/>
      <c r="AR1203" s="37"/>
      <c r="AS1203" s="44">
        <f t="shared" ref="AS1203" si="28404">parseTime(AQ1203)-(AR1206=INT(RIGHT($F1203, 1)))</f>
        <v>0</v>
      </c>
      <c r="AT1203" s="45">
        <f t="shared" si="28361"/>
        <v>0</v>
      </c>
      <c r="AU1203" s="36"/>
      <c r="AV1203" s="37"/>
      <c r="AW1203" s="44">
        <f>parseTime(AU1203)-(AV1206=INT(RIGHT($F1203, 1)))</f>
        <v>0</v>
      </c>
      <c r="AX1203" s="45">
        <f t="shared" si="28362"/>
        <v>0</v>
      </c>
      <c r="AY1203" s="36"/>
      <c r="AZ1203" s="37"/>
      <c r="BA1203" s="44">
        <f>parseTime(AY1203)-(AZ1206=INT(RIGHT($F1203, 1)))</f>
        <v>0</v>
      </c>
      <c r="BB1203" s="45">
        <f t="shared" si="28363"/>
        <v>0</v>
      </c>
      <c r="BC1203" s="36"/>
      <c r="BD1203" s="37"/>
      <c r="BE1203" s="44">
        <f>parseTime(BC1203)-(BD1206=INT(RIGHT($F1203, 1)))</f>
        <v>0</v>
      </c>
      <c r="BF1203" s="45">
        <f t="shared" si="28364"/>
        <v>0</v>
      </c>
      <c r="BG1203" s="36"/>
      <c r="BH1203" s="37"/>
      <c r="BI1203" s="44">
        <f>parseTime(BG1203)-(BH1206=INT(RIGHT($F1203, 1)))</f>
        <v>0</v>
      </c>
      <c r="BJ1203" s="45">
        <f t="shared" si="28365"/>
        <v>0</v>
      </c>
      <c r="BK1203" s="36"/>
      <c r="BL1203" s="37"/>
      <c r="BM1203" s="44">
        <f>parseTime(BK1203)-(BL1206=INT(RIGHT($F1203, 1)))</f>
        <v>0</v>
      </c>
      <c r="BN1203" s="45">
        <f t="shared" si="28366"/>
        <v>0</v>
      </c>
      <c r="BO1203" s="36"/>
      <c r="BP1203" s="37"/>
      <c r="BQ1203" s="44">
        <f t="shared" ref="BQ1203" si="28405">parseTime(BO1203)-(BP1206=INT(RIGHT($F1203, 1)))</f>
        <v>0</v>
      </c>
      <c r="BR1203" s="45">
        <f t="shared" si="28368"/>
        <v>0</v>
      </c>
      <c r="BS1203" s="36"/>
      <c r="BT1203" s="37"/>
      <c r="BU1203" s="44">
        <f t="shared" ref="BU1203" si="28406">parseTime(BS1203)-(BT1206=INT(RIGHT($F1203, 1)))</f>
        <v>0</v>
      </c>
      <c r="BV1203" s="45">
        <f t="shared" si="28370"/>
        <v>0</v>
      </c>
      <c r="BW1203" s="36"/>
      <c r="BX1203" s="37"/>
      <c r="BY1203" s="44">
        <f t="shared" ref="BY1203" si="28407">parseTime(BW1203)-(BX1206=INT(RIGHT($F1203, 1)))</f>
        <v>0</v>
      </c>
      <c r="BZ1203" s="45">
        <f t="shared" si="28372"/>
        <v>0</v>
      </c>
      <c r="CA1203" s="36"/>
      <c r="CB1203" s="37"/>
      <c r="CC1203" s="44">
        <f t="shared" ref="CC1203" si="28408">parseTime(CA1203)-(CB1206=INT(RIGHT($F1203, 1)))</f>
        <v>0</v>
      </c>
      <c r="CD1203" s="45">
        <f t="shared" si="28374"/>
        <v>0</v>
      </c>
      <c r="CE1203" s="36"/>
      <c r="CF1203" s="37"/>
      <c r="CG1203" s="44">
        <f t="shared" ref="CG1203" si="28409">parseTime(CE1203)-(CF1206=INT(RIGHT($F1203, 1)))</f>
        <v>0</v>
      </c>
      <c r="CH1203" s="45">
        <f t="shared" si="28376"/>
        <v>0</v>
      </c>
    </row>
    <row r="1204" spans="1:86" x14ac:dyDescent="0.25">
      <c r="A1204" s="56"/>
      <c r="B1204" s="57"/>
      <c r="C1204" s="14">
        <f t="shared" si="28394"/>
        <v>0</v>
      </c>
      <c r="D1204" s="14" t="s">
        <v>259</v>
      </c>
      <c r="E1204" s="20">
        <v>4.25</v>
      </c>
      <c r="F1204" s="51" t="s">
        <v>131</v>
      </c>
      <c r="G1204" s="36"/>
      <c r="H1204" s="37"/>
      <c r="I1204" s="44">
        <f t="shared" ref="I1204" si="28410">parseTime(G1204)-(H1206=INT(RIGHT($F1204, 1)))</f>
        <v>0</v>
      </c>
      <c r="J1204" s="45">
        <f t="shared" si="28344"/>
        <v>0</v>
      </c>
      <c r="K1204" s="36"/>
      <c r="L1204" s="37"/>
      <c r="M1204" s="44">
        <f t="shared" ref="M1204" si="28411">parseTime(K1204)-(L1206=INT(RIGHT($F1204, 1)))</f>
        <v>0</v>
      </c>
      <c r="N1204" s="45">
        <f t="shared" si="28346"/>
        <v>0</v>
      </c>
      <c r="O1204" s="36"/>
      <c r="P1204" s="37"/>
      <c r="Q1204" s="44">
        <f t="shared" ref="Q1204" si="28412">parseTime(O1204)-(P1206=INT(RIGHT($F1204, 1)))</f>
        <v>0</v>
      </c>
      <c r="R1204" s="45">
        <f t="shared" si="28348"/>
        <v>0</v>
      </c>
      <c r="S1204" s="36"/>
      <c r="T1204" s="37"/>
      <c r="U1204" s="44">
        <f t="shared" ref="U1204" si="28413">parseTime(S1204)-(T1206=INT(RIGHT($F1204, 1)))</f>
        <v>0</v>
      </c>
      <c r="V1204" s="45">
        <f t="shared" si="28350"/>
        <v>0</v>
      </c>
      <c r="W1204" s="36"/>
      <c r="X1204" s="37"/>
      <c r="Y1204" s="44">
        <f t="shared" ref="Y1204" si="28414">parseTime(W1204)-(X1206=INT(RIGHT($F1204, 1)))</f>
        <v>0</v>
      </c>
      <c r="Z1204" s="45">
        <f t="shared" si="28352"/>
        <v>0</v>
      </c>
      <c r="AA1204" s="36"/>
      <c r="AB1204" s="37"/>
      <c r="AC1204" s="44">
        <f t="shared" ref="AC1204" si="28415">parseTime(AA1204)-(AB1206=INT(RIGHT($F1204, 1)))</f>
        <v>0</v>
      </c>
      <c r="AD1204" s="45">
        <f t="shared" si="28354"/>
        <v>0</v>
      </c>
      <c r="AE1204" s="36"/>
      <c r="AF1204" s="37"/>
      <c r="AG1204" s="44">
        <f t="shared" ref="AG1204" si="28416">parseTime(AE1204)-(AF1206=INT(RIGHT($F1204, 1)))</f>
        <v>0</v>
      </c>
      <c r="AH1204" s="45">
        <f t="shared" si="28356"/>
        <v>0</v>
      </c>
      <c r="AI1204" s="36"/>
      <c r="AJ1204" s="37"/>
      <c r="AK1204" s="44">
        <f>parseTime(AI1204)-(AJ1206=INT(RIGHT($F1204, 1)))</f>
        <v>0</v>
      </c>
      <c r="AL1204" s="45">
        <f t="shared" si="28357"/>
        <v>0</v>
      </c>
      <c r="AM1204" s="36"/>
      <c r="AN1204" s="37"/>
      <c r="AO1204" s="44">
        <f t="shared" ref="AO1204" si="28417">parseTime(AM1204)-(AN1206=INT(RIGHT($F1204, 1)))</f>
        <v>0</v>
      </c>
      <c r="AP1204" s="45">
        <f t="shared" si="28359"/>
        <v>0</v>
      </c>
      <c r="AQ1204" s="36"/>
      <c r="AR1204" s="37"/>
      <c r="AS1204" s="44">
        <f t="shared" ref="AS1204" si="28418">parseTime(AQ1204)-(AR1206=INT(RIGHT($F1204, 1)))</f>
        <v>0</v>
      </c>
      <c r="AT1204" s="45">
        <f t="shared" si="28361"/>
        <v>0</v>
      </c>
      <c r="AU1204" s="36"/>
      <c r="AV1204" s="37"/>
      <c r="AW1204" s="44">
        <f>parseTime(AU1204)-(AV1206=INT(RIGHT($F1204, 1)))</f>
        <v>0</v>
      </c>
      <c r="AX1204" s="45">
        <f t="shared" si="28362"/>
        <v>0</v>
      </c>
      <c r="AY1204" s="36"/>
      <c r="AZ1204" s="37"/>
      <c r="BA1204" s="44">
        <f>parseTime(AY1204)-(AZ1206=INT(RIGHT($F1204, 1)))</f>
        <v>0</v>
      </c>
      <c r="BB1204" s="45">
        <f t="shared" si="28363"/>
        <v>0</v>
      </c>
      <c r="BC1204" s="36"/>
      <c r="BD1204" s="37"/>
      <c r="BE1204" s="44">
        <f>parseTime(BC1204)-(BD1206=INT(RIGHT($F1204, 1)))</f>
        <v>0</v>
      </c>
      <c r="BF1204" s="45">
        <f t="shared" si="28364"/>
        <v>0</v>
      </c>
      <c r="BG1204" s="36"/>
      <c r="BH1204" s="37"/>
      <c r="BI1204" s="44">
        <f>parseTime(BG1204)-(BH1206=INT(RIGHT($F1204, 1)))</f>
        <v>0</v>
      </c>
      <c r="BJ1204" s="45">
        <f t="shared" si="28365"/>
        <v>0</v>
      </c>
      <c r="BK1204" s="36"/>
      <c r="BL1204" s="37"/>
      <c r="BM1204" s="44">
        <f>parseTime(BK1204)-(BL1206=INT(RIGHT($F1204, 1)))</f>
        <v>0</v>
      </c>
      <c r="BN1204" s="45">
        <f t="shared" si="28366"/>
        <v>0</v>
      </c>
      <c r="BO1204" s="36"/>
      <c r="BP1204" s="37"/>
      <c r="BQ1204" s="44">
        <f t="shared" ref="BQ1204" si="28419">parseTime(BO1204)-(BP1206=INT(RIGHT($F1204, 1)))</f>
        <v>0</v>
      </c>
      <c r="BR1204" s="45">
        <f t="shared" si="28368"/>
        <v>0</v>
      </c>
      <c r="BS1204" s="36"/>
      <c r="BT1204" s="37"/>
      <c r="BU1204" s="44">
        <f t="shared" ref="BU1204" si="28420">parseTime(BS1204)-(BT1206=INT(RIGHT($F1204, 1)))</f>
        <v>0</v>
      </c>
      <c r="BV1204" s="45">
        <f t="shared" si="28370"/>
        <v>0</v>
      </c>
      <c r="BW1204" s="36"/>
      <c r="BX1204" s="37"/>
      <c r="BY1204" s="44">
        <f t="shared" ref="BY1204" si="28421">parseTime(BW1204)-(BX1206=INT(RIGHT($F1204, 1)))</f>
        <v>0</v>
      </c>
      <c r="BZ1204" s="45">
        <f t="shared" si="28372"/>
        <v>0</v>
      </c>
      <c r="CA1204" s="36"/>
      <c r="CB1204" s="37"/>
      <c r="CC1204" s="44">
        <f t="shared" ref="CC1204" si="28422">parseTime(CA1204)-(CB1206=INT(RIGHT($F1204, 1)))</f>
        <v>0</v>
      </c>
      <c r="CD1204" s="45">
        <f t="shared" si="28374"/>
        <v>0</v>
      </c>
      <c r="CE1204" s="36"/>
      <c r="CF1204" s="37"/>
      <c r="CG1204" s="44">
        <f t="shared" ref="CG1204" si="28423">parseTime(CE1204)-(CF1206=INT(RIGHT($F1204, 1)))</f>
        <v>0</v>
      </c>
      <c r="CH1204" s="45">
        <f t="shared" si="28376"/>
        <v>0</v>
      </c>
    </row>
    <row r="1205" spans="1:86" x14ac:dyDescent="0.25">
      <c r="A1205" s="56" t="s">
        <v>119</v>
      </c>
      <c r="B1205" s="57">
        <f t="shared" ref="B1205" ca="1" si="28424">roleHours(G1201:CH1207, "MCC")</f>
        <v>8</v>
      </c>
      <c r="C1205" s="14">
        <f t="shared" ca="1" si="28394"/>
        <v>1</v>
      </c>
      <c r="D1205" s="14" t="s">
        <v>260</v>
      </c>
      <c r="E1205" s="20">
        <v>4.6500000000000004</v>
      </c>
      <c r="F1205" s="51" t="s">
        <v>132</v>
      </c>
      <c r="G1205" s="36"/>
      <c r="H1205" s="37"/>
      <c r="I1205" s="44">
        <f t="shared" ref="I1205" si="28425">parseTime(G1205)-(H1206=INT(RIGHT($F1205, 1)))</f>
        <v>0</v>
      </c>
      <c r="J1205" s="45">
        <f t="shared" si="28344"/>
        <v>0</v>
      </c>
      <c r="K1205" s="36"/>
      <c r="L1205" s="37"/>
      <c r="M1205" s="44">
        <f t="shared" ref="M1205" si="28426">parseTime(K1205)-(L1206=INT(RIGHT($F1205, 1)))</f>
        <v>0</v>
      </c>
      <c r="N1205" s="45">
        <f t="shared" si="28346"/>
        <v>0</v>
      </c>
      <c r="O1205" s="36"/>
      <c r="P1205" s="37"/>
      <c r="Q1205" s="44">
        <f t="shared" ref="Q1205" si="28427">parseTime(O1205)-(P1206=INT(RIGHT($F1205, 1)))</f>
        <v>0</v>
      </c>
      <c r="R1205" s="45">
        <f t="shared" si="28348"/>
        <v>0</v>
      </c>
      <c r="S1205" s="36"/>
      <c r="T1205" s="37"/>
      <c r="U1205" s="44">
        <f t="shared" ref="U1205" si="28428">parseTime(S1205)-(T1206=INT(RIGHT($F1205, 1)))</f>
        <v>0</v>
      </c>
      <c r="V1205" s="45">
        <f t="shared" si="28350"/>
        <v>0</v>
      </c>
      <c r="W1205" s="36"/>
      <c r="X1205" s="37"/>
      <c r="Y1205" s="44">
        <f t="shared" ref="Y1205" si="28429">parseTime(W1205)-(X1206=INT(RIGHT($F1205, 1)))</f>
        <v>0</v>
      </c>
      <c r="Z1205" s="45">
        <f t="shared" si="28352"/>
        <v>0</v>
      </c>
      <c r="AA1205" s="36"/>
      <c r="AB1205" s="37"/>
      <c r="AC1205" s="44">
        <f t="shared" ref="AC1205" si="28430">parseTime(AA1205)-(AB1206=INT(RIGHT($F1205, 1)))</f>
        <v>0</v>
      </c>
      <c r="AD1205" s="45">
        <f t="shared" si="28354"/>
        <v>0</v>
      </c>
      <c r="AE1205" s="36"/>
      <c r="AF1205" s="37"/>
      <c r="AG1205" s="44">
        <f t="shared" ref="AG1205" si="28431">parseTime(AE1205)-(AF1206=INT(RIGHT($F1205, 1)))</f>
        <v>0</v>
      </c>
      <c r="AH1205" s="45">
        <f t="shared" si="28356"/>
        <v>0</v>
      </c>
      <c r="AI1205" s="36"/>
      <c r="AJ1205" s="37"/>
      <c r="AK1205" s="44">
        <f>parseTime(AI1205)-(AJ1206=INT(RIGHT($F1205, 1)))</f>
        <v>0</v>
      </c>
      <c r="AL1205" s="45">
        <f t="shared" si="28357"/>
        <v>0</v>
      </c>
      <c r="AM1205" s="36"/>
      <c r="AN1205" s="37"/>
      <c r="AO1205" s="44">
        <f t="shared" ref="AO1205" si="28432">parseTime(AM1205)-(AN1206=INT(RIGHT($F1205, 1)))</f>
        <v>0</v>
      </c>
      <c r="AP1205" s="45">
        <f t="shared" si="28359"/>
        <v>0</v>
      </c>
      <c r="AQ1205" s="36"/>
      <c r="AR1205" s="37"/>
      <c r="AS1205" s="44">
        <f t="shared" ref="AS1205" si="28433">parseTime(AQ1205)-(AR1206=INT(RIGHT($F1205, 1)))</f>
        <v>0</v>
      </c>
      <c r="AT1205" s="45">
        <f t="shared" si="28361"/>
        <v>0</v>
      </c>
      <c r="AU1205" s="36"/>
      <c r="AV1205" s="37"/>
      <c r="AW1205" s="44">
        <f>parseTime(AU1205)-(AV1206=INT(RIGHT($F1205, 1)))</f>
        <v>0</v>
      </c>
      <c r="AX1205" s="45">
        <f t="shared" si="28362"/>
        <v>0</v>
      </c>
      <c r="AY1205" s="36"/>
      <c r="AZ1205" s="37"/>
      <c r="BA1205" s="44">
        <f>parseTime(AY1205)-(AZ1206=INT(RIGHT($F1205, 1)))</f>
        <v>0</v>
      </c>
      <c r="BB1205" s="45">
        <f t="shared" si="28363"/>
        <v>0</v>
      </c>
      <c r="BC1205" s="36"/>
      <c r="BD1205" s="37"/>
      <c r="BE1205" s="44">
        <f>parseTime(BC1205)-(BD1206=INT(RIGHT($F1205, 1)))</f>
        <v>0</v>
      </c>
      <c r="BF1205" s="45">
        <f t="shared" si="28364"/>
        <v>0</v>
      </c>
      <c r="BG1205" s="36"/>
      <c r="BH1205" s="37"/>
      <c r="BI1205" s="44">
        <f>parseTime(BG1205)-(BH1206=INT(RIGHT($F1205, 1)))</f>
        <v>0</v>
      </c>
      <c r="BJ1205" s="45">
        <f t="shared" si="28365"/>
        <v>0</v>
      </c>
      <c r="BK1205" s="36"/>
      <c r="BL1205" s="37"/>
      <c r="BM1205" s="44">
        <f>parseTime(BK1205)-(BL1206=INT(RIGHT($F1205, 1)))</f>
        <v>0</v>
      </c>
      <c r="BN1205" s="45">
        <f t="shared" si="28366"/>
        <v>0</v>
      </c>
      <c r="BO1205" s="36"/>
      <c r="BP1205" s="37"/>
      <c r="BQ1205" s="44">
        <f t="shared" ref="BQ1205" si="28434">parseTime(BO1205)-(BP1206=INT(RIGHT($F1205, 1)))</f>
        <v>0</v>
      </c>
      <c r="BR1205" s="45">
        <f t="shared" si="28368"/>
        <v>0</v>
      </c>
      <c r="BS1205" s="36"/>
      <c r="BT1205" s="37"/>
      <c r="BU1205" s="44">
        <f t="shared" ref="BU1205" si="28435">parseTime(BS1205)-(BT1206=INT(RIGHT($F1205, 1)))</f>
        <v>0</v>
      </c>
      <c r="BV1205" s="45">
        <f t="shared" si="28370"/>
        <v>0</v>
      </c>
      <c r="BW1205" s="36"/>
      <c r="BX1205" s="37"/>
      <c r="BY1205" s="44">
        <f t="shared" ref="BY1205" si="28436">parseTime(BW1205)-(BX1206=INT(RIGHT($F1205, 1)))</f>
        <v>0</v>
      </c>
      <c r="BZ1205" s="45">
        <f t="shared" si="28372"/>
        <v>0</v>
      </c>
      <c r="CA1205" s="36"/>
      <c r="CB1205" s="37"/>
      <c r="CC1205" s="44">
        <f t="shared" ref="CC1205" si="28437">parseTime(CA1205)-(CB1206=INT(RIGHT($F1205, 1)))</f>
        <v>0</v>
      </c>
      <c r="CD1205" s="45">
        <f t="shared" si="28374"/>
        <v>0</v>
      </c>
      <c r="CE1205" s="36"/>
      <c r="CF1205" s="37"/>
      <c r="CG1205" s="44">
        <f t="shared" ref="CG1205" si="28438">parseTime(CE1205)-(CF1206=INT(RIGHT($F1205, 1)))</f>
        <v>0</v>
      </c>
      <c r="CH1205" s="45">
        <f t="shared" si="28376"/>
        <v>0</v>
      </c>
    </row>
    <row r="1206" spans="1:86" x14ac:dyDescent="0.25">
      <c r="A1206" s="56"/>
      <c r="B1206" s="57"/>
      <c r="C1206" s="14">
        <f t="shared" si="28394"/>
        <v>0</v>
      </c>
      <c r="D1206" s="14"/>
      <c r="E1206" s="20">
        <f t="shared" ref="E1206" si="28439">((7.5/2)-0.5+E1205)*8</f>
        <v>63.2</v>
      </c>
      <c r="F1206" s="51"/>
      <c r="G1206" s="46" t="s">
        <v>134</v>
      </c>
      <c r="H1206" s="38">
        <f t="shared" ref="H1206" si="28440">lunchAdjust(G1201:H1205)</f>
        <v>1</v>
      </c>
      <c r="I1206" s="48" t="s">
        <v>0</v>
      </c>
      <c r="J1206" s="39">
        <f t="shared" ref="J1206" si="28441">SUMPRODUCT(I1201:I1205*J1201:J1205)</f>
        <v>8</v>
      </c>
      <c r="K1206" s="46" t="s">
        <v>134</v>
      </c>
      <c r="L1206" s="38">
        <f t="shared" ref="L1206" si="28442">lunchAdjust(K1201:L1205)</f>
        <v>0</v>
      </c>
      <c r="M1206" s="48" t="s">
        <v>0</v>
      </c>
      <c r="N1206" s="39">
        <f t="shared" ref="N1206" si="28443">SUMPRODUCT(M1201:M1205*N1201:N1205)</f>
        <v>0</v>
      </c>
      <c r="O1206" s="46" t="s">
        <v>134</v>
      </c>
      <c r="P1206" s="38">
        <f t="shared" ref="P1206" si="28444">lunchAdjust(O1201:P1205)</f>
        <v>1</v>
      </c>
      <c r="Q1206" s="48" t="s">
        <v>0</v>
      </c>
      <c r="R1206" s="39">
        <f t="shared" ref="R1206" si="28445">SUMPRODUCT(Q1201:Q1205*R1201:R1205)</f>
        <v>8</v>
      </c>
      <c r="S1206" s="46" t="s">
        <v>134</v>
      </c>
      <c r="T1206" s="38">
        <f t="shared" ref="T1206" si="28446">lunchAdjust(S1201:T1205)</f>
        <v>1</v>
      </c>
      <c r="U1206" s="48" t="s">
        <v>0</v>
      </c>
      <c r="V1206" s="39">
        <f t="shared" ref="V1206" si="28447">SUMPRODUCT(U1201:U1205*V1201:V1205)</f>
        <v>8</v>
      </c>
      <c r="W1206" s="46" t="s">
        <v>134</v>
      </c>
      <c r="X1206" s="38">
        <f t="shared" ref="X1206" si="28448">lunchAdjust(W1201:X1205)</f>
        <v>1</v>
      </c>
      <c r="Y1206" s="48" t="s">
        <v>0</v>
      </c>
      <c r="Z1206" s="39">
        <f t="shared" ref="Z1206" si="28449">SUMPRODUCT(Y1201:Y1205*Z1201:Z1205)</f>
        <v>8</v>
      </c>
      <c r="AA1206" s="46" t="s">
        <v>134</v>
      </c>
      <c r="AB1206" s="38">
        <f t="shared" ref="AB1206" si="28450">lunchAdjust(AA1201:AB1205)</f>
        <v>1</v>
      </c>
      <c r="AC1206" s="48" t="s">
        <v>0</v>
      </c>
      <c r="AD1206" s="39">
        <f t="shared" ref="AD1206" si="28451">SUMPRODUCT(AC1201:AC1205*AD1201:AD1205)</f>
        <v>8</v>
      </c>
      <c r="AE1206" s="46" t="s">
        <v>134</v>
      </c>
      <c r="AF1206" s="38">
        <f t="shared" ref="AF1206" si="28452">lunchAdjust(AE1201:AF1205)</f>
        <v>1</v>
      </c>
      <c r="AG1206" s="48" t="s">
        <v>0</v>
      </c>
      <c r="AH1206" s="39">
        <f t="shared" ref="AH1206" si="28453">SUMPRODUCT(AG1201:AG1205*AH1201:AH1205)</f>
        <v>8</v>
      </c>
      <c r="AI1206" s="46" t="s">
        <v>134</v>
      </c>
      <c r="AJ1206" s="38">
        <f t="shared" ref="AJ1206" si="28454">lunchAdjust(AI1201:AJ1205)</f>
        <v>0</v>
      </c>
      <c r="AK1206" s="48" t="s">
        <v>0</v>
      </c>
      <c r="AL1206" s="39">
        <f t="shared" ref="AL1206" si="28455">SUMPRODUCT(AK1201:AK1205*AL1201:AL1205)</f>
        <v>0</v>
      </c>
      <c r="AM1206" s="46" t="s">
        <v>134</v>
      </c>
      <c r="AN1206" s="38">
        <f t="shared" ref="AN1206" si="28456">lunchAdjust(AM1201:AN1205)</f>
        <v>1</v>
      </c>
      <c r="AO1206" s="48" t="s">
        <v>0</v>
      </c>
      <c r="AP1206" s="39">
        <f t="shared" ref="AP1206" si="28457">SUMPRODUCT(AO1201:AO1205*AP1201:AP1205)</f>
        <v>8</v>
      </c>
      <c r="AQ1206" s="46" t="s">
        <v>134</v>
      </c>
      <c r="AR1206" s="38">
        <f t="shared" ref="AR1206" si="28458">lunchAdjust(AQ1201:AR1205)</f>
        <v>0</v>
      </c>
      <c r="AS1206" s="48" t="s">
        <v>0</v>
      </c>
      <c r="AT1206" s="39">
        <f t="shared" ref="AT1206" si="28459">SUMPRODUCT(AS1201:AS1205*AT1201:AT1205)</f>
        <v>0</v>
      </c>
      <c r="AU1206" s="46" t="s">
        <v>134</v>
      </c>
      <c r="AV1206" s="38">
        <f t="shared" ref="AV1206" si="28460">lunchAdjust(AU1201:AV1205)</f>
        <v>0</v>
      </c>
      <c r="AW1206" s="48" t="s">
        <v>0</v>
      </c>
      <c r="AX1206" s="39">
        <f t="shared" ref="AX1206" si="28461">SUMPRODUCT(AW1201:AW1205*AX1201:AX1205)</f>
        <v>0</v>
      </c>
      <c r="AY1206" s="46" t="s">
        <v>134</v>
      </c>
      <c r="AZ1206" s="38">
        <f t="shared" ref="AZ1206" si="28462">lunchAdjust(AY1201:AZ1205)</f>
        <v>0</v>
      </c>
      <c r="BA1206" s="48" t="s">
        <v>0</v>
      </c>
      <c r="BB1206" s="39">
        <f t="shared" ref="BB1206" si="28463">SUMPRODUCT(BA1201:BA1205*BB1201:BB1205)</f>
        <v>0</v>
      </c>
      <c r="BC1206" s="46" t="s">
        <v>134</v>
      </c>
      <c r="BD1206" s="38">
        <f t="shared" ref="BD1206" si="28464">lunchAdjust(BC1201:BD1205)</f>
        <v>0</v>
      </c>
      <c r="BE1206" s="48" t="s">
        <v>0</v>
      </c>
      <c r="BF1206" s="39">
        <f t="shared" ref="BF1206" si="28465">SUMPRODUCT(BE1201:BE1205*BF1201:BF1205)</f>
        <v>0</v>
      </c>
      <c r="BG1206" s="46" t="s">
        <v>134</v>
      </c>
      <c r="BH1206" s="38">
        <f t="shared" ref="BH1206" si="28466">lunchAdjust(BG1201:BH1205)</f>
        <v>0</v>
      </c>
      <c r="BI1206" s="48" t="s">
        <v>0</v>
      </c>
      <c r="BJ1206" s="39">
        <f t="shared" ref="BJ1206" si="28467">SUMPRODUCT(BI1201:BI1205*BJ1201:BJ1205)</f>
        <v>0</v>
      </c>
      <c r="BK1206" s="46" t="s">
        <v>134</v>
      </c>
      <c r="BL1206" s="38">
        <f t="shared" ref="BL1206" si="28468">lunchAdjust(BK1201:BL1205)</f>
        <v>0</v>
      </c>
      <c r="BM1206" s="48" t="s">
        <v>0</v>
      </c>
      <c r="BN1206" s="39">
        <f t="shared" ref="BN1206" si="28469">SUMPRODUCT(BM1201:BM1205*BN1201:BN1205)</f>
        <v>0</v>
      </c>
      <c r="BO1206" s="46" t="s">
        <v>134</v>
      </c>
      <c r="BP1206" s="38">
        <f t="shared" ref="BP1206" si="28470">lunchAdjust(BO1201:BP1205)</f>
        <v>0</v>
      </c>
      <c r="BQ1206" s="48" t="s">
        <v>0</v>
      </c>
      <c r="BR1206" s="39">
        <f t="shared" ref="BR1206" si="28471">SUMPRODUCT(BQ1201:BQ1205*BR1201:BR1205)</f>
        <v>0</v>
      </c>
      <c r="BS1206" s="46" t="s">
        <v>134</v>
      </c>
      <c r="BT1206" s="38">
        <f t="shared" ref="BT1206" si="28472">lunchAdjust(BS1201:BT1205)</f>
        <v>0</v>
      </c>
      <c r="BU1206" s="48" t="s">
        <v>0</v>
      </c>
      <c r="BV1206" s="39">
        <f t="shared" ref="BV1206" si="28473">SUMPRODUCT(BU1201:BU1205*BV1201:BV1205)</f>
        <v>0</v>
      </c>
      <c r="BW1206" s="46" t="s">
        <v>134</v>
      </c>
      <c r="BX1206" s="38">
        <f t="shared" ref="BX1206" si="28474">lunchAdjust(BW1201:BX1205)</f>
        <v>0</v>
      </c>
      <c r="BY1206" s="48" t="s">
        <v>0</v>
      </c>
      <c r="BZ1206" s="39">
        <f t="shared" ref="BZ1206" si="28475">SUMPRODUCT(BY1201:BY1205*BZ1201:BZ1205)</f>
        <v>0</v>
      </c>
      <c r="CA1206" s="46" t="s">
        <v>134</v>
      </c>
      <c r="CB1206" s="38">
        <f t="shared" ref="CB1206" si="28476">lunchAdjust(CA1201:CB1205)</f>
        <v>0</v>
      </c>
      <c r="CC1206" s="48" t="s">
        <v>0</v>
      </c>
      <c r="CD1206" s="39">
        <f t="shared" ref="CD1206" si="28477">SUMPRODUCT(CC1201:CC1205*CD1201:CD1205)</f>
        <v>0</v>
      </c>
      <c r="CE1206" s="46" t="s">
        <v>134</v>
      </c>
      <c r="CF1206" s="38">
        <f t="shared" ref="CF1206" si="28478">lunchAdjust(CE1201:CF1205)</f>
        <v>0</v>
      </c>
      <c r="CG1206" s="48" t="s">
        <v>0</v>
      </c>
      <c r="CH1206" s="39">
        <f t="shared" ref="CH1206" si="28479">SUMPRODUCT(CG1201:CG1205*CH1201:CH1205)</f>
        <v>0</v>
      </c>
    </row>
    <row r="1207" spans="1:86" ht="15.75" thickBot="1" x14ac:dyDescent="0.3">
      <c r="A1207" s="58" t="s">
        <v>121</v>
      </c>
      <c r="B1207" s="59">
        <f t="shared" ref="B1207" ca="1" si="28480">roleHours(G1201:CH1207, "OUT")</f>
        <v>0</v>
      </c>
      <c r="C1207" s="54" t="s">
        <v>137</v>
      </c>
      <c r="D1207" s="22">
        <f t="shared" ref="D1207" ca="1" si="28481">roleHours(G1201:CH1207, "PTO")</f>
        <v>0</v>
      </c>
      <c r="E1207" s="23">
        <f t="shared" ref="E1207" ca="1" si="28482">E1206-B1202</f>
        <v>7.2000000000000028</v>
      </c>
      <c r="F1207" s="52"/>
      <c r="G1207" s="47" t="s">
        <v>39</v>
      </c>
      <c r="H1207" s="40">
        <f t="shared" si="27619"/>
        <v>0</v>
      </c>
      <c r="I1207" s="49" t="s">
        <v>135</v>
      </c>
      <c r="J1207" s="41">
        <f t="shared" ref="J1207" si="28483">J1206*G$4</f>
        <v>0</v>
      </c>
      <c r="K1207" s="47" t="s">
        <v>39</v>
      </c>
      <c r="L1207" s="40">
        <f t="shared" ref="L1207" si="28484">SUMPRODUCT(M1201:M1205*(L1201:L1205="PTO"))+SUMPRODUCT(M1201:M1205*(L1201:L1205="HOL"))</f>
        <v>0</v>
      </c>
      <c r="M1207" s="49" t="s">
        <v>135</v>
      </c>
      <c r="N1207" s="41">
        <f t="shared" ref="N1207" si="28485">N1206*K$4</f>
        <v>0</v>
      </c>
      <c r="O1207" s="47" t="s">
        <v>39</v>
      </c>
      <c r="P1207" s="40">
        <f t="shared" ref="P1207" si="28486">SUMPRODUCT(Q1201:Q1205*(P1201:P1205="PTO"))+SUMPRODUCT(Q1201:Q1205*(P1201:P1205="HOL"))</f>
        <v>0</v>
      </c>
      <c r="Q1207" s="49" t="s">
        <v>135</v>
      </c>
      <c r="R1207" s="41">
        <f t="shared" ref="R1207" si="28487">R1206*O$4</f>
        <v>8</v>
      </c>
      <c r="S1207" s="47" t="s">
        <v>39</v>
      </c>
      <c r="T1207" s="40">
        <f t="shared" ref="T1207" si="28488">SUMPRODUCT(U1201:U1205*(T1201:T1205="PTO"))+SUMPRODUCT(U1201:U1205*(T1201:T1205="HOL"))</f>
        <v>0</v>
      </c>
      <c r="U1207" s="49" t="s">
        <v>135</v>
      </c>
      <c r="V1207" s="41">
        <f t="shared" ref="V1207" si="28489">V1206*S$4</f>
        <v>0</v>
      </c>
      <c r="W1207" s="47" t="s">
        <v>39</v>
      </c>
      <c r="X1207" s="40">
        <f t="shared" ref="X1207" si="28490">SUMPRODUCT(Y1201:Y1205*(X1201:X1205="PTO"))+SUMPRODUCT(Y1201:Y1205*(X1201:X1205="HOL"))</f>
        <v>0</v>
      </c>
      <c r="Y1207" s="49" t="s">
        <v>135</v>
      </c>
      <c r="Z1207" s="41">
        <f t="shared" ref="Z1207" si="28491">Z1206*W$4</f>
        <v>8</v>
      </c>
      <c r="AA1207" s="47" t="s">
        <v>39</v>
      </c>
      <c r="AB1207" s="40">
        <f t="shared" ref="AB1207" si="28492">SUMPRODUCT(AC1201:AC1205*(AB1201:AB1205="PTO"))+SUMPRODUCT(AC1201:AC1205*(AB1201:AB1205="HOL"))</f>
        <v>0</v>
      </c>
      <c r="AC1207" s="49" t="s">
        <v>135</v>
      </c>
      <c r="AD1207" s="41">
        <f t="shared" ref="AD1207" si="28493">AD1206*AA$4</f>
        <v>8</v>
      </c>
      <c r="AE1207" s="47" t="s">
        <v>39</v>
      </c>
      <c r="AF1207" s="40">
        <f t="shared" ref="AF1207" si="28494">SUMPRODUCT(AG1201:AG1205*(AF1201:AF1205="PTO"))+SUMPRODUCT(AG1201:AG1205*(AF1201:AF1205="HOL"))</f>
        <v>0</v>
      </c>
      <c r="AG1207" s="49" t="s">
        <v>135</v>
      </c>
      <c r="AH1207" s="41">
        <f t="shared" ref="AH1207" si="28495">AH1206*AE$4</f>
        <v>8</v>
      </c>
      <c r="AI1207" s="47" t="s">
        <v>39</v>
      </c>
      <c r="AJ1207" s="40">
        <f t="shared" ref="AJ1207" si="28496">SUMPRODUCT(AK1201:AK1205*(AJ1201:AJ1205="PTO"))+SUMPRODUCT(AK1201:AK1205*(AJ1201:AJ1205="HOL"))</f>
        <v>0</v>
      </c>
      <c r="AK1207" s="49" t="s">
        <v>135</v>
      </c>
      <c r="AL1207" s="41">
        <f>AL1206*AI$4</f>
        <v>0</v>
      </c>
      <c r="AM1207" s="47" t="s">
        <v>39</v>
      </c>
      <c r="AN1207" s="40">
        <f t="shared" ref="AN1207" si="28497">SUMPRODUCT(AO1201:AO1205*(AN1201:AN1205="PTO"))+SUMPRODUCT(AO1201:AO1205*(AN1201:AN1205="HOL"))</f>
        <v>0</v>
      </c>
      <c r="AO1207" s="49" t="s">
        <v>135</v>
      </c>
      <c r="AP1207" s="41">
        <f t="shared" ref="AP1207" si="28498">AP1206*AM$4</f>
        <v>8</v>
      </c>
      <c r="AQ1207" s="47" t="s">
        <v>39</v>
      </c>
      <c r="AR1207" s="40">
        <f t="shared" ref="AR1207" si="28499">SUMPRODUCT(AS1201:AS1205*(AR1201:AR1205="PTO"))+SUMPRODUCT(AS1201:AS1205*(AR1201:AR1205="HOL"))</f>
        <v>0</v>
      </c>
      <c r="AS1207" s="49" t="s">
        <v>135</v>
      </c>
      <c r="AT1207" s="41">
        <f t="shared" ref="AT1207" si="28500">AT1206*AQ$4</f>
        <v>0</v>
      </c>
      <c r="AU1207" s="47" t="s">
        <v>39</v>
      </c>
      <c r="AV1207" s="40">
        <f t="shared" ref="AV1207" si="28501">SUMPRODUCT(AW1201:AW1205*(AV1201:AV1205="PTO"))+SUMPRODUCT(AW1201:AW1205*(AV1201:AV1205="HOL"))</f>
        <v>0</v>
      </c>
      <c r="AW1207" s="49" t="s">
        <v>135</v>
      </c>
      <c r="AX1207" s="41">
        <f>AX1206*AU$4</f>
        <v>0</v>
      </c>
      <c r="AY1207" s="47" t="s">
        <v>39</v>
      </c>
      <c r="AZ1207" s="40">
        <f t="shared" ref="AZ1207" si="28502">SUMPRODUCT(BA1201:BA1205*(AZ1201:AZ1205="PTO"))+SUMPRODUCT(BA1201:BA1205*(AZ1201:AZ1205="HOL"))</f>
        <v>0</v>
      </c>
      <c r="BA1207" s="49" t="s">
        <v>135</v>
      </c>
      <c r="BB1207" s="41">
        <f>BB1206*AY$4</f>
        <v>0</v>
      </c>
      <c r="BC1207" s="47" t="s">
        <v>39</v>
      </c>
      <c r="BD1207" s="40">
        <f t="shared" ref="BD1207" si="28503">SUMPRODUCT(BE1201:BE1205*(BD1201:BD1205="PTO"))+SUMPRODUCT(BE1201:BE1205*(BD1201:BD1205="HOL"))</f>
        <v>0</v>
      </c>
      <c r="BE1207" s="49" t="s">
        <v>135</v>
      </c>
      <c r="BF1207" s="41">
        <f>BF1206*BC$4</f>
        <v>0</v>
      </c>
      <c r="BG1207" s="47" t="s">
        <v>39</v>
      </c>
      <c r="BH1207" s="40">
        <f t="shared" ref="BH1207" si="28504">SUMPRODUCT(BI1201:BI1205*(BH1201:BH1205="PTO"))+SUMPRODUCT(BI1201:BI1205*(BH1201:BH1205="HOL"))</f>
        <v>0</v>
      </c>
      <c r="BI1207" s="49" t="s">
        <v>135</v>
      </c>
      <c r="BJ1207" s="41">
        <f>BJ1206*BG$4</f>
        <v>0</v>
      </c>
      <c r="BK1207" s="47" t="s">
        <v>39</v>
      </c>
      <c r="BL1207" s="40">
        <f t="shared" ref="BL1207" si="28505">SUMPRODUCT(BM1201:BM1205*(BL1201:BL1205="PTO"))+SUMPRODUCT(BM1201:BM1205*(BL1201:BL1205="HOL"))</f>
        <v>0</v>
      </c>
      <c r="BM1207" s="49" t="s">
        <v>135</v>
      </c>
      <c r="BN1207" s="41">
        <f>BN1206*BK$4</f>
        <v>0</v>
      </c>
      <c r="BO1207" s="47" t="s">
        <v>39</v>
      </c>
      <c r="BP1207" s="40">
        <f t="shared" ref="BP1207" si="28506">SUMPRODUCT(BQ1201:BQ1205*(BP1201:BP1205="PTO"))+SUMPRODUCT(BQ1201:BQ1205*(BP1201:BP1205="HOL"))</f>
        <v>0</v>
      </c>
      <c r="BQ1207" s="49" t="s">
        <v>135</v>
      </c>
      <c r="BR1207" s="41">
        <f t="shared" ref="BR1207" si="28507">BR1206*BO$4</f>
        <v>0</v>
      </c>
      <c r="BS1207" s="47" t="s">
        <v>39</v>
      </c>
      <c r="BT1207" s="40">
        <f t="shared" ref="BT1207" si="28508">SUMPRODUCT(BU1201:BU1205*(BT1201:BT1205="PTO"))+SUMPRODUCT(BU1201:BU1205*(BT1201:BT1205="HOL"))</f>
        <v>0</v>
      </c>
      <c r="BU1207" s="49" t="s">
        <v>135</v>
      </c>
      <c r="BV1207" s="41">
        <f t="shared" ref="BV1207" si="28509">BV1206*BS$4</f>
        <v>0</v>
      </c>
      <c r="BW1207" s="47" t="s">
        <v>39</v>
      </c>
      <c r="BX1207" s="40">
        <f t="shared" ref="BX1207" si="28510">SUMPRODUCT(BY1201:BY1205*(BX1201:BX1205="PTO"))+SUMPRODUCT(BY1201:BY1205*(BX1201:BX1205="HOL"))</f>
        <v>0</v>
      </c>
      <c r="BY1207" s="49" t="s">
        <v>135</v>
      </c>
      <c r="BZ1207" s="41">
        <f t="shared" ref="BZ1207" si="28511">BZ1206*BW$4</f>
        <v>0</v>
      </c>
      <c r="CA1207" s="47" t="s">
        <v>39</v>
      </c>
      <c r="CB1207" s="40">
        <f t="shared" ref="CB1207" si="28512">SUMPRODUCT(CC1201:CC1205*(CB1201:CB1205="PTO"))+SUMPRODUCT(CC1201:CC1205*(CB1201:CB1205="HOL"))</f>
        <v>0</v>
      </c>
      <c r="CC1207" s="49" t="s">
        <v>135</v>
      </c>
      <c r="CD1207" s="41">
        <f t="shared" ref="CD1207" si="28513">CD1206*CA$4</f>
        <v>0</v>
      </c>
      <c r="CE1207" s="47" t="s">
        <v>39</v>
      </c>
      <c r="CF1207" s="40">
        <f t="shared" ref="CF1207" si="28514">SUMPRODUCT(CG1201:CG1205*(CF1201:CF1205="PTO"))+SUMPRODUCT(CG1201:CG1205*(CF1201:CF1205="HOL"))</f>
        <v>0</v>
      </c>
      <c r="CG1207" s="49" t="s">
        <v>135</v>
      </c>
      <c r="CH1207" s="41">
        <f t="shared" ref="CH1207" si="28515">CH1206*CE$4</f>
        <v>0</v>
      </c>
    </row>
    <row r="1208" spans="1:86" x14ac:dyDescent="0.25">
      <c r="A1208" s="70" t="s">
        <v>133</v>
      </c>
      <c r="B1208" s="71">
        <f t="shared" ref="B1208" ca="1" si="28516">D1208-B1209</f>
        <v>6.2420575028357632</v>
      </c>
      <c r="C1208" s="72" t="s">
        <v>122</v>
      </c>
      <c r="D1208" s="71">
        <f>IFERROR(INDEX(Holidays[FTE], MATCH(Entry!E1208, Holidays[Date], 0)), 1)*8*INDEX(FTEguide[[1]:[12]], MATCH(Entry!E1209, FTEguide[Weekday], 0), IF(Entry!E1211&gt;0, Entry!E1211, MONTH(Entry!E1208)))</f>
        <v>62.242057502835763</v>
      </c>
      <c r="E1208" s="60">
        <f t="shared" si="27136"/>
        <v>44000</v>
      </c>
      <c r="F1208" s="50" t="s">
        <v>128</v>
      </c>
      <c r="G1208" s="34" t="s">
        <v>136</v>
      </c>
      <c r="H1208" s="35" t="s">
        <v>23</v>
      </c>
      <c r="I1208" s="42">
        <f t="shared" ref="I1208" si="28517">parseTime(G1208)-(H1213=INT(RIGHT($F1208, 1)))</f>
        <v>8</v>
      </c>
      <c r="J1208" s="43">
        <f t="shared" ref="J1208:J1212" si="28518">isClocked(H1208)</f>
        <v>1</v>
      </c>
      <c r="K1208" s="34"/>
      <c r="L1208" s="35"/>
      <c r="M1208" s="42">
        <f t="shared" ref="M1208" si="28519">parseTime(K1208)-(L1213=INT(RIGHT($F1208, 1)))</f>
        <v>0</v>
      </c>
      <c r="N1208" s="43">
        <f t="shared" ref="N1208:N1212" si="28520">isClocked(L1208)</f>
        <v>0</v>
      </c>
      <c r="O1208" s="34" t="s">
        <v>180</v>
      </c>
      <c r="P1208" s="35" t="s">
        <v>23</v>
      </c>
      <c r="Q1208" s="42">
        <f t="shared" ref="Q1208" si="28521">parseTime(O1208)-(P1213=INT(RIGHT($F1208, 1)))</f>
        <v>8</v>
      </c>
      <c r="R1208" s="43">
        <f t="shared" ref="R1208:R1212" si="28522">isClocked(P1208)</f>
        <v>1</v>
      </c>
      <c r="S1208" s="34" t="s">
        <v>227</v>
      </c>
      <c r="T1208" s="35" t="s">
        <v>23</v>
      </c>
      <c r="U1208" s="42">
        <f t="shared" ref="U1208" si="28523">parseTime(S1208)-(T1213=INT(RIGHT($F1208, 1)))</f>
        <v>8</v>
      </c>
      <c r="V1208" s="43">
        <f t="shared" ref="V1208:V1212" si="28524">isClocked(T1208)</f>
        <v>1</v>
      </c>
      <c r="W1208" s="34" t="s">
        <v>136</v>
      </c>
      <c r="X1208" s="35" t="s">
        <v>23</v>
      </c>
      <c r="Y1208" s="42">
        <f t="shared" ref="Y1208" si="28525">parseTime(W1208)-(X1213=INT(RIGHT($F1208, 1)))</f>
        <v>8</v>
      </c>
      <c r="Z1208" s="43">
        <f t="shared" ref="Z1208:Z1212" si="28526">isClocked(X1208)</f>
        <v>1</v>
      </c>
      <c r="AA1208" s="34" t="s">
        <v>136</v>
      </c>
      <c r="AB1208" s="35" t="s">
        <v>23</v>
      </c>
      <c r="AC1208" s="42">
        <f t="shared" ref="AC1208" si="28527">parseTime(AA1208)-(AB1213=INT(RIGHT($F1208, 1)))</f>
        <v>8</v>
      </c>
      <c r="AD1208" s="43">
        <f t="shared" ref="AD1208:AD1212" si="28528">isClocked(AB1208)</f>
        <v>1</v>
      </c>
      <c r="AE1208" s="34" t="s">
        <v>136</v>
      </c>
      <c r="AF1208" s="35" t="s">
        <v>25</v>
      </c>
      <c r="AG1208" s="42">
        <f t="shared" ref="AG1208" si="28529">parseTime(AE1208)-(AF1213=INT(RIGHT($F1208, 1)))</f>
        <v>8</v>
      </c>
      <c r="AH1208" s="43">
        <f t="shared" ref="AH1208:AH1212" si="28530">isClocked(AF1208)</f>
        <v>1</v>
      </c>
      <c r="AI1208" s="34" t="s">
        <v>136</v>
      </c>
      <c r="AJ1208" s="35" t="s">
        <v>23</v>
      </c>
      <c r="AK1208" s="42">
        <f>parseTime(AI1208)-(AJ1213=INT(RIGHT($F1208, 1)))</f>
        <v>8</v>
      </c>
      <c r="AL1208" s="43">
        <f t="shared" ref="AL1208:AL1212" si="28531">isClocked(AJ1208)</f>
        <v>1</v>
      </c>
      <c r="AM1208" s="34"/>
      <c r="AN1208" s="35"/>
      <c r="AO1208" s="42">
        <f t="shared" ref="AO1208" si="28532">parseTime(AM1208)-(AN1213=INT(RIGHT($F1208, 1)))</f>
        <v>0</v>
      </c>
      <c r="AP1208" s="43">
        <f t="shared" ref="AP1208:AP1212" si="28533">isClocked(AN1208)</f>
        <v>0</v>
      </c>
      <c r="AQ1208" s="34"/>
      <c r="AR1208" s="35"/>
      <c r="AS1208" s="42">
        <f t="shared" ref="AS1208" si="28534">parseTime(AQ1208)-(AR1213=INT(RIGHT($F1208, 1)))</f>
        <v>0</v>
      </c>
      <c r="AT1208" s="43">
        <f t="shared" ref="AT1208:AT1212" si="28535">isClocked(AR1208)</f>
        <v>0</v>
      </c>
      <c r="AU1208" s="34"/>
      <c r="AV1208" s="35"/>
      <c r="AW1208" s="42">
        <f>parseTime(AU1208)-(AV1213=INT(RIGHT($F1208, 1)))</f>
        <v>0</v>
      </c>
      <c r="AX1208" s="43">
        <f t="shared" ref="AX1208:AX1212" si="28536">isClocked(AV1208)</f>
        <v>0</v>
      </c>
      <c r="AY1208" s="34"/>
      <c r="AZ1208" s="35"/>
      <c r="BA1208" s="42">
        <f>parseTime(AY1208)-(AZ1213=INT(RIGHT($F1208, 1)))</f>
        <v>0</v>
      </c>
      <c r="BB1208" s="43">
        <f t="shared" ref="BB1208:BB1212" si="28537">isClocked(AZ1208)</f>
        <v>0</v>
      </c>
      <c r="BC1208" s="34"/>
      <c r="BD1208" s="35"/>
      <c r="BE1208" s="42">
        <f>parseTime(BC1208)-(BD1213=INT(RIGHT($F1208, 1)))</f>
        <v>0</v>
      </c>
      <c r="BF1208" s="43">
        <f t="shared" ref="BF1208:BF1212" si="28538">isClocked(BD1208)</f>
        <v>0</v>
      </c>
      <c r="BG1208" s="34"/>
      <c r="BH1208" s="35"/>
      <c r="BI1208" s="42">
        <f>parseTime(BG1208)-(BH1213=INT(RIGHT($F1208, 1)))</f>
        <v>0</v>
      </c>
      <c r="BJ1208" s="43">
        <f t="shared" ref="BJ1208:BJ1212" si="28539">isClocked(BH1208)</f>
        <v>0</v>
      </c>
      <c r="BK1208" s="34"/>
      <c r="BL1208" s="35"/>
      <c r="BM1208" s="42">
        <f>parseTime(BK1208)-(BL1213=INT(RIGHT($F1208, 1)))</f>
        <v>0</v>
      </c>
      <c r="BN1208" s="43">
        <f t="shared" ref="BN1208:BN1212" si="28540">isClocked(BL1208)</f>
        <v>0</v>
      </c>
      <c r="BO1208" s="34"/>
      <c r="BP1208" s="35"/>
      <c r="BQ1208" s="42">
        <f t="shared" ref="BQ1208" si="28541">parseTime(BO1208)-(BP1213=INT(RIGHT($F1208, 1)))</f>
        <v>0</v>
      </c>
      <c r="BR1208" s="43">
        <f t="shared" ref="BR1208:BR1212" si="28542">isClocked(BP1208)</f>
        <v>0</v>
      </c>
      <c r="BS1208" s="34"/>
      <c r="BT1208" s="35"/>
      <c r="BU1208" s="42">
        <f t="shared" ref="BU1208" si="28543">parseTime(BS1208)-(BT1213=INT(RIGHT($F1208, 1)))</f>
        <v>0</v>
      </c>
      <c r="BV1208" s="43">
        <f t="shared" ref="BV1208:BV1212" si="28544">isClocked(BT1208)</f>
        <v>0</v>
      </c>
      <c r="BW1208" s="34"/>
      <c r="BX1208" s="35"/>
      <c r="BY1208" s="42">
        <f t="shared" ref="BY1208" si="28545">parseTime(BW1208)-(BX1213=INT(RIGHT($F1208, 1)))</f>
        <v>0</v>
      </c>
      <c r="BZ1208" s="43">
        <f t="shared" ref="BZ1208:BZ1212" si="28546">isClocked(BX1208)</f>
        <v>0</v>
      </c>
      <c r="CA1208" s="34"/>
      <c r="CB1208" s="35"/>
      <c r="CC1208" s="42">
        <f t="shared" ref="CC1208" si="28547">parseTime(CA1208)-(CB1213=INT(RIGHT($F1208, 1)))</f>
        <v>0</v>
      </c>
      <c r="CD1208" s="43">
        <f t="shared" ref="CD1208:CD1212" si="28548">isClocked(CB1208)</f>
        <v>0</v>
      </c>
      <c r="CE1208" s="34"/>
      <c r="CF1208" s="35"/>
      <c r="CG1208" s="42">
        <f t="shared" ref="CG1208" si="28549">parseTime(CE1208)-(CF1213=INT(RIGHT($F1208, 1)))</f>
        <v>0</v>
      </c>
      <c r="CH1208" s="43">
        <f t="shared" ref="CH1208:CH1212" si="28550">isClocked(CF1208)</f>
        <v>0</v>
      </c>
    </row>
    <row r="1209" spans="1:86" x14ac:dyDescent="0.25">
      <c r="A1209" s="56" t="s">
        <v>0</v>
      </c>
      <c r="B1209" s="57">
        <f t="shared" ca="1" si="28377"/>
        <v>56</v>
      </c>
      <c r="C1209" s="14" t="s">
        <v>252</v>
      </c>
      <c r="D1209" s="14">
        <f t="shared" si="27860"/>
        <v>53.7</v>
      </c>
      <c r="E1209" s="55" t="str">
        <f t="shared" si="28378"/>
        <v>Thursday</v>
      </c>
      <c r="F1209" s="51" t="s">
        <v>129</v>
      </c>
      <c r="G1209" s="36"/>
      <c r="H1209" s="37"/>
      <c r="I1209" s="44">
        <f t="shared" ref="I1209" si="28551">parseTime(G1209)-(H1213=INT(RIGHT($F1209, 1)))</f>
        <v>0</v>
      </c>
      <c r="J1209" s="45">
        <f t="shared" si="28518"/>
        <v>0</v>
      </c>
      <c r="K1209" s="36"/>
      <c r="L1209" s="37"/>
      <c r="M1209" s="44">
        <f t="shared" ref="M1209" si="28552">parseTime(K1209)-(L1213=INT(RIGHT($F1209, 1)))</f>
        <v>0</v>
      </c>
      <c r="N1209" s="45">
        <f t="shared" si="28520"/>
        <v>0</v>
      </c>
      <c r="O1209" s="36"/>
      <c r="P1209" s="37"/>
      <c r="Q1209" s="44">
        <f t="shared" ref="Q1209" si="28553">parseTime(O1209)-(P1213=INT(RIGHT($F1209, 1)))</f>
        <v>0</v>
      </c>
      <c r="R1209" s="45">
        <f t="shared" si="28522"/>
        <v>0</v>
      </c>
      <c r="S1209" s="36"/>
      <c r="T1209" s="37"/>
      <c r="U1209" s="44">
        <f t="shared" ref="U1209" si="28554">parseTime(S1209)-(T1213=INT(RIGHT($F1209, 1)))</f>
        <v>0</v>
      </c>
      <c r="V1209" s="45">
        <f t="shared" si="28524"/>
        <v>0</v>
      </c>
      <c r="W1209" s="36"/>
      <c r="X1209" s="37"/>
      <c r="Y1209" s="44">
        <f t="shared" ref="Y1209" si="28555">parseTime(W1209)-(X1213=INT(RIGHT($F1209, 1)))</f>
        <v>0</v>
      </c>
      <c r="Z1209" s="45">
        <f t="shared" si="28526"/>
        <v>0</v>
      </c>
      <c r="AA1209" s="36"/>
      <c r="AB1209" s="37"/>
      <c r="AC1209" s="44">
        <f t="shared" ref="AC1209" si="28556">parseTime(AA1209)-(AB1213=INT(RIGHT($F1209, 1)))</f>
        <v>0</v>
      </c>
      <c r="AD1209" s="45">
        <f t="shared" si="28528"/>
        <v>0</v>
      </c>
      <c r="AE1209" s="36"/>
      <c r="AF1209" s="37"/>
      <c r="AG1209" s="44">
        <f t="shared" ref="AG1209" si="28557">parseTime(AE1209)-(AF1213=INT(RIGHT($F1209, 1)))</f>
        <v>0</v>
      </c>
      <c r="AH1209" s="45">
        <f t="shared" si="28530"/>
        <v>0</v>
      </c>
      <c r="AI1209" s="36"/>
      <c r="AJ1209" s="37"/>
      <c r="AK1209" s="44">
        <f>parseTime(AI1209)-(AJ1213=INT(RIGHT($F1209, 1)))</f>
        <v>0</v>
      </c>
      <c r="AL1209" s="45">
        <f t="shared" si="28531"/>
        <v>0</v>
      </c>
      <c r="AM1209" s="36"/>
      <c r="AN1209" s="37"/>
      <c r="AO1209" s="44">
        <f t="shared" ref="AO1209" si="28558">parseTime(AM1209)-(AN1213=INT(RIGHT($F1209, 1)))</f>
        <v>0</v>
      </c>
      <c r="AP1209" s="45">
        <f t="shared" si="28533"/>
        <v>0</v>
      </c>
      <c r="AQ1209" s="36"/>
      <c r="AR1209" s="37"/>
      <c r="AS1209" s="44">
        <f t="shared" ref="AS1209" si="28559">parseTime(AQ1209)-(AR1213=INT(RIGHT($F1209, 1)))</f>
        <v>0</v>
      </c>
      <c r="AT1209" s="45">
        <f t="shared" si="28535"/>
        <v>0</v>
      </c>
      <c r="AU1209" s="36"/>
      <c r="AV1209" s="37"/>
      <c r="AW1209" s="44">
        <f>parseTime(AU1209)-(AV1213=INT(RIGHT($F1209, 1)))</f>
        <v>0</v>
      </c>
      <c r="AX1209" s="45">
        <f t="shared" si="28536"/>
        <v>0</v>
      </c>
      <c r="AY1209" s="36"/>
      <c r="AZ1209" s="37"/>
      <c r="BA1209" s="44">
        <f>parseTime(AY1209)-(AZ1213=INT(RIGHT($F1209, 1)))</f>
        <v>0</v>
      </c>
      <c r="BB1209" s="45">
        <f t="shared" si="28537"/>
        <v>0</v>
      </c>
      <c r="BC1209" s="36"/>
      <c r="BD1209" s="37"/>
      <c r="BE1209" s="44">
        <f>parseTime(BC1209)-(BD1213=INT(RIGHT($F1209, 1)))</f>
        <v>0</v>
      </c>
      <c r="BF1209" s="45">
        <f t="shared" si="28538"/>
        <v>0</v>
      </c>
      <c r="BG1209" s="36"/>
      <c r="BH1209" s="37"/>
      <c r="BI1209" s="44">
        <f>parseTime(BG1209)-(BH1213=INT(RIGHT($F1209, 1)))</f>
        <v>0</v>
      </c>
      <c r="BJ1209" s="45">
        <f t="shared" si="28539"/>
        <v>0</v>
      </c>
      <c r="BK1209" s="36"/>
      <c r="BL1209" s="37"/>
      <c r="BM1209" s="44">
        <f>parseTime(BK1209)-(BL1213=INT(RIGHT($F1209, 1)))</f>
        <v>0</v>
      </c>
      <c r="BN1209" s="45">
        <f t="shared" si="28540"/>
        <v>0</v>
      </c>
      <c r="BO1209" s="36"/>
      <c r="BP1209" s="37"/>
      <c r="BQ1209" s="44">
        <f t="shared" ref="BQ1209" si="28560">parseTime(BO1209)-(BP1213=INT(RIGHT($F1209, 1)))</f>
        <v>0</v>
      </c>
      <c r="BR1209" s="45">
        <f t="shared" si="28542"/>
        <v>0</v>
      </c>
      <c r="BS1209" s="36"/>
      <c r="BT1209" s="37"/>
      <c r="BU1209" s="44">
        <f t="shared" ref="BU1209" si="28561">parseTime(BS1209)-(BT1213=INT(RIGHT($F1209, 1)))</f>
        <v>0</v>
      </c>
      <c r="BV1209" s="45">
        <f t="shared" si="28544"/>
        <v>0</v>
      </c>
      <c r="BW1209" s="36"/>
      <c r="BX1209" s="37"/>
      <c r="BY1209" s="44">
        <f t="shared" ref="BY1209" si="28562">parseTime(BW1209)-(BX1213=INT(RIGHT($F1209, 1)))</f>
        <v>0</v>
      </c>
      <c r="BZ1209" s="45">
        <f t="shared" si="28546"/>
        <v>0</v>
      </c>
      <c r="CA1209" s="36"/>
      <c r="CB1209" s="37"/>
      <c r="CC1209" s="44">
        <f t="shared" ref="CC1209" si="28563">parseTime(CA1209)-(CB1213=INT(RIGHT($F1209, 1)))</f>
        <v>0</v>
      </c>
      <c r="CD1209" s="45">
        <f t="shared" si="28548"/>
        <v>0</v>
      </c>
      <c r="CE1209" s="36"/>
      <c r="CF1209" s="37"/>
      <c r="CG1209" s="44">
        <f t="shared" ref="CG1209" si="28564">parseTime(CE1209)-(CF1213=INT(RIGHT($F1209, 1)))</f>
        <v>0</v>
      </c>
      <c r="CH1209" s="45">
        <f t="shared" si="28550"/>
        <v>0</v>
      </c>
    </row>
    <row r="1210" spans="1:86" x14ac:dyDescent="0.25">
      <c r="A1210" s="56" t="s">
        <v>117</v>
      </c>
      <c r="B1210" s="57">
        <f t="shared" ref="B1210" ca="1" si="28565">roleHours(G1208:CH1214, "MFD")</f>
        <v>48</v>
      </c>
      <c r="C1210" s="14">
        <f t="shared" ref="C1210:C1213" ca="1" si="28566">B1210/8</f>
        <v>6</v>
      </c>
      <c r="D1210" s="14">
        <f t="shared" ref="D1210" ca="1" si="28567">B1209-D1209</f>
        <v>2.2999999999999972</v>
      </c>
      <c r="E1210" s="20" t="s">
        <v>127</v>
      </c>
      <c r="F1210" s="51" t="s">
        <v>130</v>
      </c>
      <c r="G1210" s="36"/>
      <c r="H1210" s="37"/>
      <c r="I1210" s="44">
        <f t="shared" ref="I1210" si="28568">parseTime(G1210)-(H1213=INT(RIGHT($F1210, 1)))</f>
        <v>0</v>
      </c>
      <c r="J1210" s="45">
        <f t="shared" si="28518"/>
        <v>0</v>
      </c>
      <c r="K1210" s="36"/>
      <c r="L1210" s="37"/>
      <c r="M1210" s="44">
        <f t="shared" ref="M1210" si="28569">parseTime(K1210)-(L1213=INT(RIGHT($F1210, 1)))</f>
        <v>0</v>
      </c>
      <c r="N1210" s="45">
        <f t="shared" si="28520"/>
        <v>0</v>
      </c>
      <c r="O1210" s="36"/>
      <c r="P1210" s="37"/>
      <c r="Q1210" s="44">
        <f t="shared" ref="Q1210" si="28570">parseTime(O1210)-(P1213=INT(RIGHT($F1210, 1)))</f>
        <v>0</v>
      </c>
      <c r="R1210" s="45">
        <f t="shared" si="28522"/>
        <v>0</v>
      </c>
      <c r="S1210" s="36"/>
      <c r="T1210" s="37"/>
      <c r="U1210" s="44">
        <f t="shared" ref="U1210" si="28571">parseTime(S1210)-(T1213=INT(RIGHT($F1210, 1)))</f>
        <v>0</v>
      </c>
      <c r="V1210" s="45">
        <f t="shared" si="28524"/>
        <v>0</v>
      </c>
      <c r="W1210" s="36"/>
      <c r="X1210" s="37"/>
      <c r="Y1210" s="44">
        <f t="shared" ref="Y1210" si="28572">parseTime(W1210)-(X1213=INT(RIGHT($F1210, 1)))</f>
        <v>0</v>
      </c>
      <c r="Z1210" s="45">
        <f t="shared" si="28526"/>
        <v>0</v>
      </c>
      <c r="AA1210" s="36"/>
      <c r="AB1210" s="37"/>
      <c r="AC1210" s="44">
        <f t="shared" ref="AC1210" si="28573">parseTime(AA1210)-(AB1213=INT(RIGHT($F1210, 1)))</f>
        <v>0</v>
      </c>
      <c r="AD1210" s="45">
        <f t="shared" si="28528"/>
        <v>0</v>
      </c>
      <c r="AE1210" s="36"/>
      <c r="AF1210" s="37"/>
      <c r="AG1210" s="44">
        <f t="shared" ref="AG1210" si="28574">parseTime(AE1210)-(AF1213=INT(RIGHT($F1210, 1)))</f>
        <v>0</v>
      </c>
      <c r="AH1210" s="45">
        <f t="shared" si="28530"/>
        <v>0</v>
      </c>
      <c r="AI1210" s="36"/>
      <c r="AJ1210" s="37"/>
      <c r="AK1210" s="44">
        <f>parseTime(AI1210)-(AJ1213=INT(RIGHT($F1210, 1)))</f>
        <v>0</v>
      </c>
      <c r="AL1210" s="45">
        <f t="shared" si="28531"/>
        <v>0</v>
      </c>
      <c r="AM1210" s="36"/>
      <c r="AN1210" s="37"/>
      <c r="AO1210" s="44">
        <f t="shared" ref="AO1210" si="28575">parseTime(AM1210)-(AN1213=INT(RIGHT($F1210, 1)))</f>
        <v>0</v>
      </c>
      <c r="AP1210" s="45">
        <f t="shared" si="28533"/>
        <v>0</v>
      </c>
      <c r="AQ1210" s="36"/>
      <c r="AR1210" s="37"/>
      <c r="AS1210" s="44">
        <f t="shared" ref="AS1210" si="28576">parseTime(AQ1210)-(AR1213=INT(RIGHT($F1210, 1)))</f>
        <v>0</v>
      </c>
      <c r="AT1210" s="45">
        <f t="shared" si="28535"/>
        <v>0</v>
      </c>
      <c r="AU1210" s="36"/>
      <c r="AV1210" s="37"/>
      <c r="AW1210" s="44">
        <f>parseTime(AU1210)-(AV1213=INT(RIGHT($F1210, 1)))</f>
        <v>0</v>
      </c>
      <c r="AX1210" s="45">
        <f t="shared" si="28536"/>
        <v>0</v>
      </c>
      <c r="AY1210" s="36"/>
      <c r="AZ1210" s="37"/>
      <c r="BA1210" s="44">
        <f>parseTime(AY1210)-(AZ1213=INT(RIGHT($F1210, 1)))</f>
        <v>0</v>
      </c>
      <c r="BB1210" s="45">
        <f t="shared" si="28537"/>
        <v>0</v>
      </c>
      <c r="BC1210" s="36"/>
      <c r="BD1210" s="37"/>
      <c r="BE1210" s="44">
        <f>parseTime(BC1210)-(BD1213=INT(RIGHT($F1210, 1)))</f>
        <v>0</v>
      </c>
      <c r="BF1210" s="45">
        <f t="shared" si="28538"/>
        <v>0</v>
      </c>
      <c r="BG1210" s="36"/>
      <c r="BH1210" s="37"/>
      <c r="BI1210" s="44">
        <f>parseTime(BG1210)-(BH1213=INT(RIGHT($F1210, 1)))</f>
        <v>0</v>
      </c>
      <c r="BJ1210" s="45">
        <f t="shared" si="28539"/>
        <v>0</v>
      </c>
      <c r="BK1210" s="36"/>
      <c r="BL1210" s="37"/>
      <c r="BM1210" s="44">
        <f>parseTime(BK1210)-(BL1213=INT(RIGHT($F1210, 1)))</f>
        <v>0</v>
      </c>
      <c r="BN1210" s="45">
        <f t="shared" si="28540"/>
        <v>0</v>
      </c>
      <c r="BO1210" s="36"/>
      <c r="BP1210" s="37"/>
      <c r="BQ1210" s="44">
        <f t="shared" ref="BQ1210" si="28577">parseTime(BO1210)-(BP1213=INT(RIGHT($F1210, 1)))</f>
        <v>0</v>
      </c>
      <c r="BR1210" s="45">
        <f t="shared" si="28542"/>
        <v>0</v>
      </c>
      <c r="BS1210" s="36"/>
      <c r="BT1210" s="37"/>
      <c r="BU1210" s="44">
        <f t="shared" ref="BU1210" si="28578">parseTime(BS1210)-(BT1213=INT(RIGHT($F1210, 1)))</f>
        <v>0</v>
      </c>
      <c r="BV1210" s="45">
        <f t="shared" si="28544"/>
        <v>0</v>
      </c>
      <c r="BW1210" s="36"/>
      <c r="BX1210" s="37"/>
      <c r="BY1210" s="44">
        <f t="shared" ref="BY1210" si="28579">parseTime(BW1210)-(BX1213=INT(RIGHT($F1210, 1)))</f>
        <v>0</v>
      </c>
      <c r="BZ1210" s="45">
        <f t="shared" si="28546"/>
        <v>0</v>
      </c>
      <c r="CA1210" s="36"/>
      <c r="CB1210" s="37"/>
      <c r="CC1210" s="44">
        <f t="shared" ref="CC1210" si="28580">parseTime(CA1210)-(CB1213=INT(RIGHT($F1210, 1)))</f>
        <v>0</v>
      </c>
      <c r="CD1210" s="45">
        <f t="shared" si="28548"/>
        <v>0</v>
      </c>
      <c r="CE1210" s="36"/>
      <c r="CF1210" s="37"/>
      <c r="CG1210" s="44">
        <f t="shared" ref="CG1210" si="28581">parseTime(CE1210)-(CF1213=INT(RIGHT($F1210, 1)))</f>
        <v>0</v>
      </c>
      <c r="CH1210" s="45">
        <f t="shared" si="28550"/>
        <v>0</v>
      </c>
    </row>
    <row r="1211" spans="1:86" x14ac:dyDescent="0.25">
      <c r="A1211" s="56"/>
      <c r="B1211" s="57"/>
      <c r="C1211" s="14">
        <f t="shared" si="28566"/>
        <v>0</v>
      </c>
      <c r="D1211" s="14" t="s">
        <v>259</v>
      </c>
      <c r="E1211" s="20">
        <v>4.25</v>
      </c>
      <c r="F1211" s="51" t="s">
        <v>131</v>
      </c>
      <c r="G1211" s="36"/>
      <c r="H1211" s="37"/>
      <c r="I1211" s="44">
        <f t="shared" ref="I1211" si="28582">parseTime(G1211)-(H1213=INT(RIGHT($F1211, 1)))</f>
        <v>0</v>
      </c>
      <c r="J1211" s="45">
        <f t="shared" si="28518"/>
        <v>0</v>
      </c>
      <c r="K1211" s="36"/>
      <c r="L1211" s="37"/>
      <c r="M1211" s="44">
        <f t="shared" ref="M1211" si="28583">parseTime(K1211)-(L1213=INT(RIGHT($F1211, 1)))</f>
        <v>0</v>
      </c>
      <c r="N1211" s="45">
        <f t="shared" si="28520"/>
        <v>0</v>
      </c>
      <c r="O1211" s="36"/>
      <c r="P1211" s="37"/>
      <c r="Q1211" s="44">
        <f t="shared" ref="Q1211" si="28584">parseTime(O1211)-(P1213=INT(RIGHT($F1211, 1)))</f>
        <v>0</v>
      </c>
      <c r="R1211" s="45">
        <f t="shared" si="28522"/>
        <v>0</v>
      </c>
      <c r="S1211" s="36"/>
      <c r="T1211" s="37"/>
      <c r="U1211" s="44">
        <f t="shared" ref="U1211" si="28585">parseTime(S1211)-(T1213=INT(RIGHT($F1211, 1)))</f>
        <v>0</v>
      </c>
      <c r="V1211" s="45">
        <f t="shared" si="28524"/>
        <v>0</v>
      </c>
      <c r="W1211" s="36"/>
      <c r="X1211" s="37"/>
      <c r="Y1211" s="44">
        <f t="shared" ref="Y1211" si="28586">parseTime(W1211)-(X1213=INT(RIGHT($F1211, 1)))</f>
        <v>0</v>
      </c>
      <c r="Z1211" s="45">
        <f t="shared" si="28526"/>
        <v>0</v>
      </c>
      <c r="AA1211" s="36"/>
      <c r="AB1211" s="37"/>
      <c r="AC1211" s="44">
        <f t="shared" ref="AC1211" si="28587">parseTime(AA1211)-(AB1213=INT(RIGHT($F1211, 1)))</f>
        <v>0</v>
      </c>
      <c r="AD1211" s="45">
        <f t="shared" si="28528"/>
        <v>0</v>
      </c>
      <c r="AE1211" s="36"/>
      <c r="AF1211" s="37"/>
      <c r="AG1211" s="44">
        <f t="shared" ref="AG1211" si="28588">parseTime(AE1211)-(AF1213=INT(RIGHT($F1211, 1)))</f>
        <v>0</v>
      </c>
      <c r="AH1211" s="45">
        <f t="shared" si="28530"/>
        <v>0</v>
      </c>
      <c r="AI1211" s="36"/>
      <c r="AJ1211" s="37"/>
      <c r="AK1211" s="44">
        <f>parseTime(AI1211)-(AJ1213=INT(RIGHT($F1211, 1)))</f>
        <v>0</v>
      </c>
      <c r="AL1211" s="45">
        <f t="shared" si="28531"/>
        <v>0</v>
      </c>
      <c r="AM1211" s="36"/>
      <c r="AN1211" s="37"/>
      <c r="AO1211" s="44">
        <f t="shared" ref="AO1211" si="28589">parseTime(AM1211)-(AN1213=INT(RIGHT($F1211, 1)))</f>
        <v>0</v>
      </c>
      <c r="AP1211" s="45">
        <f t="shared" si="28533"/>
        <v>0</v>
      </c>
      <c r="AQ1211" s="36"/>
      <c r="AR1211" s="37"/>
      <c r="AS1211" s="44">
        <f t="shared" ref="AS1211" si="28590">parseTime(AQ1211)-(AR1213=INT(RIGHT($F1211, 1)))</f>
        <v>0</v>
      </c>
      <c r="AT1211" s="45">
        <f t="shared" si="28535"/>
        <v>0</v>
      </c>
      <c r="AU1211" s="36"/>
      <c r="AV1211" s="37"/>
      <c r="AW1211" s="44">
        <f>parseTime(AU1211)-(AV1213=INT(RIGHT($F1211, 1)))</f>
        <v>0</v>
      </c>
      <c r="AX1211" s="45">
        <f t="shared" si="28536"/>
        <v>0</v>
      </c>
      <c r="AY1211" s="36"/>
      <c r="AZ1211" s="37"/>
      <c r="BA1211" s="44">
        <f>parseTime(AY1211)-(AZ1213=INT(RIGHT($F1211, 1)))</f>
        <v>0</v>
      </c>
      <c r="BB1211" s="45">
        <f t="shared" si="28537"/>
        <v>0</v>
      </c>
      <c r="BC1211" s="36"/>
      <c r="BD1211" s="37"/>
      <c r="BE1211" s="44">
        <f>parseTime(BC1211)-(BD1213=INT(RIGHT($F1211, 1)))</f>
        <v>0</v>
      </c>
      <c r="BF1211" s="45">
        <f t="shared" si="28538"/>
        <v>0</v>
      </c>
      <c r="BG1211" s="36"/>
      <c r="BH1211" s="37"/>
      <c r="BI1211" s="44">
        <f>parseTime(BG1211)-(BH1213=INT(RIGHT($F1211, 1)))</f>
        <v>0</v>
      </c>
      <c r="BJ1211" s="45">
        <f t="shared" si="28539"/>
        <v>0</v>
      </c>
      <c r="BK1211" s="36"/>
      <c r="BL1211" s="37"/>
      <c r="BM1211" s="44">
        <f>parseTime(BK1211)-(BL1213=INT(RIGHT($F1211, 1)))</f>
        <v>0</v>
      </c>
      <c r="BN1211" s="45">
        <f t="shared" si="28540"/>
        <v>0</v>
      </c>
      <c r="BO1211" s="36"/>
      <c r="BP1211" s="37"/>
      <c r="BQ1211" s="44">
        <f t="shared" ref="BQ1211" si="28591">parseTime(BO1211)-(BP1213=INT(RIGHT($F1211, 1)))</f>
        <v>0</v>
      </c>
      <c r="BR1211" s="45">
        <f t="shared" si="28542"/>
        <v>0</v>
      </c>
      <c r="BS1211" s="36"/>
      <c r="BT1211" s="37"/>
      <c r="BU1211" s="44">
        <f t="shared" ref="BU1211" si="28592">parseTime(BS1211)-(BT1213=INT(RIGHT($F1211, 1)))</f>
        <v>0</v>
      </c>
      <c r="BV1211" s="45">
        <f t="shared" si="28544"/>
        <v>0</v>
      </c>
      <c r="BW1211" s="36"/>
      <c r="BX1211" s="37"/>
      <c r="BY1211" s="44">
        <f t="shared" ref="BY1211" si="28593">parseTime(BW1211)-(BX1213=INT(RIGHT($F1211, 1)))</f>
        <v>0</v>
      </c>
      <c r="BZ1211" s="45">
        <f t="shared" si="28546"/>
        <v>0</v>
      </c>
      <c r="CA1211" s="36"/>
      <c r="CB1211" s="37"/>
      <c r="CC1211" s="44">
        <f t="shared" ref="CC1211" si="28594">parseTime(CA1211)-(CB1213=INT(RIGHT($F1211, 1)))</f>
        <v>0</v>
      </c>
      <c r="CD1211" s="45">
        <f t="shared" si="28548"/>
        <v>0</v>
      </c>
      <c r="CE1211" s="36"/>
      <c r="CF1211" s="37"/>
      <c r="CG1211" s="44">
        <f t="shared" ref="CG1211" si="28595">parseTime(CE1211)-(CF1213=INT(RIGHT($F1211, 1)))</f>
        <v>0</v>
      </c>
      <c r="CH1211" s="45">
        <f t="shared" si="28550"/>
        <v>0</v>
      </c>
    </row>
    <row r="1212" spans="1:86" x14ac:dyDescent="0.25">
      <c r="A1212" s="56" t="s">
        <v>119</v>
      </c>
      <c r="B1212" s="57">
        <f t="shared" ref="B1212" ca="1" si="28596">roleHours(G1208:CH1214, "MCC")</f>
        <v>8</v>
      </c>
      <c r="C1212" s="14">
        <f t="shared" ca="1" si="28566"/>
        <v>1</v>
      </c>
      <c r="D1212" s="14" t="s">
        <v>260</v>
      </c>
      <c r="E1212" s="20">
        <v>4.6500000000000004</v>
      </c>
      <c r="F1212" s="51" t="s">
        <v>132</v>
      </c>
      <c r="G1212" s="36"/>
      <c r="H1212" s="37"/>
      <c r="I1212" s="44">
        <f t="shared" ref="I1212" si="28597">parseTime(G1212)-(H1213=INT(RIGHT($F1212, 1)))</f>
        <v>0</v>
      </c>
      <c r="J1212" s="45">
        <f t="shared" si="28518"/>
        <v>0</v>
      </c>
      <c r="K1212" s="36"/>
      <c r="L1212" s="37"/>
      <c r="M1212" s="44">
        <f t="shared" ref="M1212" si="28598">parseTime(K1212)-(L1213=INT(RIGHT($F1212, 1)))</f>
        <v>0</v>
      </c>
      <c r="N1212" s="45">
        <f t="shared" si="28520"/>
        <v>0</v>
      </c>
      <c r="O1212" s="36"/>
      <c r="P1212" s="37"/>
      <c r="Q1212" s="44">
        <f t="shared" ref="Q1212" si="28599">parseTime(O1212)-(P1213=INT(RIGHT($F1212, 1)))</f>
        <v>0</v>
      </c>
      <c r="R1212" s="45">
        <f t="shared" si="28522"/>
        <v>0</v>
      </c>
      <c r="S1212" s="36"/>
      <c r="T1212" s="37"/>
      <c r="U1212" s="44">
        <f t="shared" ref="U1212" si="28600">parseTime(S1212)-(T1213=INT(RIGHT($F1212, 1)))</f>
        <v>0</v>
      </c>
      <c r="V1212" s="45">
        <f t="shared" si="28524"/>
        <v>0</v>
      </c>
      <c r="W1212" s="36"/>
      <c r="X1212" s="37"/>
      <c r="Y1212" s="44">
        <f t="shared" ref="Y1212" si="28601">parseTime(W1212)-(X1213=INT(RIGHT($F1212, 1)))</f>
        <v>0</v>
      </c>
      <c r="Z1212" s="45">
        <f t="shared" si="28526"/>
        <v>0</v>
      </c>
      <c r="AA1212" s="36"/>
      <c r="AB1212" s="37"/>
      <c r="AC1212" s="44">
        <f t="shared" ref="AC1212" si="28602">parseTime(AA1212)-(AB1213=INT(RIGHT($F1212, 1)))</f>
        <v>0</v>
      </c>
      <c r="AD1212" s="45">
        <f t="shared" si="28528"/>
        <v>0</v>
      </c>
      <c r="AE1212" s="36"/>
      <c r="AF1212" s="37"/>
      <c r="AG1212" s="44">
        <f t="shared" ref="AG1212" si="28603">parseTime(AE1212)-(AF1213=INT(RIGHT($F1212, 1)))</f>
        <v>0</v>
      </c>
      <c r="AH1212" s="45">
        <f t="shared" si="28530"/>
        <v>0</v>
      </c>
      <c r="AI1212" s="36"/>
      <c r="AJ1212" s="37"/>
      <c r="AK1212" s="44">
        <f>parseTime(AI1212)-(AJ1213=INT(RIGHT($F1212, 1)))</f>
        <v>0</v>
      </c>
      <c r="AL1212" s="45">
        <f t="shared" si="28531"/>
        <v>0</v>
      </c>
      <c r="AM1212" s="36"/>
      <c r="AN1212" s="37"/>
      <c r="AO1212" s="44">
        <f t="shared" ref="AO1212" si="28604">parseTime(AM1212)-(AN1213=INT(RIGHT($F1212, 1)))</f>
        <v>0</v>
      </c>
      <c r="AP1212" s="45">
        <f t="shared" si="28533"/>
        <v>0</v>
      </c>
      <c r="AQ1212" s="36"/>
      <c r="AR1212" s="37"/>
      <c r="AS1212" s="44">
        <f t="shared" ref="AS1212" si="28605">parseTime(AQ1212)-(AR1213=INT(RIGHT($F1212, 1)))</f>
        <v>0</v>
      </c>
      <c r="AT1212" s="45">
        <f t="shared" si="28535"/>
        <v>0</v>
      </c>
      <c r="AU1212" s="36"/>
      <c r="AV1212" s="37"/>
      <c r="AW1212" s="44">
        <f>parseTime(AU1212)-(AV1213=INT(RIGHT($F1212, 1)))</f>
        <v>0</v>
      </c>
      <c r="AX1212" s="45">
        <f t="shared" si="28536"/>
        <v>0</v>
      </c>
      <c r="AY1212" s="36"/>
      <c r="AZ1212" s="37"/>
      <c r="BA1212" s="44">
        <f>parseTime(AY1212)-(AZ1213=INT(RIGHT($F1212, 1)))</f>
        <v>0</v>
      </c>
      <c r="BB1212" s="45">
        <f t="shared" si="28537"/>
        <v>0</v>
      </c>
      <c r="BC1212" s="36"/>
      <c r="BD1212" s="37"/>
      <c r="BE1212" s="44">
        <f>parseTime(BC1212)-(BD1213=INT(RIGHT($F1212, 1)))</f>
        <v>0</v>
      </c>
      <c r="BF1212" s="45">
        <f t="shared" si="28538"/>
        <v>0</v>
      </c>
      <c r="BG1212" s="36"/>
      <c r="BH1212" s="37"/>
      <c r="BI1212" s="44">
        <f>parseTime(BG1212)-(BH1213=INT(RIGHT($F1212, 1)))</f>
        <v>0</v>
      </c>
      <c r="BJ1212" s="45">
        <f t="shared" si="28539"/>
        <v>0</v>
      </c>
      <c r="BK1212" s="36"/>
      <c r="BL1212" s="37"/>
      <c r="BM1212" s="44">
        <f>parseTime(BK1212)-(BL1213=INT(RIGHT($F1212, 1)))</f>
        <v>0</v>
      </c>
      <c r="BN1212" s="45">
        <f t="shared" si="28540"/>
        <v>0</v>
      </c>
      <c r="BO1212" s="36"/>
      <c r="BP1212" s="37"/>
      <c r="BQ1212" s="44">
        <f t="shared" ref="BQ1212" si="28606">parseTime(BO1212)-(BP1213=INT(RIGHT($F1212, 1)))</f>
        <v>0</v>
      </c>
      <c r="BR1212" s="45">
        <f t="shared" si="28542"/>
        <v>0</v>
      </c>
      <c r="BS1212" s="36"/>
      <c r="BT1212" s="37"/>
      <c r="BU1212" s="44">
        <f t="shared" ref="BU1212" si="28607">parseTime(BS1212)-(BT1213=INT(RIGHT($F1212, 1)))</f>
        <v>0</v>
      </c>
      <c r="BV1212" s="45">
        <f t="shared" si="28544"/>
        <v>0</v>
      </c>
      <c r="BW1212" s="36"/>
      <c r="BX1212" s="37"/>
      <c r="BY1212" s="44">
        <f t="shared" ref="BY1212" si="28608">parseTime(BW1212)-(BX1213=INT(RIGHT($F1212, 1)))</f>
        <v>0</v>
      </c>
      <c r="BZ1212" s="45">
        <f t="shared" si="28546"/>
        <v>0</v>
      </c>
      <c r="CA1212" s="36"/>
      <c r="CB1212" s="37"/>
      <c r="CC1212" s="44">
        <f t="shared" ref="CC1212" si="28609">parseTime(CA1212)-(CB1213=INT(RIGHT($F1212, 1)))</f>
        <v>0</v>
      </c>
      <c r="CD1212" s="45">
        <f t="shared" si="28548"/>
        <v>0</v>
      </c>
      <c r="CE1212" s="36"/>
      <c r="CF1212" s="37"/>
      <c r="CG1212" s="44">
        <f t="shared" ref="CG1212" si="28610">parseTime(CE1212)-(CF1213=INT(RIGHT($F1212, 1)))</f>
        <v>0</v>
      </c>
      <c r="CH1212" s="45">
        <f t="shared" si="28550"/>
        <v>0</v>
      </c>
    </row>
    <row r="1213" spans="1:86" x14ac:dyDescent="0.25">
      <c r="A1213" s="56"/>
      <c r="B1213" s="57"/>
      <c r="C1213" s="14">
        <f t="shared" si="28566"/>
        <v>0</v>
      </c>
      <c r="D1213" s="14"/>
      <c r="E1213" s="20">
        <f t="shared" ref="E1213" si="28611">((7.5/2)-0.5+E1212)*8</f>
        <v>63.2</v>
      </c>
      <c r="F1213" s="51"/>
      <c r="G1213" s="46" t="s">
        <v>134</v>
      </c>
      <c r="H1213" s="38">
        <f t="shared" ref="H1213" si="28612">lunchAdjust(G1208:H1212)</f>
        <v>1</v>
      </c>
      <c r="I1213" s="48" t="s">
        <v>0</v>
      </c>
      <c r="J1213" s="39">
        <f t="shared" ref="J1213" si="28613">SUMPRODUCT(I1208:I1212*J1208:J1212)</f>
        <v>8</v>
      </c>
      <c r="K1213" s="46" t="s">
        <v>134</v>
      </c>
      <c r="L1213" s="38">
        <f t="shared" ref="L1213" si="28614">lunchAdjust(K1208:L1212)</f>
        <v>0</v>
      </c>
      <c r="M1213" s="48" t="s">
        <v>0</v>
      </c>
      <c r="N1213" s="39">
        <f t="shared" ref="N1213" si="28615">SUMPRODUCT(M1208:M1212*N1208:N1212)</f>
        <v>0</v>
      </c>
      <c r="O1213" s="46" t="s">
        <v>134</v>
      </c>
      <c r="P1213" s="38">
        <f t="shared" ref="P1213" si="28616">lunchAdjust(O1208:P1212)</f>
        <v>1</v>
      </c>
      <c r="Q1213" s="48" t="s">
        <v>0</v>
      </c>
      <c r="R1213" s="39">
        <f t="shared" ref="R1213" si="28617">SUMPRODUCT(Q1208:Q1212*R1208:R1212)</f>
        <v>8</v>
      </c>
      <c r="S1213" s="46" t="s">
        <v>134</v>
      </c>
      <c r="T1213" s="38">
        <f t="shared" ref="T1213" si="28618">lunchAdjust(S1208:T1212)</f>
        <v>1</v>
      </c>
      <c r="U1213" s="48" t="s">
        <v>0</v>
      </c>
      <c r="V1213" s="39">
        <f t="shared" ref="V1213" si="28619">SUMPRODUCT(U1208:U1212*V1208:V1212)</f>
        <v>8</v>
      </c>
      <c r="W1213" s="46" t="s">
        <v>134</v>
      </c>
      <c r="X1213" s="38">
        <f t="shared" ref="X1213" si="28620">lunchAdjust(W1208:X1212)</f>
        <v>1</v>
      </c>
      <c r="Y1213" s="48" t="s">
        <v>0</v>
      </c>
      <c r="Z1213" s="39">
        <f t="shared" ref="Z1213" si="28621">SUMPRODUCT(Y1208:Y1212*Z1208:Z1212)</f>
        <v>8</v>
      </c>
      <c r="AA1213" s="46" t="s">
        <v>134</v>
      </c>
      <c r="AB1213" s="38">
        <f t="shared" ref="AB1213" si="28622">lunchAdjust(AA1208:AB1212)</f>
        <v>1</v>
      </c>
      <c r="AC1213" s="48" t="s">
        <v>0</v>
      </c>
      <c r="AD1213" s="39">
        <f t="shared" ref="AD1213" si="28623">SUMPRODUCT(AC1208:AC1212*AD1208:AD1212)</f>
        <v>8</v>
      </c>
      <c r="AE1213" s="46" t="s">
        <v>134</v>
      </c>
      <c r="AF1213" s="38">
        <f t="shared" ref="AF1213" si="28624">lunchAdjust(AE1208:AF1212)</f>
        <v>1</v>
      </c>
      <c r="AG1213" s="48" t="s">
        <v>0</v>
      </c>
      <c r="AH1213" s="39">
        <f t="shared" ref="AH1213" si="28625">SUMPRODUCT(AG1208:AG1212*AH1208:AH1212)</f>
        <v>8</v>
      </c>
      <c r="AI1213" s="46" t="s">
        <v>134</v>
      </c>
      <c r="AJ1213" s="38">
        <f t="shared" ref="AJ1213" si="28626">lunchAdjust(AI1208:AJ1212)</f>
        <v>1</v>
      </c>
      <c r="AK1213" s="48" t="s">
        <v>0</v>
      </c>
      <c r="AL1213" s="39">
        <f t="shared" ref="AL1213" si="28627">SUMPRODUCT(AK1208:AK1212*AL1208:AL1212)</f>
        <v>8</v>
      </c>
      <c r="AM1213" s="46" t="s">
        <v>134</v>
      </c>
      <c r="AN1213" s="38">
        <f t="shared" ref="AN1213" si="28628">lunchAdjust(AM1208:AN1212)</f>
        <v>0</v>
      </c>
      <c r="AO1213" s="48" t="s">
        <v>0</v>
      </c>
      <c r="AP1213" s="39">
        <f t="shared" ref="AP1213" si="28629">SUMPRODUCT(AO1208:AO1212*AP1208:AP1212)</f>
        <v>0</v>
      </c>
      <c r="AQ1213" s="46" t="s">
        <v>134</v>
      </c>
      <c r="AR1213" s="38">
        <f t="shared" ref="AR1213" si="28630">lunchAdjust(AQ1208:AR1212)</f>
        <v>0</v>
      </c>
      <c r="AS1213" s="48" t="s">
        <v>0</v>
      </c>
      <c r="AT1213" s="39">
        <f t="shared" ref="AT1213" si="28631">SUMPRODUCT(AS1208:AS1212*AT1208:AT1212)</f>
        <v>0</v>
      </c>
      <c r="AU1213" s="46" t="s">
        <v>134</v>
      </c>
      <c r="AV1213" s="38">
        <f t="shared" ref="AV1213" si="28632">lunchAdjust(AU1208:AV1212)</f>
        <v>0</v>
      </c>
      <c r="AW1213" s="48" t="s">
        <v>0</v>
      </c>
      <c r="AX1213" s="39">
        <f t="shared" ref="AX1213" si="28633">SUMPRODUCT(AW1208:AW1212*AX1208:AX1212)</f>
        <v>0</v>
      </c>
      <c r="AY1213" s="46" t="s">
        <v>134</v>
      </c>
      <c r="AZ1213" s="38">
        <f t="shared" ref="AZ1213" si="28634">lunchAdjust(AY1208:AZ1212)</f>
        <v>0</v>
      </c>
      <c r="BA1213" s="48" t="s">
        <v>0</v>
      </c>
      <c r="BB1213" s="39">
        <f t="shared" ref="BB1213" si="28635">SUMPRODUCT(BA1208:BA1212*BB1208:BB1212)</f>
        <v>0</v>
      </c>
      <c r="BC1213" s="46" t="s">
        <v>134</v>
      </c>
      <c r="BD1213" s="38">
        <f t="shared" ref="BD1213" si="28636">lunchAdjust(BC1208:BD1212)</f>
        <v>0</v>
      </c>
      <c r="BE1213" s="48" t="s">
        <v>0</v>
      </c>
      <c r="BF1213" s="39">
        <f t="shared" ref="BF1213" si="28637">SUMPRODUCT(BE1208:BE1212*BF1208:BF1212)</f>
        <v>0</v>
      </c>
      <c r="BG1213" s="46" t="s">
        <v>134</v>
      </c>
      <c r="BH1213" s="38">
        <f t="shared" ref="BH1213" si="28638">lunchAdjust(BG1208:BH1212)</f>
        <v>0</v>
      </c>
      <c r="BI1213" s="48" t="s">
        <v>0</v>
      </c>
      <c r="BJ1213" s="39">
        <f t="shared" ref="BJ1213" si="28639">SUMPRODUCT(BI1208:BI1212*BJ1208:BJ1212)</f>
        <v>0</v>
      </c>
      <c r="BK1213" s="46" t="s">
        <v>134</v>
      </c>
      <c r="BL1213" s="38">
        <f t="shared" ref="BL1213" si="28640">lunchAdjust(BK1208:BL1212)</f>
        <v>0</v>
      </c>
      <c r="BM1213" s="48" t="s">
        <v>0</v>
      </c>
      <c r="BN1213" s="39">
        <f t="shared" ref="BN1213" si="28641">SUMPRODUCT(BM1208:BM1212*BN1208:BN1212)</f>
        <v>0</v>
      </c>
      <c r="BO1213" s="46" t="s">
        <v>134</v>
      </c>
      <c r="BP1213" s="38">
        <f t="shared" ref="BP1213" si="28642">lunchAdjust(BO1208:BP1212)</f>
        <v>0</v>
      </c>
      <c r="BQ1213" s="48" t="s">
        <v>0</v>
      </c>
      <c r="BR1213" s="39">
        <f t="shared" ref="BR1213" si="28643">SUMPRODUCT(BQ1208:BQ1212*BR1208:BR1212)</f>
        <v>0</v>
      </c>
      <c r="BS1213" s="46" t="s">
        <v>134</v>
      </c>
      <c r="BT1213" s="38">
        <f t="shared" ref="BT1213" si="28644">lunchAdjust(BS1208:BT1212)</f>
        <v>0</v>
      </c>
      <c r="BU1213" s="48" t="s">
        <v>0</v>
      </c>
      <c r="BV1213" s="39">
        <f t="shared" ref="BV1213" si="28645">SUMPRODUCT(BU1208:BU1212*BV1208:BV1212)</f>
        <v>0</v>
      </c>
      <c r="BW1213" s="46" t="s">
        <v>134</v>
      </c>
      <c r="BX1213" s="38">
        <f t="shared" ref="BX1213" si="28646">lunchAdjust(BW1208:BX1212)</f>
        <v>0</v>
      </c>
      <c r="BY1213" s="48" t="s">
        <v>0</v>
      </c>
      <c r="BZ1213" s="39">
        <f t="shared" ref="BZ1213" si="28647">SUMPRODUCT(BY1208:BY1212*BZ1208:BZ1212)</f>
        <v>0</v>
      </c>
      <c r="CA1213" s="46" t="s">
        <v>134</v>
      </c>
      <c r="CB1213" s="38">
        <f t="shared" ref="CB1213" si="28648">lunchAdjust(CA1208:CB1212)</f>
        <v>0</v>
      </c>
      <c r="CC1213" s="48" t="s">
        <v>0</v>
      </c>
      <c r="CD1213" s="39">
        <f t="shared" ref="CD1213" si="28649">SUMPRODUCT(CC1208:CC1212*CD1208:CD1212)</f>
        <v>0</v>
      </c>
      <c r="CE1213" s="46" t="s">
        <v>134</v>
      </c>
      <c r="CF1213" s="38">
        <f t="shared" ref="CF1213" si="28650">lunchAdjust(CE1208:CF1212)</f>
        <v>0</v>
      </c>
      <c r="CG1213" s="48" t="s">
        <v>0</v>
      </c>
      <c r="CH1213" s="39">
        <f t="shared" ref="CH1213" si="28651">SUMPRODUCT(CG1208:CG1212*CH1208:CH1212)</f>
        <v>0</v>
      </c>
    </row>
    <row r="1214" spans="1:86" ht="15.75" thickBot="1" x14ac:dyDescent="0.3">
      <c r="A1214" s="58" t="s">
        <v>121</v>
      </c>
      <c r="B1214" s="59">
        <f t="shared" ref="B1214" ca="1" si="28652">roleHours(G1208:CH1214, "OUT")</f>
        <v>0</v>
      </c>
      <c r="C1214" s="54" t="s">
        <v>137</v>
      </c>
      <c r="D1214" s="22">
        <f t="shared" ref="D1214" ca="1" si="28653">roleHours(G1208:CH1214, "PTO")</f>
        <v>0</v>
      </c>
      <c r="E1214" s="23">
        <f t="shared" ref="E1214" ca="1" si="28654">E1213-B1209</f>
        <v>7.2000000000000028</v>
      </c>
      <c r="F1214" s="52"/>
      <c r="G1214" s="47" t="s">
        <v>39</v>
      </c>
      <c r="H1214" s="40">
        <f t="shared" si="27619"/>
        <v>0</v>
      </c>
      <c r="I1214" s="49" t="s">
        <v>135</v>
      </c>
      <c r="J1214" s="41">
        <f t="shared" ref="J1214" si="28655">J1213*G$4</f>
        <v>0</v>
      </c>
      <c r="K1214" s="47" t="s">
        <v>39</v>
      </c>
      <c r="L1214" s="40">
        <f t="shared" ref="L1214" si="28656">SUMPRODUCT(M1208:M1212*(L1208:L1212="PTO"))+SUMPRODUCT(M1208:M1212*(L1208:L1212="HOL"))</f>
        <v>0</v>
      </c>
      <c r="M1214" s="49" t="s">
        <v>135</v>
      </c>
      <c r="N1214" s="41">
        <f t="shared" ref="N1214" si="28657">N1213*K$4</f>
        <v>0</v>
      </c>
      <c r="O1214" s="47" t="s">
        <v>39</v>
      </c>
      <c r="P1214" s="40">
        <f t="shared" ref="P1214" si="28658">SUMPRODUCT(Q1208:Q1212*(P1208:P1212="PTO"))+SUMPRODUCT(Q1208:Q1212*(P1208:P1212="HOL"))</f>
        <v>0</v>
      </c>
      <c r="Q1214" s="49" t="s">
        <v>135</v>
      </c>
      <c r="R1214" s="41">
        <f t="shared" ref="R1214" si="28659">R1213*O$4</f>
        <v>8</v>
      </c>
      <c r="S1214" s="47" t="s">
        <v>39</v>
      </c>
      <c r="T1214" s="40">
        <f t="shared" ref="T1214" si="28660">SUMPRODUCT(U1208:U1212*(T1208:T1212="PTO"))+SUMPRODUCT(U1208:U1212*(T1208:T1212="HOL"))</f>
        <v>0</v>
      </c>
      <c r="U1214" s="49" t="s">
        <v>135</v>
      </c>
      <c r="V1214" s="41">
        <f t="shared" ref="V1214" si="28661">V1213*S$4</f>
        <v>0</v>
      </c>
      <c r="W1214" s="47" t="s">
        <v>39</v>
      </c>
      <c r="X1214" s="40">
        <f t="shared" ref="X1214" si="28662">SUMPRODUCT(Y1208:Y1212*(X1208:X1212="PTO"))+SUMPRODUCT(Y1208:Y1212*(X1208:X1212="HOL"))</f>
        <v>0</v>
      </c>
      <c r="Y1214" s="49" t="s">
        <v>135</v>
      </c>
      <c r="Z1214" s="41">
        <f t="shared" ref="Z1214" si="28663">Z1213*W$4</f>
        <v>8</v>
      </c>
      <c r="AA1214" s="47" t="s">
        <v>39</v>
      </c>
      <c r="AB1214" s="40">
        <f t="shared" ref="AB1214" si="28664">SUMPRODUCT(AC1208:AC1212*(AB1208:AB1212="PTO"))+SUMPRODUCT(AC1208:AC1212*(AB1208:AB1212="HOL"))</f>
        <v>0</v>
      </c>
      <c r="AC1214" s="49" t="s">
        <v>135</v>
      </c>
      <c r="AD1214" s="41">
        <f t="shared" ref="AD1214" si="28665">AD1213*AA$4</f>
        <v>8</v>
      </c>
      <c r="AE1214" s="47" t="s">
        <v>39</v>
      </c>
      <c r="AF1214" s="40">
        <f t="shared" ref="AF1214" si="28666">SUMPRODUCT(AG1208:AG1212*(AF1208:AF1212="PTO"))+SUMPRODUCT(AG1208:AG1212*(AF1208:AF1212="HOL"))</f>
        <v>0</v>
      </c>
      <c r="AG1214" s="49" t="s">
        <v>135</v>
      </c>
      <c r="AH1214" s="41">
        <f t="shared" ref="AH1214" si="28667">AH1213*AE$4</f>
        <v>8</v>
      </c>
      <c r="AI1214" s="47" t="s">
        <v>39</v>
      </c>
      <c r="AJ1214" s="40">
        <f t="shared" ref="AJ1214" si="28668">SUMPRODUCT(AK1208:AK1212*(AJ1208:AJ1212="PTO"))+SUMPRODUCT(AK1208:AK1212*(AJ1208:AJ1212="HOL"))</f>
        <v>0</v>
      </c>
      <c r="AK1214" s="49" t="s">
        <v>135</v>
      </c>
      <c r="AL1214" s="41">
        <f>AL1213*AI$4</f>
        <v>8</v>
      </c>
      <c r="AM1214" s="47" t="s">
        <v>39</v>
      </c>
      <c r="AN1214" s="40">
        <f t="shared" ref="AN1214" si="28669">SUMPRODUCT(AO1208:AO1212*(AN1208:AN1212="PTO"))+SUMPRODUCT(AO1208:AO1212*(AN1208:AN1212="HOL"))</f>
        <v>0</v>
      </c>
      <c r="AO1214" s="49" t="s">
        <v>135</v>
      </c>
      <c r="AP1214" s="41">
        <f t="shared" ref="AP1214" si="28670">AP1213*AM$4</f>
        <v>0</v>
      </c>
      <c r="AQ1214" s="47" t="s">
        <v>39</v>
      </c>
      <c r="AR1214" s="40">
        <f t="shared" ref="AR1214" si="28671">SUMPRODUCT(AS1208:AS1212*(AR1208:AR1212="PTO"))+SUMPRODUCT(AS1208:AS1212*(AR1208:AR1212="HOL"))</f>
        <v>0</v>
      </c>
      <c r="AS1214" s="49" t="s">
        <v>135</v>
      </c>
      <c r="AT1214" s="41">
        <f t="shared" ref="AT1214" si="28672">AT1213*AQ$4</f>
        <v>0</v>
      </c>
      <c r="AU1214" s="47" t="s">
        <v>39</v>
      </c>
      <c r="AV1214" s="40">
        <f t="shared" ref="AV1214" si="28673">SUMPRODUCT(AW1208:AW1212*(AV1208:AV1212="PTO"))+SUMPRODUCT(AW1208:AW1212*(AV1208:AV1212="HOL"))</f>
        <v>0</v>
      </c>
      <c r="AW1214" s="49" t="s">
        <v>135</v>
      </c>
      <c r="AX1214" s="41">
        <f>AX1213*AU$4</f>
        <v>0</v>
      </c>
      <c r="AY1214" s="47" t="s">
        <v>39</v>
      </c>
      <c r="AZ1214" s="40">
        <f t="shared" ref="AZ1214" si="28674">SUMPRODUCT(BA1208:BA1212*(AZ1208:AZ1212="PTO"))+SUMPRODUCT(BA1208:BA1212*(AZ1208:AZ1212="HOL"))</f>
        <v>0</v>
      </c>
      <c r="BA1214" s="49" t="s">
        <v>135</v>
      </c>
      <c r="BB1214" s="41">
        <f>BB1213*AY$4</f>
        <v>0</v>
      </c>
      <c r="BC1214" s="47" t="s">
        <v>39</v>
      </c>
      <c r="BD1214" s="40">
        <f t="shared" ref="BD1214" si="28675">SUMPRODUCT(BE1208:BE1212*(BD1208:BD1212="PTO"))+SUMPRODUCT(BE1208:BE1212*(BD1208:BD1212="HOL"))</f>
        <v>0</v>
      </c>
      <c r="BE1214" s="49" t="s">
        <v>135</v>
      </c>
      <c r="BF1214" s="41">
        <f>BF1213*BC$4</f>
        <v>0</v>
      </c>
      <c r="BG1214" s="47" t="s">
        <v>39</v>
      </c>
      <c r="BH1214" s="40">
        <f t="shared" ref="BH1214" si="28676">SUMPRODUCT(BI1208:BI1212*(BH1208:BH1212="PTO"))+SUMPRODUCT(BI1208:BI1212*(BH1208:BH1212="HOL"))</f>
        <v>0</v>
      </c>
      <c r="BI1214" s="49" t="s">
        <v>135</v>
      </c>
      <c r="BJ1214" s="41">
        <f>BJ1213*BG$4</f>
        <v>0</v>
      </c>
      <c r="BK1214" s="47" t="s">
        <v>39</v>
      </c>
      <c r="BL1214" s="40">
        <f t="shared" ref="BL1214" si="28677">SUMPRODUCT(BM1208:BM1212*(BL1208:BL1212="PTO"))+SUMPRODUCT(BM1208:BM1212*(BL1208:BL1212="HOL"))</f>
        <v>0</v>
      </c>
      <c r="BM1214" s="49" t="s">
        <v>135</v>
      </c>
      <c r="BN1214" s="41">
        <f>BN1213*BK$4</f>
        <v>0</v>
      </c>
      <c r="BO1214" s="47" t="s">
        <v>39</v>
      </c>
      <c r="BP1214" s="40">
        <f t="shared" ref="BP1214" si="28678">SUMPRODUCT(BQ1208:BQ1212*(BP1208:BP1212="PTO"))+SUMPRODUCT(BQ1208:BQ1212*(BP1208:BP1212="HOL"))</f>
        <v>0</v>
      </c>
      <c r="BQ1214" s="49" t="s">
        <v>135</v>
      </c>
      <c r="BR1214" s="41">
        <f t="shared" ref="BR1214" si="28679">BR1213*BO$4</f>
        <v>0</v>
      </c>
      <c r="BS1214" s="47" t="s">
        <v>39</v>
      </c>
      <c r="BT1214" s="40">
        <f t="shared" ref="BT1214" si="28680">SUMPRODUCT(BU1208:BU1212*(BT1208:BT1212="PTO"))+SUMPRODUCT(BU1208:BU1212*(BT1208:BT1212="HOL"))</f>
        <v>0</v>
      </c>
      <c r="BU1214" s="49" t="s">
        <v>135</v>
      </c>
      <c r="BV1214" s="41">
        <f t="shared" ref="BV1214" si="28681">BV1213*BS$4</f>
        <v>0</v>
      </c>
      <c r="BW1214" s="47" t="s">
        <v>39</v>
      </c>
      <c r="BX1214" s="40">
        <f t="shared" ref="BX1214" si="28682">SUMPRODUCT(BY1208:BY1212*(BX1208:BX1212="PTO"))+SUMPRODUCT(BY1208:BY1212*(BX1208:BX1212="HOL"))</f>
        <v>0</v>
      </c>
      <c r="BY1214" s="49" t="s">
        <v>135</v>
      </c>
      <c r="BZ1214" s="41">
        <f t="shared" ref="BZ1214" si="28683">BZ1213*BW$4</f>
        <v>0</v>
      </c>
      <c r="CA1214" s="47" t="s">
        <v>39</v>
      </c>
      <c r="CB1214" s="40">
        <f t="shared" ref="CB1214" si="28684">SUMPRODUCT(CC1208:CC1212*(CB1208:CB1212="PTO"))+SUMPRODUCT(CC1208:CC1212*(CB1208:CB1212="HOL"))</f>
        <v>0</v>
      </c>
      <c r="CC1214" s="49" t="s">
        <v>135</v>
      </c>
      <c r="CD1214" s="41">
        <f t="shared" ref="CD1214" si="28685">CD1213*CA$4</f>
        <v>0</v>
      </c>
      <c r="CE1214" s="47" t="s">
        <v>39</v>
      </c>
      <c r="CF1214" s="40">
        <f t="shared" ref="CF1214" si="28686">SUMPRODUCT(CG1208:CG1212*(CF1208:CF1212="PTO"))+SUMPRODUCT(CG1208:CG1212*(CF1208:CF1212="HOL"))</f>
        <v>0</v>
      </c>
      <c r="CG1214" s="49" t="s">
        <v>135</v>
      </c>
      <c r="CH1214" s="41">
        <f t="shared" ref="CH1214" si="28687">CH1213*CE$4</f>
        <v>0</v>
      </c>
    </row>
    <row r="1215" spans="1:86" x14ac:dyDescent="0.25">
      <c r="A1215" s="70" t="s">
        <v>133</v>
      </c>
      <c r="B1215" s="71">
        <f t="shared" ref="B1215" ca="1" si="28688">D1215-B1216</f>
        <v>13.146006955836995</v>
      </c>
      <c r="C1215" s="72" t="s">
        <v>122</v>
      </c>
      <c r="D1215" s="71">
        <f>IFERROR(INDEX(Holidays[FTE], MATCH(Entry!E1215, Holidays[Date], 0)), 1)*8*INDEX(FTEguide[[1]:[12]], MATCH(Entry!E1216, FTEguide[Weekday], 0), IF(Entry!E1218&gt;0, Entry!E1218, MONTH(Entry!E1215)))</f>
        <v>61.146006955836995</v>
      </c>
      <c r="E1215" s="60">
        <f t="shared" si="27136"/>
        <v>44001</v>
      </c>
      <c r="F1215" s="50" t="s">
        <v>128</v>
      </c>
      <c r="G1215" s="34" t="s">
        <v>136</v>
      </c>
      <c r="H1215" s="35" t="s">
        <v>23</v>
      </c>
      <c r="I1215" s="42">
        <f t="shared" ref="I1215" si="28689">parseTime(G1215)-(H1220=INT(RIGHT($F1215, 1)))</f>
        <v>8</v>
      </c>
      <c r="J1215" s="43">
        <f t="shared" ref="J1215:J1219" si="28690">isClocked(H1215)</f>
        <v>1</v>
      </c>
      <c r="K1215" s="34"/>
      <c r="L1215" s="35"/>
      <c r="M1215" s="42">
        <f t="shared" ref="M1215" si="28691">parseTime(K1215)-(L1220=INT(RIGHT($F1215, 1)))</f>
        <v>0</v>
      </c>
      <c r="N1215" s="43">
        <f t="shared" ref="N1215:N1219" si="28692">isClocked(L1215)</f>
        <v>0</v>
      </c>
      <c r="O1215" s="34"/>
      <c r="P1215" s="35"/>
      <c r="Q1215" s="42">
        <f t="shared" ref="Q1215" si="28693">parseTime(O1215)-(P1220=INT(RIGHT($F1215, 1)))</f>
        <v>0</v>
      </c>
      <c r="R1215" s="43">
        <f t="shared" ref="R1215:R1219" si="28694">isClocked(P1215)</f>
        <v>0</v>
      </c>
      <c r="S1215" s="34" t="s">
        <v>227</v>
      </c>
      <c r="T1215" s="35" t="s">
        <v>23</v>
      </c>
      <c r="U1215" s="42">
        <f t="shared" ref="U1215" si="28695">parseTime(S1215)-(T1220=INT(RIGHT($F1215, 1)))</f>
        <v>8</v>
      </c>
      <c r="V1215" s="43">
        <f t="shared" ref="V1215:V1219" si="28696">isClocked(T1215)</f>
        <v>1</v>
      </c>
      <c r="W1215" s="34" t="s">
        <v>136</v>
      </c>
      <c r="X1215" s="35" t="s">
        <v>23</v>
      </c>
      <c r="Y1215" s="42">
        <f t="shared" ref="Y1215" si="28697">parseTime(W1215)-(X1220=INT(RIGHT($F1215, 1)))</f>
        <v>8</v>
      </c>
      <c r="Z1215" s="43">
        <f t="shared" ref="Z1215:Z1219" si="28698">isClocked(X1215)</f>
        <v>1</v>
      </c>
      <c r="AA1215" s="34" t="s">
        <v>136</v>
      </c>
      <c r="AB1215" s="35" t="s">
        <v>23</v>
      </c>
      <c r="AC1215" s="42">
        <f t="shared" ref="AC1215" si="28699">parseTime(AA1215)-(AB1220=INT(RIGHT($F1215, 1)))</f>
        <v>8</v>
      </c>
      <c r="AD1215" s="43">
        <f t="shared" ref="AD1215:AD1219" si="28700">isClocked(AB1215)</f>
        <v>1</v>
      </c>
      <c r="AE1215" s="34" t="s">
        <v>136</v>
      </c>
      <c r="AF1215" s="35" t="s">
        <v>25</v>
      </c>
      <c r="AG1215" s="42">
        <f t="shared" ref="AG1215" si="28701">parseTime(AE1215)-(AF1220=INT(RIGHT($F1215, 1)))</f>
        <v>8</v>
      </c>
      <c r="AH1215" s="43">
        <f t="shared" ref="AH1215:AH1219" si="28702">isClocked(AF1215)</f>
        <v>1</v>
      </c>
      <c r="AI1215" s="34" t="s">
        <v>136</v>
      </c>
      <c r="AJ1215" s="35" t="s">
        <v>23</v>
      </c>
      <c r="AK1215" s="42">
        <f>parseTime(AI1215)-(AJ1220=INT(RIGHT($F1215, 1)))</f>
        <v>8</v>
      </c>
      <c r="AL1215" s="43">
        <f t="shared" ref="AL1215:AL1219" si="28703">isClocked(AJ1215)</f>
        <v>1</v>
      </c>
      <c r="AM1215" s="34"/>
      <c r="AN1215" s="35"/>
      <c r="AO1215" s="42">
        <f t="shared" ref="AO1215" si="28704">parseTime(AM1215)-(AN1220=INT(RIGHT($F1215, 1)))</f>
        <v>0</v>
      </c>
      <c r="AP1215" s="43">
        <f t="shared" ref="AP1215:AP1219" si="28705">isClocked(AN1215)</f>
        <v>0</v>
      </c>
      <c r="AQ1215" s="34"/>
      <c r="AR1215" s="35"/>
      <c r="AS1215" s="42">
        <f t="shared" ref="AS1215" si="28706">parseTime(AQ1215)-(AR1220=INT(RIGHT($F1215, 1)))</f>
        <v>0</v>
      </c>
      <c r="AT1215" s="43">
        <f t="shared" ref="AT1215:AT1219" si="28707">isClocked(AR1215)</f>
        <v>0</v>
      </c>
      <c r="AU1215" s="34"/>
      <c r="AV1215" s="35"/>
      <c r="AW1215" s="42">
        <f>parseTime(AU1215)-(AV1220=INT(RIGHT($F1215, 1)))</f>
        <v>0</v>
      </c>
      <c r="AX1215" s="43">
        <f t="shared" ref="AX1215:AX1219" si="28708">isClocked(AV1215)</f>
        <v>0</v>
      </c>
      <c r="AY1215" s="34"/>
      <c r="AZ1215" s="35"/>
      <c r="BA1215" s="42">
        <f>parseTime(AY1215)-(AZ1220=INT(RIGHT($F1215, 1)))</f>
        <v>0</v>
      </c>
      <c r="BB1215" s="43">
        <f t="shared" ref="BB1215:BB1219" si="28709">isClocked(AZ1215)</f>
        <v>0</v>
      </c>
      <c r="BC1215" s="34"/>
      <c r="BD1215" s="35"/>
      <c r="BE1215" s="42">
        <f>parseTime(BC1215)-(BD1220=INT(RIGHT($F1215, 1)))</f>
        <v>0</v>
      </c>
      <c r="BF1215" s="43">
        <f t="shared" ref="BF1215:BF1219" si="28710">isClocked(BD1215)</f>
        <v>0</v>
      </c>
      <c r="BG1215" s="34"/>
      <c r="BH1215" s="35"/>
      <c r="BI1215" s="42">
        <f>parseTime(BG1215)-(BH1220=INT(RIGHT($F1215, 1)))</f>
        <v>0</v>
      </c>
      <c r="BJ1215" s="43">
        <f t="shared" ref="BJ1215:BJ1219" si="28711">isClocked(BH1215)</f>
        <v>0</v>
      </c>
      <c r="BK1215" s="34"/>
      <c r="BL1215" s="35"/>
      <c r="BM1215" s="42">
        <f>parseTime(BK1215)-(BL1220=INT(RIGHT($F1215, 1)))</f>
        <v>0</v>
      </c>
      <c r="BN1215" s="43">
        <f t="shared" ref="BN1215:BN1219" si="28712">isClocked(BL1215)</f>
        <v>0</v>
      </c>
      <c r="BO1215" s="34"/>
      <c r="BP1215" s="35"/>
      <c r="BQ1215" s="42">
        <f t="shared" ref="BQ1215" si="28713">parseTime(BO1215)-(BP1220=INT(RIGHT($F1215, 1)))</f>
        <v>0</v>
      </c>
      <c r="BR1215" s="43">
        <f t="shared" ref="BR1215:BR1219" si="28714">isClocked(BP1215)</f>
        <v>0</v>
      </c>
      <c r="BS1215" s="34"/>
      <c r="BT1215" s="35"/>
      <c r="BU1215" s="42">
        <f t="shared" ref="BU1215" si="28715">parseTime(BS1215)-(BT1220=INT(RIGHT($F1215, 1)))</f>
        <v>0</v>
      </c>
      <c r="BV1215" s="43">
        <f t="shared" ref="BV1215:BV1219" si="28716">isClocked(BT1215)</f>
        <v>0</v>
      </c>
      <c r="BW1215" s="34"/>
      <c r="BX1215" s="35"/>
      <c r="BY1215" s="42">
        <f t="shared" ref="BY1215" si="28717">parseTime(BW1215)-(BX1220=INT(RIGHT($F1215, 1)))</f>
        <v>0</v>
      </c>
      <c r="BZ1215" s="43">
        <f t="shared" ref="BZ1215:BZ1219" si="28718">isClocked(BX1215)</f>
        <v>0</v>
      </c>
      <c r="CA1215" s="34"/>
      <c r="CB1215" s="35"/>
      <c r="CC1215" s="42">
        <f t="shared" ref="CC1215" si="28719">parseTime(CA1215)-(CB1220=INT(RIGHT($F1215, 1)))</f>
        <v>0</v>
      </c>
      <c r="CD1215" s="43">
        <f t="shared" ref="CD1215:CD1219" si="28720">isClocked(CB1215)</f>
        <v>0</v>
      </c>
      <c r="CE1215" s="34"/>
      <c r="CF1215" s="35"/>
      <c r="CG1215" s="42">
        <f t="shared" ref="CG1215" si="28721">parseTime(CE1215)-(CF1220=INT(RIGHT($F1215, 1)))</f>
        <v>0</v>
      </c>
      <c r="CH1215" s="43">
        <f t="shared" ref="CH1215:CH1219" si="28722">isClocked(CF1215)</f>
        <v>0</v>
      </c>
    </row>
    <row r="1216" spans="1:86" x14ac:dyDescent="0.25">
      <c r="A1216" s="56" t="s">
        <v>0</v>
      </c>
      <c r="B1216" s="57">
        <f t="shared" ca="1" si="28377"/>
        <v>48</v>
      </c>
      <c r="C1216" s="14" t="s">
        <v>252</v>
      </c>
      <c r="D1216" s="14">
        <f t="shared" si="27860"/>
        <v>53.7</v>
      </c>
      <c r="E1216" s="55" t="str">
        <f t="shared" si="28378"/>
        <v>Friday</v>
      </c>
      <c r="F1216" s="51" t="s">
        <v>129</v>
      </c>
      <c r="G1216" s="36"/>
      <c r="H1216" s="37"/>
      <c r="I1216" s="44">
        <f t="shared" ref="I1216" si="28723">parseTime(G1216)-(H1220=INT(RIGHT($F1216, 1)))</f>
        <v>0</v>
      </c>
      <c r="J1216" s="45">
        <f t="shared" si="28690"/>
        <v>0</v>
      </c>
      <c r="K1216" s="36"/>
      <c r="L1216" s="37"/>
      <c r="M1216" s="44">
        <f t="shared" ref="M1216" si="28724">parseTime(K1216)-(L1220=INT(RIGHT($F1216, 1)))</f>
        <v>0</v>
      </c>
      <c r="N1216" s="45">
        <f t="shared" si="28692"/>
        <v>0</v>
      </c>
      <c r="O1216" s="36"/>
      <c r="P1216" s="37"/>
      <c r="Q1216" s="44">
        <f t="shared" ref="Q1216" si="28725">parseTime(O1216)-(P1220=INT(RIGHT($F1216, 1)))</f>
        <v>0</v>
      </c>
      <c r="R1216" s="45">
        <f t="shared" si="28694"/>
        <v>0</v>
      </c>
      <c r="S1216" s="36"/>
      <c r="T1216" s="37"/>
      <c r="U1216" s="44">
        <f t="shared" ref="U1216" si="28726">parseTime(S1216)-(T1220=INT(RIGHT($F1216, 1)))</f>
        <v>0</v>
      </c>
      <c r="V1216" s="45">
        <f t="shared" si="28696"/>
        <v>0</v>
      </c>
      <c r="W1216" s="36"/>
      <c r="X1216" s="37"/>
      <c r="Y1216" s="44">
        <f t="shared" ref="Y1216" si="28727">parseTime(W1216)-(X1220=INT(RIGHT($F1216, 1)))</f>
        <v>0</v>
      </c>
      <c r="Z1216" s="45">
        <f t="shared" si="28698"/>
        <v>0</v>
      </c>
      <c r="AA1216" s="36"/>
      <c r="AB1216" s="37"/>
      <c r="AC1216" s="44">
        <f t="shared" ref="AC1216" si="28728">parseTime(AA1216)-(AB1220=INT(RIGHT($F1216, 1)))</f>
        <v>0</v>
      </c>
      <c r="AD1216" s="45">
        <f t="shared" si="28700"/>
        <v>0</v>
      </c>
      <c r="AE1216" s="36"/>
      <c r="AF1216" s="37"/>
      <c r="AG1216" s="44">
        <f t="shared" ref="AG1216" si="28729">parseTime(AE1216)-(AF1220=INT(RIGHT($F1216, 1)))</f>
        <v>0</v>
      </c>
      <c r="AH1216" s="45">
        <f t="shared" si="28702"/>
        <v>0</v>
      </c>
      <c r="AI1216" s="36"/>
      <c r="AJ1216" s="37"/>
      <c r="AK1216" s="44">
        <f>parseTime(AI1216)-(AJ1220=INT(RIGHT($F1216, 1)))</f>
        <v>0</v>
      </c>
      <c r="AL1216" s="45">
        <f t="shared" si="28703"/>
        <v>0</v>
      </c>
      <c r="AM1216" s="36"/>
      <c r="AN1216" s="37"/>
      <c r="AO1216" s="44">
        <f t="shared" ref="AO1216" si="28730">parseTime(AM1216)-(AN1220=INT(RIGHT($F1216, 1)))</f>
        <v>0</v>
      </c>
      <c r="AP1216" s="45">
        <f t="shared" si="28705"/>
        <v>0</v>
      </c>
      <c r="AQ1216" s="36"/>
      <c r="AR1216" s="37"/>
      <c r="AS1216" s="44">
        <f t="shared" ref="AS1216" si="28731">parseTime(AQ1216)-(AR1220=INT(RIGHT($F1216, 1)))</f>
        <v>0</v>
      </c>
      <c r="AT1216" s="45">
        <f t="shared" si="28707"/>
        <v>0</v>
      </c>
      <c r="AU1216" s="36"/>
      <c r="AV1216" s="37"/>
      <c r="AW1216" s="44">
        <f>parseTime(AU1216)-(AV1220=INT(RIGHT($F1216, 1)))</f>
        <v>0</v>
      </c>
      <c r="AX1216" s="45">
        <f t="shared" si="28708"/>
        <v>0</v>
      </c>
      <c r="AY1216" s="36"/>
      <c r="AZ1216" s="37"/>
      <c r="BA1216" s="44">
        <f>parseTime(AY1216)-(AZ1220=INT(RIGHT($F1216, 1)))</f>
        <v>0</v>
      </c>
      <c r="BB1216" s="45">
        <f t="shared" si="28709"/>
        <v>0</v>
      </c>
      <c r="BC1216" s="36"/>
      <c r="BD1216" s="37"/>
      <c r="BE1216" s="44">
        <f>parseTime(BC1216)-(BD1220=INT(RIGHT($F1216, 1)))</f>
        <v>0</v>
      </c>
      <c r="BF1216" s="45">
        <f t="shared" si="28710"/>
        <v>0</v>
      </c>
      <c r="BG1216" s="36"/>
      <c r="BH1216" s="37"/>
      <c r="BI1216" s="44">
        <f>parseTime(BG1216)-(BH1220=INT(RIGHT($F1216, 1)))</f>
        <v>0</v>
      </c>
      <c r="BJ1216" s="45">
        <f t="shared" si="28711"/>
        <v>0</v>
      </c>
      <c r="BK1216" s="36"/>
      <c r="BL1216" s="37"/>
      <c r="BM1216" s="44">
        <f>parseTime(BK1216)-(BL1220=INT(RIGHT($F1216, 1)))</f>
        <v>0</v>
      </c>
      <c r="BN1216" s="45">
        <f t="shared" si="28712"/>
        <v>0</v>
      </c>
      <c r="BO1216" s="36"/>
      <c r="BP1216" s="37"/>
      <c r="BQ1216" s="44">
        <f t="shared" ref="BQ1216" si="28732">parseTime(BO1216)-(BP1220=INT(RIGHT($F1216, 1)))</f>
        <v>0</v>
      </c>
      <c r="BR1216" s="45">
        <f t="shared" si="28714"/>
        <v>0</v>
      </c>
      <c r="BS1216" s="36"/>
      <c r="BT1216" s="37"/>
      <c r="BU1216" s="44">
        <f t="shared" ref="BU1216" si="28733">parseTime(BS1216)-(BT1220=INT(RIGHT($F1216, 1)))</f>
        <v>0</v>
      </c>
      <c r="BV1216" s="45">
        <f t="shared" si="28716"/>
        <v>0</v>
      </c>
      <c r="BW1216" s="36"/>
      <c r="BX1216" s="37"/>
      <c r="BY1216" s="44">
        <f t="shared" ref="BY1216" si="28734">parseTime(BW1216)-(BX1220=INT(RIGHT($F1216, 1)))</f>
        <v>0</v>
      </c>
      <c r="BZ1216" s="45">
        <f t="shared" si="28718"/>
        <v>0</v>
      </c>
      <c r="CA1216" s="36"/>
      <c r="CB1216" s="37"/>
      <c r="CC1216" s="44">
        <f t="shared" ref="CC1216" si="28735">parseTime(CA1216)-(CB1220=INT(RIGHT($F1216, 1)))</f>
        <v>0</v>
      </c>
      <c r="CD1216" s="45">
        <f t="shared" si="28720"/>
        <v>0</v>
      </c>
      <c r="CE1216" s="36"/>
      <c r="CF1216" s="37"/>
      <c r="CG1216" s="44">
        <f t="shared" ref="CG1216" si="28736">parseTime(CE1216)-(CF1220=INT(RIGHT($F1216, 1)))</f>
        <v>0</v>
      </c>
      <c r="CH1216" s="45">
        <f t="shared" si="28722"/>
        <v>0</v>
      </c>
    </row>
    <row r="1217" spans="1:86" x14ac:dyDescent="0.25">
      <c r="A1217" s="56" t="s">
        <v>117</v>
      </c>
      <c r="B1217" s="57">
        <f t="shared" ref="B1217" ca="1" si="28737">roleHours(G1215:CH1221, "MFD")</f>
        <v>40</v>
      </c>
      <c r="C1217" s="14">
        <f t="shared" ref="C1217:C1220" ca="1" si="28738">B1217/8</f>
        <v>5</v>
      </c>
      <c r="D1217" s="14">
        <f t="shared" ref="D1217" ca="1" si="28739">B1216-D1216</f>
        <v>-5.7000000000000028</v>
      </c>
      <c r="E1217" s="20" t="s">
        <v>127</v>
      </c>
      <c r="F1217" s="51" t="s">
        <v>130</v>
      </c>
      <c r="G1217" s="36"/>
      <c r="H1217" s="37"/>
      <c r="I1217" s="44">
        <f t="shared" ref="I1217" si="28740">parseTime(G1217)-(H1220=INT(RIGHT($F1217, 1)))</f>
        <v>0</v>
      </c>
      <c r="J1217" s="45">
        <f t="shared" si="28690"/>
        <v>0</v>
      </c>
      <c r="K1217" s="36"/>
      <c r="L1217" s="37"/>
      <c r="M1217" s="44">
        <f t="shared" ref="M1217" si="28741">parseTime(K1217)-(L1220=INT(RIGHT($F1217, 1)))</f>
        <v>0</v>
      </c>
      <c r="N1217" s="45">
        <f t="shared" si="28692"/>
        <v>0</v>
      </c>
      <c r="O1217" s="36"/>
      <c r="P1217" s="37"/>
      <c r="Q1217" s="44">
        <f t="shared" ref="Q1217" si="28742">parseTime(O1217)-(P1220=INT(RIGHT($F1217, 1)))</f>
        <v>0</v>
      </c>
      <c r="R1217" s="45">
        <f t="shared" si="28694"/>
        <v>0</v>
      </c>
      <c r="S1217" s="36"/>
      <c r="T1217" s="37"/>
      <c r="U1217" s="44">
        <f t="shared" ref="U1217" si="28743">parseTime(S1217)-(T1220=INT(RIGHT($F1217, 1)))</f>
        <v>0</v>
      </c>
      <c r="V1217" s="45">
        <f t="shared" si="28696"/>
        <v>0</v>
      </c>
      <c r="W1217" s="36"/>
      <c r="X1217" s="37"/>
      <c r="Y1217" s="44">
        <f t="shared" ref="Y1217" si="28744">parseTime(W1217)-(X1220=INT(RIGHT($F1217, 1)))</f>
        <v>0</v>
      </c>
      <c r="Z1217" s="45">
        <f t="shared" si="28698"/>
        <v>0</v>
      </c>
      <c r="AA1217" s="36"/>
      <c r="AB1217" s="37"/>
      <c r="AC1217" s="44">
        <f t="shared" ref="AC1217" si="28745">parseTime(AA1217)-(AB1220=INT(RIGHT($F1217, 1)))</f>
        <v>0</v>
      </c>
      <c r="AD1217" s="45">
        <f t="shared" si="28700"/>
        <v>0</v>
      </c>
      <c r="AE1217" s="36"/>
      <c r="AF1217" s="37"/>
      <c r="AG1217" s="44">
        <f t="shared" ref="AG1217" si="28746">parseTime(AE1217)-(AF1220=INT(RIGHT($F1217, 1)))</f>
        <v>0</v>
      </c>
      <c r="AH1217" s="45">
        <f t="shared" si="28702"/>
        <v>0</v>
      </c>
      <c r="AI1217" s="36"/>
      <c r="AJ1217" s="37"/>
      <c r="AK1217" s="44">
        <f>parseTime(AI1217)-(AJ1220=INT(RIGHT($F1217, 1)))</f>
        <v>0</v>
      </c>
      <c r="AL1217" s="45">
        <f t="shared" si="28703"/>
        <v>0</v>
      </c>
      <c r="AM1217" s="36"/>
      <c r="AN1217" s="37"/>
      <c r="AO1217" s="44">
        <f t="shared" ref="AO1217" si="28747">parseTime(AM1217)-(AN1220=INT(RIGHT($F1217, 1)))</f>
        <v>0</v>
      </c>
      <c r="AP1217" s="45">
        <f t="shared" si="28705"/>
        <v>0</v>
      </c>
      <c r="AQ1217" s="36"/>
      <c r="AR1217" s="37"/>
      <c r="AS1217" s="44">
        <f t="shared" ref="AS1217" si="28748">parseTime(AQ1217)-(AR1220=INT(RIGHT($F1217, 1)))</f>
        <v>0</v>
      </c>
      <c r="AT1217" s="45">
        <f t="shared" si="28707"/>
        <v>0</v>
      </c>
      <c r="AU1217" s="36"/>
      <c r="AV1217" s="37"/>
      <c r="AW1217" s="44">
        <f>parseTime(AU1217)-(AV1220=INT(RIGHT($F1217, 1)))</f>
        <v>0</v>
      </c>
      <c r="AX1217" s="45">
        <f t="shared" si="28708"/>
        <v>0</v>
      </c>
      <c r="AY1217" s="36"/>
      <c r="AZ1217" s="37"/>
      <c r="BA1217" s="44">
        <f>parseTime(AY1217)-(AZ1220=INT(RIGHT($F1217, 1)))</f>
        <v>0</v>
      </c>
      <c r="BB1217" s="45">
        <f t="shared" si="28709"/>
        <v>0</v>
      </c>
      <c r="BC1217" s="36"/>
      <c r="BD1217" s="37"/>
      <c r="BE1217" s="44">
        <f>parseTime(BC1217)-(BD1220=INT(RIGHT($F1217, 1)))</f>
        <v>0</v>
      </c>
      <c r="BF1217" s="45">
        <f t="shared" si="28710"/>
        <v>0</v>
      </c>
      <c r="BG1217" s="36"/>
      <c r="BH1217" s="37"/>
      <c r="BI1217" s="44">
        <f>parseTime(BG1217)-(BH1220=INT(RIGHT($F1217, 1)))</f>
        <v>0</v>
      </c>
      <c r="BJ1217" s="45">
        <f t="shared" si="28711"/>
        <v>0</v>
      </c>
      <c r="BK1217" s="36"/>
      <c r="BL1217" s="37"/>
      <c r="BM1217" s="44">
        <f>parseTime(BK1217)-(BL1220=INT(RIGHT($F1217, 1)))</f>
        <v>0</v>
      </c>
      <c r="BN1217" s="45">
        <f t="shared" si="28712"/>
        <v>0</v>
      </c>
      <c r="BO1217" s="36"/>
      <c r="BP1217" s="37"/>
      <c r="BQ1217" s="44">
        <f t="shared" ref="BQ1217" si="28749">parseTime(BO1217)-(BP1220=INT(RIGHT($F1217, 1)))</f>
        <v>0</v>
      </c>
      <c r="BR1217" s="45">
        <f t="shared" si="28714"/>
        <v>0</v>
      </c>
      <c r="BS1217" s="36"/>
      <c r="BT1217" s="37"/>
      <c r="BU1217" s="44">
        <f t="shared" ref="BU1217" si="28750">parseTime(BS1217)-(BT1220=INT(RIGHT($F1217, 1)))</f>
        <v>0</v>
      </c>
      <c r="BV1217" s="45">
        <f t="shared" si="28716"/>
        <v>0</v>
      </c>
      <c r="BW1217" s="36"/>
      <c r="BX1217" s="37"/>
      <c r="BY1217" s="44">
        <f t="shared" ref="BY1217" si="28751">parseTime(BW1217)-(BX1220=INT(RIGHT($F1217, 1)))</f>
        <v>0</v>
      </c>
      <c r="BZ1217" s="45">
        <f t="shared" si="28718"/>
        <v>0</v>
      </c>
      <c r="CA1217" s="36"/>
      <c r="CB1217" s="37"/>
      <c r="CC1217" s="44">
        <f t="shared" ref="CC1217" si="28752">parseTime(CA1217)-(CB1220=INT(RIGHT($F1217, 1)))</f>
        <v>0</v>
      </c>
      <c r="CD1217" s="45">
        <f t="shared" si="28720"/>
        <v>0</v>
      </c>
      <c r="CE1217" s="36"/>
      <c r="CF1217" s="37"/>
      <c r="CG1217" s="44">
        <f t="shared" ref="CG1217" si="28753">parseTime(CE1217)-(CF1220=INT(RIGHT($F1217, 1)))</f>
        <v>0</v>
      </c>
      <c r="CH1217" s="45">
        <f t="shared" si="28722"/>
        <v>0</v>
      </c>
    </row>
    <row r="1218" spans="1:86" x14ac:dyDescent="0.25">
      <c r="A1218" s="56"/>
      <c r="B1218" s="57"/>
      <c r="C1218" s="14">
        <f t="shared" si="28738"/>
        <v>0</v>
      </c>
      <c r="D1218" s="14" t="s">
        <v>259</v>
      </c>
      <c r="E1218" s="20">
        <v>4.25</v>
      </c>
      <c r="F1218" s="51" t="s">
        <v>131</v>
      </c>
      <c r="G1218" s="36"/>
      <c r="H1218" s="37"/>
      <c r="I1218" s="44">
        <f t="shared" ref="I1218" si="28754">parseTime(G1218)-(H1220=INT(RIGHT($F1218, 1)))</f>
        <v>0</v>
      </c>
      <c r="J1218" s="45">
        <f t="shared" si="28690"/>
        <v>0</v>
      </c>
      <c r="K1218" s="36"/>
      <c r="L1218" s="37"/>
      <c r="M1218" s="44">
        <f t="shared" ref="M1218" si="28755">parseTime(K1218)-(L1220=INT(RIGHT($F1218, 1)))</f>
        <v>0</v>
      </c>
      <c r="N1218" s="45">
        <f t="shared" si="28692"/>
        <v>0</v>
      </c>
      <c r="O1218" s="36"/>
      <c r="P1218" s="37"/>
      <c r="Q1218" s="44">
        <f t="shared" ref="Q1218" si="28756">parseTime(O1218)-(P1220=INT(RIGHT($F1218, 1)))</f>
        <v>0</v>
      </c>
      <c r="R1218" s="45">
        <f t="shared" si="28694"/>
        <v>0</v>
      </c>
      <c r="S1218" s="36"/>
      <c r="T1218" s="37"/>
      <c r="U1218" s="44">
        <f t="shared" ref="U1218" si="28757">parseTime(S1218)-(T1220=INT(RIGHT($F1218, 1)))</f>
        <v>0</v>
      </c>
      <c r="V1218" s="45">
        <f t="shared" si="28696"/>
        <v>0</v>
      </c>
      <c r="W1218" s="36"/>
      <c r="X1218" s="37"/>
      <c r="Y1218" s="44">
        <f t="shared" ref="Y1218" si="28758">parseTime(W1218)-(X1220=INT(RIGHT($F1218, 1)))</f>
        <v>0</v>
      </c>
      <c r="Z1218" s="45">
        <f t="shared" si="28698"/>
        <v>0</v>
      </c>
      <c r="AA1218" s="36"/>
      <c r="AB1218" s="37"/>
      <c r="AC1218" s="44">
        <f t="shared" ref="AC1218" si="28759">parseTime(AA1218)-(AB1220=INT(RIGHT($F1218, 1)))</f>
        <v>0</v>
      </c>
      <c r="AD1218" s="45">
        <f t="shared" si="28700"/>
        <v>0</v>
      </c>
      <c r="AE1218" s="36"/>
      <c r="AF1218" s="37"/>
      <c r="AG1218" s="44">
        <f t="shared" ref="AG1218" si="28760">parseTime(AE1218)-(AF1220=INT(RIGHT($F1218, 1)))</f>
        <v>0</v>
      </c>
      <c r="AH1218" s="45">
        <f t="shared" si="28702"/>
        <v>0</v>
      </c>
      <c r="AI1218" s="36"/>
      <c r="AJ1218" s="37"/>
      <c r="AK1218" s="44">
        <f>parseTime(AI1218)-(AJ1220=INT(RIGHT($F1218, 1)))</f>
        <v>0</v>
      </c>
      <c r="AL1218" s="45">
        <f t="shared" si="28703"/>
        <v>0</v>
      </c>
      <c r="AM1218" s="36"/>
      <c r="AN1218" s="37"/>
      <c r="AO1218" s="44">
        <f t="shared" ref="AO1218" si="28761">parseTime(AM1218)-(AN1220=INT(RIGHT($F1218, 1)))</f>
        <v>0</v>
      </c>
      <c r="AP1218" s="45">
        <f t="shared" si="28705"/>
        <v>0</v>
      </c>
      <c r="AQ1218" s="36"/>
      <c r="AR1218" s="37"/>
      <c r="AS1218" s="44">
        <f t="shared" ref="AS1218" si="28762">parseTime(AQ1218)-(AR1220=INT(RIGHT($F1218, 1)))</f>
        <v>0</v>
      </c>
      <c r="AT1218" s="45">
        <f t="shared" si="28707"/>
        <v>0</v>
      </c>
      <c r="AU1218" s="36"/>
      <c r="AV1218" s="37"/>
      <c r="AW1218" s="44">
        <f>parseTime(AU1218)-(AV1220=INT(RIGHT($F1218, 1)))</f>
        <v>0</v>
      </c>
      <c r="AX1218" s="45">
        <f t="shared" si="28708"/>
        <v>0</v>
      </c>
      <c r="AY1218" s="36"/>
      <c r="AZ1218" s="37"/>
      <c r="BA1218" s="44">
        <f>parseTime(AY1218)-(AZ1220=INT(RIGHT($F1218, 1)))</f>
        <v>0</v>
      </c>
      <c r="BB1218" s="45">
        <f t="shared" si="28709"/>
        <v>0</v>
      </c>
      <c r="BC1218" s="36"/>
      <c r="BD1218" s="37"/>
      <c r="BE1218" s="44">
        <f>parseTime(BC1218)-(BD1220=INT(RIGHT($F1218, 1)))</f>
        <v>0</v>
      </c>
      <c r="BF1218" s="45">
        <f t="shared" si="28710"/>
        <v>0</v>
      </c>
      <c r="BG1218" s="36"/>
      <c r="BH1218" s="37"/>
      <c r="BI1218" s="44">
        <f>parseTime(BG1218)-(BH1220=INT(RIGHT($F1218, 1)))</f>
        <v>0</v>
      </c>
      <c r="BJ1218" s="45">
        <f t="shared" si="28711"/>
        <v>0</v>
      </c>
      <c r="BK1218" s="36"/>
      <c r="BL1218" s="37"/>
      <c r="BM1218" s="44">
        <f>parseTime(BK1218)-(BL1220=INT(RIGHT($F1218, 1)))</f>
        <v>0</v>
      </c>
      <c r="BN1218" s="45">
        <f t="shared" si="28712"/>
        <v>0</v>
      </c>
      <c r="BO1218" s="36"/>
      <c r="BP1218" s="37"/>
      <c r="BQ1218" s="44">
        <f t="shared" ref="BQ1218" si="28763">parseTime(BO1218)-(BP1220=INT(RIGHT($F1218, 1)))</f>
        <v>0</v>
      </c>
      <c r="BR1218" s="45">
        <f t="shared" si="28714"/>
        <v>0</v>
      </c>
      <c r="BS1218" s="36"/>
      <c r="BT1218" s="37"/>
      <c r="BU1218" s="44">
        <f t="shared" ref="BU1218" si="28764">parseTime(BS1218)-(BT1220=INT(RIGHT($F1218, 1)))</f>
        <v>0</v>
      </c>
      <c r="BV1218" s="45">
        <f t="shared" si="28716"/>
        <v>0</v>
      </c>
      <c r="BW1218" s="36"/>
      <c r="BX1218" s="37"/>
      <c r="BY1218" s="44">
        <f t="shared" ref="BY1218" si="28765">parseTime(BW1218)-(BX1220=INT(RIGHT($F1218, 1)))</f>
        <v>0</v>
      </c>
      <c r="BZ1218" s="45">
        <f t="shared" si="28718"/>
        <v>0</v>
      </c>
      <c r="CA1218" s="36"/>
      <c r="CB1218" s="37"/>
      <c r="CC1218" s="44">
        <f t="shared" ref="CC1218" si="28766">parseTime(CA1218)-(CB1220=INT(RIGHT($F1218, 1)))</f>
        <v>0</v>
      </c>
      <c r="CD1218" s="45">
        <f t="shared" si="28720"/>
        <v>0</v>
      </c>
      <c r="CE1218" s="36"/>
      <c r="CF1218" s="37"/>
      <c r="CG1218" s="44">
        <f t="shared" ref="CG1218" si="28767">parseTime(CE1218)-(CF1220=INT(RIGHT($F1218, 1)))</f>
        <v>0</v>
      </c>
      <c r="CH1218" s="45">
        <f t="shared" si="28722"/>
        <v>0</v>
      </c>
    </row>
    <row r="1219" spans="1:86" x14ac:dyDescent="0.25">
      <c r="A1219" s="56" t="s">
        <v>119</v>
      </c>
      <c r="B1219" s="57">
        <f t="shared" ref="B1219" ca="1" si="28768">roleHours(G1215:CH1221, "MCC")</f>
        <v>8</v>
      </c>
      <c r="C1219" s="14">
        <f t="shared" ca="1" si="28738"/>
        <v>1</v>
      </c>
      <c r="D1219" s="14" t="s">
        <v>260</v>
      </c>
      <c r="E1219" s="20">
        <v>4.6500000000000004</v>
      </c>
      <c r="F1219" s="51" t="s">
        <v>132</v>
      </c>
      <c r="G1219" s="36"/>
      <c r="H1219" s="37"/>
      <c r="I1219" s="44">
        <f t="shared" ref="I1219" si="28769">parseTime(G1219)-(H1220=INT(RIGHT($F1219, 1)))</f>
        <v>0</v>
      </c>
      <c r="J1219" s="45">
        <f t="shared" si="28690"/>
        <v>0</v>
      </c>
      <c r="K1219" s="36"/>
      <c r="L1219" s="37"/>
      <c r="M1219" s="44">
        <f t="shared" ref="M1219" si="28770">parseTime(K1219)-(L1220=INT(RIGHT($F1219, 1)))</f>
        <v>0</v>
      </c>
      <c r="N1219" s="45">
        <f t="shared" si="28692"/>
        <v>0</v>
      </c>
      <c r="O1219" s="36"/>
      <c r="P1219" s="37"/>
      <c r="Q1219" s="44">
        <f t="shared" ref="Q1219" si="28771">parseTime(O1219)-(P1220=INT(RIGHT($F1219, 1)))</f>
        <v>0</v>
      </c>
      <c r="R1219" s="45">
        <f t="shared" si="28694"/>
        <v>0</v>
      </c>
      <c r="S1219" s="36"/>
      <c r="T1219" s="37"/>
      <c r="U1219" s="44">
        <f t="shared" ref="U1219" si="28772">parseTime(S1219)-(T1220=INT(RIGHT($F1219, 1)))</f>
        <v>0</v>
      </c>
      <c r="V1219" s="45">
        <f t="shared" si="28696"/>
        <v>0</v>
      </c>
      <c r="W1219" s="36"/>
      <c r="X1219" s="37"/>
      <c r="Y1219" s="44">
        <f t="shared" ref="Y1219" si="28773">parseTime(W1219)-(X1220=INT(RIGHT($F1219, 1)))</f>
        <v>0</v>
      </c>
      <c r="Z1219" s="45">
        <f t="shared" si="28698"/>
        <v>0</v>
      </c>
      <c r="AA1219" s="36"/>
      <c r="AB1219" s="37"/>
      <c r="AC1219" s="44">
        <f t="shared" ref="AC1219" si="28774">parseTime(AA1219)-(AB1220=INT(RIGHT($F1219, 1)))</f>
        <v>0</v>
      </c>
      <c r="AD1219" s="45">
        <f t="shared" si="28700"/>
        <v>0</v>
      </c>
      <c r="AE1219" s="36"/>
      <c r="AF1219" s="37"/>
      <c r="AG1219" s="44">
        <f t="shared" ref="AG1219" si="28775">parseTime(AE1219)-(AF1220=INT(RIGHT($F1219, 1)))</f>
        <v>0</v>
      </c>
      <c r="AH1219" s="45">
        <f t="shared" si="28702"/>
        <v>0</v>
      </c>
      <c r="AI1219" s="36"/>
      <c r="AJ1219" s="37"/>
      <c r="AK1219" s="44">
        <f>parseTime(AI1219)-(AJ1220=INT(RIGHT($F1219, 1)))</f>
        <v>0</v>
      </c>
      <c r="AL1219" s="45">
        <f t="shared" si="28703"/>
        <v>0</v>
      </c>
      <c r="AM1219" s="36"/>
      <c r="AN1219" s="37"/>
      <c r="AO1219" s="44">
        <f t="shared" ref="AO1219" si="28776">parseTime(AM1219)-(AN1220=INT(RIGHT($F1219, 1)))</f>
        <v>0</v>
      </c>
      <c r="AP1219" s="45">
        <f t="shared" si="28705"/>
        <v>0</v>
      </c>
      <c r="AQ1219" s="36"/>
      <c r="AR1219" s="37"/>
      <c r="AS1219" s="44">
        <f t="shared" ref="AS1219" si="28777">parseTime(AQ1219)-(AR1220=INT(RIGHT($F1219, 1)))</f>
        <v>0</v>
      </c>
      <c r="AT1219" s="45">
        <f t="shared" si="28707"/>
        <v>0</v>
      </c>
      <c r="AU1219" s="36"/>
      <c r="AV1219" s="37"/>
      <c r="AW1219" s="44">
        <f>parseTime(AU1219)-(AV1220=INT(RIGHT($F1219, 1)))</f>
        <v>0</v>
      </c>
      <c r="AX1219" s="45">
        <f t="shared" si="28708"/>
        <v>0</v>
      </c>
      <c r="AY1219" s="36"/>
      <c r="AZ1219" s="37"/>
      <c r="BA1219" s="44">
        <f>parseTime(AY1219)-(AZ1220=INT(RIGHT($F1219, 1)))</f>
        <v>0</v>
      </c>
      <c r="BB1219" s="45">
        <f t="shared" si="28709"/>
        <v>0</v>
      </c>
      <c r="BC1219" s="36"/>
      <c r="BD1219" s="37"/>
      <c r="BE1219" s="44">
        <f>parseTime(BC1219)-(BD1220=INT(RIGHT($F1219, 1)))</f>
        <v>0</v>
      </c>
      <c r="BF1219" s="45">
        <f t="shared" si="28710"/>
        <v>0</v>
      </c>
      <c r="BG1219" s="36"/>
      <c r="BH1219" s="37"/>
      <c r="BI1219" s="44">
        <f>parseTime(BG1219)-(BH1220=INT(RIGHT($F1219, 1)))</f>
        <v>0</v>
      </c>
      <c r="BJ1219" s="45">
        <f t="shared" si="28711"/>
        <v>0</v>
      </c>
      <c r="BK1219" s="36"/>
      <c r="BL1219" s="37"/>
      <c r="BM1219" s="44">
        <f>parseTime(BK1219)-(BL1220=INT(RIGHT($F1219, 1)))</f>
        <v>0</v>
      </c>
      <c r="BN1219" s="45">
        <f t="shared" si="28712"/>
        <v>0</v>
      </c>
      <c r="BO1219" s="36"/>
      <c r="BP1219" s="37"/>
      <c r="BQ1219" s="44">
        <f t="shared" ref="BQ1219" si="28778">parseTime(BO1219)-(BP1220=INT(RIGHT($F1219, 1)))</f>
        <v>0</v>
      </c>
      <c r="BR1219" s="45">
        <f t="shared" si="28714"/>
        <v>0</v>
      </c>
      <c r="BS1219" s="36"/>
      <c r="BT1219" s="37"/>
      <c r="BU1219" s="44">
        <f t="shared" ref="BU1219" si="28779">parseTime(BS1219)-(BT1220=INT(RIGHT($F1219, 1)))</f>
        <v>0</v>
      </c>
      <c r="BV1219" s="45">
        <f t="shared" si="28716"/>
        <v>0</v>
      </c>
      <c r="BW1219" s="36"/>
      <c r="BX1219" s="37"/>
      <c r="BY1219" s="44">
        <f t="shared" ref="BY1219" si="28780">parseTime(BW1219)-(BX1220=INT(RIGHT($F1219, 1)))</f>
        <v>0</v>
      </c>
      <c r="BZ1219" s="45">
        <f t="shared" si="28718"/>
        <v>0</v>
      </c>
      <c r="CA1219" s="36"/>
      <c r="CB1219" s="37"/>
      <c r="CC1219" s="44">
        <f t="shared" ref="CC1219" si="28781">parseTime(CA1219)-(CB1220=INT(RIGHT($F1219, 1)))</f>
        <v>0</v>
      </c>
      <c r="CD1219" s="45">
        <f t="shared" si="28720"/>
        <v>0</v>
      </c>
      <c r="CE1219" s="36"/>
      <c r="CF1219" s="37"/>
      <c r="CG1219" s="44">
        <f t="shared" ref="CG1219" si="28782">parseTime(CE1219)-(CF1220=INT(RIGHT($F1219, 1)))</f>
        <v>0</v>
      </c>
      <c r="CH1219" s="45">
        <f t="shared" si="28722"/>
        <v>0</v>
      </c>
    </row>
    <row r="1220" spans="1:86" x14ac:dyDescent="0.25">
      <c r="A1220" s="56"/>
      <c r="B1220" s="57"/>
      <c r="C1220" s="14">
        <f t="shared" si="28738"/>
        <v>0</v>
      </c>
      <c r="D1220" s="14"/>
      <c r="E1220" s="20">
        <f t="shared" ref="E1220" si="28783">((7.5/2)-0.5+E1219)*8</f>
        <v>63.2</v>
      </c>
      <c r="F1220" s="51"/>
      <c r="G1220" s="46" t="s">
        <v>134</v>
      </c>
      <c r="H1220" s="38">
        <f t="shared" ref="H1220" si="28784">lunchAdjust(G1215:H1219)</f>
        <v>1</v>
      </c>
      <c r="I1220" s="48" t="s">
        <v>0</v>
      </c>
      <c r="J1220" s="39">
        <f t="shared" ref="J1220" si="28785">SUMPRODUCT(I1215:I1219*J1215:J1219)</f>
        <v>8</v>
      </c>
      <c r="K1220" s="46" t="s">
        <v>134</v>
      </c>
      <c r="L1220" s="38">
        <f t="shared" ref="L1220" si="28786">lunchAdjust(K1215:L1219)</f>
        <v>0</v>
      </c>
      <c r="M1220" s="48" t="s">
        <v>0</v>
      </c>
      <c r="N1220" s="39">
        <f t="shared" ref="N1220" si="28787">SUMPRODUCT(M1215:M1219*N1215:N1219)</f>
        <v>0</v>
      </c>
      <c r="O1220" s="46" t="s">
        <v>134</v>
      </c>
      <c r="P1220" s="38">
        <f t="shared" ref="P1220" si="28788">lunchAdjust(O1215:P1219)</f>
        <v>0</v>
      </c>
      <c r="Q1220" s="48" t="s">
        <v>0</v>
      </c>
      <c r="R1220" s="39">
        <f t="shared" ref="R1220" si="28789">SUMPRODUCT(Q1215:Q1219*R1215:R1219)</f>
        <v>0</v>
      </c>
      <c r="S1220" s="46" t="s">
        <v>134</v>
      </c>
      <c r="T1220" s="38">
        <f t="shared" ref="T1220" si="28790">lunchAdjust(S1215:T1219)</f>
        <v>1</v>
      </c>
      <c r="U1220" s="48" t="s">
        <v>0</v>
      </c>
      <c r="V1220" s="39">
        <f t="shared" ref="V1220" si="28791">SUMPRODUCT(U1215:U1219*V1215:V1219)</f>
        <v>8</v>
      </c>
      <c r="W1220" s="46" t="s">
        <v>134</v>
      </c>
      <c r="X1220" s="38">
        <f t="shared" ref="X1220" si="28792">lunchAdjust(W1215:X1219)</f>
        <v>1</v>
      </c>
      <c r="Y1220" s="48" t="s">
        <v>0</v>
      </c>
      <c r="Z1220" s="39">
        <f t="shared" ref="Z1220" si="28793">SUMPRODUCT(Y1215:Y1219*Z1215:Z1219)</f>
        <v>8</v>
      </c>
      <c r="AA1220" s="46" t="s">
        <v>134</v>
      </c>
      <c r="AB1220" s="38">
        <f t="shared" ref="AB1220" si="28794">lunchAdjust(AA1215:AB1219)</f>
        <v>1</v>
      </c>
      <c r="AC1220" s="48" t="s">
        <v>0</v>
      </c>
      <c r="AD1220" s="39">
        <f t="shared" ref="AD1220" si="28795">SUMPRODUCT(AC1215:AC1219*AD1215:AD1219)</f>
        <v>8</v>
      </c>
      <c r="AE1220" s="46" t="s">
        <v>134</v>
      </c>
      <c r="AF1220" s="38">
        <f t="shared" ref="AF1220" si="28796">lunchAdjust(AE1215:AF1219)</f>
        <v>1</v>
      </c>
      <c r="AG1220" s="48" t="s">
        <v>0</v>
      </c>
      <c r="AH1220" s="39">
        <f t="shared" ref="AH1220" si="28797">SUMPRODUCT(AG1215:AG1219*AH1215:AH1219)</f>
        <v>8</v>
      </c>
      <c r="AI1220" s="46" t="s">
        <v>134</v>
      </c>
      <c r="AJ1220" s="38">
        <f t="shared" ref="AJ1220" si="28798">lunchAdjust(AI1215:AJ1219)</f>
        <v>1</v>
      </c>
      <c r="AK1220" s="48" t="s">
        <v>0</v>
      </c>
      <c r="AL1220" s="39">
        <f t="shared" ref="AL1220" si="28799">SUMPRODUCT(AK1215:AK1219*AL1215:AL1219)</f>
        <v>8</v>
      </c>
      <c r="AM1220" s="46" t="s">
        <v>134</v>
      </c>
      <c r="AN1220" s="38">
        <f t="shared" ref="AN1220" si="28800">lunchAdjust(AM1215:AN1219)</f>
        <v>0</v>
      </c>
      <c r="AO1220" s="48" t="s">
        <v>0</v>
      </c>
      <c r="AP1220" s="39">
        <f t="shared" ref="AP1220" si="28801">SUMPRODUCT(AO1215:AO1219*AP1215:AP1219)</f>
        <v>0</v>
      </c>
      <c r="AQ1220" s="46" t="s">
        <v>134</v>
      </c>
      <c r="AR1220" s="38">
        <f t="shared" ref="AR1220" si="28802">lunchAdjust(AQ1215:AR1219)</f>
        <v>0</v>
      </c>
      <c r="AS1220" s="48" t="s">
        <v>0</v>
      </c>
      <c r="AT1220" s="39">
        <f t="shared" ref="AT1220" si="28803">SUMPRODUCT(AS1215:AS1219*AT1215:AT1219)</f>
        <v>0</v>
      </c>
      <c r="AU1220" s="46" t="s">
        <v>134</v>
      </c>
      <c r="AV1220" s="38">
        <f t="shared" ref="AV1220" si="28804">lunchAdjust(AU1215:AV1219)</f>
        <v>0</v>
      </c>
      <c r="AW1220" s="48" t="s">
        <v>0</v>
      </c>
      <c r="AX1220" s="39">
        <f t="shared" ref="AX1220" si="28805">SUMPRODUCT(AW1215:AW1219*AX1215:AX1219)</f>
        <v>0</v>
      </c>
      <c r="AY1220" s="46" t="s">
        <v>134</v>
      </c>
      <c r="AZ1220" s="38">
        <f t="shared" ref="AZ1220" si="28806">lunchAdjust(AY1215:AZ1219)</f>
        <v>0</v>
      </c>
      <c r="BA1220" s="48" t="s">
        <v>0</v>
      </c>
      <c r="BB1220" s="39">
        <f t="shared" ref="BB1220" si="28807">SUMPRODUCT(BA1215:BA1219*BB1215:BB1219)</f>
        <v>0</v>
      </c>
      <c r="BC1220" s="46" t="s">
        <v>134</v>
      </c>
      <c r="BD1220" s="38">
        <f t="shared" ref="BD1220" si="28808">lunchAdjust(BC1215:BD1219)</f>
        <v>0</v>
      </c>
      <c r="BE1220" s="48" t="s">
        <v>0</v>
      </c>
      <c r="BF1220" s="39">
        <f t="shared" ref="BF1220" si="28809">SUMPRODUCT(BE1215:BE1219*BF1215:BF1219)</f>
        <v>0</v>
      </c>
      <c r="BG1220" s="46" t="s">
        <v>134</v>
      </c>
      <c r="BH1220" s="38">
        <f t="shared" ref="BH1220" si="28810">lunchAdjust(BG1215:BH1219)</f>
        <v>0</v>
      </c>
      <c r="BI1220" s="48" t="s">
        <v>0</v>
      </c>
      <c r="BJ1220" s="39">
        <f t="shared" ref="BJ1220" si="28811">SUMPRODUCT(BI1215:BI1219*BJ1215:BJ1219)</f>
        <v>0</v>
      </c>
      <c r="BK1220" s="46" t="s">
        <v>134</v>
      </c>
      <c r="BL1220" s="38">
        <f t="shared" ref="BL1220" si="28812">lunchAdjust(BK1215:BL1219)</f>
        <v>0</v>
      </c>
      <c r="BM1220" s="48" t="s">
        <v>0</v>
      </c>
      <c r="BN1220" s="39">
        <f t="shared" ref="BN1220" si="28813">SUMPRODUCT(BM1215:BM1219*BN1215:BN1219)</f>
        <v>0</v>
      </c>
      <c r="BO1220" s="46" t="s">
        <v>134</v>
      </c>
      <c r="BP1220" s="38">
        <f t="shared" ref="BP1220" si="28814">lunchAdjust(BO1215:BP1219)</f>
        <v>0</v>
      </c>
      <c r="BQ1220" s="48" t="s">
        <v>0</v>
      </c>
      <c r="BR1220" s="39">
        <f t="shared" ref="BR1220" si="28815">SUMPRODUCT(BQ1215:BQ1219*BR1215:BR1219)</f>
        <v>0</v>
      </c>
      <c r="BS1220" s="46" t="s">
        <v>134</v>
      </c>
      <c r="BT1220" s="38">
        <f t="shared" ref="BT1220" si="28816">lunchAdjust(BS1215:BT1219)</f>
        <v>0</v>
      </c>
      <c r="BU1220" s="48" t="s">
        <v>0</v>
      </c>
      <c r="BV1220" s="39">
        <f t="shared" ref="BV1220" si="28817">SUMPRODUCT(BU1215:BU1219*BV1215:BV1219)</f>
        <v>0</v>
      </c>
      <c r="BW1220" s="46" t="s">
        <v>134</v>
      </c>
      <c r="BX1220" s="38">
        <f t="shared" ref="BX1220" si="28818">lunchAdjust(BW1215:BX1219)</f>
        <v>0</v>
      </c>
      <c r="BY1220" s="48" t="s">
        <v>0</v>
      </c>
      <c r="BZ1220" s="39">
        <f t="shared" ref="BZ1220" si="28819">SUMPRODUCT(BY1215:BY1219*BZ1215:BZ1219)</f>
        <v>0</v>
      </c>
      <c r="CA1220" s="46" t="s">
        <v>134</v>
      </c>
      <c r="CB1220" s="38">
        <f t="shared" ref="CB1220" si="28820">lunchAdjust(CA1215:CB1219)</f>
        <v>0</v>
      </c>
      <c r="CC1220" s="48" t="s">
        <v>0</v>
      </c>
      <c r="CD1220" s="39">
        <f t="shared" ref="CD1220" si="28821">SUMPRODUCT(CC1215:CC1219*CD1215:CD1219)</f>
        <v>0</v>
      </c>
      <c r="CE1220" s="46" t="s">
        <v>134</v>
      </c>
      <c r="CF1220" s="38">
        <f t="shared" ref="CF1220" si="28822">lunchAdjust(CE1215:CF1219)</f>
        <v>0</v>
      </c>
      <c r="CG1220" s="48" t="s">
        <v>0</v>
      </c>
      <c r="CH1220" s="39">
        <f t="shared" ref="CH1220" si="28823">SUMPRODUCT(CG1215:CG1219*CH1215:CH1219)</f>
        <v>0</v>
      </c>
    </row>
    <row r="1221" spans="1:86" ht="15.75" thickBot="1" x14ac:dyDescent="0.3">
      <c r="A1221" s="58" t="s">
        <v>121</v>
      </c>
      <c r="B1221" s="59">
        <f t="shared" ref="B1221" ca="1" si="28824">roleHours(G1215:CH1221, "OUT")</f>
        <v>0</v>
      </c>
      <c r="C1221" s="54" t="s">
        <v>137</v>
      </c>
      <c r="D1221" s="22">
        <f t="shared" ref="D1221" ca="1" si="28825">roleHours(G1215:CH1221, "PTO")</f>
        <v>0</v>
      </c>
      <c r="E1221" s="23">
        <f t="shared" ref="E1221" ca="1" si="28826">E1220-B1216</f>
        <v>15.200000000000003</v>
      </c>
      <c r="F1221" s="52"/>
      <c r="G1221" s="47" t="s">
        <v>39</v>
      </c>
      <c r="H1221" s="40">
        <f t="shared" si="27619"/>
        <v>0</v>
      </c>
      <c r="I1221" s="49" t="s">
        <v>135</v>
      </c>
      <c r="J1221" s="41">
        <f t="shared" ref="J1221" si="28827">J1220*G$4</f>
        <v>0</v>
      </c>
      <c r="K1221" s="47" t="s">
        <v>39</v>
      </c>
      <c r="L1221" s="40">
        <f t="shared" ref="L1221" si="28828">SUMPRODUCT(M1215:M1219*(L1215:L1219="PTO"))+SUMPRODUCT(M1215:M1219*(L1215:L1219="HOL"))</f>
        <v>0</v>
      </c>
      <c r="M1221" s="49" t="s">
        <v>135</v>
      </c>
      <c r="N1221" s="41">
        <f t="shared" ref="N1221" si="28829">N1220*K$4</f>
        <v>0</v>
      </c>
      <c r="O1221" s="47" t="s">
        <v>39</v>
      </c>
      <c r="P1221" s="40">
        <f t="shared" ref="P1221" si="28830">SUMPRODUCT(Q1215:Q1219*(P1215:P1219="PTO"))+SUMPRODUCT(Q1215:Q1219*(P1215:P1219="HOL"))</f>
        <v>0</v>
      </c>
      <c r="Q1221" s="49" t="s">
        <v>135</v>
      </c>
      <c r="R1221" s="41">
        <f t="shared" ref="R1221" si="28831">R1220*O$4</f>
        <v>0</v>
      </c>
      <c r="S1221" s="47" t="s">
        <v>39</v>
      </c>
      <c r="T1221" s="40">
        <f t="shared" ref="T1221" si="28832">SUMPRODUCT(U1215:U1219*(T1215:T1219="PTO"))+SUMPRODUCT(U1215:U1219*(T1215:T1219="HOL"))</f>
        <v>0</v>
      </c>
      <c r="U1221" s="49" t="s">
        <v>135</v>
      </c>
      <c r="V1221" s="41">
        <f t="shared" ref="V1221" si="28833">V1220*S$4</f>
        <v>0</v>
      </c>
      <c r="W1221" s="47" t="s">
        <v>39</v>
      </c>
      <c r="X1221" s="40">
        <f t="shared" ref="X1221" si="28834">SUMPRODUCT(Y1215:Y1219*(X1215:X1219="PTO"))+SUMPRODUCT(Y1215:Y1219*(X1215:X1219="HOL"))</f>
        <v>0</v>
      </c>
      <c r="Y1221" s="49" t="s">
        <v>135</v>
      </c>
      <c r="Z1221" s="41">
        <f t="shared" ref="Z1221" si="28835">Z1220*W$4</f>
        <v>8</v>
      </c>
      <c r="AA1221" s="47" t="s">
        <v>39</v>
      </c>
      <c r="AB1221" s="40">
        <f t="shared" ref="AB1221" si="28836">SUMPRODUCT(AC1215:AC1219*(AB1215:AB1219="PTO"))+SUMPRODUCT(AC1215:AC1219*(AB1215:AB1219="HOL"))</f>
        <v>0</v>
      </c>
      <c r="AC1221" s="49" t="s">
        <v>135</v>
      </c>
      <c r="AD1221" s="41">
        <f t="shared" ref="AD1221" si="28837">AD1220*AA$4</f>
        <v>8</v>
      </c>
      <c r="AE1221" s="47" t="s">
        <v>39</v>
      </c>
      <c r="AF1221" s="40">
        <f t="shared" ref="AF1221" si="28838">SUMPRODUCT(AG1215:AG1219*(AF1215:AF1219="PTO"))+SUMPRODUCT(AG1215:AG1219*(AF1215:AF1219="HOL"))</f>
        <v>0</v>
      </c>
      <c r="AG1221" s="49" t="s">
        <v>135</v>
      </c>
      <c r="AH1221" s="41">
        <f t="shared" ref="AH1221" si="28839">AH1220*AE$4</f>
        <v>8</v>
      </c>
      <c r="AI1221" s="47" t="s">
        <v>39</v>
      </c>
      <c r="AJ1221" s="40">
        <f t="shared" ref="AJ1221" si="28840">SUMPRODUCT(AK1215:AK1219*(AJ1215:AJ1219="PTO"))+SUMPRODUCT(AK1215:AK1219*(AJ1215:AJ1219="HOL"))</f>
        <v>0</v>
      </c>
      <c r="AK1221" s="49" t="s">
        <v>135</v>
      </c>
      <c r="AL1221" s="41">
        <f>AL1220*AI$4</f>
        <v>8</v>
      </c>
      <c r="AM1221" s="47" t="s">
        <v>39</v>
      </c>
      <c r="AN1221" s="40">
        <f t="shared" ref="AN1221" si="28841">SUMPRODUCT(AO1215:AO1219*(AN1215:AN1219="PTO"))+SUMPRODUCT(AO1215:AO1219*(AN1215:AN1219="HOL"))</f>
        <v>0</v>
      </c>
      <c r="AO1221" s="49" t="s">
        <v>135</v>
      </c>
      <c r="AP1221" s="41">
        <f t="shared" ref="AP1221" si="28842">AP1220*AM$4</f>
        <v>0</v>
      </c>
      <c r="AQ1221" s="47" t="s">
        <v>39</v>
      </c>
      <c r="AR1221" s="40">
        <f t="shared" ref="AR1221" si="28843">SUMPRODUCT(AS1215:AS1219*(AR1215:AR1219="PTO"))+SUMPRODUCT(AS1215:AS1219*(AR1215:AR1219="HOL"))</f>
        <v>0</v>
      </c>
      <c r="AS1221" s="49" t="s">
        <v>135</v>
      </c>
      <c r="AT1221" s="41">
        <f t="shared" ref="AT1221" si="28844">AT1220*AQ$4</f>
        <v>0</v>
      </c>
      <c r="AU1221" s="47" t="s">
        <v>39</v>
      </c>
      <c r="AV1221" s="40">
        <f t="shared" ref="AV1221" si="28845">SUMPRODUCT(AW1215:AW1219*(AV1215:AV1219="PTO"))+SUMPRODUCT(AW1215:AW1219*(AV1215:AV1219="HOL"))</f>
        <v>0</v>
      </c>
      <c r="AW1221" s="49" t="s">
        <v>135</v>
      </c>
      <c r="AX1221" s="41">
        <f>AX1220*AU$4</f>
        <v>0</v>
      </c>
      <c r="AY1221" s="47" t="s">
        <v>39</v>
      </c>
      <c r="AZ1221" s="40">
        <f t="shared" ref="AZ1221" si="28846">SUMPRODUCT(BA1215:BA1219*(AZ1215:AZ1219="PTO"))+SUMPRODUCT(BA1215:BA1219*(AZ1215:AZ1219="HOL"))</f>
        <v>0</v>
      </c>
      <c r="BA1221" s="49" t="s">
        <v>135</v>
      </c>
      <c r="BB1221" s="41">
        <f>BB1220*AY$4</f>
        <v>0</v>
      </c>
      <c r="BC1221" s="47" t="s">
        <v>39</v>
      </c>
      <c r="BD1221" s="40">
        <f t="shared" ref="BD1221" si="28847">SUMPRODUCT(BE1215:BE1219*(BD1215:BD1219="PTO"))+SUMPRODUCT(BE1215:BE1219*(BD1215:BD1219="HOL"))</f>
        <v>0</v>
      </c>
      <c r="BE1221" s="49" t="s">
        <v>135</v>
      </c>
      <c r="BF1221" s="41">
        <f>BF1220*BC$4</f>
        <v>0</v>
      </c>
      <c r="BG1221" s="47" t="s">
        <v>39</v>
      </c>
      <c r="BH1221" s="40">
        <f t="shared" ref="BH1221" si="28848">SUMPRODUCT(BI1215:BI1219*(BH1215:BH1219="PTO"))+SUMPRODUCT(BI1215:BI1219*(BH1215:BH1219="HOL"))</f>
        <v>0</v>
      </c>
      <c r="BI1221" s="49" t="s">
        <v>135</v>
      </c>
      <c r="BJ1221" s="41">
        <f>BJ1220*BG$4</f>
        <v>0</v>
      </c>
      <c r="BK1221" s="47" t="s">
        <v>39</v>
      </c>
      <c r="BL1221" s="40">
        <f t="shared" ref="BL1221" si="28849">SUMPRODUCT(BM1215:BM1219*(BL1215:BL1219="PTO"))+SUMPRODUCT(BM1215:BM1219*(BL1215:BL1219="HOL"))</f>
        <v>0</v>
      </c>
      <c r="BM1221" s="49" t="s">
        <v>135</v>
      </c>
      <c r="BN1221" s="41">
        <f>BN1220*BK$4</f>
        <v>0</v>
      </c>
      <c r="BO1221" s="47" t="s">
        <v>39</v>
      </c>
      <c r="BP1221" s="40">
        <f t="shared" ref="BP1221" si="28850">SUMPRODUCT(BQ1215:BQ1219*(BP1215:BP1219="PTO"))+SUMPRODUCT(BQ1215:BQ1219*(BP1215:BP1219="HOL"))</f>
        <v>0</v>
      </c>
      <c r="BQ1221" s="49" t="s">
        <v>135</v>
      </c>
      <c r="BR1221" s="41">
        <f t="shared" ref="BR1221" si="28851">BR1220*BO$4</f>
        <v>0</v>
      </c>
      <c r="BS1221" s="47" t="s">
        <v>39</v>
      </c>
      <c r="BT1221" s="40">
        <f t="shared" ref="BT1221" si="28852">SUMPRODUCT(BU1215:BU1219*(BT1215:BT1219="PTO"))+SUMPRODUCT(BU1215:BU1219*(BT1215:BT1219="HOL"))</f>
        <v>0</v>
      </c>
      <c r="BU1221" s="49" t="s">
        <v>135</v>
      </c>
      <c r="BV1221" s="41">
        <f t="shared" ref="BV1221" si="28853">BV1220*BS$4</f>
        <v>0</v>
      </c>
      <c r="BW1221" s="47" t="s">
        <v>39</v>
      </c>
      <c r="BX1221" s="40">
        <f t="shared" ref="BX1221" si="28854">SUMPRODUCT(BY1215:BY1219*(BX1215:BX1219="PTO"))+SUMPRODUCT(BY1215:BY1219*(BX1215:BX1219="HOL"))</f>
        <v>0</v>
      </c>
      <c r="BY1221" s="49" t="s">
        <v>135</v>
      </c>
      <c r="BZ1221" s="41">
        <f t="shared" ref="BZ1221" si="28855">BZ1220*BW$4</f>
        <v>0</v>
      </c>
      <c r="CA1221" s="47" t="s">
        <v>39</v>
      </c>
      <c r="CB1221" s="40">
        <f t="shared" ref="CB1221" si="28856">SUMPRODUCT(CC1215:CC1219*(CB1215:CB1219="PTO"))+SUMPRODUCT(CC1215:CC1219*(CB1215:CB1219="HOL"))</f>
        <v>0</v>
      </c>
      <c r="CC1221" s="49" t="s">
        <v>135</v>
      </c>
      <c r="CD1221" s="41">
        <f t="shared" ref="CD1221" si="28857">CD1220*CA$4</f>
        <v>0</v>
      </c>
      <c r="CE1221" s="47" t="s">
        <v>39</v>
      </c>
      <c r="CF1221" s="40">
        <f t="shared" ref="CF1221" si="28858">SUMPRODUCT(CG1215:CG1219*(CF1215:CF1219="PTO"))+SUMPRODUCT(CG1215:CG1219*(CF1215:CF1219="HOL"))</f>
        <v>0</v>
      </c>
      <c r="CG1221" s="49" t="s">
        <v>135</v>
      </c>
      <c r="CH1221" s="41">
        <f t="shared" ref="CH1221" si="28859">CH1220*CE$4</f>
        <v>0</v>
      </c>
    </row>
    <row r="1222" spans="1:86" x14ac:dyDescent="0.25">
      <c r="A1222" s="70" t="s">
        <v>133</v>
      </c>
      <c r="B1222" s="71">
        <f t="shared" ref="B1222" ca="1" si="28860">D1222-B1223</f>
        <v>13.333333333333336</v>
      </c>
      <c r="C1222" s="72" t="s">
        <v>122</v>
      </c>
      <c r="D1222" s="71">
        <f>IFERROR(INDEX(Holidays[FTE], MATCH(Entry!E1222, Holidays[Date], 0)), 1)*8*INDEX(FTEguide[[1]:[12]], MATCH(Entry!E1223, FTEguide[Weekday], 0), IF(Entry!E1225&gt;0, Entry!E1225, MONTH(Entry!E1222)))</f>
        <v>21.333333333333336</v>
      </c>
      <c r="E1222" s="60">
        <f t="shared" ref="E1222:E1285" si="28861">E1215+1</f>
        <v>44002</v>
      </c>
      <c r="F1222" s="50" t="s">
        <v>128</v>
      </c>
      <c r="G1222" s="34"/>
      <c r="H1222" s="35"/>
      <c r="I1222" s="42">
        <f t="shared" ref="I1222" si="28862">parseTime(G1222)-(H1227=INT(RIGHT($F1222, 1)))</f>
        <v>0</v>
      </c>
      <c r="J1222" s="43">
        <f t="shared" ref="J1222:J1226" si="28863">isClocked(H1222)</f>
        <v>0</v>
      </c>
      <c r="K1222" s="34"/>
      <c r="L1222" s="35"/>
      <c r="M1222" s="42">
        <f t="shared" ref="M1222" si="28864">parseTime(K1222)-(L1227=INT(RIGHT($F1222, 1)))</f>
        <v>0</v>
      </c>
      <c r="N1222" s="43">
        <f t="shared" ref="N1222:N1226" si="28865">isClocked(L1222)</f>
        <v>0</v>
      </c>
      <c r="O1222" s="34"/>
      <c r="P1222" s="35"/>
      <c r="Q1222" s="42">
        <f t="shared" ref="Q1222" si="28866">parseTime(O1222)-(P1227=INT(RIGHT($F1222, 1)))</f>
        <v>0</v>
      </c>
      <c r="R1222" s="43">
        <f t="shared" ref="R1222:R1226" si="28867">isClocked(P1222)</f>
        <v>0</v>
      </c>
      <c r="S1222" s="34"/>
      <c r="T1222" s="35"/>
      <c r="U1222" s="42">
        <f t="shared" ref="U1222" si="28868">parseTime(S1222)-(T1227=INT(RIGHT($F1222, 1)))</f>
        <v>0</v>
      </c>
      <c r="V1222" s="43">
        <f t="shared" ref="V1222:V1226" si="28869">isClocked(T1222)</f>
        <v>0</v>
      </c>
      <c r="W1222" s="34"/>
      <c r="X1222" s="35"/>
      <c r="Y1222" s="42">
        <f t="shared" ref="Y1222" si="28870">parseTime(W1222)-(X1227=INT(RIGHT($F1222, 1)))</f>
        <v>0</v>
      </c>
      <c r="Z1222" s="43">
        <f t="shared" ref="Z1222:Z1226" si="28871">isClocked(X1222)</f>
        <v>0</v>
      </c>
      <c r="AA1222" s="34"/>
      <c r="AB1222" s="35"/>
      <c r="AC1222" s="42">
        <f t="shared" ref="AC1222" si="28872">parseTime(AA1222)-(AB1227=INT(RIGHT($F1222, 1)))</f>
        <v>0</v>
      </c>
      <c r="AD1222" s="43">
        <f t="shared" ref="AD1222:AD1226" si="28873">isClocked(AB1222)</f>
        <v>0</v>
      </c>
      <c r="AE1222" s="34"/>
      <c r="AF1222" s="35"/>
      <c r="AG1222" s="42">
        <f t="shared" ref="AG1222" si="28874">parseTime(AE1222)-(AF1227=INT(RIGHT($F1222, 1)))</f>
        <v>0</v>
      </c>
      <c r="AH1222" s="43">
        <f t="shared" ref="AH1222:AH1226" si="28875">isClocked(AF1222)</f>
        <v>0</v>
      </c>
      <c r="AI1222" s="34" t="s">
        <v>136</v>
      </c>
      <c r="AJ1222" s="35" t="s">
        <v>23</v>
      </c>
      <c r="AK1222" s="42">
        <f>parseTime(AI1222)-(AJ1227=INT(RIGHT($F1222, 1)))</f>
        <v>8</v>
      </c>
      <c r="AL1222" s="43">
        <f t="shared" ref="AL1222:AL1226" si="28876">isClocked(AJ1222)</f>
        <v>1</v>
      </c>
      <c r="AM1222" s="34"/>
      <c r="AN1222" s="35"/>
      <c r="AO1222" s="42">
        <f t="shared" ref="AO1222" si="28877">parseTime(AM1222)-(AN1227=INT(RIGHT($F1222, 1)))</f>
        <v>0</v>
      </c>
      <c r="AP1222" s="43">
        <f t="shared" ref="AP1222:AP1226" si="28878">isClocked(AN1222)</f>
        <v>0</v>
      </c>
      <c r="AQ1222" s="34"/>
      <c r="AR1222" s="35"/>
      <c r="AS1222" s="42">
        <f t="shared" ref="AS1222" si="28879">parseTime(AQ1222)-(AR1227=INT(RIGHT($F1222, 1)))</f>
        <v>0</v>
      </c>
      <c r="AT1222" s="43">
        <f t="shared" ref="AT1222:AT1226" si="28880">isClocked(AR1222)</f>
        <v>0</v>
      </c>
      <c r="AU1222" s="34"/>
      <c r="AV1222" s="35"/>
      <c r="AW1222" s="42">
        <f>parseTime(AU1222)-(AV1227=INT(RIGHT($F1222, 1)))</f>
        <v>0</v>
      </c>
      <c r="AX1222" s="43">
        <f t="shared" ref="AX1222:AX1226" si="28881">isClocked(AV1222)</f>
        <v>0</v>
      </c>
      <c r="AY1222" s="34"/>
      <c r="AZ1222" s="35"/>
      <c r="BA1222" s="42">
        <f>parseTime(AY1222)-(AZ1227=INT(RIGHT($F1222, 1)))</f>
        <v>0</v>
      </c>
      <c r="BB1222" s="43">
        <f t="shared" ref="BB1222:BB1226" si="28882">isClocked(AZ1222)</f>
        <v>0</v>
      </c>
      <c r="BC1222" s="34"/>
      <c r="BD1222" s="35"/>
      <c r="BE1222" s="42">
        <f>parseTime(BC1222)-(BD1227=INT(RIGHT($F1222, 1)))</f>
        <v>0</v>
      </c>
      <c r="BF1222" s="43">
        <f t="shared" ref="BF1222:BF1226" si="28883">isClocked(BD1222)</f>
        <v>0</v>
      </c>
      <c r="BG1222" s="34"/>
      <c r="BH1222" s="35"/>
      <c r="BI1222" s="42">
        <f>parseTime(BG1222)-(BH1227=INT(RIGHT($F1222, 1)))</f>
        <v>0</v>
      </c>
      <c r="BJ1222" s="43">
        <f t="shared" ref="BJ1222:BJ1226" si="28884">isClocked(BH1222)</f>
        <v>0</v>
      </c>
      <c r="BK1222" s="34"/>
      <c r="BL1222" s="35"/>
      <c r="BM1222" s="42">
        <f>parseTime(BK1222)-(BL1227=INT(RIGHT($F1222, 1)))</f>
        <v>0</v>
      </c>
      <c r="BN1222" s="43">
        <f t="shared" ref="BN1222:BN1226" si="28885">isClocked(BL1222)</f>
        <v>0</v>
      </c>
      <c r="BO1222" s="34"/>
      <c r="BP1222" s="35"/>
      <c r="BQ1222" s="42">
        <f t="shared" ref="BQ1222" si="28886">parseTime(BO1222)-(BP1227=INT(RIGHT($F1222, 1)))</f>
        <v>0</v>
      </c>
      <c r="BR1222" s="43">
        <f t="shared" ref="BR1222:BR1226" si="28887">isClocked(BP1222)</f>
        <v>0</v>
      </c>
      <c r="BS1222" s="34"/>
      <c r="BT1222" s="35"/>
      <c r="BU1222" s="42">
        <f t="shared" ref="BU1222" si="28888">parseTime(BS1222)-(BT1227=INT(RIGHT($F1222, 1)))</f>
        <v>0</v>
      </c>
      <c r="BV1222" s="43">
        <f t="shared" ref="BV1222:BV1226" si="28889">isClocked(BT1222)</f>
        <v>0</v>
      </c>
      <c r="BW1222" s="34"/>
      <c r="BX1222" s="35"/>
      <c r="BY1222" s="42">
        <f t="shared" ref="BY1222" si="28890">parseTime(BW1222)-(BX1227=INT(RIGHT($F1222, 1)))</f>
        <v>0</v>
      </c>
      <c r="BZ1222" s="43">
        <f t="shared" ref="BZ1222:BZ1226" si="28891">isClocked(BX1222)</f>
        <v>0</v>
      </c>
      <c r="CA1222" s="34"/>
      <c r="CB1222" s="35"/>
      <c r="CC1222" s="42">
        <f t="shared" ref="CC1222" si="28892">parseTime(CA1222)-(CB1227=INT(RIGHT($F1222, 1)))</f>
        <v>0</v>
      </c>
      <c r="CD1222" s="43">
        <f t="shared" ref="CD1222:CD1226" si="28893">isClocked(CB1222)</f>
        <v>0</v>
      </c>
      <c r="CE1222" s="34"/>
      <c r="CF1222" s="35"/>
      <c r="CG1222" s="42">
        <f t="shared" ref="CG1222" si="28894">parseTime(CE1222)-(CF1227=INT(RIGHT($F1222, 1)))</f>
        <v>0</v>
      </c>
      <c r="CH1222" s="43">
        <f t="shared" ref="CH1222:CH1226" si="28895">isClocked(CF1222)</f>
        <v>0</v>
      </c>
    </row>
    <row r="1223" spans="1:86" x14ac:dyDescent="0.25">
      <c r="A1223" s="56" t="s">
        <v>0</v>
      </c>
      <c r="B1223" s="57">
        <f t="shared" ca="1" si="28377"/>
        <v>8</v>
      </c>
      <c r="C1223" s="14" t="s">
        <v>252</v>
      </c>
      <c r="D1223" s="14">
        <f t="shared" si="27860"/>
        <v>53.7</v>
      </c>
      <c r="E1223" s="55" t="str">
        <f t="shared" si="28378"/>
        <v>Saturday</v>
      </c>
      <c r="F1223" s="51" t="s">
        <v>129</v>
      </c>
      <c r="G1223" s="36"/>
      <c r="H1223" s="37"/>
      <c r="I1223" s="44">
        <f t="shared" ref="I1223" si="28896">parseTime(G1223)-(H1227=INT(RIGHT($F1223, 1)))</f>
        <v>0</v>
      </c>
      <c r="J1223" s="45">
        <f t="shared" si="28863"/>
        <v>0</v>
      </c>
      <c r="K1223" s="36"/>
      <c r="L1223" s="37"/>
      <c r="M1223" s="44">
        <f t="shared" ref="M1223" si="28897">parseTime(K1223)-(L1227=INT(RIGHT($F1223, 1)))</f>
        <v>0</v>
      </c>
      <c r="N1223" s="45">
        <f t="shared" si="28865"/>
        <v>0</v>
      </c>
      <c r="O1223" s="36"/>
      <c r="P1223" s="37"/>
      <c r="Q1223" s="44">
        <f t="shared" ref="Q1223" si="28898">parseTime(O1223)-(P1227=INT(RIGHT($F1223, 1)))</f>
        <v>0</v>
      </c>
      <c r="R1223" s="45">
        <f t="shared" si="28867"/>
        <v>0</v>
      </c>
      <c r="S1223" s="36"/>
      <c r="T1223" s="37"/>
      <c r="U1223" s="44">
        <f t="shared" ref="U1223" si="28899">parseTime(S1223)-(T1227=INT(RIGHT($F1223, 1)))</f>
        <v>0</v>
      </c>
      <c r="V1223" s="45">
        <f t="shared" si="28869"/>
        <v>0</v>
      </c>
      <c r="W1223" s="36"/>
      <c r="X1223" s="37"/>
      <c r="Y1223" s="44">
        <f t="shared" ref="Y1223" si="28900">parseTime(W1223)-(X1227=INT(RIGHT($F1223, 1)))</f>
        <v>0</v>
      </c>
      <c r="Z1223" s="45">
        <f t="shared" si="28871"/>
        <v>0</v>
      </c>
      <c r="AA1223" s="36"/>
      <c r="AB1223" s="37"/>
      <c r="AC1223" s="44">
        <f t="shared" ref="AC1223" si="28901">parseTime(AA1223)-(AB1227=INT(RIGHT($F1223, 1)))</f>
        <v>0</v>
      </c>
      <c r="AD1223" s="45">
        <f t="shared" si="28873"/>
        <v>0</v>
      </c>
      <c r="AE1223" s="36"/>
      <c r="AF1223" s="37"/>
      <c r="AG1223" s="44">
        <f t="shared" ref="AG1223" si="28902">parseTime(AE1223)-(AF1227=INT(RIGHT($F1223, 1)))</f>
        <v>0</v>
      </c>
      <c r="AH1223" s="45">
        <f t="shared" si="28875"/>
        <v>0</v>
      </c>
      <c r="AI1223" s="36"/>
      <c r="AJ1223" s="37"/>
      <c r="AK1223" s="44">
        <f>parseTime(AI1223)-(AJ1227=INT(RIGHT($F1223, 1)))</f>
        <v>0</v>
      </c>
      <c r="AL1223" s="45">
        <f t="shared" si="28876"/>
        <v>0</v>
      </c>
      <c r="AM1223" s="36"/>
      <c r="AN1223" s="37"/>
      <c r="AO1223" s="44">
        <f t="shared" ref="AO1223" si="28903">parseTime(AM1223)-(AN1227=INT(RIGHT($F1223, 1)))</f>
        <v>0</v>
      </c>
      <c r="AP1223" s="45">
        <f t="shared" si="28878"/>
        <v>0</v>
      </c>
      <c r="AQ1223" s="36"/>
      <c r="AR1223" s="37"/>
      <c r="AS1223" s="44">
        <f t="shared" ref="AS1223" si="28904">parseTime(AQ1223)-(AR1227=INT(RIGHT($F1223, 1)))</f>
        <v>0</v>
      </c>
      <c r="AT1223" s="45">
        <f t="shared" si="28880"/>
        <v>0</v>
      </c>
      <c r="AU1223" s="36"/>
      <c r="AV1223" s="37"/>
      <c r="AW1223" s="44">
        <f>parseTime(AU1223)-(AV1227=INT(RIGHT($F1223, 1)))</f>
        <v>0</v>
      </c>
      <c r="AX1223" s="45">
        <f t="shared" si="28881"/>
        <v>0</v>
      </c>
      <c r="AY1223" s="36"/>
      <c r="AZ1223" s="37"/>
      <c r="BA1223" s="44">
        <f>parseTime(AY1223)-(AZ1227=INT(RIGHT($F1223, 1)))</f>
        <v>0</v>
      </c>
      <c r="BB1223" s="45">
        <f t="shared" si="28882"/>
        <v>0</v>
      </c>
      <c r="BC1223" s="36"/>
      <c r="BD1223" s="37"/>
      <c r="BE1223" s="44">
        <f>parseTime(BC1223)-(BD1227=INT(RIGHT($F1223, 1)))</f>
        <v>0</v>
      </c>
      <c r="BF1223" s="45">
        <f t="shared" si="28883"/>
        <v>0</v>
      </c>
      <c r="BG1223" s="36"/>
      <c r="BH1223" s="37"/>
      <c r="BI1223" s="44">
        <f>parseTime(BG1223)-(BH1227=INT(RIGHT($F1223, 1)))</f>
        <v>0</v>
      </c>
      <c r="BJ1223" s="45">
        <f t="shared" si="28884"/>
        <v>0</v>
      </c>
      <c r="BK1223" s="36"/>
      <c r="BL1223" s="37"/>
      <c r="BM1223" s="44">
        <f>parseTime(BK1223)-(BL1227=INT(RIGHT($F1223, 1)))</f>
        <v>0</v>
      </c>
      <c r="BN1223" s="45">
        <f t="shared" si="28885"/>
        <v>0</v>
      </c>
      <c r="BO1223" s="36"/>
      <c r="BP1223" s="37"/>
      <c r="BQ1223" s="44">
        <f t="shared" ref="BQ1223" si="28905">parseTime(BO1223)-(BP1227=INT(RIGHT($F1223, 1)))</f>
        <v>0</v>
      </c>
      <c r="BR1223" s="45">
        <f t="shared" si="28887"/>
        <v>0</v>
      </c>
      <c r="BS1223" s="36"/>
      <c r="BT1223" s="37"/>
      <c r="BU1223" s="44">
        <f t="shared" ref="BU1223" si="28906">parseTime(BS1223)-(BT1227=INT(RIGHT($F1223, 1)))</f>
        <v>0</v>
      </c>
      <c r="BV1223" s="45">
        <f t="shared" si="28889"/>
        <v>0</v>
      </c>
      <c r="BW1223" s="36"/>
      <c r="BX1223" s="37"/>
      <c r="BY1223" s="44">
        <f t="shared" ref="BY1223" si="28907">parseTime(BW1223)-(BX1227=INT(RIGHT($F1223, 1)))</f>
        <v>0</v>
      </c>
      <c r="BZ1223" s="45">
        <f t="shared" si="28891"/>
        <v>0</v>
      </c>
      <c r="CA1223" s="36"/>
      <c r="CB1223" s="37"/>
      <c r="CC1223" s="44">
        <f t="shared" ref="CC1223" si="28908">parseTime(CA1223)-(CB1227=INT(RIGHT($F1223, 1)))</f>
        <v>0</v>
      </c>
      <c r="CD1223" s="45">
        <f t="shared" si="28893"/>
        <v>0</v>
      </c>
      <c r="CE1223" s="36"/>
      <c r="CF1223" s="37"/>
      <c r="CG1223" s="44">
        <f t="shared" ref="CG1223" si="28909">parseTime(CE1223)-(CF1227=INT(RIGHT($F1223, 1)))</f>
        <v>0</v>
      </c>
      <c r="CH1223" s="45">
        <f t="shared" si="28895"/>
        <v>0</v>
      </c>
    </row>
    <row r="1224" spans="1:86" x14ac:dyDescent="0.25">
      <c r="A1224" s="56" t="s">
        <v>117</v>
      </c>
      <c r="B1224" s="57">
        <f t="shared" ref="B1224" ca="1" si="28910">roleHours(G1222:CH1228, "MFD")</f>
        <v>8</v>
      </c>
      <c r="C1224" s="14">
        <f t="shared" ref="C1224:C1227" ca="1" si="28911">B1224/8</f>
        <v>1</v>
      </c>
      <c r="D1224" s="14">
        <f t="shared" ref="D1224" ca="1" si="28912">B1223-D1223</f>
        <v>-45.7</v>
      </c>
      <c r="E1224" s="20" t="s">
        <v>127</v>
      </c>
      <c r="F1224" s="51" t="s">
        <v>130</v>
      </c>
      <c r="G1224" s="36"/>
      <c r="H1224" s="37"/>
      <c r="I1224" s="44">
        <f t="shared" ref="I1224" si="28913">parseTime(G1224)-(H1227=INT(RIGHT($F1224, 1)))</f>
        <v>0</v>
      </c>
      <c r="J1224" s="45">
        <f t="shared" si="28863"/>
        <v>0</v>
      </c>
      <c r="K1224" s="36"/>
      <c r="L1224" s="37"/>
      <c r="M1224" s="44">
        <f t="shared" ref="M1224" si="28914">parseTime(K1224)-(L1227=INT(RIGHT($F1224, 1)))</f>
        <v>0</v>
      </c>
      <c r="N1224" s="45">
        <f t="shared" si="28865"/>
        <v>0</v>
      </c>
      <c r="O1224" s="36"/>
      <c r="P1224" s="37"/>
      <c r="Q1224" s="44">
        <f t="shared" ref="Q1224" si="28915">parseTime(O1224)-(P1227=INT(RIGHT($F1224, 1)))</f>
        <v>0</v>
      </c>
      <c r="R1224" s="45">
        <f t="shared" si="28867"/>
        <v>0</v>
      </c>
      <c r="S1224" s="36"/>
      <c r="T1224" s="37"/>
      <c r="U1224" s="44">
        <f t="shared" ref="U1224" si="28916">parseTime(S1224)-(T1227=INT(RIGHT($F1224, 1)))</f>
        <v>0</v>
      </c>
      <c r="V1224" s="45">
        <f t="shared" si="28869"/>
        <v>0</v>
      </c>
      <c r="W1224" s="36"/>
      <c r="X1224" s="37"/>
      <c r="Y1224" s="44">
        <f t="shared" ref="Y1224" si="28917">parseTime(W1224)-(X1227=INT(RIGHT($F1224, 1)))</f>
        <v>0</v>
      </c>
      <c r="Z1224" s="45">
        <f t="shared" si="28871"/>
        <v>0</v>
      </c>
      <c r="AA1224" s="36"/>
      <c r="AB1224" s="37"/>
      <c r="AC1224" s="44">
        <f t="shared" ref="AC1224" si="28918">parseTime(AA1224)-(AB1227=INT(RIGHT($F1224, 1)))</f>
        <v>0</v>
      </c>
      <c r="AD1224" s="45">
        <f t="shared" si="28873"/>
        <v>0</v>
      </c>
      <c r="AE1224" s="36"/>
      <c r="AF1224" s="37"/>
      <c r="AG1224" s="44">
        <f t="shared" ref="AG1224" si="28919">parseTime(AE1224)-(AF1227=INT(RIGHT($F1224, 1)))</f>
        <v>0</v>
      </c>
      <c r="AH1224" s="45">
        <f t="shared" si="28875"/>
        <v>0</v>
      </c>
      <c r="AI1224" s="36"/>
      <c r="AJ1224" s="37"/>
      <c r="AK1224" s="44">
        <f>parseTime(AI1224)-(AJ1227=INT(RIGHT($F1224, 1)))</f>
        <v>0</v>
      </c>
      <c r="AL1224" s="45">
        <f t="shared" si="28876"/>
        <v>0</v>
      </c>
      <c r="AM1224" s="36"/>
      <c r="AN1224" s="37"/>
      <c r="AO1224" s="44">
        <f t="shared" ref="AO1224" si="28920">parseTime(AM1224)-(AN1227=INT(RIGHT($F1224, 1)))</f>
        <v>0</v>
      </c>
      <c r="AP1224" s="45">
        <f t="shared" si="28878"/>
        <v>0</v>
      </c>
      <c r="AQ1224" s="36"/>
      <c r="AR1224" s="37"/>
      <c r="AS1224" s="44">
        <f t="shared" ref="AS1224" si="28921">parseTime(AQ1224)-(AR1227=INT(RIGHT($F1224, 1)))</f>
        <v>0</v>
      </c>
      <c r="AT1224" s="45">
        <f t="shared" si="28880"/>
        <v>0</v>
      </c>
      <c r="AU1224" s="36"/>
      <c r="AV1224" s="37"/>
      <c r="AW1224" s="44">
        <f>parseTime(AU1224)-(AV1227=INT(RIGHT($F1224, 1)))</f>
        <v>0</v>
      </c>
      <c r="AX1224" s="45">
        <f t="shared" si="28881"/>
        <v>0</v>
      </c>
      <c r="AY1224" s="36"/>
      <c r="AZ1224" s="37"/>
      <c r="BA1224" s="44">
        <f>parseTime(AY1224)-(AZ1227=INT(RIGHT($F1224, 1)))</f>
        <v>0</v>
      </c>
      <c r="BB1224" s="45">
        <f t="shared" si="28882"/>
        <v>0</v>
      </c>
      <c r="BC1224" s="36"/>
      <c r="BD1224" s="37"/>
      <c r="BE1224" s="44">
        <f>parseTime(BC1224)-(BD1227=INT(RIGHT($F1224, 1)))</f>
        <v>0</v>
      </c>
      <c r="BF1224" s="45">
        <f t="shared" si="28883"/>
        <v>0</v>
      </c>
      <c r="BG1224" s="36"/>
      <c r="BH1224" s="37"/>
      <c r="BI1224" s="44">
        <f>parseTime(BG1224)-(BH1227=INT(RIGHT($F1224, 1)))</f>
        <v>0</v>
      </c>
      <c r="BJ1224" s="45">
        <f t="shared" si="28884"/>
        <v>0</v>
      </c>
      <c r="BK1224" s="36"/>
      <c r="BL1224" s="37"/>
      <c r="BM1224" s="44">
        <f>parseTime(BK1224)-(BL1227=INT(RIGHT($F1224, 1)))</f>
        <v>0</v>
      </c>
      <c r="BN1224" s="45">
        <f t="shared" si="28885"/>
        <v>0</v>
      </c>
      <c r="BO1224" s="36"/>
      <c r="BP1224" s="37"/>
      <c r="BQ1224" s="44">
        <f t="shared" ref="BQ1224" si="28922">parseTime(BO1224)-(BP1227=INT(RIGHT($F1224, 1)))</f>
        <v>0</v>
      </c>
      <c r="BR1224" s="45">
        <f t="shared" si="28887"/>
        <v>0</v>
      </c>
      <c r="BS1224" s="36"/>
      <c r="BT1224" s="37"/>
      <c r="BU1224" s="44">
        <f t="shared" ref="BU1224" si="28923">parseTime(BS1224)-(BT1227=INT(RIGHT($F1224, 1)))</f>
        <v>0</v>
      </c>
      <c r="BV1224" s="45">
        <f t="shared" si="28889"/>
        <v>0</v>
      </c>
      <c r="BW1224" s="36"/>
      <c r="BX1224" s="37"/>
      <c r="BY1224" s="44">
        <f t="shared" ref="BY1224" si="28924">parseTime(BW1224)-(BX1227=INT(RIGHT($F1224, 1)))</f>
        <v>0</v>
      </c>
      <c r="BZ1224" s="45">
        <f t="shared" si="28891"/>
        <v>0</v>
      </c>
      <c r="CA1224" s="36"/>
      <c r="CB1224" s="37"/>
      <c r="CC1224" s="44">
        <f t="shared" ref="CC1224" si="28925">parseTime(CA1224)-(CB1227=INT(RIGHT($F1224, 1)))</f>
        <v>0</v>
      </c>
      <c r="CD1224" s="45">
        <f t="shared" si="28893"/>
        <v>0</v>
      </c>
      <c r="CE1224" s="36"/>
      <c r="CF1224" s="37"/>
      <c r="CG1224" s="44">
        <f t="shared" ref="CG1224" si="28926">parseTime(CE1224)-(CF1227=INT(RIGHT($F1224, 1)))</f>
        <v>0</v>
      </c>
      <c r="CH1224" s="45">
        <f t="shared" si="28895"/>
        <v>0</v>
      </c>
    </row>
    <row r="1225" spans="1:86" x14ac:dyDescent="0.25">
      <c r="A1225" s="56"/>
      <c r="B1225" s="57"/>
      <c r="C1225" s="14">
        <f t="shared" si="28911"/>
        <v>0</v>
      </c>
      <c r="D1225" s="14" t="s">
        <v>259</v>
      </c>
      <c r="E1225" s="20">
        <v>4.25</v>
      </c>
      <c r="F1225" s="51" t="s">
        <v>131</v>
      </c>
      <c r="G1225" s="36"/>
      <c r="H1225" s="37"/>
      <c r="I1225" s="44">
        <f t="shared" ref="I1225" si="28927">parseTime(G1225)-(H1227=INT(RIGHT($F1225, 1)))</f>
        <v>0</v>
      </c>
      <c r="J1225" s="45">
        <f t="shared" si="28863"/>
        <v>0</v>
      </c>
      <c r="K1225" s="36"/>
      <c r="L1225" s="37"/>
      <c r="M1225" s="44">
        <f t="shared" ref="M1225" si="28928">parseTime(K1225)-(L1227=INT(RIGHT($F1225, 1)))</f>
        <v>0</v>
      </c>
      <c r="N1225" s="45">
        <f t="shared" si="28865"/>
        <v>0</v>
      </c>
      <c r="O1225" s="36"/>
      <c r="P1225" s="37"/>
      <c r="Q1225" s="44">
        <f t="shared" ref="Q1225" si="28929">parseTime(O1225)-(P1227=INT(RIGHT($F1225, 1)))</f>
        <v>0</v>
      </c>
      <c r="R1225" s="45">
        <f t="shared" si="28867"/>
        <v>0</v>
      </c>
      <c r="S1225" s="36"/>
      <c r="T1225" s="37"/>
      <c r="U1225" s="44">
        <f t="shared" ref="U1225" si="28930">parseTime(S1225)-(T1227=INT(RIGHT($F1225, 1)))</f>
        <v>0</v>
      </c>
      <c r="V1225" s="45">
        <f t="shared" si="28869"/>
        <v>0</v>
      </c>
      <c r="W1225" s="36"/>
      <c r="X1225" s="37"/>
      <c r="Y1225" s="44">
        <f t="shared" ref="Y1225" si="28931">parseTime(W1225)-(X1227=INT(RIGHT($F1225, 1)))</f>
        <v>0</v>
      </c>
      <c r="Z1225" s="45">
        <f t="shared" si="28871"/>
        <v>0</v>
      </c>
      <c r="AA1225" s="36"/>
      <c r="AB1225" s="37"/>
      <c r="AC1225" s="44">
        <f t="shared" ref="AC1225" si="28932">parseTime(AA1225)-(AB1227=INT(RIGHT($F1225, 1)))</f>
        <v>0</v>
      </c>
      <c r="AD1225" s="45">
        <f t="shared" si="28873"/>
        <v>0</v>
      </c>
      <c r="AE1225" s="36"/>
      <c r="AF1225" s="37"/>
      <c r="AG1225" s="44">
        <f t="shared" ref="AG1225" si="28933">parseTime(AE1225)-(AF1227=INT(RIGHT($F1225, 1)))</f>
        <v>0</v>
      </c>
      <c r="AH1225" s="45">
        <f t="shared" si="28875"/>
        <v>0</v>
      </c>
      <c r="AI1225" s="36"/>
      <c r="AJ1225" s="37"/>
      <c r="AK1225" s="44">
        <f>parseTime(AI1225)-(AJ1227=INT(RIGHT($F1225, 1)))</f>
        <v>0</v>
      </c>
      <c r="AL1225" s="45">
        <f t="shared" si="28876"/>
        <v>0</v>
      </c>
      <c r="AM1225" s="36"/>
      <c r="AN1225" s="37"/>
      <c r="AO1225" s="44">
        <f t="shared" ref="AO1225" si="28934">parseTime(AM1225)-(AN1227=INT(RIGHT($F1225, 1)))</f>
        <v>0</v>
      </c>
      <c r="AP1225" s="45">
        <f t="shared" si="28878"/>
        <v>0</v>
      </c>
      <c r="AQ1225" s="36"/>
      <c r="AR1225" s="37"/>
      <c r="AS1225" s="44">
        <f t="shared" ref="AS1225" si="28935">parseTime(AQ1225)-(AR1227=INT(RIGHT($F1225, 1)))</f>
        <v>0</v>
      </c>
      <c r="AT1225" s="45">
        <f t="shared" si="28880"/>
        <v>0</v>
      </c>
      <c r="AU1225" s="36"/>
      <c r="AV1225" s="37"/>
      <c r="AW1225" s="44">
        <f>parseTime(AU1225)-(AV1227=INT(RIGHT($F1225, 1)))</f>
        <v>0</v>
      </c>
      <c r="AX1225" s="45">
        <f t="shared" si="28881"/>
        <v>0</v>
      </c>
      <c r="AY1225" s="36"/>
      <c r="AZ1225" s="37"/>
      <c r="BA1225" s="44">
        <f>parseTime(AY1225)-(AZ1227=INT(RIGHT($F1225, 1)))</f>
        <v>0</v>
      </c>
      <c r="BB1225" s="45">
        <f t="shared" si="28882"/>
        <v>0</v>
      </c>
      <c r="BC1225" s="36"/>
      <c r="BD1225" s="37"/>
      <c r="BE1225" s="44">
        <f>parseTime(BC1225)-(BD1227=INT(RIGHT($F1225, 1)))</f>
        <v>0</v>
      </c>
      <c r="BF1225" s="45">
        <f t="shared" si="28883"/>
        <v>0</v>
      </c>
      <c r="BG1225" s="36"/>
      <c r="BH1225" s="37"/>
      <c r="BI1225" s="44">
        <f>parseTime(BG1225)-(BH1227=INT(RIGHT($F1225, 1)))</f>
        <v>0</v>
      </c>
      <c r="BJ1225" s="45">
        <f t="shared" si="28884"/>
        <v>0</v>
      </c>
      <c r="BK1225" s="36"/>
      <c r="BL1225" s="37"/>
      <c r="BM1225" s="44">
        <f>parseTime(BK1225)-(BL1227=INT(RIGHT($F1225, 1)))</f>
        <v>0</v>
      </c>
      <c r="BN1225" s="45">
        <f t="shared" si="28885"/>
        <v>0</v>
      </c>
      <c r="BO1225" s="36"/>
      <c r="BP1225" s="37"/>
      <c r="BQ1225" s="44">
        <f t="shared" ref="BQ1225" si="28936">parseTime(BO1225)-(BP1227=INT(RIGHT($F1225, 1)))</f>
        <v>0</v>
      </c>
      <c r="BR1225" s="45">
        <f t="shared" si="28887"/>
        <v>0</v>
      </c>
      <c r="BS1225" s="36"/>
      <c r="BT1225" s="37"/>
      <c r="BU1225" s="44">
        <f t="shared" ref="BU1225" si="28937">parseTime(BS1225)-(BT1227=INT(RIGHT($F1225, 1)))</f>
        <v>0</v>
      </c>
      <c r="BV1225" s="45">
        <f t="shared" si="28889"/>
        <v>0</v>
      </c>
      <c r="BW1225" s="36"/>
      <c r="BX1225" s="37"/>
      <c r="BY1225" s="44">
        <f t="shared" ref="BY1225" si="28938">parseTime(BW1225)-(BX1227=INT(RIGHT($F1225, 1)))</f>
        <v>0</v>
      </c>
      <c r="BZ1225" s="45">
        <f t="shared" si="28891"/>
        <v>0</v>
      </c>
      <c r="CA1225" s="36"/>
      <c r="CB1225" s="37"/>
      <c r="CC1225" s="44">
        <f t="shared" ref="CC1225" si="28939">parseTime(CA1225)-(CB1227=INT(RIGHT($F1225, 1)))</f>
        <v>0</v>
      </c>
      <c r="CD1225" s="45">
        <f t="shared" si="28893"/>
        <v>0</v>
      </c>
      <c r="CE1225" s="36"/>
      <c r="CF1225" s="37"/>
      <c r="CG1225" s="44">
        <f t="shared" ref="CG1225" si="28940">parseTime(CE1225)-(CF1227=INT(RIGHT($F1225, 1)))</f>
        <v>0</v>
      </c>
      <c r="CH1225" s="45">
        <f t="shared" si="28895"/>
        <v>0</v>
      </c>
    </row>
    <row r="1226" spans="1:86" x14ac:dyDescent="0.25">
      <c r="A1226" s="56" t="s">
        <v>119</v>
      </c>
      <c r="B1226" s="57">
        <f t="shared" ref="B1226" ca="1" si="28941">roleHours(G1222:CH1228, "MCC")</f>
        <v>0</v>
      </c>
      <c r="C1226" s="14">
        <f t="shared" ca="1" si="28911"/>
        <v>0</v>
      </c>
      <c r="D1226" s="14" t="s">
        <v>260</v>
      </c>
      <c r="E1226" s="20">
        <v>4.6500000000000004</v>
      </c>
      <c r="F1226" s="51" t="s">
        <v>132</v>
      </c>
      <c r="G1226" s="36"/>
      <c r="H1226" s="37"/>
      <c r="I1226" s="44">
        <f t="shared" ref="I1226" si="28942">parseTime(G1226)-(H1227=INT(RIGHT($F1226, 1)))</f>
        <v>0</v>
      </c>
      <c r="J1226" s="45">
        <f t="shared" si="28863"/>
        <v>0</v>
      </c>
      <c r="K1226" s="36"/>
      <c r="L1226" s="37"/>
      <c r="M1226" s="44">
        <f t="shared" ref="M1226" si="28943">parseTime(K1226)-(L1227=INT(RIGHT($F1226, 1)))</f>
        <v>0</v>
      </c>
      <c r="N1226" s="45">
        <f t="shared" si="28865"/>
        <v>0</v>
      </c>
      <c r="O1226" s="36"/>
      <c r="P1226" s="37"/>
      <c r="Q1226" s="44">
        <f t="shared" ref="Q1226" si="28944">parseTime(O1226)-(P1227=INT(RIGHT($F1226, 1)))</f>
        <v>0</v>
      </c>
      <c r="R1226" s="45">
        <f t="shared" si="28867"/>
        <v>0</v>
      </c>
      <c r="S1226" s="36"/>
      <c r="T1226" s="37"/>
      <c r="U1226" s="44">
        <f t="shared" ref="U1226" si="28945">parseTime(S1226)-(T1227=INT(RIGHT($F1226, 1)))</f>
        <v>0</v>
      </c>
      <c r="V1226" s="45">
        <f t="shared" si="28869"/>
        <v>0</v>
      </c>
      <c r="W1226" s="36"/>
      <c r="X1226" s="37"/>
      <c r="Y1226" s="44">
        <f t="shared" ref="Y1226" si="28946">parseTime(W1226)-(X1227=INT(RIGHT($F1226, 1)))</f>
        <v>0</v>
      </c>
      <c r="Z1226" s="45">
        <f t="shared" si="28871"/>
        <v>0</v>
      </c>
      <c r="AA1226" s="36"/>
      <c r="AB1226" s="37"/>
      <c r="AC1226" s="44">
        <f t="shared" ref="AC1226" si="28947">parseTime(AA1226)-(AB1227=INT(RIGHT($F1226, 1)))</f>
        <v>0</v>
      </c>
      <c r="AD1226" s="45">
        <f t="shared" si="28873"/>
        <v>0</v>
      </c>
      <c r="AE1226" s="36"/>
      <c r="AF1226" s="37"/>
      <c r="AG1226" s="44">
        <f t="shared" ref="AG1226" si="28948">parseTime(AE1226)-(AF1227=INT(RIGHT($F1226, 1)))</f>
        <v>0</v>
      </c>
      <c r="AH1226" s="45">
        <f t="shared" si="28875"/>
        <v>0</v>
      </c>
      <c r="AI1226" s="36"/>
      <c r="AJ1226" s="37"/>
      <c r="AK1226" s="44">
        <f>parseTime(AI1226)-(AJ1227=INT(RIGHT($F1226, 1)))</f>
        <v>0</v>
      </c>
      <c r="AL1226" s="45">
        <f t="shared" si="28876"/>
        <v>0</v>
      </c>
      <c r="AM1226" s="36"/>
      <c r="AN1226" s="37"/>
      <c r="AO1226" s="44">
        <f t="shared" ref="AO1226" si="28949">parseTime(AM1226)-(AN1227=INT(RIGHT($F1226, 1)))</f>
        <v>0</v>
      </c>
      <c r="AP1226" s="45">
        <f t="shared" si="28878"/>
        <v>0</v>
      </c>
      <c r="AQ1226" s="36"/>
      <c r="AR1226" s="37"/>
      <c r="AS1226" s="44">
        <f t="shared" ref="AS1226" si="28950">parseTime(AQ1226)-(AR1227=INT(RIGHT($F1226, 1)))</f>
        <v>0</v>
      </c>
      <c r="AT1226" s="45">
        <f t="shared" si="28880"/>
        <v>0</v>
      </c>
      <c r="AU1226" s="36"/>
      <c r="AV1226" s="37"/>
      <c r="AW1226" s="44">
        <f>parseTime(AU1226)-(AV1227=INT(RIGHT($F1226, 1)))</f>
        <v>0</v>
      </c>
      <c r="AX1226" s="45">
        <f t="shared" si="28881"/>
        <v>0</v>
      </c>
      <c r="AY1226" s="36"/>
      <c r="AZ1226" s="37"/>
      <c r="BA1226" s="44">
        <f>parseTime(AY1226)-(AZ1227=INT(RIGHT($F1226, 1)))</f>
        <v>0</v>
      </c>
      <c r="BB1226" s="45">
        <f t="shared" si="28882"/>
        <v>0</v>
      </c>
      <c r="BC1226" s="36"/>
      <c r="BD1226" s="37"/>
      <c r="BE1226" s="44">
        <f>parseTime(BC1226)-(BD1227=INT(RIGHT($F1226, 1)))</f>
        <v>0</v>
      </c>
      <c r="BF1226" s="45">
        <f t="shared" si="28883"/>
        <v>0</v>
      </c>
      <c r="BG1226" s="36"/>
      <c r="BH1226" s="37"/>
      <c r="BI1226" s="44">
        <f>parseTime(BG1226)-(BH1227=INT(RIGHT($F1226, 1)))</f>
        <v>0</v>
      </c>
      <c r="BJ1226" s="45">
        <f t="shared" si="28884"/>
        <v>0</v>
      </c>
      <c r="BK1226" s="36"/>
      <c r="BL1226" s="37"/>
      <c r="BM1226" s="44">
        <f>parseTime(BK1226)-(BL1227=INT(RIGHT($F1226, 1)))</f>
        <v>0</v>
      </c>
      <c r="BN1226" s="45">
        <f t="shared" si="28885"/>
        <v>0</v>
      </c>
      <c r="BO1226" s="36"/>
      <c r="BP1226" s="37"/>
      <c r="BQ1226" s="44">
        <f t="shared" ref="BQ1226" si="28951">parseTime(BO1226)-(BP1227=INT(RIGHT($F1226, 1)))</f>
        <v>0</v>
      </c>
      <c r="BR1226" s="45">
        <f t="shared" si="28887"/>
        <v>0</v>
      </c>
      <c r="BS1226" s="36"/>
      <c r="BT1226" s="37"/>
      <c r="BU1226" s="44">
        <f t="shared" ref="BU1226" si="28952">parseTime(BS1226)-(BT1227=INT(RIGHT($F1226, 1)))</f>
        <v>0</v>
      </c>
      <c r="BV1226" s="45">
        <f t="shared" si="28889"/>
        <v>0</v>
      </c>
      <c r="BW1226" s="36"/>
      <c r="BX1226" s="37"/>
      <c r="BY1226" s="44">
        <f t="shared" ref="BY1226" si="28953">parseTime(BW1226)-(BX1227=INT(RIGHT($F1226, 1)))</f>
        <v>0</v>
      </c>
      <c r="BZ1226" s="45">
        <f t="shared" si="28891"/>
        <v>0</v>
      </c>
      <c r="CA1226" s="36"/>
      <c r="CB1226" s="37"/>
      <c r="CC1226" s="44">
        <f t="shared" ref="CC1226" si="28954">parseTime(CA1226)-(CB1227=INT(RIGHT($F1226, 1)))</f>
        <v>0</v>
      </c>
      <c r="CD1226" s="45">
        <f t="shared" si="28893"/>
        <v>0</v>
      </c>
      <c r="CE1226" s="36"/>
      <c r="CF1226" s="37"/>
      <c r="CG1226" s="44">
        <f t="shared" ref="CG1226" si="28955">parseTime(CE1226)-(CF1227=INT(RIGHT($F1226, 1)))</f>
        <v>0</v>
      </c>
      <c r="CH1226" s="45">
        <f t="shared" si="28895"/>
        <v>0</v>
      </c>
    </row>
    <row r="1227" spans="1:86" x14ac:dyDescent="0.25">
      <c r="A1227" s="56"/>
      <c r="B1227" s="57"/>
      <c r="C1227" s="14">
        <f t="shared" si="28911"/>
        <v>0</v>
      </c>
      <c r="D1227" s="14"/>
      <c r="E1227" s="20">
        <f t="shared" ref="E1227" si="28956">((7.5/2)-0.5+E1226)*8</f>
        <v>63.2</v>
      </c>
      <c r="F1227" s="51"/>
      <c r="G1227" s="46" t="s">
        <v>134</v>
      </c>
      <c r="H1227" s="38">
        <f t="shared" ref="H1227" si="28957">lunchAdjust(G1222:H1226)</f>
        <v>0</v>
      </c>
      <c r="I1227" s="48" t="s">
        <v>0</v>
      </c>
      <c r="J1227" s="39">
        <f t="shared" ref="J1227" si="28958">SUMPRODUCT(I1222:I1226*J1222:J1226)</f>
        <v>0</v>
      </c>
      <c r="K1227" s="46" t="s">
        <v>134</v>
      </c>
      <c r="L1227" s="38">
        <f t="shared" ref="L1227" si="28959">lunchAdjust(K1222:L1226)</f>
        <v>0</v>
      </c>
      <c r="M1227" s="48" t="s">
        <v>0</v>
      </c>
      <c r="N1227" s="39">
        <f t="shared" ref="N1227" si="28960">SUMPRODUCT(M1222:M1226*N1222:N1226)</f>
        <v>0</v>
      </c>
      <c r="O1227" s="46" t="s">
        <v>134</v>
      </c>
      <c r="P1227" s="38">
        <f t="shared" ref="P1227" si="28961">lunchAdjust(O1222:P1226)</f>
        <v>0</v>
      </c>
      <c r="Q1227" s="48" t="s">
        <v>0</v>
      </c>
      <c r="R1227" s="39">
        <f t="shared" ref="R1227" si="28962">SUMPRODUCT(Q1222:Q1226*R1222:R1226)</f>
        <v>0</v>
      </c>
      <c r="S1227" s="46" t="s">
        <v>134</v>
      </c>
      <c r="T1227" s="38">
        <f t="shared" ref="T1227" si="28963">lunchAdjust(S1222:T1226)</f>
        <v>0</v>
      </c>
      <c r="U1227" s="48" t="s">
        <v>0</v>
      </c>
      <c r="V1227" s="39">
        <f t="shared" ref="V1227" si="28964">SUMPRODUCT(U1222:U1226*V1222:V1226)</f>
        <v>0</v>
      </c>
      <c r="W1227" s="46" t="s">
        <v>134</v>
      </c>
      <c r="X1227" s="38">
        <f t="shared" ref="X1227" si="28965">lunchAdjust(W1222:X1226)</f>
        <v>0</v>
      </c>
      <c r="Y1227" s="48" t="s">
        <v>0</v>
      </c>
      <c r="Z1227" s="39">
        <f t="shared" ref="Z1227" si="28966">SUMPRODUCT(Y1222:Y1226*Z1222:Z1226)</f>
        <v>0</v>
      </c>
      <c r="AA1227" s="46" t="s">
        <v>134</v>
      </c>
      <c r="AB1227" s="38">
        <f t="shared" ref="AB1227" si="28967">lunchAdjust(AA1222:AB1226)</f>
        <v>0</v>
      </c>
      <c r="AC1227" s="48" t="s">
        <v>0</v>
      </c>
      <c r="AD1227" s="39">
        <f t="shared" ref="AD1227" si="28968">SUMPRODUCT(AC1222:AC1226*AD1222:AD1226)</f>
        <v>0</v>
      </c>
      <c r="AE1227" s="46" t="s">
        <v>134</v>
      </c>
      <c r="AF1227" s="38">
        <f t="shared" ref="AF1227" si="28969">lunchAdjust(AE1222:AF1226)</f>
        <v>0</v>
      </c>
      <c r="AG1227" s="48" t="s">
        <v>0</v>
      </c>
      <c r="AH1227" s="39">
        <f t="shared" ref="AH1227" si="28970">SUMPRODUCT(AG1222:AG1226*AH1222:AH1226)</f>
        <v>0</v>
      </c>
      <c r="AI1227" s="46" t="s">
        <v>134</v>
      </c>
      <c r="AJ1227" s="38">
        <f t="shared" ref="AJ1227" si="28971">lunchAdjust(AI1222:AJ1226)</f>
        <v>1</v>
      </c>
      <c r="AK1227" s="48" t="s">
        <v>0</v>
      </c>
      <c r="AL1227" s="39">
        <f t="shared" ref="AL1227" si="28972">SUMPRODUCT(AK1222:AK1226*AL1222:AL1226)</f>
        <v>8</v>
      </c>
      <c r="AM1227" s="46" t="s">
        <v>134</v>
      </c>
      <c r="AN1227" s="38">
        <f t="shared" ref="AN1227" si="28973">lunchAdjust(AM1222:AN1226)</f>
        <v>0</v>
      </c>
      <c r="AO1227" s="48" t="s">
        <v>0</v>
      </c>
      <c r="AP1227" s="39">
        <f t="shared" ref="AP1227" si="28974">SUMPRODUCT(AO1222:AO1226*AP1222:AP1226)</f>
        <v>0</v>
      </c>
      <c r="AQ1227" s="46" t="s">
        <v>134</v>
      </c>
      <c r="AR1227" s="38">
        <f t="shared" ref="AR1227" si="28975">lunchAdjust(AQ1222:AR1226)</f>
        <v>0</v>
      </c>
      <c r="AS1227" s="48" t="s">
        <v>0</v>
      </c>
      <c r="AT1227" s="39">
        <f t="shared" ref="AT1227" si="28976">SUMPRODUCT(AS1222:AS1226*AT1222:AT1226)</f>
        <v>0</v>
      </c>
      <c r="AU1227" s="46" t="s">
        <v>134</v>
      </c>
      <c r="AV1227" s="38">
        <f t="shared" ref="AV1227" si="28977">lunchAdjust(AU1222:AV1226)</f>
        <v>0</v>
      </c>
      <c r="AW1227" s="48" t="s">
        <v>0</v>
      </c>
      <c r="AX1227" s="39">
        <f t="shared" ref="AX1227" si="28978">SUMPRODUCT(AW1222:AW1226*AX1222:AX1226)</f>
        <v>0</v>
      </c>
      <c r="AY1227" s="46" t="s">
        <v>134</v>
      </c>
      <c r="AZ1227" s="38">
        <f t="shared" ref="AZ1227" si="28979">lunchAdjust(AY1222:AZ1226)</f>
        <v>0</v>
      </c>
      <c r="BA1227" s="48" t="s">
        <v>0</v>
      </c>
      <c r="BB1227" s="39">
        <f t="shared" ref="BB1227" si="28980">SUMPRODUCT(BA1222:BA1226*BB1222:BB1226)</f>
        <v>0</v>
      </c>
      <c r="BC1227" s="46" t="s">
        <v>134</v>
      </c>
      <c r="BD1227" s="38">
        <f t="shared" ref="BD1227" si="28981">lunchAdjust(BC1222:BD1226)</f>
        <v>0</v>
      </c>
      <c r="BE1227" s="48" t="s">
        <v>0</v>
      </c>
      <c r="BF1227" s="39">
        <f t="shared" ref="BF1227" si="28982">SUMPRODUCT(BE1222:BE1226*BF1222:BF1226)</f>
        <v>0</v>
      </c>
      <c r="BG1227" s="46" t="s">
        <v>134</v>
      </c>
      <c r="BH1227" s="38">
        <f t="shared" ref="BH1227" si="28983">lunchAdjust(BG1222:BH1226)</f>
        <v>0</v>
      </c>
      <c r="BI1227" s="48" t="s">
        <v>0</v>
      </c>
      <c r="BJ1227" s="39">
        <f t="shared" ref="BJ1227" si="28984">SUMPRODUCT(BI1222:BI1226*BJ1222:BJ1226)</f>
        <v>0</v>
      </c>
      <c r="BK1227" s="46" t="s">
        <v>134</v>
      </c>
      <c r="BL1227" s="38">
        <f t="shared" ref="BL1227" si="28985">lunchAdjust(BK1222:BL1226)</f>
        <v>0</v>
      </c>
      <c r="BM1227" s="48" t="s">
        <v>0</v>
      </c>
      <c r="BN1227" s="39">
        <f t="shared" ref="BN1227" si="28986">SUMPRODUCT(BM1222:BM1226*BN1222:BN1226)</f>
        <v>0</v>
      </c>
      <c r="BO1227" s="46" t="s">
        <v>134</v>
      </c>
      <c r="BP1227" s="38">
        <f t="shared" ref="BP1227" si="28987">lunchAdjust(BO1222:BP1226)</f>
        <v>0</v>
      </c>
      <c r="BQ1227" s="48" t="s">
        <v>0</v>
      </c>
      <c r="BR1227" s="39">
        <f t="shared" ref="BR1227" si="28988">SUMPRODUCT(BQ1222:BQ1226*BR1222:BR1226)</f>
        <v>0</v>
      </c>
      <c r="BS1227" s="46" t="s">
        <v>134</v>
      </c>
      <c r="BT1227" s="38">
        <f t="shared" ref="BT1227" si="28989">lunchAdjust(BS1222:BT1226)</f>
        <v>0</v>
      </c>
      <c r="BU1227" s="48" t="s">
        <v>0</v>
      </c>
      <c r="BV1227" s="39">
        <f t="shared" ref="BV1227" si="28990">SUMPRODUCT(BU1222:BU1226*BV1222:BV1226)</f>
        <v>0</v>
      </c>
      <c r="BW1227" s="46" t="s">
        <v>134</v>
      </c>
      <c r="BX1227" s="38">
        <f t="shared" ref="BX1227" si="28991">lunchAdjust(BW1222:BX1226)</f>
        <v>0</v>
      </c>
      <c r="BY1227" s="48" t="s">
        <v>0</v>
      </c>
      <c r="BZ1227" s="39">
        <f t="shared" ref="BZ1227" si="28992">SUMPRODUCT(BY1222:BY1226*BZ1222:BZ1226)</f>
        <v>0</v>
      </c>
      <c r="CA1227" s="46" t="s">
        <v>134</v>
      </c>
      <c r="CB1227" s="38">
        <f t="shared" ref="CB1227" si="28993">lunchAdjust(CA1222:CB1226)</f>
        <v>0</v>
      </c>
      <c r="CC1227" s="48" t="s">
        <v>0</v>
      </c>
      <c r="CD1227" s="39">
        <f t="shared" ref="CD1227" si="28994">SUMPRODUCT(CC1222:CC1226*CD1222:CD1226)</f>
        <v>0</v>
      </c>
      <c r="CE1227" s="46" t="s">
        <v>134</v>
      </c>
      <c r="CF1227" s="38">
        <f t="shared" ref="CF1227" si="28995">lunchAdjust(CE1222:CF1226)</f>
        <v>0</v>
      </c>
      <c r="CG1227" s="48" t="s">
        <v>0</v>
      </c>
      <c r="CH1227" s="39">
        <f t="shared" ref="CH1227" si="28996">SUMPRODUCT(CG1222:CG1226*CH1222:CH1226)</f>
        <v>0</v>
      </c>
    </row>
    <row r="1228" spans="1:86" ht="15.75" thickBot="1" x14ac:dyDescent="0.3">
      <c r="A1228" s="58" t="s">
        <v>121</v>
      </c>
      <c r="B1228" s="59">
        <f t="shared" ref="B1228" ca="1" si="28997">roleHours(G1222:CH1228, "OUT")</f>
        <v>0</v>
      </c>
      <c r="C1228" s="54" t="s">
        <v>137</v>
      </c>
      <c r="D1228" s="22">
        <f t="shared" ref="D1228" ca="1" si="28998">roleHours(G1222:CH1228, "PTO")</f>
        <v>0</v>
      </c>
      <c r="E1228" s="23">
        <f t="shared" ref="E1228" ca="1" si="28999">E1227-B1223</f>
        <v>55.2</v>
      </c>
      <c r="F1228" s="52"/>
      <c r="G1228" s="47" t="s">
        <v>39</v>
      </c>
      <c r="H1228" s="40">
        <f t="shared" si="27619"/>
        <v>0</v>
      </c>
      <c r="I1228" s="49" t="s">
        <v>135</v>
      </c>
      <c r="J1228" s="41">
        <f t="shared" ref="J1228" si="29000">J1227*G$4</f>
        <v>0</v>
      </c>
      <c r="K1228" s="47" t="s">
        <v>39</v>
      </c>
      <c r="L1228" s="40">
        <f t="shared" ref="L1228" si="29001">SUMPRODUCT(M1222:M1226*(L1222:L1226="PTO"))+SUMPRODUCT(M1222:M1226*(L1222:L1226="HOL"))</f>
        <v>0</v>
      </c>
      <c r="M1228" s="49" t="s">
        <v>135</v>
      </c>
      <c r="N1228" s="41">
        <f t="shared" ref="N1228" si="29002">N1227*K$4</f>
        <v>0</v>
      </c>
      <c r="O1228" s="47" t="s">
        <v>39</v>
      </c>
      <c r="P1228" s="40">
        <f t="shared" ref="P1228" si="29003">SUMPRODUCT(Q1222:Q1226*(P1222:P1226="PTO"))+SUMPRODUCT(Q1222:Q1226*(P1222:P1226="HOL"))</f>
        <v>0</v>
      </c>
      <c r="Q1228" s="49" t="s">
        <v>135</v>
      </c>
      <c r="R1228" s="41">
        <f t="shared" ref="R1228" si="29004">R1227*O$4</f>
        <v>0</v>
      </c>
      <c r="S1228" s="47" t="s">
        <v>39</v>
      </c>
      <c r="T1228" s="40">
        <f t="shared" ref="T1228" si="29005">SUMPRODUCT(U1222:U1226*(T1222:T1226="PTO"))+SUMPRODUCT(U1222:U1226*(T1222:T1226="HOL"))</f>
        <v>0</v>
      </c>
      <c r="U1228" s="49" t="s">
        <v>135</v>
      </c>
      <c r="V1228" s="41">
        <f t="shared" ref="V1228" si="29006">V1227*S$4</f>
        <v>0</v>
      </c>
      <c r="W1228" s="47" t="s">
        <v>39</v>
      </c>
      <c r="X1228" s="40">
        <f t="shared" ref="X1228" si="29007">SUMPRODUCT(Y1222:Y1226*(X1222:X1226="PTO"))+SUMPRODUCT(Y1222:Y1226*(X1222:X1226="HOL"))</f>
        <v>0</v>
      </c>
      <c r="Y1228" s="49" t="s">
        <v>135</v>
      </c>
      <c r="Z1228" s="41">
        <f t="shared" ref="Z1228" si="29008">Z1227*W$4</f>
        <v>0</v>
      </c>
      <c r="AA1228" s="47" t="s">
        <v>39</v>
      </c>
      <c r="AB1228" s="40">
        <f t="shared" ref="AB1228" si="29009">SUMPRODUCT(AC1222:AC1226*(AB1222:AB1226="PTO"))+SUMPRODUCT(AC1222:AC1226*(AB1222:AB1226="HOL"))</f>
        <v>0</v>
      </c>
      <c r="AC1228" s="49" t="s">
        <v>135</v>
      </c>
      <c r="AD1228" s="41">
        <f t="shared" ref="AD1228" si="29010">AD1227*AA$4</f>
        <v>0</v>
      </c>
      <c r="AE1228" s="47" t="s">
        <v>39</v>
      </c>
      <c r="AF1228" s="40">
        <f t="shared" ref="AF1228" si="29011">SUMPRODUCT(AG1222:AG1226*(AF1222:AF1226="PTO"))+SUMPRODUCT(AG1222:AG1226*(AF1222:AF1226="HOL"))</f>
        <v>0</v>
      </c>
      <c r="AG1228" s="49" t="s">
        <v>135</v>
      </c>
      <c r="AH1228" s="41">
        <f t="shared" ref="AH1228" si="29012">AH1227*AE$4</f>
        <v>0</v>
      </c>
      <c r="AI1228" s="47" t="s">
        <v>39</v>
      </c>
      <c r="AJ1228" s="40">
        <f t="shared" ref="AJ1228" si="29013">SUMPRODUCT(AK1222:AK1226*(AJ1222:AJ1226="PTO"))+SUMPRODUCT(AK1222:AK1226*(AJ1222:AJ1226="HOL"))</f>
        <v>0</v>
      </c>
      <c r="AK1228" s="49" t="s">
        <v>135</v>
      </c>
      <c r="AL1228" s="41">
        <f>AL1227*AI$4</f>
        <v>8</v>
      </c>
      <c r="AM1228" s="47" t="s">
        <v>39</v>
      </c>
      <c r="AN1228" s="40">
        <f t="shared" ref="AN1228" si="29014">SUMPRODUCT(AO1222:AO1226*(AN1222:AN1226="PTO"))+SUMPRODUCT(AO1222:AO1226*(AN1222:AN1226="HOL"))</f>
        <v>0</v>
      </c>
      <c r="AO1228" s="49" t="s">
        <v>135</v>
      </c>
      <c r="AP1228" s="41">
        <f t="shared" ref="AP1228" si="29015">AP1227*AM$4</f>
        <v>0</v>
      </c>
      <c r="AQ1228" s="47" t="s">
        <v>39</v>
      </c>
      <c r="AR1228" s="40">
        <f t="shared" ref="AR1228" si="29016">SUMPRODUCT(AS1222:AS1226*(AR1222:AR1226="PTO"))+SUMPRODUCT(AS1222:AS1226*(AR1222:AR1226="HOL"))</f>
        <v>0</v>
      </c>
      <c r="AS1228" s="49" t="s">
        <v>135</v>
      </c>
      <c r="AT1228" s="41">
        <f t="shared" ref="AT1228" si="29017">AT1227*AQ$4</f>
        <v>0</v>
      </c>
      <c r="AU1228" s="47" t="s">
        <v>39</v>
      </c>
      <c r="AV1228" s="40">
        <f t="shared" ref="AV1228" si="29018">SUMPRODUCT(AW1222:AW1226*(AV1222:AV1226="PTO"))+SUMPRODUCT(AW1222:AW1226*(AV1222:AV1226="HOL"))</f>
        <v>0</v>
      </c>
      <c r="AW1228" s="49" t="s">
        <v>135</v>
      </c>
      <c r="AX1228" s="41">
        <f>AX1227*AU$4</f>
        <v>0</v>
      </c>
      <c r="AY1228" s="47" t="s">
        <v>39</v>
      </c>
      <c r="AZ1228" s="40">
        <f t="shared" ref="AZ1228" si="29019">SUMPRODUCT(BA1222:BA1226*(AZ1222:AZ1226="PTO"))+SUMPRODUCT(BA1222:BA1226*(AZ1222:AZ1226="HOL"))</f>
        <v>0</v>
      </c>
      <c r="BA1228" s="49" t="s">
        <v>135</v>
      </c>
      <c r="BB1228" s="41">
        <f>BB1227*AY$4</f>
        <v>0</v>
      </c>
      <c r="BC1228" s="47" t="s">
        <v>39</v>
      </c>
      <c r="BD1228" s="40">
        <f t="shared" ref="BD1228" si="29020">SUMPRODUCT(BE1222:BE1226*(BD1222:BD1226="PTO"))+SUMPRODUCT(BE1222:BE1226*(BD1222:BD1226="HOL"))</f>
        <v>0</v>
      </c>
      <c r="BE1228" s="49" t="s">
        <v>135</v>
      </c>
      <c r="BF1228" s="41">
        <f>BF1227*BC$4</f>
        <v>0</v>
      </c>
      <c r="BG1228" s="47" t="s">
        <v>39</v>
      </c>
      <c r="BH1228" s="40">
        <f t="shared" ref="BH1228" si="29021">SUMPRODUCT(BI1222:BI1226*(BH1222:BH1226="PTO"))+SUMPRODUCT(BI1222:BI1226*(BH1222:BH1226="HOL"))</f>
        <v>0</v>
      </c>
      <c r="BI1228" s="49" t="s">
        <v>135</v>
      </c>
      <c r="BJ1228" s="41">
        <f>BJ1227*BG$4</f>
        <v>0</v>
      </c>
      <c r="BK1228" s="47" t="s">
        <v>39</v>
      </c>
      <c r="BL1228" s="40">
        <f t="shared" ref="BL1228" si="29022">SUMPRODUCT(BM1222:BM1226*(BL1222:BL1226="PTO"))+SUMPRODUCT(BM1222:BM1226*(BL1222:BL1226="HOL"))</f>
        <v>0</v>
      </c>
      <c r="BM1228" s="49" t="s">
        <v>135</v>
      </c>
      <c r="BN1228" s="41">
        <f>BN1227*BK$4</f>
        <v>0</v>
      </c>
      <c r="BO1228" s="47" t="s">
        <v>39</v>
      </c>
      <c r="BP1228" s="40">
        <f t="shared" ref="BP1228" si="29023">SUMPRODUCT(BQ1222:BQ1226*(BP1222:BP1226="PTO"))+SUMPRODUCT(BQ1222:BQ1226*(BP1222:BP1226="HOL"))</f>
        <v>0</v>
      </c>
      <c r="BQ1228" s="49" t="s">
        <v>135</v>
      </c>
      <c r="BR1228" s="41">
        <f t="shared" ref="BR1228" si="29024">BR1227*BO$4</f>
        <v>0</v>
      </c>
      <c r="BS1228" s="47" t="s">
        <v>39</v>
      </c>
      <c r="BT1228" s="40">
        <f t="shared" ref="BT1228" si="29025">SUMPRODUCT(BU1222:BU1226*(BT1222:BT1226="PTO"))+SUMPRODUCT(BU1222:BU1226*(BT1222:BT1226="HOL"))</f>
        <v>0</v>
      </c>
      <c r="BU1228" s="49" t="s">
        <v>135</v>
      </c>
      <c r="BV1228" s="41">
        <f t="shared" ref="BV1228" si="29026">BV1227*BS$4</f>
        <v>0</v>
      </c>
      <c r="BW1228" s="47" t="s">
        <v>39</v>
      </c>
      <c r="BX1228" s="40">
        <f t="shared" ref="BX1228" si="29027">SUMPRODUCT(BY1222:BY1226*(BX1222:BX1226="PTO"))+SUMPRODUCT(BY1222:BY1226*(BX1222:BX1226="HOL"))</f>
        <v>0</v>
      </c>
      <c r="BY1228" s="49" t="s">
        <v>135</v>
      </c>
      <c r="BZ1228" s="41">
        <f t="shared" ref="BZ1228" si="29028">BZ1227*BW$4</f>
        <v>0</v>
      </c>
      <c r="CA1228" s="47" t="s">
        <v>39</v>
      </c>
      <c r="CB1228" s="40">
        <f t="shared" ref="CB1228" si="29029">SUMPRODUCT(CC1222:CC1226*(CB1222:CB1226="PTO"))+SUMPRODUCT(CC1222:CC1226*(CB1222:CB1226="HOL"))</f>
        <v>0</v>
      </c>
      <c r="CC1228" s="49" t="s">
        <v>135</v>
      </c>
      <c r="CD1228" s="41">
        <f t="shared" ref="CD1228" si="29030">CD1227*CA$4</f>
        <v>0</v>
      </c>
      <c r="CE1228" s="47" t="s">
        <v>39</v>
      </c>
      <c r="CF1228" s="40">
        <f t="shared" ref="CF1228" si="29031">SUMPRODUCT(CG1222:CG1226*(CF1222:CF1226="PTO"))+SUMPRODUCT(CG1222:CG1226*(CF1222:CF1226="HOL"))</f>
        <v>0</v>
      </c>
      <c r="CG1228" s="49" t="s">
        <v>135</v>
      </c>
      <c r="CH1228" s="41">
        <f t="shared" ref="CH1228" si="29032">CH1227*CE$4</f>
        <v>0</v>
      </c>
    </row>
    <row r="1229" spans="1:86" x14ac:dyDescent="0.25">
      <c r="A1229" s="70" t="s">
        <v>133</v>
      </c>
      <c r="B1229" s="71">
        <f t="shared" ref="B1229" ca="1" si="29033">D1229-B1230</f>
        <v>0</v>
      </c>
      <c r="C1229" s="72" t="s">
        <v>122</v>
      </c>
      <c r="D1229" s="71">
        <f>IFERROR(INDEX(Holidays[FTE], MATCH(Entry!E1229, Holidays[Date], 0)), 1)*8*INDEX(FTEguide[[1]:[12]], MATCH(Entry!E1230, FTEguide[Weekday], 0), IF(Entry!E1232&gt;0, Entry!E1232, MONTH(Entry!E1229)))</f>
        <v>0</v>
      </c>
      <c r="E1229" s="60">
        <f t="shared" si="28861"/>
        <v>44003</v>
      </c>
      <c r="F1229" s="50" t="s">
        <v>128</v>
      </c>
      <c r="G1229" s="34"/>
      <c r="H1229" s="35"/>
      <c r="I1229" s="42">
        <f t="shared" ref="I1229" si="29034">parseTime(G1229)-(H1234=INT(RIGHT($F1229, 1)))</f>
        <v>0</v>
      </c>
      <c r="J1229" s="43">
        <f t="shared" ref="J1229:J1233" si="29035">isClocked(H1229)</f>
        <v>0</v>
      </c>
      <c r="K1229" s="34"/>
      <c r="L1229" s="35"/>
      <c r="M1229" s="42">
        <f t="shared" ref="M1229" si="29036">parseTime(K1229)-(L1234=INT(RIGHT($F1229, 1)))</f>
        <v>0</v>
      </c>
      <c r="N1229" s="43">
        <f t="shared" ref="N1229:N1233" si="29037">isClocked(L1229)</f>
        <v>0</v>
      </c>
      <c r="O1229" s="34"/>
      <c r="P1229" s="35"/>
      <c r="Q1229" s="42">
        <f t="shared" ref="Q1229" si="29038">parseTime(O1229)-(P1234=INT(RIGHT($F1229, 1)))</f>
        <v>0</v>
      </c>
      <c r="R1229" s="43">
        <f t="shared" ref="R1229:R1233" si="29039">isClocked(P1229)</f>
        <v>0</v>
      </c>
      <c r="S1229" s="34"/>
      <c r="T1229" s="35"/>
      <c r="U1229" s="42">
        <f t="shared" ref="U1229" si="29040">parseTime(S1229)-(T1234=INT(RIGHT($F1229, 1)))</f>
        <v>0</v>
      </c>
      <c r="V1229" s="43">
        <f t="shared" ref="V1229:V1233" si="29041">isClocked(T1229)</f>
        <v>0</v>
      </c>
      <c r="W1229" s="34"/>
      <c r="X1229" s="35"/>
      <c r="Y1229" s="42">
        <f t="shared" ref="Y1229" si="29042">parseTime(W1229)-(X1234=INT(RIGHT($F1229, 1)))</f>
        <v>0</v>
      </c>
      <c r="Z1229" s="43">
        <f t="shared" ref="Z1229:Z1233" si="29043">isClocked(X1229)</f>
        <v>0</v>
      </c>
      <c r="AA1229" s="34"/>
      <c r="AB1229" s="35"/>
      <c r="AC1229" s="42">
        <f t="shared" ref="AC1229" si="29044">parseTime(AA1229)-(AB1234=INT(RIGHT($F1229, 1)))</f>
        <v>0</v>
      </c>
      <c r="AD1229" s="43">
        <f t="shared" ref="AD1229:AD1233" si="29045">isClocked(AB1229)</f>
        <v>0</v>
      </c>
      <c r="AE1229" s="34"/>
      <c r="AF1229" s="35"/>
      <c r="AG1229" s="42">
        <f t="shared" ref="AG1229" si="29046">parseTime(AE1229)-(AF1234=INT(RIGHT($F1229, 1)))</f>
        <v>0</v>
      </c>
      <c r="AH1229" s="43">
        <f t="shared" ref="AH1229:AH1233" si="29047">isClocked(AF1229)</f>
        <v>0</v>
      </c>
      <c r="AI1229" s="34"/>
      <c r="AJ1229" s="35"/>
      <c r="AK1229" s="42">
        <f>parseTime(AI1229)-(AJ1234=INT(RIGHT($F1229, 1)))</f>
        <v>0</v>
      </c>
      <c r="AL1229" s="43">
        <f t="shared" ref="AL1229:AL1233" si="29048">isClocked(AJ1229)</f>
        <v>0</v>
      </c>
      <c r="AM1229" s="34"/>
      <c r="AN1229" s="35"/>
      <c r="AO1229" s="42">
        <f t="shared" ref="AO1229" si="29049">parseTime(AM1229)-(AN1234=INT(RIGHT($F1229, 1)))</f>
        <v>0</v>
      </c>
      <c r="AP1229" s="43">
        <f t="shared" ref="AP1229:AP1233" si="29050">isClocked(AN1229)</f>
        <v>0</v>
      </c>
      <c r="AQ1229" s="34"/>
      <c r="AR1229" s="35"/>
      <c r="AS1229" s="42">
        <f t="shared" ref="AS1229" si="29051">parseTime(AQ1229)-(AR1234=INT(RIGHT($F1229, 1)))</f>
        <v>0</v>
      </c>
      <c r="AT1229" s="43">
        <f t="shared" ref="AT1229:AT1233" si="29052">isClocked(AR1229)</f>
        <v>0</v>
      </c>
      <c r="AU1229" s="34"/>
      <c r="AV1229" s="35"/>
      <c r="AW1229" s="42">
        <f>parseTime(AU1229)-(AV1234=INT(RIGHT($F1229, 1)))</f>
        <v>0</v>
      </c>
      <c r="AX1229" s="43">
        <f t="shared" ref="AX1229:AX1233" si="29053">isClocked(AV1229)</f>
        <v>0</v>
      </c>
      <c r="AY1229" s="34"/>
      <c r="AZ1229" s="35"/>
      <c r="BA1229" s="42">
        <f>parseTime(AY1229)-(AZ1234=INT(RIGHT($F1229, 1)))</f>
        <v>0</v>
      </c>
      <c r="BB1229" s="43">
        <f t="shared" ref="BB1229:BB1233" si="29054">isClocked(AZ1229)</f>
        <v>0</v>
      </c>
      <c r="BC1229" s="34"/>
      <c r="BD1229" s="35"/>
      <c r="BE1229" s="42">
        <f>parseTime(BC1229)-(BD1234=INT(RIGHT($F1229, 1)))</f>
        <v>0</v>
      </c>
      <c r="BF1229" s="43">
        <f t="shared" ref="BF1229:BF1233" si="29055">isClocked(BD1229)</f>
        <v>0</v>
      </c>
      <c r="BG1229" s="34"/>
      <c r="BH1229" s="35"/>
      <c r="BI1229" s="42">
        <f>parseTime(BG1229)-(BH1234=INT(RIGHT($F1229, 1)))</f>
        <v>0</v>
      </c>
      <c r="BJ1229" s="43">
        <f t="shared" ref="BJ1229:BJ1233" si="29056">isClocked(BH1229)</f>
        <v>0</v>
      </c>
      <c r="BK1229" s="34"/>
      <c r="BL1229" s="35"/>
      <c r="BM1229" s="42">
        <f>parseTime(BK1229)-(BL1234=INT(RIGHT($F1229, 1)))</f>
        <v>0</v>
      </c>
      <c r="BN1229" s="43">
        <f t="shared" ref="BN1229:BN1233" si="29057">isClocked(BL1229)</f>
        <v>0</v>
      </c>
      <c r="BO1229" s="34"/>
      <c r="BP1229" s="35"/>
      <c r="BQ1229" s="42">
        <f t="shared" ref="BQ1229" si="29058">parseTime(BO1229)-(BP1234=INT(RIGHT($F1229, 1)))</f>
        <v>0</v>
      </c>
      <c r="BR1229" s="43">
        <f t="shared" ref="BR1229:BR1233" si="29059">isClocked(BP1229)</f>
        <v>0</v>
      </c>
      <c r="BS1229" s="34"/>
      <c r="BT1229" s="35"/>
      <c r="BU1229" s="42">
        <f t="shared" ref="BU1229" si="29060">parseTime(BS1229)-(BT1234=INT(RIGHT($F1229, 1)))</f>
        <v>0</v>
      </c>
      <c r="BV1229" s="43">
        <f t="shared" ref="BV1229:BV1233" si="29061">isClocked(BT1229)</f>
        <v>0</v>
      </c>
      <c r="BW1229" s="34"/>
      <c r="BX1229" s="35"/>
      <c r="BY1229" s="42">
        <f t="shared" ref="BY1229" si="29062">parseTime(BW1229)-(BX1234=INT(RIGHT($F1229, 1)))</f>
        <v>0</v>
      </c>
      <c r="BZ1229" s="43">
        <f t="shared" ref="BZ1229:BZ1233" si="29063">isClocked(BX1229)</f>
        <v>0</v>
      </c>
      <c r="CA1229" s="34"/>
      <c r="CB1229" s="35"/>
      <c r="CC1229" s="42">
        <f t="shared" ref="CC1229" si="29064">parseTime(CA1229)-(CB1234=INT(RIGHT($F1229, 1)))</f>
        <v>0</v>
      </c>
      <c r="CD1229" s="43">
        <f t="shared" ref="CD1229:CD1233" si="29065">isClocked(CB1229)</f>
        <v>0</v>
      </c>
      <c r="CE1229" s="34"/>
      <c r="CF1229" s="35"/>
      <c r="CG1229" s="42">
        <f t="shared" ref="CG1229" si="29066">parseTime(CE1229)-(CF1234=INT(RIGHT($F1229, 1)))</f>
        <v>0</v>
      </c>
      <c r="CH1229" s="43">
        <f t="shared" ref="CH1229:CH1233" si="29067">isClocked(CF1229)</f>
        <v>0</v>
      </c>
    </row>
    <row r="1230" spans="1:86" x14ac:dyDescent="0.25">
      <c r="A1230" s="56" t="s">
        <v>0</v>
      </c>
      <c r="B1230" s="57">
        <f t="shared" ca="1" si="28377"/>
        <v>0</v>
      </c>
      <c r="C1230" s="14" t="s">
        <v>252</v>
      </c>
      <c r="D1230" s="14">
        <f t="shared" si="27860"/>
        <v>53.7</v>
      </c>
      <c r="E1230" s="55" t="str">
        <f t="shared" si="28378"/>
        <v>Sunday</v>
      </c>
      <c r="F1230" s="51" t="s">
        <v>129</v>
      </c>
      <c r="G1230" s="36"/>
      <c r="H1230" s="37"/>
      <c r="I1230" s="44">
        <f t="shared" ref="I1230" si="29068">parseTime(G1230)-(H1234=INT(RIGHT($F1230, 1)))</f>
        <v>0</v>
      </c>
      <c r="J1230" s="45">
        <f t="shared" si="29035"/>
        <v>0</v>
      </c>
      <c r="K1230" s="36"/>
      <c r="L1230" s="37"/>
      <c r="M1230" s="44">
        <f t="shared" ref="M1230" si="29069">parseTime(K1230)-(L1234=INT(RIGHT($F1230, 1)))</f>
        <v>0</v>
      </c>
      <c r="N1230" s="45">
        <f t="shared" si="29037"/>
        <v>0</v>
      </c>
      <c r="O1230" s="36"/>
      <c r="P1230" s="37"/>
      <c r="Q1230" s="44">
        <f t="shared" ref="Q1230" si="29070">parseTime(O1230)-(P1234=INT(RIGHT($F1230, 1)))</f>
        <v>0</v>
      </c>
      <c r="R1230" s="45">
        <f t="shared" si="29039"/>
        <v>0</v>
      </c>
      <c r="S1230" s="36"/>
      <c r="T1230" s="37"/>
      <c r="U1230" s="44">
        <f t="shared" ref="U1230" si="29071">parseTime(S1230)-(T1234=INT(RIGHT($F1230, 1)))</f>
        <v>0</v>
      </c>
      <c r="V1230" s="45">
        <f t="shared" si="29041"/>
        <v>0</v>
      </c>
      <c r="W1230" s="36"/>
      <c r="X1230" s="37"/>
      <c r="Y1230" s="44">
        <f t="shared" ref="Y1230" si="29072">parseTime(W1230)-(X1234=INT(RIGHT($F1230, 1)))</f>
        <v>0</v>
      </c>
      <c r="Z1230" s="45">
        <f t="shared" si="29043"/>
        <v>0</v>
      </c>
      <c r="AA1230" s="36"/>
      <c r="AB1230" s="37"/>
      <c r="AC1230" s="44">
        <f t="shared" ref="AC1230" si="29073">parseTime(AA1230)-(AB1234=INT(RIGHT($F1230, 1)))</f>
        <v>0</v>
      </c>
      <c r="AD1230" s="45">
        <f t="shared" si="29045"/>
        <v>0</v>
      </c>
      <c r="AE1230" s="36"/>
      <c r="AF1230" s="37"/>
      <c r="AG1230" s="44">
        <f t="shared" ref="AG1230" si="29074">parseTime(AE1230)-(AF1234=INT(RIGHT($F1230, 1)))</f>
        <v>0</v>
      </c>
      <c r="AH1230" s="45">
        <f t="shared" si="29047"/>
        <v>0</v>
      </c>
      <c r="AI1230" s="36"/>
      <c r="AJ1230" s="37"/>
      <c r="AK1230" s="44">
        <f>parseTime(AI1230)-(AJ1234=INT(RIGHT($F1230, 1)))</f>
        <v>0</v>
      </c>
      <c r="AL1230" s="45">
        <f t="shared" si="29048"/>
        <v>0</v>
      </c>
      <c r="AM1230" s="36"/>
      <c r="AN1230" s="37"/>
      <c r="AO1230" s="44">
        <f t="shared" ref="AO1230" si="29075">parseTime(AM1230)-(AN1234=INT(RIGHT($F1230, 1)))</f>
        <v>0</v>
      </c>
      <c r="AP1230" s="45">
        <f t="shared" si="29050"/>
        <v>0</v>
      </c>
      <c r="AQ1230" s="36"/>
      <c r="AR1230" s="37"/>
      <c r="AS1230" s="44">
        <f t="shared" ref="AS1230" si="29076">parseTime(AQ1230)-(AR1234=INT(RIGHT($F1230, 1)))</f>
        <v>0</v>
      </c>
      <c r="AT1230" s="45">
        <f t="shared" si="29052"/>
        <v>0</v>
      </c>
      <c r="AU1230" s="36"/>
      <c r="AV1230" s="37"/>
      <c r="AW1230" s="44">
        <f>parseTime(AU1230)-(AV1234=INT(RIGHT($F1230, 1)))</f>
        <v>0</v>
      </c>
      <c r="AX1230" s="45">
        <f t="shared" si="29053"/>
        <v>0</v>
      </c>
      <c r="AY1230" s="36"/>
      <c r="AZ1230" s="37"/>
      <c r="BA1230" s="44">
        <f>parseTime(AY1230)-(AZ1234=INT(RIGHT($F1230, 1)))</f>
        <v>0</v>
      </c>
      <c r="BB1230" s="45">
        <f t="shared" si="29054"/>
        <v>0</v>
      </c>
      <c r="BC1230" s="36"/>
      <c r="BD1230" s="37"/>
      <c r="BE1230" s="44">
        <f>parseTime(BC1230)-(BD1234=INT(RIGHT($F1230, 1)))</f>
        <v>0</v>
      </c>
      <c r="BF1230" s="45">
        <f t="shared" si="29055"/>
        <v>0</v>
      </c>
      <c r="BG1230" s="36"/>
      <c r="BH1230" s="37"/>
      <c r="BI1230" s="44">
        <f>parseTime(BG1230)-(BH1234=INT(RIGHT($F1230, 1)))</f>
        <v>0</v>
      </c>
      <c r="BJ1230" s="45">
        <f t="shared" si="29056"/>
        <v>0</v>
      </c>
      <c r="BK1230" s="36"/>
      <c r="BL1230" s="37"/>
      <c r="BM1230" s="44">
        <f>parseTime(BK1230)-(BL1234=INT(RIGHT($F1230, 1)))</f>
        <v>0</v>
      </c>
      <c r="BN1230" s="45">
        <f t="shared" si="29057"/>
        <v>0</v>
      </c>
      <c r="BO1230" s="36"/>
      <c r="BP1230" s="37"/>
      <c r="BQ1230" s="44">
        <f t="shared" ref="BQ1230" si="29077">parseTime(BO1230)-(BP1234=INT(RIGHT($F1230, 1)))</f>
        <v>0</v>
      </c>
      <c r="BR1230" s="45">
        <f t="shared" si="29059"/>
        <v>0</v>
      </c>
      <c r="BS1230" s="36"/>
      <c r="BT1230" s="37"/>
      <c r="BU1230" s="44">
        <f t="shared" ref="BU1230" si="29078">parseTime(BS1230)-(BT1234=INT(RIGHT($F1230, 1)))</f>
        <v>0</v>
      </c>
      <c r="BV1230" s="45">
        <f t="shared" si="29061"/>
        <v>0</v>
      </c>
      <c r="BW1230" s="36"/>
      <c r="BX1230" s="37"/>
      <c r="BY1230" s="44">
        <f t="shared" ref="BY1230" si="29079">parseTime(BW1230)-(BX1234=INT(RIGHT($F1230, 1)))</f>
        <v>0</v>
      </c>
      <c r="BZ1230" s="45">
        <f t="shared" si="29063"/>
        <v>0</v>
      </c>
      <c r="CA1230" s="36"/>
      <c r="CB1230" s="37"/>
      <c r="CC1230" s="44">
        <f t="shared" ref="CC1230" si="29080">parseTime(CA1230)-(CB1234=INT(RIGHT($F1230, 1)))</f>
        <v>0</v>
      </c>
      <c r="CD1230" s="45">
        <f t="shared" si="29065"/>
        <v>0</v>
      </c>
      <c r="CE1230" s="36"/>
      <c r="CF1230" s="37"/>
      <c r="CG1230" s="44">
        <f t="shared" ref="CG1230" si="29081">parseTime(CE1230)-(CF1234=INT(RIGHT($F1230, 1)))</f>
        <v>0</v>
      </c>
      <c r="CH1230" s="45">
        <f t="shared" si="29067"/>
        <v>0</v>
      </c>
    </row>
    <row r="1231" spans="1:86" x14ac:dyDescent="0.25">
      <c r="A1231" s="56" t="s">
        <v>117</v>
      </c>
      <c r="B1231" s="57">
        <f t="shared" ref="B1231" ca="1" si="29082">roleHours(G1229:CH1235, "MFD")</f>
        <v>0</v>
      </c>
      <c r="C1231" s="14">
        <f t="shared" ref="C1231:C1234" ca="1" si="29083">B1231/8</f>
        <v>0</v>
      </c>
      <c r="D1231" s="14">
        <f t="shared" ref="D1231" ca="1" si="29084">B1230-D1230</f>
        <v>-53.7</v>
      </c>
      <c r="E1231" s="20" t="s">
        <v>127</v>
      </c>
      <c r="F1231" s="51" t="s">
        <v>130</v>
      </c>
      <c r="G1231" s="36"/>
      <c r="H1231" s="37"/>
      <c r="I1231" s="44">
        <f t="shared" ref="I1231" si="29085">parseTime(G1231)-(H1234=INT(RIGHT($F1231, 1)))</f>
        <v>0</v>
      </c>
      <c r="J1231" s="45">
        <f t="shared" si="29035"/>
        <v>0</v>
      </c>
      <c r="K1231" s="36"/>
      <c r="L1231" s="37"/>
      <c r="M1231" s="44">
        <f t="shared" ref="M1231" si="29086">parseTime(K1231)-(L1234=INT(RIGHT($F1231, 1)))</f>
        <v>0</v>
      </c>
      <c r="N1231" s="45">
        <f t="shared" si="29037"/>
        <v>0</v>
      </c>
      <c r="O1231" s="36"/>
      <c r="P1231" s="37"/>
      <c r="Q1231" s="44">
        <f t="shared" ref="Q1231" si="29087">parseTime(O1231)-(P1234=INT(RIGHT($F1231, 1)))</f>
        <v>0</v>
      </c>
      <c r="R1231" s="45">
        <f t="shared" si="29039"/>
        <v>0</v>
      </c>
      <c r="S1231" s="36"/>
      <c r="T1231" s="37"/>
      <c r="U1231" s="44">
        <f t="shared" ref="U1231" si="29088">parseTime(S1231)-(T1234=INT(RIGHT($F1231, 1)))</f>
        <v>0</v>
      </c>
      <c r="V1231" s="45">
        <f t="shared" si="29041"/>
        <v>0</v>
      </c>
      <c r="W1231" s="36"/>
      <c r="X1231" s="37"/>
      <c r="Y1231" s="44">
        <f t="shared" ref="Y1231" si="29089">parseTime(W1231)-(X1234=INT(RIGHT($F1231, 1)))</f>
        <v>0</v>
      </c>
      <c r="Z1231" s="45">
        <f t="shared" si="29043"/>
        <v>0</v>
      </c>
      <c r="AA1231" s="36"/>
      <c r="AB1231" s="37"/>
      <c r="AC1231" s="44">
        <f t="shared" ref="AC1231" si="29090">parseTime(AA1231)-(AB1234=INT(RIGHT($F1231, 1)))</f>
        <v>0</v>
      </c>
      <c r="AD1231" s="45">
        <f t="shared" si="29045"/>
        <v>0</v>
      </c>
      <c r="AE1231" s="36"/>
      <c r="AF1231" s="37"/>
      <c r="AG1231" s="44">
        <f t="shared" ref="AG1231" si="29091">parseTime(AE1231)-(AF1234=INT(RIGHT($F1231, 1)))</f>
        <v>0</v>
      </c>
      <c r="AH1231" s="45">
        <f t="shared" si="29047"/>
        <v>0</v>
      </c>
      <c r="AI1231" s="36"/>
      <c r="AJ1231" s="37"/>
      <c r="AK1231" s="44">
        <f>parseTime(AI1231)-(AJ1234=INT(RIGHT($F1231, 1)))</f>
        <v>0</v>
      </c>
      <c r="AL1231" s="45">
        <f t="shared" si="29048"/>
        <v>0</v>
      </c>
      <c r="AM1231" s="36"/>
      <c r="AN1231" s="37"/>
      <c r="AO1231" s="44">
        <f t="shared" ref="AO1231" si="29092">parseTime(AM1231)-(AN1234=INT(RIGHT($F1231, 1)))</f>
        <v>0</v>
      </c>
      <c r="AP1231" s="45">
        <f t="shared" si="29050"/>
        <v>0</v>
      </c>
      <c r="AQ1231" s="36"/>
      <c r="AR1231" s="37"/>
      <c r="AS1231" s="44">
        <f t="shared" ref="AS1231" si="29093">parseTime(AQ1231)-(AR1234=INT(RIGHT($F1231, 1)))</f>
        <v>0</v>
      </c>
      <c r="AT1231" s="45">
        <f t="shared" si="29052"/>
        <v>0</v>
      </c>
      <c r="AU1231" s="36"/>
      <c r="AV1231" s="37"/>
      <c r="AW1231" s="44">
        <f>parseTime(AU1231)-(AV1234=INT(RIGHT($F1231, 1)))</f>
        <v>0</v>
      </c>
      <c r="AX1231" s="45">
        <f t="shared" si="29053"/>
        <v>0</v>
      </c>
      <c r="AY1231" s="36"/>
      <c r="AZ1231" s="37"/>
      <c r="BA1231" s="44">
        <f>parseTime(AY1231)-(AZ1234=INT(RIGHT($F1231, 1)))</f>
        <v>0</v>
      </c>
      <c r="BB1231" s="45">
        <f t="shared" si="29054"/>
        <v>0</v>
      </c>
      <c r="BC1231" s="36"/>
      <c r="BD1231" s="37"/>
      <c r="BE1231" s="44">
        <f>parseTime(BC1231)-(BD1234=INT(RIGHT($F1231, 1)))</f>
        <v>0</v>
      </c>
      <c r="BF1231" s="45">
        <f t="shared" si="29055"/>
        <v>0</v>
      </c>
      <c r="BG1231" s="36"/>
      <c r="BH1231" s="37"/>
      <c r="BI1231" s="44">
        <f>parseTime(BG1231)-(BH1234=INT(RIGHT($F1231, 1)))</f>
        <v>0</v>
      </c>
      <c r="BJ1231" s="45">
        <f t="shared" si="29056"/>
        <v>0</v>
      </c>
      <c r="BK1231" s="36"/>
      <c r="BL1231" s="37"/>
      <c r="BM1231" s="44">
        <f>parseTime(BK1231)-(BL1234=INT(RIGHT($F1231, 1)))</f>
        <v>0</v>
      </c>
      <c r="BN1231" s="45">
        <f t="shared" si="29057"/>
        <v>0</v>
      </c>
      <c r="BO1231" s="36"/>
      <c r="BP1231" s="37"/>
      <c r="BQ1231" s="44">
        <f t="shared" ref="BQ1231" si="29094">parseTime(BO1231)-(BP1234=INT(RIGHT($F1231, 1)))</f>
        <v>0</v>
      </c>
      <c r="BR1231" s="45">
        <f t="shared" si="29059"/>
        <v>0</v>
      </c>
      <c r="BS1231" s="36"/>
      <c r="BT1231" s="37"/>
      <c r="BU1231" s="44">
        <f t="shared" ref="BU1231" si="29095">parseTime(BS1231)-(BT1234=INT(RIGHT($F1231, 1)))</f>
        <v>0</v>
      </c>
      <c r="BV1231" s="45">
        <f t="shared" si="29061"/>
        <v>0</v>
      </c>
      <c r="BW1231" s="36"/>
      <c r="BX1231" s="37"/>
      <c r="BY1231" s="44">
        <f t="shared" ref="BY1231" si="29096">parseTime(BW1231)-(BX1234=INT(RIGHT($F1231, 1)))</f>
        <v>0</v>
      </c>
      <c r="BZ1231" s="45">
        <f t="shared" si="29063"/>
        <v>0</v>
      </c>
      <c r="CA1231" s="36"/>
      <c r="CB1231" s="37"/>
      <c r="CC1231" s="44">
        <f t="shared" ref="CC1231" si="29097">parseTime(CA1231)-(CB1234=INT(RIGHT($F1231, 1)))</f>
        <v>0</v>
      </c>
      <c r="CD1231" s="45">
        <f t="shared" si="29065"/>
        <v>0</v>
      </c>
      <c r="CE1231" s="36"/>
      <c r="CF1231" s="37"/>
      <c r="CG1231" s="44">
        <f t="shared" ref="CG1231" si="29098">parseTime(CE1231)-(CF1234=INT(RIGHT($F1231, 1)))</f>
        <v>0</v>
      </c>
      <c r="CH1231" s="45">
        <f t="shared" si="29067"/>
        <v>0</v>
      </c>
    </row>
    <row r="1232" spans="1:86" x14ac:dyDescent="0.25">
      <c r="A1232" s="56"/>
      <c r="B1232" s="57"/>
      <c r="C1232" s="14">
        <f t="shared" si="29083"/>
        <v>0</v>
      </c>
      <c r="D1232" s="14" t="s">
        <v>259</v>
      </c>
      <c r="E1232" s="20">
        <v>4.25</v>
      </c>
      <c r="F1232" s="51" t="s">
        <v>131</v>
      </c>
      <c r="G1232" s="36"/>
      <c r="H1232" s="37"/>
      <c r="I1232" s="44">
        <f t="shared" ref="I1232" si="29099">parseTime(G1232)-(H1234=INT(RIGHT($F1232, 1)))</f>
        <v>0</v>
      </c>
      <c r="J1232" s="45">
        <f t="shared" si="29035"/>
        <v>0</v>
      </c>
      <c r="K1232" s="36"/>
      <c r="L1232" s="37"/>
      <c r="M1232" s="44">
        <f t="shared" ref="M1232" si="29100">parseTime(K1232)-(L1234=INT(RIGHT($F1232, 1)))</f>
        <v>0</v>
      </c>
      <c r="N1232" s="45">
        <f t="shared" si="29037"/>
        <v>0</v>
      </c>
      <c r="O1232" s="36"/>
      <c r="P1232" s="37"/>
      <c r="Q1232" s="44">
        <f t="shared" ref="Q1232" si="29101">parseTime(O1232)-(P1234=INT(RIGHT($F1232, 1)))</f>
        <v>0</v>
      </c>
      <c r="R1232" s="45">
        <f t="shared" si="29039"/>
        <v>0</v>
      </c>
      <c r="S1232" s="36"/>
      <c r="T1232" s="37"/>
      <c r="U1232" s="44">
        <f t="shared" ref="U1232" si="29102">parseTime(S1232)-(T1234=INT(RIGHT($F1232, 1)))</f>
        <v>0</v>
      </c>
      <c r="V1232" s="45">
        <f t="shared" si="29041"/>
        <v>0</v>
      </c>
      <c r="W1232" s="36"/>
      <c r="X1232" s="37"/>
      <c r="Y1232" s="44">
        <f t="shared" ref="Y1232" si="29103">parseTime(W1232)-(X1234=INT(RIGHT($F1232, 1)))</f>
        <v>0</v>
      </c>
      <c r="Z1232" s="45">
        <f t="shared" si="29043"/>
        <v>0</v>
      </c>
      <c r="AA1232" s="36"/>
      <c r="AB1232" s="37"/>
      <c r="AC1232" s="44">
        <f t="shared" ref="AC1232" si="29104">parseTime(AA1232)-(AB1234=INT(RIGHT($F1232, 1)))</f>
        <v>0</v>
      </c>
      <c r="AD1232" s="45">
        <f t="shared" si="29045"/>
        <v>0</v>
      </c>
      <c r="AE1232" s="36"/>
      <c r="AF1232" s="37"/>
      <c r="AG1232" s="44">
        <f t="shared" ref="AG1232" si="29105">parseTime(AE1232)-(AF1234=INT(RIGHT($F1232, 1)))</f>
        <v>0</v>
      </c>
      <c r="AH1232" s="45">
        <f t="shared" si="29047"/>
        <v>0</v>
      </c>
      <c r="AI1232" s="36"/>
      <c r="AJ1232" s="37"/>
      <c r="AK1232" s="44">
        <f>parseTime(AI1232)-(AJ1234=INT(RIGHT($F1232, 1)))</f>
        <v>0</v>
      </c>
      <c r="AL1232" s="45">
        <f t="shared" si="29048"/>
        <v>0</v>
      </c>
      <c r="AM1232" s="36"/>
      <c r="AN1232" s="37"/>
      <c r="AO1232" s="44">
        <f t="shared" ref="AO1232" si="29106">parseTime(AM1232)-(AN1234=INT(RIGHT($F1232, 1)))</f>
        <v>0</v>
      </c>
      <c r="AP1232" s="45">
        <f t="shared" si="29050"/>
        <v>0</v>
      </c>
      <c r="AQ1232" s="36"/>
      <c r="AR1232" s="37"/>
      <c r="AS1232" s="44">
        <f t="shared" ref="AS1232" si="29107">parseTime(AQ1232)-(AR1234=INT(RIGHT($F1232, 1)))</f>
        <v>0</v>
      </c>
      <c r="AT1232" s="45">
        <f t="shared" si="29052"/>
        <v>0</v>
      </c>
      <c r="AU1232" s="36"/>
      <c r="AV1232" s="37"/>
      <c r="AW1232" s="44">
        <f>parseTime(AU1232)-(AV1234=INT(RIGHT($F1232, 1)))</f>
        <v>0</v>
      </c>
      <c r="AX1232" s="45">
        <f t="shared" si="29053"/>
        <v>0</v>
      </c>
      <c r="AY1232" s="36"/>
      <c r="AZ1232" s="37"/>
      <c r="BA1232" s="44">
        <f>parseTime(AY1232)-(AZ1234=INT(RIGHT($F1232, 1)))</f>
        <v>0</v>
      </c>
      <c r="BB1232" s="45">
        <f t="shared" si="29054"/>
        <v>0</v>
      </c>
      <c r="BC1232" s="36"/>
      <c r="BD1232" s="37"/>
      <c r="BE1232" s="44">
        <f>parseTime(BC1232)-(BD1234=INT(RIGHT($F1232, 1)))</f>
        <v>0</v>
      </c>
      <c r="BF1232" s="45">
        <f t="shared" si="29055"/>
        <v>0</v>
      </c>
      <c r="BG1232" s="36"/>
      <c r="BH1232" s="37"/>
      <c r="BI1232" s="44">
        <f>parseTime(BG1232)-(BH1234=INT(RIGHT($F1232, 1)))</f>
        <v>0</v>
      </c>
      <c r="BJ1232" s="45">
        <f t="shared" si="29056"/>
        <v>0</v>
      </c>
      <c r="BK1232" s="36"/>
      <c r="BL1232" s="37"/>
      <c r="BM1232" s="44">
        <f>parseTime(BK1232)-(BL1234=INT(RIGHT($F1232, 1)))</f>
        <v>0</v>
      </c>
      <c r="BN1232" s="45">
        <f t="shared" si="29057"/>
        <v>0</v>
      </c>
      <c r="BO1232" s="36"/>
      <c r="BP1232" s="37"/>
      <c r="BQ1232" s="44">
        <f t="shared" ref="BQ1232" si="29108">parseTime(BO1232)-(BP1234=INT(RIGHT($F1232, 1)))</f>
        <v>0</v>
      </c>
      <c r="BR1232" s="45">
        <f t="shared" si="29059"/>
        <v>0</v>
      </c>
      <c r="BS1232" s="36"/>
      <c r="BT1232" s="37"/>
      <c r="BU1232" s="44">
        <f t="shared" ref="BU1232" si="29109">parseTime(BS1232)-(BT1234=INT(RIGHT($F1232, 1)))</f>
        <v>0</v>
      </c>
      <c r="BV1232" s="45">
        <f t="shared" si="29061"/>
        <v>0</v>
      </c>
      <c r="BW1232" s="36"/>
      <c r="BX1232" s="37"/>
      <c r="BY1232" s="44">
        <f t="shared" ref="BY1232" si="29110">parseTime(BW1232)-(BX1234=INT(RIGHT($F1232, 1)))</f>
        <v>0</v>
      </c>
      <c r="BZ1232" s="45">
        <f t="shared" si="29063"/>
        <v>0</v>
      </c>
      <c r="CA1232" s="36"/>
      <c r="CB1232" s="37"/>
      <c r="CC1232" s="44">
        <f t="shared" ref="CC1232" si="29111">parseTime(CA1232)-(CB1234=INT(RIGHT($F1232, 1)))</f>
        <v>0</v>
      </c>
      <c r="CD1232" s="45">
        <f t="shared" si="29065"/>
        <v>0</v>
      </c>
      <c r="CE1232" s="36"/>
      <c r="CF1232" s="37"/>
      <c r="CG1232" s="44">
        <f t="shared" ref="CG1232" si="29112">parseTime(CE1232)-(CF1234=INT(RIGHT($F1232, 1)))</f>
        <v>0</v>
      </c>
      <c r="CH1232" s="45">
        <f t="shared" si="29067"/>
        <v>0</v>
      </c>
    </row>
    <row r="1233" spans="1:86" x14ac:dyDescent="0.25">
      <c r="A1233" s="56" t="s">
        <v>119</v>
      </c>
      <c r="B1233" s="57">
        <f t="shared" ref="B1233" ca="1" si="29113">roleHours(G1229:CH1235, "MCC")</f>
        <v>0</v>
      </c>
      <c r="C1233" s="14">
        <f t="shared" ca="1" si="29083"/>
        <v>0</v>
      </c>
      <c r="D1233" s="14" t="s">
        <v>260</v>
      </c>
      <c r="E1233" s="20">
        <v>4.6500000000000004</v>
      </c>
      <c r="F1233" s="51" t="s">
        <v>132</v>
      </c>
      <c r="G1233" s="36"/>
      <c r="H1233" s="37"/>
      <c r="I1233" s="44">
        <f t="shared" ref="I1233" si="29114">parseTime(G1233)-(H1234=INT(RIGHT($F1233, 1)))</f>
        <v>0</v>
      </c>
      <c r="J1233" s="45">
        <f t="shared" si="29035"/>
        <v>0</v>
      </c>
      <c r="K1233" s="36"/>
      <c r="L1233" s="37"/>
      <c r="M1233" s="44">
        <f t="shared" ref="M1233" si="29115">parseTime(K1233)-(L1234=INT(RIGHT($F1233, 1)))</f>
        <v>0</v>
      </c>
      <c r="N1233" s="45">
        <f t="shared" si="29037"/>
        <v>0</v>
      </c>
      <c r="O1233" s="36"/>
      <c r="P1233" s="37"/>
      <c r="Q1233" s="44">
        <f t="shared" ref="Q1233" si="29116">parseTime(O1233)-(P1234=INT(RIGHT($F1233, 1)))</f>
        <v>0</v>
      </c>
      <c r="R1233" s="45">
        <f t="shared" si="29039"/>
        <v>0</v>
      </c>
      <c r="S1233" s="36"/>
      <c r="T1233" s="37"/>
      <c r="U1233" s="44">
        <f t="shared" ref="U1233" si="29117">parseTime(S1233)-(T1234=INT(RIGHT($F1233, 1)))</f>
        <v>0</v>
      </c>
      <c r="V1233" s="45">
        <f t="shared" si="29041"/>
        <v>0</v>
      </c>
      <c r="W1233" s="36"/>
      <c r="X1233" s="37"/>
      <c r="Y1233" s="44">
        <f t="shared" ref="Y1233" si="29118">parseTime(W1233)-(X1234=INT(RIGHT($F1233, 1)))</f>
        <v>0</v>
      </c>
      <c r="Z1233" s="45">
        <f t="shared" si="29043"/>
        <v>0</v>
      </c>
      <c r="AA1233" s="36"/>
      <c r="AB1233" s="37"/>
      <c r="AC1233" s="44">
        <f t="shared" ref="AC1233" si="29119">parseTime(AA1233)-(AB1234=INT(RIGHT($F1233, 1)))</f>
        <v>0</v>
      </c>
      <c r="AD1233" s="45">
        <f t="shared" si="29045"/>
        <v>0</v>
      </c>
      <c r="AE1233" s="36"/>
      <c r="AF1233" s="37"/>
      <c r="AG1233" s="44">
        <f t="shared" ref="AG1233" si="29120">parseTime(AE1233)-(AF1234=INT(RIGHT($F1233, 1)))</f>
        <v>0</v>
      </c>
      <c r="AH1233" s="45">
        <f t="shared" si="29047"/>
        <v>0</v>
      </c>
      <c r="AI1233" s="36"/>
      <c r="AJ1233" s="37"/>
      <c r="AK1233" s="44">
        <f>parseTime(AI1233)-(AJ1234=INT(RIGHT($F1233, 1)))</f>
        <v>0</v>
      </c>
      <c r="AL1233" s="45">
        <f t="shared" si="29048"/>
        <v>0</v>
      </c>
      <c r="AM1233" s="36"/>
      <c r="AN1233" s="37"/>
      <c r="AO1233" s="44">
        <f t="shared" ref="AO1233" si="29121">parseTime(AM1233)-(AN1234=INT(RIGHT($F1233, 1)))</f>
        <v>0</v>
      </c>
      <c r="AP1233" s="45">
        <f t="shared" si="29050"/>
        <v>0</v>
      </c>
      <c r="AQ1233" s="36"/>
      <c r="AR1233" s="37"/>
      <c r="AS1233" s="44">
        <f t="shared" ref="AS1233" si="29122">parseTime(AQ1233)-(AR1234=INT(RIGHT($F1233, 1)))</f>
        <v>0</v>
      </c>
      <c r="AT1233" s="45">
        <f t="shared" si="29052"/>
        <v>0</v>
      </c>
      <c r="AU1233" s="36"/>
      <c r="AV1233" s="37"/>
      <c r="AW1233" s="44">
        <f>parseTime(AU1233)-(AV1234=INT(RIGHT($F1233, 1)))</f>
        <v>0</v>
      </c>
      <c r="AX1233" s="45">
        <f t="shared" si="29053"/>
        <v>0</v>
      </c>
      <c r="AY1233" s="36"/>
      <c r="AZ1233" s="37"/>
      <c r="BA1233" s="44">
        <f>parseTime(AY1233)-(AZ1234=INT(RIGHT($F1233, 1)))</f>
        <v>0</v>
      </c>
      <c r="BB1233" s="45">
        <f t="shared" si="29054"/>
        <v>0</v>
      </c>
      <c r="BC1233" s="36"/>
      <c r="BD1233" s="37"/>
      <c r="BE1233" s="44">
        <f>parseTime(BC1233)-(BD1234=INT(RIGHT($F1233, 1)))</f>
        <v>0</v>
      </c>
      <c r="BF1233" s="45">
        <f t="shared" si="29055"/>
        <v>0</v>
      </c>
      <c r="BG1233" s="36"/>
      <c r="BH1233" s="37"/>
      <c r="BI1233" s="44">
        <f>parseTime(BG1233)-(BH1234=INT(RIGHT($F1233, 1)))</f>
        <v>0</v>
      </c>
      <c r="BJ1233" s="45">
        <f t="shared" si="29056"/>
        <v>0</v>
      </c>
      <c r="BK1233" s="36"/>
      <c r="BL1233" s="37"/>
      <c r="BM1233" s="44">
        <f>parseTime(BK1233)-(BL1234=INT(RIGHT($F1233, 1)))</f>
        <v>0</v>
      </c>
      <c r="BN1233" s="45">
        <f t="shared" si="29057"/>
        <v>0</v>
      </c>
      <c r="BO1233" s="36"/>
      <c r="BP1233" s="37"/>
      <c r="BQ1233" s="44">
        <f t="shared" ref="BQ1233" si="29123">parseTime(BO1233)-(BP1234=INT(RIGHT($F1233, 1)))</f>
        <v>0</v>
      </c>
      <c r="BR1233" s="45">
        <f t="shared" si="29059"/>
        <v>0</v>
      </c>
      <c r="BS1233" s="36"/>
      <c r="BT1233" s="37"/>
      <c r="BU1233" s="44">
        <f t="shared" ref="BU1233" si="29124">parseTime(BS1233)-(BT1234=INT(RIGHT($F1233, 1)))</f>
        <v>0</v>
      </c>
      <c r="BV1233" s="45">
        <f t="shared" si="29061"/>
        <v>0</v>
      </c>
      <c r="BW1233" s="36"/>
      <c r="BX1233" s="37"/>
      <c r="BY1233" s="44">
        <f t="shared" ref="BY1233" si="29125">parseTime(BW1233)-(BX1234=INT(RIGHT($F1233, 1)))</f>
        <v>0</v>
      </c>
      <c r="BZ1233" s="45">
        <f t="shared" si="29063"/>
        <v>0</v>
      </c>
      <c r="CA1233" s="36"/>
      <c r="CB1233" s="37"/>
      <c r="CC1233" s="44">
        <f t="shared" ref="CC1233" si="29126">parseTime(CA1233)-(CB1234=INT(RIGHT($F1233, 1)))</f>
        <v>0</v>
      </c>
      <c r="CD1233" s="45">
        <f t="shared" si="29065"/>
        <v>0</v>
      </c>
      <c r="CE1233" s="36"/>
      <c r="CF1233" s="37"/>
      <c r="CG1233" s="44">
        <f t="shared" ref="CG1233" si="29127">parseTime(CE1233)-(CF1234=INT(RIGHT($F1233, 1)))</f>
        <v>0</v>
      </c>
      <c r="CH1233" s="45">
        <f t="shared" si="29067"/>
        <v>0</v>
      </c>
    </row>
    <row r="1234" spans="1:86" x14ac:dyDescent="0.25">
      <c r="A1234" s="56"/>
      <c r="B1234" s="57"/>
      <c r="C1234" s="14">
        <f t="shared" si="29083"/>
        <v>0</v>
      </c>
      <c r="D1234" s="14"/>
      <c r="E1234" s="20">
        <f t="shared" ref="E1234" si="29128">((7.5/2)-0.5+E1233)*8</f>
        <v>63.2</v>
      </c>
      <c r="F1234" s="51"/>
      <c r="G1234" s="46" t="s">
        <v>134</v>
      </c>
      <c r="H1234" s="38">
        <f t="shared" ref="H1234" si="29129">lunchAdjust(G1229:H1233)</f>
        <v>0</v>
      </c>
      <c r="I1234" s="48" t="s">
        <v>0</v>
      </c>
      <c r="J1234" s="39">
        <f t="shared" ref="J1234" si="29130">SUMPRODUCT(I1229:I1233*J1229:J1233)</f>
        <v>0</v>
      </c>
      <c r="K1234" s="46" t="s">
        <v>134</v>
      </c>
      <c r="L1234" s="38">
        <f t="shared" ref="L1234" si="29131">lunchAdjust(K1229:L1233)</f>
        <v>0</v>
      </c>
      <c r="M1234" s="48" t="s">
        <v>0</v>
      </c>
      <c r="N1234" s="39">
        <f t="shared" ref="N1234" si="29132">SUMPRODUCT(M1229:M1233*N1229:N1233)</f>
        <v>0</v>
      </c>
      <c r="O1234" s="46" t="s">
        <v>134</v>
      </c>
      <c r="P1234" s="38">
        <f t="shared" ref="P1234" si="29133">lunchAdjust(O1229:P1233)</f>
        <v>0</v>
      </c>
      <c r="Q1234" s="48" t="s">
        <v>0</v>
      </c>
      <c r="R1234" s="39">
        <f t="shared" ref="R1234" si="29134">SUMPRODUCT(Q1229:Q1233*R1229:R1233)</f>
        <v>0</v>
      </c>
      <c r="S1234" s="46" t="s">
        <v>134</v>
      </c>
      <c r="T1234" s="38">
        <f t="shared" ref="T1234" si="29135">lunchAdjust(S1229:T1233)</f>
        <v>0</v>
      </c>
      <c r="U1234" s="48" t="s">
        <v>0</v>
      </c>
      <c r="V1234" s="39">
        <f t="shared" ref="V1234" si="29136">SUMPRODUCT(U1229:U1233*V1229:V1233)</f>
        <v>0</v>
      </c>
      <c r="W1234" s="46" t="s">
        <v>134</v>
      </c>
      <c r="X1234" s="38">
        <f t="shared" ref="X1234" si="29137">lunchAdjust(W1229:X1233)</f>
        <v>0</v>
      </c>
      <c r="Y1234" s="48" t="s">
        <v>0</v>
      </c>
      <c r="Z1234" s="39">
        <f t="shared" ref="Z1234" si="29138">SUMPRODUCT(Y1229:Y1233*Z1229:Z1233)</f>
        <v>0</v>
      </c>
      <c r="AA1234" s="46" t="s">
        <v>134</v>
      </c>
      <c r="AB1234" s="38">
        <f t="shared" ref="AB1234" si="29139">lunchAdjust(AA1229:AB1233)</f>
        <v>0</v>
      </c>
      <c r="AC1234" s="48" t="s">
        <v>0</v>
      </c>
      <c r="AD1234" s="39">
        <f t="shared" ref="AD1234" si="29140">SUMPRODUCT(AC1229:AC1233*AD1229:AD1233)</f>
        <v>0</v>
      </c>
      <c r="AE1234" s="46" t="s">
        <v>134</v>
      </c>
      <c r="AF1234" s="38">
        <f t="shared" ref="AF1234" si="29141">lunchAdjust(AE1229:AF1233)</f>
        <v>0</v>
      </c>
      <c r="AG1234" s="48" t="s">
        <v>0</v>
      </c>
      <c r="AH1234" s="39">
        <f t="shared" ref="AH1234" si="29142">SUMPRODUCT(AG1229:AG1233*AH1229:AH1233)</f>
        <v>0</v>
      </c>
      <c r="AI1234" s="46" t="s">
        <v>134</v>
      </c>
      <c r="AJ1234" s="38">
        <f t="shared" ref="AJ1234" si="29143">lunchAdjust(AI1229:AJ1233)</f>
        <v>0</v>
      </c>
      <c r="AK1234" s="48" t="s">
        <v>0</v>
      </c>
      <c r="AL1234" s="39">
        <f t="shared" ref="AL1234" si="29144">SUMPRODUCT(AK1229:AK1233*AL1229:AL1233)</f>
        <v>0</v>
      </c>
      <c r="AM1234" s="46" t="s">
        <v>134</v>
      </c>
      <c r="AN1234" s="38">
        <f t="shared" ref="AN1234" si="29145">lunchAdjust(AM1229:AN1233)</f>
        <v>0</v>
      </c>
      <c r="AO1234" s="48" t="s">
        <v>0</v>
      </c>
      <c r="AP1234" s="39">
        <f t="shared" ref="AP1234" si="29146">SUMPRODUCT(AO1229:AO1233*AP1229:AP1233)</f>
        <v>0</v>
      </c>
      <c r="AQ1234" s="46" t="s">
        <v>134</v>
      </c>
      <c r="AR1234" s="38">
        <f t="shared" ref="AR1234" si="29147">lunchAdjust(AQ1229:AR1233)</f>
        <v>0</v>
      </c>
      <c r="AS1234" s="48" t="s">
        <v>0</v>
      </c>
      <c r="AT1234" s="39">
        <f t="shared" ref="AT1234" si="29148">SUMPRODUCT(AS1229:AS1233*AT1229:AT1233)</f>
        <v>0</v>
      </c>
      <c r="AU1234" s="46" t="s">
        <v>134</v>
      </c>
      <c r="AV1234" s="38">
        <f t="shared" ref="AV1234" si="29149">lunchAdjust(AU1229:AV1233)</f>
        <v>0</v>
      </c>
      <c r="AW1234" s="48" t="s">
        <v>0</v>
      </c>
      <c r="AX1234" s="39">
        <f t="shared" ref="AX1234" si="29150">SUMPRODUCT(AW1229:AW1233*AX1229:AX1233)</f>
        <v>0</v>
      </c>
      <c r="AY1234" s="46" t="s">
        <v>134</v>
      </c>
      <c r="AZ1234" s="38">
        <f t="shared" ref="AZ1234" si="29151">lunchAdjust(AY1229:AZ1233)</f>
        <v>0</v>
      </c>
      <c r="BA1234" s="48" t="s">
        <v>0</v>
      </c>
      <c r="BB1234" s="39">
        <f t="shared" ref="BB1234" si="29152">SUMPRODUCT(BA1229:BA1233*BB1229:BB1233)</f>
        <v>0</v>
      </c>
      <c r="BC1234" s="46" t="s">
        <v>134</v>
      </c>
      <c r="BD1234" s="38">
        <f t="shared" ref="BD1234" si="29153">lunchAdjust(BC1229:BD1233)</f>
        <v>0</v>
      </c>
      <c r="BE1234" s="48" t="s">
        <v>0</v>
      </c>
      <c r="BF1234" s="39">
        <f t="shared" ref="BF1234" si="29154">SUMPRODUCT(BE1229:BE1233*BF1229:BF1233)</f>
        <v>0</v>
      </c>
      <c r="BG1234" s="46" t="s">
        <v>134</v>
      </c>
      <c r="BH1234" s="38">
        <f t="shared" ref="BH1234" si="29155">lunchAdjust(BG1229:BH1233)</f>
        <v>0</v>
      </c>
      <c r="BI1234" s="48" t="s">
        <v>0</v>
      </c>
      <c r="BJ1234" s="39">
        <f t="shared" ref="BJ1234" si="29156">SUMPRODUCT(BI1229:BI1233*BJ1229:BJ1233)</f>
        <v>0</v>
      </c>
      <c r="BK1234" s="46" t="s">
        <v>134</v>
      </c>
      <c r="BL1234" s="38">
        <f t="shared" ref="BL1234" si="29157">lunchAdjust(BK1229:BL1233)</f>
        <v>0</v>
      </c>
      <c r="BM1234" s="48" t="s">
        <v>0</v>
      </c>
      <c r="BN1234" s="39">
        <f t="shared" ref="BN1234" si="29158">SUMPRODUCT(BM1229:BM1233*BN1229:BN1233)</f>
        <v>0</v>
      </c>
      <c r="BO1234" s="46" t="s">
        <v>134</v>
      </c>
      <c r="BP1234" s="38">
        <f t="shared" ref="BP1234" si="29159">lunchAdjust(BO1229:BP1233)</f>
        <v>0</v>
      </c>
      <c r="BQ1234" s="48" t="s">
        <v>0</v>
      </c>
      <c r="BR1234" s="39">
        <f t="shared" ref="BR1234" si="29160">SUMPRODUCT(BQ1229:BQ1233*BR1229:BR1233)</f>
        <v>0</v>
      </c>
      <c r="BS1234" s="46" t="s">
        <v>134</v>
      </c>
      <c r="BT1234" s="38">
        <f t="shared" ref="BT1234" si="29161">lunchAdjust(BS1229:BT1233)</f>
        <v>0</v>
      </c>
      <c r="BU1234" s="48" t="s">
        <v>0</v>
      </c>
      <c r="BV1234" s="39">
        <f t="shared" ref="BV1234" si="29162">SUMPRODUCT(BU1229:BU1233*BV1229:BV1233)</f>
        <v>0</v>
      </c>
      <c r="BW1234" s="46" t="s">
        <v>134</v>
      </c>
      <c r="BX1234" s="38">
        <f t="shared" ref="BX1234" si="29163">lunchAdjust(BW1229:BX1233)</f>
        <v>0</v>
      </c>
      <c r="BY1234" s="48" t="s">
        <v>0</v>
      </c>
      <c r="BZ1234" s="39">
        <f t="shared" ref="BZ1234" si="29164">SUMPRODUCT(BY1229:BY1233*BZ1229:BZ1233)</f>
        <v>0</v>
      </c>
      <c r="CA1234" s="46" t="s">
        <v>134</v>
      </c>
      <c r="CB1234" s="38">
        <f t="shared" ref="CB1234" si="29165">lunchAdjust(CA1229:CB1233)</f>
        <v>0</v>
      </c>
      <c r="CC1234" s="48" t="s">
        <v>0</v>
      </c>
      <c r="CD1234" s="39">
        <f t="shared" ref="CD1234" si="29166">SUMPRODUCT(CC1229:CC1233*CD1229:CD1233)</f>
        <v>0</v>
      </c>
      <c r="CE1234" s="46" t="s">
        <v>134</v>
      </c>
      <c r="CF1234" s="38">
        <f t="shared" ref="CF1234" si="29167">lunchAdjust(CE1229:CF1233)</f>
        <v>0</v>
      </c>
      <c r="CG1234" s="48" t="s">
        <v>0</v>
      </c>
      <c r="CH1234" s="39">
        <f t="shared" ref="CH1234" si="29168">SUMPRODUCT(CG1229:CG1233*CH1229:CH1233)</f>
        <v>0</v>
      </c>
    </row>
    <row r="1235" spans="1:86" ht="15.75" thickBot="1" x14ac:dyDescent="0.3">
      <c r="A1235" s="58" t="s">
        <v>121</v>
      </c>
      <c r="B1235" s="59">
        <f t="shared" ref="B1235" ca="1" si="29169">roleHours(G1229:CH1235, "OUT")</f>
        <v>0</v>
      </c>
      <c r="C1235" s="54" t="s">
        <v>137</v>
      </c>
      <c r="D1235" s="22">
        <f t="shared" ref="D1235" ca="1" si="29170">roleHours(G1229:CH1235, "PTO")</f>
        <v>0</v>
      </c>
      <c r="E1235" s="23">
        <f t="shared" ref="E1235" ca="1" si="29171">E1234-B1230</f>
        <v>63.2</v>
      </c>
      <c r="F1235" s="52"/>
      <c r="G1235" s="47" t="s">
        <v>39</v>
      </c>
      <c r="H1235" s="40">
        <f t="shared" si="27619"/>
        <v>0</v>
      </c>
      <c r="I1235" s="49" t="s">
        <v>135</v>
      </c>
      <c r="J1235" s="41">
        <f t="shared" ref="J1235" si="29172">J1234*G$4</f>
        <v>0</v>
      </c>
      <c r="K1235" s="47" t="s">
        <v>39</v>
      </c>
      <c r="L1235" s="40">
        <f t="shared" ref="L1235" si="29173">SUMPRODUCT(M1229:M1233*(L1229:L1233="PTO"))+SUMPRODUCT(M1229:M1233*(L1229:L1233="HOL"))</f>
        <v>0</v>
      </c>
      <c r="M1235" s="49" t="s">
        <v>135</v>
      </c>
      <c r="N1235" s="41">
        <f t="shared" ref="N1235" si="29174">N1234*K$4</f>
        <v>0</v>
      </c>
      <c r="O1235" s="47" t="s">
        <v>39</v>
      </c>
      <c r="P1235" s="40">
        <f t="shared" ref="P1235" si="29175">SUMPRODUCT(Q1229:Q1233*(P1229:P1233="PTO"))+SUMPRODUCT(Q1229:Q1233*(P1229:P1233="HOL"))</f>
        <v>0</v>
      </c>
      <c r="Q1235" s="49" t="s">
        <v>135</v>
      </c>
      <c r="R1235" s="41">
        <f t="shared" ref="R1235" si="29176">R1234*O$4</f>
        <v>0</v>
      </c>
      <c r="S1235" s="47" t="s">
        <v>39</v>
      </c>
      <c r="T1235" s="40">
        <f t="shared" ref="T1235" si="29177">SUMPRODUCT(U1229:U1233*(T1229:T1233="PTO"))+SUMPRODUCT(U1229:U1233*(T1229:T1233="HOL"))</f>
        <v>0</v>
      </c>
      <c r="U1235" s="49" t="s">
        <v>135</v>
      </c>
      <c r="V1235" s="41">
        <f t="shared" ref="V1235" si="29178">V1234*S$4</f>
        <v>0</v>
      </c>
      <c r="W1235" s="47" t="s">
        <v>39</v>
      </c>
      <c r="X1235" s="40">
        <f t="shared" ref="X1235" si="29179">SUMPRODUCT(Y1229:Y1233*(X1229:X1233="PTO"))+SUMPRODUCT(Y1229:Y1233*(X1229:X1233="HOL"))</f>
        <v>0</v>
      </c>
      <c r="Y1235" s="49" t="s">
        <v>135</v>
      </c>
      <c r="Z1235" s="41">
        <f t="shared" ref="Z1235" si="29180">Z1234*W$4</f>
        <v>0</v>
      </c>
      <c r="AA1235" s="47" t="s">
        <v>39</v>
      </c>
      <c r="AB1235" s="40">
        <f t="shared" ref="AB1235" si="29181">SUMPRODUCT(AC1229:AC1233*(AB1229:AB1233="PTO"))+SUMPRODUCT(AC1229:AC1233*(AB1229:AB1233="HOL"))</f>
        <v>0</v>
      </c>
      <c r="AC1235" s="49" t="s">
        <v>135</v>
      </c>
      <c r="AD1235" s="41">
        <f t="shared" ref="AD1235" si="29182">AD1234*AA$4</f>
        <v>0</v>
      </c>
      <c r="AE1235" s="47" t="s">
        <v>39</v>
      </c>
      <c r="AF1235" s="40">
        <f t="shared" ref="AF1235" si="29183">SUMPRODUCT(AG1229:AG1233*(AF1229:AF1233="PTO"))+SUMPRODUCT(AG1229:AG1233*(AF1229:AF1233="HOL"))</f>
        <v>0</v>
      </c>
      <c r="AG1235" s="49" t="s">
        <v>135</v>
      </c>
      <c r="AH1235" s="41">
        <f t="shared" ref="AH1235" si="29184">AH1234*AE$4</f>
        <v>0</v>
      </c>
      <c r="AI1235" s="47" t="s">
        <v>39</v>
      </c>
      <c r="AJ1235" s="40">
        <f t="shared" ref="AJ1235" si="29185">SUMPRODUCT(AK1229:AK1233*(AJ1229:AJ1233="PTO"))+SUMPRODUCT(AK1229:AK1233*(AJ1229:AJ1233="HOL"))</f>
        <v>0</v>
      </c>
      <c r="AK1235" s="49" t="s">
        <v>135</v>
      </c>
      <c r="AL1235" s="41">
        <f>AL1234*AI$4</f>
        <v>0</v>
      </c>
      <c r="AM1235" s="47" t="s">
        <v>39</v>
      </c>
      <c r="AN1235" s="40">
        <f t="shared" ref="AN1235" si="29186">SUMPRODUCT(AO1229:AO1233*(AN1229:AN1233="PTO"))+SUMPRODUCT(AO1229:AO1233*(AN1229:AN1233="HOL"))</f>
        <v>0</v>
      </c>
      <c r="AO1235" s="49" t="s">
        <v>135</v>
      </c>
      <c r="AP1235" s="41">
        <f t="shared" ref="AP1235" si="29187">AP1234*AM$4</f>
        <v>0</v>
      </c>
      <c r="AQ1235" s="47" t="s">
        <v>39</v>
      </c>
      <c r="AR1235" s="40">
        <f t="shared" ref="AR1235" si="29188">SUMPRODUCT(AS1229:AS1233*(AR1229:AR1233="PTO"))+SUMPRODUCT(AS1229:AS1233*(AR1229:AR1233="HOL"))</f>
        <v>0</v>
      </c>
      <c r="AS1235" s="49" t="s">
        <v>135</v>
      </c>
      <c r="AT1235" s="41">
        <f t="shared" ref="AT1235" si="29189">AT1234*AQ$4</f>
        <v>0</v>
      </c>
      <c r="AU1235" s="47" t="s">
        <v>39</v>
      </c>
      <c r="AV1235" s="40">
        <f t="shared" ref="AV1235" si="29190">SUMPRODUCT(AW1229:AW1233*(AV1229:AV1233="PTO"))+SUMPRODUCT(AW1229:AW1233*(AV1229:AV1233="HOL"))</f>
        <v>0</v>
      </c>
      <c r="AW1235" s="49" t="s">
        <v>135</v>
      </c>
      <c r="AX1235" s="41">
        <f>AX1234*AU$4</f>
        <v>0</v>
      </c>
      <c r="AY1235" s="47" t="s">
        <v>39</v>
      </c>
      <c r="AZ1235" s="40">
        <f t="shared" ref="AZ1235" si="29191">SUMPRODUCT(BA1229:BA1233*(AZ1229:AZ1233="PTO"))+SUMPRODUCT(BA1229:BA1233*(AZ1229:AZ1233="HOL"))</f>
        <v>0</v>
      </c>
      <c r="BA1235" s="49" t="s">
        <v>135</v>
      </c>
      <c r="BB1235" s="41">
        <f>BB1234*AY$4</f>
        <v>0</v>
      </c>
      <c r="BC1235" s="47" t="s">
        <v>39</v>
      </c>
      <c r="BD1235" s="40">
        <f t="shared" ref="BD1235" si="29192">SUMPRODUCT(BE1229:BE1233*(BD1229:BD1233="PTO"))+SUMPRODUCT(BE1229:BE1233*(BD1229:BD1233="HOL"))</f>
        <v>0</v>
      </c>
      <c r="BE1235" s="49" t="s">
        <v>135</v>
      </c>
      <c r="BF1235" s="41">
        <f>BF1234*BC$4</f>
        <v>0</v>
      </c>
      <c r="BG1235" s="47" t="s">
        <v>39</v>
      </c>
      <c r="BH1235" s="40">
        <f t="shared" ref="BH1235" si="29193">SUMPRODUCT(BI1229:BI1233*(BH1229:BH1233="PTO"))+SUMPRODUCT(BI1229:BI1233*(BH1229:BH1233="HOL"))</f>
        <v>0</v>
      </c>
      <c r="BI1235" s="49" t="s">
        <v>135</v>
      </c>
      <c r="BJ1235" s="41">
        <f>BJ1234*BG$4</f>
        <v>0</v>
      </c>
      <c r="BK1235" s="47" t="s">
        <v>39</v>
      </c>
      <c r="BL1235" s="40">
        <f t="shared" ref="BL1235" si="29194">SUMPRODUCT(BM1229:BM1233*(BL1229:BL1233="PTO"))+SUMPRODUCT(BM1229:BM1233*(BL1229:BL1233="HOL"))</f>
        <v>0</v>
      </c>
      <c r="BM1235" s="49" t="s">
        <v>135</v>
      </c>
      <c r="BN1235" s="41">
        <f>BN1234*BK$4</f>
        <v>0</v>
      </c>
      <c r="BO1235" s="47" t="s">
        <v>39</v>
      </c>
      <c r="BP1235" s="40">
        <f t="shared" ref="BP1235" si="29195">SUMPRODUCT(BQ1229:BQ1233*(BP1229:BP1233="PTO"))+SUMPRODUCT(BQ1229:BQ1233*(BP1229:BP1233="HOL"))</f>
        <v>0</v>
      </c>
      <c r="BQ1235" s="49" t="s">
        <v>135</v>
      </c>
      <c r="BR1235" s="41">
        <f t="shared" ref="BR1235" si="29196">BR1234*BO$4</f>
        <v>0</v>
      </c>
      <c r="BS1235" s="47" t="s">
        <v>39</v>
      </c>
      <c r="BT1235" s="40">
        <f t="shared" ref="BT1235" si="29197">SUMPRODUCT(BU1229:BU1233*(BT1229:BT1233="PTO"))+SUMPRODUCT(BU1229:BU1233*(BT1229:BT1233="HOL"))</f>
        <v>0</v>
      </c>
      <c r="BU1235" s="49" t="s">
        <v>135</v>
      </c>
      <c r="BV1235" s="41">
        <f t="shared" ref="BV1235" si="29198">BV1234*BS$4</f>
        <v>0</v>
      </c>
      <c r="BW1235" s="47" t="s">
        <v>39</v>
      </c>
      <c r="BX1235" s="40">
        <f t="shared" ref="BX1235" si="29199">SUMPRODUCT(BY1229:BY1233*(BX1229:BX1233="PTO"))+SUMPRODUCT(BY1229:BY1233*(BX1229:BX1233="HOL"))</f>
        <v>0</v>
      </c>
      <c r="BY1235" s="49" t="s">
        <v>135</v>
      </c>
      <c r="BZ1235" s="41">
        <f t="shared" ref="BZ1235" si="29200">BZ1234*BW$4</f>
        <v>0</v>
      </c>
      <c r="CA1235" s="47" t="s">
        <v>39</v>
      </c>
      <c r="CB1235" s="40">
        <f t="shared" ref="CB1235" si="29201">SUMPRODUCT(CC1229:CC1233*(CB1229:CB1233="PTO"))+SUMPRODUCT(CC1229:CC1233*(CB1229:CB1233="HOL"))</f>
        <v>0</v>
      </c>
      <c r="CC1235" s="49" t="s">
        <v>135</v>
      </c>
      <c r="CD1235" s="41">
        <f t="shared" ref="CD1235" si="29202">CD1234*CA$4</f>
        <v>0</v>
      </c>
      <c r="CE1235" s="47" t="s">
        <v>39</v>
      </c>
      <c r="CF1235" s="40">
        <f t="shared" ref="CF1235" si="29203">SUMPRODUCT(CG1229:CG1233*(CF1229:CF1233="PTO"))+SUMPRODUCT(CG1229:CG1233*(CF1229:CF1233="HOL"))</f>
        <v>0</v>
      </c>
      <c r="CG1235" s="49" t="s">
        <v>135</v>
      </c>
      <c r="CH1235" s="41">
        <f t="shared" ref="CH1235" si="29204">CH1234*CE$4</f>
        <v>0</v>
      </c>
    </row>
    <row r="1236" spans="1:86" x14ac:dyDescent="0.25">
      <c r="A1236" s="70" t="s">
        <v>133</v>
      </c>
      <c r="B1236" s="71">
        <f t="shared" ref="B1236" ca="1" si="29205">D1236-B1237</f>
        <v>23.736442211243713</v>
      </c>
      <c r="C1236" s="72" t="s">
        <v>122</v>
      </c>
      <c r="D1236" s="71">
        <f>IFERROR(INDEX(Holidays[FTE], MATCH(Entry!E1236, Holidays[Date], 0)), 1)*8*INDEX(FTEguide[[1]:[12]], MATCH(Entry!E1237, FTEguide[Weekday], 0), IF(Entry!E1239&gt;0, Entry!E1239, MONTH(Entry!E1236)))</f>
        <v>79.736442211243713</v>
      </c>
      <c r="E1236" s="60">
        <f t="shared" si="28861"/>
        <v>44004</v>
      </c>
      <c r="F1236" s="50" t="s">
        <v>128</v>
      </c>
      <c r="G1236" s="34" t="s">
        <v>136</v>
      </c>
      <c r="H1236" s="35" t="s">
        <v>23</v>
      </c>
      <c r="I1236" s="42">
        <f t="shared" ref="I1236" si="29206">parseTime(G1236)-(H1241=INT(RIGHT($F1236, 1)))</f>
        <v>8</v>
      </c>
      <c r="J1236" s="43">
        <f t="shared" ref="J1236:J1240" si="29207">isClocked(H1236)</f>
        <v>1</v>
      </c>
      <c r="K1236" s="34"/>
      <c r="L1236" s="35"/>
      <c r="M1236" s="42">
        <f t="shared" ref="M1236" si="29208">parseTime(K1236)-(L1241=INT(RIGHT($F1236, 1)))</f>
        <v>0</v>
      </c>
      <c r="N1236" s="43">
        <f t="shared" ref="N1236:N1240" si="29209">isClocked(L1236)</f>
        <v>0</v>
      </c>
      <c r="O1236" s="34" t="s">
        <v>180</v>
      </c>
      <c r="P1236" s="35" t="s">
        <v>23</v>
      </c>
      <c r="Q1236" s="42">
        <f t="shared" ref="Q1236" si="29210">parseTime(O1236)-(P1241=INT(RIGHT($F1236, 1)))</f>
        <v>8</v>
      </c>
      <c r="R1236" s="43">
        <f t="shared" ref="R1236:R1240" si="29211">isClocked(P1236)</f>
        <v>1</v>
      </c>
      <c r="S1236" s="34" t="s">
        <v>150</v>
      </c>
      <c r="T1236" s="35" t="s">
        <v>23</v>
      </c>
      <c r="U1236" s="42">
        <f t="shared" ref="U1236" si="29212">parseTime(S1236)-(T1241=INT(RIGHT($F1236, 1)))</f>
        <v>8</v>
      </c>
      <c r="V1236" s="43">
        <f t="shared" ref="V1236:V1240" si="29213">isClocked(T1236)</f>
        <v>1</v>
      </c>
      <c r="W1236" s="34" t="s">
        <v>136</v>
      </c>
      <c r="X1236" s="35" t="s">
        <v>23</v>
      </c>
      <c r="Y1236" s="42">
        <f t="shared" ref="Y1236" si="29214">parseTime(W1236)-(X1241=INT(RIGHT($F1236, 1)))</f>
        <v>8</v>
      </c>
      <c r="Z1236" s="43">
        <f t="shared" ref="Z1236:Z1240" si="29215">isClocked(X1236)</f>
        <v>1</v>
      </c>
      <c r="AA1236" s="34" t="s">
        <v>136</v>
      </c>
      <c r="AB1236" s="35" t="s">
        <v>23</v>
      </c>
      <c r="AC1236" s="42">
        <f t="shared" ref="AC1236" si="29216">parseTime(AA1236)-(AB1241=INT(RIGHT($F1236, 1)))</f>
        <v>8</v>
      </c>
      <c r="AD1236" s="43">
        <f t="shared" ref="AD1236:AD1240" si="29217">isClocked(AB1236)</f>
        <v>1</v>
      </c>
      <c r="AE1236" s="34" t="s">
        <v>136</v>
      </c>
      <c r="AF1236" s="35" t="s">
        <v>25</v>
      </c>
      <c r="AG1236" s="42">
        <f t="shared" ref="AG1236" si="29218">parseTime(AE1236)-(AF1241=INT(RIGHT($F1236, 1)))</f>
        <v>8</v>
      </c>
      <c r="AH1236" s="43">
        <f t="shared" ref="AH1236:AH1240" si="29219">isClocked(AF1236)</f>
        <v>1</v>
      </c>
      <c r="AI1236" s="34" t="s">
        <v>136</v>
      </c>
      <c r="AJ1236" s="35" t="s">
        <v>23</v>
      </c>
      <c r="AK1236" s="42">
        <f>parseTime(AI1236)-(AJ1241=INT(RIGHT($F1236, 1)))</f>
        <v>8</v>
      </c>
      <c r="AL1236" s="43">
        <f t="shared" ref="AL1236:AL1240" si="29220">isClocked(AJ1236)</f>
        <v>1</v>
      </c>
      <c r="AM1236" s="34"/>
      <c r="AN1236" s="35"/>
      <c r="AO1236" s="42">
        <f t="shared" ref="AO1236" si="29221">parseTime(AM1236)-(AN1241=INT(RIGHT($F1236, 1)))</f>
        <v>0</v>
      </c>
      <c r="AP1236" s="43">
        <f t="shared" ref="AP1236:AP1240" si="29222">isClocked(AN1236)</f>
        <v>0</v>
      </c>
      <c r="AQ1236" s="34"/>
      <c r="AR1236" s="35"/>
      <c r="AS1236" s="42">
        <f t="shared" ref="AS1236" si="29223">parseTime(AQ1236)-(AR1241=INT(RIGHT($F1236, 1)))</f>
        <v>0</v>
      </c>
      <c r="AT1236" s="43">
        <f t="shared" ref="AT1236:AT1240" si="29224">isClocked(AR1236)</f>
        <v>0</v>
      </c>
      <c r="AU1236" s="34"/>
      <c r="AV1236" s="35"/>
      <c r="AW1236" s="42">
        <f>parseTime(AU1236)-(AV1241=INT(RIGHT($F1236, 1)))</f>
        <v>0</v>
      </c>
      <c r="AX1236" s="43">
        <f t="shared" ref="AX1236:AX1240" si="29225">isClocked(AV1236)</f>
        <v>0</v>
      </c>
      <c r="AY1236" s="34"/>
      <c r="AZ1236" s="35"/>
      <c r="BA1236" s="42">
        <f>parseTime(AY1236)-(AZ1241=INT(RIGHT($F1236, 1)))</f>
        <v>0</v>
      </c>
      <c r="BB1236" s="43">
        <f t="shared" ref="BB1236:BB1240" si="29226">isClocked(AZ1236)</f>
        <v>0</v>
      </c>
      <c r="BC1236" s="34"/>
      <c r="BD1236" s="35"/>
      <c r="BE1236" s="42">
        <f>parseTime(BC1236)-(BD1241=INT(RIGHT($F1236, 1)))</f>
        <v>0</v>
      </c>
      <c r="BF1236" s="43">
        <f t="shared" ref="BF1236:BF1240" si="29227">isClocked(BD1236)</f>
        <v>0</v>
      </c>
      <c r="BG1236" s="34"/>
      <c r="BH1236" s="35"/>
      <c r="BI1236" s="42">
        <f>parseTime(BG1236)-(BH1241=INT(RIGHT($F1236, 1)))</f>
        <v>0</v>
      </c>
      <c r="BJ1236" s="43">
        <f t="shared" ref="BJ1236:BJ1240" si="29228">isClocked(BH1236)</f>
        <v>0</v>
      </c>
      <c r="BK1236" s="34"/>
      <c r="BL1236" s="35"/>
      <c r="BM1236" s="42">
        <f>parseTime(BK1236)-(BL1241=INT(RIGHT($F1236, 1)))</f>
        <v>0</v>
      </c>
      <c r="BN1236" s="43">
        <f t="shared" ref="BN1236:BN1240" si="29229">isClocked(BL1236)</f>
        <v>0</v>
      </c>
      <c r="BO1236" s="34"/>
      <c r="BP1236" s="35"/>
      <c r="BQ1236" s="42">
        <f t="shared" ref="BQ1236" si="29230">parseTime(BO1236)-(BP1241=INT(RIGHT($F1236, 1)))</f>
        <v>0</v>
      </c>
      <c r="BR1236" s="43">
        <f t="shared" ref="BR1236:BR1240" si="29231">isClocked(BP1236)</f>
        <v>0</v>
      </c>
      <c r="BS1236" s="34"/>
      <c r="BT1236" s="35"/>
      <c r="BU1236" s="42">
        <f t="shared" ref="BU1236" si="29232">parseTime(BS1236)-(BT1241=INT(RIGHT($F1236, 1)))</f>
        <v>0</v>
      </c>
      <c r="BV1236" s="43">
        <f t="shared" ref="BV1236:BV1240" si="29233">isClocked(BT1236)</f>
        <v>0</v>
      </c>
      <c r="BW1236" s="34"/>
      <c r="BX1236" s="35"/>
      <c r="BY1236" s="42">
        <f t="shared" ref="BY1236" si="29234">parseTime(BW1236)-(BX1241=INT(RIGHT($F1236, 1)))</f>
        <v>0</v>
      </c>
      <c r="BZ1236" s="43">
        <f t="shared" ref="BZ1236:BZ1240" si="29235">isClocked(BX1236)</f>
        <v>0</v>
      </c>
      <c r="CA1236" s="34"/>
      <c r="CB1236" s="35"/>
      <c r="CC1236" s="42">
        <f t="shared" ref="CC1236" si="29236">parseTime(CA1236)-(CB1241=INT(RIGHT($F1236, 1)))</f>
        <v>0</v>
      </c>
      <c r="CD1236" s="43">
        <f t="shared" ref="CD1236:CD1240" si="29237">isClocked(CB1236)</f>
        <v>0</v>
      </c>
      <c r="CE1236" s="34"/>
      <c r="CF1236" s="35"/>
      <c r="CG1236" s="42">
        <f t="shared" ref="CG1236" si="29238">parseTime(CE1236)-(CF1241=INT(RIGHT($F1236, 1)))</f>
        <v>0</v>
      </c>
      <c r="CH1236" s="43">
        <f t="shared" ref="CH1236:CH1240" si="29239">isClocked(CF1236)</f>
        <v>0</v>
      </c>
    </row>
    <row r="1237" spans="1:86" x14ac:dyDescent="0.25">
      <c r="A1237" s="56" t="s">
        <v>0</v>
      </c>
      <c r="B1237" s="57">
        <f t="shared" ca="1" si="28377"/>
        <v>56</v>
      </c>
      <c r="C1237" s="14" t="s">
        <v>252</v>
      </c>
      <c r="D1237" s="14">
        <f t="shared" si="27860"/>
        <v>53.7</v>
      </c>
      <c r="E1237" s="55" t="str">
        <f t="shared" si="28378"/>
        <v>Monday</v>
      </c>
      <c r="F1237" s="51" t="s">
        <v>129</v>
      </c>
      <c r="G1237" s="36"/>
      <c r="H1237" s="37"/>
      <c r="I1237" s="44">
        <f t="shared" ref="I1237" si="29240">parseTime(G1237)-(H1241=INT(RIGHT($F1237, 1)))</f>
        <v>0</v>
      </c>
      <c r="J1237" s="45">
        <f t="shared" si="29207"/>
        <v>0</v>
      </c>
      <c r="K1237" s="36"/>
      <c r="L1237" s="37"/>
      <c r="M1237" s="44">
        <f t="shared" ref="M1237" si="29241">parseTime(K1237)-(L1241=INT(RIGHT($F1237, 1)))</f>
        <v>0</v>
      </c>
      <c r="N1237" s="45">
        <f t="shared" si="29209"/>
        <v>0</v>
      </c>
      <c r="O1237" s="36"/>
      <c r="P1237" s="37"/>
      <c r="Q1237" s="44">
        <f t="shared" ref="Q1237" si="29242">parseTime(O1237)-(P1241=INT(RIGHT($F1237, 1)))</f>
        <v>0</v>
      </c>
      <c r="R1237" s="45">
        <f t="shared" si="29211"/>
        <v>0</v>
      </c>
      <c r="S1237" s="36"/>
      <c r="T1237" s="37"/>
      <c r="U1237" s="44">
        <f t="shared" ref="U1237" si="29243">parseTime(S1237)-(T1241=INT(RIGHT($F1237, 1)))</f>
        <v>0</v>
      </c>
      <c r="V1237" s="45">
        <f t="shared" si="29213"/>
        <v>0</v>
      </c>
      <c r="W1237" s="36"/>
      <c r="X1237" s="37"/>
      <c r="Y1237" s="44">
        <f t="shared" ref="Y1237" si="29244">parseTime(W1237)-(X1241=INT(RIGHT($F1237, 1)))</f>
        <v>0</v>
      </c>
      <c r="Z1237" s="45">
        <f t="shared" si="29215"/>
        <v>0</v>
      </c>
      <c r="AA1237" s="36"/>
      <c r="AB1237" s="37"/>
      <c r="AC1237" s="44">
        <f t="shared" ref="AC1237" si="29245">parseTime(AA1237)-(AB1241=INT(RIGHT($F1237, 1)))</f>
        <v>0</v>
      </c>
      <c r="AD1237" s="45">
        <f t="shared" si="29217"/>
        <v>0</v>
      </c>
      <c r="AE1237" s="36"/>
      <c r="AF1237" s="37"/>
      <c r="AG1237" s="44">
        <f t="shared" ref="AG1237" si="29246">parseTime(AE1237)-(AF1241=INT(RIGHT($F1237, 1)))</f>
        <v>0</v>
      </c>
      <c r="AH1237" s="45">
        <f t="shared" si="29219"/>
        <v>0</v>
      </c>
      <c r="AI1237" s="36"/>
      <c r="AJ1237" s="37"/>
      <c r="AK1237" s="44">
        <f>parseTime(AI1237)-(AJ1241=INT(RIGHT($F1237, 1)))</f>
        <v>0</v>
      </c>
      <c r="AL1237" s="45">
        <f t="shared" si="29220"/>
        <v>0</v>
      </c>
      <c r="AM1237" s="36"/>
      <c r="AN1237" s="37"/>
      <c r="AO1237" s="44">
        <f t="shared" ref="AO1237" si="29247">parseTime(AM1237)-(AN1241=INT(RIGHT($F1237, 1)))</f>
        <v>0</v>
      </c>
      <c r="AP1237" s="45">
        <f t="shared" si="29222"/>
        <v>0</v>
      </c>
      <c r="AQ1237" s="36"/>
      <c r="AR1237" s="37"/>
      <c r="AS1237" s="44">
        <f t="shared" ref="AS1237" si="29248">parseTime(AQ1237)-(AR1241=INT(RIGHT($F1237, 1)))</f>
        <v>0</v>
      </c>
      <c r="AT1237" s="45">
        <f t="shared" si="29224"/>
        <v>0</v>
      </c>
      <c r="AU1237" s="36"/>
      <c r="AV1237" s="37"/>
      <c r="AW1237" s="44">
        <f>parseTime(AU1237)-(AV1241=INT(RIGHT($F1237, 1)))</f>
        <v>0</v>
      </c>
      <c r="AX1237" s="45">
        <f t="shared" si="29225"/>
        <v>0</v>
      </c>
      <c r="AY1237" s="36"/>
      <c r="AZ1237" s="37"/>
      <c r="BA1237" s="44">
        <f>parseTime(AY1237)-(AZ1241=INT(RIGHT($F1237, 1)))</f>
        <v>0</v>
      </c>
      <c r="BB1237" s="45">
        <f t="shared" si="29226"/>
        <v>0</v>
      </c>
      <c r="BC1237" s="36"/>
      <c r="BD1237" s="37"/>
      <c r="BE1237" s="44">
        <f>parseTime(BC1237)-(BD1241=INT(RIGHT($F1237, 1)))</f>
        <v>0</v>
      </c>
      <c r="BF1237" s="45">
        <f t="shared" si="29227"/>
        <v>0</v>
      </c>
      <c r="BG1237" s="36"/>
      <c r="BH1237" s="37"/>
      <c r="BI1237" s="44">
        <f>parseTime(BG1237)-(BH1241=INT(RIGHT($F1237, 1)))</f>
        <v>0</v>
      </c>
      <c r="BJ1237" s="45">
        <f t="shared" si="29228"/>
        <v>0</v>
      </c>
      <c r="BK1237" s="36"/>
      <c r="BL1237" s="37"/>
      <c r="BM1237" s="44">
        <f>parseTime(BK1237)-(BL1241=INT(RIGHT($F1237, 1)))</f>
        <v>0</v>
      </c>
      <c r="BN1237" s="45">
        <f t="shared" si="29229"/>
        <v>0</v>
      </c>
      <c r="BO1237" s="36"/>
      <c r="BP1237" s="37"/>
      <c r="BQ1237" s="44">
        <f t="shared" ref="BQ1237" si="29249">parseTime(BO1237)-(BP1241=INT(RIGHT($F1237, 1)))</f>
        <v>0</v>
      </c>
      <c r="BR1237" s="45">
        <f t="shared" si="29231"/>
        <v>0</v>
      </c>
      <c r="BS1237" s="36"/>
      <c r="BT1237" s="37"/>
      <c r="BU1237" s="44">
        <f t="shared" ref="BU1237" si="29250">parseTime(BS1237)-(BT1241=INT(RIGHT($F1237, 1)))</f>
        <v>0</v>
      </c>
      <c r="BV1237" s="45">
        <f t="shared" si="29233"/>
        <v>0</v>
      </c>
      <c r="BW1237" s="36"/>
      <c r="BX1237" s="37"/>
      <c r="BY1237" s="44">
        <f t="shared" ref="BY1237" si="29251">parseTime(BW1237)-(BX1241=INT(RIGHT($F1237, 1)))</f>
        <v>0</v>
      </c>
      <c r="BZ1237" s="45">
        <f t="shared" si="29235"/>
        <v>0</v>
      </c>
      <c r="CA1237" s="36"/>
      <c r="CB1237" s="37"/>
      <c r="CC1237" s="44">
        <f t="shared" ref="CC1237" si="29252">parseTime(CA1237)-(CB1241=INT(RIGHT($F1237, 1)))</f>
        <v>0</v>
      </c>
      <c r="CD1237" s="45">
        <f t="shared" si="29237"/>
        <v>0</v>
      </c>
      <c r="CE1237" s="36"/>
      <c r="CF1237" s="37"/>
      <c r="CG1237" s="44">
        <f t="shared" ref="CG1237" si="29253">parseTime(CE1237)-(CF1241=INT(RIGHT($F1237, 1)))</f>
        <v>0</v>
      </c>
      <c r="CH1237" s="45">
        <f t="shared" si="29239"/>
        <v>0</v>
      </c>
    </row>
    <row r="1238" spans="1:86" x14ac:dyDescent="0.25">
      <c r="A1238" s="56" t="s">
        <v>117</v>
      </c>
      <c r="B1238" s="57">
        <f t="shared" ref="B1238" ca="1" si="29254">roleHours(G1236:CH1242, "MFD")</f>
        <v>48</v>
      </c>
      <c r="C1238" s="14">
        <f t="shared" ref="C1238:C1241" ca="1" si="29255">B1238/8</f>
        <v>6</v>
      </c>
      <c r="D1238" s="14">
        <f t="shared" ref="D1238" ca="1" si="29256">B1237-D1237</f>
        <v>2.2999999999999972</v>
      </c>
      <c r="E1238" s="20" t="s">
        <v>127</v>
      </c>
      <c r="F1238" s="51" t="s">
        <v>130</v>
      </c>
      <c r="G1238" s="36"/>
      <c r="H1238" s="37"/>
      <c r="I1238" s="44">
        <f t="shared" ref="I1238" si="29257">parseTime(G1238)-(H1241=INT(RIGHT($F1238, 1)))</f>
        <v>0</v>
      </c>
      <c r="J1238" s="45">
        <f t="shared" si="29207"/>
        <v>0</v>
      </c>
      <c r="K1238" s="36"/>
      <c r="L1238" s="37"/>
      <c r="M1238" s="44">
        <f t="shared" ref="M1238" si="29258">parseTime(K1238)-(L1241=INT(RIGHT($F1238, 1)))</f>
        <v>0</v>
      </c>
      <c r="N1238" s="45">
        <f t="shared" si="29209"/>
        <v>0</v>
      </c>
      <c r="O1238" s="36"/>
      <c r="P1238" s="37"/>
      <c r="Q1238" s="44">
        <f t="shared" ref="Q1238" si="29259">parseTime(O1238)-(P1241=INT(RIGHT($F1238, 1)))</f>
        <v>0</v>
      </c>
      <c r="R1238" s="45">
        <f t="shared" si="29211"/>
        <v>0</v>
      </c>
      <c r="S1238" s="36"/>
      <c r="T1238" s="37"/>
      <c r="U1238" s="44">
        <f t="shared" ref="U1238" si="29260">parseTime(S1238)-(T1241=INT(RIGHT($F1238, 1)))</f>
        <v>0</v>
      </c>
      <c r="V1238" s="45">
        <f t="shared" si="29213"/>
        <v>0</v>
      </c>
      <c r="W1238" s="36"/>
      <c r="X1238" s="37"/>
      <c r="Y1238" s="44">
        <f t="shared" ref="Y1238" si="29261">parseTime(W1238)-(X1241=INT(RIGHT($F1238, 1)))</f>
        <v>0</v>
      </c>
      <c r="Z1238" s="45">
        <f t="shared" si="29215"/>
        <v>0</v>
      </c>
      <c r="AA1238" s="36"/>
      <c r="AB1238" s="37"/>
      <c r="AC1238" s="44">
        <f t="shared" ref="AC1238" si="29262">parseTime(AA1238)-(AB1241=INT(RIGHT($F1238, 1)))</f>
        <v>0</v>
      </c>
      <c r="AD1238" s="45">
        <f t="shared" si="29217"/>
        <v>0</v>
      </c>
      <c r="AE1238" s="36"/>
      <c r="AF1238" s="37"/>
      <c r="AG1238" s="44">
        <f t="shared" ref="AG1238" si="29263">parseTime(AE1238)-(AF1241=INT(RIGHT($F1238, 1)))</f>
        <v>0</v>
      </c>
      <c r="AH1238" s="45">
        <f t="shared" si="29219"/>
        <v>0</v>
      </c>
      <c r="AI1238" s="36"/>
      <c r="AJ1238" s="37"/>
      <c r="AK1238" s="44">
        <f>parseTime(AI1238)-(AJ1241=INT(RIGHT($F1238, 1)))</f>
        <v>0</v>
      </c>
      <c r="AL1238" s="45">
        <f t="shared" si="29220"/>
        <v>0</v>
      </c>
      <c r="AM1238" s="36"/>
      <c r="AN1238" s="37"/>
      <c r="AO1238" s="44">
        <f t="shared" ref="AO1238" si="29264">parseTime(AM1238)-(AN1241=INT(RIGHT($F1238, 1)))</f>
        <v>0</v>
      </c>
      <c r="AP1238" s="45">
        <f t="shared" si="29222"/>
        <v>0</v>
      </c>
      <c r="AQ1238" s="36"/>
      <c r="AR1238" s="37"/>
      <c r="AS1238" s="44">
        <f t="shared" ref="AS1238" si="29265">parseTime(AQ1238)-(AR1241=INT(RIGHT($F1238, 1)))</f>
        <v>0</v>
      </c>
      <c r="AT1238" s="45">
        <f t="shared" si="29224"/>
        <v>0</v>
      </c>
      <c r="AU1238" s="36"/>
      <c r="AV1238" s="37"/>
      <c r="AW1238" s="44">
        <f>parseTime(AU1238)-(AV1241=INT(RIGHT($F1238, 1)))</f>
        <v>0</v>
      </c>
      <c r="AX1238" s="45">
        <f t="shared" si="29225"/>
        <v>0</v>
      </c>
      <c r="AY1238" s="36"/>
      <c r="AZ1238" s="37"/>
      <c r="BA1238" s="44">
        <f>parseTime(AY1238)-(AZ1241=INT(RIGHT($F1238, 1)))</f>
        <v>0</v>
      </c>
      <c r="BB1238" s="45">
        <f t="shared" si="29226"/>
        <v>0</v>
      </c>
      <c r="BC1238" s="36"/>
      <c r="BD1238" s="37"/>
      <c r="BE1238" s="44">
        <f>parseTime(BC1238)-(BD1241=INT(RIGHT($F1238, 1)))</f>
        <v>0</v>
      </c>
      <c r="BF1238" s="45">
        <f t="shared" si="29227"/>
        <v>0</v>
      </c>
      <c r="BG1238" s="36"/>
      <c r="BH1238" s="37"/>
      <c r="BI1238" s="44">
        <f>parseTime(BG1238)-(BH1241=INT(RIGHT($F1238, 1)))</f>
        <v>0</v>
      </c>
      <c r="BJ1238" s="45">
        <f t="shared" si="29228"/>
        <v>0</v>
      </c>
      <c r="BK1238" s="36"/>
      <c r="BL1238" s="37"/>
      <c r="BM1238" s="44">
        <f>parseTime(BK1238)-(BL1241=INT(RIGHT($F1238, 1)))</f>
        <v>0</v>
      </c>
      <c r="BN1238" s="45">
        <f t="shared" si="29229"/>
        <v>0</v>
      </c>
      <c r="BO1238" s="36"/>
      <c r="BP1238" s="37"/>
      <c r="BQ1238" s="44">
        <f t="shared" ref="BQ1238" si="29266">parseTime(BO1238)-(BP1241=INT(RIGHT($F1238, 1)))</f>
        <v>0</v>
      </c>
      <c r="BR1238" s="45">
        <f t="shared" si="29231"/>
        <v>0</v>
      </c>
      <c r="BS1238" s="36"/>
      <c r="BT1238" s="37"/>
      <c r="BU1238" s="44">
        <f t="shared" ref="BU1238" si="29267">parseTime(BS1238)-(BT1241=INT(RIGHT($F1238, 1)))</f>
        <v>0</v>
      </c>
      <c r="BV1238" s="45">
        <f t="shared" si="29233"/>
        <v>0</v>
      </c>
      <c r="BW1238" s="36"/>
      <c r="BX1238" s="37"/>
      <c r="BY1238" s="44">
        <f t="shared" ref="BY1238" si="29268">parseTime(BW1238)-(BX1241=INT(RIGHT($F1238, 1)))</f>
        <v>0</v>
      </c>
      <c r="BZ1238" s="45">
        <f t="shared" si="29235"/>
        <v>0</v>
      </c>
      <c r="CA1238" s="36"/>
      <c r="CB1238" s="37"/>
      <c r="CC1238" s="44">
        <f t="shared" ref="CC1238" si="29269">parseTime(CA1238)-(CB1241=INT(RIGHT($F1238, 1)))</f>
        <v>0</v>
      </c>
      <c r="CD1238" s="45">
        <f t="shared" si="29237"/>
        <v>0</v>
      </c>
      <c r="CE1238" s="36"/>
      <c r="CF1238" s="37"/>
      <c r="CG1238" s="44">
        <f t="shared" ref="CG1238" si="29270">parseTime(CE1238)-(CF1241=INT(RIGHT($F1238, 1)))</f>
        <v>0</v>
      </c>
      <c r="CH1238" s="45">
        <f t="shared" si="29239"/>
        <v>0</v>
      </c>
    </row>
    <row r="1239" spans="1:86" x14ac:dyDescent="0.25">
      <c r="A1239" s="56"/>
      <c r="B1239" s="57"/>
      <c r="C1239" s="14">
        <f t="shared" si="29255"/>
        <v>0</v>
      </c>
      <c r="D1239" s="14" t="s">
        <v>259</v>
      </c>
      <c r="E1239" s="20">
        <v>4.25</v>
      </c>
      <c r="F1239" s="51" t="s">
        <v>131</v>
      </c>
      <c r="G1239" s="36"/>
      <c r="H1239" s="37"/>
      <c r="I1239" s="44">
        <f t="shared" ref="I1239" si="29271">parseTime(G1239)-(H1241=INT(RIGHT($F1239, 1)))</f>
        <v>0</v>
      </c>
      <c r="J1239" s="45">
        <f t="shared" si="29207"/>
        <v>0</v>
      </c>
      <c r="K1239" s="36"/>
      <c r="L1239" s="37"/>
      <c r="M1239" s="44">
        <f t="shared" ref="M1239" si="29272">parseTime(K1239)-(L1241=INT(RIGHT($F1239, 1)))</f>
        <v>0</v>
      </c>
      <c r="N1239" s="45">
        <f t="shared" si="29209"/>
        <v>0</v>
      </c>
      <c r="O1239" s="36"/>
      <c r="P1239" s="37"/>
      <c r="Q1239" s="44">
        <f t="shared" ref="Q1239" si="29273">parseTime(O1239)-(P1241=INT(RIGHT($F1239, 1)))</f>
        <v>0</v>
      </c>
      <c r="R1239" s="45">
        <f t="shared" si="29211"/>
        <v>0</v>
      </c>
      <c r="S1239" s="36"/>
      <c r="T1239" s="37"/>
      <c r="U1239" s="44">
        <f t="shared" ref="U1239" si="29274">parseTime(S1239)-(T1241=INT(RIGHT($F1239, 1)))</f>
        <v>0</v>
      </c>
      <c r="V1239" s="45">
        <f t="shared" si="29213"/>
        <v>0</v>
      </c>
      <c r="W1239" s="36"/>
      <c r="X1239" s="37"/>
      <c r="Y1239" s="44">
        <f t="shared" ref="Y1239" si="29275">parseTime(W1239)-(X1241=INT(RIGHT($F1239, 1)))</f>
        <v>0</v>
      </c>
      <c r="Z1239" s="45">
        <f t="shared" si="29215"/>
        <v>0</v>
      </c>
      <c r="AA1239" s="36"/>
      <c r="AB1239" s="37"/>
      <c r="AC1239" s="44">
        <f t="shared" ref="AC1239" si="29276">parseTime(AA1239)-(AB1241=INT(RIGHT($F1239, 1)))</f>
        <v>0</v>
      </c>
      <c r="AD1239" s="45">
        <f t="shared" si="29217"/>
        <v>0</v>
      </c>
      <c r="AE1239" s="36"/>
      <c r="AF1239" s="37"/>
      <c r="AG1239" s="44">
        <f t="shared" ref="AG1239" si="29277">parseTime(AE1239)-(AF1241=INT(RIGHT($F1239, 1)))</f>
        <v>0</v>
      </c>
      <c r="AH1239" s="45">
        <f t="shared" si="29219"/>
        <v>0</v>
      </c>
      <c r="AI1239" s="36"/>
      <c r="AJ1239" s="37"/>
      <c r="AK1239" s="44">
        <f>parseTime(AI1239)-(AJ1241=INT(RIGHT($F1239, 1)))</f>
        <v>0</v>
      </c>
      <c r="AL1239" s="45">
        <f t="shared" si="29220"/>
        <v>0</v>
      </c>
      <c r="AM1239" s="36"/>
      <c r="AN1239" s="37"/>
      <c r="AO1239" s="44">
        <f t="shared" ref="AO1239" si="29278">parseTime(AM1239)-(AN1241=INT(RIGHT($F1239, 1)))</f>
        <v>0</v>
      </c>
      <c r="AP1239" s="45">
        <f t="shared" si="29222"/>
        <v>0</v>
      </c>
      <c r="AQ1239" s="36"/>
      <c r="AR1239" s="37"/>
      <c r="AS1239" s="44">
        <f t="shared" ref="AS1239" si="29279">parseTime(AQ1239)-(AR1241=INT(RIGHT($F1239, 1)))</f>
        <v>0</v>
      </c>
      <c r="AT1239" s="45">
        <f t="shared" si="29224"/>
        <v>0</v>
      </c>
      <c r="AU1239" s="36"/>
      <c r="AV1239" s="37"/>
      <c r="AW1239" s="44">
        <f>parseTime(AU1239)-(AV1241=INT(RIGHT($F1239, 1)))</f>
        <v>0</v>
      </c>
      <c r="AX1239" s="45">
        <f t="shared" si="29225"/>
        <v>0</v>
      </c>
      <c r="AY1239" s="36"/>
      <c r="AZ1239" s="37"/>
      <c r="BA1239" s="44">
        <f>parseTime(AY1239)-(AZ1241=INT(RIGHT($F1239, 1)))</f>
        <v>0</v>
      </c>
      <c r="BB1239" s="45">
        <f t="shared" si="29226"/>
        <v>0</v>
      </c>
      <c r="BC1239" s="36"/>
      <c r="BD1239" s="37"/>
      <c r="BE1239" s="44">
        <f>parseTime(BC1239)-(BD1241=INT(RIGHT($F1239, 1)))</f>
        <v>0</v>
      </c>
      <c r="BF1239" s="45">
        <f t="shared" si="29227"/>
        <v>0</v>
      </c>
      <c r="BG1239" s="36"/>
      <c r="BH1239" s="37"/>
      <c r="BI1239" s="44">
        <f>parseTime(BG1239)-(BH1241=INT(RIGHT($F1239, 1)))</f>
        <v>0</v>
      </c>
      <c r="BJ1239" s="45">
        <f t="shared" si="29228"/>
        <v>0</v>
      </c>
      <c r="BK1239" s="36"/>
      <c r="BL1239" s="37"/>
      <c r="BM1239" s="44">
        <f>parseTime(BK1239)-(BL1241=INT(RIGHT($F1239, 1)))</f>
        <v>0</v>
      </c>
      <c r="BN1239" s="45">
        <f t="shared" si="29229"/>
        <v>0</v>
      </c>
      <c r="BO1239" s="36"/>
      <c r="BP1239" s="37"/>
      <c r="BQ1239" s="44">
        <f t="shared" ref="BQ1239" si="29280">parseTime(BO1239)-(BP1241=INT(RIGHT($F1239, 1)))</f>
        <v>0</v>
      </c>
      <c r="BR1239" s="45">
        <f t="shared" si="29231"/>
        <v>0</v>
      </c>
      <c r="BS1239" s="36"/>
      <c r="BT1239" s="37"/>
      <c r="BU1239" s="44">
        <f t="shared" ref="BU1239" si="29281">parseTime(BS1239)-(BT1241=INT(RIGHT($F1239, 1)))</f>
        <v>0</v>
      </c>
      <c r="BV1239" s="45">
        <f t="shared" si="29233"/>
        <v>0</v>
      </c>
      <c r="BW1239" s="36"/>
      <c r="BX1239" s="37"/>
      <c r="BY1239" s="44">
        <f t="shared" ref="BY1239" si="29282">parseTime(BW1239)-(BX1241=INT(RIGHT($F1239, 1)))</f>
        <v>0</v>
      </c>
      <c r="BZ1239" s="45">
        <f t="shared" si="29235"/>
        <v>0</v>
      </c>
      <c r="CA1239" s="36"/>
      <c r="CB1239" s="37"/>
      <c r="CC1239" s="44">
        <f t="shared" ref="CC1239" si="29283">parseTime(CA1239)-(CB1241=INT(RIGHT($F1239, 1)))</f>
        <v>0</v>
      </c>
      <c r="CD1239" s="45">
        <f t="shared" si="29237"/>
        <v>0</v>
      </c>
      <c r="CE1239" s="36"/>
      <c r="CF1239" s="37"/>
      <c r="CG1239" s="44">
        <f t="shared" ref="CG1239" si="29284">parseTime(CE1239)-(CF1241=INT(RIGHT($F1239, 1)))</f>
        <v>0</v>
      </c>
      <c r="CH1239" s="45">
        <f t="shared" si="29239"/>
        <v>0</v>
      </c>
    </row>
    <row r="1240" spans="1:86" x14ac:dyDescent="0.25">
      <c r="A1240" s="56" t="s">
        <v>119</v>
      </c>
      <c r="B1240" s="57">
        <f t="shared" ref="B1240" ca="1" si="29285">roleHours(G1236:CH1242, "MCC")</f>
        <v>8</v>
      </c>
      <c r="C1240" s="14">
        <f t="shared" ca="1" si="29255"/>
        <v>1</v>
      </c>
      <c r="D1240" s="14" t="s">
        <v>260</v>
      </c>
      <c r="E1240" s="20">
        <v>4.6500000000000004</v>
      </c>
      <c r="F1240" s="51" t="s">
        <v>132</v>
      </c>
      <c r="G1240" s="36"/>
      <c r="H1240" s="37"/>
      <c r="I1240" s="44">
        <f t="shared" ref="I1240" si="29286">parseTime(G1240)-(H1241=INT(RIGHT($F1240, 1)))</f>
        <v>0</v>
      </c>
      <c r="J1240" s="45">
        <f t="shared" si="29207"/>
        <v>0</v>
      </c>
      <c r="K1240" s="36"/>
      <c r="L1240" s="37"/>
      <c r="M1240" s="44">
        <f t="shared" ref="M1240" si="29287">parseTime(K1240)-(L1241=INT(RIGHT($F1240, 1)))</f>
        <v>0</v>
      </c>
      <c r="N1240" s="45">
        <f t="shared" si="29209"/>
        <v>0</v>
      </c>
      <c r="O1240" s="36"/>
      <c r="P1240" s="37"/>
      <c r="Q1240" s="44">
        <f t="shared" ref="Q1240" si="29288">parseTime(O1240)-(P1241=INT(RIGHT($F1240, 1)))</f>
        <v>0</v>
      </c>
      <c r="R1240" s="45">
        <f t="shared" si="29211"/>
        <v>0</v>
      </c>
      <c r="S1240" s="36"/>
      <c r="T1240" s="37"/>
      <c r="U1240" s="44">
        <f t="shared" ref="U1240" si="29289">parseTime(S1240)-(T1241=INT(RIGHT($F1240, 1)))</f>
        <v>0</v>
      </c>
      <c r="V1240" s="45">
        <f t="shared" si="29213"/>
        <v>0</v>
      </c>
      <c r="W1240" s="36"/>
      <c r="X1240" s="37"/>
      <c r="Y1240" s="44">
        <f t="shared" ref="Y1240" si="29290">parseTime(W1240)-(X1241=INT(RIGHT($F1240, 1)))</f>
        <v>0</v>
      </c>
      <c r="Z1240" s="45">
        <f t="shared" si="29215"/>
        <v>0</v>
      </c>
      <c r="AA1240" s="36"/>
      <c r="AB1240" s="37"/>
      <c r="AC1240" s="44">
        <f t="shared" ref="AC1240" si="29291">parseTime(AA1240)-(AB1241=INT(RIGHT($F1240, 1)))</f>
        <v>0</v>
      </c>
      <c r="AD1240" s="45">
        <f t="shared" si="29217"/>
        <v>0</v>
      </c>
      <c r="AE1240" s="36"/>
      <c r="AF1240" s="37"/>
      <c r="AG1240" s="44">
        <f t="shared" ref="AG1240" si="29292">parseTime(AE1240)-(AF1241=INT(RIGHT($F1240, 1)))</f>
        <v>0</v>
      </c>
      <c r="AH1240" s="45">
        <f t="shared" si="29219"/>
        <v>0</v>
      </c>
      <c r="AI1240" s="36"/>
      <c r="AJ1240" s="37"/>
      <c r="AK1240" s="44">
        <f>parseTime(AI1240)-(AJ1241=INT(RIGHT($F1240, 1)))</f>
        <v>0</v>
      </c>
      <c r="AL1240" s="45">
        <f t="shared" si="29220"/>
        <v>0</v>
      </c>
      <c r="AM1240" s="36"/>
      <c r="AN1240" s="37"/>
      <c r="AO1240" s="44">
        <f t="shared" ref="AO1240" si="29293">parseTime(AM1240)-(AN1241=INT(RIGHT($F1240, 1)))</f>
        <v>0</v>
      </c>
      <c r="AP1240" s="45">
        <f t="shared" si="29222"/>
        <v>0</v>
      </c>
      <c r="AQ1240" s="36"/>
      <c r="AR1240" s="37"/>
      <c r="AS1240" s="44">
        <f t="shared" ref="AS1240" si="29294">parseTime(AQ1240)-(AR1241=INT(RIGHT($F1240, 1)))</f>
        <v>0</v>
      </c>
      <c r="AT1240" s="45">
        <f t="shared" si="29224"/>
        <v>0</v>
      </c>
      <c r="AU1240" s="36"/>
      <c r="AV1240" s="37"/>
      <c r="AW1240" s="44">
        <f>parseTime(AU1240)-(AV1241=INT(RIGHT($F1240, 1)))</f>
        <v>0</v>
      </c>
      <c r="AX1240" s="45">
        <f t="shared" si="29225"/>
        <v>0</v>
      </c>
      <c r="AY1240" s="36"/>
      <c r="AZ1240" s="37"/>
      <c r="BA1240" s="44">
        <f>parseTime(AY1240)-(AZ1241=INT(RIGHT($F1240, 1)))</f>
        <v>0</v>
      </c>
      <c r="BB1240" s="45">
        <f t="shared" si="29226"/>
        <v>0</v>
      </c>
      <c r="BC1240" s="36"/>
      <c r="BD1240" s="37"/>
      <c r="BE1240" s="44">
        <f>parseTime(BC1240)-(BD1241=INT(RIGHT($F1240, 1)))</f>
        <v>0</v>
      </c>
      <c r="BF1240" s="45">
        <f t="shared" si="29227"/>
        <v>0</v>
      </c>
      <c r="BG1240" s="36"/>
      <c r="BH1240" s="37"/>
      <c r="BI1240" s="44">
        <f>parseTime(BG1240)-(BH1241=INT(RIGHT($F1240, 1)))</f>
        <v>0</v>
      </c>
      <c r="BJ1240" s="45">
        <f t="shared" si="29228"/>
        <v>0</v>
      </c>
      <c r="BK1240" s="36"/>
      <c r="BL1240" s="37"/>
      <c r="BM1240" s="44">
        <f>parseTime(BK1240)-(BL1241=INT(RIGHT($F1240, 1)))</f>
        <v>0</v>
      </c>
      <c r="BN1240" s="45">
        <f t="shared" si="29229"/>
        <v>0</v>
      </c>
      <c r="BO1240" s="36"/>
      <c r="BP1240" s="37"/>
      <c r="BQ1240" s="44">
        <f t="shared" ref="BQ1240" si="29295">parseTime(BO1240)-(BP1241=INT(RIGHT($F1240, 1)))</f>
        <v>0</v>
      </c>
      <c r="BR1240" s="45">
        <f t="shared" si="29231"/>
        <v>0</v>
      </c>
      <c r="BS1240" s="36"/>
      <c r="BT1240" s="37"/>
      <c r="BU1240" s="44">
        <f t="shared" ref="BU1240" si="29296">parseTime(BS1240)-(BT1241=INT(RIGHT($F1240, 1)))</f>
        <v>0</v>
      </c>
      <c r="BV1240" s="45">
        <f t="shared" si="29233"/>
        <v>0</v>
      </c>
      <c r="BW1240" s="36"/>
      <c r="BX1240" s="37"/>
      <c r="BY1240" s="44">
        <f t="shared" ref="BY1240" si="29297">parseTime(BW1240)-(BX1241=INT(RIGHT($F1240, 1)))</f>
        <v>0</v>
      </c>
      <c r="BZ1240" s="45">
        <f t="shared" si="29235"/>
        <v>0</v>
      </c>
      <c r="CA1240" s="36"/>
      <c r="CB1240" s="37"/>
      <c r="CC1240" s="44">
        <f t="shared" ref="CC1240" si="29298">parseTime(CA1240)-(CB1241=INT(RIGHT($F1240, 1)))</f>
        <v>0</v>
      </c>
      <c r="CD1240" s="45">
        <f t="shared" si="29237"/>
        <v>0</v>
      </c>
      <c r="CE1240" s="36"/>
      <c r="CF1240" s="37"/>
      <c r="CG1240" s="44">
        <f t="shared" ref="CG1240" si="29299">parseTime(CE1240)-(CF1241=INT(RIGHT($F1240, 1)))</f>
        <v>0</v>
      </c>
      <c r="CH1240" s="45">
        <f t="shared" si="29239"/>
        <v>0</v>
      </c>
    </row>
    <row r="1241" spans="1:86" x14ac:dyDescent="0.25">
      <c r="A1241" s="56"/>
      <c r="B1241" s="57"/>
      <c r="C1241" s="14">
        <f t="shared" si="29255"/>
        <v>0</v>
      </c>
      <c r="D1241" s="14"/>
      <c r="E1241" s="20">
        <f t="shared" ref="E1241" si="29300">((7.5/2)-0.5+E1240)*8</f>
        <v>63.2</v>
      </c>
      <c r="F1241" s="51"/>
      <c r="G1241" s="46" t="s">
        <v>134</v>
      </c>
      <c r="H1241" s="38">
        <f t="shared" ref="H1241" si="29301">lunchAdjust(G1236:H1240)</f>
        <v>1</v>
      </c>
      <c r="I1241" s="48" t="s">
        <v>0</v>
      </c>
      <c r="J1241" s="39">
        <f t="shared" ref="J1241" si="29302">SUMPRODUCT(I1236:I1240*J1236:J1240)</f>
        <v>8</v>
      </c>
      <c r="K1241" s="46" t="s">
        <v>134</v>
      </c>
      <c r="L1241" s="38">
        <f t="shared" ref="L1241" si="29303">lunchAdjust(K1236:L1240)</f>
        <v>0</v>
      </c>
      <c r="M1241" s="48" t="s">
        <v>0</v>
      </c>
      <c r="N1241" s="39">
        <f t="shared" ref="N1241" si="29304">SUMPRODUCT(M1236:M1240*N1236:N1240)</f>
        <v>0</v>
      </c>
      <c r="O1241" s="46" t="s">
        <v>134</v>
      </c>
      <c r="P1241" s="38">
        <f t="shared" ref="P1241" si="29305">lunchAdjust(O1236:P1240)</f>
        <v>1</v>
      </c>
      <c r="Q1241" s="48" t="s">
        <v>0</v>
      </c>
      <c r="R1241" s="39">
        <f t="shared" ref="R1241" si="29306">SUMPRODUCT(Q1236:Q1240*R1236:R1240)</f>
        <v>8</v>
      </c>
      <c r="S1241" s="46" t="s">
        <v>134</v>
      </c>
      <c r="T1241" s="38">
        <f t="shared" ref="T1241" si="29307">lunchAdjust(S1236:T1240)</f>
        <v>1</v>
      </c>
      <c r="U1241" s="48" t="s">
        <v>0</v>
      </c>
      <c r="V1241" s="39">
        <f t="shared" ref="V1241" si="29308">SUMPRODUCT(U1236:U1240*V1236:V1240)</f>
        <v>8</v>
      </c>
      <c r="W1241" s="46" t="s">
        <v>134</v>
      </c>
      <c r="X1241" s="38">
        <f t="shared" ref="X1241" si="29309">lunchAdjust(W1236:X1240)</f>
        <v>1</v>
      </c>
      <c r="Y1241" s="48" t="s">
        <v>0</v>
      </c>
      <c r="Z1241" s="39">
        <f t="shared" ref="Z1241" si="29310">SUMPRODUCT(Y1236:Y1240*Z1236:Z1240)</f>
        <v>8</v>
      </c>
      <c r="AA1241" s="46" t="s">
        <v>134</v>
      </c>
      <c r="AB1241" s="38">
        <f t="shared" ref="AB1241" si="29311">lunchAdjust(AA1236:AB1240)</f>
        <v>1</v>
      </c>
      <c r="AC1241" s="48" t="s">
        <v>0</v>
      </c>
      <c r="AD1241" s="39">
        <f t="shared" ref="AD1241" si="29312">SUMPRODUCT(AC1236:AC1240*AD1236:AD1240)</f>
        <v>8</v>
      </c>
      <c r="AE1241" s="46" t="s">
        <v>134</v>
      </c>
      <c r="AF1241" s="38">
        <f t="shared" ref="AF1241" si="29313">lunchAdjust(AE1236:AF1240)</f>
        <v>1</v>
      </c>
      <c r="AG1241" s="48" t="s">
        <v>0</v>
      </c>
      <c r="AH1241" s="39">
        <f t="shared" ref="AH1241" si="29314">SUMPRODUCT(AG1236:AG1240*AH1236:AH1240)</f>
        <v>8</v>
      </c>
      <c r="AI1241" s="46" t="s">
        <v>134</v>
      </c>
      <c r="AJ1241" s="38">
        <f t="shared" ref="AJ1241" si="29315">lunchAdjust(AI1236:AJ1240)</f>
        <v>1</v>
      </c>
      <c r="AK1241" s="48" t="s">
        <v>0</v>
      </c>
      <c r="AL1241" s="39">
        <f t="shared" ref="AL1241" si="29316">SUMPRODUCT(AK1236:AK1240*AL1236:AL1240)</f>
        <v>8</v>
      </c>
      <c r="AM1241" s="46" t="s">
        <v>134</v>
      </c>
      <c r="AN1241" s="38">
        <f t="shared" ref="AN1241" si="29317">lunchAdjust(AM1236:AN1240)</f>
        <v>0</v>
      </c>
      <c r="AO1241" s="48" t="s">
        <v>0</v>
      </c>
      <c r="AP1241" s="39">
        <f t="shared" ref="AP1241" si="29318">SUMPRODUCT(AO1236:AO1240*AP1236:AP1240)</f>
        <v>0</v>
      </c>
      <c r="AQ1241" s="46" t="s">
        <v>134</v>
      </c>
      <c r="AR1241" s="38">
        <f t="shared" ref="AR1241" si="29319">lunchAdjust(AQ1236:AR1240)</f>
        <v>0</v>
      </c>
      <c r="AS1241" s="48" t="s">
        <v>0</v>
      </c>
      <c r="AT1241" s="39">
        <f t="shared" ref="AT1241" si="29320">SUMPRODUCT(AS1236:AS1240*AT1236:AT1240)</f>
        <v>0</v>
      </c>
      <c r="AU1241" s="46" t="s">
        <v>134</v>
      </c>
      <c r="AV1241" s="38">
        <f t="shared" ref="AV1241" si="29321">lunchAdjust(AU1236:AV1240)</f>
        <v>0</v>
      </c>
      <c r="AW1241" s="48" t="s">
        <v>0</v>
      </c>
      <c r="AX1241" s="39">
        <f t="shared" ref="AX1241" si="29322">SUMPRODUCT(AW1236:AW1240*AX1236:AX1240)</f>
        <v>0</v>
      </c>
      <c r="AY1241" s="46" t="s">
        <v>134</v>
      </c>
      <c r="AZ1241" s="38">
        <f t="shared" ref="AZ1241" si="29323">lunchAdjust(AY1236:AZ1240)</f>
        <v>0</v>
      </c>
      <c r="BA1241" s="48" t="s">
        <v>0</v>
      </c>
      <c r="BB1241" s="39">
        <f t="shared" ref="BB1241" si="29324">SUMPRODUCT(BA1236:BA1240*BB1236:BB1240)</f>
        <v>0</v>
      </c>
      <c r="BC1241" s="46" t="s">
        <v>134</v>
      </c>
      <c r="BD1241" s="38">
        <f t="shared" ref="BD1241" si="29325">lunchAdjust(BC1236:BD1240)</f>
        <v>0</v>
      </c>
      <c r="BE1241" s="48" t="s">
        <v>0</v>
      </c>
      <c r="BF1241" s="39">
        <f t="shared" ref="BF1241" si="29326">SUMPRODUCT(BE1236:BE1240*BF1236:BF1240)</f>
        <v>0</v>
      </c>
      <c r="BG1241" s="46" t="s">
        <v>134</v>
      </c>
      <c r="BH1241" s="38">
        <f t="shared" ref="BH1241" si="29327">lunchAdjust(BG1236:BH1240)</f>
        <v>0</v>
      </c>
      <c r="BI1241" s="48" t="s">
        <v>0</v>
      </c>
      <c r="BJ1241" s="39">
        <f t="shared" ref="BJ1241" si="29328">SUMPRODUCT(BI1236:BI1240*BJ1236:BJ1240)</f>
        <v>0</v>
      </c>
      <c r="BK1241" s="46" t="s">
        <v>134</v>
      </c>
      <c r="BL1241" s="38">
        <f t="shared" ref="BL1241" si="29329">lunchAdjust(BK1236:BL1240)</f>
        <v>0</v>
      </c>
      <c r="BM1241" s="48" t="s">
        <v>0</v>
      </c>
      <c r="BN1241" s="39">
        <f t="shared" ref="BN1241" si="29330">SUMPRODUCT(BM1236:BM1240*BN1236:BN1240)</f>
        <v>0</v>
      </c>
      <c r="BO1241" s="46" t="s">
        <v>134</v>
      </c>
      <c r="BP1241" s="38">
        <f t="shared" ref="BP1241" si="29331">lunchAdjust(BO1236:BP1240)</f>
        <v>0</v>
      </c>
      <c r="BQ1241" s="48" t="s">
        <v>0</v>
      </c>
      <c r="BR1241" s="39">
        <f t="shared" ref="BR1241" si="29332">SUMPRODUCT(BQ1236:BQ1240*BR1236:BR1240)</f>
        <v>0</v>
      </c>
      <c r="BS1241" s="46" t="s">
        <v>134</v>
      </c>
      <c r="BT1241" s="38">
        <f t="shared" ref="BT1241" si="29333">lunchAdjust(BS1236:BT1240)</f>
        <v>0</v>
      </c>
      <c r="BU1241" s="48" t="s">
        <v>0</v>
      </c>
      <c r="BV1241" s="39">
        <f t="shared" ref="BV1241" si="29334">SUMPRODUCT(BU1236:BU1240*BV1236:BV1240)</f>
        <v>0</v>
      </c>
      <c r="BW1241" s="46" t="s">
        <v>134</v>
      </c>
      <c r="BX1241" s="38">
        <f t="shared" ref="BX1241" si="29335">lunchAdjust(BW1236:BX1240)</f>
        <v>0</v>
      </c>
      <c r="BY1241" s="48" t="s">
        <v>0</v>
      </c>
      <c r="BZ1241" s="39">
        <f t="shared" ref="BZ1241" si="29336">SUMPRODUCT(BY1236:BY1240*BZ1236:BZ1240)</f>
        <v>0</v>
      </c>
      <c r="CA1241" s="46" t="s">
        <v>134</v>
      </c>
      <c r="CB1241" s="38">
        <f t="shared" ref="CB1241" si="29337">lunchAdjust(CA1236:CB1240)</f>
        <v>0</v>
      </c>
      <c r="CC1241" s="48" t="s">
        <v>0</v>
      </c>
      <c r="CD1241" s="39">
        <f t="shared" ref="CD1241" si="29338">SUMPRODUCT(CC1236:CC1240*CD1236:CD1240)</f>
        <v>0</v>
      </c>
      <c r="CE1241" s="46" t="s">
        <v>134</v>
      </c>
      <c r="CF1241" s="38">
        <f t="shared" ref="CF1241" si="29339">lunchAdjust(CE1236:CF1240)</f>
        <v>0</v>
      </c>
      <c r="CG1241" s="48" t="s">
        <v>0</v>
      </c>
      <c r="CH1241" s="39">
        <f t="shared" ref="CH1241" si="29340">SUMPRODUCT(CG1236:CG1240*CH1236:CH1240)</f>
        <v>0</v>
      </c>
    </row>
    <row r="1242" spans="1:86" ht="15.75" thickBot="1" x14ac:dyDescent="0.3">
      <c r="A1242" s="58" t="s">
        <v>121</v>
      </c>
      <c r="B1242" s="59">
        <f t="shared" ref="B1242" ca="1" si="29341">roleHours(G1236:CH1242, "OUT")</f>
        <v>0</v>
      </c>
      <c r="C1242" s="54" t="s">
        <v>137</v>
      </c>
      <c r="D1242" s="22">
        <f t="shared" ref="D1242" ca="1" si="29342">roleHours(G1236:CH1242, "PTO")</f>
        <v>0</v>
      </c>
      <c r="E1242" s="23">
        <f t="shared" ref="E1242" ca="1" si="29343">E1241-B1237</f>
        <v>7.2000000000000028</v>
      </c>
      <c r="F1242" s="52"/>
      <c r="G1242" s="47" t="s">
        <v>39</v>
      </c>
      <c r="H1242" s="40">
        <f t="shared" ref="H1242:H1305" si="29344">SUMPRODUCT(I1236:I1240*(H1236:H1240="PTO"))+SUMPRODUCT(I1236:I1240*(H1236:H1240="HOL"))</f>
        <v>0</v>
      </c>
      <c r="I1242" s="49" t="s">
        <v>135</v>
      </c>
      <c r="J1242" s="41">
        <f t="shared" ref="J1242" si="29345">J1241*G$4</f>
        <v>0</v>
      </c>
      <c r="K1242" s="47" t="s">
        <v>39</v>
      </c>
      <c r="L1242" s="40">
        <f t="shared" ref="L1242" si="29346">SUMPRODUCT(M1236:M1240*(L1236:L1240="PTO"))+SUMPRODUCT(M1236:M1240*(L1236:L1240="HOL"))</f>
        <v>0</v>
      </c>
      <c r="M1242" s="49" t="s">
        <v>135</v>
      </c>
      <c r="N1242" s="41">
        <f t="shared" ref="N1242" si="29347">N1241*K$4</f>
        <v>0</v>
      </c>
      <c r="O1242" s="47" t="s">
        <v>39</v>
      </c>
      <c r="P1242" s="40">
        <f t="shared" ref="P1242" si="29348">SUMPRODUCT(Q1236:Q1240*(P1236:P1240="PTO"))+SUMPRODUCT(Q1236:Q1240*(P1236:P1240="HOL"))</f>
        <v>0</v>
      </c>
      <c r="Q1242" s="49" t="s">
        <v>135</v>
      </c>
      <c r="R1242" s="41">
        <f t="shared" ref="R1242" si="29349">R1241*O$4</f>
        <v>8</v>
      </c>
      <c r="S1242" s="47" t="s">
        <v>39</v>
      </c>
      <c r="T1242" s="40">
        <f t="shared" ref="T1242" si="29350">SUMPRODUCT(U1236:U1240*(T1236:T1240="PTO"))+SUMPRODUCT(U1236:U1240*(T1236:T1240="HOL"))</f>
        <v>0</v>
      </c>
      <c r="U1242" s="49" t="s">
        <v>135</v>
      </c>
      <c r="V1242" s="41">
        <f t="shared" ref="V1242" si="29351">V1241*S$4</f>
        <v>0</v>
      </c>
      <c r="W1242" s="47" t="s">
        <v>39</v>
      </c>
      <c r="X1242" s="40">
        <f t="shared" ref="X1242" si="29352">SUMPRODUCT(Y1236:Y1240*(X1236:X1240="PTO"))+SUMPRODUCT(Y1236:Y1240*(X1236:X1240="HOL"))</f>
        <v>0</v>
      </c>
      <c r="Y1242" s="49" t="s">
        <v>135</v>
      </c>
      <c r="Z1242" s="41">
        <f t="shared" ref="Z1242" si="29353">Z1241*W$4</f>
        <v>8</v>
      </c>
      <c r="AA1242" s="47" t="s">
        <v>39</v>
      </c>
      <c r="AB1242" s="40">
        <f t="shared" ref="AB1242" si="29354">SUMPRODUCT(AC1236:AC1240*(AB1236:AB1240="PTO"))+SUMPRODUCT(AC1236:AC1240*(AB1236:AB1240="HOL"))</f>
        <v>0</v>
      </c>
      <c r="AC1242" s="49" t="s">
        <v>135</v>
      </c>
      <c r="AD1242" s="41">
        <f t="shared" ref="AD1242" si="29355">AD1241*AA$4</f>
        <v>8</v>
      </c>
      <c r="AE1242" s="47" t="s">
        <v>39</v>
      </c>
      <c r="AF1242" s="40">
        <f t="shared" ref="AF1242" si="29356">SUMPRODUCT(AG1236:AG1240*(AF1236:AF1240="PTO"))+SUMPRODUCT(AG1236:AG1240*(AF1236:AF1240="HOL"))</f>
        <v>0</v>
      </c>
      <c r="AG1242" s="49" t="s">
        <v>135</v>
      </c>
      <c r="AH1242" s="41">
        <f t="shared" ref="AH1242" si="29357">AH1241*AE$4</f>
        <v>8</v>
      </c>
      <c r="AI1242" s="47" t="s">
        <v>39</v>
      </c>
      <c r="AJ1242" s="40">
        <f t="shared" ref="AJ1242" si="29358">SUMPRODUCT(AK1236:AK1240*(AJ1236:AJ1240="PTO"))+SUMPRODUCT(AK1236:AK1240*(AJ1236:AJ1240="HOL"))</f>
        <v>0</v>
      </c>
      <c r="AK1242" s="49" t="s">
        <v>135</v>
      </c>
      <c r="AL1242" s="41">
        <f>AL1241*AI$4</f>
        <v>8</v>
      </c>
      <c r="AM1242" s="47" t="s">
        <v>39</v>
      </c>
      <c r="AN1242" s="40">
        <f t="shared" ref="AN1242" si="29359">SUMPRODUCT(AO1236:AO1240*(AN1236:AN1240="PTO"))+SUMPRODUCT(AO1236:AO1240*(AN1236:AN1240="HOL"))</f>
        <v>0</v>
      </c>
      <c r="AO1242" s="49" t="s">
        <v>135</v>
      </c>
      <c r="AP1242" s="41">
        <f t="shared" ref="AP1242" si="29360">AP1241*AM$4</f>
        <v>0</v>
      </c>
      <c r="AQ1242" s="47" t="s">
        <v>39</v>
      </c>
      <c r="AR1242" s="40">
        <f t="shared" ref="AR1242" si="29361">SUMPRODUCT(AS1236:AS1240*(AR1236:AR1240="PTO"))+SUMPRODUCT(AS1236:AS1240*(AR1236:AR1240="HOL"))</f>
        <v>0</v>
      </c>
      <c r="AS1242" s="49" t="s">
        <v>135</v>
      </c>
      <c r="AT1242" s="41">
        <f t="shared" ref="AT1242" si="29362">AT1241*AQ$4</f>
        <v>0</v>
      </c>
      <c r="AU1242" s="47" t="s">
        <v>39</v>
      </c>
      <c r="AV1242" s="40">
        <f t="shared" ref="AV1242" si="29363">SUMPRODUCT(AW1236:AW1240*(AV1236:AV1240="PTO"))+SUMPRODUCT(AW1236:AW1240*(AV1236:AV1240="HOL"))</f>
        <v>0</v>
      </c>
      <c r="AW1242" s="49" t="s">
        <v>135</v>
      </c>
      <c r="AX1242" s="41">
        <f>AX1241*AU$4</f>
        <v>0</v>
      </c>
      <c r="AY1242" s="47" t="s">
        <v>39</v>
      </c>
      <c r="AZ1242" s="40">
        <f t="shared" ref="AZ1242" si="29364">SUMPRODUCT(BA1236:BA1240*(AZ1236:AZ1240="PTO"))+SUMPRODUCT(BA1236:BA1240*(AZ1236:AZ1240="HOL"))</f>
        <v>0</v>
      </c>
      <c r="BA1242" s="49" t="s">
        <v>135</v>
      </c>
      <c r="BB1242" s="41">
        <f>BB1241*AY$4</f>
        <v>0</v>
      </c>
      <c r="BC1242" s="47" t="s">
        <v>39</v>
      </c>
      <c r="BD1242" s="40">
        <f t="shared" ref="BD1242" si="29365">SUMPRODUCT(BE1236:BE1240*(BD1236:BD1240="PTO"))+SUMPRODUCT(BE1236:BE1240*(BD1236:BD1240="HOL"))</f>
        <v>0</v>
      </c>
      <c r="BE1242" s="49" t="s">
        <v>135</v>
      </c>
      <c r="BF1242" s="41">
        <f>BF1241*BC$4</f>
        <v>0</v>
      </c>
      <c r="BG1242" s="47" t="s">
        <v>39</v>
      </c>
      <c r="BH1242" s="40">
        <f t="shared" ref="BH1242" si="29366">SUMPRODUCT(BI1236:BI1240*(BH1236:BH1240="PTO"))+SUMPRODUCT(BI1236:BI1240*(BH1236:BH1240="HOL"))</f>
        <v>0</v>
      </c>
      <c r="BI1242" s="49" t="s">
        <v>135</v>
      </c>
      <c r="BJ1242" s="41">
        <f>BJ1241*BG$4</f>
        <v>0</v>
      </c>
      <c r="BK1242" s="47" t="s">
        <v>39</v>
      </c>
      <c r="BL1242" s="40">
        <f t="shared" ref="BL1242" si="29367">SUMPRODUCT(BM1236:BM1240*(BL1236:BL1240="PTO"))+SUMPRODUCT(BM1236:BM1240*(BL1236:BL1240="HOL"))</f>
        <v>0</v>
      </c>
      <c r="BM1242" s="49" t="s">
        <v>135</v>
      </c>
      <c r="BN1242" s="41">
        <f>BN1241*BK$4</f>
        <v>0</v>
      </c>
      <c r="BO1242" s="47" t="s">
        <v>39</v>
      </c>
      <c r="BP1242" s="40">
        <f t="shared" ref="BP1242" si="29368">SUMPRODUCT(BQ1236:BQ1240*(BP1236:BP1240="PTO"))+SUMPRODUCT(BQ1236:BQ1240*(BP1236:BP1240="HOL"))</f>
        <v>0</v>
      </c>
      <c r="BQ1242" s="49" t="s">
        <v>135</v>
      </c>
      <c r="BR1242" s="41">
        <f t="shared" ref="BR1242" si="29369">BR1241*BO$4</f>
        <v>0</v>
      </c>
      <c r="BS1242" s="47" t="s">
        <v>39</v>
      </c>
      <c r="BT1242" s="40">
        <f t="shared" ref="BT1242" si="29370">SUMPRODUCT(BU1236:BU1240*(BT1236:BT1240="PTO"))+SUMPRODUCT(BU1236:BU1240*(BT1236:BT1240="HOL"))</f>
        <v>0</v>
      </c>
      <c r="BU1242" s="49" t="s">
        <v>135</v>
      </c>
      <c r="BV1242" s="41">
        <f t="shared" ref="BV1242" si="29371">BV1241*BS$4</f>
        <v>0</v>
      </c>
      <c r="BW1242" s="47" t="s">
        <v>39</v>
      </c>
      <c r="BX1242" s="40">
        <f t="shared" ref="BX1242" si="29372">SUMPRODUCT(BY1236:BY1240*(BX1236:BX1240="PTO"))+SUMPRODUCT(BY1236:BY1240*(BX1236:BX1240="HOL"))</f>
        <v>0</v>
      </c>
      <c r="BY1242" s="49" t="s">
        <v>135</v>
      </c>
      <c r="BZ1242" s="41">
        <f t="shared" ref="BZ1242" si="29373">BZ1241*BW$4</f>
        <v>0</v>
      </c>
      <c r="CA1242" s="47" t="s">
        <v>39</v>
      </c>
      <c r="CB1242" s="40">
        <f t="shared" ref="CB1242" si="29374">SUMPRODUCT(CC1236:CC1240*(CB1236:CB1240="PTO"))+SUMPRODUCT(CC1236:CC1240*(CB1236:CB1240="HOL"))</f>
        <v>0</v>
      </c>
      <c r="CC1242" s="49" t="s">
        <v>135</v>
      </c>
      <c r="CD1242" s="41">
        <f t="shared" ref="CD1242" si="29375">CD1241*CA$4</f>
        <v>0</v>
      </c>
      <c r="CE1242" s="47" t="s">
        <v>39</v>
      </c>
      <c r="CF1242" s="40">
        <f t="shared" ref="CF1242" si="29376">SUMPRODUCT(CG1236:CG1240*(CF1236:CF1240="PTO"))+SUMPRODUCT(CG1236:CG1240*(CF1236:CF1240="HOL"))</f>
        <v>0</v>
      </c>
      <c r="CG1242" s="49" t="s">
        <v>135</v>
      </c>
      <c r="CH1242" s="41">
        <f t="shared" ref="CH1242" si="29377">CH1241*CE$4</f>
        <v>0</v>
      </c>
    </row>
    <row r="1243" spans="1:86" x14ac:dyDescent="0.25">
      <c r="A1243" s="70" t="s">
        <v>133</v>
      </c>
      <c r="B1243" s="71">
        <f t="shared" ref="B1243" ca="1" si="29378">D1243-B1244</f>
        <v>5.1729209828166347</v>
      </c>
      <c r="C1243" s="72" t="s">
        <v>122</v>
      </c>
      <c r="D1243" s="71">
        <f>IFERROR(INDEX(Holidays[FTE], MATCH(Entry!E1243, Holidays[Date], 0)), 1)*8*INDEX(FTEguide[[1]:[12]], MATCH(Entry!E1244, FTEguide[Weekday], 0), IF(Entry!E1246&gt;0, Entry!E1246, MONTH(Entry!E1243)))</f>
        <v>61.172920982816635</v>
      </c>
      <c r="E1243" s="60">
        <f t="shared" si="28861"/>
        <v>44005</v>
      </c>
      <c r="F1243" s="50" t="s">
        <v>128</v>
      </c>
      <c r="G1243" s="34" t="s">
        <v>136</v>
      </c>
      <c r="H1243" s="35" t="s">
        <v>23</v>
      </c>
      <c r="I1243" s="42">
        <f t="shared" ref="I1243" si="29379">parseTime(G1243)-(H1248=INT(RIGHT($F1243, 1)))</f>
        <v>8</v>
      </c>
      <c r="J1243" s="43">
        <f t="shared" ref="J1243:J1247" si="29380">isClocked(H1243)</f>
        <v>1</v>
      </c>
      <c r="K1243" s="34"/>
      <c r="L1243" s="35"/>
      <c r="M1243" s="42">
        <f t="shared" ref="M1243" si="29381">parseTime(K1243)-(L1248=INT(RIGHT($F1243, 1)))</f>
        <v>0</v>
      </c>
      <c r="N1243" s="43">
        <f t="shared" ref="N1243:N1247" si="29382">isClocked(L1243)</f>
        <v>0</v>
      </c>
      <c r="O1243" s="34" t="s">
        <v>180</v>
      </c>
      <c r="P1243" s="35" t="s">
        <v>23</v>
      </c>
      <c r="Q1243" s="42">
        <f t="shared" ref="Q1243" si="29383">parseTime(O1243)-(P1248=INT(RIGHT($F1243, 1)))</f>
        <v>8</v>
      </c>
      <c r="R1243" s="43">
        <f t="shared" ref="R1243:R1247" si="29384">isClocked(P1243)</f>
        <v>1</v>
      </c>
      <c r="S1243" s="34" t="s">
        <v>227</v>
      </c>
      <c r="T1243" s="35" t="s">
        <v>23</v>
      </c>
      <c r="U1243" s="42">
        <f t="shared" ref="U1243" si="29385">parseTime(S1243)-(T1248=INT(RIGHT($F1243, 1)))</f>
        <v>8</v>
      </c>
      <c r="V1243" s="43">
        <f t="shared" ref="V1243:V1247" si="29386">isClocked(T1243)</f>
        <v>1</v>
      </c>
      <c r="W1243" s="34" t="s">
        <v>136</v>
      </c>
      <c r="X1243" s="35" t="s">
        <v>23</v>
      </c>
      <c r="Y1243" s="42">
        <f t="shared" ref="Y1243" si="29387">parseTime(W1243)-(X1248=INT(RIGHT($F1243, 1)))</f>
        <v>8</v>
      </c>
      <c r="Z1243" s="43">
        <f t="shared" ref="Z1243:Z1247" si="29388">isClocked(X1243)</f>
        <v>1</v>
      </c>
      <c r="AA1243" s="34" t="s">
        <v>136</v>
      </c>
      <c r="AB1243" s="35" t="s">
        <v>23</v>
      </c>
      <c r="AC1243" s="42">
        <f t="shared" ref="AC1243" si="29389">parseTime(AA1243)-(AB1248=INT(RIGHT($F1243, 1)))</f>
        <v>8</v>
      </c>
      <c r="AD1243" s="43">
        <f t="shared" ref="AD1243:AD1247" si="29390">isClocked(AB1243)</f>
        <v>1</v>
      </c>
      <c r="AE1243" s="34" t="s">
        <v>136</v>
      </c>
      <c r="AF1243" s="35" t="s">
        <v>25</v>
      </c>
      <c r="AG1243" s="42">
        <f t="shared" ref="AG1243" si="29391">parseTime(AE1243)-(AF1248=INT(RIGHT($F1243, 1)))</f>
        <v>8</v>
      </c>
      <c r="AH1243" s="43">
        <f t="shared" ref="AH1243:AH1247" si="29392">isClocked(AF1243)</f>
        <v>1</v>
      </c>
      <c r="AI1243" s="34" t="s">
        <v>136</v>
      </c>
      <c r="AJ1243" s="35" t="s">
        <v>23</v>
      </c>
      <c r="AK1243" s="42">
        <f>parseTime(AI1243)-(AJ1248=INT(RIGHT($F1243, 1)))</f>
        <v>8</v>
      </c>
      <c r="AL1243" s="43">
        <f t="shared" ref="AL1243:AL1247" si="29393">isClocked(AJ1243)</f>
        <v>1</v>
      </c>
      <c r="AM1243" s="34"/>
      <c r="AN1243" s="35"/>
      <c r="AO1243" s="42">
        <f t="shared" ref="AO1243" si="29394">parseTime(AM1243)-(AN1248=INT(RIGHT($F1243, 1)))</f>
        <v>0</v>
      </c>
      <c r="AP1243" s="43">
        <f t="shared" ref="AP1243:AP1247" si="29395">isClocked(AN1243)</f>
        <v>0</v>
      </c>
      <c r="AQ1243" s="34"/>
      <c r="AR1243" s="35"/>
      <c r="AS1243" s="42">
        <f t="shared" ref="AS1243" si="29396">parseTime(AQ1243)-(AR1248=INT(RIGHT($F1243, 1)))</f>
        <v>0</v>
      </c>
      <c r="AT1243" s="43">
        <f t="shared" ref="AT1243:AT1247" si="29397">isClocked(AR1243)</f>
        <v>0</v>
      </c>
      <c r="AU1243" s="34"/>
      <c r="AV1243" s="35"/>
      <c r="AW1243" s="42">
        <f>parseTime(AU1243)-(AV1248=INT(RIGHT($F1243, 1)))</f>
        <v>0</v>
      </c>
      <c r="AX1243" s="43">
        <f t="shared" ref="AX1243:AX1247" si="29398">isClocked(AV1243)</f>
        <v>0</v>
      </c>
      <c r="AY1243" s="34"/>
      <c r="AZ1243" s="35"/>
      <c r="BA1243" s="42">
        <f>parseTime(AY1243)-(AZ1248=INT(RIGHT($F1243, 1)))</f>
        <v>0</v>
      </c>
      <c r="BB1243" s="43">
        <f t="shared" ref="BB1243:BB1247" si="29399">isClocked(AZ1243)</f>
        <v>0</v>
      </c>
      <c r="BC1243" s="34"/>
      <c r="BD1243" s="35"/>
      <c r="BE1243" s="42">
        <f>parseTime(BC1243)-(BD1248=INT(RIGHT($F1243, 1)))</f>
        <v>0</v>
      </c>
      <c r="BF1243" s="43">
        <f t="shared" ref="BF1243:BF1247" si="29400">isClocked(BD1243)</f>
        <v>0</v>
      </c>
      <c r="BG1243" s="34"/>
      <c r="BH1243" s="35"/>
      <c r="BI1243" s="42">
        <f>parseTime(BG1243)-(BH1248=INT(RIGHT($F1243, 1)))</f>
        <v>0</v>
      </c>
      <c r="BJ1243" s="43">
        <f t="shared" ref="BJ1243:BJ1247" si="29401">isClocked(BH1243)</f>
        <v>0</v>
      </c>
      <c r="BK1243" s="34"/>
      <c r="BL1243" s="35"/>
      <c r="BM1243" s="42">
        <f>parseTime(BK1243)-(BL1248=INT(RIGHT($F1243, 1)))</f>
        <v>0</v>
      </c>
      <c r="BN1243" s="43">
        <f t="shared" ref="BN1243:BN1247" si="29402">isClocked(BL1243)</f>
        <v>0</v>
      </c>
      <c r="BO1243" s="34"/>
      <c r="BP1243" s="35"/>
      <c r="BQ1243" s="42">
        <f t="shared" ref="BQ1243" si="29403">parseTime(BO1243)-(BP1248=INT(RIGHT($F1243, 1)))</f>
        <v>0</v>
      </c>
      <c r="BR1243" s="43">
        <f t="shared" ref="BR1243:BR1247" si="29404">isClocked(BP1243)</f>
        <v>0</v>
      </c>
      <c r="BS1243" s="34"/>
      <c r="BT1243" s="35"/>
      <c r="BU1243" s="42">
        <f t="shared" ref="BU1243" si="29405">parseTime(BS1243)-(BT1248=INT(RIGHT($F1243, 1)))</f>
        <v>0</v>
      </c>
      <c r="BV1243" s="43">
        <f t="shared" ref="BV1243:BV1247" si="29406">isClocked(BT1243)</f>
        <v>0</v>
      </c>
      <c r="BW1243" s="34"/>
      <c r="BX1243" s="35"/>
      <c r="BY1243" s="42">
        <f t="shared" ref="BY1243" si="29407">parseTime(BW1243)-(BX1248=INT(RIGHT($F1243, 1)))</f>
        <v>0</v>
      </c>
      <c r="BZ1243" s="43">
        <f t="shared" ref="BZ1243:BZ1247" si="29408">isClocked(BX1243)</f>
        <v>0</v>
      </c>
      <c r="CA1243" s="34"/>
      <c r="CB1243" s="35"/>
      <c r="CC1243" s="42">
        <f t="shared" ref="CC1243" si="29409">parseTime(CA1243)-(CB1248=INT(RIGHT($F1243, 1)))</f>
        <v>0</v>
      </c>
      <c r="CD1243" s="43">
        <f t="shared" ref="CD1243:CD1247" si="29410">isClocked(CB1243)</f>
        <v>0</v>
      </c>
      <c r="CE1243" s="34"/>
      <c r="CF1243" s="35"/>
      <c r="CG1243" s="42">
        <f t="shared" ref="CG1243" si="29411">parseTime(CE1243)-(CF1248=INT(RIGHT($F1243, 1)))</f>
        <v>0</v>
      </c>
      <c r="CH1243" s="43">
        <f t="shared" ref="CH1243:CH1247" si="29412">isClocked(CF1243)</f>
        <v>0</v>
      </c>
    </row>
    <row r="1244" spans="1:86" x14ac:dyDescent="0.25">
      <c r="A1244" s="56" t="s">
        <v>0</v>
      </c>
      <c r="B1244" s="57">
        <f t="shared" ca="1" si="28377"/>
        <v>56</v>
      </c>
      <c r="C1244" s="14" t="s">
        <v>252</v>
      </c>
      <c r="D1244" s="14">
        <f t="shared" si="27860"/>
        <v>53.7</v>
      </c>
      <c r="E1244" s="55" t="str">
        <f t="shared" si="28378"/>
        <v>Tuesday</v>
      </c>
      <c r="F1244" s="51" t="s">
        <v>129</v>
      </c>
      <c r="G1244" s="36"/>
      <c r="H1244" s="37"/>
      <c r="I1244" s="44">
        <f t="shared" ref="I1244" si="29413">parseTime(G1244)-(H1248=INT(RIGHT($F1244, 1)))</f>
        <v>0</v>
      </c>
      <c r="J1244" s="45">
        <f t="shared" si="29380"/>
        <v>0</v>
      </c>
      <c r="K1244" s="36"/>
      <c r="L1244" s="37"/>
      <c r="M1244" s="44">
        <f t="shared" ref="M1244" si="29414">parseTime(K1244)-(L1248=INT(RIGHT($F1244, 1)))</f>
        <v>0</v>
      </c>
      <c r="N1244" s="45">
        <f t="shared" si="29382"/>
        <v>0</v>
      </c>
      <c r="O1244" s="36"/>
      <c r="P1244" s="37"/>
      <c r="Q1244" s="44">
        <f t="shared" ref="Q1244" si="29415">parseTime(O1244)-(P1248=INT(RIGHT($F1244, 1)))</f>
        <v>0</v>
      </c>
      <c r="R1244" s="45">
        <f t="shared" si="29384"/>
        <v>0</v>
      </c>
      <c r="S1244" s="36"/>
      <c r="T1244" s="37"/>
      <c r="U1244" s="44">
        <f t="shared" ref="U1244" si="29416">parseTime(S1244)-(T1248=INT(RIGHT($F1244, 1)))</f>
        <v>0</v>
      </c>
      <c r="V1244" s="45">
        <f t="shared" si="29386"/>
        <v>0</v>
      </c>
      <c r="W1244" s="36"/>
      <c r="X1244" s="37"/>
      <c r="Y1244" s="44">
        <f t="shared" ref="Y1244" si="29417">parseTime(W1244)-(X1248=INT(RIGHT($F1244, 1)))</f>
        <v>0</v>
      </c>
      <c r="Z1244" s="45">
        <f t="shared" si="29388"/>
        <v>0</v>
      </c>
      <c r="AA1244" s="36"/>
      <c r="AB1244" s="37"/>
      <c r="AC1244" s="44">
        <f t="shared" ref="AC1244" si="29418">parseTime(AA1244)-(AB1248=INT(RIGHT($F1244, 1)))</f>
        <v>0</v>
      </c>
      <c r="AD1244" s="45">
        <f t="shared" si="29390"/>
        <v>0</v>
      </c>
      <c r="AE1244" s="36"/>
      <c r="AF1244" s="37"/>
      <c r="AG1244" s="44">
        <f t="shared" ref="AG1244" si="29419">parseTime(AE1244)-(AF1248=INT(RIGHT($F1244, 1)))</f>
        <v>0</v>
      </c>
      <c r="AH1244" s="45">
        <f t="shared" si="29392"/>
        <v>0</v>
      </c>
      <c r="AI1244" s="36"/>
      <c r="AJ1244" s="37"/>
      <c r="AK1244" s="44">
        <f>parseTime(AI1244)-(AJ1248=INT(RIGHT($F1244, 1)))</f>
        <v>0</v>
      </c>
      <c r="AL1244" s="45">
        <f t="shared" si="29393"/>
        <v>0</v>
      </c>
      <c r="AM1244" s="36"/>
      <c r="AN1244" s="37"/>
      <c r="AO1244" s="44">
        <f t="shared" ref="AO1244" si="29420">parseTime(AM1244)-(AN1248=INT(RIGHT($F1244, 1)))</f>
        <v>0</v>
      </c>
      <c r="AP1244" s="45">
        <f t="shared" si="29395"/>
        <v>0</v>
      </c>
      <c r="AQ1244" s="36"/>
      <c r="AR1244" s="37"/>
      <c r="AS1244" s="44">
        <f t="shared" ref="AS1244" si="29421">parseTime(AQ1244)-(AR1248=INT(RIGHT($F1244, 1)))</f>
        <v>0</v>
      </c>
      <c r="AT1244" s="45">
        <f t="shared" si="29397"/>
        <v>0</v>
      </c>
      <c r="AU1244" s="36"/>
      <c r="AV1244" s="37"/>
      <c r="AW1244" s="44">
        <f>parseTime(AU1244)-(AV1248=INT(RIGHT($F1244, 1)))</f>
        <v>0</v>
      </c>
      <c r="AX1244" s="45">
        <f t="shared" si="29398"/>
        <v>0</v>
      </c>
      <c r="AY1244" s="36"/>
      <c r="AZ1244" s="37"/>
      <c r="BA1244" s="44">
        <f>parseTime(AY1244)-(AZ1248=INT(RIGHT($F1244, 1)))</f>
        <v>0</v>
      </c>
      <c r="BB1244" s="45">
        <f t="shared" si="29399"/>
        <v>0</v>
      </c>
      <c r="BC1244" s="36"/>
      <c r="BD1244" s="37"/>
      <c r="BE1244" s="44">
        <f>parseTime(BC1244)-(BD1248=INT(RIGHT($F1244, 1)))</f>
        <v>0</v>
      </c>
      <c r="BF1244" s="45">
        <f t="shared" si="29400"/>
        <v>0</v>
      </c>
      <c r="BG1244" s="36"/>
      <c r="BH1244" s="37"/>
      <c r="BI1244" s="44">
        <f>parseTime(BG1244)-(BH1248=INT(RIGHT($F1244, 1)))</f>
        <v>0</v>
      </c>
      <c r="BJ1244" s="45">
        <f t="shared" si="29401"/>
        <v>0</v>
      </c>
      <c r="BK1244" s="36"/>
      <c r="BL1244" s="37"/>
      <c r="BM1244" s="44">
        <f>parseTime(BK1244)-(BL1248=INT(RIGHT($F1244, 1)))</f>
        <v>0</v>
      </c>
      <c r="BN1244" s="45">
        <f t="shared" si="29402"/>
        <v>0</v>
      </c>
      <c r="BO1244" s="36"/>
      <c r="BP1244" s="37"/>
      <c r="BQ1244" s="44">
        <f t="shared" ref="BQ1244" si="29422">parseTime(BO1244)-(BP1248=INT(RIGHT($F1244, 1)))</f>
        <v>0</v>
      </c>
      <c r="BR1244" s="45">
        <f t="shared" si="29404"/>
        <v>0</v>
      </c>
      <c r="BS1244" s="36"/>
      <c r="BT1244" s="37"/>
      <c r="BU1244" s="44">
        <f t="shared" ref="BU1244" si="29423">parseTime(BS1244)-(BT1248=INT(RIGHT($F1244, 1)))</f>
        <v>0</v>
      </c>
      <c r="BV1244" s="45">
        <f t="shared" si="29406"/>
        <v>0</v>
      </c>
      <c r="BW1244" s="36"/>
      <c r="BX1244" s="37"/>
      <c r="BY1244" s="44">
        <f t="shared" ref="BY1244" si="29424">parseTime(BW1244)-(BX1248=INT(RIGHT($F1244, 1)))</f>
        <v>0</v>
      </c>
      <c r="BZ1244" s="45">
        <f t="shared" si="29408"/>
        <v>0</v>
      </c>
      <c r="CA1244" s="36"/>
      <c r="CB1244" s="37"/>
      <c r="CC1244" s="44">
        <f t="shared" ref="CC1244" si="29425">parseTime(CA1244)-(CB1248=INT(RIGHT($F1244, 1)))</f>
        <v>0</v>
      </c>
      <c r="CD1244" s="45">
        <f t="shared" si="29410"/>
        <v>0</v>
      </c>
      <c r="CE1244" s="36"/>
      <c r="CF1244" s="37"/>
      <c r="CG1244" s="44">
        <f t="shared" ref="CG1244" si="29426">parseTime(CE1244)-(CF1248=INT(RIGHT($F1244, 1)))</f>
        <v>0</v>
      </c>
      <c r="CH1244" s="45">
        <f t="shared" si="29412"/>
        <v>0</v>
      </c>
    </row>
    <row r="1245" spans="1:86" x14ac:dyDescent="0.25">
      <c r="A1245" s="56" t="s">
        <v>117</v>
      </c>
      <c r="B1245" s="57">
        <f t="shared" ref="B1245" ca="1" si="29427">roleHours(G1243:CH1249, "MFD")</f>
        <v>48</v>
      </c>
      <c r="C1245" s="14">
        <f t="shared" ref="C1245:C1248" ca="1" si="29428">B1245/8</f>
        <v>6</v>
      </c>
      <c r="D1245" s="14">
        <f t="shared" ref="D1245" ca="1" si="29429">B1244-D1244</f>
        <v>2.2999999999999972</v>
      </c>
      <c r="E1245" s="20" t="s">
        <v>127</v>
      </c>
      <c r="F1245" s="51" t="s">
        <v>130</v>
      </c>
      <c r="G1245" s="36"/>
      <c r="H1245" s="37"/>
      <c r="I1245" s="44">
        <f t="shared" ref="I1245" si="29430">parseTime(G1245)-(H1248=INT(RIGHT($F1245, 1)))</f>
        <v>0</v>
      </c>
      <c r="J1245" s="45">
        <f t="shared" si="29380"/>
        <v>0</v>
      </c>
      <c r="K1245" s="36"/>
      <c r="L1245" s="37"/>
      <c r="M1245" s="44">
        <f t="shared" ref="M1245" si="29431">parseTime(K1245)-(L1248=INT(RIGHT($F1245, 1)))</f>
        <v>0</v>
      </c>
      <c r="N1245" s="45">
        <f t="shared" si="29382"/>
        <v>0</v>
      </c>
      <c r="O1245" s="36"/>
      <c r="P1245" s="37"/>
      <c r="Q1245" s="44">
        <f t="shared" ref="Q1245" si="29432">parseTime(O1245)-(P1248=INT(RIGHT($F1245, 1)))</f>
        <v>0</v>
      </c>
      <c r="R1245" s="45">
        <f t="shared" si="29384"/>
        <v>0</v>
      </c>
      <c r="S1245" s="36"/>
      <c r="T1245" s="37"/>
      <c r="U1245" s="44">
        <f t="shared" ref="U1245" si="29433">parseTime(S1245)-(T1248=INT(RIGHT($F1245, 1)))</f>
        <v>0</v>
      </c>
      <c r="V1245" s="45">
        <f t="shared" si="29386"/>
        <v>0</v>
      </c>
      <c r="W1245" s="36"/>
      <c r="X1245" s="37"/>
      <c r="Y1245" s="44">
        <f t="shared" ref="Y1245" si="29434">parseTime(W1245)-(X1248=INT(RIGHT($F1245, 1)))</f>
        <v>0</v>
      </c>
      <c r="Z1245" s="45">
        <f t="shared" si="29388"/>
        <v>0</v>
      </c>
      <c r="AA1245" s="36"/>
      <c r="AB1245" s="37"/>
      <c r="AC1245" s="44">
        <f t="shared" ref="AC1245" si="29435">parseTime(AA1245)-(AB1248=INT(RIGHT($F1245, 1)))</f>
        <v>0</v>
      </c>
      <c r="AD1245" s="45">
        <f t="shared" si="29390"/>
        <v>0</v>
      </c>
      <c r="AE1245" s="36"/>
      <c r="AF1245" s="37"/>
      <c r="AG1245" s="44">
        <f t="shared" ref="AG1245" si="29436">parseTime(AE1245)-(AF1248=INT(RIGHT($F1245, 1)))</f>
        <v>0</v>
      </c>
      <c r="AH1245" s="45">
        <f t="shared" si="29392"/>
        <v>0</v>
      </c>
      <c r="AI1245" s="36"/>
      <c r="AJ1245" s="37"/>
      <c r="AK1245" s="44">
        <f>parseTime(AI1245)-(AJ1248=INT(RIGHT($F1245, 1)))</f>
        <v>0</v>
      </c>
      <c r="AL1245" s="45">
        <f t="shared" si="29393"/>
        <v>0</v>
      </c>
      <c r="AM1245" s="36"/>
      <c r="AN1245" s="37"/>
      <c r="AO1245" s="44">
        <f t="shared" ref="AO1245" si="29437">parseTime(AM1245)-(AN1248=INT(RIGHT($F1245, 1)))</f>
        <v>0</v>
      </c>
      <c r="AP1245" s="45">
        <f t="shared" si="29395"/>
        <v>0</v>
      </c>
      <c r="AQ1245" s="36"/>
      <c r="AR1245" s="37"/>
      <c r="AS1245" s="44">
        <f t="shared" ref="AS1245" si="29438">parseTime(AQ1245)-(AR1248=INT(RIGHT($F1245, 1)))</f>
        <v>0</v>
      </c>
      <c r="AT1245" s="45">
        <f t="shared" si="29397"/>
        <v>0</v>
      </c>
      <c r="AU1245" s="36"/>
      <c r="AV1245" s="37"/>
      <c r="AW1245" s="44">
        <f>parseTime(AU1245)-(AV1248=INT(RIGHT($F1245, 1)))</f>
        <v>0</v>
      </c>
      <c r="AX1245" s="45">
        <f t="shared" si="29398"/>
        <v>0</v>
      </c>
      <c r="AY1245" s="36"/>
      <c r="AZ1245" s="37"/>
      <c r="BA1245" s="44">
        <f>parseTime(AY1245)-(AZ1248=INT(RIGHT($F1245, 1)))</f>
        <v>0</v>
      </c>
      <c r="BB1245" s="45">
        <f t="shared" si="29399"/>
        <v>0</v>
      </c>
      <c r="BC1245" s="36"/>
      <c r="BD1245" s="37"/>
      <c r="BE1245" s="44">
        <f>parseTime(BC1245)-(BD1248=INT(RIGHT($F1245, 1)))</f>
        <v>0</v>
      </c>
      <c r="BF1245" s="45">
        <f t="shared" si="29400"/>
        <v>0</v>
      </c>
      <c r="BG1245" s="36"/>
      <c r="BH1245" s="37"/>
      <c r="BI1245" s="44">
        <f>parseTime(BG1245)-(BH1248=INT(RIGHT($F1245, 1)))</f>
        <v>0</v>
      </c>
      <c r="BJ1245" s="45">
        <f t="shared" si="29401"/>
        <v>0</v>
      </c>
      <c r="BK1245" s="36"/>
      <c r="BL1245" s="37"/>
      <c r="BM1245" s="44">
        <f>parseTime(BK1245)-(BL1248=INT(RIGHT($F1245, 1)))</f>
        <v>0</v>
      </c>
      <c r="BN1245" s="45">
        <f t="shared" si="29402"/>
        <v>0</v>
      </c>
      <c r="BO1245" s="36"/>
      <c r="BP1245" s="37"/>
      <c r="BQ1245" s="44">
        <f t="shared" ref="BQ1245" si="29439">parseTime(BO1245)-(BP1248=INT(RIGHT($F1245, 1)))</f>
        <v>0</v>
      </c>
      <c r="BR1245" s="45">
        <f t="shared" si="29404"/>
        <v>0</v>
      </c>
      <c r="BS1245" s="36"/>
      <c r="BT1245" s="37"/>
      <c r="BU1245" s="44">
        <f t="shared" ref="BU1245" si="29440">parseTime(BS1245)-(BT1248=INT(RIGHT($F1245, 1)))</f>
        <v>0</v>
      </c>
      <c r="BV1245" s="45">
        <f t="shared" si="29406"/>
        <v>0</v>
      </c>
      <c r="BW1245" s="36"/>
      <c r="BX1245" s="37"/>
      <c r="BY1245" s="44">
        <f t="shared" ref="BY1245" si="29441">parseTime(BW1245)-(BX1248=INT(RIGHT($F1245, 1)))</f>
        <v>0</v>
      </c>
      <c r="BZ1245" s="45">
        <f t="shared" si="29408"/>
        <v>0</v>
      </c>
      <c r="CA1245" s="36"/>
      <c r="CB1245" s="37"/>
      <c r="CC1245" s="44">
        <f t="shared" ref="CC1245" si="29442">parseTime(CA1245)-(CB1248=INT(RIGHT($F1245, 1)))</f>
        <v>0</v>
      </c>
      <c r="CD1245" s="45">
        <f t="shared" si="29410"/>
        <v>0</v>
      </c>
      <c r="CE1245" s="36"/>
      <c r="CF1245" s="37"/>
      <c r="CG1245" s="44">
        <f t="shared" ref="CG1245" si="29443">parseTime(CE1245)-(CF1248=INT(RIGHT($F1245, 1)))</f>
        <v>0</v>
      </c>
      <c r="CH1245" s="45">
        <f t="shared" si="29412"/>
        <v>0</v>
      </c>
    </row>
    <row r="1246" spans="1:86" x14ac:dyDescent="0.25">
      <c r="A1246" s="56"/>
      <c r="B1246" s="57"/>
      <c r="C1246" s="14">
        <f t="shared" si="29428"/>
        <v>0</v>
      </c>
      <c r="D1246" s="14" t="s">
        <v>259</v>
      </c>
      <c r="E1246" s="20">
        <v>4.25</v>
      </c>
      <c r="F1246" s="51" t="s">
        <v>131</v>
      </c>
      <c r="G1246" s="36"/>
      <c r="H1246" s="37"/>
      <c r="I1246" s="44">
        <f t="shared" ref="I1246" si="29444">parseTime(G1246)-(H1248=INT(RIGHT($F1246, 1)))</f>
        <v>0</v>
      </c>
      <c r="J1246" s="45">
        <f t="shared" si="29380"/>
        <v>0</v>
      </c>
      <c r="K1246" s="36"/>
      <c r="L1246" s="37"/>
      <c r="M1246" s="44">
        <f t="shared" ref="M1246" si="29445">parseTime(K1246)-(L1248=INT(RIGHT($F1246, 1)))</f>
        <v>0</v>
      </c>
      <c r="N1246" s="45">
        <f t="shared" si="29382"/>
        <v>0</v>
      </c>
      <c r="O1246" s="36"/>
      <c r="P1246" s="37"/>
      <c r="Q1246" s="44">
        <f t="shared" ref="Q1246" si="29446">parseTime(O1246)-(P1248=INT(RIGHT($F1246, 1)))</f>
        <v>0</v>
      </c>
      <c r="R1246" s="45">
        <f t="shared" si="29384"/>
        <v>0</v>
      </c>
      <c r="S1246" s="36"/>
      <c r="T1246" s="37"/>
      <c r="U1246" s="44">
        <f t="shared" ref="U1246" si="29447">parseTime(S1246)-(T1248=INT(RIGHT($F1246, 1)))</f>
        <v>0</v>
      </c>
      <c r="V1246" s="45">
        <f t="shared" si="29386"/>
        <v>0</v>
      </c>
      <c r="W1246" s="36"/>
      <c r="X1246" s="37"/>
      <c r="Y1246" s="44">
        <f t="shared" ref="Y1246" si="29448">parseTime(W1246)-(X1248=INT(RIGHT($F1246, 1)))</f>
        <v>0</v>
      </c>
      <c r="Z1246" s="45">
        <f t="shared" si="29388"/>
        <v>0</v>
      </c>
      <c r="AA1246" s="36"/>
      <c r="AB1246" s="37"/>
      <c r="AC1246" s="44">
        <f t="shared" ref="AC1246" si="29449">parseTime(AA1246)-(AB1248=INT(RIGHT($F1246, 1)))</f>
        <v>0</v>
      </c>
      <c r="AD1246" s="45">
        <f t="shared" si="29390"/>
        <v>0</v>
      </c>
      <c r="AE1246" s="36"/>
      <c r="AF1246" s="37"/>
      <c r="AG1246" s="44">
        <f t="shared" ref="AG1246" si="29450">parseTime(AE1246)-(AF1248=INT(RIGHT($F1246, 1)))</f>
        <v>0</v>
      </c>
      <c r="AH1246" s="45">
        <f t="shared" si="29392"/>
        <v>0</v>
      </c>
      <c r="AI1246" s="36"/>
      <c r="AJ1246" s="37"/>
      <c r="AK1246" s="44">
        <f>parseTime(AI1246)-(AJ1248=INT(RIGHT($F1246, 1)))</f>
        <v>0</v>
      </c>
      <c r="AL1246" s="45">
        <f t="shared" si="29393"/>
        <v>0</v>
      </c>
      <c r="AM1246" s="36"/>
      <c r="AN1246" s="37"/>
      <c r="AO1246" s="44">
        <f t="shared" ref="AO1246" si="29451">parseTime(AM1246)-(AN1248=INT(RIGHT($F1246, 1)))</f>
        <v>0</v>
      </c>
      <c r="AP1246" s="45">
        <f t="shared" si="29395"/>
        <v>0</v>
      </c>
      <c r="AQ1246" s="36"/>
      <c r="AR1246" s="37"/>
      <c r="AS1246" s="44">
        <f t="shared" ref="AS1246" si="29452">parseTime(AQ1246)-(AR1248=INT(RIGHT($F1246, 1)))</f>
        <v>0</v>
      </c>
      <c r="AT1246" s="45">
        <f t="shared" si="29397"/>
        <v>0</v>
      </c>
      <c r="AU1246" s="36"/>
      <c r="AV1246" s="37"/>
      <c r="AW1246" s="44">
        <f>parseTime(AU1246)-(AV1248=INT(RIGHT($F1246, 1)))</f>
        <v>0</v>
      </c>
      <c r="AX1246" s="45">
        <f t="shared" si="29398"/>
        <v>0</v>
      </c>
      <c r="AY1246" s="36"/>
      <c r="AZ1246" s="37"/>
      <c r="BA1246" s="44">
        <f>parseTime(AY1246)-(AZ1248=INT(RIGHT($F1246, 1)))</f>
        <v>0</v>
      </c>
      <c r="BB1246" s="45">
        <f t="shared" si="29399"/>
        <v>0</v>
      </c>
      <c r="BC1246" s="36"/>
      <c r="BD1246" s="37"/>
      <c r="BE1246" s="44">
        <f>parseTime(BC1246)-(BD1248=INT(RIGHT($F1246, 1)))</f>
        <v>0</v>
      </c>
      <c r="BF1246" s="45">
        <f t="shared" si="29400"/>
        <v>0</v>
      </c>
      <c r="BG1246" s="36"/>
      <c r="BH1246" s="37"/>
      <c r="BI1246" s="44">
        <f>parseTime(BG1246)-(BH1248=INT(RIGHT($F1246, 1)))</f>
        <v>0</v>
      </c>
      <c r="BJ1246" s="45">
        <f t="shared" si="29401"/>
        <v>0</v>
      </c>
      <c r="BK1246" s="36"/>
      <c r="BL1246" s="37"/>
      <c r="BM1246" s="44">
        <f>parseTime(BK1246)-(BL1248=INT(RIGHT($F1246, 1)))</f>
        <v>0</v>
      </c>
      <c r="BN1246" s="45">
        <f t="shared" si="29402"/>
        <v>0</v>
      </c>
      <c r="BO1246" s="36"/>
      <c r="BP1246" s="37"/>
      <c r="BQ1246" s="44">
        <f t="shared" ref="BQ1246" si="29453">parseTime(BO1246)-(BP1248=INT(RIGHT($F1246, 1)))</f>
        <v>0</v>
      </c>
      <c r="BR1246" s="45">
        <f t="shared" si="29404"/>
        <v>0</v>
      </c>
      <c r="BS1246" s="36"/>
      <c r="BT1246" s="37"/>
      <c r="BU1246" s="44">
        <f t="shared" ref="BU1246" si="29454">parseTime(BS1246)-(BT1248=INT(RIGHT($F1246, 1)))</f>
        <v>0</v>
      </c>
      <c r="BV1246" s="45">
        <f t="shared" si="29406"/>
        <v>0</v>
      </c>
      <c r="BW1246" s="36"/>
      <c r="BX1246" s="37"/>
      <c r="BY1246" s="44">
        <f t="shared" ref="BY1246" si="29455">parseTime(BW1246)-(BX1248=INT(RIGHT($F1246, 1)))</f>
        <v>0</v>
      </c>
      <c r="BZ1246" s="45">
        <f t="shared" si="29408"/>
        <v>0</v>
      </c>
      <c r="CA1246" s="36"/>
      <c r="CB1246" s="37"/>
      <c r="CC1246" s="44">
        <f t="shared" ref="CC1246" si="29456">parseTime(CA1246)-(CB1248=INT(RIGHT($F1246, 1)))</f>
        <v>0</v>
      </c>
      <c r="CD1246" s="45">
        <f t="shared" si="29410"/>
        <v>0</v>
      </c>
      <c r="CE1246" s="36"/>
      <c r="CF1246" s="37"/>
      <c r="CG1246" s="44">
        <f t="shared" ref="CG1246" si="29457">parseTime(CE1246)-(CF1248=INT(RIGHT($F1246, 1)))</f>
        <v>0</v>
      </c>
      <c r="CH1246" s="45">
        <f t="shared" si="29412"/>
        <v>0</v>
      </c>
    </row>
    <row r="1247" spans="1:86" x14ac:dyDescent="0.25">
      <c r="A1247" s="56" t="s">
        <v>119</v>
      </c>
      <c r="B1247" s="57">
        <f t="shared" ref="B1247" ca="1" si="29458">roleHours(G1243:CH1249, "MCC")</f>
        <v>8</v>
      </c>
      <c r="C1247" s="14">
        <f t="shared" ca="1" si="29428"/>
        <v>1</v>
      </c>
      <c r="D1247" s="14" t="s">
        <v>260</v>
      </c>
      <c r="E1247" s="20">
        <v>4.6500000000000004</v>
      </c>
      <c r="F1247" s="51" t="s">
        <v>132</v>
      </c>
      <c r="G1247" s="36"/>
      <c r="H1247" s="37"/>
      <c r="I1247" s="44">
        <f t="shared" ref="I1247" si="29459">parseTime(G1247)-(H1248=INT(RIGHT($F1247, 1)))</f>
        <v>0</v>
      </c>
      <c r="J1247" s="45">
        <f t="shared" si="29380"/>
        <v>0</v>
      </c>
      <c r="K1247" s="36"/>
      <c r="L1247" s="37"/>
      <c r="M1247" s="44">
        <f t="shared" ref="M1247" si="29460">parseTime(K1247)-(L1248=INT(RIGHT($F1247, 1)))</f>
        <v>0</v>
      </c>
      <c r="N1247" s="45">
        <f t="shared" si="29382"/>
        <v>0</v>
      </c>
      <c r="O1247" s="36"/>
      <c r="P1247" s="37"/>
      <c r="Q1247" s="44">
        <f t="shared" ref="Q1247" si="29461">parseTime(O1247)-(P1248=INT(RIGHT($F1247, 1)))</f>
        <v>0</v>
      </c>
      <c r="R1247" s="45">
        <f t="shared" si="29384"/>
        <v>0</v>
      </c>
      <c r="S1247" s="36"/>
      <c r="T1247" s="37"/>
      <c r="U1247" s="44">
        <f t="shared" ref="U1247" si="29462">parseTime(S1247)-(T1248=INT(RIGHT($F1247, 1)))</f>
        <v>0</v>
      </c>
      <c r="V1247" s="45">
        <f t="shared" si="29386"/>
        <v>0</v>
      </c>
      <c r="W1247" s="36"/>
      <c r="X1247" s="37"/>
      <c r="Y1247" s="44">
        <f t="shared" ref="Y1247" si="29463">parseTime(W1247)-(X1248=INT(RIGHT($F1247, 1)))</f>
        <v>0</v>
      </c>
      <c r="Z1247" s="45">
        <f t="shared" si="29388"/>
        <v>0</v>
      </c>
      <c r="AA1247" s="36"/>
      <c r="AB1247" s="37"/>
      <c r="AC1247" s="44">
        <f t="shared" ref="AC1247" si="29464">parseTime(AA1247)-(AB1248=INT(RIGHT($F1247, 1)))</f>
        <v>0</v>
      </c>
      <c r="AD1247" s="45">
        <f t="shared" si="29390"/>
        <v>0</v>
      </c>
      <c r="AE1247" s="36"/>
      <c r="AF1247" s="37"/>
      <c r="AG1247" s="44">
        <f t="shared" ref="AG1247" si="29465">parseTime(AE1247)-(AF1248=INT(RIGHT($F1247, 1)))</f>
        <v>0</v>
      </c>
      <c r="AH1247" s="45">
        <f t="shared" si="29392"/>
        <v>0</v>
      </c>
      <c r="AI1247" s="36"/>
      <c r="AJ1247" s="37"/>
      <c r="AK1247" s="44">
        <f>parseTime(AI1247)-(AJ1248=INT(RIGHT($F1247, 1)))</f>
        <v>0</v>
      </c>
      <c r="AL1247" s="45">
        <f t="shared" si="29393"/>
        <v>0</v>
      </c>
      <c r="AM1247" s="36"/>
      <c r="AN1247" s="37"/>
      <c r="AO1247" s="44">
        <f t="shared" ref="AO1247" si="29466">parseTime(AM1247)-(AN1248=INT(RIGHT($F1247, 1)))</f>
        <v>0</v>
      </c>
      <c r="AP1247" s="45">
        <f t="shared" si="29395"/>
        <v>0</v>
      </c>
      <c r="AQ1247" s="36"/>
      <c r="AR1247" s="37"/>
      <c r="AS1247" s="44">
        <f t="shared" ref="AS1247" si="29467">parseTime(AQ1247)-(AR1248=INT(RIGHT($F1247, 1)))</f>
        <v>0</v>
      </c>
      <c r="AT1247" s="45">
        <f t="shared" si="29397"/>
        <v>0</v>
      </c>
      <c r="AU1247" s="36"/>
      <c r="AV1247" s="37"/>
      <c r="AW1247" s="44">
        <f>parseTime(AU1247)-(AV1248=INT(RIGHT($F1247, 1)))</f>
        <v>0</v>
      </c>
      <c r="AX1247" s="45">
        <f t="shared" si="29398"/>
        <v>0</v>
      </c>
      <c r="AY1247" s="36"/>
      <c r="AZ1247" s="37"/>
      <c r="BA1247" s="44">
        <f>parseTime(AY1247)-(AZ1248=INT(RIGHT($F1247, 1)))</f>
        <v>0</v>
      </c>
      <c r="BB1247" s="45">
        <f t="shared" si="29399"/>
        <v>0</v>
      </c>
      <c r="BC1247" s="36"/>
      <c r="BD1247" s="37"/>
      <c r="BE1247" s="44">
        <f>parseTime(BC1247)-(BD1248=INT(RIGHT($F1247, 1)))</f>
        <v>0</v>
      </c>
      <c r="BF1247" s="45">
        <f t="shared" si="29400"/>
        <v>0</v>
      </c>
      <c r="BG1247" s="36"/>
      <c r="BH1247" s="37"/>
      <c r="BI1247" s="44">
        <f>parseTime(BG1247)-(BH1248=INT(RIGHT($F1247, 1)))</f>
        <v>0</v>
      </c>
      <c r="BJ1247" s="45">
        <f t="shared" si="29401"/>
        <v>0</v>
      </c>
      <c r="BK1247" s="36"/>
      <c r="BL1247" s="37"/>
      <c r="BM1247" s="44">
        <f>parseTime(BK1247)-(BL1248=INT(RIGHT($F1247, 1)))</f>
        <v>0</v>
      </c>
      <c r="BN1247" s="45">
        <f t="shared" si="29402"/>
        <v>0</v>
      </c>
      <c r="BO1247" s="36"/>
      <c r="BP1247" s="37"/>
      <c r="BQ1247" s="44">
        <f t="shared" ref="BQ1247" si="29468">parseTime(BO1247)-(BP1248=INT(RIGHT($F1247, 1)))</f>
        <v>0</v>
      </c>
      <c r="BR1247" s="45">
        <f t="shared" si="29404"/>
        <v>0</v>
      </c>
      <c r="BS1247" s="36"/>
      <c r="BT1247" s="37"/>
      <c r="BU1247" s="44">
        <f t="shared" ref="BU1247" si="29469">parseTime(BS1247)-(BT1248=INT(RIGHT($F1247, 1)))</f>
        <v>0</v>
      </c>
      <c r="BV1247" s="45">
        <f t="shared" si="29406"/>
        <v>0</v>
      </c>
      <c r="BW1247" s="36"/>
      <c r="BX1247" s="37"/>
      <c r="BY1247" s="44">
        <f t="shared" ref="BY1247" si="29470">parseTime(BW1247)-(BX1248=INT(RIGHT($F1247, 1)))</f>
        <v>0</v>
      </c>
      <c r="BZ1247" s="45">
        <f t="shared" si="29408"/>
        <v>0</v>
      </c>
      <c r="CA1247" s="36"/>
      <c r="CB1247" s="37"/>
      <c r="CC1247" s="44">
        <f t="shared" ref="CC1247" si="29471">parseTime(CA1247)-(CB1248=INT(RIGHT($F1247, 1)))</f>
        <v>0</v>
      </c>
      <c r="CD1247" s="45">
        <f t="shared" si="29410"/>
        <v>0</v>
      </c>
      <c r="CE1247" s="36"/>
      <c r="CF1247" s="37"/>
      <c r="CG1247" s="44">
        <f t="shared" ref="CG1247" si="29472">parseTime(CE1247)-(CF1248=INT(RIGHT($F1247, 1)))</f>
        <v>0</v>
      </c>
      <c r="CH1247" s="45">
        <f t="shared" si="29412"/>
        <v>0</v>
      </c>
    </row>
    <row r="1248" spans="1:86" x14ac:dyDescent="0.25">
      <c r="A1248" s="56"/>
      <c r="B1248" s="57"/>
      <c r="C1248" s="14">
        <f t="shared" si="29428"/>
        <v>0</v>
      </c>
      <c r="D1248" s="14"/>
      <c r="E1248" s="20">
        <f t="shared" ref="E1248" si="29473">((7.5/2)-0.5+E1247)*8</f>
        <v>63.2</v>
      </c>
      <c r="F1248" s="51"/>
      <c r="G1248" s="46" t="s">
        <v>134</v>
      </c>
      <c r="H1248" s="38">
        <f t="shared" ref="H1248" si="29474">lunchAdjust(G1243:H1247)</f>
        <v>1</v>
      </c>
      <c r="I1248" s="48" t="s">
        <v>0</v>
      </c>
      <c r="J1248" s="39">
        <f t="shared" ref="J1248" si="29475">SUMPRODUCT(I1243:I1247*J1243:J1247)</f>
        <v>8</v>
      </c>
      <c r="K1248" s="46" t="s">
        <v>134</v>
      </c>
      <c r="L1248" s="38">
        <f t="shared" ref="L1248" si="29476">lunchAdjust(K1243:L1247)</f>
        <v>0</v>
      </c>
      <c r="M1248" s="48" t="s">
        <v>0</v>
      </c>
      <c r="N1248" s="39">
        <f t="shared" ref="N1248" si="29477">SUMPRODUCT(M1243:M1247*N1243:N1247)</f>
        <v>0</v>
      </c>
      <c r="O1248" s="46" t="s">
        <v>134</v>
      </c>
      <c r="P1248" s="38">
        <f t="shared" ref="P1248" si="29478">lunchAdjust(O1243:P1247)</f>
        <v>1</v>
      </c>
      <c r="Q1248" s="48" t="s">
        <v>0</v>
      </c>
      <c r="R1248" s="39">
        <f t="shared" ref="R1248" si="29479">SUMPRODUCT(Q1243:Q1247*R1243:R1247)</f>
        <v>8</v>
      </c>
      <c r="S1248" s="46" t="s">
        <v>134</v>
      </c>
      <c r="T1248" s="38">
        <f t="shared" ref="T1248" si="29480">lunchAdjust(S1243:T1247)</f>
        <v>1</v>
      </c>
      <c r="U1248" s="48" t="s">
        <v>0</v>
      </c>
      <c r="V1248" s="39">
        <f t="shared" ref="V1248" si="29481">SUMPRODUCT(U1243:U1247*V1243:V1247)</f>
        <v>8</v>
      </c>
      <c r="W1248" s="46" t="s">
        <v>134</v>
      </c>
      <c r="X1248" s="38">
        <f t="shared" ref="X1248" si="29482">lunchAdjust(W1243:X1247)</f>
        <v>1</v>
      </c>
      <c r="Y1248" s="48" t="s">
        <v>0</v>
      </c>
      <c r="Z1248" s="39">
        <f t="shared" ref="Z1248" si="29483">SUMPRODUCT(Y1243:Y1247*Z1243:Z1247)</f>
        <v>8</v>
      </c>
      <c r="AA1248" s="46" t="s">
        <v>134</v>
      </c>
      <c r="AB1248" s="38">
        <f t="shared" ref="AB1248" si="29484">lunchAdjust(AA1243:AB1247)</f>
        <v>1</v>
      </c>
      <c r="AC1248" s="48" t="s">
        <v>0</v>
      </c>
      <c r="AD1248" s="39">
        <f t="shared" ref="AD1248" si="29485">SUMPRODUCT(AC1243:AC1247*AD1243:AD1247)</f>
        <v>8</v>
      </c>
      <c r="AE1248" s="46" t="s">
        <v>134</v>
      </c>
      <c r="AF1248" s="38">
        <f t="shared" ref="AF1248" si="29486">lunchAdjust(AE1243:AF1247)</f>
        <v>1</v>
      </c>
      <c r="AG1248" s="48" t="s">
        <v>0</v>
      </c>
      <c r="AH1248" s="39">
        <f t="shared" ref="AH1248" si="29487">SUMPRODUCT(AG1243:AG1247*AH1243:AH1247)</f>
        <v>8</v>
      </c>
      <c r="AI1248" s="46" t="s">
        <v>134</v>
      </c>
      <c r="AJ1248" s="38">
        <f t="shared" ref="AJ1248" si="29488">lunchAdjust(AI1243:AJ1247)</f>
        <v>1</v>
      </c>
      <c r="AK1248" s="48" t="s">
        <v>0</v>
      </c>
      <c r="AL1248" s="39">
        <f t="shared" ref="AL1248" si="29489">SUMPRODUCT(AK1243:AK1247*AL1243:AL1247)</f>
        <v>8</v>
      </c>
      <c r="AM1248" s="46" t="s">
        <v>134</v>
      </c>
      <c r="AN1248" s="38">
        <f t="shared" ref="AN1248" si="29490">lunchAdjust(AM1243:AN1247)</f>
        <v>0</v>
      </c>
      <c r="AO1248" s="48" t="s">
        <v>0</v>
      </c>
      <c r="AP1248" s="39">
        <f t="shared" ref="AP1248" si="29491">SUMPRODUCT(AO1243:AO1247*AP1243:AP1247)</f>
        <v>0</v>
      </c>
      <c r="AQ1248" s="46" t="s">
        <v>134</v>
      </c>
      <c r="AR1248" s="38">
        <f t="shared" ref="AR1248" si="29492">lunchAdjust(AQ1243:AR1247)</f>
        <v>0</v>
      </c>
      <c r="AS1248" s="48" t="s">
        <v>0</v>
      </c>
      <c r="AT1248" s="39">
        <f t="shared" ref="AT1248" si="29493">SUMPRODUCT(AS1243:AS1247*AT1243:AT1247)</f>
        <v>0</v>
      </c>
      <c r="AU1248" s="46" t="s">
        <v>134</v>
      </c>
      <c r="AV1248" s="38">
        <f t="shared" ref="AV1248" si="29494">lunchAdjust(AU1243:AV1247)</f>
        <v>0</v>
      </c>
      <c r="AW1248" s="48" t="s">
        <v>0</v>
      </c>
      <c r="AX1248" s="39">
        <f t="shared" ref="AX1248" si="29495">SUMPRODUCT(AW1243:AW1247*AX1243:AX1247)</f>
        <v>0</v>
      </c>
      <c r="AY1248" s="46" t="s">
        <v>134</v>
      </c>
      <c r="AZ1248" s="38">
        <f t="shared" ref="AZ1248" si="29496">lunchAdjust(AY1243:AZ1247)</f>
        <v>0</v>
      </c>
      <c r="BA1248" s="48" t="s">
        <v>0</v>
      </c>
      <c r="BB1248" s="39">
        <f t="shared" ref="BB1248" si="29497">SUMPRODUCT(BA1243:BA1247*BB1243:BB1247)</f>
        <v>0</v>
      </c>
      <c r="BC1248" s="46" t="s">
        <v>134</v>
      </c>
      <c r="BD1248" s="38">
        <f t="shared" ref="BD1248" si="29498">lunchAdjust(BC1243:BD1247)</f>
        <v>0</v>
      </c>
      <c r="BE1248" s="48" t="s">
        <v>0</v>
      </c>
      <c r="BF1248" s="39">
        <f t="shared" ref="BF1248" si="29499">SUMPRODUCT(BE1243:BE1247*BF1243:BF1247)</f>
        <v>0</v>
      </c>
      <c r="BG1248" s="46" t="s">
        <v>134</v>
      </c>
      <c r="BH1248" s="38">
        <f t="shared" ref="BH1248" si="29500">lunchAdjust(BG1243:BH1247)</f>
        <v>0</v>
      </c>
      <c r="BI1248" s="48" t="s">
        <v>0</v>
      </c>
      <c r="BJ1248" s="39">
        <f t="shared" ref="BJ1248" si="29501">SUMPRODUCT(BI1243:BI1247*BJ1243:BJ1247)</f>
        <v>0</v>
      </c>
      <c r="BK1248" s="46" t="s">
        <v>134</v>
      </c>
      <c r="BL1248" s="38">
        <f t="shared" ref="BL1248" si="29502">lunchAdjust(BK1243:BL1247)</f>
        <v>0</v>
      </c>
      <c r="BM1248" s="48" t="s">
        <v>0</v>
      </c>
      <c r="BN1248" s="39">
        <f t="shared" ref="BN1248" si="29503">SUMPRODUCT(BM1243:BM1247*BN1243:BN1247)</f>
        <v>0</v>
      </c>
      <c r="BO1248" s="46" t="s">
        <v>134</v>
      </c>
      <c r="BP1248" s="38">
        <f t="shared" ref="BP1248" si="29504">lunchAdjust(BO1243:BP1247)</f>
        <v>0</v>
      </c>
      <c r="BQ1248" s="48" t="s">
        <v>0</v>
      </c>
      <c r="BR1248" s="39">
        <f t="shared" ref="BR1248" si="29505">SUMPRODUCT(BQ1243:BQ1247*BR1243:BR1247)</f>
        <v>0</v>
      </c>
      <c r="BS1248" s="46" t="s">
        <v>134</v>
      </c>
      <c r="BT1248" s="38">
        <f t="shared" ref="BT1248" si="29506">lunchAdjust(BS1243:BT1247)</f>
        <v>0</v>
      </c>
      <c r="BU1248" s="48" t="s">
        <v>0</v>
      </c>
      <c r="BV1248" s="39">
        <f t="shared" ref="BV1248" si="29507">SUMPRODUCT(BU1243:BU1247*BV1243:BV1247)</f>
        <v>0</v>
      </c>
      <c r="BW1248" s="46" t="s">
        <v>134</v>
      </c>
      <c r="BX1248" s="38">
        <f t="shared" ref="BX1248" si="29508">lunchAdjust(BW1243:BX1247)</f>
        <v>0</v>
      </c>
      <c r="BY1248" s="48" t="s">
        <v>0</v>
      </c>
      <c r="BZ1248" s="39">
        <f t="shared" ref="BZ1248" si="29509">SUMPRODUCT(BY1243:BY1247*BZ1243:BZ1247)</f>
        <v>0</v>
      </c>
      <c r="CA1248" s="46" t="s">
        <v>134</v>
      </c>
      <c r="CB1248" s="38">
        <f t="shared" ref="CB1248" si="29510">lunchAdjust(CA1243:CB1247)</f>
        <v>0</v>
      </c>
      <c r="CC1248" s="48" t="s">
        <v>0</v>
      </c>
      <c r="CD1248" s="39">
        <f t="shared" ref="CD1248" si="29511">SUMPRODUCT(CC1243:CC1247*CD1243:CD1247)</f>
        <v>0</v>
      </c>
      <c r="CE1248" s="46" t="s">
        <v>134</v>
      </c>
      <c r="CF1248" s="38">
        <f t="shared" ref="CF1248" si="29512">lunchAdjust(CE1243:CF1247)</f>
        <v>0</v>
      </c>
      <c r="CG1248" s="48" t="s">
        <v>0</v>
      </c>
      <c r="CH1248" s="39">
        <f t="shared" ref="CH1248" si="29513">SUMPRODUCT(CG1243:CG1247*CH1243:CH1247)</f>
        <v>0</v>
      </c>
    </row>
    <row r="1249" spans="1:86" ht="15.75" thickBot="1" x14ac:dyDescent="0.3">
      <c r="A1249" s="58" t="s">
        <v>121</v>
      </c>
      <c r="B1249" s="59">
        <f t="shared" ref="B1249" ca="1" si="29514">roleHours(G1243:CH1249, "OUT")</f>
        <v>0</v>
      </c>
      <c r="C1249" s="54" t="s">
        <v>137</v>
      </c>
      <c r="D1249" s="22">
        <f t="shared" ref="D1249" ca="1" si="29515">roleHours(G1243:CH1249, "PTO")</f>
        <v>0</v>
      </c>
      <c r="E1249" s="23">
        <f t="shared" ref="E1249" ca="1" si="29516">E1248-B1244</f>
        <v>7.2000000000000028</v>
      </c>
      <c r="F1249" s="52"/>
      <c r="G1249" s="47" t="s">
        <v>39</v>
      </c>
      <c r="H1249" s="40">
        <f t="shared" si="29344"/>
        <v>0</v>
      </c>
      <c r="I1249" s="49" t="s">
        <v>135</v>
      </c>
      <c r="J1249" s="41">
        <f t="shared" ref="J1249" si="29517">J1248*G$4</f>
        <v>0</v>
      </c>
      <c r="K1249" s="47" t="s">
        <v>39</v>
      </c>
      <c r="L1249" s="40">
        <f t="shared" ref="L1249" si="29518">SUMPRODUCT(M1243:M1247*(L1243:L1247="PTO"))+SUMPRODUCT(M1243:M1247*(L1243:L1247="HOL"))</f>
        <v>0</v>
      </c>
      <c r="M1249" s="49" t="s">
        <v>135</v>
      </c>
      <c r="N1249" s="41">
        <f t="shared" ref="N1249" si="29519">N1248*K$4</f>
        <v>0</v>
      </c>
      <c r="O1249" s="47" t="s">
        <v>39</v>
      </c>
      <c r="P1249" s="40">
        <f t="shared" ref="P1249" si="29520">SUMPRODUCT(Q1243:Q1247*(P1243:P1247="PTO"))+SUMPRODUCT(Q1243:Q1247*(P1243:P1247="HOL"))</f>
        <v>0</v>
      </c>
      <c r="Q1249" s="49" t="s">
        <v>135</v>
      </c>
      <c r="R1249" s="41">
        <f t="shared" ref="R1249" si="29521">R1248*O$4</f>
        <v>8</v>
      </c>
      <c r="S1249" s="47" t="s">
        <v>39</v>
      </c>
      <c r="T1249" s="40">
        <f t="shared" ref="T1249" si="29522">SUMPRODUCT(U1243:U1247*(T1243:T1247="PTO"))+SUMPRODUCT(U1243:U1247*(T1243:T1247="HOL"))</f>
        <v>0</v>
      </c>
      <c r="U1249" s="49" t="s">
        <v>135</v>
      </c>
      <c r="V1249" s="41">
        <f t="shared" ref="V1249" si="29523">V1248*S$4</f>
        <v>0</v>
      </c>
      <c r="W1249" s="47" t="s">
        <v>39</v>
      </c>
      <c r="X1249" s="40">
        <f t="shared" ref="X1249" si="29524">SUMPRODUCT(Y1243:Y1247*(X1243:X1247="PTO"))+SUMPRODUCT(Y1243:Y1247*(X1243:X1247="HOL"))</f>
        <v>0</v>
      </c>
      <c r="Y1249" s="49" t="s">
        <v>135</v>
      </c>
      <c r="Z1249" s="41">
        <f t="shared" ref="Z1249" si="29525">Z1248*W$4</f>
        <v>8</v>
      </c>
      <c r="AA1249" s="47" t="s">
        <v>39</v>
      </c>
      <c r="AB1249" s="40">
        <f t="shared" ref="AB1249" si="29526">SUMPRODUCT(AC1243:AC1247*(AB1243:AB1247="PTO"))+SUMPRODUCT(AC1243:AC1247*(AB1243:AB1247="HOL"))</f>
        <v>0</v>
      </c>
      <c r="AC1249" s="49" t="s">
        <v>135</v>
      </c>
      <c r="AD1249" s="41">
        <f t="shared" ref="AD1249" si="29527">AD1248*AA$4</f>
        <v>8</v>
      </c>
      <c r="AE1249" s="47" t="s">
        <v>39</v>
      </c>
      <c r="AF1249" s="40">
        <f t="shared" ref="AF1249" si="29528">SUMPRODUCT(AG1243:AG1247*(AF1243:AF1247="PTO"))+SUMPRODUCT(AG1243:AG1247*(AF1243:AF1247="HOL"))</f>
        <v>0</v>
      </c>
      <c r="AG1249" s="49" t="s">
        <v>135</v>
      </c>
      <c r="AH1249" s="41">
        <f t="shared" ref="AH1249" si="29529">AH1248*AE$4</f>
        <v>8</v>
      </c>
      <c r="AI1249" s="47" t="s">
        <v>39</v>
      </c>
      <c r="AJ1249" s="40">
        <f t="shared" ref="AJ1249" si="29530">SUMPRODUCT(AK1243:AK1247*(AJ1243:AJ1247="PTO"))+SUMPRODUCT(AK1243:AK1247*(AJ1243:AJ1247="HOL"))</f>
        <v>0</v>
      </c>
      <c r="AK1249" s="49" t="s">
        <v>135</v>
      </c>
      <c r="AL1249" s="41">
        <f>AL1248*AI$4</f>
        <v>8</v>
      </c>
      <c r="AM1249" s="47" t="s">
        <v>39</v>
      </c>
      <c r="AN1249" s="40">
        <f t="shared" ref="AN1249" si="29531">SUMPRODUCT(AO1243:AO1247*(AN1243:AN1247="PTO"))+SUMPRODUCT(AO1243:AO1247*(AN1243:AN1247="HOL"))</f>
        <v>0</v>
      </c>
      <c r="AO1249" s="49" t="s">
        <v>135</v>
      </c>
      <c r="AP1249" s="41">
        <f t="shared" ref="AP1249" si="29532">AP1248*AM$4</f>
        <v>0</v>
      </c>
      <c r="AQ1249" s="47" t="s">
        <v>39</v>
      </c>
      <c r="AR1249" s="40">
        <f t="shared" ref="AR1249" si="29533">SUMPRODUCT(AS1243:AS1247*(AR1243:AR1247="PTO"))+SUMPRODUCT(AS1243:AS1247*(AR1243:AR1247="HOL"))</f>
        <v>0</v>
      </c>
      <c r="AS1249" s="49" t="s">
        <v>135</v>
      </c>
      <c r="AT1249" s="41">
        <f t="shared" ref="AT1249" si="29534">AT1248*AQ$4</f>
        <v>0</v>
      </c>
      <c r="AU1249" s="47" t="s">
        <v>39</v>
      </c>
      <c r="AV1249" s="40">
        <f t="shared" ref="AV1249" si="29535">SUMPRODUCT(AW1243:AW1247*(AV1243:AV1247="PTO"))+SUMPRODUCT(AW1243:AW1247*(AV1243:AV1247="HOL"))</f>
        <v>0</v>
      </c>
      <c r="AW1249" s="49" t="s">
        <v>135</v>
      </c>
      <c r="AX1249" s="41">
        <f>AX1248*AU$4</f>
        <v>0</v>
      </c>
      <c r="AY1249" s="47" t="s">
        <v>39</v>
      </c>
      <c r="AZ1249" s="40">
        <f t="shared" ref="AZ1249" si="29536">SUMPRODUCT(BA1243:BA1247*(AZ1243:AZ1247="PTO"))+SUMPRODUCT(BA1243:BA1247*(AZ1243:AZ1247="HOL"))</f>
        <v>0</v>
      </c>
      <c r="BA1249" s="49" t="s">
        <v>135</v>
      </c>
      <c r="BB1249" s="41">
        <f>BB1248*AY$4</f>
        <v>0</v>
      </c>
      <c r="BC1249" s="47" t="s">
        <v>39</v>
      </c>
      <c r="BD1249" s="40">
        <f t="shared" ref="BD1249" si="29537">SUMPRODUCT(BE1243:BE1247*(BD1243:BD1247="PTO"))+SUMPRODUCT(BE1243:BE1247*(BD1243:BD1247="HOL"))</f>
        <v>0</v>
      </c>
      <c r="BE1249" s="49" t="s">
        <v>135</v>
      </c>
      <c r="BF1249" s="41">
        <f>BF1248*BC$4</f>
        <v>0</v>
      </c>
      <c r="BG1249" s="47" t="s">
        <v>39</v>
      </c>
      <c r="BH1249" s="40">
        <f t="shared" ref="BH1249" si="29538">SUMPRODUCT(BI1243:BI1247*(BH1243:BH1247="PTO"))+SUMPRODUCT(BI1243:BI1247*(BH1243:BH1247="HOL"))</f>
        <v>0</v>
      </c>
      <c r="BI1249" s="49" t="s">
        <v>135</v>
      </c>
      <c r="BJ1249" s="41">
        <f>BJ1248*BG$4</f>
        <v>0</v>
      </c>
      <c r="BK1249" s="47" t="s">
        <v>39</v>
      </c>
      <c r="BL1249" s="40">
        <f t="shared" ref="BL1249" si="29539">SUMPRODUCT(BM1243:BM1247*(BL1243:BL1247="PTO"))+SUMPRODUCT(BM1243:BM1247*(BL1243:BL1247="HOL"))</f>
        <v>0</v>
      </c>
      <c r="BM1249" s="49" t="s">
        <v>135</v>
      </c>
      <c r="BN1249" s="41">
        <f>BN1248*BK$4</f>
        <v>0</v>
      </c>
      <c r="BO1249" s="47" t="s">
        <v>39</v>
      </c>
      <c r="BP1249" s="40">
        <f t="shared" ref="BP1249" si="29540">SUMPRODUCT(BQ1243:BQ1247*(BP1243:BP1247="PTO"))+SUMPRODUCT(BQ1243:BQ1247*(BP1243:BP1247="HOL"))</f>
        <v>0</v>
      </c>
      <c r="BQ1249" s="49" t="s">
        <v>135</v>
      </c>
      <c r="BR1249" s="41">
        <f t="shared" ref="BR1249" si="29541">BR1248*BO$4</f>
        <v>0</v>
      </c>
      <c r="BS1249" s="47" t="s">
        <v>39</v>
      </c>
      <c r="BT1249" s="40">
        <f t="shared" ref="BT1249" si="29542">SUMPRODUCT(BU1243:BU1247*(BT1243:BT1247="PTO"))+SUMPRODUCT(BU1243:BU1247*(BT1243:BT1247="HOL"))</f>
        <v>0</v>
      </c>
      <c r="BU1249" s="49" t="s">
        <v>135</v>
      </c>
      <c r="BV1249" s="41">
        <f t="shared" ref="BV1249" si="29543">BV1248*BS$4</f>
        <v>0</v>
      </c>
      <c r="BW1249" s="47" t="s">
        <v>39</v>
      </c>
      <c r="BX1249" s="40">
        <f t="shared" ref="BX1249" si="29544">SUMPRODUCT(BY1243:BY1247*(BX1243:BX1247="PTO"))+SUMPRODUCT(BY1243:BY1247*(BX1243:BX1247="HOL"))</f>
        <v>0</v>
      </c>
      <c r="BY1249" s="49" t="s">
        <v>135</v>
      </c>
      <c r="BZ1249" s="41">
        <f t="shared" ref="BZ1249" si="29545">BZ1248*BW$4</f>
        <v>0</v>
      </c>
      <c r="CA1249" s="47" t="s">
        <v>39</v>
      </c>
      <c r="CB1249" s="40">
        <f t="shared" ref="CB1249" si="29546">SUMPRODUCT(CC1243:CC1247*(CB1243:CB1247="PTO"))+SUMPRODUCT(CC1243:CC1247*(CB1243:CB1247="HOL"))</f>
        <v>0</v>
      </c>
      <c r="CC1249" s="49" t="s">
        <v>135</v>
      </c>
      <c r="CD1249" s="41">
        <f t="shared" ref="CD1249" si="29547">CD1248*CA$4</f>
        <v>0</v>
      </c>
      <c r="CE1249" s="47" t="s">
        <v>39</v>
      </c>
      <c r="CF1249" s="40">
        <f t="shared" ref="CF1249" si="29548">SUMPRODUCT(CG1243:CG1247*(CF1243:CF1247="PTO"))+SUMPRODUCT(CG1243:CG1247*(CF1243:CF1247="HOL"))</f>
        <v>0</v>
      </c>
      <c r="CG1249" s="49" t="s">
        <v>135</v>
      </c>
      <c r="CH1249" s="41">
        <f t="shared" ref="CH1249" si="29549">CH1248*CE$4</f>
        <v>0</v>
      </c>
    </row>
    <row r="1250" spans="1:86" x14ac:dyDescent="0.25">
      <c r="A1250" s="70" t="s">
        <v>133</v>
      </c>
      <c r="B1250" s="71">
        <f t="shared" ref="B1250" ca="1" si="29550">D1250-B1251</f>
        <v>5.1979788700045901</v>
      </c>
      <c r="C1250" s="72" t="s">
        <v>122</v>
      </c>
      <c r="D1250" s="71">
        <f>IFERROR(INDEX(Holidays[FTE], MATCH(Entry!E1250, Holidays[Date], 0)), 1)*8*INDEX(FTEguide[[1]:[12]], MATCH(Entry!E1251, FTEguide[Weekday], 0), IF(Entry!E1253&gt;0, Entry!E1253, MONTH(Entry!E1250)))</f>
        <v>61.19797887000459</v>
      </c>
      <c r="E1250" s="60">
        <f t="shared" si="28861"/>
        <v>44006</v>
      </c>
      <c r="F1250" s="50" t="s">
        <v>128</v>
      </c>
      <c r="G1250" s="34" t="s">
        <v>136</v>
      </c>
      <c r="H1250" s="35" t="s">
        <v>23</v>
      </c>
      <c r="I1250" s="42">
        <f t="shared" ref="I1250" si="29551">parseTime(G1250)-(H1255=INT(RIGHT($F1250, 1)))</f>
        <v>8</v>
      </c>
      <c r="J1250" s="43">
        <f t="shared" ref="J1250:J1254" si="29552">isClocked(H1250)</f>
        <v>1</v>
      </c>
      <c r="K1250" s="34"/>
      <c r="L1250" s="35"/>
      <c r="M1250" s="42">
        <f t="shared" ref="M1250" si="29553">parseTime(K1250)-(L1255=INT(RIGHT($F1250, 1)))</f>
        <v>0</v>
      </c>
      <c r="N1250" s="43">
        <f t="shared" ref="N1250:N1254" si="29554">isClocked(L1250)</f>
        <v>0</v>
      </c>
      <c r="O1250" s="34" t="s">
        <v>180</v>
      </c>
      <c r="P1250" s="35" t="s">
        <v>23</v>
      </c>
      <c r="Q1250" s="42">
        <f t="shared" ref="Q1250" si="29555">parseTime(O1250)-(P1255=INT(RIGHT($F1250, 1)))</f>
        <v>8</v>
      </c>
      <c r="R1250" s="43">
        <f t="shared" ref="R1250:R1254" si="29556">isClocked(P1250)</f>
        <v>1</v>
      </c>
      <c r="S1250" s="34" t="s">
        <v>227</v>
      </c>
      <c r="T1250" s="35" t="s">
        <v>23</v>
      </c>
      <c r="U1250" s="42">
        <f t="shared" ref="U1250" si="29557">parseTime(S1250)-(T1255=INT(RIGHT($F1250, 1)))</f>
        <v>8</v>
      </c>
      <c r="V1250" s="43">
        <f t="shared" ref="V1250:V1254" si="29558">isClocked(T1250)</f>
        <v>1</v>
      </c>
      <c r="W1250" s="34" t="s">
        <v>136</v>
      </c>
      <c r="X1250" s="35" t="s">
        <v>23</v>
      </c>
      <c r="Y1250" s="42">
        <f t="shared" ref="Y1250" si="29559">parseTime(W1250)-(X1255=INT(RIGHT($F1250, 1)))</f>
        <v>8</v>
      </c>
      <c r="Z1250" s="43">
        <f t="shared" ref="Z1250:Z1254" si="29560">isClocked(X1250)</f>
        <v>1</v>
      </c>
      <c r="AA1250" s="34" t="s">
        <v>136</v>
      </c>
      <c r="AB1250" s="35" t="s">
        <v>23</v>
      </c>
      <c r="AC1250" s="42">
        <f t="shared" ref="AC1250" si="29561">parseTime(AA1250)-(AB1255=INT(RIGHT($F1250, 1)))</f>
        <v>8</v>
      </c>
      <c r="AD1250" s="43">
        <f t="shared" ref="AD1250:AD1254" si="29562">isClocked(AB1250)</f>
        <v>1</v>
      </c>
      <c r="AE1250" s="34" t="s">
        <v>136</v>
      </c>
      <c r="AF1250" s="35" t="s">
        <v>25</v>
      </c>
      <c r="AG1250" s="42">
        <f t="shared" ref="AG1250" si="29563">parseTime(AE1250)-(AF1255=INT(RIGHT($F1250, 1)))</f>
        <v>8</v>
      </c>
      <c r="AH1250" s="43">
        <f t="shared" ref="AH1250:AH1254" si="29564">isClocked(AF1250)</f>
        <v>1</v>
      </c>
      <c r="AI1250" s="34"/>
      <c r="AJ1250" s="35"/>
      <c r="AK1250" s="42">
        <f>parseTime(AI1250)-(AJ1255=INT(RIGHT($F1250, 1)))</f>
        <v>0</v>
      </c>
      <c r="AL1250" s="43">
        <f t="shared" ref="AL1250:AL1254" si="29565">isClocked(AJ1250)</f>
        <v>0</v>
      </c>
      <c r="AM1250" s="34" t="s">
        <v>136</v>
      </c>
      <c r="AN1250" s="35" t="s">
        <v>23</v>
      </c>
      <c r="AO1250" s="42">
        <f t="shared" ref="AO1250" si="29566">parseTime(AM1250)-(AN1255=INT(RIGHT($F1250, 1)))</f>
        <v>8</v>
      </c>
      <c r="AP1250" s="43">
        <f t="shared" ref="AP1250:AP1254" si="29567">isClocked(AN1250)</f>
        <v>1</v>
      </c>
      <c r="AQ1250" s="34"/>
      <c r="AR1250" s="35"/>
      <c r="AS1250" s="42">
        <f t="shared" ref="AS1250" si="29568">parseTime(AQ1250)-(AR1255=INT(RIGHT($F1250, 1)))</f>
        <v>0</v>
      </c>
      <c r="AT1250" s="43">
        <f t="shared" ref="AT1250:AT1254" si="29569">isClocked(AR1250)</f>
        <v>0</v>
      </c>
      <c r="AU1250" s="34"/>
      <c r="AV1250" s="35"/>
      <c r="AW1250" s="42">
        <f>parseTime(AU1250)-(AV1255=INT(RIGHT($F1250, 1)))</f>
        <v>0</v>
      </c>
      <c r="AX1250" s="43">
        <f t="shared" ref="AX1250:AX1254" si="29570">isClocked(AV1250)</f>
        <v>0</v>
      </c>
      <c r="AY1250" s="34"/>
      <c r="AZ1250" s="35"/>
      <c r="BA1250" s="42">
        <f>parseTime(AY1250)-(AZ1255=INT(RIGHT($F1250, 1)))</f>
        <v>0</v>
      </c>
      <c r="BB1250" s="43">
        <f t="shared" ref="BB1250:BB1254" si="29571">isClocked(AZ1250)</f>
        <v>0</v>
      </c>
      <c r="BC1250" s="34"/>
      <c r="BD1250" s="35"/>
      <c r="BE1250" s="42">
        <f>parseTime(BC1250)-(BD1255=INT(RIGHT($F1250, 1)))</f>
        <v>0</v>
      </c>
      <c r="BF1250" s="43">
        <f t="shared" ref="BF1250:BF1254" si="29572">isClocked(BD1250)</f>
        <v>0</v>
      </c>
      <c r="BG1250" s="34"/>
      <c r="BH1250" s="35"/>
      <c r="BI1250" s="42">
        <f>parseTime(BG1250)-(BH1255=INT(RIGHT($F1250, 1)))</f>
        <v>0</v>
      </c>
      <c r="BJ1250" s="43">
        <f t="shared" ref="BJ1250:BJ1254" si="29573">isClocked(BH1250)</f>
        <v>0</v>
      </c>
      <c r="BK1250" s="34"/>
      <c r="BL1250" s="35"/>
      <c r="BM1250" s="42">
        <f>parseTime(BK1250)-(BL1255=INT(RIGHT($F1250, 1)))</f>
        <v>0</v>
      </c>
      <c r="BN1250" s="43">
        <f t="shared" ref="BN1250:BN1254" si="29574">isClocked(BL1250)</f>
        <v>0</v>
      </c>
      <c r="BO1250" s="34"/>
      <c r="BP1250" s="35"/>
      <c r="BQ1250" s="42">
        <f t="shared" ref="BQ1250" si="29575">parseTime(BO1250)-(BP1255=INT(RIGHT($F1250, 1)))</f>
        <v>0</v>
      </c>
      <c r="BR1250" s="43">
        <f t="shared" ref="BR1250:BR1254" si="29576">isClocked(BP1250)</f>
        <v>0</v>
      </c>
      <c r="BS1250" s="34"/>
      <c r="BT1250" s="35"/>
      <c r="BU1250" s="42">
        <f t="shared" ref="BU1250" si="29577">parseTime(BS1250)-(BT1255=INT(RIGHT($F1250, 1)))</f>
        <v>0</v>
      </c>
      <c r="BV1250" s="43">
        <f t="shared" ref="BV1250:BV1254" si="29578">isClocked(BT1250)</f>
        <v>0</v>
      </c>
      <c r="BW1250" s="34"/>
      <c r="BX1250" s="35"/>
      <c r="BY1250" s="42">
        <f t="shared" ref="BY1250" si="29579">parseTime(BW1250)-(BX1255=INT(RIGHT($F1250, 1)))</f>
        <v>0</v>
      </c>
      <c r="BZ1250" s="43">
        <f t="shared" ref="BZ1250:BZ1254" si="29580">isClocked(BX1250)</f>
        <v>0</v>
      </c>
      <c r="CA1250" s="34"/>
      <c r="CB1250" s="35"/>
      <c r="CC1250" s="42">
        <f t="shared" ref="CC1250" si="29581">parseTime(CA1250)-(CB1255=INT(RIGHT($F1250, 1)))</f>
        <v>0</v>
      </c>
      <c r="CD1250" s="43">
        <f t="shared" ref="CD1250:CD1254" si="29582">isClocked(CB1250)</f>
        <v>0</v>
      </c>
      <c r="CE1250" s="34"/>
      <c r="CF1250" s="35"/>
      <c r="CG1250" s="42">
        <f t="shared" ref="CG1250" si="29583">parseTime(CE1250)-(CF1255=INT(RIGHT($F1250, 1)))</f>
        <v>0</v>
      </c>
      <c r="CH1250" s="43">
        <f t="shared" ref="CH1250:CH1254" si="29584">isClocked(CF1250)</f>
        <v>0</v>
      </c>
    </row>
    <row r="1251" spans="1:86" x14ac:dyDescent="0.25">
      <c r="A1251" s="56" t="s">
        <v>0</v>
      </c>
      <c r="B1251" s="57">
        <f t="shared" ca="1" si="28377"/>
        <v>56</v>
      </c>
      <c r="C1251" s="14" t="s">
        <v>252</v>
      </c>
      <c r="D1251" s="14">
        <f t="shared" ref="D1251:D1314" si="29585">(E1254+(E1253/2))*8-0.5</f>
        <v>53.7</v>
      </c>
      <c r="E1251" s="55" t="str">
        <f t="shared" si="28378"/>
        <v>Wednesday</v>
      </c>
      <c r="F1251" s="51" t="s">
        <v>129</v>
      </c>
      <c r="G1251" s="36"/>
      <c r="H1251" s="37"/>
      <c r="I1251" s="44">
        <f t="shared" ref="I1251" si="29586">parseTime(G1251)-(H1255=INT(RIGHT($F1251, 1)))</f>
        <v>0</v>
      </c>
      <c r="J1251" s="45">
        <f t="shared" si="29552"/>
        <v>0</v>
      </c>
      <c r="K1251" s="36"/>
      <c r="L1251" s="37"/>
      <c r="M1251" s="44">
        <f t="shared" ref="M1251" si="29587">parseTime(K1251)-(L1255=INT(RIGHT($F1251, 1)))</f>
        <v>0</v>
      </c>
      <c r="N1251" s="45">
        <f t="shared" si="29554"/>
        <v>0</v>
      </c>
      <c r="O1251" s="36"/>
      <c r="P1251" s="37"/>
      <c r="Q1251" s="44">
        <f t="shared" ref="Q1251" si="29588">parseTime(O1251)-(P1255=INT(RIGHT($F1251, 1)))</f>
        <v>0</v>
      </c>
      <c r="R1251" s="45">
        <f t="shared" si="29556"/>
        <v>0</v>
      </c>
      <c r="S1251" s="36"/>
      <c r="T1251" s="37"/>
      <c r="U1251" s="44">
        <f t="shared" ref="U1251" si="29589">parseTime(S1251)-(T1255=INT(RIGHT($F1251, 1)))</f>
        <v>0</v>
      </c>
      <c r="V1251" s="45">
        <f t="shared" si="29558"/>
        <v>0</v>
      </c>
      <c r="W1251" s="36"/>
      <c r="X1251" s="37"/>
      <c r="Y1251" s="44">
        <f t="shared" ref="Y1251" si="29590">parseTime(W1251)-(X1255=INT(RIGHT($F1251, 1)))</f>
        <v>0</v>
      </c>
      <c r="Z1251" s="45">
        <f t="shared" si="29560"/>
        <v>0</v>
      </c>
      <c r="AA1251" s="36"/>
      <c r="AB1251" s="37"/>
      <c r="AC1251" s="44">
        <f t="shared" ref="AC1251" si="29591">parseTime(AA1251)-(AB1255=INT(RIGHT($F1251, 1)))</f>
        <v>0</v>
      </c>
      <c r="AD1251" s="45">
        <f t="shared" si="29562"/>
        <v>0</v>
      </c>
      <c r="AE1251" s="36"/>
      <c r="AF1251" s="37"/>
      <c r="AG1251" s="44">
        <f t="shared" ref="AG1251" si="29592">parseTime(AE1251)-(AF1255=INT(RIGHT($F1251, 1)))</f>
        <v>0</v>
      </c>
      <c r="AH1251" s="45">
        <f t="shared" si="29564"/>
        <v>0</v>
      </c>
      <c r="AI1251" s="36"/>
      <c r="AJ1251" s="37"/>
      <c r="AK1251" s="44">
        <f>parseTime(AI1251)-(AJ1255=INT(RIGHT($F1251, 1)))</f>
        <v>0</v>
      </c>
      <c r="AL1251" s="45">
        <f t="shared" si="29565"/>
        <v>0</v>
      </c>
      <c r="AM1251" s="36"/>
      <c r="AN1251" s="37"/>
      <c r="AO1251" s="44">
        <f t="shared" ref="AO1251" si="29593">parseTime(AM1251)-(AN1255=INT(RIGHT($F1251, 1)))</f>
        <v>0</v>
      </c>
      <c r="AP1251" s="45">
        <f t="shared" si="29567"/>
        <v>0</v>
      </c>
      <c r="AQ1251" s="36"/>
      <c r="AR1251" s="37"/>
      <c r="AS1251" s="44">
        <f t="shared" ref="AS1251" si="29594">parseTime(AQ1251)-(AR1255=INT(RIGHT($F1251, 1)))</f>
        <v>0</v>
      </c>
      <c r="AT1251" s="45">
        <f t="shared" si="29569"/>
        <v>0</v>
      </c>
      <c r="AU1251" s="36"/>
      <c r="AV1251" s="37"/>
      <c r="AW1251" s="44">
        <f>parseTime(AU1251)-(AV1255=INT(RIGHT($F1251, 1)))</f>
        <v>0</v>
      </c>
      <c r="AX1251" s="45">
        <f t="shared" si="29570"/>
        <v>0</v>
      </c>
      <c r="AY1251" s="36"/>
      <c r="AZ1251" s="37"/>
      <c r="BA1251" s="44">
        <f>parseTime(AY1251)-(AZ1255=INT(RIGHT($F1251, 1)))</f>
        <v>0</v>
      </c>
      <c r="BB1251" s="45">
        <f t="shared" si="29571"/>
        <v>0</v>
      </c>
      <c r="BC1251" s="36"/>
      <c r="BD1251" s="37"/>
      <c r="BE1251" s="44">
        <f>parseTime(BC1251)-(BD1255=INT(RIGHT($F1251, 1)))</f>
        <v>0</v>
      </c>
      <c r="BF1251" s="45">
        <f t="shared" si="29572"/>
        <v>0</v>
      </c>
      <c r="BG1251" s="36"/>
      <c r="BH1251" s="37"/>
      <c r="BI1251" s="44">
        <f>parseTime(BG1251)-(BH1255=INT(RIGHT($F1251, 1)))</f>
        <v>0</v>
      </c>
      <c r="BJ1251" s="45">
        <f t="shared" si="29573"/>
        <v>0</v>
      </c>
      <c r="BK1251" s="36"/>
      <c r="BL1251" s="37"/>
      <c r="BM1251" s="44">
        <f>parseTime(BK1251)-(BL1255=INT(RIGHT($F1251, 1)))</f>
        <v>0</v>
      </c>
      <c r="BN1251" s="45">
        <f t="shared" si="29574"/>
        <v>0</v>
      </c>
      <c r="BO1251" s="36"/>
      <c r="BP1251" s="37"/>
      <c r="BQ1251" s="44">
        <f t="shared" ref="BQ1251" si="29595">parseTime(BO1251)-(BP1255=INT(RIGHT($F1251, 1)))</f>
        <v>0</v>
      </c>
      <c r="BR1251" s="45">
        <f t="shared" si="29576"/>
        <v>0</v>
      </c>
      <c r="BS1251" s="36"/>
      <c r="BT1251" s="37"/>
      <c r="BU1251" s="44">
        <f t="shared" ref="BU1251" si="29596">parseTime(BS1251)-(BT1255=INT(RIGHT($F1251, 1)))</f>
        <v>0</v>
      </c>
      <c r="BV1251" s="45">
        <f t="shared" si="29578"/>
        <v>0</v>
      </c>
      <c r="BW1251" s="36"/>
      <c r="BX1251" s="37"/>
      <c r="BY1251" s="44">
        <f t="shared" ref="BY1251" si="29597">parseTime(BW1251)-(BX1255=INT(RIGHT($F1251, 1)))</f>
        <v>0</v>
      </c>
      <c r="BZ1251" s="45">
        <f t="shared" si="29580"/>
        <v>0</v>
      </c>
      <c r="CA1251" s="36"/>
      <c r="CB1251" s="37"/>
      <c r="CC1251" s="44">
        <f t="shared" ref="CC1251" si="29598">parseTime(CA1251)-(CB1255=INT(RIGHT($F1251, 1)))</f>
        <v>0</v>
      </c>
      <c r="CD1251" s="45">
        <f t="shared" si="29582"/>
        <v>0</v>
      </c>
      <c r="CE1251" s="36"/>
      <c r="CF1251" s="37"/>
      <c r="CG1251" s="44">
        <f t="shared" ref="CG1251" si="29599">parseTime(CE1251)-(CF1255=INT(RIGHT($F1251, 1)))</f>
        <v>0</v>
      </c>
      <c r="CH1251" s="45">
        <f t="shared" si="29584"/>
        <v>0</v>
      </c>
    </row>
    <row r="1252" spans="1:86" x14ac:dyDescent="0.25">
      <c r="A1252" s="56" t="s">
        <v>117</v>
      </c>
      <c r="B1252" s="57">
        <f t="shared" ref="B1252" ca="1" si="29600">roleHours(G1250:CH1256, "MFD")</f>
        <v>48</v>
      </c>
      <c r="C1252" s="14">
        <f t="shared" ref="C1252:C1255" ca="1" si="29601">B1252/8</f>
        <v>6</v>
      </c>
      <c r="D1252" s="14">
        <f t="shared" ref="D1252" ca="1" si="29602">B1251-D1251</f>
        <v>2.2999999999999972</v>
      </c>
      <c r="E1252" s="20" t="s">
        <v>127</v>
      </c>
      <c r="F1252" s="51" t="s">
        <v>130</v>
      </c>
      <c r="G1252" s="36"/>
      <c r="H1252" s="37"/>
      <c r="I1252" s="44">
        <f t="shared" ref="I1252" si="29603">parseTime(G1252)-(H1255=INT(RIGHT($F1252, 1)))</f>
        <v>0</v>
      </c>
      <c r="J1252" s="45">
        <f t="shared" si="29552"/>
        <v>0</v>
      </c>
      <c r="K1252" s="36"/>
      <c r="L1252" s="37"/>
      <c r="M1252" s="44">
        <f t="shared" ref="M1252" si="29604">parseTime(K1252)-(L1255=INT(RIGHT($F1252, 1)))</f>
        <v>0</v>
      </c>
      <c r="N1252" s="45">
        <f t="shared" si="29554"/>
        <v>0</v>
      </c>
      <c r="O1252" s="36"/>
      <c r="P1252" s="37"/>
      <c r="Q1252" s="44">
        <f t="shared" ref="Q1252" si="29605">parseTime(O1252)-(P1255=INT(RIGHT($F1252, 1)))</f>
        <v>0</v>
      </c>
      <c r="R1252" s="45">
        <f t="shared" si="29556"/>
        <v>0</v>
      </c>
      <c r="S1252" s="36"/>
      <c r="T1252" s="37"/>
      <c r="U1252" s="44">
        <f t="shared" ref="U1252" si="29606">parseTime(S1252)-(T1255=INT(RIGHT($F1252, 1)))</f>
        <v>0</v>
      </c>
      <c r="V1252" s="45">
        <f t="shared" si="29558"/>
        <v>0</v>
      </c>
      <c r="W1252" s="36"/>
      <c r="X1252" s="37"/>
      <c r="Y1252" s="44">
        <f t="shared" ref="Y1252" si="29607">parseTime(W1252)-(X1255=INT(RIGHT($F1252, 1)))</f>
        <v>0</v>
      </c>
      <c r="Z1252" s="45">
        <f t="shared" si="29560"/>
        <v>0</v>
      </c>
      <c r="AA1252" s="36"/>
      <c r="AB1252" s="37"/>
      <c r="AC1252" s="44">
        <f t="shared" ref="AC1252" si="29608">parseTime(AA1252)-(AB1255=INT(RIGHT($F1252, 1)))</f>
        <v>0</v>
      </c>
      <c r="AD1252" s="45">
        <f t="shared" si="29562"/>
        <v>0</v>
      </c>
      <c r="AE1252" s="36"/>
      <c r="AF1252" s="37"/>
      <c r="AG1252" s="44">
        <f t="shared" ref="AG1252" si="29609">parseTime(AE1252)-(AF1255=INT(RIGHT($F1252, 1)))</f>
        <v>0</v>
      </c>
      <c r="AH1252" s="45">
        <f t="shared" si="29564"/>
        <v>0</v>
      </c>
      <c r="AI1252" s="36"/>
      <c r="AJ1252" s="37"/>
      <c r="AK1252" s="44">
        <f>parseTime(AI1252)-(AJ1255=INT(RIGHT($F1252, 1)))</f>
        <v>0</v>
      </c>
      <c r="AL1252" s="45">
        <f t="shared" si="29565"/>
        <v>0</v>
      </c>
      <c r="AM1252" s="36"/>
      <c r="AN1252" s="37"/>
      <c r="AO1252" s="44">
        <f t="shared" ref="AO1252" si="29610">parseTime(AM1252)-(AN1255=INT(RIGHT($F1252, 1)))</f>
        <v>0</v>
      </c>
      <c r="AP1252" s="45">
        <f t="shared" si="29567"/>
        <v>0</v>
      </c>
      <c r="AQ1252" s="36"/>
      <c r="AR1252" s="37"/>
      <c r="AS1252" s="44">
        <f t="shared" ref="AS1252" si="29611">parseTime(AQ1252)-(AR1255=INT(RIGHT($F1252, 1)))</f>
        <v>0</v>
      </c>
      <c r="AT1252" s="45">
        <f t="shared" si="29569"/>
        <v>0</v>
      </c>
      <c r="AU1252" s="36"/>
      <c r="AV1252" s="37"/>
      <c r="AW1252" s="44">
        <f>parseTime(AU1252)-(AV1255=INT(RIGHT($F1252, 1)))</f>
        <v>0</v>
      </c>
      <c r="AX1252" s="45">
        <f t="shared" si="29570"/>
        <v>0</v>
      </c>
      <c r="AY1252" s="36"/>
      <c r="AZ1252" s="37"/>
      <c r="BA1252" s="44">
        <f>parseTime(AY1252)-(AZ1255=INT(RIGHT($F1252, 1)))</f>
        <v>0</v>
      </c>
      <c r="BB1252" s="45">
        <f t="shared" si="29571"/>
        <v>0</v>
      </c>
      <c r="BC1252" s="36"/>
      <c r="BD1252" s="37"/>
      <c r="BE1252" s="44">
        <f>parseTime(BC1252)-(BD1255=INT(RIGHT($F1252, 1)))</f>
        <v>0</v>
      </c>
      <c r="BF1252" s="45">
        <f t="shared" si="29572"/>
        <v>0</v>
      </c>
      <c r="BG1252" s="36"/>
      <c r="BH1252" s="37"/>
      <c r="BI1252" s="44">
        <f>parseTime(BG1252)-(BH1255=INT(RIGHT($F1252, 1)))</f>
        <v>0</v>
      </c>
      <c r="BJ1252" s="45">
        <f t="shared" si="29573"/>
        <v>0</v>
      </c>
      <c r="BK1252" s="36"/>
      <c r="BL1252" s="37"/>
      <c r="BM1252" s="44">
        <f>parseTime(BK1252)-(BL1255=INT(RIGHT($F1252, 1)))</f>
        <v>0</v>
      </c>
      <c r="BN1252" s="45">
        <f t="shared" si="29574"/>
        <v>0</v>
      </c>
      <c r="BO1252" s="36"/>
      <c r="BP1252" s="37"/>
      <c r="BQ1252" s="44">
        <f t="shared" ref="BQ1252" si="29612">parseTime(BO1252)-(BP1255=INT(RIGHT($F1252, 1)))</f>
        <v>0</v>
      </c>
      <c r="BR1252" s="45">
        <f t="shared" si="29576"/>
        <v>0</v>
      </c>
      <c r="BS1252" s="36"/>
      <c r="BT1252" s="37"/>
      <c r="BU1252" s="44">
        <f t="shared" ref="BU1252" si="29613">parseTime(BS1252)-(BT1255=INT(RIGHT($F1252, 1)))</f>
        <v>0</v>
      </c>
      <c r="BV1252" s="45">
        <f t="shared" si="29578"/>
        <v>0</v>
      </c>
      <c r="BW1252" s="36"/>
      <c r="BX1252" s="37"/>
      <c r="BY1252" s="44">
        <f t="shared" ref="BY1252" si="29614">parseTime(BW1252)-(BX1255=INT(RIGHT($F1252, 1)))</f>
        <v>0</v>
      </c>
      <c r="BZ1252" s="45">
        <f t="shared" si="29580"/>
        <v>0</v>
      </c>
      <c r="CA1252" s="36"/>
      <c r="CB1252" s="37"/>
      <c r="CC1252" s="44">
        <f t="shared" ref="CC1252" si="29615">parseTime(CA1252)-(CB1255=INT(RIGHT($F1252, 1)))</f>
        <v>0</v>
      </c>
      <c r="CD1252" s="45">
        <f t="shared" si="29582"/>
        <v>0</v>
      </c>
      <c r="CE1252" s="36"/>
      <c r="CF1252" s="37"/>
      <c r="CG1252" s="44">
        <f t="shared" ref="CG1252" si="29616">parseTime(CE1252)-(CF1255=INT(RIGHT($F1252, 1)))</f>
        <v>0</v>
      </c>
      <c r="CH1252" s="45">
        <f t="shared" si="29584"/>
        <v>0</v>
      </c>
    </row>
    <row r="1253" spans="1:86" x14ac:dyDescent="0.25">
      <c r="A1253" s="56"/>
      <c r="B1253" s="57"/>
      <c r="C1253" s="14">
        <f t="shared" si="29601"/>
        <v>0</v>
      </c>
      <c r="D1253" s="14" t="s">
        <v>259</v>
      </c>
      <c r="E1253" s="20">
        <v>4.25</v>
      </c>
      <c r="F1253" s="51" t="s">
        <v>131</v>
      </c>
      <c r="G1253" s="36"/>
      <c r="H1253" s="37"/>
      <c r="I1253" s="44">
        <f t="shared" ref="I1253" si="29617">parseTime(G1253)-(H1255=INT(RIGHT($F1253, 1)))</f>
        <v>0</v>
      </c>
      <c r="J1253" s="45">
        <f t="shared" si="29552"/>
        <v>0</v>
      </c>
      <c r="K1253" s="36"/>
      <c r="L1253" s="37"/>
      <c r="M1253" s="44">
        <f t="shared" ref="M1253" si="29618">parseTime(K1253)-(L1255=INT(RIGHT($F1253, 1)))</f>
        <v>0</v>
      </c>
      <c r="N1253" s="45">
        <f t="shared" si="29554"/>
        <v>0</v>
      </c>
      <c r="O1253" s="36"/>
      <c r="P1253" s="37"/>
      <c r="Q1253" s="44">
        <f t="shared" ref="Q1253" si="29619">parseTime(O1253)-(P1255=INT(RIGHT($F1253, 1)))</f>
        <v>0</v>
      </c>
      <c r="R1253" s="45">
        <f t="shared" si="29556"/>
        <v>0</v>
      </c>
      <c r="S1253" s="36"/>
      <c r="T1253" s="37"/>
      <c r="U1253" s="44">
        <f t="shared" ref="U1253" si="29620">parseTime(S1253)-(T1255=INT(RIGHT($F1253, 1)))</f>
        <v>0</v>
      </c>
      <c r="V1253" s="45">
        <f t="shared" si="29558"/>
        <v>0</v>
      </c>
      <c r="W1253" s="36"/>
      <c r="X1253" s="37"/>
      <c r="Y1253" s="44">
        <f t="shared" ref="Y1253" si="29621">parseTime(W1253)-(X1255=INT(RIGHT($F1253, 1)))</f>
        <v>0</v>
      </c>
      <c r="Z1253" s="45">
        <f t="shared" si="29560"/>
        <v>0</v>
      </c>
      <c r="AA1253" s="36"/>
      <c r="AB1253" s="37"/>
      <c r="AC1253" s="44">
        <f t="shared" ref="AC1253" si="29622">parseTime(AA1253)-(AB1255=INT(RIGHT($F1253, 1)))</f>
        <v>0</v>
      </c>
      <c r="AD1253" s="45">
        <f t="shared" si="29562"/>
        <v>0</v>
      </c>
      <c r="AE1253" s="36"/>
      <c r="AF1253" s="37"/>
      <c r="AG1253" s="44">
        <f t="shared" ref="AG1253" si="29623">parseTime(AE1253)-(AF1255=INT(RIGHT($F1253, 1)))</f>
        <v>0</v>
      </c>
      <c r="AH1253" s="45">
        <f t="shared" si="29564"/>
        <v>0</v>
      </c>
      <c r="AI1253" s="36"/>
      <c r="AJ1253" s="37"/>
      <c r="AK1253" s="44">
        <f>parseTime(AI1253)-(AJ1255=INT(RIGHT($F1253, 1)))</f>
        <v>0</v>
      </c>
      <c r="AL1253" s="45">
        <f t="shared" si="29565"/>
        <v>0</v>
      </c>
      <c r="AM1253" s="36"/>
      <c r="AN1253" s="37"/>
      <c r="AO1253" s="44">
        <f t="shared" ref="AO1253" si="29624">parseTime(AM1253)-(AN1255=INT(RIGHT($F1253, 1)))</f>
        <v>0</v>
      </c>
      <c r="AP1253" s="45">
        <f t="shared" si="29567"/>
        <v>0</v>
      </c>
      <c r="AQ1253" s="36"/>
      <c r="AR1253" s="37"/>
      <c r="AS1253" s="44">
        <f t="shared" ref="AS1253" si="29625">parseTime(AQ1253)-(AR1255=INT(RIGHT($F1253, 1)))</f>
        <v>0</v>
      </c>
      <c r="AT1253" s="45">
        <f t="shared" si="29569"/>
        <v>0</v>
      </c>
      <c r="AU1253" s="36"/>
      <c r="AV1253" s="37"/>
      <c r="AW1253" s="44">
        <f>parseTime(AU1253)-(AV1255=INT(RIGHT($F1253, 1)))</f>
        <v>0</v>
      </c>
      <c r="AX1253" s="45">
        <f t="shared" si="29570"/>
        <v>0</v>
      </c>
      <c r="AY1253" s="36"/>
      <c r="AZ1253" s="37"/>
      <c r="BA1253" s="44">
        <f>parseTime(AY1253)-(AZ1255=INT(RIGHT($F1253, 1)))</f>
        <v>0</v>
      </c>
      <c r="BB1253" s="45">
        <f t="shared" si="29571"/>
        <v>0</v>
      </c>
      <c r="BC1253" s="36"/>
      <c r="BD1253" s="37"/>
      <c r="BE1253" s="44">
        <f>parseTime(BC1253)-(BD1255=INT(RIGHT($F1253, 1)))</f>
        <v>0</v>
      </c>
      <c r="BF1253" s="45">
        <f t="shared" si="29572"/>
        <v>0</v>
      </c>
      <c r="BG1253" s="36"/>
      <c r="BH1253" s="37"/>
      <c r="BI1253" s="44">
        <f>parseTime(BG1253)-(BH1255=INT(RIGHT($F1253, 1)))</f>
        <v>0</v>
      </c>
      <c r="BJ1253" s="45">
        <f t="shared" si="29573"/>
        <v>0</v>
      </c>
      <c r="BK1253" s="36"/>
      <c r="BL1253" s="37"/>
      <c r="BM1253" s="44">
        <f>parseTime(BK1253)-(BL1255=INT(RIGHT($F1253, 1)))</f>
        <v>0</v>
      </c>
      <c r="BN1253" s="45">
        <f t="shared" si="29574"/>
        <v>0</v>
      </c>
      <c r="BO1253" s="36"/>
      <c r="BP1253" s="37"/>
      <c r="BQ1253" s="44">
        <f t="shared" ref="BQ1253" si="29626">parseTime(BO1253)-(BP1255=INT(RIGHT($F1253, 1)))</f>
        <v>0</v>
      </c>
      <c r="BR1253" s="45">
        <f t="shared" si="29576"/>
        <v>0</v>
      </c>
      <c r="BS1253" s="36"/>
      <c r="BT1253" s="37"/>
      <c r="BU1253" s="44">
        <f t="shared" ref="BU1253" si="29627">parseTime(BS1253)-(BT1255=INT(RIGHT($F1253, 1)))</f>
        <v>0</v>
      </c>
      <c r="BV1253" s="45">
        <f t="shared" si="29578"/>
        <v>0</v>
      </c>
      <c r="BW1253" s="36"/>
      <c r="BX1253" s="37"/>
      <c r="BY1253" s="44">
        <f t="shared" ref="BY1253" si="29628">parseTime(BW1253)-(BX1255=INT(RIGHT($F1253, 1)))</f>
        <v>0</v>
      </c>
      <c r="BZ1253" s="45">
        <f t="shared" si="29580"/>
        <v>0</v>
      </c>
      <c r="CA1253" s="36"/>
      <c r="CB1253" s="37"/>
      <c r="CC1253" s="44">
        <f t="shared" ref="CC1253" si="29629">parseTime(CA1253)-(CB1255=INT(RIGHT($F1253, 1)))</f>
        <v>0</v>
      </c>
      <c r="CD1253" s="45">
        <f t="shared" si="29582"/>
        <v>0</v>
      </c>
      <c r="CE1253" s="36"/>
      <c r="CF1253" s="37"/>
      <c r="CG1253" s="44">
        <f t="shared" ref="CG1253" si="29630">parseTime(CE1253)-(CF1255=INT(RIGHT($F1253, 1)))</f>
        <v>0</v>
      </c>
      <c r="CH1253" s="45">
        <f t="shared" si="29584"/>
        <v>0</v>
      </c>
    </row>
    <row r="1254" spans="1:86" x14ac:dyDescent="0.25">
      <c r="A1254" s="56" t="s">
        <v>119</v>
      </c>
      <c r="B1254" s="57">
        <f t="shared" ref="B1254" ca="1" si="29631">roleHours(G1250:CH1256, "MCC")</f>
        <v>8</v>
      </c>
      <c r="C1254" s="14">
        <f t="shared" ca="1" si="29601"/>
        <v>1</v>
      </c>
      <c r="D1254" s="14" t="s">
        <v>260</v>
      </c>
      <c r="E1254" s="20">
        <v>4.6500000000000004</v>
      </c>
      <c r="F1254" s="51" t="s">
        <v>132</v>
      </c>
      <c r="G1254" s="36"/>
      <c r="H1254" s="37"/>
      <c r="I1254" s="44">
        <f t="shared" ref="I1254" si="29632">parseTime(G1254)-(H1255=INT(RIGHT($F1254, 1)))</f>
        <v>0</v>
      </c>
      <c r="J1254" s="45">
        <f t="shared" si="29552"/>
        <v>0</v>
      </c>
      <c r="K1254" s="36"/>
      <c r="L1254" s="37"/>
      <c r="M1254" s="44">
        <f t="shared" ref="M1254" si="29633">parseTime(K1254)-(L1255=INT(RIGHT($F1254, 1)))</f>
        <v>0</v>
      </c>
      <c r="N1254" s="45">
        <f t="shared" si="29554"/>
        <v>0</v>
      </c>
      <c r="O1254" s="36"/>
      <c r="P1254" s="37"/>
      <c r="Q1254" s="44">
        <f t="shared" ref="Q1254" si="29634">parseTime(O1254)-(P1255=INT(RIGHT($F1254, 1)))</f>
        <v>0</v>
      </c>
      <c r="R1254" s="45">
        <f t="shared" si="29556"/>
        <v>0</v>
      </c>
      <c r="S1254" s="36"/>
      <c r="T1254" s="37"/>
      <c r="U1254" s="44">
        <f t="shared" ref="U1254" si="29635">parseTime(S1254)-(T1255=INT(RIGHT($F1254, 1)))</f>
        <v>0</v>
      </c>
      <c r="V1254" s="45">
        <f t="shared" si="29558"/>
        <v>0</v>
      </c>
      <c r="W1254" s="36"/>
      <c r="X1254" s="37"/>
      <c r="Y1254" s="44">
        <f t="shared" ref="Y1254" si="29636">parseTime(W1254)-(X1255=INT(RIGHT($F1254, 1)))</f>
        <v>0</v>
      </c>
      <c r="Z1254" s="45">
        <f t="shared" si="29560"/>
        <v>0</v>
      </c>
      <c r="AA1254" s="36"/>
      <c r="AB1254" s="37"/>
      <c r="AC1254" s="44">
        <f t="shared" ref="AC1254" si="29637">parseTime(AA1254)-(AB1255=INT(RIGHT($F1254, 1)))</f>
        <v>0</v>
      </c>
      <c r="AD1254" s="45">
        <f t="shared" si="29562"/>
        <v>0</v>
      </c>
      <c r="AE1254" s="36"/>
      <c r="AF1254" s="37"/>
      <c r="AG1254" s="44">
        <f t="shared" ref="AG1254" si="29638">parseTime(AE1254)-(AF1255=INT(RIGHT($F1254, 1)))</f>
        <v>0</v>
      </c>
      <c r="AH1254" s="45">
        <f t="shared" si="29564"/>
        <v>0</v>
      </c>
      <c r="AI1254" s="36"/>
      <c r="AJ1254" s="37"/>
      <c r="AK1254" s="44">
        <f>parseTime(AI1254)-(AJ1255=INT(RIGHT($F1254, 1)))</f>
        <v>0</v>
      </c>
      <c r="AL1254" s="45">
        <f t="shared" si="29565"/>
        <v>0</v>
      </c>
      <c r="AM1254" s="36"/>
      <c r="AN1254" s="37"/>
      <c r="AO1254" s="44">
        <f t="shared" ref="AO1254" si="29639">parseTime(AM1254)-(AN1255=INT(RIGHT($F1254, 1)))</f>
        <v>0</v>
      </c>
      <c r="AP1254" s="45">
        <f t="shared" si="29567"/>
        <v>0</v>
      </c>
      <c r="AQ1254" s="36"/>
      <c r="AR1254" s="37"/>
      <c r="AS1254" s="44">
        <f t="shared" ref="AS1254" si="29640">parseTime(AQ1254)-(AR1255=INT(RIGHT($F1254, 1)))</f>
        <v>0</v>
      </c>
      <c r="AT1254" s="45">
        <f t="shared" si="29569"/>
        <v>0</v>
      </c>
      <c r="AU1254" s="36"/>
      <c r="AV1254" s="37"/>
      <c r="AW1254" s="44">
        <f>parseTime(AU1254)-(AV1255=INT(RIGHT($F1254, 1)))</f>
        <v>0</v>
      </c>
      <c r="AX1254" s="45">
        <f t="shared" si="29570"/>
        <v>0</v>
      </c>
      <c r="AY1254" s="36"/>
      <c r="AZ1254" s="37"/>
      <c r="BA1254" s="44">
        <f>parseTime(AY1254)-(AZ1255=INT(RIGHT($F1254, 1)))</f>
        <v>0</v>
      </c>
      <c r="BB1254" s="45">
        <f t="shared" si="29571"/>
        <v>0</v>
      </c>
      <c r="BC1254" s="36"/>
      <c r="BD1254" s="37"/>
      <c r="BE1254" s="44">
        <f>parseTime(BC1254)-(BD1255=INT(RIGHT($F1254, 1)))</f>
        <v>0</v>
      </c>
      <c r="BF1254" s="45">
        <f t="shared" si="29572"/>
        <v>0</v>
      </c>
      <c r="BG1254" s="36"/>
      <c r="BH1254" s="37"/>
      <c r="BI1254" s="44">
        <f>parseTime(BG1254)-(BH1255=INT(RIGHT($F1254, 1)))</f>
        <v>0</v>
      </c>
      <c r="BJ1254" s="45">
        <f t="shared" si="29573"/>
        <v>0</v>
      </c>
      <c r="BK1254" s="36"/>
      <c r="BL1254" s="37"/>
      <c r="BM1254" s="44">
        <f>parseTime(BK1254)-(BL1255=INT(RIGHT($F1254, 1)))</f>
        <v>0</v>
      </c>
      <c r="BN1254" s="45">
        <f t="shared" si="29574"/>
        <v>0</v>
      </c>
      <c r="BO1254" s="36"/>
      <c r="BP1254" s="37"/>
      <c r="BQ1254" s="44">
        <f t="shared" ref="BQ1254" si="29641">parseTime(BO1254)-(BP1255=INT(RIGHT($F1254, 1)))</f>
        <v>0</v>
      </c>
      <c r="BR1254" s="45">
        <f t="shared" si="29576"/>
        <v>0</v>
      </c>
      <c r="BS1254" s="36"/>
      <c r="BT1254" s="37"/>
      <c r="BU1254" s="44">
        <f t="shared" ref="BU1254" si="29642">parseTime(BS1254)-(BT1255=INT(RIGHT($F1254, 1)))</f>
        <v>0</v>
      </c>
      <c r="BV1254" s="45">
        <f t="shared" si="29578"/>
        <v>0</v>
      </c>
      <c r="BW1254" s="36"/>
      <c r="BX1254" s="37"/>
      <c r="BY1254" s="44">
        <f t="shared" ref="BY1254" si="29643">parseTime(BW1254)-(BX1255=INT(RIGHT($F1254, 1)))</f>
        <v>0</v>
      </c>
      <c r="BZ1254" s="45">
        <f t="shared" si="29580"/>
        <v>0</v>
      </c>
      <c r="CA1254" s="36"/>
      <c r="CB1254" s="37"/>
      <c r="CC1254" s="44">
        <f t="shared" ref="CC1254" si="29644">parseTime(CA1254)-(CB1255=INT(RIGHT($F1254, 1)))</f>
        <v>0</v>
      </c>
      <c r="CD1254" s="45">
        <f t="shared" si="29582"/>
        <v>0</v>
      </c>
      <c r="CE1254" s="36"/>
      <c r="CF1254" s="37"/>
      <c r="CG1254" s="44">
        <f t="shared" ref="CG1254" si="29645">parseTime(CE1254)-(CF1255=INT(RIGHT($F1254, 1)))</f>
        <v>0</v>
      </c>
      <c r="CH1254" s="45">
        <f t="shared" si="29584"/>
        <v>0</v>
      </c>
    </row>
    <row r="1255" spans="1:86" x14ac:dyDescent="0.25">
      <c r="A1255" s="56"/>
      <c r="B1255" s="57"/>
      <c r="C1255" s="14">
        <f t="shared" si="29601"/>
        <v>0</v>
      </c>
      <c r="D1255" s="14"/>
      <c r="E1255" s="20">
        <f t="shared" ref="E1255" si="29646">((7.5/2)-0.5+E1254)*8</f>
        <v>63.2</v>
      </c>
      <c r="F1255" s="51"/>
      <c r="G1255" s="46" t="s">
        <v>134</v>
      </c>
      <c r="H1255" s="38">
        <f t="shared" ref="H1255" si="29647">lunchAdjust(G1250:H1254)</f>
        <v>1</v>
      </c>
      <c r="I1255" s="48" t="s">
        <v>0</v>
      </c>
      <c r="J1255" s="39">
        <f t="shared" ref="J1255" si="29648">SUMPRODUCT(I1250:I1254*J1250:J1254)</f>
        <v>8</v>
      </c>
      <c r="K1255" s="46" t="s">
        <v>134</v>
      </c>
      <c r="L1255" s="38">
        <f t="shared" ref="L1255" si="29649">lunchAdjust(K1250:L1254)</f>
        <v>0</v>
      </c>
      <c r="M1255" s="48" t="s">
        <v>0</v>
      </c>
      <c r="N1255" s="39">
        <f t="shared" ref="N1255" si="29650">SUMPRODUCT(M1250:M1254*N1250:N1254)</f>
        <v>0</v>
      </c>
      <c r="O1255" s="46" t="s">
        <v>134</v>
      </c>
      <c r="P1255" s="38">
        <f t="shared" ref="P1255" si="29651">lunchAdjust(O1250:P1254)</f>
        <v>1</v>
      </c>
      <c r="Q1255" s="48" t="s">
        <v>0</v>
      </c>
      <c r="R1255" s="39">
        <f t="shared" ref="R1255" si="29652">SUMPRODUCT(Q1250:Q1254*R1250:R1254)</f>
        <v>8</v>
      </c>
      <c r="S1255" s="46" t="s">
        <v>134</v>
      </c>
      <c r="T1255" s="38">
        <f t="shared" ref="T1255" si="29653">lunchAdjust(S1250:T1254)</f>
        <v>1</v>
      </c>
      <c r="U1255" s="48" t="s">
        <v>0</v>
      </c>
      <c r="V1255" s="39">
        <f t="shared" ref="V1255" si="29654">SUMPRODUCT(U1250:U1254*V1250:V1254)</f>
        <v>8</v>
      </c>
      <c r="W1255" s="46" t="s">
        <v>134</v>
      </c>
      <c r="X1255" s="38">
        <f t="shared" ref="X1255" si="29655">lunchAdjust(W1250:X1254)</f>
        <v>1</v>
      </c>
      <c r="Y1255" s="48" t="s">
        <v>0</v>
      </c>
      <c r="Z1255" s="39">
        <f t="shared" ref="Z1255" si="29656">SUMPRODUCT(Y1250:Y1254*Z1250:Z1254)</f>
        <v>8</v>
      </c>
      <c r="AA1255" s="46" t="s">
        <v>134</v>
      </c>
      <c r="AB1255" s="38">
        <f t="shared" ref="AB1255" si="29657">lunchAdjust(AA1250:AB1254)</f>
        <v>1</v>
      </c>
      <c r="AC1255" s="48" t="s">
        <v>0</v>
      </c>
      <c r="AD1255" s="39">
        <f t="shared" ref="AD1255" si="29658">SUMPRODUCT(AC1250:AC1254*AD1250:AD1254)</f>
        <v>8</v>
      </c>
      <c r="AE1255" s="46" t="s">
        <v>134</v>
      </c>
      <c r="AF1255" s="38">
        <f t="shared" ref="AF1255" si="29659">lunchAdjust(AE1250:AF1254)</f>
        <v>1</v>
      </c>
      <c r="AG1255" s="48" t="s">
        <v>0</v>
      </c>
      <c r="AH1255" s="39">
        <f t="shared" ref="AH1255" si="29660">SUMPRODUCT(AG1250:AG1254*AH1250:AH1254)</f>
        <v>8</v>
      </c>
      <c r="AI1255" s="46" t="s">
        <v>134</v>
      </c>
      <c r="AJ1255" s="38">
        <f t="shared" ref="AJ1255" si="29661">lunchAdjust(AI1250:AJ1254)</f>
        <v>0</v>
      </c>
      <c r="AK1255" s="48" t="s">
        <v>0</v>
      </c>
      <c r="AL1255" s="39">
        <f t="shared" ref="AL1255" si="29662">SUMPRODUCT(AK1250:AK1254*AL1250:AL1254)</f>
        <v>0</v>
      </c>
      <c r="AM1255" s="46" t="s">
        <v>134</v>
      </c>
      <c r="AN1255" s="38">
        <f t="shared" ref="AN1255" si="29663">lunchAdjust(AM1250:AN1254)</f>
        <v>1</v>
      </c>
      <c r="AO1255" s="48" t="s">
        <v>0</v>
      </c>
      <c r="AP1255" s="39">
        <f t="shared" ref="AP1255" si="29664">SUMPRODUCT(AO1250:AO1254*AP1250:AP1254)</f>
        <v>8</v>
      </c>
      <c r="AQ1255" s="46" t="s">
        <v>134</v>
      </c>
      <c r="AR1255" s="38">
        <f t="shared" ref="AR1255" si="29665">lunchAdjust(AQ1250:AR1254)</f>
        <v>0</v>
      </c>
      <c r="AS1255" s="48" t="s">
        <v>0</v>
      </c>
      <c r="AT1255" s="39">
        <f t="shared" ref="AT1255" si="29666">SUMPRODUCT(AS1250:AS1254*AT1250:AT1254)</f>
        <v>0</v>
      </c>
      <c r="AU1255" s="46" t="s">
        <v>134</v>
      </c>
      <c r="AV1255" s="38">
        <f t="shared" ref="AV1255" si="29667">lunchAdjust(AU1250:AV1254)</f>
        <v>0</v>
      </c>
      <c r="AW1255" s="48" t="s">
        <v>0</v>
      </c>
      <c r="AX1255" s="39">
        <f t="shared" ref="AX1255" si="29668">SUMPRODUCT(AW1250:AW1254*AX1250:AX1254)</f>
        <v>0</v>
      </c>
      <c r="AY1255" s="46" t="s">
        <v>134</v>
      </c>
      <c r="AZ1255" s="38">
        <f t="shared" ref="AZ1255" si="29669">lunchAdjust(AY1250:AZ1254)</f>
        <v>0</v>
      </c>
      <c r="BA1255" s="48" t="s">
        <v>0</v>
      </c>
      <c r="BB1255" s="39">
        <f t="shared" ref="BB1255" si="29670">SUMPRODUCT(BA1250:BA1254*BB1250:BB1254)</f>
        <v>0</v>
      </c>
      <c r="BC1255" s="46" t="s">
        <v>134</v>
      </c>
      <c r="BD1255" s="38">
        <f t="shared" ref="BD1255" si="29671">lunchAdjust(BC1250:BD1254)</f>
        <v>0</v>
      </c>
      <c r="BE1255" s="48" t="s">
        <v>0</v>
      </c>
      <c r="BF1255" s="39">
        <f t="shared" ref="BF1255" si="29672">SUMPRODUCT(BE1250:BE1254*BF1250:BF1254)</f>
        <v>0</v>
      </c>
      <c r="BG1255" s="46" t="s">
        <v>134</v>
      </c>
      <c r="BH1255" s="38">
        <f t="shared" ref="BH1255" si="29673">lunchAdjust(BG1250:BH1254)</f>
        <v>0</v>
      </c>
      <c r="BI1255" s="48" t="s">
        <v>0</v>
      </c>
      <c r="BJ1255" s="39">
        <f t="shared" ref="BJ1255" si="29674">SUMPRODUCT(BI1250:BI1254*BJ1250:BJ1254)</f>
        <v>0</v>
      </c>
      <c r="BK1255" s="46" t="s">
        <v>134</v>
      </c>
      <c r="BL1255" s="38">
        <f t="shared" ref="BL1255" si="29675">lunchAdjust(BK1250:BL1254)</f>
        <v>0</v>
      </c>
      <c r="BM1255" s="48" t="s">
        <v>0</v>
      </c>
      <c r="BN1255" s="39">
        <f t="shared" ref="BN1255" si="29676">SUMPRODUCT(BM1250:BM1254*BN1250:BN1254)</f>
        <v>0</v>
      </c>
      <c r="BO1255" s="46" t="s">
        <v>134</v>
      </c>
      <c r="BP1255" s="38">
        <f t="shared" ref="BP1255" si="29677">lunchAdjust(BO1250:BP1254)</f>
        <v>0</v>
      </c>
      <c r="BQ1255" s="48" t="s">
        <v>0</v>
      </c>
      <c r="BR1255" s="39">
        <f t="shared" ref="BR1255" si="29678">SUMPRODUCT(BQ1250:BQ1254*BR1250:BR1254)</f>
        <v>0</v>
      </c>
      <c r="BS1255" s="46" t="s">
        <v>134</v>
      </c>
      <c r="BT1255" s="38">
        <f t="shared" ref="BT1255" si="29679">lunchAdjust(BS1250:BT1254)</f>
        <v>0</v>
      </c>
      <c r="BU1255" s="48" t="s">
        <v>0</v>
      </c>
      <c r="BV1255" s="39">
        <f t="shared" ref="BV1255" si="29680">SUMPRODUCT(BU1250:BU1254*BV1250:BV1254)</f>
        <v>0</v>
      </c>
      <c r="BW1255" s="46" t="s">
        <v>134</v>
      </c>
      <c r="BX1255" s="38">
        <f t="shared" ref="BX1255" si="29681">lunchAdjust(BW1250:BX1254)</f>
        <v>0</v>
      </c>
      <c r="BY1255" s="48" t="s">
        <v>0</v>
      </c>
      <c r="BZ1255" s="39">
        <f t="shared" ref="BZ1255" si="29682">SUMPRODUCT(BY1250:BY1254*BZ1250:BZ1254)</f>
        <v>0</v>
      </c>
      <c r="CA1255" s="46" t="s">
        <v>134</v>
      </c>
      <c r="CB1255" s="38">
        <f t="shared" ref="CB1255" si="29683">lunchAdjust(CA1250:CB1254)</f>
        <v>0</v>
      </c>
      <c r="CC1255" s="48" t="s">
        <v>0</v>
      </c>
      <c r="CD1255" s="39">
        <f t="shared" ref="CD1255" si="29684">SUMPRODUCT(CC1250:CC1254*CD1250:CD1254)</f>
        <v>0</v>
      </c>
      <c r="CE1255" s="46" t="s">
        <v>134</v>
      </c>
      <c r="CF1255" s="38">
        <f t="shared" ref="CF1255" si="29685">lunchAdjust(CE1250:CF1254)</f>
        <v>0</v>
      </c>
      <c r="CG1255" s="48" t="s">
        <v>0</v>
      </c>
      <c r="CH1255" s="39">
        <f t="shared" ref="CH1255" si="29686">SUMPRODUCT(CG1250:CG1254*CH1250:CH1254)</f>
        <v>0</v>
      </c>
    </row>
    <row r="1256" spans="1:86" ht="15.75" thickBot="1" x14ac:dyDescent="0.3">
      <c r="A1256" s="58" t="s">
        <v>121</v>
      </c>
      <c r="B1256" s="59">
        <f t="shared" ref="B1256" ca="1" si="29687">roleHours(G1250:CH1256, "OUT")</f>
        <v>0</v>
      </c>
      <c r="C1256" s="54" t="s">
        <v>137</v>
      </c>
      <c r="D1256" s="22">
        <f t="shared" ref="D1256" ca="1" si="29688">roleHours(G1250:CH1256, "PTO")</f>
        <v>0</v>
      </c>
      <c r="E1256" s="23">
        <f t="shared" ref="E1256" ca="1" si="29689">E1255-B1251</f>
        <v>7.2000000000000028</v>
      </c>
      <c r="F1256" s="52"/>
      <c r="G1256" s="47" t="s">
        <v>39</v>
      </c>
      <c r="H1256" s="40">
        <f t="shared" si="29344"/>
        <v>0</v>
      </c>
      <c r="I1256" s="49" t="s">
        <v>135</v>
      </c>
      <c r="J1256" s="41">
        <f t="shared" ref="J1256" si="29690">J1255*G$4</f>
        <v>0</v>
      </c>
      <c r="K1256" s="47" t="s">
        <v>39</v>
      </c>
      <c r="L1256" s="40">
        <f t="shared" ref="L1256" si="29691">SUMPRODUCT(M1250:M1254*(L1250:L1254="PTO"))+SUMPRODUCT(M1250:M1254*(L1250:L1254="HOL"))</f>
        <v>0</v>
      </c>
      <c r="M1256" s="49" t="s">
        <v>135</v>
      </c>
      <c r="N1256" s="41">
        <f t="shared" ref="N1256" si="29692">N1255*K$4</f>
        <v>0</v>
      </c>
      <c r="O1256" s="47" t="s">
        <v>39</v>
      </c>
      <c r="P1256" s="40">
        <f t="shared" ref="P1256" si="29693">SUMPRODUCT(Q1250:Q1254*(P1250:P1254="PTO"))+SUMPRODUCT(Q1250:Q1254*(P1250:P1254="HOL"))</f>
        <v>0</v>
      </c>
      <c r="Q1256" s="49" t="s">
        <v>135</v>
      </c>
      <c r="R1256" s="41">
        <f t="shared" ref="R1256" si="29694">R1255*O$4</f>
        <v>8</v>
      </c>
      <c r="S1256" s="47" t="s">
        <v>39</v>
      </c>
      <c r="T1256" s="40">
        <f t="shared" ref="T1256" si="29695">SUMPRODUCT(U1250:U1254*(T1250:T1254="PTO"))+SUMPRODUCT(U1250:U1254*(T1250:T1254="HOL"))</f>
        <v>0</v>
      </c>
      <c r="U1256" s="49" t="s">
        <v>135</v>
      </c>
      <c r="V1256" s="41">
        <f t="shared" ref="V1256" si="29696">V1255*S$4</f>
        <v>0</v>
      </c>
      <c r="W1256" s="47" t="s">
        <v>39</v>
      </c>
      <c r="X1256" s="40">
        <f t="shared" ref="X1256" si="29697">SUMPRODUCT(Y1250:Y1254*(X1250:X1254="PTO"))+SUMPRODUCT(Y1250:Y1254*(X1250:X1254="HOL"))</f>
        <v>0</v>
      </c>
      <c r="Y1256" s="49" t="s">
        <v>135</v>
      </c>
      <c r="Z1256" s="41">
        <f t="shared" ref="Z1256" si="29698">Z1255*W$4</f>
        <v>8</v>
      </c>
      <c r="AA1256" s="47" t="s">
        <v>39</v>
      </c>
      <c r="AB1256" s="40">
        <f t="shared" ref="AB1256" si="29699">SUMPRODUCT(AC1250:AC1254*(AB1250:AB1254="PTO"))+SUMPRODUCT(AC1250:AC1254*(AB1250:AB1254="HOL"))</f>
        <v>0</v>
      </c>
      <c r="AC1256" s="49" t="s">
        <v>135</v>
      </c>
      <c r="AD1256" s="41">
        <f t="shared" ref="AD1256" si="29700">AD1255*AA$4</f>
        <v>8</v>
      </c>
      <c r="AE1256" s="47" t="s">
        <v>39</v>
      </c>
      <c r="AF1256" s="40">
        <f t="shared" ref="AF1256" si="29701">SUMPRODUCT(AG1250:AG1254*(AF1250:AF1254="PTO"))+SUMPRODUCT(AG1250:AG1254*(AF1250:AF1254="HOL"))</f>
        <v>0</v>
      </c>
      <c r="AG1256" s="49" t="s">
        <v>135</v>
      </c>
      <c r="AH1256" s="41">
        <f t="shared" ref="AH1256" si="29702">AH1255*AE$4</f>
        <v>8</v>
      </c>
      <c r="AI1256" s="47" t="s">
        <v>39</v>
      </c>
      <c r="AJ1256" s="40">
        <f t="shared" ref="AJ1256" si="29703">SUMPRODUCT(AK1250:AK1254*(AJ1250:AJ1254="PTO"))+SUMPRODUCT(AK1250:AK1254*(AJ1250:AJ1254="HOL"))</f>
        <v>0</v>
      </c>
      <c r="AK1256" s="49" t="s">
        <v>135</v>
      </c>
      <c r="AL1256" s="41">
        <f>AL1255*AI$4</f>
        <v>0</v>
      </c>
      <c r="AM1256" s="47" t="s">
        <v>39</v>
      </c>
      <c r="AN1256" s="40">
        <f t="shared" ref="AN1256" si="29704">SUMPRODUCT(AO1250:AO1254*(AN1250:AN1254="PTO"))+SUMPRODUCT(AO1250:AO1254*(AN1250:AN1254="HOL"))</f>
        <v>0</v>
      </c>
      <c r="AO1256" s="49" t="s">
        <v>135</v>
      </c>
      <c r="AP1256" s="41">
        <f t="shared" ref="AP1256" si="29705">AP1255*AM$4</f>
        <v>8</v>
      </c>
      <c r="AQ1256" s="47" t="s">
        <v>39</v>
      </c>
      <c r="AR1256" s="40">
        <f t="shared" ref="AR1256" si="29706">SUMPRODUCT(AS1250:AS1254*(AR1250:AR1254="PTO"))+SUMPRODUCT(AS1250:AS1254*(AR1250:AR1254="HOL"))</f>
        <v>0</v>
      </c>
      <c r="AS1256" s="49" t="s">
        <v>135</v>
      </c>
      <c r="AT1256" s="41">
        <f t="shared" ref="AT1256" si="29707">AT1255*AQ$4</f>
        <v>0</v>
      </c>
      <c r="AU1256" s="47" t="s">
        <v>39</v>
      </c>
      <c r="AV1256" s="40">
        <f t="shared" ref="AV1256" si="29708">SUMPRODUCT(AW1250:AW1254*(AV1250:AV1254="PTO"))+SUMPRODUCT(AW1250:AW1254*(AV1250:AV1254="HOL"))</f>
        <v>0</v>
      </c>
      <c r="AW1256" s="49" t="s">
        <v>135</v>
      </c>
      <c r="AX1256" s="41">
        <f>AX1255*AU$4</f>
        <v>0</v>
      </c>
      <c r="AY1256" s="47" t="s">
        <v>39</v>
      </c>
      <c r="AZ1256" s="40">
        <f t="shared" ref="AZ1256" si="29709">SUMPRODUCT(BA1250:BA1254*(AZ1250:AZ1254="PTO"))+SUMPRODUCT(BA1250:BA1254*(AZ1250:AZ1254="HOL"))</f>
        <v>0</v>
      </c>
      <c r="BA1256" s="49" t="s">
        <v>135</v>
      </c>
      <c r="BB1256" s="41">
        <f>BB1255*AY$4</f>
        <v>0</v>
      </c>
      <c r="BC1256" s="47" t="s">
        <v>39</v>
      </c>
      <c r="BD1256" s="40">
        <f t="shared" ref="BD1256" si="29710">SUMPRODUCT(BE1250:BE1254*(BD1250:BD1254="PTO"))+SUMPRODUCT(BE1250:BE1254*(BD1250:BD1254="HOL"))</f>
        <v>0</v>
      </c>
      <c r="BE1256" s="49" t="s">
        <v>135</v>
      </c>
      <c r="BF1256" s="41">
        <f>BF1255*BC$4</f>
        <v>0</v>
      </c>
      <c r="BG1256" s="47" t="s">
        <v>39</v>
      </c>
      <c r="BH1256" s="40">
        <f t="shared" ref="BH1256" si="29711">SUMPRODUCT(BI1250:BI1254*(BH1250:BH1254="PTO"))+SUMPRODUCT(BI1250:BI1254*(BH1250:BH1254="HOL"))</f>
        <v>0</v>
      </c>
      <c r="BI1256" s="49" t="s">
        <v>135</v>
      </c>
      <c r="BJ1256" s="41">
        <f>BJ1255*BG$4</f>
        <v>0</v>
      </c>
      <c r="BK1256" s="47" t="s">
        <v>39</v>
      </c>
      <c r="BL1256" s="40">
        <f t="shared" ref="BL1256" si="29712">SUMPRODUCT(BM1250:BM1254*(BL1250:BL1254="PTO"))+SUMPRODUCT(BM1250:BM1254*(BL1250:BL1254="HOL"))</f>
        <v>0</v>
      </c>
      <c r="BM1256" s="49" t="s">
        <v>135</v>
      </c>
      <c r="BN1256" s="41">
        <f>BN1255*BK$4</f>
        <v>0</v>
      </c>
      <c r="BO1256" s="47" t="s">
        <v>39</v>
      </c>
      <c r="BP1256" s="40">
        <f t="shared" ref="BP1256" si="29713">SUMPRODUCT(BQ1250:BQ1254*(BP1250:BP1254="PTO"))+SUMPRODUCT(BQ1250:BQ1254*(BP1250:BP1254="HOL"))</f>
        <v>0</v>
      </c>
      <c r="BQ1256" s="49" t="s">
        <v>135</v>
      </c>
      <c r="BR1256" s="41">
        <f t="shared" ref="BR1256" si="29714">BR1255*BO$4</f>
        <v>0</v>
      </c>
      <c r="BS1256" s="47" t="s">
        <v>39</v>
      </c>
      <c r="BT1256" s="40">
        <f t="shared" ref="BT1256" si="29715">SUMPRODUCT(BU1250:BU1254*(BT1250:BT1254="PTO"))+SUMPRODUCT(BU1250:BU1254*(BT1250:BT1254="HOL"))</f>
        <v>0</v>
      </c>
      <c r="BU1256" s="49" t="s">
        <v>135</v>
      </c>
      <c r="BV1256" s="41">
        <f t="shared" ref="BV1256" si="29716">BV1255*BS$4</f>
        <v>0</v>
      </c>
      <c r="BW1256" s="47" t="s">
        <v>39</v>
      </c>
      <c r="BX1256" s="40">
        <f t="shared" ref="BX1256" si="29717">SUMPRODUCT(BY1250:BY1254*(BX1250:BX1254="PTO"))+SUMPRODUCT(BY1250:BY1254*(BX1250:BX1254="HOL"))</f>
        <v>0</v>
      </c>
      <c r="BY1256" s="49" t="s">
        <v>135</v>
      </c>
      <c r="BZ1256" s="41">
        <f t="shared" ref="BZ1256" si="29718">BZ1255*BW$4</f>
        <v>0</v>
      </c>
      <c r="CA1256" s="47" t="s">
        <v>39</v>
      </c>
      <c r="CB1256" s="40">
        <f t="shared" ref="CB1256" si="29719">SUMPRODUCT(CC1250:CC1254*(CB1250:CB1254="PTO"))+SUMPRODUCT(CC1250:CC1254*(CB1250:CB1254="HOL"))</f>
        <v>0</v>
      </c>
      <c r="CC1256" s="49" t="s">
        <v>135</v>
      </c>
      <c r="CD1256" s="41">
        <f t="shared" ref="CD1256" si="29720">CD1255*CA$4</f>
        <v>0</v>
      </c>
      <c r="CE1256" s="47" t="s">
        <v>39</v>
      </c>
      <c r="CF1256" s="40">
        <f t="shared" ref="CF1256" si="29721">SUMPRODUCT(CG1250:CG1254*(CF1250:CF1254="PTO"))+SUMPRODUCT(CG1250:CG1254*(CF1250:CF1254="HOL"))</f>
        <v>0</v>
      </c>
      <c r="CG1256" s="49" t="s">
        <v>135</v>
      </c>
      <c r="CH1256" s="41">
        <f t="shared" ref="CH1256" si="29722">CH1255*CE$4</f>
        <v>0</v>
      </c>
    </row>
    <row r="1257" spans="1:86" x14ac:dyDescent="0.25">
      <c r="A1257" s="70" t="s">
        <v>133</v>
      </c>
      <c r="B1257" s="71">
        <f t="shared" ref="B1257" ca="1" si="29723">D1257-B1258</f>
        <v>6.2420575028357632</v>
      </c>
      <c r="C1257" s="72" t="s">
        <v>122</v>
      </c>
      <c r="D1257" s="71">
        <f>IFERROR(INDEX(Holidays[FTE], MATCH(Entry!E1257, Holidays[Date], 0)), 1)*8*INDEX(FTEguide[[1]:[12]], MATCH(Entry!E1258, FTEguide[Weekday], 0), IF(Entry!E1260&gt;0, Entry!E1260, MONTH(Entry!E1257)))</f>
        <v>62.242057502835763</v>
      </c>
      <c r="E1257" s="60">
        <f t="shared" si="28861"/>
        <v>44007</v>
      </c>
      <c r="F1257" s="50" t="s">
        <v>128</v>
      </c>
      <c r="G1257" s="34" t="s">
        <v>136</v>
      </c>
      <c r="H1257" s="35" t="s">
        <v>23</v>
      </c>
      <c r="I1257" s="42">
        <f t="shared" ref="I1257" si="29724">parseTime(G1257)-(H1262=INT(RIGHT($F1257, 1)))</f>
        <v>8</v>
      </c>
      <c r="J1257" s="43">
        <f t="shared" ref="J1257:J1261" si="29725">isClocked(H1257)</f>
        <v>1</v>
      </c>
      <c r="K1257" s="34"/>
      <c r="L1257" s="35"/>
      <c r="M1257" s="42">
        <f t="shared" ref="M1257" si="29726">parseTime(K1257)-(L1262=INT(RIGHT($F1257, 1)))</f>
        <v>0</v>
      </c>
      <c r="N1257" s="43">
        <f t="shared" ref="N1257:N1261" si="29727">isClocked(L1257)</f>
        <v>0</v>
      </c>
      <c r="O1257" s="34" t="s">
        <v>180</v>
      </c>
      <c r="P1257" s="35" t="s">
        <v>23</v>
      </c>
      <c r="Q1257" s="42">
        <f t="shared" ref="Q1257" si="29728">parseTime(O1257)-(P1262=INT(RIGHT($F1257, 1)))</f>
        <v>8</v>
      </c>
      <c r="R1257" s="43">
        <f t="shared" ref="R1257:R1261" si="29729">isClocked(P1257)</f>
        <v>1</v>
      </c>
      <c r="S1257" s="34" t="s">
        <v>227</v>
      </c>
      <c r="T1257" s="35" t="s">
        <v>23</v>
      </c>
      <c r="U1257" s="42">
        <f t="shared" ref="U1257" si="29730">parseTime(S1257)-(T1262=INT(RIGHT($F1257, 1)))</f>
        <v>8</v>
      </c>
      <c r="V1257" s="43">
        <f t="shared" ref="V1257:V1261" si="29731">isClocked(T1257)</f>
        <v>1</v>
      </c>
      <c r="W1257" s="34" t="s">
        <v>136</v>
      </c>
      <c r="X1257" s="35" t="s">
        <v>23</v>
      </c>
      <c r="Y1257" s="42">
        <f t="shared" ref="Y1257" si="29732">parseTime(W1257)-(X1262=INT(RIGHT($F1257, 1)))</f>
        <v>8</v>
      </c>
      <c r="Z1257" s="43">
        <f t="shared" ref="Z1257:Z1261" si="29733">isClocked(X1257)</f>
        <v>1</v>
      </c>
      <c r="AA1257" s="34" t="s">
        <v>136</v>
      </c>
      <c r="AB1257" s="35" t="s">
        <v>23</v>
      </c>
      <c r="AC1257" s="42">
        <f t="shared" ref="AC1257" si="29734">parseTime(AA1257)-(AB1262=INT(RIGHT($F1257, 1)))</f>
        <v>8</v>
      </c>
      <c r="AD1257" s="43">
        <f t="shared" ref="AD1257:AD1261" si="29735">isClocked(AB1257)</f>
        <v>1</v>
      </c>
      <c r="AE1257" s="34" t="s">
        <v>136</v>
      </c>
      <c r="AF1257" s="35" t="s">
        <v>25</v>
      </c>
      <c r="AG1257" s="42">
        <f t="shared" ref="AG1257" si="29736">parseTime(AE1257)-(AF1262=INT(RIGHT($F1257, 1)))</f>
        <v>8</v>
      </c>
      <c r="AH1257" s="43">
        <f t="shared" ref="AH1257:AH1261" si="29737">isClocked(AF1257)</f>
        <v>1</v>
      </c>
      <c r="AI1257" s="34" t="s">
        <v>136</v>
      </c>
      <c r="AJ1257" s="35" t="s">
        <v>23</v>
      </c>
      <c r="AK1257" s="42">
        <f>parseTime(AI1257)-(AJ1262=INT(RIGHT($F1257, 1)))</f>
        <v>8</v>
      </c>
      <c r="AL1257" s="43">
        <f t="shared" ref="AL1257:AL1261" si="29738">isClocked(AJ1257)</f>
        <v>1</v>
      </c>
      <c r="AM1257" s="34"/>
      <c r="AN1257" s="35"/>
      <c r="AO1257" s="42">
        <f t="shared" ref="AO1257" si="29739">parseTime(AM1257)-(AN1262=INT(RIGHT($F1257, 1)))</f>
        <v>0</v>
      </c>
      <c r="AP1257" s="43">
        <f t="shared" ref="AP1257:AP1261" si="29740">isClocked(AN1257)</f>
        <v>0</v>
      </c>
      <c r="AQ1257" s="34"/>
      <c r="AR1257" s="35"/>
      <c r="AS1257" s="42">
        <f t="shared" ref="AS1257" si="29741">parseTime(AQ1257)-(AR1262=INT(RIGHT($F1257, 1)))</f>
        <v>0</v>
      </c>
      <c r="AT1257" s="43">
        <f t="shared" ref="AT1257:AT1261" si="29742">isClocked(AR1257)</f>
        <v>0</v>
      </c>
      <c r="AU1257" s="34"/>
      <c r="AV1257" s="35"/>
      <c r="AW1257" s="42">
        <f>parseTime(AU1257)-(AV1262=INT(RIGHT($F1257, 1)))</f>
        <v>0</v>
      </c>
      <c r="AX1257" s="43">
        <f t="shared" ref="AX1257:AX1261" si="29743">isClocked(AV1257)</f>
        <v>0</v>
      </c>
      <c r="AY1257" s="34"/>
      <c r="AZ1257" s="35"/>
      <c r="BA1257" s="42">
        <f>parseTime(AY1257)-(AZ1262=INT(RIGHT($F1257, 1)))</f>
        <v>0</v>
      </c>
      <c r="BB1257" s="43">
        <f t="shared" ref="BB1257:BB1261" si="29744">isClocked(AZ1257)</f>
        <v>0</v>
      </c>
      <c r="BC1257" s="34"/>
      <c r="BD1257" s="35"/>
      <c r="BE1257" s="42">
        <f>parseTime(BC1257)-(BD1262=INT(RIGHT($F1257, 1)))</f>
        <v>0</v>
      </c>
      <c r="BF1257" s="43">
        <f t="shared" ref="BF1257:BF1261" si="29745">isClocked(BD1257)</f>
        <v>0</v>
      </c>
      <c r="BG1257" s="34"/>
      <c r="BH1257" s="35"/>
      <c r="BI1257" s="42">
        <f>parseTime(BG1257)-(BH1262=INT(RIGHT($F1257, 1)))</f>
        <v>0</v>
      </c>
      <c r="BJ1257" s="43">
        <f t="shared" ref="BJ1257:BJ1261" si="29746">isClocked(BH1257)</f>
        <v>0</v>
      </c>
      <c r="BK1257" s="34"/>
      <c r="BL1257" s="35"/>
      <c r="BM1257" s="42">
        <f>parseTime(BK1257)-(BL1262=INT(RIGHT($F1257, 1)))</f>
        <v>0</v>
      </c>
      <c r="BN1257" s="43">
        <f t="shared" ref="BN1257:BN1261" si="29747">isClocked(BL1257)</f>
        <v>0</v>
      </c>
      <c r="BO1257" s="34"/>
      <c r="BP1257" s="35"/>
      <c r="BQ1257" s="42">
        <f t="shared" ref="BQ1257" si="29748">parseTime(BO1257)-(BP1262=INT(RIGHT($F1257, 1)))</f>
        <v>0</v>
      </c>
      <c r="BR1257" s="43">
        <f t="shared" ref="BR1257:BR1261" si="29749">isClocked(BP1257)</f>
        <v>0</v>
      </c>
      <c r="BS1257" s="34"/>
      <c r="BT1257" s="35"/>
      <c r="BU1257" s="42">
        <f t="shared" ref="BU1257" si="29750">parseTime(BS1257)-(BT1262=INT(RIGHT($F1257, 1)))</f>
        <v>0</v>
      </c>
      <c r="BV1257" s="43">
        <f t="shared" ref="BV1257:BV1261" si="29751">isClocked(BT1257)</f>
        <v>0</v>
      </c>
      <c r="BW1257" s="34"/>
      <c r="BX1257" s="35"/>
      <c r="BY1257" s="42">
        <f t="shared" ref="BY1257" si="29752">parseTime(BW1257)-(BX1262=INT(RIGHT($F1257, 1)))</f>
        <v>0</v>
      </c>
      <c r="BZ1257" s="43">
        <f t="shared" ref="BZ1257:BZ1261" si="29753">isClocked(BX1257)</f>
        <v>0</v>
      </c>
      <c r="CA1257" s="34"/>
      <c r="CB1257" s="35"/>
      <c r="CC1257" s="42">
        <f t="shared" ref="CC1257" si="29754">parseTime(CA1257)-(CB1262=INT(RIGHT($F1257, 1)))</f>
        <v>0</v>
      </c>
      <c r="CD1257" s="43">
        <f t="shared" ref="CD1257:CD1261" si="29755">isClocked(CB1257)</f>
        <v>0</v>
      </c>
      <c r="CE1257" s="34"/>
      <c r="CF1257" s="35"/>
      <c r="CG1257" s="42">
        <f t="shared" ref="CG1257" si="29756">parseTime(CE1257)-(CF1262=INT(RIGHT($F1257, 1)))</f>
        <v>0</v>
      </c>
      <c r="CH1257" s="43">
        <f t="shared" ref="CH1257:CH1261" si="29757">isClocked(CF1257)</f>
        <v>0</v>
      </c>
    </row>
    <row r="1258" spans="1:86" x14ac:dyDescent="0.25">
      <c r="A1258" s="56" t="s">
        <v>0</v>
      </c>
      <c r="B1258" s="57">
        <f t="shared" ca="1" si="28377"/>
        <v>56</v>
      </c>
      <c r="C1258" s="14" t="s">
        <v>252</v>
      </c>
      <c r="D1258" s="14">
        <f t="shared" si="29585"/>
        <v>53.7</v>
      </c>
      <c r="E1258" s="55" t="str">
        <f t="shared" si="28378"/>
        <v>Thursday</v>
      </c>
      <c r="F1258" s="51" t="s">
        <v>129</v>
      </c>
      <c r="G1258" s="36"/>
      <c r="H1258" s="37"/>
      <c r="I1258" s="44">
        <f t="shared" ref="I1258" si="29758">parseTime(G1258)-(H1262=INT(RIGHT($F1258, 1)))</f>
        <v>0</v>
      </c>
      <c r="J1258" s="45">
        <f t="shared" si="29725"/>
        <v>0</v>
      </c>
      <c r="K1258" s="36"/>
      <c r="L1258" s="37"/>
      <c r="M1258" s="44">
        <f t="shared" ref="M1258" si="29759">parseTime(K1258)-(L1262=INT(RIGHT($F1258, 1)))</f>
        <v>0</v>
      </c>
      <c r="N1258" s="45">
        <f t="shared" si="29727"/>
        <v>0</v>
      </c>
      <c r="O1258" s="36"/>
      <c r="P1258" s="37"/>
      <c r="Q1258" s="44">
        <f t="shared" ref="Q1258" si="29760">parseTime(O1258)-(P1262=INT(RIGHT($F1258, 1)))</f>
        <v>0</v>
      </c>
      <c r="R1258" s="45">
        <f t="shared" si="29729"/>
        <v>0</v>
      </c>
      <c r="S1258" s="36"/>
      <c r="T1258" s="37"/>
      <c r="U1258" s="44">
        <f t="shared" ref="U1258" si="29761">parseTime(S1258)-(T1262=INT(RIGHT($F1258, 1)))</f>
        <v>0</v>
      </c>
      <c r="V1258" s="45">
        <f t="shared" si="29731"/>
        <v>0</v>
      </c>
      <c r="W1258" s="36"/>
      <c r="X1258" s="37"/>
      <c r="Y1258" s="44">
        <f t="shared" ref="Y1258" si="29762">parseTime(W1258)-(X1262=INT(RIGHT($F1258, 1)))</f>
        <v>0</v>
      </c>
      <c r="Z1258" s="45">
        <f t="shared" si="29733"/>
        <v>0</v>
      </c>
      <c r="AA1258" s="36"/>
      <c r="AB1258" s="37"/>
      <c r="AC1258" s="44">
        <f t="shared" ref="AC1258" si="29763">parseTime(AA1258)-(AB1262=INT(RIGHT($F1258, 1)))</f>
        <v>0</v>
      </c>
      <c r="AD1258" s="45">
        <f t="shared" si="29735"/>
        <v>0</v>
      </c>
      <c r="AE1258" s="36"/>
      <c r="AF1258" s="37"/>
      <c r="AG1258" s="44">
        <f t="shared" ref="AG1258" si="29764">parseTime(AE1258)-(AF1262=INT(RIGHT($F1258, 1)))</f>
        <v>0</v>
      </c>
      <c r="AH1258" s="45">
        <f t="shared" si="29737"/>
        <v>0</v>
      </c>
      <c r="AI1258" s="36"/>
      <c r="AJ1258" s="37"/>
      <c r="AK1258" s="44">
        <f>parseTime(AI1258)-(AJ1262=INT(RIGHT($F1258, 1)))</f>
        <v>0</v>
      </c>
      <c r="AL1258" s="45">
        <f t="shared" si="29738"/>
        <v>0</v>
      </c>
      <c r="AM1258" s="36"/>
      <c r="AN1258" s="37"/>
      <c r="AO1258" s="44">
        <f t="shared" ref="AO1258" si="29765">parseTime(AM1258)-(AN1262=INT(RIGHT($F1258, 1)))</f>
        <v>0</v>
      </c>
      <c r="AP1258" s="45">
        <f t="shared" si="29740"/>
        <v>0</v>
      </c>
      <c r="AQ1258" s="36"/>
      <c r="AR1258" s="37"/>
      <c r="AS1258" s="44">
        <f t="shared" ref="AS1258" si="29766">parseTime(AQ1258)-(AR1262=INT(RIGHT($F1258, 1)))</f>
        <v>0</v>
      </c>
      <c r="AT1258" s="45">
        <f t="shared" si="29742"/>
        <v>0</v>
      </c>
      <c r="AU1258" s="36"/>
      <c r="AV1258" s="37"/>
      <c r="AW1258" s="44">
        <f>parseTime(AU1258)-(AV1262=INT(RIGHT($F1258, 1)))</f>
        <v>0</v>
      </c>
      <c r="AX1258" s="45">
        <f t="shared" si="29743"/>
        <v>0</v>
      </c>
      <c r="AY1258" s="36"/>
      <c r="AZ1258" s="37"/>
      <c r="BA1258" s="44">
        <f>parseTime(AY1258)-(AZ1262=INT(RIGHT($F1258, 1)))</f>
        <v>0</v>
      </c>
      <c r="BB1258" s="45">
        <f t="shared" si="29744"/>
        <v>0</v>
      </c>
      <c r="BC1258" s="36"/>
      <c r="BD1258" s="37"/>
      <c r="BE1258" s="44">
        <f>parseTime(BC1258)-(BD1262=INT(RIGHT($F1258, 1)))</f>
        <v>0</v>
      </c>
      <c r="BF1258" s="45">
        <f t="shared" si="29745"/>
        <v>0</v>
      </c>
      <c r="BG1258" s="36"/>
      <c r="BH1258" s="37"/>
      <c r="BI1258" s="44">
        <f>parseTime(BG1258)-(BH1262=INT(RIGHT($F1258, 1)))</f>
        <v>0</v>
      </c>
      <c r="BJ1258" s="45">
        <f t="shared" si="29746"/>
        <v>0</v>
      </c>
      <c r="BK1258" s="36"/>
      <c r="BL1258" s="37"/>
      <c r="BM1258" s="44">
        <f>parseTime(BK1258)-(BL1262=INT(RIGHT($F1258, 1)))</f>
        <v>0</v>
      </c>
      <c r="BN1258" s="45">
        <f t="shared" si="29747"/>
        <v>0</v>
      </c>
      <c r="BO1258" s="36"/>
      <c r="BP1258" s="37"/>
      <c r="BQ1258" s="44">
        <f t="shared" ref="BQ1258" si="29767">parseTime(BO1258)-(BP1262=INT(RIGHT($F1258, 1)))</f>
        <v>0</v>
      </c>
      <c r="BR1258" s="45">
        <f t="shared" si="29749"/>
        <v>0</v>
      </c>
      <c r="BS1258" s="36"/>
      <c r="BT1258" s="37"/>
      <c r="BU1258" s="44">
        <f t="shared" ref="BU1258" si="29768">parseTime(BS1258)-(BT1262=INT(RIGHT($F1258, 1)))</f>
        <v>0</v>
      </c>
      <c r="BV1258" s="45">
        <f t="shared" si="29751"/>
        <v>0</v>
      </c>
      <c r="BW1258" s="36"/>
      <c r="BX1258" s="37"/>
      <c r="BY1258" s="44">
        <f t="shared" ref="BY1258" si="29769">parseTime(BW1258)-(BX1262=INT(RIGHT($F1258, 1)))</f>
        <v>0</v>
      </c>
      <c r="BZ1258" s="45">
        <f t="shared" si="29753"/>
        <v>0</v>
      </c>
      <c r="CA1258" s="36"/>
      <c r="CB1258" s="37"/>
      <c r="CC1258" s="44">
        <f t="shared" ref="CC1258" si="29770">parseTime(CA1258)-(CB1262=INT(RIGHT($F1258, 1)))</f>
        <v>0</v>
      </c>
      <c r="CD1258" s="45">
        <f t="shared" si="29755"/>
        <v>0</v>
      </c>
      <c r="CE1258" s="36"/>
      <c r="CF1258" s="37"/>
      <c r="CG1258" s="44">
        <f t="shared" ref="CG1258" si="29771">parseTime(CE1258)-(CF1262=INT(RIGHT($F1258, 1)))</f>
        <v>0</v>
      </c>
      <c r="CH1258" s="45">
        <f t="shared" si="29757"/>
        <v>0</v>
      </c>
    </row>
    <row r="1259" spans="1:86" x14ac:dyDescent="0.25">
      <c r="A1259" s="56" t="s">
        <v>117</v>
      </c>
      <c r="B1259" s="57">
        <f t="shared" ref="B1259" ca="1" si="29772">roleHours(G1257:CH1263, "MFD")</f>
        <v>48</v>
      </c>
      <c r="C1259" s="14">
        <f t="shared" ref="C1259:C1262" ca="1" si="29773">B1259/8</f>
        <v>6</v>
      </c>
      <c r="D1259" s="14">
        <f t="shared" ref="D1259" ca="1" si="29774">B1258-D1258</f>
        <v>2.2999999999999972</v>
      </c>
      <c r="E1259" s="20" t="s">
        <v>127</v>
      </c>
      <c r="F1259" s="51" t="s">
        <v>130</v>
      </c>
      <c r="G1259" s="36"/>
      <c r="H1259" s="37"/>
      <c r="I1259" s="44">
        <f t="shared" ref="I1259" si="29775">parseTime(G1259)-(H1262=INT(RIGHT($F1259, 1)))</f>
        <v>0</v>
      </c>
      <c r="J1259" s="45">
        <f t="shared" si="29725"/>
        <v>0</v>
      </c>
      <c r="K1259" s="36"/>
      <c r="L1259" s="37"/>
      <c r="M1259" s="44">
        <f t="shared" ref="M1259" si="29776">parseTime(K1259)-(L1262=INT(RIGHT($F1259, 1)))</f>
        <v>0</v>
      </c>
      <c r="N1259" s="45">
        <f t="shared" si="29727"/>
        <v>0</v>
      </c>
      <c r="O1259" s="36"/>
      <c r="P1259" s="37"/>
      <c r="Q1259" s="44">
        <f t="shared" ref="Q1259" si="29777">parseTime(O1259)-(P1262=INT(RIGHT($F1259, 1)))</f>
        <v>0</v>
      </c>
      <c r="R1259" s="45">
        <f t="shared" si="29729"/>
        <v>0</v>
      </c>
      <c r="S1259" s="36"/>
      <c r="T1259" s="37"/>
      <c r="U1259" s="44">
        <f t="shared" ref="U1259" si="29778">parseTime(S1259)-(T1262=INT(RIGHT($F1259, 1)))</f>
        <v>0</v>
      </c>
      <c r="V1259" s="45">
        <f t="shared" si="29731"/>
        <v>0</v>
      </c>
      <c r="W1259" s="36"/>
      <c r="X1259" s="37"/>
      <c r="Y1259" s="44">
        <f t="shared" ref="Y1259" si="29779">parseTime(W1259)-(X1262=INT(RIGHT($F1259, 1)))</f>
        <v>0</v>
      </c>
      <c r="Z1259" s="45">
        <f t="shared" si="29733"/>
        <v>0</v>
      </c>
      <c r="AA1259" s="36"/>
      <c r="AB1259" s="37"/>
      <c r="AC1259" s="44">
        <f t="shared" ref="AC1259" si="29780">parseTime(AA1259)-(AB1262=INT(RIGHT($F1259, 1)))</f>
        <v>0</v>
      </c>
      <c r="AD1259" s="45">
        <f t="shared" si="29735"/>
        <v>0</v>
      </c>
      <c r="AE1259" s="36"/>
      <c r="AF1259" s="37"/>
      <c r="AG1259" s="44">
        <f t="shared" ref="AG1259" si="29781">parseTime(AE1259)-(AF1262=INT(RIGHT($F1259, 1)))</f>
        <v>0</v>
      </c>
      <c r="AH1259" s="45">
        <f t="shared" si="29737"/>
        <v>0</v>
      </c>
      <c r="AI1259" s="36"/>
      <c r="AJ1259" s="37"/>
      <c r="AK1259" s="44">
        <f>parseTime(AI1259)-(AJ1262=INT(RIGHT($F1259, 1)))</f>
        <v>0</v>
      </c>
      <c r="AL1259" s="45">
        <f t="shared" si="29738"/>
        <v>0</v>
      </c>
      <c r="AM1259" s="36"/>
      <c r="AN1259" s="37"/>
      <c r="AO1259" s="44">
        <f t="shared" ref="AO1259" si="29782">parseTime(AM1259)-(AN1262=INT(RIGHT($F1259, 1)))</f>
        <v>0</v>
      </c>
      <c r="AP1259" s="45">
        <f t="shared" si="29740"/>
        <v>0</v>
      </c>
      <c r="AQ1259" s="36"/>
      <c r="AR1259" s="37"/>
      <c r="AS1259" s="44">
        <f t="shared" ref="AS1259" si="29783">parseTime(AQ1259)-(AR1262=INT(RIGHT($F1259, 1)))</f>
        <v>0</v>
      </c>
      <c r="AT1259" s="45">
        <f t="shared" si="29742"/>
        <v>0</v>
      </c>
      <c r="AU1259" s="36"/>
      <c r="AV1259" s="37"/>
      <c r="AW1259" s="44">
        <f>parseTime(AU1259)-(AV1262=INT(RIGHT($F1259, 1)))</f>
        <v>0</v>
      </c>
      <c r="AX1259" s="45">
        <f t="shared" si="29743"/>
        <v>0</v>
      </c>
      <c r="AY1259" s="36"/>
      <c r="AZ1259" s="37"/>
      <c r="BA1259" s="44">
        <f>parseTime(AY1259)-(AZ1262=INT(RIGHT($F1259, 1)))</f>
        <v>0</v>
      </c>
      <c r="BB1259" s="45">
        <f t="shared" si="29744"/>
        <v>0</v>
      </c>
      <c r="BC1259" s="36"/>
      <c r="BD1259" s="37"/>
      <c r="BE1259" s="44">
        <f>parseTime(BC1259)-(BD1262=INT(RIGHT($F1259, 1)))</f>
        <v>0</v>
      </c>
      <c r="BF1259" s="45">
        <f t="shared" si="29745"/>
        <v>0</v>
      </c>
      <c r="BG1259" s="36"/>
      <c r="BH1259" s="37"/>
      <c r="BI1259" s="44">
        <f>parseTime(BG1259)-(BH1262=INT(RIGHT($F1259, 1)))</f>
        <v>0</v>
      </c>
      <c r="BJ1259" s="45">
        <f t="shared" si="29746"/>
        <v>0</v>
      </c>
      <c r="BK1259" s="36"/>
      <c r="BL1259" s="37"/>
      <c r="BM1259" s="44">
        <f>parseTime(BK1259)-(BL1262=INT(RIGHT($F1259, 1)))</f>
        <v>0</v>
      </c>
      <c r="BN1259" s="45">
        <f t="shared" si="29747"/>
        <v>0</v>
      </c>
      <c r="BO1259" s="36"/>
      <c r="BP1259" s="37"/>
      <c r="BQ1259" s="44">
        <f t="shared" ref="BQ1259" si="29784">parseTime(BO1259)-(BP1262=INT(RIGHT($F1259, 1)))</f>
        <v>0</v>
      </c>
      <c r="BR1259" s="45">
        <f t="shared" si="29749"/>
        <v>0</v>
      </c>
      <c r="BS1259" s="36"/>
      <c r="BT1259" s="37"/>
      <c r="BU1259" s="44">
        <f t="shared" ref="BU1259" si="29785">parseTime(BS1259)-(BT1262=INT(RIGHT($F1259, 1)))</f>
        <v>0</v>
      </c>
      <c r="BV1259" s="45">
        <f t="shared" si="29751"/>
        <v>0</v>
      </c>
      <c r="BW1259" s="36"/>
      <c r="BX1259" s="37"/>
      <c r="BY1259" s="44">
        <f t="shared" ref="BY1259" si="29786">parseTime(BW1259)-(BX1262=INT(RIGHT($F1259, 1)))</f>
        <v>0</v>
      </c>
      <c r="BZ1259" s="45">
        <f t="shared" si="29753"/>
        <v>0</v>
      </c>
      <c r="CA1259" s="36"/>
      <c r="CB1259" s="37"/>
      <c r="CC1259" s="44">
        <f t="shared" ref="CC1259" si="29787">parseTime(CA1259)-(CB1262=INT(RIGHT($F1259, 1)))</f>
        <v>0</v>
      </c>
      <c r="CD1259" s="45">
        <f t="shared" si="29755"/>
        <v>0</v>
      </c>
      <c r="CE1259" s="36"/>
      <c r="CF1259" s="37"/>
      <c r="CG1259" s="44">
        <f t="shared" ref="CG1259" si="29788">parseTime(CE1259)-(CF1262=INT(RIGHT($F1259, 1)))</f>
        <v>0</v>
      </c>
      <c r="CH1259" s="45">
        <f t="shared" si="29757"/>
        <v>0</v>
      </c>
    </row>
    <row r="1260" spans="1:86" x14ac:dyDescent="0.25">
      <c r="A1260" s="56"/>
      <c r="B1260" s="57"/>
      <c r="C1260" s="14">
        <f t="shared" si="29773"/>
        <v>0</v>
      </c>
      <c r="D1260" s="14" t="s">
        <v>259</v>
      </c>
      <c r="E1260" s="20">
        <v>4.25</v>
      </c>
      <c r="F1260" s="51" t="s">
        <v>131</v>
      </c>
      <c r="G1260" s="36"/>
      <c r="H1260" s="37"/>
      <c r="I1260" s="44">
        <f t="shared" ref="I1260" si="29789">parseTime(G1260)-(H1262=INT(RIGHT($F1260, 1)))</f>
        <v>0</v>
      </c>
      <c r="J1260" s="45">
        <f t="shared" si="29725"/>
        <v>0</v>
      </c>
      <c r="K1260" s="36"/>
      <c r="L1260" s="37"/>
      <c r="M1260" s="44">
        <f t="shared" ref="M1260" si="29790">parseTime(K1260)-(L1262=INT(RIGHT($F1260, 1)))</f>
        <v>0</v>
      </c>
      <c r="N1260" s="45">
        <f t="shared" si="29727"/>
        <v>0</v>
      </c>
      <c r="O1260" s="36"/>
      <c r="P1260" s="37"/>
      <c r="Q1260" s="44">
        <f t="shared" ref="Q1260" si="29791">parseTime(O1260)-(P1262=INT(RIGHT($F1260, 1)))</f>
        <v>0</v>
      </c>
      <c r="R1260" s="45">
        <f t="shared" si="29729"/>
        <v>0</v>
      </c>
      <c r="S1260" s="36"/>
      <c r="T1260" s="37"/>
      <c r="U1260" s="44">
        <f t="shared" ref="U1260" si="29792">parseTime(S1260)-(T1262=INT(RIGHT($F1260, 1)))</f>
        <v>0</v>
      </c>
      <c r="V1260" s="45">
        <f t="shared" si="29731"/>
        <v>0</v>
      </c>
      <c r="W1260" s="36"/>
      <c r="X1260" s="37"/>
      <c r="Y1260" s="44">
        <f t="shared" ref="Y1260" si="29793">parseTime(W1260)-(X1262=INT(RIGHT($F1260, 1)))</f>
        <v>0</v>
      </c>
      <c r="Z1260" s="45">
        <f t="shared" si="29733"/>
        <v>0</v>
      </c>
      <c r="AA1260" s="36"/>
      <c r="AB1260" s="37"/>
      <c r="AC1260" s="44">
        <f t="shared" ref="AC1260" si="29794">parseTime(AA1260)-(AB1262=INT(RIGHT($F1260, 1)))</f>
        <v>0</v>
      </c>
      <c r="AD1260" s="45">
        <f t="shared" si="29735"/>
        <v>0</v>
      </c>
      <c r="AE1260" s="36"/>
      <c r="AF1260" s="37"/>
      <c r="AG1260" s="44">
        <f t="shared" ref="AG1260" si="29795">parseTime(AE1260)-(AF1262=INT(RIGHT($F1260, 1)))</f>
        <v>0</v>
      </c>
      <c r="AH1260" s="45">
        <f t="shared" si="29737"/>
        <v>0</v>
      </c>
      <c r="AI1260" s="36"/>
      <c r="AJ1260" s="37"/>
      <c r="AK1260" s="44">
        <f>parseTime(AI1260)-(AJ1262=INT(RIGHT($F1260, 1)))</f>
        <v>0</v>
      </c>
      <c r="AL1260" s="45">
        <f t="shared" si="29738"/>
        <v>0</v>
      </c>
      <c r="AM1260" s="36"/>
      <c r="AN1260" s="37"/>
      <c r="AO1260" s="44">
        <f t="shared" ref="AO1260" si="29796">parseTime(AM1260)-(AN1262=INT(RIGHT($F1260, 1)))</f>
        <v>0</v>
      </c>
      <c r="AP1260" s="45">
        <f t="shared" si="29740"/>
        <v>0</v>
      </c>
      <c r="AQ1260" s="36"/>
      <c r="AR1260" s="37"/>
      <c r="AS1260" s="44">
        <f t="shared" ref="AS1260" si="29797">parseTime(AQ1260)-(AR1262=INT(RIGHT($F1260, 1)))</f>
        <v>0</v>
      </c>
      <c r="AT1260" s="45">
        <f t="shared" si="29742"/>
        <v>0</v>
      </c>
      <c r="AU1260" s="36"/>
      <c r="AV1260" s="37"/>
      <c r="AW1260" s="44">
        <f>parseTime(AU1260)-(AV1262=INT(RIGHT($F1260, 1)))</f>
        <v>0</v>
      </c>
      <c r="AX1260" s="45">
        <f t="shared" si="29743"/>
        <v>0</v>
      </c>
      <c r="AY1260" s="36"/>
      <c r="AZ1260" s="37"/>
      <c r="BA1260" s="44">
        <f>parseTime(AY1260)-(AZ1262=INT(RIGHT($F1260, 1)))</f>
        <v>0</v>
      </c>
      <c r="BB1260" s="45">
        <f t="shared" si="29744"/>
        <v>0</v>
      </c>
      <c r="BC1260" s="36"/>
      <c r="BD1260" s="37"/>
      <c r="BE1260" s="44">
        <f>parseTime(BC1260)-(BD1262=INT(RIGHT($F1260, 1)))</f>
        <v>0</v>
      </c>
      <c r="BF1260" s="45">
        <f t="shared" si="29745"/>
        <v>0</v>
      </c>
      <c r="BG1260" s="36"/>
      <c r="BH1260" s="37"/>
      <c r="BI1260" s="44">
        <f>parseTime(BG1260)-(BH1262=INT(RIGHT($F1260, 1)))</f>
        <v>0</v>
      </c>
      <c r="BJ1260" s="45">
        <f t="shared" si="29746"/>
        <v>0</v>
      </c>
      <c r="BK1260" s="36"/>
      <c r="BL1260" s="37"/>
      <c r="BM1260" s="44">
        <f>parseTime(BK1260)-(BL1262=INT(RIGHT($F1260, 1)))</f>
        <v>0</v>
      </c>
      <c r="BN1260" s="45">
        <f t="shared" si="29747"/>
        <v>0</v>
      </c>
      <c r="BO1260" s="36"/>
      <c r="BP1260" s="37"/>
      <c r="BQ1260" s="44">
        <f t="shared" ref="BQ1260" si="29798">parseTime(BO1260)-(BP1262=INT(RIGHT($F1260, 1)))</f>
        <v>0</v>
      </c>
      <c r="BR1260" s="45">
        <f t="shared" si="29749"/>
        <v>0</v>
      </c>
      <c r="BS1260" s="36"/>
      <c r="BT1260" s="37"/>
      <c r="BU1260" s="44">
        <f t="shared" ref="BU1260" si="29799">parseTime(BS1260)-(BT1262=INT(RIGHT($F1260, 1)))</f>
        <v>0</v>
      </c>
      <c r="BV1260" s="45">
        <f t="shared" si="29751"/>
        <v>0</v>
      </c>
      <c r="BW1260" s="36"/>
      <c r="BX1260" s="37"/>
      <c r="BY1260" s="44">
        <f t="shared" ref="BY1260" si="29800">parseTime(BW1260)-(BX1262=INT(RIGHT($F1260, 1)))</f>
        <v>0</v>
      </c>
      <c r="BZ1260" s="45">
        <f t="shared" si="29753"/>
        <v>0</v>
      </c>
      <c r="CA1260" s="36"/>
      <c r="CB1260" s="37"/>
      <c r="CC1260" s="44">
        <f t="shared" ref="CC1260" si="29801">parseTime(CA1260)-(CB1262=INT(RIGHT($F1260, 1)))</f>
        <v>0</v>
      </c>
      <c r="CD1260" s="45">
        <f t="shared" si="29755"/>
        <v>0</v>
      </c>
      <c r="CE1260" s="36"/>
      <c r="CF1260" s="37"/>
      <c r="CG1260" s="44">
        <f t="shared" ref="CG1260" si="29802">parseTime(CE1260)-(CF1262=INT(RIGHT($F1260, 1)))</f>
        <v>0</v>
      </c>
      <c r="CH1260" s="45">
        <f t="shared" si="29757"/>
        <v>0</v>
      </c>
    </row>
    <row r="1261" spans="1:86" x14ac:dyDescent="0.25">
      <c r="A1261" s="56" t="s">
        <v>119</v>
      </c>
      <c r="B1261" s="57">
        <f t="shared" ref="B1261" ca="1" si="29803">roleHours(G1257:CH1263, "MCC")</f>
        <v>8</v>
      </c>
      <c r="C1261" s="14">
        <f t="shared" ca="1" si="29773"/>
        <v>1</v>
      </c>
      <c r="D1261" s="14" t="s">
        <v>260</v>
      </c>
      <c r="E1261" s="20">
        <v>4.6500000000000004</v>
      </c>
      <c r="F1261" s="51" t="s">
        <v>132</v>
      </c>
      <c r="G1261" s="36"/>
      <c r="H1261" s="37"/>
      <c r="I1261" s="44">
        <f t="shared" ref="I1261" si="29804">parseTime(G1261)-(H1262=INT(RIGHT($F1261, 1)))</f>
        <v>0</v>
      </c>
      <c r="J1261" s="45">
        <f t="shared" si="29725"/>
        <v>0</v>
      </c>
      <c r="K1261" s="36"/>
      <c r="L1261" s="37"/>
      <c r="M1261" s="44">
        <f t="shared" ref="M1261" si="29805">parseTime(K1261)-(L1262=INT(RIGHT($F1261, 1)))</f>
        <v>0</v>
      </c>
      <c r="N1261" s="45">
        <f t="shared" si="29727"/>
        <v>0</v>
      </c>
      <c r="O1261" s="36"/>
      <c r="P1261" s="37"/>
      <c r="Q1261" s="44">
        <f t="shared" ref="Q1261" si="29806">parseTime(O1261)-(P1262=INT(RIGHT($F1261, 1)))</f>
        <v>0</v>
      </c>
      <c r="R1261" s="45">
        <f t="shared" si="29729"/>
        <v>0</v>
      </c>
      <c r="S1261" s="36"/>
      <c r="T1261" s="37"/>
      <c r="U1261" s="44">
        <f t="shared" ref="U1261" si="29807">parseTime(S1261)-(T1262=INT(RIGHT($F1261, 1)))</f>
        <v>0</v>
      </c>
      <c r="V1261" s="45">
        <f t="shared" si="29731"/>
        <v>0</v>
      </c>
      <c r="W1261" s="36"/>
      <c r="X1261" s="37"/>
      <c r="Y1261" s="44">
        <f t="shared" ref="Y1261" si="29808">parseTime(W1261)-(X1262=INT(RIGHT($F1261, 1)))</f>
        <v>0</v>
      </c>
      <c r="Z1261" s="45">
        <f t="shared" si="29733"/>
        <v>0</v>
      </c>
      <c r="AA1261" s="36"/>
      <c r="AB1261" s="37"/>
      <c r="AC1261" s="44">
        <f t="shared" ref="AC1261" si="29809">parseTime(AA1261)-(AB1262=INT(RIGHT($F1261, 1)))</f>
        <v>0</v>
      </c>
      <c r="AD1261" s="45">
        <f t="shared" si="29735"/>
        <v>0</v>
      </c>
      <c r="AE1261" s="36"/>
      <c r="AF1261" s="37"/>
      <c r="AG1261" s="44">
        <f t="shared" ref="AG1261" si="29810">parseTime(AE1261)-(AF1262=INT(RIGHT($F1261, 1)))</f>
        <v>0</v>
      </c>
      <c r="AH1261" s="45">
        <f t="shared" si="29737"/>
        <v>0</v>
      </c>
      <c r="AI1261" s="36"/>
      <c r="AJ1261" s="37"/>
      <c r="AK1261" s="44">
        <f>parseTime(AI1261)-(AJ1262=INT(RIGHT($F1261, 1)))</f>
        <v>0</v>
      </c>
      <c r="AL1261" s="45">
        <f t="shared" si="29738"/>
        <v>0</v>
      </c>
      <c r="AM1261" s="36"/>
      <c r="AN1261" s="37"/>
      <c r="AO1261" s="44">
        <f t="shared" ref="AO1261" si="29811">parseTime(AM1261)-(AN1262=INT(RIGHT($F1261, 1)))</f>
        <v>0</v>
      </c>
      <c r="AP1261" s="45">
        <f t="shared" si="29740"/>
        <v>0</v>
      </c>
      <c r="AQ1261" s="36"/>
      <c r="AR1261" s="37"/>
      <c r="AS1261" s="44">
        <f t="shared" ref="AS1261" si="29812">parseTime(AQ1261)-(AR1262=INT(RIGHT($F1261, 1)))</f>
        <v>0</v>
      </c>
      <c r="AT1261" s="45">
        <f t="shared" si="29742"/>
        <v>0</v>
      </c>
      <c r="AU1261" s="36"/>
      <c r="AV1261" s="37"/>
      <c r="AW1261" s="44">
        <f>parseTime(AU1261)-(AV1262=INT(RIGHT($F1261, 1)))</f>
        <v>0</v>
      </c>
      <c r="AX1261" s="45">
        <f t="shared" si="29743"/>
        <v>0</v>
      </c>
      <c r="AY1261" s="36"/>
      <c r="AZ1261" s="37"/>
      <c r="BA1261" s="44">
        <f>parseTime(AY1261)-(AZ1262=INT(RIGHT($F1261, 1)))</f>
        <v>0</v>
      </c>
      <c r="BB1261" s="45">
        <f t="shared" si="29744"/>
        <v>0</v>
      </c>
      <c r="BC1261" s="36"/>
      <c r="BD1261" s="37"/>
      <c r="BE1261" s="44">
        <f>parseTime(BC1261)-(BD1262=INT(RIGHT($F1261, 1)))</f>
        <v>0</v>
      </c>
      <c r="BF1261" s="45">
        <f t="shared" si="29745"/>
        <v>0</v>
      </c>
      <c r="BG1261" s="36"/>
      <c r="BH1261" s="37"/>
      <c r="BI1261" s="44">
        <f>parseTime(BG1261)-(BH1262=INT(RIGHT($F1261, 1)))</f>
        <v>0</v>
      </c>
      <c r="BJ1261" s="45">
        <f t="shared" si="29746"/>
        <v>0</v>
      </c>
      <c r="BK1261" s="36"/>
      <c r="BL1261" s="37"/>
      <c r="BM1261" s="44">
        <f>parseTime(BK1261)-(BL1262=INT(RIGHT($F1261, 1)))</f>
        <v>0</v>
      </c>
      <c r="BN1261" s="45">
        <f t="shared" si="29747"/>
        <v>0</v>
      </c>
      <c r="BO1261" s="36"/>
      <c r="BP1261" s="37"/>
      <c r="BQ1261" s="44">
        <f t="shared" ref="BQ1261" si="29813">parseTime(BO1261)-(BP1262=INT(RIGHT($F1261, 1)))</f>
        <v>0</v>
      </c>
      <c r="BR1261" s="45">
        <f t="shared" si="29749"/>
        <v>0</v>
      </c>
      <c r="BS1261" s="36"/>
      <c r="BT1261" s="37"/>
      <c r="BU1261" s="44">
        <f t="shared" ref="BU1261" si="29814">parseTime(BS1261)-(BT1262=INT(RIGHT($F1261, 1)))</f>
        <v>0</v>
      </c>
      <c r="BV1261" s="45">
        <f t="shared" si="29751"/>
        <v>0</v>
      </c>
      <c r="BW1261" s="36"/>
      <c r="BX1261" s="37"/>
      <c r="BY1261" s="44">
        <f t="shared" ref="BY1261" si="29815">parseTime(BW1261)-(BX1262=INT(RIGHT($F1261, 1)))</f>
        <v>0</v>
      </c>
      <c r="BZ1261" s="45">
        <f t="shared" si="29753"/>
        <v>0</v>
      </c>
      <c r="CA1261" s="36"/>
      <c r="CB1261" s="37"/>
      <c r="CC1261" s="44">
        <f t="shared" ref="CC1261" si="29816">parseTime(CA1261)-(CB1262=INT(RIGHT($F1261, 1)))</f>
        <v>0</v>
      </c>
      <c r="CD1261" s="45">
        <f t="shared" si="29755"/>
        <v>0</v>
      </c>
      <c r="CE1261" s="36"/>
      <c r="CF1261" s="37"/>
      <c r="CG1261" s="44">
        <f t="shared" ref="CG1261" si="29817">parseTime(CE1261)-(CF1262=INT(RIGHT($F1261, 1)))</f>
        <v>0</v>
      </c>
      <c r="CH1261" s="45">
        <f t="shared" si="29757"/>
        <v>0</v>
      </c>
    </row>
    <row r="1262" spans="1:86" x14ac:dyDescent="0.25">
      <c r="A1262" s="56"/>
      <c r="B1262" s="57"/>
      <c r="C1262" s="14">
        <f t="shared" si="29773"/>
        <v>0</v>
      </c>
      <c r="D1262" s="14"/>
      <c r="E1262" s="20">
        <f t="shared" ref="E1262" si="29818">((7.5/2)-0.5+E1261)*8</f>
        <v>63.2</v>
      </c>
      <c r="F1262" s="51"/>
      <c r="G1262" s="46" t="s">
        <v>134</v>
      </c>
      <c r="H1262" s="38">
        <f t="shared" ref="H1262" si="29819">lunchAdjust(G1257:H1261)</f>
        <v>1</v>
      </c>
      <c r="I1262" s="48" t="s">
        <v>0</v>
      </c>
      <c r="J1262" s="39">
        <f t="shared" ref="J1262" si="29820">SUMPRODUCT(I1257:I1261*J1257:J1261)</f>
        <v>8</v>
      </c>
      <c r="K1262" s="46" t="s">
        <v>134</v>
      </c>
      <c r="L1262" s="38">
        <f t="shared" ref="L1262" si="29821">lunchAdjust(K1257:L1261)</f>
        <v>0</v>
      </c>
      <c r="M1262" s="48" t="s">
        <v>0</v>
      </c>
      <c r="N1262" s="39">
        <f t="shared" ref="N1262" si="29822">SUMPRODUCT(M1257:M1261*N1257:N1261)</f>
        <v>0</v>
      </c>
      <c r="O1262" s="46" t="s">
        <v>134</v>
      </c>
      <c r="P1262" s="38">
        <f t="shared" ref="P1262" si="29823">lunchAdjust(O1257:P1261)</f>
        <v>1</v>
      </c>
      <c r="Q1262" s="48" t="s">
        <v>0</v>
      </c>
      <c r="R1262" s="39">
        <f t="shared" ref="R1262" si="29824">SUMPRODUCT(Q1257:Q1261*R1257:R1261)</f>
        <v>8</v>
      </c>
      <c r="S1262" s="46" t="s">
        <v>134</v>
      </c>
      <c r="T1262" s="38">
        <f t="shared" ref="T1262" si="29825">lunchAdjust(S1257:T1261)</f>
        <v>1</v>
      </c>
      <c r="U1262" s="48" t="s">
        <v>0</v>
      </c>
      <c r="V1262" s="39">
        <f t="shared" ref="V1262" si="29826">SUMPRODUCT(U1257:U1261*V1257:V1261)</f>
        <v>8</v>
      </c>
      <c r="W1262" s="46" t="s">
        <v>134</v>
      </c>
      <c r="X1262" s="38">
        <f t="shared" ref="X1262" si="29827">lunchAdjust(W1257:X1261)</f>
        <v>1</v>
      </c>
      <c r="Y1262" s="48" t="s">
        <v>0</v>
      </c>
      <c r="Z1262" s="39">
        <f t="shared" ref="Z1262" si="29828">SUMPRODUCT(Y1257:Y1261*Z1257:Z1261)</f>
        <v>8</v>
      </c>
      <c r="AA1262" s="46" t="s">
        <v>134</v>
      </c>
      <c r="AB1262" s="38">
        <f t="shared" ref="AB1262" si="29829">lunchAdjust(AA1257:AB1261)</f>
        <v>1</v>
      </c>
      <c r="AC1262" s="48" t="s">
        <v>0</v>
      </c>
      <c r="AD1262" s="39">
        <f t="shared" ref="AD1262" si="29830">SUMPRODUCT(AC1257:AC1261*AD1257:AD1261)</f>
        <v>8</v>
      </c>
      <c r="AE1262" s="46" t="s">
        <v>134</v>
      </c>
      <c r="AF1262" s="38">
        <f t="shared" ref="AF1262" si="29831">lunchAdjust(AE1257:AF1261)</f>
        <v>1</v>
      </c>
      <c r="AG1262" s="48" t="s">
        <v>0</v>
      </c>
      <c r="AH1262" s="39">
        <f t="shared" ref="AH1262" si="29832">SUMPRODUCT(AG1257:AG1261*AH1257:AH1261)</f>
        <v>8</v>
      </c>
      <c r="AI1262" s="46" t="s">
        <v>134</v>
      </c>
      <c r="AJ1262" s="38">
        <f t="shared" ref="AJ1262" si="29833">lunchAdjust(AI1257:AJ1261)</f>
        <v>1</v>
      </c>
      <c r="AK1262" s="48" t="s">
        <v>0</v>
      </c>
      <c r="AL1262" s="39">
        <f t="shared" ref="AL1262" si="29834">SUMPRODUCT(AK1257:AK1261*AL1257:AL1261)</f>
        <v>8</v>
      </c>
      <c r="AM1262" s="46" t="s">
        <v>134</v>
      </c>
      <c r="AN1262" s="38">
        <f t="shared" ref="AN1262" si="29835">lunchAdjust(AM1257:AN1261)</f>
        <v>0</v>
      </c>
      <c r="AO1262" s="48" t="s">
        <v>0</v>
      </c>
      <c r="AP1262" s="39">
        <f t="shared" ref="AP1262" si="29836">SUMPRODUCT(AO1257:AO1261*AP1257:AP1261)</f>
        <v>0</v>
      </c>
      <c r="AQ1262" s="46" t="s">
        <v>134</v>
      </c>
      <c r="AR1262" s="38">
        <f t="shared" ref="AR1262" si="29837">lunchAdjust(AQ1257:AR1261)</f>
        <v>0</v>
      </c>
      <c r="AS1262" s="48" t="s">
        <v>0</v>
      </c>
      <c r="AT1262" s="39">
        <f t="shared" ref="AT1262" si="29838">SUMPRODUCT(AS1257:AS1261*AT1257:AT1261)</f>
        <v>0</v>
      </c>
      <c r="AU1262" s="46" t="s">
        <v>134</v>
      </c>
      <c r="AV1262" s="38">
        <f t="shared" ref="AV1262" si="29839">lunchAdjust(AU1257:AV1261)</f>
        <v>0</v>
      </c>
      <c r="AW1262" s="48" t="s">
        <v>0</v>
      </c>
      <c r="AX1262" s="39">
        <f t="shared" ref="AX1262" si="29840">SUMPRODUCT(AW1257:AW1261*AX1257:AX1261)</f>
        <v>0</v>
      </c>
      <c r="AY1262" s="46" t="s">
        <v>134</v>
      </c>
      <c r="AZ1262" s="38">
        <f t="shared" ref="AZ1262" si="29841">lunchAdjust(AY1257:AZ1261)</f>
        <v>0</v>
      </c>
      <c r="BA1262" s="48" t="s">
        <v>0</v>
      </c>
      <c r="BB1262" s="39">
        <f t="shared" ref="BB1262" si="29842">SUMPRODUCT(BA1257:BA1261*BB1257:BB1261)</f>
        <v>0</v>
      </c>
      <c r="BC1262" s="46" t="s">
        <v>134</v>
      </c>
      <c r="BD1262" s="38">
        <f t="shared" ref="BD1262" si="29843">lunchAdjust(BC1257:BD1261)</f>
        <v>0</v>
      </c>
      <c r="BE1262" s="48" t="s">
        <v>0</v>
      </c>
      <c r="BF1262" s="39">
        <f t="shared" ref="BF1262" si="29844">SUMPRODUCT(BE1257:BE1261*BF1257:BF1261)</f>
        <v>0</v>
      </c>
      <c r="BG1262" s="46" t="s">
        <v>134</v>
      </c>
      <c r="BH1262" s="38">
        <f t="shared" ref="BH1262" si="29845">lunchAdjust(BG1257:BH1261)</f>
        <v>0</v>
      </c>
      <c r="BI1262" s="48" t="s">
        <v>0</v>
      </c>
      <c r="BJ1262" s="39">
        <f t="shared" ref="BJ1262" si="29846">SUMPRODUCT(BI1257:BI1261*BJ1257:BJ1261)</f>
        <v>0</v>
      </c>
      <c r="BK1262" s="46" t="s">
        <v>134</v>
      </c>
      <c r="BL1262" s="38">
        <f t="shared" ref="BL1262" si="29847">lunchAdjust(BK1257:BL1261)</f>
        <v>0</v>
      </c>
      <c r="BM1262" s="48" t="s">
        <v>0</v>
      </c>
      <c r="BN1262" s="39">
        <f t="shared" ref="BN1262" si="29848">SUMPRODUCT(BM1257:BM1261*BN1257:BN1261)</f>
        <v>0</v>
      </c>
      <c r="BO1262" s="46" t="s">
        <v>134</v>
      </c>
      <c r="BP1262" s="38">
        <f t="shared" ref="BP1262" si="29849">lunchAdjust(BO1257:BP1261)</f>
        <v>0</v>
      </c>
      <c r="BQ1262" s="48" t="s">
        <v>0</v>
      </c>
      <c r="BR1262" s="39">
        <f t="shared" ref="BR1262" si="29850">SUMPRODUCT(BQ1257:BQ1261*BR1257:BR1261)</f>
        <v>0</v>
      </c>
      <c r="BS1262" s="46" t="s">
        <v>134</v>
      </c>
      <c r="BT1262" s="38">
        <f t="shared" ref="BT1262" si="29851">lunchAdjust(BS1257:BT1261)</f>
        <v>0</v>
      </c>
      <c r="BU1262" s="48" t="s">
        <v>0</v>
      </c>
      <c r="BV1262" s="39">
        <f t="shared" ref="BV1262" si="29852">SUMPRODUCT(BU1257:BU1261*BV1257:BV1261)</f>
        <v>0</v>
      </c>
      <c r="BW1262" s="46" t="s">
        <v>134</v>
      </c>
      <c r="BX1262" s="38">
        <f t="shared" ref="BX1262" si="29853">lunchAdjust(BW1257:BX1261)</f>
        <v>0</v>
      </c>
      <c r="BY1262" s="48" t="s">
        <v>0</v>
      </c>
      <c r="BZ1262" s="39">
        <f t="shared" ref="BZ1262" si="29854">SUMPRODUCT(BY1257:BY1261*BZ1257:BZ1261)</f>
        <v>0</v>
      </c>
      <c r="CA1262" s="46" t="s">
        <v>134</v>
      </c>
      <c r="CB1262" s="38">
        <f t="shared" ref="CB1262" si="29855">lunchAdjust(CA1257:CB1261)</f>
        <v>0</v>
      </c>
      <c r="CC1262" s="48" t="s">
        <v>0</v>
      </c>
      <c r="CD1262" s="39">
        <f t="shared" ref="CD1262" si="29856">SUMPRODUCT(CC1257:CC1261*CD1257:CD1261)</f>
        <v>0</v>
      </c>
      <c r="CE1262" s="46" t="s">
        <v>134</v>
      </c>
      <c r="CF1262" s="38">
        <f t="shared" ref="CF1262" si="29857">lunchAdjust(CE1257:CF1261)</f>
        <v>0</v>
      </c>
      <c r="CG1262" s="48" t="s">
        <v>0</v>
      </c>
      <c r="CH1262" s="39">
        <f t="shared" ref="CH1262" si="29858">SUMPRODUCT(CG1257:CG1261*CH1257:CH1261)</f>
        <v>0</v>
      </c>
    </row>
    <row r="1263" spans="1:86" ht="15.75" thickBot="1" x14ac:dyDescent="0.3">
      <c r="A1263" s="58" t="s">
        <v>121</v>
      </c>
      <c r="B1263" s="59">
        <f t="shared" ref="B1263" ca="1" si="29859">roleHours(G1257:CH1263, "OUT")</f>
        <v>0</v>
      </c>
      <c r="C1263" s="54" t="s">
        <v>137</v>
      </c>
      <c r="D1263" s="22">
        <f t="shared" ref="D1263" ca="1" si="29860">roleHours(G1257:CH1263, "PTO")</f>
        <v>0</v>
      </c>
      <c r="E1263" s="23">
        <f t="shared" ref="E1263" ca="1" si="29861">E1262-B1258</f>
        <v>7.2000000000000028</v>
      </c>
      <c r="F1263" s="52"/>
      <c r="G1263" s="47" t="s">
        <v>39</v>
      </c>
      <c r="H1263" s="40">
        <f t="shared" si="29344"/>
        <v>0</v>
      </c>
      <c r="I1263" s="49" t="s">
        <v>135</v>
      </c>
      <c r="J1263" s="41">
        <f t="shared" ref="J1263" si="29862">J1262*G$4</f>
        <v>0</v>
      </c>
      <c r="K1263" s="47" t="s">
        <v>39</v>
      </c>
      <c r="L1263" s="40">
        <f t="shared" ref="L1263" si="29863">SUMPRODUCT(M1257:M1261*(L1257:L1261="PTO"))+SUMPRODUCT(M1257:M1261*(L1257:L1261="HOL"))</f>
        <v>0</v>
      </c>
      <c r="M1263" s="49" t="s">
        <v>135</v>
      </c>
      <c r="N1263" s="41">
        <f t="shared" ref="N1263" si="29864">N1262*K$4</f>
        <v>0</v>
      </c>
      <c r="O1263" s="47" t="s">
        <v>39</v>
      </c>
      <c r="P1263" s="40">
        <f t="shared" ref="P1263" si="29865">SUMPRODUCT(Q1257:Q1261*(P1257:P1261="PTO"))+SUMPRODUCT(Q1257:Q1261*(P1257:P1261="HOL"))</f>
        <v>0</v>
      </c>
      <c r="Q1263" s="49" t="s">
        <v>135</v>
      </c>
      <c r="R1263" s="41">
        <f t="shared" ref="R1263" si="29866">R1262*O$4</f>
        <v>8</v>
      </c>
      <c r="S1263" s="47" t="s">
        <v>39</v>
      </c>
      <c r="T1263" s="40">
        <f t="shared" ref="T1263" si="29867">SUMPRODUCT(U1257:U1261*(T1257:T1261="PTO"))+SUMPRODUCT(U1257:U1261*(T1257:T1261="HOL"))</f>
        <v>0</v>
      </c>
      <c r="U1263" s="49" t="s">
        <v>135</v>
      </c>
      <c r="V1263" s="41">
        <f t="shared" ref="V1263" si="29868">V1262*S$4</f>
        <v>0</v>
      </c>
      <c r="W1263" s="47" t="s">
        <v>39</v>
      </c>
      <c r="X1263" s="40">
        <f t="shared" ref="X1263" si="29869">SUMPRODUCT(Y1257:Y1261*(X1257:X1261="PTO"))+SUMPRODUCT(Y1257:Y1261*(X1257:X1261="HOL"))</f>
        <v>0</v>
      </c>
      <c r="Y1263" s="49" t="s">
        <v>135</v>
      </c>
      <c r="Z1263" s="41">
        <f t="shared" ref="Z1263" si="29870">Z1262*W$4</f>
        <v>8</v>
      </c>
      <c r="AA1263" s="47" t="s">
        <v>39</v>
      </c>
      <c r="AB1263" s="40">
        <f t="shared" ref="AB1263" si="29871">SUMPRODUCT(AC1257:AC1261*(AB1257:AB1261="PTO"))+SUMPRODUCT(AC1257:AC1261*(AB1257:AB1261="HOL"))</f>
        <v>0</v>
      </c>
      <c r="AC1263" s="49" t="s">
        <v>135</v>
      </c>
      <c r="AD1263" s="41">
        <f t="shared" ref="AD1263" si="29872">AD1262*AA$4</f>
        <v>8</v>
      </c>
      <c r="AE1263" s="47" t="s">
        <v>39</v>
      </c>
      <c r="AF1263" s="40">
        <f t="shared" ref="AF1263" si="29873">SUMPRODUCT(AG1257:AG1261*(AF1257:AF1261="PTO"))+SUMPRODUCT(AG1257:AG1261*(AF1257:AF1261="HOL"))</f>
        <v>0</v>
      </c>
      <c r="AG1263" s="49" t="s">
        <v>135</v>
      </c>
      <c r="AH1263" s="41">
        <f t="shared" ref="AH1263" si="29874">AH1262*AE$4</f>
        <v>8</v>
      </c>
      <c r="AI1263" s="47" t="s">
        <v>39</v>
      </c>
      <c r="AJ1263" s="40">
        <f t="shared" ref="AJ1263" si="29875">SUMPRODUCT(AK1257:AK1261*(AJ1257:AJ1261="PTO"))+SUMPRODUCT(AK1257:AK1261*(AJ1257:AJ1261="HOL"))</f>
        <v>0</v>
      </c>
      <c r="AK1263" s="49" t="s">
        <v>135</v>
      </c>
      <c r="AL1263" s="41">
        <f>AL1262*AI$4</f>
        <v>8</v>
      </c>
      <c r="AM1263" s="47" t="s">
        <v>39</v>
      </c>
      <c r="AN1263" s="40">
        <f t="shared" ref="AN1263" si="29876">SUMPRODUCT(AO1257:AO1261*(AN1257:AN1261="PTO"))+SUMPRODUCT(AO1257:AO1261*(AN1257:AN1261="HOL"))</f>
        <v>0</v>
      </c>
      <c r="AO1263" s="49" t="s">
        <v>135</v>
      </c>
      <c r="AP1263" s="41">
        <f t="shared" ref="AP1263" si="29877">AP1262*AM$4</f>
        <v>0</v>
      </c>
      <c r="AQ1263" s="47" t="s">
        <v>39</v>
      </c>
      <c r="AR1263" s="40">
        <f t="shared" ref="AR1263" si="29878">SUMPRODUCT(AS1257:AS1261*(AR1257:AR1261="PTO"))+SUMPRODUCT(AS1257:AS1261*(AR1257:AR1261="HOL"))</f>
        <v>0</v>
      </c>
      <c r="AS1263" s="49" t="s">
        <v>135</v>
      </c>
      <c r="AT1263" s="41">
        <f t="shared" ref="AT1263" si="29879">AT1262*AQ$4</f>
        <v>0</v>
      </c>
      <c r="AU1263" s="47" t="s">
        <v>39</v>
      </c>
      <c r="AV1263" s="40">
        <f t="shared" ref="AV1263" si="29880">SUMPRODUCT(AW1257:AW1261*(AV1257:AV1261="PTO"))+SUMPRODUCT(AW1257:AW1261*(AV1257:AV1261="HOL"))</f>
        <v>0</v>
      </c>
      <c r="AW1263" s="49" t="s">
        <v>135</v>
      </c>
      <c r="AX1263" s="41">
        <f>AX1262*AU$4</f>
        <v>0</v>
      </c>
      <c r="AY1263" s="47" t="s">
        <v>39</v>
      </c>
      <c r="AZ1263" s="40">
        <f t="shared" ref="AZ1263" si="29881">SUMPRODUCT(BA1257:BA1261*(AZ1257:AZ1261="PTO"))+SUMPRODUCT(BA1257:BA1261*(AZ1257:AZ1261="HOL"))</f>
        <v>0</v>
      </c>
      <c r="BA1263" s="49" t="s">
        <v>135</v>
      </c>
      <c r="BB1263" s="41">
        <f>BB1262*AY$4</f>
        <v>0</v>
      </c>
      <c r="BC1263" s="47" t="s">
        <v>39</v>
      </c>
      <c r="BD1263" s="40">
        <f t="shared" ref="BD1263" si="29882">SUMPRODUCT(BE1257:BE1261*(BD1257:BD1261="PTO"))+SUMPRODUCT(BE1257:BE1261*(BD1257:BD1261="HOL"))</f>
        <v>0</v>
      </c>
      <c r="BE1263" s="49" t="s">
        <v>135</v>
      </c>
      <c r="BF1263" s="41">
        <f>BF1262*BC$4</f>
        <v>0</v>
      </c>
      <c r="BG1263" s="47" t="s">
        <v>39</v>
      </c>
      <c r="BH1263" s="40">
        <f t="shared" ref="BH1263" si="29883">SUMPRODUCT(BI1257:BI1261*(BH1257:BH1261="PTO"))+SUMPRODUCT(BI1257:BI1261*(BH1257:BH1261="HOL"))</f>
        <v>0</v>
      </c>
      <c r="BI1263" s="49" t="s">
        <v>135</v>
      </c>
      <c r="BJ1263" s="41">
        <f>BJ1262*BG$4</f>
        <v>0</v>
      </c>
      <c r="BK1263" s="47" t="s">
        <v>39</v>
      </c>
      <c r="BL1263" s="40">
        <f t="shared" ref="BL1263" si="29884">SUMPRODUCT(BM1257:BM1261*(BL1257:BL1261="PTO"))+SUMPRODUCT(BM1257:BM1261*(BL1257:BL1261="HOL"))</f>
        <v>0</v>
      </c>
      <c r="BM1263" s="49" t="s">
        <v>135</v>
      </c>
      <c r="BN1263" s="41">
        <f>BN1262*BK$4</f>
        <v>0</v>
      </c>
      <c r="BO1263" s="47" t="s">
        <v>39</v>
      </c>
      <c r="BP1263" s="40">
        <f t="shared" ref="BP1263" si="29885">SUMPRODUCT(BQ1257:BQ1261*(BP1257:BP1261="PTO"))+SUMPRODUCT(BQ1257:BQ1261*(BP1257:BP1261="HOL"))</f>
        <v>0</v>
      </c>
      <c r="BQ1263" s="49" t="s">
        <v>135</v>
      </c>
      <c r="BR1263" s="41">
        <f t="shared" ref="BR1263" si="29886">BR1262*BO$4</f>
        <v>0</v>
      </c>
      <c r="BS1263" s="47" t="s">
        <v>39</v>
      </c>
      <c r="BT1263" s="40">
        <f t="shared" ref="BT1263" si="29887">SUMPRODUCT(BU1257:BU1261*(BT1257:BT1261="PTO"))+SUMPRODUCT(BU1257:BU1261*(BT1257:BT1261="HOL"))</f>
        <v>0</v>
      </c>
      <c r="BU1263" s="49" t="s">
        <v>135</v>
      </c>
      <c r="BV1263" s="41">
        <f t="shared" ref="BV1263" si="29888">BV1262*BS$4</f>
        <v>0</v>
      </c>
      <c r="BW1263" s="47" t="s">
        <v>39</v>
      </c>
      <c r="BX1263" s="40">
        <f t="shared" ref="BX1263" si="29889">SUMPRODUCT(BY1257:BY1261*(BX1257:BX1261="PTO"))+SUMPRODUCT(BY1257:BY1261*(BX1257:BX1261="HOL"))</f>
        <v>0</v>
      </c>
      <c r="BY1263" s="49" t="s">
        <v>135</v>
      </c>
      <c r="BZ1263" s="41">
        <f t="shared" ref="BZ1263" si="29890">BZ1262*BW$4</f>
        <v>0</v>
      </c>
      <c r="CA1263" s="47" t="s">
        <v>39</v>
      </c>
      <c r="CB1263" s="40">
        <f t="shared" ref="CB1263" si="29891">SUMPRODUCT(CC1257:CC1261*(CB1257:CB1261="PTO"))+SUMPRODUCT(CC1257:CC1261*(CB1257:CB1261="HOL"))</f>
        <v>0</v>
      </c>
      <c r="CC1263" s="49" t="s">
        <v>135</v>
      </c>
      <c r="CD1263" s="41">
        <f t="shared" ref="CD1263" si="29892">CD1262*CA$4</f>
        <v>0</v>
      </c>
      <c r="CE1263" s="47" t="s">
        <v>39</v>
      </c>
      <c r="CF1263" s="40">
        <f t="shared" ref="CF1263" si="29893">SUMPRODUCT(CG1257:CG1261*(CF1257:CF1261="PTO"))+SUMPRODUCT(CG1257:CG1261*(CF1257:CF1261="HOL"))</f>
        <v>0</v>
      </c>
      <c r="CG1263" s="49" t="s">
        <v>135</v>
      </c>
      <c r="CH1263" s="41">
        <f t="shared" ref="CH1263" si="29894">CH1262*CE$4</f>
        <v>0</v>
      </c>
    </row>
    <row r="1264" spans="1:86" x14ac:dyDescent="0.25">
      <c r="A1264" s="70" t="s">
        <v>133</v>
      </c>
      <c r="B1264" s="71">
        <f t="shared" ref="B1264" ca="1" si="29895">D1264-B1265</f>
        <v>13.146006955836995</v>
      </c>
      <c r="C1264" s="72" t="s">
        <v>122</v>
      </c>
      <c r="D1264" s="71">
        <f>IFERROR(INDEX(Holidays[FTE], MATCH(Entry!E1264, Holidays[Date], 0)), 1)*8*INDEX(FTEguide[[1]:[12]], MATCH(Entry!E1265, FTEguide[Weekday], 0), IF(Entry!E1267&gt;0, Entry!E1267, MONTH(Entry!E1264)))</f>
        <v>61.146006955836995</v>
      </c>
      <c r="E1264" s="60">
        <f t="shared" si="28861"/>
        <v>44008</v>
      </c>
      <c r="F1264" s="50" t="s">
        <v>128</v>
      </c>
      <c r="G1264" s="34" t="s">
        <v>136</v>
      </c>
      <c r="H1264" s="35" t="s">
        <v>23</v>
      </c>
      <c r="I1264" s="42">
        <f t="shared" ref="I1264" si="29896">parseTime(G1264)-(H1269=INT(RIGHT($F1264, 1)))</f>
        <v>8</v>
      </c>
      <c r="J1264" s="43">
        <f t="shared" ref="J1264:J1268" si="29897">isClocked(H1264)</f>
        <v>1</v>
      </c>
      <c r="K1264" s="34"/>
      <c r="L1264" s="35"/>
      <c r="M1264" s="42">
        <f t="shared" ref="M1264" si="29898">parseTime(K1264)-(L1269=INT(RIGHT($F1264, 1)))</f>
        <v>0</v>
      </c>
      <c r="N1264" s="43">
        <f t="shared" ref="N1264:N1268" si="29899">isClocked(L1264)</f>
        <v>0</v>
      </c>
      <c r="O1264" s="34"/>
      <c r="P1264" s="35"/>
      <c r="Q1264" s="42">
        <f t="shared" ref="Q1264" si="29900">parseTime(O1264)-(P1269=INT(RIGHT($F1264, 1)))</f>
        <v>0</v>
      </c>
      <c r="R1264" s="43">
        <f t="shared" ref="R1264:R1268" si="29901">isClocked(P1264)</f>
        <v>0</v>
      </c>
      <c r="S1264" s="34" t="s">
        <v>227</v>
      </c>
      <c r="T1264" s="35" t="s">
        <v>23</v>
      </c>
      <c r="U1264" s="42">
        <f t="shared" ref="U1264" si="29902">parseTime(S1264)-(T1269=INT(RIGHT($F1264, 1)))</f>
        <v>8</v>
      </c>
      <c r="V1264" s="43">
        <f t="shared" ref="V1264:V1268" si="29903">isClocked(T1264)</f>
        <v>1</v>
      </c>
      <c r="W1264" s="34" t="s">
        <v>136</v>
      </c>
      <c r="X1264" s="35" t="s">
        <v>23</v>
      </c>
      <c r="Y1264" s="42">
        <f t="shared" ref="Y1264" si="29904">parseTime(W1264)-(X1269=INT(RIGHT($F1264, 1)))</f>
        <v>8</v>
      </c>
      <c r="Z1264" s="43">
        <f t="shared" ref="Z1264:Z1268" si="29905">isClocked(X1264)</f>
        <v>1</v>
      </c>
      <c r="AA1264" s="34" t="s">
        <v>136</v>
      </c>
      <c r="AB1264" s="35" t="s">
        <v>23</v>
      </c>
      <c r="AC1264" s="42">
        <f t="shared" ref="AC1264" si="29906">parseTime(AA1264)-(AB1269=INT(RIGHT($F1264, 1)))</f>
        <v>8</v>
      </c>
      <c r="AD1264" s="43">
        <f t="shared" ref="AD1264:AD1268" si="29907">isClocked(AB1264)</f>
        <v>1</v>
      </c>
      <c r="AE1264" s="34" t="s">
        <v>136</v>
      </c>
      <c r="AF1264" s="35" t="s">
        <v>25</v>
      </c>
      <c r="AG1264" s="42">
        <f t="shared" ref="AG1264" si="29908">parseTime(AE1264)-(AF1269=INT(RIGHT($F1264, 1)))</f>
        <v>8</v>
      </c>
      <c r="AH1264" s="43">
        <f t="shared" ref="AH1264:AH1268" si="29909">isClocked(AF1264)</f>
        <v>1</v>
      </c>
      <c r="AI1264" s="34" t="s">
        <v>136</v>
      </c>
      <c r="AJ1264" s="35" t="s">
        <v>23</v>
      </c>
      <c r="AK1264" s="42">
        <f>parseTime(AI1264)-(AJ1269=INT(RIGHT($F1264, 1)))</f>
        <v>8</v>
      </c>
      <c r="AL1264" s="43">
        <f t="shared" ref="AL1264:AL1268" si="29910">isClocked(AJ1264)</f>
        <v>1</v>
      </c>
      <c r="AM1264" s="34"/>
      <c r="AN1264" s="35"/>
      <c r="AO1264" s="42">
        <f t="shared" ref="AO1264" si="29911">parseTime(AM1264)-(AN1269=INT(RIGHT($F1264, 1)))</f>
        <v>0</v>
      </c>
      <c r="AP1264" s="43">
        <f t="shared" ref="AP1264:AP1268" si="29912">isClocked(AN1264)</f>
        <v>0</v>
      </c>
      <c r="AQ1264" s="34"/>
      <c r="AR1264" s="35"/>
      <c r="AS1264" s="42">
        <f t="shared" ref="AS1264" si="29913">parseTime(AQ1264)-(AR1269=INT(RIGHT($F1264, 1)))</f>
        <v>0</v>
      </c>
      <c r="AT1264" s="43">
        <f t="shared" ref="AT1264:AT1268" si="29914">isClocked(AR1264)</f>
        <v>0</v>
      </c>
      <c r="AU1264" s="34"/>
      <c r="AV1264" s="35"/>
      <c r="AW1264" s="42">
        <f>parseTime(AU1264)-(AV1269=INT(RIGHT($F1264, 1)))</f>
        <v>0</v>
      </c>
      <c r="AX1264" s="43">
        <f t="shared" ref="AX1264:AX1268" si="29915">isClocked(AV1264)</f>
        <v>0</v>
      </c>
      <c r="AY1264" s="34"/>
      <c r="AZ1264" s="35"/>
      <c r="BA1264" s="42">
        <f>parseTime(AY1264)-(AZ1269=INT(RIGHT($F1264, 1)))</f>
        <v>0</v>
      </c>
      <c r="BB1264" s="43">
        <f t="shared" ref="BB1264:BB1268" si="29916">isClocked(AZ1264)</f>
        <v>0</v>
      </c>
      <c r="BC1264" s="34"/>
      <c r="BD1264" s="35"/>
      <c r="BE1264" s="42">
        <f>parseTime(BC1264)-(BD1269=INT(RIGHT($F1264, 1)))</f>
        <v>0</v>
      </c>
      <c r="BF1264" s="43">
        <f t="shared" ref="BF1264:BF1268" si="29917">isClocked(BD1264)</f>
        <v>0</v>
      </c>
      <c r="BG1264" s="34"/>
      <c r="BH1264" s="35"/>
      <c r="BI1264" s="42">
        <f>parseTime(BG1264)-(BH1269=INT(RIGHT($F1264, 1)))</f>
        <v>0</v>
      </c>
      <c r="BJ1264" s="43">
        <f t="shared" ref="BJ1264:BJ1268" si="29918">isClocked(BH1264)</f>
        <v>0</v>
      </c>
      <c r="BK1264" s="34"/>
      <c r="BL1264" s="35"/>
      <c r="BM1264" s="42">
        <f>parseTime(BK1264)-(BL1269=INT(RIGHT($F1264, 1)))</f>
        <v>0</v>
      </c>
      <c r="BN1264" s="43">
        <f t="shared" ref="BN1264:BN1268" si="29919">isClocked(BL1264)</f>
        <v>0</v>
      </c>
      <c r="BO1264" s="34"/>
      <c r="BP1264" s="35"/>
      <c r="BQ1264" s="42">
        <f t="shared" ref="BQ1264" si="29920">parseTime(BO1264)-(BP1269=INT(RIGHT($F1264, 1)))</f>
        <v>0</v>
      </c>
      <c r="BR1264" s="43">
        <f t="shared" ref="BR1264:BR1268" si="29921">isClocked(BP1264)</f>
        <v>0</v>
      </c>
      <c r="BS1264" s="34"/>
      <c r="BT1264" s="35"/>
      <c r="BU1264" s="42">
        <f t="shared" ref="BU1264" si="29922">parseTime(BS1264)-(BT1269=INT(RIGHT($F1264, 1)))</f>
        <v>0</v>
      </c>
      <c r="BV1264" s="43">
        <f t="shared" ref="BV1264:BV1268" si="29923">isClocked(BT1264)</f>
        <v>0</v>
      </c>
      <c r="BW1264" s="34"/>
      <c r="BX1264" s="35"/>
      <c r="BY1264" s="42">
        <f t="shared" ref="BY1264" si="29924">parseTime(BW1264)-(BX1269=INT(RIGHT($F1264, 1)))</f>
        <v>0</v>
      </c>
      <c r="BZ1264" s="43">
        <f t="shared" ref="BZ1264:BZ1268" si="29925">isClocked(BX1264)</f>
        <v>0</v>
      </c>
      <c r="CA1264" s="34"/>
      <c r="CB1264" s="35"/>
      <c r="CC1264" s="42">
        <f t="shared" ref="CC1264" si="29926">parseTime(CA1264)-(CB1269=INT(RIGHT($F1264, 1)))</f>
        <v>0</v>
      </c>
      <c r="CD1264" s="43">
        <f t="shared" ref="CD1264:CD1268" si="29927">isClocked(CB1264)</f>
        <v>0</v>
      </c>
      <c r="CE1264" s="34"/>
      <c r="CF1264" s="35"/>
      <c r="CG1264" s="42">
        <f t="shared" ref="CG1264" si="29928">parseTime(CE1264)-(CF1269=INT(RIGHT($F1264, 1)))</f>
        <v>0</v>
      </c>
      <c r="CH1264" s="43">
        <f t="shared" ref="CH1264:CH1268" si="29929">isClocked(CF1264)</f>
        <v>0</v>
      </c>
    </row>
    <row r="1265" spans="1:86" x14ac:dyDescent="0.25">
      <c r="A1265" s="56" t="s">
        <v>0</v>
      </c>
      <c r="B1265" s="57">
        <f t="shared" ca="1" si="28377"/>
        <v>48</v>
      </c>
      <c r="C1265" s="14" t="s">
        <v>252</v>
      </c>
      <c r="D1265" s="14">
        <f t="shared" si="29585"/>
        <v>53.7</v>
      </c>
      <c r="E1265" s="55" t="str">
        <f t="shared" si="28378"/>
        <v>Friday</v>
      </c>
      <c r="F1265" s="51" t="s">
        <v>129</v>
      </c>
      <c r="G1265" s="36"/>
      <c r="H1265" s="37"/>
      <c r="I1265" s="44">
        <f t="shared" ref="I1265" si="29930">parseTime(G1265)-(H1269=INT(RIGHT($F1265, 1)))</f>
        <v>0</v>
      </c>
      <c r="J1265" s="45">
        <f t="shared" si="29897"/>
        <v>0</v>
      </c>
      <c r="K1265" s="36"/>
      <c r="L1265" s="37"/>
      <c r="M1265" s="44">
        <f t="shared" ref="M1265" si="29931">parseTime(K1265)-(L1269=INT(RIGHT($F1265, 1)))</f>
        <v>0</v>
      </c>
      <c r="N1265" s="45">
        <f t="shared" si="29899"/>
        <v>0</v>
      </c>
      <c r="O1265" s="36"/>
      <c r="P1265" s="37"/>
      <c r="Q1265" s="44">
        <f t="shared" ref="Q1265" si="29932">parseTime(O1265)-(P1269=INT(RIGHT($F1265, 1)))</f>
        <v>0</v>
      </c>
      <c r="R1265" s="45">
        <f t="shared" si="29901"/>
        <v>0</v>
      </c>
      <c r="S1265" s="36"/>
      <c r="T1265" s="37"/>
      <c r="U1265" s="44">
        <f t="shared" ref="U1265" si="29933">parseTime(S1265)-(T1269=INT(RIGHT($F1265, 1)))</f>
        <v>0</v>
      </c>
      <c r="V1265" s="45">
        <f t="shared" si="29903"/>
        <v>0</v>
      </c>
      <c r="W1265" s="36"/>
      <c r="X1265" s="37"/>
      <c r="Y1265" s="44">
        <f t="shared" ref="Y1265" si="29934">parseTime(W1265)-(X1269=INT(RIGHT($F1265, 1)))</f>
        <v>0</v>
      </c>
      <c r="Z1265" s="45">
        <f t="shared" si="29905"/>
        <v>0</v>
      </c>
      <c r="AA1265" s="36"/>
      <c r="AB1265" s="37"/>
      <c r="AC1265" s="44">
        <f t="shared" ref="AC1265" si="29935">parseTime(AA1265)-(AB1269=INT(RIGHT($F1265, 1)))</f>
        <v>0</v>
      </c>
      <c r="AD1265" s="45">
        <f t="shared" si="29907"/>
        <v>0</v>
      </c>
      <c r="AE1265" s="36"/>
      <c r="AF1265" s="37"/>
      <c r="AG1265" s="44">
        <f t="shared" ref="AG1265" si="29936">parseTime(AE1265)-(AF1269=INT(RIGHT($F1265, 1)))</f>
        <v>0</v>
      </c>
      <c r="AH1265" s="45">
        <f t="shared" si="29909"/>
        <v>0</v>
      </c>
      <c r="AI1265" s="36"/>
      <c r="AJ1265" s="37"/>
      <c r="AK1265" s="44">
        <f>parseTime(AI1265)-(AJ1269=INT(RIGHT($F1265, 1)))</f>
        <v>0</v>
      </c>
      <c r="AL1265" s="45">
        <f t="shared" si="29910"/>
        <v>0</v>
      </c>
      <c r="AM1265" s="36"/>
      <c r="AN1265" s="37"/>
      <c r="AO1265" s="44">
        <f t="shared" ref="AO1265" si="29937">parseTime(AM1265)-(AN1269=INT(RIGHT($F1265, 1)))</f>
        <v>0</v>
      </c>
      <c r="AP1265" s="45">
        <f t="shared" si="29912"/>
        <v>0</v>
      </c>
      <c r="AQ1265" s="36"/>
      <c r="AR1265" s="37"/>
      <c r="AS1265" s="44">
        <f t="shared" ref="AS1265" si="29938">parseTime(AQ1265)-(AR1269=INT(RIGHT($F1265, 1)))</f>
        <v>0</v>
      </c>
      <c r="AT1265" s="45">
        <f t="shared" si="29914"/>
        <v>0</v>
      </c>
      <c r="AU1265" s="36"/>
      <c r="AV1265" s="37"/>
      <c r="AW1265" s="44">
        <f>parseTime(AU1265)-(AV1269=INT(RIGHT($F1265, 1)))</f>
        <v>0</v>
      </c>
      <c r="AX1265" s="45">
        <f t="shared" si="29915"/>
        <v>0</v>
      </c>
      <c r="AY1265" s="36"/>
      <c r="AZ1265" s="37"/>
      <c r="BA1265" s="44">
        <f>parseTime(AY1265)-(AZ1269=INT(RIGHT($F1265, 1)))</f>
        <v>0</v>
      </c>
      <c r="BB1265" s="45">
        <f t="shared" si="29916"/>
        <v>0</v>
      </c>
      <c r="BC1265" s="36"/>
      <c r="BD1265" s="37"/>
      <c r="BE1265" s="44">
        <f>parseTime(BC1265)-(BD1269=INT(RIGHT($F1265, 1)))</f>
        <v>0</v>
      </c>
      <c r="BF1265" s="45">
        <f t="shared" si="29917"/>
        <v>0</v>
      </c>
      <c r="BG1265" s="36"/>
      <c r="BH1265" s="37"/>
      <c r="BI1265" s="44">
        <f>parseTime(BG1265)-(BH1269=INT(RIGHT($F1265, 1)))</f>
        <v>0</v>
      </c>
      <c r="BJ1265" s="45">
        <f t="shared" si="29918"/>
        <v>0</v>
      </c>
      <c r="BK1265" s="36"/>
      <c r="BL1265" s="37"/>
      <c r="BM1265" s="44">
        <f>parseTime(BK1265)-(BL1269=INT(RIGHT($F1265, 1)))</f>
        <v>0</v>
      </c>
      <c r="BN1265" s="45">
        <f t="shared" si="29919"/>
        <v>0</v>
      </c>
      <c r="BO1265" s="36"/>
      <c r="BP1265" s="37"/>
      <c r="BQ1265" s="44">
        <f t="shared" ref="BQ1265" si="29939">parseTime(BO1265)-(BP1269=INT(RIGHT($F1265, 1)))</f>
        <v>0</v>
      </c>
      <c r="BR1265" s="45">
        <f t="shared" si="29921"/>
        <v>0</v>
      </c>
      <c r="BS1265" s="36"/>
      <c r="BT1265" s="37"/>
      <c r="BU1265" s="44">
        <f t="shared" ref="BU1265" si="29940">parseTime(BS1265)-(BT1269=INT(RIGHT($F1265, 1)))</f>
        <v>0</v>
      </c>
      <c r="BV1265" s="45">
        <f t="shared" si="29923"/>
        <v>0</v>
      </c>
      <c r="BW1265" s="36"/>
      <c r="BX1265" s="37"/>
      <c r="BY1265" s="44">
        <f t="shared" ref="BY1265" si="29941">parseTime(BW1265)-(BX1269=INT(RIGHT($F1265, 1)))</f>
        <v>0</v>
      </c>
      <c r="BZ1265" s="45">
        <f t="shared" si="29925"/>
        <v>0</v>
      </c>
      <c r="CA1265" s="36"/>
      <c r="CB1265" s="37"/>
      <c r="CC1265" s="44">
        <f t="shared" ref="CC1265" si="29942">parseTime(CA1265)-(CB1269=INT(RIGHT($F1265, 1)))</f>
        <v>0</v>
      </c>
      <c r="CD1265" s="45">
        <f t="shared" si="29927"/>
        <v>0</v>
      </c>
      <c r="CE1265" s="36"/>
      <c r="CF1265" s="37"/>
      <c r="CG1265" s="44">
        <f t="shared" ref="CG1265" si="29943">parseTime(CE1265)-(CF1269=INT(RIGHT($F1265, 1)))</f>
        <v>0</v>
      </c>
      <c r="CH1265" s="45">
        <f t="shared" si="29929"/>
        <v>0</v>
      </c>
    </row>
    <row r="1266" spans="1:86" x14ac:dyDescent="0.25">
      <c r="A1266" s="56" t="s">
        <v>117</v>
      </c>
      <c r="B1266" s="57">
        <f t="shared" ref="B1266" ca="1" si="29944">roleHours(G1264:CH1270, "MFD")</f>
        <v>40</v>
      </c>
      <c r="C1266" s="14">
        <f t="shared" ref="C1266:C1269" ca="1" si="29945">B1266/8</f>
        <v>5</v>
      </c>
      <c r="D1266" s="14">
        <f t="shared" ref="D1266" ca="1" si="29946">B1265-D1265</f>
        <v>-5.7000000000000028</v>
      </c>
      <c r="E1266" s="20" t="s">
        <v>127</v>
      </c>
      <c r="F1266" s="51" t="s">
        <v>130</v>
      </c>
      <c r="G1266" s="36"/>
      <c r="H1266" s="37"/>
      <c r="I1266" s="44">
        <f t="shared" ref="I1266" si="29947">parseTime(G1266)-(H1269=INT(RIGHT($F1266, 1)))</f>
        <v>0</v>
      </c>
      <c r="J1266" s="45">
        <f t="shared" si="29897"/>
        <v>0</v>
      </c>
      <c r="K1266" s="36"/>
      <c r="L1266" s="37"/>
      <c r="M1266" s="44">
        <f t="shared" ref="M1266" si="29948">parseTime(K1266)-(L1269=INT(RIGHT($F1266, 1)))</f>
        <v>0</v>
      </c>
      <c r="N1266" s="45">
        <f t="shared" si="29899"/>
        <v>0</v>
      </c>
      <c r="O1266" s="36"/>
      <c r="P1266" s="37"/>
      <c r="Q1266" s="44">
        <f t="shared" ref="Q1266" si="29949">parseTime(O1266)-(P1269=INT(RIGHT($F1266, 1)))</f>
        <v>0</v>
      </c>
      <c r="R1266" s="45">
        <f t="shared" si="29901"/>
        <v>0</v>
      </c>
      <c r="S1266" s="36"/>
      <c r="T1266" s="37"/>
      <c r="U1266" s="44">
        <f t="shared" ref="U1266" si="29950">parseTime(S1266)-(T1269=INT(RIGHT($F1266, 1)))</f>
        <v>0</v>
      </c>
      <c r="V1266" s="45">
        <f t="shared" si="29903"/>
        <v>0</v>
      </c>
      <c r="W1266" s="36"/>
      <c r="X1266" s="37"/>
      <c r="Y1266" s="44">
        <f t="shared" ref="Y1266" si="29951">parseTime(W1266)-(X1269=INT(RIGHT($F1266, 1)))</f>
        <v>0</v>
      </c>
      <c r="Z1266" s="45">
        <f t="shared" si="29905"/>
        <v>0</v>
      </c>
      <c r="AA1266" s="36"/>
      <c r="AB1266" s="37"/>
      <c r="AC1266" s="44">
        <f t="shared" ref="AC1266" si="29952">parseTime(AA1266)-(AB1269=INT(RIGHT($F1266, 1)))</f>
        <v>0</v>
      </c>
      <c r="AD1266" s="45">
        <f t="shared" si="29907"/>
        <v>0</v>
      </c>
      <c r="AE1266" s="36"/>
      <c r="AF1266" s="37"/>
      <c r="AG1266" s="44">
        <f t="shared" ref="AG1266" si="29953">parseTime(AE1266)-(AF1269=INT(RIGHT($F1266, 1)))</f>
        <v>0</v>
      </c>
      <c r="AH1266" s="45">
        <f t="shared" si="29909"/>
        <v>0</v>
      </c>
      <c r="AI1266" s="36"/>
      <c r="AJ1266" s="37"/>
      <c r="AK1266" s="44">
        <f>parseTime(AI1266)-(AJ1269=INT(RIGHT($F1266, 1)))</f>
        <v>0</v>
      </c>
      <c r="AL1266" s="45">
        <f t="shared" si="29910"/>
        <v>0</v>
      </c>
      <c r="AM1266" s="36"/>
      <c r="AN1266" s="37"/>
      <c r="AO1266" s="44">
        <f t="shared" ref="AO1266" si="29954">parseTime(AM1266)-(AN1269=INT(RIGHT($F1266, 1)))</f>
        <v>0</v>
      </c>
      <c r="AP1266" s="45">
        <f t="shared" si="29912"/>
        <v>0</v>
      </c>
      <c r="AQ1266" s="36"/>
      <c r="AR1266" s="37"/>
      <c r="AS1266" s="44">
        <f t="shared" ref="AS1266" si="29955">parseTime(AQ1266)-(AR1269=INT(RIGHT($F1266, 1)))</f>
        <v>0</v>
      </c>
      <c r="AT1266" s="45">
        <f t="shared" si="29914"/>
        <v>0</v>
      </c>
      <c r="AU1266" s="36"/>
      <c r="AV1266" s="37"/>
      <c r="AW1266" s="44">
        <f>parseTime(AU1266)-(AV1269=INT(RIGHT($F1266, 1)))</f>
        <v>0</v>
      </c>
      <c r="AX1266" s="45">
        <f t="shared" si="29915"/>
        <v>0</v>
      </c>
      <c r="AY1266" s="36"/>
      <c r="AZ1266" s="37"/>
      <c r="BA1266" s="44">
        <f>parseTime(AY1266)-(AZ1269=INT(RIGHT($F1266, 1)))</f>
        <v>0</v>
      </c>
      <c r="BB1266" s="45">
        <f t="shared" si="29916"/>
        <v>0</v>
      </c>
      <c r="BC1266" s="36"/>
      <c r="BD1266" s="37"/>
      <c r="BE1266" s="44">
        <f>parseTime(BC1266)-(BD1269=INT(RIGHT($F1266, 1)))</f>
        <v>0</v>
      </c>
      <c r="BF1266" s="45">
        <f t="shared" si="29917"/>
        <v>0</v>
      </c>
      <c r="BG1266" s="36"/>
      <c r="BH1266" s="37"/>
      <c r="BI1266" s="44">
        <f>parseTime(BG1266)-(BH1269=INT(RIGHT($F1266, 1)))</f>
        <v>0</v>
      </c>
      <c r="BJ1266" s="45">
        <f t="shared" si="29918"/>
        <v>0</v>
      </c>
      <c r="BK1266" s="36"/>
      <c r="BL1266" s="37"/>
      <c r="BM1266" s="44">
        <f>parseTime(BK1266)-(BL1269=INT(RIGHT($F1266, 1)))</f>
        <v>0</v>
      </c>
      <c r="BN1266" s="45">
        <f t="shared" si="29919"/>
        <v>0</v>
      </c>
      <c r="BO1266" s="36"/>
      <c r="BP1266" s="37"/>
      <c r="BQ1266" s="44">
        <f t="shared" ref="BQ1266" si="29956">parseTime(BO1266)-(BP1269=INT(RIGHT($F1266, 1)))</f>
        <v>0</v>
      </c>
      <c r="BR1266" s="45">
        <f t="shared" si="29921"/>
        <v>0</v>
      </c>
      <c r="BS1266" s="36"/>
      <c r="BT1266" s="37"/>
      <c r="BU1266" s="44">
        <f t="shared" ref="BU1266" si="29957">parseTime(BS1266)-(BT1269=INT(RIGHT($F1266, 1)))</f>
        <v>0</v>
      </c>
      <c r="BV1266" s="45">
        <f t="shared" si="29923"/>
        <v>0</v>
      </c>
      <c r="BW1266" s="36"/>
      <c r="BX1266" s="37"/>
      <c r="BY1266" s="44">
        <f t="shared" ref="BY1266" si="29958">parseTime(BW1266)-(BX1269=INT(RIGHT($F1266, 1)))</f>
        <v>0</v>
      </c>
      <c r="BZ1266" s="45">
        <f t="shared" si="29925"/>
        <v>0</v>
      </c>
      <c r="CA1266" s="36"/>
      <c r="CB1266" s="37"/>
      <c r="CC1266" s="44">
        <f t="shared" ref="CC1266" si="29959">parseTime(CA1266)-(CB1269=INT(RIGHT($F1266, 1)))</f>
        <v>0</v>
      </c>
      <c r="CD1266" s="45">
        <f t="shared" si="29927"/>
        <v>0</v>
      </c>
      <c r="CE1266" s="36"/>
      <c r="CF1266" s="37"/>
      <c r="CG1266" s="44">
        <f t="shared" ref="CG1266" si="29960">parseTime(CE1266)-(CF1269=INT(RIGHT($F1266, 1)))</f>
        <v>0</v>
      </c>
      <c r="CH1266" s="45">
        <f t="shared" si="29929"/>
        <v>0</v>
      </c>
    </row>
    <row r="1267" spans="1:86" x14ac:dyDescent="0.25">
      <c r="A1267" s="56"/>
      <c r="B1267" s="57"/>
      <c r="C1267" s="14">
        <f t="shared" si="29945"/>
        <v>0</v>
      </c>
      <c r="D1267" s="14" t="s">
        <v>259</v>
      </c>
      <c r="E1267" s="20">
        <v>4.25</v>
      </c>
      <c r="F1267" s="51" t="s">
        <v>131</v>
      </c>
      <c r="G1267" s="36"/>
      <c r="H1267" s="37"/>
      <c r="I1267" s="44">
        <f t="shared" ref="I1267" si="29961">parseTime(G1267)-(H1269=INT(RIGHT($F1267, 1)))</f>
        <v>0</v>
      </c>
      <c r="J1267" s="45">
        <f t="shared" si="29897"/>
        <v>0</v>
      </c>
      <c r="K1267" s="36"/>
      <c r="L1267" s="37"/>
      <c r="M1267" s="44">
        <f t="shared" ref="M1267" si="29962">parseTime(K1267)-(L1269=INT(RIGHT($F1267, 1)))</f>
        <v>0</v>
      </c>
      <c r="N1267" s="45">
        <f t="shared" si="29899"/>
        <v>0</v>
      </c>
      <c r="O1267" s="36"/>
      <c r="P1267" s="37"/>
      <c r="Q1267" s="44">
        <f t="shared" ref="Q1267" si="29963">parseTime(O1267)-(P1269=INT(RIGHT($F1267, 1)))</f>
        <v>0</v>
      </c>
      <c r="R1267" s="45">
        <f t="shared" si="29901"/>
        <v>0</v>
      </c>
      <c r="S1267" s="36"/>
      <c r="T1267" s="37"/>
      <c r="U1267" s="44">
        <f t="shared" ref="U1267" si="29964">parseTime(S1267)-(T1269=INT(RIGHT($F1267, 1)))</f>
        <v>0</v>
      </c>
      <c r="V1267" s="45">
        <f t="shared" si="29903"/>
        <v>0</v>
      </c>
      <c r="W1267" s="36"/>
      <c r="X1267" s="37"/>
      <c r="Y1267" s="44">
        <f t="shared" ref="Y1267" si="29965">parseTime(W1267)-(X1269=INT(RIGHT($F1267, 1)))</f>
        <v>0</v>
      </c>
      <c r="Z1267" s="45">
        <f t="shared" si="29905"/>
        <v>0</v>
      </c>
      <c r="AA1267" s="36"/>
      <c r="AB1267" s="37"/>
      <c r="AC1267" s="44">
        <f t="shared" ref="AC1267" si="29966">parseTime(AA1267)-(AB1269=INT(RIGHT($F1267, 1)))</f>
        <v>0</v>
      </c>
      <c r="AD1267" s="45">
        <f t="shared" si="29907"/>
        <v>0</v>
      </c>
      <c r="AE1267" s="36"/>
      <c r="AF1267" s="37"/>
      <c r="AG1267" s="44">
        <f t="shared" ref="AG1267" si="29967">parseTime(AE1267)-(AF1269=INT(RIGHT($F1267, 1)))</f>
        <v>0</v>
      </c>
      <c r="AH1267" s="45">
        <f t="shared" si="29909"/>
        <v>0</v>
      </c>
      <c r="AI1267" s="36"/>
      <c r="AJ1267" s="37"/>
      <c r="AK1267" s="44">
        <f>parseTime(AI1267)-(AJ1269=INT(RIGHT($F1267, 1)))</f>
        <v>0</v>
      </c>
      <c r="AL1267" s="45">
        <f t="shared" si="29910"/>
        <v>0</v>
      </c>
      <c r="AM1267" s="36"/>
      <c r="AN1267" s="37"/>
      <c r="AO1267" s="44">
        <f t="shared" ref="AO1267" si="29968">parseTime(AM1267)-(AN1269=INT(RIGHT($F1267, 1)))</f>
        <v>0</v>
      </c>
      <c r="AP1267" s="45">
        <f t="shared" si="29912"/>
        <v>0</v>
      </c>
      <c r="AQ1267" s="36"/>
      <c r="AR1267" s="37"/>
      <c r="AS1267" s="44">
        <f t="shared" ref="AS1267" si="29969">parseTime(AQ1267)-(AR1269=INT(RIGHT($F1267, 1)))</f>
        <v>0</v>
      </c>
      <c r="AT1267" s="45">
        <f t="shared" si="29914"/>
        <v>0</v>
      </c>
      <c r="AU1267" s="36"/>
      <c r="AV1267" s="37"/>
      <c r="AW1267" s="44">
        <f>parseTime(AU1267)-(AV1269=INT(RIGHT($F1267, 1)))</f>
        <v>0</v>
      </c>
      <c r="AX1267" s="45">
        <f t="shared" si="29915"/>
        <v>0</v>
      </c>
      <c r="AY1267" s="36"/>
      <c r="AZ1267" s="37"/>
      <c r="BA1267" s="44">
        <f>parseTime(AY1267)-(AZ1269=INT(RIGHT($F1267, 1)))</f>
        <v>0</v>
      </c>
      <c r="BB1267" s="45">
        <f t="shared" si="29916"/>
        <v>0</v>
      </c>
      <c r="BC1267" s="36"/>
      <c r="BD1267" s="37"/>
      <c r="BE1267" s="44">
        <f>parseTime(BC1267)-(BD1269=INT(RIGHT($F1267, 1)))</f>
        <v>0</v>
      </c>
      <c r="BF1267" s="45">
        <f t="shared" si="29917"/>
        <v>0</v>
      </c>
      <c r="BG1267" s="36"/>
      <c r="BH1267" s="37"/>
      <c r="BI1267" s="44">
        <f>parseTime(BG1267)-(BH1269=INT(RIGHT($F1267, 1)))</f>
        <v>0</v>
      </c>
      <c r="BJ1267" s="45">
        <f t="shared" si="29918"/>
        <v>0</v>
      </c>
      <c r="BK1267" s="36"/>
      <c r="BL1267" s="37"/>
      <c r="BM1267" s="44">
        <f>parseTime(BK1267)-(BL1269=INT(RIGHT($F1267, 1)))</f>
        <v>0</v>
      </c>
      <c r="BN1267" s="45">
        <f t="shared" si="29919"/>
        <v>0</v>
      </c>
      <c r="BO1267" s="36"/>
      <c r="BP1267" s="37"/>
      <c r="BQ1267" s="44">
        <f t="shared" ref="BQ1267" si="29970">parseTime(BO1267)-(BP1269=INT(RIGHT($F1267, 1)))</f>
        <v>0</v>
      </c>
      <c r="BR1267" s="45">
        <f t="shared" si="29921"/>
        <v>0</v>
      </c>
      <c r="BS1267" s="36"/>
      <c r="BT1267" s="37"/>
      <c r="BU1267" s="44">
        <f t="shared" ref="BU1267" si="29971">parseTime(BS1267)-(BT1269=INT(RIGHT($F1267, 1)))</f>
        <v>0</v>
      </c>
      <c r="BV1267" s="45">
        <f t="shared" si="29923"/>
        <v>0</v>
      </c>
      <c r="BW1267" s="36"/>
      <c r="BX1267" s="37"/>
      <c r="BY1267" s="44">
        <f t="shared" ref="BY1267" si="29972">parseTime(BW1267)-(BX1269=INT(RIGHT($F1267, 1)))</f>
        <v>0</v>
      </c>
      <c r="BZ1267" s="45">
        <f t="shared" si="29925"/>
        <v>0</v>
      </c>
      <c r="CA1267" s="36"/>
      <c r="CB1267" s="37"/>
      <c r="CC1267" s="44">
        <f t="shared" ref="CC1267" si="29973">parseTime(CA1267)-(CB1269=INT(RIGHT($F1267, 1)))</f>
        <v>0</v>
      </c>
      <c r="CD1267" s="45">
        <f t="shared" si="29927"/>
        <v>0</v>
      </c>
      <c r="CE1267" s="36"/>
      <c r="CF1267" s="37"/>
      <c r="CG1267" s="44">
        <f t="shared" ref="CG1267" si="29974">parseTime(CE1267)-(CF1269=INT(RIGHT($F1267, 1)))</f>
        <v>0</v>
      </c>
      <c r="CH1267" s="45">
        <f t="shared" si="29929"/>
        <v>0</v>
      </c>
    </row>
    <row r="1268" spans="1:86" x14ac:dyDescent="0.25">
      <c r="A1268" s="56" t="s">
        <v>119</v>
      </c>
      <c r="B1268" s="57">
        <f t="shared" ref="B1268" ca="1" si="29975">roleHours(G1264:CH1270, "MCC")</f>
        <v>8</v>
      </c>
      <c r="C1268" s="14">
        <f t="shared" ca="1" si="29945"/>
        <v>1</v>
      </c>
      <c r="D1268" s="14" t="s">
        <v>260</v>
      </c>
      <c r="E1268" s="20">
        <v>4.6500000000000004</v>
      </c>
      <c r="F1268" s="51" t="s">
        <v>132</v>
      </c>
      <c r="G1268" s="36"/>
      <c r="H1268" s="37"/>
      <c r="I1268" s="44">
        <f t="shared" ref="I1268" si="29976">parseTime(G1268)-(H1269=INT(RIGHT($F1268, 1)))</f>
        <v>0</v>
      </c>
      <c r="J1268" s="45">
        <f t="shared" si="29897"/>
        <v>0</v>
      </c>
      <c r="K1268" s="36"/>
      <c r="L1268" s="37"/>
      <c r="M1268" s="44">
        <f t="shared" ref="M1268" si="29977">parseTime(K1268)-(L1269=INT(RIGHT($F1268, 1)))</f>
        <v>0</v>
      </c>
      <c r="N1268" s="45">
        <f t="shared" si="29899"/>
        <v>0</v>
      </c>
      <c r="O1268" s="36"/>
      <c r="P1268" s="37"/>
      <c r="Q1268" s="44">
        <f t="shared" ref="Q1268" si="29978">parseTime(O1268)-(P1269=INT(RIGHT($F1268, 1)))</f>
        <v>0</v>
      </c>
      <c r="R1268" s="45">
        <f t="shared" si="29901"/>
        <v>0</v>
      </c>
      <c r="S1268" s="36"/>
      <c r="T1268" s="37"/>
      <c r="U1268" s="44">
        <f t="shared" ref="U1268" si="29979">parseTime(S1268)-(T1269=INT(RIGHT($F1268, 1)))</f>
        <v>0</v>
      </c>
      <c r="V1268" s="45">
        <f t="shared" si="29903"/>
        <v>0</v>
      </c>
      <c r="W1268" s="36"/>
      <c r="X1268" s="37"/>
      <c r="Y1268" s="44">
        <f t="shared" ref="Y1268" si="29980">parseTime(W1268)-(X1269=INT(RIGHT($F1268, 1)))</f>
        <v>0</v>
      </c>
      <c r="Z1268" s="45">
        <f t="shared" si="29905"/>
        <v>0</v>
      </c>
      <c r="AA1268" s="36"/>
      <c r="AB1268" s="37"/>
      <c r="AC1268" s="44">
        <f t="shared" ref="AC1268" si="29981">parseTime(AA1268)-(AB1269=INT(RIGHT($F1268, 1)))</f>
        <v>0</v>
      </c>
      <c r="AD1268" s="45">
        <f t="shared" si="29907"/>
        <v>0</v>
      </c>
      <c r="AE1268" s="36"/>
      <c r="AF1268" s="37"/>
      <c r="AG1268" s="44">
        <f t="shared" ref="AG1268" si="29982">parseTime(AE1268)-(AF1269=INT(RIGHT($F1268, 1)))</f>
        <v>0</v>
      </c>
      <c r="AH1268" s="45">
        <f t="shared" si="29909"/>
        <v>0</v>
      </c>
      <c r="AI1268" s="36"/>
      <c r="AJ1268" s="37"/>
      <c r="AK1268" s="44">
        <f>parseTime(AI1268)-(AJ1269=INT(RIGHT($F1268, 1)))</f>
        <v>0</v>
      </c>
      <c r="AL1268" s="45">
        <f t="shared" si="29910"/>
        <v>0</v>
      </c>
      <c r="AM1268" s="36"/>
      <c r="AN1268" s="37"/>
      <c r="AO1268" s="44">
        <f t="shared" ref="AO1268" si="29983">parseTime(AM1268)-(AN1269=INT(RIGHT($F1268, 1)))</f>
        <v>0</v>
      </c>
      <c r="AP1268" s="45">
        <f t="shared" si="29912"/>
        <v>0</v>
      </c>
      <c r="AQ1268" s="36"/>
      <c r="AR1268" s="37"/>
      <c r="AS1268" s="44">
        <f t="shared" ref="AS1268" si="29984">parseTime(AQ1268)-(AR1269=INT(RIGHT($F1268, 1)))</f>
        <v>0</v>
      </c>
      <c r="AT1268" s="45">
        <f t="shared" si="29914"/>
        <v>0</v>
      </c>
      <c r="AU1268" s="36"/>
      <c r="AV1268" s="37"/>
      <c r="AW1268" s="44">
        <f>parseTime(AU1268)-(AV1269=INT(RIGHT($F1268, 1)))</f>
        <v>0</v>
      </c>
      <c r="AX1268" s="45">
        <f t="shared" si="29915"/>
        <v>0</v>
      </c>
      <c r="AY1268" s="36"/>
      <c r="AZ1268" s="37"/>
      <c r="BA1268" s="44">
        <f>parseTime(AY1268)-(AZ1269=INT(RIGHT($F1268, 1)))</f>
        <v>0</v>
      </c>
      <c r="BB1268" s="45">
        <f t="shared" si="29916"/>
        <v>0</v>
      </c>
      <c r="BC1268" s="36"/>
      <c r="BD1268" s="37"/>
      <c r="BE1268" s="44">
        <f>parseTime(BC1268)-(BD1269=INT(RIGHT($F1268, 1)))</f>
        <v>0</v>
      </c>
      <c r="BF1268" s="45">
        <f t="shared" si="29917"/>
        <v>0</v>
      </c>
      <c r="BG1268" s="36"/>
      <c r="BH1268" s="37"/>
      <c r="BI1268" s="44">
        <f>parseTime(BG1268)-(BH1269=INT(RIGHT($F1268, 1)))</f>
        <v>0</v>
      </c>
      <c r="BJ1268" s="45">
        <f t="shared" si="29918"/>
        <v>0</v>
      </c>
      <c r="BK1268" s="36"/>
      <c r="BL1268" s="37"/>
      <c r="BM1268" s="44">
        <f>parseTime(BK1268)-(BL1269=INT(RIGHT($F1268, 1)))</f>
        <v>0</v>
      </c>
      <c r="BN1268" s="45">
        <f t="shared" si="29919"/>
        <v>0</v>
      </c>
      <c r="BO1268" s="36"/>
      <c r="BP1268" s="37"/>
      <c r="BQ1268" s="44">
        <f t="shared" ref="BQ1268" si="29985">parseTime(BO1268)-(BP1269=INT(RIGHT($F1268, 1)))</f>
        <v>0</v>
      </c>
      <c r="BR1268" s="45">
        <f t="shared" si="29921"/>
        <v>0</v>
      </c>
      <c r="BS1268" s="36"/>
      <c r="BT1268" s="37"/>
      <c r="BU1268" s="44">
        <f t="shared" ref="BU1268" si="29986">parseTime(BS1268)-(BT1269=INT(RIGHT($F1268, 1)))</f>
        <v>0</v>
      </c>
      <c r="BV1268" s="45">
        <f t="shared" si="29923"/>
        <v>0</v>
      </c>
      <c r="BW1268" s="36"/>
      <c r="BX1268" s="37"/>
      <c r="BY1268" s="44">
        <f t="shared" ref="BY1268" si="29987">parseTime(BW1268)-(BX1269=INT(RIGHT($F1268, 1)))</f>
        <v>0</v>
      </c>
      <c r="BZ1268" s="45">
        <f t="shared" si="29925"/>
        <v>0</v>
      </c>
      <c r="CA1268" s="36"/>
      <c r="CB1268" s="37"/>
      <c r="CC1268" s="44">
        <f t="shared" ref="CC1268" si="29988">parseTime(CA1268)-(CB1269=INT(RIGHT($F1268, 1)))</f>
        <v>0</v>
      </c>
      <c r="CD1268" s="45">
        <f t="shared" si="29927"/>
        <v>0</v>
      </c>
      <c r="CE1268" s="36"/>
      <c r="CF1268" s="37"/>
      <c r="CG1268" s="44">
        <f t="shared" ref="CG1268" si="29989">parseTime(CE1268)-(CF1269=INT(RIGHT($F1268, 1)))</f>
        <v>0</v>
      </c>
      <c r="CH1268" s="45">
        <f t="shared" si="29929"/>
        <v>0</v>
      </c>
    </row>
    <row r="1269" spans="1:86" x14ac:dyDescent="0.25">
      <c r="A1269" s="56"/>
      <c r="B1269" s="57"/>
      <c r="C1269" s="14">
        <f t="shared" si="29945"/>
        <v>0</v>
      </c>
      <c r="D1269" s="14"/>
      <c r="E1269" s="20">
        <f t="shared" ref="E1269" si="29990">((7.5/2)-0.5+E1268)*8</f>
        <v>63.2</v>
      </c>
      <c r="F1269" s="51"/>
      <c r="G1269" s="46" t="s">
        <v>134</v>
      </c>
      <c r="H1269" s="38">
        <f t="shared" ref="H1269" si="29991">lunchAdjust(G1264:H1268)</f>
        <v>1</v>
      </c>
      <c r="I1269" s="48" t="s">
        <v>0</v>
      </c>
      <c r="J1269" s="39">
        <f t="shared" ref="J1269" si="29992">SUMPRODUCT(I1264:I1268*J1264:J1268)</f>
        <v>8</v>
      </c>
      <c r="K1269" s="46" t="s">
        <v>134</v>
      </c>
      <c r="L1269" s="38">
        <f t="shared" ref="L1269" si="29993">lunchAdjust(K1264:L1268)</f>
        <v>0</v>
      </c>
      <c r="M1269" s="48" t="s">
        <v>0</v>
      </c>
      <c r="N1269" s="39">
        <f t="shared" ref="N1269" si="29994">SUMPRODUCT(M1264:M1268*N1264:N1268)</f>
        <v>0</v>
      </c>
      <c r="O1269" s="46" t="s">
        <v>134</v>
      </c>
      <c r="P1269" s="38">
        <f t="shared" ref="P1269" si="29995">lunchAdjust(O1264:P1268)</f>
        <v>0</v>
      </c>
      <c r="Q1269" s="48" t="s">
        <v>0</v>
      </c>
      <c r="R1269" s="39">
        <f t="shared" ref="R1269" si="29996">SUMPRODUCT(Q1264:Q1268*R1264:R1268)</f>
        <v>0</v>
      </c>
      <c r="S1269" s="46" t="s">
        <v>134</v>
      </c>
      <c r="T1269" s="38">
        <f t="shared" ref="T1269" si="29997">lunchAdjust(S1264:T1268)</f>
        <v>1</v>
      </c>
      <c r="U1269" s="48" t="s">
        <v>0</v>
      </c>
      <c r="V1269" s="39">
        <f t="shared" ref="V1269" si="29998">SUMPRODUCT(U1264:U1268*V1264:V1268)</f>
        <v>8</v>
      </c>
      <c r="W1269" s="46" t="s">
        <v>134</v>
      </c>
      <c r="X1269" s="38">
        <f t="shared" ref="X1269" si="29999">lunchAdjust(W1264:X1268)</f>
        <v>1</v>
      </c>
      <c r="Y1269" s="48" t="s">
        <v>0</v>
      </c>
      <c r="Z1269" s="39">
        <f t="shared" ref="Z1269" si="30000">SUMPRODUCT(Y1264:Y1268*Z1264:Z1268)</f>
        <v>8</v>
      </c>
      <c r="AA1269" s="46" t="s">
        <v>134</v>
      </c>
      <c r="AB1269" s="38">
        <f t="shared" ref="AB1269" si="30001">lunchAdjust(AA1264:AB1268)</f>
        <v>1</v>
      </c>
      <c r="AC1269" s="48" t="s">
        <v>0</v>
      </c>
      <c r="AD1269" s="39">
        <f t="shared" ref="AD1269" si="30002">SUMPRODUCT(AC1264:AC1268*AD1264:AD1268)</f>
        <v>8</v>
      </c>
      <c r="AE1269" s="46" t="s">
        <v>134</v>
      </c>
      <c r="AF1269" s="38">
        <f t="shared" ref="AF1269" si="30003">lunchAdjust(AE1264:AF1268)</f>
        <v>1</v>
      </c>
      <c r="AG1269" s="48" t="s">
        <v>0</v>
      </c>
      <c r="AH1269" s="39">
        <f t="shared" ref="AH1269" si="30004">SUMPRODUCT(AG1264:AG1268*AH1264:AH1268)</f>
        <v>8</v>
      </c>
      <c r="AI1269" s="46" t="s">
        <v>134</v>
      </c>
      <c r="AJ1269" s="38">
        <f t="shared" ref="AJ1269" si="30005">lunchAdjust(AI1264:AJ1268)</f>
        <v>1</v>
      </c>
      <c r="AK1269" s="48" t="s">
        <v>0</v>
      </c>
      <c r="AL1269" s="39">
        <f t="shared" ref="AL1269" si="30006">SUMPRODUCT(AK1264:AK1268*AL1264:AL1268)</f>
        <v>8</v>
      </c>
      <c r="AM1269" s="46" t="s">
        <v>134</v>
      </c>
      <c r="AN1269" s="38">
        <f t="shared" ref="AN1269" si="30007">lunchAdjust(AM1264:AN1268)</f>
        <v>0</v>
      </c>
      <c r="AO1269" s="48" t="s">
        <v>0</v>
      </c>
      <c r="AP1269" s="39">
        <f t="shared" ref="AP1269" si="30008">SUMPRODUCT(AO1264:AO1268*AP1264:AP1268)</f>
        <v>0</v>
      </c>
      <c r="AQ1269" s="46" t="s">
        <v>134</v>
      </c>
      <c r="AR1269" s="38">
        <f t="shared" ref="AR1269" si="30009">lunchAdjust(AQ1264:AR1268)</f>
        <v>0</v>
      </c>
      <c r="AS1269" s="48" t="s">
        <v>0</v>
      </c>
      <c r="AT1269" s="39">
        <f t="shared" ref="AT1269" si="30010">SUMPRODUCT(AS1264:AS1268*AT1264:AT1268)</f>
        <v>0</v>
      </c>
      <c r="AU1269" s="46" t="s">
        <v>134</v>
      </c>
      <c r="AV1269" s="38">
        <f t="shared" ref="AV1269" si="30011">lunchAdjust(AU1264:AV1268)</f>
        <v>0</v>
      </c>
      <c r="AW1269" s="48" t="s">
        <v>0</v>
      </c>
      <c r="AX1269" s="39">
        <f t="shared" ref="AX1269" si="30012">SUMPRODUCT(AW1264:AW1268*AX1264:AX1268)</f>
        <v>0</v>
      </c>
      <c r="AY1269" s="46" t="s">
        <v>134</v>
      </c>
      <c r="AZ1269" s="38">
        <f t="shared" ref="AZ1269" si="30013">lunchAdjust(AY1264:AZ1268)</f>
        <v>0</v>
      </c>
      <c r="BA1269" s="48" t="s">
        <v>0</v>
      </c>
      <c r="BB1269" s="39">
        <f t="shared" ref="BB1269" si="30014">SUMPRODUCT(BA1264:BA1268*BB1264:BB1268)</f>
        <v>0</v>
      </c>
      <c r="BC1269" s="46" t="s">
        <v>134</v>
      </c>
      <c r="BD1269" s="38">
        <f t="shared" ref="BD1269" si="30015">lunchAdjust(BC1264:BD1268)</f>
        <v>0</v>
      </c>
      <c r="BE1269" s="48" t="s">
        <v>0</v>
      </c>
      <c r="BF1269" s="39">
        <f t="shared" ref="BF1269" si="30016">SUMPRODUCT(BE1264:BE1268*BF1264:BF1268)</f>
        <v>0</v>
      </c>
      <c r="BG1269" s="46" t="s">
        <v>134</v>
      </c>
      <c r="BH1269" s="38">
        <f t="shared" ref="BH1269" si="30017">lunchAdjust(BG1264:BH1268)</f>
        <v>0</v>
      </c>
      <c r="BI1269" s="48" t="s">
        <v>0</v>
      </c>
      <c r="BJ1269" s="39">
        <f t="shared" ref="BJ1269" si="30018">SUMPRODUCT(BI1264:BI1268*BJ1264:BJ1268)</f>
        <v>0</v>
      </c>
      <c r="BK1269" s="46" t="s">
        <v>134</v>
      </c>
      <c r="BL1269" s="38">
        <f t="shared" ref="BL1269" si="30019">lunchAdjust(BK1264:BL1268)</f>
        <v>0</v>
      </c>
      <c r="BM1269" s="48" t="s">
        <v>0</v>
      </c>
      <c r="BN1269" s="39">
        <f t="shared" ref="BN1269" si="30020">SUMPRODUCT(BM1264:BM1268*BN1264:BN1268)</f>
        <v>0</v>
      </c>
      <c r="BO1269" s="46" t="s">
        <v>134</v>
      </c>
      <c r="BP1269" s="38">
        <f t="shared" ref="BP1269" si="30021">lunchAdjust(BO1264:BP1268)</f>
        <v>0</v>
      </c>
      <c r="BQ1269" s="48" t="s">
        <v>0</v>
      </c>
      <c r="BR1269" s="39">
        <f t="shared" ref="BR1269" si="30022">SUMPRODUCT(BQ1264:BQ1268*BR1264:BR1268)</f>
        <v>0</v>
      </c>
      <c r="BS1269" s="46" t="s">
        <v>134</v>
      </c>
      <c r="BT1269" s="38">
        <f t="shared" ref="BT1269" si="30023">lunchAdjust(BS1264:BT1268)</f>
        <v>0</v>
      </c>
      <c r="BU1269" s="48" t="s">
        <v>0</v>
      </c>
      <c r="BV1269" s="39">
        <f t="shared" ref="BV1269" si="30024">SUMPRODUCT(BU1264:BU1268*BV1264:BV1268)</f>
        <v>0</v>
      </c>
      <c r="BW1269" s="46" t="s">
        <v>134</v>
      </c>
      <c r="BX1269" s="38">
        <f t="shared" ref="BX1269" si="30025">lunchAdjust(BW1264:BX1268)</f>
        <v>0</v>
      </c>
      <c r="BY1269" s="48" t="s">
        <v>0</v>
      </c>
      <c r="BZ1269" s="39">
        <f t="shared" ref="BZ1269" si="30026">SUMPRODUCT(BY1264:BY1268*BZ1264:BZ1268)</f>
        <v>0</v>
      </c>
      <c r="CA1269" s="46" t="s">
        <v>134</v>
      </c>
      <c r="CB1269" s="38">
        <f t="shared" ref="CB1269" si="30027">lunchAdjust(CA1264:CB1268)</f>
        <v>0</v>
      </c>
      <c r="CC1269" s="48" t="s">
        <v>0</v>
      </c>
      <c r="CD1269" s="39">
        <f t="shared" ref="CD1269" si="30028">SUMPRODUCT(CC1264:CC1268*CD1264:CD1268)</f>
        <v>0</v>
      </c>
      <c r="CE1269" s="46" t="s">
        <v>134</v>
      </c>
      <c r="CF1269" s="38">
        <f t="shared" ref="CF1269" si="30029">lunchAdjust(CE1264:CF1268)</f>
        <v>0</v>
      </c>
      <c r="CG1269" s="48" t="s">
        <v>0</v>
      </c>
      <c r="CH1269" s="39">
        <f t="shared" ref="CH1269" si="30030">SUMPRODUCT(CG1264:CG1268*CH1264:CH1268)</f>
        <v>0</v>
      </c>
    </row>
    <row r="1270" spans="1:86" ht="15.75" thickBot="1" x14ac:dyDescent="0.3">
      <c r="A1270" s="58" t="s">
        <v>121</v>
      </c>
      <c r="B1270" s="59">
        <f t="shared" ref="B1270" ca="1" si="30031">roleHours(G1264:CH1270, "OUT")</f>
        <v>0</v>
      </c>
      <c r="C1270" s="54" t="s">
        <v>137</v>
      </c>
      <c r="D1270" s="22">
        <f t="shared" ref="D1270" ca="1" si="30032">roleHours(G1264:CH1270, "PTO")</f>
        <v>0</v>
      </c>
      <c r="E1270" s="23">
        <f t="shared" ref="E1270" ca="1" si="30033">E1269-B1265</f>
        <v>15.200000000000003</v>
      </c>
      <c r="F1270" s="52"/>
      <c r="G1270" s="47" t="s">
        <v>39</v>
      </c>
      <c r="H1270" s="40">
        <f t="shared" si="29344"/>
        <v>0</v>
      </c>
      <c r="I1270" s="49" t="s">
        <v>135</v>
      </c>
      <c r="J1270" s="41">
        <f t="shared" ref="J1270" si="30034">J1269*G$4</f>
        <v>0</v>
      </c>
      <c r="K1270" s="47" t="s">
        <v>39</v>
      </c>
      <c r="L1270" s="40">
        <f t="shared" ref="L1270" si="30035">SUMPRODUCT(M1264:M1268*(L1264:L1268="PTO"))+SUMPRODUCT(M1264:M1268*(L1264:L1268="HOL"))</f>
        <v>0</v>
      </c>
      <c r="M1270" s="49" t="s">
        <v>135</v>
      </c>
      <c r="N1270" s="41">
        <f t="shared" ref="N1270" si="30036">N1269*K$4</f>
        <v>0</v>
      </c>
      <c r="O1270" s="47" t="s">
        <v>39</v>
      </c>
      <c r="P1270" s="40">
        <f t="shared" ref="P1270" si="30037">SUMPRODUCT(Q1264:Q1268*(P1264:P1268="PTO"))+SUMPRODUCT(Q1264:Q1268*(P1264:P1268="HOL"))</f>
        <v>0</v>
      </c>
      <c r="Q1270" s="49" t="s">
        <v>135</v>
      </c>
      <c r="R1270" s="41">
        <f t="shared" ref="R1270" si="30038">R1269*O$4</f>
        <v>0</v>
      </c>
      <c r="S1270" s="47" t="s">
        <v>39</v>
      </c>
      <c r="T1270" s="40">
        <f t="shared" ref="T1270" si="30039">SUMPRODUCT(U1264:U1268*(T1264:T1268="PTO"))+SUMPRODUCT(U1264:U1268*(T1264:T1268="HOL"))</f>
        <v>0</v>
      </c>
      <c r="U1270" s="49" t="s">
        <v>135</v>
      </c>
      <c r="V1270" s="41">
        <f t="shared" ref="V1270" si="30040">V1269*S$4</f>
        <v>0</v>
      </c>
      <c r="W1270" s="47" t="s">
        <v>39</v>
      </c>
      <c r="X1270" s="40">
        <f t="shared" ref="X1270" si="30041">SUMPRODUCT(Y1264:Y1268*(X1264:X1268="PTO"))+SUMPRODUCT(Y1264:Y1268*(X1264:X1268="HOL"))</f>
        <v>0</v>
      </c>
      <c r="Y1270" s="49" t="s">
        <v>135</v>
      </c>
      <c r="Z1270" s="41">
        <f t="shared" ref="Z1270" si="30042">Z1269*W$4</f>
        <v>8</v>
      </c>
      <c r="AA1270" s="47" t="s">
        <v>39</v>
      </c>
      <c r="AB1270" s="40">
        <f t="shared" ref="AB1270" si="30043">SUMPRODUCT(AC1264:AC1268*(AB1264:AB1268="PTO"))+SUMPRODUCT(AC1264:AC1268*(AB1264:AB1268="HOL"))</f>
        <v>0</v>
      </c>
      <c r="AC1270" s="49" t="s">
        <v>135</v>
      </c>
      <c r="AD1270" s="41">
        <f t="shared" ref="AD1270" si="30044">AD1269*AA$4</f>
        <v>8</v>
      </c>
      <c r="AE1270" s="47" t="s">
        <v>39</v>
      </c>
      <c r="AF1270" s="40">
        <f t="shared" ref="AF1270" si="30045">SUMPRODUCT(AG1264:AG1268*(AF1264:AF1268="PTO"))+SUMPRODUCT(AG1264:AG1268*(AF1264:AF1268="HOL"))</f>
        <v>0</v>
      </c>
      <c r="AG1270" s="49" t="s">
        <v>135</v>
      </c>
      <c r="AH1270" s="41">
        <f t="shared" ref="AH1270" si="30046">AH1269*AE$4</f>
        <v>8</v>
      </c>
      <c r="AI1270" s="47" t="s">
        <v>39</v>
      </c>
      <c r="AJ1270" s="40">
        <f t="shared" ref="AJ1270" si="30047">SUMPRODUCT(AK1264:AK1268*(AJ1264:AJ1268="PTO"))+SUMPRODUCT(AK1264:AK1268*(AJ1264:AJ1268="HOL"))</f>
        <v>0</v>
      </c>
      <c r="AK1270" s="49" t="s">
        <v>135</v>
      </c>
      <c r="AL1270" s="41">
        <f>AL1269*AI$4</f>
        <v>8</v>
      </c>
      <c r="AM1270" s="47" t="s">
        <v>39</v>
      </c>
      <c r="AN1270" s="40">
        <f t="shared" ref="AN1270" si="30048">SUMPRODUCT(AO1264:AO1268*(AN1264:AN1268="PTO"))+SUMPRODUCT(AO1264:AO1268*(AN1264:AN1268="HOL"))</f>
        <v>0</v>
      </c>
      <c r="AO1270" s="49" t="s">
        <v>135</v>
      </c>
      <c r="AP1270" s="41">
        <f t="shared" ref="AP1270" si="30049">AP1269*AM$4</f>
        <v>0</v>
      </c>
      <c r="AQ1270" s="47" t="s">
        <v>39</v>
      </c>
      <c r="AR1270" s="40">
        <f t="shared" ref="AR1270" si="30050">SUMPRODUCT(AS1264:AS1268*(AR1264:AR1268="PTO"))+SUMPRODUCT(AS1264:AS1268*(AR1264:AR1268="HOL"))</f>
        <v>0</v>
      </c>
      <c r="AS1270" s="49" t="s">
        <v>135</v>
      </c>
      <c r="AT1270" s="41">
        <f t="shared" ref="AT1270" si="30051">AT1269*AQ$4</f>
        <v>0</v>
      </c>
      <c r="AU1270" s="47" t="s">
        <v>39</v>
      </c>
      <c r="AV1270" s="40">
        <f t="shared" ref="AV1270" si="30052">SUMPRODUCT(AW1264:AW1268*(AV1264:AV1268="PTO"))+SUMPRODUCT(AW1264:AW1268*(AV1264:AV1268="HOL"))</f>
        <v>0</v>
      </c>
      <c r="AW1270" s="49" t="s">
        <v>135</v>
      </c>
      <c r="AX1270" s="41">
        <f>AX1269*AU$4</f>
        <v>0</v>
      </c>
      <c r="AY1270" s="47" t="s">
        <v>39</v>
      </c>
      <c r="AZ1270" s="40">
        <f t="shared" ref="AZ1270" si="30053">SUMPRODUCT(BA1264:BA1268*(AZ1264:AZ1268="PTO"))+SUMPRODUCT(BA1264:BA1268*(AZ1264:AZ1268="HOL"))</f>
        <v>0</v>
      </c>
      <c r="BA1270" s="49" t="s">
        <v>135</v>
      </c>
      <c r="BB1270" s="41">
        <f>BB1269*AY$4</f>
        <v>0</v>
      </c>
      <c r="BC1270" s="47" t="s">
        <v>39</v>
      </c>
      <c r="BD1270" s="40">
        <f t="shared" ref="BD1270" si="30054">SUMPRODUCT(BE1264:BE1268*(BD1264:BD1268="PTO"))+SUMPRODUCT(BE1264:BE1268*(BD1264:BD1268="HOL"))</f>
        <v>0</v>
      </c>
      <c r="BE1270" s="49" t="s">
        <v>135</v>
      </c>
      <c r="BF1270" s="41">
        <f>BF1269*BC$4</f>
        <v>0</v>
      </c>
      <c r="BG1270" s="47" t="s">
        <v>39</v>
      </c>
      <c r="BH1270" s="40">
        <f t="shared" ref="BH1270" si="30055">SUMPRODUCT(BI1264:BI1268*(BH1264:BH1268="PTO"))+SUMPRODUCT(BI1264:BI1268*(BH1264:BH1268="HOL"))</f>
        <v>0</v>
      </c>
      <c r="BI1270" s="49" t="s">
        <v>135</v>
      </c>
      <c r="BJ1270" s="41">
        <f>BJ1269*BG$4</f>
        <v>0</v>
      </c>
      <c r="BK1270" s="47" t="s">
        <v>39</v>
      </c>
      <c r="BL1270" s="40">
        <f t="shared" ref="BL1270" si="30056">SUMPRODUCT(BM1264:BM1268*(BL1264:BL1268="PTO"))+SUMPRODUCT(BM1264:BM1268*(BL1264:BL1268="HOL"))</f>
        <v>0</v>
      </c>
      <c r="BM1270" s="49" t="s">
        <v>135</v>
      </c>
      <c r="BN1270" s="41">
        <f>BN1269*BK$4</f>
        <v>0</v>
      </c>
      <c r="BO1270" s="47" t="s">
        <v>39</v>
      </c>
      <c r="BP1270" s="40">
        <f t="shared" ref="BP1270" si="30057">SUMPRODUCT(BQ1264:BQ1268*(BP1264:BP1268="PTO"))+SUMPRODUCT(BQ1264:BQ1268*(BP1264:BP1268="HOL"))</f>
        <v>0</v>
      </c>
      <c r="BQ1270" s="49" t="s">
        <v>135</v>
      </c>
      <c r="BR1270" s="41">
        <f t="shared" ref="BR1270" si="30058">BR1269*BO$4</f>
        <v>0</v>
      </c>
      <c r="BS1270" s="47" t="s">
        <v>39</v>
      </c>
      <c r="BT1270" s="40">
        <f t="shared" ref="BT1270" si="30059">SUMPRODUCT(BU1264:BU1268*(BT1264:BT1268="PTO"))+SUMPRODUCT(BU1264:BU1268*(BT1264:BT1268="HOL"))</f>
        <v>0</v>
      </c>
      <c r="BU1270" s="49" t="s">
        <v>135</v>
      </c>
      <c r="BV1270" s="41">
        <f t="shared" ref="BV1270" si="30060">BV1269*BS$4</f>
        <v>0</v>
      </c>
      <c r="BW1270" s="47" t="s">
        <v>39</v>
      </c>
      <c r="BX1270" s="40">
        <f t="shared" ref="BX1270" si="30061">SUMPRODUCT(BY1264:BY1268*(BX1264:BX1268="PTO"))+SUMPRODUCT(BY1264:BY1268*(BX1264:BX1268="HOL"))</f>
        <v>0</v>
      </c>
      <c r="BY1270" s="49" t="s">
        <v>135</v>
      </c>
      <c r="BZ1270" s="41">
        <f t="shared" ref="BZ1270" si="30062">BZ1269*BW$4</f>
        <v>0</v>
      </c>
      <c r="CA1270" s="47" t="s">
        <v>39</v>
      </c>
      <c r="CB1270" s="40">
        <f t="shared" ref="CB1270" si="30063">SUMPRODUCT(CC1264:CC1268*(CB1264:CB1268="PTO"))+SUMPRODUCT(CC1264:CC1268*(CB1264:CB1268="HOL"))</f>
        <v>0</v>
      </c>
      <c r="CC1270" s="49" t="s">
        <v>135</v>
      </c>
      <c r="CD1270" s="41">
        <f t="shared" ref="CD1270" si="30064">CD1269*CA$4</f>
        <v>0</v>
      </c>
      <c r="CE1270" s="47" t="s">
        <v>39</v>
      </c>
      <c r="CF1270" s="40">
        <f t="shared" ref="CF1270" si="30065">SUMPRODUCT(CG1264:CG1268*(CF1264:CF1268="PTO"))+SUMPRODUCT(CG1264:CG1268*(CF1264:CF1268="HOL"))</f>
        <v>0</v>
      </c>
      <c r="CG1270" s="49" t="s">
        <v>135</v>
      </c>
      <c r="CH1270" s="41">
        <f t="shared" ref="CH1270" si="30066">CH1269*CE$4</f>
        <v>0</v>
      </c>
    </row>
    <row r="1271" spans="1:86" x14ac:dyDescent="0.25">
      <c r="A1271" s="70" t="s">
        <v>133</v>
      </c>
      <c r="B1271" s="71">
        <f t="shared" ref="B1271" ca="1" si="30067">D1271-B1272</f>
        <v>13.333333333333336</v>
      </c>
      <c r="C1271" s="72" t="s">
        <v>122</v>
      </c>
      <c r="D1271" s="71">
        <f>IFERROR(INDEX(Holidays[FTE], MATCH(Entry!E1271, Holidays[Date], 0)), 1)*8*INDEX(FTEguide[[1]:[12]], MATCH(Entry!E1272, FTEguide[Weekday], 0), IF(Entry!E1274&gt;0, Entry!E1274, MONTH(Entry!E1271)))</f>
        <v>21.333333333333336</v>
      </c>
      <c r="E1271" s="60">
        <f t="shared" si="28861"/>
        <v>44009</v>
      </c>
      <c r="F1271" s="50" t="s">
        <v>128</v>
      </c>
      <c r="G1271" s="34"/>
      <c r="H1271" s="35"/>
      <c r="I1271" s="42">
        <f t="shared" ref="I1271" si="30068">parseTime(G1271)-(H1276=INT(RIGHT($F1271, 1)))</f>
        <v>0</v>
      </c>
      <c r="J1271" s="43">
        <f t="shared" ref="J1271:J1275" si="30069">isClocked(H1271)</f>
        <v>0</v>
      </c>
      <c r="K1271" s="34"/>
      <c r="L1271" s="35"/>
      <c r="M1271" s="42">
        <f t="shared" ref="M1271" si="30070">parseTime(K1271)-(L1276=INT(RIGHT($F1271, 1)))</f>
        <v>0</v>
      </c>
      <c r="N1271" s="43">
        <f t="shared" ref="N1271:N1275" si="30071">isClocked(L1271)</f>
        <v>0</v>
      </c>
      <c r="O1271" s="34"/>
      <c r="P1271" s="35"/>
      <c r="Q1271" s="42">
        <f t="shared" ref="Q1271" si="30072">parseTime(O1271)-(P1276=INT(RIGHT($F1271, 1)))</f>
        <v>0</v>
      </c>
      <c r="R1271" s="43">
        <f t="shared" ref="R1271:R1275" si="30073">isClocked(P1271)</f>
        <v>0</v>
      </c>
      <c r="S1271" s="34"/>
      <c r="T1271" s="35"/>
      <c r="U1271" s="42">
        <f t="shared" ref="U1271" si="30074">parseTime(S1271)-(T1276=INT(RIGHT($F1271, 1)))</f>
        <v>0</v>
      </c>
      <c r="V1271" s="43">
        <f t="shared" ref="V1271:V1275" si="30075">isClocked(T1271)</f>
        <v>0</v>
      </c>
      <c r="W1271" s="34"/>
      <c r="X1271" s="35"/>
      <c r="Y1271" s="42">
        <f t="shared" ref="Y1271" si="30076">parseTime(W1271)-(X1276=INT(RIGHT($F1271, 1)))</f>
        <v>0</v>
      </c>
      <c r="Z1271" s="43">
        <f t="shared" ref="Z1271:Z1275" si="30077">isClocked(X1271)</f>
        <v>0</v>
      </c>
      <c r="AA1271" s="34"/>
      <c r="AB1271" s="35"/>
      <c r="AC1271" s="42">
        <f t="shared" ref="AC1271" si="30078">parseTime(AA1271)-(AB1276=INT(RIGHT($F1271, 1)))</f>
        <v>0</v>
      </c>
      <c r="AD1271" s="43">
        <f t="shared" ref="AD1271:AD1275" si="30079">isClocked(AB1271)</f>
        <v>0</v>
      </c>
      <c r="AE1271" s="34"/>
      <c r="AF1271" s="35"/>
      <c r="AG1271" s="42">
        <f t="shared" ref="AG1271" si="30080">parseTime(AE1271)-(AF1276=INT(RIGHT($F1271, 1)))</f>
        <v>0</v>
      </c>
      <c r="AH1271" s="43">
        <f t="shared" ref="AH1271:AH1275" si="30081">isClocked(AF1271)</f>
        <v>0</v>
      </c>
      <c r="AI1271" s="34" t="s">
        <v>136</v>
      </c>
      <c r="AJ1271" s="35" t="s">
        <v>23</v>
      </c>
      <c r="AK1271" s="42">
        <f>parseTime(AI1271)-(AJ1276=INT(RIGHT($F1271, 1)))</f>
        <v>8</v>
      </c>
      <c r="AL1271" s="43">
        <f t="shared" ref="AL1271:AL1275" si="30082">isClocked(AJ1271)</f>
        <v>1</v>
      </c>
      <c r="AM1271" s="34"/>
      <c r="AN1271" s="35"/>
      <c r="AO1271" s="42">
        <f t="shared" ref="AO1271" si="30083">parseTime(AM1271)-(AN1276=INT(RIGHT($F1271, 1)))</f>
        <v>0</v>
      </c>
      <c r="AP1271" s="43">
        <f t="shared" ref="AP1271:AP1275" si="30084">isClocked(AN1271)</f>
        <v>0</v>
      </c>
      <c r="AQ1271" s="34"/>
      <c r="AR1271" s="35"/>
      <c r="AS1271" s="42">
        <f t="shared" ref="AS1271" si="30085">parseTime(AQ1271)-(AR1276=INT(RIGHT($F1271, 1)))</f>
        <v>0</v>
      </c>
      <c r="AT1271" s="43">
        <f t="shared" ref="AT1271:AT1275" si="30086">isClocked(AR1271)</f>
        <v>0</v>
      </c>
      <c r="AU1271" s="34"/>
      <c r="AV1271" s="35"/>
      <c r="AW1271" s="42">
        <f>parseTime(AU1271)-(AV1276=INT(RIGHT($F1271, 1)))</f>
        <v>0</v>
      </c>
      <c r="AX1271" s="43">
        <f t="shared" ref="AX1271:AX1275" si="30087">isClocked(AV1271)</f>
        <v>0</v>
      </c>
      <c r="AY1271" s="34"/>
      <c r="AZ1271" s="35"/>
      <c r="BA1271" s="42">
        <f>parseTime(AY1271)-(AZ1276=INT(RIGHT($F1271, 1)))</f>
        <v>0</v>
      </c>
      <c r="BB1271" s="43">
        <f t="shared" ref="BB1271:BB1275" si="30088">isClocked(AZ1271)</f>
        <v>0</v>
      </c>
      <c r="BC1271" s="34"/>
      <c r="BD1271" s="35"/>
      <c r="BE1271" s="42">
        <f>parseTime(BC1271)-(BD1276=INT(RIGHT($F1271, 1)))</f>
        <v>0</v>
      </c>
      <c r="BF1271" s="43">
        <f t="shared" ref="BF1271:BF1275" si="30089">isClocked(BD1271)</f>
        <v>0</v>
      </c>
      <c r="BG1271" s="34"/>
      <c r="BH1271" s="35"/>
      <c r="BI1271" s="42">
        <f>parseTime(BG1271)-(BH1276=INT(RIGHT($F1271, 1)))</f>
        <v>0</v>
      </c>
      <c r="BJ1271" s="43">
        <f t="shared" ref="BJ1271:BJ1275" si="30090">isClocked(BH1271)</f>
        <v>0</v>
      </c>
      <c r="BK1271" s="34"/>
      <c r="BL1271" s="35"/>
      <c r="BM1271" s="42">
        <f>parseTime(BK1271)-(BL1276=INT(RIGHT($F1271, 1)))</f>
        <v>0</v>
      </c>
      <c r="BN1271" s="43">
        <f t="shared" ref="BN1271:BN1275" si="30091">isClocked(BL1271)</f>
        <v>0</v>
      </c>
      <c r="BO1271" s="34"/>
      <c r="BP1271" s="35"/>
      <c r="BQ1271" s="42">
        <f t="shared" ref="BQ1271" si="30092">parseTime(BO1271)-(BP1276=INT(RIGHT($F1271, 1)))</f>
        <v>0</v>
      </c>
      <c r="BR1271" s="43">
        <f t="shared" ref="BR1271:BR1275" si="30093">isClocked(BP1271)</f>
        <v>0</v>
      </c>
      <c r="BS1271" s="34"/>
      <c r="BT1271" s="35"/>
      <c r="BU1271" s="42">
        <f t="shared" ref="BU1271" si="30094">parseTime(BS1271)-(BT1276=INT(RIGHT($F1271, 1)))</f>
        <v>0</v>
      </c>
      <c r="BV1271" s="43">
        <f t="shared" ref="BV1271:BV1275" si="30095">isClocked(BT1271)</f>
        <v>0</v>
      </c>
      <c r="BW1271" s="34"/>
      <c r="BX1271" s="35"/>
      <c r="BY1271" s="42">
        <f t="shared" ref="BY1271" si="30096">parseTime(BW1271)-(BX1276=INT(RIGHT($F1271, 1)))</f>
        <v>0</v>
      </c>
      <c r="BZ1271" s="43">
        <f t="shared" ref="BZ1271:BZ1275" si="30097">isClocked(BX1271)</f>
        <v>0</v>
      </c>
      <c r="CA1271" s="34"/>
      <c r="CB1271" s="35"/>
      <c r="CC1271" s="42">
        <f t="shared" ref="CC1271" si="30098">parseTime(CA1271)-(CB1276=INT(RIGHT($F1271, 1)))</f>
        <v>0</v>
      </c>
      <c r="CD1271" s="43">
        <f t="shared" ref="CD1271:CD1275" si="30099">isClocked(CB1271)</f>
        <v>0</v>
      </c>
      <c r="CE1271" s="34"/>
      <c r="CF1271" s="35"/>
      <c r="CG1271" s="42">
        <f t="shared" ref="CG1271" si="30100">parseTime(CE1271)-(CF1276=INT(RIGHT($F1271, 1)))</f>
        <v>0</v>
      </c>
      <c r="CH1271" s="43">
        <f t="shared" ref="CH1271:CH1275" si="30101">isClocked(CF1271)</f>
        <v>0</v>
      </c>
    </row>
    <row r="1272" spans="1:86" x14ac:dyDescent="0.25">
      <c r="A1272" s="56" t="s">
        <v>0</v>
      </c>
      <c r="B1272" s="57">
        <f t="shared" ref="B1272:B1335" ca="1" si="30102">SUM(B1273:B1276)</f>
        <v>8</v>
      </c>
      <c r="C1272" s="14" t="s">
        <v>252</v>
      </c>
      <c r="D1272" s="14">
        <f t="shared" si="29585"/>
        <v>53.7</v>
      </c>
      <c r="E1272" s="55" t="str">
        <f t="shared" ref="E1272:E1335" si="30103">TEXT(E1271, "dddd")</f>
        <v>Saturday</v>
      </c>
      <c r="F1272" s="51" t="s">
        <v>129</v>
      </c>
      <c r="G1272" s="36"/>
      <c r="H1272" s="37"/>
      <c r="I1272" s="44">
        <f t="shared" ref="I1272" si="30104">parseTime(G1272)-(H1276=INT(RIGHT($F1272, 1)))</f>
        <v>0</v>
      </c>
      <c r="J1272" s="45">
        <f t="shared" si="30069"/>
        <v>0</v>
      </c>
      <c r="K1272" s="36"/>
      <c r="L1272" s="37"/>
      <c r="M1272" s="44">
        <f t="shared" ref="M1272" si="30105">parseTime(K1272)-(L1276=INT(RIGHT($F1272, 1)))</f>
        <v>0</v>
      </c>
      <c r="N1272" s="45">
        <f t="shared" si="30071"/>
        <v>0</v>
      </c>
      <c r="O1272" s="36"/>
      <c r="P1272" s="37"/>
      <c r="Q1272" s="44">
        <f t="shared" ref="Q1272" si="30106">parseTime(O1272)-(P1276=INT(RIGHT($F1272, 1)))</f>
        <v>0</v>
      </c>
      <c r="R1272" s="45">
        <f t="shared" si="30073"/>
        <v>0</v>
      </c>
      <c r="S1272" s="36"/>
      <c r="T1272" s="37"/>
      <c r="U1272" s="44">
        <f t="shared" ref="U1272" si="30107">parseTime(S1272)-(T1276=INT(RIGHT($F1272, 1)))</f>
        <v>0</v>
      </c>
      <c r="V1272" s="45">
        <f t="shared" si="30075"/>
        <v>0</v>
      </c>
      <c r="W1272" s="36"/>
      <c r="X1272" s="37"/>
      <c r="Y1272" s="44">
        <f t="shared" ref="Y1272" si="30108">parseTime(W1272)-(X1276=INT(RIGHT($F1272, 1)))</f>
        <v>0</v>
      </c>
      <c r="Z1272" s="45">
        <f t="shared" si="30077"/>
        <v>0</v>
      </c>
      <c r="AA1272" s="36"/>
      <c r="AB1272" s="37"/>
      <c r="AC1272" s="44">
        <f t="shared" ref="AC1272" si="30109">parseTime(AA1272)-(AB1276=INT(RIGHT($F1272, 1)))</f>
        <v>0</v>
      </c>
      <c r="AD1272" s="45">
        <f t="shared" si="30079"/>
        <v>0</v>
      </c>
      <c r="AE1272" s="36"/>
      <c r="AF1272" s="37"/>
      <c r="AG1272" s="44">
        <f t="shared" ref="AG1272" si="30110">parseTime(AE1272)-(AF1276=INT(RIGHT($F1272, 1)))</f>
        <v>0</v>
      </c>
      <c r="AH1272" s="45">
        <f t="shared" si="30081"/>
        <v>0</v>
      </c>
      <c r="AI1272" s="36"/>
      <c r="AJ1272" s="37"/>
      <c r="AK1272" s="44">
        <f>parseTime(AI1272)-(AJ1276=INT(RIGHT($F1272, 1)))</f>
        <v>0</v>
      </c>
      <c r="AL1272" s="45">
        <f t="shared" si="30082"/>
        <v>0</v>
      </c>
      <c r="AM1272" s="36"/>
      <c r="AN1272" s="37"/>
      <c r="AO1272" s="44">
        <f t="shared" ref="AO1272" si="30111">parseTime(AM1272)-(AN1276=INT(RIGHT($F1272, 1)))</f>
        <v>0</v>
      </c>
      <c r="AP1272" s="45">
        <f t="shared" si="30084"/>
        <v>0</v>
      </c>
      <c r="AQ1272" s="36"/>
      <c r="AR1272" s="37"/>
      <c r="AS1272" s="44">
        <f t="shared" ref="AS1272" si="30112">parseTime(AQ1272)-(AR1276=INT(RIGHT($F1272, 1)))</f>
        <v>0</v>
      </c>
      <c r="AT1272" s="45">
        <f t="shared" si="30086"/>
        <v>0</v>
      </c>
      <c r="AU1272" s="36"/>
      <c r="AV1272" s="37"/>
      <c r="AW1272" s="44">
        <f>parseTime(AU1272)-(AV1276=INT(RIGHT($F1272, 1)))</f>
        <v>0</v>
      </c>
      <c r="AX1272" s="45">
        <f t="shared" si="30087"/>
        <v>0</v>
      </c>
      <c r="AY1272" s="36"/>
      <c r="AZ1272" s="37"/>
      <c r="BA1272" s="44">
        <f>parseTime(AY1272)-(AZ1276=INT(RIGHT($F1272, 1)))</f>
        <v>0</v>
      </c>
      <c r="BB1272" s="45">
        <f t="shared" si="30088"/>
        <v>0</v>
      </c>
      <c r="BC1272" s="36"/>
      <c r="BD1272" s="37"/>
      <c r="BE1272" s="44">
        <f>parseTime(BC1272)-(BD1276=INT(RIGHT($F1272, 1)))</f>
        <v>0</v>
      </c>
      <c r="BF1272" s="45">
        <f t="shared" si="30089"/>
        <v>0</v>
      </c>
      <c r="BG1272" s="36"/>
      <c r="BH1272" s="37"/>
      <c r="BI1272" s="44">
        <f>parseTime(BG1272)-(BH1276=INT(RIGHT($F1272, 1)))</f>
        <v>0</v>
      </c>
      <c r="BJ1272" s="45">
        <f t="shared" si="30090"/>
        <v>0</v>
      </c>
      <c r="BK1272" s="36"/>
      <c r="BL1272" s="37"/>
      <c r="BM1272" s="44">
        <f>parseTime(BK1272)-(BL1276=INT(RIGHT($F1272, 1)))</f>
        <v>0</v>
      </c>
      <c r="BN1272" s="45">
        <f t="shared" si="30091"/>
        <v>0</v>
      </c>
      <c r="BO1272" s="36"/>
      <c r="BP1272" s="37"/>
      <c r="BQ1272" s="44">
        <f t="shared" ref="BQ1272" si="30113">parseTime(BO1272)-(BP1276=INT(RIGHT($F1272, 1)))</f>
        <v>0</v>
      </c>
      <c r="BR1272" s="45">
        <f t="shared" si="30093"/>
        <v>0</v>
      </c>
      <c r="BS1272" s="36"/>
      <c r="BT1272" s="37"/>
      <c r="BU1272" s="44">
        <f t="shared" ref="BU1272" si="30114">parseTime(BS1272)-(BT1276=INT(RIGHT($F1272, 1)))</f>
        <v>0</v>
      </c>
      <c r="BV1272" s="45">
        <f t="shared" si="30095"/>
        <v>0</v>
      </c>
      <c r="BW1272" s="36"/>
      <c r="BX1272" s="37"/>
      <c r="BY1272" s="44">
        <f t="shared" ref="BY1272" si="30115">parseTime(BW1272)-(BX1276=INT(RIGHT($F1272, 1)))</f>
        <v>0</v>
      </c>
      <c r="BZ1272" s="45">
        <f t="shared" si="30097"/>
        <v>0</v>
      </c>
      <c r="CA1272" s="36"/>
      <c r="CB1272" s="37"/>
      <c r="CC1272" s="44">
        <f t="shared" ref="CC1272" si="30116">parseTime(CA1272)-(CB1276=INT(RIGHT($F1272, 1)))</f>
        <v>0</v>
      </c>
      <c r="CD1272" s="45">
        <f t="shared" si="30099"/>
        <v>0</v>
      </c>
      <c r="CE1272" s="36"/>
      <c r="CF1272" s="37"/>
      <c r="CG1272" s="44">
        <f t="shared" ref="CG1272" si="30117">parseTime(CE1272)-(CF1276=INT(RIGHT($F1272, 1)))</f>
        <v>0</v>
      </c>
      <c r="CH1272" s="45">
        <f t="shared" si="30101"/>
        <v>0</v>
      </c>
    </row>
    <row r="1273" spans="1:86" x14ac:dyDescent="0.25">
      <c r="A1273" s="56" t="s">
        <v>117</v>
      </c>
      <c r="B1273" s="57">
        <f t="shared" ref="B1273" ca="1" si="30118">roleHours(G1271:CH1277, "MFD")</f>
        <v>8</v>
      </c>
      <c r="C1273" s="14">
        <f t="shared" ref="C1273:C1276" ca="1" si="30119">B1273/8</f>
        <v>1</v>
      </c>
      <c r="D1273" s="14">
        <f t="shared" ref="D1273" ca="1" si="30120">B1272-D1272</f>
        <v>-45.7</v>
      </c>
      <c r="E1273" s="20" t="s">
        <v>127</v>
      </c>
      <c r="F1273" s="51" t="s">
        <v>130</v>
      </c>
      <c r="G1273" s="36"/>
      <c r="H1273" s="37"/>
      <c r="I1273" s="44">
        <f t="shared" ref="I1273" si="30121">parseTime(G1273)-(H1276=INT(RIGHT($F1273, 1)))</f>
        <v>0</v>
      </c>
      <c r="J1273" s="45">
        <f t="shared" si="30069"/>
        <v>0</v>
      </c>
      <c r="K1273" s="36"/>
      <c r="L1273" s="37"/>
      <c r="M1273" s="44">
        <f t="shared" ref="M1273" si="30122">parseTime(K1273)-(L1276=INT(RIGHT($F1273, 1)))</f>
        <v>0</v>
      </c>
      <c r="N1273" s="45">
        <f t="shared" si="30071"/>
        <v>0</v>
      </c>
      <c r="O1273" s="36"/>
      <c r="P1273" s="37"/>
      <c r="Q1273" s="44">
        <f t="shared" ref="Q1273" si="30123">parseTime(O1273)-(P1276=INT(RIGHT($F1273, 1)))</f>
        <v>0</v>
      </c>
      <c r="R1273" s="45">
        <f t="shared" si="30073"/>
        <v>0</v>
      </c>
      <c r="S1273" s="36"/>
      <c r="T1273" s="37"/>
      <c r="U1273" s="44">
        <f t="shared" ref="U1273" si="30124">parseTime(S1273)-(T1276=INT(RIGHT($F1273, 1)))</f>
        <v>0</v>
      </c>
      <c r="V1273" s="45">
        <f t="shared" si="30075"/>
        <v>0</v>
      </c>
      <c r="W1273" s="36"/>
      <c r="X1273" s="37"/>
      <c r="Y1273" s="44">
        <f t="shared" ref="Y1273" si="30125">parseTime(W1273)-(X1276=INT(RIGHT($F1273, 1)))</f>
        <v>0</v>
      </c>
      <c r="Z1273" s="45">
        <f t="shared" si="30077"/>
        <v>0</v>
      </c>
      <c r="AA1273" s="36"/>
      <c r="AB1273" s="37"/>
      <c r="AC1273" s="44">
        <f t="shared" ref="AC1273" si="30126">parseTime(AA1273)-(AB1276=INT(RIGHT($F1273, 1)))</f>
        <v>0</v>
      </c>
      <c r="AD1273" s="45">
        <f t="shared" si="30079"/>
        <v>0</v>
      </c>
      <c r="AE1273" s="36"/>
      <c r="AF1273" s="37"/>
      <c r="AG1273" s="44">
        <f t="shared" ref="AG1273" si="30127">parseTime(AE1273)-(AF1276=INT(RIGHT($F1273, 1)))</f>
        <v>0</v>
      </c>
      <c r="AH1273" s="45">
        <f t="shared" si="30081"/>
        <v>0</v>
      </c>
      <c r="AI1273" s="36"/>
      <c r="AJ1273" s="37"/>
      <c r="AK1273" s="44">
        <f>parseTime(AI1273)-(AJ1276=INT(RIGHT($F1273, 1)))</f>
        <v>0</v>
      </c>
      <c r="AL1273" s="45">
        <f t="shared" si="30082"/>
        <v>0</v>
      </c>
      <c r="AM1273" s="36"/>
      <c r="AN1273" s="37"/>
      <c r="AO1273" s="44">
        <f t="shared" ref="AO1273" si="30128">parseTime(AM1273)-(AN1276=INT(RIGHT($F1273, 1)))</f>
        <v>0</v>
      </c>
      <c r="AP1273" s="45">
        <f t="shared" si="30084"/>
        <v>0</v>
      </c>
      <c r="AQ1273" s="36"/>
      <c r="AR1273" s="37"/>
      <c r="AS1273" s="44">
        <f t="shared" ref="AS1273" si="30129">parseTime(AQ1273)-(AR1276=INT(RIGHT($F1273, 1)))</f>
        <v>0</v>
      </c>
      <c r="AT1273" s="45">
        <f t="shared" si="30086"/>
        <v>0</v>
      </c>
      <c r="AU1273" s="36"/>
      <c r="AV1273" s="37"/>
      <c r="AW1273" s="44">
        <f>parseTime(AU1273)-(AV1276=INT(RIGHT($F1273, 1)))</f>
        <v>0</v>
      </c>
      <c r="AX1273" s="45">
        <f t="shared" si="30087"/>
        <v>0</v>
      </c>
      <c r="AY1273" s="36"/>
      <c r="AZ1273" s="37"/>
      <c r="BA1273" s="44">
        <f>parseTime(AY1273)-(AZ1276=INT(RIGHT($F1273, 1)))</f>
        <v>0</v>
      </c>
      <c r="BB1273" s="45">
        <f t="shared" si="30088"/>
        <v>0</v>
      </c>
      <c r="BC1273" s="36"/>
      <c r="BD1273" s="37"/>
      <c r="BE1273" s="44">
        <f>parseTime(BC1273)-(BD1276=INT(RIGHT($F1273, 1)))</f>
        <v>0</v>
      </c>
      <c r="BF1273" s="45">
        <f t="shared" si="30089"/>
        <v>0</v>
      </c>
      <c r="BG1273" s="36"/>
      <c r="BH1273" s="37"/>
      <c r="BI1273" s="44">
        <f>parseTime(BG1273)-(BH1276=INT(RIGHT($F1273, 1)))</f>
        <v>0</v>
      </c>
      <c r="BJ1273" s="45">
        <f t="shared" si="30090"/>
        <v>0</v>
      </c>
      <c r="BK1273" s="36"/>
      <c r="BL1273" s="37"/>
      <c r="BM1273" s="44">
        <f>parseTime(BK1273)-(BL1276=INT(RIGHT($F1273, 1)))</f>
        <v>0</v>
      </c>
      <c r="BN1273" s="45">
        <f t="shared" si="30091"/>
        <v>0</v>
      </c>
      <c r="BO1273" s="36"/>
      <c r="BP1273" s="37"/>
      <c r="BQ1273" s="44">
        <f t="shared" ref="BQ1273" si="30130">parseTime(BO1273)-(BP1276=INT(RIGHT($F1273, 1)))</f>
        <v>0</v>
      </c>
      <c r="BR1273" s="45">
        <f t="shared" si="30093"/>
        <v>0</v>
      </c>
      <c r="BS1273" s="36"/>
      <c r="BT1273" s="37"/>
      <c r="BU1273" s="44">
        <f t="shared" ref="BU1273" si="30131">parseTime(BS1273)-(BT1276=INT(RIGHT($F1273, 1)))</f>
        <v>0</v>
      </c>
      <c r="BV1273" s="45">
        <f t="shared" si="30095"/>
        <v>0</v>
      </c>
      <c r="BW1273" s="36"/>
      <c r="BX1273" s="37"/>
      <c r="BY1273" s="44">
        <f t="shared" ref="BY1273" si="30132">parseTime(BW1273)-(BX1276=INT(RIGHT($F1273, 1)))</f>
        <v>0</v>
      </c>
      <c r="BZ1273" s="45">
        <f t="shared" si="30097"/>
        <v>0</v>
      </c>
      <c r="CA1273" s="36"/>
      <c r="CB1273" s="37"/>
      <c r="CC1273" s="44">
        <f t="shared" ref="CC1273" si="30133">parseTime(CA1273)-(CB1276=INT(RIGHT($F1273, 1)))</f>
        <v>0</v>
      </c>
      <c r="CD1273" s="45">
        <f t="shared" si="30099"/>
        <v>0</v>
      </c>
      <c r="CE1273" s="36"/>
      <c r="CF1273" s="37"/>
      <c r="CG1273" s="44">
        <f t="shared" ref="CG1273" si="30134">parseTime(CE1273)-(CF1276=INT(RIGHT($F1273, 1)))</f>
        <v>0</v>
      </c>
      <c r="CH1273" s="45">
        <f t="shared" si="30101"/>
        <v>0</v>
      </c>
    </row>
    <row r="1274" spans="1:86" x14ac:dyDescent="0.25">
      <c r="A1274" s="56"/>
      <c r="B1274" s="57"/>
      <c r="C1274" s="14">
        <f t="shared" si="30119"/>
        <v>0</v>
      </c>
      <c r="D1274" s="14" t="s">
        <v>259</v>
      </c>
      <c r="E1274" s="20">
        <v>4.25</v>
      </c>
      <c r="F1274" s="51" t="s">
        <v>131</v>
      </c>
      <c r="G1274" s="36"/>
      <c r="H1274" s="37"/>
      <c r="I1274" s="44">
        <f t="shared" ref="I1274" si="30135">parseTime(G1274)-(H1276=INT(RIGHT($F1274, 1)))</f>
        <v>0</v>
      </c>
      <c r="J1274" s="45">
        <f t="shared" si="30069"/>
        <v>0</v>
      </c>
      <c r="K1274" s="36"/>
      <c r="L1274" s="37"/>
      <c r="M1274" s="44">
        <f t="shared" ref="M1274" si="30136">parseTime(K1274)-(L1276=INT(RIGHT($F1274, 1)))</f>
        <v>0</v>
      </c>
      <c r="N1274" s="45">
        <f t="shared" si="30071"/>
        <v>0</v>
      </c>
      <c r="O1274" s="36"/>
      <c r="P1274" s="37"/>
      <c r="Q1274" s="44">
        <f t="shared" ref="Q1274" si="30137">parseTime(O1274)-(P1276=INT(RIGHT($F1274, 1)))</f>
        <v>0</v>
      </c>
      <c r="R1274" s="45">
        <f t="shared" si="30073"/>
        <v>0</v>
      </c>
      <c r="S1274" s="36"/>
      <c r="T1274" s="37"/>
      <c r="U1274" s="44">
        <f t="shared" ref="U1274" si="30138">parseTime(S1274)-(T1276=INT(RIGHT($F1274, 1)))</f>
        <v>0</v>
      </c>
      <c r="V1274" s="45">
        <f t="shared" si="30075"/>
        <v>0</v>
      </c>
      <c r="W1274" s="36"/>
      <c r="X1274" s="37"/>
      <c r="Y1274" s="44">
        <f t="shared" ref="Y1274" si="30139">parseTime(W1274)-(X1276=INT(RIGHT($F1274, 1)))</f>
        <v>0</v>
      </c>
      <c r="Z1274" s="45">
        <f t="shared" si="30077"/>
        <v>0</v>
      </c>
      <c r="AA1274" s="36"/>
      <c r="AB1274" s="37"/>
      <c r="AC1274" s="44">
        <f t="shared" ref="AC1274" si="30140">parseTime(AA1274)-(AB1276=INT(RIGHT($F1274, 1)))</f>
        <v>0</v>
      </c>
      <c r="AD1274" s="45">
        <f t="shared" si="30079"/>
        <v>0</v>
      </c>
      <c r="AE1274" s="36"/>
      <c r="AF1274" s="37"/>
      <c r="AG1274" s="44">
        <f t="shared" ref="AG1274" si="30141">parseTime(AE1274)-(AF1276=INT(RIGHT($F1274, 1)))</f>
        <v>0</v>
      </c>
      <c r="AH1274" s="45">
        <f t="shared" si="30081"/>
        <v>0</v>
      </c>
      <c r="AI1274" s="36"/>
      <c r="AJ1274" s="37"/>
      <c r="AK1274" s="44">
        <f>parseTime(AI1274)-(AJ1276=INT(RIGHT($F1274, 1)))</f>
        <v>0</v>
      </c>
      <c r="AL1274" s="45">
        <f t="shared" si="30082"/>
        <v>0</v>
      </c>
      <c r="AM1274" s="36"/>
      <c r="AN1274" s="37"/>
      <c r="AO1274" s="44">
        <f t="shared" ref="AO1274" si="30142">parseTime(AM1274)-(AN1276=INT(RIGHT($F1274, 1)))</f>
        <v>0</v>
      </c>
      <c r="AP1274" s="45">
        <f t="shared" si="30084"/>
        <v>0</v>
      </c>
      <c r="AQ1274" s="36"/>
      <c r="AR1274" s="37"/>
      <c r="AS1274" s="44">
        <f t="shared" ref="AS1274" si="30143">parseTime(AQ1274)-(AR1276=INT(RIGHT($F1274, 1)))</f>
        <v>0</v>
      </c>
      <c r="AT1274" s="45">
        <f t="shared" si="30086"/>
        <v>0</v>
      </c>
      <c r="AU1274" s="36"/>
      <c r="AV1274" s="37"/>
      <c r="AW1274" s="44">
        <f>parseTime(AU1274)-(AV1276=INT(RIGHT($F1274, 1)))</f>
        <v>0</v>
      </c>
      <c r="AX1274" s="45">
        <f t="shared" si="30087"/>
        <v>0</v>
      </c>
      <c r="AY1274" s="36"/>
      <c r="AZ1274" s="37"/>
      <c r="BA1274" s="44">
        <f>parseTime(AY1274)-(AZ1276=INT(RIGHT($F1274, 1)))</f>
        <v>0</v>
      </c>
      <c r="BB1274" s="45">
        <f t="shared" si="30088"/>
        <v>0</v>
      </c>
      <c r="BC1274" s="36"/>
      <c r="BD1274" s="37"/>
      <c r="BE1274" s="44">
        <f>parseTime(BC1274)-(BD1276=INT(RIGHT($F1274, 1)))</f>
        <v>0</v>
      </c>
      <c r="BF1274" s="45">
        <f t="shared" si="30089"/>
        <v>0</v>
      </c>
      <c r="BG1274" s="36"/>
      <c r="BH1274" s="37"/>
      <c r="BI1274" s="44">
        <f>parseTime(BG1274)-(BH1276=INT(RIGHT($F1274, 1)))</f>
        <v>0</v>
      </c>
      <c r="BJ1274" s="45">
        <f t="shared" si="30090"/>
        <v>0</v>
      </c>
      <c r="BK1274" s="36"/>
      <c r="BL1274" s="37"/>
      <c r="BM1274" s="44">
        <f>parseTime(BK1274)-(BL1276=INT(RIGHT($F1274, 1)))</f>
        <v>0</v>
      </c>
      <c r="BN1274" s="45">
        <f t="shared" si="30091"/>
        <v>0</v>
      </c>
      <c r="BO1274" s="36"/>
      <c r="BP1274" s="37"/>
      <c r="BQ1274" s="44">
        <f t="shared" ref="BQ1274" si="30144">parseTime(BO1274)-(BP1276=INT(RIGHT($F1274, 1)))</f>
        <v>0</v>
      </c>
      <c r="BR1274" s="45">
        <f t="shared" si="30093"/>
        <v>0</v>
      </c>
      <c r="BS1274" s="36"/>
      <c r="BT1274" s="37"/>
      <c r="BU1274" s="44">
        <f t="shared" ref="BU1274" si="30145">parseTime(BS1274)-(BT1276=INT(RIGHT($F1274, 1)))</f>
        <v>0</v>
      </c>
      <c r="BV1274" s="45">
        <f t="shared" si="30095"/>
        <v>0</v>
      </c>
      <c r="BW1274" s="36"/>
      <c r="BX1274" s="37"/>
      <c r="BY1274" s="44">
        <f t="shared" ref="BY1274" si="30146">parseTime(BW1274)-(BX1276=INT(RIGHT($F1274, 1)))</f>
        <v>0</v>
      </c>
      <c r="BZ1274" s="45">
        <f t="shared" si="30097"/>
        <v>0</v>
      </c>
      <c r="CA1274" s="36"/>
      <c r="CB1274" s="37"/>
      <c r="CC1274" s="44">
        <f t="shared" ref="CC1274" si="30147">parseTime(CA1274)-(CB1276=INT(RIGHT($F1274, 1)))</f>
        <v>0</v>
      </c>
      <c r="CD1274" s="45">
        <f t="shared" si="30099"/>
        <v>0</v>
      </c>
      <c r="CE1274" s="36"/>
      <c r="CF1274" s="37"/>
      <c r="CG1274" s="44">
        <f t="shared" ref="CG1274" si="30148">parseTime(CE1274)-(CF1276=INT(RIGHT($F1274, 1)))</f>
        <v>0</v>
      </c>
      <c r="CH1274" s="45">
        <f t="shared" si="30101"/>
        <v>0</v>
      </c>
    </row>
    <row r="1275" spans="1:86" x14ac:dyDescent="0.25">
      <c r="A1275" s="56" t="s">
        <v>119</v>
      </c>
      <c r="B1275" s="57">
        <f t="shared" ref="B1275" ca="1" si="30149">roleHours(G1271:CH1277, "MCC")</f>
        <v>0</v>
      </c>
      <c r="C1275" s="14">
        <f t="shared" ca="1" si="30119"/>
        <v>0</v>
      </c>
      <c r="D1275" s="14" t="s">
        <v>260</v>
      </c>
      <c r="E1275" s="20">
        <v>4.6500000000000004</v>
      </c>
      <c r="F1275" s="51" t="s">
        <v>132</v>
      </c>
      <c r="G1275" s="36"/>
      <c r="H1275" s="37"/>
      <c r="I1275" s="44">
        <f t="shared" ref="I1275" si="30150">parseTime(G1275)-(H1276=INT(RIGHT($F1275, 1)))</f>
        <v>0</v>
      </c>
      <c r="J1275" s="45">
        <f t="shared" si="30069"/>
        <v>0</v>
      </c>
      <c r="K1275" s="36"/>
      <c r="L1275" s="37"/>
      <c r="M1275" s="44">
        <f t="shared" ref="M1275" si="30151">parseTime(K1275)-(L1276=INT(RIGHT($F1275, 1)))</f>
        <v>0</v>
      </c>
      <c r="N1275" s="45">
        <f t="shared" si="30071"/>
        <v>0</v>
      </c>
      <c r="O1275" s="36"/>
      <c r="P1275" s="37"/>
      <c r="Q1275" s="44">
        <f t="shared" ref="Q1275" si="30152">parseTime(O1275)-(P1276=INT(RIGHT($F1275, 1)))</f>
        <v>0</v>
      </c>
      <c r="R1275" s="45">
        <f t="shared" si="30073"/>
        <v>0</v>
      </c>
      <c r="S1275" s="36"/>
      <c r="T1275" s="37"/>
      <c r="U1275" s="44">
        <f t="shared" ref="U1275" si="30153">parseTime(S1275)-(T1276=INT(RIGHT($F1275, 1)))</f>
        <v>0</v>
      </c>
      <c r="V1275" s="45">
        <f t="shared" si="30075"/>
        <v>0</v>
      </c>
      <c r="W1275" s="36"/>
      <c r="X1275" s="37"/>
      <c r="Y1275" s="44">
        <f t="shared" ref="Y1275" si="30154">parseTime(W1275)-(X1276=INT(RIGHT($F1275, 1)))</f>
        <v>0</v>
      </c>
      <c r="Z1275" s="45">
        <f t="shared" si="30077"/>
        <v>0</v>
      </c>
      <c r="AA1275" s="36"/>
      <c r="AB1275" s="37"/>
      <c r="AC1275" s="44">
        <f t="shared" ref="AC1275" si="30155">parseTime(AA1275)-(AB1276=INT(RIGHT($F1275, 1)))</f>
        <v>0</v>
      </c>
      <c r="AD1275" s="45">
        <f t="shared" si="30079"/>
        <v>0</v>
      </c>
      <c r="AE1275" s="36"/>
      <c r="AF1275" s="37"/>
      <c r="AG1275" s="44">
        <f t="shared" ref="AG1275" si="30156">parseTime(AE1275)-(AF1276=INT(RIGHT($F1275, 1)))</f>
        <v>0</v>
      </c>
      <c r="AH1275" s="45">
        <f t="shared" si="30081"/>
        <v>0</v>
      </c>
      <c r="AI1275" s="36"/>
      <c r="AJ1275" s="37"/>
      <c r="AK1275" s="44">
        <f>parseTime(AI1275)-(AJ1276=INT(RIGHT($F1275, 1)))</f>
        <v>0</v>
      </c>
      <c r="AL1275" s="45">
        <f t="shared" si="30082"/>
        <v>0</v>
      </c>
      <c r="AM1275" s="36"/>
      <c r="AN1275" s="37"/>
      <c r="AO1275" s="44">
        <f t="shared" ref="AO1275" si="30157">parseTime(AM1275)-(AN1276=INT(RIGHT($F1275, 1)))</f>
        <v>0</v>
      </c>
      <c r="AP1275" s="45">
        <f t="shared" si="30084"/>
        <v>0</v>
      </c>
      <c r="AQ1275" s="36"/>
      <c r="AR1275" s="37"/>
      <c r="AS1275" s="44">
        <f t="shared" ref="AS1275" si="30158">parseTime(AQ1275)-(AR1276=INT(RIGHT($F1275, 1)))</f>
        <v>0</v>
      </c>
      <c r="AT1275" s="45">
        <f t="shared" si="30086"/>
        <v>0</v>
      </c>
      <c r="AU1275" s="36"/>
      <c r="AV1275" s="37"/>
      <c r="AW1275" s="44">
        <f>parseTime(AU1275)-(AV1276=INT(RIGHT($F1275, 1)))</f>
        <v>0</v>
      </c>
      <c r="AX1275" s="45">
        <f t="shared" si="30087"/>
        <v>0</v>
      </c>
      <c r="AY1275" s="36"/>
      <c r="AZ1275" s="37"/>
      <c r="BA1275" s="44">
        <f>parseTime(AY1275)-(AZ1276=INT(RIGHT($F1275, 1)))</f>
        <v>0</v>
      </c>
      <c r="BB1275" s="45">
        <f t="shared" si="30088"/>
        <v>0</v>
      </c>
      <c r="BC1275" s="36"/>
      <c r="BD1275" s="37"/>
      <c r="BE1275" s="44">
        <f>parseTime(BC1275)-(BD1276=INT(RIGHT($F1275, 1)))</f>
        <v>0</v>
      </c>
      <c r="BF1275" s="45">
        <f t="shared" si="30089"/>
        <v>0</v>
      </c>
      <c r="BG1275" s="36"/>
      <c r="BH1275" s="37"/>
      <c r="BI1275" s="44">
        <f>parseTime(BG1275)-(BH1276=INT(RIGHT($F1275, 1)))</f>
        <v>0</v>
      </c>
      <c r="BJ1275" s="45">
        <f t="shared" si="30090"/>
        <v>0</v>
      </c>
      <c r="BK1275" s="36"/>
      <c r="BL1275" s="37"/>
      <c r="BM1275" s="44">
        <f>parseTime(BK1275)-(BL1276=INT(RIGHT($F1275, 1)))</f>
        <v>0</v>
      </c>
      <c r="BN1275" s="45">
        <f t="shared" si="30091"/>
        <v>0</v>
      </c>
      <c r="BO1275" s="36"/>
      <c r="BP1275" s="37"/>
      <c r="BQ1275" s="44">
        <f t="shared" ref="BQ1275" si="30159">parseTime(BO1275)-(BP1276=INT(RIGHT($F1275, 1)))</f>
        <v>0</v>
      </c>
      <c r="BR1275" s="45">
        <f t="shared" si="30093"/>
        <v>0</v>
      </c>
      <c r="BS1275" s="36"/>
      <c r="BT1275" s="37"/>
      <c r="BU1275" s="44">
        <f t="shared" ref="BU1275" si="30160">parseTime(BS1275)-(BT1276=INT(RIGHT($F1275, 1)))</f>
        <v>0</v>
      </c>
      <c r="BV1275" s="45">
        <f t="shared" si="30095"/>
        <v>0</v>
      </c>
      <c r="BW1275" s="36"/>
      <c r="BX1275" s="37"/>
      <c r="BY1275" s="44">
        <f t="shared" ref="BY1275" si="30161">parseTime(BW1275)-(BX1276=INT(RIGHT($F1275, 1)))</f>
        <v>0</v>
      </c>
      <c r="BZ1275" s="45">
        <f t="shared" si="30097"/>
        <v>0</v>
      </c>
      <c r="CA1275" s="36"/>
      <c r="CB1275" s="37"/>
      <c r="CC1275" s="44">
        <f t="shared" ref="CC1275" si="30162">parseTime(CA1275)-(CB1276=INT(RIGHT($F1275, 1)))</f>
        <v>0</v>
      </c>
      <c r="CD1275" s="45">
        <f t="shared" si="30099"/>
        <v>0</v>
      </c>
      <c r="CE1275" s="36"/>
      <c r="CF1275" s="37"/>
      <c r="CG1275" s="44">
        <f t="shared" ref="CG1275" si="30163">parseTime(CE1275)-(CF1276=INT(RIGHT($F1275, 1)))</f>
        <v>0</v>
      </c>
      <c r="CH1275" s="45">
        <f t="shared" si="30101"/>
        <v>0</v>
      </c>
    </row>
    <row r="1276" spans="1:86" x14ac:dyDescent="0.25">
      <c r="A1276" s="56"/>
      <c r="B1276" s="57"/>
      <c r="C1276" s="14">
        <f t="shared" si="30119"/>
        <v>0</v>
      </c>
      <c r="D1276" s="14"/>
      <c r="E1276" s="20">
        <f t="shared" ref="E1276" si="30164">((7.5/2)-0.5+E1275)*8</f>
        <v>63.2</v>
      </c>
      <c r="F1276" s="51"/>
      <c r="G1276" s="46" t="s">
        <v>134</v>
      </c>
      <c r="H1276" s="38">
        <f t="shared" ref="H1276" si="30165">lunchAdjust(G1271:H1275)</f>
        <v>0</v>
      </c>
      <c r="I1276" s="48" t="s">
        <v>0</v>
      </c>
      <c r="J1276" s="39">
        <f t="shared" ref="J1276" si="30166">SUMPRODUCT(I1271:I1275*J1271:J1275)</f>
        <v>0</v>
      </c>
      <c r="K1276" s="46" t="s">
        <v>134</v>
      </c>
      <c r="L1276" s="38">
        <f t="shared" ref="L1276" si="30167">lunchAdjust(K1271:L1275)</f>
        <v>0</v>
      </c>
      <c r="M1276" s="48" t="s">
        <v>0</v>
      </c>
      <c r="N1276" s="39">
        <f t="shared" ref="N1276" si="30168">SUMPRODUCT(M1271:M1275*N1271:N1275)</f>
        <v>0</v>
      </c>
      <c r="O1276" s="46" t="s">
        <v>134</v>
      </c>
      <c r="P1276" s="38">
        <f t="shared" ref="P1276" si="30169">lunchAdjust(O1271:P1275)</f>
        <v>0</v>
      </c>
      <c r="Q1276" s="48" t="s">
        <v>0</v>
      </c>
      <c r="R1276" s="39">
        <f t="shared" ref="R1276" si="30170">SUMPRODUCT(Q1271:Q1275*R1271:R1275)</f>
        <v>0</v>
      </c>
      <c r="S1276" s="46" t="s">
        <v>134</v>
      </c>
      <c r="T1276" s="38">
        <f t="shared" ref="T1276" si="30171">lunchAdjust(S1271:T1275)</f>
        <v>0</v>
      </c>
      <c r="U1276" s="48" t="s">
        <v>0</v>
      </c>
      <c r="V1276" s="39">
        <f t="shared" ref="V1276" si="30172">SUMPRODUCT(U1271:U1275*V1271:V1275)</f>
        <v>0</v>
      </c>
      <c r="W1276" s="46" t="s">
        <v>134</v>
      </c>
      <c r="X1276" s="38">
        <f t="shared" ref="X1276" si="30173">lunchAdjust(W1271:X1275)</f>
        <v>0</v>
      </c>
      <c r="Y1276" s="48" t="s">
        <v>0</v>
      </c>
      <c r="Z1276" s="39">
        <f t="shared" ref="Z1276" si="30174">SUMPRODUCT(Y1271:Y1275*Z1271:Z1275)</f>
        <v>0</v>
      </c>
      <c r="AA1276" s="46" t="s">
        <v>134</v>
      </c>
      <c r="AB1276" s="38">
        <f t="shared" ref="AB1276" si="30175">lunchAdjust(AA1271:AB1275)</f>
        <v>0</v>
      </c>
      <c r="AC1276" s="48" t="s">
        <v>0</v>
      </c>
      <c r="AD1276" s="39">
        <f t="shared" ref="AD1276" si="30176">SUMPRODUCT(AC1271:AC1275*AD1271:AD1275)</f>
        <v>0</v>
      </c>
      <c r="AE1276" s="46" t="s">
        <v>134</v>
      </c>
      <c r="AF1276" s="38">
        <f t="shared" ref="AF1276" si="30177">lunchAdjust(AE1271:AF1275)</f>
        <v>0</v>
      </c>
      <c r="AG1276" s="48" t="s">
        <v>0</v>
      </c>
      <c r="AH1276" s="39">
        <f t="shared" ref="AH1276" si="30178">SUMPRODUCT(AG1271:AG1275*AH1271:AH1275)</f>
        <v>0</v>
      </c>
      <c r="AI1276" s="46" t="s">
        <v>134</v>
      </c>
      <c r="AJ1276" s="38">
        <f t="shared" ref="AJ1276" si="30179">lunchAdjust(AI1271:AJ1275)</f>
        <v>1</v>
      </c>
      <c r="AK1276" s="48" t="s">
        <v>0</v>
      </c>
      <c r="AL1276" s="39">
        <f t="shared" ref="AL1276" si="30180">SUMPRODUCT(AK1271:AK1275*AL1271:AL1275)</f>
        <v>8</v>
      </c>
      <c r="AM1276" s="46" t="s">
        <v>134</v>
      </c>
      <c r="AN1276" s="38">
        <f t="shared" ref="AN1276" si="30181">lunchAdjust(AM1271:AN1275)</f>
        <v>0</v>
      </c>
      <c r="AO1276" s="48" t="s">
        <v>0</v>
      </c>
      <c r="AP1276" s="39">
        <f t="shared" ref="AP1276" si="30182">SUMPRODUCT(AO1271:AO1275*AP1271:AP1275)</f>
        <v>0</v>
      </c>
      <c r="AQ1276" s="46" t="s">
        <v>134</v>
      </c>
      <c r="AR1276" s="38">
        <f t="shared" ref="AR1276" si="30183">lunchAdjust(AQ1271:AR1275)</f>
        <v>0</v>
      </c>
      <c r="AS1276" s="48" t="s">
        <v>0</v>
      </c>
      <c r="AT1276" s="39">
        <f t="shared" ref="AT1276" si="30184">SUMPRODUCT(AS1271:AS1275*AT1271:AT1275)</f>
        <v>0</v>
      </c>
      <c r="AU1276" s="46" t="s">
        <v>134</v>
      </c>
      <c r="AV1276" s="38">
        <f t="shared" ref="AV1276" si="30185">lunchAdjust(AU1271:AV1275)</f>
        <v>0</v>
      </c>
      <c r="AW1276" s="48" t="s">
        <v>0</v>
      </c>
      <c r="AX1276" s="39">
        <f t="shared" ref="AX1276" si="30186">SUMPRODUCT(AW1271:AW1275*AX1271:AX1275)</f>
        <v>0</v>
      </c>
      <c r="AY1276" s="46" t="s">
        <v>134</v>
      </c>
      <c r="AZ1276" s="38">
        <f t="shared" ref="AZ1276" si="30187">lunchAdjust(AY1271:AZ1275)</f>
        <v>0</v>
      </c>
      <c r="BA1276" s="48" t="s">
        <v>0</v>
      </c>
      <c r="BB1276" s="39">
        <f t="shared" ref="BB1276" si="30188">SUMPRODUCT(BA1271:BA1275*BB1271:BB1275)</f>
        <v>0</v>
      </c>
      <c r="BC1276" s="46" t="s">
        <v>134</v>
      </c>
      <c r="BD1276" s="38">
        <f t="shared" ref="BD1276" si="30189">lunchAdjust(BC1271:BD1275)</f>
        <v>0</v>
      </c>
      <c r="BE1276" s="48" t="s">
        <v>0</v>
      </c>
      <c r="BF1276" s="39">
        <f t="shared" ref="BF1276" si="30190">SUMPRODUCT(BE1271:BE1275*BF1271:BF1275)</f>
        <v>0</v>
      </c>
      <c r="BG1276" s="46" t="s">
        <v>134</v>
      </c>
      <c r="BH1276" s="38">
        <f t="shared" ref="BH1276" si="30191">lunchAdjust(BG1271:BH1275)</f>
        <v>0</v>
      </c>
      <c r="BI1276" s="48" t="s">
        <v>0</v>
      </c>
      <c r="BJ1276" s="39">
        <f t="shared" ref="BJ1276" si="30192">SUMPRODUCT(BI1271:BI1275*BJ1271:BJ1275)</f>
        <v>0</v>
      </c>
      <c r="BK1276" s="46" t="s">
        <v>134</v>
      </c>
      <c r="BL1276" s="38">
        <f t="shared" ref="BL1276" si="30193">lunchAdjust(BK1271:BL1275)</f>
        <v>0</v>
      </c>
      <c r="BM1276" s="48" t="s">
        <v>0</v>
      </c>
      <c r="BN1276" s="39">
        <f t="shared" ref="BN1276" si="30194">SUMPRODUCT(BM1271:BM1275*BN1271:BN1275)</f>
        <v>0</v>
      </c>
      <c r="BO1276" s="46" t="s">
        <v>134</v>
      </c>
      <c r="BP1276" s="38">
        <f t="shared" ref="BP1276" si="30195">lunchAdjust(BO1271:BP1275)</f>
        <v>0</v>
      </c>
      <c r="BQ1276" s="48" t="s">
        <v>0</v>
      </c>
      <c r="BR1276" s="39">
        <f t="shared" ref="BR1276" si="30196">SUMPRODUCT(BQ1271:BQ1275*BR1271:BR1275)</f>
        <v>0</v>
      </c>
      <c r="BS1276" s="46" t="s">
        <v>134</v>
      </c>
      <c r="BT1276" s="38">
        <f t="shared" ref="BT1276" si="30197">lunchAdjust(BS1271:BT1275)</f>
        <v>0</v>
      </c>
      <c r="BU1276" s="48" t="s">
        <v>0</v>
      </c>
      <c r="BV1276" s="39">
        <f t="shared" ref="BV1276" si="30198">SUMPRODUCT(BU1271:BU1275*BV1271:BV1275)</f>
        <v>0</v>
      </c>
      <c r="BW1276" s="46" t="s">
        <v>134</v>
      </c>
      <c r="BX1276" s="38">
        <f t="shared" ref="BX1276" si="30199">lunchAdjust(BW1271:BX1275)</f>
        <v>0</v>
      </c>
      <c r="BY1276" s="48" t="s">
        <v>0</v>
      </c>
      <c r="BZ1276" s="39">
        <f t="shared" ref="BZ1276" si="30200">SUMPRODUCT(BY1271:BY1275*BZ1271:BZ1275)</f>
        <v>0</v>
      </c>
      <c r="CA1276" s="46" t="s">
        <v>134</v>
      </c>
      <c r="CB1276" s="38">
        <f t="shared" ref="CB1276" si="30201">lunchAdjust(CA1271:CB1275)</f>
        <v>0</v>
      </c>
      <c r="CC1276" s="48" t="s">
        <v>0</v>
      </c>
      <c r="CD1276" s="39">
        <f t="shared" ref="CD1276" si="30202">SUMPRODUCT(CC1271:CC1275*CD1271:CD1275)</f>
        <v>0</v>
      </c>
      <c r="CE1276" s="46" t="s">
        <v>134</v>
      </c>
      <c r="CF1276" s="38">
        <f t="shared" ref="CF1276" si="30203">lunchAdjust(CE1271:CF1275)</f>
        <v>0</v>
      </c>
      <c r="CG1276" s="48" t="s">
        <v>0</v>
      </c>
      <c r="CH1276" s="39">
        <f t="shared" ref="CH1276" si="30204">SUMPRODUCT(CG1271:CG1275*CH1271:CH1275)</f>
        <v>0</v>
      </c>
    </row>
    <row r="1277" spans="1:86" ht="15.75" thickBot="1" x14ac:dyDescent="0.3">
      <c r="A1277" s="58" t="s">
        <v>121</v>
      </c>
      <c r="B1277" s="59">
        <f t="shared" ref="B1277" ca="1" si="30205">roleHours(G1271:CH1277, "OUT")</f>
        <v>0</v>
      </c>
      <c r="C1277" s="54" t="s">
        <v>137</v>
      </c>
      <c r="D1277" s="22">
        <f t="shared" ref="D1277" ca="1" si="30206">roleHours(G1271:CH1277, "PTO")</f>
        <v>0</v>
      </c>
      <c r="E1277" s="23">
        <f t="shared" ref="E1277" ca="1" si="30207">E1276-B1272</f>
        <v>55.2</v>
      </c>
      <c r="F1277" s="52"/>
      <c r="G1277" s="47" t="s">
        <v>39</v>
      </c>
      <c r="H1277" s="40">
        <f t="shared" si="29344"/>
        <v>0</v>
      </c>
      <c r="I1277" s="49" t="s">
        <v>135</v>
      </c>
      <c r="J1277" s="41">
        <f t="shared" ref="J1277" si="30208">J1276*G$4</f>
        <v>0</v>
      </c>
      <c r="K1277" s="47" t="s">
        <v>39</v>
      </c>
      <c r="L1277" s="40">
        <f t="shared" ref="L1277" si="30209">SUMPRODUCT(M1271:M1275*(L1271:L1275="PTO"))+SUMPRODUCT(M1271:M1275*(L1271:L1275="HOL"))</f>
        <v>0</v>
      </c>
      <c r="M1277" s="49" t="s">
        <v>135</v>
      </c>
      <c r="N1277" s="41">
        <f t="shared" ref="N1277" si="30210">N1276*K$4</f>
        <v>0</v>
      </c>
      <c r="O1277" s="47" t="s">
        <v>39</v>
      </c>
      <c r="P1277" s="40">
        <f t="shared" ref="P1277" si="30211">SUMPRODUCT(Q1271:Q1275*(P1271:P1275="PTO"))+SUMPRODUCT(Q1271:Q1275*(P1271:P1275="HOL"))</f>
        <v>0</v>
      </c>
      <c r="Q1277" s="49" t="s">
        <v>135</v>
      </c>
      <c r="R1277" s="41">
        <f t="shared" ref="R1277" si="30212">R1276*O$4</f>
        <v>0</v>
      </c>
      <c r="S1277" s="47" t="s">
        <v>39</v>
      </c>
      <c r="T1277" s="40">
        <f t="shared" ref="T1277" si="30213">SUMPRODUCT(U1271:U1275*(T1271:T1275="PTO"))+SUMPRODUCT(U1271:U1275*(T1271:T1275="HOL"))</f>
        <v>0</v>
      </c>
      <c r="U1277" s="49" t="s">
        <v>135</v>
      </c>
      <c r="V1277" s="41">
        <f t="shared" ref="V1277" si="30214">V1276*S$4</f>
        <v>0</v>
      </c>
      <c r="W1277" s="47" t="s">
        <v>39</v>
      </c>
      <c r="X1277" s="40">
        <f t="shared" ref="X1277" si="30215">SUMPRODUCT(Y1271:Y1275*(X1271:X1275="PTO"))+SUMPRODUCT(Y1271:Y1275*(X1271:X1275="HOL"))</f>
        <v>0</v>
      </c>
      <c r="Y1277" s="49" t="s">
        <v>135</v>
      </c>
      <c r="Z1277" s="41">
        <f t="shared" ref="Z1277" si="30216">Z1276*W$4</f>
        <v>0</v>
      </c>
      <c r="AA1277" s="47" t="s">
        <v>39</v>
      </c>
      <c r="AB1277" s="40">
        <f t="shared" ref="AB1277" si="30217">SUMPRODUCT(AC1271:AC1275*(AB1271:AB1275="PTO"))+SUMPRODUCT(AC1271:AC1275*(AB1271:AB1275="HOL"))</f>
        <v>0</v>
      </c>
      <c r="AC1277" s="49" t="s">
        <v>135</v>
      </c>
      <c r="AD1277" s="41">
        <f t="shared" ref="AD1277" si="30218">AD1276*AA$4</f>
        <v>0</v>
      </c>
      <c r="AE1277" s="47" t="s">
        <v>39</v>
      </c>
      <c r="AF1277" s="40">
        <f t="shared" ref="AF1277" si="30219">SUMPRODUCT(AG1271:AG1275*(AF1271:AF1275="PTO"))+SUMPRODUCT(AG1271:AG1275*(AF1271:AF1275="HOL"))</f>
        <v>0</v>
      </c>
      <c r="AG1277" s="49" t="s">
        <v>135</v>
      </c>
      <c r="AH1277" s="41">
        <f t="shared" ref="AH1277" si="30220">AH1276*AE$4</f>
        <v>0</v>
      </c>
      <c r="AI1277" s="47" t="s">
        <v>39</v>
      </c>
      <c r="AJ1277" s="40">
        <f t="shared" ref="AJ1277" si="30221">SUMPRODUCT(AK1271:AK1275*(AJ1271:AJ1275="PTO"))+SUMPRODUCT(AK1271:AK1275*(AJ1271:AJ1275="HOL"))</f>
        <v>0</v>
      </c>
      <c r="AK1277" s="49" t="s">
        <v>135</v>
      </c>
      <c r="AL1277" s="41">
        <f>AL1276*AI$4</f>
        <v>8</v>
      </c>
      <c r="AM1277" s="47" t="s">
        <v>39</v>
      </c>
      <c r="AN1277" s="40">
        <f t="shared" ref="AN1277" si="30222">SUMPRODUCT(AO1271:AO1275*(AN1271:AN1275="PTO"))+SUMPRODUCT(AO1271:AO1275*(AN1271:AN1275="HOL"))</f>
        <v>0</v>
      </c>
      <c r="AO1277" s="49" t="s">
        <v>135</v>
      </c>
      <c r="AP1277" s="41">
        <f t="shared" ref="AP1277" si="30223">AP1276*AM$4</f>
        <v>0</v>
      </c>
      <c r="AQ1277" s="47" t="s">
        <v>39</v>
      </c>
      <c r="AR1277" s="40">
        <f t="shared" ref="AR1277" si="30224">SUMPRODUCT(AS1271:AS1275*(AR1271:AR1275="PTO"))+SUMPRODUCT(AS1271:AS1275*(AR1271:AR1275="HOL"))</f>
        <v>0</v>
      </c>
      <c r="AS1277" s="49" t="s">
        <v>135</v>
      </c>
      <c r="AT1277" s="41">
        <f t="shared" ref="AT1277" si="30225">AT1276*AQ$4</f>
        <v>0</v>
      </c>
      <c r="AU1277" s="47" t="s">
        <v>39</v>
      </c>
      <c r="AV1277" s="40">
        <f t="shared" ref="AV1277" si="30226">SUMPRODUCT(AW1271:AW1275*(AV1271:AV1275="PTO"))+SUMPRODUCT(AW1271:AW1275*(AV1271:AV1275="HOL"))</f>
        <v>0</v>
      </c>
      <c r="AW1277" s="49" t="s">
        <v>135</v>
      </c>
      <c r="AX1277" s="41">
        <f>AX1276*AU$4</f>
        <v>0</v>
      </c>
      <c r="AY1277" s="47" t="s">
        <v>39</v>
      </c>
      <c r="AZ1277" s="40">
        <f t="shared" ref="AZ1277" si="30227">SUMPRODUCT(BA1271:BA1275*(AZ1271:AZ1275="PTO"))+SUMPRODUCT(BA1271:BA1275*(AZ1271:AZ1275="HOL"))</f>
        <v>0</v>
      </c>
      <c r="BA1277" s="49" t="s">
        <v>135</v>
      </c>
      <c r="BB1277" s="41">
        <f>BB1276*AY$4</f>
        <v>0</v>
      </c>
      <c r="BC1277" s="47" t="s">
        <v>39</v>
      </c>
      <c r="BD1277" s="40">
        <f t="shared" ref="BD1277" si="30228">SUMPRODUCT(BE1271:BE1275*(BD1271:BD1275="PTO"))+SUMPRODUCT(BE1271:BE1275*(BD1271:BD1275="HOL"))</f>
        <v>0</v>
      </c>
      <c r="BE1277" s="49" t="s">
        <v>135</v>
      </c>
      <c r="BF1277" s="41">
        <f>BF1276*BC$4</f>
        <v>0</v>
      </c>
      <c r="BG1277" s="47" t="s">
        <v>39</v>
      </c>
      <c r="BH1277" s="40">
        <f t="shared" ref="BH1277" si="30229">SUMPRODUCT(BI1271:BI1275*(BH1271:BH1275="PTO"))+SUMPRODUCT(BI1271:BI1275*(BH1271:BH1275="HOL"))</f>
        <v>0</v>
      </c>
      <c r="BI1277" s="49" t="s">
        <v>135</v>
      </c>
      <c r="BJ1277" s="41">
        <f>BJ1276*BG$4</f>
        <v>0</v>
      </c>
      <c r="BK1277" s="47" t="s">
        <v>39</v>
      </c>
      <c r="BL1277" s="40">
        <f t="shared" ref="BL1277" si="30230">SUMPRODUCT(BM1271:BM1275*(BL1271:BL1275="PTO"))+SUMPRODUCT(BM1271:BM1275*(BL1271:BL1275="HOL"))</f>
        <v>0</v>
      </c>
      <c r="BM1277" s="49" t="s">
        <v>135</v>
      </c>
      <c r="BN1277" s="41">
        <f>BN1276*BK$4</f>
        <v>0</v>
      </c>
      <c r="BO1277" s="47" t="s">
        <v>39</v>
      </c>
      <c r="BP1277" s="40">
        <f t="shared" ref="BP1277" si="30231">SUMPRODUCT(BQ1271:BQ1275*(BP1271:BP1275="PTO"))+SUMPRODUCT(BQ1271:BQ1275*(BP1271:BP1275="HOL"))</f>
        <v>0</v>
      </c>
      <c r="BQ1277" s="49" t="s">
        <v>135</v>
      </c>
      <c r="BR1277" s="41">
        <f t="shared" ref="BR1277" si="30232">BR1276*BO$4</f>
        <v>0</v>
      </c>
      <c r="BS1277" s="47" t="s">
        <v>39</v>
      </c>
      <c r="BT1277" s="40">
        <f t="shared" ref="BT1277" si="30233">SUMPRODUCT(BU1271:BU1275*(BT1271:BT1275="PTO"))+SUMPRODUCT(BU1271:BU1275*(BT1271:BT1275="HOL"))</f>
        <v>0</v>
      </c>
      <c r="BU1277" s="49" t="s">
        <v>135</v>
      </c>
      <c r="BV1277" s="41">
        <f t="shared" ref="BV1277" si="30234">BV1276*BS$4</f>
        <v>0</v>
      </c>
      <c r="BW1277" s="47" t="s">
        <v>39</v>
      </c>
      <c r="BX1277" s="40">
        <f t="shared" ref="BX1277" si="30235">SUMPRODUCT(BY1271:BY1275*(BX1271:BX1275="PTO"))+SUMPRODUCT(BY1271:BY1275*(BX1271:BX1275="HOL"))</f>
        <v>0</v>
      </c>
      <c r="BY1277" s="49" t="s">
        <v>135</v>
      </c>
      <c r="BZ1277" s="41">
        <f t="shared" ref="BZ1277" si="30236">BZ1276*BW$4</f>
        <v>0</v>
      </c>
      <c r="CA1277" s="47" t="s">
        <v>39</v>
      </c>
      <c r="CB1277" s="40">
        <f t="shared" ref="CB1277" si="30237">SUMPRODUCT(CC1271:CC1275*(CB1271:CB1275="PTO"))+SUMPRODUCT(CC1271:CC1275*(CB1271:CB1275="HOL"))</f>
        <v>0</v>
      </c>
      <c r="CC1277" s="49" t="s">
        <v>135</v>
      </c>
      <c r="CD1277" s="41">
        <f t="shared" ref="CD1277" si="30238">CD1276*CA$4</f>
        <v>0</v>
      </c>
      <c r="CE1277" s="47" t="s">
        <v>39</v>
      </c>
      <c r="CF1277" s="40">
        <f t="shared" ref="CF1277" si="30239">SUMPRODUCT(CG1271:CG1275*(CF1271:CF1275="PTO"))+SUMPRODUCT(CG1271:CG1275*(CF1271:CF1275="HOL"))</f>
        <v>0</v>
      </c>
      <c r="CG1277" s="49" t="s">
        <v>135</v>
      </c>
      <c r="CH1277" s="41">
        <f t="shared" ref="CH1277" si="30240">CH1276*CE$4</f>
        <v>0</v>
      </c>
    </row>
    <row r="1278" spans="1:86" x14ac:dyDescent="0.25">
      <c r="A1278" s="70" t="s">
        <v>133</v>
      </c>
      <c r="B1278" s="71">
        <f t="shared" ref="B1278" ca="1" si="30241">D1278-B1279</f>
        <v>0</v>
      </c>
      <c r="C1278" s="72" t="s">
        <v>122</v>
      </c>
      <c r="D1278" s="71">
        <f>IFERROR(INDEX(Holidays[FTE], MATCH(Entry!E1278, Holidays[Date], 0)), 1)*8*INDEX(FTEguide[[1]:[12]], MATCH(Entry!E1279, FTEguide[Weekday], 0), IF(Entry!E1281&gt;0, Entry!E1281, MONTH(Entry!E1278)))</f>
        <v>0</v>
      </c>
      <c r="E1278" s="60">
        <f t="shared" si="28861"/>
        <v>44010</v>
      </c>
      <c r="F1278" s="50" t="s">
        <v>128</v>
      </c>
      <c r="G1278" s="34"/>
      <c r="H1278" s="35"/>
      <c r="I1278" s="42">
        <f t="shared" ref="I1278" si="30242">parseTime(G1278)-(H1283=INT(RIGHT($F1278, 1)))</f>
        <v>0</v>
      </c>
      <c r="J1278" s="43">
        <f t="shared" ref="J1278:J1282" si="30243">isClocked(H1278)</f>
        <v>0</v>
      </c>
      <c r="K1278" s="34"/>
      <c r="L1278" s="35"/>
      <c r="M1278" s="42">
        <f t="shared" ref="M1278" si="30244">parseTime(K1278)-(L1283=INT(RIGHT($F1278, 1)))</f>
        <v>0</v>
      </c>
      <c r="N1278" s="43">
        <f t="shared" ref="N1278:N1282" si="30245">isClocked(L1278)</f>
        <v>0</v>
      </c>
      <c r="O1278" s="34"/>
      <c r="P1278" s="35"/>
      <c r="Q1278" s="42">
        <f t="shared" ref="Q1278" si="30246">parseTime(O1278)-(P1283=INT(RIGHT($F1278, 1)))</f>
        <v>0</v>
      </c>
      <c r="R1278" s="43">
        <f t="shared" ref="R1278:R1282" si="30247">isClocked(P1278)</f>
        <v>0</v>
      </c>
      <c r="S1278" s="34"/>
      <c r="T1278" s="35"/>
      <c r="U1278" s="42">
        <f t="shared" ref="U1278" si="30248">parseTime(S1278)-(T1283=INT(RIGHT($F1278, 1)))</f>
        <v>0</v>
      </c>
      <c r="V1278" s="43">
        <f t="shared" ref="V1278:V1282" si="30249">isClocked(T1278)</f>
        <v>0</v>
      </c>
      <c r="W1278" s="34"/>
      <c r="X1278" s="35"/>
      <c r="Y1278" s="42">
        <f t="shared" ref="Y1278" si="30250">parseTime(W1278)-(X1283=INT(RIGHT($F1278, 1)))</f>
        <v>0</v>
      </c>
      <c r="Z1278" s="43">
        <f t="shared" ref="Z1278:Z1282" si="30251">isClocked(X1278)</f>
        <v>0</v>
      </c>
      <c r="AA1278" s="34"/>
      <c r="AB1278" s="35"/>
      <c r="AC1278" s="42">
        <f t="shared" ref="AC1278" si="30252">parseTime(AA1278)-(AB1283=INT(RIGHT($F1278, 1)))</f>
        <v>0</v>
      </c>
      <c r="AD1278" s="43">
        <f t="shared" ref="AD1278:AD1282" si="30253">isClocked(AB1278)</f>
        <v>0</v>
      </c>
      <c r="AE1278" s="34"/>
      <c r="AF1278" s="35"/>
      <c r="AG1278" s="42">
        <f t="shared" ref="AG1278" si="30254">parseTime(AE1278)-(AF1283=INT(RIGHT($F1278, 1)))</f>
        <v>0</v>
      </c>
      <c r="AH1278" s="43">
        <f t="shared" ref="AH1278:AH1282" si="30255">isClocked(AF1278)</f>
        <v>0</v>
      </c>
      <c r="AI1278" s="34"/>
      <c r="AJ1278" s="35"/>
      <c r="AK1278" s="42">
        <f>parseTime(AI1278)-(AJ1283=INT(RIGHT($F1278, 1)))</f>
        <v>0</v>
      </c>
      <c r="AL1278" s="43">
        <f t="shared" ref="AL1278:AL1282" si="30256">isClocked(AJ1278)</f>
        <v>0</v>
      </c>
      <c r="AM1278" s="34"/>
      <c r="AN1278" s="35"/>
      <c r="AO1278" s="42">
        <f t="shared" ref="AO1278" si="30257">parseTime(AM1278)-(AN1283=INT(RIGHT($F1278, 1)))</f>
        <v>0</v>
      </c>
      <c r="AP1278" s="43">
        <f t="shared" ref="AP1278:AP1282" si="30258">isClocked(AN1278)</f>
        <v>0</v>
      </c>
      <c r="AQ1278" s="34"/>
      <c r="AR1278" s="35"/>
      <c r="AS1278" s="42">
        <f t="shared" ref="AS1278" si="30259">parseTime(AQ1278)-(AR1283=INT(RIGHT($F1278, 1)))</f>
        <v>0</v>
      </c>
      <c r="AT1278" s="43">
        <f t="shared" ref="AT1278:AT1282" si="30260">isClocked(AR1278)</f>
        <v>0</v>
      </c>
      <c r="AU1278" s="34"/>
      <c r="AV1278" s="35"/>
      <c r="AW1278" s="42">
        <f>parseTime(AU1278)-(AV1283=INT(RIGHT($F1278, 1)))</f>
        <v>0</v>
      </c>
      <c r="AX1278" s="43">
        <f t="shared" ref="AX1278:AX1282" si="30261">isClocked(AV1278)</f>
        <v>0</v>
      </c>
      <c r="AY1278" s="34"/>
      <c r="AZ1278" s="35"/>
      <c r="BA1278" s="42">
        <f>parseTime(AY1278)-(AZ1283=INT(RIGHT($F1278, 1)))</f>
        <v>0</v>
      </c>
      <c r="BB1278" s="43">
        <f t="shared" ref="BB1278:BB1282" si="30262">isClocked(AZ1278)</f>
        <v>0</v>
      </c>
      <c r="BC1278" s="34"/>
      <c r="BD1278" s="35"/>
      <c r="BE1278" s="42">
        <f>parseTime(BC1278)-(BD1283=INT(RIGHT($F1278, 1)))</f>
        <v>0</v>
      </c>
      <c r="BF1278" s="43">
        <f t="shared" ref="BF1278:BF1282" si="30263">isClocked(BD1278)</f>
        <v>0</v>
      </c>
      <c r="BG1278" s="34"/>
      <c r="BH1278" s="35"/>
      <c r="BI1278" s="42">
        <f>parseTime(BG1278)-(BH1283=INT(RIGHT($F1278, 1)))</f>
        <v>0</v>
      </c>
      <c r="BJ1278" s="43">
        <f t="shared" ref="BJ1278:BJ1282" si="30264">isClocked(BH1278)</f>
        <v>0</v>
      </c>
      <c r="BK1278" s="34"/>
      <c r="BL1278" s="35"/>
      <c r="BM1278" s="42">
        <f>parseTime(BK1278)-(BL1283=INT(RIGHT($F1278, 1)))</f>
        <v>0</v>
      </c>
      <c r="BN1278" s="43">
        <f t="shared" ref="BN1278:BN1282" si="30265">isClocked(BL1278)</f>
        <v>0</v>
      </c>
      <c r="BO1278" s="34"/>
      <c r="BP1278" s="35"/>
      <c r="BQ1278" s="42">
        <f t="shared" ref="BQ1278" si="30266">parseTime(BO1278)-(BP1283=INT(RIGHT($F1278, 1)))</f>
        <v>0</v>
      </c>
      <c r="BR1278" s="43">
        <f t="shared" ref="BR1278:BR1282" si="30267">isClocked(BP1278)</f>
        <v>0</v>
      </c>
      <c r="BS1278" s="34"/>
      <c r="BT1278" s="35"/>
      <c r="BU1278" s="42">
        <f t="shared" ref="BU1278" si="30268">parseTime(BS1278)-(BT1283=INT(RIGHT($F1278, 1)))</f>
        <v>0</v>
      </c>
      <c r="BV1278" s="43">
        <f t="shared" ref="BV1278:BV1282" si="30269">isClocked(BT1278)</f>
        <v>0</v>
      </c>
      <c r="BW1278" s="34"/>
      <c r="BX1278" s="35"/>
      <c r="BY1278" s="42">
        <f t="shared" ref="BY1278" si="30270">parseTime(BW1278)-(BX1283=INT(RIGHT($F1278, 1)))</f>
        <v>0</v>
      </c>
      <c r="BZ1278" s="43">
        <f t="shared" ref="BZ1278:BZ1282" si="30271">isClocked(BX1278)</f>
        <v>0</v>
      </c>
      <c r="CA1278" s="34"/>
      <c r="CB1278" s="35"/>
      <c r="CC1278" s="42">
        <f t="shared" ref="CC1278" si="30272">parseTime(CA1278)-(CB1283=INT(RIGHT($F1278, 1)))</f>
        <v>0</v>
      </c>
      <c r="CD1278" s="43">
        <f t="shared" ref="CD1278:CD1282" si="30273">isClocked(CB1278)</f>
        <v>0</v>
      </c>
      <c r="CE1278" s="34"/>
      <c r="CF1278" s="35"/>
      <c r="CG1278" s="42">
        <f t="shared" ref="CG1278" si="30274">parseTime(CE1278)-(CF1283=INT(RIGHT($F1278, 1)))</f>
        <v>0</v>
      </c>
      <c r="CH1278" s="43">
        <f t="shared" ref="CH1278:CH1282" si="30275">isClocked(CF1278)</f>
        <v>0</v>
      </c>
    </row>
    <row r="1279" spans="1:86" x14ac:dyDescent="0.25">
      <c r="A1279" s="56" t="s">
        <v>0</v>
      </c>
      <c r="B1279" s="57">
        <f t="shared" ca="1" si="30102"/>
        <v>0</v>
      </c>
      <c r="C1279" s="14" t="s">
        <v>252</v>
      </c>
      <c r="D1279" s="14">
        <f t="shared" si="29585"/>
        <v>53.7</v>
      </c>
      <c r="E1279" s="55" t="str">
        <f t="shared" si="30103"/>
        <v>Sunday</v>
      </c>
      <c r="F1279" s="51" t="s">
        <v>129</v>
      </c>
      <c r="G1279" s="36"/>
      <c r="H1279" s="37"/>
      <c r="I1279" s="44">
        <f t="shared" ref="I1279" si="30276">parseTime(G1279)-(H1283=INT(RIGHT($F1279, 1)))</f>
        <v>0</v>
      </c>
      <c r="J1279" s="45">
        <f t="shared" si="30243"/>
        <v>0</v>
      </c>
      <c r="K1279" s="36"/>
      <c r="L1279" s="37"/>
      <c r="M1279" s="44">
        <f t="shared" ref="M1279" si="30277">parseTime(K1279)-(L1283=INT(RIGHT($F1279, 1)))</f>
        <v>0</v>
      </c>
      <c r="N1279" s="45">
        <f t="shared" si="30245"/>
        <v>0</v>
      </c>
      <c r="O1279" s="36"/>
      <c r="P1279" s="37"/>
      <c r="Q1279" s="44">
        <f t="shared" ref="Q1279" si="30278">parseTime(O1279)-(P1283=INT(RIGHT($F1279, 1)))</f>
        <v>0</v>
      </c>
      <c r="R1279" s="45">
        <f t="shared" si="30247"/>
        <v>0</v>
      </c>
      <c r="S1279" s="36"/>
      <c r="T1279" s="37"/>
      <c r="U1279" s="44">
        <f t="shared" ref="U1279" si="30279">parseTime(S1279)-(T1283=INT(RIGHT($F1279, 1)))</f>
        <v>0</v>
      </c>
      <c r="V1279" s="45">
        <f t="shared" si="30249"/>
        <v>0</v>
      </c>
      <c r="W1279" s="36"/>
      <c r="X1279" s="37"/>
      <c r="Y1279" s="44">
        <f t="shared" ref="Y1279" si="30280">parseTime(W1279)-(X1283=INT(RIGHT($F1279, 1)))</f>
        <v>0</v>
      </c>
      <c r="Z1279" s="45">
        <f t="shared" si="30251"/>
        <v>0</v>
      </c>
      <c r="AA1279" s="36"/>
      <c r="AB1279" s="37"/>
      <c r="AC1279" s="44">
        <f t="shared" ref="AC1279" si="30281">parseTime(AA1279)-(AB1283=INT(RIGHT($F1279, 1)))</f>
        <v>0</v>
      </c>
      <c r="AD1279" s="45">
        <f t="shared" si="30253"/>
        <v>0</v>
      </c>
      <c r="AE1279" s="36"/>
      <c r="AF1279" s="37"/>
      <c r="AG1279" s="44">
        <f t="shared" ref="AG1279" si="30282">parseTime(AE1279)-(AF1283=INT(RIGHT($F1279, 1)))</f>
        <v>0</v>
      </c>
      <c r="AH1279" s="45">
        <f t="shared" si="30255"/>
        <v>0</v>
      </c>
      <c r="AI1279" s="36"/>
      <c r="AJ1279" s="37"/>
      <c r="AK1279" s="44">
        <f>parseTime(AI1279)-(AJ1283=INT(RIGHT($F1279, 1)))</f>
        <v>0</v>
      </c>
      <c r="AL1279" s="45">
        <f t="shared" si="30256"/>
        <v>0</v>
      </c>
      <c r="AM1279" s="36"/>
      <c r="AN1279" s="37"/>
      <c r="AO1279" s="44">
        <f t="shared" ref="AO1279" si="30283">parseTime(AM1279)-(AN1283=INT(RIGHT($F1279, 1)))</f>
        <v>0</v>
      </c>
      <c r="AP1279" s="45">
        <f t="shared" si="30258"/>
        <v>0</v>
      </c>
      <c r="AQ1279" s="36"/>
      <c r="AR1279" s="37"/>
      <c r="AS1279" s="44">
        <f t="shared" ref="AS1279" si="30284">parseTime(AQ1279)-(AR1283=INT(RIGHT($F1279, 1)))</f>
        <v>0</v>
      </c>
      <c r="AT1279" s="45">
        <f t="shared" si="30260"/>
        <v>0</v>
      </c>
      <c r="AU1279" s="36"/>
      <c r="AV1279" s="37"/>
      <c r="AW1279" s="44">
        <f>parseTime(AU1279)-(AV1283=INT(RIGHT($F1279, 1)))</f>
        <v>0</v>
      </c>
      <c r="AX1279" s="45">
        <f t="shared" si="30261"/>
        <v>0</v>
      </c>
      <c r="AY1279" s="36"/>
      <c r="AZ1279" s="37"/>
      <c r="BA1279" s="44">
        <f>parseTime(AY1279)-(AZ1283=INT(RIGHT($F1279, 1)))</f>
        <v>0</v>
      </c>
      <c r="BB1279" s="45">
        <f t="shared" si="30262"/>
        <v>0</v>
      </c>
      <c r="BC1279" s="36"/>
      <c r="BD1279" s="37"/>
      <c r="BE1279" s="44">
        <f>parseTime(BC1279)-(BD1283=INT(RIGHT($F1279, 1)))</f>
        <v>0</v>
      </c>
      <c r="BF1279" s="45">
        <f t="shared" si="30263"/>
        <v>0</v>
      </c>
      <c r="BG1279" s="36"/>
      <c r="BH1279" s="37"/>
      <c r="BI1279" s="44">
        <f>parseTime(BG1279)-(BH1283=INT(RIGHT($F1279, 1)))</f>
        <v>0</v>
      </c>
      <c r="BJ1279" s="45">
        <f t="shared" si="30264"/>
        <v>0</v>
      </c>
      <c r="BK1279" s="36"/>
      <c r="BL1279" s="37"/>
      <c r="BM1279" s="44">
        <f>parseTime(BK1279)-(BL1283=INT(RIGHT($F1279, 1)))</f>
        <v>0</v>
      </c>
      <c r="BN1279" s="45">
        <f t="shared" si="30265"/>
        <v>0</v>
      </c>
      <c r="BO1279" s="36"/>
      <c r="BP1279" s="37"/>
      <c r="BQ1279" s="44">
        <f t="shared" ref="BQ1279" si="30285">parseTime(BO1279)-(BP1283=INT(RIGHT($F1279, 1)))</f>
        <v>0</v>
      </c>
      <c r="BR1279" s="45">
        <f t="shared" si="30267"/>
        <v>0</v>
      </c>
      <c r="BS1279" s="36"/>
      <c r="BT1279" s="37"/>
      <c r="BU1279" s="44">
        <f t="shared" ref="BU1279" si="30286">parseTime(BS1279)-(BT1283=INT(RIGHT($F1279, 1)))</f>
        <v>0</v>
      </c>
      <c r="BV1279" s="45">
        <f t="shared" si="30269"/>
        <v>0</v>
      </c>
      <c r="BW1279" s="36"/>
      <c r="BX1279" s="37"/>
      <c r="BY1279" s="44">
        <f t="shared" ref="BY1279" si="30287">parseTime(BW1279)-(BX1283=INT(RIGHT($F1279, 1)))</f>
        <v>0</v>
      </c>
      <c r="BZ1279" s="45">
        <f t="shared" si="30271"/>
        <v>0</v>
      </c>
      <c r="CA1279" s="36"/>
      <c r="CB1279" s="37"/>
      <c r="CC1279" s="44">
        <f t="shared" ref="CC1279" si="30288">parseTime(CA1279)-(CB1283=INT(RIGHT($F1279, 1)))</f>
        <v>0</v>
      </c>
      <c r="CD1279" s="45">
        <f t="shared" si="30273"/>
        <v>0</v>
      </c>
      <c r="CE1279" s="36"/>
      <c r="CF1279" s="37"/>
      <c r="CG1279" s="44">
        <f t="shared" ref="CG1279" si="30289">parseTime(CE1279)-(CF1283=INT(RIGHT($F1279, 1)))</f>
        <v>0</v>
      </c>
      <c r="CH1279" s="45">
        <f t="shared" si="30275"/>
        <v>0</v>
      </c>
    </row>
    <row r="1280" spans="1:86" x14ac:dyDescent="0.25">
      <c r="A1280" s="56" t="s">
        <v>117</v>
      </c>
      <c r="B1280" s="57">
        <f t="shared" ref="B1280" ca="1" si="30290">roleHours(G1278:CH1284, "MFD")</f>
        <v>0</v>
      </c>
      <c r="C1280" s="14">
        <f t="shared" ref="C1280:C1283" ca="1" si="30291">B1280/8</f>
        <v>0</v>
      </c>
      <c r="D1280" s="14">
        <f t="shared" ref="D1280" ca="1" si="30292">B1279-D1279</f>
        <v>-53.7</v>
      </c>
      <c r="E1280" s="20" t="s">
        <v>127</v>
      </c>
      <c r="F1280" s="51" t="s">
        <v>130</v>
      </c>
      <c r="G1280" s="36"/>
      <c r="H1280" s="37"/>
      <c r="I1280" s="44">
        <f t="shared" ref="I1280" si="30293">parseTime(G1280)-(H1283=INT(RIGHT($F1280, 1)))</f>
        <v>0</v>
      </c>
      <c r="J1280" s="45">
        <f t="shared" si="30243"/>
        <v>0</v>
      </c>
      <c r="K1280" s="36"/>
      <c r="L1280" s="37"/>
      <c r="M1280" s="44">
        <f t="shared" ref="M1280" si="30294">parseTime(K1280)-(L1283=INT(RIGHT($F1280, 1)))</f>
        <v>0</v>
      </c>
      <c r="N1280" s="45">
        <f t="shared" si="30245"/>
        <v>0</v>
      </c>
      <c r="O1280" s="36"/>
      <c r="P1280" s="37"/>
      <c r="Q1280" s="44">
        <f t="shared" ref="Q1280" si="30295">parseTime(O1280)-(P1283=INT(RIGHT($F1280, 1)))</f>
        <v>0</v>
      </c>
      <c r="R1280" s="45">
        <f t="shared" si="30247"/>
        <v>0</v>
      </c>
      <c r="S1280" s="36"/>
      <c r="T1280" s="37"/>
      <c r="U1280" s="44">
        <f t="shared" ref="U1280" si="30296">parseTime(S1280)-(T1283=INT(RIGHT($F1280, 1)))</f>
        <v>0</v>
      </c>
      <c r="V1280" s="45">
        <f t="shared" si="30249"/>
        <v>0</v>
      </c>
      <c r="W1280" s="36"/>
      <c r="X1280" s="37"/>
      <c r="Y1280" s="44">
        <f t="shared" ref="Y1280" si="30297">parseTime(W1280)-(X1283=INT(RIGHT($F1280, 1)))</f>
        <v>0</v>
      </c>
      <c r="Z1280" s="45">
        <f t="shared" si="30251"/>
        <v>0</v>
      </c>
      <c r="AA1280" s="36"/>
      <c r="AB1280" s="37"/>
      <c r="AC1280" s="44">
        <f t="shared" ref="AC1280" si="30298">parseTime(AA1280)-(AB1283=INT(RIGHT($F1280, 1)))</f>
        <v>0</v>
      </c>
      <c r="AD1280" s="45">
        <f t="shared" si="30253"/>
        <v>0</v>
      </c>
      <c r="AE1280" s="36"/>
      <c r="AF1280" s="37"/>
      <c r="AG1280" s="44">
        <f t="shared" ref="AG1280" si="30299">parseTime(AE1280)-(AF1283=INT(RIGHT($F1280, 1)))</f>
        <v>0</v>
      </c>
      <c r="AH1280" s="45">
        <f t="shared" si="30255"/>
        <v>0</v>
      </c>
      <c r="AI1280" s="36"/>
      <c r="AJ1280" s="37"/>
      <c r="AK1280" s="44">
        <f>parseTime(AI1280)-(AJ1283=INT(RIGHT($F1280, 1)))</f>
        <v>0</v>
      </c>
      <c r="AL1280" s="45">
        <f t="shared" si="30256"/>
        <v>0</v>
      </c>
      <c r="AM1280" s="36"/>
      <c r="AN1280" s="37"/>
      <c r="AO1280" s="44">
        <f t="shared" ref="AO1280" si="30300">parseTime(AM1280)-(AN1283=INT(RIGHT($F1280, 1)))</f>
        <v>0</v>
      </c>
      <c r="AP1280" s="45">
        <f t="shared" si="30258"/>
        <v>0</v>
      </c>
      <c r="AQ1280" s="36"/>
      <c r="AR1280" s="37"/>
      <c r="AS1280" s="44">
        <f t="shared" ref="AS1280" si="30301">parseTime(AQ1280)-(AR1283=INT(RIGHT($F1280, 1)))</f>
        <v>0</v>
      </c>
      <c r="AT1280" s="45">
        <f t="shared" si="30260"/>
        <v>0</v>
      </c>
      <c r="AU1280" s="36"/>
      <c r="AV1280" s="37"/>
      <c r="AW1280" s="44">
        <f>parseTime(AU1280)-(AV1283=INT(RIGHT($F1280, 1)))</f>
        <v>0</v>
      </c>
      <c r="AX1280" s="45">
        <f t="shared" si="30261"/>
        <v>0</v>
      </c>
      <c r="AY1280" s="36"/>
      <c r="AZ1280" s="37"/>
      <c r="BA1280" s="44">
        <f>parseTime(AY1280)-(AZ1283=INT(RIGHT($F1280, 1)))</f>
        <v>0</v>
      </c>
      <c r="BB1280" s="45">
        <f t="shared" si="30262"/>
        <v>0</v>
      </c>
      <c r="BC1280" s="36"/>
      <c r="BD1280" s="37"/>
      <c r="BE1280" s="44">
        <f>parseTime(BC1280)-(BD1283=INT(RIGHT($F1280, 1)))</f>
        <v>0</v>
      </c>
      <c r="BF1280" s="45">
        <f t="shared" si="30263"/>
        <v>0</v>
      </c>
      <c r="BG1280" s="36"/>
      <c r="BH1280" s="37"/>
      <c r="BI1280" s="44">
        <f>parseTime(BG1280)-(BH1283=INT(RIGHT($F1280, 1)))</f>
        <v>0</v>
      </c>
      <c r="BJ1280" s="45">
        <f t="shared" si="30264"/>
        <v>0</v>
      </c>
      <c r="BK1280" s="36"/>
      <c r="BL1280" s="37"/>
      <c r="BM1280" s="44">
        <f>parseTime(BK1280)-(BL1283=INT(RIGHT($F1280, 1)))</f>
        <v>0</v>
      </c>
      <c r="BN1280" s="45">
        <f t="shared" si="30265"/>
        <v>0</v>
      </c>
      <c r="BO1280" s="36"/>
      <c r="BP1280" s="37"/>
      <c r="BQ1280" s="44">
        <f t="shared" ref="BQ1280" si="30302">parseTime(BO1280)-(BP1283=INT(RIGHT($F1280, 1)))</f>
        <v>0</v>
      </c>
      <c r="BR1280" s="45">
        <f t="shared" si="30267"/>
        <v>0</v>
      </c>
      <c r="BS1280" s="36"/>
      <c r="BT1280" s="37"/>
      <c r="BU1280" s="44">
        <f t="shared" ref="BU1280" si="30303">parseTime(BS1280)-(BT1283=INT(RIGHT($F1280, 1)))</f>
        <v>0</v>
      </c>
      <c r="BV1280" s="45">
        <f t="shared" si="30269"/>
        <v>0</v>
      </c>
      <c r="BW1280" s="36"/>
      <c r="BX1280" s="37"/>
      <c r="BY1280" s="44">
        <f t="shared" ref="BY1280" si="30304">parseTime(BW1280)-(BX1283=INT(RIGHT($F1280, 1)))</f>
        <v>0</v>
      </c>
      <c r="BZ1280" s="45">
        <f t="shared" si="30271"/>
        <v>0</v>
      </c>
      <c r="CA1280" s="36"/>
      <c r="CB1280" s="37"/>
      <c r="CC1280" s="44">
        <f t="shared" ref="CC1280" si="30305">parseTime(CA1280)-(CB1283=INT(RIGHT($F1280, 1)))</f>
        <v>0</v>
      </c>
      <c r="CD1280" s="45">
        <f t="shared" si="30273"/>
        <v>0</v>
      </c>
      <c r="CE1280" s="36"/>
      <c r="CF1280" s="37"/>
      <c r="CG1280" s="44">
        <f t="shared" ref="CG1280" si="30306">parseTime(CE1280)-(CF1283=INT(RIGHT($F1280, 1)))</f>
        <v>0</v>
      </c>
      <c r="CH1280" s="45">
        <f t="shared" si="30275"/>
        <v>0</v>
      </c>
    </row>
    <row r="1281" spans="1:86" x14ac:dyDescent="0.25">
      <c r="A1281" s="56"/>
      <c r="B1281" s="57"/>
      <c r="C1281" s="14">
        <f t="shared" si="30291"/>
        <v>0</v>
      </c>
      <c r="D1281" s="14" t="s">
        <v>259</v>
      </c>
      <c r="E1281" s="20">
        <v>4.25</v>
      </c>
      <c r="F1281" s="51" t="s">
        <v>131</v>
      </c>
      <c r="G1281" s="36"/>
      <c r="H1281" s="37"/>
      <c r="I1281" s="44">
        <f t="shared" ref="I1281" si="30307">parseTime(G1281)-(H1283=INT(RIGHT($F1281, 1)))</f>
        <v>0</v>
      </c>
      <c r="J1281" s="45">
        <f t="shared" si="30243"/>
        <v>0</v>
      </c>
      <c r="K1281" s="36"/>
      <c r="L1281" s="37"/>
      <c r="M1281" s="44">
        <f t="shared" ref="M1281" si="30308">parseTime(K1281)-(L1283=INT(RIGHT($F1281, 1)))</f>
        <v>0</v>
      </c>
      <c r="N1281" s="45">
        <f t="shared" si="30245"/>
        <v>0</v>
      </c>
      <c r="O1281" s="36"/>
      <c r="P1281" s="37"/>
      <c r="Q1281" s="44">
        <f t="shared" ref="Q1281" si="30309">parseTime(O1281)-(P1283=INT(RIGHT($F1281, 1)))</f>
        <v>0</v>
      </c>
      <c r="R1281" s="45">
        <f t="shared" si="30247"/>
        <v>0</v>
      </c>
      <c r="S1281" s="36"/>
      <c r="T1281" s="37"/>
      <c r="U1281" s="44">
        <f t="shared" ref="U1281" si="30310">parseTime(S1281)-(T1283=INT(RIGHT($F1281, 1)))</f>
        <v>0</v>
      </c>
      <c r="V1281" s="45">
        <f t="shared" si="30249"/>
        <v>0</v>
      </c>
      <c r="W1281" s="36"/>
      <c r="X1281" s="37"/>
      <c r="Y1281" s="44">
        <f t="shared" ref="Y1281" si="30311">parseTime(W1281)-(X1283=INT(RIGHT($F1281, 1)))</f>
        <v>0</v>
      </c>
      <c r="Z1281" s="45">
        <f t="shared" si="30251"/>
        <v>0</v>
      </c>
      <c r="AA1281" s="36"/>
      <c r="AB1281" s="37"/>
      <c r="AC1281" s="44">
        <f t="shared" ref="AC1281" si="30312">parseTime(AA1281)-(AB1283=INT(RIGHT($F1281, 1)))</f>
        <v>0</v>
      </c>
      <c r="AD1281" s="45">
        <f t="shared" si="30253"/>
        <v>0</v>
      </c>
      <c r="AE1281" s="36"/>
      <c r="AF1281" s="37"/>
      <c r="AG1281" s="44">
        <f t="shared" ref="AG1281" si="30313">parseTime(AE1281)-(AF1283=INT(RIGHT($F1281, 1)))</f>
        <v>0</v>
      </c>
      <c r="AH1281" s="45">
        <f t="shared" si="30255"/>
        <v>0</v>
      </c>
      <c r="AI1281" s="36"/>
      <c r="AJ1281" s="37"/>
      <c r="AK1281" s="44">
        <f>parseTime(AI1281)-(AJ1283=INT(RIGHT($F1281, 1)))</f>
        <v>0</v>
      </c>
      <c r="AL1281" s="45">
        <f t="shared" si="30256"/>
        <v>0</v>
      </c>
      <c r="AM1281" s="36"/>
      <c r="AN1281" s="37"/>
      <c r="AO1281" s="44">
        <f t="shared" ref="AO1281" si="30314">parseTime(AM1281)-(AN1283=INT(RIGHT($F1281, 1)))</f>
        <v>0</v>
      </c>
      <c r="AP1281" s="45">
        <f t="shared" si="30258"/>
        <v>0</v>
      </c>
      <c r="AQ1281" s="36"/>
      <c r="AR1281" s="37"/>
      <c r="AS1281" s="44">
        <f t="shared" ref="AS1281" si="30315">parseTime(AQ1281)-(AR1283=INT(RIGHT($F1281, 1)))</f>
        <v>0</v>
      </c>
      <c r="AT1281" s="45">
        <f t="shared" si="30260"/>
        <v>0</v>
      </c>
      <c r="AU1281" s="36"/>
      <c r="AV1281" s="37"/>
      <c r="AW1281" s="44">
        <f>parseTime(AU1281)-(AV1283=INT(RIGHT($F1281, 1)))</f>
        <v>0</v>
      </c>
      <c r="AX1281" s="45">
        <f t="shared" si="30261"/>
        <v>0</v>
      </c>
      <c r="AY1281" s="36"/>
      <c r="AZ1281" s="37"/>
      <c r="BA1281" s="44">
        <f>parseTime(AY1281)-(AZ1283=INT(RIGHT($F1281, 1)))</f>
        <v>0</v>
      </c>
      <c r="BB1281" s="45">
        <f t="shared" si="30262"/>
        <v>0</v>
      </c>
      <c r="BC1281" s="36"/>
      <c r="BD1281" s="37"/>
      <c r="BE1281" s="44">
        <f>parseTime(BC1281)-(BD1283=INT(RIGHT($F1281, 1)))</f>
        <v>0</v>
      </c>
      <c r="BF1281" s="45">
        <f t="shared" si="30263"/>
        <v>0</v>
      </c>
      <c r="BG1281" s="36"/>
      <c r="BH1281" s="37"/>
      <c r="BI1281" s="44">
        <f>parseTime(BG1281)-(BH1283=INT(RIGHT($F1281, 1)))</f>
        <v>0</v>
      </c>
      <c r="BJ1281" s="45">
        <f t="shared" si="30264"/>
        <v>0</v>
      </c>
      <c r="BK1281" s="36"/>
      <c r="BL1281" s="37"/>
      <c r="BM1281" s="44">
        <f>parseTime(BK1281)-(BL1283=INT(RIGHT($F1281, 1)))</f>
        <v>0</v>
      </c>
      <c r="BN1281" s="45">
        <f t="shared" si="30265"/>
        <v>0</v>
      </c>
      <c r="BO1281" s="36"/>
      <c r="BP1281" s="37"/>
      <c r="BQ1281" s="44">
        <f t="shared" ref="BQ1281" si="30316">parseTime(BO1281)-(BP1283=INT(RIGHT($F1281, 1)))</f>
        <v>0</v>
      </c>
      <c r="BR1281" s="45">
        <f t="shared" si="30267"/>
        <v>0</v>
      </c>
      <c r="BS1281" s="36"/>
      <c r="BT1281" s="37"/>
      <c r="BU1281" s="44">
        <f t="shared" ref="BU1281" si="30317">parseTime(BS1281)-(BT1283=INT(RIGHT($F1281, 1)))</f>
        <v>0</v>
      </c>
      <c r="BV1281" s="45">
        <f t="shared" si="30269"/>
        <v>0</v>
      </c>
      <c r="BW1281" s="36"/>
      <c r="BX1281" s="37"/>
      <c r="BY1281" s="44">
        <f t="shared" ref="BY1281" si="30318">parseTime(BW1281)-(BX1283=INT(RIGHT($F1281, 1)))</f>
        <v>0</v>
      </c>
      <c r="BZ1281" s="45">
        <f t="shared" si="30271"/>
        <v>0</v>
      </c>
      <c r="CA1281" s="36"/>
      <c r="CB1281" s="37"/>
      <c r="CC1281" s="44">
        <f t="shared" ref="CC1281" si="30319">parseTime(CA1281)-(CB1283=INT(RIGHT($F1281, 1)))</f>
        <v>0</v>
      </c>
      <c r="CD1281" s="45">
        <f t="shared" si="30273"/>
        <v>0</v>
      </c>
      <c r="CE1281" s="36"/>
      <c r="CF1281" s="37"/>
      <c r="CG1281" s="44">
        <f t="shared" ref="CG1281" si="30320">parseTime(CE1281)-(CF1283=INT(RIGHT($F1281, 1)))</f>
        <v>0</v>
      </c>
      <c r="CH1281" s="45">
        <f t="shared" si="30275"/>
        <v>0</v>
      </c>
    </row>
    <row r="1282" spans="1:86" x14ac:dyDescent="0.25">
      <c r="A1282" s="56" t="s">
        <v>119</v>
      </c>
      <c r="B1282" s="57">
        <f t="shared" ref="B1282" ca="1" si="30321">roleHours(G1278:CH1284, "MCC")</f>
        <v>0</v>
      </c>
      <c r="C1282" s="14">
        <f t="shared" ca="1" si="30291"/>
        <v>0</v>
      </c>
      <c r="D1282" s="14" t="s">
        <v>260</v>
      </c>
      <c r="E1282" s="20">
        <v>4.6500000000000004</v>
      </c>
      <c r="F1282" s="51" t="s">
        <v>132</v>
      </c>
      <c r="G1282" s="36"/>
      <c r="H1282" s="37"/>
      <c r="I1282" s="44">
        <f t="shared" ref="I1282" si="30322">parseTime(G1282)-(H1283=INT(RIGHT($F1282, 1)))</f>
        <v>0</v>
      </c>
      <c r="J1282" s="45">
        <f t="shared" si="30243"/>
        <v>0</v>
      </c>
      <c r="K1282" s="36"/>
      <c r="L1282" s="37"/>
      <c r="M1282" s="44">
        <f t="shared" ref="M1282" si="30323">parseTime(K1282)-(L1283=INT(RIGHT($F1282, 1)))</f>
        <v>0</v>
      </c>
      <c r="N1282" s="45">
        <f t="shared" si="30245"/>
        <v>0</v>
      </c>
      <c r="O1282" s="36"/>
      <c r="P1282" s="37"/>
      <c r="Q1282" s="44">
        <f t="shared" ref="Q1282" si="30324">parseTime(O1282)-(P1283=INT(RIGHT($F1282, 1)))</f>
        <v>0</v>
      </c>
      <c r="R1282" s="45">
        <f t="shared" si="30247"/>
        <v>0</v>
      </c>
      <c r="S1282" s="36"/>
      <c r="T1282" s="37"/>
      <c r="U1282" s="44">
        <f t="shared" ref="U1282" si="30325">parseTime(S1282)-(T1283=INT(RIGHT($F1282, 1)))</f>
        <v>0</v>
      </c>
      <c r="V1282" s="45">
        <f t="shared" si="30249"/>
        <v>0</v>
      </c>
      <c r="W1282" s="36"/>
      <c r="X1282" s="37"/>
      <c r="Y1282" s="44">
        <f t="shared" ref="Y1282" si="30326">parseTime(W1282)-(X1283=INT(RIGHT($F1282, 1)))</f>
        <v>0</v>
      </c>
      <c r="Z1282" s="45">
        <f t="shared" si="30251"/>
        <v>0</v>
      </c>
      <c r="AA1282" s="36"/>
      <c r="AB1282" s="37"/>
      <c r="AC1282" s="44">
        <f t="shared" ref="AC1282" si="30327">parseTime(AA1282)-(AB1283=INT(RIGHT($F1282, 1)))</f>
        <v>0</v>
      </c>
      <c r="AD1282" s="45">
        <f t="shared" si="30253"/>
        <v>0</v>
      </c>
      <c r="AE1282" s="36"/>
      <c r="AF1282" s="37"/>
      <c r="AG1282" s="44">
        <f t="shared" ref="AG1282" si="30328">parseTime(AE1282)-(AF1283=INT(RIGHT($F1282, 1)))</f>
        <v>0</v>
      </c>
      <c r="AH1282" s="45">
        <f t="shared" si="30255"/>
        <v>0</v>
      </c>
      <c r="AI1282" s="36"/>
      <c r="AJ1282" s="37"/>
      <c r="AK1282" s="44">
        <f>parseTime(AI1282)-(AJ1283=INT(RIGHT($F1282, 1)))</f>
        <v>0</v>
      </c>
      <c r="AL1282" s="45">
        <f t="shared" si="30256"/>
        <v>0</v>
      </c>
      <c r="AM1282" s="36"/>
      <c r="AN1282" s="37"/>
      <c r="AO1282" s="44">
        <f t="shared" ref="AO1282" si="30329">parseTime(AM1282)-(AN1283=INT(RIGHT($F1282, 1)))</f>
        <v>0</v>
      </c>
      <c r="AP1282" s="45">
        <f t="shared" si="30258"/>
        <v>0</v>
      </c>
      <c r="AQ1282" s="36"/>
      <c r="AR1282" s="37"/>
      <c r="AS1282" s="44">
        <f t="shared" ref="AS1282" si="30330">parseTime(AQ1282)-(AR1283=INT(RIGHT($F1282, 1)))</f>
        <v>0</v>
      </c>
      <c r="AT1282" s="45">
        <f t="shared" si="30260"/>
        <v>0</v>
      </c>
      <c r="AU1282" s="36"/>
      <c r="AV1282" s="37"/>
      <c r="AW1282" s="44">
        <f>parseTime(AU1282)-(AV1283=INT(RIGHT($F1282, 1)))</f>
        <v>0</v>
      </c>
      <c r="AX1282" s="45">
        <f t="shared" si="30261"/>
        <v>0</v>
      </c>
      <c r="AY1282" s="36"/>
      <c r="AZ1282" s="37"/>
      <c r="BA1282" s="44">
        <f>parseTime(AY1282)-(AZ1283=INT(RIGHT($F1282, 1)))</f>
        <v>0</v>
      </c>
      <c r="BB1282" s="45">
        <f t="shared" si="30262"/>
        <v>0</v>
      </c>
      <c r="BC1282" s="36"/>
      <c r="BD1282" s="37"/>
      <c r="BE1282" s="44">
        <f>parseTime(BC1282)-(BD1283=INT(RIGHT($F1282, 1)))</f>
        <v>0</v>
      </c>
      <c r="BF1282" s="45">
        <f t="shared" si="30263"/>
        <v>0</v>
      </c>
      <c r="BG1282" s="36"/>
      <c r="BH1282" s="37"/>
      <c r="BI1282" s="44">
        <f>parseTime(BG1282)-(BH1283=INT(RIGHT($F1282, 1)))</f>
        <v>0</v>
      </c>
      <c r="BJ1282" s="45">
        <f t="shared" si="30264"/>
        <v>0</v>
      </c>
      <c r="BK1282" s="36"/>
      <c r="BL1282" s="37"/>
      <c r="BM1282" s="44">
        <f>parseTime(BK1282)-(BL1283=INT(RIGHT($F1282, 1)))</f>
        <v>0</v>
      </c>
      <c r="BN1282" s="45">
        <f t="shared" si="30265"/>
        <v>0</v>
      </c>
      <c r="BO1282" s="36"/>
      <c r="BP1282" s="37"/>
      <c r="BQ1282" s="44">
        <f t="shared" ref="BQ1282" si="30331">parseTime(BO1282)-(BP1283=INT(RIGHT($F1282, 1)))</f>
        <v>0</v>
      </c>
      <c r="BR1282" s="45">
        <f t="shared" si="30267"/>
        <v>0</v>
      </c>
      <c r="BS1282" s="36"/>
      <c r="BT1282" s="37"/>
      <c r="BU1282" s="44">
        <f t="shared" ref="BU1282" si="30332">parseTime(BS1282)-(BT1283=INT(RIGHT($F1282, 1)))</f>
        <v>0</v>
      </c>
      <c r="BV1282" s="45">
        <f t="shared" si="30269"/>
        <v>0</v>
      </c>
      <c r="BW1282" s="36"/>
      <c r="BX1282" s="37"/>
      <c r="BY1282" s="44">
        <f t="shared" ref="BY1282" si="30333">parseTime(BW1282)-(BX1283=INT(RIGHT($F1282, 1)))</f>
        <v>0</v>
      </c>
      <c r="BZ1282" s="45">
        <f t="shared" si="30271"/>
        <v>0</v>
      </c>
      <c r="CA1282" s="36"/>
      <c r="CB1282" s="37"/>
      <c r="CC1282" s="44">
        <f t="shared" ref="CC1282" si="30334">parseTime(CA1282)-(CB1283=INT(RIGHT($F1282, 1)))</f>
        <v>0</v>
      </c>
      <c r="CD1282" s="45">
        <f t="shared" si="30273"/>
        <v>0</v>
      </c>
      <c r="CE1282" s="36"/>
      <c r="CF1282" s="37"/>
      <c r="CG1282" s="44">
        <f t="shared" ref="CG1282" si="30335">parseTime(CE1282)-(CF1283=INT(RIGHT($F1282, 1)))</f>
        <v>0</v>
      </c>
      <c r="CH1282" s="45">
        <f t="shared" si="30275"/>
        <v>0</v>
      </c>
    </row>
    <row r="1283" spans="1:86" x14ac:dyDescent="0.25">
      <c r="A1283" s="56"/>
      <c r="B1283" s="57"/>
      <c r="C1283" s="14">
        <f t="shared" si="30291"/>
        <v>0</v>
      </c>
      <c r="D1283" s="14"/>
      <c r="E1283" s="20">
        <f t="shared" ref="E1283" si="30336">((7.5/2)-0.5+E1282)*8</f>
        <v>63.2</v>
      </c>
      <c r="F1283" s="51"/>
      <c r="G1283" s="46" t="s">
        <v>134</v>
      </c>
      <c r="H1283" s="38">
        <f t="shared" ref="H1283" si="30337">lunchAdjust(G1278:H1282)</f>
        <v>0</v>
      </c>
      <c r="I1283" s="48" t="s">
        <v>0</v>
      </c>
      <c r="J1283" s="39">
        <f t="shared" ref="J1283" si="30338">SUMPRODUCT(I1278:I1282*J1278:J1282)</f>
        <v>0</v>
      </c>
      <c r="K1283" s="46" t="s">
        <v>134</v>
      </c>
      <c r="L1283" s="38">
        <f t="shared" ref="L1283" si="30339">lunchAdjust(K1278:L1282)</f>
        <v>0</v>
      </c>
      <c r="M1283" s="48" t="s">
        <v>0</v>
      </c>
      <c r="N1283" s="39">
        <f t="shared" ref="N1283" si="30340">SUMPRODUCT(M1278:M1282*N1278:N1282)</f>
        <v>0</v>
      </c>
      <c r="O1283" s="46" t="s">
        <v>134</v>
      </c>
      <c r="P1283" s="38">
        <f t="shared" ref="P1283" si="30341">lunchAdjust(O1278:P1282)</f>
        <v>0</v>
      </c>
      <c r="Q1283" s="48" t="s">
        <v>0</v>
      </c>
      <c r="R1283" s="39">
        <f t="shared" ref="R1283" si="30342">SUMPRODUCT(Q1278:Q1282*R1278:R1282)</f>
        <v>0</v>
      </c>
      <c r="S1283" s="46" t="s">
        <v>134</v>
      </c>
      <c r="T1283" s="38">
        <f t="shared" ref="T1283" si="30343">lunchAdjust(S1278:T1282)</f>
        <v>0</v>
      </c>
      <c r="U1283" s="48" t="s">
        <v>0</v>
      </c>
      <c r="V1283" s="39">
        <f t="shared" ref="V1283" si="30344">SUMPRODUCT(U1278:U1282*V1278:V1282)</f>
        <v>0</v>
      </c>
      <c r="W1283" s="46" t="s">
        <v>134</v>
      </c>
      <c r="X1283" s="38">
        <f t="shared" ref="X1283" si="30345">lunchAdjust(W1278:X1282)</f>
        <v>0</v>
      </c>
      <c r="Y1283" s="48" t="s">
        <v>0</v>
      </c>
      <c r="Z1283" s="39">
        <f t="shared" ref="Z1283" si="30346">SUMPRODUCT(Y1278:Y1282*Z1278:Z1282)</f>
        <v>0</v>
      </c>
      <c r="AA1283" s="46" t="s">
        <v>134</v>
      </c>
      <c r="AB1283" s="38">
        <f t="shared" ref="AB1283" si="30347">lunchAdjust(AA1278:AB1282)</f>
        <v>0</v>
      </c>
      <c r="AC1283" s="48" t="s">
        <v>0</v>
      </c>
      <c r="AD1283" s="39">
        <f t="shared" ref="AD1283" si="30348">SUMPRODUCT(AC1278:AC1282*AD1278:AD1282)</f>
        <v>0</v>
      </c>
      <c r="AE1283" s="46" t="s">
        <v>134</v>
      </c>
      <c r="AF1283" s="38">
        <f t="shared" ref="AF1283" si="30349">lunchAdjust(AE1278:AF1282)</f>
        <v>0</v>
      </c>
      <c r="AG1283" s="48" t="s">
        <v>0</v>
      </c>
      <c r="AH1283" s="39">
        <f t="shared" ref="AH1283" si="30350">SUMPRODUCT(AG1278:AG1282*AH1278:AH1282)</f>
        <v>0</v>
      </c>
      <c r="AI1283" s="46" t="s">
        <v>134</v>
      </c>
      <c r="AJ1283" s="38">
        <f t="shared" ref="AJ1283" si="30351">lunchAdjust(AI1278:AJ1282)</f>
        <v>0</v>
      </c>
      <c r="AK1283" s="48" t="s">
        <v>0</v>
      </c>
      <c r="AL1283" s="39">
        <f t="shared" ref="AL1283" si="30352">SUMPRODUCT(AK1278:AK1282*AL1278:AL1282)</f>
        <v>0</v>
      </c>
      <c r="AM1283" s="46" t="s">
        <v>134</v>
      </c>
      <c r="AN1283" s="38">
        <f t="shared" ref="AN1283" si="30353">lunchAdjust(AM1278:AN1282)</f>
        <v>0</v>
      </c>
      <c r="AO1283" s="48" t="s">
        <v>0</v>
      </c>
      <c r="AP1283" s="39">
        <f t="shared" ref="AP1283" si="30354">SUMPRODUCT(AO1278:AO1282*AP1278:AP1282)</f>
        <v>0</v>
      </c>
      <c r="AQ1283" s="46" t="s">
        <v>134</v>
      </c>
      <c r="AR1283" s="38">
        <f t="shared" ref="AR1283" si="30355">lunchAdjust(AQ1278:AR1282)</f>
        <v>0</v>
      </c>
      <c r="AS1283" s="48" t="s">
        <v>0</v>
      </c>
      <c r="AT1283" s="39">
        <f t="shared" ref="AT1283" si="30356">SUMPRODUCT(AS1278:AS1282*AT1278:AT1282)</f>
        <v>0</v>
      </c>
      <c r="AU1283" s="46" t="s">
        <v>134</v>
      </c>
      <c r="AV1283" s="38">
        <f t="shared" ref="AV1283" si="30357">lunchAdjust(AU1278:AV1282)</f>
        <v>0</v>
      </c>
      <c r="AW1283" s="48" t="s">
        <v>0</v>
      </c>
      <c r="AX1283" s="39">
        <f t="shared" ref="AX1283" si="30358">SUMPRODUCT(AW1278:AW1282*AX1278:AX1282)</f>
        <v>0</v>
      </c>
      <c r="AY1283" s="46" t="s">
        <v>134</v>
      </c>
      <c r="AZ1283" s="38">
        <f t="shared" ref="AZ1283" si="30359">lunchAdjust(AY1278:AZ1282)</f>
        <v>0</v>
      </c>
      <c r="BA1283" s="48" t="s">
        <v>0</v>
      </c>
      <c r="BB1283" s="39">
        <f t="shared" ref="BB1283" si="30360">SUMPRODUCT(BA1278:BA1282*BB1278:BB1282)</f>
        <v>0</v>
      </c>
      <c r="BC1283" s="46" t="s">
        <v>134</v>
      </c>
      <c r="BD1283" s="38">
        <f t="shared" ref="BD1283" si="30361">lunchAdjust(BC1278:BD1282)</f>
        <v>0</v>
      </c>
      <c r="BE1283" s="48" t="s">
        <v>0</v>
      </c>
      <c r="BF1283" s="39">
        <f t="shared" ref="BF1283" si="30362">SUMPRODUCT(BE1278:BE1282*BF1278:BF1282)</f>
        <v>0</v>
      </c>
      <c r="BG1283" s="46" t="s">
        <v>134</v>
      </c>
      <c r="BH1283" s="38">
        <f t="shared" ref="BH1283" si="30363">lunchAdjust(BG1278:BH1282)</f>
        <v>0</v>
      </c>
      <c r="BI1283" s="48" t="s">
        <v>0</v>
      </c>
      <c r="BJ1283" s="39">
        <f t="shared" ref="BJ1283" si="30364">SUMPRODUCT(BI1278:BI1282*BJ1278:BJ1282)</f>
        <v>0</v>
      </c>
      <c r="BK1283" s="46" t="s">
        <v>134</v>
      </c>
      <c r="BL1283" s="38">
        <f t="shared" ref="BL1283" si="30365">lunchAdjust(BK1278:BL1282)</f>
        <v>0</v>
      </c>
      <c r="BM1283" s="48" t="s">
        <v>0</v>
      </c>
      <c r="BN1283" s="39">
        <f t="shared" ref="BN1283" si="30366">SUMPRODUCT(BM1278:BM1282*BN1278:BN1282)</f>
        <v>0</v>
      </c>
      <c r="BO1283" s="46" t="s">
        <v>134</v>
      </c>
      <c r="BP1283" s="38">
        <f t="shared" ref="BP1283" si="30367">lunchAdjust(BO1278:BP1282)</f>
        <v>0</v>
      </c>
      <c r="BQ1283" s="48" t="s">
        <v>0</v>
      </c>
      <c r="BR1283" s="39">
        <f t="shared" ref="BR1283" si="30368">SUMPRODUCT(BQ1278:BQ1282*BR1278:BR1282)</f>
        <v>0</v>
      </c>
      <c r="BS1283" s="46" t="s">
        <v>134</v>
      </c>
      <c r="BT1283" s="38">
        <f t="shared" ref="BT1283" si="30369">lunchAdjust(BS1278:BT1282)</f>
        <v>0</v>
      </c>
      <c r="BU1283" s="48" t="s">
        <v>0</v>
      </c>
      <c r="BV1283" s="39">
        <f t="shared" ref="BV1283" si="30370">SUMPRODUCT(BU1278:BU1282*BV1278:BV1282)</f>
        <v>0</v>
      </c>
      <c r="BW1283" s="46" t="s">
        <v>134</v>
      </c>
      <c r="BX1283" s="38">
        <f t="shared" ref="BX1283" si="30371">lunchAdjust(BW1278:BX1282)</f>
        <v>0</v>
      </c>
      <c r="BY1283" s="48" t="s">
        <v>0</v>
      </c>
      <c r="BZ1283" s="39">
        <f t="shared" ref="BZ1283" si="30372">SUMPRODUCT(BY1278:BY1282*BZ1278:BZ1282)</f>
        <v>0</v>
      </c>
      <c r="CA1283" s="46" t="s">
        <v>134</v>
      </c>
      <c r="CB1283" s="38">
        <f t="shared" ref="CB1283" si="30373">lunchAdjust(CA1278:CB1282)</f>
        <v>0</v>
      </c>
      <c r="CC1283" s="48" t="s">
        <v>0</v>
      </c>
      <c r="CD1283" s="39">
        <f t="shared" ref="CD1283" si="30374">SUMPRODUCT(CC1278:CC1282*CD1278:CD1282)</f>
        <v>0</v>
      </c>
      <c r="CE1283" s="46" t="s">
        <v>134</v>
      </c>
      <c r="CF1283" s="38">
        <f t="shared" ref="CF1283" si="30375">lunchAdjust(CE1278:CF1282)</f>
        <v>0</v>
      </c>
      <c r="CG1283" s="48" t="s">
        <v>0</v>
      </c>
      <c r="CH1283" s="39">
        <f t="shared" ref="CH1283" si="30376">SUMPRODUCT(CG1278:CG1282*CH1278:CH1282)</f>
        <v>0</v>
      </c>
    </row>
    <row r="1284" spans="1:86" ht="15.75" thickBot="1" x14ac:dyDescent="0.3">
      <c r="A1284" s="58" t="s">
        <v>121</v>
      </c>
      <c r="B1284" s="59">
        <f t="shared" ref="B1284" ca="1" si="30377">roleHours(G1278:CH1284, "OUT")</f>
        <v>0</v>
      </c>
      <c r="C1284" s="54" t="s">
        <v>137</v>
      </c>
      <c r="D1284" s="22">
        <f t="shared" ref="D1284" ca="1" si="30378">roleHours(G1278:CH1284, "PTO")</f>
        <v>0</v>
      </c>
      <c r="E1284" s="23">
        <f t="shared" ref="E1284" ca="1" si="30379">E1283-B1279</f>
        <v>63.2</v>
      </c>
      <c r="F1284" s="52"/>
      <c r="G1284" s="47" t="s">
        <v>39</v>
      </c>
      <c r="H1284" s="40">
        <f t="shared" si="29344"/>
        <v>0</v>
      </c>
      <c r="I1284" s="49" t="s">
        <v>135</v>
      </c>
      <c r="J1284" s="41">
        <f t="shared" ref="J1284" si="30380">J1283*G$4</f>
        <v>0</v>
      </c>
      <c r="K1284" s="47" t="s">
        <v>39</v>
      </c>
      <c r="L1284" s="40">
        <f t="shared" ref="L1284" si="30381">SUMPRODUCT(M1278:M1282*(L1278:L1282="PTO"))+SUMPRODUCT(M1278:M1282*(L1278:L1282="HOL"))</f>
        <v>0</v>
      </c>
      <c r="M1284" s="49" t="s">
        <v>135</v>
      </c>
      <c r="N1284" s="41">
        <f t="shared" ref="N1284" si="30382">N1283*K$4</f>
        <v>0</v>
      </c>
      <c r="O1284" s="47" t="s">
        <v>39</v>
      </c>
      <c r="P1284" s="40">
        <f t="shared" ref="P1284" si="30383">SUMPRODUCT(Q1278:Q1282*(P1278:P1282="PTO"))+SUMPRODUCT(Q1278:Q1282*(P1278:P1282="HOL"))</f>
        <v>0</v>
      </c>
      <c r="Q1284" s="49" t="s">
        <v>135</v>
      </c>
      <c r="R1284" s="41">
        <f t="shared" ref="R1284" si="30384">R1283*O$4</f>
        <v>0</v>
      </c>
      <c r="S1284" s="47" t="s">
        <v>39</v>
      </c>
      <c r="T1284" s="40">
        <f t="shared" ref="T1284" si="30385">SUMPRODUCT(U1278:U1282*(T1278:T1282="PTO"))+SUMPRODUCT(U1278:U1282*(T1278:T1282="HOL"))</f>
        <v>0</v>
      </c>
      <c r="U1284" s="49" t="s">
        <v>135</v>
      </c>
      <c r="V1284" s="41">
        <f t="shared" ref="V1284" si="30386">V1283*S$4</f>
        <v>0</v>
      </c>
      <c r="W1284" s="47" t="s">
        <v>39</v>
      </c>
      <c r="X1284" s="40">
        <f t="shared" ref="X1284" si="30387">SUMPRODUCT(Y1278:Y1282*(X1278:X1282="PTO"))+SUMPRODUCT(Y1278:Y1282*(X1278:X1282="HOL"))</f>
        <v>0</v>
      </c>
      <c r="Y1284" s="49" t="s">
        <v>135</v>
      </c>
      <c r="Z1284" s="41">
        <f t="shared" ref="Z1284" si="30388">Z1283*W$4</f>
        <v>0</v>
      </c>
      <c r="AA1284" s="47" t="s">
        <v>39</v>
      </c>
      <c r="AB1284" s="40">
        <f t="shared" ref="AB1284" si="30389">SUMPRODUCT(AC1278:AC1282*(AB1278:AB1282="PTO"))+SUMPRODUCT(AC1278:AC1282*(AB1278:AB1282="HOL"))</f>
        <v>0</v>
      </c>
      <c r="AC1284" s="49" t="s">
        <v>135</v>
      </c>
      <c r="AD1284" s="41">
        <f t="shared" ref="AD1284" si="30390">AD1283*AA$4</f>
        <v>0</v>
      </c>
      <c r="AE1284" s="47" t="s">
        <v>39</v>
      </c>
      <c r="AF1284" s="40">
        <f t="shared" ref="AF1284" si="30391">SUMPRODUCT(AG1278:AG1282*(AF1278:AF1282="PTO"))+SUMPRODUCT(AG1278:AG1282*(AF1278:AF1282="HOL"))</f>
        <v>0</v>
      </c>
      <c r="AG1284" s="49" t="s">
        <v>135</v>
      </c>
      <c r="AH1284" s="41">
        <f t="shared" ref="AH1284" si="30392">AH1283*AE$4</f>
        <v>0</v>
      </c>
      <c r="AI1284" s="47" t="s">
        <v>39</v>
      </c>
      <c r="AJ1284" s="40">
        <f t="shared" ref="AJ1284" si="30393">SUMPRODUCT(AK1278:AK1282*(AJ1278:AJ1282="PTO"))+SUMPRODUCT(AK1278:AK1282*(AJ1278:AJ1282="HOL"))</f>
        <v>0</v>
      </c>
      <c r="AK1284" s="49" t="s">
        <v>135</v>
      </c>
      <c r="AL1284" s="41">
        <f>AL1283*AI$4</f>
        <v>0</v>
      </c>
      <c r="AM1284" s="47" t="s">
        <v>39</v>
      </c>
      <c r="AN1284" s="40">
        <f t="shared" ref="AN1284" si="30394">SUMPRODUCT(AO1278:AO1282*(AN1278:AN1282="PTO"))+SUMPRODUCT(AO1278:AO1282*(AN1278:AN1282="HOL"))</f>
        <v>0</v>
      </c>
      <c r="AO1284" s="49" t="s">
        <v>135</v>
      </c>
      <c r="AP1284" s="41">
        <f t="shared" ref="AP1284" si="30395">AP1283*AM$4</f>
        <v>0</v>
      </c>
      <c r="AQ1284" s="47" t="s">
        <v>39</v>
      </c>
      <c r="AR1284" s="40">
        <f t="shared" ref="AR1284" si="30396">SUMPRODUCT(AS1278:AS1282*(AR1278:AR1282="PTO"))+SUMPRODUCT(AS1278:AS1282*(AR1278:AR1282="HOL"))</f>
        <v>0</v>
      </c>
      <c r="AS1284" s="49" t="s">
        <v>135</v>
      </c>
      <c r="AT1284" s="41">
        <f t="shared" ref="AT1284" si="30397">AT1283*AQ$4</f>
        <v>0</v>
      </c>
      <c r="AU1284" s="47" t="s">
        <v>39</v>
      </c>
      <c r="AV1284" s="40">
        <f t="shared" ref="AV1284" si="30398">SUMPRODUCT(AW1278:AW1282*(AV1278:AV1282="PTO"))+SUMPRODUCT(AW1278:AW1282*(AV1278:AV1282="HOL"))</f>
        <v>0</v>
      </c>
      <c r="AW1284" s="49" t="s">
        <v>135</v>
      </c>
      <c r="AX1284" s="41">
        <f>AX1283*AU$4</f>
        <v>0</v>
      </c>
      <c r="AY1284" s="47" t="s">
        <v>39</v>
      </c>
      <c r="AZ1284" s="40">
        <f t="shared" ref="AZ1284" si="30399">SUMPRODUCT(BA1278:BA1282*(AZ1278:AZ1282="PTO"))+SUMPRODUCT(BA1278:BA1282*(AZ1278:AZ1282="HOL"))</f>
        <v>0</v>
      </c>
      <c r="BA1284" s="49" t="s">
        <v>135</v>
      </c>
      <c r="BB1284" s="41">
        <f>BB1283*AY$4</f>
        <v>0</v>
      </c>
      <c r="BC1284" s="47" t="s">
        <v>39</v>
      </c>
      <c r="BD1284" s="40">
        <f t="shared" ref="BD1284" si="30400">SUMPRODUCT(BE1278:BE1282*(BD1278:BD1282="PTO"))+SUMPRODUCT(BE1278:BE1282*(BD1278:BD1282="HOL"))</f>
        <v>0</v>
      </c>
      <c r="BE1284" s="49" t="s">
        <v>135</v>
      </c>
      <c r="BF1284" s="41">
        <f>BF1283*BC$4</f>
        <v>0</v>
      </c>
      <c r="BG1284" s="47" t="s">
        <v>39</v>
      </c>
      <c r="BH1284" s="40">
        <f t="shared" ref="BH1284" si="30401">SUMPRODUCT(BI1278:BI1282*(BH1278:BH1282="PTO"))+SUMPRODUCT(BI1278:BI1282*(BH1278:BH1282="HOL"))</f>
        <v>0</v>
      </c>
      <c r="BI1284" s="49" t="s">
        <v>135</v>
      </c>
      <c r="BJ1284" s="41">
        <f>BJ1283*BG$4</f>
        <v>0</v>
      </c>
      <c r="BK1284" s="47" t="s">
        <v>39</v>
      </c>
      <c r="BL1284" s="40">
        <f t="shared" ref="BL1284" si="30402">SUMPRODUCT(BM1278:BM1282*(BL1278:BL1282="PTO"))+SUMPRODUCT(BM1278:BM1282*(BL1278:BL1282="HOL"))</f>
        <v>0</v>
      </c>
      <c r="BM1284" s="49" t="s">
        <v>135</v>
      </c>
      <c r="BN1284" s="41">
        <f>BN1283*BK$4</f>
        <v>0</v>
      </c>
      <c r="BO1284" s="47" t="s">
        <v>39</v>
      </c>
      <c r="BP1284" s="40">
        <f t="shared" ref="BP1284" si="30403">SUMPRODUCT(BQ1278:BQ1282*(BP1278:BP1282="PTO"))+SUMPRODUCT(BQ1278:BQ1282*(BP1278:BP1282="HOL"))</f>
        <v>0</v>
      </c>
      <c r="BQ1284" s="49" t="s">
        <v>135</v>
      </c>
      <c r="BR1284" s="41">
        <f t="shared" ref="BR1284" si="30404">BR1283*BO$4</f>
        <v>0</v>
      </c>
      <c r="BS1284" s="47" t="s">
        <v>39</v>
      </c>
      <c r="BT1284" s="40">
        <f t="shared" ref="BT1284" si="30405">SUMPRODUCT(BU1278:BU1282*(BT1278:BT1282="PTO"))+SUMPRODUCT(BU1278:BU1282*(BT1278:BT1282="HOL"))</f>
        <v>0</v>
      </c>
      <c r="BU1284" s="49" t="s">
        <v>135</v>
      </c>
      <c r="BV1284" s="41">
        <f t="shared" ref="BV1284" si="30406">BV1283*BS$4</f>
        <v>0</v>
      </c>
      <c r="BW1284" s="47" t="s">
        <v>39</v>
      </c>
      <c r="BX1284" s="40">
        <f t="shared" ref="BX1284" si="30407">SUMPRODUCT(BY1278:BY1282*(BX1278:BX1282="PTO"))+SUMPRODUCT(BY1278:BY1282*(BX1278:BX1282="HOL"))</f>
        <v>0</v>
      </c>
      <c r="BY1284" s="49" t="s">
        <v>135</v>
      </c>
      <c r="BZ1284" s="41">
        <f t="shared" ref="BZ1284" si="30408">BZ1283*BW$4</f>
        <v>0</v>
      </c>
      <c r="CA1284" s="47" t="s">
        <v>39</v>
      </c>
      <c r="CB1284" s="40">
        <f t="shared" ref="CB1284" si="30409">SUMPRODUCT(CC1278:CC1282*(CB1278:CB1282="PTO"))+SUMPRODUCT(CC1278:CC1282*(CB1278:CB1282="HOL"))</f>
        <v>0</v>
      </c>
      <c r="CC1284" s="49" t="s">
        <v>135</v>
      </c>
      <c r="CD1284" s="41">
        <f t="shared" ref="CD1284" si="30410">CD1283*CA$4</f>
        <v>0</v>
      </c>
      <c r="CE1284" s="47" t="s">
        <v>39</v>
      </c>
      <c r="CF1284" s="40">
        <f t="shared" ref="CF1284" si="30411">SUMPRODUCT(CG1278:CG1282*(CF1278:CF1282="PTO"))+SUMPRODUCT(CG1278:CG1282*(CF1278:CF1282="HOL"))</f>
        <v>0</v>
      </c>
      <c r="CG1284" s="49" t="s">
        <v>135</v>
      </c>
      <c r="CH1284" s="41">
        <f t="shared" ref="CH1284" si="30412">CH1283*CE$4</f>
        <v>0</v>
      </c>
    </row>
    <row r="1285" spans="1:86" x14ac:dyDescent="0.25">
      <c r="A1285" s="70" t="s">
        <v>133</v>
      </c>
      <c r="B1285" s="71">
        <f t="shared" ref="B1285" ca="1" si="30413">D1285-B1286</f>
        <v>23.736442211243713</v>
      </c>
      <c r="C1285" s="72" t="s">
        <v>122</v>
      </c>
      <c r="D1285" s="71">
        <f>IFERROR(INDEX(Holidays[FTE], MATCH(Entry!E1285, Holidays[Date], 0)), 1)*8*INDEX(FTEguide[[1]:[12]], MATCH(Entry!E1286, FTEguide[Weekday], 0), IF(Entry!E1288&gt;0, Entry!E1288, MONTH(Entry!E1285)))</f>
        <v>79.736442211243713</v>
      </c>
      <c r="E1285" s="60">
        <f t="shared" si="28861"/>
        <v>44011</v>
      </c>
      <c r="F1285" s="50" t="s">
        <v>128</v>
      </c>
      <c r="G1285" s="34" t="s">
        <v>136</v>
      </c>
      <c r="H1285" s="35" t="s">
        <v>23</v>
      </c>
      <c r="I1285" s="42">
        <f t="shared" ref="I1285" si="30414">parseTime(G1285)-(H1290=INT(RIGHT($F1285, 1)))</f>
        <v>8</v>
      </c>
      <c r="J1285" s="43">
        <f t="shared" ref="J1285:J1289" si="30415">isClocked(H1285)</f>
        <v>1</v>
      </c>
      <c r="K1285" s="34"/>
      <c r="L1285" s="35"/>
      <c r="M1285" s="42">
        <f t="shared" ref="M1285" si="30416">parseTime(K1285)-(L1290=INT(RIGHT($F1285, 1)))</f>
        <v>0</v>
      </c>
      <c r="N1285" s="43">
        <f t="shared" ref="N1285:N1289" si="30417">isClocked(L1285)</f>
        <v>0</v>
      </c>
      <c r="O1285" s="34" t="s">
        <v>180</v>
      </c>
      <c r="P1285" s="35" t="s">
        <v>23</v>
      </c>
      <c r="Q1285" s="42">
        <f t="shared" ref="Q1285" si="30418">parseTime(O1285)-(P1290=INT(RIGHT($F1285, 1)))</f>
        <v>8</v>
      </c>
      <c r="R1285" s="43">
        <f t="shared" ref="R1285:R1289" si="30419">isClocked(P1285)</f>
        <v>1</v>
      </c>
      <c r="S1285" s="34" t="s">
        <v>150</v>
      </c>
      <c r="T1285" s="35" t="s">
        <v>23</v>
      </c>
      <c r="U1285" s="42">
        <f t="shared" ref="U1285" si="30420">parseTime(S1285)-(T1290=INT(RIGHT($F1285, 1)))</f>
        <v>8</v>
      </c>
      <c r="V1285" s="43">
        <f t="shared" ref="V1285:V1289" si="30421">isClocked(T1285)</f>
        <v>1</v>
      </c>
      <c r="W1285" s="34" t="s">
        <v>136</v>
      </c>
      <c r="X1285" s="35" t="s">
        <v>23</v>
      </c>
      <c r="Y1285" s="42">
        <f t="shared" ref="Y1285" si="30422">parseTime(W1285)-(X1290=INT(RIGHT($F1285, 1)))</f>
        <v>8</v>
      </c>
      <c r="Z1285" s="43">
        <f t="shared" ref="Z1285:Z1289" si="30423">isClocked(X1285)</f>
        <v>1</v>
      </c>
      <c r="AA1285" s="34" t="s">
        <v>136</v>
      </c>
      <c r="AB1285" s="35" t="s">
        <v>23</v>
      </c>
      <c r="AC1285" s="42">
        <f t="shared" ref="AC1285" si="30424">parseTime(AA1285)-(AB1290=INT(RIGHT($F1285, 1)))</f>
        <v>8</v>
      </c>
      <c r="AD1285" s="43">
        <f t="shared" ref="AD1285:AD1289" si="30425">isClocked(AB1285)</f>
        <v>1</v>
      </c>
      <c r="AE1285" s="34" t="s">
        <v>136</v>
      </c>
      <c r="AF1285" s="35" t="s">
        <v>25</v>
      </c>
      <c r="AG1285" s="42">
        <f t="shared" ref="AG1285" si="30426">parseTime(AE1285)-(AF1290=INT(RIGHT($F1285, 1)))</f>
        <v>8</v>
      </c>
      <c r="AH1285" s="43">
        <f t="shared" ref="AH1285:AH1289" si="30427">isClocked(AF1285)</f>
        <v>1</v>
      </c>
      <c r="AI1285" s="34" t="s">
        <v>136</v>
      </c>
      <c r="AJ1285" s="35" t="s">
        <v>23</v>
      </c>
      <c r="AK1285" s="42">
        <f>parseTime(AI1285)-(AJ1290=INT(RIGHT($F1285, 1)))</f>
        <v>8</v>
      </c>
      <c r="AL1285" s="43">
        <f t="shared" ref="AL1285:AL1289" si="30428">isClocked(AJ1285)</f>
        <v>1</v>
      </c>
      <c r="AM1285" s="34"/>
      <c r="AN1285" s="35"/>
      <c r="AO1285" s="42">
        <f t="shared" ref="AO1285" si="30429">parseTime(AM1285)-(AN1290=INT(RIGHT($F1285, 1)))</f>
        <v>0</v>
      </c>
      <c r="AP1285" s="43">
        <f t="shared" ref="AP1285:AP1289" si="30430">isClocked(AN1285)</f>
        <v>0</v>
      </c>
      <c r="AQ1285" s="34"/>
      <c r="AR1285" s="35"/>
      <c r="AS1285" s="42">
        <f t="shared" ref="AS1285" si="30431">parseTime(AQ1285)-(AR1290=INT(RIGHT($F1285, 1)))</f>
        <v>0</v>
      </c>
      <c r="AT1285" s="43">
        <f t="shared" ref="AT1285:AT1289" si="30432">isClocked(AR1285)</f>
        <v>0</v>
      </c>
      <c r="AU1285" s="34"/>
      <c r="AV1285" s="35"/>
      <c r="AW1285" s="42">
        <f>parseTime(AU1285)-(AV1290=INT(RIGHT($F1285, 1)))</f>
        <v>0</v>
      </c>
      <c r="AX1285" s="43">
        <f t="shared" ref="AX1285:AX1289" si="30433">isClocked(AV1285)</f>
        <v>0</v>
      </c>
      <c r="AY1285" s="34"/>
      <c r="AZ1285" s="35"/>
      <c r="BA1285" s="42">
        <f>parseTime(AY1285)-(AZ1290=INT(RIGHT($F1285, 1)))</f>
        <v>0</v>
      </c>
      <c r="BB1285" s="43">
        <f t="shared" ref="BB1285:BB1289" si="30434">isClocked(AZ1285)</f>
        <v>0</v>
      </c>
      <c r="BC1285" s="34"/>
      <c r="BD1285" s="35"/>
      <c r="BE1285" s="42">
        <f>parseTime(BC1285)-(BD1290=INT(RIGHT($F1285, 1)))</f>
        <v>0</v>
      </c>
      <c r="BF1285" s="43">
        <f t="shared" ref="BF1285:BF1289" si="30435">isClocked(BD1285)</f>
        <v>0</v>
      </c>
      <c r="BG1285" s="34"/>
      <c r="BH1285" s="35"/>
      <c r="BI1285" s="42">
        <f>parseTime(BG1285)-(BH1290=INT(RIGHT($F1285, 1)))</f>
        <v>0</v>
      </c>
      <c r="BJ1285" s="43">
        <f t="shared" ref="BJ1285:BJ1289" si="30436">isClocked(BH1285)</f>
        <v>0</v>
      </c>
      <c r="BK1285" s="34"/>
      <c r="BL1285" s="35"/>
      <c r="BM1285" s="42">
        <f>parseTime(BK1285)-(BL1290=INT(RIGHT($F1285, 1)))</f>
        <v>0</v>
      </c>
      <c r="BN1285" s="43">
        <f t="shared" ref="BN1285:BN1289" si="30437">isClocked(BL1285)</f>
        <v>0</v>
      </c>
      <c r="BO1285" s="34"/>
      <c r="BP1285" s="35"/>
      <c r="BQ1285" s="42">
        <f t="shared" ref="BQ1285" si="30438">parseTime(BO1285)-(BP1290=INT(RIGHT($F1285, 1)))</f>
        <v>0</v>
      </c>
      <c r="BR1285" s="43">
        <f t="shared" ref="BR1285:BR1289" si="30439">isClocked(BP1285)</f>
        <v>0</v>
      </c>
      <c r="BS1285" s="34"/>
      <c r="BT1285" s="35"/>
      <c r="BU1285" s="42">
        <f t="shared" ref="BU1285" si="30440">parseTime(BS1285)-(BT1290=INT(RIGHT($F1285, 1)))</f>
        <v>0</v>
      </c>
      <c r="BV1285" s="43">
        <f t="shared" ref="BV1285:BV1289" si="30441">isClocked(BT1285)</f>
        <v>0</v>
      </c>
      <c r="BW1285" s="34"/>
      <c r="BX1285" s="35"/>
      <c r="BY1285" s="42">
        <f t="shared" ref="BY1285" si="30442">parseTime(BW1285)-(BX1290=INT(RIGHT($F1285, 1)))</f>
        <v>0</v>
      </c>
      <c r="BZ1285" s="43">
        <f t="shared" ref="BZ1285:BZ1289" si="30443">isClocked(BX1285)</f>
        <v>0</v>
      </c>
      <c r="CA1285" s="34"/>
      <c r="CB1285" s="35"/>
      <c r="CC1285" s="42">
        <f t="shared" ref="CC1285" si="30444">parseTime(CA1285)-(CB1290=INT(RIGHT($F1285, 1)))</f>
        <v>0</v>
      </c>
      <c r="CD1285" s="43">
        <f t="shared" ref="CD1285:CD1289" si="30445">isClocked(CB1285)</f>
        <v>0</v>
      </c>
      <c r="CE1285" s="34"/>
      <c r="CF1285" s="35"/>
      <c r="CG1285" s="42">
        <f t="shared" ref="CG1285" si="30446">parseTime(CE1285)-(CF1290=INT(RIGHT($F1285, 1)))</f>
        <v>0</v>
      </c>
      <c r="CH1285" s="43">
        <f t="shared" ref="CH1285:CH1289" si="30447">isClocked(CF1285)</f>
        <v>0</v>
      </c>
    </row>
    <row r="1286" spans="1:86" x14ac:dyDescent="0.25">
      <c r="A1286" s="56" t="s">
        <v>0</v>
      </c>
      <c r="B1286" s="57">
        <f t="shared" ca="1" si="30102"/>
        <v>56</v>
      </c>
      <c r="C1286" s="14" t="s">
        <v>252</v>
      </c>
      <c r="D1286" s="14">
        <f t="shared" si="29585"/>
        <v>53.7</v>
      </c>
      <c r="E1286" s="55" t="str">
        <f t="shared" si="30103"/>
        <v>Monday</v>
      </c>
      <c r="F1286" s="51" t="s">
        <v>129</v>
      </c>
      <c r="G1286" s="36"/>
      <c r="H1286" s="37"/>
      <c r="I1286" s="44">
        <f t="shared" ref="I1286" si="30448">parseTime(G1286)-(H1290=INT(RIGHT($F1286, 1)))</f>
        <v>0</v>
      </c>
      <c r="J1286" s="45">
        <f t="shared" si="30415"/>
        <v>0</v>
      </c>
      <c r="K1286" s="36"/>
      <c r="L1286" s="37"/>
      <c r="M1286" s="44">
        <f t="shared" ref="M1286" si="30449">parseTime(K1286)-(L1290=INT(RIGHT($F1286, 1)))</f>
        <v>0</v>
      </c>
      <c r="N1286" s="45">
        <f t="shared" si="30417"/>
        <v>0</v>
      </c>
      <c r="O1286" s="36"/>
      <c r="P1286" s="37"/>
      <c r="Q1286" s="44">
        <f t="shared" ref="Q1286" si="30450">parseTime(O1286)-(P1290=INT(RIGHT($F1286, 1)))</f>
        <v>0</v>
      </c>
      <c r="R1286" s="45">
        <f t="shared" si="30419"/>
        <v>0</v>
      </c>
      <c r="S1286" s="36"/>
      <c r="T1286" s="37"/>
      <c r="U1286" s="44">
        <f t="shared" ref="U1286" si="30451">parseTime(S1286)-(T1290=INT(RIGHT($F1286, 1)))</f>
        <v>0</v>
      </c>
      <c r="V1286" s="45">
        <f t="shared" si="30421"/>
        <v>0</v>
      </c>
      <c r="W1286" s="36"/>
      <c r="X1286" s="37"/>
      <c r="Y1286" s="44">
        <f t="shared" ref="Y1286" si="30452">parseTime(W1286)-(X1290=INT(RIGHT($F1286, 1)))</f>
        <v>0</v>
      </c>
      <c r="Z1286" s="45">
        <f t="shared" si="30423"/>
        <v>0</v>
      </c>
      <c r="AA1286" s="36"/>
      <c r="AB1286" s="37"/>
      <c r="AC1286" s="44">
        <f t="shared" ref="AC1286" si="30453">parseTime(AA1286)-(AB1290=INT(RIGHT($F1286, 1)))</f>
        <v>0</v>
      </c>
      <c r="AD1286" s="45">
        <f t="shared" si="30425"/>
        <v>0</v>
      </c>
      <c r="AE1286" s="36"/>
      <c r="AF1286" s="37"/>
      <c r="AG1286" s="44">
        <f t="shared" ref="AG1286" si="30454">parseTime(AE1286)-(AF1290=INT(RIGHT($F1286, 1)))</f>
        <v>0</v>
      </c>
      <c r="AH1286" s="45">
        <f t="shared" si="30427"/>
        <v>0</v>
      </c>
      <c r="AI1286" s="36"/>
      <c r="AJ1286" s="37"/>
      <c r="AK1286" s="44">
        <f>parseTime(AI1286)-(AJ1290=INT(RIGHT($F1286, 1)))</f>
        <v>0</v>
      </c>
      <c r="AL1286" s="45">
        <f t="shared" si="30428"/>
        <v>0</v>
      </c>
      <c r="AM1286" s="36"/>
      <c r="AN1286" s="37"/>
      <c r="AO1286" s="44">
        <f t="shared" ref="AO1286" si="30455">parseTime(AM1286)-(AN1290=INT(RIGHT($F1286, 1)))</f>
        <v>0</v>
      </c>
      <c r="AP1286" s="45">
        <f t="shared" si="30430"/>
        <v>0</v>
      </c>
      <c r="AQ1286" s="36"/>
      <c r="AR1286" s="37"/>
      <c r="AS1286" s="44">
        <f t="shared" ref="AS1286" si="30456">parseTime(AQ1286)-(AR1290=INT(RIGHT($F1286, 1)))</f>
        <v>0</v>
      </c>
      <c r="AT1286" s="45">
        <f t="shared" si="30432"/>
        <v>0</v>
      </c>
      <c r="AU1286" s="36"/>
      <c r="AV1286" s="37"/>
      <c r="AW1286" s="44">
        <f>parseTime(AU1286)-(AV1290=INT(RIGHT($F1286, 1)))</f>
        <v>0</v>
      </c>
      <c r="AX1286" s="45">
        <f t="shared" si="30433"/>
        <v>0</v>
      </c>
      <c r="AY1286" s="36"/>
      <c r="AZ1286" s="37"/>
      <c r="BA1286" s="44">
        <f>parseTime(AY1286)-(AZ1290=INT(RIGHT($F1286, 1)))</f>
        <v>0</v>
      </c>
      <c r="BB1286" s="45">
        <f t="shared" si="30434"/>
        <v>0</v>
      </c>
      <c r="BC1286" s="36"/>
      <c r="BD1286" s="37"/>
      <c r="BE1286" s="44">
        <f>parseTime(BC1286)-(BD1290=INT(RIGHT($F1286, 1)))</f>
        <v>0</v>
      </c>
      <c r="BF1286" s="45">
        <f t="shared" si="30435"/>
        <v>0</v>
      </c>
      <c r="BG1286" s="36"/>
      <c r="BH1286" s="37"/>
      <c r="BI1286" s="44">
        <f>parseTime(BG1286)-(BH1290=INT(RIGHT($F1286, 1)))</f>
        <v>0</v>
      </c>
      <c r="BJ1286" s="45">
        <f t="shared" si="30436"/>
        <v>0</v>
      </c>
      <c r="BK1286" s="36"/>
      <c r="BL1286" s="37"/>
      <c r="BM1286" s="44">
        <f>parseTime(BK1286)-(BL1290=INT(RIGHT($F1286, 1)))</f>
        <v>0</v>
      </c>
      <c r="BN1286" s="45">
        <f t="shared" si="30437"/>
        <v>0</v>
      </c>
      <c r="BO1286" s="36"/>
      <c r="BP1286" s="37"/>
      <c r="BQ1286" s="44">
        <f t="shared" ref="BQ1286" si="30457">parseTime(BO1286)-(BP1290=INT(RIGHT($F1286, 1)))</f>
        <v>0</v>
      </c>
      <c r="BR1286" s="45">
        <f t="shared" si="30439"/>
        <v>0</v>
      </c>
      <c r="BS1286" s="36"/>
      <c r="BT1286" s="37"/>
      <c r="BU1286" s="44">
        <f t="shared" ref="BU1286" si="30458">parseTime(BS1286)-(BT1290=INT(RIGHT($F1286, 1)))</f>
        <v>0</v>
      </c>
      <c r="BV1286" s="45">
        <f t="shared" si="30441"/>
        <v>0</v>
      </c>
      <c r="BW1286" s="36"/>
      <c r="BX1286" s="37"/>
      <c r="BY1286" s="44">
        <f t="shared" ref="BY1286" si="30459">parseTime(BW1286)-(BX1290=INT(RIGHT($F1286, 1)))</f>
        <v>0</v>
      </c>
      <c r="BZ1286" s="45">
        <f t="shared" si="30443"/>
        <v>0</v>
      </c>
      <c r="CA1286" s="36"/>
      <c r="CB1286" s="37"/>
      <c r="CC1286" s="44">
        <f t="shared" ref="CC1286" si="30460">parseTime(CA1286)-(CB1290=INT(RIGHT($F1286, 1)))</f>
        <v>0</v>
      </c>
      <c r="CD1286" s="45">
        <f t="shared" si="30445"/>
        <v>0</v>
      </c>
      <c r="CE1286" s="36"/>
      <c r="CF1286" s="37"/>
      <c r="CG1286" s="44">
        <f t="shared" ref="CG1286" si="30461">parseTime(CE1286)-(CF1290=INT(RIGHT($F1286, 1)))</f>
        <v>0</v>
      </c>
      <c r="CH1286" s="45">
        <f t="shared" si="30447"/>
        <v>0</v>
      </c>
    </row>
    <row r="1287" spans="1:86" x14ac:dyDescent="0.25">
      <c r="A1287" s="56" t="s">
        <v>117</v>
      </c>
      <c r="B1287" s="57">
        <f t="shared" ref="B1287" ca="1" si="30462">roleHours(G1285:CH1291, "MFD")</f>
        <v>48</v>
      </c>
      <c r="C1287" s="14">
        <f t="shared" ref="C1287:C1290" ca="1" si="30463">B1287/8</f>
        <v>6</v>
      </c>
      <c r="D1287" s="14">
        <f t="shared" ref="D1287" ca="1" si="30464">B1286-D1286</f>
        <v>2.2999999999999972</v>
      </c>
      <c r="E1287" s="20" t="s">
        <v>127</v>
      </c>
      <c r="F1287" s="51" t="s">
        <v>130</v>
      </c>
      <c r="G1287" s="36"/>
      <c r="H1287" s="37"/>
      <c r="I1287" s="44">
        <f t="shared" ref="I1287" si="30465">parseTime(G1287)-(H1290=INT(RIGHT($F1287, 1)))</f>
        <v>0</v>
      </c>
      <c r="J1287" s="45">
        <f t="shared" si="30415"/>
        <v>0</v>
      </c>
      <c r="K1287" s="36"/>
      <c r="L1287" s="37"/>
      <c r="M1287" s="44">
        <f t="shared" ref="M1287" si="30466">parseTime(K1287)-(L1290=INT(RIGHT($F1287, 1)))</f>
        <v>0</v>
      </c>
      <c r="N1287" s="45">
        <f t="shared" si="30417"/>
        <v>0</v>
      </c>
      <c r="O1287" s="36"/>
      <c r="P1287" s="37"/>
      <c r="Q1287" s="44">
        <f t="shared" ref="Q1287" si="30467">parseTime(O1287)-(P1290=INT(RIGHT($F1287, 1)))</f>
        <v>0</v>
      </c>
      <c r="R1287" s="45">
        <f t="shared" si="30419"/>
        <v>0</v>
      </c>
      <c r="S1287" s="36"/>
      <c r="T1287" s="37"/>
      <c r="U1287" s="44">
        <f t="shared" ref="U1287" si="30468">parseTime(S1287)-(T1290=INT(RIGHT($F1287, 1)))</f>
        <v>0</v>
      </c>
      <c r="V1287" s="45">
        <f t="shared" si="30421"/>
        <v>0</v>
      </c>
      <c r="W1287" s="36"/>
      <c r="X1287" s="37"/>
      <c r="Y1287" s="44">
        <f t="shared" ref="Y1287" si="30469">parseTime(W1287)-(X1290=INT(RIGHT($F1287, 1)))</f>
        <v>0</v>
      </c>
      <c r="Z1287" s="45">
        <f t="shared" si="30423"/>
        <v>0</v>
      </c>
      <c r="AA1287" s="36"/>
      <c r="AB1287" s="37"/>
      <c r="AC1287" s="44">
        <f t="shared" ref="AC1287" si="30470">parseTime(AA1287)-(AB1290=INT(RIGHT($F1287, 1)))</f>
        <v>0</v>
      </c>
      <c r="AD1287" s="45">
        <f t="shared" si="30425"/>
        <v>0</v>
      </c>
      <c r="AE1287" s="36"/>
      <c r="AF1287" s="37"/>
      <c r="AG1287" s="44">
        <f t="shared" ref="AG1287" si="30471">parseTime(AE1287)-(AF1290=INT(RIGHT($F1287, 1)))</f>
        <v>0</v>
      </c>
      <c r="AH1287" s="45">
        <f t="shared" si="30427"/>
        <v>0</v>
      </c>
      <c r="AI1287" s="36"/>
      <c r="AJ1287" s="37"/>
      <c r="AK1287" s="44">
        <f>parseTime(AI1287)-(AJ1290=INT(RIGHT($F1287, 1)))</f>
        <v>0</v>
      </c>
      <c r="AL1287" s="45">
        <f t="shared" si="30428"/>
        <v>0</v>
      </c>
      <c r="AM1287" s="36"/>
      <c r="AN1287" s="37"/>
      <c r="AO1287" s="44">
        <f t="shared" ref="AO1287" si="30472">parseTime(AM1287)-(AN1290=INT(RIGHT($F1287, 1)))</f>
        <v>0</v>
      </c>
      <c r="AP1287" s="45">
        <f t="shared" si="30430"/>
        <v>0</v>
      </c>
      <c r="AQ1287" s="36"/>
      <c r="AR1287" s="37"/>
      <c r="AS1287" s="44">
        <f t="shared" ref="AS1287" si="30473">parseTime(AQ1287)-(AR1290=INT(RIGHT($F1287, 1)))</f>
        <v>0</v>
      </c>
      <c r="AT1287" s="45">
        <f t="shared" si="30432"/>
        <v>0</v>
      </c>
      <c r="AU1287" s="36"/>
      <c r="AV1287" s="37"/>
      <c r="AW1287" s="44">
        <f>parseTime(AU1287)-(AV1290=INT(RIGHT($F1287, 1)))</f>
        <v>0</v>
      </c>
      <c r="AX1287" s="45">
        <f t="shared" si="30433"/>
        <v>0</v>
      </c>
      <c r="AY1287" s="36"/>
      <c r="AZ1287" s="37"/>
      <c r="BA1287" s="44">
        <f>parseTime(AY1287)-(AZ1290=INT(RIGHT($F1287, 1)))</f>
        <v>0</v>
      </c>
      <c r="BB1287" s="45">
        <f t="shared" si="30434"/>
        <v>0</v>
      </c>
      <c r="BC1287" s="36"/>
      <c r="BD1287" s="37"/>
      <c r="BE1287" s="44">
        <f>parseTime(BC1287)-(BD1290=INT(RIGHT($F1287, 1)))</f>
        <v>0</v>
      </c>
      <c r="BF1287" s="45">
        <f t="shared" si="30435"/>
        <v>0</v>
      </c>
      <c r="BG1287" s="36"/>
      <c r="BH1287" s="37"/>
      <c r="BI1287" s="44">
        <f>parseTime(BG1287)-(BH1290=INT(RIGHT($F1287, 1)))</f>
        <v>0</v>
      </c>
      <c r="BJ1287" s="45">
        <f t="shared" si="30436"/>
        <v>0</v>
      </c>
      <c r="BK1287" s="36"/>
      <c r="BL1287" s="37"/>
      <c r="BM1287" s="44">
        <f>parseTime(BK1287)-(BL1290=INT(RIGHT($F1287, 1)))</f>
        <v>0</v>
      </c>
      <c r="BN1287" s="45">
        <f t="shared" si="30437"/>
        <v>0</v>
      </c>
      <c r="BO1287" s="36"/>
      <c r="BP1287" s="37"/>
      <c r="BQ1287" s="44">
        <f t="shared" ref="BQ1287" si="30474">parseTime(BO1287)-(BP1290=INT(RIGHT($F1287, 1)))</f>
        <v>0</v>
      </c>
      <c r="BR1287" s="45">
        <f t="shared" si="30439"/>
        <v>0</v>
      </c>
      <c r="BS1287" s="36"/>
      <c r="BT1287" s="37"/>
      <c r="BU1287" s="44">
        <f t="shared" ref="BU1287" si="30475">parseTime(BS1287)-(BT1290=INT(RIGHT($F1287, 1)))</f>
        <v>0</v>
      </c>
      <c r="BV1287" s="45">
        <f t="shared" si="30441"/>
        <v>0</v>
      </c>
      <c r="BW1287" s="36"/>
      <c r="BX1287" s="37"/>
      <c r="BY1287" s="44">
        <f t="shared" ref="BY1287" si="30476">parseTime(BW1287)-(BX1290=INT(RIGHT($F1287, 1)))</f>
        <v>0</v>
      </c>
      <c r="BZ1287" s="45">
        <f t="shared" si="30443"/>
        <v>0</v>
      </c>
      <c r="CA1287" s="36"/>
      <c r="CB1287" s="37"/>
      <c r="CC1287" s="44">
        <f t="shared" ref="CC1287" si="30477">parseTime(CA1287)-(CB1290=INT(RIGHT($F1287, 1)))</f>
        <v>0</v>
      </c>
      <c r="CD1287" s="45">
        <f t="shared" si="30445"/>
        <v>0</v>
      </c>
      <c r="CE1287" s="36"/>
      <c r="CF1287" s="37"/>
      <c r="CG1287" s="44">
        <f t="shared" ref="CG1287" si="30478">parseTime(CE1287)-(CF1290=INT(RIGHT($F1287, 1)))</f>
        <v>0</v>
      </c>
      <c r="CH1287" s="45">
        <f t="shared" si="30447"/>
        <v>0</v>
      </c>
    </row>
    <row r="1288" spans="1:86" x14ac:dyDescent="0.25">
      <c r="A1288" s="56"/>
      <c r="B1288" s="57"/>
      <c r="C1288" s="14">
        <f t="shared" si="30463"/>
        <v>0</v>
      </c>
      <c r="D1288" s="14" t="s">
        <v>259</v>
      </c>
      <c r="E1288" s="20">
        <v>4.25</v>
      </c>
      <c r="F1288" s="51" t="s">
        <v>131</v>
      </c>
      <c r="G1288" s="36"/>
      <c r="H1288" s="37"/>
      <c r="I1288" s="44">
        <f t="shared" ref="I1288" si="30479">parseTime(G1288)-(H1290=INT(RIGHT($F1288, 1)))</f>
        <v>0</v>
      </c>
      <c r="J1288" s="45">
        <f t="shared" si="30415"/>
        <v>0</v>
      </c>
      <c r="K1288" s="36"/>
      <c r="L1288" s="37"/>
      <c r="M1288" s="44">
        <f t="shared" ref="M1288" si="30480">parseTime(K1288)-(L1290=INT(RIGHT($F1288, 1)))</f>
        <v>0</v>
      </c>
      <c r="N1288" s="45">
        <f t="shared" si="30417"/>
        <v>0</v>
      </c>
      <c r="O1288" s="36"/>
      <c r="P1288" s="37"/>
      <c r="Q1288" s="44">
        <f t="shared" ref="Q1288" si="30481">parseTime(O1288)-(P1290=INT(RIGHT($F1288, 1)))</f>
        <v>0</v>
      </c>
      <c r="R1288" s="45">
        <f t="shared" si="30419"/>
        <v>0</v>
      </c>
      <c r="S1288" s="36"/>
      <c r="T1288" s="37"/>
      <c r="U1288" s="44">
        <f t="shared" ref="U1288" si="30482">parseTime(S1288)-(T1290=INT(RIGHT($F1288, 1)))</f>
        <v>0</v>
      </c>
      <c r="V1288" s="45">
        <f t="shared" si="30421"/>
        <v>0</v>
      </c>
      <c r="W1288" s="36"/>
      <c r="X1288" s="37"/>
      <c r="Y1288" s="44">
        <f t="shared" ref="Y1288" si="30483">parseTime(W1288)-(X1290=INT(RIGHT($F1288, 1)))</f>
        <v>0</v>
      </c>
      <c r="Z1288" s="45">
        <f t="shared" si="30423"/>
        <v>0</v>
      </c>
      <c r="AA1288" s="36"/>
      <c r="AB1288" s="37"/>
      <c r="AC1288" s="44">
        <f t="shared" ref="AC1288" si="30484">parseTime(AA1288)-(AB1290=INT(RIGHT($F1288, 1)))</f>
        <v>0</v>
      </c>
      <c r="AD1288" s="45">
        <f t="shared" si="30425"/>
        <v>0</v>
      </c>
      <c r="AE1288" s="36"/>
      <c r="AF1288" s="37"/>
      <c r="AG1288" s="44">
        <f t="shared" ref="AG1288" si="30485">parseTime(AE1288)-(AF1290=INT(RIGHT($F1288, 1)))</f>
        <v>0</v>
      </c>
      <c r="AH1288" s="45">
        <f t="shared" si="30427"/>
        <v>0</v>
      </c>
      <c r="AI1288" s="36"/>
      <c r="AJ1288" s="37"/>
      <c r="AK1288" s="44">
        <f>parseTime(AI1288)-(AJ1290=INT(RIGHT($F1288, 1)))</f>
        <v>0</v>
      </c>
      <c r="AL1288" s="45">
        <f t="shared" si="30428"/>
        <v>0</v>
      </c>
      <c r="AM1288" s="36"/>
      <c r="AN1288" s="37"/>
      <c r="AO1288" s="44">
        <f t="shared" ref="AO1288" si="30486">parseTime(AM1288)-(AN1290=INT(RIGHT($F1288, 1)))</f>
        <v>0</v>
      </c>
      <c r="AP1288" s="45">
        <f t="shared" si="30430"/>
        <v>0</v>
      </c>
      <c r="AQ1288" s="36"/>
      <c r="AR1288" s="37"/>
      <c r="AS1288" s="44">
        <f t="shared" ref="AS1288" si="30487">parseTime(AQ1288)-(AR1290=INT(RIGHT($F1288, 1)))</f>
        <v>0</v>
      </c>
      <c r="AT1288" s="45">
        <f t="shared" si="30432"/>
        <v>0</v>
      </c>
      <c r="AU1288" s="36"/>
      <c r="AV1288" s="37"/>
      <c r="AW1288" s="44">
        <f>parseTime(AU1288)-(AV1290=INT(RIGHT($F1288, 1)))</f>
        <v>0</v>
      </c>
      <c r="AX1288" s="45">
        <f t="shared" si="30433"/>
        <v>0</v>
      </c>
      <c r="AY1288" s="36"/>
      <c r="AZ1288" s="37"/>
      <c r="BA1288" s="44">
        <f>parseTime(AY1288)-(AZ1290=INT(RIGHT($F1288, 1)))</f>
        <v>0</v>
      </c>
      <c r="BB1288" s="45">
        <f t="shared" si="30434"/>
        <v>0</v>
      </c>
      <c r="BC1288" s="36"/>
      <c r="BD1288" s="37"/>
      <c r="BE1288" s="44">
        <f>parseTime(BC1288)-(BD1290=INT(RIGHT($F1288, 1)))</f>
        <v>0</v>
      </c>
      <c r="BF1288" s="45">
        <f t="shared" si="30435"/>
        <v>0</v>
      </c>
      <c r="BG1288" s="36"/>
      <c r="BH1288" s="37"/>
      <c r="BI1288" s="44">
        <f>parseTime(BG1288)-(BH1290=INT(RIGHT($F1288, 1)))</f>
        <v>0</v>
      </c>
      <c r="BJ1288" s="45">
        <f t="shared" si="30436"/>
        <v>0</v>
      </c>
      <c r="BK1288" s="36"/>
      <c r="BL1288" s="37"/>
      <c r="BM1288" s="44">
        <f>parseTime(BK1288)-(BL1290=INT(RIGHT($F1288, 1)))</f>
        <v>0</v>
      </c>
      <c r="BN1288" s="45">
        <f t="shared" si="30437"/>
        <v>0</v>
      </c>
      <c r="BO1288" s="36"/>
      <c r="BP1288" s="37"/>
      <c r="BQ1288" s="44">
        <f t="shared" ref="BQ1288" si="30488">parseTime(BO1288)-(BP1290=INT(RIGHT($F1288, 1)))</f>
        <v>0</v>
      </c>
      <c r="BR1288" s="45">
        <f t="shared" si="30439"/>
        <v>0</v>
      </c>
      <c r="BS1288" s="36"/>
      <c r="BT1288" s="37"/>
      <c r="BU1288" s="44">
        <f t="shared" ref="BU1288" si="30489">parseTime(BS1288)-(BT1290=INT(RIGHT($F1288, 1)))</f>
        <v>0</v>
      </c>
      <c r="BV1288" s="45">
        <f t="shared" si="30441"/>
        <v>0</v>
      </c>
      <c r="BW1288" s="36"/>
      <c r="BX1288" s="37"/>
      <c r="BY1288" s="44">
        <f t="shared" ref="BY1288" si="30490">parseTime(BW1288)-(BX1290=INT(RIGHT($F1288, 1)))</f>
        <v>0</v>
      </c>
      <c r="BZ1288" s="45">
        <f t="shared" si="30443"/>
        <v>0</v>
      </c>
      <c r="CA1288" s="36"/>
      <c r="CB1288" s="37"/>
      <c r="CC1288" s="44">
        <f t="shared" ref="CC1288" si="30491">parseTime(CA1288)-(CB1290=INT(RIGHT($F1288, 1)))</f>
        <v>0</v>
      </c>
      <c r="CD1288" s="45">
        <f t="shared" si="30445"/>
        <v>0</v>
      </c>
      <c r="CE1288" s="36"/>
      <c r="CF1288" s="37"/>
      <c r="CG1288" s="44">
        <f t="shared" ref="CG1288" si="30492">parseTime(CE1288)-(CF1290=INT(RIGHT($F1288, 1)))</f>
        <v>0</v>
      </c>
      <c r="CH1288" s="45">
        <f t="shared" si="30447"/>
        <v>0</v>
      </c>
    </row>
    <row r="1289" spans="1:86" x14ac:dyDescent="0.25">
      <c r="A1289" s="56" t="s">
        <v>119</v>
      </c>
      <c r="B1289" s="57">
        <f t="shared" ref="B1289" ca="1" si="30493">roleHours(G1285:CH1291, "MCC")</f>
        <v>8</v>
      </c>
      <c r="C1289" s="14">
        <f t="shared" ca="1" si="30463"/>
        <v>1</v>
      </c>
      <c r="D1289" s="14" t="s">
        <v>260</v>
      </c>
      <c r="E1289" s="20">
        <v>4.6500000000000004</v>
      </c>
      <c r="F1289" s="51" t="s">
        <v>132</v>
      </c>
      <c r="G1289" s="36"/>
      <c r="H1289" s="37"/>
      <c r="I1289" s="44">
        <f t="shared" ref="I1289" si="30494">parseTime(G1289)-(H1290=INT(RIGHT($F1289, 1)))</f>
        <v>0</v>
      </c>
      <c r="J1289" s="45">
        <f t="shared" si="30415"/>
        <v>0</v>
      </c>
      <c r="K1289" s="36"/>
      <c r="L1289" s="37"/>
      <c r="M1289" s="44">
        <f t="shared" ref="M1289" si="30495">parseTime(K1289)-(L1290=INT(RIGHT($F1289, 1)))</f>
        <v>0</v>
      </c>
      <c r="N1289" s="45">
        <f t="shared" si="30417"/>
        <v>0</v>
      </c>
      <c r="O1289" s="36"/>
      <c r="P1289" s="37"/>
      <c r="Q1289" s="44">
        <f t="shared" ref="Q1289" si="30496">parseTime(O1289)-(P1290=INT(RIGHT($F1289, 1)))</f>
        <v>0</v>
      </c>
      <c r="R1289" s="45">
        <f t="shared" si="30419"/>
        <v>0</v>
      </c>
      <c r="S1289" s="36"/>
      <c r="T1289" s="37"/>
      <c r="U1289" s="44">
        <f t="shared" ref="U1289" si="30497">parseTime(S1289)-(T1290=INT(RIGHT($F1289, 1)))</f>
        <v>0</v>
      </c>
      <c r="V1289" s="45">
        <f t="shared" si="30421"/>
        <v>0</v>
      </c>
      <c r="W1289" s="36"/>
      <c r="X1289" s="37"/>
      <c r="Y1289" s="44">
        <f t="shared" ref="Y1289" si="30498">parseTime(W1289)-(X1290=INT(RIGHT($F1289, 1)))</f>
        <v>0</v>
      </c>
      <c r="Z1289" s="45">
        <f t="shared" si="30423"/>
        <v>0</v>
      </c>
      <c r="AA1289" s="36"/>
      <c r="AB1289" s="37"/>
      <c r="AC1289" s="44">
        <f t="shared" ref="AC1289" si="30499">parseTime(AA1289)-(AB1290=INT(RIGHT($F1289, 1)))</f>
        <v>0</v>
      </c>
      <c r="AD1289" s="45">
        <f t="shared" si="30425"/>
        <v>0</v>
      </c>
      <c r="AE1289" s="36"/>
      <c r="AF1289" s="37"/>
      <c r="AG1289" s="44">
        <f t="shared" ref="AG1289" si="30500">parseTime(AE1289)-(AF1290=INT(RIGHT($F1289, 1)))</f>
        <v>0</v>
      </c>
      <c r="AH1289" s="45">
        <f t="shared" si="30427"/>
        <v>0</v>
      </c>
      <c r="AI1289" s="36"/>
      <c r="AJ1289" s="37"/>
      <c r="AK1289" s="44">
        <f>parseTime(AI1289)-(AJ1290=INT(RIGHT($F1289, 1)))</f>
        <v>0</v>
      </c>
      <c r="AL1289" s="45">
        <f t="shared" si="30428"/>
        <v>0</v>
      </c>
      <c r="AM1289" s="36"/>
      <c r="AN1289" s="37"/>
      <c r="AO1289" s="44">
        <f t="shared" ref="AO1289" si="30501">parseTime(AM1289)-(AN1290=INT(RIGHT($F1289, 1)))</f>
        <v>0</v>
      </c>
      <c r="AP1289" s="45">
        <f t="shared" si="30430"/>
        <v>0</v>
      </c>
      <c r="AQ1289" s="36"/>
      <c r="AR1289" s="37"/>
      <c r="AS1289" s="44">
        <f t="shared" ref="AS1289" si="30502">parseTime(AQ1289)-(AR1290=INT(RIGHT($F1289, 1)))</f>
        <v>0</v>
      </c>
      <c r="AT1289" s="45">
        <f t="shared" si="30432"/>
        <v>0</v>
      </c>
      <c r="AU1289" s="36"/>
      <c r="AV1289" s="37"/>
      <c r="AW1289" s="44">
        <f>parseTime(AU1289)-(AV1290=INT(RIGHT($F1289, 1)))</f>
        <v>0</v>
      </c>
      <c r="AX1289" s="45">
        <f t="shared" si="30433"/>
        <v>0</v>
      </c>
      <c r="AY1289" s="36"/>
      <c r="AZ1289" s="37"/>
      <c r="BA1289" s="44">
        <f>parseTime(AY1289)-(AZ1290=INT(RIGHT($F1289, 1)))</f>
        <v>0</v>
      </c>
      <c r="BB1289" s="45">
        <f t="shared" si="30434"/>
        <v>0</v>
      </c>
      <c r="BC1289" s="36"/>
      <c r="BD1289" s="37"/>
      <c r="BE1289" s="44">
        <f>parseTime(BC1289)-(BD1290=INT(RIGHT($F1289, 1)))</f>
        <v>0</v>
      </c>
      <c r="BF1289" s="45">
        <f t="shared" si="30435"/>
        <v>0</v>
      </c>
      <c r="BG1289" s="36"/>
      <c r="BH1289" s="37"/>
      <c r="BI1289" s="44">
        <f>parseTime(BG1289)-(BH1290=INT(RIGHT($F1289, 1)))</f>
        <v>0</v>
      </c>
      <c r="BJ1289" s="45">
        <f t="shared" si="30436"/>
        <v>0</v>
      </c>
      <c r="BK1289" s="36"/>
      <c r="BL1289" s="37"/>
      <c r="BM1289" s="44">
        <f>parseTime(BK1289)-(BL1290=INT(RIGHT($F1289, 1)))</f>
        <v>0</v>
      </c>
      <c r="BN1289" s="45">
        <f t="shared" si="30437"/>
        <v>0</v>
      </c>
      <c r="BO1289" s="36"/>
      <c r="BP1289" s="37"/>
      <c r="BQ1289" s="44">
        <f t="shared" ref="BQ1289" si="30503">parseTime(BO1289)-(BP1290=INT(RIGHT($F1289, 1)))</f>
        <v>0</v>
      </c>
      <c r="BR1289" s="45">
        <f t="shared" si="30439"/>
        <v>0</v>
      </c>
      <c r="BS1289" s="36"/>
      <c r="BT1289" s="37"/>
      <c r="BU1289" s="44">
        <f t="shared" ref="BU1289" si="30504">parseTime(BS1289)-(BT1290=INT(RIGHT($F1289, 1)))</f>
        <v>0</v>
      </c>
      <c r="BV1289" s="45">
        <f t="shared" si="30441"/>
        <v>0</v>
      </c>
      <c r="BW1289" s="36"/>
      <c r="BX1289" s="37"/>
      <c r="BY1289" s="44">
        <f t="shared" ref="BY1289" si="30505">parseTime(BW1289)-(BX1290=INT(RIGHT($F1289, 1)))</f>
        <v>0</v>
      </c>
      <c r="BZ1289" s="45">
        <f t="shared" si="30443"/>
        <v>0</v>
      </c>
      <c r="CA1289" s="36"/>
      <c r="CB1289" s="37"/>
      <c r="CC1289" s="44">
        <f t="shared" ref="CC1289" si="30506">parseTime(CA1289)-(CB1290=INT(RIGHT($F1289, 1)))</f>
        <v>0</v>
      </c>
      <c r="CD1289" s="45">
        <f t="shared" si="30445"/>
        <v>0</v>
      </c>
      <c r="CE1289" s="36"/>
      <c r="CF1289" s="37"/>
      <c r="CG1289" s="44">
        <f t="shared" ref="CG1289" si="30507">parseTime(CE1289)-(CF1290=INT(RIGHT($F1289, 1)))</f>
        <v>0</v>
      </c>
      <c r="CH1289" s="45">
        <f t="shared" si="30447"/>
        <v>0</v>
      </c>
    </row>
    <row r="1290" spans="1:86" x14ac:dyDescent="0.25">
      <c r="A1290" s="56"/>
      <c r="B1290" s="57"/>
      <c r="C1290" s="14">
        <f t="shared" si="30463"/>
        <v>0</v>
      </c>
      <c r="D1290" s="14"/>
      <c r="E1290" s="20">
        <f t="shared" ref="E1290" si="30508">((7.5/2)-0.5+E1289)*8</f>
        <v>63.2</v>
      </c>
      <c r="F1290" s="51"/>
      <c r="G1290" s="46" t="s">
        <v>134</v>
      </c>
      <c r="H1290" s="38">
        <f t="shared" ref="H1290" si="30509">lunchAdjust(G1285:H1289)</f>
        <v>1</v>
      </c>
      <c r="I1290" s="48" t="s">
        <v>0</v>
      </c>
      <c r="J1290" s="39">
        <f t="shared" ref="J1290" si="30510">SUMPRODUCT(I1285:I1289*J1285:J1289)</f>
        <v>8</v>
      </c>
      <c r="K1290" s="46" t="s">
        <v>134</v>
      </c>
      <c r="L1290" s="38">
        <f t="shared" ref="L1290" si="30511">lunchAdjust(K1285:L1289)</f>
        <v>0</v>
      </c>
      <c r="M1290" s="48" t="s">
        <v>0</v>
      </c>
      <c r="N1290" s="39">
        <f t="shared" ref="N1290" si="30512">SUMPRODUCT(M1285:M1289*N1285:N1289)</f>
        <v>0</v>
      </c>
      <c r="O1290" s="46" t="s">
        <v>134</v>
      </c>
      <c r="P1290" s="38">
        <f t="shared" ref="P1290" si="30513">lunchAdjust(O1285:P1289)</f>
        <v>1</v>
      </c>
      <c r="Q1290" s="48" t="s">
        <v>0</v>
      </c>
      <c r="R1290" s="39">
        <f t="shared" ref="R1290" si="30514">SUMPRODUCT(Q1285:Q1289*R1285:R1289)</f>
        <v>8</v>
      </c>
      <c r="S1290" s="46" t="s">
        <v>134</v>
      </c>
      <c r="T1290" s="38">
        <f t="shared" ref="T1290" si="30515">lunchAdjust(S1285:T1289)</f>
        <v>1</v>
      </c>
      <c r="U1290" s="48" t="s">
        <v>0</v>
      </c>
      <c r="V1290" s="39">
        <f t="shared" ref="V1290" si="30516">SUMPRODUCT(U1285:U1289*V1285:V1289)</f>
        <v>8</v>
      </c>
      <c r="W1290" s="46" t="s">
        <v>134</v>
      </c>
      <c r="X1290" s="38">
        <f t="shared" ref="X1290" si="30517">lunchAdjust(W1285:X1289)</f>
        <v>1</v>
      </c>
      <c r="Y1290" s="48" t="s">
        <v>0</v>
      </c>
      <c r="Z1290" s="39">
        <f t="shared" ref="Z1290" si="30518">SUMPRODUCT(Y1285:Y1289*Z1285:Z1289)</f>
        <v>8</v>
      </c>
      <c r="AA1290" s="46" t="s">
        <v>134</v>
      </c>
      <c r="AB1290" s="38">
        <f t="shared" ref="AB1290" si="30519">lunchAdjust(AA1285:AB1289)</f>
        <v>1</v>
      </c>
      <c r="AC1290" s="48" t="s">
        <v>0</v>
      </c>
      <c r="AD1290" s="39">
        <f t="shared" ref="AD1290" si="30520">SUMPRODUCT(AC1285:AC1289*AD1285:AD1289)</f>
        <v>8</v>
      </c>
      <c r="AE1290" s="46" t="s">
        <v>134</v>
      </c>
      <c r="AF1290" s="38">
        <f t="shared" ref="AF1290" si="30521">lunchAdjust(AE1285:AF1289)</f>
        <v>1</v>
      </c>
      <c r="AG1290" s="48" t="s">
        <v>0</v>
      </c>
      <c r="AH1290" s="39">
        <f t="shared" ref="AH1290" si="30522">SUMPRODUCT(AG1285:AG1289*AH1285:AH1289)</f>
        <v>8</v>
      </c>
      <c r="AI1290" s="46" t="s">
        <v>134</v>
      </c>
      <c r="AJ1290" s="38">
        <f t="shared" ref="AJ1290" si="30523">lunchAdjust(AI1285:AJ1289)</f>
        <v>1</v>
      </c>
      <c r="AK1290" s="48" t="s">
        <v>0</v>
      </c>
      <c r="AL1290" s="39">
        <f t="shared" ref="AL1290" si="30524">SUMPRODUCT(AK1285:AK1289*AL1285:AL1289)</f>
        <v>8</v>
      </c>
      <c r="AM1290" s="46" t="s">
        <v>134</v>
      </c>
      <c r="AN1290" s="38">
        <f t="shared" ref="AN1290" si="30525">lunchAdjust(AM1285:AN1289)</f>
        <v>0</v>
      </c>
      <c r="AO1290" s="48" t="s">
        <v>0</v>
      </c>
      <c r="AP1290" s="39">
        <f t="shared" ref="AP1290" si="30526">SUMPRODUCT(AO1285:AO1289*AP1285:AP1289)</f>
        <v>0</v>
      </c>
      <c r="AQ1290" s="46" t="s">
        <v>134</v>
      </c>
      <c r="AR1290" s="38">
        <f t="shared" ref="AR1290" si="30527">lunchAdjust(AQ1285:AR1289)</f>
        <v>0</v>
      </c>
      <c r="AS1290" s="48" t="s">
        <v>0</v>
      </c>
      <c r="AT1290" s="39">
        <f t="shared" ref="AT1290" si="30528">SUMPRODUCT(AS1285:AS1289*AT1285:AT1289)</f>
        <v>0</v>
      </c>
      <c r="AU1290" s="46" t="s">
        <v>134</v>
      </c>
      <c r="AV1290" s="38">
        <f t="shared" ref="AV1290" si="30529">lunchAdjust(AU1285:AV1289)</f>
        <v>0</v>
      </c>
      <c r="AW1290" s="48" t="s">
        <v>0</v>
      </c>
      <c r="AX1290" s="39">
        <f t="shared" ref="AX1290" si="30530">SUMPRODUCT(AW1285:AW1289*AX1285:AX1289)</f>
        <v>0</v>
      </c>
      <c r="AY1290" s="46" t="s">
        <v>134</v>
      </c>
      <c r="AZ1290" s="38">
        <f t="shared" ref="AZ1290" si="30531">lunchAdjust(AY1285:AZ1289)</f>
        <v>0</v>
      </c>
      <c r="BA1290" s="48" t="s">
        <v>0</v>
      </c>
      <c r="BB1290" s="39">
        <f t="shared" ref="BB1290" si="30532">SUMPRODUCT(BA1285:BA1289*BB1285:BB1289)</f>
        <v>0</v>
      </c>
      <c r="BC1290" s="46" t="s">
        <v>134</v>
      </c>
      <c r="BD1290" s="38">
        <f t="shared" ref="BD1290" si="30533">lunchAdjust(BC1285:BD1289)</f>
        <v>0</v>
      </c>
      <c r="BE1290" s="48" t="s">
        <v>0</v>
      </c>
      <c r="BF1290" s="39">
        <f t="shared" ref="BF1290" si="30534">SUMPRODUCT(BE1285:BE1289*BF1285:BF1289)</f>
        <v>0</v>
      </c>
      <c r="BG1290" s="46" t="s">
        <v>134</v>
      </c>
      <c r="BH1290" s="38">
        <f t="shared" ref="BH1290" si="30535">lunchAdjust(BG1285:BH1289)</f>
        <v>0</v>
      </c>
      <c r="BI1290" s="48" t="s">
        <v>0</v>
      </c>
      <c r="BJ1290" s="39">
        <f t="shared" ref="BJ1290" si="30536">SUMPRODUCT(BI1285:BI1289*BJ1285:BJ1289)</f>
        <v>0</v>
      </c>
      <c r="BK1290" s="46" t="s">
        <v>134</v>
      </c>
      <c r="BL1290" s="38">
        <f t="shared" ref="BL1290" si="30537">lunchAdjust(BK1285:BL1289)</f>
        <v>0</v>
      </c>
      <c r="BM1290" s="48" t="s">
        <v>0</v>
      </c>
      <c r="BN1290" s="39">
        <f t="shared" ref="BN1290" si="30538">SUMPRODUCT(BM1285:BM1289*BN1285:BN1289)</f>
        <v>0</v>
      </c>
      <c r="BO1290" s="46" t="s">
        <v>134</v>
      </c>
      <c r="BP1290" s="38">
        <f t="shared" ref="BP1290" si="30539">lunchAdjust(BO1285:BP1289)</f>
        <v>0</v>
      </c>
      <c r="BQ1290" s="48" t="s">
        <v>0</v>
      </c>
      <c r="BR1290" s="39">
        <f t="shared" ref="BR1290" si="30540">SUMPRODUCT(BQ1285:BQ1289*BR1285:BR1289)</f>
        <v>0</v>
      </c>
      <c r="BS1290" s="46" t="s">
        <v>134</v>
      </c>
      <c r="BT1290" s="38">
        <f t="shared" ref="BT1290" si="30541">lunchAdjust(BS1285:BT1289)</f>
        <v>0</v>
      </c>
      <c r="BU1290" s="48" t="s">
        <v>0</v>
      </c>
      <c r="BV1290" s="39">
        <f t="shared" ref="BV1290" si="30542">SUMPRODUCT(BU1285:BU1289*BV1285:BV1289)</f>
        <v>0</v>
      </c>
      <c r="BW1290" s="46" t="s">
        <v>134</v>
      </c>
      <c r="BX1290" s="38">
        <f t="shared" ref="BX1290" si="30543">lunchAdjust(BW1285:BX1289)</f>
        <v>0</v>
      </c>
      <c r="BY1290" s="48" t="s">
        <v>0</v>
      </c>
      <c r="BZ1290" s="39">
        <f t="shared" ref="BZ1290" si="30544">SUMPRODUCT(BY1285:BY1289*BZ1285:BZ1289)</f>
        <v>0</v>
      </c>
      <c r="CA1290" s="46" t="s">
        <v>134</v>
      </c>
      <c r="CB1290" s="38">
        <f t="shared" ref="CB1290" si="30545">lunchAdjust(CA1285:CB1289)</f>
        <v>0</v>
      </c>
      <c r="CC1290" s="48" t="s">
        <v>0</v>
      </c>
      <c r="CD1290" s="39">
        <f t="shared" ref="CD1290" si="30546">SUMPRODUCT(CC1285:CC1289*CD1285:CD1289)</f>
        <v>0</v>
      </c>
      <c r="CE1290" s="46" t="s">
        <v>134</v>
      </c>
      <c r="CF1290" s="38">
        <f t="shared" ref="CF1290" si="30547">lunchAdjust(CE1285:CF1289)</f>
        <v>0</v>
      </c>
      <c r="CG1290" s="48" t="s">
        <v>0</v>
      </c>
      <c r="CH1290" s="39">
        <f t="shared" ref="CH1290" si="30548">SUMPRODUCT(CG1285:CG1289*CH1285:CH1289)</f>
        <v>0</v>
      </c>
    </row>
    <row r="1291" spans="1:86" ht="15.75" thickBot="1" x14ac:dyDescent="0.3">
      <c r="A1291" s="58" t="s">
        <v>121</v>
      </c>
      <c r="B1291" s="59">
        <f t="shared" ref="B1291" ca="1" si="30549">roleHours(G1285:CH1291, "OUT")</f>
        <v>0</v>
      </c>
      <c r="C1291" s="54" t="s">
        <v>137</v>
      </c>
      <c r="D1291" s="22">
        <f t="shared" ref="D1291" ca="1" si="30550">roleHours(G1285:CH1291, "PTO")</f>
        <v>0</v>
      </c>
      <c r="E1291" s="23">
        <f t="shared" ref="E1291" ca="1" si="30551">E1290-B1286</f>
        <v>7.2000000000000028</v>
      </c>
      <c r="F1291" s="52"/>
      <c r="G1291" s="47" t="s">
        <v>39</v>
      </c>
      <c r="H1291" s="40">
        <f t="shared" si="29344"/>
        <v>0</v>
      </c>
      <c r="I1291" s="49" t="s">
        <v>135</v>
      </c>
      <c r="J1291" s="41">
        <f t="shared" ref="J1291" si="30552">J1290*G$4</f>
        <v>0</v>
      </c>
      <c r="K1291" s="47" t="s">
        <v>39</v>
      </c>
      <c r="L1291" s="40">
        <f t="shared" ref="L1291" si="30553">SUMPRODUCT(M1285:M1289*(L1285:L1289="PTO"))+SUMPRODUCT(M1285:M1289*(L1285:L1289="HOL"))</f>
        <v>0</v>
      </c>
      <c r="M1291" s="49" t="s">
        <v>135</v>
      </c>
      <c r="N1291" s="41">
        <f t="shared" ref="N1291" si="30554">N1290*K$4</f>
        <v>0</v>
      </c>
      <c r="O1291" s="47" t="s">
        <v>39</v>
      </c>
      <c r="P1291" s="40">
        <f t="shared" ref="P1291" si="30555">SUMPRODUCT(Q1285:Q1289*(P1285:P1289="PTO"))+SUMPRODUCT(Q1285:Q1289*(P1285:P1289="HOL"))</f>
        <v>0</v>
      </c>
      <c r="Q1291" s="49" t="s">
        <v>135</v>
      </c>
      <c r="R1291" s="41">
        <f t="shared" ref="R1291" si="30556">R1290*O$4</f>
        <v>8</v>
      </c>
      <c r="S1291" s="47" t="s">
        <v>39</v>
      </c>
      <c r="T1291" s="40">
        <f t="shared" ref="T1291" si="30557">SUMPRODUCT(U1285:U1289*(T1285:T1289="PTO"))+SUMPRODUCT(U1285:U1289*(T1285:T1289="HOL"))</f>
        <v>0</v>
      </c>
      <c r="U1291" s="49" t="s">
        <v>135</v>
      </c>
      <c r="V1291" s="41">
        <f t="shared" ref="V1291" si="30558">V1290*S$4</f>
        <v>0</v>
      </c>
      <c r="W1291" s="47" t="s">
        <v>39</v>
      </c>
      <c r="X1291" s="40">
        <f t="shared" ref="X1291" si="30559">SUMPRODUCT(Y1285:Y1289*(X1285:X1289="PTO"))+SUMPRODUCT(Y1285:Y1289*(X1285:X1289="HOL"))</f>
        <v>0</v>
      </c>
      <c r="Y1291" s="49" t="s">
        <v>135</v>
      </c>
      <c r="Z1291" s="41">
        <f t="shared" ref="Z1291" si="30560">Z1290*W$4</f>
        <v>8</v>
      </c>
      <c r="AA1291" s="47" t="s">
        <v>39</v>
      </c>
      <c r="AB1291" s="40">
        <f t="shared" ref="AB1291" si="30561">SUMPRODUCT(AC1285:AC1289*(AB1285:AB1289="PTO"))+SUMPRODUCT(AC1285:AC1289*(AB1285:AB1289="HOL"))</f>
        <v>0</v>
      </c>
      <c r="AC1291" s="49" t="s">
        <v>135</v>
      </c>
      <c r="AD1291" s="41">
        <f t="shared" ref="AD1291" si="30562">AD1290*AA$4</f>
        <v>8</v>
      </c>
      <c r="AE1291" s="47" t="s">
        <v>39</v>
      </c>
      <c r="AF1291" s="40">
        <f t="shared" ref="AF1291" si="30563">SUMPRODUCT(AG1285:AG1289*(AF1285:AF1289="PTO"))+SUMPRODUCT(AG1285:AG1289*(AF1285:AF1289="HOL"))</f>
        <v>0</v>
      </c>
      <c r="AG1291" s="49" t="s">
        <v>135</v>
      </c>
      <c r="AH1291" s="41">
        <f t="shared" ref="AH1291" si="30564">AH1290*AE$4</f>
        <v>8</v>
      </c>
      <c r="AI1291" s="47" t="s">
        <v>39</v>
      </c>
      <c r="AJ1291" s="40">
        <f t="shared" ref="AJ1291" si="30565">SUMPRODUCT(AK1285:AK1289*(AJ1285:AJ1289="PTO"))+SUMPRODUCT(AK1285:AK1289*(AJ1285:AJ1289="HOL"))</f>
        <v>0</v>
      </c>
      <c r="AK1291" s="49" t="s">
        <v>135</v>
      </c>
      <c r="AL1291" s="41">
        <f>AL1290*AI$4</f>
        <v>8</v>
      </c>
      <c r="AM1291" s="47" t="s">
        <v>39</v>
      </c>
      <c r="AN1291" s="40">
        <f t="shared" ref="AN1291" si="30566">SUMPRODUCT(AO1285:AO1289*(AN1285:AN1289="PTO"))+SUMPRODUCT(AO1285:AO1289*(AN1285:AN1289="HOL"))</f>
        <v>0</v>
      </c>
      <c r="AO1291" s="49" t="s">
        <v>135</v>
      </c>
      <c r="AP1291" s="41">
        <f t="shared" ref="AP1291" si="30567">AP1290*AM$4</f>
        <v>0</v>
      </c>
      <c r="AQ1291" s="47" t="s">
        <v>39</v>
      </c>
      <c r="AR1291" s="40">
        <f t="shared" ref="AR1291" si="30568">SUMPRODUCT(AS1285:AS1289*(AR1285:AR1289="PTO"))+SUMPRODUCT(AS1285:AS1289*(AR1285:AR1289="HOL"))</f>
        <v>0</v>
      </c>
      <c r="AS1291" s="49" t="s">
        <v>135</v>
      </c>
      <c r="AT1291" s="41">
        <f t="shared" ref="AT1291" si="30569">AT1290*AQ$4</f>
        <v>0</v>
      </c>
      <c r="AU1291" s="47" t="s">
        <v>39</v>
      </c>
      <c r="AV1291" s="40">
        <f t="shared" ref="AV1291" si="30570">SUMPRODUCT(AW1285:AW1289*(AV1285:AV1289="PTO"))+SUMPRODUCT(AW1285:AW1289*(AV1285:AV1289="HOL"))</f>
        <v>0</v>
      </c>
      <c r="AW1291" s="49" t="s">
        <v>135</v>
      </c>
      <c r="AX1291" s="41">
        <f>AX1290*AU$4</f>
        <v>0</v>
      </c>
      <c r="AY1291" s="47" t="s">
        <v>39</v>
      </c>
      <c r="AZ1291" s="40">
        <f t="shared" ref="AZ1291" si="30571">SUMPRODUCT(BA1285:BA1289*(AZ1285:AZ1289="PTO"))+SUMPRODUCT(BA1285:BA1289*(AZ1285:AZ1289="HOL"))</f>
        <v>0</v>
      </c>
      <c r="BA1291" s="49" t="s">
        <v>135</v>
      </c>
      <c r="BB1291" s="41">
        <f>BB1290*AY$4</f>
        <v>0</v>
      </c>
      <c r="BC1291" s="47" t="s">
        <v>39</v>
      </c>
      <c r="BD1291" s="40">
        <f t="shared" ref="BD1291" si="30572">SUMPRODUCT(BE1285:BE1289*(BD1285:BD1289="PTO"))+SUMPRODUCT(BE1285:BE1289*(BD1285:BD1289="HOL"))</f>
        <v>0</v>
      </c>
      <c r="BE1291" s="49" t="s">
        <v>135</v>
      </c>
      <c r="BF1291" s="41">
        <f>BF1290*BC$4</f>
        <v>0</v>
      </c>
      <c r="BG1291" s="47" t="s">
        <v>39</v>
      </c>
      <c r="BH1291" s="40">
        <f t="shared" ref="BH1291" si="30573">SUMPRODUCT(BI1285:BI1289*(BH1285:BH1289="PTO"))+SUMPRODUCT(BI1285:BI1289*(BH1285:BH1289="HOL"))</f>
        <v>0</v>
      </c>
      <c r="BI1291" s="49" t="s">
        <v>135</v>
      </c>
      <c r="BJ1291" s="41">
        <f>BJ1290*BG$4</f>
        <v>0</v>
      </c>
      <c r="BK1291" s="47" t="s">
        <v>39</v>
      </c>
      <c r="BL1291" s="40">
        <f t="shared" ref="BL1291" si="30574">SUMPRODUCT(BM1285:BM1289*(BL1285:BL1289="PTO"))+SUMPRODUCT(BM1285:BM1289*(BL1285:BL1289="HOL"))</f>
        <v>0</v>
      </c>
      <c r="BM1291" s="49" t="s">
        <v>135</v>
      </c>
      <c r="BN1291" s="41">
        <f>BN1290*BK$4</f>
        <v>0</v>
      </c>
      <c r="BO1291" s="47" t="s">
        <v>39</v>
      </c>
      <c r="BP1291" s="40">
        <f t="shared" ref="BP1291" si="30575">SUMPRODUCT(BQ1285:BQ1289*(BP1285:BP1289="PTO"))+SUMPRODUCT(BQ1285:BQ1289*(BP1285:BP1289="HOL"))</f>
        <v>0</v>
      </c>
      <c r="BQ1291" s="49" t="s">
        <v>135</v>
      </c>
      <c r="BR1291" s="41">
        <f t="shared" ref="BR1291" si="30576">BR1290*BO$4</f>
        <v>0</v>
      </c>
      <c r="BS1291" s="47" t="s">
        <v>39</v>
      </c>
      <c r="BT1291" s="40">
        <f t="shared" ref="BT1291" si="30577">SUMPRODUCT(BU1285:BU1289*(BT1285:BT1289="PTO"))+SUMPRODUCT(BU1285:BU1289*(BT1285:BT1289="HOL"))</f>
        <v>0</v>
      </c>
      <c r="BU1291" s="49" t="s">
        <v>135</v>
      </c>
      <c r="BV1291" s="41">
        <f t="shared" ref="BV1291" si="30578">BV1290*BS$4</f>
        <v>0</v>
      </c>
      <c r="BW1291" s="47" t="s">
        <v>39</v>
      </c>
      <c r="BX1291" s="40">
        <f t="shared" ref="BX1291" si="30579">SUMPRODUCT(BY1285:BY1289*(BX1285:BX1289="PTO"))+SUMPRODUCT(BY1285:BY1289*(BX1285:BX1289="HOL"))</f>
        <v>0</v>
      </c>
      <c r="BY1291" s="49" t="s">
        <v>135</v>
      </c>
      <c r="BZ1291" s="41">
        <f t="shared" ref="BZ1291" si="30580">BZ1290*BW$4</f>
        <v>0</v>
      </c>
      <c r="CA1291" s="47" t="s">
        <v>39</v>
      </c>
      <c r="CB1291" s="40">
        <f t="shared" ref="CB1291" si="30581">SUMPRODUCT(CC1285:CC1289*(CB1285:CB1289="PTO"))+SUMPRODUCT(CC1285:CC1289*(CB1285:CB1289="HOL"))</f>
        <v>0</v>
      </c>
      <c r="CC1291" s="49" t="s">
        <v>135</v>
      </c>
      <c r="CD1291" s="41">
        <f t="shared" ref="CD1291" si="30582">CD1290*CA$4</f>
        <v>0</v>
      </c>
      <c r="CE1291" s="47" t="s">
        <v>39</v>
      </c>
      <c r="CF1291" s="40">
        <f t="shared" ref="CF1291" si="30583">SUMPRODUCT(CG1285:CG1289*(CF1285:CF1289="PTO"))+SUMPRODUCT(CG1285:CG1289*(CF1285:CF1289="HOL"))</f>
        <v>0</v>
      </c>
      <c r="CG1291" s="49" t="s">
        <v>135</v>
      </c>
      <c r="CH1291" s="41">
        <f t="shared" ref="CH1291" si="30584">CH1290*CE$4</f>
        <v>0</v>
      </c>
    </row>
    <row r="1292" spans="1:86" x14ac:dyDescent="0.25">
      <c r="A1292" s="70" t="s">
        <v>133</v>
      </c>
      <c r="B1292" s="71">
        <f t="shared" ref="B1292" ca="1" si="30585">D1292-B1293</f>
        <v>5.1729209828166347</v>
      </c>
      <c r="C1292" s="72" t="s">
        <v>122</v>
      </c>
      <c r="D1292" s="71">
        <f>IFERROR(INDEX(Holidays[FTE], MATCH(Entry!E1292, Holidays[Date], 0)), 1)*8*INDEX(FTEguide[[1]:[12]], MATCH(Entry!E1293, FTEguide[Weekday], 0), IF(Entry!E1295&gt;0, Entry!E1295, MONTH(Entry!E1292)))</f>
        <v>61.172920982816635</v>
      </c>
      <c r="E1292" s="60">
        <f t="shared" ref="E1292:E1355" si="30586">E1285+1</f>
        <v>44012</v>
      </c>
      <c r="F1292" s="50" t="s">
        <v>128</v>
      </c>
      <c r="G1292" s="34" t="s">
        <v>136</v>
      </c>
      <c r="H1292" s="35" t="s">
        <v>23</v>
      </c>
      <c r="I1292" s="42">
        <f t="shared" ref="I1292" si="30587">parseTime(G1292)-(H1297=INT(RIGHT($F1292, 1)))</f>
        <v>8</v>
      </c>
      <c r="J1292" s="43">
        <f t="shared" ref="J1292:J1296" si="30588">isClocked(H1292)</f>
        <v>1</v>
      </c>
      <c r="K1292" s="34"/>
      <c r="L1292" s="35"/>
      <c r="M1292" s="42">
        <f t="shared" ref="M1292" si="30589">parseTime(K1292)-(L1297=INT(RIGHT($F1292, 1)))</f>
        <v>0</v>
      </c>
      <c r="N1292" s="43">
        <f t="shared" ref="N1292:N1296" si="30590">isClocked(L1292)</f>
        <v>0</v>
      </c>
      <c r="O1292" s="34" t="s">
        <v>180</v>
      </c>
      <c r="P1292" s="35" t="s">
        <v>23</v>
      </c>
      <c r="Q1292" s="42">
        <f t="shared" ref="Q1292" si="30591">parseTime(O1292)-(P1297=INT(RIGHT($F1292, 1)))</f>
        <v>8</v>
      </c>
      <c r="R1292" s="43">
        <f t="shared" ref="R1292:R1296" si="30592">isClocked(P1292)</f>
        <v>1</v>
      </c>
      <c r="S1292" s="34" t="s">
        <v>227</v>
      </c>
      <c r="T1292" s="35" t="s">
        <v>23</v>
      </c>
      <c r="U1292" s="42">
        <f t="shared" ref="U1292" si="30593">parseTime(S1292)-(T1297=INT(RIGHT($F1292, 1)))</f>
        <v>8</v>
      </c>
      <c r="V1292" s="43">
        <f t="shared" ref="V1292:V1296" si="30594">isClocked(T1292)</f>
        <v>1</v>
      </c>
      <c r="W1292" s="34" t="s">
        <v>136</v>
      </c>
      <c r="X1292" s="35" t="s">
        <v>23</v>
      </c>
      <c r="Y1292" s="42">
        <f t="shared" ref="Y1292" si="30595">parseTime(W1292)-(X1297=INT(RIGHT($F1292, 1)))</f>
        <v>8</v>
      </c>
      <c r="Z1292" s="43">
        <f t="shared" ref="Z1292:Z1296" si="30596">isClocked(X1292)</f>
        <v>1</v>
      </c>
      <c r="AA1292" s="34" t="s">
        <v>136</v>
      </c>
      <c r="AB1292" s="35" t="s">
        <v>23</v>
      </c>
      <c r="AC1292" s="42">
        <f t="shared" ref="AC1292" si="30597">parseTime(AA1292)-(AB1297=INT(RIGHT($F1292, 1)))</f>
        <v>8</v>
      </c>
      <c r="AD1292" s="43">
        <f t="shared" ref="AD1292:AD1296" si="30598">isClocked(AB1292)</f>
        <v>1</v>
      </c>
      <c r="AE1292" s="34" t="s">
        <v>136</v>
      </c>
      <c r="AF1292" s="35" t="s">
        <v>25</v>
      </c>
      <c r="AG1292" s="42">
        <f t="shared" ref="AG1292" si="30599">parseTime(AE1292)-(AF1297=INT(RIGHT($F1292, 1)))</f>
        <v>8</v>
      </c>
      <c r="AH1292" s="43">
        <f t="shared" ref="AH1292:AH1296" si="30600">isClocked(AF1292)</f>
        <v>1</v>
      </c>
      <c r="AI1292" s="34" t="s">
        <v>136</v>
      </c>
      <c r="AJ1292" s="35" t="s">
        <v>23</v>
      </c>
      <c r="AK1292" s="42">
        <f>parseTime(AI1292)-(AJ1297=INT(RIGHT($F1292, 1)))</f>
        <v>8</v>
      </c>
      <c r="AL1292" s="43">
        <f t="shared" ref="AL1292:AL1296" si="30601">isClocked(AJ1292)</f>
        <v>1</v>
      </c>
      <c r="AM1292" s="34"/>
      <c r="AN1292" s="35"/>
      <c r="AO1292" s="42">
        <f t="shared" ref="AO1292" si="30602">parseTime(AM1292)-(AN1297=INT(RIGHT($F1292, 1)))</f>
        <v>0</v>
      </c>
      <c r="AP1292" s="43">
        <f t="shared" ref="AP1292:AP1296" si="30603">isClocked(AN1292)</f>
        <v>0</v>
      </c>
      <c r="AQ1292" s="34"/>
      <c r="AR1292" s="35"/>
      <c r="AS1292" s="42">
        <f t="shared" ref="AS1292" si="30604">parseTime(AQ1292)-(AR1297=INT(RIGHT($F1292, 1)))</f>
        <v>0</v>
      </c>
      <c r="AT1292" s="43">
        <f t="shared" ref="AT1292:AT1296" si="30605">isClocked(AR1292)</f>
        <v>0</v>
      </c>
      <c r="AU1292" s="34"/>
      <c r="AV1292" s="35"/>
      <c r="AW1292" s="42">
        <f>parseTime(AU1292)-(AV1297=INT(RIGHT($F1292, 1)))</f>
        <v>0</v>
      </c>
      <c r="AX1292" s="43">
        <f t="shared" ref="AX1292:AX1296" si="30606">isClocked(AV1292)</f>
        <v>0</v>
      </c>
      <c r="AY1292" s="34"/>
      <c r="AZ1292" s="35"/>
      <c r="BA1292" s="42">
        <f>parseTime(AY1292)-(AZ1297=INT(RIGHT($F1292, 1)))</f>
        <v>0</v>
      </c>
      <c r="BB1292" s="43">
        <f t="shared" ref="BB1292:BB1296" si="30607">isClocked(AZ1292)</f>
        <v>0</v>
      </c>
      <c r="BC1292" s="34"/>
      <c r="BD1292" s="35"/>
      <c r="BE1292" s="42">
        <f>parseTime(BC1292)-(BD1297=INT(RIGHT($F1292, 1)))</f>
        <v>0</v>
      </c>
      <c r="BF1292" s="43">
        <f t="shared" ref="BF1292:BF1296" si="30608">isClocked(BD1292)</f>
        <v>0</v>
      </c>
      <c r="BG1292" s="34"/>
      <c r="BH1292" s="35"/>
      <c r="BI1292" s="42">
        <f>parseTime(BG1292)-(BH1297=INT(RIGHT($F1292, 1)))</f>
        <v>0</v>
      </c>
      <c r="BJ1292" s="43">
        <f t="shared" ref="BJ1292:BJ1296" si="30609">isClocked(BH1292)</f>
        <v>0</v>
      </c>
      <c r="BK1292" s="34"/>
      <c r="BL1292" s="35"/>
      <c r="BM1292" s="42">
        <f>parseTime(BK1292)-(BL1297=INT(RIGHT($F1292, 1)))</f>
        <v>0</v>
      </c>
      <c r="BN1292" s="43">
        <f t="shared" ref="BN1292:BN1296" si="30610">isClocked(BL1292)</f>
        <v>0</v>
      </c>
      <c r="BO1292" s="34"/>
      <c r="BP1292" s="35"/>
      <c r="BQ1292" s="42">
        <f t="shared" ref="BQ1292" si="30611">parseTime(BO1292)-(BP1297=INT(RIGHT($F1292, 1)))</f>
        <v>0</v>
      </c>
      <c r="BR1292" s="43">
        <f t="shared" ref="BR1292:BR1296" si="30612">isClocked(BP1292)</f>
        <v>0</v>
      </c>
      <c r="BS1292" s="34"/>
      <c r="BT1292" s="35"/>
      <c r="BU1292" s="42">
        <f t="shared" ref="BU1292" si="30613">parseTime(BS1292)-(BT1297=INT(RIGHT($F1292, 1)))</f>
        <v>0</v>
      </c>
      <c r="BV1292" s="43">
        <f t="shared" ref="BV1292:BV1296" si="30614">isClocked(BT1292)</f>
        <v>0</v>
      </c>
      <c r="BW1292" s="34"/>
      <c r="BX1292" s="35"/>
      <c r="BY1292" s="42">
        <f t="shared" ref="BY1292" si="30615">parseTime(BW1292)-(BX1297=INT(RIGHT($F1292, 1)))</f>
        <v>0</v>
      </c>
      <c r="BZ1292" s="43">
        <f t="shared" ref="BZ1292:BZ1296" si="30616">isClocked(BX1292)</f>
        <v>0</v>
      </c>
      <c r="CA1292" s="34"/>
      <c r="CB1292" s="35"/>
      <c r="CC1292" s="42">
        <f t="shared" ref="CC1292" si="30617">parseTime(CA1292)-(CB1297=INT(RIGHT($F1292, 1)))</f>
        <v>0</v>
      </c>
      <c r="CD1292" s="43">
        <f t="shared" ref="CD1292:CD1296" si="30618">isClocked(CB1292)</f>
        <v>0</v>
      </c>
      <c r="CE1292" s="34"/>
      <c r="CF1292" s="35"/>
      <c r="CG1292" s="42">
        <f t="shared" ref="CG1292" si="30619">parseTime(CE1292)-(CF1297=INT(RIGHT($F1292, 1)))</f>
        <v>0</v>
      </c>
      <c r="CH1292" s="43">
        <f t="shared" ref="CH1292:CH1296" si="30620">isClocked(CF1292)</f>
        <v>0</v>
      </c>
    </row>
    <row r="1293" spans="1:86" x14ac:dyDescent="0.25">
      <c r="A1293" s="56" t="s">
        <v>0</v>
      </c>
      <c r="B1293" s="57">
        <f t="shared" ca="1" si="30102"/>
        <v>56</v>
      </c>
      <c r="C1293" s="14" t="s">
        <v>252</v>
      </c>
      <c r="D1293" s="14">
        <f t="shared" si="29585"/>
        <v>53.7</v>
      </c>
      <c r="E1293" s="55" t="str">
        <f t="shared" si="30103"/>
        <v>Tuesday</v>
      </c>
      <c r="F1293" s="51" t="s">
        <v>129</v>
      </c>
      <c r="G1293" s="36"/>
      <c r="H1293" s="37"/>
      <c r="I1293" s="44">
        <f t="shared" ref="I1293" si="30621">parseTime(G1293)-(H1297=INT(RIGHT($F1293, 1)))</f>
        <v>0</v>
      </c>
      <c r="J1293" s="45">
        <f t="shared" si="30588"/>
        <v>0</v>
      </c>
      <c r="K1293" s="36"/>
      <c r="L1293" s="37"/>
      <c r="M1293" s="44">
        <f t="shared" ref="M1293" si="30622">parseTime(K1293)-(L1297=INT(RIGHT($F1293, 1)))</f>
        <v>0</v>
      </c>
      <c r="N1293" s="45">
        <f t="shared" si="30590"/>
        <v>0</v>
      </c>
      <c r="O1293" s="36"/>
      <c r="P1293" s="37"/>
      <c r="Q1293" s="44">
        <f t="shared" ref="Q1293" si="30623">parseTime(O1293)-(P1297=INT(RIGHT($F1293, 1)))</f>
        <v>0</v>
      </c>
      <c r="R1293" s="45">
        <f t="shared" si="30592"/>
        <v>0</v>
      </c>
      <c r="S1293" s="36"/>
      <c r="T1293" s="37"/>
      <c r="U1293" s="44">
        <f t="shared" ref="U1293" si="30624">parseTime(S1293)-(T1297=INT(RIGHT($F1293, 1)))</f>
        <v>0</v>
      </c>
      <c r="V1293" s="45">
        <f t="shared" si="30594"/>
        <v>0</v>
      </c>
      <c r="W1293" s="36"/>
      <c r="X1293" s="37"/>
      <c r="Y1293" s="44">
        <f t="shared" ref="Y1293" si="30625">parseTime(W1293)-(X1297=INT(RIGHT($F1293, 1)))</f>
        <v>0</v>
      </c>
      <c r="Z1293" s="45">
        <f t="shared" si="30596"/>
        <v>0</v>
      </c>
      <c r="AA1293" s="36"/>
      <c r="AB1293" s="37"/>
      <c r="AC1293" s="44">
        <f t="shared" ref="AC1293" si="30626">parseTime(AA1293)-(AB1297=INT(RIGHT($F1293, 1)))</f>
        <v>0</v>
      </c>
      <c r="AD1293" s="45">
        <f t="shared" si="30598"/>
        <v>0</v>
      </c>
      <c r="AE1293" s="36"/>
      <c r="AF1293" s="37"/>
      <c r="AG1293" s="44">
        <f t="shared" ref="AG1293" si="30627">parseTime(AE1293)-(AF1297=INT(RIGHT($F1293, 1)))</f>
        <v>0</v>
      </c>
      <c r="AH1293" s="45">
        <f t="shared" si="30600"/>
        <v>0</v>
      </c>
      <c r="AI1293" s="36"/>
      <c r="AJ1293" s="37"/>
      <c r="AK1293" s="44">
        <f>parseTime(AI1293)-(AJ1297=INT(RIGHT($F1293, 1)))</f>
        <v>0</v>
      </c>
      <c r="AL1293" s="45">
        <f t="shared" si="30601"/>
        <v>0</v>
      </c>
      <c r="AM1293" s="36"/>
      <c r="AN1293" s="37"/>
      <c r="AO1293" s="44">
        <f t="shared" ref="AO1293" si="30628">parseTime(AM1293)-(AN1297=INT(RIGHT($F1293, 1)))</f>
        <v>0</v>
      </c>
      <c r="AP1293" s="45">
        <f t="shared" si="30603"/>
        <v>0</v>
      </c>
      <c r="AQ1293" s="36"/>
      <c r="AR1293" s="37"/>
      <c r="AS1293" s="44">
        <f t="shared" ref="AS1293" si="30629">parseTime(AQ1293)-(AR1297=INT(RIGHT($F1293, 1)))</f>
        <v>0</v>
      </c>
      <c r="AT1293" s="45">
        <f t="shared" si="30605"/>
        <v>0</v>
      </c>
      <c r="AU1293" s="36"/>
      <c r="AV1293" s="37"/>
      <c r="AW1293" s="44">
        <f>parseTime(AU1293)-(AV1297=INT(RIGHT($F1293, 1)))</f>
        <v>0</v>
      </c>
      <c r="AX1293" s="45">
        <f t="shared" si="30606"/>
        <v>0</v>
      </c>
      <c r="AY1293" s="36"/>
      <c r="AZ1293" s="37"/>
      <c r="BA1293" s="44">
        <f>parseTime(AY1293)-(AZ1297=INT(RIGHT($F1293, 1)))</f>
        <v>0</v>
      </c>
      <c r="BB1293" s="45">
        <f t="shared" si="30607"/>
        <v>0</v>
      </c>
      <c r="BC1293" s="36"/>
      <c r="BD1293" s="37"/>
      <c r="BE1293" s="44">
        <f>parseTime(BC1293)-(BD1297=INT(RIGHT($F1293, 1)))</f>
        <v>0</v>
      </c>
      <c r="BF1293" s="45">
        <f t="shared" si="30608"/>
        <v>0</v>
      </c>
      <c r="BG1293" s="36"/>
      <c r="BH1293" s="37"/>
      <c r="BI1293" s="44">
        <f>parseTime(BG1293)-(BH1297=INT(RIGHT($F1293, 1)))</f>
        <v>0</v>
      </c>
      <c r="BJ1293" s="45">
        <f t="shared" si="30609"/>
        <v>0</v>
      </c>
      <c r="BK1293" s="36"/>
      <c r="BL1293" s="37"/>
      <c r="BM1293" s="44">
        <f>parseTime(BK1293)-(BL1297=INT(RIGHT($F1293, 1)))</f>
        <v>0</v>
      </c>
      <c r="BN1293" s="45">
        <f t="shared" si="30610"/>
        <v>0</v>
      </c>
      <c r="BO1293" s="36"/>
      <c r="BP1293" s="37"/>
      <c r="BQ1293" s="44">
        <f t="shared" ref="BQ1293" si="30630">parseTime(BO1293)-(BP1297=INT(RIGHT($F1293, 1)))</f>
        <v>0</v>
      </c>
      <c r="BR1293" s="45">
        <f t="shared" si="30612"/>
        <v>0</v>
      </c>
      <c r="BS1293" s="36"/>
      <c r="BT1293" s="37"/>
      <c r="BU1293" s="44">
        <f t="shared" ref="BU1293" si="30631">parseTime(BS1293)-(BT1297=INT(RIGHT($F1293, 1)))</f>
        <v>0</v>
      </c>
      <c r="BV1293" s="45">
        <f t="shared" si="30614"/>
        <v>0</v>
      </c>
      <c r="BW1293" s="36"/>
      <c r="BX1293" s="37"/>
      <c r="BY1293" s="44">
        <f t="shared" ref="BY1293" si="30632">parseTime(BW1293)-(BX1297=INT(RIGHT($F1293, 1)))</f>
        <v>0</v>
      </c>
      <c r="BZ1293" s="45">
        <f t="shared" si="30616"/>
        <v>0</v>
      </c>
      <c r="CA1293" s="36"/>
      <c r="CB1293" s="37"/>
      <c r="CC1293" s="44">
        <f t="shared" ref="CC1293" si="30633">parseTime(CA1293)-(CB1297=INT(RIGHT($F1293, 1)))</f>
        <v>0</v>
      </c>
      <c r="CD1293" s="45">
        <f t="shared" si="30618"/>
        <v>0</v>
      </c>
      <c r="CE1293" s="36"/>
      <c r="CF1293" s="37"/>
      <c r="CG1293" s="44">
        <f t="shared" ref="CG1293" si="30634">parseTime(CE1293)-(CF1297=INT(RIGHT($F1293, 1)))</f>
        <v>0</v>
      </c>
      <c r="CH1293" s="45">
        <f t="shared" si="30620"/>
        <v>0</v>
      </c>
    </row>
    <row r="1294" spans="1:86" x14ac:dyDescent="0.25">
      <c r="A1294" s="56" t="s">
        <v>117</v>
      </c>
      <c r="B1294" s="57">
        <f t="shared" ref="B1294" ca="1" si="30635">roleHours(G1292:CH1298, "MFD")</f>
        <v>48</v>
      </c>
      <c r="C1294" s="14">
        <f t="shared" ref="C1294:C1297" ca="1" si="30636">B1294/8</f>
        <v>6</v>
      </c>
      <c r="D1294" s="14">
        <f t="shared" ref="D1294" ca="1" si="30637">B1293-D1293</f>
        <v>2.2999999999999972</v>
      </c>
      <c r="E1294" s="20" t="s">
        <v>127</v>
      </c>
      <c r="F1294" s="51" t="s">
        <v>130</v>
      </c>
      <c r="G1294" s="36"/>
      <c r="H1294" s="37"/>
      <c r="I1294" s="44">
        <f t="shared" ref="I1294" si="30638">parseTime(G1294)-(H1297=INT(RIGHT($F1294, 1)))</f>
        <v>0</v>
      </c>
      <c r="J1294" s="45">
        <f t="shared" si="30588"/>
        <v>0</v>
      </c>
      <c r="K1294" s="36"/>
      <c r="L1294" s="37"/>
      <c r="M1294" s="44">
        <f t="shared" ref="M1294" si="30639">parseTime(K1294)-(L1297=INT(RIGHT($F1294, 1)))</f>
        <v>0</v>
      </c>
      <c r="N1294" s="45">
        <f t="shared" si="30590"/>
        <v>0</v>
      </c>
      <c r="O1294" s="36"/>
      <c r="P1294" s="37"/>
      <c r="Q1294" s="44">
        <f t="shared" ref="Q1294" si="30640">parseTime(O1294)-(P1297=INT(RIGHT($F1294, 1)))</f>
        <v>0</v>
      </c>
      <c r="R1294" s="45">
        <f t="shared" si="30592"/>
        <v>0</v>
      </c>
      <c r="S1294" s="36"/>
      <c r="T1294" s="37"/>
      <c r="U1294" s="44">
        <f t="shared" ref="U1294" si="30641">parseTime(S1294)-(T1297=INT(RIGHT($F1294, 1)))</f>
        <v>0</v>
      </c>
      <c r="V1294" s="45">
        <f t="shared" si="30594"/>
        <v>0</v>
      </c>
      <c r="W1294" s="36"/>
      <c r="X1294" s="37"/>
      <c r="Y1294" s="44">
        <f t="shared" ref="Y1294" si="30642">parseTime(W1294)-(X1297=INT(RIGHT($F1294, 1)))</f>
        <v>0</v>
      </c>
      <c r="Z1294" s="45">
        <f t="shared" si="30596"/>
        <v>0</v>
      </c>
      <c r="AA1294" s="36"/>
      <c r="AB1294" s="37"/>
      <c r="AC1294" s="44">
        <f t="shared" ref="AC1294" si="30643">parseTime(AA1294)-(AB1297=INT(RIGHT($F1294, 1)))</f>
        <v>0</v>
      </c>
      <c r="AD1294" s="45">
        <f t="shared" si="30598"/>
        <v>0</v>
      </c>
      <c r="AE1294" s="36"/>
      <c r="AF1294" s="37"/>
      <c r="AG1294" s="44">
        <f t="shared" ref="AG1294" si="30644">parseTime(AE1294)-(AF1297=INT(RIGHT($F1294, 1)))</f>
        <v>0</v>
      </c>
      <c r="AH1294" s="45">
        <f t="shared" si="30600"/>
        <v>0</v>
      </c>
      <c r="AI1294" s="36"/>
      <c r="AJ1294" s="37"/>
      <c r="AK1294" s="44">
        <f>parseTime(AI1294)-(AJ1297=INT(RIGHT($F1294, 1)))</f>
        <v>0</v>
      </c>
      <c r="AL1294" s="45">
        <f t="shared" si="30601"/>
        <v>0</v>
      </c>
      <c r="AM1294" s="36"/>
      <c r="AN1294" s="37"/>
      <c r="AO1294" s="44">
        <f t="shared" ref="AO1294" si="30645">parseTime(AM1294)-(AN1297=INT(RIGHT($F1294, 1)))</f>
        <v>0</v>
      </c>
      <c r="AP1294" s="45">
        <f t="shared" si="30603"/>
        <v>0</v>
      </c>
      <c r="AQ1294" s="36"/>
      <c r="AR1294" s="37"/>
      <c r="AS1294" s="44">
        <f t="shared" ref="AS1294" si="30646">parseTime(AQ1294)-(AR1297=INT(RIGHT($F1294, 1)))</f>
        <v>0</v>
      </c>
      <c r="AT1294" s="45">
        <f t="shared" si="30605"/>
        <v>0</v>
      </c>
      <c r="AU1294" s="36"/>
      <c r="AV1294" s="37"/>
      <c r="AW1294" s="44">
        <f>parseTime(AU1294)-(AV1297=INT(RIGHT($F1294, 1)))</f>
        <v>0</v>
      </c>
      <c r="AX1294" s="45">
        <f t="shared" si="30606"/>
        <v>0</v>
      </c>
      <c r="AY1294" s="36"/>
      <c r="AZ1294" s="37"/>
      <c r="BA1294" s="44">
        <f>parseTime(AY1294)-(AZ1297=INT(RIGHT($F1294, 1)))</f>
        <v>0</v>
      </c>
      <c r="BB1294" s="45">
        <f t="shared" si="30607"/>
        <v>0</v>
      </c>
      <c r="BC1294" s="36"/>
      <c r="BD1294" s="37"/>
      <c r="BE1294" s="44">
        <f>parseTime(BC1294)-(BD1297=INT(RIGHT($F1294, 1)))</f>
        <v>0</v>
      </c>
      <c r="BF1294" s="45">
        <f t="shared" si="30608"/>
        <v>0</v>
      </c>
      <c r="BG1294" s="36"/>
      <c r="BH1294" s="37"/>
      <c r="BI1294" s="44">
        <f>parseTime(BG1294)-(BH1297=INT(RIGHT($F1294, 1)))</f>
        <v>0</v>
      </c>
      <c r="BJ1294" s="45">
        <f t="shared" si="30609"/>
        <v>0</v>
      </c>
      <c r="BK1294" s="36"/>
      <c r="BL1294" s="37"/>
      <c r="BM1294" s="44">
        <f>parseTime(BK1294)-(BL1297=INT(RIGHT($F1294, 1)))</f>
        <v>0</v>
      </c>
      <c r="BN1294" s="45">
        <f t="shared" si="30610"/>
        <v>0</v>
      </c>
      <c r="BO1294" s="36"/>
      <c r="BP1294" s="37"/>
      <c r="BQ1294" s="44">
        <f t="shared" ref="BQ1294" si="30647">parseTime(BO1294)-(BP1297=INT(RIGHT($F1294, 1)))</f>
        <v>0</v>
      </c>
      <c r="BR1294" s="45">
        <f t="shared" si="30612"/>
        <v>0</v>
      </c>
      <c r="BS1294" s="36"/>
      <c r="BT1294" s="37"/>
      <c r="BU1294" s="44">
        <f t="shared" ref="BU1294" si="30648">parseTime(BS1294)-(BT1297=INT(RIGHT($F1294, 1)))</f>
        <v>0</v>
      </c>
      <c r="BV1294" s="45">
        <f t="shared" si="30614"/>
        <v>0</v>
      </c>
      <c r="BW1294" s="36"/>
      <c r="BX1294" s="37"/>
      <c r="BY1294" s="44">
        <f t="shared" ref="BY1294" si="30649">parseTime(BW1294)-(BX1297=INT(RIGHT($F1294, 1)))</f>
        <v>0</v>
      </c>
      <c r="BZ1294" s="45">
        <f t="shared" si="30616"/>
        <v>0</v>
      </c>
      <c r="CA1294" s="36"/>
      <c r="CB1294" s="37"/>
      <c r="CC1294" s="44">
        <f t="shared" ref="CC1294" si="30650">parseTime(CA1294)-(CB1297=INT(RIGHT($F1294, 1)))</f>
        <v>0</v>
      </c>
      <c r="CD1294" s="45">
        <f t="shared" si="30618"/>
        <v>0</v>
      </c>
      <c r="CE1294" s="36"/>
      <c r="CF1294" s="37"/>
      <c r="CG1294" s="44">
        <f t="shared" ref="CG1294" si="30651">parseTime(CE1294)-(CF1297=INT(RIGHT($F1294, 1)))</f>
        <v>0</v>
      </c>
      <c r="CH1294" s="45">
        <f t="shared" si="30620"/>
        <v>0</v>
      </c>
    </row>
    <row r="1295" spans="1:86" x14ac:dyDescent="0.25">
      <c r="A1295" s="56"/>
      <c r="B1295" s="57"/>
      <c r="C1295" s="14">
        <f t="shared" si="30636"/>
        <v>0</v>
      </c>
      <c r="D1295" s="14" t="s">
        <v>259</v>
      </c>
      <c r="E1295" s="20">
        <v>4.25</v>
      </c>
      <c r="F1295" s="51" t="s">
        <v>131</v>
      </c>
      <c r="G1295" s="36"/>
      <c r="H1295" s="37"/>
      <c r="I1295" s="44">
        <f t="shared" ref="I1295" si="30652">parseTime(G1295)-(H1297=INT(RIGHT($F1295, 1)))</f>
        <v>0</v>
      </c>
      <c r="J1295" s="45">
        <f t="shared" si="30588"/>
        <v>0</v>
      </c>
      <c r="K1295" s="36"/>
      <c r="L1295" s="37"/>
      <c r="M1295" s="44">
        <f t="shared" ref="M1295" si="30653">parseTime(K1295)-(L1297=INT(RIGHT($F1295, 1)))</f>
        <v>0</v>
      </c>
      <c r="N1295" s="45">
        <f t="shared" si="30590"/>
        <v>0</v>
      </c>
      <c r="O1295" s="36"/>
      <c r="P1295" s="37"/>
      <c r="Q1295" s="44">
        <f t="shared" ref="Q1295" si="30654">parseTime(O1295)-(P1297=INT(RIGHT($F1295, 1)))</f>
        <v>0</v>
      </c>
      <c r="R1295" s="45">
        <f t="shared" si="30592"/>
        <v>0</v>
      </c>
      <c r="S1295" s="36"/>
      <c r="T1295" s="37"/>
      <c r="U1295" s="44">
        <f t="shared" ref="U1295" si="30655">parseTime(S1295)-(T1297=INT(RIGHT($F1295, 1)))</f>
        <v>0</v>
      </c>
      <c r="V1295" s="45">
        <f t="shared" si="30594"/>
        <v>0</v>
      </c>
      <c r="W1295" s="36"/>
      <c r="X1295" s="37"/>
      <c r="Y1295" s="44">
        <f t="shared" ref="Y1295" si="30656">parseTime(W1295)-(X1297=INT(RIGHT($F1295, 1)))</f>
        <v>0</v>
      </c>
      <c r="Z1295" s="45">
        <f t="shared" si="30596"/>
        <v>0</v>
      </c>
      <c r="AA1295" s="36"/>
      <c r="AB1295" s="37"/>
      <c r="AC1295" s="44">
        <f t="shared" ref="AC1295" si="30657">parseTime(AA1295)-(AB1297=INT(RIGHT($F1295, 1)))</f>
        <v>0</v>
      </c>
      <c r="AD1295" s="45">
        <f t="shared" si="30598"/>
        <v>0</v>
      </c>
      <c r="AE1295" s="36"/>
      <c r="AF1295" s="37"/>
      <c r="AG1295" s="44">
        <f t="shared" ref="AG1295" si="30658">parseTime(AE1295)-(AF1297=INT(RIGHT($F1295, 1)))</f>
        <v>0</v>
      </c>
      <c r="AH1295" s="45">
        <f t="shared" si="30600"/>
        <v>0</v>
      </c>
      <c r="AI1295" s="36"/>
      <c r="AJ1295" s="37"/>
      <c r="AK1295" s="44">
        <f>parseTime(AI1295)-(AJ1297=INT(RIGHT($F1295, 1)))</f>
        <v>0</v>
      </c>
      <c r="AL1295" s="45">
        <f t="shared" si="30601"/>
        <v>0</v>
      </c>
      <c r="AM1295" s="36"/>
      <c r="AN1295" s="37"/>
      <c r="AO1295" s="44">
        <f t="shared" ref="AO1295" si="30659">parseTime(AM1295)-(AN1297=INT(RIGHT($F1295, 1)))</f>
        <v>0</v>
      </c>
      <c r="AP1295" s="45">
        <f t="shared" si="30603"/>
        <v>0</v>
      </c>
      <c r="AQ1295" s="36"/>
      <c r="AR1295" s="37"/>
      <c r="AS1295" s="44">
        <f t="shared" ref="AS1295" si="30660">parseTime(AQ1295)-(AR1297=INT(RIGHT($F1295, 1)))</f>
        <v>0</v>
      </c>
      <c r="AT1295" s="45">
        <f t="shared" si="30605"/>
        <v>0</v>
      </c>
      <c r="AU1295" s="36"/>
      <c r="AV1295" s="37"/>
      <c r="AW1295" s="44">
        <f>parseTime(AU1295)-(AV1297=INT(RIGHT($F1295, 1)))</f>
        <v>0</v>
      </c>
      <c r="AX1295" s="45">
        <f t="shared" si="30606"/>
        <v>0</v>
      </c>
      <c r="AY1295" s="36"/>
      <c r="AZ1295" s="37"/>
      <c r="BA1295" s="44">
        <f>parseTime(AY1295)-(AZ1297=INT(RIGHT($F1295, 1)))</f>
        <v>0</v>
      </c>
      <c r="BB1295" s="45">
        <f t="shared" si="30607"/>
        <v>0</v>
      </c>
      <c r="BC1295" s="36"/>
      <c r="BD1295" s="37"/>
      <c r="BE1295" s="44">
        <f>parseTime(BC1295)-(BD1297=INT(RIGHT($F1295, 1)))</f>
        <v>0</v>
      </c>
      <c r="BF1295" s="45">
        <f t="shared" si="30608"/>
        <v>0</v>
      </c>
      <c r="BG1295" s="36"/>
      <c r="BH1295" s="37"/>
      <c r="BI1295" s="44">
        <f>parseTime(BG1295)-(BH1297=INT(RIGHT($F1295, 1)))</f>
        <v>0</v>
      </c>
      <c r="BJ1295" s="45">
        <f t="shared" si="30609"/>
        <v>0</v>
      </c>
      <c r="BK1295" s="36"/>
      <c r="BL1295" s="37"/>
      <c r="BM1295" s="44">
        <f>parseTime(BK1295)-(BL1297=INT(RIGHT($F1295, 1)))</f>
        <v>0</v>
      </c>
      <c r="BN1295" s="45">
        <f t="shared" si="30610"/>
        <v>0</v>
      </c>
      <c r="BO1295" s="36"/>
      <c r="BP1295" s="37"/>
      <c r="BQ1295" s="44">
        <f t="shared" ref="BQ1295" si="30661">parseTime(BO1295)-(BP1297=INT(RIGHT($F1295, 1)))</f>
        <v>0</v>
      </c>
      <c r="BR1295" s="45">
        <f t="shared" si="30612"/>
        <v>0</v>
      </c>
      <c r="BS1295" s="36"/>
      <c r="BT1295" s="37"/>
      <c r="BU1295" s="44">
        <f t="shared" ref="BU1295" si="30662">parseTime(BS1295)-(BT1297=INT(RIGHT($F1295, 1)))</f>
        <v>0</v>
      </c>
      <c r="BV1295" s="45">
        <f t="shared" si="30614"/>
        <v>0</v>
      </c>
      <c r="BW1295" s="36"/>
      <c r="BX1295" s="37"/>
      <c r="BY1295" s="44">
        <f t="shared" ref="BY1295" si="30663">parseTime(BW1295)-(BX1297=INT(RIGHT($F1295, 1)))</f>
        <v>0</v>
      </c>
      <c r="BZ1295" s="45">
        <f t="shared" si="30616"/>
        <v>0</v>
      </c>
      <c r="CA1295" s="36"/>
      <c r="CB1295" s="37"/>
      <c r="CC1295" s="44">
        <f t="shared" ref="CC1295" si="30664">parseTime(CA1295)-(CB1297=INT(RIGHT($F1295, 1)))</f>
        <v>0</v>
      </c>
      <c r="CD1295" s="45">
        <f t="shared" si="30618"/>
        <v>0</v>
      </c>
      <c r="CE1295" s="36"/>
      <c r="CF1295" s="37"/>
      <c r="CG1295" s="44">
        <f t="shared" ref="CG1295" si="30665">parseTime(CE1295)-(CF1297=INT(RIGHT($F1295, 1)))</f>
        <v>0</v>
      </c>
      <c r="CH1295" s="45">
        <f t="shared" si="30620"/>
        <v>0</v>
      </c>
    </row>
    <row r="1296" spans="1:86" x14ac:dyDescent="0.25">
      <c r="A1296" s="56" t="s">
        <v>119</v>
      </c>
      <c r="B1296" s="57">
        <f t="shared" ref="B1296" ca="1" si="30666">roleHours(G1292:CH1298, "MCC")</f>
        <v>8</v>
      </c>
      <c r="C1296" s="14">
        <f t="shared" ca="1" si="30636"/>
        <v>1</v>
      </c>
      <c r="D1296" s="14" t="s">
        <v>260</v>
      </c>
      <c r="E1296" s="20">
        <v>4.6500000000000004</v>
      </c>
      <c r="F1296" s="51" t="s">
        <v>132</v>
      </c>
      <c r="G1296" s="36"/>
      <c r="H1296" s="37"/>
      <c r="I1296" s="44">
        <f t="shared" ref="I1296" si="30667">parseTime(G1296)-(H1297=INT(RIGHT($F1296, 1)))</f>
        <v>0</v>
      </c>
      <c r="J1296" s="45">
        <f t="shared" si="30588"/>
        <v>0</v>
      </c>
      <c r="K1296" s="36"/>
      <c r="L1296" s="37"/>
      <c r="M1296" s="44">
        <f t="shared" ref="M1296" si="30668">parseTime(K1296)-(L1297=INT(RIGHT($F1296, 1)))</f>
        <v>0</v>
      </c>
      <c r="N1296" s="45">
        <f t="shared" si="30590"/>
        <v>0</v>
      </c>
      <c r="O1296" s="36"/>
      <c r="P1296" s="37"/>
      <c r="Q1296" s="44">
        <f t="shared" ref="Q1296" si="30669">parseTime(O1296)-(P1297=INT(RIGHT($F1296, 1)))</f>
        <v>0</v>
      </c>
      <c r="R1296" s="45">
        <f t="shared" si="30592"/>
        <v>0</v>
      </c>
      <c r="S1296" s="36"/>
      <c r="T1296" s="37"/>
      <c r="U1296" s="44">
        <f t="shared" ref="U1296" si="30670">parseTime(S1296)-(T1297=INT(RIGHT($F1296, 1)))</f>
        <v>0</v>
      </c>
      <c r="V1296" s="45">
        <f t="shared" si="30594"/>
        <v>0</v>
      </c>
      <c r="W1296" s="36"/>
      <c r="X1296" s="37"/>
      <c r="Y1296" s="44">
        <f t="shared" ref="Y1296" si="30671">parseTime(W1296)-(X1297=INT(RIGHT($F1296, 1)))</f>
        <v>0</v>
      </c>
      <c r="Z1296" s="45">
        <f t="shared" si="30596"/>
        <v>0</v>
      </c>
      <c r="AA1296" s="36"/>
      <c r="AB1296" s="37"/>
      <c r="AC1296" s="44">
        <f t="shared" ref="AC1296" si="30672">parseTime(AA1296)-(AB1297=INT(RIGHT($F1296, 1)))</f>
        <v>0</v>
      </c>
      <c r="AD1296" s="45">
        <f t="shared" si="30598"/>
        <v>0</v>
      </c>
      <c r="AE1296" s="36"/>
      <c r="AF1296" s="37"/>
      <c r="AG1296" s="44">
        <f t="shared" ref="AG1296" si="30673">parseTime(AE1296)-(AF1297=INT(RIGHT($F1296, 1)))</f>
        <v>0</v>
      </c>
      <c r="AH1296" s="45">
        <f t="shared" si="30600"/>
        <v>0</v>
      </c>
      <c r="AI1296" s="36"/>
      <c r="AJ1296" s="37"/>
      <c r="AK1296" s="44">
        <f>parseTime(AI1296)-(AJ1297=INT(RIGHT($F1296, 1)))</f>
        <v>0</v>
      </c>
      <c r="AL1296" s="45">
        <f t="shared" si="30601"/>
        <v>0</v>
      </c>
      <c r="AM1296" s="36"/>
      <c r="AN1296" s="37"/>
      <c r="AO1296" s="44">
        <f t="shared" ref="AO1296" si="30674">parseTime(AM1296)-(AN1297=INT(RIGHT($F1296, 1)))</f>
        <v>0</v>
      </c>
      <c r="AP1296" s="45">
        <f t="shared" si="30603"/>
        <v>0</v>
      </c>
      <c r="AQ1296" s="36"/>
      <c r="AR1296" s="37"/>
      <c r="AS1296" s="44">
        <f t="shared" ref="AS1296" si="30675">parseTime(AQ1296)-(AR1297=INT(RIGHT($F1296, 1)))</f>
        <v>0</v>
      </c>
      <c r="AT1296" s="45">
        <f t="shared" si="30605"/>
        <v>0</v>
      </c>
      <c r="AU1296" s="36"/>
      <c r="AV1296" s="37"/>
      <c r="AW1296" s="44">
        <f>parseTime(AU1296)-(AV1297=INT(RIGHT($F1296, 1)))</f>
        <v>0</v>
      </c>
      <c r="AX1296" s="45">
        <f t="shared" si="30606"/>
        <v>0</v>
      </c>
      <c r="AY1296" s="36"/>
      <c r="AZ1296" s="37"/>
      <c r="BA1296" s="44">
        <f>parseTime(AY1296)-(AZ1297=INT(RIGHT($F1296, 1)))</f>
        <v>0</v>
      </c>
      <c r="BB1296" s="45">
        <f t="shared" si="30607"/>
        <v>0</v>
      </c>
      <c r="BC1296" s="36"/>
      <c r="BD1296" s="37"/>
      <c r="BE1296" s="44">
        <f>parseTime(BC1296)-(BD1297=INT(RIGHT($F1296, 1)))</f>
        <v>0</v>
      </c>
      <c r="BF1296" s="45">
        <f t="shared" si="30608"/>
        <v>0</v>
      </c>
      <c r="BG1296" s="36"/>
      <c r="BH1296" s="37"/>
      <c r="BI1296" s="44">
        <f>parseTime(BG1296)-(BH1297=INT(RIGHT($F1296, 1)))</f>
        <v>0</v>
      </c>
      <c r="BJ1296" s="45">
        <f t="shared" si="30609"/>
        <v>0</v>
      </c>
      <c r="BK1296" s="36"/>
      <c r="BL1296" s="37"/>
      <c r="BM1296" s="44">
        <f>parseTime(BK1296)-(BL1297=INT(RIGHT($F1296, 1)))</f>
        <v>0</v>
      </c>
      <c r="BN1296" s="45">
        <f t="shared" si="30610"/>
        <v>0</v>
      </c>
      <c r="BO1296" s="36"/>
      <c r="BP1296" s="37"/>
      <c r="BQ1296" s="44">
        <f t="shared" ref="BQ1296" si="30676">parseTime(BO1296)-(BP1297=INT(RIGHT($F1296, 1)))</f>
        <v>0</v>
      </c>
      <c r="BR1296" s="45">
        <f t="shared" si="30612"/>
        <v>0</v>
      </c>
      <c r="BS1296" s="36"/>
      <c r="BT1296" s="37"/>
      <c r="BU1296" s="44">
        <f t="shared" ref="BU1296" si="30677">parseTime(BS1296)-(BT1297=INT(RIGHT($F1296, 1)))</f>
        <v>0</v>
      </c>
      <c r="BV1296" s="45">
        <f t="shared" si="30614"/>
        <v>0</v>
      </c>
      <c r="BW1296" s="36"/>
      <c r="BX1296" s="37"/>
      <c r="BY1296" s="44">
        <f t="shared" ref="BY1296" si="30678">parseTime(BW1296)-(BX1297=INT(RIGHT($F1296, 1)))</f>
        <v>0</v>
      </c>
      <c r="BZ1296" s="45">
        <f t="shared" si="30616"/>
        <v>0</v>
      </c>
      <c r="CA1296" s="36"/>
      <c r="CB1296" s="37"/>
      <c r="CC1296" s="44">
        <f t="shared" ref="CC1296" si="30679">parseTime(CA1296)-(CB1297=INT(RIGHT($F1296, 1)))</f>
        <v>0</v>
      </c>
      <c r="CD1296" s="45">
        <f t="shared" si="30618"/>
        <v>0</v>
      </c>
      <c r="CE1296" s="36"/>
      <c r="CF1296" s="37"/>
      <c r="CG1296" s="44">
        <f t="shared" ref="CG1296" si="30680">parseTime(CE1296)-(CF1297=INT(RIGHT($F1296, 1)))</f>
        <v>0</v>
      </c>
      <c r="CH1296" s="45">
        <f t="shared" si="30620"/>
        <v>0</v>
      </c>
    </row>
    <row r="1297" spans="1:86" x14ac:dyDescent="0.25">
      <c r="A1297" s="56"/>
      <c r="B1297" s="57"/>
      <c r="C1297" s="14">
        <f t="shared" si="30636"/>
        <v>0</v>
      </c>
      <c r="D1297" s="14"/>
      <c r="E1297" s="20">
        <f t="shared" ref="E1297" si="30681">((7.5/2)-0.5+E1296)*8</f>
        <v>63.2</v>
      </c>
      <c r="F1297" s="51"/>
      <c r="G1297" s="46" t="s">
        <v>134</v>
      </c>
      <c r="H1297" s="38">
        <f t="shared" ref="H1297" si="30682">lunchAdjust(G1292:H1296)</f>
        <v>1</v>
      </c>
      <c r="I1297" s="48" t="s">
        <v>0</v>
      </c>
      <c r="J1297" s="39">
        <f t="shared" ref="J1297" si="30683">SUMPRODUCT(I1292:I1296*J1292:J1296)</f>
        <v>8</v>
      </c>
      <c r="K1297" s="46" t="s">
        <v>134</v>
      </c>
      <c r="L1297" s="38">
        <f t="shared" ref="L1297" si="30684">lunchAdjust(K1292:L1296)</f>
        <v>0</v>
      </c>
      <c r="M1297" s="48" t="s">
        <v>0</v>
      </c>
      <c r="N1297" s="39">
        <f t="shared" ref="N1297" si="30685">SUMPRODUCT(M1292:M1296*N1292:N1296)</f>
        <v>0</v>
      </c>
      <c r="O1297" s="46" t="s">
        <v>134</v>
      </c>
      <c r="P1297" s="38">
        <f t="shared" ref="P1297" si="30686">lunchAdjust(O1292:P1296)</f>
        <v>1</v>
      </c>
      <c r="Q1297" s="48" t="s">
        <v>0</v>
      </c>
      <c r="R1297" s="39">
        <f t="shared" ref="R1297" si="30687">SUMPRODUCT(Q1292:Q1296*R1292:R1296)</f>
        <v>8</v>
      </c>
      <c r="S1297" s="46" t="s">
        <v>134</v>
      </c>
      <c r="T1297" s="38">
        <f t="shared" ref="T1297" si="30688">lunchAdjust(S1292:T1296)</f>
        <v>1</v>
      </c>
      <c r="U1297" s="48" t="s">
        <v>0</v>
      </c>
      <c r="V1297" s="39">
        <f t="shared" ref="V1297" si="30689">SUMPRODUCT(U1292:U1296*V1292:V1296)</f>
        <v>8</v>
      </c>
      <c r="W1297" s="46" t="s">
        <v>134</v>
      </c>
      <c r="X1297" s="38">
        <f t="shared" ref="X1297" si="30690">lunchAdjust(W1292:X1296)</f>
        <v>1</v>
      </c>
      <c r="Y1297" s="48" t="s">
        <v>0</v>
      </c>
      <c r="Z1297" s="39">
        <f t="shared" ref="Z1297" si="30691">SUMPRODUCT(Y1292:Y1296*Z1292:Z1296)</f>
        <v>8</v>
      </c>
      <c r="AA1297" s="46" t="s">
        <v>134</v>
      </c>
      <c r="AB1297" s="38">
        <f t="shared" ref="AB1297" si="30692">lunchAdjust(AA1292:AB1296)</f>
        <v>1</v>
      </c>
      <c r="AC1297" s="48" t="s">
        <v>0</v>
      </c>
      <c r="AD1297" s="39">
        <f t="shared" ref="AD1297" si="30693">SUMPRODUCT(AC1292:AC1296*AD1292:AD1296)</f>
        <v>8</v>
      </c>
      <c r="AE1297" s="46" t="s">
        <v>134</v>
      </c>
      <c r="AF1297" s="38">
        <f t="shared" ref="AF1297" si="30694">lunchAdjust(AE1292:AF1296)</f>
        <v>1</v>
      </c>
      <c r="AG1297" s="48" t="s">
        <v>0</v>
      </c>
      <c r="AH1297" s="39">
        <f t="shared" ref="AH1297" si="30695">SUMPRODUCT(AG1292:AG1296*AH1292:AH1296)</f>
        <v>8</v>
      </c>
      <c r="AI1297" s="46" t="s">
        <v>134</v>
      </c>
      <c r="AJ1297" s="38">
        <f t="shared" ref="AJ1297" si="30696">lunchAdjust(AI1292:AJ1296)</f>
        <v>1</v>
      </c>
      <c r="AK1297" s="48" t="s">
        <v>0</v>
      </c>
      <c r="AL1297" s="39">
        <f t="shared" ref="AL1297" si="30697">SUMPRODUCT(AK1292:AK1296*AL1292:AL1296)</f>
        <v>8</v>
      </c>
      <c r="AM1297" s="46" t="s">
        <v>134</v>
      </c>
      <c r="AN1297" s="38">
        <f t="shared" ref="AN1297" si="30698">lunchAdjust(AM1292:AN1296)</f>
        <v>0</v>
      </c>
      <c r="AO1297" s="48" t="s">
        <v>0</v>
      </c>
      <c r="AP1297" s="39">
        <f t="shared" ref="AP1297" si="30699">SUMPRODUCT(AO1292:AO1296*AP1292:AP1296)</f>
        <v>0</v>
      </c>
      <c r="AQ1297" s="46" t="s">
        <v>134</v>
      </c>
      <c r="AR1297" s="38">
        <f t="shared" ref="AR1297" si="30700">lunchAdjust(AQ1292:AR1296)</f>
        <v>0</v>
      </c>
      <c r="AS1297" s="48" t="s">
        <v>0</v>
      </c>
      <c r="AT1297" s="39">
        <f t="shared" ref="AT1297" si="30701">SUMPRODUCT(AS1292:AS1296*AT1292:AT1296)</f>
        <v>0</v>
      </c>
      <c r="AU1297" s="46" t="s">
        <v>134</v>
      </c>
      <c r="AV1297" s="38">
        <f t="shared" ref="AV1297" si="30702">lunchAdjust(AU1292:AV1296)</f>
        <v>0</v>
      </c>
      <c r="AW1297" s="48" t="s">
        <v>0</v>
      </c>
      <c r="AX1297" s="39">
        <f t="shared" ref="AX1297" si="30703">SUMPRODUCT(AW1292:AW1296*AX1292:AX1296)</f>
        <v>0</v>
      </c>
      <c r="AY1297" s="46" t="s">
        <v>134</v>
      </c>
      <c r="AZ1297" s="38">
        <f t="shared" ref="AZ1297" si="30704">lunchAdjust(AY1292:AZ1296)</f>
        <v>0</v>
      </c>
      <c r="BA1297" s="48" t="s">
        <v>0</v>
      </c>
      <c r="BB1297" s="39">
        <f t="shared" ref="BB1297" si="30705">SUMPRODUCT(BA1292:BA1296*BB1292:BB1296)</f>
        <v>0</v>
      </c>
      <c r="BC1297" s="46" t="s">
        <v>134</v>
      </c>
      <c r="BD1297" s="38">
        <f t="shared" ref="BD1297" si="30706">lunchAdjust(BC1292:BD1296)</f>
        <v>0</v>
      </c>
      <c r="BE1297" s="48" t="s">
        <v>0</v>
      </c>
      <c r="BF1297" s="39">
        <f t="shared" ref="BF1297" si="30707">SUMPRODUCT(BE1292:BE1296*BF1292:BF1296)</f>
        <v>0</v>
      </c>
      <c r="BG1297" s="46" t="s">
        <v>134</v>
      </c>
      <c r="BH1297" s="38">
        <f t="shared" ref="BH1297" si="30708">lunchAdjust(BG1292:BH1296)</f>
        <v>0</v>
      </c>
      <c r="BI1297" s="48" t="s">
        <v>0</v>
      </c>
      <c r="BJ1297" s="39">
        <f t="shared" ref="BJ1297" si="30709">SUMPRODUCT(BI1292:BI1296*BJ1292:BJ1296)</f>
        <v>0</v>
      </c>
      <c r="BK1297" s="46" t="s">
        <v>134</v>
      </c>
      <c r="BL1297" s="38">
        <f t="shared" ref="BL1297" si="30710">lunchAdjust(BK1292:BL1296)</f>
        <v>0</v>
      </c>
      <c r="BM1297" s="48" t="s">
        <v>0</v>
      </c>
      <c r="BN1297" s="39">
        <f t="shared" ref="BN1297" si="30711">SUMPRODUCT(BM1292:BM1296*BN1292:BN1296)</f>
        <v>0</v>
      </c>
      <c r="BO1297" s="46" t="s">
        <v>134</v>
      </c>
      <c r="BP1297" s="38">
        <f t="shared" ref="BP1297" si="30712">lunchAdjust(BO1292:BP1296)</f>
        <v>0</v>
      </c>
      <c r="BQ1297" s="48" t="s">
        <v>0</v>
      </c>
      <c r="BR1297" s="39">
        <f t="shared" ref="BR1297" si="30713">SUMPRODUCT(BQ1292:BQ1296*BR1292:BR1296)</f>
        <v>0</v>
      </c>
      <c r="BS1297" s="46" t="s">
        <v>134</v>
      </c>
      <c r="BT1297" s="38">
        <f t="shared" ref="BT1297" si="30714">lunchAdjust(BS1292:BT1296)</f>
        <v>0</v>
      </c>
      <c r="BU1297" s="48" t="s">
        <v>0</v>
      </c>
      <c r="BV1297" s="39">
        <f t="shared" ref="BV1297" si="30715">SUMPRODUCT(BU1292:BU1296*BV1292:BV1296)</f>
        <v>0</v>
      </c>
      <c r="BW1297" s="46" t="s">
        <v>134</v>
      </c>
      <c r="BX1297" s="38">
        <f t="shared" ref="BX1297" si="30716">lunchAdjust(BW1292:BX1296)</f>
        <v>0</v>
      </c>
      <c r="BY1297" s="48" t="s">
        <v>0</v>
      </c>
      <c r="BZ1297" s="39">
        <f t="shared" ref="BZ1297" si="30717">SUMPRODUCT(BY1292:BY1296*BZ1292:BZ1296)</f>
        <v>0</v>
      </c>
      <c r="CA1297" s="46" t="s">
        <v>134</v>
      </c>
      <c r="CB1297" s="38">
        <f t="shared" ref="CB1297" si="30718">lunchAdjust(CA1292:CB1296)</f>
        <v>0</v>
      </c>
      <c r="CC1297" s="48" t="s">
        <v>0</v>
      </c>
      <c r="CD1297" s="39">
        <f t="shared" ref="CD1297" si="30719">SUMPRODUCT(CC1292:CC1296*CD1292:CD1296)</f>
        <v>0</v>
      </c>
      <c r="CE1297" s="46" t="s">
        <v>134</v>
      </c>
      <c r="CF1297" s="38">
        <f t="shared" ref="CF1297" si="30720">lunchAdjust(CE1292:CF1296)</f>
        <v>0</v>
      </c>
      <c r="CG1297" s="48" t="s">
        <v>0</v>
      </c>
      <c r="CH1297" s="39">
        <f t="shared" ref="CH1297" si="30721">SUMPRODUCT(CG1292:CG1296*CH1292:CH1296)</f>
        <v>0</v>
      </c>
    </row>
    <row r="1298" spans="1:86" ht="15.75" thickBot="1" x14ac:dyDescent="0.3">
      <c r="A1298" s="58" t="s">
        <v>121</v>
      </c>
      <c r="B1298" s="59">
        <f t="shared" ref="B1298" ca="1" si="30722">roleHours(G1292:CH1298, "OUT")</f>
        <v>0</v>
      </c>
      <c r="C1298" s="54" t="s">
        <v>137</v>
      </c>
      <c r="D1298" s="22">
        <f t="shared" ref="D1298" ca="1" si="30723">roleHours(G1292:CH1298, "PTO")</f>
        <v>0</v>
      </c>
      <c r="E1298" s="23">
        <f t="shared" ref="E1298" ca="1" si="30724">E1297-B1293</f>
        <v>7.2000000000000028</v>
      </c>
      <c r="F1298" s="52"/>
      <c r="G1298" s="47" t="s">
        <v>39</v>
      </c>
      <c r="H1298" s="40">
        <f t="shared" si="29344"/>
        <v>0</v>
      </c>
      <c r="I1298" s="49" t="s">
        <v>135</v>
      </c>
      <c r="J1298" s="41">
        <f t="shared" ref="J1298" si="30725">J1297*G$4</f>
        <v>0</v>
      </c>
      <c r="K1298" s="47" t="s">
        <v>39</v>
      </c>
      <c r="L1298" s="40">
        <f t="shared" ref="L1298" si="30726">SUMPRODUCT(M1292:M1296*(L1292:L1296="PTO"))+SUMPRODUCT(M1292:M1296*(L1292:L1296="HOL"))</f>
        <v>0</v>
      </c>
      <c r="M1298" s="49" t="s">
        <v>135</v>
      </c>
      <c r="N1298" s="41">
        <f t="shared" ref="N1298" si="30727">N1297*K$4</f>
        <v>0</v>
      </c>
      <c r="O1298" s="47" t="s">
        <v>39</v>
      </c>
      <c r="P1298" s="40">
        <f t="shared" ref="P1298" si="30728">SUMPRODUCT(Q1292:Q1296*(P1292:P1296="PTO"))+SUMPRODUCT(Q1292:Q1296*(P1292:P1296="HOL"))</f>
        <v>0</v>
      </c>
      <c r="Q1298" s="49" t="s">
        <v>135</v>
      </c>
      <c r="R1298" s="41">
        <f t="shared" ref="R1298" si="30729">R1297*O$4</f>
        <v>8</v>
      </c>
      <c r="S1298" s="47" t="s">
        <v>39</v>
      </c>
      <c r="T1298" s="40">
        <f t="shared" ref="T1298" si="30730">SUMPRODUCT(U1292:U1296*(T1292:T1296="PTO"))+SUMPRODUCT(U1292:U1296*(T1292:T1296="HOL"))</f>
        <v>0</v>
      </c>
      <c r="U1298" s="49" t="s">
        <v>135</v>
      </c>
      <c r="V1298" s="41">
        <f t="shared" ref="V1298" si="30731">V1297*S$4</f>
        <v>0</v>
      </c>
      <c r="W1298" s="47" t="s">
        <v>39</v>
      </c>
      <c r="X1298" s="40">
        <f t="shared" ref="X1298" si="30732">SUMPRODUCT(Y1292:Y1296*(X1292:X1296="PTO"))+SUMPRODUCT(Y1292:Y1296*(X1292:X1296="HOL"))</f>
        <v>0</v>
      </c>
      <c r="Y1298" s="49" t="s">
        <v>135</v>
      </c>
      <c r="Z1298" s="41">
        <f t="shared" ref="Z1298" si="30733">Z1297*W$4</f>
        <v>8</v>
      </c>
      <c r="AA1298" s="47" t="s">
        <v>39</v>
      </c>
      <c r="AB1298" s="40">
        <f t="shared" ref="AB1298" si="30734">SUMPRODUCT(AC1292:AC1296*(AB1292:AB1296="PTO"))+SUMPRODUCT(AC1292:AC1296*(AB1292:AB1296="HOL"))</f>
        <v>0</v>
      </c>
      <c r="AC1298" s="49" t="s">
        <v>135</v>
      </c>
      <c r="AD1298" s="41">
        <f t="shared" ref="AD1298" si="30735">AD1297*AA$4</f>
        <v>8</v>
      </c>
      <c r="AE1298" s="47" t="s">
        <v>39</v>
      </c>
      <c r="AF1298" s="40">
        <f t="shared" ref="AF1298" si="30736">SUMPRODUCT(AG1292:AG1296*(AF1292:AF1296="PTO"))+SUMPRODUCT(AG1292:AG1296*(AF1292:AF1296="HOL"))</f>
        <v>0</v>
      </c>
      <c r="AG1298" s="49" t="s">
        <v>135</v>
      </c>
      <c r="AH1298" s="41">
        <f t="shared" ref="AH1298" si="30737">AH1297*AE$4</f>
        <v>8</v>
      </c>
      <c r="AI1298" s="47" t="s">
        <v>39</v>
      </c>
      <c r="AJ1298" s="40">
        <f t="shared" ref="AJ1298" si="30738">SUMPRODUCT(AK1292:AK1296*(AJ1292:AJ1296="PTO"))+SUMPRODUCT(AK1292:AK1296*(AJ1292:AJ1296="HOL"))</f>
        <v>0</v>
      </c>
      <c r="AK1298" s="49" t="s">
        <v>135</v>
      </c>
      <c r="AL1298" s="41">
        <f>AL1297*AI$4</f>
        <v>8</v>
      </c>
      <c r="AM1298" s="47" t="s">
        <v>39</v>
      </c>
      <c r="AN1298" s="40">
        <f t="shared" ref="AN1298" si="30739">SUMPRODUCT(AO1292:AO1296*(AN1292:AN1296="PTO"))+SUMPRODUCT(AO1292:AO1296*(AN1292:AN1296="HOL"))</f>
        <v>0</v>
      </c>
      <c r="AO1298" s="49" t="s">
        <v>135</v>
      </c>
      <c r="AP1298" s="41">
        <f t="shared" ref="AP1298" si="30740">AP1297*AM$4</f>
        <v>0</v>
      </c>
      <c r="AQ1298" s="47" t="s">
        <v>39</v>
      </c>
      <c r="AR1298" s="40">
        <f t="shared" ref="AR1298" si="30741">SUMPRODUCT(AS1292:AS1296*(AR1292:AR1296="PTO"))+SUMPRODUCT(AS1292:AS1296*(AR1292:AR1296="HOL"))</f>
        <v>0</v>
      </c>
      <c r="AS1298" s="49" t="s">
        <v>135</v>
      </c>
      <c r="AT1298" s="41">
        <f t="shared" ref="AT1298" si="30742">AT1297*AQ$4</f>
        <v>0</v>
      </c>
      <c r="AU1298" s="47" t="s">
        <v>39</v>
      </c>
      <c r="AV1298" s="40">
        <f t="shared" ref="AV1298" si="30743">SUMPRODUCT(AW1292:AW1296*(AV1292:AV1296="PTO"))+SUMPRODUCT(AW1292:AW1296*(AV1292:AV1296="HOL"))</f>
        <v>0</v>
      </c>
      <c r="AW1298" s="49" t="s">
        <v>135</v>
      </c>
      <c r="AX1298" s="41">
        <f>AX1297*AU$4</f>
        <v>0</v>
      </c>
      <c r="AY1298" s="47" t="s">
        <v>39</v>
      </c>
      <c r="AZ1298" s="40">
        <f t="shared" ref="AZ1298" si="30744">SUMPRODUCT(BA1292:BA1296*(AZ1292:AZ1296="PTO"))+SUMPRODUCT(BA1292:BA1296*(AZ1292:AZ1296="HOL"))</f>
        <v>0</v>
      </c>
      <c r="BA1298" s="49" t="s">
        <v>135</v>
      </c>
      <c r="BB1298" s="41">
        <f>BB1297*AY$4</f>
        <v>0</v>
      </c>
      <c r="BC1298" s="47" t="s">
        <v>39</v>
      </c>
      <c r="BD1298" s="40">
        <f t="shared" ref="BD1298" si="30745">SUMPRODUCT(BE1292:BE1296*(BD1292:BD1296="PTO"))+SUMPRODUCT(BE1292:BE1296*(BD1292:BD1296="HOL"))</f>
        <v>0</v>
      </c>
      <c r="BE1298" s="49" t="s">
        <v>135</v>
      </c>
      <c r="BF1298" s="41">
        <f>BF1297*BC$4</f>
        <v>0</v>
      </c>
      <c r="BG1298" s="47" t="s">
        <v>39</v>
      </c>
      <c r="BH1298" s="40">
        <f t="shared" ref="BH1298" si="30746">SUMPRODUCT(BI1292:BI1296*(BH1292:BH1296="PTO"))+SUMPRODUCT(BI1292:BI1296*(BH1292:BH1296="HOL"))</f>
        <v>0</v>
      </c>
      <c r="BI1298" s="49" t="s">
        <v>135</v>
      </c>
      <c r="BJ1298" s="41">
        <f>BJ1297*BG$4</f>
        <v>0</v>
      </c>
      <c r="BK1298" s="47" t="s">
        <v>39</v>
      </c>
      <c r="BL1298" s="40">
        <f t="shared" ref="BL1298" si="30747">SUMPRODUCT(BM1292:BM1296*(BL1292:BL1296="PTO"))+SUMPRODUCT(BM1292:BM1296*(BL1292:BL1296="HOL"))</f>
        <v>0</v>
      </c>
      <c r="BM1298" s="49" t="s">
        <v>135</v>
      </c>
      <c r="BN1298" s="41">
        <f>BN1297*BK$4</f>
        <v>0</v>
      </c>
      <c r="BO1298" s="47" t="s">
        <v>39</v>
      </c>
      <c r="BP1298" s="40">
        <f t="shared" ref="BP1298" si="30748">SUMPRODUCT(BQ1292:BQ1296*(BP1292:BP1296="PTO"))+SUMPRODUCT(BQ1292:BQ1296*(BP1292:BP1296="HOL"))</f>
        <v>0</v>
      </c>
      <c r="BQ1298" s="49" t="s">
        <v>135</v>
      </c>
      <c r="BR1298" s="41">
        <f t="shared" ref="BR1298" si="30749">BR1297*BO$4</f>
        <v>0</v>
      </c>
      <c r="BS1298" s="47" t="s">
        <v>39</v>
      </c>
      <c r="BT1298" s="40">
        <f t="shared" ref="BT1298" si="30750">SUMPRODUCT(BU1292:BU1296*(BT1292:BT1296="PTO"))+SUMPRODUCT(BU1292:BU1296*(BT1292:BT1296="HOL"))</f>
        <v>0</v>
      </c>
      <c r="BU1298" s="49" t="s">
        <v>135</v>
      </c>
      <c r="BV1298" s="41">
        <f t="shared" ref="BV1298" si="30751">BV1297*BS$4</f>
        <v>0</v>
      </c>
      <c r="BW1298" s="47" t="s">
        <v>39</v>
      </c>
      <c r="BX1298" s="40">
        <f t="shared" ref="BX1298" si="30752">SUMPRODUCT(BY1292:BY1296*(BX1292:BX1296="PTO"))+SUMPRODUCT(BY1292:BY1296*(BX1292:BX1296="HOL"))</f>
        <v>0</v>
      </c>
      <c r="BY1298" s="49" t="s">
        <v>135</v>
      </c>
      <c r="BZ1298" s="41">
        <f t="shared" ref="BZ1298" si="30753">BZ1297*BW$4</f>
        <v>0</v>
      </c>
      <c r="CA1298" s="47" t="s">
        <v>39</v>
      </c>
      <c r="CB1298" s="40">
        <f t="shared" ref="CB1298" si="30754">SUMPRODUCT(CC1292:CC1296*(CB1292:CB1296="PTO"))+SUMPRODUCT(CC1292:CC1296*(CB1292:CB1296="HOL"))</f>
        <v>0</v>
      </c>
      <c r="CC1298" s="49" t="s">
        <v>135</v>
      </c>
      <c r="CD1298" s="41">
        <f t="shared" ref="CD1298" si="30755">CD1297*CA$4</f>
        <v>0</v>
      </c>
      <c r="CE1298" s="47" t="s">
        <v>39</v>
      </c>
      <c r="CF1298" s="40">
        <f t="shared" ref="CF1298" si="30756">SUMPRODUCT(CG1292:CG1296*(CF1292:CF1296="PTO"))+SUMPRODUCT(CG1292:CG1296*(CF1292:CF1296="HOL"))</f>
        <v>0</v>
      </c>
      <c r="CG1298" s="49" t="s">
        <v>135</v>
      </c>
      <c r="CH1298" s="41">
        <f t="shared" ref="CH1298" si="30757">CH1297*CE$4</f>
        <v>0</v>
      </c>
    </row>
    <row r="1299" spans="1:86" x14ac:dyDescent="0.25">
      <c r="A1299" s="70" t="s">
        <v>133</v>
      </c>
      <c r="B1299" s="71">
        <f t="shared" ref="B1299" ca="1" si="30758">D1299-B1300</f>
        <v>5.1979788700045901</v>
      </c>
      <c r="C1299" s="72" t="s">
        <v>122</v>
      </c>
      <c r="D1299" s="71">
        <f>IFERROR(INDEX(Holidays[FTE], MATCH(Entry!E1299, Holidays[Date], 0)), 1)*8*INDEX(FTEguide[[1]:[12]], MATCH(Entry!E1300, FTEguide[Weekday], 0), IF(Entry!E1302&gt;0, Entry!E1302, MONTH(Entry!E1299)))</f>
        <v>61.19797887000459</v>
      </c>
      <c r="E1299" s="60">
        <f t="shared" si="30586"/>
        <v>44013</v>
      </c>
      <c r="F1299" s="50" t="s">
        <v>128</v>
      </c>
      <c r="G1299" s="34" t="s">
        <v>136</v>
      </c>
      <c r="H1299" s="35" t="s">
        <v>23</v>
      </c>
      <c r="I1299" s="42">
        <f t="shared" ref="I1299" si="30759">parseTime(G1299)-(H1304=INT(RIGHT($F1299, 1)))</f>
        <v>8</v>
      </c>
      <c r="J1299" s="43">
        <f t="shared" ref="J1299:J1303" si="30760">isClocked(H1299)</f>
        <v>1</v>
      </c>
      <c r="K1299" s="34" t="s">
        <v>136</v>
      </c>
      <c r="L1299" s="35" t="s">
        <v>39</v>
      </c>
      <c r="M1299" s="42">
        <f t="shared" ref="M1299" si="30761">parseTime(K1299)-(L1304=INT(RIGHT($F1299, 1)))</f>
        <v>8</v>
      </c>
      <c r="N1299" s="43">
        <f t="shared" ref="N1299:N1303" si="30762">isClocked(L1299)</f>
        <v>0</v>
      </c>
      <c r="O1299" s="34" t="s">
        <v>180</v>
      </c>
      <c r="P1299" s="35" t="s">
        <v>23</v>
      </c>
      <c r="Q1299" s="42">
        <f t="shared" ref="Q1299" si="30763">parseTime(O1299)-(P1304=INT(RIGHT($F1299, 1)))</f>
        <v>8</v>
      </c>
      <c r="R1299" s="43">
        <f t="shared" ref="R1299:R1303" si="30764">isClocked(P1299)</f>
        <v>1</v>
      </c>
      <c r="S1299" s="34" t="s">
        <v>227</v>
      </c>
      <c r="T1299" s="35" t="s">
        <v>23</v>
      </c>
      <c r="U1299" s="42">
        <f t="shared" ref="U1299" si="30765">parseTime(S1299)-(T1304=INT(RIGHT($F1299, 1)))</f>
        <v>8</v>
      </c>
      <c r="V1299" s="43">
        <f t="shared" ref="V1299:V1303" si="30766">isClocked(T1299)</f>
        <v>1</v>
      </c>
      <c r="W1299" s="34" t="s">
        <v>136</v>
      </c>
      <c r="X1299" s="35" t="s">
        <v>23</v>
      </c>
      <c r="Y1299" s="42">
        <f t="shared" ref="Y1299" si="30767">parseTime(W1299)-(X1304=INT(RIGHT($F1299, 1)))</f>
        <v>8</v>
      </c>
      <c r="Z1299" s="43">
        <f t="shared" ref="Z1299:Z1303" si="30768">isClocked(X1299)</f>
        <v>1</v>
      </c>
      <c r="AA1299" s="34" t="s">
        <v>136</v>
      </c>
      <c r="AB1299" s="35" t="s">
        <v>23</v>
      </c>
      <c r="AC1299" s="42">
        <f t="shared" ref="AC1299" si="30769">parseTime(AA1299)-(AB1304=INT(RIGHT($F1299, 1)))</f>
        <v>8</v>
      </c>
      <c r="AD1299" s="43">
        <f t="shared" ref="AD1299:AD1303" si="30770">isClocked(AB1299)</f>
        <v>1</v>
      </c>
      <c r="AE1299" s="34" t="s">
        <v>136</v>
      </c>
      <c r="AF1299" s="35" t="s">
        <v>25</v>
      </c>
      <c r="AG1299" s="42">
        <f t="shared" ref="AG1299" si="30771">parseTime(AE1299)-(AF1304=INT(RIGHT($F1299, 1)))</f>
        <v>8</v>
      </c>
      <c r="AH1299" s="43">
        <f t="shared" ref="AH1299:AH1303" si="30772">isClocked(AF1299)</f>
        <v>1</v>
      </c>
      <c r="AI1299" s="34"/>
      <c r="AJ1299" s="35"/>
      <c r="AK1299" s="42">
        <f>parseTime(AI1299)-(AJ1304=INT(RIGHT($F1299, 1)))</f>
        <v>0</v>
      </c>
      <c r="AL1299" s="43">
        <f t="shared" ref="AL1299:AL1303" si="30773">isClocked(AJ1299)</f>
        <v>0</v>
      </c>
      <c r="AM1299" s="34" t="s">
        <v>136</v>
      </c>
      <c r="AN1299" s="35" t="s">
        <v>23</v>
      </c>
      <c r="AO1299" s="42">
        <f t="shared" ref="AO1299" si="30774">parseTime(AM1299)-(AN1304=INT(RIGHT($F1299, 1)))</f>
        <v>8</v>
      </c>
      <c r="AP1299" s="43">
        <f t="shared" ref="AP1299:AP1303" si="30775">isClocked(AN1299)</f>
        <v>1</v>
      </c>
      <c r="AQ1299" s="34"/>
      <c r="AR1299" s="35"/>
      <c r="AS1299" s="42">
        <f t="shared" ref="AS1299" si="30776">parseTime(AQ1299)-(AR1304=INT(RIGHT($F1299, 1)))</f>
        <v>0</v>
      </c>
      <c r="AT1299" s="43">
        <f t="shared" ref="AT1299:AT1303" si="30777">isClocked(AR1299)</f>
        <v>0</v>
      </c>
      <c r="AU1299" s="34"/>
      <c r="AV1299" s="35"/>
      <c r="AW1299" s="42">
        <f>parseTime(AU1299)-(AV1304=INT(RIGHT($F1299, 1)))</f>
        <v>0</v>
      </c>
      <c r="AX1299" s="43">
        <f t="shared" ref="AX1299:AX1303" si="30778">isClocked(AV1299)</f>
        <v>0</v>
      </c>
      <c r="AY1299" s="34"/>
      <c r="AZ1299" s="35"/>
      <c r="BA1299" s="42">
        <f>parseTime(AY1299)-(AZ1304=INT(RIGHT($F1299, 1)))</f>
        <v>0</v>
      </c>
      <c r="BB1299" s="43">
        <f t="shared" ref="BB1299:BB1303" si="30779">isClocked(AZ1299)</f>
        <v>0</v>
      </c>
      <c r="BC1299" s="34"/>
      <c r="BD1299" s="35"/>
      <c r="BE1299" s="42">
        <f>parseTime(BC1299)-(BD1304=INT(RIGHT($F1299, 1)))</f>
        <v>0</v>
      </c>
      <c r="BF1299" s="43">
        <f t="shared" ref="BF1299:BF1303" si="30780">isClocked(BD1299)</f>
        <v>0</v>
      </c>
      <c r="BG1299" s="34"/>
      <c r="BH1299" s="35"/>
      <c r="BI1299" s="42">
        <f>parseTime(BG1299)-(BH1304=INT(RIGHT($F1299, 1)))</f>
        <v>0</v>
      </c>
      <c r="BJ1299" s="43">
        <f t="shared" ref="BJ1299:BJ1303" si="30781">isClocked(BH1299)</f>
        <v>0</v>
      </c>
      <c r="BK1299" s="34"/>
      <c r="BL1299" s="35"/>
      <c r="BM1299" s="42">
        <f>parseTime(BK1299)-(BL1304=INT(RIGHT($F1299, 1)))</f>
        <v>0</v>
      </c>
      <c r="BN1299" s="43">
        <f t="shared" ref="BN1299:BN1303" si="30782">isClocked(BL1299)</f>
        <v>0</v>
      </c>
      <c r="BO1299" s="34"/>
      <c r="BP1299" s="35"/>
      <c r="BQ1299" s="42">
        <f t="shared" ref="BQ1299" si="30783">parseTime(BO1299)-(BP1304=INT(RIGHT($F1299, 1)))</f>
        <v>0</v>
      </c>
      <c r="BR1299" s="43">
        <f t="shared" ref="BR1299:BR1303" si="30784">isClocked(BP1299)</f>
        <v>0</v>
      </c>
      <c r="BS1299" s="34"/>
      <c r="BT1299" s="35"/>
      <c r="BU1299" s="42">
        <f t="shared" ref="BU1299" si="30785">parseTime(BS1299)-(BT1304=INT(RIGHT($F1299, 1)))</f>
        <v>0</v>
      </c>
      <c r="BV1299" s="43">
        <f t="shared" ref="BV1299:BV1303" si="30786">isClocked(BT1299)</f>
        <v>0</v>
      </c>
      <c r="BW1299" s="34"/>
      <c r="BX1299" s="35"/>
      <c r="BY1299" s="42">
        <f t="shared" ref="BY1299" si="30787">parseTime(BW1299)-(BX1304=INT(RIGHT($F1299, 1)))</f>
        <v>0</v>
      </c>
      <c r="BZ1299" s="43">
        <f t="shared" ref="BZ1299:BZ1303" si="30788">isClocked(BX1299)</f>
        <v>0</v>
      </c>
      <c r="CA1299" s="34"/>
      <c r="CB1299" s="35"/>
      <c r="CC1299" s="42">
        <f t="shared" ref="CC1299" si="30789">parseTime(CA1299)-(CB1304=INT(RIGHT($F1299, 1)))</f>
        <v>0</v>
      </c>
      <c r="CD1299" s="43">
        <f t="shared" ref="CD1299:CD1303" si="30790">isClocked(CB1299)</f>
        <v>0</v>
      </c>
      <c r="CE1299" s="34"/>
      <c r="CF1299" s="35"/>
      <c r="CG1299" s="42">
        <f t="shared" ref="CG1299" si="30791">parseTime(CE1299)-(CF1304=INT(RIGHT($F1299, 1)))</f>
        <v>0</v>
      </c>
      <c r="CH1299" s="43">
        <f t="shared" ref="CH1299:CH1303" si="30792">isClocked(CF1299)</f>
        <v>0</v>
      </c>
    </row>
    <row r="1300" spans="1:86" x14ac:dyDescent="0.25">
      <c r="A1300" s="56" t="s">
        <v>0</v>
      </c>
      <c r="B1300" s="57">
        <f t="shared" ca="1" si="30102"/>
        <v>56</v>
      </c>
      <c r="C1300" s="14" t="s">
        <v>252</v>
      </c>
      <c r="D1300" s="14">
        <f t="shared" si="29585"/>
        <v>53.7</v>
      </c>
      <c r="E1300" s="55" t="str">
        <f t="shared" si="30103"/>
        <v>Wednesday</v>
      </c>
      <c r="F1300" s="51" t="s">
        <v>129</v>
      </c>
      <c r="G1300" s="36"/>
      <c r="H1300" s="37"/>
      <c r="I1300" s="44">
        <f t="shared" ref="I1300" si="30793">parseTime(G1300)-(H1304=INT(RIGHT($F1300, 1)))</f>
        <v>0</v>
      </c>
      <c r="J1300" s="45">
        <f t="shared" si="30760"/>
        <v>0</v>
      </c>
      <c r="K1300" s="36"/>
      <c r="L1300" s="37"/>
      <c r="M1300" s="44">
        <f t="shared" ref="M1300" si="30794">parseTime(K1300)-(L1304=INT(RIGHT($F1300, 1)))</f>
        <v>0</v>
      </c>
      <c r="N1300" s="45">
        <f t="shared" si="30762"/>
        <v>0</v>
      </c>
      <c r="O1300" s="36"/>
      <c r="P1300" s="37"/>
      <c r="Q1300" s="44">
        <f t="shared" ref="Q1300" si="30795">parseTime(O1300)-(P1304=INT(RIGHT($F1300, 1)))</f>
        <v>0</v>
      </c>
      <c r="R1300" s="45">
        <f t="shared" si="30764"/>
        <v>0</v>
      </c>
      <c r="S1300" s="36"/>
      <c r="T1300" s="37"/>
      <c r="U1300" s="44">
        <f t="shared" ref="U1300" si="30796">parseTime(S1300)-(T1304=INT(RIGHT($F1300, 1)))</f>
        <v>0</v>
      </c>
      <c r="V1300" s="45">
        <f t="shared" si="30766"/>
        <v>0</v>
      </c>
      <c r="W1300" s="36"/>
      <c r="X1300" s="37"/>
      <c r="Y1300" s="44">
        <f t="shared" ref="Y1300" si="30797">parseTime(W1300)-(X1304=INT(RIGHT($F1300, 1)))</f>
        <v>0</v>
      </c>
      <c r="Z1300" s="45">
        <f t="shared" si="30768"/>
        <v>0</v>
      </c>
      <c r="AA1300" s="36"/>
      <c r="AB1300" s="37"/>
      <c r="AC1300" s="44">
        <f t="shared" ref="AC1300" si="30798">parseTime(AA1300)-(AB1304=INT(RIGHT($F1300, 1)))</f>
        <v>0</v>
      </c>
      <c r="AD1300" s="45">
        <f t="shared" si="30770"/>
        <v>0</v>
      </c>
      <c r="AE1300" s="36"/>
      <c r="AF1300" s="37"/>
      <c r="AG1300" s="44">
        <f t="shared" ref="AG1300" si="30799">parseTime(AE1300)-(AF1304=INT(RIGHT($F1300, 1)))</f>
        <v>0</v>
      </c>
      <c r="AH1300" s="45">
        <f t="shared" si="30772"/>
        <v>0</v>
      </c>
      <c r="AI1300" s="36"/>
      <c r="AJ1300" s="37"/>
      <c r="AK1300" s="44">
        <f>parseTime(AI1300)-(AJ1304=INT(RIGHT($F1300, 1)))</f>
        <v>0</v>
      </c>
      <c r="AL1300" s="45">
        <f t="shared" si="30773"/>
        <v>0</v>
      </c>
      <c r="AM1300" s="36"/>
      <c r="AN1300" s="37"/>
      <c r="AO1300" s="44">
        <f t="shared" ref="AO1300" si="30800">parseTime(AM1300)-(AN1304=INT(RIGHT($F1300, 1)))</f>
        <v>0</v>
      </c>
      <c r="AP1300" s="45">
        <f t="shared" si="30775"/>
        <v>0</v>
      </c>
      <c r="AQ1300" s="36"/>
      <c r="AR1300" s="37"/>
      <c r="AS1300" s="44">
        <f t="shared" ref="AS1300" si="30801">parseTime(AQ1300)-(AR1304=INT(RIGHT($F1300, 1)))</f>
        <v>0</v>
      </c>
      <c r="AT1300" s="45">
        <f t="shared" si="30777"/>
        <v>0</v>
      </c>
      <c r="AU1300" s="36"/>
      <c r="AV1300" s="37"/>
      <c r="AW1300" s="44">
        <f>parseTime(AU1300)-(AV1304=INT(RIGHT($F1300, 1)))</f>
        <v>0</v>
      </c>
      <c r="AX1300" s="45">
        <f t="shared" si="30778"/>
        <v>0</v>
      </c>
      <c r="AY1300" s="36"/>
      <c r="AZ1300" s="37"/>
      <c r="BA1300" s="44">
        <f>parseTime(AY1300)-(AZ1304=INT(RIGHT($F1300, 1)))</f>
        <v>0</v>
      </c>
      <c r="BB1300" s="45">
        <f t="shared" si="30779"/>
        <v>0</v>
      </c>
      <c r="BC1300" s="36"/>
      <c r="BD1300" s="37"/>
      <c r="BE1300" s="44">
        <f>parseTime(BC1300)-(BD1304=INT(RIGHT($F1300, 1)))</f>
        <v>0</v>
      </c>
      <c r="BF1300" s="45">
        <f t="shared" si="30780"/>
        <v>0</v>
      </c>
      <c r="BG1300" s="36"/>
      <c r="BH1300" s="37"/>
      <c r="BI1300" s="44">
        <f>parseTime(BG1300)-(BH1304=INT(RIGHT($F1300, 1)))</f>
        <v>0</v>
      </c>
      <c r="BJ1300" s="45">
        <f t="shared" si="30781"/>
        <v>0</v>
      </c>
      <c r="BK1300" s="36"/>
      <c r="BL1300" s="37"/>
      <c r="BM1300" s="44">
        <f>parseTime(BK1300)-(BL1304=INT(RIGHT($F1300, 1)))</f>
        <v>0</v>
      </c>
      <c r="BN1300" s="45">
        <f t="shared" si="30782"/>
        <v>0</v>
      </c>
      <c r="BO1300" s="36"/>
      <c r="BP1300" s="37"/>
      <c r="BQ1300" s="44">
        <f t="shared" ref="BQ1300" si="30802">parseTime(BO1300)-(BP1304=INT(RIGHT($F1300, 1)))</f>
        <v>0</v>
      </c>
      <c r="BR1300" s="45">
        <f t="shared" si="30784"/>
        <v>0</v>
      </c>
      <c r="BS1300" s="36"/>
      <c r="BT1300" s="37"/>
      <c r="BU1300" s="44">
        <f t="shared" ref="BU1300" si="30803">parseTime(BS1300)-(BT1304=INT(RIGHT($F1300, 1)))</f>
        <v>0</v>
      </c>
      <c r="BV1300" s="45">
        <f t="shared" si="30786"/>
        <v>0</v>
      </c>
      <c r="BW1300" s="36"/>
      <c r="BX1300" s="37"/>
      <c r="BY1300" s="44">
        <f t="shared" ref="BY1300" si="30804">parseTime(BW1300)-(BX1304=INT(RIGHT($F1300, 1)))</f>
        <v>0</v>
      </c>
      <c r="BZ1300" s="45">
        <f t="shared" si="30788"/>
        <v>0</v>
      </c>
      <c r="CA1300" s="36"/>
      <c r="CB1300" s="37"/>
      <c r="CC1300" s="44">
        <f t="shared" ref="CC1300" si="30805">parseTime(CA1300)-(CB1304=INT(RIGHT($F1300, 1)))</f>
        <v>0</v>
      </c>
      <c r="CD1300" s="45">
        <f t="shared" si="30790"/>
        <v>0</v>
      </c>
      <c r="CE1300" s="36"/>
      <c r="CF1300" s="37"/>
      <c r="CG1300" s="44">
        <f t="shared" ref="CG1300" si="30806">parseTime(CE1300)-(CF1304=INT(RIGHT($F1300, 1)))</f>
        <v>0</v>
      </c>
      <c r="CH1300" s="45">
        <f t="shared" si="30792"/>
        <v>0</v>
      </c>
    </row>
    <row r="1301" spans="1:86" x14ac:dyDescent="0.25">
      <c r="A1301" s="56" t="s">
        <v>117</v>
      </c>
      <c r="B1301" s="57">
        <f t="shared" ref="B1301" ca="1" si="30807">roleHours(G1299:CH1305, "MFD")</f>
        <v>48</v>
      </c>
      <c r="C1301" s="14">
        <f t="shared" ref="C1301:C1304" ca="1" si="30808">B1301/8</f>
        <v>6</v>
      </c>
      <c r="D1301" s="14">
        <f t="shared" ref="D1301" ca="1" si="30809">B1300-D1300</f>
        <v>2.2999999999999972</v>
      </c>
      <c r="E1301" s="20" t="s">
        <v>127</v>
      </c>
      <c r="F1301" s="51" t="s">
        <v>130</v>
      </c>
      <c r="G1301" s="36"/>
      <c r="H1301" s="37"/>
      <c r="I1301" s="44">
        <f t="shared" ref="I1301" si="30810">parseTime(G1301)-(H1304=INT(RIGHT($F1301, 1)))</f>
        <v>0</v>
      </c>
      <c r="J1301" s="45">
        <f t="shared" si="30760"/>
        <v>0</v>
      </c>
      <c r="K1301" s="36"/>
      <c r="L1301" s="37"/>
      <c r="M1301" s="44">
        <f t="shared" ref="M1301" si="30811">parseTime(K1301)-(L1304=INT(RIGHT($F1301, 1)))</f>
        <v>0</v>
      </c>
      <c r="N1301" s="45">
        <f t="shared" si="30762"/>
        <v>0</v>
      </c>
      <c r="O1301" s="36"/>
      <c r="P1301" s="37"/>
      <c r="Q1301" s="44">
        <f t="shared" ref="Q1301" si="30812">parseTime(O1301)-(P1304=INT(RIGHT($F1301, 1)))</f>
        <v>0</v>
      </c>
      <c r="R1301" s="45">
        <f t="shared" si="30764"/>
        <v>0</v>
      </c>
      <c r="S1301" s="36"/>
      <c r="T1301" s="37"/>
      <c r="U1301" s="44">
        <f t="shared" ref="U1301" si="30813">parseTime(S1301)-(T1304=INT(RIGHT($F1301, 1)))</f>
        <v>0</v>
      </c>
      <c r="V1301" s="45">
        <f t="shared" si="30766"/>
        <v>0</v>
      </c>
      <c r="W1301" s="36"/>
      <c r="X1301" s="37"/>
      <c r="Y1301" s="44">
        <f t="shared" ref="Y1301" si="30814">parseTime(W1301)-(X1304=INT(RIGHT($F1301, 1)))</f>
        <v>0</v>
      </c>
      <c r="Z1301" s="45">
        <f t="shared" si="30768"/>
        <v>0</v>
      </c>
      <c r="AA1301" s="36"/>
      <c r="AB1301" s="37"/>
      <c r="AC1301" s="44">
        <f t="shared" ref="AC1301" si="30815">parseTime(AA1301)-(AB1304=INT(RIGHT($F1301, 1)))</f>
        <v>0</v>
      </c>
      <c r="AD1301" s="45">
        <f t="shared" si="30770"/>
        <v>0</v>
      </c>
      <c r="AE1301" s="36"/>
      <c r="AF1301" s="37"/>
      <c r="AG1301" s="44">
        <f t="shared" ref="AG1301" si="30816">parseTime(AE1301)-(AF1304=INT(RIGHT($F1301, 1)))</f>
        <v>0</v>
      </c>
      <c r="AH1301" s="45">
        <f t="shared" si="30772"/>
        <v>0</v>
      </c>
      <c r="AI1301" s="36"/>
      <c r="AJ1301" s="37"/>
      <c r="AK1301" s="44">
        <f>parseTime(AI1301)-(AJ1304=INT(RIGHT($F1301, 1)))</f>
        <v>0</v>
      </c>
      <c r="AL1301" s="45">
        <f t="shared" si="30773"/>
        <v>0</v>
      </c>
      <c r="AM1301" s="36"/>
      <c r="AN1301" s="37"/>
      <c r="AO1301" s="44">
        <f t="shared" ref="AO1301" si="30817">parseTime(AM1301)-(AN1304=INT(RIGHT($F1301, 1)))</f>
        <v>0</v>
      </c>
      <c r="AP1301" s="45">
        <f t="shared" si="30775"/>
        <v>0</v>
      </c>
      <c r="AQ1301" s="36"/>
      <c r="AR1301" s="37"/>
      <c r="AS1301" s="44">
        <f t="shared" ref="AS1301" si="30818">parseTime(AQ1301)-(AR1304=INT(RIGHT($F1301, 1)))</f>
        <v>0</v>
      </c>
      <c r="AT1301" s="45">
        <f t="shared" si="30777"/>
        <v>0</v>
      </c>
      <c r="AU1301" s="36"/>
      <c r="AV1301" s="37"/>
      <c r="AW1301" s="44">
        <f>parseTime(AU1301)-(AV1304=INT(RIGHT($F1301, 1)))</f>
        <v>0</v>
      </c>
      <c r="AX1301" s="45">
        <f t="shared" si="30778"/>
        <v>0</v>
      </c>
      <c r="AY1301" s="36"/>
      <c r="AZ1301" s="37"/>
      <c r="BA1301" s="44">
        <f>parseTime(AY1301)-(AZ1304=INT(RIGHT($F1301, 1)))</f>
        <v>0</v>
      </c>
      <c r="BB1301" s="45">
        <f t="shared" si="30779"/>
        <v>0</v>
      </c>
      <c r="BC1301" s="36"/>
      <c r="BD1301" s="37"/>
      <c r="BE1301" s="44">
        <f>parseTime(BC1301)-(BD1304=INT(RIGHT($F1301, 1)))</f>
        <v>0</v>
      </c>
      <c r="BF1301" s="45">
        <f t="shared" si="30780"/>
        <v>0</v>
      </c>
      <c r="BG1301" s="36"/>
      <c r="BH1301" s="37"/>
      <c r="BI1301" s="44">
        <f>parseTime(BG1301)-(BH1304=INT(RIGHT($F1301, 1)))</f>
        <v>0</v>
      </c>
      <c r="BJ1301" s="45">
        <f t="shared" si="30781"/>
        <v>0</v>
      </c>
      <c r="BK1301" s="36"/>
      <c r="BL1301" s="37"/>
      <c r="BM1301" s="44">
        <f>parseTime(BK1301)-(BL1304=INT(RIGHT($F1301, 1)))</f>
        <v>0</v>
      </c>
      <c r="BN1301" s="45">
        <f t="shared" si="30782"/>
        <v>0</v>
      </c>
      <c r="BO1301" s="36"/>
      <c r="BP1301" s="37"/>
      <c r="BQ1301" s="44">
        <f t="shared" ref="BQ1301" si="30819">parseTime(BO1301)-(BP1304=INT(RIGHT($F1301, 1)))</f>
        <v>0</v>
      </c>
      <c r="BR1301" s="45">
        <f t="shared" si="30784"/>
        <v>0</v>
      </c>
      <c r="BS1301" s="36"/>
      <c r="BT1301" s="37"/>
      <c r="BU1301" s="44">
        <f t="shared" ref="BU1301" si="30820">parseTime(BS1301)-(BT1304=INT(RIGHT($F1301, 1)))</f>
        <v>0</v>
      </c>
      <c r="BV1301" s="45">
        <f t="shared" si="30786"/>
        <v>0</v>
      </c>
      <c r="BW1301" s="36"/>
      <c r="BX1301" s="37"/>
      <c r="BY1301" s="44">
        <f t="shared" ref="BY1301" si="30821">parseTime(BW1301)-(BX1304=INT(RIGHT($F1301, 1)))</f>
        <v>0</v>
      </c>
      <c r="BZ1301" s="45">
        <f t="shared" si="30788"/>
        <v>0</v>
      </c>
      <c r="CA1301" s="36"/>
      <c r="CB1301" s="37"/>
      <c r="CC1301" s="44">
        <f t="shared" ref="CC1301" si="30822">parseTime(CA1301)-(CB1304=INT(RIGHT($F1301, 1)))</f>
        <v>0</v>
      </c>
      <c r="CD1301" s="45">
        <f t="shared" si="30790"/>
        <v>0</v>
      </c>
      <c r="CE1301" s="36"/>
      <c r="CF1301" s="37"/>
      <c r="CG1301" s="44">
        <f t="shared" ref="CG1301" si="30823">parseTime(CE1301)-(CF1304=INT(RIGHT($F1301, 1)))</f>
        <v>0</v>
      </c>
      <c r="CH1301" s="45">
        <f t="shared" si="30792"/>
        <v>0</v>
      </c>
    </row>
    <row r="1302" spans="1:86" x14ac:dyDescent="0.25">
      <c r="A1302" s="56"/>
      <c r="B1302" s="57"/>
      <c r="C1302" s="14">
        <f t="shared" si="30808"/>
        <v>0</v>
      </c>
      <c r="D1302" s="14" t="s">
        <v>259</v>
      </c>
      <c r="E1302" s="20">
        <v>4.25</v>
      </c>
      <c r="F1302" s="51" t="s">
        <v>131</v>
      </c>
      <c r="G1302" s="36"/>
      <c r="H1302" s="37"/>
      <c r="I1302" s="44">
        <f t="shared" ref="I1302" si="30824">parseTime(G1302)-(H1304=INT(RIGHT($F1302, 1)))</f>
        <v>0</v>
      </c>
      <c r="J1302" s="45">
        <f t="shared" si="30760"/>
        <v>0</v>
      </c>
      <c r="K1302" s="36"/>
      <c r="L1302" s="37"/>
      <c r="M1302" s="44">
        <f t="shared" ref="M1302" si="30825">parseTime(K1302)-(L1304=INT(RIGHT($F1302, 1)))</f>
        <v>0</v>
      </c>
      <c r="N1302" s="45">
        <f t="shared" si="30762"/>
        <v>0</v>
      </c>
      <c r="O1302" s="36"/>
      <c r="P1302" s="37"/>
      <c r="Q1302" s="44">
        <f t="shared" ref="Q1302" si="30826">parseTime(O1302)-(P1304=INT(RIGHT($F1302, 1)))</f>
        <v>0</v>
      </c>
      <c r="R1302" s="45">
        <f t="shared" si="30764"/>
        <v>0</v>
      </c>
      <c r="S1302" s="36"/>
      <c r="T1302" s="37"/>
      <c r="U1302" s="44">
        <f t="shared" ref="U1302" si="30827">parseTime(S1302)-(T1304=INT(RIGHT($F1302, 1)))</f>
        <v>0</v>
      </c>
      <c r="V1302" s="45">
        <f t="shared" si="30766"/>
        <v>0</v>
      </c>
      <c r="W1302" s="36"/>
      <c r="X1302" s="37"/>
      <c r="Y1302" s="44">
        <f t="shared" ref="Y1302" si="30828">parseTime(W1302)-(X1304=INT(RIGHT($F1302, 1)))</f>
        <v>0</v>
      </c>
      <c r="Z1302" s="45">
        <f t="shared" si="30768"/>
        <v>0</v>
      </c>
      <c r="AA1302" s="36"/>
      <c r="AB1302" s="37"/>
      <c r="AC1302" s="44">
        <f t="shared" ref="AC1302" si="30829">parseTime(AA1302)-(AB1304=INT(RIGHT($F1302, 1)))</f>
        <v>0</v>
      </c>
      <c r="AD1302" s="45">
        <f t="shared" si="30770"/>
        <v>0</v>
      </c>
      <c r="AE1302" s="36"/>
      <c r="AF1302" s="37"/>
      <c r="AG1302" s="44">
        <f t="shared" ref="AG1302" si="30830">parseTime(AE1302)-(AF1304=INT(RIGHT($F1302, 1)))</f>
        <v>0</v>
      </c>
      <c r="AH1302" s="45">
        <f t="shared" si="30772"/>
        <v>0</v>
      </c>
      <c r="AI1302" s="36"/>
      <c r="AJ1302" s="37"/>
      <c r="AK1302" s="44">
        <f>parseTime(AI1302)-(AJ1304=INT(RIGHT($F1302, 1)))</f>
        <v>0</v>
      </c>
      <c r="AL1302" s="45">
        <f t="shared" si="30773"/>
        <v>0</v>
      </c>
      <c r="AM1302" s="36"/>
      <c r="AN1302" s="37"/>
      <c r="AO1302" s="44">
        <f t="shared" ref="AO1302" si="30831">parseTime(AM1302)-(AN1304=INT(RIGHT($F1302, 1)))</f>
        <v>0</v>
      </c>
      <c r="AP1302" s="45">
        <f t="shared" si="30775"/>
        <v>0</v>
      </c>
      <c r="AQ1302" s="36"/>
      <c r="AR1302" s="37"/>
      <c r="AS1302" s="44">
        <f t="shared" ref="AS1302" si="30832">parseTime(AQ1302)-(AR1304=INT(RIGHT($F1302, 1)))</f>
        <v>0</v>
      </c>
      <c r="AT1302" s="45">
        <f t="shared" si="30777"/>
        <v>0</v>
      </c>
      <c r="AU1302" s="36"/>
      <c r="AV1302" s="37"/>
      <c r="AW1302" s="44">
        <f>parseTime(AU1302)-(AV1304=INT(RIGHT($F1302, 1)))</f>
        <v>0</v>
      </c>
      <c r="AX1302" s="45">
        <f t="shared" si="30778"/>
        <v>0</v>
      </c>
      <c r="AY1302" s="36"/>
      <c r="AZ1302" s="37"/>
      <c r="BA1302" s="44">
        <f>parseTime(AY1302)-(AZ1304=INT(RIGHT($F1302, 1)))</f>
        <v>0</v>
      </c>
      <c r="BB1302" s="45">
        <f t="shared" si="30779"/>
        <v>0</v>
      </c>
      <c r="BC1302" s="36"/>
      <c r="BD1302" s="37"/>
      <c r="BE1302" s="44">
        <f>parseTime(BC1302)-(BD1304=INT(RIGHT($F1302, 1)))</f>
        <v>0</v>
      </c>
      <c r="BF1302" s="45">
        <f t="shared" si="30780"/>
        <v>0</v>
      </c>
      <c r="BG1302" s="36"/>
      <c r="BH1302" s="37"/>
      <c r="BI1302" s="44">
        <f>parseTime(BG1302)-(BH1304=INT(RIGHT($F1302, 1)))</f>
        <v>0</v>
      </c>
      <c r="BJ1302" s="45">
        <f t="shared" si="30781"/>
        <v>0</v>
      </c>
      <c r="BK1302" s="36"/>
      <c r="BL1302" s="37"/>
      <c r="BM1302" s="44">
        <f>parseTime(BK1302)-(BL1304=INT(RIGHT($F1302, 1)))</f>
        <v>0</v>
      </c>
      <c r="BN1302" s="45">
        <f t="shared" si="30782"/>
        <v>0</v>
      </c>
      <c r="BO1302" s="36"/>
      <c r="BP1302" s="37"/>
      <c r="BQ1302" s="44">
        <f t="shared" ref="BQ1302" si="30833">parseTime(BO1302)-(BP1304=INT(RIGHT($F1302, 1)))</f>
        <v>0</v>
      </c>
      <c r="BR1302" s="45">
        <f t="shared" si="30784"/>
        <v>0</v>
      </c>
      <c r="BS1302" s="36"/>
      <c r="BT1302" s="37"/>
      <c r="BU1302" s="44">
        <f t="shared" ref="BU1302" si="30834">parseTime(BS1302)-(BT1304=INT(RIGHT($F1302, 1)))</f>
        <v>0</v>
      </c>
      <c r="BV1302" s="45">
        <f t="shared" si="30786"/>
        <v>0</v>
      </c>
      <c r="BW1302" s="36"/>
      <c r="BX1302" s="37"/>
      <c r="BY1302" s="44">
        <f t="shared" ref="BY1302" si="30835">parseTime(BW1302)-(BX1304=INT(RIGHT($F1302, 1)))</f>
        <v>0</v>
      </c>
      <c r="BZ1302" s="45">
        <f t="shared" si="30788"/>
        <v>0</v>
      </c>
      <c r="CA1302" s="36"/>
      <c r="CB1302" s="37"/>
      <c r="CC1302" s="44">
        <f t="shared" ref="CC1302" si="30836">parseTime(CA1302)-(CB1304=INT(RIGHT($F1302, 1)))</f>
        <v>0</v>
      </c>
      <c r="CD1302" s="45">
        <f t="shared" si="30790"/>
        <v>0</v>
      </c>
      <c r="CE1302" s="36"/>
      <c r="CF1302" s="37"/>
      <c r="CG1302" s="44">
        <f t="shared" ref="CG1302" si="30837">parseTime(CE1302)-(CF1304=INT(RIGHT($F1302, 1)))</f>
        <v>0</v>
      </c>
      <c r="CH1302" s="45">
        <f t="shared" si="30792"/>
        <v>0</v>
      </c>
    </row>
    <row r="1303" spans="1:86" x14ac:dyDescent="0.25">
      <c r="A1303" s="56" t="s">
        <v>119</v>
      </c>
      <c r="B1303" s="57">
        <f t="shared" ref="B1303" ca="1" si="30838">roleHours(G1299:CH1305, "MCC")</f>
        <v>8</v>
      </c>
      <c r="C1303" s="14">
        <f t="shared" ca="1" si="30808"/>
        <v>1</v>
      </c>
      <c r="D1303" s="14" t="s">
        <v>260</v>
      </c>
      <c r="E1303" s="20">
        <v>4.6500000000000004</v>
      </c>
      <c r="F1303" s="51" t="s">
        <v>132</v>
      </c>
      <c r="G1303" s="36"/>
      <c r="H1303" s="37"/>
      <c r="I1303" s="44">
        <f t="shared" ref="I1303" si="30839">parseTime(G1303)-(H1304=INT(RIGHT($F1303, 1)))</f>
        <v>0</v>
      </c>
      <c r="J1303" s="45">
        <f t="shared" si="30760"/>
        <v>0</v>
      </c>
      <c r="K1303" s="36"/>
      <c r="L1303" s="37"/>
      <c r="M1303" s="44">
        <f t="shared" ref="M1303" si="30840">parseTime(K1303)-(L1304=INT(RIGHT($F1303, 1)))</f>
        <v>0</v>
      </c>
      <c r="N1303" s="45">
        <f t="shared" si="30762"/>
        <v>0</v>
      </c>
      <c r="O1303" s="36"/>
      <c r="P1303" s="37"/>
      <c r="Q1303" s="44">
        <f t="shared" ref="Q1303" si="30841">parseTime(O1303)-(P1304=INT(RIGHT($F1303, 1)))</f>
        <v>0</v>
      </c>
      <c r="R1303" s="45">
        <f t="shared" si="30764"/>
        <v>0</v>
      </c>
      <c r="S1303" s="36"/>
      <c r="T1303" s="37"/>
      <c r="U1303" s="44">
        <f t="shared" ref="U1303" si="30842">parseTime(S1303)-(T1304=INT(RIGHT($F1303, 1)))</f>
        <v>0</v>
      </c>
      <c r="V1303" s="45">
        <f t="shared" si="30766"/>
        <v>0</v>
      </c>
      <c r="W1303" s="36"/>
      <c r="X1303" s="37"/>
      <c r="Y1303" s="44">
        <f t="shared" ref="Y1303" si="30843">parseTime(W1303)-(X1304=INT(RIGHT($F1303, 1)))</f>
        <v>0</v>
      </c>
      <c r="Z1303" s="45">
        <f t="shared" si="30768"/>
        <v>0</v>
      </c>
      <c r="AA1303" s="36"/>
      <c r="AB1303" s="37"/>
      <c r="AC1303" s="44">
        <f t="shared" ref="AC1303" si="30844">parseTime(AA1303)-(AB1304=INT(RIGHT($F1303, 1)))</f>
        <v>0</v>
      </c>
      <c r="AD1303" s="45">
        <f t="shared" si="30770"/>
        <v>0</v>
      </c>
      <c r="AE1303" s="36"/>
      <c r="AF1303" s="37"/>
      <c r="AG1303" s="44">
        <f t="shared" ref="AG1303" si="30845">parseTime(AE1303)-(AF1304=INT(RIGHT($F1303, 1)))</f>
        <v>0</v>
      </c>
      <c r="AH1303" s="45">
        <f t="shared" si="30772"/>
        <v>0</v>
      </c>
      <c r="AI1303" s="36"/>
      <c r="AJ1303" s="37"/>
      <c r="AK1303" s="44">
        <f>parseTime(AI1303)-(AJ1304=INT(RIGHT($F1303, 1)))</f>
        <v>0</v>
      </c>
      <c r="AL1303" s="45">
        <f t="shared" si="30773"/>
        <v>0</v>
      </c>
      <c r="AM1303" s="36"/>
      <c r="AN1303" s="37"/>
      <c r="AO1303" s="44">
        <f t="shared" ref="AO1303" si="30846">parseTime(AM1303)-(AN1304=INT(RIGHT($F1303, 1)))</f>
        <v>0</v>
      </c>
      <c r="AP1303" s="45">
        <f t="shared" si="30775"/>
        <v>0</v>
      </c>
      <c r="AQ1303" s="36"/>
      <c r="AR1303" s="37"/>
      <c r="AS1303" s="44">
        <f t="shared" ref="AS1303" si="30847">parseTime(AQ1303)-(AR1304=INT(RIGHT($F1303, 1)))</f>
        <v>0</v>
      </c>
      <c r="AT1303" s="45">
        <f t="shared" si="30777"/>
        <v>0</v>
      </c>
      <c r="AU1303" s="36"/>
      <c r="AV1303" s="37"/>
      <c r="AW1303" s="44">
        <f>parseTime(AU1303)-(AV1304=INT(RIGHT($F1303, 1)))</f>
        <v>0</v>
      </c>
      <c r="AX1303" s="45">
        <f t="shared" si="30778"/>
        <v>0</v>
      </c>
      <c r="AY1303" s="36"/>
      <c r="AZ1303" s="37"/>
      <c r="BA1303" s="44">
        <f>parseTime(AY1303)-(AZ1304=INT(RIGHT($F1303, 1)))</f>
        <v>0</v>
      </c>
      <c r="BB1303" s="45">
        <f t="shared" si="30779"/>
        <v>0</v>
      </c>
      <c r="BC1303" s="36"/>
      <c r="BD1303" s="37"/>
      <c r="BE1303" s="44">
        <f>parseTime(BC1303)-(BD1304=INT(RIGHT($F1303, 1)))</f>
        <v>0</v>
      </c>
      <c r="BF1303" s="45">
        <f t="shared" si="30780"/>
        <v>0</v>
      </c>
      <c r="BG1303" s="36"/>
      <c r="BH1303" s="37"/>
      <c r="BI1303" s="44">
        <f>parseTime(BG1303)-(BH1304=INT(RIGHT($F1303, 1)))</f>
        <v>0</v>
      </c>
      <c r="BJ1303" s="45">
        <f t="shared" si="30781"/>
        <v>0</v>
      </c>
      <c r="BK1303" s="36"/>
      <c r="BL1303" s="37"/>
      <c r="BM1303" s="44">
        <f>parseTime(BK1303)-(BL1304=INT(RIGHT($F1303, 1)))</f>
        <v>0</v>
      </c>
      <c r="BN1303" s="45">
        <f t="shared" si="30782"/>
        <v>0</v>
      </c>
      <c r="BO1303" s="36"/>
      <c r="BP1303" s="37"/>
      <c r="BQ1303" s="44">
        <f t="shared" ref="BQ1303" si="30848">parseTime(BO1303)-(BP1304=INT(RIGHT($F1303, 1)))</f>
        <v>0</v>
      </c>
      <c r="BR1303" s="45">
        <f t="shared" si="30784"/>
        <v>0</v>
      </c>
      <c r="BS1303" s="36"/>
      <c r="BT1303" s="37"/>
      <c r="BU1303" s="44">
        <f t="shared" ref="BU1303" si="30849">parseTime(BS1303)-(BT1304=INT(RIGHT($F1303, 1)))</f>
        <v>0</v>
      </c>
      <c r="BV1303" s="45">
        <f t="shared" si="30786"/>
        <v>0</v>
      </c>
      <c r="BW1303" s="36"/>
      <c r="BX1303" s="37"/>
      <c r="BY1303" s="44">
        <f t="shared" ref="BY1303" si="30850">parseTime(BW1303)-(BX1304=INT(RIGHT($F1303, 1)))</f>
        <v>0</v>
      </c>
      <c r="BZ1303" s="45">
        <f t="shared" si="30788"/>
        <v>0</v>
      </c>
      <c r="CA1303" s="36"/>
      <c r="CB1303" s="37"/>
      <c r="CC1303" s="44">
        <f t="shared" ref="CC1303" si="30851">parseTime(CA1303)-(CB1304=INT(RIGHT($F1303, 1)))</f>
        <v>0</v>
      </c>
      <c r="CD1303" s="45">
        <f t="shared" si="30790"/>
        <v>0</v>
      </c>
      <c r="CE1303" s="36"/>
      <c r="CF1303" s="37"/>
      <c r="CG1303" s="44">
        <f t="shared" ref="CG1303" si="30852">parseTime(CE1303)-(CF1304=INT(RIGHT($F1303, 1)))</f>
        <v>0</v>
      </c>
      <c r="CH1303" s="45">
        <f t="shared" si="30792"/>
        <v>0</v>
      </c>
    </row>
    <row r="1304" spans="1:86" x14ac:dyDescent="0.25">
      <c r="A1304" s="56"/>
      <c r="B1304" s="57"/>
      <c r="C1304" s="14">
        <f t="shared" si="30808"/>
        <v>0</v>
      </c>
      <c r="D1304" s="14"/>
      <c r="E1304" s="20">
        <f t="shared" ref="E1304" si="30853">((7.5/2)-0.5+E1303)*8</f>
        <v>63.2</v>
      </c>
      <c r="F1304" s="51"/>
      <c r="G1304" s="46" t="s">
        <v>134</v>
      </c>
      <c r="H1304" s="38">
        <f t="shared" ref="H1304" si="30854">lunchAdjust(G1299:H1303)</f>
        <v>1</v>
      </c>
      <c r="I1304" s="48" t="s">
        <v>0</v>
      </c>
      <c r="J1304" s="39">
        <f t="shared" ref="J1304" si="30855">SUMPRODUCT(I1299:I1303*J1299:J1303)</f>
        <v>8</v>
      </c>
      <c r="K1304" s="46" t="s">
        <v>134</v>
      </c>
      <c r="L1304" s="38">
        <f t="shared" ref="L1304" si="30856">lunchAdjust(K1299:L1303)</f>
        <v>1</v>
      </c>
      <c r="M1304" s="48" t="s">
        <v>0</v>
      </c>
      <c r="N1304" s="39">
        <f t="shared" ref="N1304" si="30857">SUMPRODUCT(M1299:M1303*N1299:N1303)</f>
        <v>0</v>
      </c>
      <c r="O1304" s="46" t="s">
        <v>134</v>
      </c>
      <c r="P1304" s="38">
        <f t="shared" ref="P1304" si="30858">lunchAdjust(O1299:P1303)</f>
        <v>1</v>
      </c>
      <c r="Q1304" s="48" t="s">
        <v>0</v>
      </c>
      <c r="R1304" s="39">
        <f t="shared" ref="R1304" si="30859">SUMPRODUCT(Q1299:Q1303*R1299:R1303)</f>
        <v>8</v>
      </c>
      <c r="S1304" s="46" t="s">
        <v>134</v>
      </c>
      <c r="T1304" s="38">
        <f t="shared" ref="T1304" si="30860">lunchAdjust(S1299:T1303)</f>
        <v>1</v>
      </c>
      <c r="U1304" s="48" t="s">
        <v>0</v>
      </c>
      <c r="V1304" s="39">
        <f t="shared" ref="V1304" si="30861">SUMPRODUCT(U1299:U1303*V1299:V1303)</f>
        <v>8</v>
      </c>
      <c r="W1304" s="46" t="s">
        <v>134</v>
      </c>
      <c r="X1304" s="38">
        <f t="shared" ref="X1304" si="30862">lunchAdjust(W1299:X1303)</f>
        <v>1</v>
      </c>
      <c r="Y1304" s="48" t="s">
        <v>0</v>
      </c>
      <c r="Z1304" s="39">
        <f t="shared" ref="Z1304" si="30863">SUMPRODUCT(Y1299:Y1303*Z1299:Z1303)</f>
        <v>8</v>
      </c>
      <c r="AA1304" s="46" t="s">
        <v>134</v>
      </c>
      <c r="AB1304" s="38">
        <f t="shared" ref="AB1304" si="30864">lunchAdjust(AA1299:AB1303)</f>
        <v>1</v>
      </c>
      <c r="AC1304" s="48" t="s">
        <v>0</v>
      </c>
      <c r="AD1304" s="39">
        <f t="shared" ref="AD1304" si="30865">SUMPRODUCT(AC1299:AC1303*AD1299:AD1303)</f>
        <v>8</v>
      </c>
      <c r="AE1304" s="46" t="s">
        <v>134</v>
      </c>
      <c r="AF1304" s="38">
        <f t="shared" ref="AF1304" si="30866">lunchAdjust(AE1299:AF1303)</f>
        <v>1</v>
      </c>
      <c r="AG1304" s="48" t="s">
        <v>0</v>
      </c>
      <c r="AH1304" s="39">
        <f t="shared" ref="AH1304" si="30867">SUMPRODUCT(AG1299:AG1303*AH1299:AH1303)</f>
        <v>8</v>
      </c>
      <c r="AI1304" s="46" t="s">
        <v>134</v>
      </c>
      <c r="AJ1304" s="38">
        <f t="shared" ref="AJ1304" si="30868">lunchAdjust(AI1299:AJ1303)</f>
        <v>0</v>
      </c>
      <c r="AK1304" s="48" t="s">
        <v>0</v>
      </c>
      <c r="AL1304" s="39">
        <f t="shared" ref="AL1304" si="30869">SUMPRODUCT(AK1299:AK1303*AL1299:AL1303)</f>
        <v>0</v>
      </c>
      <c r="AM1304" s="46" t="s">
        <v>134</v>
      </c>
      <c r="AN1304" s="38">
        <f t="shared" ref="AN1304" si="30870">lunchAdjust(AM1299:AN1303)</f>
        <v>1</v>
      </c>
      <c r="AO1304" s="48" t="s">
        <v>0</v>
      </c>
      <c r="AP1304" s="39">
        <f t="shared" ref="AP1304" si="30871">SUMPRODUCT(AO1299:AO1303*AP1299:AP1303)</f>
        <v>8</v>
      </c>
      <c r="AQ1304" s="46" t="s">
        <v>134</v>
      </c>
      <c r="AR1304" s="38">
        <f t="shared" ref="AR1304" si="30872">lunchAdjust(AQ1299:AR1303)</f>
        <v>0</v>
      </c>
      <c r="AS1304" s="48" t="s">
        <v>0</v>
      </c>
      <c r="AT1304" s="39">
        <f t="shared" ref="AT1304" si="30873">SUMPRODUCT(AS1299:AS1303*AT1299:AT1303)</f>
        <v>0</v>
      </c>
      <c r="AU1304" s="46" t="s">
        <v>134</v>
      </c>
      <c r="AV1304" s="38">
        <f t="shared" ref="AV1304" si="30874">lunchAdjust(AU1299:AV1303)</f>
        <v>0</v>
      </c>
      <c r="AW1304" s="48" t="s">
        <v>0</v>
      </c>
      <c r="AX1304" s="39">
        <f t="shared" ref="AX1304" si="30875">SUMPRODUCT(AW1299:AW1303*AX1299:AX1303)</f>
        <v>0</v>
      </c>
      <c r="AY1304" s="46" t="s">
        <v>134</v>
      </c>
      <c r="AZ1304" s="38">
        <f t="shared" ref="AZ1304" si="30876">lunchAdjust(AY1299:AZ1303)</f>
        <v>0</v>
      </c>
      <c r="BA1304" s="48" t="s">
        <v>0</v>
      </c>
      <c r="BB1304" s="39">
        <f t="shared" ref="BB1304" si="30877">SUMPRODUCT(BA1299:BA1303*BB1299:BB1303)</f>
        <v>0</v>
      </c>
      <c r="BC1304" s="46" t="s">
        <v>134</v>
      </c>
      <c r="BD1304" s="38">
        <f t="shared" ref="BD1304" si="30878">lunchAdjust(BC1299:BD1303)</f>
        <v>0</v>
      </c>
      <c r="BE1304" s="48" t="s">
        <v>0</v>
      </c>
      <c r="BF1304" s="39">
        <f t="shared" ref="BF1304" si="30879">SUMPRODUCT(BE1299:BE1303*BF1299:BF1303)</f>
        <v>0</v>
      </c>
      <c r="BG1304" s="46" t="s">
        <v>134</v>
      </c>
      <c r="BH1304" s="38">
        <f t="shared" ref="BH1304" si="30880">lunchAdjust(BG1299:BH1303)</f>
        <v>0</v>
      </c>
      <c r="BI1304" s="48" t="s">
        <v>0</v>
      </c>
      <c r="BJ1304" s="39">
        <f t="shared" ref="BJ1304" si="30881">SUMPRODUCT(BI1299:BI1303*BJ1299:BJ1303)</f>
        <v>0</v>
      </c>
      <c r="BK1304" s="46" t="s">
        <v>134</v>
      </c>
      <c r="BL1304" s="38">
        <f t="shared" ref="BL1304" si="30882">lunchAdjust(BK1299:BL1303)</f>
        <v>0</v>
      </c>
      <c r="BM1304" s="48" t="s">
        <v>0</v>
      </c>
      <c r="BN1304" s="39">
        <f t="shared" ref="BN1304" si="30883">SUMPRODUCT(BM1299:BM1303*BN1299:BN1303)</f>
        <v>0</v>
      </c>
      <c r="BO1304" s="46" t="s">
        <v>134</v>
      </c>
      <c r="BP1304" s="38">
        <f t="shared" ref="BP1304" si="30884">lunchAdjust(BO1299:BP1303)</f>
        <v>0</v>
      </c>
      <c r="BQ1304" s="48" t="s">
        <v>0</v>
      </c>
      <c r="BR1304" s="39">
        <f t="shared" ref="BR1304" si="30885">SUMPRODUCT(BQ1299:BQ1303*BR1299:BR1303)</f>
        <v>0</v>
      </c>
      <c r="BS1304" s="46" t="s">
        <v>134</v>
      </c>
      <c r="BT1304" s="38">
        <f t="shared" ref="BT1304" si="30886">lunchAdjust(BS1299:BT1303)</f>
        <v>0</v>
      </c>
      <c r="BU1304" s="48" t="s">
        <v>0</v>
      </c>
      <c r="BV1304" s="39">
        <f t="shared" ref="BV1304" si="30887">SUMPRODUCT(BU1299:BU1303*BV1299:BV1303)</f>
        <v>0</v>
      </c>
      <c r="BW1304" s="46" t="s">
        <v>134</v>
      </c>
      <c r="BX1304" s="38">
        <f t="shared" ref="BX1304" si="30888">lunchAdjust(BW1299:BX1303)</f>
        <v>0</v>
      </c>
      <c r="BY1304" s="48" t="s">
        <v>0</v>
      </c>
      <c r="BZ1304" s="39">
        <f t="shared" ref="BZ1304" si="30889">SUMPRODUCT(BY1299:BY1303*BZ1299:BZ1303)</f>
        <v>0</v>
      </c>
      <c r="CA1304" s="46" t="s">
        <v>134</v>
      </c>
      <c r="CB1304" s="38">
        <f t="shared" ref="CB1304" si="30890">lunchAdjust(CA1299:CB1303)</f>
        <v>0</v>
      </c>
      <c r="CC1304" s="48" t="s">
        <v>0</v>
      </c>
      <c r="CD1304" s="39">
        <f t="shared" ref="CD1304" si="30891">SUMPRODUCT(CC1299:CC1303*CD1299:CD1303)</f>
        <v>0</v>
      </c>
      <c r="CE1304" s="46" t="s">
        <v>134</v>
      </c>
      <c r="CF1304" s="38">
        <f t="shared" ref="CF1304" si="30892">lunchAdjust(CE1299:CF1303)</f>
        <v>0</v>
      </c>
      <c r="CG1304" s="48" t="s">
        <v>0</v>
      </c>
      <c r="CH1304" s="39">
        <f t="shared" ref="CH1304" si="30893">SUMPRODUCT(CG1299:CG1303*CH1299:CH1303)</f>
        <v>0</v>
      </c>
    </row>
    <row r="1305" spans="1:86" ht="15.75" thickBot="1" x14ac:dyDescent="0.3">
      <c r="A1305" s="58" t="s">
        <v>121</v>
      </c>
      <c r="B1305" s="59">
        <f t="shared" ref="B1305" ca="1" si="30894">roleHours(G1299:CH1305, "OUT")</f>
        <v>0</v>
      </c>
      <c r="C1305" s="54" t="s">
        <v>137</v>
      </c>
      <c r="D1305" s="22">
        <f t="shared" ref="D1305" ca="1" si="30895">roleHours(G1299:CH1305, "PTO")</f>
        <v>8</v>
      </c>
      <c r="E1305" s="23">
        <f t="shared" ref="E1305" ca="1" si="30896">E1304-B1300</f>
        <v>7.2000000000000028</v>
      </c>
      <c r="F1305" s="52"/>
      <c r="G1305" s="47" t="s">
        <v>39</v>
      </c>
      <c r="H1305" s="40">
        <f t="shared" si="29344"/>
        <v>0</v>
      </c>
      <c r="I1305" s="49" t="s">
        <v>135</v>
      </c>
      <c r="J1305" s="41">
        <f t="shared" ref="J1305" si="30897">J1304*G$4</f>
        <v>0</v>
      </c>
      <c r="K1305" s="47" t="s">
        <v>39</v>
      </c>
      <c r="L1305" s="40">
        <f t="shared" ref="L1305" si="30898">SUMPRODUCT(M1299:M1303*(L1299:L1303="PTO"))+SUMPRODUCT(M1299:M1303*(L1299:L1303="HOL"))</f>
        <v>8</v>
      </c>
      <c r="M1305" s="49" t="s">
        <v>135</v>
      </c>
      <c r="N1305" s="41">
        <f t="shared" ref="N1305" si="30899">N1304*K$4</f>
        <v>0</v>
      </c>
      <c r="O1305" s="47" t="s">
        <v>39</v>
      </c>
      <c r="P1305" s="40">
        <f t="shared" ref="P1305" si="30900">SUMPRODUCT(Q1299:Q1303*(P1299:P1303="PTO"))+SUMPRODUCT(Q1299:Q1303*(P1299:P1303="HOL"))</f>
        <v>0</v>
      </c>
      <c r="Q1305" s="49" t="s">
        <v>135</v>
      </c>
      <c r="R1305" s="41">
        <f t="shared" ref="R1305" si="30901">R1304*O$4</f>
        <v>8</v>
      </c>
      <c r="S1305" s="47" t="s">
        <v>39</v>
      </c>
      <c r="T1305" s="40">
        <f t="shared" ref="T1305" si="30902">SUMPRODUCT(U1299:U1303*(T1299:T1303="PTO"))+SUMPRODUCT(U1299:U1303*(T1299:T1303="HOL"))</f>
        <v>0</v>
      </c>
      <c r="U1305" s="49" t="s">
        <v>135</v>
      </c>
      <c r="V1305" s="41">
        <f t="shared" ref="V1305" si="30903">V1304*S$4</f>
        <v>0</v>
      </c>
      <c r="W1305" s="47" t="s">
        <v>39</v>
      </c>
      <c r="X1305" s="40">
        <f t="shared" ref="X1305" si="30904">SUMPRODUCT(Y1299:Y1303*(X1299:X1303="PTO"))+SUMPRODUCT(Y1299:Y1303*(X1299:X1303="HOL"))</f>
        <v>0</v>
      </c>
      <c r="Y1305" s="49" t="s">
        <v>135</v>
      </c>
      <c r="Z1305" s="41">
        <f t="shared" ref="Z1305" si="30905">Z1304*W$4</f>
        <v>8</v>
      </c>
      <c r="AA1305" s="47" t="s">
        <v>39</v>
      </c>
      <c r="AB1305" s="40">
        <f t="shared" ref="AB1305" si="30906">SUMPRODUCT(AC1299:AC1303*(AB1299:AB1303="PTO"))+SUMPRODUCT(AC1299:AC1303*(AB1299:AB1303="HOL"))</f>
        <v>0</v>
      </c>
      <c r="AC1305" s="49" t="s">
        <v>135</v>
      </c>
      <c r="AD1305" s="41">
        <f t="shared" ref="AD1305" si="30907">AD1304*AA$4</f>
        <v>8</v>
      </c>
      <c r="AE1305" s="47" t="s">
        <v>39</v>
      </c>
      <c r="AF1305" s="40">
        <f t="shared" ref="AF1305" si="30908">SUMPRODUCT(AG1299:AG1303*(AF1299:AF1303="PTO"))+SUMPRODUCT(AG1299:AG1303*(AF1299:AF1303="HOL"))</f>
        <v>0</v>
      </c>
      <c r="AG1305" s="49" t="s">
        <v>135</v>
      </c>
      <c r="AH1305" s="41">
        <f t="shared" ref="AH1305" si="30909">AH1304*AE$4</f>
        <v>8</v>
      </c>
      <c r="AI1305" s="47" t="s">
        <v>39</v>
      </c>
      <c r="AJ1305" s="40">
        <f t="shared" ref="AJ1305" si="30910">SUMPRODUCT(AK1299:AK1303*(AJ1299:AJ1303="PTO"))+SUMPRODUCT(AK1299:AK1303*(AJ1299:AJ1303="HOL"))</f>
        <v>0</v>
      </c>
      <c r="AK1305" s="49" t="s">
        <v>135</v>
      </c>
      <c r="AL1305" s="41">
        <f>AL1304*AI$4</f>
        <v>0</v>
      </c>
      <c r="AM1305" s="47" t="s">
        <v>39</v>
      </c>
      <c r="AN1305" s="40">
        <f t="shared" ref="AN1305" si="30911">SUMPRODUCT(AO1299:AO1303*(AN1299:AN1303="PTO"))+SUMPRODUCT(AO1299:AO1303*(AN1299:AN1303="HOL"))</f>
        <v>0</v>
      </c>
      <c r="AO1305" s="49" t="s">
        <v>135</v>
      </c>
      <c r="AP1305" s="41">
        <f t="shared" ref="AP1305" si="30912">AP1304*AM$4</f>
        <v>8</v>
      </c>
      <c r="AQ1305" s="47" t="s">
        <v>39</v>
      </c>
      <c r="AR1305" s="40">
        <f t="shared" ref="AR1305" si="30913">SUMPRODUCT(AS1299:AS1303*(AR1299:AR1303="PTO"))+SUMPRODUCT(AS1299:AS1303*(AR1299:AR1303="HOL"))</f>
        <v>0</v>
      </c>
      <c r="AS1305" s="49" t="s">
        <v>135</v>
      </c>
      <c r="AT1305" s="41">
        <f t="shared" ref="AT1305" si="30914">AT1304*AQ$4</f>
        <v>0</v>
      </c>
      <c r="AU1305" s="47" t="s">
        <v>39</v>
      </c>
      <c r="AV1305" s="40">
        <f t="shared" ref="AV1305" si="30915">SUMPRODUCT(AW1299:AW1303*(AV1299:AV1303="PTO"))+SUMPRODUCT(AW1299:AW1303*(AV1299:AV1303="HOL"))</f>
        <v>0</v>
      </c>
      <c r="AW1305" s="49" t="s">
        <v>135</v>
      </c>
      <c r="AX1305" s="41">
        <f>AX1304*AU$4</f>
        <v>0</v>
      </c>
      <c r="AY1305" s="47" t="s">
        <v>39</v>
      </c>
      <c r="AZ1305" s="40">
        <f t="shared" ref="AZ1305" si="30916">SUMPRODUCT(BA1299:BA1303*(AZ1299:AZ1303="PTO"))+SUMPRODUCT(BA1299:BA1303*(AZ1299:AZ1303="HOL"))</f>
        <v>0</v>
      </c>
      <c r="BA1305" s="49" t="s">
        <v>135</v>
      </c>
      <c r="BB1305" s="41">
        <f>BB1304*AY$4</f>
        <v>0</v>
      </c>
      <c r="BC1305" s="47" t="s">
        <v>39</v>
      </c>
      <c r="BD1305" s="40">
        <f t="shared" ref="BD1305" si="30917">SUMPRODUCT(BE1299:BE1303*(BD1299:BD1303="PTO"))+SUMPRODUCT(BE1299:BE1303*(BD1299:BD1303="HOL"))</f>
        <v>0</v>
      </c>
      <c r="BE1305" s="49" t="s">
        <v>135</v>
      </c>
      <c r="BF1305" s="41">
        <f>BF1304*BC$4</f>
        <v>0</v>
      </c>
      <c r="BG1305" s="47" t="s">
        <v>39</v>
      </c>
      <c r="BH1305" s="40">
        <f t="shared" ref="BH1305" si="30918">SUMPRODUCT(BI1299:BI1303*(BH1299:BH1303="PTO"))+SUMPRODUCT(BI1299:BI1303*(BH1299:BH1303="HOL"))</f>
        <v>0</v>
      </c>
      <c r="BI1305" s="49" t="s">
        <v>135</v>
      </c>
      <c r="BJ1305" s="41">
        <f>BJ1304*BG$4</f>
        <v>0</v>
      </c>
      <c r="BK1305" s="47" t="s">
        <v>39</v>
      </c>
      <c r="BL1305" s="40">
        <f t="shared" ref="BL1305" si="30919">SUMPRODUCT(BM1299:BM1303*(BL1299:BL1303="PTO"))+SUMPRODUCT(BM1299:BM1303*(BL1299:BL1303="HOL"))</f>
        <v>0</v>
      </c>
      <c r="BM1305" s="49" t="s">
        <v>135</v>
      </c>
      <c r="BN1305" s="41">
        <f>BN1304*BK$4</f>
        <v>0</v>
      </c>
      <c r="BO1305" s="47" t="s">
        <v>39</v>
      </c>
      <c r="BP1305" s="40">
        <f t="shared" ref="BP1305" si="30920">SUMPRODUCT(BQ1299:BQ1303*(BP1299:BP1303="PTO"))+SUMPRODUCT(BQ1299:BQ1303*(BP1299:BP1303="HOL"))</f>
        <v>0</v>
      </c>
      <c r="BQ1305" s="49" t="s">
        <v>135</v>
      </c>
      <c r="BR1305" s="41">
        <f t="shared" ref="BR1305" si="30921">BR1304*BO$4</f>
        <v>0</v>
      </c>
      <c r="BS1305" s="47" t="s">
        <v>39</v>
      </c>
      <c r="BT1305" s="40">
        <f t="shared" ref="BT1305" si="30922">SUMPRODUCT(BU1299:BU1303*(BT1299:BT1303="PTO"))+SUMPRODUCT(BU1299:BU1303*(BT1299:BT1303="HOL"))</f>
        <v>0</v>
      </c>
      <c r="BU1305" s="49" t="s">
        <v>135</v>
      </c>
      <c r="BV1305" s="41">
        <f t="shared" ref="BV1305" si="30923">BV1304*BS$4</f>
        <v>0</v>
      </c>
      <c r="BW1305" s="47" t="s">
        <v>39</v>
      </c>
      <c r="BX1305" s="40">
        <f t="shared" ref="BX1305" si="30924">SUMPRODUCT(BY1299:BY1303*(BX1299:BX1303="PTO"))+SUMPRODUCT(BY1299:BY1303*(BX1299:BX1303="HOL"))</f>
        <v>0</v>
      </c>
      <c r="BY1305" s="49" t="s">
        <v>135</v>
      </c>
      <c r="BZ1305" s="41">
        <f t="shared" ref="BZ1305" si="30925">BZ1304*BW$4</f>
        <v>0</v>
      </c>
      <c r="CA1305" s="47" t="s">
        <v>39</v>
      </c>
      <c r="CB1305" s="40">
        <f t="shared" ref="CB1305" si="30926">SUMPRODUCT(CC1299:CC1303*(CB1299:CB1303="PTO"))+SUMPRODUCT(CC1299:CC1303*(CB1299:CB1303="HOL"))</f>
        <v>0</v>
      </c>
      <c r="CC1305" s="49" t="s">
        <v>135</v>
      </c>
      <c r="CD1305" s="41">
        <f t="shared" ref="CD1305" si="30927">CD1304*CA$4</f>
        <v>0</v>
      </c>
      <c r="CE1305" s="47" t="s">
        <v>39</v>
      </c>
      <c r="CF1305" s="40">
        <f t="shared" ref="CF1305" si="30928">SUMPRODUCT(CG1299:CG1303*(CF1299:CF1303="PTO"))+SUMPRODUCT(CG1299:CG1303*(CF1299:CF1303="HOL"))</f>
        <v>0</v>
      </c>
      <c r="CG1305" s="49" t="s">
        <v>135</v>
      </c>
      <c r="CH1305" s="41">
        <f t="shared" ref="CH1305" si="30929">CH1304*CE$4</f>
        <v>0</v>
      </c>
    </row>
    <row r="1306" spans="1:86" x14ac:dyDescent="0.25">
      <c r="A1306" s="70" t="s">
        <v>133</v>
      </c>
      <c r="B1306" s="71">
        <f t="shared" ref="B1306" ca="1" si="30930">D1306-B1307</f>
        <v>6.2420575028357632</v>
      </c>
      <c r="C1306" s="72" t="s">
        <v>122</v>
      </c>
      <c r="D1306" s="71">
        <f>IFERROR(INDEX(Holidays[FTE], MATCH(Entry!E1306, Holidays[Date], 0)), 1)*8*INDEX(FTEguide[[1]:[12]], MATCH(Entry!E1307, FTEguide[Weekday], 0), IF(Entry!E1309&gt;0, Entry!E1309, MONTH(Entry!E1306)))</f>
        <v>62.242057502835763</v>
      </c>
      <c r="E1306" s="60">
        <f t="shared" si="30586"/>
        <v>44014</v>
      </c>
      <c r="F1306" s="50" t="s">
        <v>128</v>
      </c>
      <c r="G1306" s="34" t="s">
        <v>136</v>
      </c>
      <c r="H1306" s="35" t="s">
        <v>23</v>
      </c>
      <c r="I1306" s="42">
        <f t="shared" ref="I1306" si="30931">parseTime(G1306)-(H1311=INT(RIGHT($F1306, 1)))</f>
        <v>8</v>
      </c>
      <c r="J1306" s="43">
        <f t="shared" ref="J1306:J1310" si="30932">isClocked(H1306)</f>
        <v>1</v>
      </c>
      <c r="K1306" s="34" t="s">
        <v>136</v>
      </c>
      <c r="L1306" s="35" t="s">
        <v>39</v>
      </c>
      <c r="M1306" s="42">
        <f t="shared" ref="M1306" si="30933">parseTime(K1306)-(L1311=INT(RIGHT($F1306, 1)))</f>
        <v>8</v>
      </c>
      <c r="N1306" s="43">
        <f t="shared" ref="N1306:N1310" si="30934">isClocked(L1306)</f>
        <v>0</v>
      </c>
      <c r="O1306" s="34" t="s">
        <v>180</v>
      </c>
      <c r="P1306" s="35" t="s">
        <v>23</v>
      </c>
      <c r="Q1306" s="42">
        <f t="shared" ref="Q1306" si="30935">parseTime(O1306)-(P1311=INT(RIGHT($F1306, 1)))</f>
        <v>8</v>
      </c>
      <c r="R1306" s="43">
        <f t="shared" ref="R1306:R1310" si="30936">isClocked(P1306)</f>
        <v>1</v>
      </c>
      <c r="S1306" s="34" t="s">
        <v>227</v>
      </c>
      <c r="T1306" s="35" t="s">
        <v>23</v>
      </c>
      <c r="U1306" s="42">
        <f t="shared" ref="U1306" si="30937">parseTime(S1306)-(T1311=INT(RIGHT($F1306, 1)))</f>
        <v>8</v>
      </c>
      <c r="V1306" s="43">
        <f t="shared" ref="V1306:V1310" si="30938">isClocked(T1306)</f>
        <v>1</v>
      </c>
      <c r="W1306" s="34" t="s">
        <v>136</v>
      </c>
      <c r="X1306" s="35" t="s">
        <v>23</v>
      </c>
      <c r="Y1306" s="42">
        <f t="shared" ref="Y1306" si="30939">parseTime(W1306)-(X1311=INT(RIGHT($F1306, 1)))</f>
        <v>8</v>
      </c>
      <c r="Z1306" s="43">
        <f t="shared" ref="Z1306:Z1310" si="30940">isClocked(X1306)</f>
        <v>1</v>
      </c>
      <c r="AA1306" s="34" t="s">
        <v>136</v>
      </c>
      <c r="AB1306" s="35" t="s">
        <v>23</v>
      </c>
      <c r="AC1306" s="42">
        <f t="shared" ref="AC1306" si="30941">parseTime(AA1306)-(AB1311=INT(RIGHT($F1306, 1)))</f>
        <v>8</v>
      </c>
      <c r="AD1306" s="43">
        <f t="shared" ref="AD1306:AD1310" si="30942">isClocked(AB1306)</f>
        <v>1</v>
      </c>
      <c r="AE1306" s="34" t="s">
        <v>136</v>
      </c>
      <c r="AF1306" s="35" t="s">
        <v>25</v>
      </c>
      <c r="AG1306" s="42">
        <f t="shared" ref="AG1306" si="30943">parseTime(AE1306)-(AF1311=INT(RIGHT($F1306, 1)))</f>
        <v>8</v>
      </c>
      <c r="AH1306" s="43">
        <f t="shared" ref="AH1306:AH1310" si="30944">isClocked(AF1306)</f>
        <v>1</v>
      </c>
      <c r="AI1306" s="34" t="s">
        <v>136</v>
      </c>
      <c r="AJ1306" s="35" t="s">
        <v>23</v>
      </c>
      <c r="AK1306" s="42">
        <f>parseTime(AI1306)-(AJ1311=INT(RIGHT($F1306, 1)))</f>
        <v>8</v>
      </c>
      <c r="AL1306" s="43">
        <f t="shared" ref="AL1306:AL1310" si="30945">isClocked(AJ1306)</f>
        <v>1</v>
      </c>
      <c r="AM1306" s="34"/>
      <c r="AN1306" s="35"/>
      <c r="AO1306" s="42">
        <f t="shared" ref="AO1306" si="30946">parseTime(AM1306)-(AN1311=INT(RIGHT($F1306, 1)))</f>
        <v>0</v>
      </c>
      <c r="AP1306" s="43">
        <f t="shared" ref="AP1306:AP1310" si="30947">isClocked(AN1306)</f>
        <v>0</v>
      </c>
      <c r="AQ1306" s="34"/>
      <c r="AR1306" s="35"/>
      <c r="AS1306" s="42">
        <f t="shared" ref="AS1306" si="30948">parseTime(AQ1306)-(AR1311=INT(RIGHT($F1306, 1)))</f>
        <v>0</v>
      </c>
      <c r="AT1306" s="43">
        <f t="shared" ref="AT1306:AT1310" si="30949">isClocked(AR1306)</f>
        <v>0</v>
      </c>
      <c r="AU1306" s="34"/>
      <c r="AV1306" s="35"/>
      <c r="AW1306" s="42">
        <f>parseTime(AU1306)-(AV1311=INT(RIGHT($F1306, 1)))</f>
        <v>0</v>
      </c>
      <c r="AX1306" s="43">
        <f t="shared" ref="AX1306:AX1310" si="30950">isClocked(AV1306)</f>
        <v>0</v>
      </c>
      <c r="AY1306" s="34"/>
      <c r="AZ1306" s="35"/>
      <c r="BA1306" s="42">
        <f>parseTime(AY1306)-(AZ1311=INT(RIGHT($F1306, 1)))</f>
        <v>0</v>
      </c>
      <c r="BB1306" s="43">
        <f t="shared" ref="BB1306:BB1310" si="30951">isClocked(AZ1306)</f>
        <v>0</v>
      </c>
      <c r="BC1306" s="34"/>
      <c r="BD1306" s="35"/>
      <c r="BE1306" s="42">
        <f>parseTime(BC1306)-(BD1311=INT(RIGHT($F1306, 1)))</f>
        <v>0</v>
      </c>
      <c r="BF1306" s="43">
        <f t="shared" ref="BF1306:BF1310" si="30952">isClocked(BD1306)</f>
        <v>0</v>
      </c>
      <c r="BG1306" s="34"/>
      <c r="BH1306" s="35"/>
      <c r="BI1306" s="42">
        <f>parseTime(BG1306)-(BH1311=INT(RIGHT($F1306, 1)))</f>
        <v>0</v>
      </c>
      <c r="BJ1306" s="43">
        <f t="shared" ref="BJ1306:BJ1310" si="30953">isClocked(BH1306)</f>
        <v>0</v>
      </c>
      <c r="BK1306" s="34"/>
      <c r="BL1306" s="35"/>
      <c r="BM1306" s="42">
        <f>parseTime(BK1306)-(BL1311=INT(RIGHT($F1306, 1)))</f>
        <v>0</v>
      </c>
      <c r="BN1306" s="43">
        <f t="shared" ref="BN1306:BN1310" si="30954">isClocked(BL1306)</f>
        <v>0</v>
      </c>
      <c r="BO1306" s="34"/>
      <c r="BP1306" s="35"/>
      <c r="BQ1306" s="42">
        <f t="shared" ref="BQ1306" si="30955">parseTime(BO1306)-(BP1311=INT(RIGHT($F1306, 1)))</f>
        <v>0</v>
      </c>
      <c r="BR1306" s="43">
        <f t="shared" ref="BR1306:BR1310" si="30956">isClocked(BP1306)</f>
        <v>0</v>
      </c>
      <c r="BS1306" s="34"/>
      <c r="BT1306" s="35"/>
      <c r="BU1306" s="42">
        <f t="shared" ref="BU1306" si="30957">parseTime(BS1306)-(BT1311=INT(RIGHT($F1306, 1)))</f>
        <v>0</v>
      </c>
      <c r="BV1306" s="43">
        <f t="shared" ref="BV1306:BV1310" si="30958">isClocked(BT1306)</f>
        <v>0</v>
      </c>
      <c r="BW1306" s="34"/>
      <c r="BX1306" s="35"/>
      <c r="BY1306" s="42">
        <f t="shared" ref="BY1306" si="30959">parseTime(BW1306)-(BX1311=INT(RIGHT($F1306, 1)))</f>
        <v>0</v>
      </c>
      <c r="BZ1306" s="43">
        <f t="shared" ref="BZ1306:BZ1310" si="30960">isClocked(BX1306)</f>
        <v>0</v>
      </c>
      <c r="CA1306" s="34"/>
      <c r="CB1306" s="35"/>
      <c r="CC1306" s="42">
        <f t="shared" ref="CC1306" si="30961">parseTime(CA1306)-(CB1311=INT(RIGHT($F1306, 1)))</f>
        <v>0</v>
      </c>
      <c r="CD1306" s="43">
        <f t="shared" ref="CD1306:CD1310" si="30962">isClocked(CB1306)</f>
        <v>0</v>
      </c>
      <c r="CE1306" s="34"/>
      <c r="CF1306" s="35"/>
      <c r="CG1306" s="42">
        <f t="shared" ref="CG1306" si="30963">parseTime(CE1306)-(CF1311=INT(RIGHT($F1306, 1)))</f>
        <v>0</v>
      </c>
      <c r="CH1306" s="43">
        <f t="shared" ref="CH1306:CH1310" si="30964">isClocked(CF1306)</f>
        <v>0</v>
      </c>
    </row>
    <row r="1307" spans="1:86" x14ac:dyDescent="0.25">
      <c r="A1307" s="56" t="s">
        <v>0</v>
      </c>
      <c r="B1307" s="57">
        <f t="shared" ca="1" si="30102"/>
        <v>56</v>
      </c>
      <c r="C1307" s="14" t="s">
        <v>252</v>
      </c>
      <c r="D1307" s="14">
        <f t="shared" si="29585"/>
        <v>53.7</v>
      </c>
      <c r="E1307" s="55" t="str">
        <f t="shared" si="30103"/>
        <v>Thursday</v>
      </c>
      <c r="F1307" s="51" t="s">
        <v>129</v>
      </c>
      <c r="G1307" s="36"/>
      <c r="H1307" s="37"/>
      <c r="I1307" s="44">
        <f t="shared" ref="I1307" si="30965">parseTime(G1307)-(H1311=INT(RIGHT($F1307, 1)))</f>
        <v>0</v>
      </c>
      <c r="J1307" s="45">
        <f t="shared" si="30932"/>
        <v>0</v>
      </c>
      <c r="K1307" s="36"/>
      <c r="L1307" s="37"/>
      <c r="M1307" s="44">
        <f t="shared" ref="M1307" si="30966">parseTime(K1307)-(L1311=INT(RIGHT($F1307, 1)))</f>
        <v>0</v>
      </c>
      <c r="N1307" s="45">
        <f t="shared" si="30934"/>
        <v>0</v>
      </c>
      <c r="O1307" s="36"/>
      <c r="P1307" s="37"/>
      <c r="Q1307" s="44">
        <f t="shared" ref="Q1307" si="30967">parseTime(O1307)-(P1311=INT(RIGHT($F1307, 1)))</f>
        <v>0</v>
      </c>
      <c r="R1307" s="45">
        <f t="shared" si="30936"/>
        <v>0</v>
      </c>
      <c r="S1307" s="36"/>
      <c r="T1307" s="37"/>
      <c r="U1307" s="44">
        <f t="shared" ref="U1307" si="30968">parseTime(S1307)-(T1311=INT(RIGHT($F1307, 1)))</f>
        <v>0</v>
      </c>
      <c r="V1307" s="45">
        <f t="shared" si="30938"/>
        <v>0</v>
      </c>
      <c r="W1307" s="36"/>
      <c r="X1307" s="37"/>
      <c r="Y1307" s="44">
        <f t="shared" ref="Y1307" si="30969">parseTime(W1307)-(X1311=INT(RIGHT($F1307, 1)))</f>
        <v>0</v>
      </c>
      <c r="Z1307" s="45">
        <f t="shared" si="30940"/>
        <v>0</v>
      </c>
      <c r="AA1307" s="36"/>
      <c r="AB1307" s="37"/>
      <c r="AC1307" s="44">
        <f t="shared" ref="AC1307" si="30970">parseTime(AA1307)-(AB1311=INT(RIGHT($F1307, 1)))</f>
        <v>0</v>
      </c>
      <c r="AD1307" s="45">
        <f t="shared" si="30942"/>
        <v>0</v>
      </c>
      <c r="AE1307" s="36"/>
      <c r="AF1307" s="37"/>
      <c r="AG1307" s="44">
        <f t="shared" ref="AG1307" si="30971">parseTime(AE1307)-(AF1311=INT(RIGHT($F1307, 1)))</f>
        <v>0</v>
      </c>
      <c r="AH1307" s="45">
        <f t="shared" si="30944"/>
        <v>0</v>
      </c>
      <c r="AI1307" s="36"/>
      <c r="AJ1307" s="37"/>
      <c r="AK1307" s="44">
        <f>parseTime(AI1307)-(AJ1311=INT(RIGHT($F1307, 1)))</f>
        <v>0</v>
      </c>
      <c r="AL1307" s="45">
        <f t="shared" si="30945"/>
        <v>0</v>
      </c>
      <c r="AM1307" s="36"/>
      <c r="AN1307" s="37"/>
      <c r="AO1307" s="44">
        <f t="shared" ref="AO1307" si="30972">parseTime(AM1307)-(AN1311=INT(RIGHT($F1307, 1)))</f>
        <v>0</v>
      </c>
      <c r="AP1307" s="45">
        <f t="shared" si="30947"/>
        <v>0</v>
      </c>
      <c r="AQ1307" s="36"/>
      <c r="AR1307" s="37"/>
      <c r="AS1307" s="44">
        <f t="shared" ref="AS1307" si="30973">parseTime(AQ1307)-(AR1311=INT(RIGHT($F1307, 1)))</f>
        <v>0</v>
      </c>
      <c r="AT1307" s="45">
        <f t="shared" si="30949"/>
        <v>0</v>
      </c>
      <c r="AU1307" s="36"/>
      <c r="AV1307" s="37"/>
      <c r="AW1307" s="44">
        <f>parseTime(AU1307)-(AV1311=INT(RIGHT($F1307, 1)))</f>
        <v>0</v>
      </c>
      <c r="AX1307" s="45">
        <f t="shared" si="30950"/>
        <v>0</v>
      </c>
      <c r="AY1307" s="36"/>
      <c r="AZ1307" s="37"/>
      <c r="BA1307" s="44">
        <f>parseTime(AY1307)-(AZ1311=INT(RIGHT($F1307, 1)))</f>
        <v>0</v>
      </c>
      <c r="BB1307" s="45">
        <f t="shared" si="30951"/>
        <v>0</v>
      </c>
      <c r="BC1307" s="36"/>
      <c r="BD1307" s="37"/>
      <c r="BE1307" s="44">
        <f>parseTime(BC1307)-(BD1311=INT(RIGHT($F1307, 1)))</f>
        <v>0</v>
      </c>
      <c r="BF1307" s="45">
        <f t="shared" si="30952"/>
        <v>0</v>
      </c>
      <c r="BG1307" s="36"/>
      <c r="BH1307" s="37"/>
      <c r="BI1307" s="44">
        <f>parseTime(BG1307)-(BH1311=INT(RIGHT($F1307, 1)))</f>
        <v>0</v>
      </c>
      <c r="BJ1307" s="45">
        <f t="shared" si="30953"/>
        <v>0</v>
      </c>
      <c r="BK1307" s="36"/>
      <c r="BL1307" s="37"/>
      <c r="BM1307" s="44">
        <f>parseTime(BK1307)-(BL1311=INT(RIGHT($F1307, 1)))</f>
        <v>0</v>
      </c>
      <c r="BN1307" s="45">
        <f t="shared" si="30954"/>
        <v>0</v>
      </c>
      <c r="BO1307" s="36"/>
      <c r="BP1307" s="37"/>
      <c r="BQ1307" s="44">
        <f t="shared" ref="BQ1307" si="30974">parseTime(BO1307)-(BP1311=INT(RIGHT($F1307, 1)))</f>
        <v>0</v>
      </c>
      <c r="BR1307" s="45">
        <f t="shared" si="30956"/>
        <v>0</v>
      </c>
      <c r="BS1307" s="36"/>
      <c r="BT1307" s="37"/>
      <c r="BU1307" s="44">
        <f t="shared" ref="BU1307" si="30975">parseTime(BS1307)-(BT1311=INT(RIGHT($F1307, 1)))</f>
        <v>0</v>
      </c>
      <c r="BV1307" s="45">
        <f t="shared" si="30958"/>
        <v>0</v>
      </c>
      <c r="BW1307" s="36"/>
      <c r="BX1307" s="37"/>
      <c r="BY1307" s="44">
        <f t="shared" ref="BY1307" si="30976">parseTime(BW1307)-(BX1311=INT(RIGHT($F1307, 1)))</f>
        <v>0</v>
      </c>
      <c r="BZ1307" s="45">
        <f t="shared" si="30960"/>
        <v>0</v>
      </c>
      <c r="CA1307" s="36"/>
      <c r="CB1307" s="37"/>
      <c r="CC1307" s="44">
        <f t="shared" ref="CC1307" si="30977">parseTime(CA1307)-(CB1311=INT(RIGHT($F1307, 1)))</f>
        <v>0</v>
      </c>
      <c r="CD1307" s="45">
        <f t="shared" si="30962"/>
        <v>0</v>
      </c>
      <c r="CE1307" s="36"/>
      <c r="CF1307" s="37"/>
      <c r="CG1307" s="44">
        <f t="shared" ref="CG1307" si="30978">parseTime(CE1307)-(CF1311=INT(RIGHT($F1307, 1)))</f>
        <v>0</v>
      </c>
      <c r="CH1307" s="45">
        <f t="shared" si="30964"/>
        <v>0</v>
      </c>
    </row>
    <row r="1308" spans="1:86" x14ac:dyDescent="0.25">
      <c r="A1308" s="56" t="s">
        <v>117</v>
      </c>
      <c r="B1308" s="57">
        <f t="shared" ref="B1308" ca="1" si="30979">roleHours(G1306:CH1312, "MFD")</f>
        <v>48</v>
      </c>
      <c r="C1308" s="14">
        <f t="shared" ref="C1308:C1311" ca="1" si="30980">B1308/8</f>
        <v>6</v>
      </c>
      <c r="D1308" s="14">
        <f t="shared" ref="D1308" ca="1" si="30981">B1307-D1307</f>
        <v>2.2999999999999972</v>
      </c>
      <c r="E1308" s="20" t="s">
        <v>127</v>
      </c>
      <c r="F1308" s="51" t="s">
        <v>130</v>
      </c>
      <c r="G1308" s="36"/>
      <c r="H1308" s="37"/>
      <c r="I1308" s="44">
        <f t="shared" ref="I1308" si="30982">parseTime(G1308)-(H1311=INT(RIGHT($F1308, 1)))</f>
        <v>0</v>
      </c>
      <c r="J1308" s="45">
        <f t="shared" si="30932"/>
        <v>0</v>
      </c>
      <c r="K1308" s="36"/>
      <c r="L1308" s="37"/>
      <c r="M1308" s="44">
        <f t="shared" ref="M1308" si="30983">parseTime(K1308)-(L1311=INT(RIGHT($F1308, 1)))</f>
        <v>0</v>
      </c>
      <c r="N1308" s="45">
        <f t="shared" si="30934"/>
        <v>0</v>
      </c>
      <c r="O1308" s="36"/>
      <c r="P1308" s="37"/>
      <c r="Q1308" s="44">
        <f t="shared" ref="Q1308" si="30984">parseTime(O1308)-(P1311=INT(RIGHT($F1308, 1)))</f>
        <v>0</v>
      </c>
      <c r="R1308" s="45">
        <f t="shared" si="30936"/>
        <v>0</v>
      </c>
      <c r="S1308" s="36"/>
      <c r="T1308" s="37"/>
      <c r="U1308" s="44">
        <f t="shared" ref="U1308" si="30985">parseTime(S1308)-(T1311=INT(RIGHT($F1308, 1)))</f>
        <v>0</v>
      </c>
      <c r="V1308" s="45">
        <f t="shared" si="30938"/>
        <v>0</v>
      </c>
      <c r="W1308" s="36"/>
      <c r="X1308" s="37"/>
      <c r="Y1308" s="44">
        <f t="shared" ref="Y1308" si="30986">parseTime(W1308)-(X1311=INT(RIGHT($F1308, 1)))</f>
        <v>0</v>
      </c>
      <c r="Z1308" s="45">
        <f t="shared" si="30940"/>
        <v>0</v>
      </c>
      <c r="AA1308" s="36"/>
      <c r="AB1308" s="37"/>
      <c r="AC1308" s="44">
        <f t="shared" ref="AC1308" si="30987">parseTime(AA1308)-(AB1311=INT(RIGHT($F1308, 1)))</f>
        <v>0</v>
      </c>
      <c r="AD1308" s="45">
        <f t="shared" si="30942"/>
        <v>0</v>
      </c>
      <c r="AE1308" s="36"/>
      <c r="AF1308" s="37"/>
      <c r="AG1308" s="44">
        <f t="shared" ref="AG1308" si="30988">parseTime(AE1308)-(AF1311=INT(RIGHT($F1308, 1)))</f>
        <v>0</v>
      </c>
      <c r="AH1308" s="45">
        <f t="shared" si="30944"/>
        <v>0</v>
      </c>
      <c r="AI1308" s="36"/>
      <c r="AJ1308" s="37"/>
      <c r="AK1308" s="44">
        <f>parseTime(AI1308)-(AJ1311=INT(RIGHT($F1308, 1)))</f>
        <v>0</v>
      </c>
      <c r="AL1308" s="45">
        <f t="shared" si="30945"/>
        <v>0</v>
      </c>
      <c r="AM1308" s="36"/>
      <c r="AN1308" s="37"/>
      <c r="AO1308" s="44">
        <f t="shared" ref="AO1308" si="30989">parseTime(AM1308)-(AN1311=INT(RIGHT($F1308, 1)))</f>
        <v>0</v>
      </c>
      <c r="AP1308" s="45">
        <f t="shared" si="30947"/>
        <v>0</v>
      </c>
      <c r="AQ1308" s="36"/>
      <c r="AR1308" s="37"/>
      <c r="AS1308" s="44">
        <f t="shared" ref="AS1308" si="30990">parseTime(AQ1308)-(AR1311=INT(RIGHT($F1308, 1)))</f>
        <v>0</v>
      </c>
      <c r="AT1308" s="45">
        <f t="shared" si="30949"/>
        <v>0</v>
      </c>
      <c r="AU1308" s="36"/>
      <c r="AV1308" s="37"/>
      <c r="AW1308" s="44">
        <f>parseTime(AU1308)-(AV1311=INT(RIGHT($F1308, 1)))</f>
        <v>0</v>
      </c>
      <c r="AX1308" s="45">
        <f t="shared" si="30950"/>
        <v>0</v>
      </c>
      <c r="AY1308" s="36"/>
      <c r="AZ1308" s="37"/>
      <c r="BA1308" s="44">
        <f>parseTime(AY1308)-(AZ1311=INT(RIGHT($F1308, 1)))</f>
        <v>0</v>
      </c>
      <c r="BB1308" s="45">
        <f t="shared" si="30951"/>
        <v>0</v>
      </c>
      <c r="BC1308" s="36"/>
      <c r="BD1308" s="37"/>
      <c r="BE1308" s="44">
        <f>parseTime(BC1308)-(BD1311=INT(RIGHT($F1308, 1)))</f>
        <v>0</v>
      </c>
      <c r="BF1308" s="45">
        <f t="shared" si="30952"/>
        <v>0</v>
      </c>
      <c r="BG1308" s="36"/>
      <c r="BH1308" s="37"/>
      <c r="BI1308" s="44">
        <f>parseTime(BG1308)-(BH1311=INT(RIGHT($F1308, 1)))</f>
        <v>0</v>
      </c>
      <c r="BJ1308" s="45">
        <f t="shared" si="30953"/>
        <v>0</v>
      </c>
      <c r="BK1308" s="36"/>
      <c r="BL1308" s="37"/>
      <c r="BM1308" s="44">
        <f>parseTime(BK1308)-(BL1311=INT(RIGHT($F1308, 1)))</f>
        <v>0</v>
      </c>
      <c r="BN1308" s="45">
        <f t="shared" si="30954"/>
        <v>0</v>
      </c>
      <c r="BO1308" s="36"/>
      <c r="BP1308" s="37"/>
      <c r="BQ1308" s="44">
        <f t="shared" ref="BQ1308" si="30991">parseTime(BO1308)-(BP1311=INT(RIGHT($F1308, 1)))</f>
        <v>0</v>
      </c>
      <c r="BR1308" s="45">
        <f t="shared" si="30956"/>
        <v>0</v>
      </c>
      <c r="BS1308" s="36"/>
      <c r="BT1308" s="37"/>
      <c r="BU1308" s="44">
        <f t="shared" ref="BU1308" si="30992">parseTime(BS1308)-(BT1311=INT(RIGHT($F1308, 1)))</f>
        <v>0</v>
      </c>
      <c r="BV1308" s="45">
        <f t="shared" si="30958"/>
        <v>0</v>
      </c>
      <c r="BW1308" s="36"/>
      <c r="BX1308" s="37"/>
      <c r="BY1308" s="44">
        <f t="shared" ref="BY1308" si="30993">parseTime(BW1308)-(BX1311=INT(RIGHT($F1308, 1)))</f>
        <v>0</v>
      </c>
      <c r="BZ1308" s="45">
        <f t="shared" si="30960"/>
        <v>0</v>
      </c>
      <c r="CA1308" s="36"/>
      <c r="CB1308" s="37"/>
      <c r="CC1308" s="44">
        <f t="shared" ref="CC1308" si="30994">parseTime(CA1308)-(CB1311=INT(RIGHT($F1308, 1)))</f>
        <v>0</v>
      </c>
      <c r="CD1308" s="45">
        <f t="shared" si="30962"/>
        <v>0</v>
      </c>
      <c r="CE1308" s="36"/>
      <c r="CF1308" s="37"/>
      <c r="CG1308" s="44">
        <f t="shared" ref="CG1308" si="30995">parseTime(CE1308)-(CF1311=INT(RIGHT($F1308, 1)))</f>
        <v>0</v>
      </c>
      <c r="CH1308" s="45">
        <f t="shared" si="30964"/>
        <v>0</v>
      </c>
    </row>
    <row r="1309" spans="1:86" x14ac:dyDescent="0.25">
      <c r="A1309" s="56"/>
      <c r="B1309" s="57"/>
      <c r="C1309" s="14">
        <f t="shared" si="30980"/>
        <v>0</v>
      </c>
      <c r="D1309" s="14" t="s">
        <v>259</v>
      </c>
      <c r="E1309" s="20">
        <v>4.25</v>
      </c>
      <c r="F1309" s="51" t="s">
        <v>131</v>
      </c>
      <c r="G1309" s="36"/>
      <c r="H1309" s="37"/>
      <c r="I1309" s="44">
        <f t="shared" ref="I1309" si="30996">parseTime(G1309)-(H1311=INT(RIGHT($F1309, 1)))</f>
        <v>0</v>
      </c>
      <c r="J1309" s="45">
        <f t="shared" si="30932"/>
        <v>0</v>
      </c>
      <c r="K1309" s="36"/>
      <c r="L1309" s="37"/>
      <c r="M1309" s="44">
        <f t="shared" ref="M1309" si="30997">parseTime(K1309)-(L1311=INT(RIGHT($F1309, 1)))</f>
        <v>0</v>
      </c>
      <c r="N1309" s="45">
        <f t="shared" si="30934"/>
        <v>0</v>
      </c>
      <c r="O1309" s="36"/>
      <c r="P1309" s="37"/>
      <c r="Q1309" s="44">
        <f t="shared" ref="Q1309" si="30998">parseTime(O1309)-(P1311=INT(RIGHT($F1309, 1)))</f>
        <v>0</v>
      </c>
      <c r="R1309" s="45">
        <f t="shared" si="30936"/>
        <v>0</v>
      </c>
      <c r="S1309" s="36"/>
      <c r="T1309" s="37"/>
      <c r="U1309" s="44">
        <f t="shared" ref="U1309" si="30999">parseTime(S1309)-(T1311=INT(RIGHT($F1309, 1)))</f>
        <v>0</v>
      </c>
      <c r="V1309" s="45">
        <f t="shared" si="30938"/>
        <v>0</v>
      </c>
      <c r="W1309" s="36"/>
      <c r="X1309" s="37"/>
      <c r="Y1309" s="44">
        <f t="shared" ref="Y1309" si="31000">parseTime(W1309)-(X1311=INT(RIGHT($F1309, 1)))</f>
        <v>0</v>
      </c>
      <c r="Z1309" s="45">
        <f t="shared" si="30940"/>
        <v>0</v>
      </c>
      <c r="AA1309" s="36"/>
      <c r="AB1309" s="37"/>
      <c r="AC1309" s="44">
        <f t="shared" ref="AC1309" si="31001">parseTime(AA1309)-(AB1311=INT(RIGHT($F1309, 1)))</f>
        <v>0</v>
      </c>
      <c r="AD1309" s="45">
        <f t="shared" si="30942"/>
        <v>0</v>
      </c>
      <c r="AE1309" s="36"/>
      <c r="AF1309" s="37"/>
      <c r="AG1309" s="44">
        <f t="shared" ref="AG1309" si="31002">parseTime(AE1309)-(AF1311=INT(RIGHT($F1309, 1)))</f>
        <v>0</v>
      </c>
      <c r="AH1309" s="45">
        <f t="shared" si="30944"/>
        <v>0</v>
      </c>
      <c r="AI1309" s="36"/>
      <c r="AJ1309" s="37"/>
      <c r="AK1309" s="44">
        <f>parseTime(AI1309)-(AJ1311=INT(RIGHT($F1309, 1)))</f>
        <v>0</v>
      </c>
      <c r="AL1309" s="45">
        <f t="shared" si="30945"/>
        <v>0</v>
      </c>
      <c r="AM1309" s="36"/>
      <c r="AN1309" s="37"/>
      <c r="AO1309" s="44">
        <f t="shared" ref="AO1309" si="31003">parseTime(AM1309)-(AN1311=INT(RIGHT($F1309, 1)))</f>
        <v>0</v>
      </c>
      <c r="AP1309" s="45">
        <f t="shared" si="30947"/>
        <v>0</v>
      </c>
      <c r="AQ1309" s="36"/>
      <c r="AR1309" s="37"/>
      <c r="AS1309" s="44">
        <f t="shared" ref="AS1309" si="31004">parseTime(AQ1309)-(AR1311=INT(RIGHT($F1309, 1)))</f>
        <v>0</v>
      </c>
      <c r="AT1309" s="45">
        <f t="shared" si="30949"/>
        <v>0</v>
      </c>
      <c r="AU1309" s="36"/>
      <c r="AV1309" s="37"/>
      <c r="AW1309" s="44">
        <f>parseTime(AU1309)-(AV1311=INT(RIGHT($F1309, 1)))</f>
        <v>0</v>
      </c>
      <c r="AX1309" s="45">
        <f t="shared" si="30950"/>
        <v>0</v>
      </c>
      <c r="AY1309" s="36"/>
      <c r="AZ1309" s="37"/>
      <c r="BA1309" s="44">
        <f>parseTime(AY1309)-(AZ1311=INT(RIGHT($F1309, 1)))</f>
        <v>0</v>
      </c>
      <c r="BB1309" s="45">
        <f t="shared" si="30951"/>
        <v>0</v>
      </c>
      <c r="BC1309" s="36"/>
      <c r="BD1309" s="37"/>
      <c r="BE1309" s="44">
        <f>parseTime(BC1309)-(BD1311=INT(RIGHT($F1309, 1)))</f>
        <v>0</v>
      </c>
      <c r="BF1309" s="45">
        <f t="shared" si="30952"/>
        <v>0</v>
      </c>
      <c r="BG1309" s="36"/>
      <c r="BH1309" s="37"/>
      <c r="BI1309" s="44">
        <f>parseTime(BG1309)-(BH1311=INT(RIGHT($F1309, 1)))</f>
        <v>0</v>
      </c>
      <c r="BJ1309" s="45">
        <f t="shared" si="30953"/>
        <v>0</v>
      </c>
      <c r="BK1309" s="36"/>
      <c r="BL1309" s="37"/>
      <c r="BM1309" s="44">
        <f>parseTime(BK1309)-(BL1311=INT(RIGHT($F1309, 1)))</f>
        <v>0</v>
      </c>
      <c r="BN1309" s="45">
        <f t="shared" si="30954"/>
        <v>0</v>
      </c>
      <c r="BO1309" s="36"/>
      <c r="BP1309" s="37"/>
      <c r="BQ1309" s="44">
        <f t="shared" ref="BQ1309" si="31005">parseTime(BO1309)-(BP1311=INT(RIGHT($F1309, 1)))</f>
        <v>0</v>
      </c>
      <c r="BR1309" s="45">
        <f t="shared" si="30956"/>
        <v>0</v>
      </c>
      <c r="BS1309" s="36"/>
      <c r="BT1309" s="37"/>
      <c r="BU1309" s="44">
        <f t="shared" ref="BU1309" si="31006">parseTime(BS1309)-(BT1311=INT(RIGHT($F1309, 1)))</f>
        <v>0</v>
      </c>
      <c r="BV1309" s="45">
        <f t="shared" si="30958"/>
        <v>0</v>
      </c>
      <c r="BW1309" s="36"/>
      <c r="BX1309" s="37"/>
      <c r="BY1309" s="44">
        <f t="shared" ref="BY1309" si="31007">parseTime(BW1309)-(BX1311=INT(RIGHT($F1309, 1)))</f>
        <v>0</v>
      </c>
      <c r="BZ1309" s="45">
        <f t="shared" si="30960"/>
        <v>0</v>
      </c>
      <c r="CA1309" s="36"/>
      <c r="CB1309" s="37"/>
      <c r="CC1309" s="44">
        <f t="shared" ref="CC1309" si="31008">parseTime(CA1309)-(CB1311=INT(RIGHT($F1309, 1)))</f>
        <v>0</v>
      </c>
      <c r="CD1309" s="45">
        <f t="shared" si="30962"/>
        <v>0</v>
      </c>
      <c r="CE1309" s="36"/>
      <c r="CF1309" s="37"/>
      <c r="CG1309" s="44">
        <f t="shared" ref="CG1309" si="31009">parseTime(CE1309)-(CF1311=INT(RIGHT($F1309, 1)))</f>
        <v>0</v>
      </c>
      <c r="CH1309" s="45">
        <f t="shared" si="30964"/>
        <v>0</v>
      </c>
    </row>
    <row r="1310" spans="1:86" x14ac:dyDescent="0.25">
      <c r="A1310" s="56" t="s">
        <v>119</v>
      </c>
      <c r="B1310" s="57">
        <f t="shared" ref="B1310" ca="1" si="31010">roleHours(G1306:CH1312, "MCC")</f>
        <v>8</v>
      </c>
      <c r="C1310" s="14">
        <f t="shared" ca="1" si="30980"/>
        <v>1</v>
      </c>
      <c r="D1310" s="14" t="s">
        <v>260</v>
      </c>
      <c r="E1310" s="20">
        <v>4.6500000000000004</v>
      </c>
      <c r="F1310" s="51" t="s">
        <v>132</v>
      </c>
      <c r="G1310" s="36"/>
      <c r="H1310" s="37"/>
      <c r="I1310" s="44">
        <f t="shared" ref="I1310" si="31011">parseTime(G1310)-(H1311=INT(RIGHT($F1310, 1)))</f>
        <v>0</v>
      </c>
      <c r="J1310" s="45">
        <f t="shared" si="30932"/>
        <v>0</v>
      </c>
      <c r="K1310" s="36"/>
      <c r="L1310" s="37"/>
      <c r="M1310" s="44">
        <f t="shared" ref="M1310" si="31012">parseTime(K1310)-(L1311=INT(RIGHT($F1310, 1)))</f>
        <v>0</v>
      </c>
      <c r="N1310" s="45">
        <f t="shared" si="30934"/>
        <v>0</v>
      </c>
      <c r="O1310" s="36"/>
      <c r="P1310" s="37"/>
      <c r="Q1310" s="44">
        <f t="shared" ref="Q1310" si="31013">parseTime(O1310)-(P1311=INT(RIGHT($F1310, 1)))</f>
        <v>0</v>
      </c>
      <c r="R1310" s="45">
        <f t="shared" si="30936"/>
        <v>0</v>
      </c>
      <c r="S1310" s="36"/>
      <c r="T1310" s="37"/>
      <c r="U1310" s="44">
        <f t="shared" ref="U1310" si="31014">parseTime(S1310)-(T1311=INT(RIGHT($F1310, 1)))</f>
        <v>0</v>
      </c>
      <c r="V1310" s="45">
        <f t="shared" si="30938"/>
        <v>0</v>
      </c>
      <c r="W1310" s="36"/>
      <c r="X1310" s="37"/>
      <c r="Y1310" s="44">
        <f t="shared" ref="Y1310" si="31015">parseTime(W1310)-(X1311=INT(RIGHT($F1310, 1)))</f>
        <v>0</v>
      </c>
      <c r="Z1310" s="45">
        <f t="shared" si="30940"/>
        <v>0</v>
      </c>
      <c r="AA1310" s="36"/>
      <c r="AB1310" s="37"/>
      <c r="AC1310" s="44">
        <f t="shared" ref="AC1310" si="31016">parseTime(AA1310)-(AB1311=INT(RIGHT($F1310, 1)))</f>
        <v>0</v>
      </c>
      <c r="AD1310" s="45">
        <f t="shared" si="30942"/>
        <v>0</v>
      </c>
      <c r="AE1310" s="36"/>
      <c r="AF1310" s="37"/>
      <c r="AG1310" s="44">
        <f t="shared" ref="AG1310" si="31017">parseTime(AE1310)-(AF1311=INT(RIGHT($F1310, 1)))</f>
        <v>0</v>
      </c>
      <c r="AH1310" s="45">
        <f t="shared" si="30944"/>
        <v>0</v>
      </c>
      <c r="AI1310" s="36"/>
      <c r="AJ1310" s="37"/>
      <c r="AK1310" s="44">
        <f>parseTime(AI1310)-(AJ1311=INT(RIGHT($F1310, 1)))</f>
        <v>0</v>
      </c>
      <c r="AL1310" s="45">
        <f t="shared" si="30945"/>
        <v>0</v>
      </c>
      <c r="AM1310" s="36"/>
      <c r="AN1310" s="37"/>
      <c r="AO1310" s="44">
        <f t="shared" ref="AO1310" si="31018">parseTime(AM1310)-(AN1311=INT(RIGHT($F1310, 1)))</f>
        <v>0</v>
      </c>
      <c r="AP1310" s="45">
        <f t="shared" si="30947"/>
        <v>0</v>
      </c>
      <c r="AQ1310" s="36"/>
      <c r="AR1310" s="37"/>
      <c r="AS1310" s="44">
        <f t="shared" ref="AS1310" si="31019">parseTime(AQ1310)-(AR1311=INT(RIGHT($F1310, 1)))</f>
        <v>0</v>
      </c>
      <c r="AT1310" s="45">
        <f t="shared" si="30949"/>
        <v>0</v>
      </c>
      <c r="AU1310" s="36"/>
      <c r="AV1310" s="37"/>
      <c r="AW1310" s="44">
        <f>parseTime(AU1310)-(AV1311=INT(RIGHT($F1310, 1)))</f>
        <v>0</v>
      </c>
      <c r="AX1310" s="45">
        <f t="shared" si="30950"/>
        <v>0</v>
      </c>
      <c r="AY1310" s="36"/>
      <c r="AZ1310" s="37"/>
      <c r="BA1310" s="44">
        <f>parseTime(AY1310)-(AZ1311=INT(RIGHT($F1310, 1)))</f>
        <v>0</v>
      </c>
      <c r="BB1310" s="45">
        <f t="shared" si="30951"/>
        <v>0</v>
      </c>
      <c r="BC1310" s="36"/>
      <c r="BD1310" s="37"/>
      <c r="BE1310" s="44">
        <f>parseTime(BC1310)-(BD1311=INT(RIGHT($F1310, 1)))</f>
        <v>0</v>
      </c>
      <c r="BF1310" s="45">
        <f t="shared" si="30952"/>
        <v>0</v>
      </c>
      <c r="BG1310" s="36"/>
      <c r="BH1310" s="37"/>
      <c r="BI1310" s="44">
        <f>parseTime(BG1310)-(BH1311=INT(RIGHT($F1310, 1)))</f>
        <v>0</v>
      </c>
      <c r="BJ1310" s="45">
        <f t="shared" si="30953"/>
        <v>0</v>
      </c>
      <c r="BK1310" s="36"/>
      <c r="BL1310" s="37"/>
      <c r="BM1310" s="44">
        <f>parseTime(BK1310)-(BL1311=INT(RIGHT($F1310, 1)))</f>
        <v>0</v>
      </c>
      <c r="BN1310" s="45">
        <f t="shared" si="30954"/>
        <v>0</v>
      </c>
      <c r="BO1310" s="36"/>
      <c r="BP1310" s="37"/>
      <c r="BQ1310" s="44">
        <f t="shared" ref="BQ1310" si="31020">parseTime(BO1310)-(BP1311=INT(RIGHT($F1310, 1)))</f>
        <v>0</v>
      </c>
      <c r="BR1310" s="45">
        <f t="shared" si="30956"/>
        <v>0</v>
      </c>
      <c r="BS1310" s="36"/>
      <c r="BT1310" s="37"/>
      <c r="BU1310" s="44">
        <f t="shared" ref="BU1310" si="31021">parseTime(BS1310)-(BT1311=INT(RIGHT($F1310, 1)))</f>
        <v>0</v>
      </c>
      <c r="BV1310" s="45">
        <f t="shared" si="30958"/>
        <v>0</v>
      </c>
      <c r="BW1310" s="36"/>
      <c r="BX1310" s="37"/>
      <c r="BY1310" s="44">
        <f t="shared" ref="BY1310" si="31022">parseTime(BW1310)-(BX1311=INT(RIGHT($F1310, 1)))</f>
        <v>0</v>
      </c>
      <c r="BZ1310" s="45">
        <f t="shared" si="30960"/>
        <v>0</v>
      </c>
      <c r="CA1310" s="36"/>
      <c r="CB1310" s="37"/>
      <c r="CC1310" s="44">
        <f t="shared" ref="CC1310" si="31023">parseTime(CA1310)-(CB1311=INT(RIGHT($F1310, 1)))</f>
        <v>0</v>
      </c>
      <c r="CD1310" s="45">
        <f t="shared" si="30962"/>
        <v>0</v>
      </c>
      <c r="CE1310" s="36"/>
      <c r="CF1310" s="37"/>
      <c r="CG1310" s="44">
        <f t="shared" ref="CG1310" si="31024">parseTime(CE1310)-(CF1311=INT(RIGHT($F1310, 1)))</f>
        <v>0</v>
      </c>
      <c r="CH1310" s="45">
        <f t="shared" si="30964"/>
        <v>0</v>
      </c>
    </row>
    <row r="1311" spans="1:86" x14ac:dyDescent="0.25">
      <c r="A1311" s="56"/>
      <c r="B1311" s="57"/>
      <c r="C1311" s="14">
        <f t="shared" si="30980"/>
        <v>0</v>
      </c>
      <c r="D1311" s="14"/>
      <c r="E1311" s="20">
        <f t="shared" ref="E1311" si="31025">((7.5/2)-0.5+E1310)*8</f>
        <v>63.2</v>
      </c>
      <c r="F1311" s="51"/>
      <c r="G1311" s="46" t="s">
        <v>134</v>
      </c>
      <c r="H1311" s="38">
        <f t="shared" ref="H1311" si="31026">lunchAdjust(G1306:H1310)</f>
        <v>1</v>
      </c>
      <c r="I1311" s="48" t="s">
        <v>0</v>
      </c>
      <c r="J1311" s="39">
        <f t="shared" ref="J1311" si="31027">SUMPRODUCT(I1306:I1310*J1306:J1310)</f>
        <v>8</v>
      </c>
      <c r="K1311" s="46" t="s">
        <v>134</v>
      </c>
      <c r="L1311" s="38">
        <f t="shared" ref="L1311" si="31028">lunchAdjust(K1306:L1310)</f>
        <v>1</v>
      </c>
      <c r="M1311" s="48" t="s">
        <v>0</v>
      </c>
      <c r="N1311" s="39">
        <f t="shared" ref="N1311" si="31029">SUMPRODUCT(M1306:M1310*N1306:N1310)</f>
        <v>0</v>
      </c>
      <c r="O1311" s="46" t="s">
        <v>134</v>
      </c>
      <c r="P1311" s="38">
        <f t="shared" ref="P1311" si="31030">lunchAdjust(O1306:P1310)</f>
        <v>1</v>
      </c>
      <c r="Q1311" s="48" t="s">
        <v>0</v>
      </c>
      <c r="R1311" s="39">
        <f t="shared" ref="R1311" si="31031">SUMPRODUCT(Q1306:Q1310*R1306:R1310)</f>
        <v>8</v>
      </c>
      <c r="S1311" s="46" t="s">
        <v>134</v>
      </c>
      <c r="T1311" s="38">
        <f t="shared" ref="T1311" si="31032">lunchAdjust(S1306:T1310)</f>
        <v>1</v>
      </c>
      <c r="U1311" s="48" t="s">
        <v>0</v>
      </c>
      <c r="V1311" s="39">
        <f t="shared" ref="V1311" si="31033">SUMPRODUCT(U1306:U1310*V1306:V1310)</f>
        <v>8</v>
      </c>
      <c r="W1311" s="46" t="s">
        <v>134</v>
      </c>
      <c r="X1311" s="38">
        <f t="shared" ref="X1311" si="31034">lunchAdjust(W1306:X1310)</f>
        <v>1</v>
      </c>
      <c r="Y1311" s="48" t="s">
        <v>0</v>
      </c>
      <c r="Z1311" s="39">
        <f t="shared" ref="Z1311" si="31035">SUMPRODUCT(Y1306:Y1310*Z1306:Z1310)</f>
        <v>8</v>
      </c>
      <c r="AA1311" s="46" t="s">
        <v>134</v>
      </c>
      <c r="AB1311" s="38">
        <f t="shared" ref="AB1311" si="31036">lunchAdjust(AA1306:AB1310)</f>
        <v>1</v>
      </c>
      <c r="AC1311" s="48" t="s">
        <v>0</v>
      </c>
      <c r="AD1311" s="39">
        <f t="shared" ref="AD1311" si="31037">SUMPRODUCT(AC1306:AC1310*AD1306:AD1310)</f>
        <v>8</v>
      </c>
      <c r="AE1311" s="46" t="s">
        <v>134</v>
      </c>
      <c r="AF1311" s="38">
        <f t="shared" ref="AF1311" si="31038">lunchAdjust(AE1306:AF1310)</f>
        <v>1</v>
      </c>
      <c r="AG1311" s="48" t="s">
        <v>0</v>
      </c>
      <c r="AH1311" s="39">
        <f t="shared" ref="AH1311" si="31039">SUMPRODUCT(AG1306:AG1310*AH1306:AH1310)</f>
        <v>8</v>
      </c>
      <c r="AI1311" s="46" t="s">
        <v>134</v>
      </c>
      <c r="AJ1311" s="38">
        <f t="shared" ref="AJ1311" si="31040">lunchAdjust(AI1306:AJ1310)</f>
        <v>1</v>
      </c>
      <c r="AK1311" s="48" t="s">
        <v>0</v>
      </c>
      <c r="AL1311" s="39">
        <f t="shared" ref="AL1311" si="31041">SUMPRODUCT(AK1306:AK1310*AL1306:AL1310)</f>
        <v>8</v>
      </c>
      <c r="AM1311" s="46" t="s">
        <v>134</v>
      </c>
      <c r="AN1311" s="38">
        <f t="shared" ref="AN1311" si="31042">lunchAdjust(AM1306:AN1310)</f>
        <v>0</v>
      </c>
      <c r="AO1311" s="48" t="s">
        <v>0</v>
      </c>
      <c r="AP1311" s="39">
        <f t="shared" ref="AP1311" si="31043">SUMPRODUCT(AO1306:AO1310*AP1306:AP1310)</f>
        <v>0</v>
      </c>
      <c r="AQ1311" s="46" t="s">
        <v>134</v>
      </c>
      <c r="AR1311" s="38">
        <f t="shared" ref="AR1311" si="31044">lunchAdjust(AQ1306:AR1310)</f>
        <v>0</v>
      </c>
      <c r="AS1311" s="48" t="s">
        <v>0</v>
      </c>
      <c r="AT1311" s="39">
        <f t="shared" ref="AT1311" si="31045">SUMPRODUCT(AS1306:AS1310*AT1306:AT1310)</f>
        <v>0</v>
      </c>
      <c r="AU1311" s="46" t="s">
        <v>134</v>
      </c>
      <c r="AV1311" s="38">
        <f t="shared" ref="AV1311" si="31046">lunchAdjust(AU1306:AV1310)</f>
        <v>0</v>
      </c>
      <c r="AW1311" s="48" t="s">
        <v>0</v>
      </c>
      <c r="AX1311" s="39">
        <f t="shared" ref="AX1311" si="31047">SUMPRODUCT(AW1306:AW1310*AX1306:AX1310)</f>
        <v>0</v>
      </c>
      <c r="AY1311" s="46" t="s">
        <v>134</v>
      </c>
      <c r="AZ1311" s="38">
        <f t="shared" ref="AZ1311" si="31048">lunchAdjust(AY1306:AZ1310)</f>
        <v>0</v>
      </c>
      <c r="BA1311" s="48" t="s">
        <v>0</v>
      </c>
      <c r="BB1311" s="39">
        <f t="shared" ref="BB1311" si="31049">SUMPRODUCT(BA1306:BA1310*BB1306:BB1310)</f>
        <v>0</v>
      </c>
      <c r="BC1311" s="46" t="s">
        <v>134</v>
      </c>
      <c r="BD1311" s="38">
        <f t="shared" ref="BD1311" si="31050">lunchAdjust(BC1306:BD1310)</f>
        <v>0</v>
      </c>
      <c r="BE1311" s="48" t="s">
        <v>0</v>
      </c>
      <c r="BF1311" s="39">
        <f t="shared" ref="BF1311" si="31051">SUMPRODUCT(BE1306:BE1310*BF1306:BF1310)</f>
        <v>0</v>
      </c>
      <c r="BG1311" s="46" t="s">
        <v>134</v>
      </c>
      <c r="BH1311" s="38">
        <f t="shared" ref="BH1311" si="31052">lunchAdjust(BG1306:BH1310)</f>
        <v>0</v>
      </c>
      <c r="BI1311" s="48" t="s">
        <v>0</v>
      </c>
      <c r="BJ1311" s="39">
        <f t="shared" ref="BJ1311" si="31053">SUMPRODUCT(BI1306:BI1310*BJ1306:BJ1310)</f>
        <v>0</v>
      </c>
      <c r="BK1311" s="46" t="s">
        <v>134</v>
      </c>
      <c r="BL1311" s="38">
        <f t="shared" ref="BL1311" si="31054">lunchAdjust(BK1306:BL1310)</f>
        <v>0</v>
      </c>
      <c r="BM1311" s="48" t="s">
        <v>0</v>
      </c>
      <c r="BN1311" s="39">
        <f t="shared" ref="BN1311" si="31055">SUMPRODUCT(BM1306:BM1310*BN1306:BN1310)</f>
        <v>0</v>
      </c>
      <c r="BO1311" s="46" t="s">
        <v>134</v>
      </c>
      <c r="BP1311" s="38">
        <f t="shared" ref="BP1311" si="31056">lunchAdjust(BO1306:BP1310)</f>
        <v>0</v>
      </c>
      <c r="BQ1311" s="48" t="s">
        <v>0</v>
      </c>
      <c r="BR1311" s="39">
        <f t="shared" ref="BR1311" si="31057">SUMPRODUCT(BQ1306:BQ1310*BR1306:BR1310)</f>
        <v>0</v>
      </c>
      <c r="BS1311" s="46" t="s">
        <v>134</v>
      </c>
      <c r="BT1311" s="38">
        <f t="shared" ref="BT1311" si="31058">lunchAdjust(BS1306:BT1310)</f>
        <v>0</v>
      </c>
      <c r="BU1311" s="48" t="s">
        <v>0</v>
      </c>
      <c r="BV1311" s="39">
        <f t="shared" ref="BV1311" si="31059">SUMPRODUCT(BU1306:BU1310*BV1306:BV1310)</f>
        <v>0</v>
      </c>
      <c r="BW1311" s="46" t="s">
        <v>134</v>
      </c>
      <c r="BX1311" s="38">
        <f t="shared" ref="BX1311" si="31060">lunchAdjust(BW1306:BX1310)</f>
        <v>0</v>
      </c>
      <c r="BY1311" s="48" t="s">
        <v>0</v>
      </c>
      <c r="BZ1311" s="39">
        <f t="shared" ref="BZ1311" si="31061">SUMPRODUCT(BY1306:BY1310*BZ1306:BZ1310)</f>
        <v>0</v>
      </c>
      <c r="CA1311" s="46" t="s">
        <v>134</v>
      </c>
      <c r="CB1311" s="38">
        <f t="shared" ref="CB1311" si="31062">lunchAdjust(CA1306:CB1310)</f>
        <v>0</v>
      </c>
      <c r="CC1311" s="48" t="s">
        <v>0</v>
      </c>
      <c r="CD1311" s="39">
        <f t="shared" ref="CD1311" si="31063">SUMPRODUCT(CC1306:CC1310*CD1306:CD1310)</f>
        <v>0</v>
      </c>
      <c r="CE1311" s="46" t="s">
        <v>134</v>
      </c>
      <c r="CF1311" s="38">
        <f t="shared" ref="CF1311" si="31064">lunchAdjust(CE1306:CF1310)</f>
        <v>0</v>
      </c>
      <c r="CG1311" s="48" t="s">
        <v>0</v>
      </c>
      <c r="CH1311" s="39">
        <f t="shared" ref="CH1311" si="31065">SUMPRODUCT(CG1306:CG1310*CH1306:CH1310)</f>
        <v>0</v>
      </c>
    </row>
    <row r="1312" spans="1:86" ht="15.75" thickBot="1" x14ac:dyDescent="0.3">
      <c r="A1312" s="58" t="s">
        <v>121</v>
      </c>
      <c r="B1312" s="59">
        <f t="shared" ref="B1312" ca="1" si="31066">roleHours(G1306:CH1312, "OUT")</f>
        <v>0</v>
      </c>
      <c r="C1312" s="54" t="s">
        <v>137</v>
      </c>
      <c r="D1312" s="22">
        <f t="shared" ref="D1312" ca="1" si="31067">roleHours(G1306:CH1312, "PTO")</f>
        <v>8</v>
      </c>
      <c r="E1312" s="23">
        <f t="shared" ref="E1312" ca="1" si="31068">E1311-B1307</f>
        <v>7.2000000000000028</v>
      </c>
      <c r="F1312" s="52"/>
      <c r="G1312" s="47" t="s">
        <v>39</v>
      </c>
      <c r="H1312" s="40">
        <f t="shared" ref="H1312:H1375" si="31069">SUMPRODUCT(I1306:I1310*(H1306:H1310="PTO"))+SUMPRODUCT(I1306:I1310*(H1306:H1310="HOL"))</f>
        <v>0</v>
      </c>
      <c r="I1312" s="49" t="s">
        <v>135</v>
      </c>
      <c r="J1312" s="41">
        <f t="shared" ref="J1312" si="31070">J1311*G$4</f>
        <v>0</v>
      </c>
      <c r="K1312" s="47" t="s">
        <v>39</v>
      </c>
      <c r="L1312" s="40">
        <f t="shared" ref="L1312" si="31071">SUMPRODUCT(M1306:M1310*(L1306:L1310="PTO"))+SUMPRODUCT(M1306:M1310*(L1306:L1310="HOL"))</f>
        <v>8</v>
      </c>
      <c r="M1312" s="49" t="s">
        <v>135</v>
      </c>
      <c r="N1312" s="41">
        <f t="shared" ref="N1312" si="31072">N1311*K$4</f>
        <v>0</v>
      </c>
      <c r="O1312" s="47" t="s">
        <v>39</v>
      </c>
      <c r="P1312" s="40">
        <f t="shared" ref="P1312" si="31073">SUMPRODUCT(Q1306:Q1310*(P1306:P1310="PTO"))+SUMPRODUCT(Q1306:Q1310*(P1306:P1310="HOL"))</f>
        <v>0</v>
      </c>
      <c r="Q1312" s="49" t="s">
        <v>135</v>
      </c>
      <c r="R1312" s="41">
        <f t="shared" ref="R1312" si="31074">R1311*O$4</f>
        <v>8</v>
      </c>
      <c r="S1312" s="47" t="s">
        <v>39</v>
      </c>
      <c r="T1312" s="40">
        <f t="shared" ref="T1312" si="31075">SUMPRODUCT(U1306:U1310*(T1306:T1310="PTO"))+SUMPRODUCT(U1306:U1310*(T1306:T1310="HOL"))</f>
        <v>0</v>
      </c>
      <c r="U1312" s="49" t="s">
        <v>135</v>
      </c>
      <c r="V1312" s="41">
        <f t="shared" ref="V1312" si="31076">V1311*S$4</f>
        <v>0</v>
      </c>
      <c r="W1312" s="47" t="s">
        <v>39</v>
      </c>
      <c r="X1312" s="40">
        <f t="shared" ref="X1312" si="31077">SUMPRODUCT(Y1306:Y1310*(X1306:X1310="PTO"))+SUMPRODUCT(Y1306:Y1310*(X1306:X1310="HOL"))</f>
        <v>0</v>
      </c>
      <c r="Y1312" s="49" t="s">
        <v>135</v>
      </c>
      <c r="Z1312" s="41">
        <f t="shared" ref="Z1312" si="31078">Z1311*W$4</f>
        <v>8</v>
      </c>
      <c r="AA1312" s="47" t="s">
        <v>39</v>
      </c>
      <c r="AB1312" s="40">
        <f t="shared" ref="AB1312" si="31079">SUMPRODUCT(AC1306:AC1310*(AB1306:AB1310="PTO"))+SUMPRODUCT(AC1306:AC1310*(AB1306:AB1310="HOL"))</f>
        <v>0</v>
      </c>
      <c r="AC1312" s="49" t="s">
        <v>135</v>
      </c>
      <c r="AD1312" s="41">
        <f t="shared" ref="AD1312" si="31080">AD1311*AA$4</f>
        <v>8</v>
      </c>
      <c r="AE1312" s="47" t="s">
        <v>39</v>
      </c>
      <c r="AF1312" s="40">
        <f t="shared" ref="AF1312" si="31081">SUMPRODUCT(AG1306:AG1310*(AF1306:AF1310="PTO"))+SUMPRODUCT(AG1306:AG1310*(AF1306:AF1310="HOL"))</f>
        <v>0</v>
      </c>
      <c r="AG1312" s="49" t="s">
        <v>135</v>
      </c>
      <c r="AH1312" s="41">
        <f t="shared" ref="AH1312" si="31082">AH1311*AE$4</f>
        <v>8</v>
      </c>
      <c r="AI1312" s="47" t="s">
        <v>39</v>
      </c>
      <c r="AJ1312" s="40">
        <f t="shared" ref="AJ1312" si="31083">SUMPRODUCT(AK1306:AK1310*(AJ1306:AJ1310="PTO"))+SUMPRODUCT(AK1306:AK1310*(AJ1306:AJ1310="HOL"))</f>
        <v>0</v>
      </c>
      <c r="AK1312" s="49" t="s">
        <v>135</v>
      </c>
      <c r="AL1312" s="41">
        <f>AL1311*AI$4</f>
        <v>8</v>
      </c>
      <c r="AM1312" s="47" t="s">
        <v>39</v>
      </c>
      <c r="AN1312" s="40">
        <f t="shared" ref="AN1312" si="31084">SUMPRODUCT(AO1306:AO1310*(AN1306:AN1310="PTO"))+SUMPRODUCT(AO1306:AO1310*(AN1306:AN1310="HOL"))</f>
        <v>0</v>
      </c>
      <c r="AO1312" s="49" t="s">
        <v>135</v>
      </c>
      <c r="AP1312" s="41">
        <f t="shared" ref="AP1312" si="31085">AP1311*AM$4</f>
        <v>0</v>
      </c>
      <c r="AQ1312" s="47" t="s">
        <v>39</v>
      </c>
      <c r="AR1312" s="40">
        <f t="shared" ref="AR1312" si="31086">SUMPRODUCT(AS1306:AS1310*(AR1306:AR1310="PTO"))+SUMPRODUCT(AS1306:AS1310*(AR1306:AR1310="HOL"))</f>
        <v>0</v>
      </c>
      <c r="AS1312" s="49" t="s">
        <v>135</v>
      </c>
      <c r="AT1312" s="41">
        <f t="shared" ref="AT1312" si="31087">AT1311*AQ$4</f>
        <v>0</v>
      </c>
      <c r="AU1312" s="47" t="s">
        <v>39</v>
      </c>
      <c r="AV1312" s="40">
        <f t="shared" ref="AV1312" si="31088">SUMPRODUCT(AW1306:AW1310*(AV1306:AV1310="PTO"))+SUMPRODUCT(AW1306:AW1310*(AV1306:AV1310="HOL"))</f>
        <v>0</v>
      </c>
      <c r="AW1312" s="49" t="s">
        <v>135</v>
      </c>
      <c r="AX1312" s="41">
        <f>AX1311*AU$4</f>
        <v>0</v>
      </c>
      <c r="AY1312" s="47" t="s">
        <v>39</v>
      </c>
      <c r="AZ1312" s="40">
        <f t="shared" ref="AZ1312" si="31089">SUMPRODUCT(BA1306:BA1310*(AZ1306:AZ1310="PTO"))+SUMPRODUCT(BA1306:BA1310*(AZ1306:AZ1310="HOL"))</f>
        <v>0</v>
      </c>
      <c r="BA1312" s="49" t="s">
        <v>135</v>
      </c>
      <c r="BB1312" s="41">
        <f>BB1311*AY$4</f>
        <v>0</v>
      </c>
      <c r="BC1312" s="47" t="s">
        <v>39</v>
      </c>
      <c r="BD1312" s="40">
        <f t="shared" ref="BD1312" si="31090">SUMPRODUCT(BE1306:BE1310*(BD1306:BD1310="PTO"))+SUMPRODUCT(BE1306:BE1310*(BD1306:BD1310="HOL"))</f>
        <v>0</v>
      </c>
      <c r="BE1312" s="49" t="s">
        <v>135</v>
      </c>
      <c r="BF1312" s="41">
        <f>BF1311*BC$4</f>
        <v>0</v>
      </c>
      <c r="BG1312" s="47" t="s">
        <v>39</v>
      </c>
      <c r="BH1312" s="40">
        <f t="shared" ref="BH1312" si="31091">SUMPRODUCT(BI1306:BI1310*(BH1306:BH1310="PTO"))+SUMPRODUCT(BI1306:BI1310*(BH1306:BH1310="HOL"))</f>
        <v>0</v>
      </c>
      <c r="BI1312" s="49" t="s">
        <v>135</v>
      </c>
      <c r="BJ1312" s="41">
        <f>BJ1311*BG$4</f>
        <v>0</v>
      </c>
      <c r="BK1312" s="47" t="s">
        <v>39</v>
      </c>
      <c r="BL1312" s="40">
        <f t="shared" ref="BL1312" si="31092">SUMPRODUCT(BM1306:BM1310*(BL1306:BL1310="PTO"))+SUMPRODUCT(BM1306:BM1310*(BL1306:BL1310="HOL"))</f>
        <v>0</v>
      </c>
      <c r="BM1312" s="49" t="s">
        <v>135</v>
      </c>
      <c r="BN1312" s="41">
        <f>BN1311*BK$4</f>
        <v>0</v>
      </c>
      <c r="BO1312" s="47" t="s">
        <v>39</v>
      </c>
      <c r="BP1312" s="40">
        <f t="shared" ref="BP1312" si="31093">SUMPRODUCT(BQ1306:BQ1310*(BP1306:BP1310="PTO"))+SUMPRODUCT(BQ1306:BQ1310*(BP1306:BP1310="HOL"))</f>
        <v>0</v>
      </c>
      <c r="BQ1312" s="49" t="s">
        <v>135</v>
      </c>
      <c r="BR1312" s="41">
        <f t="shared" ref="BR1312" si="31094">BR1311*BO$4</f>
        <v>0</v>
      </c>
      <c r="BS1312" s="47" t="s">
        <v>39</v>
      </c>
      <c r="BT1312" s="40">
        <f t="shared" ref="BT1312" si="31095">SUMPRODUCT(BU1306:BU1310*(BT1306:BT1310="PTO"))+SUMPRODUCT(BU1306:BU1310*(BT1306:BT1310="HOL"))</f>
        <v>0</v>
      </c>
      <c r="BU1312" s="49" t="s">
        <v>135</v>
      </c>
      <c r="BV1312" s="41">
        <f t="shared" ref="BV1312" si="31096">BV1311*BS$4</f>
        <v>0</v>
      </c>
      <c r="BW1312" s="47" t="s">
        <v>39</v>
      </c>
      <c r="BX1312" s="40">
        <f t="shared" ref="BX1312" si="31097">SUMPRODUCT(BY1306:BY1310*(BX1306:BX1310="PTO"))+SUMPRODUCT(BY1306:BY1310*(BX1306:BX1310="HOL"))</f>
        <v>0</v>
      </c>
      <c r="BY1312" s="49" t="s">
        <v>135</v>
      </c>
      <c r="BZ1312" s="41">
        <f t="shared" ref="BZ1312" si="31098">BZ1311*BW$4</f>
        <v>0</v>
      </c>
      <c r="CA1312" s="47" t="s">
        <v>39</v>
      </c>
      <c r="CB1312" s="40">
        <f t="shared" ref="CB1312" si="31099">SUMPRODUCT(CC1306:CC1310*(CB1306:CB1310="PTO"))+SUMPRODUCT(CC1306:CC1310*(CB1306:CB1310="HOL"))</f>
        <v>0</v>
      </c>
      <c r="CC1312" s="49" t="s">
        <v>135</v>
      </c>
      <c r="CD1312" s="41">
        <f t="shared" ref="CD1312" si="31100">CD1311*CA$4</f>
        <v>0</v>
      </c>
      <c r="CE1312" s="47" t="s">
        <v>39</v>
      </c>
      <c r="CF1312" s="40">
        <f t="shared" ref="CF1312" si="31101">SUMPRODUCT(CG1306:CG1310*(CF1306:CF1310="PTO"))+SUMPRODUCT(CG1306:CG1310*(CF1306:CF1310="HOL"))</f>
        <v>0</v>
      </c>
      <c r="CG1312" s="49" t="s">
        <v>135</v>
      </c>
      <c r="CH1312" s="41">
        <f t="shared" ref="CH1312" si="31102">CH1311*CE$4</f>
        <v>0</v>
      </c>
    </row>
    <row r="1313" spans="1:86" x14ac:dyDescent="0.25">
      <c r="A1313" s="70" t="s">
        <v>133</v>
      </c>
      <c r="B1313" s="71">
        <f t="shared" ref="B1313" ca="1" si="31103">D1313-B1314</f>
        <v>61.146006955836995</v>
      </c>
      <c r="C1313" s="72" t="s">
        <v>122</v>
      </c>
      <c r="D1313" s="71">
        <f>IFERROR(INDEX(Holidays[FTE], MATCH(Entry!E1313, Holidays[Date], 0)), 1)*8*INDEX(FTEguide[[1]:[12]], MATCH(Entry!E1314, FTEguide[Weekday], 0), IF(Entry!E1316&gt;0, Entry!E1316, MONTH(Entry!E1313)))</f>
        <v>61.146006955836995</v>
      </c>
      <c r="E1313" s="60">
        <f t="shared" si="30586"/>
        <v>44015</v>
      </c>
      <c r="F1313" s="50" t="s">
        <v>128</v>
      </c>
      <c r="G1313" s="34" t="s">
        <v>136</v>
      </c>
      <c r="H1313" s="35" t="s">
        <v>41</v>
      </c>
      <c r="I1313" s="42">
        <f t="shared" ref="I1313" si="31104">parseTime(G1313)-(H1318=INT(RIGHT($F1313, 1)))</f>
        <v>8</v>
      </c>
      <c r="J1313" s="43">
        <f t="shared" ref="J1313:J1317" si="31105">isClocked(H1313)</f>
        <v>0</v>
      </c>
      <c r="K1313" s="34" t="s">
        <v>136</v>
      </c>
      <c r="L1313" s="35" t="s">
        <v>39</v>
      </c>
      <c r="M1313" s="42">
        <f t="shared" ref="M1313" si="31106">parseTime(K1313)-(L1318=INT(RIGHT($F1313, 1)))</f>
        <v>8</v>
      </c>
      <c r="N1313" s="43">
        <f t="shared" ref="N1313:N1317" si="31107">isClocked(L1313)</f>
        <v>0</v>
      </c>
      <c r="O1313" s="34"/>
      <c r="P1313" s="35" t="s">
        <v>41</v>
      </c>
      <c r="Q1313" s="42">
        <f t="shared" ref="Q1313" si="31108">parseTime(O1313)-(P1318=INT(RIGHT($F1313, 1)))</f>
        <v>0</v>
      </c>
      <c r="R1313" s="43">
        <f t="shared" ref="R1313:R1317" si="31109">isClocked(P1313)</f>
        <v>0</v>
      </c>
      <c r="S1313" s="34" t="s">
        <v>227</v>
      </c>
      <c r="T1313" s="35" t="s">
        <v>41</v>
      </c>
      <c r="U1313" s="42">
        <f t="shared" ref="U1313" si="31110">parseTime(S1313)-(T1318=INT(RIGHT($F1313, 1)))</f>
        <v>8</v>
      </c>
      <c r="V1313" s="43">
        <f t="shared" ref="V1313:V1317" si="31111">isClocked(T1313)</f>
        <v>0</v>
      </c>
      <c r="W1313" s="34" t="s">
        <v>136</v>
      </c>
      <c r="X1313" s="35" t="s">
        <v>41</v>
      </c>
      <c r="Y1313" s="42">
        <f t="shared" ref="Y1313" si="31112">parseTime(W1313)-(X1318=INT(RIGHT($F1313, 1)))</f>
        <v>8</v>
      </c>
      <c r="Z1313" s="43">
        <f t="shared" ref="Z1313:Z1317" si="31113">isClocked(X1313)</f>
        <v>0</v>
      </c>
      <c r="AA1313" s="34" t="s">
        <v>136</v>
      </c>
      <c r="AB1313" s="35" t="s">
        <v>41</v>
      </c>
      <c r="AC1313" s="42">
        <f t="shared" ref="AC1313" si="31114">parseTime(AA1313)-(AB1318=INT(RIGHT($F1313, 1)))</f>
        <v>8</v>
      </c>
      <c r="AD1313" s="43">
        <f t="shared" ref="AD1313:AD1317" si="31115">isClocked(AB1313)</f>
        <v>0</v>
      </c>
      <c r="AE1313" s="34" t="s">
        <v>136</v>
      </c>
      <c r="AF1313" s="35" t="s">
        <v>41</v>
      </c>
      <c r="AG1313" s="42">
        <f t="shared" ref="AG1313" si="31116">parseTime(AE1313)-(AF1318=INT(RIGHT($F1313, 1)))</f>
        <v>8</v>
      </c>
      <c r="AH1313" s="43">
        <f t="shared" ref="AH1313:AH1317" si="31117">isClocked(AF1313)</f>
        <v>0</v>
      </c>
      <c r="AI1313" s="34" t="s">
        <v>136</v>
      </c>
      <c r="AJ1313" s="35" t="s">
        <v>41</v>
      </c>
      <c r="AK1313" s="42">
        <f>parseTime(AI1313)-(AJ1318=INT(RIGHT($F1313, 1)))</f>
        <v>8</v>
      </c>
      <c r="AL1313" s="43">
        <f t="shared" ref="AL1313:AL1317" si="31118">isClocked(AJ1313)</f>
        <v>0</v>
      </c>
      <c r="AM1313" s="34"/>
      <c r="AN1313" s="35"/>
      <c r="AO1313" s="42">
        <f t="shared" ref="AO1313" si="31119">parseTime(AM1313)-(AN1318=INT(RIGHT($F1313, 1)))</f>
        <v>0</v>
      </c>
      <c r="AP1313" s="43">
        <f t="shared" ref="AP1313:AP1317" si="31120">isClocked(AN1313)</f>
        <v>0</v>
      </c>
      <c r="AQ1313" s="34"/>
      <c r="AR1313" s="35"/>
      <c r="AS1313" s="42">
        <f t="shared" ref="AS1313" si="31121">parseTime(AQ1313)-(AR1318=INT(RIGHT($F1313, 1)))</f>
        <v>0</v>
      </c>
      <c r="AT1313" s="43">
        <f t="shared" ref="AT1313:AT1317" si="31122">isClocked(AR1313)</f>
        <v>0</v>
      </c>
      <c r="AU1313" s="34"/>
      <c r="AV1313" s="35"/>
      <c r="AW1313" s="42">
        <f>parseTime(AU1313)-(AV1318=INT(RIGHT($F1313, 1)))</f>
        <v>0</v>
      </c>
      <c r="AX1313" s="43">
        <f t="shared" ref="AX1313:AX1317" si="31123">isClocked(AV1313)</f>
        <v>0</v>
      </c>
      <c r="AY1313" s="34"/>
      <c r="AZ1313" s="35"/>
      <c r="BA1313" s="42">
        <f>parseTime(AY1313)-(AZ1318=INT(RIGHT($F1313, 1)))</f>
        <v>0</v>
      </c>
      <c r="BB1313" s="43">
        <f t="shared" ref="BB1313:BB1317" si="31124">isClocked(AZ1313)</f>
        <v>0</v>
      </c>
      <c r="BC1313" s="34"/>
      <c r="BD1313" s="35"/>
      <c r="BE1313" s="42">
        <f>parseTime(BC1313)-(BD1318=INT(RIGHT($F1313, 1)))</f>
        <v>0</v>
      </c>
      <c r="BF1313" s="43">
        <f t="shared" ref="BF1313:BF1317" si="31125">isClocked(BD1313)</f>
        <v>0</v>
      </c>
      <c r="BG1313" s="34"/>
      <c r="BH1313" s="35"/>
      <c r="BI1313" s="42">
        <f>parseTime(BG1313)-(BH1318=INT(RIGHT($F1313, 1)))</f>
        <v>0</v>
      </c>
      <c r="BJ1313" s="43">
        <f t="shared" ref="BJ1313:BJ1317" si="31126">isClocked(BH1313)</f>
        <v>0</v>
      </c>
      <c r="BK1313" s="34"/>
      <c r="BL1313" s="35"/>
      <c r="BM1313" s="42">
        <f>parseTime(BK1313)-(BL1318=INT(RIGHT($F1313, 1)))</f>
        <v>0</v>
      </c>
      <c r="BN1313" s="43">
        <f t="shared" ref="BN1313:BN1317" si="31127">isClocked(BL1313)</f>
        <v>0</v>
      </c>
      <c r="BO1313" s="34"/>
      <c r="BP1313" s="35"/>
      <c r="BQ1313" s="42">
        <f t="shared" ref="BQ1313" si="31128">parseTime(BO1313)-(BP1318=INT(RIGHT($F1313, 1)))</f>
        <v>0</v>
      </c>
      <c r="BR1313" s="43">
        <f t="shared" ref="BR1313:BR1317" si="31129">isClocked(BP1313)</f>
        <v>0</v>
      </c>
      <c r="BS1313" s="34"/>
      <c r="BT1313" s="35"/>
      <c r="BU1313" s="42">
        <f t="shared" ref="BU1313" si="31130">parseTime(BS1313)-(BT1318=INT(RIGHT($F1313, 1)))</f>
        <v>0</v>
      </c>
      <c r="BV1313" s="43">
        <f t="shared" ref="BV1313:BV1317" si="31131">isClocked(BT1313)</f>
        <v>0</v>
      </c>
      <c r="BW1313" s="34"/>
      <c r="BX1313" s="35"/>
      <c r="BY1313" s="42">
        <f t="shared" ref="BY1313" si="31132">parseTime(BW1313)-(BX1318=INT(RIGHT($F1313, 1)))</f>
        <v>0</v>
      </c>
      <c r="BZ1313" s="43">
        <f t="shared" ref="BZ1313:BZ1317" si="31133">isClocked(BX1313)</f>
        <v>0</v>
      </c>
      <c r="CA1313" s="34"/>
      <c r="CB1313" s="35"/>
      <c r="CC1313" s="42">
        <f t="shared" ref="CC1313" si="31134">parseTime(CA1313)-(CB1318=INT(RIGHT($F1313, 1)))</f>
        <v>0</v>
      </c>
      <c r="CD1313" s="43">
        <f t="shared" ref="CD1313:CD1317" si="31135">isClocked(CB1313)</f>
        <v>0</v>
      </c>
      <c r="CE1313" s="34"/>
      <c r="CF1313" s="35"/>
      <c r="CG1313" s="42">
        <f t="shared" ref="CG1313" si="31136">parseTime(CE1313)-(CF1318=INT(RIGHT($F1313, 1)))</f>
        <v>0</v>
      </c>
      <c r="CH1313" s="43">
        <f t="shared" ref="CH1313:CH1317" si="31137">isClocked(CF1313)</f>
        <v>0</v>
      </c>
    </row>
    <row r="1314" spans="1:86" x14ac:dyDescent="0.25">
      <c r="A1314" s="56" t="s">
        <v>0</v>
      </c>
      <c r="B1314" s="57">
        <f t="shared" ca="1" si="30102"/>
        <v>0</v>
      </c>
      <c r="C1314" s="14" t="s">
        <v>252</v>
      </c>
      <c r="D1314" s="14">
        <f t="shared" si="29585"/>
        <v>53.7</v>
      </c>
      <c r="E1314" s="55" t="str">
        <f t="shared" si="30103"/>
        <v>Friday</v>
      </c>
      <c r="F1314" s="51" t="s">
        <v>129</v>
      </c>
      <c r="G1314" s="36"/>
      <c r="H1314" s="37"/>
      <c r="I1314" s="44">
        <f t="shared" ref="I1314" si="31138">parseTime(G1314)-(H1318=INT(RIGHT($F1314, 1)))</f>
        <v>0</v>
      </c>
      <c r="J1314" s="45">
        <f t="shared" si="31105"/>
        <v>0</v>
      </c>
      <c r="K1314" s="36"/>
      <c r="L1314" s="37"/>
      <c r="M1314" s="44">
        <f t="shared" ref="M1314" si="31139">parseTime(K1314)-(L1318=INT(RIGHT($F1314, 1)))</f>
        <v>0</v>
      </c>
      <c r="N1314" s="45">
        <f t="shared" si="31107"/>
        <v>0</v>
      </c>
      <c r="O1314" s="36"/>
      <c r="P1314" s="37"/>
      <c r="Q1314" s="44">
        <f t="shared" ref="Q1314" si="31140">parseTime(O1314)-(P1318=INT(RIGHT($F1314, 1)))</f>
        <v>0</v>
      </c>
      <c r="R1314" s="45">
        <f t="shared" si="31109"/>
        <v>0</v>
      </c>
      <c r="S1314" s="36"/>
      <c r="T1314" s="37"/>
      <c r="U1314" s="44">
        <f t="shared" ref="U1314" si="31141">parseTime(S1314)-(T1318=INT(RIGHT($F1314, 1)))</f>
        <v>0</v>
      </c>
      <c r="V1314" s="45">
        <f t="shared" si="31111"/>
        <v>0</v>
      </c>
      <c r="W1314" s="36"/>
      <c r="X1314" s="37"/>
      <c r="Y1314" s="44">
        <f t="shared" ref="Y1314" si="31142">parseTime(W1314)-(X1318=INT(RIGHT($F1314, 1)))</f>
        <v>0</v>
      </c>
      <c r="Z1314" s="45">
        <f t="shared" si="31113"/>
        <v>0</v>
      </c>
      <c r="AA1314" s="36"/>
      <c r="AB1314" s="37"/>
      <c r="AC1314" s="44">
        <f t="shared" ref="AC1314" si="31143">parseTime(AA1314)-(AB1318=INT(RIGHT($F1314, 1)))</f>
        <v>0</v>
      </c>
      <c r="AD1314" s="45">
        <f t="shared" si="31115"/>
        <v>0</v>
      </c>
      <c r="AE1314" s="36"/>
      <c r="AF1314" s="37"/>
      <c r="AG1314" s="44">
        <f t="shared" ref="AG1314" si="31144">parseTime(AE1314)-(AF1318=INT(RIGHT($F1314, 1)))</f>
        <v>0</v>
      </c>
      <c r="AH1314" s="45">
        <f t="shared" si="31117"/>
        <v>0</v>
      </c>
      <c r="AI1314" s="36"/>
      <c r="AJ1314" s="37"/>
      <c r="AK1314" s="44">
        <f>parseTime(AI1314)-(AJ1318=INT(RIGHT($F1314, 1)))</f>
        <v>0</v>
      </c>
      <c r="AL1314" s="45">
        <f t="shared" si="31118"/>
        <v>0</v>
      </c>
      <c r="AM1314" s="36"/>
      <c r="AN1314" s="37"/>
      <c r="AO1314" s="44">
        <f t="shared" ref="AO1314" si="31145">parseTime(AM1314)-(AN1318=INT(RIGHT($F1314, 1)))</f>
        <v>0</v>
      </c>
      <c r="AP1314" s="45">
        <f t="shared" si="31120"/>
        <v>0</v>
      </c>
      <c r="AQ1314" s="36"/>
      <c r="AR1314" s="37"/>
      <c r="AS1314" s="44">
        <f t="shared" ref="AS1314" si="31146">parseTime(AQ1314)-(AR1318=INT(RIGHT($F1314, 1)))</f>
        <v>0</v>
      </c>
      <c r="AT1314" s="45">
        <f t="shared" si="31122"/>
        <v>0</v>
      </c>
      <c r="AU1314" s="36"/>
      <c r="AV1314" s="37"/>
      <c r="AW1314" s="44">
        <f>parseTime(AU1314)-(AV1318=INT(RIGHT($F1314, 1)))</f>
        <v>0</v>
      </c>
      <c r="AX1314" s="45">
        <f t="shared" si="31123"/>
        <v>0</v>
      </c>
      <c r="AY1314" s="36"/>
      <c r="AZ1314" s="37"/>
      <c r="BA1314" s="44">
        <f>parseTime(AY1314)-(AZ1318=INT(RIGHT($F1314, 1)))</f>
        <v>0</v>
      </c>
      <c r="BB1314" s="45">
        <f t="shared" si="31124"/>
        <v>0</v>
      </c>
      <c r="BC1314" s="36"/>
      <c r="BD1314" s="37"/>
      <c r="BE1314" s="44">
        <f>parseTime(BC1314)-(BD1318=INT(RIGHT($F1314, 1)))</f>
        <v>0</v>
      </c>
      <c r="BF1314" s="45">
        <f t="shared" si="31125"/>
        <v>0</v>
      </c>
      <c r="BG1314" s="36"/>
      <c r="BH1314" s="37"/>
      <c r="BI1314" s="44">
        <f>parseTime(BG1314)-(BH1318=INT(RIGHT($F1314, 1)))</f>
        <v>0</v>
      </c>
      <c r="BJ1314" s="45">
        <f t="shared" si="31126"/>
        <v>0</v>
      </c>
      <c r="BK1314" s="36"/>
      <c r="BL1314" s="37"/>
      <c r="BM1314" s="44">
        <f>parseTime(BK1314)-(BL1318=INT(RIGHT($F1314, 1)))</f>
        <v>0</v>
      </c>
      <c r="BN1314" s="45">
        <f t="shared" si="31127"/>
        <v>0</v>
      </c>
      <c r="BO1314" s="36"/>
      <c r="BP1314" s="37"/>
      <c r="BQ1314" s="44">
        <f t="shared" ref="BQ1314" si="31147">parseTime(BO1314)-(BP1318=INT(RIGHT($F1314, 1)))</f>
        <v>0</v>
      </c>
      <c r="BR1314" s="45">
        <f t="shared" si="31129"/>
        <v>0</v>
      </c>
      <c r="BS1314" s="36"/>
      <c r="BT1314" s="37"/>
      <c r="BU1314" s="44">
        <f t="shared" ref="BU1314" si="31148">parseTime(BS1314)-(BT1318=INT(RIGHT($F1314, 1)))</f>
        <v>0</v>
      </c>
      <c r="BV1314" s="45">
        <f t="shared" si="31131"/>
        <v>0</v>
      </c>
      <c r="BW1314" s="36"/>
      <c r="BX1314" s="37"/>
      <c r="BY1314" s="44">
        <f t="shared" ref="BY1314" si="31149">parseTime(BW1314)-(BX1318=INT(RIGHT($F1314, 1)))</f>
        <v>0</v>
      </c>
      <c r="BZ1314" s="45">
        <f t="shared" si="31133"/>
        <v>0</v>
      </c>
      <c r="CA1314" s="36"/>
      <c r="CB1314" s="37"/>
      <c r="CC1314" s="44">
        <f t="shared" ref="CC1314" si="31150">parseTime(CA1314)-(CB1318=INT(RIGHT($F1314, 1)))</f>
        <v>0</v>
      </c>
      <c r="CD1314" s="45">
        <f t="shared" si="31135"/>
        <v>0</v>
      </c>
      <c r="CE1314" s="36"/>
      <c r="CF1314" s="37"/>
      <c r="CG1314" s="44">
        <f t="shared" ref="CG1314" si="31151">parseTime(CE1314)-(CF1318=INT(RIGHT($F1314, 1)))</f>
        <v>0</v>
      </c>
      <c r="CH1314" s="45">
        <f t="shared" si="31137"/>
        <v>0</v>
      </c>
    </row>
    <row r="1315" spans="1:86" x14ac:dyDescent="0.25">
      <c r="A1315" s="56" t="s">
        <v>117</v>
      </c>
      <c r="B1315" s="57">
        <f t="shared" ref="B1315" ca="1" si="31152">roleHours(G1313:CH1319, "MFD")</f>
        <v>0</v>
      </c>
      <c r="C1315" s="14">
        <f t="shared" ref="C1315:C1318" ca="1" si="31153">B1315/8</f>
        <v>0</v>
      </c>
      <c r="D1315" s="14">
        <f t="shared" ref="D1315" ca="1" si="31154">B1314-D1314</f>
        <v>-53.7</v>
      </c>
      <c r="E1315" s="20" t="s">
        <v>127</v>
      </c>
      <c r="F1315" s="51" t="s">
        <v>130</v>
      </c>
      <c r="G1315" s="36"/>
      <c r="H1315" s="37"/>
      <c r="I1315" s="44">
        <f t="shared" ref="I1315" si="31155">parseTime(G1315)-(H1318=INT(RIGHT($F1315, 1)))</f>
        <v>0</v>
      </c>
      <c r="J1315" s="45">
        <f t="shared" si="31105"/>
        <v>0</v>
      </c>
      <c r="K1315" s="36"/>
      <c r="L1315" s="37"/>
      <c r="M1315" s="44">
        <f t="shared" ref="M1315" si="31156">parseTime(K1315)-(L1318=INT(RIGHT($F1315, 1)))</f>
        <v>0</v>
      </c>
      <c r="N1315" s="45">
        <f t="shared" si="31107"/>
        <v>0</v>
      </c>
      <c r="O1315" s="36"/>
      <c r="P1315" s="37"/>
      <c r="Q1315" s="44">
        <f t="shared" ref="Q1315" si="31157">parseTime(O1315)-(P1318=INT(RIGHT($F1315, 1)))</f>
        <v>0</v>
      </c>
      <c r="R1315" s="45">
        <f t="shared" si="31109"/>
        <v>0</v>
      </c>
      <c r="S1315" s="36"/>
      <c r="T1315" s="37"/>
      <c r="U1315" s="44">
        <f t="shared" ref="U1315" si="31158">parseTime(S1315)-(T1318=INT(RIGHT($F1315, 1)))</f>
        <v>0</v>
      </c>
      <c r="V1315" s="45">
        <f t="shared" si="31111"/>
        <v>0</v>
      </c>
      <c r="W1315" s="36"/>
      <c r="X1315" s="37"/>
      <c r="Y1315" s="44">
        <f t="shared" ref="Y1315" si="31159">parseTime(W1315)-(X1318=INT(RIGHT($F1315, 1)))</f>
        <v>0</v>
      </c>
      <c r="Z1315" s="45">
        <f t="shared" si="31113"/>
        <v>0</v>
      </c>
      <c r="AA1315" s="36"/>
      <c r="AB1315" s="37"/>
      <c r="AC1315" s="44">
        <f t="shared" ref="AC1315" si="31160">parseTime(AA1315)-(AB1318=INT(RIGHT($F1315, 1)))</f>
        <v>0</v>
      </c>
      <c r="AD1315" s="45">
        <f t="shared" si="31115"/>
        <v>0</v>
      </c>
      <c r="AE1315" s="36"/>
      <c r="AF1315" s="37"/>
      <c r="AG1315" s="44">
        <f t="shared" ref="AG1315" si="31161">parseTime(AE1315)-(AF1318=INT(RIGHT($F1315, 1)))</f>
        <v>0</v>
      </c>
      <c r="AH1315" s="45">
        <f t="shared" si="31117"/>
        <v>0</v>
      </c>
      <c r="AI1315" s="36"/>
      <c r="AJ1315" s="37"/>
      <c r="AK1315" s="44">
        <f>parseTime(AI1315)-(AJ1318=INT(RIGHT($F1315, 1)))</f>
        <v>0</v>
      </c>
      <c r="AL1315" s="45">
        <f t="shared" si="31118"/>
        <v>0</v>
      </c>
      <c r="AM1315" s="36"/>
      <c r="AN1315" s="37"/>
      <c r="AO1315" s="44">
        <f t="shared" ref="AO1315" si="31162">parseTime(AM1315)-(AN1318=INT(RIGHT($F1315, 1)))</f>
        <v>0</v>
      </c>
      <c r="AP1315" s="45">
        <f t="shared" si="31120"/>
        <v>0</v>
      </c>
      <c r="AQ1315" s="36"/>
      <c r="AR1315" s="37"/>
      <c r="AS1315" s="44">
        <f t="shared" ref="AS1315" si="31163">parseTime(AQ1315)-(AR1318=INT(RIGHT($F1315, 1)))</f>
        <v>0</v>
      </c>
      <c r="AT1315" s="45">
        <f t="shared" si="31122"/>
        <v>0</v>
      </c>
      <c r="AU1315" s="36"/>
      <c r="AV1315" s="37"/>
      <c r="AW1315" s="44">
        <f>parseTime(AU1315)-(AV1318=INT(RIGHT($F1315, 1)))</f>
        <v>0</v>
      </c>
      <c r="AX1315" s="45">
        <f t="shared" si="31123"/>
        <v>0</v>
      </c>
      <c r="AY1315" s="36"/>
      <c r="AZ1315" s="37"/>
      <c r="BA1315" s="44">
        <f>parseTime(AY1315)-(AZ1318=INT(RIGHT($F1315, 1)))</f>
        <v>0</v>
      </c>
      <c r="BB1315" s="45">
        <f t="shared" si="31124"/>
        <v>0</v>
      </c>
      <c r="BC1315" s="36"/>
      <c r="BD1315" s="37"/>
      <c r="BE1315" s="44">
        <f>parseTime(BC1315)-(BD1318=INT(RIGHT($F1315, 1)))</f>
        <v>0</v>
      </c>
      <c r="BF1315" s="45">
        <f t="shared" si="31125"/>
        <v>0</v>
      </c>
      <c r="BG1315" s="36"/>
      <c r="BH1315" s="37"/>
      <c r="BI1315" s="44">
        <f>parseTime(BG1315)-(BH1318=INT(RIGHT($F1315, 1)))</f>
        <v>0</v>
      </c>
      <c r="BJ1315" s="45">
        <f t="shared" si="31126"/>
        <v>0</v>
      </c>
      <c r="BK1315" s="36"/>
      <c r="BL1315" s="37"/>
      <c r="BM1315" s="44">
        <f>parseTime(BK1315)-(BL1318=INT(RIGHT($F1315, 1)))</f>
        <v>0</v>
      </c>
      <c r="BN1315" s="45">
        <f t="shared" si="31127"/>
        <v>0</v>
      </c>
      <c r="BO1315" s="36"/>
      <c r="BP1315" s="37"/>
      <c r="BQ1315" s="44">
        <f t="shared" ref="BQ1315" si="31164">parseTime(BO1315)-(BP1318=INT(RIGHT($F1315, 1)))</f>
        <v>0</v>
      </c>
      <c r="BR1315" s="45">
        <f t="shared" si="31129"/>
        <v>0</v>
      </c>
      <c r="BS1315" s="36"/>
      <c r="BT1315" s="37"/>
      <c r="BU1315" s="44">
        <f t="shared" ref="BU1315" si="31165">parseTime(BS1315)-(BT1318=INT(RIGHT($F1315, 1)))</f>
        <v>0</v>
      </c>
      <c r="BV1315" s="45">
        <f t="shared" si="31131"/>
        <v>0</v>
      </c>
      <c r="BW1315" s="36"/>
      <c r="BX1315" s="37"/>
      <c r="BY1315" s="44">
        <f t="shared" ref="BY1315" si="31166">parseTime(BW1315)-(BX1318=INT(RIGHT($F1315, 1)))</f>
        <v>0</v>
      </c>
      <c r="BZ1315" s="45">
        <f t="shared" si="31133"/>
        <v>0</v>
      </c>
      <c r="CA1315" s="36"/>
      <c r="CB1315" s="37"/>
      <c r="CC1315" s="44">
        <f t="shared" ref="CC1315" si="31167">parseTime(CA1315)-(CB1318=INT(RIGHT($F1315, 1)))</f>
        <v>0</v>
      </c>
      <c r="CD1315" s="45">
        <f t="shared" si="31135"/>
        <v>0</v>
      </c>
      <c r="CE1315" s="36"/>
      <c r="CF1315" s="37"/>
      <c r="CG1315" s="44">
        <f t="shared" ref="CG1315" si="31168">parseTime(CE1315)-(CF1318=INT(RIGHT($F1315, 1)))</f>
        <v>0</v>
      </c>
      <c r="CH1315" s="45">
        <f t="shared" si="31137"/>
        <v>0</v>
      </c>
    </row>
    <row r="1316" spans="1:86" x14ac:dyDescent="0.25">
      <c r="A1316" s="56"/>
      <c r="B1316" s="57"/>
      <c r="C1316" s="14">
        <f t="shared" si="31153"/>
        <v>0</v>
      </c>
      <c r="D1316" s="14" t="s">
        <v>259</v>
      </c>
      <c r="E1316" s="20">
        <v>4.25</v>
      </c>
      <c r="F1316" s="51" t="s">
        <v>131</v>
      </c>
      <c r="G1316" s="36"/>
      <c r="H1316" s="37"/>
      <c r="I1316" s="44">
        <f t="shared" ref="I1316" si="31169">parseTime(G1316)-(H1318=INT(RIGHT($F1316, 1)))</f>
        <v>0</v>
      </c>
      <c r="J1316" s="45">
        <f t="shared" si="31105"/>
        <v>0</v>
      </c>
      <c r="K1316" s="36"/>
      <c r="L1316" s="37"/>
      <c r="M1316" s="44">
        <f t="shared" ref="M1316" si="31170">parseTime(K1316)-(L1318=INT(RIGHT($F1316, 1)))</f>
        <v>0</v>
      </c>
      <c r="N1316" s="45">
        <f t="shared" si="31107"/>
        <v>0</v>
      </c>
      <c r="O1316" s="36"/>
      <c r="P1316" s="37"/>
      <c r="Q1316" s="44">
        <f t="shared" ref="Q1316" si="31171">parseTime(O1316)-(P1318=INT(RIGHT($F1316, 1)))</f>
        <v>0</v>
      </c>
      <c r="R1316" s="45">
        <f t="shared" si="31109"/>
        <v>0</v>
      </c>
      <c r="S1316" s="36"/>
      <c r="T1316" s="37"/>
      <c r="U1316" s="44">
        <f t="shared" ref="U1316" si="31172">parseTime(S1316)-(T1318=INT(RIGHT($F1316, 1)))</f>
        <v>0</v>
      </c>
      <c r="V1316" s="45">
        <f t="shared" si="31111"/>
        <v>0</v>
      </c>
      <c r="W1316" s="36"/>
      <c r="X1316" s="37"/>
      <c r="Y1316" s="44">
        <f t="shared" ref="Y1316" si="31173">parseTime(W1316)-(X1318=INT(RIGHT($F1316, 1)))</f>
        <v>0</v>
      </c>
      <c r="Z1316" s="45">
        <f t="shared" si="31113"/>
        <v>0</v>
      </c>
      <c r="AA1316" s="36"/>
      <c r="AB1316" s="37"/>
      <c r="AC1316" s="44">
        <f t="shared" ref="AC1316" si="31174">parseTime(AA1316)-(AB1318=INT(RIGHT($F1316, 1)))</f>
        <v>0</v>
      </c>
      <c r="AD1316" s="45">
        <f t="shared" si="31115"/>
        <v>0</v>
      </c>
      <c r="AE1316" s="36"/>
      <c r="AF1316" s="37"/>
      <c r="AG1316" s="44">
        <f t="shared" ref="AG1316" si="31175">parseTime(AE1316)-(AF1318=INT(RIGHT($F1316, 1)))</f>
        <v>0</v>
      </c>
      <c r="AH1316" s="45">
        <f t="shared" si="31117"/>
        <v>0</v>
      </c>
      <c r="AI1316" s="36"/>
      <c r="AJ1316" s="37"/>
      <c r="AK1316" s="44">
        <f>parseTime(AI1316)-(AJ1318=INT(RIGHT($F1316, 1)))</f>
        <v>0</v>
      </c>
      <c r="AL1316" s="45">
        <f t="shared" si="31118"/>
        <v>0</v>
      </c>
      <c r="AM1316" s="36"/>
      <c r="AN1316" s="37"/>
      <c r="AO1316" s="44">
        <f t="shared" ref="AO1316" si="31176">parseTime(AM1316)-(AN1318=INT(RIGHT($F1316, 1)))</f>
        <v>0</v>
      </c>
      <c r="AP1316" s="45">
        <f t="shared" si="31120"/>
        <v>0</v>
      </c>
      <c r="AQ1316" s="36"/>
      <c r="AR1316" s="37"/>
      <c r="AS1316" s="44">
        <f t="shared" ref="AS1316" si="31177">parseTime(AQ1316)-(AR1318=INT(RIGHT($F1316, 1)))</f>
        <v>0</v>
      </c>
      <c r="AT1316" s="45">
        <f t="shared" si="31122"/>
        <v>0</v>
      </c>
      <c r="AU1316" s="36"/>
      <c r="AV1316" s="37"/>
      <c r="AW1316" s="44">
        <f>parseTime(AU1316)-(AV1318=INT(RIGHT($F1316, 1)))</f>
        <v>0</v>
      </c>
      <c r="AX1316" s="45">
        <f t="shared" si="31123"/>
        <v>0</v>
      </c>
      <c r="AY1316" s="36"/>
      <c r="AZ1316" s="37"/>
      <c r="BA1316" s="44">
        <f>parseTime(AY1316)-(AZ1318=INT(RIGHT($F1316, 1)))</f>
        <v>0</v>
      </c>
      <c r="BB1316" s="45">
        <f t="shared" si="31124"/>
        <v>0</v>
      </c>
      <c r="BC1316" s="36"/>
      <c r="BD1316" s="37"/>
      <c r="BE1316" s="44">
        <f>parseTime(BC1316)-(BD1318=INT(RIGHT($F1316, 1)))</f>
        <v>0</v>
      </c>
      <c r="BF1316" s="45">
        <f t="shared" si="31125"/>
        <v>0</v>
      </c>
      <c r="BG1316" s="36"/>
      <c r="BH1316" s="37"/>
      <c r="BI1316" s="44">
        <f>parseTime(BG1316)-(BH1318=INT(RIGHT($F1316, 1)))</f>
        <v>0</v>
      </c>
      <c r="BJ1316" s="45">
        <f t="shared" si="31126"/>
        <v>0</v>
      </c>
      <c r="BK1316" s="36"/>
      <c r="BL1316" s="37"/>
      <c r="BM1316" s="44">
        <f>parseTime(BK1316)-(BL1318=INT(RIGHT($F1316, 1)))</f>
        <v>0</v>
      </c>
      <c r="BN1316" s="45">
        <f t="shared" si="31127"/>
        <v>0</v>
      </c>
      <c r="BO1316" s="36"/>
      <c r="BP1316" s="37"/>
      <c r="BQ1316" s="44">
        <f t="shared" ref="BQ1316" si="31178">parseTime(BO1316)-(BP1318=INT(RIGHT($F1316, 1)))</f>
        <v>0</v>
      </c>
      <c r="BR1316" s="45">
        <f t="shared" si="31129"/>
        <v>0</v>
      </c>
      <c r="BS1316" s="36"/>
      <c r="BT1316" s="37"/>
      <c r="BU1316" s="44">
        <f t="shared" ref="BU1316" si="31179">parseTime(BS1316)-(BT1318=INT(RIGHT($F1316, 1)))</f>
        <v>0</v>
      </c>
      <c r="BV1316" s="45">
        <f t="shared" si="31131"/>
        <v>0</v>
      </c>
      <c r="BW1316" s="36"/>
      <c r="BX1316" s="37"/>
      <c r="BY1316" s="44">
        <f t="shared" ref="BY1316" si="31180">parseTime(BW1316)-(BX1318=INT(RIGHT($F1316, 1)))</f>
        <v>0</v>
      </c>
      <c r="BZ1316" s="45">
        <f t="shared" si="31133"/>
        <v>0</v>
      </c>
      <c r="CA1316" s="36"/>
      <c r="CB1316" s="37"/>
      <c r="CC1316" s="44">
        <f t="shared" ref="CC1316" si="31181">parseTime(CA1316)-(CB1318=INT(RIGHT($F1316, 1)))</f>
        <v>0</v>
      </c>
      <c r="CD1316" s="45">
        <f t="shared" si="31135"/>
        <v>0</v>
      </c>
      <c r="CE1316" s="36"/>
      <c r="CF1316" s="37"/>
      <c r="CG1316" s="44">
        <f t="shared" ref="CG1316" si="31182">parseTime(CE1316)-(CF1318=INT(RIGHT($F1316, 1)))</f>
        <v>0</v>
      </c>
      <c r="CH1316" s="45">
        <f t="shared" si="31137"/>
        <v>0</v>
      </c>
    </row>
    <row r="1317" spans="1:86" x14ac:dyDescent="0.25">
      <c r="A1317" s="56" t="s">
        <v>119</v>
      </c>
      <c r="B1317" s="57">
        <f t="shared" ref="B1317" ca="1" si="31183">roleHours(G1313:CH1319, "MCC")</f>
        <v>0</v>
      </c>
      <c r="C1317" s="14">
        <f t="shared" ca="1" si="31153"/>
        <v>0</v>
      </c>
      <c r="D1317" s="14" t="s">
        <v>260</v>
      </c>
      <c r="E1317" s="20">
        <v>4.6500000000000004</v>
      </c>
      <c r="F1317" s="51" t="s">
        <v>132</v>
      </c>
      <c r="G1317" s="36"/>
      <c r="H1317" s="37"/>
      <c r="I1317" s="44">
        <f t="shared" ref="I1317" si="31184">parseTime(G1317)-(H1318=INT(RIGHT($F1317, 1)))</f>
        <v>0</v>
      </c>
      <c r="J1317" s="45">
        <f t="shared" si="31105"/>
        <v>0</v>
      </c>
      <c r="K1317" s="36"/>
      <c r="L1317" s="37"/>
      <c r="M1317" s="44">
        <f t="shared" ref="M1317" si="31185">parseTime(K1317)-(L1318=INT(RIGHT($F1317, 1)))</f>
        <v>0</v>
      </c>
      <c r="N1317" s="45">
        <f t="shared" si="31107"/>
        <v>0</v>
      </c>
      <c r="O1317" s="36"/>
      <c r="P1317" s="37"/>
      <c r="Q1317" s="44">
        <f t="shared" ref="Q1317" si="31186">parseTime(O1317)-(P1318=INT(RIGHT($F1317, 1)))</f>
        <v>0</v>
      </c>
      <c r="R1317" s="45">
        <f t="shared" si="31109"/>
        <v>0</v>
      </c>
      <c r="S1317" s="36"/>
      <c r="T1317" s="37"/>
      <c r="U1317" s="44">
        <f t="shared" ref="U1317" si="31187">parseTime(S1317)-(T1318=INT(RIGHT($F1317, 1)))</f>
        <v>0</v>
      </c>
      <c r="V1317" s="45">
        <f t="shared" si="31111"/>
        <v>0</v>
      </c>
      <c r="W1317" s="36"/>
      <c r="X1317" s="37"/>
      <c r="Y1317" s="44">
        <f t="shared" ref="Y1317" si="31188">parseTime(W1317)-(X1318=INT(RIGHT($F1317, 1)))</f>
        <v>0</v>
      </c>
      <c r="Z1317" s="45">
        <f t="shared" si="31113"/>
        <v>0</v>
      </c>
      <c r="AA1317" s="36"/>
      <c r="AB1317" s="37"/>
      <c r="AC1317" s="44">
        <f t="shared" ref="AC1317" si="31189">parseTime(AA1317)-(AB1318=INT(RIGHT($F1317, 1)))</f>
        <v>0</v>
      </c>
      <c r="AD1317" s="45">
        <f t="shared" si="31115"/>
        <v>0</v>
      </c>
      <c r="AE1317" s="36"/>
      <c r="AF1317" s="37"/>
      <c r="AG1317" s="44">
        <f t="shared" ref="AG1317" si="31190">parseTime(AE1317)-(AF1318=INT(RIGHT($F1317, 1)))</f>
        <v>0</v>
      </c>
      <c r="AH1317" s="45">
        <f t="shared" si="31117"/>
        <v>0</v>
      </c>
      <c r="AI1317" s="36"/>
      <c r="AJ1317" s="37"/>
      <c r="AK1317" s="44">
        <f>parseTime(AI1317)-(AJ1318=INT(RIGHT($F1317, 1)))</f>
        <v>0</v>
      </c>
      <c r="AL1317" s="45">
        <f t="shared" si="31118"/>
        <v>0</v>
      </c>
      <c r="AM1317" s="36"/>
      <c r="AN1317" s="37"/>
      <c r="AO1317" s="44">
        <f t="shared" ref="AO1317" si="31191">parseTime(AM1317)-(AN1318=INT(RIGHT($F1317, 1)))</f>
        <v>0</v>
      </c>
      <c r="AP1317" s="45">
        <f t="shared" si="31120"/>
        <v>0</v>
      </c>
      <c r="AQ1317" s="36"/>
      <c r="AR1317" s="37"/>
      <c r="AS1317" s="44">
        <f t="shared" ref="AS1317" si="31192">parseTime(AQ1317)-(AR1318=INT(RIGHT($F1317, 1)))</f>
        <v>0</v>
      </c>
      <c r="AT1317" s="45">
        <f t="shared" si="31122"/>
        <v>0</v>
      </c>
      <c r="AU1317" s="36"/>
      <c r="AV1317" s="37"/>
      <c r="AW1317" s="44">
        <f>parseTime(AU1317)-(AV1318=INT(RIGHT($F1317, 1)))</f>
        <v>0</v>
      </c>
      <c r="AX1317" s="45">
        <f t="shared" si="31123"/>
        <v>0</v>
      </c>
      <c r="AY1317" s="36"/>
      <c r="AZ1317" s="37"/>
      <c r="BA1317" s="44">
        <f>parseTime(AY1317)-(AZ1318=INT(RIGHT($F1317, 1)))</f>
        <v>0</v>
      </c>
      <c r="BB1317" s="45">
        <f t="shared" si="31124"/>
        <v>0</v>
      </c>
      <c r="BC1317" s="36"/>
      <c r="BD1317" s="37"/>
      <c r="BE1317" s="44">
        <f>parseTime(BC1317)-(BD1318=INT(RIGHT($F1317, 1)))</f>
        <v>0</v>
      </c>
      <c r="BF1317" s="45">
        <f t="shared" si="31125"/>
        <v>0</v>
      </c>
      <c r="BG1317" s="36"/>
      <c r="BH1317" s="37"/>
      <c r="BI1317" s="44">
        <f>parseTime(BG1317)-(BH1318=INT(RIGHT($F1317, 1)))</f>
        <v>0</v>
      </c>
      <c r="BJ1317" s="45">
        <f t="shared" si="31126"/>
        <v>0</v>
      </c>
      <c r="BK1317" s="36"/>
      <c r="BL1317" s="37"/>
      <c r="BM1317" s="44">
        <f>parseTime(BK1317)-(BL1318=INT(RIGHT($F1317, 1)))</f>
        <v>0</v>
      </c>
      <c r="BN1317" s="45">
        <f t="shared" si="31127"/>
        <v>0</v>
      </c>
      <c r="BO1317" s="36"/>
      <c r="BP1317" s="37"/>
      <c r="BQ1317" s="44">
        <f t="shared" ref="BQ1317" si="31193">parseTime(BO1317)-(BP1318=INT(RIGHT($F1317, 1)))</f>
        <v>0</v>
      </c>
      <c r="BR1317" s="45">
        <f t="shared" si="31129"/>
        <v>0</v>
      </c>
      <c r="BS1317" s="36"/>
      <c r="BT1317" s="37"/>
      <c r="BU1317" s="44">
        <f t="shared" ref="BU1317" si="31194">parseTime(BS1317)-(BT1318=INT(RIGHT($F1317, 1)))</f>
        <v>0</v>
      </c>
      <c r="BV1317" s="45">
        <f t="shared" si="31131"/>
        <v>0</v>
      </c>
      <c r="BW1317" s="36"/>
      <c r="BX1317" s="37"/>
      <c r="BY1317" s="44">
        <f t="shared" ref="BY1317" si="31195">parseTime(BW1317)-(BX1318=INT(RIGHT($F1317, 1)))</f>
        <v>0</v>
      </c>
      <c r="BZ1317" s="45">
        <f t="shared" si="31133"/>
        <v>0</v>
      </c>
      <c r="CA1317" s="36"/>
      <c r="CB1317" s="37"/>
      <c r="CC1317" s="44">
        <f t="shared" ref="CC1317" si="31196">parseTime(CA1317)-(CB1318=INT(RIGHT($F1317, 1)))</f>
        <v>0</v>
      </c>
      <c r="CD1317" s="45">
        <f t="shared" si="31135"/>
        <v>0</v>
      </c>
      <c r="CE1317" s="36"/>
      <c r="CF1317" s="37"/>
      <c r="CG1317" s="44">
        <f t="shared" ref="CG1317" si="31197">parseTime(CE1317)-(CF1318=INT(RIGHT($F1317, 1)))</f>
        <v>0</v>
      </c>
      <c r="CH1317" s="45">
        <f t="shared" si="31137"/>
        <v>0</v>
      </c>
    </row>
    <row r="1318" spans="1:86" x14ac:dyDescent="0.25">
      <c r="A1318" s="56"/>
      <c r="B1318" s="57"/>
      <c r="C1318" s="14">
        <f t="shared" si="31153"/>
        <v>0</v>
      </c>
      <c r="D1318" s="14"/>
      <c r="E1318" s="20">
        <f t="shared" ref="E1318" si="31198">((7.5/2)-0.5+E1317)*8</f>
        <v>63.2</v>
      </c>
      <c r="F1318" s="51"/>
      <c r="G1318" s="46" t="s">
        <v>134</v>
      </c>
      <c r="H1318" s="38">
        <f t="shared" ref="H1318" si="31199">lunchAdjust(G1313:H1317)</f>
        <v>1</v>
      </c>
      <c r="I1318" s="48" t="s">
        <v>0</v>
      </c>
      <c r="J1318" s="39">
        <f t="shared" ref="J1318" si="31200">SUMPRODUCT(I1313:I1317*J1313:J1317)</f>
        <v>0</v>
      </c>
      <c r="K1318" s="46" t="s">
        <v>134</v>
      </c>
      <c r="L1318" s="38">
        <f t="shared" ref="L1318" si="31201">lunchAdjust(K1313:L1317)</f>
        <v>1</v>
      </c>
      <c r="M1318" s="48" t="s">
        <v>0</v>
      </c>
      <c r="N1318" s="39">
        <f t="shared" ref="N1318" si="31202">SUMPRODUCT(M1313:M1317*N1313:N1317)</f>
        <v>0</v>
      </c>
      <c r="O1318" s="46" t="s">
        <v>134</v>
      </c>
      <c r="P1318" s="38">
        <f t="shared" ref="P1318" si="31203">lunchAdjust(O1313:P1317)</f>
        <v>0</v>
      </c>
      <c r="Q1318" s="48" t="s">
        <v>0</v>
      </c>
      <c r="R1318" s="39">
        <f t="shared" ref="R1318" si="31204">SUMPRODUCT(Q1313:Q1317*R1313:R1317)</f>
        <v>0</v>
      </c>
      <c r="S1318" s="46" t="s">
        <v>134</v>
      </c>
      <c r="T1318" s="38">
        <f t="shared" ref="T1318" si="31205">lunchAdjust(S1313:T1317)</f>
        <v>1</v>
      </c>
      <c r="U1318" s="48" t="s">
        <v>0</v>
      </c>
      <c r="V1318" s="39">
        <f t="shared" ref="V1318" si="31206">SUMPRODUCT(U1313:U1317*V1313:V1317)</f>
        <v>0</v>
      </c>
      <c r="W1318" s="46" t="s">
        <v>134</v>
      </c>
      <c r="X1318" s="38">
        <f t="shared" ref="X1318" si="31207">lunchAdjust(W1313:X1317)</f>
        <v>1</v>
      </c>
      <c r="Y1318" s="48" t="s">
        <v>0</v>
      </c>
      <c r="Z1318" s="39">
        <f t="shared" ref="Z1318" si="31208">SUMPRODUCT(Y1313:Y1317*Z1313:Z1317)</f>
        <v>0</v>
      </c>
      <c r="AA1318" s="46" t="s">
        <v>134</v>
      </c>
      <c r="AB1318" s="38">
        <f t="shared" ref="AB1318" si="31209">lunchAdjust(AA1313:AB1317)</f>
        <v>1</v>
      </c>
      <c r="AC1318" s="48" t="s">
        <v>0</v>
      </c>
      <c r="AD1318" s="39">
        <f t="shared" ref="AD1318" si="31210">SUMPRODUCT(AC1313:AC1317*AD1313:AD1317)</f>
        <v>0</v>
      </c>
      <c r="AE1318" s="46" t="s">
        <v>134</v>
      </c>
      <c r="AF1318" s="38">
        <f t="shared" ref="AF1318" si="31211">lunchAdjust(AE1313:AF1317)</f>
        <v>1</v>
      </c>
      <c r="AG1318" s="48" t="s">
        <v>0</v>
      </c>
      <c r="AH1318" s="39">
        <f t="shared" ref="AH1318" si="31212">SUMPRODUCT(AG1313:AG1317*AH1313:AH1317)</f>
        <v>0</v>
      </c>
      <c r="AI1318" s="46" t="s">
        <v>134</v>
      </c>
      <c r="AJ1318" s="38">
        <f t="shared" ref="AJ1318" si="31213">lunchAdjust(AI1313:AJ1317)</f>
        <v>1</v>
      </c>
      <c r="AK1318" s="48" t="s">
        <v>0</v>
      </c>
      <c r="AL1318" s="39">
        <f t="shared" ref="AL1318" si="31214">SUMPRODUCT(AK1313:AK1317*AL1313:AL1317)</f>
        <v>0</v>
      </c>
      <c r="AM1318" s="46" t="s">
        <v>134</v>
      </c>
      <c r="AN1318" s="38">
        <f t="shared" ref="AN1318" si="31215">lunchAdjust(AM1313:AN1317)</f>
        <v>0</v>
      </c>
      <c r="AO1318" s="48" t="s">
        <v>0</v>
      </c>
      <c r="AP1318" s="39">
        <f t="shared" ref="AP1318" si="31216">SUMPRODUCT(AO1313:AO1317*AP1313:AP1317)</f>
        <v>0</v>
      </c>
      <c r="AQ1318" s="46" t="s">
        <v>134</v>
      </c>
      <c r="AR1318" s="38">
        <f t="shared" ref="AR1318" si="31217">lunchAdjust(AQ1313:AR1317)</f>
        <v>0</v>
      </c>
      <c r="AS1318" s="48" t="s">
        <v>0</v>
      </c>
      <c r="AT1318" s="39">
        <f t="shared" ref="AT1318" si="31218">SUMPRODUCT(AS1313:AS1317*AT1313:AT1317)</f>
        <v>0</v>
      </c>
      <c r="AU1318" s="46" t="s">
        <v>134</v>
      </c>
      <c r="AV1318" s="38">
        <f t="shared" ref="AV1318" si="31219">lunchAdjust(AU1313:AV1317)</f>
        <v>0</v>
      </c>
      <c r="AW1318" s="48" t="s">
        <v>0</v>
      </c>
      <c r="AX1318" s="39">
        <f t="shared" ref="AX1318" si="31220">SUMPRODUCT(AW1313:AW1317*AX1313:AX1317)</f>
        <v>0</v>
      </c>
      <c r="AY1318" s="46" t="s">
        <v>134</v>
      </c>
      <c r="AZ1318" s="38">
        <f t="shared" ref="AZ1318" si="31221">lunchAdjust(AY1313:AZ1317)</f>
        <v>0</v>
      </c>
      <c r="BA1318" s="48" t="s">
        <v>0</v>
      </c>
      <c r="BB1318" s="39">
        <f t="shared" ref="BB1318" si="31222">SUMPRODUCT(BA1313:BA1317*BB1313:BB1317)</f>
        <v>0</v>
      </c>
      <c r="BC1318" s="46" t="s">
        <v>134</v>
      </c>
      <c r="BD1318" s="38">
        <f t="shared" ref="BD1318" si="31223">lunchAdjust(BC1313:BD1317)</f>
        <v>0</v>
      </c>
      <c r="BE1318" s="48" t="s">
        <v>0</v>
      </c>
      <c r="BF1318" s="39">
        <f t="shared" ref="BF1318" si="31224">SUMPRODUCT(BE1313:BE1317*BF1313:BF1317)</f>
        <v>0</v>
      </c>
      <c r="BG1318" s="46" t="s">
        <v>134</v>
      </c>
      <c r="BH1318" s="38">
        <f t="shared" ref="BH1318" si="31225">lunchAdjust(BG1313:BH1317)</f>
        <v>0</v>
      </c>
      <c r="BI1318" s="48" t="s">
        <v>0</v>
      </c>
      <c r="BJ1318" s="39">
        <f t="shared" ref="BJ1318" si="31226">SUMPRODUCT(BI1313:BI1317*BJ1313:BJ1317)</f>
        <v>0</v>
      </c>
      <c r="BK1318" s="46" t="s">
        <v>134</v>
      </c>
      <c r="BL1318" s="38">
        <f t="shared" ref="BL1318" si="31227">lunchAdjust(BK1313:BL1317)</f>
        <v>0</v>
      </c>
      <c r="BM1318" s="48" t="s">
        <v>0</v>
      </c>
      <c r="BN1318" s="39">
        <f t="shared" ref="BN1318" si="31228">SUMPRODUCT(BM1313:BM1317*BN1313:BN1317)</f>
        <v>0</v>
      </c>
      <c r="BO1318" s="46" t="s">
        <v>134</v>
      </c>
      <c r="BP1318" s="38">
        <f t="shared" ref="BP1318" si="31229">lunchAdjust(BO1313:BP1317)</f>
        <v>0</v>
      </c>
      <c r="BQ1318" s="48" t="s">
        <v>0</v>
      </c>
      <c r="BR1318" s="39">
        <f t="shared" ref="BR1318" si="31230">SUMPRODUCT(BQ1313:BQ1317*BR1313:BR1317)</f>
        <v>0</v>
      </c>
      <c r="BS1318" s="46" t="s">
        <v>134</v>
      </c>
      <c r="BT1318" s="38">
        <f t="shared" ref="BT1318" si="31231">lunchAdjust(BS1313:BT1317)</f>
        <v>0</v>
      </c>
      <c r="BU1318" s="48" t="s">
        <v>0</v>
      </c>
      <c r="BV1318" s="39">
        <f t="shared" ref="BV1318" si="31232">SUMPRODUCT(BU1313:BU1317*BV1313:BV1317)</f>
        <v>0</v>
      </c>
      <c r="BW1318" s="46" t="s">
        <v>134</v>
      </c>
      <c r="BX1318" s="38">
        <f t="shared" ref="BX1318" si="31233">lunchAdjust(BW1313:BX1317)</f>
        <v>0</v>
      </c>
      <c r="BY1318" s="48" t="s">
        <v>0</v>
      </c>
      <c r="BZ1318" s="39">
        <f t="shared" ref="BZ1318" si="31234">SUMPRODUCT(BY1313:BY1317*BZ1313:BZ1317)</f>
        <v>0</v>
      </c>
      <c r="CA1318" s="46" t="s">
        <v>134</v>
      </c>
      <c r="CB1318" s="38">
        <f t="shared" ref="CB1318" si="31235">lunchAdjust(CA1313:CB1317)</f>
        <v>0</v>
      </c>
      <c r="CC1318" s="48" t="s">
        <v>0</v>
      </c>
      <c r="CD1318" s="39">
        <f t="shared" ref="CD1318" si="31236">SUMPRODUCT(CC1313:CC1317*CD1313:CD1317)</f>
        <v>0</v>
      </c>
      <c r="CE1318" s="46" t="s">
        <v>134</v>
      </c>
      <c r="CF1318" s="38">
        <f t="shared" ref="CF1318" si="31237">lunchAdjust(CE1313:CF1317)</f>
        <v>0</v>
      </c>
      <c r="CG1318" s="48" t="s">
        <v>0</v>
      </c>
      <c r="CH1318" s="39">
        <f t="shared" ref="CH1318" si="31238">SUMPRODUCT(CG1313:CG1317*CH1313:CH1317)</f>
        <v>0</v>
      </c>
    </row>
    <row r="1319" spans="1:86" ht="15.75" thickBot="1" x14ac:dyDescent="0.3">
      <c r="A1319" s="58" t="s">
        <v>121</v>
      </c>
      <c r="B1319" s="59">
        <f t="shared" ref="B1319" ca="1" si="31239">roleHours(G1313:CH1319, "OUT")</f>
        <v>0</v>
      </c>
      <c r="C1319" s="54" t="s">
        <v>137</v>
      </c>
      <c r="D1319" s="22">
        <f t="shared" ref="D1319" ca="1" si="31240">roleHours(G1313:CH1319, "PTO")</f>
        <v>8</v>
      </c>
      <c r="E1319" s="23">
        <f t="shared" ref="E1319" ca="1" si="31241">E1318-B1314</f>
        <v>63.2</v>
      </c>
      <c r="F1319" s="52"/>
      <c r="G1319" s="47" t="s">
        <v>39</v>
      </c>
      <c r="H1319" s="40">
        <f t="shared" si="31069"/>
        <v>8</v>
      </c>
      <c r="I1319" s="49" t="s">
        <v>135</v>
      </c>
      <c r="J1319" s="41">
        <f t="shared" ref="J1319" si="31242">J1318*G$4</f>
        <v>0</v>
      </c>
      <c r="K1319" s="47" t="s">
        <v>39</v>
      </c>
      <c r="L1319" s="40">
        <f t="shared" ref="L1319" si="31243">SUMPRODUCT(M1313:M1317*(L1313:L1317="PTO"))+SUMPRODUCT(M1313:M1317*(L1313:L1317="HOL"))</f>
        <v>8</v>
      </c>
      <c r="M1319" s="49" t="s">
        <v>135</v>
      </c>
      <c r="N1319" s="41">
        <f t="shared" ref="N1319" si="31244">N1318*K$4</f>
        <v>0</v>
      </c>
      <c r="O1319" s="47" t="s">
        <v>39</v>
      </c>
      <c r="P1319" s="40">
        <f t="shared" ref="P1319" si="31245">SUMPRODUCT(Q1313:Q1317*(P1313:P1317="PTO"))+SUMPRODUCT(Q1313:Q1317*(P1313:P1317="HOL"))</f>
        <v>0</v>
      </c>
      <c r="Q1319" s="49" t="s">
        <v>135</v>
      </c>
      <c r="R1319" s="41">
        <f t="shared" ref="R1319" si="31246">R1318*O$4</f>
        <v>0</v>
      </c>
      <c r="S1319" s="47" t="s">
        <v>39</v>
      </c>
      <c r="T1319" s="40">
        <f t="shared" ref="T1319" si="31247">SUMPRODUCT(U1313:U1317*(T1313:T1317="PTO"))+SUMPRODUCT(U1313:U1317*(T1313:T1317="HOL"))</f>
        <v>8</v>
      </c>
      <c r="U1319" s="49" t="s">
        <v>135</v>
      </c>
      <c r="V1319" s="41">
        <f t="shared" ref="V1319" si="31248">V1318*S$4</f>
        <v>0</v>
      </c>
      <c r="W1319" s="47" t="s">
        <v>39</v>
      </c>
      <c r="X1319" s="40">
        <f t="shared" ref="X1319" si="31249">SUMPRODUCT(Y1313:Y1317*(X1313:X1317="PTO"))+SUMPRODUCT(Y1313:Y1317*(X1313:X1317="HOL"))</f>
        <v>8</v>
      </c>
      <c r="Y1319" s="49" t="s">
        <v>135</v>
      </c>
      <c r="Z1319" s="41">
        <f t="shared" ref="Z1319" si="31250">Z1318*W$4</f>
        <v>0</v>
      </c>
      <c r="AA1319" s="47" t="s">
        <v>39</v>
      </c>
      <c r="AB1319" s="40">
        <f t="shared" ref="AB1319" si="31251">SUMPRODUCT(AC1313:AC1317*(AB1313:AB1317="PTO"))+SUMPRODUCT(AC1313:AC1317*(AB1313:AB1317="HOL"))</f>
        <v>8</v>
      </c>
      <c r="AC1319" s="49" t="s">
        <v>135</v>
      </c>
      <c r="AD1319" s="41">
        <f t="shared" ref="AD1319" si="31252">AD1318*AA$4</f>
        <v>0</v>
      </c>
      <c r="AE1319" s="47" t="s">
        <v>39</v>
      </c>
      <c r="AF1319" s="40">
        <f t="shared" ref="AF1319" si="31253">SUMPRODUCT(AG1313:AG1317*(AF1313:AF1317="PTO"))+SUMPRODUCT(AG1313:AG1317*(AF1313:AF1317="HOL"))</f>
        <v>8</v>
      </c>
      <c r="AG1319" s="49" t="s">
        <v>135</v>
      </c>
      <c r="AH1319" s="41">
        <f t="shared" ref="AH1319" si="31254">AH1318*AE$4</f>
        <v>0</v>
      </c>
      <c r="AI1319" s="47" t="s">
        <v>39</v>
      </c>
      <c r="AJ1319" s="40">
        <f t="shared" ref="AJ1319" si="31255">SUMPRODUCT(AK1313:AK1317*(AJ1313:AJ1317="PTO"))+SUMPRODUCT(AK1313:AK1317*(AJ1313:AJ1317="HOL"))</f>
        <v>8</v>
      </c>
      <c r="AK1319" s="49" t="s">
        <v>135</v>
      </c>
      <c r="AL1319" s="41">
        <f>AL1318*AI$4</f>
        <v>0</v>
      </c>
      <c r="AM1319" s="47" t="s">
        <v>39</v>
      </c>
      <c r="AN1319" s="40">
        <f t="shared" ref="AN1319" si="31256">SUMPRODUCT(AO1313:AO1317*(AN1313:AN1317="PTO"))+SUMPRODUCT(AO1313:AO1317*(AN1313:AN1317="HOL"))</f>
        <v>0</v>
      </c>
      <c r="AO1319" s="49" t="s">
        <v>135</v>
      </c>
      <c r="AP1319" s="41">
        <f t="shared" ref="AP1319" si="31257">AP1318*AM$4</f>
        <v>0</v>
      </c>
      <c r="AQ1319" s="47" t="s">
        <v>39</v>
      </c>
      <c r="AR1319" s="40">
        <f t="shared" ref="AR1319" si="31258">SUMPRODUCT(AS1313:AS1317*(AR1313:AR1317="PTO"))+SUMPRODUCT(AS1313:AS1317*(AR1313:AR1317="HOL"))</f>
        <v>0</v>
      </c>
      <c r="AS1319" s="49" t="s">
        <v>135</v>
      </c>
      <c r="AT1319" s="41">
        <f t="shared" ref="AT1319" si="31259">AT1318*AQ$4</f>
        <v>0</v>
      </c>
      <c r="AU1319" s="47" t="s">
        <v>39</v>
      </c>
      <c r="AV1319" s="40">
        <f t="shared" ref="AV1319" si="31260">SUMPRODUCT(AW1313:AW1317*(AV1313:AV1317="PTO"))+SUMPRODUCT(AW1313:AW1317*(AV1313:AV1317="HOL"))</f>
        <v>0</v>
      </c>
      <c r="AW1319" s="49" t="s">
        <v>135</v>
      </c>
      <c r="AX1319" s="41">
        <f>AX1318*AU$4</f>
        <v>0</v>
      </c>
      <c r="AY1319" s="47" t="s">
        <v>39</v>
      </c>
      <c r="AZ1319" s="40">
        <f t="shared" ref="AZ1319" si="31261">SUMPRODUCT(BA1313:BA1317*(AZ1313:AZ1317="PTO"))+SUMPRODUCT(BA1313:BA1317*(AZ1313:AZ1317="HOL"))</f>
        <v>0</v>
      </c>
      <c r="BA1319" s="49" t="s">
        <v>135</v>
      </c>
      <c r="BB1319" s="41">
        <f>BB1318*AY$4</f>
        <v>0</v>
      </c>
      <c r="BC1319" s="47" t="s">
        <v>39</v>
      </c>
      <c r="BD1319" s="40">
        <f t="shared" ref="BD1319" si="31262">SUMPRODUCT(BE1313:BE1317*(BD1313:BD1317="PTO"))+SUMPRODUCT(BE1313:BE1317*(BD1313:BD1317="HOL"))</f>
        <v>0</v>
      </c>
      <c r="BE1319" s="49" t="s">
        <v>135</v>
      </c>
      <c r="BF1319" s="41">
        <f>BF1318*BC$4</f>
        <v>0</v>
      </c>
      <c r="BG1319" s="47" t="s">
        <v>39</v>
      </c>
      <c r="BH1319" s="40">
        <f t="shared" ref="BH1319" si="31263">SUMPRODUCT(BI1313:BI1317*(BH1313:BH1317="PTO"))+SUMPRODUCT(BI1313:BI1317*(BH1313:BH1317="HOL"))</f>
        <v>0</v>
      </c>
      <c r="BI1319" s="49" t="s">
        <v>135</v>
      </c>
      <c r="BJ1319" s="41">
        <f>BJ1318*BG$4</f>
        <v>0</v>
      </c>
      <c r="BK1319" s="47" t="s">
        <v>39</v>
      </c>
      <c r="BL1319" s="40">
        <f t="shared" ref="BL1319" si="31264">SUMPRODUCT(BM1313:BM1317*(BL1313:BL1317="PTO"))+SUMPRODUCT(BM1313:BM1317*(BL1313:BL1317="HOL"))</f>
        <v>0</v>
      </c>
      <c r="BM1319" s="49" t="s">
        <v>135</v>
      </c>
      <c r="BN1319" s="41">
        <f>BN1318*BK$4</f>
        <v>0</v>
      </c>
      <c r="BO1319" s="47" t="s">
        <v>39</v>
      </c>
      <c r="BP1319" s="40">
        <f t="shared" ref="BP1319" si="31265">SUMPRODUCT(BQ1313:BQ1317*(BP1313:BP1317="PTO"))+SUMPRODUCT(BQ1313:BQ1317*(BP1313:BP1317="HOL"))</f>
        <v>0</v>
      </c>
      <c r="BQ1319" s="49" t="s">
        <v>135</v>
      </c>
      <c r="BR1319" s="41">
        <f t="shared" ref="BR1319" si="31266">BR1318*BO$4</f>
        <v>0</v>
      </c>
      <c r="BS1319" s="47" t="s">
        <v>39</v>
      </c>
      <c r="BT1319" s="40">
        <f t="shared" ref="BT1319" si="31267">SUMPRODUCT(BU1313:BU1317*(BT1313:BT1317="PTO"))+SUMPRODUCT(BU1313:BU1317*(BT1313:BT1317="HOL"))</f>
        <v>0</v>
      </c>
      <c r="BU1319" s="49" t="s">
        <v>135</v>
      </c>
      <c r="BV1319" s="41">
        <f t="shared" ref="BV1319" si="31268">BV1318*BS$4</f>
        <v>0</v>
      </c>
      <c r="BW1319" s="47" t="s">
        <v>39</v>
      </c>
      <c r="BX1319" s="40">
        <f t="shared" ref="BX1319" si="31269">SUMPRODUCT(BY1313:BY1317*(BX1313:BX1317="PTO"))+SUMPRODUCT(BY1313:BY1317*(BX1313:BX1317="HOL"))</f>
        <v>0</v>
      </c>
      <c r="BY1319" s="49" t="s">
        <v>135</v>
      </c>
      <c r="BZ1319" s="41">
        <f t="shared" ref="BZ1319" si="31270">BZ1318*BW$4</f>
        <v>0</v>
      </c>
      <c r="CA1319" s="47" t="s">
        <v>39</v>
      </c>
      <c r="CB1319" s="40">
        <f t="shared" ref="CB1319" si="31271">SUMPRODUCT(CC1313:CC1317*(CB1313:CB1317="PTO"))+SUMPRODUCT(CC1313:CC1317*(CB1313:CB1317="HOL"))</f>
        <v>0</v>
      </c>
      <c r="CC1319" s="49" t="s">
        <v>135</v>
      </c>
      <c r="CD1319" s="41">
        <f t="shared" ref="CD1319" si="31272">CD1318*CA$4</f>
        <v>0</v>
      </c>
      <c r="CE1319" s="47" t="s">
        <v>39</v>
      </c>
      <c r="CF1319" s="40">
        <f t="shared" ref="CF1319" si="31273">SUMPRODUCT(CG1313:CG1317*(CF1313:CF1317="PTO"))+SUMPRODUCT(CG1313:CG1317*(CF1313:CF1317="HOL"))</f>
        <v>0</v>
      </c>
      <c r="CG1319" s="49" t="s">
        <v>135</v>
      </c>
      <c r="CH1319" s="41">
        <f t="shared" ref="CH1319" si="31274">CH1318*CE$4</f>
        <v>0</v>
      </c>
    </row>
    <row r="1320" spans="1:86" x14ac:dyDescent="0.25">
      <c r="A1320" s="70" t="s">
        <v>133</v>
      </c>
      <c r="B1320" s="71">
        <f t="shared" ref="B1320" ca="1" si="31275">D1320-B1321</f>
        <v>0</v>
      </c>
      <c r="C1320" s="72" t="s">
        <v>122</v>
      </c>
      <c r="D1320" s="71">
        <f>IFERROR(INDEX(Holidays[FTE], MATCH(Entry!E1320, Holidays[Date], 0)), 1)*8*INDEX(FTEguide[[1]:[12]], MATCH(Entry!E1321, FTEguide[Weekday], 0), IF(Entry!E1323&gt;0, Entry!E1323, MONTH(Entry!E1320)))</f>
        <v>0</v>
      </c>
      <c r="E1320" s="60">
        <f t="shared" si="30586"/>
        <v>44016</v>
      </c>
      <c r="F1320" s="50" t="s">
        <v>128</v>
      </c>
      <c r="G1320" s="34"/>
      <c r="H1320" s="35"/>
      <c r="I1320" s="42">
        <f t="shared" ref="I1320" si="31276">parseTime(G1320)-(H1325=INT(RIGHT($F1320, 1)))</f>
        <v>0</v>
      </c>
      <c r="J1320" s="43">
        <f t="shared" ref="J1320:J1324" si="31277">isClocked(H1320)</f>
        <v>0</v>
      </c>
      <c r="K1320" s="34"/>
      <c r="L1320" s="35"/>
      <c r="M1320" s="42">
        <f t="shared" ref="M1320" si="31278">parseTime(K1320)-(L1325=INT(RIGHT($F1320, 1)))</f>
        <v>0</v>
      </c>
      <c r="N1320" s="43">
        <f t="shared" ref="N1320:N1324" si="31279">isClocked(L1320)</f>
        <v>0</v>
      </c>
      <c r="O1320" s="34"/>
      <c r="P1320" s="35"/>
      <c r="Q1320" s="42">
        <f t="shared" ref="Q1320" si="31280">parseTime(O1320)-(P1325=INT(RIGHT($F1320, 1)))</f>
        <v>0</v>
      </c>
      <c r="R1320" s="43">
        <f t="shared" ref="R1320:R1324" si="31281">isClocked(P1320)</f>
        <v>0</v>
      </c>
      <c r="S1320" s="34"/>
      <c r="T1320" s="35"/>
      <c r="U1320" s="42">
        <f t="shared" ref="U1320" si="31282">parseTime(S1320)-(T1325=INT(RIGHT($F1320, 1)))</f>
        <v>0</v>
      </c>
      <c r="V1320" s="43">
        <f t="shared" ref="V1320:V1324" si="31283">isClocked(T1320)</f>
        <v>0</v>
      </c>
      <c r="W1320" s="34"/>
      <c r="X1320" s="35"/>
      <c r="Y1320" s="42">
        <f t="shared" ref="Y1320" si="31284">parseTime(W1320)-(X1325=INT(RIGHT($F1320, 1)))</f>
        <v>0</v>
      </c>
      <c r="Z1320" s="43">
        <f t="shared" ref="Z1320:Z1324" si="31285">isClocked(X1320)</f>
        <v>0</v>
      </c>
      <c r="AA1320" s="34"/>
      <c r="AB1320" s="35"/>
      <c r="AC1320" s="42">
        <f t="shared" ref="AC1320" si="31286">parseTime(AA1320)-(AB1325=INT(RIGHT($F1320, 1)))</f>
        <v>0</v>
      </c>
      <c r="AD1320" s="43">
        <f t="shared" ref="AD1320:AD1324" si="31287">isClocked(AB1320)</f>
        <v>0</v>
      </c>
      <c r="AE1320" s="34"/>
      <c r="AF1320" s="35"/>
      <c r="AG1320" s="42">
        <f t="shared" ref="AG1320" si="31288">parseTime(AE1320)-(AF1325=INT(RIGHT($F1320, 1)))</f>
        <v>0</v>
      </c>
      <c r="AH1320" s="43">
        <f t="shared" ref="AH1320:AH1324" si="31289">isClocked(AF1320)</f>
        <v>0</v>
      </c>
      <c r="AI1320" s="34" t="s">
        <v>136</v>
      </c>
      <c r="AJ1320" s="35" t="s">
        <v>41</v>
      </c>
      <c r="AK1320" s="42">
        <f>parseTime(AI1320)-(AJ1325=INT(RIGHT($F1320, 1)))</f>
        <v>8</v>
      </c>
      <c r="AL1320" s="43">
        <f t="shared" ref="AL1320:AL1324" si="31290">isClocked(AJ1320)</f>
        <v>0</v>
      </c>
      <c r="AM1320" s="34"/>
      <c r="AN1320" s="35"/>
      <c r="AO1320" s="42">
        <f t="shared" ref="AO1320" si="31291">parseTime(AM1320)-(AN1325=INT(RIGHT($F1320, 1)))</f>
        <v>0</v>
      </c>
      <c r="AP1320" s="43">
        <f t="shared" ref="AP1320:AP1324" si="31292">isClocked(AN1320)</f>
        <v>0</v>
      </c>
      <c r="AQ1320" s="34"/>
      <c r="AR1320" s="35"/>
      <c r="AS1320" s="42">
        <f t="shared" ref="AS1320" si="31293">parseTime(AQ1320)-(AR1325=INT(RIGHT($F1320, 1)))</f>
        <v>0</v>
      </c>
      <c r="AT1320" s="43">
        <f t="shared" ref="AT1320:AT1324" si="31294">isClocked(AR1320)</f>
        <v>0</v>
      </c>
      <c r="AU1320" s="34"/>
      <c r="AV1320" s="35"/>
      <c r="AW1320" s="42">
        <f>parseTime(AU1320)-(AV1325=INT(RIGHT($F1320, 1)))</f>
        <v>0</v>
      </c>
      <c r="AX1320" s="43">
        <f t="shared" ref="AX1320:AX1324" si="31295">isClocked(AV1320)</f>
        <v>0</v>
      </c>
      <c r="AY1320" s="34"/>
      <c r="AZ1320" s="35"/>
      <c r="BA1320" s="42">
        <f>parseTime(AY1320)-(AZ1325=INT(RIGHT($F1320, 1)))</f>
        <v>0</v>
      </c>
      <c r="BB1320" s="43">
        <f t="shared" ref="BB1320:BB1324" si="31296">isClocked(AZ1320)</f>
        <v>0</v>
      </c>
      <c r="BC1320" s="34"/>
      <c r="BD1320" s="35"/>
      <c r="BE1320" s="42">
        <f>parseTime(BC1320)-(BD1325=INT(RIGHT($F1320, 1)))</f>
        <v>0</v>
      </c>
      <c r="BF1320" s="43">
        <f t="shared" ref="BF1320:BF1324" si="31297">isClocked(BD1320)</f>
        <v>0</v>
      </c>
      <c r="BG1320" s="34"/>
      <c r="BH1320" s="35"/>
      <c r="BI1320" s="42">
        <f>parseTime(BG1320)-(BH1325=INT(RIGHT($F1320, 1)))</f>
        <v>0</v>
      </c>
      <c r="BJ1320" s="43">
        <f t="shared" ref="BJ1320:BJ1324" si="31298">isClocked(BH1320)</f>
        <v>0</v>
      </c>
      <c r="BK1320" s="34"/>
      <c r="BL1320" s="35"/>
      <c r="BM1320" s="42">
        <f>parseTime(BK1320)-(BL1325=INT(RIGHT($F1320, 1)))</f>
        <v>0</v>
      </c>
      <c r="BN1320" s="43">
        <f t="shared" ref="BN1320:BN1324" si="31299">isClocked(BL1320)</f>
        <v>0</v>
      </c>
      <c r="BO1320" s="34"/>
      <c r="BP1320" s="35"/>
      <c r="BQ1320" s="42">
        <f t="shared" ref="BQ1320" si="31300">parseTime(BO1320)-(BP1325=INT(RIGHT($F1320, 1)))</f>
        <v>0</v>
      </c>
      <c r="BR1320" s="43">
        <f t="shared" ref="BR1320:BR1324" si="31301">isClocked(BP1320)</f>
        <v>0</v>
      </c>
      <c r="BS1320" s="34"/>
      <c r="BT1320" s="35"/>
      <c r="BU1320" s="42">
        <f t="shared" ref="BU1320" si="31302">parseTime(BS1320)-(BT1325=INT(RIGHT($F1320, 1)))</f>
        <v>0</v>
      </c>
      <c r="BV1320" s="43">
        <f t="shared" ref="BV1320:BV1324" si="31303">isClocked(BT1320)</f>
        <v>0</v>
      </c>
      <c r="BW1320" s="34"/>
      <c r="BX1320" s="35"/>
      <c r="BY1320" s="42">
        <f t="shared" ref="BY1320" si="31304">parseTime(BW1320)-(BX1325=INT(RIGHT($F1320, 1)))</f>
        <v>0</v>
      </c>
      <c r="BZ1320" s="43">
        <f t="shared" ref="BZ1320:BZ1324" si="31305">isClocked(BX1320)</f>
        <v>0</v>
      </c>
      <c r="CA1320" s="34"/>
      <c r="CB1320" s="35"/>
      <c r="CC1320" s="42">
        <f t="shared" ref="CC1320" si="31306">parseTime(CA1320)-(CB1325=INT(RIGHT($F1320, 1)))</f>
        <v>0</v>
      </c>
      <c r="CD1320" s="43">
        <f t="shared" ref="CD1320:CD1324" si="31307">isClocked(CB1320)</f>
        <v>0</v>
      </c>
      <c r="CE1320" s="34"/>
      <c r="CF1320" s="35"/>
      <c r="CG1320" s="42">
        <f t="shared" ref="CG1320" si="31308">parseTime(CE1320)-(CF1325=INT(RIGHT($F1320, 1)))</f>
        <v>0</v>
      </c>
      <c r="CH1320" s="43">
        <f t="shared" ref="CH1320:CH1324" si="31309">isClocked(CF1320)</f>
        <v>0</v>
      </c>
    </row>
    <row r="1321" spans="1:86" x14ac:dyDescent="0.25">
      <c r="A1321" s="56" t="s">
        <v>0</v>
      </c>
      <c r="B1321" s="57">
        <f t="shared" ca="1" si="30102"/>
        <v>0</v>
      </c>
      <c r="C1321" s="14" t="s">
        <v>252</v>
      </c>
      <c r="D1321" s="14">
        <f t="shared" ref="D1321:D1384" si="31310">(E1324+(E1323/2))*8-0.5</f>
        <v>53.7</v>
      </c>
      <c r="E1321" s="55" t="str">
        <f t="shared" si="30103"/>
        <v>Saturday</v>
      </c>
      <c r="F1321" s="51" t="s">
        <v>129</v>
      </c>
      <c r="G1321" s="36"/>
      <c r="H1321" s="37"/>
      <c r="I1321" s="44">
        <f t="shared" ref="I1321" si="31311">parseTime(G1321)-(H1325=INT(RIGHT($F1321, 1)))</f>
        <v>0</v>
      </c>
      <c r="J1321" s="45">
        <f t="shared" si="31277"/>
        <v>0</v>
      </c>
      <c r="K1321" s="36"/>
      <c r="L1321" s="37"/>
      <c r="M1321" s="44">
        <f t="shared" ref="M1321" si="31312">parseTime(K1321)-(L1325=INT(RIGHT($F1321, 1)))</f>
        <v>0</v>
      </c>
      <c r="N1321" s="45">
        <f t="shared" si="31279"/>
        <v>0</v>
      </c>
      <c r="O1321" s="36"/>
      <c r="P1321" s="37"/>
      <c r="Q1321" s="44">
        <f t="shared" ref="Q1321" si="31313">parseTime(O1321)-(P1325=INT(RIGHT($F1321, 1)))</f>
        <v>0</v>
      </c>
      <c r="R1321" s="45">
        <f t="shared" si="31281"/>
        <v>0</v>
      </c>
      <c r="S1321" s="36"/>
      <c r="T1321" s="37"/>
      <c r="U1321" s="44">
        <f t="shared" ref="U1321" si="31314">parseTime(S1321)-(T1325=INT(RIGHT($F1321, 1)))</f>
        <v>0</v>
      </c>
      <c r="V1321" s="45">
        <f t="shared" si="31283"/>
        <v>0</v>
      </c>
      <c r="W1321" s="36"/>
      <c r="X1321" s="37"/>
      <c r="Y1321" s="44">
        <f t="shared" ref="Y1321" si="31315">parseTime(W1321)-(X1325=INT(RIGHT($F1321, 1)))</f>
        <v>0</v>
      </c>
      <c r="Z1321" s="45">
        <f t="shared" si="31285"/>
        <v>0</v>
      </c>
      <c r="AA1321" s="36"/>
      <c r="AB1321" s="37"/>
      <c r="AC1321" s="44">
        <f t="shared" ref="AC1321" si="31316">parseTime(AA1321)-(AB1325=INT(RIGHT($F1321, 1)))</f>
        <v>0</v>
      </c>
      <c r="AD1321" s="45">
        <f t="shared" si="31287"/>
        <v>0</v>
      </c>
      <c r="AE1321" s="36"/>
      <c r="AF1321" s="37"/>
      <c r="AG1321" s="44">
        <f t="shared" ref="AG1321" si="31317">parseTime(AE1321)-(AF1325=INT(RIGHT($F1321, 1)))</f>
        <v>0</v>
      </c>
      <c r="AH1321" s="45">
        <f t="shared" si="31289"/>
        <v>0</v>
      </c>
      <c r="AI1321" s="36"/>
      <c r="AJ1321" s="37"/>
      <c r="AK1321" s="44">
        <f>parseTime(AI1321)-(AJ1325=INT(RIGHT($F1321, 1)))</f>
        <v>0</v>
      </c>
      <c r="AL1321" s="45">
        <f t="shared" si="31290"/>
        <v>0</v>
      </c>
      <c r="AM1321" s="36"/>
      <c r="AN1321" s="37"/>
      <c r="AO1321" s="44">
        <f t="shared" ref="AO1321" si="31318">parseTime(AM1321)-(AN1325=INT(RIGHT($F1321, 1)))</f>
        <v>0</v>
      </c>
      <c r="AP1321" s="45">
        <f t="shared" si="31292"/>
        <v>0</v>
      </c>
      <c r="AQ1321" s="36"/>
      <c r="AR1321" s="37"/>
      <c r="AS1321" s="44">
        <f t="shared" ref="AS1321" si="31319">parseTime(AQ1321)-(AR1325=INT(RIGHT($F1321, 1)))</f>
        <v>0</v>
      </c>
      <c r="AT1321" s="45">
        <f t="shared" si="31294"/>
        <v>0</v>
      </c>
      <c r="AU1321" s="36"/>
      <c r="AV1321" s="37"/>
      <c r="AW1321" s="44">
        <f>parseTime(AU1321)-(AV1325=INT(RIGHT($F1321, 1)))</f>
        <v>0</v>
      </c>
      <c r="AX1321" s="45">
        <f t="shared" si="31295"/>
        <v>0</v>
      </c>
      <c r="AY1321" s="36"/>
      <c r="AZ1321" s="37"/>
      <c r="BA1321" s="44">
        <f>parseTime(AY1321)-(AZ1325=INT(RIGHT($F1321, 1)))</f>
        <v>0</v>
      </c>
      <c r="BB1321" s="45">
        <f t="shared" si="31296"/>
        <v>0</v>
      </c>
      <c r="BC1321" s="36"/>
      <c r="BD1321" s="37"/>
      <c r="BE1321" s="44">
        <f>parseTime(BC1321)-(BD1325=INT(RIGHT($F1321, 1)))</f>
        <v>0</v>
      </c>
      <c r="BF1321" s="45">
        <f t="shared" si="31297"/>
        <v>0</v>
      </c>
      <c r="BG1321" s="36"/>
      <c r="BH1321" s="37"/>
      <c r="BI1321" s="44">
        <f>parseTime(BG1321)-(BH1325=INT(RIGHT($F1321, 1)))</f>
        <v>0</v>
      </c>
      <c r="BJ1321" s="45">
        <f t="shared" si="31298"/>
        <v>0</v>
      </c>
      <c r="BK1321" s="36"/>
      <c r="BL1321" s="37"/>
      <c r="BM1321" s="44">
        <f>parseTime(BK1321)-(BL1325=INT(RIGHT($F1321, 1)))</f>
        <v>0</v>
      </c>
      <c r="BN1321" s="45">
        <f t="shared" si="31299"/>
        <v>0</v>
      </c>
      <c r="BO1321" s="36"/>
      <c r="BP1321" s="37"/>
      <c r="BQ1321" s="44">
        <f t="shared" ref="BQ1321" si="31320">parseTime(BO1321)-(BP1325=INT(RIGHT($F1321, 1)))</f>
        <v>0</v>
      </c>
      <c r="BR1321" s="45">
        <f t="shared" si="31301"/>
        <v>0</v>
      </c>
      <c r="BS1321" s="36"/>
      <c r="BT1321" s="37"/>
      <c r="BU1321" s="44">
        <f t="shared" ref="BU1321" si="31321">parseTime(BS1321)-(BT1325=INT(RIGHT($F1321, 1)))</f>
        <v>0</v>
      </c>
      <c r="BV1321" s="45">
        <f t="shared" si="31303"/>
        <v>0</v>
      </c>
      <c r="BW1321" s="36"/>
      <c r="BX1321" s="37"/>
      <c r="BY1321" s="44">
        <f t="shared" ref="BY1321" si="31322">parseTime(BW1321)-(BX1325=INT(RIGHT($F1321, 1)))</f>
        <v>0</v>
      </c>
      <c r="BZ1321" s="45">
        <f t="shared" si="31305"/>
        <v>0</v>
      </c>
      <c r="CA1321" s="36"/>
      <c r="CB1321" s="37"/>
      <c r="CC1321" s="44">
        <f t="shared" ref="CC1321" si="31323">parseTime(CA1321)-(CB1325=INT(RIGHT($F1321, 1)))</f>
        <v>0</v>
      </c>
      <c r="CD1321" s="45">
        <f t="shared" si="31307"/>
        <v>0</v>
      </c>
      <c r="CE1321" s="36"/>
      <c r="CF1321" s="37"/>
      <c r="CG1321" s="44">
        <f t="shared" ref="CG1321" si="31324">parseTime(CE1321)-(CF1325=INT(RIGHT($F1321, 1)))</f>
        <v>0</v>
      </c>
      <c r="CH1321" s="45">
        <f t="shared" si="31309"/>
        <v>0</v>
      </c>
    </row>
    <row r="1322" spans="1:86" x14ac:dyDescent="0.25">
      <c r="A1322" s="56" t="s">
        <v>117</v>
      </c>
      <c r="B1322" s="57">
        <f t="shared" ref="B1322" ca="1" si="31325">roleHours(G1320:CH1326, "MFD")</f>
        <v>0</v>
      </c>
      <c r="C1322" s="14">
        <f t="shared" ref="C1322:C1325" ca="1" si="31326">B1322/8</f>
        <v>0</v>
      </c>
      <c r="D1322" s="14">
        <f t="shared" ref="D1322" ca="1" si="31327">B1321-D1321</f>
        <v>-53.7</v>
      </c>
      <c r="E1322" s="20" t="s">
        <v>127</v>
      </c>
      <c r="F1322" s="51" t="s">
        <v>130</v>
      </c>
      <c r="G1322" s="36"/>
      <c r="H1322" s="37"/>
      <c r="I1322" s="44">
        <f t="shared" ref="I1322" si="31328">parseTime(G1322)-(H1325=INT(RIGHT($F1322, 1)))</f>
        <v>0</v>
      </c>
      <c r="J1322" s="45">
        <f t="shared" si="31277"/>
        <v>0</v>
      </c>
      <c r="K1322" s="36"/>
      <c r="L1322" s="37"/>
      <c r="M1322" s="44">
        <f t="shared" ref="M1322" si="31329">parseTime(K1322)-(L1325=INT(RIGHT($F1322, 1)))</f>
        <v>0</v>
      </c>
      <c r="N1322" s="45">
        <f t="shared" si="31279"/>
        <v>0</v>
      </c>
      <c r="O1322" s="36"/>
      <c r="P1322" s="37"/>
      <c r="Q1322" s="44">
        <f t="shared" ref="Q1322" si="31330">parseTime(O1322)-(P1325=INT(RIGHT($F1322, 1)))</f>
        <v>0</v>
      </c>
      <c r="R1322" s="45">
        <f t="shared" si="31281"/>
        <v>0</v>
      </c>
      <c r="S1322" s="36"/>
      <c r="T1322" s="37"/>
      <c r="U1322" s="44">
        <f t="shared" ref="U1322" si="31331">parseTime(S1322)-(T1325=INT(RIGHT($F1322, 1)))</f>
        <v>0</v>
      </c>
      <c r="V1322" s="45">
        <f t="shared" si="31283"/>
        <v>0</v>
      </c>
      <c r="W1322" s="36"/>
      <c r="X1322" s="37"/>
      <c r="Y1322" s="44">
        <f t="shared" ref="Y1322" si="31332">parseTime(W1322)-(X1325=INT(RIGHT($F1322, 1)))</f>
        <v>0</v>
      </c>
      <c r="Z1322" s="45">
        <f t="shared" si="31285"/>
        <v>0</v>
      </c>
      <c r="AA1322" s="36"/>
      <c r="AB1322" s="37"/>
      <c r="AC1322" s="44">
        <f t="shared" ref="AC1322" si="31333">parseTime(AA1322)-(AB1325=INT(RIGHT($F1322, 1)))</f>
        <v>0</v>
      </c>
      <c r="AD1322" s="45">
        <f t="shared" si="31287"/>
        <v>0</v>
      </c>
      <c r="AE1322" s="36"/>
      <c r="AF1322" s="37"/>
      <c r="AG1322" s="44">
        <f t="shared" ref="AG1322" si="31334">parseTime(AE1322)-(AF1325=INT(RIGHT($F1322, 1)))</f>
        <v>0</v>
      </c>
      <c r="AH1322" s="45">
        <f t="shared" si="31289"/>
        <v>0</v>
      </c>
      <c r="AI1322" s="36"/>
      <c r="AJ1322" s="37"/>
      <c r="AK1322" s="44">
        <f>parseTime(AI1322)-(AJ1325=INT(RIGHT($F1322, 1)))</f>
        <v>0</v>
      </c>
      <c r="AL1322" s="45">
        <f t="shared" si="31290"/>
        <v>0</v>
      </c>
      <c r="AM1322" s="36"/>
      <c r="AN1322" s="37"/>
      <c r="AO1322" s="44">
        <f t="shared" ref="AO1322" si="31335">parseTime(AM1322)-(AN1325=INT(RIGHT($F1322, 1)))</f>
        <v>0</v>
      </c>
      <c r="AP1322" s="45">
        <f t="shared" si="31292"/>
        <v>0</v>
      </c>
      <c r="AQ1322" s="36"/>
      <c r="AR1322" s="37"/>
      <c r="AS1322" s="44">
        <f t="shared" ref="AS1322" si="31336">parseTime(AQ1322)-(AR1325=INT(RIGHT($F1322, 1)))</f>
        <v>0</v>
      </c>
      <c r="AT1322" s="45">
        <f t="shared" si="31294"/>
        <v>0</v>
      </c>
      <c r="AU1322" s="36"/>
      <c r="AV1322" s="37"/>
      <c r="AW1322" s="44">
        <f>parseTime(AU1322)-(AV1325=INT(RIGHT($F1322, 1)))</f>
        <v>0</v>
      </c>
      <c r="AX1322" s="45">
        <f t="shared" si="31295"/>
        <v>0</v>
      </c>
      <c r="AY1322" s="36"/>
      <c r="AZ1322" s="37"/>
      <c r="BA1322" s="44">
        <f>parseTime(AY1322)-(AZ1325=INT(RIGHT($F1322, 1)))</f>
        <v>0</v>
      </c>
      <c r="BB1322" s="45">
        <f t="shared" si="31296"/>
        <v>0</v>
      </c>
      <c r="BC1322" s="36"/>
      <c r="BD1322" s="37"/>
      <c r="BE1322" s="44">
        <f>parseTime(BC1322)-(BD1325=INT(RIGHT($F1322, 1)))</f>
        <v>0</v>
      </c>
      <c r="BF1322" s="45">
        <f t="shared" si="31297"/>
        <v>0</v>
      </c>
      <c r="BG1322" s="36"/>
      <c r="BH1322" s="37"/>
      <c r="BI1322" s="44">
        <f>parseTime(BG1322)-(BH1325=INT(RIGHT($F1322, 1)))</f>
        <v>0</v>
      </c>
      <c r="BJ1322" s="45">
        <f t="shared" si="31298"/>
        <v>0</v>
      </c>
      <c r="BK1322" s="36"/>
      <c r="BL1322" s="37"/>
      <c r="BM1322" s="44">
        <f>parseTime(BK1322)-(BL1325=INT(RIGHT($F1322, 1)))</f>
        <v>0</v>
      </c>
      <c r="BN1322" s="45">
        <f t="shared" si="31299"/>
        <v>0</v>
      </c>
      <c r="BO1322" s="36"/>
      <c r="BP1322" s="37"/>
      <c r="BQ1322" s="44">
        <f t="shared" ref="BQ1322" si="31337">parseTime(BO1322)-(BP1325=INT(RIGHT($F1322, 1)))</f>
        <v>0</v>
      </c>
      <c r="BR1322" s="45">
        <f t="shared" si="31301"/>
        <v>0</v>
      </c>
      <c r="BS1322" s="36"/>
      <c r="BT1322" s="37"/>
      <c r="BU1322" s="44">
        <f t="shared" ref="BU1322" si="31338">parseTime(BS1322)-(BT1325=INT(RIGHT($F1322, 1)))</f>
        <v>0</v>
      </c>
      <c r="BV1322" s="45">
        <f t="shared" si="31303"/>
        <v>0</v>
      </c>
      <c r="BW1322" s="36"/>
      <c r="BX1322" s="37"/>
      <c r="BY1322" s="44">
        <f t="shared" ref="BY1322" si="31339">parseTime(BW1322)-(BX1325=INT(RIGHT($F1322, 1)))</f>
        <v>0</v>
      </c>
      <c r="BZ1322" s="45">
        <f t="shared" si="31305"/>
        <v>0</v>
      </c>
      <c r="CA1322" s="36"/>
      <c r="CB1322" s="37"/>
      <c r="CC1322" s="44">
        <f t="shared" ref="CC1322" si="31340">parseTime(CA1322)-(CB1325=INT(RIGHT($F1322, 1)))</f>
        <v>0</v>
      </c>
      <c r="CD1322" s="45">
        <f t="shared" si="31307"/>
        <v>0</v>
      </c>
      <c r="CE1322" s="36"/>
      <c r="CF1322" s="37"/>
      <c r="CG1322" s="44">
        <f t="shared" ref="CG1322" si="31341">parseTime(CE1322)-(CF1325=INT(RIGHT($F1322, 1)))</f>
        <v>0</v>
      </c>
      <c r="CH1322" s="45">
        <f t="shared" si="31309"/>
        <v>0</v>
      </c>
    </row>
    <row r="1323" spans="1:86" x14ac:dyDescent="0.25">
      <c r="A1323" s="56"/>
      <c r="B1323" s="57"/>
      <c r="C1323" s="14">
        <f t="shared" si="31326"/>
        <v>0</v>
      </c>
      <c r="D1323" s="14" t="s">
        <v>259</v>
      </c>
      <c r="E1323" s="20">
        <v>4.25</v>
      </c>
      <c r="F1323" s="51" t="s">
        <v>131</v>
      </c>
      <c r="G1323" s="36"/>
      <c r="H1323" s="37"/>
      <c r="I1323" s="44">
        <f t="shared" ref="I1323" si="31342">parseTime(G1323)-(H1325=INT(RIGHT($F1323, 1)))</f>
        <v>0</v>
      </c>
      <c r="J1323" s="45">
        <f t="shared" si="31277"/>
        <v>0</v>
      </c>
      <c r="K1323" s="36"/>
      <c r="L1323" s="37"/>
      <c r="M1323" s="44">
        <f t="shared" ref="M1323" si="31343">parseTime(K1323)-(L1325=INT(RIGHT($F1323, 1)))</f>
        <v>0</v>
      </c>
      <c r="N1323" s="45">
        <f t="shared" si="31279"/>
        <v>0</v>
      </c>
      <c r="O1323" s="36"/>
      <c r="P1323" s="37"/>
      <c r="Q1323" s="44">
        <f t="shared" ref="Q1323" si="31344">parseTime(O1323)-(P1325=INT(RIGHT($F1323, 1)))</f>
        <v>0</v>
      </c>
      <c r="R1323" s="45">
        <f t="shared" si="31281"/>
        <v>0</v>
      </c>
      <c r="S1323" s="36"/>
      <c r="T1323" s="37"/>
      <c r="U1323" s="44">
        <f t="shared" ref="U1323" si="31345">parseTime(S1323)-(T1325=INT(RIGHT($F1323, 1)))</f>
        <v>0</v>
      </c>
      <c r="V1323" s="45">
        <f t="shared" si="31283"/>
        <v>0</v>
      </c>
      <c r="W1323" s="36"/>
      <c r="X1323" s="37"/>
      <c r="Y1323" s="44">
        <f t="shared" ref="Y1323" si="31346">parseTime(W1323)-(X1325=INT(RIGHT($F1323, 1)))</f>
        <v>0</v>
      </c>
      <c r="Z1323" s="45">
        <f t="shared" si="31285"/>
        <v>0</v>
      </c>
      <c r="AA1323" s="36"/>
      <c r="AB1323" s="37"/>
      <c r="AC1323" s="44">
        <f t="shared" ref="AC1323" si="31347">parseTime(AA1323)-(AB1325=INT(RIGHT($F1323, 1)))</f>
        <v>0</v>
      </c>
      <c r="AD1323" s="45">
        <f t="shared" si="31287"/>
        <v>0</v>
      </c>
      <c r="AE1323" s="36"/>
      <c r="AF1323" s="37"/>
      <c r="AG1323" s="44">
        <f t="shared" ref="AG1323" si="31348">parseTime(AE1323)-(AF1325=INT(RIGHT($F1323, 1)))</f>
        <v>0</v>
      </c>
      <c r="AH1323" s="45">
        <f t="shared" si="31289"/>
        <v>0</v>
      </c>
      <c r="AI1323" s="36"/>
      <c r="AJ1323" s="37"/>
      <c r="AK1323" s="44">
        <f>parseTime(AI1323)-(AJ1325=INT(RIGHT($F1323, 1)))</f>
        <v>0</v>
      </c>
      <c r="AL1323" s="45">
        <f t="shared" si="31290"/>
        <v>0</v>
      </c>
      <c r="AM1323" s="36"/>
      <c r="AN1323" s="37"/>
      <c r="AO1323" s="44">
        <f t="shared" ref="AO1323" si="31349">parseTime(AM1323)-(AN1325=INT(RIGHT($F1323, 1)))</f>
        <v>0</v>
      </c>
      <c r="AP1323" s="45">
        <f t="shared" si="31292"/>
        <v>0</v>
      </c>
      <c r="AQ1323" s="36"/>
      <c r="AR1323" s="37"/>
      <c r="AS1323" s="44">
        <f t="shared" ref="AS1323" si="31350">parseTime(AQ1323)-(AR1325=INT(RIGHT($F1323, 1)))</f>
        <v>0</v>
      </c>
      <c r="AT1323" s="45">
        <f t="shared" si="31294"/>
        <v>0</v>
      </c>
      <c r="AU1323" s="36"/>
      <c r="AV1323" s="37"/>
      <c r="AW1323" s="44">
        <f>parseTime(AU1323)-(AV1325=INT(RIGHT($F1323, 1)))</f>
        <v>0</v>
      </c>
      <c r="AX1323" s="45">
        <f t="shared" si="31295"/>
        <v>0</v>
      </c>
      <c r="AY1323" s="36"/>
      <c r="AZ1323" s="37"/>
      <c r="BA1323" s="44">
        <f>parseTime(AY1323)-(AZ1325=INT(RIGHT($F1323, 1)))</f>
        <v>0</v>
      </c>
      <c r="BB1323" s="45">
        <f t="shared" si="31296"/>
        <v>0</v>
      </c>
      <c r="BC1323" s="36"/>
      <c r="BD1323" s="37"/>
      <c r="BE1323" s="44">
        <f>parseTime(BC1323)-(BD1325=INT(RIGHT($F1323, 1)))</f>
        <v>0</v>
      </c>
      <c r="BF1323" s="45">
        <f t="shared" si="31297"/>
        <v>0</v>
      </c>
      <c r="BG1323" s="36"/>
      <c r="BH1323" s="37"/>
      <c r="BI1323" s="44">
        <f>parseTime(BG1323)-(BH1325=INT(RIGHT($F1323, 1)))</f>
        <v>0</v>
      </c>
      <c r="BJ1323" s="45">
        <f t="shared" si="31298"/>
        <v>0</v>
      </c>
      <c r="BK1323" s="36"/>
      <c r="BL1323" s="37"/>
      <c r="BM1323" s="44">
        <f>parseTime(BK1323)-(BL1325=INT(RIGHT($F1323, 1)))</f>
        <v>0</v>
      </c>
      <c r="BN1323" s="45">
        <f t="shared" si="31299"/>
        <v>0</v>
      </c>
      <c r="BO1323" s="36"/>
      <c r="BP1323" s="37"/>
      <c r="BQ1323" s="44">
        <f t="shared" ref="BQ1323" si="31351">parseTime(BO1323)-(BP1325=INT(RIGHT($F1323, 1)))</f>
        <v>0</v>
      </c>
      <c r="BR1323" s="45">
        <f t="shared" si="31301"/>
        <v>0</v>
      </c>
      <c r="BS1323" s="36"/>
      <c r="BT1323" s="37"/>
      <c r="BU1323" s="44">
        <f t="shared" ref="BU1323" si="31352">parseTime(BS1323)-(BT1325=INT(RIGHT($F1323, 1)))</f>
        <v>0</v>
      </c>
      <c r="BV1323" s="45">
        <f t="shared" si="31303"/>
        <v>0</v>
      </c>
      <c r="BW1323" s="36"/>
      <c r="BX1323" s="37"/>
      <c r="BY1323" s="44">
        <f t="shared" ref="BY1323" si="31353">parseTime(BW1323)-(BX1325=INT(RIGHT($F1323, 1)))</f>
        <v>0</v>
      </c>
      <c r="BZ1323" s="45">
        <f t="shared" si="31305"/>
        <v>0</v>
      </c>
      <c r="CA1323" s="36"/>
      <c r="CB1323" s="37"/>
      <c r="CC1323" s="44">
        <f t="shared" ref="CC1323" si="31354">parseTime(CA1323)-(CB1325=INT(RIGHT($F1323, 1)))</f>
        <v>0</v>
      </c>
      <c r="CD1323" s="45">
        <f t="shared" si="31307"/>
        <v>0</v>
      </c>
      <c r="CE1323" s="36"/>
      <c r="CF1323" s="37"/>
      <c r="CG1323" s="44">
        <f t="shared" ref="CG1323" si="31355">parseTime(CE1323)-(CF1325=INT(RIGHT($F1323, 1)))</f>
        <v>0</v>
      </c>
      <c r="CH1323" s="45">
        <f t="shared" si="31309"/>
        <v>0</v>
      </c>
    </row>
    <row r="1324" spans="1:86" x14ac:dyDescent="0.25">
      <c r="A1324" s="56" t="s">
        <v>119</v>
      </c>
      <c r="B1324" s="57">
        <f t="shared" ref="B1324" ca="1" si="31356">roleHours(G1320:CH1326, "MCC")</f>
        <v>0</v>
      </c>
      <c r="C1324" s="14">
        <f t="shared" ca="1" si="31326"/>
        <v>0</v>
      </c>
      <c r="D1324" s="14" t="s">
        <v>260</v>
      </c>
      <c r="E1324" s="20">
        <v>4.6500000000000004</v>
      </c>
      <c r="F1324" s="51" t="s">
        <v>132</v>
      </c>
      <c r="G1324" s="36"/>
      <c r="H1324" s="37"/>
      <c r="I1324" s="44">
        <f t="shared" ref="I1324" si="31357">parseTime(G1324)-(H1325=INT(RIGHT($F1324, 1)))</f>
        <v>0</v>
      </c>
      <c r="J1324" s="45">
        <f t="shared" si="31277"/>
        <v>0</v>
      </c>
      <c r="K1324" s="36"/>
      <c r="L1324" s="37"/>
      <c r="M1324" s="44">
        <f t="shared" ref="M1324" si="31358">parseTime(K1324)-(L1325=INT(RIGHT($F1324, 1)))</f>
        <v>0</v>
      </c>
      <c r="N1324" s="45">
        <f t="shared" si="31279"/>
        <v>0</v>
      </c>
      <c r="O1324" s="36"/>
      <c r="P1324" s="37"/>
      <c r="Q1324" s="44">
        <f t="shared" ref="Q1324" si="31359">parseTime(O1324)-(P1325=INT(RIGHT($F1324, 1)))</f>
        <v>0</v>
      </c>
      <c r="R1324" s="45">
        <f t="shared" si="31281"/>
        <v>0</v>
      </c>
      <c r="S1324" s="36"/>
      <c r="T1324" s="37"/>
      <c r="U1324" s="44">
        <f t="shared" ref="U1324" si="31360">parseTime(S1324)-(T1325=INT(RIGHT($F1324, 1)))</f>
        <v>0</v>
      </c>
      <c r="V1324" s="45">
        <f t="shared" si="31283"/>
        <v>0</v>
      </c>
      <c r="W1324" s="36"/>
      <c r="X1324" s="37"/>
      <c r="Y1324" s="44">
        <f t="shared" ref="Y1324" si="31361">parseTime(W1324)-(X1325=INT(RIGHT($F1324, 1)))</f>
        <v>0</v>
      </c>
      <c r="Z1324" s="45">
        <f t="shared" si="31285"/>
        <v>0</v>
      </c>
      <c r="AA1324" s="36"/>
      <c r="AB1324" s="37"/>
      <c r="AC1324" s="44">
        <f t="shared" ref="AC1324" si="31362">parseTime(AA1324)-(AB1325=INT(RIGHT($F1324, 1)))</f>
        <v>0</v>
      </c>
      <c r="AD1324" s="45">
        <f t="shared" si="31287"/>
        <v>0</v>
      </c>
      <c r="AE1324" s="36"/>
      <c r="AF1324" s="37"/>
      <c r="AG1324" s="44">
        <f t="shared" ref="AG1324" si="31363">parseTime(AE1324)-(AF1325=INT(RIGHT($F1324, 1)))</f>
        <v>0</v>
      </c>
      <c r="AH1324" s="45">
        <f t="shared" si="31289"/>
        <v>0</v>
      </c>
      <c r="AI1324" s="36"/>
      <c r="AJ1324" s="37"/>
      <c r="AK1324" s="44">
        <f>parseTime(AI1324)-(AJ1325=INT(RIGHT($F1324, 1)))</f>
        <v>0</v>
      </c>
      <c r="AL1324" s="45">
        <f t="shared" si="31290"/>
        <v>0</v>
      </c>
      <c r="AM1324" s="36"/>
      <c r="AN1324" s="37"/>
      <c r="AO1324" s="44">
        <f t="shared" ref="AO1324" si="31364">parseTime(AM1324)-(AN1325=INT(RIGHT($F1324, 1)))</f>
        <v>0</v>
      </c>
      <c r="AP1324" s="45">
        <f t="shared" si="31292"/>
        <v>0</v>
      </c>
      <c r="AQ1324" s="36"/>
      <c r="AR1324" s="37"/>
      <c r="AS1324" s="44">
        <f t="shared" ref="AS1324" si="31365">parseTime(AQ1324)-(AR1325=INT(RIGHT($F1324, 1)))</f>
        <v>0</v>
      </c>
      <c r="AT1324" s="45">
        <f t="shared" si="31294"/>
        <v>0</v>
      </c>
      <c r="AU1324" s="36"/>
      <c r="AV1324" s="37"/>
      <c r="AW1324" s="44">
        <f>parseTime(AU1324)-(AV1325=INT(RIGHT($F1324, 1)))</f>
        <v>0</v>
      </c>
      <c r="AX1324" s="45">
        <f t="shared" si="31295"/>
        <v>0</v>
      </c>
      <c r="AY1324" s="36"/>
      <c r="AZ1324" s="37"/>
      <c r="BA1324" s="44">
        <f>parseTime(AY1324)-(AZ1325=INT(RIGHT($F1324, 1)))</f>
        <v>0</v>
      </c>
      <c r="BB1324" s="45">
        <f t="shared" si="31296"/>
        <v>0</v>
      </c>
      <c r="BC1324" s="36"/>
      <c r="BD1324" s="37"/>
      <c r="BE1324" s="44">
        <f>parseTime(BC1324)-(BD1325=INT(RIGHT($F1324, 1)))</f>
        <v>0</v>
      </c>
      <c r="BF1324" s="45">
        <f t="shared" si="31297"/>
        <v>0</v>
      </c>
      <c r="BG1324" s="36"/>
      <c r="BH1324" s="37"/>
      <c r="BI1324" s="44">
        <f>parseTime(BG1324)-(BH1325=INT(RIGHT($F1324, 1)))</f>
        <v>0</v>
      </c>
      <c r="BJ1324" s="45">
        <f t="shared" si="31298"/>
        <v>0</v>
      </c>
      <c r="BK1324" s="36"/>
      <c r="BL1324" s="37"/>
      <c r="BM1324" s="44">
        <f>parseTime(BK1324)-(BL1325=INT(RIGHT($F1324, 1)))</f>
        <v>0</v>
      </c>
      <c r="BN1324" s="45">
        <f t="shared" si="31299"/>
        <v>0</v>
      </c>
      <c r="BO1324" s="36"/>
      <c r="BP1324" s="37"/>
      <c r="BQ1324" s="44">
        <f t="shared" ref="BQ1324" si="31366">parseTime(BO1324)-(BP1325=INT(RIGHT($F1324, 1)))</f>
        <v>0</v>
      </c>
      <c r="BR1324" s="45">
        <f t="shared" si="31301"/>
        <v>0</v>
      </c>
      <c r="BS1324" s="36"/>
      <c r="BT1324" s="37"/>
      <c r="BU1324" s="44">
        <f t="shared" ref="BU1324" si="31367">parseTime(BS1324)-(BT1325=INT(RIGHT($F1324, 1)))</f>
        <v>0</v>
      </c>
      <c r="BV1324" s="45">
        <f t="shared" si="31303"/>
        <v>0</v>
      </c>
      <c r="BW1324" s="36"/>
      <c r="BX1324" s="37"/>
      <c r="BY1324" s="44">
        <f t="shared" ref="BY1324" si="31368">parseTime(BW1324)-(BX1325=INT(RIGHT($F1324, 1)))</f>
        <v>0</v>
      </c>
      <c r="BZ1324" s="45">
        <f t="shared" si="31305"/>
        <v>0</v>
      </c>
      <c r="CA1324" s="36"/>
      <c r="CB1324" s="37"/>
      <c r="CC1324" s="44">
        <f t="shared" ref="CC1324" si="31369">parseTime(CA1324)-(CB1325=INT(RIGHT($F1324, 1)))</f>
        <v>0</v>
      </c>
      <c r="CD1324" s="45">
        <f t="shared" si="31307"/>
        <v>0</v>
      </c>
      <c r="CE1324" s="36"/>
      <c r="CF1324" s="37"/>
      <c r="CG1324" s="44">
        <f t="shared" ref="CG1324" si="31370">parseTime(CE1324)-(CF1325=INT(RIGHT($F1324, 1)))</f>
        <v>0</v>
      </c>
      <c r="CH1324" s="45">
        <f t="shared" si="31309"/>
        <v>0</v>
      </c>
    </row>
    <row r="1325" spans="1:86" x14ac:dyDescent="0.25">
      <c r="A1325" s="56"/>
      <c r="B1325" s="57"/>
      <c r="C1325" s="14">
        <f t="shared" si="31326"/>
        <v>0</v>
      </c>
      <c r="D1325" s="14"/>
      <c r="E1325" s="20">
        <f t="shared" ref="E1325" si="31371">((7.5/2)-0.5+E1324)*8</f>
        <v>63.2</v>
      </c>
      <c r="F1325" s="51"/>
      <c r="G1325" s="46" t="s">
        <v>134</v>
      </c>
      <c r="H1325" s="38">
        <f t="shared" ref="H1325" si="31372">lunchAdjust(G1320:H1324)</f>
        <v>0</v>
      </c>
      <c r="I1325" s="48" t="s">
        <v>0</v>
      </c>
      <c r="J1325" s="39">
        <f t="shared" ref="J1325" si="31373">SUMPRODUCT(I1320:I1324*J1320:J1324)</f>
        <v>0</v>
      </c>
      <c r="K1325" s="46" t="s">
        <v>134</v>
      </c>
      <c r="L1325" s="38">
        <f t="shared" ref="L1325" si="31374">lunchAdjust(K1320:L1324)</f>
        <v>0</v>
      </c>
      <c r="M1325" s="48" t="s">
        <v>0</v>
      </c>
      <c r="N1325" s="39">
        <f t="shared" ref="N1325" si="31375">SUMPRODUCT(M1320:M1324*N1320:N1324)</f>
        <v>0</v>
      </c>
      <c r="O1325" s="46" t="s">
        <v>134</v>
      </c>
      <c r="P1325" s="38">
        <f t="shared" ref="P1325" si="31376">lunchAdjust(O1320:P1324)</f>
        <v>0</v>
      </c>
      <c r="Q1325" s="48" t="s">
        <v>0</v>
      </c>
      <c r="R1325" s="39">
        <f t="shared" ref="R1325" si="31377">SUMPRODUCT(Q1320:Q1324*R1320:R1324)</f>
        <v>0</v>
      </c>
      <c r="S1325" s="46" t="s">
        <v>134</v>
      </c>
      <c r="T1325" s="38">
        <f t="shared" ref="T1325" si="31378">lunchAdjust(S1320:T1324)</f>
        <v>0</v>
      </c>
      <c r="U1325" s="48" t="s">
        <v>0</v>
      </c>
      <c r="V1325" s="39">
        <f t="shared" ref="V1325" si="31379">SUMPRODUCT(U1320:U1324*V1320:V1324)</f>
        <v>0</v>
      </c>
      <c r="W1325" s="46" t="s">
        <v>134</v>
      </c>
      <c r="X1325" s="38">
        <f t="shared" ref="X1325" si="31380">lunchAdjust(W1320:X1324)</f>
        <v>0</v>
      </c>
      <c r="Y1325" s="48" t="s">
        <v>0</v>
      </c>
      <c r="Z1325" s="39">
        <f t="shared" ref="Z1325" si="31381">SUMPRODUCT(Y1320:Y1324*Z1320:Z1324)</f>
        <v>0</v>
      </c>
      <c r="AA1325" s="46" t="s">
        <v>134</v>
      </c>
      <c r="AB1325" s="38">
        <f t="shared" ref="AB1325" si="31382">lunchAdjust(AA1320:AB1324)</f>
        <v>0</v>
      </c>
      <c r="AC1325" s="48" t="s">
        <v>0</v>
      </c>
      <c r="AD1325" s="39">
        <f t="shared" ref="AD1325" si="31383">SUMPRODUCT(AC1320:AC1324*AD1320:AD1324)</f>
        <v>0</v>
      </c>
      <c r="AE1325" s="46" t="s">
        <v>134</v>
      </c>
      <c r="AF1325" s="38">
        <f t="shared" ref="AF1325" si="31384">lunchAdjust(AE1320:AF1324)</f>
        <v>0</v>
      </c>
      <c r="AG1325" s="48" t="s">
        <v>0</v>
      </c>
      <c r="AH1325" s="39">
        <f t="shared" ref="AH1325" si="31385">SUMPRODUCT(AG1320:AG1324*AH1320:AH1324)</f>
        <v>0</v>
      </c>
      <c r="AI1325" s="46" t="s">
        <v>134</v>
      </c>
      <c r="AJ1325" s="38">
        <f t="shared" ref="AJ1325" si="31386">lunchAdjust(AI1320:AJ1324)</f>
        <v>1</v>
      </c>
      <c r="AK1325" s="48" t="s">
        <v>0</v>
      </c>
      <c r="AL1325" s="39">
        <f t="shared" ref="AL1325" si="31387">SUMPRODUCT(AK1320:AK1324*AL1320:AL1324)</f>
        <v>0</v>
      </c>
      <c r="AM1325" s="46" t="s">
        <v>134</v>
      </c>
      <c r="AN1325" s="38">
        <f t="shared" ref="AN1325" si="31388">lunchAdjust(AM1320:AN1324)</f>
        <v>0</v>
      </c>
      <c r="AO1325" s="48" t="s">
        <v>0</v>
      </c>
      <c r="AP1325" s="39">
        <f t="shared" ref="AP1325" si="31389">SUMPRODUCT(AO1320:AO1324*AP1320:AP1324)</f>
        <v>0</v>
      </c>
      <c r="AQ1325" s="46" t="s">
        <v>134</v>
      </c>
      <c r="AR1325" s="38">
        <f t="shared" ref="AR1325" si="31390">lunchAdjust(AQ1320:AR1324)</f>
        <v>0</v>
      </c>
      <c r="AS1325" s="48" t="s">
        <v>0</v>
      </c>
      <c r="AT1325" s="39">
        <f t="shared" ref="AT1325" si="31391">SUMPRODUCT(AS1320:AS1324*AT1320:AT1324)</f>
        <v>0</v>
      </c>
      <c r="AU1325" s="46" t="s">
        <v>134</v>
      </c>
      <c r="AV1325" s="38">
        <f t="shared" ref="AV1325" si="31392">lunchAdjust(AU1320:AV1324)</f>
        <v>0</v>
      </c>
      <c r="AW1325" s="48" t="s">
        <v>0</v>
      </c>
      <c r="AX1325" s="39">
        <f t="shared" ref="AX1325" si="31393">SUMPRODUCT(AW1320:AW1324*AX1320:AX1324)</f>
        <v>0</v>
      </c>
      <c r="AY1325" s="46" t="s">
        <v>134</v>
      </c>
      <c r="AZ1325" s="38">
        <f t="shared" ref="AZ1325" si="31394">lunchAdjust(AY1320:AZ1324)</f>
        <v>0</v>
      </c>
      <c r="BA1325" s="48" t="s">
        <v>0</v>
      </c>
      <c r="BB1325" s="39">
        <f t="shared" ref="BB1325" si="31395">SUMPRODUCT(BA1320:BA1324*BB1320:BB1324)</f>
        <v>0</v>
      </c>
      <c r="BC1325" s="46" t="s">
        <v>134</v>
      </c>
      <c r="BD1325" s="38">
        <f t="shared" ref="BD1325" si="31396">lunchAdjust(BC1320:BD1324)</f>
        <v>0</v>
      </c>
      <c r="BE1325" s="48" t="s">
        <v>0</v>
      </c>
      <c r="BF1325" s="39">
        <f t="shared" ref="BF1325" si="31397">SUMPRODUCT(BE1320:BE1324*BF1320:BF1324)</f>
        <v>0</v>
      </c>
      <c r="BG1325" s="46" t="s">
        <v>134</v>
      </c>
      <c r="BH1325" s="38">
        <f t="shared" ref="BH1325" si="31398">lunchAdjust(BG1320:BH1324)</f>
        <v>0</v>
      </c>
      <c r="BI1325" s="48" t="s">
        <v>0</v>
      </c>
      <c r="BJ1325" s="39">
        <f t="shared" ref="BJ1325" si="31399">SUMPRODUCT(BI1320:BI1324*BJ1320:BJ1324)</f>
        <v>0</v>
      </c>
      <c r="BK1325" s="46" t="s">
        <v>134</v>
      </c>
      <c r="BL1325" s="38">
        <f t="shared" ref="BL1325" si="31400">lunchAdjust(BK1320:BL1324)</f>
        <v>0</v>
      </c>
      <c r="BM1325" s="48" t="s">
        <v>0</v>
      </c>
      <c r="BN1325" s="39">
        <f t="shared" ref="BN1325" si="31401">SUMPRODUCT(BM1320:BM1324*BN1320:BN1324)</f>
        <v>0</v>
      </c>
      <c r="BO1325" s="46" t="s">
        <v>134</v>
      </c>
      <c r="BP1325" s="38">
        <f t="shared" ref="BP1325" si="31402">lunchAdjust(BO1320:BP1324)</f>
        <v>0</v>
      </c>
      <c r="BQ1325" s="48" t="s">
        <v>0</v>
      </c>
      <c r="BR1325" s="39">
        <f t="shared" ref="BR1325" si="31403">SUMPRODUCT(BQ1320:BQ1324*BR1320:BR1324)</f>
        <v>0</v>
      </c>
      <c r="BS1325" s="46" t="s">
        <v>134</v>
      </c>
      <c r="BT1325" s="38">
        <f t="shared" ref="BT1325" si="31404">lunchAdjust(BS1320:BT1324)</f>
        <v>0</v>
      </c>
      <c r="BU1325" s="48" t="s">
        <v>0</v>
      </c>
      <c r="BV1325" s="39">
        <f t="shared" ref="BV1325" si="31405">SUMPRODUCT(BU1320:BU1324*BV1320:BV1324)</f>
        <v>0</v>
      </c>
      <c r="BW1325" s="46" t="s">
        <v>134</v>
      </c>
      <c r="BX1325" s="38">
        <f t="shared" ref="BX1325" si="31406">lunchAdjust(BW1320:BX1324)</f>
        <v>0</v>
      </c>
      <c r="BY1325" s="48" t="s">
        <v>0</v>
      </c>
      <c r="BZ1325" s="39">
        <f t="shared" ref="BZ1325" si="31407">SUMPRODUCT(BY1320:BY1324*BZ1320:BZ1324)</f>
        <v>0</v>
      </c>
      <c r="CA1325" s="46" t="s">
        <v>134</v>
      </c>
      <c r="CB1325" s="38">
        <f t="shared" ref="CB1325" si="31408">lunchAdjust(CA1320:CB1324)</f>
        <v>0</v>
      </c>
      <c r="CC1325" s="48" t="s">
        <v>0</v>
      </c>
      <c r="CD1325" s="39">
        <f t="shared" ref="CD1325" si="31409">SUMPRODUCT(CC1320:CC1324*CD1320:CD1324)</f>
        <v>0</v>
      </c>
      <c r="CE1325" s="46" t="s">
        <v>134</v>
      </c>
      <c r="CF1325" s="38">
        <f t="shared" ref="CF1325" si="31410">lunchAdjust(CE1320:CF1324)</f>
        <v>0</v>
      </c>
      <c r="CG1325" s="48" t="s">
        <v>0</v>
      </c>
      <c r="CH1325" s="39">
        <f t="shared" ref="CH1325" si="31411">SUMPRODUCT(CG1320:CG1324*CH1320:CH1324)</f>
        <v>0</v>
      </c>
    </row>
    <row r="1326" spans="1:86" ht="15.75" thickBot="1" x14ac:dyDescent="0.3">
      <c r="A1326" s="58" t="s">
        <v>121</v>
      </c>
      <c r="B1326" s="59">
        <f t="shared" ref="B1326" ca="1" si="31412">roleHours(G1320:CH1326, "OUT")</f>
        <v>0</v>
      </c>
      <c r="C1326" s="54" t="s">
        <v>137</v>
      </c>
      <c r="D1326" s="22">
        <f t="shared" ref="D1326" ca="1" si="31413">roleHours(G1320:CH1326, "PTO")</f>
        <v>0</v>
      </c>
      <c r="E1326" s="23">
        <f t="shared" ref="E1326" ca="1" si="31414">E1325-B1321</f>
        <v>63.2</v>
      </c>
      <c r="F1326" s="52"/>
      <c r="G1326" s="47" t="s">
        <v>39</v>
      </c>
      <c r="H1326" s="40">
        <f t="shared" si="31069"/>
        <v>0</v>
      </c>
      <c r="I1326" s="49" t="s">
        <v>135</v>
      </c>
      <c r="J1326" s="41">
        <f t="shared" ref="J1326" si="31415">J1325*G$4</f>
        <v>0</v>
      </c>
      <c r="K1326" s="47" t="s">
        <v>39</v>
      </c>
      <c r="L1326" s="40">
        <f t="shared" ref="L1326" si="31416">SUMPRODUCT(M1320:M1324*(L1320:L1324="PTO"))+SUMPRODUCT(M1320:M1324*(L1320:L1324="HOL"))</f>
        <v>0</v>
      </c>
      <c r="M1326" s="49" t="s">
        <v>135</v>
      </c>
      <c r="N1326" s="41">
        <f t="shared" ref="N1326" si="31417">N1325*K$4</f>
        <v>0</v>
      </c>
      <c r="O1326" s="47" t="s">
        <v>39</v>
      </c>
      <c r="P1326" s="40">
        <f t="shared" ref="P1326" si="31418">SUMPRODUCT(Q1320:Q1324*(P1320:P1324="PTO"))+SUMPRODUCT(Q1320:Q1324*(P1320:P1324="HOL"))</f>
        <v>0</v>
      </c>
      <c r="Q1326" s="49" t="s">
        <v>135</v>
      </c>
      <c r="R1326" s="41">
        <f t="shared" ref="R1326" si="31419">R1325*O$4</f>
        <v>0</v>
      </c>
      <c r="S1326" s="47" t="s">
        <v>39</v>
      </c>
      <c r="T1326" s="40">
        <f t="shared" ref="T1326" si="31420">SUMPRODUCT(U1320:U1324*(T1320:T1324="PTO"))+SUMPRODUCT(U1320:U1324*(T1320:T1324="HOL"))</f>
        <v>0</v>
      </c>
      <c r="U1326" s="49" t="s">
        <v>135</v>
      </c>
      <c r="V1326" s="41">
        <f t="shared" ref="V1326" si="31421">V1325*S$4</f>
        <v>0</v>
      </c>
      <c r="W1326" s="47" t="s">
        <v>39</v>
      </c>
      <c r="X1326" s="40">
        <f t="shared" ref="X1326" si="31422">SUMPRODUCT(Y1320:Y1324*(X1320:X1324="PTO"))+SUMPRODUCT(Y1320:Y1324*(X1320:X1324="HOL"))</f>
        <v>0</v>
      </c>
      <c r="Y1326" s="49" t="s">
        <v>135</v>
      </c>
      <c r="Z1326" s="41">
        <f t="shared" ref="Z1326" si="31423">Z1325*W$4</f>
        <v>0</v>
      </c>
      <c r="AA1326" s="47" t="s">
        <v>39</v>
      </c>
      <c r="AB1326" s="40">
        <f t="shared" ref="AB1326" si="31424">SUMPRODUCT(AC1320:AC1324*(AB1320:AB1324="PTO"))+SUMPRODUCT(AC1320:AC1324*(AB1320:AB1324="HOL"))</f>
        <v>0</v>
      </c>
      <c r="AC1326" s="49" t="s">
        <v>135</v>
      </c>
      <c r="AD1326" s="41">
        <f t="shared" ref="AD1326" si="31425">AD1325*AA$4</f>
        <v>0</v>
      </c>
      <c r="AE1326" s="47" t="s">
        <v>39</v>
      </c>
      <c r="AF1326" s="40">
        <f t="shared" ref="AF1326" si="31426">SUMPRODUCT(AG1320:AG1324*(AF1320:AF1324="PTO"))+SUMPRODUCT(AG1320:AG1324*(AF1320:AF1324="HOL"))</f>
        <v>0</v>
      </c>
      <c r="AG1326" s="49" t="s">
        <v>135</v>
      </c>
      <c r="AH1326" s="41">
        <f t="shared" ref="AH1326" si="31427">AH1325*AE$4</f>
        <v>0</v>
      </c>
      <c r="AI1326" s="47" t="s">
        <v>39</v>
      </c>
      <c r="AJ1326" s="40">
        <f t="shared" ref="AJ1326" si="31428">SUMPRODUCT(AK1320:AK1324*(AJ1320:AJ1324="PTO"))+SUMPRODUCT(AK1320:AK1324*(AJ1320:AJ1324="HOL"))</f>
        <v>8</v>
      </c>
      <c r="AK1326" s="49" t="s">
        <v>135</v>
      </c>
      <c r="AL1326" s="41">
        <f>AL1325*AI$4</f>
        <v>0</v>
      </c>
      <c r="AM1326" s="47" t="s">
        <v>39</v>
      </c>
      <c r="AN1326" s="40">
        <f t="shared" ref="AN1326" si="31429">SUMPRODUCT(AO1320:AO1324*(AN1320:AN1324="PTO"))+SUMPRODUCT(AO1320:AO1324*(AN1320:AN1324="HOL"))</f>
        <v>0</v>
      </c>
      <c r="AO1326" s="49" t="s">
        <v>135</v>
      </c>
      <c r="AP1326" s="41">
        <f t="shared" ref="AP1326" si="31430">AP1325*AM$4</f>
        <v>0</v>
      </c>
      <c r="AQ1326" s="47" t="s">
        <v>39</v>
      </c>
      <c r="AR1326" s="40">
        <f t="shared" ref="AR1326" si="31431">SUMPRODUCT(AS1320:AS1324*(AR1320:AR1324="PTO"))+SUMPRODUCT(AS1320:AS1324*(AR1320:AR1324="HOL"))</f>
        <v>0</v>
      </c>
      <c r="AS1326" s="49" t="s">
        <v>135</v>
      </c>
      <c r="AT1326" s="41">
        <f t="shared" ref="AT1326" si="31432">AT1325*AQ$4</f>
        <v>0</v>
      </c>
      <c r="AU1326" s="47" t="s">
        <v>39</v>
      </c>
      <c r="AV1326" s="40">
        <f t="shared" ref="AV1326" si="31433">SUMPRODUCT(AW1320:AW1324*(AV1320:AV1324="PTO"))+SUMPRODUCT(AW1320:AW1324*(AV1320:AV1324="HOL"))</f>
        <v>0</v>
      </c>
      <c r="AW1326" s="49" t="s">
        <v>135</v>
      </c>
      <c r="AX1326" s="41">
        <f>AX1325*AU$4</f>
        <v>0</v>
      </c>
      <c r="AY1326" s="47" t="s">
        <v>39</v>
      </c>
      <c r="AZ1326" s="40">
        <f t="shared" ref="AZ1326" si="31434">SUMPRODUCT(BA1320:BA1324*(AZ1320:AZ1324="PTO"))+SUMPRODUCT(BA1320:BA1324*(AZ1320:AZ1324="HOL"))</f>
        <v>0</v>
      </c>
      <c r="BA1326" s="49" t="s">
        <v>135</v>
      </c>
      <c r="BB1326" s="41">
        <f>BB1325*AY$4</f>
        <v>0</v>
      </c>
      <c r="BC1326" s="47" t="s">
        <v>39</v>
      </c>
      <c r="BD1326" s="40">
        <f t="shared" ref="BD1326" si="31435">SUMPRODUCT(BE1320:BE1324*(BD1320:BD1324="PTO"))+SUMPRODUCT(BE1320:BE1324*(BD1320:BD1324="HOL"))</f>
        <v>0</v>
      </c>
      <c r="BE1326" s="49" t="s">
        <v>135</v>
      </c>
      <c r="BF1326" s="41">
        <f>BF1325*BC$4</f>
        <v>0</v>
      </c>
      <c r="BG1326" s="47" t="s">
        <v>39</v>
      </c>
      <c r="BH1326" s="40">
        <f t="shared" ref="BH1326" si="31436">SUMPRODUCT(BI1320:BI1324*(BH1320:BH1324="PTO"))+SUMPRODUCT(BI1320:BI1324*(BH1320:BH1324="HOL"))</f>
        <v>0</v>
      </c>
      <c r="BI1326" s="49" t="s">
        <v>135</v>
      </c>
      <c r="BJ1326" s="41">
        <f>BJ1325*BG$4</f>
        <v>0</v>
      </c>
      <c r="BK1326" s="47" t="s">
        <v>39</v>
      </c>
      <c r="BL1326" s="40">
        <f t="shared" ref="BL1326" si="31437">SUMPRODUCT(BM1320:BM1324*(BL1320:BL1324="PTO"))+SUMPRODUCT(BM1320:BM1324*(BL1320:BL1324="HOL"))</f>
        <v>0</v>
      </c>
      <c r="BM1326" s="49" t="s">
        <v>135</v>
      </c>
      <c r="BN1326" s="41">
        <f>BN1325*BK$4</f>
        <v>0</v>
      </c>
      <c r="BO1326" s="47" t="s">
        <v>39</v>
      </c>
      <c r="BP1326" s="40">
        <f t="shared" ref="BP1326" si="31438">SUMPRODUCT(BQ1320:BQ1324*(BP1320:BP1324="PTO"))+SUMPRODUCT(BQ1320:BQ1324*(BP1320:BP1324="HOL"))</f>
        <v>0</v>
      </c>
      <c r="BQ1326" s="49" t="s">
        <v>135</v>
      </c>
      <c r="BR1326" s="41">
        <f t="shared" ref="BR1326" si="31439">BR1325*BO$4</f>
        <v>0</v>
      </c>
      <c r="BS1326" s="47" t="s">
        <v>39</v>
      </c>
      <c r="BT1326" s="40">
        <f t="shared" ref="BT1326" si="31440">SUMPRODUCT(BU1320:BU1324*(BT1320:BT1324="PTO"))+SUMPRODUCT(BU1320:BU1324*(BT1320:BT1324="HOL"))</f>
        <v>0</v>
      </c>
      <c r="BU1326" s="49" t="s">
        <v>135</v>
      </c>
      <c r="BV1326" s="41">
        <f t="shared" ref="BV1326" si="31441">BV1325*BS$4</f>
        <v>0</v>
      </c>
      <c r="BW1326" s="47" t="s">
        <v>39</v>
      </c>
      <c r="BX1326" s="40">
        <f t="shared" ref="BX1326" si="31442">SUMPRODUCT(BY1320:BY1324*(BX1320:BX1324="PTO"))+SUMPRODUCT(BY1320:BY1324*(BX1320:BX1324="HOL"))</f>
        <v>0</v>
      </c>
      <c r="BY1326" s="49" t="s">
        <v>135</v>
      </c>
      <c r="BZ1326" s="41">
        <f t="shared" ref="BZ1326" si="31443">BZ1325*BW$4</f>
        <v>0</v>
      </c>
      <c r="CA1326" s="47" t="s">
        <v>39</v>
      </c>
      <c r="CB1326" s="40">
        <f t="shared" ref="CB1326" si="31444">SUMPRODUCT(CC1320:CC1324*(CB1320:CB1324="PTO"))+SUMPRODUCT(CC1320:CC1324*(CB1320:CB1324="HOL"))</f>
        <v>0</v>
      </c>
      <c r="CC1326" s="49" t="s">
        <v>135</v>
      </c>
      <c r="CD1326" s="41">
        <f t="shared" ref="CD1326" si="31445">CD1325*CA$4</f>
        <v>0</v>
      </c>
      <c r="CE1326" s="47" t="s">
        <v>39</v>
      </c>
      <c r="CF1326" s="40">
        <f t="shared" ref="CF1326" si="31446">SUMPRODUCT(CG1320:CG1324*(CF1320:CF1324="PTO"))+SUMPRODUCT(CG1320:CG1324*(CF1320:CF1324="HOL"))</f>
        <v>0</v>
      </c>
      <c r="CG1326" s="49" t="s">
        <v>135</v>
      </c>
      <c r="CH1326" s="41">
        <f t="shared" ref="CH1326" si="31447">CH1325*CE$4</f>
        <v>0</v>
      </c>
    </row>
    <row r="1327" spans="1:86" x14ac:dyDescent="0.25">
      <c r="A1327" s="70" t="s">
        <v>133</v>
      </c>
      <c r="B1327" s="71">
        <f t="shared" ref="B1327" ca="1" si="31448">D1327-B1328</f>
        <v>0</v>
      </c>
      <c r="C1327" s="72" t="s">
        <v>122</v>
      </c>
      <c r="D1327" s="71">
        <f>IFERROR(INDEX(Holidays[FTE], MATCH(Entry!E1327, Holidays[Date], 0)), 1)*8*INDEX(FTEguide[[1]:[12]], MATCH(Entry!E1328, FTEguide[Weekday], 0), IF(Entry!E1330&gt;0, Entry!E1330, MONTH(Entry!E1327)))</f>
        <v>0</v>
      </c>
      <c r="E1327" s="60">
        <f t="shared" si="30586"/>
        <v>44017</v>
      </c>
      <c r="F1327" s="50" t="s">
        <v>128</v>
      </c>
      <c r="G1327" s="34"/>
      <c r="H1327" s="35"/>
      <c r="I1327" s="42">
        <f t="shared" ref="I1327" si="31449">parseTime(G1327)-(H1332=INT(RIGHT($F1327, 1)))</f>
        <v>0</v>
      </c>
      <c r="J1327" s="43">
        <f t="shared" ref="J1327:J1331" si="31450">isClocked(H1327)</f>
        <v>0</v>
      </c>
      <c r="K1327" s="34"/>
      <c r="L1327" s="35"/>
      <c r="M1327" s="42">
        <f t="shared" ref="M1327" si="31451">parseTime(K1327)-(L1332=INT(RIGHT($F1327, 1)))</f>
        <v>0</v>
      </c>
      <c r="N1327" s="43">
        <f t="shared" ref="N1327:N1331" si="31452">isClocked(L1327)</f>
        <v>0</v>
      </c>
      <c r="O1327" s="34"/>
      <c r="P1327" s="35"/>
      <c r="Q1327" s="42">
        <f t="shared" ref="Q1327" si="31453">parseTime(O1327)-(P1332=INT(RIGHT($F1327, 1)))</f>
        <v>0</v>
      </c>
      <c r="R1327" s="43">
        <f t="shared" ref="R1327:R1331" si="31454">isClocked(P1327)</f>
        <v>0</v>
      </c>
      <c r="S1327" s="34"/>
      <c r="T1327" s="35"/>
      <c r="U1327" s="42">
        <f t="shared" ref="U1327" si="31455">parseTime(S1327)-(T1332=INT(RIGHT($F1327, 1)))</f>
        <v>0</v>
      </c>
      <c r="V1327" s="43">
        <f t="shared" ref="V1327:V1331" si="31456">isClocked(T1327)</f>
        <v>0</v>
      </c>
      <c r="W1327" s="34"/>
      <c r="X1327" s="35"/>
      <c r="Y1327" s="42">
        <f t="shared" ref="Y1327" si="31457">parseTime(W1327)-(X1332=INT(RIGHT($F1327, 1)))</f>
        <v>0</v>
      </c>
      <c r="Z1327" s="43">
        <f t="shared" ref="Z1327:Z1331" si="31458">isClocked(X1327)</f>
        <v>0</v>
      </c>
      <c r="AA1327" s="34"/>
      <c r="AB1327" s="35"/>
      <c r="AC1327" s="42">
        <f t="shared" ref="AC1327" si="31459">parseTime(AA1327)-(AB1332=INT(RIGHT($F1327, 1)))</f>
        <v>0</v>
      </c>
      <c r="AD1327" s="43">
        <f t="shared" ref="AD1327:AD1331" si="31460">isClocked(AB1327)</f>
        <v>0</v>
      </c>
      <c r="AE1327" s="34"/>
      <c r="AF1327" s="35"/>
      <c r="AG1327" s="42">
        <f t="shared" ref="AG1327" si="31461">parseTime(AE1327)-(AF1332=INT(RIGHT($F1327, 1)))</f>
        <v>0</v>
      </c>
      <c r="AH1327" s="43">
        <f t="shared" ref="AH1327:AH1331" si="31462">isClocked(AF1327)</f>
        <v>0</v>
      </c>
      <c r="AI1327" s="34"/>
      <c r="AJ1327" s="35"/>
      <c r="AK1327" s="42">
        <f>parseTime(AI1327)-(AJ1332=INT(RIGHT($F1327, 1)))</f>
        <v>0</v>
      </c>
      <c r="AL1327" s="43">
        <f t="shared" ref="AL1327:AL1331" si="31463">isClocked(AJ1327)</f>
        <v>0</v>
      </c>
      <c r="AM1327" s="34"/>
      <c r="AN1327" s="35"/>
      <c r="AO1327" s="42">
        <f t="shared" ref="AO1327" si="31464">parseTime(AM1327)-(AN1332=INT(RIGHT($F1327, 1)))</f>
        <v>0</v>
      </c>
      <c r="AP1327" s="43">
        <f t="shared" ref="AP1327:AP1331" si="31465">isClocked(AN1327)</f>
        <v>0</v>
      </c>
      <c r="AQ1327" s="34"/>
      <c r="AR1327" s="35"/>
      <c r="AS1327" s="42">
        <f t="shared" ref="AS1327" si="31466">parseTime(AQ1327)-(AR1332=INT(RIGHT($F1327, 1)))</f>
        <v>0</v>
      </c>
      <c r="AT1327" s="43">
        <f t="shared" ref="AT1327:AT1331" si="31467">isClocked(AR1327)</f>
        <v>0</v>
      </c>
      <c r="AU1327" s="34"/>
      <c r="AV1327" s="35"/>
      <c r="AW1327" s="42">
        <f>parseTime(AU1327)-(AV1332=INT(RIGHT($F1327, 1)))</f>
        <v>0</v>
      </c>
      <c r="AX1327" s="43">
        <f t="shared" ref="AX1327:AX1331" si="31468">isClocked(AV1327)</f>
        <v>0</v>
      </c>
      <c r="AY1327" s="34"/>
      <c r="AZ1327" s="35"/>
      <c r="BA1327" s="42">
        <f>parseTime(AY1327)-(AZ1332=INT(RIGHT($F1327, 1)))</f>
        <v>0</v>
      </c>
      <c r="BB1327" s="43">
        <f t="shared" ref="BB1327:BB1331" si="31469">isClocked(AZ1327)</f>
        <v>0</v>
      </c>
      <c r="BC1327" s="34"/>
      <c r="BD1327" s="35"/>
      <c r="BE1327" s="42">
        <f>parseTime(BC1327)-(BD1332=INT(RIGHT($F1327, 1)))</f>
        <v>0</v>
      </c>
      <c r="BF1327" s="43">
        <f t="shared" ref="BF1327:BF1331" si="31470">isClocked(BD1327)</f>
        <v>0</v>
      </c>
      <c r="BG1327" s="34"/>
      <c r="BH1327" s="35"/>
      <c r="BI1327" s="42">
        <f>parseTime(BG1327)-(BH1332=INT(RIGHT($F1327, 1)))</f>
        <v>0</v>
      </c>
      <c r="BJ1327" s="43">
        <f t="shared" ref="BJ1327:BJ1331" si="31471">isClocked(BH1327)</f>
        <v>0</v>
      </c>
      <c r="BK1327" s="34"/>
      <c r="BL1327" s="35"/>
      <c r="BM1327" s="42">
        <f>parseTime(BK1327)-(BL1332=INT(RIGHT($F1327, 1)))</f>
        <v>0</v>
      </c>
      <c r="BN1327" s="43">
        <f t="shared" ref="BN1327:BN1331" si="31472">isClocked(BL1327)</f>
        <v>0</v>
      </c>
      <c r="BO1327" s="34"/>
      <c r="BP1327" s="35"/>
      <c r="BQ1327" s="42">
        <f t="shared" ref="BQ1327" si="31473">parseTime(BO1327)-(BP1332=INT(RIGHT($F1327, 1)))</f>
        <v>0</v>
      </c>
      <c r="BR1327" s="43">
        <f t="shared" ref="BR1327:BR1331" si="31474">isClocked(BP1327)</f>
        <v>0</v>
      </c>
      <c r="BS1327" s="34"/>
      <c r="BT1327" s="35"/>
      <c r="BU1327" s="42">
        <f t="shared" ref="BU1327" si="31475">parseTime(BS1327)-(BT1332=INT(RIGHT($F1327, 1)))</f>
        <v>0</v>
      </c>
      <c r="BV1327" s="43">
        <f t="shared" ref="BV1327:BV1331" si="31476">isClocked(BT1327)</f>
        <v>0</v>
      </c>
      <c r="BW1327" s="34"/>
      <c r="BX1327" s="35"/>
      <c r="BY1327" s="42">
        <f t="shared" ref="BY1327" si="31477">parseTime(BW1327)-(BX1332=INT(RIGHT($F1327, 1)))</f>
        <v>0</v>
      </c>
      <c r="BZ1327" s="43">
        <f t="shared" ref="BZ1327:BZ1331" si="31478">isClocked(BX1327)</f>
        <v>0</v>
      </c>
      <c r="CA1327" s="34"/>
      <c r="CB1327" s="35"/>
      <c r="CC1327" s="42">
        <f t="shared" ref="CC1327" si="31479">parseTime(CA1327)-(CB1332=INT(RIGHT($F1327, 1)))</f>
        <v>0</v>
      </c>
      <c r="CD1327" s="43">
        <f t="shared" ref="CD1327:CD1331" si="31480">isClocked(CB1327)</f>
        <v>0</v>
      </c>
      <c r="CE1327" s="34"/>
      <c r="CF1327" s="35"/>
      <c r="CG1327" s="42">
        <f t="shared" ref="CG1327" si="31481">parseTime(CE1327)-(CF1332=INT(RIGHT($F1327, 1)))</f>
        <v>0</v>
      </c>
      <c r="CH1327" s="43">
        <f t="shared" ref="CH1327:CH1331" si="31482">isClocked(CF1327)</f>
        <v>0</v>
      </c>
    </row>
    <row r="1328" spans="1:86" x14ac:dyDescent="0.25">
      <c r="A1328" s="56" t="s">
        <v>0</v>
      </c>
      <c r="B1328" s="57">
        <f t="shared" ca="1" si="30102"/>
        <v>0</v>
      </c>
      <c r="C1328" s="14" t="s">
        <v>252</v>
      </c>
      <c r="D1328" s="14">
        <f t="shared" si="31310"/>
        <v>53.7</v>
      </c>
      <c r="E1328" s="55" t="str">
        <f t="shared" si="30103"/>
        <v>Sunday</v>
      </c>
      <c r="F1328" s="51" t="s">
        <v>129</v>
      </c>
      <c r="G1328" s="36"/>
      <c r="H1328" s="37"/>
      <c r="I1328" s="44">
        <f t="shared" ref="I1328" si="31483">parseTime(G1328)-(H1332=INT(RIGHT($F1328, 1)))</f>
        <v>0</v>
      </c>
      <c r="J1328" s="45">
        <f t="shared" si="31450"/>
        <v>0</v>
      </c>
      <c r="K1328" s="36"/>
      <c r="L1328" s="37"/>
      <c r="M1328" s="44">
        <f t="shared" ref="M1328" si="31484">parseTime(K1328)-(L1332=INT(RIGHT($F1328, 1)))</f>
        <v>0</v>
      </c>
      <c r="N1328" s="45">
        <f t="shared" si="31452"/>
        <v>0</v>
      </c>
      <c r="O1328" s="36"/>
      <c r="P1328" s="37"/>
      <c r="Q1328" s="44">
        <f t="shared" ref="Q1328" si="31485">parseTime(O1328)-(P1332=INT(RIGHT($F1328, 1)))</f>
        <v>0</v>
      </c>
      <c r="R1328" s="45">
        <f t="shared" si="31454"/>
        <v>0</v>
      </c>
      <c r="S1328" s="36"/>
      <c r="T1328" s="37"/>
      <c r="U1328" s="44">
        <f t="shared" ref="U1328" si="31486">parseTime(S1328)-(T1332=INT(RIGHT($F1328, 1)))</f>
        <v>0</v>
      </c>
      <c r="V1328" s="45">
        <f t="shared" si="31456"/>
        <v>0</v>
      </c>
      <c r="W1328" s="36"/>
      <c r="X1328" s="37"/>
      <c r="Y1328" s="44">
        <f t="shared" ref="Y1328" si="31487">parseTime(W1328)-(X1332=INT(RIGHT($F1328, 1)))</f>
        <v>0</v>
      </c>
      <c r="Z1328" s="45">
        <f t="shared" si="31458"/>
        <v>0</v>
      </c>
      <c r="AA1328" s="36"/>
      <c r="AB1328" s="37"/>
      <c r="AC1328" s="44">
        <f t="shared" ref="AC1328" si="31488">parseTime(AA1328)-(AB1332=INT(RIGHT($F1328, 1)))</f>
        <v>0</v>
      </c>
      <c r="AD1328" s="45">
        <f t="shared" si="31460"/>
        <v>0</v>
      </c>
      <c r="AE1328" s="36"/>
      <c r="AF1328" s="37"/>
      <c r="AG1328" s="44">
        <f t="shared" ref="AG1328" si="31489">parseTime(AE1328)-(AF1332=INT(RIGHT($F1328, 1)))</f>
        <v>0</v>
      </c>
      <c r="AH1328" s="45">
        <f t="shared" si="31462"/>
        <v>0</v>
      </c>
      <c r="AI1328" s="36"/>
      <c r="AJ1328" s="37"/>
      <c r="AK1328" s="44">
        <f>parseTime(AI1328)-(AJ1332=INT(RIGHT($F1328, 1)))</f>
        <v>0</v>
      </c>
      <c r="AL1328" s="45">
        <f t="shared" si="31463"/>
        <v>0</v>
      </c>
      <c r="AM1328" s="36"/>
      <c r="AN1328" s="37"/>
      <c r="AO1328" s="44">
        <f t="shared" ref="AO1328" si="31490">parseTime(AM1328)-(AN1332=INT(RIGHT($F1328, 1)))</f>
        <v>0</v>
      </c>
      <c r="AP1328" s="45">
        <f t="shared" si="31465"/>
        <v>0</v>
      </c>
      <c r="AQ1328" s="36"/>
      <c r="AR1328" s="37"/>
      <c r="AS1328" s="44">
        <f t="shared" ref="AS1328" si="31491">parseTime(AQ1328)-(AR1332=INT(RIGHT($F1328, 1)))</f>
        <v>0</v>
      </c>
      <c r="AT1328" s="45">
        <f t="shared" si="31467"/>
        <v>0</v>
      </c>
      <c r="AU1328" s="36"/>
      <c r="AV1328" s="37"/>
      <c r="AW1328" s="44">
        <f>parseTime(AU1328)-(AV1332=INT(RIGHT($F1328, 1)))</f>
        <v>0</v>
      </c>
      <c r="AX1328" s="45">
        <f t="shared" si="31468"/>
        <v>0</v>
      </c>
      <c r="AY1328" s="36"/>
      <c r="AZ1328" s="37"/>
      <c r="BA1328" s="44">
        <f>parseTime(AY1328)-(AZ1332=INT(RIGHT($F1328, 1)))</f>
        <v>0</v>
      </c>
      <c r="BB1328" s="45">
        <f t="shared" si="31469"/>
        <v>0</v>
      </c>
      <c r="BC1328" s="36"/>
      <c r="BD1328" s="37"/>
      <c r="BE1328" s="44">
        <f>parseTime(BC1328)-(BD1332=INT(RIGHT($F1328, 1)))</f>
        <v>0</v>
      </c>
      <c r="BF1328" s="45">
        <f t="shared" si="31470"/>
        <v>0</v>
      </c>
      <c r="BG1328" s="36"/>
      <c r="BH1328" s="37"/>
      <c r="BI1328" s="44">
        <f>parseTime(BG1328)-(BH1332=INT(RIGHT($F1328, 1)))</f>
        <v>0</v>
      </c>
      <c r="BJ1328" s="45">
        <f t="shared" si="31471"/>
        <v>0</v>
      </c>
      <c r="BK1328" s="36"/>
      <c r="BL1328" s="37"/>
      <c r="BM1328" s="44">
        <f>parseTime(BK1328)-(BL1332=INT(RIGHT($F1328, 1)))</f>
        <v>0</v>
      </c>
      <c r="BN1328" s="45">
        <f t="shared" si="31472"/>
        <v>0</v>
      </c>
      <c r="BO1328" s="36"/>
      <c r="BP1328" s="37"/>
      <c r="BQ1328" s="44">
        <f t="shared" ref="BQ1328" si="31492">parseTime(BO1328)-(BP1332=INT(RIGHT($F1328, 1)))</f>
        <v>0</v>
      </c>
      <c r="BR1328" s="45">
        <f t="shared" si="31474"/>
        <v>0</v>
      </c>
      <c r="BS1328" s="36"/>
      <c r="BT1328" s="37"/>
      <c r="BU1328" s="44">
        <f t="shared" ref="BU1328" si="31493">parseTime(BS1328)-(BT1332=INT(RIGHT($F1328, 1)))</f>
        <v>0</v>
      </c>
      <c r="BV1328" s="45">
        <f t="shared" si="31476"/>
        <v>0</v>
      </c>
      <c r="BW1328" s="36"/>
      <c r="BX1328" s="37"/>
      <c r="BY1328" s="44">
        <f t="shared" ref="BY1328" si="31494">parseTime(BW1328)-(BX1332=INT(RIGHT($F1328, 1)))</f>
        <v>0</v>
      </c>
      <c r="BZ1328" s="45">
        <f t="shared" si="31478"/>
        <v>0</v>
      </c>
      <c r="CA1328" s="36"/>
      <c r="CB1328" s="37"/>
      <c r="CC1328" s="44">
        <f t="shared" ref="CC1328" si="31495">parseTime(CA1328)-(CB1332=INT(RIGHT($F1328, 1)))</f>
        <v>0</v>
      </c>
      <c r="CD1328" s="45">
        <f t="shared" si="31480"/>
        <v>0</v>
      </c>
      <c r="CE1328" s="36"/>
      <c r="CF1328" s="37"/>
      <c r="CG1328" s="44">
        <f t="shared" ref="CG1328" si="31496">parseTime(CE1328)-(CF1332=INT(RIGHT($F1328, 1)))</f>
        <v>0</v>
      </c>
      <c r="CH1328" s="45">
        <f t="shared" si="31482"/>
        <v>0</v>
      </c>
    </row>
    <row r="1329" spans="1:86" x14ac:dyDescent="0.25">
      <c r="A1329" s="56" t="s">
        <v>117</v>
      </c>
      <c r="B1329" s="57">
        <f t="shared" ref="B1329" ca="1" si="31497">roleHours(G1327:CH1333, "MFD")</f>
        <v>0</v>
      </c>
      <c r="C1329" s="14">
        <f t="shared" ref="C1329:C1332" ca="1" si="31498">B1329/8</f>
        <v>0</v>
      </c>
      <c r="D1329" s="14">
        <f t="shared" ref="D1329" ca="1" si="31499">B1328-D1328</f>
        <v>-53.7</v>
      </c>
      <c r="E1329" s="20" t="s">
        <v>127</v>
      </c>
      <c r="F1329" s="51" t="s">
        <v>130</v>
      </c>
      <c r="G1329" s="36"/>
      <c r="H1329" s="37"/>
      <c r="I1329" s="44">
        <f t="shared" ref="I1329" si="31500">parseTime(G1329)-(H1332=INT(RIGHT($F1329, 1)))</f>
        <v>0</v>
      </c>
      <c r="J1329" s="45">
        <f t="shared" si="31450"/>
        <v>0</v>
      </c>
      <c r="K1329" s="36"/>
      <c r="L1329" s="37"/>
      <c r="M1329" s="44">
        <f t="shared" ref="M1329" si="31501">parseTime(K1329)-(L1332=INT(RIGHT($F1329, 1)))</f>
        <v>0</v>
      </c>
      <c r="N1329" s="45">
        <f t="shared" si="31452"/>
        <v>0</v>
      </c>
      <c r="O1329" s="36"/>
      <c r="P1329" s="37"/>
      <c r="Q1329" s="44">
        <f t="shared" ref="Q1329" si="31502">parseTime(O1329)-(P1332=INT(RIGHT($F1329, 1)))</f>
        <v>0</v>
      </c>
      <c r="R1329" s="45">
        <f t="shared" si="31454"/>
        <v>0</v>
      </c>
      <c r="S1329" s="36"/>
      <c r="T1329" s="37"/>
      <c r="U1329" s="44">
        <f t="shared" ref="U1329" si="31503">parseTime(S1329)-(T1332=INT(RIGHT($F1329, 1)))</f>
        <v>0</v>
      </c>
      <c r="V1329" s="45">
        <f t="shared" si="31456"/>
        <v>0</v>
      </c>
      <c r="W1329" s="36"/>
      <c r="X1329" s="37"/>
      <c r="Y1329" s="44">
        <f t="shared" ref="Y1329" si="31504">parseTime(W1329)-(X1332=INT(RIGHT($F1329, 1)))</f>
        <v>0</v>
      </c>
      <c r="Z1329" s="45">
        <f t="shared" si="31458"/>
        <v>0</v>
      </c>
      <c r="AA1329" s="36"/>
      <c r="AB1329" s="37"/>
      <c r="AC1329" s="44">
        <f t="shared" ref="AC1329" si="31505">parseTime(AA1329)-(AB1332=INT(RIGHT($F1329, 1)))</f>
        <v>0</v>
      </c>
      <c r="AD1329" s="45">
        <f t="shared" si="31460"/>
        <v>0</v>
      </c>
      <c r="AE1329" s="36"/>
      <c r="AF1329" s="37"/>
      <c r="AG1329" s="44">
        <f t="shared" ref="AG1329" si="31506">parseTime(AE1329)-(AF1332=INT(RIGHT($F1329, 1)))</f>
        <v>0</v>
      </c>
      <c r="AH1329" s="45">
        <f t="shared" si="31462"/>
        <v>0</v>
      </c>
      <c r="AI1329" s="36"/>
      <c r="AJ1329" s="37"/>
      <c r="AK1329" s="44">
        <f>parseTime(AI1329)-(AJ1332=INT(RIGHT($F1329, 1)))</f>
        <v>0</v>
      </c>
      <c r="AL1329" s="45">
        <f t="shared" si="31463"/>
        <v>0</v>
      </c>
      <c r="AM1329" s="36"/>
      <c r="AN1329" s="37"/>
      <c r="AO1329" s="44">
        <f t="shared" ref="AO1329" si="31507">parseTime(AM1329)-(AN1332=INT(RIGHT($F1329, 1)))</f>
        <v>0</v>
      </c>
      <c r="AP1329" s="45">
        <f t="shared" si="31465"/>
        <v>0</v>
      </c>
      <c r="AQ1329" s="36"/>
      <c r="AR1329" s="37"/>
      <c r="AS1329" s="44">
        <f t="shared" ref="AS1329" si="31508">parseTime(AQ1329)-(AR1332=INT(RIGHT($F1329, 1)))</f>
        <v>0</v>
      </c>
      <c r="AT1329" s="45">
        <f t="shared" si="31467"/>
        <v>0</v>
      </c>
      <c r="AU1329" s="36"/>
      <c r="AV1329" s="37"/>
      <c r="AW1329" s="44">
        <f>parseTime(AU1329)-(AV1332=INT(RIGHT($F1329, 1)))</f>
        <v>0</v>
      </c>
      <c r="AX1329" s="45">
        <f t="shared" si="31468"/>
        <v>0</v>
      </c>
      <c r="AY1329" s="36"/>
      <c r="AZ1329" s="37"/>
      <c r="BA1329" s="44">
        <f>parseTime(AY1329)-(AZ1332=INT(RIGHT($F1329, 1)))</f>
        <v>0</v>
      </c>
      <c r="BB1329" s="45">
        <f t="shared" si="31469"/>
        <v>0</v>
      </c>
      <c r="BC1329" s="36"/>
      <c r="BD1329" s="37"/>
      <c r="BE1329" s="44">
        <f>parseTime(BC1329)-(BD1332=INT(RIGHT($F1329, 1)))</f>
        <v>0</v>
      </c>
      <c r="BF1329" s="45">
        <f t="shared" si="31470"/>
        <v>0</v>
      </c>
      <c r="BG1329" s="36"/>
      <c r="BH1329" s="37"/>
      <c r="BI1329" s="44">
        <f>parseTime(BG1329)-(BH1332=INT(RIGHT($F1329, 1)))</f>
        <v>0</v>
      </c>
      <c r="BJ1329" s="45">
        <f t="shared" si="31471"/>
        <v>0</v>
      </c>
      <c r="BK1329" s="36"/>
      <c r="BL1329" s="37"/>
      <c r="BM1329" s="44">
        <f>parseTime(BK1329)-(BL1332=INT(RIGHT($F1329, 1)))</f>
        <v>0</v>
      </c>
      <c r="BN1329" s="45">
        <f t="shared" si="31472"/>
        <v>0</v>
      </c>
      <c r="BO1329" s="36"/>
      <c r="BP1329" s="37"/>
      <c r="BQ1329" s="44">
        <f t="shared" ref="BQ1329" si="31509">parseTime(BO1329)-(BP1332=INT(RIGHT($F1329, 1)))</f>
        <v>0</v>
      </c>
      <c r="BR1329" s="45">
        <f t="shared" si="31474"/>
        <v>0</v>
      </c>
      <c r="BS1329" s="36"/>
      <c r="BT1329" s="37"/>
      <c r="BU1329" s="44">
        <f t="shared" ref="BU1329" si="31510">parseTime(BS1329)-(BT1332=INT(RIGHT($F1329, 1)))</f>
        <v>0</v>
      </c>
      <c r="BV1329" s="45">
        <f t="shared" si="31476"/>
        <v>0</v>
      </c>
      <c r="BW1329" s="36"/>
      <c r="BX1329" s="37"/>
      <c r="BY1329" s="44">
        <f t="shared" ref="BY1329" si="31511">parseTime(BW1329)-(BX1332=INT(RIGHT($F1329, 1)))</f>
        <v>0</v>
      </c>
      <c r="BZ1329" s="45">
        <f t="shared" si="31478"/>
        <v>0</v>
      </c>
      <c r="CA1329" s="36"/>
      <c r="CB1329" s="37"/>
      <c r="CC1329" s="44">
        <f t="shared" ref="CC1329" si="31512">parseTime(CA1329)-(CB1332=INT(RIGHT($F1329, 1)))</f>
        <v>0</v>
      </c>
      <c r="CD1329" s="45">
        <f t="shared" si="31480"/>
        <v>0</v>
      </c>
      <c r="CE1329" s="36"/>
      <c r="CF1329" s="37"/>
      <c r="CG1329" s="44">
        <f t="shared" ref="CG1329" si="31513">parseTime(CE1329)-(CF1332=INT(RIGHT($F1329, 1)))</f>
        <v>0</v>
      </c>
      <c r="CH1329" s="45">
        <f t="shared" si="31482"/>
        <v>0</v>
      </c>
    </row>
    <row r="1330" spans="1:86" x14ac:dyDescent="0.25">
      <c r="A1330" s="56"/>
      <c r="B1330" s="57"/>
      <c r="C1330" s="14">
        <f t="shared" si="31498"/>
        <v>0</v>
      </c>
      <c r="D1330" s="14" t="s">
        <v>259</v>
      </c>
      <c r="E1330" s="20">
        <v>4.25</v>
      </c>
      <c r="F1330" s="51" t="s">
        <v>131</v>
      </c>
      <c r="G1330" s="36"/>
      <c r="H1330" s="37"/>
      <c r="I1330" s="44">
        <f t="shared" ref="I1330" si="31514">parseTime(G1330)-(H1332=INT(RIGHT($F1330, 1)))</f>
        <v>0</v>
      </c>
      <c r="J1330" s="45">
        <f t="shared" si="31450"/>
        <v>0</v>
      </c>
      <c r="K1330" s="36"/>
      <c r="L1330" s="37"/>
      <c r="M1330" s="44">
        <f t="shared" ref="M1330" si="31515">parseTime(K1330)-(L1332=INT(RIGHT($F1330, 1)))</f>
        <v>0</v>
      </c>
      <c r="N1330" s="45">
        <f t="shared" si="31452"/>
        <v>0</v>
      </c>
      <c r="O1330" s="36"/>
      <c r="P1330" s="37"/>
      <c r="Q1330" s="44">
        <f t="shared" ref="Q1330" si="31516">parseTime(O1330)-(P1332=INT(RIGHT($F1330, 1)))</f>
        <v>0</v>
      </c>
      <c r="R1330" s="45">
        <f t="shared" si="31454"/>
        <v>0</v>
      </c>
      <c r="S1330" s="36"/>
      <c r="T1330" s="37"/>
      <c r="U1330" s="44">
        <f t="shared" ref="U1330" si="31517">parseTime(S1330)-(T1332=INT(RIGHT($F1330, 1)))</f>
        <v>0</v>
      </c>
      <c r="V1330" s="45">
        <f t="shared" si="31456"/>
        <v>0</v>
      </c>
      <c r="W1330" s="36"/>
      <c r="X1330" s="37"/>
      <c r="Y1330" s="44">
        <f t="shared" ref="Y1330" si="31518">parseTime(W1330)-(X1332=INT(RIGHT($F1330, 1)))</f>
        <v>0</v>
      </c>
      <c r="Z1330" s="45">
        <f t="shared" si="31458"/>
        <v>0</v>
      </c>
      <c r="AA1330" s="36"/>
      <c r="AB1330" s="37"/>
      <c r="AC1330" s="44">
        <f t="shared" ref="AC1330" si="31519">parseTime(AA1330)-(AB1332=INT(RIGHT($F1330, 1)))</f>
        <v>0</v>
      </c>
      <c r="AD1330" s="45">
        <f t="shared" si="31460"/>
        <v>0</v>
      </c>
      <c r="AE1330" s="36"/>
      <c r="AF1330" s="37"/>
      <c r="AG1330" s="44">
        <f t="shared" ref="AG1330" si="31520">parseTime(AE1330)-(AF1332=INT(RIGHT($F1330, 1)))</f>
        <v>0</v>
      </c>
      <c r="AH1330" s="45">
        <f t="shared" si="31462"/>
        <v>0</v>
      </c>
      <c r="AI1330" s="36"/>
      <c r="AJ1330" s="37"/>
      <c r="AK1330" s="44">
        <f>parseTime(AI1330)-(AJ1332=INT(RIGHT($F1330, 1)))</f>
        <v>0</v>
      </c>
      <c r="AL1330" s="45">
        <f t="shared" si="31463"/>
        <v>0</v>
      </c>
      <c r="AM1330" s="36"/>
      <c r="AN1330" s="37"/>
      <c r="AO1330" s="44">
        <f t="shared" ref="AO1330" si="31521">parseTime(AM1330)-(AN1332=INT(RIGHT($F1330, 1)))</f>
        <v>0</v>
      </c>
      <c r="AP1330" s="45">
        <f t="shared" si="31465"/>
        <v>0</v>
      </c>
      <c r="AQ1330" s="36"/>
      <c r="AR1330" s="37"/>
      <c r="AS1330" s="44">
        <f t="shared" ref="AS1330" si="31522">parseTime(AQ1330)-(AR1332=INT(RIGHT($F1330, 1)))</f>
        <v>0</v>
      </c>
      <c r="AT1330" s="45">
        <f t="shared" si="31467"/>
        <v>0</v>
      </c>
      <c r="AU1330" s="36"/>
      <c r="AV1330" s="37"/>
      <c r="AW1330" s="44">
        <f>parseTime(AU1330)-(AV1332=INT(RIGHT($F1330, 1)))</f>
        <v>0</v>
      </c>
      <c r="AX1330" s="45">
        <f t="shared" si="31468"/>
        <v>0</v>
      </c>
      <c r="AY1330" s="36"/>
      <c r="AZ1330" s="37"/>
      <c r="BA1330" s="44">
        <f>parseTime(AY1330)-(AZ1332=INT(RIGHT($F1330, 1)))</f>
        <v>0</v>
      </c>
      <c r="BB1330" s="45">
        <f t="shared" si="31469"/>
        <v>0</v>
      </c>
      <c r="BC1330" s="36"/>
      <c r="BD1330" s="37"/>
      <c r="BE1330" s="44">
        <f>parseTime(BC1330)-(BD1332=INT(RIGHT($F1330, 1)))</f>
        <v>0</v>
      </c>
      <c r="BF1330" s="45">
        <f t="shared" si="31470"/>
        <v>0</v>
      </c>
      <c r="BG1330" s="36"/>
      <c r="BH1330" s="37"/>
      <c r="BI1330" s="44">
        <f>parseTime(BG1330)-(BH1332=INT(RIGHT($F1330, 1)))</f>
        <v>0</v>
      </c>
      <c r="BJ1330" s="45">
        <f t="shared" si="31471"/>
        <v>0</v>
      </c>
      <c r="BK1330" s="36"/>
      <c r="BL1330" s="37"/>
      <c r="BM1330" s="44">
        <f>parseTime(BK1330)-(BL1332=INT(RIGHT($F1330, 1)))</f>
        <v>0</v>
      </c>
      <c r="BN1330" s="45">
        <f t="shared" si="31472"/>
        <v>0</v>
      </c>
      <c r="BO1330" s="36"/>
      <c r="BP1330" s="37"/>
      <c r="BQ1330" s="44">
        <f t="shared" ref="BQ1330" si="31523">parseTime(BO1330)-(BP1332=INT(RIGHT($F1330, 1)))</f>
        <v>0</v>
      </c>
      <c r="BR1330" s="45">
        <f t="shared" si="31474"/>
        <v>0</v>
      </c>
      <c r="BS1330" s="36"/>
      <c r="BT1330" s="37"/>
      <c r="BU1330" s="44">
        <f t="shared" ref="BU1330" si="31524">parseTime(BS1330)-(BT1332=INT(RIGHT($F1330, 1)))</f>
        <v>0</v>
      </c>
      <c r="BV1330" s="45">
        <f t="shared" si="31476"/>
        <v>0</v>
      </c>
      <c r="BW1330" s="36"/>
      <c r="BX1330" s="37"/>
      <c r="BY1330" s="44">
        <f t="shared" ref="BY1330" si="31525">parseTime(BW1330)-(BX1332=INT(RIGHT($F1330, 1)))</f>
        <v>0</v>
      </c>
      <c r="BZ1330" s="45">
        <f t="shared" si="31478"/>
        <v>0</v>
      </c>
      <c r="CA1330" s="36"/>
      <c r="CB1330" s="37"/>
      <c r="CC1330" s="44">
        <f t="shared" ref="CC1330" si="31526">parseTime(CA1330)-(CB1332=INT(RIGHT($F1330, 1)))</f>
        <v>0</v>
      </c>
      <c r="CD1330" s="45">
        <f t="shared" si="31480"/>
        <v>0</v>
      </c>
      <c r="CE1330" s="36"/>
      <c r="CF1330" s="37"/>
      <c r="CG1330" s="44">
        <f t="shared" ref="CG1330" si="31527">parseTime(CE1330)-(CF1332=INT(RIGHT($F1330, 1)))</f>
        <v>0</v>
      </c>
      <c r="CH1330" s="45">
        <f t="shared" si="31482"/>
        <v>0</v>
      </c>
    </row>
    <row r="1331" spans="1:86" x14ac:dyDescent="0.25">
      <c r="A1331" s="56" t="s">
        <v>119</v>
      </c>
      <c r="B1331" s="57">
        <f t="shared" ref="B1331" ca="1" si="31528">roleHours(G1327:CH1333, "MCC")</f>
        <v>0</v>
      </c>
      <c r="C1331" s="14">
        <f t="shared" ca="1" si="31498"/>
        <v>0</v>
      </c>
      <c r="D1331" s="14" t="s">
        <v>260</v>
      </c>
      <c r="E1331" s="20">
        <v>4.6500000000000004</v>
      </c>
      <c r="F1331" s="51" t="s">
        <v>132</v>
      </c>
      <c r="G1331" s="36"/>
      <c r="H1331" s="37"/>
      <c r="I1331" s="44">
        <f t="shared" ref="I1331" si="31529">parseTime(G1331)-(H1332=INT(RIGHT($F1331, 1)))</f>
        <v>0</v>
      </c>
      <c r="J1331" s="45">
        <f t="shared" si="31450"/>
        <v>0</v>
      </c>
      <c r="K1331" s="36"/>
      <c r="L1331" s="37"/>
      <c r="M1331" s="44">
        <f t="shared" ref="M1331" si="31530">parseTime(K1331)-(L1332=INT(RIGHT($F1331, 1)))</f>
        <v>0</v>
      </c>
      <c r="N1331" s="45">
        <f t="shared" si="31452"/>
        <v>0</v>
      </c>
      <c r="O1331" s="36"/>
      <c r="P1331" s="37"/>
      <c r="Q1331" s="44">
        <f t="shared" ref="Q1331" si="31531">parseTime(O1331)-(P1332=INT(RIGHT($F1331, 1)))</f>
        <v>0</v>
      </c>
      <c r="R1331" s="45">
        <f t="shared" si="31454"/>
        <v>0</v>
      </c>
      <c r="S1331" s="36"/>
      <c r="T1331" s="37"/>
      <c r="U1331" s="44">
        <f t="shared" ref="U1331" si="31532">parseTime(S1331)-(T1332=INT(RIGHT($F1331, 1)))</f>
        <v>0</v>
      </c>
      <c r="V1331" s="45">
        <f t="shared" si="31456"/>
        <v>0</v>
      </c>
      <c r="W1331" s="36"/>
      <c r="X1331" s="37"/>
      <c r="Y1331" s="44">
        <f t="shared" ref="Y1331" si="31533">parseTime(W1331)-(X1332=INT(RIGHT($F1331, 1)))</f>
        <v>0</v>
      </c>
      <c r="Z1331" s="45">
        <f t="shared" si="31458"/>
        <v>0</v>
      </c>
      <c r="AA1331" s="36"/>
      <c r="AB1331" s="37"/>
      <c r="AC1331" s="44">
        <f t="shared" ref="AC1331" si="31534">parseTime(AA1331)-(AB1332=INT(RIGHT($F1331, 1)))</f>
        <v>0</v>
      </c>
      <c r="AD1331" s="45">
        <f t="shared" si="31460"/>
        <v>0</v>
      </c>
      <c r="AE1331" s="36"/>
      <c r="AF1331" s="37"/>
      <c r="AG1331" s="44">
        <f t="shared" ref="AG1331" si="31535">parseTime(AE1331)-(AF1332=INT(RIGHT($F1331, 1)))</f>
        <v>0</v>
      </c>
      <c r="AH1331" s="45">
        <f t="shared" si="31462"/>
        <v>0</v>
      </c>
      <c r="AI1331" s="36"/>
      <c r="AJ1331" s="37"/>
      <c r="AK1331" s="44">
        <f>parseTime(AI1331)-(AJ1332=INT(RIGHT($F1331, 1)))</f>
        <v>0</v>
      </c>
      <c r="AL1331" s="45">
        <f t="shared" si="31463"/>
        <v>0</v>
      </c>
      <c r="AM1331" s="36"/>
      <c r="AN1331" s="37"/>
      <c r="AO1331" s="44">
        <f t="shared" ref="AO1331" si="31536">parseTime(AM1331)-(AN1332=INT(RIGHT($F1331, 1)))</f>
        <v>0</v>
      </c>
      <c r="AP1331" s="45">
        <f t="shared" si="31465"/>
        <v>0</v>
      </c>
      <c r="AQ1331" s="36"/>
      <c r="AR1331" s="37"/>
      <c r="AS1331" s="44">
        <f t="shared" ref="AS1331" si="31537">parseTime(AQ1331)-(AR1332=INT(RIGHT($F1331, 1)))</f>
        <v>0</v>
      </c>
      <c r="AT1331" s="45">
        <f t="shared" si="31467"/>
        <v>0</v>
      </c>
      <c r="AU1331" s="36"/>
      <c r="AV1331" s="37"/>
      <c r="AW1331" s="44">
        <f>parseTime(AU1331)-(AV1332=INT(RIGHT($F1331, 1)))</f>
        <v>0</v>
      </c>
      <c r="AX1331" s="45">
        <f t="shared" si="31468"/>
        <v>0</v>
      </c>
      <c r="AY1331" s="36"/>
      <c r="AZ1331" s="37"/>
      <c r="BA1331" s="44">
        <f>parseTime(AY1331)-(AZ1332=INT(RIGHT($F1331, 1)))</f>
        <v>0</v>
      </c>
      <c r="BB1331" s="45">
        <f t="shared" si="31469"/>
        <v>0</v>
      </c>
      <c r="BC1331" s="36"/>
      <c r="BD1331" s="37"/>
      <c r="BE1331" s="44">
        <f>parseTime(BC1331)-(BD1332=INT(RIGHT($F1331, 1)))</f>
        <v>0</v>
      </c>
      <c r="BF1331" s="45">
        <f t="shared" si="31470"/>
        <v>0</v>
      </c>
      <c r="BG1331" s="36"/>
      <c r="BH1331" s="37"/>
      <c r="BI1331" s="44">
        <f>parseTime(BG1331)-(BH1332=INT(RIGHT($F1331, 1)))</f>
        <v>0</v>
      </c>
      <c r="BJ1331" s="45">
        <f t="shared" si="31471"/>
        <v>0</v>
      </c>
      <c r="BK1331" s="36"/>
      <c r="BL1331" s="37"/>
      <c r="BM1331" s="44">
        <f>parseTime(BK1331)-(BL1332=INT(RIGHT($F1331, 1)))</f>
        <v>0</v>
      </c>
      <c r="BN1331" s="45">
        <f t="shared" si="31472"/>
        <v>0</v>
      </c>
      <c r="BO1331" s="36"/>
      <c r="BP1331" s="37"/>
      <c r="BQ1331" s="44">
        <f t="shared" ref="BQ1331" si="31538">parseTime(BO1331)-(BP1332=INT(RIGHT($F1331, 1)))</f>
        <v>0</v>
      </c>
      <c r="BR1331" s="45">
        <f t="shared" si="31474"/>
        <v>0</v>
      </c>
      <c r="BS1331" s="36"/>
      <c r="BT1331" s="37"/>
      <c r="BU1331" s="44">
        <f t="shared" ref="BU1331" si="31539">parseTime(BS1331)-(BT1332=INT(RIGHT($F1331, 1)))</f>
        <v>0</v>
      </c>
      <c r="BV1331" s="45">
        <f t="shared" si="31476"/>
        <v>0</v>
      </c>
      <c r="BW1331" s="36"/>
      <c r="BX1331" s="37"/>
      <c r="BY1331" s="44">
        <f t="shared" ref="BY1331" si="31540">parseTime(BW1331)-(BX1332=INT(RIGHT($F1331, 1)))</f>
        <v>0</v>
      </c>
      <c r="BZ1331" s="45">
        <f t="shared" si="31478"/>
        <v>0</v>
      </c>
      <c r="CA1331" s="36"/>
      <c r="CB1331" s="37"/>
      <c r="CC1331" s="44">
        <f t="shared" ref="CC1331" si="31541">parseTime(CA1331)-(CB1332=INT(RIGHT($F1331, 1)))</f>
        <v>0</v>
      </c>
      <c r="CD1331" s="45">
        <f t="shared" si="31480"/>
        <v>0</v>
      </c>
      <c r="CE1331" s="36"/>
      <c r="CF1331" s="37"/>
      <c r="CG1331" s="44">
        <f t="shared" ref="CG1331" si="31542">parseTime(CE1331)-(CF1332=INT(RIGHT($F1331, 1)))</f>
        <v>0</v>
      </c>
      <c r="CH1331" s="45">
        <f t="shared" si="31482"/>
        <v>0</v>
      </c>
    </row>
    <row r="1332" spans="1:86" x14ac:dyDescent="0.25">
      <c r="A1332" s="56"/>
      <c r="B1332" s="57"/>
      <c r="C1332" s="14">
        <f t="shared" si="31498"/>
        <v>0</v>
      </c>
      <c r="D1332" s="14"/>
      <c r="E1332" s="20">
        <f t="shared" ref="E1332" si="31543">((7.5/2)-0.5+E1331)*8</f>
        <v>63.2</v>
      </c>
      <c r="F1332" s="51"/>
      <c r="G1332" s="46" t="s">
        <v>134</v>
      </c>
      <c r="H1332" s="38">
        <f t="shared" ref="H1332" si="31544">lunchAdjust(G1327:H1331)</f>
        <v>0</v>
      </c>
      <c r="I1332" s="48" t="s">
        <v>0</v>
      </c>
      <c r="J1332" s="39">
        <f t="shared" ref="J1332" si="31545">SUMPRODUCT(I1327:I1331*J1327:J1331)</f>
        <v>0</v>
      </c>
      <c r="K1332" s="46" t="s">
        <v>134</v>
      </c>
      <c r="L1332" s="38">
        <f t="shared" ref="L1332" si="31546">lunchAdjust(K1327:L1331)</f>
        <v>0</v>
      </c>
      <c r="M1332" s="48" t="s">
        <v>0</v>
      </c>
      <c r="N1332" s="39">
        <f t="shared" ref="N1332" si="31547">SUMPRODUCT(M1327:M1331*N1327:N1331)</f>
        <v>0</v>
      </c>
      <c r="O1332" s="46" t="s">
        <v>134</v>
      </c>
      <c r="P1332" s="38">
        <f t="shared" ref="P1332" si="31548">lunchAdjust(O1327:P1331)</f>
        <v>0</v>
      </c>
      <c r="Q1332" s="48" t="s">
        <v>0</v>
      </c>
      <c r="R1332" s="39">
        <f t="shared" ref="R1332" si="31549">SUMPRODUCT(Q1327:Q1331*R1327:R1331)</f>
        <v>0</v>
      </c>
      <c r="S1332" s="46" t="s">
        <v>134</v>
      </c>
      <c r="T1332" s="38">
        <f t="shared" ref="T1332" si="31550">lunchAdjust(S1327:T1331)</f>
        <v>0</v>
      </c>
      <c r="U1332" s="48" t="s">
        <v>0</v>
      </c>
      <c r="V1332" s="39">
        <f t="shared" ref="V1332" si="31551">SUMPRODUCT(U1327:U1331*V1327:V1331)</f>
        <v>0</v>
      </c>
      <c r="W1332" s="46" t="s">
        <v>134</v>
      </c>
      <c r="X1332" s="38">
        <f t="shared" ref="X1332" si="31552">lunchAdjust(W1327:X1331)</f>
        <v>0</v>
      </c>
      <c r="Y1332" s="48" t="s">
        <v>0</v>
      </c>
      <c r="Z1332" s="39">
        <f t="shared" ref="Z1332" si="31553">SUMPRODUCT(Y1327:Y1331*Z1327:Z1331)</f>
        <v>0</v>
      </c>
      <c r="AA1332" s="46" t="s">
        <v>134</v>
      </c>
      <c r="AB1332" s="38">
        <f t="shared" ref="AB1332" si="31554">lunchAdjust(AA1327:AB1331)</f>
        <v>0</v>
      </c>
      <c r="AC1332" s="48" t="s">
        <v>0</v>
      </c>
      <c r="AD1332" s="39">
        <f t="shared" ref="AD1332" si="31555">SUMPRODUCT(AC1327:AC1331*AD1327:AD1331)</f>
        <v>0</v>
      </c>
      <c r="AE1332" s="46" t="s">
        <v>134</v>
      </c>
      <c r="AF1332" s="38">
        <f t="shared" ref="AF1332" si="31556">lunchAdjust(AE1327:AF1331)</f>
        <v>0</v>
      </c>
      <c r="AG1332" s="48" t="s">
        <v>0</v>
      </c>
      <c r="AH1332" s="39">
        <f t="shared" ref="AH1332" si="31557">SUMPRODUCT(AG1327:AG1331*AH1327:AH1331)</f>
        <v>0</v>
      </c>
      <c r="AI1332" s="46" t="s">
        <v>134</v>
      </c>
      <c r="AJ1332" s="38">
        <f t="shared" ref="AJ1332" si="31558">lunchAdjust(AI1327:AJ1331)</f>
        <v>0</v>
      </c>
      <c r="AK1332" s="48" t="s">
        <v>0</v>
      </c>
      <c r="AL1332" s="39">
        <f t="shared" ref="AL1332" si="31559">SUMPRODUCT(AK1327:AK1331*AL1327:AL1331)</f>
        <v>0</v>
      </c>
      <c r="AM1332" s="46" t="s">
        <v>134</v>
      </c>
      <c r="AN1332" s="38">
        <f t="shared" ref="AN1332" si="31560">lunchAdjust(AM1327:AN1331)</f>
        <v>0</v>
      </c>
      <c r="AO1332" s="48" t="s">
        <v>0</v>
      </c>
      <c r="AP1332" s="39">
        <f t="shared" ref="AP1332" si="31561">SUMPRODUCT(AO1327:AO1331*AP1327:AP1331)</f>
        <v>0</v>
      </c>
      <c r="AQ1332" s="46" t="s">
        <v>134</v>
      </c>
      <c r="AR1332" s="38">
        <f t="shared" ref="AR1332" si="31562">lunchAdjust(AQ1327:AR1331)</f>
        <v>0</v>
      </c>
      <c r="AS1332" s="48" t="s">
        <v>0</v>
      </c>
      <c r="AT1332" s="39">
        <f t="shared" ref="AT1332" si="31563">SUMPRODUCT(AS1327:AS1331*AT1327:AT1331)</f>
        <v>0</v>
      </c>
      <c r="AU1332" s="46" t="s">
        <v>134</v>
      </c>
      <c r="AV1332" s="38">
        <f t="shared" ref="AV1332" si="31564">lunchAdjust(AU1327:AV1331)</f>
        <v>0</v>
      </c>
      <c r="AW1332" s="48" t="s">
        <v>0</v>
      </c>
      <c r="AX1332" s="39">
        <f t="shared" ref="AX1332" si="31565">SUMPRODUCT(AW1327:AW1331*AX1327:AX1331)</f>
        <v>0</v>
      </c>
      <c r="AY1332" s="46" t="s">
        <v>134</v>
      </c>
      <c r="AZ1332" s="38">
        <f t="shared" ref="AZ1332" si="31566">lunchAdjust(AY1327:AZ1331)</f>
        <v>0</v>
      </c>
      <c r="BA1332" s="48" t="s">
        <v>0</v>
      </c>
      <c r="BB1332" s="39">
        <f t="shared" ref="BB1332" si="31567">SUMPRODUCT(BA1327:BA1331*BB1327:BB1331)</f>
        <v>0</v>
      </c>
      <c r="BC1332" s="46" t="s">
        <v>134</v>
      </c>
      <c r="BD1332" s="38">
        <f t="shared" ref="BD1332" si="31568">lunchAdjust(BC1327:BD1331)</f>
        <v>0</v>
      </c>
      <c r="BE1332" s="48" t="s">
        <v>0</v>
      </c>
      <c r="BF1332" s="39">
        <f t="shared" ref="BF1332" si="31569">SUMPRODUCT(BE1327:BE1331*BF1327:BF1331)</f>
        <v>0</v>
      </c>
      <c r="BG1332" s="46" t="s">
        <v>134</v>
      </c>
      <c r="BH1332" s="38">
        <f t="shared" ref="BH1332" si="31570">lunchAdjust(BG1327:BH1331)</f>
        <v>0</v>
      </c>
      <c r="BI1332" s="48" t="s">
        <v>0</v>
      </c>
      <c r="BJ1332" s="39">
        <f t="shared" ref="BJ1332" si="31571">SUMPRODUCT(BI1327:BI1331*BJ1327:BJ1331)</f>
        <v>0</v>
      </c>
      <c r="BK1332" s="46" t="s">
        <v>134</v>
      </c>
      <c r="BL1332" s="38">
        <f t="shared" ref="BL1332" si="31572">lunchAdjust(BK1327:BL1331)</f>
        <v>0</v>
      </c>
      <c r="BM1332" s="48" t="s">
        <v>0</v>
      </c>
      <c r="BN1332" s="39">
        <f t="shared" ref="BN1332" si="31573">SUMPRODUCT(BM1327:BM1331*BN1327:BN1331)</f>
        <v>0</v>
      </c>
      <c r="BO1332" s="46" t="s">
        <v>134</v>
      </c>
      <c r="BP1332" s="38">
        <f t="shared" ref="BP1332" si="31574">lunchAdjust(BO1327:BP1331)</f>
        <v>0</v>
      </c>
      <c r="BQ1332" s="48" t="s">
        <v>0</v>
      </c>
      <c r="BR1332" s="39">
        <f t="shared" ref="BR1332" si="31575">SUMPRODUCT(BQ1327:BQ1331*BR1327:BR1331)</f>
        <v>0</v>
      </c>
      <c r="BS1332" s="46" t="s">
        <v>134</v>
      </c>
      <c r="BT1332" s="38">
        <f t="shared" ref="BT1332" si="31576">lunchAdjust(BS1327:BT1331)</f>
        <v>0</v>
      </c>
      <c r="BU1332" s="48" t="s">
        <v>0</v>
      </c>
      <c r="BV1332" s="39">
        <f t="shared" ref="BV1332" si="31577">SUMPRODUCT(BU1327:BU1331*BV1327:BV1331)</f>
        <v>0</v>
      </c>
      <c r="BW1332" s="46" t="s">
        <v>134</v>
      </c>
      <c r="BX1332" s="38">
        <f t="shared" ref="BX1332" si="31578">lunchAdjust(BW1327:BX1331)</f>
        <v>0</v>
      </c>
      <c r="BY1332" s="48" t="s">
        <v>0</v>
      </c>
      <c r="BZ1332" s="39">
        <f t="shared" ref="BZ1332" si="31579">SUMPRODUCT(BY1327:BY1331*BZ1327:BZ1331)</f>
        <v>0</v>
      </c>
      <c r="CA1332" s="46" t="s">
        <v>134</v>
      </c>
      <c r="CB1332" s="38">
        <f t="shared" ref="CB1332" si="31580">lunchAdjust(CA1327:CB1331)</f>
        <v>0</v>
      </c>
      <c r="CC1332" s="48" t="s">
        <v>0</v>
      </c>
      <c r="CD1332" s="39">
        <f t="shared" ref="CD1332" si="31581">SUMPRODUCT(CC1327:CC1331*CD1327:CD1331)</f>
        <v>0</v>
      </c>
      <c r="CE1332" s="46" t="s">
        <v>134</v>
      </c>
      <c r="CF1332" s="38">
        <f t="shared" ref="CF1332" si="31582">lunchAdjust(CE1327:CF1331)</f>
        <v>0</v>
      </c>
      <c r="CG1332" s="48" t="s">
        <v>0</v>
      </c>
      <c r="CH1332" s="39">
        <f t="shared" ref="CH1332" si="31583">SUMPRODUCT(CG1327:CG1331*CH1327:CH1331)</f>
        <v>0</v>
      </c>
    </row>
    <row r="1333" spans="1:86" ht="15.75" thickBot="1" x14ac:dyDescent="0.3">
      <c r="A1333" s="58" t="s">
        <v>121</v>
      </c>
      <c r="B1333" s="59">
        <f t="shared" ref="B1333" ca="1" si="31584">roleHours(G1327:CH1333, "OUT")</f>
        <v>0</v>
      </c>
      <c r="C1333" s="54" t="s">
        <v>137</v>
      </c>
      <c r="D1333" s="22">
        <f t="shared" ref="D1333" ca="1" si="31585">roleHours(G1327:CH1333, "PTO")</f>
        <v>0</v>
      </c>
      <c r="E1333" s="23">
        <f t="shared" ref="E1333" ca="1" si="31586">E1332-B1328</f>
        <v>63.2</v>
      </c>
      <c r="F1333" s="52"/>
      <c r="G1333" s="47" t="s">
        <v>39</v>
      </c>
      <c r="H1333" s="40">
        <f t="shared" si="31069"/>
        <v>0</v>
      </c>
      <c r="I1333" s="49" t="s">
        <v>135</v>
      </c>
      <c r="J1333" s="41">
        <f t="shared" ref="J1333" si="31587">J1332*G$4</f>
        <v>0</v>
      </c>
      <c r="K1333" s="47" t="s">
        <v>39</v>
      </c>
      <c r="L1333" s="40">
        <f t="shared" ref="L1333" si="31588">SUMPRODUCT(M1327:M1331*(L1327:L1331="PTO"))+SUMPRODUCT(M1327:M1331*(L1327:L1331="HOL"))</f>
        <v>0</v>
      </c>
      <c r="M1333" s="49" t="s">
        <v>135</v>
      </c>
      <c r="N1333" s="41">
        <f t="shared" ref="N1333" si="31589">N1332*K$4</f>
        <v>0</v>
      </c>
      <c r="O1333" s="47" t="s">
        <v>39</v>
      </c>
      <c r="P1333" s="40">
        <f t="shared" ref="P1333" si="31590">SUMPRODUCT(Q1327:Q1331*(P1327:P1331="PTO"))+SUMPRODUCT(Q1327:Q1331*(P1327:P1331="HOL"))</f>
        <v>0</v>
      </c>
      <c r="Q1333" s="49" t="s">
        <v>135</v>
      </c>
      <c r="R1333" s="41">
        <f t="shared" ref="R1333" si="31591">R1332*O$4</f>
        <v>0</v>
      </c>
      <c r="S1333" s="47" t="s">
        <v>39</v>
      </c>
      <c r="T1333" s="40">
        <f t="shared" ref="T1333" si="31592">SUMPRODUCT(U1327:U1331*(T1327:T1331="PTO"))+SUMPRODUCT(U1327:U1331*(T1327:T1331="HOL"))</f>
        <v>0</v>
      </c>
      <c r="U1333" s="49" t="s">
        <v>135</v>
      </c>
      <c r="V1333" s="41">
        <f t="shared" ref="V1333" si="31593">V1332*S$4</f>
        <v>0</v>
      </c>
      <c r="W1333" s="47" t="s">
        <v>39</v>
      </c>
      <c r="X1333" s="40">
        <f t="shared" ref="X1333" si="31594">SUMPRODUCT(Y1327:Y1331*(X1327:X1331="PTO"))+SUMPRODUCT(Y1327:Y1331*(X1327:X1331="HOL"))</f>
        <v>0</v>
      </c>
      <c r="Y1333" s="49" t="s">
        <v>135</v>
      </c>
      <c r="Z1333" s="41">
        <f t="shared" ref="Z1333" si="31595">Z1332*W$4</f>
        <v>0</v>
      </c>
      <c r="AA1333" s="47" t="s">
        <v>39</v>
      </c>
      <c r="AB1333" s="40">
        <f t="shared" ref="AB1333" si="31596">SUMPRODUCT(AC1327:AC1331*(AB1327:AB1331="PTO"))+SUMPRODUCT(AC1327:AC1331*(AB1327:AB1331="HOL"))</f>
        <v>0</v>
      </c>
      <c r="AC1333" s="49" t="s">
        <v>135</v>
      </c>
      <c r="AD1333" s="41">
        <f t="shared" ref="AD1333" si="31597">AD1332*AA$4</f>
        <v>0</v>
      </c>
      <c r="AE1333" s="47" t="s">
        <v>39</v>
      </c>
      <c r="AF1333" s="40">
        <f t="shared" ref="AF1333" si="31598">SUMPRODUCT(AG1327:AG1331*(AF1327:AF1331="PTO"))+SUMPRODUCT(AG1327:AG1331*(AF1327:AF1331="HOL"))</f>
        <v>0</v>
      </c>
      <c r="AG1333" s="49" t="s">
        <v>135</v>
      </c>
      <c r="AH1333" s="41">
        <f t="shared" ref="AH1333" si="31599">AH1332*AE$4</f>
        <v>0</v>
      </c>
      <c r="AI1333" s="47" t="s">
        <v>39</v>
      </c>
      <c r="AJ1333" s="40">
        <f t="shared" ref="AJ1333" si="31600">SUMPRODUCT(AK1327:AK1331*(AJ1327:AJ1331="PTO"))+SUMPRODUCT(AK1327:AK1331*(AJ1327:AJ1331="HOL"))</f>
        <v>0</v>
      </c>
      <c r="AK1333" s="49" t="s">
        <v>135</v>
      </c>
      <c r="AL1333" s="41">
        <f>AL1332*AI$4</f>
        <v>0</v>
      </c>
      <c r="AM1333" s="47" t="s">
        <v>39</v>
      </c>
      <c r="AN1333" s="40">
        <f t="shared" ref="AN1333" si="31601">SUMPRODUCT(AO1327:AO1331*(AN1327:AN1331="PTO"))+SUMPRODUCT(AO1327:AO1331*(AN1327:AN1331="HOL"))</f>
        <v>0</v>
      </c>
      <c r="AO1333" s="49" t="s">
        <v>135</v>
      </c>
      <c r="AP1333" s="41">
        <f t="shared" ref="AP1333" si="31602">AP1332*AM$4</f>
        <v>0</v>
      </c>
      <c r="AQ1333" s="47" t="s">
        <v>39</v>
      </c>
      <c r="AR1333" s="40">
        <f t="shared" ref="AR1333" si="31603">SUMPRODUCT(AS1327:AS1331*(AR1327:AR1331="PTO"))+SUMPRODUCT(AS1327:AS1331*(AR1327:AR1331="HOL"))</f>
        <v>0</v>
      </c>
      <c r="AS1333" s="49" t="s">
        <v>135</v>
      </c>
      <c r="AT1333" s="41">
        <f t="shared" ref="AT1333" si="31604">AT1332*AQ$4</f>
        <v>0</v>
      </c>
      <c r="AU1333" s="47" t="s">
        <v>39</v>
      </c>
      <c r="AV1333" s="40">
        <f t="shared" ref="AV1333" si="31605">SUMPRODUCT(AW1327:AW1331*(AV1327:AV1331="PTO"))+SUMPRODUCT(AW1327:AW1331*(AV1327:AV1331="HOL"))</f>
        <v>0</v>
      </c>
      <c r="AW1333" s="49" t="s">
        <v>135</v>
      </c>
      <c r="AX1333" s="41">
        <f>AX1332*AU$4</f>
        <v>0</v>
      </c>
      <c r="AY1333" s="47" t="s">
        <v>39</v>
      </c>
      <c r="AZ1333" s="40">
        <f t="shared" ref="AZ1333" si="31606">SUMPRODUCT(BA1327:BA1331*(AZ1327:AZ1331="PTO"))+SUMPRODUCT(BA1327:BA1331*(AZ1327:AZ1331="HOL"))</f>
        <v>0</v>
      </c>
      <c r="BA1333" s="49" t="s">
        <v>135</v>
      </c>
      <c r="BB1333" s="41">
        <f>BB1332*AY$4</f>
        <v>0</v>
      </c>
      <c r="BC1333" s="47" t="s">
        <v>39</v>
      </c>
      <c r="BD1333" s="40">
        <f t="shared" ref="BD1333" si="31607">SUMPRODUCT(BE1327:BE1331*(BD1327:BD1331="PTO"))+SUMPRODUCT(BE1327:BE1331*(BD1327:BD1331="HOL"))</f>
        <v>0</v>
      </c>
      <c r="BE1333" s="49" t="s">
        <v>135</v>
      </c>
      <c r="BF1333" s="41">
        <f>BF1332*BC$4</f>
        <v>0</v>
      </c>
      <c r="BG1333" s="47" t="s">
        <v>39</v>
      </c>
      <c r="BH1333" s="40">
        <f t="shared" ref="BH1333" si="31608">SUMPRODUCT(BI1327:BI1331*(BH1327:BH1331="PTO"))+SUMPRODUCT(BI1327:BI1331*(BH1327:BH1331="HOL"))</f>
        <v>0</v>
      </c>
      <c r="BI1333" s="49" t="s">
        <v>135</v>
      </c>
      <c r="BJ1333" s="41">
        <f>BJ1332*BG$4</f>
        <v>0</v>
      </c>
      <c r="BK1333" s="47" t="s">
        <v>39</v>
      </c>
      <c r="BL1333" s="40">
        <f t="shared" ref="BL1333" si="31609">SUMPRODUCT(BM1327:BM1331*(BL1327:BL1331="PTO"))+SUMPRODUCT(BM1327:BM1331*(BL1327:BL1331="HOL"))</f>
        <v>0</v>
      </c>
      <c r="BM1333" s="49" t="s">
        <v>135</v>
      </c>
      <c r="BN1333" s="41">
        <f>BN1332*BK$4</f>
        <v>0</v>
      </c>
      <c r="BO1333" s="47" t="s">
        <v>39</v>
      </c>
      <c r="BP1333" s="40">
        <f t="shared" ref="BP1333" si="31610">SUMPRODUCT(BQ1327:BQ1331*(BP1327:BP1331="PTO"))+SUMPRODUCT(BQ1327:BQ1331*(BP1327:BP1331="HOL"))</f>
        <v>0</v>
      </c>
      <c r="BQ1333" s="49" t="s">
        <v>135</v>
      </c>
      <c r="BR1333" s="41">
        <f t="shared" ref="BR1333" si="31611">BR1332*BO$4</f>
        <v>0</v>
      </c>
      <c r="BS1333" s="47" t="s">
        <v>39</v>
      </c>
      <c r="BT1333" s="40">
        <f t="shared" ref="BT1333" si="31612">SUMPRODUCT(BU1327:BU1331*(BT1327:BT1331="PTO"))+SUMPRODUCT(BU1327:BU1331*(BT1327:BT1331="HOL"))</f>
        <v>0</v>
      </c>
      <c r="BU1333" s="49" t="s">
        <v>135</v>
      </c>
      <c r="BV1333" s="41">
        <f t="shared" ref="BV1333" si="31613">BV1332*BS$4</f>
        <v>0</v>
      </c>
      <c r="BW1333" s="47" t="s">
        <v>39</v>
      </c>
      <c r="BX1333" s="40">
        <f t="shared" ref="BX1333" si="31614">SUMPRODUCT(BY1327:BY1331*(BX1327:BX1331="PTO"))+SUMPRODUCT(BY1327:BY1331*(BX1327:BX1331="HOL"))</f>
        <v>0</v>
      </c>
      <c r="BY1333" s="49" t="s">
        <v>135</v>
      </c>
      <c r="BZ1333" s="41">
        <f t="shared" ref="BZ1333" si="31615">BZ1332*BW$4</f>
        <v>0</v>
      </c>
      <c r="CA1333" s="47" t="s">
        <v>39</v>
      </c>
      <c r="CB1333" s="40">
        <f t="shared" ref="CB1333" si="31616">SUMPRODUCT(CC1327:CC1331*(CB1327:CB1331="PTO"))+SUMPRODUCT(CC1327:CC1331*(CB1327:CB1331="HOL"))</f>
        <v>0</v>
      </c>
      <c r="CC1333" s="49" t="s">
        <v>135</v>
      </c>
      <c r="CD1333" s="41">
        <f t="shared" ref="CD1333" si="31617">CD1332*CA$4</f>
        <v>0</v>
      </c>
      <c r="CE1333" s="47" t="s">
        <v>39</v>
      </c>
      <c r="CF1333" s="40">
        <f t="shared" ref="CF1333" si="31618">SUMPRODUCT(CG1327:CG1331*(CF1327:CF1331="PTO"))+SUMPRODUCT(CG1327:CG1331*(CF1327:CF1331="HOL"))</f>
        <v>0</v>
      </c>
      <c r="CG1333" s="49" t="s">
        <v>135</v>
      </c>
      <c r="CH1333" s="41">
        <f t="shared" ref="CH1333" si="31619">CH1332*CE$4</f>
        <v>0</v>
      </c>
    </row>
    <row r="1334" spans="1:86" x14ac:dyDescent="0.25">
      <c r="A1334" s="70" t="s">
        <v>133</v>
      </c>
      <c r="B1334" s="71">
        <f t="shared" ref="B1334" ca="1" si="31620">D1334-B1335</f>
        <v>39.736442211243713</v>
      </c>
      <c r="C1334" s="72" t="s">
        <v>122</v>
      </c>
      <c r="D1334" s="71">
        <f>IFERROR(INDEX(Holidays[FTE], MATCH(Entry!E1334, Holidays[Date], 0)), 1)*8*INDEX(FTEguide[[1]:[12]], MATCH(Entry!E1335, FTEguide[Weekday], 0), IF(Entry!E1337&gt;0, Entry!E1337, MONTH(Entry!E1334)))</f>
        <v>79.736442211243713</v>
      </c>
      <c r="E1334" s="60">
        <f t="shared" si="30586"/>
        <v>44018</v>
      </c>
      <c r="F1334" s="50" t="s">
        <v>128</v>
      </c>
      <c r="G1334" s="34" t="s">
        <v>136</v>
      </c>
      <c r="H1334" s="35" t="s">
        <v>23</v>
      </c>
      <c r="I1334" s="42">
        <f t="shared" ref="I1334" si="31621">parseTime(G1334)-(H1339=INT(RIGHT($F1334, 1)))</f>
        <v>8</v>
      </c>
      <c r="J1334" s="43">
        <f t="shared" ref="J1334:J1338" si="31622">isClocked(H1334)</f>
        <v>1</v>
      </c>
      <c r="K1334" s="34"/>
      <c r="L1334" s="35"/>
      <c r="M1334" s="42">
        <f t="shared" ref="M1334" si="31623">parseTime(K1334)-(L1339=INT(RIGHT($F1334, 1)))</f>
        <v>0</v>
      </c>
      <c r="N1334" s="43">
        <f t="shared" ref="N1334:N1338" si="31624">isClocked(L1334)</f>
        <v>0</v>
      </c>
      <c r="O1334" s="34" t="s">
        <v>136</v>
      </c>
      <c r="P1334" s="35" t="s">
        <v>39</v>
      </c>
      <c r="Q1334" s="42">
        <f t="shared" ref="Q1334" si="31625">parseTime(O1334)-(P1339=INT(RIGHT($F1334, 1)))</f>
        <v>8</v>
      </c>
      <c r="R1334" s="43">
        <f t="shared" ref="R1334:R1338" si="31626">isClocked(P1334)</f>
        <v>0</v>
      </c>
      <c r="S1334" s="34" t="s">
        <v>150</v>
      </c>
      <c r="T1334" s="35" t="s">
        <v>23</v>
      </c>
      <c r="U1334" s="42">
        <f t="shared" ref="U1334" si="31627">parseTime(S1334)-(T1339=INT(RIGHT($F1334, 1)))</f>
        <v>8</v>
      </c>
      <c r="V1334" s="43">
        <f t="shared" ref="V1334:V1338" si="31628">isClocked(T1334)</f>
        <v>1</v>
      </c>
      <c r="W1334" s="34"/>
      <c r="X1334" s="35"/>
      <c r="Y1334" s="42">
        <f t="shared" ref="Y1334" si="31629">parseTime(W1334)-(X1339=INT(RIGHT($F1334, 1)))</f>
        <v>0</v>
      </c>
      <c r="Z1334" s="43">
        <f t="shared" ref="Z1334:Z1338" si="31630">isClocked(X1334)</f>
        <v>0</v>
      </c>
      <c r="AA1334" s="34" t="s">
        <v>136</v>
      </c>
      <c r="AB1334" s="35" t="s">
        <v>23</v>
      </c>
      <c r="AC1334" s="42">
        <f t="shared" ref="AC1334" si="31631">parseTime(AA1334)-(AB1339=INT(RIGHT($F1334, 1)))</f>
        <v>8</v>
      </c>
      <c r="AD1334" s="43">
        <f t="shared" ref="AD1334:AD1338" si="31632">isClocked(AB1334)</f>
        <v>1</v>
      </c>
      <c r="AE1334" s="34" t="s">
        <v>136</v>
      </c>
      <c r="AF1334" s="35" t="s">
        <v>25</v>
      </c>
      <c r="AG1334" s="42">
        <f t="shared" ref="AG1334" si="31633">parseTime(AE1334)-(AF1339=INT(RIGHT($F1334, 1)))</f>
        <v>8</v>
      </c>
      <c r="AH1334" s="43">
        <f t="shared" ref="AH1334:AH1338" si="31634">isClocked(AF1334)</f>
        <v>1</v>
      </c>
      <c r="AI1334" s="34" t="s">
        <v>136</v>
      </c>
      <c r="AJ1334" s="35" t="s">
        <v>23</v>
      </c>
      <c r="AK1334" s="42">
        <f>parseTime(AI1334)-(AJ1339=INT(RIGHT($F1334, 1)))</f>
        <v>8</v>
      </c>
      <c r="AL1334" s="43">
        <f t="shared" ref="AL1334:AL1338" si="31635">isClocked(AJ1334)</f>
        <v>1</v>
      </c>
      <c r="AM1334" s="34"/>
      <c r="AN1334" s="35"/>
      <c r="AO1334" s="42">
        <f t="shared" ref="AO1334" si="31636">parseTime(AM1334)-(AN1339=INT(RIGHT($F1334, 1)))</f>
        <v>0</v>
      </c>
      <c r="AP1334" s="43">
        <f t="shared" ref="AP1334:AP1338" si="31637">isClocked(AN1334)</f>
        <v>0</v>
      </c>
      <c r="AQ1334" s="34"/>
      <c r="AR1334" s="35"/>
      <c r="AS1334" s="42">
        <f t="shared" ref="AS1334" si="31638">parseTime(AQ1334)-(AR1339=INT(RIGHT($F1334, 1)))</f>
        <v>0</v>
      </c>
      <c r="AT1334" s="43">
        <f t="shared" ref="AT1334:AT1338" si="31639">isClocked(AR1334)</f>
        <v>0</v>
      </c>
      <c r="AU1334" s="34"/>
      <c r="AV1334" s="35"/>
      <c r="AW1334" s="42">
        <f>parseTime(AU1334)-(AV1339=INT(RIGHT($F1334, 1)))</f>
        <v>0</v>
      </c>
      <c r="AX1334" s="43">
        <f t="shared" ref="AX1334:AX1338" si="31640">isClocked(AV1334)</f>
        <v>0</v>
      </c>
      <c r="AY1334" s="34"/>
      <c r="AZ1334" s="35"/>
      <c r="BA1334" s="42">
        <f>parseTime(AY1334)-(AZ1339=INT(RIGHT($F1334, 1)))</f>
        <v>0</v>
      </c>
      <c r="BB1334" s="43">
        <f t="shared" ref="BB1334:BB1338" si="31641">isClocked(AZ1334)</f>
        <v>0</v>
      </c>
      <c r="BC1334" s="34"/>
      <c r="BD1334" s="35"/>
      <c r="BE1334" s="42">
        <f>parseTime(BC1334)-(BD1339=INT(RIGHT($F1334, 1)))</f>
        <v>0</v>
      </c>
      <c r="BF1334" s="43">
        <f t="shared" ref="BF1334:BF1338" si="31642">isClocked(BD1334)</f>
        <v>0</v>
      </c>
      <c r="BG1334" s="34"/>
      <c r="BH1334" s="35"/>
      <c r="BI1334" s="42">
        <f>parseTime(BG1334)-(BH1339=INT(RIGHT($F1334, 1)))</f>
        <v>0</v>
      </c>
      <c r="BJ1334" s="43">
        <f t="shared" ref="BJ1334:BJ1338" si="31643">isClocked(BH1334)</f>
        <v>0</v>
      </c>
      <c r="BK1334" s="34"/>
      <c r="BL1334" s="35"/>
      <c r="BM1334" s="42">
        <f>parseTime(BK1334)-(BL1339=INT(RIGHT($F1334, 1)))</f>
        <v>0</v>
      </c>
      <c r="BN1334" s="43">
        <f t="shared" ref="BN1334:BN1338" si="31644">isClocked(BL1334)</f>
        <v>0</v>
      </c>
      <c r="BO1334" s="34"/>
      <c r="BP1334" s="35"/>
      <c r="BQ1334" s="42">
        <f t="shared" ref="BQ1334" si="31645">parseTime(BO1334)-(BP1339=INT(RIGHT($F1334, 1)))</f>
        <v>0</v>
      </c>
      <c r="BR1334" s="43">
        <f t="shared" ref="BR1334:BR1338" si="31646">isClocked(BP1334)</f>
        <v>0</v>
      </c>
      <c r="BS1334" s="34"/>
      <c r="BT1334" s="35"/>
      <c r="BU1334" s="42">
        <f t="shared" ref="BU1334" si="31647">parseTime(BS1334)-(BT1339=INT(RIGHT($F1334, 1)))</f>
        <v>0</v>
      </c>
      <c r="BV1334" s="43">
        <f t="shared" ref="BV1334:BV1338" si="31648">isClocked(BT1334)</f>
        <v>0</v>
      </c>
      <c r="BW1334" s="34"/>
      <c r="BX1334" s="35"/>
      <c r="BY1334" s="42">
        <f t="shared" ref="BY1334" si="31649">parseTime(BW1334)-(BX1339=INT(RIGHT($F1334, 1)))</f>
        <v>0</v>
      </c>
      <c r="BZ1334" s="43">
        <f t="shared" ref="BZ1334:BZ1338" si="31650">isClocked(BX1334)</f>
        <v>0</v>
      </c>
      <c r="CA1334" s="34"/>
      <c r="CB1334" s="35"/>
      <c r="CC1334" s="42">
        <f t="shared" ref="CC1334" si="31651">parseTime(CA1334)-(CB1339=INT(RIGHT($F1334, 1)))</f>
        <v>0</v>
      </c>
      <c r="CD1334" s="43">
        <f t="shared" ref="CD1334:CD1338" si="31652">isClocked(CB1334)</f>
        <v>0</v>
      </c>
      <c r="CE1334" s="34"/>
      <c r="CF1334" s="35"/>
      <c r="CG1334" s="42">
        <f t="shared" ref="CG1334" si="31653">parseTime(CE1334)-(CF1339=INT(RIGHT($F1334, 1)))</f>
        <v>0</v>
      </c>
      <c r="CH1334" s="43">
        <f t="shared" ref="CH1334:CH1338" si="31654">isClocked(CF1334)</f>
        <v>0</v>
      </c>
    </row>
    <row r="1335" spans="1:86" x14ac:dyDescent="0.25">
      <c r="A1335" s="56" t="s">
        <v>0</v>
      </c>
      <c r="B1335" s="57">
        <f t="shared" ca="1" si="30102"/>
        <v>40</v>
      </c>
      <c r="C1335" s="14" t="s">
        <v>252</v>
      </c>
      <c r="D1335" s="14">
        <f t="shared" si="31310"/>
        <v>53.7</v>
      </c>
      <c r="E1335" s="55" t="str">
        <f t="shared" si="30103"/>
        <v>Monday</v>
      </c>
      <c r="F1335" s="51" t="s">
        <v>129</v>
      </c>
      <c r="G1335" s="36"/>
      <c r="H1335" s="37"/>
      <c r="I1335" s="44">
        <f t="shared" ref="I1335" si="31655">parseTime(G1335)-(H1339=INT(RIGHT($F1335, 1)))</f>
        <v>0</v>
      </c>
      <c r="J1335" s="45">
        <f t="shared" si="31622"/>
        <v>0</v>
      </c>
      <c r="K1335" s="36"/>
      <c r="L1335" s="37"/>
      <c r="M1335" s="44">
        <f t="shared" ref="M1335" si="31656">parseTime(K1335)-(L1339=INT(RIGHT($F1335, 1)))</f>
        <v>0</v>
      </c>
      <c r="N1335" s="45">
        <f t="shared" si="31624"/>
        <v>0</v>
      </c>
      <c r="O1335" s="36"/>
      <c r="P1335" s="37"/>
      <c r="Q1335" s="44">
        <f t="shared" ref="Q1335" si="31657">parseTime(O1335)-(P1339=INT(RIGHT($F1335, 1)))</f>
        <v>0</v>
      </c>
      <c r="R1335" s="45">
        <f t="shared" si="31626"/>
        <v>0</v>
      </c>
      <c r="S1335" s="36"/>
      <c r="T1335" s="37"/>
      <c r="U1335" s="44">
        <f t="shared" ref="U1335" si="31658">parseTime(S1335)-(T1339=INT(RIGHT($F1335, 1)))</f>
        <v>0</v>
      </c>
      <c r="V1335" s="45">
        <f t="shared" si="31628"/>
        <v>0</v>
      </c>
      <c r="W1335" s="36"/>
      <c r="X1335" s="37"/>
      <c r="Y1335" s="44">
        <f t="shared" ref="Y1335" si="31659">parseTime(W1335)-(X1339=INT(RIGHT($F1335, 1)))</f>
        <v>0</v>
      </c>
      <c r="Z1335" s="45">
        <f t="shared" si="31630"/>
        <v>0</v>
      </c>
      <c r="AA1335" s="36"/>
      <c r="AB1335" s="37"/>
      <c r="AC1335" s="44">
        <f t="shared" ref="AC1335" si="31660">parseTime(AA1335)-(AB1339=INT(RIGHT($F1335, 1)))</f>
        <v>0</v>
      </c>
      <c r="AD1335" s="45">
        <f t="shared" si="31632"/>
        <v>0</v>
      </c>
      <c r="AE1335" s="36"/>
      <c r="AF1335" s="37"/>
      <c r="AG1335" s="44">
        <f t="shared" ref="AG1335" si="31661">parseTime(AE1335)-(AF1339=INT(RIGHT($F1335, 1)))</f>
        <v>0</v>
      </c>
      <c r="AH1335" s="45">
        <f t="shared" si="31634"/>
        <v>0</v>
      </c>
      <c r="AI1335" s="36"/>
      <c r="AJ1335" s="37"/>
      <c r="AK1335" s="44">
        <f>parseTime(AI1335)-(AJ1339=INT(RIGHT($F1335, 1)))</f>
        <v>0</v>
      </c>
      <c r="AL1335" s="45">
        <f t="shared" si="31635"/>
        <v>0</v>
      </c>
      <c r="AM1335" s="36"/>
      <c r="AN1335" s="37"/>
      <c r="AO1335" s="44">
        <f t="shared" ref="AO1335" si="31662">parseTime(AM1335)-(AN1339=INT(RIGHT($F1335, 1)))</f>
        <v>0</v>
      </c>
      <c r="AP1335" s="45">
        <f t="shared" si="31637"/>
        <v>0</v>
      </c>
      <c r="AQ1335" s="36"/>
      <c r="AR1335" s="37"/>
      <c r="AS1335" s="44">
        <f t="shared" ref="AS1335" si="31663">parseTime(AQ1335)-(AR1339=INT(RIGHT($F1335, 1)))</f>
        <v>0</v>
      </c>
      <c r="AT1335" s="45">
        <f t="shared" si="31639"/>
        <v>0</v>
      </c>
      <c r="AU1335" s="36"/>
      <c r="AV1335" s="37"/>
      <c r="AW1335" s="44">
        <f>parseTime(AU1335)-(AV1339=INT(RIGHT($F1335, 1)))</f>
        <v>0</v>
      </c>
      <c r="AX1335" s="45">
        <f t="shared" si="31640"/>
        <v>0</v>
      </c>
      <c r="AY1335" s="36"/>
      <c r="AZ1335" s="37"/>
      <c r="BA1335" s="44">
        <f>parseTime(AY1335)-(AZ1339=INT(RIGHT($F1335, 1)))</f>
        <v>0</v>
      </c>
      <c r="BB1335" s="45">
        <f t="shared" si="31641"/>
        <v>0</v>
      </c>
      <c r="BC1335" s="36"/>
      <c r="BD1335" s="37"/>
      <c r="BE1335" s="44">
        <f>parseTime(BC1335)-(BD1339=INT(RIGHT($F1335, 1)))</f>
        <v>0</v>
      </c>
      <c r="BF1335" s="45">
        <f t="shared" si="31642"/>
        <v>0</v>
      </c>
      <c r="BG1335" s="36"/>
      <c r="BH1335" s="37"/>
      <c r="BI1335" s="44">
        <f>parseTime(BG1335)-(BH1339=INT(RIGHT($F1335, 1)))</f>
        <v>0</v>
      </c>
      <c r="BJ1335" s="45">
        <f t="shared" si="31643"/>
        <v>0</v>
      </c>
      <c r="BK1335" s="36"/>
      <c r="BL1335" s="37"/>
      <c r="BM1335" s="44">
        <f>parseTime(BK1335)-(BL1339=INT(RIGHT($F1335, 1)))</f>
        <v>0</v>
      </c>
      <c r="BN1335" s="45">
        <f t="shared" si="31644"/>
        <v>0</v>
      </c>
      <c r="BO1335" s="36"/>
      <c r="BP1335" s="37"/>
      <c r="BQ1335" s="44">
        <f t="shared" ref="BQ1335" si="31664">parseTime(BO1335)-(BP1339=INT(RIGHT($F1335, 1)))</f>
        <v>0</v>
      </c>
      <c r="BR1335" s="45">
        <f t="shared" si="31646"/>
        <v>0</v>
      </c>
      <c r="BS1335" s="36"/>
      <c r="BT1335" s="37"/>
      <c r="BU1335" s="44">
        <f t="shared" ref="BU1335" si="31665">parseTime(BS1335)-(BT1339=INT(RIGHT($F1335, 1)))</f>
        <v>0</v>
      </c>
      <c r="BV1335" s="45">
        <f t="shared" si="31648"/>
        <v>0</v>
      </c>
      <c r="BW1335" s="36"/>
      <c r="BX1335" s="37"/>
      <c r="BY1335" s="44">
        <f t="shared" ref="BY1335" si="31666">parseTime(BW1335)-(BX1339=INT(RIGHT($F1335, 1)))</f>
        <v>0</v>
      </c>
      <c r="BZ1335" s="45">
        <f t="shared" si="31650"/>
        <v>0</v>
      </c>
      <c r="CA1335" s="36"/>
      <c r="CB1335" s="37"/>
      <c r="CC1335" s="44">
        <f t="shared" ref="CC1335" si="31667">parseTime(CA1335)-(CB1339=INT(RIGHT($F1335, 1)))</f>
        <v>0</v>
      </c>
      <c r="CD1335" s="45">
        <f t="shared" si="31652"/>
        <v>0</v>
      </c>
      <c r="CE1335" s="36"/>
      <c r="CF1335" s="37"/>
      <c r="CG1335" s="44">
        <f t="shared" ref="CG1335" si="31668">parseTime(CE1335)-(CF1339=INT(RIGHT($F1335, 1)))</f>
        <v>0</v>
      </c>
      <c r="CH1335" s="45">
        <f t="shared" si="31654"/>
        <v>0</v>
      </c>
    </row>
    <row r="1336" spans="1:86" x14ac:dyDescent="0.25">
      <c r="A1336" s="56" t="s">
        <v>117</v>
      </c>
      <c r="B1336" s="57">
        <f t="shared" ref="B1336" ca="1" si="31669">roleHours(G1334:CH1340, "MFD")</f>
        <v>32</v>
      </c>
      <c r="C1336" s="14">
        <f t="shared" ref="C1336:C1339" ca="1" si="31670">B1336/8</f>
        <v>4</v>
      </c>
      <c r="D1336" s="14">
        <f t="shared" ref="D1336" ca="1" si="31671">B1335-D1335</f>
        <v>-13.700000000000003</v>
      </c>
      <c r="E1336" s="20" t="s">
        <v>127</v>
      </c>
      <c r="F1336" s="51" t="s">
        <v>130</v>
      </c>
      <c r="G1336" s="36"/>
      <c r="H1336" s="37"/>
      <c r="I1336" s="44">
        <f t="shared" ref="I1336" si="31672">parseTime(G1336)-(H1339=INT(RIGHT($F1336, 1)))</f>
        <v>0</v>
      </c>
      <c r="J1336" s="45">
        <f t="shared" si="31622"/>
        <v>0</v>
      </c>
      <c r="K1336" s="36"/>
      <c r="L1336" s="37"/>
      <c r="M1336" s="44">
        <f t="shared" ref="M1336" si="31673">parseTime(K1336)-(L1339=INT(RIGHT($F1336, 1)))</f>
        <v>0</v>
      </c>
      <c r="N1336" s="45">
        <f t="shared" si="31624"/>
        <v>0</v>
      </c>
      <c r="O1336" s="36"/>
      <c r="P1336" s="37"/>
      <c r="Q1336" s="44">
        <f t="shared" ref="Q1336" si="31674">parseTime(O1336)-(P1339=INT(RIGHT($F1336, 1)))</f>
        <v>0</v>
      </c>
      <c r="R1336" s="45">
        <f t="shared" si="31626"/>
        <v>0</v>
      </c>
      <c r="S1336" s="36"/>
      <c r="T1336" s="37"/>
      <c r="U1336" s="44">
        <f t="shared" ref="U1336" si="31675">parseTime(S1336)-(T1339=INT(RIGHT($F1336, 1)))</f>
        <v>0</v>
      </c>
      <c r="V1336" s="45">
        <f t="shared" si="31628"/>
        <v>0</v>
      </c>
      <c r="W1336" s="36"/>
      <c r="X1336" s="37"/>
      <c r="Y1336" s="44">
        <f t="shared" ref="Y1336" si="31676">parseTime(W1336)-(X1339=INT(RIGHT($F1336, 1)))</f>
        <v>0</v>
      </c>
      <c r="Z1336" s="45">
        <f t="shared" si="31630"/>
        <v>0</v>
      </c>
      <c r="AA1336" s="36"/>
      <c r="AB1336" s="37"/>
      <c r="AC1336" s="44">
        <f t="shared" ref="AC1336" si="31677">parseTime(AA1336)-(AB1339=INT(RIGHT($F1336, 1)))</f>
        <v>0</v>
      </c>
      <c r="AD1336" s="45">
        <f t="shared" si="31632"/>
        <v>0</v>
      </c>
      <c r="AE1336" s="36"/>
      <c r="AF1336" s="37"/>
      <c r="AG1336" s="44">
        <f t="shared" ref="AG1336" si="31678">parseTime(AE1336)-(AF1339=INT(RIGHT($F1336, 1)))</f>
        <v>0</v>
      </c>
      <c r="AH1336" s="45">
        <f t="shared" si="31634"/>
        <v>0</v>
      </c>
      <c r="AI1336" s="36"/>
      <c r="AJ1336" s="37"/>
      <c r="AK1336" s="44">
        <f>parseTime(AI1336)-(AJ1339=INT(RIGHT($F1336, 1)))</f>
        <v>0</v>
      </c>
      <c r="AL1336" s="45">
        <f t="shared" si="31635"/>
        <v>0</v>
      </c>
      <c r="AM1336" s="36"/>
      <c r="AN1336" s="37"/>
      <c r="AO1336" s="44">
        <f t="shared" ref="AO1336" si="31679">parseTime(AM1336)-(AN1339=INT(RIGHT($F1336, 1)))</f>
        <v>0</v>
      </c>
      <c r="AP1336" s="45">
        <f t="shared" si="31637"/>
        <v>0</v>
      </c>
      <c r="AQ1336" s="36"/>
      <c r="AR1336" s="37"/>
      <c r="AS1336" s="44">
        <f t="shared" ref="AS1336" si="31680">parseTime(AQ1336)-(AR1339=INT(RIGHT($F1336, 1)))</f>
        <v>0</v>
      </c>
      <c r="AT1336" s="45">
        <f t="shared" si="31639"/>
        <v>0</v>
      </c>
      <c r="AU1336" s="36"/>
      <c r="AV1336" s="37"/>
      <c r="AW1336" s="44">
        <f>parseTime(AU1336)-(AV1339=INT(RIGHT($F1336, 1)))</f>
        <v>0</v>
      </c>
      <c r="AX1336" s="45">
        <f t="shared" si="31640"/>
        <v>0</v>
      </c>
      <c r="AY1336" s="36"/>
      <c r="AZ1336" s="37"/>
      <c r="BA1336" s="44">
        <f>parseTime(AY1336)-(AZ1339=INT(RIGHT($F1336, 1)))</f>
        <v>0</v>
      </c>
      <c r="BB1336" s="45">
        <f t="shared" si="31641"/>
        <v>0</v>
      </c>
      <c r="BC1336" s="36"/>
      <c r="BD1336" s="37"/>
      <c r="BE1336" s="44">
        <f>parseTime(BC1336)-(BD1339=INT(RIGHT($F1336, 1)))</f>
        <v>0</v>
      </c>
      <c r="BF1336" s="45">
        <f t="shared" si="31642"/>
        <v>0</v>
      </c>
      <c r="BG1336" s="36"/>
      <c r="BH1336" s="37"/>
      <c r="BI1336" s="44">
        <f>parseTime(BG1336)-(BH1339=INT(RIGHT($F1336, 1)))</f>
        <v>0</v>
      </c>
      <c r="BJ1336" s="45">
        <f t="shared" si="31643"/>
        <v>0</v>
      </c>
      <c r="BK1336" s="36"/>
      <c r="BL1336" s="37"/>
      <c r="BM1336" s="44">
        <f>parseTime(BK1336)-(BL1339=INT(RIGHT($F1336, 1)))</f>
        <v>0</v>
      </c>
      <c r="BN1336" s="45">
        <f t="shared" si="31644"/>
        <v>0</v>
      </c>
      <c r="BO1336" s="36"/>
      <c r="BP1336" s="37"/>
      <c r="BQ1336" s="44">
        <f t="shared" ref="BQ1336" si="31681">parseTime(BO1336)-(BP1339=INT(RIGHT($F1336, 1)))</f>
        <v>0</v>
      </c>
      <c r="BR1336" s="45">
        <f t="shared" si="31646"/>
        <v>0</v>
      </c>
      <c r="BS1336" s="36"/>
      <c r="BT1336" s="37"/>
      <c r="BU1336" s="44">
        <f t="shared" ref="BU1336" si="31682">parseTime(BS1336)-(BT1339=INT(RIGHT($F1336, 1)))</f>
        <v>0</v>
      </c>
      <c r="BV1336" s="45">
        <f t="shared" si="31648"/>
        <v>0</v>
      </c>
      <c r="BW1336" s="36"/>
      <c r="BX1336" s="37"/>
      <c r="BY1336" s="44">
        <f t="shared" ref="BY1336" si="31683">parseTime(BW1336)-(BX1339=INT(RIGHT($F1336, 1)))</f>
        <v>0</v>
      </c>
      <c r="BZ1336" s="45">
        <f t="shared" si="31650"/>
        <v>0</v>
      </c>
      <c r="CA1336" s="36"/>
      <c r="CB1336" s="37"/>
      <c r="CC1336" s="44">
        <f t="shared" ref="CC1336" si="31684">parseTime(CA1336)-(CB1339=INT(RIGHT($F1336, 1)))</f>
        <v>0</v>
      </c>
      <c r="CD1336" s="45">
        <f t="shared" si="31652"/>
        <v>0</v>
      </c>
      <c r="CE1336" s="36"/>
      <c r="CF1336" s="37"/>
      <c r="CG1336" s="44">
        <f t="shared" ref="CG1336" si="31685">parseTime(CE1336)-(CF1339=INT(RIGHT($F1336, 1)))</f>
        <v>0</v>
      </c>
      <c r="CH1336" s="45">
        <f t="shared" si="31654"/>
        <v>0</v>
      </c>
    </row>
    <row r="1337" spans="1:86" x14ac:dyDescent="0.25">
      <c r="A1337" s="56"/>
      <c r="B1337" s="57"/>
      <c r="C1337" s="14">
        <f t="shared" si="31670"/>
        <v>0</v>
      </c>
      <c r="D1337" s="14" t="s">
        <v>259</v>
      </c>
      <c r="E1337" s="20">
        <v>4.25</v>
      </c>
      <c r="F1337" s="51" t="s">
        <v>131</v>
      </c>
      <c r="G1337" s="36"/>
      <c r="H1337" s="37"/>
      <c r="I1337" s="44">
        <f t="shared" ref="I1337" si="31686">parseTime(G1337)-(H1339=INT(RIGHT($F1337, 1)))</f>
        <v>0</v>
      </c>
      <c r="J1337" s="45">
        <f t="shared" si="31622"/>
        <v>0</v>
      </c>
      <c r="K1337" s="36"/>
      <c r="L1337" s="37"/>
      <c r="M1337" s="44">
        <f t="shared" ref="M1337" si="31687">parseTime(K1337)-(L1339=INT(RIGHT($F1337, 1)))</f>
        <v>0</v>
      </c>
      <c r="N1337" s="45">
        <f t="shared" si="31624"/>
        <v>0</v>
      </c>
      <c r="O1337" s="36"/>
      <c r="P1337" s="37"/>
      <c r="Q1337" s="44">
        <f t="shared" ref="Q1337" si="31688">parseTime(O1337)-(P1339=INT(RIGHT($F1337, 1)))</f>
        <v>0</v>
      </c>
      <c r="R1337" s="45">
        <f t="shared" si="31626"/>
        <v>0</v>
      </c>
      <c r="S1337" s="36"/>
      <c r="T1337" s="37"/>
      <c r="U1337" s="44">
        <f t="shared" ref="U1337" si="31689">parseTime(S1337)-(T1339=INT(RIGHT($F1337, 1)))</f>
        <v>0</v>
      </c>
      <c r="V1337" s="45">
        <f t="shared" si="31628"/>
        <v>0</v>
      </c>
      <c r="W1337" s="36"/>
      <c r="X1337" s="37"/>
      <c r="Y1337" s="44">
        <f t="shared" ref="Y1337" si="31690">parseTime(W1337)-(X1339=INT(RIGHT($F1337, 1)))</f>
        <v>0</v>
      </c>
      <c r="Z1337" s="45">
        <f t="shared" si="31630"/>
        <v>0</v>
      </c>
      <c r="AA1337" s="36"/>
      <c r="AB1337" s="37"/>
      <c r="AC1337" s="44">
        <f t="shared" ref="AC1337" si="31691">parseTime(AA1337)-(AB1339=INT(RIGHT($F1337, 1)))</f>
        <v>0</v>
      </c>
      <c r="AD1337" s="45">
        <f t="shared" si="31632"/>
        <v>0</v>
      </c>
      <c r="AE1337" s="36"/>
      <c r="AF1337" s="37"/>
      <c r="AG1337" s="44">
        <f t="shared" ref="AG1337" si="31692">parseTime(AE1337)-(AF1339=INT(RIGHT($F1337, 1)))</f>
        <v>0</v>
      </c>
      <c r="AH1337" s="45">
        <f t="shared" si="31634"/>
        <v>0</v>
      </c>
      <c r="AI1337" s="36"/>
      <c r="AJ1337" s="37"/>
      <c r="AK1337" s="44">
        <f>parseTime(AI1337)-(AJ1339=INT(RIGHT($F1337, 1)))</f>
        <v>0</v>
      </c>
      <c r="AL1337" s="45">
        <f t="shared" si="31635"/>
        <v>0</v>
      </c>
      <c r="AM1337" s="36"/>
      <c r="AN1337" s="37"/>
      <c r="AO1337" s="44">
        <f t="shared" ref="AO1337" si="31693">parseTime(AM1337)-(AN1339=INT(RIGHT($F1337, 1)))</f>
        <v>0</v>
      </c>
      <c r="AP1337" s="45">
        <f t="shared" si="31637"/>
        <v>0</v>
      </c>
      <c r="AQ1337" s="36"/>
      <c r="AR1337" s="37"/>
      <c r="AS1337" s="44">
        <f t="shared" ref="AS1337" si="31694">parseTime(AQ1337)-(AR1339=INT(RIGHT($F1337, 1)))</f>
        <v>0</v>
      </c>
      <c r="AT1337" s="45">
        <f t="shared" si="31639"/>
        <v>0</v>
      </c>
      <c r="AU1337" s="36"/>
      <c r="AV1337" s="37"/>
      <c r="AW1337" s="44">
        <f>parseTime(AU1337)-(AV1339=INT(RIGHT($F1337, 1)))</f>
        <v>0</v>
      </c>
      <c r="AX1337" s="45">
        <f t="shared" si="31640"/>
        <v>0</v>
      </c>
      <c r="AY1337" s="36"/>
      <c r="AZ1337" s="37"/>
      <c r="BA1337" s="44">
        <f>parseTime(AY1337)-(AZ1339=INT(RIGHT($F1337, 1)))</f>
        <v>0</v>
      </c>
      <c r="BB1337" s="45">
        <f t="shared" si="31641"/>
        <v>0</v>
      </c>
      <c r="BC1337" s="36"/>
      <c r="BD1337" s="37"/>
      <c r="BE1337" s="44">
        <f>parseTime(BC1337)-(BD1339=INT(RIGHT($F1337, 1)))</f>
        <v>0</v>
      </c>
      <c r="BF1337" s="45">
        <f t="shared" si="31642"/>
        <v>0</v>
      </c>
      <c r="BG1337" s="36"/>
      <c r="BH1337" s="37"/>
      <c r="BI1337" s="44">
        <f>parseTime(BG1337)-(BH1339=INT(RIGHT($F1337, 1)))</f>
        <v>0</v>
      </c>
      <c r="BJ1337" s="45">
        <f t="shared" si="31643"/>
        <v>0</v>
      </c>
      <c r="BK1337" s="36"/>
      <c r="BL1337" s="37"/>
      <c r="BM1337" s="44">
        <f>parseTime(BK1337)-(BL1339=INT(RIGHT($F1337, 1)))</f>
        <v>0</v>
      </c>
      <c r="BN1337" s="45">
        <f t="shared" si="31644"/>
        <v>0</v>
      </c>
      <c r="BO1337" s="36"/>
      <c r="BP1337" s="37"/>
      <c r="BQ1337" s="44">
        <f t="shared" ref="BQ1337" si="31695">parseTime(BO1337)-(BP1339=INT(RIGHT($F1337, 1)))</f>
        <v>0</v>
      </c>
      <c r="BR1337" s="45">
        <f t="shared" si="31646"/>
        <v>0</v>
      </c>
      <c r="BS1337" s="36"/>
      <c r="BT1337" s="37"/>
      <c r="BU1337" s="44">
        <f t="shared" ref="BU1337" si="31696">parseTime(BS1337)-(BT1339=INT(RIGHT($F1337, 1)))</f>
        <v>0</v>
      </c>
      <c r="BV1337" s="45">
        <f t="shared" si="31648"/>
        <v>0</v>
      </c>
      <c r="BW1337" s="36"/>
      <c r="BX1337" s="37"/>
      <c r="BY1337" s="44">
        <f t="shared" ref="BY1337" si="31697">parseTime(BW1337)-(BX1339=INT(RIGHT($F1337, 1)))</f>
        <v>0</v>
      </c>
      <c r="BZ1337" s="45">
        <f t="shared" si="31650"/>
        <v>0</v>
      </c>
      <c r="CA1337" s="36"/>
      <c r="CB1337" s="37"/>
      <c r="CC1337" s="44">
        <f t="shared" ref="CC1337" si="31698">parseTime(CA1337)-(CB1339=INT(RIGHT($F1337, 1)))</f>
        <v>0</v>
      </c>
      <c r="CD1337" s="45">
        <f t="shared" si="31652"/>
        <v>0</v>
      </c>
      <c r="CE1337" s="36"/>
      <c r="CF1337" s="37"/>
      <c r="CG1337" s="44">
        <f t="shared" ref="CG1337" si="31699">parseTime(CE1337)-(CF1339=INT(RIGHT($F1337, 1)))</f>
        <v>0</v>
      </c>
      <c r="CH1337" s="45">
        <f t="shared" si="31654"/>
        <v>0</v>
      </c>
    </row>
    <row r="1338" spans="1:86" x14ac:dyDescent="0.25">
      <c r="A1338" s="56" t="s">
        <v>119</v>
      </c>
      <c r="B1338" s="57">
        <f t="shared" ref="B1338" ca="1" si="31700">roleHours(G1334:CH1340, "MCC")</f>
        <v>8</v>
      </c>
      <c r="C1338" s="14">
        <f t="shared" ca="1" si="31670"/>
        <v>1</v>
      </c>
      <c r="D1338" s="14" t="s">
        <v>260</v>
      </c>
      <c r="E1338" s="20">
        <v>4.6500000000000004</v>
      </c>
      <c r="F1338" s="51" t="s">
        <v>132</v>
      </c>
      <c r="G1338" s="36"/>
      <c r="H1338" s="37"/>
      <c r="I1338" s="44">
        <f t="shared" ref="I1338" si="31701">parseTime(G1338)-(H1339=INT(RIGHT($F1338, 1)))</f>
        <v>0</v>
      </c>
      <c r="J1338" s="45">
        <f t="shared" si="31622"/>
        <v>0</v>
      </c>
      <c r="K1338" s="36"/>
      <c r="L1338" s="37"/>
      <c r="M1338" s="44">
        <f t="shared" ref="M1338" si="31702">parseTime(K1338)-(L1339=INT(RIGHT($F1338, 1)))</f>
        <v>0</v>
      </c>
      <c r="N1338" s="45">
        <f t="shared" si="31624"/>
        <v>0</v>
      </c>
      <c r="O1338" s="36"/>
      <c r="P1338" s="37"/>
      <c r="Q1338" s="44">
        <f t="shared" ref="Q1338" si="31703">parseTime(O1338)-(P1339=INT(RIGHT($F1338, 1)))</f>
        <v>0</v>
      </c>
      <c r="R1338" s="45">
        <f t="shared" si="31626"/>
        <v>0</v>
      </c>
      <c r="S1338" s="36"/>
      <c r="T1338" s="37"/>
      <c r="U1338" s="44">
        <f t="shared" ref="U1338" si="31704">parseTime(S1338)-(T1339=INT(RIGHT($F1338, 1)))</f>
        <v>0</v>
      </c>
      <c r="V1338" s="45">
        <f t="shared" si="31628"/>
        <v>0</v>
      </c>
      <c r="W1338" s="36"/>
      <c r="X1338" s="37"/>
      <c r="Y1338" s="44">
        <f t="shared" ref="Y1338" si="31705">parseTime(W1338)-(X1339=INT(RIGHT($F1338, 1)))</f>
        <v>0</v>
      </c>
      <c r="Z1338" s="45">
        <f t="shared" si="31630"/>
        <v>0</v>
      </c>
      <c r="AA1338" s="36"/>
      <c r="AB1338" s="37"/>
      <c r="AC1338" s="44">
        <f t="shared" ref="AC1338" si="31706">parseTime(AA1338)-(AB1339=INT(RIGHT($F1338, 1)))</f>
        <v>0</v>
      </c>
      <c r="AD1338" s="45">
        <f t="shared" si="31632"/>
        <v>0</v>
      </c>
      <c r="AE1338" s="36"/>
      <c r="AF1338" s="37"/>
      <c r="AG1338" s="44">
        <f t="shared" ref="AG1338" si="31707">parseTime(AE1338)-(AF1339=INT(RIGHT($F1338, 1)))</f>
        <v>0</v>
      </c>
      <c r="AH1338" s="45">
        <f t="shared" si="31634"/>
        <v>0</v>
      </c>
      <c r="AI1338" s="36"/>
      <c r="AJ1338" s="37"/>
      <c r="AK1338" s="44">
        <f>parseTime(AI1338)-(AJ1339=INT(RIGHT($F1338, 1)))</f>
        <v>0</v>
      </c>
      <c r="AL1338" s="45">
        <f t="shared" si="31635"/>
        <v>0</v>
      </c>
      <c r="AM1338" s="36"/>
      <c r="AN1338" s="37"/>
      <c r="AO1338" s="44">
        <f t="shared" ref="AO1338" si="31708">parseTime(AM1338)-(AN1339=INT(RIGHT($F1338, 1)))</f>
        <v>0</v>
      </c>
      <c r="AP1338" s="45">
        <f t="shared" si="31637"/>
        <v>0</v>
      </c>
      <c r="AQ1338" s="36"/>
      <c r="AR1338" s="37"/>
      <c r="AS1338" s="44">
        <f t="shared" ref="AS1338" si="31709">parseTime(AQ1338)-(AR1339=INT(RIGHT($F1338, 1)))</f>
        <v>0</v>
      </c>
      <c r="AT1338" s="45">
        <f t="shared" si="31639"/>
        <v>0</v>
      </c>
      <c r="AU1338" s="36"/>
      <c r="AV1338" s="37"/>
      <c r="AW1338" s="44">
        <f>parseTime(AU1338)-(AV1339=INT(RIGHT($F1338, 1)))</f>
        <v>0</v>
      </c>
      <c r="AX1338" s="45">
        <f t="shared" si="31640"/>
        <v>0</v>
      </c>
      <c r="AY1338" s="36"/>
      <c r="AZ1338" s="37"/>
      <c r="BA1338" s="44">
        <f>parseTime(AY1338)-(AZ1339=INT(RIGHT($F1338, 1)))</f>
        <v>0</v>
      </c>
      <c r="BB1338" s="45">
        <f t="shared" si="31641"/>
        <v>0</v>
      </c>
      <c r="BC1338" s="36"/>
      <c r="BD1338" s="37"/>
      <c r="BE1338" s="44">
        <f>parseTime(BC1338)-(BD1339=INT(RIGHT($F1338, 1)))</f>
        <v>0</v>
      </c>
      <c r="BF1338" s="45">
        <f t="shared" si="31642"/>
        <v>0</v>
      </c>
      <c r="BG1338" s="36"/>
      <c r="BH1338" s="37"/>
      <c r="BI1338" s="44">
        <f>parseTime(BG1338)-(BH1339=INT(RIGHT($F1338, 1)))</f>
        <v>0</v>
      </c>
      <c r="BJ1338" s="45">
        <f t="shared" si="31643"/>
        <v>0</v>
      </c>
      <c r="BK1338" s="36"/>
      <c r="BL1338" s="37"/>
      <c r="BM1338" s="44">
        <f>parseTime(BK1338)-(BL1339=INT(RIGHT($F1338, 1)))</f>
        <v>0</v>
      </c>
      <c r="BN1338" s="45">
        <f t="shared" si="31644"/>
        <v>0</v>
      </c>
      <c r="BO1338" s="36"/>
      <c r="BP1338" s="37"/>
      <c r="BQ1338" s="44">
        <f t="shared" ref="BQ1338" si="31710">parseTime(BO1338)-(BP1339=INT(RIGHT($F1338, 1)))</f>
        <v>0</v>
      </c>
      <c r="BR1338" s="45">
        <f t="shared" si="31646"/>
        <v>0</v>
      </c>
      <c r="BS1338" s="36"/>
      <c r="BT1338" s="37"/>
      <c r="BU1338" s="44">
        <f t="shared" ref="BU1338" si="31711">parseTime(BS1338)-(BT1339=INT(RIGHT($F1338, 1)))</f>
        <v>0</v>
      </c>
      <c r="BV1338" s="45">
        <f t="shared" si="31648"/>
        <v>0</v>
      </c>
      <c r="BW1338" s="36"/>
      <c r="BX1338" s="37"/>
      <c r="BY1338" s="44">
        <f t="shared" ref="BY1338" si="31712">parseTime(BW1338)-(BX1339=INT(RIGHT($F1338, 1)))</f>
        <v>0</v>
      </c>
      <c r="BZ1338" s="45">
        <f t="shared" si="31650"/>
        <v>0</v>
      </c>
      <c r="CA1338" s="36"/>
      <c r="CB1338" s="37"/>
      <c r="CC1338" s="44">
        <f t="shared" ref="CC1338" si="31713">parseTime(CA1338)-(CB1339=INT(RIGHT($F1338, 1)))</f>
        <v>0</v>
      </c>
      <c r="CD1338" s="45">
        <f t="shared" si="31652"/>
        <v>0</v>
      </c>
      <c r="CE1338" s="36"/>
      <c r="CF1338" s="37"/>
      <c r="CG1338" s="44">
        <f t="shared" ref="CG1338" si="31714">parseTime(CE1338)-(CF1339=INT(RIGHT($F1338, 1)))</f>
        <v>0</v>
      </c>
      <c r="CH1338" s="45">
        <f t="shared" si="31654"/>
        <v>0</v>
      </c>
    </row>
    <row r="1339" spans="1:86" x14ac:dyDescent="0.25">
      <c r="A1339" s="56"/>
      <c r="B1339" s="57"/>
      <c r="C1339" s="14">
        <f t="shared" si="31670"/>
        <v>0</v>
      </c>
      <c r="D1339" s="14"/>
      <c r="E1339" s="20">
        <f t="shared" ref="E1339" si="31715">((7.5/2)-0.5+E1338)*8</f>
        <v>63.2</v>
      </c>
      <c r="F1339" s="51"/>
      <c r="G1339" s="46" t="s">
        <v>134</v>
      </c>
      <c r="H1339" s="38">
        <f t="shared" ref="H1339" si="31716">lunchAdjust(G1334:H1338)</f>
        <v>1</v>
      </c>
      <c r="I1339" s="48" t="s">
        <v>0</v>
      </c>
      <c r="J1339" s="39">
        <f t="shared" ref="J1339" si="31717">SUMPRODUCT(I1334:I1338*J1334:J1338)</f>
        <v>8</v>
      </c>
      <c r="K1339" s="46" t="s">
        <v>134</v>
      </c>
      <c r="L1339" s="38">
        <f t="shared" ref="L1339" si="31718">lunchAdjust(K1334:L1338)</f>
        <v>0</v>
      </c>
      <c r="M1339" s="48" t="s">
        <v>0</v>
      </c>
      <c r="N1339" s="39">
        <f t="shared" ref="N1339" si="31719">SUMPRODUCT(M1334:M1338*N1334:N1338)</f>
        <v>0</v>
      </c>
      <c r="O1339" s="46" t="s">
        <v>134</v>
      </c>
      <c r="P1339" s="38">
        <f t="shared" ref="P1339" si="31720">lunchAdjust(O1334:P1338)</f>
        <v>1</v>
      </c>
      <c r="Q1339" s="48" t="s">
        <v>0</v>
      </c>
      <c r="R1339" s="39">
        <f t="shared" ref="R1339" si="31721">SUMPRODUCT(Q1334:Q1338*R1334:R1338)</f>
        <v>0</v>
      </c>
      <c r="S1339" s="46" t="s">
        <v>134</v>
      </c>
      <c r="T1339" s="38">
        <f t="shared" ref="T1339" si="31722">lunchAdjust(S1334:T1338)</f>
        <v>1</v>
      </c>
      <c r="U1339" s="48" t="s">
        <v>0</v>
      </c>
      <c r="V1339" s="39">
        <f t="shared" ref="V1339" si="31723">SUMPRODUCT(U1334:U1338*V1334:V1338)</f>
        <v>8</v>
      </c>
      <c r="W1339" s="46" t="s">
        <v>134</v>
      </c>
      <c r="X1339" s="38">
        <f t="shared" ref="X1339" si="31724">lunchAdjust(W1334:X1338)</f>
        <v>0</v>
      </c>
      <c r="Y1339" s="48" t="s">
        <v>0</v>
      </c>
      <c r="Z1339" s="39">
        <f t="shared" ref="Z1339" si="31725">SUMPRODUCT(Y1334:Y1338*Z1334:Z1338)</f>
        <v>0</v>
      </c>
      <c r="AA1339" s="46" t="s">
        <v>134</v>
      </c>
      <c r="AB1339" s="38">
        <f t="shared" ref="AB1339" si="31726">lunchAdjust(AA1334:AB1338)</f>
        <v>1</v>
      </c>
      <c r="AC1339" s="48" t="s">
        <v>0</v>
      </c>
      <c r="AD1339" s="39">
        <f t="shared" ref="AD1339" si="31727">SUMPRODUCT(AC1334:AC1338*AD1334:AD1338)</f>
        <v>8</v>
      </c>
      <c r="AE1339" s="46" t="s">
        <v>134</v>
      </c>
      <c r="AF1339" s="38">
        <f t="shared" ref="AF1339" si="31728">lunchAdjust(AE1334:AF1338)</f>
        <v>1</v>
      </c>
      <c r="AG1339" s="48" t="s">
        <v>0</v>
      </c>
      <c r="AH1339" s="39">
        <f t="shared" ref="AH1339" si="31729">SUMPRODUCT(AG1334:AG1338*AH1334:AH1338)</f>
        <v>8</v>
      </c>
      <c r="AI1339" s="46" t="s">
        <v>134</v>
      </c>
      <c r="AJ1339" s="38">
        <f t="shared" ref="AJ1339" si="31730">lunchAdjust(AI1334:AJ1338)</f>
        <v>1</v>
      </c>
      <c r="AK1339" s="48" t="s">
        <v>0</v>
      </c>
      <c r="AL1339" s="39">
        <f t="shared" ref="AL1339" si="31731">SUMPRODUCT(AK1334:AK1338*AL1334:AL1338)</f>
        <v>8</v>
      </c>
      <c r="AM1339" s="46" t="s">
        <v>134</v>
      </c>
      <c r="AN1339" s="38">
        <f t="shared" ref="AN1339" si="31732">lunchAdjust(AM1334:AN1338)</f>
        <v>0</v>
      </c>
      <c r="AO1339" s="48" t="s">
        <v>0</v>
      </c>
      <c r="AP1339" s="39">
        <f t="shared" ref="AP1339" si="31733">SUMPRODUCT(AO1334:AO1338*AP1334:AP1338)</f>
        <v>0</v>
      </c>
      <c r="AQ1339" s="46" t="s">
        <v>134</v>
      </c>
      <c r="AR1339" s="38">
        <f t="shared" ref="AR1339" si="31734">lunchAdjust(AQ1334:AR1338)</f>
        <v>0</v>
      </c>
      <c r="AS1339" s="48" t="s">
        <v>0</v>
      </c>
      <c r="AT1339" s="39">
        <f t="shared" ref="AT1339" si="31735">SUMPRODUCT(AS1334:AS1338*AT1334:AT1338)</f>
        <v>0</v>
      </c>
      <c r="AU1339" s="46" t="s">
        <v>134</v>
      </c>
      <c r="AV1339" s="38">
        <f t="shared" ref="AV1339" si="31736">lunchAdjust(AU1334:AV1338)</f>
        <v>0</v>
      </c>
      <c r="AW1339" s="48" t="s">
        <v>0</v>
      </c>
      <c r="AX1339" s="39">
        <f t="shared" ref="AX1339" si="31737">SUMPRODUCT(AW1334:AW1338*AX1334:AX1338)</f>
        <v>0</v>
      </c>
      <c r="AY1339" s="46" t="s">
        <v>134</v>
      </c>
      <c r="AZ1339" s="38">
        <f t="shared" ref="AZ1339" si="31738">lunchAdjust(AY1334:AZ1338)</f>
        <v>0</v>
      </c>
      <c r="BA1339" s="48" t="s">
        <v>0</v>
      </c>
      <c r="BB1339" s="39">
        <f t="shared" ref="BB1339" si="31739">SUMPRODUCT(BA1334:BA1338*BB1334:BB1338)</f>
        <v>0</v>
      </c>
      <c r="BC1339" s="46" t="s">
        <v>134</v>
      </c>
      <c r="BD1339" s="38">
        <f t="shared" ref="BD1339" si="31740">lunchAdjust(BC1334:BD1338)</f>
        <v>0</v>
      </c>
      <c r="BE1339" s="48" t="s">
        <v>0</v>
      </c>
      <c r="BF1339" s="39">
        <f t="shared" ref="BF1339" si="31741">SUMPRODUCT(BE1334:BE1338*BF1334:BF1338)</f>
        <v>0</v>
      </c>
      <c r="BG1339" s="46" t="s">
        <v>134</v>
      </c>
      <c r="BH1339" s="38">
        <f t="shared" ref="BH1339" si="31742">lunchAdjust(BG1334:BH1338)</f>
        <v>0</v>
      </c>
      <c r="BI1339" s="48" t="s">
        <v>0</v>
      </c>
      <c r="BJ1339" s="39">
        <f t="shared" ref="BJ1339" si="31743">SUMPRODUCT(BI1334:BI1338*BJ1334:BJ1338)</f>
        <v>0</v>
      </c>
      <c r="BK1339" s="46" t="s">
        <v>134</v>
      </c>
      <c r="BL1339" s="38">
        <f t="shared" ref="BL1339" si="31744">lunchAdjust(BK1334:BL1338)</f>
        <v>0</v>
      </c>
      <c r="BM1339" s="48" t="s">
        <v>0</v>
      </c>
      <c r="BN1339" s="39">
        <f t="shared" ref="BN1339" si="31745">SUMPRODUCT(BM1334:BM1338*BN1334:BN1338)</f>
        <v>0</v>
      </c>
      <c r="BO1339" s="46" t="s">
        <v>134</v>
      </c>
      <c r="BP1339" s="38">
        <f t="shared" ref="BP1339" si="31746">lunchAdjust(BO1334:BP1338)</f>
        <v>0</v>
      </c>
      <c r="BQ1339" s="48" t="s">
        <v>0</v>
      </c>
      <c r="BR1339" s="39">
        <f t="shared" ref="BR1339" si="31747">SUMPRODUCT(BQ1334:BQ1338*BR1334:BR1338)</f>
        <v>0</v>
      </c>
      <c r="BS1339" s="46" t="s">
        <v>134</v>
      </c>
      <c r="BT1339" s="38">
        <f t="shared" ref="BT1339" si="31748">lunchAdjust(BS1334:BT1338)</f>
        <v>0</v>
      </c>
      <c r="BU1339" s="48" t="s">
        <v>0</v>
      </c>
      <c r="BV1339" s="39">
        <f t="shared" ref="BV1339" si="31749">SUMPRODUCT(BU1334:BU1338*BV1334:BV1338)</f>
        <v>0</v>
      </c>
      <c r="BW1339" s="46" t="s">
        <v>134</v>
      </c>
      <c r="BX1339" s="38">
        <f t="shared" ref="BX1339" si="31750">lunchAdjust(BW1334:BX1338)</f>
        <v>0</v>
      </c>
      <c r="BY1339" s="48" t="s">
        <v>0</v>
      </c>
      <c r="BZ1339" s="39">
        <f t="shared" ref="BZ1339" si="31751">SUMPRODUCT(BY1334:BY1338*BZ1334:BZ1338)</f>
        <v>0</v>
      </c>
      <c r="CA1339" s="46" t="s">
        <v>134</v>
      </c>
      <c r="CB1339" s="38">
        <f t="shared" ref="CB1339" si="31752">lunchAdjust(CA1334:CB1338)</f>
        <v>0</v>
      </c>
      <c r="CC1339" s="48" t="s">
        <v>0</v>
      </c>
      <c r="CD1339" s="39">
        <f t="shared" ref="CD1339" si="31753">SUMPRODUCT(CC1334:CC1338*CD1334:CD1338)</f>
        <v>0</v>
      </c>
      <c r="CE1339" s="46" t="s">
        <v>134</v>
      </c>
      <c r="CF1339" s="38">
        <f t="shared" ref="CF1339" si="31754">lunchAdjust(CE1334:CF1338)</f>
        <v>0</v>
      </c>
      <c r="CG1339" s="48" t="s">
        <v>0</v>
      </c>
      <c r="CH1339" s="39">
        <f t="shared" ref="CH1339" si="31755">SUMPRODUCT(CG1334:CG1338*CH1334:CH1338)</f>
        <v>0</v>
      </c>
    </row>
    <row r="1340" spans="1:86" ht="15.75" thickBot="1" x14ac:dyDescent="0.3">
      <c r="A1340" s="58" t="s">
        <v>121</v>
      </c>
      <c r="B1340" s="59">
        <f t="shared" ref="B1340" ca="1" si="31756">roleHours(G1334:CH1340, "OUT")</f>
        <v>0</v>
      </c>
      <c r="C1340" s="54" t="s">
        <v>137</v>
      </c>
      <c r="D1340" s="22">
        <f t="shared" ref="D1340" ca="1" si="31757">roleHours(G1334:CH1340, "PTO")</f>
        <v>8</v>
      </c>
      <c r="E1340" s="23">
        <f t="shared" ref="E1340" ca="1" si="31758">E1339-B1335</f>
        <v>23.200000000000003</v>
      </c>
      <c r="F1340" s="52"/>
      <c r="G1340" s="47" t="s">
        <v>39</v>
      </c>
      <c r="H1340" s="40">
        <f t="shared" si="31069"/>
        <v>0</v>
      </c>
      <c r="I1340" s="49" t="s">
        <v>135</v>
      </c>
      <c r="J1340" s="41">
        <f t="shared" ref="J1340" si="31759">J1339*G$4</f>
        <v>0</v>
      </c>
      <c r="K1340" s="47" t="s">
        <v>39</v>
      </c>
      <c r="L1340" s="40">
        <f t="shared" ref="L1340" si="31760">SUMPRODUCT(M1334:M1338*(L1334:L1338="PTO"))+SUMPRODUCT(M1334:M1338*(L1334:L1338="HOL"))</f>
        <v>0</v>
      </c>
      <c r="M1340" s="49" t="s">
        <v>135</v>
      </c>
      <c r="N1340" s="41">
        <f t="shared" ref="N1340" si="31761">N1339*K$4</f>
        <v>0</v>
      </c>
      <c r="O1340" s="47" t="s">
        <v>39</v>
      </c>
      <c r="P1340" s="40">
        <f t="shared" ref="P1340" si="31762">SUMPRODUCT(Q1334:Q1338*(P1334:P1338="PTO"))+SUMPRODUCT(Q1334:Q1338*(P1334:P1338="HOL"))</f>
        <v>8</v>
      </c>
      <c r="Q1340" s="49" t="s">
        <v>135</v>
      </c>
      <c r="R1340" s="41">
        <f t="shared" ref="R1340" si="31763">R1339*O$4</f>
        <v>0</v>
      </c>
      <c r="S1340" s="47" t="s">
        <v>39</v>
      </c>
      <c r="T1340" s="40">
        <f t="shared" ref="T1340" si="31764">SUMPRODUCT(U1334:U1338*(T1334:T1338="PTO"))+SUMPRODUCT(U1334:U1338*(T1334:T1338="HOL"))</f>
        <v>0</v>
      </c>
      <c r="U1340" s="49" t="s">
        <v>135</v>
      </c>
      <c r="V1340" s="41">
        <f t="shared" ref="V1340" si="31765">V1339*S$4</f>
        <v>0</v>
      </c>
      <c r="W1340" s="47" t="s">
        <v>39</v>
      </c>
      <c r="X1340" s="40">
        <f t="shared" ref="X1340" si="31766">SUMPRODUCT(Y1334:Y1338*(X1334:X1338="PTO"))+SUMPRODUCT(Y1334:Y1338*(X1334:X1338="HOL"))</f>
        <v>0</v>
      </c>
      <c r="Y1340" s="49" t="s">
        <v>135</v>
      </c>
      <c r="Z1340" s="41">
        <f t="shared" ref="Z1340" si="31767">Z1339*W$4</f>
        <v>0</v>
      </c>
      <c r="AA1340" s="47" t="s">
        <v>39</v>
      </c>
      <c r="AB1340" s="40">
        <f t="shared" ref="AB1340" si="31768">SUMPRODUCT(AC1334:AC1338*(AB1334:AB1338="PTO"))+SUMPRODUCT(AC1334:AC1338*(AB1334:AB1338="HOL"))</f>
        <v>0</v>
      </c>
      <c r="AC1340" s="49" t="s">
        <v>135</v>
      </c>
      <c r="AD1340" s="41">
        <f t="shared" ref="AD1340" si="31769">AD1339*AA$4</f>
        <v>8</v>
      </c>
      <c r="AE1340" s="47" t="s">
        <v>39</v>
      </c>
      <c r="AF1340" s="40">
        <f t="shared" ref="AF1340" si="31770">SUMPRODUCT(AG1334:AG1338*(AF1334:AF1338="PTO"))+SUMPRODUCT(AG1334:AG1338*(AF1334:AF1338="HOL"))</f>
        <v>0</v>
      </c>
      <c r="AG1340" s="49" t="s">
        <v>135</v>
      </c>
      <c r="AH1340" s="41">
        <f t="shared" ref="AH1340" si="31771">AH1339*AE$4</f>
        <v>8</v>
      </c>
      <c r="AI1340" s="47" t="s">
        <v>39</v>
      </c>
      <c r="AJ1340" s="40">
        <f t="shared" ref="AJ1340" si="31772">SUMPRODUCT(AK1334:AK1338*(AJ1334:AJ1338="PTO"))+SUMPRODUCT(AK1334:AK1338*(AJ1334:AJ1338="HOL"))</f>
        <v>0</v>
      </c>
      <c r="AK1340" s="49" t="s">
        <v>135</v>
      </c>
      <c r="AL1340" s="41">
        <f>AL1339*AI$4</f>
        <v>8</v>
      </c>
      <c r="AM1340" s="47" t="s">
        <v>39</v>
      </c>
      <c r="AN1340" s="40">
        <f t="shared" ref="AN1340" si="31773">SUMPRODUCT(AO1334:AO1338*(AN1334:AN1338="PTO"))+SUMPRODUCT(AO1334:AO1338*(AN1334:AN1338="HOL"))</f>
        <v>0</v>
      </c>
      <c r="AO1340" s="49" t="s">
        <v>135</v>
      </c>
      <c r="AP1340" s="41">
        <f t="shared" ref="AP1340" si="31774">AP1339*AM$4</f>
        <v>0</v>
      </c>
      <c r="AQ1340" s="47" t="s">
        <v>39</v>
      </c>
      <c r="AR1340" s="40">
        <f t="shared" ref="AR1340" si="31775">SUMPRODUCT(AS1334:AS1338*(AR1334:AR1338="PTO"))+SUMPRODUCT(AS1334:AS1338*(AR1334:AR1338="HOL"))</f>
        <v>0</v>
      </c>
      <c r="AS1340" s="49" t="s">
        <v>135</v>
      </c>
      <c r="AT1340" s="41">
        <f t="shared" ref="AT1340" si="31776">AT1339*AQ$4</f>
        <v>0</v>
      </c>
      <c r="AU1340" s="47" t="s">
        <v>39</v>
      </c>
      <c r="AV1340" s="40">
        <f t="shared" ref="AV1340" si="31777">SUMPRODUCT(AW1334:AW1338*(AV1334:AV1338="PTO"))+SUMPRODUCT(AW1334:AW1338*(AV1334:AV1338="HOL"))</f>
        <v>0</v>
      </c>
      <c r="AW1340" s="49" t="s">
        <v>135</v>
      </c>
      <c r="AX1340" s="41">
        <f>AX1339*AU$4</f>
        <v>0</v>
      </c>
      <c r="AY1340" s="47" t="s">
        <v>39</v>
      </c>
      <c r="AZ1340" s="40">
        <f t="shared" ref="AZ1340" si="31778">SUMPRODUCT(BA1334:BA1338*(AZ1334:AZ1338="PTO"))+SUMPRODUCT(BA1334:BA1338*(AZ1334:AZ1338="HOL"))</f>
        <v>0</v>
      </c>
      <c r="BA1340" s="49" t="s">
        <v>135</v>
      </c>
      <c r="BB1340" s="41">
        <f>BB1339*AY$4</f>
        <v>0</v>
      </c>
      <c r="BC1340" s="47" t="s">
        <v>39</v>
      </c>
      <c r="BD1340" s="40">
        <f t="shared" ref="BD1340" si="31779">SUMPRODUCT(BE1334:BE1338*(BD1334:BD1338="PTO"))+SUMPRODUCT(BE1334:BE1338*(BD1334:BD1338="HOL"))</f>
        <v>0</v>
      </c>
      <c r="BE1340" s="49" t="s">
        <v>135</v>
      </c>
      <c r="BF1340" s="41">
        <f>BF1339*BC$4</f>
        <v>0</v>
      </c>
      <c r="BG1340" s="47" t="s">
        <v>39</v>
      </c>
      <c r="BH1340" s="40">
        <f t="shared" ref="BH1340" si="31780">SUMPRODUCT(BI1334:BI1338*(BH1334:BH1338="PTO"))+SUMPRODUCT(BI1334:BI1338*(BH1334:BH1338="HOL"))</f>
        <v>0</v>
      </c>
      <c r="BI1340" s="49" t="s">
        <v>135</v>
      </c>
      <c r="BJ1340" s="41">
        <f>BJ1339*BG$4</f>
        <v>0</v>
      </c>
      <c r="BK1340" s="47" t="s">
        <v>39</v>
      </c>
      <c r="BL1340" s="40">
        <f t="shared" ref="BL1340" si="31781">SUMPRODUCT(BM1334:BM1338*(BL1334:BL1338="PTO"))+SUMPRODUCT(BM1334:BM1338*(BL1334:BL1338="HOL"))</f>
        <v>0</v>
      </c>
      <c r="BM1340" s="49" t="s">
        <v>135</v>
      </c>
      <c r="BN1340" s="41">
        <f>BN1339*BK$4</f>
        <v>0</v>
      </c>
      <c r="BO1340" s="47" t="s">
        <v>39</v>
      </c>
      <c r="BP1340" s="40">
        <f t="shared" ref="BP1340" si="31782">SUMPRODUCT(BQ1334:BQ1338*(BP1334:BP1338="PTO"))+SUMPRODUCT(BQ1334:BQ1338*(BP1334:BP1338="HOL"))</f>
        <v>0</v>
      </c>
      <c r="BQ1340" s="49" t="s">
        <v>135</v>
      </c>
      <c r="BR1340" s="41">
        <f t="shared" ref="BR1340" si="31783">BR1339*BO$4</f>
        <v>0</v>
      </c>
      <c r="BS1340" s="47" t="s">
        <v>39</v>
      </c>
      <c r="BT1340" s="40">
        <f t="shared" ref="BT1340" si="31784">SUMPRODUCT(BU1334:BU1338*(BT1334:BT1338="PTO"))+SUMPRODUCT(BU1334:BU1338*(BT1334:BT1338="HOL"))</f>
        <v>0</v>
      </c>
      <c r="BU1340" s="49" t="s">
        <v>135</v>
      </c>
      <c r="BV1340" s="41">
        <f t="shared" ref="BV1340" si="31785">BV1339*BS$4</f>
        <v>0</v>
      </c>
      <c r="BW1340" s="47" t="s">
        <v>39</v>
      </c>
      <c r="BX1340" s="40">
        <f t="shared" ref="BX1340" si="31786">SUMPRODUCT(BY1334:BY1338*(BX1334:BX1338="PTO"))+SUMPRODUCT(BY1334:BY1338*(BX1334:BX1338="HOL"))</f>
        <v>0</v>
      </c>
      <c r="BY1340" s="49" t="s">
        <v>135</v>
      </c>
      <c r="BZ1340" s="41">
        <f t="shared" ref="BZ1340" si="31787">BZ1339*BW$4</f>
        <v>0</v>
      </c>
      <c r="CA1340" s="47" t="s">
        <v>39</v>
      </c>
      <c r="CB1340" s="40">
        <f t="shared" ref="CB1340" si="31788">SUMPRODUCT(CC1334:CC1338*(CB1334:CB1338="PTO"))+SUMPRODUCT(CC1334:CC1338*(CB1334:CB1338="HOL"))</f>
        <v>0</v>
      </c>
      <c r="CC1340" s="49" t="s">
        <v>135</v>
      </c>
      <c r="CD1340" s="41">
        <f t="shared" ref="CD1340" si="31789">CD1339*CA$4</f>
        <v>0</v>
      </c>
      <c r="CE1340" s="47" t="s">
        <v>39</v>
      </c>
      <c r="CF1340" s="40">
        <f t="shared" ref="CF1340" si="31790">SUMPRODUCT(CG1334:CG1338*(CF1334:CF1338="PTO"))+SUMPRODUCT(CG1334:CG1338*(CF1334:CF1338="HOL"))</f>
        <v>0</v>
      </c>
      <c r="CG1340" s="49" t="s">
        <v>135</v>
      </c>
      <c r="CH1340" s="41">
        <f t="shared" ref="CH1340" si="31791">CH1339*CE$4</f>
        <v>0</v>
      </c>
    </row>
    <row r="1341" spans="1:86" x14ac:dyDescent="0.25">
      <c r="A1341" s="70" t="s">
        <v>133</v>
      </c>
      <c r="B1341" s="71">
        <f t="shared" ref="B1341" ca="1" si="31792">D1341-B1342</f>
        <v>21.172920982816635</v>
      </c>
      <c r="C1341" s="72" t="s">
        <v>122</v>
      </c>
      <c r="D1341" s="71">
        <f>IFERROR(INDEX(Holidays[FTE], MATCH(Entry!E1341, Holidays[Date], 0)), 1)*8*INDEX(FTEguide[[1]:[12]], MATCH(Entry!E1342, FTEguide[Weekday], 0), IF(Entry!E1344&gt;0, Entry!E1344, MONTH(Entry!E1341)))</f>
        <v>61.172920982816635</v>
      </c>
      <c r="E1341" s="60">
        <f t="shared" si="30586"/>
        <v>44019</v>
      </c>
      <c r="F1341" s="50" t="s">
        <v>128</v>
      </c>
      <c r="G1341" s="34" t="s">
        <v>136</v>
      </c>
      <c r="H1341" s="35" t="s">
        <v>23</v>
      </c>
      <c r="I1341" s="42">
        <f t="shared" ref="I1341" si="31793">parseTime(G1341)-(H1346=INT(RIGHT($F1341, 1)))</f>
        <v>8</v>
      </c>
      <c r="J1341" s="43">
        <f t="shared" ref="J1341:J1345" si="31794">isClocked(H1341)</f>
        <v>1</v>
      </c>
      <c r="K1341" s="34"/>
      <c r="L1341" s="35"/>
      <c r="M1341" s="42">
        <f t="shared" ref="M1341" si="31795">parseTime(K1341)-(L1346=INT(RIGHT($F1341, 1)))</f>
        <v>0</v>
      </c>
      <c r="N1341" s="43">
        <f t="shared" ref="N1341:N1345" si="31796">isClocked(L1341)</f>
        <v>0</v>
      </c>
      <c r="O1341" s="34" t="s">
        <v>136</v>
      </c>
      <c r="P1341" s="35" t="s">
        <v>39</v>
      </c>
      <c r="Q1341" s="42">
        <f t="shared" ref="Q1341" si="31797">parseTime(O1341)-(P1346=INT(RIGHT($F1341, 1)))</f>
        <v>8</v>
      </c>
      <c r="R1341" s="43">
        <f t="shared" ref="R1341:R1345" si="31798">isClocked(P1341)</f>
        <v>0</v>
      </c>
      <c r="S1341" s="34" t="s">
        <v>227</v>
      </c>
      <c r="T1341" s="35" t="s">
        <v>23</v>
      </c>
      <c r="U1341" s="42">
        <f t="shared" ref="U1341" si="31799">parseTime(S1341)-(T1346=INT(RIGHT($F1341, 1)))</f>
        <v>8</v>
      </c>
      <c r="V1341" s="43">
        <f t="shared" ref="V1341:V1345" si="31800">isClocked(T1341)</f>
        <v>1</v>
      </c>
      <c r="W1341" s="34"/>
      <c r="X1341" s="35"/>
      <c r="Y1341" s="42">
        <f t="shared" ref="Y1341" si="31801">parseTime(W1341)-(X1346=INT(RIGHT($F1341, 1)))</f>
        <v>0</v>
      </c>
      <c r="Z1341" s="43">
        <f t="shared" ref="Z1341:Z1345" si="31802">isClocked(X1341)</f>
        <v>0</v>
      </c>
      <c r="AA1341" s="34" t="s">
        <v>136</v>
      </c>
      <c r="AB1341" s="35" t="s">
        <v>23</v>
      </c>
      <c r="AC1341" s="42">
        <f t="shared" ref="AC1341" si="31803">parseTime(AA1341)-(AB1346=INT(RIGHT($F1341, 1)))</f>
        <v>8</v>
      </c>
      <c r="AD1341" s="43">
        <f t="shared" ref="AD1341:AD1345" si="31804">isClocked(AB1341)</f>
        <v>1</v>
      </c>
      <c r="AE1341" s="34" t="s">
        <v>136</v>
      </c>
      <c r="AF1341" s="35" t="s">
        <v>25</v>
      </c>
      <c r="AG1341" s="42">
        <f t="shared" ref="AG1341" si="31805">parseTime(AE1341)-(AF1346=INT(RIGHT($F1341, 1)))</f>
        <v>8</v>
      </c>
      <c r="AH1341" s="43">
        <f t="shared" ref="AH1341:AH1345" si="31806">isClocked(AF1341)</f>
        <v>1</v>
      </c>
      <c r="AI1341" s="34" t="s">
        <v>136</v>
      </c>
      <c r="AJ1341" s="35" t="s">
        <v>23</v>
      </c>
      <c r="AK1341" s="42">
        <f>parseTime(AI1341)-(AJ1346=INT(RIGHT($F1341, 1)))</f>
        <v>8</v>
      </c>
      <c r="AL1341" s="43">
        <f t="shared" ref="AL1341:AL1345" si="31807">isClocked(AJ1341)</f>
        <v>1</v>
      </c>
      <c r="AM1341" s="34"/>
      <c r="AN1341" s="35"/>
      <c r="AO1341" s="42">
        <f t="shared" ref="AO1341" si="31808">parseTime(AM1341)-(AN1346=INT(RIGHT($F1341, 1)))</f>
        <v>0</v>
      </c>
      <c r="AP1341" s="43">
        <f t="shared" ref="AP1341:AP1345" si="31809">isClocked(AN1341)</f>
        <v>0</v>
      </c>
      <c r="AQ1341" s="34"/>
      <c r="AR1341" s="35"/>
      <c r="AS1341" s="42">
        <f t="shared" ref="AS1341" si="31810">parseTime(AQ1341)-(AR1346=INT(RIGHT($F1341, 1)))</f>
        <v>0</v>
      </c>
      <c r="AT1341" s="43">
        <f t="shared" ref="AT1341:AT1345" si="31811">isClocked(AR1341)</f>
        <v>0</v>
      </c>
      <c r="AU1341" s="34"/>
      <c r="AV1341" s="35"/>
      <c r="AW1341" s="42">
        <f>parseTime(AU1341)-(AV1346=INT(RIGHT($F1341, 1)))</f>
        <v>0</v>
      </c>
      <c r="AX1341" s="43">
        <f t="shared" ref="AX1341:AX1345" si="31812">isClocked(AV1341)</f>
        <v>0</v>
      </c>
      <c r="AY1341" s="34"/>
      <c r="AZ1341" s="35"/>
      <c r="BA1341" s="42">
        <f>parseTime(AY1341)-(AZ1346=INT(RIGHT($F1341, 1)))</f>
        <v>0</v>
      </c>
      <c r="BB1341" s="43">
        <f t="shared" ref="BB1341:BB1345" si="31813">isClocked(AZ1341)</f>
        <v>0</v>
      </c>
      <c r="BC1341" s="34"/>
      <c r="BD1341" s="35"/>
      <c r="BE1341" s="42">
        <f>parseTime(BC1341)-(BD1346=INT(RIGHT($F1341, 1)))</f>
        <v>0</v>
      </c>
      <c r="BF1341" s="43">
        <f t="shared" ref="BF1341:BF1345" si="31814">isClocked(BD1341)</f>
        <v>0</v>
      </c>
      <c r="BG1341" s="34"/>
      <c r="BH1341" s="35"/>
      <c r="BI1341" s="42">
        <f>parseTime(BG1341)-(BH1346=INT(RIGHT($F1341, 1)))</f>
        <v>0</v>
      </c>
      <c r="BJ1341" s="43">
        <f t="shared" ref="BJ1341:BJ1345" si="31815">isClocked(BH1341)</f>
        <v>0</v>
      </c>
      <c r="BK1341" s="34"/>
      <c r="BL1341" s="35"/>
      <c r="BM1341" s="42">
        <f>parseTime(BK1341)-(BL1346=INT(RIGHT($F1341, 1)))</f>
        <v>0</v>
      </c>
      <c r="BN1341" s="43">
        <f t="shared" ref="BN1341:BN1345" si="31816">isClocked(BL1341)</f>
        <v>0</v>
      </c>
      <c r="BO1341" s="34"/>
      <c r="BP1341" s="35"/>
      <c r="BQ1341" s="42">
        <f t="shared" ref="BQ1341" si="31817">parseTime(BO1341)-(BP1346=INT(RIGHT($F1341, 1)))</f>
        <v>0</v>
      </c>
      <c r="BR1341" s="43">
        <f t="shared" ref="BR1341:BR1345" si="31818">isClocked(BP1341)</f>
        <v>0</v>
      </c>
      <c r="BS1341" s="34"/>
      <c r="BT1341" s="35"/>
      <c r="BU1341" s="42">
        <f t="shared" ref="BU1341" si="31819">parseTime(BS1341)-(BT1346=INT(RIGHT($F1341, 1)))</f>
        <v>0</v>
      </c>
      <c r="BV1341" s="43">
        <f t="shared" ref="BV1341:BV1345" si="31820">isClocked(BT1341)</f>
        <v>0</v>
      </c>
      <c r="BW1341" s="34"/>
      <c r="BX1341" s="35"/>
      <c r="BY1341" s="42">
        <f t="shared" ref="BY1341" si="31821">parseTime(BW1341)-(BX1346=INT(RIGHT($F1341, 1)))</f>
        <v>0</v>
      </c>
      <c r="BZ1341" s="43">
        <f t="shared" ref="BZ1341:BZ1345" si="31822">isClocked(BX1341)</f>
        <v>0</v>
      </c>
      <c r="CA1341" s="34"/>
      <c r="CB1341" s="35"/>
      <c r="CC1341" s="42">
        <f t="shared" ref="CC1341" si="31823">parseTime(CA1341)-(CB1346=INT(RIGHT($F1341, 1)))</f>
        <v>0</v>
      </c>
      <c r="CD1341" s="43">
        <f t="shared" ref="CD1341:CD1345" si="31824">isClocked(CB1341)</f>
        <v>0</v>
      </c>
      <c r="CE1341" s="34"/>
      <c r="CF1341" s="35"/>
      <c r="CG1341" s="42">
        <f t="shared" ref="CG1341" si="31825">parseTime(CE1341)-(CF1346=INT(RIGHT($F1341, 1)))</f>
        <v>0</v>
      </c>
      <c r="CH1341" s="43">
        <f t="shared" ref="CH1341:CH1345" si="31826">isClocked(CF1341)</f>
        <v>0</v>
      </c>
    </row>
    <row r="1342" spans="1:86" x14ac:dyDescent="0.25">
      <c r="A1342" s="56" t="s">
        <v>0</v>
      </c>
      <c r="B1342" s="57">
        <f t="shared" ref="B1342:B1405" ca="1" si="31827">SUM(B1343:B1346)</f>
        <v>40</v>
      </c>
      <c r="C1342" s="14" t="s">
        <v>252</v>
      </c>
      <c r="D1342" s="14">
        <f t="shared" si="31310"/>
        <v>53.7</v>
      </c>
      <c r="E1342" s="55" t="str">
        <f t="shared" ref="E1342:E1405" si="31828">TEXT(E1341, "dddd")</f>
        <v>Tuesday</v>
      </c>
      <c r="F1342" s="51" t="s">
        <v>129</v>
      </c>
      <c r="G1342" s="36"/>
      <c r="H1342" s="37"/>
      <c r="I1342" s="44">
        <f t="shared" ref="I1342" si="31829">parseTime(G1342)-(H1346=INT(RIGHT($F1342, 1)))</f>
        <v>0</v>
      </c>
      <c r="J1342" s="45">
        <f t="shared" si="31794"/>
        <v>0</v>
      </c>
      <c r="K1342" s="36"/>
      <c r="L1342" s="37"/>
      <c r="M1342" s="44">
        <f t="shared" ref="M1342" si="31830">parseTime(K1342)-(L1346=INT(RIGHT($F1342, 1)))</f>
        <v>0</v>
      </c>
      <c r="N1342" s="45">
        <f t="shared" si="31796"/>
        <v>0</v>
      </c>
      <c r="O1342" s="36"/>
      <c r="P1342" s="37"/>
      <c r="Q1342" s="44">
        <f t="shared" ref="Q1342" si="31831">parseTime(O1342)-(P1346=INT(RIGHT($F1342, 1)))</f>
        <v>0</v>
      </c>
      <c r="R1342" s="45">
        <f t="shared" si="31798"/>
        <v>0</v>
      </c>
      <c r="S1342" s="36"/>
      <c r="T1342" s="37"/>
      <c r="U1342" s="44">
        <f t="shared" ref="U1342" si="31832">parseTime(S1342)-(T1346=INT(RIGHT($F1342, 1)))</f>
        <v>0</v>
      </c>
      <c r="V1342" s="45">
        <f t="shared" si="31800"/>
        <v>0</v>
      </c>
      <c r="W1342" s="36"/>
      <c r="X1342" s="37"/>
      <c r="Y1342" s="44">
        <f t="shared" ref="Y1342" si="31833">parseTime(W1342)-(X1346=INT(RIGHT($F1342, 1)))</f>
        <v>0</v>
      </c>
      <c r="Z1342" s="45">
        <f t="shared" si="31802"/>
        <v>0</v>
      </c>
      <c r="AA1342" s="36"/>
      <c r="AB1342" s="37"/>
      <c r="AC1342" s="44">
        <f t="shared" ref="AC1342" si="31834">parseTime(AA1342)-(AB1346=INT(RIGHT($F1342, 1)))</f>
        <v>0</v>
      </c>
      <c r="AD1342" s="45">
        <f t="shared" si="31804"/>
        <v>0</v>
      </c>
      <c r="AE1342" s="36"/>
      <c r="AF1342" s="37"/>
      <c r="AG1342" s="44">
        <f t="shared" ref="AG1342" si="31835">parseTime(AE1342)-(AF1346=INT(RIGHT($F1342, 1)))</f>
        <v>0</v>
      </c>
      <c r="AH1342" s="45">
        <f t="shared" si="31806"/>
        <v>0</v>
      </c>
      <c r="AI1342" s="36"/>
      <c r="AJ1342" s="37"/>
      <c r="AK1342" s="44">
        <f>parseTime(AI1342)-(AJ1346=INT(RIGHT($F1342, 1)))</f>
        <v>0</v>
      </c>
      <c r="AL1342" s="45">
        <f t="shared" si="31807"/>
        <v>0</v>
      </c>
      <c r="AM1342" s="36"/>
      <c r="AN1342" s="37"/>
      <c r="AO1342" s="44">
        <f t="shared" ref="AO1342" si="31836">parseTime(AM1342)-(AN1346=INT(RIGHT($F1342, 1)))</f>
        <v>0</v>
      </c>
      <c r="AP1342" s="45">
        <f t="shared" si="31809"/>
        <v>0</v>
      </c>
      <c r="AQ1342" s="36"/>
      <c r="AR1342" s="37"/>
      <c r="AS1342" s="44">
        <f t="shared" ref="AS1342" si="31837">parseTime(AQ1342)-(AR1346=INT(RIGHT($F1342, 1)))</f>
        <v>0</v>
      </c>
      <c r="AT1342" s="45">
        <f t="shared" si="31811"/>
        <v>0</v>
      </c>
      <c r="AU1342" s="36"/>
      <c r="AV1342" s="37"/>
      <c r="AW1342" s="44">
        <f>parseTime(AU1342)-(AV1346=INT(RIGHT($F1342, 1)))</f>
        <v>0</v>
      </c>
      <c r="AX1342" s="45">
        <f t="shared" si="31812"/>
        <v>0</v>
      </c>
      <c r="AY1342" s="36"/>
      <c r="AZ1342" s="37"/>
      <c r="BA1342" s="44">
        <f>parseTime(AY1342)-(AZ1346=INT(RIGHT($F1342, 1)))</f>
        <v>0</v>
      </c>
      <c r="BB1342" s="45">
        <f t="shared" si="31813"/>
        <v>0</v>
      </c>
      <c r="BC1342" s="36"/>
      <c r="BD1342" s="37"/>
      <c r="BE1342" s="44">
        <f>parseTime(BC1342)-(BD1346=INT(RIGHT($F1342, 1)))</f>
        <v>0</v>
      </c>
      <c r="BF1342" s="45">
        <f t="shared" si="31814"/>
        <v>0</v>
      </c>
      <c r="BG1342" s="36"/>
      <c r="BH1342" s="37"/>
      <c r="BI1342" s="44">
        <f>parseTime(BG1342)-(BH1346=INT(RIGHT($F1342, 1)))</f>
        <v>0</v>
      </c>
      <c r="BJ1342" s="45">
        <f t="shared" si="31815"/>
        <v>0</v>
      </c>
      <c r="BK1342" s="36"/>
      <c r="BL1342" s="37"/>
      <c r="BM1342" s="44">
        <f>parseTime(BK1342)-(BL1346=INT(RIGHT($F1342, 1)))</f>
        <v>0</v>
      </c>
      <c r="BN1342" s="45">
        <f t="shared" si="31816"/>
        <v>0</v>
      </c>
      <c r="BO1342" s="36"/>
      <c r="BP1342" s="37"/>
      <c r="BQ1342" s="44">
        <f t="shared" ref="BQ1342" si="31838">parseTime(BO1342)-(BP1346=INT(RIGHT($F1342, 1)))</f>
        <v>0</v>
      </c>
      <c r="BR1342" s="45">
        <f t="shared" si="31818"/>
        <v>0</v>
      </c>
      <c r="BS1342" s="36"/>
      <c r="BT1342" s="37"/>
      <c r="BU1342" s="44">
        <f t="shared" ref="BU1342" si="31839">parseTime(BS1342)-(BT1346=INT(RIGHT($F1342, 1)))</f>
        <v>0</v>
      </c>
      <c r="BV1342" s="45">
        <f t="shared" si="31820"/>
        <v>0</v>
      </c>
      <c r="BW1342" s="36"/>
      <c r="BX1342" s="37"/>
      <c r="BY1342" s="44">
        <f t="shared" ref="BY1342" si="31840">parseTime(BW1342)-(BX1346=INT(RIGHT($F1342, 1)))</f>
        <v>0</v>
      </c>
      <c r="BZ1342" s="45">
        <f t="shared" si="31822"/>
        <v>0</v>
      </c>
      <c r="CA1342" s="36"/>
      <c r="CB1342" s="37"/>
      <c r="CC1342" s="44">
        <f t="shared" ref="CC1342" si="31841">parseTime(CA1342)-(CB1346=INT(RIGHT($F1342, 1)))</f>
        <v>0</v>
      </c>
      <c r="CD1342" s="45">
        <f t="shared" si="31824"/>
        <v>0</v>
      </c>
      <c r="CE1342" s="36"/>
      <c r="CF1342" s="37"/>
      <c r="CG1342" s="44">
        <f t="shared" ref="CG1342" si="31842">parseTime(CE1342)-(CF1346=INT(RIGHT($F1342, 1)))</f>
        <v>0</v>
      </c>
      <c r="CH1342" s="45">
        <f t="shared" si="31826"/>
        <v>0</v>
      </c>
    </row>
    <row r="1343" spans="1:86" x14ac:dyDescent="0.25">
      <c r="A1343" s="56" t="s">
        <v>117</v>
      </c>
      <c r="B1343" s="57">
        <f t="shared" ref="B1343" ca="1" si="31843">roleHours(G1341:CH1347, "MFD")</f>
        <v>32</v>
      </c>
      <c r="C1343" s="14">
        <f t="shared" ref="C1343:C1346" ca="1" si="31844">B1343/8</f>
        <v>4</v>
      </c>
      <c r="D1343" s="14">
        <f t="shared" ref="D1343" ca="1" si="31845">B1342-D1342</f>
        <v>-13.700000000000003</v>
      </c>
      <c r="E1343" s="20" t="s">
        <v>127</v>
      </c>
      <c r="F1343" s="51" t="s">
        <v>130</v>
      </c>
      <c r="G1343" s="36"/>
      <c r="H1343" s="37"/>
      <c r="I1343" s="44">
        <f t="shared" ref="I1343" si="31846">parseTime(G1343)-(H1346=INT(RIGHT($F1343, 1)))</f>
        <v>0</v>
      </c>
      <c r="J1343" s="45">
        <f t="shared" si="31794"/>
        <v>0</v>
      </c>
      <c r="K1343" s="36"/>
      <c r="L1343" s="37"/>
      <c r="M1343" s="44">
        <f t="shared" ref="M1343" si="31847">parseTime(K1343)-(L1346=INT(RIGHT($F1343, 1)))</f>
        <v>0</v>
      </c>
      <c r="N1343" s="45">
        <f t="shared" si="31796"/>
        <v>0</v>
      </c>
      <c r="O1343" s="36"/>
      <c r="P1343" s="37"/>
      <c r="Q1343" s="44">
        <f t="shared" ref="Q1343" si="31848">parseTime(O1343)-(P1346=INT(RIGHT($F1343, 1)))</f>
        <v>0</v>
      </c>
      <c r="R1343" s="45">
        <f t="shared" si="31798"/>
        <v>0</v>
      </c>
      <c r="S1343" s="36"/>
      <c r="T1343" s="37"/>
      <c r="U1343" s="44">
        <f t="shared" ref="U1343" si="31849">parseTime(S1343)-(T1346=INT(RIGHT($F1343, 1)))</f>
        <v>0</v>
      </c>
      <c r="V1343" s="45">
        <f t="shared" si="31800"/>
        <v>0</v>
      </c>
      <c r="W1343" s="36"/>
      <c r="X1343" s="37"/>
      <c r="Y1343" s="44">
        <f t="shared" ref="Y1343" si="31850">parseTime(W1343)-(X1346=INT(RIGHT($F1343, 1)))</f>
        <v>0</v>
      </c>
      <c r="Z1343" s="45">
        <f t="shared" si="31802"/>
        <v>0</v>
      </c>
      <c r="AA1343" s="36"/>
      <c r="AB1343" s="37"/>
      <c r="AC1343" s="44">
        <f t="shared" ref="AC1343" si="31851">parseTime(AA1343)-(AB1346=INT(RIGHT($F1343, 1)))</f>
        <v>0</v>
      </c>
      <c r="AD1343" s="45">
        <f t="shared" si="31804"/>
        <v>0</v>
      </c>
      <c r="AE1343" s="36"/>
      <c r="AF1343" s="37"/>
      <c r="AG1343" s="44">
        <f t="shared" ref="AG1343" si="31852">parseTime(AE1343)-(AF1346=INT(RIGHT($F1343, 1)))</f>
        <v>0</v>
      </c>
      <c r="AH1343" s="45">
        <f t="shared" si="31806"/>
        <v>0</v>
      </c>
      <c r="AI1343" s="36"/>
      <c r="AJ1343" s="37"/>
      <c r="AK1343" s="44">
        <f>parseTime(AI1343)-(AJ1346=INT(RIGHT($F1343, 1)))</f>
        <v>0</v>
      </c>
      <c r="AL1343" s="45">
        <f t="shared" si="31807"/>
        <v>0</v>
      </c>
      <c r="AM1343" s="36"/>
      <c r="AN1343" s="37"/>
      <c r="AO1343" s="44">
        <f t="shared" ref="AO1343" si="31853">parseTime(AM1343)-(AN1346=INT(RIGHT($F1343, 1)))</f>
        <v>0</v>
      </c>
      <c r="AP1343" s="45">
        <f t="shared" si="31809"/>
        <v>0</v>
      </c>
      <c r="AQ1343" s="36"/>
      <c r="AR1343" s="37"/>
      <c r="AS1343" s="44">
        <f t="shared" ref="AS1343" si="31854">parseTime(AQ1343)-(AR1346=INT(RIGHT($F1343, 1)))</f>
        <v>0</v>
      </c>
      <c r="AT1343" s="45">
        <f t="shared" si="31811"/>
        <v>0</v>
      </c>
      <c r="AU1343" s="36"/>
      <c r="AV1343" s="37"/>
      <c r="AW1343" s="44">
        <f>parseTime(AU1343)-(AV1346=INT(RIGHT($F1343, 1)))</f>
        <v>0</v>
      </c>
      <c r="AX1343" s="45">
        <f t="shared" si="31812"/>
        <v>0</v>
      </c>
      <c r="AY1343" s="36"/>
      <c r="AZ1343" s="37"/>
      <c r="BA1343" s="44">
        <f>parseTime(AY1343)-(AZ1346=INT(RIGHT($F1343, 1)))</f>
        <v>0</v>
      </c>
      <c r="BB1343" s="45">
        <f t="shared" si="31813"/>
        <v>0</v>
      </c>
      <c r="BC1343" s="36"/>
      <c r="BD1343" s="37"/>
      <c r="BE1343" s="44">
        <f>parseTime(BC1343)-(BD1346=INT(RIGHT($F1343, 1)))</f>
        <v>0</v>
      </c>
      <c r="BF1343" s="45">
        <f t="shared" si="31814"/>
        <v>0</v>
      </c>
      <c r="BG1343" s="36"/>
      <c r="BH1343" s="37"/>
      <c r="BI1343" s="44">
        <f>parseTime(BG1343)-(BH1346=INT(RIGHT($F1343, 1)))</f>
        <v>0</v>
      </c>
      <c r="BJ1343" s="45">
        <f t="shared" si="31815"/>
        <v>0</v>
      </c>
      <c r="BK1343" s="36"/>
      <c r="BL1343" s="37"/>
      <c r="BM1343" s="44">
        <f>parseTime(BK1343)-(BL1346=INT(RIGHT($F1343, 1)))</f>
        <v>0</v>
      </c>
      <c r="BN1343" s="45">
        <f t="shared" si="31816"/>
        <v>0</v>
      </c>
      <c r="BO1343" s="36"/>
      <c r="BP1343" s="37"/>
      <c r="BQ1343" s="44">
        <f t="shared" ref="BQ1343" si="31855">parseTime(BO1343)-(BP1346=INT(RIGHT($F1343, 1)))</f>
        <v>0</v>
      </c>
      <c r="BR1343" s="45">
        <f t="shared" si="31818"/>
        <v>0</v>
      </c>
      <c r="BS1343" s="36"/>
      <c r="BT1343" s="37"/>
      <c r="BU1343" s="44">
        <f t="shared" ref="BU1343" si="31856">parseTime(BS1343)-(BT1346=INT(RIGHT($F1343, 1)))</f>
        <v>0</v>
      </c>
      <c r="BV1343" s="45">
        <f t="shared" si="31820"/>
        <v>0</v>
      </c>
      <c r="BW1343" s="36"/>
      <c r="BX1343" s="37"/>
      <c r="BY1343" s="44">
        <f t="shared" ref="BY1343" si="31857">parseTime(BW1343)-(BX1346=INT(RIGHT($F1343, 1)))</f>
        <v>0</v>
      </c>
      <c r="BZ1343" s="45">
        <f t="shared" si="31822"/>
        <v>0</v>
      </c>
      <c r="CA1343" s="36"/>
      <c r="CB1343" s="37"/>
      <c r="CC1343" s="44">
        <f t="shared" ref="CC1343" si="31858">parseTime(CA1343)-(CB1346=INT(RIGHT($F1343, 1)))</f>
        <v>0</v>
      </c>
      <c r="CD1343" s="45">
        <f t="shared" si="31824"/>
        <v>0</v>
      </c>
      <c r="CE1343" s="36"/>
      <c r="CF1343" s="37"/>
      <c r="CG1343" s="44">
        <f t="shared" ref="CG1343" si="31859">parseTime(CE1343)-(CF1346=INT(RIGHT($F1343, 1)))</f>
        <v>0</v>
      </c>
      <c r="CH1343" s="45">
        <f t="shared" si="31826"/>
        <v>0</v>
      </c>
    </row>
    <row r="1344" spans="1:86" x14ac:dyDescent="0.25">
      <c r="A1344" s="56"/>
      <c r="B1344" s="57"/>
      <c r="C1344" s="14">
        <f t="shared" si="31844"/>
        <v>0</v>
      </c>
      <c r="D1344" s="14" t="s">
        <v>259</v>
      </c>
      <c r="E1344" s="20">
        <v>4.25</v>
      </c>
      <c r="F1344" s="51" t="s">
        <v>131</v>
      </c>
      <c r="G1344" s="36"/>
      <c r="H1344" s="37"/>
      <c r="I1344" s="44">
        <f t="shared" ref="I1344" si="31860">parseTime(G1344)-(H1346=INT(RIGHT($F1344, 1)))</f>
        <v>0</v>
      </c>
      <c r="J1344" s="45">
        <f t="shared" si="31794"/>
        <v>0</v>
      </c>
      <c r="K1344" s="36"/>
      <c r="L1344" s="37"/>
      <c r="M1344" s="44">
        <f t="shared" ref="M1344" si="31861">parseTime(K1344)-(L1346=INT(RIGHT($F1344, 1)))</f>
        <v>0</v>
      </c>
      <c r="N1344" s="45">
        <f t="shared" si="31796"/>
        <v>0</v>
      </c>
      <c r="O1344" s="36"/>
      <c r="P1344" s="37"/>
      <c r="Q1344" s="44">
        <f t="shared" ref="Q1344" si="31862">parseTime(O1344)-(P1346=INT(RIGHT($F1344, 1)))</f>
        <v>0</v>
      </c>
      <c r="R1344" s="45">
        <f t="shared" si="31798"/>
        <v>0</v>
      </c>
      <c r="S1344" s="36"/>
      <c r="T1344" s="37"/>
      <c r="U1344" s="44">
        <f t="shared" ref="U1344" si="31863">parseTime(S1344)-(T1346=INT(RIGHT($F1344, 1)))</f>
        <v>0</v>
      </c>
      <c r="V1344" s="45">
        <f t="shared" si="31800"/>
        <v>0</v>
      </c>
      <c r="W1344" s="36"/>
      <c r="X1344" s="37"/>
      <c r="Y1344" s="44">
        <f t="shared" ref="Y1344" si="31864">parseTime(W1344)-(X1346=INT(RIGHT($F1344, 1)))</f>
        <v>0</v>
      </c>
      <c r="Z1344" s="45">
        <f t="shared" si="31802"/>
        <v>0</v>
      </c>
      <c r="AA1344" s="36"/>
      <c r="AB1344" s="37"/>
      <c r="AC1344" s="44">
        <f t="shared" ref="AC1344" si="31865">parseTime(AA1344)-(AB1346=INT(RIGHT($F1344, 1)))</f>
        <v>0</v>
      </c>
      <c r="AD1344" s="45">
        <f t="shared" si="31804"/>
        <v>0</v>
      </c>
      <c r="AE1344" s="36"/>
      <c r="AF1344" s="37"/>
      <c r="AG1344" s="44">
        <f t="shared" ref="AG1344" si="31866">parseTime(AE1344)-(AF1346=INT(RIGHT($F1344, 1)))</f>
        <v>0</v>
      </c>
      <c r="AH1344" s="45">
        <f t="shared" si="31806"/>
        <v>0</v>
      </c>
      <c r="AI1344" s="36"/>
      <c r="AJ1344" s="37"/>
      <c r="AK1344" s="44">
        <f>parseTime(AI1344)-(AJ1346=INT(RIGHT($F1344, 1)))</f>
        <v>0</v>
      </c>
      <c r="AL1344" s="45">
        <f t="shared" si="31807"/>
        <v>0</v>
      </c>
      <c r="AM1344" s="36"/>
      <c r="AN1344" s="37"/>
      <c r="AO1344" s="44">
        <f t="shared" ref="AO1344" si="31867">parseTime(AM1344)-(AN1346=INT(RIGHT($F1344, 1)))</f>
        <v>0</v>
      </c>
      <c r="AP1344" s="45">
        <f t="shared" si="31809"/>
        <v>0</v>
      </c>
      <c r="AQ1344" s="36"/>
      <c r="AR1344" s="37"/>
      <c r="AS1344" s="44">
        <f t="shared" ref="AS1344" si="31868">parseTime(AQ1344)-(AR1346=INT(RIGHT($F1344, 1)))</f>
        <v>0</v>
      </c>
      <c r="AT1344" s="45">
        <f t="shared" si="31811"/>
        <v>0</v>
      </c>
      <c r="AU1344" s="36"/>
      <c r="AV1344" s="37"/>
      <c r="AW1344" s="44">
        <f>parseTime(AU1344)-(AV1346=INT(RIGHT($F1344, 1)))</f>
        <v>0</v>
      </c>
      <c r="AX1344" s="45">
        <f t="shared" si="31812"/>
        <v>0</v>
      </c>
      <c r="AY1344" s="36"/>
      <c r="AZ1344" s="37"/>
      <c r="BA1344" s="44">
        <f>parseTime(AY1344)-(AZ1346=INT(RIGHT($F1344, 1)))</f>
        <v>0</v>
      </c>
      <c r="BB1344" s="45">
        <f t="shared" si="31813"/>
        <v>0</v>
      </c>
      <c r="BC1344" s="36"/>
      <c r="BD1344" s="37"/>
      <c r="BE1344" s="44">
        <f>parseTime(BC1344)-(BD1346=INT(RIGHT($F1344, 1)))</f>
        <v>0</v>
      </c>
      <c r="BF1344" s="45">
        <f t="shared" si="31814"/>
        <v>0</v>
      </c>
      <c r="BG1344" s="36"/>
      <c r="BH1344" s="37"/>
      <c r="BI1344" s="44">
        <f>parseTime(BG1344)-(BH1346=INT(RIGHT($F1344, 1)))</f>
        <v>0</v>
      </c>
      <c r="BJ1344" s="45">
        <f t="shared" si="31815"/>
        <v>0</v>
      </c>
      <c r="BK1344" s="36"/>
      <c r="BL1344" s="37"/>
      <c r="BM1344" s="44">
        <f>parseTime(BK1344)-(BL1346=INT(RIGHT($F1344, 1)))</f>
        <v>0</v>
      </c>
      <c r="BN1344" s="45">
        <f t="shared" si="31816"/>
        <v>0</v>
      </c>
      <c r="BO1344" s="36"/>
      <c r="BP1344" s="37"/>
      <c r="BQ1344" s="44">
        <f t="shared" ref="BQ1344" si="31869">parseTime(BO1344)-(BP1346=INT(RIGHT($F1344, 1)))</f>
        <v>0</v>
      </c>
      <c r="BR1344" s="45">
        <f t="shared" si="31818"/>
        <v>0</v>
      </c>
      <c r="BS1344" s="36"/>
      <c r="BT1344" s="37"/>
      <c r="BU1344" s="44">
        <f t="shared" ref="BU1344" si="31870">parseTime(BS1344)-(BT1346=INT(RIGHT($F1344, 1)))</f>
        <v>0</v>
      </c>
      <c r="BV1344" s="45">
        <f t="shared" si="31820"/>
        <v>0</v>
      </c>
      <c r="BW1344" s="36"/>
      <c r="BX1344" s="37"/>
      <c r="BY1344" s="44">
        <f t="shared" ref="BY1344" si="31871">parseTime(BW1344)-(BX1346=INT(RIGHT($F1344, 1)))</f>
        <v>0</v>
      </c>
      <c r="BZ1344" s="45">
        <f t="shared" si="31822"/>
        <v>0</v>
      </c>
      <c r="CA1344" s="36"/>
      <c r="CB1344" s="37"/>
      <c r="CC1344" s="44">
        <f t="shared" ref="CC1344" si="31872">parseTime(CA1344)-(CB1346=INT(RIGHT($F1344, 1)))</f>
        <v>0</v>
      </c>
      <c r="CD1344" s="45">
        <f t="shared" si="31824"/>
        <v>0</v>
      </c>
      <c r="CE1344" s="36"/>
      <c r="CF1344" s="37"/>
      <c r="CG1344" s="44">
        <f t="shared" ref="CG1344" si="31873">parseTime(CE1344)-(CF1346=INT(RIGHT($F1344, 1)))</f>
        <v>0</v>
      </c>
      <c r="CH1344" s="45">
        <f t="shared" si="31826"/>
        <v>0</v>
      </c>
    </row>
    <row r="1345" spans="1:86" x14ac:dyDescent="0.25">
      <c r="A1345" s="56" t="s">
        <v>119</v>
      </c>
      <c r="B1345" s="57">
        <f t="shared" ref="B1345" ca="1" si="31874">roleHours(G1341:CH1347, "MCC")</f>
        <v>8</v>
      </c>
      <c r="C1345" s="14">
        <f t="shared" ca="1" si="31844"/>
        <v>1</v>
      </c>
      <c r="D1345" s="14" t="s">
        <v>260</v>
      </c>
      <c r="E1345" s="20">
        <v>4.6500000000000004</v>
      </c>
      <c r="F1345" s="51" t="s">
        <v>132</v>
      </c>
      <c r="G1345" s="36"/>
      <c r="H1345" s="37"/>
      <c r="I1345" s="44">
        <f t="shared" ref="I1345" si="31875">parseTime(G1345)-(H1346=INT(RIGHT($F1345, 1)))</f>
        <v>0</v>
      </c>
      <c r="J1345" s="45">
        <f t="shared" si="31794"/>
        <v>0</v>
      </c>
      <c r="K1345" s="36"/>
      <c r="L1345" s="37"/>
      <c r="M1345" s="44">
        <f t="shared" ref="M1345" si="31876">parseTime(K1345)-(L1346=INT(RIGHT($F1345, 1)))</f>
        <v>0</v>
      </c>
      <c r="N1345" s="45">
        <f t="shared" si="31796"/>
        <v>0</v>
      </c>
      <c r="O1345" s="36"/>
      <c r="P1345" s="37"/>
      <c r="Q1345" s="44">
        <f t="shared" ref="Q1345" si="31877">parseTime(O1345)-(P1346=INT(RIGHT($F1345, 1)))</f>
        <v>0</v>
      </c>
      <c r="R1345" s="45">
        <f t="shared" si="31798"/>
        <v>0</v>
      </c>
      <c r="S1345" s="36"/>
      <c r="T1345" s="37"/>
      <c r="U1345" s="44">
        <f t="shared" ref="U1345" si="31878">parseTime(S1345)-(T1346=INT(RIGHT($F1345, 1)))</f>
        <v>0</v>
      </c>
      <c r="V1345" s="45">
        <f t="shared" si="31800"/>
        <v>0</v>
      </c>
      <c r="W1345" s="36"/>
      <c r="X1345" s="37"/>
      <c r="Y1345" s="44">
        <f t="shared" ref="Y1345" si="31879">parseTime(W1345)-(X1346=INT(RIGHT($F1345, 1)))</f>
        <v>0</v>
      </c>
      <c r="Z1345" s="45">
        <f t="shared" si="31802"/>
        <v>0</v>
      </c>
      <c r="AA1345" s="36"/>
      <c r="AB1345" s="37"/>
      <c r="AC1345" s="44">
        <f t="shared" ref="AC1345" si="31880">parseTime(AA1345)-(AB1346=INT(RIGHT($F1345, 1)))</f>
        <v>0</v>
      </c>
      <c r="AD1345" s="45">
        <f t="shared" si="31804"/>
        <v>0</v>
      </c>
      <c r="AE1345" s="36"/>
      <c r="AF1345" s="37"/>
      <c r="AG1345" s="44">
        <f t="shared" ref="AG1345" si="31881">parseTime(AE1345)-(AF1346=INT(RIGHT($F1345, 1)))</f>
        <v>0</v>
      </c>
      <c r="AH1345" s="45">
        <f t="shared" si="31806"/>
        <v>0</v>
      </c>
      <c r="AI1345" s="36"/>
      <c r="AJ1345" s="37"/>
      <c r="AK1345" s="44">
        <f>parseTime(AI1345)-(AJ1346=INT(RIGHT($F1345, 1)))</f>
        <v>0</v>
      </c>
      <c r="AL1345" s="45">
        <f t="shared" si="31807"/>
        <v>0</v>
      </c>
      <c r="AM1345" s="36"/>
      <c r="AN1345" s="37"/>
      <c r="AO1345" s="44">
        <f t="shared" ref="AO1345" si="31882">parseTime(AM1345)-(AN1346=INT(RIGHT($F1345, 1)))</f>
        <v>0</v>
      </c>
      <c r="AP1345" s="45">
        <f t="shared" si="31809"/>
        <v>0</v>
      </c>
      <c r="AQ1345" s="36"/>
      <c r="AR1345" s="37"/>
      <c r="AS1345" s="44">
        <f t="shared" ref="AS1345" si="31883">parseTime(AQ1345)-(AR1346=INT(RIGHT($F1345, 1)))</f>
        <v>0</v>
      </c>
      <c r="AT1345" s="45">
        <f t="shared" si="31811"/>
        <v>0</v>
      </c>
      <c r="AU1345" s="36"/>
      <c r="AV1345" s="37"/>
      <c r="AW1345" s="44">
        <f>parseTime(AU1345)-(AV1346=INT(RIGHT($F1345, 1)))</f>
        <v>0</v>
      </c>
      <c r="AX1345" s="45">
        <f t="shared" si="31812"/>
        <v>0</v>
      </c>
      <c r="AY1345" s="36"/>
      <c r="AZ1345" s="37"/>
      <c r="BA1345" s="44">
        <f>parseTime(AY1345)-(AZ1346=INT(RIGHT($F1345, 1)))</f>
        <v>0</v>
      </c>
      <c r="BB1345" s="45">
        <f t="shared" si="31813"/>
        <v>0</v>
      </c>
      <c r="BC1345" s="36"/>
      <c r="BD1345" s="37"/>
      <c r="BE1345" s="44">
        <f>parseTime(BC1345)-(BD1346=INT(RIGHT($F1345, 1)))</f>
        <v>0</v>
      </c>
      <c r="BF1345" s="45">
        <f t="shared" si="31814"/>
        <v>0</v>
      </c>
      <c r="BG1345" s="36"/>
      <c r="BH1345" s="37"/>
      <c r="BI1345" s="44">
        <f>parseTime(BG1345)-(BH1346=INT(RIGHT($F1345, 1)))</f>
        <v>0</v>
      </c>
      <c r="BJ1345" s="45">
        <f t="shared" si="31815"/>
        <v>0</v>
      </c>
      <c r="BK1345" s="36"/>
      <c r="BL1345" s="37"/>
      <c r="BM1345" s="44">
        <f>parseTime(BK1345)-(BL1346=INT(RIGHT($F1345, 1)))</f>
        <v>0</v>
      </c>
      <c r="BN1345" s="45">
        <f t="shared" si="31816"/>
        <v>0</v>
      </c>
      <c r="BO1345" s="36"/>
      <c r="BP1345" s="37"/>
      <c r="BQ1345" s="44">
        <f t="shared" ref="BQ1345" si="31884">parseTime(BO1345)-(BP1346=INT(RIGHT($F1345, 1)))</f>
        <v>0</v>
      </c>
      <c r="BR1345" s="45">
        <f t="shared" si="31818"/>
        <v>0</v>
      </c>
      <c r="BS1345" s="36"/>
      <c r="BT1345" s="37"/>
      <c r="BU1345" s="44">
        <f t="shared" ref="BU1345" si="31885">parseTime(BS1345)-(BT1346=INT(RIGHT($F1345, 1)))</f>
        <v>0</v>
      </c>
      <c r="BV1345" s="45">
        <f t="shared" si="31820"/>
        <v>0</v>
      </c>
      <c r="BW1345" s="36"/>
      <c r="BX1345" s="37"/>
      <c r="BY1345" s="44">
        <f t="shared" ref="BY1345" si="31886">parseTime(BW1345)-(BX1346=INT(RIGHT($F1345, 1)))</f>
        <v>0</v>
      </c>
      <c r="BZ1345" s="45">
        <f t="shared" si="31822"/>
        <v>0</v>
      </c>
      <c r="CA1345" s="36"/>
      <c r="CB1345" s="37"/>
      <c r="CC1345" s="44">
        <f t="shared" ref="CC1345" si="31887">parseTime(CA1345)-(CB1346=INT(RIGHT($F1345, 1)))</f>
        <v>0</v>
      </c>
      <c r="CD1345" s="45">
        <f t="shared" si="31824"/>
        <v>0</v>
      </c>
      <c r="CE1345" s="36"/>
      <c r="CF1345" s="37"/>
      <c r="CG1345" s="44">
        <f t="shared" ref="CG1345" si="31888">parseTime(CE1345)-(CF1346=INT(RIGHT($F1345, 1)))</f>
        <v>0</v>
      </c>
      <c r="CH1345" s="45">
        <f t="shared" si="31826"/>
        <v>0</v>
      </c>
    </row>
    <row r="1346" spans="1:86" x14ac:dyDescent="0.25">
      <c r="A1346" s="56"/>
      <c r="B1346" s="57"/>
      <c r="C1346" s="14">
        <f t="shared" si="31844"/>
        <v>0</v>
      </c>
      <c r="D1346" s="14"/>
      <c r="E1346" s="20">
        <f t="shared" ref="E1346" si="31889">((7.5/2)-0.5+E1345)*8</f>
        <v>63.2</v>
      </c>
      <c r="F1346" s="51"/>
      <c r="G1346" s="46" t="s">
        <v>134</v>
      </c>
      <c r="H1346" s="38">
        <f t="shared" ref="H1346" si="31890">lunchAdjust(G1341:H1345)</f>
        <v>1</v>
      </c>
      <c r="I1346" s="48" t="s">
        <v>0</v>
      </c>
      <c r="J1346" s="39">
        <f t="shared" ref="J1346" si="31891">SUMPRODUCT(I1341:I1345*J1341:J1345)</f>
        <v>8</v>
      </c>
      <c r="K1346" s="46" t="s">
        <v>134</v>
      </c>
      <c r="L1346" s="38">
        <f t="shared" ref="L1346" si="31892">lunchAdjust(K1341:L1345)</f>
        <v>0</v>
      </c>
      <c r="M1346" s="48" t="s">
        <v>0</v>
      </c>
      <c r="N1346" s="39">
        <f t="shared" ref="N1346" si="31893">SUMPRODUCT(M1341:M1345*N1341:N1345)</f>
        <v>0</v>
      </c>
      <c r="O1346" s="46" t="s">
        <v>134</v>
      </c>
      <c r="P1346" s="38">
        <f t="shared" ref="P1346" si="31894">lunchAdjust(O1341:P1345)</f>
        <v>1</v>
      </c>
      <c r="Q1346" s="48" t="s">
        <v>0</v>
      </c>
      <c r="R1346" s="39">
        <f t="shared" ref="R1346" si="31895">SUMPRODUCT(Q1341:Q1345*R1341:R1345)</f>
        <v>0</v>
      </c>
      <c r="S1346" s="46" t="s">
        <v>134</v>
      </c>
      <c r="T1346" s="38">
        <f t="shared" ref="T1346" si="31896">lunchAdjust(S1341:T1345)</f>
        <v>1</v>
      </c>
      <c r="U1346" s="48" t="s">
        <v>0</v>
      </c>
      <c r="V1346" s="39">
        <f t="shared" ref="V1346" si="31897">SUMPRODUCT(U1341:U1345*V1341:V1345)</f>
        <v>8</v>
      </c>
      <c r="W1346" s="46" t="s">
        <v>134</v>
      </c>
      <c r="X1346" s="38">
        <f t="shared" ref="X1346" si="31898">lunchAdjust(W1341:X1345)</f>
        <v>0</v>
      </c>
      <c r="Y1346" s="48" t="s">
        <v>0</v>
      </c>
      <c r="Z1346" s="39">
        <f t="shared" ref="Z1346" si="31899">SUMPRODUCT(Y1341:Y1345*Z1341:Z1345)</f>
        <v>0</v>
      </c>
      <c r="AA1346" s="46" t="s">
        <v>134</v>
      </c>
      <c r="AB1346" s="38">
        <f t="shared" ref="AB1346" si="31900">lunchAdjust(AA1341:AB1345)</f>
        <v>1</v>
      </c>
      <c r="AC1346" s="48" t="s">
        <v>0</v>
      </c>
      <c r="AD1346" s="39">
        <f t="shared" ref="AD1346" si="31901">SUMPRODUCT(AC1341:AC1345*AD1341:AD1345)</f>
        <v>8</v>
      </c>
      <c r="AE1346" s="46" t="s">
        <v>134</v>
      </c>
      <c r="AF1346" s="38">
        <f t="shared" ref="AF1346" si="31902">lunchAdjust(AE1341:AF1345)</f>
        <v>1</v>
      </c>
      <c r="AG1346" s="48" t="s">
        <v>0</v>
      </c>
      <c r="AH1346" s="39">
        <f t="shared" ref="AH1346" si="31903">SUMPRODUCT(AG1341:AG1345*AH1341:AH1345)</f>
        <v>8</v>
      </c>
      <c r="AI1346" s="46" t="s">
        <v>134</v>
      </c>
      <c r="AJ1346" s="38">
        <f t="shared" ref="AJ1346" si="31904">lunchAdjust(AI1341:AJ1345)</f>
        <v>1</v>
      </c>
      <c r="AK1346" s="48" t="s">
        <v>0</v>
      </c>
      <c r="AL1346" s="39">
        <f t="shared" ref="AL1346" si="31905">SUMPRODUCT(AK1341:AK1345*AL1341:AL1345)</f>
        <v>8</v>
      </c>
      <c r="AM1346" s="46" t="s">
        <v>134</v>
      </c>
      <c r="AN1346" s="38">
        <f t="shared" ref="AN1346" si="31906">lunchAdjust(AM1341:AN1345)</f>
        <v>0</v>
      </c>
      <c r="AO1346" s="48" t="s">
        <v>0</v>
      </c>
      <c r="AP1346" s="39">
        <f t="shared" ref="AP1346" si="31907">SUMPRODUCT(AO1341:AO1345*AP1341:AP1345)</f>
        <v>0</v>
      </c>
      <c r="AQ1346" s="46" t="s">
        <v>134</v>
      </c>
      <c r="AR1346" s="38">
        <f t="shared" ref="AR1346" si="31908">lunchAdjust(AQ1341:AR1345)</f>
        <v>0</v>
      </c>
      <c r="AS1346" s="48" t="s">
        <v>0</v>
      </c>
      <c r="AT1346" s="39">
        <f t="shared" ref="AT1346" si="31909">SUMPRODUCT(AS1341:AS1345*AT1341:AT1345)</f>
        <v>0</v>
      </c>
      <c r="AU1346" s="46" t="s">
        <v>134</v>
      </c>
      <c r="AV1346" s="38">
        <f t="shared" ref="AV1346" si="31910">lunchAdjust(AU1341:AV1345)</f>
        <v>0</v>
      </c>
      <c r="AW1346" s="48" t="s">
        <v>0</v>
      </c>
      <c r="AX1346" s="39">
        <f t="shared" ref="AX1346" si="31911">SUMPRODUCT(AW1341:AW1345*AX1341:AX1345)</f>
        <v>0</v>
      </c>
      <c r="AY1346" s="46" t="s">
        <v>134</v>
      </c>
      <c r="AZ1346" s="38">
        <f t="shared" ref="AZ1346" si="31912">lunchAdjust(AY1341:AZ1345)</f>
        <v>0</v>
      </c>
      <c r="BA1346" s="48" t="s">
        <v>0</v>
      </c>
      <c r="BB1346" s="39">
        <f t="shared" ref="BB1346" si="31913">SUMPRODUCT(BA1341:BA1345*BB1341:BB1345)</f>
        <v>0</v>
      </c>
      <c r="BC1346" s="46" t="s">
        <v>134</v>
      </c>
      <c r="BD1346" s="38">
        <f t="shared" ref="BD1346" si="31914">lunchAdjust(BC1341:BD1345)</f>
        <v>0</v>
      </c>
      <c r="BE1346" s="48" t="s">
        <v>0</v>
      </c>
      <c r="BF1346" s="39">
        <f t="shared" ref="BF1346" si="31915">SUMPRODUCT(BE1341:BE1345*BF1341:BF1345)</f>
        <v>0</v>
      </c>
      <c r="BG1346" s="46" t="s">
        <v>134</v>
      </c>
      <c r="BH1346" s="38">
        <f t="shared" ref="BH1346" si="31916">lunchAdjust(BG1341:BH1345)</f>
        <v>0</v>
      </c>
      <c r="BI1346" s="48" t="s">
        <v>0</v>
      </c>
      <c r="BJ1346" s="39">
        <f t="shared" ref="BJ1346" si="31917">SUMPRODUCT(BI1341:BI1345*BJ1341:BJ1345)</f>
        <v>0</v>
      </c>
      <c r="BK1346" s="46" t="s">
        <v>134</v>
      </c>
      <c r="BL1346" s="38">
        <f t="shared" ref="BL1346" si="31918">lunchAdjust(BK1341:BL1345)</f>
        <v>0</v>
      </c>
      <c r="BM1346" s="48" t="s">
        <v>0</v>
      </c>
      <c r="BN1346" s="39">
        <f t="shared" ref="BN1346" si="31919">SUMPRODUCT(BM1341:BM1345*BN1341:BN1345)</f>
        <v>0</v>
      </c>
      <c r="BO1346" s="46" t="s">
        <v>134</v>
      </c>
      <c r="BP1346" s="38">
        <f t="shared" ref="BP1346" si="31920">lunchAdjust(BO1341:BP1345)</f>
        <v>0</v>
      </c>
      <c r="BQ1346" s="48" t="s">
        <v>0</v>
      </c>
      <c r="BR1346" s="39">
        <f t="shared" ref="BR1346" si="31921">SUMPRODUCT(BQ1341:BQ1345*BR1341:BR1345)</f>
        <v>0</v>
      </c>
      <c r="BS1346" s="46" t="s">
        <v>134</v>
      </c>
      <c r="BT1346" s="38">
        <f t="shared" ref="BT1346" si="31922">lunchAdjust(BS1341:BT1345)</f>
        <v>0</v>
      </c>
      <c r="BU1346" s="48" t="s">
        <v>0</v>
      </c>
      <c r="BV1346" s="39">
        <f t="shared" ref="BV1346" si="31923">SUMPRODUCT(BU1341:BU1345*BV1341:BV1345)</f>
        <v>0</v>
      </c>
      <c r="BW1346" s="46" t="s">
        <v>134</v>
      </c>
      <c r="BX1346" s="38">
        <f t="shared" ref="BX1346" si="31924">lunchAdjust(BW1341:BX1345)</f>
        <v>0</v>
      </c>
      <c r="BY1346" s="48" t="s">
        <v>0</v>
      </c>
      <c r="BZ1346" s="39">
        <f t="shared" ref="BZ1346" si="31925">SUMPRODUCT(BY1341:BY1345*BZ1341:BZ1345)</f>
        <v>0</v>
      </c>
      <c r="CA1346" s="46" t="s">
        <v>134</v>
      </c>
      <c r="CB1346" s="38">
        <f t="shared" ref="CB1346" si="31926">lunchAdjust(CA1341:CB1345)</f>
        <v>0</v>
      </c>
      <c r="CC1346" s="48" t="s">
        <v>0</v>
      </c>
      <c r="CD1346" s="39">
        <f t="shared" ref="CD1346" si="31927">SUMPRODUCT(CC1341:CC1345*CD1341:CD1345)</f>
        <v>0</v>
      </c>
      <c r="CE1346" s="46" t="s">
        <v>134</v>
      </c>
      <c r="CF1346" s="38">
        <f t="shared" ref="CF1346" si="31928">lunchAdjust(CE1341:CF1345)</f>
        <v>0</v>
      </c>
      <c r="CG1346" s="48" t="s">
        <v>0</v>
      </c>
      <c r="CH1346" s="39">
        <f t="shared" ref="CH1346" si="31929">SUMPRODUCT(CG1341:CG1345*CH1341:CH1345)</f>
        <v>0</v>
      </c>
    </row>
    <row r="1347" spans="1:86" ht="15.75" thickBot="1" x14ac:dyDescent="0.3">
      <c r="A1347" s="58" t="s">
        <v>121</v>
      </c>
      <c r="B1347" s="59">
        <f t="shared" ref="B1347" ca="1" si="31930">roleHours(G1341:CH1347, "OUT")</f>
        <v>0</v>
      </c>
      <c r="C1347" s="54" t="s">
        <v>137</v>
      </c>
      <c r="D1347" s="22">
        <f t="shared" ref="D1347" ca="1" si="31931">roleHours(G1341:CH1347, "PTO")</f>
        <v>8</v>
      </c>
      <c r="E1347" s="23">
        <f t="shared" ref="E1347" ca="1" si="31932">E1346-B1342</f>
        <v>23.200000000000003</v>
      </c>
      <c r="F1347" s="52"/>
      <c r="G1347" s="47" t="s">
        <v>39</v>
      </c>
      <c r="H1347" s="40">
        <f t="shared" si="31069"/>
        <v>0</v>
      </c>
      <c r="I1347" s="49" t="s">
        <v>135</v>
      </c>
      <c r="J1347" s="41">
        <f t="shared" ref="J1347" si="31933">J1346*G$4</f>
        <v>0</v>
      </c>
      <c r="K1347" s="47" t="s">
        <v>39</v>
      </c>
      <c r="L1347" s="40">
        <f t="shared" ref="L1347" si="31934">SUMPRODUCT(M1341:M1345*(L1341:L1345="PTO"))+SUMPRODUCT(M1341:M1345*(L1341:L1345="HOL"))</f>
        <v>0</v>
      </c>
      <c r="M1347" s="49" t="s">
        <v>135</v>
      </c>
      <c r="N1347" s="41">
        <f t="shared" ref="N1347" si="31935">N1346*K$4</f>
        <v>0</v>
      </c>
      <c r="O1347" s="47" t="s">
        <v>39</v>
      </c>
      <c r="P1347" s="40">
        <f t="shared" ref="P1347" si="31936">SUMPRODUCT(Q1341:Q1345*(P1341:P1345="PTO"))+SUMPRODUCT(Q1341:Q1345*(P1341:P1345="HOL"))</f>
        <v>8</v>
      </c>
      <c r="Q1347" s="49" t="s">
        <v>135</v>
      </c>
      <c r="R1347" s="41">
        <f t="shared" ref="R1347" si="31937">R1346*O$4</f>
        <v>0</v>
      </c>
      <c r="S1347" s="47" t="s">
        <v>39</v>
      </c>
      <c r="T1347" s="40">
        <f t="shared" ref="T1347" si="31938">SUMPRODUCT(U1341:U1345*(T1341:T1345="PTO"))+SUMPRODUCT(U1341:U1345*(T1341:T1345="HOL"))</f>
        <v>0</v>
      </c>
      <c r="U1347" s="49" t="s">
        <v>135</v>
      </c>
      <c r="V1347" s="41">
        <f t="shared" ref="V1347" si="31939">V1346*S$4</f>
        <v>0</v>
      </c>
      <c r="W1347" s="47" t="s">
        <v>39</v>
      </c>
      <c r="X1347" s="40">
        <f t="shared" ref="X1347" si="31940">SUMPRODUCT(Y1341:Y1345*(X1341:X1345="PTO"))+SUMPRODUCT(Y1341:Y1345*(X1341:X1345="HOL"))</f>
        <v>0</v>
      </c>
      <c r="Y1347" s="49" t="s">
        <v>135</v>
      </c>
      <c r="Z1347" s="41">
        <f t="shared" ref="Z1347" si="31941">Z1346*W$4</f>
        <v>0</v>
      </c>
      <c r="AA1347" s="47" t="s">
        <v>39</v>
      </c>
      <c r="AB1347" s="40">
        <f t="shared" ref="AB1347" si="31942">SUMPRODUCT(AC1341:AC1345*(AB1341:AB1345="PTO"))+SUMPRODUCT(AC1341:AC1345*(AB1341:AB1345="HOL"))</f>
        <v>0</v>
      </c>
      <c r="AC1347" s="49" t="s">
        <v>135</v>
      </c>
      <c r="AD1347" s="41">
        <f t="shared" ref="AD1347" si="31943">AD1346*AA$4</f>
        <v>8</v>
      </c>
      <c r="AE1347" s="47" t="s">
        <v>39</v>
      </c>
      <c r="AF1347" s="40">
        <f t="shared" ref="AF1347" si="31944">SUMPRODUCT(AG1341:AG1345*(AF1341:AF1345="PTO"))+SUMPRODUCT(AG1341:AG1345*(AF1341:AF1345="HOL"))</f>
        <v>0</v>
      </c>
      <c r="AG1347" s="49" t="s">
        <v>135</v>
      </c>
      <c r="AH1347" s="41">
        <f t="shared" ref="AH1347" si="31945">AH1346*AE$4</f>
        <v>8</v>
      </c>
      <c r="AI1347" s="47" t="s">
        <v>39</v>
      </c>
      <c r="AJ1347" s="40">
        <f t="shared" ref="AJ1347" si="31946">SUMPRODUCT(AK1341:AK1345*(AJ1341:AJ1345="PTO"))+SUMPRODUCT(AK1341:AK1345*(AJ1341:AJ1345="HOL"))</f>
        <v>0</v>
      </c>
      <c r="AK1347" s="49" t="s">
        <v>135</v>
      </c>
      <c r="AL1347" s="41">
        <f>AL1346*AI$4</f>
        <v>8</v>
      </c>
      <c r="AM1347" s="47" t="s">
        <v>39</v>
      </c>
      <c r="AN1347" s="40">
        <f t="shared" ref="AN1347" si="31947">SUMPRODUCT(AO1341:AO1345*(AN1341:AN1345="PTO"))+SUMPRODUCT(AO1341:AO1345*(AN1341:AN1345="HOL"))</f>
        <v>0</v>
      </c>
      <c r="AO1347" s="49" t="s">
        <v>135</v>
      </c>
      <c r="AP1347" s="41">
        <f t="shared" ref="AP1347" si="31948">AP1346*AM$4</f>
        <v>0</v>
      </c>
      <c r="AQ1347" s="47" t="s">
        <v>39</v>
      </c>
      <c r="AR1347" s="40">
        <f t="shared" ref="AR1347" si="31949">SUMPRODUCT(AS1341:AS1345*(AR1341:AR1345="PTO"))+SUMPRODUCT(AS1341:AS1345*(AR1341:AR1345="HOL"))</f>
        <v>0</v>
      </c>
      <c r="AS1347" s="49" t="s">
        <v>135</v>
      </c>
      <c r="AT1347" s="41">
        <f t="shared" ref="AT1347" si="31950">AT1346*AQ$4</f>
        <v>0</v>
      </c>
      <c r="AU1347" s="47" t="s">
        <v>39</v>
      </c>
      <c r="AV1347" s="40">
        <f t="shared" ref="AV1347" si="31951">SUMPRODUCT(AW1341:AW1345*(AV1341:AV1345="PTO"))+SUMPRODUCT(AW1341:AW1345*(AV1341:AV1345="HOL"))</f>
        <v>0</v>
      </c>
      <c r="AW1347" s="49" t="s">
        <v>135</v>
      </c>
      <c r="AX1347" s="41">
        <f>AX1346*AU$4</f>
        <v>0</v>
      </c>
      <c r="AY1347" s="47" t="s">
        <v>39</v>
      </c>
      <c r="AZ1347" s="40">
        <f t="shared" ref="AZ1347" si="31952">SUMPRODUCT(BA1341:BA1345*(AZ1341:AZ1345="PTO"))+SUMPRODUCT(BA1341:BA1345*(AZ1341:AZ1345="HOL"))</f>
        <v>0</v>
      </c>
      <c r="BA1347" s="49" t="s">
        <v>135</v>
      </c>
      <c r="BB1347" s="41">
        <f>BB1346*AY$4</f>
        <v>0</v>
      </c>
      <c r="BC1347" s="47" t="s">
        <v>39</v>
      </c>
      <c r="BD1347" s="40">
        <f t="shared" ref="BD1347" si="31953">SUMPRODUCT(BE1341:BE1345*(BD1341:BD1345="PTO"))+SUMPRODUCT(BE1341:BE1345*(BD1341:BD1345="HOL"))</f>
        <v>0</v>
      </c>
      <c r="BE1347" s="49" t="s">
        <v>135</v>
      </c>
      <c r="BF1347" s="41">
        <f>BF1346*BC$4</f>
        <v>0</v>
      </c>
      <c r="BG1347" s="47" t="s">
        <v>39</v>
      </c>
      <c r="BH1347" s="40">
        <f t="shared" ref="BH1347" si="31954">SUMPRODUCT(BI1341:BI1345*(BH1341:BH1345="PTO"))+SUMPRODUCT(BI1341:BI1345*(BH1341:BH1345="HOL"))</f>
        <v>0</v>
      </c>
      <c r="BI1347" s="49" t="s">
        <v>135</v>
      </c>
      <c r="BJ1347" s="41">
        <f>BJ1346*BG$4</f>
        <v>0</v>
      </c>
      <c r="BK1347" s="47" t="s">
        <v>39</v>
      </c>
      <c r="BL1347" s="40">
        <f t="shared" ref="BL1347" si="31955">SUMPRODUCT(BM1341:BM1345*(BL1341:BL1345="PTO"))+SUMPRODUCT(BM1341:BM1345*(BL1341:BL1345="HOL"))</f>
        <v>0</v>
      </c>
      <c r="BM1347" s="49" t="s">
        <v>135</v>
      </c>
      <c r="BN1347" s="41">
        <f>BN1346*BK$4</f>
        <v>0</v>
      </c>
      <c r="BO1347" s="47" t="s">
        <v>39</v>
      </c>
      <c r="BP1347" s="40">
        <f t="shared" ref="BP1347" si="31956">SUMPRODUCT(BQ1341:BQ1345*(BP1341:BP1345="PTO"))+SUMPRODUCT(BQ1341:BQ1345*(BP1341:BP1345="HOL"))</f>
        <v>0</v>
      </c>
      <c r="BQ1347" s="49" t="s">
        <v>135</v>
      </c>
      <c r="BR1347" s="41">
        <f t="shared" ref="BR1347" si="31957">BR1346*BO$4</f>
        <v>0</v>
      </c>
      <c r="BS1347" s="47" t="s">
        <v>39</v>
      </c>
      <c r="BT1347" s="40">
        <f t="shared" ref="BT1347" si="31958">SUMPRODUCT(BU1341:BU1345*(BT1341:BT1345="PTO"))+SUMPRODUCT(BU1341:BU1345*(BT1341:BT1345="HOL"))</f>
        <v>0</v>
      </c>
      <c r="BU1347" s="49" t="s">
        <v>135</v>
      </c>
      <c r="BV1347" s="41">
        <f t="shared" ref="BV1347" si="31959">BV1346*BS$4</f>
        <v>0</v>
      </c>
      <c r="BW1347" s="47" t="s">
        <v>39</v>
      </c>
      <c r="BX1347" s="40">
        <f t="shared" ref="BX1347" si="31960">SUMPRODUCT(BY1341:BY1345*(BX1341:BX1345="PTO"))+SUMPRODUCT(BY1341:BY1345*(BX1341:BX1345="HOL"))</f>
        <v>0</v>
      </c>
      <c r="BY1347" s="49" t="s">
        <v>135</v>
      </c>
      <c r="BZ1347" s="41">
        <f t="shared" ref="BZ1347" si="31961">BZ1346*BW$4</f>
        <v>0</v>
      </c>
      <c r="CA1347" s="47" t="s">
        <v>39</v>
      </c>
      <c r="CB1347" s="40">
        <f t="shared" ref="CB1347" si="31962">SUMPRODUCT(CC1341:CC1345*(CB1341:CB1345="PTO"))+SUMPRODUCT(CC1341:CC1345*(CB1341:CB1345="HOL"))</f>
        <v>0</v>
      </c>
      <c r="CC1347" s="49" t="s">
        <v>135</v>
      </c>
      <c r="CD1347" s="41">
        <f t="shared" ref="CD1347" si="31963">CD1346*CA$4</f>
        <v>0</v>
      </c>
      <c r="CE1347" s="47" t="s">
        <v>39</v>
      </c>
      <c r="CF1347" s="40">
        <f t="shared" ref="CF1347" si="31964">SUMPRODUCT(CG1341:CG1345*(CF1341:CF1345="PTO"))+SUMPRODUCT(CG1341:CG1345*(CF1341:CF1345="HOL"))</f>
        <v>0</v>
      </c>
      <c r="CG1347" s="49" t="s">
        <v>135</v>
      </c>
      <c r="CH1347" s="41">
        <f t="shared" ref="CH1347" si="31965">CH1346*CE$4</f>
        <v>0</v>
      </c>
    </row>
    <row r="1348" spans="1:86" x14ac:dyDescent="0.25">
      <c r="A1348" s="70" t="s">
        <v>133</v>
      </c>
      <c r="B1348" s="71">
        <f t="shared" ref="B1348" ca="1" si="31966">D1348-B1349</f>
        <v>21.19797887000459</v>
      </c>
      <c r="C1348" s="72" t="s">
        <v>122</v>
      </c>
      <c r="D1348" s="71">
        <f>IFERROR(INDEX(Holidays[FTE], MATCH(Entry!E1348, Holidays[Date], 0)), 1)*8*INDEX(FTEguide[[1]:[12]], MATCH(Entry!E1349, FTEguide[Weekday], 0), IF(Entry!E1351&gt;0, Entry!E1351, MONTH(Entry!E1348)))</f>
        <v>61.19797887000459</v>
      </c>
      <c r="E1348" s="60">
        <f t="shared" si="30586"/>
        <v>44020</v>
      </c>
      <c r="F1348" s="50" t="s">
        <v>128</v>
      </c>
      <c r="G1348" s="34" t="s">
        <v>136</v>
      </c>
      <c r="H1348" s="35" t="s">
        <v>23</v>
      </c>
      <c r="I1348" s="42">
        <f t="shared" ref="I1348" si="31967">parseTime(G1348)-(H1353=INT(RIGHT($F1348, 1)))</f>
        <v>8</v>
      </c>
      <c r="J1348" s="43">
        <f t="shared" ref="J1348:J1352" si="31968">isClocked(H1348)</f>
        <v>1</v>
      </c>
      <c r="K1348" s="34"/>
      <c r="L1348" s="35"/>
      <c r="M1348" s="42">
        <f t="shared" ref="M1348" si="31969">parseTime(K1348)-(L1353=INT(RIGHT($F1348, 1)))</f>
        <v>0</v>
      </c>
      <c r="N1348" s="43">
        <f t="shared" ref="N1348:N1352" si="31970">isClocked(L1348)</f>
        <v>0</v>
      </c>
      <c r="O1348" s="34" t="s">
        <v>136</v>
      </c>
      <c r="P1348" s="35" t="s">
        <v>39</v>
      </c>
      <c r="Q1348" s="42">
        <f t="shared" ref="Q1348" si="31971">parseTime(O1348)-(P1353=INT(RIGHT($F1348, 1)))</f>
        <v>8</v>
      </c>
      <c r="R1348" s="43">
        <f t="shared" ref="R1348:R1352" si="31972">isClocked(P1348)</f>
        <v>0</v>
      </c>
      <c r="S1348" s="34" t="s">
        <v>227</v>
      </c>
      <c r="T1348" s="35" t="s">
        <v>23</v>
      </c>
      <c r="U1348" s="42">
        <f t="shared" ref="U1348" si="31973">parseTime(S1348)-(T1353=INT(RIGHT($F1348, 1)))</f>
        <v>8</v>
      </c>
      <c r="V1348" s="43">
        <f t="shared" ref="V1348:V1352" si="31974">isClocked(T1348)</f>
        <v>1</v>
      </c>
      <c r="W1348" s="34"/>
      <c r="X1348" s="35"/>
      <c r="Y1348" s="42">
        <f t="shared" ref="Y1348" si="31975">parseTime(W1348)-(X1353=INT(RIGHT($F1348, 1)))</f>
        <v>0</v>
      </c>
      <c r="Z1348" s="43">
        <f t="shared" ref="Z1348:Z1352" si="31976">isClocked(X1348)</f>
        <v>0</v>
      </c>
      <c r="AA1348" s="34" t="s">
        <v>136</v>
      </c>
      <c r="AB1348" s="35" t="s">
        <v>23</v>
      </c>
      <c r="AC1348" s="42">
        <f t="shared" ref="AC1348" si="31977">parseTime(AA1348)-(AB1353=INT(RIGHT($F1348, 1)))</f>
        <v>8</v>
      </c>
      <c r="AD1348" s="43">
        <f t="shared" ref="AD1348:AD1352" si="31978">isClocked(AB1348)</f>
        <v>1</v>
      </c>
      <c r="AE1348" s="34" t="s">
        <v>136</v>
      </c>
      <c r="AF1348" s="35" t="s">
        <v>25</v>
      </c>
      <c r="AG1348" s="42">
        <f t="shared" ref="AG1348" si="31979">parseTime(AE1348)-(AF1353=INT(RIGHT($F1348, 1)))</f>
        <v>8</v>
      </c>
      <c r="AH1348" s="43">
        <f t="shared" ref="AH1348:AH1352" si="31980">isClocked(AF1348)</f>
        <v>1</v>
      </c>
      <c r="AI1348" s="34"/>
      <c r="AJ1348" s="35"/>
      <c r="AK1348" s="42">
        <f>parseTime(AI1348)-(AJ1353=INT(RIGHT($F1348, 1)))</f>
        <v>0</v>
      </c>
      <c r="AL1348" s="43">
        <f t="shared" ref="AL1348:AL1352" si="31981">isClocked(AJ1348)</f>
        <v>0</v>
      </c>
      <c r="AM1348" s="34" t="s">
        <v>136</v>
      </c>
      <c r="AN1348" s="35" t="s">
        <v>23</v>
      </c>
      <c r="AO1348" s="42">
        <f t="shared" ref="AO1348" si="31982">parseTime(AM1348)-(AN1353=INT(RIGHT($F1348, 1)))</f>
        <v>8</v>
      </c>
      <c r="AP1348" s="43">
        <f t="shared" ref="AP1348:AP1352" si="31983">isClocked(AN1348)</f>
        <v>1</v>
      </c>
      <c r="AQ1348" s="34"/>
      <c r="AR1348" s="35"/>
      <c r="AS1348" s="42">
        <f t="shared" ref="AS1348" si="31984">parseTime(AQ1348)-(AR1353=INT(RIGHT($F1348, 1)))</f>
        <v>0</v>
      </c>
      <c r="AT1348" s="43">
        <f t="shared" ref="AT1348:AT1352" si="31985">isClocked(AR1348)</f>
        <v>0</v>
      </c>
      <c r="AU1348" s="34"/>
      <c r="AV1348" s="35"/>
      <c r="AW1348" s="42">
        <f>parseTime(AU1348)-(AV1353=INT(RIGHT($F1348, 1)))</f>
        <v>0</v>
      </c>
      <c r="AX1348" s="43">
        <f t="shared" ref="AX1348:AX1352" si="31986">isClocked(AV1348)</f>
        <v>0</v>
      </c>
      <c r="AY1348" s="34"/>
      <c r="AZ1348" s="35"/>
      <c r="BA1348" s="42">
        <f>parseTime(AY1348)-(AZ1353=INT(RIGHT($F1348, 1)))</f>
        <v>0</v>
      </c>
      <c r="BB1348" s="43">
        <f t="shared" ref="BB1348:BB1352" si="31987">isClocked(AZ1348)</f>
        <v>0</v>
      </c>
      <c r="BC1348" s="34"/>
      <c r="BD1348" s="35"/>
      <c r="BE1348" s="42">
        <f>parseTime(BC1348)-(BD1353=INT(RIGHT($F1348, 1)))</f>
        <v>0</v>
      </c>
      <c r="BF1348" s="43">
        <f t="shared" ref="BF1348:BF1352" si="31988">isClocked(BD1348)</f>
        <v>0</v>
      </c>
      <c r="BG1348" s="34"/>
      <c r="BH1348" s="35"/>
      <c r="BI1348" s="42">
        <f>parseTime(BG1348)-(BH1353=INT(RIGHT($F1348, 1)))</f>
        <v>0</v>
      </c>
      <c r="BJ1348" s="43">
        <f t="shared" ref="BJ1348:BJ1352" si="31989">isClocked(BH1348)</f>
        <v>0</v>
      </c>
      <c r="BK1348" s="34"/>
      <c r="BL1348" s="35"/>
      <c r="BM1348" s="42">
        <f>parseTime(BK1348)-(BL1353=INT(RIGHT($F1348, 1)))</f>
        <v>0</v>
      </c>
      <c r="BN1348" s="43">
        <f t="shared" ref="BN1348:BN1352" si="31990">isClocked(BL1348)</f>
        <v>0</v>
      </c>
      <c r="BO1348" s="34"/>
      <c r="BP1348" s="35"/>
      <c r="BQ1348" s="42">
        <f t="shared" ref="BQ1348" si="31991">parseTime(BO1348)-(BP1353=INT(RIGHT($F1348, 1)))</f>
        <v>0</v>
      </c>
      <c r="BR1348" s="43">
        <f t="shared" ref="BR1348:BR1352" si="31992">isClocked(BP1348)</f>
        <v>0</v>
      </c>
      <c r="BS1348" s="34"/>
      <c r="BT1348" s="35"/>
      <c r="BU1348" s="42">
        <f t="shared" ref="BU1348" si="31993">parseTime(BS1348)-(BT1353=INT(RIGHT($F1348, 1)))</f>
        <v>0</v>
      </c>
      <c r="BV1348" s="43">
        <f t="shared" ref="BV1348:BV1352" si="31994">isClocked(BT1348)</f>
        <v>0</v>
      </c>
      <c r="BW1348" s="34"/>
      <c r="BX1348" s="35"/>
      <c r="BY1348" s="42">
        <f t="shared" ref="BY1348" si="31995">parseTime(BW1348)-(BX1353=INT(RIGHT($F1348, 1)))</f>
        <v>0</v>
      </c>
      <c r="BZ1348" s="43">
        <f t="shared" ref="BZ1348:BZ1352" si="31996">isClocked(BX1348)</f>
        <v>0</v>
      </c>
      <c r="CA1348" s="34"/>
      <c r="CB1348" s="35"/>
      <c r="CC1348" s="42">
        <f t="shared" ref="CC1348" si="31997">parseTime(CA1348)-(CB1353=INT(RIGHT($F1348, 1)))</f>
        <v>0</v>
      </c>
      <c r="CD1348" s="43">
        <f t="shared" ref="CD1348:CD1352" si="31998">isClocked(CB1348)</f>
        <v>0</v>
      </c>
      <c r="CE1348" s="34"/>
      <c r="CF1348" s="35"/>
      <c r="CG1348" s="42">
        <f t="shared" ref="CG1348" si="31999">parseTime(CE1348)-(CF1353=INT(RIGHT($F1348, 1)))</f>
        <v>0</v>
      </c>
      <c r="CH1348" s="43">
        <f t="shared" ref="CH1348:CH1352" si="32000">isClocked(CF1348)</f>
        <v>0</v>
      </c>
    </row>
    <row r="1349" spans="1:86" x14ac:dyDescent="0.25">
      <c r="A1349" s="56" t="s">
        <v>0</v>
      </c>
      <c r="B1349" s="57">
        <f t="shared" ca="1" si="31827"/>
        <v>40</v>
      </c>
      <c r="C1349" s="14" t="s">
        <v>252</v>
      </c>
      <c r="D1349" s="14">
        <f t="shared" si="31310"/>
        <v>53.7</v>
      </c>
      <c r="E1349" s="55" t="str">
        <f t="shared" si="31828"/>
        <v>Wednesday</v>
      </c>
      <c r="F1349" s="51" t="s">
        <v>129</v>
      </c>
      <c r="G1349" s="36"/>
      <c r="H1349" s="37"/>
      <c r="I1349" s="44">
        <f t="shared" ref="I1349" si="32001">parseTime(G1349)-(H1353=INT(RIGHT($F1349, 1)))</f>
        <v>0</v>
      </c>
      <c r="J1349" s="45">
        <f t="shared" si="31968"/>
        <v>0</v>
      </c>
      <c r="K1349" s="36"/>
      <c r="L1349" s="37"/>
      <c r="M1349" s="44">
        <f t="shared" ref="M1349" si="32002">parseTime(K1349)-(L1353=INT(RIGHT($F1349, 1)))</f>
        <v>0</v>
      </c>
      <c r="N1349" s="45">
        <f t="shared" si="31970"/>
        <v>0</v>
      </c>
      <c r="O1349" s="36"/>
      <c r="P1349" s="37"/>
      <c r="Q1349" s="44">
        <f t="shared" ref="Q1349" si="32003">parseTime(O1349)-(P1353=INT(RIGHT($F1349, 1)))</f>
        <v>0</v>
      </c>
      <c r="R1349" s="45">
        <f t="shared" si="31972"/>
        <v>0</v>
      </c>
      <c r="S1349" s="36"/>
      <c r="T1349" s="37"/>
      <c r="U1349" s="44">
        <f t="shared" ref="U1349" si="32004">parseTime(S1349)-(T1353=INT(RIGHT($F1349, 1)))</f>
        <v>0</v>
      </c>
      <c r="V1349" s="45">
        <f t="shared" si="31974"/>
        <v>0</v>
      </c>
      <c r="W1349" s="36"/>
      <c r="X1349" s="37"/>
      <c r="Y1349" s="44">
        <f t="shared" ref="Y1349" si="32005">parseTime(W1349)-(X1353=INT(RIGHT($F1349, 1)))</f>
        <v>0</v>
      </c>
      <c r="Z1349" s="45">
        <f t="shared" si="31976"/>
        <v>0</v>
      </c>
      <c r="AA1349" s="36"/>
      <c r="AB1349" s="37"/>
      <c r="AC1349" s="44">
        <f t="shared" ref="AC1349" si="32006">parseTime(AA1349)-(AB1353=INT(RIGHT($F1349, 1)))</f>
        <v>0</v>
      </c>
      <c r="AD1349" s="45">
        <f t="shared" si="31978"/>
        <v>0</v>
      </c>
      <c r="AE1349" s="36"/>
      <c r="AF1349" s="37"/>
      <c r="AG1349" s="44">
        <f t="shared" ref="AG1349" si="32007">parseTime(AE1349)-(AF1353=INT(RIGHT($F1349, 1)))</f>
        <v>0</v>
      </c>
      <c r="AH1349" s="45">
        <f t="shared" si="31980"/>
        <v>0</v>
      </c>
      <c r="AI1349" s="36"/>
      <c r="AJ1349" s="37"/>
      <c r="AK1349" s="44">
        <f>parseTime(AI1349)-(AJ1353=INT(RIGHT($F1349, 1)))</f>
        <v>0</v>
      </c>
      <c r="AL1349" s="45">
        <f t="shared" si="31981"/>
        <v>0</v>
      </c>
      <c r="AM1349" s="36"/>
      <c r="AN1349" s="37"/>
      <c r="AO1349" s="44">
        <f t="shared" ref="AO1349" si="32008">parseTime(AM1349)-(AN1353=INT(RIGHT($F1349, 1)))</f>
        <v>0</v>
      </c>
      <c r="AP1349" s="45">
        <f t="shared" si="31983"/>
        <v>0</v>
      </c>
      <c r="AQ1349" s="36"/>
      <c r="AR1349" s="37"/>
      <c r="AS1349" s="44">
        <f t="shared" ref="AS1349" si="32009">parseTime(AQ1349)-(AR1353=INT(RIGHT($F1349, 1)))</f>
        <v>0</v>
      </c>
      <c r="AT1349" s="45">
        <f t="shared" si="31985"/>
        <v>0</v>
      </c>
      <c r="AU1349" s="36"/>
      <c r="AV1349" s="37"/>
      <c r="AW1349" s="44">
        <f>parseTime(AU1349)-(AV1353=INT(RIGHT($F1349, 1)))</f>
        <v>0</v>
      </c>
      <c r="AX1349" s="45">
        <f t="shared" si="31986"/>
        <v>0</v>
      </c>
      <c r="AY1349" s="36"/>
      <c r="AZ1349" s="37"/>
      <c r="BA1349" s="44">
        <f>parseTime(AY1349)-(AZ1353=INT(RIGHT($F1349, 1)))</f>
        <v>0</v>
      </c>
      <c r="BB1349" s="45">
        <f t="shared" si="31987"/>
        <v>0</v>
      </c>
      <c r="BC1349" s="36"/>
      <c r="BD1349" s="37"/>
      <c r="BE1349" s="44">
        <f>parseTime(BC1349)-(BD1353=INT(RIGHT($F1349, 1)))</f>
        <v>0</v>
      </c>
      <c r="BF1349" s="45">
        <f t="shared" si="31988"/>
        <v>0</v>
      </c>
      <c r="BG1349" s="36"/>
      <c r="BH1349" s="37"/>
      <c r="BI1349" s="44">
        <f>parseTime(BG1349)-(BH1353=INT(RIGHT($F1349, 1)))</f>
        <v>0</v>
      </c>
      <c r="BJ1349" s="45">
        <f t="shared" si="31989"/>
        <v>0</v>
      </c>
      <c r="BK1349" s="36"/>
      <c r="BL1349" s="37"/>
      <c r="BM1349" s="44">
        <f>parseTime(BK1349)-(BL1353=INT(RIGHT($F1349, 1)))</f>
        <v>0</v>
      </c>
      <c r="BN1349" s="45">
        <f t="shared" si="31990"/>
        <v>0</v>
      </c>
      <c r="BO1349" s="36"/>
      <c r="BP1349" s="37"/>
      <c r="BQ1349" s="44">
        <f t="shared" ref="BQ1349" si="32010">parseTime(BO1349)-(BP1353=INT(RIGHT($F1349, 1)))</f>
        <v>0</v>
      </c>
      <c r="BR1349" s="45">
        <f t="shared" si="31992"/>
        <v>0</v>
      </c>
      <c r="BS1349" s="36"/>
      <c r="BT1349" s="37"/>
      <c r="BU1349" s="44">
        <f t="shared" ref="BU1349" si="32011">parseTime(BS1349)-(BT1353=INT(RIGHT($F1349, 1)))</f>
        <v>0</v>
      </c>
      <c r="BV1349" s="45">
        <f t="shared" si="31994"/>
        <v>0</v>
      </c>
      <c r="BW1349" s="36"/>
      <c r="BX1349" s="37"/>
      <c r="BY1349" s="44">
        <f t="shared" ref="BY1349" si="32012">parseTime(BW1349)-(BX1353=INT(RIGHT($F1349, 1)))</f>
        <v>0</v>
      </c>
      <c r="BZ1349" s="45">
        <f t="shared" si="31996"/>
        <v>0</v>
      </c>
      <c r="CA1349" s="36"/>
      <c r="CB1349" s="37"/>
      <c r="CC1349" s="44">
        <f t="shared" ref="CC1349" si="32013">parseTime(CA1349)-(CB1353=INT(RIGHT($F1349, 1)))</f>
        <v>0</v>
      </c>
      <c r="CD1349" s="45">
        <f t="shared" si="31998"/>
        <v>0</v>
      </c>
      <c r="CE1349" s="36"/>
      <c r="CF1349" s="37"/>
      <c r="CG1349" s="44">
        <f t="shared" ref="CG1349" si="32014">parseTime(CE1349)-(CF1353=INT(RIGHT($F1349, 1)))</f>
        <v>0</v>
      </c>
      <c r="CH1349" s="45">
        <f t="shared" si="32000"/>
        <v>0</v>
      </c>
    </row>
    <row r="1350" spans="1:86" x14ac:dyDescent="0.25">
      <c r="A1350" s="56" t="s">
        <v>117</v>
      </c>
      <c r="B1350" s="57">
        <f t="shared" ref="B1350" ca="1" si="32015">roleHours(G1348:CH1354, "MFD")</f>
        <v>32</v>
      </c>
      <c r="C1350" s="14">
        <f t="shared" ref="C1350:C1353" ca="1" si="32016">B1350/8</f>
        <v>4</v>
      </c>
      <c r="D1350" s="14">
        <f t="shared" ref="D1350" ca="1" si="32017">B1349-D1349</f>
        <v>-13.700000000000003</v>
      </c>
      <c r="E1350" s="20" t="s">
        <v>127</v>
      </c>
      <c r="F1350" s="51" t="s">
        <v>130</v>
      </c>
      <c r="G1350" s="36"/>
      <c r="H1350" s="37"/>
      <c r="I1350" s="44">
        <f t="shared" ref="I1350" si="32018">parseTime(G1350)-(H1353=INT(RIGHT($F1350, 1)))</f>
        <v>0</v>
      </c>
      <c r="J1350" s="45">
        <f t="shared" si="31968"/>
        <v>0</v>
      </c>
      <c r="K1350" s="36"/>
      <c r="L1350" s="37"/>
      <c r="M1350" s="44">
        <f t="shared" ref="M1350" si="32019">parseTime(K1350)-(L1353=INT(RIGHT($F1350, 1)))</f>
        <v>0</v>
      </c>
      <c r="N1350" s="45">
        <f t="shared" si="31970"/>
        <v>0</v>
      </c>
      <c r="O1350" s="36"/>
      <c r="P1350" s="37"/>
      <c r="Q1350" s="44">
        <f t="shared" ref="Q1350" si="32020">parseTime(O1350)-(P1353=INT(RIGHT($F1350, 1)))</f>
        <v>0</v>
      </c>
      <c r="R1350" s="45">
        <f t="shared" si="31972"/>
        <v>0</v>
      </c>
      <c r="S1350" s="36"/>
      <c r="T1350" s="37"/>
      <c r="U1350" s="44">
        <f t="shared" ref="U1350" si="32021">parseTime(S1350)-(T1353=INT(RIGHT($F1350, 1)))</f>
        <v>0</v>
      </c>
      <c r="V1350" s="45">
        <f t="shared" si="31974"/>
        <v>0</v>
      </c>
      <c r="W1350" s="36"/>
      <c r="X1350" s="37"/>
      <c r="Y1350" s="44">
        <f t="shared" ref="Y1350" si="32022">parseTime(W1350)-(X1353=INT(RIGHT($F1350, 1)))</f>
        <v>0</v>
      </c>
      <c r="Z1350" s="45">
        <f t="shared" si="31976"/>
        <v>0</v>
      </c>
      <c r="AA1350" s="36"/>
      <c r="AB1350" s="37"/>
      <c r="AC1350" s="44">
        <f t="shared" ref="AC1350" si="32023">parseTime(AA1350)-(AB1353=INT(RIGHT($F1350, 1)))</f>
        <v>0</v>
      </c>
      <c r="AD1350" s="45">
        <f t="shared" si="31978"/>
        <v>0</v>
      </c>
      <c r="AE1350" s="36"/>
      <c r="AF1350" s="37"/>
      <c r="AG1350" s="44">
        <f t="shared" ref="AG1350" si="32024">parseTime(AE1350)-(AF1353=INT(RIGHT($F1350, 1)))</f>
        <v>0</v>
      </c>
      <c r="AH1350" s="45">
        <f t="shared" si="31980"/>
        <v>0</v>
      </c>
      <c r="AI1350" s="36"/>
      <c r="AJ1350" s="37"/>
      <c r="AK1350" s="44">
        <f>parseTime(AI1350)-(AJ1353=INT(RIGHT($F1350, 1)))</f>
        <v>0</v>
      </c>
      <c r="AL1350" s="45">
        <f t="shared" si="31981"/>
        <v>0</v>
      </c>
      <c r="AM1350" s="36"/>
      <c r="AN1350" s="37"/>
      <c r="AO1350" s="44">
        <f t="shared" ref="AO1350" si="32025">parseTime(AM1350)-(AN1353=INT(RIGHT($F1350, 1)))</f>
        <v>0</v>
      </c>
      <c r="AP1350" s="45">
        <f t="shared" si="31983"/>
        <v>0</v>
      </c>
      <c r="AQ1350" s="36"/>
      <c r="AR1350" s="37"/>
      <c r="AS1350" s="44">
        <f t="shared" ref="AS1350" si="32026">parseTime(AQ1350)-(AR1353=INT(RIGHT($F1350, 1)))</f>
        <v>0</v>
      </c>
      <c r="AT1350" s="45">
        <f t="shared" si="31985"/>
        <v>0</v>
      </c>
      <c r="AU1350" s="36"/>
      <c r="AV1350" s="37"/>
      <c r="AW1350" s="44">
        <f>parseTime(AU1350)-(AV1353=INT(RIGHT($F1350, 1)))</f>
        <v>0</v>
      </c>
      <c r="AX1350" s="45">
        <f t="shared" si="31986"/>
        <v>0</v>
      </c>
      <c r="AY1350" s="36"/>
      <c r="AZ1350" s="37"/>
      <c r="BA1350" s="44">
        <f>parseTime(AY1350)-(AZ1353=INT(RIGHT($F1350, 1)))</f>
        <v>0</v>
      </c>
      <c r="BB1350" s="45">
        <f t="shared" si="31987"/>
        <v>0</v>
      </c>
      <c r="BC1350" s="36"/>
      <c r="BD1350" s="37"/>
      <c r="BE1350" s="44">
        <f>parseTime(BC1350)-(BD1353=INT(RIGHT($F1350, 1)))</f>
        <v>0</v>
      </c>
      <c r="BF1350" s="45">
        <f t="shared" si="31988"/>
        <v>0</v>
      </c>
      <c r="BG1350" s="36"/>
      <c r="BH1350" s="37"/>
      <c r="BI1350" s="44">
        <f>parseTime(BG1350)-(BH1353=INT(RIGHT($F1350, 1)))</f>
        <v>0</v>
      </c>
      <c r="BJ1350" s="45">
        <f t="shared" si="31989"/>
        <v>0</v>
      </c>
      <c r="BK1350" s="36"/>
      <c r="BL1350" s="37"/>
      <c r="BM1350" s="44">
        <f>parseTime(BK1350)-(BL1353=INT(RIGHT($F1350, 1)))</f>
        <v>0</v>
      </c>
      <c r="BN1350" s="45">
        <f t="shared" si="31990"/>
        <v>0</v>
      </c>
      <c r="BO1350" s="36"/>
      <c r="BP1350" s="37"/>
      <c r="BQ1350" s="44">
        <f t="shared" ref="BQ1350" si="32027">parseTime(BO1350)-(BP1353=INT(RIGHT($F1350, 1)))</f>
        <v>0</v>
      </c>
      <c r="BR1350" s="45">
        <f t="shared" si="31992"/>
        <v>0</v>
      </c>
      <c r="BS1350" s="36"/>
      <c r="BT1350" s="37"/>
      <c r="BU1350" s="44">
        <f t="shared" ref="BU1350" si="32028">parseTime(BS1350)-(BT1353=INT(RIGHT($F1350, 1)))</f>
        <v>0</v>
      </c>
      <c r="BV1350" s="45">
        <f t="shared" si="31994"/>
        <v>0</v>
      </c>
      <c r="BW1350" s="36"/>
      <c r="BX1350" s="37"/>
      <c r="BY1350" s="44">
        <f t="shared" ref="BY1350" si="32029">parseTime(BW1350)-(BX1353=INT(RIGHT($F1350, 1)))</f>
        <v>0</v>
      </c>
      <c r="BZ1350" s="45">
        <f t="shared" si="31996"/>
        <v>0</v>
      </c>
      <c r="CA1350" s="36"/>
      <c r="CB1350" s="37"/>
      <c r="CC1350" s="44">
        <f t="shared" ref="CC1350" si="32030">parseTime(CA1350)-(CB1353=INT(RIGHT($F1350, 1)))</f>
        <v>0</v>
      </c>
      <c r="CD1350" s="45">
        <f t="shared" si="31998"/>
        <v>0</v>
      </c>
      <c r="CE1350" s="36"/>
      <c r="CF1350" s="37"/>
      <c r="CG1350" s="44">
        <f t="shared" ref="CG1350" si="32031">parseTime(CE1350)-(CF1353=INT(RIGHT($F1350, 1)))</f>
        <v>0</v>
      </c>
      <c r="CH1350" s="45">
        <f t="shared" si="32000"/>
        <v>0</v>
      </c>
    </row>
    <row r="1351" spans="1:86" x14ac:dyDescent="0.25">
      <c r="A1351" s="56"/>
      <c r="B1351" s="57"/>
      <c r="C1351" s="14">
        <f t="shared" si="32016"/>
        <v>0</v>
      </c>
      <c r="D1351" s="14" t="s">
        <v>259</v>
      </c>
      <c r="E1351" s="20">
        <v>4.25</v>
      </c>
      <c r="F1351" s="51" t="s">
        <v>131</v>
      </c>
      <c r="G1351" s="36"/>
      <c r="H1351" s="37"/>
      <c r="I1351" s="44">
        <f t="shared" ref="I1351" si="32032">parseTime(G1351)-(H1353=INT(RIGHT($F1351, 1)))</f>
        <v>0</v>
      </c>
      <c r="J1351" s="45">
        <f t="shared" si="31968"/>
        <v>0</v>
      </c>
      <c r="K1351" s="36"/>
      <c r="L1351" s="37"/>
      <c r="M1351" s="44">
        <f t="shared" ref="M1351" si="32033">parseTime(K1351)-(L1353=INT(RIGHT($F1351, 1)))</f>
        <v>0</v>
      </c>
      <c r="N1351" s="45">
        <f t="shared" si="31970"/>
        <v>0</v>
      </c>
      <c r="O1351" s="36"/>
      <c r="P1351" s="37"/>
      <c r="Q1351" s="44">
        <f t="shared" ref="Q1351" si="32034">parseTime(O1351)-(P1353=INT(RIGHT($F1351, 1)))</f>
        <v>0</v>
      </c>
      <c r="R1351" s="45">
        <f t="shared" si="31972"/>
        <v>0</v>
      </c>
      <c r="S1351" s="36"/>
      <c r="T1351" s="37"/>
      <c r="U1351" s="44">
        <f t="shared" ref="U1351" si="32035">parseTime(S1351)-(T1353=INT(RIGHT($F1351, 1)))</f>
        <v>0</v>
      </c>
      <c r="V1351" s="45">
        <f t="shared" si="31974"/>
        <v>0</v>
      </c>
      <c r="W1351" s="36"/>
      <c r="X1351" s="37"/>
      <c r="Y1351" s="44">
        <f t="shared" ref="Y1351" si="32036">parseTime(W1351)-(X1353=INT(RIGHT($F1351, 1)))</f>
        <v>0</v>
      </c>
      <c r="Z1351" s="45">
        <f t="shared" si="31976"/>
        <v>0</v>
      </c>
      <c r="AA1351" s="36"/>
      <c r="AB1351" s="37"/>
      <c r="AC1351" s="44">
        <f t="shared" ref="AC1351" si="32037">parseTime(AA1351)-(AB1353=INT(RIGHT($F1351, 1)))</f>
        <v>0</v>
      </c>
      <c r="AD1351" s="45">
        <f t="shared" si="31978"/>
        <v>0</v>
      </c>
      <c r="AE1351" s="36"/>
      <c r="AF1351" s="37"/>
      <c r="AG1351" s="44">
        <f t="shared" ref="AG1351" si="32038">parseTime(AE1351)-(AF1353=INT(RIGHT($F1351, 1)))</f>
        <v>0</v>
      </c>
      <c r="AH1351" s="45">
        <f t="shared" si="31980"/>
        <v>0</v>
      </c>
      <c r="AI1351" s="36"/>
      <c r="AJ1351" s="37"/>
      <c r="AK1351" s="44">
        <f>parseTime(AI1351)-(AJ1353=INT(RIGHT($F1351, 1)))</f>
        <v>0</v>
      </c>
      <c r="AL1351" s="45">
        <f t="shared" si="31981"/>
        <v>0</v>
      </c>
      <c r="AM1351" s="36"/>
      <c r="AN1351" s="37"/>
      <c r="AO1351" s="44">
        <f t="shared" ref="AO1351" si="32039">parseTime(AM1351)-(AN1353=INT(RIGHT($F1351, 1)))</f>
        <v>0</v>
      </c>
      <c r="AP1351" s="45">
        <f t="shared" si="31983"/>
        <v>0</v>
      </c>
      <c r="AQ1351" s="36"/>
      <c r="AR1351" s="37"/>
      <c r="AS1351" s="44">
        <f t="shared" ref="AS1351" si="32040">parseTime(AQ1351)-(AR1353=INT(RIGHT($F1351, 1)))</f>
        <v>0</v>
      </c>
      <c r="AT1351" s="45">
        <f t="shared" si="31985"/>
        <v>0</v>
      </c>
      <c r="AU1351" s="36"/>
      <c r="AV1351" s="37"/>
      <c r="AW1351" s="44">
        <f>parseTime(AU1351)-(AV1353=INT(RIGHT($F1351, 1)))</f>
        <v>0</v>
      </c>
      <c r="AX1351" s="45">
        <f t="shared" si="31986"/>
        <v>0</v>
      </c>
      <c r="AY1351" s="36"/>
      <c r="AZ1351" s="37"/>
      <c r="BA1351" s="44">
        <f>parseTime(AY1351)-(AZ1353=INT(RIGHT($F1351, 1)))</f>
        <v>0</v>
      </c>
      <c r="BB1351" s="45">
        <f t="shared" si="31987"/>
        <v>0</v>
      </c>
      <c r="BC1351" s="36"/>
      <c r="BD1351" s="37"/>
      <c r="BE1351" s="44">
        <f>parseTime(BC1351)-(BD1353=INT(RIGHT($F1351, 1)))</f>
        <v>0</v>
      </c>
      <c r="BF1351" s="45">
        <f t="shared" si="31988"/>
        <v>0</v>
      </c>
      <c r="BG1351" s="36"/>
      <c r="BH1351" s="37"/>
      <c r="BI1351" s="44">
        <f>parseTime(BG1351)-(BH1353=INT(RIGHT($F1351, 1)))</f>
        <v>0</v>
      </c>
      <c r="BJ1351" s="45">
        <f t="shared" si="31989"/>
        <v>0</v>
      </c>
      <c r="BK1351" s="36"/>
      <c r="BL1351" s="37"/>
      <c r="BM1351" s="44">
        <f>parseTime(BK1351)-(BL1353=INT(RIGHT($F1351, 1)))</f>
        <v>0</v>
      </c>
      <c r="BN1351" s="45">
        <f t="shared" si="31990"/>
        <v>0</v>
      </c>
      <c r="BO1351" s="36"/>
      <c r="BP1351" s="37"/>
      <c r="BQ1351" s="44">
        <f t="shared" ref="BQ1351" si="32041">parseTime(BO1351)-(BP1353=INT(RIGHT($F1351, 1)))</f>
        <v>0</v>
      </c>
      <c r="BR1351" s="45">
        <f t="shared" si="31992"/>
        <v>0</v>
      </c>
      <c r="BS1351" s="36"/>
      <c r="BT1351" s="37"/>
      <c r="BU1351" s="44">
        <f t="shared" ref="BU1351" si="32042">parseTime(BS1351)-(BT1353=INT(RIGHT($F1351, 1)))</f>
        <v>0</v>
      </c>
      <c r="BV1351" s="45">
        <f t="shared" si="31994"/>
        <v>0</v>
      </c>
      <c r="BW1351" s="36"/>
      <c r="BX1351" s="37"/>
      <c r="BY1351" s="44">
        <f t="shared" ref="BY1351" si="32043">parseTime(BW1351)-(BX1353=INT(RIGHT($F1351, 1)))</f>
        <v>0</v>
      </c>
      <c r="BZ1351" s="45">
        <f t="shared" si="31996"/>
        <v>0</v>
      </c>
      <c r="CA1351" s="36"/>
      <c r="CB1351" s="37"/>
      <c r="CC1351" s="44">
        <f t="shared" ref="CC1351" si="32044">parseTime(CA1351)-(CB1353=INT(RIGHT($F1351, 1)))</f>
        <v>0</v>
      </c>
      <c r="CD1351" s="45">
        <f t="shared" si="31998"/>
        <v>0</v>
      </c>
      <c r="CE1351" s="36"/>
      <c r="CF1351" s="37"/>
      <c r="CG1351" s="44">
        <f t="shared" ref="CG1351" si="32045">parseTime(CE1351)-(CF1353=INT(RIGHT($F1351, 1)))</f>
        <v>0</v>
      </c>
      <c r="CH1351" s="45">
        <f t="shared" si="32000"/>
        <v>0</v>
      </c>
    </row>
    <row r="1352" spans="1:86" x14ac:dyDescent="0.25">
      <c r="A1352" s="56" t="s">
        <v>119</v>
      </c>
      <c r="B1352" s="57">
        <f t="shared" ref="B1352" ca="1" si="32046">roleHours(G1348:CH1354, "MCC")</f>
        <v>8</v>
      </c>
      <c r="C1352" s="14">
        <f t="shared" ca="1" si="32016"/>
        <v>1</v>
      </c>
      <c r="D1352" s="14" t="s">
        <v>260</v>
      </c>
      <c r="E1352" s="20">
        <v>4.6500000000000004</v>
      </c>
      <c r="F1352" s="51" t="s">
        <v>132</v>
      </c>
      <c r="G1352" s="36"/>
      <c r="H1352" s="37"/>
      <c r="I1352" s="44">
        <f t="shared" ref="I1352" si="32047">parseTime(G1352)-(H1353=INT(RIGHT($F1352, 1)))</f>
        <v>0</v>
      </c>
      <c r="J1352" s="45">
        <f t="shared" si="31968"/>
        <v>0</v>
      </c>
      <c r="K1352" s="36"/>
      <c r="L1352" s="37"/>
      <c r="M1352" s="44">
        <f t="shared" ref="M1352" si="32048">parseTime(K1352)-(L1353=INT(RIGHT($F1352, 1)))</f>
        <v>0</v>
      </c>
      <c r="N1352" s="45">
        <f t="shared" si="31970"/>
        <v>0</v>
      </c>
      <c r="O1352" s="36"/>
      <c r="P1352" s="37"/>
      <c r="Q1352" s="44">
        <f t="shared" ref="Q1352" si="32049">parseTime(O1352)-(P1353=INT(RIGHT($F1352, 1)))</f>
        <v>0</v>
      </c>
      <c r="R1352" s="45">
        <f t="shared" si="31972"/>
        <v>0</v>
      </c>
      <c r="S1352" s="36"/>
      <c r="T1352" s="37"/>
      <c r="U1352" s="44">
        <f t="shared" ref="U1352" si="32050">parseTime(S1352)-(T1353=INT(RIGHT($F1352, 1)))</f>
        <v>0</v>
      </c>
      <c r="V1352" s="45">
        <f t="shared" si="31974"/>
        <v>0</v>
      </c>
      <c r="W1352" s="36"/>
      <c r="X1352" s="37"/>
      <c r="Y1352" s="44">
        <f t="shared" ref="Y1352" si="32051">parseTime(W1352)-(X1353=INT(RIGHT($F1352, 1)))</f>
        <v>0</v>
      </c>
      <c r="Z1352" s="45">
        <f t="shared" si="31976"/>
        <v>0</v>
      </c>
      <c r="AA1352" s="36"/>
      <c r="AB1352" s="37"/>
      <c r="AC1352" s="44">
        <f t="shared" ref="AC1352" si="32052">parseTime(AA1352)-(AB1353=INT(RIGHT($F1352, 1)))</f>
        <v>0</v>
      </c>
      <c r="AD1352" s="45">
        <f t="shared" si="31978"/>
        <v>0</v>
      </c>
      <c r="AE1352" s="36"/>
      <c r="AF1352" s="37"/>
      <c r="AG1352" s="44">
        <f t="shared" ref="AG1352" si="32053">parseTime(AE1352)-(AF1353=INT(RIGHT($F1352, 1)))</f>
        <v>0</v>
      </c>
      <c r="AH1352" s="45">
        <f t="shared" si="31980"/>
        <v>0</v>
      </c>
      <c r="AI1352" s="36"/>
      <c r="AJ1352" s="37"/>
      <c r="AK1352" s="44">
        <f>parseTime(AI1352)-(AJ1353=INT(RIGHT($F1352, 1)))</f>
        <v>0</v>
      </c>
      <c r="AL1352" s="45">
        <f t="shared" si="31981"/>
        <v>0</v>
      </c>
      <c r="AM1352" s="36"/>
      <c r="AN1352" s="37"/>
      <c r="AO1352" s="44">
        <f t="shared" ref="AO1352" si="32054">parseTime(AM1352)-(AN1353=INT(RIGHT($F1352, 1)))</f>
        <v>0</v>
      </c>
      <c r="AP1352" s="45">
        <f t="shared" si="31983"/>
        <v>0</v>
      </c>
      <c r="AQ1352" s="36"/>
      <c r="AR1352" s="37"/>
      <c r="AS1352" s="44">
        <f t="shared" ref="AS1352" si="32055">parseTime(AQ1352)-(AR1353=INT(RIGHT($F1352, 1)))</f>
        <v>0</v>
      </c>
      <c r="AT1352" s="45">
        <f t="shared" si="31985"/>
        <v>0</v>
      </c>
      <c r="AU1352" s="36"/>
      <c r="AV1352" s="37"/>
      <c r="AW1352" s="44">
        <f>parseTime(AU1352)-(AV1353=INT(RIGHT($F1352, 1)))</f>
        <v>0</v>
      </c>
      <c r="AX1352" s="45">
        <f t="shared" si="31986"/>
        <v>0</v>
      </c>
      <c r="AY1352" s="36"/>
      <c r="AZ1352" s="37"/>
      <c r="BA1352" s="44">
        <f>parseTime(AY1352)-(AZ1353=INT(RIGHT($F1352, 1)))</f>
        <v>0</v>
      </c>
      <c r="BB1352" s="45">
        <f t="shared" si="31987"/>
        <v>0</v>
      </c>
      <c r="BC1352" s="36"/>
      <c r="BD1352" s="37"/>
      <c r="BE1352" s="44">
        <f>parseTime(BC1352)-(BD1353=INT(RIGHT($F1352, 1)))</f>
        <v>0</v>
      </c>
      <c r="BF1352" s="45">
        <f t="shared" si="31988"/>
        <v>0</v>
      </c>
      <c r="BG1352" s="36"/>
      <c r="BH1352" s="37"/>
      <c r="BI1352" s="44">
        <f>parseTime(BG1352)-(BH1353=INT(RIGHT($F1352, 1)))</f>
        <v>0</v>
      </c>
      <c r="BJ1352" s="45">
        <f t="shared" si="31989"/>
        <v>0</v>
      </c>
      <c r="BK1352" s="36"/>
      <c r="BL1352" s="37"/>
      <c r="BM1352" s="44">
        <f>parseTime(BK1352)-(BL1353=INT(RIGHT($F1352, 1)))</f>
        <v>0</v>
      </c>
      <c r="BN1352" s="45">
        <f t="shared" si="31990"/>
        <v>0</v>
      </c>
      <c r="BO1352" s="36"/>
      <c r="BP1352" s="37"/>
      <c r="BQ1352" s="44">
        <f t="shared" ref="BQ1352" si="32056">parseTime(BO1352)-(BP1353=INT(RIGHT($F1352, 1)))</f>
        <v>0</v>
      </c>
      <c r="BR1352" s="45">
        <f t="shared" si="31992"/>
        <v>0</v>
      </c>
      <c r="BS1352" s="36"/>
      <c r="BT1352" s="37"/>
      <c r="BU1352" s="44">
        <f t="shared" ref="BU1352" si="32057">parseTime(BS1352)-(BT1353=INT(RIGHT($F1352, 1)))</f>
        <v>0</v>
      </c>
      <c r="BV1352" s="45">
        <f t="shared" si="31994"/>
        <v>0</v>
      </c>
      <c r="BW1352" s="36"/>
      <c r="BX1352" s="37"/>
      <c r="BY1352" s="44">
        <f t="shared" ref="BY1352" si="32058">parseTime(BW1352)-(BX1353=INT(RIGHT($F1352, 1)))</f>
        <v>0</v>
      </c>
      <c r="BZ1352" s="45">
        <f t="shared" si="31996"/>
        <v>0</v>
      </c>
      <c r="CA1352" s="36"/>
      <c r="CB1352" s="37"/>
      <c r="CC1352" s="44">
        <f t="shared" ref="CC1352" si="32059">parseTime(CA1352)-(CB1353=INT(RIGHT($F1352, 1)))</f>
        <v>0</v>
      </c>
      <c r="CD1352" s="45">
        <f t="shared" si="31998"/>
        <v>0</v>
      </c>
      <c r="CE1352" s="36"/>
      <c r="CF1352" s="37"/>
      <c r="CG1352" s="44">
        <f t="shared" ref="CG1352" si="32060">parseTime(CE1352)-(CF1353=INT(RIGHT($F1352, 1)))</f>
        <v>0</v>
      </c>
      <c r="CH1352" s="45">
        <f t="shared" si="32000"/>
        <v>0</v>
      </c>
    </row>
    <row r="1353" spans="1:86" x14ac:dyDescent="0.25">
      <c r="A1353" s="56"/>
      <c r="B1353" s="57"/>
      <c r="C1353" s="14">
        <f t="shared" si="32016"/>
        <v>0</v>
      </c>
      <c r="D1353" s="14"/>
      <c r="E1353" s="20">
        <f t="shared" ref="E1353" si="32061">((7.5/2)-0.5+E1352)*8</f>
        <v>63.2</v>
      </c>
      <c r="F1353" s="51"/>
      <c r="G1353" s="46" t="s">
        <v>134</v>
      </c>
      <c r="H1353" s="38">
        <f t="shared" ref="H1353" si="32062">lunchAdjust(G1348:H1352)</f>
        <v>1</v>
      </c>
      <c r="I1353" s="48" t="s">
        <v>0</v>
      </c>
      <c r="J1353" s="39">
        <f t="shared" ref="J1353" si="32063">SUMPRODUCT(I1348:I1352*J1348:J1352)</f>
        <v>8</v>
      </c>
      <c r="K1353" s="46" t="s">
        <v>134</v>
      </c>
      <c r="L1353" s="38">
        <f t="shared" ref="L1353" si="32064">lunchAdjust(K1348:L1352)</f>
        <v>0</v>
      </c>
      <c r="M1353" s="48" t="s">
        <v>0</v>
      </c>
      <c r="N1353" s="39">
        <f t="shared" ref="N1353" si="32065">SUMPRODUCT(M1348:M1352*N1348:N1352)</f>
        <v>0</v>
      </c>
      <c r="O1353" s="46" t="s">
        <v>134</v>
      </c>
      <c r="P1353" s="38">
        <f t="shared" ref="P1353" si="32066">lunchAdjust(O1348:P1352)</f>
        <v>1</v>
      </c>
      <c r="Q1353" s="48" t="s">
        <v>0</v>
      </c>
      <c r="R1353" s="39">
        <f t="shared" ref="R1353" si="32067">SUMPRODUCT(Q1348:Q1352*R1348:R1352)</f>
        <v>0</v>
      </c>
      <c r="S1353" s="46" t="s">
        <v>134</v>
      </c>
      <c r="T1353" s="38">
        <f t="shared" ref="T1353" si="32068">lunchAdjust(S1348:T1352)</f>
        <v>1</v>
      </c>
      <c r="U1353" s="48" t="s">
        <v>0</v>
      </c>
      <c r="V1353" s="39">
        <f t="shared" ref="V1353" si="32069">SUMPRODUCT(U1348:U1352*V1348:V1352)</f>
        <v>8</v>
      </c>
      <c r="W1353" s="46" t="s">
        <v>134</v>
      </c>
      <c r="X1353" s="38">
        <f t="shared" ref="X1353" si="32070">lunchAdjust(W1348:X1352)</f>
        <v>0</v>
      </c>
      <c r="Y1353" s="48" t="s">
        <v>0</v>
      </c>
      <c r="Z1353" s="39">
        <f t="shared" ref="Z1353" si="32071">SUMPRODUCT(Y1348:Y1352*Z1348:Z1352)</f>
        <v>0</v>
      </c>
      <c r="AA1353" s="46" t="s">
        <v>134</v>
      </c>
      <c r="AB1353" s="38">
        <f t="shared" ref="AB1353" si="32072">lunchAdjust(AA1348:AB1352)</f>
        <v>1</v>
      </c>
      <c r="AC1353" s="48" t="s">
        <v>0</v>
      </c>
      <c r="AD1353" s="39">
        <f t="shared" ref="AD1353" si="32073">SUMPRODUCT(AC1348:AC1352*AD1348:AD1352)</f>
        <v>8</v>
      </c>
      <c r="AE1353" s="46" t="s">
        <v>134</v>
      </c>
      <c r="AF1353" s="38">
        <f t="shared" ref="AF1353" si="32074">lunchAdjust(AE1348:AF1352)</f>
        <v>1</v>
      </c>
      <c r="AG1353" s="48" t="s">
        <v>0</v>
      </c>
      <c r="AH1353" s="39">
        <f t="shared" ref="AH1353" si="32075">SUMPRODUCT(AG1348:AG1352*AH1348:AH1352)</f>
        <v>8</v>
      </c>
      <c r="AI1353" s="46" t="s">
        <v>134</v>
      </c>
      <c r="AJ1353" s="38">
        <f t="shared" ref="AJ1353" si="32076">lunchAdjust(AI1348:AJ1352)</f>
        <v>0</v>
      </c>
      <c r="AK1353" s="48" t="s">
        <v>0</v>
      </c>
      <c r="AL1353" s="39">
        <f t="shared" ref="AL1353" si="32077">SUMPRODUCT(AK1348:AK1352*AL1348:AL1352)</f>
        <v>0</v>
      </c>
      <c r="AM1353" s="46" t="s">
        <v>134</v>
      </c>
      <c r="AN1353" s="38">
        <f t="shared" ref="AN1353" si="32078">lunchAdjust(AM1348:AN1352)</f>
        <v>1</v>
      </c>
      <c r="AO1353" s="48" t="s">
        <v>0</v>
      </c>
      <c r="AP1353" s="39">
        <f t="shared" ref="AP1353" si="32079">SUMPRODUCT(AO1348:AO1352*AP1348:AP1352)</f>
        <v>8</v>
      </c>
      <c r="AQ1353" s="46" t="s">
        <v>134</v>
      </c>
      <c r="AR1353" s="38">
        <f t="shared" ref="AR1353" si="32080">lunchAdjust(AQ1348:AR1352)</f>
        <v>0</v>
      </c>
      <c r="AS1353" s="48" t="s">
        <v>0</v>
      </c>
      <c r="AT1353" s="39">
        <f t="shared" ref="AT1353" si="32081">SUMPRODUCT(AS1348:AS1352*AT1348:AT1352)</f>
        <v>0</v>
      </c>
      <c r="AU1353" s="46" t="s">
        <v>134</v>
      </c>
      <c r="AV1353" s="38">
        <f t="shared" ref="AV1353" si="32082">lunchAdjust(AU1348:AV1352)</f>
        <v>0</v>
      </c>
      <c r="AW1353" s="48" t="s">
        <v>0</v>
      </c>
      <c r="AX1353" s="39">
        <f t="shared" ref="AX1353" si="32083">SUMPRODUCT(AW1348:AW1352*AX1348:AX1352)</f>
        <v>0</v>
      </c>
      <c r="AY1353" s="46" t="s">
        <v>134</v>
      </c>
      <c r="AZ1353" s="38">
        <f t="shared" ref="AZ1353" si="32084">lunchAdjust(AY1348:AZ1352)</f>
        <v>0</v>
      </c>
      <c r="BA1353" s="48" t="s">
        <v>0</v>
      </c>
      <c r="BB1353" s="39">
        <f t="shared" ref="BB1353" si="32085">SUMPRODUCT(BA1348:BA1352*BB1348:BB1352)</f>
        <v>0</v>
      </c>
      <c r="BC1353" s="46" t="s">
        <v>134</v>
      </c>
      <c r="BD1353" s="38">
        <f t="shared" ref="BD1353" si="32086">lunchAdjust(BC1348:BD1352)</f>
        <v>0</v>
      </c>
      <c r="BE1353" s="48" t="s">
        <v>0</v>
      </c>
      <c r="BF1353" s="39">
        <f t="shared" ref="BF1353" si="32087">SUMPRODUCT(BE1348:BE1352*BF1348:BF1352)</f>
        <v>0</v>
      </c>
      <c r="BG1353" s="46" t="s">
        <v>134</v>
      </c>
      <c r="BH1353" s="38">
        <f t="shared" ref="BH1353" si="32088">lunchAdjust(BG1348:BH1352)</f>
        <v>0</v>
      </c>
      <c r="BI1353" s="48" t="s">
        <v>0</v>
      </c>
      <c r="BJ1353" s="39">
        <f t="shared" ref="BJ1353" si="32089">SUMPRODUCT(BI1348:BI1352*BJ1348:BJ1352)</f>
        <v>0</v>
      </c>
      <c r="BK1353" s="46" t="s">
        <v>134</v>
      </c>
      <c r="BL1353" s="38">
        <f t="shared" ref="BL1353" si="32090">lunchAdjust(BK1348:BL1352)</f>
        <v>0</v>
      </c>
      <c r="BM1353" s="48" t="s">
        <v>0</v>
      </c>
      <c r="BN1353" s="39">
        <f t="shared" ref="BN1353" si="32091">SUMPRODUCT(BM1348:BM1352*BN1348:BN1352)</f>
        <v>0</v>
      </c>
      <c r="BO1353" s="46" t="s">
        <v>134</v>
      </c>
      <c r="BP1353" s="38">
        <f t="shared" ref="BP1353" si="32092">lunchAdjust(BO1348:BP1352)</f>
        <v>0</v>
      </c>
      <c r="BQ1353" s="48" t="s">
        <v>0</v>
      </c>
      <c r="BR1353" s="39">
        <f t="shared" ref="BR1353" si="32093">SUMPRODUCT(BQ1348:BQ1352*BR1348:BR1352)</f>
        <v>0</v>
      </c>
      <c r="BS1353" s="46" t="s">
        <v>134</v>
      </c>
      <c r="BT1353" s="38">
        <f t="shared" ref="BT1353" si="32094">lunchAdjust(BS1348:BT1352)</f>
        <v>0</v>
      </c>
      <c r="BU1353" s="48" t="s">
        <v>0</v>
      </c>
      <c r="BV1353" s="39">
        <f t="shared" ref="BV1353" si="32095">SUMPRODUCT(BU1348:BU1352*BV1348:BV1352)</f>
        <v>0</v>
      </c>
      <c r="BW1353" s="46" t="s">
        <v>134</v>
      </c>
      <c r="BX1353" s="38">
        <f t="shared" ref="BX1353" si="32096">lunchAdjust(BW1348:BX1352)</f>
        <v>0</v>
      </c>
      <c r="BY1353" s="48" t="s">
        <v>0</v>
      </c>
      <c r="BZ1353" s="39">
        <f t="shared" ref="BZ1353" si="32097">SUMPRODUCT(BY1348:BY1352*BZ1348:BZ1352)</f>
        <v>0</v>
      </c>
      <c r="CA1353" s="46" t="s">
        <v>134</v>
      </c>
      <c r="CB1353" s="38">
        <f t="shared" ref="CB1353" si="32098">lunchAdjust(CA1348:CB1352)</f>
        <v>0</v>
      </c>
      <c r="CC1353" s="48" t="s">
        <v>0</v>
      </c>
      <c r="CD1353" s="39">
        <f t="shared" ref="CD1353" si="32099">SUMPRODUCT(CC1348:CC1352*CD1348:CD1352)</f>
        <v>0</v>
      </c>
      <c r="CE1353" s="46" t="s">
        <v>134</v>
      </c>
      <c r="CF1353" s="38">
        <f t="shared" ref="CF1353" si="32100">lunchAdjust(CE1348:CF1352)</f>
        <v>0</v>
      </c>
      <c r="CG1353" s="48" t="s">
        <v>0</v>
      </c>
      <c r="CH1353" s="39">
        <f t="shared" ref="CH1353" si="32101">SUMPRODUCT(CG1348:CG1352*CH1348:CH1352)</f>
        <v>0</v>
      </c>
    </row>
    <row r="1354" spans="1:86" ht="15.75" thickBot="1" x14ac:dyDescent="0.3">
      <c r="A1354" s="58" t="s">
        <v>121</v>
      </c>
      <c r="B1354" s="59">
        <f t="shared" ref="B1354" ca="1" si="32102">roleHours(G1348:CH1354, "OUT")</f>
        <v>0</v>
      </c>
      <c r="C1354" s="54" t="s">
        <v>137</v>
      </c>
      <c r="D1354" s="22">
        <f t="shared" ref="D1354" ca="1" si="32103">roleHours(G1348:CH1354, "PTO")</f>
        <v>8</v>
      </c>
      <c r="E1354" s="23">
        <f t="shared" ref="E1354" ca="1" si="32104">E1353-B1349</f>
        <v>23.200000000000003</v>
      </c>
      <c r="F1354" s="52"/>
      <c r="G1354" s="47" t="s">
        <v>39</v>
      </c>
      <c r="H1354" s="40">
        <f t="shared" si="31069"/>
        <v>0</v>
      </c>
      <c r="I1354" s="49" t="s">
        <v>135</v>
      </c>
      <c r="J1354" s="41">
        <f t="shared" ref="J1354" si="32105">J1353*G$4</f>
        <v>0</v>
      </c>
      <c r="K1354" s="47" t="s">
        <v>39</v>
      </c>
      <c r="L1354" s="40">
        <f t="shared" ref="L1354" si="32106">SUMPRODUCT(M1348:M1352*(L1348:L1352="PTO"))+SUMPRODUCT(M1348:M1352*(L1348:L1352="HOL"))</f>
        <v>0</v>
      </c>
      <c r="M1354" s="49" t="s">
        <v>135</v>
      </c>
      <c r="N1354" s="41">
        <f t="shared" ref="N1354" si="32107">N1353*K$4</f>
        <v>0</v>
      </c>
      <c r="O1354" s="47" t="s">
        <v>39</v>
      </c>
      <c r="P1354" s="40">
        <f t="shared" ref="P1354" si="32108">SUMPRODUCT(Q1348:Q1352*(P1348:P1352="PTO"))+SUMPRODUCT(Q1348:Q1352*(P1348:P1352="HOL"))</f>
        <v>8</v>
      </c>
      <c r="Q1354" s="49" t="s">
        <v>135</v>
      </c>
      <c r="R1354" s="41">
        <f t="shared" ref="R1354" si="32109">R1353*O$4</f>
        <v>0</v>
      </c>
      <c r="S1354" s="47" t="s">
        <v>39</v>
      </c>
      <c r="T1354" s="40">
        <f t="shared" ref="T1354" si="32110">SUMPRODUCT(U1348:U1352*(T1348:T1352="PTO"))+SUMPRODUCT(U1348:U1352*(T1348:T1352="HOL"))</f>
        <v>0</v>
      </c>
      <c r="U1354" s="49" t="s">
        <v>135</v>
      </c>
      <c r="V1354" s="41">
        <f t="shared" ref="V1354" si="32111">V1353*S$4</f>
        <v>0</v>
      </c>
      <c r="W1354" s="47" t="s">
        <v>39</v>
      </c>
      <c r="X1354" s="40">
        <f t="shared" ref="X1354" si="32112">SUMPRODUCT(Y1348:Y1352*(X1348:X1352="PTO"))+SUMPRODUCT(Y1348:Y1352*(X1348:X1352="HOL"))</f>
        <v>0</v>
      </c>
      <c r="Y1354" s="49" t="s">
        <v>135</v>
      </c>
      <c r="Z1354" s="41">
        <f t="shared" ref="Z1354" si="32113">Z1353*W$4</f>
        <v>0</v>
      </c>
      <c r="AA1354" s="47" t="s">
        <v>39</v>
      </c>
      <c r="AB1354" s="40">
        <f t="shared" ref="AB1354" si="32114">SUMPRODUCT(AC1348:AC1352*(AB1348:AB1352="PTO"))+SUMPRODUCT(AC1348:AC1352*(AB1348:AB1352="HOL"))</f>
        <v>0</v>
      </c>
      <c r="AC1354" s="49" t="s">
        <v>135</v>
      </c>
      <c r="AD1354" s="41">
        <f t="shared" ref="AD1354" si="32115">AD1353*AA$4</f>
        <v>8</v>
      </c>
      <c r="AE1354" s="47" t="s">
        <v>39</v>
      </c>
      <c r="AF1354" s="40">
        <f t="shared" ref="AF1354" si="32116">SUMPRODUCT(AG1348:AG1352*(AF1348:AF1352="PTO"))+SUMPRODUCT(AG1348:AG1352*(AF1348:AF1352="HOL"))</f>
        <v>0</v>
      </c>
      <c r="AG1354" s="49" t="s">
        <v>135</v>
      </c>
      <c r="AH1354" s="41">
        <f t="shared" ref="AH1354" si="32117">AH1353*AE$4</f>
        <v>8</v>
      </c>
      <c r="AI1354" s="47" t="s">
        <v>39</v>
      </c>
      <c r="AJ1354" s="40">
        <f t="shared" ref="AJ1354" si="32118">SUMPRODUCT(AK1348:AK1352*(AJ1348:AJ1352="PTO"))+SUMPRODUCT(AK1348:AK1352*(AJ1348:AJ1352="HOL"))</f>
        <v>0</v>
      </c>
      <c r="AK1354" s="49" t="s">
        <v>135</v>
      </c>
      <c r="AL1354" s="41">
        <f>AL1353*AI$4</f>
        <v>0</v>
      </c>
      <c r="AM1354" s="47" t="s">
        <v>39</v>
      </c>
      <c r="AN1354" s="40">
        <f t="shared" ref="AN1354" si="32119">SUMPRODUCT(AO1348:AO1352*(AN1348:AN1352="PTO"))+SUMPRODUCT(AO1348:AO1352*(AN1348:AN1352="HOL"))</f>
        <v>0</v>
      </c>
      <c r="AO1354" s="49" t="s">
        <v>135</v>
      </c>
      <c r="AP1354" s="41">
        <f t="shared" ref="AP1354" si="32120">AP1353*AM$4</f>
        <v>8</v>
      </c>
      <c r="AQ1354" s="47" t="s">
        <v>39</v>
      </c>
      <c r="AR1354" s="40">
        <f t="shared" ref="AR1354" si="32121">SUMPRODUCT(AS1348:AS1352*(AR1348:AR1352="PTO"))+SUMPRODUCT(AS1348:AS1352*(AR1348:AR1352="HOL"))</f>
        <v>0</v>
      </c>
      <c r="AS1354" s="49" t="s">
        <v>135</v>
      </c>
      <c r="AT1354" s="41">
        <f t="shared" ref="AT1354" si="32122">AT1353*AQ$4</f>
        <v>0</v>
      </c>
      <c r="AU1354" s="47" t="s">
        <v>39</v>
      </c>
      <c r="AV1354" s="40">
        <f t="shared" ref="AV1354" si="32123">SUMPRODUCT(AW1348:AW1352*(AV1348:AV1352="PTO"))+SUMPRODUCT(AW1348:AW1352*(AV1348:AV1352="HOL"))</f>
        <v>0</v>
      </c>
      <c r="AW1354" s="49" t="s">
        <v>135</v>
      </c>
      <c r="AX1354" s="41">
        <f>AX1353*AU$4</f>
        <v>0</v>
      </c>
      <c r="AY1354" s="47" t="s">
        <v>39</v>
      </c>
      <c r="AZ1354" s="40">
        <f t="shared" ref="AZ1354" si="32124">SUMPRODUCT(BA1348:BA1352*(AZ1348:AZ1352="PTO"))+SUMPRODUCT(BA1348:BA1352*(AZ1348:AZ1352="HOL"))</f>
        <v>0</v>
      </c>
      <c r="BA1354" s="49" t="s">
        <v>135</v>
      </c>
      <c r="BB1354" s="41">
        <f>BB1353*AY$4</f>
        <v>0</v>
      </c>
      <c r="BC1354" s="47" t="s">
        <v>39</v>
      </c>
      <c r="BD1354" s="40">
        <f t="shared" ref="BD1354" si="32125">SUMPRODUCT(BE1348:BE1352*(BD1348:BD1352="PTO"))+SUMPRODUCT(BE1348:BE1352*(BD1348:BD1352="HOL"))</f>
        <v>0</v>
      </c>
      <c r="BE1354" s="49" t="s">
        <v>135</v>
      </c>
      <c r="BF1354" s="41">
        <f>BF1353*BC$4</f>
        <v>0</v>
      </c>
      <c r="BG1354" s="47" t="s">
        <v>39</v>
      </c>
      <c r="BH1354" s="40">
        <f t="shared" ref="BH1354" si="32126">SUMPRODUCT(BI1348:BI1352*(BH1348:BH1352="PTO"))+SUMPRODUCT(BI1348:BI1352*(BH1348:BH1352="HOL"))</f>
        <v>0</v>
      </c>
      <c r="BI1354" s="49" t="s">
        <v>135</v>
      </c>
      <c r="BJ1354" s="41">
        <f>BJ1353*BG$4</f>
        <v>0</v>
      </c>
      <c r="BK1354" s="47" t="s">
        <v>39</v>
      </c>
      <c r="BL1354" s="40">
        <f t="shared" ref="BL1354" si="32127">SUMPRODUCT(BM1348:BM1352*(BL1348:BL1352="PTO"))+SUMPRODUCT(BM1348:BM1352*(BL1348:BL1352="HOL"))</f>
        <v>0</v>
      </c>
      <c r="BM1354" s="49" t="s">
        <v>135</v>
      </c>
      <c r="BN1354" s="41">
        <f>BN1353*BK$4</f>
        <v>0</v>
      </c>
      <c r="BO1354" s="47" t="s">
        <v>39</v>
      </c>
      <c r="BP1354" s="40">
        <f t="shared" ref="BP1354" si="32128">SUMPRODUCT(BQ1348:BQ1352*(BP1348:BP1352="PTO"))+SUMPRODUCT(BQ1348:BQ1352*(BP1348:BP1352="HOL"))</f>
        <v>0</v>
      </c>
      <c r="BQ1354" s="49" t="s">
        <v>135</v>
      </c>
      <c r="BR1354" s="41">
        <f t="shared" ref="BR1354" si="32129">BR1353*BO$4</f>
        <v>0</v>
      </c>
      <c r="BS1354" s="47" t="s">
        <v>39</v>
      </c>
      <c r="BT1354" s="40">
        <f t="shared" ref="BT1354" si="32130">SUMPRODUCT(BU1348:BU1352*(BT1348:BT1352="PTO"))+SUMPRODUCT(BU1348:BU1352*(BT1348:BT1352="HOL"))</f>
        <v>0</v>
      </c>
      <c r="BU1354" s="49" t="s">
        <v>135</v>
      </c>
      <c r="BV1354" s="41">
        <f t="shared" ref="BV1354" si="32131">BV1353*BS$4</f>
        <v>0</v>
      </c>
      <c r="BW1354" s="47" t="s">
        <v>39</v>
      </c>
      <c r="BX1354" s="40">
        <f t="shared" ref="BX1354" si="32132">SUMPRODUCT(BY1348:BY1352*(BX1348:BX1352="PTO"))+SUMPRODUCT(BY1348:BY1352*(BX1348:BX1352="HOL"))</f>
        <v>0</v>
      </c>
      <c r="BY1354" s="49" t="s">
        <v>135</v>
      </c>
      <c r="BZ1354" s="41">
        <f t="shared" ref="BZ1354" si="32133">BZ1353*BW$4</f>
        <v>0</v>
      </c>
      <c r="CA1354" s="47" t="s">
        <v>39</v>
      </c>
      <c r="CB1354" s="40">
        <f t="shared" ref="CB1354" si="32134">SUMPRODUCT(CC1348:CC1352*(CB1348:CB1352="PTO"))+SUMPRODUCT(CC1348:CC1352*(CB1348:CB1352="HOL"))</f>
        <v>0</v>
      </c>
      <c r="CC1354" s="49" t="s">
        <v>135</v>
      </c>
      <c r="CD1354" s="41">
        <f t="shared" ref="CD1354" si="32135">CD1353*CA$4</f>
        <v>0</v>
      </c>
      <c r="CE1354" s="47" t="s">
        <v>39</v>
      </c>
      <c r="CF1354" s="40">
        <f t="shared" ref="CF1354" si="32136">SUMPRODUCT(CG1348:CG1352*(CF1348:CF1352="PTO"))+SUMPRODUCT(CG1348:CG1352*(CF1348:CF1352="HOL"))</f>
        <v>0</v>
      </c>
      <c r="CG1354" s="49" t="s">
        <v>135</v>
      </c>
      <c r="CH1354" s="41">
        <f t="shared" ref="CH1354" si="32137">CH1353*CE$4</f>
        <v>0</v>
      </c>
    </row>
    <row r="1355" spans="1:86" x14ac:dyDescent="0.25">
      <c r="A1355" s="70" t="s">
        <v>133</v>
      </c>
      <c r="B1355" s="71">
        <f t="shared" ref="B1355" ca="1" si="32138">D1355-B1356</f>
        <v>17.242057502835763</v>
      </c>
      <c r="C1355" s="72" t="s">
        <v>122</v>
      </c>
      <c r="D1355" s="71">
        <f>IFERROR(INDEX(Holidays[FTE], MATCH(Entry!E1355, Holidays[Date], 0)), 1)*8*INDEX(FTEguide[[1]:[12]], MATCH(Entry!E1356, FTEguide[Weekday], 0), IF(Entry!E1358&gt;0, Entry!E1358, MONTH(Entry!E1355)))</f>
        <v>62.242057502835763</v>
      </c>
      <c r="E1355" s="60">
        <f t="shared" si="30586"/>
        <v>44021</v>
      </c>
      <c r="F1355" s="50" t="s">
        <v>128</v>
      </c>
      <c r="G1355" s="34" t="s">
        <v>136</v>
      </c>
      <c r="H1355" s="35" t="s">
        <v>23</v>
      </c>
      <c r="I1355" s="42">
        <f t="shared" ref="I1355" si="32139">parseTime(G1355)-(H1360=INT(RIGHT($F1355, 1)))</f>
        <v>8</v>
      </c>
      <c r="J1355" s="43">
        <f t="shared" ref="J1355:J1359" si="32140">isClocked(H1355)</f>
        <v>1</v>
      </c>
      <c r="K1355" s="34"/>
      <c r="L1355" s="35"/>
      <c r="M1355" s="42">
        <f t="shared" ref="M1355" si="32141">parseTime(K1355)-(L1360=INT(RIGHT($F1355, 1)))</f>
        <v>0</v>
      </c>
      <c r="N1355" s="43">
        <f t="shared" ref="N1355:N1359" si="32142">isClocked(L1355)</f>
        <v>0</v>
      </c>
      <c r="O1355" s="34" t="s">
        <v>180</v>
      </c>
      <c r="P1355" s="35" t="s">
        <v>23</v>
      </c>
      <c r="Q1355" s="42">
        <f t="shared" ref="Q1355" si="32143">parseTime(O1355)-(P1360=INT(RIGHT($F1355, 1)))</f>
        <v>8</v>
      </c>
      <c r="R1355" s="43">
        <f t="shared" ref="R1355:R1359" si="32144">isClocked(P1355)</f>
        <v>1</v>
      </c>
      <c r="S1355" s="34" t="s">
        <v>227</v>
      </c>
      <c r="T1355" s="35" t="s">
        <v>23</v>
      </c>
      <c r="U1355" s="42">
        <f t="shared" ref="U1355" si="32145">parseTime(S1355)-(T1360=INT(RIGHT($F1355, 1)))</f>
        <v>8</v>
      </c>
      <c r="V1355" s="43">
        <f t="shared" ref="V1355:V1359" si="32146">isClocked(T1355)</f>
        <v>1</v>
      </c>
      <c r="W1355" s="34"/>
      <c r="X1355" s="35"/>
      <c r="Y1355" s="42">
        <f t="shared" ref="Y1355" si="32147">parseTime(W1355)-(X1360=INT(RIGHT($F1355, 1)))</f>
        <v>0</v>
      </c>
      <c r="Z1355" s="43">
        <f t="shared" ref="Z1355:Z1359" si="32148">isClocked(X1355)</f>
        <v>0</v>
      </c>
      <c r="AA1355" s="34" t="s">
        <v>136</v>
      </c>
      <c r="AB1355" s="35" t="s">
        <v>23</v>
      </c>
      <c r="AC1355" s="42">
        <f t="shared" ref="AC1355" si="32149">parseTime(AA1355)-(AB1360=INT(RIGHT($F1355, 1)))</f>
        <v>8</v>
      </c>
      <c r="AD1355" s="43">
        <f t="shared" ref="AD1355:AD1359" si="32150">isClocked(AB1355)</f>
        <v>1</v>
      </c>
      <c r="AE1355" s="34" t="s">
        <v>230</v>
      </c>
      <c r="AF1355" s="35" t="s">
        <v>25</v>
      </c>
      <c r="AG1355" s="42">
        <f t="shared" ref="AG1355" si="32151">parseTime(AE1355)-(AF1360=INT(RIGHT($F1355, 1)))</f>
        <v>5</v>
      </c>
      <c r="AH1355" s="43">
        <f t="shared" ref="AH1355:AH1359" si="32152">isClocked(AF1355)</f>
        <v>1</v>
      </c>
      <c r="AI1355" s="34" t="s">
        <v>136</v>
      </c>
      <c r="AJ1355" s="35" t="s">
        <v>23</v>
      </c>
      <c r="AK1355" s="42">
        <f>parseTime(AI1355)-(AJ1360=INT(RIGHT($F1355, 1)))</f>
        <v>8</v>
      </c>
      <c r="AL1355" s="43">
        <f t="shared" ref="AL1355:AL1359" si="32153">isClocked(AJ1355)</f>
        <v>1</v>
      </c>
      <c r="AM1355" s="34"/>
      <c r="AN1355" s="35"/>
      <c r="AO1355" s="42">
        <f t="shared" ref="AO1355" si="32154">parseTime(AM1355)-(AN1360=INT(RIGHT($F1355, 1)))</f>
        <v>0</v>
      </c>
      <c r="AP1355" s="43">
        <f t="shared" ref="AP1355:AP1359" si="32155">isClocked(AN1355)</f>
        <v>0</v>
      </c>
      <c r="AQ1355" s="34"/>
      <c r="AR1355" s="35"/>
      <c r="AS1355" s="42">
        <f t="shared" ref="AS1355" si="32156">parseTime(AQ1355)-(AR1360=INT(RIGHT($F1355, 1)))</f>
        <v>0</v>
      </c>
      <c r="AT1355" s="43">
        <f t="shared" ref="AT1355:AT1359" si="32157">isClocked(AR1355)</f>
        <v>0</v>
      </c>
      <c r="AU1355" s="34"/>
      <c r="AV1355" s="35"/>
      <c r="AW1355" s="42">
        <f>parseTime(AU1355)-(AV1360=INT(RIGHT($F1355, 1)))</f>
        <v>0</v>
      </c>
      <c r="AX1355" s="43">
        <f t="shared" ref="AX1355:AX1359" si="32158">isClocked(AV1355)</f>
        <v>0</v>
      </c>
      <c r="AY1355" s="34"/>
      <c r="AZ1355" s="35"/>
      <c r="BA1355" s="42">
        <f>parseTime(AY1355)-(AZ1360=INT(RIGHT($F1355, 1)))</f>
        <v>0</v>
      </c>
      <c r="BB1355" s="43">
        <f t="shared" ref="BB1355:BB1359" si="32159">isClocked(AZ1355)</f>
        <v>0</v>
      </c>
      <c r="BC1355" s="34"/>
      <c r="BD1355" s="35"/>
      <c r="BE1355" s="42">
        <f>parseTime(BC1355)-(BD1360=INT(RIGHT($F1355, 1)))</f>
        <v>0</v>
      </c>
      <c r="BF1355" s="43">
        <f t="shared" ref="BF1355:BF1359" si="32160">isClocked(BD1355)</f>
        <v>0</v>
      </c>
      <c r="BG1355" s="34"/>
      <c r="BH1355" s="35"/>
      <c r="BI1355" s="42">
        <f>parseTime(BG1355)-(BH1360=INT(RIGHT($F1355, 1)))</f>
        <v>0</v>
      </c>
      <c r="BJ1355" s="43">
        <f t="shared" ref="BJ1355:BJ1359" si="32161">isClocked(BH1355)</f>
        <v>0</v>
      </c>
      <c r="BK1355" s="34"/>
      <c r="BL1355" s="35"/>
      <c r="BM1355" s="42">
        <f>parseTime(BK1355)-(BL1360=INT(RIGHT($F1355, 1)))</f>
        <v>0</v>
      </c>
      <c r="BN1355" s="43">
        <f t="shared" ref="BN1355:BN1359" si="32162">isClocked(BL1355)</f>
        <v>0</v>
      </c>
      <c r="BO1355" s="34"/>
      <c r="BP1355" s="35"/>
      <c r="BQ1355" s="42">
        <f t="shared" ref="BQ1355" si="32163">parseTime(BO1355)-(BP1360=INT(RIGHT($F1355, 1)))</f>
        <v>0</v>
      </c>
      <c r="BR1355" s="43">
        <f t="shared" ref="BR1355:BR1359" si="32164">isClocked(BP1355)</f>
        <v>0</v>
      </c>
      <c r="BS1355" s="34"/>
      <c r="BT1355" s="35"/>
      <c r="BU1355" s="42">
        <f t="shared" ref="BU1355" si="32165">parseTime(BS1355)-(BT1360=INT(RIGHT($F1355, 1)))</f>
        <v>0</v>
      </c>
      <c r="BV1355" s="43">
        <f t="shared" ref="BV1355:BV1359" si="32166">isClocked(BT1355)</f>
        <v>0</v>
      </c>
      <c r="BW1355" s="34"/>
      <c r="BX1355" s="35"/>
      <c r="BY1355" s="42">
        <f t="shared" ref="BY1355" si="32167">parseTime(BW1355)-(BX1360=INT(RIGHT($F1355, 1)))</f>
        <v>0</v>
      </c>
      <c r="BZ1355" s="43">
        <f t="shared" ref="BZ1355:BZ1359" si="32168">isClocked(BX1355)</f>
        <v>0</v>
      </c>
      <c r="CA1355" s="34"/>
      <c r="CB1355" s="35"/>
      <c r="CC1355" s="42">
        <f t="shared" ref="CC1355" si="32169">parseTime(CA1355)-(CB1360=INT(RIGHT($F1355, 1)))</f>
        <v>0</v>
      </c>
      <c r="CD1355" s="43">
        <f t="shared" ref="CD1355:CD1359" si="32170">isClocked(CB1355)</f>
        <v>0</v>
      </c>
      <c r="CE1355" s="34"/>
      <c r="CF1355" s="35"/>
      <c r="CG1355" s="42">
        <f t="shared" ref="CG1355" si="32171">parseTime(CE1355)-(CF1360=INT(RIGHT($F1355, 1)))</f>
        <v>0</v>
      </c>
      <c r="CH1355" s="43">
        <f t="shared" ref="CH1355:CH1359" si="32172">isClocked(CF1355)</f>
        <v>0</v>
      </c>
    </row>
    <row r="1356" spans="1:86" x14ac:dyDescent="0.25">
      <c r="A1356" s="56" t="s">
        <v>0</v>
      </c>
      <c r="B1356" s="57">
        <f t="shared" ca="1" si="31827"/>
        <v>45</v>
      </c>
      <c r="C1356" s="14" t="s">
        <v>252</v>
      </c>
      <c r="D1356" s="14">
        <f t="shared" si="31310"/>
        <v>53.7</v>
      </c>
      <c r="E1356" s="55" t="str">
        <f t="shared" si="31828"/>
        <v>Thursday</v>
      </c>
      <c r="F1356" s="51" t="s">
        <v>129</v>
      </c>
      <c r="G1356" s="36"/>
      <c r="H1356" s="37"/>
      <c r="I1356" s="44">
        <f t="shared" ref="I1356" si="32173">parseTime(G1356)-(H1360=INT(RIGHT($F1356, 1)))</f>
        <v>0</v>
      </c>
      <c r="J1356" s="45">
        <f t="shared" si="32140"/>
        <v>0</v>
      </c>
      <c r="K1356" s="36"/>
      <c r="L1356" s="37"/>
      <c r="M1356" s="44">
        <f t="shared" ref="M1356" si="32174">parseTime(K1356)-(L1360=INT(RIGHT($F1356, 1)))</f>
        <v>0</v>
      </c>
      <c r="N1356" s="45">
        <f t="shared" si="32142"/>
        <v>0</v>
      </c>
      <c r="O1356" s="36"/>
      <c r="P1356" s="37"/>
      <c r="Q1356" s="44">
        <f t="shared" ref="Q1356" si="32175">parseTime(O1356)-(P1360=INT(RIGHT($F1356, 1)))</f>
        <v>0</v>
      </c>
      <c r="R1356" s="45">
        <f t="shared" si="32144"/>
        <v>0</v>
      </c>
      <c r="S1356" s="36"/>
      <c r="T1356" s="37"/>
      <c r="U1356" s="44">
        <f t="shared" ref="U1356" si="32176">parseTime(S1356)-(T1360=INT(RIGHT($F1356, 1)))</f>
        <v>0</v>
      </c>
      <c r="V1356" s="45">
        <f t="shared" si="32146"/>
        <v>0</v>
      </c>
      <c r="W1356" s="36"/>
      <c r="X1356" s="37"/>
      <c r="Y1356" s="44">
        <f t="shared" ref="Y1356" si="32177">parseTime(W1356)-(X1360=INT(RIGHT($F1356, 1)))</f>
        <v>0</v>
      </c>
      <c r="Z1356" s="45">
        <f t="shared" si="32148"/>
        <v>0</v>
      </c>
      <c r="AA1356" s="36"/>
      <c r="AB1356" s="37"/>
      <c r="AC1356" s="44">
        <f t="shared" ref="AC1356" si="32178">parseTime(AA1356)-(AB1360=INT(RIGHT($F1356, 1)))</f>
        <v>0</v>
      </c>
      <c r="AD1356" s="45">
        <f t="shared" si="32150"/>
        <v>0</v>
      </c>
      <c r="AE1356" s="36"/>
      <c r="AF1356" s="37"/>
      <c r="AG1356" s="44">
        <f t="shared" ref="AG1356" si="32179">parseTime(AE1356)-(AF1360=INT(RIGHT($F1356, 1)))</f>
        <v>0</v>
      </c>
      <c r="AH1356" s="45">
        <f t="shared" si="32152"/>
        <v>0</v>
      </c>
      <c r="AI1356" s="36"/>
      <c r="AJ1356" s="37"/>
      <c r="AK1356" s="44">
        <f>parseTime(AI1356)-(AJ1360=INT(RIGHT($F1356, 1)))</f>
        <v>0</v>
      </c>
      <c r="AL1356" s="45">
        <f t="shared" si="32153"/>
        <v>0</v>
      </c>
      <c r="AM1356" s="36"/>
      <c r="AN1356" s="37"/>
      <c r="AO1356" s="44">
        <f t="shared" ref="AO1356" si="32180">parseTime(AM1356)-(AN1360=INT(RIGHT($F1356, 1)))</f>
        <v>0</v>
      </c>
      <c r="AP1356" s="45">
        <f t="shared" si="32155"/>
        <v>0</v>
      </c>
      <c r="AQ1356" s="36"/>
      <c r="AR1356" s="37"/>
      <c r="AS1356" s="44">
        <f t="shared" ref="AS1356" si="32181">parseTime(AQ1356)-(AR1360=INT(RIGHT($F1356, 1)))</f>
        <v>0</v>
      </c>
      <c r="AT1356" s="45">
        <f t="shared" si="32157"/>
        <v>0</v>
      </c>
      <c r="AU1356" s="36"/>
      <c r="AV1356" s="37"/>
      <c r="AW1356" s="44">
        <f>parseTime(AU1356)-(AV1360=INT(RIGHT($F1356, 1)))</f>
        <v>0</v>
      </c>
      <c r="AX1356" s="45">
        <f t="shared" si="32158"/>
        <v>0</v>
      </c>
      <c r="AY1356" s="36"/>
      <c r="AZ1356" s="37"/>
      <c r="BA1356" s="44">
        <f>parseTime(AY1356)-(AZ1360=INT(RIGHT($F1356, 1)))</f>
        <v>0</v>
      </c>
      <c r="BB1356" s="45">
        <f t="shared" si="32159"/>
        <v>0</v>
      </c>
      <c r="BC1356" s="36"/>
      <c r="BD1356" s="37"/>
      <c r="BE1356" s="44">
        <f>parseTime(BC1356)-(BD1360=INT(RIGHT($F1356, 1)))</f>
        <v>0</v>
      </c>
      <c r="BF1356" s="45">
        <f t="shared" si="32160"/>
        <v>0</v>
      </c>
      <c r="BG1356" s="36"/>
      <c r="BH1356" s="37"/>
      <c r="BI1356" s="44">
        <f>parseTime(BG1356)-(BH1360=INT(RIGHT($F1356, 1)))</f>
        <v>0</v>
      </c>
      <c r="BJ1356" s="45">
        <f t="shared" si="32161"/>
        <v>0</v>
      </c>
      <c r="BK1356" s="36"/>
      <c r="BL1356" s="37"/>
      <c r="BM1356" s="44">
        <f>parseTime(BK1356)-(BL1360=INT(RIGHT($F1356, 1)))</f>
        <v>0</v>
      </c>
      <c r="BN1356" s="45">
        <f t="shared" si="32162"/>
        <v>0</v>
      </c>
      <c r="BO1356" s="36"/>
      <c r="BP1356" s="37"/>
      <c r="BQ1356" s="44">
        <f t="shared" ref="BQ1356" si="32182">parseTime(BO1356)-(BP1360=INT(RIGHT($F1356, 1)))</f>
        <v>0</v>
      </c>
      <c r="BR1356" s="45">
        <f t="shared" si="32164"/>
        <v>0</v>
      </c>
      <c r="BS1356" s="36"/>
      <c r="BT1356" s="37"/>
      <c r="BU1356" s="44">
        <f t="shared" ref="BU1356" si="32183">parseTime(BS1356)-(BT1360=INT(RIGHT($F1356, 1)))</f>
        <v>0</v>
      </c>
      <c r="BV1356" s="45">
        <f t="shared" si="32166"/>
        <v>0</v>
      </c>
      <c r="BW1356" s="36"/>
      <c r="BX1356" s="37"/>
      <c r="BY1356" s="44">
        <f t="shared" ref="BY1356" si="32184">parseTime(BW1356)-(BX1360=INT(RIGHT($F1356, 1)))</f>
        <v>0</v>
      </c>
      <c r="BZ1356" s="45">
        <f t="shared" si="32168"/>
        <v>0</v>
      </c>
      <c r="CA1356" s="36"/>
      <c r="CB1356" s="37"/>
      <c r="CC1356" s="44">
        <f t="shared" ref="CC1356" si="32185">parseTime(CA1356)-(CB1360=INT(RIGHT($F1356, 1)))</f>
        <v>0</v>
      </c>
      <c r="CD1356" s="45">
        <f t="shared" si="32170"/>
        <v>0</v>
      </c>
      <c r="CE1356" s="36"/>
      <c r="CF1356" s="37"/>
      <c r="CG1356" s="44">
        <f t="shared" ref="CG1356" si="32186">parseTime(CE1356)-(CF1360=INT(RIGHT($F1356, 1)))</f>
        <v>0</v>
      </c>
      <c r="CH1356" s="45">
        <f t="shared" si="32172"/>
        <v>0</v>
      </c>
    </row>
    <row r="1357" spans="1:86" x14ac:dyDescent="0.25">
      <c r="A1357" s="56" t="s">
        <v>117</v>
      </c>
      <c r="B1357" s="57">
        <f t="shared" ref="B1357" ca="1" si="32187">roleHours(G1355:CH1361, "MFD")</f>
        <v>40</v>
      </c>
      <c r="C1357" s="14">
        <f t="shared" ref="C1357:C1360" ca="1" si="32188">B1357/8</f>
        <v>5</v>
      </c>
      <c r="D1357" s="14">
        <f t="shared" ref="D1357" ca="1" si="32189">B1356-D1356</f>
        <v>-8.7000000000000028</v>
      </c>
      <c r="E1357" s="20" t="s">
        <v>127</v>
      </c>
      <c r="F1357" s="51" t="s">
        <v>130</v>
      </c>
      <c r="G1357" s="36"/>
      <c r="H1357" s="37"/>
      <c r="I1357" s="44">
        <f t="shared" ref="I1357" si="32190">parseTime(G1357)-(H1360=INT(RIGHT($F1357, 1)))</f>
        <v>0</v>
      </c>
      <c r="J1357" s="45">
        <f t="shared" si="32140"/>
        <v>0</v>
      </c>
      <c r="K1357" s="36"/>
      <c r="L1357" s="37"/>
      <c r="M1357" s="44">
        <f t="shared" ref="M1357" si="32191">parseTime(K1357)-(L1360=INT(RIGHT($F1357, 1)))</f>
        <v>0</v>
      </c>
      <c r="N1357" s="45">
        <f t="shared" si="32142"/>
        <v>0</v>
      </c>
      <c r="O1357" s="36"/>
      <c r="P1357" s="37"/>
      <c r="Q1357" s="44">
        <f t="shared" ref="Q1357" si="32192">parseTime(O1357)-(P1360=INT(RIGHT($F1357, 1)))</f>
        <v>0</v>
      </c>
      <c r="R1357" s="45">
        <f t="shared" si="32144"/>
        <v>0</v>
      </c>
      <c r="S1357" s="36"/>
      <c r="T1357" s="37"/>
      <c r="U1357" s="44">
        <f t="shared" ref="U1357" si="32193">parseTime(S1357)-(T1360=INT(RIGHT($F1357, 1)))</f>
        <v>0</v>
      </c>
      <c r="V1357" s="45">
        <f t="shared" si="32146"/>
        <v>0</v>
      </c>
      <c r="W1357" s="36"/>
      <c r="X1357" s="37"/>
      <c r="Y1357" s="44">
        <f t="shared" ref="Y1357" si="32194">parseTime(W1357)-(X1360=INT(RIGHT($F1357, 1)))</f>
        <v>0</v>
      </c>
      <c r="Z1357" s="45">
        <f t="shared" si="32148"/>
        <v>0</v>
      </c>
      <c r="AA1357" s="36"/>
      <c r="AB1357" s="37"/>
      <c r="AC1357" s="44">
        <f t="shared" ref="AC1357" si="32195">parseTime(AA1357)-(AB1360=INT(RIGHT($F1357, 1)))</f>
        <v>0</v>
      </c>
      <c r="AD1357" s="45">
        <f t="shared" si="32150"/>
        <v>0</v>
      </c>
      <c r="AE1357" s="36"/>
      <c r="AF1357" s="37"/>
      <c r="AG1357" s="44">
        <f t="shared" ref="AG1357" si="32196">parseTime(AE1357)-(AF1360=INT(RIGHT($F1357, 1)))</f>
        <v>0</v>
      </c>
      <c r="AH1357" s="45">
        <f t="shared" si="32152"/>
        <v>0</v>
      </c>
      <c r="AI1357" s="36"/>
      <c r="AJ1357" s="37"/>
      <c r="AK1357" s="44">
        <f>parseTime(AI1357)-(AJ1360=INT(RIGHT($F1357, 1)))</f>
        <v>0</v>
      </c>
      <c r="AL1357" s="45">
        <f t="shared" si="32153"/>
        <v>0</v>
      </c>
      <c r="AM1357" s="36"/>
      <c r="AN1357" s="37"/>
      <c r="AO1357" s="44">
        <f t="shared" ref="AO1357" si="32197">parseTime(AM1357)-(AN1360=INT(RIGHT($F1357, 1)))</f>
        <v>0</v>
      </c>
      <c r="AP1357" s="45">
        <f t="shared" si="32155"/>
        <v>0</v>
      </c>
      <c r="AQ1357" s="36"/>
      <c r="AR1357" s="37"/>
      <c r="AS1357" s="44">
        <f t="shared" ref="AS1357" si="32198">parseTime(AQ1357)-(AR1360=INT(RIGHT($F1357, 1)))</f>
        <v>0</v>
      </c>
      <c r="AT1357" s="45">
        <f t="shared" si="32157"/>
        <v>0</v>
      </c>
      <c r="AU1357" s="36"/>
      <c r="AV1357" s="37"/>
      <c r="AW1357" s="44">
        <f>parseTime(AU1357)-(AV1360=INT(RIGHT($F1357, 1)))</f>
        <v>0</v>
      </c>
      <c r="AX1357" s="45">
        <f t="shared" si="32158"/>
        <v>0</v>
      </c>
      <c r="AY1357" s="36"/>
      <c r="AZ1357" s="37"/>
      <c r="BA1357" s="44">
        <f>parseTime(AY1357)-(AZ1360=INT(RIGHT($F1357, 1)))</f>
        <v>0</v>
      </c>
      <c r="BB1357" s="45">
        <f t="shared" si="32159"/>
        <v>0</v>
      </c>
      <c r="BC1357" s="36"/>
      <c r="BD1357" s="37"/>
      <c r="BE1357" s="44">
        <f>parseTime(BC1357)-(BD1360=INT(RIGHT($F1357, 1)))</f>
        <v>0</v>
      </c>
      <c r="BF1357" s="45">
        <f t="shared" si="32160"/>
        <v>0</v>
      </c>
      <c r="BG1357" s="36"/>
      <c r="BH1357" s="37"/>
      <c r="BI1357" s="44">
        <f>parseTime(BG1357)-(BH1360=INT(RIGHT($F1357, 1)))</f>
        <v>0</v>
      </c>
      <c r="BJ1357" s="45">
        <f t="shared" si="32161"/>
        <v>0</v>
      </c>
      <c r="BK1357" s="36"/>
      <c r="BL1357" s="37"/>
      <c r="BM1357" s="44">
        <f>parseTime(BK1357)-(BL1360=INT(RIGHT($F1357, 1)))</f>
        <v>0</v>
      </c>
      <c r="BN1357" s="45">
        <f t="shared" si="32162"/>
        <v>0</v>
      </c>
      <c r="BO1357" s="36"/>
      <c r="BP1357" s="37"/>
      <c r="BQ1357" s="44">
        <f t="shared" ref="BQ1357" si="32199">parseTime(BO1357)-(BP1360=INT(RIGHT($F1357, 1)))</f>
        <v>0</v>
      </c>
      <c r="BR1357" s="45">
        <f t="shared" si="32164"/>
        <v>0</v>
      </c>
      <c r="BS1357" s="36"/>
      <c r="BT1357" s="37"/>
      <c r="BU1357" s="44">
        <f t="shared" ref="BU1357" si="32200">parseTime(BS1357)-(BT1360=INT(RIGHT($F1357, 1)))</f>
        <v>0</v>
      </c>
      <c r="BV1357" s="45">
        <f t="shared" si="32166"/>
        <v>0</v>
      </c>
      <c r="BW1357" s="36"/>
      <c r="BX1357" s="37"/>
      <c r="BY1357" s="44">
        <f t="shared" ref="BY1357" si="32201">parseTime(BW1357)-(BX1360=INT(RIGHT($F1357, 1)))</f>
        <v>0</v>
      </c>
      <c r="BZ1357" s="45">
        <f t="shared" si="32168"/>
        <v>0</v>
      </c>
      <c r="CA1357" s="36"/>
      <c r="CB1357" s="37"/>
      <c r="CC1357" s="44">
        <f t="shared" ref="CC1357" si="32202">parseTime(CA1357)-(CB1360=INT(RIGHT($F1357, 1)))</f>
        <v>0</v>
      </c>
      <c r="CD1357" s="45">
        <f t="shared" si="32170"/>
        <v>0</v>
      </c>
      <c r="CE1357" s="36"/>
      <c r="CF1357" s="37"/>
      <c r="CG1357" s="44">
        <f t="shared" ref="CG1357" si="32203">parseTime(CE1357)-(CF1360=INT(RIGHT($F1357, 1)))</f>
        <v>0</v>
      </c>
      <c r="CH1357" s="45">
        <f t="shared" si="32172"/>
        <v>0</v>
      </c>
    </row>
    <row r="1358" spans="1:86" x14ac:dyDescent="0.25">
      <c r="A1358" s="56"/>
      <c r="B1358" s="57"/>
      <c r="C1358" s="14">
        <f t="shared" si="32188"/>
        <v>0</v>
      </c>
      <c r="D1358" s="14" t="s">
        <v>259</v>
      </c>
      <c r="E1358" s="20">
        <v>4.25</v>
      </c>
      <c r="F1358" s="51" t="s">
        <v>131</v>
      </c>
      <c r="G1358" s="36"/>
      <c r="H1358" s="37"/>
      <c r="I1358" s="44">
        <f t="shared" ref="I1358" si="32204">parseTime(G1358)-(H1360=INT(RIGHT($F1358, 1)))</f>
        <v>0</v>
      </c>
      <c r="J1358" s="45">
        <f t="shared" si="32140"/>
        <v>0</v>
      </c>
      <c r="K1358" s="36"/>
      <c r="L1358" s="37"/>
      <c r="M1358" s="44">
        <f t="shared" ref="M1358" si="32205">parseTime(K1358)-(L1360=INT(RIGHT($F1358, 1)))</f>
        <v>0</v>
      </c>
      <c r="N1358" s="45">
        <f t="shared" si="32142"/>
        <v>0</v>
      </c>
      <c r="O1358" s="36"/>
      <c r="P1358" s="37"/>
      <c r="Q1358" s="44">
        <f t="shared" ref="Q1358" si="32206">parseTime(O1358)-(P1360=INT(RIGHT($F1358, 1)))</f>
        <v>0</v>
      </c>
      <c r="R1358" s="45">
        <f t="shared" si="32144"/>
        <v>0</v>
      </c>
      <c r="S1358" s="36"/>
      <c r="T1358" s="37"/>
      <c r="U1358" s="44">
        <f t="shared" ref="U1358" si="32207">parseTime(S1358)-(T1360=INT(RIGHT($F1358, 1)))</f>
        <v>0</v>
      </c>
      <c r="V1358" s="45">
        <f t="shared" si="32146"/>
        <v>0</v>
      </c>
      <c r="W1358" s="36"/>
      <c r="X1358" s="37"/>
      <c r="Y1358" s="44">
        <f t="shared" ref="Y1358" si="32208">parseTime(W1358)-(X1360=INT(RIGHT($F1358, 1)))</f>
        <v>0</v>
      </c>
      <c r="Z1358" s="45">
        <f t="shared" si="32148"/>
        <v>0</v>
      </c>
      <c r="AA1358" s="36"/>
      <c r="AB1358" s="37"/>
      <c r="AC1358" s="44">
        <f t="shared" ref="AC1358" si="32209">parseTime(AA1358)-(AB1360=INT(RIGHT($F1358, 1)))</f>
        <v>0</v>
      </c>
      <c r="AD1358" s="45">
        <f t="shared" si="32150"/>
        <v>0</v>
      </c>
      <c r="AE1358" s="36"/>
      <c r="AF1358" s="37"/>
      <c r="AG1358" s="44">
        <f t="shared" ref="AG1358" si="32210">parseTime(AE1358)-(AF1360=INT(RIGHT($F1358, 1)))</f>
        <v>0</v>
      </c>
      <c r="AH1358" s="45">
        <f t="shared" si="32152"/>
        <v>0</v>
      </c>
      <c r="AI1358" s="36"/>
      <c r="AJ1358" s="37"/>
      <c r="AK1358" s="44">
        <f>parseTime(AI1358)-(AJ1360=INT(RIGHT($F1358, 1)))</f>
        <v>0</v>
      </c>
      <c r="AL1358" s="45">
        <f t="shared" si="32153"/>
        <v>0</v>
      </c>
      <c r="AM1358" s="36"/>
      <c r="AN1358" s="37"/>
      <c r="AO1358" s="44">
        <f t="shared" ref="AO1358" si="32211">parseTime(AM1358)-(AN1360=INT(RIGHT($F1358, 1)))</f>
        <v>0</v>
      </c>
      <c r="AP1358" s="45">
        <f t="shared" si="32155"/>
        <v>0</v>
      </c>
      <c r="AQ1358" s="36"/>
      <c r="AR1358" s="37"/>
      <c r="AS1358" s="44">
        <f t="shared" ref="AS1358" si="32212">parseTime(AQ1358)-(AR1360=INT(RIGHT($F1358, 1)))</f>
        <v>0</v>
      </c>
      <c r="AT1358" s="45">
        <f t="shared" si="32157"/>
        <v>0</v>
      </c>
      <c r="AU1358" s="36"/>
      <c r="AV1358" s="37"/>
      <c r="AW1358" s="44">
        <f>parseTime(AU1358)-(AV1360=INT(RIGHT($F1358, 1)))</f>
        <v>0</v>
      </c>
      <c r="AX1358" s="45">
        <f t="shared" si="32158"/>
        <v>0</v>
      </c>
      <c r="AY1358" s="36"/>
      <c r="AZ1358" s="37"/>
      <c r="BA1358" s="44">
        <f>parseTime(AY1358)-(AZ1360=INT(RIGHT($F1358, 1)))</f>
        <v>0</v>
      </c>
      <c r="BB1358" s="45">
        <f t="shared" si="32159"/>
        <v>0</v>
      </c>
      <c r="BC1358" s="36"/>
      <c r="BD1358" s="37"/>
      <c r="BE1358" s="44">
        <f>parseTime(BC1358)-(BD1360=INT(RIGHT($F1358, 1)))</f>
        <v>0</v>
      </c>
      <c r="BF1358" s="45">
        <f t="shared" si="32160"/>
        <v>0</v>
      </c>
      <c r="BG1358" s="36"/>
      <c r="BH1358" s="37"/>
      <c r="BI1358" s="44">
        <f>parseTime(BG1358)-(BH1360=INT(RIGHT($F1358, 1)))</f>
        <v>0</v>
      </c>
      <c r="BJ1358" s="45">
        <f t="shared" si="32161"/>
        <v>0</v>
      </c>
      <c r="BK1358" s="36"/>
      <c r="BL1358" s="37"/>
      <c r="BM1358" s="44">
        <f>parseTime(BK1358)-(BL1360=INT(RIGHT($F1358, 1)))</f>
        <v>0</v>
      </c>
      <c r="BN1358" s="45">
        <f t="shared" si="32162"/>
        <v>0</v>
      </c>
      <c r="BO1358" s="36"/>
      <c r="BP1358" s="37"/>
      <c r="BQ1358" s="44">
        <f t="shared" ref="BQ1358" si="32213">parseTime(BO1358)-(BP1360=INT(RIGHT($F1358, 1)))</f>
        <v>0</v>
      </c>
      <c r="BR1358" s="45">
        <f t="shared" si="32164"/>
        <v>0</v>
      </c>
      <c r="BS1358" s="36"/>
      <c r="BT1358" s="37"/>
      <c r="BU1358" s="44">
        <f t="shared" ref="BU1358" si="32214">parseTime(BS1358)-(BT1360=INT(RIGHT($F1358, 1)))</f>
        <v>0</v>
      </c>
      <c r="BV1358" s="45">
        <f t="shared" si="32166"/>
        <v>0</v>
      </c>
      <c r="BW1358" s="36"/>
      <c r="BX1358" s="37"/>
      <c r="BY1358" s="44">
        <f t="shared" ref="BY1358" si="32215">parseTime(BW1358)-(BX1360=INT(RIGHT($F1358, 1)))</f>
        <v>0</v>
      </c>
      <c r="BZ1358" s="45">
        <f t="shared" si="32168"/>
        <v>0</v>
      </c>
      <c r="CA1358" s="36"/>
      <c r="CB1358" s="37"/>
      <c r="CC1358" s="44">
        <f t="shared" ref="CC1358" si="32216">parseTime(CA1358)-(CB1360=INT(RIGHT($F1358, 1)))</f>
        <v>0</v>
      </c>
      <c r="CD1358" s="45">
        <f t="shared" si="32170"/>
        <v>0</v>
      </c>
      <c r="CE1358" s="36"/>
      <c r="CF1358" s="37"/>
      <c r="CG1358" s="44">
        <f t="shared" ref="CG1358" si="32217">parseTime(CE1358)-(CF1360=INT(RIGHT($F1358, 1)))</f>
        <v>0</v>
      </c>
      <c r="CH1358" s="45">
        <f t="shared" si="32172"/>
        <v>0</v>
      </c>
    </row>
    <row r="1359" spans="1:86" x14ac:dyDescent="0.25">
      <c r="A1359" s="56" t="s">
        <v>119</v>
      </c>
      <c r="B1359" s="57">
        <f t="shared" ref="B1359" ca="1" si="32218">roleHours(G1355:CH1361, "MCC")</f>
        <v>5</v>
      </c>
      <c r="C1359" s="14">
        <f t="shared" ca="1" si="32188"/>
        <v>0.625</v>
      </c>
      <c r="D1359" s="14" t="s">
        <v>260</v>
      </c>
      <c r="E1359" s="20">
        <v>4.6500000000000004</v>
      </c>
      <c r="F1359" s="51" t="s">
        <v>132</v>
      </c>
      <c r="G1359" s="36"/>
      <c r="H1359" s="37"/>
      <c r="I1359" s="44">
        <f t="shared" ref="I1359" si="32219">parseTime(G1359)-(H1360=INT(RIGHT($F1359, 1)))</f>
        <v>0</v>
      </c>
      <c r="J1359" s="45">
        <f t="shared" si="32140"/>
        <v>0</v>
      </c>
      <c r="K1359" s="36"/>
      <c r="L1359" s="37"/>
      <c r="M1359" s="44">
        <f t="shared" ref="M1359" si="32220">parseTime(K1359)-(L1360=INT(RIGHT($F1359, 1)))</f>
        <v>0</v>
      </c>
      <c r="N1359" s="45">
        <f t="shared" si="32142"/>
        <v>0</v>
      </c>
      <c r="O1359" s="36"/>
      <c r="P1359" s="37"/>
      <c r="Q1359" s="44">
        <f t="shared" ref="Q1359" si="32221">parseTime(O1359)-(P1360=INT(RIGHT($F1359, 1)))</f>
        <v>0</v>
      </c>
      <c r="R1359" s="45">
        <f t="shared" si="32144"/>
        <v>0</v>
      </c>
      <c r="S1359" s="36"/>
      <c r="T1359" s="37"/>
      <c r="U1359" s="44">
        <f t="shared" ref="U1359" si="32222">parseTime(S1359)-(T1360=INT(RIGHT($F1359, 1)))</f>
        <v>0</v>
      </c>
      <c r="V1359" s="45">
        <f t="shared" si="32146"/>
        <v>0</v>
      </c>
      <c r="W1359" s="36"/>
      <c r="X1359" s="37"/>
      <c r="Y1359" s="44">
        <f t="shared" ref="Y1359" si="32223">parseTime(W1359)-(X1360=INT(RIGHT($F1359, 1)))</f>
        <v>0</v>
      </c>
      <c r="Z1359" s="45">
        <f t="shared" si="32148"/>
        <v>0</v>
      </c>
      <c r="AA1359" s="36"/>
      <c r="AB1359" s="37"/>
      <c r="AC1359" s="44">
        <f t="shared" ref="AC1359" si="32224">parseTime(AA1359)-(AB1360=INT(RIGHT($F1359, 1)))</f>
        <v>0</v>
      </c>
      <c r="AD1359" s="45">
        <f t="shared" si="32150"/>
        <v>0</v>
      </c>
      <c r="AE1359" s="36"/>
      <c r="AF1359" s="37"/>
      <c r="AG1359" s="44">
        <f t="shared" ref="AG1359" si="32225">parseTime(AE1359)-(AF1360=INT(RIGHT($F1359, 1)))</f>
        <v>0</v>
      </c>
      <c r="AH1359" s="45">
        <f t="shared" si="32152"/>
        <v>0</v>
      </c>
      <c r="AI1359" s="36"/>
      <c r="AJ1359" s="37"/>
      <c r="AK1359" s="44">
        <f>parseTime(AI1359)-(AJ1360=INT(RIGHT($F1359, 1)))</f>
        <v>0</v>
      </c>
      <c r="AL1359" s="45">
        <f t="shared" si="32153"/>
        <v>0</v>
      </c>
      <c r="AM1359" s="36"/>
      <c r="AN1359" s="37"/>
      <c r="AO1359" s="44">
        <f t="shared" ref="AO1359" si="32226">parseTime(AM1359)-(AN1360=INT(RIGHT($F1359, 1)))</f>
        <v>0</v>
      </c>
      <c r="AP1359" s="45">
        <f t="shared" si="32155"/>
        <v>0</v>
      </c>
      <c r="AQ1359" s="36"/>
      <c r="AR1359" s="37"/>
      <c r="AS1359" s="44">
        <f t="shared" ref="AS1359" si="32227">parseTime(AQ1359)-(AR1360=INT(RIGHT($F1359, 1)))</f>
        <v>0</v>
      </c>
      <c r="AT1359" s="45">
        <f t="shared" si="32157"/>
        <v>0</v>
      </c>
      <c r="AU1359" s="36"/>
      <c r="AV1359" s="37"/>
      <c r="AW1359" s="44">
        <f>parseTime(AU1359)-(AV1360=INT(RIGHT($F1359, 1)))</f>
        <v>0</v>
      </c>
      <c r="AX1359" s="45">
        <f t="shared" si="32158"/>
        <v>0</v>
      </c>
      <c r="AY1359" s="36"/>
      <c r="AZ1359" s="37"/>
      <c r="BA1359" s="44">
        <f>parseTime(AY1359)-(AZ1360=INT(RIGHT($F1359, 1)))</f>
        <v>0</v>
      </c>
      <c r="BB1359" s="45">
        <f t="shared" si="32159"/>
        <v>0</v>
      </c>
      <c r="BC1359" s="36"/>
      <c r="BD1359" s="37"/>
      <c r="BE1359" s="44">
        <f>parseTime(BC1359)-(BD1360=INT(RIGHT($F1359, 1)))</f>
        <v>0</v>
      </c>
      <c r="BF1359" s="45">
        <f t="shared" si="32160"/>
        <v>0</v>
      </c>
      <c r="BG1359" s="36"/>
      <c r="BH1359" s="37"/>
      <c r="BI1359" s="44">
        <f>parseTime(BG1359)-(BH1360=INT(RIGHT($F1359, 1)))</f>
        <v>0</v>
      </c>
      <c r="BJ1359" s="45">
        <f t="shared" si="32161"/>
        <v>0</v>
      </c>
      <c r="BK1359" s="36"/>
      <c r="BL1359" s="37"/>
      <c r="BM1359" s="44">
        <f>parseTime(BK1359)-(BL1360=INT(RIGHT($F1359, 1)))</f>
        <v>0</v>
      </c>
      <c r="BN1359" s="45">
        <f t="shared" si="32162"/>
        <v>0</v>
      </c>
      <c r="BO1359" s="36"/>
      <c r="BP1359" s="37"/>
      <c r="BQ1359" s="44">
        <f t="shared" ref="BQ1359" si="32228">parseTime(BO1359)-(BP1360=INT(RIGHT($F1359, 1)))</f>
        <v>0</v>
      </c>
      <c r="BR1359" s="45">
        <f t="shared" si="32164"/>
        <v>0</v>
      </c>
      <c r="BS1359" s="36"/>
      <c r="BT1359" s="37"/>
      <c r="BU1359" s="44">
        <f t="shared" ref="BU1359" si="32229">parseTime(BS1359)-(BT1360=INT(RIGHT($F1359, 1)))</f>
        <v>0</v>
      </c>
      <c r="BV1359" s="45">
        <f t="shared" si="32166"/>
        <v>0</v>
      </c>
      <c r="BW1359" s="36"/>
      <c r="BX1359" s="37"/>
      <c r="BY1359" s="44">
        <f t="shared" ref="BY1359" si="32230">parseTime(BW1359)-(BX1360=INT(RIGHT($F1359, 1)))</f>
        <v>0</v>
      </c>
      <c r="BZ1359" s="45">
        <f t="shared" si="32168"/>
        <v>0</v>
      </c>
      <c r="CA1359" s="36"/>
      <c r="CB1359" s="37"/>
      <c r="CC1359" s="44">
        <f t="shared" ref="CC1359" si="32231">parseTime(CA1359)-(CB1360=INT(RIGHT($F1359, 1)))</f>
        <v>0</v>
      </c>
      <c r="CD1359" s="45">
        <f t="shared" si="32170"/>
        <v>0</v>
      </c>
      <c r="CE1359" s="36"/>
      <c r="CF1359" s="37"/>
      <c r="CG1359" s="44">
        <f t="shared" ref="CG1359" si="32232">parseTime(CE1359)-(CF1360=INT(RIGHT($F1359, 1)))</f>
        <v>0</v>
      </c>
      <c r="CH1359" s="45">
        <f t="shared" si="32172"/>
        <v>0</v>
      </c>
    </row>
    <row r="1360" spans="1:86" x14ac:dyDescent="0.25">
      <c r="A1360" s="56"/>
      <c r="B1360" s="57"/>
      <c r="C1360" s="14">
        <f t="shared" si="32188"/>
        <v>0</v>
      </c>
      <c r="D1360" s="14"/>
      <c r="E1360" s="20">
        <f t="shared" ref="E1360" si="32233">((7.5/2)-0.5+E1359)*8</f>
        <v>63.2</v>
      </c>
      <c r="F1360" s="51"/>
      <c r="G1360" s="46" t="s">
        <v>134</v>
      </c>
      <c r="H1360" s="38">
        <f t="shared" ref="H1360" si="32234">lunchAdjust(G1355:H1359)</f>
        <v>1</v>
      </c>
      <c r="I1360" s="48" t="s">
        <v>0</v>
      </c>
      <c r="J1360" s="39">
        <f t="shared" ref="J1360" si="32235">SUMPRODUCT(I1355:I1359*J1355:J1359)</f>
        <v>8</v>
      </c>
      <c r="K1360" s="46" t="s">
        <v>134</v>
      </c>
      <c r="L1360" s="38">
        <f t="shared" ref="L1360" si="32236">lunchAdjust(K1355:L1359)</f>
        <v>0</v>
      </c>
      <c r="M1360" s="48" t="s">
        <v>0</v>
      </c>
      <c r="N1360" s="39">
        <f t="shared" ref="N1360" si="32237">SUMPRODUCT(M1355:M1359*N1355:N1359)</f>
        <v>0</v>
      </c>
      <c r="O1360" s="46" t="s">
        <v>134</v>
      </c>
      <c r="P1360" s="38">
        <f t="shared" ref="P1360" si="32238">lunchAdjust(O1355:P1359)</f>
        <v>1</v>
      </c>
      <c r="Q1360" s="48" t="s">
        <v>0</v>
      </c>
      <c r="R1360" s="39">
        <f t="shared" ref="R1360" si="32239">SUMPRODUCT(Q1355:Q1359*R1355:R1359)</f>
        <v>8</v>
      </c>
      <c r="S1360" s="46" t="s">
        <v>134</v>
      </c>
      <c r="T1360" s="38">
        <f t="shared" ref="T1360" si="32240">lunchAdjust(S1355:T1359)</f>
        <v>1</v>
      </c>
      <c r="U1360" s="48" t="s">
        <v>0</v>
      </c>
      <c r="V1360" s="39">
        <f t="shared" ref="V1360" si="32241">SUMPRODUCT(U1355:U1359*V1355:V1359)</f>
        <v>8</v>
      </c>
      <c r="W1360" s="46" t="s">
        <v>134</v>
      </c>
      <c r="X1360" s="38">
        <f t="shared" ref="X1360" si="32242">lunchAdjust(W1355:X1359)</f>
        <v>0</v>
      </c>
      <c r="Y1360" s="48" t="s">
        <v>0</v>
      </c>
      <c r="Z1360" s="39">
        <f t="shared" ref="Z1360" si="32243">SUMPRODUCT(Y1355:Y1359*Z1355:Z1359)</f>
        <v>0</v>
      </c>
      <c r="AA1360" s="46" t="s">
        <v>134</v>
      </c>
      <c r="AB1360" s="38">
        <f t="shared" ref="AB1360" si="32244">lunchAdjust(AA1355:AB1359)</f>
        <v>1</v>
      </c>
      <c r="AC1360" s="48" t="s">
        <v>0</v>
      </c>
      <c r="AD1360" s="39">
        <f t="shared" ref="AD1360" si="32245">SUMPRODUCT(AC1355:AC1359*AD1355:AD1359)</f>
        <v>8</v>
      </c>
      <c r="AE1360" s="46" t="s">
        <v>134</v>
      </c>
      <c r="AF1360" s="38">
        <f t="shared" ref="AF1360" si="32246">lunchAdjust(AE1355:AF1359)</f>
        <v>0</v>
      </c>
      <c r="AG1360" s="48" t="s">
        <v>0</v>
      </c>
      <c r="AH1360" s="39">
        <f t="shared" ref="AH1360" si="32247">SUMPRODUCT(AG1355:AG1359*AH1355:AH1359)</f>
        <v>5</v>
      </c>
      <c r="AI1360" s="46" t="s">
        <v>134</v>
      </c>
      <c r="AJ1360" s="38">
        <f t="shared" ref="AJ1360" si="32248">lunchAdjust(AI1355:AJ1359)</f>
        <v>1</v>
      </c>
      <c r="AK1360" s="48" t="s">
        <v>0</v>
      </c>
      <c r="AL1360" s="39">
        <f t="shared" ref="AL1360" si="32249">SUMPRODUCT(AK1355:AK1359*AL1355:AL1359)</f>
        <v>8</v>
      </c>
      <c r="AM1360" s="46" t="s">
        <v>134</v>
      </c>
      <c r="AN1360" s="38">
        <f t="shared" ref="AN1360" si="32250">lunchAdjust(AM1355:AN1359)</f>
        <v>0</v>
      </c>
      <c r="AO1360" s="48" t="s">
        <v>0</v>
      </c>
      <c r="AP1360" s="39">
        <f t="shared" ref="AP1360" si="32251">SUMPRODUCT(AO1355:AO1359*AP1355:AP1359)</f>
        <v>0</v>
      </c>
      <c r="AQ1360" s="46" t="s">
        <v>134</v>
      </c>
      <c r="AR1360" s="38">
        <f t="shared" ref="AR1360" si="32252">lunchAdjust(AQ1355:AR1359)</f>
        <v>0</v>
      </c>
      <c r="AS1360" s="48" t="s">
        <v>0</v>
      </c>
      <c r="AT1360" s="39">
        <f t="shared" ref="AT1360" si="32253">SUMPRODUCT(AS1355:AS1359*AT1355:AT1359)</f>
        <v>0</v>
      </c>
      <c r="AU1360" s="46" t="s">
        <v>134</v>
      </c>
      <c r="AV1360" s="38">
        <f t="shared" ref="AV1360" si="32254">lunchAdjust(AU1355:AV1359)</f>
        <v>0</v>
      </c>
      <c r="AW1360" s="48" t="s">
        <v>0</v>
      </c>
      <c r="AX1360" s="39">
        <f t="shared" ref="AX1360" si="32255">SUMPRODUCT(AW1355:AW1359*AX1355:AX1359)</f>
        <v>0</v>
      </c>
      <c r="AY1360" s="46" t="s">
        <v>134</v>
      </c>
      <c r="AZ1360" s="38">
        <f t="shared" ref="AZ1360" si="32256">lunchAdjust(AY1355:AZ1359)</f>
        <v>0</v>
      </c>
      <c r="BA1360" s="48" t="s">
        <v>0</v>
      </c>
      <c r="BB1360" s="39">
        <f t="shared" ref="BB1360" si="32257">SUMPRODUCT(BA1355:BA1359*BB1355:BB1359)</f>
        <v>0</v>
      </c>
      <c r="BC1360" s="46" t="s">
        <v>134</v>
      </c>
      <c r="BD1360" s="38">
        <f t="shared" ref="BD1360" si="32258">lunchAdjust(BC1355:BD1359)</f>
        <v>0</v>
      </c>
      <c r="BE1360" s="48" t="s">
        <v>0</v>
      </c>
      <c r="BF1360" s="39">
        <f t="shared" ref="BF1360" si="32259">SUMPRODUCT(BE1355:BE1359*BF1355:BF1359)</f>
        <v>0</v>
      </c>
      <c r="BG1360" s="46" t="s">
        <v>134</v>
      </c>
      <c r="BH1360" s="38">
        <f t="shared" ref="BH1360" si="32260">lunchAdjust(BG1355:BH1359)</f>
        <v>0</v>
      </c>
      <c r="BI1360" s="48" t="s">
        <v>0</v>
      </c>
      <c r="BJ1360" s="39">
        <f t="shared" ref="BJ1360" si="32261">SUMPRODUCT(BI1355:BI1359*BJ1355:BJ1359)</f>
        <v>0</v>
      </c>
      <c r="BK1360" s="46" t="s">
        <v>134</v>
      </c>
      <c r="BL1360" s="38">
        <f t="shared" ref="BL1360" si="32262">lunchAdjust(BK1355:BL1359)</f>
        <v>0</v>
      </c>
      <c r="BM1360" s="48" t="s">
        <v>0</v>
      </c>
      <c r="BN1360" s="39">
        <f t="shared" ref="BN1360" si="32263">SUMPRODUCT(BM1355:BM1359*BN1355:BN1359)</f>
        <v>0</v>
      </c>
      <c r="BO1360" s="46" t="s">
        <v>134</v>
      </c>
      <c r="BP1360" s="38">
        <f t="shared" ref="BP1360" si="32264">lunchAdjust(BO1355:BP1359)</f>
        <v>0</v>
      </c>
      <c r="BQ1360" s="48" t="s">
        <v>0</v>
      </c>
      <c r="BR1360" s="39">
        <f t="shared" ref="BR1360" si="32265">SUMPRODUCT(BQ1355:BQ1359*BR1355:BR1359)</f>
        <v>0</v>
      </c>
      <c r="BS1360" s="46" t="s">
        <v>134</v>
      </c>
      <c r="BT1360" s="38">
        <f t="shared" ref="BT1360" si="32266">lunchAdjust(BS1355:BT1359)</f>
        <v>0</v>
      </c>
      <c r="BU1360" s="48" t="s">
        <v>0</v>
      </c>
      <c r="BV1360" s="39">
        <f t="shared" ref="BV1360" si="32267">SUMPRODUCT(BU1355:BU1359*BV1355:BV1359)</f>
        <v>0</v>
      </c>
      <c r="BW1360" s="46" t="s">
        <v>134</v>
      </c>
      <c r="BX1360" s="38">
        <f t="shared" ref="BX1360" si="32268">lunchAdjust(BW1355:BX1359)</f>
        <v>0</v>
      </c>
      <c r="BY1360" s="48" t="s">
        <v>0</v>
      </c>
      <c r="BZ1360" s="39">
        <f t="shared" ref="BZ1360" si="32269">SUMPRODUCT(BY1355:BY1359*BZ1355:BZ1359)</f>
        <v>0</v>
      </c>
      <c r="CA1360" s="46" t="s">
        <v>134</v>
      </c>
      <c r="CB1360" s="38">
        <f t="shared" ref="CB1360" si="32270">lunchAdjust(CA1355:CB1359)</f>
        <v>0</v>
      </c>
      <c r="CC1360" s="48" t="s">
        <v>0</v>
      </c>
      <c r="CD1360" s="39">
        <f t="shared" ref="CD1360" si="32271">SUMPRODUCT(CC1355:CC1359*CD1355:CD1359)</f>
        <v>0</v>
      </c>
      <c r="CE1360" s="46" t="s">
        <v>134</v>
      </c>
      <c r="CF1360" s="38">
        <f t="shared" ref="CF1360" si="32272">lunchAdjust(CE1355:CF1359)</f>
        <v>0</v>
      </c>
      <c r="CG1360" s="48" t="s">
        <v>0</v>
      </c>
      <c r="CH1360" s="39">
        <f t="shared" ref="CH1360" si="32273">SUMPRODUCT(CG1355:CG1359*CH1355:CH1359)</f>
        <v>0</v>
      </c>
    </row>
    <row r="1361" spans="1:86" ht="15.75" thickBot="1" x14ac:dyDescent="0.3">
      <c r="A1361" s="58" t="s">
        <v>121</v>
      </c>
      <c r="B1361" s="59">
        <f t="shared" ref="B1361" ca="1" si="32274">roleHours(G1355:CH1361, "OUT")</f>
        <v>0</v>
      </c>
      <c r="C1361" s="54" t="s">
        <v>137</v>
      </c>
      <c r="D1361" s="22">
        <f t="shared" ref="D1361" ca="1" si="32275">roleHours(G1355:CH1361, "PTO")</f>
        <v>0</v>
      </c>
      <c r="E1361" s="23">
        <f t="shared" ref="E1361" ca="1" si="32276">E1360-B1356</f>
        <v>18.200000000000003</v>
      </c>
      <c r="F1361" s="52"/>
      <c r="G1361" s="47" t="s">
        <v>39</v>
      </c>
      <c r="H1361" s="40">
        <f t="shared" si="31069"/>
        <v>0</v>
      </c>
      <c r="I1361" s="49" t="s">
        <v>135</v>
      </c>
      <c r="J1361" s="41">
        <f t="shared" ref="J1361" si="32277">J1360*G$4</f>
        <v>0</v>
      </c>
      <c r="K1361" s="47" t="s">
        <v>39</v>
      </c>
      <c r="L1361" s="40">
        <f t="shared" ref="L1361" si="32278">SUMPRODUCT(M1355:M1359*(L1355:L1359="PTO"))+SUMPRODUCT(M1355:M1359*(L1355:L1359="HOL"))</f>
        <v>0</v>
      </c>
      <c r="M1361" s="49" t="s">
        <v>135</v>
      </c>
      <c r="N1361" s="41">
        <f t="shared" ref="N1361" si="32279">N1360*K$4</f>
        <v>0</v>
      </c>
      <c r="O1361" s="47" t="s">
        <v>39</v>
      </c>
      <c r="P1361" s="40">
        <f t="shared" ref="P1361" si="32280">SUMPRODUCT(Q1355:Q1359*(P1355:P1359="PTO"))+SUMPRODUCT(Q1355:Q1359*(P1355:P1359="HOL"))</f>
        <v>0</v>
      </c>
      <c r="Q1361" s="49" t="s">
        <v>135</v>
      </c>
      <c r="R1361" s="41">
        <f t="shared" ref="R1361" si="32281">R1360*O$4</f>
        <v>8</v>
      </c>
      <c r="S1361" s="47" t="s">
        <v>39</v>
      </c>
      <c r="T1361" s="40">
        <f t="shared" ref="T1361" si="32282">SUMPRODUCT(U1355:U1359*(T1355:T1359="PTO"))+SUMPRODUCT(U1355:U1359*(T1355:T1359="HOL"))</f>
        <v>0</v>
      </c>
      <c r="U1361" s="49" t="s">
        <v>135</v>
      </c>
      <c r="V1361" s="41">
        <f t="shared" ref="V1361" si="32283">V1360*S$4</f>
        <v>0</v>
      </c>
      <c r="W1361" s="47" t="s">
        <v>39</v>
      </c>
      <c r="X1361" s="40">
        <f t="shared" ref="X1361" si="32284">SUMPRODUCT(Y1355:Y1359*(X1355:X1359="PTO"))+SUMPRODUCT(Y1355:Y1359*(X1355:X1359="HOL"))</f>
        <v>0</v>
      </c>
      <c r="Y1361" s="49" t="s">
        <v>135</v>
      </c>
      <c r="Z1361" s="41">
        <f t="shared" ref="Z1361" si="32285">Z1360*W$4</f>
        <v>0</v>
      </c>
      <c r="AA1361" s="47" t="s">
        <v>39</v>
      </c>
      <c r="AB1361" s="40">
        <f t="shared" ref="AB1361" si="32286">SUMPRODUCT(AC1355:AC1359*(AB1355:AB1359="PTO"))+SUMPRODUCT(AC1355:AC1359*(AB1355:AB1359="HOL"))</f>
        <v>0</v>
      </c>
      <c r="AC1361" s="49" t="s">
        <v>135</v>
      </c>
      <c r="AD1361" s="41">
        <f t="shared" ref="AD1361" si="32287">AD1360*AA$4</f>
        <v>8</v>
      </c>
      <c r="AE1361" s="47" t="s">
        <v>39</v>
      </c>
      <c r="AF1361" s="40">
        <f t="shared" ref="AF1361" si="32288">SUMPRODUCT(AG1355:AG1359*(AF1355:AF1359="PTO"))+SUMPRODUCT(AG1355:AG1359*(AF1355:AF1359="HOL"))</f>
        <v>0</v>
      </c>
      <c r="AG1361" s="49" t="s">
        <v>135</v>
      </c>
      <c r="AH1361" s="41">
        <f t="shared" ref="AH1361" si="32289">AH1360*AE$4</f>
        <v>5</v>
      </c>
      <c r="AI1361" s="47" t="s">
        <v>39</v>
      </c>
      <c r="AJ1361" s="40">
        <f t="shared" ref="AJ1361" si="32290">SUMPRODUCT(AK1355:AK1359*(AJ1355:AJ1359="PTO"))+SUMPRODUCT(AK1355:AK1359*(AJ1355:AJ1359="HOL"))</f>
        <v>0</v>
      </c>
      <c r="AK1361" s="49" t="s">
        <v>135</v>
      </c>
      <c r="AL1361" s="41">
        <f>AL1360*AI$4</f>
        <v>8</v>
      </c>
      <c r="AM1361" s="47" t="s">
        <v>39</v>
      </c>
      <c r="AN1361" s="40">
        <f t="shared" ref="AN1361" si="32291">SUMPRODUCT(AO1355:AO1359*(AN1355:AN1359="PTO"))+SUMPRODUCT(AO1355:AO1359*(AN1355:AN1359="HOL"))</f>
        <v>0</v>
      </c>
      <c r="AO1361" s="49" t="s">
        <v>135</v>
      </c>
      <c r="AP1361" s="41">
        <f t="shared" ref="AP1361" si="32292">AP1360*AM$4</f>
        <v>0</v>
      </c>
      <c r="AQ1361" s="47" t="s">
        <v>39</v>
      </c>
      <c r="AR1361" s="40">
        <f t="shared" ref="AR1361" si="32293">SUMPRODUCT(AS1355:AS1359*(AR1355:AR1359="PTO"))+SUMPRODUCT(AS1355:AS1359*(AR1355:AR1359="HOL"))</f>
        <v>0</v>
      </c>
      <c r="AS1361" s="49" t="s">
        <v>135</v>
      </c>
      <c r="AT1361" s="41">
        <f t="shared" ref="AT1361" si="32294">AT1360*AQ$4</f>
        <v>0</v>
      </c>
      <c r="AU1361" s="47" t="s">
        <v>39</v>
      </c>
      <c r="AV1361" s="40">
        <f t="shared" ref="AV1361" si="32295">SUMPRODUCT(AW1355:AW1359*(AV1355:AV1359="PTO"))+SUMPRODUCT(AW1355:AW1359*(AV1355:AV1359="HOL"))</f>
        <v>0</v>
      </c>
      <c r="AW1361" s="49" t="s">
        <v>135</v>
      </c>
      <c r="AX1361" s="41">
        <f>AX1360*AU$4</f>
        <v>0</v>
      </c>
      <c r="AY1361" s="47" t="s">
        <v>39</v>
      </c>
      <c r="AZ1361" s="40">
        <f t="shared" ref="AZ1361" si="32296">SUMPRODUCT(BA1355:BA1359*(AZ1355:AZ1359="PTO"))+SUMPRODUCT(BA1355:BA1359*(AZ1355:AZ1359="HOL"))</f>
        <v>0</v>
      </c>
      <c r="BA1361" s="49" t="s">
        <v>135</v>
      </c>
      <c r="BB1361" s="41">
        <f>BB1360*AY$4</f>
        <v>0</v>
      </c>
      <c r="BC1361" s="47" t="s">
        <v>39</v>
      </c>
      <c r="BD1361" s="40">
        <f t="shared" ref="BD1361" si="32297">SUMPRODUCT(BE1355:BE1359*(BD1355:BD1359="PTO"))+SUMPRODUCT(BE1355:BE1359*(BD1355:BD1359="HOL"))</f>
        <v>0</v>
      </c>
      <c r="BE1361" s="49" t="s">
        <v>135</v>
      </c>
      <c r="BF1361" s="41">
        <f>BF1360*BC$4</f>
        <v>0</v>
      </c>
      <c r="BG1361" s="47" t="s">
        <v>39</v>
      </c>
      <c r="BH1361" s="40">
        <f t="shared" ref="BH1361" si="32298">SUMPRODUCT(BI1355:BI1359*(BH1355:BH1359="PTO"))+SUMPRODUCT(BI1355:BI1359*(BH1355:BH1359="HOL"))</f>
        <v>0</v>
      </c>
      <c r="BI1361" s="49" t="s">
        <v>135</v>
      </c>
      <c r="BJ1361" s="41">
        <f>BJ1360*BG$4</f>
        <v>0</v>
      </c>
      <c r="BK1361" s="47" t="s">
        <v>39</v>
      </c>
      <c r="BL1361" s="40">
        <f t="shared" ref="BL1361" si="32299">SUMPRODUCT(BM1355:BM1359*(BL1355:BL1359="PTO"))+SUMPRODUCT(BM1355:BM1359*(BL1355:BL1359="HOL"))</f>
        <v>0</v>
      </c>
      <c r="BM1361" s="49" t="s">
        <v>135</v>
      </c>
      <c r="BN1361" s="41">
        <f>BN1360*BK$4</f>
        <v>0</v>
      </c>
      <c r="BO1361" s="47" t="s">
        <v>39</v>
      </c>
      <c r="BP1361" s="40">
        <f t="shared" ref="BP1361" si="32300">SUMPRODUCT(BQ1355:BQ1359*(BP1355:BP1359="PTO"))+SUMPRODUCT(BQ1355:BQ1359*(BP1355:BP1359="HOL"))</f>
        <v>0</v>
      </c>
      <c r="BQ1361" s="49" t="s">
        <v>135</v>
      </c>
      <c r="BR1361" s="41">
        <f t="shared" ref="BR1361" si="32301">BR1360*BO$4</f>
        <v>0</v>
      </c>
      <c r="BS1361" s="47" t="s">
        <v>39</v>
      </c>
      <c r="BT1361" s="40">
        <f t="shared" ref="BT1361" si="32302">SUMPRODUCT(BU1355:BU1359*(BT1355:BT1359="PTO"))+SUMPRODUCT(BU1355:BU1359*(BT1355:BT1359="HOL"))</f>
        <v>0</v>
      </c>
      <c r="BU1361" s="49" t="s">
        <v>135</v>
      </c>
      <c r="BV1361" s="41">
        <f t="shared" ref="BV1361" si="32303">BV1360*BS$4</f>
        <v>0</v>
      </c>
      <c r="BW1361" s="47" t="s">
        <v>39</v>
      </c>
      <c r="BX1361" s="40">
        <f t="shared" ref="BX1361" si="32304">SUMPRODUCT(BY1355:BY1359*(BX1355:BX1359="PTO"))+SUMPRODUCT(BY1355:BY1359*(BX1355:BX1359="HOL"))</f>
        <v>0</v>
      </c>
      <c r="BY1361" s="49" t="s">
        <v>135</v>
      </c>
      <c r="BZ1361" s="41">
        <f t="shared" ref="BZ1361" si="32305">BZ1360*BW$4</f>
        <v>0</v>
      </c>
      <c r="CA1361" s="47" t="s">
        <v>39</v>
      </c>
      <c r="CB1361" s="40">
        <f t="shared" ref="CB1361" si="32306">SUMPRODUCT(CC1355:CC1359*(CB1355:CB1359="PTO"))+SUMPRODUCT(CC1355:CC1359*(CB1355:CB1359="HOL"))</f>
        <v>0</v>
      </c>
      <c r="CC1361" s="49" t="s">
        <v>135</v>
      </c>
      <c r="CD1361" s="41">
        <f t="shared" ref="CD1361" si="32307">CD1360*CA$4</f>
        <v>0</v>
      </c>
      <c r="CE1361" s="47" t="s">
        <v>39</v>
      </c>
      <c r="CF1361" s="40">
        <f t="shared" ref="CF1361" si="32308">SUMPRODUCT(CG1355:CG1359*(CF1355:CF1359="PTO"))+SUMPRODUCT(CG1355:CG1359*(CF1355:CF1359="HOL"))</f>
        <v>0</v>
      </c>
      <c r="CG1361" s="49" t="s">
        <v>135</v>
      </c>
      <c r="CH1361" s="41">
        <f t="shared" ref="CH1361" si="32309">CH1360*CE$4</f>
        <v>0</v>
      </c>
    </row>
    <row r="1362" spans="1:86" x14ac:dyDescent="0.25">
      <c r="A1362" s="70" t="s">
        <v>133</v>
      </c>
      <c r="B1362" s="71">
        <f t="shared" ref="B1362" ca="1" si="32310">D1362-B1363</f>
        <v>13.146006955836995</v>
      </c>
      <c r="C1362" s="72" t="s">
        <v>122</v>
      </c>
      <c r="D1362" s="71">
        <f>IFERROR(INDEX(Holidays[FTE], MATCH(Entry!E1362, Holidays[Date], 0)), 1)*8*INDEX(FTEguide[[1]:[12]], MATCH(Entry!E1363, FTEguide[Weekday], 0), IF(Entry!E1365&gt;0, Entry!E1365, MONTH(Entry!E1362)))</f>
        <v>61.146006955836995</v>
      </c>
      <c r="E1362" s="60">
        <f t="shared" ref="E1362:E1425" si="32311">E1355+1</f>
        <v>44022</v>
      </c>
      <c r="F1362" s="50" t="s">
        <v>128</v>
      </c>
      <c r="G1362" s="34" t="s">
        <v>136</v>
      </c>
      <c r="H1362" s="35" t="s">
        <v>23</v>
      </c>
      <c r="I1362" s="42">
        <f t="shared" ref="I1362" si="32312">parseTime(G1362)-(H1367=INT(RIGHT($F1362, 1)))</f>
        <v>8</v>
      </c>
      <c r="J1362" s="43">
        <f t="shared" ref="J1362:J1366" si="32313">isClocked(H1362)</f>
        <v>1</v>
      </c>
      <c r="K1362" s="34"/>
      <c r="L1362" s="35"/>
      <c r="M1362" s="42">
        <f t="shared" ref="M1362" si="32314">parseTime(K1362)-(L1367=INT(RIGHT($F1362, 1)))</f>
        <v>0</v>
      </c>
      <c r="N1362" s="43">
        <f t="shared" ref="N1362:N1366" si="32315">isClocked(L1362)</f>
        <v>0</v>
      </c>
      <c r="O1362" s="34"/>
      <c r="P1362" s="35"/>
      <c r="Q1362" s="42">
        <f t="shared" ref="Q1362" si="32316">parseTime(O1362)-(P1367=INT(RIGHT($F1362, 1)))</f>
        <v>0</v>
      </c>
      <c r="R1362" s="43">
        <f t="shared" ref="R1362:R1366" si="32317">isClocked(P1362)</f>
        <v>0</v>
      </c>
      <c r="S1362" s="34" t="s">
        <v>227</v>
      </c>
      <c r="T1362" s="35" t="s">
        <v>23</v>
      </c>
      <c r="U1362" s="42">
        <f t="shared" ref="U1362" si="32318">parseTime(S1362)-(T1367=INT(RIGHT($F1362, 1)))</f>
        <v>8</v>
      </c>
      <c r="V1362" s="43">
        <f t="shared" ref="V1362:V1366" si="32319">isClocked(T1362)</f>
        <v>1</v>
      </c>
      <c r="W1362" s="34"/>
      <c r="X1362" s="35"/>
      <c r="Y1362" s="42">
        <f t="shared" ref="Y1362" si="32320">parseTime(W1362)-(X1367=INT(RIGHT($F1362, 1)))</f>
        <v>0</v>
      </c>
      <c r="Z1362" s="43">
        <f t="shared" ref="Z1362:Z1366" si="32321">isClocked(X1362)</f>
        <v>0</v>
      </c>
      <c r="AA1362" s="34" t="s">
        <v>136</v>
      </c>
      <c r="AB1362" s="35" t="s">
        <v>23</v>
      </c>
      <c r="AC1362" s="42">
        <f t="shared" ref="AC1362" si="32322">parseTime(AA1362)-(AB1367=INT(RIGHT($F1362, 1)))</f>
        <v>8</v>
      </c>
      <c r="AD1362" s="43">
        <f t="shared" ref="AD1362:AD1366" si="32323">isClocked(AB1362)</f>
        <v>1</v>
      </c>
      <c r="AE1362" s="34" t="s">
        <v>136</v>
      </c>
      <c r="AF1362" s="35" t="s">
        <v>25</v>
      </c>
      <c r="AG1362" s="42">
        <f t="shared" ref="AG1362" si="32324">parseTime(AE1362)-(AF1367=INT(RIGHT($F1362, 1)))</f>
        <v>8</v>
      </c>
      <c r="AH1362" s="43">
        <f t="shared" ref="AH1362:AH1366" si="32325">isClocked(AF1362)</f>
        <v>1</v>
      </c>
      <c r="AI1362" s="34" t="s">
        <v>136</v>
      </c>
      <c r="AJ1362" s="35" t="s">
        <v>23</v>
      </c>
      <c r="AK1362" s="42">
        <f>parseTime(AI1362)-(AJ1367=INT(RIGHT($F1362, 1)))</f>
        <v>8</v>
      </c>
      <c r="AL1362" s="43">
        <f t="shared" ref="AL1362:AL1366" si="32326">isClocked(AJ1362)</f>
        <v>1</v>
      </c>
      <c r="AM1362" s="34" t="s">
        <v>136</v>
      </c>
      <c r="AN1362" s="35" t="s">
        <v>23</v>
      </c>
      <c r="AO1362" s="42">
        <f t="shared" ref="AO1362" si="32327">parseTime(AM1362)-(AN1367=INT(RIGHT($F1362, 1)))</f>
        <v>8</v>
      </c>
      <c r="AP1362" s="43">
        <f t="shared" ref="AP1362:AP1366" si="32328">isClocked(AN1362)</f>
        <v>1</v>
      </c>
      <c r="AQ1362" s="34"/>
      <c r="AR1362" s="35"/>
      <c r="AS1362" s="42">
        <f t="shared" ref="AS1362" si="32329">parseTime(AQ1362)-(AR1367=INT(RIGHT($F1362, 1)))</f>
        <v>0</v>
      </c>
      <c r="AT1362" s="43">
        <f t="shared" ref="AT1362:AT1366" si="32330">isClocked(AR1362)</f>
        <v>0</v>
      </c>
      <c r="AU1362" s="34"/>
      <c r="AV1362" s="35"/>
      <c r="AW1362" s="42">
        <f>parseTime(AU1362)-(AV1367=INT(RIGHT($F1362, 1)))</f>
        <v>0</v>
      </c>
      <c r="AX1362" s="43">
        <f t="shared" ref="AX1362:AX1366" si="32331">isClocked(AV1362)</f>
        <v>0</v>
      </c>
      <c r="AY1362" s="34"/>
      <c r="AZ1362" s="35"/>
      <c r="BA1362" s="42">
        <f>parseTime(AY1362)-(AZ1367=INT(RIGHT($F1362, 1)))</f>
        <v>0</v>
      </c>
      <c r="BB1362" s="43">
        <f t="shared" ref="BB1362:BB1366" si="32332">isClocked(AZ1362)</f>
        <v>0</v>
      </c>
      <c r="BC1362" s="34"/>
      <c r="BD1362" s="35"/>
      <c r="BE1362" s="42">
        <f>parseTime(BC1362)-(BD1367=INT(RIGHT($F1362, 1)))</f>
        <v>0</v>
      </c>
      <c r="BF1362" s="43">
        <f t="shared" ref="BF1362:BF1366" si="32333">isClocked(BD1362)</f>
        <v>0</v>
      </c>
      <c r="BG1362" s="34"/>
      <c r="BH1362" s="35"/>
      <c r="BI1362" s="42">
        <f>parseTime(BG1362)-(BH1367=INT(RIGHT($F1362, 1)))</f>
        <v>0</v>
      </c>
      <c r="BJ1362" s="43">
        <f t="shared" ref="BJ1362:BJ1366" si="32334">isClocked(BH1362)</f>
        <v>0</v>
      </c>
      <c r="BK1362" s="34"/>
      <c r="BL1362" s="35"/>
      <c r="BM1362" s="42">
        <f>parseTime(BK1362)-(BL1367=INT(RIGHT($F1362, 1)))</f>
        <v>0</v>
      </c>
      <c r="BN1362" s="43">
        <f t="shared" ref="BN1362:BN1366" si="32335">isClocked(BL1362)</f>
        <v>0</v>
      </c>
      <c r="BO1362" s="34"/>
      <c r="BP1362" s="35"/>
      <c r="BQ1362" s="42">
        <f t="shared" ref="BQ1362" si="32336">parseTime(BO1362)-(BP1367=INT(RIGHT($F1362, 1)))</f>
        <v>0</v>
      </c>
      <c r="BR1362" s="43">
        <f t="shared" ref="BR1362:BR1366" si="32337">isClocked(BP1362)</f>
        <v>0</v>
      </c>
      <c r="BS1362" s="34"/>
      <c r="BT1362" s="35"/>
      <c r="BU1362" s="42">
        <f t="shared" ref="BU1362" si="32338">parseTime(BS1362)-(BT1367=INT(RIGHT($F1362, 1)))</f>
        <v>0</v>
      </c>
      <c r="BV1362" s="43">
        <f t="shared" ref="BV1362:BV1366" si="32339">isClocked(BT1362)</f>
        <v>0</v>
      </c>
      <c r="BW1362" s="34"/>
      <c r="BX1362" s="35"/>
      <c r="BY1362" s="42">
        <f t="shared" ref="BY1362" si="32340">parseTime(BW1362)-(BX1367=INT(RIGHT($F1362, 1)))</f>
        <v>0</v>
      </c>
      <c r="BZ1362" s="43">
        <f t="shared" ref="BZ1362:BZ1366" si="32341">isClocked(BX1362)</f>
        <v>0</v>
      </c>
      <c r="CA1362" s="34"/>
      <c r="CB1362" s="35"/>
      <c r="CC1362" s="42">
        <f t="shared" ref="CC1362" si="32342">parseTime(CA1362)-(CB1367=INT(RIGHT($F1362, 1)))</f>
        <v>0</v>
      </c>
      <c r="CD1362" s="43">
        <f t="shared" ref="CD1362:CD1366" si="32343">isClocked(CB1362)</f>
        <v>0</v>
      </c>
      <c r="CE1362" s="34"/>
      <c r="CF1362" s="35"/>
      <c r="CG1362" s="42">
        <f t="shared" ref="CG1362" si="32344">parseTime(CE1362)-(CF1367=INT(RIGHT($F1362, 1)))</f>
        <v>0</v>
      </c>
      <c r="CH1362" s="43">
        <f t="shared" ref="CH1362:CH1366" si="32345">isClocked(CF1362)</f>
        <v>0</v>
      </c>
    </row>
    <row r="1363" spans="1:86" x14ac:dyDescent="0.25">
      <c r="A1363" s="56" t="s">
        <v>0</v>
      </c>
      <c r="B1363" s="57">
        <f t="shared" ca="1" si="31827"/>
        <v>48</v>
      </c>
      <c r="C1363" s="14" t="s">
        <v>252</v>
      </c>
      <c r="D1363" s="14">
        <f t="shared" si="31310"/>
        <v>53.7</v>
      </c>
      <c r="E1363" s="55" t="str">
        <f t="shared" si="31828"/>
        <v>Friday</v>
      </c>
      <c r="F1363" s="51" t="s">
        <v>129</v>
      </c>
      <c r="G1363" s="36"/>
      <c r="H1363" s="37"/>
      <c r="I1363" s="44">
        <f t="shared" ref="I1363" si="32346">parseTime(G1363)-(H1367=INT(RIGHT($F1363, 1)))</f>
        <v>0</v>
      </c>
      <c r="J1363" s="45">
        <f t="shared" si="32313"/>
        <v>0</v>
      </c>
      <c r="K1363" s="36"/>
      <c r="L1363" s="37"/>
      <c r="M1363" s="44">
        <f t="shared" ref="M1363" si="32347">parseTime(K1363)-(L1367=INT(RIGHT($F1363, 1)))</f>
        <v>0</v>
      </c>
      <c r="N1363" s="45">
        <f t="shared" si="32315"/>
        <v>0</v>
      </c>
      <c r="O1363" s="36"/>
      <c r="P1363" s="37"/>
      <c r="Q1363" s="44">
        <f t="shared" ref="Q1363" si="32348">parseTime(O1363)-(P1367=INT(RIGHT($F1363, 1)))</f>
        <v>0</v>
      </c>
      <c r="R1363" s="45">
        <f t="shared" si="32317"/>
        <v>0</v>
      </c>
      <c r="S1363" s="36"/>
      <c r="T1363" s="37"/>
      <c r="U1363" s="44">
        <f t="shared" ref="U1363" si="32349">parseTime(S1363)-(T1367=INT(RIGHT($F1363, 1)))</f>
        <v>0</v>
      </c>
      <c r="V1363" s="45">
        <f t="shared" si="32319"/>
        <v>0</v>
      </c>
      <c r="W1363" s="36"/>
      <c r="X1363" s="37"/>
      <c r="Y1363" s="44">
        <f t="shared" ref="Y1363" si="32350">parseTime(W1363)-(X1367=INT(RIGHT($F1363, 1)))</f>
        <v>0</v>
      </c>
      <c r="Z1363" s="45">
        <f t="shared" si="32321"/>
        <v>0</v>
      </c>
      <c r="AA1363" s="36"/>
      <c r="AB1363" s="37"/>
      <c r="AC1363" s="44">
        <f t="shared" ref="AC1363" si="32351">parseTime(AA1363)-(AB1367=INT(RIGHT($F1363, 1)))</f>
        <v>0</v>
      </c>
      <c r="AD1363" s="45">
        <f t="shared" si="32323"/>
        <v>0</v>
      </c>
      <c r="AE1363" s="36"/>
      <c r="AF1363" s="37"/>
      <c r="AG1363" s="44">
        <f t="shared" ref="AG1363" si="32352">parseTime(AE1363)-(AF1367=INT(RIGHT($F1363, 1)))</f>
        <v>0</v>
      </c>
      <c r="AH1363" s="45">
        <f t="shared" si="32325"/>
        <v>0</v>
      </c>
      <c r="AI1363" s="36"/>
      <c r="AJ1363" s="37"/>
      <c r="AK1363" s="44">
        <f>parseTime(AI1363)-(AJ1367=INT(RIGHT($F1363, 1)))</f>
        <v>0</v>
      </c>
      <c r="AL1363" s="45">
        <f t="shared" si="32326"/>
        <v>0</v>
      </c>
      <c r="AM1363" s="36"/>
      <c r="AN1363" s="37"/>
      <c r="AO1363" s="44">
        <f t="shared" ref="AO1363" si="32353">parseTime(AM1363)-(AN1367=INT(RIGHT($F1363, 1)))</f>
        <v>0</v>
      </c>
      <c r="AP1363" s="45">
        <f t="shared" si="32328"/>
        <v>0</v>
      </c>
      <c r="AQ1363" s="36"/>
      <c r="AR1363" s="37"/>
      <c r="AS1363" s="44">
        <f t="shared" ref="AS1363" si="32354">parseTime(AQ1363)-(AR1367=INT(RIGHT($F1363, 1)))</f>
        <v>0</v>
      </c>
      <c r="AT1363" s="45">
        <f t="shared" si="32330"/>
        <v>0</v>
      </c>
      <c r="AU1363" s="36"/>
      <c r="AV1363" s="37"/>
      <c r="AW1363" s="44">
        <f>parseTime(AU1363)-(AV1367=INT(RIGHT($F1363, 1)))</f>
        <v>0</v>
      </c>
      <c r="AX1363" s="45">
        <f t="shared" si="32331"/>
        <v>0</v>
      </c>
      <c r="AY1363" s="36"/>
      <c r="AZ1363" s="37"/>
      <c r="BA1363" s="44">
        <f>parseTime(AY1363)-(AZ1367=INT(RIGHT($F1363, 1)))</f>
        <v>0</v>
      </c>
      <c r="BB1363" s="45">
        <f t="shared" si="32332"/>
        <v>0</v>
      </c>
      <c r="BC1363" s="36"/>
      <c r="BD1363" s="37"/>
      <c r="BE1363" s="44">
        <f>parseTime(BC1363)-(BD1367=INT(RIGHT($F1363, 1)))</f>
        <v>0</v>
      </c>
      <c r="BF1363" s="45">
        <f t="shared" si="32333"/>
        <v>0</v>
      </c>
      <c r="BG1363" s="36"/>
      <c r="BH1363" s="37"/>
      <c r="BI1363" s="44">
        <f>parseTime(BG1363)-(BH1367=INT(RIGHT($F1363, 1)))</f>
        <v>0</v>
      </c>
      <c r="BJ1363" s="45">
        <f t="shared" si="32334"/>
        <v>0</v>
      </c>
      <c r="BK1363" s="36"/>
      <c r="BL1363" s="37"/>
      <c r="BM1363" s="44">
        <f>parseTime(BK1363)-(BL1367=INT(RIGHT($F1363, 1)))</f>
        <v>0</v>
      </c>
      <c r="BN1363" s="45">
        <f t="shared" si="32335"/>
        <v>0</v>
      </c>
      <c r="BO1363" s="36"/>
      <c r="BP1363" s="37"/>
      <c r="BQ1363" s="44">
        <f t="shared" ref="BQ1363" si="32355">parseTime(BO1363)-(BP1367=INT(RIGHT($F1363, 1)))</f>
        <v>0</v>
      </c>
      <c r="BR1363" s="45">
        <f t="shared" si="32337"/>
        <v>0</v>
      </c>
      <c r="BS1363" s="36"/>
      <c r="BT1363" s="37"/>
      <c r="BU1363" s="44">
        <f t="shared" ref="BU1363" si="32356">parseTime(BS1363)-(BT1367=INT(RIGHT($F1363, 1)))</f>
        <v>0</v>
      </c>
      <c r="BV1363" s="45">
        <f t="shared" si="32339"/>
        <v>0</v>
      </c>
      <c r="BW1363" s="36"/>
      <c r="BX1363" s="37"/>
      <c r="BY1363" s="44">
        <f t="shared" ref="BY1363" si="32357">parseTime(BW1363)-(BX1367=INT(RIGHT($F1363, 1)))</f>
        <v>0</v>
      </c>
      <c r="BZ1363" s="45">
        <f t="shared" si="32341"/>
        <v>0</v>
      </c>
      <c r="CA1363" s="36"/>
      <c r="CB1363" s="37"/>
      <c r="CC1363" s="44">
        <f t="shared" ref="CC1363" si="32358">parseTime(CA1363)-(CB1367=INT(RIGHT($F1363, 1)))</f>
        <v>0</v>
      </c>
      <c r="CD1363" s="45">
        <f t="shared" si="32343"/>
        <v>0</v>
      </c>
      <c r="CE1363" s="36"/>
      <c r="CF1363" s="37"/>
      <c r="CG1363" s="44">
        <f t="shared" ref="CG1363" si="32359">parseTime(CE1363)-(CF1367=INT(RIGHT($F1363, 1)))</f>
        <v>0</v>
      </c>
      <c r="CH1363" s="45">
        <f t="shared" si="32345"/>
        <v>0</v>
      </c>
    </row>
    <row r="1364" spans="1:86" x14ac:dyDescent="0.25">
      <c r="A1364" s="56" t="s">
        <v>117</v>
      </c>
      <c r="B1364" s="57">
        <f t="shared" ref="B1364" ca="1" si="32360">roleHours(G1362:CH1368, "MFD")</f>
        <v>40</v>
      </c>
      <c r="C1364" s="14">
        <f t="shared" ref="C1364:C1367" ca="1" si="32361">B1364/8</f>
        <v>5</v>
      </c>
      <c r="D1364" s="14">
        <f t="shared" ref="D1364" ca="1" si="32362">B1363-D1363</f>
        <v>-5.7000000000000028</v>
      </c>
      <c r="E1364" s="20" t="s">
        <v>127</v>
      </c>
      <c r="F1364" s="51" t="s">
        <v>130</v>
      </c>
      <c r="G1364" s="36"/>
      <c r="H1364" s="37"/>
      <c r="I1364" s="44">
        <f t="shared" ref="I1364" si="32363">parseTime(G1364)-(H1367=INT(RIGHT($F1364, 1)))</f>
        <v>0</v>
      </c>
      <c r="J1364" s="45">
        <f t="shared" si="32313"/>
        <v>0</v>
      </c>
      <c r="K1364" s="36"/>
      <c r="L1364" s="37"/>
      <c r="M1364" s="44">
        <f t="shared" ref="M1364" si="32364">parseTime(K1364)-(L1367=INT(RIGHT($F1364, 1)))</f>
        <v>0</v>
      </c>
      <c r="N1364" s="45">
        <f t="shared" si="32315"/>
        <v>0</v>
      </c>
      <c r="O1364" s="36"/>
      <c r="P1364" s="37"/>
      <c r="Q1364" s="44">
        <f t="shared" ref="Q1364" si="32365">parseTime(O1364)-(P1367=INT(RIGHT($F1364, 1)))</f>
        <v>0</v>
      </c>
      <c r="R1364" s="45">
        <f t="shared" si="32317"/>
        <v>0</v>
      </c>
      <c r="S1364" s="36"/>
      <c r="T1364" s="37"/>
      <c r="U1364" s="44">
        <f t="shared" ref="U1364" si="32366">parseTime(S1364)-(T1367=INT(RIGHT($F1364, 1)))</f>
        <v>0</v>
      </c>
      <c r="V1364" s="45">
        <f t="shared" si="32319"/>
        <v>0</v>
      </c>
      <c r="W1364" s="36"/>
      <c r="X1364" s="37"/>
      <c r="Y1364" s="44">
        <f t="shared" ref="Y1364" si="32367">parseTime(W1364)-(X1367=INT(RIGHT($F1364, 1)))</f>
        <v>0</v>
      </c>
      <c r="Z1364" s="45">
        <f t="shared" si="32321"/>
        <v>0</v>
      </c>
      <c r="AA1364" s="36"/>
      <c r="AB1364" s="37"/>
      <c r="AC1364" s="44">
        <f t="shared" ref="AC1364" si="32368">parseTime(AA1364)-(AB1367=INT(RIGHT($F1364, 1)))</f>
        <v>0</v>
      </c>
      <c r="AD1364" s="45">
        <f t="shared" si="32323"/>
        <v>0</v>
      </c>
      <c r="AE1364" s="36"/>
      <c r="AF1364" s="37"/>
      <c r="AG1364" s="44">
        <f t="shared" ref="AG1364" si="32369">parseTime(AE1364)-(AF1367=INT(RIGHT($F1364, 1)))</f>
        <v>0</v>
      </c>
      <c r="AH1364" s="45">
        <f t="shared" si="32325"/>
        <v>0</v>
      </c>
      <c r="AI1364" s="36"/>
      <c r="AJ1364" s="37"/>
      <c r="AK1364" s="44">
        <f>parseTime(AI1364)-(AJ1367=INT(RIGHT($F1364, 1)))</f>
        <v>0</v>
      </c>
      <c r="AL1364" s="45">
        <f t="shared" si="32326"/>
        <v>0</v>
      </c>
      <c r="AM1364" s="36"/>
      <c r="AN1364" s="37"/>
      <c r="AO1364" s="44">
        <f t="shared" ref="AO1364" si="32370">parseTime(AM1364)-(AN1367=INT(RIGHT($F1364, 1)))</f>
        <v>0</v>
      </c>
      <c r="AP1364" s="45">
        <f t="shared" si="32328"/>
        <v>0</v>
      </c>
      <c r="AQ1364" s="36"/>
      <c r="AR1364" s="37"/>
      <c r="AS1364" s="44">
        <f t="shared" ref="AS1364" si="32371">parseTime(AQ1364)-(AR1367=INT(RIGHT($F1364, 1)))</f>
        <v>0</v>
      </c>
      <c r="AT1364" s="45">
        <f t="shared" si="32330"/>
        <v>0</v>
      </c>
      <c r="AU1364" s="36"/>
      <c r="AV1364" s="37"/>
      <c r="AW1364" s="44">
        <f>parseTime(AU1364)-(AV1367=INT(RIGHT($F1364, 1)))</f>
        <v>0</v>
      </c>
      <c r="AX1364" s="45">
        <f t="shared" si="32331"/>
        <v>0</v>
      </c>
      <c r="AY1364" s="36"/>
      <c r="AZ1364" s="37"/>
      <c r="BA1364" s="44">
        <f>parseTime(AY1364)-(AZ1367=INT(RIGHT($F1364, 1)))</f>
        <v>0</v>
      </c>
      <c r="BB1364" s="45">
        <f t="shared" si="32332"/>
        <v>0</v>
      </c>
      <c r="BC1364" s="36"/>
      <c r="BD1364" s="37"/>
      <c r="BE1364" s="44">
        <f>parseTime(BC1364)-(BD1367=INT(RIGHT($F1364, 1)))</f>
        <v>0</v>
      </c>
      <c r="BF1364" s="45">
        <f t="shared" si="32333"/>
        <v>0</v>
      </c>
      <c r="BG1364" s="36"/>
      <c r="BH1364" s="37"/>
      <c r="BI1364" s="44">
        <f>parseTime(BG1364)-(BH1367=INT(RIGHT($F1364, 1)))</f>
        <v>0</v>
      </c>
      <c r="BJ1364" s="45">
        <f t="shared" si="32334"/>
        <v>0</v>
      </c>
      <c r="BK1364" s="36"/>
      <c r="BL1364" s="37"/>
      <c r="BM1364" s="44">
        <f>parseTime(BK1364)-(BL1367=INT(RIGHT($F1364, 1)))</f>
        <v>0</v>
      </c>
      <c r="BN1364" s="45">
        <f t="shared" si="32335"/>
        <v>0</v>
      </c>
      <c r="BO1364" s="36"/>
      <c r="BP1364" s="37"/>
      <c r="BQ1364" s="44">
        <f t="shared" ref="BQ1364" si="32372">parseTime(BO1364)-(BP1367=INT(RIGHT($F1364, 1)))</f>
        <v>0</v>
      </c>
      <c r="BR1364" s="45">
        <f t="shared" si="32337"/>
        <v>0</v>
      </c>
      <c r="BS1364" s="36"/>
      <c r="BT1364" s="37"/>
      <c r="BU1364" s="44">
        <f t="shared" ref="BU1364" si="32373">parseTime(BS1364)-(BT1367=INT(RIGHT($F1364, 1)))</f>
        <v>0</v>
      </c>
      <c r="BV1364" s="45">
        <f t="shared" si="32339"/>
        <v>0</v>
      </c>
      <c r="BW1364" s="36"/>
      <c r="BX1364" s="37"/>
      <c r="BY1364" s="44">
        <f t="shared" ref="BY1364" si="32374">parseTime(BW1364)-(BX1367=INT(RIGHT($F1364, 1)))</f>
        <v>0</v>
      </c>
      <c r="BZ1364" s="45">
        <f t="shared" si="32341"/>
        <v>0</v>
      </c>
      <c r="CA1364" s="36"/>
      <c r="CB1364" s="37"/>
      <c r="CC1364" s="44">
        <f t="shared" ref="CC1364" si="32375">parseTime(CA1364)-(CB1367=INT(RIGHT($F1364, 1)))</f>
        <v>0</v>
      </c>
      <c r="CD1364" s="45">
        <f t="shared" si="32343"/>
        <v>0</v>
      </c>
      <c r="CE1364" s="36"/>
      <c r="CF1364" s="37"/>
      <c r="CG1364" s="44">
        <f t="shared" ref="CG1364" si="32376">parseTime(CE1364)-(CF1367=INT(RIGHT($F1364, 1)))</f>
        <v>0</v>
      </c>
      <c r="CH1364" s="45">
        <f t="shared" si="32345"/>
        <v>0</v>
      </c>
    </row>
    <row r="1365" spans="1:86" x14ac:dyDescent="0.25">
      <c r="A1365" s="56"/>
      <c r="B1365" s="57"/>
      <c r="C1365" s="14">
        <f t="shared" si="32361"/>
        <v>0</v>
      </c>
      <c r="D1365" s="14" t="s">
        <v>259</v>
      </c>
      <c r="E1365" s="20">
        <v>4.25</v>
      </c>
      <c r="F1365" s="51" t="s">
        <v>131</v>
      </c>
      <c r="G1365" s="36"/>
      <c r="H1365" s="37"/>
      <c r="I1365" s="44">
        <f t="shared" ref="I1365" si="32377">parseTime(G1365)-(H1367=INT(RIGHT($F1365, 1)))</f>
        <v>0</v>
      </c>
      <c r="J1365" s="45">
        <f t="shared" si="32313"/>
        <v>0</v>
      </c>
      <c r="K1365" s="36"/>
      <c r="L1365" s="37"/>
      <c r="M1365" s="44">
        <f t="shared" ref="M1365" si="32378">parseTime(K1365)-(L1367=INT(RIGHT($F1365, 1)))</f>
        <v>0</v>
      </c>
      <c r="N1365" s="45">
        <f t="shared" si="32315"/>
        <v>0</v>
      </c>
      <c r="O1365" s="36"/>
      <c r="P1365" s="37"/>
      <c r="Q1365" s="44">
        <f t="shared" ref="Q1365" si="32379">parseTime(O1365)-(P1367=INT(RIGHT($F1365, 1)))</f>
        <v>0</v>
      </c>
      <c r="R1365" s="45">
        <f t="shared" si="32317"/>
        <v>0</v>
      </c>
      <c r="S1365" s="36"/>
      <c r="T1365" s="37"/>
      <c r="U1365" s="44">
        <f t="shared" ref="U1365" si="32380">parseTime(S1365)-(T1367=INT(RIGHT($F1365, 1)))</f>
        <v>0</v>
      </c>
      <c r="V1365" s="45">
        <f t="shared" si="32319"/>
        <v>0</v>
      </c>
      <c r="W1365" s="36"/>
      <c r="X1365" s="37"/>
      <c r="Y1365" s="44">
        <f t="shared" ref="Y1365" si="32381">parseTime(W1365)-(X1367=INT(RIGHT($F1365, 1)))</f>
        <v>0</v>
      </c>
      <c r="Z1365" s="45">
        <f t="shared" si="32321"/>
        <v>0</v>
      </c>
      <c r="AA1365" s="36"/>
      <c r="AB1365" s="37"/>
      <c r="AC1365" s="44">
        <f t="shared" ref="AC1365" si="32382">parseTime(AA1365)-(AB1367=INT(RIGHT($F1365, 1)))</f>
        <v>0</v>
      </c>
      <c r="AD1365" s="45">
        <f t="shared" si="32323"/>
        <v>0</v>
      </c>
      <c r="AE1365" s="36"/>
      <c r="AF1365" s="37"/>
      <c r="AG1365" s="44">
        <f t="shared" ref="AG1365" si="32383">parseTime(AE1365)-(AF1367=INT(RIGHT($F1365, 1)))</f>
        <v>0</v>
      </c>
      <c r="AH1365" s="45">
        <f t="shared" si="32325"/>
        <v>0</v>
      </c>
      <c r="AI1365" s="36"/>
      <c r="AJ1365" s="37"/>
      <c r="AK1365" s="44">
        <f>parseTime(AI1365)-(AJ1367=INT(RIGHT($F1365, 1)))</f>
        <v>0</v>
      </c>
      <c r="AL1365" s="45">
        <f t="shared" si="32326"/>
        <v>0</v>
      </c>
      <c r="AM1365" s="36"/>
      <c r="AN1365" s="37"/>
      <c r="AO1365" s="44">
        <f t="shared" ref="AO1365" si="32384">parseTime(AM1365)-(AN1367=INT(RIGHT($F1365, 1)))</f>
        <v>0</v>
      </c>
      <c r="AP1365" s="45">
        <f t="shared" si="32328"/>
        <v>0</v>
      </c>
      <c r="AQ1365" s="36"/>
      <c r="AR1365" s="37"/>
      <c r="AS1365" s="44">
        <f t="shared" ref="AS1365" si="32385">parseTime(AQ1365)-(AR1367=INT(RIGHT($F1365, 1)))</f>
        <v>0</v>
      </c>
      <c r="AT1365" s="45">
        <f t="shared" si="32330"/>
        <v>0</v>
      </c>
      <c r="AU1365" s="36"/>
      <c r="AV1365" s="37"/>
      <c r="AW1365" s="44">
        <f>parseTime(AU1365)-(AV1367=INT(RIGHT($F1365, 1)))</f>
        <v>0</v>
      </c>
      <c r="AX1365" s="45">
        <f t="shared" si="32331"/>
        <v>0</v>
      </c>
      <c r="AY1365" s="36"/>
      <c r="AZ1365" s="37"/>
      <c r="BA1365" s="44">
        <f>parseTime(AY1365)-(AZ1367=INT(RIGHT($F1365, 1)))</f>
        <v>0</v>
      </c>
      <c r="BB1365" s="45">
        <f t="shared" si="32332"/>
        <v>0</v>
      </c>
      <c r="BC1365" s="36"/>
      <c r="BD1365" s="37"/>
      <c r="BE1365" s="44">
        <f>parseTime(BC1365)-(BD1367=INT(RIGHT($F1365, 1)))</f>
        <v>0</v>
      </c>
      <c r="BF1365" s="45">
        <f t="shared" si="32333"/>
        <v>0</v>
      </c>
      <c r="BG1365" s="36"/>
      <c r="BH1365" s="37"/>
      <c r="BI1365" s="44">
        <f>parseTime(BG1365)-(BH1367=INT(RIGHT($F1365, 1)))</f>
        <v>0</v>
      </c>
      <c r="BJ1365" s="45">
        <f t="shared" si="32334"/>
        <v>0</v>
      </c>
      <c r="BK1365" s="36"/>
      <c r="BL1365" s="37"/>
      <c r="BM1365" s="44">
        <f>parseTime(BK1365)-(BL1367=INT(RIGHT($F1365, 1)))</f>
        <v>0</v>
      </c>
      <c r="BN1365" s="45">
        <f t="shared" si="32335"/>
        <v>0</v>
      </c>
      <c r="BO1365" s="36"/>
      <c r="BP1365" s="37"/>
      <c r="BQ1365" s="44">
        <f t="shared" ref="BQ1365" si="32386">parseTime(BO1365)-(BP1367=INT(RIGHT($F1365, 1)))</f>
        <v>0</v>
      </c>
      <c r="BR1365" s="45">
        <f t="shared" si="32337"/>
        <v>0</v>
      </c>
      <c r="BS1365" s="36"/>
      <c r="BT1365" s="37"/>
      <c r="BU1365" s="44">
        <f t="shared" ref="BU1365" si="32387">parseTime(BS1365)-(BT1367=INT(RIGHT($F1365, 1)))</f>
        <v>0</v>
      </c>
      <c r="BV1365" s="45">
        <f t="shared" si="32339"/>
        <v>0</v>
      </c>
      <c r="BW1365" s="36"/>
      <c r="BX1365" s="37"/>
      <c r="BY1365" s="44">
        <f t="shared" ref="BY1365" si="32388">parseTime(BW1365)-(BX1367=INT(RIGHT($F1365, 1)))</f>
        <v>0</v>
      </c>
      <c r="BZ1365" s="45">
        <f t="shared" si="32341"/>
        <v>0</v>
      </c>
      <c r="CA1365" s="36"/>
      <c r="CB1365" s="37"/>
      <c r="CC1365" s="44">
        <f t="shared" ref="CC1365" si="32389">parseTime(CA1365)-(CB1367=INT(RIGHT($F1365, 1)))</f>
        <v>0</v>
      </c>
      <c r="CD1365" s="45">
        <f t="shared" si="32343"/>
        <v>0</v>
      </c>
      <c r="CE1365" s="36"/>
      <c r="CF1365" s="37"/>
      <c r="CG1365" s="44">
        <f t="shared" ref="CG1365" si="32390">parseTime(CE1365)-(CF1367=INT(RIGHT($F1365, 1)))</f>
        <v>0</v>
      </c>
      <c r="CH1365" s="45">
        <f t="shared" si="32345"/>
        <v>0</v>
      </c>
    </row>
    <row r="1366" spans="1:86" x14ac:dyDescent="0.25">
      <c r="A1366" s="56" t="s">
        <v>119</v>
      </c>
      <c r="B1366" s="57">
        <f t="shared" ref="B1366" ca="1" si="32391">roleHours(G1362:CH1368, "MCC")</f>
        <v>8</v>
      </c>
      <c r="C1366" s="14">
        <f t="shared" ca="1" si="32361"/>
        <v>1</v>
      </c>
      <c r="D1366" s="14" t="s">
        <v>260</v>
      </c>
      <c r="E1366" s="20">
        <v>4.6500000000000004</v>
      </c>
      <c r="F1366" s="51" t="s">
        <v>132</v>
      </c>
      <c r="G1366" s="36"/>
      <c r="H1366" s="37"/>
      <c r="I1366" s="44">
        <f t="shared" ref="I1366" si="32392">parseTime(G1366)-(H1367=INT(RIGHT($F1366, 1)))</f>
        <v>0</v>
      </c>
      <c r="J1366" s="45">
        <f t="shared" si="32313"/>
        <v>0</v>
      </c>
      <c r="K1366" s="36"/>
      <c r="L1366" s="37"/>
      <c r="M1366" s="44">
        <f t="shared" ref="M1366" si="32393">parseTime(K1366)-(L1367=INT(RIGHT($F1366, 1)))</f>
        <v>0</v>
      </c>
      <c r="N1366" s="45">
        <f t="shared" si="32315"/>
        <v>0</v>
      </c>
      <c r="O1366" s="36"/>
      <c r="P1366" s="37"/>
      <c r="Q1366" s="44">
        <f t="shared" ref="Q1366" si="32394">parseTime(O1366)-(P1367=INT(RIGHT($F1366, 1)))</f>
        <v>0</v>
      </c>
      <c r="R1366" s="45">
        <f t="shared" si="32317"/>
        <v>0</v>
      </c>
      <c r="S1366" s="36"/>
      <c r="T1366" s="37"/>
      <c r="U1366" s="44">
        <f t="shared" ref="U1366" si="32395">parseTime(S1366)-(T1367=INT(RIGHT($F1366, 1)))</f>
        <v>0</v>
      </c>
      <c r="V1366" s="45">
        <f t="shared" si="32319"/>
        <v>0</v>
      </c>
      <c r="W1366" s="36"/>
      <c r="X1366" s="37"/>
      <c r="Y1366" s="44">
        <f t="shared" ref="Y1366" si="32396">parseTime(W1366)-(X1367=INT(RIGHT($F1366, 1)))</f>
        <v>0</v>
      </c>
      <c r="Z1366" s="45">
        <f t="shared" si="32321"/>
        <v>0</v>
      </c>
      <c r="AA1366" s="36"/>
      <c r="AB1366" s="37"/>
      <c r="AC1366" s="44">
        <f t="shared" ref="AC1366" si="32397">parseTime(AA1366)-(AB1367=INT(RIGHT($F1366, 1)))</f>
        <v>0</v>
      </c>
      <c r="AD1366" s="45">
        <f t="shared" si="32323"/>
        <v>0</v>
      </c>
      <c r="AE1366" s="36"/>
      <c r="AF1366" s="37"/>
      <c r="AG1366" s="44">
        <f t="shared" ref="AG1366" si="32398">parseTime(AE1366)-(AF1367=INT(RIGHT($F1366, 1)))</f>
        <v>0</v>
      </c>
      <c r="AH1366" s="45">
        <f t="shared" si="32325"/>
        <v>0</v>
      </c>
      <c r="AI1366" s="36"/>
      <c r="AJ1366" s="37"/>
      <c r="AK1366" s="44">
        <f>parseTime(AI1366)-(AJ1367=INT(RIGHT($F1366, 1)))</f>
        <v>0</v>
      </c>
      <c r="AL1366" s="45">
        <f t="shared" si="32326"/>
        <v>0</v>
      </c>
      <c r="AM1366" s="36"/>
      <c r="AN1366" s="37"/>
      <c r="AO1366" s="44">
        <f t="shared" ref="AO1366" si="32399">parseTime(AM1366)-(AN1367=INT(RIGHT($F1366, 1)))</f>
        <v>0</v>
      </c>
      <c r="AP1366" s="45">
        <f t="shared" si="32328"/>
        <v>0</v>
      </c>
      <c r="AQ1366" s="36"/>
      <c r="AR1366" s="37"/>
      <c r="AS1366" s="44">
        <f t="shared" ref="AS1366" si="32400">parseTime(AQ1366)-(AR1367=INT(RIGHT($F1366, 1)))</f>
        <v>0</v>
      </c>
      <c r="AT1366" s="45">
        <f t="shared" si="32330"/>
        <v>0</v>
      </c>
      <c r="AU1366" s="36"/>
      <c r="AV1366" s="37"/>
      <c r="AW1366" s="44">
        <f>parseTime(AU1366)-(AV1367=INT(RIGHT($F1366, 1)))</f>
        <v>0</v>
      </c>
      <c r="AX1366" s="45">
        <f t="shared" si="32331"/>
        <v>0</v>
      </c>
      <c r="AY1366" s="36"/>
      <c r="AZ1366" s="37"/>
      <c r="BA1366" s="44">
        <f>parseTime(AY1366)-(AZ1367=INT(RIGHT($F1366, 1)))</f>
        <v>0</v>
      </c>
      <c r="BB1366" s="45">
        <f t="shared" si="32332"/>
        <v>0</v>
      </c>
      <c r="BC1366" s="36"/>
      <c r="BD1366" s="37"/>
      <c r="BE1366" s="44">
        <f>parseTime(BC1366)-(BD1367=INT(RIGHT($F1366, 1)))</f>
        <v>0</v>
      </c>
      <c r="BF1366" s="45">
        <f t="shared" si="32333"/>
        <v>0</v>
      </c>
      <c r="BG1366" s="36"/>
      <c r="BH1366" s="37"/>
      <c r="BI1366" s="44">
        <f>parseTime(BG1366)-(BH1367=INT(RIGHT($F1366, 1)))</f>
        <v>0</v>
      </c>
      <c r="BJ1366" s="45">
        <f t="shared" si="32334"/>
        <v>0</v>
      </c>
      <c r="BK1366" s="36"/>
      <c r="BL1366" s="37"/>
      <c r="BM1366" s="44">
        <f>parseTime(BK1366)-(BL1367=INT(RIGHT($F1366, 1)))</f>
        <v>0</v>
      </c>
      <c r="BN1366" s="45">
        <f t="shared" si="32335"/>
        <v>0</v>
      </c>
      <c r="BO1366" s="36"/>
      <c r="BP1366" s="37"/>
      <c r="BQ1366" s="44">
        <f t="shared" ref="BQ1366" si="32401">parseTime(BO1366)-(BP1367=INT(RIGHT($F1366, 1)))</f>
        <v>0</v>
      </c>
      <c r="BR1366" s="45">
        <f t="shared" si="32337"/>
        <v>0</v>
      </c>
      <c r="BS1366" s="36"/>
      <c r="BT1366" s="37"/>
      <c r="BU1366" s="44">
        <f t="shared" ref="BU1366" si="32402">parseTime(BS1366)-(BT1367=INT(RIGHT($F1366, 1)))</f>
        <v>0</v>
      </c>
      <c r="BV1366" s="45">
        <f t="shared" si="32339"/>
        <v>0</v>
      </c>
      <c r="BW1366" s="36"/>
      <c r="BX1366" s="37"/>
      <c r="BY1366" s="44">
        <f t="shared" ref="BY1366" si="32403">parseTime(BW1366)-(BX1367=INT(RIGHT($F1366, 1)))</f>
        <v>0</v>
      </c>
      <c r="BZ1366" s="45">
        <f t="shared" si="32341"/>
        <v>0</v>
      </c>
      <c r="CA1366" s="36"/>
      <c r="CB1366" s="37"/>
      <c r="CC1366" s="44">
        <f t="shared" ref="CC1366" si="32404">parseTime(CA1366)-(CB1367=INT(RIGHT($F1366, 1)))</f>
        <v>0</v>
      </c>
      <c r="CD1366" s="45">
        <f t="shared" si="32343"/>
        <v>0</v>
      </c>
      <c r="CE1366" s="36"/>
      <c r="CF1366" s="37"/>
      <c r="CG1366" s="44">
        <f t="shared" ref="CG1366" si="32405">parseTime(CE1366)-(CF1367=INT(RIGHT($F1366, 1)))</f>
        <v>0</v>
      </c>
      <c r="CH1366" s="45">
        <f t="shared" si="32345"/>
        <v>0</v>
      </c>
    </row>
    <row r="1367" spans="1:86" x14ac:dyDescent="0.25">
      <c r="A1367" s="56"/>
      <c r="B1367" s="57"/>
      <c r="C1367" s="14">
        <f t="shared" si="32361"/>
        <v>0</v>
      </c>
      <c r="D1367" s="14"/>
      <c r="E1367" s="20">
        <f t="shared" ref="E1367" si="32406">((7.5/2)-0.5+E1366)*8</f>
        <v>63.2</v>
      </c>
      <c r="F1367" s="51"/>
      <c r="G1367" s="46" t="s">
        <v>134</v>
      </c>
      <c r="H1367" s="38">
        <f t="shared" ref="H1367" si="32407">lunchAdjust(G1362:H1366)</f>
        <v>1</v>
      </c>
      <c r="I1367" s="48" t="s">
        <v>0</v>
      </c>
      <c r="J1367" s="39">
        <f t="shared" ref="J1367" si="32408">SUMPRODUCT(I1362:I1366*J1362:J1366)</f>
        <v>8</v>
      </c>
      <c r="K1367" s="46" t="s">
        <v>134</v>
      </c>
      <c r="L1367" s="38">
        <f t="shared" ref="L1367" si="32409">lunchAdjust(K1362:L1366)</f>
        <v>0</v>
      </c>
      <c r="M1367" s="48" t="s">
        <v>0</v>
      </c>
      <c r="N1367" s="39">
        <f t="shared" ref="N1367" si="32410">SUMPRODUCT(M1362:M1366*N1362:N1366)</f>
        <v>0</v>
      </c>
      <c r="O1367" s="46" t="s">
        <v>134</v>
      </c>
      <c r="P1367" s="38">
        <f t="shared" ref="P1367" si="32411">lunchAdjust(O1362:P1366)</f>
        <v>0</v>
      </c>
      <c r="Q1367" s="48" t="s">
        <v>0</v>
      </c>
      <c r="R1367" s="39">
        <f t="shared" ref="R1367" si="32412">SUMPRODUCT(Q1362:Q1366*R1362:R1366)</f>
        <v>0</v>
      </c>
      <c r="S1367" s="46" t="s">
        <v>134</v>
      </c>
      <c r="T1367" s="38">
        <f t="shared" ref="T1367" si="32413">lunchAdjust(S1362:T1366)</f>
        <v>1</v>
      </c>
      <c r="U1367" s="48" t="s">
        <v>0</v>
      </c>
      <c r="V1367" s="39">
        <f t="shared" ref="V1367" si="32414">SUMPRODUCT(U1362:U1366*V1362:V1366)</f>
        <v>8</v>
      </c>
      <c r="W1367" s="46" t="s">
        <v>134</v>
      </c>
      <c r="X1367" s="38">
        <f t="shared" ref="X1367" si="32415">lunchAdjust(W1362:X1366)</f>
        <v>0</v>
      </c>
      <c r="Y1367" s="48" t="s">
        <v>0</v>
      </c>
      <c r="Z1367" s="39">
        <f t="shared" ref="Z1367" si="32416">SUMPRODUCT(Y1362:Y1366*Z1362:Z1366)</f>
        <v>0</v>
      </c>
      <c r="AA1367" s="46" t="s">
        <v>134</v>
      </c>
      <c r="AB1367" s="38">
        <f t="shared" ref="AB1367" si="32417">lunchAdjust(AA1362:AB1366)</f>
        <v>1</v>
      </c>
      <c r="AC1367" s="48" t="s">
        <v>0</v>
      </c>
      <c r="AD1367" s="39">
        <f t="shared" ref="AD1367" si="32418">SUMPRODUCT(AC1362:AC1366*AD1362:AD1366)</f>
        <v>8</v>
      </c>
      <c r="AE1367" s="46" t="s">
        <v>134</v>
      </c>
      <c r="AF1367" s="38">
        <f t="shared" ref="AF1367" si="32419">lunchAdjust(AE1362:AF1366)</f>
        <v>1</v>
      </c>
      <c r="AG1367" s="48" t="s">
        <v>0</v>
      </c>
      <c r="AH1367" s="39">
        <f t="shared" ref="AH1367" si="32420">SUMPRODUCT(AG1362:AG1366*AH1362:AH1366)</f>
        <v>8</v>
      </c>
      <c r="AI1367" s="46" t="s">
        <v>134</v>
      </c>
      <c r="AJ1367" s="38">
        <f t="shared" ref="AJ1367" si="32421">lunchAdjust(AI1362:AJ1366)</f>
        <v>1</v>
      </c>
      <c r="AK1367" s="48" t="s">
        <v>0</v>
      </c>
      <c r="AL1367" s="39">
        <f t="shared" ref="AL1367" si="32422">SUMPRODUCT(AK1362:AK1366*AL1362:AL1366)</f>
        <v>8</v>
      </c>
      <c r="AM1367" s="46" t="s">
        <v>134</v>
      </c>
      <c r="AN1367" s="38">
        <f t="shared" ref="AN1367" si="32423">lunchAdjust(AM1362:AN1366)</f>
        <v>1</v>
      </c>
      <c r="AO1367" s="48" t="s">
        <v>0</v>
      </c>
      <c r="AP1367" s="39">
        <f t="shared" ref="AP1367" si="32424">SUMPRODUCT(AO1362:AO1366*AP1362:AP1366)</f>
        <v>8</v>
      </c>
      <c r="AQ1367" s="46" t="s">
        <v>134</v>
      </c>
      <c r="AR1367" s="38">
        <f t="shared" ref="AR1367" si="32425">lunchAdjust(AQ1362:AR1366)</f>
        <v>0</v>
      </c>
      <c r="AS1367" s="48" t="s">
        <v>0</v>
      </c>
      <c r="AT1367" s="39">
        <f t="shared" ref="AT1367" si="32426">SUMPRODUCT(AS1362:AS1366*AT1362:AT1366)</f>
        <v>0</v>
      </c>
      <c r="AU1367" s="46" t="s">
        <v>134</v>
      </c>
      <c r="AV1367" s="38">
        <f t="shared" ref="AV1367" si="32427">lunchAdjust(AU1362:AV1366)</f>
        <v>0</v>
      </c>
      <c r="AW1367" s="48" t="s">
        <v>0</v>
      </c>
      <c r="AX1367" s="39">
        <f t="shared" ref="AX1367" si="32428">SUMPRODUCT(AW1362:AW1366*AX1362:AX1366)</f>
        <v>0</v>
      </c>
      <c r="AY1367" s="46" t="s">
        <v>134</v>
      </c>
      <c r="AZ1367" s="38">
        <f t="shared" ref="AZ1367" si="32429">lunchAdjust(AY1362:AZ1366)</f>
        <v>0</v>
      </c>
      <c r="BA1367" s="48" t="s">
        <v>0</v>
      </c>
      <c r="BB1367" s="39">
        <f t="shared" ref="BB1367" si="32430">SUMPRODUCT(BA1362:BA1366*BB1362:BB1366)</f>
        <v>0</v>
      </c>
      <c r="BC1367" s="46" t="s">
        <v>134</v>
      </c>
      <c r="BD1367" s="38">
        <f t="shared" ref="BD1367" si="32431">lunchAdjust(BC1362:BD1366)</f>
        <v>0</v>
      </c>
      <c r="BE1367" s="48" t="s">
        <v>0</v>
      </c>
      <c r="BF1367" s="39">
        <f t="shared" ref="BF1367" si="32432">SUMPRODUCT(BE1362:BE1366*BF1362:BF1366)</f>
        <v>0</v>
      </c>
      <c r="BG1367" s="46" t="s">
        <v>134</v>
      </c>
      <c r="BH1367" s="38">
        <f t="shared" ref="BH1367" si="32433">lunchAdjust(BG1362:BH1366)</f>
        <v>0</v>
      </c>
      <c r="BI1367" s="48" t="s">
        <v>0</v>
      </c>
      <c r="BJ1367" s="39">
        <f t="shared" ref="BJ1367" si="32434">SUMPRODUCT(BI1362:BI1366*BJ1362:BJ1366)</f>
        <v>0</v>
      </c>
      <c r="BK1367" s="46" t="s">
        <v>134</v>
      </c>
      <c r="BL1367" s="38">
        <f t="shared" ref="BL1367" si="32435">lunchAdjust(BK1362:BL1366)</f>
        <v>0</v>
      </c>
      <c r="BM1367" s="48" t="s">
        <v>0</v>
      </c>
      <c r="BN1367" s="39">
        <f t="shared" ref="BN1367" si="32436">SUMPRODUCT(BM1362:BM1366*BN1362:BN1366)</f>
        <v>0</v>
      </c>
      <c r="BO1367" s="46" t="s">
        <v>134</v>
      </c>
      <c r="BP1367" s="38">
        <f t="shared" ref="BP1367" si="32437">lunchAdjust(BO1362:BP1366)</f>
        <v>0</v>
      </c>
      <c r="BQ1367" s="48" t="s">
        <v>0</v>
      </c>
      <c r="BR1367" s="39">
        <f t="shared" ref="BR1367" si="32438">SUMPRODUCT(BQ1362:BQ1366*BR1362:BR1366)</f>
        <v>0</v>
      </c>
      <c r="BS1367" s="46" t="s">
        <v>134</v>
      </c>
      <c r="BT1367" s="38">
        <f t="shared" ref="BT1367" si="32439">lunchAdjust(BS1362:BT1366)</f>
        <v>0</v>
      </c>
      <c r="BU1367" s="48" t="s">
        <v>0</v>
      </c>
      <c r="BV1367" s="39">
        <f t="shared" ref="BV1367" si="32440">SUMPRODUCT(BU1362:BU1366*BV1362:BV1366)</f>
        <v>0</v>
      </c>
      <c r="BW1367" s="46" t="s">
        <v>134</v>
      </c>
      <c r="BX1367" s="38">
        <f t="shared" ref="BX1367" si="32441">lunchAdjust(BW1362:BX1366)</f>
        <v>0</v>
      </c>
      <c r="BY1367" s="48" t="s">
        <v>0</v>
      </c>
      <c r="BZ1367" s="39">
        <f t="shared" ref="BZ1367" si="32442">SUMPRODUCT(BY1362:BY1366*BZ1362:BZ1366)</f>
        <v>0</v>
      </c>
      <c r="CA1367" s="46" t="s">
        <v>134</v>
      </c>
      <c r="CB1367" s="38">
        <f t="shared" ref="CB1367" si="32443">lunchAdjust(CA1362:CB1366)</f>
        <v>0</v>
      </c>
      <c r="CC1367" s="48" t="s">
        <v>0</v>
      </c>
      <c r="CD1367" s="39">
        <f t="shared" ref="CD1367" si="32444">SUMPRODUCT(CC1362:CC1366*CD1362:CD1366)</f>
        <v>0</v>
      </c>
      <c r="CE1367" s="46" t="s">
        <v>134</v>
      </c>
      <c r="CF1367" s="38">
        <f t="shared" ref="CF1367" si="32445">lunchAdjust(CE1362:CF1366)</f>
        <v>0</v>
      </c>
      <c r="CG1367" s="48" t="s">
        <v>0</v>
      </c>
      <c r="CH1367" s="39">
        <f t="shared" ref="CH1367" si="32446">SUMPRODUCT(CG1362:CG1366*CH1362:CH1366)</f>
        <v>0</v>
      </c>
    </row>
    <row r="1368" spans="1:86" ht="15.75" thickBot="1" x14ac:dyDescent="0.3">
      <c r="A1368" s="58" t="s">
        <v>121</v>
      </c>
      <c r="B1368" s="59">
        <f t="shared" ref="B1368" ca="1" si="32447">roleHours(G1362:CH1368, "OUT")</f>
        <v>0</v>
      </c>
      <c r="C1368" s="54" t="s">
        <v>137</v>
      </c>
      <c r="D1368" s="22">
        <f t="shared" ref="D1368" ca="1" si="32448">roleHours(G1362:CH1368, "PTO")</f>
        <v>0</v>
      </c>
      <c r="E1368" s="23">
        <f t="shared" ref="E1368" ca="1" si="32449">E1367-B1363</f>
        <v>15.200000000000003</v>
      </c>
      <c r="F1368" s="52"/>
      <c r="G1368" s="47" t="s">
        <v>39</v>
      </c>
      <c r="H1368" s="40">
        <f t="shared" si="31069"/>
        <v>0</v>
      </c>
      <c r="I1368" s="49" t="s">
        <v>135</v>
      </c>
      <c r="J1368" s="41">
        <f t="shared" ref="J1368" si="32450">J1367*G$4</f>
        <v>0</v>
      </c>
      <c r="K1368" s="47" t="s">
        <v>39</v>
      </c>
      <c r="L1368" s="40">
        <f t="shared" ref="L1368" si="32451">SUMPRODUCT(M1362:M1366*(L1362:L1366="PTO"))+SUMPRODUCT(M1362:M1366*(L1362:L1366="HOL"))</f>
        <v>0</v>
      </c>
      <c r="M1368" s="49" t="s">
        <v>135</v>
      </c>
      <c r="N1368" s="41">
        <f t="shared" ref="N1368" si="32452">N1367*K$4</f>
        <v>0</v>
      </c>
      <c r="O1368" s="47" t="s">
        <v>39</v>
      </c>
      <c r="P1368" s="40">
        <f t="shared" ref="P1368" si="32453">SUMPRODUCT(Q1362:Q1366*(P1362:P1366="PTO"))+SUMPRODUCT(Q1362:Q1366*(P1362:P1366="HOL"))</f>
        <v>0</v>
      </c>
      <c r="Q1368" s="49" t="s">
        <v>135</v>
      </c>
      <c r="R1368" s="41">
        <f t="shared" ref="R1368" si="32454">R1367*O$4</f>
        <v>0</v>
      </c>
      <c r="S1368" s="47" t="s">
        <v>39</v>
      </c>
      <c r="T1368" s="40">
        <f t="shared" ref="T1368" si="32455">SUMPRODUCT(U1362:U1366*(T1362:T1366="PTO"))+SUMPRODUCT(U1362:U1366*(T1362:T1366="HOL"))</f>
        <v>0</v>
      </c>
      <c r="U1368" s="49" t="s">
        <v>135</v>
      </c>
      <c r="V1368" s="41">
        <f t="shared" ref="V1368" si="32456">V1367*S$4</f>
        <v>0</v>
      </c>
      <c r="W1368" s="47" t="s">
        <v>39</v>
      </c>
      <c r="X1368" s="40">
        <f t="shared" ref="X1368" si="32457">SUMPRODUCT(Y1362:Y1366*(X1362:X1366="PTO"))+SUMPRODUCT(Y1362:Y1366*(X1362:X1366="HOL"))</f>
        <v>0</v>
      </c>
      <c r="Y1368" s="49" t="s">
        <v>135</v>
      </c>
      <c r="Z1368" s="41">
        <f t="shared" ref="Z1368" si="32458">Z1367*W$4</f>
        <v>0</v>
      </c>
      <c r="AA1368" s="47" t="s">
        <v>39</v>
      </c>
      <c r="AB1368" s="40">
        <f t="shared" ref="AB1368" si="32459">SUMPRODUCT(AC1362:AC1366*(AB1362:AB1366="PTO"))+SUMPRODUCT(AC1362:AC1366*(AB1362:AB1366="HOL"))</f>
        <v>0</v>
      </c>
      <c r="AC1368" s="49" t="s">
        <v>135</v>
      </c>
      <c r="AD1368" s="41">
        <f t="shared" ref="AD1368" si="32460">AD1367*AA$4</f>
        <v>8</v>
      </c>
      <c r="AE1368" s="47" t="s">
        <v>39</v>
      </c>
      <c r="AF1368" s="40">
        <f t="shared" ref="AF1368" si="32461">SUMPRODUCT(AG1362:AG1366*(AF1362:AF1366="PTO"))+SUMPRODUCT(AG1362:AG1366*(AF1362:AF1366="HOL"))</f>
        <v>0</v>
      </c>
      <c r="AG1368" s="49" t="s">
        <v>135</v>
      </c>
      <c r="AH1368" s="41">
        <f t="shared" ref="AH1368" si="32462">AH1367*AE$4</f>
        <v>8</v>
      </c>
      <c r="AI1368" s="47" t="s">
        <v>39</v>
      </c>
      <c r="AJ1368" s="40">
        <f t="shared" ref="AJ1368" si="32463">SUMPRODUCT(AK1362:AK1366*(AJ1362:AJ1366="PTO"))+SUMPRODUCT(AK1362:AK1366*(AJ1362:AJ1366="HOL"))</f>
        <v>0</v>
      </c>
      <c r="AK1368" s="49" t="s">
        <v>135</v>
      </c>
      <c r="AL1368" s="41">
        <f>AL1367*AI$4</f>
        <v>8</v>
      </c>
      <c r="AM1368" s="47" t="s">
        <v>39</v>
      </c>
      <c r="AN1368" s="40">
        <f t="shared" ref="AN1368" si="32464">SUMPRODUCT(AO1362:AO1366*(AN1362:AN1366="PTO"))+SUMPRODUCT(AO1362:AO1366*(AN1362:AN1366="HOL"))</f>
        <v>0</v>
      </c>
      <c r="AO1368" s="49" t="s">
        <v>135</v>
      </c>
      <c r="AP1368" s="41">
        <f t="shared" ref="AP1368" si="32465">AP1367*AM$4</f>
        <v>8</v>
      </c>
      <c r="AQ1368" s="47" t="s">
        <v>39</v>
      </c>
      <c r="AR1368" s="40">
        <f t="shared" ref="AR1368" si="32466">SUMPRODUCT(AS1362:AS1366*(AR1362:AR1366="PTO"))+SUMPRODUCT(AS1362:AS1366*(AR1362:AR1366="HOL"))</f>
        <v>0</v>
      </c>
      <c r="AS1368" s="49" t="s">
        <v>135</v>
      </c>
      <c r="AT1368" s="41">
        <f t="shared" ref="AT1368" si="32467">AT1367*AQ$4</f>
        <v>0</v>
      </c>
      <c r="AU1368" s="47" t="s">
        <v>39</v>
      </c>
      <c r="AV1368" s="40">
        <f t="shared" ref="AV1368" si="32468">SUMPRODUCT(AW1362:AW1366*(AV1362:AV1366="PTO"))+SUMPRODUCT(AW1362:AW1366*(AV1362:AV1366="HOL"))</f>
        <v>0</v>
      </c>
      <c r="AW1368" s="49" t="s">
        <v>135</v>
      </c>
      <c r="AX1368" s="41">
        <f>AX1367*AU$4</f>
        <v>0</v>
      </c>
      <c r="AY1368" s="47" t="s">
        <v>39</v>
      </c>
      <c r="AZ1368" s="40">
        <f t="shared" ref="AZ1368" si="32469">SUMPRODUCT(BA1362:BA1366*(AZ1362:AZ1366="PTO"))+SUMPRODUCT(BA1362:BA1366*(AZ1362:AZ1366="HOL"))</f>
        <v>0</v>
      </c>
      <c r="BA1368" s="49" t="s">
        <v>135</v>
      </c>
      <c r="BB1368" s="41">
        <f>BB1367*AY$4</f>
        <v>0</v>
      </c>
      <c r="BC1368" s="47" t="s">
        <v>39</v>
      </c>
      <c r="BD1368" s="40">
        <f t="shared" ref="BD1368" si="32470">SUMPRODUCT(BE1362:BE1366*(BD1362:BD1366="PTO"))+SUMPRODUCT(BE1362:BE1366*(BD1362:BD1366="HOL"))</f>
        <v>0</v>
      </c>
      <c r="BE1368" s="49" t="s">
        <v>135</v>
      </c>
      <c r="BF1368" s="41">
        <f>BF1367*BC$4</f>
        <v>0</v>
      </c>
      <c r="BG1368" s="47" t="s">
        <v>39</v>
      </c>
      <c r="BH1368" s="40">
        <f t="shared" ref="BH1368" si="32471">SUMPRODUCT(BI1362:BI1366*(BH1362:BH1366="PTO"))+SUMPRODUCT(BI1362:BI1366*(BH1362:BH1366="HOL"))</f>
        <v>0</v>
      </c>
      <c r="BI1368" s="49" t="s">
        <v>135</v>
      </c>
      <c r="BJ1368" s="41">
        <f>BJ1367*BG$4</f>
        <v>0</v>
      </c>
      <c r="BK1368" s="47" t="s">
        <v>39</v>
      </c>
      <c r="BL1368" s="40">
        <f t="shared" ref="BL1368" si="32472">SUMPRODUCT(BM1362:BM1366*(BL1362:BL1366="PTO"))+SUMPRODUCT(BM1362:BM1366*(BL1362:BL1366="HOL"))</f>
        <v>0</v>
      </c>
      <c r="BM1368" s="49" t="s">
        <v>135</v>
      </c>
      <c r="BN1368" s="41">
        <f>BN1367*BK$4</f>
        <v>0</v>
      </c>
      <c r="BO1368" s="47" t="s">
        <v>39</v>
      </c>
      <c r="BP1368" s="40">
        <f t="shared" ref="BP1368" si="32473">SUMPRODUCT(BQ1362:BQ1366*(BP1362:BP1366="PTO"))+SUMPRODUCT(BQ1362:BQ1366*(BP1362:BP1366="HOL"))</f>
        <v>0</v>
      </c>
      <c r="BQ1368" s="49" t="s">
        <v>135</v>
      </c>
      <c r="BR1368" s="41">
        <f t="shared" ref="BR1368" si="32474">BR1367*BO$4</f>
        <v>0</v>
      </c>
      <c r="BS1368" s="47" t="s">
        <v>39</v>
      </c>
      <c r="BT1368" s="40">
        <f t="shared" ref="BT1368" si="32475">SUMPRODUCT(BU1362:BU1366*(BT1362:BT1366="PTO"))+SUMPRODUCT(BU1362:BU1366*(BT1362:BT1366="HOL"))</f>
        <v>0</v>
      </c>
      <c r="BU1368" s="49" t="s">
        <v>135</v>
      </c>
      <c r="BV1368" s="41">
        <f t="shared" ref="BV1368" si="32476">BV1367*BS$4</f>
        <v>0</v>
      </c>
      <c r="BW1368" s="47" t="s">
        <v>39</v>
      </c>
      <c r="BX1368" s="40">
        <f t="shared" ref="BX1368" si="32477">SUMPRODUCT(BY1362:BY1366*(BX1362:BX1366="PTO"))+SUMPRODUCT(BY1362:BY1366*(BX1362:BX1366="HOL"))</f>
        <v>0</v>
      </c>
      <c r="BY1368" s="49" t="s">
        <v>135</v>
      </c>
      <c r="BZ1368" s="41">
        <f t="shared" ref="BZ1368" si="32478">BZ1367*BW$4</f>
        <v>0</v>
      </c>
      <c r="CA1368" s="47" t="s">
        <v>39</v>
      </c>
      <c r="CB1368" s="40">
        <f t="shared" ref="CB1368" si="32479">SUMPRODUCT(CC1362:CC1366*(CB1362:CB1366="PTO"))+SUMPRODUCT(CC1362:CC1366*(CB1362:CB1366="HOL"))</f>
        <v>0</v>
      </c>
      <c r="CC1368" s="49" t="s">
        <v>135</v>
      </c>
      <c r="CD1368" s="41">
        <f t="shared" ref="CD1368" si="32480">CD1367*CA$4</f>
        <v>0</v>
      </c>
      <c r="CE1368" s="47" t="s">
        <v>39</v>
      </c>
      <c r="CF1368" s="40">
        <f t="shared" ref="CF1368" si="32481">SUMPRODUCT(CG1362:CG1366*(CF1362:CF1366="PTO"))+SUMPRODUCT(CG1362:CG1366*(CF1362:CF1366="HOL"))</f>
        <v>0</v>
      </c>
      <c r="CG1368" s="49" t="s">
        <v>135</v>
      </c>
      <c r="CH1368" s="41">
        <f t="shared" ref="CH1368" si="32482">CH1367*CE$4</f>
        <v>0</v>
      </c>
    </row>
    <row r="1369" spans="1:86" x14ac:dyDescent="0.25">
      <c r="A1369" s="70" t="s">
        <v>133</v>
      </c>
      <c r="B1369" s="71">
        <f t="shared" ref="B1369" ca="1" si="32483">D1369-B1370</f>
        <v>13.333333333333336</v>
      </c>
      <c r="C1369" s="72" t="s">
        <v>122</v>
      </c>
      <c r="D1369" s="71">
        <f>IFERROR(INDEX(Holidays[FTE], MATCH(Entry!E1369, Holidays[Date], 0)), 1)*8*INDEX(FTEguide[[1]:[12]], MATCH(Entry!E1370, FTEguide[Weekday], 0), IF(Entry!E1372&gt;0, Entry!E1372, MONTH(Entry!E1369)))</f>
        <v>21.333333333333336</v>
      </c>
      <c r="E1369" s="60">
        <f t="shared" si="32311"/>
        <v>44023</v>
      </c>
      <c r="F1369" s="50" t="s">
        <v>128</v>
      </c>
      <c r="G1369" s="34"/>
      <c r="H1369" s="35"/>
      <c r="I1369" s="42">
        <f t="shared" ref="I1369" si="32484">parseTime(G1369)-(H1374=INT(RIGHT($F1369, 1)))</f>
        <v>0</v>
      </c>
      <c r="J1369" s="43">
        <f t="shared" ref="J1369:J1373" si="32485">isClocked(H1369)</f>
        <v>0</v>
      </c>
      <c r="K1369" s="34"/>
      <c r="L1369" s="35"/>
      <c r="M1369" s="42">
        <f t="shared" ref="M1369" si="32486">parseTime(K1369)-(L1374=INT(RIGHT($F1369, 1)))</f>
        <v>0</v>
      </c>
      <c r="N1369" s="43">
        <f t="shared" ref="N1369:N1373" si="32487">isClocked(L1369)</f>
        <v>0</v>
      </c>
      <c r="O1369" s="34"/>
      <c r="P1369" s="35"/>
      <c r="Q1369" s="42">
        <f t="shared" ref="Q1369" si="32488">parseTime(O1369)-(P1374=INT(RIGHT($F1369, 1)))</f>
        <v>0</v>
      </c>
      <c r="R1369" s="43">
        <f t="shared" ref="R1369:R1373" si="32489">isClocked(P1369)</f>
        <v>0</v>
      </c>
      <c r="S1369" s="34"/>
      <c r="T1369" s="35"/>
      <c r="U1369" s="42">
        <f t="shared" ref="U1369" si="32490">parseTime(S1369)-(T1374=INT(RIGHT($F1369, 1)))</f>
        <v>0</v>
      </c>
      <c r="V1369" s="43">
        <f t="shared" ref="V1369:V1373" si="32491">isClocked(T1369)</f>
        <v>0</v>
      </c>
      <c r="W1369" s="34"/>
      <c r="X1369" s="35"/>
      <c r="Y1369" s="42">
        <f t="shared" ref="Y1369" si="32492">parseTime(W1369)-(X1374=INT(RIGHT($F1369, 1)))</f>
        <v>0</v>
      </c>
      <c r="Z1369" s="43">
        <f t="shared" ref="Z1369:Z1373" si="32493">isClocked(X1369)</f>
        <v>0</v>
      </c>
      <c r="AA1369" s="34"/>
      <c r="AB1369" s="35"/>
      <c r="AC1369" s="42">
        <f t="shared" ref="AC1369" si="32494">parseTime(AA1369)-(AB1374=INT(RIGHT($F1369, 1)))</f>
        <v>0</v>
      </c>
      <c r="AD1369" s="43">
        <f t="shared" ref="AD1369:AD1373" si="32495">isClocked(AB1369)</f>
        <v>0</v>
      </c>
      <c r="AE1369" s="34"/>
      <c r="AF1369" s="35"/>
      <c r="AG1369" s="42">
        <f t="shared" ref="AG1369" si="32496">parseTime(AE1369)-(AF1374=INT(RIGHT($F1369, 1)))</f>
        <v>0</v>
      </c>
      <c r="AH1369" s="43">
        <f t="shared" ref="AH1369:AH1373" si="32497">isClocked(AF1369)</f>
        <v>0</v>
      </c>
      <c r="AI1369" s="34" t="s">
        <v>136</v>
      </c>
      <c r="AJ1369" s="35" t="s">
        <v>23</v>
      </c>
      <c r="AK1369" s="42">
        <f>parseTime(AI1369)-(AJ1374=INT(RIGHT($F1369, 1)))</f>
        <v>8</v>
      </c>
      <c r="AL1369" s="43">
        <f t="shared" ref="AL1369:AL1373" si="32498">isClocked(AJ1369)</f>
        <v>1</v>
      </c>
      <c r="AM1369" s="34"/>
      <c r="AN1369" s="35"/>
      <c r="AO1369" s="42">
        <f t="shared" ref="AO1369" si="32499">parseTime(AM1369)-(AN1374=INT(RIGHT($F1369, 1)))</f>
        <v>0</v>
      </c>
      <c r="AP1369" s="43">
        <f t="shared" ref="AP1369:AP1373" si="32500">isClocked(AN1369)</f>
        <v>0</v>
      </c>
      <c r="AQ1369" s="34"/>
      <c r="AR1369" s="35"/>
      <c r="AS1369" s="42">
        <f t="shared" ref="AS1369" si="32501">parseTime(AQ1369)-(AR1374=INT(RIGHT($F1369, 1)))</f>
        <v>0</v>
      </c>
      <c r="AT1369" s="43">
        <f t="shared" ref="AT1369:AT1373" si="32502">isClocked(AR1369)</f>
        <v>0</v>
      </c>
      <c r="AU1369" s="34"/>
      <c r="AV1369" s="35"/>
      <c r="AW1369" s="42">
        <f>parseTime(AU1369)-(AV1374=INT(RIGHT($F1369, 1)))</f>
        <v>0</v>
      </c>
      <c r="AX1369" s="43">
        <f t="shared" ref="AX1369:AX1373" si="32503">isClocked(AV1369)</f>
        <v>0</v>
      </c>
      <c r="AY1369" s="34"/>
      <c r="AZ1369" s="35"/>
      <c r="BA1369" s="42">
        <f>parseTime(AY1369)-(AZ1374=INT(RIGHT($F1369, 1)))</f>
        <v>0</v>
      </c>
      <c r="BB1369" s="43">
        <f t="shared" ref="BB1369:BB1373" si="32504">isClocked(AZ1369)</f>
        <v>0</v>
      </c>
      <c r="BC1369" s="34"/>
      <c r="BD1369" s="35"/>
      <c r="BE1369" s="42">
        <f>parseTime(BC1369)-(BD1374=INT(RIGHT($F1369, 1)))</f>
        <v>0</v>
      </c>
      <c r="BF1369" s="43">
        <f t="shared" ref="BF1369:BF1373" si="32505">isClocked(BD1369)</f>
        <v>0</v>
      </c>
      <c r="BG1369" s="34"/>
      <c r="BH1369" s="35"/>
      <c r="BI1369" s="42">
        <f>parseTime(BG1369)-(BH1374=INT(RIGHT($F1369, 1)))</f>
        <v>0</v>
      </c>
      <c r="BJ1369" s="43">
        <f t="shared" ref="BJ1369:BJ1373" si="32506">isClocked(BH1369)</f>
        <v>0</v>
      </c>
      <c r="BK1369" s="34"/>
      <c r="BL1369" s="35"/>
      <c r="BM1369" s="42">
        <f>parseTime(BK1369)-(BL1374=INT(RIGHT($F1369, 1)))</f>
        <v>0</v>
      </c>
      <c r="BN1369" s="43">
        <f t="shared" ref="BN1369:BN1373" si="32507">isClocked(BL1369)</f>
        <v>0</v>
      </c>
      <c r="BO1369" s="34"/>
      <c r="BP1369" s="35"/>
      <c r="BQ1369" s="42">
        <f t="shared" ref="BQ1369" si="32508">parseTime(BO1369)-(BP1374=INT(RIGHT($F1369, 1)))</f>
        <v>0</v>
      </c>
      <c r="BR1369" s="43">
        <f t="shared" ref="BR1369:BR1373" si="32509">isClocked(BP1369)</f>
        <v>0</v>
      </c>
      <c r="BS1369" s="34"/>
      <c r="BT1369" s="35"/>
      <c r="BU1369" s="42">
        <f t="shared" ref="BU1369" si="32510">parseTime(BS1369)-(BT1374=INT(RIGHT($F1369, 1)))</f>
        <v>0</v>
      </c>
      <c r="BV1369" s="43">
        <f t="shared" ref="BV1369:BV1373" si="32511">isClocked(BT1369)</f>
        <v>0</v>
      </c>
      <c r="BW1369" s="34"/>
      <c r="BX1369" s="35"/>
      <c r="BY1369" s="42">
        <f t="shared" ref="BY1369" si="32512">parseTime(BW1369)-(BX1374=INT(RIGHT($F1369, 1)))</f>
        <v>0</v>
      </c>
      <c r="BZ1369" s="43">
        <f t="shared" ref="BZ1369:BZ1373" si="32513">isClocked(BX1369)</f>
        <v>0</v>
      </c>
      <c r="CA1369" s="34"/>
      <c r="CB1369" s="35"/>
      <c r="CC1369" s="42">
        <f t="shared" ref="CC1369" si="32514">parseTime(CA1369)-(CB1374=INT(RIGHT($F1369, 1)))</f>
        <v>0</v>
      </c>
      <c r="CD1369" s="43">
        <f t="shared" ref="CD1369:CD1373" si="32515">isClocked(CB1369)</f>
        <v>0</v>
      </c>
      <c r="CE1369" s="34"/>
      <c r="CF1369" s="35"/>
      <c r="CG1369" s="42">
        <f t="shared" ref="CG1369" si="32516">parseTime(CE1369)-(CF1374=INT(RIGHT($F1369, 1)))</f>
        <v>0</v>
      </c>
      <c r="CH1369" s="43">
        <f t="shared" ref="CH1369:CH1373" si="32517">isClocked(CF1369)</f>
        <v>0</v>
      </c>
    </row>
    <row r="1370" spans="1:86" x14ac:dyDescent="0.25">
      <c r="A1370" s="56" t="s">
        <v>0</v>
      </c>
      <c r="B1370" s="57">
        <f t="shared" ca="1" si="31827"/>
        <v>8</v>
      </c>
      <c r="C1370" s="14" t="s">
        <v>252</v>
      </c>
      <c r="D1370" s="14">
        <f t="shared" si="31310"/>
        <v>53.7</v>
      </c>
      <c r="E1370" s="55" t="str">
        <f t="shared" si="31828"/>
        <v>Saturday</v>
      </c>
      <c r="F1370" s="51" t="s">
        <v>129</v>
      </c>
      <c r="G1370" s="36"/>
      <c r="H1370" s="37"/>
      <c r="I1370" s="44">
        <f t="shared" ref="I1370" si="32518">parseTime(G1370)-(H1374=INT(RIGHT($F1370, 1)))</f>
        <v>0</v>
      </c>
      <c r="J1370" s="45">
        <f t="shared" si="32485"/>
        <v>0</v>
      </c>
      <c r="K1370" s="36"/>
      <c r="L1370" s="37"/>
      <c r="M1370" s="44">
        <f t="shared" ref="M1370" si="32519">parseTime(K1370)-(L1374=INT(RIGHT($F1370, 1)))</f>
        <v>0</v>
      </c>
      <c r="N1370" s="45">
        <f t="shared" si="32487"/>
        <v>0</v>
      </c>
      <c r="O1370" s="36"/>
      <c r="P1370" s="37"/>
      <c r="Q1370" s="44">
        <f t="shared" ref="Q1370" si="32520">parseTime(O1370)-(P1374=INT(RIGHT($F1370, 1)))</f>
        <v>0</v>
      </c>
      <c r="R1370" s="45">
        <f t="shared" si="32489"/>
        <v>0</v>
      </c>
      <c r="S1370" s="36"/>
      <c r="T1370" s="37"/>
      <c r="U1370" s="44">
        <f t="shared" ref="U1370" si="32521">parseTime(S1370)-(T1374=INT(RIGHT($F1370, 1)))</f>
        <v>0</v>
      </c>
      <c r="V1370" s="45">
        <f t="shared" si="32491"/>
        <v>0</v>
      </c>
      <c r="W1370" s="36"/>
      <c r="X1370" s="37"/>
      <c r="Y1370" s="44">
        <f t="shared" ref="Y1370" si="32522">parseTime(W1370)-(X1374=INT(RIGHT($F1370, 1)))</f>
        <v>0</v>
      </c>
      <c r="Z1370" s="45">
        <f t="shared" si="32493"/>
        <v>0</v>
      </c>
      <c r="AA1370" s="36"/>
      <c r="AB1370" s="37"/>
      <c r="AC1370" s="44">
        <f t="shared" ref="AC1370" si="32523">parseTime(AA1370)-(AB1374=INT(RIGHT($F1370, 1)))</f>
        <v>0</v>
      </c>
      <c r="AD1370" s="45">
        <f t="shared" si="32495"/>
        <v>0</v>
      </c>
      <c r="AE1370" s="36"/>
      <c r="AF1370" s="37"/>
      <c r="AG1370" s="44">
        <f t="shared" ref="AG1370" si="32524">parseTime(AE1370)-(AF1374=INT(RIGHT($F1370, 1)))</f>
        <v>0</v>
      </c>
      <c r="AH1370" s="45">
        <f t="shared" si="32497"/>
        <v>0</v>
      </c>
      <c r="AI1370" s="36"/>
      <c r="AJ1370" s="37"/>
      <c r="AK1370" s="44">
        <f>parseTime(AI1370)-(AJ1374=INT(RIGHT($F1370, 1)))</f>
        <v>0</v>
      </c>
      <c r="AL1370" s="45">
        <f t="shared" si="32498"/>
        <v>0</v>
      </c>
      <c r="AM1370" s="36"/>
      <c r="AN1370" s="37"/>
      <c r="AO1370" s="44">
        <f t="shared" ref="AO1370" si="32525">parseTime(AM1370)-(AN1374=INT(RIGHT($F1370, 1)))</f>
        <v>0</v>
      </c>
      <c r="AP1370" s="45">
        <f t="shared" si="32500"/>
        <v>0</v>
      </c>
      <c r="AQ1370" s="36"/>
      <c r="AR1370" s="37"/>
      <c r="AS1370" s="44">
        <f t="shared" ref="AS1370" si="32526">parseTime(AQ1370)-(AR1374=INT(RIGHT($F1370, 1)))</f>
        <v>0</v>
      </c>
      <c r="AT1370" s="45">
        <f t="shared" si="32502"/>
        <v>0</v>
      </c>
      <c r="AU1370" s="36"/>
      <c r="AV1370" s="37"/>
      <c r="AW1370" s="44">
        <f>parseTime(AU1370)-(AV1374=INT(RIGHT($F1370, 1)))</f>
        <v>0</v>
      </c>
      <c r="AX1370" s="45">
        <f t="shared" si="32503"/>
        <v>0</v>
      </c>
      <c r="AY1370" s="36"/>
      <c r="AZ1370" s="37"/>
      <c r="BA1370" s="44">
        <f>parseTime(AY1370)-(AZ1374=INT(RIGHT($F1370, 1)))</f>
        <v>0</v>
      </c>
      <c r="BB1370" s="45">
        <f t="shared" si="32504"/>
        <v>0</v>
      </c>
      <c r="BC1370" s="36"/>
      <c r="BD1370" s="37"/>
      <c r="BE1370" s="44">
        <f>parseTime(BC1370)-(BD1374=INT(RIGHT($F1370, 1)))</f>
        <v>0</v>
      </c>
      <c r="BF1370" s="45">
        <f t="shared" si="32505"/>
        <v>0</v>
      </c>
      <c r="BG1370" s="36"/>
      <c r="BH1370" s="37"/>
      <c r="BI1370" s="44">
        <f>parseTime(BG1370)-(BH1374=INT(RIGHT($F1370, 1)))</f>
        <v>0</v>
      </c>
      <c r="BJ1370" s="45">
        <f t="shared" si="32506"/>
        <v>0</v>
      </c>
      <c r="BK1370" s="36"/>
      <c r="BL1370" s="37"/>
      <c r="BM1370" s="44">
        <f>parseTime(BK1370)-(BL1374=INT(RIGHT($F1370, 1)))</f>
        <v>0</v>
      </c>
      <c r="BN1370" s="45">
        <f t="shared" si="32507"/>
        <v>0</v>
      </c>
      <c r="BO1370" s="36"/>
      <c r="BP1370" s="37"/>
      <c r="BQ1370" s="44">
        <f t="shared" ref="BQ1370" si="32527">parseTime(BO1370)-(BP1374=INT(RIGHT($F1370, 1)))</f>
        <v>0</v>
      </c>
      <c r="BR1370" s="45">
        <f t="shared" si="32509"/>
        <v>0</v>
      </c>
      <c r="BS1370" s="36"/>
      <c r="BT1370" s="37"/>
      <c r="BU1370" s="44">
        <f t="shared" ref="BU1370" si="32528">parseTime(BS1370)-(BT1374=INT(RIGHT($F1370, 1)))</f>
        <v>0</v>
      </c>
      <c r="BV1370" s="45">
        <f t="shared" si="32511"/>
        <v>0</v>
      </c>
      <c r="BW1370" s="36"/>
      <c r="BX1370" s="37"/>
      <c r="BY1370" s="44">
        <f t="shared" ref="BY1370" si="32529">parseTime(BW1370)-(BX1374=INT(RIGHT($F1370, 1)))</f>
        <v>0</v>
      </c>
      <c r="BZ1370" s="45">
        <f t="shared" si="32513"/>
        <v>0</v>
      </c>
      <c r="CA1370" s="36"/>
      <c r="CB1370" s="37"/>
      <c r="CC1370" s="44">
        <f t="shared" ref="CC1370" si="32530">parseTime(CA1370)-(CB1374=INT(RIGHT($F1370, 1)))</f>
        <v>0</v>
      </c>
      <c r="CD1370" s="45">
        <f t="shared" si="32515"/>
        <v>0</v>
      </c>
      <c r="CE1370" s="36"/>
      <c r="CF1370" s="37"/>
      <c r="CG1370" s="44">
        <f t="shared" ref="CG1370" si="32531">parseTime(CE1370)-(CF1374=INT(RIGHT($F1370, 1)))</f>
        <v>0</v>
      </c>
      <c r="CH1370" s="45">
        <f t="shared" si="32517"/>
        <v>0</v>
      </c>
    </row>
    <row r="1371" spans="1:86" x14ac:dyDescent="0.25">
      <c r="A1371" s="56" t="s">
        <v>117</v>
      </c>
      <c r="B1371" s="57">
        <f t="shared" ref="B1371" ca="1" si="32532">roleHours(G1369:CH1375, "MFD")</f>
        <v>8</v>
      </c>
      <c r="C1371" s="14">
        <f t="shared" ref="C1371:C1374" ca="1" si="32533">B1371/8</f>
        <v>1</v>
      </c>
      <c r="D1371" s="14">
        <f t="shared" ref="D1371" ca="1" si="32534">B1370-D1370</f>
        <v>-45.7</v>
      </c>
      <c r="E1371" s="20" t="s">
        <v>127</v>
      </c>
      <c r="F1371" s="51" t="s">
        <v>130</v>
      </c>
      <c r="G1371" s="36"/>
      <c r="H1371" s="37"/>
      <c r="I1371" s="44">
        <f t="shared" ref="I1371" si="32535">parseTime(G1371)-(H1374=INT(RIGHT($F1371, 1)))</f>
        <v>0</v>
      </c>
      <c r="J1371" s="45">
        <f t="shared" si="32485"/>
        <v>0</v>
      </c>
      <c r="K1371" s="36"/>
      <c r="L1371" s="37"/>
      <c r="M1371" s="44">
        <f t="shared" ref="M1371" si="32536">parseTime(K1371)-(L1374=INT(RIGHT($F1371, 1)))</f>
        <v>0</v>
      </c>
      <c r="N1371" s="45">
        <f t="shared" si="32487"/>
        <v>0</v>
      </c>
      <c r="O1371" s="36"/>
      <c r="P1371" s="37"/>
      <c r="Q1371" s="44">
        <f t="shared" ref="Q1371" si="32537">parseTime(O1371)-(P1374=INT(RIGHT($F1371, 1)))</f>
        <v>0</v>
      </c>
      <c r="R1371" s="45">
        <f t="shared" si="32489"/>
        <v>0</v>
      </c>
      <c r="S1371" s="36"/>
      <c r="T1371" s="37"/>
      <c r="U1371" s="44">
        <f t="shared" ref="U1371" si="32538">parseTime(S1371)-(T1374=INT(RIGHT($F1371, 1)))</f>
        <v>0</v>
      </c>
      <c r="V1371" s="45">
        <f t="shared" si="32491"/>
        <v>0</v>
      </c>
      <c r="W1371" s="36"/>
      <c r="X1371" s="37"/>
      <c r="Y1371" s="44">
        <f t="shared" ref="Y1371" si="32539">parseTime(W1371)-(X1374=INT(RIGHT($F1371, 1)))</f>
        <v>0</v>
      </c>
      <c r="Z1371" s="45">
        <f t="shared" si="32493"/>
        <v>0</v>
      </c>
      <c r="AA1371" s="36"/>
      <c r="AB1371" s="37"/>
      <c r="AC1371" s="44">
        <f t="shared" ref="AC1371" si="32540">parseTime(AA1371)-(AB1374=INT(RIGHT($F1371, 1)))</f>
        <v>0</v>
      </c>
      <c r="AD1371" s="45">
        <f t="shared" si="32495"/>
        <v>0</v>
      </c>
      <c r="AE1371" s="36"/>
      <c r="AF1371" s="37"/>
      <c r="AG1371" s="44">
        <f t="shared" ref="AG1371" si="32541">parseTime(AE1371)-(AF1374=INT(RIGHT($F1371, 1)))</f>
        <v>0</v>
      </c>
      <c r="AH1371" s="45">
        <f t="shared" si="32497"/>
        <v>0</v>
      </c>
      <c r="AI1371" s="36"/>
      <c r="AJ1371" s="37"/>
      <c r="AK1371" s="44">
        <f>parseTime(AI1371)-(AJ1374=INT(RIGHT($F1371, 1)))</f>
        <v>0</v>
      </c>
      <c r="AL1371" s="45">
        <f t="shared" si="32498"/>
        <v>0</v>
      </c>
      <c r="AM1371" s="36"/>
      <c r="AN1371" s="37"/>
      <c r="AO1371" s="44">
        <f t="shared" ref="AO1371" si="32542">parseTime(AM1371)-(AN1374=INT(RIGHT($F1371, 1)))</f>
        <v>0</v>
      </c>
      <c r="AP1371" s="45">
        <f t="shared" si="32500"/>
        <v>0</v>
      </c>
      <c r="AQ1371" s="36"/>
      <c r="AR1371" s="37"/>
      <c r="AS1371" s="44">
        <f t="shared" ref="AS1371" si="32543">parseTime(AQ1371)-(AR1374=INT(RIGHT($F1371, 1)))</f>
        <v>0</v>
      </c>
      <c r="AT1371" s="45">
        <f t="shared" si="32502"/>
        <v>0</v>
      </c>
      <c r="AU1371" s="36"/>
      <c r="AV1371" s="37"/>
      <c r="AW1371" s="44">
        <f>parseTime(AU1371)-(AV1374=INT(RIGHT($F1371, 1)))</f>
        <v>0</v>
      </c>
      <c r="AX1371" s="45">
        <f t="shared" si="32503"/>
        <v>0</v>
      </c>
      <c r="AY1371" s="36"/>
      <c r="AZ1371" s="37"/>
      <c r="BA1371" s="44">
        <f>parseTime(AY1371)-(AZ1374=INT(RIGHT($F1371, 1)))</f>
        <v>0</v>
      </c>
      <c r="BB1371" s="45">
        <f t="shared" si="32504"/>
        <v>0</v>
      </c>
      <c r="BC1371" s="36"/>
      <c r="BD1371" s="37"/>
      <c r="BE1371" s="44">
        <f>parseTime(BC1371)-(BD1374=INT(RIGHT($F1371, 1)))</f>
        <v>0</v>
      </c>
      <c r="BF1371" s="45">
        <f t="shared" si="32505"/>
        <v>0</v>
      </c>
      <c r="BG1371" s="36"/>
      <c r="BH1371" s="37"/>
      <c r="BI1371" s="44">
        <f>parseTime(BG1371)-(BH1374=INT(RIGHT($F1371, 1)))</f>
        <v>0</v>
      </c>
      <c r="BJ1371" s="45">
        <f t="shared" si="32506"/>
        <v>0</v>
      </c>
      <c r="BK1371" s="36"/>
      <c r="BL1371" s="37"/>
      <c r="BM1371" s="44">
        <f>parseTime(BK1371)-(BL1374=INT(RIGHT($F1371, 1)))</f>
        <v>0</v>
      </c>
      <c r="BN1371" s="45">
        <f t="shared" si="32507"/>
        <v>0</v>
      </c>
      <c r="BO1371" s="36"/>
      <c r="BP1371" s="37"/>
      <c r="BQ1371" s="44">
        <f t="shared" ref="BQ1371" si="32544">parseTime(BO1371)-(BP1374=INT(RIGHT($F1371, 1)))</f>
        <v>0</v>
      </c>
      <c r="BR1371" s="45">
        <f t="shared" si="32509"/>
        <v>0</v>
      </c>
      <c r="BS1371" s="36"/>
      <c r="BT1371" s="37"/>
      <c r="BU1371" s="44">
        <f t="shared" ref="BU1371" si="32545">parseTime(BS1371)-(BT1374=INT(RIGHT($F1371, 1)))</f>
        <v>0</v>
      </c>
      <c r="BV1371" s="45">
        <f t="shared" si="32511"/>
        <v>0</v>
      </c>
      <c r="BW1371" s="36"/>
      <c r="BX1371" s="37"/>
      <c r="BY1371" s="44">
        <f t="shared" ref="BY1371" si="32546">parseTime(BW1371)-(BX1374=INT(RIGHT($F1371, 1)))</f>
        <v>0</v>
      </c>
      <c r="BZ1371" s="45">
        <f t="shared" si="32513"/>
        <v>0</v>
      </c>
      <c r="CA1371" s="36"/>
      <c r="CB1371" s="37"/>
      <c r="CC1371" s="44">
        <f t="shared" ref="CC1371" si="32547">parseTime(CA1371)-(CB1374=INT(RIGHT($F1371, 1)))</f>
        <v>0</v>
      </c>
      <c r="CD1371" s="45">
        <f t="shared" si="32515"/>
        <v>0</v>
      </c>
      <c r="CE1371" s="36"/>
      <c r="CF1371" s="37"/>
      <c r="CG1371" s="44">
        <f t="shared" ref="CG1371" si="32548">parseTime(CE1371)-(CF1374=INT(RIGHT($F1371, 1)))</f>
        <v>0</v>
      </c>
      <c r="CH1371" s="45">
        <f t="shared" si="32517"/>
        <v>0</v>
      </c>
    </row>
    <row r="1372" spans="1:86" x14ac:dyDescent="0.25">
      <c r="A1372" s="56"/>
      <c r="B1372" s="57"/>
      <c r="C1372" s="14">
        <f t="shared" si="32533"/>
        <v>0</v>
      </c>
      <c r="D1372" s="14" t="s">
        <v>259</v>
      </c>
      <c r="E1372" s="20">
        <v>4.25</v>
      </c>
      <c r="F1372" s="51" t="s">
        <v>131</v>
      </c>
      <c r="G1372" s="36"/>
      <c r="H1372" s="37"/>
      <c r="I1372" s="44">
        <f t="shared" ref="I1372" si="32549">parseTime(G1372)-(H1374=INT(RIGHT($F1372, 1)))</f>
        <v>0</v>
      </c>
      <c r="J1372" s="45">
        <f t="shared" si="32485"/>
        <v>0</v>
      </c>
      <c r="K1372" s="36"/>
      <c r="L1372" s="37"/>
      <c r="M1372" s="44">
        <f t="shared" ref="M1372" si="32550">parseTime(K1372)-(L1374=INT(RIGHT($F1372, 1)))</f>
        <v>0</v>
      </c>
      <c r="N1372" s="45">
        <f t="shared" si="32487"/>
        <v>0</v>
      </c>
      <c r="O1372" s="36"/>
      <c r="P1372" s="37"/>
      <c r="Q1372" s="44">
        <f t="shared" ref="Q1372" si="32551">parseTime(O1372)-(P1374=INT(RIGHT($F1372, 1)))</f>
        <v>0</v>
      </c>
      <c r="R1372" s="45">
        <f t="shared" si="32489"/>
        <v>0</v>
      </c>
      <c r="S1372" s="36"/>
      <c r="T1372" s="37"/>
      <c r="U1372" s="44">
        <f t="shared" ref="U1372" si="32552">parseTime(S1372)-(T1374=INT(RIGHT($F1372, 1)))</f>
        <v>0</v>
      </c>
      <c r="V1372" s="45">
        <f t="shared" si="32491"/>
        <v>0</v>
      </c>
      <c r="W1372" s="36"/>
      <c r="X1372" s="37"/>
      <c r="Y1372" s="44">
        <f t="shared" ref="Y1372" si="32553">parseTime(W1372)-(X1374=INT(RIGHT($F1372, 1)))</f>
        <v>0</v>
      </c>
      <c r="Z1372" s="45">
        <f t="shared" si="32493"/>
        <v>0</v>
      </c>
      <c r="AA1372" s="36"/>
      <c r="AB1372" s="37"/>
      <c r="AC1372" s="44">
        <f t="shared" ref="AC1372" si="32554">parseTime(AA1372)-(AB1374=INT(RIGHT($F1372, 1)))</f>
        <v>0</v>
      </c>
      <c r="AD1372" s="45">
        <f t="shared" si="32495"/>
        <v>0</v>
      </c>
      <c r="AE1372" s="36"/>
      <c r="AF1372" s="37"/>
      <c r="AG1372" s="44">
        <f t="shared" ref="AG1372" si="32555">parseTime(AE1372)-(AF1374=INT(RIGHT($F1372, 1)))</f>
        <v>0</v>
      </c>
      <c r="AH1372" s="45">
        <f t="shared" si="32497"/>
        <v>0</v>
      </c>
      <c r="AI1372" s="36"/>
      <c r="AJ1372" s="37"/>
      <c r="AK1372" s="44">
        <f>parseTime(AI1372)-(AJ1374=INT(RIGHT($F1372, 1)))</f>
        <v>0</v>
      </c>
      <c r="AL1372" s="45">
        <f t="shared" si="32498"/>
        <v>0</v>
      </c>
      <c r="AM1372" s="36"/>
      <c r="AN1372" s="37"/>
      <c r="AO1372" s="44">
        <f t="shared" ref="AO1372" si="32556">parseTime(AM1372)-(AN1374=INT(RIGHT($F1372, 1)))</f>
        <v>0</v>
      </c>
      <c r="AP1372" s="45">
        <f t="shared" si="32500"/>
        <v>0</v>
      </c>
      <c r="AQ1372" s="36"/>
      <c r="AR1372" s="37"/>
      <c r="AS1372" s="44">
        <f t="shared" ref="AS1372" si="32557">parseTime(AQ1372)-(AR1374=INT(RIGHT($F1372, 1)))</f>
        <v>0</v>
      </c>
      <c r="AT1372" s="45">
        <f t="shared" si="32502"/>
        <v>0</v>
      </c>
      <c r="AU1372" s="36"/>
      <c r="AV1372" s="37"/>
      <c r="AW1372" s="44">
        <f>parseTime(AU1372)-(AV1374=INT(RIGHT($F1372, 1)))</f>
        <v>0</v>
      </c>
      <c r="AX1372" s="45">
        <f t="shared" si="32503"/>
        <v>0</v>
      </c>
      <c r="AY1372" s="36"/>
      <c r="AZ1372" s="37"/>
      <c r="BA1372" s="44">
        <f>parseTime(AY1372)-(AZ1374=INT(RIGHT($F1372, 1)))</f>
        <v>0</v>
      </c>
      <c r="BB1372" s="45">
        <f t="shared" si="32504"/>
        <v>0</v>
      </c>
      <c r="BC1372" s="36"/>
      <c r="BD1372" s="37"/>
      <c r="BE1372" s="44">
        <f>parseTime(BC1372)-(BD1374=INT(RIGHT($F1372, 1)))</f>
        <v>0</v>
      </c>
      <c r="BF1372" s="45">
        <f t="shared" si="32505"/>
        <v>0</v>
      </c>
      <c r="BG1372" s="36"/>
      <c r="BH1372" s="37"/>
      <c r="BI1372" s="44">
        <f>parseTime(BG1372)-(BH1374=INT(RIGHT($F1372, 1)))</f>
        <v>0</v>
      </c>
      <c r="BJ1372" s="45">
        <f t="shared" si="32506"/>
        <v>0</v>
      </c>
      <c r="BK1372" s="36"/>
      <c r="BL1372" s="37"/>
      <c r="BM1372" s="44">
        <f>parseTime(BK1372)-(BL1374=INT(RIGHT($F1372, 1)))</f>
        <v>0</v>
      </c>
      <c r="BN1372" s="45">
        <f t="shared" si="32507"/>
        <v>0</v>
      </c>
      <c r="BO1372" s="36"/>
      <c r="BP1372" s="37"/>
      <c r="BQ1372" s="44">
        <f t="shared" ref="BQ1372" si="32558">parseTime(BO1372)-(BP1374=INT(RIGHT($F1372, 1)))</f>
        <v>0</v>
      </c>
      <c r="BR1372" s="45">
        <f t="shared" si="32509"/>
        <v>0</v>
      </c>
      <c r="BS1372" s="36"/>
      <c r="BT1372" s="37"/>
      <c r="BU1372" s="44">
        <f t="shared" ref="BU1372" si="32559">parseTime(BS1372)-(BT1374=INT(RIGHT($F1372, 1)))</f>
        <v>0</v>
      </c>
      <c r="BV1372" s="45">
        <f t="shared" si="32511"/>
        <v>0</v>
      </c>
      <c r="BW1372" s="36"/>
      <c r="BX1372" s="37"/>
      <c r="BY1372" s="44">
        <f t="shared" ref="BY1372" si="32560">parseTime(BW1372)-(BX1374=INT(RIGHT($F1372, 1)))</f>
        <v>0</v>
      </c>
      <c r="BZ1372" s="45">
        <f t="shared" si="32513"/>
        <v>0</v>
      </c>
      <c r="CA1372" s="36"/>
      <c r="CB1372" s="37"/>
      <c r="CC1372" s="44">
        <f t="shared" ref="CC1372" si="32561">parseTime(CA1372)-(CB1374=INT(RIGHT($F1372, 1)))</f>
        <v>0</v>
      </c>
      <c r="CD1372" s="45">
        <f t="shared" si="32515"/>
        <v>0</v>
      </c>
      <c r="CE1372" s="36"/>
      <c r="CF1372" s="37"/>
      <c r="CG1372" s="44">
        <f t="shared" ref="CG1372" si="32562">parseTime(CE1372)-(CF1374=INT(RIGHT($F1372, 1)))</f>
        <v>0</v>
      </c>
      <c r="CH1372" s="45">
        <f t="shared" si="32517"/>
        <v>0</v>
      </c>
    </row>
    <row r="1373" spans="1:86" x14ac:dyDescent="0.25">
      <c r="A1373" s="56" t="s">
        <v>119</v>
      </c>
      <c r="B1373" s="57">
        <f t="shared" ref="B1373" ca="1" si="32563">roleHours(G1369:CH1375, "MCC")</f>
        <v>0</v>
      </c>
      <c r="C1373" s="14">
        <f t="shared" ca="1" si="32533"/>
        <v>0</v>
      </c>
      <c r="D1373" s="14" t="s">
        <v>260</v>
      </c>
      <c r="E1373" s="20">
        <v>4.6500000000000004</v>
      </c>
      <c r="F1373" s="51" t="s">
        <v>132</v>
      </c>
      <c r="G1373" s="36"/>
      <c r="H1373" s="37"/>
      <c r="I1373" s="44">
        <f t="shared" ref="I1373" si="32564">parseTime(G1373)-(H1374=INT(RIGHT($F1373, 1)))</f>
        <v>0</v>
      </c>
      <c r="J1373" s="45">
        <f t="shared" si="32485"/>
        <v>0</v>
      </c>
      <c r="K1373" s="36"/>
      <c r="L1373" s="37"/>
      <c r="M1373" s="44">
        <f t="shared" ref="M1373" si="32565">parseTime(K1373)-(L1374=INT(RIGHT($F1373, 1)))</f>
        <v>0</v>
      </c>
      <c r="N1373" s="45">
        <f t="shared" si="32487"/>
        <v>0</v>
      </c>
      <c r="O1373" s="36"/>
      <c r="P1373" s="37"/>
      <c r="Q1373" s="44">
        <f t="shared" ref="Q1373" si="32566">parseTime(O1373)-(P1374=INT(RIGHT($F1373, 1)))</f>
        <v>0</v>
      </c>
      <c r="R1373" s="45">
        <f t="shared" si="32489"/>
        <v>0</v>
      </c>
      <c r="S1373" s="36"/>
      <c r="T1373" s="37"/>
      <c r="U1373" s="44">
        <f t="shared" ref="U1373" si="32567">parseTime(S1373)-(T1374=INT(RIGHT($F1373, 1)))</f>
        <v>0</v>
      </c>
      <c r="V1373" s="45">
        <f t="shared" si="32491"/>
        <v>0</v>
      </c>
      <c r="W1373" s="36"/>
      <c r="X1373" s="37"/>
      <c r="Y1373" s="44">
        <f t="shared" ref="Y1373" si="32568">parseTime(W1373)-(X1374=INT(RIGHT($F1373, 1)))</f>
        <v>0</v>
      </c>
      <c r="Z1373" s="45">
        <f t="shared" si="32493"/>
        <v>0</v>
      </c>
      <c r="AA1373" s="36"/>
      <c r="AB1373" s="37"/>
      <c r="AC1373" s="44">
        <f t="shared" ref="AC1373" si="32569">parseTime(AA1373)-(AB1374=INT(RIGHT($F1373, 1)))</f>
        <v>0</v>
      </c>
      <c r="AD1373" s="45">
        <f t="shared" si="32495"/>
        <v>0</v>
      </c>
      <c r="AE1373" s="36"/>
      <c r="AF1373" s="37"/>
      <c r="AG1373" s="44">
        <f t="shared" ref="AG1373" si="32570">parseTime(AE1373)-(AF1374=INT(RIGHT($F1373, 1)))</f>
        <v>0</v>
      </c>
      <c r="AH1373" s="45">
        <f t="shared" si="32497"/>
        <v>0</v>
      </c>
      <c r="AI1373" s="36"/>
      <c r="AJ1373" s="37"/>
      <c r="AK1373" s="44">
        <f>parseTime(AI1373)-(AJ1374=INT(RIGHT($F1373, 1)))</f>
        <v>0</v>
      </c>
      <c r="AL1373" s="45">
        <f t="shared" si="32498"/>
        <v>0</v>
      </c>
      <c r="AM1373" s="36"/>
      <c r="AN1373" s="37"/>
      <c r="AO1373" s="44">
        <f t="shared" ref="AO1373" si="32571">parseTime(AM1373)-(AN1374=INT(RIGHT($F1373, 1)))</f>
        <v>0</v>
      </c>
      <c r="AP1373" s="45">
        <f t="shared" si="32500"/>
        <v>0</v>
      </c>
      <c r="AQ1373" s="36"/>
      <c r="AR1373" s="37"/>
      <c r="AS1373" s="44">
        <f t="shared" ref="AS1373" si="32572">parseTime(AQ1373)-(AR1374=INT(RIGHT($F1373, 1)))</f>
        <v>0</v>
      </c>
      <c r="AT1373" s="45">
        <f t="shared" si="32502"/>
        <v>0</v>
      </c>
      <c r="AU1373" s="36"/>
      <c r="AV1373" s="37"/>
      <c r="AW1373" s="44">
        <f>parseTime(AU1373)-(AV1374=INT(RIGHT($F1373, 1)))</f>
        <v>0</v>
      </c>
      <c r="AX1373" s="45">
        <f t="shared" si="32503"/>
        <v>0</v>
      </c>
      <c r="AY1373" s="36"/>
      <c r="AZ1373" s="37"/>
      <c r="BA1373" s="44">
        <f>parseTime(AY1373)-(AZ1374=INT(RIGHT($F1373, 1)))</f>
        <v>0</v>
      </c>
      <c r="BB1373" s="45">
        <f t="shared" si="32504"/>
        <v>0</v>
      </c>
      <c r="BC1373" s="36"/>
      <c r="BD1373" s="37"/>
      <c r="BE1373" s="44">
        <f>parseTime(BC1373)-(BD1374=INT(RIGHT($F1373, 1)))</f>
        <v>0</v>
      </c>
      <c r="BF1373" s="45">
        <f t="shared" si="32505"/>
        <v>0</v>
      </c>
      <c r="BG1373" s="36"/>
      <c r="BH1373" s="37"/>
      <c r="BI1373" s="44">
        <f>parseTime(BG1373)-(BH1374=INT(RIGHT($F1373, 1)))</f>
        <v>0</v>
      </c>
      <c r="BJ1373" s="45">
        <f t="shared" si="32506"/>
        <v>0</v>
      </c>
      <c r="BK1373" s="36"/>
      <c r="BL1373" s="37"/>
      <c r="BM1373" s="44">
        <f>parseTime(BK1373)-(BL1374=INT(RIGHT($F1373, 1)))</f>
        <v>0</v>
      </c>
      <c r="BN1373" s="45">
        <f t="shared" si="32507"/>
        <v>0</v>
      </c>
      <c r="BO1373" s="36"/>
      <c r="BP1373" s="37"/>
      <c r="BQ1373" s="44">
        <f t="shared" ref="BQ1373" si="32573">parseTime(BO1373)-(BP1374=INT(RIGHT($F1373, 1)))</f>
        <v>0</v>
      </c>
      <c r="BR1373" s="45">
        <f t="shared" si="32509"/>
        <v>0</v>
      </c>
      <c r="BS1373" s="36"/>
      <c r="BT1373" s="37"/>
      <c r="BU1373" s="44">
        <f t="shared" ref="BU1373" si="32574">parseTime(BS1373)-(BT1374=INT(RIGHT($F1373, 1)))</f>
        <v>0</v>
      </c>
      <c r="BV1373" s="45">
        <f t="shared" si="32511"/>
        <v>0</v>
      </c>
      <c r="BW1373" s="36"/>
      <c r="BX1373" s="37"/>
      <c r="BY1373" s="44">
        <f t="shared" ref="BY1373" si="32575">parseTime(BW1373)-(BX1374=INT(RIGHT($F1373, 1)))</f>
        <v>0</v>
      </c>
      <c r="BZ1373" s="45">
        <f t="shared" si="32513"/>
        <v>0</v>
      </c>
      <c r="CA1373" s="36"/>
      <c r="CB1373" s="37"/>
      <c r="CC1373" s="44">
        <f t="shared" ref="CC1373" si="32576">parseTime(CA1373)-(CB1374=INT(RIGHT($F1373, 1)))</f>
        <v>0</v>
      </c>
      <c r="CD1373" s="45">
        <f t="shared" si="32515"/>
        <v>0</v>
      </c>
      <c r="CE1373" s="36"/>
      <c r="CF1373" s="37"/>
      <c r="CG1373" s="44">
        <f t="shared" ref="CG1373" si="32577">parseTime(CE1373)-(CF1374=INT(RIGHT($F1373, 1)))</f>
        <v>0</v>
      </c>
      <c r="CH1373" s="45">
        <f t="shared" si="32517"/>
        <v>0</v>
      </c>
    </row>
    <row r="1374" spans="1:86" x14ac:dyDescent="0.25">
      <c r="A1374" s="56"/>
      <c r="B1374" s="57"/>
      <c r="C1374" s="14">
        <f t="shared" si="32533"/>
        <v>0</v>
      </c>
      <c r="D1374" s="14"/>
      <c r="E1374" s="20">
        <f t="shared" ref="E1374" si="32578">((7.5/2)-0.5+E1373)*8</f>
        <v>63.2</v>
      </c>
      <c r="F1374" s="51"/>
      <c r="G1374" s="46" t="s">
        <v>134</v>
      </c>
      <c r="H1374" s="38">
        <f t="shared" ref="H1374" si="32579">lunchAdjust(G1369:H1373)</f>
        <v>0</v>
      </c>
      <c r="I1374" s="48" t="s">
        <v>0</v>
      </c>
      <c r="J1374" s="39">
        <f t="shared" ref="J1374" si="32580">SUMPRODUCT(I1369:I1373*J1369:J1373)</f>
        <v>0</v>
      </c>
      <c r="K1374" s="46" t="s">
        <v>134</v>
      </c>
      <c r="L1374" s="38">
        <f t="shared" ref="L1374" si="32581">lunchAdjust(K1369:L1373)</f>
        <v>0</v>
      </c>
      <c r="M1374" s="48" t="s">
        <v>0</v>
      </c>
      <c r="N1374" s="39">
        <f t="shared" ref="N1374" si="32582">SUMPRODUCT(M1369:M1373*N1369:N1373)</f>
        <v>0</v>
      </c>
      <c r="O1374" s="46" t="s">
        <v>134</v>
      </c>
      <c r="P1374" s="38">
        <f t="shared" ref="P1374" si="32583">lunchAdjust(O1369:P1373)</f>
        <v>0</v>
      </c>
      <c r="Q1374" s="48" t="s">
        <v>0</v>
      </c>
      <c r="R1374" s="39">
        <f t="shared" ref="R1374" si="32584">SUMPRODUCT(Q1369:Q1373*R1369:R1373)</f>
        <v>0</v>
      </c>
      <c r="S1374" s="46" t="s">
        <v>134</v>
      </c>
      <c r="T1374" s="38">
        <f t="shared" ref="T1374" si="32585">lunchAdjust(S1369:T1373)</f>
        <v>0</v>
      </c>
      <c r="U1374" s="48" t="s">
        <v>0</v>
      </c>
      <c r="V1374" s="39">
        <f t="shared" ref="V1374" si="32586">SUMPRODUCT(U1369:U1373*V1369:V1373)</f>
        <v>0</v>
      </c>
      <c r="W1374" s="46" t="s">
        <v>134</v>
      </c>
      <c r="X1374" s="38">
        <f t="shared" ref="X1374" si="32587">lunchAdjust(W1369:X1373)</f>
        <v>0</v>
      </c>
      <c r="Y1374" s="48" t="s">
        <v>0</v>
      </c>
      <c r="Z1374" s="39">
        <f t="shared" ref="Z1374" si="32588">SUMPRODUCT(Y1369:Y1373*Z1369:Z1373)</f>
        <v>0</v>
      </c>
      <c r="AA1374" s="46" t="s">
        <v>134</v>
      </c>
      <c r="AB1374" s="38">
        <f t="shared" ref="AB1374" si="32589">lunchAdjust(AA1369:AB1373)</f>
        <v>0</v>
      </c>
      <c r="AC1374" s="48" t="s">
        <v>0</v>
      </c>
      <c r="AD1374" s="39">
        <f t="shared" ref="AD1374" si="32590">SUMPRODUCT(AC1369:AC1373*AD1369:AD1373)</f>
        <v>0</v>
      </c>
      <c r="AE1374" s="46" t="s">
        <v>134</v>
      </c>
      <c r="AF1374" s="38">
        <f t="shared" ref="AF1374" si="32591">lunchAdjust(AE1369:AF1373)</f>
        <v>0</v>
      </c>
      <c r="AG1374" s="48" t="s">
        <v>0</v>
      </c>
      <c r="AH1374" s="39">
        <f t="shared" ref="AH1374" si="32592">SUMPRODUCT(AG1369:AG1373*AH1369:AH1373)</f>
        <v>0</v>
      </c>
      <c r="AI1374" s="46" t="s">
        <v>134</v>
      </c>
      <c r="AJ1374" s="38">
        <f t="shared" ref="AJ1374" si="32593">lunchAdjust(AI1369:AJ1373)</f>
        <v>1</v>
      </c>
      <c r="AK1374" s="48" t="s">
        <v>0</v>
      </c>
      <c r="AL1374" s="39">
        <f t="shared" ref="AL1374" si="32594">SUMPRODUCT(AK1369:AK1373*AL1369:AL1373)</f>
        <v>8</v>
      </c>
      <c r="AM1374" s="46" t="s">
        <v>134</v>
      </c>
      <c r="AN1374" s="38">
        <f t="shared" ref="AN1374" si="32595">lunchAdjust(AM1369:AN1373)</f>
        <v>0</v>
      </c>
      <c r="AO1374" s="48" t="s">
        <v>0</v>
      </c>
      <c r="AP1374" s="39">
        <f t="shared" ref="AP1374" si="32596">SUMPRODUCT(AO1369:AO1373*AP1369:AP1373)</f>
        <v>0</v>
      </c>
      <c r="AQ1374" s="46" t="s">
        <v>134</v>
      </c>
      <c r="AR1374" s="38">
        <f t="shared" ref="AR1374" si="32597">lunchAdjust(AQ1369:AR1373)</f>
        <v>0</v>
      </c>
      <c r="AS1374" s="48" t="s">
        <v>0</v>
      </c>
      <c r="AT1374" s="39">
        <f t="shared" ref="AT1374" si="32598">SUMPRODUCT(AS1369:AS1373*AT1369:AT1373)</f>
        <v>0</v>
      </c>
      <c r="AU1374" s="46" t="s">
        <v>134</v>
      </c>
      <c r="AV1374" s="38">
        <f t="shared" ref="AV1374" si="32599">lunchAdjust(AU1369:AV1373)</f>
        <v>0</v>
      </c>
      <c r="AW1374" s="48" t="s">
        <v>0</v>
      </c>
      <c r="AX1374" s="39">
        <f t="shared" ref="AX1374" si="32600">SUMPRODUCT(AW1369:AW1373*AX1369:AX1373)</f>
        <v>0</v>
      </c>
      <c r="AY1374" s="46" t="s">
        <v>134</v>
      </c>
      <c r="AZ1374" s="38">
        <f t="shared" ref="AZ1374" si="32601">lunchAdjust(AY1369:AZ1373)</f>
        <v>0</v>
      </c>
      <c r="BA1374" s="48" t="s">
        <v>0</v>
      </c>
      <c r="BB1374" s="39">
        <f t="shared" ref="BB1374" si="32602">SUMPRODUCT(BA1369:BA1373*BB1369:BB1373)</f>
        <v>0</v>
      </c>
      <c r="BC1374" s="46" t="s">
        <v>134</v>
      </c>
      <c r="BD1374" s="38">
        <f t="shared" ref="BD1374" si="32603">lunchAdjust(BC1369:BD1373)</f>
        <v>0</v>
      </c>
      <c r="BE1374" s="48" t="s">
        <v>0</v>
      </c>
      <c r="BF1374" s="39">
        <f t="shared" ref="BF1374" si="32604">SUMPRODUCT(BE1369:BE1373*BF1369:BF1373)</f>
        <v>0</v>
      </c>
      <c r="BG1374" s="46" t="s">
        <v>134</v>
      </c>
      <c r="BH1374" s="38">
        <f t="shared" ref="BH1374" si="32605">lunchAdjust(BG1369:BH1373)</f>
        <v>0</v>
      </c>
      <c r="BI1374" s="48" t="s">
        <v>0</v>
      </c>
      <c r="BJ1374" s="39">
        <f t="shared" ref="BJ1374" si="32606">SUMPRODUCT(BI1369:BI1373*BJ1369:BJ1373)</f>
        <v>0</v>
      </c>
      <c r="BK1374" s="46" t="s">
        <v>134</v>
      </c>
      <c r="BL1374" s="38">
        <f t="shared" ref="BL1374" si="32607">lunchAdjust(BK1369:BL1373)</f>
        <v>0</v>
      </c>
      <c r="BM1374" s="48" t="s">
        <v>0</v>
      </c>
      <c r="BN1374" s="39">
        <f t="shared" ref="BN1374" si="32608">SUMPRODUCT(BM1369:BM1373*BN1369:BN1373)</f>
        <v>0</v>
      </c>
      <c r="BO1374" s="46" t="s">
        <v>134</v>
      </c>
      <c r="BP1374" s="38">
        <f t="shared" ref="BP1374" si="32609">lunchAdjust(BO1369:BP1373)</f>
        <v>0</v>
      </c>
      <c r="BQ1374" s="48" t="s">
        <v>0</v>
      </c>
      <c r="BR1374" s="39">
        <f t="shared" ref="BR1374" si="32610">SUMPRODUCT(BQ1369:BQ1373*BR1369:BR1373)</f>
        <v>0</v>
      </c>
      <c r="BS1374" s="46" t="s">
        <v>134</v>
      </c>
      <c r="BT1374" s="38">
        <f t="shared" ref="BT1374" si="32611">lunchAdjust(BS1369:BT1373)</f>
        <v>0</v>
      </c>
      <c r="BU1374" s="48" t="s">
        <v>0</v>
      </c>
      <c r="BV1374" s="39">
        <f t="shared" ref="BV1374" si="32612">SUMPRODUCT(BU1369:BU1373*BV1369:BV1373)</f>
        <v>0</v>
      </c>
      <c r="BW1374" s="46" t="s">
        <v>134</v>
      </c>
      <c r="BX1374" s="38">
        <f t="shared" ref="BX1374" si="32613">lunchAdjust(BW1369:BX1373)</f>
        <v>0</v>
      </c>
      <c r="BY1374" s="48" t="s">
        <v>0</v>
      </c>
      <c r="BZ1374" s="39">
        <f t="shared" ref="BZ1374" si="32614">SUMPRODUCT(BY1369:BY1373*BZ1369:BZ1373)</f>
        <v>0</v>
      </c>
      <c r="CA1374" s="46" t="s">
        <v>134</v>
      </c>
      <c r="CB1374" s="38">
        <f t="shared" ref="CB1374" si="32615">lunchAdjust(CA1369:CB1373)</f>
        <v>0</v>
      </c>
      <c r="CC1374" s="48" t="s">
        <v>0</v>
      </c>
      <c r="CD1374" s="39">
        <f t="shared" ref="CD1374" si="32616">SUMPRODUCT(CC1369:CC1373*CD1369:CD1373)</f>
        <v>0</v>
      </c>
      <c r="CE1374" s="46" t="s">
        <v>134</v>
      </c>
      <c r="CF1374" s="38">
        <f t="shared" ref="CF1374" si="32617">lunchAdjust(CE1369:CF1373)</f>
        <v>0</v>
      </c>
      <c r="CG1374" s="48" t="s">
        <v>0</v>
      </c>
      <c r="CH1374" s="39">
        <f t="shared" ref="CH1374" si="32618">SUMPRODUCT(CG1369:CG1373*CH1369:CH1373)</f>
        <v>0</v>
      </c>
    </row>
    <row r="1375" spans="1:86" ht="15.75" thickBot="1" x14ac:dyDescent="0.3">
      <c r="A1375" s="58" t="s">
        <v>121</v>
      </c>
      <c r="B1375" s="59">
        <f t="shared" ref="B1375" ca="1" si="32619">roleHours(G1369:CH1375, "OUT")</f>
        <v>0</v>
      </c>
      <c r="C1375" s="54" t="s">
        <v>137</v>
      </c>
      <c r="D1375" s="22">
        <f t="shared" ref="D1375" ca="1" si="32620">roleHours(G1369:CH1375, "PTO")</f>
        <v>0</v>
      </c>
      <c r="E1375" s="23">
        <f t="shared" ref="E1375" ca="1" si="32621">E1374-B1370</f>
        <v>55.2</v>
      </c>
      <c r="F1375" s="52"/>
      <c r="G1375" s="47" t="s">
        <v>39</v>
      </c>
      <c r="H1375" s="40">
        <f t="shared" si="31069"/>
        <v>0</v>
      </c>
      <c r="I1375" s="49" t="s">
        <v>135</v>
      </c>
      <c r="J1375" s="41">
        <f t="shared" ref="J1375" si="32622">J1374*G$4</f>
        <v>0</v>
      </c>
      <c r="K1375" s="47" t="s">
        <v>39</v>
      </c>
      <c r="L1375" s="40">
        <f t="shared" ref="L1375" si="32623">SUMPRODUCT(M1369:M1373*(L1369:L1373="PTO"))+SUMPRODUCT(M1369:M1373*(L1369:L1373="HOL"))</f>
        <v>0</v>
      </c>
      <c r="M1375" s="49" t="s">
        <v>135</v>
      </c>
      <c r="N1375" s="41">
        <f t="shared" ref="N1375" si="32624">N1374*K$4</f>
        <v>0</v>
      </c>
      <c r="O1375" s="47" t="s">
        <v>39</v>
      </c>
      <c r="P1375" s="40">
        <f t="shared" ref="P1375" si="32625">SUMPRODUCT(Q1369:Q1373*(P1369:P1373="PTO"))+SUMPRODUCT(Q1369:Q1373*(P1369:P1373="HOL"))</f>
        <v>0</v>
      </c>
      <c r="Q1375" s="49" t="s">
        <v>135</v>
      </c>
      <c r="R1375" s="41">
        <f t="shared" ref="R1375" si="32626">R1374*O$4</f>
        <v>0</v>
      </c>
      <c r="S1375" s="47" t="s">
        <v>39</v>
      </c>
      <c r="T1375" s="40">
        <f t="shared" ref="T1375" si="32627">SUMPRODUCT(U1369:U1373*(T1369:T1373="PTO"))+SUMPRODUCT(U1369:U1373*(T1369:T1373="HOL"))</f>
        <v>0</v>
      </c>
      <c r="U1375" s="49" t="s">
        <v>135</v>
      </c>
      <c r="V1375" s="41">
        <f t="shared" ref="V1375" si="32628">V1374*S$4</f>
        <v>0</v>
      </c>
      <c r="W1375" s="47" t="s">
        <v>39</v>
      </c>
      <c r="X1375" s="40">
        <f t="shared" ref="X1375" si="32629">SUMPRODUCT(Y1369:Y1373*(X1369:X1373="PTO"))+SUMPRODUCT(Y1369:Y1373*(X1369:X1373="HOL"))</f>
        <v>0</v>
      </c>
      <c r="Y1375" s="49" t="s">
        <v>135</v>
      </c>
      <c r="Z1375" s="41">
        <f t="shared" ref="Z1375" si="32630">Z1374*W$4</f>
        <v>0</v>
      </c>
      <c r="AA1375" s="47" t="s">
        <v>39</v>
      </c>
      <c r="AB1375" s="40">
        <f t="shared" ref="AB1375" si="32631">SUMPRODUCT(AC1369:AC1373*(AB1369:AB1373="PTO"))+SUMPRODUCT(AC1369:AC1373*(AB1369:AB1373="HOL"))</f>
        <v>0</v>
      </c>
      <c r="AC1375" s="49" t="s">
        <v>135</v>
      </c>
      <c r="AD1375" s="41">
        <f t="shared" ref="AD1375" si="32632">AD1374*AA$4</f>
        <v>0</v>
      </c>
      <c r="AE1375" s="47" t="s">
        <v>39</v>
      </c>
      <c r="AF1375" s="40">
        <f t="shared" ref="AF1375" si="32633">SUMPRODUCT(AG1369:AG1373*(AF1369:AF1373="PTO"))+SUMPRODUCT(AG1369:AG1373*(AF1369:AF1373="HOL"))</f>
        <v>0</v>
      </c>
      <c r="AG1375" s="49" t="s">
        <v>135</v>
      </c>
      <c r="AH1375" s="41">
        <f t="shared" ref="AH1375" si="32634">AH1374*AE$4</f>
        <v>0</v>
      </c>
      <c r="AI1375" s="47" t="s">
        <v>39</v>
      </c>
      <c r="AJ1375" s="40">
        <f t="shared" ref="AJ1375" si="32635">SUMPRODUCT(AK1369:AK1373*(AJ1369:AJ1373="PTO"))+SUMPRODUCT(AK1369:AK1373*(AJ1369:AJ1373="HOL"))</f>
        <v>0</v>
      </c>
      <c r="AK1375" s="49" t="s">
        <v>135</v>
      </c>
      <c r="AL1375" s="41">
        <f>AL1374*AI$4</f>
        <v>8</v>
      </c>
      <c r="AM1375" s="47" t="s">
        <v>39</v>
      </c>
      <c r="AN1375" s="40">
        <f t="shared" ref="AN1375" si="32636">SUMPRODUCT(AO1369:AO1373*(AN1369:AN1373="PTO"))+SUMPRODUCT(AO1369:AO1373*(AN1369:AN1373="HOL"))</f>
        <v>0</v>
      </c>
      <c r="AO1375" s="49" t="s">
        <v>135</v>
      </c>
      <c r="AP1375" s="41">
        <f t="shared" ref="AP1375" si="32637">AP1374*AM$4</f>
        <v>0</v>
      </c>
      <c r="AQ1375" s="47" t="s">
        <v>39</v>
      </c>
      <c r="AR1375" s="40">
        <f t="shared" ref="AR1375" si="32638">SUMPRODUCT(AS1369:AS1373*(AR1369:AR1373="PTO"))+SUMPRODUCT(AS1369:AS1373*(AR1369:AR1373="HOL"))</f>
        <v>0</v>
      </c>
      <c r="AS1375" s="49" t="s">
        <v>135</v>
      </c>
      <c r="AT1375" s="41">
        <f t="shared" ref="AT1375" si="32639">AT1374*AQ$4</f>
        <v>0</v>
      </c>
      <c r="AU1375" s="47" t="s">
        <v>39</v>
      </c>
      <c r="AV1375" s="40">
        <f t="shared" ref="AV1375" si="32640">SUMPRODUCT(AW1369:AW1373*(AV1369:AV1373="PTO"))+SUMPRODUCT(AW1369:AW1373*(AV1369:AV1373="HOL"))</f>
        <v>0</v>
      </c>
      <c r="AW1375" s="49" t="s">
        <v>135</v>
      </c>
      <c r="AX1375" s="41">
        <f>AX1374*AU$4</f>
        <v>0</v>
      </c>
      <c r="AY1375" s="47" t="s">
        <v>39</v>
      </c>
      <c r="AZ1375" s="40">
        <f t="shared" ref="AZ1375" si="32641">SUMPRODUCT(BA1369:BA1373*(AZ1369:AZ1373="PTO"))+SUMPRODUCT(BA1369:BA1373*(AZ1369:AZ1373="HOL"))</f>
        <v>0</v>
      </c>
      <c r="BA1375" s="49" t="s">
        <v>135</v>
      </c>
      <c r="BB1375" s="41">
        <f>BB1374*AY$4</f>
        <v>0</v>
      </c>
      <c r="BC1375" s="47" t="s">
        <v>39</v>
      </c>
      <c r="BD1375" s="40">
        <f t="shared" ref="BD1375" si="32642">SUMPRODUCT(BE1369:BE1373*(BD1369:BD1373="PTO"))+SUMPRODUCT(BE1369:BE1373*(BD1369:BD1373="HOL"))</f>
        <v>0</v>
      </c>
      <c r="BE1375" s="49" t="s">
        <v>135</v>
      </c>
      <c r="BF1375" s="41">
        <f>BF1374*BC$4</f>
        <v>0</v>
      </c>
      <c r="BG1375" s="47" t="s">
        <v>39</v>
      </c>
      <c r="BH1375" s="40">
        <f t="shared" ref="BH1375" si="32643">SUMPRODUCT(BI1369:BI1373*(BH1369:BH1373="PTO"))+SUMPRODUCT(BI1369:BI1373*(BH1369:BH1373="HOL"))</f>
        <v>0</v>
      </c>
      <c r="BI1375" s="49" t="s">
        <v>135</v>
      </c>
      <c r="BJ1375" s="41">
        <f>BJ1374*BG$4</f>
        <v>0</v>
      </c>
      <c r="BK1375" s="47" t="s">
        <v>39</v>
      </c>
      <c r="BL1375" s="40">
        <f t="shared" ref="BL1375" si="32644">SUMPRODUCT(BM1369:BM1373*(BL1369:BL1373="PTO"))+SUMPRODUCT(BM1369:BM1373*(BL1369:BL1373="HOL"))</f>
        <v>0</v>
      </c>
      <c r="BM1375" s="49" t="s">
        <v>135</v>
      </c>
      <c r="BN1375" s="41">
        <f>BN1374*BK$4</f>
        <v>0</v>
      </c>
      <c r="BO1375" s="47" t="s">
        <v>39</v>
      </c>
      <c r="BP1375" s="40">
        <f t="shared" ref="BP1375" si="32645">SUMPRODUCT(BQ1369:BQ1373*(BP1369:BP1373="PTO"))+SUMPRODUCT(BQ1369:BQ1373*(BP1369:BP1373="HOL"))</f>
        <v>0</v>
      </c>
      <c r="BQ1375" s="49" t="s">
        <v>135</v>
      </c>
      <c r="BR1375" s="41">
        <f t="shared" ref="BR1375" si="32646">BR1374*BO$4</f>
        <v>0</v>
      </c>
      <c r="BS1375" s="47" t="s">
        <v>39</v>
      </c>
      <c r="BT1375" s="40">
        <f t="shared" ref="BT1375" si="32647">SUMPRODUCT(BU1369:BU1373*(BT1369:BT1373="PTO"))+SUMPRODUCT(BU1369:BU1373*(BT1369:BT1373="HOL"))</f>
        <v>0</v>
      </c>
      <c r="BU1375" s="49" t="s">
        <v>135</v>
      </c>
      <c r="BV1375" s="41">
        <f t="shared" ref="BV1375" si="32648">BV1374*BS$4</f>
        <v>0</v>
      </c>
      <c r="BW1375" s="47" t="s">
        <v>39</v>
      </c>
      <c r="BX1375" s="40">
        <f t="shared" ref="BX1375" si="32649">SUMPRODUCT(BY1369:BY1373*(BX1369:BX1373="PTO"))+SUMPRODUCT(BY1369:BY1373*(BX1369:BX1373="HOL"))</f>
        <v>0</v>
      </c>
      <c r="BY1375" s="49" t="s">
        <v>135</v>
      </c>
      <c r="BZ1375" s="41">
        <f t="shared" ref="BZ1375" si="32650">BZ1374*BW$4</f>
        <v>0</v>
      </c>
      <c r="CA1375" s="47" t="s">
        <v>39</v>
      </c>
      <c r="CB1375" s="40">
        <f t="shared" ref="CB1375" si="32651">SUMPRODUCT(CC1369:CC1373*(CB1369:CB1373="PTO"))+SUMPRODUCT(CC1369:CC1373*(CB1369:CB1373="HOL"))</f>
        <v>0</v>
      </c>
      <c r="CC1375" s="49" t="s">
        <v>135</v>
      </c>
      <c r="CD1375" s="41">
        <f t="shared" ref="CD1375" si="32652">CD1374*CA$4</f>
        <v>0</v>
      </c>
      <c r="CE1375" s="47" t="s">
        <v>39</v>
      </c>
      <c r="CF1375" s="40">
        <f t="shared" ref="CF1375" si="32653">SUMPRODUCT(CG1369:CG1373*(CF1369:CF1373="PTO"))+SUMPRODUCT(CG1369:CG1373*(CF1369:CF1373="HOL"))</f>
        <v>0</v>
      </c>
      <c r="CG1375" s="49" t="s">
        <v>135</v>
      </c>
      <c r="CH1375" s="41">
        <f t="shared" ref="CH1375" si="32654">CH1374*CE$4</f>
        <v>0</v>
      </c>
    </row>
    <row r="1376" spans="1:86" x14ac:dyDescent="0.25">
      <c r="A1376" s="70" t="s">
        <v>133</v>
      </c>
      <c r="B1376" s="71">
        <f t="shared" ref="B1376" ca="1" si="32655">D1376-B1377</f>
        <v>0</v>
      </c>
      <c r="C1376" s="72" t="s">
        <v>122</v>
      </c>
      <c r="D1376" s="71">
        <f>IFERROR(INDEX(Holidays[FTE], MATCH(Entry!E1376, Holidays[Date], 0)), 1)*8*INDEX(FTEguide[[1]:[12]], MATCH(Entry!E1377, FTEguide[Weekday], 0), IF(Entry!E1379&gt;0, Entry!E1379, MONTH(Entry!E1376)))</f>
        <v>0</v>
      </c>
      <c r="E1376" s="60">
        <f t="shared" si="32311"/>
        <v>44024</v>
      </c>
      <c r="F1376" s="50" t="s">
        <v>128</v>
      </c>
      <c r="G1376" s="34"/>
      <c r="H1376" s="35"/>
      <c r="I1376" s="42">
        <f t="shared" ref="I1376" si="32656">parseTime(G1376)-(H1381=INT(RIGHT($F1376, 1)))</f>
        <v>0</v>
      </c>
      <c r="J1376" s="43">
        <f t="shared" ref="J1376:J1380" si="32657">isClocked(H1376)</f>
        <v>0</v>
      </c>
      <c r="K1376" s="34"/>
      <c r="L1376" s="35"/>
      <c r="M1376" s="42">
        <f t="shared" ref="M1376" si="32658">parseTime(K1376)-(L1381=INT(RIGHT($F1376, 1)))</f>
        <v>0</v>
      </c>
      <c r="N1376" s="43">
        <f t="shared" ref="N1376:N1380" si="32659">isClocked(L1376)</f>
        <v>0</v>
      </c>
      <c r="O1376" s="34"/>
      <c r="P1376" s="35"/>
      <c r="Q1376" s="42">
        <f t="shared" ref="Q1376" si="32660">parseTime(O1376)-(P1381=INT(RIGHT($F1376, 1)))</f>
        <v>0</v>
      </c>
      <c r="R1376" s="43">
        <f t="shared" ref="R1376:R1380" si="32661">isClocked(P1376)</f>
        <v>0</v>
      </c>
      <c r="S1376" s="34"/>
      <c r="T1376" s="35"/>
      <c r="U1376" s="42">
        <f t="shared" ref="U1376" si="32662">parseTime(S1376)-(T1381=INT(RIGHT($F1376, 1)))</f>
        <v>0</v>
      </c>
      <c r="V1376" s="43">
        <f t="shared" ref="V1376:V1380" si="32663">isClocked(T1376)</f>
        <v>0</v>
      </c>
      <c r="W1376" s="34"/>
      <c r="X1376" s="35"/>
      <c r="Y1376" s="42">
        <f t="shared" ref="Y1376" si="32664">parseTime(W1376)-(X1381=INT(RIGHT($F1376, 1)))</f>
        <v>0</v>
      </c>
      <c r="Z1376" s="43">
        <f t="shared" ref="Z1376:Z1380" si="32665">isClocked(X1376)</f>
        <v>0</v>
      </c>
      <c r="AA1376" s="34"/>
      <c r="AB1376" s="35"/>
      <c r="AC1376" s="42">
        <f t="shared" ref="AC1376" si="32666">parseTime(AA1376)-(AB1381=INT(RIGHT($F1376, 1)))</f>
        <v>0</v>
      </c>
      <c r="AD1376" s="43">
        <f t="shared" ref="AD1376:AD1380" si="32667">isClocked(AB1376)</f>
        <v>0</v>
      </c>
      <c r="AE1376" s="34"/>
      <c r="AF1376" s="35"/>
      <c r="AG1376" s="42">
        <f t="shared" ref="AG1376" si="32668">parseTime(AE1376)-(AF1381=INT(RIGHT($F1376, 1)))</f>
        <v>0</v>
      </c>
      <c r="AH1376" s="43">
        <f t="shared" ref="AH1376:AH1380" si="32669">isClocked(AF1376)</f>
        <v>0</v>
      </c>
      <c r="AI1376" s="34"/>
      <c r="AJ1376" s="35"/>
      <c r="AK1376" s="42">
        <f>parseTime(AI1376)-(AJ1381=INT(RIGHT($F1376, 1)))</f>
        <v>0</v>
      </c>
      <c r="AL1376" s="43">
        <f t="shared" ref="AL1376:AL1380" si="32670">isClocked(AJ1376)</f>
        <v>0</v>
      </c>
      <c r="AM1376" s="34"/>
      <c r="AN1376" s="35"/>
      <c r="AO1376" s="42">
        <f t="shared" ref="AO1376" si="32671">parseTime(AM1376)-(AN1381=INT(RIGHT($F1376, 1)))</f>
        <v>0</v>
      </c>
      <c r="AP1376" s="43">
        <f t="shared" ref="AP1376:AP1380" si="32672">isClocked(AN1376)</f>
        <v>0</v>
      </c>
      <c r="AQ1376" s="34"/>
      <c r="AR1376" s="35"/>
      <c r="AS1376" s="42">
        <f t="shared" ref="AS1376" si="32673">parseTime(AQ1376)-(AR1381=INT(RIGHT($F1376, 1)))</f>
        <v>0</v>
      </c>
      <c r="AT1376" s="43">
        <f t="shared" ref="AT1376:AT1380" si="32674">isClocked(AR1376)</f>
        <v>0</v>
      </c>
      <c r="AU1376" s="34"/>
      <c r="AV1376" s="35"/>
      <c r="AW1376" s="42">
        <f>parseTime(AU1376)-(AV1381=INT(RIGHT($F1376, 1)))</f>
        <v>0</v>
      </c>
      <c r="AX1376" s="43">
        <f t="shared" ref="AX1376:AX1380" si="32675">isClocked(AV1376)</f>
        <v>0</v>
      </c>
      <c r="AY1376" s="34"/>
      <c r="AZ1376" s="35"/>
      <c r="BA1376" s="42">
        <f>parseTime(AY1376)-(AZ1381=INT(RIGHT($F1376, 1)))</f>
        <v>0</v>
      </c>
      <c r="BB1376" s="43">
        <f t="shared" ref="BB1376:BB1380" si="32676">isClocked(AZ1376)</f>
        <v>0</v>
      </c>
      <c r="BC1376" s="34"/>
      <c r="BD1376" s="35"/>
      <c r="BE1376" s="42">
        <f>parseTime(BC1376)-(BD1381=INT(RIGHT($F1376, 1)))</f>
        <v>0</v>
      </c>
      <c r="BF1376" s="43">
        <f t="shared" ref="BF1376:BF1380" si="32677">isClocked(BD1376)</f>
        <v>0</v>
      </c>
      <c r="BG1376" s="34"/>
      <c r="BH1376" s="35"/>
      <c r="BI1376" s="42">
        <f>parseTime(BG1376)-(BH1381=INT(RIGHT($F1376, 1)))</f>
        <v>0</v>
      </c>
      <c r="BJ1376" s="43">
        <f t="shared" ref="BJ1376:BJ1380" si="32678">isClocked(BH1376)</f>
        <v>0</v>
      </c>
      <c r="BK1376" s="34"/>
      <c r="BL1376" s="35"/>
      <c r="BM1376" s="42">
        <f>parseTime(BK1376)-(BL1381=INT(RIGHT($F1376, 1)))</f>
        <v>0</v>
      </c>
      <c r="BN1376" s="43">
        <f t="shared" ref="BN1376:BN1380" si="32679">isClocked(BL1376)</f>
        <v>0</v>
      </c>
      <c r="BO1376" s="34"/>
      <c r="BP1376" s="35"/>
      <c r="BQ1376" s="42">
        <f t="shared" ref="BQ1376" si="32680">parseTime(BO1376)-(BP1381=INT(RIGHT($F1376, 1)))</f>
        <v>0</v>
      </c>
      <c r="BR1376" s="43">
        <f t="shared" ref="BR1376:BR1380" si="32681">isClocked(BP1376)</f>
        <v>0</v>
      </c>
      <c r="BS1376" s="34"/>
      <c r="BT1376" s="35"/>
      <c r="BU1376" s="42">
        <f t="shared" ref="BU1376" si="32682">parseTime(BS1376)-(BT1381=INT(RIGHT($F1376, 1)))</f>
        <v>0</v>
      </c>
      <c r="BV1376" s="43">
        <f t="shared" ref="BV1376:BV1380" si="32683">isClocked(BT1376)</f>
        <v>0</v>
      </c>
      <c r="BW1376" s="34"/>
      <c r="BX1376" s="35"/>
      <c r="BY1376" s="42">
        <f t="shared" ref="BY1376" si="32684">parseTime(BW1376)-(BX1381=INT(RIGHT($F1376, 1)))</f>
        <v>0</v>
      </c>
      <c r="BZ1376" s="43">
        <f t="shared" ref="BZ1376:BZ1380" si="32685">isClocked(BX1376)</f>
        <v>0</v>
      </c>
      <c r="CA1376" s="34"/>
      <c r="CB1376" s="35"/>
      <c r="CC1376" s="42">
        <f t="shared" ref="CC1376" si="32686">parseTime(CA1376)-(CB1381=INT(RIGHT($F1376, 1)))</f>
        <v>0</v>
      </c>
      <c r="CD1376" s="43">
        <f t="shared" ref="CD1376:CD1380" si="32687">isClocked(CB1376)</f>
        <v>0</v>
      </c>
      <c r="CE1376" s="34"/>
      <c r="CF1376" s="35"/>
      <c r="CG1376" s="42">
        <f t="shared" ref="CG1376" si="32688">parseTime(CE1376)-(CF1381=INT(RIGHT($F1376, 1)))</f>
        <v>0</v>
      </c>
      <c r="CH1376" s="43">
        <f t="shared" ref="CH1376:CH1380" si="32689">isClocked(CF1376)</f>
        <v>0</v>
      </c>
    </row>
    <row r="1377" spans="1:86" x14ac:dyDescent="0.25">
      <c r="A1377" s="56" t="s">
        <v>0</v>
      </c>
      <c r="B1377" s="57">
        <f t="shared" ca="1" si="31827"/>
        <v>0</v>
      </c>
      <c r="C1377" s="14" t="s">
        <v>252</v>
      </c>
      <c r="D1377" s="14">
        <f t="shared" si="31310"/>
        <v>53.7</v>
      </c>
      <c r="E1377" s="55" t="str">
        <f t="shared" si="31828"/>
        <v>Sunday</v>
      </c>
      <c r="F1377" s="51" t="s">
        <v>129</v>
      </c>
      <c r="G1377" s="36"/>
      <c r="H1377" s="37"/>
      <c r="I1377" s="44">
        <f t="shared" ref="I1377" si="32690">parseTime(G1377)-(H1381=INT(RIGHT($F1377, 1)))</f>
        <v>0</v>
      </c>
      <c r="J1377" s="45">
        <f t="shared" si="32657"/>
        <v>0</v>
      </c>
      <c r="K1377" s="36"/>
      <c r="L1377" s="37"/>
      <c r="M1377" s="44">
        <f t="shared" ref="M1377" si="32691">parseTime(K1377)-(L1381=INT(RIGHT($F1377, 1)))</f>
        <v>0</v>
      </c>
      <c r="N1377" s="45">
        <f t="shared" si="32659"/>
        <v>0</v>
      </c>
      <c r="O1377" s="36"/>
      <c r="P1377" s="37"/>
      <c r="Q1377" s="44">
        <f t="shared" ref="Q1377" si="32692">parseTime(O1377)-(P1381=INT(RIGHT($F1377, 1)))</f>
        <v>0</v>
      </c>
      <c r="R1377" s="45">
        <f t="shared" si="32661"/>
        <v>0</v>
      </c>
      <c r="S1377" s="36"/>
      <c r="T1377" s="37"/>
      <c r="U1377" s="44">
        <f t="shared" ref="U1377" si="32693">parseTime(S1377)-(T1381=INT(RIGHT($F1377, 1)))</f>
        <v>0</v>
      </c>
      <c r="V1377" s="45">
        <f t="shared" si="32663"/>
        <v>0</v>
      </c>
      <c r="W1377" s="36"/>
      <c r="X1377" s="37"/>
      <c r="Y1377" s="44">
        <f t="shared" ref="Y1377" si="32694">parseTime(W1377)-(X1381=INT(RIGHT($F1377, 1)))</f>
        <v>0</v>
      </c>
      <c r="Z1377" s="45">
        <f t="shared" si="32665"/>
        <v>0</v>
      </c>
      <c r="AA1377" s="36"/>
      <c r="AB1377" s="37"/>
      <c r="AC1377" s="44">
        <f t="shared" ref="AC1377" si="32695">parseTime(AA1377)-(AB1381=INT(RIGHT($F1377, 1)))</f>
        <v>0</v>
      </c>
      <c r="AD1377" s="45">
        <f t="shared" si="32667"/>
        <v>0</v>
      </c>
      <c r="AE1377" s="36"/>
      <c r="AF1377" s="37"/>
      <c r="AG1377" s="44">
        <f t="shared" ref="AG1377" si="32696">parseTime(AE1377)-(AF1381=INT(RIGHT($F1377, 1)))</f>
        <v>0</v>
      </c>
      <c r="AH1377" s="45">
        <f t="shared" si="32669"/>
        <v>0</v>
      </c>
      <c r="AI1377" s="36"/>
      <c r="AJ1377" s="37"/>
      <c r="AK1377" s="44">
        <f>parseTime(AI1377)-(AJ1381=INT(RIGHT($F1377, 1)))</f>
        <v>0</v>
      </c>
      <c r="AL1377" s="45">
        <f t="shared" si="32670"/>
        <v>0</v>
      </c>
      <c r="AM1377" s="36"/>
      <c r="AN1377" s="37"/>
      <c r="AO1377" s="44">
        <f t="shared" ref="AO1377" si="32697">parseTime(AM1377)-(AN1381=INT(RIGHT($F1377, 1)))</f>
        <v>0</v>
      </c>
      <c r="AP1377" s="45">
        <f t="shared" si="32672"/>
        <v>0</v>
      </c>
      <c r="AQ1377" s="36"/>
      <c r="AR1377" s="37"/>
      <c r="AS1377" s="44">
        <f t="shared" ref="AS1377" si="32698">parseTime(AQ1377)-(AR1381=INT(RIGHT($F1377, 1)))</f>
        <v>0</v>
      </c>
      <c r="AT1377" s="45">
        <f t="shared" si="32674"/>
        <v>0</v>
      </c>
      <c r="AU1377" s="36"/>
      <c r="AV1377" s="37"/>
      <c r="AW1377" s="44">
        <f>parseTime(AU1377)-(AV1381=INT(RIGHT($F1377, 1)))</f>
        <v>0</v>
      </c>
      <c r="AX1377" s="45">
        <f t="shared" si="32675"/>
        <v>0</v>
      </c>
      <c r="AY1377" s="36"/>
      <c r="AZ1377" s="37"/>
      <c r="BA1377" s="44">
        <f>parseTime(AY1377)-(AZ1381=INT(RIGHT($F1377, 1)))</f>
        <v>0</v>
      </c>
      <c r="BB1377" s="45">
        <f t="shared" si="32676"/>
        <v>0</v>
      </c>
      <c r="BC1377" s="36"/>
      <c r="BD1377" s="37"/>
      <c r="BE1377" s="44">
        <f>parseTime(BC1377)-(BD1381=INT(RIGHT($F1377, 1)))</f>
        <v>0</v>
      </c>
      <c r="BF1377" s="45">
        <f t="shared" si="32677"/>
        <v>0</v>
      </c>
      <c r="BG1377" s="36"/>
      <c r="BH1377" s="37"/>
      <c r="BI1377" s="44">
        <f>parseTime(BG1377)-(BH1381=INT(RIGHT($F1377, 1)))</f>
        <v>0</v>
      </c>
      <c r="BJ1377" s="45">
        <f t="shared" si="32678"/>
        <v>0</v>
      </c>
      <c r="BK1377" s="36"/>
      <c r="BL1377" s="37"/>
      <c r="BM1377" s="44">
        <f>parseTime(BK1377)-(BL1381=INT(RIGHT($F1377, 1)))</f>
        <v>0</v>
      </c>
      <c r="BN1377" s="45">
        <f t="shared" si="32679"/>
        <v>0</v>
      </c>
      <c r="BO1377" s="36"/>
      <c r="BP1377" s="37"/>
      <c r="BQ1377" s="44">
        <f t="shared" ref="BQ1377" si="32699">parseTime(BO1377)-(BP1381=INT(RIGHT($F1377, 1)))</f>
        <v>0</v>
      </c>
      <c r="BR1377" s="45">
        <f t="shared" si="32681"/>
        <v>0</v>
      </c>
      <c r="BS1377" s="36"/>
      <c r="BT1377" s="37"/>
      <c r="BU1377" s="44">
        <f t="shared" ref="BU1377" si="32700">parseTime(BS1377)-(BT1381=INT(RIGHT($F1377, 1)))</f>
        <v>0</v>
      </c>
      <c r="BV1377" s="45">
        <f t="shared" si="32683"/>
        <v>0</v>
      </c>
      <c r="BW1377" s="36"/>
      <c r="BX1377" s="37"/>
      <c r="BY1377" s="44">
        <f t="shared" ref="BY1377" si="32701">parseTime(BW1377)-(BX1381=INT(RIGHT($F1377, 1)))</f>
        <v>0</v>
      </c>
      <c r="BZ1377" s="45">
        <f t="shared" si="32685"/>
        <v>0</v>
      </c>
      <c r="CA1377" s="36"/>
      <c r="CB1377" s="37"/>
      <c r="CC1377" s="44">
        <f t="shared" ref="CC1377" si="32702">parseTime(CA1377)-(CB1381=INT(RIGHT($F1377, 1)))</f>
        <v>0</v>
      </c>
      <c r="CD1377" s="45">
        <f t="shared" si="32687"/>
        <v>0</v>
      </c>
      <c r="CE1377" s="36"/>
      <c r="CF1377" s="37"/>
      <c r="CG1377" s="44">
        <f t="shared" ref="CG1377" si="32703">parseTime(CE1377)-(CF1381=INT(RIGHT($F1377, 1)))</f>
        <v>0</v>
      </c>
      <c r="CH1377" s="45">
        <f t="shared" si="32689"/>
        <v>0</v>
      </c>
    </row>
    <row r="1378" spans="1:86" x14ac:dyDescent="0.25">
      <c r="A1378" s="56" t="s">
        <v>117</v>
      </c>
      <c r="B1378" s="57">
        <f t="shared" ref="B1378" ca="1" si="32704">roleHours(G1376:CH1382, "MFD")</f>
        <v>0</v>
      </c>
      <c r="C1378" s="14">
        <f t="shared" ref="C1378:C1381" ca="1" si="32705">B1378/8</f>
        <v>0</v>
      </c>
      <c r="D1378" s="14">
        <f t="shared" ref="D1378" ca="1" si="32706">B1377-D1377</f>
        <v>-53.7</v>
      </c>
      <c r="E1378" s="20" t="s">
        <v>127</v>
      </c>
      <c r="F1378" s="51" t="s">
        <v>130</v>
      </c>
      <c r="G1378" s="36"/>
      <c r="H1378" s="37"/>
      <c r="I1378" s="44">
        <f t="shared" ref="I1378" si="32707">parseTime(G1378)-(H1381=INT(RIGHT($F1378, 1)))</f>
        <v>0</v>
      </c>
      <c r="J1378" s="45">
        <f t="shared" si="32657"/>
        <v>0</v>
      </c>
      <c r="K1378" s="36"/>
      <c r="L1378" s="37"/>
      <c r="M1378" s="44">
        <f t="shared" ref="M1378" si="32708">parseTime(K1378)-(L1381=INT(RIGHT($F1378, 1)))</f>
        <v>0</v>
      </c>
      <c r="N1378" s="45">
        <f t="shared" si="32659"/>
        <v>0</v>
      </c>
      <c r="O1378" s="36"/>
      <c r="P1378" s="37"/>
      <c r="Q1378" s="44">
        <f t="shared" ref="Q1378" si="32709">parseTime(O1378)-(P1381=INT(RIGHT($F1378, 1)))</f>
        <v>0</v>
      </c>
      <c r="R1378" s="45">
        <f t="shared" si="32661"/>
        <v>0</v>
      </c>
      <c r="S1378" s="36"/>
      <c r="T1378" s="37"/>
      <c r="U1378" s="44">
        <f t="shared" ref="U1378" si="32710">parseTime(S1378)-(T1381=INT(RIGHT($F1378, 1)))</f>
        <v>0</v>
      </c>
      <c r="V1378" s="45">
        <f t="shared" si="32663"/>
        <v>0</v>
      </c>
      <c r="W1378" s="36"/>
      <c r="X1378" s="37"/>
      <c r="Y1378" s="44">
        <f t="shared" ref="Y1378" si="32711">parseTime(W1378)-(X1381=INT(RIGHT($F1378, 1)))</f>
        <v>0</v>
      </c>
      <c r="Z1378" s="45">
        <f t="shared" si="32665"/>
        <v>0</v>
      </c>
      <c r="AA1378" s="36"/>
      <c r="AB1378" s="37"/>
      <c r="AC1378" s="44">
        <f t="shared" ref="AC1378" si="32712">parseTime(AA1378)-(AB1381=INT(RIGHT($F1378, 1)))</f>
        <v>0</v>
      </c>
      <c r="AD1378" s="45">
        <f t="shared" si="32667"/>
        <v>0</v>
      </c>
      <c r="AE1378" s="36"/>
      <c r="AF1378" s="37"/>
      <c r="AG1378" s="44">
        <f t="shared" ref="AG1378" si="32713">parseTime(AE1378)-(AF1381=INT(RIGHT($F1378, 1)))</f>
        <v>0</v>
      </c>
      <c r="AH1378" s="45">
        <f t="shared" si="32669"/>
        <v>0</v>
      </c>
      <c r="AI1378" s="36"/>
      <c r="AJ1378" s="37"/>
      <c r="AK1378" s="44">
        <f>parseTime(AI1378)-(AJ1381=INT(RIGHT($F1378, 1)))</f>
        <v>0</v>
      </c>
      <c r="AL1378" s="45">
        <f t="shared" si="32670"/>
        <v>0</v>
      </c>
      <c r="AM1378" s="36"/>
      <c r="AN1378" s="37"/>
      <c r="AO1378" s="44">
        <f t="shared" ref="AO1378" si="32714">parseTime(AM1378)-(AN1381=INT(RIGHT($F1378, 1)))</f>
        <v>0</v>
      </c>
      <c r="AP1378" s="45">
        <f t="shared" si="32672"/>
        <v>0</v>
      </c>
      <c r="AQ1378" s="36"/>
      <c r="AR1378" s="37"/>
      <c r="AS1378" s="44">
        <f t="shared" ref="AS1378" si="32715">parseTime(AQ1378)-(AR1381=INT(RIGHT($F1378, 1)))</f>
        <v>0</v>
      </c>
      <c r="AT1378" s="45">
        <f t="shared" si="32674"/>
        <v>0</v>
      </c>
      <c r="AU1378" s="36"/>
      <c r="AV1378" s="37"/>
      <c r="AW1378" s="44">
        <f>parseTime(AU1378)-(AV1381=INT(RIGHT($F1378, 1)))</f>
        <v>0</v>
      </c>
      <c r="AX1378" s="45">
        <f t="shared" si="32675"/>
        <v>0</v>
      </c>
      <c r="AY1378" s="36"/>
      <c r="AZ1378" s="37"/>
      <c r="BA1378" s="44">
        <f>parseTime(AY1378)-(AZ1381=INT(RIGHT($F1378, 1)))</f>
        <v>0</v>
      </c>
      <c r="BB1378" s="45">
        <f t="shared" si="32676"/>
        <v>0</v>
      </c>
      <c r="BC1378" s="36"/>
      <c r="BD1378" s="37"/>
      <c r="BE1378" s="44">
        <f>parseTime(BC1378)-(BD1381=INT(RIGHT($F1378, 1)))</f>
        <v>0</v>
      </c>
      <c r="BF1378" s="45">
        <f t="shared" si="32677"/>
        <v>0</v>
      </c>
      <c r="BG1378" s="36"/>
      <c r="BH1378" s="37"/>
      <c r="BI1378" s="44">
        <f>parseTime(BG1378)-(BH1381=INT(RIGHT($F1378, 1)))</f>
        <v>0</v>
      </c>
      <c r="BJ1378" s="45">
        <f t="shared" si="32678"/>
        <v>0</v>
      </c>
      <c r="BK1378" s="36"/>
      <c r="BL1378" s="37"/>
      <c r="BM1378" s="44">
        <f>parseTime(BK1378)-(BL1381=INT(RIGHT($F1378, 1)))</f>
        <v>0</v>
      </c>
      <c r="BN1378" s="45">
        <f t="shared" si="32679"/>
        <v>0</v>
      </c>
      <c r="BO1378" s="36"/>
      <c r="BP1378" s="37"/>
      <c r="BQ1378" s="44">
        <f t="shared" ref="BQ1378" si="32716">parseTime(BO1378)-(BP1381=INT(RIGHT($F1378, 1)))</f>
        <v>0</v>
      </c>
      <c r="BR1378" s="45">
        <f t="shared" si="32681"/>
        <v>0</v>
      </c>
      <c r="BS1378" s="36"/>
      <c r="BT1378" s="37"/>
      <c r="BU1378" s="44">
        <f t="shared" ref="BU1378" si="32717">parseTime(BS1378)-(BT1381=INT(RIGHT($F1378, 1)))</f>
        <v>0</v>
      </c>
      <c r="BV1378" s="45">
        <f t="shared" si="32683"/>
        <v>0</v>
      </c>
      <c r="BW1378" s="36"/>
      <c r="BX1378" s="37"/>
      <c r="BY1378" s="44">
        <f t="shared" ref="BY1378" si="32718">parseTime(BW1378)-(BX1381=INT(RIGHT($F1378, 1)))</f>
        <v>0</v>
      </c>
      <c r="BZ1378" s="45">
        <f t="shared" si="32685"/>
        <v>0</v>
      </c>
      <c r="CA1378" s="36"/>
      <c r="CB1378" s="37"/>
      <c r="CC1378" s="44">
        <f t="shared" ref="CC1378" si="32719">parseTime(CA1378)-(CB1381=INT(RIGHT($F1378, 1)))</f>
        <v>0</v>
      </c>
      <c r="CD1378" s="45">
        <f t="shared" si="32687"/>
        <v>0</v>
      </c>
      <c r="CE1378" s="36"/>
      <c r="CF1378" s="37"/>
      <c r="CG1378" s="44">
        <f t="shared" ref="CG1378" si="32720">parseTime(CE1378)-(CF1381=INT(RIGHT($F1378, 1)))</f>
        <v>0</v>
      </c>
      <c r="CH1378" s="45">
        <f t="shared" si="32689"/>
        <v>0</v>
      </c>
    </row>
    <row r="1379" spans="1:86" x14ac:dyDescent="0.25">
      <c r="A1379" s="56"/>
      <c r="B1379" s="57"/>
      <c r="C1379" s="14">
        <f t="shared" si="32705"/>
        <v>0</v>
      </c>
      <c r="D1379" s="14" t="s">
        <v>259</v>
      </c>
      <c r="E1379" s="20">
        <v>4.25</v>
      </c>
      <c r="F1379" s="51" t="s">
        <v>131</v>
      </c>
      <c r="G1379" s="36"/>
      <c r="H1379" s="37"/>
      <c r="I1379" s="44">
        <f t="shared" ref="I1379" si="32721">parseTime(G1379)-(H1381=INT(RIGHT($F1379, 1)))</f>
        <v>0</v>
      </c>
      <c r="J1379" s="45">
        <f t="shared" si="32657"/>
        <v>0</v>
      </c>
      <c r="K1379" s="36"/>
      <c r="L1379" s="37"/>
      <c r="M1379" s="44">
        <f t="shared" ref="M1379" si="32722">parseTime(K1379)-(L1381=INT(RIGHT($F1379, 1)))</f>
        <v>0</v>
      </c>
      <c r="N1379" s="45">
        <f t="shared" si="32659"/>
        <v>0</v>
      </c>
      <c r="O1379" s="36"/>
      <c r="P1379" s="37"/>
      <c r="Q1379" s="44">
        <f t="shared" ref="Q1379" si="32723">parseTime(O1379)-(P1381=INT(RIGHT($F1379, 1)))</f>
        <v>0</v>
      </c>
      <c r="R1379" s="45">
        <f t="shared" si="32661"/>
        <v>0</v>
      </c>
      <c r="S1379" s="36"/>
      <c r="T1379" s="37"/>
      <c r="U1379" s="44">
        <f t="shared" ref="U1379" si="32724">parseTime(S1379)-(T1381=INT(RIGHT($F1379, 1)))</f>
        <v>0</v>
      </c>
      <c r="V1379" s="45">
        <f t="shared" si="32663"/>
        <v>0</v>
      </c>
      <c r="W1379" s="36"/>
      <c r="X1379" s="37"/>
      <c r="Y1379" s="44">
        <f t="shared" ref="Y1379" si="32725">parseTime(W1379)-(X1381=INT(RIGHT($F1379, 1)))</f>
        <v>0</v>
      </c>
      <c r="Z1379" s="45">
        <f t="shared" si="32665"/>
        <v>0</v>
      </c>
      <c r="AA1379" s="36"/>
      <c r="AB1379" s="37"/>
      <c r="AC1379" s="44">
        <f t="shared" ref="AC1379" si="32726">parseTime(AA1379)-(AB1381=INT(RIGHT($F1379, 1)))</f>
        <v>0</v>
      </c>
      <c r="AD1379" s="45">
        <f t="shared" si="32667"/>
        <v>0</v>
      </c>
      <c r="AE1379" s="36"/>
      <c r="AF1379" s="37"/>
      <c r="AG1379" s="44">
        <f t="shared" ref="AG1379" si="32727">parseTime(AE1379)-(AF1381=INT(RIGHT($F1379, 1)))</f>
        <v>0</v>
      </c>
      <c r="AH1379" s="45">
        <f t="shared" si="32669"/>
        <v>0</v>
      </c>
      <c r="AI1379" s="36"/>
      <c r="AJ1379" s="37"/>
      <c r="AK1379" s="44">
        <f>parseTime(AI1379)-(AJ1381=INT(RIGHT($F1379, 1)))</f>
        <v>0</v>
      </c>
      <c r="AL1379" s="45">
        <f t="shared" si="32670"/>
        <v>0</v>
      </c>
      <c r="AM1379" s="36"/>
      <c r="AN1379" s="37"/>
      <c r="AO1379" s="44">
        <f t="shared" ref="AO1379" si="32728">parseTime(AM1379)-(AN1381=INT(RIGHT($F1379, 1)))</f>
        <v>0</v>
      </c>
      <c r="AP1379" s="45">
        <f t="shared" si="32672"/>
        <v>0</v>
      </c>
      <c r="AQ1379" s="36"/>
      <c r="AR1379" s="37"/>
      <c r="AS1379" s="44">
        <f t="shared" ref="AS1379" si="32729">parseTime(AQ1379)-(AR1381=INT(RIGHT($F1379, 1)))</f>
        <v>0</v>
      </c>
      <c r="AT1379" s="45">
        <f t="shared" si="32674"/>
        <v>0</v>
      </c>
      <c r="AU1379" s="36"/>
      <c r="AV1379" s="37"/>
      <c r="AW1379" s="44">
        <f>parseTime(AU1379)-(AV1381=INT(RIGHT($F1379, 1)))</f>
        <v>0</v>
      </c>
      <c r="AX1379" s="45">
        <f t="shared" si="32675"/>
        <v>0</v>
      </c>
      <c r="AY1379" s="36"/>
      <c r="AZ1379" s="37"/>
      <c r="BA1379" s="44">
        <f>parseTime(AY1379)-(AZ1381=INT(RIGHT($F1379, 1)))</f>
        <v>0</v>
      </c>
      <c r="BB1379" s="45">
        <f t="shared" si="32676"/>
        <v>0</v>
      </c>
      <c r="BC1379" s="36"/>
      <c r="BD1379" s="37"/>
      <c r="BE1379" s="44">
        <f>parseTime(BC1379)-(BD1381=INT(RIGHT($F1379, 1)))</f>
        <v>0</v>
      </c>
      <c r="BF1379" s="45">
        <f t="shared" si="32677"/>
        <v>0</v>
      </c>
      <c r="BG1379" s="36"/>
      <c r="BH1379" s="37"/>
      <c r="BI1379" s="44">
        <f>parseTime(BG1379)-(BH1381=INT(RIGHT($F1379, 1)))</f>
        <v>0</v>
      </c>
      <c r="BJ1379" s="45">
        <f t="shared" si="32678"/>
        <v>0</v>
      </c>
      <c r="BK1379" s="36"/>
      <c r="BL1379" s="37"/>
      <c r="BM1379" s="44">
        <f>parseTime(BK1379)-(BL1381=INT(RIGHT($F1379, 1)))</f>
        <v>0</v>
      </c>
      <c r="BN1379" s="45">
        <f t="shared" si="32679"/>
        <v>0</v>
      </c>
      <c r="BO1379" s="36"/>
      <c r="BP1379" s="37"/>
      <c r="BQ1379" s="44">
        <f t="shared" ref="BQ1379" si="32730">parseTime(BO1379)-(BP1381=INT(RIGHT($F1379, 1)))</f>
        <v>0</v>
      </c>
      <c r="BR1379" s="45">
        <f t="shared" si="32681"/>
        <v>0</v>
      </c>
      <c r="BS1379" s="36"/>
      <c r="BT1379" s="37"/>
      <c r="BU1379" s="44">
        <f t="shared" ref="BU1379" si="32731">parseTime(BS1379)-(BT1381=INT(RIGHT($F1379, 1)))</f>
        <v>0</v>
      </c>
      <c r="BV1379" s="45">
        <f t="shared" si="32683"/>
        <v>0</v>
      </c>
      <c r="BW1379" s="36"/>
      <c r="BX1379" s="37"/>
      <c r="BY1379" s="44">
        <f t="shared" ref="BY1379" si="32732">parseTime(BW1379)-(BX1381=INT(RIGHT($F1379, 1)))</f>
        <v>0</v>
      </c>
      <c r="BZ1379" s="45">
        <f t="shared" si="32685"/>
        <v>0</v>
      </c>
      <c r="CA1379" s="36"/>
      <c r="CB1379" s="37"/>
      <c r="CC1379" s="44">
        <f t="shared" ref="CC1379" si="32733">parseTime(CA1379)-(CB1381=INT(RIGHT($F1379, 1)))</f>
        <v>0</v>
      </c>
      <c r="CD1379" s="45">
        <f t="shared" si="32687"/>
        <v>0</v>
      </c>
      <c r="CE1379" s="36"/>
      <c r="CF1379" s="37"/>
      <c r="CG1379" s="44">
        <f t="shared" ref="CG1379" si="32734">parseTime(CE1379)-(CF1381=INT(RIGHT($F1379, 1)))</f>
        <v>0</v>
      </c>
      <c r="CH1379" s="45">
        <f t="shared" si="32689"/>
        <v>0</v>
      </c>
    </row>
    <row r="1380" spans="1:86" x14ac:dyDescent="0.25">
      <c r="A1380" s="56" t="s">
        <v>119</v>
      </c>
      <c r="B1380" s="57">
        <f t="shared" ref="B1380" ca="1" si="32735">roleHours(G1376:CH1382, "MCC")</f>
        <v>0</v>
      </c>
      <c r="C1380" s="14">
        <f t="shared" ca="1" si="32705"/>
        <v>0</v>
      </c>
      <c r="D1380" s="14" t="s">
        <v>260</v>
      </c>
      <c r="E1380" s="20">
        <v>4.6500000000000004</v>
      </c>
      <c r="F1380" s="51" t="s">
        <v>132</v>
      </c>
      <c r="G1380" s="36"/>
      <c r="H1380" s="37"/>
      <c r="I1380" s="44">
        <f t="shared" ref="I1380" si="32736">parseTime(G1380)-(H1381=INT(RIGHT($F1380, 1)))</f>
        <v>0</v>
      </c>
      <c r="J1380" s="45">
        <f t="shared" si="32657"/>
        <v>0</v>
      </c>
      <c r="K1380" s="36"/>
      <c r="L1380" s="37"/>
      <c r="M1380" s="44">
        <f t="shared" ref="M1380" si="32737">parseTime(K1380)-(L1381=INT(RIGHT($F1380, 1)))</f>
        <v>0</v>
      </c>
      <c r="N1380" s="45">
        <f t="shared" si="32659"/>
        <v>0</v>
      </c>
      <c r="O1380" s="36"/>
      <c r="P1380" s="37"/>
      <c r="Q1380" s="44">
        <f t="shared" ref="Q1380" si="32738">parseTime(O1380)-(P1381=INT(RIGHT($F1380, 1)))</f>
        <v>0</v>
      </c>
      <c r="R1380" s="45">
        <f t="shared" si="32661"/>
        <v>0</v>
      </c>
      <c r="S1380" s="36"/>
      <c r="T1380" s="37"/>
      <c r="U1380" s="44">
        <f t="shared" ref="U1380" si="32739">parseTime(S1380)-(T1381=INT(RIGHT($F1380, 1)))</f>
        <v>0</v>
      </c>
      <c r="V1380" s="45">
        <f t="shared" si="32663"/>
        <v>0</v>
      </c>
      <c r="W1380" s="36"/>
      <c r="X1380" s="37"/>
      <c r="Y1380" s="44">
        <f t="shared" ref="Y1380" si="32740">parseTime(W1380)-(X1381=INT(RIGHT($F1380, 1)))</f>
        <v>0</v>
      </c>
      <c r="Z1380" s="45">
        <f t="shared" si="32665"/>
        <v>0</v>
      </c>
      <c r="AA1380" s="36"/>
      <c r="AB1380" s="37"/>
      <c r="AC1380" s="44">
        <f t="shared" ref="AC1380" si="32741">parseTime(AA1380)-(AB1381=INT(RIGHT($F1380, 1)))</f>
        <v>0</v>
      </c>
      <c r="AD1380" s="45">
        <f t="shared" si="32667"/>
        <v>0</v>
      </c>
      <c r="AE1380" s="36"/>
      <c r="AF1380" s="37"/>
      <c r="AG1380" s="44">
        <f t="shared" ref="AG1380" si="32742">parseTime(AE1380)-(AF1381=INT(RIGHT($F1380, 1)))</f>
        <v>0</v>
      </c>
      <c r="AH1380" s="45">
        <f t="shared" si="32669"/>
        <v>0</v>
      </c>
      <c r="AI1380" s="36"/>
      <c r="AJ1380" s="37"/>
      <c r="AK1380" s="44">
        <f>parseTime(AI1380)-(AJ1381=INT(RIGHT($F1380, 1)))</f>
        <v>0</v>
      </c>
      <c r="AL1380" s="45">
        <f t="shared" si="32670"/>
        <v>0</v>
      </c>
      <c r="AM1380" s="36"/>
      <c r="AN1380" s="37"/>
      <c r="AO1380" s="44">
        <f t="shared" ref="AO1380" si="32743">parseTime(AM1380)-(AN1381=INT(RIGHT($F1380, 1)))</f>
        <v>0</v>
      </c>
      <c r="AP1380" s="45">
        <f t="shared" si="32672"/>
        <v>0</v>
      </c>
      <c r="AQ1380" s="36"/>
      <c r="AR1380" s="37"/>
      <c r="AS1380" s="44">
        <f t="shared" ref="AS1380" si="32744">parseTime(AQ1380)-(AR1381=INT(RIGHT($F1380, 1)))</f>
        <v>0</v>
      </c>
      <c r="AT1380" s="45">
        <f t="shared" si="32674"/>
        <v>0</v>
      </c>
      <c r="AU1380" s="36"/>
      <c r="AV1380" s="37"/>
      <c r="AW1380" s="44">
        <f>parseTime(AU1380)-(AV1381=INT(RIGHT($F1380, 1)))</f>
        <v>0</v>
      </c>
      <c r="AX1380" s="45">
        <f t="shared" si="32675"/>
        <v>0</v>
      </c>
      <c r="AY1380" s="36"/>
      <c r="AZ1380" s="37"/>
      <c r="BA1380" s="44">
        <f>parseTime(AY1380)-(AZ1381=INT(RIGHT($F1380, 1)))</f>
        <v>0</v>
      </c>
      <c r="BB1380" s="45">
        <f t="shared" si="32676"/>
        <v>0</v>
      </c>
      <c r="BC1380" s="36"/>
      <c r="BD1380" s="37"/>
      <c r="BE1380" s="44">
        <f>parseTime(BC1380)-(BD1381=INT(RIGHT($F1380, 1)))</f>
        <v>0</v>
      </c>
      <c r="BF1380" s="45">
        <f t="shared" si="32677"/>
        <v>0</v>
      </c>
      <c r="BG1380" s="36"/>
      <c r="BH1380" s="37"/>
      <c r="BI1380" s="44">
        <f>parseTime(BG1380)-(BH1381=INT(RIGHT($F1380, 1)))</f>
        <v>0</v>
      </c>
      <c r="BJ1380" s="45">
        <f t="shared" si="32678"/>
        <v>0</v>
      </c>
      <c r="BK1380" s="36"/>
      <c r="BL1380" s="37"/>
      <c r="BM1380" s="44">
        <f>parseTime(BK1380)-(BL1381=INT(RIGHT($F1380, 1)))</f>
        <v>0</v>
      </c>
      <c r="BN1380" s="45">
        <f t="shared" si="32679"/>
        <v>0</v>
      </c>
      <c r="BO1380" s="36"/>
      <c r="BP1380" s="37"/>
      <c r="BQ1380" s="44">
        <f t="shared" ref="BQ1380" si="32745">parseTime(BO1380)-(BP1381=INT(RIGHT($F1380, 1)))</f>
        <v>0</v>
      </c>
      <c r="BR1380" s="45">
        <f t="shared" si="32681"/>
        <v>0</v>
      </c>
      <c r="BS1380" s="36"/>
      <c r="BT1380" s="37"/>
      <c r="BU1380" s="44">
        <f t="shared" ref="BU1380" si="32746">parseTime(BS1380)-(BT1381=INT(RIGHT($F1380, 1)))</f>
        <v>0</v>
      </c>
      <c r="BV1380" s="45">
        <f t="shared" si="32683"/>
        <v>0</v>
      </c>
      <c r="BW1380" s="36"/>
      <c r="BX1380" s="37"/>
      <c r="BY1380" s="44">
        <f t="shared" ref="BY1380" si="32747">parseTime(BW1380)-(BX1381=INT(RIGHT($F1380, 1)))</f>
        <v>0</v>
      </c>
      <c r="BZ1380" s="45">
        <f t="shared" si="32685"/>
        <v>0</v>
      </c>
      <c r="CA1380" s="36"/>
      <c r="CB1380" s="37"/>
      <c r="CC1380" s="44">
        <f t="shared" ref="CC1380" si="32748">parseTime(CA1380)-(CB1381=INT(RIGHT($F1380, 1)))</f>
        <v>0</v>
      </c>
      <c r="CD1380" s="45">
        <f t="shared" si="32687"/>
        <v>0</v>
      </c>
      <c r="CE1380" s="36"/>
      <c r="CF1380" s="37"/>
      <c r="CG1380" s="44">
        <f t="shared" ref="CG1380" si="32749">parseTime(CE1380)-(CF1381=INT(RIGHT($F1380, 1)))</f>
        <v>0</v>
      </c>
      <c r="CH1380" s="45">
        <f t="shared" si="32689"/>
        <v>0</v>
      </c>
    </row>
    <row r="1381" spans="1:86" x14ac:dyDescent="0.25">
      <c r="A1381" s="56"/>
      <c r="B1381" s="57"/>
      <c r="C1381" s="14">
        <f t="shared" si="32705"/>
        <v>0</v>
      </c>
      <c r="D1381" s="14"/>
      <c r="E1381" s="20">
        <f t="shared" ref="E1381" si="32750">((7.5/2)-0.5+E1380)*8</f>
        <v>63.2</v>
      </c>
      <c r="F1381" s="51"/>
      <c r="G1381" s="46" t="s">
        <v>134</v>
      </c>
      <c r="H1381" s="38">
        <f t="shared" ref="H1381" si="32751">lunchAdjust(G1376:H1380)</f>
        <v>0</v>
      </c>
      <c r="I1381" s="48" t="s">
        <v>0</v>
      </c>
      <c r="J1381" s="39">
        <f t="shared" ref="J1381" si="32752">SUMPRODUCT(I1376:I1380*J1376:J1380)</f>
        <v>0</v>
      </c>
      <c r="K1381" s="46" t="s">
        <v>134</v>
      </c>
      <c r="L1381" s="38">
        <f t="shared" ref="L1381" si="32753">lunchAdjust(K1376:L1380)</f>
        <v>0</v>
      </c>
      <c r="M1381" s="48" t="s">
        <v>0</v>
      </c>
      <c r="N1381" s="39">
        <f t="shared" ref="N1381" si="32754">SUMPRODUCT(M1376:M1380*N1376:N1380)</f>
        <v>0</v>
      </c>
      <c r="O1381" s="46" t="s">
        <v>134</v>
      </c>
      <c r="P1381" s="38">
        <f t="shared" ref="P1381" si="32755">lunchAdjust(O1376:P1380)</f>
        <v>0</v>
      </c>
      <c r="Q1381" s="48" t="s">
        <v>0</v>
      </c>
      <c r="R1381" s="39">
        <f t="shared" ref="R1381" si="32756">SUMPRODUCT(Q1376:Q1380*R1376:R1380)</f>
        <v>0</v>
      </c>
      <c r="S1381" s="46" t="s">
        <v>134</v>
      </c>
      <c r="T1381" s="38">
        <f t="shared" ref="T1381" si="32757">lunchAdjust(S1376:T1380)</f>
        <v>0</v>
      </c>
      <c r="U1381" s="48" t="s">
        <v>0</v>
      </c>
      <c r="V1381" s="39">
        <f t="shared" ref="V1381" si="32758">SUMPRODUCT(U1376:U1380*V1376:V1380)</f>
        <v>0</v>
      </c>
      <c r="W1381" s="46" t="s">
        <v>134</v>
      </c>
      <c r="X1381" s="38">
        <f t="shared" ref="X1381" si="32759">lunchAdjust(W1376:X1380)</f>
        <v>0</v>
      </c>
      <c r="Y1381" s="48" t="s">
        <v>0</v>
      </c>
      <c r="Z1381" s="39">
        <f t="shared" ref="Z1381" si="32760">SUMPRODUCT(Y1376:Y1380*Z1376:Z1380)</f>
        <v>0</v>
      </c>
      <c r="AA1381" s="46" t="s">
        <v>134</v>
      </c>
      <c r="AB1381" s="38">
        <f t="shared" ref="AB1381" si="32761">lunchAdjust(AA1376:AB1380)</f>
        <v>0</v>
      </c>
      <c r="AC1381" s="48" t="s">
        <v>0</v>
      </c>
      <c r="AD1381" s="39">
        <f t="shared" ref="AD1381" si="32762">SUMPRODUCT(AC1376:AC1380*AD1376:AD1380)</f>
        <v>0</v>
      </c>
      <c r="AE1381" s="46" t="s">
        <v>134</v>
      </c>
      <c r="AF1381" s="38">
        <f t="shared" ref="AF1381" si="32763">lunchAdjust(AE1376:AF1380)</f>
        <v>0</v>
      </c>
      <c r="AG1381" s="48" t="s">
        <v>0</v>
      </c>
      <c r="AH1381" s="39">
        <f t="shared" ref="AH1381" si="32764">SUMPRODUCT(AG1376:AG1380*AH1376:AH1380)</f>
        <v>0</v>
      </c>
      <c r="AI1381" s="46" t="s">
        <v>134</v>
      </c>
      <c r="AJ1381" s="38">
        <f t="shared" ref="AJ1381" si="32765">lunchAdjust(AI1376:AJ1380)</f>
        <v>0</v>
      </c>
      <c r="AK1381" s="48" t="s">
        <v>0</v>
      </c>
      <c r="AL1381" s="39">
        <f t="shared" ref="AL1381" si="32766">SUMPRODUCT(AK1376:AK1380*AL1376:AL1380)</f>
        <v>0</v>
      </c>
      <c r="AM1381" s="46" t="s">
        <v>134</v>
      </c>
      <c r="AN1381" s="38">
        <f t="shared" ref="AN1381" si="32767">lunchAdjust(AM1376:AN1380)</f>
        <v>0</v>
      </c>
      <c r="AO1381" s="48" t="s">
        <v>0</v>
      </c>
      <c r="AP1381" s="39">
        <f t="shared" ref="AP1381" si="32768">SUMPRODUCT(AO1376:AO1380*AP1376:AP1380)</f>
        <v>0</v>
      </c>
      <c r="AQ1381" s="46" t="s">
        <v>134</v>
      </c>
      <c r="AR1381" s="38">
        <f t="shared" ref="AR1381" si="32769">lunchAdjust(AQ1376:AR1380)</f>
        <v>0</v>
      </c>
      <c r="AS1381" s="48" t="s">
        <v>0</v>
      </c>
      <c r="AT1381" s="39">
        <f t="shared" ref="AT1381" si="32770">SUMPRODUCT(AS1376:AS1380*AT1376:AT1380)</f>
        <v>0</v>
      </c>
      <c r="AU1381" s="46" t="s">
        <v>134</v>
      </c>
      <c r="AV1381" s="38">
        <f t="shared" ref="AV1381" si="32771">lunchAdjust(AU1376:AV1380)</f>
        <v>0</v>
      </c>
      <c r="AW1381" s="48" t="s">
        <v>0</v>
      </c>
      <c r="AX1381" s="39">
        <f t="shared" ref="AX1381" si="32772">SUMPRODUCT(AW1376:AW1380*AX1376:AX1380)</f>
        <v>0</v>
      </c>
      <c r="AY1381" s="46" t="s">
        <v>134</v>
      </c>
      <c r="AZ1381" s="38">
        <f t="shared" ref="AZ1381" si="32773">lunchAdjust(AY1376:AZ1380)</f>
        <v>0</v>
      </c>
      <c r="BA1381" s="48" t="s">
        <v>0</v>
      </c>
      <c r="BB1381" s="39">
        <f t="shared" ref="BB1381" si="32774">SUMPRODUCT(BA1376:BA1380*BB1376:BB1380)</f>
        <v>0</v>
      </c>
      <c r="BC1381" s="46" t="s">
        <v>134</v>
      </c>
      <c r="BD1381" s="38">
        <f t="shared" ref="BD1381" si="32775">lunchAdjust(BC1376:BD1380)</f>
        <v>0</v>
      </c>
      <c r="BE1381" s="48" t="s">
        <v>0</v>
      </c>
      <c r="BF1381" s="39">
        <f t="shared" ref="BF1381" si="32776">SUMPRODUCT(BE1376:BE1380*BF1376:BF1380)</f>
        <v>0</v>
      </c>
      <c r="BG1381" s="46" t="s">
        <v>134</v>
      </c>
      <c r="BH1381" s="38">
        <f t="shared" ref="BH1381" si="32777">lunchAdjust(BG1376:BH1380)</f>
        <v>0</v>
      </c>
      <c r="BI1381" s="48" t="s">
        <v>0</v>
      </c>
      <c r="BJ1381" s="39">
        <f t="shared" ref="BJ1381" si="32778">SUMPRODUCT(BI1376:BI1380*BJ1376:BJ1380)</f>
        <v>0</v>
      </c>
      <c r="BK1381" s="46" t="s">
        <v>134</v>
      </c>
      <c r="BL1381" s="38">
        <f t="shared" ref="BL1381" si="32779">lunchAdjust(BK1376:BL1380)</f>
        <v>0</v>
      </c>
      <c r="BM1381" s="48" t="s">
        <v>0</v>
      </c>
      <c r="BN1381" s="39">
        <f t="shared" ref="BN1381" si="32780">SUMPRODUCT(BM1376:BM1380*BN1376:BN1380)</f>
        <v>0</v>
      </c>
      <c r="BO1381" s="46" t="s">
        <v>134</v>
      </c>
      <c r="BP1381" s="38">
        <f t="shared" ref="BP1381" si="32781">lunchAdjust(BO1376:BP1380)</f>
        <v>0</v>
      </c>
      <c r="BQ1381" s="48" t="s">
        <v>0</v>
      </c>
      <c r="BR1381" s="39">
        <f t="shared" ref="BR1381" si="32782">SUMPRODUCT(BQ1376:BQ1380*BR1376:BR1380)</f>
        <v>0</v>
      </c>
      <c r="BS1381" s="46" t="s">
        <v>134</v>
      </c>
      <c r="BT1381" s="38">
        <f t="shared" ref="BT1381" si="32783">lunchAdjust(BS1376:BT1380)</f>
        <v>0</v>
      </c>
      <c r="BU1381" s="48" t="s">
        <v>0</v>
      </c>
      <c r="BV1381" s="39">
        <f t="shared" ref="BV1381" si="32784">SUMPRODUCT(BU1376:BU1380*BV1376:BV1380)</f>
        <v>0</v>
      </c>
      <c r="BW1381" s="46" t="s">
        <v>134</v>
      </c>
      <c r="BX1381" s="38">
        <f t="shared" ref="BX1381" si="32785">lunchAdjust(BW1376:BX1380)</f>
        <v>0</v>
      </c>
      <c r="BY1381" s="48" t="s">
        <v>0</v>
      </c>
      <c r="BZ1381" s="39">
        <f t="shared" ref="BZ1381" si="32786">SUMPRODUCT(BY1376:BY1380*BZ1376:BZ1380)</f>
        <v>0</v>
      </c>
      <c r="CA1381" s="46" t="s">
        <v>134</v>
      </c>
      <c r="CB1381" s="38">
        <f t="shared" ref="CB1381" si="32787">lunchAdjust(CA1376:CB1380)</f>
        <v>0</v>
      </c>
      <c r="CC1381" s="48" t="s">
        <v>0</v>
      </c>
      <c r="CD1381" s="39">
        <f t="shared" ref="CD1381" si="32788">SUMPRODUCT(CC1376:CC1380*CD1376:CD1380)</f>
        <v>0</v>
      </c>
      <c r="CE1381" s="46" t="s">
        <v>134</v>
      </c>
      <c r="CF1381" s="38">
        <f t="shared" ref="CF1381" si="32789">lunchAdjust(CE1376:CF1380)</f>
        <v>0</v>
      </c>
      <c r="CG1381" s="48" t="s">
        <v>0</v>
      </c>
      <c r="CH1381" s="39">
        <f t="shared" ref="CH1381" si="32790">SUMPRODUCT(CG1376:CG1380*CH1376:CH1380)</f>
        <v>0</v>
      </c>
    </row>
    <row r="1382" spans="1:86" ht="15.75" thickBot="1" x14ac:dyDescent="0.3">
      <c r="A1382" s="58" t="s">
        <v>121</v>
      </c>
      <c r="B1382" s="59">
        <f t="shared" ref="B1382" ca="1" si="32791">roleHours(G1376:CH1382, "OUT")</f>
        <v>0</v>
      </c>
      <c r="C1382" s="54" t="s">
        <v>137</v>
      </c>
      <c r="D1382" s="22">
        <f t="shared" ref="D1382" ca="1" si="32792">roleHours(G1376:CH1382, "PTO")</f>
        <v>0</v>
      </c>
      <c r="E1382" s="23">
        <f t="shared" ref="E1382" ca="1" si="32793">E1381-B1377</f>
        <v>63.2</v>
      </c>
      <c r="F1382" s="52"/>
      <c r="G1382" s="47" t="s">
        <v>39</v>
      </c>
      <c r="H1382" s="40">
        <f t="shared" ref="H1382:H1445" si="32794">SUMPRODUCT(I1376:I1380*(H1376:H1380="PTO"))+SUMPRODUCT(I1376:I1380*(H1376:H1380="HOL"))</f>
        <v>0</v>
      </c>
      <c r="I1382" s="49" t="s">
        <v>135</v>
      </c>
      <c r="J1382" s="41">
        <f t="shared" ref="J1382" si="32795">J1381*G$4</f>
        <v>0</v>
      </c>
      <c r="K1382" s="47" t="s">
        <v>39</v>
      </c>
      <c r="L1382" s="40">
        <f t="shared" ref="L1382" si="32796">SUMPRODUCT(M1376:M1380*(L1376:L1380="PTO"))+SUMPRODUCT(M1376:M1380*(L1376:L1380="HOL"))</f>
        <v>0</v>
      </c>
      <c r="M1382" s="49" t="s">
        <v>135</v>
      </c>
      <c r="N1382" s="41">
        <f t="shared" ref="N1382" si="32797">N1381*K$4</f>
        <v>0</v>
      </c>
      <c r="O1382" s="47" t="s">
        <v>39</v>
      </c>
      <c r="P1382" s="40">
        <f t="shared" ref="P1382" si="32798">SUMPRODUCT(Q1376:Q1380*(P1376:P1380="PTO"))+SUMPRODUCT(Q1376:Q1380*(P1376:P1380="HOL"))</f>
        <v>0</v>
      </c>
      <c r="Q1382" s="49" t="s">
        <v>135</v>
      </c>
      <c r="R1382" s="41">
        <f t="shared" ref="R1382" si="32799">R1381*O$4</f>
        <v>0</v>
      </c>
      <c r="S1382" s="47" t="s">
        <v>39</v>
      </c>
      <c r="T1382" s="40">
        <f t="shared" ref="T1382" si="32800">SUMPRODUCT(U1376:U1380*(T1376:T1380="PTO"))+SUMPRODUCT(U1376:U1380*(T1376:T1380="HOL"))</f>
        <v>0</v>
      </c>
      <c r="U1382" s="49" t="s">
        <v>135</v>
      </c>
      <c r="V1382" s="41">
        <f t="shared" ref="V1382" si="32801">V1381*S$4</f>
        <v>0</v>
      </c>
      <c r="W1382" s="47" t="s">
        <v>39</v>
      </c>
      <c r="X1382" s="40">
        <f t="shared" ref="X1382" si="32802">SUMPRODUCT(Y1376:Y1380*(X1376:X1380="PTO"))+SUMPRODUCT(Y1376:Y1380*(X1376:X1380="HOL"))</f>
        <v>0</v>
      </c>
      <c r="Y1382" s="49" t="s">
        <v>135</v>
      </c>
      <c r="Z1382" s="41">
        <f t="shared" ref="Z1382" si="32803">Z1381*W$4</f>
        <v>0</v>
      </c>
      <c r="AA1382" s="47" t="s">
        <v>39</v>
      </c>
      <c r="AB1382" s="40">
        <f t="shared" ref="AB1382" si="32804">SUMPRODUCT(AC1376:AC1380*(AB1376:AB1380="PTO"))+SUMPRODUCT(AC1376:AC1380*(AB1376:AB1380="HOL"))</f>
        <v>0</v>
      </c>
      <c r="AC1382" s="49" t="s">
        <v>135</v>
      </c>
      <c r="AD1382" s="41">
        <f t="shared" ref="AD1382" si="32805">AD1381*AA$4</f>
        <v>0</v>
      </c>
      <c r="AE1382" s="47" t="s">
        <v>39</v>
      </c>
      <c r="AF1382" s="40">
        <f t="shared" ref="AF1382" si="32806">SUMPRODUCT(AG1376:AG1380*(AF1376:AF1380="PTO"))+SUMPRODUCT(AG1376:AG1380*(AF1376:AF1380="HOL"))</f>
        <v>0</v>
      </c>
      <c r="AG1382" s="49" t="s">
        <v>135</v>
      </c>
      <c r="AH1382" s="41">
        <f t="shared" ref="AH1382" si="32807">AH1381*AE$4</f>
        <v>0</v>
      </c>
      <c r="AI1382" s="47" t="s">
        <v>39</v>
      </c>
      <c r="AJ1382" s="40">
        <f t="shared" ref="AJ1382" si="32808">SUMPRODUCT(AK1376:AK1380*(AJ1376:AJ1380="PTO"))+SUMPRODUCT(AK1376:AK1380*(AJ1376:AJ1380="HOL"))</f>
        <v>0</v>
      </c>
      <c r="AK1382" s="49" t="s">
        <v>135</v>
      </c>
      <c r="AL1382" s="41">
        <f>AL1381*AI$4</f>
        <v>0</v>
      </c>
      <c r="AM1382" s="47" t="s">
        <v>39</v>
      </c>
      <c r="AN1382" s="40">
        <f t="shared" ref="AN1382" si="32809">SUMPRODUCT(AO1376:AO1380*(AN1376:AN1380="PTO"))+SUMPRODUCT(AO1376:AO1380*(AN1376:AN1380="HOL"))</f>
        <v>0</v>
      </c>
      <c r="AO1382" s="49" t="s">
        <v>135</v>
      </c>
      <c r="AP1382" s="41">
        <f t="shared" ref="AP1382" si="32810">AP1381*AM$4</f>
        <v>0</v>
      </c>
      <c r="AQ1382" s="47" t="s">
        <v>39</v>
      </c>
      <c r="AR1382" s="40">
        <f t="shared" ref="AR1382" si="32811">SUMPRODUCT(AS1376:AS1380*(AR1376:AR1380="PTO"))+SUMPRODUCT(AS1376:AS1380*(AR1376:AR1380="HOL"))</f>
        <v>0</v>
      </c>
      <c r="AS1382" s="49" t="s">
        <v>135</v>
      </c>
      <c r="AT1382" s="41">
        <f t="shared" ref="AT1382" si="32812">AT1381*AQ$4</f>
        <v>0</v>
      </c>
      <c r="AU1382" s="47" t="s">
        <v>39</v>
      </c>
      <c r="AV1382" s="40">
        <f t="shared" ref="AV1382" si="32813">SUMPRODUCT(AW1376:AW1380*(AV1376:AV1380="PTO"))+SUMPRODUCT(AW1376:AW1380*(AV1376:AV1380="HOL"))</f>
        <v>0</v>
      </c>
      <c r="AW1382" s="49" t="s">
        <v>135</v>
      </c>
      <c r="AX1382" s="41">
        <f>AX1381*AU$4</f>
        <v>0</v>
      </c>
      <c r="AY1382" s="47" t="s">
        <v>39</v>
      </c>
      <c r="AZ1382" s="40">
        <f t="shared" ref="AZ1382" si="32814">SUMPRODUCT(BA1376:BA1380*(AZ1376:AZ1380="PTO"))+SUMPRODUCT(BA1376:BA1380*(AZ1376:AZ1380="HOL"))</f>
        <v>0</v>
      </c>
      <c r="BA1382" s="49" t="s">
        <v>135</v>
      </c>
      <c r="BB1382" s="41">
        <f>BB1381*AY$4</f>
        <v>0</v>
      </c>
      <c r="BC1382" s="47" t="s">
        <v>39</v>
      </c>
      <c r="BD1382" s="40">
        <f t="shared" ref="BD1382" si="32815">SUMPRODUCT(BE1376:BE1380*(BD1376:BD1380="PTO"))+SUMPRODUCT(BE1376:BE1380*(BD1376:BD1380="HOL"))</f>
        <v>0</v>
      </c>
      <c r="BE1382" s="49" t="s">
        <v>135</v>
      </c>
      <c r="BF1382" s="41">
        <f>BF1381*BC$4</f>
        <v>0</v>
      </c>
      <c r="BG1382" s="47" t="s">
        <v>39</v>
      </c>
      <c r="BH1382" s="40">
        <f t="shared" ref="BH1382" si="32816">SUMPRODUCT(BI1376:BI1380*(BH1376:BH1380="PTO"))+SUMPRODUCT(BI1376:BI1380*(BH1376:BH1380="HOL"))</f>
        <v>0</v>
      </c>
      <c r="BI1382" s="49" t="s">
        <v>135</v>
      </c>
      <c r="BJ1382" s="41">
        <f>BJ1381*BG$4</f>
        <v>0</v>
      </c>
      <c r="BK1382" s="47" t="s">
        <v>39</v>
      </c>
      <c r="BL1382" s="40">
        <f t="shared" ref="BL1382" si="32817">SUMPRODUCT(BM1376:BM1380*(BL1376:BL1380="PTO"))+SUMPRODUCT(BM1376:BM1380*(BL1376:BL1380="HOL"))</f>
        <v>0</v>
      </c>
      <c r="BM1382" s="49" t="s">
        <v>135</v>
      </c>
      <c r="BN1382" s="41">
        <f>BN1381*BK$4</f>
        <v>0</v>
      </c>
      <c r="BO1382" s="47" t="s">
        <v>39</v>
      </c>
      <c r="BP1382" s="40">
        <f t="shared" ref="BP1382" si="32818">SUMPRODUCT(BQ1376:BQ1380*(BP1376:BP1380="PTO"))+SUMPRODUCT(BQ1376:BQ1380*(BP1376:BP1380="HOL"))</f>
        <v>0</v>
      </c>
      <c r="BQ1382" s="49" t="s">
        <v>135</v>
      </c>
      <c r="BR1382" s="41">
        <f t="shared" ref="BR1382" si="32819">BR1381*BO$4</f>
        <v>0</v>
      </c>
      <c r="BS1382" s="47" t="s">
        <v>39</v>
      </c>
      <c r="BT1382" s="40">
        <f t="shared" ref="BT1382" si="32820">SUMPRODUCT(BU1376:BU1380*(BT1376:BT1380="PTO"))+SUMPRODUCT(BU1376:BU1380*(BT1376:BT1380="HOL"))</f>
        <v>0</v>
      </c>
      <c r="BU1382" s="49" t="s">
        <v>135</v>
      </c>
      <c r="BV1382" s="41">
        <f t="shared" ref="BV1382" si="32821">BV1381*BS$4</f>
        <v>0</v>
      </c>
      <c r="BW1382" s="47" t="s">
        <v>39</v>
      </c>
      <c r="BX1382" s="40">
        <f t="shared" ref="BX1382" si="32822">SUMPRODUCT(BY1376:BY1380*(BX1376:BX1380="PTO"))+SUMPRODUCT(BY1376:BY1380*(BX1376:BX1380="HOL"))</f>
        <v>0</v>
      </c>
      <c r="BY1382" s="49" t="s">
        <v>135</v>
      </c>
      <c r="BZ1382" s="41">
        <f t="shared" ref="BZ1382" si="32823">BZ1381*BW$4</f>
        <v>0</v>
      </c>
      <c r="CA1382" s="47" t="s">
        <v>39</v>
      </c>
      <c r="CB1382" s="40">
        <f t="shared" ref="CB1382" si="32824">SUMPRODUCT(CC1376:CC1380*(CB1376:CB1380="PTO"))+SUMPRODUCT(CC1376:CC1380*(CB1376:CB1380="HOL"))</f>
        <v>0</v>
      </c>
      <c r="CC1382" s="49" t="s">
        <v>135</v>
      </c>
      <c r="CD1382" s="41">
        <f t="shared" ref="CD1382" si="32825">CD1381*CA$4</f>
        <v>0</v>
      </c>
      <c r="CE1382" s="47" t="s">
        <v>39</v>
      </c>
      <c r="CF1382" s="40">
        <f t="shared" ref="CF1382" si="32826">SUMPRODUCT(CG1376:CG1380*(CF1376:CF1380="PTO"))+SUMPRODUCT(CG1376:CG1380*(CF1376:CF1380="HOL"))</f>
        <v>0</v>
      </c>
      <c r="CG1382" s="49" t="s">
        <v>135</v>
      </c>
      <c r="CH1382" s="41">
        <f t="shared" ref="CH1382" si="32827">CH1381*CE$4</f>
        <v>0</v>
      </c>
    </row>
    <row r="1383" spans="1:86" x14ac:dyDescent="0.25">
      <c r="A1383" s="70" t="s">
        <v>133</v>
      </c>
      <c r="B1383" s="71">
        <f t="shared" ref="B1383" ca="1" si="32828">D1383-B1384</f>
        <v>31.736442211243713</v>
      </c>
      <c r="C1383" s="72" t="s">
        <v>122</v>
      </c>
      <c r="D1383" s="71">
        <f>IFERROR(INDEX(Holidays[FTE], MATCH(Entry!E1383, Holidays[Date], 0)), 1)*8*INDEX(FTEguide[[1]:[12]], MATCH(Entry!E1384, FTEguide[Weekday], 0), IF(Entry!E1386&gt;0, Entry!E1386, MONTH(Entry!E1383)))</f>
        <v>79.736442211243713</v>
      </c>
      <c r="E1383" s="60">
        <f t="shared" si="32311"/>
        <v>44025</v>
      </c>
      <c r="F1383" s="50" t="s">
        <v>128</v>
      </c>
      <c r="G1383" s="34" t="s">
        <v>136</v>
      </c>
      <c r="H1383" s="35" t="s">
        <v>23</v>
      </c>
      <c r="I1383" s="42">
        <f t="shared" ref="I1383" si="32829">parseTime(G1383)-(H1388=INT(RIGHT($F1383, 1)))</f>
        <v>8</v>
      </c>
      <c r="J1383" s="43">
        <f t="shared" ref="J1383:J1387" si="32830">isClocked(H1383)</f>
        <v>1</v>
      </c>
      <c r="K1383" s="34"/>
      <c r="L1383" s="35"/>
      <c r="M1383" s="42">
        <f t="shared" ref="M1383" si="32831">parseTime(K1383)-(L1388=INT(RIGHT($F1383, 1)))</f>
        <v>0</v>
      </c>
      <c r="N1383" s="43">
        <f t="shared" ref="N1383:N1387" si="32832">isClocked(L1383)</f>
        <v>0</v>
      </c>
      <c r="O1383" s="34" t="s">
        <v>180</v>
      </c>
      <c r="P1383" s="35" t="s">
        <v>23</v>
      </c>
      <c r="Q1383" s="42">
        <f t="shared" ref="Q1383" si="32833">parseTime(O1383)-(P1388=INT(RIGHT($F1383, 1)))</f>
        <v>8</v>
      </c>
      <c r="R1383" s="43">
        <f t="shared" ref="R1383:R1387" si="32834">isClocked(P1383)</f>
        <v>1</v>
      </c>
      <c r="S1383" s="34" t="s">
        <v>150</v>
      </c>
      <c r="T1383" s="35" t="s">
        <v>23</v>
      </c>
      <c r="U1383" s="42">
        <f t="shared" ref="U1383" si="32835">parseTime(S1383)-(T1388=INT(RIGHT($F1383, 1)))</f>
        <v>8</v>
      </c>
      <c r="V1383" s="43">
        <f t="shared" ref="V1383:V1387" si="32836">isClocked(T1383)</f>
        <v>1</v>
      </c>
      <c r="W1383" s="34"/>
      <c r="X1383" s="35"/>
      <c r="Y1383" s="42">
        <f t="shared" ref="Y1383" si="32837">parseTime(W1383)-(X1388=INT(RIGHT($F1383, 1)))</f>
        <v>0</v>
      </c>
      <c r="Z1383" s="43">
        <f t="shared" ref="Z1383:Z1387" si="32838">isClocked(X1383)</f>
        <v>0</v>
      </c>
      <c r="AA1383" s="34" t="s">
        <v>136</v>
      </c>
      <c r="AB1383" s="35" t="s">
        <v>23</v>
      </c>
      <c r="AC1383" s="42">
        <f t="shared" ref="AC1383" si="32839">parseTime(AA1383)-(AB1388=INT(RIGHT($F1383, 1)))</f>
        <v>8</v>
      </c>
      <c r="AD1383" s="43">
        <f t="shared" ref="AD1383:AD1387" si="32840">isClocked(AB1383)</f>
        <v>1</v>
      </c>
      <c r="AE1383" s="34" t="s">
        <v>136</v>
      </c>
      <c r="AF1383" s="35" t="s">
        <v>25</v>
      </c>
      <c r="AG1383" s="42">
        <f t="shared" ref="AG1383" si="32841">parseTime(AE1383)-(AF1388=INT(RIGHT($F1383, 1)))</f>
        <v>8</v>
      </c>
      <c r="AH1383" s="43">
        <f t="shared" ref="AH1383:AH1387" si="32842">isClocked(AF1383)</f>
        <v>1</v>
      </c>
      <c r="AI1383" s="34" t="s">
        <v>136</v>
      </c>
      <c r="AJ1383" s="35" t="s">
        <v>23</v>
      </c>
      <c r="AK1383" s="42">
        <f>parseTime(AI1383)-(AJ1388=INT(RIGHT($F1383, 1)))</f>
        <v>8</v>
      </c>
      <c r="AL1383" s="43">
        <f t="shared" ref="AL1383:AL1387" si="32843">isClocked(AJ1383)</f>
        <v>1</v>
      </c>
      <c r="AM1383" s="34"/>
      <c r="AN1383" s="35"/>
      <c r="AO1383" s="42">
        <f t="shared" ref="AO1383" si="32844">parseTime(AM1383)-(AN1388=INT(RIGHT($F1383, 1)))</f>
        <v>0</v>
      </c>
      <c r="AP1383" s="43">
        <f t="shared" ref="AP1383:AP1387" si="32845">isClocked(AN1383)</f>
        <v>0</v>
      </c>
      <c r="AQ1383" s="34"/>
      <c r="AR1383" s="35"/>
      <c r="AS1383" s="42">
        <f t="shared" ref="AS1383" si="32846">parseTime(AQ1383)-(AR1388=INT(RIGHT($F1383, 1)))</f>
        <v>0</v>
      </c>
      <c r="AT1383" s="43">
        <f t="shared" ref="AT1383:AT1387" si="32847">isClocked(AR1383)</f>
        <v>0</v>
      </c>
      <c r="AU1383" s="34"/>
      <c r="AV1383" s="35"/>
      <c r="AW1383" s="42">
        <f>parseTime(AU1383)-(AV1388=INT(RIGHT($F1383, 1)))</f>
        <v>0</v>
      </c>
      <c r="AX1383" s="43">
        <f t="shared" ref="AX1383:AX1387" si="32848">isClocked(AV1383)</f>
        <v>0</v>
      </c>
      <c r="AY1383" s="34"/>
      <c r="AZ1383" s="35"/>
      <c r="BA1383" s="42">
        <f>parseTime(AY1383)-(AZ1388=INT(RIGHT($F1383, 1)))</f>
        <v>0</v>
      </c>
      <c r="BB1383" s="43">
        <f t="shared" ref="BB1383:BB1387" si="32849">isClocked(AZ1383)</f>
        <v>0</v>
      </c>
      <c r="BC1383" s="34"/>
      <c r="BD1383" s="35"/>
      <c r="BE1383" s="42">
        <f>parseTime(BC1383)-(BD1388=INT(RIGHT($F1383, 1)))</f>
        <v>0</v>
      </c>
      <c r="BF1383" s="43">
        <f t="shared" ref="BF1383:BF1387" si="32850">isClocked(BD1383)</f>
        <v>0</v>
      </c>
      <c r="BG1383" s="34"/>
      <c r="BH1383" s="35"/>
      <c r="BI1383" s="42">
        <f>parseTime(BG1383)-(BH1388=INT(RIGHT($F1383, 1)))</f>
        <v>0</v>
      </c>
      <c r="BJ1383" s="43">
        <f t="shared" ref="BJ1383:BJ1387" si="32851">isClocked(BH1383)</f>
        <v>0</v>
      </c>
      <c r="BK1383" s="34"/>
      <c r="BL1383" s="35"/>
      <c r="BM1383" s="42">
        <f>parseTime(BK1383)-(BL1388=INT(RIGHT($F1383, 1)))</f>
        <v>0</v>
      </c>
      <c r="BN1383" s="43">
        <f t="shared" ref="BN1383:BN1387" si="32852">isClocked(BL1383)</f>
        <v>0</v>
      </c>
      <c r="BO1383" s="34"/>
      <c r="BP1383" s="35"/>
      <c r="BQ1383" s="42">
        <f t="shared" ref="BQ1383" si="32853">parseTime(BO1383)-(BP1388=INT(RIGHT($F1383, 1)))</f>
        <v>0</v>
      </c>
      <c r="BR1383" s="43">
        <f t="shared" ref="BR1383:BR1387" si="32854">isClocked(BP1383)</f>
        <v>0</v>
      </c>
      <c r="BS1383" s="34"/>
      <c r="BT1383" s="35"/>
      <c r="BU1383" s="42">
        <f t="shared" ref="BU1383" si="32855">parseTime(BS1383)-(BT1388=INT(RIGHT($F1383, 1)))</f>
        <v>0</v>
      </c>
      <c r="BV1383" s="43">
        <f t="shared" ref="BV1383:BV1387" si="32856">isClocked(BT1383)</f>
        <v>0</v>
      </c>
      <c r="BW1383" s="34"/>
      <c r="BX1383" s="35"/>
      <c r="BY1383" s="42">
        <f t="shared" ref="BY1383" si="32857">parseTime(BW1383)-(BX1388=INT(RIGHT($F1383, 1)))</f>
        <v>0</v>
      </c>
      <c r="BZ1383" s="43">
        <f t="shared" ref="BZ1383:BZ1387" si="32858">isClocked(BX1383)</f>
        <v>0</v>
      </c>
      <c r="CA1383" s="34"/>
      <c r="CB1383" s="35"/>
      <c r="CC1383" s="42">
        <f t="shared" ref="CC1383" si="32859">parseTime(CA1383)-(CB1388=INT(RIGHT($F1383, 1)))</f>
        <v>0</v>
      </c>
      <c r="CD1383" s="43">
        <f t="shared" ref="CD1383:CD1387" si="32860">isClocked(CB1383)</f>
        <v>0</v>
      </c>
      <c r="CE1383" s="34"/>
      <c r="CF1383" s="35"/>
      <c r="CG1383" s="42">
        <f t="shared" ref="CG1383" si="32861">parseTime(CE1383)-(CF1388=INT(RIGHT($F1383, 1)))</f>
        <v>0</v>
      </c>
      <c r="CH1383" s="43">
        <f t="shared" ref="CH1383:CH1387" si="32862">isClocked(CF1383)</f>
        <v>0</v>
      </c>
    </row>
    <row r="1384" spans="1:86" x14ac:dyDescent="0.25">
      <c r="A1384" s="56" t="s">
        <v>0</v>
      </c>
      <c r="B1384" s="57">
        <f t="shared" ca="1" si="31827"/>
        <v>48</v>
      </c>
      <c r="C1384" s="14" t="s">
        <v>252</v>
      </c>
      <c r="D1384" s="14">
        <f t="shared" si="31310"/>
        <v>53.7</v>
      </c>
      <c r="E1384" s="55" t="str">
        <f t="shared" si="31828"/>
        <v>Monday</v>
      </c>
      <c r="F1384" s="51" t="s">
        <v>129</v>
      </c>
      <c r="G1384" s="36"/>
      <c r="H1384" s="37"/>
      <c r="I1384" s="44">
        <f t="shared" ref="I1384" si="32863">parseTime(G1384)-(H1388=INT(RIGHT($F1384, 1)))</f>
        <v>0</v>
      </c>
      <c r="J1384" s="45">
        <f t="shared" si="32830"/>
        <v>0</v>
      </c>
      <c r="K1384" s="36"/>
      <c r="L1384" s="37"/>
      <c r="M1384" s="44">
        <f t="shared" ref="M1384" si="32864">parseTime(K1384)-(L1388=INT(RIGHT($F1384, 1)))</f>
        <v>0</v>
      </c>
      <c r="N1384" s="45">
        <f t="shared" si="32832"/>
        <v>0</v>
      </c>
      <c r="O1384" s="36"/>
      <c r="P1384" s="37"/>
      <c r="Q1384" s="44">
        <f t="shared" ref="Q1384" si="32865">parseTime(O1384)-(P1388=INT(RIGHT($F1384, 1)))</f>
        <v>0</v>
      </c>
      <c r="R1384" s="45">
        <f t="shared" si="32834"/>
        <v>0</v>
      </c>
      <c r="S1384" s="36"/>
      <c r="T1384" s="37"/>
      <c r="U1384" s="44">
        <f t="shared" ref="U1384" si="32866">parseTime(S1384)-(T1388=INT(RIGHT($F1384, 1)))</f>
        <v>0</v>
      </c>
      <c r="V1384" s="45">
        <f t="shared" si="32836"/>
        <v>0</v>
      </c>
      <c r="W1384" s="36"/>
      <c r="X1384" s="37"/>
      <c r="Y1384" s="44">
        <f t="shared" ref="Y1384" si="32867">parseTime(W1384)-(X1388=INT(RIGHT($F1384, 1)))</f>
        <v>0</v>
      </c>
      <c r="Z1384" s="45">
        <f t="shared" si="32838"/>
        <v>0</v>
      </c>
      <c r="AA1384" s="36"/>
      <c r="AB1384" s="37"/>
      <c r="AC1384" s="44">
        <f t="shared" ref="AC1384" si="32868">parseTime(AA1384)-(AB1388=INT(RIGHT($F1384, 1)))</f>
        <v>0</v>
      </c>
      <c r="AD1384" s="45">
        <f t="shared" si="32840"/>
        <v>0</v>
      </c>
      <c r="AE1384" s="36"/>
      <c r="AF1384" s="37"/>
      <c r="AG1384" s="44">
        <f t="shared" ref="AG1384" si="32869">parseTime(AE1384)-(AF1388=INT(RIGHT($F1384, 1)))</f>
        <v>0</v>
      </c>
      <c r="AH1384" s="45">
        <f t="shared" si="32842"/>
        <v>0</v>
      </c>
      <c r="AI1384" s="36"/>
      <c r="AJ1384" s="37"/>
      <c r="AK1384" s="44">
        <f>parseTime(AI1384)-(AJ1388=INT(RIGHT($F1384, 1)))</f>
        <v>0</v>
      </c>
      <c r="AL1384" s="45">
        <f t="shared" si="32843"/>
        <v>0</v>
      </c>
      <c r="AM1384" s="36"/>
      <c r="AN1384" s="37"/>
      <c r="AO1384" s="44">
        <f t="shared" ref="AO1384" si="32870">parseTime(AM1384)-(AN1388=INT(RIGHT($F1384, 1)))</f>
        <v>0</v>
      </c>
      <c r="AP1384" s="45">
        <f t="shared" si="32845"/>
        <v>0</v>
      </c>
      <c r="AQ1384" s="36"/>
      <c r="AR1384" s="37"/>
      <c r="AS1384" s="44">
        <f t="shared" ref="AS1384" si="32871">parseTime(AQ1384)-(AR1388=INT(RIGHT($F1384, 1)))</f>
        <v>0</v>
      </c>
      <c r="AT1384" s="45">
        <f t="shared" si="32847"/>
        <v>0</v>
      </c>
      <c r="AU1384" s="36"/>
      <c r="AV1384" s="37"/>
      <c r="AW1384" s="44">
        <f>parseTime(AU1384)-(AV1388=INT(RIGHT($F1384, 1)))</f>
        <v>0</v>
      </c>
      <c r="AX1384" s="45">
        <f t="shared" si="32848"/>
        <v>0</v>
      </c>
      <c r="AY1384" s="36"/>
      <c r="AZ1384" s="37"/>
      <c r="BA1384" s="44">
        <f>parseTime(AY1384)-(AZ1388=INT(RIGHT($F1384, 1)))</f>
        <v>0</v>
      </c>
      <c r="BB1384" s="45">
        <f t="shared" si="32849"/>
        <v>0</v>
      </c>
      <c r="BC1384" s="36"/>
      <c r="BD1384" s="37"/>
      <c r="BE1384" s="44">
        <f>parseTime(BC1384)-(BD1388=INT(RIGHT($F1384, 1)))</f>
        <v>0</v>
      </c>
      <c r="BF1384" s="45">
        <f t="shared" si="32850"/>
        <v>0</v>
      </c>
      <c r="BG1384" s="36"/>
      <c r="BH1384" s="37"/>
      <c r="BI1384" s="44">
        <f>parseTime(BG1384)-(BH1388=INT(RIGHT($F1384, 1)))</f>
        <v>0</v>
      </c>
      <c r="BJ1384" s="45">
        <f t="shared" si="32851"/>
        <v>0</v>
      </c>
      <c r="BK1384" s="36"/>
      <c r="BL1384" s="37"/>
      <c r="BM1384" s="44">
        <f>parseTime(BK1384)-(BL1388=INT(RIGHT($F1384, 1)))</f>
        <v>0</v>
      </c>
      <c r="BN1384" s="45">
        <f t="shared" si="32852"/>
        <v>0</v>
      </c>
      <c r="BO1384" s="36"/>
      <c r="BP1384" s="37"/>
      <c r="BQ1384" s="44">
        <f t="shared" ref="BQ1384" si="32872">parseTime(BO1384)-(BP1388=INT(RIGHT($F1384, 1)))</f>
        <v>0</v>
      </c>
      <c r="BR1384" s="45">
        <f t="shared" si="32854"/>
        <v>0</v>
      </c>
      <c r="BS1384" s="36"/>
      <c r="BT1384" s="37"/>
      <c r="BU1384" s="44">
        <f t="shared" ref="BU1384" si="32873">parseTime(BS1384)-(BT1388=INT(RIGHT($F1384, 1)))</f>
        <v>0</v>
      </c>
      <c r="BV1384" s="45">
        <f t="shared" si="32856"/>
        <v>0</v>
      </c>
      <c r="BW1384" s="36"/>
      <c r="BX1384" s="37"/>
      <c r="BY1384" s="44">
        <f t="shared" ref="BY1384" si="32874">parseTime(BW1384)-(BX1388=INT(RIGHT($F1384, 1)))</f>
        <v>0</v>
      </c>
      <c r="BZ1384" s="45">
        <f t="shared" si="32858"/>
        <v>0</v>
      </c>
      <c r="CA1384" s="36"/>
      <c r="CB1384" s="37"/>
      <c r="CC1384" s="44">
        <f t="shared" ref="CC1384" si="32875">parseTime(CA1384)-(CB1388=INT(RIGHT($F1384, 1)))</f>
        <v>0</v>
      </c>
      <c r="CD1384" s="45">
        <f t="shared" si="32860"/>
        <v>0</v>
      </c>
      <c r="CE1384" s="36"/>
      <c r="CF1384" s="37"/>
      <c r="CG1384" s="44">
        <f t="shared" ref="CG1384" si="32876">parseTime(CE1384)-(CF1388=INT(RIGHT($F1384, 1)))</f>
        <v>0</v>
      </c>
      <c r="CH1384" s="45">
        <f t="shared" si="32862"/>
        <v>0</v>
      </c>
    </row>
    <row r="1385" spans="1:86" x14ac:dyDescent="0.25">
      <c r="A1385" s="56" t="s">
        <v>117</v>
      </c>
      <c r="B1385" s="57">
        <f t="shared" ref="B1385" ca="1" si="32877">roleHours(G1383:CH1389, "MFD")</f>
        <v>40</v>
      </c>
      <c r="C1385" s="14">
        <f t="shared" ref="C1385:C1388" ca="1" si="32878">B1385/8</f>
        <v>5</v>
      </c>
      <c r="D1385" s="14">
        <f t="shared" ref="D1385" ca="1" si="32879">B1384-D1384</f>
        <v>-5.7000000000000028</v>
      </c>
      <c r="E1385" s="20" t="s">
        <v>127</v>
      </c>
      <c r="F1385" s="51" t="s">
        <v>130</v>
      </c>
      <c r="G1385" s="36"/>
      <c r="H1385" s="37"/>
      <c r="I1385" s="44">
        <f t="shared" ref="I1385" si="32880">parseTime(G1385)-(H1388=INT(RIGHT($F1385, 1)))</f>
        <v>0</v>
      </c>
      <c r="J1385" s="45">
        <f t="shared" si="32830"/>
        <v>0</v>
      </c>
      <c r="K1385" s="36"/>
      <c r="L1385" s="37"/>
      <c r="M1385" s="44">
        <f t="shared" ref="M1385" si="32881">parseTime(K1385)-(L1388=INT(RIGHT($F1385, 1)))</f>
        <v>0</v>
      </c>
      <c r="N1385" s="45">
        <f t="shared" si="32832"/>
        <v>0</v>
      </c>
      <c r="O1385" s="36"/>
      <c r="P1385" s="37"/>
      <c r="Q1385" s="44">
        <f t="shared" ref="Q1385" si="32882">parseTime(O1385)-(P1388=INT(RIGHT($F1385, 1)))</f>
        <v>0</v>
      </c>
      <c r="R1385" s="45">
        <f t="shared" si="32834"/>
        <v>0</v>
      </c>
      <c r="S1385" s="36"/>
      <c r="T1385" s="37"/>
      <c r="U1385" s="44">
        <f t="shared" ref="U1385" si="32883">parseTime(S1385)-(T1388=INT(RIGHT($F1385, 1)))</f>
        <v>0</v>
      </c>
      <c r="V1385" s="45">
        <f t="shared" si="32836"/>
        <v>0</v>
      </c>
      <c r="W1385" s="36"/>
      <c r="X1385" s="37"/>
      <c r="Y1385" s="44">
        <f t="shared" ref="Y1385" si="32884">parseTime(W1385)-(X1388=INT(RIGHT($F1385, 1)))</f>
        <v>0</v>
      </c>
      <c r="Z1385" s="45">
        <f t="shared" si="32838"/>
        <v>0</v>
      </c>
      <c r="AA1385" s="36"/>
      <c r="AB1385" s="37"/>
      <c r="AC1385" s="44">
        <f t="shared" ref="AC1385" si="32885">parseTime(AA1385)-(AB1388=INT(RIGHT($F1385, 1)))</f>
        <v>0</v>
      </c>
      <c r="AD1385" s="45">
        <f t="shared" si="32840"/>
        <v>0</v>
      </c>
      <c r="AE1385" s="36"/>
      <c r="AF1385" s="37"/>
      <c r="AG1385" s="44">
        <f t="shared" ref="AG1385" si="32886">parseTime(AE1385)-(AF1388=INT(RIGHT($F1385, 1)))</f>
        <v>0</v>
      </c>
      <c r="AH1385" s="45">
        <f t="shared" si="32842"/>
        <v>0</v>
      </c>
      <c r="AI1385" s="36"/>
      <c r="AJ1385" s="37"/>
      <c r="AK1385" s="44">
        <f>parseTime(AI1385)-(AJ1388=INT(RIGHT($F1385, 1)))</f>
        <v>0</v>
      </c>
      <c r="AL1385" s="45">
        <f t="shared" si="32843"/>
        <v>0</v>
      </c>
      <c r="AM1385" s="36"/>
      <c r="AN1385" s="37"/>
      <c r="AO1385" s="44">
        <f t="shared" ref="AO1385" si="32887">parseTime(AM1385)-(AN1388=INT(RIGHT($F1385, 1)))</f>
        <v>0</v>
      </c>
      <c r="AP1385" s="45">
        <f t="shared" si="32845"/>
        <v>0</v>
      </c>
      <c r="AQ1385" s="36"/>
      <c r="AR1385" s="37"/>
      <c r="AS1385" s="44">
        <f t="shared" ref="AS1385" si="32888">parseTime(AQ1385)-(AR1388=INT(RIGHT($F1385, 1)))</f>
        <v>0</v>
      </c>
      <c r="AT1385" s="45">
        <f t="shared" si="32847"/>
        <v>0</v>
      </c>
      <c r="AU1385" s="36"/>
      <c r="AV1385" s="37"/>
      <c r="AW1385" s="44">
        <f>parseTime(AU1385)-(AV1388=INT(RIGHT($F1385, 1)))</f>
        <v>0</v>
      </c>
      <c r="AX1385" s="45">
        <f t="shared" si="32848"/>
        <v>0</v>
      </c>
      <c r="AY1385" s="36"/>
      <c r="AZ1385" s="37"/>
      <c r="BA1385" s="44">
        <f>parseTime(AY1385)-(AZ1388=INT(RIGHT($F1385, 1)))</f>
        <v>0</v>
      </c>
      <c r="BB1385" s="45">
        <f t="shared" si="32849"/>
        <v>0</v>
      </c>
      <c r="BC1385" s="36"/>
      <c r="BD1385" s="37"/>
      <c r="BE1385" s="44">
        <f>parseTime(BC1385)-(BD1388=INT(RIGHT($F1385, 1)))</f>
        <v>0</v>
      </c>
      <c r="BF1385" s="45">
        <f t="shared" si="32850"/>
        <v>0</v>
      </c>
      <c r="BG1385" s="36"/>
      <c r="BH1385" s="37"/>
      <c r="BI1385" s="44">
        <f>parseTime(BG1385)-(BH1388=INT(RIGHT($F1385, 1)))</f>
        <v>0</v>
      </c>
      <c r="BJ1385" s="45">
        <f t="shared" si="32851"/>
        <v>0</v>
      </c>
      <c r="BK1385" s="36"/>
      <c r="BL1385" s="37"/>
      <c r="BM1385" s="44">
        <f>parseTime(BK1385)-(BL1388=INT(RIGHT($F1385, 1)))</f>
        <v>0</v>
      </c>
      <c r="BN1385" s="45">
        <f t="shared" si="32852"/>
        <v>0</v>
      </c>
      <c r="BO1385" s="36"/>
      <c r="BP1385" s="37"/>
      <c r="BQ1385" s="44">
        <f t="shared" ref="BQ1385" si="32889">parseTime(BO1385)-(BP1388=INT(RIGHT($F1385, 1)))</f>
        <v>0</v>
      </c>
      <c r="BR1385" s="45">
        <f t="shared" si="32854"/>
        <v>0</v>
      </c>
      <c r="BS1385" s="36"/>
      <c r="BT1385" s="37"/>
      <c r="BU1385" s="44">
        <f t="shared" ref="BU1385" si="32890">parseTime(BS1385)-(BT1388=INT(RIGHT($F1385, 1)))</f>
        <v>0</v>
      </c>
      <c r="BV1385" s="45">
        <f t="shared" si="32856"/>
        <v>0</v>
      </c>
      <c r="BW1385" s="36"/>
      <c r="BX1385" s="37"/>
      <c r="BY1385" s="44">
        <f t="shared" ref="BY1385" si="32891">parseTime(BW1385)-(BX1388=INT(RIGHT($F1385, 1)))</f>
        <v>0</v>
      </c>
      <c r="BZ1385" s="45">
        <f t="shared" si="32858"/>
        <v>0</v>
      </c>
      <c r="CA1385" s="36"/>
      <c r="CB1385" s="37"/>
      <c r="CC1385" s="44">
        <f t="shared" ref="CC1385" si="32892">parseTime(CA1385)-(CB1388=INT(RIGHT($F1385, 1)))</f>
        <v>0</v>
      </c>
      <c r="CD1385" s="45">
        <f t="shared" si="32860"/>
        <v>0</v>
      </c>
      <c r="CE1385" s="36"/>
      <c r="CF1385" s="37"/>
      <c r="CG1385" s="44">
        <f t="shared" ref="CG1385" si="32893">parseTime(CE1385)-(CF1388=INT(RIGHT($F1385, 1)))</f>
        <v>0</v>
      </c>
      <c r="CH1385" s="45">
        <f t="shared" si="32862"/>
        <v>0</v>
      </c>
    </row>
    <row r="1386" spans="1:86" x14ac:dyDescent="0.25">
      <c r="A1386" s="56"/>
      <c r="B1386" s="57"/>
      <c r="C1386" s="14">
        <f t="shared" si="32878"/>
        <v>0</v>
      </c>
      <c r="D1386" s="14" t="s">
        <v>259</v>
      </c>
      <c r="E1386" s="20">
        <v>4.25</v>
      </c>
      <c r="F1386" s="51" t="s">
        <v>131</v>
      </c>
      <c r="G1386" s="36"/>
      <c r="H1386" s="37"/>
      <c r="I1386" s="44">
        <f t="shared" ref="I1386" si="32894">parseTime(G1386)-(H1388=INT(RIGHT($F1386, 1)))</f>
        <v>0</v>
      </c>
      <c r="J1386" s="45">
        <f t="shared" si="32830"/>
        <v>0</v>
      </c>
      <c r="K1386" s="36"/>
      <c r="L1386" s="37"/>
      <c r="M1386" s="44">
        <f t="shared" ref="M1386" si="32895">parseTime(K1386)-(L1388=INT(RIGHT($F1386, 1)))</f>
        <v>0</v>
      </c>
      <c r="N1386" s="45">
        <f t="shared" si="32832"/>
        <v>0</v>
      </c>
      <c r="O1386" s="36"/>
      <c r="P1386" s="37"/>
      <c r="Q1386" s="44">
        <f t="shared" ref="Q1386" si="32896">parseTime(O1386)-(P1388=INT(RIGHT($F1386, 1)))</f>
        <v>0</v>
      </c>
      <c r="R1386" s="45">
        <f t="shared" si="32834"/>
        <v>0</v>
      </c>
      <c r="S1386" s="36"/>
      <c r="T1386" s="37"/>
      <c r="U1386" s="44">
        <f t="shared" ref="U1386" si="32897">parseTime(S1386)-(T1388=INT(RIGHT($F1386, 1)))</f>
        <v>0</v>
      </c>
      <c r="V1386" s="45">
        <f t="shared" si="32836"/>
        <v>0</v>
      </c>
      <c r="W1386" s="36"/>
      <c r="X1386" s="37"/>
      <c r="Y1386" s="44">
        <f t="shared" ref="Y1386" si="32898">parseTime(W1386)-(X1388=INT(RIGHT($F1386, 1)))</f>
        <v>0</v>
      </c>
      <c r="Z1386" s="45">
        <f t="shared" si="32838"/>
        <v>0</v>
      </c>
      <c r="AA1386" s="36"/>
      <c r="AB1386" s="37"/>
      <c r="AC1386" s="44">
        <f t="shared" ref="AC1386" si="32899">parseTime(AA1386)-(AB1388=INT(RIGHT($F1386, 1)))</f>
        <v>0</v>
      </c>
      <c r="AD1386" s="45">
        <f t="shared" si="32840"/>
        <v>0</v>
      </c>
      <c r="AE1386" s="36"/>
      <c r="AF1386" s="37"/>
      <c r="AG1386" s="44">
        <f t="shared" ref="AG1386" si="32900">parseTime(AE1386)-(AF1388=INT(RIGHT($F1386, 1)))</f>
        <v>0</v>
      </c>
      <c r="AH1386" s="45">
        <f t="shared" si="32842"/>
        <v>0</v>
      </c>
      <c r="AI1386" s="36"/>
      <c r="AJ1386" s="37"/>
      <c r="AK1386" s="44">
        <f>parseTime(AI1386)-(AJ1388=INT(RIGHT($F1386, 1)))</f>
        <v>0</v>
      </c>
      <c r="AL1386" s="45">
        <f t="shared" si="32843"/>
        <v>0</v>
      </c>
      <c r="AM1386" s="36"/>
      <c r="AN1386" s="37"/>
      <c r="AO1386" s="44">
        <f t="shared" ref="AO1386" si="32901">parseTime(AM1386)-(AN1388=INT(RIGHT($F1386, 1)))</f>
        <v>0</v>
      </c>
      <c r="AP1386" s="45">
        <f t="shared" si="32845"/>
        <v>0</v>
      </c>
      <c r="AQ1386" s="36"/>
      <c r="AR1386" s="37"/>
      <c r="AS1386" s="44">
        <f t="shared" ref="AS1386" si="32902">parseTime(AQ1386)-(AR1388=INT(RIGHT($F1386, 1)))</f>
        <v>0</v>
      </c>
      <c r="AT1386" s="45">
        <f t="shared" si="32847"/>
        <v>0</v>
      </c>
      <c r="AU1386" s="36"/>
      <c r="AV1386" s="37"/>
      <c r="AW1386" s="44">
        <f>parseTime(AU1386)-(AV1388=INT(RIGHT($F1386, 1)))</f>
        <v>0</v>
      </c>
      <c r="AX1386" s="45">
        <f t="shared" si="32848"/>
        <v>0</v>
      </c>
      <c r="AY1386" s="36"/>
      <c r="AZ1386" s="37"/>
      <c r="BA1386" s="44">
        <f>parseTime(AY1386)-(AZ1388=INT(RIGHT($F1386, 1)))</f>
        <v>0</v>
      </c>
      <c r="BB1386" s="45">
        <f t="shared" si="32849"/>
        <v>0</v>
      </c>
      <c r="BC1386" s="36"/>
      <c r="BD1386" s="37"/>
      <c r="BE1386" s="44">
        <f>parseTime(BC1386)-(BD1388=INT(RIGHT($F1386, 1)))</f>
        <v>0</v>
      </c>
      <c r="BF1386" s="45">
        <f t="shared" si="32850"/>
        <v>0</v>
      </c>
      <c r="BG1386" s="36"/>
      <c r="BH1386" s="37"/>
      <c r="BI1386" s="44">
        <f>parseTime(BG1386)-(BH1388=INT(RIGHT($F1386, 1)))</f>
        <v>0</v>
      </c>
      <c r="BJ1386" s="45">
        <f t="shared" si="32851"/>
        <v>0</v>
      </c>
      <c r="BK1386" s="36"/>
      <c r="BL1386" s="37"/>
      <c r="BM1386" s="44">
        <f>parseTime(BK1386)-(BL1388=INT(RIGHT($F1386, 1)))</f>
        <v>0</v>
      </c>
      <c r="BN1386" s="45">
        <f t="shared" si="32852"/>
        <v>0</v>
      </c>
      <c r="BO1386" s="36"/>
      <c r="BP1386" s="37"/>
      <c r="BQ1386" s="44">
        <f t="shared" ref="BQ1386" si="32903">parseTime(BO1386)-(BP1388=INT(RIGHT($F1386, 1)))</f>
        <v>0</v>
      </c>
      <c r="BR1386" s="45">
        <f t="shared" si="32854"/>
        <v>0</v>
      </c>
      <c r="BS1386" s="36"/>
      <c r="BT1386" s="37"/>
      <c r="BU1386" s="44">
        <f t="shared" ref="BU1386" si="32904">parseTime(BS1386)-(BT1388=INT(RIGHT($F1386, 1)))</f>
        <v>0</v>
      </c>
      <c r="BV1386" s="45">
        <f t="shared" si="32856"/>
        <v>0</v>
      </c>
      <c r="BW1386" s="36"/>
      <c r="BX1386" s="37"/>
      <c r="BY1386" s="44">
        <f t="shared" ref="BY1386" si="32905">parseTime(BW1386)-(BX1388=INT(RIGHT($F1386, 1)))</f>
        <v>0</v>
      </c>
      <c r="BZ1386" s="45">
        <f t="shared" si="32858"/>
        <v>0</v>
      </c>
      <c r="CA1386" s="36"/>
      <c r="CB1386" s="37"/>
      <c r="CC1386" s="44">
        <f t="shared" ref="CC1386" si="32906">parseTime(CA1386)-(CB1388=INT(RIGHT($F1386, 1)))</f>
        <v>0</v>
      </c>
      <c r="CD1386" s="45">
        <f t="shared" si="32860"/>
        <v>0</v>
      </c>
      <c r="CE1386" s="36"/>
      <c r="CF1386" s="37"/>
      <c r="CG1386" s="44">
        <f t="shared" ref="CG1386" si="32907">parseTime(CE1386)-(CF1388=INT(RIGHT($F1386, 1)))</f>
        <v>0</v>
      </c>
      <c r="CH1386" s="45">
        <f t="shared" si="32862"/>
        <v>0</v>
      </c>
    </row>
    <row r="1387" spans="1:86" x14ac:dyDescent="0.25">
      <c r="A1387" s="56" t="s">
        <v>119</v>
      </c>
      <c r="B1387" s="57">
        <f t="shared" ref="B1387" ca="1" si="32908">roleHours(G1383:CH1389, "MCC")</f>
        <v>8</v>
      </c>
      <c r="C1387" s="14">
        <f t="shared" ca="1" si="32878"/>
        <v>1</v>
      </c>
      <c r="D1387" s="14" t="s">
        <v>260</v>
      </c>
      <c r="E1387" s="20">
        <v>4.6500000000000004</v>
      </c>
      <c r="F1387" s="51" t="s">
        <v>132</v>
      </c>
      <c r="G1387" s="36"/>
      <c r="H1387" s="37"/>
      <c r="I1387" s="44">
        <f t="shared" ref="I1387" si="32909">parseTime(G1387)-(H1388=INT(RIGHT($F1387, 1)))</f>
        <v>0</v>
      </c>
      <c r="J1387" s="45">
        <f t="shared" si="32830"/>
        <v>0</v>
      </c>
      <c r="K1387" s="36"/>
      <c r="L1387" s="37"/>
      <c r="M1387" s="44">
        <f t="shared" ref="M1387" si="32910">parseTime(K1387)-(L1388=INT(RIGHT($F1387, 1)))</f>
        <v>0</v>
      </c>
      <c r="N1387" s="45">
        <f t="shared" si="32832"/>
        <v>0</v>
      </c>
      <c r="O1387" s="36"/>
      <c r="P1387" s="37"/>
      <c r="Q1387" s="44">
        <f t="shared" ref="Q1387" si="32911">parseTime(O1387)-(P1388=INT(RIGHT($F1387, 1)))</f>
        <v>0</v>
      </c>
      <c r="R1387" s="45">
        <f t="shared" si="32834"/>
        <v>0</v>
      </c>
      <c r="S1387" s="36"/>
      <c r="T1387" s="37"/>
      <c r="U1387" s="44">
        <f t="shared" ref="U1387" si="32912">parseTime(S1387)-(T1388=INT(RIGHT($F1387, 1)))</f>
        <v>0</v>
      </c>
      <c r="V1387" s="45">
        <f t="shared" si="32836"/>
        <v>0</v>
      </c>
      <c r="W1387" s="36"/>
      <c r="X1387" s="37"/>
      <c r="Y1387" s="44">
        <f t="shared" ref="Y1387" si="32913">parseTime(W1387)-(X1388=INT(RIGHT($F1387, 1)))</f>
        <v>0</v>
      </c>
      <c r="Z1387" s="45">
        <f t="shared" si="32838"/>
        <v>0</v>
      </c>
      <c r="AA1387" s="36"/>
      <c r="AB1387" s="37"/>
      <c r="AC1387" s="44">
        <f t="shared" ref="AC1387" si="32914">parseTime(AA1387)-(AB1388=INT(RIGHT($F1387, 1)))</f>
        <v>0</v>
      </c>
      <c r="AD1387" s="45">
        <f t="shared" si="32840"/>
        <v>0</v>
      </c>
      <c r="AE1387" s="36"/>
      <c r="AF1387" s="37"/>
      <c r="AG1387" s="44">
        <f t="shared" ref="AG1387" si="32915">parseTime(AE1387)-(AF1388=INT(RIGHT($F1387, 1)))</f>
        <v>0</v>
      </c>
      <c r="AH1387" s="45">
        <f t="shared" si="32842"/>
        <v>0</v>
      </c>
      <c r="AI1387" s="36"/>
      <c r="AJ1387" s="37"/>
      <c r="AK1387" s="44">
        <f>parseTime(AI1387)-(AJ1388=INT(RIGHT($F1387, 1)))</f>
        <v>0</v>
      </c>
      <c r="AL1387" s="45">
        <f t="shared" si="32843"/>
        <v>0</v>
      </c>
      <c r="AM1387" s="36"/>
      <c r="AN1387" s="37"/>
      <c r="AO1387" s="44">
        <f t="shared" ref="AO1387" si="32916">parseTime(AM1387)-(AN1388=INT(RIGHT($F1387, 1)))</f>
        <v>0</v>
      </c>
      <c r="AP1387" s="45">
        <f t="shared" si="32845"/>
        <v>0</v>
      </c>
      <c r="AQ1387" s="36"/>
      <c r="AR1387" s="37"/>
      <c r="AS1387" s="44">
        <f t="shared" ref="AS1387" si="32917">parseTime(AQ1387)-(AR1388=INT(RIGHT($F1387, 1)))</f>
        <v>0</v>
      </c>
      <c r="AT1387" s="45">
        <f t="shared" si="32847"/>
        <v>0</v>
      </c>
      <c r="AU1387" s="36"/>
      <c r="AV1387" s="37"/>
      <c r="AW1387" s="44">
        <f>parseTime(AU1387)-(AV1388=INT(RIGHT($F1387, 1)))</f>
        <v>0</v>
      </c>
      <c r="AX1387" s="45">
        <f t="shared" si="32848"/>
        <v>0</v>
      </c>
      <c r="AY1387" s="36"/>
      <c r="AZ1387" s="37"/>
      <c r="BA1387" s="44">
        <f>parseTime(AY1387)-(AZ1388=INT(RIGHT($F1387, 1)))</f>
        <v>0</v>
      </c>
      <c r="BB1387" s="45">
        <f t="shared" si="32849"/>
        <v>0</v>
      </c>
      <c r="BC1387" s="36"/>
      <c r="BD1387" s="37"/>
      <c r="BE1387" s="44">
        <f>parseTime(BC1387)-(BD1388=INT(RIGHT($F1387, 1)))</f>
        <v>0</v>
      </c>
      <c r="BF1387" s="45">
        <f t="shared" si="32850"/>
        <v>0</v>
      </c>
      <c r="BG1387" s="36"/>
      <c r="BH1387" s="37"/>
      <c r="BI1387" s="44">
        <f>parseTime(BG1387)-(BH1388=INT(RIGHT($F1387, 1)))</f>
        <v>0</v>
      </c>
      <c r="BJ1387" s="45">
        <f t="shared" si="32851"/>
        <v>0</v>
      </c>
      <c r="BK1387" s="36"/>
      <c r="BL1387" s="37"/>
      <c r="BM1387" s="44">
        <f>parseTime(BK1387)-(BL1388=INT(RIGHT($F1387, 1)))</f>
        <v>0</v>
      </c>
      <c r="BN1387" s="45">
        <f t="shared" si="32852"/>
        <v>0</v>
      </c>
      <c r="BO1387" s="36"/>
      <c r="BP1387" s="37"/>
      <c r="BQ1387" s="44">
        <f t="shared" ref="BQ1387" si="32918">parseTime(BO1387)-(BP1388=INT(RIGHT($F1387, 1)))</f>
        <v>0</v>
      </c>
      <c r="BR1387" s="45">
        <f t="shared" si="32854"/>
        <v>0</v>
      </c>
      <c r="BS1387" s="36"/>
      <c r="BT1387" s="37"/>
      <c r="BU1387" s="44">
        <f t="shared" ref="BU1387" si="32919">parseTime(BS1387)-(BT1388=INT(RIGHT($F1387, 1)))</f>
        <v>0</v>
      </c>
      <c r="BV1387" s="45">
        <f t="shared" si="32856"/>
        <v>0</v>
      </c>
      <c r="BW1387" s="36"/>
      <c r="BX1387" s="37"/>
      <c r="BY1387" s="44">
        <f t="shared" ref="BY1387" si="32920">parseTime(BW1387)-(BX1388=INT(RIGHT($F1387, 1)))</f>
        <v>0</v>
      </c>
      <c r="BZ1387" s="45">
        <f t="shared" si="32858"/>
        <v>0</v>
      </c>
      <c r="CA1387" s="36"/>
      <c r="CB1387" s="37"/>
      <c r="CC1387" s="44">
        <f t="shared" ref="CC1387" si="32921">parseTime(CA1387)-(CB1388=INT(RIGHT($F1387, 1)))</f>
        <v>0</v>
      </c>
      <c r="CD1387" s="45">
        <f t="shared" si="32860"/>
        <v>0</v>
      </c>
      <c r="CE1387" s="36"/>
      <c r="CF1387" s="37"/>
      <c r="CG1387" s="44">
        <f t="shared" ref="CG1387" si="32922">parseTime(CE1387)-(CF1388=INT(RIGHT($F1387, 1)))</f>
        <v>0</v>
      </c>
      <c r="CH1387" s="45">
        <f t="shared" si="32862"/>
        <v>0</v>
      </c>
    </row>
    <row r="1388" spans="1:86" x14ac:dyDescent="0.25">
      <c r="A1388" s="56"/>
      <c r="B1388" s="57"/>
      <c r="C1388" s="14">
        <f t="shared" si="32878"/>
        <v>0</v>
      </c>
      <c r="D1388" s="14"/>
      <c r="E1388" s="20">
        <f t="shared" ref="E1388" si="32923">((7.5/2)-0.5+E1387)*8</f>
        <v>63.2</v>
      </c>
      <c r="F1388" s="51"/>
      <c r="G1388" s="46" t="s">
        <v>134</v>
      </c>
      <c r="H1388" s="38">
        <f t="shared" ref="H1388" si="32924">lunchAdjust(G1383:H1387)</f>
        <v>1</v>
      </c>
      <c r="I1388" s="48" t="s">
        <v>0</v>
      </c>
      <c r="J1388" s="39">
        <f t="shared" ref="J1388" si="32925">SUMPRODUCT(I1383:I1387*J1383:J1387)</f>
        <v>8</v>
      </c>
      <c r="K1388" s="46" t="s">
        <v>134</v>
      </c>
      <c r="L1388" s="38">
        <f t="shared" ref="L1388" si="32926">lunchAdjust(K1383:L1387)</f>
        <v>0</v>
      </c>
      <c r="M1388" s="48" t="s">
        <v>0</v>
      </c>
      <c r="N1388" s="39">
        <f t="shared" ref="N1388" si="32927">SUMPRODUCT(M1383:M1387*N1383:N1387)</f>
        <v>0</v>
      </c>
      <c r="O1388" s="46" t="s">
        <v>134</v>
      </c>
      <c r="P1388" s="38">
        <f t="shared" ref="P1388" si="32928">lunchAdjust(O1383:P1387)</f>
        <v>1</v>
      </c>
      <c r="Q1388" s="48" t="s">
        <v>0</v>
      </c>
      <c r="R1388" s="39">
        <f t="shared" ref="R1388" si="32929">SUMPRODUCT(Q1383:Q1387*R1383:R1387)</f>
        <v>8</v>
      </c>
      <c r="S1388" s="46" t="s">
        <v>134</v>
      </c>
      <c r="T1388" s="38">
        <f t="shared" ref="T1388" si="32930">lunchAdjust(S1383:T1387)</f>
        <v>1</v>
      </c>
      <c r="U1388" s="48" t="s">
        <v>0</v>
      </c>
      <c r="V1388" s="39">
        <f t="shared" ref="V1388" si="32931">SUMPRODUCT(U1383:U1387*V1383:V1387)</f>
        <v>8</v>
      </c>
      <c r="W1388" s="46" t="s">
        <v>134</v>
      </c>
      <c r="X1388" s="38">
        <f t="shared" ref="X1388" si="32932">lunchAdjust(W1383:X1387)</f>
        <v>0</v>
      </c>
      <c r="Y1388" s="48" t="s">
        <v>0</v>
      </c>
      <c r="Z1388" s="39">
        <f t="shared" ref="Z1388" si="32933">SUMPRODUCT(Y1383:Y1387*Z1383:Z1387)</f>
        <v>0</v>
      </c>
      <c r="AA1388" s="46" t="s">
        <v>134</v>
      </c>
      <c r="AB1388" s="38">
        <f t="shared" ref="AB1388" si="32934">lunchAdjust(AA1383:AB1387)</f>
        <v>1</v>
      </c>
      <c r="AC1388" s="48" t="s">
        <v>0</v>
      </c>
      <c r="AD1388" s="39">
        <f t="shared" ref="AD1388" si="32935">SUMPRODUCT(AC1383:AC1387*AD1383:AD1387)</f>
        <v>8</v>
      </c>
      <c r="AE1388" s="46" t="s">
        <v>134</v>
      </c>
      <c r="AF1388" s="38">
        <f t="shared" ref="AF1388" si="32936">lunchAdjust(AE1383:AF1387)</f>
        <v>1</v>
      </c>
      <c r="AG1388" s="48" t="s">
        <v>0</v>
      </c>
      <c r="AH1388" s="39">
        <f t="shared" ref="AH1388" si="32937">SUMPRODUCT(AG1383:AG1387*AH1383:AH1387)</f>
        <v>8</v>
      </c>
      <c r="AI1388" s="46" t="s">
        <v>134</v>
      </c>
      <c r="AJ1388" s="38">
        <f t="shared" ref="AJ1388" si="32938">lunchAdjust(AI1383:AJ1387)</f>
        <v>1</v>
      </c>
      <c r="AK1388" s="48" t="s">
        <v>0</v>
      </c>
      <c r="AL1388" s="39">
        <f t="shared" ref="AL1388" si="32939">SUMPRODUCT(AK1383:AK1387*AL1383:AL1387)</f>
        <v>8</v>
      </c>
      <c r="AM1388" s="46" t="s">
        <v>134</v>
      </c>
      <c r="AN1388" s="38">
        <f t="shared" ref="AN1388" si="32940">lunchAdjust(AM1383:AN1387)</f>
        <v>0</v>
      </c>
      <c r="AO1388" s="48" t="s">
        <v>0</v>
      </c>
      <c r="AP1388" s="39">
        <f t="shared" ref="AP1388" si="32941">SUMPRODUCT(AO1383:AO1387*AP1383:AP1387)</f>
        <v>0</v>
      </c>
      <c r="AQ1388" s="46" t="s">
        <v>134</v>
      </c>
      <c r="AR1388" s="38">
        <f t="shared" ref="AR1388" si="32942">lunchAdjust(AQ1383:AR1387)</f>
        <v>0</v>
      </c>
      <c r="AS1388" s="48" t="s">
        <v>0</v>
      </c>
      <c r="AT1388" s="39">
        <f t="shared" ref="AT1388" si="32943">SUMPRODUCT(AS1383:AS1387*AT1383:AT1387)</f>
        <v>0</v>
      </c>
      <c r="AU1388" s="46" t="s">
        <v>134</v>
      </c>
      <c r="AV1388" s="38">
        <f t="shared" ref="AV1388" si="32944">lunchAdjust(AU1383:AV1387)</f>
        <v>0</v>
      </c>
      <c r="AW1388" s="48" t="s">
        <v>0</v>
      </c>
      <c r="AX1388" s="39">
        <f t="shared" ref="AX1388" si="32945">SUMPRODUCT(AW1383:AW1387*AX1383:AX1387)</f>
        <v>0</v>
      </c>
      <c r="AY1388" s="46" t="s">
        <v>134</v>
      </c>
      <c r="AZ1388" s="38">
        <f t="shared" ref="AZ1388" si="32946">lunchAdjust(AY1383:AZ1387)</f>
        <v>0</v>
      </c>
      <c r="BA1388" s="48" t="s">
        <v>0</v>
      </c>
      <c r="BB1388" s="39">
        <f t="shared" ref="BB1388" si="32947">SUMPRODUCT(BA1383:BA1387*BB1383:BB1387)</f>
        <v>0</v>
      </c>
      <c r="BC1388" s="46" t="s">
        <v>134</v>
      </c>
      <c r="BD1388" s="38">
        <f t="shared" ref="BD1388" si="32948">lunchAdjust(BC1383:BD1387)</f>
        <v>0</v>
      </c>
      <c r="BE1388" s="48" t="s">
        <v>0</v>
      </c>
      <c r="BF1388" s="39">
        <f t="shared" ref="BF1388" si="32949">SUMPRODUCT(BE1383:BE1387*BF1383:BF1387)</f>
        <v>0</v>
      </c>
      <c r="BG1388" s="46" t="s">
        <v>134</v>
      </c>
      <c r="BH1388" s="38">
        <f t="shared" ref="BH1388" si="32950">lunchAdjust(BG1383:BH1387)</f>
        <v>0</v>
      </c>
      <c r="BI1388" s="48" t="s">
        <v>0</v>
      </c>
      <c r="BJ1388" s="39">
        <f t="shared" ref="BJ1388" si="32951">SUMPRODUCT(BI1383:BI1387*BJ1383:BJ1387)</f>
        <v>0</v>
      </c>
      <c r="BK1388" s="46" t="s">
        <v>134</v>
      </c>
      <c r="BL1388" s="38">
        <f t="shared" ref="BL1388" si="32952">lunchAdjust(BK1383:BL1387)</f>
        <v>0</v>
      </c>
      <c r="BM1388" s="48" t="s">
        <v>0</v>
      </c>
      <c r="BN1388" s="39">
        <f t="shared" ref="BN1388" si="32953">SUMPRODUCT(BM1383:BM1387*BN1383:BN1387)</f>
        <v>0</v>
      </c>
      <c r="BO1388" s="46" t="s">
        <v>134</v>
      </c>
      <c r="BP1388" s="38">
        <f t="shared" ref="BP1388" si="32954">lunchAdjust(BO1383:BP1387)</f>
        <v>0</v>
      </c>
      <c r="BQ1388" s="48" t="s">
        <v>0</v>
      </c>
      <c r="BR1388" s="39">
        <f t="shared" ref="BR1388" si="32955">SUMPRODUCT(BQ1383:BQ1387*BR1383:BR1387)</f>
        <v>0</v>
      </c>
      <c r="BS1388" s="46" t="s">
        <v>134</v>
      </c>
      <c r="BT1388" s="38">
        <f t="shared" ref="BT1388" si="32956">lunchAdjust(BS1383:BT1387)</f>
        <v>0</v>
      </c>
      <c r="BU1388" s="48" t="s">
        <v>0</v>
      </c>
      <c r="BV1388" s="39">
        <f t="shared" ref="BV1388" si="32957">SUMPRODUCT(BU1383:BU1387*BV1383:BV1387)</f>
        <v>0</v>
      </c>
      <c r="BW1388" s="46" t="s">
        <v>134</v>
      </c>
      <c r="BX1388" s="38">
        <f t="shared" ref="BX1388" si="32958">lunchAdjust(BW1383:BX1387)</f>
        <v>0</v>
      </c>
      <c r="BY1388" s="48" t="s">
        <v>0</v>
      </c>
      <c r="BZ1388" s="39">
        <f t="shared" ref="BZ1388" si="32959">SUMPRODUCT(BY1383:BY1387*BZ1383:BZ1387)</f>
        <v>0</v>
      </c>
      <c r="CA1388" s="46" t="s">
        <v>134</v>
      </c>
      <c r="CB1388" s="38">
        <f t="shared" ref="CB1388" si="32960">lunchAdjust(CA1383:CB1387)</f>
        <v>0</v>
      </c>
      <c r="CC1388" s="48" t="s">
        <v>0</v>
      </c>
      <c r="CD1388" s="39">
        <f t="shared" ref="CD1388" si="32961">SUMPRODUCT(CC1383:CC1387*CD1383:CD1387)</f>
        <v>0</v>
      </c>
      <c r="CE1388" s="46" t="s">
        <v>134</v>
      </c>
      <c r="CF1388" s="38">
        <f t="shared" ref="CF1388" si="32962">lunchAdjust(CE1383:CF1387)</f>
        <v>0</v>
      </c>
      <c r="CG1388" s="48" t="s">
        <v>0</v>
      </c>
      <c r="CH1388" s="39">
        <f t="shared" ref="CH1388" si="32963">SUMPRODUCT(CG1383:CG1387*CH1383:CH1387)</f>
        <v>0</v>
      </c>
    </row>
    <row r="1389" spans="1:86" ht="15.75" thickBot="1" x14ac:dyDescent="0.3">
      <c r="A1389" s="58" t="s">
        <v>121</v>
      </c>
      <c r="B1389" s="59">
        <f t="shared" ref="B1389" ca="1" si="32964">roleHours(G1383:CH1389, "OUT")</f>
        <v>0</v>
      </c>
      <c r="C1389" s="54" t="s">
        <v>137</v>
      </c>
      <c r="D1389" s="22">
        <f t="shared" ref="D1389" ca="1" si="32965">roleHours(G1383:CH1389, "PTO")</f>
        <v>0</v>
      </c>
      <c r="E1389" s="23">
        <f t="shared" ref="E1389" ca="1" si="32966">E1388-B1384</f>
        <v>15.200000000000003</v>
      </c>
      <c r="F1389" s="52"/>
      <c r="G1389" s="47" t="s">
        <v>39</v>
      </c>
      <c r="H1389" s="40">
        <f t="shared" si="32794"/>
        <v>0</v>
      </c>
      <c r="I1389" s="49" t="s">
        <v>135</v>
      </c>
      <c r="J1389" s="41">
        <f t="shared" ref="J1389" si="32967">J1388*G$4</f>
        <v>0</v>
      </c>
      <c r="K1389" s="47" t="s">
        <v>39</v>
      </c>
      <c r="L1389" s="40">
        <f t="shared" ref="L1389" si="32968">SUMPRODUCT(M1383:M1387*(L1383:L1387="PTO"))+SUMPRODUCT(M1383:M1387*(L1383:L1387="HOL"))</f>
        <v>0</v>
      </c>
      <c r="M1389" s="49" t="s">
        <v>135</v>
      </c>
      <c r="N1389" s="41">
        <f t="shared" ref="N1389" si="32969">N1388*K$4</f>
        <v>0</v>
      </c>
      <c r="O1389" s="47" t="s">
        <v>39</v>
      </c>
      <c r="P1389" s="40">
        <f t="shared" ref="P1389" si="32970">SUMPRODUCT(Q1383:Q1387*(P1383:P1387="PTO"))+SUMPRODUCT(Q1383:Q1387*(P1383:P1387="HOL"))</f>
        <v>0</v>
      </c>
      <c r="Q1389" s="49" t="s">
        <v>135</v>
      </c>
      <c r="R1389" s="41">
        <f t="shared" ref="R1389" si="32971">R1388*O$4</f>
        <v>8</v>
      </c>
      <c r="S1389" s="47" t="s">
        <v>39</v>
      </c>
      <c r="T1389" s="40">
        <f t="shared" ref="T1389" si="32972">SUMPRODUCT(U1383:U1387*(T1383:T1387="PTO"))+SUMPRODUCT(U1383:U1387*(T1383:T1387="HOL"))</f>
        <v>0</v>
      </c>
      <c r="U1389" s="49" t="s">
        <v>135</v>
      </c>
      <c r="V1389" s="41">
        <f t="shared" ref="V1389" si="32973">V1388*S$4</f>
        <v>0</v>
      </c>
      <c r="W1389" s="47" t="s">
        <v>39</v>
      </c>
      <c r="X1389" s="40">
        <f t="shared" ref="X1389" si="32974">SUMPRODUCT(Y1383:Y1387*(X1383:X1387="PTO"))+SUMPRODUCT(Y1383:Y1387*(X1383:X1387="HOL"))</f>
        <v>0</v>
      </c>
      <c r="Y1389" s="49" t="s">
        <v>135</v>
      </c>
      <c r="Z1389" s="41">
        <f t="shared" ref="Z1389" si="32975">Z1388*W$4</f>
        <v>0</v>
      </c>
      <c r="AA1389" s="47" t="s">
        <v>39</v>
      </c>
      <c r="AB1389" s="40">
        <f t="shared" ref="AB1389" si="32976">SUMPRODUCT(AC1383:AC1387*(AB1383:AB1387="PTO"))+SUMPRODUCT(AC1383:AC1387*(AB1383:AB1387="HOL"))</f>
        <v>0</v>
      </c>
      <c r="AC1389" s="49" t="s">
        <v>135</v>
      </c>
      <c r="AD1389" s="41">
        <f t="shared" ref="AD1389" si="32977">AD1388*AA$4</f>
        <v>8</v>
      </c>
      <c r="AE1389" s="47" t="s">
        <v>39</v>
      </c>
      <c r="AF1389" s="40">
        <f t="shared" ref="AF1389" si="32978">SUMPRODUCT(AG1383:AG1387*(AF1383:AF1387="PTO"))+SUMPRODUCT(AG1383:AG1387*(AF1383:AF1387="HOL"))</f>
        <v>0</v>
      </c>
      <c r="AG1389" s="49" t="s">
        <v>135</v>
      </c>
      <c r="AH1389" s="41">
        <f t="shared" ref="AH1389" si="32979">AH1388*AE$4</f>
        <v>8</v>
      </c>
      <c r="AI1389" s="47" t="s">
        <v>39</v>
      </c>
      <c r="AJ1389" s="40">
        <f t="shared" ref="AJ1389" si="32980">SUMPRODUCT(AK1383:AK1387*(AJ1383:AJ1387="PTO"))+SUMPRODUCT(AK1383:AK1387*(AJ1383:AJ1387="HOL"))</f>
        <v>0</v>
      </c>
      <c r="AK1389" s="49" t="s">
        <v>135</v>
      </c>
      <c r="AL1389" s="41">
        <f>AL1388*AI$4</f>
        <v>8</v>
      </c>
      <c r="AM1389" s="47" t="s">
        <v>39</v>
      </c>
      <c r="AN1389" s="40">
        <f t="shared" ref="AN1389" si="32981">SUMPRODUCT(AO1383:AO1387*(AN1383:AN1387="PTO"))+SUMPRODUCT(AO1383:AO1387*(AN1383:AN1387="HOL"))</f>
        <v>0</v>
      </c>
      <c r="AO1389" s="49" t="s">
        <v>135</v>
      </c>
      <c r="AP1389" s="41">
        <f t="shared" ref="AP1389" si="32982">AP1388*AM$4</f>
        <v>0</v>
      </c>
      <c r="AQ1389" s="47" t="s">
        <v>39</v>
      </c>
      <c r="AR1389" s="40">
        <f t="shared" ref="AR1389" si="32983">SUMPRODUCT(AS1383:AS1387*(AR1383:AR1387="PTO"))+SUMPRODUCT(AS1383:AS1387*(AR1383:AR1387="HOL"))</f>
        <v>0</v>
      </c>
      <c r="AS1389" s="49" t="s">
        <v>135</v>
      </c>
      <c r="AT1389" s="41">
        <f t="shared" ref="AT1389" si="32984">AT1388*AQ$4</f>
        <v>0</v>
      </c>
      <c r="AU1389" s="47" t="s">
        <v>39</v>
      </c>
      <c r="AV1389" s="40">
        <f t="shared" ref="AV1389" si="32985">SUMPRODUCT(AW1383:AW1387*(AV1383:AV1387="PTO"))+SUMPRODUCT(AW1383:AW1387*(AV1383:AV1387="HOL"))</f>
        <v>0</v>
      </c>
      <c r="AW1389" s="49" t="s">
        <v>135</v>
      </c>
      <c r="AX1389" s="41">
        <f>AX1388*AU$4</f>
        <v>0</v>
      </c>
      <c r="AY1389" s="47" t="s">
        <v>39</v>
      </c>
      <c r="AZ1389" s="40">
        <f t="shared" ref="AZ1389" si="32986">SUMPRODUCT(BA1383:BA1387*(AZ1383:AZ1387="PTO"))+SUMPRODUCT(BA1383:BA1387*(AZ1383:AZ1387="HOL"))</f>
        <v>0</v>
      </c>
      <c r="BA1389" s="49" t="s">
        <v>135</v>
      </c>
      <c r="BB1389" s="41">
        <f>BB1388*AY$4</f>
        <v>0</v>
      </c>
      <c r="BC1389" s="47" t="s">
        <v>39</v>
      </c>
      <c r="BD1389" s="40">
        <f t="shared" ref="BD1389" si="32987">SUMPRODUCT(BE1383:BE1387*(BD1383:BD1387="PTO"))+SUMPRODUCT(BE1383:BE1387*(BD1383:BD1387="HOL"))</f>
        <v>0</v>
      </c>
      <c r="BE1389" s="49" t="s">
        <v>135</v>
      </c>
      <c r="BF1389" s="41">
        <f>BF1388*BC$4</f>
        <v>0</v>
      </c>
      <c r="BG1389" s="47" t="s">
        <v>39</v>
      </c>
      <c r="BH1389" s="40">
        <f t="shared" ref="BH1389" si="32988">SUMPRODUCT(BI1383:BI1387*(BH1383:BH1387="PTO"))+SUMPRODUCT(BI1383:BI1387*(BH1383:BH1387="HOL"))</f>
        <v>0</v>
      </c>
      <c r="BI1389" s="49" t="s">
        <v>135</v>
      </c>
      <c r="BJ1389" s="41">
        <f>BJ1388*BG$4</f>
        <v>0</v>
      </c>
      <c r="BK1389" s="47" t="s">
        <v>39</v>
      </c>
      <c r="BL1389" s="40">
        <f t="shared" ref="BL1389" si="32989">SUMPRODUCT(BM1383:BM1387*(BL1383:BL1387="PTO"))+SUMPRODUCT(BM1383:BM1387*(BL1383:BL1387="HOL"))</f>
        <v>0</v>
      </c>
      <c r="BM1389" s="49" t="s">
        <v>135</v>
      </c>
      <c r="BN1389" s="41">
        <f>BN1388*BK$4</f>
        <v>0</v>
      </c>
      <c r="BO1389" s="47" t="s">
        <v>39</v>
      </c>
      <c r="BP1389" s="40">
        <f t="shared" ref="BP1389" si="32990">SUMPRODUCT(BQ1383:BQ1387*(BP1383:BP1387="PTO"))+SUMPRODUCT(BQ1383:BQ1387*(BP1383:BP1387="HOL"))</f>
        <v>0</v>
      </c>
      <c r="BQ1389" s="49" t="s">
        <v>135</v>
      </c>
      <c r="BR1389" s="41">
        <f t="shared" ref="BR1389" si="32991">BR1388*BO$4</f>
        <v>0</v>
      </c>
      <c r="BS1389" s="47" t="s">
        <v>39</v>
      </c>
      <c r="BT1389" s="40">
        <f t="shared" ref="BT1389" si="32992">SUMPRODUCT(BU1383:BU1387*(BT1383:BT1387="PTO"))+SUMPRODUCT(BU1383:BU1387*(BT1383:BT1387="HOL"))</f>
        <v>0</v>
      </c>
      <c r="BU1389" s="49" t="s">
        <v>135</v>
      </c>
      <c r="BV1389" s="41">
        <f t="shared" ref="BV1389" si="32993">BV1388*BS$4</f>
        <v>0</v>
      </c>
      <c r="BW1389" s="47" t="s">
        <v>39</v>
      </c>
      <c r="BX1389" s="40">
        <f t="shared" ref="BX1389" si="32994">SUMPRODUCT(BY1383:BY1387*(BX1383:BX1387="PTO"))+SUMPRODUCT(BY1383:BY1387*(BX1383:BX1387="HOL"))</f>
        <v>0</v>
      </c>
      <c r="BY1389" s="49" t="s">
        <v>135</v>
      </c>
      <c r="BZ1389" s="41">
        <f t="shared" ref="BZ1389" si="32995">BZ1388*BW$4</f>
        <v>0</v>
      </c>
      <c r="CA1389" s="47" t="s">
        <v>39</v>
      </c>
      <c r="CB1389" s="40">
        <f t="shared" ref="CB1389" si="32996">SUMPRODUCT(CC1383:CC1387*(CB1383:CB1387="PTO"))+SUMPRODUCT(CC1383:CC1387*(CB1383:CB1387="HOL"))</f>
        <v>0</v>
      </c>
      <c r="CC1389" s="49" t="s">
        <v>135</v>
      </c>
      <c r="CD1389" s="41">
        <f t="shared" ref="CD1389" si="32997">CD1388*CA$4</f>
        <v>0</v>
      </c>
      <c r="CE1389" s="47" t="s">
        <v>39</v>
      </c>
      <c r="CF1389" s="40">
        <f t="shared" ref="CF1389" si="32998">SUMPRODUCT(CG1383:CG1387*(CF1383:CF1387="PTO"))+SUMPRODUCT(CG1383:CG1387*(CF1383:CF1387="HOL"))</f>
        <v>0</v>
      </c>
      <c r="CG1389" s="49" t="s">
        <v>135</v>
      </c>
      <c r="CH1389" s="41">
        <f t="shared" ref="CH1389" si="32999">CH1388*CE$4</f>
        <v>0</v>
      </c>
    </row>
    <row r="1390" spans="1:86" x14ac:dyDescent="0.25">
      <c r="A1390" s="70" t="s">
        <v>133</v>
      </c>
      <c r="B1390" s="71">
        <f t="shared" ref="B1390" ca="1" si="33000">D1390-B1391</f>
        <v>13.172920982816635</v>
      </c>
      <c r="C1390" s="72" t="s">
        <v>122</v>
      </c>
      <c r="D1390" s="71">
        <f>IFERROR(INDEX(Holidays[FTE], MATCH(Entry!E1390, Holidays[Date], 0)), 1)*8*INDEX(FTEguide[[1]:[12]], MATCH(Entry!E1391, FTEguide[Weekday], 0), IF(Entry!E1393&gt;0, Entry!E1393, MONTH(Entry!E1390)))</f>
        <v>61.172920982816635</v>
      </c>
      <c r="E1390" s="60">
        <f t="shared" si="32311"/>
        <v>44026</v>
      </c>
      <c r="F1390" s="50" t="s">
        <v>128</v>
      </c>
      <c r="G1390" s="34" t="s">
        <v>136</v>
      </c>
      <c r="H1390" s="35" t="s">
        <v>23</v>
      </c>
      <c r="I1390" s="42">
        <f t="shared" ref="I1390" si="33001">parseTime(G1390)-(H1395=INT(RIGHT($F1390, 1)))</f>
        <v>8</v>
      </c>
      <c r="J1390" s="43">
        <f t="shared" ref="J1390:J1394" si="33002">isClocked(H1390)</f>
        <v>1</v>
      </c>
      <c r="K1390" s="34"/>
      <c r="L1390" s="35"/>
      <c r="M1390" s="42">
        <f t="shared" ref="M1390" si="33003">parseTime(K1390)-(L1395=INT(RIGHT($F1390, 1)))</f>
        <v>0</v>
      </c>
      <c r="N1390" s="43">
        <f t="shared" ref="N1390:N1394" si="33004">isClocked(L1390)</f>
        <v>0</v>
      </c>
      <c r="O1390" s="34" t="s">
        <v>180</v>
      </c>
      <c r="P1390" s="35" t="s">
        <v>23</v>
      </c>
      <c r="Q1390" s="42">
        <f t="shared" ref="Q1390" si="33005">parseTime(O1390)-(P1395=INT(RIGHT($F1390, 1)))</f>
        <v>8</v>
      </c>
      <c r="R1390" s="43">
        <f t="shared" ref="R1390:R1394" si="33006">isClocked(P1390)</f>
        <v>1</v>
      </c>
      <c r="S1390" s="34" t="s">
        <v>227</v>
      </c>
      <c r="T1390" s="35" t="s">
        <v>23</v>
      </c>
      <c r="U1390" s="42">
        <f t="shared" ref="U1390" si="33007">parseTime(S1390)-(T1395=INT(RIGHT($F1390, 1)))</f>
        <v>8</v>
      </c>
      <c r="V1390" s="43">
        <f t="shared" ref="V1390:V1394" si="33008">isClocked(T1390)</f>
        <v>1</v>
      </c>
      <c r="W1390" s="34"/>
      <c r="X1390" s="35"/>
      <c r="Y1390" s="42">
        <f t="shared" ref="Y1390" si="33009">parseTime(W1390)-(X1395=INT(RIGHT($F1390, 1)))</f>
        <v>0</v>
      </c>
      <c r="Z1390" s="43">
        <f t="shared" ref="Z1390:Z1394" si="33010">isClocked(X1390)</f>
        <v>0</v>
      </c>
      <c r="AA1390" s="34" t="s">
        <v>136</v>
      </c>
      <c r="AB1390" s="35" t="s">
        <v>23</v>
      </c>
      <c r="AC1390" s="42">
        <f t="shared" ref="AC1390" si="33011">parseTime(AA1390)-(AB1395=INT(RIGHT($F1390, 1)))</f>
        <v>8</v>
      </c>
      <c r="AD1390" s="43">
        <f t="shared" ref="AD1390:AD1394" si="33012">isClocked(AB1390)</f>
        <v>1</v>
      </c>
      <c r="AE1390" s="34" t="s">
        <v>136</v>
      </c>
      <c r="AF1390" s="35" t="s">
        <v>25</v>
      </c>
      <c r="AG1390" s="42">
        <f t="shared" ref="AG1390" si="33013">parseTime(AE1390)-(AF1395=INT(RIGHT($F1390, 1)))</f>
        <v>8</v>
      </c>
      <c r="AH1390" s="43">
        <f t="shared" ref="AH1390:AH1394" si="33014">isClocked(AF1390)</f>
        <v>1</v>
      </c>
      <c r="AI1390" s="34" t="s">
        <v>136</v>
      </c>
      <c r="AJ1390" s="35" t="s">
        <v>23</v>
      </c>
      <c r="AK1390" s="42">
        <f>parseTime(AI1390)-(AJ1395=INT(RIGHT($F1390, 1)))</f>
        <v>8</v>
      </c>
      <c r="AL1390" s="43">
        <f t="shared" ref="AL1390:AL1394" si="33015">isClocked(AJ1390)</f>
        <v>1</v>
      </c>
      <c r="AM1390" s="34"/>
      <c r="AN1390" s="35"/>
      <c r="AO1390" s="42">
        <f t="shared" ref="AO1390" si="33016">parseTime(AM1390)-(AN1395=INT(RIGHT($F1390, 1)))</f>
        <v>0</v>
      </c>
      <c r="AP1390" s="43">
        <f t="shared" ref="AP1390:AP1394" si="33017">isClocked(AN1390)</f>
        <v>0</v>
      </c>
      <c r="AQ1390" s="34"/>
      <c r="AR1390" s="35"/>
      <c r="AS1390" s="42">
        <f t="shared" ref="AS1390" si="33018">parseTime(AQ1390)-(AR1395=INT(RIGHT($F1390, 1)))</f>
        <v>0</v>
      </c>
      <c r="AT1390" s="43">
        <f t="shared" ref="AT1390:AT1394" si="33019">isClocked(AR1390)</f>
        <v>0</v>
      </c>
      <c r="AU1390" s="34"/>
      <c r="AV1390" s="35"/>
      <c r="AW1390" s="42">
        <f>parseTime(AU1390)-(AV1395=INT(RIGHT($F1390, 1)))</f>
        <v>0</v>
      </c>
      <c r="AX1390" s="43">
        <f t="shared" ref="AX1390:AX1394" si="33020">isClocked(AV1390)</f>
        <v>0</v>
      </c>
      <c r="AY1390" s="34"/>
      <c r="AZ1390" s="35"/>
      <c r="BA1390" s="42">
        <f>parseTime(AY1390)-(AZ1395=INT(RIGHT($F1390, 1)))</f>
        <v>0</v>
      </c>
      <c r="BB1390" s="43">
        <f t="shared" ref="BB1390:BB1394" si="33021">isClocked(AZ1390)</f>
        <v>0</v>
      </c>
      <c r="BC1390" s="34"/>
      <c r="BD1390" s="35"/>
      <c r="BE1390" s="42">
        <f>parseTime(BC1390)-(BD1395=INT(RIGHT($F1390, 1)))</f>
        <v>0</v>
      </c>
      <c r="BF1390" s="43">
        <f t="shared" ref="BF1390:BF1394" si="33022">isClocked(BD1390)</f>
        <v>0</v>
      </c>
      <c r="BG1390" s="34"/>
      <c r="BH1390" s="35"/>
      <c r="BI1390" s="42">
        <f>parseTime(BG1390)-(BH1395=INT(RIGHT($F1390, 1)))</f>
        <v>0</v>
      </c>
      <c r="BJ1390" s="43">
        <f t="shared" ref="BJ1390:BJ1394" si="33023">isClocked(BH1390)</f>
        <v>0</v>
      </c>
      <c r="BK1390" s="34"/>
      <c r="BL1390" s="35"/>
      <c r="BM1390" s="42">
        <f>parseTime(BK1390)-(BL1395=INT(RIGHT($F1390, 1)))</f>
        <v>0</v>
      </c>
      <c r="BN1390" s="43">
        <f t="shared" ref="BN1390:BN1394" si="33024">isClocked(BL1390)</f>
        <v>0</v>
      </c>
      <c r="BO1390" s="34"/>
      <c r="BP1390" s="35"/>
      <c r="BQ1390" s="42">
        <f t="shared" ref="BQ1390" si="33025">parseTime(BO1390)-(BP1395=INT(RIGHT($F1390, 1)))</f>
        <v>0</v>
      </c>
      <c r="BR1390" s="43">
        <f t="shared" ref="BR1390:BR1394" si="33026">isClocked(BP1390)</f>
        <v>0</v>
      </c>
      <c r="BS1390" s="34"/>
      <c r="BT1390" s="35"/>
      <c r="BU1390" s="42">
        <f t="shared" ref="BU1390" si="33027">parseTime(BS1390)-(BT1395=INT(RIGHT($F1390, 1)))</f>
        <v>0</v>
      </c>
      <c r="BV1390" s="43">
        <f t="shared" ref="BV1390:BV1394" si="33028">isClocked(BT1390)</f>
        <v>0</v>
      </c>
      <c r="BW1390" s="34"/>
      <c r="BX1390" s="35"/>
      <c r="BY1390" s="42">
        <f t="shared" ref="BY1390" si="33029">parseTime(BW1390)-(BX1395=INT(RIGHT($F1390, 1)))</f>
        <v>0</v>
      </c>
      <c r="BZ1390" s="43">
        <f t="shared" ref="BZ1390:BZ1394" si="33030">isClocked(BX1390)</f>
        <v>0</v>
      </c>
      <c r="CA1390" s="34"/>
      <c r="CB1390" s="35"/>
      <c r="CC1390" s="42">
        <f t="shared" ref="CC1390" si="33031">parseTime(CA1390)-(CB1395=INT(RIGHT($F1390, 1)))</f>
        <v>0</v>
      </c>
      <c r="CD1390" s="43">
        <f t="shared" ref="CD1390:CD1394" si="33032">isClocked(CB1390)</f>
        <v>0</v>
      </c>
      <c r="CE1390" s="34"/>
      <c r="CF1390" s="35"/>
      <c r="CG1390" s="42">
        <f t="shared" ref="CG1390" si="33033">parseTime(CE1390)-(CF1395=INT(RIGHT($F1390, 1)))</f>
        <v>0</v>
      </c>
      <c r="CH1390" s="43">
        <f t="shared" ref="CH1390:CH1394" si="33034">isClocked(CF1390)</f>
        <v>0</v>
      </c>
    </row>
    <row r="1391" spans="1:86" x14ac:dyDescent="0.25">
      <c r="A1391" s="56" t="s">
        <v>0</v>
      </c>
      <c r="B1391" s="57">
        <f t="shared" ca="1" si="31827"/>
        <v>48</v>
      </c>
      <c r="C1391" s="14" t="s">
        <v>252</v>
      </c>
      <c r="D1391" s="14">
        <f t="shared" ref="D1391:D1454" si="33035">(E1394+(E1393/2))*8-0.5</f>
        <v>53.7</v>
      </c>
      <c r="E1391" s="55" t="str">
        <f t="shared" si="31828"/>
        <v>Tuesday</v>
      </c>
      <c r="F1391" s="51" t="s">
        <v>129</v>
      </c>
      <c r="G1391" s="36"/>
      <c r="H1391" s="37"/>
      <c r="I1391" s="44">
        <f t="shared" ref="I1391" si="33036">parseTime(G1391)-(H1395=INT(RIGHT($F1391, 1)))</f>
        <v>0</v>
      </c>
      <c r="J1391" s="45">
        <f t="shared" si="33002"/>
        <v>0</v>
      </c>
      <c r="K1391" s="36"/>
      <c r="L1391" s="37"/>
      <c r="M1391" s="44">
        <f t="shared" ref="M1391" si="33037">parseTime(K1391)-(L1395=INT(RIGHT($F1391, 1)))</f>
        <v>0</v>
      </c>
      <c r="N1391" s="45">
        <f t="shared" si="33004"/>
        <v>0</v>
      </c>
      <c r="O1391" s="36"/>
      <c r="P1391" s="37"/>
      <c r="Q1391" s="44">
        <f t="shared" ref="Q1391" si="33038">parseTime(O1391)-(P1395=INT(RIGHT($F1391, 1)))</f>
        <v>0</v>
      </c>
      <c r="R1391" s="45">
        <f t="shared" si="33006"/>
        <v>0</v>
      </c>
      <c r="S1391" s="36"/>
      <c r="T1391" s="37"/>
      <c r="U1391" s="44">
        <f t="shared" ref="U1391" si="33039">parseTime(S1391)-(T1395=INT(RIGHT($F1391, 1)))</f>
        <v>0</v>
      </c>
      <c r="V1391" s="45">
        <f t="shared" si="33008"/>
        <v>0</v>
      </c>
      <c r="W1391" s="36"/>
      <c r="X1391" s="37"/>
      <c r="Y1391" s="44">
        <f t="shared" ref="Y1391" si="33040">parseTime(W1391)-(X1395=INT(RIGHT($F1391, 1)))</f>
        <v>0</v>
      </c>
      <c r="Z1391" s="45">
        <f t="shared" si="33010"/>
        <v>0</v>
      </c>
      <c r="AA1391" s="36"/>
      <c r="AB1391" s="37"/>
      <c r="AC1391" s="44">
        <f t="shared" ref="AC1391" si="33041">parseTime(AA1391)-(AB1395=INT(RIGHT($F1391, 1)))</f>
        <v>0</v>
      </c>
      <c r="AD1391" s="45">
        <f t="shared" si="33012"/>
        <v>0</v>
      </c>
      <c r="AE1391" s="36"/>
      <c r="AF1391" s="37"/>
      <c r="AG1391" s="44">
        <f t="shared" ref="AG1391" si="33042">parseTime(AE1391)-(AF1395=INT(RIGHT($F1391, 1)))</f>
        <v>0</v>
      </c>
      <c r="AH1391" s="45">
        <f t="shared" si="33014"/>
        <v>0</v>
      </c>
      <c r="AI1391" s="36"/>
      <c r="AJ1391" s="37"/>
      <c r="AK1391" s="44">
        <f>parseTime(AI1391)-(AJ1395=INT(RIGHT($F1391, 1)))</f>
        <v>0</v>
      </c>
      <c r="AL1391" s="45">
        <f t="shared" si="33015"/>
        <v>0</v>
      </c>
      <c r="AM1391" s="36"/>
      <c r="AN1391" s="37"/>
      <c r="AO1391" s="44">
        <f t="shared" ref="AO1391" si="33043">parseTime(AM1391)-(AN1395=INT(RIGHT($F1391, 1)))</f>
        <v>0</v>
      </c>
      <c r="AP1391" s="45">
        <f t="shared" si="33017"/>
        <v>0</v>
      </c>
      <c r="AQ1391" s="36"/>
      <c r="AR1391" s="37"/>
      <c r="AS1391" s="44">
        <f t="shared" ref="AS1391" si="33044">parseTime(AQ1391)-(AR1395=INT(RIGHT($F1391, 1)))</f>
        <v>0</v>
      </c>
      <c r="AT1391" s="45">
        <f t="shared" si="33019"/>
        <v>0</v>
      </c>
      <c r="AU1391" s="36"/>
      <c r="AV1391" s="37"/>
      <c r="AW1391" s="44">
        <f>parseTime(AU1391)-(AV1395=INT(RIGHT($F1391, 1)))</f>
        <v>0</v>
      </c>
      <c r="AX1391" s="45">
        <f t="shared" si="33020"/>
        <v>0</v>
      </c>
      <c r="AY1391" s="36"/>
      <c r="AZ1391" s="37"/>
      <c r="BA1391" s="44">
        <f>parseTime(AY1391)-(AZ1395=INT(RIGHT($F1391, 1)))</f>
        <v>0</v>
      </c>
      <c r="BB1391" s="45">
        <f t="shared" si="33021"/>
        <v>0</v>
      </c>
      <c r="BC1391" s="36"/>
      <c r="BD1391" s="37"/>
      <c r="BE1391" s="44">
        <f>parseTime(BC1391)-(BD1395=INT(RIGHT($F1391, 1)))</f>
        <v>0</v>
      </c>
      <c r="BF1391" s="45">
        <f t="shared" si="33022"/>
        <v>0</v>
      </c>
      <c r="BG1391" s="36"/>
      <c r="BH1391" s="37"/>
      <c r="BI1391" s="44">
        <f>parseTime(BG1391)-(BH1395=INT(RIGHT($F1391, 1)))</f>
        <v>0</v>
      </c>
      <c r="BJ1391" s="45">
        <f t="shared" si="33023"/>
        <v>0</v>
      </c>
      <c r="BK1391" s="36"/>
      <c r="BL1391" s="37"/>
      <c r="BM1391" s="44">
        <f>parseTime(BK1391)-(BL1395=INT(RIGHT($F1391, 1)))</f>
        <v>0</v>
      </c>
      <c r="BN1391" s="45">
        <f t="shared" si="33024"/>
        <v>0</v>
      </c>
      <c r="BO1391" s="36"/>
      <c r="BP1391" s="37"/>
      <c r="BQ1391" s="44">
        <f t="shared" ref="BQ1391" si="33045">parseTime(BO1391)-(BP1395=INT(RIGHT($F1391, 1)))</f>
        <v>0</v>
      </c>
      <c r="BR1391" s="45">
        <f t="shared" si="33026"/>
        <v>0</v>
      </c>
      <c r="BS1391" s="36"/>
      <c r="BT1391" s="37"/>
      <c r="BU1391" s="44">
        <f t="shared" ref="BU1391" si="33046">parseTime(BS1391)-(BT1395=INT(RIGHT($F1391, 1)))</f>
        <v>0</v>
      </c>
      <c r="BV1391" s="45">
        <f t="shared" si="33028"/>
        <v>0</v>
      </c>
      <c r="BW1391" s="36"/>
      <c r="BX1391" s="37"/>
      <c r="BY1391" s="44">
        <f t="shared" ref="BY1391" si="33047">parseTime(BW1391)-(BX1395=INT(RIGHT($F1391, 1)))</f>
        <v>0</v>
      </c>
      <c r="BZ1391" s="45">
        <f t="shared" si="33030"/>
        <v>0</v>
      </c>
      <c r="CA1391" s="36"/>
      <c r="CB1391" s="37"/>
      <c r="CC1391" s="44">
        <f t="shared" ref="CC1391" si="33048">parseTime(CA1391)-(CB1395=INT(RIGHT($F1391, 1)))</f>
        <v>0</v>
      </c>
      <c r="CD1391" s="45">
        <f t="shared" si="33032"/>
        <v>0</v>
      </c>
      <c r="CE1391" s="36"/>
      <c r="CF1391" s="37"/>
      <c r="CG1391" s="44">
        <f t="shared" ref="CG1391" si="33049">parseTime(CE1391)-(CF1395=INT(RIGHT($F1391, 1)))</f>
        <v>0</v>
      </c>
      <c r="CH1391" s="45">
        <f t="shared" si="33034"/>
        <v>0</v>
      </c>
    </row>
    <row r="1392" spans="1:86" x14ac:dyDescent="0.25">
      <c r="A1392" s="56" t="s">
        <v>117</v>
      </c>
      <c r="B1392" s="57">
        <f t="shared" ref="B1392" ca="1" si="33050">roleHours(G1390:CH1396, "MFD")</f>
        <v>40</v>
      </c>
      <c r="C1392" s="14">
        <f t="shared" ref="C1392:C1395" ca="1" si="33051">B1392/8</f>
        <v>5</v>
      </c>
      <c r="D1392" s="14">
        <f t="shared" ref="D1392" ca="1" si="33052">B1391-D1391</f>
        <v>-5.7000000000000028</v>
      </c>
      <c r="E1392" s="20" t="s">
        <v>127</v>
      </c>
      <c r="F1392" s="51" t="s">
        <v>130</v>
      </c>
      <c r="G1392" s="36"/>
      <c r="H1392" s="37"/>
      <c r="I1392" s="44">
        <f t="shared" ref="I1392" si="33053">parseTime(G1392)-(H1395=INT(RIGHT($F1392, 1)))</f>
        <v>0</v>
      </c>
      <c r="J1392" s="45">
        <f t="shared" si="33002"/>
        <v>0</v>
      </c>
      <c r="K1392" s="36"/>
      <c r="L1392" s="37"/>
      <c r="M1392" s="44">
        <f t="shared" ref="M1392" si="33054">parseTime(K1392)-(L1395=INT(RIGHT($F1392, 1)))</f>
        <v>0</v>
      </c>
      <c r="N1392" s="45">
        <f t="shared" si="33004"/>
        <v>0</v>
      </c>
      <c r="O1392" s="36"/>
      <c r="P1392" s="37"/>
      <c r="Q1392" s="44">
        <f t="shared" ref="Q1392" si="33055">parseTime(O1392)-(P1395=INT(RIGHT($F1392, 1)))</f>
        <v>0</v>
      </c>
      <c r="R1392" s="45">
        <f t="shared" si="33006"/>
        <v>0</v>
      </c>
      <c r="S1392" s="36"/>
      <c r="T1392" s="37"/>
      <c r="U1392" s="44">
        <f t="shared" ref="U1392" si="33056">parseTime(S1392)-(T1395=INT(RIGHT($F1392, 1)))</f>
        <v>0</v>
      </c>
      <c r="V1392" s="45">
        <f t="shared" si="33008"/>
        <v>0</v>
      </c>
      <c r="W1392" s="36"/>
      <c r="X1392" s="37"/>
      <c r="Y1392" s="44">
        <f t="shared" ref="Y1392" si="33057">parseTime(W1392)-(X1395=INT(RIGHT($F1392, 1)))</f>
        <v>0</v>
      </c>
      <c r="Z1392" s="45">
        <f t="shared" si="33010"/>
        <v>0</v>
      </c>
      <c r="AA1392" s="36"/>
      <c r="AB1392" s="37"/>
      <c r="AC1392" s="44">
        <f t="shared" ref="AC1392" si="33058">parseTime(AA1392)-(AB1395=INT(RIGHT($F1392, 1)))</f>
        <v>0</v>
      </c>
      <c r="AD1392" s="45">
        <f t="shared" si="33012"/>
        <v>0</v>
      </c>
      <c r="AE1392" s="36"/>
      <c r="AF1392" s="37"/>
      <c r="AG1392" s="44">
        <f t="shared" ref="AG1392" si="33059">parseTime(AE1392)-(AF1395=INT(RIGHT($F1392, 1)))</f>
        <v>0</v>
      </c>
      <c r="AH1392" s="45">
        <f t="shared" si="33014"/>
        <v>0</v>
      </c>
      <c r="AI1392" s="36"/>
      <c r="AJ1392" s="37"/>
      <c r="AK1392" s="44">
        <f>parseTime(AI1392)-(AJ1395=INT(RIGHT($F1392, 1)))</f>
        <v>0</v>
      </c>
      <c r="AL1392" s="45">
        <f t="shared" si="33015"/>
        <v>0</v>
      </c>
      <c r="AM1392" s="36"/>
      <c r="AN1392" s="37"/>
      <c r="AO1392" s="44">
        <f t="shared" ref="AO1392" si="33060">parseTime(AM1392)-(AN1395=INT(RIGHT($F1392, 1)))</f>
        <v>0</v>
      </c>
      <c r="AP1392" s="45">
        <f t="shared" si="33017"/>
        <v>0</v>
      </c>
      <c r="AQ1392" s="36"/>
      <c r="AR1392" s="37"/>
      <c r="AS1392" s="44">
        <f t="shared" ref="AS1392" si="33061">parseTime(AQ1392)-(AR1395=INT(RIGHT($F1392, 1)))</f>
        <v>0</v>
      </c>
      <c r="AT1392" s="45">
        <f t="shared" si="33019"/>
        <v>0</v>
      </c>
      <c r="AU1392" s="36"/>
      <c r="AV1392" s="37"/>
      <c r="AW1392" s="44">
        <f>parseTime(AU1392)-(AV1395=INT(RIGHT($F1392, 1)))</f>
        <v>0</v>
      </c>
      <c r="AX1392" s="45">
        <f t="shared" si="33020"/>
        <v>0</v>
      </c>
      <c r="AY1392" s="36"/>
      <c r="AZ1392" s="37"/>
      <c r="BA1392" s="44">
        <f>parseTime(AY1392)-(AZ1395=INT(RIGHT($F1392, 1)))</f>
        <v>0</v>
      </c>
      <c r="BB1392" s="45">
        <f t="shared" si="33021"/>
        <v>0</v>
      </c>
      <c r="BC1392" s="36"/>
      <c r="BD1392" s="37"/>
      <c r="BE1392" s="44">
        <f>parseTime(BC1392)-(BD1395=INT(RIGHT($F1392, 1)))</f>
        <v>0</v>
      </c>
      <c r="BF1392" s="45">
        <f t="shared" si="33022"/>
        <v>0</v>
      </c>
      <c r="BG1392" s="36"/>
      <c r="BH1392" s="37"/>
      <c r="BI1392" s="44">
        <f>parseTime(BG1392)-(BH1395=INT(RIGHT($F1392, 1)))</f>
        <v>0</v>
      </c>
      <c r="BJ1392" s="45">
        <f t="shared" si="33023"/>
        <v>0</v>
      </c>
      <c r="BK1392" s="36"/>
      <c r="BL1392" s="37"/>
      <c r="BM1392" s="44">
        <f>parseTime(BK1392)-(BL1395=INT(RIGHT($F1392, 1)))</f>
        <v>0</v>
      </c>
      <c r="BN1392" s="45">
        <f t="shared" si="33024"/>
        <v>0</v>
      </c>
      <c r="BO1392" s="36"/>
      <c r="BP1392" s="37"/>
      <c r="BQ1392" s="44">
        <f t="shared" ref="BQ1392" si="33062">parseTime(BO1392)-(BP1395=INT(RIGHT($F1392, 1)))</f>
        <v>0</v>
      </c>
      <c r="BR1392" s="45">
        <f t="shared" si="33026"/>
        <v>0</v>
      </c>
      <c r="BS1392" s="36"/>
      <c r="BT1392" s="37"/>
      <c r="BU1392" s="44">
        <f t="shared" ref="BU1392" si="33063">parseTime(BS1392)-(BT1395=INT(RIGHT($F1392, 1)))</f>
        <v>0</v>
      </c>
      <c r="BV1392" s="45">
        <f t="shared" si="33028"/>
        <v>0</v>
      </c>
      <c r="BW1392" s="36"/>
      <c r="BX1392" s="37"/>
      <c r="BY1392" s="44">
        <f t="shared" ref="BY1392" si="33064">parseTime(BW1392)-(BX1395=INT(RIGHT($F1392, 1)))</f>
        <v>0</v>
      </c>
      <c r="BZ1392" s="45">
        <f t="shared" si="33030"/>
        <v>0</v>
      </c>
      <c r="CA1392" s="36"/>
      <c r="CB1392" s="37"/>
      <c r="CC1392" s="44">
        <f t="shared" ref="CC1392" si="33065">parseTime(CA1392)-(CB1395=INT(RIGHT($F1392, 1)))</f>
        <v>0</v>
      </c>
      <c r="CD1392" s="45">
        <f t="shared" si="33032"/>
        <v>0</v>
      </c>
      <c r="CE1392" s="36"/>
      <c r="CF1392" s="37"/>
      <c r="CG1392" s="44">
        <f t="shared" ref="CG1392" si="33066">parseTime(CE1392)-(CF1395=INT(RIGHT($F1392, 1)))</f>
        <v>0</v>
      </c>
      <c r="CH1392" s="45">
        <f t="shared" si="33034"/>
        <v>0</v>
      </c>
    </row>
    <row r="1393" spans="1:86" x14ac:dyDescent="0.25">
      <c r="A1393" s="56"/>
      <c r="B1393" s="57"/>
      <c r="C1393" s="14">
        <f t="shared" si="33051"/>
        <v>0</v>
      </c>
      <c r="D1393" s="14" t="s">
        <v>259</v>
      </c>
      <c r="E1393" s="20">
        <v>4.25</v>
      </c>
      <c r="F1393" s="51" t="s">
        <v>131</v>
      </c>
      <c r="G1393" s="36"/>
      <c r="H1393" s="37"/>
      <c r="I1393" s="44">
        <f t="shared" ref="I1393" si="33067">parseTime(G1393)-(H1395=INT(RIGHT($F1393, 1)))</f>
        <v>0</v>
      </c>
      <c r="J1393" s="45">
        <f t="shared" si="33002"/>
        <v>0</v>
      </c>
      <c r="K1393" s="36"/>
      <c r="L1393" s="37"/>
      <c r="M1393" s="44">
        <f t="shared" ref="M1393" si="33068">parseTime(K1393)-(L1395=INT(RIGHT($F1393, 1)))</f>
        <v>0</v>
      </c>
      <c r="N1393" s="45">
        <f t="shared" si="33004"/>
        <v>0</v>
      </c>
      <c r="O1393" s="36"/>
      <c r="P1393" s="37"/>
      <c r="Q1393" s="44">
        <f t="shared" ref="Q1393" si="33069">parseTime(O1393)-(P1395=INT(RIGHT($F1393, 1)))</f>
        <v>0</v>
      </c>
      <c r="R1393" s="45">
        <f t="shared" si="33006"/>
        <v>0</v>
      </c>
      <c r="S1393" s="36"/>
      <c r="T1393" s="37"/>
      <c r="U1393" s="44">
        <f t="shared" ref="U1393" si="33070">parseTime(S1393)-(T1395=INT(RIGHT($F1393, 1)))</f>
        <v>0</v>
      </c>
      <c r="V1393" s="45">
        <f t="shared" si="33008"/>
        <v>0</v>
      </c>
      <c r="W1393" s="36"/>
      <c r="X1393" s="37"/>
      <c r="Y1393" s="44">
        <f t="shared" ref="Y1393" si="33071">parseTime(W1393)-(X1395=INT(RIGHT($F1393, 1)))</f>
        <v>0</v>
      </c>
      <c r="Z1393" s="45">
        <f t="shared" si="33010"/>
        <v>0</v>
      </c>
      <c r="AA1393" s="36"/>
      <c r="AB1393" s="37"/>
      <c r="AC1393" s="44">
        <f t="shared" ref="AC1393" si="33072">parseTime(AA1393)-(AB1395=INT(RIGHT($F1393, 1)))</f>
        <v>0</v>
      </c>
      <c r="AD1393" s="45">
        <f t="shared" si="33012"/>
        <v>0</v>
      </c>
      <c r="AE1393" s="36"/>
      <c r="AF1393" s="37"/>
      <c r="AG1393" s="44">
        <f t="shared" ref="AG1393" si="33073">parseTime(AE1393)-(AF1395=INT(RIGHT($F1393, 1)))</f>
        <v>0</v>
      </c>
      <c r="AH1393" s="45">
        <f t="shared" si="33014"/>
        <v>0</v>
      </c>
      <c r="AI1393" s="36"/>
      <c r="AJ1393" s="37"/>
      <c r="AK1393" s="44">
        <f>parseTime(AI1393)-(AJ1395=INT(RIGHT($F1393, 1)))</f>
        <v>0</v>
      </c>
      <c r="AL1393" s="45">
        <f t="shared" si="33015"/>
        <v>0</v>
      </c>
      <c r="AM1393" s="36"/>
      <c r="AN1393" s="37"/>
      <c r="AO1393" s="44">
        <f t="shared" ref="AO1393" si="33074">parseTime(AM1393)-(AN1395=INT(RIGHT($F1393, 1)))</f>
        <v>0</v>
      </c>
      <c r="AP1393" s="45">
        <f t="shared" si="33017"/>
        <v>0</v>
      </c>
      <c r="AQ1393" s="36"/>
      <c r="AR1393" s="37"/>
      <c r="AS1393" s="44">
        <f t="shared" ref="AS1393" si="33075">parseTime(AQ1393)-(AR1395=INT(RIGHT($F1393, 1)))</f>
        <v>0</v>
      </c>
      <c r="AT1393" s="45">
        <f t="shared" si="33019"/>
        <v>0</v>
      </c>
      <c r="AU1393" s="36"/>
      <c r="AV1393" s="37"/>
      <c r="AW1393" s="44">
        <f>parseTime(AU1393)-(AV1395=INT(RIGHT($F1393, 1)))</f>
        <v>0</v>
      </c>
      <c r="AX1393" s="45">
        <f t="shared" si="33020"/>
        <v>0</v>
      </c>
      <c r="AY1393" s="36"/>
      <c r="AZ1393" s="37"/>
      <c r="BA1393" s="44">
        <f>parseTime(AY1393)-(AZ1395=INT(RIGHT($F1393, 1)))</f>
        <v>0</v>
      </c>
      <c r="BB1393" s="45">
        <f t="shared" si="33021"/>
        <v>0</v>
      </c>
      <c r="BC1393" s="36"/>
      <c r="BD1393" s="37"/>
      <c r="BE1393" s="44">
        <f>parseTime(BC1393)-(BD1395=INT(RIGHT($F1393, 1)))</f>
        <v>0</v>
      </c>
      <c r="BF1393" s="45">
        <f t="shared" si="33022"/>
        <v>0</v>
      </c>
      <c r="BG1393" s="36"/>
      <c r="BH1393" s="37"/>
      <c r="BI1393" s="44">
        <f>parseTime(BG1393)-(BH1395=INT(RIGHT($F1393, 1)))</f>
        <v>0</v>
      </c>
      <c r="BJ1393" s="45">
        <f t="shared" si="33023"/>
        <v>0</v>
      </c>
      <c r="BK1393" s="36"/>
      <c r="BL1393" s="37"/>
      <c r="BM1393" s="44">
        <f>parseTime(BK1393)-(BL1395=INT(RIGHT($F1393, 1)))</f>
        <v>0</v>
      </c>
      <c r="BN1393" s="45">
        <f t="shared" si="33024"/>
        <v>0</v>
      </c>
      <c r="BO1393" s="36"/>
      <c r="BP1393" s="37"/>
      <c r="BQ1393" s="44">
        <f t="shared" ref="BQ1393" si="33076">parseTime(BO1393)-(BP1395=INT(RIGHT($F1393, 1)))</f>
        <v>0</v>
      </c>
      <c r="BR1393" s="45">
        <f t="shared" si="33026"/>
        <v>0</v>
      </c>
      <c r="BS1393" s="36"/>
      <c r="BT1393" s="37"/>
      <c r="BU1393" s="44">
        <f t="shared" ref="BU1393" si="33077">parseTime(BS1393)-(BT1395=INT(RIGHT($F1393, 1)))</f>
        <v>0</v>
      </c>
      <c r="BV1393" s="45">
        <f t="shared" si="33028"/>
        <v>0</v>
      </c>
      <c r="BW1393" s="36"/>
      <c r="BX1393" s="37"/>
      <c r="BY1393" s="44">
        <f t="shared" ref="BY1393" si="33078">parseTime(BW1393)-(BX1395=INT(RIGHT($F1393, 1)))</f>
        <v>0</v>
      </c>
      <c r="BZ1393" s="45">
        <f t="shared" si="33030"/>
        <v>0</v>
      </c>
      <c r="CA1393" s="36"/>
      <c r="CB1393" s="37"/>
      <c r="CC1393" s="44">
        <f t="shared" ref="CC1393" si="33079">parseTime(CA1393)-(CB1395=INT(RIGHT($F1393, 1)))</f>
        <v>0</v>
      </c>
      <c r="CD1393" s="45">
        <f t="shared" si="33032"/>
        <v>0</v>
      </c>
      <c r="CE1393" s="36"/>
      <c r="CF1393" s="37"/>
      <c r="CG1393" s="44">
        <f t="shared" ref="CG1393" si="33080">parseTime(CE1393)-(CF1395=INT(RIGHT($F1393, 1)))</f>
        <v>0</v>
      </c>
      <c r="CH1393" s="45">
        <f t="shared" si="33034"/>
        <v>0</v>
      </c>
    </row>
    <row r="1394" spans="1:86" x14ac:dyDescent="0.25">
      <c r="A1394" s="56" t="s">
        <v>119</v>
      </c>
      <c r="B1394" s="57">
        <f t="shared" ref="B1394" ca="1" si="33081">roleHours(G1390:CH1396, "MCC")</f>
        <v>8</v>
      </c>
      <c r="C1394" s="14">
        <f t="shared" ca="1" si="33051"/>
        <v>1</v>
      </c>
      <c r="D1394" s="14" t="s">
        <v>260</v>
      </c>
      <c r="E1394" s="20">
        <v>4.6500000000000004</v>
      </c>
      <c r="F1394" s="51" t="s">
        <v>132</v>
      </c>
      <c r="G1394" s="36"/>
      <c r="H1394" s="37"/>
      <c r="I1394" s="44">
        <f t="shared" ref="I1394" si="33082">parseTime(G1394)-(H1395=INT(RIGHT($F1394, 1)))</f>
        <v>0</v>
      </c>
      <c r="J1394" s="45">
        <f t="shared" si="33002"/>
        <v>0</v>
      </c>
      <c r="K1394" s="36"/>
      <c r="L1394" s="37"/>
      <c r="M1394" s="44">
        <f t="shared" ref="M1394" si="33083">parseTime(K1394)-(L1395=INT(RIGHT($F1394, 1)))</f>
        <v>0</v>
      </c>
      <c r="N1394" s="45">
        <f t="shared" si="33004"/>
        <v>0</v>
      </c>
      <c r="O1394" s="36"/>
      <c r="P1394" s="37"/>
      <c r="Q1394" s="44">
        <f t="shared" ref="Q1394" si="33084">parseTime(O1394)-(P1395=INT(RIGHT($F1394, 1)))</f>
        <v>0</v>
      </c>
      <c r="R1394" s="45">
        <f t="shared" si="33006"/>
        <v>0</v>
      </c>
      <c r="S1394" s="36"/>
      <c r="T1394" s="37"/>
      <c r="U1394" s="44">
        <f t="shared" ref="U1394" si="33085">parseTime(S1394)-(T1395=INT(RIGHT($F1394, 1)))</f>
        <v>0</v>
      </c>
      <c r="V1394" s="45">
        <f t="shared" si="33008"/>
        <v>0</v>
      </c>
      <c r="W1394" s="36"/>
      <c r="X1394" s="37"/>
      <c r="Y1394" s="44">
        <f t="shared" ref="Y1394" si="33086">parseTime(W1394)-(X1395=INT(RIGHT($F1394, 1)))</f>
        <v>0</v>
      </c>
      <c r="Z1394" s="45">
        <f t="shared" si="33010"/>
        <v>0</v>
      </c>
      <c r="AA1394" s="36"/>
      <c r="AB1394" s="37"/>
      <c r="AC1394" s="44">
        <f t="shared" ref="AC1394" si="33087">parseTime(AA1394)-(AB1395=INT(RIGHT($F1394, 1)))</f>
        <v>0</v>
      </c>
      <c r="AD1394" s="45">
        <f t="shared" si="33012"/>
        <v>0</v>
      </c>
      <c r="AE1394" s="36"/>
      <c r="AF1394" s="37"/>
      <c r="AG1394" s="44">
        <f t="shared" ref="AG1394" si="33088">parseTime(AE1394)-(AF1395=INT(RIGHT($F1394, 1)))</f>
        <v>0</v>
      </c>
      <c r="AH1394" s="45">
        <f t="shared" si="33014"/>
        <v>0</v>
      </c>
      <c r="AI1394" s="36"/>
      <c r="AJ1394" s="37"/>
      <c r="AK1394" s="44">
        <f>parseTime(AI1394)-(AJ1395=INT(RIGHT($F1394, 1)))</f>
        <v>0</v>
      </c>
      <c r="AL1394" s="45">
        <f t="shared" si="33015"/>
        <v>0</v>
      </c>
      <c r="AM1394" s="36"/>
      <c r="AN1394" s="37"/>
      <c r="AO1394" s="44">
        <f t="shared" ref="AO1394" si="33089">parseTime(AM1394)-(AN1395=INT(RIGHT($F1394, 1)))</f>
        <v>0</v>
      </c>
      <c r="AP1394" s="45">
        <f t="shared" si="33017"/>
        <v>0</v>
      </c>
      <c r="AQ1394" s="36"/>
      <c r="AR1394" s="37"/>
      <c r="AS1394" s="44">
        <f t="shared" ref="AS1394" si="33090">parseTime(AQ1394)-(AR1395=INT(RIGHT($F1394, 1)))</f>
        <v>0</v>
      </c>
      <c r="AT1394" s="45">
        <f t="shared" si="33019"/>
        <v>0</v>
      </c>
      <c r="AU1394" s="36"/>
      <c r="AV1394" s="37"/>
      <c r="AW1394" s="44">
        <f>parseTime(AU1394)-(AV1395=INT(RIGHT($F1394, 1)))</f>
        <v>0</v>
      </c>
      <c r="AX1394" s="45">
        <f t="shared" si="33020"/>
        <v>0</v>
      </c>
      <c r="AY1394" s="36"/>
      <c r="AZ1394" s="37"/>
      <c r="BA1394" s="44">
        <f>parseTime(AY1394)-(AZ1395=INT(RIGHT($F1394, 1)))</f>
        <v>0</v>
      </c>
      <c r="BB1394" s="45">
        <f t="shared" si="33021"/>
        <v>0</v>
      </c>
      <c r="BC1394" s="36"/>
      <c r="BD1394" s="37"/>
      <c r="BE1394" s="44">
        <f>parseTime(BC1394)-(BD1395=INT(RIGHT($F1394, 1)))</f>
        <v>0</v>
      </c>
      <c r="BF1394" s="45">
        <f t="shared" si="33022"/>
        <v>0</v>
      </c>
      <c r="BG1394" s="36"/>
      <c r="BH1394" s="37"/>
      <c r="BI1394" s="44">
        <f>parseTime(BG1394)-(BH1395=INT(RIGHT($F1394, 1)))</f>
        <v>0</v>
      </c>
      <c r="BJ1394" s="45">
        <f t="shared" si="33023"/>
        <v>0</v>
      </c>
      <c r="BK1394" s="36"/>
      <c r="BL1394" s="37"/>
      <c r="BM1394" s="44">
        <f>parseTime(BK1394)-(BL1395=INT(RIGHT($F1394, 1)))</f>
        <v>0</v>
      </c>
      <c r="BN1394" s="45">
        <f t="shared" si="33024"/>
        <v>0</v>
      </c>
      <c r="BO1394" s="36"/>
      <c r="BP1394" s="37"/>
      <c r="BQ1394" s="44">
        <f t="shared" ref="BQ1394" si="33091">parseTime(BO1394)-(BP1395=INT(RIGHT($F1394, 1)))</f>
        <v>0</v>
      </c>
      <c r="BR1394" s="45">
        <f t="shared" si="33026"/>
        <v>0</v>
      </c>
      <c r="BS1394" s="36"/>
      <c r="BT1394" s="37"/>
      <c r="BU1394" s="44">
        <f t="shared" ref="BU1394" si="33092">parseTime(BS1394)-(BT1395=INT(RIGHT($F1394, 1)))</f>
        <v>0</v>
      </c>
      <c r="BV1394" s="45">
        <f t="shared" si="33028"/>
        <v>0</v>
      </c>
      <c r="BW1394" s="36"/>
      <c r="BX1394" s="37"/>
      <c r="BY1394" s="44">
        <f t="shared" ref="BY1394" si="33093">parseTime(BW1394)-(BX1395=INT(RIGHT($F1394, 1)))</f>
        <v>0</v>
      </c>
      <c r="BZ1394" s="45">
        <f t="shared" si="33030"/>
        <v>0</v>
      </c>
      <c r="CA1394" s="36"/>
      <c r="CB1394" s="37"/>
      <c r="CC1394" s="44">
        <f t="shared" ref="CC1394" si="33094">parseTime(CA1394)-(CB1395=INT(RIGHT($F1394, 1)))</f>
        <v>0</v>
      </c>
      <c r="CD1394" s="45">
        <f t="shared" si="33032"/>
        <v>0</v>
      </c>
      <c r="CE1394" s="36"/>
      <c r="CF1394" s="37"/>
      <c r="CG1394" s="44">
        <f t="shared" ref="CG1394" si="33095">parseTime(CE1394)-(CF1395=INT(RIGHT($F1394, 1)))</f>
        <v>0</v>
      </c>
      <c r="CH1394" s="45">
        <f t="shared" si="33034"/>
        <v>0</v>
      </c>
    </row>
    <row r="1395" spans="1:86" x14ac:dyDescent="0.25">
      <c r="A1395" s="56"/>
      <c r="B1395" s="57"/>
      <c r="C1395" s="14">
        <f t="shared" si="33051"/>
        <v>0</v>
      </c>
      <c r="D1395" s="14"/>
      <c r="E1395" s="20">
        <f t="shared" ref="E1395" si="33096">((7.5/2)-0.5+E1394)*8</f>
        <v>63.2</v>
      </c>
      <c r="F1395" s="51"/>
      <c r="G1395" s="46" t="s">
        <v>134</v>
      </c>
      <c r="H1395" s="38">
        <f t="shared" ref="H1395" si="33097">lunchAdjust(G1390:H1394)</f>
        <v>1</v>
      </c>
      <c r="I1395" s="48" t="s">
        <v>0</v>
      </c>
      <c r="J1395" s="39">
        <f t="shared" ref="J1395" si="33098">SUMPRODUCT(I1390:I1394*J1390:J1394)</f>
        <v>8</v>
      </c>
      <c r="K1395" s="46" t="s">
        <v>134</v>
      </c>
      <c r="L1395" s="38">
        <f t="shared" ref="L1395" si="33099">lunchAdjust(K1390:L1394)</f>
        <v>0</v>
      </c>
      <c r="M1395" s="48" t="s">
        <v>0</v>
      </c>
      <c r="N1395" s="39">
        <f t="shared" ref="N1395" si="33100">SUMPRODUCT(M1390:M1394*N1390:N1394)</f>
        <v>0</v>
      </c>
      <c r="O1395" s="46" t="s">
        <v>134</v>
      </c>
      <c r="P1395" s="38">
        <f t="shared" ref="P1395" si="33101">lunchAdjust(O1390:P1394)</f>
        <v>1</v>
      </c>
      <c r="Q1395" s="48" t="s">
        <v>0</v>
      </c>
      <c r="R1395" s="39">
        <f t="shared" ref="R1395" si="33102">SUMPRODUCT(Q1390:Q1394*R1390:R1394)</f>
        <v>8</v>
      </c>
      <c r="S1395" s="46" t="s">
        <v>134</v>
      </c>
      <c r="T1395" s="38">
        <f t="shared" ref="T1395" si="33103">lunchAdjust(S1390:T1394)</f>
        <v>1</v>
      </c>
      <c r="U1395" s="48" t="s">
        <v>0</v>
      </c>
      <c r="V1395" s="39">
        <f t="shared" ref="V1395" si="33104">SUMPRODUCT(U1390:U1394*V1390:V1394)</f>
        <v>8</v>
      </c>
      <c r="W1395" s="46" t="s">
        <v>134</v>
      </c>
      <c r="X1395" s="38">
        <f t="shared" ref="X1395" si="33105">lunchAdjust(W1390:X1394)</f>
        <v>0</v>
      </c>
      <c r="Y1395" s="48" t="s">
        <v>0</v>
      </c>
      <c r="Z1395" s="39">
        <f t="shared" ref="Z1395" si="33106">SUMPRODUCT(Y1390:Y1394*Z1390:Z1394)</f>
        <v>0</v>
      </c>
      <c r="AA1395" s="46" t="s">
        <v>134</v>
      </c>
      <c r="AB1395" s="38">
        <f t="shared" ref="AB1395" si="33107">lunchAdjust(AA1390:AB1394)</f>
        <v>1</v>
      </c>
      <c r="AC1395" s="48" t="s">
        <v>0</v>
      </c>
      <c r="AD1395" s="39">
        <f t="shared" ref="AD1395" si="33108">SUMPRODUCT(AC1390:AC1394*AD1390:AD1394)</f>
        <v>8</v>
      </c>
      <c r="AE1395" s="46" t="s">
        <v>134</v>
      </c>
      <c r="AF1395" s="38">
        <f t="shared" ref="AF1395" si="33109">lunchAdjust(AE1390:AF1394)</f>
        <v>1</v>
      </c>
      <c r="AG1395" s="48" t="s">
        <v>0</v>
      </c>
      <c r="AH1395" s="39">
        <f t="shared" ref="AH1395" si="33110">SUMPRODUCT(AG1390:AG1394*AH1390:AH1394)</f>
        <v>8</v>
      </c>
      <c r="AI1395" s="46" t="s">
        <v>134</v>
      </c>
      <c r="AJ1395" s="38">
        <f t="shared" ref="AJ1395" si="33111">lunchAdjust(AI1390:AJ1394)</f>
        <v>1</v>
      </c>
      <c r="AK1395" s="48" t="s">
        <v>0</v>
      </c>
      <c r="AL1395" s="39">
        <f t="shared" ref="AL1395" si="33112">SUMPRODUCT(AK1390:AK1394*AL1390:AL1394)</f>
        <v>8</v>
      </c>
      <c r="AM1395" s="46" t="s">
        <v>134</v>
      </c>
      <c r="AN1395" s="38">
        <f t="shared" ref="AN1395" si="33113">lunchAdjust(AM1390:AN1394)</f>
        <v>0</v>
      </c>
      <c r="AO1395" s="48" t="s">
        <v>0</v>
      </c>
      <c r="AP1395" s="39">
        <f t="shared" ref="AP1395" si="33114">SUMPRODUCT(AO1390:AO1394*AP1390:AP1394)</f>
        <v>0</v>
      </c>
      <c r="AQ1395" s="46" t="s">
        <v>134</v>
      </c>
      <c r="AR1395" s="38">
        <f t="shared" ref="AR1395" si="33115">lunchAdjust(AQ1390:AR1394)</f>
        <v>0</v>
      </c>
      <c r="AS1395" s="48" t="s">
        <v>0</v>
      </c>
      <c r="AT1395" s="39">
        <f t="shared" ref="AT1395" si="33116">SUMPRODUCT(AS1390:AS1394*AT1390:AT1394)</f>
        <v>0</v>
      </c>
      <c r="AU1395" s="46" t="s">
        <v>134</v>
      </c>
      <c r="AV1395" s="38">
        <f t="shared" ref="AV1395" si="33117">lunchAdjust(AU1390:AV1394)</f>
        <v>0</v>
      </c>
      <c r="AW1395" s="48" t="s">
        <v>0</v>
      </c>
      <c r="AX1395" s="39">
        <f t="shared" ref="AX1395" si="33118">SUMPRODUCT(AW1390:AW1394*AX1390:AX1394)</f>
        <v>0</v>
      </c>
      <c r="AY1395" s="46" t="s">
        <v>134</v>
      </c>
      <c r="AZ1395" s="38">
        <f t="shared" ref="AZ1395" si="33119">lunchAdjust(AY1390:AZ1394)</f>
        <v>0</v>
      </c>
      <c r="BA1395" s="48" t="s">
        <v>0</v>
      </c>
      <c r="BB1395" s="39">
        <f t="shared" ref="BB1395" si="33120">SUMPRODUCT(BA1390:BA1394*BB1390:BB1394)</f>
        <v>0</v>
      </c>
      <c r="BC1395" s="46" t="s">
        <v>134</v>
      </c>
      <c r="BD1395" s="38">
        <f t="shared" ref="BD1395" si="33121">lunchAdjust(BC1390:BD1394)</f>
        <v>0</v>
      </c>
      <c r="BE1395" s="48" t="s">
        <v>0</v>
      </c>
      <c r="BF1395" s="39">
        <f t="shared" ref="BF1395" si="33122">SUMPRODUCT(BE1390:BE1394*BF1390:BF1394)</f>
        <v>0</v>
      </c>
      <c r="BG1395" s="46" t="s">
        <v>134</v>
      </c>
      <c r="BH1395" s="38">
        <f t="shared" ref="BH1395" si="33123">lunchAdjust(BG1390:BH1394)</f>
        <v>0</v>
      </c>
      <c r="BI1395" s="48" t="s">
        <v>0</v>
      </c>
      <c r="BJ1395" s="39">
        <f t="shared" ref="BJ1395" si="33124">SUMPRODUCT(BI1390:BI1394*BJ1390:BJ1394)</f>
        <v>0</v>
      </c>
      <c r="BK1395" s="46" t="s">
        <v>134</v>
      </c>
      <c r="BL1395" s="38">
        <f t="shared" ref="BL1395" si="33125">lunchAdjust(BK1390:BL1394)</f>
        <v>0</v>
      </c>
      <c r="BM1395" s="48" t="s">
        <v>0</v>
      </c>
      <c r="BN1395" s="39">
        <f t="shared" ref="BN1395" si="33126">SUMPRODUCT(BM1390:BM1394*BN1390:BN1394)</f>
        <v>0</v>
      </c>
      <c r="BO1395" s="46" t="s">
        <v>134</v>
      </c>
      <c r="BP1395" s="38">
        <f t="shared" ref="BP1395" si="33127">lunchAdjust(BO1390:BP1394)</f>
        <v>0</v>
      </c>
      <c r="BQ1395" s="48" t="s">
        <v>0</v>
      </c>
      <c r="BR1395" s="39">
        <f t="shared" ref="BR1395" si="33128">SUMPRODUCT(BQ1390:BQ1394*BR1390:BR1394)</f>
        <v>0</v>
      </c>
      <c r="BS1395" s="46" t="s">
        <v>134</v>
      </c>
      <c r="BT1395" s="38">
        <f t="shared" ref="BT1395" si="33129">lunchAdjust(BS1390:BT1394)</f>
        <v>0</v>
      </c>
      <c r="BU1395" s="48" t="s">
        <v>0</v>
      </c>
      <c r="BV1395" s="39">
        <f t="shared" ref="BV1395" si="33130">SUMPRODUCT(BU1390:BU1394*BV1390:BV1394)</f>
        <v>0</v>
      </c>
      <c r="BW1395" s="46" t="s">
        <v>134</v>
      </c>
      <c r="BX1395" s="38">
        <f t="shared" ref="BX1395" si="33131">lunchAdjust(BW1390:BX1394)</f>
        <v>0</v>
      </c>
      <c r="BY1395" s="48" t="s">
        <v>0</v>
      </c>
      <c r="BZ1395" s="39">
        <f t="shared" ref="BZ1395" si="33132">SUMPRODUCT(BY1390:BY1394*BZ1390:BZ1394)</f>
        <v>0</v>
      </c>
      <c r="CA1395" s="46" t="s">
        <v>134</v>
      </c>
      <c r="CB1395" s="38">
        <f t="shared" ref="CB1395" si="33133">lunchAdjust(CA1390:CB1394)</f>
        <v>0</v>
      </c>
      <c r="CC1395" s="48" t="s">
        <v>0</v>
      </c>
      <c r="CD1395" s="39">
        <f t="shared" ref="CD1395" si="33134">SUMPRODUCT(CC1390:CC1394*CD1390:CD1394)</f>
        <v>0</v>
      </c>
      <c r="CE1395" s="46" t="s">
        <v>134</v>
      </c>
      <c r="CF1395" s="38">
        <f t="shared" ref="CF1395" si="33135">lunchAdjust(CE1390:CF1394)</f>
        <v>0</v>
      </c>
      <c r="CG1395" s="48" t="s">
        <v>0</v>
      </c>
      <c r="CH1395" s="39">
        <f t="shared" ref="CH1395" si="33136">SUMPRODUCT(CG1390:CG1394*CH1390:CH1394)</f>
        <v>0</v>
      </c>
    </row>
    <row r="1396" spans="1:86" ht="15.75" thickBot="1" x14ac:dyDescent="0.3">
      <c r="A1396" s="58" t="s">
        <v>121</v>
      </c>
      <c r="B1396" s="59">
        <f t="shared" ref="B1396" ca="1" si="33137">roleHours(G1390:CH1396, "OUT")</f>
        <v>0</v>
      </c>
      <c r="C1396" s="54" t="s">
        <v>137</v>
      </c>
      <c r="D1396" s="22">
        <f t="shared" ref="D1396" ca="1" si="33138">roleHours(G1390:CH1396, "PTO")</f>
        <v>0</v>
      </c>
      <c r="E1396" s="23">
        <f t="shared" ref="E1396" ca="1" si="33139">E1395-B1391</f>
        <v>15.200000000000003</v>
      </c>
      <c r="F1396" s="52"/>
      <c r="G1396" s="47" t="s">
        <v>39</v>
      </c>
      <c r="H1396" s="40">
        <f t="shared" si="32794"/>
        <v>0</v>
      </c>
      <c r="I1396" s="49" t="s">
        <v>135</v>
      </c>
      <c r="J1396" s="41">
        <f t="shared" ref="J1396" si="33140">J1395*G$4</f>
        <v>0</v>
      </c>
      <c r="K1396" s="47" t="s">
        <v>39</v>
      </c>
      <c r="L1396" s="40">
        <f t="shared" ref="L1396" si="33141">SUMPRODUCT(M1390:M1394*(L1390:L1394="PTO"))+SUMPRODUCT(M1390:M1394*(L1390:L1394="HOL"))</f>
        <v>0</v>
      </c>
      <c r="M1396" s="49" t="s">
        <v>135</v>
      </c>
      <c r="N1396" s="41">
        <f t="shared" ref="N1396" si="33142">N1395*K$4</f>
        <v>0</v>
      </c>
      <c r="O1396" s="47" t="s">
        <v>39</v>
      </c>
      <c r="P1396" s="40">
        <f t="shared" ref="P1396" si="33143">SUMPRODUCT(Q1390:Q1394*(P1390:P1394="PTO"))+SUMPRODUCT(Q1390:Q1394*(P1390:P1394="HOL"))</f>
        <v>0</v>
      </c>
      <c r="Q1396" s="49" t="s">
        <v>135</v>
      </c>
      <c r="R1396" s="41">
        <f t="shared" ref="R1396" si="33144">R1395*O$4</f>
        <v>8</v>
      </c>
      <c r="S1396" s="47" t="s">
        <v>39</v>
      </c>
      <c r="T1396" s="40">
        <f t="shared" ref="T1396" si="33145">SUMPRODUCT(U1390:U1394*(T1390:T1394="PTO"))+SUMPRODUCT(U1390:U1394*(T1390:T1394="HOL"))</f>
        <v>0</v>
      </c>
      <c r="U1396" s="49" t="s">
        <v>135</v>
      </c>
      <c r="V1396" s="41">
        <f t="shared" ref="V1396" si="33146">V1395*S$4</f>
        <v>0</v>
      </c>
      <c r="W1396" s="47" t="s">
        <v>39</v>
      </c>
      <c r="X1396" s="40">
        <f t="shared" ref="X1396" si="33147">SUMPRODUCT(Y1390:Y1394*(X1390:X1394="PTO"))+SUMPRODUCT(Y1390:Y1394*(X1390:X1394="HOL"))</f>
        <v>0</v>
      </c>
      <c r="Y1396" s="49" t="s">
        <v>135</v>
      </c>
      <c r="Z1396" s="41">
        <f t="shared" ref="Z1396" si="33148">Z1395*W$4</f>
        <v>0</v>
      </c>
      <c r="AA1396" s="47" t="s">
        <v>39</v>
      </c>
      <c r="AB1396" s="40">
        <f t="shared" ref="AB1396" si="33149">SUMPRODUCT(AC1390:AC1394*(AB1390:AB1394="PTO"))+SUMPRODUCT(AC1390:AC1394*(AB1390:AB1394="HOL"))</f>
        <v>0</v>
      </c>
      <c r="AC1396" s="49" t="s">
        <v>135</v>
      </c>
      <c r="AD1396" s="41">
        <f t="shared" ref="AD1396" si="33150">AD1395*AA$4</f>
        <v>8</v>
      </c>
      <c r="AE1396" s="47" t="s">
        <v>39</v>
      </c>
      <c r="AF1396" s="40">
        <f t="shared" ref="AF1396" si="33151">SUMPRODUCT(AG1390:AG1394*(AF1390:AF1394="PTO"))+SUMPRODUCT(AG1390:AG1394*(AF1390:AF1394="HOL"))</f>
        <v>0</v>
      </c>
      <c r="AG1396" s="49" t="s">
        <v>135</v>
      </c>
      <c r="AH1396" s="41">
        <f t="shared" ref="AH1396" si="33152">AH1395*AE$4</f>
        <v>8</v>
      </c>
      <c r="AI1396" s="47" t="s">
        <v>39</v>
      </c>
      <c r="AJ1396" s="40">
        <f t="shared" ref="AJ1396" si="33153">SUMPRODUCT(AK1390:AK1394*(AJ1390:AJ1394="PTO"))+SUMPRODUCT(AK1390:AK1394*(AJ1390:AJ1394="HOL"))</f>
        <v>0</v>
      </c>
      <c r="AK1396" s="49" t="s">
        <v>135</v>
      </c>
      <c r="AL1396" s="41">
        <f>AL1395*AI$4</f>
        <v>8</v>
      </c>
      <c r="AM1396" s="47" t="s">
        <v>39</v>
      </c>
      <c r="AN1396" s="40">
        <f t="shared" ref="AN1396" si="33154">SUMPRODUCT(AO1390:AO1394*(AN1390:AN1394="PTO"))+SUMPRODUCT(AO1390:AO1394*(AN1390:AN1394="HOL"))</f>
        <v>0</v>
      </c>
      <c r="AO1396" s="49" t="s">
        <v>135</v>
      </c>
      <c r="AP1396" s="41">
        <f t="shared" ref="AP1396" si="33155">AP1395*AM$4</f>
        <v>0</v>
      </c>
      <c r="AQ1396" s="47" t="s">
        <v>39</v>
      </c>
      <c r="AR1396" s="40">
        <f t="shared" ref="AR1396" si="33156">SUMPRODUCT(AS1390:AS1394*(AR1390:AR1394="PTO"))+SUMPRODUCT(AS1390:AS1394*(AR1390:AR1394="HOL"))</f>
        <v>0</v>
      </c>
      <c r="AS1396" s="49" t="s">
        <v>135</v>
      </c>
      <c r="AT1396" s="41">
        <f t="shared" ref="AT1396" si="33157">AT1395*AQ$4</f>
        <v>0</v>
      </c>
      <c r="AU1396" s="47" t="s">
        <v>39</v>
      </c>
      <c r="AV1396" s="40">
        <f t="shared" ref="AV1396" si="33158">SUMPRODUCT(AW1390:AW1394*(AV1390:AV1394="PTO"))+SUMPRODUCT(AW1390:AW1394*(AV1390:AV1394="HOL"))</f>
        <v>0</v>
      </c>
      <c r="AW1396" s="49" t="s">
        <v>135</v>
      </c>
      <c r="AX1396" s="41">
        <f>AX1395*AU$4</f>
        <v>0</v>
      </c>
      <c r="AY1396" s="47" t="s">
        <v>39</v>
      </c>
      <c r="AZ1396" s="40">
        <f t="shared" ref="AZ1396" si="33159">SUMPRODUCT(BA1390:BA1394*(AZ1390:AZ1394="PTO"))+SUMPRODUCT(BA1390:BA1394*(AZ1390:AZ1394="HOL"))</f>
        <v>0</v>
      </c>
      <c r="BA1396" s="49" t="s">
        <v>135</v>
      </c>
      <c r="BB1396" s="41">
        <f>BB1395*AY$4</f>
        <v>0</v>
      </c>
      <c r="BC1396" s="47" t="s">
        <v>39</v>
      </c>
      <c r="BD1396" s="40">
        <f t="shared" ref="BD1396" si="33160">SUMPRODUCT(BE1390:BE1394*(BD1390:BD1394="PTO"))+SUMPRODUCT(BE1390:BE1394*(BD1390:BD1394="HOL"))</f>
        <v>0</v>
      </c>
      <c r="BE1396" s="49" t="s">
        <v>135</v>
      </c>
      <c r="BF1396" s="41">
        <f>BF1395*BC$4</f>
        <v>0</v>
      </c>
      <c r="BG1396" s="47" t="s">
        <v>39</v>
      </c>
      <c r="BH1396" s="40">
        <f t="shared" ref="BH1396" si="33161">SUMPRODUCT(BI1390:BI1394*(BH1390:BH1394="PTO"))+SUMPRODUCT(BI1390:BI1394*(BH1390:BH1394="HOL"))</f>
        <v>0</v>
      </c>
      <c r="BI1396" s="49" t="s">
        <v>135</v>
      </c>
      <c r="BJ1396" s="41">
        <f>BJ1395*BG$4</f>
        <v>0</v>
      </c>
      <c r="BK1396" s="47" t="s">
        <v>39</v>
      </c>
      <c r="BL1396" s="40">
        <f t="shared" ref="BL1396" si="33162">SUMPRODUCT(BM1390:BM1394*(BL1390:BL1394="PTO"))+SUMPRODUCT(BM1390:BM1394*(BL1390:BL1394="HOL"))</f>
        <v>0</v>
      </c>
      <c r="BM1396" s="49" t="s">
        <v>135</v>
      </c>
      <c r="BN1396" s="41">
        <f>BN1395*BK$4</f>
        <v>0</v>
      </c>
      <c r="BO1396" s="47" t="s">
        <v>39</v>
      </c>
      <c r="BP1396" s="40">
        <f t="shared" ref="BP1396" si="33163">SUMPRODUCT(BQ1390:BQ1394*(BP1390:BP1394="PTO"))+SUMPRODUCT(BQ1390:BQ1394*(BP1390:BP1394="HOL"))</f>
        <v>0</v>
      </c>
      <c r="BQ1396" s="49" t="s">
        <v>135</v>
      </c>
      <c r="BR1396" s="41">
        <f t="shared" ref="BR1396" si="33164">BR1395*BO$4</f>
        <v>0</v>
      </c>
      <c r="BS1396" s="47" t="s">
        <v>39</v>
      </c>
      <c r="BT1396" s="40">
        <f t="shared" ref="BT1396" si="33165">SUMPRODUCT(BU1390:BU1394*(BT1390:BT1394="PTO"))+SUMPRODUCT(BU1390:BU1394*(BT1390:BT1394="HOL"))</f>
        <v>0</v>
      </c>
      <c r="BU1396" s="49" t="s">
        <v>135</v>
      </c>
      <c r="BV1396" s="41">
        <f t="shared" ref="BV1396" si="33166">BV1395*BS$4</f>
        <v>0</v>
      </c>
      <c r="BW1396" s="47" t="s">
        <v>39</v>
      </c>
      <c r="BX1396" s="40">
        <f t="shared" ref="BX1396" si="33167">SUMPRODUCT(BY1390:BY1394*(BX1390:BX1394="PTO"))+SUMPRODUCT(BY1390:BY1394*(BX1390:BX1394="HOL"))</f>
        <v>0</v>
      </c>
      <c r="BY1396" s="49" t="s">
        <v>135</v>
      </c>
      <c r="BZ1396" s="41">
        <f t="shared" ref="BZ1396" si="33168">BZ1395*BW$4</f>
        <v>0</v>
      </c>
      <c r="CA1396" s="47" t="s">
        <v>39</v>
      </c>
      <c r="CB1396" s="40">
        <f t="shared" ref="CB1396" si="33169">SUMPRODUCT(CC1390:CC1394*(CB1390:CB1394="PTO"))+SUMPRODUCT(CC1390:CC1394*(CB1390:CB1394="HOL"))</f>
        <v>0</v>
      </c>
      <c r="CC1396" s="49" t="s">
        <v>135</v>
      </c>
      <c r="CD1396" s="41">
        <f t="shared" ref="CD1396" si="33170">CD1395*CA$4</f>
        <v>0</v>
      </c>
      <c r="CE1396" s="47" t="s">
        <v>39</v>
      </c>
      <c r="CF1396" s="40">
        <f t="shared" ref="CF1396" si="33171">SUMPRODUCT(CG1390:CG1394*(CF1390:CF1394="PTO"))+SUMPRODUCT(CG1390:CG1394*(CF1390:CF1394="HOL"))</f>
        <v>0</v>
      </c>
      <c r="CG1396" s="49" t="s">
        <v>135</v>
      </c>
      <c r="CH1396" s="41">
        <f t="shared" ref="CH1396" si="33172">CH1395*CE$4</f>
        <v>0</v>
      </c>
    </row>
    <row r="1397" spans="1:86" x14ac:dyDescent="0.25">
      <c r="A1397" s="70" t="s">
        <v>133</v>
      </c>
      <c r="B1397" s="71">
        <f t="shared" ref="B1397" ca="1" si="33173">D1397-B1398</f>
        <v>13.19797887000459</v>
      </c>
      <c r="C1397" s="72" t="s">
        <v>122</v>
      </c>
      <c r="D1397" s="71">
        <f>IFERROR(INDEX(Holidays[FTE], MATCH(Entry!E1397, Holidays[Date], 0)), 1)*8*INDEX(FTEguide[[1]:[12]], MATCH(Entry!E1398, FTEguide[Weekday], 0), IF(Entry!E1400&gt;0, Entry!E1400, MONTH(Entry!E1397)))</f>
        <v>61.19797887000459</v>
      </c>
      <c r="E1397" s="60">
        <f t="shared" si="32311"/>
        <v>44027</v>
      </c>
      <c r="F1397" s="50" t="s">
        <v>128</v>
      </c>
      <c r="G1397" s="34" t="s">
        <v>136</v>
      </c>
      <c r="H1397" s="35" t="s">
        <v>23</v>
      </c>
      <c r="I1397" s="42">
        <f t="shared" ref="I1397" si="33174">parseTime(G1397)-(H1402=INT(RIGHT($F1397, 1)))</f>
        <v>8</v>
      </c>
      <c r="J1397" s="43">
        <f t="shared" ref="J1397:J1401" si="33175">isClocked(H1397)</f>
        <v>1</v>
      </c>
      <c r="K1397" s="34"/>
      <c r="L1397" s="35"/>
      <c r="M1397" s="42">
        <f t="shared" ref="M1397" si="33176">parseTime(K1397)-(L1402=INT(RIGHT($F1397, 1)))</f>
        <v>0</v>
      </c>
      <c r="N1397" s="43">
        <f t="shared" ref="N1397:N1401" si="33177">isClocked(L1397)</f>
        <v>0</v>
      </c>
      <c r="O1397" s="34" t="s">
        <v>180</v>
      </c>
      <c r="P1397" s="35" t="s">
        <v>23</v>
      </c>
      <c r="Q1397" s="42">
        <f t="shared" ref="Q1397" si="33178">parseTime(O1397)-(P1402=INT(RIGHT($F1397, 1)))</f>
        <v>8</v>
      </c>
      <c r="R1397" s="43">
        <f t="shared" ref="R1397:R1401" si="33179">isClocked(P1397)</f>
        <v>1</v>
      </c>
      <c r="S1397" s="34" t="s">
        <v>227</v>
      </c>
      <c r="T1397" s="35" t="s">
        <v>23</v>
      </c>
      <c r="U1397" s="42">
        <f t="shared" ref="U1397" si="33180">parseTime(S1397)-(T1402=INT(RIGHT($F1397, 1)))</f>
        <v>8</v>
      </c>
      <c r="V1397" s="43">
        <f t="shared" ref="V1397:V1401" si="33181">isClocked(T1397)</f>
        <v>1</v>
      </c>
      <c r="W1397" s="34"/>
      <c r="X1397" s="35"/>
      <c r="Y1397" s="42">
        <f t="shared" ref="Y1397" si="33182">parseTime(W1397)-(X1402=INT(RIGHT($F1397, 1)))</f>
        <v>0</v>
      </c>
      <c r="Z1397" s="43">
        <f t="shared" ref="Z1397:Z1401" si="33183">isClocked(X1397)</f>
        <v>0</v>
      </c>
      <c r="AA1397" s="34" t="s">
        <v>136</v>
      </c>
      <c r="AB1397" s="35" t="s">
        <v>23</v>
      </c>
      <c r="AC1397" s="42">
        <f t="shared" ref="AC1397" si="33184">parseTime(AA1397)-(AB1402=INT(RIGHT($F1397, 1)))</f>
        <v>8</v>
      </c>
      <c r="AD1397" s="43">
        <f t="shared" ref="AD1397:AD1401" si="33185">isClocked(AB1397)</f>
        <v>1</v>
      </c>
      <c r="AE1397" s="34" t="s">
        <v>136</v>
      </c>
      <c r="AF1397" s="35" t="s">
        <v>25</v>
      </c>
      <c r="AG1397" s="42">
        <f t="shared" ref="AG1397" si="33186">parseTime(AE1397)-(AF1402=INT(RIGHT($F1397, 1)))</f>
        <v>8</v>
      </c>
      <c r="AH1397" s="43">
        <f t="shared" ref="AH1397:AH1401" si="33187">isClocked(AF1397)</f>
        <v>1</v>
      </c>
      <c r="AI1397" s="34"/>
      <c r="AJ1397" s="35"/>
      <c r="AK1397" s="42">
        <f>parseTime(AI1397)-(AJ1402=INT(RIGHT($F1397, 1)))</f>
        <v>0</v>
      </c>
      <c r="AL1397" s="43">
        <f t="shared" ref="AL1397:AL1401" si="33188">isClocked(AJ1397)</f>
        <v>0</v>
      </c>
      <c r="AM1397" s="34" t="s">
        <v>136</v>
      </c>
      <c r="AN1397" s="35" t="s">
        <v>23</v>
      </c>
      <c r="AO1397" s="42">
        <f t="shared" ref="AO1397" si="33189">parseTime(AM1397)-(AN1402=INT(RIGHT($F1397, 1)))</f>
        <v>8</v>
      </c>
      <c r="AP1397" s="43">
        <f t="shared" ref="AP1397:AP1401" si="33190">isClocked(AN1397)</f>
        <v>1</v>
      </c>
      <c r="AQ1397" s="34"/>
      <c r="AR1397" s="35"/>
      <c r="AS1397" s="42">
        <f t="shared" ref="AS1397" si="33191">parseTime(AQ1397)-(AR1402=INT(RIGHT($F1397, 1)))</f>
        <v>0</v>
      </c>
      <c r="AT1397" s="43">
        <f t="shared" ref="AT1397:AT1401" si="33192">isClocked(AR1397)</f>
        <v>0</v>
      </c>
      <c r="AU1397" s="34"/>
      <c r="AV1397" s="35"/>
      <c r="AW1397" s="42">
        <f>parseTime(AU1397)-(AV1402=INT(RIGHT($F1397, 1)))</f>
        <v>0</v>
      </c>
      <c r="AX1397" s="43">
        <f t="shared" ref="AX1397:AX1401" si="33193">isClocked(AV1397)</f>
        <v>0</v>
      </c>
      <c r="AY1397" s="34"/>
      <c r="AZ1397" s="35"/>
      <c r="BA1397" s="42">
        <f>parseTime(AY1397)-(AZ1402=INT(RIGHT($F1397, 1)))</f>
        <v>0</v>
      </c>
      <c r="BB1397" s="43">
        <f t="shared" ref="BB1397:BB1401" si="33194">isClocked(AZ1397)</f>
        <v>0</v>
      </c>
      <c r="BC1397" s="34"/>
      <c r="BD1397" s="35"/>
      <c r="BE1397" s="42">
        <f>parseTime(BC1397)-(BD1402=INT(RIGHT($F1397, 1)))</f>
        <v>0</v>
      </c>
      <c r="BF1397" s="43">
        <f t="shared" ref="BF1397:BF1401" si="33195">isClocked(BD1397)</f>
        <v>0</v>
      </c>
      <c r="BG1397" s="34"/>
      <c r="BH1397" s="35"/>
      <c r="BI1397" s="42">
        <f>parseTime(BG1397)-(BH1402=INT(RIGHT($F1397, 1)))</f>
        <v>0</v>
      </c>
      <c r="BJ1397" s="43">
        <f t="shared" ref="BJ1397:BJ1401" si="33196">isClocked(BH1397)</f>
        <v>0</v>
      </c>
      <c r="BK1397" s="34"/>
      <c r="BL1397" s="35"/>
      <c r="BM1397" s="42">
        <f>parseTime(BK1397)-(BL1402=INT(RIGHT($F1397, 1)))</f>
        <v>0</v>
      </c>
      <c r="BN1397" s="43">
        <f t="shared" ref="BN1397:BN1401" si="33197">isClocked(BL1397)</f>
        <v>0</v>
      </c>
      <c r="BO1397" s="34"/>
      <c r="BP1397" s="35"/>
      <c r="BQ1397" s="42">
        <f t="shared" ref="BQ1397" si="33198">parseTime(BO1397)-(BP1402=INT(RIGHT($F1397, 1)))</f>
        <v>0</v>
      </c>
      <c r="BR1397" s="43">
        <f t="shared" ref="BR1397:BR1401" si="33199">isClocked(BP1397)</f>
        <v>0</v>
      </c>
      <c r="BS1397" s="34"/>
      <c r="BT1397" s="35"/>
      <c r="BU1397" s="42">
        <f t="shared" ref="BU1397" si="33200">parseTime(BS1397)-(BT1402=INT(RIGHT($F1397, 1)))</f>
        <v>0</v>
      </c>
      <c r="BV1397" s="43">
        <f t="shared" ref="BV1397:BV1401" si="33201">isClocked(BT1397)</f>
        <v>0</v>
      </c>
      <c r="BW1397" s="34"/>
      <c r="BX1397" s="35"/>
      <c r="BY1397" s="42">
        <f t="shared" ref="BY1397" si="33202">parseTime(BW1397)-(BX1402=INT(RIGHT($F1397, 1)))</f>
        <v>0</v>
      </c>
      <c r="BZ1397" s="43">
        <f t="shared" ref="BZ1397:BZ1401" si="33203">isClocked(BX1397)</f>
        <v>0</v>
      </c>
      <c r="CA1397" s="34"/>
      <c r="CB1397" s="35"/>
      <c r="CC1397" s="42">
        <f t="shared" ref="CC1397" si="33204">parseTime(CA1397)-(CB1402=INT(RIGHT($F1397, 1)))</f>
        <v>0</v>
      </c>
      <c r="CD1397" s="43">
        <f t="shared" ref="CD1397:CD1401" si="33205">isClocked(CB1397)</f>
        <v>0</v>
      </c>
      <c r="CE1397" s="34"/>
      <c r="CF1397" s="35"/>
      <c r="CG1397" s="42">
        <f t="shared" ref="CG1397" si="33206">parseTime(CE1397)-(CF1402=INT(RIGHT($F1397, 1)))</f>
        <v>0</v>
      </c>
      <c r="CH1397" s="43">
        <f t="shared" ref="CH1397:CH1401" si="33207">isClocked(CF1397)</f>
        <v>0</v>
      </c>
    </row>
    <row r="1398" spans="1:86" x14ac:dyDescent="0.25">
      <c r="A1398" s="56" t="s">
        <v>0</v>
      </c>
      <c r="B1398" s="57">
        <f t="shared" ca="1" si="31827"/>
        <v>48</v>
      </c>
      <c r="C1398" s="14" t="s">
        <v>252</v>
      </c>
      <c r="D1398" s="14">
        <f t="shared" si="33035"/>
        <v>53.7</v>
      </c>
      <c r="E1398" s="55" t="str">
        <f t="shared" si="31828"/>
        <v>Wednesday</v>
      </c>
      <c r="F1398" s="51" t="s">
        <v>129</v>
      </c>
      <c r="G1398" s="36"/>
      <c r="H1398" s="37"/>
      <c r="I1398" s="44">
        <f t="shared" ref="I1398" si="33208">parseTime(G1398)-(H1402=INT(RIGHT($F1398, 1)))</f>
        <v>0</v>
      </c>
      <c r="J1398" s="45">
        <f t="shared" si="33175"/>
        <v>0</v>
      </c>
      <c r="K1398" s="36"/>
      <c r="L1398" s="37"/>
      <c r="M1398" s="44">
        <f t="shared" ref="M1398" si="33209">parseTime(K1398)-(L1402=INT(RIGHT($F1398, 1)))</f>
        <v>0</v>
      </c>
      <c r="N1398" s="45">
        <f t="shared" si="33177"/>
        <v>0</v>
      </c>
      <c r="O1398" s="36"/>
      <c r="P1398" s="37"/>
      <c r="Q1398" s="44">
        <f t="shared" ref="Q1398" si="33210">parseTime(O1398)-(P1402=INT(RIGHT($F1398, 1)))</f>
        <v>0</v>
      </c>
      <c r="R1398" s="45">
        <f t="shared" si="33179"/>
        <v>0</v>
      </c>
      <c r="S1398" s="36"/>
      <c r="T1398" s="37"/>
      <c r="U1398" s="44">
        <f t="shared" ref="U1398" si="33211">parseTime(S1398)-(T1402=INT(RIGHT($F1398, 1)))</f>
        <v>0</v>
      </c>
      <c r="V1398" s="45">
        <f t="shared" si="33181"/>
        <v>0</v>
      </c>
      <c r="W1398" s="36"/>
      <c r="X1398" s="37"/>
      <c r="Y1398" s="44">
        <f t="shared" ref="Y1398" si="33212">parseTime(W1398)-(X1402=INT(RIGHT($F1398, 1)))</f>
        <v>0</v>
      </c>
      <c r="Z1398" s="45">
        <f t="shared" si="33183"/>
        <v>0</v>
      </c>
      <c r="AA1398" s="36"/>
      <c r="AB1398" s="37"/>
      <c r="AC1398" s="44">
        <f t="shared" ref="AC1398" si="33213">parseTime(AA1398)-(AB1402=INT(RIGHT($F1398, 1)))</f>
        <v>0</v>
      </c>
      <c r="AD1398" s="45">
        <f t="shared" si="33185"/>
        <v>0</v>
      </c>
      <c r="AE1398" s="36"/>
      <c r="AF1398" s="37"/>
      <c r="AG1398" s="44">
        <f t="shared" ref="AG1398" si="33214">parseTime(AE1398)-(AF1402=INT(RIGHT($F1398, 1)))</f>
        <v>0</v>
      </c>
      <c r="AH1398" s="45">
        <f t="shared" si="33187"/>
        <v>0</v>
      </c>
      <c r="AI1398" s="36"/>
      <c r="AJ1398" s="37"/>
      <c r="AK1398" s="44">
        <f>parseTime(AI1398)-(AJ1402=INT(RIGHT($F1398, 1)))</f>
        <v>0</v>
      </c>
      <c r="AL1398" s="45">
        <f t="shared" si="33188"/>
        <v>0</v>
      </c>
      <c r="AM1398" s="36"/>
      <c r="AN1398" s="37"/>
      <c r="AO1398" s="44">
        <f t="shared" ref="AO1398" si="33215">parseTime(AM1398)-(AN1402=INT(RIGHT($F1398, 1)))</f>
        <v>0</v>
      </c>
      <c r="AP1398" s="45">
        <f t="shared" si="33190"/>
        <v>0</v>
      </c>
      <c r="AQ1398" s="36"/>
      <c r="AR1398" s="37"/>
      <c r="AS1398" s="44">
        <f t="shared" ref="AS1398" si="33216">parseTime(AQ1398)-(AR1402=INT(RIGHT($F1398, 1)))</f>
        <v>0</v>
      </c>
      <c r="AT1398" s="45">
        <f t="shared" si="33192"/>
        <v>0</v>
      </c>
      <c r="AU1398" s="36"/>
      <c r="AV1398" s="37"/>
      <c r="AW1398" s="44">
        <f>parseTime(AU1398)-(AV1402=INT(RIGHT($F1398, 1)))</f>
        <v>0</v>
      </c>
      <c r="AX1398" s="45">
        <f t="shared" si="33193"/>
        <v>0</v>
      </c>
      <c r="AY1398" s="36"/>
      <c r="AZ1398" s="37"/>
      <c r="BA1398" s="44">
        <f>parseTime(AY1398)-(AZ1402=INT(RIGHT($F1398, 1)))</f>
        <v>0</v>
      </c>
      <c r="BB1398" s="45">
        <f t="shared" si="33194"/>
        <v>0</v>
      </c>
      <c r="BC1398" s="36"/>
      <c r="BD1398" s="37"/>
      <c r="BE1398" s="44">
        <f>parseTime(BC1398)-(BD1402=INT(RIGHT($F1398, 1)))</f>
        <v>0</v>
      </c>
      <c r="BF1398" s="45">
        <f t="shared" si="33195"/>
        <v>0</v>
      </c>
      <c r="BG1398" s="36"/>
      <c r="BH1398" s="37"/>
      <c r="BI1398" s="44">
        <f>parseTime(BG1398)-(BH1402=INT(RIGHT($F1398, 1)))</f>
        <v>0</v>
      </c>
      <c r="BJ1398" s="45">
        <f t="shared" si="33196"/>
        <v>0</v>
      </c>
      <c r="BK1398" s="36"/>
      <c r="BL1398" s="37"/>
      <c r="BM1398" s="44">
        <f>parseTime(BK1398)-(BL1402=INT(RIGHT($F1398, 1)))</f>
        <v>0</v>
      </c>
      <c r="BN1398" s="45">
        <f t="shared" si="33197"/>
        <v>0</v>
      </c>
      <c r="BO1398" s="36"/>
      <c r="BP1398" s="37"/>
      <c r="BQ1398" s="44">
        <f t="shared" ref="BQ1398" si="33217">parseTime(BO1398)-(BP1402=INT(RIGHT($F1398, 1)))</f>
        <v>0</v>
      </c>
      <c r="BR1398" s="45">
        <f t="shared" si="33199"/>
        <v>0</v>
      </c>
      <c r="BS1398" s="36"/>
      <c r="BT1398" s="37"/>
      <c r="BU1398" s="44">
        <f t="shared" ref="BU1398" si="33218">parseTime(BS1398)-(BT1402=INT(RIGHT($F1398, 1)))</f>
        <v>0</v>
      </c>
      <c r="BV1398" s="45">
        <f t="shared" si="33201"/>
        <v>0</v>
      </c>
      <c r="BW1398" s="36"/>
      <c r="BX1398" s="37"/>
      <c r="BY1398" s="44">
        <f t="shared" ref="BY1398" si="33219">parseTime(BW1398)-(BX1402=INT(RIGHT($F1398, 1)))</f>
        <v>0</v>
      </c>
      <c r="BZ1398" s="45">
        <f t="shared" si="33203"/>
        <v>0</v>
      </c>
      <c r="CA1398" s="36"/>
      <c r="CB1398" s="37"/>
      <c r="CC1398" s="44">
        <f t="shared" ref="CC1398" si="33220">parseTime(CA1398)-(CB1402=INT(RIGHT($F1398, 1)))</f>
        <v>0</v>
      </c>
      <c r="CD1398" s="45">
        <f t="shared" si="33205"/>
        <v>0</v>
      </c>
      <c r="CE1398" s="36"/>
      <c r="CF1398" s="37"/>
      <c r="CG1398" s="44">
        <f t="shared" ref="CG1398" si="33221">parseTime(CE1398)-(CF1402=INT(RIGHT($F1398, 1)))</f>
        <v>0</v>
      </c>
      <c r="CH1398" s="45">
        <f t="shared" si="33207"/>
        <v>0</v>
      </c>
    </row>
    <row r="1399" spans="1:86" x14ac:dyDescent="0.25">
      <c r="A1399" s="56" t="s">
        <v>117</v>
      </c>
      <c r="B1399" s="57">
        <f t="shared" ref="B1399" ca="1" si="33222">roleHours(G1397:CH1403, "MFD")</f>
        <v>40</v>
      </c>
      <c r="C1399" s="14">
        <f t="shared" ref="C1399:C1402" ca="1" si="33223">B1399/8</f>
        <v>5</v>
      </c>
      <c r="D1399" s="14">
        <f t="shared" ref="D1399" ca="1" si="33224">B1398-D1398</f>
        <v>-5.7000000000000028</v>
      </c>
      <c r="E1399" s="20" t="s">
        <v>127</v>
      </c>
      <c r="F1399" s="51" t="s">
        <v>130</v>
      </c>
      <c r="G1399" s="36"/>
      <c r="H1399" s="37"/>
      <c r="I1399" s="44">
        <f t="shared" ref="I1399" si="33225">parseTime(G1399)-(H1402=INT(RIGHT($F1399, 1)))</f>
        <v>0</v>
      </c>
      <c r="J1399" s="45">
        <f t="shared" si="33175"/>
        <v>0</v>
      </c>
      <c r="K1399" s="36"/>
      <c r="L1399" s="37"/>
      <c r="M1399" s="44">
        <f t="shared" ref="M1399" si="33226">parseTime(K1399)-(L1402=INT(RIGHT($F1399, 1)))</f>
        <v>0</v>
      </c>
      <c r="N1399" s="45">
        <f t="shared" si="33177"/>
        <v>0</v>
      </c>
      <c r="O1399" s="36"/>
      <c r="P1399" s="37"/>
      <c r="Q1399" s="44">
        <f t="shared" ref="Q1399" si="33227">parseTime(O1399)-(P1402=INT(RIGHT($F1399, 1)))</f>
        <v>0</v>
      </c>
      <c r="R1399" s="45">
        <f t="shared" si="33179"/>
        <v>0</v>
      </c>
      <c r="S1399" s="36"/>
      <c r="T1399" s="37"/>
      <c r="U1399" s="44">
        <f t="shared" ref="U1399" si="33228">parseTime(S1399)-(T1402=INT(RIGHT($F1399, 1)))</f>
        <v>0</v>
      </c>
      <c r="V1399" s="45">
        <f t="shared" si="33181"/>
        <v>0</v>
      </c>
      <c r="W1399" s="36"/>
      <c r="X1399" s="37"/>
      <c r="Y1399" s="44">
        <f t="shared" ref="Y1399" si="33229">parseTime(W1399)-(X1402=INT(RIGHT($F1399, 1)))</f>
        <v>0</v>
      </c>
      <c r="Z1399" s="45">
        <f t="shared" si="33183"/>
        <v>0</v>
      </c>
      <c r="AA1399" s="36"/>
      <c r="AB1399" s="37"/>
      <c r="AC1399" s="44">
        <f t="shared" ref="AC1399" si="33230">parseTime(AA1399)-(AB1402=INT(RIGHT($F1399, 1)))</f>
        <v>0</v>
      </c>
      <c r="AD1399" s="45">
        <f t="shared" si="33185"/>
        <v>0</v>
      </c>
      <c r="AE1399" s="36"/>
      <c r="AF1399" s="37"/>
      <c r="AG1399" s="44">
        <f t="shared" ref="AG1399" si="33231">parseTime(AE1399)-(AF1402=INT(RIGHT($F1399, 1)))</f>
        <v>0</v>
      </c>
      <c r="AH1399" s="45">
        <f t="shared" si="33187"/>
        <v>0</v>
      </c>
      <c r="AI1399" s="36"/>
      <c r="AJ1399" s="37"/>
      <c r="AK1399" s="44">
        <f>parseTime(AI1399)-(AJ1402=INT(RIGHT($F1399, 1)))</f>
        <v>0</v>
      </c>
      <c r="AL1399" s="45">
        <f t="shared" si="33188"/>
        <v>0</v>
      </c>
      <c r="AM1399" s="36"/>
      <c r="AN1399" s="37"/>
      <c r="AO1399" s="44">
        <f t="shared" ref="AO1399" si="33232">parseTime(AM1399)-(AN1402=INT(RIGHT($F1399, 1)))</f>
        <v>0</v>
      </c>
      <c r="AP1399" s="45">
        <f t="shared" si="33190"/>
        <v>0</v>
      </c>
      <c r="AQ1399" s="36"/>
      <c r="AR1399" s="37"/>
      <c r="AS1399" s="44">
        <f t="shared" ref="AS1399" si="33233">parseTime(AQ1399)-(AR1402=INT(RIGHT($F1399, 1)))</f>
        <v>0</v>
      </c>
      <c r="AT1399" s="45">
        <f t="shared" si="33192"/>
        <v>0</v>
      </c>
      <c r="AU1399" s="36"/>
      <c r="AV1399" s="37"/>
      <c r="AW1399" s="44">
        <f>parseTime(AU1399)-(AV1402=INT(RIGHT($F1399, 1)))</f>
        <v>0</v>
      </c>
      <c r="AX1399" s="45">
        <f t="shared" si="33193"/>
        <v>0</v>
      </c>
      <c r="AY1399" s="36"/>
      <c r="AZ1399" s="37"/>
      <c r="BA1399" s="44">
        <f>parseTime(AY1399)-(AZ1402=INT(RIGHT($F1399, 1)))</f>
        <v>0</v>
      </c>
      <c r="BB1399" s="45">
        <f t="shared" si="33194"/>
        <v>0</v>
      </c>
      <c r="BC1399" s="36"/>
      <c r="BD1399" s="37"/>
      <c r="BE1399" s="44">
        <f>parseTime(BC1399)-(BD1402=INT(RIGHT($F1399, 1)))</f>
        <v>0</v>
      </c>
      <c r="BF1399" s="45">
        <f t="shared" si="33195"/>
        <v>0</v>
      </c>
      <c r="BG1399" s="36"/>
      <c r="BH1399" s="37"/>
      <c r="BI1399" s="44">
        <f>parseTime(BG1399)-(BH1402=INT(RIGHT($F1399, 1)))</f>
        <v>0</v>
      </c>
      <c r="BJ1399" s="45">
        <f t="shared" si="33196"/>
        <v>0</v>
      </c>
      <c r="BK1399" s="36"/>
      <c r="BL1399" s="37"/>
      <c r="BM1399" s="44">
        <f>parseTime(BK1399)-(BL1402=INT(RIGHT($F1399, 1)))</f>
        <v>0</v>
      </c>
      <c r="BN1399" s="45">
        <f t="shared" si="33197"/>
        <v>0</v>
      </c>
      <c r="BO1399" s="36"/>
      <c r="BP1399" s="37"/>
      <c r="BQ1399" s="44">
        <f t="shared" ref="BQ1399" si="33234">parseTime(BO1399)-(BP1402=INT(RIGHT($F1399, 1)))</f>
        <v>0</v>
      </c>
      <c r="BR1399" s="45">
        <f t="shared" si="33199"/>
        <v>0</v>
      </c>
      <c r="BS1399" s="36"/>
      <c r="BT1399" s="37"/>
      <c r="BU1399" s="44">
        <f t="shared" ref="BU1399" si="33235">parseTime(BS1399)-(BT1402=INT(RIGHT($F1399, 1)))</f>
        <v>0</v>
      </c>
      <c r="BV1399" s="45">
        <f t="shared" si="33201"/>
        <v>0</v>
      </c>
      <c r="BW1399" s="36"/>
      <c r="BX1399" s="37"/>
      <c r="BY1399" s="44">
        <f t="shared" ref="BY1399" si="33236">parseTime(BW1399)-(BX1402=INT(RIGHT($F1399, 1)))</f>
        <v>0</v>
      </c>
      <c r="BZ1399" s="45">
        <f t="shared" si="33203"/>
        <v>0</v>
      </c>
      <c r="CA1399" s="36"/>
      <c r="CB1399" s="37"/>
      <c r="CC1399" s="44">
        <f t="shared" ref="CC1399" si="33237">parseTime(CA1399)-(CB1402=INT(RIGHT($F1399, 1)))</f>
        <v>0</v>
      </c>
      <c r="CD1399" s="45">
        <f t="shared" si="33205"/>
        <v>0</v>
      </c>
      <c r="CE1399" s="36"/>
      <c r="CF1399" s="37"/>
      <c r="CG1399" s="44">
        <f t="shared" ref="CG1399" si="33238">parseTime(CE1399)-(CF1402=INT(RIGHT($F1399, 1)))</f>
        <v>0</v>
      </c>
      <c r="CH1399" s="45">
        <f t="shared" si="33207"/>
        <v>0</v>
      </c>
    </row>
    <row r="1400" spans="1:86" x14ac:dyDescent="0.25">
      <c r="A1400" s="56"/>
      <c r="B1400" s="57"/>
      <c r="C1400" s="14">
        <f t="shared" si="33223"/>
        <v>0</v>
      </c>
      <c r="D1400" s="14" t="s">
        <v>259</v>
      </c>
      <c r="E1400" s="20">
        <v>4.25</v>
      </c>
      <c r="F1400" s="51" t="s">
        <v>131</v>
      </c>
      <c r="G1400" s="36"/>
      <c r="H1400" s="37"/>
      <c r="I1400" s="44">
        <f t="shared" ref="I1400" si="33239">parseTime(G1400)-(H1402=INT(RIGHT($F1400, 1)))</f>
        <v>0</v>
      </c>
      <c r="J1400" s="45">
        <f t="shared" si="33175"/>
        <v>0</v>
      </c>
      <c r="K1400" s="36"/>
      <c r="L1400" s="37"/>
      <c r="M1400" s="44">
        <f t="shared" ref="M1400" si="33240">parseTime(K1400)-(L1402=INT(RIGHT($F1400, 1)))</f>
        <v>0</v>
      </c>
      <c r="N1400" s="45">
        <f t="shared" si="33177"/>
        <v>0</v>
      </c>
      <c r="O1400" s="36"/>
      <c r="P1400" s="37"/>
      <c r="Q1400" s="44">
        <f t="shared" ref="Q1400" si="33241">parseTime(O1400)-(P1402=INT(RIGHT($F1400, 1)))</f>
        <v>0</v>
      </c>
      <c r="R1400" s="45">
        <f t="shared" si="33179"/>
        <v>0</v>
      </c>
      <c r="S1400" s="36"/>
      <c r="T1400" s="37"/>
      <c r="U1400" s="44">
        <f t="shared" ref="U1400" si="33242">parseTime(S1400)-(T1402=INT(RIGHT($F1400, 1)))</f>
        <v>0</v>
      </c>
      <c r="V1400" s="45">
        <f t="shared" si="33181"/>
        <v>0</v>
      </c>
      <c r="W1400" s="36"/>
      <c r="X1400" s="37"/>
      <c r="Y1400" s="44">
        <f t="shared" ref="Y1400" si="33243">parseTime(W1400)-(X1402=INT(RIGHT($F1400, 1)))</f>
        <v>0</v>
      </c>
      <c r="Z1400" s="45">
        <f t="shared" si="33183"/>
        <v>0</v>
      </c>
      <c r="AA1400" s="36"/>
      <c r="AB1400" s="37"/>
      <c r="AC1400" s="44">
        <f t="shared" ref="AC1400" si="33244">parseTime(AA1400)-(AB1402=INT(RIGHT($F1400, 1)))</f>
        <v>0</v>
      </c>
      <c r="AD1400" s="45">
        <f t="shared" si="33185"/>
        <v>0</v>
      </c>
      <c r="AE1400" s="36"/>
      <c r="AF1400" s="37"/>
      <c r="AG1400" s="44">
        <f t="shared" ref="AG1400" si="33245">parseTime(AE1400)-(AF1402=INT(RIGHT($F1400, 1)))</f>
        <v>0</v>
      </c>
      <c r="AH1400" s="45">
        <f t="shared" si="33187"/>
        <v>0</v>
      </c>
      <c r="AI1400" s="36"/>
      <c r="AJ1400" s="37"/>
      <c r="AK1400" s="44">
        <f>parseTime(AI1400)-(AJ1402=INT(RIGHT($F1400, 1)))</f>
        <v>0</v>
      </c>
      <c r="AL1400" s="45">
        <f t="shared" si="33188"/>
        <v>0</v>
      </c>
      <c r="AM1400" s="36"/>
      <c r="AN1400" s="37"/>
      <c r="AO1400" s="44">
        <f t="shared" ref="AO1400" si="33246">parseTime(AM1400)-(AN1402=INT(RIGHT($F1400, 1)))</f>
        <v>0</v>
      </c>
      <c r="AP1400" s="45">
        <f t="shared" si="33190"/>
        <v>0</v>
      </c>
      <c r="AQ1400" s="36"/>
      <c r="AR1400" s="37"/>
      <c r="AS1400" s="44">
        <f t="shared" ref="AS1400" si="33247">parseTime(AQ1400)-(AR1402=INT(RIGHT($F1400, 1)))</f>
        <v>0</v>
      </c>
      <c r="AT1400" s="45">
        <f t="shared" si="33192"/>
        <v>0</v>
      </c>
      <c r="AU1400" s="36"/>
      <c r="AV1400" s="37"/>
      <c r="AW1400" s="44">
        <f>parseTime(AU1400)-(AV1402=INT(RIGHT($F1400, 1)))</f>
        <v>0</v>
      </c>
      <c r="AX1400" s="45">
        <f t="shared" si="33193"/>
        <v>0</v>
      </c>
      <c r="AY1400" s="36"/>
      <c r="AZ1400" s="37"/>
      <c r="BA1400" s="44">
        <f>parseTime(AY1400)-(AZ1402=INT(RIGHT($F1400, 1)))</f>
        <v>0</v>
      </c>
      <c r="BB1400" s="45">
        <f t="shared" si="33194"/>
        <v>0</v>
      </c>
      <c r="BC1400" s="36"/>
      <c r="BD1400" s="37"/>
      <c r="BE1400" s="44">
        <f>parseTime(BC1400)-(BD1402=INT(RIGHT($F1400, 1)))</f>
        <v>0</v>
      </c>
      <c r="BF1400" s="45">
        <f t="shared" si="33195"/>
        <v>0</v>
      </c>
      <c r="BG1400" s="36"/>
      <c r="BH1400" s="37"/>
      <c r="BI1400" s="44">
        <f>parseTime(BG1400)-(BH1402=INT(RIGHT($F1400, 1)))</f>
        <v>0</v>
      </c>
      <c r="BJ1400" s="45">
        <f t="shared" si="33196"/>
        <v>0</v>
      </c>
      <c r="BK1400" s="36"/>
      <c r="BL1400" s="37"/>
      <c r="BM1400" s="44">
        <f>parseTime(BK1400)-(BL1402=INT(RIGHT($F1400, 1)))</f>
        <v>0</v>
      </c>
      <c r="BN1400" s="45">
        <f t="shared" si="33197"/>
        <v>0</v>
      </c>
      <c r="BO1400" s="36"/>
      <c r="BP1400" s="37"/>
      <c r="BQ1400" s="44">
        <f t="shared" ref="BQ1400" si="33248">parseTime(BO1400)-(BP1402=INT(RIGHT($F1400, 1)))</f>
        <v>0</v>
      </c>
      <c r="BR1400" s="45">
        <f t="shared" si="33199"/>
        <v>0</v>
      </c>
      <c r="BS1400" s="36"/>
      <c r="BT1400" s="37"/>
      <c r="BU1400" s="44">
        <f t="shared" ref="BU1400" si="33249">parseTime(BS1400)-(BT1402=INT(RIGHT($F1400, 1)))</f>
        <v>0</v>
      </c>
      <c r="BV1400" s="45">
        <f t="shared" si="33201"/>
        <v>0</v>
      </c>
      <c r="BW1400" s="36"/>
      <c r="BX1400" s="37"/>
      <c r="BY1400" s="44">
        <f t="shared" ref="BY1400" si="33250">parseTime(BW1400)-(BX1402=INT(RIGHT($F1400, 1)))</f>
        <v>0</v>
      </c>
      <c r="BZ1400" s="45">
        <f t="shared" si="33203"/>
        <v>0</v>
      </c>
      <c r="CA1400" s="36"/>
      <c r="CB1400" s="37"/>
      <c r="CC1400" s="44">
        <f t="shared" ref="CC1400" si="33251">parseTime(CA1400)-(CB1402=INT(RIGHT($F1400, 1)))</f>
        <v>0</v>
      </c>
      <c r="CD1400" s="45">
        <f t="shared" si="33205"/>
        <v>0</v>
      </c>
      <c r="CE1400" s="36"/>
      <c r="CF1400" s="37"/>
      <c r="CG1400" s="44">
        <f t="shared" ref="CG1400" si="33252">parseTime(CE1400)-(CF1402=INT(RIGHT($F1400, 1)))</f>
        <v>0</v>
      </c>
      <c r="CH1400" s="45">
        <f t="shared" si="33207"/>
        <v>0</v>
      </c>
    </row>
    <row r="1401" spans="1:86" x14ac:dyDescent="0.25">
      <c r="A1401" s="56" t="s">
        <v>119</v>
      </c>
      <c r="B1401" s="57">
        <f t="shared" ref="B1401" ca="1" si="33253">roleHours(G1397:CH1403, "MCC")</f>
        <v>8</v>
      </c>
      <c r="C1401" s="14">
        <f t="shared" ca="1" si="33223"/>
        <v>1</v>
      </c>
      <c r="D1401" s="14" t="s">
        <v>260</v>
      </c>
      <c r="E1401" s="20">
        <v>4.6500000000000004</v>
      </c>
      <c r="F1401" s="51" t="s">
        <v>132</v>
      </c>
      <c r="G1401" s="36"/>
      <c r="H1401" s="37"/>
      <c r="I1401" s="44">
        <f t="shared" ref="I1401" si="33254">parseTime(G1401)-(H1402=INT(RIGHT($F1401, 1)))</f>
        <v>0</v>
      </c>
      <c r="J1401" s="45">
        <f t="shared" si="33175"/>
        <v>0</v>
      </c>
      <c r="K1401" s="36"/>
      <c r="L1401" s="37"/>
      <c r="M1401" s="44">
        <f t="shared" ref="M1401" si="33255">parseTime(K1401)-(L1402=INT(RIGHT($F1401, 1)))</f>
        <v>0</v>
      </c>
      <c r="N1401" s="45">
        <f t="shared" si="33177"/>
        <v>0</v>
      </c>
      <c r="O1401" s="36"/>
      <c r="P1401" s="37"/>
      <c r="Q1401" s="44">
        <f t="shared" ref="Q1401" si="33256">parseTime(O1401)-(P1402=INT(RIGHT($F1401, 1)))</f>
        <v>0</v>
      </c>
      <c r="R1401" s="45">
        <f t="shared" si="33179"/>
        <v>0</v>
      </c>
      <c r="S1401" s="36"/>
      <c r="T1401" s="37"/>
      <c r="U1401" s="44">
        <f t="shared" ref="U1401" si="33257">parseTime(S1401)-(T1402=INT(RIGHT($F1401, 1)))</f>
        <v>0</v>
      </c>
      <c r="V1401" s="45">
        <f t="shared" si="33181"/>
        <v>0</v>
      </c>
      <c r="W1401" s="36"/>
      <c r="X1401" s="37"/>
      <c r="Y1401" s="44">
        <f t="shared" ref="Y1401" si="33258">parseTime(W1401)-(X1402=INT(RIGHT($F1401, 1)))</f>
        <v>0</v>
      </c>
      <c r="Z1401" s="45">
        <f t="shared" si="33183"/>
        <v>0</v>
      </c>
      <c r="AA1401" s="36"/>
      <c r="AB1401" s="37"/>
      <c r="AC1401" s="44">
        <f t="shared" ref="AC1401" si="33259">parseTime(AA1401)-(AB1402=INT(RIGHT($F1401, 1)))</f>
        <v>0</v>
      </c>
      <c r="AD1401" s="45">
        <f t="shared" si="33185"/>
        <v>0</v>
      </c>
      <c r="AE1401" s="36"/>
      <c r="AF1401" s="37"/>
      <c r="AG1401" s="44">
        <f t="shared" ref="AG1401" si="33260">parseTime(AE1401)-(AF1402=INT(RIGHT($F1401, 1)))</f>
        <v>0</v>
      </c>
      <c r="AH1401" s="45">
        <f t="shared" si="33187"/>
        <v>0</v>
      </c>
      <c r="AI1401" s="36"/>
      <c r="AJ1401" s="37"/>
      <c r="AK1401" s="44">
        <f>parseTime(AI1401)-(AJ1402=INT(RIGHT($F1401, 1)))</f>
        <v>0</v>
      </c>
      <c r="AL1401" s="45">
        <f t="shared" si="33188"/>
        <v>0</v>
      </c>
      <c r="AM1401" s="36"/>
      <c r="AN1401" s="37"/>
      <c r="AO1401" s="44">
        <f t="shared" ref="AO1401" si="33261">parseTime(AM1401)-(AN1402=INT(RIGHT($F1401, 1)))</f>
        <v>0</v>
      </c>
      <c r="AP1401" s="45">
        <f t="shared" si="33190"/>
        <v>0</v>
      </c>
      <c r="AQ1401" s="36"/>
      <c r="AR1401" s="37"/>
      <c r="AS1401" s="44">
        <f t="shared" ref="AS1401" si="33262">parseTime(AQ1401)-(AR1402=INT(RIGHT($F1401, 1)))</f>
        <v>0</v>
      </c>
      <c r="AT1401" s="45">
        <f t="shared" si="33192"/>
        <v>0</v>
      </c>
      <c r="AU1401" s="36"/>
      <c r="AV1401" s="37"/>
      <c r="AW1401" s="44">
        <f>parseTime(AU1401)-(AV1402=INT(RIGHT($F1401, 1)))</f>
        <v>0</v>
      </c>
      <c r="AX1401" s="45">
        <f t="shared" si="33193"/>
        <v>0</v>
      </c>
      <c r="AY1401" s="36"/>
      <c r="AZ1401" s="37"/>
      <c r="BA1401" s="44">
        <f>parseTime(AY1401)-(AZ1402=INT(RIGHT($F1401, 1)))</f>
        <v>0</v>
      </c>
      <c r="BB1401" s="45">
        <f t="shared" si="33194"/>
        <v>0</v>
      </c>
      <c r="BC1401" s="36"/>
      <c r="BD1401" s="37"/>
      <c r="BE1401" s="44">
        <f>parseTime(BC1401)-(BD1402=INT(RIGHT($F1401, 1)))</f>
        <v>0</v>
      </c>
      <c r="BF1401" s="45">
        <f t="shared" si="33195"/>
        <v>0</v>
      </c>
      <c r="BG1401" s="36"/>
      <c r="BH1401" s="37"/>
      <c r="BI1401" s="44">
        <f>parseTime(BG1401)-(BH1402=INT(RIGHT($F1401, 1)))</f>
        <v>0</v>
      </c>
      <c r="BJ1401" s="45">
        <f t="shared" si="33196"/>
        <v>0</v>
      </c>
      <c r="BK1401" s="36"/>
      <c r="BL1401" s="37"/>
      <c r="BM1401" s="44">
        <f>parseTime(BK1401)-(BL1402=INT(RIGHT($F1401, 1)))</f>
        <v>0</v>
      </c>
      <c r="BN1401" s="45">
        <f t="shared" si="33197"/>
        <v>0</v>
      </c>
      <c r="BO1401" s="36"/>
      <c r="BP1401" s="37"/>
      <c r="BQ1401" s="44">
        <f t="shared" ref="BQ1401" si="33263">parseTime(BO1401)-(BP1402=INT(RIGHT($F1401, 1)))</f>
        <v>0</v>
      </c>
      <c r="BR1401" s="45">
        <f t="shared" si="33199"/>
        <v>0</v>
      </c>
      <c r="BS1401" s="36"/>
      <c r="BT1401" s="37"/>
      <c r="BU1401" s="44">
        <f t="shared" ref="BU1401" si="33264">parseTime(BS1401)-(BT1402=INT(RIGHT($F1401, 1)))</f>
        <v>0</v>
      </c>
      <c r="BV1401" s="45">
        <f t="shared" si="33201"/>
        <v>0</v>
      </c>
      <c r="BW1401" s="36"/>
      <c r="BX1401" s="37"/>
      <c r="BY1401" s="44">
        <f t="shared" ref="BY1401" si="33265">parseTime(BW1401)-(BX1402=INT(RIGHT($F1401, 1)))</f>
        <v>0</v>
      </c>
      <c r="BZ1401" s="45">
        <f t="shared" si="33203"/>
        <v>0</v>
      </c>
      <c r="CA1401" s="36"/>
      <c r="CB1401" s="37"/>
      <c r="CC1401" s="44">
        <f t="shared" ref="CC1401" si="33266">parseTime(CA1401)-(CB1402=INT(RIGHT($F1401, 1)))</f>
        <v>0</v>
      </c>
      <c r="CD1401" s="45">
        <f t="shared" si="33205"/>
        <v>0</v>
      </c>
      <c r="CE1401" s="36"/>
      <c r="CF1401" s="37"/>
      <c r="CG1401" s="44">
        <f t="shared" ref="CG1401" si="33267">parseTime(CE1401)-(CF1402=INT(RIGHT($F1401, 1)))</f>
        <v>0</v>
      </c>
      <c r="CH1401" s="45">
        <f t="shared" si="33207"/>
        <v>0</v>
      </c>
    </row>
    <row r="1402" spans="1:86" x14ac:dyDescent="0.25">
      <c r="A1402" s="56"/>
      <c r="B1402" s="57"/>
      <c r="C1402" s="14">
        <f t="shared" si="33223"/>
        <v>0</v>
      </c>
      <c r="D1402" s="14"/>
      <c r="E1402" s="20">
        <f t="shared" ref="E1402" si="33268">((7.5/2)-0.5+E1401)*8</f>
        <v>63.2</v>
      </c>
      <c r="F1402" s="51"/>
      <c r="G1402" s="46" t="s">
        <v>134</v>
      </c>
      <c r="H1402" s="38">
        <f t="shared" ref="H1402" si="33269">lunchAdjust(G1397:H1401)</f>
        <v>1</v>
      </c>
      <c r="I1402" s="48" t="s">
        <v>0</v>
      </c>
      <c r="J1402" s="39">
        <f t="shared" ref="J1402" si="33270">SUMPRODUCT(I1397:I1401*J1397:J1401)</f>
        <v>8</v>
      </c>
      <c r="K1402" s="46" t="s">
        <v>134</v>
      </c>
      <c r="L1402" s="38">
        <f t="shared" ref="L1402" si="33271">lunchAdjust(K1397:L1401)</f>
        <v>0</v>
      </c>
      <c r="M1402" s="48" t="s">
        <v>0</v>
      </c>
      <c r="N1402" s="39">
        <f t="shared" ref="N1402" si="33272">SUMPRODUCT(M1397:M1401*N1397:N1401)</f>
        <v>0</v>
      </c>
      <c r="O1402" s="46" t="s">
        <v>134</v>
      </c>
      <c r="P1402" s="38">
        <f t="shared" ref="P1402" si="33273">lunchAdjust(O1397:P1401)</f>
        <v>1</v>
      </c>
      <c r="Q1402" s="48" t="s">
        <v>0</v>
      </c>
      <c r="R1402" s="39">
        <f t="shared" ref="R1402" si="33274">SUMPRODUCT(Q1397:Q1401*R1397:R1401)</f>
        <v>8</v>
      </c>
      <c r="S1402" s="46" t="s">
        <v>134</v>
      </c>
      <c r="T1402" s="38">
        <f t="shared" ref="T1402" si="33275">lunchAdjust(S1397:T1401)</f>
        <v>1</v>
      </c>
      <c r="U1402" s="48" t="s">
        <v>0</v>
      </c>
      <c r="V1402" s="39">
        <f t="shared" ref="V1402" si="33276">SUMPRODUCT(U1397:U1401*V1397:V1401)</f>
        <v>8</v>
      </c>
      <c r="W1402" s="46" t="s">
        <v>134</v>
      </c>
      <c r="X1402" s="38">
        <f t="shared" ref="X1402" si="33277">lunchAdjust(W1397:X1401)</f>
        <v>0</v>
      </c>
      <c r="Y1402" s="48" t="s">
        <v>0</v>
      </c>
      <c r="Z1402" s="39">
        <f t="shared" ref="Z1402" si="33278">SUMPRODUCT(Y1397:Y1401*Z1397:Z1401)</f>
        <v>0</v>
      </c>
      <c r="AA1402" s="46" t="s">
        <v>134</v>
      </c>
      <c r="AB1402" s="38">
        <f t="shared" ref="AB1402" si="33279">lunchAdjust(AA1397:AB1401)</f>
        <v>1</v>
      </c>
      <c r="AC1402" s="48" t="s">
        <v>0</v>
      </c>
      <c r="AD1402" s="39">
        <f t="shared" ref="AD1402" si="33280">SUMPRODUCT(AC1397:AC1401*AD1397:AD1401)</f>
        <v>8</v>
      </c>
      <c r="AE1402" s="46" t="s">
        <v>134</v>
      </c>
      <c r="AF1402" s="38">
        <f t="shared" ref="AF1402" si="33281">lunchAdjust(AE1397:AF1401)</f>
        <v>1</v>
      </c>
      <c r="AG1402" s="48" t="s">
        <v>0</v>
      </c>
      <c r="AH1402" s="39">
        <f t="shared" ref="AH1402" si="33282">SUMPRODUCT(AG1397:AG1401*AH1397:AH1401)</f>
        <v>8</v>
      </c>
      <c r="AI1402" s="46" t="s">
        <v>134</v>
      </c>
      <c r="AJ1402" s="38">
        <f t="shared" ref="AJ1402" si="33283">lunchAdjust(AI1397:AJ1401)</f>
        <v>0</v>
      </c>
      <c r="AK1402" s="48" t="s">
        <v>0</v>
      </c>
      <c r="AL1402" s="39">
        <f t="shared" ref="AL1402" si="33284">SUMPRODUCT(AK1397:AK1401*AL1397:AL1401)</f>
        <v>0</v>
      </c>
      <c r="AM1402" s="46" t="s">
        <v>134</v>
      </c>
      <c r="AN1402" s="38">
        <f t="shared" ref="AN1402" si="33285">lunchAdjust(AM1397:AN1401)</f>
        <v>1</v>
      </c>
      <c r="AO1402" s="48" t="s">
        <v>0</v>
      </c>
      <c r="AP1402" s="39">
        <f t="shared" ref="AP1402" si="33286">SUMPRODUCT(AO1397:AO1401*AP1397:AP1401)</f>
        <v>8</v>
      </c>
      <c r="AQ1402" s="46" t="s">
        <v>134</v>
      </c>
      <c r="AR1402" s="38">
        <f t="shared" ref="AR1402" si="33287">lunchAdjust(AQ1397:AR1401)</f>
        <v>0</v>
      </c>
      <c r="AS1402" s="48" t="s">
        <v>0</v>
      </c>
      <c r="AT1402" s="39">
        <f t="shared" ref="AT1402" si="33288">SUMPRODUCT(AS1397:AS1401*AT1397:AT1401)</f>
        <v>0</v>
      </c>
      <c r="AU1402" s="46" t="s">
        <v>134</v>
      </c>
      <c r="AV1402" s="38">
        <f t="shared" ref="AV1402" si="33289">lunchAdjust(AU1397:AV1401)</f>
        <v>0</v>
      </c>
      <c r="AW1402" s="48" t="s">
        <v>0</v>
      </c>
      <c r="AX1402" s="39">
        <f t="shared" ref="AX1402" si="33290">SUMPRODUCT(AW1397:AW1401*AX1397:AX1401)</f>
        <v>0</v>
      </c>
      <c r="AY1402" s="46" t="s">
        <v>134</v>
      </c>
      <c r="AZ1402" s="38">
        <f t="shared" ref="AZ1402" si="33291">lunchAdjust(AY1397:AZ1401)</f>
        <v>0</v>
      </c>
      <c r="BA1402" s="48" t="s">
        <v>0</v>
      </c>
      <c r="BB1402" s="39">
        <f t="shared" ref="BB1402" si="33292">SUMPRODUCT(BA1397:BA1401*BB1397:BB1401)</f>
        <v>0</v>
      </c>
      <c r="BC1402" s="46" t="s">
        <v>134</v>
      </c>
      <c r="BD1402" s="38">
        <f t="shared" ref="BD1402" si="33293">lunchAdjust(BC1397:BD1401)</f>
        <v>0</v>
      </c>
      <c r="BE1402" s="48" t="s">
        <v>0</v>
      </c>
      <c r="BF1402" s="39">
        <f t="shared" ref="BF1402" si="33294">SUMPRODUCT(BE1397:BE1401*BF1397:BF1401)</f>
        <v>0</v>
      </c>
      <c r="BG1402" s="46" t="s">
        <v>134</v>
      </c>
      <c r="BH1402" s="38">
        <f t="shared" ref="BH1402" si="33295">lunchAdjust(BG1397:BH1401)</f>
        <v>0</v>
      </c>
      <c r="BI1402" s="48" t="s">
        <v>0</v>
      </c>
      <c r="BJ1402" s="39">
        <f t="shared" ref="BJ1402" si="33296">SUMPRODUCT(BI1397:BI1401*BJ1397:BJ1401)</f>
        <v>0</v>
      </c>
      <c r="BK1402" s="46" t="s">
        <v>134</v>
      </c>
      <c r="BL1402" s="38">
        <f t="shared" ref="BL1402" si="33297">lunchAdjust(BK1397:BL1401)</f>
        <v>0</v>
      </c>
      <c r="BM1402" s="48" t="s">
        <v>0</v>
      </c>
      <c r="BN1402" s="39">
        <f t="shared" ref="BN1402" si="33298">SUMPRODUCT(BM1397:BM1401*BN1397:BN1401)</f>
        <v>0</v>
      </c>
      <c r="BO1402" s="46" t="s">
        <v>134</v>
      </c>
      <c r="BP1402" s="38">
        <f t="shared" ref="BP1402" si="33299">lunchAdjust(BO1397:BP1401)</f>
        <v>0</v>
      </c>
      <c r="BQ1402" s="48" t="s">
        <v>0</v>
      </c>
      <c r="BR1402" s="39">
        <f t="shared" ref="BR1402" si="33300">SUMPRODUCT(BQ1397:BQ1401*BR1397:BR1401)</f>
        <v>0</v>
      </c>
      <c r="BS1402" s="46" t="s">
        <v>134</v>
      </c>
      <c r="BT1402" s="38">
        <f t="shared" ref="BT1402" si="33301">lunchAdjust(BS1397:BT1401)</f>
        <v>0</v>
      </c>
      <c r="BU1402" s="48" t="s">
        <v>0</v>
      </c>
      <c r="BV1402" s="39">
        <f t="shared" ref="BV1402" si="33302">SUMPRODUCT(BU1397:BU1401*BV1397:BV1401)</f>
        <v>0</v>
      </c>
      <c r="BW1402" s="46" t="s">
        <v>134</v>
      </c>
      <c r="BX1402" s="38">
        <f t="shared" ref="BX1402" si="33303">lunchAdjust(BW1397:BX1401)</f>
        <v>0</v>
      </c>
      <c r="BY1402" s="48" t="s">
        <v>0</v>
      </c>
      <c r="BZ1402" s="39">
        <f t="shared" ref="BZ1402" si="33304">SUMPRODUCT(BY1397:BY1401*BZ1397:BZ1401)</f>
        <v>0</v>
      </c>
      <c r="CA1402" s="46" t="s">
        <v>134</v>
      </c>
      <c r="CB1402" s="38">
        <f t="shared" ref="CB1402" si="33305">lunchAdjust(CA1397:CB1401)</f>
        <v>0</v>
      </c>
      <c r="CC1402" s="48" t="s">
        <v>0</v>
      </c>
      <c r="CD1402" s="39">
        <f t="shared" ref="CD1402" si="33306">SUMPRODUCT(CC1397:CC1401*CD1397:CD1401)</f>
        <v>0</v>
      </c>
      <c r="CE1402" s="46" t="s">
        <v>134</v>
      </c>
      <c r="CF1402" s="38">
        <f t="shared" ref="CF1402" si="33307">lunchAdjust(CE1397:CF1401)</f>
        <v>0</v>
      </c>
      <c r="CG1402" s="48" t="s">
        <v>0</v>
      </c>
      <c r="CH1402" s="39">
        <f t="shared" ref="CH1402" si="33308">SUMPRODUCT(CG1397:CG1401*CH1397:CH1401)</f>
        <v>0</v>
      </c>
    </row>
    <row r="1403" spans="1:86" ht="15.75" thickBot="1" x14ac:dyDescent="0.3">
      <c r="A1403" s="58" t="s">
        <v>121</v>
      </c>
      <c r="B1403" s="59">
        <f t="shared" ref="B1403" ca="1" si="33309">roleHours(G1397:CH1403, "OUT")</f>
        <v>0</v>
      </c>
      <c r="C1403" s="54" t="s">
        <v>137</v>
      </c>
      <c r="D1403" s="22">
        <f t="shared" ref="D1403" ca="1" si="33310">roleHours(G1397:CH1403, "PTO")</f>
        <v>0</v>
      </c>
      <c r="E1403" s="23">
        <f t="shared" ref="E1403" ca="1" si="33311">E1402-B1398</f>
        <v>15.200000000000003</v>
      </c>
      <c r="F1403" s="52"/>
      <c r="G1403" s="47" t="s">
        <v>39</v>
      </c>
      <c r="H1403" s="40">
        <f t="shared" si="32794"/>
        <v>0</v>
      </c>
      <c r="I1403" s="49" t="s">
        <v>135</v>
      </c>
      <c r="J1403" s="41">
        <f t="shared" ref="J1403" si="33312">J1402*G$4</f>
        <v>0</v>
      </c>
      <c r="K1403" s="47" t="s">
        <v>39</v>
      </c>
      <c r="L1403" s="40">
        <f t="shared" ref="L1403" si="33313">SUMPRODUCT(M1397:M1401*(L1397:L1401="PTO"))+SUMPRODUCT(M1397:M1401*(L1397:L1401="HOL"))</f>
        <v>0</v>
      </c>
      <c r="M1403" s="49" t="s">
        <v>135</v>
      </c>
      <c r="N1403" s="41">
        <f t="shared" ref="N1403" si="33314">N1402*K$4</f>
        <v>0</v>
      </c>
      <c r="O1403" s="47" t="s">
        <v>39</v>
      </c>
      <c r="P1403" s="40">
        <f t="shared" ref="P1403" si="33315">SUMPRODUCT(Q1397:Q1401*(P1397:P1401="PTO"))+SUMPRODUCT(Q1397:Q1401*(P1397:P1401="HOL"))</f>
        <v>0</v>
      </c>
      <c r="Q1403" s="49" t="s">
        <v>135</v>
      </c>
      <c r="R1403" s="41">
        <f t="shared" ref="R1403" si="33316">R1402*O$4</f>
        <v>8</v>
      </c>
      <c r="S1403" s="47" t="s">
        <v>39</v>
      </c>
      <c r="T1403" s="40">
        <f t="shared" ref="T1403" si="33317">SUMPRODUCT(U1397:U1401*(T1397:T1401="PTO"))+SUMPRODUCT(U1397:U1401*(T1397:T1401="HOL"))</f>
        <v>0</v>
      </c>
      <c r="U1403" s="49" t="s">
        <v>135</v>
      </c>
      <c r="V1403" s="41">
        <f t="shared" ref="V1403" si="33318">V1402*S$4</f>
        <v>0</v>
      </c>
      <c r="W1403" s="47" t="s">
        <v>39</v>
      </c>
      <c r="X1403" s="40">
        <f t="shared" ref="X1403" si="33319">SUMPRODUCT(Y1397:Y1401*(X1397:X1401="PTO"))+SUMPRODUCT(Y1397:Y1401*(X1397:X1401="HOL"))</f>
        <v>0</v>
      </c>
      <c r="Y1403" s="49" t="s">
        <v>135</v>
      </c>
      <c r="Z1403" s="41">
        <f t="shared" ref="Z1403" si="33320">Z1402*W$4</f>
        <v>0</v>
      </c>
      <c r="AA1403" s="47" t="s">
        <v>39</v>
      </c>
      <c r="AB1403" s="40">
        <f t="shared" ref="AB1403" si="33321">SUMPRODUCT(AC1397:AC1401*(AB1397:AB1401="PTO"))+SUMPRODUCT(AC1397:AC1401*(AB1397:AB1401="HOL"))</f>
        <v>0</v>
      </c>
      <c r="AC1403" s="49" t="s">
        <v>135</v>
      </c>
      <c r="AD1403" s="41">
        <f t="shared" ref="AD1403" si="33322">AD1402*AA$4</f>
        <v>8</v>
      </c>
      <c r="AE1403" s="47" t="s">
        <v>39</v>
      </c>
      <c r="AF1403" s="40">
        <f t="shared" ref="AF1403" si="33323">SUMPRODUCT(AG1397:AG1401*(AF1397:AF1401="PTO"))+SUMPRODUCT(AG1397:AG1401*(AF1397:AF1401="HOL"))</f>
        <v>0</v>
      </c>
      <c r="AG1403" s="49" t="s">
        <v>135</v>
      </c>
      <c r="AH1403" s="41">
        <f t="shared" ref="AH1403" si="33324">AH1402*AE$4</f>
        <v>8</v>
      </c>
      <c r="AI1403" s="47" t="s">
        <v>39</v>
      </c>
      <c r="AJ1403" s="40">
        <f t="shared" ref="AJ1403" si="33325">SUMPRODUCT(AK1397:AK1401*(AJ1397:AJ1401="PTO"))+SUMPRODUCT(AK1397:AK1401*(AJ1397:AJ1401="HOL"))</f>
        <v>0</v>
      </c>
      <c r="AK1403" s="49" t="s">
        <v>135</v>
      </c>
      <c r="AL1403" s="41">
        <f>AL1402*AI$4</f>
        <v>0</v>
      </c>
      <c r="AM1403" s="47" t="s">
        <v>39</v>
      </c>
      <c r="AN1403" s="40">
        <f t="shared" ref="AN1403" si="33326">SUMPRODUCT(AO1397:AO1401*(AN1397:AN1401="PTO"))+SUMPRODUCT(AO1397:AO1401*(AN1397:AN1401="HOL"))</f>
        <v>0</v>
      </c>
      <c r="AO1403" s="49" t="s">
        <v>135</v>
      </c>
      <c r="AP1403" s="41">
        <f t="shared" ref="AP1403" si="33327">AP1402*AM$4</f>
        <v>8</v>
      </c>
      <c r="AQ1403" s="47" t="s">
        <v>39</v>
      </c>
      <c r="AR1403" s="40">
        <f t="shared" ref="AR1403" si="33328">SUMPRODUCT(AS1397:AS1401*(AR1397:AR1401="PTO"))+SUMPRODUCT(AS1397:AS1401*(AR1397:AR1401="HOL"))</f>
        <v>0</v>
      </c>
      <c r="AS1403" s="49" t="s">
        <v>135</v>
      </c>
      <c r="AT1403" s="41">
        <f t="shared" ref="AT1403" si="33329">AT1402*AQ$4</f>
        <v>0</v>
      </c>
      <c r="AU1403" s="47" t="s">
        <v>39</v>
      </c>
      <c r="AV1403" s="40">
        <f t="shared" ref="AV1403" si="33330">SUMPRODUCT(AW1397:AW1401*(AV1397:AV1401="PTO"))+SUMPRODUCT(AW1397:AW1401*(AV1397:AV1401="HOL"))</f>
        <v>0</v>
      </c>
      <c r="AW1403" s="49" t="s">
        <v>135</v>
      </c>
      <c r="AX1403" s="41">
        <f>AX1402*AU$4</f>
        <v>0</v>
      </c>
      <c r="AY1403" s="47" t="s">
        <v>39</v>
      </c>
      <c r="AZ1403" s="40">
        <f t="shared" ref="AZ1403" si="33331">SUMPRODUCT(BA1397:BA1401*(AZ1397:AZ1401="PTO"))+SUMPRODUCT(BA1397:BA1401*(AZ1397:AZ1401="HOL"))</f>
        <v>0</v>
      </c>
      <c r="BA1403" s="49" t="s">
        <v>135</v>
      </c>
      <c r="BB1403" s="41">
        <f>BB1402*AY$4</f>
        <v>0</v>
      </c>
      <c r="BC1403" s="47" t="s">
        <v>39</v>
      </c>
      <c r="BD1403" s="40">
        <f t="shared" ref="BD1403" si="33332">SUMPRODUCT(BE1397:BE1401*(BD1397:BD1401="PTO"))+SUMPRODUCT(BE1397:BE1401*(BD1397:BD1401="HOL"))</f>
        <v>0</v>
      </c>
      <c r="BE1403" s="49" t="s">
        <v>135</v>
      </c>
      <c r="BF1403" s="41">
        <f>BF1402*BC$4</f>
        <v>0</v>
      </c>
      <c r="BG1403" s="47" t="s">
        <v>39</v>
      </c>
      <c r="BH1403" s="40">
        <f t="shared" ref="BH1403" si="33333">SUMPRODUCT(BI1397:BI1401*(BH1397:BH1401="PTO"))+SUMPRODUCT(BI1397:BI1401*(BH1397:BH1401="HOL"))</f>
        <v>0</v>
      </c>
      <c r="BI1403" s="49" t="s">
        <v>135</v>
      </c>
      <c r="BJ1403" s="41">
        <f>BJ1402*BG$4</f>
        <v>0</v>
      </c>
      <c r="BK1403" s="47" t="s">
        <v>39</v>
      </c>
      <c r="BL1403" s="40">
        <f t="shared" ref="BL1403" si="33334">SUMPRODUCT(BM1397:BM1401*(BL1397:BL1401="PTO"))+SUMPRODUCT(BM1397:BM1401*(BL1397:BL1401="HOL"))</f>
        <v>0</v>
      </c>
      <c r="BM1403" s="49" t="s">
        <v>135</v>
      </c>
      <c r="BN1403" s="41">
        <f>BN1402*BK$4</f>
        <v>0</v>
      </c>
      <c r="BO1403" s="47" t="s">
        <v>39</v>
      </c>
      <c r="BP1403" s="40">
        <f t="shared" ref="BP1403" si="33335">SUMPRODUCT(BQ1397:BQ1401*(BP1397:BP1401="PTO"))+SUMPRODUCT(BQ1397:BQ1401*(BP1397:BP1401="HOL"))</f>
        <v>0</v>
      </c>
      <c r="BQ1403" s="49" t="s">
        <v>135</v>
      </c>
      <c r="BR1403" s="41">
        <f t="shared" ref="BR1403" si="33336">BR1402*BO$4</f>
        <v>0</v>
      </c>
      <c r="BS1403" s="47" t="s">
        <v>39</v>
      </c>
      <c r="BT1403" s="40">
        <f t="shared" ref="BT1403" si="33337">SUMPRODUCT(BU1397:BU1401*(BT1397:BT1401="PTO"))+SUMPRODUCT(BU1397:BU1401*(BT1397:BT1401="HOL"))</f>
        <v>0</v>
      </c>
      <c r="BU1403" s="49" t="s">
        <v>135</v>
      </c>
      <c r="BV1403" s="41">
        <f t="shared" ref="BV1403" si="33338">BV1402*BS$4</f>
        <v>0</v>
      </c>
      <c r="BW1403" s="47" t="s">
        <v>39</v>
      </c>
      <c r="BX1403" s="40">
        <f t="shared" ref="BX1403" si="33339">SUMPRODUCT(BY1397:BY1401*(BX1397:BX1401="PTO"))+SUMPRODUCT(BY1397:BY1401*(BX1397:BX1401="HOL"))</f>
        <v>0</v>
      </c>
      <c r="BY1403" s="49" t="s">
        <v>135</v>
      </c>
      <c r="BZ1403" s="41">
        <f t="shared" ref="BZ1403" si="33340">BZ1402*BW$4</f>
        <v>0</v>
      </c>
      <c r="CA1403" s="47" t="s">
        <v>39</v>
      </c>
      <c r="CB1403" s="40">
        <f t="shared" ref="CB1403" si="33341">SUMPRODUCT(CC1397:CC1401*(CB1397:CB1401="PTO"))+SUMPRODUCT(CC1397:CC1401*(CB1397:CB1401="HOL"))</f>
        <v>0</v>
      </c>
      <c r="CC1403" s="49" t="s">
        <v>135</v>
      </c>
      <c r="CD1403" s="41">
        <f t="shared" ref="CD1403" si="33342">CD1402*CA$4</f>
        <v>0</v>
      </c>
      <c r="CE1403" s="47" t="s">
        <v>39</v>
      </c>
      <c r="CF1403" s="40">
        <f t="shared" ref="CF1403" si="33343">SUMPRODUCT(CG1397:CG1401*(CF1397:CF1401="PTO"))+SUMPRODUCT(CG1397:CG1401*(CF1397:CF1401="HOL"))</f>
        <v>0</v>
      </c>
      <c r="CG1403" s="49" t="s">
        <v>135</v>
      </c>
      <c r="CH1403" s="41">
        <f t="shared" ref="CH1403" si="33344">CH1402*CE$4</f>
        <v>0</v>
      </c>
    </row>
    <row r="1404" spans="1:86" x14ac:dyDescent="0.25">
      <c r="A1404" s="70" t="s">
        <v>133</v>
      </c>
      <c r="B1404" s="71">
        <f t="shared" ref="B1404" ca="1" si="33345">D1404-B1405</f>
        <v>17.242057502835763</v>
      </c>
      <c r="C1404" s="72" t="s">
        <v>122</v>
      </c>
      <c r="D1404" s="71">
        <f>IFERROR(INDEX(Holidays[FTE], MATCH(Entry!E1404, Holidays[Date], 0)), 1)*8*INDEX(FTEguide[[1]:[12]], MATCH(Entry!E1405, FTEguide[Weekday], 0), IF(Entry!E1407&gt;0, Entry!E1407, MONTH(Entry!E1404)))</f>
        <v>62.242057502835763</v>
      </c>
      <c r="E1404" s="60">
        <f t="shared" si="32311"/>
        <v>44028</v>
      </c>
      <c r="F1404" s="50" t="s">
        <v>128</v>
      </c>
      <c r="G1404" s="34" t="s">
        <v>136</v>
      </c>
      <c r="H1404" s="35" t="s">
        <v>23</v>
      </c>
      <c r="I1404" s="42">
        <f t="shared" ref="I1404" si="33346">parseTime(G1404)-(H1409=INT(RIGHT($F1404, 1)))</f>
        <v>8</v>
      </c>
      <c r="J1404" s="43">
        <f t="shared" ref="J1404:J1408" si="33347">isClocked(H1404)</f>
        <v>1</v>
      </c>
      <c r="K1404" s="34"/>
      <c r="L1404" s="35"/>
      <c r="M1404" s="42">
        <f t="shared" ref="M1404" si="33348">parseTime(K1404)-(L1409=INT(RIGHT($F1404, 1)))</f>
        <v>0</v>
      </c>
      <c r="N1404" s="43">
        <f t="shared" ref="N1404:N1408" si="33349">isClocked(L1404)</f>
        <v>0</v>
      </c>
      <c r="O1404" s="34" t="s">
        <v>180</v>
      </c>
      <c r="P1404" s="35" t="s">
        <v>23</v>
      </c>
      <c r="Q1404" s="42">
        <f t="shared" ref="Q1404" si="33350">parseTime(O1404)-(P1409=INT(RIGHT($F1404, 1)))</f>
        <v>8</v>
      </c>
      <c r="R1404" s="43">
        <f t="shared" ref="R1404:R1408" si="33351">isClocked(P1404)</f>
        <v>1</v>
      </c>
      <c r="S1404" s="34" t="s">
        <v>227</v>
      </c>
      <c r="T1404" s="35" t="s">
        <v>23</v>
      </c>
      <c r="U1404" s="42">
        <f t="shared" ref="U1404" si="33352">parseTime(S1404)-(T1409=INT(RIGHT($F1404, 1)))</f>
        <v>8</v>
      </c>
      <c r="V1404" s="43">
        <f t="shared" ref="V1404:V1408" si="33353">isClocked(T1404)</f>
        <v>1</v>
      </c>
      <c r="W1404" s="34"/>
      <c r="X1404" s="35"/>
      <c r="Y1404" s="42">
        <f t="shared" ref="Y1404" si="33354">parseTime(W1404)-(X1409=INT(RIGHT($F1404, 1)))</f>
        <v>0</v>
      </c>
      <c r="Z1404" s="43">
        <f t="shared" ref="Z1404:Z1408" si="33355">isClocked(X1404)</f>
        <v>0</v>
      </c>
      <c r="AA1404" s="34" t="s">
        <v>136</v>
      </c>
      <c r="AB1404" s="35" t="s">
        <v>23</v>
      </c>
      <c r="AC1404" s="42">
        <f t="shared" ref="AC1404" si="33356">parseTime(AA1404)-(AB1409=INT(RIGHT($F1404, 1)))</f>
        <v>8</v>
      </c>
      <c r="AD1404" s="43">
        <f t="shared" ref="AD1404:AD1408" si="33357">isClocked(AB1404)</f>
        <v>1</v>
      </c>
      <c r="AE1404" s="34" t="s">
        <v>230</v>
      </c>
      <c r="AF1404" s="35" t="s">
        <v>25</v>
      </c>
      <c r="AG1404" s="42">
        <f t="shared" ref="AG1404" si="33358">parseTime(AE1404)-(AF1409=INT(RIGHT($F1404, 1)))</f>
        <v>5</v>
      </c>
      <c r="AH1404" s="43">
        <f t="shared" ref="AH1404:AH1408" si="33359">isClocked(AF1404)</f>
        <v>1</v>
      </c>
      <c r="AI1404" s="34" t="s">
        <v>136</v>
      </c>
      <c r="AJ1404" s="35" t="s">
        <v>23</v>
      </c>
      <c r="AK1404" s="42">
        <f>parseTime(AI1404)-(AJ1409=INT(RIGHT($F1404, 1)))</f>
        <v>8</v>
      </c>
      <c r="AL1404" s="43">
        <f t="shared" ref="AL1404:AL1408" si="33360">isClocked(AJ1404)</f>
        <v>1</v>
      </c>
      <c r="AM1404" s="34"/>
      <c r="AN1404" s="35"/>
      <c r="AO1404" s="42">
        <f t="shared" ref="AO1404" si="33361">parseTime(AM1404)-(AN1409=INT(RIGHT($F1404, 1)))</f>
        <v>0</v>
      </c>
      <c r="AP1404" s="43">
        <f t="shared" ref="AP1404:AP1408" si="33362">isClocked(AN1404)</f>
        <v>0</v>
      </c>
      <c r="AQ1404" s="34"/>
      <c r="AR1404" s="35"/>
      <c r="AS1404" s="42">
        <f t="shared" ref="AS1404" si="33363">parseTime(AQ1404)-(AR1409=INT(RIGHT($F1404, 1)))</f>
        <v>0</v>
      </c>
      <c r="AT1404" s="43">
        <f t="shared" ref="AT1404:AT1408" si="33364">isClocked(AR1404)</f>
        <v>0</v>
      </c>
      <c r="AU1404" s="34"/>
      <c r="AV1404" s="35"/>
      <c r="AW1404" s="42">
        <f>parseTime(AU1404)-(AV1409=INT(RIGHT($F1404, 1)))</f>
        <v>0</v>
      </c>
      <c r="AX1404" s="43">
        <f t="shared" ref="AX1404:AX1408" si="33365">isClocked(AV1404)</f>
        <v>0</v>
      </c>
      <c r="AY1404" s="34"/>
      <c r="AZ1404" s="35"/>
      <c r="BA1404" s="42">
        <f>parseTime(AY1404)-(AZ1409=INT(RIGHT($F1404, 1)))</f>
        <v>0</v>
      </c>
      <c r="BB1404" s="43">
        <f t="shared" ref="BB1404:BB1408" si="33366">isClocked(AZ1404)</f>
        <v>0</v>
      </c>
      <c r="BC1404" s="34"/>
      <c r="BD1404" s="35"/>
      <c r="BE1404" s="42">
        <f>parseTime(BC1404)-(BD1409=INT(RIGHT($F1404, 1)))</f>
        <v>0</v>
      </c>
      <c r="BF1404" s="43">
        <f t="shared" ref="BF1404:BF1408" si="33367">isClocked(BD1404)</f>
        <v>0</v>
      </c>
      <c r="BG1404" s="34"/>
      <c r="BH1404" s="35"/>
      <c r="BI1404" s="42">
        <f>parseTime(BG1404)-(BH1409=INT(RIGHT($F1404, 1)))</f>
        <v>0</v>
      </c>
      <c r="BJ1404" s="43">
        <f t="shared" ref="BJ1404:BJ1408" si="33368">isClocked(BH1404)</f>
        <v>0</v>
      </c>
      <c r="BK1404" s="34"/>
      <c r="BL1404" s="35"/>
      <c r="BM1404" s="42">
        <f>parseTime(BK1404)-(BL1409=INT(RIGHT($F1404, 1)))</f>
        <v>0</v>
      </c>
      <c r="BN1404" s="43">
        <f t="shared" ref="BN1404:BN1408" si="33369">isClocked(BL1404)</f>
        <v>0</v>
      </c>
      <c r="BO1404" s="34"/>
      <c r="BP1404" s="35"/>
      <c r="BQ1404" s="42">
        <f t="shared" ref="BQ1404" si="33370">parseTime(BO1404)-(BP1409=INT(RIGHT($F1404, 1)))</f>
        <v>0</v>
      </c>
      <c r="BR1404" s="43">
        <f t="shared" ref="BR1404:BR1408" si="33371">isClocked(BP1404)</f>
        <v>0</v>
      </c>
      <c r="BS1404" s="34"/>
      <c r="BT1404" s="35"/>
      <c r="BU1404" s="42">
        <f t="shared" ref="BU1404" si="33372">parseTime(BS1404)-(BT1409=INT(RIGHT($F1404, 1)))</f>
        <v>0</v>
      </c>
      <c r="BV1404" s="43">
        <f t="shared" ref="BV1404:BV1408" si="33373">isClocked(BT1404)</f>
        <v>0</v>
      </c>
      <c r="BW1404" s="34"/>
      <c r="BX1404" s="35"/>
      <c r="BY1404" s="42">
        <f t="shared" ref="BY1404" si="33374">parseTime(BW1404)-(BX1409=INT(RIGHT($F1404, 1)))</f>
        <v>0</v>
      </c>
      <c r="BZ1404" s="43">
        <f t="shared" ref="BZ1404:BZ1408" si="33375">isClocked(BX1404)</f>
        <v>0</v>
      </c>
      <c r="CA1404" s="34"/>
      <c r="CB1404" s="35"/>
      <c r="CC1404" s="42">
        <f t="shared" ref="CC1404" si="33376">parseTime(CA1404)-(CB1409=INT(RIGHT($F1404, 1)))</f>
        <v>0</v>
      </c>
      <c r="CD1404" s="43">
        <f t="shared" ref="CD1404:CD1408" si="33377">isClocked(CB1404)</f>
        <v>0</v>
      </c>
      <c r="CE1404" s="34"/>
      <c r="CF1404" s="35"/>
      <c r="CG1404" s="42">
        <f t="shared" ref="CG1404" si="33378">parseTime(CE1404)-(CF1409=INT(RIGHT($F1404, 1)))</f>
        <v>0</v>
      </c>
      <c r="CH1404" s="43">
        <f t="shared" ref="CH1404:CH1408" si="33379">isClocked(CF1404)</f>
        <v>0</v>
      </c>
    </row>
    <row r="1405" spans="1:86" x14ac:dyDescent="0.25">
      <c r="A1405" s="56" t="s">
        <v>0</v>
      </c>
      <c r="B1405" s="57">
        <f t="shared" ca="1" si="31827"/>
        <v>45</v>
      </c>
      <c r="C1405" s="14" t="s">
        <v>252</v>
      </c>
      <c r="D1405" s="14">
        <f t="shared" si="33035"/>
        <v>53.7</v>
      </c>
      <c r="E1405" s="55" t="str">
        <f t="shared" si="31828"/>
        <v>Thursday</v>
      </c>
      <c r="F1405" s="51" t="s">
        <v>129</v>
      </c>
      <c r="G1405" s="36"/>
      <c r="H1405" s="37"/>
      <c r="I1405" s="44">
        <f t="shared" ref="I1405" si="33380">parseTime(G1405)-(H1409=INT(RIGHT($F1405, 1)))</f>
        <v>0</v>
      </c>
      <c r="J1405" s="45">
        <f t="shared" si="33347"/>
        <v>0</v>
      </c>
      <c r="K1405" s="36"/>
      <c r="L1405" s="37"/>
      <c r="M1405" s="44">
        <f t="shared" ref="M1405" si="33381">parseTime(K1405)-(L1409=INT(RIGHT($F1405, 1)))</f>
        <v>0</v>
      </c>
      <c r="N1405" s="45">
        <f t="shared" si="33349"/>
        <v>0</v>
      </c>
      <c r="O1405" s="36"/>
      <c r="P1405" s="37"/>
      <c r="Q1405" s="44">
        <f t="shared" ref="Q1405" si="33382">parseTime(O1405)-(P1409=INT(RIGHT($F1405, 1)))</f>
        <v>0</v>
      </c>
      <c r="R1405" s="45">
        <f t="shared" si="33351"/>
        <v>0</v>
      </c>
      <c r="S1405" s="36"/>
      <c r="T1405" s="37"/>
      <c r="U1405" s="44">
        <f t="shared" ref="U1405" si="33383">parseTime(S1405)-(T1409=INT(RIGHT($F1405, 1)))</f>
        <v>0</v>
      </c>
      <c r="V1405" s="45">
        <f t="shared" si="33353"/>
        <v>0</v>
      </c>
      <c r="W1405" s="36"/>
      <c r="X1405" s="37"/>
      <c r="Y1405" s="44">
        <f t="shared" ref="Y1405" si="33384">parseTime(W1405)-(X1409=INT(RIGHT($F1405, 1)))</f>
        <v>0</v>
      </c>
      <c r="Z1405" s="45">
        <f t="shared" si="33355"/>
        <v>0</v>
      </c>
      <c r="AA1405" s="36"/>
      <c r="AB1405" s="37"/>
      <c r="AC1405" s="44">
        <f t="shared" ref="AC1405" si="33385">parseTime(AA1405)-(AB1409=INT(RIGHT($F1405, 1)))</f>
        <v>0</v>
      </c>
      <c r="AD1405" s="45">
        <f t="shared" si="33357"/>
        <v>0</v>
      </c>
      <c r="AE1405" s="36"/>
      <c r="AF1405" s="37"/>
      <c r="AG1405" s="44">
        <f t="shared" ref="AG1405" si="33386">parseTime(AE1405)-(AF1409=INT(RIGHT($F1405, 1)))</f>
        <v>0</v>
      </c>
      <c r="AH1405" s="45">
        <f t="shared" si="33359"/>
        <v>0</v>
      </c>
      <c r="AI1405" s="36"/>
      <c r="AJ1405" s="37"/>
      <c r="AK1405" s="44">
        <f>parseTime(AI1405)-(AJ1409=INT(RIGHT($F1405, 1)))</f>
        <v>0</v>
      </c>
      <c r="AL1405" s="45">
        <f t="shared" si="33360"/>
        <v>0</v>
      </c>
      <c r="AM1405" s="36"/>
      <c r="AN1405" s="37"/>
      <c r="AO1405" s="44">
        <f t="shared" ref="AO1405" si="33387">parseTime(AM1405)-(AN1409=INT(RIGHT($F1405, 1)))</f>
        <v>0</v>
      </c>
      <c r="AP1405" s="45">
        <f t="shared" si="33362"/>
        <v>0</v>
      </c>
      <c r="AQ1405" s="36"/>
      <c r="AR1405" s="37"/>
      <c r="AS1405" s="44">
        <f t="shared" ref="AS1405" si="33388">parseTime(AQ1405)-(AR1409=INT(RIGHT($F1405, 1)))</f>
        <v>0</v>
      </c>
      <c r="AT1405" s="45">
        <f t="shared" si="33364"/>
        <v>0</v>
      </c>
      <c r="AU1405" s="36"/>
      <c r="AV1405" s="37"/>
      <c r="AW1405" s="44">
        <f>parseTime(AU1405)-(AV1409=INT(RIGHT($F1405, 1)))</f>
        <v>0</v>
      </c>
      <c r="AX1405" s="45">
        <f t="shared" si="33365"/>
        <v>0</v>
      </c>
      <c r="AY1405" s="36"/>
      <c r="AZ1405" s="37"/>
      <c r="BA1405" s="44">
        <f>parseTime(AY1405)-(AZ1409=INT(RIGHT($F1405, 1)))</f>
        <v>0</v>
      </c>
      <c r="BB1405" s="45">
        <f t="shared" si="33366"/>
        <v>0</v>
      </c>
      <c r="BC1405" s="36"/>
      <c r="BD1405" s="37"/>
      <c r="BE1405" s="44">
        <f>parseTime(BC1405)-(BD1409=INT(RIGHT($F1405, 1)))</f>
        <v>0</v>
      </c>
      <c r="BF1405" s="45">
        <f t="shared" si="33367"/>
        <v>0</v>
      </c>
      <c r="BG1405" s="36"/>
      <c r="BH1405" s="37"/>
      <c r="BI1405" s="44">
        <f>parseTime(BG1405)-(BH1409=INT(RIGHT($F1405, 1)))</f>
        <v>0</v>
      </c>
      <c r="BJ1405" s="45">
        <f t="shared" si="33368"/>
        <v>0</v>
      </c>
      <c r="BK1405" s="36"/>
      <c r="BL1405" s="37"/>
      <c r="BM1405" s="44">
        <f>parseTime(BK1405)-(BL1409=INT(RIGHT($F1405, 1)))</f>
        <v>0</v>
      </c>
      <c r="BN1405" s="45">
        <f t="shared" si="33369"/>
        <v>0</v>
      </c>
      <c r="BO1405" s="36"/>
      <c r="BP1405" s="37"/>
      <c r="BQ1405" s="44">
        <f t="shared" ref="BQ1405" si="33389">parseTime(BO1405)-(BP1409=INT(RIGHT($F1405, 1)))</f>
        <v>0</v>
      </c>
      <c r="BR1405" s="45">
        <f t="shared" si="33371"/>
        <v>0</v>
      </c>
      <c r="BS1405" s="36"/>
      <c r="BT1405" s="37"/>
      <c r="BU1405" s="44">
        <f t="shared" ref="BU1405" si="33390">parseTime(BS1405)-(BT1409=INT(RIGHT($F1405, 1)))</f>
        <v>0</v>
      </c>
      <c r="BV1405" s="45">
        <f t="shared" si="33373"/>
        <v>0</v>
      </c>
      <c r="BW1405" s="36"/>
      <c r="BX1405" s="37"/>
      <c r="BY1405" s="44">
        <f t="shared" ref="BY1405" si="33391">parseTime(BW1405)-(BX1409=INT(RIGHT($F1405, 1)))</f>
        <v>0</v>
      </c>
      <c r="BZ1405" s="45">
        <f t="shared" si="33375"/>
        <v>0</v>
      </c>
      <c r="CA1405" s="36"/>
      <c r="CB1405" s="37"/>
      <c r="CC1405" s="44">
        <f t="shared" ref="CC1405" si="33392">parseTime(CA1405)-(CB1409=INT(RIGHT($F1405, 1)))</f>
        <v>0</v>
      </c>
      <c r="CD1405" s="45">
        <f t="shared" si="33377"/>
        <v>0</v>
      </c>
      <c r="CE1405" s="36"/>
      <c r="CF1405" s="37"/>
      <c r="CG1405" s="44">
        <f t="shared" ref="CG1405" si="33393">parseTime(CE1405)-(CF1409=INT(RIGHT($F1405, 1)))</f>
        <v>0</v>
      </c>
      <c r="CH1405" s="45">
        <f t="shared" si="33379"/>
        <v>0</v>
      </c>
    </row>
    <row r="1406" spans="1:86" x14ac:dyDescent="0.25">
      <c r="A1406" s="56" t="s">
        <v>117</v>
      </c>
      <c r="B1406" s="57">
        <f t="shared" ref="B1406" ca="1" si="33394">roleHours(G1404:CH1410, "MFD")</f>
        <v>40</v>
      </c>
      <c r="C1406" s="14">
        <f t="shared" ref="C1406:C1409" ca="1" si="33395">B1406/8</f>
        <v>5</v>
      </c>
      <c r="D1406" s="14">
        <f t="shared" ref="D1406" ca="1" si="33396">B1405-D1405</f>
        <v>-8.7000000000000028</v>
      </c>
      <c r="E1406" s="20" t="s">
        <v>127</v>
      </c>
      <c r="F1406" s="51" t="s">
        <v>130</v>
      </c>
      <c r="G1406" s="36"/>
      <c r="H1406" s="37"/>
      <c r="I1406" s="44">
        <f t="shared" ref="I1406" si="33397">parseTime(G1406)-(H1409=INT(RIGHT($F1406, 1)))</f>
        <v>0</v>
      </c>
      <c r="J1406" s="45">
        <f t="shared" si="33347"/>
        <v>0</v>
      </c>
      <c r="K1406" s="36"/>
      <c r="L1406" s="37"/>
      <c r="M1406" s="44">
        <f t="shared" ref="M1406" si="33398">parseTime(K1406)-(L1409=INT(RIGHT($F1406, 1)))</f>
        <v>0</v>
      </c>
      <c r="N1406" s="45">
        <f t="shared" si="33349"/>
        <v>0</v>
      </c>
      <c r="O1406" s="36"/>
      <c r="P1406" s="37"/>
      <c r="Q1406" s="44">
        <f t="shared" ref="Q1406" si="33399">parseTime(O1406)-(P1409=INT(RIGHT($F1406, 1)))</f>
        <v>0</v>
      </c>
      <c r="R1406" s="45">
        <f t="shared" si="33351"/>
        <v>0</v>
      </c>
      <c r="S1406" s="36"/>
      <c r="T1406" s="37"/>
      <c r="U1406" s="44">
        <f t="shared" ref="U1406" si="33400">parseTime(S1406)-(T1409=INT(RIGHT($F1406, 1)))</f>
        <v>0</v>
      </c>
      <c r="V1406" s="45">
        <f t="shared" si="33353"/>
        <v>0</v>
      </c>
      <c r="W1406" s="36"/>
      <c r="X1406" s="37"/>
      <c r="Y1406" s="44">
        <f t="shared" ref="Y1406" si="33401">parseTime(W1406)-(X1409=INT(RIGHT($F1406, 1)))</f>
        <v>0</v>
      </c>
      <c r="Z1406" s="45">
        <f t="shared" si="33355"/>
        <v>0</v>
      </c>
      <c r="AA1406" s="36"/>
      <c r="AB1406" s="37"/>
      <c r="AC1406" s="44">
        <f t="shared" ref="AC1406" si="33402">parseTime(AA1406)-(AB1409=INT(RIGHT($F1406, 1)))</f>
        <v>0</v>
      </c>
      <c r="AD1406" s="45">
        <f t="shared" si="33357"/>
        <v>0</v>
      </c>
      <c r="AE1406" s="36"/>
      <c r="AF1406" s="37"/>
      <c r="AG1406" s="44">
        <f t="shared" ref="AG1406" si="33403">parseTime(AE1406)-(AF1409=INT(RIGHT($F1406, 1)))</f>
        <v>0</v>
      </c>
      <c r="AH1406" s="45">
        <f t="shared" si="33359"/>
        <v>0</v>
      </c>
      <c r="AI1406" s="36"/>
      <c r="AJ1406" s="37"/>
      <c r="AK1406" s="44">
        <f>parseTime(AI1406)-(AJ1409=INT(RIGHT($F1406, 1)))</f>
        <v>0</v>
      </c>
      <c r="AL1406" s="45">
        <f t="shared" si="33360"/>
        <v>0</v>
      </c>
      <c r="AM1406" s="36"/>
      <c r="AN1406" s="37"/>
      <c r="AO1406" s="44">
        <f t="shared" ref="AO1406" si="33404">parseTime(AM1406)-(AN1409=INT(RIGHT($F1406, 1)))</f>
        <v>0</v>
      </c>
      <c r="AP1406" s="45">
        <f t="shared" si="33362"/>
        <v>0</v>
      </c>
      <c r="AQ1406" s="36"/>
      <c r="AR1406" s="37"/>
      <c r="AS1406" s="44">
        <f t="shared" ref="AS1406" si="33405">parseTime(AQ1406)-(AR1409=INT(RIGHT($F1406, 1)))</f>
        <v>0</v>
      </c>
      <c r="AT1406" s="45">
        <f t="shared" si="33364"/>
        <v>0</v>
      </c>
      <c r="AU1406" s="36"/>
      <c r="AV1406" s="37"/>
      <c r="AW1406" s="44">
        <f>parseTime(AU1406)-(AV1409=INT(RIGHT($F1406, 1)))</f>
        <v>0</v>
      </c>
      <c r="AX1406" s="45">
        <f t="shared" si="33365"/>
        <v>0</v>
      </c>
      <c r="AY1406" s="36"/>
      <c r="AZ1406" s="37"/>
      <c r="BA1406" s="44">
        <f>parseTime(AY1406)-(AZ1409=INT(RIGHT($F1406, 1)))</f>
        <v>0</v>
      </c>
      <c r="BB1406" s="45">
        <f t="shared" si="33366"/>
        <v>0</v>
      </c>
      <c r="BC1406" s="36"/>
      <c r="BD1406" s="37"/>
      <c r="BE1406" s="44">
        <f>parseTime(BC1406)-(BD1409=INT(RIGHT($F1406, 1)))</f>
        <v>0</v>
      </c>
      <c r="BF1406" s="45">
        <f t="shared" si="33367"/>
        <v>0</v>
      </c>
      <c r="BG1406" s="36"/>
      <c r="BH1406" s="37"/>
      <c r="BI1406" s="44">
        <f>parseTime(BG1406)-(BH1409=INT(RIGHT($F1406, 1)))</f>
        <v>0</v>
      </c>
      <c r="BJ1406" s="45">
        <f t="shared" si="33368"/>
        <v>0</v>
      </c>
      <c r="BK1406" s="36"/>
      <c r="BL1406" s="37"/>
      <c r="BM1406" s="44">
        <f>parseTime(BK1406)-(BL1409=INT(RIGHT($F1406, 1)))</f>
        <v>0</v>
      </c>
      <c r="BN1406" s="45">
        <f t="shared" si="33369"/>
        <v>0</v>
      </c>
      <c r="BO1406" s="36"/>
      <c r="BP1406" s="37"/>
      <c r="BQ1406" s="44">
        <f t="shared" ref="BQ1406" si="33406">parseTime(BO1406)-(BP1409=INT(RIGHT($F1406, 1)))</f>
        <v>0</v>
      </c>
      <c r="BR1406" s="45">
        <f t="shared" si="33371"/>
        <v>0</v>
      </c>
      <c r="BS1406" s="36"/>
      <c r="BT1406" s="37"/>
      <c r="BU1406" s="44">
        <f t="shared" ref="BU1406" si="33407">parseTime(BS1406)-(BT1409=INT(RIGHT($F1406, 1)))</f>
        <v>0</v>
      </c>
      <c r="BV1406" s="45">
        <f t="shared" si="33373"/>
        <v>0</v>
      </c>
      <c r="BW1406" s="36"/>
      <c r="BX1406" s="37"/>
      <c r="BY1406" s="44">
        <f t="shared" ref="BY1406" si="33408">parseTime(BW1406)-(BX1409=INT(RIGHT($F1406, 1)))</f>
        <v>0</v>
      </c>
      <c r="BZ1406" s="45">
        <f t="shared" si="33375"/>
        <v>0</v>
      </c>
      <c r="CA1406" s="36"/>
      <c r="CB1406" s="37"/>
      <c r="CC1406" s="44">
        <f t="shared" ref="CC1406" si="33409">parseTime(CA1406)-(CB1409=INT(RIGHT($F1406, 1)))</f>
        <v>0</v>
      </c>
      <c r="CD1406" s="45">
        <f t="shared" si="33377"/>
        <v>0</v>
      </c>
      <c r="CE1406" s="36"/>
      <c r="CF1406" s="37"/>
      <c r="CG1406" s="44">
        <f t="shared" ref="CG1406" si="33410">parseTime(CE1406)-(CF1409=INT(RIGHT($F1406, 1)))</f>
        <v>0</v>
      </c>
      <c r="CH1406" s="45">
        <f t="shared" si="33379"/>
        <v>0</v>
      </c>
    </row>
    <row r="1407" spans="1:86" x14ac:dyDescent="0.25">
      <c r="A1407" s="56"/>
      <c r="B1407" s="57"/>
      <c r="C1407" s="14">
        <f t="shared" si="33395"/>
        <v>0</v>
      </c>
      <c r="D1407" s="14" t="s">
        <v>259</v>
      </c>
      <c r="E1407" s="20">
        <v>4.25</v>
      </c>
      <c r="F1407" s="51" t="s">
        <v>131</v>
      </c>
      <c r="G1407" s="36"/>
      <c r="H1407" s="37"/>
      <c r="I1407" s="44">
        <f t="shared" ref="I1407" si="33411">parseTime(G1407)-(H1409=INT(RIGHT($F1407, 1)))</f>
        <v>0</v>
      </c>
      <c r="J1407" s="45">
        <f t="shared" si="33347"/>
        <v>0</v>
      </c>
      <c r="K1407" s="36"/>
      <c r="L1407" s="37"/>
      <c r="M1407" s="44">
        <f t="shared" ref="M1407" si="33412">parseTime(K1407)-(L1409=INT(RIGHT($F1407, 1)))</f>
        <v>0</v>
      </c>
      <c r="N1407" s="45">
        <f t="shared" si="33349"/>
        <v>0</v>
      </c>
      <c r="O1407" s="36"/>
      <c r="P1407" s="37"/>
      <c r="Q1407" s="44">
        <f t="shared" ref="Q1407" si="33413">parseTime(O1407)-(P1409=INT(RIGHT($F1407, 1)))</f>
        <v>0</v>
      </c>
      <c r="R1407" s="45">
        <f t="shared" si="33351"/>
        <v>0</v>
      </c>
      <c r="S1407" s="36"/>
      <c r="T1407" s="37"/>
      <c r="U1407" s="44">
        <f t="shared" ref="U1407" si="33414">parseTime(S1407)-(T1409=INT(RIGHT($F1407, 1)))</f>
        <v>0</v>
      </c>
      <c r="V1407" s="45">
        <f t="shared" si="33353"/>
        <v>0</v>
      </c>
      <c r="W1407" s="36"/>
      <c r="X1407" s="37"/>
      <c r="Y1407" s="44">
        <f t="shared" ref="Y1407" si="33415">parseTime(W1407)-(X1409=INT(RIGHT($F1407, 1)))</f>
        <v>0</v>
      </c>
      <c r="Z1407" s="45">
        <f t="shared" si="33355"/>
        <v>0</v>
      </c>
      <c r="AA1407" s="36"/>
      <c r="AB1407" s="37"/>
      <c r="AC1407" s="44">
        <f t="shared" ref="AC1407" si="33416">parseTime(AA1407)-(AB1409=INT(RIGHT($F1407, 1)))</f>
        <v>0</v>
      </c>
      <c r="AD1407" s="45">
        <f t="shared" si="33357"/>
        <v>0</v>
      </c>
      <c r="AE1407" s="36"/>
      <c r="AF1407" s="37"/>
      <c r="AG1407" s="44">
        <f t="shared" ref="AG1407" si="33417">parseTime(AE1407)-(AF1409=INT(RIGHT($F1407, 1)))</f>
        <v>0</v>
      </c>
      <c r="AH1407" s="45">
        <f t="shared" si="33359"/>
        <v>0</v>
      </c>
      <c r="AI1407" s="36"/>
      <c r="AJ1407" s="37"/>
      <c r="AK1407" s="44">
        <f>parseTime(AI1407)-(AJ1409=INT(RIGHT($F1407, 1)))</f>
        <v>0</v>
      </c>
      <c r="AL1407" s="45">
        <f t="shared" si="33360"/>
        <v>0</v>
      </c>
      <c r="AM1407" s="36"/>
      <c r="AN1407" s="37"/>
      <c r="AO1407" s="44">
        <f t="shared" ref="AO1407" si="33418">parseTime(AM1407)-(AN1409=INT(RIGHT($F1407, 1)))</f>
        <v>0</v>
      </c>
      <c r="AP1407" s="45">
        <f t="shared" si="33362"/>
        <v>0</v>
      </c>
      <c r="AQ1407" s="36"/>
      <c r="AR1407" s="37"/>
      <c r="AS1407" s="44">
        <f t="shared" ref="AS1407" si="33419">parseTime(AQ1407)-(AR1409=INT(RIGHT($F1407, 1)))</f>
        <v>0</v>
      </c>
      <c r="AT1407" s="45">
        <f t="shared" si="33364"/>
        <v>0</v>
      </c>
      <c r="AU1407" s="36"/>
      <c r="AV1407" s="37"/>
      <c r="AW1407" s="44">
        <f>parseTime(AU1407)-(AV1409=INT(RIGHT($F1407, 1)))</f>
        <v>0</v>
      </c>
      <c r="AX1407" s="45">
        <f t="shared" si="33365"/>
        <v>0</v>
      </c>
      <c r="AY1407" s="36"/>
      <c r="AZ1407" s="37"/>
      <c r="BA1407" s="44">
        <f>parseTime(AY1407)-(AZ1409=INT(RIGHT($F1407, 1)))</f>
        <v>0</v>
      </c>
      <c r="BB1407" s="45">
        <f t="shared" si="33366"/>
        <v>0</v>
      </c>
      <c r="BC1407" s="36"/>
      <c r="BD1407" s="37"/>
      <c r="BE1407" s="44">
        <f>parseTime(BC1407)-(BD1409=INT(RIGHT($F1407, 1)))</f>
        <v>0</v>
      </c>
      <c r="BF1407" s="45">
        <f t="shared" si="33367"/>
        <v>0</v>
      </c>
      <c r="BG1407" s="36"/>
      <c r="BH1407" s="37"/>
      <c r="BI1407" s="44">
        <f>parseTime(BG1407)-(BH1409=INT(RIGHT($F1407, 1)))</f>
        <v>0</v>
      </c>
      <c r="BJ1407" s="45">
        <f t="shared" si="33368"/>
        <v>0</v>
      </c>
      <c r="BK1407" s="36"/>
      <c r="BL1407" s="37"/>
      <c r="BM1407" s="44">
        <f>parseTime(BK1407)-(BL1409=INT(RIGHT($F1407, 1)))</f>
        <v>0</v>
      </c>
      <c r="BN1407" s="45">
        <f t="shared" si="33369"/>
        <v>0</v>
      </c>
      <c r="BO1407" s="36"/>
      <c r="BP1407" s="37"/>
      <c r="BQ1407" s="44">
        <f t="shared" ref="BQ1407" si="33420">parseTime(BO1407)-(BP1409=INT(RIGHT($F1407, 1)))</f>
        <v>0</v>
      </c>
      <c r="BR1407" s="45">
        <f t="shared" si="33371"/>
        <v>0</v>
      </c>
      <c r="BS1407" s="36"/>
      <c r="BT1407" s="37"/>
      <c r="BU1407" s="44">
        <f t="shared" ref="BU1407" si="33421">parseTime(BS1407)-(BT1409=INT(RIGHT($F1407, 1)))</f>
        <v>0</v>
      </c>
      <c r="BV1407" s="45">
        <f t="shared" si="33373"/>
        <v>0</v>
      </c>
      <c r="BW1407" s="36"/>
      <c r="BX1407" s="37"/>
      <c r="BY1407" s="44">
        <f t="shared" ref="BY1407" si="33422">parseTime(BW1407)-(BX1409=INT(RIGHT($F1407, 1)))</f>
        <v>0</v>
      </c>
      <c r="BZ1407" s="45">
        <f t="shared" si="33375"/>
        <v>0</v>
      </c>
      <c r="CA1407" s="36"/>
      <c r="CB1407" s="37"/>
      <c r="CC1407" s="44">
        <f t="shared" ref="CC1407" si="33423">parseTime(CA1407)-(CB1409=INT(RIGHT($F1407, 1)))</f>
        <v>0</v>
      </c>
      <c r="CD1407" s="45">
        <f t="shared" si="33377"/>
        <v>0</v>
      </c>
      <c r="CE1407" s="36"/>
      <c r="CF1407" s="37"/>
      <c r="CG1407" s="44">
        <f t="shared" ref="CG1407" si="33424">parseTime(CE1407)-(CF1409=INT(RIGHT($F1407, 1)))</f>
        <v>0</v>
      </c>
      <c r="CH1407" s="45">
        <f t="shared" si="33379"/>
        <v>0</v>
      </c>
    </row>
    <row r="1408" spans="1:86" x14ac:dyDescent="0.25">
      <c r="A1408" s="56" t="s">
        <v>119</v>
      </c>
      <c r="B1408" s="57">
        <f t="shared" ref="B1408" ca="1" si="33425">roleHours(G1404:CH1410, "MCC")</f>
        <v>5</v>
      </c>
      <c r="C1408" s="14">
        <f t="shared" ca="1" si="33395"/>
        <v>0.625</v>
      </c>
      <c r="D1408" s="14" t="s">
        <v>260</v>
      </c>
      <c r="E1408" s="20">
        <v>4.6500000000000004</v>
      </c>
      <c r="F1408" s="51" t="s">
        <v>132</v>
      </c>
      <c r="G1408" s="36"/>
      <c r="H1408" s="37"/>
      <c r="I1408" s="44">
        <f t="shared" ref="I1408" si="33426">parseTime(G1408)-(H1409=INT(RIGHT($F1408, 1)))</f>
        <v>0</v>
      </c>
      <c r="J1408" s="45">
        <f t="shared" si="33347"/>
        <v>0</v>
      </c>
      <c r="K1408" s="36"/>
      <c r="L1408" s="37"/>
      <c r="M1408" s="44">
        <f t="shared" ref="M1408" si="33427">parseTime(K1408)-(L1409=INT(RIGHT($F1408, 1)))</f>
        <v>0</v>
      </c>
      <c r="N1408" s="45">
        <f t="shared" si="33349"/>
        <v>0</v>
      </c>
      <c r="O1408" s="36"/>
      <c r="P1408" s="37"/>
      <c r="Q1408" s="44">
        <f t="shared" ref="Q1408" si="33428">parseTime(O1408)-(P1409=INT(RIGHT($F1408, 1)))</f>
        <v>0</v>
      </c>
      <c r="R1408" s="45">
        <f t="shared" si="33351"/>
        <v>0</v>
      </c>
      <c r="S1408" s="36"/>
      <c r="T1408" s="37"/>
      <c r="U1408" s="44">
        <f t="shared" ref="U1408" si="33429">parseTime(S1408)-(T1409=INT(RIGHT($F1408, 1)))</f>
        <v>0</v>
      </c>
      <c r="V1408" s="45">
        <f t="shared" si="33353"/>
        <v>0</v>
      </c>
      <c r="W1408" s="36"/>
      <c r="X1408" s="37"/>
      <c r="Y1408" s="44">
        <f t="shared" ref="Y1408" si="33430">parseTime(W1408)-(X1409=INT(RIGHT($F1408, 1)))</f>
        <v>0</v>
      </c>
      <c r="Z1408" s="45">
        <f t="shared" si="33355"/>
        <v>0</v>
      </c>
      <c r="AA1408" s="36"/>
      <c r="AB1408" s="37"/>
      <c r="AC1408" s="44">
        <f t="shared" ref="AC1408" si="33431">parseTime(AA1408)-(AB1409=INT(RIGHT($F1408, 1)))</f>
        <v>0</v>
      </c>
      <c r="AD1408" s="45">
        <f t="shared" si="33357"/>
        <v>0</v>
      </c>
      <c r="AE1408" s="36"/>
      <c r="AF1408" s="37"/>
      <c r="AG1408" s="44">
        <f t="shared" ref="AG1408" si="33432">parseTime(AE1408)-(AF1409=INT(RIGHT($F1408, 1)))</f>
        <v>0</v>
      </c>
      <c r="AH1408" s="45">
        <f t="shared" si="33359"/>
        <v>0</v>
      </c>
      <c r="AI1408" s="36"/>
      <c r="AJ1408" s="37"/>
      <c r="AK1408" s="44">
        <f>parseTime(AI1408)-(AJ1409=INT(RIGHT($F1408, 1)))</f>
        <v>0</v>
      </c>
      <c r="AL1408" s="45">
        <f t="shared" si="33360"/>
        <v>0</v>
      </c>
      <c r="AM1408" s="36"/>
      <c r="AN1408" s="37"/>
      <c r="AO1408" s="44">
        <f t="shared" ref="AO1408" si="33433">parseTime(AM1408)-(AN1409=INT(RIGHT($F1408, 1)))</f>
        <v>0</v>
      </c>
      <c r="AP1408" s="45">
        <f t="shared" si="33362"/>
        <v>0</v>
      </c>
      <c r="AQ1408" s="36"/>
      <c r="AR1408" s="37"/>
      <c r="AS1408" s="44">
        <f t="shared" ref="AS1408" si="33434">parseTime(AQ1408)-(AR1409=INT(RIGHT($F1408, 1)))</f>
        <v>0</v>
      </c>
      <c r="AT1408" s="45">
        <f t="shared" si="33364"/>
        <v>0</v>
      </c>
      <c r="AU1408" s="36"/>
      <c r="AV1408" s="37"/>
      <c r="AW1408" s="44">
        <f>parseTime(AU1408)-(AV1409=INT(RIGHT($F1408, 1)))</f>
        <v>0</v>
      </c>
      <c r="AX1408" s="45">
        <f t="shared" si="33365"/>
        <v>0</v>
      </c>
      <c r="AY1408" s="36"/>
      <c r="AZ1408" s="37"/>
      <c r="BA1408" s="44">
        <f>parseTime(AY1408)-(AZ1409=INT(RIGHT($F1408, 1)))</f>
        <v>0</v>
      </c>
      <c r="BB1408" s="45">
        <f t="shared" si="33366"/>
        <v>0</v>
      </c>
      <c r="BC1408" s="36"/>
      <c r="BD1408" s="37"/>
      <c r="BE1408" s="44">
        <f>parseTime(BC1408)-(BD1409=INT(RIGHT($F1408, 1)))</f>
        <v>0</v>
      </c>
      <c r="BF1408" s="45">
        <f t="shared" si="33367"/>
        <v>0</v>
      </c>
      <c r="BG1408" s="36"/>
      <c r="BH1408" s="37"/>
      <c r="BI1408" s="44">
        <f>parseTime(BG1408)-(BH1409=INT(RIGHT($F1408, 1)))</f>
        <v>0</v>
      </c>
      <c r="BJ1408" s="45">
        <f t="shared" si="33368"/>
        <v>0</v>
      </c>
      <c r="BK1408" s="36"/>
      <c r="BL1408" s="37"/>
      <c r="BM1408" s="44">
        <f>parseTime(BK1408)-(BL1409=INT(RIGHT($F1408, 1)))</f>
        <v>0</v>
      </c>
      <c r="BN1408" s="45">
        <f t="shared" si="33369"/>
        <v>0</v>
      </c>
      <c r="BO1408" s="36"/>
      <c r="BP1408" s="37"/>
      <c r="BQ1408" s="44">
        <f t="shared" ref="BQ1408" si="33435">parseTime(BO1408)-(BP1409=INT(RIGHT($F1408, 1)))</f>
        <v>0</v>
      </c>
      <c r="BR1408" s="45">
        <f t="shared" si="33371"/>
        <v>0</v>
      </c>
      <c r="BS1408" s="36"/>
      <c r="BT1408" s="37"/>
      <c r="BU1408" s="44">
        <f t="shared" ref="BU1408" si="33436">parseTime(BS1408)-(BT1409=INT(RIGHT($F1408, 1)))</f>
        <v>0</v>
      </c>
      <c r="BV1408" s="45">
        <f t="shared" si="33373"/>
        <v>0</v>
      </c>
      <c r="BW1408" s="36"/>
      <c r="BX1408" s="37"/>
      <c r="BY1408" s="44">
        <f t="shared" ref="BY1408" si="33437">parseTime(BW1408)-(BX1409=INT(RIGHT($F1408, 1)))</f>
        <v>0</v>
      </c>
      <c r="BZ1408" s="45">
        <f t="shared" si="33375"/>
        <v>0</v>
      </c>
      <c r="CA1408" s="36"/>
      <c r="CB1408" s="37"/>
      <c r="CC1408" s="44">
        <f t="shared" ref="CC1408" si="33438">parseTime(CA1408)-(CB1409=INT(RIGHT($F1408, 1)))</f>
        <v>0</v>
      </c>
      <c r="CD1408" s="45">
        <f t="shared" si="33377"/>
        <v>0</v>
      </c>
      <c r="CE1408" s="36"/>
      <c r="CF1408" s="37"/>
      <c r="CG1408" s="44">
        <f t="shared" ref="CG1408" si="33439">parseTime(CE1408)-(CF1409=INT(RIGHT($F1408, 1)))</f>
        <v>0</v>
      </c>
      <c r="CH1408" s="45">
        <f t="shared" si="33379"/>
        <v>0</v>
      </c>
    </row>
    <row r="1409" spans="1:86" x14ac:dyDescent="0.25">
      <c r="A1409" s="56"/>
      <c r="B1409" s="57"/>
      <c r="C1409" s="14">
        <f t="shared" si="33395"/>
        <v>0</v>
      </c>
      <c r="D1409" s="14"/>
      <c r="E1409" s="20">
        <f t="shared" ref="E1409" si="33440">((7.5/2)-0.5+E1408)*8</f>
        <v>63.2</v>
      </c>
      <c r="F1409" s="51"/>
      <c r="G1409" s="46" t="s">
        <v>134</v>
      </c>
      <c r="H1409" s="38">
        <f t="shared" ref="H1409" si="33441">lunchAdjust(G1404:H1408)</f>
        <v>1</v>
      </c>
      <c r="I1409" s="48" t="s">
        <v>0</v>
      </c>
      <c r="J1409" s="39">
        <f t="shared" ref="J1409" si="33442">SUMPRODUCT(I1404:I1408*J1404:J1408)</f>
        <v>8</v>
      </c>
      <c r="K1409" s="46" t="s">
        <v>134</v>
      </c>
      <c r="L1409" s="38">
        <f t="shared" ref="L1409" si="33443">lunchAdjust(K1404:L1408)</f>
        <v>0</v>
      </c>
      <c r="M1409" s="48" t="s">
        <v>0</v>
      </c>
      <c r="N1409" s="39">
        <f t="shared" ref="N1409" si="33444">SUMPRODUCT(M1404:M1408*N1404:N1408)</f>
        <v>0</v>
      </c>
      <c r="O1409" s="46" t="s">
        <v>134</v>
      </c>
      <c r="P1409" s="38">
        <f t="shared" ref="P1409" si="33445">lunchAdjust(O1404:P1408)</f>
        <v>1</v>
      </c>
      <c r="Q1409" s="48" t="s">
        <v>0</v>
      </c>
      <c r="R1409" s="39">
        <f t="shared" ref="R1409" si="33446">SUMPRODUCT(Q1404:Q1408*R1404:R1408)</f>
        <v>8</v>
      </c>
      <c r="S1409" s="46" t="s">
        <v>134</v>
      </c>
      <c r="T1409" s="38">
        <f t="shared" ref="T1409" si="33447">lunchAdjust(S1404:T1408)</f>
        <v>1</v>
      </c>
      <c r="U1409" s="48" t="s">
        <v>0</v>
      </c>
      <c r="V1409" s="39">
        <f t="shared" ref="V1409" si="33448">SUMPRODUCT(U1404:U1408*V1404:V1408)</f>
        <v>8</v>
      </c>
      <c r="W1409" s="46" t="s">
        <v>134</v>
      </c>
      <c r="X1409" s="38">
        <f t="shared" ref="X1409" si="33449">lunchAdjust(W1404:X1408)</f>
        <v>0</v>
      </c>
      <c r="Y1409" s="48" t="s">
        <v>0</v>
      </c>
      <c r="Z1409" s="39">
        <f t="shared" ref="Z1409" si="33450">SUMPRODUCT(Y1404:Y1408*Z1404:Z1408)</f>
        <v>0</v>
      </c>
      <c r="AA1409" s="46" t="s">
        <v>134</v>
      </c>
      <c r="AB1409" s="38">
        <f t="shared" ref="AB1409" si="33451">lunchAdjust(AA1404:AB1408)</f>
        <v>1</v>
      </c>
      <c r="AC1409" s="48" t="s">
        <v>0</v>
      </c>
      <c r="AD1409" s="39">
        <f t="shared" ref="AD1409" si="33452">SUMPRODUCT(AC1404:AC1408*AD1404:AD1408)</f>
        <v>8</v>
      </c>
      <c r="AE1409" s="46" t="s">
        <v>134</v>
      </c>
      <c r="AF1409" s="38">
        <f t="shared" ref="AF1409" si="33453">lunchAdjust(AE1404:AF1408)</f>
        <v>0</v>
      </c>
      <c r="AG1409" s="48" t="s">
        <v>0</v>
      </c>
      <c r="AH1409" s="39">
        <f t="shared" ref="AH1409" si="33454">SUMPRODUCT(AG1404:AG1408*AH1404:AH1408)</f>
        <v>5</v>
      </c>
      <c r="AI1409" s="46" t="s">
        <v>134</v>
      </c>
      <c r="AJ1409" s="38">
        <f t="shared" ref="AJ1409" si="33455">lunchAdjust(AI1404:AJ1408)</f>
        <v>1</v>
      </c>
      <c r="AK1409" s="48" t="s">
        <v>0</v>
      </c>
      <c r="AL1409" s="39">
        <f t="shared" ref="AL1409" si="33456">SUMPRODUCT(AK1404:AK1408*AL1404:AL1408)</f>
        <v>8</v>
      </c>
      <c r="AM1409" s="46" t="s">
        <v>134</v>
      </c>
      <c r="AN1409" s="38">
        <f t="shared" ref="AN1409" si="33457">lunchAdjust(AM1404:AN1408)</f>
        <v>0</v>
      </c>
      <c r="AO1409" s="48" t="s">
        <v>0</v>
      </c>
      <c r="AP1409" s="39">
        <f t="shared" ref="AP1409" si="33458">SUMPRODUCT(AO1404:AO1408*AP1404:AP1408)</f>
        <v>0</v>
      </c>
      <c r="AQ1409" s="46" t="s">
        <v>134</v>
      </c>
      <c r="AR1409" s="38">
        <f t="shared" ref="AR1409" si="33459">lunchAdjust(AQ1404:AR1408)</f>
        <v>0</v>
      </c>
      <c r="AS1409" s="48" t="s">
        <v>0</v>
      </c>
      <c r="AT1409" s="39">
        <f t="shared" ref="AT1409" si="33460">SUMPRODUCT(AS1404:AS1408*AT1404:AT1408)</f>
        <v>0</v>
      </c>
      <c r="AU1409" s="46" t="s">
        <v>134</v>
      </c>
      <c r="AV1409" s="38">
        <f t="shared" ref="AV1409" si="33461">lunchAdjust(AU1404:AV1408)</f>
        <v>0</v>
      </c>
      <c r="AW1409" s="48" t="s">
        <v>0</v>
      </c>
      <c r="AX1409" s="39">
        <f t="shared" ref="AX1409" si="33462">SUMPRODUCT(AW1404:AW1408*AX1404:AX1408)</f>
        <v>0</v>
      </c>
      <c r="AY1409" s="46" t="s">
        <v>134</v>
      </c>
      <c r="AZ1409" s="38">
        <f t="shared" ref="AZ1409" si="33463">lunchAdjust(AY1404:AZ1408)</f>
        <v>0</v>
      </c>
      <c r="BA1409" s="48" t="s">
        <v>0</v>
      </c>
      <c r="BB1409" s="39">
        <f t="shared" ref="BB1409" si="33464">SUMPRODUCT(BA1404:BA1408*BB1404:BB1408)</f>
        <v>0</v>
      </c>
      <c r="BC1409" s="46" t="s">
        <v>134</v>
      </c>
      <c r="BD1409" s="38">
        <f t="shared" ref="BD1409" si="33465">lunchAdjust(BC1404:BD1408)</f>
        <v>0</v>
      </c>
      <c r="BE1409" s="48" t="s">
        <v>0</v>
      </c>
      <c r="BF1409" s="39">
        <f t="shared" ref="BF1409" si="33466">SUMPRODUCT(BE1404:BE1408*BF1404:BF1408)</f>
        <v>0</v>
      </c>
      <c r="BG1409" s="46" t="s">
        <v>134</v>
      </c>
      <c r="BH1409" s="38">
        <f t="shared" ref="BH1409" si="33467">lunchAdjust(BG1404:BH1408)</f>
        <v>0</v>
      </c>
      <c r="BI1409" s="48" t="s">
        <v>0</v>
      </c>
      <c r="BJ1409" s="39">
        <f t="shared" ref="BJ1409" si="33468">SUMPRODUCT(BI1404:BI1408*BJ1404:BJ1408)</f>
        <v>0</v>
      </c>
      <c r="BK1409" s="46" t="s">
        <v>134</v>
      </c>
      <c r="BL1409" s="38">
        <f t="shared" ref="BL1409" si="33469">lunchAdjust(BK1404:BL1408)</f>
        <v>0</v>
      </c>
      <c r="BM1409" s="48" t="s">
        <v>0</v>
      </c>
      <c r="BN1409" s="39">
        <f t="shared" ref="BN1409" si="33470">SUMPRODUCT(BM1404:BM1408*BN1404:BN1408)</f>
        <v>0</v>
      </c>
      <c r="BO1409" s="46" t="s">
        <v>134</v>
      </c>
      <c r="BP1409" s="38">
        <f t="shared" ref="BP1409" si="33471">lunchAdjust(BO1404:BP1408)</f>
        <v>0</v>
      </c>
      <c r="BQ1409" s="48" t="s">
        <v>0</v>
      </c>
      <c r="BR1409" s="39">
        <f t="shared" ref="BR1409" si="33472">SUMPRODUCT(BQ1404:BQ1408*BR1404:BR1408)</f>
        <v>0</v>
      </c>
      <c r="BS1409" s="46" t="s">
        <v>134</v>
      </c>
      <c r="BT1409" s="38">
        <f t="shared" ref="BT1409" si="33473">lunchAdjust(BS1404:BT1408)</f>
        <v>0</v>
      </c>
      <c r="BU1409" s="48" t="s">
        <v>0</v>
      </c>
      <c r="BV1409" s="39">
        <f t="shared" ref="BV1409" si="33474">SUMPRODUCT(BU1404:BU1408*BV1404:BV1408)</f>
        <v>0</v>
      </c>
      <c r="BW1409" s="46" t="s">
        <v>134</v>
      </c>
      <c r="BX1409" s="38">
        <f t="shared" ref="BX1409" si="33475">lunchAdjust(BW1404:BX1408)</f>
        <v>0</v>
      </c>
      <c r="BY1409" s="48" t="s">
        <v>0</v>
      </c>
      <c r="BZ1409" s="39">
        <f t="shared" ref="BZ1409" si="33476">SUMPRODUCT(BY1404:BY1408*BZ1404:BZ1408)</f>
        <v>0</v>
      </c>
      <c r="CA1409" s="46" t="s">
        <v>134</v>
      </c>
      <c r="CB1409" s="38">
        <f t="shared" ref="CB1409" si="33477">lunchAdjust(CA1404:CB1408)</f>
        <v>0</v>
      </c>
      <c r="CC1409" s="48" t="s">
        <v>0</v>
      </c>
      <c r="CD1409" s="39">
        <f t="shared" ref="CD1409" si="33478">SUMPRODUCT(CC1404:CC1408*CD1404:CD1408)</f>
        <v>0</v>
      </c>
      <c r="CE1409" s="46" t="s">
        <v>134</v>
      </c>
      <c r="CF1409" s="38">
        <f t="shared" ref="CF1409" si="33479">lunchAdjust(CE1404:CF1408)</f>
        <v>0</v>
      </c>
      <c r="CG1409" s="48" t="s">
        <v>0</v>
      </c>
      <c r="CH1409" s="39">
        <f t="shared" ref="CH1409" si="33480">SUMPRODUCT(CG1404:CG1408*CH1404:CH1408)</f>
        <v>0</v>
      </c>
    </row>
    <row r="1410" spans="1:86" ht="15.75" thickBot="1" x14ac:dyDescent="0.3">
      <c r="A1410" s="58" t="s">
        <v>121</v>
      </c>
      <c r="B1410" s="59">
        <f t="shared" ref="B1410" ca="1" si="33481">roleHours(G1404:CH1410, "OUT")</f>
        <v>0</v>
      </c>
      <c r="C1410" s="54" t="s">
        <v>137</v>
      </c>
      <c r="D1410" s="22">
        <f t="shared" ref="D1410" ca="1" si="33482">roleHours(G1404:CH1410, "PTO")</f>
        <v>0</v>
      </c>
      <c r="E1410" s="23">
        <f t="shared" ref="E1410" ca="1" si="33483">E1409-B1405</f>
        <v>18.200000000000003</v>
      </c>
      <c r="F1410" s="52"/>
      <c r="G1410" s="47" t="s">
        <v>39</v>
      </c>
      <c r="H1410" s="40">
        <f t="shared" si="32794"/>
        <v>0</v>
      </c>
      <c r="I1410" s="49" t="s">
        <v>135</v>
      </c>
      <c r="J1410" s="41">
        <f t="shared" ref="J1410" si="33484">J1409*G$4</f>
        <v>0</v>
      </c>
      <c r="K1410" s="47" t="s">
        <v>39</v>
      </c>
      <c r="L1410" s="40">
        <f t="shared" ref="L1410" si="33485">SUMPRODUCT(M1404:M1408*(L1404:L1408="PTO"))+SUMPRODUCT(M1404:M1408*(L1404:L1408="HOL"))</f>
        <v>0</v>
      </c>
      <c r="M1410" s="49" t="s">
        <v>135</v>
      </c>
      <c r="N1410" s="41">
        <f t="shared" ref="N1410" si="33486">N1409*K$4</f>
        <v>0</v>
      </c>
      <c r="O1410" s="47" t="s">
        <v>39</v>
      </c>
      <c r="P1410" s="40">
        <f t="shared" ref="P1410" si="33487">SUMPRODUCT(Q1404:Q1408*(P1404:P1408="PTO"))+SUMPRODUCT(Q1404:Q1408*(P1404:P1408="HOL"))</f>
        <v>0</v>
      </c>
      <c r="Q1410" s="49" t="s">
        <v>135</v>
      </c>
      <c r="R1410" s="41">
        <f t="shared" ref="R1410" si="33488">R1409*O$4</f>
        <v>8</v>
      </c>
      <c r="S1410" s="47" t="s">
        <v>39</v>
      </c>
      <c r="T1410" s="40">
        <f t="shared" ref="T1410" si="33489">SUMPRODUCT(U1404:U1408*(T1404:T1408="PTO"))+SUMPRODUCT(U1404:U1408*(T1404:T1408="HOL"))</f>
        <v>0</v>
      </c>
      <c r="U1410" s="49" t="s">
        <v>135</v>
      </c>
      <c r="V1410" s="41">
        <f t="shared" ref="V1410" si="33490">V1409*S$4</f>
        <v>0</v>
      </c>
      <c r="W1410" s="47" t="s">
        <v>39</v>
      </c>
      <c r="X1410" s="40">
        <f t="shared" ref="X1410" si="33491">SUMPRODUCT(Y1404:Y1408*(X1404:X1408="PTO"))+SUMPRODUCT(Y1404:Y1408*(X1404:X1408="HOL"))</f>
        <v>0</v>
      </c>
      <c r="Y1410" s="49" t="s">
        <v>135</v>
      </c>
      <c r="Z1410" s="41">
        <f t="shared" ref="Z1410" si="33492">Z1409*W$4</f>
        <v>0</v>
      </c>
      <c r="AA1410" s="47" t="s">
        <v>39</v>
      </c>
      <c r="AB1410" s="40">
        <f t="shared" ref="AB1410" si="33493">SUMPRODUCT(AC1404:AC1408*(AB1404:AB1408="PTO"))+SUMPRODUCT(AC1404:AC1408*(AB1404:AB1408="HOL"))</f>
        <v>0</v>
      </c>
      <c r="AC1410" s="49" t="s">
        <v>135</v>
      </c>
      <c r="AD1410" s="41">
        <f t="shared" ref="AD1410" si="33494">AD1409*AA$4</f>
        <v>8</v>
      </c>
      <c r="AE1410" s="47" t="s">
        <v>39</v>
      </c>
      <c r="AF1410" s="40">
        <f t="shared" ref="AF1410" si="33495">SUMPRODUCT(AG1404:AG1408*(AF1404:AF1408="PTO"))+SUMPRODUCT(AG1404:AG1408*(AF1404:AF1408="HOL"))</f>
        <v>0</v>
      </c>
      <c r="AG1410" s="49" t="s">
        <v>135</v>
      </c>
      <c r="AH1410" s="41">
        <f t="shared" ref="AH1410" si="33496">AH1409*AE$4</f>
        <v>5</v>
      </c>
      <c r="AI1410" s="47" t="s">
        <v>39</v>
      </c>
      <c r="AJ1410" s="40">
        <f t="shared" ref="AJ1410" si="33497">SUMPRODUCT(AK1404:AK1408*(AJ1404:AJ1408="PTO"))+SUMPRODUCT(AK1404:AK1408*(AJ1404:AJ1408="HOL"))</f>
        <v>0</v>
      </c>
      <c r="AK1410" s="49" t="s">
        <v>135</v>
      </c>
      <c r="AL1410" s="41">
        <f>AL1409*AI$4</f>
        <v>8</v>
      </c>
      <c r="AM1410" s="47" t="s">
        <v>39</v>
      </c>
      <c r="AN1410" s="40">
        <f t="shared" ref="AN1410" si="33498">SUMPRODUCT(AO1404:AO1408*(AN1404:AN1408="PTO"))+SUMPRODUCT(AO1404:AO1408*(AN1404:AN1408="HOL"))</f>
        <v>0</v>
      </c>
      <c r="AO1410" s="49" t="s">
        <v>135</v>
      </c>
      <c r="AP1410" s="41">
        <f t="shared" ref="AP1410" si="33499">AP1409*AM$4</f>
        <v>0</v>
      </c>
      <c r="AQ1410" s="47" t="s">
        <v>39</v>
      </c>
      <c r="AR1410" s="40">
        <f t="shared" ref="AR1410" si="33500">SUMPRODUCT(AS1404:AS1408*(AR1404:AR1408="PTO"))+SUMPRODUCT(AS1404:AS1408*(AR1404:AR1408="HOL"))</f>
        <v>0</v>
      </c>
      <c r="AS1410" s="49" t="s">
        <v>135</v>
      </c>
      <c r="AT1410" s="41">
        <f t="shared" ref="AT1410" si="33501">AT1409*AQ$4</f>
        <v>0</v>
      </c>
      <c r="AU1410" s="47" t="s">
        <v>39</v>
      </c>
      <c r="AV1410" s="40">
        <f t="shared" ref="AV1410" si="33502">SUMPRODUCT(AW1404:AW1408*(AV1404:AV1408="PTO"))+SUMPRODUCT(AW1404:AW1408*(AV1404:AV1408="HOL"))</f>
        <v>0</v>
      </c>
      <c r="AW1410" s="49" t="s">
        <v>135</v>
      </c>
      <c r="AX1410" s="41">
        <f>AX1409*AU$4</f>
        <v>0</v>
      </c>
      <c r="AY1410" s="47" t="s">
        <v>39</v>
      </c>
      <c r="AZ1410" s="40">
        <f t="shared" ref="AZ1410" si="33503">SUMPRODUCT(BA1404:BA1408*(AZ1404:AZ1408="PTO"))+SUMPRODUCT(BA1404:BA1408*(AZ1404:AZ1408="HOL"))</f>
        <v>0</v>
      </c>
      <c r="BA1410" s="49" t="s">
        <v>135</v>
      </c>
      <c r="BB1410" s="41">
        <f>BB1409*AY$4</f>
        <v>0</v>
      </c>
      <c r="BC1410" s="47" t="s">
        <v>39</v>
      </c>
      <c r="BD1410" s="40">
        <f t="shared" ref="BD1410" si="33504">SUMPRODUCT(BE1404:BE1408*(BD1404:BD1408="PTO"))+SUMPRODUCT(BE1404:BE1408*(BD1404:BD1408="HOL"))</f>
        <v>0</v>
      </c>
      <c r="BE1410" s="49" t="s">
        <v>135</v>
      </c>
      <c r="BF1410" s="41">
        <f>BF1409*BC$4</f>
        <v>0</v>
      </c>
      <c r="BG1410" s="47" t="s">
        <v>39</v>
      </c>
      <c r="BH1410" s="40">
        <f t="shared" ref="BH1410" si="33505">SUMPRODUCT(BI1404:BI1408*(BH1404:BH1408="PTO"))+SUMPRODUCT(BI1404:BI1408*(BH1404:BH1408="HOL"))</f>
        <v>0</v>
      </c>
      <c r="BI1410" s="49" t="s">
        <v>135</v>
      </c>
      <c r="BJ1410" s="41">
        <f>BJ1409*BG$4</f>
        <v>0</v>
      </c>
      <c r="BK1410" s="47" t="s">
        <v>39</v>
      </c>
      <c r="BL1410" s="40">
        <f t="shared" ref="BL1410" si="33506">SUMPRODUCT(BM1404:BM1408*(BL1404:BL1408="PTO"))+SUMPRODUCT(BM1404:BM1408*(BL1404:BL1408="HOL"))</f>
        <v>0</v>
      </c>
      <c r="BM1410" s="49" t="s">
        <v>135</v>
      </c>
      <c r="BN1410" s="41">
        <f>BN1409*BK$4</f>
        <v>0</v>
      </c>
      <c r="BO1410" s="47" t="s">
        <v>39</v>
      </c>
      <c r="BP1410" s="40">
        <f t="shared" ref="BP1410" si="33507">SUMPRODUCT(BQ1404:BQ1408*(BP1404:BP1408="PTO"))+SUMPRODUCT(BQ1404:BQ1408*(BP1404:BP1408="HOL"))</f>
        <v>0</v>
      </c>
      <c r="BQ1410" s="49" t="s">
        <v>135</v>
      </c>
      <c r="BR1410" s="41">
        <f t="shared" ref="BR1410" si="33508">BR1409*BO$4</f>
        <v>0</v>
      </c>
      <c r="BS1410" s="47" t="s">
        <v>39</v>
      </c>
      <c r="BT1410" s="40">
        <f t="shared" ref="BT1410" si="33509">SUMPRODUCT(BU1404:BU1408*(BT1404:BT1408="PTO"))+SUMPRODUCT(BU1404:BU1408*(BT1404:BT1408="HOL"))</f>
        <v>0</v>
      </c>
      <c r="BU1410" s="49" t="s">
        <v>135</v>
      </c>
      <c r="BV1410" s="41">
        <f t="shared" ref="BV1410" si="33510">BV1409*BS$4</f>
        <v>0</v>
      </c>
      <c r="BW1410" s="47" t="s">
        <v>39</v>
      </c>
      <c r="BX1410" s="40">
        <f t="shared" ref="BX1410" si="33511">SUMPRODUCT(BY1404:BY1408*(BX1404:BX1408="PTO"))+SUMPRODUCT(BY1404:BY1408*(BX1404:BX1408="HOL"))</f>
        <v>0</v>
      </c>
      <c r="BY1410" s="49" t="s">
        <v>135</v>
      </c>
      <c r="BZ1410" s="41">
        <f t="shared" ref="BZ1410" si="33512">BZ1409*BW$4</f>
        <v>0</v>
      </c>
      <c r="CA1410" s="47" t="s">
        <v>39</v>
      </c>
      <c r="CB1410" s="40">
        <f t="shared" ref="CB1410" si="33513">SUMPRODUCT(CC1404:CC1408*(CB1404:CB1408="PTO"))+SUMPRODUCT(CC1404:CC1408*(CB1404:CB1408="HOL"))</f>
        <v>0</v>
      </c>
      <c r="CC1410" s="49" t="s">
        <v>135</v>
      </c>
      <c r="CD1410" s="41">
        <f t="shared" ref="CD1410" si="33514">CD1409*CA$4</f>
        <v>0</v>
      </c>
      <c r="CE1410" s="47" t="s">
        <v>39</v>
      </c>
      <c r="CF1410" s="40">
        <f t="shared" ref="CF1410" si="33515">SUMPRODUCT(CG1404:CG1408*(CF1404:CF1408="PTO"))+SUMPRODUCT(CG1404:CG1408*(CF1404:CF1408="HOL"))</f>
        <v>0</v>
      </c>
      <c r="CG1410" s="49" t="s">
        <v>135</v>
      </c>
      <c r="CH1410" s="41">
        <f t="shared" ref="CH1410" si="33516">CH1409*CE$4</f>
        <v>0</v>
      </c>
    </row>
    <row r="1411" spans="1:86" x14ac:dyDescent="0.25">
      <c r="A1411" s="70" t="s">
        <v>133</v>
      </c>
      <c r="B1411" s="71">
        <f t="shared" ref="B1411" ca="1" si="33517">D1411-B1412</f>
        <v>13.146006955836995</v>
      </c>
      <c r="C1411" s="72" t="s">
        <v>122</v>
      </c>
      <c r="D1411" s="71">
        <f>IFERROR(INDEX(Holidays[FTE], MATCH(Entry!E1411, Holidays[Date], 0)), 1)*8*INDEX(FTEguide[[1]:[12]], MATCH(Entry!E1412, FTEguide[Weekday], 0), IF(Entry!E1414&gt;0, Entry!E1414, MONTH(Entry!E1411)))</f>
        <v>61.146006955836995</v>
      </c>
      <c r="E1411" s="60">
        <f t="shared" si="32311"/>
        <v>44029</v>
      </c>
      <c r="F1411" s="50" t="s">
        <v>128</v>
      </c>
      <c r="G1411" s="34" t="s">
        <v>136</v>
      </c>
      <c r="H1411" s="35" t="s">
        <v>23</v>
      </c>
      <c r="I1411" s="42">
        <f t="shared" ref="I1411" si="33518">parseTime(G1411)-(H1416=INT(RIGHT($F1411, 1)))</f>
        <v>8</v>
      </c>
      <c r="J1411" s="43">
        <f t="shared" ref="J1411:J1415" si="33519">isClocked(H1411)</f>
        <v>1</v>
      </c>
      <c r="K1411" s="34"/>
      <c r="L1411" s="35"/>
      <c r="M1411" s="42">
        <f t="shared" ref="M1411" si="33520">parseTime(K1411)-(L1416=INT(RIGHT($F1411, 1)))</f>
        <v>0</v>
      </c>
      <c r="N1411" s="43">
        <f t="shared" ref="N1411:N1415" si="33521">isClocked(L1411)</f>
        <v>0</v>
      </c>
      <c r="O1411" s="34"/>
      <c r="P1411" s="35"/>
      <c r="Q1411" s="42">
        <f t="shared" ref="Q1411" si="33522">parseTime(O1411)-(P1416=INT(RIGHT($F1411, 1)))</f>
        <v>0</v>
      </c>
      <c r="R1411" s="43">
        <f t="shared" ref="R1411:R1415" si="33523">isClocked(P1411)</f>
        <v>0</v>
      </c>
      <c r="S1411" s="34" t="s">
        <v>227</v>
      </c>
      <c r="T1411" s="35" t="s">
        <v>23</v>
      </c>
      <c r="U1411" s="42">
        <f t="shared" ref="U1411" si="33524">parseTime(S1411)-(T1416=INT(RIGHT($F1411, 1)))</f>
        <v>8</v>
      </c>
      <c r="V1411" s="43">
        <f t="shared" ref="V1411:V1415" si="33525">isClocked(T1411)</f>
        <v>1</v>
      </c>
      <c r="W1411" s="34"/>
      <c r="X1411" s="35"/>
      <c r="Y1411" s="42">
        <f t="shared" ref="Y1411" si="33526">parseTime(W1411)-(X1416=INT(RIGHT($F1411, 1)))</f>
        <v>0</v>
      </c>
      <c r="Z1411" s="43">
        <f t="shared" ref="Z1411:Z1415" si="33527">isClocked(X1411)</f>
        <v>0</v>
      </c>
      <c r="AA1411" s="34" t="s">
        <v>136</v>
      </c>
      <c r="AB1411" s="35" t="s">
        <v>23</v>
      </c>
      <c r="AC1411" s="42">
        <f t="shared" ref="AC1411" si="33528">parseTime(AA1411)-(AB1416=INT(RIGHT($F1411, 1)))</f>
        <v>8</v>
      </c>
      <c r="AD1411" s="43">
        <f t="shared" ref="AD1411:AD1415" si="33529">isClocked(AB1411)</f>
        <v>1</v>
      </c>
      <c r="AE1411" s="34" t="s">
        <v>136</v>
      </c>
      <c r="AF1411" s="35" t="s">
        <v>25</v>
      </c>
      <c r="AG1411" s="42">
        <f t="shared" ref="AG1411" si="33530">parseTime(AE1411)-(AF1416=INT(RIGHT($F1411, 1)))</f>
        <v>8</v>
      </c>
      <c r="AH1411" s="43">
        <f t="shared" ref="AH1411:AH1415" si="33531">isClocked(AF1411)</f>
        <v>1</v>
      </c>
      <c r="AI1411" s="34" t="s">
        <v>136</v>
      </c>
      <c r="AJ1411" s="35" t="s">
        <v>23</v>
      </c>
      <c r="AK1411" s="42">
        <f>parseTime(AI1411)-(AJ1416=INT(RIGHT($F1411, 1)))</f>
        <v>8</v>
      </c>
      <c r="AL1411" s="43">
        <f t="shared" ref="AL1411:AL1415" si="33532">isClocked(AJ1411)</f>
        <v>1</v>
      </c>
      <c r="AM1411" s="34" t="s">
        <v>136</v>
      </c>
      <c r="AN1411" s="35" t="s">
        <v>23</v>
      </c>
      <c r="AO1411" s="42">
        <f t="shared" ref="AO1411" si="33533">parseTime(AM1411)-(AN1416=INT(RIGHT($F1411, 1)))</f>
        <v>8</v>
      </c>
      <c r="AP1411" s="43">
        <f t="shared" ref="AP1411:AP1415" si="33534">isClocked(AN1411)</f>
        <v>1</v>
      </c>
      <c r="AQ1411" s="34"/>
      <c r="AR1411" s="35"/>
      <c r="AS1411" s="42">
        <f t="shared" ref="AS1411" si="33535">parseTime(AQ1411)-(AR1416=INT(RIGHT($F1411, 1)))</f>
        <v>0</v>
      </c>
      <c r="AT1411" s="43">
        <f t="shared" ref="AT1411:AT1415" si="33536">isClocked(AR1411)</f>
        <v>0</v>
      </c>
      <c r="AU1411" s="34"/>
      <c r="AV1411" s="35"/>
      <c r="AW1411" s="42">
        <f>parseTime(AU1411)-(AV1416=INT(RIGHT($F1411, 1)))</f>
        <v>0</v>
      </c>
      <c r="AX1411" s="43">
        <f t="shared" ref="AX1411:AX1415" si="33537">isClocked(AV1411)</f>
        <v>0</v>
      </c>
      <c r="AY1411" s="34"/>
      <c r="AZ1411" s="35"/>
      <c r="BA1411" s="42">
        <f>parseTime(AY1411)-(AZ1416=INT(RIGHT($F1411, 1)))</f>
        <v>0</v>
      </c>
      <c r="BB1411" s="43">
        <f t="shared" ref="BB1411:BB1415" si="33538">isClocked(AZ1411)</f>
        <v>0</v>
      </c>
      <c r="BC1411" s="34"/>
      <c r="BD1411" s="35"/>
      <c r="BE1411" s="42">
        <f>parseTime(BC1411)-(BD1416=INT(RIGHT($F1411, 1)))</f>
        <v>0</v>
      </c>
      <c r="BF1411" s="43">
        <f t="shared" ref="BF1411:BF1415" si="33539">isClocked(BD1411)</f>
        <v>0</v>
      </c>
      <c r="BG1411" s="34"/>
      <c r="BH1411" s="35"/>
      <c r="BI1411" s="42">
        <f>parseTime(BG1411)-(BH1416=INT(RIGHT($F1411, 1)))</f>
        <v>0</v>
      </c>
      <c r="BJ1411" s="43">
        <f t="shared" ref="BJ1411:BJ1415" si="33540">isClocked(BH1411)</f>
        <v>0</v>
      </c>
      <c r="BK1411" s="34"/>
      <c r="BL1411" s="35"/>
      <c r="BM1411" s="42">
        <f>parseTime(BK1411)-(BL1416=INT(RIGHT($F1411, 1)))</f>
        <v>0</v>
      </c>
      <c r="BN1411" s="43">
        <f t="shared" ref="BN1411:BN1415" si="33541">isClocked(BL1411)</f>
        <v>0</v>
      </c>
      <c r="BO1411" s="34"/>
      <c r="BP1411" s="35"/>
      <c r="BQ1411" s="42">
        <f t="shared" ref="BQ1411" si="33542">parseTime(BO1411)-(BP1416=INT(RIGHT($F1411, 1)))</f>
        <v>0</v>
      </c>
      <c r="BR1411" s="43">
        <f t="shared" ref="BR1411:BR1415" si="33543">isClocked(BP1411)</f>
        <v>0</v>
      </c>
      <c r="BS1411" s="34"/>
      <c r="BT1411" s="35"/>
      <c r="BU1411" s="42">
        <f t="shared" ref="BU1411" si="33544">parseTime(BS1411)-(BT1416=INT(RIGHT($F1411, 1)))</f>
        <v>0</v>
      </c>
      <c r="BV1411" s="43">
        <f t="shared" ref="BV1411:BV1415" si="33545">isClocked(BT1411)</f>
        <v>0</v>
      </c>
      <c r="BW1411" s="34"/>
      <c r="BX1411" s="35"/>
      <c r="BY1411" s="42">
        <f t="shared" ref="BY1411" si="33546">parseTime(BW1411)-(BX1416=INT(RIGHT($F1411, 1)))</f>
        <v>0</v>
      </c>
      <c r="BZ1411" s="43">
        <f t="shared" ref="BZ1411:BZ1415" si="33547">isClocked(BX1411)</f>
        <v>0</v>
      </c>
      <c r="CA1411" s="34"/>
      <c r="CB1411" s="35"/>
      <c r="CC1411" s="42">
        <f t="shared" ref="CC1411" si="33548">parseTime(CA1411)-(CB1416=INT(RIGHT($F1411, 1)))</f>
        <v>0</v>
      </c>
      <c r="CD1411" s="43">
        <f t="shared" ref="CD1411:CD1415" si="33549">isClocked(CB1411)</f>
        <v>0</v>
      </c>
      <c r="CE1411" s="34"/>
      <c r="CF1411" s="35"/>
      <c r="CG1411" s="42">
        <f t="shared" ref="CG1411" si="33550">parseTime(CE1411)-(CF1416=INT(RIGHT($F1411, 1)))</f>
        <v>0</v>
      </c>
      <c r="CH1411" s="43">
        <f t="shared" ref="CH1411:CH1415" si="33551">isClocked(CF1411)</f>
        <v>0</v>
      </c>
    </row>
    <row r="1412" spans="1:86" x14ac:dyDescent="0.25">
      <c r="A1412" s="56" t="s">
        <v>0</v>
      </c>
      <c r="B1412" s="57">
        <f t="shared" ref="B1412:B1475" ca="1" si="33552">SUM(B1413:B1416)</f>
        <v>48</v>
      </c>
      <c r="C1412" s="14" t="s">
        <v>252</v>
      </c>
      <c r="D1412" s="14">
        <f t="shared" si="33035"/>
        <v>53.7</v>
      </c>
      <c r="E1412" s="55" t="str">
        <f t="shared" ref="E1412:E1475" si="33553">TEXT(E1411, "dddd")</f>
        <v>Friday</v>
      </c>
      <c r="F1412" s="51" t="s">
        <v>129</v>
      </c>
      <c r="G1412" s="36"/>
      <c r="H1412" s="37"/>
      <c r="I1412" s="44">
        <f t="shared" ref="I1412" si="33554">parseTime(G1412)-(H1416=INT(RIGHT($F1412, 1)))</f>
        <v>0</v>
      </c>
      <c r="J1412" s="45">
        <f t="shared" si="33519"/>
        <v>0</v>
      </c>
      <c r="K1412" s="36"/>
      <c r="L1412" s="37"/>
      <c r="M1412" s="44">
        <f t="shared" ref="M1412" si="33555">parseTime(K1412)-(L1416=INT(RIGHT($F1412, 1)))</f>
        <v>0</v>
      </c>
      <c r="N1412" s="45">
        <f t="shared" si="33521"/>
        <v>0</v>
      </c>
      <c r="O1412" s="36"/>
      <c r="P1412" s="37"/>
      <c r="Q1412" s="44">
        <f t="shared" ref="Q1412" si="33556">parseTime(O1412)-(P1416=INT(RIGHT($F1412, 1)))</f>
        <v>0</v>
      </c>
      <c r="R1412" s="45">
        <f t="shared" si="33523"/>
        <v>0</v>
      </c>
      <c r="S1412" s="36"/>
      <c r="T1412" s="37"/>
      <c r="U1412" s="44">
        <f t="shared" ref="U1412" si="33557">parseTime(S1412)-(T1416=INT(RIGHT($F1412, 1)))</f>
        <v>0</v>
      </c>
      <c r="V1412" s="45">
        <f t="shared" si="33525"/>
        <v>0</v>
      </c>
      <c r="W1412" s="36"/>
      <c r="X1412" s="37"/>
      <c r="Y1412" s="44">
        <f t="shared" ref="Y1412" si="33558">parseTime(W1412)-(X1416=INT(RIGHT($F1412, 1)))</f>
        <v>0</v>
      </c>
      <c r="Z1412" s="45">
        <f t="shared" si="33527"/>
        <v>0</v>
      </c>
      <c r="AA1412" s="36"/>
      <c r="AB1412" s="37"/>
      <c r="AC1412" s="44">
        <f t="shared" ref="AC1412" si="33559">parseTime(AA1412)-(AB1416=INT(RIGHT($F1412, 1)))</f>
        <v>0</v>
      </c>
      <c r="AD1412" s="45">
        <f t="shared" si="33529"/>
        <v>0</v>
      </c>
      <c r="AE1412" s="36"/>
      <c r="AF1412" s="37"/>
      <c r="AG1412" s="44">
        <f t="shared" ref="AG1412" si="33560">parseTime(AE1412)-(AF1416=INT(RIGHT($F1412, 1)))</f>
        <v>0</v>
      </c>
      <c r="AH1412" s="45">
        <f t="shared" si="33531"/>
        <v>0</v>
      </c>
      <c r="AI1412" s="36"/>
      <c r="AJ1412" s="37"/>
      <c r="AK1412" s="44">
        <f>parseTime(AI1412)-(AJ1416=INT(RIGHT($F1412, 1)))</f>
        <v>0</v>
      </c>
      <c r="AL1412" s="45">
        <f t="shared" si="33532"/>
        <v>0</v>
      </c>
      <c r="AM1412" s="36"/>
      <c r="AN1412" s="37"/>
      <c r="AO1412" s="44">
        <f t="shared" ref="AO1412" si="33561">parseTime(AM1412)-(AN1416=INT(RIGHT($F1412, 1)))</f>
        <v>0</v>
      </c>
      <c r="AP1412" s="45">
        <f t="shared" si="33534"/>
        <v>0</v>
      </c>
      <c r="AQ1412" s="36"/>
      <c r="AR1412" s="37"/>
      <c r="AS1412" s="44">
        <f t="shared" ref="AS1412" si="33562">parseTime(AQ1412)-(AR1416=INT(RIGHT($F1412, 1)))</f>
        <v>0</v>
      </c>
      <c r="AT1412" s="45">
        <f t="shared" si="33536"/>
        <v>0</v>
      </c>
      <c r="AU1412" s="36"/>
      <c r="AV1412" s="37"/>
      <c r="AW1412" s="44">
        <f>parseTime(AU1412)-(AV1416=INT(RIGHT($F1412, 1)))</f>
        <v>0</v>
      </c>
      <c r="AX1412" s="45">
        <f t="shared" si="33537"/>
        <v>0</v>
      </c>
      <c r="AY1412" s="36"/>
      <c r="AZ1412" s="37"/>
      <c r="BA1412" s="44">
        <f>parseTime(AY1412)-(AZ1416=INT(RIGHT($F1412, 1)))</f>
        <v>0</v>
      </c>
      <c r="BB1412" s="45">
        <f t="shared" si="33538"/>
        <v>0</v>
      </c>
      <c r="BC1412" s="36"/>
      <c r="BD1412" s="37"/>
      <c r="BE1412" s="44">
        <f>parseTime(BC1412)-(BD1416=INT(RIGHT($F1412, 1)))</f>
        <v>0</v>
      </c>
      <c r="BF1412" s="45">
        <f t="shared" si="33539"/>
        <v>0</v>
      </c>
      <c r="BG1412" s="36"/>
      <c r="BH1412" s="37"/>
      <c r="BI1412" s="44">
        <f>parseTime(BG1412)-(BH1416=INT(RIGHT($F1412, 1)))</f>
        <v>0</v>
      </c>
      <c r="BJ1412" s="45">
        <f t="shared" si="33540"/>
        <v>0</v>
      </c>
      <c r="BK1412" s="36"/>
      <c r="BL1412" s="37"/>
      <c r="BM1412" s="44">
        <f>parseTime(BK1412)-(BL1416=INT(RIGHT($F1412, 1)))</f>
        <v>0</v>
      </c>
      <c r="BN1412" s="45">
        <f t="shared" si="33541"/>
        <v>0</v>
      </c>
      <c r="BO1412" s="36"/>
      <c r="BP1412" s="37"/>
      <c r="BQ1412" s="44">
        <f t="shared" ref="BQ1412" si="33563">parseTime(BO1412)-(BP1416=INT(RIGHT($F1412, 1)))</f>
        <v>0</v>
      </c>
      <c r="BR1412" s="45">
        <f t="shared" si="33543"/>
        <v>0</v>
      </c>
      <c r="BS1412" s="36"/>
      <c r="BT1412" s="37"/>
      <c r="BU1412" s="44">
        <f t="shared" ref="BU1412" si="33564">parseTime(BS1412)-(BT1416=INT(RIGHT($F1412, 1)))</f>
        <v>0</v>
      </c>
      <c r="BV1412" s="45">
        <f t="shared" si="33545"/>
        <v>0</v>
      </c>
      <c r="BW1412" s="36"/>
      <c r="BX1412" s="37"/>
      <c r="BY1412" s="44">
        <f t="shared" ref="BY1412" si="33565">parseTime(BW1412)-(BX1416=INT(RIGHT($F1412, 1)))</f>
        <v>0</v>
      </c>
      <c r="BZ1412" s="45">
        <f t="shared" si="33547"/>
        <v>0</v>
      </c>
      <c r="CA1412" s="36"/>
      <c r="CB1412" s="37"/>
      <c r="CC1412" s="44">
        <f t="shared" ref="CC1412" si="33566">parseTime(CA1412)-(CB1416=INT(RIGHT($F1412, 1)))</f>
        <v>0</v>
      </c>
      <c r="CD1412" s="45">
        <f t="shared" si="33549"/>
        <v>0</v>
      </c>
      <c r="CE1412" s="36"/>
      <c r="CF1412" s="37"/>
      <c r="CG1412" s="44">
        <f t="shared" ref="CG1412" si="33567">parseTime(CE1412)-(CF1416=INT(RIGHT($F1412, 1)))</f>
        <v>0</v>
      </c>
      <c r="CH1412" s="45">
        <f t="shared" si="33551"/>
        <v>0</v>
      </c>
    </row>
    <row r="1413" spans="1:86" x14ac:dyDescent="0.25">
      <c r="A1413" s="56" t="s">
        <v>117</v>
      </c>
      <c r="B1413" s="57">
        <f t="shared" ref="B1413" ca="1" si="33568">roleHours(G1411:CH1417, "MFD")</f>
        <v>40</v>
      </c>
      <c r="C1413" s="14">
        <f t="shared" ref="C1413:C1416" ca="1" si="33569">B1413/8</f>
        <v>5</v>
      </c>
      <c r="D1413" s="14">
        <f t="shared" ref="D1413" ca="1" si="33570">B1412-D1412</f>
        <v>-5.7000000000000028</v>
      </c>
      <c r="E1413" s="20" t="s">
        <v>127</v>
      </c>
      <c r="F1413" s="51" t="s">
        <v>130</v>
      </c>
      <c r="G1413" s="36"/>
      <c r="H1413" s="37"/>
      <c r="I1413" s="44">
        <f t="shared" ref="I1413" si="33571">parseTime(G1413)-(H1416=INT(RIGHT($F1413, 1)))</f>
        <v>0</v>
      </c>
      <c r="J1413" s="45">
        <f t="shared" si="33519"/>
        <v>0</v>
      </c>
      <c r="K1413" s="36"/>
      <c r="L1413" s="37"/>
      <c r="M1413" s="44">
        <f t="shared" ref="M1413" si="33572">parseTime(K1413)-(L1416=INT(RIGHT($F1413, 1)))</f>
        <v>0</v>
      </c>
      <c r="N1413" s="45">
        <f t="shared" si="33521"/>
        <v>0</v>
      </c>
      <c r="O1413" s="36"/>
      <c r="P1413" s="37"/>
      <c r="Q1413" s="44">
        <f t="shared" ref="Q1413" si="33573">parseTime(O1413)-(P1416=INT(RIGHT($F1413, 1)))</f>
        <v>0</v>
      </c>
      <c r="R1413" s="45">
        <f t="shared" si="33523"/>
        <v>0</v>
      </c>
      <c r="S1413" s="36"/>
      <c r="T1413" s="37"/>
      <c r="U1413" s="44">
        <f t="shared" ref="U1413" si="33574">parseTime(S1413)-(T1416=INT(RIGHT($F1413, 1)))</f>
        <v>0</v>
      </c>
      <c r="V1413" s="45">
        <f t="shared" si="33525"/>
        <v>0</v>
      </c>
      <c r="W1413" s="36"/>
      <c r="X1413" s="37"/>
      <c r="Y1413" s="44">
        <f t="shared" ref="Y1413" si="33575">parseTime(W1413)-(X1416=INT(RIGHT($F1413, 1)))</f>
        <v>0</v>
      </c>
      <c r="Z1413" s="45">
        <f t="shared" si="33527"/>
        <v>0</v>
      </c>
      <c r="AA1413" s="36"/>
      <c r="AB1413" s="37"/>
      <c r="AC1413" s="44">
        <f t="shared" ref="AC1413" si="33576">parseTime(AA1413)-(AB1416=INT(RIGHT($F1413, 1)))</f>
        <v>0</v>
      </c>
      <c r="AD1413" s="45">
        <f t="shared" si="33529"/>
        <v>0</v>
      </c>
      <c r="AE1413" s="36"/>
      <c r="AF1413" s="37"/>
      <c r="AG1413" s="44">
        <f t="shared" ref="AG1413" si="33577">parseTime(AE1413)-(AF1416=INT(RIGHT($F1413, 1)))</f>
        <v>0</v>
      </c>
      <c r="AH1413" s="45">
        <f t="shared" si="33531"/>
        <v>0</v>
      </c>
      <c r="AI1413" s="36"/>
      <c r="AJ1413" s="37"/>
      <c r="AK1413" s="44">
        <f>parseTime(AI1413)-(AJ1416=INT(RIGHT($F1413, 1)))</f>
        <v>0</v>
      </c>
      <c r="AL1413" s="45">
        <f t="shared" si="33532"/>
        <v>0</v>
      </c>
      <c r="AM1413" s="36"/>
      <c r="AN1413" s="37"/>
      <c r="AO1413" s="44">
        <f t="shared" ref="AO1413" si="33578">parseTime(AM1413)-(AN1416=INT(RIGHT($F1413, 1)))</f>
        <v>0</v>
      </c>
      <c r="AP1413" s="45">
        <f t="shared" si="33534"/>
        <v>0</v>
      </c>
      <c r="AQ1413" s="36"/>
      <c r="AR1413" s="37"/>
      <c r="AS1413" s="44">
        <f t="shared" ref="AS1413" si="33579">parseTime(AQ1413)-(AR1416=INT(RIGHT($F1413, 1)))</f>
        <v>0</v>
      </c>
      <c r="AT1413" s="45">
        <f t="shared" si="33536"/>
        <v>0</v>
      </c>
      <c r="AU1413" s="36"/>
      <c r="AV1413" s="37"/>
      <c r="AW1413" s="44">
        <f>parseTime(AU1413)-(AV1416=INT(RIGHT($F1413, 1)))</f>
        <v>0</v>
      </c>
      <c r="AX1413" s="45">
        <f t="shared" si="33537"/>
        <v>0</v>
      </c>
      <c r="AY1413" s="36"/>
      <c r="AZ1413" s="37"/>
      <c r="BA1413" s="44">
        <f>parseTime(AY1413)-(AZ1416=INT(RIGHT($F1413, 1)))</f>
        <v>0</v>
      </c>
      <c r="BB1413" s="45">
        <f t="shared" si="33538"/>
        <v>0</v>
      </c>
      <c r="BC1413" s="36"/>
      <c r="BD1413" s="37"/>
      <c r="BE1413" s="44">
        <f>parseTime(BC1413)-(BD1416=INT(RIGHT($F1413, 1)))</f>
        <v>0</v>
      </c>
      <c r="BF1413" s="45">
        <f t="shared" si="33539"/>
        <v>0</v>
      </c>
      <c r="BG1413" s="36"/>
      <c r="BH1413" s="37"/>
      <c r="BI1413" s="44">
        <f>parseTime(BG1413)-(BH1416=INT(RIGHT($F1413, 1)))</f>
        <v>0</v>
      </c>
      <c r="BJ1413" s="45">
        <f t="shared" si="33540"/>
        <v>0</v>
      </c>
      <c r="BK1413" s="36"/>
      <c r="BL1413" s="37"/>
      <c r="BM1413" s="44">
        <f>parseTime(BK1413)-(BL1416=INT(RIGHT($F1413, 1)))</f>
        <v>0</v>
      </c>
      <c r="BN1413" s="45">
        <f t="shared" si="33541"/>
        <v>0</v>
      </c>
      <c r="BO1413" s="36"/>
      <c r="BP1413" s="37"/>
      <c r="BQ1413" s="44">
        <f t="shared" ref="BQ1413" si="33580">parseTime(BO1413)-(BP1416=INT(RIGHT($F1413, 1)))</f>
        <v>0</v>
      </c>
      <c r="BR1413" s="45">
        <f t="shared" si="33543"/>
        <v>0</v>
      </c>
      <c r="BS1413" s="36"/>
      <c r="BT1413" s="37"/>
      <c r="BU1413" s="44">
        <f t="shared" ref="BU1413" si="33581">parseTime(BS1413)-(BT1416=INT(RIGHT($F1413, 1)))</f>
        <v>0</v>
      </c>
      <c r="BV1413" s="45">
        <f t="shared" si="33545"/>
        <v>0</v>
      </c>
      <c r="BW1413" s="36"/>
      <c r="BX1413" s="37"/>
      <c r="BY1413" s="44">
        <f t="shared" ref="BY1413" si="33582">parseTime(BW1413)-(BX1416=INT(RIGHT($F1413, 1)))</f>
        <v>0</v>
      </c>
      <c r="BZ1413" s="45">
        <f t="shared" si="33547"/>
        <v>0</v>
      </c>
      <c r="CA1413" s="36"/>
      <c r="CB1413" s="37"/>
      <c r="CC1413" s="44">
        <f t="shared" ref="CC1413" si="33583">parseTime(CA1413)-(CB1416=INT(RIGHT($F1413, 1)))</f>
        <v>0</v>
      </c>
      <c r="CD1413" s="45">
        <f t="shared" si="33549"/>
        <v>0</v>
      </c>
      <c r="CE1413" s="36"/>
      <c r="CF1413" s="37"/>
      <c r="CG1413" s="44">
        <f t="shared" ref="CG1413" si="33584">parseTime(CE1413)-(CF1416=INT(RIGHT($F1413, 1)))</f>
        <v>0</v>
      </c>
      <c r="CH1413" s="45">
        <f t="shared" si="33551"/>
        <v>0</v>
      </c>
    </row>
    <row r="1414" spans="1:86" x14ac:dyDescent="0.25">
      <c r="A1414" s="56"/>
      <c r="B1414" s="57"/>
      <c r="C1414" s="14">
        <f t="shared" si="33569"/>
        <v>0</v>
      </c>
      <c r="D1414" s="14" t="s">
        <v>259</v>
      </c>
      <c r="E1414" s="20">
        <v>4.25</v>
      </c>
      <c r="F1414" s="51" t="s">
        <v>131</v>
      </c>
      <c r="G1414" s="36"/>
      <c r="H1414" s="37"/>
      <c r="I1414" s="44">
        <f t="shared" ref="I1414" si="33585">parseTime(G1414)-(H1416=INT(RIGHT($F1414, 1)))</f>
        <v>0</v>
      </c>
      <c r="J1414" s="45">
        <f t="shared" si="33519"/>
        <v>0</v>
      </c>
      <c r="K1414" s="36"/>
      <c r="L1414" s="37"/>
      <c r="M1414" s="44">
        <f t="shared" ref="M1414" si="33586">parseTime(K1414)-(L1416=INT(RIGHT($F1414, 1)))</f>
        <v>0</v>
      </c>
      <c r="N1414" s="45">
        <f t="shared" si="33521"/>
        <v>0</v>
      </c>
      <c r="O1414" s="36"/>
      <c r="P1414" s="37"/>
      <c r="Q1414" s="44">
        <f t="shared" ref="Q1414" si="33587">parseTime(O1414)-(P1416=INT(RIGHT($F1414, 1)))</f>
        <v>0</v>
      </c>
      <c r="R1414" s="45">
        <f t="shared" si="33523"/>
        <v>0</v>
      </c>
      <c r="S1414" s="36"/>
      <c r="T1414" s="37"/>
      <c r="U1414" s="44">
        <f t="shared" ref="U1414" si="33588">parseTime(S1414)-(T1416=INT(RIGHT($F1414, 1)))</f>
        <v>0</v>
      </c>
      <c r="V1414" s="45">
        <f t="shared" si="33525"/>
        <v>0</v>
      </c>
      <c r="W1414" s="36"/>
      <c r="X1414" s="37"/>
      <c r="Y1414" s="44">
        <f t="shared" ref="Y1414" si="33589">parseTime(W1414)-(X1416=INT(RIGHT($F1414, 1)))</f>
        <v>0</v>
      </c>
      <c r="Z1414" s="45">
        <f t="shared" si="33527"/>
        <v>0</v>
      </c>
      <c r="AA1414" s="36"/>
      <c r="AB1414" s="37"/>
      <c r="AC1414" s="44">
        <f t="shared" ref="AC1414" si="33590">parseTime(AA1414)-(AB1416=INT(RIGHT($F1414, 1)))</f>
        <v>0</v>
      </c>
      <c r="AD1414" s="45">
        <f t="shared" si="33529"/>
        <v>0</v>
      </c>
      <c r="AE1414" s="36"/>
      <c r="AF1414" s="37"/>
      <c r="AG1414" s="44">
        <f t="shared" ref="AG1414" si="33591">parseTime(AE1414)-(AF1416=INT(RIGHT($F1414, 1)))</f>
        <v>0</v>
      </c>
      <c r="AH1414" s="45">
        <f t="shared" si="33531"/>
        <v>0</v>
      </c>
      <c r="AI1414" s="36"/>
      <c r="AJ1414" s="37"/>
      <c r="AK1414" s="44">
        <f>parseTime(AI1414)-(AJ1416=INT(RIGHT($F1414, 1)))</f>
        <v>0</v>
      </c>
      <c r="AL1414" s="45">
        <f t="shared" si="33532"/>
        <v>0</v>
      </c>
      <c r="AM1414" s="36"/>
      <c r="AN1414" s="37"/>
      <c r="AO1414" s="44">
        <f t="shared" ref="AO1414" si="33592">parseTime(AM1414)-(AN1416=INT(RIGHT($F1414, 1)))</f>
        <v>0</v>
      </c>
      <c r="AP1414" s="45">
        <f t="shared" si="33534"/>
        <v>0</v>
      </c>
      <c r="AQ1414" s="36"/>
      <c r="AR1414" s="37"/>
      <c r="AS1414" s="44">
        <f t="shared" ref="AS1414" si="33593">parseTime(AQ1414)-(AR1416=INT(RIGHT($F1414, 1)))</f>
        <v>0</v>
      </c>
      <c r="AT1414" s="45">
        <f t="shared" si="33536"/>
        <v>0</v>
      </c>
      <c r="AU1414" s="36"/>
      <c r="AV1414" s="37"/>
      <c r="AW1414" s="44">
        <f>parseTime(AU1414)-(AV1416=INT(RIGHT($F1414, 1)))</f>
        <v>0</v>
      </c>
      <c r="AX1414" s="45">
        <f t="shared" si="33537"/>
        <v>0</v>
      </c>
      <c r="AY1414" s="36"/>
      <c r="AZ1414" s="37"/>
      <c r="BA1414" s="44">
        <f>parseTime(AY1414)-(AZ1416=INT(RIGHT($F1414, 1)))</f>
        <v>0</v>
      </c>
      <c r="BB1414" s="45">
        <f t="shared" si="33538"/>
        <v>0</v>
      </c>
      <c r="BC1414" s="36"/>
      <c r="BD1414" s="37"/>
      <c r="BE1414" s="44">
        <f>parseTime(BC1414)-(BD1416=INT(RIGHT($F1414, 1)))</f>
        <v>0</v>
      </c>
      <c r="BF1414" s="45">
        <f t="shared" si="33539"/>
        <v>0</v>
      </c>
      <c r="BG1414" s="36"/>
      <c r="BH1414" s="37"/>
      <c r="BI1414" s="44">
        <f>parseTime(BG1414)-(BH1416=INT(RIGHT($F1414, 1)))</f>
        <v>0</v>
      </c>
      <c r="BJ1414" s="45">
        <f t="shared" si="33540"/>
        <v>0</v>
      </c>
      <c r="BK1414" s="36"/>
      <c r="BL1414" s="37"/>
      <c r="BM1414" s="44">
        <f>parseTime(BK1414)-(BL1416=INT(RIGHT($F1414, 1)))</f>
        <v>0</v>
      </c>
      <c r="BN1414" s="45">
        <f t="shared" si="33541"/>
        <v>0</v>
      </c>
      <c r="BO1414" s="36"/>
      <c r="BP1414" s="37"/>
      <c r="BQ1414" s="44">
        <f t="shared" ref="BQ1414" si="33594">parseTime(BO1414)-(BP1416=INT(RIGHT($F1414, 1)))</f>
        <v>0</v>
      </c>
      <c r="BR1414" s="45">
        <f t="shared" si="33543"/>
        <v>0</v>
      </c>
      <c r="BS1414" s="36"/>
      <c r="BT1414" s="37"/>
      <c r="BU1414" s="44">
        <f t="shared" ref="BU1414" si="33595">parseTime(BS1414)-(BT1416=INT(RIGHT($F1414, 1)))</f>
        <v>0</v>
      </c>
      <c r="BV1414" s="45">
        <f t="shared" si="33545"/>
        <v>0</v>
      </c>
      <c r="BW1414" s="36"/>
      <c r="BX1414" s="37"/>
      <c r="BY1414" s="44">
        <f t="shared" ref="BY1414" si="33596">parseTime(BW1414)-(BX1416=INT(RIGHT($F1414, 1)))</f>
        <v>0</v>
      </c>
      <c r="BZ1414" s="45">
        <f t="shared" si="33547"/>
        <v>0</v>
      </c>
      <c r="CA1414" s="36"/>
      <c r="CB1414" s="37"/>
      <c r="CC1414" s="44">
        <f t="shared" ref="CC1414" si="33597">parseTime(CA1414)-(CB1416=INT(RIGHT($F1414, 1)))</f>
        <v>0</v>
      </c>
      <c r="CD1414" s="45">
        <f t="shared" si="33549"/>
        <v>0</v>
      </c>
      <c r="CE1414" s="36"/>
      <c r="CF1414" s="37"/>
      <c r="CG1414" s="44">
        <f t="shared" ref="CG1414" si="33598">parseTime(CE1414)-(CF1416=INT(RIGHT($F1414, 1)))</f>
        <v>0</v>
      </c>
      <c r="CH1414" s="45">
        <f t="shared" si="33551"/>
        <v>0</v>
      </c>
    </row>
    <row r="1415" spans="1:86" x14ac:dyDescent="0.25">
      <c r="A1415" s="56" t="s">
        <v>119</v>
      </c>
      <c r="B1415" s="57">
        <f t="shared" ref="B1415" ca="1" si="33599">roleHours(G1411:CH1417, "MCC")</f>
        <v>8</v>
      </c>
      <c r="C1415" s="14">
        <f t="shared" ca="1" si="33569"/>
        <v>1</v>
      </c>
      <c r="D1415" s="14" t="s">
        <v>260</v>
      </c>
      <c r="E1415" s="20">
        <v>4.6500000000000004</v>
      </c>
      <c r="F1415" s="51" t="s">
        <v>132</v>
      </c>
      <c r="G1415" s="36"/>
      <c r="H1415" s="37"/>
      <c r="I1415" s="44">
        <f t="shared" ref="I1415" si="33600">parseTime(G1415)-(H1416=INT(RIGHT($F1415, 1)))</f>
        <v>0</v>
      </c>
      <c r="J1415" s="45">
        <f t="shared" si="33519"/>
        <v>0</v>
      </c>
      <c r="K1415" s="36"/>
      <c r="L1415" s="37"/>
      <c r="M1415" s="44">
        <f t="shared" ref="M1415" si="33601">parseTime(K1415)-(L1416=INT(RIGHT($F1415, 1)))</f>
        <v>0</v>
      </c>
      <c r="N1415" s="45">
        <f t="shared" si="33521"/>
        <v>0</v>
      </c>
      <c r="O1415" s="36"/>
      <c r="P1415" s="37"/>
      <c r="Q1415" s="44">
        <f t="shared" ref="Q1415" si="33602">parseTime(O1415)-(P1416=INT(RIGHT($F1415, 1)))</f>
        <v>0</v>
      </c>
      <c r="R1415" s="45">
        <f t="shared" si="33523"/>
        <v>0</v>
      </c>
      <c r="S1415" s="36"/>
      <c r="T1415" s="37"/>
      <c r="U1415" s="44">
        <f t="shared" ref="U1415" si="33603">parseTime(S1415)-(T1416=INT(RIGHT($F1415, 1)))</f>
        <v>0</v>
      </c>
      <c r="V1415" s="45">
        <f t="shared" si="33525"/>
        <v>0</v>
      </c>
      <c r="W1415" s="36"/>
      <c r="X1415" s="37"/>
      <c r="Y1415" s="44">
        <f t="shared" ref="Y1415" si="33604">parseTime(W1415)-(X1416=INT(RIGHT($F1415, 1)))</f>
        <v>0</v>
      </c>
      <c r="Z1415" s="45">
        <f t="shared" si="33527"/>
        <v>0</v>
      </c>
      <c r="AA1415" s="36"/>
      <c r="AB1415" s="37"/>
      <c r="AC1415" s="44">
        <f t="shared" ref="AC1415" si="33605">parseTime(AA1415)-(AB1416=INT(RIGHT($F1415, 1)))</f>
        <v>0</v>
      </c>
      <c r="AD1415" s="45">
        <f t="shared" si="33529"/>
        <v>0</v>
      </c>
      <c r="AE1415" s="36"/>
      <c r="AF1415" s="37"/>
      <c r="AG1415" s="44">
        <f t="shared" ref="AG1415" si="33606">parseTime(AE1415)-(AF1416=INT(RIGHT($F1415, 1)))</f>
        <v>0</v>
      </c>
      <c r="AH1415" s="45">
        <f t="shared" si="33531"/>
        <v>0</v>
      </c>
      <c r="AI1415" s="36"/>
      <c r="AJ1415" s="37"/>
      <c r="AK1415" s="44">
        <f>parseTime(AI1415)-(AJ1416=INT(RIGHT($F1415, 1)))</f>
        <v>0</v>
      </c>
      <c r="AL1415" s="45">
        <f t="shared" si="33532"/>
        <v>0</v>
      </c>
      <c r="AM1415" s="36"/>
      <c r="AN1415" s="37"/>
      <c r="AO1415" s="44">
        <f t="shared" ref="AO1415" si="33607">parseTime(AM1415)-(AN1416=INT(RIGHT($F1415, 1)))</f>
        <v>0</v>
      </c>
      <c r="AP1415" s="45">
        <f t="shared" si="33534"/>
        <v>0</v>
      </c>
      <c r="AQ1415" s="36"/>
      <c r="AR1415" s="37"/>
      <c r="AS1415" s="44">
        <f t="shared" ref="AS1415" si="33608">parseTime(AQ1415)-(AR1416=INT(RIGHT($F1415, 1)))</f>
        <v>0</v>
      </c>
      <c r="AT1415" s="45">
        <f t="shared" si="33536"/>
        <v>0</v>
      </c>
      <c r="AU1415" s="36"/>
      <c r="AV1415" s="37"/>
      <c r="AW1415" s="44">
        <f>parseTime(AU1415)-(AV1416=INT(RIGHT($F1415, 1)))</f>
        <v>0</v>
      </c>
      <c r="AX1415" s="45">
        <f t="shared" si="33537"/>
        <v>0</v>
      </c>
      <c r="AY1415" s="36"/>
      <c r="AZ1415" s="37"/>
      <c r="BA1415" s="44">
        <f>parseTime(AY1415)-(AZ1416=INT(RIGHT($F1415, 1)))</f>
        <v>0</v>
      </c>
      <c r="BB1415" s="45">
        <f t="shared" si="33538"/>
        <v>0</v>
      </c>
      <c r="BC1415" s="36"/>
      <c r="BD1415" s="37"/>
      <c r="BE1415" s="44">
        <f>parseTime(BC1415)-(BD1416=INT(RIGHT($F1415, 1)))</f>
        <v>0</v>
      </c>
      <c r="BF1415" s="45">
        <f t="shared" si="33539"/>
        <v>0</v>
      </c>
      <c r="BG1415" s="36"/>
      <c r="BH1415" s="37"/>
      <c r="BI1415" s="44">
        <f>parseTime(BG1415)-(BH1416=INT(RIGHT($F1415, 1)))</f>
        <v>0</v>
      </c>
      <c r="BJ1415" s="45">
        <f t="shared" si="33540"/>
        <v>0</v>
      </c>
      <c r="BK1415" s="36"/>
      <c r="BL1415" s="37"/>
      <c r="BM1415" s="44">
        <f>parseTime(BK1415)-(BL1416=INT(RIGHT($F1415, 1)))</f>
        <v>0</v>
      </c>
      <c r="BN1415" s="45">
        <f t="shared" si="33541"/>
        <v>0</v>
      </c>
      <c r="BO1415" s="36"/>
      <c r="BP1415" s="37"/>
      <c r="BQ1415" s="44">
        <f t="shared" ref="BQ1415" si="33609">parseTime(BO1415)-(BP1416=INT(RIGHT($F1415, 1)))</f>
        <v>0</v>
      </c>
      <c r="BR1415" s="45">
        <f t="shared" si="33543"/>
        <v>0</v>
      </c>
      <c r="BS1415" s="36"/>
      <c r="BT1415" s="37"/>
      <c r="BU1415" s="44">
        <f t="shared" ref="BU1415" si="33610">parseTime(BS1415)-(BT1416=INT(RIGHT($F1415, 1)))</f>
        <v>0</v>
      </c>
      <c r="BV1415" s="45">
        <f t="shared" si="33545"/>
        <v>0</v>
      </c>
      <c r="BW1415" s="36"/>
      <c r="BX1415" s="37"/>
      <c r="BY1415" s="44">
        <f t="shared" ref="BY1415" si="33611">parseTime(BW1415)-(BX1416=INT(RIGHT($F1415, 1)))</f>
        <v>0</v>
      </c>
      <c r="BZ1415" s="45">
        <f t="shared" si="33547"/>
        <v>0</v>
      </c>
      <c r="CA1415" s="36"/>
      <c r="CB1415" s="37"/>
      <c r="CC1415" s="44">
        <f t="shared" ref="CC1415" si="33612">parseTime(CA1415)-(CB1416=INT(RIGHT($F1415, 1)))</f>
        <v>0</v>
      </c>
      <c r="CD1415" s="45">
        <f t="shared" si="33549"/>
        <v>0</v>
      </c>
      <c r="CE1415" s="36"/>
      <c r="CF1415" s="37"/>
      <c r="CG1415" s="44">
        <f t="shared" ref="CG1415" si="33613">parseTime(CE1415)-(CF1416=INT(RIGHT($F1415, 1)))</f>
        <v>0</v>
      </c>
      <c r="CH1415" s="45">
        <f t="shared" si="33551"/>
        <v>0</v>
      </c>
    </row>
    <row r="1416" spans="1:86" x14ac:dyDescent="0.25">
      <c r="A1416" s="56"/>
      <c r="B1416" s="57"/>
      <c r="C1416" s="14">
        <f t="shared" si="33569"/>
        <v>0</v>
      </c>
      <c r="D1416" s="14"/>
      <c r="E1416" s="20">
        <f t="shared" ref="E1416" si="33614">((7.5/2)-0.5+E1415)*8</f>
        <v>63.2</v>
      </c>
      <c r="F1416" s="51"/>
      <c r="G1416" s="46" t="s">
        <v>134</v>
      </c>
      <c r="H1416" s="38">
        <f t="shared" ref="H1416" si="33615">lunchAdjust(G1411:H1415)</f>
        <v>1</v>
      </c>
      <c r="I1416" s="48" t="s">
        <v>0</v>
      </c>
      <c r="J1416" s="39">
        <f t="shared" ref="J1416" si="33616">SUMPRODUCT(I1411:I1415*J1411:J1415)</f>
        <v>8</v>
      </c>
      <c r="K1416" s="46" t="s">
        <v>134</v>
      </c>
      <c r="L1416" s="38">
        <f t="shared" ref="L1416" si="33617">lunchAdjust(K1411:L1415)</f>
        <v>0</v>
      </c>
      <c r="M1416" s="48" t="s">
        <v>0</v>
      </c>
      <c r="N1416" s="39">
        <f t="shared" ref="N1416" si="33618">SUMPRODUCT(M1411:M1415*N1411:N1415)</f>
        <v>0</v>
      </c>
      <c r="O1416" s="46" t="s">
        <v>134</v>
      </c>
      <c r="P1416" s="38">
        <f t="shared" ref="P1416" si="33619">lunchAdjust(O1411:P1415)</f>
        <v>0</v>
      </c>
      <c r="Q1416" s="48" t="s">
        <v>0</v>
      </c>
      <c r="R1416" s="39">
        <f t="shared" ref="R1416" si="33620">SUMPRODUCT(Q1411:Q1415*R1411:R1415)</f>
        <v>0</v>
      </c>
      <c r="S1416" s="46" t="s">
        <v>134</v>
      </c>
      <c r="T1416" s="38">
        <f t="shared" ref="T1416" si="33621">lunchAdjust(S1411:T1415)</f>
        <v>1</v>
      </c>
      <c r="U1416" s="48" t="s">
        <v>0</v>
      </c>
      <c r="V1416" s="39">
        <f t="shared" ref="V1416" si="33622">SUMPRODUCT(U1411:U1415*V1411:V1415)</f>
        <v>8</v>
      </c>
      <c r="W1416" s="46" t="s">
        <v>134</v>
      </c>
      <c r="X1416" s="38">
        <f t="shared" ref="X1416" si="33623">lunchAdjust(W1411:X1415)</f>
        <v>0</v>
      </c>
      <c r="Y1416" s="48" t="s">
        <v>0</v>
      </c>
      <c r="Z1416" s="39">
        <f t="shared" ref="Z1416" si="33624">SUMPRODUCT(Y1411:Y1415*Z1411:Z1415)</f>
        <v>0</v>
      </c>
      <c r="AA1416" s="46" t="s">
        <v>134</v>
      </c>
      <c r="AB1416" s="38">
        <f t="shared" ref="AB1416" si="33625">lunchAdjust(AA1411:AB1415)</f>
        <v>1</v>
      </c>
      <c r="AC1416" s="48" t="s">
        <v>0</v>
      </c>
      <c r="AD1416" s="39">
        <f t="shared" ref="AD1416" si="33626">SUMPRODUCT(AC1411:AC1415*AD1411:AD1415)</f>
        <v>8</v>
      </c>
      <c r="AE1416" s="46" t="s">
        <v>134</v>
      </c>
      <c r="AF1416" s="38">
        <f t="shared" ref="AF1416" si="33627">lunchAdjust(AE1411:AF1415)</f>
        <v>1</v>
      </c>
      <c r="AG1416" s="48" t="s">
        <v>0</v>
      </c>
      <c r="AH1416" s="39">
        <f t="shared" ref="AH1416" si="33628">SUMPRODUCT(AG1411:AG1415*AH1411:AH1415)</f>
        <v>8</v>
      </c>
      <c r="AI1416" s="46" t="s">
        <v>134</v>
      </c>
      <c r="AJ1416" s="38">
        <f t="shared" ref="AJ1416" si="33629">lunchAdjust(AI1411:AJ1415)</f>
        <v>1</v>
      </c>
      <c r="AK1416" s="48" t="s">
        <v>0</v>
      </c>
      <c r="AL1416" s="39">
        <f t="shared" ref="AL1416" si="33630">SUMPRODUCT(AK1411:AK1415*AL1411:AL1415)</f>
        <v>8</v>
      </c>
      <c r="AM1416" s="46" t="s">
        <v>134</v>
      </c>
      <c r="AN1416" s="38">
        <f t="shared" ref="AN1416" si="33631">lunchAdjust(AM1411:AN1415)</f>
        <v>1</v>
      </c>
      <c r="AO1416" s="48" t="s">
        <v>0</v>
      </c>
      <c r="AP1416" s="39">
        <f t="shared" ref="AP1416" si="33632">SUMPRODUCT(AO1411:AO1415*AP1411:AP1415)</f>
        <v>8</v>
      </c>
      <c r="AQ1416" s="46" t="s">
        <v>134</v>
      </c>
      <c r="AR1416" s="38">
        <f t="shared" ref="AR1416" si="33633">lunchAdjust(AQ1411:AR1415)</f>
        <v>0</v>
      </c>
      <c r="AS1416" s="48" t="s">
        <v>0</v>
      </c>
      <c r="AT1416" s="39">
        <f t="shared" ref="AT1416" si="33634">SUMPRODUCT(AS1411:AS1415*AT1411:AT1415)</f>
        <v>0</v>
      </c>
      <c r="AU1416" s="46" t="s">
        <v>134</v>
      </c>
      <c r="AV1416" s="38">
        <f t="shared" ref="AV1416" si="33635">lunchAdjust(AU1411:AV1415)</f>
        <v>0</v>
      </c>
      <c r="AW1416" s="48" t="s">
        <v>0</v>
      </c>
      <c r="AX1416" s="39">
        <f t="shared" ref="AX1416" si="33636">SUMPRODUCT(AW1411:AW1415*AX1411:AX1415)</f>
        <v>0</v>
      </c>
      <c r="AY1416" s="46" t="s">
        <v>134</v>
      </c>
      <c r="AZ1416" s="38">
        <f t="shared" ref="AZ1416" si="33637">lunchAdjust(AY1411:AZ1415)</f>
        <v>0</v>
      </c>
      <c r="BA1416" s="48" t="s">
        <v>0</v>
      </c>
      <c r="BB1416" s="39">
        <f t="shared" ref="BB1416" si="33638">SUMPRODUCT(BA1411:BA1415*BB1411:BB1415)</f>
        <v>0</v>
      </c>
      <c r="BC1416" s="46" t="s">
        <v>134</v>
      </c>
      <c r="BD1416" s="38">
        <f t="shared" ref="BD1416" si="33639">lunchAdjust(BC1411:BD1415)</f>
        <v>0</v>
      </c>
      <c r="BE1416" s="48" t="s">
        <v>0</v>
      </c>
      <c r="BF1416" s="39">
        <f t="shared" ref="BF1416" si="33640">SUMPRODUCT(BE1411:BE1415*BF1411:BF1415)</f>
        <v>0</v>
      </c>
      <c r="BG1416" s="46" t="s">
        <v>134</v>
      </c>
      <c r="BH1416" s="38">
        <f t="shared" ref="BH1416" si="33641">lunchAdjust(BG1411:BH1415)</f>
        <v>0</v>
      </c>
      <c r="BI1416" s="48" t="s">
        <v>0</v>
      </c>
      <c r="BJ1416" s="39">
        <f t="shared" ref="BJ1416" si="33642">SUMPRODUCT(BI1411:BI1415*BJ1411:BJ1415)</f>
        <v>0</v>
      </c>
      <c r="BK1416" s="46" t="s">
        <v>134</v>
      </c>
      <c r="BL1416" s="38">
        <f t="shared" ref="BL1416" si="33643">lunchAdjust(BK1411:BL1415)</f>
        <v>0</v>
      </c>
      <c r="BM1416" s="48" t="s">
        <v>0</v>
      </c>
      <c r="BN1416" s="39">
        <f t="shared" ref="BN1416" si="33644">SUMPRODUCT(BM1411:BM1415*BN1411:BN1415)</f>
        <v>0</v>
      </c>
      <c r="BO1416" s="46" t="s">
        <v>134</v>
      </c>
      <c r="BP1416" s="38">
        <f t="shared" ref="BP1416" si="33645">lunchAdjust(BO1411:BP1415)</f>
        <v>0</v>
      </c>
      <c r="BQ1416" s="48" t="s">
        <v>0</v>
      </c>
      <c r="BR1416" s="39">
        <f t="shared" ref="BR1416" si="33646">SUMPRODUCT(BQ1411:BQ1415*BR1411:BR1415)</f>
        <v>0</v>
      </c>
      <c r="BS1416" s="46" t="s">
        <v>134</v>
      </c>
      <c r="BT1416" s="38">
        <f t="shared" ref="BT1416" si="33647">lunchAdjust(BS1411:BT1415)</f>
        <v>0</v>
      </c>
      <c r="BU1416" s="48" t="s">
        <v>0</v>
      </c>
      <c r="BV1416" s="39">
        <f t="shared" ref="BV1416" si="33648">SUMPRODUCT(BU1411:BU1415*BV1411:BV1415)</f>
        <v>0</v>
      </c>
      <c r="BW1416" s="46" t="s">
        <v>134</v>
      </c>
      <c r="BX1416" s="38">
        <f t="shared" ref="BX1416" si="33649">lunchAdjust(BW1411:BX1415)</f>
        <v>0</v>
      </c>
      <c r="BY1416" s="48" t="s">
        <v>0</v>
      </c>
      <c r="BZ1416" s="39">
        <f t="shared" ref="BZ1416" si="33650">SUMPRODUCT(BY1411:BY1415*BZ1411:BZ1415)</f>
        <v>0</v>
      </c>
      <c r="CA1416" s="46" t="s">
        <v>134</v>
      </c>
      <c r="CB1416" s="38">
        <f t="shared" ref="CB1416" si="33651">lunchAdjust(CA1411:CB1415)</f>
        <v>0</v>
      </c>
      <c r="CC1416" s="48" t="s">
        <v>0</v>
      </c>
      <c r="CD1416" s="39">
        <f t="shared" ref="CD1416" si="33652">SUMPRODUCT(CC1411:CC1415*CD1411:CD1415)</f>
        <v>0</v>
      </c>
      <c r="CE1416" s="46" t="s">
        <v>134</v>
      </c>
      <c r="CF1416" s="38">
        <f t="shared" ref="CF1416" si="33653">lunchAdjust(CE1411:CF1415)</f>
        <v>0</v>
      </c>
      <c r="CG1416" s="48" t="s">
        <v>0</v>
      </c>
      <c r="CH1416" s="39">
        <f t="shared" ref="CH1416" si="33654">SUMPRODUCT(CG1411:CG1415*CH1411:CH1415)</f>
        <v>0</v>
      </c>
    </row>
    <row r="1417" spans="1:86" ht="15.75" thickBot="1" x14ac:dyDescent="0.3">
      <c r="A1417" s="58" t="s">
        <v>121</v>
      </c>
      <c r="B1417" s="59">
        <f t="shared" ref="B1417" ca="1" si="33655">roleHours(G1411:CH1417, "OUT")</f>
        <v>0</v>
      </c>
      <c r="C1417" s="54" t="s">
        <v>137</v>
      </c>
      <c r="D1417" s="22">
        <f t="shared" ref="D1417" ca="1" si="33656">roleHours(G1411:CH1417, "PTO")</f>
        <v>0</v>
      </c>
      <c r="E1417" s="23">
        <f t="shared" ref="E1417" ca="1" si="33657">E1416-B1412</f>
        <v>15.200000000000003</v>
      </c>
      <c r="F1417" s="52"/>
      <c r="G1417" s="47" t="s">
        <v>39</v>
      </c>
      <c r="H1417" s="40">
        <f t="shared" si="32794"/>
        <v>0</v>
      </c>
      <c r="I1417" s="49" t="s">
        <v>135</v>
      </c>
      <c r="J1417" s="41">
        <f t="shared" ref="J1417" si="33658">J1416*G$4</f>
        <v>0</v>
      </c>
      <c r="K1417" s="47" t="s">
        <v>39</v>
      </c>
      <c r="L1417" s="40">
        <f t="shared" ref="L1417" si="33659">SUMPRODUCT(M1411:M1415*(L1411:L1415="PTO"))+SUMPRODUCT(M1411:M1415*(L1411:L1415="HOL"))</f>
        <v>0</v>
      </c>
      <c r="M1417" s="49" t="s">
        <v>135</v>
      </c>
      <c r="N1417" s="41">
        <f t="shared" ref="N1417" si="33660">N1416*K$4</f>
        <v>0</v>
      </c>
      <c r="O1417" s="47" t="s">
        <v>39</v>
      </c>
      <c r="P1417" s="40">
        <f t="shared" ref="P1417" si="33661">SUMPRODUCT(Q1411:Q1415*(P1411:P1415="PTO"))+SUMPRODUCT(Q1411:Q1415*(P1411:P1415="HOL"))</f>
        <v>0</v>
      </c>
      <c r="Q1417" s="49" t="s">
        <v>135</v>
      </c>
      <c r="R1417" s="41">
        <f t="shared" ref="R1417" si="33662">R1416*O$4</f>
        <v>0</v>
      </c>
      <c r="S1417" s="47" t="s">
        <v>39</v>
      </c>
      <c r="T1417" s="40">
        <f t="shared" ref="T1417" si="33663">SUMPRODUCT(U1411:U1415*(T1411:T1415="PTO"))+SUMPRODUCT(U1411:U1415*(T1411:T1415="HOL"))</f>
        <v>0</v>
      </c>
      <c r="U1417" s="49" t="s">
        <v>135</v>
      </c>
      <c r="V1417" s="41">
        <f t="shared" ref="V1417" si="33664">V1416*S$4</f>
        <v>0</v>
      </c>
      <c r="W1417" s="47" t="s">
        <v>39</v>
      </c>
      <c r="X1417" s="40">
        <f t="shared" ref="X1417" si="33665">SUMPRODUCT(Y1411:Y1415*(X1411:X1415="PTO"))+SUMPRODUCT(Y1411:Y1415*(X1411:X1415="HOL"))</f>
        <v>0</v>
      </c>
      <c r="Y1417" s="49" t="s">
        <v>135</v>
      </c>
      <c r="Z1417" s="41">
        <f t="shared" ref="Z1417" si="33666">Z1416*W$4</f>
        <v>0</v>
      </c>
      <c r="AA1417" s="47" t="s">
        <v>39</v>
      </c>
      <c r="AB1417" s="40">
        <f t="shared" ref="AB1417" si="33667">SUMPRODUCT(AC1411:AC1415*(AB1411:AB1415="PTO"))+SUMPRODUCT(AC1411:AC1415*(AB1411:AB1415="HOL"))</f>
        <v>0</v>
      </c>
      <c r="AC1417" s="49" t="s">
        <v>135</v>
      </c>
      <c r="AD1417" s="41">
        <f t="shared" ref="AD1417" si="33668">AD1416*AA$4</f>
        <v>8</v>
      </c>
      <c r="AE1417" s="47" t="s">
        <v>39</v>
      </c>
      <c r="AF1417" s="40">
        <f t="shared" ref="AF1417" si="33669">SUMPRODUCT(AG1411:AG1415*(AF1411:AF1415="PTO"))+SUMPRODUCT(AG1411:AG1415*(AF1411:AF1415="HOL"))</f>
        <v>0</v>
      </c>
      <c r="AG1417" s="49" t="s">
        <v>135</v>
      </c>
      <c r="AH1417" s="41">
        <f t="shared" ref="AH1417" si="33670">AH1416*AE$4</f>
        <v>8</v>
      </c>
      <c r="AI1417" s="47" t="s">
        <v>39</v>
      </c>
      <c r="AJ1417" s="40">
        <f t="shared" ref="AJ1417" si="33671">SUMPRODUCT(AK1411:AK1415*(AJ1411:AJ1415="PTO"))+SUMPRODUCT(AK1411:AK1415*(AJ1411:AJ1415="HOL"))</f>
        <v>0</v>
      </c>
      <c r="AK1417" s="49" t="s">
        <v>135</v>
      </c>
      <c r="AL1417" s="41">
        <f>AL1416*AI$4</f>
        <v>8</v>
      </c>
      <c r="AM1417" s="47" t="s">
        <v>39</v>
      </c>
      <c r="AN1417" s="40">
        <f t="shared" ref="AN1417" si="33672">SUMPRODUCT(AO1411:AO1415*(AN1411:AN1415="PTO"))+SUMPRODUCT(AO1411:AO1415*(AN1411:AN1415="HOL"))</f>
        <v>0</v>
      </c>
      <c r="AO1417" s="49" t="s">
        <v>135</v>
      </c>
      <c r="AP1417" s="41">
        <f t="shared" ref="AP1417" si="33673">AP1416*AM$4</f>
        <v>8</v>
      </c>
      <c r="AQ1417" s="47" t="s">
        <v>39</v>
      </c>
      <c r="AR1417" s="40">
        <f t="shared" ref="AR1417" si="33674">SUMPRODUCT(AS1411:AS1415*(AR1411:AR1415="PTO"))+SUMPRODUCT(AS1411:AS1415*(AR1411:AR1415="HOL"))</f>
        <v>0</v>
      </c>
      <c r="AS1417" s="49" t="s">
        <v>135</v>
      </c>
      <c r="AT1417" s="41">
        <f t="shared" ref="AT1417" si="33675">AT1416*AQ$4</f>
        <v>0</v>
      </c>
      <c r="AU1417" s="47" t="s">
        <v>39</v>
      </c>
      <c r="AV1417" s="40">
        <f t="shared" ref="AV1417" si="33676">SUMPRODUCT(AW1411:AW1415*(AV1411:AV1415="PTO"))+SUMPRODUCT(AW1411:AW1415*(AV1411:AV1415="HOL"))</f>
        <v>0</v>
      </c>
      <c r="AW1417" s="49" t="s">
        <v>135</v>
      </c>
      <c r="AX1417" s="41">
        <f>AX1416*AU$4</f>
        <v>0</v>
      </c>
      <c r="AY1417" s="47" t="s">
        <v>39</v>
      </c>
      <c r="AZ1417" s="40">
        <f t="shared" ref="AZ1417" si="33677">SUMPRODUCT(BA1411:BA1415*(AZ1411:AZ1415="PTO"))+SUMPRODUCT(BA1411:BA1415*(AZ1411:AZ1415="HOL"))</f>
        <v>0</v>
      </c>
      <c r="BA1417" s="49" t="s">
        <v>135</v>
      </c>
      <c r="BB1417" s="41">
        <f>BB1416*AY$4</f>
        <v>0</v>
      </c>
      <c r="BC1417" s="47" t="s">
        <v>39</v>
      </c>
      <c r="BD1417" s="40">
        <f t="shared" ref="BD1417" si="33678">SUMPRODUCT(BE1411:BE1415*(BD1411:BD1415="PTO"))+SUMPRODUCT(BE1411:BE1415*(BD1411:BD1415="HOL"))</f>
        <v>0</v>
      </c>
      <c r="BE1417" s="49" t="s">
        <v>135</v>
      </c>
      <c r="BF1417" s="41">
        <f>BF1416*BC$4</f>
        <v>0</v>
      </c>
      <c r="BG1417" s="47" t="s">
        <v>39</v>
      </c>
      <c r="BH1417" s="40">
        <f t="shared" ref="BH1417" si="33679">SUMPRODUCT(BI1411:BI1415*(BH1411:BH1415="PTO"))+SUMPRODUCT(BI1411:BI1415*(BH1411:BH1415="HOL"))</f>
        <v>0</v>
      </c>
      <c r="BI1417" s="49" t="s">
        <v>135</v>
      </c>
      <c r="BJ1417" s="41">
        <f>BJ1416*BG$4</f>
        <v>0</v>
      </c>
      <c r="BK1417" s="47" t="s">
        <v>39</v>
      </c>
      <c r="BL1417" s="40">
        <f t="shared" ref="BL1417" si="33680">SUMPRODUCT(BM1411:BM1415*(BL1411:BL1415="PTO"))+SUMPRODUCT(BM1411:BM1415*(BL1411:BL1415="HOL"))</f>
        <v>0</v>
      </c>
      <c r="BM1417" s="49" t="s">
        <v>135</v>
      </c>
      <c r="BN1417" s="41">
        <f>BN1416*BK$4</f>
        <v>0</v>
      </c>
      <c r="BO1417" s="47" t="s">
        <v>39</v>
      </c>
      <c r="BP1417" s="40">
        <f t="shared" ref="BP1417" si="33681">SUMPRODUCT(BQ1411:BQ1415*(BP1411:BP1415="PTO"))+SUMPRODUCT(BQ1411:BQ1415*(BP1411:BP1415="HOL"))</f>
        <v>0</v>
      </c>
      <c r="BQ1417" s="49" t="s">
        <v>135</v>
      </c>
      <c r="BR1417" s="41">
        <f t="shared" ref="BR1417" si="33682">BR1416*BO$4</f>
        <v>0</v>
      </c>
      <c r="BS1417" s="47" t="s">
        <v>39</v>
      </c>
      <c r="BT1417" s="40">
        <f t="shared" ref="BT1417" si="33683">SUMPRODUCT(BU1411:BU1415*(BT1411:BT1415="PTO"))+SUMPRODUCT(BU1411:BU1415*(BT1411:BT1415="HOL"))</f>
        <v>0</v>
      </c>
      <c r="BU1417" s="49" t="s">
        <v>135</v>
      </c>
      <c r="BV1417" s="41">
        <f t="shared" ref="BV1417" si="33684">BV1416*BS$4</f>
        <v>0</v>
      </c>
      <c r="BW1417" s="47" t="s">
        <v>39</v>
      </c>
      <c r="BX1417" s="40">
        <f t="shared" ref="BX1417" si="33685">SUMPRODUCT(BY1411:BY1415*(BX1411:BX1415="PTO"))+SUMPRODUCT(BY1411:BY1415*(BX1411:BX1415="HOL"))</f>
        <v>0</v>
      </c>
      <c r="BY1417" s="49" t="s">
        <v>135</v>
      </c>
      <c r="BZ1417" s="41">
        <f t="shared" ref="BZ1417" si="33686">BZ1416*BW$4</f>
        <v>0</v>
      </c>
      <c r="CA1417" s="47" t="s">
        <v>39</v>
      </c>
      <c r="CB1417" s="40">
        <f t="shared" ref="CB1417" si="33687">SUMPRODUCT(CC1411:CC1415*(CB1411:CB1415="PTO"))+SUMPRODUCT(CC1411:CC1415*(CB1411:CB1415="HOL"))</f>
        <v>0</v>
      </c>
      <c r="CC1417" s="49" t="s">
        <v>135</v>
      </c>
      <c r="CD1417" s="41">
        <f t="shared" ref="CD1417" si="33688">CD1416*CA$4</f>
        <v>0</v>
      </c>
      <c r="CE1417" s="47" t="s">
        <v>39</v>
      </c>
      <c r="CF1417" s="40">
        <f t="shared" ref="CF1417" si="33689">SUMPRODUCT(CG1411:CG1415*(CF1411:CF1415="PTO"))+SUMPRODUCT(CG1411:CG1415*(CF1411:CF1415="HOL"))</f>
        <v>0</v>
      </c>
      <c r="CG1417" s="49" t="s">
        <v>135</v>
      </c>
      <c r="CH1417" s="41">
        <f t="shared" ref="CH1417" si="33690">CH1416*CE$4</f>
        <v>0</v>
      </c>
    </row>
    <row r="1418" spans="1:86" x14ac:dyDescent="0.25">
      <c r="A1418" s="70" t="s">
        <v>133</v>
      </c>
      <c r="B1418" s="71">
        <f t="shared" ref="B1418" ca="1" si="33691">D1418-B1419</f>
        <v>13.333333333333336</v>
      </c>
      <c r="C1418" s="72" t="s">
        <v>122</v>
      </c>
      <c r="D1418" s="71">
        <f>IFERROR(INDEX(Holidays[FTE], MATCH(Entry!E1418, Holidays[Date], 0)), 1)*8*INDEX(FTEguide[[1]:[12]], MATCH(Entry!E1419, FTEguide[Weekday], 0), IF(Entry!E1421&gt;0, Entry!E1421, MONTH(Entry!E1418)))</f>
        <v>21.333333333333336</v>
      </c>
      <c r="E1418" s="60">
        <f t="shared" si="32311"/>
        <v>44030</v>
      </c>
      <c r="F1418" s="50" t="s">
        <v>128</v>
      </c>
      <c r="G1418" s="34"/>
      <c r="H1418" s="35"/>
      <c r="I1418" s="42">
        <f t="shared" ref="I1418" si="33692">parseTime(G1418)-(H1423=INT(RIGHT($F1418, 1)))</f>
        <v>0</v>
      </c>
      <c r="J1418" s="43">
        <f t="shared" ref="J1418:J1422" si="33693">isClocked(H1418)</f>
        <v>0</v>
      </c>
      <c r="K1418" s="34"/>
      <c r="L1418" s="35"/>
      <c r="M1418" s="42">
        <f t="shared" ref="M1418" si="33694">parseTime(K1418)-(L1423=INT(RIGHT($F1418, 1)))</f>
        <v>0</v>
      </c>
      <c r="N1418" s="43">
        <f t="shared" ref="N1418:N1422" si="33695">isClocked(L1418)</f>
        <v>0</v>
      </c>
      <c r="O1418" s="34"/>
      <c r="P1418" s="35"/>
      <c r="Q1418" s="42">
        <f t="shared" ref="Q1418" si="33696">parseTime(O1418)-(P1423=INT(RIGHT($F1418, 1)))</f>
        <v>0</v>
      </c>
      <c r="R1418" s="43">
        <f t="shared" ref="R1418:R1422" si="33697">isClocked(P1418)</f>
        <v>0</v>
      </c>
      <c r="S1418" s="34"/>
      <c r="T1418" s="35"/>
      <c r="U1418" s="42">
        <f t="shared" ref="U1418" si="33698">parseTime(S1418)-(T1423=INT(RIGHT($F1418, 1)))</f>
        <v>0</v>
      </c>
      <c r="V1418" s="43">
        <f t="shared" ref="V1418:V1422" si="33699">isClocked(T1418)</f>
        <v>0</v>
      </c>
      <c r="W1418" s="34"/>
      <c r="X1418" s="35"/>
      <c r="Y1418" s="42">
        <f t="shared" ref="Y1418" si="33700">parseTime(W1418)-(X1423=INT(RIGHT($F1418, 1)))</f>
        <v>0</v>
      </c>
      <c r="Z1418" s="43">
        <f t="shared" ref="Z1418:Z1422" si="33701">isClocked(X1418)</f>
        <v>0</v>
      </c>
      <c r="AA1418" s="34"/>
      <c r="AB1418" s="35"/>
      <c r="AC1418" s="42">
        <f t="shared" ref="AC1418" si="33702">parseTime(AA1418)-(AB1423=INT(RIGHT($F1418, 1)))</f>
        <v>0</v>
      </c>
      <c r="AD1418" s="43">
        <f t="shared" ref="AD1418:AD1422" si="33703">isClocked(AB1418)</f>
        <v>0</v>
      </c>
      <c r="AE1418" s="34"/>
      <c r="AF1418" s="35"/>
      <c r="AG1418" s="42">
        <f t="shared" ref="AG1418" si="33704">parseTime(AE1418)-(AF1423=INT(RIGHT($F1418, 1)))</f>
        <v>0</v>
      </c>
      <c r="AH1418" s="43">
        <f t="shared" ref="AH1418:AH1422" si="33705">isClocked(AF1418)</f>
        <v>0</v>
      </c>
      <c r="AI1418" s="34" t="s">
        <v>136</v>
      </c>
      <c r="AJ1418" s="35" t="s">
        <v>23</v>
      </c>
      <c r="AK1418" s="42">
        <f>parseTime(AI1418)-(AJ1423=INT(RIGHT($F1418, 1)))</f>
        <v>8</v>
      </c>
      <c r="AL1418" s="43">
        <f t="shared" ref="AL1418:AL1422" si="33706">isClocked(AJ1418)</f>
        <v>1</v>
      </c>
      <c r="AM1418" s="34"/>
      <c r="AN1418" s="35"/>
      <c r="AO1418" s="42">
        <f t="shared" ref="AO1418" si="33707">parseTime(AM1418)-(AN1423=INT(RIGHT($F1418, 1)))</f>
        <v>0</v>
      </c>
      <c r="AP1418" s="43">
        <f t="shared" ref="AP1418:AP1422" si="33708">isClocked(AN1418)</f>
        <v>0</v>
      </c>
      <c r="AQ1418" s="34"/>
      <c r="AR1418" s="35"/>
      <c r="AS1418" s="42">
        <f t="shared" ref="AS1418" si="33709">parseTime(AQ1418)-(AR1423=INT(RIGHT($F1418, 1)))</f>
        <v>0</v>
      </c>
      <c r="AT1418" s="43">
        <f t="shared" ref="AT1418:AT1422" si="33710">isClocked(AR1418)</f>
        <v>0</v>
      </c>
      <c r="AU1418" s="34"/>
      <c r="AV1418" s="35"/>
      <c r="AW1418" s="42">
        <f>parseTime(AU1418)-(AV1423=INT(RIGHT($F1418, 1)))</f>
        <v>0</v>
      </c>
      <c r="AX1418" s="43">
        <f t="shared" ref="AX1418:AX1422" si="33711">isClocked(AV1418)</f>
        <v>0</v>
      </c>
      <c r="AY1418" s="34"/>
      <c r="AZ1418" s="35"/>
      <c r="BA1418" s="42">
        <f>parseTime(AY1418)-(AZ1423=INT(RIGHT($F1418, 1)))</f>
        <v>0</v>
      </c>
      <c r="BB1418" s="43">
        <f t="shared" ref="BB1418:BB1422" si="33712">isClocked(AZ1418)</f>
        <v>0</v>
      </c>
      <c r="BC1418" s="34"/>
      <c r="BD1418" s="35"/>
      <c r="BE1418" s="42">
        <f>parseTime(BC1418)-(BD1423=INT(RIGHT($F1418, 1)))</f>
        <v>0</v>
      </c>
      <c r="BF1418" s="43">
        <f t="shared" ref="BF1418:BF1422" si="33713">isClocked(BD1418)</f>
        <v>0</v>
      </c>
      <c r="BG1418" s="34"/>
      <c r="BH1418" s="35"/>
      <c r="BI1418" s="42">
        <f>parseTime(BG1418)-(BH1423=INT(RIGHT($F1418, 1)))</f>
        <v>0</v>
      </c>
      <c r="BJ1418" s="43">
        <f t="shared" ref="BJ1418:BJ1422" si="33714">isClocked(BH1418)</f>
        <v>0</v>
      </c>
      <c r="BK1418" s="34"/>
      <c r="BL1418" s="35"/>
      <c r="BM1418" s="42">
        <f>parseTime(BK1418)-(BL1423=INT(RIGHT($F1418, 1)))</f>
        <v>0</v>
      </c>
      <c r="BN1418" s="43">
        <f t="shared" ref="BN1418:BN1422" si="33715">isClocked(BL1418)</f>
        <v>0</v>
      </c>
      <c r="BO1418" s="34"/>
      <c r="BP1418" s="35"/>
      <c r="BQ1418" s="42">
        <f t="shared" ref="BQ1418" si="33716">parseTime(BO1418)-(BP1423=INT(RIGHT($F1418, 1)))</f>
        <v>0</v>
      </c>
      <c r="BR1418" s="43">
        <f t="shared" ref="BR1418:BR1422" si="33717">isClocked(BP1418)</f>
        <v>0</v>
      </c>
      <c r="BS1418" s="34"/>
      <c r="BT1418" s="35"/>
      <c r="BU1418" s="42">
        <f t="shared" ref="BU1418" si="33718">parseTime(BS1418)-(BT1423=INT(RIGHT($F1418, 1)))</f>
        <v>0</v>
      </c>
      <c r="BV1418" s="43">
        <f t="shared" ref="BV1418:BV1422" si="33719">isClocked(BT1418)</f>
        <v>0</v>
      </c>
      <c r="BW1418" s="34"/>
      <c r="BX1418" s="35"/>
      <c r="BY1418" s="42">
        <f t="shared" ref="BY1418" si="33720">parseTime(BW1418)-(BX1423=INT(RIGHT($F1418, 1)))</f>
        <v>0</v>
      </c>
      <c r="BZ1418" s="43">
        <f t="shared" ref="BZ1418:BZ1422" si="33721">isClocked(BX1418)</f>
        <v>0</v>
      </c>
      <c r="CA1418" s="34"/>
      <c r="CB1418" s="35"/>
      <c r="CC1418" s="42">
        <f t="shared" ref="CC1418" si="33722">parseTime(CA1418)-(CB1423=INT(RIGHT($F1418, 1)))</f>
        <v>0</v>
      </c>
      <c r="CD1418" s="43">
        <f t="shared" ref="CD1418:CD1422" si="33723">isClocked(CB1418)</f>
        <v>0</v>
      </c>
      <c r="CE1418" s="34"/>
      <c r="CF1418" s="35"/>
      <c r="CG1418" s="42">
        <f t="shared" ref="CG1418" si="33724">parseTime(CE1418)-(CF1423=INT(RIGHT($F1418, 1)))</f>
        <v>0</v>
      </c>
      <c r="CH1418" s="43">
        <f t="shared" ref="CH1418:CH1422" si="33725">isClocked(CF1418)</f>
        <v>0</v>
      </c>
    </row>
    <row r="1419" spans="1:86" x14ac:dyDescent="0.25">
      <c r="A1419" s="56" t="s">
        <v>0</v>
      </c>
      <c r="B1419" s="57">
        <f t="shared" ca="1" si="33552"/>
        <v>8</v>
      </c>
      <c r="C1419" s="14" t="s">
        <v>252</v>
      </c>
      <c r="D1419" s="14">
        <f t="shared" si="33035"/>
        <v>53.7</v>
      </c>
      <c r="E1419" s="55" t="str">
        <f t="shared" si="33553"/>
        <v>Saturday</v>
      </c>
      <c r="F1419" s="51" t="s">
        <v>129</v>
      </c>
      <c r="G1419" s="36"/>
      <c r="H1419" s="37"/>
      <c r="I1419" s="44">
        <f t="shared" ref="I1419" si="33726">parseTime(G1419)-(H1423=INT(RIGHT($F1419, 1)))</f>
        <v>0</v>
      </c>
      <c r="J1419" s="45">
        <f t="shared" si="33693"/>
        <v>0</v>
      </c>
      <c r="K1419" s="36"/>
      <c r="L1419" s="37"/>
      <c r="M1419" s="44">
        <f t="shared" ref="M1419" si="33727">parseTime(K1419)-(L1423=INT(RIGHT($F1419, 1)))</f>
        <v>0</v>
      </c>
      <c r="N1419" s="45">
        <f t="shared" si="33695"/>
        <v>0</v>
      </c>
      <c r="O1419" s="36"/>
      <c r="P1419" s="37"/>
      <c r="Q1419" s="44">
        <f t="shared" ref="Q1419" si="33728">parseTime(O1419)-(P1423=INT(RIGHT($F1419, 1)))</f>
        <v>0</v>
      </c>
      <c r="R1419" s="45">
        <f t="shared" si="33697"/>
        <v>0</v>
      </c>
      <c r="S1419" s="36"/>
      <c r="T1419" s="37"/>
      <c r="U1419" s="44">
        <f t="shared" ref="U1419" si="33729">parseTime(S1419)-(T1423=INT(RIGHT($F1419, 1)))</f>
        <v>0</v>
      </c>
      <c r="V1419" s="45">
        <f t="shared" si="33699"/>
        <v>0</v>
      </c>
      <c r="W1419" s="36"/>
      <c r="X1419" s="37"/>
      <c r="Y1419" s="44">
        <f t="shared" ref="Y1419" si="33730">parseTime(W1419)-(X1423=INT(RIGHT($F1419, 1)))</f>
        <v>0</v>
      </c>
      <c r="Z1419" s="45">
        <f t="shared" si="33701"/>
        <v>0</v>
      </c>
      <c r="AA1419" s="36"/>
      <c r="AB1419" s="37"/>
      <c r="AC1419" s="44">
        <f t="shared" ref="AC1419" si="33731">parseTime(AA1419)-(AB1423=INT(RIGHT($F1419, 1)))</f>
        <v>0</v>
      </c>
      <c r="AD1419" s="45">
        <f t="shared" si="33703"/>
        <v>0</v>
      </c>
      <c r="AE1419" s="36"/>
      <c r="AF1419" s="37"/>
      <c r="AG1419" s="44">
        <f t="shared" ref="AG1419" si="33732">parseTime(AE1419)-(AF1423=INT(RIGHT($F1419, 1)))</f>
        <v>0</v>
      </c>
      <c r="AH1419" s="45">
        <f t="shared" si="33705"/>
        <v>0</v>
      </c>
      <c r="AI1419" s="36"/>
      <c r="AJ1419" s="37"/>
      <c r="AK1419" s="44">
        <f>parseTime(AI1419)-(AJ1423=INT(RIGHT($F1419, 1)))</f>
        <v>0</v>
      </c>
      <c r="AL1419" s="45">
        <f t="shared" si="33706"/>
        <v>0</v>
      </c>
      <c r="AM1419" s="36"/>
      <c r="AN1419" s="37"/>
      <c r="AO1419" s="44">
        <f t="shared" ref="AO1419" si="33733">parseTime(AM1419)-(AN1423=INT(RIGHT($F1419, 1)))</f>
        <v>0</v>
      </c>
      <c r="AP1419" s="45">
        <f t="shared" si="33708"/>
        <v>0</v>
      </c>
      <c r="AQ1419" s="36"/>
      <c r="AR1419" s="37"/>
      <c r="AS1419" s="44">
        <f t="shared" ref="AS1419" si="33734">parseTime(AQ1419)-(AR1423=INT(RIGHT($F1419, 1)))</f>
        <v>0</v>
      </c>
      <c r="AT1419" s="45">
        <f t="shared" si="33710"/>
        <v>0</v>
      </c>
      <c r="AU1419" s="36"/>
      <c r="AV1419" s="37"/>
      <c r="AW1419" s="44">
        <f>parseTime(AU1419)-(AV1423=INT(RIGHT($F1419, 1)))</f>
        <v>0</v>
      </c>
      <c r="AX1419" s="45">
        <f t="shared" si="33711"/>
        <v>0</v>
      </c>
      <c r="AY1419" s="36"/>
      <c r="AZ1419" s="37"/>
      <c r="BA1419" s="44">
        <f>parseTime(AY1419)-(AZ1423=INT(RIGHT($F1419, 1)))</f>
        <v>0</v>
      </c>
      <c r="BB1419" s="45">
        <f t="shared" si="33712"/>
        <v>0</v>
      </c>
      <c r="BC1419" s="36"/>
      <c r="BD1419" s="37"/>
      <c r="BE1419" s="44">
        <f>parseTime(BC1419)-(BD1423=INT(RIGHT($F1419, 1)))</f>
        <v>0</v>
      </c>
      <c r="BF1419" s="45">
        <f t="shared" si="33713"/>
        <v>0</v>
      </c>
      <c r="BG1419" s="36"/>
      <c r="BH1419" s="37"/>
      <c r="BI1419" s="44">
        <f>parseTime(BG1419)-(BH1423=INT(RIGHT($F1419, 1)))</f>
        <v>0</v>
      </c>
      <c r="BJ1419" s="45">
        <f t="shared" si="33714"/>
        <v>0</v>
      </c>
      <c r="BK1419" s="36"/>
      <c r="BL1419" s="37"/>
      <c r="BM1419" s="44">
        <f>parseTime(BK1419)-(BL1423=INT(RIGHT($F1419, 1)))</f>
        <v>0</v>
      </c>
      <c r="BN1419" s="45">
        <f t="shared" si="33715"/>
        <v>0</v>
      </c>
      <c r="BO1419" s="36"/>
      <c r="BP1419" s="37"/>
      <c r="BQ1419" s="44">
        <f t="shared" ref="BQ1419" si="33735">parseTime(BO1419)-(BP1423=INT(RIGHT($F1419, 1)))</f>
        <v>0</v>
      </c>
      <c r="BR1419" s="45">
        <f t="shared" si="33717"/>
        <v>0</v>
      </c>
      <c r="BS1419" s="36"/>
      <c r="BT1419" s="37"/>
      <c r="BU1419" s="44">
        <f t="shared" ref="BU1419" si="33736">parseTime(BS1419)-(BT1423=INT(RIGHT($F1419, 1)))</f>
        <v>0</v>
      </c>
      <c r="BV1419" s="45">
        <f t="shared" si="33719"/>
        <v>0</v>
      </c>
      <c r="BW1419" s="36"/>
      <c r="BX1419" s="37"/>
      <c r="BY1419" s="44">
        <f t="shared" ref="BY1419" si="33737">parseTime(BW1419)-(BX1423=INT(RIGHT($F1419, 1)))</f>
        <v>0</v>
      </c>
      <c r="BZ1419" s="45">
        <f t="shared" si="33721"/>
        <v>0</v>
      </c>
      <c r="CA1419" s="36"/>
      <c r="CB1419" s="37"/>
      <c r="CC1419" s="44">
        <f t="shared" ref="CC1419" si="33738">parseTime(CA1419)-(CB1423=INT(RIGHT($F1419, 1)))</f>
        <v>0</v>
      </c>
      <c r="CD1419" s="45">
        <f t="shared" si="33723"/>
        <v>0</v>
      </c>
      <c r="CE1419" s="36"/>
      <c r="CF1419" s="37"/>
      <c r="CG1419" s="44">
        <f t="shared" ref="CG1419" si="33739">parseTime(CE1419)-(CF1423=INT(RIGHT($F1419, 1)))</f>
        <v>0</v>
      </c>
      <c r="CH1419" s="45">
        <f t="shared" si="33725"/>
        <v>0</v>
      </c>
    </row>
    <row r="1420" spans="1:86" x14ac:dyDescent="0.25">
      <c r="A1420" s="56" t="s">
        <v>117</v>
      </c>
      <c r="B1420" s="57">
        <f t="shared" ref="B1420" ca="1" si="33740">roleHours(G1418:CH1424, "MFD")</f>
        <v>8</v>
      </c>
      <c r="C1420" s="14">
        <f t="shared" ref="C1420:C1423" ca="1" si="33741">B1420/8</f>
        <v>1</v>
      </c>
      <c r="D1420" s="14">
        <f t="shared" ref="D1420" ca="1" si="33742">B1419-D1419</f>
        <v>-45.7</v>
      </c>
      <c r="E1420" s="20" t="s">
        <v>127</v>
      </c>
      <c r="F1420" s="51" t="s">
        <v>130</v>
      </c>
      <c r="G1420" s="36"/>
      <c r="H1420" s="37"/>
      <c r="I1420" s="44">
        <f t="shared" ref="I1420" si="33743">parseTime(G1420)-(H1423=INT(RIGHT($F1420, 1)))</f>
        <v>0</v>
      </c>
      <c r="J1420" s="45">
        <f t="shared" si="33693"/>
        <v>0</v>
      </c>
      <c r="K1420" s="36"/>
      <c r="L1420" s="37"/>
      <c r="M1420" s="44">
        <f t="shared" ref="M1420" si="33744">parseTime(K1420)-(L1423=INT(RIGHT($F1420, 1)))</f>
        <v>0</v>
      </c>
      <c r="N1420" s="45">
        <f t="shared" si="33695"/>
        <v>0</v>
      </c>
      <c r="O1420" s="36"/>
      <c r="P1420" s="37"/>
      <c r="Q1420" s="44">
        <f t="shared" ref="Q1420" si="33745">parseTime(O1420)-(P1423=INT(RIGHT($F1420, 1)))</f>
        <v>0</v>
      </c>
      <c r="R1420" s="45">
        <f t="shared" si="33697"/>
        <v>0</v>
      </c>
      <c r="S1420" s="36"/>
      <c r="T1420" s="37"/>
      <c r="U1420" s="44">
        <f t="shared" ref="U1420" si="33746">parseTime(S1420)-(T1423=INT(RIGHT($F1420, 1)))</f>
        <v>0</v>
      </c>
      <c r="V1420" s="45">
        <f t="shared" si="33699"/>
        <v>0</v>
      </c>
      <c r="W1420" s="36"/>
      <c r="X1420" s="37"/>
      <c r="Y1420" s="44">
        <f t="shared" ref="Y1420" si="33747">parseTime(W1420)-(X1423=INT(RIGHT($F1420, 1)))</f>
        <v>0</v>
      </c>
      <c r="Z1420" s="45">
        <f t="shared" si="33701"/>
        <v>0</v>
      </c>
      <c r="AA1420" s="36"/>
      <c r="AB1420" s="37"/>
      <c r="AC1420" s="44">
        <f t="shared" ref="AC1420" si="33748">parseTime(AA1420)-(AB1423=INT(RIGHT($F1420, 1)))</f>
        <v>0</v>
      </c>
      <c r="AD1420" s="45">
        <f t="shared" si="33703"/>
        <v>0</v>
      </c>
      <c r="AE1420" s="36"/>
      <c r="AF1420" s="37"/>
      <c r="AG1420" s="44">
        <f t="shared" ref="AG1420" si="33749">parseTime(AE1420)-(AF1423=INT(RIGHT($F1420, 1)))</f>
        <v>0</v>
      </c>
      <c r="AH1420" s="45">
        <f t="shared" si="33705"/>
        <v>0</v>
      </c>
      <c r="AI1420" s="36"/>
      <c r="AJ1420" s="37"/>
      <c r="AK1420" s="44">
        <f>parseTime(AI1420)-(AJ1423=INT(RIGHT($F1420, 1)))</f>
        <v>0</v>
      </c>
      <c r="AL1420" s="45">
        <f t="shared" si="33706"/>
        <v>0</v>
      </c>
      <c r="AM1420" s="36"/>
      <c r="AN1420" s="37"/>
      <c r="AO1420" s="44">
        <f t="shared" ref="AO1420" si="33750">parseTime(AM1420)-(AN1423=INT(RIGHT($F1420, 1)))</f>
        <v>0</v>
      </c>
      <c r="AP1420" s="45">
        <f t="shared" si="33708"/>
        <v>0</v>
      </c>
      <c r="AQ1420" s="36"/>
      <c r="AR1420" s="37"/>
      <c r="AS1420" s="44">
        <f t="shared" ref="AS1420" si="33751">parseTime(AQ1420)-(AR1423=INT(RIGHT($F1420, 1)))</f>
        <v>0</v>
      </c>
      <c r="AT1420" s="45">
        <f t="shared" si="33710"/>
        <v>0</v>
      </c>
      <c r="AU1420" s="36"/>
      <c r="AV1420" s="37"/>
      <c r="AW1420" s="44">
        <f>parseTime(AU1420)-(AV1423=INT(RIGHT($F1420, 1)))</f>
        <v>0</v>
      </c>
      <c r="AX1420" s="45">
        <f t="shared" si="33711"/>
        <v>0</v>
      </c>
      <c r="AY1420" s="36"/>
      <c r="AZ1420" s="37"/>
      <c r="BA1420" s="44">
        <f>parseTime(AY1420)-(AZ1423=INT(RIGHT($F1420, 1)))</f>
        <v>0</v>
      </c>
      <c r="BB1420" s="45">
        <f t="shared" si="33712"/>
        <v>0</v>
      </c>
      <c r="BC1420" s="36"/>
      <c r="BD1420" s="37"/>
      <c r="BE1420" s="44">
        <f>parseTime(BC1420)-(BD1423=INT(RIGHT($F1420, 1)))</f>
        <v>0</v>
      </c>
      <c r="BF1420" s="45">
        <f t="shared" si="33713"/>
        <v>0</v>
      </c>
      <c r="BG1420" s="36"/>
      <c r="BH1420" s="37"/>
      <c r="BI1420" s="44">
        <f>parseTime(BG1420)-(BH1423=INT(RIGHT($F1420, 1)))</f>
        <v>0</v>
      </c>
      <c r="BJ1420" s="45">
        <f t="shared" si="33714"/>
        <v>0</v>
      </c>
      <c r="BK1420" s="36"/>
      <c r="BL1420" s="37"/>
      <c r="BM1420" s="44">
        <f>parseTime(BK1420)-(BL1423=INT(RIGHT($F1420, 1)))</f>
        <v>0</v>
      </c>
      <c r="BN1420" s="45">
        <f t="shared" si="33715"/>
        <v>0</v>
      </c>
      <c r="BO1420" s="36"/>
      <c r="BP1420" s="37"/>
      <c r="BQ1420" s="44">
        <f t="shared" ref="BQ1420" si="33752">parseTime(BO1420)-(BP1423=INT(RIGHT($F1420, 1)))</f>
        <v>0</v>
      </c>
      <c r="BR1420" s="45">
        <f t="shared" si="33717"/>
        <v>0</v>
      </c>
      <c r="BS1420" s="36"/>
      <c r="BT1420" s="37"/>
      <c r="BU1420" s="44">
        <f t="shared" ref="BU1420" si="33753">parseTime(BS1420)-(BT1423=INT(RIGHT($F1420, 1)))</f>
        <v>0</v>
      </c>
      <c r="BV1420" s="45">
        <f t="shared" si="33719"/>
        <v>0</v>
      </c>
      <c r="BW1420" s="36"/>
      <c r="BX1420" s="37"/>
      <c r="BY1420" s="44">
        <f t="shared" ref="BY1420" si="33754">parseTime(BW1420)-(BX1423=INT(RIGHT($F1420, 1)))</f>
        <v>0</v>
      </c>
      <c r="BZ1420" s="45">
        <f t="shared" si="33721"/>
        <v>0</v>
      </c>
      <c r="CA1420" s="36"/>
      <c r="CB1420" s="37"/>
      <c r="CC1420" s="44">
        <f t="shared" ref="CC1420" si="33755">parseTime(CA1420)-(CB1423=INT(RIGHT($F1420, 1)))</f>
        <v>0</v>
      </c>
      <c r="CD1420" s="45">
        <f t="shared" si="33723"/>
        <v>0</v>
      </c>
      <c r="CE1420" s="36"/>
      <c r="CF1420" s="37"/>
      <c r="CG1420" s="44">
        <f t="shared" ref="CG1420" si="33756">parseTime(CE1420)-(CF1423=INT(RIGHT($F1420, 1)))</f>
        <v>0</v>
      </c>
      <c r="CH1420" s="45">
        <f t="shared" si="33725"/>
        <v>0</v>
      </c>
    </row>
    <row r="1421" spans="1:86" x14ac:dyDescent="0.25">
      <c r="A1421" s="56"/>
      <c r="B1421" s="57"/>
      <c r="C1421" s="14">
        <f t="shared" si="33741"/>
        <v>0</v>
      </c>
      <c r="D1421" s="14" t="s">
        <v>259</v>
      </c>
      <c r="E1421" s="20">
        <v>4.25</v>
      </c>
      <c r="F1421" s="51" t="s">
        <v>131</v>
      </c>
      <c r="G1421" s="36"/>
      <c r="H1421" s="37"/>
      <c r="I1421" s="44">
        <f t="shared" ref="I1421" si="33757">parseTime(G1421)-(H1423=INT(RIGHT($F1421, 1)))</f>
        <v>0</v>
      </c>
      <c r="J1421" s="45">
        <f t="shared" si="33693"/>
        <v>0</v>
      </c>
      <c r="K1421" s="36"/>
      <c r="L1421" s="37"/>
      <c r="M1421" s="44">
        <f t="shared" ref="M1421" si="33758">parseTime(K1421)-(L1423=INT(RIGHT($F1421, 1)))</f>
        <v>0</v>
      </c>
      <c r="N1421" s="45">
        <f t="shared" si="33695"/>
        <v>0</v>
      </c>
      <c r="O1421" s="36"/>
      <c r="P1421" s="37"/>
      <c r="Q1421" s="44">
        <f t="shared" ref="Q1421" si="33759">parseTime(O1421)-(P1423=INT(RIGHT($F1421, 1)))</f>
        <v>0</v>
      </c>
      <c r="R1421" s="45">
        <f t="shared" si="33697"/>
        <v>0</v>
      </c>
      <c r="S1421" s="36"/>
      <c r="T1421" s="37"/>
      <c r="U1421" s="44">
        <f t="shared" ref="U1421" si="33760">parseTime(S1421)-(T1423=INT(RIGHT($F1421, 1)))</f>
        <v>0</v>
      </c>
      <c r="V1421" s="45">
        <f t="shared" si="33699"/>
        <v>0</v>
      </c>
      <c r="W1421" s="36"/>
      <c r="X1421" s="37"/>
      <c r="Y1421" s="44">
        <f t="shared" ref="Y1421" si="33761">parseTime(W1421)-(X1423=INT(RIGHT($F1421, 1)))</f>
        <v>0</v>
      </c>
      <c r="Z1421" s="45">
        <f t="shared" si="33701"/>
        <v>0</v>
      </c>
      <c r="AA1421" s="36"/>
      <c r="AB1421" s="37"/>
      <c r="AC1421" s="44">
        <f t="shared" ref="AC1421" si="33762">parseTime(AA1421)-(AB1423=INT(RIGHT($F1421, 1)))</f>
        <v>0</v>
      </c>
      <c r="AD1421" s="45">
        <f t="shared" si="33703"/>
        <v>0</v>
      </c>
      <c r="AE1421" s="36"/>
      <c r="AF1421" s="37"/>
      <c r="AG1421" s="44">
        <f t="shared" ref="AG1421" si="33763">parseTime(AE1421)-(AF1423=INT(RIGHT($F1421, 1)))</f>
        <v>0</v>
      </c>
      <c r="AH1421" s="45">
        <f t="shared" si="33705"/>
        <v>0</v>
      </c>
      <c r="AI1421" s="36"/>
      <c r="AJ1421" s="37"/>
      <c r="AK1421" s="44">
        <f>parseTime(AI1421)-(AJ1423=INT(RIGHT($F1421, 1)))</f>
        <v>0</v>
      </c>
      <c r="AL1421" s="45">
        <f t="shared" si="33706"/>
        <v>0</v>
      </c>
      <c r="AM1421" s="36"/>
      <c r="AN1421" s="37"/>
      <c r="AO1421" s="44">
        <f t="shared" ref="AO1421" si="33764">parseTime(AM1421)-(AN1423=INT(RIGHT($F1421, 1)))</f>
        <v>0</v>
      </c>
      <c r="AP1421" s="45">
        <f t="shared" si="33708"/>
        <v>0</v>
      </c>
      <c r="AQ1421" s="36"/>
      <c r="AR1421" s="37"/>
      <c r="AS1421" s="44">
        <f t="shared" ref="AS1421" si="33765">parseTime(AQ1421)-(AR1423=INT(RIGHT($F1421, 1)))</f>
        <v>0</v>
      </c>
      <c r="AT1421" s="45">
        <f t="shared" si="33710"/>
        <v>0</v>
      </c>
      <c r="AU1421" s="36"/>
      <c r="AV1421" s="37"/>
      <c r="AW1421" s="44">
        <f>parseTime(AU1421)-(AV1423=INT(RIGHT($F1421, 1)))</f>
        <v>0</v>
      </c>
      <c r="AX1421" s="45">
        <f t="shared" si="33711"/>
        <v>0</v>
      </c>
      <c r="AY1421" s="36"/>
      <c r="AZ1421" s="37"/>
      <c r="BA1421" s="44">
        <f>parseTime(AY1421)-(AZ1423=INT(RIGHT($F1421, 1)))</f>
        <v>0</v>
      </c>
      <c r="BB1421" s="45">
        <f t="shared" si="33712"/>
        <v>0</v>
      </c>
      <c r="BC1421" s="36"/>
      <c r="BD1421" s="37"/>
      <c r="BE1421" s="44">
        <f>parseTime(BC1421)-(BD1423=INT(RIGHT($F1421, 1)))</f>
        <v>0</v>
      </c>
      <c r="BF1421" s="45">
        <f t="shared" si="33713"/>
        <v>0</v>
      </c>
      <c r="BG1421" s="36"/>
      <c r="BH1421" s="37"/>
      <c r="BI1421" s="44">
        <f>parseTime(BG1421)-(BH1423=INT(RIGHT($F1421, 1)))</f>
        <v>0</v>
      </c>
      <c r="BJ1421" s="45">
        <f t="shared" si="33714"/>
        <v>0</v>
      </c>
      <c r="BK1421" s="36"/>
      <c r="BL1421" s="37"/>
      <c r="BM1421" s="44">
        <f>parseTime(BK1421)-(BL1423=INT(RIGHT($F1421, 1)))</f>
        <v>0</v>
      </c>
      <c r="BN1421" s="45">
        <f t="shared" si="33715"/>
        <v>0</v>
      </c>
      <c r="BO1421" s="36"/>
      <c r="BP1421" s="37"/>
      <c r="BQ1421" s="44">
        <f t="shared" ref="BQ1421" si="33766">parseTime(BO1421)-(BP1423=INT(RIGHT($F1421, 1)))</f>
        <v>0</v>
      </c>
      <c r="BR1421" s="45">
        <f t="shared" si="33717"/>
        <v>0</v>
      </c>
      <c r="BS1421" s="36"/>
      <c r="BT1421" s="37"/>
      <c r="BU1421" s="44">
        <f t="shared" ref="BU1421" si="33767">parseTime(BS1421)-(BT1423=INT(RIGHT($F1421, 1)))</f>
        <v>0</v>
      </c>
      <c r="BV1421" s="45">
        <f t="shared" si="33719"/>
        <v>0</v>
      </c>
      <c r="BW1421" s="36"/>
      <c r="BX1421" s="37"/>
      <c r="BY1421" s="44">
        <f t="shared" ref="BY1421" si="33768">parseTime(BW1421)-(BX1423=INT(RIGHT($F1421, 1)))</f>
        <v>0</v>
      </c>
      <c r="BZ1421" s="45">
        <f t="shared" si="33721"/>
        <v>0</v>
      </c>
      <c r="CA1421" s="36"/>
      <c r="CB1421" s="37"/>
      <c r="CC1421" s="44">
        <f t="shared" ref="CC1421" si="33769">parseTime(CA1421)-(CB1423=INT(RIGHT($F1421, 1)))</f>
        <v>0</v>
      </c>
      <c r="CD1421" s="45">
        <f t="shared" si="33723"/>
        <v>0</v>
      </c>
      <c r="CE1421" s="36"/>
      <c r="CF1421" s="37"/>
      <c r="CG1421" s="44">
        <f t="shared" ref="CG1421" si="33770">parseTime(CE1421)-(CF1423=INT(RIGHT($F1421, 1)))</f>
        <v>0</v>
      </c>
      <c r="CH1421" s="45">
        <f t="shared" si="33725"/>
        <v>0</v>
      </c>
    </row>
    <row r="1422" spans="1:86" x14ac:dyDescent="0.25">
      <c r="A1422" s="56" t="s">
        <v>119</v>
      </c>
      <c r="B1422" s="57">
        <f t="shared" ref="B1422" ca="1" si="33771">roleHours(G1418:CH1424, "MCC")</f>
        <v>0</v>
      </c>
      <c r="C1422" s="14">
        <f t="shared" ca="1" si="33741"/>
        <v>0</v>
      </c>
      <c r="D1422" s="14" t="s">
        <v>260</v>
      </c>
      <c r="E1422" s="20">
        <v>4.6500000000000004</v>
      </c>
      <c r="F1422" s="51" t="s">
        <v>132</v>
      </c>
      <c r="G1422" s="36"/>
      <c r="H1422" s="37"/>
      <c r="I1422" s="44">
        <f t="shared" ref="I1422" si="33772">parseTime(G1422)-(H1423=INT(RIGHT($F1422, 1)))</f>
        <v>0</v>
      </c>
      <c r="J1422" s="45">
        <f t="shared" si="33693"/>
        <v>0</v>
      </c>
      <c r="K1422" s="36"/>
      <c r="L1422" s="37"/>
      <c r="M1422" s="44">
        <f t="shared" ref="M1422" si="33773">parseTime(K1422)-(L1423=INT(RIGHT($F1422, 1)))</f>
        <v>0</v>
      </c>
      <c r="N1422" s="45">
        <f t="shared" si="33695"/>
        <v>0</v>
      </c>
      <c r="O1422" s="36"/>
      <c r="P1422" s="37"/>
      <c r="Q1422" s="44">
        <f t="shared" ref="Q1422" si="33774">parseTime(O1422)-(P1423=INT(RIGHT($F1422, 1)))</f>
        <v>0</v>
      </c>
      <c r="R1422" s="45">
        <f t="shared" si="33697"/>
        <v>0</v>
      </c>
      <c r="S1422" s="36"/>
      <c r="T1422" s="37"/>
      <c r="U1422" s="44">
        <f t="shared" ref="U1422" si="33775">parseTime(S1422)-(T1423=INT(RIGHT($F1422, 1)))</f>
        <v>0</v>
      </c>
      <c r="V1422" s="45">
        <f t="shared" si="33699"/>
        <v>0</v>
      </c>
      <c r="W1422" s="36"/>
      <c r="X1422" s="37"/>
      <c r="Y1422" s="44">
        <f t="shared" ref="Y1422" si="33776">parseTime(W1422)-(X1423=INT(RIGHT($F1422, 1)))</f>
        <v>0</v>
      </c>
      <c r="Z1422" s="45">
        <f t="shared" si="33701"/>
        <v>0</v>
      </c>
      <c r="AA1422" s="36"/>
      <c r="AB1422" s="37"/>
      <c r="AC1422" s="44">
        <f t="shared" ref="AC1422" si="33777">parseTime(AA1422)-(AB1423=INT(RIGHT($F1422, 1)))</f>
        <v>0</v>
      </c>
      <c r="AD1422" s="45">
        <f t="shared" si="33703"/>
        <v>0</v>
      </c>
      <c r="AE1422" s="36"/>
      <c r="AF1422" s="37"/>
      <c r="AG1422" s="44">
        <f t="shared" ref="AG1422" si="33778">parseTime(AE1422)-(AF1423=INT(RIGHT($F1422, 1)))</f>
        <v>0</v>
      </c>
      <c r="AH1422" s="45">
        <f t="shared" si="33705"/>
        <v>0</v>
      </c>
      <c r="AI1422" s="36"/>
      <c r="AJ1422" s="37"/>
      <c r="AK1422" s="44">
        <f>parseTime(AI1422)-(AJ1423=INT(RIGHT($F1422, 1)))</f>
        <v>0</v>
      </c>
      <c r="AL1422" s="45">
        <f t="shared" si="33706"/>
        <v>0</v>
      </c>
      <c r="AM1422" s="36"/>
      <c r="AN1422" s="37"/>
      <c r="AO1422" s="44">
        <f t="shared" ref="AO1422" si="33779">parseTime(AM1422)-(AN1423=INT(RIGHT($F1422, 1)))</f>
        <v>0</v>
      </c>
      <c r="AP1422" s="45">
        <f t="shared" si="33708"/>
        <v>0</v>
      </c>
      <c r="AQ1422" s="36"/>
      <c r="AR1422" s="37"/>
      <c r="AS1422" s="44">
        <f t="shared" ref="AS1422" si="33780">parseTime(AQ1422)-(AR1423=INT(RIGHT($F1422, 1)))</f>
        <v>0</v>
      </c>
      <c r="AT1422" s="45">
        <f t="shared" si="33710"/>
        <v>0</v>
      </c>
      <c r="AU1422" s="36"/>
      <c r="AV1422" s="37"/>
      <c r="AW1422" s="44">
        <f>parseTime(AU1422)-(AV1423=INT(RIGHT($F1422, 1)))</f>
        <v>0</v>
      </c>
      <c r="AX1422" s="45">
        <f t="shared" si="33711"/>
        <v>0</v>
      </c>
      <c r="AY1422" s="36"/>
      <c r="AZ1422" s="37"/>
      <c r="BA1422" s="44">
        <f>parseTime(AY1422)-(AZ1423=INT(RIGHT($F1422, 1)))</f>
        <v>0</v>
      </c>
      <c r="BB1422" s="45">
        <f t="shared" si="33712"/>
        <v>0</v>
      </c>
      <c r="BC1422" s="36"/>
      <c r="BD1422" s="37"/>
      <c r="BE1422" s="44">
        <f>parseTime(BC1422)-(BD1423=INT(RIGHT($F1422, 1)))</f>
        <v>0</v>
      </c>
      <c r="BF1422" s="45">
        <f t="shared" si="33713"/>
        <v>0</v>
      </c>
      <c r="BG1422" s="36"/>
      <c r="BH1422" s="37"/>
      <c r="BI1422" s="44">
        <f>parseTime(BG1422)-(BH1423=INT(RIGHT($F1422, 1)))</f>
        <v>0</v>
      </c>
      <c r="BJ1422" s="45">
        <f t="shared" si="33714"/>
        <v>0</v>
      </c>
      <c r="BK1422" s="36"/>
      <c r="BL1422" s="37"/>
      <c r="BM1422" s="44">
        <f>parseTime(BK1422)-(BL1423=INT(RIGHT($F1422, 1)))</f>
        <v>0</v>
      </c>
      <c r="BN1422" s="45">
        <f t="shared" si="33715"/>
        <v>0</v>
      </c>
      <c r="BO1422" s="36"/>
      <c r="BP1422" s="37"/>
      <c r="BQ1422" s="44">
        <f t="shared" ref="BQ1422" si="33781">parseTime(BO1422)-(BP1423=INT(RIGHT($F1422, 1)))</f>
        <v>0</v>
      </c>
      <c r="BR1422" s="45">
        <f t="shared" si="33717"/>
        <v>0</v>
      </c>
      <c r="BS1422" s="36"/>
      <c r="BT1422" s="37"/>
      <c r="BU1422" s="44">
        <f t="shared" ref="BU1422" si="33782">parseTime(BS1422)-(BT1423=INT(RIGHT($F1422, 1)))</f>
        <v>0</v>
      </c>
      <c r="BV1422" s="45">
        <f t="shared" si="33719"/>
        <v>0</v>
      </c>
      <c r="BW1422" s="36"/>
      <c r="BX1422" s="37"/>
      <c r="BY1422" s="44">
        <f t="shared" ref="BY1422" si="33783">parseTime(BW1422)-(BX1423=INT(RIGHT($F1422, 1)))</f>
        <v>0</v>
      </c>
      <c r="BZ1422" s="45">
        <f t="shared" si="33721"/>
        <v>0</v>
      </c>
      <c r="CA1422" s="36"/>
      <c r="CB1422" s="37"/>
      <c r="CC1422" s="44">
        <f t="shared" ref="CC1422" si="33784">parseTime(CA1422)-(CB1423=INT(RIGHT($F1422, 1)))</f>
        <v>0</v>
      </c>
      <c r="CD1422" s="45">
        <f t="shared" si="33723"/>
        <v>0</v>
      </c>
      <c r="CE1422" s="36"/>
      <c r="CF1422" s="37"/>
      <c r="CG1422" s="44">
        <f t="shared" ref="CG1422" si="33785">parseTime(CE1422)-(CF1423=INT(RIGHT($F1422, 1)))</f>
        <v>0</v>
      </c>
      <c r="CH1422" s="45">
        <f t="shared" si="33725"/>
        <v>0</v>
      </c>
    </row>
    <row r="1423" spans="1:86" x14ac:dyDescent="0.25">
      <c r="A1423" s="56"/>
      <c r="B1423" s="57"/>
      <c r="C1423" s="14">
        <f t="shared" si="33741"/>
        <v>0</v>
      </c>
      <c r="D1423" s="14"/>
      <c r="E1423" s="20">
        <f t="shared" ref="E1423" si="33786">((7.5/2)-0.5+E1422)*8</f>
        <v>63.2</v>
      </c>
      <c r="F1423" s="51"/>
      <c r="G1423" s="46" t="s">
        <v>134</v>
      </c>
      <c r="H1423" s="38">
        <f t="shared" ref="H1423" si="33787">lunchAdjust(G1418:H1422)</f>
        <v>0</v>
      </c>
      <c r="I1423" s="48" t="s">
        <v>0</v>
      </c>
      <c r="J1423" s="39">
        <f t="shared" ref="J1423" si="33788">SUMPRODUCT(I1418:I1422*J1418:J1422)</f>
        <v>0</v>
      </c>
      <c r="K1423" s="46" t="s">
        <v>134</v>
      </c>
      <c r="L1423" s="38">
        <f t="shared" ref="L1423" si="33789">lunchAdjust(K1418:L1422)</f>
        <v>0</v>
      </c>
      <c r="M1423" s="48" t="s">
        <v>0</v>
      </c>
      <c r="N1423" s="39">
        <f t="shared" ref="N1423" si="33790">SUMPRODUCT(M1418:M1422*N1418:N1422)</f>
        <v>0</v>
      </c>
      <c r="O1423" s="46" t="s">
        <v>134</v>
      </c>
      <c r="P1423" s="38">
        <f t="shared" ref="P1423" si="33791">lunchAdjust(O1418:P1422)</f>
        <v>0</v>
      </c>
      <c r="Q1423" s="48" t="s">
        <v>0</v>
      </c>
      <c r="R1423" s="39">
        <f t="shared" ref="R1423" si="33792">SUMPRODUCT(Q1418:Q1422*R1418:R1422)</f>
        <v>0</v>
      </c>
      <c r="S1423" s="46" t="s">
        <v>134</v>
      </c>
      <c r="T1423" s="38">
        <f t="shared" ref="T1423" si="33793">lunchAdjust(S1418:T1422)</f>
        <v>0</v>
      </c>
      <c r="U1423" s="48" t="s">
        <v>0</v>
      </c>
      <c r="V1423" s="39">
        <f t="shared" ref="V1423" si="33794">SUMPRODUCT(U1418:U1422*V1418:V1422)</f>
        <v>0</v>
      </c>
      <c r="W1423" s="46" t="s">
        <v>134</v>
      </c>
      <c r="X1423" s="38">
        <f t="shared" ref="X1423" si="33795">lunchAdjust(W1418:X1422)</f>
        <v>0</v>
      </c>
      <c r="Y1423" s="48" t="s">
        <v>0</v>
      </c>
      <c r="Z1423" s="39">
        <f t="shared" ref="Z1423" si="33796">SUMPRODUCT(Y1418:Y1422*Z1418:Z1422)</f>
        <v>0</v>
      </c>
      <c r="AA1423" s="46" t="s">
        <v>134</v>
      </c>
      <c r="AB1423" s="38">
        <f t="shared" ref="AB1423" si="33797">lunchAdjust(AA1418:AB1422)</f>
        <v>0</v>
      </c>
      <c r="AC1423" s="48" t="s">
        <v>0</v>
      </c>
      <c r="AD1423" s="39">
        <f t="shared" ref="AD1423" si="33798">SUMPRODUCT(AC1418:AC1422*AD1418:AD1422)</f>
        <v>0</v>
      </c>
      <c r="AE1423" s="46" t="s">
        <v>134</v>
      </c>
      <c r="AF1423" s="38">
        <f t="shared" ref="AF1423" si="33799">lunchAdjust(AE1418:AF1422)</f>
        <v>0</v>
      </c>
      <c r="AG1423" s="48" t="s">
        <v>0</v>
      </c>
      <c r="AH1423" s="39">
        <f t="shared" ref="AH1423" si="33800">SUMPRODUCT(AG1418:AG1422*AH1418:AH1422)</f>
        <v>0</v>
      </c>
      <c r="AI1423" s="46" t="s">
        <v>134</v>
      </c>
      <c r="AJ1423" s="38">
        <f t="shared" ref="AJ1423" si="33801">lunchAdjust(AI1418:AJ1422)</f>
        <v>1</v>
      </c>
      <c r="AK1423" s="48" t="s">
        <v>0</v>
      </c>
      <c r="AL1423" s="39">
        <f t="shared" ref="AL1423" si="33802">SUMPRODUCT(AK1418:AK1422*AL1418:AL1422)</f>
        <v>8</v>
      </c>
      <c r="AM1423" s="46" t="s">
        <v>134</v>
      </c>
      <c r="AN1423" s="38">
        <f t="shared" ref="AN1423" si="33803">lunchAdjust(AM1418:AN1422)</f>
        <v>0</v>
      </c>
      <c r="AO1423" s="48" t="s">
        <v>0</v>
      </c>
      <c r="AP1423" s="39">
        <f t="shared" ref="AP1423" si="33804">SUMPRODUCT(AO1418:AO1422*AP1418:AP1422)</f>
        <v>0</v>
      </c>
      <c r="AQ1423" s="46" t="s">
        <v>134</v>
      </c>
      <c r="AR1423" s="38">
        <f t="shared" ref="AR1423" si="33805">lunchAdjust(AQ1418:AR1422)</f>
        <v>0</v>
      </c>
      <c r="AS1423" s="48" t="s">
        <v>0</v>
      </c>
      <c r="AT1423" s="39">
        <f t="shared" ref="AT1423" si="33806">SUMPRODUCT(AS1418:AS1422*AT1418:AT1422)</f>
        <v>0</v>
      </c>
      <c r="AU1423" s="46" t="s">
        <v>134</v>
      </c>
      <c r="AV1423" s="38">
        <f t="shared" ref="AV1423" si="33807">lunchAdjust(AU1418:AV1422)</f>
        <v>0</v>
      </c>
      <c r="AW1423" s="48" t="s">
        <v>0</v>
      </c>
      <c r="AX1423" s="39">
        <f t="shared" ref="AX1423" si="33808">SUMPRODUCT(AW1418:AW1422*AX1418:AX1422)</f>
        <v>0</v>
      </c>
      <c r="AY1423" s="46" t="s">
        <v>134</v>
      </c>
      <c r="AZ1423" s="38">
        <f t="shared" ref="AZ1423" si="33809">lunchAdjust(AY1418:AZ1422)</f>
        <v>0</v>
      </c>
      <c r="BA1423" s="48" t="s">
        <v>0</v>
      </c>
      <c r="BB1423" s="39">
        <f t="shared" ref="BB1423" si="33810">SUMPRODUCT(BA1418:BA1422*BB1418:BB1422)</f>
        <v>0</v>
      </c>
      <c r="BC1423" s="46" t="s">
        <v>134</v>
      </c>
      <c r="BD1423" s="38">
        <f t="shared" ref="BD1423" si="33811">lunchAdjust(BC1418:BD1422)</f>
        <v>0</v>
      </c>
      <c r="BE1423" s="48" t="s">
        <v>0</v>
      </c>
      <c r="BF1423" s="39">
        <f t="shared" ref="BF1423" si="33812">SUMPRODUCT(BE1418:BE1422*BF1418:BF1422)</f>
        <v>0</v>
      </c>
      <c r="BG1423" s="46" t="s">
        <v>134</v>
      </c>
      <c r="BH1423" s="38">
        <f t="shared" ref="BH1423" si="33813">lunchAdjust(BG1418:BH1422)</f>
        <v>0</v>
      </c>
      <c r="BI1423" s="48" t="s">
        <v>0</v>
      </c>
      <c r="BJ1423" s="39">
        <f t="shared" ref="BJ1423" si="33814">SUMPRODUCT(BI1418:BI1422*BJ1418:BJ1422)</f>
        <v>0</v>
      </c>
      <c r="BK1423" s="46" t="s">
        <v>134</v>
      </c>
      <c r="BL1423" s="38">
        <f t="shared" ref="BL1423" si="33815">lunchAdjust(BK1418:BL1422)</f>
        <v>0</v>
      </c>
      <c r="BM1423" s="48" t="s">
        <v>0</v>
      </c>
      <c r="BN1423" s="39">
        <f t="shared" ref="BN1423" si="33816">SUMPRODUCT(BM1418:BM1422*BN1418:BN1422)</f>
        <v>0</v>
      </c>
      <c r="BO1423" s="46" t="s">
        <v>134</v>
      </c>
      <c r="BP1423" s="38">
        <f t="shared" ref="BP1423" si="33817">lunchAdjust(BO1418:BP1422)</f>
        <v>0</v>
      </c>
      <c r="BQ1423" s="48" t="s">
        <v>0</v>
      </c>
      <c r="BR1423" s="39">
        <f t="shared" ref="BR1423" si="33818">SUMPRODUCT(BQ1418:BQ1422*BR1418:BR1422)</f>
        <v>0</v>
      </c>
      <c r="BS1423" s="46" t="s">
        <v>134</v>
      </c>
      <c r="BT1423" s="38">
        <f t="shared" ref="BT1423" si="33819">lunchAdjust(BS1418:BT1422)</f>
        <v>0</v>
      </c>
      <c r="BU1423" s="48" t="s">
        <v>0</v>
      </c>
      <c r="BV1423" s="39">
        <f t="shared" ref="BV1423" si="33820">SUMPRODUCT(BU1418:BU1422*BV1418:BV1422)</f>
        <v>0</v>
      </c>
      <c r="BW1423" s="46" t="s">
        <v>134</v>
      </c>
      <c r="BX1423" s="38">
        <f t="shared" ref="BX1423" si="33821">lunchAdjust(BW1418:BX1422)</f>
        <v>0</v>
      </c>
      <c r="BY1423" s="48" t="s">
        <v>0</v>
      </c>
      <c r="BZ1423" s="39">
        <f t="shared" ref="BZ1423" si="33822">SUMPRODUCT(BY1418:BY1422*BZ1418:BZ1422)</f>
        <v>0</v>
      </c>
      <c r="CA1423" s="46" t="s">
        <v>134</v>
      </c>
      <c r="CB1423" s="38">
        <f t="shared" ref="CB1423" si="33823">lunchAdjust(CA1418:CB1422)</f>
        <v>0</v>
      </c>
      <c r="CC1423" s="48" t="s">
        <v>0</v>
      </c>
      <c r="CD1423" s="39">
        <f t="shared" ref="CD1423" si="33824">SUMPRODUCT(CC1418:CC1422*CD1418:CD1422)</f>
        <v>0</v>
      </c>
      <c r="CE1423" s="46" t="s">
        <v>134</v>
      </c>
      <c r="CF1423" s="38">
        <f t="shared" ref="CF1423" si="33825">lunchAdjust(CE1418:CF1422)</f>
        <v>0</v>
      </c>
      <c r="CG1423" s="48" t="s">
        <v>0</v>
      </c>
      <c r="CH1423" s="39">
        <f t="shared" ref="CH1423" si="33826">SUMPRODUCT(CG1418:CG1422*CH1418:CH1422)</f>
        <v>0</v>
      </c>
    </row>
    <row r="1424" spans="1:86" ht="15.75" thickBot="1" x14ac:dyDescent="0.3">
      <c r="A1424" s="58" t="s">
        <v>121</v>
      </c>
      <c r="B1424" s="59">
        <f t="shared" ref="B1424" ca="1" si="33827">roleHours(G1418:CH1424, "OUT")</f>
        <v>0</v>
      </c>
      <c r="C1424" s="54" t="s">
        <v>137</v>
      </c>
      <c r="D1424" s="22">
        <f t="shared" ref="D1424" ca="1" si="33828">roleHours(G1418:CH1424, "PTO")</f>
        <v>0</v>
      </c>
      <c r="E1424" s="23">
        <f t="shared" ref="E1424" ca="1" si="33829">E1423-B1419</f>
        <v>55.2</v>
      </c>
      <c r="F1424" s="52"/>
      <c r="G1424" s="47" t="s">
        <v>39</v>
      </c>
      <c r="H1424" s="40">
        <f t="shared" si="32794"/>
        <v>0</v>
      </c>
      <c r="I1424" s="49" t="s">
        <v>135</v>
      </c>
      <c r="J1424" s="41">
        <f t="shared" ref="J1424" si="33830">J1423*G$4</f>
        <v>0</v>
      </c>
      <c r="K1424" s="47" t="s">
        <v>39</v>
      </c>
      <c r="L1424" s="40">
        <f t="shared" ref="L1424" si="33831">SUMPRODUCT(M1418:M1422*(L1418:L1422="PTO"))+SUMPRODUCT(M1418:M1422*(L1418:L1422="HOL"))</f>
        <v>0</v>
      </c>
      <c r="M1424" s="49" t="s">
        <v>135</v>
      </c>
      <c r="N1424" s="41">
        <f t="shared" ref="N1424" si="33832">N1423*K$4</f>
        <v>0</v>
      </c>
      <c r="O1424" s="47" t="s">
        <v>39</v>
      </c>
      <c r="P1424" s="40">
        <f t="shared" ref="P1424" si="33833">SUMPRODUCT(Q1418:Q1422*(P1418:P1422="PTO"))+SUMPRODUCT(Q1418:Q1422*(P1418:P1422="HOL"))</f>
        <v>0</v>
      </c>
      <c r="Q1424" s="49" t="s">
        <v>135</v>
      </c>
      <c r="R1424" s="41">
        <f t="shared" ref="R1424" si="33834">R1423*O$4</f>
        <v>0</v>
      </c>
      <c r="S1424" s="47" t="s">
        <v>39</v>
      </c>
      <c r="T1424" s="40">
        <f t="shared" ref="T1424" si="33835">SUMPRODUCT(U1418:U1422*(T1418:T1422="PTO"))+SUMPRODUCT(U1418:U1422*(T1418:T1422="HOL"))</f>
        <v>0</v>
      </c>
      <c r="U1424" s="49" t="s">
        <v>135</v>
      </c>
      <c r="V1424" s="41">
        <f t="shared" ref="V1424" si="33836">V1423*S$4</f>
        <v>0</v>
      </c>
      <c r="W1424" s="47" t="s">
        <v>39</v>
      </c>
      <c r="X1424" s="40">
        <f t="shared" ref="X1424" si="33837">SUMPRODUCT(Y1418:Y1422*(X1418:X1422="PTO"))+SUMPRODUCT(Y1418:Y1422*(X1418:X1422="HOL"))</f>
        <v>0</v>
      </c>
      <c r="Y1424" s="49" t="s">
        <v>135</v>
      </c>
      <c r="Z1424" s="41">
        <f t="shared" ref="Z1424" si="33838">Z1423*W$4</f>
        <v>0</v>
      </c>
      <c r="AA1424" s="47" t="s">
        <v>39</v>
      </c>
      <c r="AB1424" s="40">
        <f t="shared" ref="AB1424" si="33839">SUMPRODUCT(AC1418:AC1422*(AB1418:AB1422="PTO"))+SUMPRODUCT(AC1418:AC1422*(AB1418:AB1422="HOL"))</f>
        <v>0</v>
      </c>
      <c r="AC1424" s="49" t="s">
        <v>135</v>
      </c>
      <c r="AD1424" s="41">
        <f t="shared" ref="AD1424" si="33840">AD1423*AA$4</f>
        <v>0</v>
      </c>
      <c r="AE1424" s="47" t="s">
        <v>39</v>
      </c>
      <c r="AF1424" s="40">
        <f t="shared" ref="AF1424" si="33841">SUMPRODUCT(AG1418:AG1422*(AF1418:AF1422="PTO"))+SUMPRODUCT(AG1418:AG1422*(AF1418:AF1422="HOL"))</f>
        <v>0</v>
      </c>
      <c r="AG1424" s="49" t="s">
        <v>135</v>
      </c>
      <c r="AH1424" s="41">
        <f t="shared" ref="AH1424" si="33842">AH1423*AE$4</f>
        <v>0</v>
      </c>
      <c r="AI1424" s="47" t="s">
        <v>39</v>
      </c>
      <c r="AJ1424" s="40">
        <f t="shared" ref="AJ1424" si="33843">SUMPRODUCT(AK1418:AK1422*(AJ1418:AJ1422="PTO"))+SUMPRODUCT(AK1418:AK1422*(AJ1418:AJ1422="HOL"))</f>
        <v>0</v>
      </c>
      <c r="AK1424" s="49" t="s">
        <v>135</v>
      </c>
      <c r="AL1424" s="41">
        <f>AL1423*AI$4</f>
        <v>8</v>
      </c>
      <c r="AM1424" s="47" t="s">
        <v>39</v>
      </c>
      <c r="AN1424" s="40">
        <f t="shared" ref="AN1424" si="33844">SUMPRODUCT(AO1418:AO1422*(AN1418:AN1422="PTO"))+SUMPRODUCT(AO1418:AO1422*(AN1418:AN1422="HOL"))</f>
        <v>0</v>
      </c>
      <c r="AO1424" s="49" t="s">
        <v>135</v>
      </c>
      <c r="AP1424" s="41">
        <f t="shared" ref="AP1424" si="33845">AP1423*AM$4</f>
        <v>0</v>
      </c>
      <c r="AQ1424" s="47" t="s">
        <v>39</v>
      </c>
      <c r="AR1424" s="40">
        <f t="shared" ref="AR1424" si="33846">SUMPRODUCT(AS1418:AS1422*(AR1418:AR1422="PTO"))+SUMPRODUCT(AS1418:AS1422*(AR1418:AR1422="HOL"))</f>
        <v>0</v>
      </c>
      <c r="AS1424" s="49" t="s">
        <v>135</v>
      </c>
      <c r="AT1424" s="41">
        <f t="shared" ref="AT1424" si="33847">AT1423*AQ$4</f>
        <v>0</v>
      </c>
      <c r="AU1424" s="47" t="s">
        <v>39</v>
      </c>
      <c r="AV1424" s="40">
        <f t="shared" ref="AV1424" si="33848">SUMPRODUCT(AW1418:AW1422*(AV1418:AV1422="PTO"))+SUMPRODUCT(AW1418:AW1422*(AV1418:AV1422="HOL"))</f>
        <v>0</v>
      </c>
      <c r="AW1424" s="49" t="s">
        <v>135</v>
      </c>
      <c r="AX1424" s="41">
        <f>AX1423*AU$4</f>
        <v>0</v>
      </c>
      <c r="AY1424" s="47" t="s">
        <v>39</v>
      </c>
      <c r="AZ1424" s="40">
        <f t="shared" ref="AZ1424" si="33849">SUMPRODUCT(BA1418:BA1422*(AZ1418:AZ1422="PTO"))+SUMPRODUCT(BA1418:BA1422*(AZ1418:AZ1422="HOL"))</f>
        <v>0</v>
      </c>
      <c r="BA1424" s="49" t="s">
        <v>135</v>
      </c>
      <c r="BB1424" s="41">
        <f>BB1423*AY$4</f>
        <v>0</v>
      </c>
      <c r="BC1424" s="47" t="s">
        <v>39</v>
      </c>
      <c r="BD1424" s="40">
        <f t="shared" ref="BD1424" si="33850">SUMPRODUCT(BE1418:BE1422*(BD1418:BD1422="PTO"))+SUMPRODUCT(BE1418:BE1422*(BD1418:BD1422="HOL"))</f>
        <v>0</v>
      </c>
      <c r="BE1424" s="49" t="s">
        <v>135</v>
      </c>
      <c r="BF1424" s="41">
        <f>BF1423*BC$4</f>
        <v>0</v>
      </c>
      <c r="BG1424" s="47" t="s">
        <v>39</v>
      </c>
      <c r="BH1424" s="40">
        <f t="shared" ref="BH1424" si="33851">SUMPRODUCT(BI1418:BI1422*(BH1418:BH1422="PTO"))+SUMPRODUCT(BI1418:BI1422*(BH1418:BH1422="HOL"))</f>
        <v>0</v>
      </c>
      <c r="BI1424" s="49" t="s">
        <v>135</v>
      </c>
      <c r="BJ1424" s="41">
        <f>BJ1423*BG$4</f>
        <v>0</v>
      </c>
      <c r="BK1424" s="47" t="s">
        <v>39</v>
      </c>
      <c r="BL1424" s="40">
        <f t="shared" ref="BL1424" si="33852">SUMPRODUCT(BM1418:BM1422*(BL1418:BL1422="PTO"))+SUMPRODUCT(BM1418:BM1422*(BL1418:BL1422="HOL"))</f>
        <v>0</v>
      </c>
      <c r="BM1424" s="49" t="s">
        <v>135</v>
      </c>
      <c r="BN1424" s="41">
        <f>BN1423*BK$4</f>
        <v>0</v>
      </c>
      <c r="BO1424" s="47" t="s">
        <v>39</v>
      </c>
      <c r="BP1424" s="40">
        <f t="shared" ref="BP1424" si="33853">SUMPRODUCT(BQ1418:BQ1422*(BP1418:BP1422="PTO"))+SUMPRODUCT(BQ1418:BQ1422*(BP1418:BP1422="HOL"))</f>
        <v>0</v>
      </c>
      <c r="BQ1424" s="49" t="s">
        <v>135</v>
      </c>
      <c r="BR1424" s="41">
        <f t="shared" ref="BR1424" si="33854">BR1423*BO$4</f>
        <v>0</v>
      </c>
      <c r="BS1424" s="47" t="s">
        <v>39</v>
      </c>
      <c r="BT1424" s="40">
        <f t="shared" ref="BT1424" si="33855">SUMPRODUCT(BU1418:BU1422*(BT1418:BT1422="PTO"))+SUMPRODUCT(BU1418:BU1422*(BT1418:BT1422="HOL"))</f>
        <v>0</v>
      </c>
      <c r="BU1424" s="49" t="s">
        <v>135</v>
      </c>
      <c r="BV1424" s="41">
        <f t="shared" ref="BV1424" si="33856">BV1423*BS$4</f>
        <v>0</v>
      </c>
      <c r="BW1424" s="47" t="s">
        <v>39</v>
      </c>
      <c r="BX1424" s="40">
        <f t="shared" ref="BX1424" si="33857">SUMPRODUCT(BY1418:BY1422*(BX1418:BX1422="PTO"))+SUMPRODUCT(BY1418:BY1422*(BX1418:BX1422="HOL"))</f>
        <v>0</v>
      </c>
      <c r="BY1424" s="49" t="s">
        <v>135</v>
      </c>
      <c r="BZ1424" s="41">
        <f t="shared" ref="BZ1424" si="33858">BZ1423*BW$4</f>
        <v>0</v>
      </c>
      <c r="CA1424" s="47" t="s">
        <v>39</v>
      </c>
      <c r="CB1424" s="40">
        <f t="shared" ref="CB1424" si="33859">SUMPRODUCT(CC1418:CC1422*(CB1418:CB1422="PTO"))+SUMPRODUCT(CC1418:CC1422*(CB1418:CB1422="HOL"))</f>
        <v>0</v>
      </c>
      <c r="CC1424" s="49" t="s">
        <v>135</v>
      </c>
      <c r="CD1424" s="41">
        <f t="shared" ref="CD1424" si="33860">CD1423*CA$4</f>
        <v>0</v>
      </c>
      <c r="CE1424" s="47" t="s">
        <v>39</v>
      </c>
      <c r="CF1424" s="40">
        <f t="shared" ref="CF1424" si="33861">SUMPRODUCT(CG1418:CG1422*(CF1418:CF1422="PTO"))+SUMPRODUCT(CG1418:CG1422*(CF1418:CF1422="HOL"))</f>
        <v>0</v>
      </c>
      <c r="CG1424" s="49" t="s">
        <v>135</v>
      </c>
      <c r="CH1424" s="41">
        <f t="shared" ref="CH1424" si="33862">CH1423*CE$4</f>
        <v>0</v>
      </c>
    </row>
    <row r="1425" spans="1:86" x14ac:dyDescent="0.25">
      <c r="A1425" s="70" t="s">
        <v>133</v>
      </c>
      <c r="B1425" s="71">
        <f t="shared" ref="B1425" ca="1" si="33863">D1425-B1426</f>
        <v>0</v>
      </c>
      <c r="C1425" s="72" t="s">
        <v>122</v>
      </c>
      <c r="D1425" s="71">
        <f>IFERROR(INDEX(Holidays[FTE], MATCH(Entry!E1425, Holidays[Date], 0)), 1)*8*INDEX(FTEguide[[1]:[12]], MATCH(Entry!E1426, FTEguide[Weekday], 0), IF(Entry!E1428&gt;0, Entry!E1428, MONTH(Entry!E1425)))</f>
        <v>0</v>
      </c>
      <c r="E1425" s="60">
        <f t="shared" si="32311"/>
        <v>44031</v>
      </c>
      <c r="F1425" s="50" t="s">
        <v>128</v>
      </c>
      <c r="G1425" s="34"/>
      <c r="H1425" s="35"/>
      <c r="I1425" s="42">
        <f t="shared" ref="I1425" si="33864">parseTime(G1425)-(H1430=INT(RIGHT($F1425, 1)))</f>
        <v>0</v>
      </c>
      <c r="J1425" s="43">
        <f t="shared" ref="J1425:J1429" si="33865">isClocked(H1425)</f>
        <v>0</v>
      </c>
      <c r="K1425" s="34"/>
      <c r="L1425" s="35"/>
      <c r="M1425" s="42">
        <f t="shared" ref="M1425" si="33866">parseTime(K1425)-(L1430=INT(RIGHT($F1425, 1)))</f>
        <v>0</v>
      </c>
      <c r="N1425" s="43">
        <f t="shared" ref="N1425:N1429" si="33867">isClocked(L1425)</f>
        <v>0</v>
      </c>
      <c r="O1425" s="34"/>
      <c r="P1425" s="35"/>
      <c r="Q1425" s="42">
        <f t="shared" ref="Q1425" si="33868">parseTime(O1425)-(P1430=INT(RIGHT($F1425, 1)))</f>
        <v>0</v>
      </c>
      <c r="R1425" s="43">
        <f t="shared" ref="R1425:R1429" si="33869">isClocked(P1425)</f>
        <v>0</v>
      </c>
      <c r="S1425" s="34"/>
      <c r="T1425" s="35"/>
      <c r="U1425" s="42">
        <f t="shared" ref="U1425" si="33870">parseTime(S1425)-(T1430=INT(RIGHT($F1425, 1)))</f>
        <v>0</v>
      </c>
      <c r="V1425" s="43">
        <f t="shared" ref="V1425:V1429" si="33871">isClocked(T1425)</f>
        <v>0</v>
      </c>
      <c r="W1425" s="34"/>
      <c r="X1425" s="35"/>
      <c r="Y1425" s="42">
        <f t="shared" ref="Y1425" si="33872">parseTime(W1425)-(X1430=INT(RIGHT($F1425, 1)))</f>
        <v>0</v>
      </c>
      <c r="Z1425" s="43">
        <f t="shared" ref="Z1425:Z1429" si="33873">isClocked(X1425)</f>
        <v>0</v>
      </c>
      <c r="AA1425" s="34"/>
      <c r="AB1425" s="35"/>
      <c r="AC1425" s="42">
        <f t="shared" ref="AC1425" si="33874">parseTime(AA1425)-(AB1430=INT(RIGHT($F1425, 1)))</f>
        <v>0</v>
      </c>
      <c r="AD1425" s="43">
        <f t="shared" ref="AD1425:AD1429" si="33875">isClocked(AB1425)</f>
        <v>0</v>
      </c>
      <c r="AE1425" s="34"/>
      <c r="AF1425" s="35"/>
      <c r="AG1425" s="42">
        <f t="shared" ref="AG1425" si="33876">parseTime(AE1425)-(AF1430=INT(RIGHT($F1425, 1)))</f>
        <v>0</v>
      </c>
      <c r="AH1425" s="43">
        <f t="shared" ref="AH1425:AH1429" si="33877">isClocked(AF1425)</f>
        <v>0</v>
      </c>
      <c r="AI1425" s="34"/>
      <c r="AJ1425" s="35"/>
      <c r="AK1425" s="42">
        <f>parseTime(AI1425)-(AJ1430=INT(RIGHT($F1425, 1)))</f>
        <v>0</v>
      </c>
      <c r="AL1425" s="43">
        <f t="shared" ref="AL1425:AL1429" si="33878">isClocked(AJ1425)</f>
        <v>0</v>
      </c>
      <c r="AM1425" s="34"/>
      <c r="AN1425" s="35"/>
      <c r="AO1425" s="42">
        <f t="shared" ref="AO1425" si="33879">parseTime(AM1425)-(AN1430=INT(RIGHT($F1425, 1)))</f>
        <v>0</v>
      </c>
      <c r="AP1425" s="43">
        <f t="shared" ref="AP1425:AP1429" si="33880">isClocked(AN1425)</f>
        <v>0</v>
      </c>
      <c r="AQ1425" s="34"/>
      <c r="AR1425" s="35"/>
      <c r="AS1425" s="42">
        <f t="shared" ref="AS1425" si="33881">parseTime(AQ1425)-(AR1430=INT(RIGHT($F1425, 1)))</f>
        <v>0</v>
      </c>
      <c r="AT1425" s="43">
        <f t="shared" ref="AT1425:AT1429" si="33882">isClocked(AR1425)</f>
        <v>0</v>
      </c>
      <c r="AU1425" s="34"/>
      <c r="AV1425" s="35"/>
      <c r="AW1425" s="42">
        <f>parseTime(AU1425)-(AV1430=INT(RIGHT($F1425, 1)))</f>
        <v>0</v>
      </c>
      <c r="AX1425" s="43">
        <f t="shared" ref="AX1425:AX1429" si="33883">isClocked(AV1425)</f>
        <v>0</v>
      </c>
      <c r="AY1425" s="34"/>
      <c r="AZ1425" s="35"/>
      <c r="BA1425" s="42">
        <f>parseTime(AY1425)-(AZ1430=INT(RIGHT($F1425, 1)))</f>
        <v>0</v>
      </c>
      <c r="BB1425" s="43">
        <f t="shared" ref="BB1425:BB1429" si="33884">isClocked(AZ1425)</f>
        <v>0</v>
      </c>
      <c r="BC1425" s="34"/>
      <c r="BD1425" s="35"/>
      <c r="BE1425" s="42">
        <f>parseTime(BC1425)-(BD1430=INT(RIGHT($F1425, 1)))</f>
        <v>0</v>
      </c>
      <c r="BF1425" s="43">
        <f t="shared" ref="BF1425:BF1429" si="33885">isClocked(BD1425)</f>
        <v>0</v>
      </c>
      <c r="BG1425" s="34"/>
      <c r="BH1425" s="35"/>
      <c r="BI1425" s="42">
        <f>parseTime(BG1425)-(BH1430=INT(RIGHT($F1425, 1)))</f>
        <v>0</v>
      </c>
      <c r="BJ1425" s="43">
        <f t="shared" ref="BJ1425:BJ1429" si="33886">isClocked(BH1425)</f>
        <v>0</v>
      </c>
      <c r="BK1425" s="34"/>
      <c r="BL1425" s="35"/>
      <c r="BM1425" s="42">
        <f>parseTime(BK1425)-(BL1430=INT(RIGHT($F1425, 1)))</f>
        <v>0</v>
      </c>
      <c r="BN1425" s="43">
        <f t="shared" ref="BN1425:BN1429" si="33887">isClocked(BL1425)</f>
        <v>0</v>
      </c>
      <c r="BO1425" s="34"/>
      <c r="BP1425" s="35"/>
      <c r="BQ1425" s="42">
        <f t="shared" ref="BQ1425" si="33888">parseTime(BO1425)-(BP1430=INT(RIGHT($F1425, 1)))</f>
        <v>0</v>
      </c>
      <c r="BR1425" s="43">
        <f t="shared" ref="BR1425:BR1429" si="33889">isClocked(BP1425)</f>
        <v>0</v>
      </c>
      <c r="BS1425" s="34"/>
      <c r="BT1425" s="35"/>
      <c r="BU1425" s="42">
        <f t="shared" ref="BU1425" si="33890">parseTime(BS1425)-(BT1430=INT(RIGHT($F1425, 1)))</f>
        <v>0</v>
      </c>
      <c r="BV1425" s="43">
        <f t="shared" ref="BV1425:BV1429" si="33891">isClocked(BT1425)</f>
        <v>0</v>
      </c>
      <c r="BW1425" s="34"/>
      <c r="BX1425" s="35"/>
      <c r="BY1425" s="42">
        <f t="shared" ref="BY1425" si="33892">parseTime(BW1425)-(BX1430=INT(RIGHT($F1425, 1)))</f>
        <v>0</v>
      </c>
      <c r="BZ1425" s="43">
        <f t="shared" ref="BZ1425:BZ1429" si="33893">isClocked(BX1425)</f>
        <v>0</v>
      </c>
      <c r="CA1425" s="34"/>
      <c r="CB1425" s="35"/>
      <c r="CC1425" s="42">
        <f t="shared" ref="CC1425" si="33894">parseTime(CA1425)-(CB1430=INT(RIGHT($F1425, 1)))</f>
        <v>0</v>
      </c>
      <c r="CD1425" s="43">
        <f t="shared" ref="CD1425:CD1429" si="33895">isClocked(CB1425)</f>
        <v>0</v>
      </c>
      <c r="CE1425" s="34"/>
      <c r="CF1425" s="35"/>
      <c r="CG1425" s="42">
        <f t="shared" ref="CG1425" si="33896">parseTime(CE1425)-(CF1430=INT(RIGHT($F1425, 1)))</f>
        <v>0</v>
      </c>
      <c r="CH1425" s="43">
        <f t="shared" ref="CH1425:CH1429" si="33897">isClocked(CF1425)</f>
        <v>0</v>
      </c>
    </row>
    <row r="1426" spans="1:86" x14ac:dyDescent="0.25">
      <c r="A1426" s="56" t="s">
        <v>0</v>
      </c>
      <c r="B1426" s="57">
        <f t="shared" ca="1" si="33552"/>
        <v>0</v>
      </c>
      <c r="C1426" s="14" t="s">
        <v>252</v>
      </c>
      <c r="D1426" s="14">
        <f t="shared" si="33035"/>
        <v>53.7</v>
      </c>
      <c r="E1426" s="55" t="str">
        <f t="shared" si="33553"/>
        <v>Sunday</v>
      </c>
      <c r="F1426" s="51" t="s">
        <v>129</v>
      </c>
      <c r="G1426" s="36"/>
      <c r="H1426" s="37"/>
      <c r="I1426" s="44">
        <f t="shared" ref="I1426" si="33898">parseTime(G1426)-(H1430=INT(RIGHT($F1426, 1)))</f>
        <v>0</v>
      </c>
      <c r="J1426" s="45">
        <f t="shared" si="33865"/>
        <v>0</v>
      </c>
      <c r="K1426" s="36"/>
      <c r="L1426" s="37"/>
      <c r="M1426" s="44">
        <f t="shared" ref="M1426" si="33899">parseTime(K1426)-(L1430=INT(RIGHT($F1426, 1)))</f>
        <v>0</v>
      </c>
      <c r="N1426" s="45">
        <f t="shared" si="33867"/>
        <v>0</v>
      </c>
      <c r="O1426" s="36"/>
      <c r="P1426" s="37"/>
      <c r="Q1426" s="44">
        <f t="shared" ref="Q1426" si="33900">parseTime(O1426)-(P1430=INT(RIGHT($F1426, 1)))</f>
        <v>0</v>
      </c>
      <c r="R1426" s="45">
        <f t="shared" si="33869"/>
        <v>0</v>
      </c>
      <c r="S1426" s="36"/>
      <c r="T1426" s="37"/>
      <c r="U1426" s="44">
        <f t="shared" ref="U1426" si="33901">parseTime(S1426)-(T1430=INT(RIGHT($F1426, 1)))</f>
        <v>0</v>
      </c>
      <c r="V1426" s="45">
        <f t="shared" si="33871"/>
        <v>0</v>
      </c>
      <c r="W1426" s="36"/>
      <c r="X1426" s="37"/>
      <c r="Y1426" s="44">
        <f t="shared" ref="Y1426" si="33902">parseTime(W1426)-(X1430=INT(RIGHT($F1426, 1)))</f>
        <v>0</v>
      </c>
      <c r="Z1426" s="45">
        <f t="shared" si="33873"/>
        <v>0</v>
      </c>
      <c r="AA1426" s="36"/>
      <c r="AB1426" s="37"/>
      <c r="AC1426" s="44">
        <f t="shared" ref="AC1426" si="33903">parseTime(AA1426)-(AB1430=INT(RIGHT($F1426, 1)))</f>
        <v>0</v>
      </c>
      <c r="AD1426" s="45">
        <f t="shared" si="33875"/>
        <v>0</v>
      </c>
      <c r="AE1426" s="36"/>
      <c r="AF1426" s="37"/>
      <c r="AG1426" s="44">
        <f t="shared" ref="AG1426" si="33904">parseTime(AE1426)-(AF1430=INT(RIGHT($F1426, 1)))</f>
        <v>0</v>
      </c>
      <c r="AH1426" s="45">
        <f t="shared" si="33877"/>
        <v>0</v>
      </c>
      <c r="AI1426" s="36"/>
      <c r="AJ1426" s="37"/>
      <c r="AK1426" s="44">
        <f>parseTime(AI1426)-(AJ1430=INT(RIGHT($F1426, 1)))</f>
        <v>0</v>
      </c>
      <c r="AL1426" s="45">
        <f t="shared" si="33878"/>
        <v>0</v>
      </c>
      <c r="AM1426" s="36"/>
      <c r="AN1426" s="37"/>
      <c r="AO1426" s="44">
        <f t="shared" ref="AO1426" si="33905">parseTime(AM1426)-(AN1430=INT(RIGHT($F1426, 1)))</f>
        <v>0</v>
      </c>
      <c r="AP1426" s="45">
        <f t="shared" si="33880"/>
        <v>0</v>
      </c>
      <c r="AQ1426" s="36"/>
      <c r="AR1426" s="37"/>
      <c r="AS1426" s="44">
        <f t="shared" ref="AS1426" si="33906">parseTime(AQ1426)-(AR1430=INT(RIGHT($F1426, 1)))</f>
        <v>0</v>
      </c>
      <c r="AT1426" s="45">
        <f t="shared" si="33882"/>
        <v>0</v>
      </c>
      <c r="AU1426" s="36"/>
      <c r="AV1426" s="37"/>
      <c r="AW1426" s="44">
        <f>parseTime(AU1426)-(AV1430=INT(RIGHT($F1426, 1)))</f>
        <v>0</v>
      </c>
      <c r="AX1426" s="45">
        <f t="shared" si="33883"/>
        <v>0</v>
      </c>
      <c r="AY1426" s="36"/>
      <c r="AZ1426" s="37"/>
      <c r="BA1426" s="44">
        <f>parseTime(AY1426)-(AZ1430=INT(RIGHT($F1426, 1)))</f>
        <v>0</v>
      </c>
      <c r="BB1426" s="45">
        <f t="shared" si="33884"/>
        <v>0</v>
      </c>
      <c r="BC1426" s="36"/>
      <c r="BD1426" s="37"/>
      <c r="BE1426" s="44">
        <f>parseTime(BC1426)-(BD1430=INT(RIGHT($F1426, 1)))</f>
        <v>0</v>
      </c>
      <c r="BF1426" s="45">
        <f t="shared" si="33885"/>
        <v>0</v>
      </c>
      <c r="BG1426" s="36"/>
      <c r="BH1426" s="37"/>
      <c r="BI1426" s="44">
        <f>parseTime(BG1426)-(BH1430=INT(RIGHT($F1426, 1)))</f>
        <v>0</v>
      </c>
      <c r="BJ1426" s="45">
        <f t="shared" si="33886"/>
        <v>0</v>
      </c>
      <c r="BK1426" s="36"/>
      <c r="BL1426" s="37"/>
      <c r="BM1426" s="44">
        <f>parseTime(BK1426)-(BL1430=INT(RIGHT($F1426, 1)))</f>
        <v>0</v>
      </c>
      <c r="BN1426" s="45">
        <f t="shared" si="33887"/>
        <v>0</v>
      </c>
      <c r="BO1426" s="36"/>
      <c r="BP1426" s="37"/>
      <c r="BQ1426" s="44">
        <f t="shared" ref="BQ1426" si="33907">parseTime(BO1426)-(BP1430=INT(RIGHT($F1426, 1)))</f>
        <v>0</v>
      </c>
      <c r="BR1426" s="45">
        <f t="shared" si="33889"/>
        <v>0</v>
      </c>
      <c r="BS1426" s="36"/>
      <c r="BT1426" s="37"/>
      <c r="BU1426" s="44">
        <f t="shared" ref="BU1426" si="33908">parseTime(BS1426)-(BT1430=INT(RIGHT($F1426, 1)))</f>
        <v>0</v>
      </c>
      <c r="BV1426" s="45">
        <f t="shared" si="33891"/>
        <v>0</v>
      </c>
      <c r="BW1426" s="36"/>
      <c r="BX1426" s="37"/>
      <c r="BY1426" s="44">
        <f t="shared" ref="BY1426" si="33909">parseTime(BW1426)-(BX1430=INT(RIGHT($F1426, 1)))</f>
        <v>0</v>
      </c>
      <c r="BZ1426" s="45">
        <f t="shared" si="33893"/>
        <v>0</v>
      </c>
      <c r="CA1426" s="36"/>
      <c r="CB1426" s="37"/>
      <c r="CC1426" s="44">
        <f t="shared" ref="CC1426" si="33910">parseTime(CA1426)-(CB1430=INT(RIGHT($F1426, 1)))</f>
        <v>0</v>
      </c>
      <c r="CD1426" s="45">
        <f t="shared" si="33895"/>
        <v>0</v>
      </c>
      <c r="CE1426" s="36"/>
      <c r="CF1426" s="37"/>
      <c r="CG1426" s="44">
        <f t="shared" ref="CG1426" si="33911">parseTime(CE1426)-(CF1430=INT(RIGHT($F1426, 1)))</f>
        <v>0</v>
      </c>
      <c r="CH1426" s="45">
        <f t="shared" si="33897"/>
        <v>0</v>
      </c>
    </row>
    <row r="1427" spans="1:86" x14ac:dyDescent="0.25">
      <c r="A1427" s="56" t="s">
        <v>117</v>
      </c>
      <c r="B1427" s="57">
        <f t="shared" ref="B1427" ca="1" si="33912">roleHours(G1425:CH1431, "MFD")</f>
        <v>0</v>
      </c>
      <c r="C1427" s="14">
        <f t="shared" ref="C1427:C1430" ca="1" si="33913">B1427/8</f>
        <v>0</v>
      </c>
      <c r="D1427" s="14">
        <f t="shared" ref="D1427" ca="1" si="33914">B1426-D1426</f>
        <v>-53.7</v>
      </c>
      <c r="E1427" s="20" t="s">
        <v>127</v>
      </c>
      <c r="F1427" s="51" t="s">
        <v>130</v>
      </c>
      <c r="G1427" s="36"/>
      <c r="H1427" s="37"/>
      <c r="I1427" s="44">
        <f t="shared" ref="I1427" si="33915">parseTime(G1427)-(H1430=INT(RIGHT($F1427, 1)))</f>
        <v>0</v>
      </c>
      <c r="J1427" s="45">
        <f t="shared" si="33865"/>
        <v>0</v>
      </c>
      <c r="K1427" s="36"/>
      <c r="L1427" s="37"/>
      <c r="M1427" s="44">
        <f t="shared" ref="M1427" si="33916">parseTime(K1427)-(L1430=INT(RIGHT($F1427, 1)))</f>
        <v>0</v>
      </c>
      <c r="N1427" s="45">
        <f t="shared" si="33867"/>
        <v>0</v>
      </c>
      <c r="O1427" s="36"/>
      <c r="P1427" s="37"/>
      <c r="Q1427" s="44">
        <f t="shared" ref="Q1427" si="33917">parseTime(O1427)-(P1430=INT(RIGHT($F1427, 1)))</f>
        <v>0</v>
      </c>
      <c r="R1427" s="45">
        <f t="shared" si="33869"/>
        <v>0</v>
      </c>
      <c r="S1427" s="36"/>
      <c r="T1427" s="37"/>
      <c r="U1427" s="44">
        <f t="shared" ref="U1427" si="33918">parseTime(S1427)-(T1430=INT(RIGHT($F1427, 1)))</f>
        <v>0</v>
      </c>
      <c r="V1427" s="45">
        <f t="shared" si="33871"/>
        <v>0</v>
      </c>
      <c r="W1427" s="36"/>
      <c r="X1427" s="37"/>
      <c r="Y1427" s="44">
        <f t="shared" ref="Y1427" si="33919">parseTime(W1427)-(X1430=INT(RIGHT($F1427, 1)))</f>
        <v>0</v>
      </c>
      <c r="Z1427" s="45">
        <f t="shared" si="33873"/>
        <v>0</v>
      </c>
      <c r="AA1427" s="36"/>
      <c r="AB1427" s="37"/>
      <c r="AC1427" s="44">
        <f t="shared" ref="AC1427" si="33920">parseTime(AA1427)-(AB1430=INT(RIGHT($F1427, 1)))</f>
        <v>0</v>
      </c>
      <c r="AD1427" s="45">
        <f t="shared" si="33875"/>
        <v>0</v>
      </c>
      <c r="AE1427" s="36"/>
      <c r="AF1427" s="37"/>
      <c r="AG1427" s="44">
        <f t="shared" ref="AG1427" si="33921">parseTime(AE1427)-(AF1430=INT(RIGHT($F1427, 1)))</f>
        <v>0</v>
      </c>
      <c r="AH1427" s="45">
        <f t="shared" si="33877"/>
        <v>0</v>
      </c>
      <c r="AI1427" s="36"/>
      <c r="AJ1427" s="37"/>
      <c r="AK1427" s="44">
        <f>parseTime(AI1427)-(AJ1430=INT(RIGHT($F1427, 1)))</f>
        <v>0</v>
      </c>
      <c r="AL1427" s="45">
        <f t="shared" si="33878"/>
        <v>0</v>
      </c>
      <c r="AM1427" s="36"/>
      <c r="AN1427" s="37"/>
      <c r="AO1427" s="44">
        <f t="shared" ref="AO1427" si="33922">parseTime(AM1427)-(AN1430=INT(RIGHT($F1427, 1)))</f>
        <v>0</v>
      </c>
      <c r="AP1427" s="45">
        <f t="shared" si="33880"/>
        <v>0</v>
      </c>
      <c r="AQ1427" s="36"/>
      <c r="AR1427" s="37"/>
      <c r="AS1427" s="44">
        <f t="shared" ref="AS1427" si="33923">parseTime(AQ1427)-(AR1430=INT(RIGHT($F1427, 1)))</f>
        <v>0</v>
      </c>
      <c r="AT1427" s="45">
        <f t="shared" si="33882"/>
        <v>0</v>
      </c>
      <c r="AU1427" s="36"/>
      <c r="AV1427" s="37"/>
      <c r="AW1427" s="44">
        <f>parseTime(AU1427)-(AV1430=INT(RIGHT($F1427, 1)))</f>
        <v>0</v>
      </c>
      <c r="AX1427" s="45">
        <f t="shared" si="33883"/>
        <v>0</v>
      </c>
      <c r="AY1427" s="36"/>
      <c r="AZ1427" s="37"/>
      <c r="BA1427" s="44">
        <f>parseTime(AY1427)-(AZ1430=INT(RIGHT($F1427, 1)))</f>
        <v>0</v>
      </c>
      <c r="BB1427" s="45">
        <f t="shared" si="33884"/>
        <v>0</v>
      </c>
      <c r="BC1427" s="36"/>
      <c r="BD1427" s="37"/>
      <c r="BE1427" s="44">
        <f>parseTime(BC1427)-(BD1430=INT(RIGHT($F1427, 1)))</f>
        <v>0</v>
      </c>
      <c r="BF1427" s="45">
        <f t="shared" si="33885"/>
        <v>0</v>
      </c>
      <c r="BG1427" s="36"/>
      <c r="BH1427" s="37"/>
      <c r="BI1427" s="44">
        <f>parseTime(BG1427)-(BH1430=INT(RIGHT($F1427, 1)))</f>
        <v>0</v>
      </c>
      <c r="BJ1427" s="45">
        <f t="shared" si="33886"/>
        <v>0</v>
      </c>
      <c r="BK1427" s="36"/>
      <c r="BL1427" s="37"/>
      <c r="BM1427" s="44">
        <f>parseTime(BK1427)-(BL1430=INT(RIGHT($F1427, 1)))</f>
        <v>0</v>
      </c>
      <c r="BN1427" s="45">
        <f t="shared" si="33887"/>
        <v>0</v>
      </c>
      <c r="BO1427" s="36"/>
      <c r="BP1427" s="37"/>
      <c r="BQ1427" s="44">
        <f t="shared" ref="BQ1427" si="33924">parseTime(BO1427)-(BP1430=INT(RIGHT($F1427, 1)))</f>
        <v>0</v>
      </c>
      <c r="BR1427" s="45">
        <f t="shared" si="33889"/>
        <v>0</v>
      </c>
      <c r="BS1427" s="36"/>
      <c r="BT1427" s="37"/>
      <c r="BU1427" s="44">
        <f t="shared" ref="BU1427" si="33925">parseTime(BS1427)-(BT1430=INT(RIGHT($F1427, 1)))</f>
        <v>0</v>
      </c>
      <c r="BV1427" s="45">
        <f t="shared" si="33891"/>
        <v>0</v>
      </c>
      <c r="BW1427" s="36"/>
      <c r="BX1427" s="37"/>
      <c r="BY1427" s="44">
        <f t="shared" ref="BY1427" si="33926">parseTime(BW1427)-(BX1430=INT(RIGHT($F1427, 1)))</f>
        <v>0</v>
      </c>
      <c r="BZ1427" s="45">
        <f t="shared" si="33893"/>
        <v>0</v>
      </c>
      <c r="CA1427" s="36"/>
      <c r="CB1427" s="37"/>
      <c r="CC1427" s="44">
        <f t="shared" ref="CC1427" si="33927">parseTime(CA1427)-(CB1430=INT(RIGHT($F1427, 1)))</f>
        <v>0</v>
      </c>
      <c r="CD1427" s="45">
        <f t="shared" si="33895"/>
        <v>0</v>
      </c>
      <c r="CE1427" s="36"/>
      <c r="CF1427" s="37"/>
      <c r="CG1427" s="44">
        <f t="shared" ref="CG1427" si="33928">parseTime(CE1427)-(CF1430=INT(RIGHT($F1427, 1)))</f>
        <v>0</v>
      </c>
      <c r="CH1427" s="45">
        <f t="shared" si="33897"/>
        <v>0</v>
      </c>
    </row>
    <row r="1428" spans="1:86" x14ac:dyDescent="0.25">
      <c r="A1428" s="56"/>
      <c r="B1428" s="57"/>
      <c r="C1428" s="14">
        <f t="shared" si="33913"/>
        <v>0</v>
      </c>
      <c r="D1428" s="14" t="s">
        <v>259</v>
      </c>
      <c r="E1428" s="20">
        <v>4.25</v>
      </c>
      <c r="F1428" s="51" t="s">
        <v>131</v>
      </c>
      <c r="G1428" s="36"/>
      <c r="H1428" s="37"/>
      <c r="I1428" s="44">
        <f t="shared" ref="I1428" si="33929">parseTime(G1428)-(H1430=INT(RIGHT($F1428, 1)))</f>
        <v>0</v>
      </c>
      <c r="J1428" s="45">
        <f t="shared" si="33865"/>
        <v>0</v>
      </c>
      <c r="K1428" s="36"/>
      <c r="L1428" s="37"/>
      <c r="M1428" s="44">
        <f t="shared" ref="M1428" si="33930">parseTime(K1428)-(L1430=INT(RIGHT($F1428, 1)))</f>
        <v>0</v>
      </c>
      <c r="N1428" s="45">
        <f t="shared" si="33867"/>
        <v>0</v>
      </c>
      <c r="O1428" s="36"/>
      <c r="P1428" s="37"/>
      <c r="Q1428" s="44">
        <f t="shared" ref="Q1428" si="33931">parseTime(O1428)-(P1430=INT(RIGHT($F1428, 1)))</f>
        <v>0</v>
      </c>
      <c r="R1428" s="45">
        <f t="shared" si="33869"/>
        <v>0</v>
      </c>
      <c r="S1428" s="36"/>
      <c r="T1428" s="37"/>
      <c r="U1428" s="44">
        <f t="shared" ref="U1428" si="33932">parseTime(S1428)-(T1430=INT(RIGHT($F1428, 1)))</f>
        <v>0</v>
      </c>
      <c r="V1428" s="45">
        <f t="shared" si="33871"/>
        <v>0</v>
      </c>
      <c r="W1428" s="36"/>
      <c r="X1428" s="37"/>
      <c r="Y1428" s="44">
        <f t="shared" ref="Y1428" si="33933">parseTime(W1428)-(X1430=INT(RIGHT($F1428, 1)))</f>
        <v>0</v>
      </c>
      <c r="Z1428" s="45">
        <f t="shared" si="33873"/>
        <v>0</v>
      </c>
      <c r="AA1428" s="36"/>
      <c r="AB1428" s="37"/>
      <c r="AC1428" s="44">
        <f t="shared" ref="AC1428" si="33934">parseTime(AA1428)-(AB1430=INT(RIGHT($F1428, 1)))</f>
        <v>0</v>
      </c>
      <c r="AD1428" s="45">
        <f t="shared" si="33875"/>
        <v>0</v>
      </c>
      <c r="AE1428" s="36"/>
      <c r="AF1428" s="37"/>
      <c r="AG1428" s="44">
        <f t="shared" ref="AG1428" si="33935">parseTime(AE1428)-(AF1430=INT(RIGHT($F1428, 1)))</f>
        <v>0</v>
      </c>
      <c r="AH1428" s="45">
        <f t="shared" si="33877"/>
        <v>0</v>
      </c>
      <c r="AI1428" s="36"/>
      <c r="AJ1428" s="37"/>
      <c r="AK1428" s="44">
        <f>parseTime(AI1428)-(AJ1430=INT(RIGHT($F1428, 1)))</f>
        <v>0</v>
      </c>
      <c r="AL1428" s="45">
        <f t="shared" si="33878"/>
        <v>0</v>
      </c>
      <c r="AM1428" s="36"/>
      <c r="AN1428" s="37"/>
      <c r="AO1428" s="44">
        <f t="shared" ref="AO1428" si="33936">parseTime(AM1428)-(AN1430=INT(RIGHT($F1428, 1)))</f>
        <v>0</v>
      </c>
      <c r="AP1428" s="45">
        <f t="shared" si="33880"/>
        <v>0</v>
      </c>
      <c r="AQ1428" s="36"/>
      <c r="AR1428" s="37"/>
      <c r="AS1428" s="44">
        <f t="shared" ref="AS1428" si="33937">parseTime(AQ1428)-(AR1430=INT(RIGHT($F1428, 1)))</f>
        <v>0</v>
      </c>
      <c r="AT1428" s="45">
        <f t="shared" si="33882"/>
        <v>0</v>
      </c>
      <c r="AU1428" s="36"/>
      <c r="AV1428" s="37"/>
      <c r="AW1428" s="44">
        <f>parseTime(AU1428)-(AV1430=INT(RIGHT($F1428, 1)))</f>
        <v>0</v>
      </c>
      <c r="AX1428" s="45">
        <f t="shared" si="33883"/>
        <v>0</v>
      </c>
      <c r="AY1428" s="36"/>
      <c r="AZ1428" s="37"/>
      <c r="BA1428" s="44">
        <f>parseTime(AY1428)-(AZ1430=INT(RIGHT($F1428, 1)))</f>
        <v>0</v>
      </c>
      <c r="BB1428" s="45">
        <f t="shared" si="33884"/>
        <v>0</v>
      </c>
      <c r="BC1428" s="36"/>
      <c r="BD1428" s="37"/>
      <c r="BE1428" s="44">
        <f>parseTime(BC1428)-(BD1430=INT(RIGHT($F1428, 1)))</f>
        <v>0</v>
      </c>
      <c r="BF1428" s="45">
        <f t="shared" si="33885"/>
        <v>0</v>
      </c>
      <c r="BG1428" s="36"/>
      <c r="BH1428" s="37"/>
      <c r="BI1428" s="44">
        <f>parseTime(BG1428)-(BH1430=INT(RIGHT($F1428, 1)))</f>
        <v>0</v>
      </c>
      <c r="BJ1428" s="45">
        <f t="shared" si="33886"/>
        <v>0</v>
      </c>
      <c r="BK1428" s="36"/>
      <c r="BL1428" s="37"/>
      <c r="BM1428" s="44">
        <f>parseTime(BK1428)-(BL1430=INT(RIGHT($F1428, 1)))</f>
        <v>0</v>
      </c>
      <c r="BN1428" s="45">
        <f t="shared" si="33887"/>
        <v>0</v>
      </c>
      <c r="BO1428" s="36"/>
      <c r="BP1428" s="37"/>
      <c r="BQ1428" s="44">
        <f t="shared" ref="BQ1428" si="33938">parseTime(BO1428)-(BP1430=INT(RIGHT($F1428, 1)))</f>
        <v>0</v>
      </c>
      <c r="BR1428" s="45">
        <f t="shared" si="33889"/>
        <v>0</v>
      </c>
      <c r="BS1428" s="36"/>
      <c r="BT1428" s="37"/>
      <c r="BU1428" s="44">
        <f t="shared" ref="BU1428" si="33939">parseTime(BS1428)-(BT1430=INT(RIGHT($F1428, 1)))</f>
        <v>0</v>
      </c>
      <c r="BV1428" s="45">
        <f t="shared" si="33891"/>
        <v>0</v>
      </c>
      <c r="BW1428" s="36"/>
      <c r="BX1428" s="37"/>
      <c r="BY1428" s="44">
        <f t="shared" ref="BY1428" si="33940">parseTime(BW1428)-(BX1430=INT(RIGHT($F1428, 1)))</f>
        <v>0</v>
      </c>
      <c r="BZ1428" s="45">
        <f t="shared" si="33893"/>
        <v>0</v>
      </c>
      <c r="CA1428" s="36"/>
      <c r="CB1428" s="37"/>
      <c r="CC1428" s="44">
        <f t="shared" ref="CC1428" si="33941">parseTime(CA1428)-(CB1430=INT(RIGHT($F1428, 1)))</f>
        <v>0</v>
      </c>
      <c r="CD1428" s="45">
        <f t="shared" si="33895"/>
        <v>0</v>
      </c>
      <c r="CE1428" s="36"/>
      <c r="CF1428" s="37"/>
      <c r="CG1428" s="44">
        <f t="shared" ref="CG1428" si="33942">parseTime(CE1428)-(CF1430=INT(RIGHT($F1428, 1)))</f>
        <v>0</v>
      </c>
      <c r="CH1428" s="45">
        <f t="shared" si="33897"/>
        <v>0</v>
      </c>
    </row>
    <row r="1429" spans="1:86" x14ac:dyDescent="0.25">
      <c r="A1429" s="56" t="s">
        <v>119</v>
      </c>
      <c r="B1429" s="57">
        <f t="shared" ref="B1429" ca="1" si="33943">roleHours(G1425:CH1431, "MCC")</f>
        <v>0</v>
      </c>
      <c r="C1429" s="14">
        <f t="shared" ca="1" si="33913"/>
        <v>0</v>
      </c>
      <c r="D1429" s="14" t="s">
        <v>260</v>
      </c>
      <c r="E1429" s="20">
        <v>4.6500000000000004</v>
      </c>
      <c r="F1429" s="51" t="s">
        <v>132</v>
      </c>
      <c r="G1429" s="36"/>
      <c r="H1429" s="37"/>
      <c r="I1429" s="44">
        <f t="shared" ref="I1429" si="33944">parseTime(G1429)-(H1430=INT(RIGHT($F1429, 1)))</f>
        <v>0</v>
      </c>
      <c r="J1429" s="45">
        <f t="shared" si="33865"/>
        <v>0</v>
      </c>
      <c r="K1429" s="36"/>
      <c r="L1429" s="37"/>
      <c r="M1429" s="44">
        <f t="shared" ref="M1429" si="33945">parseTime(K1429)-(L1430=INT(RIGHT($F1429, 1)))</f>
        <v>0</v>
      </c>
      <c r="N1429" s="45">
        <f t="shared" si="33867"/>
        <v>0</v>
      </c>
      <c r="O1429" s="36"/>
      <c r="P1429" s="37"/>
      <c r="Q1429" s="44">
        <f t="shared" ref="Q1429" si="33946">parseTime(O1429)-(P1430=INT(RIGHT($F1429, 1)))</f>
        <v>0</v>
      </c>
      <c r="R1429" s="45">
        <f t="shared" si="33869"/>
        <v>0</v>
      </c>
      <c r="S1429" s="36"/>
      <c r="T1429" s="37"/>
      <c r="U1429" s="44">
        <f t="shared" ref="U1429" si="33947">parseTime(S1429)-(T1430=INT(RIGHT($F1429, 1)))</f>
        <v>0</v>
      </c>
      <c r="V1429" s="45">
        <f t="shared" si="33871"/>
        <v>0</v>
      </c>
      <c r="W1429" s="36"/>
      <c r="X1429" s="37"/>
      <c r="Y1429" s="44">
        <f t="shared" ref="Y1429" si="33948">parseTime(W1429)-(X1430=INT(RIGHT($F1429, 1)))</f>
        <v>0</v>
      </c>
      <c r="Z1429" s="45">
        <f t="shared" si="33873"/>
        <v>0</v>
      </c>
      <c r="AA1429" s="36"/>
      <c r="AB1429" s="37"/>
      <c r="AC1429" s="44">
        <f t="shared" ref="AC1429" si="33949">parseTime(AA1429)-(AB1430=INT(RIGHT($F1429, 1)))</f>
        <v>0</v>
      </c>
      <c r="AD1429" s="45">
        <f t="shared" si="33875"/>
        <v>0</v>
      </c>
      <c r="AE1429" s="36"/>
      <c r="AF1429" s="37"/>
      <c r="AG1429" s="44">
        <f t="shared" ref="AG1429" si="33950">parseTime(AE1429)-(AF1430=INT(RIGHT($F1429, 1)))</f>
        <v>0</v>
      </c>
      <c r="AH1429" s="45">
        <f t="shared" si="33877"/>
        <v>0</v>
      </c>
      <c r="AI1429" s="36"/>
      <c r="AJ1429" s="37"/>
      <c r="AK1429" s="44">
        <f>parseTime(AI1429)-(AJ1430=INT(RIGHT($F1429, 1)))</f>
        <v>0</v>
      </c>
      <c r="AL1429" s="45">
        <f t="shared" si="33878"/>
        <v>0</v>
      </c>
      <c r="AM1429" s="36"/>
      <c r="AN1429" s="37"/>
      <c r="AO1429" s="44">
        <f t="shared" ref="AO1429" si="33951">parseTime(AM1429)-(AN1430=INT(RIGHT($F1429, 1)))</f>
        <v>0</v>
      </c>
      <c r="AP1429" s="45">
        <f t="shared" si="33880"/>
        <v>0</v>
      </c>
      <c r="AQ1429" s="36"/>
      <c r="AR1429" s="37"/>
      <c r="AS1429" s="44">
        <f t="shared" ref="AS1429" si="33952">parseTime(AQ1429)-(AR1430=INT(RIGHT($F1429, 1)))</f>
        <v>0</v>
      </c>
      <c r="AT1429" s="45">
        <f t="shared" si="33882"/>
        <v>0</v>
      </c>
      <c r="AU1429" s="36"/>
      <c r="AV1429" s="37"/>
      <c r="AW1429" s="44">
        <f>parseTime(AU1429)-(AV1430=INT(RIGHT($F1429, 1)))</f>
        <v>0</v>
      </c>
      <c r="AX1429" s="45">
        <f t="shared" si="33883"/>
        <v>0</v>
      </c>
      <c r="AY1429" s="36"/>
      <c r="AZ1429" s="37"/>
      <c r="BA1429" s="44">
        <f>parseTime(AY1429)-(AZ1430=INT(RIGHT($F1429, 1)))</f>
        <v>0</v>
      </c>
      <c r="BB1429" s="45">
        <f t="shared" si="33884"/>
        <v>0</v>
      </c>
      <c r="BC1429" s="36"/>
      <c r="BD1429" s="37"/>
      <c r="BE1429" s="44">
        <f>parseTime(BC1429)-(BD1430=INT(RIGHT($F1429, 1)))</f>
        <v>0</v>
      </c>
      <c r="BF1429" s="45">
        <f t="shared" si="33885"/>
        <v>0</v>
      </c>
      <c r="BG1429" s="36"/>
      <c r="BH1429" s="37"/>
      <c r="BI1429" s="44">
        <f>parseTime(BG1429)-(BH1430=INT(RIGHT($F1429, 1)))</f>
        <v>0</v>
      </c>
      <c r="BJ1429" s="45">
        <f t="shared" si="33886"/>
        <v>0</v>
      </c>
      <c r="BK1429" s="36"/>
      <c r="BL1429" s="37"/>
      <c r="BM1429" s="44">
        <f>parseTime(BK1429)-(BL1430=INT(RIGHT($F1429, 1)))</f>
        <v>0</v>
      </c>
      <c r="BN1429" s="45">
        <f t="shared" si="33887"/>
        <v>0</v>
      </c>
      <c r="BO1429" s="36"/>
      <c r="BP1429" s="37"/>
      <c r="BQ1429" s="44">
        <f t="shared" ref="BQ1429" si="33953">parseTime(BO1429)-(BP1430=INT(RIGHT($F1429, 1)))</f>
        <v>0</v>
      </c>
      <c r="BR1429" s="45">
        <f t="shared" si="33889"/>
        <v>0</v>
      </c>
      <c r="BS1429" s="36"/>
      <c r="BT1429" s="37"/>
      <c r="BU1429" s="44">
        <f t="shared" ref="BU1429" si="33954">parseTime(BS1429)-(BT1430=INT(RIGHT($F1429, 1)))</f>
        <v>0</v>
      </c>
      <c r="BV1429" s="45">
        <f t="shared" si="33891"/>
        <v>0</v>
      </c>
      <c r="BW1429" s="36"/>
      <c r="BX1429" s="37"/>
      <c r="BY1429" s="44">
        <f t="shared" ref="BY1429" si="33955">parseTime(BW1429)-(BX1430=INT(RIGHT($F1429, 1)))</f>
        <v>0</v>
      </c>
      <c r="BZ1429" s="45">
        <f t="shared" si="33893"/>
        <v>0</v>
      </c>
      <c r="CA1429" s="36"/>
      <c r="CB1429" s="37"/>
      <c r="CC1429" s="44">
        <f t="shared" ref="CC1429" si="33956">parseTime(CA1429)-(CB1430=INT(RIGHT($F1429, 1)))</f>
        <v>0</v>
      </c>
      <c r="CD1429" s="45">
        <f t="shared" si="33895"/>
        <v>0</v>
      </c>
      <c r="CE1429" s="36"/>
      <c r="CF1429" s="37"/>
      <c r="CG1429" s="44">
        <f t="shared" ref="CG1429" si="33957">parseTime(CE1429)-(CF1430=INT(RIGHT($F1429, 1)))</f>
        <v>0</v>
      </c>
      <c r="CH1429" s="45">
        <f t="shared" si="33897"/>
        <v>0</v>
      </c>
    </row>
    <row r="1430" spans="1:86" x14ac:dyDescent="0.25">
      <c r="A1430" s="56"/>
      <c r="B1430" s="57"/>
      <c r="C1430" s="14">
        <f t="shared" si="33913"/>
        <v>0</v>
      </c>
      <c r="D1430" s="14"/>
      <c r="E1430" s="20">
        <f t="shared" ref="E1430" si="33958">((7.5/2)-0.5+E1429)*8</f>
        <v>63.2</v>
      </c>
      <c r="F1430" s="51"/>
      <c r="G1430" s="46" t="s">
        <v>134</v>
      </c>
      <c r="H1430" s="38">
        <f t="shared" ref="H1430" si="33959">lunchAdjust(G1425:H1429)</f>
        <v>0</v>
      </c>
      <c r="I1430" s="48" t="s">
        <v>0</v>
      </c>
      <c r="J1430" s="39">
        <f t="shared" ref="J1430" si="33960">SUMPRODUCT(I1425:I1429*J1425:J1429)</f>
        <v>0</v>
      </c>
      <c r="K1430" s="46" t="s">
        <v>134</v>
      </c>
      <c r="L1430" s="38">
        <f t="shared" ref="L1430" si="33961">lunchAdjust(K1425:L1429)</f>
        <v>0</v>
      </c>
      <c r="M1430" s="48" t="s">
        <v>0</v>
      </c>
      <c r="N1430" s="39">
        <f t="shared" ref="N1430" si="33962">SUMPRODUCT(M1425:M1429*N1425:N1429)</f>
        <v>0</v>
      </c>
      <c r="O1430" s="46" t="s">
        <v>134</v>
      </c>
      <c r="P1430" s="38">
        <f t="shared" ref="P1430" si="33963">lunchAdjust(O1425:P1429)</f>
        <v>0</v>
      </c>
      <c r="Q1430" s="48" t="s">
        <v>0</v>
      </c>
      <c r="R1430" s="39">
        <f t="shared" ref="R1430" si="33964">SUMPRODUCT(Q1425:Q1429*R1425:R1429)</f>
        <v>0</v>
      </c>
      <c r="S1430" s="46" t="s">
        <v>134</v>
      </c>
      <c r="T1430" s="38">
        <f t="shared" ref="T1430" si="33965">lunchAdjust(S1425:T1429)</f>
        <v>0</v>
      </c>
      <c r="U1430" s="48" t="s">
        <v>0</v>
      </c>
      <c r="V1430" s="39">
        <f t="shared" ref="V1430" si="33966">SUMPRODUCT(U1425:U1429*V1425:V1429)</f>
        <v>0</v>
      </c>
      <c r="W1430" s="46" t="s">
        <v>134</v>
      </c>
      <c r="X1430" s="38">
        <f t="shared" ref="X1430" si="33967">lunchAdjust(W1425:X1429)</f>
        <v>0</v>
      </c>
      <c r="Y1430" s="48" t="s">
        <v>0</v>
      </c>
      <c r="Z1430" s="39">
        <f t="shared" ref="Z1430" si="33968">SUMPRODUCT(Y1425:Y1429*Z1425:Z1429)</f>
        <v>0</v>
      </c>
      <c r="AA1430" s="46" t="s">
        <v>134</v>
      </c>
      <c r="AB1430" s="38">
        <f t="shared" ref="AB1430" si="33969">lunchAdjust(AA1425:AB1429)</f>
        <v>0</v>
      </c>
      <c r="AC1430" s="48" t="s">
        <v>0</v>
      </c>
      <c r="AD1430" s="39">
        <f t="shared" ref="AD1430" si="33970">SUMPRODUCT(AC1425:AC1429*AD1425:AD1429)</f>
        <v>0</v>
      </c>
      <c r="AE1430" s="46" t="s">
        <v>134</v>
      </c>
      <c r="AF1430" s="38">
        <f t="shared" ref="AF1430" si="33971">lunchAdjust(AE1425:AF1429)</f>
        <v>0</v>
      </c>
      <c r="AG1430" s="48" t="s">
        <v>0</v>
      </c>
      <c r="AH1430" s="39">
        <f t="shared" ref="AH1430" si="33972">SUMPRODUCT(AG1425:AG1429*AH1425:AH1429)</f>
        <v>0</v>
      </c>
      <c r="AI1430" s="46" t="s">
        <v>134</v>
      </c>
      <c r="AJ1430" s="38">
        <f t="shared" ref="AJ1430" si="33973">lunchAdjust(AI1425:AJ1429)</f>
        <v>0</v>
      </c>
      <c r="AK1430" s="48" t="s">
        <v>0</v>
      </c>
      <c r="AL1430" s="39">
        <f t="shared" ref="AL1430" si="33974">SUMPRODUCT(AK1425:AK1429*AL1425:AL1429)</f>
        <v>0</v>
      </c>
      <c r="AM1430" s="46" t="s">
        <v>134</v>
      </c>
      <c r="AN1430" s="38">
        <f t="shared" ref="AN1430" si="33975">lunchAdjust(AM1425:AN1429)</f>
        <v>0</v>
      </c>
      <c r="AO1430" s="48" t="s">
        <v>0</v>
      </c>
      <c r="AP1430" s="39">
        <f t="shared" ref="AP1430" si="33976">SUMPRODUCT(AO1425:AO1429*AP1425:AP1429)</f>
        <v>0</v>
      </c>
      <c r="AQ1430" s="46" t="s">
        <v>134</v>
      </c>
      <c r="AR1430" s="38">
        <f t="shared" ref="AR1430" si="33977">lunchAdjust(AQ1425:AR1429)</f>
        <v>0</v>
      </c>
      <c r="AS1430" s="48" t="s">
        <v>0</v>
      </c>
      <c r="AT1430" s="39">
        <f t="shared" ref="AT1430" si="33978">SUMPRODUCT(AS1425:AS1429*AT1425:AT1429)</f>
        <v>0</v>
      </c>
      <c r="AU1430" s="46" t="s">
        <v>134</v>
      </c>
      <c r="AV1430" s="38">
        <f t="shared" ref="AV1430" si="33979">lunchAdjust(AU1425:AV1429)</f>
        <v>0</v>
      </c>
      <c r="AW1430" s="48" t="s">
        <v>0</v>
      </c>
      <c r="AX1430" s="39">
        <f t="shared" ref="AX1430" si="33980">SUMPRODUCT(AW1425:AW1429*AX1425:AX1429)</f>
        <v>0</v>
      </c>
      <c r="AY1430" s="46" t="s">
        <v>134</v>
      </c>
      <c r="AZ1430" s="38">
        <f t="shared" ref="AZ1430" si="33981">lunchAdjust(AY1425:AZ1429)</f>
        <v>0</v>
      </c>
      <c r="BA1430" s="48" t="s">
        <v>0</v>
      </c>
      <c r="BB1430" s="39">
        <f t="shared" ref="BB1430" si="33982">SUMPRODUCT(BA1425:BA1429*BB1425:BB1429)</f>
        <v>0</v>
      </c>
      <c r="BC1430" s="46" t="s">
        <v>134</v>
      </c>
      <c r="BD1430" s="38">
        <f t="shared" ref="BD1430" si="33983">lunchAdjust(BC1425:BD1429)</f>
        <v>0</v>
      </c>
      <c r="BE1430" s="48" t="s">
        <v>0</v>
      </c>
      <c r="BF1430" s="39">
        <f t="shared" ref="BF1430" si="33984">SUMPRODUCT(BE1425:BE1429*BF1425:BF1429)</f>
        <v>0</v>
      </c>
      <c r="BG1430" s="46" t="s">
        <v>134</v>
      </c>
      <c r="BH1430" s="38">
        <f t="shared" ref="BH1430" si="33985">lunchAdjust(BG1425:BH1429)</f>
        <v>0</v>
      </c>
      <c r="BI1430" s="48" t="s">
        <v>0</v>
      </c>
      <c r="BJ1430" s="39">
        <f t="shared" ref="BJ1430" si="33986">SUMPRODUCT(BI1425:BI1429*BJ1425:BJ1429)</f>
        <v>0</v>
      </c>
      <c r="BK1430" s="46" t="s">
        <v>134</v>
      </c>
      <c r="BL1430" s="38">
        <f t="shared" ref="BL1430" si="33987">lunchAdjust(BK1425:BL1429)</f>
        <v>0</v>
      </c>
      <c r="BM1430" s="48" t="s">
        <v>0</v>
      </c>
      <c r="BN1430" s="39">
        <f t="shared" ref="BN1430" si="33988">SUMPRODUCT(BM1425:BM1429*BN1425:BN1429)</f>
        <v>0</v>
      </c>
      <c r="BO1430" s="46" t="s">
        <v>134</v>
      </c>
      <c r="BP1430" s="38">
        <f t="shared" ref="BP1430" si="33989">lunchAdjust(BO1425:BP1429)</f>
        <v>0</v>
      </c>
      <c r="BQ1430" s="48" t="s">
        <v>0</v>
      </c>
      <c r="BR1430" s="39">
        <f t="shared" ref="BR1430" si="33990">SUMPRODUCT(BQ1425:BQ1429*BR1425:BR1429)</f>
        <v>0</v>
      </c>
      <c r="BS1430" s="46" t="s">
        <v>134</v>
      </c>
      <c r="BT1430" s="38">
        <f t="shared" ref="BT1430" si="33991">lunchAdjust(BS1425:BT1429)</f>
        <v>0</v>
      </c>
      <c r="BU1430" s="48" t="s">
        <v>0</v>
      </c>
      <c r="BV1430" s="39">
        <f t="shared" ref="BV1430" si="33992">SUMPRODUCT(BU1425:BU1429*BV1425:BV1429)</f>
        <v>0</v>
      </c>
      <c r="BW1430" s="46" t="s">
        <v>134</v>
      </c>
      <c r="BX1430" s="38">
        <f t="shared" ref="BX1430" si="33993">lunchAdjust(BW1425:BX1429)</f>
        <v>0</v>
      </c>
      <c r="BY1430" s="48" t="s">
        <v>0</v>
      </c>
      <c r="BZ1430" s="39">
        <f t="shared" ref="BZ1430" si="33994">SUMPRODUCT(BY1425:BY1429*BZ1425:BZ1429)</f>
        <v>0</v>
      </c>
      <c r="CA1430" s="46" t="s">
        <v>134</v>
      </c>
      <c r="CB1430" s="38">
        <f t="shared" ref="CB1430" si="33995">lunchAdjust(CA1425:CB1429)</f>
        <v>0</v>
      </c>
      <c r="CC1430" s="48" t="s">
        <v>0</v>
      </c>
      <c r="CD1430" s="39">
        <f t="shared" ref="CD1430" si="33996">SUMPRODUCT(CC1425:CC1429*CD1425:CD1429)</f>
        <v>0</v>
      </c>
      <c r="CE1430" s="46" t="s">
        <v>134</v>
      </c>
      <c r="CF1430" s="38">
        <f t="shared" ref="CF1430" si="33997">lunchAdjust(CE1425:CF1429)</f>
        <v>0</v>
      </c>
      <c r="CG1430" s="48" t="s">
        <v>0</v>
      </c>
      <c r="CH1430" s="39">
        <f t="shared" ref="CH1430" si="33998">SUMPRODUCT(CG1425:CG1429*CH1425:CH1429)</f>
        <v>0</v>
      </c>
    </row>
    <row r="1431" spans="1:86" ht="15.75" thickBot="1" x14ac:dyDescent="0.3">
      <c r="A1431" s="58" t="s">
        <v>121</v>
      </c>
      <c r="B1431" s="59">
        <f t="shared" ref="B1431" ca="1" si="33999">roleHours(G1425:CH1431, "OUT")</f>
        <v>0</v>
      </c>
      <c r="C1431" s="54" t="s">
        <v>137</v>
      </c>
      <c r="D1431" s="22">
        <f t="shared" ref="D1431" ca="1" si="34000">roleHours(G1425:CH1431, "PTO")</f>
        <v>0</v>
      </c>
      <c r="E1431" s="23">
        <f t="shared" ref="E1431" ca="1" si="34001">E1430-B1426</f>
        <v>63.2</v>
      </c>
      <c r="F1431" s="52"/>
      <c r="G1431" s="47" t="s">
        <v>39</v>
      </c>
      <c r="H1431" s="40">
        <f t="shared" si="32794"/>
        <v>0</v>
      </c>
      <c r="I1431" s="49" t="s">
        <v>135</v>
      </c>
      <c r="J1431" s="41">
        <f t="shared" ref="J1431" si="34002">J1430*G$4</f>
        <v>0</v>
      </c>
      <c r="K1431" s="47" t="s">
        <v>39</v>
      </c>
      <c r="L1431" s="40">
        <f t="shared" ref="L1431" si="34003">SUMPRODUCT(M1425:M1429*(L1425:L1429="PTO"))+SUMPRODUCT(M1425:M1429*(L1425:L1429="HOL"))</f>
        <v>0</v>
      </c>
      <c r="M1431" s="49" t="s">
        <v>135</v>
      </c>
      <c r="N1431" s="41">
        <f t="shared" ref="N1431" si="34004">N1430*K$4</f>
        <v>0</v>
      </c>
      <c r="O1431" s="47" t="s">
        <v>39</v>
      </c>
      <c r="P1431" s="40">
        <f t="shared" ref="P1431" si="34005">SUMPRODUCT(Q1425:Q1429*(P1425:P1429="PTO"))+SUMPRODUCT(Q1425:Q1429*(P1425:P1429="HOL"))</f>
        <v>0</v>
      </c>
      <c r="Q1431" s="49" t="s">
        <v>135</v>
      </c>
      <c r="R1431" s="41">
        <f t="shared" ref="R1431" si="34006">R1430*O$4</f>
        <v>0</v>
      </c>
      <c r="S1431" s="47" t="s">
        <v>39</v>
      </c>
      <c r="T1431" s="40">
        <f t="shared" ref="T1431" si="34007">SUMPRODUCT(U1425:U1429*(T1425:T1429="PTO"))+SUMPRODUCT(U1425:U1429*(T1425:T1429="HOL"))</f>
        <v>0</v>
      </c>
      <c r="U1431" s="49" t="s">
        <v>135</v>
      </c>
      <c r="V1431" s="41">
        <f t="shared" ref="V1431" si="34008">V1430*S$4</f>
        <v>0</v>
      </c>
      <c r="W1431" s="47" t="s">
        <v>39</v>
      </c>
      <c r="X1431" s="40">
        <f t="shared" ref="X1431" si="34009">SUMPRODUCT(Y1425:Y1429*(X1425:X1429="PTO"))+SUMPRODUCT(Y1425:Y1429*(X1425:X1429="HOL"))</f>
        <v>0</v>
      </c>
      <c r="Y1431" s="49" t="s">
        <v>135</v>
      </c>
      <c r="Z1431" s="41">
        <f t="shared" ref="Z1431" si="34010">Z1430*W$4</f>
        <v>0</v>
      </c>
      <c r="AA1431" s="47" t="s">
        <v>39</v>
      </c>
      <c r="AB1431" s="40">
        <f t="shared" ref="AB1431" si="34011">SUMPRODUCT(AC1425:AC1429*(AB1425:AB1429="PTO"))+SUMPRODUCT(AC1425:AC1429*(AB1425:AB1429="HOL"))</f>
        <v>0</v>
      </c>
      <c r="AC1431" s="49" t="s">
        <v>135</v>
      </c>
      <c r="AD1431" s="41">
        <f t="shared" ref="AD1431" si="34012">AD1430*AA$4</f>
        <v>0</v>
      </c>
      <c r="AE1431" s="47" t="s">
        <v>39</v>
      </c>
      <c r="AF1431" s="40">
        <f t="shared" ref="AF1431" si="34013">SUMPRODUCT(AG1425:AG1429*(AF1425:AF1429="PTO"))+SUMPRODUCT(AG1425:AG1429*(AF1425:AF1429="HOL"))</f>
        <v>0</v>
      </c>
      <c r="AG1431" s="49" t="s">
        <v>135</v>
      </c>
      <c r="AH1431" s="41">
        <f t="shared" ref="AH1431" si="34014">AH1430*AE$4</f>
        <v>0</v>
      </c>
      <c r="AI1431" s="47" t="s">
        <v>39</v>
      </c>
      <c r="AJ1431" s="40">
        <f t="shared" ref="AJ1431" si="34015">SUMPRODUCT(AK1425:AK1429*(AJ1425:AJ1429="PTO"))+SUMPRODUCT(AK1425:AK1429*(AJ1425:AJ1429="HOL"))</f>
        <v>0</v>
      </c>
      <c r="AK1431" s="49" t="s">
        <v>135</v>
      </c>
      <c r="AL1431" s="41">
        <f>AL1430*AI$4</f>
        <v>0</v>
      </c>
      <c r="AM1431" s="47" t="s">
        <v>39</v>
      </c>
      <c r="AN1431" s="40">
        <f t="shared" ref="AN1431" si="34016">SUMPRODUCT(AO1425:AO1429*(AN1425:AN1429="PTO"))+SUMPRODUCT(AO1425:AO1429*(AN1425:AN1429="HOL"))</f>
        <v>0</v>
      </c>
      <c r="AO1431" s="49" t="s">
        <v>135</v>
      </c>
      <c r="AP1431" s="41">
        <f t="shared" ref="AP1431" si="34017">AP1430*AM$4</f>
        <v>0</v>
      </c>
      <c r="AQ1431" s="47" t="s">
        <v>39</v>
      </c>
      <c r="AR1431" s="40">
        <f t="shared" ref="AR1431" si="34018">SUMPRODUCT(AS1425:AS1429*(AR1425:AR1429="PTO"))+SUMPRODUCT(AS1425:AS1429*(AR1425:AR1429="HOL"))</f>
        <v>0</v>
      </c>
      <c r="AS1431" s="49" t="s">
        <v>135</v>
      </c>
      <c r="AT1431" s="41">
        <f t="shared" ref="AT1431" si="34019">AT1430*AQ$4</f>
        <v>0</v>
      </c>
      <c r="AU1431" s="47" t="s">
        <v>39</v>
      </c>
      <c r="AV1431" s="40">
        <f t="shared" ref="AV1431" si="34020">SUMPRODUCT(AW1425:AW1429*(AV1425:AV1429="PTO"))+SUMPRODUCT(AW1425:AW1429*(AV1425:AV1429="HOL"))</f>
        <v>0</v>
      </c>
      <c r="AW1431" s="49" t="s">
        <v>135</v>
      </c>
      <c r="AX1431" s="41">
        <f>AX1430*AU$4</f>
        <v>0</v>
      </c>
      <c r="AY1431" s="47" t="s">
        <v>39</v>
      </c>
      <c r="AZ1431" s="40">
        <f t="shared" ref="AZ1431" si="34021">SUMPRODUCT(BA1425:BA1429*(AZ1425:AZ1429="PTO"))+SUMPRODUCT(BA1425:BA1429*(AZ1425:AZ1429="HOL"))</f>
        <v>0</v>
      </c>
      <c r="BA1431" s="49" t="s">
        <v>135</v>
      </c>
      <c r="BB1431" s="41">
        <f>BB1430*AY$4</f>
        <v>0</v>
      </c>
      <c r="BC1431" s="47" t="s">
        <v>39</v>
      </c>
      <c r="BD1431" s="40">
        <f t="shared" ref="BD1431" si="34022">SUMPRODUCT(BE1425:BE1429*(BD1425:BD1429="PTO"))+SUMPRODUCT(BE1425:BE1429*(BD1425:BD1429="HOL"))</f>
        <v>0</v>
      </c>
      <c r="BE1431" s="49" t="s">
        <v>135</v>
      </c>
      <c r="BF1431" s="41">
        <f>BF1430*BC$4</f>
        <v>0</v>
      </c>
      <c r="BG1431" s="47" t="s">
        <v>39</v>
      </c>
      <c r="BH1431" s="40">
        <f t="shared" ref="BH1431" si="34023">SUMPRODUCT(BI1425:BI1429*(BH1425:BH1429="PTO"))+SUMPRODUCT(BI1425:BI1429*(BH1425:BH1429="HOL"))</f>
        <v>0</v>
      </c>
      <c r="BI1431" s="49" t="s">
        <v>135</v>
      </c>
      <c r="BJ1431" s="41">
        <f>BJ1430*BG$4</f>
        <v>0</v>
      </c>
      <c r="BK1431" s="47" t="s">
        <v>39</v>
      </c>
      <c r="BL1431" s="40">
        <f t="shared" ref="BL1431" si="34024">SUMPRODUCT(BM1425:BM1429*(BL1425:BL1429="PTO"))+SUMPRODUCT(BM1425:BM1429*(BL1425:BL1429="HOL"))</f>
        <v>0</v>
      </c>
      <c r="BM1431" s="49" t="s">
        <v>135</v>
      </c>
      <c r="BN1431" s="41">
        <f>BN1430*BK$4</f>
        <v>0</v>
      </c>
      <c r="BO1431" s="47" t="s">
        <v>39</v>
      </c>
      <c r="BP1431" s="40">
        <f t="shared" ref="BP1431" si="34025">SUMPRODUCT(BQ1425:BQ1429*(BP1425:BP1429="PTO"))+SUMPRODUCT(BQ1425:BQ1429*(BP1425:BP1429="HOL"))</f>
        <v>0</v>
      </c>
      <c r="BQ1431" s="49" t="s">
        <v>135</v>
      </c>
      <c r="BR1431" s="41">
        <f t="shared" ref="BR1431" si="34026">BR1430*BO$4</f>
        <v>0</v>
      </c>
      <c r="BS1431" s="47" t="s">
        <v>39</v>
      </c>
      <c r="BT1431" s="40">
        <f t="shared" ref="BT1431" si="34027">SUMPRODUCT(BU1425:BU1429*(BT1425:BT1429="PTO"))+SUMPRODUCT(BU1425:BU1429*(BT1425:BT1429="HOL"))</f>
        <v>0</v>
      </c>
      <c r="BU1431" s="49" t="s">
        <v>135</v>
      </c>
      <c r="BV1431" s="41">
        <f t="shared" ref="BV1431" si="34028">BV1430*BS$4</f>
        <v>0</v>
      </c>
      <c r="BW1431" s="47" t="s">
        <v>39</v>
      </c>
      <c r="BX1431" s="40">
        <f t="shared" ref="BX1431" si="34029">SUMPRODUCT(BY1425:BY1429*(BX1425:BX1429="PTO"))+SUMPRODUCT(BY1425:BY1429*(BX1425:BX1429="HOL"))</f>
        <v>0</v>
      </c>
      <c r="BY1431" s="49" t="s">
        <v>135</v>
      </c>
      <c r="BZ1431" s="41">
        <f t="shared" ref="BZ1431" si="34030">BZ1430*BW$4</f>
        <v>0</v>
      </c>
      <c r="CA1431" s="47" t="s">
        <v>39</v>
      </c>
      <c r="CB1431" s="40">
        <f t="shared" ref="CB1431" si="34031">SUMPRODUCT(CC1425:CC1429*(CB1425:CB1429="PTO"))+SUMPRODUCT(CC1425:CC1429*(CB1425:CB1429="HOL"))</f>
        <v>0</v>
      </c>
      <c r="CC1431" s="49" t="s">
        <v>135</v>
      </c>
      <c r="CD1431" s="41">
        <f t="shared" ref="CD1431" si="34032">CD1430*CA$4</f>
        <v>0</v>
      </c>
      <c r="CE1431" s="47" t="s">
        <v>39</v>
      </c>
      <c r="CF1431" s="40">
        <f t="shared" ref="CF1431" si="34033">SUMPRODUCT(CG1425:CG1429*(CF1425:CF1429="PTO"))+SUMPRODUCT(CG1425:CG1429*(CF1425:CF1429="HOL"))</f>
        <v>0</v>
      </c>
      <c r="CG1431" s="49" t="s">
        <v>135</v>
      </c>
      <c r="CH1431" s="41">
        <f t="shared" ref="CH1431" si="34034">CH1430*CE$4</f>
        <v>0</v>
      </c>
    </row>
    <row r="1432" spans="1:86" x14ac:dyDescent="0.25">
      <c r="A1432" s="70" t="s">
        <v>133</v>
      </c>
      <c r="B1432" s="71">
        <f t="shared" ref="B1432" ca="1" si="34035">D1432-B1433</f>
        <v>31.736442211243713</v>
      </c>
      <c r="C1432" s="72" t="s">
        <v>122</v>
      </c>
      <c r="D1432" s="71">
        <f>IFERROR(INDEX(Holidays[FTE], MATCH(Entry!E1432, Holidays[Date], 0)), 1)*8*INDEX(FTEguide[[1]:[12]], MATCH(Entry!E1433, FTEguide[Weekday], 0), IF(Entry!E1435&gt;0, Entry!E1435, MONTH(Entry!E1432)))</f>
        <v>79.736442211243713</v>
      </c>
      <c r="E1432" s="60">
        <f t="shared" ref="E1432:E1495" si="34036">E1425+1</f>
        <v>44032</v>
      </c>
      <c r="F1432" s="50" t="s">
        <v>128</v>
      </c>
      <c r="G1432" s="34" t="s">
        <v>136</v>
      </c>
      <c r="H1432" s="35" t="s">
        <v>23</v>
      </c>
      <c r="I1432" s="42">
        <f t="shared" ref="I1432" si="34037">parseTime(G1432)-(H1437=INT(RIGHT($F1432, 1)))</f>
        <v>8</v>
      </c>
      <c r="J1432" s="43">
        <f t="shared" ref="J1432:J1436" si="34038">isClocked(H1432)</f>
        <v>1</v>
      </c>
      <c r="K1432" s="34"/>
      <c r="L1432" s="35"/>
      <c r="M1432" s="42">
        <f t="shared" ref="M1432" si="34039">parseTime(K1432)-(L1437=INT(RIGHT($F1432, 1)))</f>
        <v>0</v>
      </c>
      <c r="N1432" s="43">
        <f t="shared" ref="N1432:N1436" si="34040">isClocked(L1432)</f>
        <v>0</v>
      </c>
      <c r="O1432" s="34" t="s">
        <v>180</v>
      </c>
      <c r="P1432" s="35" t="s">
        <v>23</v>
      </c>
      <c r="Q1432" s="42">
        <f t="shared" ref="Q1432" si="34041">parseTime(O1432)-(P1437=INT(RIGHT($F1432, 1)))</f>
        <v>8</v>
      </c>
      <c r="R1432" s="43">
        <f t="shared" ref="R1432:R1436" si="34042">isClocked(P1432)</f>
        <v>1</v>
      </c>
      <c r="S1432" s="34" t="s">
        <v>150</v>
      </c>
      <c r="T1432" s="35" t="s">
        <v>23</v>
      </c>
      <c r="U1432" s="42">
        <f t="shared" ref="U1432" si="34043">parseTime(S1432)-(T1437=INT(RIGHT($F1432, 1)))</f>
        <v>8</v>
      </c>
      <c r="V1432" s="43">
        <f t="shared" ref="V1432:V1436" si="34044">isClocked(T1432)</f>
        <v>1</v>
      </c>
      <c r="W1432" s="34"/>
      <c r="X1432" s="35"/>
      <c r="Y1432" s="42">
        <f t="shared" ref="Y1432" si="34045">parseTime(W1432)-(X1437=INT(RIGHT($F1432, 1)))</f>
        <v>0</v>
      </c>
      <c r="Z1432" s="43">
        <f t="shared" ref="Z1432:Z1436" si="34046">isClocked(X1432)</f>
        <v>0</v>
      </c>
      <c r="AA1432" s="34" t="s">
        <v>136</v>
      </c>
      <c r="AB1432" s="35" t="s">
        <v>23</v>
      </c>
      <c r="AC1432" s="42">
        <f t="shared" ref="AC1432" si="34047">parseTime(AA1432)-(AB1437=INT(RIGHT($F1432, 1)))</f>
        <v>8</v>
      </c>
      <c r="AD1432" s="43">
        <f t="shared" ref="AD1432:AD1436" si="34048">isClocked(AB1432)</f>
        <v>1</v>
      </c>
      <c r="AE1432" s="34" t="s">
        <v>136</v>
      </c>
      <c r="AF1432" s="35" t="s">
        <v>25</v>
      </c>
      <c r="AG1432" s="42">
        <f t="shared" ref="AG1432" si="34049">parseTime(AE1432)-(AF1437=INT(RIGHT($F1432, 1)))</f>
        <v>8</v>
      </c>
      <c r="AH1432" s="43">
        <f t="shared" ref="AH1432:AH1436" si="34050">isClocked(AF1432)</f>
        <v>1</v>
      </c>
      <c r="AI1432" s="34" t="s">
        <v>136</v>
      </c>
      <c r="AJ1432" s="35" t="s">
        <v>23</v>
      </c>
      <c r="AK1432" s="42">
        <f>parseTime(AI1432)-(AJ1437=INT(RIGHT($F1432, 1)))</f>
        <v>8</v>
      </c>
      <c r="AL1432" s="43">
        <f t="shared" ref="AL1432:AL1436" si="34051">isClocked(AJ1432)</f>
        <v>1</v>
      </c>
      <c r="AM1432" s="34"/>
      <c r="AN1432" s="35"/>
      <c r="AO1432" s="42">
        <f t="shared" ref="AO1432" si="34052">parseTime(AM1432)-(AN1437=INT(RIGHT($F1432, 1)))</f>
        <v>0</v>
      </c>
      <c r="AP1432" s="43">
        <f t="shared" ref="AP1432:AP1436" si="34053">isClocked(AN1432)</f>
        <v>0</v>
      </c>
      <c r="AQ1432" s="34"/>
      <c r="AR1432" s="35"/>
      <c r="AS1432" s="42">
        <f t="shared" ref="AS1432" si="34054">parseTime(AQ1432)-(AR1437=INT(RIGHT($F1432, 1)))</f>
        <v>0</v>
      </c>
      <c r="AT1432" s="43">
        <f t="shared" ref="AT1432:AT1436" si="34055">isClocked(AR1432)</f>
        <v>0</v>
      </c>
      <c r="AU1432" s="34"/>
      <c r="AV1432" s="35"/>
      <c r="AW1432" s="42">
        <f>parseTime(AU1432)-(AV1437=INT(RIGHT($F1432, 1)))</f>
        <v>0</v>
      </c>
      <c r="AX1432" s="43">
        <f t="shared" ref="AX1432:AX1436" si="34056">isClocked(AV1432)</f>
        <v>0</v>
      </c>
      <c r="AY1432" s="34"/>
      <c r="AZ1432" s="35"/>
      <c r="BA1432" s="42">
        <f>parseTime(AY1432)-(AZ1437=INT(RIGHT($F1432, 1)))</f>
        <v>0</v>
      </c>
      <c r="BB1432" s="43">
        <f t="shared" ref="BB1432:BB1436" si="34057">isClocked(AZ1432)</f>
        <v>0</v>
      </c>
      <c r="BC1432" s="34"/>
      <c r="BD1432" s="35"/>
      <c r="BE1432" s="42">
        <f>parseTime(BC1432)-(BD1437=INT(RIGHT($F1432, 1)))</f>
        <v>0</v>
      </c>
      <c r="BF1432" s="43">
        <f t="shared" ref="BF1432:BF1436" si="34058">isClocked(BD1432)</f>
        <v>0</v>
      </c>
      <c r="BG1432" s="34"/>
      <c r="BH1432" s="35"/>
      <c r="BI1432" s="42">
        <f>parseTime(BG1432)-(BH1437=INT(RIGHT($F1432, 1)))</f>
        <v>0</v>
      </c>
      <c r="BJ1432" s="43">
        <f t="shared" ref="BJ1432:BJ1436" si="34059">isClocked(BH1432)</f>
        <v>0</v>
      </c>
      <c r="BK1432" s="34"/>
      <c r="BL1432" s="35"/>
      <c r="BM1432" s="42">
        <f>parseTime(BK1432)-(BL1437=INT(RIGHT($F1432, 1)))</f>
        <v>0</v>
      </c>
      <c r="BN1432" s="43">
        <f t="shared" ref="BN1432:BN1436" si="34060">isClocked(BL1432)</f>
        <v>0</v>
      </c>
      <c r="BO1432" s="34"/>
      <c r="BP1432" s="35"/>
      <c r="BQ1432" s="42">
        <f t="shared" ref="BQ1432" si="34061">parseTime(BO1432)-(BP1437=INT(RIGHT($F1432, 1)))</f>
        <v>0</v>
      </c>
      <c r="BR1432" s="43">
        <f t="shared" ref="BR1432:BR1436" si="34062">isClocked(BP1432)</f>
        <v>0</v>
      </c>
      <c r="BS1432" s="34"/>
      <c r="BT1432" s="35"/>
      <c r="BU1432" s="42">
        <f t="shared" ref="BU1432" si="34063">parseTime(BS1432)-(BT1437=INT(RIGHT($F1432, 1)))</f>
        <v>0</v>
      </c>
      <c r="BV1432" s="43">
        <f t="shared" ref="BV1432:BV1436" si="34064">isClocked(BT1432)</f>
        <v>0</v>
      </c>
      <c r="BW1432" s="34"/>
      <c r="BX1432" s="35"/>
      <c r="BY1432" s="42">
        <f t="shared" ref="BY1432" si="34065">parseTime(BW1432)-(BX1437=INT(RIGHT($F1432, 1)))</f>
        <v>0</v>
      </c>
      <c r="BZ1432" s="43">
        <f t="shared" ref="BZ1432:BZ1436" si="34066">isClocked(BX1432)</f>
        <v>0</v>
      </c>
      <c r="CA1432" s="34"/>
      <c r="CB1432" s="35"/>
      <c r="CC1432" s="42">
        <f t="shared" ref="CC1432" si="34067">parseTime(CA1432)-(CB1437=INT(RIGHT($F1432, 1)))</f>
        <v>0</v>
      </c>
      <c r="CD1432" s="43">
        <f t="shared" ref="CD1432:CD1436" si="34068">isClocked(CB1432)</f>
        <v>0</v>
      </c>
      <c r="CE1432" s="34"/>
      <c r="CF1432" s="35"/>
      <c r="CG1432" s="42">
        <f t="shared" ref="CG1432" si="34069">parseTime(CE1432)-(CF1437=INT(RIGHT($F1432, 1)))</f>
        <v>0</v>
      </c>
      <c r="CH1432" s="43">
        <f t="shared" ref="CH1432:CH1436" si="34070">isClocked(CF1432)</f>
        <v>0</v>
      </c>
    </row>
    <row r="1433" spans="1:86" x14ac:dyDescent="0.25">
      <c r="A1433" s="56" t="s">
        <v>0</v>
      </c>
      <c r="B1433" s="57">
        <f t="shared" ca="1" si="33552"/>
        <v>48</v>
      </c>
      <c r="C1433" s="14" t="s">
        <v>252</v>
      </c>
      <c r="D1433" s="14">
        <f t="shared" si="33035"/>
        <v>53.7</v>
      </c>
      <c r="E1433" s="55" t="str">
        <f t="shared" si="33553"/>
        <v>Monday</v>
      </c>
      <c r="F1433" s="51" t="s">
        <v>129</v>
      </c>
      <c r="G1433" s="36"/>
      <c r="H1433" s="37"/>
      <c r="I1433" s="44">
        <f t="shared" ref="I1433" si="34071">parseTime(G1433)-(H1437=INT(RIGHT($F1433, 1)))</f>
        <v>0</v>
      </c>
      <c r="J1433" s="45">
        <f t="shared" si="34038"/>
        <v>0</v>
      </c>
      <c r="K1433" s="36"/>
      <c r="L1433" s="37"/>
      <c r="M1433" s="44">
        <f t="shared" ref="M1433" si="34072">parseTime(K1433)-(L1437=INT(RIGHT($F1433, 1)))</f>
        <v>0</v>
      </c>
      <c r="N1433" s="45">
        <f t="shared" si="34040"/>
        <v>0</v>
      </c>
      <c r="O1433" s="36"/>
      <c r="P1433" s="37"/>
      <c r="Q1433" s="44">
        <f t="shared" ref="Q1433" si="34073">parseTime(O1433)-(P1437=INT(RIGHT($F1433, 1)))</f>
        <v>0</v>
      </c>
      <c r="R1433" s="45">
        <f t="shared" si="34042"/>
        <v>0</v>
      </c>
      <c r="S1433" s="36"/>
      <c r="T1433" s="37"/>
      <c r="U1433" s="44">
        <f t="shared" ref="U1433" si="34074">parseTime(S1433)-(T1437=INT(RIGHT($F1433, 1)))</f>
        <v>0</v>
      </c>
      <c r="V1433" s="45">
        <f t="shared" si="34044"/>
        <v>0</v>
      </c>
      <c r="W1433" s="36"/>
      <c r="X1433" s="37"/>
      <c r="Y1433" s="44">
        <f t="shared" ref="Y1433" si="34075">parseTime(W1433)-(X1437=INT(RIGHT($F1433, 1)))</f>
        <v>0</v>
      </c>
      <c r="Z1433" s="45">
        <f t="shared" si="34046"/>
        <v>0</v>
      </c>
      <c r="AA1433" s="36"/>
      <c r="AB1433" s="37"/>
      <c r="AC1433" s="44">
        <f t="shared" ref="AC1433" si="34076">parseTime(AA1433)-(AB1437=INT(RIGHT($F1433, 1)))</f>
        <v>0</v>
      </c>
      <c r="AD1433" s="45">
        <f t="shared" si="34048"/>
        <v>0</v>
      </c>
      <c r="AE1433" s="36"/>
      <c r="AF1433" s="37"/>
      <c r="AG1433" s="44">
        <f t="shared" ref="AG1433" si="34077">parseTime(AE1433)-(AF1437=INT(RIGHT($F1433, 1)))</f>
        <v>0</v>
      </c>
      <c r="AH1433" s="45">
        <f t="shared" si="34050"/>
        <v>0</v>
      </c>
      <c r="AI1433" s="36"/>
      <c r="AJ1433" s="37"/>
      <c r="AK1433" s="44">
        <f>parseTime(AI1433)-(AJ1437=INT(RIGHT($F1433, 1)))</f>
        <v>0</v>
      </c>
      <c r="AL1433" s="45">
        <f t="shared" si="34051"/>
        <v>0</v>
      </c>
      <c r="AM1433" s="36"/>
      <c r="AN1433" s="37"/>
      <c r="AO1433" s="44">
        <f t="shared" ref="AO1433" si="34078">parseTime(AM1433)-(AN1437=INT(RIGHT($F1433, 1)))</f>
        <v>0</v>
      </c>
      <c r="AP1433" s="45">
        <f t="shared" si="34053"/>
        <v>0</v>
      </c>
      <c r="AQ1433" s="36"/>
      <c r="AR1433" s="37"/>
      <c r="AS1433" s="44">
        <f t="shared" ref="AS1433" si="34079">parseTime(AQ1433)-(AR1437=INT(RIGHT($F1433, 1)))</f>
        <v>0</v>
      </c>
      <c r="AT1433" s="45">
        <f t="shared" si="34055"/>
        <v>0</v>
      </c>
      <c r="AU1433" s="36"/>
      <c r="AV1433" s="37"/>
      <c r="AW1433" s="44">
        <f>parseTime(AU1433)-(AV1437=INT(RIGHT($F1433, 1)))</f>
        <v>0</v>
      </c>
      <c r="AX1433" s="45">
        <f t="shared" si="34056"/>
        <v>0</v>
      </c>
      <c r="AY1433" s="36"/>
      <c r="AZ1433" s="37"/>
      <c r="BA1433" s="44">
        <f>parseTime(AY1433)-(AZ1437=INT(RIGHT($F1433, 1)))</f>
        <v>0</v>
      </c>
      <c r="BB1433" s="45">
        <f t="shared" si="34057"/>
        <v>0</v>
      </c>
      <c r="BC1433" s="36"/>
      <c r="BD1433" s="37"/>
      <c r="BE1433" s="44">
        <f>parseTime(BC1433)-(BD1437=INT(RIGHT($F1433, 1)))</f>
        <v>0</v>
      </c>
      <c r="BF1433" s="45">
        <f t="shared" si="34058"/>
        <v>0</v>
      </c>
      <c r="BG1433" s="36"/>
      <c r="BH1433" s="37"/>
      <c r="BI1433" s="44">
        <f>parseTime(BG1433)-(BH1437=INT(RIGHT($F1433, 1)))</f>
        <v>0</v>
      </c>
      <c r="BJ1433" s="45">
        <f t="shared" si="34059"/>
        <v>0</v>
      </c>
      <c r="BK1433" s="36"/>
      <c r="BL1433" s="37"/>
      <c r="BM1433" s="44">
        <f>parseTime(BK1433)-(BL1437=INT(RIGHT($F1433, 1)))</f>
        <v>0</v>
      </c>
      <c r="BN1433" s="45">
        <f t="shared" si="34060"/>
        <v>0</v>
      </c>
      <c r="BO1433" s="36"/>
      <c r="BP1433" s="37"/>
      <c r="BQ1433" s="44">
        <f t="shared" ref="BQ1433" si="34080">parseTime(BO1433)-(BP1437=INT(RIGHT($F1433, 1)))</f>
        <v>0</v>
      </c>
      <c r="BR1433" s="45">
        <f t="shared" si="34062"/>
        <v>0</v>
      </c>
      <c r="BS1433" s="36"/>
      <c r="BT1433" s="37"/>
      <c r="BU1433" s="44">
        <f t="shared" ref="BU1433" si="34081">parseTime(BS1433)-(BT1437=INT(RIGHT($F1433, 1)))</f>
        <v>0</v>
      </c>
      <c r="BV1433" s="45">
        <f t="shared" si="34064"/>
        <v>0</v>
      </c>
      <c r="BW1433" s="36"/>
      <c r="BX1433" s="37"/>
      <c r="BY1433" s="44">
        <f t="shared" ref="BY1433" si="34082">parseTime(BW1433)-(BX1437=INT(RIGHT($F1433, 1)))</f>
        <v>0</v>
      </c>
      <c r="BZ1433" s="45">
        <f t="shared" si="34066"/>
        <v>0</v>
      </c>
      <c r="CA1433" s="36"/>
      <c r="CB1433" s="37"/>
      <c r="CC1433" s="44">
        <f t="shared" ref="CC1433" si="34083">parseTime(CA1433)-(CB1437=INT(RIGHT($F1433, 1)))</f>
        <v>0</v>
      </c>
      <c r="CD1433" s="45">
        <f t="shared" si="34068"/>
        <v>0</v>
      </c>
      <c r="CE1433" s="36"/>
      <c r="CF1433" s="37"/>
      <c r="CG1433" s="44">
        <f t="shared" ref="CG1433" si="34084">parseTime(CE1433)-(CF1437=INT(RIGHT($F1433, 1)))</f>
        <v>0</v>
      </c>
      <c r="CH1433" s="45">
        <f t="shared" si="34070"/>
        <v>0</v>
      </c>
    </row>
    <row r="1434" spans="1:86" x14ac:dyDescent="0.25">
      <c r="A1434" s="56" t="s">
        <v>117</v>
      </c>
      <c r="B1434" s="57">
        <f t="shared" ref="B1434" ca="1" si="34085">roleHours(G1432:CH1438, "MFD")</f>
        <v>40</v>
      </c>
      <c r="C1434" s="14">
        <f t="shared" ref="C1434:C1437" ca="1" si="34086">B1434/8</f>
        <v>5</v>
      </c>
      <c r="D1434" s="14">
        <f t="shared" ref="D1434" ca="1" si="34087">B1433-D1433</f>
        <v>-5.7000000000000028</v>
      </c>
      <c r="E1434" s="20" t="s">
        <v>127</v>
      </c>
      <c r="F1434" s="51" t="s">
        <v>130</v>
      </c>
      <c r="G1434" s="36"/>
      <c r="H1434" s="37"/>
      <c r="I1434" s="44">
        <f t="shared" ref="I1434" si="34088">parseTime(G1434)-(H1437=INT(RIGHT($F1434, 1)))</f>
        <v>0</v>
      </c>
      <c r="J1434" s="45">
        <f t="shared" si="34038"/>
        <v>0</v>
      </c>
      <c r="K1434" s="36"/>
      <c r="L1434" s="37"/>
      <c r="M1434" s="44">
        <f t="shared" ref="M1434" si="34089">parseTime(K1434)-(L1437=INT(RIGHT($F1434, 1)))</f>
        <v>0</v>
      </c>
      <c r="N1434" s="45">
        <f t="shared" si="34040"/>
        <v>0</v>
      </c>
      <c r="O1434" s="36"/>
      <c r="P1434" s="37"/>
      <c r="Q1434" s="44">
        <f t="shared" ref="Q1434" si="34090">parseTime(O1434)-(P1437=INT(RIGHT($F1434, 1)))</f>
        <v>0</v>
      </c>
      <c r="R1434" s="45">
        <f t="shared" si="34042"/>
        <v>0</v>
      </c>
      <c r="S1434" s="36"/>
      <c r="T1434" s="37"/>
      <c r="U1434" s="44">
        <f t="shared" ref="U1434" si="34091">parseTime(S1434)-(T1437=INT(RIGHT($F1434, 1)))</f>
        <v>0</v>
      </c>
      <c r="V1434" s="45">
        <f t="shared" si="34044"/>
        <v>0</v>
      </c>
      <c r="W1434" s="36"/>
      <c r="X1434" s="37"/>
      <c r="Y1434" s="44">
        <f t="shared" ref="Y1434" si="34092">parseTime(W1434)-(X1437=INT(RIGHT($F1434, 1)))</f>
        <v>0</v>
      </c>
      <c r="Z1434" s="45">
        <f t="shared" si="34046"/>
        <v>0</v>
      </c>
      <c r="AA1434" s="36"/>
      <c r="AB1434" s="37"/>
      <c r="AC1434" s="44">
        <f t="shared" ref="AC1434" si="34093">parseTime(AA1434)-(AB1437=INT(RIGHT($F1434, 1)))</f>
        <v>0</v>
      </c>
      <c r="AD1434" s="45">
        <f t="shared" si="34048"/>
        <v>0</v>
      </c>
      <c r="AE1434" s="36"/>
      <c r="AF1434" s="37"/>
      <c r="AG1434" s="44">
        <f t="shared" ref="AG1434" si="34094">parseTime(AE1434)-(AF1437=INT(RIGHT($F1434, 1)))</f>
        <v>0</v>
      </c>
      <c r="AH1434" s="45">
        <f t="shared" si="34050"/>
        <v>0</v>
      </c>
      <c r="AI1434" s="36"/>
      <c r="AJ1434" s="37"/>
      <c r="AK1434" s="44">
        <f>parseTime(AI1434)-(AJ1437=INT(RIGHT($F1434, 1)))</f>
        <v>0</v>
      </c>
      <c r="AL1434" s="45">
        <f t="shared" si="34051"/>
        <v>0</v>
      </c>
      <c r="AM1434" s="36"/>
      <c r="AN1434" s="37"/>
      <c r="AO1434" s="44">
        <f t="shared" ref="AO1434" si="34095">parseTime(AM1434)-(AN1437=INT(RIGHT($F1434, 1)))</f>
        <v>0</v>
      </c>
      <c r="AP1434" s="45">
        <f t="shared" si="34053"/>
        <v>0</v>
      </c>
      <c r="AQ1434" s="36"/>
      <c r="AR1434" s="37"/>
      <c r="AS1434" s="44">
        <f t="shared" ref="AS1434" si="34096">parseTime(AQ1434)-(AR1437=INT(RIGHT($F1434, 1)))</f>
        <v>0</v>
      </c>
      <c r="AT1434" s="45">
        <f t="shared" si="34055"/>
        <v>0</v>
      </c>
      <c r="AU1434" s="36"/>
      <c r="AV1434" s="37"/>
      <c r="AW1434" s="44">
        <f>parseTime(AU1434)-(AV1437=INT(RIGHT($F1434, 1)))</f>
        <v>0</v>
      </c>
      <c r="AX1434" s="45">
        <f t="shared" si="34056"/>
        <v>0</v>
      </c>
      <c r="AY1434" s="36"/>
      <c r="AZ1434" s="37"/>
      <c r="BA1434" s="44">
        <f>parseTime(AY1434)-(AZ1437=INT(RIGHT($F1434, 1)))</f>
        <v>0</v>
      </c>
      <c r="BB1434" s="45">
        <f t="shared" si="34057"/>
        <v>0</v>
      </c>
      <c r="BC1434" s="36"/>
      <c r="BD1434" s="37"/>
      <c r="BE1434" s="44">
        <f>parseTime(BC1434)-(BD1437=INT(RIGHT($F1434, 1)))</f>
        <v>0</v>
      </c>
      <c r="BF1434" s="45">
        <f t="shared" si="34058"/>
        <v>0</v>
      </c>
      <c r="BG1434" s="36"/>
      <c r="BH1434" s="37"/>
      <c r="BI1434" s="44">
        <f>parseTime(BG1434)-(BH1437=INT(RIGHT($F1434, 1)))</f>
        <v>0</v>
      </c>
      <c r="BJ1434" s="45">
        <f t="shared" si="34059"/>
        <v>0</v>
      </c>
      <c r="BK1434" s="36"/>
      <c r="BL1434" s="37"/>
      <c r="BM1434" s="44">
        <f>parseTime(BK1434)-(BL1437=INT(RIGHT($F1434, 1)))</f>
        <v>0</v>
      </c>
      <c r="BN1434" s="45">
        <f t="shared" si="34060"/>
        <v>0</v>
      </c>
      <c r="BO1434" s="36"/>
      <c r="BP1434" s="37"/>
      <c r="BQ1434" s="44">
        <f t="shared" ref="BQ1434" si="34097">parseTime(BO1434)-(BP1437=INT(RIGHT($F1434, 1)))</f>
        <v>0</v>
      </c>
      <c r="BR1434" s="45">
        <f t="shared" si="34062"/>
        <v>0</v>
      </c>
      <c r="BS1434" s="36"/>
      <c r="BT1434" s="37"/>
      <c r="BU1434" s="44">
        <f t="shared" ref="BU1434" si="34098">parseTime(BS1434)-(BT1437=INT(RIGHT($F1434, 1)))</f>
        <v>0</v>
      </c>
      <c r="BV1434" s="45">
        <f t="shared" si="34064"/>
        <v>0</v>
      </c>
      <c r="BW1434" s="36"/>
      <c r="BX1434" s="37"/>
      <c r="BY1434" s="44">
        <f t="shared" ref="BY1434" si="34099">parseTime(BW1434)-(BX1437=INT(RIGHT($F1434, 1)))</f>
        <v>0</v>
      </c>
      <c r="BZ1434" s="45">
        <f t="shared" si="34066"/>
        <v>0</v>
      </c>
      <c r="CA1434" s="36"/>
      <c r="CB1434" s="37"/>
      <c r="CC1434" s="44">
        <f t="shared" ref="CC1434" si="34100">parseTime(CA1434)-(CB1437=INT(RIGHT($F1434, 1)))</f>
        <v>0</v>
      </c>
      <c r="CD1434" s="45">
        <f t="shared" si="34068"/>
        <v>0</v>
      </c>
      <c r="CE1434" s="36"/>
      <c r="CF1434" s="37"/>
      <c r="CG1434" s="44">
        <f t="shared" ref="CG1434" si="34101">parseTime(CE1434)-(CF1437=INT(RIGHT($F1434, 1)))</f>
        <v>0</v>
      </c>
      <c r="CH1434" s="45">
        <f t="shared" si="34070"/>
        <v>0</v>
      </c>
    </row>
    <row r="1435" spans="1:86" x14ac:dyDescent="0.25">
      <c r="A1435" s="56"/>
      <c r="B1435" s="57"/>
      <c r="C1435" s="14">
        <f t="shared" si="34086"/>
        <v>0</v>
      </c>
      <c r="D1435" s="14" t="s">
        <v>259</v>
      </c>
      <c r="E1435" s="20">
        <v>4.25</v>
      </c>
      <c r="F1435" s="51" t="s">
        <v>131</v>
      </c>
      <c r="G1435" s="36"/>
      <c r="H1435" s="37"/>
      <c r="I1435" s="44">
        <f t="shared" ref="I1435" si="34102">parseTime(G1435)-(H1437=INT(RIGHT($F1435, 1)))</f>
        <v>0</v>
      </c>
      <c r="J1435" s="45">
        <f t="shared" si="34038"/>
        <v>0</v>
      </c>
      <c r="K1435" s="36"/>
      <c r="L1435" s="37"/>
      <c r="M1435" s="44">
        <f t="shared" ref="M1435" si="34103">parseTime(K1435)-(L1437=INT(RIGHT($F1435, 1)))</f>
        <v>0</v>
      </c>
      <c r="N1435" s="45">
        <f t="shared" si="34040"/>
        <v>0</v>
      </c>
      <c r="O1435" s="36"/>
      <c r="P1435" s="37"/>
      <c r="Q1435" s="44">
        <f t="shared" ref="Q1435" si="34104">parseTime(O1435)-(P1437=INT(RIGHT($F1435, 1)))</f>
        <v>0</v>
      </c>
      <c r="R1435" s="45">
        <f t="shared" si="34042"/>
        <v>0</v>
      </c>
      <c r="S1435" s="36"/>
      <c r="T1435" s="37"/>
      <c r="U1435" s="44">
        <f t="shared" ref="U1435" si="34105">parseTime(S1435)-(T1437=INT(RIGHT($F1435, 1)))</f>
        <v>0</v>
      </c>
      <c r="V1435" s="45">
        <f t="shared" si="34044"/>
        <v>0</v>
      </c>
      <c r="W1435" s="36"/>
      <c r="X1435" s="37"/>
      <c r="Y1435" s="44">
        <f t="shared" ref="Y1435" si="34106">parseTime(W1435)-(X1437=INT(RIGHT($F1435, 1)))</f>
        <v>0</v>
      </c>
      <c r="Z1435" s="45">
        <f t="shared" si="34046"/>
        <v>0</v>
      </c>
      <c r="AA1435" s="36"/>
      <c r="AB1435" s="37"/>
      <c r="AC1435" s="44">
        <f t="shared" ref="AC1435" si="34107">parseTime(AA1435)-(AB1437=INT(RIGHT($F1435, 1)))</f>
        <v>0</v>
      </c>
      <c r="AD1435" s="45">
        <f t="shared" si="34048"/>
        <v>0</v>
      </c>
      <c r="AE1435" s="36"/>
      <c r="AF1435" s="37"/>
      <c r="AG1435" s="44">
        <f t="shared" ref="AG1435" si="34108">parseTime(AE1435)-(AF1437=INT(RIGHT($F1435, 1)))</f>
        <v>0</v>
      </c>
      <c r="AH1435" s="45">
        <f t="shared" si="34050"/>
        <v>0</v>
      </c>
      <c r="AI1435" s="36"/>
      <c r="AJ1435" s="37"/>
      <c r="AK1435" s="44">
        <f>parseTime(AI1435)-(AJ1437=INT(RIGHT($F1435, 1)))</f>
        <v>0</v>
      </c>
      <c r="AL1435" s="45">
        <f t="shared" si="34051"/>
        <v>0</v>
      </c>
      <c r="AM1435" s="36"/>
      <c r="AN1435" s="37"/>
      <c r="AO1435" s="44">
        <f t="shared" ref="AO1435" si="34109">parseTime(AM1435)-(AN1437=INT(RIGHT($F1435, 1)))</f>
        <v>0</v>
      </c>
      <c r="AP1435" s="45">
        <f t="shared" si="34053"/>
        <v>0</v>
      </c>
      <c r="AQ1435" s="36"/>
      <c r="AR1435" s="37"/>
      <c r="AS1435" s="44">
        <f t="shared" ref="AS1435" si="34110">parseTime(AQ1435)-(AR1437=INT(RIGHT($F1435, 1)))</f>
        <v>0</v>
      </c>
      <c r="AT1435" s="45">
        <f t="shared" si="34055"/>
        <v>0</v>
      </c>
      <c r="AU1435" s="36"/>
      <c r="AV1435" s="37"/>
      <c r="AW1435" s="44">
        <f>parseTime(AU1435)-(AV1437=INT(RIGHT($F1435, 1)))</f>
        <v>0</v>
      </c>
      <c r="AX1435" s="45">
        <f t="shared" si="34056"/>
        <v>0</v>
      </c>
      <c r="AY1435" s="36"/>
      <c r="AZ1435" s="37"/>
      <c r="BA1435" s="44">
        <f>parseTime(AY1435)-(AZ1437=INT(RIGHT($F1435, 1)))</f>
        <v>0</v>
      </c>
      <c r="BB1435" s="45">
        <f t="shared" si="34057"/>
        <v>0</v>
      </c>
      <c r="BC1435" s="36"/>
      <c r="BD1435" s="37"/>
      <c r="BE1435" s="44">
        <f>parseTime(BC1435)-(BD1437=INT(RIGHT($F1435, 1)))</f>
        <v>0</v>
      </c>
      <c r="BF1435" s="45">
        <f t="shared" si="34058"/>
        <v>0</v>
      </c>
      <c r="BG1435" s="36"/>
      <c r="BH1435" s="37"/>
      <c r="BI1435" s="44">
        <f>parseTime(BG1435)-(BH1437=INT(RIGHT($F1435, 1)))</f>
        <v>0</v>
      </c>
      <c r="BJ1435" s="45">
        <f t="shared" si="34059"/>
        <v>0</v>
      </c>
      <c r="BK1435" s="36"/>
      <c r="BL1435" s="37"/>
      <c r="BM1435" s="44">
        <f>parseTime(BK1435)-(BL1437=INT(RIGHT($F1435, 1)))</f>
        <v>0</v>
      </c>
      <c r="BN1435" s="45">
        <f t="shared" si="34060"/>
        <v>0</v>
      </c>
      <c r="BO1435" s="36"/>
      <c r="BP1435" s="37"/>
      <c r="BQ1435" s="44">
        <f t="shared" ref="BQ1435" si="34111">parseTime(BO1435)-(BP1437=INT(RIGHT($F1435, 1)))</f>
        <v>0</v>
      </c>
      <c r="BR1435" s="45">
        <f t="shared" si="34062"/>
        <v>0</v>
      </c>
      <c r="BS1435" s="36"/>
      <c r="BT1435" s="37"/>
      <c r="BU1435" s="44">
        <f t="shared" ref="BU1435" si="34112">parseTime(BS1435)-(BT1437=INT(RIGHT($F1435, 1)))</f>
        <v>0</v>
      </c>
      <c r="BV1435" s="45">
        <f t="shared" si="34064"/>
        <v>0</v>
      </c>
      <c r="BW1435" s="36"/>
      <c r="BX1435" s="37"/>
      <c r="BY1435" s="44">
        <f t="shared" ref="BY1435" si="34113">parseTime(BW1435)-(BX1437=INT(RIGHT($F1435, 1)))</f>
        <v>0</v>
      </c>
      <c r="BZ1435" s="45">
        <f t="shared" si="34066"/>
        <v>0</v>
      </c>
      <c r="CA1435" s="36"/>
      <c r="CB1435" s="37"/>
      <c r="CC1435" s="44">
        <f t="shared" ref="CC1435" si="34114">parseTime(CA1435)-(CB1437=INT(RIGHT($F1435, 1)))</f>
        <v>0</v>
      </c>
      <c r="CD1435" s="45">
        <f t="shared" si="34068"/>
        <v>0</v>
      </c>
      <c r="CE1435" s="36"/>
      <c r="CF1435" s="37"/>
      <c r="CG1435" s="44">
        <f t="shared" ref="CG1435" si="34115">parseTime(CE1435)-(CF1437=INT(RIGHT($F1435, 1)))</f>
        <v>0</v>
      </c>
      <c r="CH1435" s="45">
        <f t="shared" si="34070"/>
        <v>0</v>
      </c>
    </row>
    <row r="1436" spans="1:86" x14ac:dyDescent="0.25">
      <c r="A1436" s="56" t="s">
        <v>119</v>
      </c>
      <c r="B1436" s="57">
        <f t="shared" ref="B1436" ca="1" si="34116">roleHours(G1432:CH1438, "MCC")</f>
        <v>8</v>
      </c>
      <c r="C1436" s="14">
        <f t="shared" ca="1" si="34086"/>
        <v>1</v>
      </c>
      <c r="D1436" s="14" t="s">
        <v>260</v>
      </c>
      <c r="E1436" s="20">
        <v>4.6500000000000004</v>
      </c>
      <c r="F1436" s="51" t="s">
        <v>132</v>
      </c>
      <c r="G1436" s="36"/>
      <c r="H1436" s="37"/>
      <c r="I1436" s="44">
        <f t="shared" ref="I1436" si="34117">parseTime(G1436)-(H1437=INT(RIGHT($F1436, 1)))</f>
        <v>0</v>
      </c>
      <c r="J1436" s="45">
        <f t="shared" si="34038"/>
        <v>0</v>
      </c>
      <c r="K1436" s="36"/>
      <c r="L1436" s="37"/>
      <c r="M1436" s="44">
        <f t="shared" ref="M1436" si="34118">parseTime(K1436)-(L1437=INT(RIGHT($F1436, 1)))</f>
        <v>0</v>
      </c>
      <c r="N1436" s="45">
        <f t="shared" si="34040"/>
        <v>0</v>
      </c>
      <c r="O1436" s="36"/>
      <c r="P1436" s="37"/>
      <c r="Q1436" s="44">
        <f t="shared" ref="Q1436" si="34119">parseTime(O1436)-(P1437=INT(RIGHT($F1436, 1)))</f>
        <v>0</v>
      </c>
      <c r="R1436" s="45">
        <f t="shared" si="34042"/>
        <v>0</v>
      </c>
      <c r="S1436" s="36"/>
      <c r="T1436" s="37"/>
      <c r="U1436" s="44">
        <f t="shared" ref="U1436" si="34120">parseTime(S1436)-(T1437=INT(RIGHT($F1436, 1)))</f>
        <v>0</v>
      </c>
      <c r="V1436" s="45">
        <f t="shared" si="34044"/>
        <v>0</v>
      </c>
      <c r="W1436" s="36"/>
      <c r="X1436" s="37"/>
      <c r="Y1436" s="44">
        <f t="shared" ref="Y1436" si="34121">parseTime(W1436)-(X1437=INT(RIGHT($F1436, 1)))</f>
        <v>0</v>
      </c>
      <c r="Z1436" s="45">
        <f t="shared" si="34046"/>
        <v>0</v>
      </c>
      <c r="AA1436" s="36"/>
      <c r="AB1436" s="37"/>
      <c r="AC1436" s="44">
        <f t="shared" ref="AC1436" si="34122">parseTime(AA1436)-(AB1437=INT(RIGHT($F1436, 1)))</f>
        <v>0</v>
      </c>
      <c r="AD1436" s="45">
        <f t="shared" si="34048"/>
        <v>0</v>
      </c>
      <c r="AE1436" s="36"/>
      <c r="AF1436" s="37"/>
      <c r="AG1436" s="44">
        <f t="shared" ref="AG1436" si="34123">parseTime(AE1436)-(AF1437=INT(RIGHT($F1436, 1)))</f>
        <v>0</v>
      </c>
      <c r="AH1436" s="45">
        <f t="shared" si="34050"/>
        <v>0</v>
      </c>
      <c r="AI1436" s="36"/>
      <c r="AJ1436" s="37"/>
      <c r="AK1436" s="44">
        <f>parseTime(AI1436)-(AJ1437=INT(RIGHT($F1436, 1)))</f>
        <v>0</v>
      </c>
      <c r="AL1436" s="45">
        <f t="shared" si="34051"/>
        <v>0</v>
      </c>
      <c r="AM1436" s="36"/>
      <c r="AN1436" s="37"/>
      <c r="AO1436" s="44">
        <f t="shared" ref="AO1436" si="34124">parseTime(AM1436)-(AN1437=INT(RIGHT($F1436, 1)))</f>
        <v>0</v>
      </c>
      <c r="AP1436" s="45">
        <f t="shared" si="34053"/>
        <v>0</v>
      </c>
      <c r="AQ1436" s="36"/>
      <c r="AR1436" s="37"/>
      <c r="AS1436" s="44">
        <f t="shared" ref="AS1436" si="34125">parseTime(AQ1436)-(AR1437=INT(RIGHT($F1436, 1)))</f>
        <v>0</v>
      </c>
      <c r="AT1436" s="45">
        <f t="shared" si="34055"/>
        <v>0</v>
      </c>
      <c r="AU1436" s="36"/>
      <c r="AV1436" s="37"/>
      <c r="AW1436" s="44">
        <f>parseTime(AU1436)-(AV1437=INT(RIGHT($F1436, 1)))</f>
        <v>0</v>
      </c>
      <c r="AX1436" s="45">
        <f t="shared" si="34056"/>
        <v>0</v>
      </c>
      <c r="AY1436" s="36"/>
      <c r="AZ1436" s="37"/>
      <c r="BA1436" s="44">
        <f>parseTime(AY1436)-(AZ1437=INT(RIGHT($F1436, 1)))</f>
        <v>0</v>
      </c>
      <c r="BB1436" s="45">
        <f t="shared" si="34057"/>
        <v>0</v>
      </c>
      <c r="BC1436" s="36"/>
      <c r="BD1436" s="37"/>
      <c r="BE1436" s="44">
        <f>parseTime(BC1436)-(BD1437=INT(RIGHT($F1436, 1)))</f>
        <v>0</v>
      </c>
      <c r="BF1436" s="45">
        <f t="shared" si="34058"/>
        <v>0</v>
      </c>
      <c r="BG1436" s="36"/>
      <c r="BH1436" s="37"/>
      <c r="BI1436" s="44">
        <f>parseTime(BG1436)-(BH1437=INT(RIGHT($F1436, 1)))</f>
        <v>0</v>
      </c>
      <c r="BJ1436" s="45">
        <f t="shared" si="34059"/>
        <v>0</v>
      </c>
      <c r="BK1436" s="36"/>
      <c r="BL1436" s="37"/>
      <c r="BM1436" s="44">
        <f>parseTime(BK1436)-(BL1437=INT(RIGHT($F1436, 1)))</f>
        <v>0</v>
      </c>
      <c r="BN1436" s="45">
        <f t="shared" si="34060"/>
        <v>0</v>
      </c>
      <c r="BO1436" s="36"/>
      <c r="BP1436" s="37"/>
      <c r="BQ1436" s="44">
        <f t="shared" ref="BQ1436" si="34126">parseTime(BO1436)-(BP1437=INT(RIGHT($F1436, 1)))</f>
        <v>0</v>
      </c>
      <c r="BR1436" s="45">
        <f t="shared" si="34062"/>
        <v>0</v>
      </c>
      <c r="BS1436" s="36"/>
      <c r="BT1436" s="37"/>
      <c r="BU1436" s="44">
        <f t="shared" ref="BU1436" si="34127">parseTime(BS1436)-(BT1437=INT(RIGHT($F1436, 1)))</f>
        <v>0</v>
      </c>
      <c r="BV1436" s="45">
        <f t="shared" si="34064"/>
        <v>0</v>
      </c>
      <c r="BW1436" s="36"/>
      <c r="BX1436" s="37"/>
      <c r="BY1436" s="44">
        <f t="shared" ref="BY1436" si="34128">parseTime(BW1436)-(BX1437=INT(RIGHT($F1436, 1)))</f>
        <v>0</v>
      </c>
      <c r="BZ1436" s="45">
        <f t="shared" si="34066"/>
        <v>0</v>
      </c>
      <c r="CA1436" s="36"/>
      <c r="CB1436" s="37"/>
      <c r="CC1436" s="44">
        <f t="shared" ref="CC1436" si="34129">parseTime(CA1436)-(CB1437=INT(RIGHT($F1436, 1)))</f>
        <v>0</v>
      </c>
      <c r="CD1436" s="45">
        <f t="shared" si="34068"/>
        <v>0</v>
      </c>
      <c r="CE1436" s="36"/>
      <c r="CF1436" s="37"/>
      <c r="CG1436" s="44">
        <f t="shared" ref="CG1436" si="34130">parseTime(CE1436)-(CF1437=INT(RIGHT($F1436, 1)))</f>
        <v>0</v>
      </c>
      <c r="CH1436" s="45">
        <f t="shared" si="34070"/>
        <v>0</v>
      </c>
    </row>
    <row r="1437" spans="1:86" x14ac:dyDescent="0.25">
      <c r="A1437" s="56"/>
      <c r="B1437" s="57"/>
      <c r="C1437" s="14">
        <f t="shared" si="34086"/>
        <v>0</v>
      </c>
      <c r="D1437" s="14"/>
      <c r="E1437" s="20">
        <f t="shared" ref="E1437" si="34131">((7.5/2)-0.5+E1436)*8</f>
        <v>63.2</v>
      </c>
      <c r="F1437" s="51"/>
      <c r="G1437" s="46" t="s">
        <v>134</v>
      </c>
      <c r="H1437" s="38">
        <f t="shared" ref="H1437" si="34132">lunchAdjust(G1432:H1436)</f>
        <v>1</v>
      </c>
      <c r="I1437" s="48" t="s">
        <v>0</v>
      </c>
      <c r="J1437" s="39">
        <f t="shared" ref="J1437" si="34133">SUMPRODUCT(I1432:I1436*J1432:J1436)</f>
        <v>8</v>
      </c>
      <c r="K1437" s="46" t="s">
        <v>134</v>
      </c>
      <c r="L1437" s="38">
        <f t="shared" ref="L1437" si="34134">lunchAdjust(K1432:L1436)</f>
        <v>0</v>
      </c>
      <c r="M1437" s="48" t="s">
        <v>0</v>
      </c>
      <c r="N1437" s="39">
        <f t="shared" ref="N1437" si="34135">SUMPRODUCT(M1432:M1436*N1432:N1436)</f>
        <v>0</v>
      </c>
      <c r="O1437" s="46" t="s">
        <v>134</v>
      </c>
      <c r="P1437" s="38">
        <f t="shared" ref="P1437" si="34136">lunchAdjust(O1432:P1436)</f>
        <v>1</v>
      </c>
      <c r="Q1437" s="48" t="s">
        <v>0</v>
      </c>
      <c r="R1437" s="39">
        <f t="shared" ref="R1437" si="34137">SUMPRODUCT(Q1432:Q1436*R1432:R1436)</f>
        <v>8</v>
      </c>
      <c r="S1437" s="46" t="s">
        <v>134</v>
      </c>
      <c r="T1437" s="38">
        <f t="shared" ref="T1437" si="34138">lunchAdjust(S1432:T1436)</f>
        <v>1</v>
      </c>
      <c r="U1437" s="48" t="s">
        <v>0</v>
      </c>
      <c r="V1437" s="39">
        <f t="shared" ref="V1437" si="34139">SUMPRODUCT(U1432:U1436*V1432:V1436)</f>
        <v>8</v>
      </c>
      <c r="W1437" s="46" t="s">
        <v>134</v>
      </c>
      <c r="X1437" s="38">
        <f t="shared" ref="X1437" si="34140">lunchAdjust(W1432:X1436)</f>
        <v>0</v>
      </c>
      <c r="Y1437" s="48" t="s">
        <v>0</v>
      </c>
      <c r="Z1437" s="39">
        <f t="shared" ref="Z1437" si="34141">SUMPRODUCT(Y1432:Y1436*Z1432:Z1436)</f>
        <v>0</v>
      </c>
      <c r="AA1437" s="46" t="s">
        <v>134</v>
      </c>
      <c r="AB1437" s="38">
        <f t="shared" ref="AB1437" si="34142">lunchAdjust(AA1432:AB1436)</f>
        <v>1</v>
      </c>
      <c r="AC1437" s="48" t="s">
        <v>0</v>
      </c>
      <c r="AD1437" s="39">
        <f t="shared" ref="AD1437" si="34143">SUMPRODUCT(AC1432:AC1436*AD1432:AD1436)</f>
        <v>8</v>
      </c>
      <c r="AE1437" s="46" t="s">
        <v>134</v>
      </c>
      <c r="AF1437" s="38">
        <f t="shared" ref="AF1437" si="34144">lunchAdjust(AE1432:AF1436)</f>
        <v>1</v>
      </c>
      <c r="AG1437" s="48" t="s">
        <v>0</v>
      </c>
      <c r="AH1437" s="39">
        <f t="shared" ref="AH1437" si="34145">SUMPRODUCT(AG1432:AG1436*AH1432:AH1436)</f>
        <v>8</v>
      </c>
      <c r="AI1437" s="46" t="s">
        <v>134</v>
      </c>
      <c r="AJ1437" s="38">
        <f t="shared" ref="AJ1437" si="34146">lunchAdjust(AI1432:AJ1436)</f>
        <v>1</v>
      </c>
      <c r="AK1437" s="48" t="s">
        <v>0</v>
      </c>
      <c r="AL1437" s="39">
        <f t="shared" ref="AL1437" si="34147">SUMPRODUCT(AK1432:AK1436*AL1432:AL1436)</f>
        <v>8</v>
      </c>
      <c r="AM1437" s="46" t="s">
        <v>134</v>
      </c>
      <c r="AN1437" s="38">
        <f t="shared" ref="AN1437" si="34148">lunchAdjust(AM1432:AN1436)</f>
        <v>0</v>
      </c>
      <c r="AO1437" s="48" t="s">
        <v>0</v>
      </c>
      <c r="AP1437" s="39">
        <f t="shared" ref="AP1437" si="34149">SUMPRODUCT(AO1432:AO1436*AP1432:AP1436)</f>
        <v>0</v>
      </c>
      <c r="AQ1437" s="46" t="s">
        <v>134</v>
      </c>
      <c r="AR1437" s="38">
        <f t="shared" ref="AR1437" si="34150">lunchAdjust(AQ1432:AR1436)</f>
        <v>0</v>
      </c>
      <c r="AS1437" s="48" t="s">
        <v>0</v>
      </c>
      <c r="AT1437" s="39">
        <f t="shared" ref="AT1437" si="34151">SUMPRODUCT(AS1432:AS1436*AT1432:AT1436)</f>
        <v>0</v>
      </c>
      <c r="AU1437" s="46" t="s">
        <v>134</v>
      </c>
      <c r="AV1437" s="38">
        <f t="shared" ref="AV1437" si="34152">lunchAdjust(AU1432:AV1436)</f>
        <v>0</v>
      </c>
      <c r="AW1437" s="48" t="s">
        <v>0</v>
      </c>
      <c r="AX1437" s="39">
        <f t="shared" ref="AX1437" si="34153">SUMPRODUCT(AW1432:AW1436*AX1432:AX1436)</f>
        <v>0</v>
      </c>
      <c r="AY1437" s="46" t="s">
        <v>134</v>
      </c>
      <c r="AZ1437" s="38">
        <f t="shared" ref="AZ1437" si="34154">lunchAdjust(AY1432:AZ1436)</f>
        <v>0</v>
      </c>
      <c r="BA1437" s="48" t="s">
        <v>0</v>
      </c>
      <c r="BB1437" s="39">
        <f t="shared" ref="BB1437" si="34155">SUMPRODUCT(BA1432:BA1436*BB1432:BB1436)</f>
        <v>0</v>
      </c>
      <c r="BC1437" s="46" t="s">
        <v>134</v>
      </c>
      <c r="BD1437" s="38">
        <f t="shared" ref="BD1437" si="34156">lunchAdjust(BC1432:BD1436)</f>
        <v>0</v>
      </c>
      <c r="BE1437" s="48" t="s">
        <v>0</v>
      </c>
      <c r="BF1437" s="39">
        <f t="shared" ref="BF1437" si="34157">SUMPRODUCT(BE1432:BE1436*BF1432:BF1436)</f>
        <v>0</v>
      </c>
      <c r="BG1437" s="46" t="s">
        <v>134</v>
      </c>
      <c r="BH1437" s="38">
        <f t="shared" ref="BH1437" si="34158">lunchAdjust(BG1432:BH1436)</f>
        <v>0</v>
      </c>
      <c r="BI1437" s="48" t="s">
        <v>0</v>
      </c>
      <c r="BJ1437" s="39">
        <f t="shared" ref="BJ1437" si="34159">SUMPRODUCT(BI1432:BI1436*BJ1432:BJ1436)</f>
        <v>0</v>
      </c>
      <c r="BK1437" s="46" t="s">
        <v>134</v>
      </c>
      <c r="BL1437" s="38">
        <f t="shared" ref="BL1437" si="34160">lunchAdjust(BK1432:BL1436)</f>
        <v>0</v>
      </c>
      <c r="BM1437" s="48" t="s">
        <v>0</v>
      </c>
      <c r="BN1437" s="39">
        <f t="shared" ref="BN1437" si="34161">SUMPRODUCT(BM1432:BM1436*BN1432:BN1436)</f>
        <v>0</v>
      </c>
      <c r="BO1437" s="46" t="s">
        <v>134</v>
      </c>
      <c r="BP1437" s="38">
        <f t="shared" ref="BP1437" si="34162">lunchAdjust(BO1432:BP1436)</f>
        <v>0</v>
      </c>
      <c r="BQ1437" s="48" t="s">
        <v>0</v>
      </c>
      <c r="BR1437" s="39">
        <f t="shared" ref="BR1437" si="34163">SUMPRODUCT(BQ1432:BQ1436*BR1432:BR1436)</f>
        <v>0</v>
      </c>
      <c r="BS1437" s="46" t="s">
        <v>134</v>
      </c>
      <c r="BT1437" s="38">
        <f t="shared" ref="BT1437" si="34164">lunchAdjust(BS1432:BT1436)</f>
        <v>0</v>
      </c>
      <c r="BU1437" s="48" t="s">
        <v>0</v>
      </c>
      <c r="BV1437" s="39">
        <f t="shared" ref="BV1437" si="34165">SUMPRODUCT(BU1432:BU1436*BV1432:BV1436)</f>
        <v>0</v>
      </c>
      <c r="BW1437" s="46" t="s">
        <v>134</v>
      </c>
      <c r="BX1437" s="38">
        <f t="shared" ref="BX1437" si="34166">lunchAdjust(BW1432:BX1436)</f>
        <v>0</v>
      </c>
      <c r="BY1437" s="48" t="s">
        <v>0</v>
      </c>
      <c r="BZ1437" s="39">
        <f t="shared" ref="BZ1437" si="34167">SUMPRODUCT(BY1432:BY1436*BZ1432:BZ1436)</f>
        <v>0</v>
      </c>
      <c r="CA1437" s="46" t="s">
        <v>134</v>
      </c>
      <c r="CB1437" s="38">
        <f t="shared" ref="CB1437" si="34168">lunchAdjust(CA1432:CB1436)</f>
        <v>0</v>
      </c>
      <c r="CC1437" s="48" t="s">
        <v>0</v>
      </c>
      <c r="CD1437" s="39">
        <f t="shared" ref="CD1437" si="34169">SUMPRODUCT(CC1432:CC1436*CD1432:CD1436)</f>
        <v>0</v>
      </c>
      <c r="CE1437" s="46" t="s">
        <v>134</v>
      </c>
      <c r="CF1437" s="38">
        <f t="shared" ref="CF1437" si="34170">lunchAdjust(CE1432:CF1436)</f>
        <v>0</v>
      </c>
      <c r="CG1437" s="48" t="s">
        <v>0</v>
      </c>
      <c r="CH1437" s="39">
        <f t="shared" ref="CH1437" si="34171">SUMPRODUCT(CG1432:CG1436*CH1432:CH1436)</f>
        <v>0</v>
      </c>
    </row>
    <row r="1438" spans="1:86" ht="15.75" thickBot="1" x14ac:dyDescent="0.3">
      <c r="A1438" s="58" t="s">
        <v>121</v>
      </c>
      <c r="B1438" s="59">
        <f t="shared" ref="B1438" ca="1" si="34172">roleHours(G1432:CH1438, "OUT")</f>
        <v>0</v>
      </c>
      <c r="C1438" s="54" t="s">
        <v>137</v>
      </c>
      <c r="D1438" s="22">
        <f t="shared" ref="D1438" ca="1" si="34173">roleHours(G1432:CH1438, "PTO")</f>
        <v>0</v>
      </c>
      <c r="E1438" s="23">
        <f t="shared" ref="E1438" ca="1" si="34174">E1437-B1433</f>
        <v>15.200000000000003</v>
      </c>
      <c r="F1438" s="52"/>
      <c r="G1438" s="47" t="s">
        <v>39</v>
      </c>
      <c r="H1438" s="40">
        <f t="shared" si="32794"/>
        <v>0</v>
      </c>
      <c r="I1438" s="49" t="s">
        <v>135</v>
      </c>
      <c r="J1438" s="41">
        <f t="shared" ref="J1438" si="34175">J1437*G$4</f>
        <v>0</v>
      </c>
      <c r="K1438" s="47" t="s">
        <v>39</v>
      </c>
      <c r="L1438" s="40">
        <f t="shared" ref="L1438" si="34176">SUMPRODUCT(M1432:M1436*(L1432:L1436="PTO"))+SUMPRODUCT(M1432:M1436*(L1432:L1436="HOL"))</f>
        <v>0</v>
      </c>
      <c r="M1438" s="49" t="s">
        <v>135</v>
      </c>
      <c r="N1438" s="41">
        <f t="shared" ref="N1438" si="34177">N1437*K$4</f>
        <v>0</v>
      </c>
      <c r="O1438" s="47" t="s">
        <v>39</v>
      </c>
      <c r="P1438" s="40">
        <f t="shared" ref="P1438" si="34178">SUMPRODUCT(Q1432:Q1436*(P1432:P1436="PTO"))+SUMPRODUCT(Q1432:Q1436*(P1432:P1436="HOL"))</f>
        <v>0</v>
      </c>
      <c r="Q1438" s="49" t="s">
        <v>135</v>
      </c>
      <c r="R1438" s="41">
        <f t="shared" ref="R1438" si="34179">R1437*O$4</f>
        <v>8</v>
      </c>
      <c r="S1438" s="47" t="s">
        <v>39</v>
      </c>
      <c r="T1438" s="40">
        <f t="shared" ref="T1438" si="34180">SUMPRODUCT(U1432:U1436*(T1432:T1436="PTO"))+SUMPRODUCT(U1432:U1436*(T1432:T1436="HOL"))</f>
        <v>0</v>
      </c>
      <c r="U1438" s="49" t="s">
        <v>135</v>
      </c>
      <c r="V1438" s="41">
        <f t="shared" ref="V1438" si="34181">V1437*S$4</f>
        <v>0</v>
      </c>
      <c r="W1438" s="47" t="s">
        <v>39</v>
      </c>
      <c r="X1438" s="40">
        <f t="shared" ref="X1438" si="34182">SUMPRODUCT(Y1432:Y1436*(X1432:X1436="PTO"))+SUMPRODUCT(Y1432:Y1436*(X1432:X1436="HOL"))</f>
        <v>0</v>
      </c>
      <c r="Y1438" s="49" t="s">
        <v>135</v>
      </c>
      <c r="Z1438" s="41">
        <f t="shared" ref="Z1438" si="34183">Z1437*W$4</f>
        <v>0</v>
      </c>
      <c r="AA1438" s="47" t="s">
        <v>39</v>
      </c>
      <c r="AB1438" s="40">
        <f t="shared" ref="AB1438" si="34184">SUMPRODUCT(AC1432:AC1436*(AB1432:AB1436="PTO"))+SUMPRODUCT(AC1432:AC1436*(AB1432:AB1436="HOL"))</f>
        <v>0</v>
      </c>
      <c r="AC1438" s="49" t="s">
        <v>135</v>
      </c>
      <c r="AD1438" s="41">
        <f t="shared" ref="AD1438" si="34185">AD1437*AA$4</f>
        <v>8</v>
      </c>
      <c r="AE1438" s="47" t="s">
        <v>39</v>
      </c>
      <c r="AF1438" s="40">
        <f t="shared" ref="AF1438" si="34186">SUMPRODUCT(AG1432:AG1436*(AF1432:AF1436="PTO"))+SUMPRODUCT(AG1432:AG1436*(AF1432:AF1436="HOL"))</f>
        <v>0</v>
      </c>
      <c r="AG1438" s="49" t="s">
        <v>135</v>
      </c>
      <c r="AH1438" s="41">
        <f t="shared" ref="AH1438" si="34187">AH1437*AE$4</f>
        <v>8</v>
      </c>
      <c r="AI1438" s="47" t="s">
        <v>39</v>
      </c>
      <c r="AJ1438" s="40">
        <f t="shared" ref="AJ1438" si="34188">SUMPRODUCT(AK1432:AK1436*(AJ1432:AJ1436="PTO"))+SUMPRODUCT(AK1432:AK1436*(AJ1432:AJ1436="HOL"))</f>
        <v>0</v>
      </c>
      <c r="AK1438" s="49" t="s">
        <v>135</v>
      </c>
      <c r="AL1438" s="41">
        <f>AL1437*AI$4</f>
        <v>8</v>
      </c>
      <c r="AM1438" s="47" t="s">
        <v>39</v>
      </c>
      <c r="AN1438" s="40">
        <f t="shared" ref="AN1438" si="34189">SUMPRODUCT(AO1432:AO1436*(AN1432:AN1436="PTO"))+SUMPRODUCT(AO1432:AO1436*(AN1432:AN1436="HOL"))</f>
        <v>0</v>
      </c>
      <c r="AO1438" s="49" t="s">
        <v>135</v>
      </c>
      <c r="AP1438" s="41">
        <f t="shared" ref="AP1438" si="34190">AP1437*AM$4</f>
        <v>0</v>
      </c>
      <c r="AQ1438" s="47" t="s">
        <v>39</v>
      </c>
      <c r="AR1438" s="40">
        <f t="shared" ref="AR1438" si="34191">SUMPRODUCT(AS1432:AS1436*(AR1432:AR1436="PTO"))+SUMPRODUCT(AS1432:AS1436*(AR1432:AR1436="HOL"))</f>
        <v>0</v>
      </c>
      <c r="AS1438" s="49" t="s">
        <v>135</v>
      </c>
      <c r="AT1438" s="41">
        <f t="shared" ref="AT1438" si="34192">AT1437*AQ$4</f>
        <v>0</v>
      </c>
      <c r="AU1438" s="47" t="s">
        <v>39</v>
      </c>
      <c r="AV1438" s="40">
        <f t="shared" ref="AV1438" si="34193">SUMPRODUCT(AW1432:AW1436*(AV1432:AV1436="PTO"))+SUMPRODUCT(AW1432:AW1436*(AV1432:AV1436="HOL"))</f>
        <v>0</v>
      </c>
      <c r="AW1438" s="49" t="s">
        <v>135</v>
      </c>
      <c r="AX1438" s="41">
        <f>AX1437*AU$4</f>
        <v>0</v>
      </c>
      <c r="AY1438" s="47" t="s">
        <v>39</v>
      </c>
      <c r="AZ1438" s="40">
        <f t="shared" ref="AZ1438" si="34194">SUMPRODUCT(BA1432:BA1436*(AZ1432:AZ1436="PTO"))+SUMPRODUCT(BA1432:BA1436*(AZ1432:AZ1436="HOL"))</f>
        <v>0</v>
      </c>
      <c r="BA1438" s="49" t="s">
        <v>135</v>
      </c>
      <c r="BB1438" s="41">
        <f>BB1437*AY$4</f>
        <v>0</v>
      </c>
      <c r="BC1438" s="47" t="s">
        <v>39</v>
      </c>
      <c r="BD1438" s="40">
        <f t="shared" ref="BD1438" si="34195">SUMPRODUCT(BE1432:BE1436*(BD1432:BD1436="PTO"))+SUMPRODUCT(BE1432:BE1436*(BD1432:BD1436="HOL"))</f>
        <v>0</v>
      </c>
      <c r="BE1438" s="49" t="s">
        <v>135</v>
      </c>
      <c r="BF1438" s="41">
        <f>BF1437*BC$4</f>
        <v>0</v>
      </c>
      <c r="BG1438" s="47" t="s">
        <v>39</v>
      </c>
      <c r="BH1438" s="40">
        <f t="shared" ref="BH1438" si="34196">SUMPRODUCT(BI1432:BI1436*(BH1432:BH1436="PTO"))+SUMPRODUCT(BI1432:BI1436*(BH1432:BH1436="HOL"))</f>
        <v>0</v>
      </c>
      <c r="BI1438" s="49" t="s">
        <v>135</v>
      </c>
      <c r="BJ1438" s="41">
        <f>BJ1437*BG$4</f>
        <v>0</v>
      </c>
      <c r="BK1438" s="47" t="s">
        <v>39</v>
      </c>
      <c r="BL1438" s="40">
        <f t="shared" ref="BL1438" si="34197">SUMPRODUCT(BM1432:BM1436*(BL1432:BL1436="PTO"))+SUMPRODUCT(BM1432:BM1436*(BL1432:BL1436="HOL"))</f>
        <v>0</v>
      </c>
      <c r="BM1438" s="49" t="s">
        <v>135</v>
      </c>
      <c r="BN1438" s="41">
        <f>BN1437*BK$4</f>
        <v>0</v>
      </c>
      <c r="BO1438" s="47" t="s">
        <v>39</v>
      </c>
      <c r="BP1438" s="40">
        <f t="shared" ref="BP1438" si="34198">SUMPRODUCT(BQ1432:BQ1436*(BP1432:BP1436="PTO"))+SUMPRODUCT(BQ1432:BQ1436*(BP1432:BP1436="HOL"))</f>
        <v>0</v>
      </c>
      <c r="BQ1438" s="49" t="s">
        <v>135</v>
      </c>
      <c r="BR1438" s="41">
        <f t="shared" ref="BR1438" si="34199">BR1437*BO$4</f>
        <v>0</v>
      </c>
      <c r="BS1438" s="47" t="s">
        <v>39</v>
      </c>
      <c r="BT1438" s="40">
        <f t="shared" ref="BT1438" si="34200">SUMPRODUCT(BU1432:BU1436*(BT1432:BT1436="PTO"))+SUMPRODUCT(BU1432:BU1436*(BT1432:BT1436="HOL"))</f>
        <v>0</v>
      </c>
      <c r="BU1438" s="49" t="s">
        <v>135</v>
      </c>
      <c r="BV1438" s="41">
        <f t="shared" ref="BV1438" si="34201">BV1437*BS$4</f>
        <v>0</v>
      </c>
      <c r="BW1438" s="47" t="s">
        <v>39</v>
      </c>
      <c r="BX1438" s="40">
        <f t="shared" ref="BX1438" si="34202">SUMPRODUCT(BY1432:BY1436*(BX1432:BX1436="PTO"))+SUMPRODUCT(BY1432:BY1436*(BX1432:BX1436="HOL"))</f>
        <v>0</v>
      </c>
      <c r="BY1438" s="49" t="s">
        <v>135</v>
      </c>
      <c r="BZ1438" s="41">
        <f t="shared" ref="BZ1438" si="34203">BZ1437*BW$4</f>
        <v>0</v>
      </c>
      <c r="CA1438" s="47" t="s">
        <v>39</v>
      </c>
      <c r="CB1438" s="40">
        <f t="shared" ref="CB1438" si="34204">SUMPRODUCT(CC1432:CC1436*(CB1432:CB1436="PTO"))+SUMPRODUCT(CC1432:CC1436*(CB1432:CB1436="HOL"))</f>
        <v>0</v>
      </c>
      <c r="CC1438" s="49" t="s">
        <v>135</v>
      </c>
      <c r="CD1438" s="41">
        <f t="shared" ref="CD1438" si="34205">CD1437*CA$4</f>
        <v>0</v>
      </c>
      <c r="CE1438" s="47" t="s">
        <v>39</v>
      </c>
      <c r="CF1438" s="40">
        <f t="shared" ref="CF1438" si="34206">SUMPRODUCT(CG1432:CG1436*(CF1432:CF1436="PTO"))+SUMPRODUCT(CG1432:CG1436*(CF1432:CF1436="HOL"))</f>
        <v>0</v>
      </c>
      <c r="CG1438" s="49" t="s">
        <v>135</v>
      </c>
      <c r="CH1438" s="41">
        <f t="shared" ref="CH1438" si="34207">CH1437*CE$4</f>
        <v>0</v>
      </c>
    </row>
    <row r="1439" spans="1:86" x14ac:dyDescent="0.25">
      <c r="A1439" s="70" t="s">
        <v>133</v>
      </c>
      <c r="B1439" s="71">
        <f t="shared" ref="B1439" ca="1" si="34208">D1439-B1440</f>
        <v>13.172920982816635</v>
      </c>
      <c r="C1439" s="72" t="s">
        <v>122</v>
      </c>
      <c r="D1439" s="71">
        <f>IFERROR(INDEX(Holidays[FTE], MATCH(Entry!E1439, Holidays[Date], 0)), 1)*8*INDEX(FTEguide[[1]:[12]], MATCH(Entry!E1440, FTEguide[Weekday], 0), IF(Entry!E1442&gt;0, Entry!E1442, MONTH(Entry!E1439)))</f>
        <v>61.172920982816635</v>
      </c>
      <c r="E1439" s="60">
        <f t="shared" si="34036"/>
        <v>44033</v>
      </c>
      <c r="F1439" s="50" t="s">
        <v>128</v>
      </c>
      <c r="G1439" s="34" t="s">
        <v>136</v>
      </c>
      <c r="H1439" s="35" t="s">
        <v>23</v>
      </c>
      <c r="I1439" s="42">
        <f t="shared" ref="I1439" si="34209">parseTime(G1439)-(H1444=INT(RIGHT($F1439, 1)))</f>
        <v>8</v>
      </c>
      <c r="J1439" s="43">
        <f t="shared" ref="J1439:J1443" si="34210">isClocked(H1439)</f>
        <v>1</v>
      </c>
      <c r="K1439" s="34"/>
      <c r="L1439" s="35"/>
      <c r="M1439" s="42">
        <f t="shared" ref="M1439" si="34211">parseTime(K1439)-(L1444=INT(RIGHT($F1439, 1)))</f>
        <v>0</v>
      </c>
      <c r="N1439" s="43">
        <f t="shared" ref="N1439:N1443" si="34212">isClocked(L1439)</f>
        <v>0</v>
      </c>
      <c r="O1439" s="34" t="s">
        <v>180</v>
      </c>
      <c r="P1439" s="35" t="s">
        <v>23</v>
      </c>
      <c r="Q1439" s="42">
        <f t="shared" ref="Q1439" si="34213">parseTime(O1439)-(P1444=INT(RIGHT($F1439, 1)))</f>
        <v>8</v>
      </c>
      <c r="R1439" s="43">
        <f t="shared" ref="R1439:R1443" si="34214">isClocked(P1439)</f>
        <v>1</v>
      </c>
      <c r="S1439" s="34" t="s">
        <v>227</v>
      </c>
      <c r="T1439" s="35" t="s">
        <v>23</v>
      </c>
      <c r="U1439" s="42">
        <f t="shared" ref="U1439" si="34215">parseTime(S1439)-(T1444=INT(RIGHT($F1439, 1)))</f>
        <v>8</v>
      </c>
      <c r="V1439" s="43">
        <f t="shared" ref="V1439:V1443" si="34216">isClocked(T1439)</f>
        <v>1</v>
      </c>
      <c r="W1439" s="34"/>
      <c r="X1439" s="35"/>
      <c r="Y1439" s="42">
        <f t="shared" ref="Y1439" si="34217">parseTime(W1439)-(X1444=INT(RIGHT($F1439, 1)))</f>
        <v>0</v>
      </c>
      <c r="Z1439" s="43">
        <f t="shared" ref="Z1439:Z1443" si="34218">isClocked(X1439)</f>
        <v>0</v>
      </c>
      <c r="AA1439" s="34" t="s">
        <v>136</v>
      </c>
      <c r="AB1439" s="35" t="s">
        <v>23</v>
      </c>
      <c r="AC1439" s="42">
        <f t="shared" ref="AC1439" si="34219">parseTime(AA1439)-(AB1444=INT(RIGHT($F1439, 1)))</f>
        <v>8</v>
      </c>
      <c r="AD1439" s="43">
        <f t="shared" ref="AD1439:AD1443" si="34220">isClocked(AB1439)</f>
        <v>1</v>
      </c>
      <c r="AE1439" s="34" t="s">
        <v>136</v>
      </c>
      <c r="AF1439" s="35" t="s">
        <v>25</v>
      </c>
      <c r="AG1439" s="42">
        <f t="shared" ref="AG1439" si="34221">parseTime(AE1439)-(AF1444=INT(RIGHT($F1439, 1)))</f>
        <v>8</v>
      </c>
      <c r="AH1439" s="43">
        <f t="shared" ref="AH1439:AH1443" si="34222">isClocked(AF1439)</f>
        <v>1</v>
      </c>
      <c r="AI1439" s="34" t="s">
        <v>136</v>
      </c>
      <c r="AJ1439" s="35" t="s">
        <v>23</v>
      </c>
      <c r="AK1439" s="42">
        <f>parseTime(AI1439)-(AJ1444=INT(RIGHT($F1439, 1)))</f>
        <v>8</v>
      </c>
      <c r="AL1439" s="43">
        <f t="shared" ref="AL1439:AL1443" si="34223">isClocked(AJ1439)</f>
        <v>1</v>
      </c>
      <c r="AM1439" s="34"/>
      <c r="AN1439" s="35"/>
      <c r="AO1439" s="42">
        <f t="shared" ref="AO1439" si="34224">parseTime(AM1439)-(AN1444=INT(RIGHT($F1439, 1)))</f>
        <v>0</v>
      </c>
      <c r="AP1439" s="43">
        <f t="shared" ref="AP1439:AP1443" si="34225">isClocked(AN1439)</f>
        <v>0</v>
      </c>
      <c r="AQ1439" s="34"/>
      <c r="AR1439" s="35"/>
      <c r="AS1439" s="42">
        <f t="shared" ref="AS1439" si="34226">parseTime(AQ1439)-(AR1444=INT(RIGHT($F1439, 1)))</f>
        <v>0</v>
      </c>
      <c r="AT1439" s="43">
        <f t="shared" ref="AT1439:AT1443" si="34227">isClocked(AR1439)</f>
        <v>0</v>
      </c>
      <c r="AU1439" s="34"/>
      <c r="AV1439" s="35"/>
      <c r="AW1439" s="42">
        <f>parseTime(AU1439)-(AV1444=INT(RIGHT($F1439, 1)))</f>
        <v>0</v>
      </c>
      <c r="AX1439" s="43">
        <f t="shared" ref="AX1439:AX1443" si="34228">isClocked(AV1439)</f>
        <v>0</v>
      </c>
      <c r="AY1439" s="34"/>
      <c r="AZ1439" s="35"/>
      <c r="BA1439" s="42">
        <f>parseTime(AY1439)-(AZ1444=INT(RIGHT($F1439, 1)))</f>
        <v>0</v>
      </c>
      <c r="BB1439" s="43">
        <f t="shared" ref="BB1439:BB1443" si="34229">isClocked(AZ1439)</f>
        <v>0</v>
      </c>
      <c r="BC1439" s="34"/>
      <c r="BD1439" s="35"/>
      <c r="BE1439" s="42">
        <f>parseTime(BC1439)-(BD1444=INT(RIGHT($F1439, 1)))</f>
        <v>0</v>
      </c>
      <c r="BF1439" s="43">
        <f t="shared" ref="BF1439:BF1443" si="34230">isClocked(BD1439)</f>
        <v>0</v>
      </c>
      <c r="BG1439" s="34"/>
      <c r="BH1439" s="35"/>
      <c r="BI1439" s="42">
        <f>parseTime(BG1439)-(BH1444=INT(RIGHT($F1439, 1)))</f>
        <v>0</v>
      </c>
      <c r="BJ1439" s="43">
        <f t="shared" ref="BJ1439:BJ1443" si="34231">isClocked(BH1439)</f>
        <v>0</v>
      </c>
      <c r="BK1439" s="34"/>
      <c r="BL1439" s="35"/>
      <c r="BM1439" s="42">
        <f>parseTime(BK1439)-(BL1444=INT(RIGHT($F1439, 1)))</f>
        <v>0</v>
      </c>
      <c r="BN1439" s="43">
        <f t="shared" ref="BN1439:BN1443" si="34232">isClocked(BL1439)</f>
        <v>0</v>
      </c>
      <c r="BO1439" s="34"/>
      <c r="BP1439" s="35"/>
      <c r="BQ1439" s="42">
        <f t="shared" ref="BQ1439" si="34233">parseTime(BO1439)-(BP1444=INT(RIGHT($F1439, 1)))</f>
        <v>0</v>
      </c>
      <c r="BR1439" s="43">
        <f t="shared" ref="BR1439:BR1443" si="34234">isClocked(BP1439)</f>
        <v>0</v>
      </c>
      <c r="BS1439" s="34"/>
      <c r="BT1439" s="35"/>
      <c r="BU1439" s="42">
        <f t="shared" ref="BU1439" si="34235">parseTime(BS1439)-(BT1444=INT(RIGHT($F1439, 1)))</f>
        <v>0</v>
      </c>
      <c r="BV1439" s="43">
        <f t="shared" ref="BV1439:BV1443" si="34236">isClocked(BT1439)</f>
        <v>0</v>
      </c>
      <c r="BW1439" s="34"/>
      <c r="BX1439" s="35"/>
      <c r="BY1439" s="42">
        <f t="shared" ref="BY1439" si="34237">parseTime(BW1439)-(BX1444=INT(RIGHT($F1439, 1)))</f>
        <v>0</v>
      </c>
      <c r="BZ1439" s="43">
        <f t="shared" ref="BZ1439:BZ1443" si="34238">isClocked(BX1439)</f>
        <v>0</v>
      </c>
      <c r="CA1439" s="34"/>
      <c r="CB1439" s="35"/>
      <c r="CC1439" s="42">
        <f t="shared" ref="CC1439" si="34239">parseTime(CA1439)-(CB1444=INT(RIGHT($F1439, 1)))</f>
        <v>0</v>
      </c>
      <c r="CD1439" s="43">
        <f t="shared" ref="CD1439:CD1443" si="34240">isClocked(CB1439)</f>
        <v>0</v>
      </c>
      <c r="CE1439" s="34"/>
      <c r="CF1439" s="35"/>
      <c r="CG1439" s="42">
        <f t="shared" ref="CG1439" si="34241">parseTime(CE1439)-(CF1444=INT(RIGHT($F1439, 1)))</f>
        <v>0</v>
      </c>
      <c r="CH1439" s="43">
        <f t="shared" ref="CH1439:CH1443" si="34242">isClocked(CF1439)</f>
        <v>0</v>
      </c>
    </row>
    <row r="1440" spans="1:86" x14ac:dyDescent="0.25">
      <c r="A1440" s="56" t="s">
        <v>0</v>
      </c>
      <c r="B1440" s="57">
        <f t="shared" ca="1" si="33552"/>
        <v>48</v>
      </c>
      <c r="C1440" s="14" t="s">
        <v>252</v>
      </c>
      <c r="D1440" s="14">
        <f t="shared" si="33035"/>
        <v>53.7</v>
      </c>
      <c r="E1440" s="55" t="str">
        <f t="shared" si="33553"/>
        <v>Tuesday</v>
      </c>
      <c r="F1440" s="51" t="s">
        <v>129</v>
      </c>
      <c r="G1440" s="36"/>
      <c r="H1440" s="37"/>
      <c r="I1440" s="44">
        <f t="shared" ref="I1440" si="34243">parseTime(G1440)-(H1444=INT(RIGHT($F1440, 1)))</f>
        <v>0</v>
      </c>
      <c r="J1440" s="45">
        <f t="shared" si="34210"/>
        <v>0</v>
      </c>
      <c r="K1440" s="36"/>
      <c r="L1440" s="37"/>
      <c r="M1440" s="44">
        <f t="shared" ref="M1440" si="34244">parseTime(K1440)-(L1444=INT(RIGHT($F1440, 1)))</f>
        <v>0</v>
      </c>
      <c r="N1440" s="45">
        <f t="shared" si="34212"/>
        <v>0</v>
      </c>
      <c r="O1440" s="36"/>
      <c r="P1440" s="37"/>
      <c r="Q1440" s="44">
        <f t="shared" ref="Q1440" si="34245">parseTime(O1440)-(P1444=INT(RIGHT($F1440, 1)))</f>
        <v>0</v>
      </c>
      <c r="R1440" s="45">
        <f t="shared" si="34214"/>
        <v>0</v>
      </c>
      <c r="S1440" s="36"/>
      <c r="T1440" s="37"/>
      <c r="U1440" s="44">
        <f t="shared" ref="U1440" si="34246">parseTime(S1440)-(T1444=INT(RIGHT($F1440, 1)))</f>
        <v>0</v>
      </c>
      <c r="V1440" s="45">
        <f t="shared" si="34216"/>
        <v>0</v>
      </c>
      <c r="W1440" s="36"/>
      <c r="X1440" s="37"/>
      <c r="Y1440" s="44">
        <f t="shared" ref="Y1440" si="34247">parseTime(W1440)-(X1444=INT(RIGHT($F1440, 1)))</f>
        <v>0</v>
      </c>
      <c r="Z1440" s="45">
        <f t="shared" si="34218"/>
        <v>0</v>
      </c>
      <c r="AA1440" s="36"/>
      <c r="AB1440" s="37"/>
      <c r="AC1440" s="44">
        <f t="shared" ref="AC1440" si="34248">parseTime(AA1440)-(AB1444=INT(RIGHT($F1440, 1)))</f>
        <v>0</v>
      </c>
      <c r="AD1440" s="45">
        <f t="shared" si="34220"/>
        <v>0</v>
      </c>
      <c r="AE1440" s="36"/>
      <c r="AF1440" s="37"/>
      <c r="AG1440" s="44">
        <f t="shared" ref="AG1440" si="34249">parseTime(AE1440)-(AF1444=INT(RIGHT($F1440, 1)))</f>
        <v>0</v>
      </c>
      <c r="AH1440" s="45">
        <f t="shared" si="34222"/>
        <v>0</v>
      </c>
      <c r="AI1440" s="36"/>
      <c r="AJ1440" s="37"/>
      <c r="AK1440" s="44">
        <f>parseTime(AI1440)-(AJ1444=INT(RIGHT($F1440, 1)))</f>
        <v>0</v>
      </c>
      <c r="AL1440" s="45">
        <f t="shared" si="34223"/>
        <v>0</v>
      </c>
      <c r="AM1440" s="36"/>
      <c r="AN1440" s="37"/>
      <c r="AO1440" s="44">
        <f t="shared" ref="AO1440" si="34250">parseTime(AM1440)-(AN1444=INT(RIGHT($F1440, 1)))</f>
        <v>0</v>
      </c>
      <c r="AP1440" s="45">
        <f t="shared" si="34225"/>
        <v>0</v>
      </c>
      <c r="AQ1440" s="36"/>
      <c r="AR1440" s="37"/>
      <c r="AS1440" s="44">
        <f t="shared" ref="AS1440" si="34251">parseTime(AQ1440)-(AR1444=INT(RIGHT($F1440, 1)))</f>
        <v>0</v>
      </c>
      <c r="AT1440" s="45">
        <f t="shared" si="34227"/>
        <v>0</v>
      </c>
      <c r="AU1440" s="36"/>
      <c r="AV1440" s="37"/>
      <c r="AW1440" s="44">
        <f>parseTime(AU1440)-(AV1444=INT(RIGHT($F1440, 1)))</f>
        <v>0</v>
      </c>
      <c r="AX1440" s="45">
        <f t="shared" si="34228"/>
        <v>0</v>
      </c>
      <c r="AY1440" s="36"/>
      <c r="AZ1440" s="37"/>
      <c r="BA1440" s="44">
        <f>parseTime(AY1440)-(AZ1444=INT(RIGHT($F1440, 1)))</f>
        <v>0</v>
      </c>
      <c r="BB1440" s="45">
        <f t="shared" si="34229"/>
        <v>0</v>
      </c>
      <c r="BC1440" s="36"/>
      <c r="BD1440" s="37"/>
      <c r="BE1440" s="44">
        <f>parseTime(BC1440)-(BD1444=INT(RIGHT($F1440, 1)))</f>
        <v>0</v>
      </c>
      <c r="BF1440" s="45">
        <f t="shared" si="34230"/>
        <v>0</v>
      </c>
      <c r="BG1440" s="36"/>
      <c r="BH1440" s="37"/>
      <c r="BI1440" s="44">
        <f>parseTime(BG1440)-(BH1444=INT(RIGHT($F1440, 1)))</f>
        <v>0</v>
      </c>
      <c r="BJ1440" s="45">
        <f t="shared" si="34231"/>
        <v>0</v>
      </c>
      <c r="BK1440" s="36"/>
      <c r="BL1440" s="37"/>
      <c r="BM1440" s="44">
        <f>parseTime(BK1440)-(BL1444=INT(RIGHT($F1440, 1)))</f>
        <v>0</v>
      </c>
      <c r="BN1440" s="45">
        <f t="shared" si="34232"/>
        <v>0</v>
      </c>
      <c r="BO1440" s="36"/>
      <c r="BP1440" s="37"/>
      <c r="BQ1440" s="44">
        <f t="shared" ref="BQ1440" si="34252">parseTime(BO1440)-(BP1444=INT(RIGHT($F1440, 1)))</f>
        <v>0</v>
      </c>
      <c r="BR1440" s="45">
        <f t="shared" si="34234"/>
        <v>0</v>
      </c>
      <c r="BS1440" s="36"/>
      <c r="BT1440" s="37"/>
      <c r="BU1440" s="44">
        <f t="shared" ref="BU1440" si="34253">parseTime(BS1440)-(BT1444=INT(RIGHT($F1440, 1)))</f>
        <v>0</v>
      </c>
      <c r="BV1440" s="45">
        <f t="shared" si="34236"/>
        <v>0</v>
      </c>
      <c r="BW1440" s="36"/>
      <c r="BX1440" s="37"/>
      <c r="BY1440" s="44">
        <f t="shared" ref="BY1440" si="34254">parseTime(BW1440)-(BX1444=INT(RIGHT($F1440, 1)))</f>
        <v>0</v>
      </c>
      <c r="BZ1440" s="45">
        <f t="shared" si="34238"/>
        <v>0</v>
      </c>
      <c r="CA1440" s="36"/>
      <c r="CB1440" s="37"/>
      <c r="CC1440" s="44">
        <f t="shared" ref="CC1440" si="34255">parseTime(CA1440)-(CB1444=INT(RIGHT($F1440, 1)))</f>
        <v>0</v>
      </c>
      <c r="CD1440" s="45">
        <f t="shared" si="34240"/>
        <v>0</v>
      </c>
      <c r="CE1440" s="36"/>
      <c r="CF1440" s="37"/>
      <c r="CG1440" s="44">
        <f t="shared" ref="CG1440" si="34256">parseTime(CE1440)-(CF1444=INT(RIGHT($F1440, 1)))</f>
        <v>0</v>
      </c>
      <c r="CH1440" s="45">
        <f t="shared" si="34242"/>
        <v>0</v>
      </c>
    </row>
    <row r="1441" spans="1:86" x14ac:dyDescent="0.25">
      <c r="A1441" s="56" t="s">
        <v>117</v>
      </c>
      <c r="B1441" s="57">
        <f t="shared" ref="B1441" ca="1" si="34257">roleHours(G1439:CH1445, "MFD")</f>
        <v>40</v>
      </c>
      <c r="C1441" s="14">
        <f t="shared" ref="C1441:C1444" ca="1" si="34258">B1441/8</f>
        <v>5</v>
      </c>
      <c r="D1441" s="14">
        <f t="shared" ref="D1441" ca="1" si="34259">B1440-D1440</f>
        <v>-5.7000000000000028</v>
      </c>
      <c r="E1441" s="20" t="s">
        <v>127</v>
      </c>
      <c r="F1441" s="51" t="s">
        <v>130</v>
      </c>
      <c r="G1441" s="36"/>
      <c r="H1441" s="37"/>
      <c r="I1441" s="44">
        <f t="shared" ref="I1441" si="34260">parseTime(G1441)-(H1444=INT(RIGHT($F1441, 1)))</f>
        <v>0</v>
      </c>
      <c r="J1441" s="45">
        <f t="shared" si="34210"/>
        <v>0</v>
      </c>
      <c r="K1441" s="36"/>
      <c r="L1441" s="37"/>
      <c r="M1441" s="44">
        <f t="shared" ref="M1441" si="34261">parseTime(K1441)-(L1444=INT(RIGHT($F1441, 1)))</f>
        <v>0</v>
      </c>
      <c r="N1441" s="45">
        <f t="shared" si="34212"/>
        <v>0</v>
      </c>
      <c r="O1441" s="36"/>
      <c r="P1441" s="37"/>
      <c r="Q1441" s="44">
        <f t="shared" ref="Q1441" si="34262">parseTime(O1441)-(P1444=INT(RIGHT($F1441, 1)))</f>
        <v>0</v>
      </c>
      <c r="R1441" s="45">
        <f t="shared" si="34214"/>
        <v>0</v>
      </c>
      <c r="S1441" s="36"/>
      <c r="T1441" s="37"/>
      <c r="U1441" s="44">
        <f t="shared" ref="U1441" si="34263">parseTime(S1441)-(T1444=INT(RIGHT($F1441, 1)))</f>
        <v>0</v>
      </c>
      <c r="V1441" s="45">
        <f t="shared" si="34216"/>
        <v>0</v>
      </c>
      <c r="W1441" s="36"/>
      <c r="X1441" s="37"/>
      <c r="Y1441" s="44">
        <f t="shared" ref="Y1441" si="34264">parseTime(W1441)-(X1444=INT(RIGHT($F1441, 1)))</f>
        <v>0</v>
      </c>
      <c r="Z1441" s="45">
        <f t="shared" si="34218"/>
        <v>0</v>
      </c>
      <c r="AA1441" s="36"/>
      <c r="AB1441" s="37"/>
      <c r="AC1441" s="44">
        <f t="shared" ref="AC1441" si="34265">parseTime(AA1441)-(AB1444=INT(RIGHT($F1441, 1)))</f>
        <v>0</v>
      </c>
      <c r="AD1441" s="45">
        <f t="shared" si="34220"/>
        <v>0</v>
      </c>
      <c r="AE1441" s="36"/>
      <c r="AF1441" s="37"/>
      <c r="AG1441" s="44">
        <f t="shared" ref="AG1441" si="34266">parseTime(AE1441)-(AF1444=INT(RIGHT($F1441, 1)))</f>
        <v>0</v>
      </c>
      <c r="AH1441" s="45">
        <f t="shared" si="34222"/>
        <v>0</v>
      </c>
      <c r="AI1441" s="36"/>
      <c r="AJ1441" s="37"/>
      <c r="AK1441" s="44">
        <f>parseTime(AI1441)-(AJ1444=INT(RIGHT($F1441, 1)))</f>
        <v>0</v>
      </c>
      <c r="AL1441" s="45">
        <f t="shared" si="34223"/>
        <v>0</v>
      </c>
      <c r="AM1441" s="36"/>
      <c r="AN1441" s="37"/>
      <c r="AO1441" s="44">
        <f t="shared" ref="AO1441" si="34267">parseTime(AM1441)-(AN1444=INT(RIGHT($F1441, 1)))</f>
        <v>0</v>
      </c>
      <c r="AP1441" s="45">
        <f t="shared" si="34225"/>
        <v>0</v>
      </c>
      <c r="AQ1441" s="36"/>
      <c r="AR1441" s="37"/>
      <c r="AS1441" s="44">
        <f t="shared" ref="AS1441" si="34268">parseTime(AQ1441)-(AR1444=INT(RIGHT($F1441, 1)))</f>
        <v>0</v>
      </c>
      <c r="AT1441" s="45">
        <f t="shared" si="34227"/>
        <v>0</v>
      </c>
      <c r="AU1441" s="36"/>
      <c r="AV1441" s="37"/>
      <c r="AW1441" s="44">
        <f>parseTime(AU1441)-(AV1444=INT(RIGHT($F1441, 1)))</f>
        <v>0</v>
      </c>
      <c r="AX1441" s="45">
        <f t="shared" si="34228"/>
        <v>0</v>
      </c>
      <c r="AY1441" s="36"/>
      <c r="AZ1441" s="37"/>
      <c r="BA1441" s="44">
        <f>parseTime(AY1441)-(AZ1444=INT(RIGHT($F1441, 1)))</f>
        <v>0</v>
      </c>
      <c r="BB1441" s="45">
        <f t="shared" si="34229"/>
        <v>0</v>
      </c>
      <c r="BC1441" s="36"/>
      <c r="BD1441" s="37"/>
      <c r="BE1441" s="44">
        <f>parseTime(BC1441)-(BD1444=INT(RIGHT($F1441, 1)))</f>
        <v>0</v>
      </c>
      <c r="BF1441" s="45">
        <f t="shared" si="34230"/>
        <v>0</v>
      </c>
      <c r="BG1441" s="36"/>
      <c r="BH1441" s="37"/>
      <c r="BI1441" s="44">
        <f>parseTime(BG1441)-(BH1444=INT(RIGHT($F1441, 1)))</f>
        <v>0</v>
      </c>
      <c r="BJ1441" s="45">
        <f t="shared" si="34231"/>
        <v>0</v>
      </c>
      <c r="BK1441" s="36"/>
      <c r="BL1441" s="37"/>
      <c r="BM1441" s="44">
        <f>parseTime(BK1441)-(BL1444=INT(RIGHT($F1441, 1)))</f>
        <v>0</v>
      </c>
      <c r="BN1441" s="45">
        <f t="shared" si="34232"/>
        <v>0</v>
      </c>
      <c r="BO1441" s="36"/>
      <c r="BP1441" s="37"/>
      <c r="BQ1441" s="44">
        <f t="shared" ref="BQ1441" si="34269">parseTime(BO1441)-(BP1444=INT(RIGHT($F1441, 1)))</f>
        <v>0</v>
      </c>
      <c r="BR1441" s="45">
        <f t="shared" si="34234"/>
        <v>0</v>
      </c>
      <c r="BS1441" s="36"/>
      <c r="BT1441" s="37"/>
      <c r="BU1441" s="44">
        <f t="shared" ref="BU1441" si="34270">parseTime(BS1441)-(BT1444=INT(RIGHT($F1441, 1)))</f>
        <v>0</v>
      </c>
      <c r="BV1441" s="45">
        <f t="shared" si="34236"/>
        <v>0</v>
      </c>
      <c r="BW1441" s="36"/>
      <c r="BX1441" s="37"/>
      <c r="BY1441" s="44">
        <f t="shared" ref="BY1441" si="34271">parseTime(BW1441)-(BX1444=INT(RIGHT($F1441, 1)))</f>
        <v>0</v>
      </c>
      <c r="BZ1441" s="45">
        <f t="shared" si="34238"/>
        <v>0</v>
      </c>
      <c r="CA1441" s="36"/>
      <c r="CB1441" s="37"/>
      <c r="CC1441" s="44">
        <f t="shared" ref="CC1441" si="34272">parseTime(CA1441)-(CB1444=INT(RIGHT($F1441, 1)))</f>
        <v>0</v>
      </c>
      <c r="CD1441" s="45">
        <f t="shared" si="34240"/>
        <v>0</v>
      </c>
      <c r="CE1441" s="36"/>
      <c r="CF1441" s="37"/>
      <c r="CG1441" s="44">
        <f t="shared" ref="CG1441" si="34273">parseTime(CE1441)-(CF1444=INT(RIGHT($F1441, 1)))</f>
        <v>0</v>
      </c>
      <c r="CH1441" s="45">
        <f t="shared" si="34242"/>
        <v>0</v>
      </c>
    </row>
    <row r="1442" spans="1:86" x14ac:dyDescent="0.25">
      <c r="A1442" s="56"/>
      <c r="B1442" s="57"/>
      <c r="C1442" s="14">
        <f t="shared" si="34258"/>
        <v>0</v>
      </c>
      <c r="D1442" s="14" t="s">
        <v>259</v>
      </c>
      <c r="E1442" s="20">
        <v>4.25</v>
      </c>
      <c r="F1442" s="51" t="s">
        <v>131</v>
      </c>
      <c r="G1442" s="36"/>
      <c r="H1442" s="37"/>
      <c r="I1442" s="44">
        <f t="shared" ref="I1442" si="34274">parseTime(G1442)-(H1444=INT(RIGHT($F1442, 1)))</f>
        <v>0</v>
      </c>
      <c r="J1442" s="45">
        <f t="shared" si="34210"/>
        <v>0</v>
      </c>
      <c r="K1442" s="36"/>
      <c r="L1442" s="37"/>
      <c r="M1442" s="44">
        <f t="shared" ref="M1442" si="34275">parseTime(K1442)-(L1444=INT(RIGHT($F1442, 1)))</f>
        <v>0</v>
      </c>
      <c r="N1442" s="45">
        <f t="shared" si="34212"/>
        <v>0</v>
      </c>
      <c r="O1442" s="36"/>
      <c r="P1442" s="37"/>
      <c r="Q1442" s="44">
        <f t="shared" ref="Q1442" si="34276">parseTime(O1442)-(P1444=INT(RIGHT($F1442, 1)))</f>
        <v>0</v>
      </c>
      <c r="R1442" s="45">
        <f t="shared" si="34214"/>
        <v>0</v>
      </c>
      <c r="S1442" s="36"/>
      <c r="T1442" s="37"/>
      <c r="U1442" s="44">
        <f t="shared" ref="U1442" si="34277">parseTime(S1442)-(T1444=INT(RIGHT($F1442, 1)))</f>
        <v>0</v>
      </c>
      <c r="V1442" s="45">
        <f t="shared" si="34216"/>
        <v>0</v>
      </c>
      <c r="W1442" s="36"/>
      <c r="X1442" s="37"/>
      <c r="Y1442" s="44">
        <f t="shared" ref="Y1442" si="34278">parseTime(W1442)-(X1444=INT(RIGHT($F1442, 1)))</f>
        <v>0</v>
      </c>
      <c r="Z1442" s="45">
        <f t="shared" si="34218"/>
        <v>0</v>
      </c>
      <c r="AA1442" s="36"/>
      <c r="AB1442" s="37"/>
      <c r="AC1442" s="44">
        <f t="shared" ref="AC1442" si="34279">parseTime(AA1442)-(AB1444=INT(RIGHT($F1442, 1)))</f>
        <v>0</v>
      </c>
      <c r="AD1442" s="45">
        <f t="shared" si="34220"/>
        <v>0</v>
      </c>
      <c r="AE1442" s="36"/>
      <c r="AF1442" s="37"/>
      <c r="AG1442" s="44">
        <f t="shared" ref="AG1442" si="34280">parseTime(AE1442)-(AF1444=INT(RIGHT($F1442, 1)))</f>
        <v>0</v>
      </c>
      <c r="AH1442" s="45">
        <f t="shared" si="34222"/>
        <v>0</v>
      </c>
      <c r="AI1442" s="36"/>
      <c r="AJ1442" s="37"/>
      <c r="AK1442" s="44">
        <f>parseTime(AI1442)-(AJ1444=INT(RIGHT($F1442, 1)))</f>
        <v>0</v>
      </c>
      <c r="AL1442" s="45">
        <f t="shared" si="34223"/>
        <v>0</v>
      </c>
      <c r="AM1442" s="36"/>
      <c r="AN1442" s="37"/>
      <c r="AO1442" s="44">
        <f t="shared" ref="AO1442" si="34281">parseTime(AM1442)-(AN1444=INT(RIGHT($F1442, 1)))</f>
        <v>0</v>
      </c>
      <c r="AP1442" s="45">
        <f t="shared" si="34225"/>
        <v>0</v>
      </c>
      <c r="AQ1442" s="36"/>
      <c r="AR1442" s="37"/>
      <c r="AS1442" s="44">
        <f t="shared" ref="AS1442" si="34282">parseTime(AQ1442)-(AR1444=INT(RIGHT($F1442, 1)))</f>
        <v>0</v>
      </c>
      <c r="AT1442" s="45">
        <f t="shared" si="34227"/>
        <v>0</v>
      </c>
      <c r="AU1442" s="36"/>
      <c r="AV1442" s="37"/>
      <c r="AW1442" s="44">
        <f>parseTime(AU1442)-(AV1444=INT(RIGHT($F1442, 1)))</f>
        <v>0</v>
      </c>
      <c r="AX1442" s="45">
        <f t="shared" si="34228"/>
        <v>0</v>
      </c>
      <c r="AY1442" s="36"/>
      <c r="AZ1442" s="37"/>
      <c r="BA1442" s="44">
        <f>parseTime(AY1442)-(AZ1444=INT(RIGHT($F1442, 1)))</f>
        <v>0</v>
      </c>
      <c r="BB1442" s="45">
        <f t="shared" si="34229"/>
        <v>0</v>
      </c>
      <c r="BC1442" s="36"/>
      <c r="BD1442" s="37"/>
      <c r="BE1442" s="44">
        <f>parseTime(BC1442)-(BD1444=INT(RIGHT($F1442, 1)))</f>
        <v>0</v>
      </c>
      <c r="BF1442" s="45">
        <f t="shared" si="34230"/>
        <v>0</v>
      </c>
      <c r="BG1442" s="36"/>
      <c r="BH1442" s="37"/>
      <c r="BI1442" s="44">
        <f>parseTime(BG1442)-(BH1444=INT(RIGHT($F1442, 1)))</f>
        <v>0</v>
      </c>
      <c r="BJ1442" s="45">
        <f t="shared" si="34231"/>
        <v>0</v>
      </c>
      <c r="BK1442" s="36"/>
      <c r="BL1442" s="37"/>
      <c r="BM1442" s="44">
        <f>parseTime(BK1442)-(BL1444=INT(RIGHT($F1442, 1)))</f>
        <v>0</v>
      </c>
      <c r="BN1442" s="45">
        <f t="shared" si="34232"/>
        <v>0</v>
      </c>
      <c r="BO1442" s="36"/>
      <c r="BP1442" s="37"/>
      <c r="BQ1442" s="44">
        <f t="shared" ref="BQ1442" si="34283">parseTime(BO1442)-(BP1444=INT(RIGHT($F1442, 1)))</f>
        <v>0</v>
      </c>
      <c r="BR1442" s="45">
        <f t="shared" si="34234"/>
        <v>0</v>
      </c>
      <c r="BS1442" s="36"/>
      <c r="BT1442" s="37"/>
      <c r="BU1442" s="44">
        <f t="shared" ref="BU1442" si="34284">parseTime(BS1442)-(BT1444=INT(RIGHT($F1442, 1)))</f>
        <v>0</v>
      </c>
      <c r="BV1442" s="45">
        <f t="shared" si="34236"/>
        <v>0</v>
      </c>
      <c r="BW1442" s="36"/>
      <c r="BX1442" s="37"/>
      <c r="BY1442" s="44">
        <f t="shared" ref="BY1442" si="34285">parseTime(BW1442)-(BX1444=INT(RIGHT($F1442, 1)))</f>
        <v>0</v>
      </c>
      <c r="BZ1442" s="45">
        <f t="shared" si="34238"/>
        <v>0</v>
      </c>
      <c r="CA1442" s="36"/>
      <c r="CB1442" s="37"/>
      <c r="CC1442" s="44">
        <f t="shared" ref="CC1442" si="34286">parseTime(CA1442)-(CB1444=INT(RIGHT($F1442, 1)))</f>
        <v>0</v>
      </c>
      <c r="CD1442" s="45">
        <f t="shared" si="34240"/>
        <v>0</v>
      </c>
      <c r="CE1442" s="36"/>
      <c r="CF1442" s="37"/>
      <c r="CG1442" s="44">
        <f t="shared" ref="CG1442" si="34287">parseTime(CE1442)-(CF1444=INT(RIGHT($F1442, 1)))</f>
        <v>0</v>
      </c>
      <c r="CH1442" s="45">
        <f t="shared" si="34242"/>
        <v>0</v>
      </c>
    </row>
    <row r="1443" spans="1:86" x14ac:dyDescent="0.25">
      <c r="A1443" s="56" t="s">
        <v>119</v>
      </c>
      <c r="B1443" s="57">
        <f t="shared" ref="B1443" ca="1" si="34288">roleHours(G1439:CH1445, "MCC")</f>
        <v>8</v>
      </c>
      <c r="C1443" s="14">
        <f t="shared" ca="1" si="34258"/>
        <v>1</v>
      </c>
      <c r="D1443" s="14" t="s">
        <v>260</v>
      </c>
      <c r="E1443" s="20">
        <v>4.6500000000000004</v>
      </c>
      <c r="F1443" s="51" t="s">
        <v>132</v>
      </c>
      <c r="G1443" s="36"/>
      <c r="H1443" s="37"/>
      <c r="I1443" s="44">
        <f t="shared" ref="I1443" si="34289">parseTime(G1443)-(H1444=INT(RIGHT($F1443, 1)))</f>
        <v>0</v>
      </c>
      <c r="J1443" s="45">
        <f t="shared" si="34210"/>
        <v>0</v>
      </c>
      <c r="K1443" s="36"/>
      <c r="L1443" s="37"/>
      <c r="M1443" s="44">
        <f t="shared" ref="M1443" si="34290">parseTime(K1443)-(L1444=INT(RIGHT($F1443, 1)))</f>
        <v>0</v>
      </c>
      <c r="N1443" s="45">
        <f t="shared" si="34212"/>
        <v>0</v>
      </c>
      <c r="O1443" s="36"/>
      <c r="P1443" s="37"/>
      <c r="Q1443" s="44">
        <f t="shared" ref="Q1443" si="34291">parseTime(O1443)-(P1444=INT(RIGHT($F1443, 1)))</f>
        <v>0</v>
      </c>
      <c r="R1443" s="45">
        <f t="shared" si="34214"/>
        <v>0</v>
      </c>
      <c r="S1443" s="36"/>
      <c r="T1443" s="37"/>
      <c r="U1443" s="44">
        <f t="shared" ref="U1443" si="34292">parseTime(S1443)-(T1444=INT(RIGHT($F1443, 1)))</f>
        <v>0</v>
      </c>
      <c r="V1443" s="45">
        <f t="shared" si="34216"/>
        <v>0</v>
      </c>
      <c r="W1443" s="36"/>
      <c r="X1443" s="37"/>
      <c r="Y1443" s="44">
        <f t="shared" ref="Y1443" si="34293">parseTime(W1443)-(X1444=INT(RIGHT($F1443, 1)))</f>
        <v>0</v>
      </c>
      <c r="Z1443" s="45">
        <f t="shared" si="34218"/>
        <v>0</v>
      </c>
      <c r="AA1443" s="36"/>
      <c r="AB1443" s="37"/>
      <c r="AC1443" s="44">
        <f t="shared" ref="AC1443" si="34294">parseTime(AA1443)-(AB1444=INT(RIGHT($F1443, 1)))</f>
        <v>0</v>
      </c>
      <c r="AD1443" s="45">
        <f t="shared" si="34220"/>
        <v>0</v>
      </c>
      <c r="AE1443" s="36"/>
      <c r="AF1443" s="37"/>
      <c r="AG1443" s="44">
        <f t="shared" ref="AG1443" si="34295">parseTime(AE1443)-(AF1444=INT(RIGHT($F1443, 1)))</f>
        <v>0</v>
      </c>
      <c r="AH1443" s="45">
        <f t="shared" si="34222"/>
        <v>0</v>
      </c>
      <c r="AI1443" s="36"/>
      <c r="AJ1443" s="37"/>
      <c r="AK1443" s="44">
        <f>parseTime(AI1443)-(AJ1444=INT(RIGHT($F1443, 1)))</f>
        <v>0</v>
      </c>
      <c r="AL1443" s="45">
        <f t="shared" si="34223"/>
        <v>0</v>
      </c>
      <c r="AM1443" s="36"/>
      <c r="AN1443" s="37"/>
      <c r="AO1443" s="44">
        <f t="shared" ref="AO1443" si="34296">parseTime(AM1443)-(AN1444=INT(RIGHT($F1443, 1)))</f>
        <v>0</v>
      </c>
      <c r="AP1443" s="45">
        <f t="shared" si="34225"/>
        <v>0</v>
      </c>
      <c r="AQ1443" s="36"/>
      <c r="AR1443" s="37"/>
      <c r="AS1443" s="44">
        <f t="shared" ref="AS1443" si="34297">parseTime(AQ1443)-(AR1444=INT(RIGHT($F1443, 1)))</f>
        <v>0</v>
      </c>
      <c r="AT1443" s="45">
        <f t="shared" si="34227"/>
        <v>0</v>
      </c>
      <c r="AU1443" s="36"/>
      <c r="AV1443" s="37"/>
      <c r="AW1443" s="44">
        <f>parseTime(AU1443)-(AV1444=INT(RIGHT($F1443, 1)))</f>
        <v>0</v>
      </c>
      <c r="AX1443" s="45">
        <f t="shared" si="34228"/>
        <v>0</v>
      </c>
      <c r="AY1443" s="36"/>
      <c r="AZ1443" s="37"/>
      <c r="BA1443" s="44">
        <f>parseTime(AY1443)-(AZ1444=INT(RIGHT($F1443, 1)))</f>
        <v>0</v>
      </c>
      <c r="BB1443" s="45">
        <f t="shared" si="34229"/>
        <v>0</v>
      </c>
      <c r="BC1443" s="36"/>
      <c r="BD1443" s="37"/>
      <c r="BE1443" s="44">
        <f>parseTime(BC1443)-(BD1444=INT(RIGHT($F1443, 1)))</f>
        <v>0</v>
      </c>
      <c r="BF1443" s="45">
        <f t="shared" si="34230"/>
        <v>0</v>
      </c>
      <c r="BG1443" s="36"/>
      <c r="BH1443" s="37"/>
      <c r="BI1443" s="44">
        <f>parseTime(BG1443)-(BH1444=INT(RIGHT($F1443, 1)))</f>
        <v>0</v>
      </c>
      <c r="BJ1443" s="45">
        <f t="shared" si="34231"/>
        <v>0</v>
      </c>
      <c r="BK1443" s="36"/>
      <c r="BL1443" s="37"/>
      <c r="BM1443" s="44">
        <f>parseTime(BK1443)-(BL1444=INT(RIGHT($F1443, 1)))</f>
        <v>0</v>
      </c>
      <c r="BN1443" s="45">
        <f t="shared" si="34232"/>
        <v>0</v>
      </c>
      <c r="BO1443" s="36"/>
      <c r="BP1443" s="37"/>
      <c r="BQ1443" s="44">
        <f t="shared" ref="BQ1443" si="34298">parseTime(BO1443)-(BP1444=INT(RIGHT($F1443, 1)))</f>
        <v>0</v>
      </c>
      <c r="BR1443" s="45">
        <f t="shared" si="34234"/>
        <v>0</v>
      </c>
      <c r="BS1443" s="36"/>
      <c r="BT1443" s="37"/>
      <c r="BU1443" s="44">
        <f t="shared" ref="BU1443" si="34299">parseTime(BS1443)-(BT1444=INT(RIGHT($F1443, 1)))</f>
        <v>0</v>
      </c>
      <c r="BV1443" s="45">
        <f t="shared" si="34236"/>
        <v>0</v>
      </c>
      <c r="BW1443" s="36"/>
      <c r="BX1443" s="37"/>
      <c r="BY1443" s="44">
        <f t="shared" ref="BY1443" si="34300">parseTime(BW1443)-(BX1444=INT(RIGHT($F1443, 1)))</f>
        <v>0</v>
      </c>
      <c r="BZ1443" s="45">
        <f t="shared" si="34238"/>
        <v>0</v>
      </c>
      <c r="CA1443" s="36"/>
      <c r="CB1443" s="37"/>
      <c r="CC1443" s="44">
        <f t="shared" ref="CC1443" si="34301">parseTime(CA1443)-(CB1444=INT(RIGHT($F1443, 1)))</f>
        <v>0</v>
      </c>
      <c r="CD1443" s="45">
        <f t="shared" si="34240"/>
        <v>0</v>
      </c>
      <c r="CE1443" s="36"/>
      <c r="CF1443" s="37"/>
      <c r="CG1443" s="44">
        <f t="shared" ref="CG1443" si="34302">parseTime(CE1443)-(CF1444=INT(RIGHT($F1443, 1)))</f>
        <v>0</v>
      </c>
      <c r="CH1443" s="45">
        <f t="shared" si="34242"/>
        <v>0</v>
      </c>
    </row>
    <row r="1444" spans="1:86" x14ac:dyDescent="0.25">
      <c r="A1444" s="56"/>
      <c r="B1444" s="57"/>
      <c r="C1444" s="14">
        <f t="shared" si="34258"/>
        <v>0</v>
      </c>
      <c r="D1444" s="14"/>
      <c r="E1444" s="20">
        <f t="shared" ref="E1444" si="34303">((7.5/2)-0.5+E1443)*8</f>
        <v>63.2</v>
      </c>
      <c r="F1444" s="51"/>
      <c r="G1444" s="46" t="s">
        <v>134</v>
      </c>
      <c r="H1444" s="38">
        <f t="shared" ref="H1444" si="34304">lunchAdjust(G1439:H1443)</f>
        <v>1</v>
      </c>
      <c r="I1444" s="48" t="s">
        <v>0</v>
      </c>
      <c r="J1444" s="39">
        <f t="shared" ref="J1444" si="34305">SUMPRODUCT(I1439:I1443*J1439:J1443)</f>
        <v>8</v>
      </c>
      <c r="K1444" s="46" t="s">
        <v>134</v>
      </c>
      <c r="L1444" s="38">
        <f t="shared" ref="L1444" si="34306">lunchAdjust(K1439:L1443)</f>
        <v>0</v>
      </c>
      <c r="M1444" s="48" t="s">
        <v>0</v>
      </c>
      <c r="N1444" s="39">
        <f t="shared" ref="N1444" si="34307">SUMPRODUCT(M1439:M1443*N1439:N1443)</f>
        <v>0</v>
      </c>
      <c r="O1444" s="46" t="s">
        <v>134</v>
      </c>
      <c r="P1444" s="38">
        <f t="shared" ref="P1444" si="34308">lunchAdjust(O1439:P1443)</f>
        <v>1</v>
      </c>
      <c r="Q1444" s="48" t="s">
        <v>0</v>
      </c>
      <c r="R1444" s="39">
        <f t="shared" ref="R1444" si="34309">SUMPRODUCT(Q1439:Q1443*R1439:R1443)</f>
        <v>8</v>
      </c>
      <c r="S1444" s="46" t="s">
        <v>134</v>
      </c>
      <c r="T1444" s="38">
        <f t="shared" ref="T1444" si="34310">lunchAdjust(S1439:T1443)</f>
        <v>1</v>
      </c>
      <c r="U1444" s="48" t="s">
        <v>0</v>
      </c>
      <c r="V1444" s="39">
        <f t="shared" ref="V1444" si="34311">SUMPRODUCT(U1439:U1443*V1439:V1443)</f>
        <v>8</v>
      </c>
      <c r="W1444" s="46" t="s">
        <v>134</v>
      </c>
      <c r="X1444" s="38">
        <f t="shared" ref="X1444" si="34312">lunchAdjust(W1439:X1443)</f>
        <v>0</v>
      </c>
      <c r="Y1444" s="48" t="s">
        <v>0</v>
      </c>
      <c r="Z1444" s="39">
        <f t="shared" ref="Z1444" si="34313">SUMPRODUCT(Y1439:Y1443*Z1439:Z1443)</f>
        <v>0</v>
      </c>
      <c r="AA1444" s="46" t="s">
        <v>134</v>
      </c>
      <c r="AB1444" s="38">
        <f t="shared" ref="AB1444" si="34314">lunchAdjust(AA1439:AB1443)</f>
        <v>1</v>
      </c>
      <c r="AC1444" s="48" t="s">
        <v>0</v>
      </c>
      <c r="AD1444" s="39">
        <f t="shared" ref="AD1444" si="34315">SUMPRODUCT(AC1439:AC1443*AD1439:AD1443)</f>
        <v>8</v>
      </c>
      <c r="AE1444" s="46" t="s">
        <v>134</v>
      </c>
      <c r="AF1444" s="38">
        <f t="shared" ref="AF1444" si="34316">lunchAdjust(AE1439:AF1443)</f>
        <v>1</v>
      </c>
      <c r="AG1444" s="48" t="s">
        <v>0</v>
      </c>
      <c r="AH1444" s="39">
        <f t="shared" ref="AH1444" si="34317">SUMPRODUCT(AG1439:AG1443*AH1439:AH1443)</f>
        <v>8</v>
      </c>
      <c r="AI1444" s="46" t="s">
        <v>134</v>
      </c>
      <c r="AJ1444" s="38">
        <f t="shared" ref="AJ1444" si="34318">lunchAdjust(AI1439:AJ1443)</f>
        <v>1</v>
      </c>
      <c r="AK1444" s="48" t="s">
        <v>0</v>
      </c>
      <c r="AL1444" s="39">
        <f t="shared" ref="AL1444" si="34319">SUMPRODUCT(AK1439:AK1443*AL1439:AL1443)</f>
        <v>8</v>
      </c>
      <c r="AM1444" s="46" t="s">
        <v>134</v>
      </c>
      <c r="AN1444" s="38">
        <f t="shared" ref="AN1444" si="34320">lunchAdjust(AM1439:AN1443)</f>
        <v>0</v>
      </c>
      <c r="AO1444" s="48" t="s">
        <v>0</v>
      </c>
      <c r="AP1444" s="39">
        <f t="shared" ref="AP1444" si="34321">SUMPRODUCT(AO1439:AO1443*AP1439:AP1443)</f>
        <v>0</v>
      </c>
      <c r="AQ1444" s="46" t="s">
        <v>134</v>
      </c>
      <c r="AR1444" s="38">
        <f t="shared" ref="AR1444" si="34322">lunchAdjust(AQ1439:AR1443)</f>
        <v>0</v>
      </c>
      <c r="AS1444" s="48" t="s">
        <v>0</v>
      </c>
      <c r="AT1444" s="39">
        <f t="shared" ref="AT1444" si="34323">SUMPRODUCT(AS1439:AS1443*AT1439:AT1443)</f>
        <v>0</v>
      </c>
      <c r="AU1444" s="46" t="s">
        <v>134</v>
      </c>
      <c r="AV1444" s="38">
        <f t="shared" ref="AV1444" si="34324">lunchAdjust(AU1439:AV1443)</f>
        <v>0</v>
      </c>
      <c r="AW1444" s="48" t="s">
        <v>0</v>
      </c>
      <c r="AX1444" s="39">
        <f t="shared" ref="AX1444" si="34325">SUMPRODUCT(AW1439:AW1443*AX1439:AX1443)</f>
        <v>0</v>
      </c>
      <c r="AY1444" s="46" t="s">
        <v>134</v>
      </c>
      <c r="AZ1444" s="38">
        <f t="shared" ref="AZ1444" si="34326">lunchAdjust(AY1439:AZ1443)</f>
        <v>0</v>
      </c>
      <c r="BA1444" s="48" t="s">
        <v>0</v>
      </c>
      <c r="BB1444" s="39">
        <f t="shared" ref="BB1444" si="34327">SUMPRODUCT(BA1439:BA1443*BB1439:BB1443)</f>
        <v>0</v>
      </c>
      <c r="BC1444" s="46" t="s">
        <v>134</v>
      </c>
      <c r="BD1444" s="38">
        <f t="shared" ref="BD1444" si="34328">lunchAdjust(BC1439:BD1443)</f>
        <v>0</v>
      </c>
      <c r="BE1444" s="48" t="s">
        <v>0</v>
      </c>
      <c r="BF1444" s="39">
        <f t="shared" ref="BF1444" si="34329">SUMPRODUCT(BE1439:BE1443*BF1439:BF1443)</f>
        <v>0</v>
      </c>
      <c r="BG1444" s="46" t="s">
        <v>134</v>
      </c>
      <c r="BH1444" s="38">
        <f t="shared" ref="BH1444" si="34330">lunchAdjust(BG1439:BH1443)</f>
        <v>0</v>
      </c>
      <c r="BI1444" s="48" t="s">
        <v>0</v>
      </c>
      <c r="BJ1444" s="39">
        <f t="shared" ref="BJ1444" si="34331">SUMPRODUCT(BI1439:BI1443*BJ1439:BJ1443)</f>
        <v>0</v>
      </c>
      <c r="BK1444" s="46" t="s">
        <v>134</v>
      </c>
      <c r="BL1444" s="38">
        <f t="shared" ref="BL1444" si="34332">lunchAdjust(BK1439:BL1443)</f>
        <v>0</v>
      </c>
      <c r="BM1444" s="48" t="s">
        <v>0</v>
      </c>
      <c r="BN1444" s="39">
        <f t="shared" ref="BN1444" si="34333">SUMPRODUCT(BM1439:BM1443*BN1439:BN1443)</f>
        <v>0</v>
      </c>
      <c r="BO1444" s="46" t="s">
        <v>134</v>
      </c>
      <c r="BP1444" s="38">
        <f t="shared" ref="BP1444" si="34334">lunchAdjust(BO1439:BP1443)</f>
        <v>0</v>
      </c>
      <c r="BQ1444" s="48" t="s">
        <v>0</v>
      </c>
      <c r="BR1444" s="39">
        <f t="shared" ref="BR1444" si="34335">SUMPRODUCT(BQ1439:BQ1443*BR1439:BR1443)</f>
        <v>0</v>
      </c>
      <c r="BS1444" s="46" t="s">
        <v>134</v>
      </c>
      <c r="BT1444" s="38">
        <f t="shared" ref="BT1444" si="34336">lunchAdjust(BS1439:BT1443)</f>
        <v>0</v>
      </c>
      <c r="BU1444" s="48" t="s">
        <v>0</v>
      </c>
      <c r="BV1444" s="39">
        <f t="shared" ref="BV1444" si="34337">SUMPRODUCT(BU1439:BU1443*BV1439:BV1443)</f>
        <v>0</v>
      </c>
      <c r="BW1444" s="46" t="s">
        <v>134</v>
      </c>
      <c r="BX1444" s="38">
        <f t="shared" ref="BX1444" si="34338">lunchAdjust(BW1439:BX1443)</f>
        <v>0</v>
      </c>
      <c r="BY1444" s="48" t="s">
        <v>0</v>
      </c>
      <c r="BZ1444" s="39">
        <f t="shared" ref="BZ1444" si="34339">SUMPRODUCT(BY1439:BY1443*BZ1439:BZ1443)</f>
        <v>0</v>
      </c>
      <c r="CA1444" s="46" t="s">
        <v>134</v>
      </c>
      <c r="CB1444" s="38">
        <f t="shared" ref="CB1444" si="34340">lunchAdjust(CA1439:CB1443)</f>
        <v>0</v>
      </c>
      <c r="CC1444" s="48" t="s">
        <v>0</v>
      </c>
      <c r="CD1444" s="39">
        <f t="shared" ref="CD1444" si="34341">SUMPRODUCT(CC1439:CC1443*CD1439:CD1443)</f>
        <v>0</v>
      </c>
      <c r="CE1444" s="46" t="s">
        <v>134</v>
      </c>
      <c r="CF1444" s="38">
        <f t="shared" ref="CF1444" si="34342">lunchAdjust(CE1439:CF1443)</f>
        <v>0</v>
      </c>
      <c r="CG1444" s="48" t="s">
        <v>0</v>
      </c>
      <c r="CH1444" s="39">
        <f t="shared" ref="CH1444" si="34343">SUMPRODUCT(CG1439:CG1443*CH1439:CH1443)</f>
        <v>0</v>
      </c>
    </row>
    <row r="1445" spans="1:86" ht="15.75" thickBot="1" x14ac:dyDescent="0.3">
      <c r="A1445" s="58" t="s">
        <v>121</v>
      </c>
      <c r="B1445" s="59">
        <f t="shared" ref="B1445" ca="1" si="34344">roleHours(G1439:CH1445, "OUT")</f>
        <v>0</v>
      </c>
      <c r="C1445" s="54" t="s">
        <v>137</v>
      </c>
      <c r="D1445" s="22">
        <f t="shared" ref="D1445" ca="1" si="34345">roleHours(G1439:CH1445, "PTO")</f>
        <v>0</v>
      </c>
      <c r="E1445" s="23">
        <f t="shared" ref="E1445" ca="1" si="34346">E1444-B1440</f>
        <v>15.200000000000003</v>
      </c>
      <c r="F1445" s="52"/>
      <c r="G1445" s="47" t="s">
        <v>39</v>
      </c>
      <c r="H1445" s="40">
        <f t="shared" si="32794"/>
        <v>0</v>
      </c>
      <c r="I1445" s="49" t="s">
        <v>135</v>
      </c>
      <c r="J1445" s="41">
        <f t="shared" ref="J1445" si="34347">J1444*G$4</f>
        <v>0</v>
      </c>
      <c r="K1445" s="47" t="s">
        <v>39</v>
      </c>
      <c r="L1445" s="40">
        <f t="shared" ref="L1445" si="34348">SUMPRODUCT(M1439:M1443*(L1439:L1443="PTO"))+SUMPRODUCT(M1439:M1443*(L1439:L1443="HOL"))</f>
        <v>0</v>
      </c>
      <c r="M1445" s="49" t="s">
        <v>135</v>
      </c>
      <c r="N1445" s="41">
        <f t="shared" ref="N1445" si="34349">N1444*K$4</f>
        <v>0</v>
      </c>
      <c r="O1445" s="47" t="s">
        <v>39</v>
      </c>
      <c r="P1445" s="40">
        <f t="shared" ref="P1445" si="34350">SUMPRODUCT(Q1439:Q1443*(P1439:P1443="PTO"))+SUMPRODUCT(Q1439:Q1443*(P1439:P1443="HOL"))</f>
        <v>0</v>
      </c>
      <c r="Q1445" s="49" t="s">
        <v>135</v>
      </c>
      <c r="R1445" s="41">
        <f t="shared" ref="R1445" si="34351">R1444*O$4</f>
        <v>8</v>
      </c>
      <c r="S1445" s="47" t="s">
        <v>39</v>
      </c>
      <c r="T1445" s="40">
        <f t="shared" ref="T1445" si="34352">SUMPRODUCT(U1439:U1443*(T1439:T1443="PTO"))+SUMPRODUCT(U1439:U1443*(T1439:T1443="HOL"))</f>
        <v>0</v>
      </c>
      <c r="U1445" s="49" t="s">
        <v>135</v>
      </c>
      <c r="V1445" s="41">
        <f t="shared" ref="V1445" si="34353">V1444*S$4</f>
        <v>0</v>
      </c>
      <c r="W1445" s="47" t="s">
        <v>39</v>
      </c>
      <c r="X1445" s="40">
        <f t="shared" ref="X1445" si="34354">SUMPRODUCT(Y1439:Y1443*(X1439:X1443="PTO"))+SUMPRODUCT(Y1439:Y1443*(X1439:X1443="HOL"))</f>
        <v>0</v>
      </c>
      <c r="Y1445" s="49" t="s">
        <v>135</v>
      </c>
      <c r="Z1445" s="41">
        <f t="shared" ref="Z1445" si="34355">Z1444*W$4</f>
        <v>0</v>
      </c>
      <c r="AA1445" s="47" t="s">
        <v>39</v>
      </c>
      <c r="AB1445" s="40">
        <f t="shared" ref="AB1445" si="34356">SUMPRODUCT(AC1439:AC1443*(AB1439:AB1443="PTO"))+SUMPRODUCT(AC1439:AC1443*(AB1439:AB1443="HOL"))</f>
        <v>0</v>
      </c>
      <c r="AC1445" s="49" t="s">
        <v>135</v>
      </c>
      <c r="AD1445" s="41">
        <f t="shared" ref="AD1445" si="34357">AD1444*AA$4</f>
        <v>8</v>
      </c>
      <c r="AE1445" s="47" t="s">
        <v>39</v>
      </c>
      <c r="AF1445" s="40">
        <f t="shared" ref="AF1445" si="34358">SUMPRODUCT(AG1439:AG1443*(AF1439:AF1443="PTO"))+SUMPRODUCT(AG1439:AG1443*(AF1439:AF1443="HOL"))</f>
        <v>0</v>
      </c>
      <c r="AG1445" s="49" t="s">
        <v>135</v>
      </c>
      <c r="AH1445" s="41">
        <f t="shared" ref="AH1445" si="34359">AH1444*AE$4</f>
        <v>8</v>
      </c>
      <c r="AI1445" s="47" t="s">
        <v>39</v>
      </c>
      <c r="AJ1445" s="40">
        <f t="shared" ref="AJ1445" si="34360">SUMPRODUCT(AK1439:AK1443*(AJ1439:AJ1443="PTO"))+SUMPRODUCT(AK1439:AK1443*(AJ1439:AJ1443="HOL"))</f>
        <v>0</v>
      </c>
      <c r="AK1445" s="49" t="s">
        <v>135</v>
      </c>
      <c r="AL1445" s="41">
        <f>AL1444*AI$4</f>
        <v>8</v>
      </c>
      <c r="AM1445" s="47" t="s">
        <v>39</v>
      </c>
      <c r="AN1445" s="40">
        <f t="shared" ref="AN1445" si="34361">SUMPRODUCT(AO1439:AO1443*(AN1439:AN1443="PTO"))+SUMPRODUCT(AO1439:AO1443*(AN1439:AN1443="HOL"))</f>
        <v>0</v>
      </c>
      <c r="AO1445" s="49" t="s">
        <v>135</v>
      </c>
      <c r="AP1445" s="41">
        <f t="shared" ref="AP1445" si="34362">AP1444*AM$4</f>
        <v>0</v>
      </c>
      <c r="AQ1445" s="47" t="s">
        <v>39</v>
      </c>
      <c r="AR1445" s="40">
        <f t="shared" ref="AR1445" si="34363">SUMPRODUCT(AS1439:AS1443*(AR1439:AR1443="PTO"))+SUMPRODUCT(AS1439:AS1443*(AR1439:AR1443="HOL"))</f>
        <v>0</v>
      </c>
      <c r="AS1445" s="49" t="s">
        <v>135</v>
      </c>
      <c r="AT1445" s="41">
        <f t="shared" ref="AT1445" si="34364">AT1444*AQ$4</f>
        <v>0</v>
      </c>
      <c r="AU1445" s="47" t="s">
        <v>39</v>
      </c>
      <c r="AV1445" s="40">
        <f t="shared" ref="AV1445" si="34365">SUMPRODUCT(AW1439:AW1443*(AV1439:AV1443="PTO"))+SUMPRODUCT(AW1439:AW1443*(AV1439:AV1443="HOL"))</f>
        <v>0</v>
      </c>
      <c r="AW1445" s="49" t="s">
        <v>135</v>
      </c>
      <c r="AX1445" s="41">
        <f>AX1444*AU$4</f>
        <v>0</v>
      </c>
      <c r="AY1445" s="47" t="s">
        <v>39</v>
      </c>
      <c r="AZ1445" s="40">
        <f t="shared" ref="AZ1445" si="34366">SUMPRODUCT(BA1439:BA1443*(AZ1439:AZ1443="PTO"))+SUMPRODUCT(BA1439:BA1443*(AZ1439:AZ1443="HOL"))</f>
        <v>0</v>
      </c>
      <c r="BA1445" s="49" t="s">
        <v>135</v>
      </c>
      <c r="BB1445" s="41">
        <f>BB1444*AY$4</f>
        <v>0</v>
      </c>
      <c r="BC1445" s="47" t="s">
        <v>39</v>
      </c>
      <c r="BD1445" s="40">
        <f t="shared" ref="BD1445" si="34367">SUMPRODUCT(BE1439:BE1443*(BD1439:BD1443="PTO"))+SUMPRODUCT(BE1439:BE1443*(BD1439:BD1443="HOL"))</f>
        <v>0</v>
      </c>
      <c r="BE1445" s="49" t="s">
        <v>135</v>
      </c>
      <c r="BF1445" s="41">
        <f>BF1444*BC$4</f>
        <v>0</v>
      </c>
      <c r="BG1445" s="47" t="s">
        <v>39</v>
      </c>
      <c r="BH1445" s="40">
        <f t="shared" ref="BH1445" si="34368">SUMPRODUCT(BI1439:BI1443*(BH1439:BH1443="PTO"))+SUMPRODUCT(BI1439:BI1443*(BH1439:BH1443="HOL"))</f>
        <v>0</v>
      </c>
      <c r="BI1445" s="49" t="s">
        <v>135</v>
      </c>
      <c r="BJ1445" s="41">
        <f>BJ1444*BG$4</f>
        <v>0</v>
      </c>
      <c r="BK1445" s="47" t="s">
        <v>39</v>
      </c>
      <c r="BL1445" s="40">
        <f t="shared" ref="BL1445" si="34369">SUMPRODUCT(BM1439:BM1443*(BL1439:BL1443="PTO"))+SUMPRODUCT(BM1439:BM1443*(BL1439:BL1443="HOL"))</f>
        <v>0</v>
      </c>
      <c r="BM1445" s="49" t="s">
        <v>135</v>
      </c>
      <c r="BN1445" s="41">
        <f>BN1444*BK$4</f>
        <v>0</v>
      </c>
      <c r="BO1445" s="47" t="s">
        <v>39</v>
      </c>
      <c r="BP1445" s="40">
        <f t="shared" ref="BP1445" si="34370">SUMPRODUCT(BQ1439:BQ1443*(BP1439:BP1443="PTO"))+SUMPRODUCT(BQ1439:BQ1443*(BP1439:BP1443="HOL"))</f>
        <v>0</v>
      </c>
      <c r="BQ1445" s="49" t="s">
        <v>135</v>
      </c>
      <c r="BR1445" s="41">
        <f t="shared" ref="BR1445" si="34371">BR1444*BO$4</f>
        <v>0</v>
      </c>
      <c r="BS1445" s="47" t="s">
        <v>39</v>
      </c>
      <c r="BT1445" s="40">
        <f t="shared" ref="BT1445" si="34372">SUMPRODUCT(BU1439:BU1443*(BT1439:BT1443="PTO"))+SUMPRODUCT(BU1439:BU1443*(BT1439:BT1443="HOL"))</f>
        <v>0</v>
      </c>
      <c r="BU1445" s="49" t="s">
        <v>135</v>
      </c>
      <c r="BV1445" s="41">
        <f t="shared" ref="BV1445" si="34373">BV1444*BS$4</f>
        <v>0</v>
      </c>
      <c r="BW1445" s="47" t="s">
        <v>39</v>
      </c>
      <c r="BX1445" s="40">
        <f t="shared" ref="BX1445" si="34374">SUMPRODUCT(BY1439:BY1443*(BX1439:BX1443="PTO"))+SUMPRODUCT(BY1439:BY1443*(BX1439:BX1443="HOL"))</f>
        <v>0</v>
      </c>
      <c r="BY1445" s="49" t="s">
        <v>135</v>
      </c>
      <c r="BZ1445" s="41">
        <f t="shared" ref="BZ1445" si="34375">BZ1444*BW$4</f>
        <v>0</v>
      </c>
      <c r="CA1445" s="47" t="s">
        <v>39</v>
      </c>
      <c r="CB1445" s="40">
        <f t="shared" ref="CB1445" si="34376">SUMPRODUCT(CC1439:CC1443*(CB1439:CB1443="PTO"))+SUMPRODUCT(CC1439:CC1443*(CB1439:CB1443="HOL"))</f>
        <v>0</v>
      </c>
      <c r="CC1445" s="49" t="s">
        <v>135</v>
      </c>
      <c r="CD1445" s="41">
        <f t="shared" ref="CD1445" si="34377">CD1444*CA$4</f>
        <v>0</v>
      </c>
      <c r="CE1445" s="47" t="s">
        <v>39</v>
      </c>
      <c r="CF1445" s="40">
        <f t="shared" ref="CF1445" si="34378">SUMPRODUCT(CG1439:CG1443*(CF1439:CF1443="PTO"))+SUMPRODUCT(CG1439:CG1443*(CF1439:CF1443="HOL"))</f>
        <v>0</v>
      </c>
      <c r="CG1445" s="49" t="s">
        <v>135</v>
      </c>
      <c r="CH1445" s="41">
        <f t="shared" ref="CH1445" si="34379">CH1444*CE$4</f>
        <v>0</v>
      </c>
    </row>
    <row r="1446" spans="1:86" x14ac:dyDescent="0.25">
      <c r="A1446" s="70" t="s">
        <v>133</v>
      </c>
      <c r="B1446" s="71">
        <f t="shared" ref="B1446" ca="1" si="34380">D1446-B1447</f>
        <v>13.19797887000459</v>
      </c>
      <c r="C1446" s="72" t="s">
        <v>122</v>
      </c>
      <c r="D1446" s="71">
        <f>IFERROR(INDEX(Holidays[FTE], MATCH(Entry!E1446, Holidays[Date], 0)), 1)*8*INDEX(FTEguide[[1]:[12]], MATCH(Entry!E1447, FTEguide[Weekday], 0), IF(Entry!E1449&gt;0, Entry!E1449, MONTH(Entry!E1446)))</f>
        <v>61.19797887000459</v>
      </c>
      <c r="E1446" s="60">
        <f t="shared" si="34036"/>
        <v>44034</v>
      </c>
      <c r="F1446" s="50" t="s">
        <v>128</v>
      </c>
      <c r="G1446" s="34" t="s">
        <v>136</v>
      </c>
      <c r="H1446" s="35" t="s">
        <v>23</v>
      </c>
      <c r="I1446" s="42">
        <f t="shared" ref="I1446" si="34381">parseTime(G1446)-(H1451=INT(RIGHT($F1446, 1)))</f>
        <v>8</v>
      </c>
      <c r="J1446" s="43">
        <f t="shared" ref="J1446:J1450" si="34382">isClocked(H1446)</f>
        <v>1</v>
      </c>
      <c r="K1446" s="34"/>
      <c r="L1446" s="35"/>
      <c r="M1446" s="42">
        <f t="shared" ref="M1446" si="34383">parseTime(K1446)-(L1451=INT(RIGHT($F1446, 1)))</f>
        <v>0</v>
      </c>
      <c r="N1446" s="43">
        <f t="shared" ref="N1446:N1450" si="34384">isClocked(L1446)</f>
        <v>0</v>
      </c>
      <c r="O1446" s="34" t="s">
        <v>180</v>
      </c>
      <c r="P1446" s="35" t="s">
        <v>23</v>
      </c>
      <c r="Q1446" s="42">
        <f t="shared" ref="Q1446" si="34385">parseTime(O1446)-(P1451=INT(RIGHT($F1446, 1)))</f>
        <v>8</v>
      </c>
      <c r="R1446" s="43">
        <f t="shared" ref="R1446:R1450" si="34386">isClocked(P1446)</f>
        <v>1</v>
      </c>
      <c r="S1446" s="34" t="s">
        <v>227</v>
      </c>
      <c r="T1446" s="35" t="s">
        <v>23</v>
      </c>
      <c r="U1446" s="42">
        <f t="shared" ref="U1446" si="34387">parseTime(S1446)-(T1451=INT(RIGHT($F1446, 1)))</f>
        <v>8</v>
      </c>
      <c r="V1446" s="43">
        <f t="shared" ref="V1446:V1450" si="34388">isClocked(T1446)</f>
        <v>1</v>
      </c>
      <c r="W1446" s="34"/>
      <c r="X1446" s="35"/>
      <c r="Y1446" s="42">
        <f t="shared" ref="Y1446" si="34389">parseTime(W1446)-(X1451=INT(RIGHT($F1446, 1)))</f>
        <v>0</v>
      </c>
      <c r="Z1446" s="43">
        <f t="shared" ref="Z1446:Z1450" si="34390">isClocked(X1446)</f>
        <v>0</v>
      </c>
      <c r="AA1446" s="34" t="s">
        <v>136</v>
      </c>
      <c r="AB1446" s="35" t="s">
        <v>23</v>
      </c>
      <c r="AC1446" s="42">
        <f t="shared" ref="AC1446" si="34391">parseTime(AA1446)-(AB1451=INT(RIGHT($F1446, 1)))</f>
        <v>8</v>
      </c>
      <c r="AD1446" s="43">
        <f t="shared" ref="AD1446:AD1450" si="34392">isClocked(AB1446)</f>
        <v>1</v>
      </c>
      <c r="AE1446" s="34" t="s">
        <v>136</v>
      </c>
      <c r="AF1446" s="35" t="s">
        <v>25</v>
      </c>
      <c r="AG1446" s="42">
        <f t="shared" ref="AG1446" si="34393">parseTime(AE1446)-(AF1451=INT(RIGHT($F1446, 1)))</f>
        <v>8</v>
      </c>
      <c r="AH1446" s="43">
        <f t="shared" ref="AH1446:AH1450" si="34394">isClocked(AF1446)</f>
        <v>1</v>
      </c>
      <c r="AI1446" s="34"/>
      <c r="AJ1446" s="35"/>
      <c r="AK1446" s="42">
        <f>parseTime(AI1446)-(AJ1451=INT(RIGHT($F1446, 1)))</f>
        <v>0</v>
      </c>
      <c r="AL1446" s="43">
        <f t="shared" ref="AL1446:AL1450" si="34395">isClocked(AJ1446)</f>
        <v>0</v>
      </c>
      <c r="AM1446" s="34" t="s">
        <v>136</v>
      </c>
      <c r="AN1446" s="35" t="s">
        <v>23</v>
      </c>
      <c r="AO1446" s="42">
        <f t="shared" ref="AO1446" si="34396">parseTime(AM1446)-(AN1451=INT(RIGHT($F1446, 1)))</f>
        <v>8</v>
      </c>
      <c r="AP1446" s="43">
        <f t="shared" ref="AP1446:AP1450" si="34397">isClocked(AN1446)</f>
        <v>1</v>
      </c>
      <c r="AQ1446" s="34"/>
      <c r="AR1446" s="35"/>
      <c r="AS1446" s="42">
        <f t="shared" ref="AS1446" si="34398">parseTime(AQ1446)-(AR1451=INT(RIGHT($F1446, 1)))</f>
        <v>0</v>
      </c>
      <c r="AT1446" s="43">
        <f t="shared" ref="AT1446:AT1450" si="34399">isClocked(AR1446)</f>
        <v>0</v>
      </c>
      <c r="AU1446" s="34"/>
      <c r="AV1446" s="35"/>
      <c r="AW1446" s="42">
        <f>parseTime(AU1446)-(AV1451=INT(RIGHT($F1446, 1)))</f>
        <v>0</v>
      </c>
      <c r="AX1446" s="43">
        <f t="shared" ref="AX1446:AX1450" si="34400">isClocked(AV1446)</f>
        <v>0</v>
      </c>
      <c r="AY1446" s="34"/>
      <c r="AZ1446" s="35"/>
      <c r="BA1446" s="42">
        <f>parseTime(AY1446)-(AZ1451=INT(RIGHT($F1446, 1)))</f>
        <v>0</v>
      </c>
      <c r="BB1446" s="43">
        <f t="shared" ref="BB1446:BB1450" si="34401">isClocked(AZ1446)</f>
        <v>0</v>
      </c>
      <c r="BC1446" s="34"/>
      <c r="BD1446" s="35"/>
      <c r="BE1446" s="42">
        <f>parseTime(BC1446)-(BD1451=INT(RIGHT($F1446, 1)))</f>
        <v>0</v>
      </c>
      <c r="BF1446" s="43">
        <f t="shared" ref="BF1446:BF1450" si="34402">isClocked(BD1446)</f>
        <v>0</v>
      </c>
      <c r="BG1446" s="34"/>
      <c r="BH1446" s="35"/>
      <c r="BI1446" s="42">
        <f>parseTime(BG1446)-(BH1451=INT(RIGHT($F1446, 1)))</f>
        <v>0</v>
      </c>
      <c r="BJ1446" s="43">
        <f t="shared" ref="BJ1446:BJ1450" si="34403">isClocked(BH1446)</f>
        <v>0</v>
      </c>
      <c r="BK1446" s="34"/>
      <c r="BL1446" s="35"/>
      <c r="BM1446" s="42">
        <f>parseTime(BK1446)-(BL1451=INT(RIGHT($F1446, 1)))</f>
        <v>0</v>
      </c>
      <c r="BN1446" s="43">
        <f t="shared" ref="BN1446:BN1450" si="34404">isClocked(BL1446)</f>
        <v>0</v>
      </c>
      <c r="BO1446" s="34"/>
      <c r="BP1446" s="35"/>
      <c r="BQ1446" s="42">
        <f t="shared" ref="BQ1446" si="34405">parseTime(BO1446)-(BP1451=INT(RIGHT($F1446, 1)))</f>
        <v>0</v>
      </c>
      <c r="BR1446" s="43">
        <f t="shared" ref="BR1446:BR1450" si="34406">isClocked(BP1446)</f>
        <v>0</v>
      </c>
      <c r="BS1446" s="34"/>
      <c r="BT1446" s="35"/>
      <c r="BU1446" s="42">
        <f t="shared" ref="BU1446" si="34407">parseTime(BS1446)-(BT1451=INT(RIGHT($F1446, 1)))</f>
        <v>0</v>
      </c>
      <c r="BV1446" s="43">
        <f t="shared" ref="BV1446:BV1450" si="34408">isClocked(BT1446)</f>
        <v>0</v>
      </c>
      <c r="BW1446" s="34"/>
      <c r="BX1446" s="35"/>
      <c r="BY1446" s="42">
        <f t="shared" ref="BY1446" si="34409">parseTime(BW1446)-(BX1451=INT(RIGHT($F1446, 1)))</f>
        <v>0</v>
      </c>
      <c r="BZ1446" s="43">
        <f t="shared" ref="BZ1446:BZ1450" si="34410">isClocked(BX1446)</f>
        <v>0</v>
      </c>
      <c r="CA1446" s="34"/>
      <c r="CB1446" s="35"/>
      <c r="CC1446" s="42">
        <f t="shared" ref="CC1446" si="34411">parseTime(CA1446)-(CB1451=INT(RIGHT($F1446, 1)))</f>
        <v>0</v>
      </c>
      <c r="CD1446" s="43">
        <f t="shared" ref="CD1446:CD1450" si="34412">isClocked(CB1446)</f>
        <v>0</v>
      </c>
      <c r="CE1446" s="34"/>
      <c r="CF1446" s="35"/>
      <c r="CG1446" s="42">
        <f t="shared" ref="CG1446" si="34413">parseTime(CE1446)-(CF1451=INT(RIGHT($F1446, 1)))</f>
        <v>0</v>
      </c>
      <c r="CH1446" s="43">
        <f t="shared" ref="CH1446:CH1450" si="34414">isClocked(CF1446)</f>
        <v>0</v>
      </c>
    </row>
    <row r="1447" spans="1:86" x14ac:dyDescent="0.25">
      <c r="A1447" s="56" t="s">
        <v>0</v>
      </c>
      <c r="B1447" s="57">
        <f t="shared" ca="1" si="33552"/>
        <v>48</v>
      </c>
      <c r="C1447" s="14" t="s">
        <v>252</v>
      </c>
      <c r="D1447" s="14">
        <f t="shared" si="33035"/>
        <v>53.7</v>
      </c>
      <c r="E1447" s="55" t="str">
        <f t="shared" si="33553"/>
        <v>Wednesday</v>
      </c>
      <c r="F1447" s="51" t="s">
        <v>129</v>
      </c>
      <c r="G1447" s="36"/>
      <c r="H1447" s="37"/>
      <c r="I1447" s="44">
        <f t="shared" ref="I1447" si="34415">parseTime(G1447)-(H1451=INT(RIGHT($F1447, 1)))</f>
        <v>0</v>
      </c>
      <c r="J1447" s="45">
        <f t="shared" si="34382"/>
        <v>0</v>
      </c>
      <c r="K1447" s="36"/>
      <c r="L1447" s="37"/>
      <c r="M1447" s="44">
        <f t="shared" ref="M1447" si="34416">parseTime(K1447)-(L1451=INT(RIGHT($F1447, 1)))</f>
        <v>0</v>
      </c>
      <c r="N1447" s="45">
        <f t="shared" si="34384"/>
        <v>0</v>
      </c>
      <c r="O1447" s="36"/>
      <c r="P1447" s="37"/>
      <c r="Q1447" s="44">
        <f t="shared" ref="Q1447" si="34417">parseTime(O1447)-(P1451=INT(RIGHT($F1447, 1)))</f>
        <v>0</v>
      </c>
      <c r="R1447" s="45">
        <f t="shared" si="34386"/>
        <v>0</v>
      </c>
      <c r="S1447" s="36"/>
      <c r="T1447" s="37"/>
      <c r="U1447" s="44">
        <f t="shared" ref="U1447" si="34418">parseTime(S1447)-(T1451=INT(RIGHT($F1447, 1)))</f>
        <v>0</v>
      </c>
      <c r="V1447" s="45">
        <f t="shared" si="34388"/>
        <v>0</v>
      </c>
      <c r="W1447" s="36"/>
      <c r="X1447" s="37"/>
      <c r="Y1447" s="44">
        <f t="shared" ref="Y1447" si="34419">parseTime(W1447)-(X1451=INT(RIGHT($F1447, 1)))</f>
        <v>0</v>
      </c>
      <c r="Z1447" s="45">
        <f t="shared" si="34390"/>
        <v>0</v>
      </c>
      <c r="AA1447" s="36"/>
      <c r="AB1447" s="37"/>
      <c r="AC1447" s="44">
        <f t="shared" ref="AC1447" si="34420">parseTime(AA1447)-(AB1451=INT(RIGHT($F1447, 1)))</f>
        <v>0</v>
      </c>
      <c r="AD1447" s="45">
        <f t="shared" si="34392"/>
        <v>0</v>
      </c>
      <c r="AE1447" s="36"/>
      <c r="AF1447" s="37"/>
      <c r="AG1447" s="44">
        <f t="shared" ref="AG1447" si="34421">parseTime(AE1447)-(AF1451=INT(RIGHT($F1447, 1)))</f>
        <v>0</v>
      </c>
      <c r="AH1447" s="45">
        <f t="shared" si="34394"/>
        <v>0</v>
      </c>
      <c r="AI1447" s="36"/>
      <c r="AJ1447" s="37"/>
      <c r="AK1447" s="44">
        <f>parseTime(AI1447)-(AJ1451=INT(RIGHT($F1447, 1)))</f>
        <v>0</v>
      </c>
      <c r="AL1447" s="45">
        <f t="shared" si="34395"/>
        <v>0</v>
      </c>
      <c r="AM1447" s="36"/>
      <c r="AN1447" s="37"/>
      <c r="AO1447" s="44">
        <f t="shared" ref="AO1447" si="34422">parseTime(AM1447)-(AN1451=INT(RIGHT($F1447, 1)))</f>
        <v>0</v>
      </c>
      <c r="AP1447" s="45">
        <f t="shared" si="34397"/>
        <v>0</v>
      </c>
      <c r="AQ1447" s="36"/>
      <c r="AR1447" s="37"/>
      <c r="AS1447" s="44">
        <f t="shared" ref="AS1447" si="34423">parseTime(AQ1447)-(AR1451=INT(RIGHT($F1447, 1)))</f>
        <v>0</v>
      </c>
      <c r="AT1447" s="45">
        <f t="shared" si="34399"/>
        <v>0</v>
      </c>
      <c r="AU1447" s="36"/>
      <c r="AV1447" s="37"/>
      <c r="AW1447" s="44">
        <f>parseTime(AU1447)-(AV1451=INT(RIGHT($F1447, 1)))</f>
        <v>0</v>
      </c>
      <c r="AX1447" s="45">
        <f t="shared" si="34400"/>
        <v>0</v>
      </c>
      <c r="AY1447" s="36"/>
      <c r="AZ1447" s="37"/>
      <c r="BA1447" s="44">
        <f>parseTime(AY1447)-(AZ1451=INT(RIGHT($F1447, 1)))</f>
        <v>0</v>
      </c>
      <c r="BB1447" s="45">
        <f t="shared" si="34401"/>
        <v>0</v>
      </c>
      <c r="BC1447" s="36"/>
      <c r="BD1447" s="37"/>
      <c r="BE1447" s="44">
        <f>parseTime(BC1447)-(BD1451=INT(RIGHT($F1447, 1)))</f>
        <v>0</v>
      </c>
      <c r="BF1447" s="45">
        <f t="shared" si="34402"/>
        <v>0</v>
      </c>
      <c r="BG1447" s="36"/>
      <c r="BH1447" s="37"/>
      <c r="BI1447" s="44">
        <f>parseTime(BG1447)-(BH1451=INT(RIGHT($F1447, 1)))</f>
        <v>0</v>
      </c>
      <c r="BJ1447" s="45">
        <f t="shared" si="34403"/>
        <v>0</v>
      </c>
      <c r="BK1447" s="36"/>
      <c r="BL1447" s="37"/>
      <c r="BM1447" s="44">
        <f>parseTime(BK1447)-(BL1451=INT(RIGHT($F1447, 1)))</f>
        <v>0</v>
      </c>
      <c r="BN1447" s="45">
        <f t="shared" si="34404"/>
        <v>0</v>
      </c>
      <c r="BO1447" s="36"/>
      <c r="BP1447" s="37"/>
      <c r="BQ1447" s="44">
        <f t="shared" ref="BQ1447" si="34424">parseTime(BO1447)-(BP1451=INT(RIGHT($F1447, 1)))</f>
        <v>0</v>
      </c>
      <c r="BR1447" s="45">
        <f t="shared" si="34406"/>
        <v>0</v>
      </c>
      <c r="BS1447" s="36"/>
      <c r="BT1447" s="37"/>
      <c r="BU1447" s="44">
        <f t="shared" ref="BU1447" si="34425">parseTime(BS1447)-(BT1451=INT(RIGHT($F1447, 1)))</f>
        <v>0</v>
      </c>
      <c r="BV1447" s="45">
        <f t="shared" si="34408"/>
        <v>0</v>
      </c>
      <c r="BW1447" s="36"/>
      <c r="BX1447" s="37"/>
      <c r="BY1447" s="44">
        <f t="shared" ref="BY1447" si="34426">parseTime(BW1447)-(BX1451=INT(RIGHT($F1447, 1)))</f>
        <v>0</v>
      </c>
      <c r="BZ1447" s="45">
        <f t="shared" si="34410"/>
        <v>0</v>
      </c>
      <c r="CA1447" s="36"/>
      <c r="CB1447" s="37"/>
      <c r="CC1447" s="44">
        <f t="shared" ref="CC1447" si="34427">parseTime(CA1447)-(CB1451=INT(RIGHT($F1447, 1)))</f>
        <v>0</v>
      </c>
      <c r="CD1447" s="45">
        <f t="shared" si="34412"/>
        <v>0</v>
      </c>
      <c r="CE1447" s="36"/>
      <c r="CF1447" s="37"/>
      <c r="CG1447" s="44">
        <f t="shared" ref="CG1447" si="34428">parseTime(CE1447)-(CF1451=INT(RIGHT($F1447, 1)))</f>
        <v>0</v>
      </c>
      <c r="CH1447" s="45">
        <f t="shared" si="34414"/>
        <v>0</v>
      </c>
    </row>
    <row r="1448" spans="1:86" x14ac:dyDescent="0.25">
      <c r="A1448" s="56" t="s">
        <v>117</v>
      </c>
      <c r="B1448" s="57">
        <f t="shared" ref="B1448" ca="1" si="34429">roleHours(G1446:CH1452, "MFD")</f>
        <v>40</v>
      </c>
      <c r="C1448" s="14">
        <f t="shared" ref="C1448:C1451" ca="1" si="34430">B1448/8</f>
        <v>5</v>
      </c>
      <c r="D1448" s="14">
        <f t="shared" ref="D1448" ca="1" si="34431">B1447-D1447</f>
        <v>-5.7000000000000028</v>
      </c>
      <c r="E1448" s="20" t="s">
        <v>127</v>
      </c>
      <c r="F1448" s="51" t="s">
        <v>130</v>
      </c>
      <c r="G1448" s="36"/>
      <c r="H1448" s="37"/>
      <c r="I1448" s="44">
        <f t="shared" ref="I1448" si="34432">parseTime(G1448)-(H1451=INT(RIGHT($F1448, 1)))</f>
        <v>0</v>
      </c>
      <c r="J1448" s="45">
        <f t="shared" si="34382"/>
        <v>0</v>
      </c>
      <c r="K1448" s="36"/>
      <c r="L1448" s="37"/>
      <c r="M1448" s="44">
        <f t="shared" ref="M1448" si="34433">parseTime(K1448)-(L1451=INT(RIGHT($F1448, 1)))</f>
        <v>0</v>
      </c>
      <c r="N1448" s="45">
        <f t="shared" si="34384"/>
        <v>0</v>
      </c>
      <c r="O1448" s="36"/>
      <c r="P1448" s="37"/>
      <c r="Q1448" s="44">
        <f t="shared" ref="Q1448" si="34434">parseTime(O1448)-(P1451=INT(RIGHT($F1448, 1)))</f>
        <v>0</v>
      </c>
      <c r="R1448" s="45">
        <f t="shared" si="34386"/>
        <v>0</v>
      </c>
      <c r="S1448" s="36"/>
      <c r="T1448" s="37"/>
      <c r="U1448" s="44">
        <f t="shared" ref="U1448" si="34435">parseTime(S1448)-(T1451=INT(RIGHT($F1448, 1)))</f>
        <v>0</v>
      </c>
      <c r="V1448" s="45">
        <f t="shared" si="34388"/>
        <v>0</v>
      </c>
      <c r="W1448" s="36"/>
      <c r="X1448" s="37"/>
      <c r="Y1448" s="44">
        <f t="shared" ref="Y1448" si="34436">parseTime(W1448)-(X1451=INT(RIGHT($F1448, 1)))</f>
        <v>0</v>
      </c>
      <c r="Z1448" s="45">
        <f t="shared" si="34390"/>
        <v>0</v>
      </c>
      <c r="AA1448" s="36"/>
      <c r="AB1448" s="37"/>
      <c r="AC1448" s="44">
        <f t="shared" ref="AC1448" si="34437">parseTime(AA1448)-(AB1451=INT(RIGHT($F1448, 1)))</f>
        <v>0</v>
      </c>
      <c r="AD1448" s="45">
        <f t="shared" si="34392"/>
        <v>0</v>
      </c>
      <c r="AE1448" s="36"/>
      <c r="AF1448" s="37"/>
      <c r="AG1448" s="44">
        <f t="shared" ref="AG1448" si="34438">parseTime(AE1448)-(AF1451=INT(RIGHT($F1448, 1)))</f>
        <v>0</v>
      </c>
      <c r="AH1448" s="45">
        <f t="shared" si="34394"/>
        <v>0</v>
      </c>
      <c r="AI1448" s="36"/>
      <c r="AJ1448" s="37"/>
      <c r="AK1448" s="44">
        <f>parseTime(AI1448)-(AJ1451=INT(RIGHT($F1448, 1)))</f>
        <v>0</v>
      </c>
      <c r="AL1448" s="45">
        <f t="shared" si="34395"/>
        <v>0</v>
      </c>
      <c r="AM1448" s="36"/>
      <c r="AN1448" s="37"/>
      <c r="AO1448" s="44">
        <f t="shared" ref="AO1448" si="34439">parseTime(AM1448)-(AN1451=INT(RIGHT($F1448, 1)))</f>
        <v>0</v>
      </c>
      <c r="AP1448" s="45">
        <f t="shared" si="34397"/>
        <v>0</v>
      </c>
      <c r="AQ1448" s="36"/>
      <c r="AR1448" s="37"/>
      <c r="AS1448" s="44">
        <f t="shared" ref="AS1448" si="34440">parseTime(AQ1448)-(AR1451=INT(RIGHT($F1448, 1)))</f>
        <v>0</v>
      </c>
      <c r="AT1448" s="45">
        <f t="shared" si="34399"/>
        <v>0</v>
      </c>
      <c r="AU1448" s="36"/>
      <c r="AV1448" s="37"/>
      <c r="AW1448" s="44">
        <f>parseTime(AU1448)-(AV1451=INT(RIGHT($F1448, 1)))</f>
        <v>0</v>
      </c>
      <c r="AX1448" s="45">
        <f t="shared" si="34400"/>
        <v>0</v>
      </c>
      <c r="AY1448" s="36"/>
      <c r="AZ1448" s="37"/>
      <c r="BA1448" s="44">
        <f>parseTime(AY1448)-(AZ1451=INT(RIGHT($F1448, 1)))</f>
        <v>0</v>
      </c>
      <c r="BB1448" s="45">
        <f t="shared" si="34401"/>
        <v>0</v>
      </c>
      <c r="BC1448" s="36"/>
      <c r="BD1448" s="37"/>
      <c r="BE1448" s="44">
        <f>parseTime(BC1448)-(BD1451=INT(RIGHT($F1448, 1)))</f>
        <v>0</v>
      </c>
      <c r="BF1448" s="45">
        <f t="shared" si="34402"/>
        <v>0</v>
      </c>
      <c r="BG1448" s="36"/>
      <c r="BH1448" s="37"/>
      <c r="BI1448" s="44">
        <f>parseTime(BG1448)-(BH1451=INT(RIGHT($F1448, 1)))</f>
        <v>0</v>
      </c>
      <c r="BJ1448" s="45">
        <f t="shared" si="34403"/>
        <v>0</v>
      </c>
      <c r="BK1448" s="36"/>
      <c r="BL1448" s="37"/>
      <c r="BM1448" s="44">
        <f>parseTime(BK1448)-(BL1451=INT(RIGHT($F1448, 1)))</f>
        <v>0</v>
      </c>
      <c r="BN1448" s="45">
        <f t="shared" si="34404"/>
        <v>0</v>
      </c>
      <c r="BO1448" s="36"/>
      <c r="BP1448" s="37"/>
      <c r="BQ1448" s="44">
        <f t="shared" ref="BQ1448" si="34441">parseTime(BO1448)-(BP1451=INT(RIGHT($F1448, 1)))</f>
        <v>0</v>
      </c>
      <c r="BR1448" s="45">
        <f t="shared" si="34406"/>
        <v>0</v>
      </c>
      <c r="BS1448" s="36"/>
      <c r="BT1448" s="37"/>
      <c r="BU1448" s="44">
        <f t="shared" ref="BU1448" si="34442">parseTime(BS1448)-(BT1451=INT(RIGHT($F1448, 1)))</f>
        <v>0</v>
      </c>
      <c r="BV1448" s="45">
        <f t="shared" si="34408"/>
        <v>0</v>
      </c>
      <c r="BW1448" s="36"/>
      <c r="BX1448" s="37"/>
      <c r="BY1448" s="44">
        <f t="shared" ref="BY1448" si="34443">parseTime(BW1448)-(BX1451=INT(RIGHT($F1448, 1)))</f>
        <v>0</v>
      </c>
      <c r="BZ1448" s="45">
        <f t="shared" si="34410"/>
        <v>0</v>
      </c>
      <c r="CA1448" s="36"/>
      <c r="CB1448" s="37"/>
      <c r="CC1448" s="44">
        <f t="shared" ref="CC1448" si="34444">parseTime(CA1448)-(CB1451=INT(RIGHT($F1448, 1)))</f>
        <v>0</v>
      </c>
      <c r="CD1448" s="45">
        <f t="shared" si="34412"/>
        <v>0</v>
      </c>
      <c r="CE1448" s="36"/>
      <c r="CF1448" s="37"/>
      <c r="CG1448" s="44">
        <f t="shared" ref="CG1448" si="34445">parseTime(CE1448)-(CF1451=INT(RIGHT($F1448, 1)))</f>
        <v>0</v>
      </c>
      <c r="CH1448" s="45">
        <f t="shared" si="34414"/>
        <v>0</v>
      </c>
    </row>
    <row r="1449" spans="1:86" x14ac:dyDescent="0.25">
      <c r="A1449" s="56"/>
      <c r="B1449" s="57"/>
      <c r="C1449" s="14">
        <f t="shared" si="34430"/>
        <v>0</v>
      </c>
      <c r="D1449" s="14" t="s">
        <v>259</v>
      </c>
      <c r="E1449" s="20">
        <v>4.25</v>
      </c>
      <c r="F1449" s="51" t="s">
        <v>131</v>
      </c>
      <c r="G1449" s="36"/>
      <c r="H1449" s="37"/>
      <c r="I1449" s="44">
        <f t="shared" ref="I1449" si="34446">parseTime(G1449)-(H1451=INT(RIGHT($F1449, 1)))</f>
        <v>0</v>
      </c>
      <c r="J1449" s="45">
        <f t="shared" si="34382"/>
        <v>0</v>
      </c>
      <c r="K1449" s="36"/>
      <c r="L1449" s="37"/>
      <c r="M1449" s="44">
        <f t="shared" ref="M1449" si="34447">parseTime(K1449)-(L1451=INT(RIGHT($F1449, 1)))</f>
        <v>0</v>
      </c>
      <c r="N1449" s="45">
        <f t="shared" si="34384"/>
        <v>0</v>
      </c>
      <c r="O1449" s="36"/>
      <c r="P1449" s="37"/>
      <c r="Q1449" s="44">
        <f t="shared" ref="Q1449" si="34448">parseTime(O1449)-(P1451=INT(RIGHT($F1449, 1)))</f>
        <v>0</v>
      </c>
      <c r="R1449" s="45">
        <f t="shared" si="34386"/>
        <v>0</v>
      </c>
      <c r="S1449" s="36"/>
      <c r="T1449" s="37"/>
      <c r="U1449" s="44">
        <f t="shared" ref="U1449" si="34449">parseTime(S1449)-(T1451=INT(RIGHT($F1449, 1)))</f>
        <v>0</v>
      </c>
      <c r="V1449" s="45">
        <f t="shared" si="34388"/>
        <v>0</v>
      </c>
      <c r="W1449" s="36"/>
      <c r="X1449" s="37"/>
      <c r="Y1449" s="44">
        <f t="shared" ref="Y1449" si="34450">parseTime(W1449)-(X1451=INT(RIGHT($F1449, 1)))</f>
        <v>0</v>
      </c>
      <c r="Z1449" s="45">
        <f t="shared" si="34390"/>
        <v>0</v>
      </c>
      <c r="AA1449" s="36"/>
      <c r="AB1449" s="37"/>
      <c r="AC1449" s="44">
        <f t="shared" ref="AC1449" si="34451">parseTime(AA1449)-(AB1451=INT(RIGHT($F1449, 1)))</f>
        <v>0</v>
      </c>
      <c r="AD1449" s="45">
        <f t="shared" si="34392"/>
        <v>0</v>
      </c>
      <c r="AE1449" s="36"/>
      <c r="AF1449" s="37"/>
      <c r="AG1449" s="44">
        <f t="shared" ref="AG1449" si="34452">parseTime(AE1449)-(AF1451=INT(RIGHT($F1449, 1)))</f>
        <v>0</v>
      </c>
      <c r="AH1449" s="45">
        <f t="shared" si="34394"/>
        <v>0</v>
      </c>
      <c r="AI1449" s="36"/>
      <c r="AJ1449" s="37"/>
      <c r="AK1449" s="44">
        <f>parseTime(AI1449)-(AJ1451=INT(RIGHT($F1449, 1)))</f>
        <v>0</v>
      </c>
      <c r="AL1449" s="45">
        <f t="shared" si="34395"/>
        <v>0</v>
      </c>
      <c r="AM1449" s="36"/>
      <c r="AN1449" s="37"/>
      <c r="AO1449" s="44">
        <f t="shared" ref="AO1449" si="34453">parseTime(AM1449)-(AN1451=INT(RIGHT($F1449, 1)))</f>
        <v>0</v>
      </c>
      <c r="AP1449" s="45">
        <f t="shared" si="34397"/>
        <v>0</v>
      </c>
      <c r="AQ1449" s="36"/>
      <c r="AR1449" s="37"/>
      <c r="AS1449" s="44">
        <f t="shared" ref="AS1449" si="34454">parseTime(AQ1449)-(AR1451=INT(RIGHT($F1449, 1)))</f>
        <v>0</v>
      </c>
      <c r="AT1449" s="45">
        <f t="shared" si="34399"/>
        <v>0</v>
      </c>
      <c r="AU1449" s="36"/>
      <c r="AV1449" s="37"/>
      <c r="AW1449" s="44">
        <f>parseTime(AU1449)-(AV1451=INT(RIGHT($F1449, 1)))</f>
        <v>0</v>
      </c>
      <c r="AX1449" s="45">
        <f t="shared" si="34400"/>
        <v>0</v>
      </c>
      <c r="AY1449" s="36"/>
      <c r="AZ1449" s="37"/>
      <c r="BA1449" s="44">
        <f>parseTime(AY1449)-(AZ1451=INT(RIGHT($F1449, 1)))</f>
        <v>0</v>
      </c>
      <c r="BB1449" s="45">
        <f t="shared" si="34401"/>
        <v>0</v>
      </c>
      <c r="BC1449" s="36"/>
      <c r="BD1449" s="37"/>
      <c r="BE1449" s="44">
        <f>parseTime(BC1449)-(BD1451=INT(RIGHT($F1449, 1)))</f>
        <v>0</v>
      </c>
      <c r="BF1449" s="45">
        <f t="shared" si="34402"/>
        <v>0</v>
      </c>
      <c r="BG1449" s="36"/>
      <c r="BH1449" s="37"/>
      <c r="BI1449" s="44">
        <f>parseTime(BG1449)-(BH1451=INT(RIGHT($F1449, 1)))</f>
        <v>0</v>
      </c>
      <c r="BJ1449" s="45">
        <f t="shared" si="34403"/>
        <v>0</v>
      </c>
      <c r="BK1449" s="36"/>
      <c r="BL1449" s="37"/>
      <c r="BM1449" s="44">
        <f>parseTime(BK1449)-(BL1451=INT(RIGHT($F1449, 1)))</f>
        <v>0</v>
      </c>
      <c r="BN1449" s="45">
        <f t="shared" si="34404"/>
        <v>0</v>
      </c>
      <c r="BO1449" s="36"/>
      <c r="BP1449" s="37"/>
      <c r="BQ1449" s="44">
        <f t="shared" ref="BQ1449" si="34455">parseTime(BO1449)-(BP1451=INT(RIGHT($F1449, 1)))</f>
        <v>0</v>
      </c>
      <c r="BR1449" s="45">
        <f t="shared" si="34406"/>
        <v>0</v>
      </c>
      <c r="BS1449" s="36"/>
      <c r="BT1449" s="37"/>
      <c r="BU1449" s="44">
        <f t="shared" ref="BU1449" si="34456">parseTime(BS1449)-(BT1451=INT(RIGHT($F1449, 1)))</f>
        <v>0</v>
      </c>
      <c r="BV1449" s="45">
        <f t="shared" si="34408"/>
        <v>0</v>
      </c>
      <c r="BW1449" s="36"/>
      <c r="BX1449" s="37"/>
      <c r="BY1449" s="44">
        <f t="shared" ref="BY1449" si="34457">parseTime(BW1449)-(BX1451=INT(RIGHT($F1449, 1)))</f>
        <v>0</v>
      </c>
      <c r="BZ1449" s="45">
        <f t="shared" si="34410"/>
        <v>0</v>
      </c>
      <c r="CA1449" s="36"/>
      <c r="CB1449" s="37"/>
      <c r="CC1449" s="44">
        <f t="shared" ref="CC1449" si="34458">parseTime(CA1449)-(CB1451=INT(RIGHT($F1449, 1)))</f>
        <v>0</v>
      </c>
      <c r="CD1449" s="45">
        <f t="shared" si="34412"/>
        <v>0</v>
      </c>
      <c r="CE1449" s="36"/>
      <c r="CF1449" s="37"/>
      <c r="CG1449" s="44">
        <f t="shared" ref="CG1449" si="34459">parseTime(CE1449)-(CF1451=INT(RIGHT($F1449, 1)))</f>
        <v>0</v>
      </c>
      <c r="CH1449" s="45">
        <f t="shared" si="34414"/>
        <v>0</v>
      </c>
    </row>
    <row r="1450" spans="1:86" x14ac:dyDescent="0.25">
      <c r="A1450" s="56" t="s">
        <v>119</v>
      </c>
      <c r="B1450" s="57">
        <f t="shared" ref="B1450" ca="1" si="34460">roleHours(G1446:CH1452, "MCC")</f>
        <v>8</v>
      </c>
      <c r="C1450" s="14">
        <f t="shared" ca="1" si="34430"/>
        <v>1</v>
      </c>
      <c r="D1450" s="14" t="s">
        <v>260</v>
      </c>
      <c r="E1450" s="20">
        <v>4.6500000000000004</v>
      </c>
      <c r="F1450" s="51" t="s">
        <v>132</v>
      </c>
      <c r="G1450" s="36"/>
      <c r="H1450" s="37"/>
      <c r="I1450" s="44">
        <f t="shared" ref="I1450" si="34461">parseTime(G1450)-(H1451=INT(RIGHT($F1450, 1)))</f>
        <v>0</v>
      </c>
      <c r="J1450" s="45">
        <f t="shared" si="34382"/>
        <v>0</v>
      </c>
      <c r="K1450" s="36"/>
      <c r="L1450" s="37"/>
      <c r="M1450" s="44">
        <f t="shared" ref="M1450" si="34462">parseTime(K1450)-(L1451=INT(RIGHT($F1450, 1)))</f>
        <v>0</v>
      </c>
      <c r="N1450" s="45">
        <f t="shared" si="34384"/>
        <v>0</v>
      </c>
      <c r="O1450" s="36"/>
      <c r="P1450" s="37"/>
      <c r="Q1450" s="44">
        <f t="shared" ref="Q1450" si="34463">parseTime(O1450)-(P1451=INT(RIGHT($F1450, 1)))</f>
        <v>0</v>
      </c>
      <c r="R1450" s="45">
        <f t="shared" si="34386"/>
        <v>0</v>
      </c>
      <c r="S1450" s="36"/>
      <c r="T1450" s="37"/>
      <c r="U1450" s="44">
        <f t="shared" ref="U1450" si="34464">parseTime(S1450)-(T1451=INT(RIGHT($F1450, 1)))</f>
        <v>0</v>
      </c>
      <c r="V1450" s="45">
        <f t="shared" si="34388"/>
        <v>0</v>
      </c>
      <c r="W1450" s="36"/>
      <c r="X1450" s="37"/>
      <c r="Y1450" s="44">
        <f t="shared" ref="Y1450" si="34465">parseTime(W1450)-(X1451=INT(RIGHT($F1450, 1)))</f>
        <v>0</v>
      </c>
      <c r="Z1450" s="45">
        <f t="shared" si="34390"/>
        <v>0</v>
      </c>
      <c r="AA1450" s="36"/>
      <c r="AB1450" s="37"/>
      <c r="AC1450" s="44">
        <f t="shared" ref="AC1450" si="34466">parseTime(AA1450)-(AB1451=INT(RIGHT($F1450, 1)))</f>
        <v>0</v>
      </c>
      <c r="AD1450" s="45">
        <f t="shared" si="34392"/>
        <v>0</v>
      </c>
      <c r="AE1450" s="36"/>
      <c r="AF1450" s="37"/>
      <c r="AG1450" s="44">
        <f t="shared" ref="AG1450" si="34467">parseTime(AE1450)-(AF1451=INT(RIGHT($F1450, 1)))</f>
        <v>0</v>
      </c>
      <c r="AH1450" s="45">
        <f t="shared" si="34394"/>
        <v>0</v>
      </c>
      <c r="AI1450" s="36"/>
      <c r="AJ1450" s="37"/>
      <c r="AK1450" s="44">
        <f>parseTime(AI1450)-(AJ1451=INT(RIGHT($F1450, 1)))</f>
        <v>0</v>
      </c>
      <c r="AL1450" s="45">
        <f t="shared" si="34395"/>
        <v>0</v>
      </c>
      <c r="AM1450" s="36"/>
      <c r="AN1450" s="37"/>
      <c r="AO1450" s="44">
        <f t="shared" ref="AO1450" si="34468">parseTime(AM1450)-(AN1451=INT(RIGHT($F1450, 1)))</f>
        <v>0</v>
      </c>
      <c r="AP1450" s="45">
        <f t="shared" si="34397"/>
        <v>0</v>
      </c>
      <c r="AQ1450" s="36"/>
      <c r="AR1450" s="37"/>
      <c r="AS1450" s="44">
        <f t="shared" ref="AS1450" si="34469">parseTime(AQ1450)-(AR1451=INT(RIGHT($F1450, 1)))</f>
        <v>0</v>
      </c>
      <c r="AT1450" s="45">
        <f t="shared" si="34399"/>
        <v>0</v>
      </c>
      <c r="AU1450" s="36"/>
      <c r="AV1450" s="37"/>
      <c r="AW1450" s="44">
        <f>parseTime(AU1450)-(AV1451=INT(RIGHT($F1450, 1)))</f>
        <v>0</v>
      </c>
      <c r="AX1450" s="45">
        <f t="shared" si="34400"/>
        <v>0</v>
      </c>
      <c r="AY1450" s="36"/>
      <c r="AZ1450" s="37"/>
      <c r="BA1450" s="44">
        <f>parseTime(AY1450)-(AZ1451=INT(RIGHT($F1450, 1)))</f>
        <v>0</v>
      </c>
      <c r="BB1450" s="45">
        <f t="shared" si="34401"/>
        <v>0</v>
      </c>
      <c r="BC1450" s="36"/>
      <c r="BD1450" s="37"/>
      <c r="BE1450" s="44">
        <f>parseTime(BC1450)-(BD1451=INT(RIGHT($F1450, 1)))</f>
        <v>0</v>
      </c>
      <c r="BF1450" s="45">
        <f t="shared" si="34402"/>
        <v>0</v>
      </c>
      <c r="BG1450" s="36"/>
      <c r="BH1450" s="37"/>
      <c r="BI1450" s="44">
        <f>parseTime(BG1450)-(BH1451=INT(RIGHT($F1450, 1)))</f>
        <v>0</v>
      </c>
      <c r="BJ1450" s="45">
        <f t="shared" si="34403"/>
        <v>0</v>
      </c>
      <c r="BK1450" s="36"/>
      <c r="BL1450" s="37"/>
      <c r="BM1450" s="44">
        <f>parseTime(BK1450)-(BL1451=INT(RIGHT($F1450, 1)))</f>
        <v>0</v>
      </c>
      <c r="BN1450" s="45">
        <f t="shared" si="34404"/>
        <v>0</v>
      </c>
      <c r="BO1450" s="36"/>
      <c r="BP1450" s="37"/>
      <c r="BQ1450" s="44">
        <f t="shared" ref="BQ1450" si="34470">parseTime(BO1450)-(BP1451=INT(RIGHT($F1450, 1)))</f>
        <v>0</v>
      </c>
      <c r="BR1450" s="45">
        <f t="shared" si="34406"/>
        <v>0</v>
      </c>
      <c r="BS1450" s="36"/>
      <c r="BT1450" s="37"/>
      <c r="BU1450" s="44">
        <f t="shared" ref="BU1450" si="34471">parseTime(BS1450)-(BT1451=INT(RIGHT($F1450, 1)))</f>
        <v>0</v>
      </c>
      <c r="BV1450" s="45">
        <f t="shared" si="34408"/>
        <v>0</v>
      </c>
      <c r="BW1450" s="36"/>
      <c r="BX1450" s="37"/>
      <c r="BY1450" s="44">
        <f t="shared" ref="BY1450" si="34472">parseTime(BW1450)-(BX1451=INT(RIGHT($F1450, 1)))</f>
        <v>0</v>
      </c>
      <c r="BZ1450" s="45">
        <f t="shared" si="34410"/>
        <v>0</v>
      </c>
      <c r="CA1450" s="36"/>
      <c r="CB1450" s="37"/>
      <c r="CC1450" s="44">
        <f t="shared" ref="CC1450" si="34473">parseTime(CA1450)-(CB1451=INT(RIGHT($F1450, 1)))</f>
        <v>0</v>
      </c>
      <c r="CD1450" s="45">
        <f t="shared" si="34412"/>
        <v>0</v>
      </c>
      <c r="CE1450" s="36"/>
      <c r="CF1450" s="37"/>
      <c r="CG1450" s="44">
        <f t="shared" ref="CG1450" si="34474">parseTime(CE1450)-(CF1451=INT(RIGHT($F1450, 1)))</f>
        <v>0</v>
      </c>
      <c r="CH1450" s="45">
        <f t="shared" si="34414"/>
        <v>0</v>
      </c>
    </row>
    <row r="1451" spans="1:86" x14ac:dyDescent="0.25">
      <c r="A1451" s="56"/>
      <c r="B1451" s="57"/>
      <c r="C1451" s="14">
        <f t="shared" si="34430"/>
        <v>0</v>
      </c>
      <c r="D1451" s="14"/>
      <c r="E1451" s="20">
        <f t="shared" ref="E1451" si="34475">((7.5/2)-0.5+E1450)*8</f>
        <v>63.2</v>
      </c>
      <c r="F1451" s="51"/>
      <c r="G1451" s="46" t="s">
        <v>134</v>
      </c>
      <c r="H1451" s="38">
        <f t="shared" ref="H1451" si="34476">lunchAdjust(G1446:H1450)</f>
        <v>1</v>
      </c>
      <c r="I1451" s="48" t="s">
        <v>0</v>
      </c>
      <c r="J1451" s="39">
        <f t="shared" ref="J1451" si="34477">SUMPRODUCT(I1446:I1450*J1446:J1450)</f>
        <v>8</v>
      </c>
      <c r="K1451" s="46" t="s">
        <v>134</v>
      </c>
      <c r="L1451" s="38">
        <f t="shared" ref="L1451" si="34478">lunchAdjust(K1446:L1450)</f>
        <v>0</v>
      </c>
      <c r="M1451" s="48" t="s">
        <v>0</v>
      </c>
      <c r="N1451" s="39">
        <f t="shared" ref="N1451" si="34479">SUMPRODUCT(M1446:M1450*N1446:N1450)</f>
        <v>0</v>
      </c>
      <c r="O1451" s="46" t="s">
        <v>134</v>
      </c>
      <c r="P1451" s="38">
        <f t="shared" ref="P1451" si="34480">lunchAdjust(O1446:P1450)</f>
        <v>1</v>
      </c>
      <c r="Q1451" s="48" t="s">
        <v>0</v>
      </c>
      <c r="R1451" s="39">
        <f t="shared" ref="R1451" si="34481">SUMPRODUCT(Q1446:Q1450*R1446:R1450)</f>
        <v>8</v>
      </c>
      <c r="S1451" s="46" t="s">
        <v>134</v>
      </c>
      <c r="T1451" s="38">
        <f t="shared" ref="T1451" si="34482">lunchAdjust(S1446:T1450)</f>
        <v>1</v>
      </c>
      <c r="U1451" s="48" t="s">
        <v>0</v>
      </c>
      <c r="V1451" s="39">
        <f t="shared" ref="V1451" si="34483">SUMPRODUCT(U1446:U1450*V1446:V1450)</f>
        <v>8</v>
      </c>
      <c r="W1451" s="46" t="s">
        <v>134</v>
      </c>
      <c r="X1451" s="38">
        <f t="shared" ref="X1451" si="34484">lunchAdjust(W1446:X1450)</f>
        <v>0</v>
      </c>
      <c r="Y1451" s="48" t="s">
        <v>0</v>
      </c>
      <c r="Z1451" s="39">
        <f t="shared" ref="Z1451" si="34485">SUMPRODUCT(Y1446:Y1450*Z1446:Z1450)</f>
        <v>0</v>
      </c>
      <c r="AA1451" s="46" t="s">
        <v>134</v>
      </c>
      <c r="AB1451" s="38">
        <f t="shared" ref="AB1451" si="34486">lunchAdjust(AA1446:AB1450)</f>
        <v>1</v>
      </c>
      <c r="AC1451" s="48" t="s">
        <v>0</v>
      </c>
      <c r="AD1451" s="39">
        <f t="shared" ref="AD1451" si="34487">SUMPRODUCT(AC1446:AC1450*AD1446:AD1450)</f>
        <v>8</v>
      </c>
      <c r="AE1451" s="46" t="s">
        <v>134</v>
      </c>
      <c r="AF1451" s="38">
        <f t="shared" ref="AF1451" si="34488">lunchAdjust(AE1446:AF1450)</f>
        <v>1</v>
      </c>
      <c r="AG1451" s="48" t="s">
        <v>0</v>
      </c>
      <c r="AH1451" s="39">
        <f t="shared" ref="AH1451" si="34489">SUMPRODUCT(AG1446:AG1450*AH1446:AH1450)</f>
        <v>8</v>
      </c>
      <c r="AI1451" s="46" t="s">
        <v>134</v>
      </c>
      <c r="AJ1451" s="38">
        <f t="shared" ref="AJ1451" si="34490">lunchAdjust(AI1446:AJ1450)</f>
        <v>0</v>
      </c>
      <c r="AK1451" s="48" t="s">
        <v>0</v>
      </c>
      <c r="AL1451" s="39">
        <f t="shared" ref="AL1451" si="34491">SUMPRODUCT(AK1446:AK1450*AL1446:AL1450)</f>
        <v>0</v>
      </c>
      <c r="AM1451" s="46" t="s">
        <v>134</v>
      </c>
      <c r="AN1451" s="38">
        <f t="shared" ref="AN1451" si="34492">lunchAdjust(AM1446:AN1450)</f>
        <v>1</v>
      </c>
      <c r="AO1451" s="48" t="s">
        <v>0</v>
      </c>
      <c r="AP1451" s="39">
        <f t="shared" ref="AP1451" si="34493">SUMPRODUCT(AO1446:AO1450*AP1446:AP1450)</f>
        <v>8</v>
      </c>
      <c r="AQ1451" s="46" t="s">
        <v>134</v>
      </c>
      <c r="AR1451" s="38">
        <f t="shared" ref="AR1451" si="34494">lunchAdjust(AQ1446:AR1450)</f>
        <v>0</v>
      </c>
      <c r="AS1451" s="48" t="s">
        <v>0</v>
      </c>
      <c r="AT1451" s="39">
        <f t="shared" ref="AT1451" si="34495">SUMPRODUCT(AS1446:AS1450*AT1446:AT1450)</f>
        <v>0</v>
      </c>
      <c r="AU1451" s="46" t="s">
        <v>134</v>
      </c>
      <c r="AV1451" s="38">
        <f t="shared" ref="AV1451" si="34496">lunchAdjust(AU1446:AV1450)</f>
        <v>0</v>
      </c>
      <c r="AW1451" s="48" t="s">
        <v>0</v>
      </c>
      <c r="AX1451" s="39">
        <f t="shared" ref="AX1451" si="34497">SUMPRODUCT(AW1446:AW1450*AX1446:AX1450)</f>
        <v>0</v>
      </c>
      <c r="AY1451" s="46" t="s">
        <v>134</v>
      </c>
      <c r="AZ1451" s="38">
        <f t="shared" ref="AZ1451" si="34498">lunchAdjust(AY1446:AZ1450)</f>
        <v>0</v>
      </c>
      <c r="BA1451" s="48" t="s">
        <v>0</v>
      </c>
      <c r="BB1451" s="39">
        <f t="shared" ref="BB1451" si="34499">SUMPRODUCT(BA1446:BA1450*BB1446:BB1450)</f>
        <v>0</v>
      </c>
      <c r="BC1451" s="46" t="s">
        <v>134</v>
      </c>
      <c r="BD1451" s="38">
        <f t="shared" ref="BD1451" si="34500">lunchAdjust(BC1446:BD1450)</f>
        <v>0</v>
      </c>
      <c r="BE1451" s="48" t="s">
        <v>0</v>
      </c>
      <c r="BF1451" s="39">
        <f t="shared" ref="BF1451" si="34501">SUMPRODUCT(BE1446:BE1450*BF1446:BF1450)</f>
        <v>0</v>
      </c>
      <c r="BG1451" s="46" t="s">
        <v>134</v>
      </c>
      <c r="BH1451" s="38">
        <f t="shared" ref="BH1451" si="34502">lunchAdjust(BG1446:BH1450)</f>
        <v>0</v>
      </c>
      <c r="BI1451" s="48" t="s">
        <v>0</v>
      </c>
      <c r="BJ1451" s="39">
        <f t="shared" ref="BJ1451" si="34503">SUMPRODUCT(BI1446:BI1450*BJ1446:BJ1450)</f>
        <v>0</v>
      </c>
      <c r="BK1451" s="46" t="s">
        <v>134</v>
      </c>
      <c r="BL1451" s="38">
        <f t="shared" ref="BL1451" si="34504">lunchAdjust(BK1446:BL1450)</f>
        <v>0</v>
      </c>
      <c r="BM1451" s="48" t="s">
        <v>0</v>
      </c>
      <c r="BN1451" s="39">
        <f t="shared" ref="BN1451" si="34505">SUMPRODUCT(BM1446:BM1450*BN1446:BN1450)</f>
        <v>0</v>
      </c>
      <c r="BO1451" s="46" t="s">
        <v>134</v>
      </c>
      <c r="BP1451" s="38">
        <f t="shared" ref="BP1451" si="34506">lunchAdjust(BO1446:BP1450)</f>
        <v>0</v>
      </c>
      <c r="BQ1451" s="48" t="s">
        <v>0</v>
      </c>
      <c r="BR1451" s="39">
        <f t="shared" ref="BR1451" si="34507">SUMPRODUCT(BQ1446:BQ1450*BR1446:BR1450)</f>
        <v>0</v>
      </c>
      <c r="BS1451" s="46" t="s">
        <v>134</v>
      </c>
      <c r="BT1451" s="38">
        <f t="shared" ref="BT1451" si="34508">lunchAdjust(BS1446:BT1450)</f>
        <v>0</v>
      </c>
      <c r="BU1451" s="48" t="s">
        <v>0</v>
      </c>
      <c r="BV1451" s="39">
        <f t="shared" ref="BV1451" si="34509">SUMPRODUCT(BU1446:BU1450*BV1446:BV1450)</f>
        <v>0</v>
      </c>
      <c r="BW1451" s="46" t="s">
        <v>134</v>
      </c>
      <c r="BX1451" s="38">
        <f t="shared" ref="BX1451" si="34510">lunchAdjust(BW1446:BX1450)</f>
        <v>0</v>
      </c>
      <c r="BY1451" s="48" t="s">
        <v>0</v>
      </c>
      <c r="BZ1451" s="39">
        <f t="shared" ref="BZ1451" si="34511">SUMPRODUCT(BY1446:BY1450*BZ1446:BZ1450)</f>
        <v>0</v>
      </c>
      <c r="CA1451" s="46" t="s">
        <v>134</v>
      </c>
      <c r="CB1451" s="38">
        <f t="shared" ref="CB1451" si="34512">lunchAdjust(CA1446:CB1450)</f>
        <v>0</v>
      </c>
      <c r="CC1451" s="48" t="s">
        <v>0</v>
      </c>
      <c r="CD1451" s="39">
        <f t="shared" ref="CD1451" si="34513">SUMPRODUCT(CC1446:CC1450*CD1446:CD1450)</f>
        <v>0</v>
      </c>
      <c r="CE1451" s="46" t="s">
        <v>134</v>
      </c>
      <c r="CF1451" s="38">
        <f t="shared" ref="CF1451" si="34514">lunchAdjust(CE1446:CF1450)</f>
        <v>0</v>
      </c>
      <c r="CG1451" s="48" t="s">
        <v>0</v>
      </c>
      <c r="CH1451" s="39">
        <f t="shared" ref="CH1451" si="34515">SUMPRODUCT(CG1446:CG1450*CH1446:CH1450)</f>
        <v>0</v>
      </c>
    </row>
    <row r="1452" spans="1:86" ht="15.75" thickBot="1" x14ac:dyDescent="0.3">
      <c r="A1452" s="58" t="s">
        <v>121</v>
      </c>
      <c r="B1452" s="59">
        <f t="shared" ref="B1452" ca="1" si="34516">roleHours(G1446:CH1452, "OUT")</f>
        <v>0</v>
      </c>
      <c r="C1452" s="54" t="s">
        <v>137</v>
      </c>
      <c r="D1452" s="22">
        <f t="shared" ref="D1452" ca="1" si="34517">roleHours(G1446:CH1452, "PTO")</f>
        <v>0</v>
      </c>
      <c r="E1452" s="23">
        <f t="shared" ref="E1452" ca="1" si="34518">E1451-B1447</f>
        <v>15.200000000000003</v>
      </c>
      <c r="F1452" s="52"/>
      <c r="G1452" s="47" t="s">
        <v>39</v>
      </c>
      <c r="H1452" s="40">
        <f t="shared" ref="H1452:H1515" si="34519">SUMPRODUCT(I1446:I1450*(H1446:H1450="PTO"))+SUMPRODUCT(I1446:I1450*(H1446:H1450="HOL"))</f>
        <v>0</v>
      </c>
      <c r="I1452" s="49" t="s">
        <v>135</v>
      </c>
      <c r="J1452" s="41">
        <f t="shared" ref="J1452" si="34520">J1451*G$4</f>
        <v>0</v>
      </c>
      <c r="K1452" s="47" t="s">
        <v>39</v>
      </c>
      <c r="L1452" s="40">
        <f t="shared" ref="L1452" si="34521">SUMPRODUCT(M1446:M1450*(L1446:L1450="PTO"))+SUMPRODUCT(M1446:M1450*(L1446:L1450="HOL"))</f>
        <v>0</v>
      </c>
      <c r="M1452" s="49" t="s">
        <v>135</v>
      </c>
      <c r="N1452" s="41">
        <f t="shared" ref="N1452" si="34522">N1451*K$4</f>
        <v>0</v>
      </c>
      <c r="O1452" s="47" t="s">
        <v>39</v>
      </c>
      <c r="P1452" s="40">
        <f t="shared" ref="P1452" si="34523">SUMPRODUCT(Q1446:Q1450*(P1446:P1450="PTO"))+SUMPRODUCT(Q1446:Q1450*(P1446:P1450="HOL"))</f>
        <v>0</v>
      </c>
      <c r="Q1452" s="49" t="s">
        <v>135</v>
      </c>
      <c r="R1452" s="41">
        <f t="shared" ref="R1452" si="34524">R1451*O$4</f>
        <v>8</v>
      </c>
      <c r="S1452" s="47" t="s">
        <v>39</v>
      </c>
      <c r="T1452" s="40">
        <f t="shared" ref="T1452" si="34525">SUMPRODUCT(U1446:U1450*(T1446:T1450="PTO"))+SUMPRODUCT(U1446:U1450*(T1446:T1450="HOL"))</f>
        <v>0</v>
      </c>
      <c r="U1452" s="49" t="s">
        <v>135</v>
      </c>
      <c r="V1452" s="41">
        <f t="shared" ref="V1452" si="34526">V1451*S$4</f>
        <v>0</v>
      </c>
      <c r="W1452" s="47" t="s">
        <v>39</v>
      </c>
      <c r="X1452" s="40">
        <f t="shared" ref="X1452" si="34527">SUMPRODUCT(Y1446:Y1450*(X1446:X1450="PTO"))+SUMPRODUCT(Y1446:Y1450*(X1446:X1450="HOL"))</f>
        <v>0</v>
      </c>
      <c r="Y1452" s="49" t="s">
        <v>135</v>
      </c>
      <c r="Z1452" s="41">
        <f t="shared" ref="Z1452" si="34528">Z1451*W$4</f>
        <v>0</v>
      </c>
      <c r="AA1452" s="47" t="s">
        <v>39</v>
      </c>
      <c r="AB1452" s="40">
        <f t="shared" ref="AB1452" si="34529">SUMPRODUCT(AC1446:AC1450*(AB1446:AB1450="PTO"))+SUMPRODUCT(AC1446:AC1450*(AB1446:AB1450="HOL"))</f>
        <v>0</v>
      </c>
      <c r="AC1452" s="49" t="s">
        <v>135</v>
      </c>
      <c r="AD1452" s="41">
        <f t="shared" ref="AD1452" si="34530">AD1451*AA$4</f>
        <v>8</v>
      </c>
      <c r="AE1452" s="47" t="s">
        <v>39</v>
      </c>
      <c r="AF1452" s="40">
        <f t="shared" ref="AF1452" si="34531">SUMPRODUCT(AG1446:AG1450*(AF1446:AF1450="PTO"))+SUMPRODUCT(AG1446:AG1450*(AF1446:AF1450="HOL"))</f>
        <v>0</v>
      </c>
      <c r="AG1452" s="49" t="s">
        <v>135</v>
      </c>
      <c r="AH1452" s="41">
        <f t="shared" ref="AH1452" si="34532">AH1451*AE$4</f>
        <v>8</v>
      </c>
      <c r="AI1452" s="47" t="s">
        <v>39</v>
      </c>
      <c r="AJ1452" s="40">
        <f t="shared" ref="AJ1452" si="34533">SUMPRODUCT(AK1446:AK1450*(AJ1446:AJ1450="PTO"))+SUMPRODUCT(AK1446:AK1450*(AJ1446:AJ1450="HOL"))</f>
        <v>0</v>
      </c>
      <c r="AK1452" s="49" t="s">
        <v>135</v>
      </c>
      <c r="AL1452" s="41">
        <f>AL1451*AI$4</f>
        <v>0</v>
      </c>
      <c r="AM1452" s="47" t="s">
        <v>39</v>
      </c>
      <c r="AN1452" s="40">
        <f t="shared" ref="AN1452" si="34534">SUMPRODUCT(AO1446:AO1450*(AN1446:AN1450="PTO"))+SUMPRODUCT(AO1446:AO1450*(AN1446:AN1450="HOL"))</f>
        <v>0</v>
      </c>
      <c r="AO1452" s="49" t="s">
        <v>135</v>
      </c>
      <c r="AP1452" s="41">
        <f t="shared" ref="AP1452" si="34535">AP1451*AM$4</f>
        <v>8</v>
      </c>
      <c r="AQ1452" s="47" t="s">
        <v>39</v>
      </c>
      <c r="AR1452" s="40">
        <f t="shared" ref="AR1452" si="34536">SUMPRODUCT(AS1446:AS1450*(AR1446:AR1450="PTO"))+SUMPRODUCT(AS1446:AS1450*(AR1446:AR1450="HOL"))</f>
        <v>0</v>
      </c>
      <c r="AS1452" s="49" t="s">
        <v>135</v>
      </c>
      <c r="AT1452" s="41">
        <f t="shared" ref="AT1452" si="34537">AT1451*AQ$4</f>
        <v>0</v>
      </c>
      <c r="AU1452" s="47" t="s">
        <v>39</v>
      </c>
      <c r="AV1452" s="40">
        <f t="shared" ref="AV1452" si="34538">SUMPRODUCT(AW1446:AW1450*(AV1446:AV1450="PTO"))+SUMPRODUCT(AW1446:AW1450*(AV1446:AV1450="HOL"))</f>
        <v>0</v>
      </c>
      <c r="AW1452" s="49" t="s">
        <v>135</v>
      </c>
      <c r="AX1452" s="41">
        <f>AX1451*AU$4</f>
        <v>0</v>
      </c>
      <c r="AY1452" s="47" t="s">
        <v>39</v>
      </c>
      <c r="AZ1452" s="40">
        <f t="shared" ref="AZ1452" si="34539">SUMPRODUCT(BA1446:BA1450*(AZ1446:AZ1450="PTO"))+SUMPRODUCT(BA1446:BA1450*(AZ1446:AZ1450="HOL"))</f>
        <v>0</v>
      </c>
      <c r="BA1452" s="49" t="s">
        <v>135</v>
      </c>
      <c r="BB1452" s="41">
        <f>BB1451*AY$4</f>
        <v>0</v>
      </c>
      <c r="BC1452" s="47" t="s">
        <v>39</v>
      </c>
      <c r="BD1452" s="40">
        <f t="shared" ref="BD1452" si="34540">SUMPRODUCT(BE1446:BE1450*(BD1446:BD1450="PTO"))+SUMPRODUCT(BE1446:BE1450*(BD1446:BD1450="HOL"))</f>
        <v>0</v>
      </c>
      <c r="BE1452" s="49" t="s">
        <v>135</v>
      </c>
      <c r="BF1452" s="41">
        <f>BF1451*BC$4</f>
        <v>0</v>
      </c>
      <c r="BG1452" s="47" t="s">
        <v>39</v>
      </c>
      <c r="BH1452" s="40">
        <f t="shared" ref="BH1452" si="34541">SUMPRODUCT(BI1446:BI1450*(BH1446:BH1450="PTO"))+SUMPRODUCT(BI1446:BI1450*(BH1446:BH1450="HOL"))</f>
        <v>0</v>
      </c>
      <c r="BI1452" s="49" t="s">
        <v>135</v>
      </c>
      <c r="BJ1452" s="41">
        <f>BJ1451*BG$4</f>
        <v>0</v>
      </c>
      <c r="BK1452" s="47" t="s">
        <v>39</v>
      </c>
      <c r="BL1452" s="40">
        <f t="shared" ref="BL1452" si="34542">SUMPRODUCT(BM1446:BM1450*(BL1446:BL1450="PTO"))+SUMPRODUCT(BM1446:BM1450*(BL1446:BL1450="HOL"))</f>
        <v>0</v>
      </c>
      <c r="BM1452" s="49" t="s">
        <v>135</v>
      </c>
      <c r="BN1452" s="41">
        <f>BN1451*BK$4</f>
        <v>0</v>
      </c>
      <c r="BO1452" s="47" t="s">
        <v>39</v>
      </c>
      <c r="BP1452" s="40">
        <f t="shared" ref="BP1452" si="34543">SUMPRODUCT(BQ1446:BQ1450*(BP1446:BP1450="PTO"))+SUMPRODUCT(BQ1446:BQ1450*(BP1446:BP1450="HOL"))</f>
        <v>0</v>
      </c>
      <c r="BQ1452" s="49" t="s">
        <v>135</v>
      </c>
      <c r="BR1452" s="41">
        <f t="shared" ref="BR1452" si="34544">BR1451*BO$4</f>
        <v>0</v>
      </c>
      <c r="BS1452" s="47" t="s">
        <v>39</v>
      </c>
      <c r="BT1452" s="40">
        <f t="shared" ref="BT1452" si="34545">SUMPRODUCT(BU1446:BU1450*(BT1446:BT1450="PTO"))+SUMPRODUCT(BU1446:BU1450*(BT1446:BT1450="HOL"))</f>
        <v>0</v>
      </c>
      <c r="BU1452" s="49" t="s">
        <v>135</v>
      </c>
      <c r="BV1452" s="41">
        <f t="shared" ref="BV1452" si="34546">BV1451*BS$4</f>
        <v>0</v>
      </c>
      <c r="BW1452" s="47" t="s">
        <v>39</v>
      </c>
      <c r="BX1452" s="40">
        <f t="shared" ref="BX1452" si="34547">SUMPRODUCT(BY1446:BY1450*(BX1446:BX1450="PTO"))+SUMPRODUCT(BY1446:BY1450*(BX1446:BX1450="HOL"))</f>
        <v>0</v>
      </c>
      <c r="BY1452" s="49" t="s">
        <v>135</v>
      </c>
      <c r="BZ1452" s="41">
        <f t="shared" ref="BZ1452" si="34548">BZ1451*BW$4</f>
        <v>0</v>
      </c>
      <c r="CA1452" s="47" t="s">
        <v>39</v>
      </c>
      <c r="CB1452" s="40">
        <f t="shared" ref="CB1452" si="34549">SUMPRODUCT(CC1446:CC1450*(CB1446:CB1450="PTO"))+SUMPRODUCT(CC1446:CC1450*(CB1446:CB1450="HOL"))</f>
        <v>0</v>
      </c>
      <c r="CC1452" s="49" t="s">
        <v>135</v>
      </c>
      <c r="CD1452" s="41">
        <f t="shared" ref="CD1452" si="34550">CD1451*CA$4</f>
        <v>0</v>
      </c>
      <c r="CE1452" s="47" t="s">
        <v>39</v>
      </c>
      <c r="CF1452" s="40">
        <f t="shared" ref="CF1452" si="34551">SUMPRODUCT(CG1446:CG1450*(CF1446:CF1450="PTO"))+SUMPRODUCT(CG1446:CG1450*(CF1446:CF1450="HOL"))</f>
        <v>0</v>
      </c>
      <c r="CG1452" s="49" t="s">
        <v>135</v>
      </c>
      <c r="CH1452" s="41">
        <f t="shared" ref="CH1452" si="34552">CH1451*CE$4</f>
        <v>0</v>
      </c>
    </row>
    <row r="1453" spans="1:86" x14ac:dyDescent="0.25">
      <c r="A1453" s="70" t="s">
        <v>133</v>
      </c>
      <c r="B1453" s="71">
        <f t="shared" ref="B1453" ca="1" si="34553">D1453-B1454</f>
        <v>17.242057502835763</v>
      </c>
      <c r="C1453" s="72" t="s">
        <v>122</v>
      </c>
      <c r="D1453" s="71">
        <f>IFERROR(INDEX(Holidays[FTE], MATCH(Entry!E1453, Holidays[Date], 0)), 1)*8*INDEX(FTEguide[[1]:[12]], MATCH(Entry!E1454, FTEguide[Weekday], 0), IF(Entry!E1456&gt;0, Entry!E1456, MONTH(Entry!E1453)))</f>
        <v>62.242057502835763</v>
      </c>
      <c r="E1453" s="60">
        <f t="shared" si="34036"/>
        <v>44035</v>
      </c>
      <c r="F1453" s="50" t="s">
        <v>128</v>
      </c>
      <c r="G1453" s="34" t="s">
        <v>136</v>
      </c>
      <c r="H1453" s="35" t="s">
        <v>23</v>
      </c>
      <c r="I1453" s="42">
        <f t="shared" ref="I1453" si="34554">parseTime(G1453)-(H1458=INT(RIGHT($F1453, 1)))</f>
        <v>8</v>
      </c>
      <c r="J1453" s="43">
        <f t="shared" ref="J1453:J1457" si="34555">isClocked(H1453)</f>
        <v>1</v>
      </c>
      <c r="K1453" s="34"/>
      <c r="L1453" s="35"/>
      <c r="M1453" s="42">
        <f t="shared" ref="M1453" si="34556">parseTime(K1453)-(L1458=INT(RIGHT($F1453, 1)))</f>
        <v>0</v>
      </c>
      <c r="N1453" s="43">
        <f t="shared" ref="N1453:N1457" si="34557">isClocked(L1453)</f>
        <v>0</v>
      </c>
      <c r="O1453" s="34" t="s">
        <v>180</v>
      </c>
      <c r="P1453" s="35" t="s">
        <v>23</v>
      </c>
      <c r="Q1453" s="42">
        <f t="shared" ref="Q1453" si="34558">parseTime(O1453)-(P1458=INT(RIGHT($F1453, 1)))</f>
        <v>8</v>
      </c>
      <c r="R1453" s="43">
        <f t="shared" ref="R1453:R1457" si="34559">isClocked(P1453)</f>
        <v>1</v>
      </c>
      <c r="S1453" s="34" t="s">
        <v>227</v>
      </c>
      <c r="T1453" s="35" t="s">
        <v>23</v>
      </c>
      <c r="U1453" s="42">
        <f t="shared" ref="U1453" si="34560">parseTime(S1453)-(T1458=INT(RIGHT($F1453, 1)))</f>
        <v>8</v>
      </c>
      <c r="V1453" s="43">
        <f t="shared" ref="V1453:V1457" si="34561">isClocked(T1453)</f>
        <v>1</v>
      </c>
      <c r="W1453" s="34"/>
      <c r="X1453" s="35"/>
      <c r="Y1453" s="42">
        <f t="shared" ref="Y1453" si="34562">parseTime(W1453)-(X1458=INT(RIGHT($F1453, 1)))</f>
        <v>0</v>
      </c>
      <c r="Z1453" s="43">
        <f t="shared" ref="Z1453:Z1457" si="34563">isClocked(X1453)</f>
        <v>0</v>
      </c>
      <c r="AA1453" s="34" t="s">
        <v>136</v>
      </c>
      <c r="AB1453" s="35" t="s">
        <v>23</v>
      </c>
      <c r="AC1453" s="42">
        <f t="shared" ref="AC1453" si="34564">parseTime(AA1453)-(AB1458=INT(RIGHT($F1453, 1)))</f>
        <v>8</v>
      </c>
      <c r="AD1453" s="43">
        <f t="shared" ref="AD1453:AD1457" si="34565">isClocked(AB1453)</f>
        <v>1</v>
      </c>
      <c r="AE1453" s="34" t="s">
        <v>230</v>
      </c>
      <c r="AF1453" s="35" t="s">
        <v>25</v>
      </c>
      <c r="AG1453" s="42">
        <f t="shared" ref="AG1453" si="34566">parseTime(AE1453)-(AF1458=INT(RIGHT($F1453, 1)))</f>
        <v>5</v>
      </c>
      <c r="AH1453" s="43">
        <f t="shared" ref="AH1453:AH1457" si="34567">isClocked(AF1453)</f>
        <v>1</v>
      </c>
      <c r="AI1453" s="34" t="s">
        <v>136</v>
      </c>
      <c r="AJ1453" s="35" t="s">
        <v>23</v>
      </c>
      <c r="AK1453" s="42">
        <f>parseTime(AI1453)-(AJ1458=INT(RIGHT($F1453, 1)))</f>
        <v>8</v>
      </c>
      <c r="AL1453" s="43">
        <f t="shared" ref="AL1453:AL1457" si="34568">isClocked(AJ1453)</f>
        <v>1</v>
      </c>
      <c r="AM1453" s="34"/>
      <c r="AN1453" s="35"/>
      <c r="AO1453" s="42">
        <f t="shared" ref="AO1453" si="34569">parseTime(AM1453)-(AN1458=INT(RIGHT($F1453, 1)))</f>
        <v>0</v>
      </c>
      <c r="AP1453" s="43">
        <f t="shared" ref="AP1453:AP1457" si="34570">isClocked(AN1453)</f>
        <v>0</v>
      </c>
      <c r="AQ1453" s="34"/>
      <c r="AR1453" s="35"/>
      <c r="AS1453" s="42">
        <f t="shared" ref="AS1453" si="34571">parseTime(AQ1453)-(AR1458=INT(RIGHT($F1453, 1)))</f>
        <v>0</v>
      </c>
      <c r="AT1453" s="43">
        <f t="shared" ref="AT1453:AT1457" si="34572">isClocked(AR1453)</f>
        <v>0</v>
      </c>
      <c r="AU1453" s="34"/>
      <c r="AV1453" s="35"/>
      <c r="AW1453" s="42">
        <f>parseTime(AU1453)-(AV1458=INT(RIGHT($F1453, 1)))</f>
        <v>0</v>
      </c>
      <c r="AX1453" s="43">
        <f t="shared" ref="AX1453:AX1457" si="34573">isClocked(AV1453)</f>
        <v>0</v>
      </c>
      <c r="AY1453" s="34"/>
      <c r="AZ1453" s="35"/>
      <c r="BA1453" s="42">
        <f>parseTime(AY1453)-(AZ1458=INT(RIGHT($F1453, 1)))</f>
        <v>0</v>
      </c>
      <c r="BB1453" s="43">
        <f t="shared" ref="BB1453:BB1457" si="34574">isClocked(AZ1453)</f>
        <v>0</v>
      </c>
      <c r="BC1453" s="34"/>
      <c r="BD1453" s="35"/>
      <c r="BE1453" s="42">
        <f>parseTime(BC1453)-(BD1458=INT(RIGHT($F1453, 1)))</f>
        <v>0</v>
      </c>
      <c r="BF1453" s="43">
        <f t="shared" ref="BF1453:BF1457" si="34575">isClocked(BD1453)</f>
        <v>0</v>
      </c>
      <c r="BG1453" s="34"/>
      <c r="BH1453" s="35"/>
      <c r="BI1453" s="42">
        <f>parseTime(BG1453)-(BH1458=INT(RIGHT($F1453, 1)))</f>
        <v>0</v>
      </c>
      <c r="BJ1453" s="43">
        <f t="shared" ref="BJ1453:BJ1457" si="34576">isClocked(BH1453)</f>
        <v>0</v>
      </c>
      <c r="BK1453" s="34"/>
      <c r="BL1453" s="35"/>
      <c r="BM1453" s="42">
        <f>parseTime(BK1453)-(BL1458=INT(RIGHT($F1453, 1)))</f>
        <v>0</v>
      </c>
      <c r="BN1453" s="43">
        <f t="shared" ref="BN1453:BN1457" si="34577">isClocked(BL1453)</f>
        <v>0</v>
      </c>
      <c r="BO1453" s="34"/>
      <c r="BP1453" s="35"/>
      <c r="BQ1453" s="42">
        <f t="shared" ref="BQ1453" si="34578">parseTime(BO1453)-(BP1458=INT(RIGHT($F1453, 1)))</f>
        <v>0</v>
      </c>
      <c r="BR1453" s="43">
        <f t="shared" ref="BR1453:BR1457" si="34579">isClocked(BP1453)</f>
        <v>0</v>
      </c>
      <c r="BS1453" s="34"/>
      <c r="BT1453" s="35"/>
      <c r="BU1453" s="42">
        <f t="shared" ref="BU1453" si="34580">parseTime(BS1453)-(BT1458=INT(RIGHT($F1453, 1)))</f>
        <v>0</v>
      </c>
      <c r="BV1453" s="43">
        <f t="shared" ref="BV1453:BV1457" si="34581">isClocked(BT1453)</f>
        <v>0</v>
      </c>
      <c r="BW1453" s="34"/>
      <c r="BX1453" s="35"/>
      <c r="BY1453" s="42">
        <f t="shared" ref="BY1453" si="34582">parseTime(BW1453)-(BX1458=INT(RIGHT($F1453, 1)))</f>
        <v>0</v>
      </c>
      <c r="BZ1453" s="43">
        <f t="shared" ref="BZ1453:BZ1457" si="34583">isClocked(BX1453)</f>
        <v>0</v>
      </c>
      <c r="CA1453" s="34"/>
      <c r="CB1453" s="35"/>
      <c r="CC1453" s="42">
        <f t="shared" ref="CC1453" si="34584">parseTime(CA1453)-(CB1458=INT(RIGHT($F1453, 1)))</f>
        <v>0</v>
      </c>
      <c r="CD1453" s="43">
        <f t="shared" ref="CD1453:CD1457" si="34585">isClocked(CB1453)</f>
        <v>0</v>
      </c>
      <c r="CE1453" s="34"/>
      <c r="CF1453" s="35"/>
      <c r="CG1453" s="42">
        <f t="shared" ref="CG1453" si="34586">parseTime(CE1453)-(CF1458=INT(RIGHT($F1453, 1)))</f>
        <v>0</v>
      </c>
      <c r="CH1453" s="43">
        <f t="shared" ref="CH1453:CH1457" si="34587">isClocked(CF1453)</f>
        <v>0</v>
      </c>
    </row>
    <row r="1454" spans="1:86" x14ac:dyDescent="0.25">
      <c r="A1454" s="56" t="s">
        <v>0</v>
      </c>
      <c r="B1454" s="57">
        <f t="shared" ca="1" si="33552"/>
        <v>45</v>
      </c>
      <c r="C1454" s="14" t="s">
        <v>252</v>
      </c>
      <c r="D1454" s="14">
        <f t="shared" si="33035"/>
        <v>53.7</v>
      </c>
      <c r="E1454" s="55" t="str">
        <f t="shared" si="33553"/>
        <v>Thursday</v>
      </c>
      <c r="F1454" s="51" t="s">
        <v>129</v>
      </c>
      <c r="G1454" s="36"/>
      <c r="H1454" s="37"/>
      <c r="I1454" s="44">
        <f t="shared" ref="I1454" si="34588">parseTime(G1454)-(H1458=INT(RIGHT($F1454, 1)))</f>
        <v>0</v>
      </c>
      <c r="J1454" s="45">
        <f t="shared" si="34555"/>
        <v>0</v>
      </c>
      <c r="K1454" s="36"/>
      <c r="L1454" s="37"/>
      <c r="M1454" s="44">
        <f t="shared" ref="M1454" si="34589">parseTime(K1454)-(L1458=INT(RIGHT($F1454, 1)))</f>
        <v>0</v>
      </c>
      <c r="N1454" s="45">
        <f t="shared" si="34557"/>
        <v>0</v>
      </c>
      <c r="O1454" s="36"/>
      <c r="P1454" s="37"/>
      <c r="Q1454" s="44">
        <f t="shared" ref="Q1454" si="34590">parseTime(O1454)-(P1458=INT(RIGHT($F1454, 1)))</f>
        <v>0</v>
      </c>
      <c r="R1454" s="45">
        <f t="shared" si="34559"/>
        <v>0</v>
      </c>
      <c r="S1454" s="36"/>
      <c r="T1454" s="37"/>
      <c r="U1454" s="44">
        <f t="shared" ref="U1454" si="34591">parseTime(S1454)-(T1458=INT(RIGHT($F1454, 1)))</f>
        <v>0</v>
      </c>
      <c r="V1454" s="45">
        <f t="shared" si="34561"/>
        <v>0</v>
      </c>
      <c r="W1454" s="36"/>
      <c r="X1454" s="37"/>
      <c r="Y1454" s="44">
        <f t="shared" ref="Y1454" si="34592">parseTime(W1454)-(X1458=INT(RIGHT($F1454, 1)))</f>
        <v>0</v>
      </c>
      <c r="Z1454" s="45">
        <f t="shared" si="34563"/>
        <v>0</v>
      </c>
      <c r="AA1454" s="36"/>
      <c r="AB1454" s="37"/>
      <c r="AC1454" s="44">
        <f t="shared" ref="AC1454" si="34593">parseTime(AA1454)-(AB1458=INT(RIGHT($F1454, 1)))</f>
        <v>0</v>
      </c>
      <c r="AD1454" s="45">
        <f t="shared" si="34565"/>
        <v>0</v>
      </c>
      <c r="AE1454" s="36"/>
      <c r="AF1454" s="37"/>
      <c r="AG1454" s="44">
        <f t="shared" ref="AG1454" si="34594">parseTime(AE1454)-(AF1458=INT(RIGHT($F1454, 1)))</f>
        <v>0</v>
      </c>
      <c r="AH1454" s="45">
        <f t="shared" si="34567"/>
        <v>0</v>
      </c>
      <c r="AI1454" s="36"/>
      <c r="AJ1454" s="37"/>
      <c r="AK1454" s="44">
        <f>parseTime(AI1454)-(AJ1458=INT(RIGHT($F1454, 1)))</f>
        <v>0</v>
      </c>
      <c r="AL1454" s="45">
        <f t="shared" si="34568"/>
        <v>0</v>
      </c>
      <c r="AM1454" s="36"/>
      <c r="AN1454" s="37"/>
      <c r="AO1454" s="44">
        <f t="shared" ref="AO1454" si="34595">parseTime(AM1454)-(AN1458=INT(RIGHT($F1454, 1)))</f>
        <v>0</v>
      </c>
      <c r="AP1454" s="45">
        <f t="shared" si="34570"/>
        <v>0</v>
      </c>
      <c r="AQ1454" s="36"/>
      <c r="AR1454" s="37"/>
      <c r="AS1454" s="44">
        <f t="shared" ref="AS1454" si="34596">parseTime(AQ1454)-(AR1458=INT(RIGHT($F1454, 1)))</f>
        <v>0</v>
      </c>
      <c r="AT1454" s="45">
        <f t="shared" si="34572"/>
        <v>0</v>
      </c>
      <c r="AU1454" s="36"/>
      <c r="AV1454" s="37"/>
      <c r="AW1454" s="44">
        <f>parseTime(AU1454)-(AV1458=INT(RIGHT($F1454, 1)))</f>
        <v>0</v>
      </c>
      <c r="AX1454" s="45">
        <f t="shared" si="34573"/>
        <v>0</v>
      </c>
      <c r="AY1454" s="36"/>
      <c r="AZ1454" s="37"/>
      <c r="BA1454" s="44">
        <f>parseTime(AY1454)-(AZ1458=INT(RIGHT($F1454, 1)))</f>
        <v>0</v>
      </c>
      <c r="BB1454" s="45">
        <f t="shared" si="34574"/>
        <v>0</v>
      </c>
      <c r="BC1454" s="36"/>
      <c r="BD1454" s="37"/>
      <c r="BE1454" s="44">
        <f>parseTime(BC1454)-(BD1458=INT(RIGHT($F1454, 1)))</f>
        <v>0</v>
      </c>
      <c r="BF1454" s="45">
        <f t="shared" si="34575"/>
        <v>0</v>
      </c>
      <c r="BG1454" s="36"/>
      <c r="BH1454" s="37"/>
      <c r="BI1454" s="44">
        <f>parseTime(BG1454)-(BH1458=INT(RIGHT($F1454, 1)))</f>
        <v>0</v>
      </c>
      <c r="BJ1454" s="45">
        <f t="shared" si="34576"/>
        <v>0</v>
      </c>
      <c r="BK1454" s="36"/>
      <c r="BL1454" s="37"/>
      <c r="BM1454" s="44">
        <f>parseTime(BK1454)-(BL1458=INT(RIGHT($F1454, 1)))</f>
        <v>0</v>
      </c>
      <c r="BN1454" s="45">
        <f t="shared" si="34577"/>
        <v>0</v>
      </c>
      <c r="BO1454" s="36"/>
      <c r="BP1454" s="37"/>
      <c r="BQ1454" s="44">
        <f t="shared" ref="BQ1454" si="34597">parseTime(BO1454)-(BP1458=INT(RIGHT($F1454, 1)))</f>
        <v>0</v>
      </c>
      <c r="BR1454" s="45">
        <f t="shared" si="34579"/>
        <v>0</v>
      </c>
      <c r="BS1454" s="36"/>
      <c r="BT1454" s="37"/>
      <c r="BU1454" s="44">
        <f t="shared" ref="BU1454" si="34598">parseTime(BS1454)-(BT1458=INT(RIGHT($F1454, 1)))</f>
        <v>0</v>
      </c>
      <c r="BV1454" s="45">
        <f t="shared" si="34581"/>
        <v>0</v>
      </c>
      <c r="BW1454" s="36"/>
      <c r="BX1454" s="37"/>
      <c r="BY1454" s="44">
        <f t="shared" ref="BY1454" si="34599">parseTime(BW1454)-(BX1458=INT(RIGHT($F1454, 1)))</f>
        <v>0</v>
      </c>
      <c r="BZ1454" s="45">
        <f t="shared" si="34583"/>
        <v>0</v>
      </c>
      <c r="CA1454" s="36"/>
      <c r="CB1454" s="37"/>
      <c r="CC1454" s="44">
        <f t="shared" ref="CC1454" si="34600">parseTime(CA1454)-(CB1458=INT(RIGHT($F1454, 1)))</f>
        <v>0</v>
      </c>
      <c r="CD1454" s="45">
        <f t="shared" si="34585"/>
        <v>0</v>
      </c>
      <c r="CE1454" s="36"/>
      <c r="CF1454" s="37"/>
      <c r="CG1454" s="44">
        <f t="shared" ref="CG1454" si="34601">parseTime(CE1454)-(CF1458=INT(RIGHT($F1454, 1)))</f>
        <v>0</v>
      </c>
      <c r="CH1454" s="45">
        <f t="shared" si="34587"/>
        <v>0</v>
      </c>
    </row>
    <row r="1455" spans="1:86" x14ac:dyDescent="0.25">
      <c r="A1455" s="56" t="s">
        <v>117</v>
      </c>
      <c r="B1455" s="57">
        <f t="shared" ref="B1455" ca="1" si="34602">roleHours(G1453:CH1459, "MFD")</f>
        <v>40</v>
      </c>
      <c r="C1455" s="14">
        <f t="shared" ref="C1455:C1458" ca="1" si="34603">B1455/8</f>
        <v>5</v>
      </c>
      <c r="D1455" s="14">
        <f t="shared" ref="D1455" ca="1" si="34604">B1454-D1454</f>
        <v>-8.7000000000000028</v>
      </c>
      <c r="E1455" s="20" t="s">
        <v>127</v>
      </c>
      <c r="F1455" s="51" t="s">
        <v>130</v>
      </c>
      <c r="G1455" s="36"/>
      <c r="H1455" s="37"/>
      <c r="I1455" s="44">
        <f t="shared" ref="I1455" si="34605">parseTime(G1455)-(H1458=INT(RIGHT($F1455, 1)))</f>
        <v>0</v>
      </c>
      <c r="J1455" s="45">
        <f t="shared" si="34555"/>
        <v>0</v>
      </c>
      <c r="K1455" s="36"/>
      <c r="L1455" s="37"/>
      <c r="M1455" s="44">
        <f t="shared" ref="M1455" si="34606">parseTime(K1455)-(L1458=INT(RIGHT($F1455, 1)))</f>
        <v>0</v>
      </c>
      <c r="N1455" s="45">
        <f t="shared" si="34557"/>
        <v>0</v>
      </c>
      <c r="O1455" s="36"/>
      <c r="P1455" s="37"/>
      <c r="Q1455" s="44">
        <f t="shared" ref="Q1455" si="34607">parseTime(O1455)-(P1458=INT(RIGHT($F1455, 1)))</f>
        <v>0</v>
      </c>
      <c r="R1455" s="45">
        <f t="shared" si="34559"/>
        <v>0</v>
      </c>
      <c r="S1455" s="36"/>
      <c r="T1455" s="37"/>
      <c r="U1455" s="44">
        <f t="shared" ref="U1455" si="34608">parseTime(S1455)-(T1458=INT(RIGHT($F1455, 1)))</f>
        <v>0</v>
      </c>
      <c r="V1455" s="45">
        <f t="shared" si="34561"/>
        <v>0</v>
      </c>
      <c r="W1455" s="36"/>
      <c r="X1455" s="37"/>
      <c r="Y1455" s="44">
        <f t="shared" ref="Y1455" si="34609">parseTime(W1455)-(X1458=INT(RIGHT($F1455, 1)))</f>
        <v>0</v>
      </c>
      <c r="Z1455" s="45">
        <f t="shared" si="34563"/>
        <v>0</v>
      </c>
      <c r="AA1455" s="36"/>
      <c r="AB1455" s="37"/>
      <c r="AC1455" s="44">
        <f t="shared" ref="AC1455" si="34610">parseTime(AA1455)-(AB1458=INT(RIGHT($F1455, 1)))</f>
        <v>0</v>
      </c>
      <c r="AD1455" s="45">
        <f t="shared" si="34565"/>
        <v>0</v>
      </c>
      <c r="AE1455" s="36"/>
      <c r="AF1455" s="37"/>
      <c r="AG1455" s="44">
        <f t="shared" ref="AG1455" si="34611">parseTime(AE1455)-(AF1458=INT(RIGHT($F1455, 1)))</f>
        <v>0</v>
      </c>
      <c r="AH1455" s="45">
        <f t="shared" si="34567"/>
        <v>0</v>
      </c>
      <c r="AI1455" s="36"/>
      <c r="AJ1455" s="37"/>
      <c r="AK1455" s="44">
        <f>parseTime(AI1455)-(AJ1458=INT(RIGHT($F1455, 1)))</f>
        <v>0</v>
      </c>
      <c r="AL1455" s="45">
        <f t="shared" si="34568"/>
        <v>0</v>
      </c>
      <c r="AM1455" s="36"/>
      <c r="AN1455" s="37"/>
      <c r="AO1455" s="44">
        <f t="shared" ref="AO1455" si="34612">parseTime(AM1455)-(AN1458=INT(RIGHT($F1455, 1)))</f>
        <v>0</v>
      </c>
      <c r="AP1455" s="45">
        <f t="shared" si="34570"/>
        <v>0</v>
      </c>
      <c r="AQ1455" s="36"/>
      <c r="AR1455" s="37"/>
      <c r="AS1455" s="44">
        <f t="shared" ref="AS1455" si="34613">parseTime(AQ1455)-(AR1458=INT(RIGHT($F1455, 1)))</f>
        <v>0</v>
      </c>
      <c r="AT1455" s="45">
        <f t="shared" si="34572"/>
        <v>0</v>
      </c>
      <c r="AU1455" s="36"/>
      <c r="AV1455" s="37"/>
      <c r="AW1455" s="44">
        <f>parseTime(AU1455)-(AV1458=INT(RIGHT($F1455, 1)))</f>
        <v>0</v>
      </c>
      <c r="AX1455" s="45">
        <f t="shared" si="34573"/>
        <v>0</v>
      </c>
      <c r="AY1455" s="36"/>
      <c r="AZ1455" s="37"/>
      <c r="BA1455" s="44">
        <f>parseTime(AY1455)-(AZ1458=INT(RIGHT($F1455, 1)))</f>
        <v>0</v>
      </c>
      <c r="BB1455" s="45">
        <f t="shared" si="34574"/>
        <v>0</v>
      </c>
      <c r="BC1455" s="36"/>
      <c r="BD1455" s="37"/>
      <c r="BE1455" s="44">
        <f>parseTime(BC1455)-(BD1458=INT(RIGHT($F1455, 1)))</f>
        <v>0</v>
      </c>
      <c r="BF1455" s="45">
        <f t="shared" si="34575"/>
        <v>0</v>
      </c>
      <c r="BG1455" s="36"/>
      <c r="BH1455" s="37"/>
      <c r="BI1455" s="44">
        <f>parseTime(BG1455)-(BH1458=INT(RIGHT($F1455, 1)))</f>
        <v>0</v>
      </c>
      <c r="BJ1455" s="45">
        <f t="shared" si="34576"/>
        <v>0</v>
      </c>
      <c r="BK1455" s="36"/>
      <c r="BL1455" s="37"/>
      <c r="BM1455" s="44">
        <f>parseTime(BK1455)-(BL1458=INT(RIGHT($F1455, 1)))</f>
        <v>0</v>
      </c>
      <c r="BN1455" s="45">
        <f t="shared" si="34577"/>
        <v>0</v>
      </c>
      <c r="BO1455" s="36"/>
      <c r="BP1455" s="37"/>
      <c r="BQ1455" s="44">
        <f t="shared" ref="BQ1455" si="34614">parseTime(BO1455)-(BP1458=INT(RIGHT($F1455, 1)))</f>
        <v>0</v>
      </c>
      <c r="BR1455" s="45">
        <f t="shared" si="34579"/>
        <v>0</v>
      </c>
      <c r="BS1455" s="36"/>
      <c r="BT1455" s="37"/>
      <c r="BU1455" s="44">
        <f t="shared" ref="BU1455" si="34615">parseTime(BS1455)-(BT1458=INT(RIGHT($F1455, 1)))</f>
        <v>0</v>
      </c>
      <c r="BV1455" s="45">
        <f t="shared" si="34581"/>
        <v>0</v>
      </c>
      <c r="BW1455" s="36"/>
      <c r="BX1455" s="37"/>
      <c r="BY1455" s="44">
        <f t="shared" ref="BY1455" si="34616">parseTime(BW1455)-(BX1458=INT(RIGHT($F1455, 1)))</f>
        <v>0</v>
      </c>
      <c r="BZ1455" s="45">
        <f t="shared" si="34583"/>
        <v>0</v>
      </c>
      <c r="CA1455" s="36"/>
      <c r="CB1455" s="37"/>
      <c r="CC1455" s="44">
        <f t="shared" ref="CC1455" si="34617">parseTime(CA1455)-(CB1458=INT(RIGHT($F1455, 1)))</f>
        <v>0</v>
      </c>
      <c r="CD1455" s="45">
        <f t="shared" si="34585"/>
        <v>0</v>
      </c>
      <c r="CE1455" s="36"/>
      <c r="CF1455" s="37"/>
      <c r="CG1455" s="44">
        <f t="shared" ref="CG1455" si="34618">parseTime(CE1455)-(CF1458=INT(RIGHT($F1455, 1)))</f>
        <v>0</v>
      </c>
      <c r="CH1455" s="45">
        <f t="shared" si="34587"/>
        <v>0</v>
      </c>
    </row>
    <row r="1456" spans="1:86" x14ac:dyDescent="0.25">
      <c r="A1456" s="56"/>
      <c r="B1456" s="57"/>
      <c r="C1456" s="14">
        <f t="shared" si="34603"/>
        <v>0</v>
      </c>
      <c r="D1456" s="14" t="s">
        <v>259</v>
      </c>
      <c r="E1456" s="20">
        <v>4.25</v>
      </c>
      <c r="F1456" s="51" t="s">
        <v>131</v>
      </c>
      <c r="G1456" s="36"/>
      <c r="H1456" s="37"/>
      <c r="I1456" s="44">
        <f t="shared" ref="I1456" si="34619">parseTime(G1456)-(H1458=INT(RIGHT($F1456, 1)))</f>
        <v>0</v>
      </c>
      <c r="J1456" s="45">
        <f t="shared" si="34555"/>
        <v>0</v>
      </c>
      <c r="K1456" s="36"/>
      <c r="L1456" s="37"/>
      <c r="M1456" s="44">
        <f t="shared" ref="M1456" si="34620">parseTime(K1456)-(L1458=INT(RIGHT($F1456, 1)))</f>
        <v>0</v>
      </c>
      <c r="N1456" s="45">
        <f t="shared" si="34557"/>
        <v>0</v>
      </c>
      <c r="O1456" s="36"/>
      <c r="P1456" s="37"/>
      <c r="Q1456" s="44">
        <f t="shared" ref="Q1456" si="34621">parseTime(O1456)-(P1458=INT(RIGHT($F1456, 1)))</f>
        <v>0</v>
      </c>
      <c r="R1456" s="45">
        <f t="shared" si="34559"/>
        <v>0</v>
      </c>
      <c r="S1456" s="36"/>
      <c r="T1456" s="37"/>
      <c r="U1456" s="44">
        <f t="shared" ref="U1456" si="34622">parseTime(S1456)-(T1458=INT(RIGHT($F1456, 1)))</f>
        <v>0</v>
      </c>
      <c r="V1456" s="45">
        <f t="shared" si="34561"/>
        <v>0</v>
      </c>
      <c r="W1456" s="36"/>
      <c r="X1456" s="37"/>
      <c r="Y1456" s="44">
        <f t="shared" ref="Y1456" si="34623">parseTime(W1456)-(X1458=INT(RIGHT($F1456, 1)))</f>
        <v>0</v>
      </c>
      <c r="Z1456" s="45">
        <f t="shared" si="34563"/>
        <v>0</v>
      </c>
      <c r="AA1456" s="36"/>
      <c r="AB1456" s="37"/>
      <c r="AC1456" s="44">
        <f t="shared" ref="AC1456" si="34624">parseTime(AA1456)-(AB1458=INT(RIGHT($F1456, 1)))</f>
        <v>0</v>
      </c>
      <c r="AD1456" s="45">
        <f t="shared" si="34565"/>
        <v>0</v>
      </c>
      <c r="AE1456" s="36"/>
      <c r="AF1456" s="37"/>
      <c r="AG1456" s="44">
        <f t="shared" ref="AG1456" si="34625">parseTime(AE1456)-(AF1458=INT(RIGHT($F1456, 1)))</f>
        <v>0</v>
      </c>
      <c r="AH1456" s="45">
        <f t="shared" si="34567"/>
        <v>0</v>
      </c>
      <c r="AI1456" s="36"/>
      <c r="AJ1456" s="37"/>
      <c r="AK1456" s="44">
        <f>parseTime(AI1456)-(AJ1458=INT(RIGHT($F1456, 1)))</f>
        <v>0</v>
      </c>
      <c r="AL1456" s="45">
        <f t="shared" si="34568"/>
        <v>0</v>
      </c>
      <c r="AM1456" s="36"/>
      <c r="AN1456" s="37"/>
      <c r="AO1456" s="44">
        <f t="shared" ref="AO1456" si="34626">parseTime(AM1456)-(AN1458=INT(RIGHT($F1456, 1)))</f>
        <v>0</v>
      </c>
      <c r="AP1456" s="45">
        <f t="shared" si="34570"/>
        <v>0</v>
      </c>
      <c r="AQ1456" s="36"/>
      <c r="AR1456" s="37"/>
      <c r="AS1456" s="44">
        <f t="shared" ref="AS1456" si="34627">parseTime(AQ1456)-(AR1458=INT(RIGHT($F1456, 1)))</f>
        <v>0</v>
      </c>
      <c r="AT1456" s="45">
        <f t="shared" si="34572"/>
        <v>0</v>
      </c>
      <c r="AU1456" s="36"/>
      <c r="AV1456" s="37"/>
      <c r="AW1456" s="44">
        <f>parseTime(AU1456)-(AV1458=INT(RIGHT($F1456, 1)))</f>
        <v>0</v>
      </c>
      <c r="AX1456" s="45">
        <f t="shared" si="34573"/>
        <v>0</v>
      </c>
      <c r="AY1456" s="36"/>
      <c r="AZ1456" s="37"/>
      <c r="BA1456" s="44">
        <f>parseTime(AY1456)-(AZ1458=INT(RIGHT($F1456, 1)))</f>
        <v>0</v>
      </c>
      <c r="BB1456" s="45">
        <f t="shared" si="34574"/>
        <v>0</v>
      </c>
      <c r="BC1456" s="36"/>
      <c r="BD1456" s="37"/>
      <c r="BE1456" s="44">
        <f>parseTime(BC1456)-(BD1458=INT(RIGHT($F1456, 1)))</f>
        <v>0</v>
      </c>
      <c r="BF1456" s="45">
        <f t="shared" si="34575"/>
        <v>0</v>
      </c>
      <c r="BG1456" s="36"/>
      <c r="BH1456" s="37"/>
      <c r="BI1456" s="44">
        <f>parseTime(BG1456)-(BH1458=INT(RIGHT($F1456, 1)))</f>
        <v>0</v>
      </c>
      <c r="BJ1456" s="45">
        <f t="shared" si="34576"/>
        <v>0</v>
      </c>
      <c r="BK1456" s="36"/>
      <c r="BL1456" s="37"/>
      <c r="BM1456" s="44">
        <f>parseTime(BK1456)-(BL1458=INT(RIGHT($F1456, 1)))</f>
        <v>0</v>
      </c>
      <c r="BN1456" s="45">
        <f t="shared" si="34577"/>
        <v>0</v>
      </c>
      <c r="BO1456" s="36"/>
      <c r="BP1456" s="37"/>
      <c r="BQ1456" s="44">
        <f t="shared" ref="BQ1456" si="34628">parseTime(BO1456)-(BP1458=INT(RIGHT($F1456, 1)))</f>
        <v>0</v>
      </c>
      <c r="BR1456" s="45">
        <f t="shared" si="34579"/>
        <v>0</v>
      </c>
      <c r="BS1456" s="36"/>
      <c r="BT1456" s="37"/>
      <c r="BU1456" s="44">
        <f t="shared" ref="BU1456" si="34629">parseTime(BS1456)-(BT1458=INT(RIGHT($F1456, 1)))</f>
        <v>0</v>
      </c>
      <c r="BV1456" s="45">
        <f t="shared" si="34581"/>
        <v>0</v>
      </c>
      <c r="BW1456" s="36"/>
      <c r="BX1456" s="37"/>
      <c r="BY1456" s="44">
        <f t="shared" ref="BY1456" si="34630">parseTime(BW1456)-(BX1458=INT(RIGHT($F1456, 1)))</f>
        <v>0</v>
      </c>
      <c r="BZ1456" s="45">
        <f t="shared" si="34583"/>
        <v>0</v>
      </c>
      <c r="CA1456" s="36"/>
      <c r="CB1456" s="37"/>
      <c r="CC1456" s="44">
        <f t="shared" ref="CC1456" si="34631">parseTime(CA1456)-(CB1458=INT(RIGHT($F1456, 1)))</f>
        <v>0</v>
      </c>
      <c r="CD1456" s="45">
        <f t="shared" si="34585"/>
        <v>0</v>
      </c>
      <c r="CE1456" s="36"/>
      <c r="CF1456" s="37"/>
      <c r="CG1456" s="44">
        <f t="shared" ref="CG1456" si="34632">parseTime(CE1456)-(CF1458=INT(RIGHT($F1456, 1)))</f>
        <v>0</v>
      </c>
      <c r="CH1456" s="45">
        <f t="shared" si="34587"/>
        <v>0</v>
      </c>
    </row>
    <row r="1457" spans="1:86" x14ac:dyDescent="0.25">
      <c r="A1457" s="56" t="s">
        <v>119</v>
      </c>
      <c r="B1457" s="57">
        <f t="shared" ref="B1457" ca="1" si="34633">roleHours(G1453:CH1459, "MCC")</f>
        <v>5</v>
      </c>
      <c r="C1457" s="14">
        <f t="shared" ca="1" si="34603"/>
        <v>0.625</v>
      </c>
      <c r="D1457" s="14" t="s">
        <v>260</v>
      </c>
      <c r="E1457" s="20">
        <v>4.6500000000000004</v>
      </c>
      <c r="F1457" s="51" t="s">
        <v>132</v>
      </c>
      <c r="G1457" s="36"/>
      <c r="H1457" s="37"/>
      <c r="I1457" s="44">
        <f t="shared" ref="I1457" si="34634">parseTime(G1457)-(H1458=INT(RIGHT($F1457, 1)))</f>
        <v>0</v>
      </c>
      <c r="J1457" s="45">
        <f t="shared" si="34555"/>
        <v>0</v>
      </c>
      <c r="K1457" s="36"/>
      <c r="L1457" s="37"/>
      <c r="M1457" s="44">
        <f t="shared" ref="M1457" si="34635">parseTime(K1457)-(L1458=INT(RIGHT($F1457, 1)))</f>
        <v>0</v>
      </c>
      <c r="N1457" s="45">
        <f t="shared" si="34557"/>
        <v>0</v>
      </c>
      <c r="O1457" s="36"/>
      <c r="P1457" s="37"/>
      <c r="Q1457" s="44">
        <f t="shared" ref="Q1457" si="34636">parseTime(O1457)-(P1458=INT(RIGHT($F1457, 1)))</f>
        <v>0</v>
      </c>
      <c r="R1457" s="45">
        <f t="shared" si="34559"/>
        <v>0</v>
      </c>
      <c r="S1457" s="36"/>
      <c r="T1457" s="37"/>
      <c r="U1457" s="44">
        <f t="shared" ref="U1457" si="34637">parseTime(S1457)-(T1458=INT(RIGHT($F1457, 1)))</f>
        <v>0</v>
      </c>
      <c r="V1457" s="45">
        <f t="shared" si="34561"/>
        <v>0</v>
      </c>
      <c r="W1457" s="36"/>
      <c r="X1457" s="37"/>
      <c r="Y1457" s="44">
        <f t="shared" ref="Y1457" si="34638">parseTime(W1457)-(X1458=INT(RIGHT($F1457, 1)))</f>
        <v>0</v>
      </c>
      <c r="Z1457" s="45">
        <f t="shared" si="34563"/>
        <v>0</v>
      </c>
      <c r="AA1457" s="36"/>
      <c r="AB1457" s="37"/>
      <c r="AC1457" s="44">
        <f t="shared" ref="AC1457" si="34639">parseTime(AA1457)-(AB1458=INT(RIGHT($F1457, 1)))</f>
        <v>0</v>
      </c>
      <c r="AD1457" s="45">
        <f t="shared" si="34565"/>
        <v>0</v>
      </c>
      <c r="AE1457" s="36"/>
      <c r="AF1457" s="37"/>
      <c r="AG1457" s="44">
        <f t="shared" ref="AG1457" si="34640">parseTime(AE1457)-(AF1458=INT(RIGHT($F1457, 1)))</f>
        <v>0</v>
      </c>
      <c r="AH1457" s="45">
        <f t="shared" si="34567"/>
        <v>0</v>
      </c>
      <c r="AI1457" s="36"/>
      <c r="AJ1457" s="37"/>
      <c r="AK1457" s="44">
        <f>parseTime(AI1457)-(AJ1458=INT(RIGHT($F1457, 1)))</f>
        <v>0</v>
      </c>
      <c r="AL1457" s="45">
        <f t="shared" si="34568"/>
        <v>0</v>
      </c>
      <c r="AM1457" s="36"/>
      <c r="AN1457" s="37"/>
      <c r="AO1457" s="44">
        <f t="shared" ref="AO1457" si="34641">parseTime(AM1457)-(AN1458=INT(RIGHT($F1457, 1)))</f>
        <v>0</v>
      </c>
      <c r="AP1457" s="45">
        <f t="shared" si="34570"/>
        <v>0</v>
      </c>
      <c r="AQ1457" s="36"/>
      <c r="AR1457" s="37"/>
      <c r="AS1457" s="44">
        <f t="shared" ref="AS1457" si="34642">parseTime(AQ1457)-(AR1458=INT(RIGHT($F1457, 1)))</f>
        <v>0</v>
      </c>
      <c r="AT1457" s="45">
        <f t="shared" si="34572"/>
        <v>0</v>
      </c>
      <c r="AU1457" s="36"/>
      <c r="AV1457" s="37"/>
      <c r="AW1457" s="44">
        <f>parseTime(AU1457)-(AV1458=INT(RIGHT($F1457, 1)))</f>
        <v>0</v>
      </c>
      <c r="AX1457" s="45">
        <f t="shared" si="34573"/>
        <v>0</v>
      </c>
      <c r="AY1457" s="36"/>
      <c r="AZ1457" s="37"/>
      <c r="BA1457" s="44">
        <f>parseTime(AY1457)-(AZ1458=INT(RIGHT($F1457, 1)))</f>
        <v>0</v>
      </c>
      <c r="BB1457" s="45">
        <f t="shared" si="34574"/>
        <v>0</v>
      </c>
      <c r="BC1457" s="36"/>
      <c r="BD1457" s="37"/>
      <c r="BE1457" s="44">
        <f>parseTime(BC1457)-(BD1458=INT(RIGHT($F1457, 1)))</f>
        <v>0</v>
      </c>
      <c r="BF1457" s="45">
        <f t="shared" si="34575"/>
        <v>0</v>
      </c>
      <c r="BG1457" s="36"/>
      <c r="BH1457" s="37"/>
      <c r="BI1457" s="44">
        <f>parseTime(BG1457)-(BH1458=INT(RIGHT($F1457, 1)))</f>
        <v>0</v>
      </c>
      <c r="BJ1457" s="45">
        <f t="shared" si="34576"/>
        <v>0</v>
      </c>
      <c r="BK1457" s="36"/>
      <c r="BL1457" s="37"/>
      <c r="BM1457" s="44">
        <f>parseTime(BK1457)-(BL1458=INT(RIGHT($F1457, 1)))</f>
        <v>0</v>
      </c>
      <c r="BN1457" s="45">
        <f t="shared" si="34577"/>
        <v>0</v>
      </c>
      <c r="BO1457" s="36"/>
      <c r="BP1457" s="37"/>
      <c r="BQ1457" s="44">
        <f t="shared" ref="BQ1457" si="34643">parseTime(BO1457)-(BP1458=INT(RIGHT($F1457, 1)))</f>
        <v>0</v>
      </c>
      <c r="BR1457" s="45">
        <f t="shared" si="34579"/>
        <v>0</v>
      </c>
      <c r="BS1457" s="36"/>
      <c r="BT1457" s="37"/>
      <c r="BU1457" s="44">
        <f t="shared" ref="BU1457" si="34644">parseTime(BS1457)-(BT1458=INT(RIGHT($F1457, 1)))</f>
        <v>0</v>
      </c>
      <c r="BV1457" s="45">
        <f t="shared" si="34581"/>
        <v>0</v>
      </c>
      <c r="BW1457" s="36"/>
      <c r="BX1457" s="37"/>
      <c r="BY1457" s="44">
        <f t="shared" ref="BY1457" si="34645">parseTime(BW1457)-(BX1458=INT(RIGHT($F1457, 1)))</f>
        <v>0</v>
      </c>
      <c r="BZ1457" s="45">
        <f t="shared" si="34583"/>
        <v>0</v>
      </c>
      <c r="CA1457" s="36"/>
      <c r="CB1457" s="37"/>
      <c r="CC1457" s="44">
        <f t="shared" ref="CC1457" si="34646">parseTime(CA1457)-(CB1458=INT(RIGHT($F1457, 1)))</f>
        <v>0</v>
      </c>
      <c r="CD1457" s="45">
        <f t="shared" si="34585"/>
        <v>0</v>
      </c>
      <c r="CE1457" s="36"/>
      <c r="CF1457" s="37"/>
      <c r="CG1457" s="44">
        <f t="shared" ref="CG1457" si="34647">parseTime(CE1457)-(CF1458=INT(RIGHT($F1457, 1)))</f>
        <v>0</v>
      </c>
      <c r="CH1457" s="45">
        <f t="shared" si="34587"/>
        <v>0</v>
      </c>
    </row>
    <row r="1458" spans="1:86" x14ac:dyDescent="0.25">
      <c r="A1458" s="56"/>
      <c r="B1458" s="57"/>
      <c r="C1458" s="14">
        <f t="shared" si="34603"/>
        <v>0</v>
      </c>
      <c r="D1458" s="14"/>
      <c r="E1458" s="20">
        <f t="shared" ref="E1458" si="34648">((7.5/2)-0.5+E1457)*8</f>
        <v>63.2</v>
      </c>
      <c r="F1458" s="51"/>
      <c r="G1458" s="46" t="s">
        <v>134</v>
      </c>
      <c r="H1458" s="38">
        <f t="shared" ref="H1458" si="34649">lunchAdjust(G1453:H1457)</f>
        <v>1</v>
      </c>
      <c r="I1458" s="48" t="s">
        <v>0</v>
      </c>
      <c r="J1458" s="39">
        <f t="shared" ref="J1458" si="34650">SUMPRODUCT(I1453:I1457*J1453:J1457)</f>
        <v>8</v>
      </c>
      <c r="K1458" s="46" t="s">
        <v>134</v>
      </c>
      <c r="L1458" s="38">
        <f t="shared" ref="L1458" si="34651">lunchAdjust(K1453:L1457)</f>
        <v>0</v>
      </c>
      <c r="M1458" s="48" t="s">
        <v>0</v>
      </c>
      <c r="N1458" s="39">
        <f t="shared" ref="N1458" si="34652">SUMPRODUCT(M1453:M1457*N1453:N1457)</f>
        <v>0</v>
      </c>
      <c r="O1458" s="46" t="s">
        <v>134</v>
      </c>
      <c r="P1458" s="38">
        <f t="shared" ref="P1458" si="34653">lunchAdjust(O1453:P1457)</f>
        <v>1</v>
      </c>
      <c r="Q1458" s="48" t="s">
        <v>0</v>
      </c>
      <c r="R1458" s="39">
        <f t="shared" ref="R1458" si="34654">SUMPRODUCT(Q1453:Q1457*R1453:R1457)</f>
        <v>8</v>
      </c>
      <c r="S1458" s="46" t="s">
        <v>134</v>
      </c>
      <c r="T1458" s="38">
        <f t="shared" ref="T1458" si="34655">lunchAdjust(S1453:T1457)</f>
        <v>1</v>
      </c>
      <c r="U1458" s="48" t="s">
        <v>0</v>
      </c>
      <c r="V1458" s="39">
        <f t="shared" ref="V1458" si="34656">SUMPRODUCT(U1453:U1457*V1453:V1457)</f>
        <v>8</v>
      </c>
      <c r="W1458" s="46" t="s">
        <v>134</v>
      </c>
      <c r="X1458" s="38">
        <f t="shared" ref="X1458" si="34657">lunchAdjust(W1453:X1457)</f>
        <v>0</v>
      </c>
      <c r="Y1458" s="48" t="s">
        <v>0</v>
      </c>
      <c r="Z1458" s="39">
        <f t="shared" ref="Z1458" si="34658">SUMPRODUCT(Y1453:Y1457*Z1453:Z1457)</f>
        <v>0</v>
      </c>
      <c r="AA1458" s="46" t="s">
        <v>134</v>
      </c>
      <c r="AB1458" s="38">
        <f t="shared" ref="AB1458" si="34659">lunchAdjust(AA1453:AB1457)</f>
        <v>1</v>
      </c>
      <c r="AC1458" s="48" t="s">
        <v>0</v>
      </c>
      <c r="AD1458" s="39">
        <f t="shared" ref="AD1458" si="34660">SUMPRODUCT(AC1453:AC1457*AD1453:AD1457)</f>
        <v>8</v>
      </c>
      <c r="AE1458" s="46" t="s">
        <v>134</v>
      </c>
      <c r="AF1458" s="38">
        <f t="shared" ref="AF1458" si="34661">lunchAdjust(AE1453:AF1457)</f>
        <v>0</v>
      </c>
      <c r="AG1458" s="48" t="s">
        <v>0</v>
      </c>
      <c r="AH1458" s="39">
        <f t="shared" ref="AH1458" si="34662">SUMPRODUCT(AG1453:AG1457*AH1453:AH1457)</f>
        <v>5</v>
      </c>
      <c r="AI1458" s="46" t="s">
        <v>134</v>
      </c>
      <c r="AJ1458" s="38">
        <f t="shared" ref="AJ1458" si="34663">lunchAdjust(AI1453:AJ1457)</f>
        <v>1</v>
      </c>
      <c r="AK1458" s="48" t="s">
        <v>0</v>
      </c>
      <c r="AL1458" s="39">
        <f t="shared" ref="AL1458" si="34664">SUMPRODUCT(AK1453:AK1457*AL1453:AL1457)</f>
        <v>8</v>
      </c>
      <c r="AM1458" s="46" t="s">
        <v>134</v>
      </c>
      <c r="AN1458" s="38">
        <f t="shared" ref="AN1458" si="34665">lunchAdjust(AM1453:AN1457)</f>
        <v>0</v>
      </c>
      <c r="AO1458" s="48" t="s">
        <v>0</v>
      </c>
      <c r="AP1458" s="39">
        <f t="shared" ref="AP1458" si="34666">SUMPRODUCT(AO1453:AO1457*AP1453:AP1457)</f>
        <v>0</v>
      </c>
      <c r="AQ1458" s="46" t="s">
        <v>134</v>
      </c>
      <c r="AR1458" s="38">
        <f t="shared" ref="AR1458" si="34667">lunchAdjust(AQ1453:AR1457)</f>
        <v>0</v>
      </c>
      <c r="AS1458" s="48" t="s">
        <v>0</v>
      </c>
      <c r="AT1458" s="39">
        <f t="shared" ref="AT1458" si="34668">SUMPRODUCT(AS1453:AS1457*AT1453:AT1457)</f>
        <v>0</v>
      </c>
      <c r="AU1458" s="46" t="s">
        <v>134</v>
      </c>
      <c r="AV1458" s="38">
        <f t="shared" ref="AV1458" si="34669">lunchAdjust(AU1453:AV1457)</f>
        <v>0</v>
      </c>
      <c r="AW1458" s="48" t="s">
        <v>0</v>
      </c>
      <c r="AX1458" s="39">
        <f t="shared" ref="AX1458" si="34670">SUMPRODUCT(AW1453:AW1457*AX1453:AX1457)</f>
        <v>0</v>
      </c>
      <c r="AY1458" s="46" t="s">
        <v>134</v>
      </c>
      <c r="AZ1458" s="38">
        <f t="shared" ref="AZ1458" si="34671">lunchAdjust(AY1453:AZ1457)</f>
        <v>0</v>
      </c>
      <c r="BA1458" s="48" t="s">
        <v>0</v>
      </c>
      <c r="BB1458" s="39">
        <f t="shared" ref="BB1458" si="34672">SUMPRODUCT(BA1453:BA1457*BB1453:BB1457)</f>
        <v>0</v>
      </c>
      <c r="BC1458" s="46" t="s">
        <v>134</v>
      </c>
      <c r="BD1458" s="38">
        <f t="shared" ref="BD1458" si="34673">lunchAdjust(BC1453:BD1457)</f>
        <v>0</v>
      </c>
      <c r="BE1458" s="48" t="s">
        <v>0</v>
      </c>
      <c r="BF1458" s="39">
        <f t="shared" ref="BF1458" si="34674">SUMPRODUCT(BE1453:BE1457*BF1453:BF1457)</f>
        <v>0</v>
      </c>
      <c r="BG1458" s="46" t="s">
        <v>134</v>
      </c>
      <c r="BH1458" s="38">
        <f t="shared" ref="BH1458" si="34675">lunchAdjust(BG1453:BH1457)</f>
        <v>0</v>
      </c>
      <c r="BI1458" s="48" t="s">
        <v>0</v>
      </c>
      <c r="BJ1458" s="39">
        <f t="shared" ref="BJ1458" si="34676">SUMPRODUCT(BI1453:BI1457*BJ1453:BJ1457)</f>
        <v>0</v>
      </c>
      <c r="BK1458" s="46" t="s">
        <v>134</v>
      </c>
      <c r="BL1458" s="38">
        <f t="shared" ref="BL1458" si="34677">lunchAdjust(BK1453:BL1457)</f>
        <v>0</v>
      </c>
      <c r="BM1458" s="48" t="s">
        <v>0</v>
      </c>
      <c r="BN1458" s="39">
        <f t="shared" ref="BN1458" si="34678">SUMPRODUCT(BM1453:BM1457*BN1453:BN1457)</f>
        <v>0</v>
      </c>
      <c r="BO1458" s="46" t="s">
        <v>134</v>
      </c>
      <c r="BP1458" s="38">
        <f t="shared" ref="BP1458" si="34679">lunchAdjust(BO1453:BP1457)</f>
        <v>0</v>
      </c>
      <c r="BQ1458" s="48" t="s">
        <v>0</v>
      </c>
      <c r="BR1458" s="39">
        <f t="shared" ref="BR1458" si="34680">SUMPRODUCT(BQ1453:BQ1457*BR1453:BR1457)</f>
        <v>0</v>
      </c>
      <c r="BS1458" s="46" t="s">
        <v>134</v>
      </c>
      <c r="BT1458" s="38">
        <f t="shared" ref="BT1458" si="34681">lunchAdjust(BS1453:BT1457)</f>
        <v>0</v>
      </c>
      <c r="BU1458" s="48" t="s">
        <v>0</v>
      </c>
      <c r="BV1458" s="39">
        <f t="shared" ref="BV1458" si="34682">SUMPRODUCT(BU1453:BU1457*BV1453:BV1457)</f>
        <v>0</v>
      </c>
      <c r="BW1458" s="46" t="s">
        <v>134</v>
      </c>
      <c r="BX1458" s="38">
        <f t="shared" ref="BX1458" si="34683">lunchAdjust(BW1453:BX1457)</f>
        <v>0</v>
      </c>
      <c r="BY1458" s="48" t="s">
        <v>0</v>
      </c>
      <c r="BZ1458" s="39">
        <f t="shared" ref="BZ1458" si="34684">SUMPRODUCT(BY1453:BY1457*BZ1453:BZ1457)</f>
        <v>0</v>
      </c>
      <c r="CA1458" s="46" t="s">
        <v>134</v>
      </c>
      <c r="CB1458" s="38">
        <f t="shared" ref="CB1458" si="34685">lunchAdjust(CA1453:CB1457)</f>
        <v>0</v>
      </c>
      <c r="CC1458" s="48" t="s">
        <v>0</v>
      </c>
      <c r="CD1458" s="39">
        <f t="shared" ref="CD1458" si="34686">SUMPRODUCT(CC1453:CC1457*CD1453:CD1457)</f>
        <v>0</v>
      </c>
      <c r="CE1458" s="46" t="s">
        <v>134</v>
      </c>
      <c r="CF1458" s="38">
        <f t="shared" ref="CF1458" si="34687">lunchAdjust(CE1453:CF1457)</f>
        <v>0</v>
      </c>
      <c r="CG1458" s="48" t="s">
        <v>0</v>
      </c>
      <c r="CH1458" s="39">
        <f t="shared" ref="CH1458" si="34688">SUMPRODUCT(CG1453:CG1457*CH1453:CH1457)</f>
        <v>0</v>
      </c>
    </row>
    <row r="1459" spans="1:86" ht="15.75" thickBot="1" x14ac:dyDescent="0.3">
      <c r="A1459" s="58" t="s">
        <v>121</v>
      </c>
      <c r="B1459" s="59">
        <f t="shared" ref="B1459" ca="1" si="34689">roleHours(G1453:CH1459, "OUT")</f>
        <v>0</v>
      </c>
      <c r="C1459" s="54" t="s">
        <v>137</v>
      </c>
      <c r="D1459" s="22">
        <f t="shared" ref="D1459" ca="1" si="34690">roleHours(G1453:CH1459, "PTO")</f>
        <v>0</v>
      </c>
      <c r="E1459" s="23">
        <f t="shared" ref="E1459" ca="1" si="34691">E1458-B1454</f>
        <v>18.200000000000003</v>
      </c>
      <c r="F1459" s="52"/>
      <c r="G1459" s="47" t="s">
        <v>39</v>
      </c>
      <c r="H1459" s="40">
        <f t="shared" si="34519"/>
        <v>0</v>
      </c>
      <c r="I1459" s="49" t="s">
        <v>135</v>
      </c>
      <c r="J1459" s="41">
        <f t="shared" ref="J1459" si="34692">J1458*G$4</f>
        <v>0</v>
      </c>
      <c r="K1459" s="47" t="s">
        <v>39</v>
      </c>
      <c r="L1459" s="40">
        <f t="shared" ref="L1459" si="34693">SUMPRODUCT(M1453:M1457*(L1453:L1457="PTO"))+SUMPRODUCT(M1453:M1457*(L1453:L1457="HOL"))</f>
        <v>0</v>
      </c>
      <c r="M1459" s="49" t="s">
        <v>135</v>
      </c>
      <c r="N1459" s="41">
        <f t="shared" ref="N1459" si="34694">N1458*K$4</f>
        <v>0</v>
      </c>
      <c r="O1459" s="47" t="s">
        <v>39</v>
      </c>
      <c r="P1459" s="40">
        <f t="shared" ref="P1459" si="34695">SUMPRODUCT(Q1453:Q1457*(P1453:P1457="PTO"))+SUMPRODUCT(Q1453:Q1457*(P1453:P1457="HOL"))</f>
        <v>0</v>
      </c>
      <c r="Q1459" s="49" t="s">
        <v>135</v>
      </c>
      <c r="R1459" s="41">
        <f t="shared" ref="R1459" si="34696">R1458*O$4</f>
        <v>8</v>
      </c>
      <c r="S1459" s="47" t="s">
        <v>39</v>
      </c>
      <c r="T1459" s="40">
        <f t="shared" ref="T1459" si="34697">SUMPRODUCT(U1453:U1457*(T1453:T1457="PTO"))+SUMPRODUCT(U1453:U1457*(T1453:T1457="HOL"))</f>
        <v>0</v>
      </c>
      <c r="U1459" s="49" t="s">
        <v>135</v>
      </c>
      <c r="V1459" s="41">
        <f t="shared" ref="V1459" si="34698">V1458*S$4</f>
        <v>0</v>
      </c>
      <c r="W1459" s="47" t="s">
        <v>39</v>
      </c>
      <c r="X1459" s="40">
        <f t="shared" ref="X1459" si="34699">SUMPRODUCT(Y1453:Y1457*(X1453:X1457="PTO"))+SUMPRODUCT(Y1453:Y1457*(X1453:X1457="HOL"))</f>
        <v>0</v>
      </c>
      <c r="Y1459" s="49" t="s">
        <v>135</v>
      </c>
      <c r="Z1459" s="41">
        <f t="shared" ref="Z1459" si="34700">Z1458*W$4</f>
        <v>0</v>
      </c>
      <c r="AA1459" s="47" t="s">
        <v>39</v>
      </c>
      <c r="AB1459" s="40">
        <f t="shared" ref="AB1459" si="34701">SUMPRODUCT(AC1453:AC1457*(AB1453:AB1457="PTO"))+SUMPRODUCT(AC1453:AC1457*(AB1453:AB1457="HOL"))</f>
        <v>0</v>
      </c>
      <c r="AC1459" s="49" t="s">
        <v>135</v>
      </c>
      <c r="AD1459" s="41">
        <f t="shared" ref="AD1459" si="34702">AD1458*AA$4</f>
        <v>8</v>
      </c>
      <c r="AE1459" s="47" t="s">
        <v>39</v>
      </c>
      <c r="AF1459" s="40">
        <f t="shared" ref="AF1459" si="34703">SUMPRODUCT(AG1453:AG1457*(AF1453:AF1457="PTO"))+SUMPRODUCT(AG1453:AG1457*(AF1453:AF1457="HOL"))</f>
        <v>0</v>
      </c>
      <c r="AG1459" s="49" t="s">
        <v>135</v>
      </c>
      <c r="AH1459" s="41">
        <f t="shared" ref="AH1459" si="34704">AH1458*AE$4</f>
        <v>5</v>
      </c>
      <c r="AI1459" s="47" t="s">
        <v>39</v>
      </c>
      <c r="AJ1459" s="40">
        <f t="shared" ref="AJ1459" si="34705">SUMPRODUCT(AK1453:AK1457*(AJ1453:AJ1457="PTO"))+SUMPRODUCT(AK1453:AK1457*(AJ1453:AJ1457="HOL"))</f>
        <v>0</v>
      </c>
      <c r="AK1459" s="49" t="s">
        <v>135</v>
      </c>
      <c r="AL1459" s="41">
        <f>AL1458*AI$4</f>
        <v>8</v>
      </c>
      <c r="AM1459" s="47" t="s">
        <v>39</v>
      </c>
      <c r="AN1459" s="40">
        <f t="shared" ref="AN1459" si="34706">SUMPRODUCT(AO1453:AO1457*(AN1453:AN1457="PTO"))+SUMPRODUCT(AO1453:AO1457*(AN1453:AN1457="HOL"))</f>
        <v>0</v>
      </c>
      <c r="AO1459" s="49" t="s">
        <v>135</v>
      </c>
      <c r="AP1459" s="41">
        <f t="shared" ref="AP1459" si="34707">AP1458*AM$4</f>
        <v>0</v>
      </c>
      <c r="AQ1459" s="47" t="s">
        <v>39</v>
      </c>
      <c r="AR1459" s="40">
        <f t="shared" ref="AR1459" si="34708">SUMPRODUCT(AS1453:AS1457*(AR1453:AR1457="PTO"))+SUMPRODUCT(AS1453:AS1457*(AR1453:AR1457="HOL"))</f>
        <v>0</v>
      </c>
      <c r="AS1459" s="49" t="s">
        <v>135</v>
      </c>
      <c r="AT1459" s="41">
        <f t="shared" ref="AT1459" si="34709">AT1458*AQ$4</f>
        <v>0</v>
      </c>
      <c r="AU1459" s="47" t="s">
        <v>39</v>
      </c>
      <c r="AV1459" s="40">
        <f t="shared" ref="AV1459" si="34710">SUMPRODUCT(AW1453:AW1457*(AV1453:AV1457="PTO"))+SUMPRODUCT(AW1453:AW1457*(AV1453:AV1457="HOL"))</f>
        <v>0</v>
      </c>
      <c r="AW1459" s="49" t="s">
        <v>135</v>
      </c>
      <c r="AX1459" s="41">
        <f>AX1458*AU$4</f>
        <v>0</v>
      </c>
      <c r="AY1459" s="47" t="s">
        <v>39</v>
      </c>
      <c r="AZ1459" s="40">
        <f t="shared" ref="AZ1459" si="34711">SUMPRODUCT(BA1453:BA1457*(AZ1453:AZ1457="PTO"))+SUMPRODUCT(BA1453:BA1457*(AZ1453:AZ1457="HOL"))</f>
        <v>0</v>
      </c>
      <c r="BA1459" s="49" t="s">
        <v>135</v>
      </c>
      <c r="BB1459" s="41">
        <f>BB1458*AY$4</f>
        <v>0</v>
      </c>
      <c r="BC1459" s="47" t="s">
        <v>39</v>
      </c>
      <c r="BD1459" s="40">
        <f t="shared" ref="BD1459" si="34712">SUMPRODUCT(BE1453:BE1457*(BD1453:BD1457="PTO"))+SUMPRODUCT(BE1453:BE1457*(BD1453:BD1457="HOL"))</f>
        <v>0</v>
      </c>
      <c r="BE1459" s="49" t="s">
        <v>135</v>
      </c>
      <c r="BF1459" s="41">
        <f>BF1458*BC$4</f>
        <v>0</v>
      </c>
      <c r="BG1459" s="47" t="s">
        <v>39</v>
      </c>
      <c r="BH1459" s="40">
        <f t="shared" ref="BH1459" si="34713">SUMPRODUCT(BI1453:BI1457*(BH1453:BH1457="PTO"))+SUMPRODUCT(BI1453:BI1457*(BH1453:BH1457="HOL"))</f>
        <v>0</v>
      </c>
      <c r="BI1459" s="49" t="s">
        <v>135</v>
      </c>
      <c r="BJ1459" s="41">
        <f>BJ1458*BG$4</f>
        <v>0</v>
      </c>
      <c r="BK1459" s="47" t="s">
        <v>39</v>
      </c>
      <c r="BL1459" s="40">
        <f t="shared" ref="BL1459" si="34714">SUMPRODUCT(BM1453:BM1457*(BL1453:BL1457="PTO"))+SUMPRODUCT(BM1453:BM1457*(BL1453:BL1457="HOL"))</f>
        <v>0</v>
      </c>
      <c r="BM1459" s="49" t="s">
        <v>135</v>
      </c>
      <c r="BN1459" s="41">
        <f>BN1458*BK$4</f>
        <v>0</v>
      </c>
      <c r="BO1459" s="47" t="s">
        <v>39</v>
      </c>
      <c r="BP1459" s="40">
        <f t="shared" ref="BP1459" si="34715">SUMPRODUCT(BQ1453:BQ1457*(BP1453:BP1457="PTO"))+SUMPRODUCT(BQ1453:BQ1457*(BP1453:BP1457="HOL"))</f>
        <v>0</v>
      </c>
      <c r="BQ1459" s="49" t="s">
        <v>135</v>
      </c>
      <c r="BR1459" s="41">
        <f t="shared" ref="BR1459" si="34716">BR1458*BO$4</f>
        <v>0</v>
      </c>
      <c r="BS1459" s="47" t="s">
        <v>39</v>
      </c>
      <c r="BT1459" s="40">
        <f t="shared" ref="BT1459" si="34717">SUMPRODUCT(BU1453:BU1457*(BT1453:BT1457="PTO"))+SUMPRODUCT(BU1453:BU1457*(BT1453:BT1457="HOL"))</f>
        <v>0</v>
      </c>
      <c r="BU1459" s="49" t="s">
        <v>135</v>
      </c>
      <c r="BV1459" s="41">
        <f t="shared" ref="BV1459" si="34718">BV1458*BS$4</f>
        <v>0</v>
      </c>
      <c r="BW1459" s="47" t="s">
        <v>39</v>
      </c>
      <c r="BX1459" s="40">
        <f t="shared" ref="BX1459" si="34719">SUMPRODUCT(BY1453:BY1457*(BX1453:BX1457="PTO"))+SUMPRODUCT(BY1453:BY1457*(BX1453:BX1457="HOL"))</f>
        <v>0</v>
      </c>
      <c r="BY1459" s="49" t="s">
        <v>135</v>
      </c>
      <c r="BZ1459" s="41">
        <f t="shared" ref="BZ1459" si="34720">BZ1458*BW$4</f>
        <v>0</v>
      </c>
      <c r="CA1459" s="47" t="s">
        <v>39</v>
      </c>
      <c r="CB1459" s="40">
        <f t="shared" ref="CB1459" si="34721">SUMPRODUCT(CC1453:CC1457*(CB1453:CB1457="PTO"))+SUMPRODUCT(CC1453:CC1457*(CB1453:CB1457="HOL"))</f>
        <v>0</v>
      </c>
      <c r="CC1459" s="49" t="s">
        <v>135</v>
      </c>
      <c r="CD1459" s="41">
        <f t="shared" ref="CD1459" si="34722">CD1458*CA$4</f>
        <v>0</v>
      </c>
      <c r="CE1459" s="47" t="s">
        <v>39</v>
      </c>
      <c r="CF1459" s="40">
        <f t="shared" ref="CF1459" si="34723">SUMPRODUCT(CG1453:CG1457*(CF1453:CF1457="PTO"))+SUMPRODUCT(CG1453:CG1457*(CF1453:CF1457="HOL"))</f>
        <v>0</v>
      </c>
      <c r="CG1459" s="49" t="s">
        <v>135</v>
      </c>
      <c r="CH1459" s="41">
        <f t="shared" ref="CH1459" si="34724">CH1458*CE$4</f>
        <v>0</v>
      </c>
    </row>
    <row r="1460" spans="1:86" x14ac:dyDescent="0.25">
      <c r="A1460" s="70" t="s">
        <v>133</v>
      </c>
      <c r="B1460" s="71">
        <f t="shared" ref="B1460" ca="1" si="34725">D1460-B1461</f>
        <v>13.146006955836995</v>
      </c>
      <c r="C1460" s="72" t="s">
        <v>122</v>
      </c>
      <c r="D1460" s="71">
        <f>IFERROR(INDEX(Holidays[FTE], MATCH(Entry!E1460, Holidays[Date], 0)), 1)*8*INDEX(FTEguide[[1]:[12]], MATCH(Entry!E1461, FTEguide[Weekday], 0), IF(Entry!E1463&gt;0, Entry!E1463, MONTH(Entry!E1460)))</f>
        <v>61.146006955836995</v>
      </c>
      <c r="E1460" s="60">
        <f t="shared" si="34036"/>
        <v>44036</v>
      </c>
      <c r="F1460" s="50" t="s">
        <v>128</v>
      </c>
      <c r="G1460" s="34" t="s">
        <v>136</v>
      </c>
      <c r="H1460" s="35" t="s">
        <v>23</v>
      </c>
      <c r="I1460" s="42">
        <f t="shared" ref="I1460" si="34726">parseTime(G1460)-(H1465=INT(RIGHT($F1460, 1)))</f>
        <v>8</v>
      </c>
      <c r="J1460" s="43">
        <f t="shared" ref="J1460:J1464" si="34727">isClocked(H1460)</f>
        <v>1</v>
      </c>
      <c r="K1460" s="34"/>
      <c r="L1460" s="35"/>
      <c r="M1460" s="42">
        <f t="shared" ref="M1460" si="34728">parseTime(K1460)-(L1465=INT(RIGHT($F1460, 1)))</f>
        <v>0</v>
      </c>
      <c r="N1460" s="43">
        <f t="shared" ref="N1460:N1464" si="34729">isClocked(L1460)</f>
        <v>0</v>
      </c>
      <c r="O1460" s="34"/>
      <c r="P1460" s="35"/>
      <c r="Q1460" s="42">
        <f t="shared" ref="Q1460" si="34730">parseTime(O1460)-(P1465=INT(RIGHT($F1460, 1)))</f>
        <v>0</v>
      </c>
      <c r="R1460" s="43">
        <f t="shared" ref="R1460:R1464" si="34731">isClocked(P1460)</f>
        <v>0</v>
      </c>
      <c r="S1460" s="34" t="s">
        <v>227</v>
      </c>
      <c r="T1460" s="35" t="s">
        <v>23</v>
      </c>
      <c r="U1460" s="42">
        <f t="shared" ref="U1460" si="34732">parseTime(S1460)-(T1465=INT(RIGHT($F1460, 1)))</f>
        <v>8</v>
      </c>
      <c r="V1460" s="43">
        <f t="shared" ref="V1460:V1464" si="34733">isClocked(T1460)</f>
        <v>1</v>
      </c>
      <c r="W1460" s="34"/>
      <c r="X1460" s="35"/>
      <c r="Y1460" s="42">
        <f t="shared" ref="Y1460" si="34734">parseTime(W1460)-(X1465=INT(RIGHT($F1460, 1)))</f>
        <v>0</v>
      </c>
      <c r="Z1460" s="43">
        <f t="shared" ref="Z1460:Z1464" si="34735">isClocked(X1460)</f>
        <v>0</v>
      </c>
      <c r="AA1460" s="34" t="s">
        <v>136</v>
      </c>
      <c r="AB1460" s="35" t="s">
        <v>23</v>
      </c>
      <c r="AC1460" s="42">
        <f t="shared" ref="AC1460" si="34736">parseTime(AA1460)-(AB1465=INT(RIGHT($F1460, 1)))</f>
        <v>8</v>
      </c>
      <c r="AD1460" s="43">
        <f t="shared" ref="AD1460:AD1464" si="34737">isClocked(AB1460)</f>
        <v>1</v>
      </c>
      <c r="AE1460" s="34" t="s">
        <v>136</v>
      </c>
      <c r="AF1460" s="35" t="s">
        <v>25</v>
      </c>
      <c r="AG1460" s="42">
        <f t="shared" ref="AG1460" si="34738">parseTime(AE1460)-(AF1465=INT(RIGHT($F1460, 1)))</f>
        <v>8</v>
      </c>
      <c r="AH1460" s="43">
        <f t="shared" ref="AH1460:AH1464" si="34739">isClocked(AF1460)</f>
        <v>1</v>
      </c>
      <c r="AI1460" s="34" t="s">
        <v>136</v>
      </c>
      <c r="AJ1460" s="35" t="s">
        <v>23</v>
      </c>
      <c r="AK1460" s="42">
        <f>parseTime(AI1460)-(AJ1465=INT(RIGHT($F1460, 1)))</f>
        <v>8</v>
      </c>
      <c r="AL1460" s="43">
        <f t="shared" ref="AL1460:AL1464" si="34740">isClocked(AJ1460)</f>
        <v>1</v>
      </c>
      <c r="AM1460" s="34" t="s">
        <v>136</v>
      </c>
      <c r="AN1460" s="35" t="s">
        <v>23</v>
      </c>
      <c r="AO1460" s="42">
        <f t="shared" ref="AO1460" si="34741">parseTime(AM1460)-(AN1465=INT(RIGHT($F1460, 1)))</f>
        <v>8</v>
      </c>
      <c r="AP1460" s="43">
        <f t="shared" ref="AP1460:AP1464" si="34742">isClocked(AN1460)</f>
        <v>1</v>
      </c>
      <c r="AQ1460" s="34"/>
      <c r="AR1460" s="35"/>
      <c r="AS1460" s="42">
        <f t="shared" ref="AS1460" si="34743">parseTime(AQ1460)-(AR1465=INT(RIGHT($F1460, 1)))</f>
        <v>0</v>
      </c>
      <c r="AT1460" s="43">
        <f t="shared" ref="AT1460:AT1464" si="34744">isClocked(AR1460)</f>
        <v>0</v>
      </c>
      <c r="AU1460" s="34"/>
      <c r="AV1460" s="35"/>
      <c r="AW1460" s="42">
        <f>parseTime(AU1460)-(AV1465=INT(RIGHT($F1460, 1)))</f>
        <v>0</v>
      </c>
      <c r="AX1460" s="43">
        <f t="shared" ref="AX1460:AX1464" si="34745">isClocked(AV1460)</f>
        <v>0</v>
      </c>
      <c r="AY1460" s="34"/>
      <c r="AZ1460" s="35"/>
      <c r="BA1460" s="42">
        <f>parseTime(AY1460)-(AZ1465=INT(RIGHT($F1460, 1)))</f>
        <v>0</v>
      </c>
      <c r="BB1460" s="43">
        <f t="shared" ref="BB1460:BB1464" si="34746">isClocked(AZ1460)</f>
        <v>0</v>
      </c>
      <c r="BC1460" s="34"/>
      <c r="BD1460" s="35"/>
      <c r="BE1460" s="42">
        <f>parseTime(BC1460)-(BD1465=INT(RIGHT($F1460, 1)))</f>
        <v>0</v>
      </c>
      <c r="BF1460" s="43">
        <f t="shared" ref="BF1460:BF1464" si="34747">isClocked(BD1460)</f>
        <v>0</v>
      </c>
      <c r="BG1460" s="34"/>
      <c r="BH1460" s="35"/>
      <c r="BI1460" s="42">
        <f>parseTime(BG1460)-(BH1465=INT(RIGHT($F1460, 1)))</f>
        <v>0</v>
      </c>
      <c r="BJ1460" s="43">
        <f t="shared" ref="BJ1460:BJ1464" si="34748">isClocked(BH1460)</f>
        <v>0</v>
      </c>
      <c r="BK1460" s="34"/>
      <c r="BL1460" s="35"/>
      <c r="BM1460" s="42">
        <f>parseTime(BK1460)-(BL1465=INT(RIGHT($F1460, 1)))</f>
        <v>0</v>
      </c>
      <c r="BN1460" s="43">
        <f t="shared" ref="BN1460:BN1464" si="34749">isClocked(BL1460)</f>
        <v>0</v>
      </c>
      <c r="BO1460" s="34"/>
      <c r="BP1460" s="35"/>
      <c r="BQ1460" s="42">
        <f t="shared" ref="BQ1460" si="34750">parseTime(BO1460)-(BP1465=INT(RIGHT($F1460, 1)))</f>
        <v>0</v>
      </c>
      <c r="BR1460" s="43">
        <f t="shared" ref="BR1460:BR1464" si="34751">isClocked(BP1460)</f>
        <v>0</v>
      </c>
      <c r="BS1460" s="34"/>
      <c r="BT1460" s="35"/>
      <c r="BU1460" s="42">
        <f t="shared" ref="BU1460" si="34752">parseTime(BS1460)-(BT1465=INT(RIGHT($F1460, 1)))</f>
        <v>0</v>
      </c>
      <c r="BV1460" s="43">
        <f t="shared" ref="BV1460:BV1464" si="34753">isClocked(BT1460)</f>
        <v>0</v>
      </c>
      <c r="BW1460" s="34"/>
      <c r="BX1460" s="35"/>
      <c r="BY1460" s="42">
        <f t="shared" ref="BY1460" si="34754">parseTime(BW1460)-(BX1465=INT(RIGHT($F1460, 1)))</f>
        <v>0</v>
      </c>
      <c r="BZ1460" s="43">
        <f t="shared" ref="BZ1460:BZ1464" si="34755">isClocked(BX1460)</f>
        <v>0</v>
      </c>
      <c r="CA1460" s="34"/>
      <c r="CB1460" s="35"/>
      <c r="CC1460" s="42">
        <f t="shared" ref="CC1460" si="34756">parseTime(CA1460)-(CB1465=INT(RIGHT($F1460, 1)))</f>
        <v>0</v>
      </c>
      <c r="CD1460" s="43">
        <f t="shared" ref="CD1460:CD1464" si="34757">isClocked(CB1460)</f>
        <v>0</v>
      </c>
      <c r="CE1460" s="34"/>
      <c r="CF1460" s="35"/>
      <c r="CG1460" s="42">
        <f t="shared" ref="CG1460" si="34758">parseTime(CE1460)-(CF1465=INT(RIGHT($F1460, 1)))</f>
        <v>0</v>
      </c>
      <c r="CH1460" s="43">
        <f t="shared" ref="CH1460:CH1464" si="34759">isClocked(CF1460)</f>
        <v>0</v>
      </c>
    </row>
    <row r="1461" spans="1:86" x14ac:dyDescent="0.25">
      <c r="A1461" s="56" t="s">
        <v>0</v>
      </c>
      <c r="B1461" s="57">
        <f t="shared" ca="1" si="33552"/>
        <v>48</v>
      </c>
      <c r="C1461" s="14" t="s">
        <v>252</v>
      </c>
      <c r="D1461" s="14">
        <f t="shared" ref="D1461:D1524" si="34760">(E1464+(E1463/2))*8-0.5</f>
        <v>53.7</v>
      </c>
      <c r="E1461" s="55" t="str">
        <f t="shared" si="33553"/>
        <v>Friday</v>
      </c>
      <c r="F1461" s="51" t="s">
        <v>129</v>
      </c>
      <c r="G1461" s="36"/>
      <c r="H1461" s="37"/>
      <c r="I1461" s="44">
        <f t="shared" ref="I1461" si="34761">parseTime(G1461)-(H1465=INT(RIGHT($F1461, 1)))</f>
        <v>0</v>
      </c>
      <c r="J1461" s="45">
        <f t="shared" si="34727"/>
        <v>0</v>
      </c>
      <c r="K1461" s="36"/>
      <c r="L1461" s="37"/>
      <c r="M1461" s="44">
        <f t="shared" ref="M1461" si="34762">parseTime(K1461)-(L1465=INT(RIGHT($F1461, 1)))</f>
        <v>0</v>
      </c>
      <c r="N1461" s="45">
        <f t="shared" si="34729"/>
        <v>0</v>
      </c>
      <c r="O1461" s="36"/>
      <c r="P1461" s="37"/>
      <c r="Q1461" s="44">
        <f t="shared" ref="Q1461" si="34763">parseTime(O1461)-(P1465=INT(RIGHT($F1461, 1)))</f>
        <v>0</v>
      </c>
      <c r="R1461" s="45">
        <f t="shared" si="34731"/>
        <v>0</v>
      </c>
      <c r="S1461" s="36"/>
      <c r="T1461" s="37"/>
      <c r="U1461" s="44">
        <f t="shared" ref="U1461" si="34764">parseTime(S1461)-(T1465=INT(RIGHT($F1461, 1)))</f>
        <v>0</v>
      </c>
      <c r="V1461" s="45">
        <f t="shared" si="34733"/>
        <v>0</v>
      </c>
      <c r="W1461" s="36"/>
      <c r="X1461" s="37"/>
      <c r="Y1461" s="44">
        <f t="shared" ref="Y1461" si="34765">parseTime(W1461)-(X1465=INT(RIGHT($F1461, 1)))</f>
        <v>0</v>
      </c>
      <c r="Z1461" s="45">
        <f t="shared" si="34735"/>
        <v>0</v>
      </c>
      <c r="AA1461" s="36"/>
      <c r="AB1461" s="37"/>
      <c r="AC1461" s="44">
        <f t="shared" ref="AC1461" si="34766">parseTime(AA1461)-(AB1465=INT(RIGHT($F1461, 1)))</f>
        <v>0</v>
      </c>
      <c r="AD1461" s="45">
        <f t="shared" si="34737"/>
        <v>0</v>
      </c>
      <c r="AE1461" s="36"/>
      <c r="AF1461" s="37"/>
      <c r="AG1461" s="44">
        <f t="shared" ref="AG1461" si="34767">parseTime(AE1461)-(AF1465=INT(RIGHT($F1461, 1)))</f>
        <v>0</v>
      </c>
      <c r="AH1461" s="45">
        <f t="shared" si="34739"/>
        <v>0</v>
      </c>
      <c r="AI1461" s="36"/>
      <c r="AJ1461" s="37"/>
      <c r="AK1461" s="44">
        <f>parseTime(AI1461)-(AJ1465=INT(RIGHT($F1461, 1)))</f>
        <v>0</v>
      </c>
      <c r="AL1461" s="45">
        <f t="shared" si="34740"/>
        <v>0</v>
      </c>
      <c r="AM1461" s="36"/>
      <c r="AN1461" s="37"/>
      <c r="AO1461" s="44">
        <f t="shared" ref="AO1461" si="34768">parseTime(AM1461)-(AN1465=INT(RIGHT($F1461, 1)))</f>
        <v>0</v>
      </c>
      <c r="AP1461" s="45">
        <f t="shared" si="34742"/>
        <v>0</v>
      </c>
      <c r="AQ1461" s="36"/>
      <c r="AR1461" s="37"/>
      <c r="AS1461" s="44">
        <f t="shared" ref="AS1461" si="34769">parseTime(AQ1461)-(AR1465=INT(RIGHT($F1461, 1)))</f>
        <v>0</v>
      </c>
      <c r="AT1461" s="45">
        <f t="shared" si="34744"/>
        <v>0</v>
      </c>
      <c r="AU1461" s="36"/>
      <c r="AV1461" s="37"/>
      <c r="AW1461" s="44">
        <f>parseTime(AU1461)-(AV1465=INT(RIGHT($F1461, 1)))</f>
        <v>0</v>
      </c>
      <c r="AX1461" s="45">
        <f t="shared" si="34745"/>
        <v>0</v>
      </c>
      <c r="AY1461" s="36"/>
      <c r="AZ1461" s="37"/>
      <c r="BA1461" s="44">
        <f>parseTime(AY1461)-(AZ1465=INT(RIGHT($F1461, 1)))</f>
        <v>0</v>
      </c>
      <c r="BB1461" s="45">
        <f t="shared" si="34746"/>
        <v>0</v>
      </c>
      <c r="BC1461" s="36"/>
      <c r="BD1461" s="37"/>
      <c r="BE1461" s="44">
        <f>parseTime(BC1461)-(BD1465=INT(RIGHT($F1461, 1)))</f>
        <v>0</v>
      </c>
      <c r="BF1461" s="45">
        <f t="shared" si="34747"/>
        <v>0</v>
      </c>
      <c r="BG1461" s="36"/>
      <c r="BH1461" s="37"/>
      <c r="BI1461" s="44">
        <f>parseTime(BG1461)-(BH1465=INT(RIGHT($F1461, 1)))</f>
        <v>0</v>
      </c>
      <c r="BJ1461" s="45">
        <f t="shared" si="34748"/>
        <v>0</v>
      </c>
      <c r="BK1461" s="36"/>
      <c r="BL1461" s="37"/>
      <c r="BM1461" s="44">
        <f>parseTime(BK1461)-(BL1465=INT(RIGHT($F1461, 1)))</f>
        <v>0</v>
      </c>
      <c r="BN1461" s="45">
        <f t="shared" si="34749"/>
        <v>0</v>
      </c>
      <c r="BO1461" s="36"/>
      <c r="BP1461" s="37"/>
      <c r="BQ1461" s="44">
        <f t="shared" ref="BQ1461" si="34770">parseTime(BO1461)-(BP1465=INT(RIGHT($F1461, 1)))</f>
        <v>0</v>
      </c>
      <c r="BR1461" s="45">
        <f t="shared" si="34751"/>
        <v>0</v>
      </c>
      <c r="BS1461" s="36"/>
      <c r="BT1461" s="37"/>
      <c r="BU1461" s="44">
        <f t="shared" ref="BU1461" si="34771">parseTime(BS1461)-(BT1465=INT(RIGHT($F1461, 1)))</f>
        <v>0</v>
      </c>
      <c r="BV1461" s="45">
        <f t="shared" si="34753"/>
        <v>0</v>
      </c>
      <c r="BW1461" s="36"/>
      <c r="BX1461" s="37"/>
      <c r="BY1461" s="44">
        <f t="shared" ref="BY1461" si="34772">parseTime(BW1461)-(BX1465=INT(RIGHT($F1461, 1)))</f>
        <v>0</v>
      </c>
      <c r="BZ1461" s="45">
        <f t="shared" si="34755"/>
        <v>0</v>
      </c>
      <c r="CA1461" s="36"/>
      <c r="CB1461" s="37"/>
      <c r="CC1461" s="44">
        <f t="shared" ref="CC1461" si="34773">parseTime(CA1461)-(CB1465=INT(RIGHT($F1461, 1)))</f>
        <v>0</v>
      </c>
      <c r="CD1461" s="45">
        <f t="shared" si="34757"/>
        <v>0</v>
      </c>
      <c r="CE1461" s="36"/>
      <c r="CF1461" s="37"/>
      <c r="CG1461" s="44">
        <f t="shared" ref="CG1461" si="34774">parseTime(CE1461)-(CF1465=INT(RIGHT($F1461, 1)))</f>
        <v>0</v>
      </c>
      <c r="CH1461" s="45">
        <f t="shared" si="34759"/>
        <v>0</v>
      </c>
    </row>
    <row r="1462" spans="1:86" x14ac:dyDescent="0.25">
      <c r="A1462" s="56" t="s">
        <v>117</v>
      </c>
      <c r="B1462" s="57">
        <f t="shared" ref="B1462" ca="1" si="34775">roleHours(G1460:CH1466, "MFD")</f>
        <v>40</v>
      </c>
      <c r="C1462" s="14">
        <f t="shared" ref="C1462:C1465" ca="1" si="34776">B1462/8</f>
        <v>5</v>
      </c>
      <c r="D1462" s="14">
        <f t="shared" ref="D1462" ca="1" si="34777">B1461-D1461</f>
        <v>-5.7000000000000028</v>
      </c>
      <c r="E1462" s="20" t="s">
        <v>127</v>
      </c>
      <c r="F1462" s="51" t="s">
        <v>130</v>
      </c>
      <c r="G1462" s="36"/>
      <c r="H1462" s="37"/>
      <c r="I1462" s="44">
        <f t="shared" ref="I1462" si="34778">parseTime(G1462)-(H1465=INT(RIGHT($F1462, 1)))</f>
        <v>0</v>
      </c>
      <c r="J1462" s="45">
        <f t="shared" si="34727"/>
        <v>0</v>
      </c>
      <c r="K1462" s="36"/>
      <c r="L1462" s="37"/>
      <c r="M1462" s="44">
        <f t="shared" ref="M1462" si="34779">parseTime(K1462)-(L1465=INT(RIGHT($F1462, 1)))</f>
        <v>0</v>
      </c>
      <c r="N1462" s="45">
        <f t="shared" si="34729"/>
        <v>0</v>
      </c>
      <c r="O1462" s="36"/>
      <c r="P1462" s="37"/>
      <c r="Q1462" s="44">
        <f t="shared" ref="Q1462" si="34780">parseTime(O1462)-(P1465=INT(RIGHT($F1462, 1)))</f>
        <v>0</v>
      </c>
      <c r="R1462" s="45">
        <f t="shared" si="34731"/>
        <v>0</v>
      </c>
      <c r="S1462" s="36"/>
      <c r="T1462" s="37"/>
      <c r="U1462" s="44">
        <f t="shared" ref="U1462" si="34781">parseTime(S1462)-(T1465=INT(RIGHT($F1462, 1)))</f>
        <v>0</v>
      </c>
      <c r="V1462" s="45">
        <f t="shared" si="34733"/>
        <v>0</v>
      </c>
      <c r="W1462" s="36"/>
      <c r="X1462" s="37"/>
      <c r="Y1462" s="44">
        <f t="shared" ref="Y1462" si="34782">parseTime(W1462)-(X1465=INT(RIGHT($F1462, 1)))</f>
        <v>0</v>
      </c>
      <c r="Z1462" s="45">
        <f t="shared" si="34735"/>
        <v>0</v>
      </c>
      <c r="AA1462" s="36"/>
      <c r="AB1462" s="37"/>
      <c r="AC1462" s="44">
        <f t="shared" ref="AC1462" si="34783">parseTime(AA1462)-(AB1465=INT(RIGHT($F1462, 1)))</f>
        <v>0</v>
      </c>
      <c r="AD1462" s="45">
        <f t="shared" si="34737"/>
        <v>0</v>
      </c>
      <c r="AE1462" s="36"/>
      <c r="AF1462" s="37"/>
      <c r="AG1462" s="44">
        <f t="shared" ref="AG1462" si="34784">parseTime(AE1462)-(AF1465=INT(RIGHT($F1462, 1)))</f>
        <v>0</v>
      </c>
      <c r="AH1462" s="45">
        <f t="shared" si="34739"/>
        <v>0</v>
      </c>
      <c r="AI1462" s="36"/>
      <c r="AJ1462" s="37"/>
      <c r="AK1462" s="44">
        <f>parseTime(AI1462)-(AJ1465=INT(RIGHT($F1462, 1)))</f>
        <v>0</v>
      </c>
      <c r="AL1462" s="45">
        <f t="shared" si="34740"/>
        <v>0</v>
      </c>
      <c r="AM1462" s="36"/>
      <c r="AN1462" s="37"/>
      <c r="AO1462" s="44">
        <f t="shared" ref="AO1462" si="34785">parseTime(AM1462)-(AN1465=INT(RIGHT($F1462, 1)))</f>
        <v>0</v>
      </c>
      <c r="AP1462" s="45">
        <f t="shared" si="34742"/>
        <v>0</v>
      </c>
      <c r="AQ1462" s="36"/>
      <c r="AR1462" s="37"/>
      <c r="AS1462" s="44">
        <f t="shared" ref="AS1462" si="34786">parseTime(AQ1462)-(AR1465=INT(RIGHT($F1462, 1)))</f>
        <v>0</v>
      </c>
      <c r="AT1462" s="45">
        <f t="shared" si="34744"/>
        <v>0</v>
      </c>
      <c r="AU1462" s="36"/>
      <c r="AV1462" s="37"/>
      <c r="AW1462" s="44">
        <f>parseTime(AU1462)-(AV1465=INT(RIGHT($F1462, 1)))</f>
        <v>0</v>
      </c>
      <c r="AX1462" s="45">
        <f t="shared" si="34745"/>
        <v>0</v>
      </c>
      <c r="AY1462" s="36"/>
      <c r="AZ1462" s="37"/>
      <c r="BA1462" s="44">
        <f>parseTime(AY1462)-(AZ1465=INT(RIGHT($F1462, 1)))</f>
        <v>0</v>
      </c>
      <c r="BB1462" s="45">
        <f t="shared" si="34746"/>
        <v>0</v>
      </c>
      <c r="BC1462" s="36"/>
      <c r="BD1462" s="37"/>
      <c r="BE1462" s="44">
        <f>parseTime(BC1462)-(BD1465=INT(RIGHT($F1462, 1)))</f>
        <v>0</v>
      </c>
      <c r="BF1462" s="45">
        <f t="shared" si="34747"/>
        <v>0</v>
      </c>
      <c r="BG1462" s="36"/>
      <c r="BH1462" s="37"/>
      <c r="BI1462" s="44">
        <f>parseTime(BG1462)-(BH1465=INT(RIGHT($F1462, 1)))</f>
        <v>0</v>
      </c>
      <c r="BJ1462" s="45">
        <f t="shared" si="34748"/>
        <v>0</v>
      </c>
      <c r="BK1462" s="36"/>
      <c r="BL1462" s="37"/>
      <c r="BM1462" s="44">
        <f>parseTime(BK1462)-(BL1465=INT(RIGHT($F1462, 1)))</f>
        <v>0</v>
      </c>
      <c r="BN1462" s="45">
        <f t="shared" si="34749"/>
        <v>0</v>
      </c>
      <c r="BO1462" s="36"/>
      <c r="BP1462" s="37"/>
      <c r="BQ1462" s="44">
        <f t="shared" ref="BQ1462" si="34787">parseTime(BO1462)-(BP1465=INT(RIGHT($F1462, 1)))</f>
        <v>0</v>
      </c>
      <c r="BR1462" s="45">
        <f t="shared" si="34751"/>
        <v>0</v>
      </c>
      <c r="BS1462" s="36"/>
      <c r="BT1462" s="37"/>
      <c r="BU1462" s="44">
        <f t="shared" ref="BU1462" si="34788">parseTime(BS1462)-(BT1465=INT(RIGHT($F1462, 1)))</f>
        <v>0</v>
      </c>
      <c r="BV1462" s="45">
        <f t="shared" si="34753"/>
        <v>0</v>
      </c>
      <c r="BW1462" s="36"/>
      <c r="BX1462" s="37"/>
      <c r="BY1462" s="44">
        <f t="shared" ref="BY1462" si="34789">parseTime(BW1462)-(BX1465=INT(RIGHT($F1462, 1)))</f>
        <v>0</v>
      </c>
      <c r="BZ1462" s="45">
        <f t="shared" si="34755"/>
        <v>0</v>
      </c>
      <c r="CA1462" s="36"/>
      <c r="CB1462" s="37"/>
      <c r="CC1462" s="44">
        <f t="shared" ref="CC1462" si="34790">parseTime(CA1462)-(CB1465=INT(RIGHT($F1462, 1)))</f>
        <v>0</v>
      </c>
      <c r="CD1462" s="45">
        <f t="shared" si="34757"/>
        <v>0</v>
      </c>
      <c r="CE1462" s="36"/>
      <c r="CF1462" s="37"/>
      <c r="CG1462" s="44">
        <f t="shared" ref="CG1462" si="34791">parseTime(CE1462)-(CF1465=INT(RIGHT($F1462, 1)))</f>
        <v>0</v>
      </c>
      <c r="CH1462" s="45">
        <f t="shared" si="34759"/>
        <v>0</v>
      </c>
    </row>
    <row r="1463" spans="1:86" x14ac:dyDescent="0.25">
      <c r="A1463" s="56"/>
      <c r="B1463" s="57"/>
      <c r="C1463" s="14">
        <f t="shared" si="34776"/>
        <v>0</v>
      </c>
      <c r="D1463" s="14" t="s">
        <v>259</v>
      </c>
      <c r="E1463" s="20">
        <v>4.25</v>
      </c>
      <c r="F1463" s="51" t="s">
        <v>131</v>
      </c>
      <c r="G1463" s="36"/>
      <c r="H1463" s="37"/>
      <c r="I1463" s="44">
        <f t="shared" ref="I1463" si="34792">parseTime(G1463)-(H1465=INT(RIGHT($F1463, 1)))</f>
        <v>0</v>
      </c>
      <c r="J1463" s="45">
        <f t="shared" si="34727"/>
        <v>0</v>
      </c>
      <c r="K1463" s="36"/>
      <c r="L1463" s="37"/>
      <c r="M1463" s="44">
        <f t="shared" ref="M1463" si="34793">parseTime(K1463)-(L1465=INT(RIGHT($F1463, 1)))</f>
        <v>0</v>
      </c>
      <c r="N1463" s="45">
        <f t="shared" si="34729"/>
        <v>0</v>
      </c>
      <c r="O1463" s="36"/>
      <c r="P1463" s="37"/>
      <c r="Q1463" s="44">
        <f t="shared" ref="Q1463" si="34794">parseTime(O1463)-(P1465=INT(RIGHT($F1463, 1)))</f>
        <v>0</v>
      </c>
      <c r="R1463" s="45">
        <f t="shared" si="34731"/>
        <v>0</v>
      </c>
      <c r="S1463" s="36"/>
      <c r="T1463" s="37"/>
      <c r="U1463" s="44">
        <f t="shared" ref="U1463" si="34795">parseTime(S1463)-(T1465=INT(RIGHT($F1463, 1)))</f>
        <v>0</v>
      </c>
      <c r="V1463" s="45">
        <f t="shared" si="34733"/>
        <v>0</v>
      </c>
      <c r="W1463" s="36"/>
      <c r="X1463" s="37"/>
      <c r="Y1463" s="44">
        <f t="shared" ref="Y1463" si="34796">parseTime(W1463)-(X1465=INT(RIGHT($F1463, 1)))</f>
        <v>0</v>
      </c>
      <c r="Z1463" s="45">
        <f t="shared" si="34735"/>
        <v>0</v>
      </c>
      <c r="AA1463" s="36"/>
      <c r="AB1463" s="37"/>
      <c r="AC1463" s="44">
        <f t="shared" ref="AC1463" si="34797">parseTime(AA1463)-(AB1465=INT(RIGHT($F1463, 1)))</f>
        <v>0</v>
      </c>
      <c r="AD1463" s="45">
        <f t="shared" si="34737"/>
        <v>0</v>
      </c>
      <c r="AE1463" s="36"/>
      <c r="AF1463" s="37"/>
      <c r="AG1463" s="44">
        <f t="shared" ref="AG1463" si="34798">parseTime(AE1463)-(AF1465=INT(RIGHT($F1463, 1)))</f>
        <v>0</v>
      </c>
      <c r="AH1463" s="45">
        <f t="shared" si="34739"/>
        <v>0</v>
      </c>
      <c r="AI1463" s="36"/>
      <c r="AJ1463" s="37"/>
      <c r="AK1463" s="44">
        <f>parseTime(AI1463)-(AJ1465=INT(RIGHT($F1463, 1)))</f>
        <v>0</v>
      </c>
      <c r="AL1463" s="45">
        <f t="shared" si="34740"/>
        <v>0</v>
      </c>
      <c r="AM1463" s="36"/>
      <c r="AN1463" s="37"/>
      <c r="AO1463" s="44">
        <f t="shared" ref="AO1463" si="34799">parseTime(AM1463)-(AN1465=INT(RIGHT($F1463, 1)))</f>
        <v>0</v>
      </c>
      <c r="AP1463" s="45">
        <f t="shared" si="34742"/>
        <v>0</v>
      </c>
      <c r="AQ1463" s="36"/>
      <c r="AR1463" s="37"/>
      <c r="AS1463" s="44">
        <f t="shared" ref="AS1463" si="34800">parseTime(AQ1463)-(AR1465=INT(RIGHT($F1463, 1)))</f>
        <v>0</v>
      </c>
      <c r="AT1463" s="45">
        <f t="shared" si="34744"/>
        <v>0</v>
      </c>
      <c r="AU1463" s="36"/>
      <c r="AV1463" s="37"/>
      <c r="AW1463" s="44">
        <f>parseTime(AU1463)-(AV1465=INT(RIGHT($F1463, 1)))</f>
        <v>0</v>
      </c>
      <c r="AX1463" s="45">
        <f t="shared" si="34745"/>
        <v>0</v>
      </c>
      <c r="AY1463" s="36"/>
      <c r="AZ1463" s="37"/>
      <c r="BA1463" s="44">
        <f>parseTime(AY1463)-(AZ1465=INT(RIGHT($F1463, 1)))</f>
        <v>0</v>
      </c>
      <c r="BB1463" s="45">
        <f t="shared" si="34746"/>
        <v>0</v>
      </c>
      <c r="BC1463" s="36"/>
      <c r="BD1463" s="37"/>
      <c r="BE1463" s="44">
        <f>parseTime(BC1463)-(BD1465=INT(RIGHT($F1463, 1)))</f>
        <v>0</v>
      </c>
      <c r="BF1463" s="45">
        <f t="shared" si="34747"/>
        <v>0</v>
      </c>
      <c r="BG1463" s="36"/>
      <c r="BH1463" s="37"/>
      <c r="BI1463" s="44">
        <f>parseTime(BG1463)-(BH1465=INT(RIGHT($F1463, 1)))</f>
        <v>0</v>
      </c>
      <c r="BJ1463" s="45">
        <f t="shared" si="34748"/>
        <v>0</v>
      </c>
      <c r="BK1463" s="36"/>
      <c r="BL1463" s="37"/>
      <c r="BM1463" s="44">
        <f>parseTime(BK1463)-(BL1465=INT(RIGHT($F1463, 1)))</f>
        <v>0</v>
      </c>
      <c r="BN1463" s="45">
        <f t="shared" si="34749"/>
        <v>0</v>
      </c>
      <c r="BO1463" s="36"/>
      <c r="BP1463" s="37"/>
      <c r="BQ1463" s="44">
        <f t="shared" ref="BQ1463" si="34801">parseTime(BO1463)-(BP1465=INT(RIGHT($F1463, 1)))</f>
        <v>0</v>
      </c>
      <c r="BR1463" s="45">
        <f t="shared" si="34751"/>
        <v>0</v>
      </c>
      <c r="BS1463" s="36"/>
      <c r="BT1463" s="37"/>
      <c r="BU1463" s="44">
        <f t="shared" ref="BU1463" si="34802">parseTime(BS1463)-(BT1465=INT(RIGHT($F1463, 1)))</f>
        <v>0</v>
      </c>
      <c r="BV1463" s="45">
        <f t="shared" si="34753"/>
        <v>0</v>
      </c>
      <c r="BW1463" s="36"/>
      <c r="BX1463" s="37"/>
      <c r="BY1463" s="44">
        <f t="shared" ref="BY1463" si="34803">parseTime(BW1463)-(BX1465=INT(RIGHT($F1463, 1)))</f>
        <v>0</v>
      </c>
      <c r="BZ1463" s="45">
        <f t="shared" si="34755"/>
        <v>0</v>
      </c>
      <c r="CA1463" s="36"/>
      <c r="CB1463" s="37"/>
      <c r="CC1463" s="44">
        <f t="shared" ref="CC1463" si="34804">parseTime(CA1463)-(CB1465=INT(RIGHT($F1463, 1)))</f>
        <v>0</v>
      </c>
      <c r="CD1463" s="45">
        <f t="shared" si="34757"/>
        <v>0</v>
      </c>
      <c r="CE1463" s="36"/>
      <c r="CF1463" s="37"/>
      <c r="CG1463" s="44">
        <f t="shared" ref="CG1463" si="34805">parseTime(CE1463)-(CF1465=INT(RIGHT($F1463, 1)))</f>
        <v>0</v>
      </c>
      <c r="CH1463" s="45">
        <f t="shared" si="34759"/>
        <v>0</v>
      </c>
    </row>
    <row r="1464" spans="1:86" x14ac:dyDescent="0.25">
      <c r="A1464" s="56" t="s">
        <v>119</v>
      </c>
      <c r="B1464" s="57">
        <f t="shared" ref="B1464" ca="1" si="34806">roleHours(G1460:CH1466, "MCC")</f>
        <v>8</v>
      </c>
      <c r="C1464" s="14">
        <f t="shared" ca="1" si="34776"/>
        <v>1</v>
      </c>
      <c r="D1464" s="14" t="s">
        <v>260</v>
      </c>
      <c r="E1464" s="20">
        <v>4.6500000000000004</v>
      </c>
      <c r="F1464" s="51" t="s">
        <v>132</v>
      </c>
      <c r="G1464" s="36"/>
      <c r="H1464" s="37"/>
      <c r="I1464" s="44">
        <f t="shared" ref="I1464" si="34807">parseTime(G1464)-(H1465=INT(RIGHT($F1464, 1)))</f>
        <v>0</v>
      </c>
      <c r="J1464" s="45">
        <f t="shared" si="34727"/>
        <v>0</v>
      </c>
      <c r="K1464" s="36"/>
      <c r="L1464" s="37"/>
      <c r="M1464" s="44">
        <f t="shared" ref="M1464" si="34808">parseTime(K1464)-(L1465=INT(RIGHT($F1464, 1)))</f>
        <v>0</v>
      </c>
      <c r="N1464" s="45">
        <f t="shared" si="34729"/>
        <v>0</v>
      </c>
      <c r="O1464" s="36"/>
      <c r="P1464" s="37"/>
      <c r="Q1464" s="44">
        <f t="shared" ref="Q1464" si="34809">parseTime(O1464)-(P1465=INT(RIGHT($F1464, 1)))</f>
        <v>0</v>
      </c>
      <c r="R1464" s="45">
        <f t="shared" si="34731"/>
        <v>0</v>
      </c>
      <c r="S1464" s="36"/>
      <c r="T1464" s="37"/>
      <c r="U1464" s="44">
        <f t="shared" ref="U1464" si="34810">parseTime(S1464)-(T1465=INT(RIGHT($F1464, 1)))</f>
        <v>0</v>
      </c>
      <c r="V1464" s="45">
        <f t="shared" si="34733"/>
        <v>0</v>
      </c>
      <c r="W1464" s="36"/>
      <c r="X1464" s="37"/>
      <c r="Y1464" s="44">
        <f t="shared" ref="Y1464" si="34811">parseTime(W1464)-(X1465=INT(RIGHT($F1464, 1)))</f>
        <v>0</v>
      </c>
      <c r="Z1464" s="45">
        <f t="shared" si="34735"/>
        <v>0</v>
      </c>
      <c r="AA1464" s="36"/>
      <c r="AB1464" s="37"/>
      <c r="AC1464" s="44">
        <f t="shared" ref="AC1464" si="34812">parseTime(AA1464)-(AB1465=INT(RIGHT($F1464, 1)))</f>
        <v>0</v>
      </c>
      <c r="AD1464" s="45">
        <f t="shared" si="34737"/>
        <v>0</v>
      </c>
      <c r="AE1464" s="36"/>
      <c r="AF1464" s="37"/>
      <c r="AG1464" s="44">
        <f t="shared" ref="AG1464" si="34813">parseTime(AE1464)-(AF1465=INT(RIGHT($F1464, 1)))</f>
        <v>0</v>
      </c>
      <c r="AH1464" s="45">
        <f t="shared" si="34739"/>
        <v>0</v>
      </c>
      <c r="AI1464" s="36"/>
      <c r="AJ1464" s="37"/>
      <c r="AK1464" s="44">
        <f>parseTime(AI1464)-(AJ1465=INT(RIGHT($F1464, 1)))</f>
        <v>0</v>
      </c>
      <c r="AL1464" s="45">
        <f t="shared" si="34740"/>
        <v>0</v>
      </c>
      <c r="AM1464" s="36"/>
      <c r="AN1464" s="37"/>
      <c r="AO1464" s="44">
        <f t="shared" ref="AO1464" si="34814">parseTime(AM1464)-(AN1465=INT(RIGHT($F1464, 1)))</f>
        <v>0</v>
      </c>
      <c r="AP1464" s="45">
        <f t="shared" si="34742"/>
        <v>0</v>
      </c>
      <c r="AQ1464" s="36"/>
      <c r="AR1464" s="37"/>
      <c r="AS1464" s="44">
        <f t="shared" ref="AS1464" si="34815">parseTime(AQ1464)-(AR1465=INT(RIGHT($F1464, 1)))</f>
        <v>0</v>
      </c>
      <c r="AT1464" s="45">
        <f t="shared" si="34744"/>
        <v>0</v>
      </c>
      <c r="AU1464" s="36"/>
      <c r="AV1464" s="37"/>
      <c r="AW1464" s="44">
        <f>parseTime(AU1464)-(AV1465=INT(RIGHT($F1464, 1)))</f>
        <v>0</v>
      </c>
      <c r="AX1464" s="45">
        <f t="shared" si="34745"/>
        <v>0</v>
      </c>
      <c r="AY1464" s="36"/>
      <c r="AZ1464" s="37"/>
      <c r="BA1464" s="44">
        <f>parseTime(AY1464)-(AZ1465=INT(RIGHT($F1464, 1)))</f>
        <v>0</v>
      </c>
      <c r="BB1464" s="45">
        <f t="shared" si="34746"/>
        <v>0</v>
      </c>
      <c r="BC1464" s="36"/>
      <c r="BD1464" s="37"/>
      <c r="BE1464" s="44">
        <f>parseTime(BC1464)-(BD1465=INT(RIGHT($F1464, 1)))</f>
        <v>0</v>
      </c>
      <c r="BF1464" s="45">
        <f t="shared" si="34747"/>
        <v>0</v>
      </c>
      <c r="BG1464" s="36"/>
      <c r="BH1464" s="37"/>
      <c r="BI1464" s="44">
        <f>parseTime(BG1464)-(BH1465=INT(RIGHT($F1464, 1)))</f>
        <v>0</v>
      </c>
      <c r="BJ1464" s="45">
        <f t="shared" si="34748"/>
        <v>0</v>
      </c>
      <c r="BK1464" s="36"/>
      <c r="BL1464" s="37"/>
      <c r="BM1464" s="44">
        <f>parseTime(BK1464)-(BL1465=INT(RIGHT($F1464, 1)))</f>
        <v>0</v>
      </c>
      <c r="BN1464" s="45">
        <f t="shared" si="34749"/>
        <v>0</v>
      </c>
      <c r="BO1464" s="36"/>
      <c r="BP1464" s="37"/>
      <c r="BQ1464" s="44">
        <f t="shared" ref="BQ1464" si="34816">parseTime(BO1464)-(BP1465=INT(RIGHT($F1464, 1)))</f>
        <v>0</v>
      </c>
      <c r="BR1464" s="45">
        <f t="shared" si="34751"/>
        <v>0</v>
      </c>
      <c r="BS1464" s="36"/>
      <c r="BT1464" s="37"/>
      <c r="BU1464" s="44">
        <f t="shared" ref="BU1464" si="34817">parseTime(BS1464)-(BT1465=INT(RIGHT($F1464, 1)))</f>
        <v>0</v>
      </c>
      <c r="BV1464" s="45">
        <f t="shared" si="34753"/>
        <v>0</v>
      </c>
      <c r="BW1464" s="36"/>
      <c r="BX1464" s="37"/>
      <c r="BY1464" s="44">
        <f t="shared" ref="BY1464" si="34818">parseTime(BW1464)-(BX1465=INT(RIGHT($F1464, 1)))</f>
        <v>0</v>
      </c>
      <c r="BZ1464" s="45">
        <f t="shared" si="34755"/>
        <v>0</v>
      </c>
      <c r="CA1464" s="36"/>
      <c r="CB1464" s="37"/>
      <c r="CC1464" s="44">
        <f t="shared" ref="CC1464" si="34819">parseTime(CA1464)-(CB1465=INT(RIGHT($F1464, 1)))</f>
        <v>0</v>
      </c>
      <c r="CD1464" s="45">
        <f t="shared" si="34757"/>
        <v>0</v>
      </c>
      <c r="CE1464" s="36"/>
      <c r="CF1464" s="37"/>
      <c r="CG1464" s="44">
        <f t="shared" ref="CG1464" si="34820">parseTime(CE1464)-(CF1465=INT(RIGHT($F1464, 1)))</f>
        <v>0</v>
      </c>
      <c r="CH1464" s="45">
        <f t="shared" si="34759"/>
        <v>0</v>
      </c>
    </row>
    <row r="1465" spans="1:86" x14ac:dyDescent="0.25">
      <c r="A1465" s="56"/>
      <c r="B1465" s="57"/>
      <c r="C1465" s="14">
        <f t="shared" si="34776"/>
        <v>0</v>
      </c>
      <c r="D1465" s="14"/>
      <c r="E1465" s="20">
        <f t="shared" ref="E1465" si="34821">((7.5/2)-0.5+E1464)*8</f>
        <v>63.2</v>
      </c>
      <c r="F1465" s="51"/>
      <c r="G1465" s="46" t="s">
        <v>134</v>
      </c>
      <c r="H1465" s="38">
        <f t="shared" ref="H1465" si="34822">lunchAdjust(G1460:H1464)</f>
        <v>1</v>
      </c>
      <c r="I1465" s="48" t="s">
        <v>0</v>
      </c>
      <c r="J1465" s="39">
        <f t="shared" ref="J1465" si="34823">SUMPRODUCT(I1460:I1464*J1460:J1464)</f>
        <v>8</v>
      </c>
      <c r="K1465" s="46" t="s">
        <v>134</v>
      </c>
      <c r="L1465" s="38">
        <f t="shared" ref="L1465" si="34824">lunchAdjust(K1460:L1464)</f>
        <v>0</v>
      </c>
      <c r="M1465" s="48" t="s">
        <v>0</v>
      </c>
      <c r="N1465" s="39">
        <f t="shared" ref="N1465" si="34825">SUMPRODUCT(M1460:M1464*N1460:N1464)</f>
        <v>0</v>
      </c>
      <c r="O1465" s="46" t="s">
        <v>134</v>
      </c>
      <c r="P1465" s="38">
        <f t="shared" ref="P1465" si="34826">lunchAdjust(O1460:P1464)</f>
        <v>0</v>
      </c>
      <c r="Q1465" s="48" t="s">
        <v>0</v>
      </c>
      <c r="R1465" s="39">
        <f t="shared" ref="R1465" si="34827">SUMPRODUCT(Q1460:Q1464*R1460:R1464)</f>
        <v>0</v>
      </c>
      <c r="S1465" s="46" t="s">
        <v>134</v>
      </c>
      <c r="T1465" s="38">
        <f t="shared" ref="T1465" si="34828">lunchAdjust(S1460:T1464)</f>
        <v>1</v>
      </c>
      <c r="U1465" s="48" t="s">
        <v>0</v>
      </c>
      <c r="V1465" s="39">
        <f t="shared" ref="V1465" si="34829">SUMPRODUCT(U1460:U1464*V1460:V1464)</f>
        <v>8</v>
      </c>
      <c r="W1465" s="46" t="s">
        <v>134</v>
      </c>
      <c r="X1465" s="38">
        <f t="shared" ref="X1465" si="34830">lunchAdjust(W1460:X1464)</f>
        <v>0</v>
      </c>
      <c r="Y1465" s="48" t="s">
        <v>0</v>
      </c>
      <c r="Z1465" s="39">
        <f t="shared" ref="Z1465" si="34831">SUMPRODUCT(Y1460:Y1464*Z1460:Z1464)</f>
        <v>0</v>
      </c>
      <c r="AA1465" s="46" t="s">
        <v>134</v>
      </c>
      <c r="AB1465" s="38">
        <f t="shared" ref="AB1465" si="34832">lunchAdjust(AA1460:AB1464)</f>
        <v>1</v>
      </c>
      <c r="AC1465" s="48" t="s">
        <v>0</v>
      </c>
      <c r="AD1465" s="39">
        <f t="shared" ref="AD1465" si="34833">SUMPRODUCT(AC1460:AC1464*AD1460:AD1464)</f>
        <v>8</v>
      </c>
      <c r="AE1465" s="46" t="s">
        <v>134</v>
      </c>
      <c r="AF1465" s="38">
        <f t="shared" ref="AF1465" si="34834">lunchAdjust(AE1460:AF1464)</f>
        <v>1</v>
      </c>
      <c r="AG1465" s="48" t="s">
        <v>0</v>
      </c>
      <c r="AH1465" s="39">
        <f t="shared" ref="AH1465" si="34835">SUMPRODUCT(AG1460:AG1464*AH1460:AH1464)</f>
        <v>8</v>
      </c>
      <c r="AI1465" s="46" t="s">
        <v>134</v>
      </c>
      <c r="AJ1465" s="38">
        <f t="shared" ref="AJ1465" si="34836">lunchAdjust(AI1460:AJ1464)</f>
        <v>1</v>
      </c>
      <c r="AK1465" s="48" t="s">
        <v>0</v>
      </c>
      <c r="AL1465" s="39">
        <f t="shared" ref="AL1465" si="34837">SUMPRODUCT(AK1460:AK1464*AL1460:AL1464)</f>
        <v>8</v>
      </c>
      <c r="AM1465" s="46" t="s">
        <v>134</v>
      </c>
      <c r="AN1465" s="38">
        <f t="shared" ref="AN1465" si="34838">lunchAdjust(AM1460:AN1464)</f>
        <v>1</v>
      </c>
      <c r="AO1465" s="48" t="s">
        <v>0</v>
      </c>
      <c r="AP1465" s="39">
        <f t="shared" ref="AP1465" si="34839">SUMPRODUCT(AO1460:AO1464*AP1460:AP1464)</f>
        <v>8</v>
      </c>
      <c r="AQ1465" s="46" t="s">
        <v>134</v>
      </c>
      <c r="AR1465" s="38">
        <f t="shared" ref="AR1465" si="34840">lunchAdjust(AQ1460:AR1464)</f>
        <v>0</v>
      </c>
      <c r="AS1465" s="48" t="s">
        <v>0</v>
      </c>
      <c r="AT1465" s="39">
        <f t="shared" ref="AT1465" si="34841">SUMPRODUCT(AS1460:AS1464*AT1460:AT1464)</f>
        <v>0</v>
      </c>
      <c r="AU1465" s="46" t="s">
        <v>134</v>
      </c>
      <c r="AV1465" s="38">
        <f t="shared" ref="AV1465" si="34842">lunchAdjust(AU1460:AV1464)</f>
        <v>0</v>
      </c>
      <c r="AW1465" s="48" t="s">
        <v>0</v>
      </c>
      <c r="AX1465" s="39">
        <f t="shared" ref="AX1465" si="34843">SUMPRODUCT(AW1460:AW1464*AX1460:AX1464)</f>
        <v>0</v>
      </c>
      <c r="AY1465" s="46" t="s">
        <v>134</v>
      </c>
      <c r="AZ1465" s="38">
        <f t="shared" ref="AZ1465" si="34844">lunchAdjust(AY1460:AZ1464)</f>
        <v>0</v>
      </c>
      <c r="BA1465" s="48" t="s">
        <v>0</v>
      </c>
      <c r="BB1465" s="39">
        <f t="shared" ref="BB1465" si="34845">SUMPRODUCT(BA1460:BA1464*BB1460:BB1464)</f>
        <v>0</v>
      </c>
      <c r="BC1465" s="46" t="s">
        <v>134</v>
      </c>
      <c r="BD1465" s="38">
        <f t="shared" ref="BD1465" si="34846">lunchAdjust(BC1460:BD1464)</f>
        <v>0</v>
      </c>
      <c r="BE1465" s="48" t="s">
        <v>0</v>
      </c>
      <c r="BF1465" s="39">
        <f t="shared" ref="BF1465" si="34847">SUMPRODUCT(BE1460:BE1464*BF1460:BF1464)</f>
        <v>0</v>
      </c>
      <c r="BG1465" s="46" t="s">
        <v>134</v>
      </c>
      <c r="BH1465" s="38">
        <f t="shared" ref="BH1465" si="34848">lunchAdjust(BG1460:BH1464)</f>
        <v>0</v>
      </c>
      <c r="BI1465" s="48" t="s">
        <v>0</v>
      </c>
      <c r="BJ1465" s="39">
        <f t="shared" ref="BJ1465" si="34849">SUMPRODUCT(BI1460:BI1464*BJ1460:BJ1464)</f>
        <v>0</v>
      </c>
      <c r="BK1465" s="46" t="s">
        <v>134</v>
      </c>
      <c r="BL1465" s="38">
        <f t="shared" ref="BL1465" si="34850">lunchAdjust(BK1460:BL1464)</f>
        <v>0</v>
      </c>
      <c r="BM1465" s="48" t="s">
        <v>0</v>
      </c>
      <c r="BN1465" s="39">
        <f t="shared" ref="BN1465" si="34851">SUMPRODUCT(BM1460:BM1464*BN1460:BN1464)</f>
        <v>0</v>
      </c>
      <c r="BO1465" s="46" t="s">
        <v>134</v>
      </c>
      <c r="BP1465" s="38">
        <f t="shared" ref="BP1465" si="34852">lunchAdjust(BO1460:BP1464)</f>
        <v>0</v>
      </c>
      <c r="BQ1465" s="48" t="s">
        <v>0</v>
      </c>
      <c r="BR1465" s="39">
        <f t="shared" ref="BR1465" si="34853">SUMPRODUCT(BQ1460:BQ1464*BR1460:BR1464)</f>
        <v>0</v>
      </c>
      <c r="BS1465" s="46" t="s">
        <v>134</v>
      </c>
      <c r="BT1465" s="38">
        <f t="shared" ref="BT1465" si="34854">lunchAdjust(BS1460:BT1464)</f>
        <v>0</v>
      </c>
      <c r="BU1465" s="48" t="s">
        <v>0</v>
      </c>
      <c r="BV1465" s="39">
        <f t="shared" ref="BV1465" si="34855">SUMPRODUCT(BU1460:BU1464*BV1460:BV1464)</f>
        <v>0</v>
      </c>
      <c r="BW1465" s="46" t="s">
        <v>134</v>
      </c>
      <c r="BX1465" s="38">
        <f t="shared" ref="BX1465" si="34856">lunchAdjust(BW1460:BX1464)</f>
        <v>0</v>
      </c>
      <c r="BY1465" s="48" t="s">
        <v>0</v>
      </c>
      <c r="BZ1465" s="39">
        <f t="shared" ref="BZ1465" si="34857">SUMPRODUCT(BY1460:BY1464*BZ1460:BZ1464)</f>
        <v>0</v>
      </c>
      <c r="CA1465" s="46" t="s">
        <v>134</v>
      </c>
      <c r="CB1465" s="38">
        <f t="shared" ref="CB1465" si="34858">lunchAdjust(CA1460:CB1464)</f>
        <v>0</v>
      </c>
      <c r="CC1465" s="48" t="s">
        <v>0</v>
      </c>
      <c r="CD1465" s="39">
        <f t="shared" ref="CD1465" si="34859">SUMPRODUCT(CC1460:CC1464*CD1460:CD1464)</f>
        <v>0</v>
      </c>
      <c r="CE1465" s="46" t="s">
        <v>134</v>
      </c>
      <c r="CF1465" s="38">
        <f t="shared" ref="CF1465" si="34860">lunchAdjust(CE1460:CF1464)</f>
        <v>0</v>
      </c>
      <c r="CG1465" s="48" t="s">
        <v>0</v>
      </c>
      <c r="CH1465" s="39">
        <f t="shared" ref="CH1465" si="34861">SUMPRODUCT(CG1460:CG1464*CH1460:CH1464)</f>
        <v>0</v>
      </c>
    </row>
    <row r="1466" spans="1:86" ht="15.75" thickBot="1" x14ac:dyDescent="0.3">
      <c r="A1466" s="58" t="s">
        <v>121</v>
      </c>
      <c r="B1466" s="59">
        <f t="shared" ref="B1466" ca="1" si="34862">roleHours(G1460:CH1466, "OUT")</f>
        <v>0</v>
      </c>
      <c r="C1466" s="54" t="s">
        <v>137</v>
      </c>
      <c r="D1466" s="22">
        <f t="shared" ref="D1466" ca="1" si="34863">roleHours(G1460:CH1466, "PTO")</f>
        <v>0</v>
      </c>
      <c r="E1466" s="23">
        <f t="shared" ref="E1466" ca="1" si="34864">E1465-B1461</f>
        <v>15.200000000000003</v>
      </c>
      <c r="F1466" s="52"/>
      <c r="G1466" s="47" t="s">
        <v>39</v>
      </c>
      <c r="H1466" s="40">
        <f t="shared" si="34519"/>
        <v>0</v>
      </c>
      <c r="I1466" s="49" t="s">
        <v>135</v>
      </c>
      <c r="J1466" s="41">
        <f t="shared" ref="J1466" si="34865">J1465*G$4</f>
        <v>0</v>
      </c>
      <c r="K1466" s="47" t="s">
        <v>39</v>
      </c>
      <c r="L1466" s="40">
        <f t="shared" ref="L1466" si="34866">SUMPRODUCT(M1460:M1464*(L1460:L1464="PTO"))+SUMPRODUCT(M1460:M1464*(L1460:L1464="HOL"))</f>
        <v>0</v>
      </c>
      <c r="M1466" s="49" t="s">
        <v>135</v>
      </c>
      <c r="N1466" s="41">
        <f t="shared" ref="N1466" si="34867">N1465*K$4</f>
        <v>0</v>
      </c>
      <c r="O1466" s="47" t="s">
        <v>39</v>
      </c>
      <c r="P1466" s="40">
        <f t="shared" ref="P1466" si="34868">SUMPRODUCT(Q1460:Q1464*(P1460:P1464="PTO"))+SUMPRODUCT(Q1460:Q1464*(P1460:P1464="HOL"))</f>
        <v>0</v>
      </c>
      <c r="Q1466" s="49" t="s">
        <v>135</v>
      </c>
      <c r="R1466" s="41">
        <f t="shared" ref="R1466" si="34869">R1465*O$4</f>
        <v>0</v>
      </c>
      <c r="S1466" s="47" t="s">
        <v>39</v>
      </c>
      <c r="T1466" s="40">
        <f t="shared" ref="T1466" si="34870">SUMPRODUCT(U1460:U1464*(T1460:T1464="PTO"))+SUMPRODUCT(U1460:U1464*(T1460:T1464="HOL"))</f>
        <v>0</v>
      </c>
      <c r="U1466" s="49" t="s">
        <v>135</v>
      </c>
      <c r="V1466" s="41">
        <f t="shared" ref="V1466" si="34871">V1465*S$4</f>
        <v>0</v>
      </c>
      <c r="W1466" s="47" t="s">
        <v>39</v>
      </c>
      <c r="X1466" s="40">
        <f t="shared" ref="X1466" si="34872">SUMPRODUCT(Y1460:Y1464*(X1460:X1464="PTO"))+SUMPRODUCT(Y1460:Y1464*(X1460:X1464="HOL"))</f>
        <v>0</v>
      </c>
      <c r="Y1466" s="49" t="s">
        <v>135</v>
      </c>
      <c r="Z1466" s="41">
        <f t="shared" ref="Z1466" si="34873">Z1465*W$4</f>
        <v>0</v>
      </c>
      <c r="AA1466" s="47" t="s">
        <v>39</v>
      </c>
      <c r="AB1466" s="40">
        <f t="shared" ref="AB1466" si="34874">SUMPRODUCT(AC1460:AC1464*(AB1460:AB1464="PTO"))+SUMPRODUCT(AC1460:AC1464*(AB1460:AB1464="HOL"))</f>
        <v>0</v>
      </c>
      <c r="AC1466" s="49" t="s">
        <v>135</v>
      </c>
      <c r="AD1466" s="41">
        <f t="shared" ref="AD1466" si="34875">AD1465*AA$4</f>
        <v>8</v>
      </c>
      <c r="AE1466" s="47" t="s">
        <v>39</v>
      </c>
      <c r="AF1466" s="40">
        <f t="shared" ref="AF1466" si="34876">SUMPRODUCT(AG1460:AG1464*(AF1460:AF1464="PTO"))+SUMPRODUCT(AG1460:AG1464*(AF1460:AF1464="HOL"))</f>
        <v>0</v>
      </c>
      <c r="AG1466" s="49" t="s">
        <v>135</v>
      </c>
      <c r="AH1466" s="41">
        <f t="shared" ref="AH1466" si="34877">AH1465*AE$4</f>
        <v>8</v>
      </c>
      <c r="AI1466" s="47" t="s">
        <v>39</v>
      </c>
      <c r="AJ1466" s="40">
        <f t="shared" ref="AJ1466" si="34878">SUMPRODUCT(AK1460:AK1464*(AJ1460:AJ1464="PTO"))+SUMPRODUCT(AK1460:AK1464*(AJ1460:AJ1464="HOL"))</f>
        <v>0</v>
      </c>
      <c r="AK1466" s="49" t="s">
        <v>135</v>
      </c>
      <c r="AL1466" s="41">
        <f>AL1465*AI$4</f>
        <v>8</v>
      </c>
      <c r="AM1466" s="47" t="s">
        <v>39</v>
      </c>
      <c r="AN1466" s="40">
        <f t="shared" ref="AN1466" si="34879">SUMPRODUCT(AO1460:AO1464*(AN1460:AN1464="PTO"))+SUMPRODUCT(AO1460:AO1464*(AN1460:AN1464="HOL"))</f>
        <v>0</v>
      </c>
      <c r="AO1466" s="49" t="s">
        <v>135</v>
      </c>
      <c r="AP1466" s="41">
        <f t="shared" ref="AP1466" si="34880">AP1465*AM$4</f>
        <v>8</v>
      </c>
      <c r="AQ1466" s="47" t="s">
        <v>39</v>
      </c>
      <c r="AR1466" s="40">
        <f t="shared" ref="AR1466" si="34881">SUMPRODUCT(AS1460:AS1464*(AR1460:AR1464="PTO"))+SUMPRODUCT(AS1460:AS1464*(AR1460:AR1464="HOL"))</f>
        <v>0</v>
      </c>
      <c r="AS1466" s="49" t="s">
        <v>135</v>
      </c>
      <c r="AT1466" s="41">
        <f t="shared" ref="AT1466" si="34882">AT1465*AQ$4</f>
        <v>0</v>
      </c>
      <c r="AU1466" s="47" t="s">
        <v>39</v>
      </c>
      <c r="AV1466" s="40">
        <f t="shared" ref="AV1466" si="34883">SUMPRODUCT(AW1460:AW1464*(AV1460:AV1464="PTO"))+SUMPRODUCT(AW1460:AW1464*(AV1460:AV1464="HOL"))</f>
        <v>0</v>
      </c>
      <c r="AW1466" s="49" t="s">
        <v>135</v>
      </c>
      <c r="AX1466" s="41">
        <f>AX1465*AU$4</f>
        <v>0</v>
      </c>
      <c r="AY1466" s="47" t="s">
        <v>39</v>
      </c>
      <c r="AZ1466" s="40">
        <f t="shared" ref="AZ1466" si="34884">SUMPRODUCT(BA1460:BA1464*(AZ1460:AZ1464="PTO"))+SUMPRODUCT(BA1460:BA1464*(AZ1460:AZ1464="HOL"))</f>
        <v>0</v>
      </c>
      <c r="BA1466" s="49" t="s">
        <v>135</v>
      </c>
      <c r="BB1466" s="41">
        <f>BB1465*AY$4</f>
        <v>0</v>
      </c>
      <c r="BC1466" s="47" t="s">
        <v>39</v>
      </c>
      <c r="BD1466" s="40">
        <f t="shared" ref="BD1466" si="34885">SUMPRODUCT(BE1460:BE1464*(BD1460:BD1464="PTO"))+SUMPRODUCT(BE1460:BE1464*(BD1460:BD1464="HOL"))</f>
        <v>0</v>
      </c>
      <c r="BE1466" s="49" t="s">
        <v>135</v>
      </c>
      <c r="BF1466" s="41">
        <f>BF1465*BC$4</f>
        <v>0</v>
      </c>
      <c r="BG1466" s="47" t="s">
        <v>39</v>
      </c>
      <c r="BH1466" s="40">
        <f t="shared" ref="BH1466" si="34886">SUMPRODUCT(BI1460:BI1464*(BH1460:BH1464="PTO"))+SUMPRODUCT(BI1460:BI1464*(BH1460:BH1464="HOL"))</f>
        <v>0</v>
      </c>
      <c r="BI1466" s="49" t="s">
        <v>135</v>
      </c>
      <c r="BJ1466" s="41">
        <f>BJ1465*BG$4</f>
        <v>0</v>
      </c>
      <c r="BK1466" s="47" t="s">
        <v>39</v>
      </c>
      <c r="BL1466" s="40">
        <f t="shared" ref="BL1466" si="34887">SUMPRODUCT(BM1460:BM1464*(BL1460:BL1464="PTO"))+SUMPRODUCT(BM1460:BM1464*(BL1460:BL1464="HOL"))</f>
        <v>0</v>
      </c>
      <c r="BM1466" s="49" t="s">
        <v>135</v>
      </c>
      <c r="BN1466" s="41">
        <f>BN1465*BK$4</f>
        <v>0</v>
      </c>
      <c r="BO1466" s="47" t="s">
        <v>39</v>
      </c>
      <c r="BP1466" s="40">
        <f t="shared" ref="BP1466" si="34888">SUMPRODUCT(BQ1460:BQ1464*(BP1460:BP1464="PTO"))+SUMPRODUCT(BQ1460:BQ1464*(BP1460:BP1464="HOL"))</f>
        <v>0</v>
      </c>
      <c r="BQ1466" s="49" t="s">
        <v>135</v>
      </c>
      <c r="BR1466" s="41">
        <f t="shared" ref="BR1466" si="34889">BR1465*BO$4</f>
        <v>0</v>
      </c>
      <c r="BS1466" s="47" t="s">
        <v>39</v>
      </c>
      <c r="BT1466" s="40">
        <f t="shared" ref="BT1466" si="34890">SUMPRODUCT(BU1460:BU1464*(BT1460:BT1464="PTO"))+SUMPRODUCT(BU1460:BU1464*(BT1460:BT1464="HOL"))</f>
        <v>0</v>
      </c>
      <c r="BU1466" s="49" t="s">
        <v>135</v>
      </c>
      <c r="BV1466" s="41">
        <f t="shared" ref="BV1466" si="34891">BV1465*BS$4</f>
        <v>0</v>
      </c>
      <c r="BW1466" s="47" t="s">
        <v>39</v>
      </c>
      <c r="BX1466" s="40">
        <f t="shared" ref="BX1466" si="34892">SUMPRODUCT(BY1460:BY1464*(BX1460:BX1464="PTO"))+SUMPRODUCT(BY1460:BY1464*(BX1460:BX1464="HOL"))</f>
        <v>0</v>
      </c>
      <c r="BY1466" s="49" t="s">
        <v>135</v>
      </c>
      <c r="BZ1466" s="41">
        <f t="shared" ref="BZ1466" si="34893">BZ1465*BW$4</f>
        <v>0</v>
      </c>
      <c r="CA1466" s="47" t="s">
        <v>39</v>
      </c>
      <c r="CB1466" s="40">
        <f t="shared" ref="CB1466" si="34894">SUMPRODUCT(CC1460:CC1464*(CB1460:CB1464="PTO"))+SUMPRODUCT(CC1460:CC1464*(CB1460:CB1464="HOL"))</f>
        <v>0</v>
      </c>
      <c r="CC1466" s="49" t="s">
        <v>135</v>
      </c>
      <c r="CD1466" s="41">
        <f t="shared" ref="CD1466" si="34895">CD1465*CA$4</f>
        <v>0</v>
      </c>
      <c r="CE1466" s="47" t="s">
        <v>39</v>
      </c>
      <c r="CF1466" s="40">
        <f t="shared" ref="CF1466" si="34896">SUMPRODUCT(CG1460:CG1464*(CF1460:CF1464="PTO"))+SUMPRODUCT(CG1460:CG1464*(CF1460:CF1464="HOL"))</f>
        <v>0</v>
      </c>
      <c r="CG1466" s="49" t="s">
        <v>135</v>
      </c>
      <c r="CH1466" s="41">
        <f t="shared" ref="CH1466" si="34897">CH1465*CE$4</f>
        <v>0</v>
      </c>
    </row>
    <row r="1467" spans="1:86" x14ac:dyDescent="0.25">
      <c r="A1467" s="70" t="s">
        <v>133</v>
      </c>
      <c r="B1467" s="71">
        <f t="shared" ref="B1467" ca="1" si="34898">D1467-B1468</f>
        <v>13.333333333333336</v>
      </c>
      <c r="C1467" s="72" t="s">
        <v>122</v>
      </c>
      <c r="D1467" s="71">
        <f>IFERROR(INDEX(Holidays[FTE], MATCH(Entry!E1467, Holidays[Date], 0)), 1)*8*INDEX(FTEguide[[1]:[12]], MATCH(Entry!E1468, FTEguide[Weekday], 0), IF(Entry!E1470&gt;0, Entry!E1470, MONTH(Entry!E1467)))</f>
        <v>21.333333333333336</v>
      </c>
      <c r="E1467" s="60">
        <f t="shared" si="34036"/>
        <v>44037</v>
      </c>
      <c r="F1467" s="50" t="s">
        <v>128</v>
      </c>
      <c r="G1467" s="34"/>
      <c r="H1467" s="35"/>
      <c r="I1467" s="42">
        <f t="shared" ref="I1467" si="34899">parseTime(G1467)-(H1472=INT(RIGHT($F1467, 1)))</f>
        <v>0</v>
      </c>
      <c r="J1467" s="43">
        <f t="shared" ref="J1467:J1471" si="34900">isClocked(H1467)</f>
        <v>0</v>
      </c>
      <c r="K1467" s="34"/>
      <c r="L1467" s="35"/>
      <c r="M1467" s="42">
        <f t="shared" ref="M1467" si="34901">parseTime(K1467)-(L1472=INT(RIGHT($F1467, 1)))</f>
        <v>0</v>
      </c>
      <c r="N1467" s="43">
        <f t="shared" ref="N1467:N1471" si="34902">isClocked(L1467)</f>
        <v>0</v>
      </c>
      <c r="O1467" s="34"/>
      <c r="P1467" s="35"/>
      <c r="Q1467" s="42">
        <f t="shared" ref="Q1467" si="34903">parseTime(O1467)-(P1472=INT(RIGHT($F1467, 1)))</f>
        <v>0</v>
      </c>
      <c r="R1467" s="43">
        <f t="shared" ref="R1467:R1471" si="34904">isClocked(P1467)</f>
        <v>0</v>
      </c>
      <c r="S1467" s="34"/>
      <c r="T1467" s="35"/>
      <c r="U1467" s="42">
        <f t="shared" ref="U1467" si="34905">parseTime(S1467)-(T1472=INT(RIGHT($F1467, 1)))</f>
        <v>0</v>
      </c>
      <c r="V1467" s="43">
        <f t="shared" ref="V1467:V1471" si="34906">isClocked(T1467)</f>
        <v>0</v>
      </c>
      <c r="W1467" s="34"/>
      <c r="X1467" s="35"/>
      <c r="Y1467" s="42">
        <f t="shared" ref="Y1467" si="34907">parseTime(W1467)-(X1472=INT(RIGHT($F1467, 1)))</f>
        <v>0</v>
      </c>
      <c r="Z1467" s="43">
        <f t="shared" ref="Z1467:Z1471" si="34908">isClocked(X1467)</f>
        <v>0</v>
      </c>
      <c r="AA1467" s="34"/>
      <c r="AB1467" s="35"/>
      <c r="AC1467" s="42">
        <f t="shared" ref="AC1467" si="34909">parseTime(AA1467)-(AB1472=INT(RIGHT($F1467, 1)))</f>
        <v>0</v>
      </c>
      <c r="AD1467" s="43">
        <f t="shared" ref="AD1467:AD1471" si="34910">isClocked(AB1467)</f>
        <v>0</v>
      </c>
      <c r="AE1467" s="34"/>
      <c r="AF1467" s="35"/>
      <c r="AG1467" s="42">
        <f t="shared" ref="AG1467" si="34911">parseTime(AE1467)-(AF1472=INT(RIGHT($F1467, 1)))</f>
        <v>0</v>
      </c>
      <c r="AH1467" s="43">
        <f t="shared" ref="AH1467:AH1471" si="34912">isClocked(AF1467)</f>
        <v>0</v>
      </c>
      <c r="AI1467" s="34" t="s">
        <v>136</v>
      </c>
      <c r="AJ1467" s="35" t="s">
        <v>23</v>
      </c>
      <c r="AK1467" s="42">
        <f>parseTime(AI1467)-(AJ1472=INT(RIGHT($F1467, 1)))</f>
        <v>8</v>
      </c>
      <c r="AL1467" s="43">
        <f t="shared" ref="AL1467:AL1471" si="34913">isClocked(AJ1467)</f>
        <v>1</v>
      </c>
      <c r="AM1467" s="34"/>
      <c r="AN1467" s="35"/>
      <c r="AO1467" s="42">
        <f t="shared" ref="AO1467" si="34914">parseTime(AM1467)-(AN1472=INT(RIGHT($F1467, 1)))</f>
        <v>0</v>
      </c>
      <c r="AP1467" s="43">
        <f t="shared" ref="AP1467:AP1471" si="34915">isClocked(AN1467)</f>
        <v>0</v>
      </c>
      <c r="AQ1467" s="34"/>
      <c r="AR1467" s="35"/>
      <c r="AS1467" s="42">
        <f t="shared" ref="AS1467" si="34916">parseTime(AQ1467)-(AR1472=INT(RIGHT($F1467, 1)))</f>
        <v>0</v>
      </c>
      <c r="AT1467" s="43">
        <f t="shared" ref="AT1467:AT1471" si="34917">isClocked(AR1467)</f>
        <v>0</v>
      </c>
      <c r="AU1467" s="34"/>
      <c r="AV1467" s="35"/>
      <c r="AW1467" s="42">
        <f>parseTime(AU1467)-(AV1472=INT(RIGHT($F1467, 1)))</f>
        <v>0</v>
      </c>
      <c r="AX1467" s="43">
        <f t="shared" ref="AX1467:AX1471" si="34918">isClocked(AV1467)</f>
        <v>0</v>
      </c>
      <c r="AY1467" s="34"/>
      <c r="AZ1467" s="35"/>
      <c r="BA1467" s="42">
        <f>parseTime(AY1467)-(AZ1472=INT(RIGHT($F1467, 1)))</f>
        <v>0</v>
      </c>
      <c r="BB1467" s="43">
        <f t="shared" ref="BB1467:BB1471" si="34919">isClocked(AZ1467)</f>
        <v>0</v>
      </c>
      <c r="BC1467" s="34"/>
      <c r="BD1467" s="35"/>
      <c r="BE1467" s="42">
        <f>parseTime(BC1467)-(BD1472=INT(RIGHT($F1467, 1)))</f>
        <v>0</v>
      </c>
      <c r="BF1467" s="43">
        <f t="shared" ref="BF1467:BF1471" si="34920">isClocked(BD1467)</f>
        <v>0</v>
      </c>
      <c r="BG1467" s="34"/>
      <c r="BH1467" s="35"/>
      <c r="BI1467" s="42">
        <f>parseTime(BG1467)-(BH1472=INT(RIGHT($F1467, 1)))</f>
        <v>0</v>
      </c>
      <c r="BJ1467" s="43">
        <f t="shared" ref="BJ1467:BJ1471" si="34921">isClocked(BH1467)</f>
        <v>0</v>
      </c>
      <c r="BK1467" s="34"/>
      <c r="BL1467" s="35"/>
      <c r="BM1467" s="42">
        <f>parseTime(BK1467)-(BL1472=INT(RIGHT($F1467, 1)))</f>
        <v>0</v>
      </c>
      <c r="BN1467" s="43">
        <f t="shared" ref="BN1467:BN1471" si="34922">isClocked(BL1467)</f>
        <v>0</v>
      </c>
      <c r="BO1467" s="34"/>
      <c r="BP1467" s="35"/>
      <c r="BQ1467" s="42">
        <f t="shared" ref="BQ1467" si="34923">parseTime(BO1467)-(BP1472=INT(RIGHT($F1467, 1)))</f>
        <v>0</v>
      </c>
      <c r="BR1467" s="43">
        <f t="shared" ref="BR1467:BR1471" si="34924">isClocked(BP1467)</f>
        <v>0</v>
      </c>
      <c r="BS1467" s="34"/>
      <c r="BT1467" s="35"/>
      <c r="BU1467" s="42">
        <f t="shared" ref="BU1467" si="34925">parseTime(BS1467)-(BT1472=INT(RIGHT($F1467, 1)))</f>
        <v>0</v>
      </c>
      <c r="BV1467" s="43">
        <f t="shared" ref="BV1467:BV1471" si="34926">isClocked(BT1467)</f>
        <v>0</v>
      </c>
      <c r="BW1467" s="34"/>
      <c r="BX1467" s="35"/>
      <c r="BY1467" s="42">
        <f t="shared" ref="BY1467" si="34927">parseTime(BW1467)-(BX1472=INT(RIGHT($F1467, 1)))</f>
        <v>0</v>
      </c>
      <c r="BZ1467" s="43">
        <f t="shared" ref="BZ1467:BZ1471" si="34928">isClocked(BX1467)</f>
        <v>0</v>
      </c>
      <c r="CA1467" s="34"/>
      <c r="CB1467" s="35"/>
      <c r="CC1467" s="42">
        <f t="shared" ref="CC1467" si="34929">parseTime(CA1467)-(CB1472=INT(RIGHT($F1467, 1)))</f>
        <v>0</v>
      </c>
      <c r="CD1467" s="43">
        <f t="shared" ref="CD1467:CD1471" si="34930">isClocked(CB1467)</f>
        <v>0</v>
      </c>
      <c r="CE1467" s="34"/>
      <c r="CF1467" s="35"/>
      <c r="CG1467" s="42">
        <f t="shared" ref="CG1467" si="34931">parseTime(CE1467)-(CF1472=INT(RIGHT($F1467, 1)))</f>
        <v>0</v>
      </c>
      <c r="CH1467" s="43">
        <f t="shared" ref="CH1467:CH1471" si="34932">isClocked(CF1467)</f>
        <v>0</v>
      </c>
    </row>
    <row r="1468" spans="1:86" x14ac:dyDescent="0.25">
      <c r="A1468" s="56" t="s">
        <v>0</v>
      </c>
      <c r="B1468" s="57">
        <f t="shared" ca="1" si="33552"/>
        <v>8</v>
      </c>
      <c r="C1468" s="14" t="s">
        <v>252</v>
      </c>
      <c r="D1468" s="14">
        <f t="shared" si="34760"/>
        <v>53.7</v>
      </c>
      <c r="E1468" s="55" t="str">
        <f t="shared" si="33553"/>
        <v>Saturday</v>
      </c>
      <c r="F1468" s="51" t="s">
        <v>129</v>
      </c>
      <c r="G1468" s="36"/>
      <c r="H1468" s="37"/>
      <c r="I1468" s="44">
        <f t="shared" ref="I1468" si="34933">parseTime(G1468)-(H1472=INT(RIGHT($F1468, 1)))</f>
        <v>0</v>
      </c>
      <c r="J1468" s="45">
        <f t="shared" si="34900"/>
        <v>0</v>
      </c>
      <c r="K1468" s="36"/>
      <c r="L1468" s="37"/>
      <c r="M1468" s="44">
        <f t="shared" ref="M1468" si="34934">parseTime(K1468)-(L1472=INT(RIGHT($F1468, 1)))</f>
        <v>0</v>
      </c>
      <c r="N1468" s="45">
        <f t="shared" si="34902"/>
        <v>0</v>
      </c>
      <c r="O1468" s="36"/>
      <c r="P1468" s="37"/>
      <c r="Q1468" s="44">
        <f t="shared" ref="Q1468" si="34935">parseTime(O1468)-(P1472=INT(RIGHT($F1468, 1)))</f>
        <v>0</v>
      </c>
      <c r="R1468" s="45">
        <f t="shared" si="34904"/>
        <v>0</v>
      </c>
      <c r="S1468" s="36"/>
      <c r="T1468" s="37"/>
      <c r="U1468" s="44">
        <f t="shared" ref="U1468" si="34936">parseTime(S1468)-(T1472=INT(RIGHT($F1468, 1)))</f>
        <v>0</v>
      </c>
      <c r="V1468" s="45">
        <f t="shared" si="34906"/>
        <v>0</v>
      </c>
      <c r="W1468" s="36"/>
      <c r="X1468" s="37"/>
      <c r="Y1468" s="44">
        <f t="shared" ref="Y1468" si="34937">parseTime(W1468)-(X1472=INT(RIGHT($F1468, 1)))</f>
        <v>0</v>
      </c>
      <c r="Z1468" s="45">
        <f t="shared" si="34908"/>
        <v>0</v>
      </c>
      <c r="AA1468" s="36"/>
      <c r="AB1468" s="37"/>
      <c r="AC1468" s="44">
        <f t="shared" ref="AC1468" si="34938">parseTime(AA1468)-(AB1472=INT(RIGHT($F1468, 1)))</f>
        <v>0</v>
      </c>
      <c r="AD1468" s="45">
        <f t="shared" si="34910"/>
        <v>0</v>
      </c>
      <c r="AE1468" s="36"/>
      <c r="AF1468" s="37"/>
      <c r="AG1468" s="44">
        <f t="shared" ref="AG1468" si="34939">parseTime(AE1468)-(AF1472=INT(RIGHT($F1468, 1)))</f>
        <v>0</v>
      </c>
      <c r="AH1468" s="45">
        <f t="shared" si="34912"/>
        <v>0</v>
      </c>
      <c r="AI1468" s="36"/>
      <c r="AJ1468" s="37"/>
      <c r="AK1468" s="44">
        <f>parseTime(AI1468)-(AJ1472=INT(RIGHT($F1468, 1)))</f>
        <v>0</v>
      </c>
      <c r="AL1468" s="45">
        <f t="shared" si="34913"/>
        <v>0</v>
      </c>
      <c r="AM1468" s="36"/>
      <c r="AN1468" s="37"/>
      <c r="AO1468" s="44">
        <f t="shared" ref="AO1468" si="34940">parseTime(AM1468)-(AN1472=INT(RIGHT($F1468, 1)))</f>
        <v>0</v>
      </c>
      <c r="AP1468" s="45">
        <f t="shared" si="34915"/>
        <v>0</v>
      </c>
      <c r="AQ1468" s="36"/>
      <c r="AR1468" s="37"/>
      <c r="AS1468" s="44">
        <f t="shared" ref="AS1468" si="34941">parseTime(AQ1468)-(AR1472=INT(RIGHT($F1468, 1)))</f>
        <v>0</v>
      </c>
      <c r="AT1468" s="45">
        <f t="shared" si="34917"/>
        <v>0</v>
      </c>
      <c r="AU1468" s="36"/>
      <c r="AV1468" s="37"/>
      <c r="AW1468" s="44">
        <f>parseTime(AU1468)-(AV1472=INT(RIGHT($F1468, 1)))</f>
        <v>0</v>
      </c>
      <c r="AX1468" s="45">
        <f t="shared" si="34918"/>
        <v>0</v>
      </c>
      <c r="AY1468" s="36"/>
      <c r="AZ1468" s="37"/>
      <c r="BA1468" s="44">
        <f>parseTime(AY1468)-(AZ1472=INT(RIGHT($F1468, 1)))</f>
        <v>0</v>
      </c>
      <c r="BB1468" s="45">
        <f t="shared" si="34919"/>
        <v>0</v>
      </c>
      <c r="BC1468" s="36"/>
      <c r="BD1468" s="37"/>
      <c r="BE1468" s="44">
        <f>parseTime(BC1468)-(BD1472=INT(RIGHT($F1468, 1)))</f>
        <v>0</v>
      </c>
      <c r="BF1468" s="45">
        <f t="shared" si="34920"/>
        <v>0</v>
      </c>
      <c r="BG1468" s="36"/>
      <c r="BH1468" s="37"/>
      <c r="BI1468" s="44">
        <f>parseTime(BG1468)-(BH1472=INT(RIGHT($F1468, 1)))</f>
        <v>0</v>
      </c>
      <c r="BJ1468" s="45">
        <f t="shared" si="34921"/>
        <v>0</v>
      </c>
      <c r="BK1468" s="36"/>
      <c r="BL1468" s="37"/>
      <c r="BM1468" s="44">
        <f>parseTime(BK1468)-(BL1472=INT(RIGHT($F1468, 1)))</f>
        <v>0</v>
      </c>
      <c r="BN1468" s="45">
        <f t="shared" si="34922"/>
        <v>0</v>
      </c>
      <c r="BO1468" s="36"/>
      <c r="BP1468" s="37"/>
      <c r="BQ1468" s="44">
        <f t="shared" ref="BQ1468" si="34942">parseTime(BO1468)-(BP1472=INT(RIGHT($F1468, 1)))</f>
        <v>0</v>
      </c>
      <c r="BR1468" s="45">
        <f t="shared" si="34924"/>
        <v>0</v>
      </c>
      <c r="BS1468" s="36"/>
      <c r="BT1468" s="37"/>
      <c r="BU1468" s="44">
        <f t="shared" ref="BU1468" si="34943">parseTime(BS1468)-(BT1472=INT(RIGHT($F1468, 1)))</f>
        <v>0</v>
      </c>
      <c r="BV1468" s="45">
        <f t="shared" si="34926"/>
        <v>0</v>
      </c>
      <c r="BW1468" s="36"/>
      <c r="BX1468" s="37"/>
      <c r="BY1468" s="44">
        <f t="shared" ref="BY1468" si="34944">parseTime(BW1468)-(BX1472=INT(RIGHT($F1468, 1)))</f>
        <v>0</v>
      </c>
      <c r="BZ1468" s="45">
        <f t="shared" si="34928"/>
        <v>0</v>
      </c>
      <c r="CA1468" s="36"/>
      <c r="CB1468" s="37"/>
      <c r="CC1468" s="44">
        <f t="shared" ref="CC1468" si="34945">parseTime(CA1468)-(CB1472=INT(RIGHT($F1468, 1)))</f>
        <v>0</v>
      </c>
      <c r="CD1468" s="45">
        <f t="shared" si="34930"/>
        <v>0</v>
      </c>
      <c r="CE1468" s="36"/>
      <c r="CF1468" s="37"/>
      <c r="CG1468" s="44">
        <f t="shared" ref="CG1468" si="34946">parseTime(CE1468)-(CF1472=INT(RIGHT($F1468, 1)))</f>
        <v>0</v>
      </c>
      <c r="CH1468" s="45">
        <f t="shared" si="34932"/>
        <v>0</v>
      </c>
    </row>
    <row r="1469" spans="1:86" x14ac:dyDescent="0.25">
      <c r="A1469" s="56" t="s">
        <v>117</v>
      </c>
      <c r="B1469" s="57">
        <f t="shared" ref="B1469" ca="1" si="34947">roleHours(G1467:CH1473, "MFD")</f>
        <v>8</v>
      </c>
      <c r="C1469" s="14">
        <f t="shared" ref="C1469:C1472" ca="1" si="34948">B1469/8</f>
        <v>1</v>
      </c>
      <c r="D1469" s="14">
        <f t="shared" ref="D1469" ca="1" si="34949">B1468-D1468</f>
        <v>-45.7</v>
      </c>
      <c r="E1469" s="20" t="s">
        <v>127</v>
      </c>
      <c r="F1469" s="51" t="s">
        <v>130</v>
      </c>
      <c r="G1469" s="36"/>
      <c r="H1469" s="37"/>
      <c r="I1469" s="44">
        <f t="shared" ref="I1469" si="34950">parseTime(G1469)-(H1472=INT(RIGHT($F1469, 1)))</f>
        <v>0</v>
      </c>
      <c r="J1469" s="45">
        <f t="shared" si="34900"/>
        <v>0</v>
      </c>
      <c r="K1469" s="36"/>
      <c r="L1469" s="37"/>
      <c r="M1469" s="44">
        <f t="shared" ref="M1469" si="34951">parseTime(K1469)-(L1472=INT(RIGHT($F1469, 1)))</f>
        <v>0</v>
      </c>
      <c r="N1469" s="45">
        <f t="shared" si="34902"/>
        <v>0</v>
      </c>
      <c r="O1469" s="36"/>
      <c r="P1469" s="37"/>
      <c r="Q1469" s="44">
        <f t="shared" ref="Q1469" si="34952">parseTime(O1469)-(P1472=INT(RIGHT($F1469, 1)))</f>
        <v>0</v>
      </c>
      <c r="R1469" s="45">
        <f t="shared" si="34904"/>
        <v>0</v>
      </c>
      <c r="S1469" s="36"/>
      <c r="T1469" s="37"/>
      <c r="U1469" s="44">
        <f t="shared" ref="U1469" si="34953">parseTime(S1469)-(T1472=INT(RIGHT($F1469, 1)))</f>
        <v>0</v>
      </c>
      <c r="V1469" s="45">
        <f t="shared" si="34906"/>
        <v>0</v>
      </c>
      <c r="W1469" s="36"/>
      <c r="X1469" s="37"/>
      <c r="Y1469" s="44">
        <f t="shared" ref="Y1469" si="34954">parseTime(W1469)-(X1472=INT(RIGHT($F1469, 1)))</f>
        <v>0</v>
      </c>
      <c r="Z1469" s="45">
        <f t="shared" si="34908"/>
        <v>0</v>
      </c>
      <c r="AA1469" s="36"/>
      <c r="AB1469" s="37"/>
      <c r="AC1469" s="44">
        <f t="shared" ref="AC1469" si="34955">parseTime(AA1469)-(AB1472=INT(RIGHT($F1469, 1)))</f>
        <v>0</v>
      </c>
      <c r="AD1469" s="45">
        <f t="shared" si="34910"/>
        <v>0</v>
      </c>
      <c r="AE1469" s="36"/>
      <c r="AF1469" s="37"/>
      <c r="AG1469" s="44">
        <f t="shared" ref="AG1469" si="34956">parseTime(AE1469)-(AF1472=INT(RIGHT($F1469, 1)))</f>
        <v>0</v>
      </c>
      <c r="AH1469" s="45">
        <f t="shared" si="34912"/>
        <v>0</v>
      </c>
      <c r="AI1469" s="36"/>
      <c r="AJ1469" s="37"/>
      <c r="AK1469" s="44">
        <f>parseTime(AI1469)-(AJ1472=INT(RIGHT($F1469, 1)))</f>
        <v>0</v>
      </c>
      <c r="AL1469" s="45">
        <f t="shared" si="34913"/>
        <v>0</v>
      </c>
      <c r="AM1469" s="36"/>
      <c r="AN1469" s="37"/>
      <c r="AO1469" s="44">
        <f t="shared" ref="AO1469" si="34957">parseTime(AM1469)-(AN1472=INT(RIGHT($F1469, 1)))</f>
        <v>0</v>
      </c>
      <c r="AP1469" s="45">
        <f t="shared" si="34915"/>
        <v>0</v>
      </c>
      <c r="AQ1469" s="36"/>
      <c r="AR1469" s="37"/>
      <c r="AS1469" s="44">
        <f t="shared" ref="AS1469" si="34958">parseTime(AQ1469)-(AR1472=INT(RIGHT($F1469, 1)))</f>
        <v>0</v>
      </c>
      <c r="AT1469" s="45">
        <f t="shared" si="34917"/>
        <v>0</v>
      </c>
      <c r="AU1469" s="36"/>
      <c r="AV1469" s="37"/>
      <c r="AW1469" s="44">
        <f>parseTime(AU1469)-(AV1472=INT(RIGHT($F1469, 1)))</f>
        <v>0</v>
      </c>
      <c r="AX1469" s="45">
        <f t="shared" si="34918"/>
        <v>0</v>
      </c>
      <c r="AY1469" s="36"/>
      <c r="AZ1469" s="37"/>
      <c r="BA1469" s="44">
        <f>parseTime(AY1469)-(AZ1472=INT(RIGHT($F1469, 1)))</f>
        <v>0</v>
      </c>
      <c r="BB1469" s="45">
        <f t="shared" si="34919"/>
        <v>0</v>
      </c>
      <c r="BC1469" s="36"/>
      <c r="BD1469" s="37"/>
      <c r="BE1469" s="44">
        <f>parseTime(BC1469)-(BD1472=INT(RIGHT($F1469, 1)))</f>
        <v>0</v>
      </c>
      <c r="BF1469" s="45">
        <f t="shared" si="34920"/>
        <v>0</v>
      </c>
      <c r="BG1469" s="36"/>
      <c r="BH1469" s="37"/>
      <c r="BI1469" s="44">
        <f>parseTime(BG1469)-(BH1472=INT(RIGHT($F1469, 1)))</f>
        <v>0</v>
      </c>
      <c r="BJ1469" s="45">
        <f t="shared" si="34921"/>
        <v>0</v>
      </c>
      <c r="BK1469" s="36"/>
      <c r="BL1469" s="37"/>
      <c r="BM1469" s="44">
        <f>parseTime(BK1469)-(BL1472=INT(RIGHT($F1469, 1)))</f>
        <v>0</v>
      </c>
      <c r="BN1469" s="45">
        <f t="shared" si="34922"/>
        <v>0</v>
      </c>
      <c r="BO1469" s="36"/>
      <c r="BP1469" s="37"/>
      <c r="BQ1469" s="44">
        <f t="shared" ref="BQ1469" si="34959">parseTime(BO1469)-(BP1472=INT(RIGHT($F1469, 1)))</f>
        <v>0</v>
      </c>
      <c r="BR1469" s="45">
        <f t="shared" si="34924"/>
        <v>0</v>
      </c>
      <c r="BS1469" s="36"/>
      <c r="BT1469" s="37"/>
      <c r="BU1469" s="44">
        <f t="shared" ref="BU1469" si="34960">parseTime(BS1469)-(BT1472=INT(RIGHT($F1469, 1)))</f>
        <v>0</v>
      </c>
      <c r="BV1469" s="45">
        <f t="shared" si="34926"/>
        <v>0</v>
      </c>
      <c r="BW1469" s="36"/>
      <c r="BX1469" s="37"/>
      <c r="BY1469" s="44">
        <f t="shared" ref="BY1469" si="34961">parseTime(BW1469)-(BX1472=INT(RIGHT($F1469, 1)))</f>
        <v>0</v>
      </c>
      <c r="BZ1469" s="45">
        <f t="shared" si="34928"/>
        <v>0</v>
      </c>
      <c r="CA1469" s="36"/>
      <c r="CB1469" s="37"/>
      <c r="CC1469" s="44">
        <f t="shared" ref="CC1469" si="34962">parseTime(CA1469)-(CB1472=INT(RIGHT($F1469, 1)))</f>
        <v>0</v>
      </c>
      <c r="CD1469" s="45">
        <f t="shared" si="34930"/>
        <v>0</v>
      </c>
      <c r="CE1469" s="36"/>
      <c r="CF1469" s="37"/>
      <c r="CG1469" s="44">
        <f t="shared" ref="CG1469" si="34963">parseTime(CE1469)-(CF1472=INT(RIGHT($F1469, 1)))</f>
        <v>0</v>
      </c>
      <c r="CH1469" s="45">
        <f t="shared" si="34932"/>
        <v>0</v>
      </c>
    </row>
    <row r="1470" spans="1:86" x14ac:dyDescent="0.25">
      <c r="A1470" s="56"/>
      <c r="B1470" s="57"/>
      <c r="C1470" s="14">
        <f t="shared" si="34948"/>
        <v>0</v>
      </c>
      <c r="D1470" s="14" t="s">
        <v>259</v>
      </c>
      <c r="E1470" s="20">
        <v>4.25</v>
      </c>
      <c r="F1470" s="51" t="s">
        <v>131</v>
      </c>
      <c r="G1470" s="36"/>
      <c r="H1470" s="37"/>
      <c r="I1470" s="44">
        <f t="shared" ref="I1470" si="34964">parseTime(G1470)-(H1472=INT(RIGHT($F1470, 1)))</f>
        <v>0</v>
      </c>
      <c r="J1470" s="45">
        <f t="shared" si="34900"/>
        <v>0</v>
      </c>
      <c r="K1470" s="36"/>
      <c r="L1470" s="37"/>
      <c r="M1470" s="44">
        <f t="shared" ref="M1470" si="34965">parseTime(K1470)-(L1472=INT(RIGHT($F1470, 1)))</f>
        <v>0</v>
      </c>
      <c r="N1470" s="45">
        <f t="shared" si="34902"/>
        <v>0</v>
      </c>
      <c r="O1470" s="36"/>
      <c r="P1470" s="37"/>
      <c r="Q1470" s="44">
        <f t="shared" ref="Q1470" si="34966">parseTime(O1470)-(P1472=INT(RIGHT($F1470, 1)))</f>
        <v>0</v>
      </c>
      <c r="R1470" s="45">
        <f t="shared" si="34904"/>
        <v>0</v>
      </c>
      <c r="S1470" s="36"/>
      <c r="T1470" s="37"/>
      <c r="U1470" s="44">
        <f t="shared" ref="U1470" si="34967">parseTime(S1470)-(T1472=INT(RIGHT($F1470, 1)))</f>
        <v>0</v>
      </c>
      <c r="V1470" s="45">
        <f t="shared" si="34906"/>
        <v>0</v>
      </c>
      <c r="W1470" s="36"/>
      <c r="X1470" s="37"/>
      <c r="Y1470" s="44">
        <f t="shared" ref="Y1470" si="34968">parseTime(W1470)-(X1472=INT(RIGHT($F1470, 1)))</f>
        <v>0</v>
      </c>
      <c r="Z1470" s="45">
        <f t="shared" si="34908"/>
        <v>0</v>
      </c>
      <c r="AA1470" s="36"/>
      <c r="AB1470" s="37"/>
      <c r="AC1470" s="44">
        <f t="shared" ref="AC1470" si="34969">parseTime(AA1470)-(AB1472=INT(RIGHT($F1470, 1)))</f>
        <v>0</v>
      </c>
      <c r="AD1470" s="45">
        <f t="shared" si="34910"/>
        <v>0</v>
      </c>
      <c r="AE1470" s="36"/>
      <c r="AF1470" s="37"/>
      <c r="AG1470" s="44">
        <f t="shared" ref="AG1470" si="34970">parseTime(AE1470)-(AF1472=INT(RIGHT($F1470, 1)))</f>
        <v>0</v>
      </c>
      <c r="AH1470" s="45">
        <f t="shared" si="34912"/>
        <v>0</v>
      </c>
      <c r="AI1470" s="36"/>
      <c r="AJ1470" s="37"/>
      <c r="AK1470" s="44">
        <f>parseTime(AI1470)-(AJ1472=INT(RIGHT($F1470, 1)))</f>
        <v>0</v>
      </c>
      <c r="AL1470" s="45">
        <f t="shared" si="34913"/>
        <v>0</v>
      </c>
      <c r="AM1470" s="36"/>
      <c r="AN1470" s="37"/>
      <c r="AO1470" s="44">
        <f t="shared" ref="AO1470" si="34971">parseTime(AM1470)-(AN1472=INT(RIGHT($F1470, 1)))</f>
        <v>0</v>
      </c>
      <c r="AP1470" s="45">
        <f t="shared" si="34915"/>
        <v>0</v>
      </c>
      <c r="AQ1470" s="36"/>
      <c r="AR1470" s="37"/>
      <c r="AS1470" s="44">
        <f t="shared" ref="AS1470" si="34972">parseTime(AQ1470)-(AR1472=INT(RIGHT($F1470, 1)))</f>
        <v>0</v>
      </c>
      <c r="AT1470" s="45">
        <f t="shared" si="34917"/>
        <v>0</v>
      </c>
      <c r="AU1470" s="36"/>
      <c r="AV1470" s="37"/>
      <c r="AW1470" s="44">
        <f>parseTime(AU1470)-(AV1472=INT(RIGHT($F1470, 1)))</f>
        <v>0</v>
      </c>
      <c r="AX1470" s="45">
        <f t="shared" si="34918"/>
        <v>0</v>
      </c>
      <c r="AY1470" s="36"/>
      <c r="AZ1470" s="37"/>
      <c r="BA1470" s="44">
        <f>parseTime(AY1470)-(AZ1472=INT(RIGHT($F1470, 1)))</f>
        <v>0</v>
      </c>
      <c r="BB1470" s="45">
        <f t="shared" si="34919"/>
        <v>0</v>
      </c>
      <c r="BC1470" s="36"/>
      <c r="BD1470" s="37"/>
      <c r="BE1470" s="44">
        <f>parseTime(BC1470)-(BD1472=INT(RIGHT($F1470, 1)))</f>
        <v>0</v>
      </c>
      <c r="BF1470" s="45">
        <f t="shared" si="34920"/>
        <v>0</v>
      </c>
      <c r="BG1470" s="36"/>
      <c r="BH1470" s="37"/>
      <c r="BI1470" s="44">
        <f>parseTime(BG1470)-(BH1472=INT(RIGHT($F1470, 1)))</f>
        <v>0</v>
      </c>
      <c r="BJ1470" s="45">
        <f t="shared" si="34921"/>
        <v>0</v>
      </c>
      <c r="BK1470" s="36"/>
      <c r="BL1470" s="37"/>
      <c r="BM1470" s="44">
        <f>parseTime(BK1470)-(BL1472=INT(RIGHT($F1470, 1)))</f>
        <v>0</v>
      </c>
      <c r="BN1470" s="45">
        <f t="shared" si="34922"/>
        <v>0</v>
      </c>
      <c r="BO1470" s="36"/>
      <c r="BP1470" s="37"/>
      <c r="BQ1470" s="44">
        <f t="shared" ref="BQ1470" si="34973">parseTime(BO1470)-(BP1472=INT(RIGHT($F1470, 1)))</f>
        <v>0</v>
      </c>
      <c r="BR1470" s="45">
        <f t="shared" si="34924"/>
        <v>0</v>
      </c>
      <c r="BS1470" s="36"/>
      <c r="BT1470" s="37"/>
      <c r="BU1470" s="44">
        <f t="shared" ref="BU1470" si="34974">parseTime(BS1470)-(BT1472=INT(RIGHT($F1470, 1)))</f>
        <v>0</v>
      </c>
      <c r="BV1470" s="45">
        <f t="shared" si="34926"/>
        <v>0</v>
      </c>
      <c r="BW1470" s="36"/>
      <c r="BX1470" s="37"/>
      <c r="BY1470" s="44">
        <f t="shared" ref="BY1470" si="34975">parseTime(BW1470)-(BX1472=INT(RIGHT($F1470, 1)))</f>
        <v>0</v>
      </c>
      <c r="BZ1470" s="45">
        <f t="shared" si="34928"/>
        <v>0</v>
      </c>
      <c r="CA1470" s="36"/>
      <c r="CB1470" s="37"/>
      <c r="CC1470" s="44">
        <f t="shared" ref="CC1470" si="34976">parseTime(CA1470)-(CB1472=INT(RIGHT($F1470, 1)))</f>
        <v>0</v>
      </c>
      <c r="CD1470" s="45">
        <f t="shared" si="34930"/>
        <v>0</v>
      </c>
      <c r="CE1470" s="36"/>
      <c r="CF1470" s="37"/>
      <c r="CG1470" s="44">
        <f t="shared" ref="CG1470" si="34977">parseTime(CE1470)-(CF1472=INT(RIGHT($F1470, 1)))</f>
        <v>0</v>
      </c>
      <c r="CH1470" s="45">
        <f t="shared" si="34932"/>
        <v>0</v>
      </c>
    </row>
    <row r="1471" spans="1:86" x14ac:dyDescent="0.25">
      <c r="A1471" s="56" t="s">
        <v>119</v>
      </c>
      <c r="B1471" s="57">
        <f t="shared" ref="B1471" ca="1" si="34978">roleHours(G1467:CH1473, "MCC")</f>
        <v>0</v>
      </c>
      <c r="C1471" s="14">
        <f t="shared" ca="1" si="34948"/>
        <v>0</v>
      </c>
      <c r="D1471" s="14" t="s">
        <v>260</v>
      </c>
      <c r="E1471" s="20">
        <v>4.6500000000000004</v>
      </c>
      <c r="F1471" s="51" t="s">
        <v>132</v>
      </c>
      <c r="G1471" s="36"/>
      <c r="H1471" s="37"/>
      <c r="I1471" s="44">
        <f t="shared" ref="I1471" si="34979">parseTime(G1471)-(H1472=INT(RIGHT($F1471, 1)))</f>
        <v>0</v>
      </c>
      <c r="J1471" s="45">
        <f t="shared" si="34900"/>
        <v>0</v>
      </c>
      <c r="K1471" s="36"/>
      <c r="L1471" s="37"/>
      <c r="M1471" s="44">
        <f t="shared" ref="M1471" si="34980">parseTime(K1471)-(L1472=INT(RIGHT($F1471, 1)))</f>
        <v>0</v>
      </c>
      <c r="N1471" s="45">
        <f t="shared" si="34902"/>
        <v>0</v>
      </c>
      <c r="O1471" s="36"/>
      <c r="P1471" s="37"/>
      <c r="Q1471" s="44">
        <f t="shared" ref="Q1471" si="34981">parseTime(O1471)-(P1472=INT(RIGHT($F1471, 1)))</f>
        <v>0</v>
      </c>
      <c r="R1471" s="45">
        <f t="shared" si="34904"/>
        <v>0</v>
      </c>
      <c r="S1471" s="36"/>
      <c r="T1471" s="37"/>
      <c r="U1471" s="44">
        <f t="shared" ref="U1471" si="34982">parseTime(S1471)-(T1472=INT(RIGHT($F1471, 1)))</f>
        <v>0</v>
      </c>
      <c r="V1471" s="45">
        <f t="shared" si="34906"/>
        <v>0</v>
      </c>
      <c r="W1471" s="36"/>
      <c r="X1471" s="37"/>
      <c r="Y1471" s="44">
        <f t="shared" ref="Y1471" si="34983">parseTime(W1471)-(X1472=INT(RIGHT($F1471, 1)))</f>
        <v>0</v>
      </c>
      <c r="Z1471" s="45">
        <f t="shared" si="34908"/>
        <v>0</v>
      </c>
      <c r="AA1471" s="36"/>
      <c r="AB1471" s="37"/>
      <c r="AC1471" s="44">
        <f t="shared" ref="AC1471" si="34984">parseTime(AA1471)-(AB1472=INT(RIGHT($F1471, 1)))</f>
        <v>0</v>
      </c>
      <c r="AD1471" s="45">
        <f t="shared" si="34910"/>
        <v>0</v>
      </c>
      <c r="AE1471" s="36"/>
      <c r="AF1471" s="37"/>
      <c r="AG1471" s="44">
        <f t="shared" ref="AG1471" si="34985">parseTime(AE1471)-(AF1472=INT(RIGHT($F1471, 1)))</f>
        <v>0</v>
      </c>
      <c r="AH1471" s="45">
        <f t="shared" si="34912"/>
        <v>0</v>
      </c>
      <c r="AI1471" s="36"/>
      <c r="AJ1471" s="37"/>
      <c r="AK1471" s="44">
        <f>parseTime(AI1471)-(AJ1472=INT(RIGHT($F1471, 1)))</f>
        <v>0</v>
      </c>
      <c r="AL1471" s="45">
        <f t="shared" si="34913"/>
        <v>0</v>
      </c>
      <c r="AM1471" s="36"/>
      <c r="AN1471" s="37"/>
      <c r="AO1471" s="44">
        <f t="shared" ref="AO1471" si="34986">parseTime(AM1471)-(AN1472=INT(RIGHT($F1471, 1)))</f>
        <v>0</v>
      </c>
      <c r="AP1471" s="45">
        <f t="shared" si="34915"/>
        <v>0</v>
      </c>
      <c r="AQ1471" s="36"/>
      <c r="AR1471" s="37"/>
      <c r="AS1471" s="44">
        <f t="shared" ref="AS1471" si="34987">parseTime(AQ1471)-(AR1472=INT(RIGHT($F1471, 1)))</f>
        <v>0</v>
      </c>
      <c r="AT1471" s="45">
        <f t="shared" si="34917"/>
        <v>0</v>
      </c>
      <c r="AU1471" s="36"/>
      <c r="AV1471" s="37"/>
      <c r="AW1471" s="44">
        <f>parseTime(AU1471)-(AV1472=INT(RIGHT($F1471, 1)))</f>
        <v>0</v>
      </c>
      <c r="AX1471" s="45">
        <f t="shared" si="34918"/>
        <v>0</v>
      </c>
      <c r="AY1471" s="36"/>
      <c r="AZ1471" s="37"/>
      <c r="BA1471" s="44">
        <f>parseTime(AY1471)-(AZ1472=INT(RIGHT($F1471, 1)))</f>
        <v>0</v>
      </c>
      <c r="BB1471" s="45">
        <f t="shared" si="34919"/>
        <v>0</v>
      </c>
      <c r="BC1471" s="36"/>
      <c r="BD1471" s="37"/>
      <c r="BE1471" s="44">
        <f>parseTime(BC1471)-(BD1472=INT(RIGHT($F1471, 1)))</f>
        <v>0</v>
      </c>
      <c r="BF1471" s="45">
        <f t="shared" si="34920"/>
        <v>0</v>
      </c>
      <c r="BG1471" s="36"/>
      <c r="BH1471" s="37"/>
      <c r="BI1471" s="44">
        <f>parseTime(BG1471)-(BH1472=INT(RIGHT($F1471, 1)))</f>
        <v>0</v>
      </c>
      <c r="BJ1471" s="45">
        <f t="shared" si="34921"/>
        <v>0</v>
      </c>
      <c r="BK1471" s="36"/>
      <c r="BL1471" s="37"/>
      <c r="BM1471" s="44">
        <f>parseTime(BK1471)-(BL1472=INT(RIGHT($F1471, 1)))</f>
        <v>0</v>
      </c>
      <c r="BN1471" s="45">
        <f t="shared" si="34922"/>
        <v>0</v>
      </c>
      <c r="BO1471" s="36"/>
      <c r="BP1471" s="37"/>
      <c r="BQ1471" s="44">
        <f t="shared" ref="BQ1471" si="34988">parseTime(BO1471)-(BP1472=INT(RIGHT($F1471, 1)))</f>
        <v>0</v>
      </c>
      <c r="BR1471" s="45">
        <f t="shared" si="34924"/>
        <v>0</v>
      </c>
      <c r="BS1471" s="36"/>
      <c r="BT1471" s="37"/>
      <c r="BU1471" s="44">
        <f t="shared" ref="BU1471" si="34989">parseTime(BS1471)-(BT1472=INT(RIGHT($F1471, 1)))</f>
        <v>0</v>
      </c>
      <c r="BV1471" s="45">
        <f t="shared" si="34926"/>
        <v>0</v>
      </c>
      <c r="BW1471" s="36"/>
      <c r="BX1471" s="37"/>
      <c r="BY1471" s="44">
        <f t="shared" ref="BY1471" si="34990">parseTime(BW1471)-(BX1472=INT(RIGHT($F1471, 1)))</f>
        <v>0</v>
      </c>
      <c r="BZ1471" s="45">
        <f t="shared" si="34928"/>
        <v>0</v>
      </c>
      <c r="CA1471" s="36"/>
      <c r="CB1471" s="37"/>
      <c r="CC1471" s="44">
        <f t="shared" ref="CC1471" si="34991">parseTime(CA1471)-(CB1472=INT(RIGHT($F1471, 1)))</f>
        <v>0</v>
      </c>
      <c r="CD1471" s="45">
        <f t="shared" si="34930"/>
        <v>0</v>
      </c>
      <c r="CE1471" s="36"/>
      <c r="CF1471" s="37"/>
      <c r="CG1471" s="44">
        <f t="shared" ref="CG1471" si="34992">parseTime(CE1471)-(CF1472=INT(RIGHT($F1471, 1)))</f>
        <v>0</v>
      </c>
      <c r="CH1471" s="45">
        <f t="shared" si="34932"/>
        <v>0</v>
      </c>
    </row>
    <row r="1472" spans="1:86" x14ac:dyDescent="0.25">
      <c r="A1472" s="56"/>
      <c r="B1472" s="57"/>
      <c r="C1472" s="14">
        <f t="shared" si="34948"/>
        <v>0</v>
      </c>
      <c r="D1472" s="14"/>
      <c r="E1472" s="20">
        <f t="shared" ref="E1472" si="34993">((7.5/2)-0.5+E1471)*8</f>
        <v>63.2</v>
      </c>
      <c r="F1472" s="51"/>
      <c r="G1472" s="46" t="s">
        <v>134</v>
      </c>
      <c r="H1472" s="38">
        <f t="shared" ref="H1472" si="34994">lunchAdjust(G1467:H1471)</f>
        <v>0</v>
      </c>
      <c r="I1472" s="48" t="s">
        <v>0</v>
      </c>
      <c r="J1472" s="39">
        <f t="shared" ref="J1472" si="34995">SUMPRODUCT(I1467:I1471*J1467:J1471)</f>
        <v>0</v>
      </c>
      <c r="K1472" s="46" t="s">
        <v>134</v>
      </c>
      <c r="L1472" s="38">
        <f t="shared" ref="L1472" si="34996">lunchAdjust(K1467:L1471)</f>
        <v>0</v>
      </c>
      <c r="M1472" s="48" t="s">
        <v>0</v>
      </c>
      <c r="N1472" s="39">
        <f t="shared" ref="N1472" si="34997">SUMPRODUCT(M1467:M1471*N1467:N1471)</f>
        <v>0</v>
      </c>
      <c r="O1472" s="46" t="s">
        <v>134</v>
      </c>
      <c r="P1472" s="38">
        <f t="shared" ref="P1472" si="34998">lunchAdjust(O1467:P1471)</f>
        <v>0</v>
      </c>
      <c r="Q1472" s="48" t="s">
        <v>0</v>
      </c>
      <c r="R1472" s="39">
        <f t="shared" ref="R1472" si="34999">SUMPRODUCT(Q1467:Q1471*R1467:R1471)</f>
        <v>0</v>
      </c>
      <c r="S1472" s="46" t="s">
        <v>134</v>
      </c>
      <c r="T1472" s="38">
        <f t="shared" ref="T1472" si="35000">lunchAdjust(S1467:T1471)</f>
        <v>0</v>
      </c>
      <c r="U1472" s="48" t="s">
        <v>0</v>
      </c>
      <c r="V1472" s="39">
        <f t="shared" ref="V1472" si="35001">SUMPRODUCT(U1467:U1471*V1467:V1471)</f>
        <v>0</v>
      </c>
      <c r="W1472" s="46" t="s">
        <v>134</v>
      </c>
      <c r="X1472" s="38">
        <f t="shared" ref="X1472" si="35002">lunchAdjust(W1467:X1471)</f>
        <v>0</v>
      </c>
      <c r="Y1472" s="48" t="s">
        <v>0</v>
      </c>
      <c r="Z1472" s="39">
        <f t="shared" ref="Z1472" si="35003">SUMPRODUCT(Y1467:Y1471*Z1467:Z1471)</f>
        <v>0</v>
      </c>
      <c r="AA1472" s="46" t="s">
        <v>134</v>
      </c>
      <c r="AB1472" s="38">
        <f t="shared" ref="AB1472" si="35004">lunchAdjust(AA1467:AB1471)</f>
        <v>0</v>
      </c>
      <c r="AC1472" s="48" t="s">
        <v>0</v>
      </c>
      <c r="AD1472" s="39">
        <f t="shared" ref="AD1472" si="35005">SUMPRODUCT(AC1467:AC1471*AD1467:AD1471)</f>
        <v>0</v>
      </c>
      <c r="AE1472" s="46" t="s">
        <v>134</v>
      </c>
      <c r="AF1472" s="38">
        <f t="shared" ref="AF1472" si="35006">lunchAdjust(AE1467:AF1471)</f>
        <v>0</v>
      </c>
      <c r="AG1472" s="48" t="s">
        <v>0</v>
      </c>
      <c r="AH1472" s="39">
        <f t="shared" ref="AH1472" si="35007">SUMPRODUCT(AG1467:AG1471*AH1467:AH1471)</f>
        <v>0</v>
      </c>
      <c r="AI1472" s="46" t="s">
        <v>134</v>
      </c>
      <c r="AJ1472" s="38">
        <f t="shared" ref="AJ1472" si="35008">lunchAdjust(AI1467:AJ1471)</f>
        <v>1</v>
      </c>
      <c r="AK1472" s="48" t="s">
        <v>0</v>
      </c>
      <c r="AL1472" s="39">
        <f t="shared" ref="AL1472" si="35009">SUMPRODUCT(AK1467:AK1471*AL1467:AL1471)</f>
        <v>8</v>
      </c>
      <c r="AM1472" s="46" t="s">
        <v>134</v>
      </c>
      <c r="AN1472" s="38">
        <f t="shared" ref="AN1472" si="35010">lunchAdjust(AM1467:AN1471)</f>
        <v>0</v>
      </c>
      <c r="AO1472" s="48" t="s">
        <v>0</v>
      </c>
      <c r="AP1472" s="39">
        <f t="shared" ref="AP1472" si="35011">SUMPRODUCT(AO1467:AO1471*AP1467:AP1471)</f>
        <v>0</v>
      </c>
      <c r="AQ1472" s="46" t="s">
        <v>134</v>
      </c>
      <c r="AR1472" s="38">
        <f t="shared" ref="AR1472" si="35012">lunchAdjust(AQ1467:AR1471)</f>
        <v>0</v>
      </c>
      <c r="AS1472" s="48" t="s">
        <v>0</v>
      </c>
      <c r="AT1472" s="39">
        <f t="shared" ref="AT1472" si="35013">SUMPRODUCT(AS1467:AS1471*AT1467:AT1471)</f>
        <v>0</v>
      </c>
      <c r="AU1472" s="46" t="s">
        <v>134</v>
      </c>
      <c r="AV1472" s="38">
        <f t="shared" ref="AV1472" si="35014">lunchAdjust(AU1467:AV1471)</f>
        <v>0</v>
      </c>
      <c r="AW1472" s="48" t="s">
        <v>0</v>
      </c>
      <c r="AX1472" s="39">
        <f t="shared" ref="AX1472" si="35015">SUMPRODUCT(AW1467:AW1471*AX1467:AX1471)</f>
        <v>0</v>
      </c>
      <c r="AY1472" s="46" t="s">
        <v>134</v>
      </c>
      <c r="AZ1472" s="38">
        <f t="shared" ref="AZ1472" si="35016">lunchAdjust(AY1467:AZ1471)</f>
        <v>0</v>
      </c>
      <c r="BA1472" s="48" t="s">
        <v>0</v>
      </c>
      <c r="BB1472" s="39">
        <f t="shared" ref="BB1472" si="35017">SUMPRODUCT(BA1467:BA1471*BB1467:BB1471)</f>
        <v>0</v>
      </c>
      <c r="BC1472" s="46" t="s">
        <v>134</v>
      </c>
      <c r="BD1472" s="38">
        <f t="shared" ref="BD1472" si="35018">lunchAdjust(BC1467:BD1471)</f>
        <v>0</v>
      </c>
      <c r="BE1472" s="48" t="s">
        <v>0</v>
      </c>
      <c r="BF1472" s="39">
        <f t="shared" ref="BF1472" si="35019">SUMPRODUCT(BE1467:BE1471*BF1467:BF1471)</f>
        <v>0</v>
      </c>
      <c r="BG1472" s="46" t="s">
        <v>134</v>
      </c>
      <c r="BH1472" s="38">
        <f t="shared" ref="BH1472" si="35020">lunchAdjust(BG1467:BH1471)</f>
        <v>0</v>
      </c>
      <c r="BI1472" s="48" t="s">
        <v>0</v>
      </c>
      <c r="BJ1472" s="39">
        <f t="shared" ref="BJ1472" si="35021">SUMPRODUCT(BI1467:BI1471*BJ1467:BJ1471)</f>
        <v>0</v>
      </c>
      <c r="BK1472" s="46" t="s">
        <v>134</v>
      </c>
      <c r="BL1472" s="38">
        <f t="shared" ref="BL1472" si="35022">lunchAdjust(BK1467:BL1471)</f>
        <v>0</v>
      </c>
      <c r="BM1472" s="48" t="s">
        <v>0</v>
      </c>
      <c r="BN1472" s="39">
        <f t="shared" ref="BN1472" si="35023">SUMPRODUCT(BM1467:BM1471*BN1467:BN1471)</f>
        <v>0</v>
      </c>
      <c r="BO1472" s="46" t="s">
        <v>134</v>
      </c>
      <c r="BP1472" s="38">
        <f t="shared" ref="BP1472" si="35024">lunchAdjust(BO1467:BP1471)</f>
        <v>0</v>
      </c>
      <c r="BQ1472" s="48" t="s">
        <v>0</v>
      </c>
      <c r="BR1472" s="39">
        <f t="shared" ref="BR1472" si="35025">SUMPRODUCT(BQ1467:BQ1471*BR1467:BR1471)</f>
        <v>0</v>
      </c>
      <c r="BS1472" s="46" t="s">
        <v>134</v>
      </c>
      <c r="BT1472" s="38">
        <f t="shared" ref="BT1472" si="35026">lunchAdjust(BS1467:BT1471)</f>
        <v>0</v>
      </c>
      <c r="BU1472" s="48" t="s">
        <v>0</v>
      </c>
      <c r="BV1472" s="39">
        <f t="shared" ref="BV1472" si="35027">SUMPRODUCT(BU1467:BU1471*BV1467:BV1471)</f>
        <v>0</v>
      </c>
      <c r="BW1472" s="46" t="s">
        <v>134</v>
      </c>
      <c r="BX1472" s="38">
        <f t="shared" ref="BX1472" si="35028">lunchAdjust(BW1467:BX1471)</f>
        <v>0</v>
      </c>
      <c r="BY1472" s="48" t="s">
        <v>0</v>
      </c>
      <c r="BZ1472" s="39">
        <f t="shared" ref="BZ1472" si="35029">SUMPRODUCT(BY1467:BY1471*BZ1467:BZ1471)</f>
        <v>0</v>
      </c>
      <c r="CA1472" s="46" t="s">
        <v>134</v>
      </c>
      <c r="CB1472" s="38">
        <f t="shared" ref="CB1472" si="35030">lunchAdjust(CA1467:CB1471)</f>
        <v>0</v>
      </c>
      <c r="CC1472" s="48" t="s">
        <v>0</v>
      </c>
      <c r="CD1472" s="39">
        <f t="shared" ref="CD1472" si="35031">SUMPRODUCT(CC1467:CC1471*CD1467:CD1471)</f>
        <v>0</v>
      </c>
      <c r="CE1472" s="46" t="s">
        <v>134</v>
      </c>
      <c r="CF1472" s="38">
        <f t="shared" ref="CF1472" si="35032">lunchAdjust(CE1467:CF1471)</f>
        <v>0</v>
      </c>
      <c r="CG1472" s="48" t="s">
        <v>0</v>
      </c>
      <c r="CH1472" s="39">
        <f t="shared" ref="CH1472" si="35033">SUMPRODUCT(CG1467:CG1471*CH1467:CH1471)</f>
        <v>0</v>
      </c>
    </row>
    <row r="1473" spans="1:86" ht="15.75" thickBot="1" x14ac:dyDescent="0.3">
      <c r="A1473" s="58" t="s">
        <v>121</v>
      </c>
      <c r="B1473" s="59">
        <f t="shared" ref="B1473" ca="1" si="35034">roleHours(G1467:CH1473, "OUT")</f>
        <v>0</v>
      </c>
      <c r="C1473" s="54" t="s">
        <v>137</v>
      </c>
      <c r="D1473" s="22">
        <f t="shared" ref="D1473" ca="1" si="35035">roleHours(G1467:CH1473, "PTO")</f>
        <v>0</v>
      </c>
      <c r="E1473" s="23">
        <f t="shared" ref="E1473" ca="1" si="35036">E1472-B1468</f>
        <v>55.2</v>
      </c>
      <c r="F1473" s="52"/>
      <c r="G1473" s="47" t="s">
        <v>39</v>
      </c>
      <c r="H1473" s="40">
        <f t="shared" si="34519"/>
        <v>0</v>
      </c>
      <c r="I1473" s="49" t="s">
        <v>135</v>
      </c>
      <c r="J1473" s="41">
        <f t="shared" ref="J1473" si="35037">J1472*G$4</f>
        <v>0</v>
      </c>
      <c r="K1473" s="47" t="s">
        <v>39</v>
      </c>
      <c r="L1473" s="40">
        <f t="shared" ref="L1473" si="35038">SUMPRODUCT(M1467:M1471*(L1467:L1471="PTO"))+SUMPRODUCT(M1467:M1471*(L1467:L1471="HOL"))</f>
        <v>0</v>
      </c>
      <c r="M1473" s="49" t="s">
        <v>135</v>
      </c>
      <c r="N1473" s="41">
        <f t="shared" ref="N1473" si="35039">N1472*K$4</f>
        <v>0</v>
      </c>
      <c r="O1473" s="47" t="s">
        <v>39</v>
      </c>
      <c r="P1473" s="40">
        <f t="shared" ref="P1473" si="35040">SUMPRODUCT(Q1467:Q1471*(P1467:P1471="PTO"))+SUMPRODUCT(Q1467:Q1471*(P1467:P1471="HOL"))</f>
        <v>0</v>
      </c>
      <c r="Q1473" s="49" t="s">
        <v>135</v>
      </c>
      <c r="R1473" s="41">
        <f t="shared" ref="R1473" si="35041">R1472*O$4</f>
        <v>0</v>
      </c>
      <c r="S1473" s="47" t="s">
        <v>39</v>
      </c>
      <c r="T1473" s="40">
        <f t="shared" ref="T1473" si="35042">SUMPRODUCT(U1467:U1471*(T1467:T1471="PTO"))+SUMPRODUCT(U1467:U1471*(T1467:T1471="HOL"))</f>
        <v>0</v>
      </c>
      <c r="U1473" s="49" t="s">
        <v>135</v>
      </c>
      <c r="V1473" s="41">
        <f t="shared" ref="V1473" si="35043">V1472*S$4</f>
        <v>0</v>
      </c>
      <c r="W1473" s="47" t="s">
        <v>39</v>
      </c>
      <c r="X1473" s="40">
        <f t="shared" ref="X1473" si="35044">SUMPRODUCT(Y1467:Y1471*(X1467:X1471="PTO"))+SUMPRODUCT(Y1467:Y1471*(X1467:X1471="HOL"))</f>
        <v>0</v>
      </c>
      <c r="Y1473" s="49" t="s">
        <v>135</v>
      </c>
      <c r="Z1473" s="41">
        <f t="shared" ref="Z1473" si="35045">Z1472*W$4</f>
        <v>0</v>
      </c>
      <c r="AA1473" s="47" t="s">
        <v>39</v>
      </c>
      <c r="AB1473" s="40">
        <f t="shared" ref="AB1473" si="35046">SUMPRODUCT(AC1467:AC1471*(AB1467:AB1471="PTO"))+SUMPRODUCT(AC1467:AC1471*(AB1467:AB1471="HOL"))</f>
        <v>0</v>
      </c>
      <c r="AC1473" s="49" t="s">
        <v>135</v>
      </c>
      <c r="AD1473" s="41">
        <f t="shared" ref="AD1473" si="35047">AD1472*AA$4</f>
        <v>0</v>
      </c>
      <c r="AE1473" s="47" t="s">
        <v>39</v>
      </c>
      <c r="AF1473" s="40">
        <f t="shared" ref="AF1473" si="35048">SUMPRODUCT(AG1467:AG1471*(AF1467:AF1471="PTO"))+SUMPRODUCT(AG1467:AG1471*(AF1467:AF1471="HOL"))</f>
        <v>0</v>
      </c>
      <c r="AG1473" s="49" t="s">
        <v>135</v>
      </c>
      <c r="AH1473" s="41">
        <f t="shared" ref="AH1473" si="35049">AH1472*AE$4</f>
        <v>0</v>
      </c>
      <c r="AI1473" s="47" t="s">
        <v>39</v>
      </c>
      <c r="AJ1473" s="40">
        <f t="shared" ref="AJ1473" si="35050">SUMPRODUCT(AK1467:AK1471*(AJ1467:AJ1471="PTO"))+SUMPRODUCT(AK1467:AK1471*(AJ1467:AJ1471="HOL"))</f>
        <v>0</v>
      </c>
      <c r="AK1473" s="49" t="s">
        <v>135</v>
      </c>
      <c r="AL1473" s="41">
        <f>AL1472*AI$4</f>
        <v>8</v>
      </c>
      <c r="AM1473" s="47" t="s">
        <v>39</v>
      </c>
      <c r="AN1473" s="40">
        <f t="shared" ref="AN1473" si="35051">SUMPRODUCT(AO1467:AO1471*(AN1467:AN1471="PTO"))+SUMPRODUCT(AO1467:AO1471*(AN1467:AN1471="HOL"))</f>
        <v>0</v>
      </c>
      <c r="AO1473" s="49" t="s">
        <v>135</v>
      </c>
      <c r="AP1473" s="41">
        <f t="shared" ref="AP1473" si="35052">AP1472*AM$4</f>
        <v>0</v>
      </c>
      <c r="AQ1473" s="47" t="s">
        <v>39</v>
      </c>
      <c r="AR1473" s="40">
        <f t="shared" ref="AR1473" si="35053">SUMPRODUCT(AS1467:AS1471*(AR1467:AR1471="PTO"))+SUMPRODUCT(AS1467:AS1471*(AR1467:AR1471="HOL"))</f>
        <v>0</v>
      </c>
      <c r="AS1473" s="49" t="s">
        <v>135</v>
      </c>
      <c r="AT1473" s="41">
        <f t="shared" ref="AT1473" si="35054">AT1472*AQ$4</f>
        <v>0</v>
      </c>
      <c r="AU1473" s="47" t="s">
        <v>39</v>
      </c>
      <c r="AV1473" s="40">
        <f t="shared" ref="AV1473" si="35055">SUMPRODUCT(AW1467:AW1471*(AV1467:AV1471="PTO"))+SUMPRODUCT(AW1467:AW1471*(AV1467:AV1471="HOL"))</f>
        <v>0</v>
      </c>
      <c r="AW1473" s="49" t="s">
        <v>135</v>
      </c>
      <c r="AX1473" s="41">
        <f>AX1472*AU$4</f>
        <v>0</v>
      </c>
      <c r="AY1473" s="47" t="s">
        <v>39</v>
      </c>
      <c r="AZ1473" s="40">
        <f t="shared" ref="AZ1473" si="35056">SUMPRODUCT(BA1467:BA1471*(AZ1467:AZ1471="PTO"))+SUMPRODUCT(BA1467:BA1471*(AZ1467:AZ1471="HOL"))</f>
        <v>0</v>
      </c>
      <c r="BA1473" s="49" t="s">
        <v>135</v>
      </c>
      <c r="BB1473" s="41">
        <f>BB1472*AY$4</f>
        <v>0</v>
      </c>
      <c r="BC1473" s="47" t="s">
        <v>39</v>
      </c>
      <c r="BD1473" s="40">
        <f t="shared" ref="BD1473" si="35057">SUMPRODUCT(BE1467:BE1471*(BD1467:BD1471="PTO"))+SUMPRODUCT(BE1467:BE1471*(BD1467:BD1471="HOL"))</f>
        <v>0</v>
      </c>
      <c r="BE1473" s="49" t="s">
        <v>135</v>
      </c>
      <c r="BF1473" s="41">
        <f>BF1472*BC$4</f>
        <v>0</v>
      </c>
      <c r="BG1473" s="47" t="s">
        <v>39</v>
      </c>
      <c r="BH1473" s="40">
        <f t="shared" ref="BH1473" si="35058">SUMPRODUCT(BI1467:BI1471*(BH1467:BH1471="PTO"))+SUMPRODUCT(BI1467:BI1471*(BH1467:BH1471="HOL"))</f>
        <v>0</v>
      </c>
      <c r="BI1473" s="49" t="s">
        <v>135</v>
      </c>
      <c r="BJ1473" s="41">
        <f>BJ1472*BG$4</f>
        <v>0</v>
      </c>
      <c r="BK1473" s="47" t="s">
        <v>39</v>
      </c>
      <c r="BL1473" s="40">
        <f t="shared" ref="BL1473" si="35059">SUMPRODUCT(BM1467:BM1471*(BL1467:BL1471="PTO"))+SUMPRODUCT(BM1467:BM1471*(BL1467:BL1471="HOL"))</f>
        <v>0</v>
      </c>
      <c r="BM1473" s="49" t="s">
        <v>135</v>
      </c>
      <c r="BN1473" s="41">
        <f>BN1472*BK$4</f>
        <v>0</v>
      </c>
      <c r="BO1473" s="47" t="s">
        <v>39</v>
      </c>
      <c r="BP1473" s="40">
        <f t="shared" ref="BP1473" si="35060">SUMPRODUCT(BQ1467:BQ1471*(BP1467:BP1471="PTO"))+SUMPRODUCT(BQ1467:BQ1471*(BP1467:BP1471="HOL"))</f>
        <v>0</v>
      </c>
      <c r="BQ1473" s="49" t="s">
        <v>135</v>
      </c>
      <c r="BR1473" s="41">
        <f t="shared" ref="BR1473" si="35061">BR1472*BO$4</f>
        <v>0</v>
      </c>
      <c r="BS1473" s="47" t="s">
        <v>39</v>
      </c>
      <c r="BT1473" s="40">
        <f t="shared" ref="BT1473" si="35062">SUMPRODUCT(BU1467:BU1471*(BT1467:BT1471="PTO"))+SUMPRODUCT(BU1467:BU1471*(BT1467:BT1471="HOL"))</f>
        <v>0</v>
      </c>
      <c r="BU1473" s="49" t="s">
        <v>135</v>
      </c>
      <c r="BV1473" s="41">
        <f t="shared" ref="BV1473" si="35063">BV1472*BS$4</f>
        <v>0</v>
      </c>
      <c r="BW1473" s="47" t="s">
        <v>39</v>
      </c>
      <c r="BX1473" s="40">
        <f t="shared" ref="BX1473" si="35064">SUMPRODUCT(BY1467:BY1471*(BX1467:BX1471="PTO"))+SUMPRODUCT(BY1467:BY1471*(BX1467:BX1471="HOL"))</f>
        <v>0</v>
      </c>
      <c r="BY1473" s="49" t="s">
        <v>135</v>
      </c>
      <c r="BZ1473" s="41">
        <f t="shared" ref="BZ1473" si="35065">BZ1472*BW$4</f>
        <v>0</v>
      </c>
      <c r="CA1473" s="47" t="s">
        <v>39</v>
      </c>
      <c r="CB1473" s="40">
        <f t="shared" ref="CB1473" si="35066">SUMPRODUCT(CC1467:CC1471*(CB1467:CB1471="PTO"))+SUMPRODUCT(CC1467:CC1471*(CB1467:CB1471="HOL"))</f>
        <v>0</v>
      </c>
      <c r="CC1473" s="49" t="s">
        <v>135</v>
      </c>
      <c r="CD1473" s="41">
        <f t="shared" ref="CD1473" si="35067">CD1472*CA$4</f>
        <v>0</v>
      </c>
      <c r="CE1473" s="47" t="s">
        <v>39</v>
      </c>
      <c r="CF1473" s="40">
        <f t="shared" ref="CF1473" si="35068">SUMPRODUCT(CG1467:CG1471*(CF1467:CF1471="PTO"))+SUMPRODUCT(CG1467:CG1471*(CF1467:CF1471="HOL"))</f>
        <v>0</v>
      </c>
      <c r="CG1473" s="49" t="s">
        <v>135</v>
      </c>
      <c r="CH1473" s="41">
        <f t="shared" ref="CH1473" si="35069">CH1472*CE$4</f>
        <v>0</v>
      </c>
    </row>
    <row r="1474" spans="1:86" x14ac:dyDescent="0.25">
      <c r="A1474" s="70" t="s">
        <v>133</v>
      </c>
      <c r="B1474" s="71">
        <f t="shared" ref="B1474" ca="1" si="35070">D1474-B1475</f>
        <v>0</v>
      </c>
      <c r="C1474" s="72" t="s">
        <v>122</v>
      </c>
      <c r="D1474" s="71">
        <f>IFERROR(INDEX(Holidays[FTE], MATCH(Entry!E1474, Holidays[Date], 0)), 1)*8*INDEX(FTEguide[[1]:[12]], MATCH(Entry!E1475, FTEguide[Weekday], 0), IF(Entry!E1477&gt;0, Entry!E1477, MONTH(Entry!E1474)))</f>
        <v>0</v>
      </c>
      <c r="E1474" s="60">
        <f t="shared" si="34036"/>
        <v>44038</v>
      </c>
      <c r="F1474" s="50" t="s">
        <v>128</v>
      </c>
      <c r="G1474" s="34"/>
      <c r="H1474" s="35"/>
      <c r="I1474" s="42">
        <f t="shared" ref="I1474" si="35071">parseTime(G1474)-(H1479=INT(RIGHT($F1474, 1)))</f>
        <v>0</v>
      </c>
      <c r="J1474" s="43">
        <f t="shared" ref="J1474:J1478" si="35072">isClocked(H1474)</f>
        <v>0</v>
      </c>
      <c r="K1474" s="34"/>
      <c r="L1474" s="35"/>
      <c r="M1474" s="42">
        <f t="shared" ref="M1474" si="35073">parseTime(K1474)-(L1479=INT(RIGHT($F1474, 1)))</f>
        <v>0</v>
      </c>
      <c r="N1474" s="43">
        <f t="shared" ref="N1474:N1478" si="35074">isClocked(L1474)</f>
        <v>0</v>
      </c>
      <c r="O1474" s="34"/>
      <c r="P1474" s="35"/>
      <c r="Q1474" s="42">
        <f t="shared" ref="Q1474" si="35075">parseTime(O1474)-(P1479=INT(RIGHT($F1474, 1)))</f>
        <v>0</v>
      </c>
      <c r="R1474" s="43">
        <f t="shared" ref="R1474:R1478" si="35076">isClocked(P1474)</f>
        <v>0</v>
      </c>
      <c r="S1474" s="34"/>
      <c r="T1474" s="35"/>
      <c r="U1474" s="42">
        <f t="shared" ref="U1474" si="35077">parseTime(S1474)-(T1479=INT(RIGHT($F1474, 1)))</f>
        <v>0</v>
      </c>
      <c r="V1474" s="43">
        <f t="shared" ref="V1474:V1478" si="35078">isClocked(T1474)</f>
        <v>0</v>
      </c>
      <c r="W1474" s="34"/>
      <c r="X1474" s="35"/>
      <c r="Y1474" s="42">
        <f t="shared" ref="Y1474" si="35079">parseTime(W1474)-(X1479=INT(RIGHT($F1474, 1)))</f>
        <v>0</v>
      </c>
      <c r="Z1474" s="43">
        <f t="shared" ref="Z1474:Z1478" si="35080">isClocked(X1474)</f>
        <v>0</v>
      </c>
      <c r="AA1474" s="34"/>
      <c r="AB1474" s="35"/>
      <c r="AC1474" s="42">
        <f t="shared" ref="AC1474" si="35081">parseTime(AA1474)-(AB1479=INT(RIGHT($F1474, 1)))</f>
        <v>0</v>
      </c>
      <c r="AD1474" s="43">
        <f t="shared" ref="AD1474:AD1478" si="35082">isClocked(AB1474)</f>
        <v>0</v>
      </c>
      <c r="AE1474" s="34"/>
      <c r="AF1474" s="35"/>
      <c r="AG1474" s="42">
        <f t="shared" ref="AG1474" si="35083">parseTime(AE1474)-(AF1479=INT(RIGHT($F1474, 1)))</f>
        <v>0</v>
      </c>
      <c r="AH1474" s="43">
        <f t="shared" ref="AH1474:AH1478" si="35084">isClocked(AF1474)</f>
        <v>0</v>
      </c>
      <c r="AI1474" s="34"/>
      <c r="AJ1474" s="35"/>
      <c r="AK1474" s="42">
        <f>parseTime(AI1474)-(AJ1479=INT(RIGHT($F1474, 1)))</f>
        <v>0</v>
      </c>
      <c r="AL1474" s="43">
        <f t="shared" ref="AL1474:AL1478" si="35085">isClocked(AJ1474)</f>
        <v>0</v>
      </c>
      <c r="AM1474" s="34"/>
      <c r="AN1474" s="35"/>
      <c r="AO1474" s="42">
        <f t="shared" ref="AO1474" si="35086">parseTime(AM1474)-(AN1479=INT(RIGHT($F1474, 1)))</f>
        <v>0</v>
      </c>
      <c r="AP1474" s="43">
        <f t="shared" ref="AP1474:AP1478" si="35087">isClocked(AN1474)</f>
        <v>0</v>
      </c>
      <c r="AQ1474" s="34"/>
      <c r="AR1474" s="35"/>
      <c r="AS1474" s="42">
        <f t="shared" ref="AS1474" si="35088">parseTime(AQ1474)-(AR1479=INT(RIGHT($F1474, 1)))</f>
        <v>0</v>
      </c>
      <c r="AT1474" s="43">
        <f t="shared" ref="AT1474:AT1478" si="35089">isClocked(AR1474)</f>
        <v>0</v>
      </c>
      <c r="AU1474" s="34"/>
      <c r="AV1474" s="35"/>
      <c r="AW1474" s="42">
        <f>parseTime(AU1474)-(AV1479=INT(RIGHT($F1474, 1)))</f>
        <v>0</v>
      </c>
      <c r="AX1474" s="43">
        <f t="shared" ref="AX1474:AX1478" si="35090">isClocked(AV1474)</f>
        <v>0</v>
      </c>
      <c r="AY1474" s="34"/>
      <c r="AZ1474" s="35"/>
      <c r="BA1474" s="42">
        <f>parseTime(AY1474)-(AZ1479=INT(RIGHT($F1474, 1)))</f>
        <v>0</v>
      </c>
      <c r="BB1474" s="43">
        <f t="shared" ref="BB1474:BB1478" si="35091">isClocked(AZ1474)</f>
        <v>0</v>
      </c>
      <c r="BC1474" s="34"/>
      <c r="BD1474" s="35"/>
      <c r="BE1474" s="42">
        <f>parseTime(BC1474)-(BD1479=INT(RIGHT($F1474, 1)))</f>
        <v>0</v>
      </c>
      <c r="BF1474" s="43">
        <f t="shared" ref="BF1474:BF1478" si="35092">isClocked(BD1474)</f>
        <v>0</v>
      </c>
      <c r="BG1474" s="34"/>
      <c r="BH1474" s="35"/>
      <c r="BI1474" s="42">
        <f>parseTime(BG1474)-(BH1479=INT(RIGHT($F1474, 1)))</f>
        <v>0</v>
      </c>
      <c r="BJ1474" s="43">
        <f t="shared" ref="BJ1474:BJ1478" si="35093">isClocked(BH1474)</f>
        <v>0</v>
      </c>
      <c r="BK1474" s="34"/>
      <c r="BL1474" s="35"/>
      <c r="BM1474" s="42">
        <f>parseTime(BK1474)-(BL1479=INT(RIGHT($F1474, 1)))</f>
        <v>0</v>
      </c>
      <c r="BN1474" s="43">
        <f t="shared" ref="BN1474:BN1478" si="35094">isClocked(BL1474)</f>
        <v>0</v>
      </c>
      <c r="BO1474" s="34"/>
      <c r="BP1474" s="35"/>
      <c r="BQ1474" s="42">
        <f t="shared" ref="BQ1474" si="35095">parseTime(BO1474)-(BP1479=INT(RIGHT($F1474, 1)))</f>
        <v>0</v>
      </c>
      <c r="BR1474" s="43">
        <f t="shared" ref="BR1474:BR1478" si="35096">isClocked(BP1474)</f>
        <v>0</v>
      </c>
      <c r="BS1474" s="34"/>
      <c r="BT1474" s="35"/>
      <c r="BU1474" s="42">
        <f t="shared" ref="BU1474" si="35097">parseTime(BS1474)-(BT1479=INT(RIGHT($F1474, 1)))</f>
        <v>0</v>
      </c>
      <c r="BV1474" s="43">
        <f t="shared" ref="BV1474:BV1478" si="35098">isClocked(BT1474)</f>
        <v>0</v>
      </c>
      <c r="BW1474" s="34"/>
      <c r="BX1474" s="35"/>
      <c r="BY1474" s="42">
        <f t="shared" ref="BY1474" si="35099">parseTime(BW1474)-(BX1479=INT(RIGHT($F1474, 1)))</f>
        <v>0</v>
      </c>
      <c r="BZ1474" s="43">
        <f t="shared" ref="BZ1474:BZ1478" si="35100">isClocked(BX1474)</f>
        <v>0</v>
      </c>
      <c r="CA1474" s="34"/>
      <c r="CB1474" s="35"/>
      <c r="CC1474" s="42">
        <f t="shared" ref="CC1474" si="35101">parseTime(CA1474)-(CB1479=INT(RIGHT($F1474, 1)))</f>
        <v>0</v>
      </c>
      <c r="CD1474" s="43">
        <f t="shared" ref="CD1474:CD1478" si="35102">isClocked(CB1474)</f>
        <v>0</v>
      </c>
      <c r="CE1474" s="34"/>
      <c r="CF1474" s="35"/>
      <c r="CG1474" s="42">
        <f t="shared" ref="CG1474" si="35103">parseTime(CE1474)-(CF1479=INT(RIGHT($F1474, 1)))</f>
        <v>0</v>
      </c>
      <c r="CH1474" s="43">
        <f t="shared" ref="CH1474:CH1478" si="35104">isClocked(CF1474)</f>
        <v>0</v>
      </c>
    </row>
    <row r="1475" spans="1:86" x14ac:dyDescent="0.25">
      <c r="A1475" s="56" t="s">
        <v>0</v>
      </c>
      <c r="B1475" s="57">
        <f t="shared" ca="1" si="33552"/>
        <v>0</v>
      </c>
      <c r="C1475" s="14" t="s">
        <v>252</v>
      </c>
      <c r="D1475" s="14">
        <f t="shared" si="34760"/>
        <v>53.7</v>
      </c>
      <c r="E1475" s="55" t="str">
        <f t="shared" si="33553"/>
        <v>Sunday</v>
      </c>
      <c r="F1475" s="51" t="s">
        <v>129</v>
      </c>
      <c r="G1475" s="36"/>
      <c r="H1475" s="37"/>
      <c r="I1475" s="44">
        <f t="shared" ref="I1475" si="35105">parseTime(G1475)-(H1479=INT(RIGHT($F1475, 1)))</f>
        <v>0</v>
      </c>
      <c r="J1475" s="45">
        <f t="shared" si="35072"/>
        <v>0</v>
      </c>
      <c r="K1475" s="36"/>
      <c r="L1475" s="37"/>
      <c r="M1475" s="44">
        <f t="shared" ref="M1475" si="35106">parseTime(K1475)-(L1479=INT(RIGHT($F1475, 1)))</f>
        <v>0</v>
      </c>
      <c r="N1475" s="45">
        <f t="shared" si="35074"/>
        <v>0</v>
      </c>
      <c r="O1475" s="36"/>
      <c r="P1475" s="37"/>
      <c r="Q1475" s="44">
        <f t="shared" ref="Q1475" si="35107">parseTime(O1475)-(P1479=INT(RIGHT($F1475, 1)))</f>
        <v>0</v>
      </c>
      <c r="R1475" s="45">
        <f t="shared" si="35076"/>
        <v>0</v>
      </c>
      <c r="S1475" s="36"/>
      <c r="T1475" s="37"/>
      <c r="U1475" s="44">
        <f t="shared" ref="U1475" si="35108">parseTime(S1475)-(T1479=INT(RIGHT($F1475, 1)))</f>
        <v>0</v>
      </c>
      <c r="V1475" s="45">
        <f t="shared" si="35078"/>
        <v>0</v>
      </c>
      <c r="W1475" s="36"/>
      <c r="X1475" s="37"/>
      <c r="Y1475" s="44">
        <f t="shared" ref="Y1475" si="35109">parseTime(W1475)-(X1479=INT(RIGHT($F1475, 1)))</f>
        <v>0</v>
      </c>
      <c r="Z1475" s="45">
        <f t="shared" si="35080"/>
        <v>0</v>
      </c>
      <c r="AA1475" s="36"/>
      <c r="AB1475" s="37"/>
      <c r="AC1475" s="44">
        <f t="shared" ref="AC1475" si="35110">parseTime(AA1475)-(AB1479=INT(RIGHT($F1475, 1)))</f>
        <v>0</v>
      </c>
      <c r="AD1475" s="45">
        <f t="shared" si="35082"/>
        <v>0</v>
      </c>
      <c r="AE1475" s="36"/>
      <c r="AF1475" s="37"/>
      <c r="AG1475" s="44">
        <f t="shared" ref="AG1475" si="35111">parseTime(AE1475)-(AF1479=INT(RIGHT($F1475, 1)))</f>
        <v>0</v>
      </c>
      <c r="AH1475" s="45">
        <f t="shared" si="35084"/>
        <v>0</v>
      </c>
      <c r="AI1475" s="36"/>
      <c r="AJ1475" s="37"/>
      <c r="AK1475" s="44">
        <f>parseTime(AI1475)-(AJ1479=INT(RIGHT($F1475, 1)))</f>
        <v>0</v>
      </c>
      <c r="AL1475" s="45">
        <f t="shared" si="35085"/>
        <v>0</v>
      </c>
      <c r="AM1475" s="36"/>
      <c r="AN1475" s="37"/>
      <c r="AO1475" s="44">
        <f t="shared" ref="AO1475" si="35112">parseTime(AM1475)-(AN1479=INT(RIGHT($F1475, 1)))</f>
        <v>0</v>
      </c>
      <c r="AP1475" s="45">
        <f t="shared" si="35087"/>
        <v>0</v>
      </c>
      <c r="AQ1475" s="36"/>
      <c r="AR1475" s="37"/>
      <c r="AS1475" s="44">
        <f t="shared" ref="AS1475" si="35113">parseTime(AQ1475)-(AR1479=INT(RIGHT($F1475, 1)))</f>
        <v>0</v>
      </c>
      <c r="AT1475" s="45">
        <f t="shared" si="35089"/>
        <v>0</v>
      </c>
      <c r="AU1475" s="36"/>
      <c r="AV1475" s="37"/>
      <c r="AW1475" s="44">
        <f>parseTime(AU1475)-(AV1479=INT(RIGHT($F1475, 1)))</f>
        <v>0</v>
      </c>
      <c r="AX1475" s="45">
        <f t="shared" si="35090"/>
        <v>0</v>
      </c>
      <c r="AY1475" s="36"/>
      <c r="AZ1475" s="37"/>
      <c r="BA1475" s="44">
        <f>parseTime(AY1475)-(AZ1479=INT(RIGHT($F1475, 1)))</f>
        <v>0</v>
      </c>
      <c r="BB1475" s="45">
        <f t="shared" si="35091"/>
        <v>0</v>
      </c>
      <c r="BC1475" s="36"/>
      <c r="BD1475" s="37"/>
      <c r="BE1475" s="44">
        <f>parseTime(BC1475)-(BD1479=INT(RIGHT($F1475, 1)))</f>
        <v>0</v>
      </c>
      <c r="BF1475" s="45">
        <f t="shared" si="35092"/>
        <v>0</v>
      </c>
      <c r="BG1475" s="36"/>
      <c r="BH1475" s="37"/>
      <c r="BI1475" s="44">
        <f>parseTime(BG1475)-(BH1479=INT(RIGHT($F1475, 1)))</f>
        <v>0</v>
      </c>
      <c r="BJ1475" s="45">
        <f t="shared" si="35093"/>
        <v>0</v>
      </c>
      <c r="BK1475" s="36"/>
      <c r="BL1475" s="37"/>
      <c r="BM1475" s="44">
        <f>parseTime(BK1475)-(BL1479=INT(RIGHT($F1475, 1)))</f>
        <v>0</v>
      </c>
      <c r="BN1475" s="45">
        <f t="shared" si="35094"/>
        <v>0</v>
      </c>
      <c r="BO1475" s="36"/>
      <c r="BP1475" s="37"/>
      <c r="BQ1475" s="44">
        <f t="shared" ref="BQ1475" si="35114">parseTime(BO1475)-(BP1479=INT(RIGHT($F1475, 1)))</f>
        <v>0</v>
      </c>
      <c r="BR1475" s="45">
        <f t="shared" si="35096"/>
        <v>0</v>
      </c>
      <c r="BS1475" s="36"/>
      <c r="BT1475" s="37"/>
      <c r="BU1475" s="44">
        <f t="shared" ref="BU1475" si="35115">parseTime(BS1475)-(BT1479=INT(RIGHT($F1475, 1)))</f>
        <v>0</v>
      </c>
      <c r="BV1475" s="45">
        <f t="shared" si="35098"/>
        <v>0</v>
      </c>
      <c r="BW1475" s="36"/>
      <c r="BX1475" s="37"/>
      <c r="BY1475" s="44">
        <f t="shared" ref="BY1475" si="35116">parseTime(BW1475)-(BX1479=INT(RIGHT($F1475, 1)))</f>
        <v>0</v>
      </c>
      <c r="BZ1475" s="45">
        <f t="shared" si="35100"/>
        <v>0</v>
      </c>
      <c r="CA1475" s="36"/>
      <c r="CB1475" s="37"/>
      <c r="CC1475" s="44">
        <f t="shared" ref="CC1475" si="35117">parseTime(CA1475)-(CB1479=INT(RIGHT($F1475, 1)))</f>
        <v>0</v>
      </c>
      <c r="CD1475" s="45">
        <f t="shared" si="35102"/>
        <v>0</v>
      </c>
      <c r="CE1475" s="36"/>
      <c r="CF1475" s="37"/>
      <c r="CG1475" s="44">
        <f t="shared" ref="CG1475" si="35118">parseTime(CE1475)-(CF1479=INT(RIGHT($F1475, 1)))</f>
        <v>0</v>
      </c>
      <c r="CH1475" s="45">
        <f t="shared" si="35104"/>
        <v>0</v>
      </c>
    </row>
    <row r="1476" spans="1:86" x14ac:dyDescent="0.25">
      <c r="A1476" s="56" t="s">
        <v>117</v>
      </c>
      <c r="B1476" s="57">
        <f t="shared" ref="B1476" ca="1" si="35119">roleHours(G1474:CH1480, "MFD")</f>
        <v>0</v>
      </c>
      <c r="C1476" s="14">
        <f t="shared" ref="C1476:C1479" ca="1" si="35120">B1476/8</f>
        <v>0</v>
      </c>
      <c r="D1476" s="14">
        <f t="shared" ref="D1476" ca="1" si="35121">B1475-D1475</f>
        <v>-53.7</v>
      </c>
      <c r="E1476" s="20" t="s">
        <v>127</v>
      </c>
      <c r="F1476" s="51" t="s">
        <v>130</v>
      </c>
      <c r="G1476" s="36"/>
      <c r="H1476" s="37"/>
      <c r="I1476" s="44">
        <f t="shared" ref="I1476" si="35122">parseTime(G1476)-(H1479=INT(RIGHT($F1476, 1)))</f>
        <v>0</v>
      </c>
      <c r="J1476" s="45">
        <f t="shared" si="35072"/>
        <v>0</v>
      </c>
      <c r="K1476" s="36"/>
      <c r="L1476" s="37"/>
      <c r="M1476" s="44">
        <f t="shared" ref="M1476" si="35123">parseTime(K1476)-(L1479=INT(RIGHT($F1476, 1)))</f>
        <v>0</v>
      </c>
      <c r="N1476" s="45">
        <f t="shared" si="35074"/>
        <v>0</v>
      </c>
      <c r="O1476" s="36"/>
      <c r="P1476" s="37"/>
      <c r="Q1476" s="44">
        <f t="shared" ref="Q1476" si="35124">parseTime(O1476)-(P1479=INT(RIGHT($F1476, 1)))</f>
        <v>0</v>
      </c>
      <c r="R1476" s="45">
        <f t="shared" si="35076"/>
        <v>0</v>
      </c>
      <c r="S1476" s="36"/>
      <c r="T1476" s="37"/>
      <c r="U1476" s="44">
        <f t="shared" ref="U1476" si="35125">parseTime(S1476)-(T1479=INT(RIGHT($F1476, 1)))</f>
        <v>0</v>
      </c>
      <c r="V1476" s="45">
        <f t="shared" si="35078"/>
        <v>0</v>
      </c>
      <c r="W1476" s="36"/>
      <c r="X1476" s="37"/>
      <c r="Y1476" s="44">
        <f t="shared" ref="Y1476" si="35126">parseTime(W1476)-(X1479=INT(RIGHT($F1476, 1)))</f>
        <v>0</v>
      </c>
      <c r="Z1476" s="45">
        <f t="shared" si="35080"/>
        <v>0</v>
      </c>
      <c r="AA1476" s="36"/>
      <c r="AB1476" s="37"/>
      <c r="AC1476" s="44">
        <f t="shared" ref="AC1476" si="35127">parseTime(AA1476)-(AB1479=INT(RIGHT($F1476, 1)))</f>
        <v>0</v>
      </c>
      <c r="AD1476" s="45">
        <f t="shared" si="35082"/>
        <v>0</v>
      </c>
      <c r="AE1476" s="36"/>
      <c r="AF1476" s="37"/>
      <c r="AG1476" s="44">
        <f t="shared" ref="AG1476" si="35128">parseTime(AE1476)-(AF1479=INT(RIGHT($F1476, 1)))</f>
        <v>0</v>
      </c>
      <c r="AH1476" s="45">
        <f t="shared" si="35084"/>
        <v>0</v>
      </c>
      <c r="AI1476" s="36"/>
      <c r="AJ1476" s="37"/>
      <c r="AK1476" s="44">
        <f>parseTime(AI1476)-(AJ1479=INT(RIGHT($F1476, 1)))</f>
        <v>0</v>
      </c>
      <c r="AL1476" s="45">
        <f t="shared" si="35085"/>
        <v>0</v>
      </c>
      <c r="AM1476" s="36"/>
      <c r="AN1476" s="37"/>
      <c r="AO1476" s="44">
        <f t="shared" ref="AO1476" si="35129">parseTime(AM1476)-(AN1479=INT(RIGHT($F1476, 1)))</f>
        <v>0</v>
      </c>
      <c r="AP1476" s="45">
        <f t="shared" si="35087"/>
        <v>0</v>
      </c>
      <c r="AQ1476" s="36"/>
      <c r="AR1476" s="37"/>
      <c r="AS1476" s="44">
        <f t="shared" ref="AS1476" si="35130">parseTime(AQ1476)-(AR1479=INT(RIGHT($F1476, 1)))</f>
        <v>0</v>
      </c>
      <c r="AT1476" s="45">
        <f t="shared" si="35089"/>
        <v>0</v>
      </c>
      <c r="AU1476" s="36"/>
      <c r="AV1476" s="37"/>
      <c r="AW1476" s="44">
        <f>parseTime(AU1476)-(AV1479=INT(RIGHT($F1476, 1)))</f>
        <v>0</v>
      </c>
      <c r="AX1476" s="45">
        <f t="shared" si="35090"/>
        <v>0</v>
      </c>
      <c r="AY1476" s="36"/>
      <c r="AZ1476" s="37"/>
      <c r="BA1476" s="44">
        <f>parseTime(AY1476)-(AZ1479=INT(RIGHT($F1476, 1)))</f>
        <v>0</v>
      </c>
      <c r="BB1476" s="45">
        <f t="shared" si="35091"/>
        <v>0</v>
      </c>
      <c r="BC1476" s="36"/>
      <c r="BD1476" s="37"/>
      <c r="BE1476" s="44">
        <f>parseTime(BC1476)-(BD1479=INT(RIGHT($F1476, 1)))</f>
        <v>0</v>
      </c>
      <c r="BF1476" s="45">
        <f t="shared" si="35092"/>
        <v>0</v>
      </c>
      <c r="BG1476" s="36"/>
      <c r="BH1476" s="37"/>
      <c r="BI1476" s="44">
        <f>parseTime(BG1476)-(BH1479=INT(RIGHT($F1476, 1)))</f>
        <v>0</v>
      </c>
      <c r="BJ1476" s="45">
        <f t="shared" si="35093"/>
        <v>0</v>
      </c>
      <c r="BK1476" s="36"/>
      <c r="BL1476" s="37"/>
      <c r="BM1476" s="44">
        <f>parseTime(BK1476)-(BL1479=INT(RIGHT($F1476, 1)))</f>
        <v>0</v>
      </c>
      <c r="BN1476" s="45">
        <f t="shared" si="35094"/>
        <v>0</v>
      </c>
      <c r="BO1476" s="36"/>
      <c r="BP1476" s="37"/>
      <c r="BQ1476" s="44">
        <f t="shared" ref="BQ1476" si="35131">parseTime(BO1476)-(BP1479=INT(RIGHT($F1476, 1)))</f>
        <v>0</v>
      </c>
      <c r="BR1476" s="45">
        <f t="shared" si="35096"/>
        <v>0</v>
      </c>
      <c r="BS1476" s="36"/>
      <c r="BT1476" s="37"/>
      <c r="BU1476" s="44">
        <f t="shared" ref="BU1476" si="35132">parseTime(BS1476)-(BT1479=INT(RIGHT($F1476, 1)))</f>
        <v>0</v>
      </c>
      <c r="BV1476" s="45">
        <f t="shared" si="35098"/>
        <v>0</v>
      </c>
      <c r="BW1476" s="36"/>
      <c r="BX1476" s="37"/>
      <c r="BY1476" s="44">
        <f t="shared" ref="BY1476" si="35133">parseTime(BW1476)-(BX1479=INT(RIGHT($F1476, 1)))</f>
        <v>0</v>
      </c>
      <c r="BZ1476" s="45">
        <f t="shared" si="35100"/>
        <v>0</v>
      </c>
      <c r="CA1476" s="36"/>
      <c r="CB1476" s="37"/>
      <c r="CC1476" s="44">
        <f t="shared" ref="CC1476" si="35134">parseTime(CA1476)-(CB1479=INT(RIGHT($F1476, 1)))</f>
        <v>0</v>
      </c>
      <c r="CD1476" s="45">
        <f t="shared" si="35102"/>
        <v>0</v>
      </c>
      <c r="CE1476" s="36"/>
      <c r="CF1476" s="37"/>
      <c r="CG1476" s="44">
        <f t="shared" ref="CG1476" si="35135">parseTime(CE1476)-(CF1479=INT(RIGHT($F1476, 1)))</f>
        <v>0</v>
      </c>
      <c r="CH1476" s="45">
        <f t="shared" si="35104"/>
        <v>0</v>
      </c>
    </row>
    <row r="1477" spans="1:86" x14ac:dyDescent="0.25">
      <c r="A1477" s="56"/>
      <c r="B1477" s="57"/>
      <c r="C1477" s="14">
        <f t="shared" si="35120"/>
        <v>0</v>
      </c>
      <c r="D1477" s="14" t="s">
        <v>259</v>
      </c>
      <c r="E1477" s="20">
        <v>4.25</v>
      </c>
      <c r="F1477" s="51" t="s">
        <v>131</v>
      </c>
      <c r="G1477" s="36"/>
      <c r="H1477" s="37"/>
      <c r="I1477" s="44">
        <f t="shared" ref="I1477" si="35136">parseTime(G1477)-(H1479=INT(RIGHT($F1477, 1)))</f>
        <v>0</v>
      </c>
      <c r="J1477" s="45">
        <f t="shared" si="35072"/>
        <v>0</v>
      </c>
      <c r="K1477" s="36"/>
      <c r="L1477" s="37"/>
      <c r="M1477" s="44">
        <f t="shared" ref="M1477" si="35137">parseTime(K1477)-(L1479=INT(RIGHT($F1477, 1)))</f>
        <v>0</v>
      </c>
      <c r="N1477" s="45">
        <f t="shared" si="35074"/>
        <v>0</v>
      </c>
      <c r="O1477" s="36"/>
      <c r="P1477" s="37"/>
      <c r="Q1477" s="44">
        <f t="shared" ref="Q1477" si="35138">parseTime(O1477)-(P1479=INT(RIGHT($F1477, 1)))</f>
        <v>0</v>
      </c>
      <c r="R1477" s="45">
        <f t="shared" si="35076"/>
        <v>0</v>
      </c>
      <c r="S1477" s="36"/>
      <c r="T1477" s="37"/>
      <c r="U1477" s="44">
        <f t="shared" ref="U1477" si="35139">parseTime(S1477)-(T1479=INT(RIGHT($F1477, 1)))</f>
        <v>0</v>
      </c>
      <c r="V1477" s="45">
        <f t="shared" si="35078"/>
        <v>0</v>
      </c>
      <c r="W1477" s="36"/>
      <c r="X1477" s="37"/>
      <c r="Y1477" s="44">
        <f t="shared" ref="Y1477" si="35140">parseTime(W1477)-(X1479=INT(RIGHT($F1477, 1)))</f>
        <v>0</v>
      </c>
      <c r="Z1477" s="45">
        <f t="shared" si="35080"/>
        <v>0</v>
      </c>
      <c r="AA1477" s="36"/>
      <c r="AB1477" s="37"/>
      <c r="AC1477" s="44">
        <f t="shared" ref="AC1477" si="35141">parseTime(AA1477)-(AB1479=INT(RIGHT($F1477, 1)))</f>
        <v>0</v>
      </c>
      <c r="AD1477" s="45">
        <f t="shared" si="35082"/>
        <v>0</v>
      </c>
      <c r="AE1477" s="36"/>
      <c r="AF1477" s="37"/>
      <c r="AG1477" s="44">
        <f t="shared" ref="AG1477" si="35142">parseTime(AE1477)-(AF1479=INT(RIGHT($F1477, 1)))</f>
        <v>0</v>
      </c>
      <c r="AH1477" s="45">
        <f t="shared" si="35084"/>
        <v>0</v>
      </c>
      <c r="AI1477" s="36"/>
      <c r="AJ1477" s="37"/>
      <c r="AK1477" s="44">
        <f>parseTime(AI1477)-(AJ1479=INT(RIGHT($F1477, 1)))</f>
        <v>0</v>
      </c>
      <c r="AL1477" s="45">
        <f t="shared" si="35085"/>
        <v>0</v>
      </c>
      <c r="AM1477" s="36"/>
      <c r="AN1477" s="37"/>
      <c r="AO1477" s="44">
        <f t="shared" ref="AO1477" si="35143">parseTime(AM1477)-(AN1479=INT(RIGHT($F1477, 1)))</f>
        <v>0</v>
      </c>
      <c r="AP1477" s="45">
        <f t="shared" si="35087"/>
        <v>0</v>
      </c>
      <c r="AQ1477" s="36"/>
      <c r="AR1477" s="37"/>
      <c r="AS1477" s="44">
        <f t="shared" ref="AS1477" si="35144">parseTime(AQ1477)-(AR1479=INT(RIGHT($F1477, 1)))</f>
        <v>0</v>
      </c>
      <c r="AT1477" s="45">
        <f t="shared" si="35089"/>
        <v>0</v>
      </c>
      <c r="AU1477" s="36"/>
      <c r="AV1477" s="37"/>
      <c r="AW1477" s="44">
        <f>parseTime(AU1477)-(AV1479=INT(RIGHT($F1477, 1)))</f>
        <v>0</v>
      </c>
      <c r="AX1477" s="45">
        <f t="shared" si="35090"/>
        <v>0</v>
      </c>
      <c r="AY1477" s="36"/>
      <c r="AZ1477" s="37"/>
      <c r="BA1477" s="44">
        <f>parseTime(AY1477)-(AZ1479=INT(RIGHT($F1477, 1)))</f>
        <v>0</v>
      </c>
      <c r="BB1477" s="45">
        <f t="shared" si="35091"/>
        <v>0</v>
      </c>
      <c r="BC1477" s="36"/>
      <c r="BD1477" s="37"/>
      <c r="BE1477" s="44">
        <f>parseTime(BC1477)-(BD1479=INT(RIGHT($F1477, 1)))</f>
        <v>0</v>
      </c>
      <c r="BF1477" s="45">
        <f t="shared" si="35092"/>
        <v>0</v>
      </c>
      <c r="BG1477" s="36"/>
      <c r="BH1477" s="37"/>
      <c r="BI1477" s="44">
        <f>parseTime(BG1477)-(BH1479=INT(RIGHT($F1477, 1)))</f>
        <v>0</v>
      </c>
      <c r="BJ1477" s="45">
        <f t="shared" si="35093"/>
        <v>0</v>
      </c>
      <c r="BK1477" s="36"/>
      <c r="BL1477" s="37"/>
      <c r="BM1477" s="44">
        <f>parseTime(BK1477)-(BL1479=INT(RIGHT($F1477, 1)))</f>
        <v>0</v>
      </c>
      <c r="BN1477" s="45">
        <f t="shared" si="35094"/>
        <v>0</v>
      </c>
      <c r="BO1477" s="36"/>
      <c r="BP1477" s="37"/>
      <c r="BQ1477" s="44">
        <f t="shared" ref="BQ1477" si="35145">parseTime(BO1477)-(BP1479=INT(RIGHT($F1477, 1)))</f>
        <v>0</v>
      </c>
      <c r="BR1477" s="45">
        <f t="shared" si="35096"/>
        <v>0</v>
      </c>
      <c r="BS1477" s="36"/>
      <c r="BT1477" s="37"/>
      <c r="BU1477" s="44">
        <f t="shared" ref="BU1477" si="35146">parseTime(BS1477)-(BT1479=INT(RIGHT($F1477, 1)))</f>
        <v>0</v>
      </c>
      <c r="BV1477" s="45">
        <f t="shared" si="35098"/>
        <v>0</v>
      </c>
      <c r="BW1477" s="36"/>
      <c r="BX1477" s="37"/>
      <c r="BY1477" s="44">
        <f t="shared" ref="BY1477" si="35147">parseTime(BW1477)-(BX1479=INT(RIGHT($F1477, 1)))</f>
        <v>0</v>
      </c>
      <c r="BZ1477" s="45">
        <f t="shared" si="35100"/>
        <v>0</v>
      </c>
      <c r="CA1477" s="36"/>
      <c r="CB1477" s="37"/>
      <c r="CC1477" s="44">
        <f t="shared" ref="CC1477" si="35148">parseTime(CA1477)-(CB1479=INT(RIGHT($F1477, 1)))</f>
        <v>0</v>
      </c>
      <c r="CD1477" s="45">
        <f t="shared" si="35102"/>
        <v>0</v>
      </c>
      <c r="CE1477" s="36"/>
      <c r="CF1477" s="37"/>
      <c r="CG1477" s="44">
        <f t="shared" ref="CG1477" si="35149">parseTime(CE1477)-(CF1479=INT(RIGHT($F1477, 1)))</f>
        <v>0</v>
      </c>
      <c r="CH1477" s="45">
        <f t="shared" si="35104"/>
        <v>0</v>
      </c>
    </row>
    <row r="1478" spans="1:86" x14ac:dyDescent="0.25">
      <c r="A1478" s="56" t="s">
        <v>119</v>
      </c>
      <c r="B1478" s="57">
        <f t="shared" ref="B1478" ca="1" si="35150">roleHours(G1474:CH1480, "MCC")</f>
        <v>0</v>
      </c>
      <c r="C1478" s="14">
        <f t="shared" ca="1" si="35120"/>
        <v>0</v>
      </c>
      <c r="D1478" s="14" t="s">
        <v>260</v>
      </c>
      <c r="E1478" s="20">
        <v>4.6500000000000004</v>
      </c>
      <c r="F1478" s="51" t="s">
        <v>132</v>
      </c>
      <c r="G1478" s="36"/>
      <c r="H1478" s="37"/>
      <c r="I1478" s="44">
        <f t="shared" ref="I1478" si="35151">parseTime(G1478)-(H1479=INT(RIGHT($F1478, 1)))</f>
        <v>0</v>
      </c>
      <c r="J1478" s="45">
        <f t="shared" si="35072"/>
        <v>0</v>
      </c>
      <c r="K1478" s="36"/>
      <c r="L1478" s="37"/>
      <c r="M1478" s="44">
        <f t="shared" ref="M1478" si="35152">parseTime(K1478)-(L1479=INT(RIGHT($F1478, 1)))</f>
        <v>0</v>
      </c>
      <c r="N1478" s="45">
        <f t="shared" si="35074"/>
        <v>0</v>
      </c>
      <c r="O1478" s="36"/>
      <c r="P1478" s="37"/>
      <c r="Q1478" s="44">
        <f t="shared" ref="Q1478" si="35153">parseTime(O1478)-(P1479=INT(RIGHT($F1478, 1)))</f>
        <v>0</v>
      </c>
      <c r="R1478" s="45">
        <f t="shared" si="35076"/>
        <v>0</v>
      </c>
      <c r="S1478" s="36"/>
      <c r="T1478" s="37"/>
      <c r="U1478" s="44">
        <f t="shared" ref="U1478" si="35154">parseTime(S1478)-(T1479=INT(RIGHT($F1478, 1)))</f>
        <v>0</v>
      </c>
      <c r="V1478" s="45">
        <f t="shared" si="35078"/>
        <v>0</v>
      </c>
      <c r="W1478" s="36"/>
      <c r="X1478" s="37"/>
      <c r="Y1478" s="44">
        <f t="shared" ref="Y1478" si="35155">parseTime(W1478)-(X1479=INT(RIGHT($F1478, 1)))</f>
        <v>0</v>
      </c>
      <c r="Z1478" s="45">
        <f t="shared" si="35080"/>
        <v>0</v>
      </c>
      <c r="AA1478" s="36"/>
      <c r="AB1478" s="37"/>
      <c r="AC1478" s="44">
        <f t="shared" ref="AC1478" si="35156">parseTime(AA1478)-(AB1479=INT(RIGHT($F1478, 1)))</f>
        <v>0</v>
      </c>
      <c r="AD1478" s="45">
        <f t="shared" si="35082"/>
        <v>0</v>
      </c>
      <c r="AE1478" s="36"/>
      <c r="AF1478" s="37"/>
      <c r="AG1478" s="44">
        <f t="shared" ref="AG1478" si="35157">parseTime(AE1478)-(AF1479=INT(RIGHT($F1478, 1)))</f>
        <v>0</v>
      </c>
      <c r="AH1478" s="45">
        <f t="shared" si="35084"/>
        <v>0</v>
      </c>
      <c r="AI1478" s="36"/>
      <c r="AJ1478" s="37"/>
      <c r="AK1478" s="44">
        <f>parseTime(AI1478)-(AJ1479=INT(RIGHT($F1478, 1)))</f>
        <v>0</v>
      </c>
      <c r="AL1478" s="45">
        <f t="shared" si="35085"/>
        <v>0</v>
      </c>
      <c r="AM1478" s="36"/>
      <c r="AN1478" s="37"/>
      <c r="AO1478" s="44">
        <f t="shared" ref="AO1478" si="35158">parseTime(AM1478)-(AN1479=INT(RIGHT($F1478, 1)))</f>
        <v>0</v>
      </c>
      <c r="AP1478" s="45">
        <f t="shared" si="35087"/>
        <v>0</v>
      </c>
      <c r="AQ1478" s="36"/>
      <c r="AR1478" s="37"/>
      <c r="AS1478" s="44">
        <f t="shared" ref="AS1478" si="35159">parseTime(AQ1478)-(AR1479=INT(RIGHT($F1478, 1)))</f>
        <v>0</v>
      </c>
      <c r="AT1478" s="45">
        <f t="shared" si="35089"/>
        <v>0</v>
      </c>
      <c r="AU1478" s="36"/>
      <c r="AV1478" s="37"/>
      <c r="AW1478" s="44">
        <f>parseTime(AU1478)-(AV1479=INT(RIGHT($F1478, 1)))</f>
        <v>0</v>
      </c>
      <c r="AX1478" s="45">
        <f t="shared" si="35090"/>
        <v>0</v>
      </c>
      <c r="AY1478" s="36"/>
      <c r="AZ1478" s="37"/>
      <c r="BA1478" s="44">
        <f>parseTime(AY1478)-(AZ1479=INT(RIGHT($F1478, 1)))</f>
        <v>0</v>
      </c>
      <c r="BB1478" s="45">
        <f t="shared" si="35091"/>
        <v>0</v>
      </c>
      <c r="BC1478" s="36"/>
      <c r="BD1478" s="37"/>
      <c r="BE1478" s="44">
        <f>parseTime(BC1478)-(BD1479=INT(RIGHT($F1478, 1)))</f>
        <v>0</v>
      </c>
      <c r="BF1478" s="45">
        <f t="shared" si="35092"/>
        <v>0</v>
      </c>
      <c r="BG1478" s="36"/>
      <c r="BH1478" s="37"/>
      <c r="BI1478" s="44">
        <f>parseTime(BG1478)-(BH1479=INT(RIGHT($F1478, 1)))</f>
        <v>0</v>
      </c>
      <c r="BJ1478" s="45">
        <f t="shared" si="35093"/>
        <v>0</v>
      </c>
      <c r="BK1478" s="36"/>
      <c r="BL1478" s="37"/>
      <c r="BM1478" s="44">
        <f>parseTime(BK1478)-(BL1479=INT(RIGHT($F1478, 1)))</f>
        <v>0</v>
      </c>
      <c r="BN1478" s="45">
        <f t="shared" si="35094"/>
        <v>0</v>
      </c>
      <c r="BO1478" s="36"/>
      <c r="BP1478" s="37"/>
      <c r="BQ1478" s="44">
        <f t="shared" ref="BQ1478" si="35160">parseTime(BO1478)-(BP1479=INT(RIGHT($F1478, 1)))</f>
        <v>0</v>
      </c>
      <c r="BR1478" s="45">
        <f t="shared" si="35096"/>
        <v>0</v>
      </c>
      <c r="BS1478" s="36"/>
      <c r="BT1478" s="37"/>
      <c r="BU1478" s="44">
        <f t="shared" ref="BU1478" si="35161">parseTime(BS1478)-(BT1479=INT(RIGHT($F1478, 1)))</f>
        <v>0</v>
      </c>
      <c r="BV1478" s="45">
        <f t="shared" si="35098"/>
        <v>0</v>
      </c>
      <c r="BW1478" s="36"/>
      <c r="BX1478" s="37"/>
      <c r="BY1478" s="44">
        <f t="shared" ref="BY1478" si="35162">parseTime(BW1478)-(BX1479=INT(RIGHT($F1478, 1)))</f>
        <v>0</v>
      </c>
      <c r="BZ1478" s="45">
        <f t="shared" si="35100"/>
        <v>0</v>
      </c>
      <c r="CA1478" s="36"/>
      <c r="CB1478" s="37"/>
      <c r="CC1478" s="44">
        <f t="shared" ref="CC1478" si="35163">parseTime(CA1478)-(CB1479=INT(RIGHT($F1478, 1)))</f>
        <v>0</v>
      </c>
      <c r="CD1478" s="45">
        <f t="shared" si="35102"/>
        <v>0</v>
      </c>
      <c r="CE1478" s="36"/>
      <c r="CF1478" s="37"/>
      <c r="CG1478" s="44">
        <f t="shared" ref="CG1478" si="35164">parseTime(CE1478)-(CF1479=INT(RIGHT($F1478, 1)))</f>
        <v>0</v>
      </c>
      <c r="CH1478" s="45">
        <f t="shared" si="35104"/>
        <v>0</v>
      </c>
    </row>
    <row r="1479" spans="1:86" x14ac:dyDescent="0.25">
      <c r="A1479" s="56"/>
      <c r="B1479" s="57"/>
      <c r="C1479" s="14">
        <f t="shared" si="35120"/>
        <v>0</v>
      </c>
      <c r="D1479" s="14"/>
      <c r="E1479" s="20">
        <f t="shared" ref="E1479" si="35165">((7.5/2)-0.5+E1478)*8</f>
        <v>63.2</v>
      </c>
      <c r="F1479" s="51"/>
      <c r="G1479" s="46" t="s">
        <v>134</v>
      </c>
      <c r="H1479" s="38">
        <f t="shared" ref="H1479" si="35166">lunchAdjust(G1474:H1478)</f>
        <v>0</v>
      </c>
      <c r="I1479" s="48" t="s">
        <v>0</v>
      </c>
      <c r="J1479" s="39">
        <f t="shared" ref="J1479" si="35167">SUMPRODUCT(I1474:I1478*J1474:J1478)</f>
        <v>0</v>
      </c>
      <c r="K1479" s="46" t="s">
        <v>134</v>
      </c>
      <c r="L1479" s="38">
        <f t="shared" ref="L1479" si="35168">lunchAdjust(K1474:L1478)</f>
        <v>0</v>
      </c>
      <c r="M1479" s="48" t="s">
        <v>0</v>
      </c>
      <c r="N1479" s="39">
        <f t="shared" ref="N1479" si="35169">SUMPRODUCT(M1474:M1478*N1474:N1478)</f>
        <v>0</v>
      </c>
      <c r="O1479" s="46" t="s">
        <v>134</v>
      </c>
      <c r="P1479" s="38">
        <f t="shared" ref="P1479" si="35170">lunchAdjust(O1474:P1478)</f>
        <v>0</v>
      </c>
      <c r="Q1479" s="48" t="s">
        <v>0</v>
      </c>
      <c r="R1479" s="39">
        <f t="shared" ref="R1479" si="35171">SUMPRODUCT(Q1474:Q1478*R1474:R1478)</f>
        <v>0</v>
      </c>
      <c r="S1479" s="46" t="s">
        <v>134</v>
      </c>
      <c r="T1479" s="38">
        <f t="shared" ref="T1479" si="35172">lunchAdjust(S1474:T1478)</f>
        <v>0</v>
      </c>
      <c r="U1479" s="48" t="s">
        <v>0</v>
      </c>
      <c r="V1479" s="39">
        <f t="shared" ref="V1479" si="35173">SUMPRODUCT(U1474:U1478*V1474:V1478)</f>
        <v>0</v>
      </c>
      <c r="W1479" s="46" t="s">
        <v>134</v>
      </c>
      <c r="X1479" s="38">
        <f t="shared" ref="X1479" si="35174">lunchAdjust(W1474:X1478)</f>
        <v>0</v>
      </c>
      <c r="Y1479" s="48" t="s">
        <v>0</v>
      </c>
      <c r="Z1479" s="39">
        <f t="shared" ref="Z1479" si="35175">SUMPRODUCT(Y1474:Y1478*Z1474:Z1478)</f>
        <v>0</v>
      </c>
      <c r="AA1479" s="46" t="s">
        <v>134</v>
      </c>
      <c r="AB1479" s="38">
        <f t="shared" ref="AB1479" si="35176">lunchAdjust(AA1474:AB1478)</f>
        <v>0</v>
      </c>
      <c r="AC1479" s="48" t="s">
        <v>0</v>
      </c>
      <c r="AD1479" s="39">
        <f t="shared" ref="AD1479" si="35177">SUMPRODUCT(AC1474:AC1478*AD1474:AD1478)</f>
        <v>0</v>
      </c>
      <c r="AE1479" s="46" t="s">
        <v>134</v>
      </c>
      <c r="AF1479" s="38">
        <f t="shared" ref="AF1479" si="35178">lunchAdjust(AE1474:AF1478)</f>
        <v>0</v>
      </c>
      <c r="AG1479" s="48" t="s">
        <v>0</v>
      </c>
      <c r="AH1479" s="39">
        <f t="shared" ref="AH1479" si="35179">SUMPRODUCT(AG1474:AG1478*AH1474:AH1478)</f>
        <v>0</v>
      </c>
      <c r="AI1479" s="46" t="s">
        <v>134</v>
      </c>
      <c r="AJ1479" s="38">
        <f t="shared" ref="AJ1479" si="35180">lunchAdjust(AI1474:AJ1478)</f>
        <v>0</v>
      </c>
      <c r="AK1479" s="48" t="s">
        <v>0</v>
      </c>
      <c r="AL1479" s="39">
        <f t="shared" ref="AL1479" si="35181">SUMPRODUCT(AK1474:AK1478*AL1474:AL1478)</f>
        <v>0</v>
      </c>
      <c r="AM1479" s="46" t="s">
        <v>134</v>
      </c>
      <c r="AN1479" s="38">
        <f t="shared" ref="AN1479" si="35182">lunchAdjust(AM1474:AN1478)</f>
        <v>0</v>
      </c>
      <c r="AO1479" s="48" t="s">
        <v>0</v>
      </c>
      <c r="AP1479" s="39">
        <f t="shared" ref="AP1479" si="35183">SUMPRODUCT(AO1474:AO1478*AP1474:AP1478)</f>
        <v>0</v>
      </c>
      <c r="AQ1479" s="46" t="s">
        <v>134</v>
      </c>
      <c r="AR1479" s="38">
        <f t="shared" ref="AR1479" si="35184">lunchAdjust(AQ1474:AR1478)</f>
        <v>0</v>
      </c>
      <c r="AS1479" s="48" t="s">
        <v>0</v>
      </c>
      <c r="AT1479" s="39">
        <f t="shared" ref="AT1479" si="35185">SUMPRODUCT(AS1474:AS1478*AT1474:AT1478)</f>
        <v>0</v>
      </c>
      <c r="AU1479" s="46" t="s">
        <v>134</v>
      </c>
      <c r="AV1479" s="38">
        <f t="shared" ref="AV1479" si="35186">lunchAdjust(AU1474:AV1478)</f>
        <v>0</v>
      </c>
      <c r="AW1479" s="48" t="s">
        <v>0</v>
      </c>
      <c r="AX1479" s="39">
        <f t="shared" ref="AX1479" si="35187">SUMPRODUCT(AW1474:AW1478*AX1474:AX1478)</f>
        <v>0</v>
      </c>
      <c r="AY1479" s="46" t="s">
        <v>134</v>
      </c>
      <c r="AZ1479" s="38">
        <f t="shared" ref="AZ1479" si="35188">lunchAdjust(AY1474:AZ1478)</f>
        <v>0</v>
      </c>
      <c r="BA1479" s="48" t="s">
        <v>0</v>
      </c>
      <c r="BB1479" s="39">
        <f t="shared" ref="BB1479" si="35189">SUMPRODUCT(BA1474:BA1478*BB1474:BB1478)</f>
        <v>0</v>
      </c>
      <c r="BC1479" s="46" t="s">
        <v>134</v>
      </c>
      <c r="BD1479" s="38">
        <f t="shared" ref="BD1479" si="35190">lunchAdjust(BC1474:BD1478)</f>
        <v>0</v>
      </c>
      <c r="BE1479" s="48" t="s">
        <v>0</v>
      </c>
      <c r="BF1479" s="39">
        <f t="shared" ref="BF1479" si="35191">SUMPRODUCT(BE1474:BE1478*BF1474:BF1478)</f>
        <v>0</v>
      </c>
      <c r="BG1479" s="46" t="s">
        <v>134</v>
      </c>
      <c r="BH1479" s="38">
        <f t="shared" ref="BH1479" si="35192">lunchAdjust(BG1474:BH1478)</f>
        <v>0</v>
      </c>
      <c r="BI1479" s="48" t="s">
        <v>0</v>
      </c>
      <c r="BJ1479" s="39">
        <f t="shared" ref="BJ1479" si="35193">SUMPRODUCT(BI1474:BI1478*BJ1474:BJ1478)</f>
        <v>0</v>
      </c>
      <c r="BK1479" s="46" t="s">
        <v>134</v>
      </c>
      <c r="BL1479" s="38">
        <f t="shared" ref="BL1479" si="35194">lunchAdjust(BK1474:BL1478)</f>
        <v>0</v>
      </c>
      <c r="BM1479" s="48" t="s">
        <v>0</v>
      </c>
      <c r="BN1479" s="39">
        <f t="shared" ref="BN1479" si="35195">SUMPRODUCT(BM1474:BM1478*BN1474:BN1478)</f>
        <v>0</v>
      </c>
      <c r="BO1479" s="46" t="s">
        <v>134</v>
      </c>
      <c r="BP1479" s="38">
        <f t="shared" ref="BP1479" si="35196">lunchAdjust(BO1474:BP1478)</f>
        <v>0</v>
      </c>
      <c r="BQ1479" s="48" t="s">
        <v>0</v>
      </c>
      <c r="BR1479" s="39">
        <f t="shared" ref="BR1479" si="35197">SUMPRODUCT(BQ1474:BQ1478*BR1474:BR1478)</f>
        <v>0</v>
      </c>
      <c r="BS1479" s="46" t="s">
        <v>134</v>
      </c>
      <c r="BT1479" s="38">
        <f t="shared" ref="BT1479" si="35198">lunchAdjust(BS1474:BT1478)</f>
        <v>0</v>
      </c>
      <c r="BU1479" s="48" t="s">
        <v>0</v>
      </c>
      <c r="BV1479" s="39">
        <f t="shared" ref="BV1479" si="35199">SUMPRODUCT(BU1474:BU1478*BV1474:BV1478)</f>
        <v>0</v>
      </c>
      <c r="BW1479" s="46" t="s">
        <v>134</v>
      </c>
      <c r="BX1479" s="38">
        <f t="shared" ref="BX1479" si="35200">lunchAdjust(BW1474:BX1478)</f>
        <v>0</v>
      </c>
      <c r="BY1479" s="48" t="s">
        <v>0</v>
      </c>
      <c r="BZ1479" s="39">
        <f t="shared" ref="BZ1479" si="35201">SUMPRODUCT(BY1474:BY1478*BZ1474:BZ1478)</f>
        <v>0</v>
      </c>
      <c r="CA1479" s="46" t="s">
        <v>134</v>
      </c>
      <c r="CB1479" s="38">
        <f t="shared" ref="CB1479" si="35202">lunchAdjust(CA1474:CB1478)</f>
        <v>0</v>
      </c>
      <c r="CC1479" s="48" t="s">
        <v>0</v>
      </c>
      <c r="CD1479" s="39">
        <f t="shared" ref="CD1479" si="35203">SUMPRODUCT(CC1474:CC1478*CD1474:CD1478)</f>
        <v>0</v>
      </c>
      <c r="CE1479" s="46" t="s">
        <v>134</v>
      </c>
      <c r="CF1479" s="38">
        <f t="shared" ref="CF1479" si="35204">lunchAdjust(CE1474:CF1478)</f>
        <v>0</v>
      </c>
      <c r="CG1479" s="48" t="s">
        <v>0</v>
      </c>
      <c r="CH1479" s="39">
        <f t="shared" ref="CH1479" si="35205">SUMPRODUCT(CG1474:CG1478*CH1474:CH1478)</f>
        <v>0</v>
      </c>
    </row>
    <row r="1480" spans="1:86" ht="15.75" thickBot="1" x14ac:dyDescent="0.3">
      <c r="A1480" s="58" t="s">
        <v>121</v>
      </c>
      <c r="B1480" s="59">
        <f t="shared" ref="B1480" ca="1" si="35206">roleHours(G1474:CH1480, "OUT")</f>
        <v>0</v>
      </c>
      <c r="C1480" s="54" t="s">
        <v>137</v>
      </c>
      <c r="D1480" s="22">
        <f t="shared" ref="D1480" ca="1" si="35207">roleHours(G1474:CH1480, "PTO")</f>
        <v>0</v>
      </c>
      <c r="E1480" s="23">
        <f t="shared" ref="E1480" ca="1" si="35208">E1479-B1475</f>
        <v>63.2</v>
      </c>
      <c r="F1480" s="52"/>
      <c r="G1480" s="47" t="s">
        <v>39</v>
      </c>
      <c r="H1480" s="40">
        <f t="shared" si="34519"/>
        <v>0</v>
      </c>
      <c r="I1480" s="49" t="s">
        <v>135</v>
      </c>
      <c r="J1480" s="41">
        <f t="shared" ref="J1480" si="35209">J1479*G$4</f>
        <v>0</v>
      </c>
      <c r="K1480" s="47" t="s">
        <v>39</v>
      </c>
      <c r="L1480" s="40">
        <f t="shared" ref="L1480" si="35210">SUMPRODUCT(M1474:M1478*(L1474:L1478="PTO"))+SUMPRODUCT(M1474:M1478*(L1474:L1478="HOL"))</f>
        <v>0</v>
      </c>
      <c r="M1480" s="49" t="s">
        <v>135</v>
      </c>
      <c r="N1480" s="41">
        <f t="shared" ref="N1480" si="35211">N1479*K$4</f>
        <v>0</v>
      </c>
      <c r="O1480" s="47" t="s">
        <v>39</v>
      </c>
      <c r="P1480" s="40">
        <f t="shared" ref="P1480" si="35212">SUMPRODUCT(Q1474:Q1478*(P1474:P1478="PTO"))+SUMPRODUCT(Q1474:Q1478*(P1474:P1478="HOL"))</f>
        <v>0</v>
      </c>
      <c r="Q1480" s="49" t="s">
        <v>135</v>
      </c>
      <c r="R1480" s="41">
        <f t="shared" ref="R1480" si="35213">R1479*O$4</f>
        <v>0</v>
      </c>
      <c r="S1480" s="47" t="s">
        <v>39</v>
      </c>
      <c r="T1480" s="40">
        <f t="shared" ref="T1480" si="35214">SUMPRODUCT(U1474:U1478*(T1474:T1478="PTO"))+SUMPRODUCT(U1474:U1478*(T1474:T1478="HOL"))</f>
        <v>0</v>
      </c>
      <c r="U1480" s="49" t="s">
        <v>135</v>
      </c>
      <c r="V1480" s="41">
        <f t="shared" ref="V1480" si="35215">V1479*S$4</f>
        <v>0</v>
      </c>
      <c r="W1480" s="47" t="s">
        <v>39</v>
      </c>
      <c r="X1480" s="40">
        <f t="shared" ref="X1480" si="35216">SUMPRODUCT(Y1474:Y1478*(X1474:X1478="PTO"))+SUMPRODUCT(Y1474:Y1478*(X1474:X1478="HOL"))</f>
        <v>0</v>
      </c>
      <c r="Y1480" s="49" t="s">
        <v>135</v>
      </c>
      <c r="Z1480" s="41">
        <f t="shared" ref="Z1480" si="35217">Z1479*W$4</f>
        <v>0</v>
      </c>
      <c r="AA1480" s="47" t="s">
        <v>39</v>
      </c>
      <c r="AB1480" s="40">
        <f t="shared" ref="AB1480" si="35218">SUMPRODUCT(AC1474:AC1478*(AB1474:AB1478="PTO"))+SUMPRODUCT(AC1474:AC1478*(AB1474:AB1478="HOL"))</f>
        <v>0</v>
      </c>
      <c r="AC1480" s="49" t="s">
        <v>135</v>
      </c>
      <c r="AD1480" s="41">
        <f t="shared" ref="AD1480" si="35219">AD1479*AA$4</f>
        <v>0</v>
      </c>
      <c r="AE1480" s="47" t="s">
        <v>39</v>
      </c>
      <c r="AF1480" s="40">
        <f t="shared" ref="AF1480" si="35220">SUMPRODUCT(AG1474:AG1478*(AF1474:AF1478="PTO"))+SUMPRODUCT(AG1474:AG1478*(AF1474:AF1478="HOL"))</f>
        <v>0</v>
      </c>
      <c r="AG1480" s="49" t="s">
        <v>135</v>
      </c>
      <c r="AH1480" s="41">
        <f t="shared" ref="AH1480" si="35221">AH1479*AE$4</f>
        <v>0</v>
      </c>
      <c r="AI1480" s="47" t="s">
        <v>39</v>
      </c>
      <c r="AJ1480" s="40">
        <f t="shared" ref="AJ1480" si="35222">SUMPRODUCT(AK1474:AK1478*(AJ1474:AJ1478="PTO"))+SUMPRODUCT(AK1474:AK1478*(AJ1474:AJ1478="HOL"))</f>
        <v>0</v>
      </c>
      <c r="AK1480" s="49" t="s">
        <v>135</v>
      </c>
      <c r="AL1480" s="41">
        <f>AL1479*AI$4</f>
        <v>0</v>
      </c>
      <c r="AM1480" s="47" t="s">
        <v>39</v>
      </c>
      <c r="AN1480" s="40">
        <f t="shared" ref="AN1480" si="35223">SUMPRODUCT(AO1474:AO1478*(AN1474:AN1478="PTO"))+SUMPRODUCT(AO1474:AO1478*(AN1474:AN1478="HOL"))</f>
        <v>0</v>
      </c>
      <c r="AO1480" s="49" t="s">
        <v>135</v>
      </c>
      <c r="AP1480" s="41">
        <f t="shared" ref="AP1480" si="35224">AP1479*AM$4</f>
        <v>0</v>
      </c>
      <c r="AQ1480" s="47" t="s">
        <v>39</v>
      </c>
      <c r="AR1480" s="40">
        <f t="shared" ref="AR1480" si="35225">SUMPRODUCT(AS1474:AS1478*(AR1474:AR1478="PTO"))+SUMPRODUCT(AS1474:AS1478*(AR1474:AR1478="HOL"))</f>
        <v>0</v>
      </c>
      <c r="AS1480" s="49" t="s">
        <v>135</v>
      </c>
      <c r="AT1480" s="41">
        <f t="shared" ref="AT1480" si="35226">AT1479*AQ$4</f>
        <v>0</v>
      </c>
      <c r="AU1480" s="47" t="s">
        <v>39</v>
      </c>
      <c r="AV1480" s="40">
        <f t="shared" ref="AV1480" si="35227">SUMPRODUCT(AW1474:AW1478*(AV1474:AV1478="PTO"))+SUMPRODUCT(AW1474:AW1478*(AV1474:AV1478="HOL"))</f>
        <v>0</v>
      </c>
      <c r="AW1480" s="49" t="s">
        <v>135</v>
      </c>
      <c r="AX1480" s="41">
        <f>AX1479*AU$4</f>
        <v>0</v>
      </c>
      <c r="AY1480" s="47" t="s">
        <v>39</v>
      </c>
      <c r="AZ1480" s="40">
        <f t="shared" ref="AZ1480" si="35228">SUMPRODUCT(BA1474:BA1478*(AZ1474:AZ1478="PTO"))+SUMPRODUCT(BA1474:BA1478*(AZ1474:AZ1478="HOL"))</f>
        <v>0</v>
      </c>
      <c r="BA1480" s="49" t="s">
        <v>135</v>
      </c>
      <c r="BB1480" s="41">
        <f>BB1479*AY$4</f>
        <v>0</v>
      </c>
      <c r="BC1480" s="47" t="s">
        <v>39</v>
      </c>
      <c r="BD1480" s="40">
        <f t="shared" ref="BD1480" si="35229">SUMPRODUCT(BE1474:BE1478*(BD1474:BD1478="PTO"))+SUMPRODUCT(BE1474:BE1478*(BD1474:BD1478="HOL"))</f>
        <v>0</v>
      </c>
      <c r="BE1480" s="49" t="s">
        <v>135</v>
      </c>
      <c r="BF1480" s="41">
        <f>BF1479*BC$4</f>
        <v>0</v>
      </c>
      <c r="BG1480" s="47" t="s">
        <v>39</v>
      </c>
      <c r="BH1480" s="40">
        <f t="shared" ref="BH1480" si="35230">SUMPRODUCT(BI1474:BI1478*(BH1474:BH1478="PTO"))+SUMPRODUCT(BI1474:BI1478*(BH1474:BH1478="HOL"))</f>
        <v>0</v>
      </c>
      <c r="BI1480" s="49" t="s">
        <v>135</v>
      </c>
      <c r="BJ1480" s="41">
        <f>BJ1479*BG$4</f>
        <v>0</v>
      </c>
      <c r="BK1480" s="47" t="s">
        <v>39</v>
      </c>
      <c r="BL1480" s="40">
        <f t="shared" ref="BL1480" si="35231">SUMPRODUCT(BM1474:BM1478*(BL1474:BL1478="PTO"))+SUMPRODUCT(BM1474:BM1478*(BL1474:BL1478="HOL"))</f>
        <v>0</v>
      </c>
      <c r="BM1480" s="49" t="s">
        <v>135</v>
      </c>
      <c r="BN1480" s="41">
        <f>BN1479*BK$4</f>
        <v>0</v>
      </c>
      <c r="BO1480" s="47" t="s">
        <v>39</v>
      </c>
      <c r="BP1480" s="40">
        <f t="shared" ref="BP1480" si="35232">SUMPRODUCT(BQ1474:BQ1478*(BP1474:BP1478="PTO"))+SUMPRODUCT(BQ1474:BQ1478*(BP1474:BP1478="HOL"))</f>
        <v>0</v>
      </c>
      <c r="BQ1480" s="49" t="s">
        <v>135</v>
      </c>
      <c r="BR1480" s="41">
        <f t="shared" ref="BR1480" si="35233">BR1479*BO$4</f>
        <v>0</v>
      </c>
      <c r="BS1480" s="47" t="s">
        <v>39</v>
      </c>
      <c r="BT1480" s="40">
        <f t="shared" ref="BT1480" si="35234">SUMPRODUCT(BU1474:BU1478*(BT1474:BT1478="PTO"))+SUMPRODUCT(BU1474:BU1478*(BT1474:BT1478="HOL"))</f>
        <v>0</v>
      </c>
      <c r="BU1480" s="49" t="s">
        <v>135</v>
      </c>
      <c r="BV1480" s="41">
        <f t="shared" ref="BV1480" si="35235">BV1479*BS$4</f>
        <v>0</v>
      </c>
      <c r="BW1480" s="47" t="s">
        <v>39</v>
      </c>
      <c r="BX1480" s="40">
        <f t="shared" ref="BX1480" si="35236">SUMPRODUCT(BY1474:BY1478*(BX1474:BX1478="PTO"))+SUMPRODUCT(BY1474:BY1478*(BX1474:BX1478="HOL"))</f>
        <v>0</v>
      </c>
      <c r="BY1480" s="49" t="s">
        <v>135</v>
      </c>
      <c r="BZ1480" s="41">
        <f t="shared" ref="BZ1480" si="35237">BZ1479*BW$4</f>
        <v>0</v>
      </c>
      <c r="CA1480" s="47" t="s">
        <v>39</v>
      </c>
      <c r="CB1480" s="40">
        <f t="shared" ref="CB1480" si="35238">SUMPRODUCT(CC1474:CC1478*(CB1474:CB1478="PTO"))+SUMPRODUCT(CC1474:CC1478*(CB1474:CB1478="HOL"))</f>
        <v>0</v>
      </c>
      <c r="CC1480" s="49" t="s">
        <v>135</v>
      </c>
      <c r="CD1480" s="41">
        <f t="shared" ref="CD1480" si="35239">CD1479*CA$4</f>
        <v>0</v>
      </c>
      <c r="CE1480" s="47" t="s">
        <v>39</v>
      </c>
      <c r="CF1480" s="40">
        <f t="shared" ref="CF1480" si="35240">SUMPRODUCT(CG1474:CG1478*(CF1474:CF1478="PTO"))+SUMPRODUCT(CG1474:CG1478*(CF1474:CF1478="HOL"))</f>
        <v>0</v>
      </c>
      <c r="CG1480" s="49" t="s">
        <v>135</v>
      </c>
      <c r="CH1480" s="41">
        <f t="shared" ref="CH1480" si="35241">CH1479*CE$4</f>
        <v>0</v>
      </c>
    </row>
    <row r="1481" spans="1:86" x14ac:dyDescent="0.25">
      <c r="A1481" s="70" t="s">
        <v>133</v>
      </c>
      <c r="B1481" s="71">
        <f t="shared" ref="B1481" ca="1" si="35242">D1481-B1482</f>
        <v>31.736442211243713</v>
      </c>
      <c r="C1481" s="72" t="s">
        <v>122</v>
      </c>
      <c r="D1481" s="71">
        <f>IFERROR(INDEX(Holidays[FTE], MATCH(Entry!E1481, Holidays[Date], 0)), 1)*8*INDEX(FTEguide[[1]:[12]], MATCH(Entry!E1482, FTEguide[Weekday], 0), IF(Entry!E1484&gt;0, Entry!E1484, MONTH(Entry!E1481)))</f>
        <v>79.736442211243713</v>
      </c>
      <c r="E1481" s="60">
        <f t="shared" si="34036"/>
        <v>44039</v>
      </c>
      <c r="F1481" s="50" t="s">
        <v>128</v>
      </c>
      <c r="G1481" s="34" t="s">
        <v>136</v>
      </c>
      <c r="H1481" s="35" t="s">
        <v>23</v>
      </c>
      <c r="I1481" s="42">
        <f t="shared" ref="I1481" si="35243">parseTime(G1481)-(H1486=INT(RIGHT($F1481, 1)))</f>
        <v>8</v>
      </c>
      <c r="J1481" s="43">
        <f t="shared" ref="J1481:J1485" si="35244">isClocked(H1481)</f>
        <v>1</v>
      </c>
      <c r="K1481" s="34"/>
      <c r="L1481" s="35"/>
      <c r="M1481" s="42">
        <f t="shared" ref="M1481" si="35245">parseTime(K1481)-(L1486=INT(RIGHT($F1481, 1)))</f>
        <v>0</v>
      </c>
      <c r="N1481" s="43">
        <f t="shared" ref="N1481:N1485" si="35246">isClocked(L1481)</f>
        <v>0</v>
      </c>
      <c r="O1481" s="34" t="s">
        <v>180</v>
      </c>
      <c r="P1481" s="35" t="s">
        <v>23</v>
      </c>
      <c r="Q1481" s="42">
        <f t="shared" ref="Q1481" si="35247">parseTime(O1481)-(P1486=INT(RIGHT($F1481, 1)))</f>
        <v>8</v>
      </c>
      <c r="R1481" s="43">
        <f t="shared" ref="R1481:R1485" si="35248">isClocked(P1481)</f>
        <v>1</v>
      </c>
      <c r="S1481" s="34" t="s">
        <v>150</v>
      </c>
      <c r="T1481" s="35" t="s">
        <v>23</v>
      </c>
      <c r="U1481" s="42">
        <f t="shared" ref="U1481" si="35249">parseTime(S1481)-(T1486=INT(RIGHT($F1481, 1)))</f>
        <v>8</v>
      </c>
      <c r="V1481" s="43">
        <f t="shared" ref="V1481:V1485" si="35250">isClocked(T1481)</f>
        <v>1</v>
      </c>
      <c r="W1481" s="34"/>
      <c r="X1481" s="35"/>
      <c r="Y1481" s="42">
        <f t="shared" ref="Y1481" si="35251">parseTime(W1481)-(X1486=INT(RIGHT($F1481, 1)))</f>
        <v>0</v>
      </c>
      <c r="Z1481" s="43">
        <f t="shared" ref="Z1481:Z1485" si="35252">isClocked(X1481)</f>
        <v>0</v>
      </c>
      <c r="AA1481" s="34" t="s">
        <v>136</v>
      </c>
      <c r="AB1481" s="35" t="s">
        <v>23</v>
      </c>
      <c r="AC1481" s="42">
        <f t="shared" ref="AC1481" si="35253">parseTime(AA1481)-(AB1486=INT(RIGHT($F1481, 1)))</f>
        <v>8</v>
      </c>
      <c r="AD1481" s="43">
        <f t="shared" ref="AD1481:AD1485" si="35254">isClocked(AB1481)</f>
        <v>1</v>
      </c>
      <c r="AE1481" s="34" t="s">
        <v>136</v>
      </c>
      <c r="AF1481" s="35" t="s">
        <v>25</v>
      </c>
      <c r="AG1481" s="42">
        <f t="shared" ref="AG1481" si="35255">parseTime(AE1481)-(AF1486=INT(RIGHT($F1481, 1)))</f>
        <v>8</v>
      </c>
      <c r="AH1481" s="43">
        <f t="shared" ref="AH1481:AH1485" si="35256">isClocked(AF1481)</f>
        <v>1</v>
      </c>
      <c r="AI1481" s="34" t="s">
        <v>136</v>
      </c>
      <c r="AJ1481" s="35" t="s">
        <v>23</v>
      </c>
      <c r="AK1481" s="42">
        <f>parseTime(AI1481)-(AJ1486=INT(RIGHT($F1481, 1)))</f>
        <v>8</v>
      </c>
      <c r="AL1481" s="43">
        <f t="shared" ref="AL1481:AL1485" si="35257">isClocked(AJ1481)</f>
        <v>1</v>
      </c>
      <c r="AM1481" s="34"/>
      <c r="AN1481" s="35"/>
      <c r="AO1481" s="42">
        <f t="shared" ref="AO1481" si="35258">parseTime(AM1481)-(AN1486=INT(RIGHT($F1481, 1)))</f>
        <v>0</v>
      </c>
      <c r="AP1481" s="43">
        <f t="shared" ref="AP1481:AP1485" si="35259">isClocked(AN1481)</f>
        <v>0</v>
      </c>
      <c r="AQ1481" s="34"/>
      <c r="AR1481" s="35"/>
      <c r="AS1481" s="42">
        <f t="shared" ref="AS1481" si="35260">parseTime(AQ1481)-(AR1486=INT(RIGHT($F1481, 1)))</f>
        <v>0</v>
      </c>
      <c r="AT1481" s="43">
        <f t="shared" ref="AT1481:AT1485" si="35261">isClocked(AR1481)</f>
        <v>0</v>
      </c>
      <c r="AU1481" s="34"/>
      <c r="AV1481" s="35"/>
      <c r="AW1481" s="42">
        <f>parseTime(AU1481)-(AV1486=INT(RIGHT($F1481, 1)))</f>
        <v>0</v>
      </c>
      <c r="AX1481" s="43">
        <f t="shared" ref="AX1481:AX1485" si="35262">isClocked(AV1481)</f>
        <v>0</v>
      </c>
      <c r="AY1481" s="34"/>
      <c r="AZ1481" s="35"/>
      <c r="BA1481" s="42">
        <f>parseTime(AY1481)-(AZ1486=INT(RIGHT($F1481, 1)))</f>
        <v>0</v>
      </c>
      <c r="BB1481" s="43">
        <f t="shared" ref="BB1481:BB1485" si="35263">isClocked(AZ1481)</f>
        <v>0</v>
      </c>
      <c r="BC1481" s="34"/>
      <c r="BD1481" s="35"/>
      <c r="BE1481" s="42">
        <f>parseTime(BC1481)-(BD1486=INT(RIGHT($F1481, 1)))</f>
        <v>0</v>
      </c>
      <c r="BF1481" s="43">
        <f t="shared" ref="BF1481:BF1485" si="35264">isClocked(BD1481)</f>
        <v>0</v>
      </c>
      <c r="BG1481" s="34"/>
      <c r="BH1481" s="35"/>
      <c r="BI1481" s="42">
        <f>parseTime(BG1481)-(BH1486=INT(RIGHT($F1481, 1)))</f>
        <v>0</v>
      </c>
      <c r="BJ1481" s="43">
        <f t="shared" ref="BJ1481:BJ1485" si="35265">isClocked(BH1481)</f>
        <v>0</v>
      </c>
      <c r="BK1481" s="34"/>
      <c r="BL1481" s="35"/>
      <c r="BM1481" s="42">
        <f>parseTime(BK1481)-(BL1486=INT(RIGHT($F1481, 1)))</f>
        <v>0</v>
      </c>
      <c r="BN1481" s="43">
        <f t="shared" ref="BN1481:BN1485" si="35266">isClocked(BL1481)</f>
        <v>0</v>
      </c>
      <c r="BO1481" s="34"/>
      <c r="BP1481" s="35"/>
      <c r="BQ1481" s="42">
        <f t="shared" ref="BQ1481" si="35267">parseTime(BO1481)-(BP1486=INT(RIGHT($F1481, 1)))</f>
        <v>0</v>
      </c>
      <c r="BR1481" s="43">
        <f t="shared" ref="BR1481:BR1485" si="35268">isClocked(BP1481)</f>
        <v>0</v>
      </c>
      <c r="BS1481" s="34"/>
      <c r="BT1481" s="35"/>
      <c r="BU1481" s="42">
        <f t="shared" ref="BU1481" si="35269">parseTime(BS1481)-(BT1486=INT(RIGHT($F1481, 1)))</f>
        <v>0</v>
      </c>
      <c r="BV1481" s="43">
        <f t="shared" ref="BV1481:BV1485" si="35270">isClocked(BT1481)</f>
        <v>0</v>
      </c>
      <c r="BW1481" s="34"/>
      <c r="BX1481" s="35"/>
      <c r="BY1481" s="42">
        <f t="shared" ref="BY1481" si="35271">parseTime(BW1481)-(BX1486=INT(RIGHT($F1481, 1)))</f>
        <v>0</v>
      </c>
      <c r="BZ1481" s="43">
        <f t="shared" ref="BZ1481:BZ1485" si="35272">isClocked(BX1481)</f>
        <v>0</v>
      </c>
      <c r="CA1481" s="34"/>
      <c r="CB1481" s="35"/>
      <c r="CC1481" s="42">
        <f t="shared" ref="CC1481" si="35273">parseTime(CA1481)-(CB1486=INT(RIGHT($F1481, 1)))</f>
        <v>0</v>
      </c>
      <c r="CD1481" s="43">
        <f t="shared" ref="CD1481:CD1485" si="35274">isClocked(CB1481)</f>
        <v>0</v>
      </c>
      <c r="CE1481" s="34"/>
      <c r="CF1481" s="35"/>
      <c r="CG1481" s="42">
        <f t="shared" ref="CG1481" si="35275">parseTime(CE1481)-(CF1486=INT(RIGHT($F1481, 1)))</f>
        <v>0</v>
      </c>
      <c r="CH1481" s="43">
        <f t="shared" ref="CH1481:CH1485" si="35276">isClocked(CF1481)</f>
        <v>0</v>
      </c>
    </row>
    <row r="1482" spans="1:86" x14ac:dyDescent="0.25">
      <c r="A1482" s="56" t="s">
        <v>0</v>
      </c>
      <c r="B1482" s="57">
        <f t="shared" ref="B1482:B1545" ca="1" si="35277">SUM(B1483:B1486)</f>
        <v>48</v>
      </c>
      <c r="C1482" s="14" t="s">
        <v>252</v>
      </c>
      <c r="D1482" s="14">
        <f t="shared" si="34760"/>
        <v>53.7</v>
      </c>
      <c r="E1482" s="55" t="str">
        <f t="shared" ref="E1482:E1545" si="35278">TEXT(E1481, "dddd")</f>
        <v>Monday</v>
      </c>
      <c r="F1482" s="51" t="s">
        <v>129</v>
      </c>
      <c r="G1482" s="36"/>
      <c r="H1482" s="37"/>
      <c r="I1482" s="44">
        <f t="shared" ref="I1482" si="35279">parseTime(G1482)-(H1486=INT(RIGHT($F1482, 1)))</f>
        <v>0</v>
      </c>
      <c r="J1482" s="45">
        <f t="shared" si="35244"/>
        <v>0</v>
      </c>
      <c r="K1482" s="36"/>
      <c r="L1482" s="37"/>
      <c r="M1482" s="44">
        <f t="shared" ref="M1482" si="35280">parseTime(K1482)-(L1486=INT(RIGHT($F1482, 1)))</f>
        <v>0</v>
      </c>
      <c r="N1482" s="45">
        <f t="shared" si="35246"/>
        <v>0</v>
      </c>
      <c r="O1482" s="36"/>
      <c r="P1482" s="37"/>
      <c r="Q1482" s="44">
        <f t="shared" ref="Q1482" si="35281">parseTime(O1482)-(P1486=INT(RIGHT($F1482, 1)))</f>
        <v>0</v>
      </c>
      <c r="R1482" s="45">
        <f t="shared" si="35248"/>
        <v>0</v>
      </c>
      <c r="S1482" s="36"/>
      <c r="T1482" s="37"/>
      <c r="U1482" s="44">
        <f t="shared" ref="U1482" si="35282">parseTime(S1482)-(T1486=INT(RIGHT($F1482, 1)))</f>
        <v>0</v>
      </c>
      <c r="V1482" s="45">
        <f t="shared" si="35250"/>
        <v>0</v>
      </c>
      <c r="W1482" s="36"/>
      <c r="X1482" s="37"/>
      <c r="Y1482" s="44">
        <f t="shared" ref="Y1482" si="35283">parseTime(W1482)-(X1486=INT(RIGHT($F1482, 1)))</f>
        <v>0</v>
      </c>
      <c r="Z1482" s="45">
        <f t="shared" si="35252"/>
        <v>0</v>
      </c>
      <c r="AA1482" s="36"/>
      <c r="AB1482" s="37"/>
      <c r="AC1482" s="44">
        <f t="shared" ref="AC1482" si="35284">parseTime(AA1482)-(AB1486=INT(RIGHT($F1482, 1)))</f>
        <v>0</v>
      </c>
      <c r="AD1482" s="45">
        <f t="shared" si="35254"/>
        <v>0</v>
      </c>
      <c r="AE1482" s="36"/>
      <c r="AF1482" s="37"/>
      <c r="AG1482" s="44">
        <f t="shared" ref="AG1482" si="35285">parseTime(AE1482)-(AF1486=INT(RIGHT($F1482, 1)))</f>
        <v>0</v>
      </c>
      <c r="AH1482" s="45">
        <f t="shared" si="35256"/>
        <v>0</v>
      </c>
      <c r="AI1482" s="36"/>
      <c r="AJ1482" s="37"/>
      <c r="AK1482" s="44">
        <f>parseTime(AI1482)-(AJ1486=INT(RIGHT($F1482, 1)))</f>
        <v>0</v>
      </c>
      <c r="AL1482" s="45">
        <f t="shared" si="35257"/>
        <v>0</v>
      </c>
      <c r="AM1482" s="36"/>
      <c r="AN1482" s="37"/>
      <c r="AO1482" s="44">
        <f t="shared" ref="AO1482" si="35286">parseTime(AM1482)-(AN1486=INT(RIGHT($F1482, 1)))</f>
        <v>0</v>
      </c>
      <c r="AP1482" s="45">
        <f t="shared" si="35259"/>
        <v>0</v>
      </c>
      <c r="AQ1482" s="36"/>
      <c r="AR1482" s="37"/>
      <c r="AS1482" s="44">
        <f t="shared" ref="AS1482" si="35287">parseTime(AQ1482)-(AR1486=INT(RIGHT($F1482, 1)))</f>
        <v>0</v>
      </c>
      <c r="AT1482" s="45">
        <f t="shared" si="35261"/>
        <v>0</v>
      </c>
      <c r="AU1482" s="36"/>
      <c r="AV1482" s="37"/>
      <c r="AW1482" s="44">
        <f>parseTime(AU1482)-(AV1486=INT(RIGHT($F1482, 1)))</f>
        <v>0</v>
      </c>
      <c r="AX1482" s="45">
        <f t="shared" si="35262"/>
        <v>0</v>
      </c>
      <c r="AY1482" s="36"/>
      <c r="AZ1482" s="37"/>
      <c r="BA1482" s="44">
        <f>parseTime(AY1482)-(AZ1486=INT(RIGHT($F1482, 1)))</f>
        <v>0</v>
      </c>
      <c r="BB1482" s="45">
        <f t="shared" si="35263"/>
        <v>0</v>
      </c>
      <c r="BC1482" s="36"/>
      <c r="BD1482" s="37"/>
      <c r="BE1482" s="44">
        <f>parseTime(BC1482)-(BD1486=INT(RIGHT($F1482, 1)))</f>
        <v>0</v>
      </c>
      <c r="BF1482" s="45">
        <f t="shared" si="35264"/>
        <v>0</v>
      </c>
      <c r="BG1482" s="36"/>
      <c r="BH1482" s="37"/>
      <c r="BI1482" s="44">
        <f>parseTime(BG1482)-(BH1486=INT(RIGHT($F1482, 1)))</f>
        <v>0</v>
      </c>
      <c r="BJ1482" s="45">
        <f t="shared" si="35265"/>
        <v>0</v>
      </c>
      <c r="BK1482" s="36"/>
      <c r="BL1482" s="37"/>
      <c r="BM1482" s="44">
        <f>parseTime(BK1482)-(BL1486=INT(RIGHT($F1482, 1)))</f>
        <v>0</v>
      </c>
      <c r="BN1482" s="45">
        <f t="shared" si="35266"/>
        <v>0</v>
      </c>
      <c r="BO1482" s="36"/>
      <c r="BP1482" s="37"/>
      <c r="BQ1482" s="44">
        <f t="shared" ref="BQ1482" si="35288">parseTime(BO1482)-(BP1486=INT(RIGHT($F1482, 1)))</f>
        <v>0</v>
      </c>
      <c r="BR1482" s="45">
        <f t="shared" si="35268"/>
        <v>0</v>
      </c>
      <c r="BS1482" s="36"/>
      <c r="BT1482" s="37"/>
      <c r="BU1482" s="44">
        <f t="shared" ref="BU1482" si="35289">parseTime(BS1482)-(BT1486=INT(RIGHT($F1482, 1)))</f>
        <v>0</v>
      </c>
      <c r="BV1482" s="45">
        <f t="shared" si="35270"/>
        <v>0</v>
      </c>
      <c r="BW1482" s="36"/>
      <c r="BX1482" s="37"/>
      <c r="BY1482" s="44">
        <f t="shared" ref="BY1482" si="35290">parseTime(BW1482)-(BX1486=INT(RIGHT($F1482, 1)))</f>
        <v>0</v>
      </c>
      <c r="BZ1482" s="45">
        <f t="shared" si="35272"/>
        <v>0</v>
      </c>
      <c r="CA1482" s="36"/>
      <c r="CB1482" s="37"/>
      <c r="CC1482" s="44">
        <f t="shared" ref="CC1482" si="35291">parseTime(CA1482)-(CB1486=INT(RIGHT($F1482, 1)))</f>
        <v>0</v>
      </c>
      <c r="CD1482" s="45">
        <f t="shared" si="35274"/>
        <v>0</v>
      </c>
      <c r="CE1482" s="36"/>
      <c r="CF1482" s="37"/>
      <c r="CG1482" s="44">
        <f t="shared" ref="CG1482" si="35292">parseTime(CE1482)-(CF1486=INT(RIGHT($F1482, 1)))</f>
        <v>0</v>
      </c>
      <c r="CH1482" s="45">
        <f t="shared" si="35276"/>
        <v>0</v>
      </c>
    </row>
    <row r="1483" spans="1:86" x14ac:dyDescent="0.25">
      <c r="A1483" s="56" t="s">
        <v>117</v>
      </c>
      <c r="B1483" s="57">
        <f t="shared" ref="B1483" ca="1" si="35293">roleHours(G1481:CH1487, "MFD")</f>
        <v>40</v>
      </c>
      <c r="C1483" s="14">
        <f t="shared" ref="C1483:C1486" ca="1" si="35294">B1483/8</f>
        <v>5</v>
      </c>
      <c r="D1483" s="14">
        <f t="shared" ref="D1483" ca="1" si="35295">B1482-D1482</f>
        <v>-5.7000000000000028</v>
      </c>
      <c r="E1483" s="20" t="s">
        <v>127</v>
      </c>
      <c r="F1483" s="51" t="s">
        <v>130</v>
      </c>
      <c r="G1483" s="36"/>
      <c r="H1483" s="37"/>
      <c r="I1483" s="44">
        <f t="shared" ref="I1483" si="35296">parseTime(G1483)-(H1486=INT(RIGHT($F1483, 1)))</f>
        <v>0</v>
      </c>
      <c r="J1483" s="45">
        <f t="shared" si="35244"/>
        <v>0</v>
      </c>
      <c r="K1483" s="36"/>
      <c r="L1483" s="37"/>
      <c r="M1483" s="44">
        <f t="shared" ref="M1483" si="35297">parseTime(K1483)-(L1486=INT(RIGHT($F1483, 1)))</f>
        <v>0</v>
      </c>
      <c r="N1483" s="45">
        <f t="shared" si="35246"/>
        <v>0</v>
      </c>
      <c r="O1483" s="36"/>
      <c r="P1483" s="37"/>
      <c r="Q1483" s="44">
        <f t="shared" ref="Q1483" si="35298">parseTime(O1483)-(P1486=INT(RIGHT($F1483, 1)))</f>
        <v>0</v>
      </c>
      <c r="R1483" s="45">
        <f t="shared" si="35248"/>
        <v>0</v>
      </c>
      <c r="S1483" s="36"/>
      <c r="T1483" s="37"/>
      <c r="U1483" s="44">
        <f t="shared" ref="U1483" si="35299">parseTime(S1483)-(T1486=INT(RIGHT($F1483, 1)))</f>
        <v>0</v>
      </c>
      <c r="V1483" s="45">
        <f t="shared" si="35250"/>
        <v>0</v>
      </c>
      <c r="W1483" s="36"/>
      <c r="X1483" s="37"/>
      <c r="Y1483" s="44">
        <f t="shared" ref="Y1483" si="35300">parseTime(W1483)-(X1486=INT(RIGHT($F1483, 1)))</f>
        <v>0</v>
      </c>
      <c r="Z1483" s="45">
        <f t="shared" si="35252"/>
        <v>0</v>
      </c>
      <c r="AA1483" s="36"/>
      <c r="AB1483" s="37"/>
      <c r="AC1483" s="44">
        <f t="shared" ref="AC1483" si="35301">parseTime(AA1483)-(AB1486=INT(RIGHT($F1483, 1)))</f>
        <v>0</v>
      </c>
      <c r="AD1483" s="45">
        <f t="shared" si="35254"/>
        <v>0</v>
      </c>
      <c r="AE1483" s="36"/>
      <c r="AF1483" s="37"/>
      <c r="AG1483" s="44">
        <f t="shared" ref="AG1483" si="35302">parseTime(AE1483)-(AF1486=INT(RIGHT($F1483, 1)))</f>
        <v>0</v>
      </c>
      <c r="AH1483" s="45">
        <f t="shared" si="35256"/>
        <v>0</v>
      </c>
      <c r="AI1483" s="36"/>
      <c r="AJ1483" s="37"/>
      <c r="AK1483" s="44">
        <f>parseTime(AI1483)-(AJ1486=INT(RIGHT($F1483, 1)))</f>
        <v>0</v>
      </c>
      <c r="AL1483" s="45">
        <f t="shared" si="35257"/>
        <v>0</v>
      </c>
      <c r="AM1483" s="36"/>
      <c r="AN1483" s="37"/>
      <c r="AO1483" s="44">
        <f t="shared" ref="AO1483" si="35303">parseTime(AM1483)-(AN1486=INT(RIGHT($F1483, 1)))</f>
        <v>0</v>
      </c>
      <c r="AP1483" s="45">
        <f t="shared" si="35259"/>
        <v>0</v>
      </c>
      <c r="AQ1483" s="36"/>
      <c r="AR1483" s="37"/>
      <c r="AS1483" s="44">
        <f t="shared" ref="AS1483" si="35304">parseTime(AQ1483)-(AR1486=INT(RIGHT($F1483, 1)))</f>
        <v>0</v>
      </c>
      <c r="AT1483" s="45">
        <f t="shared" si="35261"/>
        <v>0</v>
      </c>
      <c r="AU1483" s="36"/>
      <c r="AV1483" s="37"/>
      <c r="AW1483" s="44">
        <f>parseTime(AU1483)-(AV1486=INT(RIGHT($F1483, 1)))</f>
        <v>0</v>
      </c>
      <c r="AX1483" s="45">
        <f t="shared" si="35262"/>
        <v>0</v>
      </c>
      <c r="AY1483" s="36"/>
      <c r="AZ1483" s="37"/>
      <c r="BA1483" s="44">
        <f>parseTime(AY1483)-(AZ1486=INT(RIGHT($F1483, 1)))</f>
        <v>0</v>
      </c>
      <c r="BB1483" s="45">
        <f t="shared" si="35263"/>
        <v>0</v>
      </c>
      <c r="BC1483" s="36"/>
      <c r="BD1483" s="37"/>
      <c r="BE1483" s="44">
        <f>parseTime(BC1483)-(BD1486=INT(RIGHT($F1483, 1)))</f>
        <v>0</v>
      </c>
      <c r="BF1483" s="45">
        <f t="shared" si="35264"/>
        <v>0</v>
      </c>
      <c r="BG1483" s="36"/>
      <c r="BH1483" s="37"/>
      <c r="BI1483" s="44">
        <f>parseTime(BG1483)-(BH1486=INT(RIGHT($F1483, 1)))</f>
        <v>0</v>
      </c>
      <c r="BJ1483" s="45">
        <f t="shared" si="35265"/>
        <v>0</v>
      </c>
      <c r="BK1483" s="36"/>
      <c r="BL1483" s="37"/>
      <c r="BM1483" s="44">
        <f>parseTime(BK1483)-(BL1486=INT(RIGHT($F1483, 1)))</f>
        <v>0</v>
      </c>
      <c r="BN1483" s="45">
        <f t="shared" si="35266"/>
        <v>0</v>
      </c>
      <c r="BO1483" s="36"/>
      <c r="BP1483" s="37"/>
      <c r="BQ1483" s="44">
        <f t="shared" ref="BQ1483" si="35305">parseTime(BO1483)-(BP1486=INT(RIGHT($F1483, 1)))</f>
        <v>0</v>
      </c>
      <c r="BR1483" s="45">
        <f t="shared" si="35268"/>
        <v>0</v>
      </c>
      <c r="BS1483" s="36"/>
      <c r="BT1483" s="37"/>
      <c r="BU1483" s="44">
        <f t="shared" ref="BU1483" si="35306">parseTime(BS1483)-(BT1486=INT(RIGHT($F1483, 1)))</f>
        <v>0</v>
      </c>
      <c r="BV1483" s="45">
        <f t="shared" si="35270"/>
        <v>0</v>
      </c>
      <c r="BW1483" s="36"/>
      <c r="BX1483" s="37"/>
      <c r="BY1483" s="44">
        <f t="shared" ref="BY1483" si="35307">parseTime(BW1483)-(BX1486=INT(RIGHT($F1483, 1)))</f>
        <v>0</v>
      </c>
      <c r="BZ1483" s="45">
        <f t="shared" si="35272"/>
        <v>0</v>
      </c>
      <c r="CA1483" s="36"/>
      <c r="CB1483" s="37"/>
      <c r="CC1483" s="44">
        <f t="shared" ref="CC1483" si="35308">parseTime(CA1483)-(CB1486=INT(RIGHT($F1483, 1)))</f>
        <v>0</v>
      </c>
      <c r="CD1483" s="45">
        <f t="shared" si="35274"/>
        <v>0</v>
      </c>
      <c r="CE1483" s="36"/>
      <c r="CF1483" s="37"/>
      <c r="CG1483" s="44">
        <f t="shared" ref="CG1483" si="35309">parseTime(CE1483)-(CF1486=INT(RIGHT($F1483, 1)))</f>
        <v>0</v>
      </c>
      <c r="CH1483" s="45">
        <f t="shared" si="35276"/>
        <v>0</v>
      </c>
    </row>
    <row r="1484" spans="1:86" x14ac:dyDescent="0.25">
      <c r="A1484" s="56"/>
      <c r="B1484" s="57"/>
      <c r="C1484" s="14">
        <f t="shared" si="35294"/>
        <v>0</v>
      </c>
      <c r="D1484" s="14" t="s">
        <v>259</v>
      </c>
      <c r="E1484" s="20">
        <v>4.25</v>
      </c>
      <c r="F1484" s="51" t="s">
        <v>131</v>
      </c>
      <c r="G1484" s="36"/>
      <c r="H1484" s="37"/>
      <c r="I1484" s="44">
        <f t="shared" ref="I1484" si="35310">parseTime(G1484)-(H1486=INT(RIGHT($F1484, 1)))</f>
        <v>0</v>
      </c>
      <c r="J1484" s="45">
        <f t="shared" si="35244"/>
        <v>0</v>
      </c>
      <c r="K1484" s="36"/>
      <c r="L1484" s="37"/>
      <c r="M1484" s="44">
        <f t="shared" ref="M1484" si="35311">parseTime(K1484)-(L1486=INT(RIGHT($F1484, 1)))</f>
        <v>0</v>
      </c>
      <c r="N1484" s="45">
        <f t="shared" si="35246"/>
        <v>0</v>
      </c>
      <c r="O1484" s="36"/>
      <c r="P1484" s="37"/>
      <c r="Q1484" s="44">
        <f t="shared" ref="Q1484" si="35312">parseTime(O1484)-(P1486=INT(RIGHT($F1484, 1)))</f>
        <v>0</v>
      </c>
      <c r="R1484" s="45">
        <f t="shared" si="35248"/>
        <v>0</v>
      </c>
      <c r="S1484" s="36"/>
      <c r="T1484" s="37"/>
      <c r="U1484" s="44">
        <f t="shared" ref="U1484" si="35313">parseTime(S1484)-(T1486=INT(RIGHT($F1484, 1)))</f>
        <v>0</v>
      </c>
      <c r="V1484" s="45">
        <f t="shared" si="35250"/>
        <v>0</v>
      </c>
      <c r="W1484" s="36"/>
      <c r="X1484" s="37"/>
      <c r="Y1484" s="44">
        <f t="shared" ref="Y1484" si="35314">parseTime(W1484)-(X1486=INT(RIGHT($F1484, 1)))</f>
        <v>0</v>
      </c>
      <c r="Z1484" s="45">
        <f t="shared" si="35252"/>
        <v>0</v>
      </c>
      <c r="AA1484" s="36"/>
      <c r="AB1484" s="37"/>
      <c r="AC1484" s="44">
        <f t="shared" ref="AC1484" si="35315">parseTime(AA1484)-(AB1486=INT(RIGHT($F1484, 1)))</f>
        <v>0</v>
      </c>
      <c r="AD1484" s="45">
        <f t="shared" si="35254"/>
        <v>0</v>
      </c>
      <c r="AE1484" s="36"/>
      <c r="AF1484" s="37"/>
      <c r="AG1484" s="44">
        <f t="shared" ref="AG1484" si="35316">parseTime(AE1484)-(AF1486=INT(RIGHT($F1484, 1)))</f>
        <v>0</v>
      </c>
      <c r="AH1484" s="45">
        <f t="shared" si="35256"/>
        <v>0</v>
      </c>
      <c r="AI1484" s="36"/>
      <c r="AJ1484" s="37"/>
      <c r="AK1484" s="44">
        <f>parseTime(AI1484)-(AJ1486=INT(RIGHT($F1484, 1)))</f>
        <v>0</v>
      </c>
      <c r="AL1484" s="45">
        <f t="shared" si="35257"/>
        <v>0</v>
      </c>
      <c r="AM1484" s="36"/>
      <c r="AN1484" s="37"/>
      <c r="AO1484" s="44">
        <f t="shared" ref="AO1484" si="35317">parseTime(AM1484)-(AN1486=INT(RIGHT($F1484, 1)))</f>
        <v>0</v>
      </c>
      <c r="AP1484" s="45">
        <f t="shared" si="35259"/>
        <v>0</v>
      </c>
      <c r="AQ1484" s="36"/>
      <c r="AR1484" s="37"/>
      <c r="AS1484" s="44">
        <f t="shared" ref="AS1484" si="35318">parseTime(AQ1484)-(AR1486=INT(RIGHT($F1484, 1)))</f>
        <v>0</v>
      </c>
      <c r="AT1484" s="45">
        <f t="shared" si="35261"/>
        <v>0</v>
      </c>
      <c r="AU1484" s="36"/>
      <c r="AV1484" s="37"/>
      <c r="AW1484" s="44">
        <f>parseTime(AU1484)-(AV1486=INT(RIGHT($F1484, 1)))</f>
        <v>0</v>
      </c>
      <c r="AX1484" s="45">
        <f t="shared" si="35262"/>
        <v>0</v>
      </c>
      <c r="AY1484" s="36"/>
      <c r="AZ1484" s="37"/>
      <c r="BA1484" s="44">
        <f>parseTime(AY1484)-(AZ1486=INT(RIGHT($F1484, 1)))</f>
        <v>0</v>
      </c>
      <c r="BB1484" s="45">
        <f t="shared" si="35263"/>
        <v>0</v>
      </c>
      <c r="BC1484" s="36"/>
      <c r="BD1484" s="37"/>
      <c r="BE1484" s="44">
        <f>parseTime(BC1484)-(BD1486=INT(RIGHT($F1484, 1)))</f>
        <v>0</v>
      </c>
      <c r="BF1484" s="45">
        <f t="shared" si="35264"/>
        <v>0</v>
      </c>
      <c r="BG1484" s="36"/>
      <c r="BH1484" s="37"/>
      <c r="BI1484" s="44">
        <f>parseTime(BG1484)-(BH1486=INT(RIGHT($F1484, 1)))</f>
        <v>0</v>
      </c>
      <c r="BJ1484" s="45">
        <f t="shared" si="35265"/>
        <v>0</v>
      </c>
      <c r="BK1484" s="36"/>
      <c r="BL1484" s="37"/>
      <c r="BM1484" s="44">
        <f>parseTime(BK1484)-(BL1486=INT(RIGHT($F1484, 1)))</f>
        <v>0</v>
      </c>
      <c r="BN1484" s="45">
        <f t="shared" si="35266"/>
        <v>0</v>
      </c>
      <c r="BO1484" s="36"/>
      <c r="BP1484" s="37"/>
      <c r="BQ1484" s="44">
        <f t="shared" ref="BQ1484" si="35319">parseTime(BO1484)-(BP1486=INT(RIGHT($F1484, 1)))</f>
        <v>0</v>
      </c>
      <c r="BR1484" s="45">
        <f t="shared" si="35268"/>
        <v>0</v>
      </c>
      <c r="BS1484" s="36"/>
      <c r="BT1484" s="37"/>
      <c r="BU1484" s="44">
        <f t="shared" ref="BU1484" si="35320">parseTime(BS1484)-(BT1486=INT(RIGHT($F1484, 1)))</f>
        <v>0</v>
      </c>
      <c r="BV1484" s="45">
        <f t="shared" si="35270"/>
        <v>0</v>
      </c>
      <c r="BW1484" s="36"/>
      <c r="BX1484" s="37"/>
      <c r="BY1484" s="44">
        <f t="shared" ref="BY1484" si="35321">parseTime(BW1484)-(BX1486=INT(RIGHT($F1484, 1)))</f>
        <v>0</v>
      </c>
      <c r="BZ1484" s="45">
        <f t="shared" si="35272"/>
        <v>0</v>
      </c>
      <c r="CA1484" s="36"/>
      <c r="CB1484" s="37"/>
      <c r="CC1484" s="44">
        <f t="shared" ref="CC1484" si="35322">parseTime(CA1484)-(CB1486=INT(RIGHT($F1484, 1)))</f>
        <v>0</v>
      </c>
      <c r="CD1484" s="45">
        <f t="shared" si="35274"/>
        <v>0</v>
      </c>
      <c r="CE1484" s="36"/>
      <c r="CF1484" s="37"/>
      <c r="CG1484" s="44">
        <f t="shared" ref="CG1484" si="35323">parseTime(CE1484)-(CF1486=INT(RIGHT($F1484, 1)))</f>
        <v>0</v>
      </c>
      <c r="CH1484" s="45">
        <f t="shared" si="35276"/>
        <v>0</v>
      </c>
    </row>
    <row r="1485" spans="1:86" x14ac:dyDescent="0.25">
      <c r="A1485" s="56" t="s">
        <v>119</v>
      </c>
      <c r="B1485" s="57">
        <f t="shared" ref="B1485" ca="1" si="35324">roleHours(G1481:CH1487, "MCC")</f>
        <v>8</v>
      </c>
      <c r="C1485" s="14">
        <f t="shared" ca="1" si="35294"/>
        <v>1</v>
      </c>
      <c r="D1485" s="14" t="s">
        <v>260</v>
      </c>
      <c r="E1485" s="20">
        <v>4.6500000000000004</v>
      </c>
      <c r="F1485" s="51" t="s">
        <v>132</v>
      </c>
      <c r="G1485" s="36"/>
      <c r="H1485" s="37"/>
      <c r="I1485" s="44">
        <f t="shared" ref="I1485" si="35325">parseTime(G1485)-(H1486=INT(RIGHT($F1485, 1)))</f>
        <v>0</v>
      </c>
      <c r="J1485" s="45">
        <f t="shared" si="35244"/>
        <v>0</v>
      </c>
      <c r="K1485" s="36"/>
      <c r="L1485" s="37"/>
      <c r="M1485" s="44">
        <f t="shared" ref="M1485" si="35326">parseTime(K1485)-(L1486=INT(RIGHT($F1485, 1)))</f>
        <v>0</v>
      </c>
      <c r="N1485" s="45">
        <f t="shared" si="35246"/>
        <v>0</v>
      </c>
      <c r="O1485" s="36"/>
      <c r="P1485" s="37"/>
      <c r="Q1485" s="44">
        <f t="shared" ref="Q1485" si="35327">parseTime(O1485)-(P1486=INT(RIGHT($F1485, 1)))</f>
        <v>0</v>
      </c>
      <c r="R1485" s="45">
        <f t="shared" si="35248"/>
        <v>0</v>
      </c>
      <c r="S1485" s="36"/>
      <c r="T1485" s="37"/>
      <c r="U1485" s="44">
        <f t="shared" ref="U1485" si="35328">parseTime(S1485)-(T1486=INT(RIGHT($F1485, 1)))</f>
        <v>0</v>
      </c>
      <c r="V1485" s="45">
        <f t="shared" si="35250"/>
        <v>0</v>
      </c>
      <c r="W1485" s="36"/>
      <c r="X1485" s="37"/>
      <c r="Y1485" s="44">
        <f t="shared" ref="Y1485" si="35329">parseTime(W1485)-(X1486=INT(RIGHT($F1485, 1)))</f>
        <v>0</v>
      </c>
      <c r="Z1485" s="45">
        <f t="shared" si="35252"/>
        <v>0</v>
      </c>
      <c r="AA1485" s="36"/>
      <c r="AB1485" s="37"/>
      <c r="AC1485" s="44">
        <f t="shared" ref="AC1485" si="35330">parseTime(AA1485)-(AB1486=INT(RIGHT($F1485, 1)))</f>
        <v>0</v>
      </c>
      <c r="AD1485" s="45">
        <f t="shared" si="35254"/>
        <v>0</v>
      </c>
      <c r="AE1485" s="36"/>
      <c r="AF1485" s="37"/>
      <c r="AG1485" s="44">
        <f t="shared" ref="AG1485" si="35331">parseTime(AE1485)-(AF1486=INT(RIGHT($F1485, 1)))</f>
        <v>0</v>
      </c>
      <c r="AH1485" s="45">
        <f t="shared" si="35256"/>
        <v>0</v>
      </c>
      <c r="AI1485" s="36"/>
      <c r="AJ1485" s="37"/>
      <c r="AK1485" s="44">
        <f>parseTime(AI1485)-(AJ1486=INT(RIGHT($F1485, 1)))</f>
        <v>0</v>
      </c>
      <c r="AL1485" s="45">
        <f t="shared" si="35257"/>
        <v>0</v>
      </c>
      <c r="AM1485" s="36"/>
      <c r="AN1485" s="37"/>
      <c r="AO1485" s="44">
        <f t="shared" ref="AO1485" si="35332">parseTime(AM1485)-(AN1486=INT(RIGHT($F1485, 1)))</f>
        <v>0</v>
      </c>
      <c r="AP1485" s="45">
        <f t="shared" si="35259"/>
        <v>0</v>
      </c>
      <c r="AQ1485" s="36"/>
      <c r="AR1485" s="37"/>
      <c r="AS1485" s="44">
        <f t="shared" ref="AS1485" si="35333">parseTime(AQ1485)-(AR1486=INT(RIGHT($F1485, 1)))</f>
        <v>0</v>
      </c>
      <c r="AT1485" s="45">
        <f t="shared" si="35261"/>
        <v>0</v>
      </c>
      <c r="AU1485" s="36"/>
      <c r="AV1485" s="37"/>
      <c r="AW1485" s="44">
        <f>parseTime(AU1485)-(AV1486=INT(RIGHT($F1485, 1)))</f>
        <v>0</v>
      </c>
      <c r="AX1485" s="45">
        <f t="shared" si="35262"/>
        <v>0</v>
      </c>
      <c r="AY1485" s="36"/>
      <c r="AZ1485" s="37"/>
      <c r="BA1485" s="44">
        <f>parseTime(AY1485)-(AZ1486=INT(RIGHT($F1485, 1)))</f>
        <v>0</v>
      </c>
      <c r="BB1485" s="45">
        <f t="shared" si="35263"/>
        <v>0</v>
      </c>
      <c r="BC1485" s="36"/>
      <c r="BD1485" s="37"/>
      <c r="BE1485" s="44">
        <f>parseTime(BC1485)-(BD1486=INT(RIGHT($F1485, 1)))</f>
        <v>0</v>
      </c>
      <c r="BF1485" s="45">
        <f t="shared" si="35264"/>
        <v>0</v>
      </c>
      <c r="BG1485" s="36"/>
      <c r="BH1485" s="37"/>
      <c r="BI1485" s="44">
        <f>parseTime(BG1485)-(BH1486=INT(RIGHT($F1485, 1)))</f>
        <v>0</v>
      </c>
      <c r="BJ1485" s="45">
        <f t="shared" si="35265"/>
        <v>0</v>
      </c>
      <c r="BK1485" s="36"/>
      <c r="BL1485" s="37"/>
      <c r="BM1485" s="44">
        <f>parseTime(BK1485)-(BL1486=INT(RIGHT($F1485, 1)))</f>
        <v>0</v>
      </c>
      <c r="BN1485" s="45">
        <f t="shared" si="35266"/>
        <v>0</v>
      </c>
      <c r="BO1485" s="36"/>
      <c r="BP1485" s="37"/>
      <c r="BQ1485" s="44">
        <f t="shared" ref="BQ1485" si="35334">parseTime(BO1485)-(BP1486=INT(RIGHT($F1485, 1)))</f>
        <v>0</v>
      </c>
      <c r="BR1485" s="45">
        <f t="shared" si="35268"/>
        <v>0</v>
      </c>
      <c r="BS1485" s="36"/>
      <c r="BT1485" s="37"/>
      <c r="BU1485" s="44">
        <f t="shared" ref="BU1485" si="35335">parseTime(BS1485)-(BT1486=INT(RIGHT($F1485, 1)))</f>
        <v>0</v>
      </c>
      <c r="BV1485" s="45">
        <f t="shared" si="35270"/>
        <v>0</v>
      </c>
      <c r="BW1485" s="36"/>
      <c r="BX1485" s="37"/>
      <c r="BY1485" s="44">
        <f t="shared" ref="BY1485" si="35336">parseTime(BW1485)-(BX1486=INT(RIGHT($F1485, 1)))</f>
        <v>0</v>
      </c>
      <c r="BZ1485" s="45">
        <f t="shared" si="35272"/>
        <v>0</v>
      </c>
      <c r="CA1485" s="36"/>
      <c r="CB1485" s="37"/>
      <c r="CC1485" s="44">
        <f t="shared" ref="CC1485" si="35337">parseTime(CA1485)-(CB1486=INT(RIGHT($F1485, 1)))</f>
        <v>0</v>
      </c>
      <c r="CD1485" s="45">
        <f t="shared" si="35274"/>
        <v>0</v>
      </c>
      <c r="CE1485" s="36"/>
      <c r="CF1485" s="37"/>
      <c r="CG1485" s="44">
        <f t="shared" ref="CG1485" si="35338">parseTime(CE1485)-(CF1486=INT(RIGHT($F1485, 1)))</f>
        <v>0</v>
      </c>
      <c r="CH1485" s="45">
        <f t="shared" si="35276"/>
        <v>0</v>
      </c>
    </row>
    <row r="1486" spans="1:86" x14ac:dyDescent="0.25">
      <c r="A1486" s="56"/>
      <c r="B1486" s="57"/>
      <c r="C1486" s="14">
        <f t="shared" si="35294"/>
        <v>0</v>
      </c>
      <c r="D1486" s="14"/>
      <c r="E1486" s="20">
        <f t="shared" ref="E1486" si="35339">((7.5/2)-0.5+E1485)*8</f>
        <v>63.2</v>
      </c>
      <c r="F1486" s="51"/>
      <c r="G1486" s="46" t="s">
        <v>134</v>
      </c>
      <c r="H1486" s="38">
        <f t="shared" ref="H1486" si="35340">lunchAdjust(G1481:H1485)</f>
        <v>1</v>
      </c>
      <c r="I1486" s="48" t="s">
        <v>0</v>
      </c>
      <c r="J1486" s="39">
        <f t="shared" ref="J1486" si="35341">SUMPRODUCT(I1481:I1485*J1481:J1485)</f>
        <v>8</v>
      </c>
      <c r="K1486" s="46" t="s">
        <v>134</v>
      </c>
      <c r="L1486" s="38">
        <f t="shared" ref="L1486" si="35342">lunchAdjust(K1481:L1485)</f>
        <v>0</v>
      </c>
      <c r="M1486" s="48" t="s">
        <v>0</v>
      </c>
      <c r="N1486" s="39">
        <f t="shared" ref="N1486" si="35343">SUMPRODUCT(M1481:M1485*N1481:N1485)</f>
        <v>0</v>
      </c>
      <c r="O1486" s="46" t="s">
        <v>134</v>
      </c>
      <c r="P1486" s="38">
        <f t="shared" ref="P1486" si="35344">lunchAdjust(O1481:P1485)</f>
        <v>1</v>
      </c>
      <c r="Q1486" s="48" t="s">
        <v>0</v>
      </c>
      <c r="R1486" s="39">
        <f t="shared" ref="R1486" si="35345">SUMPRODUCT(Q1481:Q1485*R1481:R1485)</f>
        <v>8</v>
      </c>
      <c r="S1486" s="46" t="s">
        <v>134</v>
      </c>
      <c r="T1486" s="38">
        <f t="shared" ref="T1486" si="35346">lunchAdjust(S1481:T1485)</f>
        <v>1</v>
      </c>
      <c r="U1486" s="48" t="s">
        <v>0</v>
      </c>
      <c r="V1486" s="39">
        <f t="shared" ref="V1486" si="35347">SUMPRODUCT(U1481:U1485*V1481:V1485)</f>
        <v>8</v>
      </c>
      <c r="W1486" s="46" t="s">
        <v>134</v>
      </c>
      <c r="X1486" s="38">
        <f t="shared" ref="X1486" si="35348">lunchAdjust(W1481:X1485)</f>
        <v>0</v>
      </c>
      <c r="Y1486" s="48" t="s">
        <v>0</v>
      </c>
      <c r="Z1486" s="39">
        <f t="shared" ref="Z1486" si="35349">SUMPRODUCT(Y1481:Y1485*Z1481:Z1485)</f>
        <v>0</v>
      </c>
      <c r="AA1486" s="46" t="s">
        <v>134</v>
      </c>
      <c r="AB1486" s="38">
        <f t="shared" ref="AB1486" si="35350">lunchAdjust(AA1481:AB1485)</f>
        <v>1</v>
      </c>
      <c r="AC1486" s="48" t="s">
        <v>0</v>
      </c>
      <c r="AD1486" s="39">
        <f t="shared" ref="AD1486" si="35351">SUMPRODUCT(AC1481:AC1485*AD1481:AD1485)</f>
        <v>8</v>
      </c>
      <c r="AE1486" s="46" t="s">
        <v>134</v>
      </c>
      <c r="AF1486" s="38">
        <f t="shared" ref="AF1486" si="35352">lunchAdjust(AE1481:AF1485)</f>
        <v>1</v>
      </c>
      <c r="AG1486" s="48" t="s">
        <v>0</v>
      </c>
      <c r="AH1486" s="39">
        <f t="shared" ref="AH1486" si="35353">SUMPRODUCT(AG1481:AG1485*AH1481:AH1485)</f>
        <v>8</v>
      </c>
      <c r="AI1486" s="46" t="s">
        <v>134</v>
      </c>
      <c r="AJ1486" s="38">
        <f t="shared" ref="AJ1486" si="35354">lunchAdjust(AI1481:AJ1485)</f>
        <v>1</v>
      </c>
      <c r="AK1486" s="48" t="s">
        <v>0</v>
      </c>
      <c r="AL1486" s="39">
        <f t="shared" ref="AL1486" si="35355">SUMPRODUCT(AK1481:AK1485*AL1481:AL1485)</f>
        <v>8</v>
      </c>
      <c r="AM1486" s="46" t="s">
        <v>134</v>
      </c>
      <c r="AN1486" s="38">
        <f t="shared" ref="AN1486" si="35356">lunchAdjust(AM1481:AN1485)</f>
        <v>0</v>
      </c>
      <c r="AO1486" s="48" t="s">
        <v>0</v>
      </c>
      <c r="AP1486" s="39">
        <f t="shared" ref="AP1486" si="35357">SUMPRODUCT(AO1481:AO1485*AP1481:AP1485)</f>
        <v>0</v>
      </c>
      <c r="AQ1486" s="46" t="s">
        <v>134</v>
      </c>
      <c r="AR1486" s="38">
        <f t="shared" ref="AR1486" si="35358">lunchAdjust(AQ1481:AR1485)</f>
        <v>0</v>
      </c>
      <c r="AS1486" s="48" t="s">
        <v>0</v>
      </c>
      <c r="AT1486" s="39">
        <f t="shared" ref="AT1486" si="35359">SUMPRODUCT(AS1481:AS1485*AT1481:AT1485)</f>
        <v>0</v>
      </c>
      <c r="AU1486" s="46" t="s">
        <v>134</v>
      </c>
      <c r="AV1486" s="38">
        <f t="shared" ref="AV1486" si="35360">lunchAdjust(AU1481:AV1485)</f>
        <v>0</v>
      </c>
      <c r="AW1486" s="48" t="s">
        <v>0</v>
      </c>
      <c r="AX1486" s="39">
        <f t="shared" ref="AX1486" si="35361">SUMPRODUCT(AW1481:AW1485*AX1481:AX1485)</f>
        <v>0</v>
      </c>
      <c r="AY1486" s="46" t="s">
        <v>134</v>
      </c>
      <c r="AZ1486" s="38">
        <f t="shared" ref="AZ1486" si="35362">lunchAdjust(AY1481:AZ1485)</f>
        <v>0</v>
      </c>
      <c r="BA1486" s="48" t="s">
        <v>0</v>
      </c>
      <c r="BB1486" s="39">
        <f t="shared" ref="BB1486" si="35363">SUMPRODUCT(BA1481:BA1485*BB1481:BB1485)</f>
        <v>0</v>
      </c>
      <c r="BC1486" s="46" t="s">
        <v>134</v>
      </c>
      <c r="BD1486" s="38">
        <f t="shared" ref="BD1486" si="35364">lunchAdjust(BC1481:BD1485)</f>
        <v>0</v>
      </c>
      <c r="BE1486" s="48" t="s">
        <v>0</v>
      </c>
      <c r="BF1486" s="39">
        <f t="shared" ref="BF1486" si="35365">SUMPRODUCT(BE1481:BE1485*BF1481:BF1485)</f>
        <v>0</v>
      </c>
      <c r="BG1486" s="46" t="s">
        <v>134</v>
      </c>
      <c r="BH1486" s="38">
        <f t="shared" ref="BH1486" si="35366">lunchAdjust(BG1481:BH1485)</f>
        <v>0</v>
      </c>
      <c r="BI1486" s="48" t="s">
        <v>0</v>
      </c>
      <c r="BJ1486" s="39">
        <f t="shared" ref="BJ1486" si="35367">SUMPRODUCT(BI1481:BI1485*BJ1481:BJ1485)</f>
        <v>0</v>
      </c>
      <c r="BK1486" s="46" t="s">
        <v>134</v>
      </c>
      <c r="BL1486" s="38">
        <f t="shared" ref="BL1486" si="35368">lunchAdjust(BK1481:BL1485)</f>
        <v>0</v>
      </c>
      <c r="BM1486" s="48" t="s">
        <v>0</v>
      </c>
      <c r="BN1486" s="39">
        <f t="shared" ref="BN1486" si="35369">SUMPRODUCT(BM1481:BM1485*BN1481:BN1485)</f>
        <v>0</v>
      </c>
      <c r="BO1486" s="46" t="s">
        <v>134</v>
      </c>
      <c r="BP1486" s="38">
        <f t="shared" ref="BP1486" si="35370">lunchAdjust(BO1481:BP1485)</f>
        <v>0</v>
      </c>
      <c r="BQ1486" s="48" t="s">
        <v>0</v>
      </c>
      <c r="BR1486" s="39">
        <f t="shared" ref="BR1486" si="35371">SUMPRODUCT(BQ1481:BQ1485*BR1481:BR1485)</f>
        <v>0</v>
      </c>
      <c r="BS1486" s="46" t="s">
        <v>134</v>
      </c>
      <c r="BT1486" s="38">
        <f t="shared" ref="BT1486" si="35372">lunchAdjust(BS1481:BT1485)</f>
        <v>0</v>
      </c>
      <c r="BU1486" s="48" t="s">
        <v>0</v>
      </c>
      <c r="BV1486" s="39">
        <f t="shared" ref="BV1486" si="35373">SUMPRODUCT(BU1481:BU1485*BV1481:BV1485)</f>
        <v>0</v>
      </c>
      <c r="BW1486" s="46" t="s">
        <v>134</v>
      </c>
      <c r="BX1486" s="38">
        <f t="shared" ref="BX1486" si="35374">lunchAdjust(BW1481:BX1485)</f>
        <v>0</v>
      </c>
      <c r="BY1486" s="48" t="s">
        <v>0</v>
      </c>
      <c r="BZ1486" s="39">
        <f t="shared" ref="BZ1486" si="35375">SUMPRODUCT(BY1481:BY1485*BZ1481:BZ1485)</f>
        <v>0</v>
      </c>
      <c r="CA1486" s="46" t="s">
        <v>134</v>
      </c>
      <c r="CB1486" s="38">
        <f t="shared" ref="CB1486" si="35376">lunchAdjust(CA1481:CB1485)</f>
        <v>0</v>
      </c>
      <c r="CC1486" s="48" t="s">
        <v>0</v>
      </c>
      <c r="CD1486" s="39">
        <f t="shared" ref="CD1486" si="35377">SUMPRODUCT(CC1481:CC1485*CD1481:CD1485)</f>
        <v>0</v>
      </c>
      <c r="CE1486" s="46" t="s">
        <v>134</v>
      </c>
      <c r="CF1486" s="38">
        <f t="shared" ref="CF1486" si="35378">lunchAdjust(CE1481:CF1485)</f>
        <v>0</v>
      </c>
      <c r="CG1486" s="48" t="s">
        <v>0</v>
      </c>
      <c r="CH1486" s="39">
        <f t="shared" ref="CH1486" si="35379">SUMPRODUCT(CG1481:CG1485*CH1481:CH1485)</f>
        <v>0</v>
      </c>
    </row>
    <row r="1487" spans="1:86" ht="15.75" thickBot="1" x14ac:dyDescent="0.3">
      <c r="A1487" s="58" t="s">
        <v>121</v>
      </c>
      <c r="B1487" s="59">
        <f t="shared" ref="B1487" ca="1" si="35380">roleHours(G1481:CH1487, "OUT")</f>
        <v>0</v>
      </c>
      <c r="C1487" s="54" t="s">
        <v>137</v>
      </c>
      <c r="D1487" s="22">
        <f t="shared" ref="D1487" ca="1" si="35381">roleHours(G1481:CH1487, "PTO")</f>
        <v>0</v>
      </c>
      <c r="E1487" s="23">
        <f t="shared" ref="E1487" ca="1" si="35382">E1486-B1482</f>
        <v>15.200000000000003</v>
      </c>
      <c r="F1487" s="52"/>
      <c r="G1487" s="47" t="s">
        <v>39</v>
      </c>
      <c r="H1487" s="40">
        <f t="shared" si="34519"/>
        <v>0</v>
      </c>
      <c r="I1487" s="49" t="s">
        <v>135</v>
      </c>
      <c r="J1487" s="41">
        <f t="shared" ref="J1487" si="35383">J1486*G$4</f>
        <v>0</v>
      </c>
      <c r="K1487" s="47" t="s">
        <v>39</v>
      </c>
      <c r="L1487" s="40">
        <f t="shared" ref="L1487" si="35384">SUMPRODUCT(M1481:M1485*(L1481:L1485="PTO"))+SUMPRODUCT(M1481:M1485*(L1481:L1485="HOL"))</f>
        <v>0</v>
      </c>
      <c r="M1487" s="49" t="s">
        <v>135</v>
      </c>
      <c r="N1487" s="41">
        <f t="shared" ref="N1487" si="35385">N1486*K$4</f>
        <v>0</v>
      </c>
      <c r="O1487" s="47" t="s">
        <v>39</v>
      </c>
      <c r="P1487" s="40">
        <f t="shared" ref="P1487" si="35386">SUMPRODUCT(Q1481:Q1485*(P1481:P1485="PTO"))+SUMPRODUCT(Q1481:Q1485*(P1481:P1485="HOL"))</f>
        <v>0</v>
      </c>
      <c r="Q1487" s="49" t="s">
        <v>135</v>
      </c>
      <c r="R1487" s="41">
        <f t="shared" ref="R1487" si="35387">R1486*O$4</f>
        <v>8</v>
      </c>
      <c r="S1487" s="47" t="s">
        <v>39</v>
      </c>
      <c r="T1487" s="40">
        <f t="shared" ref="T1487" si="35388">SUMPRODUCT(U1481:U1485*(T1481:T1485="PTO"))+SUMPRODUCT(U1481:U1485*(T1481:T1485="HOL"))</f>
        <v>0</v>
      </c>
      <c r="U1487" s="49" t="s">
        <v>135</v>
      </c>
      <c r="V1487" s="41">
        <f t="shared" ref="V1487" si="35389">V1486*S$4</f>
        <v>0</v>
      </c>
      <c r="W1487" s="47" t="s">
        <v>39</v>
      </c>
      <c r="X1487" s="40">
        <f t="shared" ref="X1487" si="35390">SUMPRODUCT(Y1481:Y1485*(X1481:X1485="PTO"))+SUMPRODUCT(Y1481:Y1485*(X1481:X1485="HOL"))</f>
        <v>0</v>
      </c>
      <c r="Y1487" s="49" t="s">
        <v>135</v>
      </c>
      <c r="Z1487" s="41">
        <f t="shared" ref="Z1487" si="35391">Z1486*W$4</f>
        <v>0</v>
      </c>
      <c r="AA1487" s="47" t="s">
        <v>39</v>
      </c>
      <c r="AB1487" s="40">
        <f t="shared" ref="AB1487" si="35392">SUMPRODUCT(AC1481:AC1485*(AB1481:AB1485="PTO"))+SUMPRODUCT(AC1481:AC1485*(AB1481:AB1485="HOL"))</f>
        <v>0</v>
      </c>
      <c r="AC1487" s="49" t="s">
        <v>135</v>
      </c>
      <c r="AD1487" s="41">
        <f t="shared" ref="AD1487" si="35393">AD1486*AA$4</f>
        <v>8</v>
      </c>
      <c r="AE1487" s="47" t="s">
        <v>39</v>
      </c>
      <c r="AF1487" s="40">
        <f t="shared" ref="AF1487" si="35394">SUMPRODUCT(AG1481:AG1485*(AF1481:AF1485="PTO"))+SUMPRODUCT(AG1481:AG1485*(AF1481:AF1485="HOL"))</f>
        <v>0</v>
      </c>
      <c r="AG1487" s="49" t="s">
        <v>135</v>
      </c>
      <c r="AH1487" s="41">
        <f t="shared" ref="AH1487" si="35395">AH1486*AE$4</f>
        <v>8</v>
      </c>
      <c r="AI1487" s="47" t="s">
        <v>39</v>
      </c>
      <c r="AJ1487" s="40">
        <f t="shared" ref="AJ1487" si="35396">SUMPRODUCT(AK1481:AK1485*(AJ1481:AJ1485="PTO"))+SUMPRODUCT(AK1481:AK1485*(AJ1481:AJ1485="HOL"))</f>
        <v>0</v>
      </c>
      <c r="AK1487" s="49" t="s">
        <v>135</v>
      </c>
      <c r="AL1487" s="41">
        <f>AL1486*AI$4</f>
        <v>8</v>
      </c>
      <c r="AM1487" s="47" t="s">
        <v>39</v>
      </c>
      <c r="AN1487" s="40">
        <f t="shared" ref="AN1487" si="35397">SUMPRODUCT(AO1481:AO1485*(AN1481:AN1485="PTO"))+SUMPRODUCT(AO1481:AO1485*(AN1481:AN1485="HOL"))</f>
        <v>0</v>
      </c>
      <c r="AO1487" s="49" t="s">
        <v>135</v>
      </c>
      <c r="AP1487" s="41">
        <f t="shared" ref="AP1487" si="35398">AP1486*AM$4</f>
        <v>0</v>
      </c>
      <c r="AQ1487" s="47" t="s">
        <v>39</v>
      </c>
      <c r="AR1487" s="40">
        <f t="shared" ref="AR1487" si="35399">SUMPRODUCT(AS1481:AS1485*(AR1481:AR1485="PTO"))+SUMPRODUCT(AS1481:AS1485*(AR1481:AR1485="HOL"))</f>
        <v>0</v>
      </c>
      <c r="AS1487" s="49" t="s">
        <v>135</v>
      </c>
      <c r="AT1487" s="41">
        <f t="shared" ref="AT1487" si="35400">AT1486*AQ$4</f>
        <v>0</v>
      </c>
      <c r="AU1487" s="47" t="s">
        <v>39</v>
      </c>
      <c r="AV1487" s="40">
        <f t="shared" ref="AV1487" si="35401">SUMPRODUCT(AW1481:AW1485*(AV1481:AV1485="PTO"))+SUMPRODUCT(AW1481:AW1485*(AV1481:AV1485="HOL"))</f>
        <v>0</v>
      </c>
      <c r="AW1487" s="49" t="s">
        <v>135</v>
      </c>
      <c r="AX1487" s="41">
        <f>AX1486*AU$4</f>
        <v>0</v>
      </c>
      <c r="AY1487" s="47" t="s">
        <v>39</v>
      </c>
      <c r="AZ1487" s="40">
        <f t="shared" ref="AZ1487" si="35402">SUMPRODUCT(BA1481:BA1485*(AZ1481:AZ1485="PTO"))+SUMPRODUCT(BA1481:BA1485*(AZ1481:AZ1485="HOL"))</f>
        <v>0</v>
      </c>
      <c r="BA1487" s="49" t="s">
        <v>135</v>
      </c>
      <c r="BB1487" s="41">
        <f>BB1486*AY$4</f>
        <v>0</v>
      </c>
      <c r="BC1487" s="47" t="s">
        <v>39</v>
      </c>
      <c r="BD1487" s="40">
        <f t="shared" ref="BD1487" si="35403">SUMPRODUCT(BE1481:BE1485*(BD1481:BD1485="PTO"))+SUMPRODUCT(BE1481:BE1485*(BD1481:BD1485="HOL"))</f>
        <v>0</v>
      </c>
      <c r="BE1487" s="49" t="s">
        <v>135</v>
      </c>
      <c r="BF1487" s="41">
        <f>BF1486*BC$4</f>
        <v>0</v>
      </c>
      <c r="BG1487" s="47" t="s">
        <v>39</v>
      </c>
      <c r="BH1487" s="40">
        <f t="shared" ref="BH1487" si="35404">SUMPRODUCT(BI1481:BI1485*(BH1481:BH1485="PTO"))+SUMPRODUCT(BI1481:BI1485*(BH1481:BH1485="HOL"))</f>
        <v>0</v>
      </c>
      <c r="BI1487" s="49" t="s">
        <v>135</v>
      </c>
      <c r="BJ1487" s="41">
        <f>BJ1486*BG$4</f>
        <v>0</v>
      </c>
      <c r="BK1487" s="47" t="s">
        <v>39</v>
      </c>
      <c r="BL1487" s="40">
        <f t="shared" ref="BL1487" si="35405">SUMPRODUCT(BM1481:BM1485*(BL1481:BL1485="PTO"))+SUMPRODUCT(BM1481:BM1485*(BL1481:BL1485="HOL"))</f>
        <v>0</v>
      </c>
      <c r="BM1487" s="49" t="s">
        <v>135</v>
      </c>
      <c r="BN1487" s="41">
        <f>BN1486*BK$4</f>
        <v>0</v>
      </c>
      <c r="BO1487" s="47" t="s">
        <v>39</v>
      </c>
      <c r="BP1487" s="40">
        <f t="shared" ref="BP1487" si="35406">SUMPRODUCT(BQ1481:BQ1485*(BP1481:BP1485="PTO"))+SUMPRODUCT(BQ1481:BQ1485*(BP1481:BP1485="HOL"))</f>
        <v>0</v>
      </c>
      <c r="BQ1487" s="49" t="s">
        <v>135</v>
      </c>
      <c r="BR1487" s="41">
        <f t="shared" ref="BR1487" si="35407">BR1486*BO$4</f>
        <v>0</v>
      </c>
      <c r="BS1487" s="47" t="s">
        <v>39</v>
      </c>
      <c r="BT1487" s="40">
        <f t="shared" ref="BT1487" si="35408">SUMPRODUCT(BU1481:BU1485*(BT1481:BT1485="PTO"))+SUMPRODUCT(BU1481:BU1485*(BT1481:BT1485="HOL"))</f>
        <v>0</v>
      </c>
      <c r="BU1487" s="49" t="s">
        <v>135</v>
      </c>
      <c r="BV1487" s="41">
        <f t="shared" ref="BV1487" si="35409">BV1486*BS$4</f>
        <v>0</v>
      </c>
      <c r="BW1487" s="47" t="s">
        <v>39</v>
      </c>
      <c r="BX1487" s="40">
        <f t="shared" ref="BX1487" si="35410">SUMPRODUCT(BY1481:BY1485*(BX1481:BX1485="PTO"))+SUMPRODUCT(BY1481:BY1485*(BX1481:BX1485="HOL"))</f>
        <v>0</v>
      </c>
      <c r="BY1487" s="49" t="s">
        <v>135</v>
      </c>
      <c r="BZ1487" s="41">
        <f t="shared" ref="BZ1487" si="35411">BZ1486*BW$4</f>
        <v>0</v>
      </c>
      <c r="CA1487" s="47" t="s">
        <v>39</v>
      </c>
      <c r="CB1487" s="40">
        <f t="shared" ref="CB1487" si="35412">SUMPRODUCT(CC1481:CC1485*(CB1481:CB1485="PTO"))+SUMPRODUCT(CC1481:CC1485*(CB1481:CB1485="HOL"))</f>
        <v>0</v>
      </c>
      <c r="CC1487" s="49" t="s">
        <v>135</v>
      </c>
      <c r="CD1487" s="41">
        <f t="shared" ref="CD1487" si="35413">CD1486*CA$4</f>
        <v>0</v>
      </c>
      <c r="CE1487" s="47" t="s">
        <v>39</v>
      </c>
      <c r="CF1487" s="40">
        <f t="shared" ref="CF1487" si="35414">SUMPRODUCT(CG1481:CG1485*(CF1481:CF1485="PTO"))+SUMPRODUCT(CG1481:CG1485*(CF1481:CF1485="HOL"))</f>
        <v>0</v>
      </c>
      <c r="CG1487" s="49" t="s">
        <v>135</v>
      </c>
      <c r="CH1487" s="41">
        <f t="shared" ref="CH1487" si="35415">CH1486*CE$4</f>
        <v>0</v>
      </c>
    </row>
    <row r="1488" spans="1:86" x14ac:dyDescent="0.25">
      <c r="A1488" s="70" t="s">
        <v>133</v>
      </c>
      <c r="B1488" s="71">
        <f t="shared" ref="B1488" ca="1" si="35416">D1488-B1489</f>
        <v>13.172920982816635</v>
      </c>
      <c r="C1488" s="72" t="s">
        <v>122</v>
      </c>
      <c r="D1488" s="71">
        <f>IFERROR(INDEX(Holidays[FTE], MATCH(Entry!E1488, Holidays[Date], 0)), 1)*8*INDEX(FTEguide[[1]:[12]], MATCH(Entry!E1489, FTEguide[Weekday], 0), IF(Entry!E1491&gt;0, Entry!E1491, MONTH(Entry!E1488)))</f>
        <v>61.172920982816635</v>
      </c>
      <c r="E1488" s="60">
        <f t="shared" si="34036"/>
        <v>44040</v>
      </c>
      <c r="F1488" s="50" t="s">
        <v>128</v>
      </c>
      <c r="G1488" s="34" t="s">
        <v>136</v>
      </c>
      <c r="H1488" s="35" t="s">
        <v>23</v>
      </c>
      <c r="I1488" s="42">
        <f t="shared" ref="I1488" si="35417">parseTime(G1488)-(H1493=INT(RIGHT($F1488, 1)))</f>
        <v>8</v>
      </c>
      <c r="J1488" s="43">
        <f t="shared" ref="J1488:J1492" si="35418">isClocked(H1488)</f>
        <v>1</v>
      </c>
      <c r="K1488" s="34"/>
      <c r="L1488" s="35"/>
      <c r="M1488" s="42">
        <f t="shared" ref="M1488" si="35419">parseTime(K1488)-(L1493=INT(RIGHT($F1488, 1)))</f>
        <v>0</v>
      </c>
      <c r="N1488" s="43">
        <f t="shared" ref="N1488:N1492" si="35420">isClocked(L1488)</f>
        <v>0</v>
      </c>
      <c r="O1488" s="34" t="s">
        <v>180</v>
      </c>
      <c r="P1488" s="35" t="s">
        <v>23</v>
      </c>
      <c r="Q1488" s="42">
        <f t="shared" ref="Q1488" si="35421">parseTime(O1488)-(P1493=INT(RIGHT($F1488, 1)))</f>
        <v>8</v>
      </c>
      <c r="R1488" s="43">
        <f t="shared" ref="R1488:R1492" si="35422">isClocked(P1488)</f>
        <v>1</v>
      </c>
      <c r="S1488" s="34" t="s">
        <v>227</v>
      </c>
      <c r="T1488" s="35" t="s">
        <v>23</v>
      </c>
      <c r="U1488" s="42">
        <f t="shared" ref="U1488" si="35423">parseTime(S1488)-(T1493=INT(RIGHT($F1488, 1)))</f>
        <v>8</v>
      </c>
      <c r="V1488" s="43">
        <f t="shared" ref="V1488:V1492" si="35424">isClocked(T1488)</f>
        <v>1</v>
      </c>
      <c r="W1488" s="34"/>
      <c r="X1488" s="35"/>
      <c r="Y1488" s="42">
        <f t="shared" ref="Y1488" si="35425">parseTime(W1488)-(X1493=INT(RIGHT($F1488, 1)))</f>
        <v>0</v>
      </c>
      <c r="Z1488" s="43">
        <f t="shared" ref="Z1488:Z1492" si="35426">isClocked(X1488)</f>
        <v>0</v>
      </c>
      <c r="AA1488" s="34" t="s">
        <v>136</v>
      </c>
      <c r="AB1488" s="35" t="s">
        <v>23</v>
      </c>
      <c r="AC1488" s="42">
        <f t="shared" ref="AC1488" si="35427">parseTime(AA1488)-(AB1493=INT(RIGHT($F1488, 1)))</f>
        <v>8</v>
      </c>
      <c r="AD1488" s="43">
        <f t="shared" ref="AD1488:AD1492" si="35428">isClocked(AB1488)</f>
        <v>1</v>
      </c>
      <c r="AE1488" s="34" t="s">
        <v>136</v>
      </c>
      <c r="AF1488" s="35" t="s">
        <v>25</v>
      </c>
      <c r="AG1488" s="42">
        <f t="shared" ref="AG1488" si="35429">parseTime(AE1488)-(AF1493=INT(RIGHT($F1488, 1)))</f>
        <v>8</v>
      </c>
      <c r="AH1488" s="43">
        <f t="shared" ref="AH1488:AH1492" si="35430">isClocked(AF1488)</f>
        <v>1</v>
      </c>
      <c r="AI1488" s="34" t="s">
        <v>136</v>
      </c>
      <c r="AJ1488" s="35" t="s">
        <v>23</v>
      </c>
      <c r="AK1488" s="42">
        <f>parseTime(AI1488)-(AJ1493=INT(RIGHT($F1488, 1)))</f>
        <v>8</v>
      </c>
      <c r="AL1488" s="43">
        <f t="shared" ref="AL1488:AL1492" si="35431">isClocked(AJ1488)</f>
        <v>1</v>
      </c>
      <c r="AM1488" s="34"/>
      <c r="AN1488" s="35"/>
      <c r="AO1488" s="42">
        <f t="shared" ref="AO1488" si="35432">parseTime(AM1488)-(AN1493=INT(RIGHT($F1488, 1)))</f>
        <v>0</v>
      </c>
      <c r="AP1488" s="43">
        <f t="shared" ref="AP1488:AP1492" si="35433">isClocked(AN1488)</f>
        <v>0</v>
      </c>
      <c r="AQ1488" s="34"/>
      <c r="AR1488" s="35"/>
      <c r="AS1488" s="42">
        <f t="shared" ref="AS1488" si="35434">parseTime(AQ1488)-(AR1493=INT(RIGHT($F1488, 1)))</f>
        <v>0</v>
      </c>
      <c r="AT1488" s="43">
        <f t="shared" ref="AT1488:AT1492" si="35435">isClocked(AR1488)</f>
        <v>0</v>
      </c>
      <c r="AU1488" s="34"/>
      <c r="AV1488" s="35"/>
      <c r="AW1488" s="42">
        <f>parseTime(AU1488)-(AV1493=INT(RIGHT($F1488, 1)))</f>
        <v>0</v>
      </c>
      <c r="AX1488" s="43">
        <f t="shared" ref="AX1488:AX1492" si="35436">isClocked(AV1488)</f>
        <v>0</v>
      </c>
      <c r="AY1488" s="34"/>
      <c r="AZ1488" s="35"/>
      <c r="BA1488" s="42">
        <f>parseTime(AY1488)-(AZ1493=INT(RIGHT($F1488, 1)))</f>
        <v>0</v>
      </c>
      <c r="BB1488" s="43">
        <f t="shared" ref="BB1488:BB1492" si="35437">isClocked(AZ1488)</f>
        <v>0</v>
      </c>
      <c r="BC1488" s="34"/>
      <c r="BD1488" s="35"/>
      <c r="BE1488" s="42">
        <f>parseTime(BC1488)-(BD1493=INT(RIGHT($F1488, 1)))</f>
        <v>0</v>
      </c>
      <c r="BF1488" s="43">
        <f t="shared" ref="BF1488:BF1492" si="35438">isClocked(BD1488)</f>
        <v>0</v>
      </c>
      <c r="BG1488" s="34"/>
      <c r="BH1488" s="35"/>
      <c r="BI1488" s="42">
        <f>parseTime(BG1488)-(BH1493=INT(RIGHT($F1488, 1)))</f>
        <v>0</v>
      </c>
      <c r="BJ1488" s="43">
        <f t="shared" ref="BJ1488:BJ1492" si="35439">isClocked(BH1488)</f>
        <v>0</v>
      </c>
      <c r="BK1488" s="34"/>
      <c r="BL1488" s="35"/>
      <c r="BM1488" s="42">
        <f>parseTime(BK1488)-(BL1493=INT(RIGHT($F1488, 1)))</f>
        <v>0</v>
      </c>
      <c r="BN1488" s="43">
        <f t="shared" ref="BN1488:BN1492" si="35440">isClocked(BL1488)</f>
        <v>0</v>
      </c>
      <c r="BO1488" s="34"/>
      <c r="BP1488" s="35"/>
      <c r="BQ1488" s="42">
        <f t="shared" ref="BQ1488" si="35441">parseTime(BO1488)-(BP1493=INT(RIGHT($F1488, 1)))</f>
        <v>0</v>
      </c>
      <c r="BR1488" s="43">
        <f t="shared" ref="BR1488:BR1492" si="35442">isClocked(BP1488)</f>
        <v>0</v>
      </c>
      <c r="BS1488" s="34"/>
      <c r="BT1488" s="35"/>
      <c r="BU1488" s="42">
        <f t="shared" ref="BU1488" si="35443">parseTime(BS1488)-(BT1493=INT(RIGHT($F1488, 1)))</f>
        <v>0</v>
      </c>
      <c r="BV1488" s="43">
        <f t="shared" ref="BV1488:BV1492" si="35444">isClocked(BT1488)</f>
        <v>0</v>
      </c>
      <c r="BW1488" s="34"/>
      <c r="BX1488" s="35"/>
      <c r="BY1488" s="42">
        <f t="shared" ref="BY1488" si="35445">parseTime(BW1488)-(BX1493=INT(RIGHT($F1488, 1)))</f>
        <v>0</v>
      </c>
      <c r="BZ1488" s="43">
        <f t="shared" ref="BZ1488:BZ1492" si="35446">isClocked(BX1488)</f>
        <v>0</v>
      </c>
      <c r="CA1488" s="34"/>
      <c r="CB1488" s="35"/>
      <c r="CC1488" s="42">
        <f t="shared" ref="CC1488" si="35447">parseTime(CA1488)-(CB1493=INT(RIGHT($F1488, 1)))</f>
        <v>0</v>
      </c>
      <c r="CD1488" s="43">
        <f t="shared" ref="CD1488:CD1492" si="35448">isClocked(CB1488)</f>
        <v>0</v>
      </c>
      <c r="CE1488" s="34"/>
      <c r="CF1488" s="35"/>
      <c r="CG1488" s="42">
        <f t="shared" ref="CG1488" si="35449">parseTime(CE1488)-(CF1493=INT(RIGHT($F1488, 1)))</f>
        <v>0</v>
      </c>
      <c r="CH1488" s="43">
        <f t="shared" ref="CH1488:CH1492" si="35450">isClocked(CF1488)</f>
        <v>0</v>
      </c>
    </row>
    <row r="1489" spans="1:86" x14ac:dyDescent="0.25">
      <c r="A1489" s="56" t="s">
        <v>0</v>
      </c>
      <c r="B1489" s="57">
        <f t="shared" ca="1" si="35277"/>
        <v>48</v>
      </c>
      <c r="C1489" s="14" t="s">
        <v>252</v>
      </c>
      <c r="D1489" s="14">
        <f t="shared" si="34760"/>
        <v>53.7</v>
      </c>
      <c r="E1489" s="55" t="str">
        <f t="shared" si="35278"/>
        <v>Tuesday</v>
      </c>
      <c r="F1489" s="51" t="s">
        <v>129</v>
      </c>
      <c r="G1489" s="36"/>
      <c r="H1489" s="37"/>
      <c r="I1489" s="44">
        <f t="shared" ref="I1489" si="35451">parseTime(G1489)-(H1493=INT(RIGHT($F1489, 1)))</f>
        <v>0</v>
      </c>
      <c r="J1489" s="45">
        <f t="shared" si="35418"/>
        <v>0</v>
      </c>
      <c r="K1489" s="36"/>
      <c r="L1489" s="37"/>
      <c r="M1489" s="44">
        <f t="shared" ref="M1489" si="35452">parseTime(K1489)-(L1493=INT(RIGHT($F1489, 1)))</f>
        <v>0</v>
      </c>
      <c r="N1489" s="45">
        <f t="shared" si="35420"/>
        <v>0</v>
      </c>
      <c r="O1489" s="36"/>
      <c r="P1489" s="37"/>
      <c r="Q1489" s="44">
        <f t="shared" ref="Q1489" si="35453">parseTime(O1489)-(P1493=INT(RIGHT($F1489, 1)))</f>
        <v>0</v>
      </c>
      <c r="R1489" s="45">
        <f t="shared" si="35422"/>
        <v>0</v>
      </c>
      <c r="S1489" s="36"/>
      <c r="T1489" s="37"/>
      <c r="U1489" s="44">
        <f t="shared" ref="U1489" si="35454">parseTime(S1489)-(T1493=INT(RIGHT($F1489, 1)))</f>
        <v>0</v>
      </c>
      <c r="V1489" s="45">
        <f t="shared" si="35424"/>
        <v>0</v>
      </c>
      <c r="W1489" s="36"/>
      <c r="X1489" s="37"/>
      <c r="Y1489" s="44">
        <f t="shared" ref="Y1489" si="35455">parseTime(W1489)-(X1493=INT(RIGHT($F1489, 1)))</f>
        <v>0</v>
      </c>
      <c r="Z1489" s="45">
        <f t="shared" si="35426"/>
        <v>0</v>
      </c>
      <c r="AA1489" s="36"/>
      <c r="AB1489" s="37"/>
      <c r="AC1489" s="44">
        <f t="shared" ref="AC1489" si="35456">parseTime(AA1489)-(AB1493=INT(RIGHT($F1489, 1)))</f>
        <v>0</v>
      </c>
      <c r="AD1489" s="45">
        <f t="shared" si="35428"/>
        <v>0</v>
      </c>
      <c r="AE1489" s="36"/>
      <c r="AF1489" s="37"/>
      <c r="AG1489" s="44">
        <f t="shared" ref="AG1489" si="35457">parseTime(AE1489)-(AF1493=INT(RIGHT($F1489, 1)))</f>
        <v>0</v>
      </c>
      <c r="AH1489" s="45">
        <f t="shared" si="35430"/>
        <v>0</v>
      </c>
      <c r="AI1489" s="36"/>
      <c r="AJ1489" s="37"/>
      <c r="AK1489" s="44">
        <f>parseTime(AI1489)-(AJ1493=INT(RIGHT($F1489, 1)))</f>
        <v>0</v>
      </c>
      <c r="AL1489" s="45">
        <f t="shared" si="35431"/>
        <v>0</v>
      </c>
      <c r="AM1489" s="36"/>
      <c r="AN1489" s="37"/>
      <c r="AO1489" s="44">
        <f t="shared" ref="AO1489" si="35458">parseTime(AM1489)-(AN1493=INT(RIGHT($F1489, 1)))</f>
        <v>0</v>
      </c>
      <c r="AP1489" s="45">
        <f t="shared" si="35433"/>
        <v>0</v>
      </c>
      <c r="AQ1489" s="36"/>
      <c r="AR1489" s="37"/>
      <c r="AS1489" s="44">
        <f t="shared" ref="AS1489" si="35459">parseTime(AQ1489)-(AR1493=INT(RIGHT($F1489, 1)))</f>
        <v>0</v>
      </c>
      <c r="AT1489" s="45">
        <f t="shared" si="35435"/>
        <v>0</v>
      </c>
      <c r="AU1489" s="36"/>
      <c r="AV1489" s="37"/>
      <c r="AW1489" s="44">
        <f>parseTime(AU1489)-(AV1493=INT(RIGHT($F1489, 1)))</f>
        <v>0</v>
      </c>
      <c r="AX1489" s="45">
        <f t="shared" si="35436"/>
        <v>0</v>
      </c>
      <c r="AY1489" s="36"/>
      <c r="AZ1489" s="37"/>
      <c r="BA1489" s="44">
        <f>parseTime(AY1489)-(AZ1493=INT(RIGHT($F1489, 1)))</f>
        <v>0</v>
      </c>
      <c r="BB1489" s="45">
        <f t="shared" si="35437"/>
        <v>0</v>
      </c>
      <c r="BC1489" s="36"/>
      <c r="BD1489" s="37"/>
      <c r="BE1489" s="44">
        <f>parseTime(BC1489)-(BD1493=INT(RIGHT($F1489, 1)))</f>
        <v>0</v>
      </c>
      <c r="BF1489" s="45">
        <f t="shared" si="35438"/>
        <v>0</v>
      </c>
      <c r="BG1489" s="36"/>
      <c r="BH1489" s="37"/>
      <c r="BI1489" s="44">
        <f>parseTime(BG1489)-(BH1493=INT(RIGHT($F1489, 1)))</f>
        <v>0</v>
      </c>
      <c r="BJ1489" s="45">
        <f t="shared" si="35439"/>
        <v>0</v>
      </c>
      <c r="BK1489" s="36"/>
      <c r="BL1489" s="37"/>
      <c r="BM1489" s="44">
        <f>parseTime(BK1489)-(BL1493=INT(RIGHT($F1489, 1)))</f>
        <v>0</v>
      </c>
      <c r="BN1489" s="45">
        <f t="shared" si="35440"/>
        <v>0</v>
      </c>
      <c r="BO1489" s="36"/>
      <c r="BP1489" s="37"/>
      <c r="BQ1489" s="44">
        <f t="shared" ref="BQ1489" si="35460">parseTime(BO1489)-(BP1493=INT(RIGHT($F1489, 1)))</f>
        <v>0</v>
      </c>
      <c r="BR1489" s="45">
        <f t="shared" si="35442"/>
        <v>0</v>
      </c>
      <c r="BS1489" s="36"/>
      <c r="BT1489" s="37"/>
      <c r="BU1489" s="44">
        <f t="shared" ref="BU1489" si="35461">parseTime(BS1489)-(BT1493=INT(RIGHT($F1489, 1)))</f>
        <v>0</v>
      </c>
      <c r="BV1489" s="45">
        <f t="shared" si="35444"/>
        <v>0</v>
      </c>
      <c r="BW1489" s="36"/>
      <c r="BX1489" s="37"/>
      <c r="BY1489" s="44">
        <f t="shared" ref="BY1489" si="35462">parseTime(BW1489)-(BX1493=INT(RIGHT($F1489, 1)))</f>
        <v>0</v>
      </c>
      <c r="BZ1489" s="45">
        <f t="shared" si="35446"/>
        <v>0</v>
      </c>
      <c r="CA1489" s="36"/>
      <c r="CB1489" s="37"/>
      <c r="CC1489" s="44">
        <f t="shared" ref="CC1489" si="35463">parseTime(CA1489)-(CB1493=INT(RIGHT($F1489, 1)))</f>
        <v>0</v>
      </c>
      <c r="CD1489" s="45">
        <f t="shared" si="35448"/>
        <v>0</v>
      </c>
      <c r="CE1489" s="36"/>
      <c r="CF1489" s="37"/>
      <c r="CG1489" s="44">
        <f t="shared" ref="CG1489" si="35464">parseTime(CE1489)-(CF1493=INT(RIGHT($F1489, 1)))</f>
        <v>0</v>
      </c>
      <c r="CH1489" s="45">
        <f t="shared" si="35450"/>
        <v>0</v>
      </c>
    </row>
    <row r="1490" spans="1:86" x14ac:dyDescent="0.25">
      <c r="A1490" s="56" t="s">
        <v>117</v>
      </c>
      <c r="B1490" s="57">
        <f t="shared" ref="B1490" ca="1" si="35465">roleHours(G1488:CH1494, "MFD")</f>
        <v>40</v>
      </c>
      <c r="C1490" s="14">
        <f t="shared" ref="C1490:C1493" ca="1" si="35466">B1490/8</f>
        <v>5</v>
      </c>
      <c r="D1490" s="14">
        <f t="shared" ref="D1490" ca="1" si="35467">B1489-D1489</f>
        <v>-5.7000000000000028</v>
      </c>
      <c r="E1490" s="20" t="s">
        <v>127</v>
      </c>
      <c r="F1490" s="51" t="s">
        <v>130</v>
      </c>
      <c r="G1490" s="36"/>
      <c r="H1490" s="37"/>
      <c r="I1490" s="44">
        <f t="shared" ref="I1490" si="35468">parseTime(G1490)-(H1493=INT(RIGHT($F1490, 1)))</f>
        <v>0</v>
      </c>
      <c r="J1490" s="45">
        <f t="shared" si="35418"/>
        <v>0</v>
      </c>
      <c r="K1490" s="36"/>
      <c r="L1490" s="37"/>
      <c r="M1490" s="44">
        <f t="shared" ref="M1490" si="35469">parseTime(K1490)-(L1493=INT(RIGHT($F1490, 1)))</f>
        <v>0</v>
      </c>
      <c r="N1490" s="45">
        <f t="shared" si="35420"/>
        <v>0</v>
      </c>
      <c r="O1490" s="36"/>
      <c r="P1490" s="37"/>
      <c r="Q1490" s="44">
        <f t="shared" ref="Q1490" si="35470">parseTime(O1490)-(P1493=INT(RIGHT($F1490, 1)))</f>
        <v>0</v>
      </c>
      <c r="R1490" s="45">
        <f t="shared" si="35422"/>
        <v>0</v>
      </c>
      <c r="S1490" s="36"/>
      <c r="T1490" s="37"/>
      <c r="U1490" s="44">
        <f t="shared" ref="U1490" si="35471">parseTime(S1490)-(T1493=INT(RIGHT($F1490, 1)))</f>
        <v>0</v>
      </c>
      <c r="V1490" s="45">
        <f t="shared" si="35424"/>
        <v>0</v>
      </c>
      <c r="W1490" s="36"/>
      <c r="X1490" s="37"/>
      <c r="Y1490" s="44">
        <f t="shared" ref="Y1490" si="35472">parseTime(W1490)-(X1493=INT(RIGHT($F1490, 1)))</f>
        <v>0</v>
      </c>
      <c r="Z1490" s="45">
        <f t="shared" si="35426"/>
        <v>0</v>
      </c>
      <c r="AA1490" s="36"/>
      <c r="AB1490" s="37"/>
      <c r="AC1490" s="44">
        <f t="shared" ref="AC1490" si="35473">parseTime(AA1490)-(AB1493=INT(RIGHT($F1490, 1)))</f>
        <v>0</v>
      </c>
      <c r="AD1490" s="45">
        <f t="shared" si="35428"/>
        <v>0</v>
      </c>
      <c r="AE1490" s="36"/>
      <c r="AF1490" s="37"/>
      <c r="AG1490" s="44">
        <f t="shared" ref="AG1490" si="35474">parseTime(AE1490)-(AF1493=INT(RIGHT($F1490, 1)))</f>
        <v>0</v>
      </c>
      <c r="AH1490" s="45">
        <f t="shared" si="35430"/>
        <v>0</v>
      </c>
      <c r="AI1490" s="36"/>
      <c r="AJ1490" s="37"/>
      <c r="AK1490" s="44">
        <f>parseTime(AI1490)-(AJ1493=INT(RIGHT($F1490, 1)))</f>
        <v>0</v>
      </c>
      <c r="AL1490" s="45">
        <f t="shared" si="35431"/>
        <v>0</v>
      </c>
      <c r="AM1490" s="36"/>
      <c r="AN1490" s="37"/>
      <c r="AO1490" s="44">
        <f t="shared" ref="AO1490" si="35475">parseTime(AM1490)-(AN1493=INT(RIGHT($F1490, 1)))</f>
        <v>0</v>
      </c>
      <c r="AP1490" s="45">
        <f t="shared" si="35433"/>
        <v>0</v>
      </c>
      <c r="AQ1490" s="36"/>
      <c r="AR1490" s="37"/>
      <c r="AS1490" s="44">
        <f t="shared" ref="AS1490" si="35476">parseTime(AQ1490)-(AR1493=INT(RIGHT($F1490, 1)))</f>
        <v>0</v>
      </c>
      <c r="AT1490" s="45">
        <f t="shared" si="35435"/>
        <v>0</v>
      </c>
      <c r="AU1490" s="36"/>
      <c r="AV1490" s="37"/>
      <c r="AW1490" s="44">
        <f>parseTime(AU1490)-(AV1493=INT(RIGHT($F1490, 1)))</f>
        <v>0</v>
      </c>
      <c r="AX1490" s="45">
        <f t="shared" si="35436"/>
        <v>0</v>
      </c>
      <c r="AY1490" s="36"/>
      <c r="AZ1490" s="37"/>
      <c r="BA1490" s="44">
        <f>parseTime(AY1490)-(AZ1493=INT(RIGHT($F1490, 1)))</f>
        <v>0</v>
      </c>
      <c r="BB1490" s="45">
        <f t="shared" si="35437"/>
        <v>0</v>
      </c>
      <c r="BC1490" s="36"/>
      <c r="BD1490" s="37"/>
      <c r="BE1490" s="44">
        <f>parseTime(BC1490)-(BD1493=INT(RIGHT($F1490, 1)))</f>
        <v>0</v>
      </c>
      <c r="BF1490" s="45">
        <f t="shared" si="35438"/>
        <v>0</v>
      </c>
      <c r="BG1490" s="36"/>
      <c r="BH1490" s="37"/>
      <c r="BI1490" s="44">
        <f>parseTime(BG1490)-(BH1493=INT(RIGHT($F1490, 1)))</f>
        <v>0</v>
      </c>
      <c r="BJ1490" s="45">
        <f t="shared" si="35439"/>
        <v>0</v>
      </c>
      <c r="BK1490" s="36"/>
      <c r="BL1490" s="37"/>
      <c r="BM1490" s="44">
        <f>parseTime(BK1490)-(BL1493=INT(RIGHT($F1490, 1)))</f>
        <v>0</v>
      </c>
      <c r="BN1490" s="45">
        <f t="shared" si="35440"/>
        <v>0</v>
      </c>
      <c r="BO1490" s="36"/>
      <c r="BP1490" s="37"/>
      <c r="BQ1490" s="44">
        <f t="shared" ref="BQ1490" si="35477">parseTime(BO1490)-(BP1493=INT(RIGHT($F1490, 1)))</f>
        <v>0</v>
      </c>
      <c r="BR1490" s="45">
        <f t="shared" si="35442"/>
        <v>0</v>
      </c>
      <c r="BS1490" s="36"/>
      <c r="BT1490" s="37"/>
      <c r="BU1490" s="44">
        <f t="shared" ref="BU1490" si="35478">parseTime(BS1490)-(BT1493=INT(RIGHT($F1490, 1)))</f>
        <v>0</v>
      </c>
      <c r="BV1490" s="45">
        <f t="shared" si="35444"/>
        <v>0</v>
      </c>
      <c r="BW1490" s="36"/>
      <c r="BX1490" s="37"/>
      <c r="BY1490" s="44">
        <f t="shared" ref="BY1490" si="35479">parseTime(BW1490)-(BX1493=INT(RIGHT($F1490, 1)))</f>
        <v>0</v>
      </c>
      <c r="BZ1490" s="45">
        <f t="shared" si="35446"/>
        <v>0</v>
      </c>
      <c r="CA1490" s="36"/>
      <c r="CB1490" s="37"/>
      <c r="CC1490" s="44">
        <f t="shared" ref="CC1490" si="35480">parseTime(CA1490)-(CB1493=INT(RIGHT($F1490, 1)))</f>
        <v>0</v>
      </c>
      <c r="CD1490" s="45">
        <f t="shared" si="35448"/>
        <v>0</v>
      </c>
      <c r="CE1490" s="36"/>
      <c r="CF1490" s="37"/>
      <c r="CG1490" s="44">
        <f t="shared" ref="CG1490" si="35481">parseTime(CE1490)-(CF1493=INT(RIGHT($F1490, 1)))</f>
        <v>0</v>
      </c>
      <c r="CH1490" s="45">
        <f t="shared" si="35450"/>
        <v>0</v>
      </c>
    </row>
    <row r="1491" spans="1:86" x14ac:dyDescent="0.25">
      <c r="A1491" s="56"/>
      <c r="B1491" s="57"/>
      <c r="C1491" s="14">
        <f t="shared" si="35466"/>
        <v>0</v>
      </c>
      <c r="D1491" s="14" t="s">
        <v>259</v>
      </c>
      <c r="E1491" s="20">
        <v>4.25</v>
      </c>
      <c r="F1491" s="51" t="s">
        <v>131</v>
      </c>
      <c r="G1491" s="36"/>
      <c r="H1491" s="37"/>
      <c r="I1491" s="44">
        <f t="shared" ref="I1491" si="35482">parseTime(G1491)-(H1493=INT(RIGHT($F1491, 1)))</f>
        <v>0</v>
      </c>
      <c r="J1491" s="45">
        <f t="shared" si="35418"/>
        <v>0</v>
      </c>
      <c r="K1491" s="36"/>
      <c r="L1491" s="37"/>
      <c r="M1491" s="44">
        <f t="shared" ref="M1491" si="35483">parseTime(K1491)-(L1493=INT(RIGHT($F1491, 1)))</f>
        <v>0</v>
      </c>
      <c r="N1491" s="45">
        <f t="shared" si="35420"/>
        <v>0</v>
      </c>
      <c r="O1491" s="36"/>
      <c r="P1491" s="37"/>
      <c r="Q1491" s="44">
        <f t="shared" ref="Q1491" si="35484">parseTime(O1491)-(P1493=INT(RIGHT($F1491, 1)))</f>
        <v>0</v>
      </c>
      <c r="R1491" s="45">
        <f t="shared" si="35422"/>
        <v>0</v>
      </c>
      <c r="S1491" s="36"/>
      <c r="T1491" s="37"/>
      <c r="U1491" s="44">
        <f t="shared" ref="U1491" si="35485">parseTime(S1491)-(T1493=INT(RIGHT($F1491, 1)))</f>
        <v>0</v>
      </c>
      <c r="V1491" s="45">
        <f t="shared" si="35424"/>
        <v>0</v>
      </c>
      <c r="W1491" s="36"/>
      <c r="X1491" s="37"/>
      <c r="Y1491" s="44">
        <f t="shared" ref="Y1491" si="35486">parseTime(W1491)-(X1493=INT(RIGHT($F1491, 1)))</f>
        <v>0</v>
      </c>
      <c r="Z1491" s="45">
        <f t="shared" si="35426"/>
        <v>0</v>
      </c>
      <c r="AA1491" s="36"/>
      <c r="AB1491" s="37"/>
      <c r="AC1491" s="44">
        <f t="shared" ref="AC1491" si="35487">parseTime(AA1491)-(AB1493=INT(RIGHT($F1491, 1)))</f>
        <v>0</v>
      </c>
      <c r="AD1491" s="45">
        <f t="shared" si="35428"/>
        <v>0</v>
      </c>
      <c r="AE1491" s="36"/>
      <c r="AF1491" s="37"/>
      <c r="AG1491" s="44">
        <f t="shared" ref="AG1491" si="35488">parseTime(AE1491)-(AF1493=INT(RIGHT($F1491, 1)))</f>
        <v>0</v>
      </c>
      <c r="AH1491" s="45">
        <f t="shared" si="35430"/>
        <v>0</v>
      </c>
      <c r="AI1491" s="36"/>
      <c r="AJ1491" s="37"/>
      <c r="AK1491" s="44">
        <f>parseTime(AI1491)-(AJ1493=INT(RIGHT($F1491, 1)))</f>
        <v>0</v>
      </c>
      <c r="AL1491" s="45">
        <f t="shared" si="35431"/>
        <v>0</v>
      </c>
      <c r="AM1491" s="36"/>
      <c r="AN1491" s="37"/>
      <c r="AO1491" s="44">
        <f t="shared" ref="AO1491" si="35489">parseTime(AM1491)-(AN1493=INT(RIGHT($F1491, 1)))</f>
        <v>0</v>
      </c>
      <c r="AP1491" s="45">
        <f t="shared" si="35433"/>
        <v>0</v>
      </c>
      <c r="AQ1491" s="36"/>
      <c r="AR1491" s="37"/>
      <c r="AS1491" s="44">
        <f t="shared" ref="AS1491" si="35490">parseTime(AQ1491)-(AR1493=INT(RIGHT($F1491, 1)))</f>
        <v>0</v>
      </c>
      <c r="AT1491" s="45">
        <f t="shared" si="35435"/>
        <v>0</v>
      </c>
      <c r="AU1491" s="36"/>
      <c r="AV1491" s="37"/>
      <c r="AW1491" s="44">
        <f>parseTime(AU1491)-(AV1493=INT(RIGHT($F1491, 1)))</f>
        <v>0</v>
      </c>
      <c r="AX1491" s="45">
        <f t="shared" si="35436"/>
        <v>0</v>
      </c>
      <c r="AY1491" s="36"/>
      <c r="AZ1491" s="37"/>
      <c r="BA1491" s="44">
        <f>parseTime(AY1491)-(AZ1493=INT(RIGHT($F1491, 1)))</f>
        <v>0</v>
      </c>
      <c r="BB1491" s="45">
        <f t="shared" si="35437"/>
        <v>0</v>
      </c>
      <c r="BC1491" s="36"/>
      <c r="BD1491" s="37"/>
      <c r="BE1491" s="44">
        <f>parseTime(BC1491)-(BD1493=INT(RIGHT($F1491, 1)))</f>
        <v>0</v>
      </c>
      <c r="BF1491" s="45">
        <f t="shared" si="35438"/>
        <v>0</v>
      </c>
      <c r="BG1491" s="36"/>
      <c r="BH1491" s="37"/>
      <c r="BI1491" s="44">
        <f>parseTime(BG1491)-(BH1493=INT(RIGHT($F1491, 1)))</f>
        <v>0</v>
      </c>
      <c r="BJ1491" s="45">
        <f t="shared" si="35439"/>
        <v>0</v>
      </c>
      <c r="BK1491" s="36"/>
      <c r="BL1491" s="37"/>
      <c r="BM1491" s="44">
        <f>parseTime(BK1491)-(BL1493=INT(RIGHT($F1491, 1)))</f>
        <v>0</v>
      </c>
      <c r="BN1491" s="45">
        <f t="shared" si="35440"/>
        <v>0</v>
      </c>
      <c r="BO1491" s="36"/>
      <c r="BP1491" s="37"/>
      <c r="BQ1491" s="44">
        <f t="shared" ref="BQ1491" si="35491">parseTime(BO1491)-(BP1493=INT(RIGHT($F1491, 1)))</f>
        <v>0</v>
      </c>
      <c r="BR1491" s="45">
        <f t="shared" si="35442"/>
        <v>0</v>
      </c>
      <c r="BS1491" s="36"/>
      <c r="BT1491" s="37"/>
      <c r="BU1491" s="44">
        <f t="shared" ref="BU1491" si="35492">parseTime(BS1491)-(BT1493=INT(RIGHT($F1491, 1)))</f>
        <v>0</v>
      </c>
      <c r="BV1491" s="45">
        <f t="shared" si="35444"/>
        <v>0</v>
      </c>
      <c r="BW1491" s="36"/>
      <c r="BX1491" s="37"/>
      <c r="BY1491" s="44">
        <f t="shared" ref="BY1491" si="35493">parseTime(BW1491)-(BX1493=INT(RIGHT($F1491, 1)))</f>
        <v>0</v>
      </c>
      <c r="BZ1491" s="45">
        <f t="shared" si="35446"/>
        <v>0</v>
      </c>
      <c r="CA1491" s="36"/>
      <c r="CB1491" s="37"/>
      <c r="CC1491" s="44">
        <f t="shared" ref="CC1491" si="35494">parseTime(CA1491)-(CB1493=INT(RIGHT($F1491, 1)))</f>
        <v>0</v>
      </c>
      <c r="CD1491" s="45">
        <f t="shared" si="35448"/>
        <v>0</v>
      </c>
      <c r="CE1491" s="36"/>
      <c r="CF1491" s="37"/>
      <c r="CG1491" s="44">
        <f t="shared" ref="CG1491" si="35495">parseTime(CE1491)-(CF1493=INT(RIGHT($F1491, 1)))</f>
        <v>0</v>
      </c>
      <c r="CH1491" s="45">
        <f t="shared" si="35450"/>
        <v>0</v>
      </c>
    </row>
    <row r="1492" spans="1:86" x14ac:dyDescent="0.25">
      <c r="A1492" s="56" t="s">
        <v>119</v>
      </c>
      <c r="B1492" s="57">
        <f t="shared" ref="B1492" ca="1" si="35496">roleHours(G1488:CH1494, "MCC")</f>
        <v>8</v>
      </c>
      <c r="C1492" s="14">
        <f t="shared" ca="1" si="35466"/>
        <v>1</v>
      </c>
      <c r="D1492" s="14" t="s">
        <v>260</v>
      </c>
      <c r="E1492" s="20">
        <v>4.6500000000000004</v>
      </c>
      <c r="F1492" s="51" t="s">
        <v>132</v>
      </c>
      <c r="G1492" s="36"/>
      <c r="H1492" s="37"/>
      <c r="I1492" s="44">
        <f t="shared" ref="I1492" si="35497">parseTime(G1492)-(H1493=INT(RIGHT($F1492, 1)))</f>
        <v>0</v>
      </c>
      <c r="J1492" s="45">
        <f t="shared" si="35418"/>
        <v>0</v>
      </c>
      <c r="K1492" s="36"/>
      <c r="L1492" s="37"/>
      <c r="M1492" s="44">
        <f t="shared" ref="M1492" si="35498">parseTime(K1492)-(L1493=INT(RIGHT($F1492, 1)))</f>
        <v>0</v>
      </c>
      <c r="N1492" s="45">
        <f t="shared" si="35420"/>
        <v>0</v>
      </c>
      <c r="O1492" s="36"/>
      <c r="P1492" s="37"/>
      <c r="Q1492" s="44">
        <f t="shared" ref="Q1492" si="35499">parseTime(O1492)-(P1493=INT(RIGHT($F1492, 1)))</f>
        <v>0</v>
      </c>
      <c r="R1492" s="45">
        <f t="shared" si="35422"/>
        <v>0</v>
      </c>
      <c r="S1492" s="36"/>
      <c r="T1492" s="37"/>
      <c r="U1492" s="44">
        <f t="shared" ref="U1492" si="35500">parseTime(S1492)-(T1493=INT(RIGHT($F1492, 1)))</f>
        <v>0</v>
      </c>
      <c r="V1492" s="45">
        <f t="shared" si="35424"/>
        <v>0</v>
      </c>
      <c r="W1492" s="36"/>
      <c r="X1492" s="37"/>
      <c r="Y1492" s="44">
        <f t="shared" ref="Y1492" si="35501">parseTime(W1492)-(X1493=INT(RIGHT($F1492, 1)))</f>
        <v>0</v>
      </c>
      <c r="Z1492" s="45">
        <f t="shared" si="35426"/>
        <v>0</v>
      </c>
      <c r="AA1492" s="36"/>
      <c r="AB1492" s="37"/>
      <c r="AC1492" s="44">
        <f t="shared" ref="AC1492" si="35502">parseTime(AA1492)-(AB1493=INT(RIGHT($F1492, 1)))</f>
        <v>0</v>
      </c>
      <c r="AD1492" s="45">
        <f t="shared" si="35428"/>
        <v>0</v>
      </c>
      <c r="AE1492" s="36"/>
      <c r="AF1492" s="37"/>
      <c r="AG1492" s="44">
        <f t="shared" ref="AG1492" si="35503">parseTime(AE1492)-(AF1493=INT(RIGHT($F1492, 1)))</f>
        <v>0</v>
      </c>
      <c r="AH1492" s="45">
        <f t="shared" si="35430"/>
        <v>0</v>
      </c>
      <c r="AI1492" s="36"/>
      <c r="AJ1492" s="37"/>
      <c r="AK1492" s="44">
        <f>parseTime(AI1492)-(AJ1493=INT(RIGHT($F1492, 1)))</f>
        <v>0</v>
      </c>
      <c r="AL1492" s="45">
        <f t="shared" si="35431"/>
        <v>0</v>
      </c>
      <c r="AM1492" s="36"/>
      <c r="AN1492" s="37"/>
      <c r="AO1492" s="44">
        <f t="shared" ref="AO1492" si="35504">parseTime(AM1492)-(AN1493=INT(RIGHT($F1492, 1)))</f>
        <v>0</v>
      </c>
      <c r="AP1492" s="45">
        <f t="shared" si="35433"/>
        <v>0</v>
      </c>
      <c r="AQ1492" s="36"/>
      <c r="AR1492" s="37"/>
      <c r="AS1492" s="44">
        <f t="shared" ref="AS1492" si="35505">parseTime(AQ1492)-(AR1493=INT(RIGHT($F1492, 1)))</f>
        <v>0</v>
      </c>
      <c r="AT1492" s="45">
        <f t="shared" si="35435"/>
        <v>0</v>
      </c>
      <c r="AU1492" s="36"/>
      <c r="AV1492" s="37"/>
      <c r="AW1492" s="44">
        <f>parseTime(AU1492)-(AV1493=INT(RIGHT($F1492, 1)))</f>
        <v>0</v>
      </c>
      <c r="AX1492" s="45">
        <f t="shared" si="35436"/>
        <v>0</v>
      </c>
      <c r="AY1492" s="36"/>
      <c r="AZ1492" s="37"/>
      <c r="BA1492" s="44">
        <f>parseTime(AY1492)-(AZ1493=INT(RIGHT($F1492, 1)))</f>
        <v>0</v>
      </c>
      <c r="BB1492" s="45">
        <f t="shared" si="35437"/>
        <v>0</v>
      </c>
      <c r="BC1492" s="36"/>
      <c r="BD1492" s="37"/>
      <c r="BE1492" s="44">
        <f>parseTime(BC1492)-(BD1493=INT(RIGHT($F1492, 1)))</f>
        <v>0</v>
      </c>
      <c r="BF1492" s="45">
        <f t="shared" si="35438"/>
        <v>0</v>
      </c>
      <c r="BG1492" s="36"/>
      <c r="BH1492" s="37"/>
      <c r="BI1492" s="44">
        <f>parseTime(BG1492)-(BH1493=INT(RIGHT($F1492, 1)))</f>
        <v>0</v>
      </c>
      <c r="BJ1492" s="45">
        <f t="shared" si="35439"/>
        <v>0</v>
      </c>
      <c r="BK1492" s="36"/>
      <c r="BL1492" s="37"/>
      <c r="BM1492" s="44">
        <f>parseTime(BK1492)-(BL1493=INT(RIGHT($F1492, 1)))</f>
        <v>0</v>
      </c>
      <c r="BN1492" s="45">
        <f t="shared" si="35440"/>
        <v>0</v>
      </c>
      <c r="BO1492" s="36"/>
      <c r="BP1492" s="37"/>
      <c r="BQ1492" s="44">
        <f t="shared" ref="BQ1492" si="35506">parseTime(BO1492)-(BP1493=INT(RIGHT($F1492, 1)))</f>
        <v>0</v>
      </c>
      <c r="BR1492" s="45">
        <f t="shared" si="35442"/>
        <v>0</v>
      </c>
      <c r="BS1492" s="36"/>
      <c r="BT1492" s="37"/>
      <c r="BU1492" s="44">
        <f t="shared" ref="BU1492" si="35507">parseTime(BS1492)-(BT1493=INT(RIGHT($F1492, 1)))</f>
        <v>0</v>
      </c>
      <c r="BV1492" s="45">
        <f t="shared" si="35444"/>
        <v>0</v>
      </c>
      <c r="BW1492" s="36"/>
      <c r="BX1492" s="37"/>
      <c r="BY1492" s="44">
        <f t="shared" ref="BY1492" si="35508">parseTime(BW1492)-(BX1493=INT(RIGHT($F1492, 1)))</f>
        <v>0</v>
      </c>
      <c r="BZ1492" s="45">
        <f t="shared" si="35446"/>
        <v>0</v>
      </c>
      <c r="CA1492" s="36"/>
      <c r="CB1492" s="37"/>
      <c r="CC1492" s="44">
        <f t="shared" ref="CC1492" si="35509">parseTime(CA1492)-(CB1493=INT(RIGHT($F1492, 1)))</f>
        <v>0</v>
      </c>
      <c r="CD1492" s="45">
        <f t="shared" si="35448"/>
        <v>0</v>
      </c>
      <c r="CE1492" s="36"/>
      <c r="CF1492" s="37"/>
      <c r="CG1492" s="44">
        <f t="shared" ref="CG1492" si="35510">parseTime(CE1492)-(CF1493=INT(RIGHT($F1492, 1)))</f>
        <v>0</v>
      </c>
      <c r="CH1492" s="45">
        <f t="shared" si="35450"/>
        <v>0</v>
      </c>
    </row>
    <row r="1493" spans="1:86" x14ac:dyDescent="0.25">
      <c r="A1493" s="56"/>
      <c r="B1493" s="57"/>
      <c r="C1493" s="14">
        <f t="shared" si="35466"/>
        <v>0</v>
      </c>
      <c r="D1493" s="14"/>
      <c r="E1493" s="20">
        <f t="shared" ref="E1493" si="35511">((7.5/2)-0.5+E1492)*8</f>
        <v>63.2</v>
      </c>
      <c r="F1493" s="51"/>
      <c r="G1493" s="46" t="s">
        <v>134</v>
      </c>
      <c r="H1493" s="38">
        <f t="shared" ref="H1493" si="35512">lunchAdjust(G1488:H1492)</f>
        <v>1</v>
      </c>
      <c r="I1493" s="48" t="s">
        <v>0</v>
      </c>
      <c r="J1493" s="39">
        <f t="shared" ref="J1493" si="35513">SUMPRODUCT(I1488:I1492*J1488:J1492)</f>
        <v>8</v>
      </c>
      <c r="K1493" s="46" t="s">
        <v>134</v>
      </c>
      <c r="L1493" s="38">
        <f t="shared" ref="L1493" si="35514">lunchAdjust(K1488:L1492)</f>
        <v>0</v>
      </c>
      <c r="M1493" s="48" t="s">
        <v>0</v>
      </c>
      <c r="N1493" s="39">
        <f t="shared" ref="N1493" si="35515">SUMPRODUCT(M1488:M1492*N1488:N1492)</f>
        <v>0</v>
      </c>
      <c r="O1493" s="46" t="s">
        <v>134</v>
      </c>
      <c r="P1493" s="38">
        <f t="shared" ref="P1493" si="35516">lunchAdjust(O1488:P1492)</f>
        <v>1</v>
      </c>
      <c r="Q1493" s="48" t="s">
        <v>0</v>
      </c>
      <c r="R1493" s="39">
        <f t="shared" ref="R1493" si="35517">SUMPRODUCT(Q1488:Q1492*R1488:R1492)</f>
        <v>8</v>
      </c>
      <c r="S1493" s="46" t="s">
        <v>134</v>
      </c>
      <c r="T1493" s="38">
        <f t="shared" ref="T1493" si="35518">lunchAdjust(S1488:T1492)</f>
        <v>1</v>
      </c>
      <c r="U1493" s="48" t="s">
        <v>0</v>
      </c>
      <c r="V1493" s="39">
        <f t="shared" ref="V1493" si="35519">SUMPRODUCT(U1488:U1492*V1488:V1492)</f>
        <v>8</v>
      </c>
      <c r="W1493" s="46" t="s">
        <v>134</v>
      </c>
      <c r="X1493" s="38">
        <f t="shared" ref="X1493" si="35520">lunchAdjust(W1488:X1492)</f>
        <v>0</v>
      </c>
      <c r="Y1493" s="48" t="s">
        <v>0</v>
      </c>
      <c r="Z1493" s="39">
        <f t="shared" ref="Z1493" si="35521">SUMPRODUCT(Y1488:Y1492*Z1488:Z1492)</f>
        <v>0</v>
      </c>
      <c r="AA1493" s="46" t="s">
        <v>134</v>
      </c>
      <c r="AB1493" s="38">
        <f t="shared" ref="AB1493" si="35522">lunchAdjust(AA1488:AB1492)</f>
        <v>1</v>
      </c>
      <c r="AC1493" s="48" t="s">
        <v>0</v>
      </c>
      <c r="AD1493" s="39">
        <f t="shared" ref="AD1493" si="35523">SUMPRODUCT(AC1488:AC1492*AD1488:AD1492)</f>
        <v>8</v>
      </c>
      <c r="AE1493" s="46" t="s">
        <v>134</v>
      </c>
      <c r="AF1493" s="38">
        <f t="shared" ref="AF1493" si="35524">lunchAdjust(AE1488:AF1492)</f>
        <v>1</v>
      </c>
      <c r="AG1493" s="48" t="s">
        <v>0</v>
      </c>
      <c r="AH1493" s="39">
        <f t="shared" ref="AH1493" si="35525">SUMPRODUCT(AG1488:AG1492*AH1488:AH1492)</f>
        <v>8</v>
      </c>
      <c r="AI1493" s="46" t="s">
        <v>134</v>
      </c>
      <c r="AJ1493" s="38">
        <f t="shared" ref="AJ1493" si="35526">lunchAdjust(AI1488:AJ1492)</f>
        <v>1</v>
      </c>
      <c r="AK1493" s="48" t="s">
        <v>0</v>
      </c>
      <c r="AL1493" s="39">
        <f t="shared" ref="AL1493" si="35527">SUMPRODUCT(AK1488:AK1492*AL1488:AL1492)</f>
        <v>8</v>
      </c>
      <c r="AM1493" s="46" t="s">
        <v>134</v>
      </c>
      <c r="AN1493" s="38">
        <f t="shared" ref="AN1493" si="35528">lunchAdjust(AM1488:AN1492)</f>
        <v>0</v>
      </c>
      <c r="AO1493" s="48" t="s">
        <v>0</v>
      </c>
      <c r="AP1493" s="39">
        <f t="shared" ref="AP1493" si="35529">SUMPRODUCT(AO1488:AO1492*AP1488:AP1492)</f>
        <v>0</v>
      </c>
      <c r="AQ1493" s="46" t="s">
        <v>134</v>
      </c>
      <c r="AR1493" s="38">
        <f t="shared" ref="AR1493" si="35530">lunchAdjust(AQ1488:AR1492)</f>
        <v>0</v>
      </c>
      <c r="AS1493" s="48" t="s">
        <v>0</v>
      </c>
      <c r="AT1493" s="39">
        <f t="shared" ref="AT1493" si="35531">SUMPRODUCT(AS1488:AS1492*AT1488:AT1492)</f>
        <v>0</v>
      </c>
      <c r="AU1493" s="46" t="s">
        <v>134</v>
      </c>
      <c r="AV1493" s="38">
        <f t="shared" ref="AV1493" si="35532">lunchAdjust(AU1488:AV1492)</f>
        <v>0</v>
      </c>
      <c r="AW1493" s="48" t="s">
        <v>0</v>
      </c>
      <c r="AX1493" s="39">
        <f t="shared" ref="AX1493" si="35533">SUMPRODUCT(AW1488:AW1492*AX1488:AX1492)</f>
        <v>0</v>
      </c>
      <c r="AY1493" s="46" t="s">
        <v>134</v>
      </c>
      <c r="AZ1493" s="38">
        <f t="shared" ref="AZ1493" si="35534">lunchAdjust(AY1488:AZ1492)</f>
        <v>0</v>
      </c>
      <c r="BA1493" s="48" t="s">
        <v>0</v>
      </c>
      <c r="BB1493" s="39">
        <f t="shared" ref="BB1493" si="35535">SUMPRODUCT(BA1488:BA1492*BB1488:BB1492)</f>
        <v>0</v>
      </c>
      <c r="BC1493" s="46" t="s">
        <v>134</v>
      </c>
      <c r="BD1493" s="38">
        <f t="shared" ref="BD1493" si="35536">lunchAdjust(BC1488:BD1492)</f>
        <v>0</v>
      </c>
      <c r="BE1493" s="48" t="s">
        <v>0</v>
      </c>
      <c r="BF1493" s="39">
        <f t="shared" ref="BF1493" si="35537">SUMPRODUCT(BE1488:BE1492*BF1488:BF1492)</f>
        <v>0</v>
      </c>
      <c r="BG1493" s="46" t="s">
        <v>134</v>
      </c>
      <c r="BH1493" s="38">
        <f t="shared" ref="BH1493" si="35538">lunchAdjust(BG1488:BH1492)</f>
        <v>0</v>
      </c>
      <c r="BI1493" s="48" t="s">
        <v>0</v>
      </c>
      <c r="BJ1493" s="39">
        <f t="shared" ref="BJ1493" si="35539">SUMPRODUCT(BI1488:BI1492*BJ1488:BJ1492)</f>
        <v>0</v>
      </c>
      <c r="BK1493" s="46" t="s">
        <v>134</v>
      </c>
      <c r="BL1493" s="38">
        <f t="shared" ref="BL1493" si="35540">lunchAdjust(BK1488:BL1492)</f>
        <v>0</v>
      </c>
      <c r="BM1493" s="48" t="s">
        <v>0</v>
      </c>
      <c r="BN1493" s="39">
        <f t="shared" ref="BN1493" si="35541">SUMPRODUCT(BM1488:BM1492*BN1488:BN1492)</f>
        <v>0</v>
      </c>
      <c r="BO1493" s="46" t="s">
        <v>134</v>
      </c>
      <c r="BP1493" s="38">
        <f t="shared" ref="BP1493" si="35542">lunchAdjust(BO1488:BP1492)</f>
        <v>0</v>
      </c>
      <c r="BQ1493" s="48" t="s">
        <v>0</v>
      </c>
      <c r="BR1493" s="39">
        <f t="shared" ref="BR1493" si="35543">SUMPRODUCT(BQ1488:BQ1492*BR1488:BR1492)</f>
        <v>0</v>
      </c>
      <c r="BS1493" s="46" t="s">
        <v>134</v>
      </c>
      <c r="BT1493" s="38">
        <f t="shared" ref="BT1493" si="35544">lunchAdjust(BS1488:BT1492)</f>
        <v>0</v>
      </c>
      <c r="BU1493" s="48" t="s">
        <v>0</v>
      </c>
      <c r="BV1493" s="39">
        <f t="shared" ref="BV1493" si="35545">SUMPRODUCT(BU1488:BU1492*BV1488:BV1492)</f>
        <v>0</v>
      </c>
      <c r="BW1493" s="46" t="s">
        <v>134</v>
      </c>
      <c r="BX1493" s="38">
        <f t="shared" ref="BX1493" si="35546">lunchAdjust(BW1488:BX1492)</f>
        <v>0</v>
      </c>
      <c r="BY1493" s="48" t="s">
        <v>0</v>
      </c>
      <c r="BZ1493" s="39">
        <f t="shared" ref="BZ1493" si="35547">SUMPRODUCT(BY1488:BY1492*BZ1488:BZ1492)</f>
        <v>0</v>
      </c>
      <c r="CA1493" s="46" t="s">
        <v>134</v>
      </c>
      <c r="CB1493" s="38">
        <f t="shared" ref="CB1493" si="35548">lunchAdjust(CA1488:CB1492)</f>
        <v>0</v>
      </c>
      <c r="CC1493" s="48" t="s">
        <v>0</v>
      </c>
      <c r="CD1493" s="39">
        <f t="shared" ref="CD1493" si="35549">SUMPRODUCT(CC1488:CC1492*CD1488:CD1492)</f>
        <v>0</v>
      </c>
      <c r="CE1493" s="46" t="s">
        <v>134</v>
      </c>
      <c r="CF1493" s="38">
        <f t="shared" ref="CF1493" si="35550">lunchAdjust(CE1488:CF1492)</f>
        <v>0</v>
      </c>
      <c r="CG1493" s="48" t="s">
        <v>0</v>
      </c>
      <c r="CH1493" s="39">
        <f t="shared" ref="CH1493" si="35551">SUMPRODUCT(CG1488:CG1492*CH1488:CH1492)</f>
        <v>0</v>
      </c>
    </row>
    <row r="1494" spans="1:86" ht="15.75" thickBot="1" x14ac:dyDescent="0.3">
      <c r="A1494" s="58" t="s">
        <v>121</v>
      </c>
      <c r="B1494" s="59">
        <f t="shared" ref="B1494" ca="1" si="35552">roleHours(G1488:CH1494, "OUT")</f>
        <v>0</v>
      </c>
      <c r="C1494" s="54" t="s">
        <v>137</v>
      </c>
      <c r="D1494" s="22">
        <f t="shared" ref="D1494" ca="1" si="35553">roleHours(G1488:CH1494, "PTO")</f>
        <v>0</v>
      </c>
      <c r="E1494" s="23">
        <f t="shared" ref="E1494" ca="1" si="35554">E1493-B1489</f>
        <v>15.200000000000003</v>
      </c>
      <c r="F1494" s="52"/>
      <c r="G1494" s="47" t="s">
        <v>39</v>
      </c>
      <c r="H1494" s="40">
        <f t="shared" si="34519"/>
        <v>0</v>
      </c>
      <c r="I1494" s="49" t="s">
        <v>135</v>
      </c>
      <c r="J1494" s="41">
        <f t="shared" ref="J1494" si="35555">J1493*G$4</f>
        <v>0</v>
      </c>
      <c r="K1494" s="47" t="s">
        <v>39</v>
      </c>
      <c r="L1494" s="40">
        <f t="shared" ref="L1494" si="35556">SUMPRODUCT(M1488:M1492*(L1488:L1492="PTO"))+SUMPRODUCT(M1488:M1492*(L1488:L1492="HOL"))</f>
        <v>0</v>
      </c>
      <c r="M1494" s="49" t="s">
        <v>135</v>
      </c>
      <c r="N1494" s="41">
        <f t="shared" ref="N1494" si="35557">N1493*K$4</f>
        <v>0</v>
      </c>
      <c r="O1494" s="47" t="s">
        <v>39</v>
      </c>
      <c r="P1494" s="40">
        <f t="shared" ref="P1494" si="35558">SUMPRODUCT(Q1488:Q1492*(P1488:P1492="PTO"))+SUMPRODUCT(Q1488:Q1492*(P1488:P1492="HOL"))</f>
        <v>0</v>
      </c>
      <c r="Q1494" s="49" t="s">
        <v>135</v>
      </c>
      <c r="R1494" s="41">
        <f t="shared" ref="R1494" si="35559">R1493*O$4</f>
        <v>8</v>
      </c>
      <c r="S1494" s="47" t="s">
        <v>39</v>
      </c>
      <c r="T1494" s="40">
        <f t="shared" ref="T1494" si="35560">SUMPRODUCT(U1488:U1492*(T1488:T1492="PTO"))+SUMPRODUCT(U1488:U1492*(T1488:T1492="HOL"))</f>
        <v>0</v>
      </c>
      <c r="U1494" s="49" t="s">
        <v>135</v>
      </c>
      <c r="V1494" s="41">
        <f t="shared" ref="V1494" si="35561">V1493*S$4</f>
        <v>0</v>
      </c>
      <c r="W1494" s="47" t="s">
        <v>39</v>
      </c>
      <c r="X1494" s="40">
        <f t="shared" ref="X1494" si="35562">SUMPRODUCT(Y1488:Y1492*(X1488:X1492="PTO"))+SUMPRODUCT(Y1488:Y1492*(X1488:X1492="HOL"))</f>
        <v>0</v>
      </c>
      <c r="Y1494" s="49" t="s">
        <v>135</v>
      </c>
      <c r="Z1494" s="41">
        <f t="shared" ref="Z1494" si="35563">Z1493*W$4</f>
        <v>0</v>
      </c>
      <c r="AA1494" s="47" t="s">
        <v>39</v>
      </c>
      <c r="AB1494" s="40">
        <f t="shared" ref="AB1494" si="35564">SUMPRODUCT(AC1488:AC1492*(AB1488:AB1492="PTO"))+SUMPRODUCT(AC1488:AC1492*(AB1488:AB1492="HOL"))</f>
        <v>0</v>
      </c>
      <c r="AC1494" s="49" t="s">
        <v>135</v>
      </c>
      <c r="AD1494" s="41">
        <f t="shared" ref="AD1494" si="35565">AD1493*AA$4</f>
        <v>8</v>
      </c>
      <c r="AE1494" s="47" t="s">
        <v>39</v>
      </c>
      <c r="AF1494" s="40">
        <f t="shared" ref="AF1494" si="35566">SUMPRODUCT(AG1488:AG1492*(AF1488:AF1492="PTO"))+SUMPRODUCT(AG1488:AG1492*(AF1488:AF1492="HOL"))</f>
        <v>0</v>
      </c>
      <c r="AG1494" s="49" t="s">
        <v>135</v>
      </c>
      <c r="AH1494" s="41">
        <f t="shared" ref="AH1494" si="35567">AH1493*AE$4</f>
        <v>8</v>
      </c>
      <c r="AI1494" s="47" t="s">
        <v>39</v>
      </c>
      <c r="AJ1494" s="40">
        <f t="shared" ref="AJ1494" si="35568">SUMPRODUCT(AK1488:AK1492*(AJ1488:AJ1492="PTO"))+SUMPRODUCT(AK1488:AK1492*(AJ1488:AJ1492="HOL"))</f>
        <v>0</v>
      </c>
      <c r="AK1494" s="49" t="s">
        <v>135</v>
      </c>
      <c r="AL1494" s="41">
        <f>AL1493*AI$4</f>
        <v>8</v>
      </c>
      <c r="AM1494" s="47" t="s">
        <v>39</v>
      </c>
      <c r="AN1494" s="40">
        <f t="shared" ref="AN1494" si="35569">SUMPRODUCT(AO1488:AO1492*(AN1488:AN1492="PTO"))+SUMPRODUCT(AO1488:AO1492*(AN1488:AN1492="HOL"))</f>
        <v>0</v>
      </c>
      <c r="AO1494" s="49" t="s">
        <v>135</v>
      </c>
      <c r="AP1494" s="41">
        <f t="shared" ref="AP1494" si="35570">AP1493*AM$4</f>
        <v>0</v>
      </c>
      <c r="AQ1494" s="47" t="s">
        <v>39</v>
      </c>
      <c r="AR1494" s="40">
        <f t="shared" ref="AR1494" si="35571">SUMPRODUCT(AS1488:AS1492*(AR1488:AR1492="PTO"))+SUMPRODUCT(AS1488:AS1492*(AR1488:AR1492="HOL"))</f>
        <v>0</v>
      </c>
      <c r="AS1494" s="49" t="s">
        <v>135</v>
      </c>
      <c r="AT1494" s="41">
        <f t="shared" ref="AT1494" si="35572">AT1493*AQ$4</f>
        <v>0</v>
      </c>
      <c r="AU1494" s="47" t="s">
        <v>39</v>
      </c>
      <c r="AV1494" s="40">
        <f t="shared" ref="AV1494" si="35573">SUMPRODUCT(AW1488:AW1492*(AV1488:AV1492="PTO"))+SUMPRODUCT(AW1488:AW1492*(AV1488:AV1492="HOL"))</f>
        <v>0</v>
      </c>
      <c r="AW1494" s="49" t="s">
        <v>135</v>
      </c>
      <c r="AX1494" s="41">
        <f>AX1493*AU$4</f>
        <v>0</v>
      </c>
      <c r="AY1494" s="47" t="s">
        <v>39</v>
      </c>
      <c r="AZ1494" s="40">
        <f t="shared" ref="AZ1494" si="35574">SUMPRODUCT(BA1488:BA1492*(AZ1488:AZ1492="PTO"))+SUMPRODUCT(BA1488:BA1492*(AZ1488:AZ1492="HOL"))</f>
        <v>0</v>
      </c>
      <c r="BA1494" s="49" t="s">
        <v>135</v>
      </c>
      <c r="BB1494" s="41">
        <f>BB1493*AY$4</f>
        <v>0</v>
      </c>
      <c r="BC1494" s="47" t="s">
        <v>39</v>
      </c>
      <c r="BD1494" s="40">
        <f t="shared" ref="BD1494" si="35575">SUMPRODUCT(BE1488:BE1492*(BD1488:BD1492="PTO"))+SUMPRODUCT(BE1488:BE1492*(BD1488:BD1492="HOL"))</f>
        <v>0</v>
      </c>
      <c r="BE1494" s="49" t="s">
        <v>135</v>
      </c>
      <c r="BF1494" s="41">
        <f>BF1493*BC$4</f>
        <v>0</v>
      </c>
      <c r="BG1494" s="47" t="s">
        <v>39</v>
      </c>
      <c r="BH1494" s="40">
        <f t="shared" ref="BH1494" si="35576">SUMPRODUCT(BI1488:BI1492*(BH1488:BH1492="PTO"))+SUMPRODUCT(BI1488:BI1492*(BH1488:BH1492="HOL"))</f>
        <v>0</v>
      </c>
      <c r="BI1494" s="49" t="s">
        <v>135</v>
      </c>
      <c r="BJ1494" s="41">
        <f>BJ1493*BG$4</f>
        <v>0</v>
      </c>
      <c r="BK1494" s="47" t="s">
        <v>39</v>
      </c>
      <c r="BL1494" s="40">
        <f t="shared" ref="BL1494" si="35577">SUMPRODUCT(BM1488:BM1492*(BL1488:BL1492="PTO"))+SUMPRODUCT(BM1488:BM1492*(BL1488:BL1492="HOL"))</f>
        <v>0</v>
      </c>
      <c r="BM1494" s="49" t="s">
        <v>135</v>
      </c>
      <c r="BN1494" s="41">
        <f>BN1493*BK$4</f>
        <v>0</v>
      </c>
      <c r="BO1494" s="47" t="s">
        <v>39</v>
      </c>
      <c r="BP1494" s="40">
        <f t="shared" ref="BP1494" si="35578">SUMPRODUCT(BQ1488:BQ1492*(BP1488:BP1492="PTO"))+SUMPRODUCT(BQ1488:BQ1492*(BP1488:BP1492="HOL"))</f>
        <v>0</v>
      </c>
      <c r="BQ1494" s="49" t="s">
        <v>135</v>
      </c>
      <c r="BR1494" s="41">
        <f t="shared" ref="BR1494" si="35579">BR1493*BO$4</f>
        <v>0</v>
      </c>
      <c r="BS1494" s="47" t="s">
        <v>39</v>
      </c>
      <c r="BT1494" s="40">
        <f t="shared" ref="BT1494" si="35580">SUMPRODUCT(BU1488:BU1492*(BT1488:BT1492="PTO"))+SUMPRODUCT(BU1488:BU1492*(BT1488:BT1492="HOL"))</f>
        <v>0</v>
      </c>
      <c r="BU1494" s="49" t="s">
        <v>135</v>
      </c>
      <c r="BV1494" s="41">
        <f t="shared" ref="BV1494" si="35581">BV1493*BS$4</f>
        <v>0</v>
      </c>
      <c r="BW1494" s="47" t="s">
        <v>39</v>
      </c>
      <c r="BX1494" s="40">
        <f t="shared" ref="BX1494" si="35582">SUMPRODUCT(BY1488:BY1492*(BX1488:BX1492="PTO"))+SUMPRODUCT(BY1488:BY1492*(BX1488:BX1492="HOL"))</f>
        <v>0</v>
      </c>
      <c r="BY1494" s="49" t="s">
        <v>135</v>
      </c>
      <c r="BZ1494" s="41">
        <f t="shared" ref="BZ1494" si="35583">BZ1493*BW$4</f>
        <v>0</v>
      </c>
      <c r="CA1494" s="47" t="s">
        <v>39</v>
      </c>
      <c r="CB1494" s="40">
        <f t="shared" ref="CB1494" si="35584">SUMPRODUCT(CC1488:CC1492*(CB1488:CB1492="PTO"))+SUMPRODUCT(CC1488:CC1492*(CB1488:CB1492="HOL"))</f>
        <v>0</v>
      </c>
      <c r="CC1494" s="49" t="s">
        <v>135</v>
      </c>
      <c r="CD1494" s="41">
        <f t="shared" ref="CD1494" si="35585">CD1493*CA$4</f>
        <v>0</v>
      </c>
      <c r="CE1494" s="47" t="s">
        <v>39</v>
      </c>
      <c r="CF1494" s="40">
        <f t="shared" ref="CF1494" si="35586">SUMPRODUCT(CG1488:CG1492*(CF1488:CF1492="PTO"))+SUMPRODUCT(CG1488:CG1492*(CF1488:CF1492="HOL"))</f>
        <v>0</v>
      </c>
      <c r="CG1494" s="49" t="s">
        <v>135</v>
      </c>
      <c r="CH1494" s="41">
        <f t="shared" ref="CH1494" si="35587">CH1493*CE$4</f>
        <v>0</v>
      </c>
    </row>
    <row r="1495" spans="1:86" x14ac:dyDescent="0.25">
      <c r="A1495" s="70" t="s">
        <v>133</v>
      </c>
      <c r="B1495" s="71">
        <f t="shared" ref="B1495" ca="1" si="35588">D1495-B1496</f>
        <v>13.19797887000459</v>
      </c>
      <c r="C1495" s="72" t="s">
        <v>122</v>
      </c>
      <c r="D1495" s="71">
        <f>IFERROR(INDEX(Holidays[FTE], MATCH(Entry!E1495, Holidays[Date], 0)), 1)*8*INDEX(FTEguide[[1]:[12]], MATCH(Entry!E1496, FTEguide[Weekday], 0), IF(Entry!E1498&gt;0, Entry!E1498, MONTH(Entry!E1495)))</f>
        <v>61.19797887000459</v>
      </c>
      <c r="E1495" s="60">
        <f t="shared" si="34036"/>
        <v>44041</v>
      </c>
      <c r="F1495" s="50" t="s">
        <v>128</v>
      </c>
      <c r="G1495" s="34" t="s">
        <v>136</v>
      </c>
      <c r="H1495" s="35" t="s">
        <v>23</v>
      </c>
      <c r="I1495" s="42">
        <f t="shared" ref="I1495" si="35589">parseTime(G1495)-(H1500=INT(RIGHT($F1495, 1)))</f>
        <v>8</v>
      </c>
      <c r="J1495" s="43">
        <f t="shared" ref="J1495:J1499" si="35590">isClocked(H1495)</f>
        <v>1</v>
      </c>
      <c r="K1495" s="34"/>
      <c r="L1495" s="35"/>
      <c r="M1495" s="42">
        <f t="shared" ref="M1495" si="35591">parseTime(K1495)-(L1500=INT(RIGHT($F1495, 1)))</f>
        <v>0</v>
      </c>
      <c r="N1495" s="43">
        <f t="shared" ref="N1495:N1499" si="35592">isClocked(L1495)</f>
        <v>0</v>
      </c>
      <c r="O1495" s="34" t="s">
        <v>180</v>
      </c>
      <c r="P1495" s="35" t="s">
        <v>23</v>
      </c>
      <c r="Q1495" s="42">
        <f t="shared" ref="Q1495" si="35593">parseTime(O1495)-(P1500=INT(RIGHT($F1495, 1)))</f>
        <v>8</v>
      </c>
      <c r="R1495" s="43">
        <f t="shared" ref="R1495:R1499" si="35594">isClocked(P1495)</f>
        <v>1</v>
      </c>
      <c r="S1495" s="34" t="s">
        <v>227</v>
      </c>
      <c r="T1495" s="35" t="s">
        <v>23</v>
      </c>
      <c r="U1495" s="42">
        <f t="shared" ref="U1495" si="35595">parseTime(S1495)-(T1500=INT(RIGHT($F1495, 1)))</f>
        <v>8</v>
      </c>
      <c r="V1495" s="43">
        <f t="shared" ref="V1495:V1499" si="35596">isClocked(T1495)</f>
        <v>1</v>
      </c>
      <c r="W1495" s="34"/>
      <c r="X1495" s="35"/>
      <c r="Y1495" s="42">
        <f t="shared" ref="Y1495" si="35597">parseTime(W1495)-(X1500=INT(RIGHT($F1495, 1)))</f>
        <v>0</v>
      </c>
      <c r="Z1495" s="43">
        <f t="shared" ref="Z1495:Z1499" si="35598">isClocked(X1495)</f>
        <v>0</v>
      </c>
      <c r="AA1495" s="34" t="s">
        <v>136</v>
      </c>
      <c r="AB1495" s="35" t="s">
        <v>23</v>
      </c>
      <c r="AC1495" s="42">
        <f t="shared" ref="AC1495" si="35599">parseTime(AA1495)-(AB1500=INT(RIGHT($F1495, 1)))</f>
        <v>8</v>
      </c>
      <c r="AD1495" s="43">
        <f t="shared" ref="AD1495:AD1499" si="35600">isClocked(AB1495)</f>
        <v>1</v>
      </c>
      <c r="AE1495" s="34" t="s">
        <v>136</v>
      </c>
      <c r="AF1495" s="35" t="s">
        <v>25</v>
      </c>
      <c r="AG1495" s="42">
        <f t="shared" ref="AG1495" si="35601">parseTime(AE1495)-(AF1500=INT(RIGHT($F1495, 1)))</f>
        <v>8</v>
      </c>
      <c r="AH1495" s="43">
        <f t="shared" ref="AH1495:AH1499" si="35602">isClocked(AF1495)</f>
        <v>1</v>
      </c>
      <c r="AI1495" s="34"/>
      <c r="AJ1495" s="35"/>
      <c r="AK1495" s="42">
        <f>parseTime(AI1495)-(AJ1500=INT(RIGHT($F1495, 1)))</f>
        <v>0</v>
      </c>
      <c r="AL1495" s="43">
        <f t="shared" ref="AL1495:AL1499" si="35603">isClocked(AJ1495)</f>
        <v>0</v>
      </c>
      <c r="AM1495" s="34" t="s">
        <v>136</v>
      </c>
      <c r="AN1495" s="35" t="s">
        <v>23</v>
      </c>
      <c r="AO1495" s="42">
        <f t="shared" ref="AO1495" si="35604">parseTime(AM1495)-(AN1500=INT(RIGHT($F1495, 1)))</f>
        <v>8</v>
      </c>
      <c r="AP1495" s="43">
        <f t="shared" ref="AP1495:AP1499" si="35605">isClocked(AN1495)</f>
        <v>1</v>
      </c>
      <c r="AQ1495" s="34"/>
      <c r="AR1495" s="35"/>
      <c r="AS1495" s="42">
        <f t="shared" ref="AS1495" si="35606">parseTime(AQ1495)-(AR1500=INT(RIGHT($F1495, 1)))</f>
        <v>0</v>
      </c>
      <c r="AT1495" s="43">
        <f t="shared" ref="AT1495:AT1499" si="35607">isClocked(AR1495)</f>
        <v>0</v>
      </c>
      <c r="AU1495" s="34"/>
      <c r="AV1495" s="35"/>
      <c r="AW1495" s="42">
        <f>parseTime(AU1495)-(AV1500=INT(RIGHT($F1495, 1)))</f>
        <v>0</v>
      </c>
      <c r="AX1495" s="43">
        <f t="shared" ref="AX1495:AX1499" si="35608">isClocked(AV1495)</f>
        <v>0</v>
      </c>
      <c r="AY1495" s="34"/>
      <c r="AZ1495" s="35"/>
      <c r="BA1495" s="42">
        <f>parseTime(AY1495)-(AZ1500=INT(RIGHT($F1495, 1)))</f>
        <v>0</v>
      </c>
      <c r="BB1495" s="43">
        <f t="shared" ref="BB1495:BB1499" si="35609">isClocked(AZ1495)</f>
        <v>0</v>
      </c>
      <c r="BC1495" s="34"/>
      <c r="BD1495" s="35"/>
      <c r="BE1495" s="42">
        <f>parseTime(BC1495)-(BD1500=INT(RIGHT($F1495, 1)))</f>
        <v>0</v>
      </c>
      <c r="BF1495" s="43">
        <f t="shared" ref="BF1495:BF1499" si="35610">isClocked(BD1495)</f>
        <v>0</v>
      </c>
      <c r="BG1495" s="34"/>
      <c r="BH1495" s="35"/>
      <c r="BI1495" s="42">
        <f>parseTime(BG1495)-(BH1500=INT(RIGHT($F1495, 1)))</f>
        <v>0</v>
      </c>
      <c r="BJ1495" s="43">
        <f t="shared" ref="BJ1495:BJ1499" si="35611">isClocked(BH1495)</f>
        <v>0</v>
      </c>
      <c r="BK1495" s="34"/>
      <c r="BL1495" s="35"/>
      <c r="BM1495" s="42">
        <f>parseTime(BK1495)-(BL1500=INT(RIGHT($F1495, 1)))</f>
        <v>0</v>
      </c>
      <c r="BN1495" s="43">
        <f t="shared" ref="BN1495:BN1499" si="35612">isClocked(BL1495)</f>
        <v>0</v>
      </c>
      <c r="BO1495" s="34"/>
      <c r="BP1495" s="35"/>
      <c r="BQ1495" s="42">
        <f t="shared" ref="BQ1495" si="35613">parseTime(BO1495)-(BP1500=INT(RIGHT($F1495, 1)))</f>
        <v>0</v>
      </c>
      <c r="BR1495" s="43">
        <f t="shared" ref="BR1495:BR1499" si="35614">isClocked(BP1495)</f>
        <v>0</v>
      </c>
      <c r="BS1495" s="34"/>
      <c r="BT1495" s="35"/>
      <c r="BU1495" s="42">
        <f t="shared" ref="BU1495" si="35615">parseTime(BS1495)-(BT1500=INT(RIGHT($F1495, 1)))</f>
        <v>0</v>
      </c>
      <c r="BV1495" s="43">
        <f t="shared" ref="BV1495:BV1499" si="35616">isClocked(BT1495)</f>
        <v>0</v>
      </c>
      <c r="BW1495" s="34"/>
      <c r="BX1495" s="35"/>
      <c r="BY1495" s="42">
        <f t="shared" ref="BY1495" si="35617">parseTime(BW1495)-(BX1500=INT(RIGHT($F1495, 1)))</f>
        <v>0</v>
      </c>
      <c r="BZ1495" s="43">
        <f t="shared" ref="BZ1495:BZ1499" si="35618">isClocked(BX1495)</f>
        <v>0</v>
      </c>
      <c r="CA1495" s="34"/>
      <c r="CB1495" s="35"/>
      <c r="CC1495" s="42">
        <f t="shared" ref="CC1495" si="35619">parseTime(CA1495)-(CB1500=INT(RIGHT($F1495, 1)))</f>
        <v>0</v>
      </c>
      <c r="CD1495" s="43">
        <f t="shared" ref="CD1495:CD1499" si="35620">isClocked(CB1495)</f>
        <v>0</v>
      </c>
      <c r="CE1495" s="34"/>
      <c r="CF1495" s="35"/>
      <c r="CG1495" s="42">
        <f t="shared" ref="CG1495" si="35621">parseTime(CE1495)-(CF1500=INT(RIGHT($F1495, 1)))</f>
        <v>0</v>
      </c>
      <c r="CH1495" s="43">
        <f t="shared" ref="CH1495:CH1499" si="35622">isClocked(CF1495)</f>
        <v>0</v>
      </c>
    </row>
    <row r="1496" spans="1:86" x14ac:dyDescent="0.25">
      <c r="A1496" s="56" t="s">
        <v>0</v>
      </c>
      <c r="B1496" s="57">
        <f t="shared" ca="1" si="35277"/>
        <v>48</v>
      </c>
      <c r="C1496" s="14" t="s">
        <v>252</v>
      </c>
      <c r="D1496" s="14">
        <f t="shared" si="34760"/>
        <v>53.7</v>
      </c>
      <c r="E1496" s="55" t="str">
        <f t="shared" si="35278"/>
        <v>Wednesday</v>
      </c>
      <c r="F1496" s="51" t="s">
        <v>129</v>
      </c>
      <c r="G1496" s="36"/>
      <c r="H1496" s="37"/>
      <c r="I1496" s="44">
        <f t="shared" ref="I1496" si="35623">parseTime(G1496)-(H1500=INT(RIGHT($F1496, 1)))</f>
        <v>0</v>
      </c>
      <c r="J1496" s="45">
        <f t="shared" si="35590"/>
        <v>0</v>
      </c>
      <c r="K1496" s="36"/>
      <c r="L1496" s="37"/>
      <c r="M1496" s="44">
        <f t="shared" ref="M1496" si="35624">parseTime(K1496)-(L1500=INT(RIGHT($F1496, 1)))</f>
        <v>0</v>
      </c>
      <c r="N1496" s="45">
        <f t="shared" si="35592"/>
        <v>0</v>
      </c>
      <c r="O1496" s="36"/>
      <c r="P1496" s="37"/>
      <c r="Q1496" s="44">
        <f t="shared" ref="Q1496" si="35625">parseTime(O1496)-(P1500=INT(RIGHT($F1496, 1)))</f>
        <v>0</v>
      </c>
      <c r="R1496" s="45">
        <f t="shared" si="35594"/>
        <v>0</v>
      </c>
      <c r="S1496" s="36"/>
      <c r="T1496" s="37"/>
      <c r="U1496" s="44">
        <f t="shared" ref="U1496" si="35626">parseTime(S1496)-(T1500=INT(RIGHT($F1496, 1)))</f>
        <v>0</v>
      </c>
      <c r="V1496" s="45">
        <f t="shared" si="35596"/>
        <v>0</v>
      </c>
      <c r="W1496" s="36"/>
      <c r="X1496" s="37"/>
      <c r="Y1496" s="44">
        <f t="shared" ref="Y1496" si="35627">parseTime(W1496)-(X1500=INT(RIGHT($F1496, 1)))</f>
        <v>0</v>
      </c>
      <c r="Z1496" s="45">
        <f t="shared" si="35598"/>
        <v>0</v>
      </c>
      <c r="AA1496" s="36"/>
      <c r="AB1496" s="37"/>
      <c r="AC1496" s="44">
        <f t="shared" ref="AC1496" si="35628">parseTime(AA1496)-(AB1500=INT(RIGHT($F1496, 1)))</f>
        <v>0</v>
      </c>
      <c r="AD1496" s="45">
        <f t="shared" si="35600"/>
        <v>0</v>
      </c>
      <c r="AE1496" s="36"/>
      <c r="AF1496" s="37"/>
      <c r="AG1496" s="44">
        <f t="shared" ref="AG1496" si="35629">parseTime(AE1496)-(AF1500=INT(RIGHT($F1496, 1)))</f>
        <v>0</v>
      </c>
      <c r="AH1496" s="45">
        <f t="shared" si="35602"/>
        <v>0</v>
      </c>
      <c r="AI1496" s="36"/>
      <c r="AJ1496" s="37"/>
      <c r="AK1496" s="44">
        <f>parseTime(AI1496)-(AJ1500=INT(RIGHT($F1496, 1)))</f>
        <v>0</v>
      </c>
      <c r="AL1496" s="45">
        <f t="shared" si="35603"/>
        <v>0</v>
      </c>
      <c r="AM1496" s="36"/>
      <c r="AN1496" s="37"/>
      <c r="AO1496" s="44">
        <f t="shared" ref="AO1496" si="35630">parseTime(AM1496)-(AN1500=INT(RIGHT($F1496, 1)))</f>
        <v>0</v>
      </c>
      <c r="AP1496" s="45">
        <f t="shared" si="35605"/>
        <v>0</v>
      </c>
      <c r="AQ1496" s="36"/>
      <c r="AR1496" s="37"/>
      <c r="AS1496" s="44">
        <f t="shared" ref="AS1496" si="35631">parseTime(AQ1496)-(AR1500=INT(RIGHT($F1496, 1)))</f>
        <v>0</v>
      </c>
      <c r="AT1496" s="45">
        <f t="shared" si="35607"/>
        <v>0</v>
      </c>
      <c r="AU1496" s="36"/>
      <c r="AV1496" s="37"/>
      <c r="AW1496" s="44">
        <f>parseTime(AU1496)-(AV1500=INT(RIGHT($F1496, 1)))</f>
        <v>0</v>
      </c>
      <c r="AX1496" s="45">
        <f t="shared" si="35608"/>
        <v>0</v>
      </c>
      <c r="AY1496" s="36"/>
      <c r="AZ1496" s="37"/>
      <c r="BA1496" s="44">
        <f>parseTime(AY1496)-(AZ1500=INT(RIGHT($F1496, 1)))</f>
        <v>0</v>
      </c>
      <c r="BB1496" s="45">
        <f t="shared" si="35609"/>
        <v>0</v>
      </c>
      <c r="BC1496" s="36"/>
      <c r="BD1496" s="37"/>
      <c r="BE1496" s="44">
        <f>parseTime(BC1496)-(BD1500=INT(RIGHT($F1496, 1)))</f>
        <v>0</v>
      </c>
      <c r="BF1496" s="45">
        <f t="shared" si="35610"/>
        <v>0</v>
      </c>
      <c r="BG1496" s="36"/>
      <c r="BH1496" s="37"/>
      <c r="BI1496" s="44">
        <f>parseTime(BG1496)-(BH1500=INT(RIGHT($F1496, 1)))</f>
        <v>0</v>
      </c>
      <c r="BJ1496" s="45">
        <f t="shared" si="35611"/>
        <v>0</v>
      </c>
      <c r="BK1496" s="36"/>
      <c r="BL1496" s="37"/>
      <c r="BM1496" s="44">
        <f>parseTime(BK1496)-(BL1500=INT(RIGHT($F1496, 1)))</f>
        <v>0</v>
      </c>
      <c r="BN1496" s="45">
        <f t="shared" si="35612"/>
        <v>0</v>
      </c>
      <c r="BO1496" s="36"/>
      <c r="BP1496" s="37"/>
      <c r="BQ1496" s="44">
        <f t="shared" ref="BQ1496" si="35632">parseTime(BO1496)-(BP1500=INT(RIGHT($F1496, 1)))</f>
        <v>0</v>
      </c>
      <c r="BR1496" s="45">
        <f t="shared" si="35614"/>
        <v>0</v>
      </c>
      <c r="BS1496" s="36"/>
      <c r="BT1496" s="37"/>
      <c r="BU1496" s="44">
        <f t="shared" ref="BU1496" si="35633">parseTime(BS1496)-(BT1500=INT(RIGHT($F1496, 1)))</f>
        <v>0</v>
      </c>
      <c r="BV1496" s="45">
        <f t="shared" si="35616"/>
        <v>0</v>
      </c>
      <c r="BW1496" s="36"/>
      <c r="BX1496" s="37"/>
      <c r="BY1496" s="44">
        <f t="shared" ref="BY1496" si="35634">parseTime(BW1496)-(BX1500=INT(RIGHT($F1496, 1)))</f>
        <v>0</v>
      </c>
      <c r="BZ1496" s="45">
        <f t="shared" si="35618"/>
        <v>0</v>
      </c>
      <c r="CA1496" s="36"/>
      <c r="CB1496" s="37"/>
      <c r="CC1496" s="44">
        <f t="shared" ref="CC1496" si="35635">parseTime(CA1496)-(CB1500=INT(RIGHT($F1496, 1)))</f>
        <v>0</v>
      </c>
      <c r="CD1496" s="45">
        <f t="shared" si="35620"/>
        <v>0</v>
      </c>
      <c r="CE1496" s="36"/>
      <c r="CF1496" s="37"/>
      <c r="CG1496" s="44">
        <f t="shared" ref="CG1496" si="35636">parseTime(CE1496)-(CF1500=INT(RIGHT($F1496, 1)))</f>
        <v>0</v>
      </c>
      <c r="CH1496" s="45">
        <f t="shared" si="35622"/>
        <v>0</v>
      </c>
    </row>
    <row r="1497" spans="1:86" x14ac:dyDescent="0.25">
      <c r="A1497" s="56" t="s">
        <v>117</v>
      </c>
      <c r="B1497" s="57">
        <f t="shared" ref="B1497" ca="1" si="35637">roleHours(G1495:CH1501, "MFD")</f>
        <v>40</v>
      </c>
      <c r="C1497" s="14">
        <f t="shared" ref="C1497:C1500" ca="1" si="35638">B1497/8</f>
        <v>5</v>
      </c>
      <c r="D1497" s="14">
        <f t="shared" ref="D1497" ca="1" si="35639">B1496-D1496</f>
        <v>-5.7000000000000028</v>
      </c>
      <c r="E1497" s="20" t="s">
        <v>127</v>
      </c>
      <c r="F1497" s="51" t="s">
        <v>130</v>
      </c>
      <c r="G1497" s="36"/>
      <c r="H1497" s="37"/>
      <c r="I1497" s="44">
        <f t="shared" ref="I1497" si="35640">parseTime(G1497)-(H1500=INT(RIGHT($F1497, 1)))</f>
        <v>0</v>
      </c>
      <c r="J1497" s="45">
        <f t="shared" si="35590"/>
        <v>0</v>
      </c>
      <c r="K1497" s="36"/>
      <c r="L1497" s="37"/>
      <c r="M1497" s="44">
        <f t="shared" ref="M1497" si="35641">parseTime(K1497)-(L1500=INT(RIGHT($F1497, 1)))</f>
        <v>0</v>
      </c>
      <c r="N1497" s="45">
        <f t="shared" si="35592"/>
        <v>0</v>
      </c>
      <c r="O1497" s="36"/>
      <c r="P1497" s="37"/>
      <c r="Q1497" s="44">
        <f t="shared" ref="Q1497" si="35642">parseTime(O1497)-(P1500=INT(RIGHT($F1497, 1)))</f>
        <v>0</v>
      </c>
      <c r="R1497" s="45">
        <f t="shared" si="35594"/>
        <v>0</v>
      </c>
      <c r="S1497" s="36"/>
      <c r="T1497" s="37"/>
      <c r="U1497" s="44">
        <f t="shared" ref="U1497" si="35643">parseTime(S1497)-(T1500=INT(RIGHT($F1497, 1)))</f>
        <v>0</v>
      </c>
      <c r="V1497" s="45">
        <f t="shared" si="35596"/>
        <v>0</v>
      </c>
      <c r="W1497" s="36"/>
      <c r="X1497" s="37"/>
      <c r="Y1497" s="44">
        <f t="shared" ref="Y1497" si="35644">parseTime(W1497)-(X1500=INT(RIGHT($F1497, 1)))</f>
        <v>0</v>
      </c>
      <c r="Z1497" s="45">
        <f t="shared" si="35598"/>
        <v>0</v>
      </c>
      <c r="AA1497" s="36"/>
      <c r="AB1497" s="37"/>
      <c r="AC1497" s="44">
        <f t="shared" ref="AC1497" si="35645">parseTime(AA1497)-(AB1500=INT(RIGHT($F1497, 1)))</f>
        <v>0</v>
      </c>
      <c r="AD1497" s="45">
        <f t="shared" si="35600"/>
        <v>0</v>
      </c>
      <c r="AE1497" s="36"/>
      <c r="AF1497" s="37"/>
      <c r="AG1497" s="44">
        <f t="shared" ref="AG1497" si="35646">parseTime(AE1497)-(AF1500=INT(RIGHT($F1497, 1)))</f>
        <v>0</v>
      </c>
      <c r="AH1497" s="45">
        <f t="shared" si="35602"/>
        <v>0</v>
      </c>
      <c r="AI1497" s="36"/>
      <c r="AJ1497" s="37"/>
      <c r="AK1497" s="44">
        <f>parseTime(AI1497)-(AJ1500=INT(RIGHT($F1497, 1)))</f>
        <v>0</v>
      </c>
      <c r="AL1497" s="45">
        <f t="shared" si="35603"/>
        <v>0</v>
      </c>
      <c r="AM1497" s="36"/>
      <c r="AN1497" s="37"/>
      <c r="AO1497" s="44">
        <f t="shared" ref="AO1497" si="35647">parseTime(AM1497)-(AN1500=INT(RIGHT($F1497, 1)))</f>
        <v>0</v>
      </c>
      <c r="AP1497" s="45">
        <f t="shared" si="35605"/>
        <v>0</v>
      </c>
      <c r="AQ1497" s="36"/>
      <c r="AR1497" s="37"/>
      <c r="AS1497" s="44">
        <f t="shared" ref="AS1497" si="35648">parseTime(AQ1497)-(AR1500=INT(RIGHT($F1497, 1)))</f>
        <v>0</v>
      </c>
      <c r="AT1497" s="45">
        <f t="shared" si="35607"/>
        <v>0</v>
      </c>
      <c r="AU1497" s="36"/>
      <c r="AV1497" s="37"/>
      <c r="AW1497" s="44">
        <f>parseTime(AU1497)-(AV1500=INT(RIGHT($F1497, 1)))</f>
        <v>0</v>
      </c>
      <c r="AX1497" s="45">
        <f t="shared" si="35608"/>
        <v>0</v>
      </c>
      <c r="AY1497" s="36"/>
      <c r="AZ1497" s="37"/>
      <c r="BA1497" s="44">
        <f>parseTime(AY1497)-(AZ1500=INT(RIGHT($F1497, 1)))</f>
        <v>0</v>
      </c>
      <c r="BB1497" s="45">
        <f t="shared" si="35609"/>
        <v>0</v>
      </c>
      <c r="BC1497" s="36"/>
      <c r="BD1497" s="37"/>
      <c r="BE1497" s="44">
        <f>parseTime(BC1497)-(BD1500=INT(RIGHT($F1497, 1)))</f>
        <v>0</v>
      </c>
      <c r="BF1497" s="45">
        <f t="shared" si="35610"/>
        <v>0</v>
      </c>
      <c r="BG1497" s="36"/>
      <c r="BH1497" s="37"/>
      <c r="BI1497" s="44">
        <f>parseTime(BG1497)-(BH1500=INT(RIGHT($F1497, 1)))</f>
        <v>0</v>
      </c>
      <c r="BJ1497" s="45">
        <f t="shared" si="35611"/>
        <v>0</v>
      </c>
      <c r="BK1497" s="36"/>
      <c r="BL1497" s="37"/>
      <c r="BM1497" s="44">
        <f>parseTime(BK1497)-(BL1500=INT(RIGHT($F1497, 1)))</f>
        <v>0</v>
      </c>
      <c r="BN1497" s="45">
        <f t="shared" si="35612"/>
        <v>0</v>
      </c>
      <c r="BO1497" s="36"/>
      <c r="BP1497" s="37"/>
      <c r="BQ1497" s="44">
        <f t="shared" ref="BQ1497" si="35649">parseTime(BO1497)-(BP1500=INT(RIGHT($F1497, 1)))</f>
        <v>0</v>
      </c>
      <c r="BR1497" s="45">
        <f t="shared" si="35614"/>
        <v>0</v>
      </c>
      <c r="BS1497" s="36"/>
      <c r="BT1497" s="37"/>
      <c r="BU1497" s="44">
        <f t="shared" ref="BU1497" si="35650">parseTime(BS1497)-(BT1500=INT(RIGHT($F1497, 1)))</f>
        <v>0</v>
      </c>
      <c r="BV1497" s="45">
        <f t="shared" si="35616"/>
        <v>0</v>
      </c>
      <c r="BW1497" s="36"/>
      <c r="BX1497" s="37"/>
      <c r="BY1497" s="44">
        <f t="shared" ref="BY1497" si="35651">parseTime(BW1497)-(BX1500=INT(RIGHT($F1497, 1)))</f>
        <v>0</v>
      </c>
      <c r="BZ1497" s="45">
        <f t="shared" si="35618"/>
        <v>0</v>
      </c>
      <c r="CA1497" s="36"/>
      <c r="CB1497" s="37"/>
      <c r="CC1497" s="44">
        <f t="shared" ref="CC1497" si="35652">parseTime(CA1497)-(CB1500=INT(RIGHT($F1497, 1)))</f>
        <v>0</v>
      </c>
      <c r="CD1497" s="45">
        <f t="shared" si="35620"/>
        <v>0</v>
      </c>
      <c r="CE1497" s="36"/>
      <c r="CF1497" s="37"/>
      <c r="CG1497" s="44">
        <f t="shared" ref="CG1497" si="35653">parseTime(CE1497)-(CF1500=INT(RIGHT($F1497, 1)))</f>
        <v>0</v>
      </c>
      <c r="CH1497" s="45">
        <f t="shared" si="35622"/>
        <v>0</v>
      </c>
    </row>
    <row r="1498" spans="1:86" x14ac:dyDescent="0.25">
      <c r="A1498" s="56"/>
      <c r="B1498" s="57"/>
      <c r="C1498" s="14">
        <f t="shared" si="35638"/>
        <v>0</v>
      </c>
      <c r="D1498" s="14" t="s">
        <v>259</v>
      </c>
      <c r="E1498" s="20">
        <v>4.25</v>
      </c>
      <c r="F1498" s="51" t="s">
        <v>131</v>
      </c>
      <c r="G1498" s="36"/>
      <c r="H1498" s="37"/>
      <c r="I1498" s="44">
        <f t="shared" ref="I1498" si="35654">parseTime(G1498)-(H1500=INT(RIGHT($F1498, 1)))</f>
        <v>0</v>
      </c>
      <c r="J1498" s="45">
        <f t="shared" si="35590"/>
        <v>0</v>
      </c>
      <c r="K1498" s="36"/>
      <c r="L1498" s="37"/>
      <c r="M1498" s="44">
        <f t="shared" ref="M1498" si="35655">parseTime(K1498)-(L1500=INT(RIGHT($F1498, 1)))</f>
        <v>0</v>
      </c>
      <c r="N1498" s="45">
        <f t="shared" si="35592"/>
        <v>0</v>
      </c>
      <c r="O1498" s="36"/>
      <c r="P1498" s="37"/>
      <c r="Q1498" s="44">
        <f t="shared" ref="Q1498" si="35656">parseTime(O1498)-(P1500=INT(RIGHT($F1498, 1)))</f>
        <v>0</v>
      </c>
      <c r="R1498" s="45">
        <f t="shared" si="35594"/>
        <v>0</v>
      </c>
      <c r="S1498" s="36"/>
      <c r="T1498" s="37"/>
      <c r="U1498" s="44">
        <f t="shared" ref="U1498" si="35657">parseTime(S1498)-(T1500=INT(RIGHT($F1498, 1)))</f>
        <v>0</v>
      </c>
      <c r="V1498" s="45">
        <f t="shared" si="35596"/>
        <v>0</v>
      </c>
      <c r="W1498" s="36"/>
      <c r="X1498" s="37"/>
      <c r="Y1498" s="44">
        <f t="shared" ref="Y1498" si="35658">parseTime(W1498)-(X1500=INT(RIGHT($F1498, 1)))</f>
        <v>0</v>
      </c>
      <c r="Z1498" s="45">
        <f t="shared" si="35598"/>
        <v>0</v>
      </c>
      <c r="AA1498" s="36"/>
      <c r="AB1498" s="37"/>
      <c r="AC1498" s="44">
        <f t="shared" ref="AC1498" si="35659">parseTime(AA1498)-(AB1500=INT(RIGHT($F1498, 1)))</f>
        <v>0</v>
      </c>
      <c r="AD1498" s="45">
        <f t="shared" si="35600"/>
        <v>0</v>
      </c>
      <c r="AE1498" s="36"/>
      <c r="AF1498" s="37"/>
      <c r="AG1498" s="44">
        <f t="shared" ref="AG1498" si="35660">parseTime(AE1498)-(AF1500=INT(RIGHT($F1498, 1)))</f>
        <v>0</v>
      </c>
      <c r="AH1498" s="45">
        <f t="shared" si="35602"/>
        <v>0</v>
      </c>
      <c r="AI1498" s="36"/>
      <c r="AJ1498" s="37"/>
      <c r="AK1498" s="44">
        <f>parseTime(AI1498)-(AJ1500=INT(RIGHT($F1498, 1)))</f>
        <v>0</v>
      </c>
      <c r="AL1498" s="45">
        <f t="shared" si="35603"/>
        <v>0</v>
      </c>
      <c r="AM1498" s="36"/>
      <c r="AN1498" s="37"/>
      <c r="AO1498" s="44">
        <f t="shared" ref="AO1498" si="35661">parseTime(AM1498)-(AN1500=INT(RIGHT($F1498, 1)))</f>
        <v>0</v>
      </c>
      <c r="AP1498" s="45">
        <f t="shared" si="35605"/>
        <v>0</v>
      </c>
      <c r="AQ1498" s="36"/>
      <c r="AR1498" s="37"/>
      <c r="AS1498" s="44">
        <f t="shared" ref="AS1498" si="35662">parseTime(AQ1498)-(AR1500=INT(RIGHT($F1498, 1)))</f>
        <v>0</v>
      </c>
      <c r="AT1498" s="45">
        <f t="shared" si="35607"/>
        <v>0</v>
      </c>
      <c r="AU1498" s="36"/>
      <c r="AV1498" s="37"/>
      <c r="AW1498" s="44">
        <f>parseTime(AU1498)-(AV1500=INT(RIGHT($F1498, 1)))</f>
        <v>0</v>
      </c>
      <c r="AX1498" s="45">
        <f t="shared" si="35608"/>
        <v>0</v>
      </c>
      <c r="AY1498" s="36"/>
      <c r="AZ1498" s="37"/>
      <c r="BA1498" s="44">
        <f>parseTime(AY1498)-(AZ1500=INT(RIGHT($F1498, 1)))</f>
        <v>0</v>
      </c>
      <c r="BB1498" s="45">
        <f t="shared" si="35609"/>
        <v>0</v>
      </c>
      <c r="BC1498" s="36"/>
      <c r="BD1498" s="37"/>
      <c r="BE1498" s="44">
        <f>parseTime(BC1498)-(BD1500=INT(RIGHT($F1498, 1)))</f>
        <v>0</v>
      </c>
      <c r="BF1498" s="45">
        <f t="shared" si="35610"/>
        <v>0</v>
      </c>
      <c r="BG1498" s="36"/>
      <c r="BH1498" s="37"/>
      <c r="BI1498" s="44">
        <f>parseTime(BG1498)-(BH1500=INT(RIGHT($F1498, 1)))</f>
        <v>0</v>
      </c>
      <c r="BJ1498" s="45">
        <f t="shared" si="35611"/>
        <v>0</v>
      </c>
      <c r="BK1498" s="36"/>
      <c r="BL1498" s="37"/>
      <c r="BM1498" s="44">
        <f>parseTime(BK1498)-(BL1500=INT(RIGHT($F1498, 1)))</f>
        <v>0</v>
      </c>
      <c r="BN1498" s="45">
        <f t="shared" si="35612"/>
        <v>0</v>
      </c>
      <c r="BO1498" s="36"/>
      <c r="BP1498" s="37"/>
      <c r="BQ1498" s="44">
        <f t="shared" ref="BQ1498" si="35663">parseTime(BO1498)-(BP1500=INT(RIGHT($F1498, 1)))</f>
        <v>0</v>
      </c>
      <c r="BR1498" s="45">
        <f t="shared" si="35614"/>
        <v>0</v>
      </c>
      <c r="BS1498" s="36"/>
      <c r="BT1498" s="37"/>
      <c r="BU1498" s="44">
        <f t="shared" ref="BU1498" si="35664">parseTime(BS1498)-(BT1500=INT(RIGHT($F1498, 1)))</f>
        <v>0</v>
      </c>
      <c r="BV1498" s="45">
        <f t="shared" si="35616"/>
        <v>0</v>
      </c>
      <c r="BW1498" s="36"/>
      <c r="BX1498" s="37"/>
      <c r="BY1498" s="44">
        <f t="shared" ref="BY1498" si="35665">parseTime(BW1498)-(BX1500=INT(RIGHT($F1498, 1)))</f>
        <v>0</v>
      </c>
      <c r="BZ1498" s="45">
        <f t="shared" si="35618"/>
        <v>0</v>
      </c>
      <c r="CA1498" s="36"/>
      <c r="CB1498" s="37"/>
      <c r="CC1498" s="44">
        <f t="shared" ref="CC1498" si="35666">parseTime(CA1498)-(CB1500=INT(RIGHT($F1498, 1)))</f>
        <v>0</v>
      </c>
      <c r="CD1498" s="45">
        <f t="shared" si="35620"/>
        <v>0</v>
      </c>
      <c r="CE1498" s="36"/>
      <c r="CF1498" s="37"/>
      <c r="CG1498" s="44">
        <f t="shared" ref="CG1498" si="35667">parseTime(CE1498)-(CF1500=INT(RIGHT($F1498, 1)))</f>
        <v>0</v>
      </c>
      <c r="CH1498" s="45">
        <f t="shared" si="35622"/>
        <v>0</v>
      </c>
    </row>
    <row r="1499" spans="1:86" x14ac:dyDescent="0.25">
      <c r="A1499" s="56" t="s">
        <v>119</v>
      </c>
      <c r="B1499" s="57">
        <f t="shared" ref="B1499" ca="1" si="35668">roleHours(G1495:CH1501, "MCC")</f>
        <v>8</v>
      </c>
      <c r="C1499" s="14">
        <f t="shared" ca="1" si="35638"/>
        <v>1</v>
      </c>
      <c r="D1499" s="14" t="s">
        <v>260</v>
      </c>
      <c r="E1499" s="20">
        <v>4.6500000000000004</v>
      </c>
      <c r="F1499" s="51" t="s">
        <v>132</v>
      </c>
      <c r="G1499" s="36"/>
      <c r="H1499" s="37"/>
      <c r="I1499" s="44">
        <f t="shared" ref="I1499" si="35669">parseTime(G1499)-(H1500=INT(RIGHT($F1499, 1)))</f>
        <v>0</v>
      </c>
      <c r="J1499" s="45">
        <f t="shared" si="35590"/>
        <v>0</v>
      </c>
      <c r="K1499" s="36"/>
      <c r="L1499" s="37"/>
      <c r="M1499" s="44">
        <f t="shared" ref="M1499" si="35670">parseTime(K1499)-(L1500=INT(RIGHT($F1499, 1)))</f>
        <v>0</v>
      </c>
      <c r="N1499" s="45">
        <f t="shared" si="35592"/>
        <v>0</v>
      </c>
      <c r="O1499" s="36"/>
      <c r="P1499" s="37"/>
      <c r="Q1499" s="44">
        <f t="shared" ref="Q1499" si="35671">parseTime(O1499)-(P1500=INT(RIGHT($F1499, 1)))</f>
        <v>0</v>
      </c>
      <c r="R1499" s="45">
        <f t="shared" si="35594"/>
        <v>0</v>
      </c>
      <c r="S1499" s="36"/>
      <c r="T1499" s="37"/>
      <c r="U1499" s="44">
        <f t="shared" ref="U1499" si="35672">parseTime(S1499)-(T1500=INT(RIGHT($F1499, 1)))</f>
        <v>0</v>
      </c>
      <c r="V1499" s="45">
        <f t="shared" si="35596"/>
        <v>0</v>
      </c>
      <c r="W1499" s="36"/>
      <c r="X1499" s="37"/>
      <c r="Y1499" s="44">
        <f t="shared" ref="Y1499" si="35673">parseTime(W1499)-(X1500=INT(RIGHT($F1499, 1)))</f>
        <v>0</v>
      </c>
      <c r="Z1499" s="45">
        <f t="shared" si="35598"/>
        <v>0</v>
      </c>
      <c r="AA1499" s="36"/>
      <c r="AB1499" s="37"/>
      <c r="AC1499" s="44">
        <f t="shared" ref="AC1499" si="35674">parseTime(AA1499)-(AB1500=INT(RIGHT($F1499, 1)))</f>
        <v>0</v>
      </c>
      <c r="AD1499" s="45">
        <f t="shared" si="35600"/>
        <v>0</v>
      </c>
      <c r="AE1499" s="36"/>
      <c r="AF1499" s="37"/>
      <c r="AG1499" s="44">
        <f t="shared" ref="AG1499" si="35675">parseTime(AE1499)-(AF1500=INT(RIGHT($F1499, 1)))</f>
        <v>0</v>
      </c>
      <c r="AH1499" s="45">
        <f t="shared" si="35602"/>
        <v>0</v>
      </c>
      <c r="AI1499" s="36"/>
      <c r="AJ1499" s="37"/>
      <c r="AK1499" s="44">
        <f>parseTime(AI1499)-(AJ1500=INT(RIGHT($F1499, 1)))</f>
        <v>0</v>
      </c>
      <c r="AL1499" s="45">
        <f t="shared" si="35603"/>
        <v>0</v>
      </c>
      <c r="AM1499" s="36"/>
      <c r="AN1499" s="37"/>
      <c r="AO1499" s="44">
        <f t="shared" ref="AO1499" si="35676">parseTime(AM1499)-(AN1500=INT(RIGHT($F1499, 1)))</f>
        <v>0</v>
      </c>
      <c r="AP1499" s="45">
        <f t="shared" si="35605"/>
        <v>0</v>
      </c>
      <c r="AQ1499" s="36"/>
      <c r="AR1499" s="37"/>
      <c r="AS1499" s="44">
        <f t="shared" ref="AS1499" si="35677">parseTime(AQ1499)-(AR1500=INT(RIGHT($F1499, 1)))</f>
        <v>0</v>
      </c>
      <c r="AT1499" s="45">
        <f t="shared" si="35607"/>
        <v>0</v>
      </c>
      <c r="AU1499" s="36"/>
      <c r="AV1499" s="37"/>
      <c r="AW1499" s="44">
        <f>parseTime(AU1499)-(AV1500=INT(RIGHT($F1499, 1)))</f>
        <v>0</v>
      </c>
      <c r="AX1499" s="45">
        <f t="shared" si="35608"/>
        <v>0</v>
      </c>
      <c r="AY1499" s="36"/>
      <c r="AZ1499" s="37"/>
      <c r="BA1499" s="44">
        <f>parseTime(AY1499)-(AZ1500=INT(RIGHT($F1499, 1)))</f>
        <v>0</v>
      </c>
      <c r="BB1499" s="45">
        <f t="shared" si="35609"/>
        <v>0</v>
      </c>
      <c r="BC1499" s="36"/>
      <c r="BD1499" s="37"/>
      <c r="BE1499" s="44">
        <f>parseTime(BC1499)-(BD1500=INT(RIGHT($F1499, 1)))</f>
        <v>0</v>
      </c>
      <c r="BF1499" s="45">
        <f t="shared" si="35610"/>
        <v>0</v>
      </c>
      <c r="BG1499" s="36"/>
      <c r="BH1499" s="37"/>
      <c r="BI1499" s="44">
        <f>parseTime(BG1499)-(BH1500=INT(RIGHT($F1499, 1)))</f>
        <v>0</v>
      </c>
      <c r="BJ1499" s="45">
        <f t="shared" si="35611"/>
        <v>0</v>
      </c>
      <c r="BK1499" s="36"/>
      <c r="BL1499" s="37"/>
      <c r="BM1499" s="44">
        <f>parseTime(BK1499)-(BL1500=INT(RIGHT($F1499, 1)))</f>
        <v>0</v>
      </c>
      <c r="BN1499" s="45">
        <f t="shared" si="35612"/>
        <v>0</v>
      </c>
      <c r="BO1499" s="36"/>
      <c r="BP1499" s="37"/>
      <c r="BQ1499" s="44">
        <f t="shared" ref="BQ1499" si="35678">parseTime(BO1499)-(BP1500=INT(RIGHT($F1499, 1)))</f>
        <v>0</v>
      </c>
      <c r="BR1499" s="45">
        <f t="shared" si="35614"/>
        <v>0</v>
      </c>
      <c r="BS1499" s="36"/>
      <c r="BT1499" s="37"/>
      <c r="BU1499" s="44">
        <f t="shared" ref="BU1499" si="35679">parseTime(BS1499)-(BT1500=INT(RIGHT($F1499, 1)))</f>
        <v>0</v>
      </c>
      <c r="BV1499" s="45">
        <f t="shared" si="35616"/>
        <v>0</v>
      </c>
      <c r="BW1499" s="36"/>
      <c r="BX1499" s="37"/>
      <c r="BY1499" s="44">
        <f t="shared" ref="BY1499" si="35680">parseTime(BW1499)-(BX1500=INT(RIGHT($F1499, 1)))</f>
        <v>0</v>
      </c>
      <c r="BZ1499" s="45">
        <f t="shared" si="35618"/>
        <v>0</v>
      </c>
      <c r="CA1499" s="36"/>
      <c r="CB1499" s="37"/>
      <c r="CC1499" s="44">
        <f t="shared" ref="CC1499" si="35681">parseTime(CA1499)-(CB1500=INT(RIGHT($F1499, 1)))</f>
        <v>0</v>
      </c>
      <c r="CD1499" s="45">
        <f t="shared" si="35620"/>
        <v>0</v>
      </c>
      <c r="CE1499" s="36"/>
      <c r="CF1499" s="37"/>
      <c r="CG1499" s="44">
        <f t="shared" ref="CG1499" si="35682">parseTime(CE1499)-(CF1500=INT(RIGHT($F1499, 1)))</f>
        <v>0</v>
      </c>
      <c r="CH1499" s="45">
        <f t="shared" si="35622"/>
        <v>0</v>
      </c>
    </row>
    <row r="1500" spans="1:86" x14ac:dyDescent="0.25">
      <c r="A1500" s="56"/>
      <c r="B1500" s="57"/>
      <c r="C1500" s="14">
        <f t="shared" si="35638"/>
        <v>0</v>
      </c>
      <c r="D1500" s="14"/>
      <c r="E1500" s="20">
        <f t="shared" ref="E1500" si="35683">((7.5/2)-0.5+E1499)*8</f>
        <v>63.2</v>
      </c>
      <c r="F1500" s="51"/>
      <c r="G1500" s="46" t="s">
        <v>134</v>
      </c>
      <c r="H1500" s="38">
        <f t="shared" ref="H1500" si="35684">lunchAdjust(G1495:H1499)</f>
        <v>1</v>
      </c>
      <c r="I1500" s="48" t="s">
        <v>0</v>
      </c>
      <c r="J1500" s="39">
        <f t="shared" ref="J1500" si="35685">SUMPRODUCT(I1495:I1499*J1495:J1499)</f>
        <v>8</v>
      </c>
      <c r="K1500" s="46" t="s">
        <v>134</v>
      </c>
      <c r="L1500" s="38">
        <f t="shared" ref="L1500" si="35686">lunchAdjust(K1495:L1499)</f>
        <v>0</v>
      </c>
      <c r="M1500" s="48" t="s">
        <v>0</v>
      </c>
      <c r="N1500" s="39">
        <f t="shared" ref="N1500" si="35687">SUMPRODUCT(M1495:M1499*N1495:N1499)</f>
        <v>0</v>
      </c>
      <c r="O1500" s="46" t="s">
        <v>134</v>
      </c>
      <c r="P1500" s="38">
        <f t="shared" ref="P1500" si="35688">lunchAdjust(O1495:P1499)</f>
        <v>1</v>
      </c>
      <c r="Q1500" s="48" t="s">
        <v>0</v>
      </c>
      <c r="R1500" s="39">
        <f t="shared" ref="R1500" si="35689">SUMPRODUCT(Q1495:Q1499*R1495:R1499)</f>
        <v>8</v>
      </c>
      <c r="S1500" s="46" t="s">
        <v>134</v>
      </c>
      <c r="T1500" s="38">
        <f t="shared" ref="T1500" si="35690">lunchAdjust(S1495:T1499)</f>
        <v>1</v>
      </c>
      <c r="U1500" s="48" t="s">
        <v>0</v>
      </c>
      <c r="V1500" s="39">
        <f t="shared" ref="V1500" si="35691">SUMPRODUCT(U1495:U1499*V1495:V1499)</f>
        <v>8</v>
      </c>
      <c r="W1500" s="46" t="s">
        <v>134</v>
      </c>
      <c r="X1500" s="38">
        <f t="shared" ref="X1500" si="35692">lunchAdjust(W1495:X1499)</f>
        <v>0</v>
      </c>
      <c r="Y1500" s="48" t="s">
        <v>0</v>
      </c>
      <c r="Z1500" s="39">
        <f t="shared" ref="Z1500" si="35693">SUMPRODUCT(Y1495:Y1499*Z1495:Z1499)</f>
        <v>0</v>
      </c>
      <c r="AA1500" s="46" t="s">
        <v>134</v>
      </c>
      <c r="AB1500" s="38">
        <f t="shared" ref="AB1500" si="35694">lunchAdjust(AA1495:AB1499)</f>
        <v>1</v>
      </c>
      <c r="AC1500" s="48" t="s">
        <v>0</v>
      </c>
      <c r="AD1500" s="39">
        <f t="shared" ref="AD1500" si="35695">SUMPRODUCT(AC1495:AC1499*AD1495:AD1499)</f>
        <v>8</v>
      </c>
      <c r="AE1500" s="46" t="s">
        <v>134</v>
      </c>
      <c r="AF1500" s="38">
        <f t="shared" ref="AF1500" si="35696">lunchAdjust(AE1495:AF1499)</f>
        <v>1</v>
      </c>
      <c r="AG1500" s="48" t="s">
        <v>0</v>
      </c>
      <c r="AH1500" s="39">
        <f t="shared" ref="AH1500" si="35697">SUMPRODUCT(AG1495:AG1499*AH1495:AH1499)</f>
        <v>8</v>
      </c>
      <c r="AI1500" s="46" t="s">
        <v>134</v>
      </c>
      <c r="AJ1500" s="38">
        <f t="shared" ref="AJ1500" si="35698">lunchAdjust(AI1495:AJ1499)</f>
        <v>0</v>
      </c>
      <c r="AK1500" s="48" t="s">
        <v>0</v>
      </c>
      <c r="AL1500" s="39">
        <f t="shared" ref="AL1500" si="35699">SUMPRODUCT(AK1495:AK1499*AL1495:AL1499)</f>
        <v>0</v>
      </c>
      <c r="AM1500" s="46" t="s">
        <v>134</v>
      </c>
      <c r="AN1500" s="38">
        <f t="shared" ref="AN1500" si="35700">lunchAdjust(AM1495:AN1499)</f>
        <v>1</v>
      </c>
      <c r="AO1500" s="48" t="s">
        <v>0</v>
      </c>
      <c r="AP1500" s="39">
        <f t="shared" ref="AP1500" si="35701">SUMPRODUCT(AO1495:AO1499*AP1495:AP1499)</f>
        <v>8</v>
      </c>
      <c r="AQ1500" s="46" t="s">
        <v>134</v>
      </c>
      <c r="AR1500" s="38">
        <f t="shared" ref="AR1500" si="35702">lunchAdjust(AQ1495:AR1499)</f>
        <v>0</v>
      </c>
      <c r="AS1500" s="48" t="s">
        <v>0</v>
      </c>
      <c r="AT1500" s="39">
        <f t="shared" ref="AT1500" si="35703">SUMPRODUCT(AS1495:AS1499*AT1495:AT1499)</f>
        <v>0</v>
      </c>
      <c r="AU1500" s="46" t="s">
        <v>134</v>
      </c>
      <c r="AV1500" s="38">
        <f t="shared" ref="AV1500" si="35704">lunchAdjust(AU1495:AV1499)</f>
        <v>0</v>
      </c>
      <c r="AW1500" s="48" t="s">
        <v>0</v>
      </c>
      <c r="AX1500" s="39">
        <f t="shared" ref="AX1500" si="35705">SUMPRODUCT(AW1495:AW1499*AX1495:AX1499)</f>
        <v>0</v>
      </c>
      <c r="AY1500" s="46" t="s">
        <v>134</v>
      </c>
      <c r="AZ1500" s="38">
        <f t="shared" ref="AZ1500" si="35706">lunchAdjust(AY1495:AZ1499)</f>
        <v>0</v>
      </c>
      <c r="BA1500" s="48" t="s">
        <v>0</v>
      </c>
      <c r="BB1500" s="39">
        <f t="shared" ref="BB1500" si="35707">SUMPRODUCT(BA1495:BA1499*BB1495:BB1499)</f>
        <v>0</v>
      </c>
      <c r="BC1500" s="46" t="s">
        <v>134</v>
      </c>
      <c r="BD1500" s="38">
        <f t="shared" ref="BD1500" si="35708">lunchAdjust(BC1495:BD1499)</f>
        <v>0</v>
      </c>
      <c r="BE1500" s="48" t="s">
        <v>0</v>
      </c>
      <c r="BF1500" s="39">
        <f t="shared" ref="BF1500" si="35709">SUMPRODUCT(BE1495:BE1499*BF1495:BF1499)</f>
        <v>0</v>
      </c>
      <c r="BG1500" s="46" t="s">
        <v>134</v>
      </c>
      <c r="BH1500" s="38">
        <f t="shared" ref="BH1500" si="35710">lunchAdjust(BG1495:BH1499)</f>
        <v>0</v>
      </c>
      <c r="BI1500" s="48" t="s">
        <v>0</v>
      </c>
      <c r="BJ1500" s="39">
        <f t="shared" ref="BJ1500" si="35711">SUMPRODUCT(BI1495:BI1499*BJ1495:BJ1499)</f>
        <v>0</v>
      </c>
      <c r="BK1500" s="46" t="s">
        <v>134</v>
      </c>
      <c r="BL1500" s="38">
        <f t="shared" ref="BL1500" si="35712">lunchAdjust(BK1495:BL1499)</f>
        <v>0</v>
      </c>
      <c r="BM1500" s="48" t="s">
        <v>0</v>
      </c>
      <c r="BN1500" s="39">
        <f t="shared" ref="BN1500" si="35713">SUMPRODUCT(BM1495:BM1499*BN1495:BN1499)</f>
        <v>0</v>
      </c>
      <c r="BO1500" s="46" t="s">
        <v>134</v>
      </c>
      <c r="BP1500" s="38">
        <f t="shared" ref="BP1500" si="35714">lunchAdjust(BO1495:BP1499)</f>
        <v>0</v>
      </c>
      <c r="BQ1500" s="48" t="s">
        <v>0</v>
      </c>
      <c r="BR1500" s="39">
        <f t="shared" ref="BR1500" si="35715">SUMPRODUCT(BQ1495:BQ1499*BR1495:BR1499)</f>
        <v>0</v>
      </c>
      <c r="BS1500" s="46" t="s">
        <v>134</v>
      </c>
      <c r="BT1500" s="38">
        <f t="shared" ref="BT1500" si="35716">lunchAdjust(BS1495:BT1499)</f>
        <v>0</v>
      </c>
      <c r="BU1500" s="48" t="s">
        <v>0</v>
      </c>
      <c r="BV1500" s="39">
        <f t="shared" ref="BV1500" si="35717">SUMPRODUCT(BU1495:BU1499*BV1495:BV1499)</f>
        <v>0</v>
      </c>
      <c r="BW1500" s="46" t="s">
        <v>134</v>
      </c>
      <c r="BX1500" s="38">
        <f t="shared" ref="BX1500" si="35718">lunchAdjust(BW1495:BX1499)</f>
        <v>0</v>
      </c>
      <c r="BY1500" s="48" t="s">
        <v>0</v>
      </c>
      <c r="BZ1500" s="39">
        <f t="shared" ref="BZ1500" si="35719">SUMPRODUCT(BY1495:BY1499*BZ1495:BZ1499)</f>
        <v>0</v>
      </c>
      <c r="CA1500" s="46" t="s">
        <v>134</v>
      </c>
      <c r="CB1500" s="38">
        <f t="shared" ref="CB1500" si="35720">lunchAdjust(CA1495:CB1499)</f>
        <v>0</v>
      </c>
      <c r="CC1500" s="48" t="s">
        <v>0</v>
      </c>
      <c r="CD1500" s="39">
        <f t="shared" ref="CD1500" si="35721">SUMPRODUCT(CC1495:CC1499*CD1495:CD1499)</f>
        <v>0</v>
      </c>
      <c r="CE1500" s="46" t="s">
        <v>134</v>
      </c>
      <c r="CF1500" s="38">
        <f t="shared" ref="CF1500" si="35722">lunchAdjust(CE1495:CF1499)</f>
        <v>0</v>
      </c>
      <c r="CG1500" s="48" t="s">
        <v>0</v>
      </c>
      <c r="CH1500" s="39">
        <f t="shared" ref="CH1500" si="35723">SUMPRODUCT(CG1495:CG1499*CH1495:CH1499)</f>
        <v>0</v>
      </c>
    </row>
    <row r="1501" spans="1:86" ht="15.75" thickBot="1" x14ac:dyDescent="0.3">
      <c r="A1501" s="58" t="s">
        <v>121</v>
      </c>
      <c r="B1501" s="59">
        <f t="shared" ref="B1501" ca="1" si="35724">roleHours(G1495:CH1501, "OUT")</f>
        <v>0</v>
      </c>
      <c r="C1501" s="54" t="s">
        <v>137</v>
      </c>
      <c r="D1501" s="22">
        <f t="shared" ref="D1501" ca="1" si="35725">roleHours(G1495:CH1501, "PTO")</f>
        <v>0</v>
      </c>
      <c r="E1501" s="23">
        <f t="shared" ref="E1501" ca="1" si="35726">E1500-B1496</f>
        <v>15.200000000000003</v>
      </c>
      <c r="F1501" s="52"/>
      <c r="G1501" s="47" t="s">
        <v>39</v>
      </c>
      <c r="H1501" s="40">
        <f t="shared" si="34519"/>
        <v>0</v>
      </c>
      <c r="I1501" s="49" t="s">
        <v>135</v>
      </c>
      <c r="J1501" s="41">
        <f t="shared" ref="J1501" si="35727">J1500*G$4</f>
        <v>0</v>
      </c>
      <c r="K1501" s="47" t="s">
        <v>39</v>
      </c>
      <c r="L1501" s="40">
        <f t="shared" ref="L1501" si="35728">SUMPRODUCT(M1495:M1499*(L1495:L1499="PTO"))+SUMPRODUCT(M1495:M1499*(L1495:L1499="HOL"))</f>
        <v>0</v>
      </c>
      <c r="M1501" s="49" t="s">
        <v>135</v>
      </c>
      <c r="N1501" s="41">
        <f t="shared" ref="N1501" si="35729">N1500*K$4</f>
        <v>0</v>
      </c>
      <c r="O1501" s="47" t="s">
        <v>39</v>
      </c>
      <c r="P1501" s="40">
        <f t="shared" ref="P1501" si="35730">SUMPRODUCT(Q1495:Q1499*(P1495:P1499="PTO"))+SUMPRODUCT(Q1495:Q1499*(P1495:P1499="HOL"))</f>
        <v>0</v>
      </c>
      <c r="Q1501" s="49" t="s">
        <v>135</v>
      </c>
      <c r="R1501" s="41">
        <f t="shared" ref="R1501" si="35731">R1500*O$4</f>
        <v>8</v>
      </c>
      <c r="S1501" s="47" t="s">
        <v>39</v>
      </c>
      <c r="T1501" s="40">
        <f t="shared" ref="T1501" si="35732">SUMPRODUCT(U1495:U1499*(T1495:T1499="PTO"))+SUMPRODUCT(U1495:U1499*(T1495:T1499="HOL"))</f>
        <v>0</v>
      </c>
      <c r="U1501" s="49" t="s">
        <v>135</v>
      </c>
      <c r="V1501" s="41">
        <f t="shared" ref="V1501" si="35733">V1500*S$4</f>
        <v>0</v>
      </c>
      <c r="W1501" s="47" t="s">
        <v>39</v>
      </c>
      <c r="X1501" s="40">
        <f t="shared" ref="X1501" si="35734">SUMPRODUCT(Y1495:Y1499*(X1495:X1499="PTO"))+SUMPRODUCT(Y1495:Y1499*(X1495:X1499="HOL"))</f>
        <v>0</v>
      </c>
      <c r="Y1501" s="49" t="s">
        <v>135</v>
      </c>
      <c r="Z1501" s="41">
        <f t="shared" ref="Z1501" si="35735">Z1500*W$4</f>
        <v>0</v>
      </c>
      <c r="AA1501" s="47" t="s">
        <v>39</v>
      </c>
      <c r="AB1501" s="40">
        <f t="shared" ref="AB1501" si="35736">SUMPRODUCT(AC1495:AC1499*(AB1495:AB1499="PTO"))+SUMPRODUCT(AC1495:AC1499*(AB1495:AB1499="HOL"))</f>
        <v>0</v>
      </c>
      <c r="AC1501" s="49" t="s">
        <v>135</v>
      </c>
      <c r="AD1501" s="41">
        <f t="shared" ref="AD1501" si="35737">AD1500*AA$4</f>
        <v>8</v>
      </c>
      <c r="AE1501" s="47" t="s">
        <v>39</v>
      </c>
      <c r="AF1501" s="40">
        <f t="shared" ref="AF1501" si="35738">SUMPRODUCT(AG1495:AG1499*(AF1495:AF1499="PTO"))+SUMPRODUCT(AG1495:AG1499*(AF1495:AF1499="HOL"))</f>
        <v>0</v>
      </c>
      <c r="AG1501" s="49" t="s">
        <v>135</v>
      </c>
      <c r="AH1501" s="41">
        <f t="shared" ref="AH1501" si="35739">AH1500*AE$4</f>
        <v>8</v>
      </c>
      <c r="AI1501" s="47" t="s">
        <v>39</v>
      </c>
      <c r="AJ1501" s="40">
        <f t="shared" ref="AJ1501" si="35740">SUMPRODUCT(AK1495:AK1499*(AJ1495:AJ1499="PTO"))+SUMPRODUCT(AK1495:AK1499*(AJ1495:AJ1499="HOL"))</f>
        <v>0</v>
      </c>
      <c r="AK1501" s="49" t="s">
        <v>135</v>
      </c>
      <c r="AL1501" s="41">
        <f>AL1500*AI$4</f>
        <v>0</v>
      </c>
      <c r="AM1501" s="47" t="s">
        <v>39</v>
      </c>
      <c r="AN1501" s="40">
        <f t="shared" ref="AN1501" si="35741">SUMPRODUCT(AO1495:AO1499*(AN1495:AN1499="PTO"))+SUMPRODUCT(AO1495:AO1499*(AN1495:AN1499="HOL"))</f>
        <v>0</v>
      </c>
      <c r="AO1501" s="49" t="s">
        <v>135</v>
      </c>
      <c r="AP1501" s="41">
        <f t="shared" ref="AP1501" si="35742">AP1500*AM$4</f>
        <v>8</v>
      </c>
      <c r="AQ1501" s="47" t="s">
        <v>39</v>
      </c>
      <c r="AR1501" s="40">
        <f t="shared" ref="AR1501" si="35743">SUMPRODUCT(AS1495:AS1499*(AR1495:AR1499="PTO"))+SUMPRODUCT(AS1495:AS1499*(AR1495:AR1499="HOL"))</f>
        <v>0</v>
      </c>
      <c r="AS1501" s="49" t="s">
        <v>135</v>
      </c>
      <c r="AT1501" s="41">
        <f t="shared" ref="AT1501" si="35744">AT1500*AQ$4</f>
        <v>0</v>
      </c>
      <c r="AU1501" s="47" t="s">
        <v>39</v>
      </c>
      <c r="AV1501" s="40">
        <f t="shared" ref="AV1501" si="35745">SUMPRODUCT(AW1495:AW1499*(AV1495:AV1499="PTO"))+SUMPRODUCT(AW1495:AW1499*(AV1495:AV1499="HOL"))</f>
        <v>0</v>
      </c>
      <c r="AW1501" s="49" t="s">
        <v>135</v>
      </c>
      <c r="AX1501" s="41">
        <f>AX1500*AU$4</f>
        <v>0</v>
      </c>
      <c r="AY1501" s="47" t="s">
        <v>39</v>
      </c>
      <c r="AZ1501" s="40">
        <f t="shared" ref="AZ1501" si="35746">SUMPRODUCT(BA1495:BA1499*(AZ1495:AZ1499="PTO"))+SUMPRODUCT(BA1495:BA1499*(AZ1495:AZ1499="HOL"))</f>
        <v>0</v>
      </c>
      <c r="BA1501" s="49" t="s">
        <v>135</v>
      </c>
      <c r="BB1501" s="41">
        <f>BB1500*AY$4</f>
        <v>0</v>
      </c>
      <c r="BC1501" s="47" t="s">
        <v>39</v>
      </c>
      <c r="BD1501" s="40">
        <f t="shared" ref="BD1501" si="35747">SUMPRODUCT(BE1495:BE1499*(BD1495:BD1499="PTO"))+SUMPRODUCT(BE1495:BE1499*(BD1495:BD1499="HOL"))</f>
        <v>0</v>
      </c>
      <c r="BE1501" s="49" t="s">
        <v>135</v>
      </c>
      <c r="BF1501" s="41">
        <f>BF1500*BC$4</f>
        <v>0</v>
      </c>
      <c r="BG1501" s="47" t="s">
        <v>39</v>
      </c>
      <c r="BH1501" s="40">
        <f t="shared" ref="BH1501" si="35748">SUMPRODUCT(BI1495:BI1499*(BH1495:BH1499="PTO"))+SUMPRODUCT(BI1495:BI1499*(BH1495:BH1499="HOL"))</f>
        <v>0</v>
      </c>
      <c r="BI1501" s="49" t="s">
        <v>135</v>
      </c>
      <c r="BJ1501" s="41">
        <f>BJ1500*BG$4</f>
        <v>0</v>
      </c>
      <c r="BK1501" s="47" t="s">
        <v>39</v>
      </c>
      <c r="BL1501" s="40">
        <f t="shared" ref="BL1501" si="35749">SUMPRODUCT(BM1495:BM1499*(BL1495:BL1499="PTO"))+SUMPRODUCT(BM1495:BM1499*(BL1495:BL1499="HOL"))</f>
        <v>0</v>
      </c>
      <c r="BM1501" s="49" t="s">
        <v>135</v>
      </c>
      <c r="BN1501" s="41">
        <f>BN1500*BK$4</f>
        <v>0</v>
      </c>
      <c r="BO1501" s="47" t="s">
        <v>39</v>
      </c>
      <c r="BP1501" s="40">
        <f t="shared" ref="BP1501" si="35750">SUMPRODUCT(BQ1495:BQ1499*(BP1495:BP1499="PTO"))+SUMPRODUCT(BQ1495:BQ1499*(BP1495:BP1499="HOL"))</f>
        <v>0</v>
      </c>
      <c r="BQ1501" s="49" t="s">
        <v>135</v>
      </c>
      <c r="BR1501" s="41">
        <f t="shared" ref="BR1501" si="35751">BR1500*BO$4</f>
        <v>0</v>
      </c>
      <c r="BS1501" s="47" t="s">
        <v>39</v>
      </c>
      <c r="BT1501" s="40">
        <f t="shared" ref="BT1501" si="35752">SUMPRODUCT(BU1495:BU1499*(BT1495:BT1499="PTO"))+SUMPRODUCT(BU1495:BU1499*(BT1495:BT1499="HOL"))</f>
        <v>0</v>
      </c>
      <c r="BU1501" s="49" t="s">
        <v>135</v>
      </c>
      <c r="BV1501" s="41">
        <f t="shared" ref="BV1501" si="35753">BV1500*BS$4</f>
        <v>0</v>
      </c>
      <c r="BW1501" s="47" t="s">
        <v>39</v>
      </c>
      <c r="BX1501" s="40">
        <f t="shared" ref="BX1501" si="35754">SUMPRODUCT(BY1495:BY1499*(BX1495:BX1499="PTO"))+SUMPRODUCT(BY1495:BY1499*(BX1495:BX1499="HOL"))</f>
        <v>0</v>
      </c>
      <c r="BY1501" s="49" t="s">
        <v>135</v>
      </c>
      <c r="BZ1501" s="41">
        <f t="shared" ref="BZ1501" si="35755">BZ1500*BW$4</f>
        <v>0</v>
      </c>
      <c r="CA1501" s="47" t="s">
        <v>39</v>
      </c>
      <c r="CB1501" s="40">
        <f t="shared" ref="CB1501" si="35756">SUMPRODUCT(CC1495:CC1499*(CB1495:CB1499="PTO"))+SUMPRODUCT(CC1495:CC1499*(CB1495:CB1499="HOL"))</f>
        <v>0</v>
      </c>
      <c r="CC1501" s="49" t="s">
        <v>135</v>
      </c>
      <c r="CD1501" s="41">
        <f t="shared" ref="CD1501" si="35757">CD1500*CA$4</f>
        <v>0</v>
      </c>
      <c r="CE1501" s="47" t="s">
        <v>39</v>
      </c>
      <c r="CF1501" s="40">
        <f t="shared" ref="CF1501" si="35758">SUMPRODUCT(CG1495:CG1499*(CF1495:CF1499="PTO"))+SUMPRODUCT(CG1495:CG1499*(CF1495:CF1499="HOL"))</f>
        <v>0</v>
      </c>
      <c r="CG1501" s="49" t="s">
        <v>135</v>
      </c>
      <c r="CH1501" s="41">
        <f t="shared" ref="CH1501" si="35759">CH1500*CE$4</f>
        <v>0</v>
      </c>
    </row>
    <row r="1502" spans="1:86" x14ac:dyDescent="0.25">
      <c r="A1502" s="70" t="s">
        <v>133</v>
      </c>
      <c r="B1502" s="71">
        <f t="shared" ref="B1502" ca="1" si="35760">D1502-B1503</f>
        <v>17.242057502835763</v>
      </c>
      <c r="C1502" s="72" t="s">
        <v>122</v>
      </c>
      <c r="D1502" s="71">
        <f>IFERROR(INDEX(Holidays[FTE], MATCH(Entry!E1502, Holidays[Date], 0)), 1)*8*INDEX(FTEguide[[1]:[12]], MATCH(Entry!E1503, FTEguide[Weekday], 0), IF(Entry!E1505&gt;0, Entry!E1505, MONTH(Entry!E1502)))</f>
        <v>62.242057502835763</v>
      </c>
      <c r="E1502" s="60">
        <f t="shared" ref="E1502:E1565" si="35761">E1495+1</f>
        <v>44042</v>
      </c>
      <c r="F1502" s="50" t="s">
        <v>128</v>
      </c>
      <c r="G1502" s="34" t="s">
        <v>136</v>
      </c>
      <c r="H1502" s="35" t="s">
        <v>23</v>
      </c>
      <c r="I1502" s="42">
        <f t="shared" ref="I1502" si="35762">parseTime(G1502)-(H1507=INT(RIGHT($F1502, 1)))</f>
        <v>8</v>
      </c>
      <c r="J1502" s="43">
        <f t="shared" ref="J1502:J1506" si="35763">isClocked(H1502)</f>
        <v>1</v>
      </c>
      <c r="K1502" s="34"/>
      <c r="L1502" s="35"/>
      <c r="M1502" s="42">
        <f t="shared" ref="M1502" si="35764">parseTime(K1502)-(L1507=INT(RIGHT($F1502, 1)))</f>
        <v>0</v>
      </c>
      <c r="N1502" s="43">
        <f t="shared" ref="N1502:N1506" si="35765">isClocked(L1502)</f>
        <v>0</v>
      </c>
      <c r="O1502" s="34" t="s">
        <v>180</v>
      </c>
      <c r="P1502" s="35" t="s">
        <v>23</v>
      </c>
      <c r="Q1502" s="42">
        <f t="shared" ref="Q1502" si="35766">parseTime(O1502)-(P1507=INT(RIGHT($F1502, 1)))</f>
        <v>8</v>
      </c>
      <c r="R1502" s="43">
        <f t="shared" ref="R1502:R1506" si="35767">isClocked(P1502)</f>
        <v>1</v>
      </c>
      <c r="S1502" s="34" t="s">
        <v>227</v>
      </c>
      <c r="T1502" s="35" t="s">
        <v>23</v>
      </c>
      <c r="U1502" s="42">
        <f t="shared" ref="U1502" si="35768">parseTime(S1502)-(T1507=INT(RIGHT($F1502, 1)))</f>
        <v>8</v>
      </c>
      <c r="V1502" s="43">
        <f t="shared" ref="V1502:V1506" si="35769">isClocked(T1502)</f>
        <v>1</v>
      </c>
      <c r="W1502" s="34"/>
      <c r="X1502" s="35"/>
      <c r="Y1502" s="42">
        <f t="shared" ref="Y1502" si="35770">parseTime(W1502)-(X1507=INT(RIGHT($F1502, 1)))</f>
        <v>0</v>
      </c>
      <c r="Z1502" s="43">
        <f t="shared" ref="Z1502:Z1506" si="35771">isClocked(X1502)</f>
        <v>0</v>
      </c>
      <c r="AA1502" s="34" t="s">
        <v>136</v>
      </c>
      <c r="AB1502" s="35" t="s">
        <v>23</v>
      </c>
      <c r="AC1502" s="42">
        <f t="shared" ref="AC1502" si="35772">parseTime(AA1502)-(AB1507=INT(RIGHT($F1502, 1)))</f>
        <v>8</v>
      </c>
      <c r="AD1502" s="43">
        <f t="shared" ref="AD1502:AD1506" si="35773">isClocked(AB1502)</f>
        <v>1</v>
      </c>
      <c r="AE1502" s="34" t="s">
        <v>230</v>
      </c>
      <c r="AF1502" s="35" t="s">
        <v>25</v>
      </c>
      <c r="AG1502" s="42">
        <f t="shared" ref="AG1502" si="35774">parseTime(AE1502)-(AF1507=INT(RIGHT($F1502, 1)))</f>
        <v>5</v>
      </c>
      <c r="AH1502" s="43">
        <f t="shared" ref="AH1502:AH1506" si="35775">isClocked(AF1502)</f>
        <v>1</v>
      </c>
      <c r="AI1502" s="34" t="s">
        <v>136</v>
      </c>
      <c r="AJ1502" s="35" t="s">
        <v>23</v>
      </c>
      <c r="AK1502" s="42">
        <f>parseTime(AI1502)-(AJ1507=INT(RIGHT($F1502, 1)))</f>
        <v>8</v>
      </c>
      <c r="AL1502" s="43">
        <f t="shared" ref="AL1502:AL1506" si="35776">isClocked(AJ1502)</f>
        <v>1</v>
      </c>
      <c r="AM1502" s="34"/>
      <c r="AN1502" s="35"/>
      <c r="AO1502" s="42">
        <f t="shared" ref="AO1502" si="35777">parseTime(AM1502)-(AN1507=INT(RIGHT($F1502, 1)))</f>
        <v>0</v>
      </c>
      <c r="AP1502" s="43">
        <f t="shared" ref="AP1502:AP1506" si="35778">isClocked(AN1502)</f>
        <v>0</v>
      </c>
      <c r="AQ1502" s="34"/>
      <c r="AR1502" s="35"/>
      <c r="AS1502" s="42">
        <f t="shared" ref="AS1502" si="35779">parseTime(AQ1502)-(AR1507=INT(RIGHT($F1502, 1)))</f>
        <v>0</v>
      </c>
      <c r="AT1502" s="43">
        <f t="shared" ref="AT1502:AT1506" si="35780">isClocked(AR1502)</f>
        <v>0</v>
      </c>
      <c r="AU1502" s="34"/>
      <c r="AV1502" s="35"/>
      <c r="AW1502" s="42">
        <f>parseTime(AU1502)-(AV1507=INT(RIGHT($F1502, 1)))</f>
        <v>0</v>
      </c>
      <c r="AX1502" s="43">
        <f t="shared" ref="AX1502:AX1506" si="35781">isClocked(AV1502)</f>
        <v>0</v>
      </c>
      <c r="AY1502" s="34"/>
      <c r="AZ1502" s="35"/>
      <c r="BA1502" s="42">
        <f>parseTime(AY1502)-(AZ1507=INT(RIGHT($F1502, 1)))</f>
        <v>0</v>
      </c>
      <c r="BB1502" s="43">
        <f t="shared" ref="BB1502:BB1506" si="35782">isClocked(AZ1502)</f>
        <v>0</v>
      </c>
      <c r="BC1502" s="34"/>
      <c r="BD1502" s="35"/>
      <c r="BE1502" s="42">
        <f>parseTime(BC1502)-(BD1507=INT(RIGHT($F1502, 1)))</f>
        <v>0</v>
      </c>
      <c r="BF1502" s="43">
        <f t="shared" ref="BF1502:BF1506" si="35783">isClocked(BD1502)</f>
        <v>0</v>
      </c>
      <c r="BG1502" s="34"/>
      <c r="BH1502" s="35"/>
      <c r="BI1502" s="42">
        <f>parseTime(BG1502)-(BH1507=INT(RIGHT($F1502, 1)))</f>
        <v>0</v>
      </c>
      <c r="BJ1502" s="43">
        <f t="shared" ref="BJ1502:BJ1506" si="35784">isClocked(BH1502)</f>
        <v>0</v>
      </c>
      <c r="BK1502" s="34"/>
      <c r="BL1502" s="35"/>
      <c r="BM1502" s="42">
        <f>parseTime(BK1502)-(BL1507=INT(RIGHT($F1502, 1)))</f>
        <v>0</v>
      </c>
      <c r="BN1502" s="43">
        <f t="shared" ref="BN1502:BN1506" si="35785">isClocked(BL1502)</f>
        <v>0</v>
      </c>
      <c r="BO1502" s="34"/>
      <c r="BP1502" s="35"/>
      <c r="BQ1502" s="42">
        <f t="shared" ref="BQ1502" si="35786">parseTime(BO1502)-(BP1507=INT(RIGHT($F1502, 1)))</f>
        <v>0</v>
      </c>
      <c r="BR1502" s="43">
        <f t="shared" ref="BR1502:BR1506" si="35787">isClocked(BP1502)</f>
        <v>0</v>
      </c>
      <c r="BS1502" s="34"/>
      <c r="BT1502" s="35"/>
      <c r="BU1502" s="42">
        <f t="shared" ref="BU1502" si="35788">parseTime(BS1502)-(BT1507=INT(RIGHT($F1502, 1)))</f>
        <v>0</v>
      </c>
      <c r="BV1502" s="43">
        <f t="shared" ref="BV1502:BV1506" si="35789">isClocked(BT1502)</f>
        <v>0</v>
      </c>
      <c r="BW1502" s="34"/>
      <c r="BX1502" s="35"/>
      <c r="BY1502" s="42">
        <f t="shared" ref="BY1502" si="35790">parseTime(BW1502)-(BX1507=INT(RIGHT($F1502, 1)))</f>
        <v>0</v>
      </c>
      <c r="BZ1502" s="43">
        <f t="shared" ref="BZ1502:BZ1506" si="35791">isClocked(BX1502)</f>
        <v>0</v>
      </c>
      <c r="CA1502" s="34"/>
      <c r="CB1502" s="35"/>
      <c r="CC1502" s="42">
        <f t="shared" ref="CC1502" si="35792">parseTime(CA1502)-(CB1507=INT(RIGHT($F1502, 1)))</f>
        <v>0</v>
      </c>
      <c r="CD1502" s="43">
        <f t="shared" ref="CD1502:CD1506" si="35793">isClocked(CB1502)</f>
        <v>0</v>
      </c>
      <c r="CE1502" s="34"/>
      <c r="CF1502" s="35"/>
      <c r="CG1502" s="42">
        <f t="shared" ref="CG1502" si="35794">parseTime(CE1502)-(CF1507=INT(RIGHT($F1502, 1)))</f>
        <v>0</v>
      </c>
      <c r="CH1502" s="43">
        <f t="shared" ref="CH1502:CH1506" si="35795">isClocked(CF1502)</f>
        <v>0</v>
      </c>
    </row>
    <row r="1503" spans="1:86" x14ac:dyDescent="0.25">
      <c r="A1503" s="56" t="s">
        <v>0</v>
      </c>
      <c r="B1503" s="57">
        <f t="shared" ca="1" si="35277"/>
        <v>45</v>
      </c>
      <c r="C1503" s="14" t="s">
        <v>252</v>
      </c>
      <c r="D1503" s="14">
        <f t="shared" si="34760"/>
        <v>53.7</v>
      </c>
      <c r="E1503" s="55" t="str">
        <f t="shared" si="35278"/>
        <v>Thursday</v>
      </c>
      <c r="F1503" s="51" t="s">
        <v>129</v>
      </c>
      <c r="G1503" s="36"/>
      <c r="H1503" s="37"/>
      <c r="I1503" s="44">
        <f t="shared" ref="I1503" si="35796">parseTime(G1503)-(H1507=INT(RIGHT($F1503, 1)))</f>
        <v>0</v>
      </c>
      <c r="J1503" s="45">
        <f t="shared" si="35763"/>
        <v>0</v>
      </c>
      <c r="K1503" s="36"/>
      <c r="L1503" s="37"/>
      <c r="M1503" s="44">
        <f t="shared" ref="M1503" si="35797">parseTime(K1503)-(L1507=INT(RIGHT($F1503, 1)))</f>
        <v>0</v>
      </c>
      <c r="N1503" s="45">
        <f t="shared" si="35765"/>
        <v>0</v>
      </c>
      <c r="O1503" s="36"/>
      <c r="P1503" s="37"/>
      <c r="Q1503" s="44">
        <f t="shared" ref="Q1503" si="35798">parseTime(O1503)-(P1507=INT(RIGHT($F1503, 1)))</f>
        <v>0</v>
      </c>
      <c r="R1503" s="45">
        <f t="shared" si="35767"/>
        <v>0</v>
      </c>
      <c r="S1503" s="36"/>
      <c r="T1503" s="37"/>
      <c r="U1503" s="44">
        <f t="shared" ref="U1503" si="35799">parseTime(S1503)-(T1507=INT(RIGHT($F1503, 1)))</f>
        <v>0</v>
      </c>
      <c r="V1503" s="45">
        <f t="shared" si="35769"/>
        <v>0</v>
      </c>
      <c r="W1503" s="36"/>
      <c r="X1503" s="37"/>
      <c r="Y1503" s="44">
        <f t="shared" ref="Y1503" si="35800">parseTime(W1503)-(X1507=INT(RIGHT($F1503, 1)))</f>
        <v>0</v>
      </c>
      <c r="Z1503" s="45">
        <f t="shared" si="35771"/>
        <v>0</v>
      </c>
      <c r="AA1503" s="36"/>
      <c r="AB1503" s="37"/>
      <c r="AC1503" s="44">
        <f t="shared" ref="AC1503" si="35801">parseTime(AA1503)-(AB1507=INT(RIGHT($F1503, 1)))</f>
        <v>0</v>
      </c>
      <c r="AD1503" s="45">
        <f t="shared" si="35773"/>
        <v>0</v>
      </c>
      <c r="AE1503" s="36"/>
      <c r="AF1503" s="37"/>
      <c r="AG1503" s="44">
        <f t="shared" ref="AG1503" si="35802">parseTime(AE1503)-(AF1507=INT(RIGHT($F1503, 1)))</f>
        <v>0</v>
      </c>
      <c r="AH1503" s="45">
        <f t="shared" si="35775"/>
        <v>0</v>
      </c>
      <c r="AI1503" s="36"/>
      <c r="AJ1503" s="37"/>
      <c r="AK1503" s="44">
        <f>parseTime(AI1503)-(AJ1507=INT(RIGHT($F1503, 1)))</f>
        <v>0</v>
      </c>
      <c r="AL1503" s="45">
        <f t="shared" si="35776"/>
        <v>0</v>
      </c>
      <c r="AM1503" s="36"/>
      <c r="AN1503" s="37"/>
      <c r="AO1503" s="44">
        <f t="shared" ref="AO1503" si="35803">parseTime(AM1503)-(AN1507=INT(RIGHT($F1503, 1)))</f>
        <v>0</v>
      </c>
      <c r="AP1503" s="45">
        <f t="shared" si="35778"/>
        <v>0</v>
      </c>
      <c r="AQ1503" s="36"/>
      <c r="AR1503" s="37"/>
      <c r="AS1503" s="44">
        <f t="shared" ref="AS1503" si="35804">parseTime(AQ1503)-(AR1507=INT(RIGHT($F1503, 1)))</f>
        <v>0</v>
      </c>
      <c r="AT1503" s="45">
        <f t="shared" si="35780"/>
        <v>0</v>
      </c>
      <c r="AU1503" s="36"/>
      <c r="AV1503" s="37"/>
      <c r="AW1503" s="44">
        <f>parseTime(AU1503)-(AV1507=INT(RIGHT($F1503, 1)))</f>
        <v>0</v>
      </c>
      <c r="AX1503" s="45">
        <f t="shared" si="35781"/>
        <v>0</v>
      </c>
      <c r="AY1503" s="36"/>
      <c r="AZ1503" s="37"/>
      <c r="BA1503" s="44">
        <f>parseTime(AY1503)-(AZ1507=INT(RIGHT($F1503, 1)))</f>
        <v>0</v>
      </c>
      <c r="BB1503" s="45">
        <f t="shared" si="35782"/>
        <v>0</v>
      </c>
      <c r="BC1503" s="36"/>
      <c r="BD1503" s="37"/>
      <c r="BE1503" s="44">
        <f>parseTime(BC1503)-(BD1507=INT(RIGHT($F1503, 1)))</f>
        <v>0</v>
      </c>
      <c r="BF1503" s="45">
        <f t="shared" si="35783"/>
        <v>0</v>
      </c>
      <c r="BG1503" s="36"/>
      <c r="BH1503" s="37"/>
      <c r="BI1503" s="44">
        <f>parseTime(BG1503)-(BH1507=INT(RIGHT($F1503, 1)))</f>
        <v>0</v>
      </c>
      <c r="BJ1503" s="45">
        <f t="shared" si="35784"/>
        <v>0</v>
      </c>
      <c r="BK1503" s="36"/>
      <c r="BL1503" s="37"/>
      <c r="BM1503" s="44">
        <f>parseTime(BK1503)-(BL1507=INT(RIGHT($F1503, 1)))</f>
        <v>0</v>
      </c>
      <c r="BN1503" s="45">
        <f t="shared" si="35785"/>
        <v>0</v>
      </c>
      <c r="BO1503" s="36"/>
      <c r="BP1503" s="37"/>
      <c r="BQ1503" s="44">
        <f t="shared" ref="BQ1503" si="35805">parseTime(BO1503)-(BP1507=INT(RIGHT($F1503, 1)))</f>
        <v>0</v>
      </c>
      <c r="BR1503" s="45">
        <f t="shared" si="35787"/>
        <v>0</v>
      </c>
      <c r="BS1503" s="36"/>
      <c r="BT1503" s="37"/>
      <c r="BU1503" s="44">
        <f t="shared" ref="BU1503" si="35806">parseTime(BS1503)-(BT1507=INT(RIGHT($F1503, 1)))</f>
        <v>0</v>
      </c>
      <c r="BV1503" s="45">
        <f t="shared" si="35789"/>
        <v>0</v>
      </c>
      <c r="BW1503" s="36"/>
      <c r="BX1503" s="37"/>
      <c r="BY1503" s="44">
        <f t="shared" ref="BY1503" si="35807">parseTime(BW1503)-(BX1507=INT(RIGHT($F1503, 1)))</f>
        <v>0</v>
      </c>
      <c r="BZ1503" s="45">
        <f t="shared" si="35791"/>
        <v>0</v>
      </c>
      <c r="CA1503" s="36"/>
      <c r="CB1503" s="37"/>
      <c r="CC1503" s="44">
        <f t="shared" ref="CC1503" si="35808">parseTime(CA1503)-(CB1507=INT(RIGHT($F1503, 1)))</f>
        <v>0</v>
      </c>
      <c r="CD1503" s="45">
        <f t="shared" si="35793"/>
        <v>0</v>
      </c>
      <c r="CE1503" s="36"/>
      <c r="CF1503" s="37"/>
      <c r="CG1503" s="44">
        <f t="shared" ref="CG1503" si="35809">parseTime(CE1503)-(CF1507=INT(RIGHT($F1503, 1)))</f>
        <v>0</v>
      </c>
      <c r="CH1503" s="45">
        <f t="shared" si="35795"/>
        <v>0</v>
      </c>
    </row>
    <row r="1504" spans="1:86" x14ac:dyDescent="0.25">
      <c r="A1504" s="56" t="s">
        <v>117</v>
      </c>
      <c r="B1504" s="57">
        <f t="shared" ref="B1504" ca="1" si="35810">roleHours(G1502:CH1508, "MFD")</f>
        <v>40</v>
      </c>
      <c r="C1504" s="14">
        <f t="shared" ref="C1504:C1507" ca="1" si="35811">B1504/8</f>
        <v>5</v>
      </c>
      <c r="D1504" s="14">
        <f t="shared" ref="D1504" ca="1" si="35812">B1503-D1503</f>
        <v>-8.7000000000000028</v>
      </c>
      <c r="E1504" s="20" t="s">
        <v>127</v>
      </c>
      <c r="F1504" s="51" t="s">
        <v>130</v>
      </c>
      <c r="G1504" s="36"/>
      <c r="H1504" s="37"/>
      <c r="I1504" s="44">
        <f t="shared" ref="I1504" si="35813">parseTime(G1504)-(H1507=INT(RIGHT($F1504, 1)))</f>
        <v>0</v>
      </c>
      <c r="J1504" s="45">
        <f t="shared" si="35763"/>
        <v>0</v>
      </c>
      <c r="K1504" s="36"/>
      <c r="L1504" s="37"/>
      <c r="M1504" s="44">
        <f t="shared" ref="M1504" si="35814">parseTime(K1504)-(L1507=INT(RIGHT($F1504, 1)))</f>
        <v>0</v>
      </c>
      <c r="N1504" s="45">
        <f t="shared" si="35765"/>
        <v>0</v>
      </c>
      <c r="O1504" s="36"/>
      <c r="P1504" s="37"/>
      <c r="Q1504" s="44">
        <f t="shared" ref="Q1504" si="35815">parseTime(O1504)-(P1507=INT(RIGHT($F1504, 1)))</f>
        <v>0</v>
      </c>
      <c r="R1504" s="45">
        <f t="shared" si="35767"/>
        <v>0</v>
      </c>
      <c r="S1504" s="36"/>
      <c r="T1504" s="37"/>
      <c r="U1504" s="44">
        <f t="shared" ref="U1504" si="35816">parseTime(S1504)-(T1507=INT(RIGHT($F1504, 1)))</f>
        <v>0</v>
      </c>
      <c r="V1504" s="45">
        <f t="shared" si="35769"/>
        <v>0</v>
      </c>
      <c r="W1504" s="36"/>
      <c r="X1504" s="37"/>
      <c r="Y1504" s="44">
        <f t="shared" ref="Y1504" si="35817">parseTime(W1504)-(X1507=INT(RIGHT($F1504, 1)))</f>
        <v>0</v>
      </c>
      <c r="Z1504" s="45">
        <f t="shared" si="35771"/>
        <v>0</v>
      </c>
      <c r="AA1504" s="36"/>
      <c r="AB1504" s="37"/>
      <c r="AC1504" s="44">
        <f t="shared" ref="AC1504" si="35818">parseTime(AA1504)-(AB1507=INT(RIGHT($F1504, 1)))</f>
        <v>0</v>
      </c>
      <c r="AD1504" s="45">
        <f t="shared" si="35773"/>
        <v>0</v>
      </c>
      <c r="AE1504" s="36"/>
      <c r="AF1504" s="37"/>
      <c r="AG1504" s="44">
        <f t="shared" ref="AG1504" si="35819">parseTime(AE1504)-(AF1507=INT(RIGHT($F1504, 1)))</f>
        <v>0</v>
      </c>
      <c r="AH1504" s="45">
        <f t="shared" si="35775"/>
        <v>0</v>
      </c>
      <c r="AI1504" s="36"/>
      <c r="AJ1504" s="37"/>
      <c r="AK1504" s="44">
        <f>parseTime(AI1504)-(AJ1507=INT(RIGHT($F1504, 1)))</f>
        <v>0</v>
      </c>
      <c r="AL1504" s="45">
        <f t="shared" si="35776"/>
        <v>0</v>
      </c>
      <c r="AM1504" s="36"/>
      <c r="AN1504" s="37"/>
      <c r="AO1504" s="44">
        <f t="shared" ref="AO1504" si="35820">parseTime(AM1504)-(AN1507=INT(RIGHT($F1504, 1)))</f>
        <v>0</v>
      </c>
      <c r="AP1504" s="45">
        <f t="shared" si="35778"/>
        <v>0</v>
      </c>
      <c r="AQ1504" s="36"/>
      <c r="AR1504" s="37"/>
      <c r="AS1504" s="44">
        <f t="shared" ref="AS1504" si="35821">parseTime(AQ1504)-(AR1507=INT(RIGHT($F1504, 1)))</f>
        <v>0</v>
      </c>
      <c r="AT1504" s="45">
        <f t="shared" si="35780"/>
        <v>0</v>
      </c>
      <c r="AU1504" s="36"/>
      <c r="AV1504" s="37"/>
      <c r="AW1504" s="44">
        <f>parseTime(AU1504)-(AV1507=INT(RIGHT($F1504, 1)))</f>
        <v>0</v>
      </c>
      <c r="AX1504" s="45">
        <f t="shared" si="35781"/>
        <v>0</v>
      </c>
      <c r="AY1504" s="36"/>
      <c r="AZ1504" s="37"/>
      <c r="BA1504" s="44">
        <f>parseTime(AY1504)-(AZ1507=INT(RIGHT($F1504, 1)))</f>
        <v>0</v>
      </c>
      <c r="BB1504" s="45">
        <f t="shared" si="35782"/>
        <v>0</v>
      </c>
      <c r="BC1504" s="36"/>
      <c r="BD1504" s="37"/>
      <c r="BE1504" s="44">
        <f>parseTime(BC1504)-(BD1507=INT(RIGHT($F1504, 1)))</f>
        <v>0</v>
      </c>
      <c r="BF1504" s="45">
        <f t="shared" si="35783"/>
        <v>0</v>
      </c>
      <c r="BG1504" s="36"/>
      <c r="BH1504" s="37"/>
      <c r="BI1504" s="44">
        <f>parseTime(BG1504)-(BH1507=INT(RIGHT($F1504, 1)))</f>
        <v>0</v>
      </c>
      <c r="BJ1504" s="45">
        <f t="shared" si="35784"/>
        <v>0</v>
      </c>
      <c r="BK1504" s="36"/>
      <c r="BL1504" s="37"/>
      <c r="BM1504" s="44">
        <f>parseTime(BK1504)-(BL1507=INT(RIGHT($F1504, 1)))</f>
        <v>0</v>
      </c>
      <c r="BN1504" s="45">
        <f t="shared" si="35785"/>
        <v>0</v>
      </c>
      <c r="BO1504" s="36"/>
      <c r="BP1504" s="37"/>
      <c r="BQ1504" s="44">
        <f t="shared" ref="BQ1504" si="35822">parseTime(BO1504)-(BP1507=INT(RIGHT($F1504, 1)))</f>
        <v>0</v>
      </c>
      <c r="BR1504" s="45">
        <f t="shared" si="35787"/>
        <v>0</v>
      </c>
      <c r="BS1504" s="36"/>
      <c r="BT1504" s="37"/>
      <c r="BU1504" s="44">
        <f t="shared" ref="BU1504" si="35823">parseTime(BS1504)-(BT1507=INT(RIGHT($F1504, 1)))</f>
        <v>0</v>
      </c>
      <c r="BV1504" s="45">
        <f t="shared" si="35789"/>
        <v>0</v>
      </c>
      <c r="BW1504" s="36"/>
      <c r="BX1504" s="37"/>
      <c r="BY1504" s="44">
        <f t="shared" ref="BY1504" si="35824">parseTime(BW1504)-(BX1507=INT(RIGHT($F1504, 1)))</f>
        <v>0</v>
      </c>
      <c r="BZ1504" s="45">
        <f t="shared" si="35791"/>
        <v>0</v>
      </c>
      <c r="CA1504" s="36"/>
      <c r="CB1504" s="37"/>
      <c r="CC1504" s="44">
        <f t="shared" ref="CC1504" si="35825">parseTime(CA1504)-(CB1507=INT(RIGHT($F1504, 1)))</f>
        <v>0</v>
      </c>
      <c r="CD1504" s="45">
        <f t="shared" si="35793"/>
        <v>0</v>
      </c>
      <c r="CE1504" s="36"/>
      <c r="CF1504" s="37"/>
      <c r="CG1504" s="44">
        <f t="shared" ref="CG1504" si="35826">parseTime(CE1504)-(CF1507=INT(RIGHT($F1504, 1)))</f>
        <v>0</v>
      </c>
      <c r="CH1504" s="45">
        <f t="shared" si="35795"/>
        <v>0</v>
      </c>
    </row>
    <row r="1505" spans="1:86" x14ac:dyDescent="0.25">
      <c r="A1505" s="56"/>
      <c r="B1505" s="57"/>
      <c r="C1505" s="14">
        <f t="shared" si="35811"/>
        <v>0</v>
      </c>
      <c r="D1505" s="14" t="s">
        <v>259</v>
      </c>
      <c r="E1505" s="20">
        <v>4.25</v>
      </c>
      <c r="F1505" s="51" t="s">
        <v>131</v>
      </c>
      <c r="G1505" s="36"/>
      <c r="H1505" s="37"/>
      <c r="I1505" s="44">
        <f t="shared" ref="I1505" si="35827">parseTime(G1505)-(H1507=INT(RIGHT($F1505, 1)))</f>
        <v>0</v>
      </c>
      <c r="J1505" s="45">
        <f t="shared" si="35763"/>
        <v>0</v>
      </c>
      <c r="K1505" s="36"/>
      <c r="L1505" s="37"/>
      <c r="M1505" s="44">
        <f t="shared" ref="M1505" si="35828">parseTime(K1505)-(L1507=INT(RIGHT($F1505, 1)))</f>
        <v>0</v>
      </c>
      <c r="N1505" s="45">
        <f t="shared" si="35765"/>
        <v>0</v>
      </c>
      <c r="O1505" s="36"/>
      <c r="P1505" s="37"/>
      <c r="Q1505" s="44">
        <f t="shared" ref="Q1505" si="35829">parseTime(O1505)-(P1507=INT(RIGHT($F1505, 1)))</f>
        <v>0</v>
      </c>
      <c r="R1505" s="45">
        <f t="shared" si="35767"/>
        <v>0</v>
      </c>
      <c r="S1505" s="36"/>
      <c r="T1505" s="37"/>
      <c r="U1505" s="44">
        <f t="shared" ref="U1505" si="35830">parseTime(S1505)-(T1507=INT(RIGHT($F1505, 1)))</f>
        <v>0</v>
      </c>
      <c r="V1505" s="45">
        <f t="shared" si="35769"/>
        <v>0</v>
      </c>
      <c r="W1505" s="36"/>
      <c r="X1505" s="37"/>
      <c r="Y1505" s="44">
        <f t="shared" ref="Y1505" si="35831">parseTime(W1505)-(X1507=INT(RIGHT($F1505, 1)))</f>
        <v>0</v>
      </c>
      <c r="Z1505" s="45">
        <f t="shared" si="35771"/>
        <v>0</v>
      </c>
      <c r="AA1505" s="36"/>
      <c r="AB1505" s="37"/>
      <c r="AC1505" s="44">
        <f t="shared" ref="AC1505" si="35832">parseTime(AA1505)-(AB1507=INT(RIGHT($F1505, 1)))</f>
        <v>0</v>
      </c>
      <c r="AD1505" s="45">
        <f t="shared" si="35773"/>
        <v>0</v>
      </c>
      <c r="AE1505" s="36"/>
      <c r="AF1505" s="37"/>
      <c r="AG1505" s="44">
        <f t="shared" ref="AG1505" si="35833">parseTime(AE1505)-(AF1507=INT(RIGHT($F1505, 1)))</f>
        <v>0</v>
      </c>
      <c r="AH1505" s="45">
        <f t="shared" si="35775"/>
        <v>0</v>
      </c>
      <c r="AI1505" s="36"/>
      <c r="AJ1505" s="37"/>
      <c r="AK1505" s="44">
        <f>parseTime(AI1505)-(AJ1507=INT(RIGHT($F1505, 1)))</f>
        <v>0</v>
      </c>
      <c r="AL1505" s="45">
        <f t="shared" si="35776"/>
        <v>0</v>
      </c>
      <c r="AM1505" s="36"/>
      <c r="AN1505" s="37"/>
      <c r="AO1505" s="44">
        <f t="shared" ref="AO1505" si="35834">parseTime(AM1505)-(AN1507=INT(RIGHT($F1505, 1)))</f>
        <v>0</v>
      </c>
      <c r="AP1505" s="45">
        <f t="shared" si="35778"/>
        <v>0</v>
      </c>
      <c r="AQ1505" s="36"/>
      <c r="AR1505" s="37"/>
      <c r="AS1505" s="44">
        <f t="shared" ref="AS1505" si="35835">parseTime(AQ1505)-(AR1507=INT(RIGHT($F1505, 1)))</f>
        <v>0</v>
      </c>
      <c r="AT1505" s="45">
        <f t="shared" si="35780"/>
        <v>0</v>
      </c>
      <c r="AU1505" s="36"/>
      <c r="AV1505" s="37"/>
      <c r="AW1505" s="44">
        <f>parseTime(AU1505)-(AV1507=INT(RIGHT($F1505, 1)))</f>
        <v>0</v>
      </c>
      <c r="AX1505" s="45">
        <f t="shared" si="35781"/>
        <v>0</v>
      </c>
      <c r="AY1505" s="36"/>
      <c r="AZ1505" s="37"/>
      <c r="BA1505" s="44">
        <f>parseTime(AY1505)-(AZ1507=INT(RIGHT($F1505, 1)))</f>
        <v>0</v>
      </c>
      <c r="BB1505" s="45">
        <f t="shared" si="35782"/>
        <v>0</v>
      </c>
      <c r="BC1505" s="36"/>
      <c r="BD1505" s="37"/>
      <c r="BE1505" s="44">
        <f>parseTime(BC1505)-(BD1507=INT(RIGHT($F1505, 1)))</f>
        <v>0</v>
      </c>
      <c r="BF1505" s="45">
        <f t="shared" si="35783"/>
        <v>0</v>
      </c>
      <c r="BG1505" s="36"/>
      <c r="BH1505" s="37"/>
      <c r="BI1505" s="44">
        <f>parseTime(BG1505)-(BH1507=INT(RIGHT($F1505, 1)))</f>
        <v>0</v>
      </c>
      <c r="BJ1505" s="45">
        <f t="shared" si="35784"/>
        <v>0</v>
      </c>
      <c r="BK1505" s="36"/>
      <c r="BL1505" s="37"/>
      <c r="BM1505" s="44">
        <f>parseTime(BK1505)-(BL1507=INT(RIGHT($F1505, 1)))</f>
        <v>0</v>
      </c>
      <c r="BN1505" s="45">
        <f t="shared" si="35785"/>
        <v>0</v>
      </c>
      <c r="BO1505" s="36"/>
      <c r="BP1505" s="37"/>
      <c r="BQ1505" s="44">
        <f t="shared" ref="BQ1505" si="35836">parseTime(BO1505)-(BP1507=INT(RIGHT($F1505, 1)))</f>
        <v>0</v>
      </c>
      <c r="BR1505" s="45">
        <f t="shared" si="35787"/>
        <v>0</v>
      </c>
      <c r="BS1505" s="36"/>
      <c r="BT1505" s="37"/>
      <c r="BU1505" s="44">
        <f t="shared" ref="BU1505" si="35837">parseTime(BS1505)-(BT1507=INT(RIGHT($F1505, 1)))</f>
        <v>0</v>
      </c>
      <c r="BV1505" s="45">
        <f t="shared" si="35789"/>
        <v>0</v>
      </c>
      <c r="BW1505" s="36"/>
      <c r="BX1505" s="37"/>
      <c r="BY1505" s="44">
        <f t="shared" ref="BY1505" si="35838">parseTime(BW1505)-(BX1507=INT(RIGHT($F1505, 1)))</f>
        <v>0</v>
      </c>
      <c r="BZ1505" s="45">
        <f t="shared" si="35791"/>
        <v>0</v>
      </c>
      <c r="CA1505" s="36"/>
      <c r="CB1505" s="37"/>
      <c r="CC1505" s="44">
        <f t="shared" ref="CC1505" si="35839">parseTime(CA1505)-(CB1507=INT(RIGHT($F1505, 1)))</f>
        <v>0</v>
      </c>
      <c r="CD1505" s="45">
        <f t="shared" si="35793"/>
        <v>0</v>
      </c>
      <c r="CE1505" s="36"/>
      <c r="CF1505" s="37"/>
      <c r="CG1505" s="44">
        <f t="shared" ref="CG1505" si="35840">parseTime(CE1505)-(CF1507=INT(RIGHT($F1505, 1)))</f>
        <v>0</v>
      </c>
      <c r="CH1505" s="45">
        <f t="shared" si="35795"/>
        <v>0</v>
      </c>
    </row>
    <row r="1506" spans="1:86" x14ac:dyDescent="0.25">
      <c r="A1506" s="56" t="s">
        <v>119</v>
      </c>
      <c r="B1506" s="57">
        <f t="shared" ref="B1506" ca="1" si="35841">roleHours(G1502:CH1508, "MCC")</f>
        <v>5</v>
      </c>
      <c r="C1506" s="14">
        <f t="shared" ca="1" si="35811"/>
        <v>0.625</v>
      </c>
      <c r="D1506" s="14" t="s">
        <v>260</v>
      </c>
      <c r="E1506" s="20">
        <v>4.6500000000000004</v>
      </c>
      <c r="F1506" s="51" t="s">
        <v>132</v>
      </c>
      <c r="G1506" s="36"/>
      <c r="H1506" s="37"/>
      <c r="I1506" s="44">
        <f t="shared" ref="I1506" si="35842">parseTime(G1506)-(H1507=INT(RIGHT($F1506, 1)))</f>
        <v>0</v>
      </c>
      <c r="J1506" s="45">
        <f t="shared" si="35763"/>
        <v>0</v>
      </c>
      <c r="K1506" s="36"/>
      <c r="L1506" s="37"/>
      <c r="M1506" s="44">
        <f t="shared" ref="M1506" si="35843">parseTime(K1506)-(L1507=INT(RIGHT($F1506, 1)))</f>
        <v>0</v>
      </c>
      <c r="N1506" s="45">
        <f t="shared" si="35765"/>
        <v>0</v>
      </c>
      <c r="O1506" s="36"/>
      <c r="P1506" s="37"/>
      <c r="Q1506" s="44">
        <f t="shared" ref="Q1506" si="35844">parseTime(O1506)-(P1507=INT(RIGHT($F1506, 1)))</f>
        <v>0</v>
      </c>
      <c r="R1506" s="45">
        <f t="shared" si="35767"/>
        <v>0</v>
      </c>
      <c r="S1506" s="36"/>
      <c r="T1506" s="37"/>
      <c r="U1506" s="44">
        <f t="shared" ref="U1506" si="35845">parseTime(S1506)-(T1507=INT(RIGHT($F1506, 1)))</f>
        <v>0</v>
      </c>
      <c r="V1506" s="45">
        <f t="shared" si="35769"/>
        <v>0</v>
      </c>
      <c r="W1506" s="36"/>
      <c r="X1506" s="37"/>
      <c r="Y1506" s="44">
        <f t="shared" ref="Y1506" si="35846">parseTime(W1506)-(X1507=INT(RIGHT($F1506, 1)))</f>
        <v>0</v>
      </c>
      <c r="Z1506" s="45">
        <f t="shared" si="35771"/>
        <v>0</v>
      </c>
      <c r="AA1506" s="36"/>
      <c r="AB1506" s="37"/>
      <c r="AC1506" s="44">
        <f t="shared" ref="AC1506" si="35847">parseTime(AA1506)-(AB1507=INT(RIGHT($F1506, 1)))</f>
        <v>0</v>
      </c>
      <c r="AD1506" s="45">
        <f t="shared" si="35773"/>
        <v>0</v>
      </c>
      <c r="AE1506" s="36"/>
      <c r="AF1506" s="37"/>
      <c r="AG1506" s="44">
        <f t="shared" ref="AG1506" si="35848">parseTime(AE1506)-(AF1507=INT(RIGHT($F1506, 1)))</f>
        <v>0</v>
      </c>
      <c r="AH1506" s="45">
        <f t="shared" si="35775"/>
        <v>0</v>
      </c>
      <c r="AI1506" s="36"/>
      <c r="AJ1506" s="37"/>
      <c r="AK1506" s="44">
        <f>parseTime(AI1506)-(AJ1507=INT(RIGHT($F1506, 1)))</f>
        <v>0</v>
      </c>
      <c r="AL1506" s="45">
        <f t="shared" si="35776"/>
        <v>0</v>
      </c>
      <c r="AM1506" s="36"/>
      <c r="AN1506" s="37"/>
      <c r="AO1506" s="44">
        <f t="shared" ref="AO1506" si="35849">parseTime(AM1506)-(AN1507=INT(RIGHT($F1506, 1)))</f>
        <v>0</v>
      </c>
      <c r="AP1506" s="45">
        <f t="shared" si="35778"/>
        <v>0</v>
      </c>
      <c r="AQ1506" s="36"/>
      <c r="AR1506" s="37"/>
      <c r="AS1506" s="44">
        <f t="shared" ref="AS1506" si="35850">parseTime(AQ1506)-(AR1507=INT(RIGHT($F1506, 1)))</f>
        <v>0</v>
      </c>
      <c r="AT1506" s="45">
        <f t="shared" si="35780"/>
        <v>0</v>
      </c>
      <c r="AU1506" s="36"/>
      <c r="AV1506" s="37"/>
      <c r="AW1506" s="44">
        <f>parseTime(AU1506)-(AV1507=INT(RIGHT($F1506, 1)))</f>
        <v>0</v>
      </c>
      <c r="AX1506" s="45">
        <f t="shared" si="35781"/>
        <v>0</v>
      </c>
      <c r="AY1506" s="36"/>
      <c r="AZ1506" s="37"/>
      <c r="BA1506" s="44">
        <f>parseTime(AY1506)-(AZ1507=INT(RIGHT($F1506, 1)))</f>
        <v>0</v>
      </c>
      <c r="BB1506" s="45">
        <f t="shared" si="35782"/>
        <v>0</v>
      </c>
      <c r="BC1506" s="36"/>
      <c r="BD1506" s="37"/>
      <c r="BE1506" s="44">
        <f>parseTime(BC1506)-(BD1507=INT(RIGHT($F1506, 1)))</f>
        <v>0</v>
      </c>
      <c r="BF1506" s="45">
        <f t="shared" si="35783"/>
        <v>0</v>
      </c>
      <c r="BG1506" s="36"/>
      <c r="BH1506" s="37"/>
      <c r="BI1506" s="44">
        <f>parseTime(BG1506)-(BH1507=INT(RIGHT($F1506, 1)))</f>
        <v>0</v>
      </c>
      <c r="BJ1506" s="45">
        <f t="shared" si="35784"/>
        <v>0</v>
      </c>
      <c r="BK1506" s="36"/>
      <c r="BL1506" s="37"/>
      <c r="BM1506" s="44">
        <f>parseTime(BK1506)-(BL1507=INT(RIGHT($F1506, 1)))</f>
        <v>0</v>
      </c>
      <c r="BN1506" s="45">
        <f t="shared" si="35785"/>
        <v>0</v>
      </c>
      <c r="BO1506" s="36"/>
      <c r="BP1506" s="37"/>
      <c r="BQ1506" s="44">
        <f t="shared" ref="BQ1506" si="35851">parseTime(BO1506)-(BP1507=INT(RIGHT($F1506, 1)))</f>
        <v>0</v>
      </c>
      <c r="BR1506" s="45">
        <f t="shared" si="35787"/>
        <v>0</v>
      </c>
      <c r="BS1506" s="36"/>
      <c r="BT1506" s="37"/>
      <c r="BU1506" s="44">
        <f t="shared" ref="BU1506" si="35852">parseTime(BS1506)-(BT1507=INT(RIGHT($F1506, 1)))</f>
        <v>0</v>
      </c>
      <c r="BV1506" s="45">
        <f t="shared" si="35789"/>
        <v>0</v>
      </c>
      <c r="BW1506" s="36"/>
      <c r="BX1506" s="37"/>
      <c r="BY1506" s="44">
        <f t="shared" ref="BY1506" si="35853">parseTime(BW1506)-(BX1507=INT(RIGHT($F1506, 1)))</f>
        <v>0</v>
      </c>
      <c r="BZ1506" s="45">
        <f t="shared" si="35791"/>
        <v>0</v>
      </c>
      <c r="CA1506" s="36"/>
      <c r="CB1506" s="37"/>
      <c r="CC1506" s="44">
        <f t="shared" ref="CC1506" si="35854">parseTime(CA1506)-(CB1507=INT(RIGHT($F1506, 1)))</f>
        <v>0</v>
      </c>
      <c r="CD1506" s="45">
        <f t="shared" si="35793"/>
        <v>0</v>
      </c>
      <c r="CE1506" s="36"/>
      <c r="CF1506" s="37"/>
      <c r="CG1506" s="44">
        <f t="shared" ref="CG1506" si="35855">parseTime(CE1506)-(CF1507=INT(RIGHT($F1506, 1)))</f>
        <v>0</v>
      </c>
      <c r="CH1506" s="45">
        <f t="shared" si="35795"/>
        <v>0</v>
      </c>
    </row>
    <row r="1507" spans="1:86" x14ac:dyDescent="0.25">
      <c r="A1507" s="56"/>
      <c r="B1507" s="57"/>
      <c r="C1507" s="14">
        <f t="shared" si="35811"/>
        <v>0</v>
      </c>
      <c r="D1507" s="14"/>
      <c r="E1507" s="20">
        <f t="shared" ref="E1507" si="35856">((7.5/2)-0.5+E1506)*8</f>
        <v>63.2</v>
      </c>
      <c r="F1507" s="51"/>
      <c r="G1507" s="46" t="s">
        <v>134</v>
      </c>
      <c r="H1507" s="38">
        <f t="shared" ref="H1507" si="35857">lunchAdjust(G1502:H1506)</f>
        <v>1</v>
      </c>
      <c r="I1507" s="48" t="s">
        <v>0</v>
      </c>
      <c r="J1507" s="39">
        <f t="shared" ref="J1507" si="35858">SUMPRODUCT(I1502:I1506*J1502:J1506)</f>
        <v>8</v>
      </c>
      <c r="K1507" s="46" t="s">
        <v>134</v>
      </c>
      <c r="L1507" s="38">
        <f t="shared" ref="L1507" si="35859">lunchAdjust(K1502:L1506)</f>
        <v>0</v>
      </c>
      <c r="M1507" s="48" t="s">
        <v>0</v>
      </c>
      <c r="N1507" s="39">
        <f t="shared" ref="N1507" si="35860">SUMPRODUCT(M1502:M1506*N1502:N1506)</f>
        <v>0</v>
      </c>
      <c r="O1507" s="46" t="s">
        <v>134</v>
      </c>
      <c r="P1507" s="38">
        <f t="shared" ref="P1507" si="35861">lunchAdjust(O1502:P1506)</f>
        <v>1</v>
      </c>
      <c r="Q1507" s="48" t="s">
        <v>0</v>
      </c>
      <c r="R1507" s="39">
        <f t="shared" ref="R1507" si="35862">SUMPRODUCT(Q1502:Q1506*R1502:R1506)</f>
        <v>8</v>
      </c>
      <c r="S1507" s="46" t="s">
        <v>134</v>
      </c>
      <c r="T1507" s="38">
        <f t="shared" ref="T1507" si="35863">lunchAdjust(S1502:T1506)</f>
        <v>1</v>
      </c>
      <c r="U1507" s="48" t="s">
        <v>0</v>
      </c>
      <c r="V1507" s="39">
        <f t="shared" ref="V1507" si="35864">SUMPRODUCT(U1502:U1506*V1502:V1506)</f>
        <v>8</v>
      </c>
      <c r="W1507" s="46" t="s">
        <v>134</v>
      </c>
      <c r="X1507" s="38">
        <f t="shared" ref="X1507" si="35865">lunchAdjust(W1502:X1506)</f>
        <v>0</v>
      </c>
      <c r="Y1507" s="48" t="s">
        <v>0</v>
      </c>
      <c r="Z1507" s="39">
        <f t="shared" ref="Z1507" si="35866">SUMPRODUCT(Y1502:Y1506*Z1502:Z1506)</f>
        <v>0</v>
      </c>
      <c r="AA1507" s="46" t="s">
        <v>134</v>
      </c>
      <c r="AB1507" s="38">
        <f t="shared" ref="AB1507" si="35867">lunchAdjust(AA1502:AB1506)</f>
        <v>1</v>
      </c>
      <c r="AC1507" s="48" t="s">
        <v>0</v>
      </c>
      <c r="AD1507" s="39">
        <f t="shared" ref="AD1507" si="35868">SUMPRODUCT(AC1502:AC1506*AD1502:AD1506)</f>
        <v>8</v>
      </c>
      <c r="AE1507" s="46" t="s">
        <v>134</v>
      </c>
      <c r="AF1507" s="38">
        <f t="shared" ref="AF1507" si="35869">lunchAdjust(AE1502:AF1506)</f>
        <v>0</v>
      </c>
      <c r="AG1507" s="48" t="s">
        <v>0</v>
      </c>
      <c r="AH1507" s="39">
        <f t="shared" ref="AH1507" si="35870">SUMPRODUCT(AG1502:AG1506*AH1502:AH1506)</f>
        <v>5</v>
      </c>
      <c r="AI1507" s="46" t="s">
        <v>134</v>
      </c>
      <c r="AJ1507" s="38">
        <f t="shared" ref="AJ1507" si="35871">lunchAdjust(AI1502:AJ1506)</f>
        <v>1</v>
      </c>
      <c r="AK1507" s="48" t="s">
        <v>0</v>
      </c>
      <c r="AL1507" s="39">
        <f t="shared" ref="AL1507" si="35872">SUMPRODUCT(AK1502:AK1506*AL1502:AL1506)</f>
        <v>8</v>
      </c>
      <c r="AM1507" s="46" t="s">
        <v>134</v>
      </c>
      <c r="AN1507" s="38">
        <f t="shared" ref="AN1507" si="35873">lunchAdjust(AM1502:AN1506)</f>
        <v>0</v>
      </c>
      <c r="AO1507" s="48" t="s">
        <v>0</v>
      </c>
      <c r="AP1507" s="39">
        <f t="shared" ref="AP1507" si="35874">SUMPRODUCT(AO1502:AO1506*AP1502:AP1506)</f>
        <v>0</v>
      </c>
      <c r="AQ1507" s="46" t="s">
        <v>134</v>
      </c>
      <c r="AR1507" s="38">
        <f t="shared" ref="AR1507" si="35875">lunchAdjust(AQ1502:AR1506)</f>
        <v>0</v>
      </c>
      <c r="AS1507" s="48" t="s">
        <v>0</v>
      </c>
      <c r="AT1507" s="39">
        <f t="shared" ref="AT1507" si="35876">SUMPRODUCT(AS1502:AS1506*AT1502:AT1506)</f>
        <v>0</v>
      </c>
      <c r="AU1507" s="46" t="s">
        <v>134</v>
      </c>
      <c r="AV1507" s="38">
        <f t="shared" ref="AV1507" si="35877">lunchAdjust(AU1502:AV1506)</f>
        <v>0</v>
      </c>
      <c r="AW1507" s="48" t="s">
        <v>0</v>
      </c>
      <c r="AX1507" s="39">
        <f t="shared" ref="AX1507" si="35878">SUMPRODUCT(AW1502:AW1506*AX1502:AX1506)</f>
        <v>0</v>
      </c>
      <c r="AY1507" s="46" t="s">
        <v>134</v>
      </c>
      <c r="AZ1507" s="38">
        <f t="shared" ref="AZ1507" si="35879">lunchAdjust(AY1502:AZ1506)</f>
        <v>0</v>
      </c>
      <c r="BA1507" s="48" t="s">
        <v>0</v>
      </c>
      <c r="BB1507" s="39">
        <f t="shared" ref="BB1507" si="35880">SUMPRODUCT(BA1502:BA1506*BB1502:BB1506)</f>
        <v>0</v>
      </c>
      <c r="BC1507" s="46" t="s">
        <v>134</v>
      </c>
      <c r="BD1507" s="38">
        <f t="shared" ref="BD1507" si="35881">lunchAdjust(BC1502:BD1506)</f>
        <v>0</v>
      </c>
      <c r="BE1507" s="48" t="s">
        <v>0</v>
      </c>
      <c r="BF1507" s="39">
        <f t="shared" ref="BF1507" si="35882">SUMPRODUCT(BE1502:BE1506*BF1502:BF1506)</f>
        <v>0</v>
      </c>
      <c r="BG1507" s="46" t="s">
        <v>134</v>
      </c>
      <c r="BH1507" s="38">
        <f t="shared" ref="BH1507" si="35883">lunchAdjust(BG1502:BH1506)</f>
        <v>0</v>
      </c>
      <c r="BI1507" s="48" t="s">
        <v>0</v>
      </c>
      <c r="BJ1507" s="39">
        <f t="shared" ref="BJ1507" si="35884">SUMPRODUCT(BI1502:BI1506*BJ1502:BJ1506)</f>
        <v>0</v>
      </c>
      <c r="BK1507" s="46" t="s">
        <v>134</v>
      </c>
      <c r="BL1507" s="38">
        <f t="shared" ref="BL1507" si="35885">lunchAdjust(BK1502:BL1506)</f>
        <v>0</v>
      </c>
      <c r="BM1507" s="48" t="s">
        <v>0</v>
      </c>
      <c r="BN1507" s="39">
        <f t="shared" ref="BN1507" si="35886">SUMPRODUCT(BM1502:BM1506*BN1502:BN1506)</f>
        <v>0</v>
      </c>
      <c r="BO1507" s="46" t="s">
        <v>134</v>
      </c>
      <c r="BP1507" s="38">
        <f t="shared" ref="BP1507" si="35887">lunchAdjust(BO1502:BP1506)</f>
        <v>0</v>
      </c>
      <c r="BQ1507" s="48" t="s">
        <v>0</v>
      </c>
      <c r="BR1507" s="39">
        <f t="shared" ref="BR1507" si="35888">SUMPRODUCT(BQ1502:BQ1506*BR1502:BR1506)</f>
        <v>0</v>
      </c>
      <c r="BS1507" s="46" t="s">
        <v>134</v>
      </c>
      <c r="BT1507" s="38">
        <f t="shared" ref="BT1507" si="35889">lunchAdjust(BS1502:BT1506)</f>
        <v>0</v>
      </c>
      <c r="BU1507" s="48" t="s">
        <v>0</v>
      </c>
      <c r="BV1507" s="39">
        <f t="shared" ref="BV1507" si="35890">SUMPRODUCT(BU1502:BU1506*BV1502:BV1506)</f>
        <v>0</v>
      </c>
      <c r="BW1507" s="46" t="s">
        <v>134</v>
      </c>
      <c r="BX1507" s="38">
        <f t="shared" ref="BX1507" si="35891">lunchAdjust(BW1502:BX1506)</f>
        <v>0</v>
      </c>
      <c r="BY1507" s="48" t="s">
        <v>0</v>
      </c>
      <c r="BZ1507" s="39">
        <f t="shared" ref="BZ1507" si="35892">SUMPRODUCT(BY1502:BY1506*BZ1502:BZ1506)</f>
        <v>0</v>
      </c>
      <c r="CA1507" s="46" t="s">
        <v>134</v>
      </c>
      <c r="CB1507" s="38">
        <f t="shared" ref="CB1507" si="35893">lunchAdjust(CA1502:CB1506)</f>
        <v>0</v>
      </c>
      <c r="CC1507" s="48" t="s">
        <v>0</v>
      </c>
      <c r="CD1507" s="39">
        <f t="shared" ref="CD1507" si="35894">SUMPRODUCT(CC1502:CC1506*CD1502:CD1506)</f>
        <v>0</v>
      </c>
      <c r="CE1507" s="46" t="s">
        <v>134</v>
      </c>
      <c r="CF1507" s="38">
        <f t="shared" ref="CF1507" si="35895">lunchAdjust(CE1502:CF1506)</f>
        <v>0</v>
      </c>
      <c r="CG1507" s="48" t="s">
        <v>0</v>
      </c>
      <c r="CH1507" s="39">
        <f t="shared" ref="CH1507" si="35896">SUMPRODUCT(CG1502:CG1506*CH1502:CH1506)</f>
        <v>0</v>
      </c>
    </row>
    <row r="1508" spans="1:86" ht="15.75" thickBot="1" x14ac:dyDescent="0.3">
      <c r="A1508" s="58" t="s">
        <v>121</v>
      </c>
      <c r="B1508" s="59">
        <f t="shared" ref="B1508" ca="1" si="35897">roleHours(G1502:CH1508, "OUT")</f>
        <v>0</v>
      </c>
      <c r="C1508" s="54" t="s">
        <v>137</v>
      </c>
      <c r="D1508" s="22">
        <f t="shared" ref="D1508" ca="1" si="35898">roleHours(G1502:CH1508, "PTO")</f>
        <v>0</v>
      </c>
      <c r="E1508" s="23">
        <f t="shared" ref="E1508" ca="1" si="35899">E1507-B1503</f>
        <v>18.200000000000003</v>
      </c>
      <c r="F1508" s="52"/>
      <c r="G1508" s="47" t="s">
        <v>39</v>
      </c>
      <c r="H1508" s="40">
        <f t="shared" si="34519"/>
        <v>0</v>
      </c>
      <c r="I1508" s="49" t="s">
        <v>135</v>
      </c>
      <c r="J1508" s="41">
        <f t="shared" ref="J1508" si="35900">J1507*G$4</f>
        <v>0</v>
      </c>
      <c r="K1508" s="47" t="s">
        <v>39</v>
      </c>
      <c r="L1508" s="40">
        <f t="shared" ref="L1508" si="35901">SUMPRODUCT(M1502:M1506*(L1502:L1506="PTO"))+SUMPRODUCT(M1502:M1506*(L1502:L1506="HOL"))</f>
        <v>0</v>
      </c>
      <c r="M1508" s="49" t="s">
        <v>135</v>
      </c>
      <c r="N1508" s="41">
        <f t="shared" ref="N1508" si="35902">N1507*K$4</f>
        <v>0</v>
      </c>
      <c r="O1508" s="47" t="s">
        <v>39</v>
      </c>
      <c r="P1508" s="40">
        <f t="shared" ref="P1508" si="35903">SUMPRODUCT(Q1502:Q1506*(P1502:P1506="PTO"))+SUMPRODUCT(Q1502:Q1506*(P1502:P1506="HOL"))</f>
        <v>0</v>
      </c>
      <c r="Q1508" s="49" t="s">
        <v>135</v>
      </c>
      <c r="R1508" s="41">
        <f t="shared" ref="R1508" si="35904">R1507*O$4</f>
        <v>8</v>
      </c>
      <c r="S1508" s="47" t="s">
        <v>39</v>
      </c>
      <c r="T1508" s="40">
        <f t="shared" ref="T1508" si="35905">SUMPRODUCT(U1502:U1506*(T1502:T1506="PTO"))+SUMPRODUCT(U1502:U1506*(T1502:T1506="HOL"))</f>
        <v>0</v>
      </c>
      <c r="U1508" s="49" t="s">
        <v>135</v>
      </c>
      <c r="V1508" s="41">
        <f t="shared" ref="V1508" si="35906">V1507*S$4</f>
        <v>0</v>
      </c>
      <c r="W1508" s="47" t="s">
        <v>39</v>
      </c>
      <c r="X1508" s="40">
        <f t="shared" ref="X1508" si="35907">SUMPRODUCT(Y1502:Y1506*(X1502:X1506="PTO"))+SUMPRODUCT(Y1502:Y1506*(X1502:X1506="HOL"))</f>
        <v>0</v>
      </c>
      <c r="Y1508" s="49" t="s">
        <v>135</v>
      </c>
      <c r="Z1508" s="41">
        <f t="shared" ref="Z1508" si="35908">Z1507*W$4</f>
        <v>0</v>
      </c>
      <c r="AA1508" s="47" t="s">
        <v>39</v>
      </c>
      <c r="AB1508" s="40">
        <f t="shared" ref="AB1508" si="35909">SUMPRODUCT(AC1502:AC1506*(AB1502:AB1506="PTO"))+SUMPRODUCT(AC1502:AC1506*(AB1502:AB1506="HOL"))</f>
        <v>0</v>
      </c>
      <c r="AC1508" s="49" t="s">
        <v>135</v>
      </c>
      <c r="AD1508" s="41">
        <f t="shared" ref="AD1508" si="35910">AD1507*AA$4</f>
        <v>8</v>
      </c>
      <c r="AE1508" s="47" t="s">
        <v>39</v>
      </c>
      <c r="AF1508" s="40">
        <f t="shared" ref="AF1508" si="35911">SUMPRODUCT(AG1502:AG1506*(AF1502:AF1506="PTO"))+SUMPRODUCT(AG1502:AG1506*(AF1502:AF1506="HOL"))</f>
        <v>0</v>
      </c>
      <c r="AG1508" s="49" t="s">
        <v>135</v>
      </c>
      <c r="AH1508" s="41">
        <f t="shared" ref="AH1508" si="35912">AH1507*AE$4</f>
        <v>5</v>
      </c>
      <c r="AI1508" s="47" t="s">
        <v>39</v>
      </c>
      <c r="AJ1508" s="40">
        <f t="shared" ref="AJ1508" si="35913">SUMPRODUCT(AK1502:AK1506*(AJ1502:AJ1506="PTO"))+SUMPRODUCT(AK1502:AK1506*(AJ1502:AJ1506="HOL"))</f>
        <v>0</v>
      </c>
      <c r="AK1508" s="49" t="s">
        <v>135</v>
      </c>
      <c r="AL1508" s="41">
        <f>AL1507*AI$4</f>
        <v>8</v>
      </c>
      <c r="AM1508" s="47" t="s">
        <v>39</v>
      </c>
      <c r="AN1508" s="40">
        <f t="shared" ref="AN1508" si="35914">SUMPRODUCT(AO1502:AO1506*(AN1502:AN1506="PTO"))+SUMPRODUCT(AO1502:AO1506*(AN1502:AN1506="HOL"))</f>
        <v>0</v>
      </c>
      <c r="AO1508" s="49" t="s">
        <v>135</v>
      </c>
      <c r="AP1508" s="41">
        <f t="shared" ref="AP1508" si="35915">AP1507*AM$4</f>
        <v>0</v>
      </c>
      <c r="AQ1508" s="47" t="s">
        <v>39</v>
      </c>
      <c r="AR1508" s="40">
        <f t="shared" ref="AR1508" si="35916">SUMPRODUCT(AS1502:AS1506*(AR1502:AR1506="PTO"))+SUMPRODUCT(AS1502:AS1506*(AR1502:AR1506="HOL"))</f>
        <v>0</v>
      </c>
      <c r="AS1508" s="49" t="s">
        <v>135</v>
      </c>
      <c r="AT1508" s="41">
        <f t="shared" ref="AT1508" si="35917">AT1507*AQ$4</f>
        <v>0</v>
      </c>
      <c r="AU1508" s="47" t="s">
        <v>39</v>
      </c>
      <c r="AV1508" s="40">
        <f t="shared" ref="AV1508" si="35918">SUMPRODUCT(AW1502:AW1506*(AV1502:AV1506="PTO"))+SUMPRODUCT(AW1502:AW1506*(AV1502:AV1506="HOL"))</f>
        <v>0</v>
      </c>
      <c r="AW1508" s="49" t="s">
        <v>135</v>
      </c>
      <c r="AX1508" s="41">
        <f>AX1507*AU$4</f>
        <v>0</v>
      </c>
      <c r="AY1508" s="47" t="s">
        <v>39</v>
      </c>
      <c r="AZ1508" s="40">
        <f t="shared" ref="AZ1508" si="35919">SUMPRODUCT(BA1502:BA1506*(AZ1502:AZ1506="PTO"))+SUMPRODUCT(BA1502:BA1506*(AZ1502:AZ1506="HOL"))</f>
        <v>0</v>
      </c>
      <c r="BA1508" s="49" t="s">
        <v>135</v>
      </c>
      <c r="BB1508" s="41">
        <f>BB1507*AY$4</f>
        <v>0</v>
      </c>
      <c r="BC1508" s="47" t="s">
        <v>39</v>
      </c>
      <c r="BD1508" s="40">
        <f t="shared" ref="BD1508" si="35920">SUMPRODUCT(BE1502:BE1506*(BD1502:BD1506="PTO"))+SUMPRODUCT(BE1502:BE1506*(BD1502:BD1506="HOL"))</f>
        <v>0</v>
      </c>
      <c r="BE1508" s="49" t="s">
        <v>135</v>
      </c>
      <c r="BF1508" s="41">
        <f>BF1507*BC$4</f>
        <v>0</v>
      </c>
      <c r="BG1508" s="47" t="s">
        <v>39</v>
      </c>
      <c r="BH1508" s="40">
        <f t="shared" ref="BH1508" si="35921">SUMPRODUCT(BI1502:BI1506*(BH1502:BH1506="PTO"))+SUMPRODUCT(BI1502:BI1506*(BH1502:BH1506="HOL"))</f>
        <v>0</v>
      </c>
      <c r="BI1508" s="49" t="s">
        <v>135</v>
      </c>
      <c r="BJ1508" s="41">
        <f>BJ1507*BG$4</f>
        <v>0</v>
      </c>
      <c r="BK1508" s="47" t="s">
        <v>39</v>
      </c>
      <c r="BL1508" s="40">
        <f t="shared" ref="BL1508" si="35922">SUMPRODUCT(BM1502:BM1506*(BL1502:BL1506="PTO"))+SUMPRODUCT(BM1502:BM1506*(BL1502:BL1506="HOL"))</f>
        <v>0</v>
      </c>
      <c r="BM1508" s="49" t="s">
        <v>135</v>
      </c>
      <c r="BN1508" s="41">
        <f>BN1507*BK$4</f>
        <v>0</v>
      </c>
      <c r="BO1508" s="47" t="s">
        <v>39</v>
      </c>
      <c r="BP1508" s="40">
        <f t="shared" ref="BP1508" si="35923">SUMPRODUCT(BQ1502:BQ1506*(BP1502:BP1506="PTO"))+SUMPRODUCT(BQ1502:BQ1506*(BP1502:BP1506="HOL"))</f>
        <v>0</v>
      </c>
      <c r="BQ1508" s="49" t="s">
        <v>135</v>
      </c>
      <c r="BR1508" s="41">
        <f t="shared" ref="BR1508" si="35924">BR1507*BO$4</f>
        <v>0</v>
      </c>
      <c r="BS1508" s="47" t="s">
        <v>39</v>
      </c>
      <c r="BT1508" s="40">
        <f t="shared" ref="BT1508" si="35925">SUMPRODUCT(BU1502:BU1506*(BT1502:BT1506="PTO"))+SUMPRODUCT(BU1502:BU1506*(BT1502:BT1506="HOL"))</f>
        <v>0</v>
      </c>
      <c r="BU1508" s="49" t="s">
        <v>135</v>
      </c>
      <c r="BV1508" s="41">
        <f t="shared" ref="BV1508" si="35926">BV1507*BS$4</f>
        <v>0</v>
      </c>
      <c r="BW1508" s="47" t="s">
        <v>39</v>
      </c>
      <c r="BX1508" s="40">
        <f t="shared" ref="BX1508" si="35927">SUMPRODUCT(BY1502:BY1506*(BX1502:BX1506="PTO"))+SUMPRODUCT(BY1502:BY1506*(BX1502:BX1506="HOL"))</f>
        <v>0</v>
      </c>
      <c r="BY1508" s="49" t="s">
        <v>135</v>
      </c>
      <c r="BZ1508" s="41">
        <f t="shared" ref="BZ1508" si="35928">BZ1507*BW$4</f>
        <v>0</v>
      </c>
      <c r="CA1508" s="47" t="s">
        <v>39</v>
      </c>
      <c r="CB1508" s="40">
        <f t="shared" ref="CB1508" si="35929">SUMPRODUCT(CC1502:CC1506*(CB1502:CB1506="PTO"))+SUMPRODUCT(CC1502:CC1506*(CB1502:CB1506="HOL"))</f>
        <v>0</v>
      </c>
      <c r="CC1508" s="49" t="s">
        <v>135</v>
      </c>
      <c r="CD1508" s="41">
        <f t="shared" ref="CD1508" si="35930">CD1507*CA$4</f>
        <v>0</v>
      </c>
      <c r="CE1508" s="47" t="s">
        <v>39</v>
      </c>
      <c r="CF1508" s="40">
        <f t="shared" ref="CF1508" si="35931">SUMPRODUCT(CG1502:CG1506*(CF1502:CF1506="PTO"))+SUMPRODUCT(CG1502:CG1506*(CF1502:CF1506="HOL"))</f>
        <v>0</v>
      </c>
      <c r="CG1508" s="49" t="s">
        <v>135</v>
      </c>
      <c r="CH1508" s="41">
        <f t="shared" ref="CH1508" si="35932">CH1507*CE$4</f>
        <v>0</v>
      </c>
    </row>
    <row r="1509" spans="1:86" x14ac:dyDescent="0.25">
      <c r="A1509" s="70" t="s">
        <v>133</v>
      </c>
      <c r="B1509" s="71">
        <f t="shared" ref="B1509" ca="1" si="35933">D1509-B1510</f>
        <v>13.146006955836995</v>
      </c>
      <c r="C1509" s="72" t="s">
        <v>122</v>
      </c>
      <c r="D1509" s="71">
        <f>IFERROR(INDEX(Holidays[FTE], MATCH(Entry!E1509, Holidays[Date], 0)), 1)*8*INDEX(FTEguide[[1]:[12]], MATCH(Entry!E1510, FTEguide[Weekday], 0), IF(Entry!E1512&gt;0, Entry!E1512, MONTH(Entry!E1509)))</f>
        <v>61.146006955836995</v>
      </c>
      <c r="E1509" s="60">
        <f t="shared" si="35761"/>
        <v>44043</v>
      </c>
      <c r="F1509" s="50" t="s">
        <v>128</v>
      </c>
      <c r="G1509" s="34" t="s">
        <v>136</v>
      </c>
      <c r="H1509" s="35" t="s">
        <v>23</v>
      </c>
      <c r="I1509" s="42">
        <f t="shared" ref="I1509" si="35934">parseTime(G1509)-(H1514=INT(RIGHT($F1509, 1)))</f>
        <v>8</v>
      </c>
      <c r="J1509" s="43">
        <f t="shared" ref="J1509:J1513" si="35935">isClocked(H1509)</f>
        <v>1</v>
      </c>
      <c r="K1509" s="34"/>
      <c r="L1509" s="35"/>
      <c r="M1509" s="42">
        <f t="shared" ref="M1509" si="35936">parseTime(K1509)-(L1514=INT(RIGHT($F1509, 1)))</f>
        <v>0</v>
      </c>
      <c r="N1509" s="43">
        <f t="shared" ref="N1509:N1513" si="35937">isClocked(L1509)</f>
        <v>0</v>
      </c>
      <c r="O1509" s="34"/>
      <c r="P1509" s="35"/>
      <c r="Q1509" s="42">
        <f t="shared" ref="Q1509" si="35938">parseTime(O1509)-(P1514=INT(RIGHT($F1509, 1)))</f>
        <v>0</v>
      </c>
      <c r="R1509" s="43">
        <f t="shared" ref="R1509:R1513" si="35939">isClocked(P1509)</f>
        <v>0</v>
      </c>
      <c r="S1509" s="34" t="s">
        <v>227</v>
      </c>
      <c r="T1509" s="35" t="s">
        <v>23</v>
      </c>
      <c r="U1509" s="42">
        <f t="shared" ref="U1509" si="35940">parseTime(S1509)-(T1514=INT(RIGHT($F1509, 1)))</f>
        <v>8</v>
      </c>
      <c r="V1509" s="43">
        <f t="shared" ref="V1509:V1513" si="35941">isClocked(T1509)</f>
        <v>1</v>
      </c>
      <c r="W1509" s="34"/>
      <c r="X1509" s="35"/>
      <c r="Y1509" s="42">
        <f t="shared" ref="Y1509" si="35942">parseTime(W1509)-(X1514=INT(RIGHT($F1509, 1)))</f>
        <v>0</v>
      </c>
      <c r="Z1509" s="43">
        <f t="shared" ref="Z1509:Z1513" si="35943">isClocked(X1509)</f>
        <v>0</v>
      </c>
      <c r="AA1509" s="34" t="s">
        <v>136</v>
      </c>
      <c r="AB1509" s="35" t="s">
        <v>23</v>
      </c>
      <c r="AC1509" s="42">
        <f t="shared" ref="AC1509" si="35944">parseTime(AA1509)-(AB1514=INT(RIGHT($F1509, 1)))</f>
        <v>8</v>
      </c>
      <c r="AD1509" s="43">
        <f t="shared" ref="AD1509:AD1513" si="35945">isClocked(AB1509)</f>
        <v>1</v>
      </c>
      <c r="AE1509" s="34" t="s">
        <v>136</v>
      </c>
      <c r="AF1509" s="35" t="s">
        <v>25</v>
      </c>
      <c r="AG1509" s="42">
        <f t="shared" ref="AG1509" si="35946">parseTime(AE1509)-(AF1514=INT(RIGHT($F1509, 1)))</f>
        <v>8</v>
      </c>
      <c r="AH1509" s="43">
        <f t="shared" ref="AH1509:AH1513" si="35947">isClocked(AF1509)</f>
        <v>1</v>
      </c>
      <c r="AI1509" s="34" t="s">
        <v>136</v>
      </c>
      <c r="AJ1509" s="35" t="s">
        <v>23</v>
      </c>
      <c r="AK1509" s="42">
        <f>parseTime(AI1509)-(AJ1514=INT(RIGHT($F1509, 1)))</f>
        <v>8</v>
      </c>
      <c r="AL1509" s="43">
        <f t="shared" ref="AL1509:AL1513" si="35948">isClocked(AJ1509)</f>
        <v>1</v>
      </c>
      <c r="AM1509" s="34" t="s">
        <v>136</v>
      </c>
      <c r="AN1509" s="35" t="s">
        <v>23</v>
      </c>
      <c r="AO1509" s="42">
        <f t="shared" ref="AO1509" si="35949">parseTime(AM1509)-(AN1514=INT(RIGHT($F1509, 1)))</f>
        <v>8</v>
      </c>
      <c r="AP1509" s="43">
        <f t="shared" ref="AP1509:AP1513" si="35950">isClocked(AN1509)</f>
        <v>1</v>
      </c>
      <c r="AQ1509" s="34"/>
      <c r="AR1509" s="35"/>
      <c r="AS1509" s="42">
        <f t="shared" ref="AS1509" si="35951">parseTime(AQ1509)-(AR1514=INT(RIGHT($F1509, 1)))</f>
        <v>0</v>
      </c>
      <c r="AT1509" s="43">
        <f t="shared" ref="AT1509:AT1513" si="35952">isClocked(AR1509)</f>
        <v>0</v>
      </c>
      <c r="AU1509" s="34"/>
      <c r="AV1509" s="35"/>
      <c r="AW1509" s="42">
        <f>parseTime(AU1509)-(AV1514=INT(RIGHT($F1509, 1)))</f>
        <v>0</v>
      </c>
      <c r="AX1509" s="43">
        <f t="shared" ref="AX1509:AX1513" si="35953">isClocked(AV1509)</f>
        <v>0</v>
      </c>
      <c r="AY1509" s="34"/>
      <c r="AZ1509" s="35"/>
      <c r="BA1509" s="42">
        <f>parseTime(AY1509)-(AZ1514=INT(RIGHT($F1509, 1)))</f>
        <v>0</v>
      </c>
      <c r="BB1509" s="43">
        <f t="shared" ref="BB1509:BB1513" si="35954">isClocked(AZ1509)</f>
        <v>0</v>
      </c>
      <c r="BC1509" s="34"/>
      <c r="BD1509" s="35"/>
      <c r="BE1509" s="42">
        <f>parseTime(BC1509)-(BD1514=INT(RIGHT($F1509, 1)))</f>
        <v>0</v>
      </c>
      <c r="BF1509" s="43">
        <f t="shared" ref="BF1509:BF1513" si="35955">isClocked(BD1509)</f>
        <v>0</v>
      </c>
      <c r="BG1509" s="34"/>
      <c r="BH1509" s="35"/>
      <c r="BI1509" s="42">
        <f>parseTime(BG1509)-(BH1514=INT(RIGHT($F1509, 1)))</f>
        <v>0</v>
      </c>
      <c r="BJ1509" s="43">
        <f t="shared" ref="BJ1509:BJ1513" si="35956">isClocked(BH1509)</f>
        <v>0</v>
      </c>
      <c r="BK1509" s="34"/>
      <c r="BL1509" s="35"/>
      <c r="BM1509" s="42">
        <f>parseTime(BK1509)-(BL1514=INT(RIGHT($F1509, 1)))</f>
        <v>0</v>
      </c>
      <c r="BN1509" s="43">
        <f t="shared" ref="BN1509:BN1513" si="35957">isClocked(BL1509)</f>
        <v>0</v>
      </c>
      <c r="BO1509" s="34"/>
      <c r="BP1509" s="35"/>
      <c r="BQ1509" s="42">
        <f t="shared" ref="BQ1509" si="35958">parseTime(BO1509)-(BP1514=INT(RIGHT($F1509, 1)))</f>
        <v>0</v>
      </c>
      <c r="BR1509" s="43">
        <f t="shared" ref="BR1509:BR1513" si="35959">isClocked(BP1509)</f>
        <v>0</v>
      </c>
      <c r="BS1509" s="34"/>
      <c r="BT1509" s="35"/>
      <c r="BU1509" s="42">
        <f t="shared" ref="BU1509" si="35960">parseTime(BS1509)-(BT1514=INT(RIGHT($F1509, 1)))</f>
        <v>0</v>
      </c>
      <c r="BV1509" s="43">
        <f t="shared" ref="BV1509:BV1513" si="35961">isClocked(BT1509)</f>
        <v>0</v>
      </c>
      <c r="BW1509" s="34"/>
      <c r="BX1509" s="35"/>
      <c r="BY1509" s="42">
        <f t="shared" ref="BY1509" si="35962">parseTime(BW1509)-(BX1514=INT(RIGHT($F1509, 1)))</f>
        <v>0</v>
      </c>
      <c r="BZ1509" s="43">
        <f t="shared" ref="BZ1509:BZ1513" si="35963">isClocked(BX1509)</f>
        <v>0</v>
      </c>
      <c r="CA1509" s="34"/>
      <c r="CB1509" s="35"/>
      <c r="CC1509" s="42">
        <f t="shared" ref="CC1509" si="35964">parseTime(CA1509)-(CB1514=INT(RIGHT($F1509, 1)))</f>
        <v>0</v>
      </c>
      <c r="CD1509" s="43">
        <f t="shared" ref="CD1509:CD1513" si="35965">isClocked(CB1509)</f>
        <v>0</v>
      </c>
      <c r="CE1509" s="34"/>
      <c r="CF1509" s="35"/>
      <c r="CG1509" s="42">
        <f t="shared" ref="CG1509" si="35966">parseTime(CE1509)-(CF1514=INT(RIGHT($F1509, 1)))</f>
        <v>0</v>
      </c>
      <c r="CH1509" s="43">
        <f t="shared" ref="CH1509:CH1513" si="35967">isClocked(CF1509)</f>
        <v>0</v>
      </c>
    </row>
    <row r="1510" spans="1:86" x14ac:dyDescent="0.25">
      <c r="A1510" s="56" t="s">
        <v>0</v>
      </c>
      <c r="B1510" s="57">
        <f t="shared" ca="1" si="35277"/>
        <v>48</v>
      </c>
      <c r="C1510" s="14" t="s">
        <v>252</v>
      </c>
      <c r="D1510" s="14">
        <f t="shared" si="34760"/>
        <v>53.7</v>
      </c>
      <c r="E1510" s="55" t="str">
        <f t="shared" si="35278"/>
        <v>Friday</v>
      </c>
      <c r="F1510" s="51" t="s">
        <v>129</v>
      </c>
      <c r="G1510" s="36"/>
      <c r="H1510" s="37"/>
      <c r="I1510" s="44">
        <f t="shared" ref="I1510" si="35968">parseTime(G1510)-(H1514=INT(RIGHT($F1510, 1)))</f>
        <v>0</v>
      </c>
      <c r="J1510" s="45">
        <f t="shared" si="35935"/>
        <v>0</v>
      </c>
      <c r="K1510" s="36"/>
      <c r="L1510" s="37"/>
      <c r="M1510" s="44">
        <f t="shared" ref="M1510" si="35969">parseTime(K1510)-(L1514=INT(RIGHT($F1510, 1)))</f>
        <v>0</v>
      </c>
      <c r="N1510" s="45">
        <f t="shared" si="35937"/>
        <v>0</v>
      </c>
      <c r="O1510" s="36"/>
      <c r="P1510" s="37"/>
      <c r="Q1510" s="44">
        <f t="shared" ref="Q1510" si="35970">parseTime(O1510)-(P1514=INT(RIGHT($F1510, 1)))</f>
        <v>0</v>
      </c>
      <c r="R1510" s="45">
        <f t="shared" si="35939"/>
        <v>0</v>
      </c>
      <c r="S1510" s="36"/>
      <c r="T1510" s="37"/>
      <c r="U1510" s="44">
        <f t="shared" ref="U1510" si="35971">parseTime(S1510)-(T1514=INT(RIGHT($F1510, 1)))</f>
        <v>0</v>
      </c>
      <c r="V1510" s="45">
        <f t="shared" si="35941"/>
        <v>0</v>
      </c>
      <c r="W1510" s="36"/>
      <c r="X1510" s="37"/>
      <c r="Y1510" s="44">
        <f t="shared" ref="Y1510" si="35972">parseTime(W1510)-(X1514=INT(RIGHT($F1510, 1)))</f>
        <v>0</v>
      </c>
      <c r="Z1510" s="45">
        <f t="shared" si="35943"/>
        <v>0</v>
      </c>
      <c r="AA1510" s="36"/>
      <c r="AB1510" s="37"/>
      <c r="AC1510" s="44">
        <f t="shared" ref="AC1510" si="35973">parseTime(AA1510)-(AB1514=INT(RIGHT($F1510, 1)))</f>
        <v>0</v>
      </c>
      <c r="AD1510" s="45">
        <f t="shared" si="35945"/>
        <v>0</v>
      </c>
      <c r="AE1510" s="36"/>
      <c r="AF1510" s="37"/>
      <c r="AG1510" s="44">
        <f t="shared" ref="AG1510" si="35974">parseTime(AE1510)-(AF1514=INT(RIGHT($F1510, 1)))</f>
        <v>0</v>
      </c>
      <c r="AH1510" s="45">
        <f t="shared" si="35947"/>
        <v>0</v>
      </c>
      <c r="AI1510" s="36"/>
      <c r="AJ1510" s="37"/>
      <c r="AK1510" s="44">
        <f>parseTime(AI1510)-(AJ1514=INT(RIGHT($F1510, 1)))</f>
        <v>0</v>
      </c>
      <c r="AL1510" s="45">
        <f t="shared" si="35948"/>
        <v>0</v>
      </c>
      <c r="AM1510" s="36"/>
      <c r="AN1510" s="37"/>
      <c r="AO1510" s="44">
        <f t="shared" ref="AO1510" si="35975">parseTime(AM1510)-(AN1514=INT(RIGHT($F1510, 1)))</f>
        <v>0</v>
      </c>
      <c r="AP1510" s="45">
        <f t="shared" si="35950"/>
        <v>0</v>
      </c>
      <c r="AQ1510" s="36"/>
      <c r="AR1510" s="37"/>
      <c r="AS1510" s="44">
        <f t="shared" ref="AS1510" si="35976">parseTime(AQ1510)-(AR1514=INT(RIGHT($F1510, 1)))</f>
        <v>0</v>
      </c>
      <c r="AT1510" s="45">
        <f t="shared" si="35952"/>
        <v>0</v>
      </c>
      <c r="AU1510" s="36"/>
      <c r="AV1510" s="37"/>
      <c r="AW1510" s="44">
        <f>parseTime(AU1510)-(AV1514=INT(RIGHT($F1510, 1)))</f>
        <v>0</v>
      </c>
      <c r="AX1510" s="45">
        <f t="shared" si="35953"/>
        <v>0</v>
      </c>
      <c r="AY1510" s="36"/>
      <c r="AZ1510" s="37"/>
      <c r="BA1510" s="44">
        <f>parseTime(AY1510)-(AZ1514=INT(RIGHT($F1510, 1)))</f>
        <v>0</v>
      </c>
      <c r="BB1510" s="45">
        <f t="shared" si="35954"/>
        <v>0</v>
      </c>
      <c r="BC1510" s="36"/>
      <c r="BD1510" s="37"/>
      <c r="BE1510" s="44">
        <f>parseTime(BC1510)-(BD1514=INT(RIGHT($F1510, 1)))</f>
        <v>0</v>
      </c>
      <c r="BF1510" s="45">
        <f t="shared" si="35955"/>
        <v>0</v>
      </c>
      <c r="BG1510" s="36"/>
      <c r="BH1510" s="37"/>
      <c r="BI1510" s="44">
        <f>parseTime(BG1510)-(BH1514=INT(RIGHT($F1510, 1)))</f>
        <v>0</v>
      </c>
      <c r="BJ1510" s="45">
        <f t="shared" si="35956"/>
        <v>0</v>
      </c>
      <c r="BK1510" s="36"/>
      <c r="BL1510" s="37"/>
      <c r="BM1510" s="44">
        <f>parseTime(BK1510)-(BL1514=INT(RIGHT($F1510, 1)))</f>
        <v>0</v>
      </c>
      <c r="BN1510" s="45">
        <f t="shared" si="35957"/>
        <v>0</v>
      </c>
      <c r="BO1510" s="36"/>
      <c r="BP1510" s="37"/>
      <c r="BQ1510" s="44">
        <f t="shared" ref="BQ1510" si="35977">parseTime(BO1510)-(BP1514=INT(RIGHT($F1510, 1)))</f>
        <v>0</v>
      </c>
      <c r="BR1510" s="45">
        <f t="shared" si="35959"/>
        <v>0</v>
      </c>
      <c r="BS1510" s="36"/>
      <c r="BT1510" s="37"/>
      <c r="BU1510" s="44">
        <f t="shared" ref="BU1510" si="35978">parseTime(BS1510)-(BT1514=INT(RIGHT($F1510, 1)))</f>
        <v>0</v>
      </c>
      <c r="BV1510" s="45">
        <f t="shared" si="35961"/>
        <v>0</v>
      </c>
      <c r="BW1510" s="36"/>
      <c r="BX1510" s="37"/>
      <c r="BY1510" s="44">
        <f t="shared" ref="BY1510" si="35979">parseTime(BW1510)-(BX1514=INT(RIGHT($F1510, 1)))</f>
        <v>0</v>
      </c>
      <c r="BZ1510" s="45">
        <f t="shared" si="35963"/>
        <v>0</v>
      </c>
      <c r="CA1510" s="36"/>
      <c r="CB1510" s="37"/>
      <c r="CC1510" s="44">
        <f t="shared" ref="CC1510" si="35980">parseTime(CA1510)-(CB1514=INT(RIGHT($F1510, 1)))</f>
        <v>0</v>
      </c>
      <c r="CD1510" s="45">
        <f t="shared" si="35965"/>
        <v>0</v>
      </c>
      <c r="CE1510" s="36"/>
      <c r="CF1510" s="37"/>
      <c r="CG1510" s="44">
        <f t="shared" ref="CG1510" si="35981">parseTime(CE1510)-(CF1514=INT(RIGHT($F1510, 1)))</f>
        <v>0</v>
      </c>
      <c r="CH1510" s="45">
        <f t="shared" si="35967"/>
        <v>0</v>
      </c>
    </row>
    <row r="1511" spans="1:86" x14ac:dyDescent="0.25">
      <c r="A1511" s="56" t="s">
        <v>117</v>
      </c>
      <c r="B1511" s="57">
        <f t="shared" ref="B1511" ca="1" si="35982">roleHours(G1509:CH1515, "MFD")</f>
        <v>40</v>
      </c>
      <c r="C1511" s="14">
        <f t="shared" ref="C1511:C1514" ca="1" si="35983">B1511/8</f>
        <v>5</v>
      </c>
      <c r="D1511" s="14">
        <f t="shared" ref="D1511" ca="1" si="35984">B1510-D1510</f>
        <v>-5.7000000000000028</v>
      </c>
      <c r="E1511" s="20" t="s">
        <v>127</v>
      </c>
      <c r="F1511" s="51" t="s">
        <v>130</v>
      </c>
      <c r="G1511" s="36"/>
      <c r="H1511" s="37"/>
      <c r="I1511" s="44">
        <f t="shared" ref="I1511" si="35985">parseTime(G1511)-(H1514=INT(RIGHT($F1511, 1)))</f>
        <v>0</v>
      </c>
      <c r="J1511" s="45">
        <f t="shared" si="35935"/>
        <v>0</v>
      </c>
      <c r="K1511" s="36"/>
      <c r="L1511" s="37"/>
      <c r="M1511" s="44">
        <f t="shared" ref="M1511" si="35986">parseTime(K1511)-(L1514=INT(RIGHT($F1511, 1)))</f>
        <v>0</v>
      </c>
      <c r="N1511" s="45">
        <f t="shared" si="35937"/>
        <v>0</v>
      </c>
      <c r="O1511" s="36"/>
      <c r="P1511" s="37"/>
      <c r="Q1511" s="44">
        <f t="shared" ref="Q1511" si="35987">parseTime(O1511)-(P1514=INT(RIGHT($F1511, 1)))</f>
        <v>0</v>
      </c>
      <c r="R1511" s="45">
        <f t="shared" si="35939"/>
        <v>0</v>
      </c>
      <c r="S1511" s="36"/>
      <c r="T1511" s="37"/>
      <c r="U1511" s="44">
        <f t="shared" ref="U1511" si="35988">parseTime(S1511)-(T1514=INT(RIGHT($F1511, 1)))</f>
        <v>0</v>
      </c>
      <c r="V1511" s="45">
        <f t="shared" si="35941"/>
        <v>0</v>
      </c>
      <c r="W1511" s="36"/>
      <c r="X1511" s="37"/>
      <c r="Y1511" s="44">
        <f t="shared" ref="Y1511" si="35989">parseTime(W1511)-(X1514=INT(RIGHT($F1511, 1)))</f>
        <v>0</v>
      </c>
      <c r="Z1511" s="45">
        <f t="shared" si="35943"/>
        <v>0</v>
      </c>
      <c r="AA1511" s="36"/>
      <c r="AB1511" s="37"/>
      <c r="AC1511" s="44">
        <f t="shared" ref="AC1511" si="35990">parseTime(AA1511)-(AB1514=INT(RIGHT($F1511, 1)))</f>
        <v>0</v>
      </c>
      <c r="AD1511" s="45">
        <f t="shared" si="35945"/>
        <v>0</v>
      </c>
      <c r="AE1511" s="36"/>
      <c r="AF1511" s="37"/>
      <c r="AG1511" s="44">
        <f t="shared" ref="AG1511" si="35991">parseTime(AE1511)-(AF1514=INT(RIGHT($F1511, 1)))</f>
        <v>0</v>
      </c>
      <c r="AH1511" s="45">
        <f t="shared" si="35947"/>
        <v>0</v>
      </c>
      <c r="AI1511" s="36"/>
      <c r="AJ1511" s="37"/>
      <c r="AK1511" s="44">
        <f>parseTime(AI1511)-(AJ1514=INT(RIGHT($F1511, 1)))</f>
        <v>0</v>
      </c>
      <c r="AL1511" s="45">
        <f t="shared" si="35948"/>
        <v>0</v>
      </c>
      <c r="AM1511" s="36"/>
      <c r="AN1511" s="37"/>
      <c r="AO1511" s="44">
        <f t="shared" ref="AO1511" si="35992">parseTime(AM1511)-(AN1514=INT(RIGHT($F1511, 1)))</f>
        <v>0</v>
      </c>
      <c r="AP1511" s="45">
        <f t="shared" si="35950"/>
        <v>0</v>
      </c>
      <c r="AQ1511" s="36"/>
      <c r="AR1511" s="37"/>
      <c r="AS1511" s="44">
        <f t="shared" ref="AS1511" si="35993">parseTime(AQ1511)-(AR1514=INT(RIGHT($F1511, 1)))</f>
        <v>0</v>
      </c>
      <c r="AT1511" s="45">
        <f t="shared" si="35952"/>
        <v>0</v>
      </c>
      <c r="AU1511" s="36"/>
      <c r="AV1511" s="37"/>
      <c r="AW1511" s="44">
        <f>parseTime(AU1511)-(AV1514=INT(RIGHT($F1511, 1)))</f>
        <v>0</v>
      </c>
      <c r="AX1511" s="45">
        <f t="shared" si="35953"/>
        <v>0</v>
      </c>
      <c r="AY1511" s="36"/>
      <c r="AZ1511" s="37"/>
      <c r="BA1511" s="44">
        <f>parseTime(AY1511)-(AZ1514=INT(RIGHT($F1511, 1)))</f>
        <v>0</v>
      </c>
      <c r="BB1511" s="45">
        <f t="shared" si="35954"/>
        <v>0</v>
      </c>
      <c r="BC1511" s="36"/>
      <c r="BD1511" s="37"/>
      <c r="BE1511" s="44">
        <f>parseTime(BC1511)-(BD1514=INT(RIGHT($F1511, 1)))</f>
        <v>0</v>
      </c>
      <c r="BF1511" s="45">
        <f t="shared" si="35955"/>
        <v>0</v>
      </c>
      <c r="BG1511" s="36"/>
      <c r="BH1511" s="37"/>
      <c r="BI1511" s="44">
        <f>parseTime(BG1511)-(BH1514=INT(RIGHT($F1511, 1)))</f>
        <v>0</v>
      </c>
      <c r="BJ1511" s="45">
        <f t="shared" si="35956"/>
        <v>0</v>
      </c>
      <c r="BK1511" s="36"/>
      <c r="BL1511" s="37"/>
      <c r="BM1511" s="44">
        <f>parseTime(BK1511)-(BL1514=INT(RIGHT($F1511, 1)))</f>
        <v>0</v>
      </c>
      <c r="BN1511" s="45">
        <f t="shared" si="35957"/>
        <v>0</v>
      </c>
      <c r="BO1511" s="36"/>
      <c r="BP1511" s="37"/>
      <c r="BQ1511" s="44">
        <f t="shared" ref="BQ1511" si="35994">parseTime(BO1511)-(BP1514=INT(RIGHT($F1511, 1)))</f>
        <v>0</v>
      </c>
      <c r="BR1511" s="45">
        <f t="shared" si="35959"/>
        <v>0</v>
      </c>
      <c r="BS1511" s="36"/>
      <c r="BT1511" s="37"/>
      <c r="BU1511" s="44">
        <f t="shared" ref="BU1511" si="35995">parseTime(BS1511)-(BT1514=INT(RIGHT($F1511, 1)))</f>
        <v>0</v>
      </c>
      <c r="BV1511" s="45">
        <f t="shared" si="35961"/>
        <v>0</v>
      </c>
      <c r="BW1511" s="36"/>
      <c r="BX1511" s="37"/>
      <c r="BY1511" s="44">
        <f t="shared" ref="BY1511" si="35996">parseTime(BW1511)-(BX1514=INT(RIGHT($F1511, 1)))</f>
        <v>0</v>
      </c>
      <c r="BZ1511" s="45">
        <f t="shared" si="35963"/>
        <v>0</v>
      </c>
      <c r="CA1511" s="36"/>
      <c r="CB1511" s="37"/>
      <c r="CC1511" s="44">
        <f t="shared" ref="CC1511" si="35997">parseTime(CA1511)-(CB1514=INT(RIGHT($F1511, 1)))</f>
        <v>0</v>
      </c>
      <c r="CD1511" s="45">
        <f t="shared" si="35965"/>
        <v>0</v>
      </c>
      <c r="CE1511" s="36"/>
      <c r="CF1511" s="37"/>
      <c r="CG1511" s="44">
        <f t="shared" ref="CG1511" si="35998">parseTime(CE1511)-(CF1514=INT(RIGHT($F1511, 1)))</f>
        <v>0</v>
      </c>
      <c r="CH1511" s="45">
        <f t="shared" si="35967"/>
        <v>0</v>
      </c>
    </row>
    <row r="1512" spans="1:86" x14ac:dyDescent="0.25">
      <c r="A1512" s="56"/>
      <c r="B1512" s="57"/>
      <c r="C1512" s="14">
        <f t="shared" si="35983"/>
        <v>0</v>
      </c>
      <c r="D1512" s="14" t="s">
        <v>259</v>
      </c>
      <c r="E1512" s="20">
        <v>4.25</v>
      </c>
      <c r="F1512" s="51" t="s">
        <v>131</v>
      </c>
      <c r="G1512" s="36"/>
      <c r="H1512" s="37"/>
      <c r="I1512" s="44">
        <f t="shared" ref="I1512" si="35999">parseTime(G1512)-(H1514=INT(RIGHT($F1512, 1)))</f>
        <v>0</v>
      </c>
      <c r="J1512" s="45">
        <f t="shared" si="35935"/>
        <v>0</v>
      </c>
      <c r="K1512" s="36"/>
      <c r="L1512" s="37"/>
      <c r="M1512" s="44">
        <f t="shared" ref="M1512" si="36000">parseTime(K1512)-(L1514=INT(RIGHT($F1512, 1)))</f>
        <v>0</v>
      </c>
      <c r="N1512" s="45">
        <f t="shared" si="35937"/>
        <v>0</v>
      </c>
      <c r="O1512" s="36"/>
      <c r="P1512" s="37"/>
      <c r="Q1512" s="44">
        <f t="shared" ref="Q1512" si="36001">parseTime(O1512)-(P1514=INT(RIGHT($F1512, 1)))</f>
        <v>0</v>
      </c>
      <c r="R1512" s="45">
        <f t="shared" si="35939"/>
        <v>0</v>
      </c>
      <c r="S1512" s="36"/>
      <c r="T1512" s="37"/>
      <c r="U1512" s="44">
        <f t="shared" ref="U1512" si="36002">parseTime(S1512)-(T1514=INT(RIGHT($F1512, 1)))</f>
        <v>0</v>
      </c>
      <c r="V1512" s="45">
        <f t="shared" si="35941"/>
        <v>0</v>
      </c>
      <c r="W1512" s="36"/>
      <c r="X1512" s="37"/>
      <c r="Y1512" s="44">
        <f t="shared" ref="Y1512" si="36003">parseTime(W1512)-(X1514=INT(RIGHT($F1512, 1)))</f>
        <v>0</v>
      </c>
      <c r="Z1512" s="45">
        <f t="shared" si="35943"/>
        <v>0</v>
      </c>
      <c r="AA1512" s="36"/>
      <c r="AB1512" s="37"/>
      <c r="AC1512" s="44">
        <f t="shared" ref="AC1512" si="36004">parseTime(AA1512)-(AB1514=INT(RIGHT($F1512, 1)))</f>
        <v>0</v>
      </c>
      <c r="AD1512" s="45">
        <f t="shared" si="35945"/>
        <v>0</v>
      </c>
      <c r="AE1512" s="36"/>
      <c r="AF1512" s="37"/>
      <c r="AG1512" s="44">
        <f t="shared" ref="AG1512" si="36005">parseTime(AE1512)-(AF1514=INT(RIGHT($F1512, 1)))</f>
        <v>0</v>
      </c>
      <c r="AH1512" s="45">
        <f t="shared" si="35947"/>
        <v>0</v>
      </c>
      <c r="AI1512" s="36"/>
      <c r="AJ1512" s="37"/>
      <c r="AK1512" s="44">
        <f>parseTime(AI1512)-(AJ1514=INT(RIGHT($F1512, 1)))</f>
        <v>0</v>
      </c>
      <c r="AL1512" s="45">
        <f t="shared" si="35948"/>
        <v>0</v>
      </c>
      <c r="AM1512" s="36"/>
      <c r="AN1512" s="37"/>
      <c r="AO1512" s="44">
        <f t="shared" ref="AO1512" si="36006">parseTime(AM1512)-(AN1514=INT(RIGHT($F1512, 1)))</f>
        <v>0</v>
      </c>
      <c r="AP1512" s="45">
        <f t="shared" si="35950"/>
        <v>0</v>
      </c>
      <c r="AQ1512" s="36"/>
      <c r="AR1512" s="37"/>
      <c r="AS1512" s="44">
        <f t="shared" ref="AS1512" si="36007">parseTime(AQ1512)-(AR1514=INT(RIGHT($F1512, 1)))</f>
        <v>0</v>
      </c>
      <c r="AT1512" s="45">
        <f t="shared" si="35952"/>
        <v>0</v>
      </c>
      <c r="AU1512" s="36"/>
      <c r="AV1512" s="37"/>
      <c r="AW1512" s="44">
        <f>parseTime(AU1512)-(AV1514=INT(RIGHT($F1512, 1)))</f>
        <v>0</v>
      </c>
      <c r="AX1512" s="45">
        <f t="shared" si="35953"/>
        <v>0</v>
      </c>
      <c r="AY1512" s="36"/>
      <c r="AZ1512" s="37"/>
      <c r="BA1512" s="44">
        <f>parseTime(AY1512)-(AZ1514=INT(RIGHT($F1512, 1)))</f>
        <v>0</v>
      </c>
      <c r="BB1512" s="45">
        <f t="shared" si="35954"/>
        <v>0</v>
      </c>
      <c r="BC1512" s="36"/>
      <c r="BD1512" s="37"/>
      <c r="BE1512" s="44">
        <f>parseTime(BC1512)-(BD1514=INT(RIGHT($F1512, 1)))</f>
        <v>0</v>
      </c>
      <c r="BF1512" s="45">
        <f t="shared" si="35955"/>
        <v>0</v>
      </c>
      <c r="BG1512" s="36"/>
      <c r="BH1512" s="37"/>
      <c r="BI1512" s="44">
        <f>parseTime(BG1512)-(BH1514=INT(RIGHT($F1512, 1)))</f>
        <v>0</v>
      </c>
      <c r="BJ1512" s="45">
        <f t="shared" si="35956"/>
        <v>0</v>
      </c>
      <c r="BK1512" s="36"/>
      <c r="BL1512" s="37"/>
      <c r="BM1512" s="44">
        <f>parseTime(BK1512)-(BL1514=INT(RIGHT($F1512, 1)))</f>
        <v>0</v>
      </c>
      <c r="BN1512" s="45">
        <f t="shared" si="35957"/>
        <v>0</v>
      </c>
      <c r="BO1512" s="36"/>
      <c r="BP1512" s="37"/>
      <c r="BQ1512" s="44">
        <f t="shared" ref="BQ1512" si="36008">parseTime(BO1512)-(BP1514=INT(RIGHT($F1512, 1)))</f>
        <v>0</v>
      </c>
      <c r="BR1512" s="45">
        <f t="shared" si="35959"/>
        <v>0</v>
      </c>
      <c r="BS1512" s="36"/>
      <c r="BT1512" s="37"/>
      <c r="BU1512" s="44">
        <f t="shared" ref="BU1512" si="36009">parseTime(BS1512)-(BT1514=INT(RIGHT($F1512, 1)))</f>
        <v>0</v>
      </c>
      <c r="BV1512" s="45">
        <f t="shared" si="35961"/>
        <v>0</v>
      </c>
      <c r="BW1512" s="36"/>
      <c r="BX1512" s="37"/>
      <c r="BY1512" s="44">
        <f t="shared" ref="BY1512" si="36010">parseTime(BW1512)-(BX1514=INT(RIGHT($F1512, 1)))</f>
        <v>0</v>
      </c>
      <c r="BZ1512" s="45">
        <f t="shared" si="35963"/>
        <v>0</v>
      </c>
      <c r="CA1512" s="36"/>
      <c r="CB1512" s="37"/>
      <c r="CC1512" s="44">
        <f t="shared" ref="CC1512" si="36011">parseTime(CA1512)-(CB1514=INT(RIGHT($F1512, 1)))</f>
        <v>0</v>
      </c>
      <c r="CD1512" s="45">
        <f t="shared" si="35965"/>
        <v>0</v>
      </c>
      <c r="CE1512" s="36"/>
      <c r="CF1512" s="37"/>
      <c r="CG1512" s="44">
        <f t="shared" ref="CG1512" si="36012">parseTime(CE1512)-(CF1514=INT(RIGHT($F1512, 1)))</f>
        <v>0</v>
      </c>
      <c r="CH1512" s="45">
        <f t="shared" si="35967"/>
        <v>0</v>
      </c>
    </row>
    <row r="1513" spans="1:86" x14ac:dyDescent="0.25">
      <c r="A1513" s="56" t="s">
        <v>119</v>
      </c>
      <c r="B1513" s="57">
        <f t="shared" ref="B1513" ca="1" si="36013">roleHours(G1509:CH1515, "MCC")</f>
        <v>8</v>
      </c>
      <c r="C1513" s="14">
        <f t="shared" ca="1" si="35983"/>
        <v>1</v>
      </c>
      <c r="D1513" s="14" t="s">
        <v>260</v>
      </c>
      <c r="E1513" s="20">
        <v>4.6500000000000004</v>
      </c>
      <c r="F1513" s="51" t="s">
        <v>132</v>
      </c>
      <c r="G1513" s="36"/>
      <c r="H1513" s="37"/>
      <c r="I1513" s="44">
        <f t="shared" ref="I1513" si="36014">parseTime(G1513)-(H1514=INT(RIGHT($F1513, 1)))</f>
        <v>0</v>
      </c>
      <c r="J1513" s="45">
        <f t="shared" si="35935"/>
        <v>0</v>
      </c>
      <c r="K1513" s="36"/>
      <c r="L1513" s="37"/>
      <c r="M1513" s="44">
        <f t="shared" ref="M1513" si="36015">parseTime(K1513)-(L1514=INT(RIGHT($F1513, 1)))</f>
        <v>0</v>
      </c>
      <c r="N1513" s="45">
        <f t="shared" si="35937"/>
        <v>0</v>
      </c>
      <c r="O1513" s="36"/>
      <c r="P1513" s="37"/>
      <c r="Q1513" s="44">
        <f t="shared" ref="Q1513" si="36016">parseTime(O1513)-(P1514=INT(RIGHT($F1513, 1)))</f>
        <v>0</v>
      </c>
      <c r="R1513" s="45">
        <f t="shared" si="35939"/>
        <v>0</v>
      </c>
      <c r="S1513" s="36"/>
      <c r="T1513" s="37"/>
      <c r="U1513" s="44">
        <f t="shared" ref="U1513" si="36017">parseTime(S1513)-(T1514=INT(RIGHT($F1513, 1)))</f>
        <v>0</v>
      </c>
      <c r="V1513" s="45">
        <f t="shared" si="35941"/>
        <v>0</v>
      </c>
      <c r="W1513" s="36"/>
      <c r="X1513" s="37"/>
      <c r="Y1513" s="44">
        <f t="shared" ref="Y1513" si="36018">parseTime(W1513)-(X1514=INT(RIGHT($F1513, 1)))</f>
        <v>0</v>
      </c>
      <c r="Z1513" s="45">
        <f t="shared" si="35943"/>
        <v>0</v>
      </c>
      <c r="AA1513" s="36"/>
      <c r="AB1513" s="37"/>
      <c r="AC1513" s="44">
        <f t="shared" ref="AC1513" si="36019">parseTime(AA1513)-(AB1514=INT(RIGHT($F1513, 1)))</f>
        <v>0</v>
      </c>
      <c r="AD1513" s="45">
        <f t="shared" si="35945"/>
        <v>0</v>
      </c>
      <c r="AE1513" s="36"/>
      <c r="AF1513" s="37"/>
      <c r="AG1513" s="44">
        <f t="shared" ref="AG1513" si="36020">parseTime(AE1513)-(AF1514=INT(RIGHT($F1513, 1)))</f>
        <v>0</v>
      </c>
      <c r="AH1513" s="45">
        <f t="shared" si="35947"/>
        <v>0</v>
      </c>
      <c r="AI1513" s="36"/>
      <c r="AJ1513" s="37"/>
      <c r="AK1513" s="44">
        <f>parseTime(AI1513)-(AJ1514=INT(RIGHT($F1513, 1)))</f>
        <v>0</v>
      </c>
      <c r="AL1513" s="45">
        <f t="shared" si="35948"/>
        <v>0</v>
      </c>
      <c r="AM1513" s="36"/>
      <c r="AN1513" s="37"/>
      <c r="AO1513" s="44">
        <f t="shared" ref="AO1513" si="36021">parseTime(AM1513)-(AN1514=INT(RIGHT($F1513, 1)))</f>
        <v>0</v>
      </c>
      <c r="AP1513" s="45">
        <f t="shared" si="35950"/>
        <v>0</v>
      </c>
      <c r="AQ1513" s="36"/>
      <c r="AR1513" s="37"/>
      <c r="AS1513" s="44">
        <f t="shared" ref="AS1513" si="36022">parseTime(AQ1513)-(AR1514=INT(RIGHT($F1513, 1)))</f>
        <v>0</v>
      </c>
      <c r="AT1513" s="45">
        <f t="shared" si="35952"/>
        <v>0</v>
      </c>
      <c r="AU1513" s="36"/>
      <c r="AV1513" s="37"/>
      <c r="AW1513" s="44">
        <f>parseTime(AU1513)-(AV1514=INT(RIGHT($F1513, 1)))</f>
        <v>0</v>
      </c>
      <c r="AX1513" s="45">
        <f t="shared" si="35953"/>
        <v>0</v>
      </c>
      <c r="AY1513" s="36"/>
      <c r="AZ1513" s="37"/>
      <c r="BA1513" s="44">
        <f>parseTime(AY1513)-(AZ1514=INT(RIGHT($F1513, 1)))</f>
        <v>0</v>
      </c>
      <c r="BB1513" s="45">
        <f t="shared" si="35954"/>
        <v>0</v>
      </c>
      <c r="BC1513" s="36"/>
      <c r="BD1513" s="37"/>
      <c r="BE1513" s="44">
        <f>parseTime(BC1513)-(BD1514=INT(RIGHT($F1513, 1)))</f>
        <v>0</v>
      </c>
      <c r="BF1513" s="45">
        <f t="shared" si="35955"/>
        <v>0</v>
      </c>
      <c r="BG1513" s="36"/>
      <c r="BH1513" s="37"/>
      <c r="BI1513" s="44">
        <f>parseTime(BG1513)-(BH1514=INT(RIGHT($F1513, 1)))</f>
        <v>0</v>
      </c>
      <c r="BJ1513" s="45">
        <f t="shared" si="35956"/>
        <v>0</v>
      </c>
      <c r="BK1513" s="36"/>
      <c r="BL1513" s="37"/>
      <c r="BM1513" s="44">
        <f>parseTime(BK1513)-(BL1514=INT(RIGHT($F1513, 1)))</f>
        <v>0</v>
      </c>
      <c r="BN1513" s="45">
        <f t="shared" si="35957"/>
        <v>0</v>
      </c>
      <c r="BO1513" s="36"/>
      <c r="BP1513" s="37"/>
      <c r="BQ1513" s="44">
        <f t="shared" ref="BQ1513" si="36023">parseTime(BO1513)-(BP1514=INT(RIGHT($F1513, 1)))</f>
        <v>0</v>
      </c>
      <c r="BR1513" s="45">
        <f t="shared" si="35959"/>
        <v>0</v>
      </c>
      <c r="BS1513" s="36"/>
      <c r="BT1513" s="37"/>
      <c r="BU1513" s="44">
        <f t="shared" ref="BU1513" si="36024">parseTime(BS1513)-(BT1514=INT(RIGHT($F1513, 1)))</f>
        <v>0</v>
      </c>
      <c r="BV1513" s="45">
        <f t="shared" si="35961"/>
        <v>0</v>
      </c>
      <c r="BW1513" s="36"/>
      <c r="BX1513" s="37"/>
      <c r="BY1513" s="44">
        <f t="shared" ref="BY1513" si="36025">parseTime(BW1513)-(BX1514=INT(RIGHT($F1513, 1)))</f>
        <v>0</v>
      </c>
      <c r="BZ1513" s="45">
        <f t="shared" si="35963"/>
        <v>0</v>
      </c>
      <c r="CA1513" s="36"/>
      <c r="CB1513" s="37"/>
      <c r="CC1513" s="44">
        <f t="shared" ref="CC1513" si="36026">parseTime(CA1513)-(CB1514=INT(RIGHT($F1513, 1)))</f>
        <v>0</v>
      </c>
      <c r="CD1513" s="45">
        <f t="shared" si="35965"/>
        <v>0</v>
      </c>
      <c r="CE1513" s="36"/>
      <c r="CF1513" s="37"/>
      <c r="CG1513" s="44">
        <f t="shared" ref="CG1513" si="36027">parseTime(CE1513)-(CF1514=INT(RIGHT($F1513, 1)))</f>
        <v>0</v>
      </c>
      <c r="CH1513" s="45">
        <f t="shared" si="35967"/>
        <v>0</v>
      </c>
    </row>
    <row r="1514" spans="1:86" x14ac:dyDescent="0.25">
      <c r="A1514" s="56"/>
      <c r="B1514" s="57"/>
      <c r="C1514" s="14">
        <f t="shared" si="35983"/>
        <v>0</v>
      </c>
      <c r="D1514" s="14"/>
      <c r="E1514" s="20">
        <f t="shared" ref="E1514" si="36028">((7.5/2)-0.5+E1513)*8</f>
        <v>63.2</v>
      </c>
      <c r="F1514" s="51"/>
      <c r="G1514" s="46" t="s">
        <v>134</v>
      </c>
      <c r="H1514" s="38">
        <f t="shared" ref="H1514" si="36029">lunchAdjust(G1509:H1513)</f>
        <v>1</v>
      </c>
      <c r="I1514" s="48" t="s">
        <v>0</v>
      </c>
      <c r="J1514" s="39">
        <f t="shared" ref="J1514" si="36030">SUMPRODUCT(I1509:I1513*J1509:J1513)</f>
        <v>8</v>
      </c>
      <c r="K1514" s="46" t="s">
        <v>134</v>
      </c>
      <c r="L1514" s="38">
        <f t="shared" ref="L1514" si="36031">lunchAdjust(K1509:L1513)</f>
        <v>0</v>
      </c>
      <c r="M1514" s="48" t="s">
        <v>0</v>
      </c>
      <c r="N1514" s="39">
        <f t="shared" ref="N1514" si="36032">SUMPRODUCT(M1509:M1513*N1509:N1513)</f>
        <v>0</v>
      </c>
      <c r="O1514" s="46" t="s">
        <v>134</v>
      </c>
      <c r="P1514" s="38">
        <f t="shared" ref="P1514" si="36033">lunchAdjust(O1509:P1513)</f>
        <v>0</v>
      </c>
      <c r="Q1514" s="48" t="s">
        <v>0</v>
      </c>
      <c r="R1514" s="39">
        <f t="shared" ref="R1514" si="36034">SUMPRODUCT(Q1509:Q1513*R1509:R1513)</f>
        <v>0</v>
      </c>
      <c r="S1514" s="46" t="s">
        <v>134</v>
      </c>
      <c r="T1514" s="38">
        <f t="shared" ref="T1514" si="36035">lunchAdjust(S1509:T1513)</f>
        <v>1</v>
      </c>
      <c r="U1514" s="48" t="s">
        <v>0</v>
      </c>
      <c r="V1514" s="39">
        <f t="shared" ref="V1514" si="36036">SUMPRODUCT(U1509:U1513*V1509:V1513)</f>
        <v>8</v>
      </c>
      <c r="W1514" s="46" t="s">
        <v>134</v>
      </c>
      <c r="X1514" s="38">
        <f t="shared" ref="X1514" si="36037">lunchAdjust(W1509:X1513)</f>
        <v>0</v>
      </c>
      <c r="Y1514" s="48" t="s">
        <v>0</v>
      </c>
      <c r="Z1514" s="39">
        <f t="shared" ref="Z1514" si="36038">SUMPRODUCT(Y1509:Y1513*Z1509:Z1513)</f>
        <v>0</v>
      </c>
      <c r="AA1514" s="46" t="s">
        <v>134</v>
      </c>
      <c r="AB1514" s="38">
        <f t="shared" ref="AB1514" si="36039">lunchAdjust(AA1509:AB1513)</f>
        <v>1</v>
      </c>
      <c r="AC1514" s="48" t="s">
        <v>0</v>
      </c>
      <c r="AD1514" s="39">
        <f t="shared" ref="AD1514" si="36040">SUMPRODUCT(AC1509:AC1513*AD1509:AD1513)</f>
        <v>8</v>
      </c>
      <c r="AE1514" s="46" t="s">
        <v>134</v>
      </c>
      <c r="AF1514" s="38">
        <f t="shared" ref="AF1514" si="36041">lunchAdjust(AE1509:AF1513)</f>
        <v>1</v>
      </c>
      <c r="AG1514" s="48" t="s">
        <v>0</v>
      </c>
      <c r="AH1514" s="39">
        <f t="shared" ref="AH1514" si="36042">SUMPRODUCT(AG1509:AG1513*AH1509:AH1513)</f>
        <v>8</v>
      </c>
      <c r="AI1514" s="46" t="s">
        <v>134</v>
      </c>
      <c r="AJ1514" s="38">
        <f t="shared" ref="AJ1514" si="36043">lunchAdjust(AI1509:AJ1513)</f>
        <v>1</v>
      </c>
      <c r="AK1514" s="48" t="s">
        <v>0</v>
      </c>
      <c r="AL1514" s="39">
        <f t="shared" ref="AL1514" si="36044">SUMPRODUCT(AK1509:AK1513*AL1509:AL1513)</f>
        <v>8</v>
      </c>
      <c r="AM1514" s="46" t="s">
        <v>134</v>
      </c>
      <c r="AN1514" s="38">
        <f t="shared" ref="AN1514" si="36045">lunchAdjust(AM1509:AN1513)</f>
        <v>1</v>
      </c>
      <c r="AO1514" s="48" t="s">
        <v>0</v>
      </c>
      <c r="AP1514" s="39">
        <f t="shared" ref="AP1514" si="36046">SUMPRODUCT(AO1509:AO1513*AP1509:AP1513)</f>
        <v>8</v>
      </c>
      <c r="AQ1514" s="46" t="s">
        <v>134</v>
      </c>
      <c r="AR1514" s="38">
        <f t="shared" ref="AR1514" si="36047">lunchAdjust(AQ1509:AR1513)</f>
        <v>0</v>
      </c>
      <c r="AS1514" s="48" t="s">
        <v>0</v>
      </c>
      <c r="AT1514" s="39">
        <f t="shared" ref="AT1514" si="36048">SUMPRODUCT(AS1509:AS1513*AT1509:AT1513)</f>
        <v>0</v>
      </c>
      <c r="AU1514" s="46" t="s">
        <v>134</v>
      </c>
      <c r="AV1514" s="38">
        <f t="shared" ref="AV1514" si="36049">lunchAdjust(AU1509:AV1513)</f>
        <v>0</v>
      </c>
      <c r="AW1514" s="48" t="s">
        <v>0</v>
      </c>
      <c r="AX1514" s="39">
        <f t="shared" ref="AX1514" si="36050">SUMPRODUCT(AW1509:AW1513*AX1509:AX1513)</f>
        <v>0</v>
      </c>
      <c r="AY1514" s="46" t="s">
        <v>134</v>
      </c>
      <c r="AZ1514" s="38">
        <f t="shared" ref="AZ1514" si="36051">lunchAdjust(AY1509:AZ1513)</f>
        <v>0</v>
      </c>
      <c r="BA1514" s="48" t="s">
        <v>0</v>
      </c>
      <c r="BB1514" s="39">
        <f t="shared" ref="BB1514" si="36052">SUMPRODUCT(BA1509:BA1513*BB1509:BB1513)</f>
        <v>0</v>
      </c>
      <c r="BC1514" s="46" t="s">
        <v>134</v>
      </c>
      <c r="BD1514" s="38">
        <f t="shared" ref="BD1514" si="36053">lunchAdjust(BC1509:BD1513)</f>
        <v>0</v>
      </c>
      <c r="BE1514" s="48" t="s">
        <v>0</v>
      </c>
      <c r="BF1514" s="39">
        <f t="shared" ref="BF1514" si="36054">SUMPRODUCT(BE1509:BE1513*BF1509:BF1513)</f>
        <v>0</v>
      </c>
      <c r="BG1514" s="46" t="s">
        <v>134</v>
      </c>
      <c r="BH1514" s="38">
        <f t="shared" ref="BH1514" si="36055">lunchAdjust(BG1509:BH1513)</f>
        <v>0</v>
      </c>
      <c r="BI1514" s="48" t="s">
        <v>0</v>
      </c>
      <c r="BJ1514" s="39">
        <f t="shared" ref="BJ1514" si="36056">SUMPRODUCT(BI1509:BI1513*BJ1509:BJ1513)</f>
        <v>0</v>
      </c>
      <c r="BK1514" s="46" t="s">
        <v>134</v>
      </c>
      <c r="BL1514" s="38">
        <f t="shared" ref="BL1514" si="36057">lunchAdjust(BK1509:BL1513)</f>
        <v>0</v>
      </c>
      <c r="BM1514" s="48" t="s">
        <v>0</v>
      </c>
      <c r="BN1514" s="39">
        <f t="shared" ref="BN1514" si="36058">SUMPRODUCT(BM1509:BM1513*BN1509:BN1513)</f>
        <v>0</v>
      </c>
      <c r="BO1514" s="46" t="s">
        <v>134</v>
      </c>
      <c r="BP1514" s="38">
        <f t="shared" ref="BP1514" si="36059">lunchAdjust(BO1509:BP1513)</f>
        <v>0</v>
      </c>
      <c r="BQ1514" s="48" t="s">
        <v>0</v>
      </c>
      <c r="BR1514" s="39">
        <f t="shared" ref="BR1514" si="36060">SUMPRODUCT(BQ1509:BQ1513*BR1509:BR1513)</f>
        <v>0</v>
      </c>
      <c r="BS1514" s="46" t="s">
        <v>134</v>
      </c>
      <c r="BT1514" s="38">
        <f t="shared" ref="BT1514" si="36061">lunchAdjust(BS1509:BT1513)</f>
        <v>0</v>
      </c>
      <c r="BU1514" s="48" t="s">
        <v>0</v>
      </c>
      <c r="BV1514" s="39">
        <f t="shared" ref="BV1514" si="36062">SUMPRODUCT(BU1509:BU1513*BV1509:BV1513)</f>
        <v>0</v>
      </c>
      <c r="BW1514" s="46" t="s">
        <v>134</v>
      </c>
      <c r="BX1514" s="38">
        <f t="shared" ref="BX1514" si="36063">lunchAdjust(BW1509:BX1513)</f>
        <v>0</v>
      </c>
      <c r="BY1514" s="48" t="s">
        <v>0</v>
      </c>
      <c r="BZ1514" s="39">
        <f t="shared" ref="BZ1514" si="36064">SUMPRODUCT(BY1509:BY1513*BZ1509:BZ1513)</f>
        <v>0</v>
      </c>
      <c r="CA1514" s="46" t="s">
        <v>134</v>
      </c>
      <c r="CB1514" s="38">
        <f t="shared" ref="CB1514" si="36065">lunchAdjust(CA1509:CB1513)</f>
        <v>0</v>
      </c>
      <c r="CC1514" s="48" t="s">
        <v>0</v>
      </c>
      <c r="CD1514" s="39">
        <f t="shared" ref="CD1514" si="36066">SUMPRODUCT(CC1509:CC1513*CD1509:CD1513)</f>
        <v>0</v>
      </c>
      <c r="CE1514" s="46" t="s">
        <v>134</v>
      </c>
      <c r="CF1514" s="38">
        <f t="shared" ref="CF1514" si="36067">lunchAdjust(CE1509:CF1513)</f>
        <v>0</v>
      </c>
      <c r="CG1514" s="48" t="s">
        <v>0</v>
      </c>
      <c r="CH1514" s="39">
        <f t="shared" ref="CH1514" si="36068">SUMPRODUCT(CG1509:CG1513*CH1509:CH1513)</f>
        <v>0</v>
      </c>
    </row>
    <row r="1515" spans="1:86" ht="15.75" thickBot="1" x14ac:dyDescent="0.3">
      <c r="A1515" s="58" t="s">
        <v>121</v>
      </c>
      <c r="B1515" s="59">
        <f t="shared" ref="B1515" ca="1" si="36069">roleHours(G1509:CH1515, "OUT")</f>
        <v>0</v>
      </c>
      <c r="C1515" s="54" t="s">
        <v>137</v>
      </c>
      <c r="D1515" s="22">
        <f t="shared" ref="D1515" ca="1" si="36070">roleHours(G1509:CH1515, "PTO")</f>
        <v>0</v>
      </c>
      <c r="E1515" s="23">
        <f t="shared" ref="E1515" ca="1" si="36071">E1514-B1510</f>
        <v>15.200000000000003</v>
      </c>
      <c r="F1515" s="52"/>
      <c r="G1515" s="47" t="s">
        <v>39</v>
      </c>
      <c r="H1515" s="40">
        <f t="shared" si="34519"/>
        <v>0</v>
      </c>
      <c r="I1515" s="49" t="s">
        <v>135</v>
      </c>
      <c r="J1515" s="41">
        <f t="shared" ref="J1515" si="36072">J1514*G$4</f>
        <v>0</v>
      </c>
      <c r="K1515" s="47" t="s">
        <v>39</v>
      </c>
      <c r="L1515" s="40">
        <f t="shared" ref="L1515" si="36073">SUMPRODUCT(M1509:M1513*(L1509:L1513="PTO"))+SUMPRODUCT(M1509:M1513*(L1509:L1513="HOL"))</f>
        <v>0</v>
      </c>
      <c r="M1515" s="49" t="s">
        <v>135</v>
      </c>
      <c r="N1515" s="41">
        <f t="shared" ref="N1515" si="36074">N1514*K$4</f>
        <v>0</v>
      </c>
      <c r="O1515" s="47" t="s">
        <v>39</v>
      </c>
      <c r="P1515" s="40">
        <f t="shared" ref="P1515" si="36075">SUMPRODUCT(Q1509:Q1513*(P1509:P1513="PTO"))+SUMPRODUCT(Q1509:Q1513*(P1509:P1513="HOL"))</f>
        <v>0</v>
      </c>
      <c r="Q1515" s="49" t="s">
        <v>135</v>
      </c>
      <c r="R1515" s="41">
        <f t="shared" ref="R1515" si="36076">R1514*O$4</f>
        <v>0</v>
      </c>
      <c r="S1515" s="47" t="s">
        <v>39</v>
      </c>
      <c r="T1515" s="40">
        <f t="shared" ref="T1515" si="36077">SUMPRODUCT(U1509:U1513*(T1509:T1513="PTO"))+SUMPRODUCT(U1509:U1513*(T1509:T1513="HOL"))</f>
        <v>0</v>
      </c>
      <c r="U1515" s="49" t="s">
        <v>135</v>
      </c>
      <c r="V1515" s="41">
        <f t="shared" ref="V1515" si="36078">V1514*S$4</f>
        <v>0</v>
      </c>
      <c r="W1515" s="47" t="s">
        <v>39</v>
      </c>
      <c r="X1515" s="40">
        <f t="shared" ref="X1515" si="36079">SUMPRODUCT(Y1509:Y1513*(X1509:X1513="PTO"))+SUMPRODUCT(Y1509:Y1513*(X1509:X1513="HOL"))</f>
        <v>0</v>
      </c>
      <c r="Y1515" s="49" t="s">
        <v>135</v>
      </c>
      <c r="Z1515" s="41">
        <f t="shared" ref="Z1515" si="36080">Z1514*W$4</f>
        <v>0</v>
      </c>
      <c r="AA1515" s="47" t="s">
        <v>39</v>
      </c>
      <c r="AB1515" s="40">
        <f t="shared" ref="AB1515" si="36081">SUMPRODUCT(AC1509:AC1513*(AB1509:AB1513="PTO"))+SUMPRODUCT(AC1509:AC1513*(AB1509:AB1513="HOL"))</f>
        <v>0</v>
      </c>
      <c r="AC1515" s="49" t="s">
        <v>135</v>
      </c>
      <c r="AD1515" s="41">
        <f t="shared" ref="AD1515" si="36082">AD1514*AA$4</f>
        <v>8</v>
      </c>
      <c r="AE1515" s="47" t="s">
        <v>39</v>
      </c>
      <c r="AF1515" s="40">
        <f t="shared" ref="AF1515" si="36083">SUMPRODUCT(AG1509:AG1513*(AF1509:AF1513="PTO"))+SUMPRODUCT(AG1509:AG1513*(AF1509:AF1513="HOL"))</f>
        <v>0</v>
      </c>
      <c r="AG1515" s="49" t="s">
        <v>135</v>
      </c>
      <c r="AH1515" s="41">
        <f t="shared" ref="AH1515" si="36084">AH1514*AE$4</f>
        <v>8</v>
      </c>
      <c r="AI1515" s="47" t="s">
        <v>39</v>
      </c>
      <c r="AJ1515" s="40">
        <f t="shared" ref="AJ1515" si="36085">SUMPRODUCT(AK1509:AK1513*(AJ1509:AJ1513="PTO"))+SUMPRODUCT(AK1509:AK1513*(AJ1509:AJ1513="HOL"))</f>
        <v>0</v>
      </c>
      <c r="AK1515" s="49" t="s">
        <v>135</v>
      </c>
      <c r="AL1515" s="41">
        <f>AL1514*AI$4</f>
        <v>8</v>
      </c>
      <c r="AM1515" s="47" t="s">
        <v>39</v>
      </c>
      <c r="AN1515" s="40">
        <f t="shared" ref="AN1515" si="36086">SUMPRODUCT(AO1509:AO1513*(AN1509:AN1513="PTO"))+SUMPRODUCT(AO1509:AO1513*(AN1509:AN1513="HOL"))</f>
        <v>0</v>
      </c>
      <c r="AO1515" s="49" t="s">
        <v>135</v>
      </c>
      <c r="AP1515" s="41">
        <f t="shared" ref="AP1515" si="36087">AP1514*AM$4</f>
        <v>8</v>
      </c>
      <c r="AQ1515" s="47" t="s">
        <v>39</v>
      </c>
      <c r="AR1515" s="40">
        <f t="shared" ref="AR1515" si="36088">SUMPRODUCT(AS1509:AS1513*(AR1509:AR1513="PTO"))+SUMPRODUCT(AS1509:AS1513*(AR1509:AR1513="HOL"))</f>
        <v>0</v>
      </c>
      <c r="AS1515" s="49" t="s">
        <v>135</v>
      </c>
      <c r="AT1515" s="41">
        <f t="shared" ref="AT1515" si="36089">AT1514*AQ$4</f>
        <v>0</v>
      </c>
      <c r="AU1515" s="47" t="s">
        <v>39</v>
      </c>
      <c r="AV1515" s="40">
        <f t="shared" ref="AV1515" si="36090">SUMPRODUCT(AW1509:AW1513*(AV1509:AV1513="PTO"))+SUMPRODUCT(AW1509:AW1513*(AV1509:AV1513="HOL"))</f>
        <v>0</v>
      </c>
      <c r="AW1515" s="49" t="s">
        <v>135</v>
      </c>
      <c r="AX1515" s="41">
        <f>AX1514*AU$4</f>
        <v>0</v>
      </c>
      <c r="AY1515" s="47" t="s">
        <v>39</v>
      </c>
      <c r="AZ1515" s="40">
        <f t="shared" ref="AZ1515" si="36091">SUMPRODUCT(BA1509:BA1513*(AZ1509:AZ1513="PTO"))+SUMPRODUCT(BA1509:BA1513*(AZ1509:AZ1513="HOL"))</f>
        <v>0</v>
      </c>
      <c r="BA1515" s="49" t="s">
        <v>135</v>
      </c>
      <c r="BB1515" s="41">
        <f>BB1514*AY$4</f>
        <v>0</v>
      </c>
      <c r="BC1515" s="47" t="s">
        <v>39</v>
      </c>
      <c r="BD1515" s="40">
        <f t="shared" ref="BD1515" si="36092">SUMPRODUCT(BE1509:BE1513*(BD1509:BD1513="PTO"))+SUMPRODUCT(BE1509:BE1513*(BD1509:BD1513="HOL"))</f>
        <v>0</v>
      </c>
      <c r="BE1515" s="49" t="s">
        <v>135</v>
      </c>
      <c r="BF1515" s="41">
        <f>BF1514*BC$4</f>
        <v>0</v>
      </c>
      <c r="BG1515" s="47" t="s">
        <v>39</v>
      </c>
      <c r="BH1515" s="40">
        <f t="shared" ref="BH1515" si="36093">SUMPRODUCT(BI1509:BI1513*(BH1509:BH1513="PTO"))+SUMPRODUCT(BI1509:BI1513*(BH1509:BH1513="HOL"))</f>
        <v>0</v>
      </c>
      <c r="BI1515" s="49" t="s">
        <v>135</v>
      </c>
      <c r="BJ1515" s="41">
        <f>BJ1514*BG$4</f>
        <v>0</v>
      </c>
      <c r="BK1515" s="47" t="s">
        <v>39</v>
      </c>
      <c r="BL1515" s="40">
        <f t="shared" ref="BL1515" si="36094">SUMPRODUCT(BM1509:BM1513*(BL1509:BL1513="PTO"))+SUMPRODUCT(BM1509:BM1513*(BL1509:BL1513="HOL"))</f>
        <v>0</v>
      </c>
      <c r="BM1515" s="49" t="s">
        <v>135</v>
      </c>
      <c r="BN1515" s="41">
        <f>BN1514*BK$4</f>
        <v>0</v>
      </c>
      <c r="BO1515" s="47" t="s">
        <v>39</v>
      </c>
      <c r="BP1515" s="40">
        <f t="shared" ref="BP1515" si="36095">SUMPRODUCT(BQ1509:BQ1513*(BP1509:BP1513="PTO"))+SUMPRODUCT(BQ1509:BQ1513*(BP1509:BP1513="HOL"))</f>
        <v>0</v>
      </c>
      <c r="BQ1515" s="49" t="s">
        <v>135</v>
      </c>
      <c r="BR1515" s="41">
        <f t="shared" ref="BR1515" si="36096">BR1514*BO$4</f>
        <v>0</v>
      </c>
      <c r="BS1515" s="47" t="s">
        <v>39</v>
      </c>
      <c r="BT1515" s="40">
        <f t="shared" ref="BT1515" si="36097">SUMPRODUCT(BU1509:BU1513*(BT1509:BT1513="PTO"))+SUMPRODUCT(BU1509:BU1513*(BT1509:BT1513="HOL"))</f>
        <v>0</v>
      </c>
      <c r="BU1515" s="49" t="s">
        <v>135</v>
      </c>
      <c r="BV1515" s="41">
        <f t="shared" ref="BV1515" si="36098">BV1514*BS$4</f>
        <v>0</v>
      </c>
      <c r="BW1515" s="47" t="s">
        <v>39</v>
      </c>
      <c r="BX1515" s="40">
        <f t="shared" ref="BX1515" si="36099">SUMPRODUCT(BY1509:BY1513*(BX1509:BX1513="PTO"))+SUMPRODUCT(BY1509:BY1513*(BX1509:BX1513="HOL"))</f>
        <v>0</v>
      </c>
      <c r="BY1515" s="49" t="s">
        <v>135</v>
      </c>
      <c r="BZ1515" s="41">
        <f t="shared" ref="BZ1515" si="36100">BZ1514*BW$4</f>
        <v>0</v>
      </c>
      <c r="CA1515" s="47" t="s">
        <v>39</v>
      </c>
      <c r="CB1515" s="40">
        <f t="shared" ref="CB1515" si="36101">SUMPRODUCT(CC1509:CC1513*(CB1509:CB1513="PTO"))+SUMPRODUCT(CC1509:CC1513*(CB1509:CB1513="HOL"))</f>
        <v>0</v>
      </c>
      <c r="CC1515" s="49" t="s">
        <v>135</v>
      </c>
      <c r="CD1515" s="41">
        <f t="shared" ref="CD1515" si="36102">CD1514*CA$4</f>
        <v>0</v>
      </c>
      <c r="CE1515" s="47" t="s">
        <v>39</v>
      </c>
      <c r="CF1515" s="40">
        <f t="shared" ref="CF1515" si="36103">SUMPRODUCT(CG1509:CG1513*(CF1509:CF1513="PTO"))+SUMPRODUCT(CG1509:CG1513*(CF1509:CF1513="HOL"))</f>
        <v>0</v>
      </c>
      <c r="CG1515" s="49" t="s">
        <v>135</v>
      </c>
      <c r="CH1515" s="41">
        <f t="shared" ref="CH1515" si="36104">CH1514*CE$4</f>
        <v>0</v>
      </c>
    </row>
    <row r="1516" spans="1:86" x14ac:dyDescent="0.25">
      <c r="A1516" s="70" t="s">
        <v>133</v>
      </c>
      <c r="B1516" s="71">
        <f t="shared" ref="B1516" ca="1" si="36105">D1516-B1517</f>
        <v>13.333333333333336</v>
      </c>
      <c r="C1516" s="72" t="s">
        <v>122</v>
      </c>
      <c r="D1516" s="71">
        <f>IFERROR(INDEX(Holidays[FTE], MATCH(Entry!E1516, Holidays[Date], 0)), 1)*8*INDEX(FTEguide[[1]:[12]], MATCH(Entry!E1517, FTEguide[Weekday], 0), IF(Entry!E1519&gt;0, Entry!E1519, MONTH(Entry!E1516)))</f>
        <v>21.333333333333336</v>
      </c>
      <c r="E1516" s="60">
        <f t="shared" si="35761"/>
        <v>44044</v>
      </c>
      <c r="F1516" s="50" t="s">
        <v>128</v>
      </c>
      <c r="G1516" s="34"/>
      <c r="H1516" s="35"/>
      <c r="I1516" s="42">
        <f t="shared" ref="I1516" si="36106">parseTime(G1516)-(H1521=INT(RIGHT($F1516, 1)))</f>
        <v>0</v>
      </c>
      <c r="J1516" s="43">
        <f t="shared" ref="J1516:J1520" si="36107">isClocked(H1516)</f>
        <v>0</v>
      </c>
      <c r="K1516" s="34"/>
      <c r="L1516" s="35"/>
      <c r="M1516" s="42">
        <f t="shared" ref="M1516" si="36108">parseTime(K1516)-(L1521=INT(RIGHT($F1516, 1)))</f>
        <v>0</v>
      </c>
      <c r="N1516" s="43">
        <f t="shared" ref="N1516:N1520" si="36109">isClocked(L1516)</f>
        <v>0</v>
      </c>
      <c r="O1516" s="34"/>
      <c r="P1516" s="35"/>
      <c r="Q1516" s="42">
        <f t="shared" ref="Q1516" si="36110">parseTime(O1516)-(P1521=INT(RIGHT($F1516, 1)))</f>
        <v>0</v>
      </c>
      <c r="R1516" s="43">
        <f t="shared" ref="R1516:R1520" si="36111">isClocked(P1516)</f>
        <v>0</v>
      </c>
      <c r="S1516" s="34"/>
      <c r="T1516" s="35"/>
      <c r="U1516" s="42">
        <f t="shared" ref="U1516" si="36112">parseTime(S1516)-(T1521=INT(RIGHT($F1516, 1)))</f>
        <v>0</v>
      </c>
      <c r="V1516" s="43">
        <f t="shared" ref="V1516:V1520" si="36113">isClocked(T1516)</f>
        <v>0</v>
      </c>
      <c r="W1516" s="34"/>
      <c r="X1516" s="35"/>
      <c r="Y1516" s="42">
        <f t="shared" ref="Y1516" si="36114">parseTime(W1516)-(X1521=INT(RIGHT($F1516, 1)))</f>
        <v>0</v>
      </c>
      <c r="Z1516" s="43">
        <f t="shared" ref="Z1516:Z1520" si="36115">isClocked(X1516)</f>
        <v>0</v>
      </c>
      <c r="AA1516" s="34"/>
      <c r="AB1516" s="35"/>
      <c r="AC1516" s="42">
        <f t="shared" ref="AC1516" si="36116">parseTime(AA1516)-(AB1521=INT(RIGHT($F1516, 1)))</f>
        <v>0</v>
      </c>
      <c r="AD1516" s="43">
        <f t="shared" ref="AD1516:AD1520" si="36117">isClocked(AB1516)</f>
        <v>0</v>
      </c>
      <c r="AE1516" s="34"/>
      <c r="AF1516" s="35"/>
      <c r="AG1516" s="42">
        <f t="shared" ref="AG1516" si="36118">parseTime(AE1516)-(AF1521=INT(RIGHT($F1516, 1)))</f>
        <v>0</v>
      </c>
      <c r="AH1516" s="43">
        <f t="shared" ref="AH1516:AH1520" si="36119">isClocked(AF1516)</f>
        <v>0</v>
      </c>
      <c r="AI1516" s="34" t="s">
        <v>136</v>
      </c>
      <c r="AJ1516" s="35" t="s">
        <v>23</v>
      </c>
      <c r="AK1516" s="42">
        <f>parseTime(AI1516)-(AJ1521=INT(RIGHT($F1516, 1)))</f>
        <v>8</v>
      </c>
      <c r="AL1516" s="43">
        <f t="shared" ref="AL1516:AL1520" si="36120">isClocked(AJ1516)</f>
        <v>1</v>
      </c>
      <c r="AM1516" s="34"/>
      <c r="AN1516" s="35"/>
      <c r="AO1516" s="42">
        <f t="shared" ref="AO1516" si="36121">parseTime(AM1516)-(AN1521=INT(RIGHT($F1516, 1)))</f>
        <v>0</v>
      </c>
      <c r="AP1516" s="43">
        <f t="shared" ref="AP1516:AP1520" si="36122">isClocked(AN1516)</f>
        <v>0</v>
      </c>
      <c r="AQ1516" s="34"/>
      <c r="AR1516" s="35"/>
      <c r="AS1516" s="42">
        <f t="shared" ref="AS1516" si="36123">parseTime(AQ1516)-(AR1521=INT(RIGHT($F1516, 1)))</f>
        <v>0</v>
      </c>
      <c r="AT1516" s="43">
        <f t="shared" ref="AT1516:AT1520" si="36124">isClocked(AR1516)</f>
        <v>0</v>
      </c>
      <c r="AU1516" s="34"/>
      <c r="AV1516" s="35"/>
      <c r="AW1516" s="42">
        <f>parseTime(AU1516)-(AV1521=INT(RIGHT($F1516, 1)))</f>
        <v>0</v>
      </c>
      <c r="AX1516" s="43">
        <f t="shared" ref="AX1516:AX1520" si="36125">isClocked(AV1516)</f>
        <v>0</v>
      </c>
      <c r="AY1516" s="34"/>
      <c r="AZ1516" s="35"/>
      <c r="BA1516" s="42">
        <f>parseTime(AY1516)-(AZ1521=INT(RIGHT($F1516, 1)))</f>
        <v>0</v>
      </c>
      <c r="BB1516" s="43">
        <f t="shared" ref="BB1516:BB1520" si="36126">isClocked(AZ1516)</f>
        <v>0</v>
      </c>
      <c r="BC1516" s="34"/>
      <c r="BD1516" s="35"/>
      <c r="BE1516" s="42">
        <f>parseTime(BC1516)-(BD1521=INT(RIGHT($F1516, 1)))</f>
        <v>0</v>
      </c>
      <c r="BF1516" s="43">
        <f t="shared" ref="BF1516:BF1520" si="36127">isClocked(BD1516)</f>
        <v>0</v>
      </c>
      <c r="BG1516" s="34"/>
      <c r="BH1516" s="35"/>
      <c r="BI1516" s="42">
        <f>parseTime(BG1516)-(BH1521=INT(RIGHT($F1516, 1)))</f>
        <v>0</v>
      </c>
      <c r="BJ1516" s="43">
        <f t="shared" ref="BJ1516:BJ1520" si="36128">isClocked(BH1516)</f>
        <v>0</v>
      </c>
      <c r="BK1516" s="34"/>
      <c r="BL1516" s="35"/>
      <c r="BM1516" s="42">
        <f>parseTime(BK1516)-(BL1521=INT(RIGHT($F1516, 1)))</f>
        <v>0</v>
      </c>
      <c r="BN1516" s="43">
        <f t="shared" ref="BN1516:BN1520" si="36129">isClocked(BL1516)</f>
        <v>0</v>
      </c>
      <c r="BO1516" s="34"/>
      <c r="BP1516" s="35"/>
      <c r="BQ1516" s="42">
        <f t="shared" ref="BQ1516" si="36130">parseTime(BO1516)-(BP1521=INT(RIGHT($F1516, 1)))</f>
        <v>0</v>
      </c>
      <c r="BR1516" s="43">
        <f t="shared" ref="BR1516:BR1520" si="36131">isClocked(BP1516)</f>
        <v>0</v>
      </c>
      <c r="BS1516" s="34"/>
      <c r="BT1516" s="35"/>
      <c r="BU1516" s="42">
        <f t="shared" ref="BU1516" si="36132">parseTime(BS1516)-(BT1521=INT(RIGHT($F1516, 1)))</f>
        <v>0</v>
      </c>
      <c r="BV1516" s="43">
        <f t="shared" ref="BV1516:BV1520" si="36133">isClocked(BT1516)</f>
        <v>0</v>
      </c>
      <c r="BW1516" s="34"/>
      <c r="BX1516" s="35"/>
      <c r="BY1516" s="42">
        <f t="shared" ref="BY1516" si="36134">parseTime(BW1516)-(BX1521=INT(RIGHT($F1516, 1)))</f>
        <v>0</v>
      </c>
      <c r="BZ1516" s="43">
        <f t="shared" ref="BZ1516:BZ1520" si="36135">isClocked(BX1516)</f>
        <v>0</v>
      </c>
      <c r="CA1516" s="34"/>
      <c r="CB1516" s="35"/>
      <c r="CC1516" s="42">
        <f t="shared" ref="CC1516" si="36136">parseTime(CA1516)-(CB1521=INT(RIGHT($F1516, 1)))</f>
        <v>0</v>
      </c>
      <c r="CD1516" s="43">
        <f t="shared" ref="CD1516:CD1520" si="36137">isClocked(CB1516)</f>
        <v>0</v>
      </c>
      <c r="CE1516" s="34"/>
      <c r="CF1516" s="35"/>
      <c r="CG1516" s="42">
        <f t="shared" ref="CG1516" si="36138">parseTime(CE1516)-(CF1521=INT(RIGHT($F1516, 1)))</f>
        <v>0</v>
      </c>
      <c r="CH1516" s="43">
        <f t="shared" ref="CH1516:CH1520" si="36139">isClocked(CF1516)</f>
        <v>0</v>
      </c>
    </row>
    <row r="1517" spans="1:86" x14ac:dyDescent="0.25">
      <c r="A1517" s="56" t="s">
        <v>0</v>
      </c>
      <c r="B1517" s="57">
        <f t="shared" ca="1" si="35277"/>
        <v>8</v>
      </c>
      <c r="C1517" s="14" t="s">
        <v>252</v>
      </c>
      <c r="D1517" s="14">
        <f t="shared" si="34760"/>
        <v>53.7</v>
      </c>
      <c r="E1517" s="55" t="str">
        <f t="shared" si="35278"/>
        <v>Saturday</v>
      </c>
      <c r="F1517" s="51" t="s">
        <v>129</v>
      </c>
      <c r="G1517" s="36"/>
      <c r="H1517" s="37"/>
      <c r="I1517" s="44">
        <f t="shared" ref="I1517" si="36140">parseTime(G1517)-(H1521=INT(RIGHT($F1517, 1)))</f>
        <v>0</v>
      </c>
      <c r="J1517" s="45">
        <f t="shared" si="36107"/>
        <v>0</v>
      </c>
      <c r="K1517" s="36"/>
      <c r="L1517" s="37"/>
      <c r="M1517" s="44">
        <f t="shared" ref="M1517" si="36141">parseTime(K1517)-(L1521=INT(RIGHT($F1517, 1)))</f>
        <v>0</v>
      </c>
      <c r="N1517" s="45">
        <f t="shared" si="36109"/>
        <v>0</v>
      </c>
      <c r="O1517" s="36"/>
      <c r="P1517" s="37"/>
      <c r="Q1517" s="44">
        <f t="shared" ref="Q1517" si="36142">parseTime(O1517)-(P1521=INT(RIGHT($F1517, 1)))</f>
        <v>0</v>
      </c>
      <c r="R1517" s="45">
        <f t="shared" si="36111"/>
        <v>0</v>
      </c>
      <c r="S1517" s="36"/>
      <c r="T1517" s="37"/>
      <c r="U1517" s="44">
        <f t="shared" ref="U1517" si="36143">parseTime(S1517)-(T1521=INT(RIGHT($F1517, 1)))</f>
        <v>0</v>
      </c>
      <c r="V1517" s="45">
        <f t="shared" si="36113"/>
        <v>0</v>
      </c>
      <c r="W1517" s="36"/>
      <c r="X1517" s="37"/>
      <c r="Y1517" s="44">
        <f t="shared" ref="Y1517" si="36144">parseTime(W1517)-(X1521=INT(RIGHT($F1517, 1)))</f>
        <v>0</v>
      </c>
      <c r="Z1517" s="45">
        <f t="shared" si="36115"/>
        <v>0</v>
      </c>
      <c r="AA1517" s="36"/>
      <c r="AB1517" s="37"/>
      <c r="AC1517" s="44">
        <f t="shared" ref="AC1517" si="36145">parseTime(AA1517)-(AB1521=INT(RIGHT($F1517, 1)))</f>
        <v>0</v>
      </c>
      <c r="AD1517" s="45">
        <f t="shared" si="36117"/>
        <v>0</v>
      </c>
      <c r="AE1517" s="36"/>
      <c r="AF1517" s="37"/>
      <c r="AG1517" s="44">
        <f t="shared" ref="AG1517" si="36146">parseTime(AE1517)-(AF1521=INT(RIGHT($F1517, 1)))</f>
        <v>0</v>
      </c>
      <c r="AH1517" s="45">
        <f t="shared" si="36119"/>
        <v>0</v>
      </c>
      <c r="AI1517" s="36"/>
      <c r="AJ1517" s="37"/>
      <c r="AK1517" s="44">
        <f>parseTime(AI1517)-(AJ1521=INT(RIGHT($F1517, 1)))</f>
        <v>0</v>
      </c>
      <c r="AL1517" s="45">
        <f t="shared" si="36120"/>
        <v>0</v>
      </c>
      <c r="AM1517" s="36"/>
      <c r="AN1517" s="37"/>
      <c r="AO1517" s="44">
        <f t="shared" ref="AO1517" si="36147">parseTime(AM1517)-(AN1521=INT(RIGHT($F1517, 1)))</f>
        <v>0</v>
      </c>
      <c r="AP1517" s="45">
        <f t="shared" si="36122"/>
        <v>0</v>
      </c>
      <c r="AQ1517" s="36"/>
      <c r="AR1517" s="37"/>
      <c r="AS1517" s="44">
        <f t="shared" ref="AS1517" si="36148">parseTime(AQ1517)-(AR1521=INT(RIGHT($F1517, 1)))</f>
        <v>0</v>
      </c>
      <c r="AT1517" s="45">
        <f t="shared" si="36124"/>
        <v>0</v>
      </c>
      <c r="AU1517" s="36"/>
      <c r="AV1517" s="37"/>
      <c r="AW1517" s="44">
        <f>parseTime(AU1517)-(AV1521=INT(RIGHT($F1517, 1)))</f>
        <v>0</v>
      </c>
      <c r="AX1517" s="45">
        <f t="shared" si="36125"/>
        <v>0</v>
      </c>
      <c r="AY1517" s="36"/>
      <c r="AZ1517" s="37"/>
      <c r="BA1517" s="44">
        <f>parseTime(AY1517)-(AZ1521=INT(RIGHT($F1517, 1)))</f>
        <v>0</v>
      </c>
      <c r="BB1517" s="45">
        <f t="shared" si="36126"/>
        <v>0</v>
      </c>
      <c r="BC1517" s="36"/>
      <c r="BD1517" s="37"/>
      <c r="BE1517" s="44">
        <f>parseTime(BC1517)-(BD1521=INT(RIGHT($F1517, 1)))</f>
        <v>0</v>
      </c>
      <c r="BF1517" s="45">
        <f t="shared" si="36127"/>
        <v>0</v>
      </c>
      <c r="BG1517" s="36"/>
      <c r="BH1517" s="37"/>
      <c r="BI1517" s="44">
        <f>parseTime(BG1517)-(BH1521=INT(RIGHT($F1517, 1)))</f>
        <v>0</v>
      </c>
      <c r="BJ1517" s="45">
        <f t="shared" si="36128"/>
        <v>0</v>
      </c>
      <c r="BK1517" s="36"/>
      <c r="BL1517" s="37"/>
      <c r="BM1517" s="44">
        <f>parseTime(BK1517)-(BL1521=INT(RIGHT($F1517, 1)))</f>
        <v>0</v>
      </c>
      <c r="BN1517" s="45">
        <f t="shared" si="36129"/>
        <v>0</v>
      </c>
      <c r="BO1517" s="36"/>
      <c r="BP1517" s="37"/>
      <c r="BQ1517" s="44">
        <f t="shared" ref="BQ1517" si="36149">parseTime(BO1517)-(BP1521=INT(RIGHT($F1517, 1)))</f>
        <v>0</v>
      </c>
      <c r="BR1517" s="45">
        <f t="shared" si="36131"/>
        <v>0</v>
      </c>
      <c r="BS1517" s="36"/>
      <c r="BT1517" s="37"/>
      <c r="BU1517" s="44">
        <f t="shared" ref="BU1517" si="36150">parseTime(BS1517)-(BT1521=INT(RIGHT($F1517, 1)))</f>
        <v>0</v>
      </c>
      <c r="BV1517" s="45">
        <f t="shared" si="36133"/>
        <v>0</v>
      </c>
      <c r="BW1517" s="36"/>
      <c r="BX1517" s="37"/>
      <c r="BY1517" s="44">
        <f t="shared" ref="BY1517" si="36151">parseTime(BW1517)-(BX1521=INT(RIGHT($F1517, 1)))</f>
        <v>0</v>
      </c>
      <c r="BZ1517" s="45">
        <f t="shared" si="36135"/>
        <v>0</v>
      </c>
      <c r="CA1517" s="36"/>
      <c r="CB1517" s="37"/>
      <c r="CC1517" s="44">
        <f t="shared" ref="CC1517" si="36152">parseTime(CA1517)-(CB1521=INT(RIGHT($F1517, 1)))</f>
        <v>0</v>
      </c>
      <c r="CD1517" s="45">
        <f t="shared" si="36137"/>
        <v>0</v>
      </c>
      <c r="CE1517" s="36"/>
      <c r="CF1517" s="37"/>
      <c r="CG1517" s="44">
        <f t="shared" ref="CG1517" si="36153">parseTime(CE1517)-(CF1521=INT(RIGHT($F1517, 1)))</f>
        <v>0</v>
      </c>
      <c r="CH1517" s="45">
        <f t="shared" si="36139"/>
        <v>0</v>
      </c>
    </row>
    <row r="1518" spans="1:86" x14ac:dyDescent="0.25">
      <c r="A1518" s="56" t="s">
        <v>117</v>
      </c>
      <c r="B1518" s="57">
        <f t="shared" ref="B1518" ca="1" si="36154">roleHours(G1516:CH1522, "MFD")</f>
        <v>8</v>
      </c>
      <c r="C1518" s="14">
        <f t="shared" ref="C1518:C1521" ca="1" si="36155">B1518/8</f>
        <v>1</v>
      </c>
      <c r="D1518" s="14">
        <f t="shared" ref="D1518" ca="1" si="36156">B1517-D1517</f>
        <v>-45.7</v>
      </c>
      <c r="E1518" s="20" t="s">
        <v>127</v>
      </c>
      <c r="F1518" s="51" t="s">
        <v>130</v>
      </c>
      <c r="G1518" s="36"/>
      <c r="H1518" s="37"/>
      <c r="I1518" s="44">
        <f t="shared" ref="I1518" si="36157">parseTime(G1518)-(H1521=INT(RIGHT($F1518, 1)))</f>
        <v>0</v>
      </c>
      <c r="J1518" s="45">
        <f t="shared" si="36107"/>
        <v>0</v>
      </c>
      <c r="K1518" s="36"/>
      <c r="L1518" s="37"/>
      <c r="M1518" s="44">
        <f t="shared" ref="M1518" si="36158">parseTime(K1518)-(L1521=INT(RIGHT($F1518, 1)))</f>
        <v>0</v>
      </c>
      <c r="N1518" s="45">
        <f t="shared" si="36109"/>
        <v>0</v>
      </c>
      <c r="O1518" s="36"/>
      <c r="P1518" s="37"/>
      <c r="Q1518" s="44">
        <f t="shared" ref="Q1518" si="36159">parseTime(O1518)-(P1521=INT(RIGHT($F1518, 1)))</f>
        <v>0</v>
      </c>
      <c r="R1518" s="45">
        <f t="shared" si="36111"/>
        <v>0</v>
      </c>
      <c r="S1518" s="36"/>
      <c r="T1518" s="37"/>
      <c r="U1518" s="44">
        <f t="shared" ref="U1518" si="36160">parseTime(S1518)-(T1521=INT(RIGHT($F1518, 1)))</f>
        <v>0</v>
      </c>
      <c r="V1518" s="45">
        <f t="shared" si="36113"/>
        <v>0</v>
      </c>
      <c r="W1518" s="36"/>
      <c r="X1518" s="37"/>
      <c r="Y1518" s="44">
        <f t="shared" ref="Y1518" si="36161">parseTime(W1518)-(X1521=INT(RIGHT($F1518, 1)))</f>
        <v>0</v>
      </c>
      <c r="Z1518" s="45">
        <f t="shared" si="36115"/>
        <v>0</v>
      </c>
      <c r="AA1518" s="36"/>
      <c r="AB1518" s="37"/>
      <c r="AC1518" s="44">
        <f t="shared" ref="AC1518" si="36162">parseTime(AA1518)-(AB1521=INT(RIGHT($F1518, 1)))</f>
        <v>0</v>
      </c>
      <c r="AD1518" s="45">
        <f t="shared" si="36117"/>
        <v>0</v>
      </c>
      <c r="AE1518" s="36"/>
      <c r="AF1518" s="37"/>
      <c r="AG1518" s="44">
        <f t="shared" ref="AG1518" si="36163">parseTime(AE1518)-(AF1521=INT(RIGHT($F1518, 1)))</f>
        <v>0</v>
      </c>
      <c r="AH1518" s="45">
        <f t="shared" si="36119"/>
        <v>0</v>
      </c>
      <c r="AI1518" s="36"/>
      <c r="AJ1518" s="37"/>
      <c r="AK1518" s="44">
        <f>parseTime(AI1518)-(AJ1521=INT(RIGHT($F1518, 1)))</f>
        <v>0</v>
      </c>
      <c r="AL1518" s="45">
        <f t="shared" si="36120"/>
        <v>0</v>
      </c>
      <c r="AM1518" s="36"/>
      <c r="AN1518" s="37"/>
      <c r="AO1518" s="44">
        <f t="shared" ref="AO1518" si="36164">parseTime(AM1518)-(AN1521=INT(RIGHT($F1518, 1)))</f>
        <v>0</v>
      </c>
      <c r="AP1518" s="45">
        <f t="shared" si="36122"/>
        <v>0</v>
      </c>
      <c r="AQ1518" s="36"/>
      <c r="AR1518" s="37"/>
      <c r="AS1518" s="44">
        <f t="shared" ref="AS1518" si="36165">parseTime(AQ1518)-(AR1521=INT(RIGHT($F1518, 1)))</f>
        <v>0</v>
      </c>
      <c r="AT1518" s="45">
        <f t="shared" si="36124"/>
        <v>0</v>
      </c>
      <c r="AU1518" s="36"/>
      <c r="AV1518" s="37"/>
      <c r="AW1518" s="44">
        <f>parseTime(AU1518)-(AV1521=INT(RIGHT($F1518, 1)))</f>
        <v>0</v>
      </c>
      <c r="AX1518" s="45">
        <f t="shared" si="36125"/>
        <v>0</v>
      </c>
      <c r="AY1518" s="36"/>
      <c r="AZ1518" s="37"/>
      <c r="BA1518" s="44">
        <f>parseTime(AY1518)-(AZ1521=INT(RIGHT($F1518, 1)))</f>
        <v>0</v>
      </c>
      <c r="BB1518" s="45">
        <f t="shared" si="36126"/>
        <v>0</v>
      </c>
      <c r="BC1518" s="36"/>
      <c r="BD1518" s="37"/>
      <c r="BE1518" s="44">
        <f>parseTime(BC1518)-(BD1521=INT(RIGHT($F1518, 1)))</f>
        <v>0</v>
      </c>
      <c r="BF1518" s="45">
        <f t="shared" si="36127"/>
        <v>0</v>
      </c>
      <c r="BG1518" s="36"/>
      <c r="BH1518" s="37"/>
      <c r="BI1518" s="44">
        <f>parseTime(BG1518)-(BH1521=INT(RIGHT($F1518, 1)))</f>
        <v>0</v>
      </c>
      <c r="BJ1518" s="45">
        <f t="shared" si="36128"/>
        <v>0</v>
      </c>
      <c r="BK1518" s="36"/>
      <c r="BL1518" s="37"/>
      <c r="BM1518" s="44">
        <f>parseTime(BK1518)-(BL1521=INT(RIGHT($F1518, 1)))</f>
        <v>0</v>
      </c>
      <c r="BN1518" s="45">
        <f t="shared" si="36129"/>
        <v>0</v>
      </c>
      <c r="BO1518" s="36"/>
      <c r="BP1518" s="37"/>
      <c r="BQ1518" s="44">
        <f t="shared" ref="BQ1518" si="36166">parseTime(BO1518)-(BP1521=INT(RIGHT($F1518, 1)))</f>
        <v>0</v>
      </c>
      <c r="BR1518" s="45">
        <f t="shared" si="36131"/>
        <v>0</v>
      </c>
      <c r="BS1518" s="36"/>
      <c r="BT1518" s="37"/>
      <c r="BU1518" s="44">
        <f t="shared" ref="BU1518" si="36167">parseTime(BS1518)-(BT1521=INT(RIGHT($F1518, 1)))</f>
        <v>0</v>
      </c>
      <c r="BV1518" s="45">
        <f t="shared" si="36133"/>
        <v>0</v>
      </c>
      <c r="BW1518" s="36"/>
      <c r="BX1518" s="37"/>
      <c r="BY1518" s="44">
        <f t="shared" ref="BY1518" si="36168">parseTime(BW1518)-(BX1521=INT(RIGHT($F1518, 1)))</f>
        <v>0</v>
      </c>
      <c r="BZ1518" s="45">
        <f t="shared" si="36135"/>
        <v>0</v>
      </c>
      <c r="CA1518" s="36"/>
      <c r="CB1518" s="37"/>
      <c r="CC1518" s="44">
        <f t="shared" ref="CC1518" si="36169">parseTime(CA1518)-(CB1521=INT(RIGHT($F1518, 1)))</f>
        <v>0</v>
      </c>
      <c r="CD1518" s="45">
        <f t="shared" si="36137"/>
        <v>0</v>
      </c>
      <c r="CE1518" s="36"/>
      <c r="CF1518" s="37"/>
      <c r="CG1518" s="44">
        <f t="shared" ref="CG1518" si="36170">parseTime(CE1518)-(CF1521=INT(RIGHT($F1518, 1)))</f>
        <v>0</v>
      </c>
      <c r="CH1518" s="45">
        <f t="shared" si="36139"/>
        <v>0</v>
      </c>
    </row>
    <row r="1519" spans="1:86" x14ac:dyDescent="0.25">
      <c r="A1519" s="56"/>
      <c r="B1519" s="57"/>
      <c r="C1519" s="14">
        <f t="shared" si="36155"/>
        <v>0</v>
      </c>
      <c r="D1519" s="14" t="s">
        <v>259</v>
      </c>
      <c r="E1519" s="20">
        <v>4.25</v>
      </c>
      <c r="F1519" s="51" t="s">
        <v>131</v>
      </c>
      <c r="G1519" s="36"/>
      <c r="H1519" s="37"/>
      <c r="I1519" s="44">
        <f t="shared" ref="I1519" si="36171">parseTime(G1519)-(H1521=INT(RIGHT($F1519, 1)))</f>
        <v>0</v>
      </c>
      <c r="J1519" s="45">
        <f t="shared" si="36107"/>
        <v>0</v>
      </c>
      <c r="K1519" s="36"/>
      <c r="L1519" s="37"/>
      <c r="M1519" s="44">
        <f t="shared" ref="M1519" si="36172">parseTime(K1519)-(L1521=INT(RIGHT($F1519, 1)))</f>
        <v>0</v>
      </c>
      <c r="N1519" s="45">
        <f t="shared" si="36109"/>
        <v>0</v>
      </c>
      <c r="O1519" s="36"/>
      <c r="P1519" s="37"/>
      <c r="Q1519" s="44">
        <f t="shared" ref="Q1519" si="36173">parseTime(O1519)-(P1521=INT(RIGHT($F1519, 1)))</f>
        <v>0</v>
      </c>
      <c r="R1519" s="45">
        <f t="shared" si="36111"/>
        <v>0</v>
      </c>
      <c r="S1519" s="36"/>
      <c r="T1519" s="37"/>
      <c r="U1519" s="44">
        <f t="shared" ref="U1519" si="36174">parseTime(S1519)-(T1521=INT(RIGHT($F1519, 1)))</f>
        <v>0</v>
      </c>
      <c r="V1519" s="45">
        <f t="shared" si="36113"/>
        <v>0</v>
      </c>
      <c r="W1519" s="36"/>
      <c r="X1519" s="37"/>
      <c r="Y1519" s="44">
        <f t="shared" ref="Y1519" si="36175">parseTime(W1519)-(X1521=INT(RIGHT($F1519, 1)))</f>
        <v>0</v>
      </c>
      <c r="Z1519" s="45">
        <f t="shared" si="36115"/>
        <v>0</v>
      </c>
      <c r="AA1519" s="36"/>
      <c r="AB1519" s="37"/>
      <c r="AC1519" s="44">
        <f t="shared" ref="AC1519" si="36176">parseTime(AA1519)-(AB1521=INT(RIGHT($F1519, 1)))</f>
        <v>0</v>
      </c>
      <c r="AD1519" s="45">
        <f t="shared" si="36117"/>
        <v>0</v>
      </c>
      <c r="AE1519" s="36"/>
      <c r="AF1519" s="37"/>
      <c r="AG1519" s="44">
        <f t="shared" ref="AG1519" si="36177">parseTime(AE1519)-(AF1521=INT(RIGHT($F1519, 1)))</f>
        <v>0</v>
      </c>
      <c r="AH1519" s="45">
        <f t="shared" si="36119"/>
        <v>0</v>
      </c>
      <c r="AI1519" s="36"/>
      <c r="AJ1519" s="37"/>
      <c r="AK1519" s="44">
        <f>parseTime(AI1519)-(AJ1521=INT(RIGHT($F1519, 1)))</f>
        <v>0</v>
      </c>
      <c r="AL1519" s="45">
        <f t="shared" si="36120"/>
        <v>0</v>
      </c>
      <c r="AM1519" s="36"/>
      <c r="AN1519" s="37"/>
      <c r="AO1519" s="44">
        <f t="shared" ref="AO1519" si="36178">parseTime(AM1519)-(AN1521=INT(RIGHT($F1519, 1)))</f>
        <v>0</v>
      </c>
      <c r="AP1519" s="45">
        <f t="shared" si="36122"/>
        <v>0</v>
      </c>
      <c r="AQ1519" s="36"/>
      <c r="AR1519" s="37"/>
      <c r="AS1519" s="44">
        <f t="shared" ref="AS1519" si="36179">parseTime(AQ1519)-(AR1521=INT(RIGHT($F1519, 1)))</f>
        <v>0</v>
      </c>
      <c r="AT1519" s="45">
        <f t="shared" si="36124"/>
        <v>0</v>
      </c>
      <c r="AU1519" s="36"/>
      <c r="AV1519" s="37"/>
      <c r="AW1519" s="44">
        <f>parseTime(AU1519)-(AV1521=INT(RIGHT($F1519, 1)))</f>
        <v>0</v>
      </c>
      <c r="AX1519" s="45">
        <f t="shared" si="36125"/>
        <v>0</v>
      </c>
      <c r="AY1519" s="36"/>
      <c r="AZ1519" s="37"/>
      <c r="BA1519" s="44">
        <f>parseTime(AY1519)-(AZ1521=INT(RIGHT($F1519, 1)))</f>
        <v>0</v>
      </c>
      <c r="BB1519" s="45">
        <f t="shared" si="36126"/>
        <v>0</v>
      </c>
      <c r="BC1519" s="36"/>
      <c r="BD1519" s="37"/>
      <c r="BE1519" s="44">
        <f>parseTime(BC1519)-(BD1521=INT(RIGHT($F1519, 1)))</f>
        <v>0</v>
      </c>
      <c r="BF1519" s="45">
        <f t="shared" si="36127"/>
        <v>0</v>
      </c>
      <c r="BG1519" s="36"/>
      <c r="BH1519" s="37"/>
      <c r="BI1519" s="44">
        <f>parseTime(BG1519)-(BH1521=INT(RIGHT($F1519, 1)))</f>
        <v>0</v>
      </c>
      <c r="BJ1519" s="45">
        <f t="shared" si="36128"/>
        <v>0</v>
      </c>
      <c r="BK1519" s="36"/>
      <c r="BL1519" s="37"/>
      <c r="BM1519" s="44">
        <f>parseTime(BK1519)-(BL1521=INT(RIGHT($F1519, 1)))</f>
        <v>0</v>
      </c>
      <c r="BN1519" s="45">
        <f t="shared" si="36129"/>
        <v>0</v>
      </c>
      <c r="BO1519" s="36"/>
      <c r="BP1519" s="37"/>
      <c r="BQ1519" s="44">
        <f t="shared" ref="BQ1519" si="36180">parseTime(BO1519)-(BP1521=INT(RIGHT($F1519, 1)))</f>
        <v>0</v>
      </c>
      <c r="BR1519" s="45">
        <f t="shared" si="36131"/>
        <v>0</v>
      </c>
      <c r="BS1519" s="36"/>
      <c r="BT1519" s="37"/>
      <c r="BU1519" s="44">
        <f t="shared" ref="BU1519" si="36181">parseTime(BS1519)-(BT1521=INT(RIGHT($F1519, 1)))</f>
        <v>0</v>
      </c>
      <c r="BV1519" s="45">
        <f t="shared" si="36133"/>
        <v>0</v>
      </c>
      <c r="BW1519" s="36"/>
      <c r="BX1519" s="37"/>
      <c r="BY1519" s="44">
        <f t="shared" ref="BY1519" si="36182">parseTime(BW1519)-(BX1521=INT(RIGHT($F1519, 1)))</f>
        <v>0</v>
      </c>
      <c r="BZ1519" s="45">
        <f t="shared" si="36135"/>
        <v>0</v>
      </c>
      <c r="CA1519" s="36"/>
      <c r="CB1519" s="37"/>
      <c r="CC1519" s="44">
        <f t="shared" ref="CC1519" si="36183">parseTime(CA1519)-(CB1521=INT(RIGHT($F1519, 1)))</f>
        <v>0</v>
      </c>
      <c r="CD1519" s="45">
        <f t="shared" si="36137"/>
        <v>0</v>
      </c>
      <c r="CE1519" s="36"/>
      <c r="CF1519" s="37"/>
      <c r="CG1519" s="44">
        <f t="shared" ref="CG1519" si="36184">parseTime(CE1519)-(CF1521=INT(RIGHT($F1519, 1)))</f>
        <v>0</v>
      </c>
      <c r="CH1519" s="45">
        <f t="shared" si="36139"/>
        <v>0</v>
      </c>
    </row>
    <row r="1520" spans="1:86" x14ac:dyDescent="0.25">
      <c r="A1520" s="56" t="s">
        <v>119</v>
      </c>
      <c r="B1520" s="57">
        <f t="shared" ref="B1520" ca="1" si="36185">roleHours(G1516:CH1522, "MCC")</f>
        <v>0</v>
      </c>
      <c r="C1520" s="14">
        <f t="shared" ca="1" si="36155"/>
        <v>0</v>
      </c>
      <c r="D1520" s="14" t="s">
        <v>260</v>
      </c>
      <c r="E1520" s="20">
        <v>4.6500000000000004</v>
      </c>
      <c r="F1520" s="51" t="s">
        <v>132</v>
      </c>
      <c r="G1520" s="36"/>
      <c r="H1520" s="37"/>
      <c r="I1520" s="44">
        <f t="shared" ref="I1520" si="36186">parseTime(G1520)-(H1521=INT(RIGHT($F1520, 1)))</f>
        <v>0</v>
      </c>
      <c r="J1520" s="45">
        <f t="shared" si="36107"/>
        <v>0</v>
      </c>
      <c r="K1520" s="36"/>
      <c r="L1520" s="37"/>
      <c r="M1520" s="44">
        <f t="shared" ref="M1520" si="36187">parseTime(K1520)-(L1521=INT(RIGHT($F1520, 1)))</f>
        <v>0</v>
      </c>
      <c r="N1520" s="45">
        <f t="shared" si="36109"/>
        <v>0</v>
      </c>
      <c r="O1520" s="36"/>
      <c r="P1520" s="37"/>
      <c r="Q1520" s="44">
        <f t="shared" ref="Q1520" si="36188">parseTime(O1520)-(P1521=INT(RIGHT($F1520, 1)))</f>
        <v>0</v>
      </c>
      <c r="R1520" s="45">
        <f t="shared" si="36111"/>
        <v>0</v>
      </c>
      <c r="S1520" s="36"/>
      <c r="T1520" s="37"/>
      <c r="U1520" s="44">
        <f t="shared" ref="U1520" si="36189">parseTime(S1520)-(T1521=INT(RIGHT($F1520, 1)))</f>
        <v>0</v>
      </c>
      <c r="V1520" s="45">
        <f t="shared" si="36113"/>
        <v>0</v>
      </c>
      <c r="W1520" s="36"/>
      <c r="X1520" s="37"/>
      <c r="Y1520" s="44">
        <f t="shared" ref="Y1520" si="36190">parseTime(W1520)-(X1521=INT(RIGHT($F1520, 1)))</f>
        <v>0</v>
      </c>
      <c r="Z1520" s="45">
        <f t="shared" si="36115"/>
        <v>0</v>
      </c>
      <c r="AA1520" s="36"/>
      <c r="AB1520" s="37"/>
      <c r="AC1520" s="44">
        <f t="shared" ref="AC1520" si="36191">parseTime(AA1520)-(AB1521=INT(RIGHT($F1520, 1)))</f>
        <v>0</v>
      </c>
      <c r="AD1520" s="45">
        <f t="shared" si="36117"/>
        <v>0</v>
      </c>
      <c r="AE1520" s="36"/>
      <c r="AF1520" s="37"/>
      <c r="AG1520" s="44">
        <f t="shared" ref="AG1520" si="36192">parseTime(AE1520)-(AF1521=INT(RIGHT($F1520, 1)))</f>
        <v>0</v>
      </c>
      <c r="AH1520" s="45">
        <f t="shared" si="36119"/>
        <v>0</v>
      </c>
      <c r="AI1520" s="36"/>
      <c r="AJ1520" s="37"/>
      <c r="AK1520" s="44">
        <f>parseTime(AI1520)-(AJ1521=INT(RIGHT($F1520, 1)))</f>
        <v>0</v>
      </c>
      <c r="AL1520" s="45">
        <f t="shared" si="36120"/>
        <v>0</v>
      </c>
      <c r="AM1520" s="36"/>
      <c r="AN1520" s="37"/>
      <c r="AO1520" s="44">
        <f t="shared" ref="AO1520" si="36193">parseTime(AM1520)-(AN1521=INT(RIGHT($F1520, 1)))</f>
        <v>0</v>
      </c>
      <c r="AP1520" s="45">
        <f t="shared" si="36122"/>
        <v>0</v>
      </c>
      <c r="AQ1520" s="36"/>
      <c r="AR1520" s="37"/>
      <c r="AS1520" s="44">
        <f t="shared" ref="AS1520" si="36194">parseTime(AQ1520)-(AR1521=INT(RIGHT($F1520, 1)))</f>
        <v>0</v>
      </c>
      <c r="AT1520" s="45">
        <f t="shared" si="36124"/>
        <v>0</v>
      </c>
      <c r="AU1520" s="36"/>
      <c r="AV1520" s="37"/>
      <c r="AW1520" s="44">
        <f>parseTime(AU1520)-(AV1521=INT(RIGHT($F1520, 1)))</f>
        <v>0</v>
      </c>
      <c r="AX1520" s="45">
        <f t="shared" si="36125"/>
        <v>0</v>
      </c>
      <c r="AY1520" s="36"/>
      <c r="AZ1520" s="37"/>
      <c r="BA1520" s="44">
        <f>parseTime(AY1520)-(AZ1521=INT(RIGHT($F1520, 1)))</f>
        <v>0</v>
      </c>
      <c r="BB1520" s="45">
        <f t="shared" si="36126"/>
        <v>0</v>
      </c>
      <c r="BC1520" s="36"/>
      <c r="BD1520" s="37"/>
      <c r="BE1520" s="44">
        <f>parseTime(BC1520)-(BD1521=INT(RIGHT($F1520, 1)))</f>
        <v>0</v>
      </c>
      <c r="BF1520" s="45">
        <f t="shared" si="36127"/>
        <v>0</v>
      </c>
      <c r="BG1520" s="36"/>
      <c r="BH1520" s="37"/>
      <c r="BI1520" s="44">
        <f>parseTime(BG1520)-(BH1521=INT(RIGHT($F1520, 1)))</f>
        <v>0</v>
      </c>
      <c r="BJ1520" s="45">
        <f t="shared" si="36128"/>
        <v>0</v>
      </c>
      <c r="BK1520" s="36"/>
      <c r="BL1520" s="37"/>
      <c r="BM1520" s="44">
        <f>parseTime(BK1520)-(BL1521=INT(RIGHT($F1520, 1)))</f>
        <v>0</v>
      </c>
      <c r="BN1520" s="45">
        <f t="shared" si="36129"/>
        <v>0</v>
      </c>
      <c r="BO1520" s="36"/>
      <c r="BP1520" s="37"/>
      <c r="BQ1520" s="44">
        <f t="shared" ref="BQ1520" si="36195">parseTime(BO1520)-(BP1521=INT(RIGHT($F1520, 1)))</f>
        <v>0</v>
      </c>
      <c r="BR1520" s="45">
        <f t="shared" si="36131"/>
        <v>0</v>
      </c>
      <c r="BS1520" s="36"/>
      <c r="BT1520" s="37"/>
      <c r="BU1520" s="44">
        <f t="shared" ref="BU1520" si="36196">parseTime(BS1520)-(BT1521=INT(RIGHT($F1520, 1)))</f>
        <v>0</v>
      </c>
      <c r="BV1520" s="45">
        <f t="shared" si="36133"/>
        <v>0</v>
      </c>
      <c r="BW1520" s="36"/>
      <c r="BX1520" s="37"/>
      <c r="BY1520" s="44">
        <f t="shared" ref="BY1520" si="36197">parseTime(BW1520)-(BX1521=INT(RIGHT($F1520, 1)))</f>
        <v>0</v>
      </c>
      <c r="BZ1520" s="45">
        <f t="shared" si="36135"/>
        <v>0</v>
      </c>
      <c r="CA1520" s="36"/>
      <c r="CB1520" s="37"/>
      <c r="CC1520" s="44">
        <f t="shared" ref="CC1520" si="36198">parseTime(CA1520)-(CB1521=INT(RIGHT($F1520, 1)))</f>
        <v>0</v>
      </c>
      <c r="CD1520" s="45">
        <f t="shared" si="36137"/>
        <v>0</v>
      </c>
      <c r="CE1520" s="36"/>
      <c r="CF1520" s="37"/>
      <c r="CG1520" s="44">
        <f t="shared" ref="CG1520" si="36199">parseTime(CE1520)-(CF1521=INT(RIGHT($F1520, 1)))</f>
        <v>0</v>
      </c>
      <c r="CH1520" s="45">
        <f t="shared" si="36139"/>
        <v>0</v>
      </c>
    </row>
    <row r="1521" spans="1:86" x14ac:dyDescent="0.25">
      <c r="A1521" s="56"/>
      <c r="B1521" s="57"/>
      <c r="C1521" s="14">
        <f t="shared" si="36155"/>
        <v>0</v>
      </c>
      <c r="D1521" s="14"/>
      <c r="E1521" s="20">
        <f t="shared" ref="E1521" si="36200">((7.5/2)-0.5+E1520)*8</f>
        <v>63.2</v>
      </c>
      <c r="F1521" s="51"/>
      <c r="G1521" s="46" t="s">
        <v>134</v>
      </c>
      <c r="H1521" s="38">
        <f t="shared" ref="H1521" si="36201">lunchAdjust(G1516:H1520)</f>
        <v>0</v>
      </c>
      <c r="I1521" s="48" t="s">
        <v>0</v>
      </c>
      <c r="J1521" s="39">
        <f t="shared" ref="J1521" si="36202">SUMPRODUCT(I1516:I1520*J1516:J1520)</f>
        <v>0</v>
      </c>
      <c r="K1521" s="46" t="s">
        <v>134</v>
      </c>
      <c r="L1521" s="38">
        <f t="shared" ref="L1521" si="36203">lunchAdjust(K1516:L1520)</f>
        <v>0</v>
      </c>
      <c r="M1521" s="48" t="s">
        <v>0</v>
      </c>
      <c r="N1521" s="39">
        <f t="shared" ref="N1521" si="36204">SUMPRODUCT(M1516:M1520*N1516:N1520)</f>
        <v>0</v>
      </c>
      <c r="O1521" s="46" t="s">
        <v>134</v>
      </c>
      <c r="P1521" s="38">
        <f t="shared" ref="P1521" si="36205">lunchAdjust(O1516:P1520)</f>
        <v>0</v>
      </c>
      <c r="Q1521" s="48" t="s">
        <v>0</v>
      </c>
      <c r="R1521" s="39">
        <f t="shared" ref="R1521" si="36206">SUMPRODUCT(Q1516:Q1520*R1516:R1520)</f>
        <v>0</v>
      </c>
      <c r="S1521" s="46" t="s">
        <v>134</v>
      </c>
      <c r="T1521" s="38">
        <f t="shared" ref="T1521" si="36207">lunchAdjust(S1516:T1520)</f>
        <v>0</v>
      </c>
      <c r="U1521" s="48" t="s">
        <v>0</v>
      </c>
      <c r="V1521" s="39">
        <f t="shared" ref="V1521" si="36208">SUMPRODUCT(U1516:U1520*V1516:V1520)</f>
        <v>0</v>
      </c>
      <c r="W1521" s="46" t="s">
        <v>134</v>
      </c>
      <c r="X1521" s="38">
        <f t="shared" ref="X1521" si="36209">lunchAdjust(W1516:X1520)</f>
        <v>0</v>
      </c>
      <c r="Y1521" s="48" t="s">
        <v>0</v>
      </c>
      <c r="Z1521" s="39">
        <f t="shared" ref="Z1521" si="36210">SUMPRODUCT(Y1516:Y1520*Z1516:Z1520)</f>
        <v>0</v>
      </c>
      <c r="AA1521" s="46" t="s">
        <v>134</v>
      </c>
      <c r="AB1521" s="38">
        <f t="shared" ref="AB1521" si="36211">lunchAdjust(AA1516:AB1520)</f>
        <v>0</v>
      </c>
      <c r="AC1521" s="48" t="s">
        <v>0</v>
      </c>
      <c r="AD1521" s="39">
        <f t="shared" ref="AD1521" si="36212">SUMPRODUCT(AC1516:AC1520*AD1516:AD1520)</f>
        <v>0</v>
      </c>
      <c r="AE1521" s="46" t="s">
        <v>134</v>
      </c>
      <c r="AF1521" s="38">
        <f t="shared" ref="AF1521" si="36213">lunchAdjust(AE1516:AF1520)</f>
        <v>0</v>
      </c>
      <c r="AG1521" s="48" t="s">
        <v>0</v>
      </c>
      <c r="AH1521" s="39">
        <f t="shared" ref="AH1521" si="36214">SUMPRODUCT(AG1516:AG1520*AH1516:AH1520)</f>
        <v>0</v>
      </c>
      <c r="AI1521" s="46" t="s">
        <v>134</v>
      </c>
      <c r="AJ1521" s="38">
        <f t="shared" ref="AJ1521" si="36215">lunchAdjust(AI1516:AJ1520)</f>
        <v>1</v>
      </c>
      <c r="AK1521" s="48" t="s">
        <v>0</v>
      </c>
      <c r="AL1521" s="39">
        <f t="shared" ref="AL1521" si="36216">SUMPRODUCT(AK1516:AK1520*AL1516:AL1520)</f>
        <v>8</v>
      </c>
      <c r="AM1521" s="46" t="s">
        <v>134</v>
      </c>
      <c r="AN1521" s="38">
        <f t="shared" ref="AN1521" si="36217">lunchAdjust(AM1516:AN1520)</f>
        <v>0</v>
      </c>
      <c r="AO1521" s="48" t="s">
        <v>0</v>
      </c>
      <c r="AP1521" s="39">
        <f t="shared" ref="AP1521" si="36218">SUMPRODUCT(AO1516:AO1520*AP1516:AP1520)</f>
        <v>0</v>
      </c>
      <c r="AQ1521" s="46" t="s">
        <v>134</v>
      </c>
      <c r="AR1521" s="38">
        <f t="shared" ref="AR1521" si="36219">lunchAdjust(AQ1516:AR1520)</f>
        <v>0</v>
      </c>
      <c r="AS1521" s="48" t="s">
        <v>0</v>
      </c>
      <c r="AT1521" s="39">
        <f t="shared" ref="AT1521" si="36220">SUMPRODUCT(AS1516:AS1520*AT1516:AT1520)</f>
        <v>0</v>
      </c>
      <c r="AU1521" s="46" t="s">
        <v>134</v>
      </c>
      <c r="AV1521" s="38">
        <f t="shared" ref="AV1521" si="36221">lunchAdjust(AU1516:AV1520)</f>
        <v>0</v>
      </c>
      <c r="AW1521" s="48" t="s">
        <v>0</v>
      </c>
      <c r="AX1521" s="39">
        <f t="shared" ref="AX1521" si="36222">SUMPRODUCT(AW1516:AW1520*AX1516:AX1520)</f>
        <v>0</v>
      </c>
      <c r="AY1521" s="46" t="s">
        <v>134</v>
      </c>
      <c r="AZ1521" s="38">
        <f t="shared" ref="AZ1521" si="36223">lunchAdjust(AY1516:AZ1520)</f>
        <v>0</v>
      </c>
      <c r="BA1521" s="48" t="s">
        <v>0</v>
      </c>
      <c r="BB1521" s="39">
        <f t="shared" ref="BB1521" si="36224">SUMPRODUCT(BA1516:BA1520*BB1516:BB1520)</f>
        <v>0</v>
      </c>
      <c r="BC1521" s="46" t="s">
        <v>134</v>
      </c>
      <c r="BD1521" s="38">
        <f t="shared" ref="BD1521" si="36225">lunchAdjust(BC1516:BD1520)</f>
        <v>0</v>
      </c>
      <c r="BE1521" s="48" t="s">
        <v>0</v>
      </c>
      <c r="BF1521" s="39">
        <f t="shared" ref="BF1521" si="36226">SUMPRODUCT(BE1516:BE1520*BF1516:BF1520)</f>
        <v>0</v>
      </c>
      <c r="BG1521" s="46" t="s">
        <v>134</v>
      </c>
      <c r="BH1521" s="38">
        <f t="shared" ref="BH1521" si="36227">lunchAdjust(BG1516:BH1520)</f>
        <v>0</v>
      </c>
      <c r="BI1521" s="48" t="s">
        <v>0</v>
      </c>
      <c r="BJ1521" s="39">
        <f t="shared" ref="BJ1521" si="36228">SUMPRODUCT(BI1516:BI1520*BJ1516:BJ1520)</f>
        <v>0</v>
      </c>
      <c r="BK1521" s="46" t="s">
        <v>134</v>
      </c>
      <c r="BL1521" s="38">
        <f t="shared" ref="BL1521" si="36229">lunchAdjust(BK1516:BL1520)</f>
        <v>0</v>
      </c>
      <c r="BM1521" s="48" t="s">
        <v>0</v>
      </c>
      <c r="BN1521" s="39">
        <f t="shared" ref="BN1521" si="36230">SUMPRODUCT(BM1516:BM1520*BN1516:BN1520)</f>
        <v>0</v>
      </c>
      <c r="BO1521" s="46" t="s">
        <v>134</v>
      </c>
      <c r="BP1521" s="38">
        <f t="shared" ref="BP1521" si="36231">lunchAdjust(BO1516:BP1520)</f>
        <v>0</v>
      </c>
      <c r="BQ1521" s="48" t="s">
        <v>0</v>
      </c>
      <c r="BR1521" s="39">
        <f t="shared" ref="BR1521" si="36232">SUMPRODUCT(BQ1516:BQ1520*BR1516:BR1520)</f>
        <v>0</v>
      </c>
      <c r="BS1521" s="46" t="s">
        <v>134</v>
      </c>
      <c r="BT1521" s="38">
        <f t="shared" ref="BT1521" si="36233">lunchAdjust(BS1516:BT1520)</f>
        <v>0</v>
      </c>
      <c r="BU1521" s="48" t="s">
        <v>0</v>
      </c>
      <c r="BV1521" s="39">
        <f t="shared" ref="BV1521" si="36234">SUMPRODUCT(BU1516:BU1520*BV1516:BV1520)</f>
        <v>0</v>
      </c>
      <c r="BW1521" s="46" t="s">
        <v>134</v>
      </c>
      <c r="BX1521" s="38">
        <f t="shared" ref="BX1521" si="36235">lunchAdjust(BW1516:BX1520)</f>
        <v>0</v>
      </c>
      <c r="BY1521" s="48" t="s">
        <v>0</v>
      </c>
      <c r="BZ1521" s="39">
        <f t="shared" ref="BZ1521" si="36236">SUMPRODUCT(BY1516:BY1520*BZ1516:BZ1520)</f>
        <v>0</v>
      </c>
      <c r="CA1521" s="46" t="s">
        <v>134</v>
      </c>
      <c r="CB1521" s="38">
        <f t="shared" ref="CB1521" si="36237">lunchAdjust(CA1516:CB1520)</f>
        <v>0</v>
      </c>
      <c r="CC1521" s="48" t="s">
        <v>0</v>
      </c>
      <c r="CD1521" s="39">
        <f t="shared" ref="CD1521" si="36238">SUMPRODUCT(CC1516:CC1520*CD1516:CD1520)</f>
        <v>0</v>
      </c>
      <c r="CE1521" s="46" t="s">
        <v>134</v>
      </c>
      <c r="CF1521" s="38">
        <f t="shared" ref="CF1521" si="36239">lunchAdjust(CE1516:CF1520)</f>
        <v>0</v>
      </c>
      <c r="CG1521" s="48" t="s">
        <v>0</v>
      </c>
      <c r="CH1521" s="39">
        <f t="shared" ref="CH1521" si="36240">SUMPRODUCT(CG1516:CG1520*CH1516:CH1520)</f>
        <v>0</v>
      </c>
    </row>
    <row r="1522" spans="1:86" ht="15.75" thickBot="1" x14ac:dyDescent="0.3">
      <c r="A1522" s="58" t="s">
        <v>121</v>
      </c>
      <c r="B1522" s="59">
        <f t="shared" ref="B1522" ca="1" si="36241">roleHours(G1516:CH1522, "OUT")</f>
        <v>0</v>
      </c>
      <c r="C1522" s="54" t="s">
        <v>137</v>
      </c>
      <c r="D1522" s="22">
        <f t="shared" ref="D1522" ca="1" si="36242">roleHours(G1516:CH1522, "PTO")</f>
        <v>0</v>
      </c>
      <c r="E1522" s="23">
        <f t="shared" ref="E1522" ca="1" si="36243">E1521-B1517</f>
        <v>55.2</v>
      </c>
      <c r="F1522" s="52"/>
      <c r="G1522" s="47" t="s">
        <v>39</v>
      </c>
      <c r="H1522" s="40">
        <f t="shared" ref="H1522:H1585" si="36244">SUMPRODUCT(I1516:I1520*(H1516:H1520="PTO"))+SUMPRODUCT(I1516:I1520*(H1516:H1520="HOL"))</f>
        <v>0</v>
      </c>
      <c r="I1522" s="49" t="s">
        <v>135</v>
      </c>
      <c r="J1522" s="41">
        <f t="shared" ref="J1522" si="36245">J1521*G$4</f>
        <v>0</v>
      </c>
      <c r="K1522" s="47" t="s">
        <v>39</v>
      </c>
      <c r="L1522" s="40">
        <f t="shared" ref="L1522" si="36246">SUMPRODUCT(M1516:M1520*(L1516:L1520="PTO"))+SUMPRODUCT(M1516:M1520*(L1516:L1520="HOL"))</f>
        <v>0</v>
      </c>
      <c r="M1522" s="49" t="s">
        <v>135</v>
      </c>
      <c r="N1522" s="41">
        <f t="shared" ref="N1522" si="36247">N1521*K$4</f>
        <v>0</v>
      </c>
      <c r="O1522" s="47" t="s">
        <v>39</v>
      </c>
      <c r="P1522" s="40">
        <f t="shared" ref="P1522" si="36248">SUMPRODUCT(Q1516:Q1520*(P1516:P1520="PTO"))+SUMPRODUCT(Q1516:Q1520*(P1516:P1520="HOL"))</f>
        <v>0</v>
      </c>
      <c r="Q1522" s="49" t="s">
        <v>135</v>
      </c>
      <c r="R1522" s="41">
        <f t="shared" ref="R1522" si="36249">R1521*O$4</f>
        <v>0</v>
      </c>
      <c r="S1522" s="47" t="s">
        <v>39</v>
      </c>
      <c r="T1522" s="40">
        <f t="shared" ref="T1522" si="36250">SUMPRODUCT(U1516:U1520*(T1516:T1520="PTO"))+SUMPRODUCT(U1516:U1520*(T1516:T1520="HOL"))</f>
        <v>0</v>
      </c>
      <c r="U1522" s="49" t="s">
        <v>135</v>
      </c>
      <c r="V1522" s="41">
        <f t="shared" ref="V1522" si="36251">V1521*S$4</f>
        <v>0</v>
      </c>
      <c r="W1522" s="47" t="s">
        <v>39</v>
      </c>
      <c r="X1522" s="40">
        <f t="shared" ref="X1522" si="36252">SUMPRODUCT(Y1516:Y1520*(X1516:X1520="PTO"))+SUMPRODUCT(Y1516:Y1520*(X1516:X1520="HOL"))</f>
        <v>0</v>
      </c>
      <c r="Y1522" s="49" t="s">
        <v>135</v>
      </c>
      <c r="Z1522" s="41">
        <f t="shared" ref="Z1522" si="36253">Z1521*W$4</f>
        <v>0</v>
      </c>
      <c r="AA1522" s="47" t="s">
        <v>39</v>
      </c>
      <c r="AB1522" s="40">
        <f t="shared" ref="AB1522" si="36254">SUMPRODUCT(AC1516:AC1520*(AB1516:AB1520="PTO"))+SUMPRODUCT(AC1516:AC1520*(AB1516:AB1520="HOL"))</f>
        <v>0</v>
      </c>
      <c r="AC1522" s="49" t="s">
        <v>135</v>
      </c>
      <c r="AD1522" s="41">
        <f t="shared" ref="AD1522" si="36255">AD1521*AA$4</f>
        <v>0</v>
      </c>
      <c r="AE1522" s="47" t="s">
        <v>39</v>
      </c>
      <c r="AF1522" s="40">
        <f t="shared" ref="AF1522" si="36256">SUMPRODUCT(AG1516:AG1520*(AF1516:AF1520="PTO"))+SUMPRODUCT(AG1516:AG1520*(AF1516:AF1520="HOL"))</f>
        <v>0</v>
      </c>
      <c r="AG1522" s="49" t="s">
        <v>135</v>
      </c>
      <c r="AH1522" s="41">
        <f t="shared" ref="AH1522" si="36257">AH1521*AE$4</f>
        <v>0</v>
      </c>
      <c r="AI1522" s="47" t="s">
        <v>39</v>
      </c>
      <c r="AJ1522" s="40">
        <f t="shared" ref="AJ1522" si="36258">SUMPRODUCT(AK1516:AK1520*(AJ1516:AJ1520="PTO"))+SUMPRODUCT(AK1516:AK1520*(AJ1516:AJ1520="HOL"))</f>
        <v>0</v>
      </c>
      <c r="AK1522" s="49" t="s">
        <v>135</v>
      </c>
      <c r="AL1522" s="41">
        <f>AL1521*AI$4</f>
        <v>8</v>
      </c>
      <c r="AM1522" s="47" t="s">
        <v>39</v>
      </c>
      <c r="AN1522" s="40">
        <f t="shared" ref="AN1522" si="36259">SUMPRODUCT(AO1516:AO1520*(AN1516:AN1520="PTO"))+SUMPRODUCT(AO1516:AO1520*(AN1516:AN1520="HOL"))</f>
        <v>0</v>
      </c>
      <c r="AO1522" s="49" t="s">
        <v>135</v>
      </c>
      <c r="AP1522" s="41">
        <f t="shared" ref="AP1522" si="36260">AP1521*AM$4</f>
        <v>0</v>
      </c>
      <c r="AQ1522" s="47" t="s">
        <v>39</v>
      </c>
      <c r="AR1522" s="40">
        <f t="shared" ref="AR1522" si="36261">SUMPRODUCT(AS1516:AS1520*(AR1516:AR1520="PTO"))+SUMPRODUCT(AS1516:AS1520*(AR1516:AR1520="HOL"))</f>
        <v>0</v>
      </c>
      <c r="AS1522" s="49" t="s">
        <v>135</v>
      </c>
      <c r="AT1522" s="41">
        <f t="shared" ref="AT1522" si="36262">AT1521*AQ$4</f>
        <v>0</v>
      </c>
      <c r="AU1522" s="47" t="s">
        <v>39</v>
      </c>
      <c r="AV1522" s="40">
        <f t="shared" ref="AV1522" si="36263">SUMPRODUCT(AW1516:AW1520*(AV1516:AV1520="PTO"))+SUMPRODUCT(AW1516:AW1520*(AV1516:AV1520="HOL"))</f>
        <v>0</v>
      </c>
      <c r="AW1522" s="49" t="s">
        <v>135</v>
      </c>
      <c r="AX1522" s="41">
        <f>AX1521*AU$4</f>
        <v>0</v>
      </c>
      <c r="AY1522" s="47" t="s">
        <v>39</v>
      </c>
      <c r="AZ1522" s="40">
        <f t="shared" ref="AZ1522" si="36264">SUMPRODUCT(BA1516:BA1520*(AZ1516:AZ1520="PTO"))+SUMPRODUCT(BA1516:BA1520*(AZ1516:AZ1520="HOL"))</f>
        <v>0</v>
      </c>
      <c r="BA1522" s="49" t="s">
        <v>135</v>
      </c>
      <c r="BB1522" s="41">
        <f>BB1521*AY$4</f>
        <v>0</v>
      </c>
      <c r="BC1522" s="47" t="s">
        <v>39</v>
      </c>
      <c r="BD1522" s="40">
        <f t="shared" ref="BD1522" si="36265">SUMPRODUCT(BE1516:BE1520*(BD1516:BD1520="PTO"))+SUMPRODUCT(BE1516:BE1520*(BD1516:BD1520="HOL"))</f>
        <v>0</v>
      </c>
      <c r="BE1522" s="49" t="s">
        <v>135</v>
      </c>
      <c r="BF1522" s="41">
        <f>BF1521*BC$4</f>
        <v>0</v>
      </c>
      <c r="BG1522" s="47" t="s">
        <v>39</v>
      </c>
      <c r="BH1522" s="40">
        <f t="shared" ref="BH1522" si="36266">SUMPRODUCT(BI1516:BI1520*(BH1516:BH1520="PTO"))+SUMPRODUCT(BI1516:BI1520*(BH1516:BH1520="HOL"))</f>
        <v>0</v>
      </c>
      <c r="BI1522" s="49" t="s">
        <v>135</v>
      </c>
      <c r="BJ1522" s="41">
        <f>BJ1521*BG$4</f>
        <v>0</v>
      </c>
      <c r="BK1522" s="47" t="s">
        <v>39</v>
      </c>
      <c r="BL1522" s="40">
        <f t="shared" ref="BL1522" si="36267">SUMPRODUCT(BM1516:BM1520*(BL1516:BL1520="PTO"))+SUMPRODUCT(BM1516:BM1520*(BL1516:BL1520="HOL"))</f>
        <v>0</v>
      </c>
      <c r="BM1522" s="49" t="s">
        <v>135</v>
      </c>
      <c r="BN1522" s="41">
        <f>BN1521*BK$4</f>
        <v>0</v>
      </c>
      <c r="BO1522" s="47" t="s">
        <v>39</v>
      </c>
      <c r="BP1522" s="40">
        <f t="shared" ref="BP1522" si="36268">SUMPRODUCT(BQ1516:BQ1520*(BP1516:BP1520="PTO"))+SUMPRODUCT(BQ1516:BQ1520*(BP1516:BP1520="HOL"))</f>
        <v>0</v>
      </c>
      <c r="BQ1522" s="49" t="s">
        <v>135</v>
      </c>
      <c r="BR1522" s="41">
        <f t="shared" ref="BR1522" si="36269">BR1521*BO$4</f>
        <v>0</v>
      </c>
      <c r="BS1522" s="47" t="s">
        <v>39</v>
      </c>
      <c r="BT1522" s="40">
        <f t="shared" ref="BT1522" si="36270">SUMPRODUCT(BU1516:BU1520*(BT1516:BT1520="PTO"))+SUMPRODUCT(BU1516:BU1520*(BT1516:BT1520="HOL"))</f>
        <v>0</v>
      </c>
      <c r="BU1522" s="49" t="s">
        <v>135</v>
      </c>
      <c r="BV1522" s="41">
        <f t="shared" ref="BV1522" si="36271">BV1521*BS$4</f>
        <v>0</v>
      </c>
      <c r="BW1522" s="47" t="s">
        <v>39</v>
      </c>
      <c r="BX1522" s="40">
        <f t="shared" ref="BX1522" si="36272">SUMPRODUCT(BY1516:BY1520*(BX1516:BX1520="PTO"))+SUMPRODUCT(BY1516:BY1520*(BX1516:BX1520="HOL"))</f>
        <v>0</v>
      </c>
      <c r="BY1522" s="49" t="s">
        <v>135</v>
      </c>
      <c r="BZ1522" s="41">
        <f t="shared" ref="BZ1522" si="36273">BZ1521*BW$4</f>
        <v>0</v>
      </c>
      <c r="CA1522" s="47" t="s">
        <v>39</v>
      </c>
      <c r="CB1522" s="40">
        <f t="shared" ref="CB1522" si="36274">SUMPRODUCT(CC1516:CC1520*(CB1516:CB1520="PTO"))+SUMPRODUCT(CC1516:CC1520*(CB1516:CB1520="HOL"))</f>
        <v>0</v>
      </c>
      <c r="CC1522" s="49" t="s">
        <v>135</v>
      </c>
      <c r="CD1522" s="41">
        <f t="shared" ref="CD1522" si="36275">CD1521*CA$4</f>
        <v>0</v>
      </c>
      <c r="CE1522" s="47" t="s">
        <v>39</v>
      </c>
      <c r="CF1522" s="40">
        <f t="shared" ref="CF1522" si="36276">SUMPRODUCT(CG1516:CG1520*(CF1516:CF1520="PTO"))+SUMPRODUCT(CG1516:CG1520*(CF1516:CF1520="HOL"))</f>
        <v>0</v>
      </c>
      <c r="CG1522" s="49" t="s">
        <v>135</v>
      </c>
      <c r="CH1522" s="41">
        <f t="shared" ref="CH1522" si="36277">CH1521*CE$4</f>
        <v>0</v>
      </c>
    </row>
    <row r="1523" spans="1:86" x14ac:dyDescent="0.25">
      <c r="A1523" s="70" t="s">
        <v>133</v>
      </c>
      <c r="B1523" s="71">
        <f t="shared" ref="B1523" ca="1" si="36278">D1523-B1524</f>
        <v>0</v>
      </c>
      <c r="C1523" s="72" t="s">
        <v>122</v>
      </c>
      <c r="D1523" s="71">
        <f>IFERROR(INDEX(Holidays[FTE], MATCH(Entry!E1523, Holidays[Date], 0)), 1)*8*INDEX(FTEguide[[1]:[12]], MATCH(Entry!E1524, FTEguide[Weekday], 0), IF(Entry!E1526&gt;0, Entry!E1526, MONTH(Entry!E1523)))</f>
        <v>0</v>
      </c>
      <c r="E1523" s="60">
        <f t="shared" si="35761"/>
        <v>44045</v>
      </c>
      <c r="F1523" s="50" t="s">
        <v>128</v>
      </c>
      <c r="G1523" s="34"/>
      <c r="H1523" s="35"/>
      <c r="I1523" s="42">
        <f t="shared" ref="I1523" si="36279">parseTime(G1523)-(H1528=INT(RIGHT($F1523, 1)))</f>
        <v>0</v>
      </c>
      <c r="J1523" s="43">
        <f t="shared" ref="J1523:J1527" si="36280">isClocked(H1523)</f>
        <v>0</v>
      </c>
      <c r="K1523" s="34"/>
      <c r="L1523" s="35"/>
      <c r="M1523" s="42">
        <f t="shared" ref="M1523" si="36281">parseTime(K1523)-(L1528=INT(RIGHT($F1523, 1)))</f>
        <v>0</v>
      </c>
      <c r="N1523" s="43">
        <f t="shared" ref="N1523:N1527" si="36282">isClocked(L1523)</f>
        <v>0</v>
      </c>
      <c r="O1523" s="34"/>
      <c r="P1523" s="35"/>
      <c r="Q1523" s="42">
        <f t="shared" ref="Q1523" si="36283">parseTime(O1523)-(P1528=INT(RIGHT($F1523, 1)))</f>
        <v>0</v>
      </c>
      <c r="R1523" s="43">
        <f t="shared" ref="R1523:R1527" si="36284">isClocked(P1523)</f>
        <v>0</v>
      </c>
      <c r="S1523" s="34"/>
      <c r="T1523" s="35"/>
      <c r="U1523" s="42">
        <f t="shared" ref="U1523" si="36285">parseTime(S1523)-(T1528=INT(RIGHT($F1523, 1)))</f>
        <v>0</v>
      </c>
      <c r="V1523" s="43">
        <f t="shared" ref="V1523:V1527" si="36286">isClocked(T1523)</f>
        <v>0</v>
      </c>
      <c r="W1523" s="34"/>
      <c r="X1523" s="35"/>
      <c r="Y1523" s="42">
        <f t="shared" ref="Y1523" si="36287">parseTime(W1523)-(X1528=INT(RIGHT($F1523, 1)))</f>
        <v>0</v>
      </c>
      <c r="Z1523" s="43">
        <f t="shared" ref="Z1523:Z1527" si="36288">isClocked(X1523)</f>
        <v>0</v>
      </c>
      <c r="AA1523" s="34"/>
      <c r="AB1523" s="35"/>
      <c r="AC1523" s="42">
        <f t="shared" ref="AC1523" si="36289">parseTime(AA1523)-(AB1528=INT(RIGHT($F1523, 1)))</f>
        <v>0</v>
      </c>
      <c r="AD1523" s="43">
        <f t="shared" ref="AD1523:AD1527" si="36290">isClocked(AB1523)</f>
        <v>0</v>
      </c>
      <c r="AE1523" s="34"/>
      <c r="AF1523" s="35"/>
      <c r="AG1523" s="42">
        <f t="shared" ref="AG1523" si="36291">parseTime(AE1523)-(AF1528=INT(RIGHT($F1523, 1)))</f>
        <v>0</v>
      </c>
      <c r="AH1523" s="43">
        <f t="shared" ref="AH1523:AH1527" si="36292">isClocked(AF1523)</f>
        <v>0</v>
      </c>
      <c r="AI1523" s="34"/>
      <c r="AJ1523" s="35"/>
      <c r="AK1523" s="42">
        <f>parseTime(AI1523)-(AJ1528=INT(RIGHT($F1523, 1)))</f>
        <v>0</v>
      </c>
      <c r="AL1523" s="43">
        <f t="shared" ref="AL1523:AL1527" si="36293">isClocked(AJ1523)</f>
        <v>0</v>
      </c>
      <c r="AM1523" s="34"/>
      <c r="AN1523" s="35"/>
      <c r="AO1523" s="42">
        <f t="shared" ref="AO1523" si="36294">parseTime(AM1523)-(AN1528=INT(RIGHT($F1523, 1)))</f>
        <v>0</v>
      </c>
      <c r="AP1523" s="43">
        <f t="shared" ref="AP1523:AP1527" si="36295">isClocked(AN1523)</f>
        <v>0</v>
      </c>
      <c r="AQ1523" s="34"/>
      <c r="AR1523" s="35"/>
      <c r="AS1523" s="42">
        <f t="shared" ref="AS1523" si="36296">parseTime(AQ1523)-(AR1528=INT(RIGHT($F1523, 1)))</f>
        <v>0</v>
      </c>
      <c r="AT1523" s="43">
        <f t="shared" ref="AT1523:AT1527" si="36297">isClocked(AR1523)</f>
        <v>0</v>
      </c>
      <c r="AU1523" s="34"/>
      <c r="AV1523" s="35"/>
      <c r="AW1523" s="42">
        <f>parseTime(AU1523)-(AV1528=INT(RIGHT($F1523, 1)))</f>
        <v>0</v>
      </c>
      <c r="AX1523" s="43">
        <f t="shared" ref="AX1523:AX1527" si="36298">isClocked(AV1523)</f>
        <v>0</v>
      </c>
      <c r="AY1523" s="34"/>
      <c r="AZ1523" s="35"/>
      <c r="BA1523" s="42">
        <f>parseTime(AY1523)-(AZ1528=INT(RIGHT($F1523, 1)))</f>
        <v>0</v>
      </c>
      <c r="BB1523" s="43">
        <f t="shared" ref="BB1523:BB1527" si="36299">isClocked(AZ1523)</f>
        <v>0</v>
      </c>
      <c r="BC1523" s="34"/>
      <c r="BD1523" s="35"/>
      <c r="BE1523" s="42">
        <f>parseTime(BC1523)-(BD1528=INT(RIGHT($F1523, 1)))</f>
        <v>0</v>
      </c>
      <c r="BF1523" s="43">
        <f t="shared" ref="BF1523:BF1527" si="36300">isClocked(BD1523)</f>
        <v>0</v>
      </c>
      <c r="BG1523" s="34"/>
      <c r="BH1523" s="35"/>
      <c r="BI1523" s="42">
        <f>parseTime(BG1523)-(BH1528=INT(RIGHT($F1523, 1)))</f>
        <v>0</v>
      </c>
      <c r="BJ1523" s="43">
        <f t="shared" ref="BJ1523:BJ1527" si="36301">isClocked(BH1523)</f>
        <v>0</v>
      </c>
      <c r="BK1523" s="34"/>
      <c r="BL1523" s="35"/>
      <c r="BM1523" s="42">
        <f>parseTime(BK1523)-(BL1528=INT(RIGHT($F1523, 1)))</f>
        <v>0</v>
      </c>
      <c r="BN1523" s="43">
        <f t="shared" ref="BN1523:BN1527" si="36302">isClocked(BL1523)</f>
        <v>0</v>
      </c>
      <c r="BO1523" s="34"/>
      <c r="BP1523" s="35"/>
      <c r="BQ1523" s="42">
        <f t="shared" ref="BQ1523" si="36303">parseTime(BO1523)-(BP1528=INT(RIGHT($F1523, 1)))</f>
        <v>0</v>
      </c>
      <c r="BR1523" s="43">
        <f t="shared" ref="BR1523:BR1527" si="36304">isClocked(BP1523)</f>
        <v>0</v>
      </c>
      <c r="BS1523" s="34"/>
      <c r="BT1523" s="35"/>
      <c r="BU1523" s="42">
        <f t="shared" ref="BU1523" si="36305">parseTime(BS1523)-(BT1528=INT(RIGHT($F1523, 1)))</f>
        <v>0</v>
      </c>
      <c r="BV1523" s="43">
        <f t="shared" ref="BV1523:BV1527" si="36306">isClocked(BT1523)</f>
        <v>0</v>
      </c>
      <c r="BW1523" s="34"/>
      <c r="BX1523" s="35"/>
      <c r="BY1523" s="42">
        <f t="shared" ref="BY1523" si="36307">parseTime(BW1523)-(BX1528=INT(RIGHT($F1523, 1)))</f>
        <v>0</v>
      </c>
      <c r="BZ1523" s="43">
        <f t="shared" ref="BZ1523:BZ1527" si="36308">isClocked(BX1523)</f>
        <v>0</v>
      </c>
      <c r="CA1523" s="34"/>
      <c r="CB1523" s="35"/>
      <c r="CC1523" s="42">
        <f t="shared" ref="CC1523" si="36309">parseTime(CA1523)-(CB1528=INT(RIGHT($F1523, 1)))</f>
        <v>0</v>
      </c>
      <c r="CD1523" s="43">
        <f t="shared" ref="CD1523:CD1527" si="36310">isClocked(CB1523)</f>
        <v>0</v>
      </c>
      <c r="CE1523" s="34"/>
      <c r="CF1523" s="35"/>
      <c r="CG1523" s="42">
        <f t="shared" ref="CG1523" si="36311">parseTime(CE1523)-(CF1528=INT(RIGHT($F1523, 1)))</f>
        <v>0</v>
      </c>
      <c r="CH1523" s="43">
        <f t="shared" ref="CH1523:CH1527" si="36312">isClocked(CF1523)</f>
        <v>0</v>
      </c>
    </row>
    <row r="1524" spans="1:86" x14ac:dyDescent="0.25">
      <c r="A1524" s="56" t="s">
        <v>0</v>
      </c>
      <c r="B1524" s="57">
        <f t="shared" ca="1" si="35277"/>
        <v>0</v>
      </c>
      <c r="C1524" s="14" t="s">
        <v>252</v>
      </c>
      <c r="D1524" s="14">
        <f t="shared" si="34760"/>
        <v>53.7</v>
      </c>
      <c r="E1524" s="55" t="str">
        <f t="shared" si="35278"/>
        <v>Sunday</v>
      </c>
      <c r="F1524" s="51" t="s">
        <v>129</v>
      </c>
      <c r="G1524" s="36"/>
      <c r="H1524" s="37"/>
      <c r="I1524" s="44">
        <f t="shared" ref="I1524" si="36313">parseTime(G1524)-(H1528=INT(RIGHT($F1524, 1)))</f>
        <v>0</v>
      </c>
      <c r="J1524" s="45">
        <f t="shared" si="36280"/>
        <v>0</v>
      </c>
      <c r="K1524" s="36"/>
      <c r="L1524" s="37"/>
      <c r="M1524" s="44">
        <f t="shared" ref="M1524" si="36314">parseTime(K1524)-(L1528=INT(RIGHT($F1524, 1)))</f>
        <v>0</v>
      </c>
      <c r="N1524" s="45">
        <f t="shared" si="36282"/>
        <v>0</v>
      </c>
      <c r="O1524" s="36"/>
      <c r="P1524" s="37"/>
      <c r="Q1524" s="44">
        <f t="shared" ref="Q1524" si="36315">parseTime(O1524)-(P1528=INT(RIGHT($F1524, 1)))</f>
        <v>0</v>
      </c>
      <c r="R1524" s="45">
        <f t="shared" si="36284"/>
        <v>0</v>
      </c>
      <c r="S1524" s="36"/>
      <c r="T1524" s="37"/>
      <c r="U1524" s="44">
        <f t="shared" ref="U1524" si="36316">parseTime(S1524)-(T1528=INT(RIGHT($F1524, 1)))</f>
        <v>0</v>
      </c>
      <c r="V1524" s="45">
        <f t="shared" si="36286"/>
        <v>0</v>
      </c>
      <c r="W1524" s="36"/>
      <c r="X1524" s="37"/>
      <c r="Y1524" s="44">
        <f t="shared" ref="Y1524" si="36317">parseTime(W1524)-(X1528=INT(RIGHT($F1524, 1)))</f>
        <v>0</v>
      </c>
      <c r="Z1524" s="45">
        <f t="shared" si="36288"/>
        <v>0</v>
      </c>
      <c r="AA1524" s="36"/>
      <c r="AB1524" s="37"/>
      <c r="AC1524" s="44">
        <f t="shared" ref="AC1524" si="36318">parseTime(AA1524)-(AB1528=INT(RIGHT($F1524, 1)))</f>
        <v>0</v>
      </c>
      <c r="AD1524" s="45">
        <f t="shared" si="36290"/>
        <v>0</v>
      </c>
      <c r="AE1524" s="36"/>
      <c r="AF1524" s="37"/>
      <c r="AG1524" s="44">
        <f t="shared" ref="AG1524" si="36319">parseTime(AE1524)-(AF1528=INT(RIGHT($F1524, 1)))</f>
        <v>0</v>
      </c>
      <c r="AH1524" s="45">
        <f t="shared" si="36292"/>
        <v>0</v>
      </c>
      <c r="AI1524" s="36"/>
      <c r="AJ1524" s="37"/>
      <c r="AK1524" s="44">
        <f>parseTime(AI1524)-(AJ1528=INT(RIGHT($F1524, 1)))</f>
        <v>0</v>
      </c>
      <c r="AL1524" s="45">
        <f t="shared" si="36293"/>
        <v>0</v>
      </c>
      <c r="AM1524" s="36"/>
      <c r="AN1524" s="37"/>
      <c r="AO1524" s="44">
        <f t="shared" ref="AO1524" si="36320">parseTime(AM1524)-(AN1528=INT(RIGHT($F1524, 1)))</f>
        <v>0</v>
      </c>
      <c r="AP1524" s="45">
        <f t="shared" si="36295"/>
        <v>0</v>
      </c>
      <c r="AQ1524" s="36"/>
      <c r="AR1524" s="37"/>
      <c r="AS1524" s="44">
        <f t="shared" ref="AS1524" si="36321">parseTime(AQ1524)-(AR1528=INT(RIGHT($F1524, 1)))</f>
        <v>0</v>
      </c>
      <c r="AT1524" s="45">
        <f t="shared" si="36297"/>
        <v>0</v>
      </c>
      <c r="AU1524" s="36"/>
      <c r="AV1524" s="37"/>
      <c r="AW1524" s="44">
        <f>parseTime(AU1524)-(AV1528=INT(RIGHT($F1524, 1)))</f>
        <v>0</v>
      </c>
      <c r="AX1524" s="45">
        <f t="shared" si="36298"/>
        <v>0</v>
      </c>
      <c r="AY1524" s="36"/>
      <c r="AZ1524" s="37"/>
      <c r="BA1524" s="44">
        <f>parseTime(AY1524)-(AZ1528=INT(RIGHT($F1524, 1)))</f>
        <v>0</v>
      </c>
      <c r="BB1524" s="45">
        <f t="shared" si="36299"/>
        <v>0</v>
      </c>
      <c r="BC1524" s="36"/>
      <c r="BD1524" s="37"/>
      <c r="BE1524" s="44">
        <f>parseTime(BC1524)-(BD1528=INT(RIGHT($F1524, 1)))</f>
        <v>0</v>
      </c>
      <c r="BF1524" s="45">
        <f t="shared" si="36300"/>
        <v>0</v>
      </c>
      <c r="BG1524" s="36"/>
      <c r="BH1524" s="37"/>
      <c r="BI1524" s="44">
        <f>parseTime(BG1524)-(BH1528=INT(RIGHT($F1524, 1)))</f>
        <v>0</v>
      </c>
      <c r="BJ1524" s="45">
        <f t="shared" si="36301"/>
        <v>0</v>
      </c>
      <c r="BK1524" s="36"/>
      <c r="BL1524" s="37"/>
      <c r="BM1524" s="44">
        <f>parseTime(BK1524)-(BL1528=INT(RIGHT($F1524, 1)))</f>
        <v>0</v>
      </c>
      <c r="BN1524" s="45">
        <f t="shared" si="36302"/>
        <v>0</v>
      </c>
      <c r="BO1524" s="36"/>
      <c r="BP1524" s="37"/>
      <c r="BQ1524" s="44">
        <f t="shared" ref="BQ1524" si="36322">parseTime(BO1524)-(BP1528=INT(RIGHT($F1524, 1)))</f>
        <v>0</v>
      </c>
      <c r="BR1524" s="45">
        <f t="shared" si="36304"/>
        <v>0</v>
      </c>
      <c r="BS1524" s="36"/>
      <c r="BT1524" s="37"/>
      <c r="BU1524" s="44">
        <f t="shared" ref="BU1524" si="36323">parseTime(BS1524)-(BT1528=INT(RIGHT($F1524, 1)))</f>
        <v>0</v>
      </c>
      <c r="BV1524" s="45">
        <f t="shared" si="36306"/>
        <v>0</v>
      </c>
      <c r="BW1524" s="36"/>
      <c r="BX1524" s="37"/>
      <c r="BY1524" s="44">
        <f t="shared" ref="BY1524" si="36324">parseTime(BW1524)-(BX1528=INT(RIGHT($F1524, 1)))</f>
        <v>0</v>
      </c>
      <c r="BZ1524" s="45">
        <f t="shared" si="36308"/>
        <v>0</v>
      </c>
      <c r="CA1524" s="36"/>
      <c r="CB1524" s="37"/>
      <c r="CC1524" s="44">
        <f t="shared" ref="CC1524" si="36325">parseTime(CA1524)-(CB1528=INT(RIGHT($F1524, 1)))</f>
        <v>0</v>
      </c>
      <c r="CD1524" s="45">
        <f t="shared" si="36310"/>
        <v>0</v>
      </c>
      <c r="CE1524" s="36"/>
      <c r="CF1524" s="37"/>
      <c r="CG1524" s="44">
        <f t="shared" ref="CG1524" si="36326">parseTime(CE1524)-(CF1528=INT(RIGHT($F1524, 1)))</f>
        <v>0</v>
      </c>
      <c r="CH1524" s="45">
        <f t="shared" si="36312"/>
        <v>0</v>
      </c>
    </row>
    <row r="1525" spans="1:86" x14ac:dyDescent="0.25">
      <c r="A1525" s="56" t="s">
        <v>117</v>
      </c>
      <c r="B1525" s="57">
        <f t="shared" ref="B1525" ca="1" si="36327">roleHours(G1523:CH1529, "MFD")</f>
        <v>0</v>
      </c>
      <c r="C1525" s="14">
        <f t="shared" ref="C1525:C1528" ca="1" si="36328">B1525/8</f>
        <v>0</v>
      </c>
      <c r="D1525" s="14">
        <f t="shared" ref="D1525" ca="1" si="36329">B1524-D1524</f>
        <v>-53.7</v>
      </c>
      <c r="E1525" s="20" t="s">
        <v>127</v>
      </c>
      <c r="F1525" s="51" t="s">
        <v>130</v>
      </c>
      <c r="G1525" s="36"/>
      <c r="H1525" s="37"/>
      <c r="I1525" s="44">
        <f t="shared" ref="I1525" si="36330">parseTime(G1525)-(H1528=INT(RIGHT($F1525, 1)))</f>
        <v>0</v>
      </c>
      <c r="J1525" s="45">
        <f t="shared" si="36280"/>
        <v>0</v>
      </c>
      <c r="K1525" s="36"/>
      <c r="L1525" s="37"/>
      <c r="M1525" s="44">
        <f t="shared" ref="M1525" si="36331">parseTime(K1525)-(L1528=INT(RIGHT($F1525, 1)))</f>
        <v>0</v>
      </c>
      <c r="N1525" s="45">
        <f t="shared" si="36282"/>
        <v>0</v>
      </c>
      <c r="O1525" s="36"/>
      <c r="P1525" s="37"/>
      <c r="Q1525" s="44">
        <f t="shared" ref="Q1525" si="36332">parseTime(O1525)-(P1528=INT(RIGHT($F1525, 1)))</f>
        <v>0</v>
      </c>
      <c r="R1525" s="45">
        <f t="shared" si="36284"/>
        <v>0</v>
      </c>
      <c r="S1525" s="36"/>
      <c r="T1525" s="37"/>
      <c r="U1525" s="44">
        <f t="shared" ref="U1525" si="36333">parseTime(S1525)-(T1528=INT(RIGHT($F1525, 1)))</f>
        <v>0</v>
      </c>
      <c r="V1525" s="45">
        <f t="shared" si="36286"/>
        <v>0</v>
      </c>
      <c r="W1525" s="36"/>
      <c r="X1525" s="37"/>
      <c r="Y1525" s="44">
        <f t="shared" ref="Y1525" si="36334">parseTime(W1525)-(X1528=INT(RIGHT($F1525, 1)))</f>
        <v>0</v>
      </c>
      <c r="Z1525" s="45">
        <f t="shared" si="36288"/>
        <v>0</v>
      </c>
      <c r="AA1525" s="36"/>
      <c r="AB1525" s="37"/>
      <c r="AC1525" s="44">
        <f t="shared" ref="AC1525" si="36335">parseTime(AA1525)-(AB1528=INT(RIGHT($F1525, 1)))</f>
        <v>0</v>
      </c>
      <c r="AD1525" s="45">
        <f t="shared" si="36290"/>
        <v>0</v>
      </c>
      <c r="AE1525" s="36"/>
      <c r="AF1525" s="37"/>
      <c r="AG1525" s="44">
        <f t="shared" ref="AG1525" si="36336">parseTime(AE1525)-(AF1528=INT(RIGHT($F1525, 1)))</f>
        <v>0</v>
      </c>
      <c r="AH1525" s="45">
        <f t="shared" si="36292"/>
        <v>0</v>
      </c>
      <c r="AI1525" s="36"/>
      <c r="AJ1525" s="37"/>
      <c r="AK1525" s="44">
        <f>parseTime(AI1525)-(AJ1528=INT(RIGHT($F1525, 1)))</f>
        <v>0</v>
      </c>
      <c r="AL1525" s="45">
        <f t="shared" si="36293"/>
        <v>0</v>
      </c>
      <c r="AM1525" s="36"/>
      <c r="AN1525" s="37"/>
      <c r="AO1525" s="44">
        <f t="shared" ref="AO1525" si="36337">parseTime(AM1525)-(AN1528=INT(RIGHT($F1525, 1)))</f>
        <v>0</v>
      </c>
      <c r="AP1525" s="45">
        <f t="shared" si="36295"/>
        <v>0</v>
      </c>
      <c r="AQ1525" s="36"/>
      <c r="AR1525" s="37"/>
      <c r="AS1525" s="44">
        <f t="shared" ref="AS1525" si="36338">parseTime(AQ1525)-(AR1528=INT(RIGHT($F1525, 1)))</f>
        <v>0</v>
      </c>
      <c r="AT1525" s="45">
        <f t="shared" si="36297"/>
        <v>0</v>
      </c>
      <c r="AU1525" s="36"/>
      <c r="AV1525" s="37"/>
      <c r="AW1525" s="44">
        <f>parseTime(AU1525)-(AV1528=INT(RIGHT($F1525, 1)))</f>
        <v>0</v>
      </c>
      <c r="AX1525" s="45">
        <f t="shared" si="36298"/>
        <v>0</v>
      </c>
      <c r="AY1525" s="36"/>
      <c r="AZ1525" s="37"/>
      <c r="BA1525" s="44">
        <f>parseTime(AY1525)-(AZ1528=INT(RIGHT($F1525, 1)))</f>
        <v>0</v>
      </c>
      <c r="BB1525" s="45">
        <f t="shared" si="36299"/>
        <v>0</v>
      </c>
      <c r="BC1525" s="36"/>
      <c r="BD1525" s="37"/>
      <c r="BE1525" s="44">
        <f>parseTime(BC1525)-(BD1528=INT(RIGHT($F1525, 1)))</f>
        <v>0</v>
      </c>
      <c r="BF1525" s="45">
        <f t="shared" si="36300"/>
        <v>0</v>
      </c>
      <c r="BG1525" s="36"/>
      <c r="BH1525" s="37"/>
      <c r="BI1525" s="44">
        <f>parseTime(BG1525)-(BH1528=INT(RIGHT($F1525, 1)))</f>
        <v>0</v>
      </c>
      <c r="BJ1525" s="45">
        <f t="shared" si="36301"/>
        <v>0</v>
      </c>
      <c r="BK1525" s="36"/>
      <c r="BL1525" s="37"/>
      <c r="BM1525" s="44">
        <f>parseTime(BK1525)-(BL1528=INT(RIGHT($F1525, 1)))</f>
        <v>0</v>
      </c>
      <c r="BN1525" s="45">
        <f t="shared" si="36302"/>
        <v>0</v>
      </c>
      <c r="BO1525" s="36"/>
      <c r="BP1525" s="37"/>
      <c r="BQ1525" s="44">
        <f t="shared" ref="BQ1525" si="36339">parseTime(BO1525)-(BP1528=INT(RIGHT($F1525, 1)))</f>
        <v>0</v>
      </c>
      <c r="BR1525" s="45">
        <f t="shared" si="36304"/>
        <v>0</v>
      </c>
      <c r="BS1525" s="36"/>
      <c r="BT1525" s="37"/>
      <c r="BU1525" s="44">
        <f t="shared" ref="BU1525" si="36340">parseTime(BS1525)-(BT1528=INT(RIGHT($F1525, 1)))</f>
        <v>0</v>
      </c>
      <c r="BV1525" s="45">
        <f t="shared" si="36306"/>
        <v>0</v>
      </c>
      <c r="BW1525" s="36"/>
      <c r="BX1525" s="37"/>
      <c r="BY1525" s="44">
        <f t="shared" ref="BY1525" si="36341">parseTime(BW1525)-(BX1528=INT(RIGHT($F1525, 1)))</f>
        <v>0</v>
      </c>
      <c r="BZ1525" s="45">
        <f t="shared" si="36308"/>
        <v>0</v>
      </c>
      <c r="CA1525" s="36"/>
      <c r="CB1525" s="37"/>
      <c r="CC1525" s="44">
        <f t="shared" ref="CC1525" si="36342">parseTime(CA1525)-(CB1528=INT(RIGHT($F1525, 1)))</f>
        <v>0</v>
      </c>
      <c r="CD1525" s="45">
        <f t="shared" si="36310"/>
        <v>0</v>
      </c>
      <c r="CE1525" s="36"/>
      <c r="CF1525" s="37"/>
      <c r="CG1525" s="44">
        <f t="shared" ref="CG1525" si="36343">parseTime(CE1525)-(CF1528=INT(RIGHT($F1525, 1)))</f>
        <v>0</v>
      </c>
      <c r="CH1525" s="45">
        <f t="shared" si="36312"/>
        <v>0</v>
      </c>
    </row>
    <row r="1526" spans="1:86" x14ac:dyDescent="0.25">
      <c r="A1526" s="56"/>
      <c r="B1526" s="57"/>
      <c r="C1526" s="14">
        <f t="shared" si="36328"/>
        <v>0</v>
      </c>
      <c r="D1526" s="14" t="s">
        <v>259</v>
      </c>
      <c r="E1526" s="20">
        <v>4.25</v>
      </c>
      <c r="F1526" s="51" t="s">
        <v>131</v>
      </c>
      <c r="G1526" s="36"/>
      <c r="H1526" s="37"/>
      <c r="I1526" s="44">
        <f t="shared" ref="I1526" si="36344">parseTime(G1526)-(H1528=INT(RIGHT($F1526, 1)))</f>
        <v>0</v>
      </c>
      <c r="J1526" s="45">
        <f t="shared" si="36280"/>
        <v>0</v>
      </c>
      <c r="K1526" s="36"/>
      <c r="L1526" s="37"/>
      <c r="M1526" s="44">
        <f t="shared" ref="M1526" si="36345">parseTime(K1526)-(L1528=INT(RIGHT($F1526, 1)))</f>
        <v>0</v>
      </c>
      <c r="N1526" s="45">
        <f t="shared" si="36282"/>
        <v>0</v>
      </c>
      <c r="O1526" s="36"/>
      <c r="P1526" s="37"/>
      <c r="Q1526" s="44">
        <f t="shared" ref="Q1526" si="36346">parseTime(O1526)-(P1528=INT(RIGHT($F1526, 1)))</f>
        <v>0</v>
      </c>
      <c r="R1526" s="45">
        <f t="shared" si="36284"/>
        <v>0</v>
      </c>
      <c r="S1526" s="36"/>
      <c r="T1526" s="37"/>
      <c r="U1526" s="44">
        <f t="shared" ref="U1526" si="36347">parseTime(S1526)-(T1528=INT(RIGHT($F1526, 1)))</f>
        <v>0</v>
      </c>
      <c r="V1526" s="45">
        <f t="shared" si="36286"/>
        <v>0</v>
      </c>
      <c r="W1526" s="36"/>
      <c r="X1526" s="37"/>
      <c r="Y1526" s="44">
        <f t="shared" ref="Y1526" si="36348">parseTime(W1526)-(X1528=INT(RIGHT($F1526, 1)))</f>
        <v>0</v>
      </c>
      <c r="Z1526" s="45">
        <f t="shared" si="36288"/>
        <v>0</v>
      </c>
      <c r="AA1526" s="36"/>
      <c r="AB1526" s="37"/>
      <c r="AC1526" s="44">
        <f t="shared" ref="AC1526" si="36349">parseTime(AA1526)-(AB1528=INT(RIGHT($F1526, 1)))</f>
        <v>0</v>
      </c>
      <c r="AD1526" s="45">
        <f t="shared" si="36290"/>
        <v>0</v>
      </c>
      <c r="AE1526" s="36"/>
      <c r="AF1526" s="37"/>
      <c r="AG1526" s="44">
        <f t="shared" ref="AG1526" si="36350">parseTime(AE1526)-(AF1528=INT(RIGHT($F1526, 1)))</f>
        <v>0</v>
      </c>
      <c r="AH1526" s="45">
        <f t="shared" si="36292"/>
        <v>0</v>
      </c>
      <c r="AI1526" s="36"/>
      <c r="AJ1526" s="37"/>
      <c r="AK1526" s="44">
        <f>parseTime(AI1526)-(AJ1528=INT(RIGHT($F1526, 1)))</f>
        <v>0</v>
      </c>
      <c r="AL1526" s="45">
        <f t="shared" si="36293"/>
        <v>0</v>
      </c>
      <c r="AM1526" s="36"/>
      <c r="AN1526" s="37"/>
      <c r="AO1526" s="44">
        <f t="shared" ref="AO1526" si="36351">parseTime(AM1526)-(AN1528=INT(RIGHT($F1526, 1)))</f>
        <v>0</v>
      </c>
      <c r="AP1526" s="45">
        <f t="shared" si="36295"/>
        <v>0</v>
      </c>
      <c r="AQ1526" s="36"/>
      <c r="AR1526" s="37"/>
      <c r="AS1526" s="44">
        <f t="shared" ref="AS1526" si="36352">parseTime(AQ1526)-(AR1528=INT(RIGHT($F1526, 1)))</f>
        <v>0</v>
      </c>
      <c r="AT1526" s="45">
        <f t="shared" si="36297"/>
        <v>0</v>
      </c>
      <c r="AU1526" s="36"/>
      <c r="AV1526" s="37"/>
      <c r="AW1526" s="44">
        <f>parseTime(AU1526)-(AV1528=INT(RIGHT($F1526, 1)))</f>
        <v>0</v>
      </c>
      <c r="AX1526" s="45">
        <f t="shared" si="36298"/>
        <v>0</v>
      </c>
      <c r="AY1526" s="36"/>
      <c r="AZ1526" s="37"/>
      <c r="BA1526" s="44">
        <f>parseTime(AY1526)-(AZ1528=INT(RIGHT($F1526, 1)))</f>
        <v>0</v>
      </c>
      <c r="BB1526" s="45">
        <f t="shared" si="36299"/>
        <v>0</v>
      </c>
      <c r="BC1526" s="36"/>
      <c r="BD1526" s="37"/>
      <c r="BE1526" s="44">
        <f>parseTime(BC1526)-(BD1528=INT(RIGHT($F1526, 1)))</f>
        <v>0</v>
      </c>
      <c r="BF1526" s="45">
        <f t="shared" si="36300"/>
        <v>0</v>
      </c>
      <c r="BG1526" s="36"/>
      <c r="BH1526" s="37"/>
      <c r="BI1526" s="44">
        <f>parseTime(BG1526)-(BH1528=INT(RIGHT($F1526, 1)))</f>
        <v>0</v>
      </c>
      <c r="BJ1526" s="45">
        <f t="shared" si="36301"/>
        <v>0</v>
      </c>
      <c r="BK1526" s="36"/>
      <c r="BL1526" s="37"/>
      <c r="BM1526" s="44">
        <f>parseTime(BK1526)-(BL1528=INT(RIGHT($F1526, 1)))</f>
        <v>0</v>
      </c>
      <c r="BN1526" s="45">
        <f t="shared" si="36302"/>
        <v>0</v>
      </c>
      <c r="BO1526" s="36"/>
      <c r="BP1526" s="37"/>
      <c r="BQ1526" s="44">
        <f t="shared" ref="BQ1526" si="36353">parseTime(BO1526)-(BP1528=INT(RIGHT($F1526, 1)))</f>
        <v>0</v>
      </c>
      <c r="BR1526" s="45">
        <f t="shared" si="36304"/>
        <v>0</v>
      </c>
      <c r="BS1526" s="36"/>
      <c r="BT1526" s="37"/>
      <c r="BU1526" s="44">
        <f t="shared" ref="BU1526" si="36354">parseTime(BS1526)-(BT1528=INT(RIGHT($F1526, 1)))</f>
        <v>0</v>
      </c>
      <c r="BV1526" s="45">
        <f t="shared" si="36306"/>
        <v>0</v>
      </c>
      <c r="BW1526" s="36"/>
      <c r="BX1526" s="37"/>
      <c r="BY1526" s="44">
        <f t="shared" ref="BY1526" si="36355">parseTime(BW1526)-(BX1528=INT(RIGHT($F1526, 1)))</f>
        <v>0</v>
      </c>
      <c r="BZ1526" s="45">
        <f t="shared" si="36308"/>
        <v>0</v>
      </c>
      <c r="CA1526" s="36"/>
      <c r="CB1526" s="37"/>
      <c r="CC1526" s="44">
        <f t="shared" ref="CC1526" si="36356">parseTime(CA1526)-(CB1528=INT(RIGHT($F1526, 1)))</f>
        <v>0</v>
      </c>
      <c r="CD1526" s="45">
        <f t="shared" si="36310"/>
        <v>0</v>
      </c>
      <c r="CE1526" s="36"/>
      <c r="CF1526" s="37"/>
      <c r="CG1526" s="44">
        <f t="shared" ref="CG1526" si="36357">parseTime(CE1526)-(CF1528=INT(RIGHT($F1526, 1)))</f>
        <v>0</v>
      </c>
      <c r="CH1526" s="45">
        <f t="shared" si="36312"/>
        <v>0</v>
      </c>
    </row>
    <row r="1527" spans="1:86" x14ac:dyDescent="0.25">
      <c r="A1527" s="56" t="s">
        <v>119</v>
      </c>
      <c r="B1527" s="57">
        <f t="shared" ref="B1527" ca="1" si="36358">roleHours(G1523:CH1529, "MCC")</f>
        <v>0</v>
      </c>
      <c r="C1527" s="14">
        <f t="shared" ca="1" si="36328"/>
        <v>0</v>
      </c>
      <c r="D1527" s="14" t="s">
        <v>260</v>
      </c>
      <c r="E1527" s="20">
        <v>4.6500000000000004</v>
      </c>
      <c r="F1527" s="51" t="s">
        <v>132</v>
      </c>
      <c r="G1527" s="36"/>
      <c r="H1527" s="37"/>
      <c r="I1527" s="44">
        <f t="shared" ref="I1527" si="36359">parseTime(G1527)-(H1528=INT(RIGHT($F1527, 1)))</f>
        <v>0</v>
      </c>
      <c r="J1527" s="45">
        <f t="shared" si="36280"/>
        <v>0</v>
      </c>
      <c r="K1527" s="36"/>
      <c r="L1527" s="37"/>
      <c r="M1527" s="44">
        <f t="shared" ref="M1527" si="36360">parseTime(K1527)-(L1528=INT(RIGHT($F1527, 1)))</f>
        <v>0</v>
      </c>
      <c r="N1527" s="45">
        <f t="shared" si="36282"/>
        <v>0</v>
      </c>
      <c r="O1527" s="36"/>
      <c r="P1527" s="37"/>
      <c r="Q1527" s="44">
        <f t="shared" ref="Q1527" si="36361">parseTime(O1527)-(P1528=INT(RIGHT($F1527, 1)))</f>
        <v>0</v>
      </c>
      <c r="R1527" s="45">
        <f t="shared" si="36284"/>
        <v>0</v>
      </c>
      <c r="S1527" s="36"/>
      <c r="T1527" s="37"/>
      <c r="U1527" s="44">
        <f t="shared" ref="U1527" si="36362">parseTime(S1527)-(T1528=INT(RIGHT($F1527, 1)))</f>
        <v>0</v>
      </c>
      <c r="V1527" s="45">
        <f t="shared" si="36286"/>
        <v>0</v>
      </c>
      <c r="W1527" s="36"/>
      <c r="X1527" s="37"/>
      <c r="Y1527" s="44">
        <f t="shared" ref="Y1527" si="36363">parseTime(W1527)-(X1528=INT(RIGHT($F1527, 1)))</f>
        <v>0</v>
      </c>
      <c r="Z1527" s="45">
        <f t="shared" si="36288"/>
        <v>0</v>
      </c>
      <c r="AA1527" s="36"/>
      <c r="AB1527" s="37"/>
      <c r="AC1527" s="44">
        <f t="shared" ref="AC1527" si="36364">parseTime(AA1527)-(AB1528=INT(RIGHT($F1527, 1)))</f>
        <v>0</v>
      </c>
      <c r="AD1527" s="45">
        <f t="shared" si="36290"/>
        <v>0</v>
      </c>
      <c r="AE1527" s="36"/>
      <c r="AF1527" s="37"/>
      <c r="AG1527" s="44">
        <f t="shared" ref="AG1527" si="36365">parseTime(AE1527)-(AF1528=INT(RIGHT($F1527, 1)))</f>
        <v>0</v>
      </c>
      <c r="AH1527" s="45">
        <f t="shared" si="36292"/>
        <v>0</v>
      </c>
      <c r="AI1527" s="36"/>
      <c r="AJ1527" s="37"/>
      <c r="AK1527" s="44">
        <f>parseTime(AI1527)-(AJ1528=INT(RIGHT($F1527, 1)))</f>
        <v>0</v>
      </c>
      <c r="AL1527" s="45">
        <f t="shared" si="36293"/>
        <v>0</v>
      </c>
      <c r="AM1527" s="36"/>
      <c r="AN1527" s="37"/>
      <c r="AO1527" s="44">
        <f t="shared" ref="AO1527" si="36366">parseTime(AM1527)-(AN1528=INT(RIGHT($F1527, 1)))</f>
        <v>0</v>
      </c>
      <c r="AP1527" s="45">
        <f t="shared" si="36295"/>
        <v>0</v>
      </c>
      <c r="AQ1527" s="36"/>
      <c r="AR1527" s="37"/>
      <c r="AS1527" s="44">
        <f t="shared" ref="AS1527" si="36367">parseTime(AQ1527)-(AR1528=INT(RIGHT($F1527, 1)))</f>
        <v>0</v>
      </c>
      <c r="AT1527" s="45">
        <f t="shared" si="36297"/>
        <v>0</v>
      </c>
      <c r="AU1527" s="36"/>
      <c r="AV1527" s="37"/>
      <c r="AW1527" s="44">
        <f>parseTime(AU1527)-(AV1528=INT(RIGHT($F1527, 1)))</f>
        <v>0</v>
      </c>
      <c r="AX1527" s="45">
        <f t="shared" si="36298"/>
        <v>0</v>
      </c>
      <c r="AY1527" s="36"/>
      <c r="AZ1527" s="37"/>
      <c r="BA1527" s="44">
        <f>parseTime(AY1527)-(AZ1528=INT(RIGHT($F1527, 1)))</f>
        <v>0</v>
      </c>
      <c r="BB1527" s="45">
        <f t="shared" si="36299"/>
        <v>0</v>
      </c>
      <c r="BC1527" s="36"/>
      <c r="BD1527" s="37"/>
      <c r="BE1527" s="44">
        <f>parseTime(BC1527)-(BD1528=INT(RIGHT($F1527, 1)))</f>
        <v>0</v>
      </c>
      <c r="BF1527" s="45">
        <f t="shared" si="36300"/>
        <v>0</v>
      </c>
      <c r="BG1527" s="36"/>
      <c r="BH1527" s="37"/>
      <c r="BI1527" s="44">
        <f>parseTime(BG1527)-(BH1528=INT(RIGHT($F1527, 1)))</f>
        <v>0</v>
      </c>
      <c r="BJ1527" s="45">
        <f t="shared" si="36301"/>
        <v>0</v>
      </c>
      <c r="BK1527" s="36"/>
      <c r="BL1527" s="37"/>
      <c r="BM1527" s="44">
        <f>parseTime(BK1527)-(BL1528=INT(RIGHT($F1527, 1)))</f>
        <v>0</v>
      </c>
      <c r="BN1527" s="45">
        <f t="shared" si="36302"/>
        <v>0</v>
      </c>
      <c r="BO1527" s="36"/>
      <c r="BP1527" s="37"/>
      <c r="BQ1527" s="44">
        <f t="shared" ref="BQ1527" si="36368">parseTime(BO1527)-(BP1528=INT(RIGHT($F1527, 1)))</f>
        <v>0</v>
      </c>
      <c r="BR1527" s="45">
        <f t="shared" si="36304"/>
        <v>0</v>
      </c>
      <c r="BS1527" s="36"/>
      <c r="BT1527" s="37"/>
      <c r="BU1527" s="44">
        <f t="shared" ref="BU1527" si="36369">parseTime(BS1527)-(BT1528=INT(RIGHT($F1527, 1)))</f>
        <v>0</v>
      </c>
      <c r="BV1527" s="45">
        <f t="shared" si="36306"/>
        <v>0</v>
      </c>
      <c r="BW1527" s="36"/>
      <c r="BX1527" s="37"/>
      <c r="BY1527" s="44">
        <f t="shared" ref="BY1527" si="36370">parseTime(BW1527)-(BX1528=INT(RIGHT($F1527, 1)))</f>
        <v>0</v>
      </c>
      <c r="BZ1527" s="45">
        <f t="shared" si="36308"/>
        <v>0</v>
      </c>
      <c r="CA1527" s="36"/>
      <c r="CB1527" s="37"/>
      <c r="CC1527" s="44">
        <f t="shared" ref="CC1527" si="36371">parseTime(CA1527)-(CB1528=INT(RIGHT($F1527, 1)))</f>
        <v>0</v>
      </c>
      <c r="CD1527" s="45">
        <f t="shared" si="36310"/>
        <v>0</v>
      </c>
      <c r="CE1527" s="36"/>
      <c r="CF1527" s="37"/>
      <c r="CG1527" s="44">
        <f t="shared" ref="CG1527" si="36372">parseTime(CE1527)-(CF1528=INT(RIGHT($F1527, 1)))</f>
        <v>0</v>
      </c>
      <c r="CH1527" s="45">
        <f t="shared" si="36312"/>
        <v>0</v>
      </c>
    </row>
    <row r="1528" spans="1:86" x14ac:dyDescent="0.25">
      <c r="A1528" s="56"/>
      <c r="B1528" s="57"/>
      <c r="C1528" s="14">
        <f t="shared" si="36328"/>
        <v>0</v>
      </c>
      <c r="D1528" s="14"/>
      <c r="E1528" s="20">
        <f t="shared" ref="E1528" si="36373">((7.5/2)-0.5+E1527)*8</f>
        <v>63.2</v>
      </c>
      <c r="F1528" s="51"/>
      <c r="G1528" s="46" t="s">
        <v>134</v>
      </c>
      <c r="H1528" s="38">
        <f t="shared" ref="H1528" si="36374">lunchAdjust(G1523:H1527)</f>
        <v>0</v>
      </c>
      <c r="I1528" s="48" t="s">
        <v>0</v>
      </c>
      <c r="J1528" s="39">
        <f t="shared" ref="J1528" si="36375">SUMPRODUCT(I1523:I1527*J1523:J1527)</f>
        <v>0</v>
      </c>
      <c r="K1528" s="46" t="s">
        <v>134</v>
      </c>
      <c r="L1528" s="38">
        <f t="shared" ref="L1528" si="36376">lunchAdjust(K1523:L1527)</f>
        <v>0</v>
      </c>
      <c r="M1528" s="48" t="s">
        <v>0</v>
      </c>
      <c r="N1528" s="39">
        <f t="shared" ref="N1528" si="36377">SUMPRODUCT(M1523:M1527*N1523:N1527)</f>
        <v>0</v>
      </c>
      <c r="O1528" s="46" t="s">
        <v>134</v>
      </c>
      <c r="P1528" s="38">
        <f t="shared" ref="P1528" si="36378">lunchAdjust(O1523:P1527)</f>
        <v>0</v>
      </c>
      <c r="Q1528" s="48" t="s">
        <v>0</v>
      </c>
      <c r="R1528" s="39">
        <f t="shared" ref="R1528" si="36379">SUMPRODUCT(Q1523:Q1527*R1523:R1527)</f>
        <v>0</v>
      </c>
      <c r="S1528" s="46" t="s">
        <v>134</v>
      </c>
      <c r="T1528" s="38">
        <f t="shared" ref="T1528" si="36380">lunchAdjust(S1523:T1527)</f>
        <v>0</v>
      </c>
      <c r="U1528" s="48" t="s">
        <v>0</v>
      </c>
      <c r="V1528" s="39">
        <f t="shared" ref="V1528" si="36381">SUMPRODUCT(U1523:U1527*V1523:V1527)</f>
        <v>0</v>
      </c>
      <c r="W1528" s="46" t="s">
        <v>134</v>
      </c>
      <c r="X1528" s="38">
        <f t="shared" ref="X1528" si="36382">lunchAdjust(W1523:X1527)</f>
        <v>0</v>
      </c>
      <c r="Y1528" s="48" t="s">
        <v>0</v>
      </c>
      <c r="Z1528" s="39">
        <f t="shared" ref="Z1528" si="36383">SUMPRODUCT(Y1523:Y1527*Z1523:Z1527)</f>
        <v>0</v>
      </c>
      <c r="AA1528" s="46" t="s">
        <v>134</v>
      </c>
      <c r="AB1528" s="38">
        <f t="shared" ref="AB1528" si="36384">lunchAdjust(AA1523:AB1527)</f>
        <v>0</v>
      </c>
      <c r="AC1528" s="48" t="s">
        <v>0</v>
      </c>
      <c r="AD1528" s="39">
        <f t="shared" ref="AD1528" si="36385">SUMPRODUCT(AC1523:AC1527*AD1523:AD1527)</f>
        <v>0</v>
      </c>
      <c r="AE1528" s="46" t="s">
        <v>134</v>
      </c>
      <c r="AF1528" s="38">
        <f t="shared" ref="AF1528" si="36386">lunchAdjust(AE1523:AF1527)</f>
        <v>0</v>
      </c>
      <c r="AG1528" s="48" t="s">
        <v>0</v>
      </c>
      <c r="AH1528" s="39">
        <f t="shared" ref="AH1528" si="36387">SUMPRODUCT(AG1523:AG1527*AH1523:AH1527)</f>
        <v>0</v>
      </c>
      <c r="AI1528" s="46" t="s">
        <v>134</v>
      </c>
      <c r="AJ1528" s="38">
        <f t="shared" ref="AJ1528" si="36388">lunchAdjust(AI1523:AJ1527)</f>
        <v>0</v>
      </c>
      <c r="AK1528" s="48" t="s">
        <v>0</v>
      </c>
      <c r="AL1528" s="39">
        <f t="shared" ref="AL1528" si="36389">SUMPRODUCT(AK1523:AK1527*AL1523:AL1527)</f>
        <v>0</v>
      </c>
      <c r="AM1528" s="46" t="s">
        <v>134</v>
      </c>
      <c r="AN1528" s="38">
        <f t="shared" ref="AN1528" si="36390">lunchAdjust(AM1523:AN1527)</f>
        <v>0</v>
      </c>
      <c r="AO1528" s="48" t="s">
        <v>0</v>
      </c>
      <c r="AP1528" s="39">
        <f t="shared" ref="AP1528" si="36391">SUMPRODUCT(AO1523:AO1527*AP1523:AP1527)</f>
        <v>0</v>
      </c>
      <c r="AQ1528" s="46" t="s">
        <v>134</v>
      </c>
      <c r="AR1528" s="38">
        <f t="shared" ref="AR1528" si="36392">lunchAdjust(AQ1523:AR1527)</f>
        <v>0</v>
      </c>
      <c r="AS1528" s="48" t="s">
        <v>0</v>
      </c>
      <c r="AT1528" s="39">
        <f t="shared" ref="AT1528" si="36393">SUMPRODUCT(AS1523:AS1527*AT1523:AT1527)</f>
        <v>0</v>
      </c>
      <c r="AU1528" s="46" t="s">
        <v>134</v>
      </c>
      <c r="AV1528" s="38">
        <f t="shared" ref="AV1528" si="36394">lunchAdjust(AU1523:AV1527)</f>
        <v>0</v>
      </c>
      <c r="AW1528" s="48" t="s">
        <v>0</v>
      </c>
      <c r="AX1528" s="39">
        <f t="shared" ref="AX1528" si="36395">SUMPRODUCT(AW1523:AW1527*AX1523:AX1527)</f>
        <v>0</v>
      </c>
      <c r="AY1528" s="46" t="s">
        <v>134</v>
      </c>
      <c r="AZ1528" s="38">
        <f t="shared" ref="AZ1528" si="36396">lunchAdjust(AY1523:AZ1527)</f>
        <v>0</v>
      </c>
      <c r="BA1528" s="48" t="s">
        <v>0</v>
      </c>
      <c r="BB1528" s="39">
        <f t="shared" ref="BB1528" si="36397">SUMPRODUCT(BA1523:BA1527*BB1523:BB1527)</f>
        <v>0</v>
      </c>
      <c r="BC1528" s="46" t="s">
        <v>134</v>
      </c>
      <c r="BD1528" s="38">
        <f t="shared" ref="BD1528" si="36398">lunchAdjust(BC1523:BD1527)</f>
        <v>0</v>
      </c>
      <c r="BE1528" s="48" t="s">
        <v>0</v>
      </c>
      <c r="BF1528" s="39">
        <f t="shared" ref="BF1528" si="36399">SUMPRODUCT(BE1523:BE1527*BF1523:BF1527)</f>
        <v>0</v>
      </c>
      <c r="BG1528" s="46" t="s">
        <v>134</v>
      </c>
      <c r="BH1528" s="38">
        <f t="shared" ref="BH1528" si="36400">lunchAdjust(BG1523:BH1527)</f>
        <v>0</v>
      </c>
      <c r="BI1528" s="48" t="s">
        <v>0</v>
      </c>
      <c r="BJ1528" s="39">
        <f t="shared" ref="BJ1528" si="36401">SUMPRODUCT(BI1523:BI1527*BJ1523:BJ1527)</f>
        <v>0</v>
      </c>
      <c r="BK1528" s="46" t="s">
        <v>134</v>
      </c>
      <c r="BL1528" s="38">
        <f t="shared" ref="BL1528" si="36402">lunchAdjust(BK1523:BL1527)</f>
        <v>0</v>
      </c>
      <c r="BM1528" s="48" t="s">
        <v>0</v>
      </c>
      <c r="BN1528" s="39">
        <f t="shared" ref="BN1528" si="36403">SUMPRODUCT(BM1523:BM1527*BN1523:BN1527)</f>
        <v>0</v>
      </c>
      <c r="BO1528" s="46" t="s">
        <v>134</v>
      </c>
      <c r="BP1528" s="38">
        <f t="shared" ref="BP1528" si="36404">lunchAdjust(BO1523:BP1527)</f>
        <v>0</v>
      </c>
      <c r="BQ1528" s="48" t="s">
        <v>0</v>
      </c>
      <c r="BR1528" s="39">
        <f t="shared" ref="BR1528" si="36405">SUMPRODUCT(BQ1523:BQ1527*BR1523:BR1527)</f>
        <v>0</v>
      </c>
      <c r="BS1528" s="46" t="s">
        <v>134</v>
      </c>
      <c r="BT1528" s="38">
        <f t="shared" ref="BT1528" si="36406">lunchAdjust(BS1523:BT1527)</f>
        <v>0</v>
      </c>
      <c r="BU1528" s="48" t="s">
        <v>0</v>
      </c>
      <c r="BV1528" s="39">
        <f t="shared" ref="BV1528" si="36407">SUMPRODUCT(BU1523:BU1527*BV1523:BV1527)</f>
        <v>0</v>
      </c>
      <c r="BW1528" s="46" t="s">
        <v>134</v>
      </c>
      <c r="BX1528" s="38">
        <f t="shared" ref="BX1528" si="36408">lunchAdjust(BW1523:BX1527)</f>
        <v>0</v>
      </c>
      <c r="BY1528" s="48" t="s">
        <v>0</v>
      </c>
      <c r="BZ1528" s="39">
        <f t="shared" ref="BZ1528" si="36409">SUMPRODUCT(BY1523:BY1527*BZ1523:BZ1527)</f>
        <v>0</v>
      </c>
      <c r="CA1528" s="46" t="s">
        <v>134</v>
      </c>
      <c r="CB1528" s="38">
        <f t="shared" ref="CB1528" si="36410">lunchAdjust(CA1523:CB1527)</f>
        <v>0</v>
      </c>
      <c r="CC1528" s="48" t="s">
        <v>0</v>
      </c>
      <c r="CD1528" s="39">
        <f t="shared" ref="CD1528" si="36411">SUMPRODUCT(CC1523:CC1527*CD1523:CD1527)</f>
        <v>0</v>
      </c>
      <c r="CE1528" s="46" t="s">
        <v>134</v>
      </c>
      <c r="CF1528" s="38">
        <f t="shared" ref="CF1528" si="36412">lunchAdjust(CE1523:CF1527)</f>
        <v>0</v>
      </c>
      <c r="CG1528" s="48" t="s">
        <v>0</v>
      </c>
      <c r="CH1528" s="39">
        <f t="shared" ref="CH1528" si="36413">SUMPRODUCT(CG1523:CG1527*CH1523:CH1527)</f>
        <v>0</v>
      </c>
    </row>
    <row r="1529" spans="1:86" ht="15.75" thickBot="1" x14ac:dyDescent="0.3">
      <c r="A1529" s="58" t="s">
        <v>121</v>
      </c>
      <c r="B1529" s="59">
        <f t="shared" ref="B1529" ca="1" si="36414">roleHours(G1523:CH1529, "OUT")</f>
        <v>0</v>
      </c>
      <c r="C1529" s="54" t="s">
        <v>137</v>
      </c>
      <c r="D1529" s="22">
        <f t="shared" ref="D1529" ca="1" si="36415">roleHours(G1523:CH1529, "PTO")</f>
        <v>0</v>
      </c>
      <c r="E1529" s="23">
        <f t="shared" ref="E1529" ca="1" si="36416">E1528-B1524</f>
        <v>63.2</v>
      </c>
      <c r="F1529" s="52"/>
      <c r="G1529" s="47" t="s">
        <v>39</v>
      </c>
      <c r="H1529" s="40">
        <f t="shared" si="36244"/>
        <v>0</v>
      </c>
      <c r="I1529" s="49" t="s">
        <v>135</v>
      </c>
      <c r="J1529" s="41">
        <f t="shared" ref="J1529" si="36417">J1528*G$4</f>
        <v>0</v>
      </c>
      <c r="K1529" s="47" t="s">
        <v>39</v>
      </c>
      <c r="L1529" s="40">
        <f t="shared" ref="L1529" si="36418">SUMPRODUCT(M1523:M1527*(L1523:L1527="PTO"))+SUMPRODUCT(M1523:M1527*(L1523:L1527="HOL"))</f>
        <v>0</v>
      </c>
      <c r="M1529" s="49" t="s">
        <v>135</v>
      </c>
      <c r="N1529" s="41">
        <f t="shared" ref="N1529" si="36419">N1528*K$4</f>
        <v>0</v>
      </c>
      <c r="O1529" s="47" t="s">
        <v>39</v>
      </c>
      <c r="P1529" s="40">
        <f t="shared" ref="P1529" si="36420">SUMPRODUCT(Q1523:Q1527*(P1523:P1527="PTO"))+SUMPRODUCT(Q1523:Q1527*(P1523:P1527="HOL"))</f>
        <v>0</v>
      </c>
      <c r="Q1529" s="49" t="s">
        <v>135</v>
      </c>
      <c r="R1529" s="41">
        <f t="shared" ref="R1529" si="36421">R1528*O$4</f>
        <v>0</v>
      </c>
      <c r="S1529" s="47" t="s">
        <v>39</v>
      </c>
      <c r="T1529" s="40">
        <f t="shared" ref="T1529" si="36422">SUMPRODUCT(U1523:U1527*(T1523:T1527="PTO"))+SUMPRODUCT(U1523:U1527*(T1523:T1527="HOL"))</f>
        <v>0</v>
      </c>
      <c r="U1529" s="49" t="s">
        <v>135</v>
      </c>
      <c r="V1529" s="41">
        <f t="shared" ref="V1529" si="36423">V1528*S$4</f>
        <v>0</v>
      </c>
      <c r="W1529" s="47" t="s">
        <v>39</v>
      </c>
      <c r="X1529" s="40">
        <f t="shared" ref="X1529" si="36424">SUMPRODUCT(Y1523:Y1527*(X1523:X1527="PTO"))+SUMPRODUCT(Y1523:Y1527*(X1523:X1527="HOL"))</f>
        <v>0</v>
      </c>
      <c r="Y1529" s="49" t="s">
        <v>135</v>
      </c>
      <c r="Z1529" s="41">
        <f t="shared" ref="Z1529" si="36425">Z1528*W$4</f>
        <v>0</v>
      </c>
      <c r="AA1529" s="47" t="s">
        <v>39</v>
      </c>
      <c r="AB1529" s="40">
        <f t="shared" ref="AB1529" si="36426">SUMPRODUCT(AC1523:AC1527*(AB1523:AB1527="PTO"))+SUMPRODUCT(AC1523:AC1527*(AB1523:AB1527="HOL"))</f>
        <v>0</v>
      </c>
      <c r="AC1529" s="49" t="s">
        <v>135</v>
      </c>
      <c r="AD1529" s="41">
        <f t="shared" ref="AD1529" si="36427">AD1528*AA$4</f>
        <v>0</v>
      </c>
      <c r="AE1529" s="47" t="s">
        <v>39</v>
      </c>
      <c r="AF1529" s="40">
        <f t="shared" ref="AF1529" si="36428">SUMPRODUCT(AG1523:AG1527*(AF1523:AF1527="PTO"))+SUMPRODUCT(AG1523:AG1527*(AF1523:AF1527="HOL"))</f>
        <v>0</v>
      </c>
      <c r="AG1529" s="49" t="s">
        <v>135</v>
      </c>
      <c r="AH1529" s="41">
        <f t="shared" ref="AH1529" si="36429">AH1528*AE$4</f>
        <v>0</v>
      </c>
      <c r="AI1529" s="47" t="s">
        <v>39</v>
      </c>
      <c r="AJ1529" s="40">
        <f t="shared" ref="AJ1529" si="36430">SUMPRODUCT(AK1523:AK1527*(AJ1523:AJ1527="PTO"))+SUMPRODUCT(AK1523:AK1527*(AJ1523:AJ1527="HOL"))</f>
        <v>0</v>
      </c>
      <c r="AK1529" s="49" t="s">
        <v>135</v>
      </c>
      <c r="AL1529" s="41">
        <f>AL1528*AI$4</f>
        <v>0</v>
      </c>
      <c r="AM1529" s="47" t="s">
        <v>39</v>
      </c>
      <c r="AN1529" s="40">
        <f t="shared" ref="AN1529" si="36431">SUMPRODUCT(AO1523:AO1527*(AN1523:AN1527="PTO"))+SUMPRODUCT(AO1523:AO1527*(AN1523:AN1527="HOL"))</f>
        <v>0</v>
      </c>
      <c r="AO1529" s="49" t="s">
        <v>135</v>
      </c>
      <c r="AP1529" s="41">
        <f t="shared" ref="AP1529" si="36432">AP1528*AM$4</f>
        <v>0</v>
      </c>
      <c r="AQ1529" s="47" t="s">
        <v>39</v>
      </c>
      <c r="AR1529" s="40">
        <f t="shared" ref="AR1529" si="36433">SUMPRODUCT(AS1523:AS1527*(AR1523:AR1527="PTO"))+SUMPRODUCT(AS1523:AS1527*(AR1523:AR1527="HOL"))</f>
        <v>0</v>
      </c>
      <c r="AS1529" s="49" t="s">
        <v>135</v>
      </c>
      <c r="AT1529" s="41">
        <f t="shared" ref="AT1529" si="36434">AT1528*AQ$4</f>
        <v>0</v>
      </c>
      <c r="AU1529" s="47" t="s">
        <v>39</v>
      </c>
      <c r="AV1529" s="40">
        <f t="shared" ref="AV1529" si="36435">SUMPRODUCT(AW1523:AW1527*(AV1523:AV1527="PTO"))+SUMPRODUCT(AW1523:AW1527*(AV1523:AV1527="HOL"))</f>
        <v>0</v>
      </c>
      <c r="AW1529" s="49" t="s">
        <v>135</v>
      </c>
      <c r="AX1529" s="41">
        <f>AX1528*AU$4</f>
        <v>0</v>
      </c>
      <c r="AY1529" s="47" t="s">
        <v>39</v>
      </c>
      <c r="AZ1529" s="40">
        <f t="shared" ref="AZ1529" si="36436">SUMPRODUCT(BA1523:BA1527*(AZ1523:AZ1527="PTO"))+SUMPRODUCT(BA1523:BA1527*(AZ1523:AZ1527="HOL"))</f>
        <v>0</v>
      </c>
      <c r="BA1529" s="49" t="s">
        <v>135</v>
      </c>
      <c r="BB1529" s="41">
        <f>BB1528*AY$4</f>
        <v>0</v>
      </c>
      <c r="BC1529" s="47" t="s">
        <v>39</v>
      </c>
      <c r="BD1529" s="40">
        <f t="shared" ref="BD1529" si="36437">SUMPRODUCT(BE1523:BE1527*(BD1523:BD1527="PTO"))+SUMPRODUCT(BE1523:BE1527*(BD1523:BD1527="HOL"))</f>
        <v>0</v>
      </c>
      <c r="BE1529" s="49" t="s">
        <v>135</v>
      </c>
      <c r="BF1529" s="41">
        <f>BF1528*BC$4</f>
        <v>0</v>
      </c>
      <c r="BG1529" s="47" t="s">
        <v>39</v>
      </c>
      <c r="BH1529" s="40">
        <f t="shared" ref="BH1529" si="36438">SUMPRODUCT(BI1523:BI1527*(BH1523:BH1527="PTO"))+SUMPRODUCT(BI1523:BI1527*(BH1523:BH1527="HOL"))</f>
        <v>0</v>
      </c>
      <c r="BI1529" s="49" t="s">
        <v>135</v>
      </c>
      <c r="BJ1529" s="41">
        <f>BJ1528*BG$4</f>
        <v>0</v>
      </c>
      <c r="BK1529" s="47" t="s">
        <v>39</v>
      </c>
      <c r="BL1529" s="40">
        <f t="shared" ref="BL1529" si="36439">SUMPRODUCT(BM1523:BM1527*(BL1523:BL1527="PTO"))+SUMPRODUCT(BM1523:BM1527*(BL1523:BL1527="HOL"))</f>
        <v>0</v>
      </c>
      <c r="BM1529" s="49" t="s">
        <v>135</v>
      </c>
      <c r="BN1529" s="41">
        <f>BN1528*BK$4</f>
        <v>0</v>
      </c>
      <c r="BO1529" s="47" t="s">
        <v>39</v>
      </c>
      <c r="BP1529" s="40">
        <f t="shared" ref="BP1529" si="36440">SUMPRODUCT(BQ1523:BQ1527*(BP1523:BP1527="PTO"))+SUMPRODUCT(BQ1523:BQ1527*(BP1523:BP1527="HOL"))</f>
        <v>0</v>
      </c>
      <c r="BQ1529" s="49" t="s">
        <v>135</v>
      </c>
      <c r="BR1529" s="41">
        <f t="shared" ref="BR1529" si="36441">BR1528*BO$4</f>
        <v>0</v>
      </c>
      <c r="BS1529" s="47" t="s">
        <v>39</v>
      </c>
      <c r="BT1529" s="40">
        <f t="shared" ref="BT1529" si="36442">SUMPRODUCT(BU1523:BU1527*(BT1523:BT1527="PTO"))+SUMPRODUCT(BU1523:BU1527*(BT1523:BT1527="HOL"))</f>
        <v>0</v>
      </c>
      <c r="BU1529" s="49" t="s">
        <v>135</v>
      </c>
      <c r="BV1529" s="41">
        <f t="shared" ref="BV1529" si="36443">BV1528*BS$4</f>
        <v>0</v>
      </c>
      <c r="BW1529" s="47" t="s">
        <v>39</v>
      </c>
      <c r="BX1529" s="40">
        <f t="shared" ref="BX1529" si="36444">SUMPRODUCT(BY1523:BY1527*(BX1523:BX1527="PTO"))+SUMPRODUCT(BY1523:BY1527*(BX1523:BX1527="HOL"))</f>
        <v>0</v>
      </c>
      <c r="BY1529" s="49" t="s">
        <v>135</v>
      </c>
      <c r="BZ1529" s="41">
        <f t="shared" ref="BZ1529" si="36445">BZ1528*BW$4</f>
        <v>0</v>
      </c>
      <c r="CA1529" s="47" t="s">
        <v>39</v>
      </c>
      <c r="CB1529" s="40">
        <f t="shared" ref="CB1529" si="36446">SUMPRODUCT(CC1523:CC1527*(CB1523:CB1527="PTO"))+SUMPRODUCT(CC1523:CC1527*(CB1523:CB1527="HOL"))</f>
        <v>0</v>
      </c>
      <c r="CC1529" s="49" t="s">
        <v>135</v>
      </c>
      <c r="CD1529" s="41">
        <f t="shared" ref="CD1529" si="36447">CD1528*CA$4</f>
        <v>0</v>
      </c>
      <c r="CE1529" s="47" t="s">
        <v>39</v>
      </c>
      <c r="CF1529" s="40">
        <f t="shared" ref="CF1529" si="36448">SUMPRODUCT(CG1523:CG1527*(CF1523:CF1527="PTO"))+SUMPRODUCT(CG1523:CG1527*(CF1523:CF1527="HOL"))</f>
        <v>0</v>
      </c>
      <c r="CG1529" s="49" t="s">
        <v>135</v>
      </c>
      <c r="CH1529" s="41">
        <f t="shared" ref="CH1529" si="36449">CH1528*CE$4</f>
        <v>0</v>
      </c>
    </row>
    <row r="1530" spans="1:86" x14ac:dyDescent="0.25">
      <c r="A1530" s="70" t="s">
        <v>133</v>
      </c>
      <c r="B1530" s="71">
        <f t="shared" ref="B1530" ca="1" si="36450">D1530-B1531</f>
        <v>32.236442211243713</v>
      </c>
      <c r="C1530" s="72" t="s">
        <v>122</v>
      </c>
      <c r="D1530" s="71">
        <f>IFERROR(INDEX(Holidays[FTE], MATCH(Entry!E1530, Holidays[Date], 0)), 1)*8*INDEX(FTEguide[[1]:[12]], MATCH(Entry!E1531, FTEguide[Weekday], 0), IF(Entry!E1533&gt;0, Entry!E1533, MONTH(Entry!E1530)))</f>
        <v>79.736442211243713</v>
      </c>
      <c r="E1530" s="60">
        <f t="shared" si="35761"/>
        <v>44046</v>
      </c>
      <c r="F1530" s="50" t="s">
        <v>128</v>
      </c>
      <c r="G1530" s="34" t="s">
        <v>136</v>
      </c>
      <c r="H1530" s="35" t="s">
        <v>23</v>
      </c>
      <c r="I1530" s="42">
        <f t="shared" ref="I1530" si="36451">parseTime(G1530)-(H1535=INT(RIGHT($F1530, 1)))</f>
        <v>8</v>
      </c>
      <c r="J1530" s="43">
        <f t="shared" ref="J1530:J1534" si="36452">isClocked(H1530)</f>
        <v>1</v>
      </c>
      <c r="K1530" s="34"/>
      <c r="L1530" s="35"/>
      <c r="M1530" s="42">
        <f t="shared" ref="M1530" si="36453">parseTime(K1530)-(L1535=INT(RIGHT($F1530, 1)))</f>
        <v>0</v>
      </c>
      <c r="N1530" s="43">
        <f t="shared" ref="N1530:N1534" si="36454">isClocked(L1530)</f>
        <v>0</v>
      </c>
      <c r="O1530" s="34" t="s">
        <v>180</v>
      </c>
      <c r="P1530" s="35" t="s">
        <v>23</v>
      </c>
      <c r="Q1530" s="42">
        <f t="shared" ref="Q1530" si="36455">parseTime(O1530)-(P1535=INT(RIGHT($F1530, 1)))</f>
        <v>8</v>
      </c>
      <c r="R1530" s="43">
        <f t="shared" ref="R1530:R1534" si="36456">isClocked(P1530)</f>
        <v>1</v>
      </c>
      <c r="S1530" s="34" t="s">
        <v>150</v>
      </c>
      <c r="T1530" s="35" t="s">
        <v>23</v>
      </c>
      <c r="U1530" s="42">
        <f t="shared" ref="U1530" si="36457">parseTime(S1530)-(T1535=INT(RIGHT($F1530, 1)))</f>
        <v>8</v>
      </c>
      <c r="V1530" s="43">
        <f t="shared" ref="V1530:V1534" si="36458">isClocked(T1530)</f>
        <v>1</v>
      </c>
      <c r="W1530" s="34"/>
      <c r="X1530" s="35"/>
      <c r="Y1530" s="42">
        <f t="shared" ref="Y1530" si="36459">parseTime(W1530)-(X1535=INT(RIGHT($F1530, 1)))</f>
        <v>0</v>
      </c>
      <c r="Z1530" s="43">
        <f t="shared" ref="Z1530:Z1534" si="36460">isClocked(X1530)</f>
        <v>0</v>
      </c>
      <c r="AA1530" s="34" t="s">
        <v>136</v>
      </c>
      <c r="AB1530" s="35" t="s">
        <v>23</v>
      </c>
      <c r="AC1530" s="42">
        <f t="shared" ref="AC1530" si="36461">parseTime(AA1530)-(AB1535=INT(RIGHT($F1530, 1)))</f>
        <v>8</v>
      </c>
      <c r="AD1530" s="43">
        <f t="shared" ref="AD1530:AD1534" si="36462">isClocked(AB1530)</f>
        <v>1</v>
      </c>
      <c r="AE1530" s="34" t="s">
        <v>245</v>
      </c>
      <c r="AF1530" s="35" t="s">
        <v>25</v>
      </c>
      <c r="AG1530" s="42">
        <f t="shared" ref="AG1530" si="36463">parseTime(AE1530)-(AF1535=INT(RIGHT($F1530, 1)))</f>
        <v>7.5</v>
      </c>
      <c r="AH1530" s="43">
        <f t="shared" ref="AH1530:AH1534" si="36464">isClocked(AF1530)</f>
        <v>1</v>
      </c>
      <c r="AI1530" s="34" t="s">
        <v>136</v>
      </c>
      <c r="AJ1530" s="35" t="s">
        <v>23</v>
      </c>
      <c r="AK1530" s="42">
        <f>parseTime(AI1530)-(AJ1535=INT(RIGHT($F1530, 1)))</f>
        <v>8</v>
      </c>
      <c r="AL1530" s="43">
        <f t="shared" ref="AL1530:AL1534" si="36465">isClocked(AJ1530)</f>
        <v>1</v>
      </c>
      <c r="AM1530" s="34"/>
      <c r="AN1530" s="35"/>
      <c r="AO1530" s="42">
        <f t="shared" ref="AO1530" si="36466">parseTime(AM1530)-(AN1535=INT(RIGHT($F1530, 1)))</f>
        <v>0</v>
      </c>
      <c r="AP1530" s="43">
        <f t="shared" ref="AP1530:AP1534" si="36467">isClocked(AN1530)</f>
        <v>0</v>
      </c>
      <c r="AQ1530" s="34"/>
      <c r="AR1530" s="35"/>
      <c r="AS1530" s="42">
        <f t="shared" ref="AS1530" si="36468">parseTime(AQ1530)-(AR1535=INT(RIGHT($F1530, 1)))</f>
        <v>0</v>
      </c>
      <c r="AT1530" s="43">
        <f t="shared" ref="AT1530:AT1534" si="36469">isClocked(AR1530)</f>
        <v>0</v>
      </c>
      <c r="AU1530" s="34"/>
      <c r="AV1530" s="35"/>
      <c r="AW1530" s="42">
        <f>parseTime(AU1530)-(AV1535=INT(RIGHT($F1530, 1)))</f>
        <v>0</v>
      </c>
      <c r="AX1530" s="43">
        <f t="shared" ref="AX1530:AX1534" si="36470">isClocked(AV1530)</f>
        <v>0</v>
      </c>
      <c r="AY1530" s="34"/>
      <c r="AZ1530" s="35"/>
      <c r="BA1530" s="42">
        <f>parseTime(AY1530)-(AZ1535=INT(RIGHT($F1530, 1)))</f>
        <v>0</v>
      </c>
      <c r="BB1530" s="43">
        <f t="shared" ref="BB1530:BB1534" si="36471">isClocked(AZ1530)</f>
        <v>0</v>
      </c>
      <c r="BC1530" s="34"/>
      <c r="BD1530" s="35"/>
      <c r="BE1530" s="42">
        <f>parseTime(BC1530)-(BD1535=INT(RIGHT($F1530, 1)))</f>
        <v>0</v>
      </c>
      <c r="BF1530" s="43">
        <f t="shared" ref="BF1530:BF1534" si="36472">isClocked(BD1530)</f>
        <v>0</v>
      </c>
      <c r="BG1530" s="34"/>
      <c r="BH1530" s="35"/>
      <c r="BI1530" s="42">
        <f>parseTime(BG1530)-(BH1535=INT(RIGHT($F1530, 1)))</f>
        <v>0</v>
      </c>
      <c r="BJ1530" s="43">
        <f t="shared" ref="BJ1530:BJ1534" si="36473">isClocked(BH1530)</f>
        <v>0</v>
      </c>
      <c r="BK1530" s="34"/>
      <c r="BL1530" s="35"/>
      <c r="BM1530" s="42">
        <f>parseTime(BK1530)-(BL1535=INT(RIGHT($F1530, 1)))</f>
        <v>0</v>
      </c>
      <c r="BN1530" s="43">
        <f t="shared" ref="BN1530:BN1534" si="36474">isClocked(BL1530)</f>
        <v>0</v>
      </c>
      <c r="BO1530" s="34"/>
      <c r="BP1530" s="35"/>
      <c r="BQ1530" s="42">
        <f t="shared" ref="BQ1530" si="36475">parseTime(BO1530)-(BP1535=INT(RIGHT($F1530, 1)))</f>
        <v>0</v>
      </c>
      <c r="BR1530" s="43">
        <f t="shared" ref="BR1530:BR1534" si="36476">isClocked(BP1530)</f>
        <v>0</v>
      </c>
      <c r="BS1530" s="34"/>
      <c r="BT1530" s="35"/>
      <c r="BU1530" s="42">
        <f t="shared" ref="BU1530" si="36477">parseTime(BS1530)-(BT1535=INT(RIGHT($F1530, 1)))</f>
        <v>0</v>
      </c>
      <c r="BV1530" s="43">
        <f t="shared" ref="BV1530:BV1534" si="36478">isClocked(BT1530)</f>
        <v>0</v>
      </c>
      <c r="BW1530" s="34"/>
      <c r="BX1530" s="35"/>
      <c r="BY1530" s="42">
        <f t="shared" ref="BY1530" si="36479">parseTime(BW1530)-(BX1535=INT(RIGHT($F1530, 1)))</f>
        <v>0</v>
      </c>
      <c r="BZ1530" s="43">
        <f t="shared" ref="BZ1530:BZ1534" si="36480">isClocked(BX1530)</f>
        <v>0</v>
      </c>
      <c r="CA1530" s="34"/>
      <c r="CB1530" s="35"/>
      <c r="CC1530" s="42">
        <f t="shared" ref="CC1530" si="36481">parseTime(CA1530)-(CB1535=INT(RIGHT($F1530, 1)))</f>
        <v>0</v>
      </c>
      <c r="CD1530" s="43">
        <f t="shared" ref="CD1530:CD1534" si="36482">isClocked(CB1530)</f>
        <v>0</v>
      </c>
      <c r="CE1530" s="34"/>
      <c r="CF1530" s="35"/>
      <c r="CG1530" s="42">
        <f t="shared" ref="CG1530" si="36483">parseTime(CE1530)-(CF1535=INT(RIGHT($F1530, 1)))</f>
        <v>0</v>
      </c>
      <c r="CH1530" s="43">
        <f t="shared" ref="CH1530:CH1534" si="36484">isClocked(CF1530)</f>
        <v>0</v>
      </c>
    </row>
    <row r="1531" spans="1:86" x14ac:dyDescent="0.25">
      <c r="A1531" s="56" t="s">
        <v>0</v>
      </c>
      <c r="B1531" s="57">
        <f t="shared" ca="1" si="35277"/>
        <v>47.5</v>
      </c>
      <c r="C1531" s="14" t="s">
        <v>252</v>
      </c>
      <c r="D1531" s="14">
        <f t="shared" ref="D1531:D1594" si="36485">(E1534+(E1533/2))*8-0.5</f>
        <v>53.7</v>
      </c>
      <c r="E1531" s="55" t="str">
        <f t="shared" si="35278"/>
        <v>Monday</v>
      </c>
      <c r="F1531" s="51" t="s">
        <v>129</v>
      </c>
      <c r="G1531" s="36"/>
      <c r="H1531" s="37"/>
      <c r="I1531" s="44">
        <f t="shared" ref="I1531" si="36486">parseTime(G1531)-(H1535=INT(RIGHT($F1531, 1)))</f>
        <v>0</v>
      </c>
      <c r="J1531" s="45">
        <f t="shared" si="36452"/>
        <v>0</v>
      </c>
      <c r="K1531" s="36"/>
      <c r="L1531" s="37"/>
      <c r="M1531" s="44">
        <f t="shared" ref="M1531" si="36487">parseTime(K1531)-(L1535=INT(RIGHT($F1531, 1)))</f>
        <v>0</v>
      </c>
      <c r="N1531" s="45">
        <f t="shared" si="36454"/>
        <v>0</v>
      </c>
      <c r="O1531" s="36"/>
      <c r="P1531" s="37"/>
      <c r="Q1531" s="44">
        <f t="shared" ref="Q1531" si="36488">parseTime(O1531)-(P1535=INT(RIGHT($F1531, 1)))</f>
        <v>0</v>
      </c>
      <c r="R1531" s="45">
        <f t="shared" si="36456"/>
        <v>0</v>
      </c>
      <c r="S1531" s="36"/>
      <c r="T1531" s="37"/>
      <c r="U1531" s="44">
        <f t="shared" ref="U1531" si="36489">parseTime(S1531)-(T1535=INT(RIGHT($F1531, 1)))</f>
        <v>0</v>
      </c>
      <c r="V1531" s="45">
        <f t="shared" si="36458"/>
        <v>0</v>
      </c>
      <c r="W1531" s="36"/>
      <c r="X1531" s="37"/>
      <c r="Y1531" s="44">
        <f t="shared" ref="Y1531" si="36490">parseTime(W1531)-(X1535=INT(RIGHT($F1531, 1)))</f>
        <v>0</v>
      </c>
      <c r="Z1531" s="45">
        <f t="shared" si="36460"/>
        <v>0</v>
      </c>
      <c r="AA1531" s="36"/>
      <c r="AB1531" s="37"/>
      <c r="AC1531" s="44">
        <f t="shared" ref="AC1531" si="36491">parseTime(AA1531)-(AB1535=INT(RIGHT($F1531, 1)))</f>
        <v>0</v>
      </c>
      <c r="AD1531" s="45">
        <f t="shared" si="36462"/>
        <v>0</v>
      </c>
      <c r="AE1531" s="36"/>
      <c r="AF1531" s="37"/>
      <c r="AG1531" s="44">
        <f t="shared" ref="AG1531" si="36492">parseTime(AE1531)-(AF1535=INT(RIGHT($F1531, 1)))</f>
        <v>0</v>
      </c>
      <c r="AH1531" s="45">
        <f t="shared" si="36464"/>
        <v>0</v>
      </c>
      <c r="AI1531" s="36"/>
      <c r="AJ1531" s="37"/>
      <c r="AK1531" s="44">
        <f>parseTime(AI1531)-(AJ1535=INT(RIGHT($F1531, 1)))</f>
        <v>0</v>
      </c>
      <c r="AL1531" s="45">
        <f t="shared" si="36465"/>
        <v>0</v>
      </c>
      <c r="AM1531" s="36"/>
      <c r="AN1531" s="37"/>
      <c r="AO1531" s="44">
        <f t="shared" ref="AO1531" si="36493">parseTime(AM1531)-(AN1535=INT(RIGHT($F1531, 1)))</f>
        <v>0</v>
      </c>
      <c r="AP1531" s="45">
        <f t="shared" si="36467"/>
        <v>0</v>
      </c>
      <c r="AQ1531" s="36"/>
      <c r="AR1531" s="37"/>
      <c r="AS1531" s="44">
        <f t="shared" ref="AS1531" si="36494">parseTime(AQ1531)-(AR1535=INT(RIGHT($F1531, 1)))</f>
        <v>0</v>
      </c>
      <c r="AT1531" s="45">
        <f t="shared" si="36469"/>
        <v>0</v>
      </c>
      <c r="AU1531" s="36"/>
      <c r="AV1531" s="37"/>
      <c r="AW1531" s="44">
        <f>parseTime(AU1531)-(AV1535=INT(RIGHT($F1531, 1)))</f>
        <v>0</v>
      </c>
      <c r="AX1531" s="45">
        <f t="shared" si="36470"/>
        <v>0</v>
      </c>
      <c r="AY1531" s="36"/>
      <c r="AZ1531" s="37"/>
      <c r="BA1531" s="44">
        <f>parseTime(AY1531)-(AZ1535=INT(RIGHT($F1531, 1)))</f>
        <v>0</v>
      </c>
      <c r="BB1531" s="45">
        <f t="shared" si="36471"/>
        <v>0</v>
      </c>
      <c r="BC1531" s="36"/>
      <c r="BD1531" s="37"/>
      <c r="BE1531" s="44">
        <f>parseTime(BC1531)-(BD1535=INT(RIGHT($F1531, 1)))</f>
        <v>0</v>
      </c>
      <c r="BF1531" s="45">
        <f t="shared" si="36472"/>
        <v>0</v>
      </c>
      <c r="BG1531" s="36"/>
      <c r="BH1531" s="37"/>
      <c r="BI1531" s="44">
        <f>parseTime(BG1531)-(BH1535=INT(RIGHT($F1531, 1)))</f>
        <v>0</v>
      </c>
      <c r="BJ1531" s="45">
        <f t="shared" si="36473"/>
        <v>0</v>
      </c>
      <c r="BK1531" s="36"/>
      <c r="BL1531" s="37"/>
      <c r="BM1531" s="44">
        <f>parseTime(BK1531)-(BL1535=INT(RIGHT($F1531, 1)))</f>
        <v>0</v>
      </c>
      <c r="BN1531" s="45">
        <f t="shared" si="36474"/>
        <v>0</v>
      </c>
      <c r="BO1531" s="36"/>
      <c r="BP1531" s="37"/>
      <c r="BQ1531" s="44">
        <f t="shared" ref="BQ1531" si="36495">parseTime(BO1531)-(BP1535=INT(RIGHT($F1531, 1)))</f>
        <v>0</v>
      </c>
      <c r="BR1531" s="45">
        <f t="shared" si="36476"/>
        <v>0</v>
      </c>
      <c r="BS1531" s="36"/>
      <c r="BT1531" s="37"/>
      <c r="BU1531" s="44">
        <f t="shared" ref="BU1531" si="36496">parseTime(BS1531)-(BT1535=INT(RIGHT($F1531, 1)))</f>
        <v>0</v>
      </c>
      <c r="BV1531" s="45">
        <f t="shared" si="36478"/>
        <v>0</v>
      </c>
      <c r="BW1531" s="36"/>
      <c r="BX1531" s="37"/>
      <c r="BY1531" s="44">
        <f t="shared" ref="BY1531" si="36497">parseTime(BW1531)-(BX1535=INT(RIGHT($F1531, 1)))</f>
        <v>0</v>
      </c>
      <c r="BZ1531" s="45">
        <f t="shared" si="36480"/>
        <v>0</v>
      </c>
      <c r="CA1531" s="36"/>
      <c r="CB1531" s="37"/>
      <c r="CC1531" s="44">
        <f t="shared" ref="CC1531" si="36498">parseTime(CA1531)-(CB1535=INT(RIGHT($F1531, 1)))</f>
        <v>0</v>
      </c>
      <c r="CD1531" s="45">
        <f t="shared" si="36482"/>
        <v>0</v>
      </c>
      <c r="CE1531" s="36"/>
      <c r="CF1531" s="37"/>
      <c r="CG1531" s="44">
        <f t="shared" ref="CG1531" si="36499">parseTime(CE1531)-(CF1535=INT(RIGHT($F1531, 1)))</f>
        <v>0</v>
      </c>
      <c r="CH1531" s="45">
        <f t="shared" si="36484"/>
        <v>0</v>
      </c>
    </row>
    <row r="1532" spans="1:86" x14ac:dyDescent="0.25">
      <c r="A1532" s="56" t="s">
        <v>117</v>
      </c>
      <c r="B1532" s="57">
        <f t="shared" ref="B1532" ca="1" si="36500">roleHours(G1530:CH1536, "MFD")</f>
        <v>40</v>
      </c>
      <c r="C1532" s="14">
        <f t="shared" ref="C1532:C1535" ca="1" si="36501">B1532/8</f>
        <v>5</v>
      </c>
      <c r="D1532" s="14">
        <f t="shared" ref="D1532" ca="1" si="36502">B1531-D1531</f>
        <v>-6.2000000000000028</v>
      </c>
      <c r="E1532" s="20" t="s">
        <v>127</v>
      </c>
      <c r="F1532" s="51" t="s">
        <v>130</v>
      </c>
      <c r="G1532" s="36"/>
      <c r="H1532" s="37"/>
      <c r="I1532" s="44">
        <f t="shared" ref="I1532" si="36503">parseTime(G1532)-(H1535=INT(RIGHT($F1532, 1)))</f>
        <v>0</v>
      </c>
      <c r="J1532" s="45">
        <f t="shared" si="36452"/>
        <v>0</v>
      </c>
      <c r="K1532" s="36"/>
      <c r="L1532" s="37"/>
      <c r="M1532" s="44">
        <f t="shared" ref="M1532" si="36504">parseTime(K1532)-(L1535=INT(RIGHT($F1532, 1)))</f>
        <v>0</v>
      </c>
      <c r="N1532" s="45">
        <f t="shared" si="36454"/>
        <v>0</v>
      </c>
      <c r="O1532" s="36"/>
      <c r="P1532" s="37"/>
      <c r="Q1532" s="44">
        <f t="shared" ref="Q1532" si="36505">parseTime(O1532)-(P1535=INT(RIGHT($F1532, 1)))</f>
        <v>0</v>
      </c>
      <c r="R1532" s="45">
        <f t="shared" si="36456"/>
        <v>0</v>
      </c>
      <c r="S1532" s="36"/>
      <c r="T1532" s="37"/>
      <c r="U1532" s="44">
        <f t="shared" ref="U1532" si="36506">parseTime(S1532)-(T1535=INT(RIGHT($F1532, 1)))</f>
        <v>0</v>
      </c>
      <c r="V1532" s="45">
        <f t="shared" si="36458"/>
        <v>0</v>
      </c>
      <c r="W1532" s="36"/>
      <c r="X1532" s="37"/>
      <c r="Y1532" s="44">
        <f t="shared" ref="Y1532" si="36507">parseTime(W1532)-(X1535=INT(RIGHT($F1532, 1)))</f>
        <v>0</v>
      </c>
      <c r="Z1532" s="45">
        <f t="shared" si="36460"/>
        <v>0</v>
      </c>
      <c r="AA1532" s="36"/>
      <c r="AB1532" s="37"/>
      <c r="AC1532" s="44">
        <f t="shared" ref="AC1532" si="36508">parseTime(AA1532)-(AB1535=INT(RIGHT($F1532, 1)))</f>
        <v>0</v>
      </c>
      <c r="AD1532" s="45">
        <f t="shared" si="36462"/>
        <v>0</v>
      </c>
      <c r="AE1532" s="36"/>
      <c r="AF1532" s="37"/>
      <c r="AG1532" s="44">
        <f t="shared" ref="AG1532" si="36509">parseTime(AE1532)-(AF1535=INT(RIGHT($F1532, 1)))</f>
        <v>0</v>
      </c>
      <c r="AH1532" s="45">
        <f t="shared" si="36464"/>
        <v>0</v>
      </c>
      <c r="AI1532" s="36"/>
      <c r="AJ1532" s="37"/>
      <c r="AK1532" s="44">
        <f>parseTime(AI1532)-(AJ1535=INT(RIGHT($F1532, 1)))</f>
        <v>0</v>
      </c>
      <c r="AL1532" s="45">
        <f t="shared" si="36465"/>
        <v>0</v>
      </c>
      <c r="AM1532" s="36"/>
      <c r="AN1532" s="37"/>
      <c r="AO1532" s="44">
        <f t="shared" ref="AO1532" si="36510">parseTime(AM1532)-(AN1535=INT(RIGHT($F1532, 1)))</f>
        <v>0</v>
      </c>
      <c r="AP1532" s="45">
        <f t="shared" si="36467"/>
        <v>0</v>
      </c>
      <c r="AQ1532" s="36"/>
      <c r="AR1532" s="37"/>
      <c r="AS1532" s="44">
        <f t="shared" ref="AS1532" si="36511">parseTime(AQ1532)-(AR1535=INT(RIGHT($F1532, 1)))</f>
        <v>0</v>
      </c>
      <c r="AT1532" s="45">
        <f t="shared" si="36469"/>
        <v>0</v>
      </c>
      <c r="AU1532" s="36"/>
      <c r="AV1532" s="37"/>
      <c r="AW1532" s="44">
        <f>parseTime(AU1532)-(AV1535=INT(RIGHT($F1532, 1)))</f>
        <v>0</v>
      </c>
      <c r="AX1532" s="45">
        <f t="shared" si="36470"/>
        <v>0</v>
      </c>
      <c r="AY1532" s="36"/>
      <c r="AZ1532" s="37"/>
      <c r="BA1532" s="44">
        <f>parseTime(AY1532)-(AZ1535=INT(RIGHT($F1532, 1)))</f>
        <v>0</v>
      </c>
      <c r="BB1532" s="45">
        <f t="shared" si="36471"/>
        <v>0</v>
      </c>
      <c r="BC1532" s="36"/>
      <c r="BD1532" s="37"/>
      <c r="BE1532" s="44">
        <f>parseTime(BC1532)-(BD1535=INT(RIGHT($F1532, 1)))</f>
        <v>0</v>
      </c>
      <c r="BF1532" s="45">
        <f t="shared" si="36472"/>
        <v>0</v>
      </c>
      <c r="BG1532" s="36"/>
      <c r="BH1532" s="37"/>
      <c r="BI1532" s="44">
        <f>parseTime(BG1532)-(BH1535=INT(RIGHT($F1532, 1)))</f>
        <v>0</v>
      </c>
      <c r="BJ1532" s="45">
        <f t="shared" si="36473"/>
        <v>0</v>
      </c>
      <c r="BK1532" s="36"/>
      <c r="BL1532" s="37"/>
      <c r="BM1532" s="44">
        <f>parseTime(BK1532)-(BL1535=INT(RIGHT($F1532, 1)))</f>
        <v>0</v>
      </c>
      <c r="BN1532" s="45">
        <f t="shared" si="36474"/>
        <v>0</v>
      </c>
      <c r="BO1532" s="36"/>
      <c r="BP1532" s="37"/>
      <c r="BQ1532" s="44">
        <f t="shared" ref="BQ1532" si="36512">parseTime(BO1532)-(BP1535=INT(RIGHT($F1532, 1)))</f>
        <v>0</v>
      </c>
      <c r="BR1532" s="45">
        <f t="shared" si="36476"/>
        <v>0</v>
      </c>
      <c r="BS1532" s="36"/>
      <c r="BT1532" s="37"/>
      <c r="BU1532" s="44">
        <f t="shared" ref="BU1532" si="36513">parseTime(BS1532)-(BT1535=INT(RIGHT($F1532, 1)))</f>
        <v>0</v>
      </c>
      <c r="BV1532" s="45">
        <f t="shared" si="36478"/>
        <v>0</v>
      </c>
      <c r="BW1532" s="36"/>
      <c r="BX1532" s="37"/>
      <c r="BY1532" s="44">
        <f t="shared" ref="BY1532" si="36514">parseTime(BW1532)-(BX1535=INT(RIGHT($F1532, 1)))</f>
        <v>0</v>
      </c>
      <c r="BZ1532" s="45">
        <f t="shared" si="36480"/>
        <v>0</v>
      </c>
      <c r="CA1532" s="36"/>
      <c r="CB1532" s="37"/>
      <c r="CC1532" s="44">
        <f t="shared" ref="CC1532" si="36515">parseTime(CA1532)-(CB1535=INT(RIGHT($F1532, 1)))</f>
        <v>0</v>
      </c>
      <c r="CD1532" s="45">
        <f t="shared" si="36482"/>
        <v>0</v>
      </c>
      <c r="CE1532" s="36"/>
      <c r="CF1532" s="37"/>
      <c r="CG1532" s="44">
        <f t="shared" ref="CG1532" si="36516">parseTime(CE1532)-(CF1535=INT(RIGHT($F1532, 1)))</f>
        <v>0</v>
      </c>
      <c r="CH1532" s="45">
        <f t="shared" si="36484"/>
        <v>0</v>
      </c>
    </row>
    <row r="1533" spans="1:86" x14ac:dyDescent="0.25">
      <c r="A1533" s="56"/>
      <c r="B1533" s="57"/>
      <c r="C1533" s="14">
        <f t="shared" si="36501"/>
        <v>0</v>
      </c>
      <c r="D1533" s="14" t="s">
        <v>259</v>
      </c>
      <c r="E1533" s="20">
        <v>4.25</v>
      </c>
      <c r="F1533" s="51" t="s">
        <v>131</v>
      </c>
      <c r="G1533" s="36"/>
      <c r="H1533" s="37"/>
      <c r="I1533" s="44">
        <f t="shared" ref="I1533" si="36517">parseTime(G1533)-(H1535=INT(RIGHT($F1533, 1)))</f>
        <v>0</v>
      </c>
      <c r="J1533" s="45">
        <f t="shared" si="36452"/>
        <v>0</v>
      </c>
      <c r="K1533" s="36"/>
      <c r="L1533" s="37"/>
      <c r="M1533" s="44">
        <f t="shared" ref="M1533" si="36518">parseTime(K1533)-(L1535=INT(RIGHT($F1533, 1)))</f>
        <v>0</v>
      </c>
      <c r="N1533" s="45">
        <f t="shared" si="36454"/>
        <v>0</v>
      </c>
      <c r="O1533" s="36"/>
      <c r="P1533" s="37"/>
      <c r="Q1533" s="44">
        <f t="shared" ref="Q1533" si="36519">parseTime(O1533)-(P1535=INT(RIGHT($F1533, 1)))</f>
        <v>0</v>
      </c>
      <c r="R1533" s="45">
        <f t="shared" si="36456"/>
        <v>0</v>
      </c>
      <c r="S1533" s="36"/>
      <c r="T1533" s="37"/>
      <c r="U1533" s="44">
        <f t="shared" ref="U1533" si="36520">parseTime(S1533)-(T1535=INT(RIGHT($F1533, 1)))</f>
        <v>0</v>
      </c>
      <c r="V1533" s="45">
        <f t="shared" si="36458"/>
        <v>0</v>
      </c>
      <c r="W1533" s="36"/>
      <c r="X1533" s="37"/>
      <c r="Y1533" s="44">
        <f t="shared" ref="Y1533" si="36521">parseTime(W1533)-(X1535=INT(RIGHT($F1533, 1)))</f>
        <v>0</v>
      </c>
      <c r="Z1533" s="45">
        <f t="shared" si="36460"/>
        <v>0</v>
      </c>
      <c r="AA1533" s="36"/>
      <c r="AB1533" s="37"/>
      <c r="AC1533" s="44">
        <f t="shared" ref="AC1533" si="36522">parseTime(AA1533)-(AB1535=INT(RIGHT($F1533, 1)))</f>
        <v>0</v>
      </c>
      <c r="AD1533" s="45">
        <f t="shared" si="36462"/>
        <v>0</v>
      </c>
      <c r="AE1533" s="36"/>
      <c r="AF1533" s="37"/>
      <c r="AG1533" s="44">
        <f t="shared" ref="AG1533" si="36523">parseTime(AE1533)-(AF1535=INT(RIGHT($F1533, 1)))</f>
        <v>0</v>
      </c>
      <c r="AH1533" s="45">
        <f t="shared" si="36464"/>
        <v>0</v>
      </c>
      <c r="AI1533" s="36"/>
      <c r="AJ1533" s="37"/>
      <c r="AK1533" s="44">
        <f>parseTime(AI1533)-(AJ1535=INT(RIGHT($F1533, 1)))</f>
        <v>0</v>
      </c>
      <c r="AL1533" s="45">
        <f t="shared" si="36465"/>
        <v>0</v>
      </c>
      <c r="AM1533" s="36"/>
      <c r="AN1533" s="37"/>
      <c r="AO1533" s="44">
        <f t="shared" ref="AO1533" si="36524">parseTime(AM1533)-(AN1535=INT(RIGHT($F1533, 1)))</f>
        <v>0</v>
      </c>
      <c r="AP1533" s="45">
        <f t="shared" si="36467"/>
        <v>0</v>
      </c>
      <c r="AQ1533" s="36"/>
      <c r="AR1533" s="37"/>
      <c r="AS1533" s="44">
        <f t="shared" ref="AS1533" si="36525">parseTime(AQ1533)-(AR1535=INT(RIGHT($F1533, 1)))</f>
        <v>0</v>
      </c>
      <c r="AT1533" s="45">
        <f t="shared" si="36469"/>
        <v>0</v>
      </c>
      <c r="AU1533" s="36"/>
      <c r="AV1533" s="37"/>
      <c r="AW1533" s="44">
        <f>parseTime(AU1533)-(AV1535=INT(RIGHT($F1533, 1)))</f>
        <v>0</v>
      </c>
      <c r="AX1533" s="45">
        <f t="shared" si="36470"/>
        <v>0</v>
      </c>
      <c r="AY1533" s="36"/>
      <c r="AZ1533" s="37"/>
      <c r="BA1533" s="44">
        <f>parseTime(AY1533)-(AZ1535=INT(RIGHT($F1533, 1)))</f>
        <v>0</v>
      </c>
      <c r="BB1533" s="45">
        <f t="shared" si="36471"/>
        <v>0</v>
      </c>
      <c r="BC1533" s="36"/>
      <c r="BD1533" s="37"/>
      <c r="BE1533" s="44">
        <f>parseTime(BC1533)-(BD1535=INT(RIGHT($F1533, 1)))</f>
        <v>0</v>
      </c>
      <c r="BF1533" s="45">
        <f t="shared" si="36472"/>
        <v>0</v>
      </c>
      <c r="BG1533" s="36"/>
      <c r="BH1533" s="37"/>
      <c r="BI1533" s="44">
        <f>parseTime(BG1533)-(BH1535=INT(RIGHT($F1533, 1)))</f>
        <v>0</v>
      </c>
      <c r="BJ1533" s="45">
        <f t="shared" si="36473"/>
        <v>0</v>
      </c>
      <c r="BK1533" s="36"/>
      <c r="BL1533" s="37"/>
      <c r="BM1533" s="44">
        <f>parseTime(BK1533)-(BL1535=INT(RIGHT($F1533, 1)))</f>
        <v>0</v>
      </c>
      <c r="BN1533" s="45">
        <f t="shared" si="36474"/>
        <v>0</v>
      </c>
      <c r="BO1533" s="36"/>
      <c r="BP1533" s="37"/>
      <c r="BQ1533" s="44">
        <f t="shared" ref="BQ1533" si="36526">parseTime(BO1533)-(BP1535=INT(RIGHT($F1533, 1)))</f>
        <v>0</v>
      </c>
      <c r="BR1533" s="45">
        <f t="shared" si="36476"/>
        <v>0</v>
      </c>
      <c r="BS1533" s="36"/>
      <c r="BT1533" s="37"/>
      <c r="BU1533" s="44">
        <f t="shared" ref="BU1533" si="36527">parseTime(BS1533)-(BT1535=INT(RIGHT($F1533, 1)))</f>
        <v>0</v>
      </c>
      <c r="BV1533" s="45">
        <f t="shared" si="36478"/>
        <v>0</v>
      </c>
      <c r="BW1533" s="36"/>
      <c r="BX1533" s="37"/>
      <c r="BY1533" s="44">
        <f t="shared" ref="BY1533" si="36528">parseTime(BW1533)-(BX1535=INT(RIGHT($F1533, 1)))</f>
        <v>0</v>
      </c>
      <c r="BZ1533" s="45">
        <f t="shared" si="36480"/>
        <v>0</v>
      </c>
      <c r="CA1533" s="36"/>
      <c r="CB1533" s="37"/>
      <c r="CC1533" s="44">
        <f t="shared" ref="CC1533" si="36529">parseTime(CA1533)-(CB1535=INT(RIGHT($F1533, 1)))</f>
        <v>0</v>
      </c>
      <c r="CD1533" s="45">
        <f t="shared" si="36482"/>
        <v>0</v>
      </c>
      <c r="CE1533" s="36"/>
      <c r="CF1533" s="37"/>
      <c r="CG1533" s="44">
        <f t="shared" ref="CG1533" si="36530">parseTime(CE1533)-(CF1535=INT(RIGHT($F1533, 1)))</f>
        <v>0</v>
      </c>
      <c r="CH1533" s="45">
        <f t="shared" si="36484"/>
        <v>0</v>
      </c>
    </row>
    <row r="1534" spans="1:86" x14ac:dyDescent="0.25">
      <c r="A1534" s="56" t="s">
        <v>119</v>
      </c>
      <c r="B1534" s="57">
        <f t="shared" ref="B1534" ca="1" si="36531">roleHours(G1530:CH1536, "MCC")</f>
        <v>7.5</v>
      </c>
      <c r="C1534" s="14">
        <f t="shared" ca="1" si="36501"/>
        <v>0.9375</v>
      </c>
      <c r="D1534" s="14" t="s">
        <v>260</v>
      </c>
      <c r="E1534" s="20">
        <v>4.6500000000000004</v>
      </c>
      <c r="F1534" s="51" t="s">
        <v>132</v>
      </c>
      <c r="G1534" s="36"/>
      <c r="H1534" s="37"/>
      <c r="I1534" s="44">
        <f t="shared" ref="I1534" si="36532">parseTime(G1534)-(H1535=INT(RIGHT($F1534, 1)))</f>
        <v>0</v>
      </c>
      <c r="J1534" s="45">
        <f t="shared" si="36452"/>
        <v>0</v>
      </c>
      <c r="K1534" s="36"/>
      <c r="L1534" s="37"/>
      <c r="M1534" s="44">
        <f t="shared" ref="M1534" si="36533">parseTime(K1534)-(L1535=INT(RIGHT($F1534, 1)))</f>
        <v>0</v>
      </c>
      <c r="N1534" s="45">
        <f t="shared" si="36454"/>
        <v>0</v>
      </c>
      <c r="O1534" s="36"/>
      <c r="P1534" s="37"/>
      <c r="Q1534" s="44">
        <f t="shared" ref="Q1534" si="36534">parseTime(O1534)-(P1535=INT(RIGHT($F1534, 1)))</f>
        <v>0</v>
      </c>
      <c r="R1534" s="45">
        <f t="shared" si="36456"/>
        <v>0</v>
      </c>
      <c r="S1534" s="36"/>
      <c r="T1534" s="37"/>
      <c r="U1534" s="44">
        <f t="shared" ref="U1534" si="36535">parseTime(S1534)-(T1535=INT(RIGHT($F1534, 1)))</f>
        <v>0</v>
      </c>
      <c r="V1534" s="45">
        <f t="shared" si="36458"/>
        <v>0</v>
      </c>
      <c r="W1534" s="36"/>
      <c r="X1534" s="37"/>
      <c r="Y1534" s="44">
        <f t="shared" ref="Y1534" si="36536">parseTime(W1534)-(X1535=INT(RIGHT($F1534, 1)))</f>
        <v>0</v>
      </c>
      <c r="Z1534" s="45">
        <f t="shared" si="36460"/>
        <v>0</v>
      </c>
      <c r="AA1534" s="36"/>
      <c r="AB1534" s="37"/>
      <c r="AC1534" s="44">
        <f t="shared" ref="AC1534" si="36537">parseTime(AA1534)-(AB1535=INT(RIGHT($F1534, 1)))</f>
        <v>0</v>
      </c>
      <c r="AD1534" s="45">
        <f t="shared" si="36462"/>
        <v>0</v>
      </c>
      <c r="AE1534" s="36"/>
      <c r="AF1534" s="37"/>
      <c r="AG1534" s="44">
        <f t="shared" ref="AG1534" si="36538">parseTime(AE1534)-(AF1535=INT(RIGHT($F1534, 1)))</f>
        <v>0</v>
      </c>
      <c r="AH1534" s="45">
        <f t="shared" si="36464"/>
        <v>0</v>
      </c>
      <c r="AI1534" s="36"/>
      <c r="AJ1534" s="37"/>
      <c r="AK1534" s="44">
        <f>parseTime(AI1534)-(AJ1535=INT(RIGHT($F1534, 1)))</f>
        <v>0</v>
      </c>
      <c r="AL1534" s="45">
        <f t="shared" si="36465"/>
        <v>0</v>
      </c>
      <c r="AM1534" s="36"/>
      <c r="AN1534" s="37"/>
      <c r="AO1534" s="44">
        <f t="shared" ref="AO1534" si="36539">parseTime(AM1534)-(AN1535=INT(RIGHT($F1534, 1)))</f>
        <v>0</v>
      </c>
      <c r="AP1534" s="45">
        <f t="shared" si="36467"/>
        <v>0</v>
      </c>
      <c r="AQ1534" s="36"/>
      <c r="AR1534" s="37"/>
      <c r="AS1534" s="44">
        <f t="shared" ref="AS1534" si="36540">parseTime(AQ1534)-(AR1535=INT(RIGHT($F1534, 1)))</f>
        <v>0</v>
      </c>
      <c r="AT1534" s="45">
        <f t="shared" si="36469"/>
        <v>0</v>
      </c>
      <c r="AU1534" s="36"/>
      <c r="AV1534" s="37"/>
      <c r="AW1534" s="44">
        <f>parseTime(AU1534)-(AV1535=INT(RIGHT($F1534, 1)))</f>
        <v>0</v>
      </c>
      <c r="AX1534" s="45">
        <f t="shared" si="36470"/>
        <v>0</v>
      </c>
      <c r="AY1534" s="36"/>
      <c r="AZ1534" s="37"/>
      <c r="BA1534" s="44">
        <f>parseTime(AY1534)-(AZ1535=INT(RIGHT($F1534, 1)))</f>
        <v>0</v>
      </c>
      <c r="BB1534" s="45">
        <f t="shared" si="36471"/>
        <v>0</v>
      </c>
      <c r="BC1534" s="36"/>
      <c r="BD1534" s="37"/>
      <c r="BE1534" s="44">
        <f>parseTime(BC1534)-(BD1535=INT(RIGHT($F1534, 1)))</f>
        <v>0</v>
      </c>
      <c r="BF1534" s="45">
        <f t="shared" si="36472"/>
        <v>0</v>
      </c>
      <c r="BG1534" s="36"/>
      <c r="BH1534" s="37"/>
      <c r="BI1534" s="44">
        <f>parseTime(BG1534)-(BH1535=INT(RIGHT($F1534, 1)))</f>
        <v>0</v>
      </c>
      <c r="BJ1534" s="45">
        <f t="shared" si="36473"/>
        <v>0</v>
      </c>
      <c r="BK1534" s="36"/>
      <c r="BL1534" s="37"/>
      <c r="BM1534" s="44">
        <f>parseTime(BK1534)-(BL1535=INT(RIGHT($F1534, 1)))</f>
        <v>0</v>
      </c>
      <c r="BN1534" s="45">
        <f t="shared" si="36474"/>
        <v>0</v>
      </c>
      <c r="BO1534" s="36"/>
      <c r="BP1534" s="37"/>
      <c r="BQ1534" s="44">
        <f t="shared" ref="BQ1534" si="36541">parseTime(BO1534)-(BP1535=INT(RIGHT($F1534, 1)))</f>
        <v>0</v>
      </c>
      <c r="BR1534" s="45">
        <f t="shared" si="36476"/>
        <v>0</v>
      </c>
      <c r="BS1534" s="36"/>
      <c r="BT1534" s="37"/>
      <c r="BU1534" s="44">
        <f t="shared" ref="BU1534" si="36542">parseTime(BS1534)-(BT1535=INT(RIGHT($F1534, 1)))</f>
        <v>0</v>
      </c>
      <c r="BV1534" s="45">
        <f t="shared" si="36478"/>
        <v>0</v>
      </c>
      <c r="BW1534" s="36"/>
      <c r="BX1534" s="37"/>
      <c r="BY1534" s="44">
        <f t="shared" ref="BY1534" si="36543">parseTime(BW1534)-(BX1535=INT(RIGHT($F1534, 1)))</f>
        <v>0</v>
      </c>
      <c r="BZ1534" s="45">
        <f t="shared" si="36480"/>
        <v>0</v>
      </c>
      <c r="CA1534" s="36"/>
      <c r="CB1534" s="37"/>
      <c r="CC1534" s="44">
        <f t="shared" ref="CC1534" si="36544">parseTime(CA1534)-(CB1535=INT(RIGHT($F1534, 1)))</f>
        <v>0</v>
      </c>
      <c r="CD1534" s="45">
        <f t="shared" si="36482"/>
        <v>0</v>
      </c>
      <c r="CE1534" s="36"/>
      <c r="CF1534" s="37"/>
      <c r="CG1534" s="44">
        <f t="shared" ref="CG1534" si="36545">parseTime(CE1534)-(CF1535=INT(RIGHT($F1534, 1)))</f>
        <v>0</v>
      </c>
      <c r="CH1534" s="45">
        <f t="shared" si="36484"/>
        <v>0</v>
      </c>
    </row>
    <row r="1535" spans="1:86" x14ac:dyDescent="0.25">
      <c r="A1535" s="56"/>
      <c r="B1535" s="57"/>
      <c r="C1535" s="14">
        <f t="shared" si="36501"/>
        <v>0</v>
      </c>
      <c r="D1535" s="14"/>
      <c r="E1535" s="20">
        <f t="shared" ref="E1535" si="36546">((7.5/2)-0.5+E1534)*8</f>
        <v>63.2</v>
      </c>
      <c r="F1535" s="51"/>
      <c r="G1535" s="46" t="s">
        <v>134</v>
      </c>
      <c r="H1535" s="38">
        <f t="shared" ref="H1535" si="36547">lunchAdjust(G1530:H1534)</f>
        <v>1</v>
      </c>
      <c r="I1535" s="48" t="s">
        <v>0</v>
      </c>
      <c r="J1535" s="39">
        <f t="shared" ref="J1535" si="36548">SUMPRODUCT(I1530:I1534*J1530:J1534)</f>
        <v>8</v>
      </c>
      <c r="K1535" s="46" t="s">
        <v>134</v>
      </c>
      <c r="L1535" s="38">
        <f t="shared" ref="L1535" si="36549">lunchAdjust(K1530:L1534)</f>
        <v>0</v>
      </c>
      <c r="M1535" s="48" t="s">
        <v>0</v>
      </c>
      <c r="N1535" s="39">
        <f t="shared" ref="N1535" si="36550">SUMPRODUCT(M1530:M1534*N1530:N1534)</f>
        <v>0</v>
      </c>
      <c r="O1535" s="46" t="s">
        <v>134</v>
      </c>
      <c r="P1535" s="38">
        <f t="shared" ref="P1535" si="36551">lunchAdjust(O1530:P1534)</f>
        <v>1</v>
      </c>
      <c r="Q1535" s="48" t="s">
        <v>0</v>
      </c>
      <c r="R1535" s="39">
        <f t="shared" ref="R1535" si="36552">SUMPRODUCT(Q1530:Q1534*R1530:R1534)</f>
        <v>8</v>
      </c>
      <c r="S1535" s="46" t="s">
        <v>134</v>
      </c>
      <c r="T1535" s="38">
        <f t="shared" ref="T1535" si="36553">lunchAdjust(S1530:T1534)</f>
        <v>1</v>
      </c>
      <c r="U1535" s="48" t="s">
        <v>0</v>
      </c>
      <c r="V1535" s="39">
        <f t="shared" ref="V1535" si="36554">SUMPRODUCT(U1530:U1534*V1530:V1534)</f>
        <v>8</v>
      </c>
      <c r="W1535" s="46" t="s">
        <v>134</v>
      </c>
      <c r="X1535" s="38">
        <f t="shared" ref="X1535" si="36555">lunchAdjust(W1530:X1534)</f>
        <v>0</v>
      </c>
      <c r="Y1535" s="48" t="s">
        <v>0</v>
      </c>
      <c r="Z1535" s="39">
        <f t="shared" ref="Z1535" si="36556">SUMPRODUCT(Y1530:Y1534*Z1530:Z1534)</f>
        <v>0</v>
      </c>
      <c r="AA1535" s="46" t="s">
        <v>134</v>
      </c>
      <c r="AB1535" s="38">
        <f t="shared" ref="AB1535" si="36557">lunchAdjust(AA1530:AB1534)</f>
        <v>1</v>
      </c>
      <c r="AC1535" s="48" t="s">
        <v>0</v>
      </c>
      <c r="AD1535" s="39">
        <f t="shared" ref="AD1535" si="36558">SUMPRODUCT(AC1530:AC1534*AD1530:AD1534)</f>
        <v>8</v>
      </c>
      <c r="AE1535" s="46" t="s">
        <v>134</v>
      </c>
      <c r="AF1535" s="38">
        <f t="shared" ref="AF1535" si="36559">lunchAdjust(AE1530:AF1534)</f>
        <v>1</v>
      </c>
      <c r="AG1535" s="48" t="s">
        <v>0</v>
      </c>
      <c r="AH1535" s="39">
        <f t="shared" ref="AH1535" si="36560">SUMPRODUCT(AG1530:AG1534*AH1530:AH1534)</f>
        <v>7.5</v>
      </c>
      <c r="AI1535" s="46" t="s">
        <v>134</v>
      </c>
      <c r="AJ1535" s="38">
        <f t="shared" ref="AJ1535" si="36561">lunchAdjust(AI1530:AJ1534)</f>
        <v>1</v>
      </c>
      <c r="AK1535" s="48" t="s">
        <v>0</v>
      </c>
      <c r="AL1535" s="39">
        <f t="shared" ref="AL1535" si="36562">SUMPRODUCT(AK1530:AK1534*AL1530:AL1534)</f>
        <v>8</v>
      </c>
      <c r="AM1535" s="46" t="s">
        <v>134</v>
      </c>
      <c r="AN1535" s="38">
        <f t="shared" ref="AN1535" si="36563">lunchAdjust(AM1530:AN1534)</f>
        <v>0</v>
      </c>
      <c r="AO1535" s="48" t="s">
        <v>0</v>
      </c>
      <c r="AP1535" s="39">
        <f t="shared" ref="AP1535" si="36564">SUMPRODUCT(AO1530:AO1534*AP1530:AP1534)</f>
        <v>0</v>
      </c>
      <c r="AQ1535" s="46" t="s">
        <v>134</v>
      </c>
      <c r="AR1535" s="38">
        <f t="shared" ref="AR1535" si="36565">lunchAdjust(AQ1530:AR1534)</f>
        <v>0</v>
      </c>
      <c r="AS1535" s="48" t="s">
        <v>0</v>
      </c>
      <c r="AT1535" s="39">
        <f t="shared" ref="AT1535" si="36566">SUMPRODUCT(AS1530:AS1534*AT1530:AT1534)</f>
        <v>0</v>
      </c>
      <c r="AU1535" s="46" t="s">
        <v>134</v>
      </c>
      <c r="AV1535" s="38">
        <f t="shared" ref="AV1535" si="36567">lunchAdjust(AU1530:AV1534)</f>
        <v>0</v>
      </c>
      <c r="AW1535" s="48" t="s">
        <v>0</v>
      </c>
      <c r="AX1535" s="39">
        <f t="shared" ref="AX1535" si="36568">SUMPRODUCT(AW1530:AW1534*AX1530:AX1534)</f>
        <v>0</v>
      </c>
      <c r="AY1535" s="46" t="s">
        <v>134</v>
      </c>
      <c r="AZ1535" s="38">
        <f t="shared" ref="AZ1535" si="36569">lunchAdjust(AY1530:AZ1534)</f>
        <v>0</v>
      </c>
      <c r="BA1535" s="48" t="s">
        <v>0</v>
      </c>
      <c r="BB1535" s="39">
        <f t="shared" ref="BB1535" si="36570">SUMPRODUCT(BA1530:BA1534*BB1530:BB1534)</f>
        <v>0</v>
      </c>
      <c r="BC1535" s="46" t="s">
        <v>134</v>
      </c>
      <c r="BD1535" s="38">
        <f t="shared" ref="BD1535" si="36571">lunchAdjust(BC1530:BD1534)</f>
        <v>0</v>
      </c>
      <c r="BE1535" s="48" t="s">
        <v>0</v>
      </c>
      <c r="BF1535" s="39">
        <f t="shared" ref="BF1535" si="36572">SUMPRODUCT(BE1530:BE1534*BF1530:BF1534)</f>
        <v>0</v>
      </c>
      <c r="BG1535" s="46" t="s">
        <v>134</v>
      </c>
      <c r="BH1535" s="38">
        <f t="shared" ref="BH1535" si="36573">lunchAdjust(BG1530:BH1534)</f>
        <v>0</v>
      </c>
      <c r="BI1535" s="48" t="s">
        <v>0</v>
      </c>
      <c r="BJ1535" s="39">
        <f t="shared" ref="BJ1535" si="36574">SUMPRODUCT(BI1530:BI1534*BJ1530:BJ1534)</f>
        <v>0</v>
      </c>
      <c r="BK1535" s="46" t="s">
        <v>134</v>
      </c>
      <c r="BL1535" s="38">
        <f t="shared" ref="BL1535" si="36575">lunchAdjust(BK1530:BL1534)</f>
        <v>0</v>
      </c>
      <c r="BM1535" s="48" t="s">
        <v>0</v>
      </c>
      <c r="BN1535" s="39">
        <f t="shared" ref="BN1535" si="36576">SUMPRODUCT(BM1530:BM1534*BN1530:BN1534)</f>
        <v>0</v>
      </c>
      <c r="BO1535" s="46" t="s">
        <v>134</v>
      </c>
      <c r="BP1535" s="38">
        <f t="shared" ref="BP1535" si="36577">lunchAdjust(BO1530:BP1534)</f>
        <v>0</v>
      </c>
      <c r="BQ1535" s="48" t="s">
        <v>0</v>
      </c>
      <c r="BR1535" s="39">
        <f t="shared" ref="BR1535" si="36578">SUMPRODUCT(BQ1530:BQ1534*BR1530:BR1534)</f>
        <v>0</v>
      </c>
      <c r="BS1535" s="46" t="s">
        <v>134</v>
      </c>
      <c r="BT1535" s="38">
        <f t="shared" ref="BT1535" si="36579">lunchAdjust(BS1530:BT1534)</f>
        <v>0</v>
      </c>
      <c r="BU1535" s="48" t="s">
        <v>0</v>
      </c>
      <c r="BV1535" s="39">
        <f t="shared" ref="BV1535" si="36580">SUMPRODUCT(BU1530:BU1534*BV1530:BV1534)</f>
        <v>0</v>
      </c>
      <c r="BW1535" s="46" t="s">
        <v>134</v>
      </c>
      <c r="BX1535" s="38">
        <f t="shared" ref="BX1535" si="36581">lunchAdjust(BW1530:BX1534)</f>
        <v>0</v>
      </c>
      <c r="BY1535" s="48" t="s">
        <v>0</v>
      </c>
      <c r="BZ1535" s="39">
        <f t="shared" ref="BZ1535" si="36582">SUMPRODUCT(BY1530:BY1534*BZ1530:BZ1534)</f>
        <v>0</v>
      </c>
      <c r="CA1535" s="46" t="s">
        <v>134</v>
      </c>
      <c r="CB1535" s="38">
        <f t="shared" ref="CB1535" si="36583">lunchAdjust(CA1530:CB1534)</f>
        <v>0</v>
      </c>
      <c r="CC1535" s="48" t="s">
        <v>0</v>
      </c>
      <c r="CD1535" s="39">
        <f t="shared" ref="CD1535" si="36584">SUMPRODUCT(CC1530:CC1534*CD1530:CD1534)</f>
        <v>0</v>
      </c>
      <c r="CE1535" s="46" t="s">
        <v>134</v>
      </c>
      <c r="CF1535" s="38">
        <f t="shared" ref="CF1535" si="36585">lunchAdjust(CE1530:CF1534)</f>
        <v>0</v>
      </c>
      <c r="CG1535" s="48" t="s">
        <v>0</v>
      </c>
      <c r="CH1535" s="39">
        <f t="shared" ref="CH1535" si="36586">SUMPRODUCT(CG1530:CG1534*CH1530:CH1534)</f>
        <v>0</v>
      </c>
    </row>
    <row r="1536" spans="1:86" ht="15.75" thickBot="1" x14ac:dyDescent="0.3">
      <c r="A1536" s="58" t="s">
        <v>121</v>
      </c>
      <c r="B1536" s="59">
        <f t="shared" ref="B1536" ca="1" si="36587">roleHours(G1530:CH1536, "OUT")</f>
        <v>0</v>
      </c>
      <c r="C1536" s="54" t="s">
        <v>137</v>
      </c>
      <c r="D1536" s="22">
        <f t="shared" ref="D1536" ca="1" si="36588">roleHours(G1530:CH1536, "PTO")</f>
        <v>0</v>
      </c>
      <c r="E1536" s="23">
        <f t="shared" ref="E1536" ca="1" si="36589">E1535-B1531</f>
        <v>15.700000000000003</v>
      </c>
      <c r="F1536" s="52"/>
      <c r="G1536" s="47" t="s">
        <v>39</v>
      </c>
      <c r="H1536" s="40">
        <f t="shared" si="36244"/>
        <v>0</v>
      </c>
      <c r="I1536" s="49" t="s">
        <v>135</v>
      </c>
      <c r="J1536" s="41">
        <f t="shared" ref="J1536" si="36590">J1535*G$4</f>
        <v>0</v>
      </c>
      <c r="K1536" s="47" t="s">
        <v>39</v>
      </c>
      <c r="L1536" s="40">
        <f t="shared" ref="L1536" si="36591">SUMPRODUCT(M1530:M1534*(L1530:L1534="PTO"))+SUMPRODUCT(M1530:M1534*(L1530:L1534="HOL"))</f>
        <v>0</v>
      </c>
      <c r="M1536" s="49" t="s">
        <v>135</v>
      </c>
      <c r="N1536" s="41">
        <f t="shared" ref="N1536" si="36592">N1535*K$4</f>
        <v>0</v>
      </c>
      <c r="O1536" s="47" t="s">
        <v>39</v>
      </c>
      <c r="P1536" s="40">
        <f t="shared" ref="P1536" si="36593">SUMPRODUCT(Q1530:Q1534*(P1530:P1534="PTO"))+SUMPRODUCT(Q1530:Q1534*(P1530:P1534="HOL"))</f>
        <v>0</v>
      </c>
      <c r="Q1536" s="49" t="s">
        <v>135</v>
      </c>
      <c r="R1536" s="41">
        <f t="shared" ref="R1536" si="36594">R1535*O$4</f>
        <v>8</v>
      </c>
      <c r="S1536" s="47" t="s">
        <v>39</v>
      </c>
      <c r="T1536" s="40">
        <f t="shared" ref="T1536" si="36595">SUMPRODUCT(U1530:U1534*(T1530:T1534="PTO"))+SUMPRODUCT(U1530:U1534*(T1530:T1534="HOL"))</f>
        <v>0</v>
      </c>
      <c r="U1536" s="49" t="s">
        <v>135</v>
      </c>
      <c r="V1536" s="41">
        <f t="shared" ref="V1536" si="36596">V1535*S$4</f>
        <v>0</v>
      </c>
      <c r="W1536" s="47" t="s">
        <v>39</v>
      </c>
      <c r="X1536" s="40">
        <f t="shared" ref="X1536" si="36597">SUMPRODUCT(Y1530:Y1534*(X1530:X1534="PTO"))+SUMPRODUCT(Y1530:Y1534*(X1530:X1534="HOL"))</f>
        <v>0</v>
      </c>
      <c r="Y1536" s="49" t="s">
        <v>135</v>
      </c>
      <c r="Z1536" s="41">
        <f t="shared" ref="Z1536" si="36598">Z1535*W$4</f>
        <v>0</v>
      </c>
      <c r="AA1536" s="47" t="s">
        <v>39</v>
      </c>
      <c r="AB1536" s="40">
        <f t="shared" ref="AB1536" si="36599">SUMPRODUCT(AC1530:AC1534*(AB1530:AB1534="PTO"))+SUMPRODUCT(AC1530:AC1534*(AB1530:AB1534="HOL"))</f>
        <v>0</v>
      </c>
      <c r="AC1536" s="49" t="s">
        <v>135</v>
      </c>
      <c r="AD1536" s="41">
        <f t="shared" ref="AD1536" si="36600">AD1535*AA$4</f>
        <v>8</v>
      </c>
      <c r="AE1536" s="47" t="s">
        <v>39</v>
      </c>
      <c r="AF1536" s="40">
        <f t="shared" ref="AF1536" si="36601">SUMPRODUCT(AG1530:AG1534*(AF1530:AF1534="PTO"))+SUMPRODUCT(AG1530:AG1534*(AF1530:AF1534="HOL"))</f>
        <v>0</v>
      </c>
      <c r="AG1536" s="49" t="s">
        <v>135</v>
      </c>
      <c r="AH1536" s="41">
        <f t="shared" ref="AH1536" si="36602">AH1535*AE$4</f>
        <v>7.5</v>
      </c>
      <c r="AI1536" s="47" t="s">
        <v>39</v>
      </c>
      <c r="AJ1536" s="40">
        <f t="shared" ref="AJ1536" si="36603">SUMPRODUCT(AK1530:AK1534*(AJ1530:AJ1534="PTO"))+SUMPRODUCT(AK1530:AK1534*(AJ1530:AJ1534="HOL"))</f>
        <v>0</v>
      </c>
      <c r="AK1536" s="49" t="s">
        <v>135</v>
      </c>
      <c r="AL1536" s="41">
        <f>AL1535*AI$4</f>
        <v>8</v>
      </c>
      <c r="AM1536" s="47" t="s">
        <v>39</v>
      </c>
      <c r="AN1536" s="40">
        <f t="shared" ref="AN1536" si="36604">SUMPRODUCT(AO1530:AO1534*(AN1530:AN1534="PTO"))+SUMPRODUCT(AO1530:AO1534*(AN1530:AN1534="HOL"))</f>
        <v>0</v>
      </c>
      <c r="AO1536" s="49" t="s">
        <v>135</v>
      </c>
      <c r="AP1536" s="41">
        <f t="shared" ref="AP1536" si="36605">AP1535*AM$4</f>
        <v>0</v>
      </c>
      <c r="AQ1536" s="47" t="s">
        <v>39</v>
      </c>
      <c r="AR1536" s="40">
        <f t="shared" ref="AR1536" si="36606">SUMPRODUCT(AS1530:AS1534*(AR1530:AR1534="PTO"))+SUMPRODUCT(AS1530:AS1534*(AR1530:AR1534="HOL"))</f>
        <v>0</v>
      </c>
      <c r="AS1536" s="49" t="s">
        <v>135</v>
      </c>
      <c r="AT1536" s="41">
        <f t="shared" ref="AT1536" si="36607">AT1535*AQ$4</f>
        <v>0</v>
      </c>
      <c r="AU1536" s="47" t="s">
        <v>39</v>
      </c>
      <c r="AV1536" s="40">
        <f t="shared" ref="AV1536" si="36608">SUMPRODUCT(AW1530:AW1534*(AV1530:AV1534="PTO"))+SUMPRODUCT(AW1530:AW1534*(AV1530:AV1534="HOL"))</f>
        <v>0</v>
      </c>
      <c r="AW1536" s="49" t="s">
        <v>135</v>
      </c>
      <c r="AX1536" s="41">
        <f>AX1535*AU$4</f>
        <v>0</v>
      </c>
      <c r="AY1536" s="47" t="s">
        <v>39</v>
      </c>
      <c r="AZ1536" s="40">
        <f t="shared" ref="AZ1536" si="36609">SUMPRODUCT(BA1530:BA1534*(AZ1530:AZ1534="PTO"))+SUMPRODUCT(BA1530:BA1534*(AZ1530:AZ1534="HOL"))</f>
        <v>0</v>
      </c>
      <c r="BA1536" s="49" t="s">
        <v>135</v>
      </c>
      <c r="BB1536" s="41">
        <f>BB1535*AY$4</f>
        <v>0</v>
      </c>
      <c r="BC1536" s="47" t="s">
        <v>39</v>
      </c>
      <c r="BD1536" s="40">
        <f t="shared" ref="BD1536" si="36610">SUMPRODUCT(BE1530:BE1534*(BD1530:BD1534="PTO"))+SUMPRODUCT(BE1530:BE1534*(BD1530:BD1534="HOL"))</f>
        <v>0</v>
      </c>
      <c r="BE1536" s="49" t="s">
        <v>135</v>
      </c>
      <c r="BF1536" s="41">
        <f>BF1535*BC$4</f>
        <v>0</v>
      </c>
      <c r="BG1536" s="47" t="s">
        <v>39</v>
      </c>
      <c r="BH1536" s="40">
        <f t="shared" ref="BH1536" si="36611">SUMPRODUCT(BI1530:BI1534*(BH1530:BH1534="PTO"))+SUMPRODUCT(BI1530:BI1534*(BH1530:BH1534="HOL"))</f>
        <v>0</v>
      </c>
      <c r="BI1536" s="49" t="s">
        <v>135</v>
      </c>
      <c r="BJ1536" s="41">
        <f>BJ1535*BG$4</f>
        <v>0</v>
      </c>
      <c r="BK1536" s="47" t="s">
        <v>39</v>
      </c>
      <c r="BL1536" s="40">
        <f t="shared" ref="BL1536" si="36612">SUMPRODUCT(BM1530:BM1534*(BL1530:BL1534="PTO"))+SUMPRODUCT(BM1530:BM1534*(BL1530:BL1534="HOL"))</f>
        <v>0</v>
      </c>
      <c r="BM1536" s="49" t="s">
        <v>135</v>
      </c>
      <c r="BN1536" s="41">
        <f>BN1535*BK$4</f>
        <v>0</v>
      </c>
      <c r="BO1536" s="47" t="s">
        <v>39</v>
      </c>
      <c r="BP1536" s="40">
        <f t="shared" ref="BP1536" si="36613">SUMPRODUCT(BQ1530:BQ1534*(BP1530:BP1534="PTO"))+SUMPRODUCT(BQ1530:BQ1534*(BP1530:BP1534="HOL"))</f>
        <v>0</v>
      </c>
      <c r="BQ1536" s="49" t="s">
        <v>135</v>
      </c>
      <c r="BR1536" s="41">
        <f t="shared" ref="BR1536" si="36614">BR1535*BO$4</f>
        <v>0</v>
      </c>
      <c r="BS1536" s="47" t="s">
        <v>39</v>
      </c>
      <c r="BT1536" s="40">
        <f t="shared" ref="BT1536" si="36615">SUMPRODUCT(BU1530:BU1534*(BT1530:BT1534="PTO"))+SUMPRODUCT(BU1530:BU1534*(BT1530:BT1534="HOL"))</f>
        <v>0</v>
      </c>
      <c r="BU1536" s="49" t="s">
        <v>135</v>
      </c>
      <c r="BV1536" s="41">
        <f t="shared" ref="BV1536" si="36616">BV1535*BS$4</f>
        <v>0</v>
      </c>
      <c r="BW1536" s="47" t="s">
        <v>39</v>
      </c>
      <c r="BX1536" s="40">
        <f t="shared" ref="BX1536" si="36617">SUMPRODUCT(BY1530:BY1534*(BX1530:BX1534="PTO"))+SUMPRODUCT(BY1530:BY1534*(BX1530:BX1534="HOL"))</f>
        <v>0</v>
      </c>
      <c r="BY1536" s="49" t="s">
        <v>135</v>
      </c>
      <c r="BZ1536" s="41">
        <f t="shared" ref="BZ1536" si="36618">BZ1535*BW$4</f>
        <v>0</v>
      </c>
      <c r="CA1536" s="47" t="s">
        <v>39</v>
      </c>
      <c r="CB1536" s="40">
        <f t="shared" ref="CB1536" si="36619">SUMPRODUCT(CC1530:CC1534*(CB1530:CB1534="PTO"))+SUMPRODUCT(CC1530:CC1534*(CB1530:CB1534="HOL"))</f>
        <v>0</v>
      </c>
      <c r="CC1536" s="49" t="s">
        <v>135</v>
      </c>
      <c r="CD1536" s="41">
        <f t="shared" ref="CD1536" si="36620">CD1535*CA$4</f>
        <v>0</v>
      </c>
      <c r="CE1536" s="47" t="s">
        <v>39</v>
      </c>
      <c r="CF1536" s="40">
        <f t="shared" ref="CF1536" si="36621">SUMPRODUCT(CG1530:CG1534*(CF1530:CF1534="PTO"))+SUMPRODUCT(CG1530:CG1534*(CF1530:CF1534="HOL"))</f>
        <v>0</v>
      </c>
      <c r="CG1536" s="49" t="s">
        <v>135</v>
      </c>
      <c r="CH1536" s="41">
        <f t="shared" ref="CH1536" si="36622">CH1535*CE$4</f>
        <v>0</v>
      </c>
    </row>
    <row r="1537" spans="1:86" x14ac:dyDescent="0.25">
      <c r="A1537" s="70" t="s">
        <v>133</v>
      </c>
      <c r="B1537" s="71">
        <f t="shared" ref="B1537" ca="1" si="36623">D1537-B1538</f>
        <v>13.672920982816635</v>
      </c>
      <c r="C1537" s="72" t="s">
        <v>122</v>
      </c>
      <c r="D1537" s="71">
        <f>IFERROR(INDEX(Holidays[FTE], MATCH(Entry!E1537, Holidays[Date], 0)), 1)*8*INDEX(FTEguide[[1]:[12]], MATCH(Entry!E1538, FTEguide[Weekday], 0), IF(Entry!E1540&gt;0, Entry!E1540, MONTH(Entry!E1537)))</f>
        <v>61.172920982816635</v>
      </c>
      <c r="E1537" s="60">
        <f t="shared" si="35761"/>
        <v>44047</v>
      </c>
      <c r="F1537" s="50" t="s">
        <v>128</v>
      </c>
      <c r="G1537" s="34" t="s">
        <v>136</v>
      </c>
      <c r="H1537" s="35" t="s">
        <v>23</v>
      </c>
      <c r="I1537" s="42">
        <f t="shared" ref="I1537" si="36624">parseTime(G1537)-(H1542=INT(RIGHT($F1537, 1)))</f>
        <v>8</v>
      </c>
      <c r="J1537" s="43">
        <f t="shared" ref="J1537:J1541" si="36625">isClocked(H1537)</f>
        <v>1</v>
      </c>
      <c r="K1537" s="34"/>
      <c r="L1537" s="35"/>
      <c r="M1537" s="42">
        <f t="shared" ref="M1537" si="36626">parseTime(K1537)-(L1542=INT(RIGHT($F1537, 1)))</f>
        <v>0</v>
      </c>
      <c r="N1537" s="43">
        <f t="shared" ref="N1537:N1541" si="36627">isClocked(L1537)</f>
        <v>0</v>
      </c>
      <c r="O1537" s="34" t="s">
        <v>180</v>
      </c>
      <c r="P1537" s="35" t="s">
        <v>23</v>
      </c>
      <c r="Q1537" s="42">
        <f t="shared" ref="Q1537" si="36628">parseTime(O1537)-(P1542=INT(RIGHT($F1537, 1)))</f>
        <v>8</v>
      </c>
      <c r="R1537" s="43">
        <f t="shared" ref="R1537:R1541" si="36629">isClocked(P1537)</f>
        <v>1</v>
      </c>
      <c r="S1537" s="34" t="s">
        <v>227</v>
      </c>
      <c r="T1537" s="35" t="s">
        <v>23</v>
      </c>
      <c r="U1537" s="42">
        <f t="shared" ref="U1537" si="36630">parseTime(S1537)-(T1542=INT(RIGHT($F1537, 1)))</f>
        <v>8</v>
      </c>
      <c r="V1537" s="43">
        <f t="shared" ref="V1537:V1541" si="36631">isClocked(T1537)</f>
        <v>1</v>
      </c>
      <c r="W1537" s="34"/>
      <c r="X1537" s="35"/>
      <c r="Y1537" s="42">
        <f t="shared" ref="Y1537" si="36632">parseTime(W1537)-(X1542=INT(RIGHT($F1537, 1)))</f>
        <v>0</v>
      </c>
      <c r="Z1537" s="43">
        <f t="shared" ref="Z1537:Z1541" si="36633">isClocked(X1537)</f>
        <v>0</v>
      </c>
      <c r="AA1537" s="34" t="s">
        <v>136</v>
      </c>
      <c r="AB1537" s="35" t="s">
        <v>23</v>
      </c>
      <c r="AC1537" s="42">
        <f t="shared" ref="AC1537" si="36634">parseTime(AA1537)-(AB1542=INT(RIGHT($F1537, 1)))</f>
        <v>8</v>
      </c>
      <c r="AD1537" s="43">
        <f t="shared" ref="AD1537:AD1541" si="36635">isClocked(AB1537)</f>
        <v>1</v>
      </c>
      <c r="AE1537" s="34" t="s">
        <v>245</v>
      </c>
      <c r="AF1537" s="35" t="s">
        <v>25</v>
      </c>
      <c r="AG1537" s="42">
        <f t="shared" ref="AG1537" si="36636">parseTime(AE1537)-(AF1542=INT(RIGHT($F1537, 1)))</f>
        <v>7.5</v>
      </c>
      <c r="AH1537" s="43">
        <f t="shared" ref="AH1537:AH1541" si="36637">isClocked(AF1537)</f>
        <v>1</v>
      </c>
      <c r="AI1537" s="34" t="s">
        <v>136</v>
      </c>
      <c r="AJ1537" s="35" t="s">
        <v>23</v>
      </c>
      <c r="AK1537" s="42">
        <f>parseTime(AI1537)-(AJ1542=INT(RIGHT($F1537, 1)))</f>
        <v>8</v>
      </c>
      <c r="AL1537" s="43">
        <f t="shared" ref="AL1537:AL1541" si="36638">isClocked(AJ1537)</f>
        <v>1</v>
      </c>
      <c r="AM1537" s="34"/>
      <c r="AN1537" s="35"/>
      <c r="AO1537" s="42">
        <f t="shared" ref="AO1537" si="36639">parseTime(AM1537)-(AN1542=INT(RIGHT($F1537, 1)))</f>
        <v>0</v>
      </c>
      <c r="AP1537" s="43">
        <f t="shared" ref="AP1537:AP1541" si="36640">isClocked(AN1537)</f>
        <v>0</v>
      </c>
      <c r="AQ1537" s="34"/>
      <c r="AR1537" s="35"/>
      <c r="AS1537" s="42">
        <f t="shared" ref="AS1537" si="36641">parseTime(AQ1537)-(AR1542=INT(RIGHT($F1537, 1)))</f>
        <v>0</v>
      </c>
      <c r="AT1537" s="43">
        <f t="shared" ref="AT1537:AT1541" si="36642">isClocked(AR1537)</f>
        <v>0</v>
      </c>
      <c r="AU1537" s="34"/>
      <c r="AV1537" s="35"/>
      <c r="AW1537" s="42">
        <f>parseTime(AU1537)-(AV1542=INT(RIGHT($F1537, 1)))</f>
        <v>0</v>
      </c>
      <c r="AX1537" s="43">
        <f t="shared" ref="AX1537:AX1541" si="36643">isClocked(AV1537)</f>
        <v>0</v>
      </c>
      <c r="AY1537" s="34"/>
      <c r="AZ1537" s="35"/>
      <c r="BA1537" s="42">
        <f>parseTime(AY1537)-(AZ1542=INT(RIGHT($F1537, 1)))</f>
        <v>0</v>
      </c>
      <c r="BB1537" s="43">
        <f t="shared" ref="BB1537:BB1541" si="36644">isClocked(AZ1537)</f>
        <v>0</v>
      </c>
      <c r="BC1537" s="34"/>
      <c r="BD1537" s="35"/>
      <c r="BE1537" s="42">
        <f>parseTime(BC1537)-(BD1542=INT(RIGHT($F1537, 1)))</f>
        <v>0</v>
      </c>
      <c r="BF1537" s="43">
        <f t="shared" ref="BF1537:BF1541" si="36645">isClocked(BD1537)</f>
        <v>0</v>
      </c>
      <c r="BG1537" s="34"/>
      <c r="BH1537" s="35"/>
      <c r="BI1537" s="42">
        <f>parseTime(BG1537)-(BH1542=INT(RIGHT($F1537, 1)))</f>
        <v>0</v>
      </c>
      <c r="BJ1537" s="43">
        <f t="shared" ref="BJ1537:BJ1541" si="36646">isClocked(BH1537)</f>
        <v>0</v>
      </c>
      <c r="BK1537" s="34"/>
      <c r="BL1537" s="35"/>
      <c r="BM1537" s="42">
        <f>parseTime(BK1537)-(BL1542=INT(RIGHT($F1537, 1)))</f>
        <v>0</v>
      </c>
      <c r="BN1537" s="43">
        <f t="shared" ref="BN1537:BN1541" si="36647">isClocked(BL1537)</f>
        <v>0</v>
      </c>
      <c r="BO1537" s="34"/>
      <c r="BP1537" s="35"/>
      <c r="BQ1537" s="42">
        <f t="shared" ref="BQ1537" si="36648">parseTime(BO1537)-(BP1542=INT(RIGHT($F1537, 1)))</f>
        <v>0</v>
      </c>
      <c r="BR1537" s="43">
        <f t="shared" ref="BR1537:BR1541" si="36649">isClocked(BP1537)</f>
        <v>0</v>
      </c>
      <c r="BS1537" s="34"/>
      <c r="BT1537" s="35"/>
      <c r="BU1537" s="42">
        <f t="shared" ref="BU1537" si="36650">parseTime(BS1537)-(BT1542=INT(RIGHT($F1537, 1)))</f>
        <v>0</v>
      </c>
      <c r="BV1537" s="43">
        <f t="shared" ref="BV1537:BV1541" si="36651">isClocked(BT1537)</f>
        <v>0</v>
      </c>
      <c r="BW1537" s="34"/>
      <c r="BX1537" s="35"/>
      <c r="BY1537" s="42">
        <f t="shared" ref="BY1537" si="36652">parseTime(BW1537)-(BX1542=INT(RIGHT($F1537, 1)))</f>
        <v>0</v>
      </c>
      <c r="BZ1537" s="43">
        <f t="shared" ref="BZ1537:BZ1541" si="36653">isClocked(BX1537)</f>
        <v>0</v>
      </c>
      <c r="CA1537" s="34"/>
      <c r="CB1537" s="35"/>
      <c r="CC1537" s="42">
        <f t="shared" ref="CC1537" si="36654">parseTime(CA1537)-(CB1542=INT(RIGHT($F1537, 1)))</f>
        <v>0</v>
      </c>
      <c r="CD1537" s="43">
        <f t="shared" ref="CD1537:CD1541" si="36655">isClocked(CB1537)</f>
        <v>0</v>
      </c>
      <c r="CE1537" s="34"/>
      <c r="CF1537" s="35"/>
      <c r="CG1537" s="42">
        <f t="shared" ref="CG1537" si="36656">parseTime(CE1537)-(CF1542=INT(RIGHT($F1537, 1)))</f>
        <v>0</v>
      </c>
      <c r="CH1537" s="43">
        <f t="shared" ref="CH1537:CH1541" si="36657">isClocked(CF1537)</f>
        <v>0</v>
      </c>
    </row>
    <row r="1538" spans="1:86" x14ac:dyDescent="0.25">
      <c r="A1538" s="56" t="s">
        <v>0</v>
      </c>
      <c r="B1538" s="57">
        <f t="shared" ca="1" si="35277"/>
        <v>47.5</v>
      </c>
      <c r="C1538" s="14" t="s">
        <v>252</v>
      </c>
      <c r="D1538" s="14">
        <f t="shared" si="36485"/>
        <v>53.7</v>
      </c>
      <c r="E1538" s="55" t="str">
        <f t="shared" si="35278"/>
        <v>Tuesday</v>
      </c>
      <c r="F1538" s="51" t="s">
        <v>129</v>
      </c>
      <c r="G1538" s="36"/>
      <c r="H1538" s="37"/>
      <c r="I1538" s="44">
        <f t="shared" ref="I1538" si="36658">parseTime(G1538)-(H1542=INT(RIGHT($F1538, 1)))</f>
        <v>0</v>
      </c>
      <c r="J1538" s="45">
        <f t="shared" si="36625"/>
        <v>0</v>
      </c>
      <c r="K1538" s="36"/>
      <c r="L1538" s="37"/>
      <c r="M1538" s="44">
        <f t="shared" ref="M1538" si="36659">parseTime(K1538)-(L1542=INT(RIGHT($F1538, 1)))</f>
        <v>0</v>
      </c>
      <c r="N1538" s="45">
        <f t="shared" si="36627"/>
        <v>0</v>
      </c>
      <c r="O1538" s="36"/>
      <c r="P1538" s="37"/>
      <c r="Q1538" s="44">
        <f t="shared" ref="Q1538" si="36660">parseTime(O1538)-(P1542=INT(RIGHT($F1538, 1)))</f>
        <v>0</v>
      </c>
      <c r="R1538" s="45">
        <f t="shared" si="36629"/>
        <v>0</v>
      </c>
      <c r="S1538" s="36"/>
      <c r="T1538" s="37"/>
      <c r="U1538" s="44">
        <f t="shared" ref="U1538" si="36661">parseTime(S1538)-(T1542=INT(RIGHT($F1538, 1)))</f>
        <v>0</v>
      </c>
      <c r="V1538" s="45">
        <f t="shared" si="36631"/>
        <v>0</v>
      </c>
      <c r="W1538" s="36"/>
      <c r="X1538" s="37"/>
      <c r="Y1538" s="44">
        <f t="shared" ref="Y1538" si="36662">parseTime(W1538)-(X1542=INT(RIGHT($F1538, 1)))</f>
        <v>0</v>
      </c>
      <c r="Z1538" s="45">
        <f t="shared" si="36633"/>
        <v>0</v>
      </c>
      <c r="AA1538" s="36"/>
      <c r="AB1538" s="37"/>
      <c r="AC1538" s="44">
        <f t="shared" ref="AC1538" si="36663">parseTime(AA1538)-(AB1542=INT(RIGHT($F1538, 1)))</f>
        <v>0</v>
      </c>
      <c r="AD1538" s="45">
        <f t="shared" si="36635"/>
        <v>0</v>
      </c>
      <c r="AE1538" s="36"/>
      <c r="AF1538" s="37"/>
      <c r="AG1538" s="44">
        <f t="shared" ref="AG1538" si="36664">parseTime(AE1538)-(AF1542=INT(RIGHT($F1538, 1)))</f>
        <v>0</v>
      </c>
      <c r="AH1538" s="45">
        <f t="shared" si="36637"/>
        <v>0</v>
      </c>
      <c r="AI1538" s="36"/>
      <c r="AJ1538" s="37"/>
      <c r="AK1538" s="44">
        <f>parseTime(AI1538)-(AJ1542=INT(RIGHT($F1538, 1)))</f>
        <v>0</v>
      </c>
      <c r="AL1538" s="45">
        <f t="shared" si="36638"/>
        <v>0</v>
      </c>
      <c r="AM1538" s="36"/>
      <c r="AN1538" s="37"/>
      <c r="AO1538" s="44">
        <f t="shared" ref="AO1538" si="36665">parseTime(AM1538)-(AN1542=INT(RIGHT($F1538, 1)))</f>
        <v>0</v>
      </c>
      <c r="AP1538" s="45">
        <f t="shared" si="36640"/>
        <v>0</v>
      </c>
      <c r="AQ1538" s="36"/>
      <c r="AR1538" s="37"/>
      <c r="AS1538" s="44">
        <f t="shared" ref="AS1538" si="36666">parseTime(AQ1538)-(AR1542=INT(RIGHT($F1538, 1)))</f>
        <v>0</v>
      </c>
      <c r="AT1538" s="45">
        <f t="shared" si="36642"/>
        <v>0</v>
      </c>
      <c r="AU1538" s="36"/>
      <c r="AV1538" s="37"/>
      <c r="AW1538" s="44">
        <f>parseTime(AU1538)-(AV1542=INT(RIGHT($F1538, 1)))</f>
        <v>0</v>
      </c>
      <c r="AX1538" s="45">
        <f t="shared" si="36643"/>
        <v>0</v>
      </c>
      <c r="AY1538" s="36"/>
      <c r="AZ1538" s="37"/>
      <c r="BA1538" s="44">
        <f>parseTime(AY1538)-(AZ1542=INT(RIGHT($F1538, 1)))</f>
        <v>0</v>
      </c>
      <c r="BB1538" s="45">
        <f t="shared" si="36644"/>
        <v>0</v>
      </c>
      <c r="BC1538" s="36"/>
      <c r="BD1538" s="37"/>
      <c r="BE1538" s="44">
        <f>parseTime(BC1538)-(BD1542=INT(RIGHT($F1538, 1)))</f>
        <v>0</v>
      </c>
      <c r="BF1538" s="45">
        <f t="shared" si="36645"/>
        <v>0</v>
      </c>
      <c r="BG1538" s="36"/>
      <c r="BH1538" s="37"/>
      <c r="BI1538" s="44">
        <f>parseTime(BG1538)-(BH1542=INT(RIGHT($F1538, 1)))</f>
        <v>0</v>
      </c>
      <c r="BJ1538" s="45">
        <f t="shared" si="36646"/>
        <v>0</v>
      </c>
      <c r="BK1538" s="36"/>
      <c r="BL1538" s="37"/>
      <c r="BM1538" s="44">
        <f>parseTime(BK1538)-(BL1542=INT(RIGHT($F1538, 1)))</f>
        <v>0</v>
      </c>
      <c r="BN1538" s="45">
        <f t="shared" si="36647"/>
        <v>0</v>
      </c>
      <c r="BO1538" s="36"/>
      <c r="BP1538" s="37"/>
      <c r="BQ1538" s="44">
        <f t="shared" ref="BQ1538" si="36667">parseTime(BO1538)-(BP1542=INT(RIGHT($F1538, 1)))</f>
        <v>0</v>
      </c>
      <c r="BR1538" s="45">
        <f t="shared" si="36649"/>
        <v>0</v>
      </c>
      <c r="BS1538" s="36"/>
      <c r="BT1538" s="37"/>
      <c r="BU1538" s="44">
        <f t="shared" ref="BU1538" si="36668">parseTime(BS1538)-(BT1542=INT(RIGHT($F1538, 1)))</f>
        <v>0</v>
      </c>
      <c r="BV1538" s="45">
        <f t="shared" si="36651"/>
        <v>0</v>
      </c>
      <c r="BW1538" s="36"/>
      <c r="BX1538" s="37"/>
      <c r="BY1538" s="44">
        <f t="shared" ref="BY1538" si="36669">parseTime(BW1538)-(BX1542=INT(RIGHT($F1538, 1)))</f>
        <v>0</v>
      </c>
      <c r="BZ1538" s="45">
        <f t="shared" si="36653"/>
        <v>0</v>
      </c>
      <c r="CA1538" s="36"/>
      <c r="CB1538" s="37"/>
      <c r="CC1538" s="44">
        <f t="shared" ref="CC1538" si="36670">parseTime(CA1538)-(CB1542=INT(RIGHT($F1538, 1)))</f>
        <v>0</v>
      </c>
      <c r="CD1538" s="45">
        <f t="shared" si="36655"/>
        <v>0</v>
      </c>
      <c r="CE1538" s="36"/>
      <c r="CF1538" s="37"/>
      <c r="CG1538" s="44">
        <f t="shared" ref="CG1538" si="36671">parseTime(CE1538)-(CF1542=INT(RIGHT($F1538, 1)))</f>
        <v>0</v>
      </c>
      <c r="CH1538" s="45">
        <f t="shared" si="36657"/>
        <v>0</v>
      </c>
    </row>
    <row r="1539" spans="1:86" x14ac:dyDescent="0.25">
      <c r="A1539" s="56" t="s">
        <v>117</v>
      </c>
      <c r="B1539" s="57">
        <f t="shared" ref="B1539" ca="1" si="36672">roleHours(G1537:CH1543, "MFD")</f>
        <v>40</v>
      </c>
      <c r="C1539" s="14">
        <f t="shared" ref="C1539:C1542" ca="1" si="36673">B1539/8</f>
        <v>5</v>
      </c>
      <c r="D1539" s="14">
        <f t="shared" ref="D1539" ca="1" si="36674">B1538-D1538</f>
        <v>-6.2000000000000028</v>
      </c>
      <c r="E1539" s="20" t="s">
        <v>127</v>
      </c>
      <c r="F1539" s="51" t="s">
        <v>130</v>
      </c>
      <c r="G1539" s="36"/>
      <c r="H1539" s="37"/>
      <c r="I1539" s="44">
        <f t="shared" ref="I1539" si="36675">parseTime(G1539)-(H1542=INT(RIGHT($F1539, 1)))</f>
        <v>0</v>
      </c>
      <c r="J1539" s="45">
        <f t="shared" si="36625"/>
        <v>0</v>
      </c>
      <c r="K1539" s="36"/>
      <c r="L1539" s="37"/>
      <c r="M1539" s="44">
        <f t="shared" ref="M1539" si="36676">parseTime(K1539)-(L1542=INT(RIGHT($F1539, 1)))</f>
        <v>0</v>
      </c>
      <c r="N1539" s="45">
        <f t="shared" si="36627"/>
        <v>0</v>
      </c>
      <c r="O1539" s="36"/>
      <c r="P1539" s="37"/>
      <c r="Q1539" s="44">
        <f t="shared" ref="Q1539" si="36677">parseTime(O1539)-(P1542=INT(RIGHT($F1539, 1)))</f>
        <v>0</v>
      </c>
      <c r="R1539" s="45">
        <f t="shared" si="36629"/>
        <v>0</v>
      </c>
      <c r="S1539" s="36"/>
      <c r="T1539" s="37"/>
      <c r="U1539" s="44">
        <f t="shared" ref="U1539" si="36678">parseTime(S1539)-(T1542=INT(RIGHT($F1539, 1)))</f>
        <v>0</v>
      </c>
      <c r="V1539" s="45">
        <f t="shared" si="36631"/>
        <v>0</v>
      </c>
      <c r="W1539" s="36"/>
      <c r="X1539" s="37"/>
      <c r="Y1539" s="44">
        <f t="shared" ref="Y1539" si="36679">parseTime(W1539)-(X1542=INT(RIGHT($F1539, 1)))</f>
        <v>0</v>
      </c>
      <c r="Z1539" s="45">
        <f t="shared" si="36633"/>
        <v>0</v>
      </c>
      <c r="AA1539" s="36"/>
      <c r="AB1539" s="37"/>
      <c r="AC1539" s="44">
        <f t="shared" ref="AC1539" si="36680">parseTime(AA1539)-(AB1542=INT(RIGHT($F1539, 1)))</f>
        <v>0</v>
      </c>
      <c r="AD1539" s="45">
        <f t="shared" si="36635"/>
        <v>0</v>
      </c>
      <c r="AE1539" s="36"/>
      <c r="AF1539" s="37"/>
      <c r="AG1539" s="44">
        <f t="shared" ref="AG1539" si="36681">parseTime(AE1539)-(AF1542=INT(RIGHT($F1539, 1)))</f>
        <v>0</v>
      </c>
      <c r="AH1539" s="45">
        <f t="shared" si="36637"/>
        <v>0</v>
      </c>
      <c r="AI1539" s="36"/>
      <c r="AJ1539" s="37"/>
      <c r="AK1539" s="44">
        <f>parseTime(AI1539)-(AJ1542=INT(RIGHT($F1539, 1)))</f>
        <v>0</v>
      </c>
      <c r="AL1539" s="45">
        <f t="shared" si="36638"/>
        <v>0</v>
      </c>
      <c r="AM1539" s="36"/>
      <c r="AN1539" s="37"/>
      <c r="AO1539" s="44">
        <f t="shared" ref="AO1539" si="36682">parseTime(AM1539)-(AN1542=INT(RIGHT($F1539, 1)))</f>
        <v>0</v>
      </c>
      <c r="AP1539" s="45">
        <f t="shared" si="36640"/>
        <v>0</v>
      </c>
      <c r="AQ1539" s="36"/>
      <c r="AR1539" s="37"/>
      <c r="AS1539" s="44">
        <f t="shared" ref="AS1539" si="36683">parseTime(AQ1539)-(AR1542=INT(RIGHT($F1539, 1)))</f>
        <v>0</v>
      </c>
      <c r="AT1539" s="45">
        <f t="shared" si="36642"/>
        <v>0</v>
      </c>
      <c r="AU1539" s="36"/>
      <c r="AV1539" s="37"/>
      <c r="AW1539" s="44">
        <f>parseTime(AU1539)-(AV1542=INT(RIGHT($F1539, 1)))</f>
        <v>0</v>
      </c>
      <c r="AX1539" s="45">
        <f t="shared" si="36643"/>
        <v>0</v>
      </c>
      <c r="AY1539" s="36"/>
      <c r="AZ1539" s="37"/>
      <c r="BA1539" s="44">
        <f>parseTime(AY1539)-(AZ1542=INT(RIGHT($F1539, 1)))</f>
        <v>0</v>
      </c>
      <c r="BB1539" s="45">
        <f t="shared" si="36644"/>
        <v>0</v>
      </c>
      <c r="BC1539" s="36"/>
      <c r="BD1539" s="37"/>
      <c r="BE1539" s="44">
        <f>parseTime(BC1539)-(BD1542=INT(RIGHT($F1539, 1)))</f>
        <v>0</v>
      </c>
      <c r="BF1539" s="45">
        <f t="shared" si="36645"/>
        <v>0</v>
      </c>
      <c r="BG1539" s="36"/>
      <c r="BH1539" s="37"/>
      <c r="BI1539" s="44">
        <f>parseTime(BG1539)-(BH1542=INT(RIGHT($F1539, 1)))</f>
        <v>0</v>
      </c>
      <c r="BJ1539" s="45">
        <f t="shared" si="36646"/>
        <v>0</v>
      </c>
      <c r="BK1539" s="36"/>
      <c r="BL1539" s="37"/>
      <c r="BM1539" s="44">
        <f>parseTime(BK1539)-(BL1542=INT(RIGHT($F1539, 1)))</f>
        <v>0</v>
      </c>
      <c r="BN1539" s="45">
        <f t="shared" si="36647"/>
        <v>0</v>
      </c>
      <c r="BO1539" s="36"/>
      <c r="BP1539" s="37"/>
      <c r="BQ1539" s="44">
        <f t="shared" ref="BQ1539" si="36684">parseTime(BO1539)-(BP1542=INT(RIGHT($F1539, 1)))</f>
        <v>0</v>
      </c>
      <c r="BR1539" s="45">
        <f t="shared" si="36649"/>
        <v>0</v>
      </c>
      <c r="BS1539" s="36"/>
      <c r="BT1539" s="37"/>
      <c r="BU1539" s="44">
        <f t="shared" ref="BU1539" si="36685">parseTime(BS1539)-(BT1542=INT(RIGHT($F1539, 1)))</f>
        <v>0</v>
      </c>
      <c r="BV1539" s="45">
        <f t="shared" si="36651"/>
        <v>0</v>
      </c>
      <c r="BW1539" s="36"/>
      <c r="BX1539" s="37"/>
      <c r="BY1539" s="44">
        <f t="shared" ref="BY1539" si="36686">parseTime(BW1539)-(BX1542=INT(RIGHT($F1539, 1)))</f>
        <v>0</v>
      </c>
      <c r="BZ1539" s="45">
        <f t="shared" si="36653"/>
        <v>0</v>
      </c>
      <c r="CA1539" s="36"/>
      <c r="CB1539" s="37"/>
      <c r="CC1539" s="44">
        <f t="shared" ref="CC1539" si="36687">parseTime(CA1539)-(CB1542=INT(RIGHT($F1539, 1)))</f>
        <v>0</v>
      </c>
      <c r="CD1539" s="45">
        <f t="shared" si="36655"/>
        <v>0</v>
      </c>
      <c r="CE1539" s="36"/>
      <c r="CF1539" s="37"/>
      <c r="CG1539" s="44">
        <f t="shared" ref="CG1539" si="36688">parseTime(CE1539)-(CF1542=INT(RIGHT($F1539, 1)))</f>
        <v>0</v>
      </c>
      <c r="CH1539" s="45">
        <f t="shared" si="36657"/>
        <v>0</v>
      </c>
    </row>
    <row r="1540" spans="1:86" x14ac:dyDescent="0.25">
      <c r="A1540" s="56"/>
      <c r="B1540" s="57"/>
      <c r="C1540" s="14">
        <f t="shared" si="36673"/>
        <v>0</v>
      </c>
      <c r="D1540" s="14" t="s">
        <v>259</v>
      </c>
      <c r="E1540" s="20">
        <v>4.25</v>
      </c>
      <c r="F1540" s="51" t="s">
        <v>131</v>
      </c>
      <c r="G1540" s="36"/>
      <c r="H1540" s="37"/>
      <c r="I1540" s="44">
        <f t="shared" ref="I1540" si="36689">parseTime(G1540)-(H1542=INT(RIGHT($F1540, 1)))</f>
        <v>0</v>
      </c>
      <c r="J1540" s="45">
        <f t="shared" si="36625"/>
        <v>0</v>
      </c>
      <c r="K1540" s="36"/>
      <c r="L1540" s="37"/>
      <c r="M1540" s="44">
        <f t="shared" ref="M1540" si="36690">parseTime(K1540)-(L1542=INT(RIGHT($F1540, 1)))</f>
        <v>0</v>
      </c>
      <c r="N1540" s="45">
        <f t="shared" si="36627"/>
        <v>0</v>
      </c>
      <c r="O1540" s="36"/>
      <c r="P1540" s="37"/>
      <c r="Q1540" s="44">
        <f t="shared" ref="Q1540" si="36691">parseTime(O1540)-(P1542=INT(RIGHT($F1540, 1)))</f>
        <v>0</v>
      </c>
      <c r="R1540" s="45">
        <f t="shared" si="36629"/>
        <v>0</v>
      </c>
      <c r="S1540" s="36"/>
      <c r="T1540" s="37"/>
      <c r="U1540" s="44">
        <f t="shared" ref="U1540" si="36692">parseTime(S1540)-(T1542=INT(RIGHT($F1540, 1)))</f>
        <v>0</v>
      </c>
      <c r="V1540" s="45">
        <f t="shared" si="36631"/>
        <v>0</v>
      </c>
      <c r="W1540" s="36"/>
      <c r="X1540" s="37"/>
      <c r="Y1540" s="44">
        <f t="shared" ref="Y1540" si="36693">parseTime(W1540)-(X1542=INT(RIGHT($F1540, 1)))</f>
        <v>0</v>
      </c>
      <c r="Z1540" s="45">
        <f t="shared" si="36633"/>
        <v>0</v>
      </c>
      <c r="AA1540" s="36"/>
      <c r="AB1540" s="37"/>
      <c r="AC1540" s="44">
        <f t="shared" ref="AC1540" si="36694">parseTime(AA1540)-(AB1542=INT(RIGHT($F1540, 1)))</f>
        <v>0</v>
      </c>
      <c r="AD1540" s="45">
        <f t="shared" si="36635"/>
        <v>0</v>
      </c>
      <c r="AE1540" s="36"/>
      <c r="AF1540" s="37"/>
      <c r="AG1540" s="44">
        <f t="shared" ref="AG1540" si="36695">parseTime(AE1540)-(AF1542=INT(RIGHT($F1540, 1)))</f>
        <v>0</v>
      </c>
      <c r="AH1540" s="45">
        <f t="shared" si="36637"/>
        <v>0</v>
      </c>
      <c r="AI1540" s="36"/>
      <c r="AJ1540" s="37"/>
      <c r="AK1540" s="44">
        <f>parseTime(AI1540)-(AJ1542=INT(RIGHT($F1540, 1)))</f>
        <v>0</v>
      </c>
      <c r="AL1540" s="45">
        <f t="shared" si="36638"/>
        <v>0</v>
      </c>
      <c r="AM1540" s="36"/>
      <c r="AN1540" s="37"/>
      <c r="AO1540" s="44">
        <f t="shared" ref="AO1540" si="36696">parseTime(AM1540)-(AN1542=INT(RIGHT($F1540, 1)))</f>
        <v>0</v>
      </c>
      <c r="AP1540" s="45">
        <f t="shared" si="36640"/>
        <v>0</v>
      </c>
      <c r="AQ1540" s="36"/>
      <c r="AR1540" s="37"/>
      <c r="AS1540" s="44">
        <f t="shared" ref="AS1540" si="36697">parseTime(AQ1540)-(AR1542=INT(RIGHT($F1540, 1)))</f>
        <v>0</v>
      </c>
      <c r="AT1540" s="45">
        <f t="shared" si="36642"/>
        <v>0</v>
      </c>
      <c r="AU1540" s="36"/>
      <c r="AV1540" s="37"/>
      <c r="AW1540" s="44">
        <f>parseTime(AU1540)-(AV1542=INT(RIGHT($F1540, 1)))</f>
        <v>0</v>
      </c>
      <c r="AX1540" s="45">
        <f t="shared" si="36643"/>
        <v>0</v>
      </c>
      <c r="AY1540" s="36"/>
      <c r="AZ1540" s="37"/>
      <c r="BA1540" s="44">
        <f>parseTime(AY1540)-(AZ1542=INT(RIGHT($F1540, 1)))</f>
        <v>0</v>
      </c>
      <c r="BB1540" s="45">
        <f t="shared" si="36644"/>
        <v>0</v>
      </c>
      <c r="BC1540" s="36"/>
      <c r="BD1540" s="37"/>
      <c r="BE1540" s="44">
        <f>parseTime(BC1540)-(BD1542=INT(RIGHT($F1540, 1)))</f>
        <v>0</v>
      </c>
      <c r="BF1540" s="45">
        <f t="shared" si="36645"/>
        <v>0</v>
      </c>
      <c r="BG1540" s="36"/>
      <c r="BH1540" s="37"/>
      <c r="BI1540" s="44">
        <f>parseTime(BG1540)-(BH1542=INT(RIGHT($F1540, 1)))</f>
        <v>0</v>
      </c>
      <c r="BJ1540" s="45">
        <f t="shared" si="36646"/>
        <v>0</v>
      </c>
      <c r="BK1540" s="36"/>
      <c r="BL1540" s="37"/>
      <c r="BM1540" s="44">
        <f>parseTime(BK1540)-(BL1542=INT(RIGHT($F1540, 1)))</f>
        <v>0</v>
      </c>
      <c r="BN1540" s="45">
        <f t="shared" si="36647"/>
        <v>0</v>
      </c>
      <c r="BO1540" s="36"/>
      <c r="BP1540" s="37"/>
      <c r="BQ1540" s="44">
        <f t="shared" ref="BQ1540" si="36698">parseTime(BO1540)-(BP1542=INT(RIGHT($F1540, 1)))</f>
        <v>0</v>
      </c>
      <c r="BR1540" s="45">
        <f t="shared" si="36649"/>
        <v>0</v>
      </c>
      <c r="BS1540" s="36"/>
      <c r="BT1540" s="37"/>
      <c r="BU1540" s="44">
        <f t="shared" ref="BU1540" si="36699">parseTime(BS1540)-(BT1542=INT(RIGHT($F1540, 1)))</f>
        <v>0</v>
      </c>
      <c r="BV1540" s="45">
        <f t="shared" si="36651"/>
        <v>0</v>
      </c>
      <c r="BW1540" s="36"/>
      <c r="BX1540" s="37"/>
      <c r="BY1540" s="44">
        <f t="shared" ref="BY1540" si="36700">parseTime(BW1540)-(BX1542=INT(RIGHT($F1540, 1)))</f>
        <v>0</v>
      </c>
      <c r="BZ1540" s="45">
        <f t="shared" si="36653"/>
        <v>0</v>
      </c>
      <c r="CA1540" s="36"/>
      <c r="CB1540" s="37"/>
      <c r="CC1540" s="44">
        <f t="shared" ref="CC1540" si="36701">parseTime(CA1540)-(CB1542=INT(RIGHT($F1540, 1)))</f>
        <v>0</v>
      </c>
      <c r="CD1540" s="45">
        <f t="shared" si="36655"/>
        <v>0</v>
      </c>
      <c r="CE1540" s="36"/>
      <c r="CF1540" s="37"/>
      <c r="CG1540" s="44">
        <f t="shared" ref="CG1540" si="36702">parseTime(CE1540)-(CF1542=INT(RIGHT($F1540, 1)))</f>
        <v>0</v>
      </c>
      <c r="CH1540" s="45">
        <f t="shared" si="36657"/>
        <v>0</v>
      </c>
    </row>
    <row r="1541" spans="1:86" x14ac:dyDescent="0.25">
      <c r="A1541" s="56" t="s">
        <v>119</v>
      </c>
      <c r="B1541" s="57">
        <f t="shared" ref="B1541" ca="1" si="36703">roleHours(G1537:CH1543, "MCC")</f>
        <v>7.5</v>
      </c>
      <c r="C1541" s="14">
        <f t="shared" ca="1" si="36673"/>
        <v>0.9375</v>
      </c>
      <c r="D1541" s="14" t="s">
        <v>260</v>
      </c>
      <c r="E1541" s="20">
        <v>4.6500000000000004</v>
      </c>
      <c r="F1541" s="51" t="s">
        <v>132</v>
      </c>
      <c r="G1541" s="36"/>
      <c r="H1541" s="37"/>
      <c r="I1541" s="44">
        <f t="shared" ref="I1541" si="36704">parseTime(G1541)-(H1542=INT(RIGHT($F1541, 1)))</f>
        <v>0</v>
      </c>
      <c r="J1541" s="45">
        <f t="shared" si="36625"/>
        <v>0</v>
      </c>
      <c r="K1541" s="36"/>
      <c r="L1541" s="37"/>
      <c r="M1541" s="44">
        <f t="shared" ref="M1541" si="36705">parseTime(K1541)-(L1542=INT(RIGHT($F1541, 1)))</f>
        <v>0</v>
      </c>
      <c r="N1541" s="45">
        <f t="shared" si="36627"/>
        <v>0</v>
      </c>
      <c r="O1541" s="36"/>
      <c r="P1541" s="37"/>
      <c r="Q1541" s="44">
        <f t="shared" ref="Q1541" si="36706">parseTime(O1541)-(P1542=INT(RIGHT($F1541, 1)))</f>
        <v>0</v>
      </c>
      <c r="R1541" s="45">
        <f t="shared" si="36629"/>
        <v>0</v>
      </c>
      <c r="S1541" s="36"/>
      <c r="T1541" s="37"/>
      <c r="U1541" s="44">
        <f t="shared" ref="U1541" si="36707">parseTime(S1541)-(T1542=INT(RIGHT($F1541, 1)))</f>
        <v>0</v>
      </c>
      <c r="V1541" s="45">
        <f t="shared" si="36631"/>
        <v>0</v>
      </c>
      <c r="W1541" s="36"/>
      <c r="X1541" s="37"/>
      <c r="Y1541" s="44">
        <f t="shared" ref="Y1541" si="36708">parseTime(W1541)-(X1542=INT(RIGHT($F1541, 1)))</f>
        <v>0</v>
      </c>
      <c r="Z1541" s="45">
        <f t="shared" si="36633"/>
        <v>0</v>
      </c>
      <c r="AA1541" s="36"/>
      <c r="AB1541" s="37"/>
      <c r="AC1541" s="44">
        <f t="shared" ref="AC1541" si="36709">parseTime(AA1541)-(AB1542=INT(RIGHT($F1541, 1)))</f>
        <v>0</v>
      </c>
      <c r="AD1541" s="45">
        <f t="shared" si="36635"/>
        <v>0</v>
      </c>
      <c r="AE1541" s="36"/>
      <c r="AF1541" s="37"/>
      <c r="AG1541" s="44">
        <f t="shared" ref="AG1541" si="36710">parseTime(AE1541)-(AF1542=INT(RIGHT($F1541, 1)))</f>
        <v>0</v>
      </c>
      <c r="AH1541" s="45">
        <f t="shared" si="36637"/>
        <v>0</v>
      </c>
      <c r="AI1541" s="36"/>
      <c r="AJ1541" s="37"/>
      <c r="AK1541" s="44">
        <f>parseTime(AI1541)-(AJ1542=INT(RIGHT($F1541, 1)))</f>
        <v>0</v>
      </c>
      <c r="AL1541" s="45">
        <f t="shared" si="36638"/>
        <v>0</v>
      </c>
      <c r="AM1541" s="36"/>
      <c r="AN1541" s="37"/>
      <c r="AO1541" s="44">
        <f t="shared" ref="AO1541" si="36711">parseTime(AM1541)-(AN1542=INT(RIGHT($F1541, 1)))</f>
        <v>0</v>
      </c>
      <c r="AP1541" s="45">
        <f t="shared" si="36640"/>
        <v>0</v>
      </c>
      <c r="AQ1541" s="36"/>
      <c r="AR1541" s="37"/>
      <c r="AS1541" s="44">
        <f t="shared" ref="AS1541" si="36712">parseTime(AQ1541)-(AR1542=INT(RIGHT($F1541, 1)))</f>
        <v>0</v>
      </c>
      <c r="AT1541" s="45">
        <f t="shared" si="36642"/>
        <v>0</v>
      </c>
      <c r="AU1541" s="36"/>
      <c r="AV1541" s="37"/>
      <c r="AW1541" s="44">
        <f>parseTime(AU1541)-(AV1542=INT(RIGHT($F1541, 1)))</f>
        <v>0</v>
      </c>
      <c r="AX1541" s="45">
        <f t="shared" si="36643"/>
        <v>0</v>
      </c>
      <c r="AY1541" s="36"/>
      <c r="AZ1541" s="37"/>
      <c r="BA1541" s="44">
        <f>parseTime(AY1541)-(AZ1542=INT(RIGHT($F1541, 1)))</f>
        <v>0</v>
      </c>
      <c r="BB1541" s="45">
        <f t="shared" si="36644"/>
        <v>0</v>
      </c>
      <c r="BC1541" s="36"/>
      <c r="BD1541" s="37"/>
      <c r="BE1541" s="44">
        <f>parseTime(BC1541)-(BD1542=INT(RIGHT($F1541, 1)))</f>
        <v>0</v>
      </c>
      <c r="BF1541" s="45">
        <f t="shared" si="36645"/>
        <v>0</v>
      </c>
      <c r="BG1541" s="36"/>
      <c r="BH1541" s="37"/>
      <c r="BI1541" s="44">
        <f>parseTime(BG1541)-(BH1542=INT(RIGHT($F1541, 1)))</f>
        <v>0</v>
      </c>
      <c r="BJ1541" s="45">
        <f t="shared" si="36646"/>
        <v>0</v>
      </c>
      <c r="BK1541" s="36"/>
      <c r="BL1541" s="37"/>
      <c r="BM1541" s="44">
        <f>parseTime(BK1541)-(BL1542=INT(RIGHT($F1541, 1)))</f>
        <v>0</v>
      </c>
      <c r="BN1541" s="45">
        <f t="shared" si="36647"/>
        <v>0</v>
      </c>
      <c r="BO1541" s="36"/>
      <c r="BP1541" s="37"/>
      <c r="BQ1541" s="44">
        <f t="shared" ref="BQ1541" si="36713">parseTime(BO1541)-(BP1542=INT(RIGHT($F1541, 1)))</f>
        <v>0</v>
      </c>
      <c r="BR1541" s="45">
        <f t="shared" si="36649"/>
        <v>0</v>
      </c>
      <c r="BS1541" s="36"/>
      <c r="BT1541" s="37"/>
      <c r="BU1541" s="44">
        <f t="shared" ref="BU1541" si="36714">parseTime(BS1541)-(BT1542=INT(RIGHT($F1541, 1)))</f>
        <v>0</v>
      </c>
      <c r="BV1541" s="45">
        <f t="shared" si="36651"/>
        <v>0</v>
      </c>
      <c r="BW1541" s="36"/>
      <c r="BX1541" s="37"/>
      <c r="BY1541" s="44">
        <f t="shared" ref="BY1541" si="36715">parseTime(BW1541)-(BX1542=INT(RIGHT($F1541, 1)))</f>
        <v>0</v>
      </c>
      <c r="BZ1541" s="45">
        <f t="shared" si="36653"/>
        <v>0</v>
      </c>
      <c r="CA1541" s="36"/>
      <c r="CB1541" s="37"/>
      <c r="CC1541" s="44">
        <f t="shared" ref="CC1541" si="36716">parseTime(CA1541)-(CB1542=INT(RIGHT($F1541, 1)))</f>
        <v>0</v>
      </c>
      <c r="CD1541" s="45">
        <f t="shared" si="36655"/>
        <v>0</v>
      </c>
      <c r="CE1541" s="36"/>
      <c r="CF1541" s="37"/>
      <c r="CG1541" s="44">
        <f t="shared" ref="CG1541" si="36717">parseTime(CE1541)-(CF1542=INT(RIGHT($F1541, 1)))</f>
        <v>0</v>
      </c>
      <c r="CH1541" s="45">
        <f t="shared" si="36657"/>
        <v>0</v>
      </c>
    </row>
    <row r="1542" spans="1:86" x14ac:dyDescent="0.25">
      <c r="A1542" s="56"/>
      <c r="B1542" s="57"/>
      <c r="C1542" s="14">
        <f t="shared" si="36673"/>
        <v>0</v>
      </c>
      <c r="D1542" s="14"/>
      <c r="E1542" s="20">
        <f t="shared" ref="E1542" si="36718">((7.5/2)-0.5+E1541)*8</f>
        <v>63.2</v>
      </c>
      <c r="F1542" s="51"/>
      <c r="G1542" s="46" t="s">
        <v>134</v>
      </c>
      <c r="H1542" s="38">
        <f t="shared" ref="H1542" si="36719">lunchAdjust(G1537:H1541)</f>
        <v>1</v>
      </c>
      <c r="I1542" s="48" t="s">
        <v>0</v>
      </c>
      <c r="J1542" s="39">
        <f t="shared" ref="J1542" si="36720">SUMPRODUCT(I1537:I1541*J1537:J1541)</f>
        <v>8</v>
      </c>
      <c r="K1542" s="46" t="s">
        <v>134</v>
      </c>
      <c r="L1542" s="38">
        <f t="shared" ref="L1542" si="36721">lunchAdjust(K1537:L1541)</f>
        <v>0</v>
      </c>
      <c r="M1542" s="48" t="s">
        <v>0</v>
      </c>
      <c r="N1542" s="39">
        <f t="shared" ref="N1542" si="36722">SUMPRODUCT(M1537:M1541*N1537:N1541)</f>
        <v>0</v>
      </c>
      <c r="O1542" s="46" t="s">
        <v>134</v>
      </c>
      <c r="P1542" s="38">
        <f t="shared" ref="P1542" si="36723">lunchAdjust(O1537:P1541)</f>
        <v>1</v>
      </c>
      <c r="Q1542" s="48" t="s">
        <v>0</v>
      </c>
      <c r="R1542" s="39">
        <f t="shared" ref="R1542" si="36724">SUMPRODUCT(Q1537:Q1541*R1537:R1541)</f>
        <v>8</v>
      </c>
      <c r="S1542" s="46" t="s">
        <v>134</v>
      </c>
      <c r="T1542" s="38">
        <f t="shared" ref="T1542" si="36725">lunchAdjust(S1537:T1541)</f>
        <v>1</v>
      </c>
      <c r="U1542" s="48" t="s">
        <v>0</v>
      </c>
      <c r="V1542" s="39">
        <f t="shared" ref="V1542" si="36726">SUMPRODUCT(U1537:U1541*V1537:V1541)</f>
        <v>8</v>
      </c>
      <c r="W1542" s="46" t="s">
        <v>134</v>
      </c>
      <c r="X1542" s="38">
        <f t="shared" ref="X1542" si="36727">lunchAdjust(W1537:X1541)</f>
        <v>0</v>
      </c>
      <c r="Y1542" s="48" t="s">
        <v>0</v>
      </c>
      <c r="Z1542" s="39">
        <f t="shared" ref="Z1542" si="36728">SUMPRODUCT(Y1537:Y1541*Z1537:Z1541)</f>
        <v>0</v>
      </c>
      <c r="AA1542" s="46" t="s">
        <v>134</v>
      </c>
      <c r="AB1542" s="38">
        <f t="shared" ref="AB1542" si="36729">lunchAdjust(AA1537:AB1541)</f>
        <v>1</v>
      </c>
      <c r="AC1542" s="48" t="s">
        <v>0</v>
      </c>
      <c r="AD1542" s="39">
        <f t="shared" ref="AD1542" si="36730">SUMPRODUCT(AC1537:AC1541*AD1537:AD1541)</f>
        <v>8</v>
      </c>
      <c r="AE1542" s="46" t="s">
        <v>134</v>
      </c>
      <c r="AF1542" s="38">
        <f t="shared" ref="AF1542" si="36731">lunchAdjust(AE1537:AF1541)</f>
        <v>1</v>
      </c>
      <c r="AG1542" s="48" t="s">
        <v>0</v>
      </c>
      <c r="AH1542" s="39">
        <f t="shared" ref="AH1542" si="36732">SUMPRODUCT(AG1537:AG1541*AH1537:AH1541)</f>
        <v>7.5</v>
      </c>
      <c r="AI1542" s="46" t="s">
        <v>134</v>
      </c>
      <c r="AJ1542" s="38">
        <f t="shared" ref="AJ1542" si="36733">lunchAdjust(AI1537:AJ1541)</f>
        <v>1</v>
      </c>
      <c r="AK1542" s="48" t="s">
        <v>0</v>
      </c>
      <c r="AL1542" s="39">
        <f t="shared" ref="AL1542" si="36734">SUMPRODUCT(AK1537:AK1541*AL1537:AL1541)</f>
        <v>8</v>
      </c>
      <c r="AM1542" s="46" t="s">
        <v>134</v>
      </c>
      <c r="AN1542" s="38">
        <f t="shared" ref="AN1542" si="36735">lunchAdjust(AM1537:AN1541)</f>
        <v>0</v>
      </c>
      <c r="AO1542" s="48" t="s">
        <v>0</v>
      </c>
      <c r="AP1542" s="39">
        <f t="shared" ref="AP1542" si="36736">SUMPRODUCT(AO1537:AO1541*AP1537:AP1541)</f>
        <v>0</v>
      </c>
      <c r="AQ1542" s="46" t="s">
        <v>134</v>
      </c>
      <c r="AR1542" s="38">
        <f t="shared" ref="AR1542" si="36737">lunchAdjust(AQ1537:AR1541)</f>
        <v>0</v>
      </c>
      <c r="AS1542" s="48" t="s">
        <v>0</v>
      </c>
      <c r="AT1542" s="39">
        <f t="shared" ref="AT1542" si="36738">SUMPRODUCT(AS1537:AS1541*AT1537:AT1541)</f>
        <v>0</v>
      </c>
      <c r="AU1542" s="46" t="s">
        <v>134</v>
      </c>
      <c r="AV1542" s="38">
        <f t="shared" ref="AV1542" si="36739">lunchAdjust(AU1537:AV1541)</f>
        <v>0</v>
      </c>
      <c r="AW1542" s="48" t="s">
        <v>0</v>
      </c>
      <c r="AX1542" s="39">
        <f t="shared" ref="AX1542" si="36740">SUMPRODUCT(AW1537:AW1541*AX1537:AX1541)</f>
        <v>0</v>
      </c>
      <c r="AY1542" s="46" t="s">
        <v>134</v>
      </c>
      <c r="AZ1542" s="38">
        <f t="shared" ref="AZ1542" si="36741">lunchAdjust(AY1537:AZ1541)</f>
        <v>0</v>
      </c>
      <c r="BA1542" s="48" t="s">
        <v>0</v>
      </c>
      <c r="BB1542" s="39">
        <f t="shared" ref="BB1542" si="36742">SUMPRODUCT(BA1537:BA1541*BB1537:BB1541)</f>
        <v>0</v>
      </c>
      <c r="BC1542" s="46" t="s">
        <v>134</v>
      </c>
      <c r="BD1542" s="38">
        <f t="shared" ref="BD1542" si="36743">lunchAdjust(BC1537:BD1541)</f>
        <v>0</v>
      </c>
      <c r="BE1542" s="48" t="s">
        <v>0</v>
      </c>
      <c r="BF1542" s="39">
        <f t="shared" ref="BF1542" si="36744">SUMPRODUCT(BE1537:BE1541*BF1537:BF1541)</f>
        <v>0</v>
      </c>
      <c r="BG1542" s="46" t="s">
        <v>134</v>
      </c>
      <c r="BH1542" s="38">
        <f t="shared" ref="BH1542" si="36745">lunchAdjust(BG1537:BH1541)</f>
        <v>0</v>
      </c>
      <c r="BI1542" s="48" t="s">
        <v>0</v>
      </c>
      <c r="BJ1542" s="39">
        <f t="shared" ref="BJ1542" si="36746">SUMPRODUCT(BI1537:BI1541*BJ1537:BJ1541)</f>
        <v>0</v>
      </c>
      <c r="BK1542" s="46" t="s">
        <v>134</v>
      </c>
      <c r="BL1542" s="38">
        <f t="shared" ref="BL1542" si="36747">lunchAdjust(BK1537:BL1541)</f>
        <v>0</v>
      </c>
      <c r="BM1542" s="48" t="s">
        <v>0</v>
      </c>
      <c r="BN1542" s="39">
        <f t="shared" ref="BN1542" si="36748">SUMPRODUCT(BM1537:BM1541*BN1537:BN1541)</f>
        <v>0</v>
      </c>
      <c r="BO1542" s="46" t="s">
        <v>134</v>
      </c>
      <c r="BP1542" s="38">
        <f t="shared" ref="BP1542" si="36749">lunchAdjust(BO1537:BP1541)</f>
        <v>0</v>
      </c>
      <c r="BQ1542" s="48" t="s">
        <v>0</v>
      </c>
      <c r="BR1542" s="39">
        <f t="shared" ref="BR1542" si="36750">SUMPRODUCT(BQ1537:BQ1541*BR1537:BR1541)</f>
        <v>0</v>
      </c>
      <c r="BS1542" s="46" t="s">
        <v>134</v>
      </c>
      <c r="BT1542" s="38">
        <f t="shared" ref="BT1542" si="36751">lunchAdjust(BS1537:BT1541)</f>
        <v>0</v>
      </c>
      <c r="BU1542" s="48" t="s">
        <v>0</v>
      </c>
      <c r="BV1542" s="39">
        <f t="shared" ref="BV1542" si="36752">SUMPRODUCT(BU1537:BU1541*BV1537:BV1541)</f>
        <v>0</v>
      </c>
      <c r="BW1542" s="46" t="s">
        <v>134</v>
      </c>
      <c r="BX1542" s="38">
        <f t="shared" ref="BX1542" si="36753">lunchAdjust(BW1537:BX1541)</f>
        <v>0</v>
      </c>
      <c r="BY1542" s="48" t="s">
        <v>0</v>
      </c>
      <c r="BZ1542" s="39">
        <f t="shared" ref="BZ1542" si="36754">SUMPRODUCT(BY1537:BY1541*BZ1537:BZ1541)</f>
        <v>0</v>
      </c>
      <c r="CA1542" s="46" t="s">
        <v>134</v>
      </c>
      <c r="CB1542" s="38">
        <f t="shared" ref="CB1542" si="36755">lunchAdjust(CA1537:CB1541)</f>
        <v>0</v>
      </c>
      <c r="CC1542" s="48" t="s">
        <v>0</v>
      </c>
      <c r="CD1542" s="39">
        <f t="shared" ref="CD1542" si="36756">SUMPRODUCT(CC1537:CC1541*CD1537:CD1541)</f>
        <v>0</v>
      </c>
      <c r="CE1542" s="46" t="s">
        <v>134</v>
      </c>
      <c r="CF1542" s="38">
        <f t="shared" ref="CF1542" si="36757">lunchAdjust(CE1537:CF1541)</f>
        <v>0</v>
      </c>
      <c r="CG1542" s="48" t="s">
        <v>0</v>
      </c>
      <c r="CH1542" s="39">
        <f t="shared" ref="CH1542" si="36758">SUMPRODUCT(CG1537:CG1541*CH1537:CH1541)</f>
        <v>0</v>
      </c>
    </row>
    <row r="1543" spans="1:86" ht="15.75" thickBot="1" x14ac:dyDescent="0.3">
      <c r="A1543" s="58" t="s">
        <v>121</v>
      </c>
      <c r="B1543" s="59">
        <f t="shared" ref="B1543" ca="1" si="36759">roleHours(G1537:CH1543, "OUT")</f>
        <v>0</v>
      </c>
      <c r="C1543" s="54" t="s">
        <v>137</v>
      </c>
      <c r="D1543" s="22">
        <f t="shared" ref="D1543" ca="1" si="36760">roleHours(G1537:CH1543, "PTO")</f>
        <v>0</v>
      </c>
      <c r="E1543" s="23">
        <f t="shared" ref="E1543" ca="1" si="36761">E1542-B1538</f>
        <v>15.700000000000003</v>
      </c>
      <c r="F1543" s="52"/>
      <c r="G1543" s="47" t="s">
        <v>39</v>
      </c>
      <c r="H1543" s="40">
        <f t="shared" si="36244"/>
        <v>0</v>
      </c>
      <c r="I1543" s="49" t="s">
        <v>135</v>
      </c>
      <c r="J1543" s="41">
        <f t="shared" ref="J1543" si="36762">J1542*G$4</f>
        <v>0</v>
      </c>
      <c r="K1543" s="47" t="s">
        <v>39</v>
      </c>
      <c r="L1543" s="40">
        <f t="shared" ref="L1543" si="36763">SUMPRODUCT(M1537:M1541*(L1537:L1541="PTO"))+SUMPRODUCT(M1537:M1541*(L1537:L1541="HOL"))</f>
        <v>0</v>
      </c>
      <c r="M1543" s="49" t="s">
        <v>135</v>
      </c>
      <c r="N1543" s="41">
        <f t="shared" ref="N1543" si="36764">N1542*K$4</f>
        <v>0</v>
      </c>
      <c r="O1543" s="47" t="s">
        <v>39</v>
      </c>
      <c r="P1543" s="40">
        <f t="shared" ref="P1543" si="36765">SUMPRODUCT(Q1537:Q1541*(P1537:P1541="PTO"))+SUMPRODUCT(Q1537:Q1541*(P1537:P1541="HOL"))</f>
        <v>0</v>
      </c>
      <c r="Q1543" s="49" t="s">
        <v>135</v>
      </c>
      <c r="R1543" s="41">
        <f t="shared" ref="R1543" si="36766">R1542*O$4</f>
        <v>8</v>
      </c>
      <c r="S1543" s="47" t="s">
        <v>39</v>
      </c>
      <c r="T1543" s="40">
        <f t="shared" ref="T1543" si="36767">SUMPRODUCT(U1537:U1541*(T1537:T1541="PTO"))+SUMPRODUCT(U1537:U1541*(T1537:T1541="HOL"))</f>
        <v>0</v>
      </c>
      <c r="U1543" s="49" t="s">
        <v>135</v>
      </c>
      <c r="V1543" s="41">
        <f t="shared" ref="V1543" si="36768">V1542*S$4</f>
        <v>0</v>
      </c>
      <c r="W1543" s="47" t="s">
        <v>39</v>
      </c>
      <c r="X1543" s="40">
        <f t="shared" ref="X1543" si="36769">SUMPRODUCT(Y1537:Y1541*(X1537:X1541="PTO"))+SUMPRODUCT(Y1537:Y1541*(X1537:X1541="HOL"))</f>
        <v>0</v>
      </c>
      <c r="Y1543" s="49" t="s">
        <v>135</v>
      </c>
      <c r="Z1543" s="41">
        <f t="shared" ref="Z1543" si="36770">Z1542*W$4</f>
        <v>0</v>
      </c>
      <c r="AA1543" s="47" t="s">
        <v>39</v>
      </c>
      <c r="AB1543" s="40">
        <f t="shared" ref="AB1543" si="36771">SUMPRODUCT(AC1537:AC1541*(AB1537:AB1541="PTO"))+SUMPRODUCT(AC1537:AC1541*(AB1537:AB1541="HOL"))</f>
        <v>0</v>
      </c>
      <c r="AC1543" s="49" t="s">
        <v>135</v>
      </c>
      <c r="AD1543" s="41">
        <f t="shared" ref="AD1543" si="36772">AD1542*AA$4</f>
        <v>8</v>
      </c>
      <c r="AE1543" s="47" t="s">
        <v>39</v>
      </c>
      <c r="AF1543" s="40">
        <f t="shared" ref="AF1543" si="36773">SUMPRODUCT(AG1537:AG1541*(AF1537:AF1541="PTO"))+SUMPRODUCT(AG1537:AG1541*(AF1537:AF1541="HOL"))</f>
        <v>0</v>
      </c>
      <c r="AG1543" s="49" t="s">
        <v>135</v>
      </c>
      <c r="AH1543" s="41">
        <f t="shared" ref="AH1543" si="36774">AH1542*AE$4</f>
        <v>7.5</v>
      </c>
      <c r="AI1543" s="47" t="s">
        <v>39</v>
      </c>
      <c r="AJ1543" s="40">
        <f t="shared" ref="AJ1543" si="36775">SUMPRODUCT(AK1537:AK1541*(AJ1537:AJ1541="PTO"))+SUMPRODUCT(AK1537:AK1541*(AJ1537:AJ1541="HOL"))</f>
        <v>0</v>
      </c>
      <c r="AK1543" s="49" t="s">
        <v>135</v>
      </c>
      <c r="AL1543" s="41">
        <f>AL1542*AI$4</f>
        <v>8</v>
      </c>
      <c r="AM1543" s="47" t="s">
        <v>39</v>
      </c>
      <c r="AN1543" s="40">
        <f t="shared" ref="AN1543" si="36776">SUMPRODUCT(AO1537:AO1541*(AN1537:AN1541="PTO"))+SUMPRODUCT(AO1537:AO1541*(AN1537:AN1541="HOL"))</f>
        <v>0</v>
      </c>
      <c r="AO1543" s="49" t="s">
        <v>135</v>
      </c>
      <c r="AP1543" s="41">
        <f t="shared" ref="AP1543" si="36777">AP1542*AM$4</f>
        <v>0</v>
      </c>
      <c r="AQ1543" s="47" t="s">
        <v>39</v>
      </c>
      <c r="AR1543" s="40">
        <f t="shared" ref="AR1543" si="36778">SUMPRODUCT(AS1537:AS1541*(AR1537:AR1541="PTO"))+SUMPRODUCT(AS1537:AS1541*(AR1537:AR1541="HOL"))</f>
        <v>0</v>
      </c>
      <c r="AS1543" s="49" t="s">
        <v>135</v>
      </c>
      <c r="AT1543" s="41">
        <f t="shared" ref="AT1543" si="36779">AT1542*AQ$4</f>
        <v>0</v>
      </c>
      <c r="AU1543" s="47" t="s">
        <v>39</v>
      </c>
      <c r="AV1543" s="40">
        <f t="shared" ref="AV1543" si="36780">SUMPRODUCT(AW1537:AW1541*(AV1537:AV1541="PTO"))+SUMPRODUCT(AW1537:AW1541*(AV1537:AV1541="HOL"))</f>
        <v>0</v>
      </c>
      <c r="AW1543" s="49" t="s">
        <v>135</v>
      </c>
      <c r="AX1543" s="41">
        <f>AX1542*AU$4</f>
        <v>0</v>
      </c>
      <c r="AY1543" s="47" t="s">
        <v>39</v>
      </c>
      <c r="AZ1543" s="40">
        <f t="shared" ref="AZ1543" si="36781">SUMPRODUCT(BA1537:BA1541*(AZ1537:AZ1541="PTO"))+SUMPRODUCT(BA1537:BA1541*(AZ1537:AZ1541="HOL"))</f>
        <v>0</v>
      </c>
      <c r="BA1543" s="49" t="s">
        <v>135</v>
      </c>
      <c r="BB1543" s="41">
        <f>BB1542*AY$4</f>
        <v>0</v>
      </c>
      <c r="BC1543" s="47" t="s">
        <v>39</v>
      </c>
      <c r="BD1543" s="40">
        <f t="shared" ref="BD1543" si="36782">SUMPRODUCT(BE1537:BE1541*(BD1537:BD1541="PTO"))+SUMPRODUCT(BE1537:BE1541*(BD1537:BD1541="HOL"))</f>
        <v>0</v>
      </c>
      <c r="BE1543" s="49" t="s">
        <v>135</v>
      </c>
      <c r="BF1543" s="41">
        <f>BF1542*BC$4</f>
        <v>0</v>
      </c>
      <c r="BG1543" s="47" t="s">
        <v>39</v>
      </c>
      <c r="BH1543" s="40">
        <f t="shared" ref="BH1543" si="36783">SUMPRODUCT(BI1537:BI1541*(BH1537:BH1541="PTO"))+SUMPRODUCT(BI1537:BI1541*(BH1537:BH1541="HOL"))</f>
        <v>0</v>
      </c>
      <c r="BI1543" s="49" t="s">
        <v>135</v>
      </c>
      <c r="BJ1543" s="41">
        <f>BJ1542*BG$4</f>
        <v>0</v>
      </c>
      <c r="BK1543" s="47" t="s">
        <v>39</v>
      </c>
      <c r="BL1543" s="40">
        <f t="shared" ref="BL1543" si="36784">SUMPRODUCT(BM1537:BM1541*(BL1537:BL1541="PTO"))+SUMPRODUCT(BM1537:BM1541*(BL1537:BL1541="HOL"))</f>
        <v>0</v>
      </c>
      <c r="BM1543" s="49" t="s">
        <v>135</v>
      </c>
      <c r="BN1543" s="41">
        <f>BN1542*BK$4</f>
        <v>0</v>
      </c>
      <c r="BO1543" s="47" t="s">
        <v>39</v>
      </c>
      <c r="BP1543" s="40">
        <f t="shared" ref="BP1543" si="36785">SUMPRODUCT(BQ1537:BQ1541*(BP1537:BP1541="PTO"))+SUMPRODUCT(BQ1537:BQ1541*(BP1537:BP1541="HOL"))</f>
        <v>0</v>
      </c>
      <c r="BQ1543" s="49" t="s">
        <v>135</v>
      </c>
      <c r="BR1543" s="41">
        <f t="shared" ref="BR1543" si="36786">BR1542*BO$4</f>
        <v>0</v>
      </c>
      <c r="BS1543" s="47" t="s">
        <v>39</v>
      </c>
      <c r="BT1543" s="40">
        <f t="shared" ref="BT1543" si="36787">SUMPRODUCT(BU1537:BU1541*(BT1537:BT1541="PTO"))+SUMPRODUCT(BU1537:BU1541*(BT1537:BT1541="HOL"))</f>
        <v>0</v>
      </c>
      <c r="BU1543" s="49" t="s">
        <v>135</v>
      </c>
      <c r="BV1543" s="41">
        <f t="shared" ref="BV1543" si="36788">BV1542*BS$4</f>
        <v>0</v>
      </c>
      <c r="BW1543" s="47" t="s">
        <v>39</v>
      </c>
      <c r="BX1543" s="40">
        <f t="shared" ref="BX1543" si="36789">SUMPRODUCT(BY1537:BY1541*(BX1537:BX1541="PTO"))+SUMPRODUCT(BY1537:BY1541*(BX1537:BX1541="HOL"))</f>
        <v>0</v>
      </c>
      <c r="BY1543" s="49" t="s">
        <v>135</v>
      </c>
      <c r="BZ1543" s="41">
        <f t="shared" ref="BZ1543" si="36790">BZ1542*BW$4</f>
        <v>0</v>
      </c>
      <c r="CA1543" s="47" t="s">
        <v>39</v>
      </c>
      <c r="CB1543" s="40">
        <f t="shared" ref="CB1543" si="36791">SUMPRODUCT(CC1537:CC1541*(CB1537:CB1541="PTO"))+SUMPRODUCT(CC1537:CC1541*(CB1537:CB1541="HOL"))</f>
        <v>0</v>
      </c>
      <c r="CC1543" s="49" t="s">
        <v>135</v>
      </c>
      <c r="CD1543" s="41">
        <f t="shared" ref="CD1543" si="36792">CD1542*CA$4</f>
        <v>0</v>
      </c>
      <c r="CE1543" s="47" t="s">
        <v>39</v>
      </c>
      <c r="CF1543" s="40">
        <f t="shared" ref="CF1543" si="36793">SUMPRODUCT(CG1537:CG1541*(CF1537:CF1541="PTO"))+SUMPRODUCT(CG1537:CG1541*(CF1537:CF1541="HOL"))</f>
        <v>0</v>
      </c>
      <c r="CG1543" s="49" t="s">
        <v>135</v>
      </c>
      <c r="CH1543" s="41">
        <f t="shared" ref="CH1543" si="36794">CH1542*CE$4</f>
        <v>0</v>
      </c>
    </row>
    <row r="1544" spans="1:86" x14ac:dyDescent="0.25">
      <c r="A1544" s="70" t="s">
        <v>133</v>
      </c>
      <c r="B1544" s="71">
        <f t="shared" ref="B1544" ca="1" si="36795">D1544-B1545</f>
        <v>21.69797887000459</v>
      </c>
      <c r="C1544" s="72" t="s">
        <v>122</v>
      </c>
      <c r="D1544" s="71">
        <f>IFERROR(INDEX(Holidays[FTE], MATCH(Entry!E1544, Holidays[Date], 0)), 1)*8*INDEX(FTEguide[[1]:[12]], MATCH(Entry!E1545, FTEguide[Weekday], 0), IF(Entry!E1547&gt;0, Entry!E1547, MONTH(Entry!E1544)))</f>
        <v>61.19797887000459</v>
      </c>
      <c r="E1544" s="60">
        <f t="shared" si="35761"/>
        <v>44048</v>
      </c>
      <c r="F1544" s="50" t="s">
        <v>128</v>
      </c>
      <c r="G1544" s="34" t="s">
        <v>136</v>
      </c>
      <c r="H1544" s="35" t="s">
        <v>23</v>
      </c>
      <c r="I1544" s="42">
        <f t="shared" ref="I1544" si="36796">parseTime(G1544)-(H1549=INT(RIGHT($F1544, 1)))</f>
        <v>8</v>
      </c>
      <c r="J1544" s="43">
        <f t="shared" ref="J1544:J1548" si="36797">isClocked(H1544)</f>
        <v>1</v>
      </c>
      <c r="K1544" s="34"/>
      <c r="L1544" s="35"/>
      <c r="M1544" s="42">
        <f t="shared" ref="M1544" si="36798">parseTime(K1544)-(L1549=INT(RIGHT($F1544, 1)))</f>
        <v>0</v>
      </c>
      <c r="N1544" s="43">
        <f t="shared" ref="N1544:N1548" si="36799">isClocked(L1544)</f>
        <v>0</v>
      </c>
      <c r="O1544" s="34" t="s">
        <v>180</v>
      </c>
      <c r="P1544" s="35" t="s">
        <v>23</v>
      </c>
      <c r="Q1544" s="42">
        <f t="shared" ref="Q1544" si="36800">parseTime(O1544)-(P1549=INT(RIGHT($F1544, 1)))</f>
        <v>8</v>
      </c>
      <c r="R1544" s="43">
        <f t="shared" ref="R1544:R1548" si="36801">isClocked(P1544)</f>
        <v>1</v>
      </c>
      <c r="S1544" s="34" t="s">
        <v>227</v>
      </c>
      <c r="T1544" s="35" t="s">
        <v>23</v>
      </c>
      <c r="U1544" s="42">
        <f t="shared" ref="U1544" si="36802">parseTime(S1544)-(T1549=INT(RIGHT($F1544, 1)))</f>
        <v>8</v>
      </c>
      <c r="V1544" s="43">
        <f t="shared" ref="V1544:V1548" si="36803">isClocked(T1544)</f>
        <v>1</v>
      </c>
      <c r="W1544" s="34"/>
      <c r="X1544" s="35"/>
      <c r="Y1544" s="42">
        <f t="shared" ref="Y1544" si="36804">parseTime(W1544)-(X1549=INT(RIGHT($F1544, 1)))</f>
        <v>0</v>
      </c>
      <c r="Z1544" s="43">
        <f t="shared" ref="Z1544:Z1548" si="36805">isClocked(X1544)</f>
        <v>0</v>
      </c>
      <c r="AA1544" s="34" t="s">
        <v>136</v>
      </c>
      <c r="AB1544" s="35" t="s">
        <v>23</v>
      </c>
      <c r="AC1544" s="42">
        <f t="shared" ref="AC1544" si="36806">parseTime(AA1544)-(AB1549=INT(RIGHT($F1544, 1)))</f>
        <v>8</v>
      </c>
      <c r="AD1544" s="43">
        <f t="shared" ref="AD1544:AD1548" si="36807">isClocked(AB1544)</f>
        <v>1</v>
      </c>
      <c r="AE1544" s="34" t="s">
        <v>245</v>
      </c>
      <c r="AF1544" s="35" t="s">
        <v>25</v>
      </c>
      <c r="AG1544" s="42">
        <f t="shared" ref="AG1544" si="36808">parseTime(AE1544)-(AF1549=INT(RIGHT($F1544, 1)))</f>
        <v>7.5</v>
      </c>
      <c r="AH1544" s="43">
        <f t="shared" ref="AH1544:AH1548" si="36809">isClocked(AF1544)</f>
        <v>1</v>
      </c>
      <c r="AI1544" s="34" t="s">
        <v>151</v>
      </c>
      <c r="AJ1544" s="35" t="s">
        <v>28</v>
      </c>
      <c r="AK1544" s="42">
        <f>parseTime(AI1544)-(AJ1549=INT(RIGHT($F1544, 1)))</f>
        <v>4</v>
      </c>
      <c r="AL1544" s="43">
        <f t="shared" ref="AL1544:AL1548" si="36810">isClocked(AJ1544)</f>
        <v>1</v>
      </c>
      <c r="AM1544" s="34"/>
      <c r="AN1544" s="35"/>
      <c r="AO1544" s="42">
        <f t="shared" ref="AO1544" si="36811">parseTime(AM1544)-(AN1549=INT(RIGHT($F1544, 1)))</f>
        <v>0</v>
      </c>
      <c r="AP1544" s="43">
        <f t="shared" ref="AP1544:AP1548" si="36812">isClocked(AN1544)</f>
        <v>0</v>
      </c>
      <c r="AQ1544" s="34"/>
      <c r="AR1544" s="35"/>
      <c r="AS1544" s="42">
        <f t="shared" ref="AS1544" si="36813">parseTime(AQ1544)-(AR1549=INT(RIGHT($F1544, 1)))</f>
        <v>0</v>
      </c>
      <c r="AT1544" s="43">
        <f t="shared" ref="AT1544:AT1548" si="36814">isClocked(AR1544)</f>
        <v>0</v>
      </c>
      <c r="AU1544" s="34"/>
      <c r="AV1544" s="35"/>
      <c r="AW1544" s="42">
        <f>parseTime(AU1544)-(AV1549=INT(RIGHT($F1544, 1)))</f>
        <v>0</v>
      </c>
      <c r="AX1544" s="43">
        <f t="shared" ref="AX1544:AX1548" si="36815">isClocked(AV1544)</f>
        <v>0</v>
      </c>
      <c r="AY1544" s="34"/>
      <c r="AZ1544" s="35"/>
      <c r="BA1544" s="42">
        <f>parseTime(AY1544)-(AZ1549=INT(RIGHT($F1544, 1)))</f>
        <v>0</v>
      </c>
      <c r="BB1544" s="43">
        <f t="shared" ref="BB1544:BB1548" si="36816">isClocked(AZ1544)</f>
        <v>0</v>
      </c>
      <c r="BC1544" s="34"/>
      <c r="BD1544" s="35"/>
      <c r="BE1544" s="42">
        <f>parseTime(BC1544)-(BD1549=INT(RIGHT($F1544, 1)))</f>
        <v>0</v>
      </c>
      <c r="BF1544" s="43">
        <f t="shared" ref="BF1544:BF1548" si="36817">isClocked(BD1544)</f>
        <v>0</v>
      </c>
      <c r="BG1544" s="34"/>
      <c r="BH1544" s="35"/>
      <c r="BI1544" s="42">
        <f>parseTime(BG1544)-(BH1549=INT(RIGHT($F1544, 1)))</f>
        <v>0</v>
      </c>
      <c r="BJ1544" s="43">
        <f t="shared" ref="BJ1544:BJ1548" si="36818">isClocked(BH1544)</f>
        <v>0</v>
      </c>
      <c r="BK1544" s="34"/>
      <c r="BL1544" s="35"/>
      <c r="BM1544" s="42">
        <f>parseTime(BK1544)-(BL1549=INT(RIGHT($F1544, 1)))</f>
        <v>0</v>
      </c>
      <c r="BN1544" s="43">
        <f t="shared" ref="BN1544:BN1548" si="36819">isClocked(BL1544)</f>
        <v>0</v>
      </c>
      <c r="BO1544" s="34"/>
      <c r="BP1544" s="35"/>
      <c r="BQ1544" s="42">
        <f t="shared" ref="BQ1544" si="36820">parseTime(BO1544)-(BP1549=INT(RIGHT($F1544, 1)))</f>
        <v>0</v>
      </c>
      <c r="BR1544" s="43">
        <f t="shared" ref="BR1544:BR1548" si="36821">isClocked(BP1544)</f>
        <v>0</v>
      </c>
      <c r="BS1544" s="34"/>
      <c r="BT1544" s="35"/>
      <c r="BU1544" s="42">
        <f t="shared" ref="BU1544" si="36822">parseTime(BS1544)-(BT1549=INT(RIGHT($F1544, 1)))</f>
        <v>0</v>
      </c>
      <c r="BV1544" s="43">
        <f t="shared" ref="BV1544:BV1548" si="36823">isClocked(BT1544)</f>
        <v>0</v>
      </c>
      <c r="BW1544" s="34"/>
      <c r="BX1544" s="35"/>
      <c r="BY1544" s="42">
        <f t="shared" ref="BY1544" si="36824">parseTime(BW1544)-(BX1549=INT(RIGHT($F1544, 1)))</f>
        <v>0</v>
      </c>
      <c r="BZ1544" s="43">
        <f t="shared" ref="BZ1544:BZ1548" si="36825">isClocked(BX1544)</f>
        <v>0</v>
      </c>
      <c r="CA1544" s="34"/>
      <c r="CB1544" s="35"/>
      <c r="CC1544" s="42">
        <f t="shared" ref="CC1544" si="36826">parseTime(CA1544)-(CB1549=INT(RIGHT($F1544, 1)))</f>
        <v>0</v>
      </c>
      <c r="CD1544" s="43">
        <f t="shared" ref="CD1544:CD1548" si="36827">isClocked(CB1544)</f>
        <v>0</v>
      </c>
      <c r="CE1544" s="34"/>
      <c r="CF1544" s="35"/>
      <c r="CG1544" s="42">
        <f t="shared" ref="CG1544" si="36828">parseTime(CE1544)-(CF1549=INT(RIGHT($F1544, 1)))</f>
        <v>0</v>
      </c>
      <c r="CH1544" s="43">
        <f t="shared" ref="CH1544:CH1548" si="36829">isClocked(CF1544)</f>
        <v>0</v>
      </c>
    </row>
    <row r="1545" spans="1:86" x14ac:dyDescent="0.25">
      <c r="A1545" s="56" t="s">
        <v>0</v>
      </c>
      <c r="B1545" s="57">
        <f t="shared" ca="1" si="35277"/>
        <v>39.5</v>
      </c>
      <c r="C1545" s="14" t="s">
        <v>252</v>
      </c>
      <c r="D1545" s="14">
        <f t="shared" si="36485"/>
        <v>53.7</v>
      </c>
      <c r="E1545" s="55" t="str">
        <f t="shared" si="35278"/>
        <v>Wednesday</v>
      </c>
      <c r="F1545" s="51" t="s">
        <v>129</v>
      </c>
      <c r="G1545" s="36"/>
      <c r="H1545" s="37"/>
      <c r="I1545" s="44">
        <f t="shared" ref="I1545" si="36830">parseTime(G1545)-(H1549=INT(RIGHT($F1545, 1)))</f>
        <v>0</v>
      </c>
      <c r="J1545" s="45">
        <f t="shared" si="36797"/>
        <v>0</v>
      </c>
      <c r="K1545" s="36"/>
      <c r="L1545" s="37"/>
      <c r="M1545" s="44">
        <f t="shared" ref="M1545" si="36831">parseTime(K1545)-(L1549=INT(RIGHT($F1545, 1)))</f>
        <v>0</v>
      </c>
      <c r="N1545" s="45">
        <f t="shared" si="36799"/>
        <v>0</v>
      </c>
      <c r="O1545" s="36"/>
      <c r="P1545" s="37"/>
      <c r="Q1545" s="44">
        <f t="shared" ref="Q1545" si="36832">parseTime(O1545)-(P1549=INT(RIGHT($F1545, 1)))</f>
        <v>0</v>
      </c>
      <c r="R1545" s="45">
        <f t="shared" si="36801"/>
        <v>0</v>
      </c>
      <c r="S1545" s="36"/>
      <c r="T1545" s="37"/>
      <c r="U1545" s="44">
        <f t="shared" ref="U1545" si="36833">parseTime(S1545)-(T1549=INT(RIGHT($F1545, 1)))</f>
        <v>0</v>
      </c>
      <c r="V1545" s="45">
        <f t="shared" si="36803"/>
        <v>0</v>
      </c>
      <c r="W1545" s="36"/>
      <c r="X1545" s="37"/>
      <c r="Y1545" s="44">
        <f t="shared" ref="Y1545" si="36834">parseTime(W1545)-(X1549=INT(RIGHT($F1545, 1)))</f>
        <v>0</v>
      </c>
      <c r="Z1545" s="45">
        <f t="shared" si="36805"/>
        <v>0</v>
      </c>
      <c r="AA1545" s="36"/>
      <c r="AB1545" s="37"/>
      <c r="AC1545" s="44">
        <f t="shared" ref="AC1545" si="36835">parseTime(AA1545)-(AB1549=INT(RIGHT($F1545, 1)))</f>
        <v>0</v>
      </c>
      <c r="AD1545" s="45">
        <f t="shared" si="36807"/>
        <v>0</v>
      </c>
      <c r="AE1545" s="36"/>
      <c r="AF1545" s="37"/>
      <c r="AG1545" s="44">
        <f t="shared" ref="AG1545" si="36836">parseTime(AE1545)-(AF1549=INT(RIGHT($F1545, 1)))</f>
        <v>0</v>
      </c>
      <c r="AH1545" s="45">
        <f t="shared" si="36809"/>
        <v>0</v>
      </c>
      <c r="AI1545" s="36"/>
      <c r="AJ1545" s="37"/>
      <c r="AK1545" s="44">
        <f>parseTime(AI1545)-(AJ1549=INT(RIGHT($F1545, 1)))</f>
        <v>0</v>
      </c>
      <c r="AL1545" s="45">
        <f t="shared" si="36810"/>
        <v>0</v>
      </c>
      <c r="AM1545" s="36"/>
      <c r="AN1545" s="37"/>
      <c r="AO1545" s="44">
        <f t="shared" ref="AO1545" si="36837">parseTime(AM1545)-(AN1549=INT(RIGHT($F1545, 1)))</f>
        <v>0</v>
      </c>
      <c r="AP1545" s="45">
        <f t="shared" si="36812"/>
        <v>0</v>
      </c>
      <c r="AQ1545" s="36"/>
      <c r="AR1545" s="37"/>
      <c r="AS1545" s="44">
        <f t="shared" ref="AS1545" si="36838">parseTime(AQ1545)-(AR1549=INT(RIGHT($F1545, 1)))</f>
        <v>0</v>
      </c>
      <c r="AT1545" s="45">
        <f t="shared" si="36814"/>
        <v>0</v>
      </c>
      <c r="AU1545" s="36"/>
      <c r="AV1545" s="37"/>
      <c r="AW1545" s="44">
        <f>parseTime(AU1545)-(AV1549=INT(RIGHT($F1545, 1)))</f>
        <v>0</v>
      </c>
      <c r="AX1545" s="45">
        <f t="shared" si="36815"/>
        <v>0</v>
      </c>
      <c r="AY1545" s="36"/>
      <c r="AZ1545" s="37"/>
      <c r="BA1545" s="44">
        <f>parseTime(AY1545)-(AZ1549=INT(RIGHT($F1545, 1)))</f>
        <v>0</v>
      </c>
      <c r="BB1545" s="45">
        <f t="shared" si="36816"/>
        <v>0</v>
      </c>
      <c r="BC1545" s="36"/>
      <c r="BD1545" s="37"/>
      <c r="BE1545" s="44">
        <f>parseTime(BC1545)-(BD1549=INT(RIGHT($F1545, 1)))</f>
        <v>0</v>
      </c>
      <c r="BF1545" s="45">
        <f t="shared" si="36817"/>
        <v>0</v>
      </c>
      <c r="BG1545" s="36"/>
      <c r="BH1545" s="37"/>
      <c r="BI1545" s="44">
        <f>parseTime(BG1545)-(BH1549=INT(RIGHT($F1545, 1)))</f>
        <v>0</v>
      </c>
      <c r="BJ1545" s="45">
        <f t="shared" si="36818"/>
        <v>0</v>
      </c>
      <c r="BK1545" s="36"/>
      <c r="BL1545" s="37"/>
      <c r="BM1545" s="44">
        <f>parseTime(BK1545)-(BL1549=INT(RIGHT($F1545, 1)))</f>
        <v>0</v>
      </c>
      <c r="BN1545" s="45">
        <f t="shared" si="36819"/>
        <v>0</v>
      </c>
      <c r="BO1545" s="36"/>
      <c r="BP1545" s="37"/>
      <c r="BQ1545" s="44">
        <f t="shared" ref="BQ1545" si="36839">parseTime(BO1545)-(BP1549=INT(RIGHT($F1545, 1)))</f>
        <v>0</v>
      </c>
      <c r="BR1545" s="45">
        <f t="shared" si="36821"/>
        <v>0</v>
      </c>
      <c r="BS1545" s="36"/>
      <c r="BT1545" s="37"/>
      <c r="BU1545" s="44">
        <f t="shared" ref="BU1545" si="36840">parseTime(BS1545)-(BT1549=INT(RIGHT($F1545, 1)))</f>
        <v>0</v>
      </c>
      <c r="BV1545" s="45">
        <f t="shared" si="36823"/>
        <v>0</v>
      </c>
      <c r="BW1545" s="36"/>
      <c r="BX1545" s="37"/>
      <c r="BY1545" s="44">
        <f t="shared" ref="BY1545" si="36841">parseTime(BW1545)-(BX1549=INT(RIGHT($F1545, 1)))</f>
        <v>0</v>
      </c>
      <c r="BZ1545" s="45">
        <f t="shared" si="36825"/>
        <v>0</v>
      </c>
      <c r="CA1545" s="36"/>
      <c r="CB1545" s="37"/>
      <c r="CC1545" s="44">
        <f t="shared" ref="CC1545" si="36842">parseTime(CA1545)-(CB1549=INT(RIGHT($F1545, 1)))</f>
        <v>0</v>
      </c>
      <c r="CD1545" s="45">
        <f t="shared" si="36827"/>
        <v>0</v>
      </c>
      <c r="CE1545" s="36"/>
      <c r="CF1545" s="37"/>
      <c r="CG1545" s="44">
        <f t="shared" ref="CG1545" si="36843">parseTime(CE1545)-(CF1549=INT(RIGHT($F1545, 1)))</f>
        <v>0</v>
      </c>
      <c r="CH1545" s="45">
        <f t="shared" si="36829"/>
        <v>0</v>
      </c>
    </row>
    <row r="1546" spans="1:86" x14ac:dyDescent="0.25">
      <c r="A1546" s="56" t="s">
        <v>117</v>
      </c>
      <c r="B1546" s="57">
        <f t="shared" ref="B1546" ca="1" si="36844">roleHours(G1544:CH1550, "MFD")</f>
        <v>32</v>
      </c>
      <c r="C1546" s="14">
        <f t="shared" ref="C1546:C1549" ca="1" si="36845">B1546/8</f>
        <v>4</v>
      </c>
      <c r="D1546" s="14">
        <f t="shared" ref="D1546" ca="1" si="36846">B1545-D1545</f>
        <v>-14.200000000000003</v>
      </c>
      <c r="E1546" s="20" t="s">
        <v>127</v>
      </c>
      <c r="F1546" s="51" t="s">
        <v>130</v>
      </c>
      <c r="G1546" s="36"/>
      <c r="H1546" s="37"/>
      <c r="I1546" s="44">
        <f t="shared" ref="I1546" si="36847">parseTime(G1546)-(H1549=INT(RIGHT($F1546, 1)))</f>
        <v>0</v>
      </c>
      <c r="J1546" s="45">
        <f t="shared" si="36797"/>
        <v>0</v>
      </c>
      <c r="K1546" s="36"/>
      <c r="L1546" s="37"/>
      <c r="M1546" s="44">
        <f t="shared" ref="M1546" si="36848">parseTime(K1546)-(L1549=INT(RIGHT($F1546, 1)))</f>
        <v>0</v>
      </c>
      <c r="N1546" s="45">
        <f t="shared" si="36799"/>
        <v>0</v>
      </c>
      <c r="O1546" s="36"/>
      <c r="P1546" s="37"/>
      <c r="Q1546" s="44">
        <f t="shared" ref="Q1546" si="36849">parseTime(O1546)-(P1549=INT(RIGHT($F1546, 1)))</f>
        <v>0</v>
      </c>
      <c r="R1546" s="45">
        <f t="shared" si="36801"/>
        <v>0</v>
      </c>
      <c r="S1546" s="36"/>
      <c r="T1546" s="37"/>
      <c r="U1546" s="44">
        <f t="shared" ref="U1546" si="36850">parseTime(S1546)-(T1549=INT(RIGHT($F1546, 1)))</f>
        <v>0</v>
      </c>
      <c r="V1546" s="45">
        <f t="shared" si="36803"/>
        <v>0</v>
      </c>
      <c r="W1546" s="36"/>
      <c r="X1546" s="37"/>
      <c r="Y1546" s="44">
        <f t="shared" ref="Y1546" si="36851">parseTime(W1546)-(X1549=INT(RIGHT($F1546, 1)))</f>
        <v>0</v>
      </c>
      <c r="Z1546" s="45">
        <f t="shared" si="36805"/>
        <v>0</v>
      </c>
      <c r="AA1546" s="36"/>
      <c r="AB1546" s="37"/>
      <c r="AC1546" s="44">
        <f t="shared" ref="AC1546" si="36852">parseTime(AA1546)-(AB1549=INT(RIGHT($F1546, 1)))</f>
        <v>0</v>
      </c>
      <c r="AD1546" s="45">
        <f t="shared" si="36807"/>
        <v>0</v>
      </c>
      <c r="AE1546" s="36"/>
      <c r="AF1546" s="37"/>
      <c r="AG1546" s="44">
        <f t="shared" ref="AG1546" si="36853">parseTime(AE1546)-(AF1549=INT(RIGHT($F1546, 1)))</f>
        <v>0</v>
      </c>
      <c r="AH1546" s="45">
        <f t="shared" si="36809"/>
        <v>0</v>
      </c>
      <c r="AI1546" s="36"/>
      <c r="AJ1546" s="37"/>
      <c r="AK1546" s="44">
        <f>parseTime(AI1546)-(AJ1549=INT(RIGHT($F1546, 1)))</f>
        <v>0</v>
      </c>
      <c r="AL1546" s="45">
        <f t="shared" si="36810"/>
        <v>0</v>
      </c>
      <c r="AM1546" s="36"/>
      <c r="AN1546" s="37"/>
      <c r="AO1546" s="44">
        <f t="shared" ref="AO1546" si="36854">parseTime(AM1546)-(AN1549=INT(RIGHT($F1546, 1)))</f>
        <v>0</v>
      </c>
      <c r="AP1546" s="45">
        <f t="shared" si="36812"/>
        <v>0</v>
      </c>
      <c r="AQ1546" s="36"/>
      <c r="AR1546" s="37"/>
      <c r="AS1546" s="44">
        <f t="shared" ref="AS1546" si="36855">parseTime(AQ1546)-(AR1549=INT(RIGHT($F1546, 1)))</f>
        <v>0</v>
      </c>
      <c r="AT1546" s="45">
        <f t="shared" si="36814"/>
        <v>0</v>
      </c>
      <c r="AU1546" s="36"/>
      <c r="AV1546" s="37"/>
      <c r="AW1546" s="44">
        <f>parseTime(AU1546)-(AV1549=INT(RIGHT($F1546, 1)))</f>
        <v>0</v>
      </c>
      <c r="AX1546" s="45">
        <f t="shared" si="36815"/>
        <v>0</v>
      </c>
      <c r="AY1546" s="36"/>
      <c r="AZ1546" s="37"/>
      <c r="BA1546" s="44">
        <f>parseTime(AY1546)-(AZ1549=INT(RIGHT($F1546, 1)))</f>
        <v>0</v>
      </c>
      <c r="BB1546" s="45">
        <f t="shared" si="36816"/>
        <v>0</v>
      </c>
      <c r="BC1546" s="36"/>
      <c r="BD1546" s="37"/>
      <c r="BE1546" s="44">
        <f>parseTime(BC1546)-(BD1549=INT(RIGHT($F1546, 1)))</f>
        <v>0</v>
      </c>
      <c r="BF1546" s="45">
        <f t="shared" si="36817"/>
        <v>0</v>
      </c>
      <c r="BG1546" s="36"/>
      <c r="BH1546" s="37"/>
      <c r="BI1546" s="44">
        <f>parseTime(BG1546)-(BH1549=INT(RIGHT($F1546, 1)))</f>
        <v>0</v>
      </c>
      <c r="BJ1546" s="45">
        <f t="shared" si="36818"/>
        <v>0</v>
      </c>
      <c r="BK1546" s="36"/>
      <c r="BL1546" s="37"/>
      <c r="BM1546" s="44">
        <f>parseTime(BK1546)-(BL1549=INT(RIGHT($F1546, 1)))</f>
        <v>0</v>
      </c>
      <c r="BN1546" s="45">
        <f t="shared" si="36819"/>
        <v>0</v>
      </c>
      <c r="BO1546" s="36"/>
      <c r="BP1546" s="37"/>
      <c r="BQ1546" s="44">
        <f t="shared" ref="BQ1546" si="36856">parseTime(BO1546)-(BP1549=INT(RIGHT($F1546, 1)))</f>
        <v>0</v>
      </c>
      <c r="BR1546" s="45">
        <f t="shared" si="36821"/>
        <v>0</v>
      </c>
      <c r="BS1546" s="36"/>
      <c r="BT1546" s="37"/>
      <c r="BU1546" s="44">
        <f t="shared" ref="BU1546" si="36857">parseTime(BS1546)-(BT1549=INT(RIGHT($F1546, 1)))</f>
        <v>0</v>
      </c>
      <c r="BV1546" s="45">
        <f t="shared" si="36823"/>
        <v>0</v>
      </c>
      <c r="BW1546" s="36"/>
      <c r="BX1546" s="37"/>
      <c r="BY1546" s="44">
        <f t="shared" ref="BY1546" si="36858">parseTime(BW1546)-(BX1549=INT(RIGHT($F1546, 1)))</f>
        <v>0</v>
      </c>
      <c r="BZ1546" s="45">
        <f t="shared" si="36825"/>
        <v>0</v>
      </c>
      <c r="CA1546" s="36"/>
      <c r="CB1546" s="37"/>
      <c r="CC1546" s="44">
        <f t="shared" ref="CC1546" si="36859">parseTime(CA1546)-(CB1549=INT(RIGHT($F1546, 1)))</f>
        <v>0</v>
      </c>
      <c r="CD1546" s="45">
        <f t="shared" si="36827"/>
        <v>0</v>
      </c>
      <c r="CE1546" s="36"/>
      <c r="CF1546" s="37"/>
      <c r="CG1546" s="44">
        <f t="shared" ref="CG1546" si="36860">parseTime(CE1546)-(CF1549=INT(RIGHT($F1546, 1)))</f>
        <v>0</v>
      </c>
      <c r="CH1546" s="45">
        <f t="shared" si="36829"/>
        <v>0</v>
      </c>
    </row>
    <row r="1547" spans="1:86" x14ac:dyDescent="0.25">
      <c r="A1547" s="56"/>
      <c r="B1547" s="57"/>
      <c r="C1547" s="14">
        <f t="shared" si="36845"/>
        <v>0</v>
      </c>
      <c r="D1547" s="14" t="s">
        <v>259</v>
      </c>
      <c r="E1547" s="20">
        <v>4.25</v>
      </c>
      <c r="F1547" s="51" t="s">
        <v>131</v>
      </c>
      <c r="G1547" s="36"/>
      <c r="H1547" s="37"/>
      <c r="I1547" s="44">
        <f t="shared" ref="I1547" si="36861">parseTime(G1547)-(H1549=INT(RIGHT($F1547, 1)))</f>
        <v>0</v>
      </c>
      <c r="J1547" s="45">
        <f t="shared" si="36797"/>
        <v>0</v>
      </c>
      <c r="K1547" s="36"/>
      <c r="L1547" s="37"/>
      <c r="M1547" s="44">
        <f t="shared" ref="M1547" si="36862">parseTime(K1547)-(L1549=INT(RIGHT($F1547, 1)))</f>
        <v>0</v>
      </c>
      <c r="N1547" s="45">
        <f t="shared" si="36799"/>
        <v>0</v>
      </c>
      <c r="O1547" s="36"/>
      <c r="P1547" s="37"/>
      <c r="Q1547" s="44">
        <f t="shared" ref="Q1547" si="36863">parseTime(O1547)-(P1549=INT(RIGHT($F1547, 1)))</f>
        <v>0</v>
      </c>
      <c r="R1547" s="45">
        <f t="shared" si="36801"/>
        <v>0</v>
      </c>
      <c r="S1547" s="36"/>
      <c r="T1547" s="37"/>
      <c r="U1547" s="44">
        <f t="shared" ref="U1547" si="36864">parseTime(S1547)-(T1549=INT(RIGHT($F1547, 1)))</f>
        <v>0</v>
      </c>
      <c r="V1547" s="45">
        <f t="shared" si="36803"/>
        <v>0</v>
      </c>
      <c r="W1547" s="36"/>
      <c r="X1547" s="37"/>
      <c r="Y1547" s="44">
        <f t="shared" ref="Y1547" si="36865">parseTime(W1547)-(X1549=INT(RIGHT($F1547, 1)))</f>
        <v>0</v>
      </c>
      <c r="Z1547" s="45">
        <f t="shared" si="36805"/>
        <v>0</v>
      </c>
      <c r="AA1547" s="36"/>
      <c r="AB1547" s="37"/>
      <c r="AC1547" s="44">
        <f t="shared" ref="AC1547" si="36866">parseTime(AA1547)-(AB1549=INT(RIGHT($F1547, 1)))</f>
        <v>0</v>
      </c>
      <c r="AD1547" s="45">
        <f t="shared" si="36807"/>
        <v>0</v>
      </c>
      <c r="AE1547" s="36"/>
      <c r="AF1547" s="37"/>
      <c r="AG1547" s="44">
        <f t="shared" ref="AG1547" si="36867">parseTime(AE1547)-(AF1549=INT(RIGHT($F1547, 1)))</f>
        <v>0</v>
      </c>
      <c r="AH1547" s="45">
        <f t="shared" si="36809"/>
        <v>0</v>
      </c>
      <c r="AI1547" s="36"/>
      <c r="AJ1547" s="37"/>
      <c r="AK1547" s="44">
        <f>parseTime(AI1547)-(AJ1549=INT(RIGHT($F1547, 1)))</f>
        <v>0</v>
      </c>
      <c r="AL1547" s="45">
        <f t="shared" si="36810"/>
        <v>0</v>
      </c>
      <c r="AM1547" s="36"/>
      <c r="AN1547" s="37"/>
      <c r="AO1547" s="44">
        <f t="shared" ref="AO1547" si="36868">parseTime(AM1547)-(AN1549=INT(RIGHT($F1547, 1)))</f>
        <v>0</v>
      </c>
      <c r="AP1547" s="45">
        <f t="shared" si="36812"/>
        <v>0</v>
      </c>
      <c r="AQ1547" s="36"/>
      <c r="AR1547" s="37"/>
      <c r="AS1547" s="44">
        <f t="shared" ref="AS1547" si="36869">parseTime(AQ1547)-(AR1549=INT(RIGHT($F1547, 1)))</f>
        <v>0</v>
      </c>
      <c r="AT1547" s="45">
        <f t="shared" si="36814"/>
        <v>0</v>
      </c>
      <c r="AU1547" s="36"/>
      <c r="AV1547" s="37"/>
      <c r="AW1547" s="44">
        <f>parseTime(AU1547)-(AV1549=INT(RIGHT($F1547, 1)))</f>
        <v>0</v>
      </c>
      <c r="AX1547" s="45">
        <f t="shared" si="36815"/>
        <v>0</v>
      </c>
      <c r="AY1547" s="36"/>
      <c r="AZ1547" s="37"/>
      <c r="BA1547" s="44">
        <f>parseTime(AY1547)-(AZ1549=INT(RIGHT($F1547, 1)))</f>
        <v>0</v>
      </c>
      <c r="BB1547" s="45">
        <f t="shared" si="36816"/>
        <v>0</v>
      </c>
      <c r="BC1547" s="36"/>
      <c r="BD1547" s="37"/>
      <c r="BE1547" s="44">
        <f>parseTime(BC1547)-(BD1549=INT(RIGHT($F1547, 1)))</f>
        <v>0</v>
      </c>
      <c r="BF1547" s="45">
        <f t="shared" si="36817"/>
        <v>0</v>
      </c>
      <c r="BG1547" s="36"/>
      <c r="BH1547" s="37"/>
      <c r="BI1547" s="44">
        <f>parseTime(BG1547)-(BH1549=INT(RIGHT($F1547, 1)))</f>
        <v>0</v>
      </c>
      <c r="BJ1547" s="45">
        <f t="shared" si="36818"/>
        <v>0</v>
      </c>
      <c r="BK1547" s="36"/>
      <c r="BL1547" s="37"/>
      <c r="BM1547" s="44">
        <f>parseTime(BK1547)-(BL1549=INT(RIGHT($F1547, 1)))</f>
        <v>0</v>
      </c>
      <c r="BN1547" s="45">
        <f t="shared" si="36819"/>
        <v>0</v>
      </c>
      <c r="BO1547" s="36"/>
      <c r="BP1547" s="37"/>
      <c r="BQ1547" s="44">
        <f t="shared" ref="BQ1547" si="36870">parseTime(BO1547)-(BP1549=INT(RIGHT($F1547, 1)))</f>
        <v>0</v>
      </c>
      <c r="BR1547" s="45">
        <f t="shared" si="36821"/>
        <v>0</v>
      </c>
      <c r="BS1547" s="36"/>
      <c r="BT1547" s="37"/>
      <c r="BU1547" s="44">
        <f t="shared" ref="BU1547" si="36871">parseTime(BS1547)-(BT1549=INT(RIGHT($F1547, 1)))</f>
        <v>0</v>
      </c>
      <c r="BV1547" s="45">
        <f t="shared" si="36823"/>
        <v>0</v>
      </c>
      <c r="BW1547" s="36"/>
      <c r="BX1547" s="37"/>
      <c r="BY1547" s="44">
        <f t="shared" ref="BY1547" si="36872">parseTime(BW1547)-(BX1549=INT(RIGHT($F1547, 1)))</f>
        <v>0</v>
      </c>
      <c r="BZ1547" s="45">
        <f t="shared" si="36825"/>
        <v>0</v>
      </c>
      <c r="CA1547" s="36"/>
      <c r="CB1547" s="37"/>
      <c r="CC1547" s="44">
        <f t="shared" ref="CC1547" si="36873">parseTime(CA1547)-(CB1549=INT(RIGHT($F1547, 1)))</f>
        <v>0</v>
      </c>
      <c r="CD1547" s="45">
        <f t="shared" si="36827"/>
        <v>0</v>
      </c>
      <c r="CE1547" s="36"/>
      <c r="CF1547" s="37"/>
      <c r="CG1547" s="44">
        <f t="shared" ref="CG1547" si="36874">parseTime(CE1547)-(CF1549=INT(RIGHT($F1547, 1)))</f>
        <v>0</v>
      </c>
      <c r="CH1547" s="45">
        <f t="shared" si="36829"/>
        <v>0</v>
      </c>
    </row>
    <row r="1548" spans="1:86" x14ac:dyDescent="0.25">
      <c r="A1548" s="56" t="s">
        <v>119</v>
      </c>
      <c r="B1548" s="57">
        <f t="shared" ref="B1548" ca="1" si="36875">roleHours(G1544:CH1550, "MCC")</f>
        <v>7.5</v>
      </c>
      <c r="C1548" s="14">
        <f t="shared" ca="1" si="36845"/>
        <v>0.9375</v>
      </c>
      <c r="D1548" s="14" t="s">
        <v>260</v>
      </c>
      <c r="E1548" s="20">
        <v>4.6500000000000004</v>
      </c>
      <c r="F1548" s="51" t="s">
        <v>132</v>
      </c>
      <c r="G1548" s="36"/>
      <c r="H1548" s="37"/>
      <c r="I1548" s="44">
        <f t="shared" ref="I1548" si="36876">parseTime(G1548)-(H1549=INT(RIGHT($F1548, 1)))</f>
        <v>0</v>
      </c>
      <c r="J1548" s="45">
        <f t="shared" si="36797"/>
        <v>0</v>
      </c>
      <c r="K1548" s="36"/>
      <c r="L1548" s="37"/>
      <c r="M1548" s="44">
        <f t="shared" ref="M1548" si="36877">parseTime(K1548)-(L1549=INT(RIGHT($F1548, 1)))</f>
        <v>0</v>
      </c>
      <c r="N1548" s="45">
        <f t="shared" si="36799"/>
        <v>0</v>
      </c>
      <c r="O1548" s="36"/>
      <c r="P1548" s="37"/>
      <c r="Q1548" s="44">
        <f t="shared" ref="Q1548" si="36878">parseTime(O1548)-(P1549=INT(RIGHT($F1548, 1)))</f>
        <v>0</v>
      </c>
      <c r="R1548" s="45">
        <f t="shared" si="36801"/>
        <v>0</v>
      </c>
      <c r="S1548" s="36"/>
      <c r="T1548" s="37"/>
      <c r="U1548" s="44">
        <f t="shared" ref="U1548" si="36879">parseTime(S1548)-(T1549=INT(RIGHT($F1548, 1)))</f>
        <v>0</v>
      </c>
      <c r="V1548" s="45">
        <f t="shared" si="36803"/>
        <v>0</v>
      </c>
      <c r="W1548" s="36"/>
      <c r="X1548" s="37"/>
      <c r="Y1548" s="44">
        <f t="shared" ref="Y1548" si="36880">parseTime(W1548)-(X1549=INT(RIGHT($F1548, 1)))</f>
        <v>0</v>
      </c>
      <c r="Z1548" s="45">
        <f t="shared" si="36805"/>
        <v>0</v>
      </c>
      <c r="AA1548" s="36"/>
      <c r="AB1548" s="37"/>
      <c r="AC1548" s="44">
        <f t="shared" ref="AC1548" si="36881">parseTime(AA1548)-(AB1549=INT(RIGHT($F1548, 1)))</f>
        <v>0</v>
      </c>
      <c r="AD1548" s="45">
        <f t="shared" si="36807"/>
        <v>0</v>
      </c>
      <c r="AE1548" s="36"/>
      <c r="AF1548" s="37"/>
      <c r="AG1548" s="44">
        <f t="shared" ref="AG1548" si="36882">parseTime(AE1548)-(AF1549=INT(RIGHT($F1548, 1)))</f>
        <v>0</v>
      </c>
      <c r="AH1548" s="45">
        <f t="shared" si="36809"/>
        <v>0</v>
      </c>
      <c r="AI1548" s="36"/>
      <c r="AJ1548" s="37"/>
      <c r="AK1548" s="44">
        <f>parseTime(AI1548)-(AJ1549=INT(RIGHT($F1548, 1)))</f>
        <v>0</v>
      </c>
      <c r="AL1548" s="45">
        <f t="shared" si="36810"/>
        <v>0</v>
      </c>
      <c r="AM1548" s="36"/>
      <c r="AN1548" s="37"/>
      <c r="AO1548" s="44">
        <f t="shared" ref="AO1548" si="36883">parseTime(AM1548)-(AN1549=INT(RIGHT($F1548, 1)))</f>
        <v>0</v>
      </c>
      <c r="AP1548" s="45">
        <f t="shared" si="36812"/>
        <v>0</v>
      </c>
      <c r="AQ1548" s="36"/>
      <c r="AR1548" s="37"/>
      <c r="AS1548" s="44">
        <f t="shared" ref="AS1548" si="36884">parseTime(AQ1548)-(AR1549=INT(RIGHT($F1548, 1)))</f>
        <v>0</v>
      </c>
      <c r="AT1548" s="45">
        <f t="shared" si="36814"/>
        <v>0</v>
      </c>
      <c r="AU1548" s="36"/>
      <c r="AV1548" s="37"/>
      <c r="AW1548" s="44">
        <f>parseTime(AU1548)-(AV1549=INT(RIGHT($F1548, 1)))</f>
        <v>0</v>
      </c>
      <c r="AX1548" s="45">
        <f t="shared" si="36815"/>
        <v>0</v>
      </c>
      <c r="AY1548" s="36"/>
      <c r="AZ1548" s="37"/>
      <c r="BA1548" s="44">
        <f>parseTime(AY1548)-(AZ1549=INT(RIGHT($F1548, 1)))</f>
        <v>0</v>
      </c>
      <c r="BB1548" s="45">
        <f t="shared" si="36816"/>
        <v>0</v>
      </c>
      <c r="BC1548" s="36"/>
      <c r="BD1548" s="37"/>
      <c r="BE1548" s="44">
        <f>parseTime(BC1548)-(BD1549=INT(RIGHT($F1548, 1)))</f>
        <v>0</v>
      </c>
      <c r="BF1548" s="45">
        <f t="shared" si="36817"/>
        <v>0</v>
      </c>
      <c r="BG1548" s="36"/>
      <c r="BH1548" s="37"/>
      <c r="BI1548" s="44">
        <f>parseTime(BG1548)-(BH1549=INT(RIGHT($F1548, 1)))</f>
        <v>0</v>
      </c>
      <c r="BJ1548" s="45">
        <f t="shared" si="36818"/>
        <v>0</v>
      </c>
      <c r="BK1548" s="36"/>
      <c r="BL1548" s="37"/>
      <c r="BM1548" s="44">
        <f>parseTime(BK1548)-(BL1549=INT(RIGHT($F1548, 1)))</f>
        <v>0</v>
      </c>
      <c r="BN1548" s="45">
        <f t="shared" si="36819"/>
        <v>0</v>
      </c>
      <c r="BO1548" s="36"/>
      <c r="BP1548" s="37"/>
      <c r="BQ1548" s="44">
        <f t="shared" ref="BQ1548" si="36885">parseTime(BO1548)-(BP1549=INT(RIGHT($F1548, 1)))</f>
        <v>0</v>
      </c>
      <c r="BR1548" s="45">
        <f t="shared" si="36821"/>
        <v>0</v>
      </c>
      <c r="BS1548" s="36"/>
      <c r="BT1548" s="37"/>
      <c r="BU1548" s="44">
        <f t="shared" ref="BU1548" si="36886">parseTime(BS1548)-(BT1549=INT(RIGHT($F1548, 1)))</f>
        <v>0</v>
      </c>
      <c r="BV1548" s="45">
        <f t="shared" si="36823"/>
        <v>0</v>
      </c>
      <c r="BW1548" s="36"/>
      <c r="BX1548" s="37"/>
      <c r="BY1548" s="44">
        <f t="shared" ref="BY1548" si="36887">parseTime(BW1548)-(BX1549=INT(RIGHT($F1548, 1)))</f>
        <v>0</v>
      </c>
      <c r="BZ1548" s="45">
        <f t="shared" si="36825"/>
        <v>0</v>
      </c>
      <c r="CA1548" s="36"/>
      <c r="CB1548" s="37"/>
      <c r="CC1548" s="44">
        <f t="shared" ref="CC1548" si="36888">parseTime(CA1548)-(CB1549=INT(RIGHT($F1548, 1)))</f>
        <v>0</v>
      </c>
      <c r="CD1548" s="45">
        <f t="shared" si="36827"/>
        <v>0</v>
      </c>
      <c r="CE1548" s="36"/>
      <c r="CF1548" s="37"/>
      <c r="CG1548" s="44">
        <f t="shared" ref="CG1548" si="36889">parseTime(CE1548)-(CF1549=INT(RIGHT($F1548, 1)))</f>
        <v>0</v>
      </c>
      <c r="CH1548" s="45">
        <f t="shared" si="36829"/>
        <v>0</v>
      </c>
    </row>
    <row r="1549" spans="1:86" x14ac:dyDescent="0.25">
      <c r="A1549" s="56"/>
      <c r="B1549" s="57"/>
      <c r="C1549" s="14">
        <f t="shared" si="36845"/>
        <v>0</v>
      </c>
      <c r="D1549" s="14"/>
      <c r="E1549" s="20">
        <f t="shared" ref="E1549" si="36890">((7.5/2)-0.5+E1548)*8</f>
        <v>63.2</v>
      </c>
      <c r="F1549" s="51"/>
      <c r="G1549" s="46" t="s">
        <v>134</v>
      </c>
      <c r="H1549" s="38">
        <f t="shared" ref="H1549" si="36891">lunchAdjust(G1544:H1548)</f>
        <v>1</v>
      </c>
      <c r="I1549" s="48" t="s">
        <v>0</v>
      </c>
      <c r="J1549" s="39">
        <f t="shared" ref="J1549" si="36892">SUMPRODUCT(I1544:I1548*J1544:J1548)</f>
        <v>8</v>
      </c>
      <c r="K1549" s="46" t="s">
        <v>134</v>
      </c>
      <c r="L1549" s="38">
        <f t="shared" ref="L1549" si="36893">lunchAdjust(K1544:L1548)</f>
        <v>0</v>
      </c>
      <c r="M1549" s="48" t="s">
        <v>0</v>
      </c>
      <c r="N1549" s="39">
        <f t="shared" ref="N1549" si="36894">SUMPRODUCT(M1544:M1548*N1544:N1548)</f>
        <v>0</v>
      </c>
      <c r="O1549" s="46" t="s">
        <v>134</v>
      </c>
      <c r="P1549" s="38">
        <f t="shared" ref="P1549" si="36895">lunchAdjust(O1544:P1548)</f>
        <v>1</v>
      </c>
      <c r="Q1549" s="48" t="s">
        <v>0</v>
      </c>
      <c r="R1549" s="39">
        <f t="shared" ref="R1549" si="36896">SUMPRODUCT(Q1544:Q1548*R1544:R1548)</f>
        <v>8</v>
      </c>
      <c r="S1549" s="46" t="s">
        <v>134</v>
      </c>
      <c r="T1549" s="38">
        <f t="shared" ref="T1549" si="36897">lunchAdjust(S1544:T1548)</f>
        <v>1</v>
      </c>
      <c r="U1549" s="48" t="s">
        <v>0</v>
      </c>
      <c r="V1549" s="39">
        <f t="shared" ref="V1549" si="36898">SUMPRODUCT(U1544:U1548*V1544:V1548)</f>
        <v>8</v>
      </c>
      <c r="W1549" s="46" t="s">
        <v>134</v>
      </c>
      <c r="X1549" s="38">
        <f t="shared" ref="X1549" si="36899">lunchAdjust(W1544:X1548)</f>
        <v>0</v>
      </c>
      <c r="Y1549" s="48" t="s">
        <v>0</v>
      </c>
      <c r="Z1549" s="39">
        <f t="shared" ref="Z1549" si="36900">SUMPRODUCT(Y1544:Y1548*Z1544:Z1548)</f>
        <v>0</v>
      </c>
      <c r="AA1549" s="46" t="s">
        <v>134</v>
      </c>
      <c r="AB1549" s="38">
        <f t="shared" ref="AB1549" si="36901">lunchAdjust(AA1544:AB1548)</f>
        <v>1</v>
      </c>
      <c r="AC1549" s="48" t="s">
        <v>0</v>
      </c>
      <c r="AD1549" s="39">
        <f t="shared" ref="AD1549" si="36902">SUMPRODUCT(AC1544:AC1548*AD1544:AD1548)</f>
        <v>8</v>
      </c>
      <c r="AE1549" s="46" t="s">
        <v>134</v>
      </c>
      <c r="AF1549" s="38">
        <f t="shared" ref="AF1549" si="36903">lunchAdjust(AE1544:AF1548)</f>
        <v>1</v>
      </c>
      <c r="AG1549" s="48" t="s">
        <v>0</v>
      </c>
      <c r="AH1549" s="39">
        <f t="shared" ref="AH1549" si="36904">SUMPRODUCT(AG1544:AG1548*AH1544:AH1548)</f>
        <v>7.5</v>
      </c>
      <c r="AI1549" s="46" t="s">
        <v>134</v>
      </c>
      <c r="AJ1549" s="38">
        <f t="shared" ref="AJ1549" si="36905">lunchAdjust(AI1544:AJ1548)</f>
        <v>0</v>
      </c>
      <c r="AK1549" s="48" t="s">
        <v>0</v>
      </c>
      <c r="AL1549" s="39">
        <f t="shared" ref="AL1549" si="36906">SUMPRODUCT(AK1544:AK1548*AL1544:AL1548)</f>
        <v>4</v>
      </c>
      <c r="AM1549" s="46" t="s">
        <v>134</v>
      </c>
      <c r="AN1549" s="38">
        <f t="shared" ref="AN1549" si="36907">lunchAdjust(AM1544:AN1548)</f>
        <v>0</v>
      </c>
      <c r="AO1549" s="48" t="s">
        <v>0</v>
      </c>
      <c r="AP1549" s="39">
        <f t="shared" ref="AP1549" si="36908">SUMPRODUCT(AO1544:AO1548*AP1544:AP1548)</f>
        <v>0</v>
      </c>
      <c r="AQ1549" s="46" t="s">
        <v>134</v>
      </c>
      <c r="AR1549" s="38">
        <f t="shared" ref="AR1549" si="36909">lunchAdjust(AQ1544:AR1548)</f>
        <v>0</v>
      </c>
      <c r="AS1549" s="48" t="s">
        <v>0</v>
      </c>
      <c r="AT1549" s="39">
        <f t="shared" ref="AT1549" si="36910">SUMPRODUCT(AS1544:AS1548*AT1544:AT1548)</f>
        <v>0</v>
      </c>
      <c r="AU1549" s="46" t="s">
        <v>134</v>
      </c>
      <c r="AV1549" s="38">
        <f t="shared" ref="AV1549" si="36911">lunchAdjust(AU1544:AV1548)</f>
        <v>0</v>
      </c>
      <c r="AW1549" s="48" t="s">
        <v>0</v>
      </c>
      <c r="AX1549" s="39">
        <f t="shared" ref="AX1549" si="36912">SUMPRODUCT(AW1544:AW1548*AX1544:AX1548)</f>
        <v>0</v>
      </c>
      <c r="AY1549" s="46" t="s">
        <v>134</v>
      </c>
      <c r="AZ1549" s="38">
        <f t="shared" ref="AZ1549" si="36913">lunchAdjust(AY1544:AZ1548)</f>
        <v>0</v>
      </c>
      <c r="BA1549" s="48" t="s">
        <v>0</v>
      </c>
      <c r="BB1549" s="39">
        <f t="shared" ref="BB1549" si="36914">SUMPRODUCT(BA1544:BA1548*BB1544:BB1548)</f>
        <v>0</v>
      </c>
      <c r="BC1549" s="46" t="s">
        <v>134</v>
      </c>
      <c r="BD1549" s="38">
        <f t="shared" ref="BD1549" si="36915">lunchAdjust(BC1544:BD1548)</f>
        <v>0</v>
      </c>
      <c r="BE1549" s="48" t="s">
        <v>0</v>
      </c>
      <c r="BF1549" s="39">
        <f t="shared" ref="BF1549" si="36916">SUMPRODUCT(BE1544:BE1548*BF1544:BF1548)</f>
        <v>0</v>
      </c>
      <c r="BG1549" s="46" t="s">
        <v>134</v>
      </c>
      <c r="BH1549" s="38">
        <f t="shared" ref="BH1549" si="36917">lunchAdjust(BG1544:BH1548)</f>
        <v>0</v>
      </c>
      <c r="BI1549" s="48" t="s">
        <v>0</v>
      </c>
      <c r="BJ1549" s="39">
        <f t="shared" ref="BJ1549" si="36918">SUMPRODUCT(BI1544:BI1548*BJ1544:BJ1548)</f>
        <v>0</v>
      </c>
      <c r="BK1549" s="46" t="s">
        <v>134</v>
      </c>
      <c r="BL1549" s="38">
        <f t="shared" ref="BL1549" si="36919">lunchAdjust(BK1544:BL1548)</f>
        <v>0</v>
      </c>
      <c r="BM1549" s="48" t="s">
        <v>0</v>
      </c>
      <c r="BN1549" s="39">
        <f t="shared" ref="BN1549" si="36920">SUMPRODUCT(BM1544:BM1548*BN1544:BN1548)</f>
        <v>0</v>
      </c>
      <c r="BO1549" s="46" t="s">
        <v>134</v>
      </c>
      <c r="BP1549" s="38">
        <f t="shared" ref="BP1549" si="36921">lunchAdjust(BO1544:BP1548)</f>
        <v>0</v>
      </c>
      <c r="BQ1549" s="48" t="s">
        <v>0</v>
      </c>
      <c r="BR1549" s="39">
        <f t="shared" ref="BR1549" si="36922">SUMPRODUCT(BQ1544:BQ1548*BR1544:BR1548)</f>
        <v>0</v>
      </c>
      <c r="BS1549" s="46" t="s">
        <v>134</v>
      </c>
      <c r="BT1549" s="38">
        <f t="shared" ref="BT1549" si="36923">lunchAdjust(BS1544:BT1548)</f>
        <v>0</v>
      </c>
      <c r="BU1549" s="48" t="s">
        <v>0</v>
      </c>
      <c r="BV1549" s="39">
        <f t="shared" ref="BV1549" si="36924">SUMPRODUCT(BU1544:BU1548*BV1544:BV1548)</f>
        <v>0</v>
      </c>
      <c r="BW1549" s="46" t="s">
        <v>134</v>
      </c>
      <c r="BX1549" s="38">
        <f t="shared" ref="BX1549" si="36925">lunchAdjust(BW1544:BX1548)</f>
        <v>0</v>
      </c>
      <c r="BY1549" s="48" t="s">
        <v>0</v>
      </c>
      <c r="BZ1549" s="39">
        <f t="shared" ref="BZ1549" si="36926">SUMPRODUCT(BY1544:BY1548*BZ1544:BZ1548)</f>
        <v>0</v>
      </c>
      <c r="CA1549" s="46" t="s">
        <v>134</v>
      </c>
      <c r="CB1549" s="38">
        <f t="shared" ref="CB1549" si="36927">lunchAdjust(CA1544:CB1548)</f>
        <v>0</v>
      </c>
      <c r="CC1549" s="48" t="s">
        <v>0</v>
      </c>
      <c r="CD1549" s="39">
        <f t="shared" ref="CD1549" si="36928">SUMPRODUCT(CC1544:CC1548*CD1544:CD1548)</f>
        <v>0</v>
      </c>
      <c r="CE1549" s="46" t="s">
        <v>134</v>
      </c>
      <c r="CF1549" s="38">
        <f t="shared" ref="CF1549" si="36929">lunchAdjust(CE1544:CF1548)</f>
        <v>0</v>
      </c>
      <c r="CG1549" s="48" t="s">
        <v>0</v>
      </c>
      <c r="CH1549" s="39">
        <f t="shared" ref="CH1549" si="36930">SUMPRODUCT(CG1544:CG1548*CH1544:CH1548)</f>
        <v>0</v>
      </c>
    </row>
    <row r="1550" spans="1:86" ht="15.75" thickBot="1" x14ac:dyDescent="0.3">
      <c r="A1550" s="58" t="s">
        <v>121</v>
      </c>
      <c r="B1550" s="59">
        <f t="shared" ref="B1550" ca="1" si="36931">roleHours(G1544:CH1550, "OUT")</f>
        <v>0</v>
      </c>
      <c r="C1550" s="54" t="s">
        <v>137</v>
      </c>
      <c r="D1550" s="22">
        <f t="shared" ref="D1550" ca="1" si="36932">roleHours(G1544:CH1550, "PTO")</f>
        <v>0</v>
      </c>
      <c r="E1550" s="23">
        <f t="shared" ref="E1550" ca="1" si="36933">E1549-B1545</f>
        <v>23.700000000000003</v>
      </c>
      <c r="F1550" s="52"/>
      <c r="G1550" s="47" t="s">
        <v>39</v>
      </c>
      <c r="H1550" s="40">
        <f t="shared" si="36244"/>
        <v>0</v>
      </c>
      <c r="I1550" s="49" t="s">
        <v>135</v>
      </c>
      <c r="J1550" s="41">
        <f t="shared" ref="J1550" si="36934">J1549*G$4</f>
        <v>0</v>
      </c>
      <c r="K1550" s="47" t="s">
        <v>39</v>
      </c>
      <c r="L1550" s="40">
        <f t="shared" ref="L1550" si="36935">SUMPRODUCT(M1544:M1548*(L1544:L1548="PTO"))+SUMPRODUCT(M1544:M1548*(L1544:L1548="HOL"))</f>
        <v>0</v>
      </c>
      <c r="M1550" s="49" t="s">
        <v>135</v>
      </c>
      <c r="N1550" s="41">
        <f t="shared" ref="N1550" si="36936">N1549*K$4</f>
        <v>0</v>
      </c>
      <c r="O1550" s="47" t="s">
        <v>39</v>
      </c>
      <c r="P1550" s="40">
        <f t="shared" ref="P1550" si="36937">SUMPRODUCT(Q1544:Q1548*(P1544:P1548="PTO"))+SUMPRODUCT(Q1544:Q1548*(P1544:P1548="HOL"))</f>
        <v>0</v>
      </c>
      <c r="Q1550" s="49" t="s">
        <v>135</v>
      </c>
      <c r="R1550" s="41">
        <f t="shared" ref="R1550" si="36938">R1549*O$4</f>
        <v>8</v>
      </c>
      <c r="S1550" s="47" t="s">
        <v>39</v>
      </c>
      <c r="T1550" s="40">
        <f t="shared" ref="T1550" si="36939">SUMPRODUCT(U1544:U1548*(T1544:T1548="PTO"))+SUMPRODUCT(U1544:U1548*(T1544:T1548="HOL"))</f>
        <v>0</v>
      </c>
      <c r="U1550" s="49" t="s">
        <v>135</v>
      </c>
      <c r="V1550" s="41">
        <f t="shared" ref="V1550" si="36940">V1549*S$4</f>
        <v>0</v>
      </c>
      <c r="W1550" s="47" t="s">
        <v>39</v>
      </c>
      <c r="X1550" s="40">
        <f t="shared" ref="X1550" si="36941">SUMPRODUCT(Y1544:Y1548*(X1544:X1548="PTO"))+SUMPRODUCT(Y1544:Y1548*(X1544:X1548="HOL"))</f>
        <v>0</v>
      </c>
      <c r="Y1550" s="49" t="s">
        <v>135</v>
      </c>
      <c r="Z1550" s="41">
        <f t="shared" ref="Z1550" si="36942">Z1549*W$4</f>
        <v>0</v>
      </c>
      <c r="AA1550" s="47" t="s">
        <v>39</v>
      </c>
      <c r="AB1550" s="40">
        <f t="shared" ref="AB1550" si="36943">SUMPRODUCT(AC1544:AC1548*(AB1544:AB1548="PTO"))+SUMPRODUCT(AC1544:AC1548*(AB1544:AB1548="HOL"))</f>
        <v>0</v>
      </c>
      <c r="AC1550" s="49" t="s">
        <v>135</v>
      </c>
      <c r="AD1550" s="41">
        <f t="shared" ref="AD1550" si="36944">AD1549*AA$4</f>
        <v>8</v>
      </c>
      <c r="AE1550" s="47" t="s">
        <v>39</v>
      </c>
      <c r="AF1550" s="40">
        <f t="shared" ref="AF1550" si="36945">SUMPRODUCT(AG1544:AG1548*(AF1544:AF1548="PTO"))+SUMPRODUCT(AG1544:AG1548*(AF1544:AF1548="HOL"))</f>
        <v>0</v>
      </c>
      <c r="AG1550" s="49" t="s">
        <v>135</v>
      </c>
      <c r="AH1550" s="41">
        <f t="shared" ref="AH1550" si="36946">AH1549*AE$4</f>
        <v>7.5</v>
      </c>
      <c r="AI1550" s="47" t="s">
        <v>39</v>
      </c>
      <c r="AJ1550" s="40">
        <f t="shared" ref="AJ1550" si="36947">SUMPRODUCT(AK1544:AK1548*(AJ1544:AJ1548="PTO"))+SUMPRODUCT(AK1544:AK1548*(AJ1544:AJ1548="HOL"))</f>
        <v>0</v>
      </c>
      <c r="AK1550" s="49" t="s">
        <v>135</v>
      </c>
      <c r="AL1550" s="41">
        <f>AL1549*AI$4</f>
        <v>4</v>
      </c>
      <c r="AM1550" s="47" t="s">
        <v>39</v>
      </c>
      <c r="AN1550" s="40">
        <f t="shared" ref="AN1550" si="36948">SUMPRODUCT(AO1544:AO1548*(AN1544:AN1548="PTO"))+SUMPRODUCT(AO1544:AO1548*(AN1544:AN1548="HOL"))</f>
        <v>0</v>
      </c>
      <c r="AO1550" s="49" t="s">
        <v>135</v>
      </c>
      <c r="AP1550" s="41">
        <f t="shared" ref="AP1550" si="36949">AP1549*AM$4</f>
        <v>0</v>
      </c>
      <c r="AQ1550" s="47" t="s">
        <v>39</v>
      </c>
      <c r="AR1550" s="40">
        <f t="shared" ref="AR1550" si="36950">SUMPRODUCT(AS1544:AS1548*(AR1544:AR1548="PTO"))+SUMPRODUCT(AS1544:AS1548*(AR1544:AR1548="HOL"))</f>
        <v>0</v>
      </c>
      <c r="AS1550" s="49" t="s">
        <v>135</v>
      </c>
      <c r="AT1550" s="41">
        <f t="shared" ref="AT1550" si="36951">AT1549*AQ$4</f>
        <v>0</v>
      </c>
      <c r="AU1550" s="47" t="s">
        <v>39</v>
      </c>
      <c r="AV1550" s="40">
        <f t="shared" ref="AV1550" si="36952">SUMPRODUCT(AW1544:AW1548*(AV1544:AV1548="PTO"))+SUMPRODUCT(AW1544:AW1548*(AV1544:AV1548="HOL"))</f>
        <v>0</v>
      </c>
      <c r="AW1550" s="49" t="s">
        <v>135</v>
      </c>
      <c r="AX1550" s="41">
        <f>AX1549*AU$4</f>
        <v>0</v>
      </c>
      <c r="AY1550" s="47" t="s">
        <v>39</v>
      </c>
      <c r="AZ1550" s="40">
        <f t="shared" ref="AZ1550" si="36953">SUMPRODUCT(BA1544:BA1548*(AZ1544:AZ1548="PTO"))+SUMPRODUCT(BA1544:BA1548*(AZ1544:AZ1548="HOL"))</f>
        <v>0</v>
      </c>
      <c r="BA1550" s="49" t="s">
        <v>135</v>
      </c>
      <c r="BB1550" s="41">
        <f>BB1549*AY$4</f>
        <v>0</v>
      </c>
      <c r="BC1550" s="47" t="s">
        <v>39</v>
      </c>
      <c r="BD1550" s="40">
        <f t="shared" ref="BD1550" si="36954">SUMPRODUCT(BE1544:BE1548*(BD1544:BD1548="PTO"))+SUMPRODUCT(BE1544:BE1548*(BD1544:BD1548="HOL"))</f>
        <v>0</v>
      </c>
      <c r="BE1550" s="49" t="s">
        <v>135</v>
      </c>
      <c r="BF1550" s="41">
        <f>BF1549*BC$4</f>
        <v>0</v>
      </c>
      <c r="BG1550" s="47" t="s">
        <v>39</v>
      </c>
      <c r="BH1550" s="40">
        <f t="shared" ref="BH1550" si="36955">SUMPRODUCT(BI1544:BI1548*(BH1544:BH1548="PTO"))+SUMPRODUCT(BI1544:BI1548*(BH1544:BH1548="HOL"))</f>
        <v>0</v>
      </c>
      <c r="BI1550" s="49" t="s">
        <v>135</v>
      </c>
      <c r="BJ1550" s="41">
        <f>BJ1549*BG$4</f>
        <v>0</v>
      </c>
      <c r="BK1550" s="47" t="s">
        <v>39</v>
      </c>
      <c r="BL1550" s="40">
        <f t="shared" ref="BL1550" si="36956">SUMPRODUCT(BM1544:BM1548*(BL1544:BL1548="PTO"))+SUMPRODUCT(BM1544:BM1548*(BL1544:BL1548="HOL"))</f>
        <v>0</v>
      </c>
      <c r="BM1550" s="49" t="s">
        <v>135</v>
      </c>
      <c r="BN1550" s="41">
        <f>BN1549*BK$4</f>
        <v>0</v>
      </c>
      <c r="BO1550" s="47" t="s">
        <v>39</v>
      </c>
      <c r="BP1550" s="40">
        <f t="shared" ref="BP1550" si="36957">SUMPRODUCT(BQ1544:BQ1548*(BP1544:BP1548="PTO"))+SUMPRODUCT(BQ1544:BQ1548*(BP1544:BP1548="HOL"))</f>
        <v>0</v>
      </c>
      <c r="BQ1550" s="49" t="s">
        <v>135</v>
      </c>
      <c r="BR1550" s="41">
        <f t="shared" ref="BR1550" si="36958">BR1549*BO$4</f>
        <v>0</v>
      </c>
      <c r="BS1550" s="47" t="s">
        <v>39</v>
      </c>
      <c r="BT1550" s="40">
        <f t="shared" ref="BT1550" si="36959">SUMPRODUCT(BU1544:BU1548*(BT1544:BT1548="PTO"))+SUMPRODUCT(BU1544:BU1548*(BT1544:BT1548="HOL"))</f>
        <v>0</v>
      </c>
      <c r="BU1550" s="49" t="s">
        <v>135</v>
      </c>
      <c r="BV1550" s="41">
        <f t="shared" ref="BV1550" si="36960">BV1549*BS$4</f>
        <v>0</v>
      </c>
      <c r="BW1550" s="47" t="s">
        <v>39</v>
      </c>
      <c r="BX1550" s="40">
        <f t="shared" ref="BX1550" si="36961">SUMPRODUCT(BY1544:BY1548*(BX1544:BX1548="PTO"))+SUMPRODUCT(BY1544:BY1548*(BX1544:BX1548="HOL"))</f>
        <v>0</v>
      </c>
      <c r="BY1550" s="49" t="s">
        <v>135</v>
      </c>
      <c r="BZ1550" s="41">
        <f t="shared" ref="BZ1550" si="36962">BZ1549*BW$4</f>
        <v>0</v>
      </c>
      <c r="CA1550" s="47" t="s">
        <v>39</v>
      </c>
      <c r="CB1550" s="40">
        <f t="shared" ref="CB1550" si="36963">SUMPRODUCT(CC1544:CC1548*(CB1544:CB1548="PTO"))+SUMPRODUCT(CC1544:CC1548*(CB1544:CB1548="HOL"))</f>
        <v>0</v>
      </c>
      <c r="CC1550" s="49" t="s">
        <v>135</v>
      </c>
      <c r="CD1550" s="41">
        <f t="shared" ref="CD1550" si="36964">CD1549*CA$4</f>
        <v>0</v>
      </c>
      <c r="CE1550" s="47" t="s">
        <v>39</v>
      </c>
      <c r="CF1550" s="40">
        <f t="shared" ref="CF1550" si="36965">SUMPRODUCT(CG1544:CG1548*(CF1544:CF1548="PTO"))+SUMPRODUCT(CG1544:CG1548*(CF1544:CF1548="HOL"))</f>
        <v>0</v>
      </c>
      <c r="CG1550" s="49" t="s">
        <v>135</v>
      </c>
      <c r="CH1550" s="41">
        <f t="shared" ref="CH1550" si="36966">CH1549*CE$4</f>
        <v>0</v>
      </c>
    </row>
    <row r="1551" spans="1:86" x14ac:dyDescent="0.25">
      <c r="A1551" s="70" t="s">
        <v>133</v>
      </c>
      <c r="B1551" s="71">
        <f t="shared" ref="B1551" ca="1" si="36967">D1551-B1552</f>
        <v>18.242057502835763</v>
      </c>
      <c r="C1551" s="72" t="s">
        <v>122</v>
      </c>
      <c r="D1551" s="71">
        <f>IFERROR(INDEX(Holidays[FTE], MATCH(Entry!E1551, Holidays[Date], 0)), 1)*8*INDEX(FTEguide[[1]:[12]], MATCH(Entry!E1552, FTEguide[Weekday], 0), IF(Entry!E1554&gt;0, Entry!E1554, MONTH(Entry!E1551)))</f>
        <v>62.242057502835763</v>
      </c>
      <c r="E1551" s="60">
        <f t="shared" si="35761"/>
        <v>44049</v>
      </c>
      <c r="F1551" s="50" t="s">
        <v>128</v>
      </c>
      <c r="G1551" s="34" t="s">
        <v>136</v>
      </c>
      <c r="H1551" s="35" t="s">
        <v>23</v>
      </c>
      <c r="I1551" s="42">
        <f t="shared" ref="I1551" si="36968">parseTime(G1551)-(H1556=INT(RIGHT($F1551, 1)))</f>
        <v>8</v>
      </c>
      <c r="J1551" s="43">
        <f t="shared" ref="J1551:J1555" si="36969">isClocked(H1551)</f>
        <v>1</v>
      </c>
      <c r="K1551" s="34"/>
      <c r="L1551" s="35"/>
      <c r="M1551" s="42">
        <f t="shared" ref="M1551" si="36970">parseTime(K1551)-(L1556=INT(RIGHT($F1551, 1)))</f>
        <v>0</v>
      </c>
      <c r="N1551" s="43">
        <f t="shared" ref="N1551:N1555" si="36971">isClocked(L1551)</f>
        <v>0</v>
      </c>
      <c r="O1551" s="34" t="s">
        <v>180</v>
      </c>
      <c r="P1551" s="35" t="s">
        <v>23</v>
      </c>
      <c r="Q1551" s="42">
        <f t="shared" ref="Q1551" si="36972">parseTime(O1551)-(P1556=INT(RIGHT($F1551, 1)))</f>
        <v>8</v>
      </c>
      <c r="R1551" s="43">
        <f t="shared" ref="R1551:R1555" si="36973">isClocked(P1551)</f>
        <v>1</v>
      </c>
      <c r="S1551" s="34" t="s">
        <v>227</v>
      </c>
      <c r="T1551" s="35" t="s">
        <v>23</v>
      </c>
      <c r="U1551" s="42">
        <f t="shared" ref="U1551" si="36974">parseTime(S1551)-(T1556=INT(RIGHT($F1551, 1)))</f>
        <v>8</v>
      </c>
      <c r="V1551" s="43">
        <f t="shared" ref="V1551:V1555" si="36975">isClocked(T1551)</f>
        <v>1</v>
      </c>
      <c r="W1551" s="34"/>
      <c r="X1551" s="35"/>
      <c r="Y1551" s="42">
        <f t="shared" ref="Y1551" si="36976">parseTime(W1551)-(X1556=INT(RIGHT($F1551, 1)))</f>
        <v>0</v>
      </c>
      <c r="Z1551" s="43">
        <f t="shared" ref="Z1551:Z1555" si="36977">isClocked(X1551)</f>
        <v>0</v>
      </c>
      <c r="AA1551" s="34" t="s">
        <v>136</v>
      </c>
      <c r="AB1551" s="35" t="s">
        <v>23</v>
      </c>
      <c r="AC1551" s="42">
        <f t="shared" ref="AC1551" si="36978">parseTime(AA1551)-(AB1556=INT(RIGHT($F1551, 1)))</f>
        <v>8</v>
      </c>
      <c r="AD1551" s="43">
        <f t="shared" ref="AD1551:AD1555" si="36979">isClocked(AB1551)</f>
        <v>1</v>
      </c>
      <c r="AE1551" s="34" t="s">
        <v>251</v>
      </c>
      <c r="AF1551" s="35" t="s">
        <v>25</v>
      </c>
      <c r="AG1551" s="42">
        <f t="shared" ref="AG1551" si="36980">parseTime(AE1551)-(AF1556=INT(RIGHT($F1551, 1)))</f>
        <v>4</v>
      </c>
      <c r="AH1551" s="43">
        <f t="shared" ref="AH1551:AH1555" si="36981">isClocked(AF1551)</f>
        <v>1</v>
      </c>
      <c r="AI1551" s="34" t="s">
        <v>136</v>
      </c>
      <c r="AJ1551" s="35" t="s">
        <v>23</v>
      </c>
      <c r="AK1551" s="42">
        <f>parseTime(AI1551)-(AJ1556=INT(RIGHT($F1551, 1)))</f>
        <v>8</v>
      </c>
      <c r="AL1551" s="43">
        <f t="shared" ref="AL1551:AL1555" si="36982">isClocked(AJ1551)</f>
        <v>1</v>
      </c>
      <c r="AM1551" s="34"/>
      <c r="AN1551" s="35"/>
      <c r="AO1551" s="42">
        <f t="shared" ref="AO1551" si="36983">parseTime(AM1551)-(AN1556=INT(RIGHT($F1551, 1)))</f>
        <v>0</v>
      </c>
      <c r="AP1551" s="43">
        <f t="shared" ref="AP1551:AP1555" si="36984">isClocked(AN1551)</f>
        <v>0</v>
      </c>
      <c r="AQ1551" s="34"/>
      <c r="AR1551" s="35"/>
      <c r="AS1551" s="42">
        <f t="shared" ref="AS1551" si="36985">parseTime(AQ1551)-(AR1556=INT(RIGHT($F1551, 1)))</f>
        <v>0</v>
      </c>
      <c r="AT1551" s="43">
        <f t="shared" ref="AT1551:AT1555" si="36986">isClocked(AR1551)</f>
        <v>0</v>
      </c>
      <c r="AU1551" s="34"/>
      <c r="AV1551" s="35"/>
      <c r="AW1551" s="42">
        <f>parseTime(AU1551)-(AV1556=INT(RIGHT($F1551, 1)))</f>
        <v>0</v>
      </c>
      <c r="AX1551" s="43">
        <f t="shared" ref="AX1551:AX1555" si="36987">isClocked(AV1551)</f>
        <v>0</v>
      </c>
      <c r="AY1551" s="34"/>
      <c r="AZ1551" s="35"/>
      <c r="BA1551" s="42">
        <f>parseTime(AY1551)-(AZ1556=INT(RIGHT($F1551, 1)))</f>
        <v>0</v>
      </c>
      <c r="BB1551" s="43">
        <f t="shared" ref="BB1551:BB1555" si="36988">isClocked(AZ1551)</f>
        <v>0</v>
      </c>
      <c r="BC1551" s="34"/>
      <c r="BD1551" s="35"/>
      <c r="BE1551" s="42">
        <f>parseTime(BC1551)-(BD1556=INT(RIGHT($F1551, 1)))</f>
        <v>0</v>
      </c>
      <c r="BF1551" s="43">
        <f t="shared" ref="BF1551:BF1555" si="36989">isClocked(BD1551)</f>
        <v>0</v>
      </c>
      <c r="BG1551" s="34"/>
      <c r="BH1551" s="35"/>
      <c r="BI1551" s="42">
        <f>parseTime(BG1551)-(BH1556=INT(RIGHT($F1551, 1)))</f>
        <v>0</v>
      </c>
      <c r="BJ1551" s="43">
        <f t="shared" ref="BJ1551:BJ1555" si="36990">isClocked(BH1551)</f>
        <v>0</v>
      </c>
      <c r="BK1551" s="34"/>
      <c r="BL1551" s="35"/>
      <c r="BM1551" s="42">
        <f>parseTime(BK1551)-(BL1556=INT(RIGHT($F1551, 1)))</f>
        <v>0</v>
      </c>
      <c r="BN1551" s="43">
        <f t="shared" ref="BN1551:BN1555" si="36991">isClocked(BL1551)</f>
        <v>0</v>
      </c>
      <c r="BO1551" s="34"/>
      <c r="BP1551" s="35"/>
      <c r="BQ1551" s="42">
        <f t="shared" ref="BQ1551" si="36992">parseTime(BO1551)-(BP1556=INT(RIGHT($F1551, 1)))</f>
        <v>0</v>
      </c>
      <c r="BR1551" s="43">
        <f t="shared" ref="BR1551:BR1555" si="36993">isClocked(BP1551)</f>
        <v>0</v>
      </c>
      <c r="BS1551" s="34"/>
      <c r="BT1551" s="35"/>
      <c r="BU1551" s="42">
        <f t="shared" ref="BU1551" si="36994">parseTime(BS1551)-(BT1556=INT(RIGHT($F1551, 1)))</f>
        <v>0</v>
      </c>
      <c r="BV1551" s="43">
        <f t="shared" ref="BV1551:BV1555" si="36995">isClocked(BT1551)</f>
        <v>0</v>
      </c>
      <c r="BW1551" s="34"/>
      <c r="BX1551" s="35"/>
      <c r="BY1551" s="42">
        <f t="shared" ref="BY1551" si="36996">parseTime(BW1551)-(BX1556=INT(RIGHT($F1551, 1)))</f>
        <v>0</v>
      </c>
      <c r="BZ1551" s="43">
        <f t="shared" ref="BZ1551:BZ1555" si="36997">isClocked(BX1551)</f>
        <v>0</v>
      </c>
      <c r="CA1551" s="34"/>
      <c r="CB1551" s="35"/>
      <c r="CC1551" s="42">
        <f t="shared" ref="CC1551" si="36998">parseTime(CA1551)-(CB1556=INT(RIGHT($F1551, 1)))</f>
        <v>0</v>
      </c>
      <c r="CD1551" s="43">
        <f t="shared" ref="CD1551:CD1555" si="36999">isClocked(CB1551)</f>
        <v>0</v>
      </c>
      <c r="CE1551" s="34"/>
      <c r="CF1551" s="35"/>
      <c r="CG1551" s="42">
        <f t="shared" ref="CG1551" si="37000">parseTime(CE1551)-(CF1556=INT(RIGHT($F1551, 1)))</f>
        <v>0</v>
      </c>
      <c r="CH1551" s="43">
        <f t="shared" ref="CH1551:CH1555" si="37001">isClocked(CF1551)</f>
        <v>0</v>
      </c>
    </row>
    <row r="1552" spans="1:86" x14ac:dyDescent="0.25">
      <c r="A1552" s="56" t="s">
        <v>0</v>
      </c>
      <c r="B1552" s="57">
        <f t="shared" ref="B1552:B1615" ca="1" si="37002">SUM(B1553:B1556)</f>
        <v>44</v>
      </c>
      <c r="C1552" s="14" t="s">
        <v>252</v>
      </c>
      <c r="D1552" s="14">
        <f t="shared" si="36485"/>
        <v>53.7</v>
      </c>
      <c r="E1552" s="55" t="str">
        <f t="shared" ref="E1552:E1615" si="37003">TEXT(E1551, "dddd")</f>
        <v>Thursday</v>
      </c>
      <c r="F1552" s="51" t="s">
        <v>129</v>
      </c>
      <c r="G1552" s="36"/>
      <c r="H1552" s="37"/>
      <c r="I1552" s="44">
        <f t="shared" ref="I1552" si="37004">parseTime(G1552)-(H1556=INT(RIGHT($F1552, 1)))</f>
        <v>0</v>
      </c>
      <c r="J1552" s="45">
        <f t="shared" si="36969"/>
        <v>0</v>
      </c>
      <c r="K1552" s="36"/>
      <c r="L1552" s="37"/>
      <c r="M1552" s="44">
        <f t="shared" ref="M1552" si="37005">parseTime(K1552)-(L1556=INT(RIGHT($F1552, 1)))</f>
        <v>0</v>
      </c>
      <c r="N1552" s="45">
        <f t="shared" si="36971"/>
        <v>0</v>
      </c>
      <c r="O1552" s="36"/>
      <c r="P1552" s="37"/>
      <c r="Q1552" s="44">
        <f t="shared" ref="Q1552" si="37006">parseTime(O1552)-(P1556=INT(RIGHT($F1552, 1)))</f>
        <v>0</v>
      </c>
      <c r="R1552" s="45">
        <f t="shared" si="36973"/>
        <v>0</v>
      </c>
      <c r="S1552" s="36"/>
      <c r="T1552" s="37"/>
      <c r="U1552" s="44">
        <f t="shared" ref="U1552" si="37007">parseTime(S1552)-(T1556=INT(RIGHT($F1552, 1)))</f>
        <v>0</v>
      </c>
      <c r="V1552" s="45">
        <f t="shared" si="36975"/>
        <v>0</v>
      </c>
      <c r="W1552" s="36"/>
      <c r="X1552" s="37"/>
      <c r="Y1552" s="44">
        <f t="shared" ref="Y1552" si="37008">parseTime(W1552)-(X1556=INT(RIGHT($F1552, 1)))</f>
        <v>0</v>
      </c>
      <c r="Z1552" s="45">
        <f t="shared" si="36977"/>
        <v>0</v>
      </c>
      <c r="AA1552" s="36"/>
      <c r="AB1552" s="37"/>
      <c r="AC1552" s="44">
        <f t="shared" ref="AC1552" si="37009">parseTime(AA1552)-(AB1556=INT(RIGHT($F1552, 1)))</f>
        <v>0</v>
      </c>
      <c r="AD1552" s="45">
        <f t="shared" si="36979"/>
        <v>0</v>
      </c>
      <c r="AE1552" s="36"/>
      <c r="AF1552" s="37"/>
      <c r="AG1552" s="44">
        <f t="shared" ref="AG1552" si="37010">parseTime(AE1552)-(AF1556=INT(RIGHT($F1552, 1)))</f>
        <v>0</v>
      </c>
      <c r="AH1552" s="45">
        <f t="shared" si="36981"/>
        <v>0</v>
      </c>
      <c r="AI1552" s="36"/>
      <c r="AJ1552" s="37"/>
      <c r="AK1552" s="44">
        <f>parseTime(AI1552)-(AJ1556=INT(RIGHT($F1552, 1)))</f>
        <v>0</v>
      </c>
      <c r="AL1552" s="45">
        <f t="shared" si="36982"/>
        <v>0</v>
      </c>
      <c r="AM1552" s="36"/>
      <c r="AN1552" s="37"/>
      <c r="AO1552" s="44">
        <f t="shared" ref="AO1552" si="37011">parseTime(AM1552)-(AN1556=INT(RIGHT($F1552, 1)))</f>
        <v>0</v>
      </c>
      <c r="AP1552" s="45">
        <f t="shared" si="36984"/>
        <v>0</v>
      </c>
      <c r="AQ1552" s="36"/>
      <c r="AR1552" s="37"/>
      <c r="AS1552" s="44">
        <f t="shared" ref="AS1552" si="37012">parseTime(AQ1552)-(AR1556=INT(RIGHT($F1552, 1)))</f>
        <v>0</v>
      </c>
      <c r="AT1552" s="45">
        <f t="shared" si="36986"/>
        <v>0</v>
      </c>
      <c r="AU1552" s="36"/>
      <c r="AV1552" s="37"/>
      <c r="AW1552" s="44">
        <f>parseTime(AU1552)-(AV1556=INT(RIGHT($F1552, 1)))</f>
        <v>0</v>
      </c>
      <c r="AX1552" s="45">
        <f t="shared" si="36987"/>
        <v>0</v>
      </c>
      <c r="AY1552" s="36"/>
      <c r="AZ1552" s="37"/>
      <c r="BA1552" s="44">
        <f>parseTime(AY1552)-(AZ1556=INT(RIGHT($F1552, 1)))</f>
        <v>0</v>
      </c>
      <c r="BB1552" s="45">
        <f t="shared" si="36988"/>
        <v>0</v>
      </c>
      <c r="BC1552" s="36"/>
      <c r="BD1552" s="37"/>
      <c r="BE1552" s="44">
        <f>parseTime(BC1552)-(BD1556=INT(RIGHT($F1552, 1)))</f>
        <v>0</v>
      </c>
      <c r="BF1552" s="45">
        <f t="shared" si="36989"/>
        <v>0</v>
      </c>
      <c r="BG1552" s="36"/>
      <c r="BH1552" s="37"/>
      <c r="BI1552" s="44">
        <f>parseTime(BG1552)-(BH1556=INT(RIGHT($F1552, 1)))</f>
        <v>0</v>
      </c>
      <c r="BJ1552" s="45">
        <f t="shared" si="36990"/>
        <v>0</v>
      </c>
      <c r="BK1552" s="36"/>
      <c r="BL1552" s="37"/>
      <c r="BM1552" s="44">
        <f>parseTime(BK1552)-(BL1556=INT(RIGHT($F1552, 1)))</f>
        <v>0</v>
      </c>
      <c r="BN1552" s="45">
        <f t="shared" si="36991"/>
        <v>0</v>
      </c>
      <c r="BO1552" s="36"/>
      <c r="BP1552" s="37"/>
      <c r="BQ1552" s="44">
        <f t="shared" ref="BQ1552" si="37013">parseTime(BO1552)-(BP1556=INT(RIGHT($F1552, 1)))</f>
        <v>0</v>
      </c>
      <c r="BR1552" s="45">
        <f t="shared" si="36993"/>
        <v>0</v>
      </c>
      <c r="BS1552" s="36"/>
      <c r="BT1552" s="37"/>
      <c r="BU1552" s="44">
        <f t="shared" ref="BU1552" si="37014">parseTime(BS1552)-(BT1556=INT(RIGHT($F1552, 1)))</f>
        <v>0</v>
      </c>
      <c r="BV1552" s="45">
        <f t="shared" si="36995"/>
        <v>0</v>
      </c>
      <c r="BW1552" s="36"/>
      <c r="BX1552" s="37"/>
      <c r="BY1552" s="44">
        <f t="shared" ref="BY1552" si="37015">parseTime(BW1552)-(BX1556=INT(RIGHT($F1552, 1)))</f>
        <v>0</v>
      </c>
      <c r="BZ1552" s="45">
        <f t="shared" si="36997"/>
        <v>0</v>
      </c>
      <c r="CA1552" s="36"/>
      <c r="CB1552" s="37"/>
      <c r="CC1552" s="44">
        <f t="shared" ref="CC1552" si="37016">parseTime(CA1552)-(CB1556=INT(RIGHT($F1552, 1)))</f>
        <v>0</v>
      </c>
      <c r="CD1552" s="45">
        <f t="shared" si="36999"/>
        <v>0</v>
      </c>
      <c r="CE1552" s="36"/>
      <c r="CF1552" s="37"/>
      <c r="CG1552" s="44">
        <f t="shared" ref="CG1552" si="37017">parseTime(CE1552)-(CF1556=INT(RIGHT($F1552, 1)))</f>
        <v>0</v>
      </c>
      <c r="CH1552" s="45">
        <f t="shared" si="37001"/>
        <v>0</v>
      </c>
    </row>
    <row r="1553" spans="1:86" x14ac:dyDescent="0.25">
      <c r="A1553" s="56" t="s">
        <v>117</v>
      </c>
      <c r="B1553" s="57">
        <f t="shared" ref="B1553" ca="1" si="37018">roleHours(G1551:CH1557, "MFD")</f>
        <v>40</v>
      </c>
      <c r="C1553" s="14">
        <f t="shared" ref="C1553:C1556" ca="1" si="37019">B1553/8</f>
        <v>5</v>
      </c>
      <c r="D1553" s="14">
        <f t="shared" ref="D1553" ca="1" si="37020">B1552-D1552</f>
        <v>-9.7000000000000028</v>
      </c>
      <c r="E1553" s="20" t="s">
        <v>127</v>
      </c>
      <c r="F1553" s="51" t="s">
        <v>130</v>
      </c>
      <c r="G1553" s="36"/>
      <c r="H1553" s="37"/>
      <c r="I1553" s="44">
        <f t="shared" ref="I1553" si="37021">parseTime(G1553)-(H1556=INT(RIGHT($F1553, 1)))</f>
        <v>0</v>
      </c>
      <c r="J1553" s="45">
        <f t="shared" si="36969"/>
        <v>0</v>
      </c>
      <c r="K1553" s="36"/>
      <c r="L1553" s="37"/>
      <c r="M1553" s="44">
        <f t="shared" ref="M1553" si="37022">parseTime(K1553)-(L1556=INT(RIGHT($F1553, 1)))</f>
        <v>0</v>
      </c>
      <c r="N1553" s="45">
        <f t="shared" si="36971"/>
        <v>0</v>
      </c>
      <c r="O1553" s="36"/>
      <c r="P1553" s="37"/>
      <c r="Q1553" s="44">
        <f t="shared" ref="Q1553" si="37023">parseTime(O1553)-(P1556=INT(RIGHT($F1553, 1)))</f>
        <v>0</v>
      </c>
      <c r="R1553" s="45">
        <f t="shared" si="36973"/>
        <v>0</v>
      </c>
      <c r="S1553" s="36"/>
      <c r="T1553" s="37"/>
      <c r="U1553" s="44">
        <f t="shared" ref="U1553" si="37024">parseTime(S1553)-(T1556=INT(RIGHT($F1553, 1)))</f>
        <v>0</v>
      </c>
      <c r="V1553" s="45">
        <f t="shared" si="36975"/>
        <v>0</v>
      </c>
      <c r="W1553" s="36"/>
      <c r="X1553" s="37"/>
      <c r="Y1553" s="44">
        <f t="shared" ref="Y1553" si="37025">parseTime(W1553)-(X1556=INT(RIGHT($F1553, 1)))</f>
        <v>0</v>
      </c>
      <c r="Z1553" s="45">
        <f t="shared" si="36977"/>
        <v>0</v>
      </c>
      <c r="AA1553" s="36"/>
      <c r="AB1553" s="37"/>
      <c r="AC1553" s="44">
        <f t="shared" ref="AC1553" si="37026">parseTime(AA1553)-(AB1556=INT(RIGHT($F1553, 1)))</f>
        <v>0</v>
      </c>
      <c r="AD1553" s="45">
        <f t="shared" si="36979"/>
        <v>0</v>
      </c>
      <c r="AE1553" s="36"/>
      <c r="AF1553" s="37"/>
      <c r="AG1553" s="44">
        <f t="shared" ref="AG1553" si="37027">parseTime(AE1553)-(AF1556=INT(RIGHT($F1553, 1)))</f>
        <v>0</v>
      </c>
      <c r="AH1553" s="45">
        <f t="shared" si="36981"/>
        <v>0</v>
      </c>
      <c r="AI1553" s="36"/>
      <c r="AJ1553" s="37"/>
      <c r="AK1553" s="44">
        <f>parseTime(AI1553)-(AJ1556=INT(RIGHT($F1553, 1)))</f>
        <v>0</v>
      </c>
      <c r="AL1553" s="45">
        <f t="shared" si="36982"/>
        <v>0</v>
      </c>
      <c r="AM1553" s="36"/>
      <c r="AN1553" s="37"/>
      <c r="AO1553" s="44">
        <f t="shared" ref="AO1553" si="37028">parseTime(AM1553)-(AN1556=INT(RIGHT($F1553, 1)))</f>
        <v>0</v>
      </c>
      <c r="AP1553" s="45">
        <f t="shared" si="36984"/>
        <v>0</v>
      </c>
      <c r="AQ1553" s="36"/>
      <c r="AR1553" s="37"/>
      <c r="AS1553" s="44">
        <f t="shared" ref="AS1553" si="37029">parseTime(AQ1553)-(AR1556=INT(RIGHT($F1553, 1)))</f>
        <v>0</v>
      </c>
      <c r="AT1553" s="45">
        <f t="shared" si="36986"/>
        <v>0</v>
      </c>
      <c r="AU1553" s="36"/>
      <c r="AV1553" s="37"/>
      <c r="AW1553" s="44">
        <f>parseTime(AU1553)-(AV1556=INT(RIGHT($F1553, 1)))</f>
        <v>0</v>
      </c>
      <c r="AX1553" s="45">
        <f t="shared" si="36987"/>
        <v>0</v>
      </c>
      <c r="AY1553" s="36"/>
      <c r="AZ1553" s="37"/>
      <c r="BA1553" s="44">
        <f>parseTime(AY1553)-(AZ1556=INT(RIGHT($F1553, 1)))</f>
        <v>0</v>
      </c>
      <c r="BB1553" s="45">
        <f t="shared" si="36988"/>
        <v>0</v>
      </c>
      <c r="BC1553" s="36"/>
      <c r="BD1553" s="37"/>
      <c r="BE1553" s="44">
        <f>parseTime(BC1553)-(BD1556=INT(RIGHT($F1553, 1)))</f>
        <v>0</v>
      </c>
      <c r="BF1553" s="45">
        <f t="shared" si="36989"/>
        <v>0</v>
      </c>
      <c r="BG1553" s="36"/>
      <c r="BH1553" s="37"/>
      <c r="BI1553" s="44">
        <f>parseTime(BG1553)-(BH1556=INT(RIGHT($F1553, 1)))</f>
        <v>0</v>
      </c>
      <c r="BJ1553" s="45">
        <f t="shared" si="36990"/>
        <v>0</v>
      </c>
      <c r="BK1553" s="36"/>
      <c r="BL1553" s="37"/>
      <c r="BM1553" s="44">
        <f>parseTime(BK1553)-(BL1556=INT(RIGHT($F1553, 1)))</f>
        <v>0</v>
      </c>
      <c r="BN1553" s="45">
        <f t="shared" si="36991"/>
        <v>0</v>
      </c>
      <c r="BO1553" s="36"/>
      <c r="BP1553" s="37"/>
      <c r="BQ1553" s="44">
        <f t="shared" ref="BQ1553" si="37030">parseTime(BO1553)-(BP1556=INT(RIGHT($F1553, 1)))</f>
        <v>0</v>
      </c>
      <c r="BR1553" s="45">
        <f t="shared" si="36993"/>
        <v>0</v>
      </c>
      <c r="BS1553" s="36"/>
      <c r="BT1553" s="37"/>
      <c r="BU1553" s="44">
        <f t="shared" ref="BU1553" si="37031">parseTime(BS1553)-(BT1556=INT(RIGHT($F1553, 1)))</f>
        <v>0</v>
      </c>
      <c r="BV1553" s="45">
        <f t="shared" si="36995"/>
        <v>0</v>
      </c>
      <c r="BW1553" s="36"/>
      <c r="BX1553" s="37"/>
      <c r="BY1553" s="44">
        <f t="shared" ref="BY1553" si="37032">parseTime(BW1553)-(BX1556=INT(RIGHT($F1553, 1)))</f>
        <v>0</v>
      </c>
      <c r="BZ1553" s="45">
        <f t="shared" si="36997"/>
        <v>0</v>
      </c>
      <c r="CA1553" s="36"/>
      <c r="CB1553" s="37"/>
      <c r="CC1553" s="44">
        <f t="shared" ref="CC1553" si="37033">parseTime(CA1553)-(CB1556=INT(RIGHT($F1553, 1)))</f>
        <v>0</v>
      </c>
      <c r="CD1553" s="45">
        <f t="shared" si="36999"/>
        <v>0</v>
      </c>
      <c r="CE1553" s="36"/>
      <c r="CF1553" s="37"/>
      <c r="CG1553" s="44">
        <f t="shared" ref="CG1553" si="37034">parseTime(CE1553)-(CF1556=INT(RIGHT($F1553, 1)))</f>
        <v>0</v>
      </c>
      <c r="CH1553" s="45">
        <f t="shared" si="37001"/>
        <v>0</v>
      </c>
    </row>
    <row r="1554" spans="1:86" x14ac:dyDescent="0.25">
      <c r="A1554" s="56"/>
      <c r="B1554" s="57"/>
      <c r="C1554" s="14">
        <f t="shared" si="37019"/>
        <v>0</v>
      </c>
      <c r="D1554" s="14" t="s">
        <v>259</v>
      </c>
      <c r="E1554" s="20">
        <v>4.25</v>
      </c>
      <c r="F1554" s="51" t="s">
        <v>131</v>
      </c>
      <c r="G1554" s="36"/>
      <c r="H1554" s="37"/>
      <c r="I1554" s="44">
        <f t="shared" ref="I1554" si="37035">parseTime(G1554)-(H1556=INT(RIGHT($F1554, 1)))</f>
        <v>0</v>
      </c>
      <c r="J1554" s="45">
        <f t="shared" si="36969"/>
        <v>0</v>
      </c>
      <c r="K1554" s="36"/>
      <c r="L1554" s="37"/>
      <c r="M1554" s="44">
        <f t="shared" ref="M1554" si="37036">parseTime(K1554)-(L1556=INT(RIGHT($F1554, 1)))</f>
        <v>0</v>
      </c>
      <c r="N1554" s="45">
        <f t="shared" si="36971"/>
        <v>0</v>
      </c>
      <c r="O1554" s="36"/>
      <c r="P1554" s="37"/>
      <c r="Q1554" s="44">
        <f t="shared" ref="Q1554" si="37037">parseTime(O1554)-(P1556=INT(RIGHT($F1554, 1)))</f>
        <v>0</v>
      </c>
      <c r="R1554" s="45">
        <f t="shared" si="36973"/>
        <v>0</v>
      </c>
      <c r="S1554" s="36"/>
      <c r="T1554" s="37"/>
      <c r="U1554" s="44">
        <f t="shared" ref="U1554" si="37038">parseTime(S1554)-(T1556=INT(RIGHT($F1554, 1)))</f>
        <v>0</v>
      </c>
      <c r="V1554" s="45">
        <f t="shared" si="36975"/>
        <v>0</v>
      </c>
      <c r="W1554" s="36"/>
      <c r="X1554" s="37"/>
      <c r="Y1554" s="44">
        <f t="shared" ref="Y1554" si="37039">parseTime(W1554)-(X1556=INT(RIGHT($F1554, 1)))</f>
        <v>0</v>
      </c>
      <c r="Z1554" s="45">
        <f t="shared" si="36977"/>
        <v>0</v>
      </c>
      <c r="AA1554" s="36"/>
      <c r="AB1554" s="37"/>
      <c r="AC1554" s="44">
        <f t="shared" ref="AC1554" si="37040">parseTime(AA1554)-(AB1556=INT(RIGHT($F1554, 1)))</f>
        <v>0</v>
      </c>
      <c r="AD1554" s="45">
        <f t="shared" si="36979"/>
        <v>0</v>
      </c>
      <c r="AE1554" s="36"/>
      <c r="AF1554" s="37"/>
      <c r="AG1554" s="44">
        <f t="shared" ref="AG1554" si="37041">parseTime(AE1554)-(AF1556=INT(RIGHT($F1554, 1)))</f>
        <v>0</v>
      </c>
      <c r="AH1554" s="45">
        <f t="shared" si="36981"/>
        <v>0</v>
      </c>
      <c r="AI1554" s="36"/>
      <c r="AJ1554" s="37"/>
      <c r="AK1554" s="44">
        <f>parseTime(AI1554)-(AJ1556=INT(RIGHT($F1554, 1)))</f>
        <v>0</v>
      </c>
      <c r="AL1554" s="45">
        <f t="shared" si="36982"/>
        <v>0</v>
      </c>
      <c r="AM1554" s="36"/>
      <c r="AN1554" s="37"/>
      <c r="AO1554" s="44">
        <f t="shared" ref="AO1554" si="37042">parseTime(AM1554)-(AN1556=INT(RIGHT($F1554, 1)))</f>
        <v>0</v>
      </c>
      <c r="AP1554" s="45">
        <f t="shared" si="36984"/>
        <v>0</v>
      </c>
      <c r="AQ1554" s="36"/>
      <c r="AR1554" s="37"/>
      <c r="AS1554" s="44">
        <f t="shared" ref="AS1554" si="37043">parseTime(AQ1554)-(AR1556=INT(RIGHT($F1554, 1)))</f>
        <v>0</v>
      </c>
      <c r="AT1554" s="45">
        <f t="shared" si="36986"/>
        <v>0</v>
      </c>
      <c r="AU1554" s="36"/>
      <c r="AV1554" s="37"/>
      <c r="AW1554" s="44">
        <f>parseTime(AU1554)-(AV1556=INT(RIGHT($F1554, 1)))</f>
        <v>0</v>
      </c>
      <c r="AX1554" s="45">
        <f t="shared" si="36987"/>
        <v>0</v>
      </c>
      <c r="AY1554" s="36"/>
      <c r="AZ1554" s="37"/>
      <c r="BA1554" s="44">
        <f>parseTime(AY1554)-(AZ1556=INT(RIGHT($F1554, 1)))</f>
        <v>0</v>
      </c>
      <c r="BB1554" s="45">
        <f t="shared" si="36988"/>
        <v>0</v>
      </c>
      <c r="BC1554" s="36"/>
      <c r="BD1554" s="37"/>
      <c r="BE1554" s="44">
        <f>parseTime(BC1554)-(BD1556=INT(RIGHT($F1554, 1)))</f>
        <v>0</v>
      </c>
      <c r="BF1554" s="45">
        <f t="shared" si="36989"/>
        <v>0</v>
      </c>
      <c r="BG1554" s="36"/>
      <c r="BH1554" s="37"/>
      <c r="BI1554" s="44">
        <f>parseTime(BG1554)-(BH1556=INT(RIGHT($F1554, 1)))</f>
        <v>0</v>
      </c>
      <c r="BJ1554" s="45">
        <f t="shared" si="36990"/>
        <v>0</v>
      </c>
      <c r="BK1554" s="36"/>
      <c r="BL1554" s="37"/>
      <c r="BM1554" s="44">
        <f>parseTime(BK1554)-(BL1556=INT(RIGHT($F1554, 1)))</f>
        <v>0</v>
      </c>
      <c r="BN1554" s="45">
        <f t="shared" si="36991"/>
        <v>0</v>
      </c>
      <c r="BO1554" s="36"/>
      <c r="BP1554" s="37"/>
      <c r="BQ1554" s="44">
        <f t="shared" ref="BQ1554" si="37044">parseTime(BO1554)-(BP1556=INT(RIGHT($F1554, 1)))</f>
        <v>0</v>
      </c>
      <c r="BR1554" s="45">
        <f t="shared" si="36993"/>
        <v>0</v>
      </c>
      <c r="BS1554" s="36"/>
      <c r="BT1554" s="37"/>
      <c r="BU1554" s="44">
        <f t="shared" ref="BU1554" si="37045">parseTime(BS1554)-(BT1556=INT(RIGHT($F1554, 1)))</f>
        <v>0</v>
      </c>
      <c r="BV1554" s="45">
        <f t="shared" si="36995"/>
        <v>0</v>
      </c>
      <c r="BW1554" s="36"/>
      <c r="BX1554" s="37"/>
      <c r="BY1554" s="44">
        <f t="shared" ref="BY1554" si="37046">parseTime(BW1554)-(BX1556=INT(RIGHT($F1554, 1)))</f>
        <v>0</v>
      </c>
      <c r="BZ1554" s="45">
        <f t="shared" si="36997"/>
        <v>0</v>
      </c>
      <c r="CA1554" s="36"/>
      <c r="CB1554" s="37"/>
      <c r="CC1554" s="44">
        <f t="shared" ref="CC1554" si="37047">parseTime(CA1554)-(CB1556=INT(RIGHT($F1554, 1)))</f>
        <v>0</v>
      </c>
      <c r="CD1554" s="45">
        <f t="shared" si="36999"/>
        <v>0</v>
      </c>
      <c r="CE1554" s="36"/>
      <c r="CF1554" s="37"/>
      <c r="CG1554" s="44">
        <f t="shared" ref="CG1554" si="37048">parseTime(CE1554)-(CF1556=INT(RIGHT($F1554, 1)))</f>
        <v>0</v>
      </c>
      <c r="CH1554" s="45">
        <f t="shared" si="37001"/>
        <v>0</v>
      </c>
    </row>
    <row r="1555" spans="1:86" x14ac:dyDescent="0.25">
      <c r="A1555" s="56" t="s">
        <v>119</v>
      </c>
      <c r="B1555" s="57">
        <f t="shared" ref="B1555" ca="1" si="37049">roleHours(G1551:CH1557, "MCC")</f>
        <v>4</v>
      </c>
      <c r="C1555" s="14">
        <f t="shared" ca="1" si="37019"/>
        <v>0.5</v>
      </c>
      <c r="D1555" s="14" t="s">
        <v>260</v>
      </c>
      <c r="E1555" s="20">
        <v>4.6500000000000004</v>
      </c>
      <c r="F1555" s="51" t="s">
        <v>132</v>
      </c>
      <c r="G1555" s="36"/>
      <c r="H1555" s="37"/>
      <c r="I1555" s="44">
        <f t="shared" ref="I1555" si="37050">parseTime(G1555)-(H1556=INT(RIGHT($F1555, 1)))</f>
        <v>0</v>
      </c>
      <c r="J1555" s="45">
        <f t="shared" si="36969"/>
        <v>0</v>
      </c>
      <c r="K1555" s="36"/>
      <c r="L1555" s="37"/>
      <c r="M1555" s="44">
        <f t="shared" ref="M1555" si="37051">parseTime(K1555)-(L1556=INT(RIGHT($F1555, 1)))</f>
        <v>0</v>
      </c>
      <c r="N1555" s="45">
        <f t="shared" si="36971"/>
        <v>0</v>
      </c>
      <c r="O1555" s="36"/>
      <c r="P1555" s="37"/>
      <c r="Q1555" s="44">
        <f t="shared" ref="Q1555" si="37052">parseTime(O1555)-(P1556=INT(RIGHT($F1555, 1)))</f>
        <v>0</v>
      </c>
      <c r="R1555" s="45">
        <f t="shared" si="36973"/>
        <v>0</v>
      </c>
      <c r="S1555" s="36"/>
      <c r="T1555" s="37"/>
      <c r="U1555" s="44">
        <f t="shared" ref="U1555" si="37053">parseTime(S1555)-(T1556=INT(RIGHT($F1555, 1)))</f>
        <v>0</v>
      </c>
      <c r="V1555" s="45">
        <f t="shared" si="36975"/>
        <v>0</v>
      </c>
      <c r="W1555" s="36"/>
      <c r="X1555" s="37"/>
      <c r="Y1555" s="44">
        <f t="shared" ref="Y1555" si="37054">parseTime(W1555)-(X1556=INT(RIGHT($F1555, 1)))</f>
        <v>0</v>
      </c>
      <c r="Z1555" s="45">
        <f t="shared" si="36977"/>
        <v>0</v>
      </c>
      <c r="AA1555" s="36"/>
      <c r="AB1555" s="37"/>
      <c r="AC1555" s="44">
        <f t="shared" ref="AC1555" si="37055">parseTime(AA1555)-(AB1556=INT(RIGHT($F1555, 1)))</f>
        <v>0</v>
      </c>
      <c r="AD1555" s="45">
        <f t="shared" si="36979"/>
        <v>0</v>
      </c>
      <c r="AE1555" s="36"/>
      <c r="AF1555" s="37"/>
      <c r="AG1555" s="44">
        <f t="shared" ref="AG1555" si="37056">parseTime(AE1555)-(AF1556=INT(RIGHT($F1555, 1)))</f>
        <v>0</v>
      </c>
      <c r="AH1555" s="45">
        <f t="shared" si="36981"/>
        <v>0</v>
      </c>
      <c r="AI1555" s="36"/>
      <c r="AJ1555" s="37"/>
      <c r="AK1555" s="44">
        <f>parseTime(AI1555)-(AJ1556=INT(RIGHT($F1555, 1)))</f>
        <v>0</v>
      </c>
      <c r="AL1555" s="45">
        <f t="shared" si="36982"/>
        <v>0</v>
      </c>
      <c r="AM1555" s="36"/>
      <c r="AN1555" s="37"/>
      <c r="AO1555" s="44">
        <f t="shared" ref="AO1555" si="37057">parseTime(AM1555)-(AN1556=INT(RIGHT($F1555, 1)))</f>
        <v>0</v>
      </c>
      <c r="AP1555" s="45">
        <f t="shared" si="36984"/>
        <v>0</v>
      </c>
      <c r="AQ1555" s="36"/>
      <c r="AR1555" s="37"/>
      <c r="AS1555" s="44">
        <f t="shared" ref="AS1555" si="37058">parseTime(AQ1555)-(AR1556=INT(RIGHT($F1555, 1)))</f>
        <v>0</v>
      </c>
      <c r="AT1555" s="45">
        <f t="shared" si="36986"/>
        <v>0</v>
      </c>
      <c r="AU1555" s="36"/>
      <c r="AV1555" s="37"/>
      <c r="AW1555" s="44">
        <f>parseTime(AU1555)-(AV1556=INT(RIGHT($F1555, 1)))</f>
        <v>0</v>
      </c>
      <c r="AX1555" s="45">
        <f t="shared" si="36987"/>
        <v>0</v>
      </c>
      <c r="AY1555" s="36"/>
      <c r="AZ1555" s="37"/>
      <c r="BA1555" s="44">
        <f>parseTime(AY1555)-(AZ1556=INT(RIGHT($F1555, 1)))</f>
        <v>0</v>
      </c>
      <c r="BB1555" s="45">
        <f t="shared" si="36988"/>
        <v>0</v>
      </c>
      <c r="BC1555" s="36"/>
      <c r="BD1555" s="37"/>
      <c r="BE1555" s="44">
        <f>parseTime(BC1555)-(BD1556=INT(RIGHT($F1555, 1)))</f>
        <v>0</v>
      </c>
      <c r="BF1555" s="45">
        <f t="shared" si="36989"/>
        <v>0</v>
      </c>
      <c r="BG1555" s="36"/>
      <c r="BH1555" s="37"/>
      <c r="BI1555" s="44">
        <f>parseTime(BG1555)-(BH1556=INT(RIGHT($F1555, 1)))</f>
        <v>0</v>
      </c>
      <c r="BJ1555" s="45">
        <f t="shared" si="36990"/>
        <v>0</v>
      </c>
      <c r="BK1555" s="36"/>
      <c r="BL1555" s="37"/>
      <c r="BM1555" s="44">
        <f>parseTime(BK1555)-(BL1556=INT(RIGHT($F1555, 1)))</f>
        <v>0</v>
      </c>
      <c r="BN1555" s="45">
        <f t="shared" si="36991"/>
        <v>0</v>
      </c>
      <c r="BO1555" s="36"/>
      <c r="BP1555" s="37"/>
      <c r="BQ1555" s="44">
        <f t="shared" ref="BQ1555" si="37059">parseTime(BO1555)-(BP1556=INT(RIGHT($F1555, 1)))</f>
        <v>0</v>
      </c>
      <c r="BR1555" s="45">
        <f t="shared" si="36993"/>
        <v>0</v>
      </c>
      <c r="BS1555" s="36"/>
      <c r="BT1555" s="37"/>
      <c r="BU1555" s="44">
        <f t="shared" ref="BU1555" si="37060">parseTime(BS1555)-(BT1556=INT(RIGHT($F1555, 1)))</f>
        <v>0</v>
      </c>
      <c r="BV1555" s="45">
        <f t="shared" si="36995"/>
        <v>0</v>
      </c>
      <c r="BW1555" s="36"/>
      <c r="BX1555" s="37"/>
      <c r="BY1555" s="44">
        <f t="shared" ref="BY1555" si="37061">parseTime(BW1555)-(BX1556=INT(RIGHT($F1555, 1)))</f>
        <v>0</v>
      </c>
      <c r="BZ1555" s="45">
        <f t="shared" si="36997"/>
        <v>0</v>
      </c>
      <c r="CA1555" s="36"/>
      <c r="CB1555" s="37"/>
      <c r="CC1555" s="44">
        <f t="shared" ref="CC1555" si="37062">parseTime(CA1555)-(CB1556=INT(RIGHT($F1555, 1)))</f>
        <v>0</v>
      </c>
      <c r="CD1555" s="45">
        <f t="shared" si="36999"/>
        <v>0</v>
      </c>
      <c r="CE1555" s="36"/>
      <c r="CF1555" s="37"/>
      <c r="CG1555" s="44">
        <f t="shared" ref="CG1555" si="37063">parseTime(CE1555)-(CF1556=INT(RIGHT($F1555, 1)))</f>
        <v>0</v>
      </c>
      <c r="CH1555" s="45">
        <f t="shared" si="37001"/>
        <v>0</v>
      </c>
    </row>
    <row r="1556" spans="1:86" x14ac:dyDescent="0.25">
      <c r="A1556" s="56"/>
      <c r="B1556" s="57"/>
      <c r="C1556" s="14">
        <f t="shared" si="37019"/>
        <v>0</v>
      </c>
      <c r="D1556" s="14"/>
      <c r="E1556" s="20">
        <f t="shared" ref="E1556" si="37064">((7.5/2)-0.5+E1555)*8</f>
        <v>63.2</v>
      </c>
      <c r="F1556" s="51"/>
      <c r="G1556" s="46" t="s">
        <v>134</v>
      </c>
      <c r="H1556" s="38">
        <f t="shared" ref="H1556" si="37065">lunchAdjust(G1551:H1555)</f>
        <v>1</v>
      </c>
      <c r="I1556" s="48" t="s">
        <v>0</v>
      </c>
      <c r="J1556" s="39">
        <f t="shared" ref="J1556" si="37066">SUMPRODUCT(I1551:I1555*J1551:J1555)</f>
        <v>8</v>
      </c>
      <c r="K1556" s="46" t="s">
        <v>134</v>
      </c>
      <c r="L1556" s="38">
        <f t="shared" ref="L1556" si="37067">lunchAdjust(K1551:L1555)</f>
        <v>0</v>
      </c>
      <c r="M1556" s="48" t="s">
        <v>0</v>
      </c>
      <c r="N1556" s="39">
        <f t="shared" ref="N1556" si="37068">SUMPRODUCT(M1551:M1555*N1551:N1555)</f>
        <v>0</v>
      </c>
      <c r="O1556" s="46" t="s">
        <v>134</v>
      </c>
      <c r="P1556" s="38">
        <f t="shared" ref="P1556" si="37069">lunchAdjust(O1551:P1555)</f>
        <v>1</v>
      </c>
      <c r="Q1556" s="48" t="s">
        <v>0</v>
      </c>
      <c r="R1556" s="39">
        <f t="shared" ref="R1556" si="37070">SUMPRODUCT(Q1551:Q1555*R1551:R1555)</f>
        <v>8</v>
      </c>
      <c r="S1556" s="46" t="s">
        <v>134</v>
      </c>
      <c r="T1556" s="38">
        <f t="shared" ref="T1556" si="37071">lunchAdjust(S1551:T1555)</f>
        <v>1</v>
      </c>
      <c r="U1556" s="48" t="s">
        <v>0</v>
      </c>
      <c r="V1556" s="39">
        <f t="shared" ref="V1556" si="37072">SUMPRODUCT(U1551:U1555*V1551:V1555)</f>
        <v>8</v>
      </c>
      <c r="W1556" s="46" t="s">
        <v>134</v>
      </c>
      <c r="X1556" s="38">
        <f t="shared" ref="X1556" si="37073">lunchAdjust(W1551:X1555)</f>
        <v>0</v>
      </c>
      <c r="Y1556" s="48" t="s">
        <v>0</v>
      </c>
      <c r="Z1556" s="39">
        <f t="shared" ref="Z1556" si="37074">SUMPRODUCT(Y1551:Y1555*Z1551:Z1555)</f>
        <v>0</v>
      </c>
      <c r="AA1556" s="46" t="s">
        <v>134</v>
      </c>
      <c r="AB1556" s="38">
        <f t="shared" ref="AB1556" si="37075">lunchAdjust(AA1551:AB1555)</f>
        <v>1</v>
      </c>
      <c r="AC1556" s="48" t="s">
        <v>0</v>
      </c>
      <c r="AD1556" s="39">
        <f t="shared" ref="AD1556" si="37076">SUMPRODUCT(AC1551:AC1555*AD1551:AD1555)</f>
        <v>8</v>
      </c>
      <c r="AE1556" s="46" t="s">
        <v>134</v>
      </c>
      <c r="AF1556" s="38">
        <f t="shared" ref="AF1556" si="37077">lunchAdjust(AE1551:AF1555)</f>
        <v>0</v>
      </c>
      <c r="AG1556" s="48" t="s">
        <v>0</v>
      </c>
      <c r="AH1556" s="39">
        <f t="shared" ref="AH1556" si="37078">SUMPRODUCT(AG1551:AG1555*AH1551:AH1555)</f>
        <v>4</v>
      </c>
      <c r="AI1556" s="46" t="s">
        <v>134</v>
      </c>
      <c r="AJ1556" s="38">
        <f t="shared" ref="AJ1556" si="37079">lunchAdjust(AI1551:AJ1555)</f>
        <v>1</v>
      </c>
      <c r="AK1556" s="48" t="s">
        <v>0</v>
      </c>
      <c r="AL1556" s="39">
        <f t="shared" ref="AL1556" si="37080">SUMPRODUCT(AK1551:AK1555*AL1551:AL1555)</f>
        <v>8</v>
      </c>
      <c r="AM1556" s="46" t="s">
        <v>134</v>
      </c>
      <c r="AN1556" s="38">
        <f t="shared" ref="AN1556" si="37081">lunchAdjust(AM1551:AN1555)</f>
        <v>0</v>
      </c>
      <c r="AO1556" s="48" t="s">
        <v>0</v>
      </c>
      <c r="AP1556" s="39">
        <f t="shared" ref="AP1556" si="37082">SUMPRODUCT(AO1551:AO1555*AP1551:AP1555)</f>
        <v>0</v>
      </c>
      <c r="AQ1556" s="46" t="s">
        <v>134</v>
      </c>
      <c r="AR1556" s="38">
        <f t="shared" ref="AR1556" si="37083">lunchAdjust(AQ1551:AR1555)</f>
        <v>0</v>
      </c>
      <c r="AS1556" s="48" t="s">
        <v>0</v>
      </c>
      <c r="AT1556" s="39">
        <f t="shared" ref="AT1556" si="37084">SUMPRODUCT(AS1551:AS1555*AT1551:AT1555)</f>
        <v>0</v>
      </c>
      <c r="AU1556" s="46" t="s">
        <v>134</v>
      </c>
      <c r="AV1556" s="38">
        <f t="shared" ref="AV1556" si="37085">lunchAdjust(AU1551:AV1555)</f>
        <v>0</v>
      </c>
      <c r="AW1556" s="48" t="s">
        <v>0</v>
      </c>
      <c r="AX1556" s="39">
        <f t="shared" ref="AX1556" si="37086">SUMPRODUCT(AW1551:AW1555*AX1551:AX1555)</f>
        <v>0</v>
      </c>
      <c r="AY1556" s="46" t="s">
        <v>134</v>
      </c>
      <c r="AZ1556" s="38">
        <f t="shared" ref="AZ1556" si="37087">lunchAdjust(AY1551:AZ1555)</f>
        <v>0</v>
      </c>
      <c r="BA1556" s="48" t="s">
        <v>0</v>
      </c>
      <c r="BB1556" s="39">
        <f t="shared" ref="BB1556" si="37088">SUMPRODUCT(BA1551:BA1555*BB1551:BB1555)</f>
        <v>0</v>
      </c>
      <c r="BC1556" s="46" t="s">
        <v>134</v>
      </c>
      <c r="BD1556" s="38">
        <f t="shared" ref="BD1556" si="37089">lunchAdjust(BC1551:BD1555)</f>
        <v>0</v>
      </c>
      <c r="BE1556" s="48" t="s">
        <v>0</v>
      </c>
      <c r="BF1556" s="39">
        <f t="shared" ref="BF1556" si="37090">SUMPRODUCT(BE1551:BE1555*BF1551:BF1555)</f>
        <v>0</v>
      </c>
      <c r="BG1556" s="46" t="s">
        <v>134</v>
      </c>
      <c r="BH1556" s="38">
        <f t="shared" ref="BH1556" si="37091">lunchAdjust(BG1551:BH1555)</f>
        <v>0</v>
      </c>
      <c r="BI1556" s="48" t="s">
        <v>0</v>
      </c>
      <c r="BJ1556" s="39">
        <f t="shared" ref="BJ1556" si="37092">SUMPRODUCT(BI1551:BI1555*BJ1551:BJ1555)</f>
        <v>0</v>
      </c>
      <c r="BK1556" s="46" t="s">
        <v>134</v>
      </c>
      <c r="BL1556" s="38">
        <f t="shared" ref="BL1556" si="37093">lunchAdjust(BK1551:BL1555)</f>
        <v>0</v>
      </c>
      <c r="BM1556" s="48" t="s">
        <v>0</v>
      </c>
      <c r="BN1556" s="39">
        <f t="shared" ref="BN1556" si="37094">SUMPRODUCT(BM1551:BM1555*BN1551:BN1555)</f>
        <v>0</v>
      </c>
      <c r="BO1556" s="46" t="s">
        <v>134</v>
      </c>
      <c r="BP1556" s="38">
        <f t="shared" ref="BP1556" si="37095">lunchAdjust(BO1551:BP1555)</f>
        <v>0</v>
      </c>
      <c r="BQ1556" s="48" t="s">
        <v>0</v>
      </c>
      <c r="BR1556" s="39">
        <f t="shared" ref="BR1556" si="37096">SUMPRODUCT(BQ1551:BQ1555*BR1551:BR1555)</f>
        <v>0</v>
      </c>
      <c r="BS1556" s="46" t="s">
        <v>134</v>
      </c>
      <c r="BT1556" s="38">
        <f t="shared" ref="BT1556" si="37097">lunchAdjust(BS1551:BT1555)</f>
        <v>0</v>
      </c>
      <c r="BU1556" s="48" t="s">
        <v>0</v>
      </c>
      <c r="BV1556" s="39">
        <f t="shared" ref="BV1556" si="37098">SUMPRODUCT(BU1551:BU1555*BV1551:BV1555)</f>
        <v>0</v>
      </c>
      <c r="BW1556" s="46" t="s">
        <v>134</v>
      </c>
      <c r="BX1556" s="38">
        <f t="shared" ref="BX1556" si="37099">lunchAdjust(BW1551:BX1555)</f>
        <v>0</v>
      </c>
      <c r="BY1556" s="48" t="s">
        <v>0</v>
      </c>
      <c r="BZ1556" s="39">
        <f t="shared" ref="BZ1556" si="37100">SUMPRODUCT(BY1551:BY1555*BZ1551:BZ1555)</f>
        <v>0</v>
      </c>
      <c r="CA1556" s="46" t="s">
        <v>134</v>
      </c>
      <c r="CB1556" s="38">
        <f t="shared" ref="CB1556" si="37101">lunchAdjust(CA1551:CB1555)</f>
        <v>0</v>
      </c>
      <c r="CC1556" s="48" t="s">
        <v>0</v>
      </c>
      <c r="CD1556" s="39">
        <f t="shared" ref="CD1556" si="37102">SUMPRODUCT(CC1551:CC1555*CD1551:CD1555)</f>
        <v>0</v>
      </c>
      <c r="CE1556" s="46" t="s">
        <v>134</v>
      </c>
      <c r="CF1556" s="38">
        <f t="shared" ref="CF1556" si="37103">lunchAdjust(CE1551:CF1555)</f>
        <v>0</v>
      </c>
      <c r="CG1556" s="48" t="s">
        <v>0</v>
      </c>
      <c r="CH1556" s="39">
        <f t="shared" ref="CH1556" si="37104">SUMPRODUCT(CG1551:CG1555*CH1551:CH1555)</f>
        <v>0</v>
      </c>
    </row>
    <row r="1557" spans="1:86" ht="15.75" thickBot="1" x14ac:dyDescent="0.3">
      <c r="A1557" s="58" t="s">
        <v>121</v>
      </c>
      <c r="B1557" s="59">
        <f t="shared" ref="B1557" ca="1" si="37105">roleHours(G1551:CH1557, "OUT")</f>
        <v>0</v>
      </c>
      <c r="C1557" s="54" t="s">
        <v>137</v>
      </c>
      <c r="D1557" s="22">
        <f t="shared" ref="D1557" ca="1" si="37106">roleHours(G1551:CH1557, "PTO")</f>
        <v>0</v>
      </c>
      <c r="E1557" s="23">
        <f t="shared" ref="E1557" ca="1" si="37107">E1556-B1552</f>
        <v>19.200000000000003</v>
      </c>
      <c r="F1557" s="52"/>
      <c r="G1557" s="47" t="s">
        <v>39</v>
      </c>
      <c r="H1557" s="40">
        <f t="shared" si="36244"/>
        <v>0</v>
      </c>
      <c r="I1557" s="49" t="s">
        <v>135</v>
      </c>
      <c r="J1557" s="41">
        <f t="shared" ref="J1557" si="37108">J1556*G$4</f>
        <v>0</v>
      </c>
      <c r="K1557" s="47" t="s">
        <v>39</v>
      </c>
      <c r="L1557" s="40">
        <f t="shared" ref="L1557" si="37109">SUMPRODUCT(M1551:M1555*(L1551:L1555="PTO"))+SUMPRODUCT(M1551:M1555*(L1551:L1555="HOL"))</f>
        <v>0</v>
      </c>
      <c r="M1557" s="49" t="s">
        <v>135</v>
      </c>
      <c r="N1557" s="41">
        <f t="shared" ref="N1557" si="37110">N1556*K$4</f>
        <v>0</v>
      </c>
      <c r="O1557" s="47" t="s">
        <v>39</v>
      </c>
      <c r="P1557" s="40">
        <f t="shared" ref="P1557" si="37111">SUMPRODUCT(Q1551:Q1555*(P1551:P1555="PTO"))+SUMPRODUCT(Q1551:Q1555*(P1551:P1555="HOL"))</f>
        <v>0</v>
      </c>
      <c r="Q1557" s="49" t="s">
        <v>135</v>
      </c>
      <c r="R1557" s="41">
        <f t="shared" ref="R1557" si="37112">R1556*O$4</f>
        <v>8</v>
      </c>
      <c r="S1557" s="47" t="s">
        <v>39</v>
      </c>
      <c r="T1557" s="40">
        <f t="shared" ref="T1557" si="37113">SUMPRODUCT(U1551:U1555*(T1551:T1555="PTO"))+SUMPRODUCT(U1551:U1555*(T1551:T1555="HOL"))</f>
        <v>0</v>
      </c>
      <c r="U1557" s="49" t="s">
        <v>135</v>
      </c>
      <c r="V1557" s="41">
        <f t="shared" ref="V1557" si="37114">V1556*S$4</f>
        <v>0</v>
      </c>
      <c r="W1557" s="47" t="s">
        <v>39</v>
      </c>
      <c r="X1557" s="40">
        <f t="shared" ref="X1557" si="37115">SUMPRODUCT(Y1551:Y1555*(X1551:X1555="PTO"))+SUMPRODUCT(Y1551:Y1555*(X1551:X1555="HOL"))</f>
        <v>0</v>
      </c>
      <c r="Y1557" s="49" t="s">
        <v>135</v>
      </c>
      <c r="Z1557" s="41">
        <f t="shared" ref="Z1557" si="37116">Z1556*W$4</f>
        <v>0</v>
      </c>
      <c r="AA1557" s="47" t="s">
        <v>39</v>
      </c>
      <c r="AB1557" s="40">
        <f t="shared" ref="AB1557" si="37117">SUMPRODUCT(AC1551:AC1555*(AB1551:AB1555="PTO"))+SUMPRODUCT(AC1551:AC1555*(AB1551:AB1555="HOL"))</f>
        <v>0</v>
      </c>
      <c r="AC1557" s="49" t="s">
        <v>135</v>
      </c>
      <c r="AD1557" s="41">
        <f t="shared" ref="AD1557" si="37118">AD1556*AA$4</f>
        <v>8</v>
      </c>
      <c r="AE1557" s="47" t="s">
        <v>39</v>
      </c>
      <c r="AF1557" s="40">
        <f t="shared" ref="AF1557" si="37119">SUMPRODUCT(AG1551:AG1555*(AF1551:AF1555="PTO"))+SUMPRODUCT(AG1551:AG1555*(AF1551:AF1555="HOL"))</f>
        <v>0</v>
      </c>
      <c r="AG1557" s="49" t="s">
        <v>135</v>
      </c>
      <c r="AH1557" s="41">
        <f t="shared" ref="AH1557" si="37120">AH1556*AE$4</f>
        <v>4</v>
      </c>
      <c r="AI1557" s="47" t="s">
        <v>39</v>
      </c>
      <c r="AJ1557" s="40">
        <f t="shared" ref="AJ1557" si="37121">SUMPRODUCT(AK1551:AK1555*(AJ1551:AJ1555="PTO"))+SUMPRODUCT(AK1551:AK1555*(AJ1551:AJ1555="HOL"))</f>
        <v>0</v>
      </c>
      <c r="AK1557" s="49" t="s">
        <v>135</v>
      </c>
      <c r="AL1557" s="41">
        <f>AL1556*AI$4</f>
        <v>8</v>
      </c>
      <c r="AM1557" s="47" t="s">
        <v>39</v>
      </c>
      <c r="AN1557" s="40">
        <f t="shared" ref="AN1557" si="37122">SUMPRODUCT(AO1551:AO1555*(AN1551:AN1555="PTO"))+SUMPRODUCT(AO1551:AO1555*(AN1551:AN1555="HOL"))</f>
        <v>0</v>
      </c>
      <c r="AO1557" s="49" t="s">
        <v>135</v>
      </c>
      <c r="AP1557" s="41">
        <f t="shared" ref="AP1557" si="37123">AP1556*AM$4</f>
        <v>0</v>
      </c>
      <c r="AQ1557" s="47" t="s">
        <v>39</v>
      </c>
      <c r="AR1557" s="40">
        <f t="shared" ref="AR1557" si="37124">SUMPRODUCT(AS1551:AS1555*(AR1551:AR1555="PTO"))+SUMPRODUCT(AS1551:AS1555*(AR1551:AR1555="HOL"))</f>
        <v>0</v>
      </c>
      <c r="AS1557" s="49" t="s">
        <v>135</v>
      </c>
      <c r="AT1557" s="41">
        <f t="shared" ref="AT1557" si="37125">AT1556*AQ$4</f>
        <v>0</v>
      </c>
      <c r="AU1557" s="47" t="s">
        <v>39</v>
      </c>
      <c r="AV1557" s="40">
        <f t="shared" ref="AV1557" si="37126">SUMPRODUCT(AW1551:AW1555*(AV1551:AV1555="PTO"))+SUMPRODUCT(AW1551:AW1555*(AV1551:AV1555="HOL"))</f>
        <v>0</v>
      </c>
      <c r="AW1557" s="49" t="s">
        <v>135</v>
      </c>
      <c r="AX1557" s="41">
        <f>AX1556*AU$4</f>
        <v>0</v>
      </c>
      <c r="AY1557" s="47" t="s">
        <v>39</v>
      </c>
      <c r="AZ1557" s="40">
        <f t="shared" ref="AZ1557" si="37127">SUMPRODUCT(BA1551:BA1555*(AZ1551:AZ1555="PTO"))+SUMPRODUCT(BA1551:BA1555*(AZ1551:AZ1555="HOL"))</f>
        <v>0</v>
      </c>
      <c r="BA1557" s="49" t="s">
        <v>135</v>
      </c>
      <c r="BB1557" s="41">
        <f>BB1556*AY$4</f>
        <v>0</v>
      </c>
      <c r="BC1557" s="47" t="s">
        <v>39</v>
      </c>
      <c r="BD1557" s="40">
        <f t="shared" ref="BD1557" si="37128">SUMPRODUCT(BE1551:BE1555*(BD1551:BD1555="PTO"))+SUMPRODUCT(BE1551:BE1555*(BD1551:BD1555="HOL"))</f>
        <v>0</v>
      </c>
      <c r="BE1557" s="49" t="s">
        <v>135</v>
      </c>
      <c r="BF1557" s="41">
        <f>BF1556*BC$4</f>
        <v>0</v>
      </c>
      <c r="BG1557" s="47" t="s">
        <v>39</v>
      </c>
      <c r="BH1557" s="40">
        <f t="shared" ref="BH1557" si="37129">SUMPRODUCT(BI1551:BI1555*(BH1551:BH1555="PTO"))+SUMPRODUCT(BI1551:BI1555*(BH1551:BH1555="HOL"))</f>
        <v>0</v>
      </c>
      <c r="BI1557" s="49" t="s">
        <v>135</v>
      </c>
      <c r="BJ1557" s="41">
        <f>BJ1556*BG$4</f>
        <v>0</v>
      </c>
      <c r="BK1557" s="47" t="s">
        <v>39</v>
      </c>
      <c r="BL1557" s="40">
        <f t="shared" ref="BL1557" si="37130">SUMPRODUCT(BM1551:BM1555*(BL1551:BL1555="PTO"))+SUMPRODUCT(BM1551:BM1555*(BL1551:BL1555="HOL"))</f>
        <v>0</v>
      </c>
      <c r="BM1557" s="49" t="s">
        <v>135</v>
      </c>
      <c r="BN1557" s="41">
        <f>BN1556*BK$4</f>
        <v>0</v>
      </c>
      <c r="BO1557" s="47" t="s">
        <v>39</v>
      </c>
      <c r="BP1557" s="40">
        <f t="shared" ref="BP1557" si="37131">SUMPRODUCT(BQ1551:BQ1555*(BP1551:BP1555="PTO"))+SUMPRODUCT(BQ1551:BQ1555*(BP1551:BP1555="HOL"))</f>
        <v>0</v>
      </c>
      <c r="BQ1557" s="49" t="s">
        <v>135</v>
      </c>
      <c r="BR1557" s="41">
        <f t="shared" ref="BR1557" si="37132">BR1556*BO$4</f>
        <v>0</v>
      </c>
      <c r="BS1557" s="47" t="s">
        <v>39</v>
      </c>
      <c r="BT1557" s="40">
        <f t="shared" ref="BT1557" si="37133">SUMPRODUCT(BU1551:BU1555*(BT1551:BT1555="PTO"))+SUMPRODUCT(BU1551:BU1555*(BT1551:BT1555="HOL"))</f>
        <v>0</v>
      </c>
      <c r="BU1557" s="49" t="s">
        <v>135</v>
      </c>
      <c r="BV1557" s="41">
        <f t="shared" ref="BV1557" si="37134">BV1556*BS$4</f>
        <v>0</v>
      </c>
      <c r="BW1557" s="47" t="s">
        <v>39</v>
      </c>
      <c r="BX1557" s="40">
        <f t="shared" ref="BX1557" si="37135">SUMPRODUCT(BY1551:BY1555*(BX1551:BX1555="PTO"))+SUMPRODUCT(BY1551:BY1555*(BX1551:BX1555="HOL"))</f>
        <v>0</v>
      </c>
      <c r="BY1557" s="49" t="s">
        <v>135</v>
      </c>
      <c r="BZ1557" s="41">
        <f t="shared" ref="BZ1557" si="37136">BZ1556*BW$4</f>
        <v>0</v>
      </c>
      <c r="CA1557" s="47" t="s">
        <v>39</v>
      </c>
      <c r="CB1557" s="40">
        <f t="shared" ref="CB1557" si="37137">SUMPRODUCT(CC1551:CC1555*(CB1551:CB1555="PTO"))+SUMPRODUCT(CC1551:CC1555*(CB1551:CB1555="HOL"))</f>
        <v>0</v>
      </c>
      <c r="CC1557" s="49" t="s">
        <v>135</v>
      </c>
      <c r="CD1557" s="41">
        <f t="shared" ref="CD1557" si="37138">CD1556*CA$4</f>
        <v>0</v>
      </c>
      <c r="CE1557" s="47" t="s">
        <v>39</v>
      </c>
      <c r="CF1557" s="40">
        <f t="shared" ref="CF1557" si="37139">SUMPRODUCT(CG1551:CG1555*(CF1551:CF1555="PTO"))+SUMPRODUCT(CG1551:CG1555*(CF1551:CF1555="HOL"))</f>
        <v>0</v>
      </c>
      <c r="CG1557" s="49" t="s">
        <v>135</v>
      </c>
      <c r="CH1557" s="41">
        <f t="shared" ref="CH1557" si="37140">CH1556*CE$4</f>
        <v>0</v>
      </c>
    </row>
    <row r="1558" spans="1:86" x14ac:dyDescent="0.25">
      <c r="A1558" s="70" t="s">
        <v>133</v>
      </c>
      <c r="B1558" s="71">
        <f t="shared" ref="B1558" ca="1" si="37141">D1558-B1559</f>
        <v>21.646006955836995</v>
      </c>
      <c r="C1558" s="72" t="s">
        <v>122</v>
      </c>
      <c r="D1558" s="71">
        <f>IFERROR(INDEX(Holidays[FTE], MATCH(Entry!E1558, Holidays[Date], 0)), 1)*8*INDEX(FTEguide[[1]:[12]], MATCH(Entry!E1559, FTEguide[Weekday], 0), IF(Entry!E1561&gt;0, Entry!E1561, MONTH(Entry!E1558)))</f>
        <v>61.146006955836995</v>
      </c>
      <c r="E1558" s="60">
        <f t="shared" si="35761"/>
        <v>44050</v>
      </c>
      <c r="F1558" s="50" t="s">
        <v>128</v>
      </c>
      <c r="G1558" s="34" t="s">
        <v>136</v>
      </c>
      <c r="H1558" s="35" t="s">
        <v>23</v>
      </c>
      <c r="I1558" s="42">
        <f t="shared" ref="I1558" si="37142">parseTime(G1558)-(H1563=INT(RIGHT($F1558, 1)))</f>
        <v>8</v>
      </c>
      <c r="J1558" s="43">
        <f t="shared" ref="J1558:J1562" si="37143">isClocked(H1558)</f>
        <v>1</v>
      </c>
      <c r="K1558" s="34"/>
      <c r="L1558" s="35"/>
      <c r="M1558" s="42">
        <f t="shared" ref="M1558" si="37144">parseTime(K1558)-(L1563=INT(RIGHT($F1558, 1)))</f>
        <v>0</v>
      </c>
      <c r="N1558" s="43">
        <f t="shared" ref="N1558:N1562" si="37145">isClocked(L1558)</f>
        <v>0</v>
      </c>
      <c r="O1558" s="34"/>
      <c r="P1558" s="35"/>
      <c r="Q1558" s="42">
        <f t="shared" ref="Q1558" si="37146">parseTime(O1558)-(P1563=INT(RIGHT($F1558, 1)))</f>
        <v>0</v>
      </c>
      <c r="R1558" s="43">
        <f t="shared" ref="R1558:R1562" si="37147">isClocked(P1558)</f>
        <v>0</v>
      </c>
      <c r="S1558" s="34" t="s">
        <v>227</v>
      </c>
      <c r="T1558" s="35" t="s">
        <v>23</v>
      </c>
      <c r="U1558" s="42">
        <f t="shared" ref="U1558" si="37148">parseTime(S1558)-(T1563=INT(RIGHT($F1558, 1)))</f>
        <v>8</v>
      </c>
      <c r="V1558" s="43">
        <f t="shared" ref="V1558:V1562" si="37149">isClocked(T1558)</f>
        <v>1</v>
      </c>
      <c r="W1558" s="34"/>
      <c r="X1558" s="35"/>
      <c r="Y1558" s="42">
        <f t="shared" ref="Y1558" si="37150">parseTime(W1558)-(X1563=INT(RIGHT($F1558, 1)))</f>
        <v>0</v>
      </c>
      <c r="Z1558" s="43">
        <f t="shared" ref="Z1558:Z1562" si="37151">isClocked(X1558)</f>
        <v>0</v>
      </c>
      <c r="AA1558" s="34" t="s">
        <v>136</v>
      </c>
      <c r="AB1558" s="35" t="s">
        <v>23</v>
      </c>
      <c r="AC1558" s="42">
        <f t="shared" ref="AC1558" si="37152">parseTime(AA1558)-(AB1563=INT(RIGHT($F1558, 1)))</f>
        <v>8</v>
      </c>
      <c r="AD1558" s="43">
        <f t="shared" ref="AD1558:AD1562" si="37153">isClocked(AB1558)</f>
        <v>1</v>
      </c>
      <c r="AE1558" s="34" t="s">
        <v>245</v>
      </c>
      <c r="AF1558" s="35" t="s">
        <v>25</v>
      </c>
      <c r="AG1558" s="42">
        <f t="shared" ref="AG1558" si="37154">parseTime(AE1558)-(AF1563=INT(RIGHT($F1558, 1)))</f>
        <v>7.5</v>
      </c>
      <c r="AH1558" s="43">
        <f t="shared" ref="AH1558:AH1562" si="37155">isClocked(AF1558)</f>
        <v>1</v>
      </c>
      <c r="AI1558" s="34" t="s">
        <v>136</v>
      </c>
      <c r="AJ1558" s="35" t="s">
        <v>23</v>
      </c>
      <c r="AK1558" s="42">
        <f>parseTime(AI1558)-(AJ1563=INT(RIGHT($F1558, 1)))</f>
        <v>8</v>
      </c>
      <c r="AL1558" s="43">
        <f t="shared" ref="AL1558:AL1562" si="37156">isClocked(AJ1558)</f>
        <v>1</v>
      </c>
      <c r="AM1558" s="34"/>
      <c r="AN1558" s="35"/>
      <c r="AO1558" s="42">
        <f t="shared" ref="AO1558" si="37157">parseTime(AM1558)-(AN1563=INT(RIGHT($F1558, 1)))</f>
        <v>0</v>
      </c>
      <c r="AP1558" s="43">
        <f t="shared" ref="AP1558:AP1562" si="37158">isClocked(AN1558)</f>
        <v>0</v>
      </c>
      <c r="AQ1558" s="34"/>
      <c r="AR1558" s="35"/>
      <c r="AS1558" s="42">
        <f t="shared" ref="AS1558" si="37159">parseTime(AQ1558)-(AR1563=INT(RIGHT($F1558, 1)))</f>
        <v>0</v>
      </c>
      <c r="AT1558" s="43">
        <f t="shared" ref="AT1558:AT1562" si="37160">isClocked(AR1558)</f>
        <v>0</v>
      </c>
      <c r="AU1558" s="34"/>
      <c r="AV1558" s="35"/>
      <c r="AW1558" s="42">
        <f>parseTime(AU1558)-(AV1563=INT(RIGHT($F1558, 1)))</f>
        <v>0</v>
      </c>
      <c r="AX1558" s="43">
        <f t="shared" ref="AX1558:AX1562" si="37161">isClocked(AV1558)</f>
        <v>0</v>
      </c>
      <c r="AY1558" s="34"/>
      <c r="AZ1558" s="35"/>
      <c r="BA1558" s="42">
        <f>parseTime(AY1558)-(AZ1563=INT(RIGHT($F1558, 1)))</f>
        <v>0</v>
      </c>
      <c r="BB1558" s="43">
        <f t="shared" ref="BB1558:BB1562" si="37162">isClocked(AZ1558)</f>
        <v>0</v>
      </c>
      <c r="BC1558" s="34"/>
      <c r="BD1558" s="35"/>
      <c r="BE1558" s="42">
        <f>parseTime(BC1558)-(BD1563=INT(RIGHT($F1558, 1)))</f>
        <v>0</v>
      </c>
      <c r="BF1558" s="43">
        <f t="shared" ref="BF1558:BF1562" si="37163">isClocked(BD1558)</f>
        <v>0</v>
      </c>
      <c r="BG1558" s="34"/>
      <c r="BH1558" s="35"/>
      <c r="BI1558" s="42">
        <f>parseTime(BG1558)-(BH1563=INT(RIGHT($F1558, 1)))</f>
        <v>0</v>
      </c>
      <c r="BJ1558" s="43">
        <f t="shared" ref="BJ1558:BJ1562" si="37164">isClocked(BH1558)</f>
        <v>0</v>
      </c>
      <c r="BK1558" s="34"/>
      <c r="BL1558" s="35"/>
      <c r="BM1558" s="42">
        <f>parseTime(BK1558)-(BL1563=INT(RIGHT($F1558, 1)))</f>
        <v>0</v>
      </c>
      <c r="BN1558" s="43">
        <f t="shared" ref="BN1558:BN1562" si="37165">isClocked(BL1558)</f>
        <v>0</v>
      </c>
      <c r="BO1558" s="34"/>
      <c r="BP1558" s="35"/>
      <c r="BQ1558" s="42">
        <f t="shared" ref="BQ1558" si="37166">parseTime(BO1558)-(BP1563=INT(RIGHT($F1558, 1)))</f>
        <v>0</v>
      </c>
      <c r="BR1558" s="43">
        <f t="shared" ref="BR1558:BR1562" si="37167">isClocked(BP1558)</f>
        <v>0</v>
      </c>
      <c r="BS1558" s="34"/>
      <c r="BT1558" s="35"/>
      <c r="BU1558" s="42">
        <f t="shared" ref="BU1558" si="37168">parseTime(BS1558)-(BT1563=INT(RIGHT($F1558, 1)))</f>
        <v>0</v>
      </c>
      <c r="BV1558" s="43">
        <f t="shared" ref="BV1558:BV1562" si="37169">isClocked(BT1558)</f>
        <v>0</v>
      </c>
      <c r="BW1558" s="34"/>
      <c r="BX1558" s="35"/>
      <c r="BY1558" s="42">
        <f t="shared" ref="BY1558" si="37170">parseTime(BW1558)-(BX1563=INT(RIGHT($F1558, 1)))</f>
        <v>0</v>
      </c>
      <c r="BZ1558" s="43">
        <f t="shared" ref="BZ1558:BZ1562" si="37171">isClocked(BX1558)</f>
        <v>0</v>
      </c>
      <c r="CA1558" s="34"/>
      <c r="CB1558" s="35"/>
      <c r="CC1558" s="42">
        <f t="shared" ref="CC1558" si="37172">parseTime(CA1558)-(CB1563=INT(RIGHT($F1558, 1)))</f>
        <v>0</v>
      </c>
      <c r="CD1558" s="43">
        <f t="shared" ref="CD1558:CD1562" si="37173">isClocked(CB1558)</f>
        <v>0</v>
      </c>
      <c r="CE1558" s="34"/>
      <c r="CF1558" s="35"/>
      <c r="CG1558" s="42">
        <f t="shared" ref="CG1558" si="37174">parseTime(CE1558)-(CF1563=INT(RIGHT($F1558, 1)))</f>
        <v>0</v>
      </c>
      <c r="CH1558" s="43">
        <f t="shared" ref="CH1558:CH1562" si="37175">isClocked(CF1558)</f>
        <v>0</v>
      </c>
    </row>
    <row r="1559" spans="1:86" x14ac:dyDescent="0.25">
      <c r="A1559" s="56" t="s">
        <v>0</v>
      </c>
      <c r="B1559" s="57">
        <f t="shared" ca="1" si="37002"/>
        <v>39.5</v>
      </c>
      <c r="C1559" s="14" t="s">
        <v>252</v>
      </c>
      <c r="D1559" s="14">
        <f t="shared" si="36485"/>
        <v>53.7</v>
      </c>
      <c r="E1559" s="55" t="str">
        <f t="shared" si="37003"/>
        <v>Friday</v>
      </c>
      <c r="F1559" s="51" t="s">
        <v>129</v>
      </c>
      <c r="G1559" s="36"/>
      <c r="H1559" s="37"/>
      <c r="I1559" s="44">
        <f t="shared" ref="I1559" si="37176">parseTime(G1559)-(H1563=INT(RIGHT($F1559, 1)))</f>
        <v>0</v>
      </c>
      <c r="J1559" s="45">
        <f t="shared" si="37143"/>
        <v>0</v>
      </c>
      <c r="K1559" s="36"/>
      <c r="L1559" s="37"/>
      <c r="M1559" s="44">
        <f t="shared" ref="M1559" si="37177">parseTime(K1559)-(L1563=INT(RIGHT($F1559, 1)))</f>
        <v>0</v>
      </c>
      <c r="N1559" s="45">
        <f t="shared" si="37145"/>
        <v>0</v>
      </c>
      <c r="O1559" s="36"/>
      <c r="P1559" s="37"/>
      <c r="Q1559" s="44">
        <f t="shared" ref="Q1559" si="37178">parseTime(O1559)-(P1563=INT(RIGHT($F1559, 1)))</f>
        <v>0</v>
      </c>
      <c r="R1559" s="45">
        <f t="shared" si="37147"/>
        <v>0</v>
      </c>
      <c r="S1559" s="36"/>
      <c r="T1559" s="37"/>
      <c r="U1559" s="44">
        <f t="shared" ref="U1559" si="37179">parseTime(S1559)-(T1563=INT(RIGHT($F1559, 1)))</f>
        <v>0</v>
      </c>
      <c r="V1559" s="45">
        <f t="shared" si="37149"/>
        <v>0</v>
      </c>
      <c r="W1559" s="36"/>
      <c r="X1559" s="37"/>
      <c r="Y1559" s="44">
        <f t="shared" ref="Y1559" si="37180">parseTime(W1559)-(X1563=INT(RIGHT($F1559, 1)))</f>
        <v>0</v>
      </c>
      <c r="Z1559" s="45">
        <f t="shared" si="37151"/>
        <v>0</v>
      </c>
      <c r="AA1559" s="36"/>
      <c r="AB1559" s="37"/>
      <c r="AC1559" s="44">
        <f t="shared" ref="AC1559" si="37181">parseTime(AA1559)-(AB1563=INT(RIGHT($F1559, 1)))</f>
        <v>0</v>
      </c>
      <c r="AD1559" s="45">
        <f t="shared" si="37153"/>
        <v>0</v>
      </c>
      <c r="AE1559" s="36"/>
      <c r="AF1559" s="37"/>
      <c r="AG1559" s="44">
        <f t="shared" ref="AG1559" si="37182">parseTime(AE1559)-(AF1563=INT(RIGHT($F1559, 1)))</f>
        <v>0</v>
      </c>
      <c r="AH1559" s="45">
        <f t="shared" si="37155"/>
        <v>0</v>
      </c>
      <c r="AI1559" s="36"/>
      <c r="AJ1559" s="37"/>
      <c r="AK1559" s="44">
        <f>parseTime(AI1559)-(AJ1563=INT(RIGHT($F1559, 1)))</f>
        <v>0</v>
      </c>
      <c r="AL1559" s="45">
        <f t="shared" si="37156"/>
        <v>0</v>
      </c>
      <c r="AM1559" s="36"/>
      <c r="AN1559" s="37"/>
      <c r="AO1559" s="44">
        <f t="shared" ref="AO1559" si="37183">parseTime(AM1559)-(AN1563=INT(RIGHT($F1559, 1)))</f>
        <v>0</v>
      </c>
      <c r="AP1559" s="45">
        <f t="shared" si="37158"/>
        <v>0</v>
      </c>
      <c r="AQ1559" s="36"/>
      <c r="AR1559" s="37"/>
      <c r="AS1559" s="44">
        <f t="shared" ref="AS1559" si="37184">parseTime(AQ1559)-(AR1563=INT(RIGHT($F1559, 1)))</f>
        <v>0</v>
      </c>
      <c r="AT1559" s="45">
        <f t="shared" si="37160"/>
        <v>0</v>
      </c>
      <c r="AU1559" s="36"/>
      <c r="AV1559" s="37"/>
      <c r="AW1559" s="44">
        <f>parseTime(AU1559)-(AV1563=INT(RIGHT($F1559, 1)))</f>
        <v>0</v>
      </c>
      <c r="AX1559" s="45">
        <f t="shared" si="37161"/>
        <v>0</v>
      </c>
      <c r="AY1559" s="36"/>
      <c r="AZ1559" s="37"/>
      <c r="BA1559" s="44">
        <f>parseTime(AY1559)-(AZ1563=INT(RIGHT($F1559, 1)))</f>
        <v>0</v>
      </c>
      <c r="BB1559" s="45">
        <f t="shared" si="37162"/>
        <v>0</v>
      </c>
      <c r="BC1559" s="36"/>
      <c r="BD1559" s="37"/>
      <c r="BE1559" s="44">
        <f>parseTime(BC1559)-(BD1563=INT(RIGHT($F1559, 1)))</f>
        <v>0</v>
      </c>
      <c r="BF1559" s="45">
        <f t="shared" si="37163"/>
        <v>0</v>
      </c>
      <c r="BG1559" s="36"/>
      <c r="BH1559" s="37"/>
      <c r="BI1559" s="44">
        <f>parseTime(BG1559)-(BH1563=INT(RIGHT($F1559, 1)))</f>
        <v>0</v>
      </c>
      <c r="BJ1559" s="45">
        <f t="shared" si="37164"/>
        <v>0</v>
      </c>
      <c r="BK1559" s="36"/>
      <c r="BL1559" s="37"/>
      <c r="BM1559" s="44">
        <f>parseTime(BK1559)-(BL1563=INT(RIGHT($F1559, 1)))</f>
        <v>0</v>
      </c>
      <c r="BN1559" s="45">
        <f t="shared" si="37165"/>
        <v>0</v>
      </c>
      <c r="BO1559" s="36"/>
      <c r="BP1559" s="37"/>
      <c r="BQ1559" s="44">
        <f t="shared" ref="BQ1559" si="37185">parseTime(BO1559)-(BP1563=INT(RIGHT($F1559, 1)))</f>
        <v>0</v>
      </c>
      <c r="BR1559" s="45">
        <f t="shared" si="37167"/>
        <v>0</v>
      </c>
      <c r="BS1559" s="36"/>
      <c r="BT1559" s="37"/>
      <c r="BU1559" s="44">
        <f t="shared" ref="BU1559" si="37186">parseTime(BS1559)-(BT1563=INT(RIGHT($F1559, 1)))</f>
        <v>0</v>
      </c>
      <c r="BV1559" s="45">
        <f t="shared" si="37169"/>
        <v>0</v>
      </c>
      <c r="BW1559" s="36"/>
      <c r="BX1559" s="37"/>
      <c r="BY1559" s="44">
        <f t="shared" ref="BY1559" si="37187">parseTime(BW1559)-(BX1563=INT(RIGHT($F1559, 1)))</f>
        <v>0</v>
      </c>
      <c r="BZ1559" s="45">
        <f t="shared" si="37171"/>
        <v>0</v>
      </c>
      <c r="CA1559" s="36"/>
      <c r="CB1559" s="37"/>
      <c r="CC1559" s="44">
        <f t="shared" ref="CC1559" si="37188">parseTime(CA1559)-(CB1563=INT(RIGHT($F1559, 1)))</f>
        <v>0</v>
      </c>
      <c r="CD1559" s="45">
        <f t="shared" si="37173"/>
        <v>0</v>
      </c>
      <c r="CE1559" s="36"/>
      <c r="CF1559" s="37"/>
      <c r="CG1559" s="44">
        <f t="shared" ref="CG1559" si="37189">parseTime(CE1559)-(CF1563=INT(RIGHT($F1559, 1)))</f>
        <v>0</v>
      </c>
      <c r="CH1559" s="45">
        <f t="shared" si="37175"/>
        <v>0</v>
      </c>
    </row>
    <row r="1560" spans="1:86" x14ac:dyDescent="0.25">
      <c r="A1560" s="56" t="s">
        <v>117</v>
      </c>
      <c r="B1560" s="57">
        <f t="shared" ref="B1560" ca="1" si="37190">roleHours(G1558:CH1564, "MFD")</f>
        <v>32</v>
      </c>
      <c r="C1560" s="14">
        <f t="shared" ref="C1560:C1563" ca="1" si="37191">B1560/8</f>
        <v>4</v>
      </c>
      <c r="D1560" s="14">
        <f t="shared" ref="D1560" ca="1" si="37192">B1559-D1559</f>
        <v>-14.200000000000003</v>
      </c>
      <c r="E1560" s="20" t="s">
        <v>127</v>
      </c>
      <c r="F1560" s="51" t="s">
        <v>130</v>
      </c>
      <c r="G1560" s="36"/>
      <c r="H1560" s="37"/>
      <c r="I1560" s="44">
        <f t="shared" ref="I1560" si="37193">parseTime(G1560)-(H1563=INT(RIGHT($F1560, 1)))</f>
        <v>0</v>
      </c>
      <c r="J1560" s="45">
        <f t="shared" si="37143"/>
        <v>0</v>
      </c>
      <c r="K1560" s="36"/>
      <c r="L1560" s="37"/>
      <c r="M1560" s="44">
        <f t="shared" ref="M1560" si="37194">parseTime(K1560)-(L1563=INT(RIGHT($F1560, 1)))</f>
        <v>0</v>
      </c>
      <c r="N1560" s="45">
        <f t="shared" si="37145"/>
        <v>0</v>
      </c>
      <c r="O1560" s="36"/>
      <c r="P1560" s="37"/>
      <c r="Q1560" s="44">
        <f t="shared" ref="Q1560" si="37195">parseTime(O1560)-(P1563=INT(RIGHT($F1560, 1)))</f>
        <v>0</v>
      </c>
      <c r="R1560" s="45">
        <f t="shared" si="37147"/>
        <v>0</v>
      </c>
      <c r="S1560" s="36"/>
      <c r="T1560" s="37"/>
      <c r="U1560" s="44">
        <f t="shared" ref="U1560" si="37196">parseTime(S1560)-(T1563=INT(RIGHT($F1560, 1)))</f>
        <v>0</v>
      </c>
      <c r="V1560" s="45">
        <f t="shared" si="37149"/>
        <v>0</v>
      </c>
      <c r="W1560" s="36"/>
      <c r="X1560" s="37"/>
      <c r="Y1560" s="44">
        <f t="shared" ref="Y1560" si="37197">parseTime(W1560)-(X1563=INT(RIGHT($F1560, 1)))</f>
        <v>0</v>
      </c>
      <c r="Z1560" s="45">
        <f t="shared" si="37151"/>
        <v>0</v>
      </c>
      <c r="AA1560" s="36"/>
      <c r="AB1560" s="37"/>
      <c r="AC1560" s="44">
        <f t="shared" ref="AC1560" si="37198">parseTime(AA1560)-(AB1563=INT(RIGHT($F1560, 1)))</f>
        <v>0</v>
      </c>
      <c r="AD1560" s="45">
        <f t="shared" si="37153"/>
        <v>0</v>
      </c>
      <c r="AE1560" s="36"/>
      <c r="AF1560" s="37"/>
      <c r="AG1560" s="44">
        <f t="shared" ref="AG1560" si="37199">parseTime(AE1560)-(AF1563=INT(RIGHT($F1560, 1)))</f>
        <v>0</v>
      </c>
      <c r="AH1560" s="45">
        <f t="shared" si="37155"/>
        <v>0</v>
      </c>
      <c r="AI1560" s="36"/>
      <c r="AJ1560" s="37"/>
      <c r="AK1560" s="44">
        <f>parseTime(AI1560)-(AJ1563=INT(RIGHT($F1560, 1)))</f>
        <v>0</v>
      </c>
      <c r="AL1560" s="45">
        <f t="shared" si="37156"/>
        <v>0</v>
      </c>
      <c r="AM1560" s="36"/>
      <c r="AN1560" s="37"/>
      <c r="AO1560" s="44">
        <f t="shared" ref="AO1560" si="37200">parseTime(AM1560)-(AN1563=INT(RIGHT($F1560, 1)))</f>
        <v>0</v>
      </c>
      <c r="AP1560" s="45">
        <f t="shared" si="37158"/>
        <v>0</v>
      </c>
      <c r="AQ1560" s="36"/>
      <c r="AR1560" s="37"/>
      <c r="AS1560" s="44">
        <f t="shared" ref="AS1560" si="37201">parseTime(AQ1560)-(AR1563=INT(RIGHT($F1560, 1)))</f>
        <v>0</v>
      </c>
      <c r="AT1560" s="45">
        <f t="shared" si="37160"/>
        <v>0</v>
      </c>
      <c r="AU1560" s="36"/>
      <c r="AV1560" s="37"/>
      <c r="AW1560" s="44">
        <f>parseTime(AU1560)-(AV1563=INT(RIGHT($F1560, 1)))</f>
        <v>0</v>
      </c>
      <c r="AX1560" s="45">
        <f t="shared" si="37161"/>
        <v>0</v>
      </c>
      <c r="AY1560" s="36"/>
      <c r="AZ1560" s="37"/>
      <c r="BA1560" s="44">
        <f>parseTime(AY1560)-(AZ1563=INT(RIGHT($F1560, 1)))</f>
        <v>0</v>
      </c>
      <c r="BB1560" s="45">
        <f t="shared" si="37162"/>
        <v>0</v>
      </c>
      <c r="BC1560" s="36"/>
      <c r="BD1560" s="37"/>
      <c r="BE1560" s="44">
        <f>parseTime(BC1560)-(BD1563=INT(RIGHT($F1560, 1)))</f>
        <v>0</v>
      </c>
      <c r="BF1560" s="45">
        <f t="shared" si="37163"/>
        <v>0</v>
      </c>
      <c r="BG1560" s="36"/>
      <c r="BH1560" s="37"/>
      <c r="BI1560" s="44">
        <f>parseTime(BG1560)-(BH1563=INT(RIGHT($F1560, 1)))</f>
        <v>0</v>
      </c>
      <c r="BJ1560" s="45">
        <f t="shared" si="37164"/>
        <v>0</v>
      </c>
      <c r="BK1560" s="36"/>
      <c r="BL1560" s="37"/>
      <c r="BM1560" s="44">
        <f>parseTime(BK1560)-(BL1563=INT(RIGHT($F1560, 1)))</f>
        <v>0</v>
      </c>
      <c r="BN1560" s="45">
        <f t="shared" si="37165"/>
        <v>0</v>
      </c>
      <c r="BO1560" s="36"/>
      <c r="BP1560" s="37"/>
      <c r="BQ1560" s="44">
        <f t="shared" ref="BQ1560" si="37202">parseTime(BO1560)-(BP1563=INT(RIGHT($F1560, 1)))</f>
        <v>0</v>
      </c>
      <c r="BR1560" s="45">
        <f t="shared" si="37167"/>
        <v>0</v>
      </c>
      <c r="BS1560" s="36"/>
      <c r="BT1560" s="37"/>
      <c r="BU1560" s="44">
        <f t="shared" ref="BU1560" si="37203">parseTime(BS1560)-(BT1563=INT(RIGHT($F1560, 1)))</f>
        <v>0</v>
      </c>
      <c r="BV1560" s="45">
        <f t="shared" si="37169"/>
        <v>0</v>
      </c>
      <c r="BW1560" s="36"/>
      <c r="BX1560" s="37"/>
      <c r="BY1560" s="44">
        <f t="shared" ref="BY1560" si="37204">parseTime(BW1560)-(BX1563=INT(RIGHT($F1560, 1)))</f>
        <v>0</v>
      </c>
      <c r="BZ1560" s="45">
        <f t="shared" si="37171"/>
        <v>0</v>
      </c>
      <c r="CA1560" s="36"/>
      <c r="CB1560" s="37"/>
      <c r="CC1560" s="44">
        <f t="shared" ref="CC1560" si="37205">parseTime(CA1560)-(CB1563=INT(RIGHT($F1560, 1)))</f>
        <v>0</v>
      </c>
      <c r="CD1560" s="45">
        <f t="shared" si="37173"/>
        <v>0</v>
      </c>
      <c r="CE1560" s="36"/>
      <c r="CF1560" s="37"/>
      <c r="CG1560" s="44">
        <f t="shared" ref="CG1560" si="37206">parseTime(CE1560)-(CF1563=INT(RIGHT($F1560, 1)))</f>
        <v>0</v>
      </c>
      <c r="CH1560" s="45">
        <f t="shared" si="37175"/>
        <v>0</v>
      </c>
    </row>
    <row r="1561" spans="1:86" x14ac:dyDescent="0.25">
      <c r="A1561" s="56"/>
      <c r="B1561" s="57"/>
      <c r="C1561" s="14">
        <f t="shared" si="37191"/>
        <v>0</v>
      </c>
      <c r="D1561" s="14" t="s">
        <v>259</v>
      </c>
      <c r="E1561" s="20">
        <v>4.25</v>
      </c>
      <c r="F1561" s="51" t="s">
        <v>131</v>
      </c>
      <c r="G1561" s="36"/>
      <c r="H1561" s="37"/>
      <c r="I1561" s="44">
        <f t="shared" ref="I1561" si="37207">parseTime(G1561)-(H1563=INT(RIGHT($F1561, 1)))</f>
        <v>0</v>
      </c>
      <c r="J1561" s="45">
        <f t="shared" si="37143"/>
        <v>0</v>
      </c>
      <c r="K1561" s="36"/>
      <c r="L1561" s="37"/>
      <c r="M1561" s="44">
        <f t="shared" ref="M1561" si="37208">parseTime(K1561)-(L1563=INT(RIGHT($F1561, 1)))</f>
        <v>0</v>
      </c>
      <c r="N1561" s="45">
        <f t="shared" si="37145"/>
        <v>0</v>
      </c>
      <c r="O1561" s="36"/>
      <c r="P1561" s="37"/>
      <c r="Q1561" s="44">
        <f t="shared" ref="Q1561" si="37209">parseTime(O1561)-(P1563=INT(RIGHT($F1561, 1)))</f>
        <v>0</v>
      </c>
      <c r="R1561" s="45">
        <f t="shared" si="37147"/>
        <v>0</v>
      </c>
      <c r="S1561" s="36"/>
      <c r="T1561" s="37"/>
      <c r="U1561" s="44">
        <f t="shared" ref="U1561" si="37210">parseTime(S1561)-(T1563=INT(RIGHT($F1561, 1)))</f>
        <v>0</v>
      </c>
      <c r="V1561" s="45">
        <f t="shared" si="37149"/>
        <v>0</v>
      </c>
      <c r="W1561" s="36"/>
      <c r="X1561" s="37"/>
      <c r="Y1561" s="44">
        <f t="shared" ref="Y1561" si="37211">parseTime(W1561)-(X1563=INT(RIGHT($F1561, 1)))</f>
        <v>0</v>
      </c>
      <c r="Z1561" s="45">
        <f t="shared" si="37151"/>
        <v>0</v>
      </c>
      <c r="AA1561" s="36"/>
      <c r="AB1561" s="37"/>
      <c r="AC1561" s="44">
        <f t="shared" ref="AC1561" si="37212">parseTime(AA1561)-(AB1563=INT(RIGHT($F1561, 1)))</f>
        <v>0</v>
      </c>
      <c r="AD1561" s="45">
        <f t="shared" si="37153"/>
        <v>0</v>
      </c>
      <c r="AE1561" s="36"/>
      <c r="AF1561" s="37"/>
      <c r="AG1561" s="44">
        <f t="shared" ref="AG1561" si="37213">parseTime(AE1561)-(AF1563=INT(RIGHT($F1561, 1)))</f>
        <v>0</v>
      </c>
      <c r="AH1561" s="45">
        <f t="shared" si="37155"/>
        <v>0</v>
      </c>
      <c r="AI1561" s="36"/>
      <c r="AJ1561" s="37"/>
      <c r="AK1561" s="44">
        <f>parseTime(AI1561)-(AJ1563=INT(RIGHT($F1561, 1)))</f>
        <v>0</v>
      </c>
      <c r="AL1561" s="45">
        <f t="shared" si="37156"/>
        <v>0</v>
      </c>
      <c r="AM1561" s="36"/>
      <c r="AN1561" s="37"/>
      <c r="AO1561" s="44">
        <f t="shared" ref="AO1561" si="37214">parseTime(AM1561)-(AN1563=INT(RIGHT($F1561, 1)))</f>
        <v>0</v>
      </c>
      <c r="AP1561" s="45">
        <f t="shared" si="37158"/>
        <v>0</v>
      </c>
      <c r="AQ1561" s="36"/>
      <c r="AR1561" s="37"/>
      <c r="AS1561" s="44">
        <f t="shared" ref="AS1561" si="37215">parseTime(AQ1561)-(AR1563=INT(RIGHT($F1561, 1)))</f>
        <v>0</v>
      </c>
      <c r="AT1561" s="45">
        <f t="shared" si="37160"/>
        <v>0</v>
      </c>
      <c r="AU1561" s="36"/>
      <c r="AV1561" s="37"/>
      <c r="AW1561" s="44">
        <f>parseTime(AU1561)-(AV1563=INT(RIGHT($F1561, 1)))</f>
        <v>0</v>
      </c>
      <c r="AX1561" s="45">
        <f t="shared" si="37161"/>
        <v>0</v>
      </c>
      <c r="AY1561" s="36"/>
      <c r="AZ1561" s="37"/>
      <c r="BA1561" s="44">
        <f>parseTime(AY1561)-(AZ1563=INT(RIGHT($F1561, 1)))</f>
        <v>0</v>
      </c>
      <c r="BB1561" s="45">
        <f t="shared" si="37162"/>
        <v>0</v>
      </c>
      <c r="BC1561" s="36"/>
      <c r="BD1561" s="37"/>
      <c r="BE1561" s="44">
        <f>parseTime(BC1561)-(BD1563=INT(RIGHT($F1561, 1)))</f>
        <v>0</v>
      </c>
      <c r="BF1561" s="45">
        <f t="shared" si="37163"/>
        <v>0</v>
      </c>
      <c r="BG1561" s="36"/>
      <c r="BH1561" s="37"/>
      <c r="BI1561" s="44">
        <f>parseTime(BG1561)-(BH1563=INT(RIGHT($F1561, 1)))</f>
        <v>0</v>
      </c>
      <c r="BJ1561" s="45">
        <f t="shared" si="37164"/>
        <v>0</v>
      </c>
      <c r="BK1561" s="36"/>
      <c r="BL1561" s="37"/>
      <c r="BM1561" s="44">
        <f>parseTime(BK1561)-(BL1563=INT(RIGHT($F1561, 1)))</f>
        <v>0</v>
      </c>
      <c r="BN1561" s="45">
        <f t="shared" si="37165"/>
        <v>0</v>
      </c>
      <c r="BO1561" s="36"/>
      <c r="BP1561" s="37"/>
      <c r="BQ1561" s="44">
        <f t="shared" ref="BQ1561" si="37216">parseTime(BO1561)-(BP1563=INT(RIGHT($F1561, 1)))</f>
        <v>0</v>
      </c>
      <c r="BR1561" s="45">
        <f t="shared" si="37167"/>
        <v>0</v>
      </c>
      <c r="BS1561" s="36"/>
      <c r="BT1561" s="37"/>
      <c r="BU1561" s="44">
        <f t="shared" ref="BU1561" si="37217">parseTime(BS1561)-(BT1563=INT(RIGHT($F1561, 1)))</f>
        <v>0</v>
      </c>
      <c r="BV1561" s="45">
        <f t="shared" si="37169"/>
        <v>0</v>
      </c>
      <c r="BW1561" s="36"/>
      <c r="BX1561" s="37"/>
      <c r="BY1561" s="44">
        <f t="shared" ref="BY1561" si="37218">parseTime(BW1561)-(BX1563=INT(RIGHT($F1561, 1)))</f>
        <v>0</v>
      </c>
      <c r="BZ1561" s="45">
        <f t="shared" si="37171"/>
        <v>0</v>
      </c>
      <c r="CA1561" s="36"/>
      <c r="CB1561" s="37"/>
      <c r="CC1561" s="44">
        <f t="shared" ref="CC1561" si="37219">parseTime(CA1561)-(CB1563=INT(RIGHT($F1561, 1)))</f>
        <v>0</v>
      </c>
      <c r="CD1561" s="45">
        <f t="shared" si="37173"/>
        <v>0</v>
      </c>
      <c r="CE1561" s="36"/>
      <c r="CF1561" s="37"/>
      <c r="CG1561" s="44">
        <f t="shared" ref="CG1561" si="37220">parseTime(CE1561)-(CF1563=INT(RIGHT($F1561, 1)))</f>
        <v>0</v>
      </c>
      <c r="CH1561" s="45">
        <f t="shared" si="37175"/>
        <v>0</v>
      </c>
    </row>
    <row r="1562" spans="1:86" x14ac:dyDescent="0.25">
      <c r="A1562" s="56" t="s">
        <v>119</v>
      </c>
      <c r="B1562" s="57">
        <f t="shared" ref="B1562" ca="1" si="37221">roleHours(G1558:CH1564, "MCC")</f>
        <v>7.5</v>
      </c>
      <c r="C1562" s="14">
        <f t="shared" ca="1" si="37191"/>
        <v>0.9375</v>
      </c>
      <c r="D1562" s="14" t="s">
        <v>260</v>
      </c>
      <c r="E1562" s="20">
        <v>4.6500000000000004</v>
      </c>
      <c r="F1562" s="51" t="s">
        <v>132</v>
      </c>
      <c r="G1562" s="36"/>
      <c r="H1562" s="37"/>
      <c r="I1562" s="44">
        <f t="shared" ref="I1562" si="37222">parseTime(G1562)-(H1563=INT(RIGHT($F1562, 1)))</f>
        <v>0</v>
      </c>
      <c r="J1562" s="45">
        <f t="shared" si="37143"/>
        <v>0</v>
      </c>
      <c r="K1562" s="36"/>
      <c r="L1562" s="37"/>
      <c r="M1562" s="44">
        <f t="shared" ref="M1562" si="37223">parseTime(K1562)-(L1563=INT(RIGHT($F1562, 1)))</f>
        <v>0</v>
      </c>
      <c r="N1562" s="45">
        <f t="shared" si="37145"/>
        <v>0</v>
      </c>
      <c r="O1562" s="36"/>
      <c r="P1562" s="37"/>
      <c r="Q1562" s="44">
        <f t="shared" ref="Q1562" si="37224">parseTime(O1562)-(P1563=INT(RIGHT($F1562, 1)))</f>
        <v>0</v>
      </c>
      <c r="R1562" s="45">
        <f t="shared" si="37147"/>
        <v>0</v>
      </c>
      <c r="S1562" s="36"/>
      <c r="T1562" s="37"/>
      <c r="U1562" s="44">
        <f t="shared" ref="U1562" si="37225">parseTime(S1562)-(T1563=INT(RIGHT($F1562, 1)))</f>
        <v>0</v>
      </c>
      <c r="V1562" s="45">
        <f t="shared" si="37149"/>
        <v>0</v>
      </c>
      <c r="W1562" s="36"/>
      <c r="X1562" s="37"/>
      <c r="Y1562" s="44">
        <f t="shared" ref="Y1562" si="37226">parseTime(W1562)-(X1563=INT(RIGHT($F1562, 1)))</f>
        <v>0</v>
      </c>
      <c r="Z1562" s="45">
        <f t="shared" si="37151"/>
        <v>0</v>
      </c>
      <c r="AA1562" s="36"/>
      <c r="AB1562" s="37"/>
      <c r="AC1562" s="44">
        <f t="shared" ref="AC1562" si="37227">parseTime(AA1562)-(AB1563=INT(RIGHT($F1562, 1)))</f>
        <v>0</v>
      </c>
      <c r="AD1562" s="45">
        <f t="shared" si="37153"/>
        <v>0</v>
      </c>
      <c r="AE1562" s="36"/>
      <c r="AF1562" s="37"/>
      <c r="AG1562" s="44">
        <f t="shared" ref="AG1562" si="37228">parseTime(AE1562)-(AF1563=INT(RIGHT($F1562, 1)))</f>
        <v>0</v>
      </c>
      <c r="AH1562" s="45">
        <f t="shared" si="37155"/>
        <v>0</v>
      </c>
      <c r="AI1562" s="36"/>
      <c r="AJ1562" s="37"/>
      <c r="AK1562" s="44">
        <f>parseTime(AI1562)-(AJ1563=INT(RIGHT($F1562, 1)))</f>
        <v>0</v>
      </c>
      <c r="AL1562" s="45">
        <f t="shared" si="37156"/>
        <v>0</v>
      </c>
      <c r="AM1562" s="36"/>
      <c r="AN1562" s="37"/>
      <c r="AO1562" s="44">
        <f t="shared" ref="AO1562" si="37229">parseTime(AM1562)-(AN1563=INT(RIGHT($F1562, 1)))</f>
        <v>0</v>
      </c>
      <c r="AP1562" s="45">
        <f t="shared" si="37158"/>
        <v>0</v>
      </c>
      <c r="AQ1562" s="36"/>
      <c r="AR1562" s="37"/>
      <c r="AS1562" s="44">
        <f t="shared" ref="AS1562" si="37230">parseTime(AQ1562)-(AR1563=INT(RIGHT($F1562, 1)))</f>
        <v>0</v>
      </c>
      <c r="AT1562" s="45">
        <f t="shared" si="37160"/>
        <v>0</v>
      </c>
      <c r="AU1562" s="36"/>
      <c r="AV1562" s="37"/>
      <c r="AW1562" s="44">
        <f>parseTime(AU1562)-(AV1563=INT(RIGHT($F1562, 1)))</f>
        <v>0</v>
      </c>
      <c r="AX1562" s="45">
        <f t="shared" si="37161"/>
        <v>0</v>
      </c>
      <c r="AY1562" s="36"/>
      <c r="AZ1562" s="37"/>
      <c r="BA1562" s="44">
        <f>parseTime(AY1562)-(AZ1563=INT(RIGHT($F1562, 1)))</f>
        <v>0</v>
      </c>
      <c r="BB1562" s="45">
        <f t="shared" si="37162"/>
        <v>0</v>
      </c>
      <c r="BC1562" s="36"/>
      <c r="BD1562" s="37"/>
      <c r="BE1562" s="44">
        <f>parseTime(BC1562)-(BD1563=INT(RIGHT($F1562, 1)))</f>
        <v>0</v>
      </c>
      <c r="BF1562" s="45">
        <f t="shared" si="37163"/>
        <v>0</v>
      </c>
      <c r="BG1562" s="36"/>
      <c r="BH1562" s="37"/>
      <c r="BI1562" s="44">
        <f>parseTime(BG1562)-(BH1563=INT(RIGHT($F1562, 1)))</f>
        <v>0</v>
      </c>
      <c r="BJ1562" s="45">
        <f t="shared" si="37164"/>
        <v>0</v>
      </c>
      <c r="BK1562" s="36"/>
      <c r="BL1562" s="37"/>
      <c r="BM1562" s="44">
        <f>parseTime(BK1562)-(BL1563=INT(RIGHT($F1562, 1)))</f>
        <v>0</v>
      </c>
      <c r="BN1562" s="45">
        <f t="shared" si="37165"/>
        <v>0</v>
      </c>
      <c r="BO1562" s="36"/>
      <c r="BP1562" s="37"/>
      <c r="BQ1562" s="44">
        <f t="shared" ref="BQ1562" si="37231">parseTime(BO1562)-(BP1563=INT(RIGHT($F1562, 1)))</f>
        <v>0</v>
      </c>
      <c r="BR1562" s="45">
        <f t="shared" si="37167"/>
        <v>0</v>
      </c>
      <c r="BS1562" s="36"/>
      <c r="BT1562" s="37"/>
      <c r="BU1562" s="44">
        <f t="shared" ref="BU1562" si="37232">parseTime(BS1562)-(BT1563=INT(RIGHT($F1562, 1)))</f>
        <v>0</v>
      </c>
      <c r="BV1562" s="45">
        <f t="shared" si="37169"/>
        <v>0</v>
      </c>
      <c r="BW1562" s="36"/>
      <c r="BX1562" s="37"/>
      <c r="BY1562" s="44">
        <f t="shared" ref="BY1562" si="37233">parseTime(BW1562)-(BX1563=INT(RIGHT($F1562, 1)))</f>
        <v>0</v>
      </c>
      <c r="BZ1562" s="45">
        <f t="shared" si="37171"/>
        <v>0</v>
      </c>
      <c r="CA1562" s="36"/>
      <c r="CB1562" s="37"/>
      <c r="CC1562" s="44">
        <f t="shared" ref="CC1562" si="37234">parseTime(CA1562)-(CB1563=INT(RIGHT($F1562, 1)))</f>
        <v>0</v>
      </c>
      <c r="CD1562" s="45">
        <f t="shared" si="37173"/>
        <v>0</v>
      </c>
      <c r="CE1562" s="36"/>
      <c r="CF1562" s="37"/>
      <c r="CG1562" s="44">
        <f t="shared" ref="CG1562" si="37235">parseTime(CE1562)-(CF1563=INT(RIGHT($F1562, 1)))</f>
        <v>0</v>
      </c>
      <c r="CH1562" s="45">
        <f t="shared" si="37175"/>
        <v>0</v>
      </c>
    </row>
    <row r="1563" spans="1:86" x14ac:dyDescent="0.25">
      <c r="A1563" s="56"/>
      <c r="B1563" s="57"/>
      <c r="C1563" s="14">
        <f t="shared" si="37191"/>
        <v>0</v>
      </c>
      <c r="D1563" s="14"/>
      <c r="E1563" s="20">
        <f t="shared" ref="E1563" si="37236">((7.5/2)-0.5+E1562)*8</f>
        <v>63.2</v>
      </c>
      <c r="F1563" s="51"/>
      <c r="G1563" s="46" t="s">
        <v>134</v>
      </c>
      <c r="H1563" s="38">
        <f t="shared" ref="H1563" si="37237">lunchAdjust(G1558:H1562)</f>
        <v>1</v>
      </c>
      <c r="I1563" s="48" t="s">
        <v>0</v>
      </c>
      <c r="J1563" s="39">
        <f t="shared" ref="J1563" si="37238">SUMPRODUCT(I1558:I1562*J1558:J1562)</f>
        <v>8</v>
      </c>
      <c r="K1563" s="46" t="s">
        <v>134</v>
      </c>
      <c r="L1563" s="38">
        <f t="shared" ref="L1563" si="37239">lunchAdjust(K1558:L1562)</f>
        <v>0</v>
      </c>
      <c r="M1563" s="48" t="s">
        <v>0</v>
      </c>
      <c r="N1563" s="39">
        <f t="shared" ref="N1563" si="37240">SUMPRODUCT(M1558:M1562*N1558:N1562)</f>
        <v>0</v>
      </c>
      <c r="O1563" s="46" t="s">
        <v>134</v>
      </c>
      <c r="P1563" s="38">
        <f t="shared" ref="P1563" si="37241">lunchAdjust(O1558:P1562)</f>
        <v>0</v>
      </c>
      <c r="Q1563" s="48" t="s">
        <v>0</v>
      </c>
      <c r="R1563" s="39">
        <f t="shared" ref="R1563" si="37242">SUMPRODUCT(Q1558:Q1562*R1558:R1562)</f>
        <v>0</v>
      </c>
      <c r="S1563" s="46" t="s">
        <v>134</v>
      </c>
      <c r="T1563" s="38">
        <f t="shared" ref="T1563" si="37243">lunchAdjust(S1558:T1562)</f>
        <v>1</v>
      </c>
      <c r="U1563" s="48" t="s">
        <v>0</v>
      </c>
      <c r="V1563" s="39">
        <f t="shared" ref="V1563" si="37244">SUMPRODUCT(U1558:U1562*V1558:V1562)</f>
        <v>8</v>
      </c>
      <c r="W1563" s="46" t="s">
        <v>134</v>
      </c>
      <c r="X1563" s="38">
        <f t="shared" ref="X1563" si="37245">lunchAdjust(W1558:X1562)</f>
        <v>0</v>
      </c>
      <c r="Y1563" s="48" t="s">
        <v>0</v>
      </c>
      <c r="Z1563" s="39">
        <f t="shared" ref="Z1563" si="37246">SUMPRODUCT(Y1558:Y1562*Z1558:Z1562)</f>
        <v>0</v>
      </c>
      <c r="AA1563" s="46" t="s">
        <v>134</v>
      </c>
      <c r="AB1563" s="38">
        <f t="shared" ref="AB1563" si="37247">lunchAdjust(AA1558:AB1562)</f>
        <v>1</v>
      </c>
      <c r="AC1563" s="48" t="s">
        <v>0</v>
      </c>
      <c r="AD1563" s="39">
        <f t="shared" ref="AD1563" si="37248">SUMPRODUCT(AC1558:AC1562*AD1558:AD1562)</f>
        <v>8</v>
      </c>
      <c r="AE1563" s="46" t="s">
        <v>134</v>
      </c>
      <c r="AF1563" s="38">
        <f t="shared" ref="AF1563" si="37249">lunchAdjust(AE1558:AF1562)</f>
        <v>1</v>
      </c>
      <c r="AG1563" s="48" t="s">
        <v>0</v>
      </c>
      <c r="AH1563" s="39">
        <f t="shared" ref="AH1563" si="37250">SUMPRODUCT(AG1558:AG1562*AH1558:AH1562)</f>
        <v>7.5</v>
      </c>
      <c r="AI1563" s="46" t="s">
        <v>134</v>
      </c>
      <c r="AJ1563" s="38">
        <f t="shared" ref="AJ1563" si="37251">lunchAdjust(AI1558:AJ1562)</f>
        <v>1</v>
      </c>
      <c r="AK1563" s="48" t="s">
        <v>0</v>
      </c>
      <c r="AL1563" s="39">
        <f t="shared" ref="AL1563" si="37252">SUMPRODUCT(AK1558:AK1562*AL1558:AL1562)</f>
        <v>8</v>
      </c>
      <c r="AM1563" s="46" t="s">
        <v>134</v>
      </c>
      <c r="AN1563" s="38">
        <f t="shared" ref="AN1563" si="37253">lunchAdjust(AM1558:AN1562)</f>
        <v>0</v>
      </c>
      <c r="AO1563" s="48" t="s">
        <v>0</v>
      </c>
      <c r="AP1563" s="39">
        <f t="shared" ref="AP1563" si="37254">SUMPRODUCT(AO1558:AO1562*AP1558:AP1562)</f>
        <v>0</v>
      </c>
      <c r="AQ1563" s="46" t="s">
        <v>134</v>
      </c>
      <c r="AR1563" s="38">
        <f t="shared" ref="AR1563" si="37255">lunchAdjust(AQ1558:AR1562)</f>
        <v>0</v>
      </c>
      <c r="AS1563" s="48" t="s">
        <v>0</v>
      </c>
      <c r="AT1563" s="39">
        <f t="shared" ref="AT1563" si="37256">SUMPRODUCT(AS1558:AS1562*AT1558:AT1562)</f>
        <v>0</v>
      </c>
      <c r="AU1563" s="46" t="s">
        <v>134</v>
      </c>
      <c r="AV1563" s="38">
        <f t="shared" ref="AV1563" si="37257">lunchAdjust(AU1558:AV1562)</f>
        <v>0</v>
      </c>
      <c r="AW1563" s="48" t="s">
        <v>0</v>
      </c>
      <c r="AX1563" s="39">
        <f t="shared" ref="AX1563" si="37258">SUMPRODUCT(AW1558:AW1562*AX1558:AX1562)</f>
        <v>0</v>
      </c>
      <c r="AY1563" s="46" t="s">
        <v>134</v>
      </c>
      <c r="AZ1563" s="38">
        <f t="shared" ref="AZ1563" si="37259">lunchAdjust(AY1558:AZ1562)</f>
        <v>0</v>
      </c>
      <c r="BA1563" s="48" t="s">
        <v>0</v>
      </c>
      <c r="BB1563" s="39">
        <f t="shared" ref="BB1563" si="37260">SUMPRODUCT(BA1558:BA1562*BB1558:BB1562)</f>
        <v>0</v>
      </c>
      <c r="BC1563" s="46" t="s">
        <v>134</v>
      </c>
      <c r="BD1563" s="38">
        <f t="shared" ref="BD1563" si="37261">lunchAdjust(BC1558:BD1562)</f>
        <v>0</v>
      </c>
      <c r="BE1563" s="48" t="s">
        <v>0</v>
      </c>
      <c r="BF1563" s="39">
        <f t="shared" ref="BF1563" si="37262">SUMPRODUCT(BE1558:BE1562*BF1558:BF1562)</f>
        <v>0</v>
      </c>
      <c r="BG1563" s="46" t="s">
        <v>134</v>
      </c>
      <c r="BH1563" s="38">
        <f t="shared" ref="BH1563" si="37263">lunchAdjust(BG1558:BH1562)</f>
        <v>0</v>
      </c>
      <c r="BI1563" s="48" t="s">
        <v>0</v>
      </c>
      <c r="BJ1563" s="39">
        <f t="shared" ref="BJ1563" si="37264">SUMPRODUCT(BI1558:BI1562*BJ1558:BJ1562)</f>
        <v>0</v>
      </c>
      <c r="BK1563" s="46" t="s">
        <v>134</v>
      </c>
      <c r="BL1563" s="38">
        <f t="shared" ref="BL1563" si="37265">lunchAdjust(BK1558:BL1562)</f>
        <v>0</v>
      </c>
      <c r="BM1563" s="48" t="s">
        <v>0</v>
      </c>
      <c r="BN1563" s="39">
        <f t="shared" ref="BN1563" si="37266">SUMPRODUCT(BM1558:BM1562*BN1558:BN1562)</f>
        <v>0</v>
      </c>
      <c r="BO1563" s="46" t="s">
        <v>134</v>
      </c>
      <c r="BP1563" s="38">
        <f t="shared" ref="BP1563" si="37267">lunchAdjust(BO1558:BP1562)</f>
        <v>0</v>
      </c>
      <c r="BQ1563" s="48" t="s">
        <v>0</v>
      </c>
      <c r="BR1563" s="39">
        <f t="shared" ref="BR1563" si="37268">SUMPRODUCT(BQ1558:BQ1562*BR1558:BR1562)</f>
        <v>0</v>
      </c>
      <c r="BS1563" s="46" t="s">
        <v>134</v>
      </c>
      <c r="BT1563" s="38">
        <f t="shared" ref="BT1563" si="37269">lunchAdjust(BS1558:BT1562)</f>
        <v>0</v>
      </c>
      <c r="BU1563" s="48" t="s">
        <v>0</v>
      </c>
      <c r="BV1563" s="39">
        <f t="shared" ref="BV1563" si="37270">SUMPRODUCT(BU1558:BU1562*BV1558:BV1562)</f>
        <v>0</v>
      </c>
      <c r="BW1563" s="46" t="s">
        <v>134</v>
      </c>
      <c r="BX1563" s="38">
        <f t="shared" ref="BX1563" si="37271">lunchAdjust(BW1558:BX1562)</f>
        <v>0</v>
      </c>
      <c r="BY1563" s="48" t="s">
        <v>0</v>
      </c>
      <c r="BZ1563" s="39">
        <f t="shared" ref="BZ1563" si="37272">SUMPRODUCT(BY1558:BY1562*BZ1558:BZ1562)</f>
        <v>0</v>
      </c>
      <c r="CA1563" s="46" t="s">
        <v>134</v>
      </c>
      <c r="CB1563" s="38">
        <f t="shared" ref="CB1563" si="37273">lunchAdjust(CA1558:CB1562)</f>
        <v>0</v>
      </c>
      <c r="CC1563" s="48" t="s">
        <v>0</v>
      </c>
      <c r="CD1563" s="39">
        <f t="shared" ref="CD1563" si="37274">SUMPRODUCT(CC1558:CC1562*CD1558:CD1562)</f>
        <v>0</v>
      </c>
      <c r="CE1563" s="46" t="s">
        <v>134</v>
      </c>
      <c r="CF1563" s="38">
        <f t="shared" ref="CF1563" si="37275">lunchAdjust(CE1558:CF1562)</f>
        <v>0</v>
      </c>
      <c r="CG1563" s="48" t="s">
        <v>0</v>
      </c>
      <c r="CH1563" s="39">
        <f t="shared" ref="CH1563" si="37276">SUMPRODUCT(CG1558:CG1562*CH1558:CH1562)</f>
        <v>0</v>
      </c>
    </row>
    <row r="1564" spans="1:86" ht="15.75" thickBot="1" x14ac:dyDescent="0.3">
      <c r="A1564" s="58" t="s">
        <v>121</v>
      </c>
      <c r="B1564" s="59">
        <f t="shared" ref="B1564" ca="1" si="37277">roleHours(G1558:CH1564, "OUT")</f>
        <v>0</v>
      </c>
      <c r="C1564" s="54" t="s">
        <v>137</v>
      </c>
      <c r="D1564" s="22">
        <f t="shared" ref="D1564" ca="1" si="37278">roleHours(G1558:CH1564, "PTO")</f>
        <v>0</v>
      </c>
      <c r="E1564" s="23">
        <f t="shared" ref="E1564" ca="1" si="37279">E1563-B1559</f>
        <v>23.700000000000003</v>
      </c>
      <c r="F1564" s="52"/>
      <c r="G1564" s="47" t="s">
        <v>39</v>
      </c>
      <c r="H1564" s="40">
        <f t="shared" si="36244"/>
        <v>0</v>
      </c>
      <c r="I1564" s="49" t="s">
        <v>135</v>
      </c>
      <c r="J1564" s="41">
        <f t="shared" ref="J1564" si="37280">J1563*G$4</f>
        <v>0</v>
      </c>
      <c r="K1564" s="47" t="s">
        <v>39</v>
      </c>
      <c r="L1564" s="40">
        <f t="shared" ref="L1564" si="37281">SUMPRODUCT(M1558:M1562*(L1558:L1562="PTO"))+SUMPRODUCT(M1558:M1562*(L1558:L1562="HOL"))</f>
        <v>0</v>
      </c>
      <c r="M1564" s="49" t="s">
        <v>135</v>
      </c>
      <c r="N1564" s="41">
        <f t="shared" ref="N1564" si="37282">N1563*K$4</f>
        <v>0</v>
      </c>
      <c r="O1564" s="47" t="s">
        <v>39</v>
      </c>
      <c r="P1564" s="40">
        <f t="shared" ref="P1564" si="37283">SUMPRODUCT(Q1558:Q1562*(P1558:P1562="PTO"))+SUMPRODUCT(Q1558:Q1562*(P1558:P1562="HOL"))</f>
        <v>0</v>
      </c>
      <c r="Q1564" s="49" t="s">
        <v>135</v>
      </c>
      <c r="R1564" s="41">
        <f t="shared" ref="R1564" si="37284">R1563*O$4</f>
        <v>0</v>
      </c>
      <c r="S1564" s="47" t="s">
        <v>39</v>
      </c>
      <c r="T1564" s="40">
        <f t="shared" ref="T1564" si="37285">SUMPRODUCT(U1558:U1562*(T1558:T1562="PTO"))+SUMPRODUCT(U1558:U1562*(T1558:T1562="HOL"))</f>
        <v>0</v>
      </c>
      <c r="U1564" s="49" t="s">
        <v>135</v>
      </c>
      <c r="V1564" s="41">
        <f t="shared" ref="V1564" si="37286">V1563*S$4</f>
        <v>0</v>
      </c>
      <c r="W1564" s="47" t="s">
        <v>39</v>
      </c>
      <c r="X1564" s="40">
        <f t="shared" ref="X1564" si="37287">SUMPRODUCT(Y1558:Y1562*(X1558:X1562="PTO"))+SUMPRODUCT(Y1558:Y1562*(X1558:X1562="HOL"))</f>
        <v>0</v>
      </c>
      <c r="Y1564" s="49" t="s">
        <v>135</v>
      </c>
      <c r="Z1564" s="41">
        <f t="shared" ref="Z1564" si="37288">Z1563*W$4</f>
        <v>0</v>
      </c>
      <c r="AA1564" s="47" t="s">
        <v>39</v>
      </c>
      <c r="AB1564" s="40">
        <f t="shared" ref="AB1564" si="37289">SUMPRODUCT(AC1558:AC1562*(AB1558:AB1562="PTO"))+SUMPRODUCT(AC1558:AC1562*(AB1558:AB1562="HOL"))</f>
        <v>0</v>
      </c>
      <c r="AC1564" s="49" t="s">
        <v>135</v>
      </c>
      <c r="AD1564" s="41">
        <f t="shared" ref="AD1564" si="37290">AD1563*AA$4</f>
        <v>8</v>
      </c>
      <c r="AE1564" s="47" t="s">
        <v>39</v>
      </c>
      <c r="AF1564" s="40">
        <f t="shared" ref="AF1564" si="37291">SUMPRODUCT(AG1558:AG1562*(AF1558:AF1562="PTO"))+SUMPRODUCT(AG1558:AG1562*(AF1558:AF1562="HOL"))</f>
        <v>0</v>
      </c>
      <c r="AG1564" s="49" t="s">
        <v>135</v>
      </c>
      <c r="AH1564" s="41">
        <f t="shared" ref="AH1564" si="37292">AH1563*AE$4</f>
        <v>7.5</v>
      </c>
      <c r="AI1564" s="47" t="s">
        <v>39</v>
      </c>
      <c r="AJ1564" s="40">
        <f t="shared" ref="AJ1564" si="37293">SUMPRODUCT(AK1558:AK1562*(AJ1558:AJ1562="PTO"))+SUMPRODUCT(AK1558:AK1562*(AJ1558:AJ1562="HOL"))</f>
        <v>0</v>
      </c>
      <c r="AK1564" s="49" t="s">
        <v>135</v>
      </c>
      <c r="AL1564" s="41">
        <f>AL1563*AI$4</f>
        <v>8</v>
      </c>
      <c r="AM1564" s="47" t="s">
        <v>39</v>
      </c>
      <c r="AN1564" s="40">
        <f t="shared" ref="AN1564" si="37294">SUMPRODUCT(AO1558:AO1562*(AN1558:AN1562="PTO"))+SUMPRODUCT(AO1558:AO1562*(AN1558:AN1562="HOL"))</f>
        <v>0</v>
      </c>
      <c r="AO1564" s="49" t="s">
        <v>135</v>
      </c>
      <c r="AP1564" s="41">
        <f t="shared" ref="AP1564" si="37295">AP1563*AM$4</f>
        <v>0</v>
      </c>
      <c r="AQ1564" s="47" t="s">
        <v>39</v>
      </c>
      <c r="AR1564" s="40">
        <f t="shared" ref="AR1564" si="37296">SUMPRODUCT(AS1558:AS1562*(AR1558:AR1562="PTO"))+SUMPRODUCT(AS1558:AS1562*(AR1558:AR1562="HOL"))</f>
        <v>0</v>
      </c>
      <c r="AS1564" s="49" t="s">
        <v>135</v>
      </c>
      <c r="AT1564" s="41">
        <f t="shared" ref="AT1564" si="37297">AT1563*AQ$4</f>
        <v>0</v>
      </c>
      <c r="AU1564" s="47" t="s">
        <v>39</v>
      </c>
      <c r="AV1564" s="40">
        <f t="shared" ref="AV1564" si="37298">SUMPRODUCT(AW1558:AW1562*(AV1558:AV1562="PTO"))+SUMPRODUCT(AW1558:AW1562*(AV1558:AV1562="HOL"))</f>
        <v>0</v>
      </c>
      <c r="AW1564" s="49" t="s">
        <v>135</v>
      </c>
      <c r="AX1564" s="41">
        <f>AX1563*AU$4</f>
        <v>0</v>
      </c>
      <c r="AY1564" s="47" t="s">
        <v>39</v>
      </c>
      <c r="AZ1564" s="40">
        <f t="shared" ref="AZ1564" si="37299">SUMPRODUCT(BA1558:BA1562*(AZ1558:AZ1562="PTO"))+SUMPRODUCT(BA1558:BA1562*(AZ1558:AZ1562="HOL"))</f>
        <v>0</v>
      </c>
      <c r="BA1564" s="49" t="s">
        <v>135</v>
      </c>
      <c r="BB1564" s="41">
        <f>BB1563*AY$4</f>
        <v>0</v>
      </c>
      <c r="BC1564" s="47" t="s">
        <v>39</v>
      </c>
      <c r="BD1564" s="40">
        <f t="shared" ref="BD1564" si="37300">SUMPRODUCT(BE1558:BE1562*(BD1558:BD1562="PTO"))+SUMPRODUCT(BE1558:BE1562*(BD1558:BD1562="HOL"))</f>
        <v>0</v>
      </c>
      <c r="BE1564" s="49" t="s">
        <v>135</v>
      </c>
      <c r="BF1564" s="41">
        <f>BF1563*BC$4</f>
        <v>0</v>
      </c>
      <c r="BG1564" s="47" t="s">
        <v>39</v>
      </c>
      <c r="BH1564" s="40">
        <f t="shared" ref="BH1564" si="37301">SUMPRODUCT(BI1558:BI1562*(BH1558:BH1562="PTO"))+SUMPRODUCT(BI1558:BI1562*(BH1558:BH1562="HOL"))</f>
        <v>0</v>
      </c>
      <c r="BI1564" s="49" t="s">
        <v>135</v>
      </c>
      <c r="BJ1564" s="41">
        <f>BJ1563*BG$4</f>
        <v>0</v>
      </c>
      <c r="BK1564" s="47" t="s">
        <v>39</v>
      </c>
      <c r="BL1564" s="40">
        <f t="shared" ref="BL1564" si="37302">SUMPRODUCT(BM1558:BM1562*(BL1558:BL1562="PTO"))+SUMPRODUCT(BM1558:BM1562*(BL1558:BL1562="HOL"))</f>
        <v>0</v>
      </c>
      <c r="BM1564" s="49" t="s">
        <v>135</v>
      </c>
      <c r="BN1564" s="41">
        <f>BN1563*BK$4</f>
        <v>0</v>
      </c>
      <c r="BO1564" s="47" t="s">
        <v>39</v>
      </c>
      <c r="BP1564" s="40">
        <f t="shared" ref="BP1564" si="37303">SUMPRODUCT(BQ1558:BQ1562*(BP1558:BP1562="PTO"))+SUMPRODUCT(BQ1558:BQ1562*(BP1558:BP1562="HOL"))</f>
        <v>0</v>
      </c>
      <c r="BQ1564" s="49" t="s">
        <v>135</v>
      </c>
      <c r="BR1564" s="41">
        <f t="shared" ref="BR1564" si="37304">BR1563*BO$4</f>
        <v>0</v>
      </c>
      <c r="BS1564" s="47" t="s">
        <v>39</v>
      </c>
      <c r="BT1564" s="40">
        <f t="shared" ref="BT1564" si="37305">SUMPRODUCT(BU1558:BU1562*(BT1558:BT1562="PTO"))+SUMPRODUCT(BU1558:BU1562*(BT1558:BT1562="HOL"))</f>
        <v>0</v>
      </c>
      <c r="BU1564" s="49" t="s">
        <v>135</v>
      </c>
      <c r="BV1564" s="41">
        <f t="shared" ref="BV1564" si="37306">BV1563*BS$4</f>
        <v>0</v>
      </c>
      <c r="BW1564" s="47" t="s">
        <v>39</v>
      </c>
      <c r="BX1564" s="40">
        <f t="shared" ref="BX1564" si="37307">SUMPRODUCT(BY1558:BY1562*(BX1558:BX1562="PTO"))+SUMPRODUCT(BY1558:BY1562*(BX1558:BX1562="HOL"))</f>
        <v>0</v>
      </c>
      <c r="BY1564" s="49" t="s">
        <v>135</v>
      </c>
      <c r="BZ1564" s="41">
        <f t="shared" ref="BZ1564" si="37308">BZ1563*BW$4</f>
        <v>0</v>
      </c>
      <c r="CA1564" s="47" t="s">
        <v>39</v>
      </c>
      <c r="CB1564" s="40">
        <f t="shared" ref="CB1564" si="37309">SUMPRODUCT(CC1558:CC1562*(CB1558:CB1562="PTO"))+SUMPRODUCT(CC1558:CC1562*(CB1558:CB1562="HOL"))</f>
        <v>0</v>
      </c>
      <c r="CC1564" s="49" t="s">
        <v>135</v>
      </c>
      <c r="CD1564" s="41">
        <f t="shared" ref="CD1564" si="37310">CD1563*CA$4</f>
        <v>0</v>
      </c>
      <c r="CE1564" s="47" t="s">
        <v>39</v>
      </c>
      <c r="CF1564" s="40">
        <f t="shared" ref="CF1564" si="37311">SUMPRODUCT(CG1558:CG1562*(CF1558:CF1562="PTO"))+SUMPRODUCT(CG1558:CG1562*(CF1558:CF1562="HOL"))</f>
        <v>0</v>
      </c>
      <c r="CG1564" s="49" t="s">
        <v>135</v>
      </c>
      <c r="CH1564" s="41">
        <f t="shared" ref="CH1564" si="37312">CH1563*CE$4</f>
        <v>0</v>
      </c>
    </row>
    <row r="1565" spans="1:86" x14ac:dyDescent="0.25">
      <c r="A1565" s="70" t="s">
        <v>133</v>
      </c>
      <c r="B1565" s="71">
        <f t="shared" ref="B1565" ca="1" si="37313">D1565-B1566</f>
        <v>13.333333333333336</v>
      </c>
      <c r="C1565" s="72" t="s">
        <v>122</v>
      </c>
      <c r="D1565" s="71">
        <f>IFERROR(INDEX(Holidays[FTE], MATCH(Entry!E1565, Holidays[Date], 0)), 1)*8*INDEX(FTEguide[[1]:[12]], MATCH(Entry!E1566, FTEguide[Weekday], 0), IF(Entry!E1568&gt;0, Entry!E1568, MONTH(Entry!E1565)))</f>
        <v>21.333333333333336</v>
      </c>
      <c r="E1565" s="60">
        <f t="shared" si="35761"/>
        <v>44051</v>
      </c>
      <c r="F1565" s="50" t="s">
        <v>128</v>
      </c>
      <c r="G1565" s="34"/>
      <c r="H1565" s="35"/>
      <c r="I1565" s="42">
        <f t="shared" ref="I1565" si="37314">parseTime(G1565)-(H1570=INT(RIGHT($F1565, 1)))</f>
        <v>0</v>
      </c>
      <c r="J1565" s="43">
        <f t="shared" ref="J1565:J1569" si="37315">isClocked(H1565)</f>
        <v>0</v>
      </c>
      <c r="K1565" s="34"/>
      <c r="L1565" s="35"/>
      <c r="M1565" s="42">
        <f t="shared" ref="M1565" si="37316">parseTime(K1565)-(L1570=INT(RIGHT($F1565, 1)))</f>
        <v>0</v>
      </c>
      <c r="N1565" s="43">
        <f t="shared" ref="N1565:N1569" si="37317">isClocked(L1565)</f>
        <v>0</v>
      </c>
      <c r="O1565" s="34"/>
      <c r="P1565" s="35"/>
      <c r="Q1565" s="42">
        <f t="shared" ref="Q1565" si="37318">parseTime(O1565)-(P1570=INT(RIGHT($F1565, 1)))</f>
        <v>0</v>
      </c>
      <c r="R1565" s="43">
        <f t="shared" ref="R1565:R1569" si="37319">isClocked(P1565)</f>
        <v>0</v>
      </c>
      <c r="S1565" s="34"/>
      <c r="T1565" s="35"/>
      <c r="U1565" s="42">
        <f t="shared" ref="U1565" si="37320">parseTime(S1565)-(T1570=INT(RIGHT($F1565, 1)))</f>
        <v>0</v>
      </c>
      <c r="V1565" s="43">
        <f t="shared" ref="V1565:V1569" si="37321">isClocked(T1565)</f>
        <v>0</v>
      </c>
      <c r="W1565" s="34"/>
      <c r="X1565" s="35"/>
      <c r="Y1565" s="42">
        <f t="shared" ref="Y1565" si="37322">parseTime(W1565)-(X1570=INT(RIGHT($F1565, 1)))</f>
        <v>0</v>
      </c>
      <c r="Z1565" s="43">
        <f t="shared" ref="Z1565:Z1569" si="37323">isClocked(X1565)</f>
        <v>0</v>
      </c>
      <c r="AA1565" s="34"/>
      <c r="AB1565" s="35"/>
      <c r="AC1565" s="42">
        <f t="shared" ref="AC1565" si="37324">parseTime(AA1565)-(AB1570=INT(RIGHT($F1565, 1)))</f>
        <v>0</v>
      </c>
      <c r="AD1565" s="43">
        <f t="shared" ref="AD1565:AD1569" si="37325">isClocked(AB1565)</f>
        <v>0</v>
      </c>
      <c r="AE1565" s="34"/>
      <c r="AF1565" s="35"/>
      <c r="AG1565" s="42">
        <f t="shared" ref="AG1565" si="37326">parseTime(AE1565)-(AF1570=INT(RIGHT($F1565, 1)))</f>
        <v>0</v>
      </c>
      <c r="AH1565" s="43">
        <f t="shared" ref="AH1565:AH1569" si="37327">isClocked(AF1565)</f>
        <v>0</v>
      </c>
      <c r="AI1565" s="34" t="s">
        <v>136</v>
      </c>
      <c r="AJ1565" s="35" t="s">
        <v>23</v>
      </c>
      <c r="AK1565" s="42">
        <f>parseTime(AI1565)-(AJ1570=INT(RIGHT($F1565, 1)))</f>
        <v>8</v>
      </c>
      <c r="AL1565" s="43">
        <f t="shared" ref="AL1565:AL1569" si="37328">isClocked(AJ1565)</f>
        <v>1</v>
      </c>
      <c r="AM1565" s="34"/>
      <c r="AN1565" s="35"/>
      <c r="AO1565" s="42">
        <f t="shared" ref="AO1565" si="37329">parseTime(AM1565)-(AN1570=INT(RIGHT($F1565, 1)))</f>
        <v>0</v>
      </c>
      <c r="AP1565" s="43">
        <f t="shared" ref="AP1565:AP1569" si="37330">isClocked(AN1565)</f>
        <v>0</v>
      </c>
      <c r="AQ1565" s="34"/>
      <c r="AR1565" s="35"/>
      <c r="AS1565" s="42">
        <f t="shared" ref="AS1565" si="37331">parseTime(AQ1565)-(AR1570=INT(RIGHT($F1565, 1)))</f>
        <v>0</v>
      </c>
      <c r="AT1565" s="43">
        <f t="shared" ref="AT1565:AT1569" si="37332">isClocked(AR1565)</f>
        <v>0</v>
      </c>
      <c r="AU1565" s="34"/>
      <c r="AV1565" s="35"/>
      <c r="AW1565" s="42">
        <f>parseTime(AU1565)-(AV1570=INT(RIGHT($F1565, 1)))</f>
        <v>0</v>
      </c>
      <c r="AX1565" s="43">
        <f t="shared" ref="AX1565:AX1569" si="37333">isClocked(AV1565)</f>
        <v>0</v>
      </c>
      <c r="AY1565" s="34"/>
      <c r="AZ1565" s="35"/>
      <c r="BA1565" s="42">
        <f>parseTime(AY1565)-(AZ1570=INT(RIGHT($F1565, 1)))</f>
        <v>0</v>
      </c>
      <c r="BB1565" s="43">
        <f t="shared" ref="BB1565:BB1569" si="37334">isClocked(AZ1565)</f>
        <v>0</v>
      </c>
      <c r="BC1565" s="34"/>
      <c r="BD1565" s="35"/>
      <c r="BE1565" s="42">
        <f>parseTime(BC1565)-(BD1570=INT(RIGHT($F1565, 1)))</f>
        <v>0</v>
      </c>
      <c r="BF1565" s="43">
        <f t="shared" ref="BF1565:BF1569" si="37335">isClocked(BD1565)</f>
        <v>0</v>
      </c>
      <c r="BG1565" s="34"/>
      <c r="BH1565" s="35"/>
      <c r="BI1565" s="42">
        <f>parseTime(BG1565)-(BH1570=INT(RIGHT($F1565, 1)))</f>
        <v>0</v>
      </c>
      <c r="BJ1565" s="43">
        <f t="shared" ref="BJ1565:BJ1569" si="37336">isClocked(BH1565)</f>
        <v>0</v>
      </c>
      <c r="BK1565" s="34"/>
      <c r="BL1565" s="35"/>
      <c r="BM1565" s="42">
        <f>parseTime(BK1565)-(BL1570=INT(RIGHT($F1565, 1)))</f>
        <v>0</v>
      </c>
      <c r="BN1565" s="43">
        <f t="shared" ref="BN1565:BN1569" si="37337">isClocked(BL1565)</f>
        <v>0</v>
      </c>
      <c r="BO1565" s="34"/>
      <c r="BP1565" s="35"/>
      <c r="BQ1565" s="42">
        <f t="shared" ref="BQ1565" si="37338">parseTime(BO1565)-(BP1570=INT(RIGHT($F1565, 1)))</f>
        <v>0</v>
      </c>
      <c r="BR1565" s="43">
        <f t="shared" ref="BR1565:BR1569" si="37339">isClocked(BP1565)</f>
        <v>0</v>
      </c>
      <c r="BS1565" s="34"/>
      <c r="BT1565" s="35"/>
      <c r="BU1565" s="42">
        <f t="shared" ref="BU1565" si="37340">parseTime(BS1565)-(BT1570=INT(RIGHT($F1565, 1)))</f>
        <v>0</v>
      </c>
      <c r="BV1565" s="43">
        <f t="shared" ref="BV1565:BV1569" si="37341">isClocked(BT1565)</f>
        <v>0</v>
      </c>
      <c r="BW1565" s="34"/>
      <c r="BX1565" s="35"/>
      <c r="BY1565" s="42">
        <f t="shared" ref="BY1565" si="37342">parseTime(BW1565)-(BX1570=INT(RIGHT($F1565, 1)))</f>
        <v>0</v>
      </c>
      <c r="BZ1565" s="43">
        <f t="shared" ref="BZ1565:BZ1569" si="37343">isClocked(BX1565)</f>
        <v>0</v>
      </c>
      <c r="CA1565" s="34"/>
      <c r="CB1565" s="35"/>
      <c r="CC1565" s="42">
        <f t="shared" ref="CC1565" si="37344">parseTime(CA1565)-(CB1570=INT(RIGHT($F1565, 1)))</f>
        <v>0</v>
      </c>
      <c r="CD1565" s="43">
        <f t="shared" ref="CD1565:CD1569" si="37345">isClocked(CB1565)</f>
        <v>0</v>
      </c>
      <c r="CE1565" s="34"/>
      <c r="CF1565" s="35"/>
      <c r="CG1565" s="42">
        <f t="shared" ref="CG1565" si="37346">parseTime(CE1565)-(CF1570=INT(RIGHT($F1565, 1)))</f>
        <v>0</v>
      </c>
      <c r="CH1565" s="43">
        <f t="shared" ref="CH1565:CH1569" si="37347">isClocked(CF1565)</f>
        <v>0</v>
      </c>
    </row>
    <row r="1566" spans="1:86" x14ac:dyDescent="0.25">
      <c r="A1566" s="56" t="s">
        <v>0</v>
      </c>
      <c r="B1566" s="57">
        <f t="shared" ca="1" si="37002"/>
        <v>8</v>
      </c>
      <c r="C1566" s="14" t="s">
        <v>252</v>
      </c>
      <c r="D1566" s="14">
        <f t="shared" si="36485"/>
        <v>53.7</v>
      </c>
      <c r="E1566" s="55" t="str">
        <f t="shared" si="37003"/>
        <v>Saturday</v>
      </c>
      <c r="F1566" s="51" t="s">
        <v>129</v>
      </c>
      <c r="G1566" s="36"/>
      <c r="H1566" s="37"/>
      <c r="I1566" s="44">
        <f t="shared" ref="I1566" si="37348">parseTime(G1566)-(H1570=INT(RIGHT($F1566, 1)))</f>
        <v>0</v>
      </c>
      <c r="J1566" s="45">
        <f t="shared" si="37315"/>
        <v>0</v>
      </c>
      <c r="K1566" s="36"/>
      <c r="L1566" s="37"/>
      <c r="M1566" s="44">
        <f t="shared" ref="M1566" si="37349">parseTime(K1566)-(L1570=INT(RIGHT($F1566, 1)))</f>
        <v>0</v>
      </c>
      <c r="N1566" s="45">
        <f t="shared" si="37317"/>
        <v>0</v>
      </c>
      <c r="O1566" s="36"/>
      <c r="P1566" s="37"/>
      <c r="Q1566" s="44">
        <f t="shared" ref="Q1566" si="37350">parseTime(O1566)-(P1570=INT(RIGHT($F1566, 1)))</f>
        <v>0</v>
      </c>
      <c r="R1566" s="45">
        <f t="shared" si="37319"/>
        <v>0</v>
      </c>
      <c r="S1566" s="36"/>
      <c r="T1566" s="37"/>
      <c r="U1566" s="44">
        <f t="shared" ref="U1566" si="37351">parseTime(S1566)-(T1570=INT(RIGHT($F1566, 1)))</f>
        <v>0</v>
      </c>
      <c r="V1566" s="45">
        <f t="shared" si="37321"/>
        <v>0</v>
      </c>
      <c r="W1566" s="36"/>
      <c r="X1566" s="37"/>
      <c r="Y1566" s="44">
        <f t="shared" ref="Y1566" si="37352">parseTime(W1566)-(X1570=INT(RIGHT($F1566, 1)))</f>
        <v>0</v>
      </c>
      <c r="Z1566" s="45">
        <f t="shared" si="37323"/>
        <v>0</v>
      </c>
      <c r="AA1566" s="36"/>
      <c r="AB1566" s="37"/>
      <c r="AC1566" s="44">
        <f t="shared" ref="AC1566" si="37353">parseTime(AA1566)-(AB1570=INT(RIGHT($F1566, 1)))</f>
        <v>0</v>
      </c>
      <c r="AD1566" s="45">
        <f t="shared" si="37325"/>
        <v>0</v>
      </c>
      <c r="AE1566" s="36"/>
      <c r="AF1566" s="37"/>
      <c r="AG1566" s="44">
        <f t="shared" ref="AG1566" si="37354">parseTime(AE1566)-(AF1570=INT(RIGHT($F1566, 1)))</f>
        <v>0</v>
      </c>
      <c r="AH1566" s="45">
        <f t="shared" si="37327"/>
        <v>0</v>
      </c>
      <c r="AI1566" s="36"/>
      <c r="AJ1566" s="37"/>
      <c r="AK1566" s="44">
        <f>parseTime(AI1566)-(AJ1570=INT(RIGHT($F1566, 1)))</f>
        <v>0</v>
      </c>
      <c r="AL1566" s="45">
        <f t="shared" si="37328"/>
        <v>0</v>
      </c>
      <c r="AM1566" s="36"/>
      <c r="AN1566" s="37"/>
      <c r="AO1566" s="44">
        <f t="shared" ref="AO1566" si="37355">parseTime(AM1566)-(AN1570=INT(RIGHT($F1566, 1)))</f>
        <v>0</v>
      </c>
      <c r="AP1566" s="45">
        <f t="shared" si="37330"/>
        <v>0</v>
      </c>
      <c r="AQ1566" s="36"/>
      <c r="AR1566" s="37"/>
      <c r="AS1566" s="44">
        <f t="shared" ref="AS1566" si="37356">parseTime(AQ1566)-(AR1570=INT(RIGHT($F1566, 1)))</f>
        <v>0</v>
      </c>
      <c r="AT1566" s="45">
        <f t="shared" si="37332"/>
        <v>0</v>
      </c>
      <c r="AU1566" s="36"/>
      <c r="AV1566" s="37"/>
      <c r="AW1566" s="44">
        <f>parseTime(AU1566)-(AV1570=INT(RIGHT($F1566, 1)))</f>
        <v>0</v>
      </c>
      <c r="AX1566" s="45">
        <f t="shared" si="37333"/>
        <v>0</v>
      </c>
      <c r="AY1566" s="36"/>
      <c r="AZ1566" s="37"/>
      <c r="BA1566" s="44">
        <f>parseTime(AY1566)-(AZ1570=INT(RIGHT($F1566, 1)))</f>
        <v>0</v>
      </c>
      <c r="BB1566" s="45">
        <f t="shared" si="37334"/>
        <v>0</v>
      </c>
      <c r="BC1566" s="36"/>
      <c r="BD1566" s="37"/>
      <c r="BE1566" s="44">
        <f>parseTime(BC1566)-(BD1570=INT(RIGHT($F1566, 1)))</f>
        <v>0</v>
      </c>
      <c r="BF1566" s="45">
        <f t="shared" si="37335"/>
        <v>0</v>
      </c>
      <c r="BG1566" s="36"/>
      <c r="BH1566" s="37"/>
      <c r="BI1566" s="44">
        <f>parseTime(BG1566)-(BH1570=INT(RIGHT($F1566, 1)))</f>
        <v>0</v>
      </c>
      <c r="BJ1566" s="45">
        <f t="shared" si="37336"/>
        <v>0</v>
      </c>
      <c r="BK1566" s="36"/>
      <c r="BL1566" s="37"/>
      <c r="BM1566" s="44">
        <f>parseTime(BK1566)-(BL1570=INT(RIGHT($F1566, 1)))</f>
        <v>0</v>
      </c>
      <c r="BN1566" s="45">
        <f t="shared" si="37337"/>
        <v>0</v>
      </c>
      <c r="BO1566" s="36"/>
      <c r="BP1566" s="37"/>
      <c r="BQ1566" s="44">
        <f t="shared" ref="BQ1566" si="37357">parseTime(BO1566)-(BP1570=INT(RIGHT($F1566, 1)))</f>
        <v>0</v>
      </c>
      <c r="BR1566" s="45">
        <f t="shared" si="37339"/>
        <v>0</v>
      </c>
      <c r="BS1566" s="36"/>
      <c r="BT1566" s="37"/>
      <c r="BU1566" s="44">
        <f t="shared" ref="BU1566" si="37358">parseTime(BS1566)-(BT1570=INT(RIGHT($F1566, 1)))</f>
        <v>0</v>
      </c>
      <c r="BV1566" s="45">
        <f t="shared" si="37341"/>
        <v>0</v>
      </c>
      <c r="BW1566" s="36"/>
      <c r="BX1566" s="37"/>
      <c r="BY1566" s="44">
        <f t="shared" ref="BY1566" si="37359">parseTime(BW1566)-(BX1570=INT(RIGHT($F1566, 1)))</f>
        <v>0</v>
      </c>
      <c r="BZ1566" s="45">
        <f t="shared" si="37343"/>
        <v>0</v>
      </c>
      <c r="CA1566" s="36"/>
      <c r="CB1566" s="37"/>
      <c r="CC1566" s="44">
        <f t="shared" ref="CC1566" si="37360">parseTime(CA1566)-(CB1570=INT(RIGHT($F1566, 1)))</f>
        <v>0</v>
      </c>
      <c r="CD1566" s="45">
        <f t="shared" si="37345"/>
        <v>0</v>
      </c>
      <c r="CE1566" s="36"/>
      <c r="CF1566" s="37"/>
      <c r="CG1566" s="44">
        <f t="shared" ref="CG1566" si="37361">parseTime(CE1566)-(CF1570=INT(RIGHT($F1566, 1)))</f>
        <v>0</v>
      </c>
      <c r="CH1566" s="45">
        <f t="shared" si="37347"/>
        <v>0</v>
      </c>
    </row>
    <row r="1567" spans="1:86" x14ac:dyDescent="0.25">
      <c r="A1567" s="56" t="s">
        <v>117</v>
      </c>
      <c r="B1567" s="57">
        <f t="shared" ref="B1567" ca="1" si="37362">roleHours(G1565:CH1571, "MFD")</f>
        <v>8</v>
      </c>
      <c r="C1567" s="14">
        <f t="shared" ref="C1567:C1570" ca="1" si="37363">B1567/8</f>
        <v>1</v>
      </c>
      <c r="D1567" s="14">
        <f t="shared" ref="D1567" ca="1" si="37364">B1566-D1566</f>
        <v>-45.7</v>
      </c>
      <c r="E1567" s="20" t="s">
        <v>127</v>
      </c>
      <c r="F1567" s="51" t="s">
        <v>130</v>
      </c>
      <c r="G1567" s="36"/>
      <c r="H1567" s="37"/>
      <c r="I1567" s="44">
        <f t="shared" ref="I1567" si="37365">parseTime(G1567)-(H1570=INT(RIGHT($F1567, 1)))</f>
        <v>0</v>
      </c>
      <c r="J1567" s="45">
        <f t="shared" si="37315"/>
        <v>0</v>
      </c>
      <c r="K1567" s="36"/>
      <c r="L1567" s="37"/>
      <c r="M1567" s="44">
        <f t="shared" ref="M1567" si="37366">parseTime(K1567)-(L1570=INT(RIGHT($F1567, 1)))</f>
        <v>0</v>
      </c>
      <c r="N1567" s="45">
        <f t="shared" si="37317"/>
        <v>0</v>
      </c>
      <c r="O1567" s="36"/>
      <c r="P1567" s="37"/>
      <c r="Q1567" s="44">
        <f t="shared" ref="Q1567" si="37367">parseTime(O1567)-(P1570=INT(RIGHT($F1567, 1)))</f>
        <v>0</v>
      </c>
      <c r="R1567" s="45">
        <f t="shared" si="37319"/>
        <v>0</v>
      </c>
      <c r="S1567" s="36"/>
      <c r="T1567" s="37"/>
      <c r="U1567" s="44">
        <f t="shared" ref="U1567" si="37368">parseTime(S1567)-(T1570=INT(RIGHT($F1567, 1)))</f>
        <v>0</v>
      </c>
      <c r="V1567" s="45">
        <f t="shared" si="37321"/>
        <v>0</v>
      </c>
      <c r="W1567" s="36"/>
      <c r="X1567" s="37"/>
      <c r="Y1567" s="44">
        <f t="shared" ref="Y1567" si="37369">parseTime(W1567)-(X1570=INT(RIGHT($F1567, 1)))</f>
        <v>0</v>
      </c>
      <c r="Z1567" s="45">
        <f t="shared" si="37323"/>
        <v>0</v>
      </c>
      <c r="AA1567" s="36"/>
      <c r="AB1567" s="37"/>
      <c r="AC1567" s="44">
        <f t="shared" ref="AC1567" si="37370">parseTime(AA1567)-(AB1570=INT(RIGHT($F1567, 1)))</f>
        <v>0</v>
      </c>
      <c r="AD1567" s="45">
        <f t="shared" si="37325"/>
        <v>0</v>
      </c>
      <c r="AE1567" s="36"/>
      <c r="AF1567" s="37"/>
      <c r="AG1567" s="44">
        <f t="shared" ref="AG1567" si="37371">parseTime(AE1567)-(AF1570=INT(RIGHT($F1567, 1)))</f>
        <v>0</v>
      </c>
      <c r="AH1567" s="45">
        <f t="shared" si="37327"/>
        <v>0</v>
      </c>
      <c r="AI1567" s="36"/>
      <c r="AJ1567" s="37"/>
      <c r="AK1567" s="44">
        <f>parseTime(AI1567)-(AJ1570=INT(RIGHT($F1567, 1)))</f>
        <v>0</v>
      </c>
      <c r="AL1567" s="45">
        <f t="shared" si="37328"/>
        <v>0</v>
      </c>
      <c r="AM1567" s="36"/>
      <c r="AN1567" s="37"/>
      <c r="AO1567" s="44">
        <f t="shared" ref="AO1567" si="37372">parseTime(AM1567)-(AN1570=INT(RIGHT($F1567, 1)))</f>
        <v>0</v>
      </c>
      <c r="AP1567" s="45">
        <f t="shared" si="37330"/>
        <v>0</v>
      </c>
      <c r="AQ1567" s="36"/>
      <c r="AR1567" s="37"/>
      <c r="AS1567" s="44">
        <f t="shared" ref="AS1567" si="37373">parseTime(AQ1567)-(AR1570=INT(RIGHT($F1567, 1)))</f>
        <v>0</v>
      </c>
      <c r="AT1567" s="45">
        <f t="shared" si="37332"/>
        <v>0</v>
      </c>
      <c r="AU1567" s="36"/>
      <c r="AV1567" s="37"/>
      <c r="AW1567" s="44">
        <f>parseTime(AU1567)-(AV1570=INT(RIGHT($F1567, 1)))</f>
        <v>0</v>
      </c>
      <c r="AX1567" s="45">
        <f t="shared" si="37333"/>
        <v>0</v>
      </c>
      <c r="AY1567" s="36"/>
      <c r="AZ1567" s="37"/>
      <c r="BA1567" s="44">
        <f>parseTime(AY1567)-(AZ1570=INT(RIGHT($F1567, 1)))</f>
        <v>0</v>
      </c>
      <c r="BB1567" s="45">
        <f t="shared" si="37334"/>
        <v>0</v>
      </c>
      <c r="BC1567" s="36"/>
      <c r="BD1567" s="37"/>
      <c r="BE1567" s="44">
        <f>parseTime(BC1567)-(BD1570=INT(RIGHT($F1567, 1)))</f>
        <v>0</v>
      </c>
      <c r="BF1567" s="45">
        <f t="shared" si="37335"/>
        <v>0</v>
      </c>
      <c r="BG1567" s="36"/>
      <c r="BH1567" s="37"/>
      <c r="BI1567" s="44">
        <f>parseTime(BG1567)-(BH1570=INT(RIGHT($F1567, 1)))</f>
        <v>0</v>
      </c>
      <c r="BJ1567" s="45">
        <f t="shared" si="37336"/>
        <v>0</v>
      </c>
      <c r="BK1567" s="36"/>
      <c r="BL1567" s="37"/>
      <c r="BM1567" s="44">
        <f>parseTime(BK1567)-(BL1570=INT(RIGHT($F1567, 1)))</f>
        <v>0</v>
      </c>
      <c r="BN1567" s="45">
        <f t="shared" si="37337"/>
        <v>0</v>
      </c>
      <c r="BO1567" s="36"/>
      <c r="BP1567" s="37"/>
      <c r="BQ1567" s="44">
        <f t="shared" ref="BQ1567" si="37374">parseTime(BO1567)-(BP1570=INT(RIGHT($F1567, 1)))</f>
        <v>0</v>
      </c>
      <c r="BR1567" s="45">
        <f t="shared" si="37339"/>
        <v>0</v>
      </c>
      <c r="BS1567" s="36"/>
      <c r="BT1567" s="37"/>
      <c r="BU1567" s="44">
        <f t="shared" ref="BU1567" si="37375">parseTime(BS1567)-(BT1570=INT(RIGHT($F1567, 1)))</f>
        <v>0</v>
      </c>
      <c r="BV1567" s="45">
        <f t="shared" si="37341"/>
        <v>0</v>
      </c>
      <c r="BW1567" s="36"/>
      <c r="BX1567" s="37"/>
      <c r="BY1567" s="44">
        <f t="shared" ref="BY1567" si="37376">parseTime(BW1567)-(BX1570=INT(RIGHT($F1567, 1)))</f>
        <v>0</v>
      </c>
      <c r="BZ1567" s="45">
        <f t="shared" si="37343"/>
        <v>0</v>
      </c>
      <c r="CA1567" s="36"/>
      <c r="CB1567" s="37"/>
      <c r="CC1567" s="44">
        <f t="shared" ref="CC1567" si="37377">parseTime(CA1567)-(CB1570=INT(RIGHT($F1567, 1)))</f>
        <v>0</v>
      </c>
      <c r="CD1567" s="45">
        <f t="shared" si="37345"/>
        <v>0</v>
      </c>
      <c r="CE1567" s="36"/>
      <c r="CF1567" s="37"/>
      <c r="CG1567" s="44">
        <f t="shared" ref="CG1567" si="37378">parseTime(CE1567)-(CF1570=INT(RIGHT($F1567, 1)))</f>
        <v>0</v>
      </c>
      <c r="CH1567" s="45">
        <f t="shared" si="37347"/>
        <v>0</v>
      </c>
    </row>
    <row r="1568" spans="1:86" x14ac:dyDescent="0.25">
      <c r="A1568" s="56"/>
      <c r="B1568" s="57"/>
      <c r="C1568" s="14">
        <f t="shared" si="37363"/>
        <v>0</v>
      </c>
      <c r="D1568" s="14" t="s">
        <v>259</v>
      </c>
      <c r="E1568" s="20">
        <v>4.25</v>
      </c>
      <c r="F1568" s="51" t="s">
        <v>131</v>
      </c>
      <c r="G1568" s="36"/>
      <c r="H1568" s="37"/>
      <c r="I1568" s="44">
        <f t="shared" ref="I1568" si="37379">parseTime(G1568)-(H1570=INT(RIGHT($F1568, 1)))</f>
        <v>0</v>
      </c>
      <c r="J1568" s="45">
        <f t="shared" si="37315"/>
        <v>0</v>
      </c>
      <c r="K1568" s="36"/>
      <c r="L1568" s="37"/>
      <c r="M1568" s="44">
        <f t="shared" ref="M1568" si="37380">parseTime(K1568)-(L1570=INT(RIGHT($F1568, 1)))</f>
        <v>0</v>
      </c>
      <c r="N1568" s="45">
        <f t="shared" si="37317"/>
        <v>0</v>
      </c>
      <c r="O1568" s="36"/>
      <c r="P1568" s="37"/>
      <c r="Q1568" s="44">
        <f t="shared" ref="Q1568" si="37381">parseTime(O1568)-(P1570=INT(RIGHT($F1568, 1)))</f>
        <v>0</v>
      </c>
      <c r="R1568" s="45">
        <f t="shared" si="37319"/>
        <v>0</v>
      </c>
      <c r="S1568" s="36"/>
      <c r="T1568" s="37"/>
      <c r="U1568" s="44">
        <f t="shared" ref="U1568" si="37382">parseTime(S1568)-(T1570=INT(RIGHT($F1568, 1)))</f>
        <v>0</v>
      </c>
      <c r="V1568" s="45">
        <f t="shared" si="37321"/>
        <v>0</v>
      </c>
      <c r="W1568" s="36"/>
      <c r="X1568" s="37"/>
      <c r="Y1568" s="44">
        <f t="shared" ref="Y1568" si="37383">parseTime(W1568)-(X1570=INT(RIGHT($F1568, 1)))</f>
        <v>0</v>
      </c>
      <c r="Z1568" s="45">
        <f t="shared" si="37323"/>
        <v>0</v>
      </c>
      <c r="AA1568" s="36"/>
      <c r="AB1568" s="37"/>
      <c r="AC1568" s="44">
        <f t="shared" ref="AC1568" si="37384">parseTime(AA1568)-(AB1570=INT(RIGHT($F1568, 1)))</f>
        <v>0</v>
      </c>
      <c r="AD1568" s="45">
        <f t="shared" si="37325"/>
        <v>0</v>
      </c>
      <c r="AE1568" s="36"/>
      <c r="AF1568" s="37"/>
      <c r="AG1568" s="44">
        <f t="shared" ref="AG1568" si="37385">parseTime(AE1568)-(AF1570=INT(RIGHT($F1568, 1)))</f>
        <v>0</v>
      </c>
      <c r="AH1568" s="45">
        <f t="shared" si="37327"/>
        <v>0</v>
      </c>
      <c r="AI1568" s="36"/>
      <c r="AJ1568" s="37"/>
      <c r="AK1568" s="44">
        <f>parseTime(AI1568)-(AJ1570=INT(RIGHT($F1568, 1)))</f>
        <v>0</v>
      </c>
      <c r="AL1568" s="45">
        <f t="shared" si="37328"/>
        <v>0</v>
      </c>
      <c r="AM1568" s="36"/>
      <c r="AN1568" s="37"/>
      <c r="AO1568" s="44">
        <f t="shared" ref="AO1568" si="37386">parseTime(AM1568)-(AN1570=INT(RIGHT($F1568, 1)))</f>
        <v>0</v>
      </c>
      <c r="AP1568" s="45">
        <f t="shared" si="37330"/>
        <v>0</v>
      </c>
      <c r="AQ1568" s="36"/>
      <c r="AR1568" s="37"/>
      <c r="AS1568" s="44">
        <f t="shared" ref="AS1568" si="37387">parseTime(AQ1568)-(AR1570=INT(RIGHT($F1568, 1)))</f>
        <v>0</v>
      </c>
      <c r="AT1568" s="45">
        <f t="shared" si="37332"/>
        <v>0</v>
      </c>
      <c r="AU1568" s="36"/>
      <c r="AV1568" s="37"/>
      <c r="AW1568" s="44">
        <f>parseTime(AU1568)-(AV1570=INT(RIGHT($F1568, 1)))</f>
        <v>0</v>
      </c>
      <c r="AX1568" s="45">
        <f t="shared" si="37333"/>
        <v>0</v>
      </c>
      <c r="AY1568" s="36"/>
      <c r="AZ1568" s="37"/>
      <c r="BA1568" s="44">
        <f>parseTime(AY1568)-(AZ1570=INT(RIGHT($F1568, 1)))</f>
        <v>0</v>
      </c>
      <c r="BB1568" s="45">
        <f t="shared" si="37334"/>
        <v>0</v>
      </c>
      <c r="BC1568" s="36"/>
      <c r="BD1568" s="37"/>
      <c r="BE1568" s="44">
        <f>parseTime(BC1568)-(BD1570=INT(RIGHT($F1568, 1)))</f>
        <v>0</v>
      </c>
      <c r="BF1568" s="45">
        <f t="shared" si="37335"/>
        <v>0</v>
      </c>
      <c r="BG1568" s="36"/>
      <c r="BH1568" s="37"/>
      <c r="BI1568" s="44">
        <f>parseTime(BG1568)-(BH1570=INT(RIGHT($F1568, 1)))</f>
        <v>0</v>
      </c>
      <c r="BJ1568" s="45">
        <f t="shared" si="37336"/>
        <v>0</v>
      </c>
      <c r="BK1568" s="36"/>
      <c r="BL1568" s="37"/>
      <c r="BM1568" s="44">
        <f>parseTime(BK1568)-(BL1570=INT(RIGHT($F1568, 1)))</f>
        <v>0</v>
      </c>
      <c r="BN1568" s="45">
        <f t="shared" si="37337"/>
        <v>0</v>
      </c>
      <c r="BO1568" s="36"/>
      <c r="BP1568" s="37"/>
      <c r="BQ1568" s="44">
        <f t="shared" ref="BQ1568" si="37388">parseTime(BO1568)-(BP1570=INT(RIGHT($F1568, 1)))</f>
        <v>0</v>
      </c>
      <c r="BR1568" s="45">
        <f t="shared" si="37339"/>
        <v>0</v>
      </c>
      <c r="BS1568" s="36"/>
      <c r="BT1568" s="37"/>
      <c r="BU1568" s="44">
        <f t="shared" ref="BU1568" si="37389">parseTime(BS1568)-(BT1570=INT(RIGHT($F1568, 1)))</f>
        <v>0</v>
      </c>
      <c r="BV1568" s="45">
        <f t="shared" si="37341"/>
        <v>0</v>
      </c>
      <c r="BW1568" s="36"/>
      <c r="BX1568" s="37"/>
      <c r="BY1568" s="44">
        <f t="shared" ref="BY1568" si="37390">parseTime(BW1568)-(BX1570=INT(RIGHT($F1568, 1)))</f>
        <v>0</v>
      </c>
      <c r="BZ1568" s="45">
        <f t="shared" si="37343"/>
        <v>0</v>
      </c>
      <c r="CA1568" s="36"/>
      <c r="CB1568" s="37"/>
      <c r="CC1568" s="44">
        <f t="shared" ref="CC1568" si="37391">parseTime(CA1568)-(CB1570=INT(RIGHT($F1568, 1)))</f>
        <v>0</v>
      </c>
      <c r="CD1568" s="45">
        <f t="shared" si="37345"/>
        <v>0</v>
      </c>
      <c r="CE1568" s="36"/>
      <c r="CF1568" s="37"/>
      <c r="CG1568" s="44">
        <f t="shared" ref="CG1568" si="37392">parseTime(CE1568)-(CF1570=INT(RIGHT($F1568, 1)))</f>
        <v>0</v>
      </c>
      <c r="CH1568" s="45">
        <f t="shared" si="37347"/>
        <v>0</v>
      </c>
    </row>
    <row r="1569" spans="1:86" x14ac:dyDescent="0.25">
      <c r="A1569" s="56" t="s">
        <v>119</v>
      </c>
      <c r="B1569" s="57">
        <f t="shared" ref="B1569" ca="1" si="37393">roleHours(G1565:CH1571, "MCC")</f>
        <v>0</v>
      </c>
      <c r="C1569" s="14">
        <f t="shared" ca="1" si="37363"/>
        <v>0</v>
      </c>
      <c r="D1569" s="14" t="s">
        <v>260</v>
      </c>
      <c r="E1569" s="20">
        <v>4.6500000000000004</v>
      </c>
      <c r="F1569" s="51" t="s">
        <v>132</v>
      </c>
      <c r="G1569" s="36"/>
      <c r="H1569" s="37"/>
      <c r="I1569" s="44">
        <f t="shared" ref="I1569" si="37394">parseTime(G1569)-(H1570=INT(RIGHT($F1569, 1)))</f>
        <v>0</v>
      </c>
      <c r="J1569" s="45">
        <f t="shared" si="37315"/>
        <v>0</v>
      </c>
      <c r="K1569" s="36"/>
      <c r="L1569" s="37"/>
      <c r="M1569" s="44">
        <f t="shared" ref="M1569" si="37395">parseTime(K1569)-(L1570=INT(RIGHT($F1569, 1)))</f>
        <v>0</v>
      </c>
      <c r="N1569" s="45">
        <f t="shared" si="37317"/>
        <v>0</v>
      </c>
      <c r="O1569" s="36"/>
      <c r="P1569" s="37"/>
      <c r="Q1569" s="44">
        <f t="shared" ref="Q1569" si="37396">parseTime(O1569)-(P1570=INT(RIGHT($F1569, 1)))</f>
        <v>0</v>
      </c>
      <c r="R1569" s="45">
        <f t="shared" si="37319"/>
        <v>0</v>
      </c>
      <c r="S1569" s="36"/>
      <c r="T1569" s="37"/>
      <c r="U1569" s="44">
        <f t="shared" ref="U1569" si="37397">parseTime(S1569)-(T1570=INT(RIGHT($F1569, 1)))</f>
        <v>0</v>
      </c>
      <c r="V1569" s="45">
        <f t="shared" si="37321"/>
        <v>0</v>
      </c>
      <c r="W1569" s="36"/>
      <c r="X1569" s="37"/>
      <c r="Y1569" s="44">
        <f t="shared" ref="Y1569" si="37398">parseTime(W1569)-(X1570=INT(RIGHT($F1569, 1)))</f>
        <v>0</v>
      </c>
      <c r="Z1569" s="45">
        <f t="shared" si="37323"/>
        <v>0</v>
      </c>
      <c r="AA1569" s="36"/>
      <c r="AB1569" s="37"/>
      <c r="AC1569" s="44">
        <f t="shared" ref="AC1569" si="37399">parseTime(AA1569)-(AB1570=INT(RIGHT($F1569, 1)))</f>
        <v>0</v>
      </c>
      <c r="AD1569" s="45">
        <f t="shared" si="37325"/>
        <v>0</v>
      </c>
      <c r="AE1569" s="36"/>
      <c r="AF1569" s="37"/>
      <c r="AG1569" s="44">
        <f t="shared" ref="AG1569" si="37400">parseTime(AE1569)-(AF1570=INT(RIGHT($F1569, 1)))</f>
        <v>0</v>
      </c>
      <c r="AH1569" s="45">
        <f t="shared" si="37327"/>
        <v>0</v>
      </c>
      <c r="AI1569" s="36"/>
      <c r="AJ1569" s="37"/>
      <c r="AK1569" s="44">
        <f>parseTime(AI1569)-(AJ1570=INT(RIGHT($F1569, 1)))</f>
        <v>0</v>
      </c>
      <c r="AL1569" s="45">
        <f t="shared" si="37328"/>
        <v>0</v>
      </c>
      <c r="AM1569" s="36"/>
      <c r="AN1569" s="37"/>
      <c r="AO1569" s="44">
        <f t="shared" ref="AO1569" si="37401">parseTime(AM1569)-(AN1570=INT(RIGHT($F1569, 1)))</f>
        <v>0</v>
      </c>
      <c r="AP1569" s="45">
        <f t="shared" si="37330"/>
        <v>0</v>
      </c>
      <c r="AQ1569" s="36"/>
      <c r="AR1569" s="37"/>
      <c r="AS1569" s="44">
        <f t="shared" ref="AS1569" si="37402">parseTime(AQ1569)-(AR1570=INT(RIGHT($F1569, 1)))</f>
        <v>0</v>
      </c>
      <c r="AT1569" s="45">
        <f t="shared" si="37332"/>
        <v>0</v>
      </c>
      <c r="AU1569" s="36"/>
      <c r="AV1569" s="37"/>
      <c r="AW1569" s="44">
        <f>parseTime(AU1569)-(AV1570=INT(RIGHT($F1569, 1)))</f>
        <v>0</v>
      </c>
      <c r="AX1569" s="45">
        <f t="shared" si="37333"/>
        <v>0</v>
      </c>
      <c r="AY1569" s="36"/>
      <c r="AZ1569" s="37"/>
      <c r="BA1569" s="44">
        <f>parseTime(AY1569)-(AZ1570=INT(RIGHT($F1569, 1)))</f>
        <v>0</v>
      </c>
      <c r="BB1569" s="45">
        <f t="shared" si="37334"/>
        <v>0</v>
      </c>
      <c r="BC1569" s="36"/>
      <c r="BD1569" s="37"/>
      <c r="BE1569" s="44">
        <f>parseTime(BC1569)-(BD1570=INT(RIGHT($F1569, 1)))</f>
        <v>0</v>
      </c>
      <c r="BF1569" s="45">
        <f t="shared" si="37335"/>
        <v>0</v>
      </c>
      <c r="BG1569" s="36"/>
      <c r="BH1569" s="37"/>
      <c r="BI1569" s="44">
        <f>parseTime(BG1569)-(BH1570=INT(RIGHT($F1569, 1)))</f>
        <v>0</v>
      </c>
      <c r="BJ1569" s="45">
        <f t="shared" si="37336"/>
        <v>0</v>
      </c>
      <c r="BK1569" s="36"/>
      <c r="BL1569" s="37"/>
      <c r="BM1569" s="44">
        <f>parseTime(BK1569)-(BL1570=INT(RIGHT($F1569, 1)))</f>
        <v>0</v>
      </c>
      <c r="BN1569" s="45">
        <f t="shared" si="37337"/>
        <v>0</v>
      </c>
      <c r="BO1569" s="36"/>
      <c r="BP1569" s="37"/>
      <c r="BQ1569" s="44">
        <f t="shared" ref="BQ1569" si="37403">parseTime(BO1569)-(BP1570=INT(RIGHT($F1569, 1)))</f>
        <v>0</v>
      </c>
      <c r="BR1569" s="45">
        <f t="shared" si="37339"/>
        <v>0</v>
      </c>
      <c r="BS1569" s="36"/>
      <c r="BT1569" s="37"/>
      <c r="BU1569" s="44">
        <f t="shared" ref="BU1569" si="37404">parseTime(BS1569)-(BT1570=INT(RIGHT($F1569, 1)))</f>
        <v>0</v>
      </c>
      <c r="BV1569" s="45">
        <f t="shared" si="37341"/>
        <v>0</v>
      </c>
      <c r="BW1569" s="36"/>
      <c r="BX1569" s="37"/>
      <c r="BY1569" s="44">
        <f t="shared" ref="BY1569" si="37405">parseTime(BW1569)-(BX1570=INT(RIGHT($F1569, 1)))</f>
        <v>0</v>
      </c>
      <c r="BZ1569" s="45">
        <f t="shared" si="37343"/>
        <v>0</v>
      </c>
      <c r="CA1569" s="36"/>
      <c r="CB1569" s="37"/>
      <c r="CC1569" s="44">
        <f t="shared" ref="CC1569" si="37406">parseTime(CA1569)-(CB1570=INT(RIGHT($F1569, 1)))</f>
        <v>0</v>
      </c>
      <c r="CD1569" s="45">
        <f t="shared" si="37345"/>
        <v>0</v>
      </c>
      <c r="CE1569" s="36"/>
      <c r="CF1569" s="37"/>
      <c r="CG1569" s="44">
        <f t="shared" ref="CG1569" si="37407">parseTime(CE1569)-(CF1570=INT(RIGHT($F1569, 1)))</f>
        <v>0</v>
      </c>
      <c r="CH1569" s="45">
        <f t="shared" si="37347"/>
        <v>0</v>
      </c>
    </row>
    <row r="1570" spans="1:86" x14ac:dyDescent="0.25">
      <c r="A1570" s="56"/>
      <c r="B1570" s="57"/>
      <c r="C1570" s="14">
        <f t="shared" si="37363"/>
        <v>0</v>
      </c>
      <c r="D1570" s="14"/>
      <c r="E1570" s="20">
        <f t="shared" ref="E1570" si="37408">((7.5/2)-0.5+E1569)*8</f>
        <v>63.2</v>
      </c>
      <c r="F1570" s="51"/>
      <c r="G1570" s="46" t="s">
        <v>134</v>
      </c>
      <c r="H1570" s="38">
        <f t="shared" ref="H1570" si="37409">lunchAdjust(G1565:H1569)</f>
        <v>0</v>
      </c>
      <c r="I1570" s="48" t="s">
        <v>0</v>
      </c>
      <c r="J1570" s="39">
        <f t="shared" ref="J1570" si="37410">SUMPRODUCT(I1565:I1569*J1565:J1569)</f>
        <v>0</v>
      </c>
      <c r="K1570" s="46" t="s">
        <v>134</v>
      </c>
      <c r="L1570" s="38">
        <f t="shared" ref="L1570" si="37411">lunchAdjust(K1565:L1569)</f>
        <v>0</v>
      </c>
      <c r="M1570" s="48" t="s">
        <v>0</v>
      </c>
      <c r="N1570" s="39">
        <f t="shared" ref="N1570" si="37412">SUMPRODUCT(M1565:M1569*N1565:N1569)</f>
        <v>0</v>
      </c>
      <c r="O1570" s="46" t="s">
        <v>134</v>
      </c>
      <c r="P1570" s="38">
        <f t="shared" ref="P1570" si="37413">lunchAdjust(O1565:P1569)</f>
        <v>0</v>
      </c>
      <c r="Q1570" s="48" t="s">
        <v>0</v>
      </c>
      <c r="R1570" s="39">
        <f t="shared" ref="R1570" si="37414">SUMPRODUCT(Q1565:Q1569*R1565:R1569)</f>
        <v>0</v>
      </c>
      <c r="S1570" s="46" t="s">
        <v>134</v>
      </c>
      <c r="T1570" s="38">
        <f t="shared" ref="T1570" si="37415">lunchAdjust(S1565:T1569)</f>
        <v>0</v>
      </c>
      <c r="U1570" s="48" t="s">
        <v>0</v>
      </c>
      <c r="V1570" s="39">
        <f t="shared" ref="V1570" si="37416">SUMPRODUCT(U1565:U1569*V1565:V1569)</f>
        <v>0</v>
      </c>
      <c r="W1570" s="46" t="s">
        <v>134</v>
      </c>
      <c r="X1570" s="38">
        <f t="shared" ref="X1570" si="37417">lunchAdjust(W1565:X1569)</f>
        <v>0</v>
      </c>
      <c r="Y1570" s="48" t="s">
        <v>0</v>
      </c>
      <c r="Z1570" s="39">
        <f t="shared" ref="Z1570" si="37418">SUMPRODUCT(Y1565:Y1569*Z1565:Z1569)</f>
        <v>0</v>
      </c>
      <c r="AA1570" s="46" t="s">
        <v>134</v>
      </c>
      <c r="AB1570" s="38">
        <f t="shared" ref="AB1570" si="37419">lunchAdjust(AA1565:AB1569)</f>
        <v>0</v>
      </c>
      <c r="AC1570" s="48" t="s">
        <v>0</v>
      </c>
      <c r="AD1570" s="39">
        <f t="shared" ref="AD1570" si="37420">SUMPRODUCT(AC1565:AC1569*AD1565:AD1569)</f>
        <v>0</v>
      </c>
      <c r="AE1570" s="46" t="s">
        <v>134</v>
      </c>
      <c r="AF1570" s="38">
        <f t="shared" ref="AF1570" si="37421">lunchAdjust(AE1565:AF1569)</f>
        <v>0</v>
      </c>
      <c r="AG1570" s="48" t="s">
        <v>0</v>
      </c>
      <c r="AH1570" s="39">
        <f t="shared" ref="AH1570" si="37422">SUMPRODUCT(AG1565:AG1569*AH1565:AH1569)</f>
        <v>0</v>
      </c>
      <c r="AI1570" s="46" t="s">
        <v>134</v>
      </c>
      <c r="AJ1570" s="38">
        <f t="shared" ref="AJ1570" si="37423">lunchAdjust(AI1565:AJ1569)</f>
        <v>1</v>
      </c>
      <c r="AK1570" s="48" t="s">
        <v>0</v>
      </c>
      <c r="AL1570" s="39">
        <f t="shared" ref="AL1570" si="37424">SUMPRODUCT(AK1565:AK1569*AL1565:AL1569)</f>
        <v>8</v>
      </c>
      <c r="AM1570" s="46" t="s">
        <v>134</v>
      </c>
      <c r="AN1570" s="38">
        <f t="shared" ref="AN1570" si="37425">lunchAdjust(AM1565:AN1569)</f>
        <v>0</v>
      </c>
      <c r="AO1570" s="48" t="s">
        <v>0</v>
      </c>
      <c r="AP1570" s="39">
        <f t="shared" ref="AP1570" si="37426">SUMPRODUCT(AO1565:AO1569*AP1565:AP1569)</f>
        <v>0</v>
      </c>
      <c r="AQ1570" s="46" t="s">
        <v>134</v>
      </c>
      <c r="AR1570" s="38">
        <f t="shared" ref="AR1570" si="37427">lunchAdjust(AQ1565:AR1569)</f>
        <v>0</v>
      </c>
      <c r="AS1570" s="48" t="s">
        <v>0</v>
      </c>
      <c r="AT1570" s="39">
        <f t="shared" ref="AT1570" si="37428">SUMPRODUCT(AS1565:AS1569*AT1565:AT1569)</f>
        <v>0</v>
      </c>
      <c r="AU1570" s="46" t="s">
        <v>134</v>
      </c>
      <c r="AV1570" s="38">
        <f t="shared" ref="AV1570" si="37429">lunchAdjust(AU1565:AV1569)</f>
        <v>0</v>
      </c>
      <c r="AW1570" s="48" t="s">
        <v>0</v>
      </c>
      <c r="AX1570" s="39">
        <f t="shared" ref="AX1570" si="37430">SUMPRODUCT(AW1565:AW1569*AX1565:AX1569)</f>
        <v>0</v>
      </c>
      <c r="AY1570" s="46" t="s">
        <v>134</v>
      </c>
      <c r="AZ1570" s="38">
        <f t="shared" ref="AZ1570" si="37431">lunchAdjust(AY1565:AZ1569)</f>
        <v>0</v>
      </c>
      <c r="BA1570" s="48" t="s">
        <v>0</v>
      </c>
      <c r="BB1570" s="39">
        <f t="shared" ref="BB1570" si="37432">SUMPRODUCT(BA1565:BA1569*BB1565:BB1569)</f>
        <v>0</v>
      </c>
      <c r="BC1570" s="46" t="s">
        <v>134</v>
      </c>
      <c r="BD1570" s="38">
        <f t="shared" ref="BD1570" si="37433">lunchAdjust(BC1565:BD1569)</f>
        <v>0</v>
      </c>
      <c r="BE1570" s="48" t="s">
        <v>0</v>
      </c>
      <c r="BF1570" s="39">
        <f t="shared" ref="BF1570" si="37434">SUMPRODUCT(BE1565:BE1569*BF1565:BF1569)</f>
        <v>0</v>
      </c>
      <c r="BG1570" s="46" t="s">
        <v>134</v>
      </c>
      <c r="BH1570" s="38">
        <f t="shared" ref="BH1570" si="37435">lunchAdjust(BG1565:BH1569)</f>
        <v>0</v>
      </c>
      <c r="BI1570" s="48" t="s">
        <v>0</v>
      </c>
      <c r="BJ1570" s="39">
        <f t="shared" ref="BJ1570" si="37436">SUMPRODUCT(BI1565:BI1569*BJ1565:BJ1569)</f>
        <v>0</v>
      </c>
      <c r="BK1570" s="46" t="s">
        <v>134</v>
      </c>
      <c r="BL1570" s="38">
        <f t="shared" ref="BL1570" si="37437">lunchAdjust(BK1565:BL1569)</f>
        <v>0</v>
      </c>
      <c r="BM1570" s="48" t="s">
        <v>0</v>
      </c>
      <c r="BN1570" s="39">
        <f t="shared" ref="BN1570" si="37438">SUMPRODUCT(BM1565:BM1569*BN1565:BN1569)</f>
        <v>0</v>
      </c>
      <c r="BO1570" s="46" t="s">
        <v>134</v>
      </c>
      <c r="BP1570" s="38">
        <f t="shared" ref="BP1570" si="37439">lunchAdjust(BO1565:BP1569)</f>
        <v>0</v>
      </c>
      <c r="BQ1570" s="48" t="s">
        <v>0</v>
      </c>
      <c r="BR1570" s="39">
        <f t="shared" ref="BR1570" si="37440">SUMPRODUCT(BQ1565:BQ1569*BR1565:BR1569)</f>
        <v>0</v>
      </c>
      <c r="BS1570" s="46" t="s">
        <v>134</v>
      </c>
      <c r="BT1570" s="38">
        <f t="shared" ref="BT1570" si="37441">lunchAdjust(BS1565:BT1569)</f>
        <v>0</v>
      </c>
      <c r="BU1570" s="48" t="s">
        <v>0</v>
      </c>
      <c r="BV1570" s="39">
        <f t="shared" ref="BV1570" si="37442">SUMPRODUCT(BU1565:BU1569*BV1565:BV1569)</f>
        <v>0</v>
      </c>
      <c r="BW1570" s="46" t="s">
        <v>134</v>
      </c>
      <c r="BX1570" s="38">
        <f t="shared" ref="BX1570" si="37443">lunchAdjust(BW1565:BX1569)</f>
        <v>0</v>
      </c>
      <c r="BY1570" s="48" t="s">
        <v>0</v>
      </c>
      <c r="BZ1570" s="39">
        <f t="shared" ref="BZ1570" si="37444">SUMPRODUCT(BY1565:BY1569*BZ1565:BZ1569)</f>
        <v>0</v>
      </c>
      <c r="CA1570" s="46" t="s">
        <v>134</v>
      </c>
      <c r="CB1570" s="38">
        <f t="shared" ref="CB1570" si="37445">lunchAdjust(CA1565:CB1569)</f>
        <v>0</v>
      </c>
      <c r="CC1570" s="48" t="s">
        <v>0</v>
      </c>
      <c r="CD1570" s="39">
        <f t="shared" ref="CD1570" si="37446">SUMPRODUCT(CC1565:CC1569*CD1565:CD1569)</f>
        <v>0</v>
      </c>
      <c r="CE1570" s="46" t="s">
        <v>134</v>
      </c>
      <c r="CF1570" s="38">
        <f t="shared" ref="CF1570" si="37447">lunchAdjust(CE1565:CF1569)</f>
        <v>0</v>
      </c>
      <c r="CG1570" s="48" t="s">
        <v>0</v>
      </c>
      <c r="CH1570" s="39">
        <f t="shared" ref="CH1570" si="37448">SUMPRODUCT(CG1565:CG1569*CH1565:CH1569)</f>
        <v>0</v>
      </c>
    </row>
    <row r="1571" spans="1:86" ht="15.75" thickBot="1" x14ac:dyDescent="0.3">
      <c r="A1571" s="58" t="s">
        <v>121</v>
      </c>
      <c r="B1571" s="59">
        <f t="shared" ref="B1571" ca="1" si="37449">roleHours(G1565:CH1571, "OUT")</f>
        <v>0</v>
      </c>
      <c r="C1571" s="54" t="s">
        <v>137</v>
      </c>
      <c r="D1571" s="22">
        <f t="shared" ref="D1571" ca="1" si="37450">roleHours(G1565:CH1571, "PTO")</f>
        <v>0</v>
      </c>
      <c r="E1571" s="23">
        <f t="shared" ref="E1571" ca="1" si="37451">E1570-B1566</f>
        <v>55.2</v>
      </c>
      <c r="F1571" s="52"/>
      <c r="G1571" s="47" t="s">
        <v>39</v>
      </c>
      <c r="H1571" s="40">
        <f t="shared" si="36244"/>
        <v>0</v>
      </c>
      <c r="I1571" s="49" t="s">
        <v>135</v>
      </c>
      <c r="J1571" s="41">
        <f t="shared" ref="J1571" si="37452">J1570*G$4</f>
        <v>0</v>
      </c>
      <c r="K1571" s="47" t="s">
        <v>39</v>
      </c>
      <c r="L1571" s="40">
        <f t="shared" ref="L1571" si="37453">SUMPRODUCT(M1565:M1569*(L1565:L1569="PTO"))+SUMPRODUCT(M1565:M1569*(L1565:L1569="HOL"))</f>
        <v>0</v>
      </c>
      <c r="M1571" s="49" t="s">
        <v>135</v>
      </c>
      <c r="N1571" s="41">
        <f t="shared" ref="N1571" si="37454">N1570*K$4</f>
        <v>0</v>
      </c>
      <c r="O1571" s="47" t="s">
        <v>39</v>
      </c>
      <c r="P1571" s="40">
        <f t="shared" ref="P1571" si="37455">SUMPRODUCT(Q1565:Q1569*(P1565:P1569="PTO"))+SUMPRODUCT(Q1565:Q1569*(P1565:P1569="HOL"))</f>
        <v>0</v>
      </c>
      <c r="Q1571" s="49" t="s">
        <v>135</v>
      </c>
      <c r="R1571" s="41">
        <f t="shared" ref="R1571" si="37456">R1570*O$4</f>
        <v>0</v>
      </c>
      <c r="S1571" s="47" t="s">
        <v>39</v>
      </c>
      <c r="T1571" s="40">
        <f t="shared" ref="T1571" si="37457">SUMPRODUCT(U1565:U1569*(T1565:T1569="PTO"))+SUMPRODUCT(U1565:U1569*(T1565:T1569="HOL"))</f>
        <v>0</v>
      </c>
      <c r="U1571" s="49" t="s">
        <v>135</v>
      </c>
      <c r="V1571" s="41">
        <f t="shared" ref="V1571" si="37458">V1570*S$4</f>
        <v>0</v>
      </c>
      <c r="W1571" s="47" t="s">
        <v>39</v>
      </c>
      <c r="X1571" s="40">
        <f t="shared" ref="X1571" si="37459">SUMPRODUCT(Y1565:Y1569*(X1565:X1569="PTO"))+SUMPRODUCT(Y1565:Y1569*(X1565:X1569="HOL"))</f>
        <v>0</v>
      </c>
      <c r="Y1571" s="49" t="s">
        <v>135</v>
      </c>
      <c r="Z1571" s="41">
        <f t="shared" ref="Z1571" si="37460">Z1570*W$4</f>
        <v>0</v>
      </c>
      <c r="AA1571" s="47" t="s">
        <v>39</v>
      </c>
      <c r="AB1571" s="40">
        <f t="shared" ref="AB1571" si="37461">SUMPRODUCT(AC1565:AC1569*(AB1565:AB1569="PTO"))+SUMPRODUCT(AC1565:AC1569*(AB1565:AB1569="HOL"))</f>
        <v>0</v>
      </c>
      <c r="AC1571" s="49" t="s">
        <v>135</v>
      </c>
      <c r="AD1571" s="41">
        <f t="shared" ref="AD1571" si="37462">AD1570*AA$4</f>
        <v>0</v>
      </c>
      <c r="AE1571" s="47" t="s">
        <v>39</v>
      </c>
      <c r="AF1571" s="40">
        <f t="shared" ref="AF1571" si="37463">SUMPRODUCT(AG1565:AG1569*(AF1565:AF1569="PTO"))+SUMPRODUCT(AG1565:AG1569*(AF1565:AF1569="HOL"))</f>
        <v>0</v>
      </c>
      <c r="AG1571" s="49" t="s">
        <v>135</v>
      </c>
      <c r="AH1571" s="41">
        <f t="shared" ref="AH1571" si="37464">AH1570*AE$4</f>
        <v>0</v>
      </c>
      <c r="AI1571" s="47" t="s">
        <v>39</v>
      </c>
      <c r="AJ1571" s="40">
        <f t="shared" ref="AJ1571" si="37465">SUMPRODUCT(AK1565:AK1569*(AJ1565:AJ1569="PTO"))+SUMPRODUCT(AK1565:AK1569*(AJ1565:AJ1569="HOL"))</f>
        <v>0</v>
      </c>
      <c r="AK1571" s="49" t="s">
        <v>135</v>
      </c>
      <c r="AL1571" s="41">
        <f>AL1570*AI$4</f>
        <v>8</v>
      </c>
      <c r="AM1571" s="47" t="s">
        <v>39</v>
      </c>
      <c r="AN1571" s="40">
        <f t="shared" ref="AN1571" si="37466">SUMPRODUCT(AO1565:AO1569*(AN1565:AN1569="PTO"))+SUMPRODUCT(AO1565:AO1569*(AN1565:AN1569="HOL"))</f>
        <v>0</v>
      </c>
      <c r="AO1571" s="49" t="s">
        <v>135</v>
      </c>
      <c r="AP1571" s="41">
        <f t="shared" ref="AP1571" si="37467">AP1570*AM$4</f>
        <v>0</v>
      </c>
      <c r="AQ1571" s="47" t="s">
        <v>39</v>
      </c>
      <c r="AR1571" s="40">
        <f t="shared" ref="AR1571" si="37468">SUMPRODUCT(AS1565:AS1569*(AR1565:AR1569="PTO"))+SUMPRODUCT(AS1565:AS1569*(AR1565:AR1569="HOL"))</f>
        <v>0</v>
      </c>
      <c r="AS1571" s="49" t="s">
        <v>135</v>
      </c>
      <c r="AT1571" s="41">
        <f t="shared" ref="AT1571" si="37469">AT1570*AQ$4</f>
        <v>0</v>
      </c>
      <c r="AU1571" s="47" t="s">
        <v>39</v>
      </c>
      <c r="AV1571" s="40">
        <f t="shared" ref="AV1571" si="37470">SUMPRODUCT(AW1565:AW1569*(AV1565:AV1569="PTO"))+SUMPRODUCT(AW1565:AW1569*(AV1565:AV1569="HOL"))</f>
        <v>0</v>
      </c>
      <c r="AW1571" s="49" t="s">
        <v>135</v>
      </c>
      <c r="AX1571" s="41">
        <f>AX1570*AU$4</f>
        <v>0</v>
      </c>
      <c r="AY1571" s="47" t="s">
        <v>39</v>
      </c>
      <c r="AZ1571" s="40">
        <f t="shared" ref="AZ1571" si="37471">SUMPRODUCT(BA1565:BA1569*(AZ1565:AZ1569="PTO"))+SUMPRODUCT(BA1565:BA1569*(AZ1565:AZ1569="HOL"))</f>
        <v>0</v>
      </c>
      <c r="BA1571" s="49" t="s">
        <v>135</v>
      </c>
      <c r="BB1571" s="41">
        <f>BB1570*AY$4</f>
        <v>0</v>
      </c>
      <c r="BC1571" s="47" t="s">
        <v>39</v>
      </c>
      <c r="BD1571" s="40">
        <f t="shared" ref="BD1571" si="37472">SUMPRODUCT(BE1565:BE1569*(BD1565:BD1569="PTO"))+SUMPRODUCT(BE1565:BE1569*(BD1565:BD1569="HOL"))</f>
        <v>0</v>
      </c>
      <c r="BE1571" s="49" t="s">
        <v>135</v>
      </c>
      <c r="BF1571" s="41">
        <f>BF1570*BC$4</f>
        <v>0</v>
      </c>
      <c r="BG1571" s="47" t="s">
        <v>39</v>
      </c>
      <c r="BH1571" s="40">
        <f t="shared" ref="BH1571" si="37473">SUMPRODUCT(BI1565:BI1569*(BH1565:BH1569="PTO"))+SUMPRODUCT(BI1565:BI1569*(BH1565:BH1569="HOL"))</f>
        <v>0</v>
      </c>
      <c r="BI1571" s="49" t="s">
        <v>135</v>
      </c>
      <c r="BJ1571" s="41">
        <f>BJ1570*BG$4</f>
        <v>0</v>
      </c>
      <c r="BK1571" s="47" t="s">
        <v>39</v>
      </c>
      <c r="BL1571" s="40">
        <f t="shared" ref="BL1571" si="37474">SUMPRODUCT(BM1565:BM1569*(BL1565:BL1569="PTO"))+SUMPRODUCT(BM1565:BM1569*(BL1565:BL1569="HOL"))</f>
        <v>0</v>
      </c>
      <c r="BM1571" s="49" t="s">
        <v>135</v>
      </c>
      <c r="BN1571" s="41">
        <f>BN1570*BK$4</f>
        <v>0</v>
      </c>
      <c r="BO1571" s="47" t="s">
        <v>39</v>
      </c>
      <c r="BP1571" s="40">
        <f t="shared" ref="BP1571" si="37475">SUMPRODUCT(BQ1565:BQ1569*(BP1565:BP1569="PTO"))+SUMPRODUCT(BQ1565:BQ1569*(BP1565:BP1569="HOL"))</f>
        <v>0</v>
      </c>
      <c r="BQ1571" s="49" t="s">
        <v>135</v>
      </c>
      <c r="BR1571" s="41">
        <f t="shared" ref="BR1571" si="37476">BR1570*BO$4</f>
        <v>0</v>
      </c>
      <c r="BS1571" s="47" t="s">
        <v>39</v>
      </c>
      <c r="BT1571" s="40">
        <f t="shared" ref="BT1571" si="37477">SUMPRODUCT(BU1565:BU1569*(BT1565:BT1569="PTO"))+SUMPRODUCT(BU1565:BU1569*(BT1565:BT1569="HOL"))</f>
        <v>0</v>
      </c>
      <c r="BU1571" s="49" t="s">
        <v>135</v>
      </c>
      <c r="BV1571" s="41">
        <f t="shared" ref="BV1571" si="37478">BV1570*BS$4</f>
        <v>0</v>
      </c>
      <c r="BW1571" s="47" t="s">
        <v>39</v>
      </c>
      <c r="BX1571" s="40">
        <f t="shared" ref="BX1571" si="37479">SUMPRODUCT(BY1565:BY1569*(BX1565:BX1569="PTO"))+SUMPRODUCT(BY1565:BY1569*(BX1565:BX1569="HOL"))</f>
        <v>0</v>
      </c>
      <c r="BY1571" s="49" t="s">
        <v>135</v>
      </c>
      <c r="BZ1571" s="41">
        <f t="shared" ref="BZ1571" si="37480">BZ1570*BW$4</f>
        <v>0</v>
      </c>
      <c r="CA1571" s="47" t="s">
        <v>39</v>
      </c>
      <c r="CB1571" s="40">
        <f t="shared" ref="CB1571" si="37481">SUMPRODUCT(CC1565:CC1569*(CB1565:CB1569="PTO"))+SUMPRODUCT(CC1565:CC1569*(CB1565:CB1569="HOL"))</f>
        <v>0</v>
      </c>
      <c r="CC1571" s="49" t="s">
        <v>135</v>
      </c>
      <c r="CD1571" s="41">
        <f t="shared" ref="CD1571" si="37482">CD1570*CA$4</f>
        <v>0</v>
      </c>
      <c r="CE1571" s="47" t="s">
        <v>39</v>
      </c>
      <c r="CF1571" s="40">
        <f t="shared" ref="CF1571" si="37483">SUMPRODUCT(CG1565:CG1569*(CF1565:CF1569="PTO"))+SUMPRODUCT(CG1565:CG1569*(CF1565:CF1569="HOL"))</f>
        <v>0</v>
      </c>
      <c r="CG1571" s="49" t="s">
        <v>135</v>
      </c>
      <c r="CH1571" s="41">
        <f t="shared" ref="CH1571" si="37484">CH1570*CE$4</f>
        <v>0</v>
      </c>
    </row>
    <row r="1572" spans="1:86" x14ac:dyDescent="0.25">
      <c r="A1572" s="70" t="s">
        <v>133</v>
      </c>
      <c r="B1572" s="71">
        <f t="shared" ref="B1572" ca="1" si="37485">D1572-B1573</f>
        <v>0</v>
      </c>
      <c r="C1572" s="72" t="s">
        <v>122</v>
      </c>
      <c r="D1572" s="71">
        <f>IFERROR(INDEX(Holidays[FTE], MATCH(Entry!E1572, Holidays[Date], 0)), 1)*8*INDEX(FTEguide[[1]:[12]], MATCH(Entry!E1573, FTEguide[Weekday], 0), IF(Entry!E1575&gt;0, Entry!E1575, MONTH(Entry!E1572)))</f>
        <v>0</v>
      </c>
      <c r="E1572" s="60">
        <f t="shared" ref="E1572:E1635" si="37486">E1565+1</f>
        <v>44052</v>
      </c>
      <c r="F1572" s="50" t="s">
        <v>128</v>
      </c>
      <c r="G1572" s="34"/>
      <c r="H1572" s="35"/>
      <c r="I1572" s="42">
        <f t="shared" ref="I1572" si="37487">parseTime(G1572)-(H1577=INT(RIGHT($F1572, 1)))</f>
        <v>0</v>
      </c>
      <c r="J1572" s="43">
        <f t="shared" ref="J1572:J1576" si="37488">isClocked(H1572)</f>
        <v>0</v>
      </c>
      <c r="K1572" s="34"/>
      <c r="L1572" s="35"/>
      <c r="M1572" s="42">
        <f t="shared" ref="M1572" si="37489">parseTime(K1572)-(L1577=INT(RIGHT($F1572, 1)))</f>
        <v>0</v>
      </c>
      <c r="N1572" s="43">
        <f t="shared" ref="N1572:N1576" si="37490">isClocked(L1572)</f>
        <v>0</v>
      </c>
      <c r="O1572" s="34"/>
      <c r="P1572" s="35"/>
      <c r="Q1572" s="42">
        <f t="shared" ref="Q1572" si="37491">parseTime(O1572)-(P1577=INT(RIGHT($F1572, 1)))</f>
        <v>0</v>
      </c>
      <c r="R1572" s="43">
        <f t="shared" ref="R1572:R1576" si="37492">isClocked(P1572)</f>
        <v>0</v>
      </c>
      <c r="S1572" s="34"/>
      <c r="T1572" s="35"/>
      <c r="U1572" s="42">
        <f t="shared" ref="U1572" si="37493">parseTime(S1572)-(T1577=INT(RIGHT($F1572, 1)))</f>
        <v>0</v>
      </c>
      <c r="V1572" s="43">
        <f t="shared" ref="V1572:V1576" si="37494">isClocked(T1572)</f>
        <v>0</v>
      </c>
      <c r="W1572" s="34"/>
      <c r="X1572" s="35"/>
      <c r="Y1572" s="42">
        <f t="shared" ref="Y1572" si="37495">parseTime(W1572)-(X1577=INT(RIGHT($F1572, 1)))</f>
        <v>0</v>
      </c>
      <c r="Z1572" s="43">
        <f t="shared" ref="Z1572:Z1576" si="37496">isClocked(X1572)</f>
        <v>0</v>
      </c>
      <c r="AA1572" s="34"/>
      <c r="AB1572" s="35"/>
      <c r="AC1572" s="42">
        <f t="shared" ref="AC1572" si="37497">parseTime(AA1572)-(AB1577=INT(RIGHT($F1572, 1)))</f>
        <v>0</v>
      </c>
      <c r="AD1572" s="43">
        <f t="shared" ref="AD1572:AD1576" si="37498">isClocked(AB1572)</f>
        <v>0</v>
      </c>
      <c r="AE1572" s="34"/>
      <c r="AF1572" s="35"/>
      <c r="AG1572" s="42">
        <f t="shared" ref="AG1572" si="37499">parseTime(AE1572)-(AF1577=INT(RIGHT($F1572, 1)))</f>
        <v>0</v>
      </c>
      <c r="AH1572" s="43">
        <f t="shared" ref="AH1572:AH1576" si="37500">isClocked(AF1572)</f>
        <v>0</v>
      </c>
      <c r="AI1572" s="34"/>
      <c r="AJ1572" s="35"/>
      <c r="AK1572" s="42">
        <f>parseTime(AI1572)-(AJ1577=INT(RIGHT($F1572, 1)))</f>
        <v>0</v>
      </c>
      <c r="AL1572" s="43">
        <f t="shared" ref="AL1572:AL1576" si="37501">isClocked(AJ1572)</f>
        <v>0</v>
      </c>
      <c r="AM1572" s="34"/>
      <c r="AN1572" s="35"/>
      <c r="AO1572" s="42">
        <f t="shared" ref="AO1572" si="37502">parseTime(AM1572)-(AN1577=INT(RIGHT($F1572, 1)))</f>
        <v>0</v>
      </c>
      <c r="AP1572" s="43">
        <f t="shared" ref="AP1572:AP1576" si="37503">isClocked(AN1572)</f>
        <v>0</v>
      </c>
      <c r="AQ1572" s="34"/>
      <c r="AR1572" s="35"/>
      <c r="AS1572" s="42">
        <f t="shared" ref="AS1572" si="37504">parseTime(AQ1572)-(AR1577=INT(RIGHT($F1572, 1)))</f>
        <v>0</v>
      </c>
      <c r="AT1572" s="43">
        <f t="shared" ref="AT1572:AT1576" si="37505">isClocked(AR1572)</f>
        <v>0</v>
      </c>
      <c r="AU1572" s="34"/>
      <c r="AV1572" s="35"/>
      <c r="AW1572" s="42">
        <f>parseTime(AU1572)-(AV1577=INT(RIGHT($F1572, 1)))</f>
        <v>0</v>
      </c>
      <c r="AX1572" s="43">
        <f t="shared" ref="AX1572:AX1576" si="37506">isClocked(AV1572)</f>
        <v>0</v>
      </c>
      <c r="AY1572" s="34"/>
      <c r="AZ1572" s="35"/>
      <c r="BA1572" s="42">
        <f>parseTime(AY1572)-(AZ1577=INT(RIGHT($F1572, 1)))</f>
        <v>0</v>
      </c>
      <c r="BB1572" s="43">
        <f t="shared" ref="BB1572:BB1576" si="37507">isClocked(AZ1572)</f>
        <v>0</v>
      </c>
      <c r="BC1572" s="34"/>
      <c r="BD1572" s="35"/>
      <c r="BE1572" s="42">
        <f>parseTime(BC1572)-(BD1577=INT(RIGHT($F1572, 1)))</f>
        <v>0</v>
      </c>
      <c r="BF1572" s="43">
        <f t="shared" ref="BF1572:BF1576" si="37508">isClocked(BD1572)</f>
        <v>0</v>
      </c>
      <c r="BG1572" s="34"/>
      <c r="BH1572" s="35"/>
      <c r="BI1572" s="42">
        <f>parseTime(BG1572)-(BH1577=INT(RIGHT($F1572, 1)))</f>
        <v>0</v>
      </c>
      <c r="BJ1572" s="43">
        <f t="shared" ref="BJ1572:BJ1576" si="37509">isClocked(BH1572)</f>
        <v>0</v>
      </c>
      <c r="BK1572" s="34"/>
      <c r="BL1572" s="35"/>
      <c r="BM1572" s="42">
        <f>parseTime(BK1572)-(BL1577=INT(RIGHT($F1572, 1)))</f>
        <v>0</v>
      </c>
      <c r="BN1572" s="43">
        <f t="shared" ref="BN1572:BN1576" si="37510">isClocked(BL1572)</f>
        <v>0</v>
      </c>
      <c r="BO1572" s="34"/>
      <c r="BP1572" s="35"/>
      <c r="BQ1572" s="42">
        <f t="shared" ref="BQ1572" si="37511">parseTime(BO1572)-(BP1577=INT(RIGHT($F1572, 1)))</f>
        <v>0</v>
      </c>
      <c r="BR1572" s="43">
        <f t="shared" ref="BR1572:BR1576" si="37512">isClocked(BP1572)</f>
        <v>0</v>
      </c>
      <c r="BS1572" s="34"/>
      <c r="BT1572" s="35"/>
      <c r="BU1572" s="42">
        <f t="shared" ref="BU1572" si="37513">parseTime(BS1572)-(BT1577=INT(RIGHT($F1572, 1)))</f>
        <v>0</v>
      </c>
      <c r="BV1572" s="43">
        <f t="shared" ref="BV1572:BV1576" si="37514">isClocked(BT1572)</f>
        <v>0</v>
      </c>
      <c r="BW1572" s="34"/>
      <c r="BX1572" s="35"/>
      <c r="BY1572" s="42">
        <f t="shared" ref="BY1572" si="37515">parseTime(BW1572)-(BX1577=INT(RIGHT($F1572, 1)))</f>
        <v>0</v>
      </c>
      <c r="BZ1572" s="43">
        <f t="shared" ref="BZ1572:BZ1576" si="37516">isClocked(BX1572)</f>
        <v>0</v>
      </c>
      <c r="CA1572" s="34"/>
      <c r="CB1572" s="35"/>
      <c r="CC1572" s="42">
        <f t="shared" ref="CC1572" si="37517">parseTime(CA1572)-(CB1577=INT(RIGHT($F1572, 1)))</f>
        <v>0</v>
      </c>
      <c r="CD1572" s="43">
        <f t="shared" ref="CD1572:CD1576" si="37518">isClocked(CB1572)</f>
        <v>0</v>
      </c>
      <c r="CE1572" s="34"/>
      <c r="CF1572" s="35"/>
      <c r="CG1572" s="42">
        <f t="shared" ref="CG1572" si="37519">parseTime(CE1572)-(CF1577=INT(RIGHT($F1572, 1)))</f>
        <v>0</v>
      </c>
      <c r="CH1572" s="43">
        <f t="shared" ref="CH1572:CH1576" si="37520">isClocked(CF1572)</f>
        <v>0</v>
      </c>
    </row>
    <row r="1573" spans="1:86" x14ac:dyDescent="0.25">
      <c r="A1573" s="56" t="s">
        <v>0</v>
      </c>
      <c r="B1573" s="57">
        <f t="shared" ca="1" si="37002"/>
        <v>0</v>
      </c>
      <c r="C1573" s="14" t="s">
        <v>252</v>
      </c>
      <c r="D1573" s="14">
        <f t="shared" si="36485"/>
        <v>53.7</v>
      </c>
      <c r="E1573" s="55" t="str">
        <f t="shared" si="37003"/>
        <v>Sunday</v>
      </c>
      <c r="F1573" s="51" t="s">
        <v>129</v>
      </c>
      <c r="G1573" s="36"/>
      <c r="H1573" s="37"/>
      <c r="I1573" s="44">
        <f t="shared" ref="I1573" si="37521">parseTime(G1573)-(H1577=INT(RIGHT($F1573, 1)))</f>
        <v>0</v>
      </c>
      <c r="J1573" s="45">
        <f t="shared" si="37488"/>
        <v>0</v>
      </c>
      <c r="K1573" s="36"/>
      <c r="L1573" s="37"/>
      <c r="M1573" s="44">
        <f t="shared" ref="M1573" si="37522">parseTime(K1573)-(L1577=INT(RIGHT($F1573, 1)))</f>
        <v>0</v>
      </c>
      <c r="N1573" s="45">
        <f t="shared" si="37490"/>
        <v>0</v>
      </c>
      <c r="O1573" s="36"/>
      <c r="P1573" s="37"/>
      <c r="Q1573" s="44">
        <f t="shared" ref="Q1573" si="37523">parseTime(O1573)-(P1577=INT(RIGHT($F1573, 1)))</f>
        <v>0</v>
      </c>
      <c r="R1573" s="45">
        <f t="shared" si="37492"/>
        <v>0</v>
      </c>
      <c r="S1573" s="36"/>
      <c r="T1573" s="37"/>
      <c r="U1573" s="44">
        <f t="shared" ref="U1573" si="37524">parseTime(S1573)-(T1577=INT(RIGHT($F1573, 1)))</f>
        <v>0</v>
      </c>
      <c r="V1573" s="45">
        <f t="shared" si="37494"/>
        <v>0</v>
      </c>
      <c r="W1573" s="36"/>
      <c r="X1573" s="37"/>
      <c r="Y1573" s="44">
        <f t="shared" ref="Y1573" si="37525">parseTime(W1573)-(X1577=INT(RIGHT($F1573, 1)))</f>
        <v>0</v>
      </c>
      <c r="Z1573" s="45">
        <f t="shared" si="37496"/>
        <v>0</v>
      </c>
      <c r="AA1573" s="36"/>
      <c r="AB1573" s="37"/>
      <c r="AC1573" s="44">
        <f t="shared" ref="AC1573" si="37526">parseTime(AA1573)-(AB1577=INT(RIGHT($F1573, 1)))</f>
        <v>0</v>
      </c>
      <c r="AD1573" s="45">
        <f t="shared" si="37498"/>
        <v>0</v>
      </c>
      <c r="AE1573" s="36"/>
      <c r="AF1573" s="37"/>
      <c r="AG1573" s="44">
        <f t="shared" ref="AG1573" si="37527">parseTime(AE1573)-(AF1577=INT(RIGHT($F1573, 1)))</f>
        <v>0</v>
      </c>
      <c r="AH1573" s="45">
        <f t="shared" si="37500"/>
        <v>0</v>
      </c>
      <c r="AI1573" s="36"/>
      <c r="AJ1573" s="37"/>
      <c r="AK1573" s="44">
        <f>parseTime(AI1573)-(AJ1577=INT(RIGHT($F1573, 1)))</f>
        <v>0</v>
      </c>
      <c r="AL1573" s="45">
        <f t="shared" si="37501"/>
        <v>0</v>
      </c>
      <c r="AM1573" s="36"/>
      <c r="AN1573" s="37"/>
      <c r="AO1573" s="44">
        <f t="shared" ref="AO1573" si="37528">parseTime(AM1573)-(AN1577=INT(RIGHT($F1573, 1)))</f>
        <v>0</v>
      </c>
      <c r="AP1573" s="45">
        <f t="shared" si="37503"/>
        <v>0</v>
      </c>
      <c r="AQ1573" s="36"/>
      <c r="AR1573" s="37"/>
      <c r="AS1573" s="44">
        <f t="shared" ref="AS1573" si="37529">parseTime(AQ1573)-(AR1577=INT(RIGHT($F1573, 1)))</f>
        <v>0</v>
      </c>
      <c r="AT1573" s="45">
        <f t="shared" si="37505"/>
        <v>0</v>
      </c>
      <c r="AU1573" s="36"/>
      <c r="AV1573" s="37"/>
      <c r="AW1573" s="44">
        <f>parseTime(AU1573)-(AV1577=INT(RIGHT($F1573, 1)))</f>
        <v>0</v>
      </c>
      <c r="AX1573" s="45">
        <f t="shared" si="37506"/>
        <v>0</v>
      </c>
      <c r="AY1573" s="36"/>
      <c r="AZ1573" s="37"/>
      <c r="BA1573" s="44">
        <f>parseTime(AY1573)-(AZ1577=INT(RIGHT($F1573, 1)))</f>
        <v>0</v>
      </c>
      <c r="BB1573" s="45">
        <f t="shared" si="37507"/>
        <v>0</v>
      </c>
      <c r="BC1573" s="36"/>
      <c r="BD1573" s="37"/>
      <c r="BE1573" s="44">
        <f>parseTime(BC1573)-(BD1577=INT(RIGHT($F1573, 1)))</f>
        <v>0</v>
      </c>
      <c r="BF1573" s="45">
        <f t="shared" si="37508"/>
        <v>0</v>
      </c>
      <c r="BG1573" s="36"/>
      <c r="BH1573" s="37"/>
      <c r="BI1573" s="44">
        <f>parseTime(BG1573)-(BH1577=INT(RIGHT($F1573, 1)))</f>
        <v>0</v>
      </c>
      <c r="BJ1573" s="45">
        <f t="shared" si="37509"/>
        <v>0</v>
      </c>
      <c r="BK1573" s="36"/>
      <c r="BL1573" s="37"/>
      <c r="BM1573" s="44">
        <f>parseTime(BK1573)-(BL1577=INT(RIGHT($F1573, 1)))</f>
        <v>0</v>
      </c>
      <c r="BN1573" s="45">
        <f t="shared" si="37510"/>
        <v>0</v>
      </c>
      <c r="BO1573" s="36"/>
      <c r="BP1573" s="37"/>
      <c r="BQ1573" s="44">
        <f t="shared" ref="BQ1573" si="37530">parseTime(BO1573)-(BP1577=INT(RIGHT($F1573, 1)))</f>
        <v>0</v>
      </c>
      <c r="BR1573" s="45">
        <f t="shared" si="37512"/>
        <v>0</v>
      </c>
      <c r="BS1573" s="36"/>
      <c r="BT1573" s="37"/>
      <c r="BU1573" s="44">
        <f t="shared" ref="BU1573" si="37531">parseTime(BS1573)-(BT1577=INT(RIGHT($F1573, 1)))</f>
        <v>0</v>
      </c>
      <c r="BV1573" s="45">
        <f t="shared" si="37514"/>
        <v>0</v>
      </c>
      <c r="BW1573" s="36"/>
      <c r="BX1573" s="37"/>
      <c r="BY1573" s="44">
        <f t="shared" ref="BY1573" si="37532">parseTime(BW1573)-(BX1577=INT(RIGHT($F1573, 1)))</f>
        <v>0</v>
      </c>
      <c r="BZ1573" s="45">
        <f t="shared" si="37516"/>
        <v>0</v>
      </c>
      <c r="CA1573" s="36"/>
      <c r="CB1573" s="37"/>
      <c r="CC1573" s="44">
        <f t="shared" ref="CC1573" si="37533">parseTime(CA1573)-(CB1577=INT(RIGHT($F1573, 1)))</f>
        <v>0</v>
      </c>
      <c r="CD1573" s="45">
        <f t="shared" si="37518"/>
        <v>0</v>
      </c>
      <c r="CE1573" s="36"/>
      <c r="CF1573" s="37"/>
      <c r="CG1573" s="44">
        <f t="shared" ref="CG1573" si="37534">parseTime(CE1573)-(CF1577=INT(RIGHT($F1573, 1)))</f>
        <v>0</v>
      </c>
      <c r="CH1573" s="45">
        <f t="shared" si="37520"/>
        <v>0</v>
      </c>
    </row>
    <row r="1574" spans="1:86" x14ac:dyDescent="0.25">
      <c r="A1574" s="56" t="s">
        <v>117</v>
      </c>
      <c r="B1574" s="57">
        <f t="shared" ref="B1574" ca="1" si="37535">roleHours(G1572:CH1578, "MFD")</f>
        <v>0</v>
      </c>
      <c r="C1574" s="14">
        <f t="shared" ref="C1574:C1577" ca="1" si="37536">B1574/8</f>
        <v>0</v>
      </c>
      <c r="D1574" s="14">
        <f t="shared" ref="D1574" ca="1" si="37537">B1573-D1573</f>
        <v>-53.7</v>
      </c>
      <c r="E1574" s="20" t="s">
        <v>127</v>
      </c>
      <c r="F1574" s="51" t="s">
        <v>130</v>
      </c>
      <c r="G1574" s="36"/>
      <c r="H1574" s="37"/>
      <c r="I1574" s="44">
        <f t="shared" ref="I1574" si="37538">parseTime(G1574)-(H1577=INT(RIGHT($F1574, 1)))</f>
        <v>0</v>
      </c>
      <c r="J1574" s="45">
        <f t="shared" si="37488"/>
        <v>0</v>
      </c>
      <c r="K1574" s="36"/>
      <c r="L1574" s="37"/>
      <c r="M1574" s="44">
        <f t="shared" ref="M1574" si="37539">parseTime(K1574)-(L1577=INT(RIGHT($F1574, 1)))</f>
        <v>0</v>
      </c>
      <c r="N1574" s="45">
        <f t="shared" si="37490"/>
        <v>0</v>
      </c>
      <c r="O1574" s="36"/>
      <c r="P1574" s="37"/>
      <c r="Q1574" s="44">
        <f t="shared" ref="Q1574" si="37540">parseTime(O1574)-(P1577=INT(RIGHT($F1574, 1)))</f>
        <v>0</v>
      </c>
      <c r="R1574" s="45">
        <f t="shared" si="37492"/>
        <v>0</v>
      </c>
      <c r="S1574" s="36"/>
      <c r="T1574" s="37"/>
      <c r="U1574" s="44">
        <f t="shared" ref="U1574" si="37541">parseTime(S1574)-(T1577=INT(RIGHT($F1574, 1)))</f>
        <v>0</v>
      </c>
      <c r="V1574" s="45">
        <f t="shared" si="37494"/>
        <v>0</v>
      </c>
      <c r="W1574" s="36"/>
      <c r="X1574" s="37"/>
      <c r="Y1574" s="44">
        <f t="shared" ref="Y1574" si="37542">parseTime(W1574)-(X1577=INT(RIGHT($F1574, 1)))</f>
        <v>0</v>
      </c>
      <c r="Z1574" s="45">
        <f t="shared" si="37496"/>
        <v>0</v>
      </c>
      <c r="AA1574" s="36"/>
      <c r="AB1574" s="37"/>
      <c r="AC1574" s="44">
        <f t="shared" ref="AC1574" si="37543">parseTime(AA1574)-(AB1577=INT(RIGHT($F1574, 1)))</f>
        <v>0</v>
      </c>
      <c r="AD1574" s="45">
        <f t="shared" si="37498"/>
        <v>0</v>
      </c>
      <c r="AE1574" s="36"/>
      <c r="AF1574" s="37"/>
      <c r="AG1574" s="44">
        <f t="shared" ref="AG1574" si="37544">parseTime(AE1574)-(AF1577=INT(RIGHT($F1574, 1)))</f>
        <v>0</v>
      </c>
      <c r="AH1574" s="45">
        <f t="shared" si="37500"/>
        <v>0</v>
      </c>
      <c r="AI1574" s="36"/>
      <c r="AJ1574" s="37"/>
      <c r="AK1574" s="44">
        <f>parseTime(AI1574)-(AJ1577=INT(RIGHT($F1574, 1)))</f>
        <v>0</v>
      </c>
      <c r="AL1574" s="45">
        <f t="shared" si="37501"/>
        <v>0</v>
      </c>
      <c r="AM1574" s="36"/>
      <c r="AN1574" s="37"/>
      <c r="AO1574" s="44">
        <f t="shared" ref="AO1574" si="37545">parseTime(AM1574)-(AN1577=INT(RIGHT($F1574, 1)))</f>
        <v>0</v>
      </c>
      <c r="AP1574" s="45">
        <f t="shared" si="37503"/>
        <v>0</v>
      </c>
      <c r="AQ1574" s="36"/>
      <c r="AR1574" s="37"/>
      <c r="AS1574" s="44">
        <f t="shared" ref="AS1574" si="37546">parseTime(AQ1574)-(AR1577=INT(RIGHT($F1574, 1)))</f>
        <v>0</v>
      </c>
      <c r="AT1574" s="45">
        <f t="shared" si="37505"/>
        <v>0</v>
      </c>
      <c r="AU1574" s="36"/>
      <c r="AV1574" s="37"/>
      <c r="AW1574" s="44">
        <f>parseTime(AU1574)-(AV1577=INT(RIGHT($F1574, 1)))</f>
        <v>0</v>
      </c>
      <c r="AX1574" s="45">
        <f t="shared" si="37506"/>
        <v>0</v>
      </c>
      <c r="AY1574" s="36"/>
      <c r="AZ1574" s="37"/>
      <c r="BA1574" s="44">
        <f>parseTime(AY1574)-(AZ1577=INT(RIGHT($F1574, 1)))</f>
        <v>0</v>
      </c>
      <c r="BB1574" s="45">
        <f t="shared" si="37507"/>
        <v>0</v>
      </c>
      <c r="BC1574" s="36"/>
      <c r="BD1574" s="37"/>
      <c r="BE1574" s="44">
        <f>parseTime(BC1574)-(BD1577=INT(RIGHT($F1574, 1)))</f>
        <v>0</v>
      </c>
      <c r="BF1574" s="45">
        <f t="shared" si="37508"/>
        <v>0</v>
      </c>
      <c r="BG1574" s="36"/>
      <c r="BH1574" s="37"/>
      <c r="BI1574" s="44">
        <f>parseTime(BG1574)-(BH1577=INT(RIGHT($F1574, 1)))</f>
        <v>0</v>
      </c>
      <c r="BJ1574" s="45">
        <f t="shared" si="37509"/>
        <v>0</v>
      </c>
      <c r="BK1574" s="36"/>
      <c r="BL1574" s="37"/>
      <c r="BM1574" s="44">
        <f>parseTime(BK1574)-(BL1577=INT(RIGHT($F1574, 1)))</f>
        <v>0</v>
      </c>
      <c r="BN1574" s="45">
        <f t="shared" si="37510"/>
        <v>0</v>
      </c>
      <c r="BO1574" s="36"/>
      <c r="BP1574" s="37"/>
      <c r="BQ1574" s="44">
        <f t="shared" ref="BQ1574" si="37547">parseTime(BO1574)-(BP1577=INT(RIGHT($F1574, 1)))</f>
        <v>0</v>
      </c>
      <c r="BR1574" s="45">
        <f t="shared" si="37512"/>
        <v>0</v>
      </c>
      <c r="BS1574" s="36"/>
      <c r="BT1574" s="37"/>
      <c r="BU1574" s="44">
        <f t="shared" ref="BU1574" si="37548">parseTime(BS1574)-(BT1577=INT(RIGHT($F1574, 1)))</f>
        <v>0</v>
      </c>
      <c r="BV1574" s="45">
        <f t="shared" si="37514"/>
        <v>0</v>
      </c>
      <c r="BW1574" s="36"/>
      <c r="BX1574" s="37"/>
      <c r="BY1574" s="44">
        <f t="shared" ref="BY1574" si="37549">parseTime(BW1574)-(BX1577=INT(RIGHT($F1574, 1)))</f>
        <v>0</v>
      </c>
      <c r="BZ1574" s="45">
        <f t="shared" si="37516"/>
        <v>0</v>
      </c>
      <c r="CA1574" s="36"/>
      <c r="CB1574" s="37"/>
      <c r="CC1574" s="44">
        <f t="shared" ref="CC1574" si="37550">parseTime(CA1574)-(CB1577=INT(RIGHT($F1574, 1)))</f>
        <v>0</v>
      </c>
      <c r="CD1574" s="45">
        <f t="shared" si="37518"/>
        <v>0</v>
      </c>
      <c r="CE1574" s="36"/>
      <c r="CF1574" s="37"/>
      <c r="CG1574" s="44">
        <f t="shared" ref="CG1574" si="37551">parseTime(CE1574)-(CF1577=INT(RIGHT($F1574, 1)))</f>
        <v>0</v>
      </c>
      <c r="CH1574" s="45">
        <f t="shared" si="37520"/>
        <v>0</v>
      </c>
    </row>
    <row r="1575" spans="1:86" x14ac:dyDescent="0.25">
      <c r="A1575" s="56"/>
      <c r="B1575" s="57"/>
      <c r="C1575" s="14">
        <f t="shared" si="37536"/>
        <v>0</v>
      </c>
      <c r="D1575" s="14" t="s">
        <v>259</v>
      </c>
      <c r="E1575" s="20">
        <v>4.25</v>
      </c>
      <c r="F1575" s="51" t="s">
        <v>131</v>
      </c>
      <c r="G1575" s="36"/>
      <c r="H1575" s="37"/>
      <c r="I1575" s="44">
        <f t="shared" ref="I1575" si="37552">parseTime(G1575)-(H1577=INT(RIGHT($F1575, 1)))</f>
        <v>0</v>
      </c>
      <c r="J1575" s="45">
        <f t="shared" si="37488"/>
        <v>0</v>
      </c>
      <c r="K1575" s="36"/>
      <c r="L1575" s="37"/>
      <c r="M1575" s="44">
        <f t="shared" ref="M1575" si="37553">parseTime(K1575)-(L1577=INT(RIGHT($F1575, 1)))</f>
        <v>0</v>
      </c>
      <c r="N1575" s="45">
        <f t="shared" si="37490"/>
        <v>0</v>
      </c>
      <c r="O1575" s="36"/>
      <c r="P1575" s="37"/>
      <c r="Q1575" s="44">
        <f t="shared" ref="Q1575" si="37554">parseTime(O1575)-(P1577=INT(RIGHT($F1575, 1)))</f>
        <v>0</v>
      </c>
      <c r="R1575" s="45">
        <f t="shared" si="37492"/>
        <v>0</v>
      </c>
      <c r="S1575" s="36"/>
      <c r="T1575" s="37"/>
      <c r="U1575" s="44">
        <f t="shared" ref="U1575" si="37555">parseTime(S1575)-(T1577=INT(RIGHT($F1575, 1)))</f>
        <v>0</v>
      </c>
      <c r="V1575" s="45">
        <f t="shared" si="37494"/>
        <v>0</v>
      </c>
      <c r="W1575" s="36"/>
      <c r="X1575" s="37"/>
      <c r="Y1575" s="44">
        <f t="shared" ref="Y1575" si="37556">parseTime(W1575)-(X1577=INT(RIGHT($F1575, 1)))</f>
        <v>0</v>
      </c>
      <c r="Z1575" s="45">
        <f t="shared" si="37496"/>
        <v>0</v>
      </c>
      <c r="AA1575" s="36"/>
      <c r="AB1575" s="37"/>
      <c r="AC1575" s="44">
        <f t="shared" ref="AC1575" si="37557">parseTime(AA1575)-(AB1577=INT(RIGHT($F1575, 1)))</f>
        <v>0</v>
      </c>
      <c r="AD1575" s="45">
        <f t="shared" si="37498"/>
        <v>0</v>
      </c>
      <c r="AE1575" s="36"/>
      <c r="AF1575" s="37"/>
      <c r="AG1575" s="44">
        <f t="shared" ref="AG1575" si="37558">parseTime(AE1575)-(AF1577=INT(RIGHT($F1575, 1)))</f>
        <v>0</v>
      </c>
      <c r="AH1575" s="45">
        <f t="shared" si="37500"/>
        <v>0</v>
      </c>
      <c r="AI1575" s="36"/>
      <c r="AJ1575" s="37"/>
      <c r="AK1575" s="44">
        <f>parseTime(AI1575)-(AJ1577=INT(RIGHT($F1575, 1)))</f>
        <v>0</v>
      </c>
      <c r="AL1575" s="45">
        <f t="shared" si="37501"/>
        <v>0</v>
      </c>
      <c r="AM1575" s="36"/>
      <c r="AN1575" s="37"/>
      <c r="AO1575" s="44">
        <f t="shared" ref="AO1575" si="37559">parseTime(AM1575)-(AN1577=INT(RIGHT($F1575, 1)))</f>
        <v>0</v>
      </c>
      <c r="AP1575" s="45">
        <f t="shared" si="37503"/>
        <v>0</v>
      </c>
      <c r="AQ1575" s="36"/>
      <c r="AR1575" s="37"/>
      <c r="AS1575" s="44">
        <f t="shared" ref="AS1575" si="37560">parseTime(AQ1575)-(AR1577=INT(RIGHT($F1575, 1)))</f>
        <v>0</v>
      </c>
      <c r="AT1575" s="45">
        <f t="shared" si="37505"/>
        <v>0</v>
      </c>
      <c r="AU1575" s="36"/>
      <c r="AV1575" s="37"/>
      <c r="AW1575" s="44">
        <f>parseTime(AU1575)-(AV1577=INT(RIGHT($F1575, 1)))</f>
        <v>0</v>
      </c>
      <c r="AX1575" s="45">
        <f t="shared" si="37506"/>
        <v>0</v>
      </c>
      <c r="AY1575" s="36"/>
      <c r="AZ1575" s="37"/>
      <c r="BA1575" s="44">
        <f>parseTime(AY1575)-(AZ1577=INT(RIGHT($F1575, 1)))</f>
        <v>0</v>
      </c>
      <c r="BB1575" s="45">
        <f t="shared" si="37507"/>
        <v>0</v>
      </c>
      <c r="BC1575" s="36"/>
      <c r="BD1575" s="37"/>
      <c r="BE1575" s="44">
        <f>parseTime(BC1575)-(BD1577=INT(RIGHT($F1575, 1)))</f>
        <v>0</v>
      </c>
      <c r="BF1575" s="45">
        <f t="shared" si="37508"/>
        <v>0</v>
      </c>
      <c r="BG1575" s="36"/>
      <c r="BH1575" s="37"/>
      <c r="BI1575" s="44">
        <f>parseTime(BG1575)-(BH1577=INT(RIGHT($F1575, 1)))</f>
        <v>0</v>
      </c>
      <c r="BJ1575" s="45">
        <f t="shared" si="37509"/>
        <v>0</v>
      </c>
      <c r="BK1575" s="36"/>
      <c r="BL1575" s="37"/>
      <c r="BM1575" s="44">
        <f>parseTime(BK1575)-(BL1577=INT(RIGHT($F1575, 1)))</f>
        <v>0</v>
      </c>
      <c r="BN1575" s="45">
        <f t="shared" si="37510"/>
        <v>0</v>
      </c>
      <c r="BO1575" s="36"/>
      <c r="BP1575" s="37"/>
      <c r="BQ1575" s="44">
        <f t="shared" ref="BQ1575" si="37561">parseTime(BO1575)-(BP1577=INT(RIGHT($F1575, 1)))</f>
        <v>0</v>
      </c>
      <c r="BR1575" s="45">
        <f t="shared" si="37512"/>
        <v>0</v>
      </c>
      <c r="BS1575" s="36"/>
      <c r="BT1575" s="37"/>
      <c r="BU1575" s="44">
        <f t="shared" ref="BU1575" si="37562">parseTime(BS1575)-(BT1577=INT(RIGHT($F1575, 1)))</f>
        <v>0</v>
      </c>
      <c r="BV1575" s="45">
        <f t="shared" si="37514"/>
        <v>0</v>
      </c>
      <c r="BW1575" s="36"/>
      <c r="BX1575" s="37"/>
      <c r="BY1575" s="44">
        <f t="shared" ref="BY1575" si="37563">parseTime(BW1575)-(BX1577=INT(RIGHT($F1575, 1)))</f>
        <v>0</v>
      </c>
      <c r="BZ1575" s="45">
        <f t="shared" si="37516"/>
        <v>0</v>
      </c>
      <c r="CA1575" s="36"/>
      <c r="CB1575" s="37"/>
      <c r="CC1575" s="44">
        <f t="shared" ref="CC1575" si="37564">parseTime(CA1575)-(CB1577=INT(RIGHT($F1575, 1)))</f>
        <v>0</v>
      </c>
      <c r="CD1575" s="45">
        <f t="shared" si="37518"/>
        <v>0</v>
      </c>
      <c r="CE1575" s="36"/>
      <c r="CF1575" s="37"/>
      <c r="CG1575" s="44">
        <f t="shared" ref="CG1575" si="37565">parseTime(CE1575)-(CF1577=INT(RIGHT($F1575, 1)))</f>
        <v>0</v>
      </c>
      <c r="CH1575" s="45">
        <f t="shared" si="37520"/>
        <v>0</v>
      </c>
    </row>
    <row r="1576" spans="1:86" x14ac:dyDescent="0.25">
      <c r="A1576" s="56" t="s">
        <v>119</v>
      </c>
      <c r="B1576" s="57">
        <f t="shared" ref="B1576" ca="1" si="37566">roleHours(G1572:CH1578, "MCC")</f>
        <v>0</v>
      </c>
      <c r="C1576" s="14">
        <f t="shared" ca="1" si="37536"/>
        <v>0</v>
      </c>
      <c r="D1576" s="14" t="s">
        <v>260</v>
      </c>
      <c r="E1576" s="20">
        <v>4.6500000000000004</v>
      </c>
      <c r="F1576" s="51" t="s">
        <v>132</v>
      </c>
      <c r="G1576" s="36"/>
      <c r="H1576" s="37"/>
      <c r="I1576" s="44">
        <f t="shared" ref="I1576" si="37567">parseTime(G1576)-(H1577=INT(RIGHT($F1576, 1)))</f>
        <v>0</v>
      </c>
      <c r="J1576" s="45">
        <f t="shared" si="37488"/>
        <v>0</v>
      </c>
      <c r="K1576" s="36"/>
      <c r="L1576" s="37"/>
      <c r="M1576" s="44">
        <f t="shared" ref="M1576" si="37568">parseTime(K1576)-(L1577=INT(RIGHT($F1576, 1)))</f>
        <v>0</v>
      </c>
      <c r="N1576" s="45">
        <f t="shared" si="37490"/>
        <v>0</v>
      </c>
      <c r="O1576" s="36"/>
      <c r="P1576" s="37"/>
      <c r="Q1576" s="44">
        <f t="shared" ref="Q1576" si="37569">parseTime(O1576)-(P1577=INT(RIGHT($F1576, 1)))</f>
        <v>0</v>
      </c>
      <c r="R1576" s="45">
        <f t="shared" si="37492"/>
        <v>0</v>
      </c>
      <c r="S1576" s="36"/>
      <c r="T1576" s="37"/>
      <c r="U1576" s="44">
        <f t="shared" ref="U1576" si="37570">parseTime(S1576)-(T1577=INT(RIGHT($F1576, 1)))</f>
        <v>0</v>
      </c>
      <c r="V1576" s="45">
        <f t="shared" si="37494"/>
        <v>0</v>
      </c>
      <c r="W1576" s="36"/>
      <c r="X1576" s="37"/>
      <c r="Y1576" s="44">
        <f t="shared" ref="Y1576" si="37571">parseTime(W1576)-(X1577=INT(RIGHT($F1576, 1)))</f>
        <v>0</v>
      </c>
      <c r="Z1576" s="45">
        <f t="shared" si="37496"/>
        <v>0</v>
      </c>
      <c r="AA1576" s="36"/>
      <c r="AB1576" s="37"/>
      <c r="AC1576" s="44">
        <f t="shared" ref="AC1576" si="37572">parseTime(AA1576)-(AB1577=INT(RIGHT($F1576, 1)))</f>
        <v>0</v>
      </c>
      <c r="AD1576" s="45">
        <f t="shared" si="37498"/>
        <v>0</v>
      </c>
      <c r="AE1576" s="36"/>
      <c r="AF1576" s="37"/>
      <c r="AG1576" s="44">
        <f t="shared" ref="AG1576" si="37573">parseTime(AE1576)-(AF1577=INT(RIGHT($F1576, 1)))</f>
        <v>0</v>
      </c>
      <c r="AH1576" s="45">
        <f t="shared" si="37500"/>
        <v>0</v>
      </c>
      <c r="AI1576" s="36"/>
      <c r="AJ1576" s="37"/>
      <c r="AK1576" s="44">
        <f>parseTime(AI1576)-(AJ1577=INT(RIGHT($F1576, 1)))</f>
        <v>0</v>
      </c>
      <c r="AL1576" s="45">
        <f t="shared" si="37501"/>
        <v>0</v>
      </c>
      <c r="AM1576" s="36"/>
      <c r="AN1576" s="37"/>
      <c r="AO1576" s="44">
        <f t="shared" ref="AO1576" si="37574">parseTime(AM1576)-(AN1577=INT(RIGHT($F1576, 1)))</f>
        <v>0</v>
      </c>
      <c r="AP1576" s="45">
        <f t="shared" si="37503"/>
        <v>0</v>
      </c>
      <c r="AQ1576" s="36"/>
      <c r="AR1576" s="37"/>
      <c r="AS1576" s="44">
        <f t="shared" ref="AS1576" si="37575">parseTime(AQ1576)-(AR1577=INT(RIGHT($F1576, 1)))</f>
        <v>0</v>
      </c>
      <c r="AT1576" s="45">
        <f t="shared" si="37505"/>
        <v>0</v>
      </c>
      <c r="AU1576" s="36"/>
      <c r="AV1576" s="37"/>
      <c r="AW1576" s="44">
        <f>parseTime(AU1576)-(AV1577=INT(RIGHT($F1576, 1)))</f>
        <v>0</v>
      </c>
      <c r="AX1576" s="45">
        <f t="shared" si="37506"/>
        <v>0</v>
      </c>
      <c r="AY1576" s="36"/>
      <c r="AZ1576" s="37"/>
      <c r="BA1576" s="44">
        <f>parseTime(AY1576)-(AZ1577=INT(RIGHT($F1576, 1)))</f>
        <v>0</v>
      </c>
      <c r="BB1576" s="45">
        <f t="shared" si="37507"/>
        <v>0</v>
      </c>
      <c r="BC1576" s="36"/>
      <c r="BD1576" s="37"/>
      <c r="BE1576" s="44">
        <f>parseTime(BC1576)-(BD1577=INT(RIGHT($F1576, 1)))</f>
        <v>0</v>
      </c>
      <c r="BF1576" s="45">
        <f t="shared" si="37508"/>
        <v>0</v>
      </c>
      <c r="BG1576" s="36"/>
      <c r="BH1576" s="37"/>
      <c r="BI1576" s="44">
        <f>parseTime(BG1576)-(BH1577=INT(RIGHT($F1576, 1)))</f>
        <v>0</v>
      </c>
      <c r="BJ1576" s="45">
        <f t="shared" si="37509"/>
        <v>0</v>
      </c>
      <c r="BK1576" s="36"/>
      <c r="BL1576" s="37"/>
      <c r="BM1576" s="44">
        <f>parseTime(BK1576)-(BL1577=INT(RIGHT($F1576, 1)))</f>
        <v>0</v>
      </c>
      <c r="BN1576" s="45">
        <f t="shared" si="37510"/>
        <v>0</v>
      </c>
      <c r="BO1576" s="36"/>
      <c r="BP1576" s="37"/>
      <c r="BQ1576" s="44">
        <f t="shared" ref="BQ1576" si="37576">parseTime(BO1576)-(BP1577=INT(RIGHT($F1576, 1)))</f>
        <v>0</v>
      </c>
      <c r="BR1576" s="45">
        <f t="shared" si="37512"/>
        <v>0</v>
      </c>
      <c r="BS1576" s="36"/>
      <c r="BT1576" s="37"/>
      <c r="BU1576" s="44">
        <f t="shared" ref="BU1576" si="37577">parseTime(BS1576)-(BT1577=INT(RIGHT($F1576, 1)))</f>
        <v>0</v>
      </c>
      <c r="BV1576" s="45">
        <f t="shared" si="37514"/>
        <v>0</v>
      </c>
      <c r="BW1576" s="36"/>
      <c r="BX1576" s="37"/>
      <c r="BY1576" s="44">
        <f t="shared" ref="BY1576" si="37578">parseTime(BW1576)-(BX1577=INT(RIGHT($F1576, 1)))</f>
        <v>0</v>
      </c>
      <c r="BZ1576" s="45">
        <f t="shared" si="37516"/>
        <v>0</v>
      </c>
      <c r="CA1576" s="36"/>
      <c r="CB1576" s="37"/>
      <c r="CC1576" s="44">
        <f t="shared" ref="CC1576" si="37579">parseTime(CA1576)-(CB1577=INT(RIGHT($F1576, 1)))</f>
        <v>0</v>
      </c>
      <c r="CD1576" s="45">
        <f t="shared" si="37518"/>
        <v>0</v>
      </c>
      <c r="CE1576" s="36"/>
      <c r="CF1576" s="37"/>
      <c r="CG1576" s="44">
        <f t="shared" ref="CG1576" si="37580">parseTime(CE1576)-(CF1577=INT(RIGHT($F1576, 1)))</f>
        <v>0</v>
      </c>
      <c r="CH1576" s="45">
        <f t="shared" si="37520"/>
        <v>0</v>
      </c>
    </row>
    <row r="1577" spans="1:86" x14ac:dyDescent="0.25">
      <c r="A1577" s="56"/>
      <c r="B1577" s="57"/>
      <c r="C1577" s="14">
        <f t="shared" si="37536"/>
        <v>0</v>
      </c>
      <c r="D1577" s="14"/>
      <c r="E1577" s="20">
        <f t="shared" ref="E1577" si="37581">((7.5/2)-0.5+E1576)*8</f>
        <v>63.2</v>
      </c>
      <c r="F1577" s="51"/>
      <c r="G1577" s="46" t="s">
        <v>134</v>
      </c>
      <c r="H1577" s="38">
        <f t="shared" ref="H1577" si="37582">lunchAdjust(G1572:H1576)</f>
        <v>0</v>
      </c>
      <c r="I1577" s="48" t="s">
        <v>0</v>
      </c>
      <c r="J1577" s="39">
        <f t="shared" ref="J1577" si="37583">SUMPRODUCT(I1572:I1576*J1572:J1576)</f>
        <v>0</v>
      </c>
      <c r="K1577" s="46" t="s">
        <v>134</v>
      </c>
      <c r="L1577" s="38">
        <f t="shared" ref="L1577" si="37584">lunchAdjust(K1572:L1576)</f>
        <v>0</v>
      </c>
      <c r="M1577" s="48" t="s">
        <v>0</v>
      </c>
      <c r="N1577" s="39">
        <f t="shared" ref="N1577" si="37585">SUMPRODUCT(M1572:M1576*N1572:N1576)</f>
        <v>0</v>
      </c>
      <c r="O1577" s="46" t="s">
        <v>134</v>
      </c>
      <c r="P1577" s="38">
        <f t="shared" ref="P1577" si="37586">lunchAdjust(O1572:P1576)</f>
        <v>0</v>
      </c>
      <c r="Q1577" s="48" t="s">
        <v>0</v>
      </c>
      <c r="R1577" s="39">
        <f t="shared" ref="R1577" si="37587">SUMPRODUCT(Q1572:Q1576*R1572:R1576)</f>
        <v>0</v>
      </c>
      <c r="S1577" s="46" t="s">
        <v>134</v>
      </c>
      <c r="T1577" s="38">
        <f t="shared" ref="T1577" si="37588">lunchAdjust(S1572:T1576)</f>
        <v>0</v>
      </c>
      <c r="U1577" s="48" t="s">
        <v>0</v>
      </c>
      <c r="V1577" s="39">
        <f t="shared" ref="V1577" si="37589">SUMPRODUCT(U1572:U1576*V1572:V1576)</f>
        <v>0</v>
      </c>
      <c r="W1577" s="46" t="s">
        <v>134</v>
      </c>
      <c r="X1577" s="38">
        <f t="shared" ref="X1577" si="37590">lunchAdjust(W1572:X1576)</f>
        <v>0</v>
      </c>
      <c r="Y1577" s="48" t="s">
        <v>0</v>
      </c>
      <c r="Z1577" s="39">
        <f t="shared" ref="Z1577" si="37591">SUMPRODUCT(Y1572:Y1576*Z1572:Z1576)</f>
        <v>0</v>
      </c>
      <c r="AA1577" s="46" t="s">
        <v>134</v>
      </c>
      <c r="AB1577" s="38">
        <f t="shared" ref="AB1577" si="37592">lunchAdjust(AA1572:AB1576)</f>
        <v>0</v>
      </c>
      <c r="AC1577" s="48" t="s">
        <v>0</v>
      </c>
      <c r="AD1577" s="39">
        <f t="shared" ref="AD1577" si="37593">SUMPRODUCT(AC1572:AC1576*AD1572:AD1576)</f>
        <v>0</v>
      </c>
      <c r="AE1577" s="46" t="s">
        <v>134</v>
      </c>
      <c r="AF1577" s="38">
        <f t="shared" ref="AF1577" si="37594">lunchAdjust(AE1572:AF1576)</f>
        <v>0</v>
      </c>
      <c r="AG1577" s="48" t="s">
        <v>0</v>
      </c>
      <c r="AH1577" s="39">
        <f t="shared" ref="AH1577" si="37595">SUMPRODUCT(AG1572:AG1576*AH1572:AH1576)</f>
        <v>0</v>
      </c>
      <c r="AI1577" s="46" t="s">
        <v>134</v>
      </c>
      <c r="AJ1577" s="38">
        <f t="shared" ref="AJ1577" si="37596">lunchAdjust(AI1572:AJ1576)</f>
        <v>0</v>
      </c>
      <c r="AK1577" s="48" t="s">
        <v>0</v>
      </c>
      <c r="AL1577" s="39">
        <f t="shared" ref="AL1577" si="37597">SUMPRODUCT(AK1572:AK1576*AL1572:AL1576)</f>
        <v>0</v>
      </c>
      <c r="AM1577" s="46" t="s">
        <v>134</v>
      </c>
      <c r="AN1577" s="38">
        <f t="shared" ref="AN1577" si="37598">lunchAdjust(AM1572:AN1576)</f>
        <v>0</v>
      </c>
      <c r="AO1577" s="48" t="s">
        <v>0</v>
      </c>
      <c r="AP1577" s="39">
        <f t="shared" ref="AP1577" si="37599">SUMPRODUCT(AO1572:AO1576*AP1572:AP1576)</f>
        <v>0</v>
      </c>
      <c r="AQ1577" s="46" t="s">
        <v>134</v>
      </c>
      <c r="AR1577" s="38">
        <f t="shared" ref="AR1577" si="37600">lunchAdjust(AQ1572:AR1576)</f>
        <v>0</v>
      </c>
      <c r="AS1577" s="48" t="s">
        <v>0</v>
      </c>
      <c r="AT1577" s="39">
        <f t="shared" ref="AT1577" si="37601">SUMPRODUCT(AS1572:AS1576*AT1572:AT1576)</f>
        <v>0</v>
      </c>
      <c r="AU1577" s="46" t="s">
        <v>134</v>
      </c>
      <c r="AV1577" s="38">
        <f t="shared" ref="AV1577" si="37602">lunchAdjust(AU1572:AV1576)</f>
        <v>0</v>
      </c>
      <c r="AW1577" s="48" t="s">
        <v>0</v>
      </c>
      <c r="AX1577" s="39">
        <f t="shared" ref="AX1577" si="37603">SUMPRODUCT(AW1572:AW1576*AX1572:AX1576)</f>
        <v>0</v>
      </c>
      <c r="AY1577" s="46" t="s">
        <v>134</v>
      </c>
      <c r="AZ1577" s="38">
        <f t="shared" ref="AZ1577" si="37604">lunchAdjust(AY1572:AZ1576)</f>
        <v>0</v>
      </c>
      <c r="BA1577" s="48" t="s">
        <v>0</v>
      </c>
      <c r="BB1577" s="39">
        <f t="shared" ref="BB1577" si="37605">SUMPRODUCT(BA1572:BA1576*BB1572:BB1576)</f>
        <v>0</v>
      </c>
      <c r="BC1577" s="46" t="s">
        <v>134</v>
      </c>
      <c r="BD1577" s="38">
        <f t="shared" ref="BD1577" si="37606">lunchAdjust(BC1572:BD1576)</f>
        <v>0</v>
      </c>
      <c r="BE1577" s="48" t="s">
        <v>0</v>
      </c>
      <c r="BF1577" s="39">
        <f t="shared" ref="BF1577" si="37607">SUMPRODUCT(BE1572:BE1576*BF1572:BF1576)</f>
        <v>0</v>
      </c>
      <c r="BG1577" s="46" t="s">
        <v>134</v>
      </c>
      <c r="BH1577" s="38">
        <f t="shared" ref="BH1577" si="37608">lunchAdjust(BG1572:BH1576)</f>
        <v>0</v>
      </c>
      <c r="BI1577" s="48" t="s">
        <v>0</v>
      </c>
      <c r="BJ1577" s="39">
        <f t="shared" ref="BJ1577" si="37609">SUMPRODUCT(BI1572:BI1576*BJ1572:BJ1576)</f>
        <v>0</v>
      </c>
      <c r="BK1577" s="46" t="s">
        <v>134</v>
      </c>
      <c r="BL1577" s="38">
        <f t="shared" ref="BL1577" si="37610">lunchAdjust(BK1572:BL1576)</f>
        <v>0</v>
      </c>
      <c r="BM1577" s="48" t="s">
        <v>0</v>
      </c>
      <c r="BN1577" s="39">
        <f t="shared" ref="BN1577" si="37611">SUMPRODUCT(BM1572:BM1576*BN1572:BN1576)</f>
        <v>0</v>
      </c>
      <c r="BO1577" s="46" t="s">
        <v>134</v>
      </c>
      <c r="BP1577" s="38">
        <f t="shared" ref="BP1577" si="37612">lunchAdjust(BO1572:BP1576)</f>
        <v>0</v>
      </c>
      <c r="BQ1577" s="48" t="s">
        <v>0</v>
      </c>
      <c r="BR1577" s="39">
        <f t="shared" ref="BR1577" si="37613">SUMPRODUCT(BQ1572:BQ1576*BR1572:BR1576)</f>
        <v>0</v>
      </c>
      <c r="BS1577" s="46" t="s">
        <v>134</v>
      </c>
      <c r="BT1577" s="38">
        <f t="shared" ref="BT1577" si="37614">lunchAdjust(BS1572:BT1576)</f>
        <v>0</v>
      </c>
      <c r="BU1577" s="48" t="s">
        <v>0</v>
      </c>
      <c r="BV1577" s="39">
        <f t="shared" ref="BV1577" si="37615">SUMPRODUCT(BU1572:BU1576*BV1572:BV1576)</f>
        <v>0</v>
      </c>
      <c r="BW1577" s="46" t="s">
        <v>134</v>
      </c>
      <c r="BX1577" s="38">
        <f t="shared" ref="BX1577" si="37616">lunchAdjust(BW1572:BX1576)</f>
        <v>0</v>
      </c>
      <c r="BY1577" s="48" t="s">
        <v>0</v>
      </c>
      <c r="BZ1577" s="39">
        <f t="shared" ref="BZ1577" si="37617">SUMPRODUCT(BY1572:BY1576*BZ1572:BZ1576)</f>
        <v>0</v>
      </c>
      <c r="CA1577" s="46" t="s">
        <v>134</v>
      </c>
      <c r="CB1577" s="38">
        <f t="shared" ref="CB1577" si="37618">lunchAdjust(CA1572:CB1576)</f>
        <v>0</v>
      </c>
      <c r="CC1577" s="48" t="s">
        <v>0</v>
      </c>
      <c r="CD1577" s="39">
        <f t="shared" ref="CD1577" si="37619">SUMPRODUCT(CC1572:CC1576*CD1572:CD1576)</f>
        <v>0</v>
      </c>
      <c r="CE1577" s="46" t="s">
        <v>134</v>
      </c>
      <c r="CF1577" s="38">
        <f t="shared" ref="CF1577" si="37620">lunchAdjust(CE1572:CF1576)</f>
        <v>0</v>
      </c>
      <c r="CG1577" s="48" t="s">
        <v>0</v>
      </c>
      <c r="CH1577" s="39">
        <f t="shared" ref="CH1577" si="37621">SUMPRODUCT(CG1572:CG1576*CH1572:CH1576)</f>
        <v>0</v>
      </c>
    </row>
    <row r="1578" spans="1:86" ht="15.75" thickBot="1" x14ac:dyDescent="0.3">
      <c r="A1578" s="58" t="s">
        <v>121</v>
      </c>
      <c r="B1578" s="59">
        <f t="shared" ref="B1578" ca="1" si="37622">roleHours(G1572:CH1578, "OUT")</f>
        <v>0</v>
      </c>
      <c r="C1578" s="54" t="s">
        <v>137</v>
      </c>
      <c r="D1578" s="22">
        <f t="shared" ref="D1578" ca="1" si="37623">roleHours(G1572:CH1578, "PTO")</f>
        <v>0</v>
      </c>
      <c r="E1578" s="23">
        <f t="shared" ref="E1578" ca="1" si="37624">E1577-B1573</f>
        <v>63.2</v>
      </c>
      <c r="F1578" s="52"/>
      <c r="G1578" s="47" t="s">
        <v>39</v>
      </c>
      <c r="H1578" s="40">
        <f t="shared" si="36244"/>
        <v>0</v>
      </c>
      <c r="I1578" s="49" t="s">
        <v>135</v>
      </c>
      <c r="J1578" s="41">
        <f t="shared" ref="J1578" si="37625">J1577*G$4</f>
        <v>0</v>
      </c>
      <c r="K1578" s="47" t="s">
        <v>39</v>
      </c>
      <c r="L1578" s="40">
        <f t="shared" ref="L1578" si="37626">SUMPRODUCT(M1572:M1576*(L1572:L1576="PTO"))+SUMPRODUCT(M1572:M1576*(L1572:L1576="HOL"))</f>
        <v>0</v>
      </c>
      <c r="M1578" s="49" t="s">
        <v>135</v>
      </c>
      <c r="N1578" s="41">
        <f t="shared" ref="N1578" si="37627">N1577*K$4</f>
        <v>0</v>
      </c>
      <c r="O1578" s="47" t="s">
        <v>39</v>
      </c>
      <c r="P1578" s="40">
        <f t="shared" ref="P1578" si="37628">SUMPRODUCT(Q1572:Q1576*(P1572:P1576="PTO"))+SUMPRODUCT(Q1572:Q1576*(P1572:P1576="HOL"))</f>
        <v>0</v>
      </c>
      <c r="Q1578" s="49" t="s">
        <v>135</v>
      </c>
      <c r="R1578" s="41">
        <f t="shared" ref="R1578" si="37629">R1577*O$4</f>
        <v>0</v>
      </c>
      <c r="S1578" s="47" t="s">
        <v>39</v>
      </c>
      <c r="T1578" s="40">
        <f t="shared" ref="T1578" si="37630">SUMPRODUCT(U1572:U1576*(T1572:T1576="PTO"))+SUMPRODUCT(U1572:U1576*(T1572:T1576="HOL"))</f>
        <v>0</v>
      </c>
      <c r="U1578" s="49" t="s">
        <v>135</v>
      </c>
      <c r="V1578" s="41">
        <f t="shared" ref="V1578" si="37631">V1577*S$4</f>
        <v>0</v>
      </c>
      <c r="W1578" s="47" t="s">
        <v>39</v>
      </c>
      <c r="X1578" s="40">
        <f t="shared" ref="X1578" si="37632">SUMPRODUCT(Y1572:Y1576*(X1572:X1576="PTO"))+SUMPRODUCT(Y1572:Y1576*(X1572:X1576="HOL"))</f>
        <v>0</v>
      </c>
      <c r="Y1578" s="49" t="s">
        <v>135</v>
      </c>
      <c r="Z1578" s="41">
        <f t="shared" ref="Z1578" si="37633">Z1577*W$4</f>
        <v>0</v>
      </c>
      <c r="AA1578" s="47" t="s">
        <v>39</v>
      </c>
      <c r="AB1578" s="40">
        <f t="shared" ref="AB1578" si="37634">SUMPRODUCT(AC1572:AC1576*(AB1572:AB1576="PTO"))+SUMPRODUCT(AC1572:AC1576*(AB1572:AB1576="HOL"))</f>
        <v>0</v>
      </c>
      <c r="AC1578" s="49" t="s">
        <v>135</v>
      </c>
      <c r="AD1578" s="41">
        <f t="shared" ref="AD1578" si="37635">AD1577*AA$4</f>
        <v>0</v>
      </c>
      <c r="AE1578" s="47" t="s">
        <v>39</v>
      </c>
      <c r="AF1578" s="40">
        <f t="shared" ref="AF1578" si="37636">SUMPRODUCT(AG1572:AG1576*(AF1572:AF1576="PTO"))+SUMPRODUCT(AG1572:AG1576*(AF1572:AF1576="HOL"))</f>
        <v>0</v>
      </c>
      <c r="AG1578" s="49" t="s">
        <v>135</v>
      </c>
      <c r="AH1578" s="41">
        <f t="shared" ref="AH1578" si="37637">AH1577*AE$4</f>
        <v>0</v>
      </c>
      <c r="AI1578" s="47" t="s">
        <v>39</v>
      </c>
      <c r="AJ1578" s="40">
        <f t="shared" ref="AJ1578" si="37638">SUMPRODUCT(AK1572:AK1576*(AJ1572:AJ1576="PTO"))+SUMPRODUCT(AK1572:AK1576*(AJ1572:AJ1576="HOL"))</f>
        <v>0</v>
      </c>
      <c r="AK1578" s="49" t="s">
        <v>135</v>
      </c>
      <c r="AL1578" s="41">
        <f>AL1577*AI$4</f>
        <v>0</v>
      </c>
      <c r="AM1578" s="47" t="s">
        <v>39</v>
      </c>
      <c r="AN1578" s="40">
        <f t="shared" ref="AN1578" si="37639">SUMPRODUCT(AO1572:AO1576*(AN1572:AN1576="PTO"))+SUMPRODUCT(AO1572:AO1576*(AN1572:AN1576="HOL"))</f>
        <v>0</v>
      </c>
      <c r="AO1578" s="49" t="s">
        <v>135</v>
      </c>
      <c r="AP1578" s="41">
        <f t="shared" ref="AP1578" si="37640">AP1577*AM$4</f>
        <v>0</v>
      </c>
      <c r="AQ1578" s="47" t="s">
        <v>39</v>
      </c>
      <c r="AR1578" s="40">
        <f t="shared" ref="AR1578" si="37641">SUMPRODUCT(AS1572:AS1576*(AR1572:AR1576="PTO"))+SUMPRODUCT(AS1572:AS1576*(AR1572:AR1576="HOL"))</f>
        <v>0</v>
      </c>
      <c r="AS1578" s="49" t="s">
        <v>135</v>
      </c>
      <c r="AT1578" s="41">
        <f t="shared" ref="AT1578" si="37642">AT1577*AQ$4</f>
        <v>0</v>
      </c>
      <c r="AU1578" s="47" t="s">
        <v>39</v>
      </c>
      <c r="AV1578" s="40">
        <f t="shared" ref="AV1578" si="37643">SUMPRODUCT(AW1572:AW1576*(AV1572:AV1576="PTO"))+SUMPRODUCT(AW1572:AW1576*(AV1572:AV1576="HOL"))</f>
        <v>0</v>
      </c>
      <c r="AW1578" s="49" t="s">
        <v>135</v>
      </c>
      <c r="AX1578" s="41">
        <f>AX1577*AU$4</f>
        <v>0</v>
      </c>
      <c r="AY1578" s="47" t="s">
        <v>39</v>
      </c>
      <c r="AZ1578" s="40">
        <f t="shared" ref="AZ1578" si="37644">SUMPRODUCT(BA1572:BA1576*(AZ1572:AZ1576="PTO"))+SUMPRODUCT(BA1572:BA1576*(AZ1572:AZ1576="HOL"))</f>
        <v>0</v>
      </c>
      <c r="BA1578" s="49" t="s">
        <v>135</v>
      </c>
      <c r="BB1578" s="41">
        <f>BB1577*AY$4</f>
        <v>0</v>
      </c>
      <c r="BC1578" s="47" t="s">
        <v>39</v>
      </c>
      <c r="BD1578" s="40">
        <f t="shared" ref="BD1578" si="37645">SUMPRODUCT(BE1572:BE1576*(BD1572:BD1576="PTO"))+SUMPRODUCT(BE1572:BE1576*(BD1572:BD1576="HOL"))</f>
        <v>0</v>
      </c>
      <c r="BE1578" s="49" t="s">
        <v>135</v>
      </c>
      <c r="BF1578" s="41">
        <f>BF1577*BC$4</f>
        <v>0</v>
      </c>
      <c r="BG1578" s="47" t="s">
        <v>39</v>
      </c>
      <c r="BH1578" s="40">
        <f t="shared" ref="BH1578" si="37646">SUMPRODUCT(BI1572:BI1576*(BH1572:BH1576="PTO"))+SUMPRODUCT(BI1572:BI1576*(BH1572:BH1576="HOL"))</f>
        <v>0</v>
      </c>
      <c r="BI1578" s="49" t="s">
        <v>135</v>
      </c>
      <c r="BJ1578" s="41">
        <f>BJ1577*BG$4</f>
        <v>0</v>
      </c>
      <c r="BK1578" s="47" t="s">
        <v>39</v>
      </c>
      <c r="BL1578" s="40">
        <f t="shared" ref="BL1578" si="37647">SUMPRODUCT(BM1572:BM1576*(BL1572:BL1576="PTO"))+SUMPRODUCT(BM1572:BM1576*(BL1572:BL1576="HOL"))</f>
        <v>0</v>
      </c>
      <c r="BM1578" s="49" t="s">
        <v>135</v>
      </c>
      <c r="BN1578" s="41">
        <f>BN1577*BK$4</f>
        <v>0</v>
      </c>
      <c r="BO1578" s="47" t="s">
        <v>39</v>
      </c>
      <c r="BP1578" s="40">
        <f t="shared" ref="BP1578" si="37648">SUMPRODUCT(BQ1572:BQ1576*(BP1572:BP1576="PTO"))+SUMPRODUCT(BQ1572:BQ1576*(BP1572:BP1576="HOL"))</f>
        <v>0</v>
      </c>
      <c r="BQ1578" s="49" t="s">
        <v>135</v>
      </c>
      <c r="BR1578" s="41">
        <f t="shared" ref="BR1578" si="37649">BR1577*BO$4</f>
        <v>0</v>
      </c>
      <c r="BS1578" s="47" t="s">
        <v>39</v>
      </c>
      <c r="BT1578" s="40">
        <f t="shared" ref="BT1578" si="37650">SUMPRODUCT(BU1572:BU1576*(BT1572:BT1576="PTO"))+SUMPRODUCT(BU1572:BU1576*(BT1572:BT1576="HOL"))</f>
        <v>0</v>
      </c>
      <c r="BU1578" s="49" t="s">
        <v>135</v>
      </c>
      <c r="BV1578" s="41">
        <f t="shared" ref="BV1578" si="37651">BV1577*BS$4</f>
        <v>0</v>
      </c>
      <c r="BW1578" s="47" t="s">
        <v>39</v>
      </c>
      <c r="BX1578" s="40">
        <f t="shared" ref="BX1578" si="37652">SUMPRODUCT(BY1572:BY1576*(BX1572:BX1576="PTO"))+SUMPRODUCT(BY1572:BY1576*(BX1572:BX1576="HOL"))</f>
        <v>0</v>
      </c>
      <c r="BY1578" s="49" t="s">
        <v>135</v>
      </c>
      <c r="BZ1578" s="41">
        <f t="shared" ref="BZ1578" si="37653">BZ1577*BW$4</f>
        <v>0</v>
      </c>
      <c r="CA1578" s="47" t="s">
        <v>39</v>
      </c>
      <c r="CB1578" s="40">
        <f t="shared" ref="CB1578" si="37654">SUMPRODUCT(CC1572:CC1576*(CB1572:CB1576="PTO"))+SUMPRODUCT(CC1572:CC1576*(CB1572:CB1576="HOL"))</f>
        <v>0</v>
      </c>
      <c r="CC1578" s="49" t="s">
        <v>135</v>
      </c>
      <c r="CD1578" s="41">
        <f t="shared" ref="CD1578" si="37655">CD1577*CA$4</f>
        <v>0</v>
      </c>
      <c r="CE1578" s="47" t="s">
        <v>39</v>
      </c>
      <c r="CF1578" s="40">
        <f t="shared" ref="CF1578" si="37656">SUMPRODUCT(CG1572:CG1576*(CF1572:CF1576="PTO"))+SUMPRODUCT(CG1572:CG1576*(CF1572:CF1576="HOL"))</f>
        <v>0</v>
      </c>
      <c r="CG1578" s="49" t="s">
        <v>135</v>
      </c>
      <c r="CH1578" s="41">
        <f t="shared" ref="CH1578" si="37657">CH1577*CE$4</f>
        <v>0</v>
      </c>
    </row>
    <row r="1579" spans="1:86" x14ac:dyDescent="0.25">
      <c r="A1579" s="70" t="s">
        <v>133</v>
      </c>
      <c r="B1579" s="71">
        <f t="shared" ref="B1579" ca="1" si="37658">D1579-B1580</f>
        <v>24.236442211243713</v>
      </c>
      <c r="C1579" s="72" t="s">
        <v>122</v>
      </c>
      <c r="D1579" s="71">
        <f>IFERROR(INDEX(Holidays[FTE], MATCH(Entry!E1579, Holidays[Date], 0)), 1)*8*INDEX(FTEguide[[1]:[12]], MATCH(Entry!E1580, FTEguide[Weekday], 0), IF(Entry!E1582&gt;0, Entry!E1582, MONTH(Entry!E1579)))</f>
        <v>79.736442211243713</v>
      </c>
      <c r="E1579" s="60">
        <f t="shared" si="37486"/>
        <v>44053</v>
      </c>
      <c r="F1579" s="50" t="s">
        <v>128</v>
      </c>
      <c r="G1579" s="34" t="s">
        <v>136</v>
      </c>
      <c r="H1579" s="35" t="s">
        <v>23</v>
      </c>
      <c r="I1579" s="42">
        <f t="shared" ref="I1579" si="37659">parseTime(G1579)-(H1584=INT(RIGHT($F1579, 1)))</f>
        <v>8</v>
      </c>
      <c r="J1579" s="43">
        <f t="shared" ref="J1579:J1583" si="37660">isClocked(H1579)</f>
        <v>1</v>
      </c>
      <c r="K1579" s="34" t="s">
        <v>136</v>
      </c>
      <c r="L1579" s="35" t="s">
        <v>23</v>
      </c>
      <c r="M1579" s="42">
        <f t="shared" ref="M1579" si="37661">parseTime(K1579)-(L1584=INT(RIGHT($F1579, 1)))</f>
        <v>8</v>
      </c>
      <c r="N1579" s="43">
        <f t="shared" ref="N1579:N1583" si="37662">isClocked(L1579)</f>
        <v>1</v>
      </c>
      <c r="O1579" s="34" t="s">
        <v>180</v>
      </c>
      <c r="P1579" s="35" t="s">
        <v>23</v>
      </c>
      <c r="Q1579" s="42">
        <f t="shared" ref="Q1579" si="37663">parseTime(O1579)-(P1584=INT(RIGHT($F1579, 1)))</f>
        <v>8</v>
      </c>
      <c r="R1579" s="43">
        <f t="shared" ref="R1579:R1583" si="37664">isClocked(P1579)</f>
        <v>1</v>
      </c>
      <c r="S1579" s="34" t="s">
        <v>150</v>
      </c>
      <c r="T1579" s="35" t="s">
        <v>23</v>
      </c>
      <c r="U1579" s="42">
        <f t="shared" ref="U1579" si="37665">parseTime(S1579)-(T1584=INT(RIGHT($F1579, 1)))</f>
        <v>8</v>
      </c>
      <c r="V1579" s="43">
        <f t="shared" ref="V1579:V1583" si="37666">isClocked(T1579)</f>
        <v>1</v>
      </c>
      <c r="W1579" s="34"/>
      <c r="X1579" s="35"/>
      <c r="Y1579" s="42">
        <f t="shared" ref="Y1579" si="37667">parseTime(W1579)-(X1584=INT(RIGHT($F1579, 1)))</f>
        <v>0</v>
      </c>
      <c r="Z1579" s="43">
        <f t="shared" ref="Z1579:Z1583" si="37668">isClocked(X1579)</f>
        <v>0</v>
      </c>
      <c r="AA1579" s="34" t="s">
        <v>136</v>
      </c>
      <c r="AB1579" s="35" t="s">
        <v>23</v>
      </c>
      <c r="AC1579" s="42">
        <f t="shared" ref="AC1579" si="37669">parseTime(AA1579)-(AB1584=INT(RIGHT($F1579, 1)))</f>
        <v>8</v>
      </c>
      <c r="AD1579" s="43">
        <f t="shared" ref="AD1579:AD1583" si="37670">isClocked(AB1579)</f>
        <v>1</v>
      </c>
      <c r="AE1579" s="34" t="s">
        <v>245</v>
      </c>
      <c r="AF1579" s="35" t="s">
        <v>25</v>
      </c>
      <c r="AG1579" s="42">
        <f t="shared" ref="AG1579" si="37671">parseTime(AE1579)-(AF1584=INT(RIGHT($F1579, 1)))</f>
        <v>7.5</v>
      </c>
      <c r="AH1579" s="43">
        <f t="shared" ref="AH1579:AH1583" si="37672">isClocked(AF1579)</f>
        <v>1</v>
      </c>
      <c r="AI1579" s="34" t="s">
        <v>136</v>
      </c>
      <c r="AJ1579" s="35" t="s">
        <v>23</v>
      </c>
      <c r="AK1579" s="42">
        <f>parseTime(AI1579)-(AJ1584=INT(RIGHT($F1579, 1)))</f>
        <v>8</v>
      </c>
      <c r="AL1579" s="43">
        <f t="shared" ref="AL1579:AL1583" si="37673">isClocked(AJ1579)</f>
        <v>1</v>
      </c>
      <c r="AM1579" s="34"/>
      <c r="AN1579" s="35"/>
      <c r="AO1579" s="42">
        <f t="shared" ref="AO1579" si="37674">parseTime(AM1579)-(AN1584=INT(RIGHT($F1579, 1)))</f>
        <v>0</v>
      </c>
      <c r="AP1579" s="43">
        <f t="shared" ref="AP1579:AP1583" si="37675">isClocked(AN1579)</f>
        <v>0</v>
      </c>
      <c r="AQ1579" s="34"/>
      <c r="AR1579" s="35"/>
      <c r="AS1579" s="42">
        <f t="shared" ref="AS1579" si="37676">parseTime(AQ1579)-(AR1584=INT(RIGHT($F1579, 1)))</f>
        <v>0</v>
      </c>
      <c r="AT1579" s="43">
        <f t="shared" ref="AT1579:AT1583" si="37677">isClocked(AR1579)</f>
        <v>0</v>
      </c>
      <c r="AU1579" s="34"/>
      <c r="AV1579" s="35"/>
      <c r="AW1579" s="42">
        <f>parseTime(AU1579)-(AV1584=INT(RIGHT($F1579, 1)))</f>
        <v>0</v>
      </c>
      <c r="AX1579" s="43">
        <f t="shared" ref="AX1579:AX1583" si="37678">isClocked(AV1579)</f>
        <v>0</v>
      </c>
      <c r="AY1579" s="34"/>
      <c r="AZ1579" s="35"/>
      <c r="BA1579" s="42">
        <f>parseTime(AY1579)-(AZ1584=INT(RIGHT($F1579, 1)))</f>
        <v>0</v>
      </c>
      <c r="BB1579" s="43">
        <f t="shared" ref="BB1579:BB1583" si="37679">isClocked(AZ1579)</f>
        <v>0</v>
      </c>
      <c r="BC1579" s="34"/>
      <c r="BD1579" s="35"/>
      <c r="BE1579" s="42">
        <f>parseTime(BC1579)-(BD1584=INT(RIGHT($F1579, 1)))</f>
        <v>0</v>
      </c>
      <c r="BF1579" s="43">
        <f t="shared" ref="BF1579:BF1583" si="37680">isClocked(BD1579)</f>
        <v>0</v>
      </c>
      <c r="BG1579" s="34"/>
      <c r="BH1579" s="35"/>
      <c r="BI1579" s="42">
        <f>parseTime(BG1579)-(BH1584=INT(RIGHT($F1579, 1)))</f>
        <v>0</v>
      </c>
      <c r="BJ1579" s="43">
        <f t="shared" ref="BJ1579:BJ1583" si="37681">isClocked(BH1579)</f>
        <v>0</v>
      </c>
      <c r="BK1579" s="34"/>
      <c r="BL1579" s="35"/>
      <c r="BM1579" s="42">
        <f>parseTime(BK1579)-(BL1584=INT(RIGHT($F1579, 1)))</f>
        <v>0</v>
      </c>
      <c r="BN1579" s="43">
        <f t="shared" ref="BN1579:BN1583" si="37682">isClocked(BL1579)</f>
        <v>0</v>
      </c>
      <c r="BO1579" s="34"/>
      <c r="BP1579" s="35"/>
      <c r="BQ1579" s="42">
        <f t="shared" ref="BQ1579" si="37683">parseTime(BO1579)-(BP1584=INT(RIGHT($F1579, 1)))</f>
        <v>0</v>
      </c>
      <c r="BR1579" s="43">
        <f t="shared" ref="BR1579:BR1583" si="37684">isClocked(BP1579)</f>
        <v>0</v>
      </c>
      <c r="BS1579" s="34"/>
      <c r="BT1579" s="35"/>
      <c r="BU1579" s="42">
        <f t="shared" ref="BU1579" si="37685">parseTime(BS1579)-(BT1584=INT(RIGHT($F1579, 1)))</f>
        <v>0</v>
      </c>
      <c r="BV1579" s="43">
        <f t="shared" ref="BV1579:BV1583" si="37686">isClocked(BT1579)</f>
        <v>0</v>
      </c>
      <c r="BW1579" s="34"/>
      <c r="BX1579" s="35"/>
      <c r="BY1579" s="42">
        <f t="shared" ref="BY1579" si="37687">parseTime(BW1579)-(BX1584=INT(RIGHT($F1579, 1)))</f>
        <v>0</v>
      </c>
      <c r="BZ1579" s="43">
        <f t="shared" ref="BZ1579:BZ1583" si="37688">isClocked(BX1579)</f>
        <v>0</v>
      </c>
      <c r="CA1579" s="34"/>
      <c r="CB1579" s="35"/>
      <c r="CC1579" s="42">
        <f t="shared" ref="CC1579" si="37689">parseTime(CA1579)-(CB1584=INT(RIGHT($F1579, 1)))</f>
        <v>0</v>
      </c>
      <c r="CD1579" s="43">
        <f t="shared" ref="CD1579:CD1583" si="37690">isClocked(CB1579)</f>
        <v>0</v>
      </c>
      <c r="CE1579" s="34"/>
      <c r="CF1579" s="35"/>
      <c r="CG1579" s="42">
        <f t="shared" ref="CG1579" si="37691">parseTime(CE1579)-(CF1584=INT(RIGHT($F1579, 1)))</f>
        <v>0</v>
      </c>
      <c r="CH1579" s="43">
        <f t="shared" ref="CH1579:CH1583" si="37692">isClocked(CF1579)</f>
        <v>0</v>
      </c>
    </row>
    <row r="1580" spans="1:86" x14ac:dyDescent="0.25">
      <c r="A1580" s="56" t="s">
        <v>0</v>
      </c>
      <c r="B1580" s="57">
        <f t="shared" ca="1" si="37002"/>
        <v>55.5</v>
      </c>
      <c r="C1580" s="14" t="s">
        <v>252</v>
      </c>
      <c r="D1580" s="14">
        <f t="shared" si="36485"/>
        <v>53.7</v>
      </c>
      <c r="E1580" s="55" t="str">
        <f t="shared" si="37003"/>
        <v>Monday</v>
      </c>
      <c r="F1580" s="51" t="s">
        <v>129</v>
      </c>
      <c r="G1580" s="36"/>
      <c r="H1580" s="37"/>
      <c r="I1580" s="44">
        <f t="shared" ref="I1580" si="37693">parseTime(G1580)-(H1584=INT(RIGHT($F1580, 1)))</f>
        <v>0</v>
      </c>
      <c r="J1580" s="45">
        <f t="shared" si="37660"/>
        <v>0</v>
      </c>
      <c r="K1580" s="36"/>
      <c r="L1580" s="37"/>
      <c r="M1580" s="44">
        <f t="shared" ref="M1580" si="37694">parseTime(K1580)-(L1584=INT(RIGHT($F1580, 1)))</f>
        <v>0</v>
      </c>
      <c r="N1580" s="45">
        <f t="shared" si="37662"/>
        <v>0</v>
      </c>
      <c r="O1580" s="36"/>
      <c r="P1580" s="37"/>
      <c r="Q1580" s="44">
        <f t="shared" ref="Q1580" si="37695">parseTime(O1580)-(P1584=INT(RIGHT($F1580, 1)))</f>
        <v>0</v>
      </c>
      <c r="R1580" s="45">
        <f t="shared" si="37664"/>
        <v>0</v>
      </c>
      <c r="S1580" s="36"/>
      <c r="T1580" s="37"/>
      <c r="U1580" s="44">
        <f t="shared" ref="U1580" si="37696">parseTime(S1580)-(T1584=INT(RIGHT($F1580, 1)))</f>
        <v>0</v>
      </c>
      <c r="V1580" s="45">
        <f t="shared" si="37666"/>
        <v>0</v>
      </c>
      <c r="W1580" s="36"/>
      <c r="X1580" s="37"/>
      <c r="Y1580" s="44">
        <f t="shared" ref="Y1580" si="37697">parseTime(W1580)-(X1584=INT(RIGHT($F1580, 1)))</f>
        <v>0</v>
      </c>
      <c r="Z1580" s="45">
        <f t="shared" si="37668"/>
        <v>0</v>
      </c>
      <c r="AA1580" s="36"/>
      <c r="AB1580" s="37"/>
      <c r="AC1580" s="44">
        <f t="shared" ref="AC1580" si="37698">parseTime(AA1580)-(AB1584=INT(RIGHT($F1580, 1)))</f>
        <v>0</v>
      </c>
      <c r="AD1580" s="45">
        <f t="shared" si="37670"/>
        <v>0</v>
      </c>
      <c r="AE1580" s="36"/>
      <c r="AF1580" s="37"/>
      <c r="AG1580" s="44">
        <f t="shared" ref="AG1580" si="37699">parseTime(AE1580)-(AF1584=INT(RIGHT($F1580, 1)))</f>
        <v>0</v>
      </c>
      <c r="AH1580" s="45">
        <f t="shared" si="37672"/>
        <v>0</v>
      </c>
      <c r="AI1580" s="36"/>
      <c r="AJ1580" s="37"/>
      <c r="AK1580" s="44">
        <f>parseTime(AI1580)-(AJ1584=INT(RIGHT($F1580, 1)))</f>
        <v>0</v>
      </c>
      <c r="AL1580" s="45">
        <f t="shared" si="37673"/>
        <v>0</v>
      </c>
      <c r="AM1580" s="36"/>
      <c r="AN1580" s="37"/>
      <c r="AO1580" s="44">
        <f t="shared" ref="AO1580" si="37700">parseTime(AM1580)-(AN1584=INT(RIGHT($F1580, 1)))</f>
        <v>0</v>
      </c>
      <c r="AP1580" s="45">
        <f t="shared" si="37675"/>
        <v>0</v>
      </c>
      <c r="AQ1580" s="36"/>
      <c r="AR1580" s="37"/>
      <c r="AS1580" s="44">
        <f t="shared" ref="AS1580" si="37701">parseTime(AQ1580)-(AR1584=INT(RIGHT($F1580, 1)))</f>
        <v>0</v>
      </c>
      <c r="AT1580" s="45">
        <f t="shared" si="37677"/>
        <v>0</v>
      </c>
      <c r="AU1580" s="36"/>
      <c r="AV1580" s="37"/>
      <c r="AW1580" s="44">
        <f>parseTime(AU1580)-(AV1584=INT(RIGHT($F1580, 1)))</f>
        <v>0</v>
      </c>
      <c r="AX1580" s="45">
        <f t="shared" si="37678"/>
        <v>0</v>
      </c>
      <c r="AY1580" s="36"/>
      <c r="AZ1580" s="37"/>
      <c r="BA1580" s="44">
        <f>parseTime(AY1580)-(AZ1584=INT(RIGHT($F1580, 1)))</f>
        <v>0</v>
      </c>
      <c r="BB1580" s="45">
        <f t="shared" si="37679"/>
        <v>0</v>
      </c>
      <c r="BC1580" s="36"/>
      <c r="BD1580" s="37"/>
      <c r="BE1580" s="44">
        <f>parseTime(BC1580)-(BD1584=INT(RIGHT($F1580, 1)))</f>
        <v>0</v>
      </c>
      <c r="BF1580" s="45">
        <f t="shared" si="37680"/>
        <v>0</v>
      </c>
      <c r="BG1580" s="36"/>
      <c r="BH1580" s="37"/>
      <c r="BI1580" s="44">
        <f>parseTime(BG1580)-(BH1584=INT(RIGHT($F1580, 1)))</f>
        <v>0</v>
      </c>
      <c r="BJ1580" s="45">
        <f t="shared" si="37681"/>
        <v>0</v>
      </c>
      <c r="BK1580" s="36"/>
      <c r="BL1580" s="37"/>
      <c r="BM1580" s="44">
        <f>parseTime(BK1580)-(BL1584=INT(RIGHT($F1580, 1)))</f>
        <v>0</v>
      </c>
      <c r="BN1580" s="45">
        <f t="shared" si="37682"/>
        <v>0</v>
      </c>
      <c r="BO1580" s="36"/>
      <c r="BP1580" s="37"/>
      <c r="BQ1580" s="44">
        <f t="shared" ref="BQ1580" si="37702">parseTime(BO1580)-(BP1584=INT(RIGHT($F1580, 1)))</f>
        <v>0</v>
      </c>
      <c r="BR1580" s="45">
        <f t="shared" si="37684"/>
        <v>0</v>
      </c>
      <c r="BS1580" s="36"/>
      <c r="BT1580" s="37"/>
      <c r="BU1580" s="44">
        <f t="shared" ref="BU1580" si="37703">parseTime(BS1580)-(BT1584=INT(RIGHT($F1580, 1)))</f>
        <v>0</v>
      </c>
      <c r="BV1580" s="45">
        <f t="shared" si="37686"/>
        <v>0</v>
      </c>
      <c r="BW1580" s="36"/>
      <c r="BX1580" s="37"/>
      <c r="BY1580" s="44">
        <f t="shared" ref="BY1580" si="37704">parseTime(BW1580)-(BX1584=INT(RIGHT($F1580, 1)))</f>
        <v>0</v>
      </c>
      <c r="BZ1580" s="45">
        <f t="shared" si="37688"/>
        <v>0</v>
      </c>
      <c r="CA1580" s="36"/>
      <c r="CB1580" s="37"/>
      <c r="CC1580" s="44">
        <f t="shared" ref="CC1580" si="37705">parseTime(CA1580)-(CB1584=INT(RIGHT($F1580, 1)))</f>
        <v>0</v>
      </c>
      <c r="CD1580" s="45">
        <f t="shared" si="37690"/>
        <v>0</v>
      </c>
      <c r="CE1580" s="36"/>
      <c r="CF1580" s="37"/>
      <c r="CG1580" s="44">
        <f t="shared" ref="CG1580" si="37706">parseTime(CE1580)-(CF1584=INT(RIGHT($F1580, 1)))</f>
        <v>0</v>
      </c>
      <c r="CH1580" s="45">
        <f t="shared" si="37692"/>
        <v>0</v>
      </c>
    </row>
    <row r="1581" spans="1:86" x14ac:dyDescent="0.25">
      <c r="A1581" s="56" t="s">
        <v>117</v>
      </c>
      <c r="B1581" s="57">
        <f t="shared" ref="B1581" ca="1" si="37707">roleHours(G1579:CH1585, "MFD")</f>
        <v>48</v>
      </c>
      <c r="C1581" s="14">
        <f t="shared" ref="C1581:C1584" ca="1" si="37708">B1581/8</f>
        <v>6</v>
      </c>
      <c r="D1581" s="14">
        <f t="shared" ref="D1581" ca="1" si="37709">B1580-D1580</f>
        <v>1.7999999999999972</v>
      </c>
      <c r="E1581" s="20" t="s">
        <v>127</v>
      </c>
      <c r="F1581" s="51" t="s">
        <v>130</v>
      </c>
      <c r="G1581" s="36"/>
      <c r="H1581" s="37"/>
      <c r="I1581" s="44">
        <f t="shared" ref="I1581" si="37710">parseTime(G1581)-(H1584=INT(RIGHT($F1581, 1)))</f>
        <v>0</v>
      </c>
      <c r="J1581" s="45">
        <f t="shared" si="37660"/>
        <v>0</v>
      </c>
      <c r="K1581" s="36"/>
      <c r="L1581" s="37"/>
      <c r="M1581" s="44">
        <f t="shared" ref="M1581" si="37711">parseTime(K1581)-(L1584=INT(RIGHT($F1581, 1)))</f>
        <v>0</v>
      </c>
      <c r="N1581" s="45">
        <f t="shared" si="37662"/>
        <v>0</v>
      </c>
      <c r="O1581" s="36"/>
      <c r="P1581" s="37"/>
      <c r="Q1581" s="44">
        <f t="shared" ref="Q1581" si="37712">parseTime(O1581)-(P1584=INT(RIGHT($F1581, 1)))</f>
        <v>0</v>
      </c>
      <c r="R1581" s="45">
        <f t="shared" si="37664"/>
        <v>0</v>
      </c>
      <c r="S1581" s="36"/>
      <c r="T1581" s="37"/>
      <c r="U1581" s="44">
        <f t="shared" ref="U1581" si="37713">parseTime(S1581)-(T1584=INT(RIGHT($F1581, 1)))</f>
        <v>0</v>
      </c>
      <c r="V1581" s="45">
        <f t="shared" si="37666"/>
        <v>0</v>
      </c>
      <c r="W1581" s="36"/>
      <c r="X1581" s="37"/>
      <c r="Y1581" s="44">
        <f t="shared" ref="Y1581" si="37714">parseTime(W1581)-(X1584=INT(RIGHT($F1581, 1)))</f>
        <v>0</v>
      </c>
      <c r="Z1581" s="45">
        <f t="shared" si="37668"/>
        <v>0</v>
      </c>
      <c r="AA1581" s="36"/>
      <c r="AB1581" s="37"/>
      <c r="AC1581" s="44">
        <f t="shared" ref="AC1581" si="37715">parseTime(AA1581)-(AB1584=INT(RIGHT($F1581, 1)))</f>
        <v>0</v>
      </c>
      <c r="AD1581" s="45">
        <f t="shared" si="37670"/>
        <v>0</v>
      </c>
      <c r="AE1581" s="36"/>
      <c r="AF1581" s="37"/>
      <c r="AG1581" s="44">
        <f t="shared" ref="AG1581" si="37716">parseTime(AE1581)-(AF1584=INT(RIGHT($F1581, 1)))</f>
        <v>0</v>
      </c>
      <c r="AH1581" s="45">
        <f t="shared" si="37672"/>
        <v>0</v>
      </c>
      <c r="AI1581" s="36"/>
      <c r="AJ1581" s="37"/>
      <c r="AK1581" s="44">
        <f>parseTime(AI1581)-(AJ1584=INT(RIGHT($F1581, 1)))</f>
        <v>0</v>
      </c>
      <c r="AL1581" s="45">
        <f t="shared" si="37673"/>
        <v>0</v>
      </c>
      <c r="AM1581" s="36"/>
      <c r="AN1581" s="37"/>
      <c r="AO1581" s="44">
        <f t="shared" ref="AO1581" si="37717">parseTime(AM1581)-(AN1584=INT(RIGHT($F1581, 1)))</f>
        <v>0</v>
      </c>
      <c r="AP1581" s="45">
        <f t="shared" si="37675"/>
        <v>0</v>
      </c>
      <c r="AQ1581" s="36"/>
      <c r="AR1581" s="37"/>
      <c r="AS1581" s="44">
        <f t="shared" ref="AS1581" si="37718">parseTime(AQ1581)-(AR1584=INT(RIGHT($F1581, 1)))</f>
        <v>0</v>
      </c>
      <c r="AT1581" s="45">
        <f t="shared" si="37677"/>
        <v>0</v>
      </c>
      <c r="AU1581" s="36"/>
      <c r="AV1581" s="37"/>
      <c r="AW1581" s="44">
        <f>parseTime(AU1581)-(AV1584=INT(RIGHT($F1581, 1)))</f>
        <v>0</v>
      </c>
      <c r="AX1581" s="45">
        <f t="shared" si="37678"/>
        <v>0</v>
      </c>
      <c r="AY1581" s="36"/>
      <c r="AZ1581" s="37"/>
      <c r="BA1581" s="44">
        <f>parseTime(AY1581)-(AZ1584=INT(RIGHT($F1581, 1)))</f>
        <v>0</v>
      </c>
      <c r="BB1581" s="45">
        <f t="shared" si="37679"/>
        <v>0</v>
      </c>
      <c r="BC1581" s="36"/>
      <c r="BD1581" s="37"/>
      <c r="BE1581" s="44">
        <f>parseTime(BC1581)-(BD1584=INT(RIGHT($F1581, 1)))</f>
        <v>0</v>
      </c>
      <c r="BF1581" s="45">
        <f t="shared" si="37680"/>
        <v>0</v>
      </c>
      <c r="BG1581" s="36"/>
      <c r="BH1581" s="37"/>
      <c r="BI1581" s="44">
        <f>parseTime(BG1581)-(BH1584=INT(RIGHT($F1581, 1)))</f>
        <v>0</v>
      </c>
      <c r="BJ1581" s="45">
        <f t="shared" si="37681"/>
        <v>0</v>
      </c>
      <c r="BK1581" s="36"/>
      <c r="BL1581" s="37"/>
      <c r="BM1581" s="44">
        <f>parseTime(BK1581)-(BL1584=INT(RIGHT($F1581, 1)))</f>
        <v>0</v>
      </c>
      <c r="BN1581" s="45">
        <f t="shared" si="37682"/>
        <v>0</v>
      </c>
      <c r="BO1581" s="36"/>
      <c r="BP1581" s="37"/>
      <c r="BQ1581" s="44">
        <f t="shared" ref="BQ1581" si="37719">parseTime(BO1581)-(BP1584=INT(RIGHT($F1581, 1)))</f>
        <v>0</v>
      </c>
      <c r="BR1581" s="45">
        <f t="shared" si="37684"/>
        <v>0</v>
      </c>
      <c r="BS1581" s="36"/>
      <c r="BT1581" s="37"/>
      <c r="BU1581" s="44">
        <f t="shared" ref="BU1581" si="37720">parseTime(BS1581)-(BT1584=INT(RIGHT($F1581, 1)))</f>
        <v>0</v>
      </c>
      <c r="BV1581" s="45">
        <f t="shared" si="37686"/>
        <v>0</v>
      </c>
      <c r="BW1581" s="36"/>
      <c r="BX1581" s="37"/>
      <c r="BY1581" s="44">
        <f t="shared" ref="BY1581" si="37721">parseTime(BW1581)-(BX1584=INT(RIGHT($F1581, 1)))</f>
        <v>0</v>
      </c>
      <c r="BZ1581" s="45">
        <f t="shared" si="37688"/>
        <v>0</v>
      </c>
      <c r="CA1581" s="36"/>
      <c r="CB1581" s="37"/>
      <c r="CC1581" s="44">
        <f t="shared" ref="CC1581" si="37722">parseTime(CA1581)-(CB1584=INT(RIGHT($F1581, 1)))</f>
        <v>0</v>
      </c>
      <c r="CD1581" s="45">
        <f t="shared" si="37690"/>
        <v>0</v>
      </c>
      <c r="CE1581" s="36"/>
      <c r="CF1581" s="37"/>
      <c r="CG1581" s="44">
        <f t="shared" ref="CG1581" si="37723">parseTime(CE1581)-(CF1584=INT(RIGHT($F1581, 1)))</f>
        <v>0</v>
      </c>
      <c r="CH1581" s="45">
        <f t="shared" si="37692"/>
        <v>0</v>
      </c>
    </row>
    <row r="1582" spans="1:86" x14ac:dyDescent="0.25">
      <c r="A1582" s="56"/>
      <c r="B1582" s="57"/>
      <c r="C1582" s="14">
        <f t="shared" si="37708"/>
        <v>0</v>
      </c>
      <c r="D1582" s="14" t="s">
        <v>259</v>
      </c>
      <c r="E1582" s="20">
        <v>4.25</v>
      </c>
      <c r="F1582" s="51" t="s">
        <v>131</v>
      </c>
      <c r="G1582" s="36"/>
      <c r="H1582" s="37"/>
      <c r="I1582" s="44">
        <f t="shared" ref="I1582" si="37724">parseTime(G1582)-(H1584=INT(RIGHT($F1582, 1)))</f>
        <v>0</v>
      </c>
      <c r="J1582" s="45">
        <f t="shared" si="37660"/>
        <v>0</v>
      </c>
      <c r="K1582" s="36"/>
      <c r="L1582" s="37"/>
      <c r="M1582" s="44">
        <f t="shared" ref="M1582" si="37725">parseTime(K1582)-(L1584=INT(RIGHT($F1582, 1)))</f>
        <v>0</v>
      </c>
      <c r="N1582" s="45">
        <f t="shared" si="37662"/>
        <v>0</v>
      </c>
      <c r="O1582" s="36"/>
      <c r="P1582" s="37"/>
      <c r="Q1582" s="44">
        <f t="shared" ref="Q1582" si="37726">parseTime(O1582)-(P1584=INT(RIGHT($F1582, 1)))</f>
        <v>0</v>
      </c>
      <c r="R1582" s="45">
        <f t="shared" si="37664"/>
        <v>0</v>
      </c>
      <c r="S1582" s="36"/>
      <c r="T1582" s="37"/>
      <c r="U1582" s="44">
        <f t="shared" ref="U1582" si="37727">parseTime(S1582)-(T1584=INT(RIGHT($F1582, 1)))</f>
        <v>0</v>
      </c>
      <c r="V1582" s="45">
        <f t="shared" si="37666"/>
        <v>0</v>
      </c>
      <c r="W1582" s="36"/>
      <c r="X1582" s="37"/>
      <c r="Y1582" s="44">
        <f t="shared" ref="Y1582" si="37728">parseTime(W1582)-(X1584=INT(RIGHT($F1582, 1)))</f>
        <v>0</v>
      </c>
      <c r="Z1582" s="45">
        <f t="shared" si="37668"/>
        <v>0</v>
      </c>
      <c r="AA1582" s="36"/>
      <c r="AB1582" s="37"/>
      <c r="AC1582" s="44">
        <f t="shared" ref="AC1582" si="37729">parseTime(AA1582)-(AB1584=INT(RIGHT($F1582, 1)))</f>
        <v>0</v>
      </c>
      <c r="AD1582" s="45">
        <f t="shared" si="37670"/>
        <v>0</v>
      </c>
      <c r="AE1582" s="36"/>
      <c r="AF1582" s="37"/>
      <c r="AG1582" s="44">
        <f t="shared" ref="AG1582" si="37730">parseTime(AE1582)-(AF1584=INT(RIGHT($F1582, 1)))</f>
        <v>0</v>
      </c>
      <c r="AH1582" s="45">
        <f t="shared" si="37672"/>
        <v>0</v>
      </c>
      <c r="AI1582" s="36"/>
      <c r="AJ1582" s="37"/>
      <c r="AK1582" s="44">
        <f>parseTime(AI1582)-(AJ1584=INT(RIGHT($F1582, 1)))</f>
        <v>0</v>
      </c>
      <c r="AL1582" s="45">
        <f t="shared" si="37673"/>
        <v>0</v>
      </c>
      <c r="AM1582" s="36"/>
      <c r="AN1582" s="37"/>
      <c r="AO1582" s="44">
        <f t="shared" ref="AO1582" si="37731">parseTime(AM1582)-(AN1584=INT(RIGHT($F1582, 1)))</f>
        <v>0</v>
      </c>
      <c r="AP1582" s="45">
        <f t="shared" si="37675"/>
        <v>0</v>
      </c>
      <c r="AQ1582" s="36"/>
      <c r="AR1582" s="37"/>
      <c r="AS1582" s="44">
        <f t="shared" ref="AS1582" si="37732">parseTime(AQ1582)-(AR1584=INT(RIGHT($F1582, 1)))</f>
        <v>0</v>
      </c>
      <c r="AT1582" s="45">
        <f t="shared" si="37677"/>
        <v>0</v>
      </c>
      <c r="AU1582" s="36"/>
      <c r="AV1582" s="37"/>
      <c r="AW1582" s="44">
        <f>parseTime(AU1582)-(AV1584=INT(RIGHT($F1582, 1)))</f>
        <v>0</v>
      </c>
      <c r="AX1582" s="45">
        <f t="shared" si="37678"/>
        <v>0</v>
      </c>
      <c r="AY1582" s="36"/>
      <c r="AZ1582" s="37"/>
      <c r="BA1582" s="44">
        <f>parseTime(AY1582)-(AZ1584=INT(RIGHT($F1582, 1)))</f>
        <v>0</v>
      </c>
      <c r="BB1582" s="45">
        <f t="shared" si="37679"/>
        <v>0</v>
      </c>
      <c r="BC1582" s="36"/>
      <c r="BD1582" s="37"/>
      <c r="BE1582" s="44">
        <f>parseTime(BC1582)-(BD1584=INT(RIGHT($F1582, 1)))</f>
        <v>0</v>
      </c>
      <c r="BF1582" s="45">
        <f t="shared" si="37680"/>
        <v>0</v>
      </c>
      <c r="BG1582" s="36"/>
      <c r="BH1582" s="37"/>
      <c r="BI1582" s="44">
        <f>parseTime(BG1582)-(BH1584=INT(RIGHT($F1582, 1)))</f>
        <v>0</v>
      </c>
      <c r="BJ1582" s="45">
        <f t="shared" si="37681"/>
        <v>0</v>
      </c>
      <c r="BK1582" s="36"/>
      <c r="BL1582" s="37"/>
      <c r="BM1582" s="44">
        <f>parseTime(BK1582)-(BL1584=INT(RIGHT($F1582, 1)))</f>
        <v>0</v>
      </c>
      <c r="BN1582" s="45">
        <f t="shared" si="37682"/>
        <v>0</v>
      </c>
      <c r="BO1582" s="36"/>
      <c r="BP1582" s="37"/>
      <c r="BQ1582" s="44">
        <f t="shared" ref="BQ1582" si="37733">parseTime(BO1582)-(BP1584=INT(RIGHT($F1582, 1)))</f>
        <v>0</v>
      </c>
      <c r="BR1582" s="45">
        <f t="shared" si="37684"/>
        <v>0</v>
      </c>
      <c r="BS1582" s="36"/>
      <c r="BT1582" s="37"/>
      <c r="BU1582" s="44">
        <f t="shared" ref="BU1582" si="37734">parseTime(BS1582)-(BT1584=INT(RIGHT($F1582, 1)))</f>
        <v>0</v>
      </c>
      <c r="BV1582" s="45">
        <f t="shared" si="37686"/>
        <v>0</v>
      </c>
      <c r="BW1582" s="36"/>
      <c r="BX1582" s="37"/>
      <c r="BY1582" s="44">
        <f t="shared" ref="BY1582" si="37735">parseTime(BW1582)-(BX1584=INT(RIGHT($F1582, 1)))</f>
        <v>0</v>
      </c>
      <c r="BZ1582" s="45">
        <f t="shared" si="37688"/>
        <v>0</v>
      </c>
      <c r="CA1582" s="36"/>
      <c r="CB1582" s="37"/>
      <c r="CC1582" s="44">
        <f t="shared" ref="CC1582" si="37736">parseTime(CA1582)-(CB1584=INT(RIGHT($F1582, 1)))</f>
        <v>0</v>
      </c>
      <c r="CD1582" s="45">
        <f t="shared" si="37690"/>
        <v>0</v>
      </c>
      <c r="CE1582" s="36"/>
      <c r="CF1582" s="37"/>
      <c r="CG1582" s="44">
        <f t="shared" ref="CG1582" si="37737">parseTime(CE1582)-(CF1584=INT(RIGHT($F1582, 1)))</f>
        <v>0</v>
      </c>
      <c r="CH1582" s="45">
        <f t="shared" si="37692"/>
        <v>0</v>
      </c>
    </row>
    <row r="1583" spans="1:86" x14ac:dyDescent="0.25">
      <c r="A1583" s="56" t="s">
        <v>119</v>
      </c>
      <c r="B1583" s="57">
        <f t="shared" ref="B1583" ca="1" si="37738">roleHours(G1579:CH1585, "MCC")</f>
        <v>7.5</v>
      </c>
      <c r="C1583" s="14">
        <f t="shared" ca="1" si="37708"/>
        <v>0.9375</v>
      </c>
      <c r="D1583" s="14" t="s">
        <v>260</v>
      </c>
      <c r="E1583" s="20">
        <v>4.6500000000000004</v>
      </c>
      <c r="F1583" s="51" t="s">
        <v>132</v>
      </c>
      <c r="G1583" s="36"/>
      <c r="H1583" s="37"/>
      <c r="I1583" s="44">
        <f t="shared" ref="I1583" si="37739">parseTime(G1583)-(H1584=INT(RIGHT($F1583, 1)))</f>
        <v>0</v>
      </c>
      <c r="J1583" s="45">
        <f t="shared" si="37660"/>
        <v>0</v>
      </c>
      <c r="K1583" s="36"/>
      <c r="L1583" s="37"/>
      <c r="M1583" s="44">
        <f t="shared" ref="M1583" si="37740">parseTime(K1583)-(L1584=INT(RIGHT($F1583, 1)))</f>
        <v>0</v>
      </c>
      <c r="N1583" s="45">
        <f t="shared" si="37662"/>
        <v>0</v>
      </c>
      <c r="O1583" s="36"/>
      <c r="P1583" s="37"/>
      <c r="Q1583" s="44">
        <f t="shared" ref="Q1583" si="37741">parseTime(O1583)-(P1584=INT(RIGHT($F1583, 1)))</f>
        <v>0</v>
      </c>
      <c r="R1583" s="45">
        <f t="shared" si="37664"/>
        <v>0</v>
      </c>
      <c r="S1583" s="36"/>
      <c r="T1583" s="37"/>
      <c r="U1583" s="44">
        <f t="shared" ref="U1583" si="37742">parseTime(S1583)-(T1584=INT(RIGHT($F1583, 1)))</f>
        <v>0</v>
      </c>
      <c r="V1583" s="45">
        <f t="shared" si="37666"/>
        <v>0</v>
      </c>
      <c r="W1583" s="36"/>
      <c r="X1583" s="37"/>
      <c r="Y1583" s="44">
        <f t="shared" ref="Y1583" si="37743">parseTime(W1583)-(X1584=INT(RIGHT($F1583, 1)))</f>
        <v>0</v>
      </c>
      <c r="Z1583" s="45">
        <f t="shared" si="37668"/>
        <v>0</v>
      </c>
      <c r="AA1583" s="36"/>
      <c r="AB1583" s="37"/>
      <c r="AC1583" s="44">
        <f t="shared" ref="AC1583" si="37744">parseTime(AA1583)-(AB1584=INT(RIGHT($F1583, 1)))</f>
        <v>0</v>
      </c>
      <c r="AD1583" s="45">
        <f t="shared" si="37670"/>
        <v>0</v>
      </c>
      <c r="AE1583" s="36"/>
      <c r="AF1583" s="37"/>
      <c r="AG1583" s="44">
        <f t="shared" ref="AG1583" si="37745">parseTime(AE1583)-(AF1584=INT(RIGHT($F1583, 1)))</f>
        <v>0</v>
      </c>
      <c r="AH1583" s="45">
        <f t="shared" si="37672"/>
        <v>0</v>
      </c>
      <c r="AI1583" s="36"/>
      <c r="AJ1583" s="37"/>
      <c r="AK1583" s="44">
        <f>parseTime(AI1583)-(AJ1584=INT(RIGHT($F1583, 1)))</f>
        <v>0</v>
      </c>
      <c r="AL1583" s="45">
        <f t="shared" si="37673"/>
        <v>0</v>
      </c>
      <c r="AM1583" s="36"/>
      <c r="AN1583" s="37"/>
      <c r="AO1583" s="44">
        <f t="shared" ref="AO1583" si="37746">parseTime(AM1583)-(AN1584=INT(RIGHT($F1583, 1)))</f>
        <v>0</v>
      </c>
      <c r="AP1583" s="45">
        <f t="shared" si="37675"/>
        <v>0</v>
      </c>
      <c r="AQ1583" s="36"/>
      <c r="AR1583" s="37"/>
      <c r="AS1583" s="44">
        <f t="shared" ref="AS1583" si="37747">parseTime(AQ1583)-(AR1584=INT(RIGHT($F1583, 1)))</f>
        <v>0</v>
      </c>
      <c r="AT1583" s="45">
        <f t="shared" si="37677"/>
        <v>0</v>
      </c>
      <c r="AU1583" s="36"/>
      <c r="AV1583" s="37"/>
      <c r="AW1583" s="44">
        <f>parseTime(AU1583)-(AV1584=INT(RIGHT($F1583, 1)))</f>
        <v>0</v>
      </c>
      <c r="AX1583" s="45">
        <f t="shared" si="37678"/>
        <v>0</v>
      </c>
      <c r="AY1583" s="36"/>
      <c r="AZ1583" s="37"/>
      <c r="BA1583" s="44">
        <f>parseTime(AY1583)-(AZ1584=INT(RIGHT($F1583, 1)))</f>
        <v>0</v>
      </c>
      <c r="BB1583" s="45">
        <f t="shared" si="37679"/>
        <v>0</v>
      </c>
      <c r="BC1583" s="36"/>
      <c r="BD1583" s="37"/>
      <c r="BE1583" s="44">
        <f>parseTime(BC1583)-(BD1584=INT(RIGHT($F1583, 1)))</f>
        <v>0</v>
      </c>
      <c r="BF1583" s="45">
        <f t="shared" si="37680"/>
        <v>0</v>
      </c>
      <c r="BG1583" s="36"/>
      <c r="BH1583" s="37"/>
      <c r="BI1583" s="44">
        <f>parseTime(BG1583)-(BH1584=INT(RIGHT($F1583, 1)))</f>
        <v>0</v>
      </c>
      <c r="BJ1583" s="45">
        <f t="shared" si="37681"/>
        <v>0</v>
      </c>
      <c r="BK1583" s="36"/>
      <c r="BL1583" s="37"/>
      <c r="BM1583" s="44">
        <f>parseTime(BK1583)-(BL1584=INT(RIGHT($F1583, 1)))</f>
        <v>0</v>
      </c>
      <c r="BN1583" s="45">
        <f t="shared" si="37682"/>
        <v>0</v>
      </c>
      <c r="BO1583" s="36"/>
      <c r="BP1583" s="37"/>
      <c r="BQ1583" s="44">
        <f t="shared" ref="BQ1583" si="37748">parseTime(BO1583)-(BP1584=INT(RIGHT($F1583, 1)))</f>
        <v>0</v>
      </c>
      <c r="BR1583" s="45">
        <f t="shared" si="37684"/>
        <v>0</v>
      </c>
      <c r="BS1583" s="36"/>
      <c r="BT1583" s="37"/>
      <c r="BU1583" s="44">
        <f t="shared" ref="BU1583" si="37749">parseTime(BS1583)-(BT1584=INT(RIGHT($F1583, 1)))</f>
        <v>0</v>
      </c>
      <c r="BV1583" s="45">
        <f t="shared" si="37686"/>
        <v>0</v>
      </c>
      <c r="BW1583" s="36"/>
      <c r="BX1583" s="37"/>
      <c r="BY1583" s="44">
        <f t="shared" ref="BY1583" si="37750">parseTime(BW1583)-(BX1584=INT(RIGHT($F1583, 1)))</f>
        <v>0</v>
      </c>
      <c r="BZ1583" s="45">
        <f t="shared" si="37688"/>
        <v>0</v>
      </c>
      <c r="CA1583" s="36"/>
      <c r="CB1583" s="37"/>
      <c r="CC1583" s="44">
        <f t="shared" ref="CC1583" si="37751">parseTime(CA1583)-(CB1584=INT(RIGHT($F1583, 1)))</f>
        <v>0</v>
      </c>
      <c r="CD1583" s="45">
        <f t="shared" si="37690"/>
        <v>0</v>
      </c>
      <c r="CE1583" s="36"/>
      <c r="CF1583" s="37"/>
      <c r="CG1583" s="44">
        <f t="shared" ref="CG1583" si="37752">parseTime(CE1583)-(CF1584=INT(RIGHT($F1583, 1)))</f>
        <v>0</v>
      </c>
      <c r="CH1583" s="45">
        <f t="shared" si="37692"/>
        <v>0</v>
      </c>
    </row>
    <row r="1584" spans="1:86" x14ac:dyDescent="0.25">
      <c r="A1584" s="56"/>
      <c r="B1584" s="57"/>
      <c r="C1584" s="14">
        <f t="shared" si="37708"/>
        <v>0</v>
      </c>
      <c r="D1584" s="14"/>
      <c r="E1584" s="20">
        <f t="shared" ref="E1584" si="37753">((7.5/2)-0.5+E1583)*8</f>
        <v>63.2</v>
      </c>
      <c r="F1584" s="51"/>
      <c r="G1584" s="46" t="s">
        <v>134</v>
      </c>
      <c r="H1584" s="38">
        <f t="shared" ref="H1584" si="37754">lunchAdjust(G1579:H1583)</f>
        <v>1</v>
      </c>
      <c r="I1584" s="48" t="s">
        <v>0</v>
      </c>
      <c r="J1584" s="39">
        <f t="shared" ref="J1584" si="37755">SUMPRODUCT(I1579:I1583*J1579:J1583)</f>
        <v>8</v>
      </c>
      <c r="K1584" s="46" t="s">
        <v>134</v>
      </c>
      <c r="L1584" s="38">
        <f t="shared" ref="L1584" si="37756">lunchAdjust(K1579:L1583)</f>
        <v>1</v>
      </c>
      <c r="M1584" s="48" t="s">
        <v>0</v>
      </c>
      <c r="N1584" s="39">
        <f t="shared" ref="N1584" si="37757">SUMPRODUCT(M1579:M1583*N1579:N1583)</f>
        <v>8</v>
      </c>
      <c r="O1584" s="46" t="s">
        <v>134</v>
      </c>
      <c r="P1584" s="38">
        <f t="shared" ref="P1584" si="37758">lunchAdjust(O1579:P1583)</f>
        <v>1</v>
      </c>
      <c r="Q1584" s="48" t="s">
        <v>0</v>
      </c>
      <c r="R1584" s="39">
        <f t="shared" ref="R1584" si="37759">SUMPRODUCT(Q1579:Q1583*R1579:R1583)</f>
        <v>8</v>
      </c>
      <c r="S1584" s="46" t="s">
        <v>134</v>
      </c>
      <c r="T1584" s="38">
        <f t="shared" ref="T1584" si="37760">lunchAdjust(S1579:T1583)</f>
        <v>1</v>
      </c>
      <c r="U1584" s="48" t="s">
        <v>0</v>
      </c>
      <c r="V1584" s="39">
        <f t="shared" ref="V1584" si="37761">SUMPRODUCT(U1579:U1583*V1579:V1583)</f>
        <v>8</v>
      </c>
      <c r="W1584" s="46" t="s">
        <v>134</v>
      </c>
      <c r="X1584" s="38">
        <f t="shared" ref="X1584" si="37762">lunchAdjust(W1579:X1583)</f>
        <v>0</v>
      </c>
      <c r="Y1584" s="48" t="s">
        <v>0</v>
      </c>
      <c r="Z1584" s="39">
        <f t="shared" ref="Z1584" si="37763">SUMPRODUCT(Y1579:Y1583*Z1579:Z1583)</f>
        <v>0</v>
      </c>
      <c r="AA1584" s="46" t="s">
        <v>134</v>
      </c>
      <c r="AB1584" s="38">
        <f t="shared" ref="AB1584" si="37764">lunchAdjust(AA1579:AB1583)</f>
        <v>1</v>
      </c>
      <c r="AC1584" s="48" t="s">
        <v>0</v>
      </c>
      <c r="AD1584" s="39">
        <f t="shared" ref="AD1584" si="37765">SUMPRODUCT(AC1579:AC1583*AD1579:AD1583)</f>
        <v>8</v>
      </c>
      <c r="AE1584" s="46" t="s">
        <v>134</v>
      </c>
      <c r="AF1584" s="38">
        <f t="shared" ref="AF1584" si="37766">lunchAdjust(AE1579:AF1583)</f>
        <v>1</v>
      </c>
      <c r="AG1584" s="48" t="s">
        <v>0</v>
      </c>
      <c r="AH1584" s="39">
        <f t="shared" ref="AH1584" si="37767">SUMPRODUCT(AG1579:AG1583*AH1579:AH1583)</f>
        <v>7.5</v>
      </c>
      <c r="AI1584" s="46" t="s">
        <v>134</v>
      </c>
      <c r="AJ1584" s="38">
        <f t="shared" ref="AJ1584" si="37768">lunchAdjust(AI1579:AJ1583)</f>
        <v>1</v>
      </c>
      <c r="AK1584" s="48" t="s">
        <v>0</v>
      </c>
      <c r="AL1584" s="39">
        <f t="shared" ref="AL1584" si="37769">SUMPRODUCT(AK1579:AK1583*AL1579:AL1583)</f>
        <v>8</v>
      </c>
      <c r="AM1584" s="46" t="s">
        <v>134</v>
      </c>
      <c r="AN1584" s="38">
        <f t="shared" ref="AN1584" si="37770">lunchAdjust(AM1579:AN1583)</f>
        <v>0</v>
      </c>
      <c r="AO1584" s="48" t="s">
        <v>0</v>
      </c>
      <c r="AP1584" s="39">
        <f t="shared" ref="AP1584" si="37771">SUMPRODUCT(AO1579:AO1583*AP1579:AP1583)</f>
        <v>0</v>
      </c>
      <c r="AQ1584" s="46" t="s">
        <v>134</v>
      </c>
      <c r="AR1584" s="38">
        <f t="shared" ref="AR1584" si="37772">lunchAdjust(AQ1579:AR1583)</f>
        <v>0</v>
      </c>
      <c r="AS1584" s="48" t="s">
        <v>0</v>
      </c>
      <c r="AT1584" s="39">
        <f t="shared" ref="AT1584" si="37773">SUMPRODUCT(AS1579:AS1583*AT1579:AT1583)</f>
        <v>0</v>
      </c>
      <c r="AU1584" s="46" t="s">
        <v>134</v>
      </c>
      <c r="AV1584" s="38">
        <f t="shared" ref="AV1584" si="37774">lunchAdjust(AU1579:AV1583)</f>
        <v>0</v>
      </c>
      <c r="AW1584" s="48" t="s">
        <v>0</v>
      </c>
      <c r="AX1584" s="39">
        <f t="shared" ref="AX1584" si="37775">SUMPRODUCT(AW1579:AW1583*AX1579:AX1583)</f>
        <v>0</v>
      </c>
      <c r="AY1584" s="46" t="s">
        <v>134</v>
      </c>
      <c r="AZ1584" s="38">
        <f t="shared" ref="AZ1584" si="37776">lunchAdjust(AY1579:AZ1583)</f>
        <v>0</v>
      </c>
      <c r="BA1584" s="48" t="s">
        <v>0</v>
      </c>
      <c r="BB1584" s="39">
        <f t="shared" ref="BB1584" si="37777">SUMPRODUCT(BA1579:BA1583*BB1579:BB1583)</f>
        <v>0</v>
      </c>
      <c r="BC1584" s="46" t="s">
        <v>134</v>
      </c>
      <c r="BD1584" s="38">
        <f t="shared" ref="BD1584" si="37778">lunchAdjust(BC1579:BD1583)</f>
        <v>0</v>
      </c>
      <c r="BE1584" s="48" t="s">
        <v>0</v>
      </c>
      <c r="BF1584" s="39">
        <f t="shared" ref="BF1584" si="37779">SUMPRODUCT(BE1579:BE1583*BF1579:BF1583)</f>
        <v>0</v>
      </c>
      <c r="BG1584" s="46" t="s">
        <v>134</v>
      </c>
      <c r="BH1584" s="38">
        <f t="shared" ref="BH1584" si="37780">lunchAdjust(BG1579:BH1583)</f>
        <v>0</v>
      </c>
      <c r="BI1584" s="48" t="s">
        <v>0</v>
      </c>
      <c r="BJ1584" s="39">
        <f t="shared" ref="BJ1584" si="37781">SUMPRODUCT(BI1579:BI1583*BJ1579:BJ1583)</f>
        <v>0</v>
      </c>
      <c r="BK1584" s="46" t="s">
        <v>134</v>
      </c>
      <c r="BL1584" s="38">
        <f t="shared" ref="BL1584" si="37782">lunchAdjust(BK1579:BL1583)</f>
        <v>0</v>
      </c>
      <c r="BM1584" s="48" t="s">
        <v>0</v>
      </c>
      <c r="BN1584" s="39">
        <f t="shared" ref="BN1584" si="37783">SUMPRODUCT(BM1579:BM1583*BN1579:BN1583)</f>
        <v>0</v>
      </c>
      <c r="BO1584" s="46" t="s">
        <v>134</v>
      </c>
      <c r="BP1584" s="38">
        <f t="shared" ref="BP1584" si="37784">lunchAdjust(BO1579:BP1583)</f>
        <v>0</v>
      </c>
      <c r="BQ1584" s="48" t="s">
        <v>0</v>
      </c>
      <c r="BR1584" s="39">
        <f t="shared" ref="BR1584" si="37785">SUMPRODUCT(BQ1579:BQ1583*BR1579:BR1583)</f>
        <v>0</v>
      </c>
      <c r="BS1584" s="46" t="s">
        <v>134</v>
      </c>
      <c r="BT1584" s="38">
        <f t="shared" ref="BT1584" si="37786">lunchAdjust(BS1579:BT1583)</f>
        <v>0</v>
      </c>
      <c r="BU1584" s="48" t="s">
        <v>0</v>
      </c>
      <c r="BV1584" s="39">
        <f t="shared" ref="BV1584" si="37787">SUMPRODUCT(BU1579:BU1583*BV1579:BV1583)</f>
        <v>0</v>
      </c>
      <c r="BW1584" s="46" t="s">
        <v>134</v>
      </c>
      <c r="BX1584" s="38">
        <f t="shared" ref="BX1584" si="37788">lunchAdjust(BW1579:BX1583)</f>
        <v>0</v>
      </c>
      <c r="BY1584" s="48" t="s">
        <v>0</v>
      </c>
      <c r="BZ1584" s="39">
        <f t="shared" ref="BZ1584" si="37789">SUMPRODUCT(BY1579:BY1583*BZ1579:BZ1583)</f>
        <v>0</v>
      </c>
      <c r="CA1584" s="46" t="s">
        <v>134</v>
      </c>
      <c r="CB1584" s="38">
        <f t="shared" ref="CB1584" si="37790">lunchAdjust(CA1579:CB1583)</f>
        <v>0</v>
      </c>
      <c r="CC1584" s="48" t="s">
        <v>0</v>
      </c>
      <c r="CD1584" s="39">
        <f t="shared" ref="CD1584" si="37791">SUMPRODUCT(CC1579:CC1583*CD1579:CD1583)</f>
        <v>0</v>
      </c>
      <c r="CE1584" s="46" t="s">
        <v>134</v>
      </c>
      <c r="CF1584" s="38">
        <f t="shared" ref="CF1584" si="37792">lunchAdjust(CE1579:CF1583)</f>
        <v>0</v>
      </c>
      <c r="CG1584" s="48" t="s">
        <v>0</v>
      </c>
      <c r="CH1584" s="39">
        <f t="shared" ref="CH1584" si="37793">SUMPRODUCT(CG1579:CG1583*CH1579:CH1583)</f>
        <v>0</v>
      </c>
    </row>
    <row r="1585" spans="1:86" ht="15.75" thickBot="1" x14ac:dyDescent="0.3">
      <c r="A1585" s="58" t="s">
        <v>121</v>
      </c>
      <c r="B1585" s="59">
        <f t="shared" ref="B1585" ca="1" si="37794">roleHours(G1579:CH1585, "OUT")</f>
        <v>0</v>
      </c>
      <c r="C1585" s="54" t="s">
        <v>137</v>
      </c>
      <c r="D1585" s="22">
        <f t="shared" ref="D1585" ca="1" si="37795">roleHours(G1579:CH1585, "PTO")</f>
        <v>0</v>
      </c>
      <c r="E1585" s="23">
        <f t="shared" ref="E1585" ca="1" si="37796">E1584-B1580</f>
        <v>7.7000000000000028</v>
      </c>
      <c r="F1585" s="52"/>
      <c r="G1585" s="47" t="s">
        <v>39</v>
      </c>
      <c r="H1585" s="40">
        <f t="shared" si="36244"/>
        <v>0</v>
      </c>
      <c r="I1585" s="49" t="s">
        <v>135</v>
      </c>
      <c r="J1585" s="41">
        <f t="shared" ref="J1585" si="37797">J1584*G$4</f>
        <v>0</v>
      </c>
      <c r="K1585" s="47" t="s">
        <v>39</v>
      </c>
      <c r="L1585" s="40">
        <f t="shared" ref="L1585" si="37798">SUMPRODUCT(M1579:M1583*(L1579:L1583="PTO"))+SUMPRODUCT(M1579:M1583*(L1579:L1583="HOL"))</f>
        <v>0</v>
      </c>
      <c r="M1585" s="49" t="s">
        <v>135</v>
      </c>
      <c r="N1585" s="41">
        <f t="shared" ref="N1585" si="37799">N1584*K$4</f>
        <v>0</v>
      </c>
      <c r="O1585" s="47" t="s">
        <v>39</v>
      </c>
      <c r="P1585" s="40">
        <f t="shared" ref="P1585" si="37800">SUMPRODUCT(Q1579:Q1583*(P1579:P1583="PTO"))+SUMPRODUCT(Q1579:Q1583*(P1579:P1583="HOL"))</f>
        <v>0</v>
      </c>
      <c r="Q1585" s="49" t="s">
        <v>135</v>
      </c>
      <c r="R1585" s="41">
        <f t="shared" ref="R1585" si="37801">R1584*O$4</f>
        <v>8</v>
      </c>
      <c r="S1585" s="47" t="s">
        <v>39</v>
      </c>
      <c r="T1585" s="40">
        <f t="shared" ref="T1585" si="37802">SUMPRODUCT(U1579:U1583*(T1579:T1583="PTO"))+SUMPRODUCT(U1579:U1583*(T1579:T1583="HOL"))</f>
        <v>0</v>
      </c>
      <c r="U1585" s="49" t="s">
        <v>135</v>
      </c>
      <c r="V1585" s="41">
        <f t="shared" ref="V1585" si="37803">V1584*S$4</f>
        <v>0</v>
      </c>
      <c r="W1585" s="47" t="s">
        <v>39</v>
      </c>
      <c r="X1585" s="40">
        <f t="shared" ref="X1585" si="37804">SUMPRODUCT(Y1579:Y1583*(X1579:X1583="PTO"))+SUMPRODUCT(Y1579:Y1583*(X1579:X1583="HOL"))</f>
        <v>0</v>
      </c>
      <c r="Y1585" s="49" t="s">
        <v>135</v>
      </c>
      <c r="Z1585" s="41">
        <f t="shared" ref="Z1585" si="37805">Z1584*W$4</f>
        <v>0</v>
      </c>
      <c r="AA1585" s="47" t="s">
        <v>39</v>
      </c>
      <c r="AB1585" s="40">
        <f t="shared" ref="AB1585" si="37806">SUMPRODUCT(AC1579:AC1583*(AB1579:AB1583="PTO"))+SUMPRODUCT(AC1579:AC1583*(AB1579:AB1583="HOL"))</f>
        <v>0</v>
      </c>
      <c r="AC1585" s="49" t="s">
        <v>135</v>
      </c>
      <c r="AD1585" s="41">
        <f t="shared" ref="AD1585" si="37807">AD1584*AA$4</f>
        <v>8</v>
      </c>
      <c r="AE1585" s="47" t="s">
        <v>39</v>
      </c>
      <c r="AF1585" s="40">
        <f t="shared" ref="AF1585" si="37808">SUMPRODUCT(AG1579:AG1583*(AF1579:AF1583="PTO"))+SUMPRODUCT(AG1579:AG1583*(AF1579:AF1583="HOL"))</f>
        <v>0</v>
      </c>
      <c r="AG1585" s="49" t="s">
        <v>135</v>
      </c>
      <c r="AH1585" s="41">
        <f t="shared" ref="AH1585" si="37809">AH1584*AE$4</f>
        <v>7.5</v>
      </c>
      <c r="AI1585" s="47" t="s">
        <v>39</v>
      </c>
      <c r="AJ1585" s="40">
        <f t="shared" ref="AJ1585" si="37810">SUMPRODUCT(AK1579:AK1583*(AJ1579:AJ1583="PTO"))+SUMPRODUCT(AK1579:AK1583*(AJ1579:AJ1583="HOL"))</f>
        <v>0</v>
      </c>
      <c r="AK1585" s="49" t="s">
        <v>135</v>
      </c>
      <c r="AL1585" s="41">
        <f>AL1584*AI$4</f>
        <v>8</v>
      </c>
      <c r="AM1585" s="47" t="s">
        <v>39</v>
      </c>
      <c r="AN1585" s="40">
        <f t="shared" ref="AN1585" si="37811">SUMPRODUCT(AO1579:AO1583*(AN1579:AN1583="PTO"))+SUMPRODUCT(AO1579:AO1583*(AN1579:AN1583="HOL"))</f>
        <v>0</v>
      </c>
      <c r="AO1585" s="49" t="s">
        <v>135</v>
      </c>
      <c r="AP1585" s="41">
        <f t="shared" ref="AP1585" si="37812">AP1584*AM$4</f>
        <v>0</v>
      </c>
      <c r="AQ1585" s="47" t="s">
        <v>39</v>
      </c>
      <c r="AR1585" s="40">
        <f t="shared" ref="AR1585" si="37813">SUMPRODUCT(AS1579:AS1583*(AR1579:AR1583="PTO"))+SUMPRODUCT(AS1579:AS1583*(AR1579:AR1583="HOL"))</f>
        <v>0</v>
      </c>
      <c r="AS1585" s="49" t="s">
        <v>135</v>
      </c>
      <c r="AT1585" s="41">
        <f t="shared" ref="AT1585" si="37814">AT1584*AQ$4</f>
        <v>0</v>
      </c>
      <c r="AU1585" s="47" t="s">
        <v>39</v>
      </c>
      <c r="AV1585" s="40">
        <f t="shared" ref="AV1585" si="37815">SUMPRODUCT(AW1579:AW1583*(AV1579:AV1583="PTO"))+SUMPRODUCT(AW1579:AW1583*(AV1579:AV1583="HOL"))</f>
        <v>0</v>
      </c>
      <c r="AW1585" s="49" t="s">
        <v>135</v>
      </c>
      <c r="AX1585" s="41">
        <f>AX1584*AU$4</f>
        <v>0</v>
      </c>
      <c r="AY1585" s="47" t="s">
        <v>39</v>
      </c>
      <c r="AZ1585" s="40">
        <f t="shared" ref="AZ1585" si="37816">SUMPRODUCT(BA1579:BA1583*(AZ1579:AZ1583="PTO"))+SUMPRODUCT(BA1579:BA1583*(AZ1579:AZ1583="HOL"))</f>
        <v>0</v>
      </c>
      <c r="BA1585" s="49" t="s">
        <v>135</v>
      </c>
      <c r="BB1585" s="41">
        <f>BB1584*AY$4</f>
        <v>0</v>
      </c>
      <c r="BC1585" s="47" t="s">
        <v>39</v>
      </c>
      <c r="BD1585" s="40">
        <f t="shared" ref="BD1585" si="37817">SUMPRODUCT(BE1579:BE1583*(BD1579:BD1583="PTO"))+SUMPRODUCT(BE1579:BE1583*(BD1579:BD1583="HOL"))</f>
        <v>0</v>
      </c>
      <c r="BE1585" s="49" t="s">
        <v>135</v>
      </c>
      <c r="BF1585" s="41">
        <f>BF1584*BC$4</f>
        <v>0</v>
      </c>
      <c r="BG1585" s="47" t="s">
        <v>39</v>
      </c>
      <c r="BH1585" s="40">
        <f t="shared" ref="BH1585" si="37818">SUMPRODUCT(BI1579:BI1583*(BH1579:BH1583="PTO"))+SUMPRODUCT(BI1579:BI1583*(BH1579:BH1583="HOL"))</f>
        <v>0</v>
      </c>
      <c r="BI1585" s="49" t="s">
        <v>135</v>
      </c>
      <c r="BJ1585" s="41">
        <f>BJ1584*BG$4</f>
        <v>0</v>
      </c>
      <c r="BK1585" s="47" t="s">
        <v>39</v>
      </c>
      <c r="BL1585" s="40">
        <f t="shared" ref="BL1585" si="37819">SUMPRODUCT(BM1579:BM1583*(BL1579:BL1583="PTO"))+SUMPRODUCT(BM1579:BM1583*(BL1579:BL1583="HOL"))</f>
        <v>0</v>
      </c>
      <c r="BM1585" s="49" t="s">
        <v>135</v>
      </c>
      <c r="BN1585" s="41">
        <f>BN1584*BK$4</f>
        <v>0</v>
      </c>
      <c r="BO1585" s="47" t="s">
        <v>39</v>
      </c>
      <c r="BP1585" s="40">
        <f t="shared" ref="BP1585" si="37820">SUMPRODUCT(BQ1579:BQ1583*(BP1579:BP1583="PTO"))+SUMPRODUCT(BQ1579:BQ1583*(BP1579:BP1583="HOL"))</f>
        <v>0</v>
      </c>
      <c r="BQ1585" s="49" t="s">
        <v>135</v>
      </c>
      <c r="BR1585" s="41">
        <f t="shared" ref="BR1585" si="37821">BR1584*BO$4</f>
        <v>0</v>
      </c>
      <c r="BS1585" s="47" t="s">
        <v>39</v>
      </c>
      <c r="BT1585" s="40">
        <f t="shared" ref="BT1585" si="37822">SUMPRODUCT(BU1579:BU1583*(BT1579:BT1583="PTO"))+SUMPRODUCT(BU1579:BU1583*(BT1579:BT1583="HOL"))</f>
        <v>0</v>
      </c>
      <c r="BU1585" s="49" t="s">
        <v>135</v>
      </c>
      <c r="BV1585" s="41">
        <f t="shared" ref="BV1585" si="37823">BV1584*BS$4</f>
        <v>0</v>
      </c>
      <c r="BW1585" s="47" t="s">
        <v>39</v>
      </c>
      <c r="BX1585" s="40">
        <f t="shared" ref="BX1585" si="37824">SUMPRODUCT(BY1579:BY1583*(BX1579:BX1583="PTO"))+SUMPRODUCT(BY1579:BY1583*(BX1579:BX1583="HOL"))</f>
        <v>0</v>
      </c>
      <c r="BY1585" s="49" t="s">
        <v>135</v>
      </c>
      <c r="BZ1585" s="41">
        <f t="shared" ref="BZ1585" si="37825">BZ1584*BW$4</f>
        <v>0</v>
      </c>
      <c r="CA1585" s="47" t="s">
        <v>39</v>
      </c>
      <c r="CB1585" s="40">
        <f t="shared" ref="CB1585" si="37826">SUMPRODUCT(CC1579:CC1583*(CB1579:CB1583="PTO"))+SUMPRODUCT(CC1579:CC1583*(CB1579:CB1583="HOL"))</f>
        <v>0</v>
      </c>
      <c r="CC1585" s="49" t="s">
        <v>135</v>
      </c>
      <c r="CD1585" s="41">
        <f t="shared" ref="CD1585" si="37827">CD1584*CA$4</f>
        <v>0</v>
      </c>
      <c r="CE1585" s="47" t="s">
        <v>39</v>
      </c>
      <c r="CF1585" s="40">
        <f t="shared" ref="CF1585" si="37828">SUMPRODUCT(CG1579:CG1583*(CF1579:CF1583="PTO"))+SUMPRODUCT(CG1579:CG1583*(CF1579:CF1583="HOL"))</f>
        <v>0</v>
      </c>
      <c r="CG1585" s="49" t="s">
        <v>135</v>
      </c>
      <c r="CH1585" s="41">
        <f t="shared" ref="CH1585" si="37829">CH1584*CE$4</f>
        <v>0</v>
      </c>
    </row>
    <row r="1586" spans="1:86" x14ac:dyDescent="0.25">
      <c r="A1586" s="70" t="s">
        <v>133</v>
      </c>
      <c r="B1586" s="71">
        <f t="shared" ref="B1586" ca="1" si="37830">D1586-B1587</f>
        <v>7.1729209828166347</v>
      </c>
      <c r="C1586" s="72" t="s">
        <v>122</v>
      </c>
      <c r="D1586" s="71">
        <f>IFERROR(INDEX(Holidays[FTE], MATCH(Entry!E1586, Holidays[Date], 0)), 1)*8*INDEX(FTEguide[[1]:[12]], MATCH(Entry!E1587, FTEguide[Weekday], 0), IF(Entry!E1589&gt;0, Entry!E1589, MONTH(Entry!E1586)))</f>
        <v>61.172920982816635</v>
      </c>
      <c r="E1586" s="60">
        <f t="shared" si="37486"/>
        <v>44054</v>
      </c>
      <c r="F1586" s="50" t="s">
        <v>128</v>
      </c>
      <c r="G1586" s="34" t="s">
        <v>136</v>
      </c>
      <c r="H1586" s="35" t="s">
        <v>23</v>
      </c>
      <c r="I1586" s="42">
        <f t="shared" ref="I1586" si="37831">parseTime(G1586)-(H1591=INT(RIGHT($F1586, 1)))</f>
        <v>8</v>
      </c>
      <c r="J1586" s="43">
        <f t="shared" ref="J1586:J1590" si="37832">isClocked(H1586)</f>
        <v>1</v>
      </c>
      <c r="K1586" s="34" t="s">
        <v>136</v>
      </c>
      <c r="L1586" s="35" t="s">
        <v>23</v>
      </c>
      <c r="M1586" s="42">
        <f t="shared" ref="M1586" si="37833">parseTime(K1586)-(L1591=INT(RIGHT($F1586, 1)))</f>
        <v>8</v>
      </c>
      <c r="N1586" s="43">
        <f t="shared" ref="N1586:N1590" si="37834">isClocked(L1586)</f>
        <v>1</v>
      </c>
      <c r="O1586" s="34" t="s">
        <v>180</v>
      </c>
      <c r="P1586" s="35" t="s">
        <v>23</v>
      </c>
      <c r="Q1586" s="42">
        <f t="shared" ref="Q1586" si="37835">parseTime(O1586)-(P1591=INT(RIGHT($F1586, 1)))</f>
        <v>8</v>
      </c>
      <c r="R1586" s="43">
        <f t="shared" ref="R1586:R1590" si="37836">isClocked(P1586)</f>
        <v>1</v>
      </c>
      <c r="S1586" s="34" t="s">
        <v>227</v>
      </c>
      <c r="T1586" s="35" t="s">
        <v>23</v>
      </c>
      <c r="U1586" s="42">
        <f t="shared" ref="U1586" si="37837">parseTime(S1586)-(T1591=INT(RIGHT($F1586, 1)))</f>
        <v>8</v>
      </c>
      <c r="V1586" s="43">
        <f t="shared" ref="V1586:V1590" si="37838">isClocked(T1586)</f>
        <v>1</v>
      </c>
      <c r="W1586" s="34"/>
      <c r="X1586" s="35"/>
      <c r="Y1586" s="42">
        <f t="shared" ref="Y1586" si="37839">parseTime(W1586)-(X1591=INT(RIGHT($F1586, 1)))</f>
        <v>0</v>
      </c>
      <c r="Z1586" s="43">
        <f t="shared" ref="Z1586:Z1590" si="37840">isClocked(X1586)</f>
        <v>0</v>
      </c>
      <c r="AA1586" s="34" t="s">
        <v>136</v>
      </c>
      <c r="AB1586" s="35" t="s">
        <v>23</v>
      </c>
      <c r="AC1586" s="42">
        <f t="shared" ref="AC1586" si="37841">parseTime(AA1586)-(AB1591=INT(RIGHT($F1586, 1)))</f>
        <v>8</v>
      </c>
      <c r="AD1586" s="43">
        <f t="shared" ref="AD1586:AD1590" si="37842">isClocked(AB1586)</f>
        <v>1</v>
      </c>
      <c r="AE1586" s="34" t="s">
        <v>245</v>
      </c>
      <c r="AF1586" s="35" t="s">
        <v>25</v>
      </c>
      <c r="AG1586" s="42">
        <f t="shared" ref="AG1586" si="37843">parseTime(AE1586)-(AF1591=INT(RIGHT($F1586, 1)))</f>
        <v>7.5</v>
      </c>
      <c r="AH1586" s="43">
        <f t="shared" ref="AH1586:AH1590" si="37844">isClocked(AF1586)</f>
        <v>1</v>
      </c>
      <c r="AI1586" s="34" t="s">
        <v>261</v>
      </c>
      <c r="AJ1586" s="35" t="s">
        <v>23</v>
      </c>
      <c r="AK1586" s="42">
        <f>parseTime(AI1586)-(AJ1591=INT(RIGHT($F1586, 1)))</f>
        <v>6.5</v>
      </c>
      <c r="AL1586" s="43">
        <f t="shared" ref="AL1586:AL1590" si="37845">isClocked(AJ1586)</f>
        <v>1</v>
      </c>
      <c r="AM1586" s="34"/>
      <c r="AN1586" s="35"/>
      <c r="AO1586" s="42">
        <f t="shared" ref="AO1586" si="37846">parseTime(AM1586)-(AN1591=INT(RIGHT($F1586, 1)))</f>
        <v>0</v>
      </c>
      <c r="AP1586" s="43">
        <f t="shared" ref="AP1586:AP1590" si="37847">isClocked(AN1586)</f>
        <v>0</v>
      </c>
      <c r="AQ1586" s="34"/>
      <c r="AR1586" s="35"/>
      <c r="AS1586" s="42">
        <f t="shared" ref="AS1586" si="37848">parseTime(AQ1586)-(AR1591=INT(RIGHT($F1586, 1)))</f>
        <v>0</v>
      </c>
      <c r="AT1586" s="43">
        <f t="shared" ref="AT1586:AT1590" si="37849">isClocked(AR1586)</f>
        <v>0</v>
      </c>
      <c r="AU1586" s="34"/>
      <c r="AV1586" s="35"/>
      <c r="AW1586" s="42">
        <f>parseTime(AU1586)-(AV1591=INT(RIGHT($F1586, 1)))</f>
        <v>0</v>
      </c>
      <c r="AX1586" s="43">
        <f t="shared" ref="AX1586:AX1590" si="37850">isClocked(AV1586)</f>
        <v>0</v>
      </c>
      <c r="AY1586" s="34"/>
      <c r="AZ1586" s="35"/>
      <c r="BA1586" s="42">
        <f>parseTime(AY1586)-(AZ1591=INT(RIGHT($F1586, 1)))</f>
        <v>0</v>
      </c>
      <c r="BB1586" s="43">
        <f t="shared" ref="BB1586:BB1590" si="37851">isClocked(AZ1586)</f>
        <v>0</v>
      </c>
      <c r="BC1586" s="34"/>
      <c r="BD1586" s="35"/>
      <c r="BE1586" s="42">
        <f>parseTime(BC1586)-(BD1591=INT(RIGHT($F1586, 1)))</f>
        <v>0</v>
      </c>
      <c r="BF1586" s="43">
        <f t="shared" ref="BF1586:BF1590" si="37852">isClocked(BD1586)</f>
        <v>0</v>
      </c>
      <c r="BG1586" s="34"/>
      <c r="BH1586" s="35"/>
      <c r="BI1586" s="42">
        <f>parseTime(BG1586)-(BH1591=INT(RIGHT($F1586, 1)))</f>
        <v>0</v>
      </c>
      <c r="BJ1586" s="43">
        <f t="shared" ref="BJ1586:BJ1590" si="37853">isClocked(BH1586)</f>
        <v>0</v>
      </c>
      <c r="BK1586" s="34"/>
      <c r="BL1586" s="35"/>
      <c r="BM1586" s="42">
        <f>parseTime(BK1586)-(BL1591=INT(RIGHT($F1586, 1)))</f>
        <v>0</v>
      </c>
      <c r="BN1586" s="43">
        <f t="shared" ref="BN1586:BN1590" si="37854">isClocked(BL1586)</f>
        <v>0</v>
      </c>
      <c r="BO1586" s="34"/>
      <c r="BP1586" s="35"/>
      <c r="BQ1586" s="42">
        <f t="shared" ref="BQ1586" si="37855">parseTime(BO1586)-(BP1591=INT(RIGHT($F1586, 1)))</f>
        <v>0</v>
      </c>
      <c r="BR1586" s="43">
        <f t="shared" ref="BR1586:BR1590" si="37856">isClocked(BP1586)</f>
        <v>0</v>
      </c>
      <c r="BS1586" s="34"/>
      <c r="BT1586" s="35"/>
      <c r="BU1586" s="42">
        <f t="shared" ref="BU1586" si="37857">parseTime(BS1586)-(BT1591=INT(RIGHT($F1586, 1)))</f>
        <v>0</v>
      </c>
      <c r="BV1586" s="43">
        <f t="shared" ref="BV1586:BV1590" si="37858">isClocked(BT1586)</f>
        <v>0</v>
      </c>
      <c r="BW1586" s="34"/>
      <c r="BX1586" s="35"/>
      <c r="BY1586" s="42">
        <f t="shared" ref="BY1586" si="37859">parseTime(BW1586)-(BX1591=INT(RIGHT($F1586, 1)))</f>
        <v>0</v>
      </c>
      <c r="BZ1586" s="43">
        <f t="shared" ref="BZ1586:BZ1590" si="37860">isClocked(BX1586)</f>
        <v>0</v>
      </c>
      <c r="CA1586" s="34"/>
      <c r="CB1586" s="35"/>
      <c r="CC1586" s="42">
        <f t="shared" ref="CC1586" si="37861">parseTime(CA1586)-(CB1591=INT(RIGHT($F1586, 1)))</f>
        <v>0</v>
      </c>
      <c r="CD1586" s="43">
        <f t="shared" ref="CD1586:CD1590" si="37862">isClocked(CB1586)</f>
        <v>0</v>
      </c>
      <c r="CE1586" s="34"/>
      <c r="CF1586" s="35"/>
      <c r="CG1586" s="42">
        <f t="shared" ref="CG1586" si="37863">parseTime(CE1586)-(CF1591=INT(RIGHT($F1586, 1)))</f>
        <v>0</v>
      </c>
      <c r="CH1586" s="43">
        <f t="shared" ref="CH1586:CH1590" si="37864">isClocked(CF1586)</f>
        <v>0</v>
      </c>
    </row>
    <row r="1587" spans="1:86" x14ac:dyDescent="0.25">
      <c r="A1587" s="56" t="s">
        <v>0</v>
      </c>
      <c r="B1587" s="57">
        <f t="shared" ca="1" si="37002"/>
        <v>54</v>
      </c>
      <c r="C1587" s="14" t="s">
        <v>252</v>
      </c>
      <c r="D1587" s="14">
        <f t="shared" si="36485"/>
        <v>53.7</v>
      </c>
      <c r="E1587" s="55" t="str">
        <f t="shared" si="37003"/>
        <v>Tuesday</v>
      </c>
      <c r="F1587" s="51" t="s">
        <v>129</v>
      </c>
      <c r="G1587" s="36"/>
      <c r="H1587" s="37"/>
      <c r="I1587" s="44">
        <f t="shared" ref="I1587" si="37865">parseTime(G1587)-(H1591=INT(RIGHT($F1587, 1)))</f>
        <v>0</v>
      </c>
      <c r="J1587" s="45">
        <f t="shared" si="37832"/>
        <v>0</v>
      </c>
      <c r="K1587" s="36"/>
      <c r="L1587" s="37"/>
      <c r="M1587" s="44">
        <f t="shared" ref="M1587" si="37866">parseTime(K1587)-(L1591=INT(RIGHT($F1587, 1)))</f>
        <v>0</v>
      </c>
      <c r="N1587" s="45">
        <f t="shared" si="37834"/>
        <v>0</v>
      </c>
      <c r="O1587" s="36"/>
      <c r="P1587" s="37"/>
      <c r="Q1587" s="44">
        <f t="shared" ref="Q1587" si="37867">parseTime(O1587)-(P1591=INT(RIGHT($F1587, 1)))</f>
        <v>0</v>
      </c>
      <c r="R1587" s="45">
        <f t="shared" si="37836"/>
        <v>0</v>
      </c>
      <c r="S1587" s="36"/>
      <c r="T1587" s="37"/>
      <c r="U1587" s="44">
        <f t="shared" ref="U1587" si="37868">parseTime(S1587)-(T1591=INT(RIGHT($F1587, 1)))</f>
        <v>0</v>
      </c>
      <c r="V1587" s="45">
        <f t="shared" si="37838"/>
        <v>0</v>
      </c>
      <c r="W1587" s="36"/>
      <c r="X1587" s="37"/>
      <c r="Y1587" s="44">
        <f t="shared" ref="Y1587" si="37869">parseTime(W1587)-(X1591=INT(RIGHT($F1587, 1)))</f>
        <v>0</v>
      </c>
      <c r="Z1587" s="45">
        <f t="shared" si="37840"/>
        <v>0</v>
      </c>
      <c r="AA1587" s="36"/>
      <c r="AB1587" s="37"/>
      <c r="AC1587" s="44">
        <f t="shared" ref="AC1587" si="37870">parseTime(AA1587)-(AB1591=INT(RIGHT($F1587, 1)))</f>
        <v>0</v>
      </c>
      <c r="AD1587" s="45">
        <f t="shared" si="37842"/>
        <v>0</v>
      </c>
      <c r="AE1587" s="36"/>
      <c r="AF1587" s="37"/>
      <c r="AG1587" s="44">
        <f t="shared" ref="AG1587" si="37871">parseTime(AE1587)-(AF1591=INT(RIGHT($F1587, 1)))</f>
        <v>0</v>
      </c>
      <c r="AH1587" s="45">
        <f t="shared" si="37844"/>
        <v>0</v>
      </c>
      <c r="AI1587" s="36" t="s">
        <v>262</v>
      </c>
      <c r="AJ1587" s="37" t="s">
        <v>39</v>
      </c>
      <c r="AK1587" s="44">
        <f>parseTime(AI1587)-(AJ1591=INT(RIGHT($F1587, 1)))</f>
        <v>1.5</v>
      </c>
      <c r="AL1587" s="45">
        <f t="shared" si="37845"/>
        <v>0</v>
      </c>
      <c r="AM1587" s="36"/>
      <c r="AN1587" s="37"/>
      <c r="AO1587" s="44">
        <f t="shared" ref="AO1587" si="37872">parseTime(AM1587)-(AN1591=INT(RIGHT($F1587, 1)))</f>
        <v>0</v>
      </c>
      <c r="AP1587" s="45">
        <f t="shared" si="37847"/>
        <v>0</v>
      </c>
      <c r="AQ1587" s="36"/>
      <c r="AR1587" s="37"/>
      <c r="AS1587" s="44">
        <f t="shared" ref="AS1587" si="37873">parseTime(AQ1587)-(AR1591=INT(RIGHT($F1587, 1)))</f>
        <v>0</v>
      </c>
      <c r="AT1587" s="45">
        <f t="shared" si="37849"/>
        <v>0</v>
      </c>
      <c r="AU1587" s="36"/>
      <c r="AV1587" s="37"/>
      <c r="AW1587" s="44">
        <f>parseTime(AU1587)-(AV1591=INT(RIGHT($F1587, 1)))</f>
        <v>0</v>
      </c>
      <c r="AX1587" s="45">
        <f t="shared" si="37850"/>
        <v>0</v>
      </c>
      <c r="AY1587" s="36"/>
      <c r="AZ1587" s="37"/>
      <c r="BA1587" s="44">
        <f>parseTime(AY1587)-(AZ1591=INT(RIGHT($F1587, 1)))</f>
        <v>0</v>
      </c>
      <c r="BB1587" s="45">
        <f t="shared" si="37851"/>
        <v>0</v>
      </c>
      <c r="BC1587" s="36"/>
      <c r="BD1587" s="37"/>
      <c r="BE1587" s="44">
        <f>parseTime(BC1587)-(BD1591=INT(RIGHT($F1587, 1)))</f>
        <v>0</v>
      </c>
      <c r="BF1587" s="45">
        <f t="shared" si="37852"/>
        <v>0</v>
      </c>
      <c r="BG1587" s="36"/>
      <c r="BH1587" s="37"/>
      <c r="BI1587" s="44">
        <f>parseTime(BG1587)-(BH1591=INT(RIGHT($F1587, 1)))</f>
        <v>0</v>
      </c>
      <c r="BJ1587" s="45">
        <f t="shared" si="37853"/>
        <v>0</v>
      </c>
      <c r="BK1587" s="36"/>
      <c r="BL1587" s="37"/>
      <c r="BM1587" s="44">
        <f>parseTime(BK1587)-(BL1591=INT(RIGHT($F1587, 1)))</f>
        <v>0</v>
      </c>
      <c r="BN1587" s="45">
        <f t="shared" si="37854"/>
        <v>0</v>
      </c>
      <c r="BO1587" s="36"/>
      <c r="BP1587" s="37"/>
      <c r="BQ1587" s="44">
        <f t="shared" ref="BQ1587" si="37874">parseTime(BO1587)-(BP1591=INT(RIGHT($F1587, 1)))</f>
        <v>0</v>
      </c>
      <c r="BR1587" s="45">
        <f t="shared" si="37856"/>
        <v>0</v>
      </c>
      <c r="BS1587" s="36"/>
      <c r="BT1587" s="37"/>
      <c r="BU1587" s="44">
        <f t="shared" ref="BU1587" si="37875">parseTime(BS1587)-(BT1591=INT(RIGHT($F1587, 1)))</f>
        <v>0</v>
      </c>
      <c r="BV1587" s="45">
        <f t="shared" si="37858"/>
        <v>0</v>
      </c>
      <c r="BW1587" s="36"/>
      <c r="BX1587" s="37"/>
      <c r="BY1587" s="44">
        <f t="shared" ref="BY1587" si="37876">parseTime(BW1587)-(BX1591=INT(RIGHT($F1587, 1)))</f>
        <v>0</v>
      </c>
      <c r="BZ1587" s="45">
        <f t="shared" si="37860"/>
        <v>0</v>
      </c>
      <c r="CA1587" s="36"/>
      <c r="CB1587" s="37"/>
      <c r="CC1587" s="44">
        <f t="shared" ref="CC1587" si="37877">parseTime(CA1587)-(CB1591=INT(RIGHT($F1587, 1)))</f>
        <v>0</v>
      </c>
      <c r="CD1587" s="45">
        <f t="shared" si="37862"/>
        <v>0</v>
      </c>
      <c r="CE1587" s="36"/>
      <c r="CF1587" s="37"/>
      <c r="CG1587" s="44">
        <f t="shared" ref="CG1587" si="37878">parseTime(CE1587)-(CF1591=INT(RIGHT($F1587, 1)))</f>
        <v>0</v>
      </c>
      <c r="CH1587" s="45">
        <f t="shared" si="37864"/>
        <v>0</v>
      </c>
    </row>
    <row r="1588" spans="1:86" x14ac:dyDescent="0.25">
      <c r="A1588" s="56" t="s">
        <v>117</v>
      </c>
      <c r="B1588" s="57">
        <f t="shared" ref="B1588" ca="1" si="37879">roleHours(G1586:CH1592, "MFD")</f>
        <v>46.5</v>
      </c>
      <c r="C1588" s="14">
        <f t="shared" ref="C1588:C1591" ca="1" si="37880">B1588/8</f>
        <v>5.8125</v>
      </c>
      <c r="D1588" s="14">
        <f t="shared" ref="D1588" ca="1" si="37881">B1587-D1587</f>
        <v>0.29999999999999716</v>
      </c>
      <c r="E1588" s="20" t="s">
        <v>127</v>
      </c>
      <c r="F1588" s="51" t="s">
        <v>130</v>
      </c>
      <c r="G1588" s="36"/>
      <c r="H1588" s="37"/>
      <c r="I1588" s="44">
        <f t="shared" ref="I1588" si="37882">parseTime(G1588)-(H1591=INT(RIGHT($F1588, 1)))</f>
        <v>0</v>
      </c>
      <c r="J1588" s="45">
        <f t="shared" si="37832"/>
        <v>0</v>
      </c>
      <c r="K1588" s="36"/>
      <c r="L1588" s="37"/>
      <c r="M1588" s="44">
        <f t="shared" ref="M1588" si="37883">parseTime(K1588)-(L1591=INT(RIGHT($F1588, 1)))</f>
        <v>0</v>
      </c>
      <c r="N1588" s="45">
        <f t="shared" si="37834"/>
        <v>0</v>
      </c>
      <c r="O1588" s="36"/>
      <c r="P1588" s="37"/>
      <c r="Q1588" s="44">
        <f t="shared" ref="Q1588" si="37884">parseTime(O1588)-(P1591=INT(RIGHT($F1588, 1)))</f>
        <v>0</v>
      </c>
      <c r="R1588" s="45">
        <f t="shared" si="37836"/>
        <v>0</v>
      </c>
      <c r="S1588" s="36"/>
      <c r="T1588" s="37"/>
      <c r="U1588" s="44">
        <f t="shared" ref="U1588" si="37885">parseTime(S1588)-(T1591=INT(RIGHT($F1588, 1)))</f>
        <v>0</v>
      </c>
      <c r="V1588" s="45">
        <f t="shared" si="37838"/>
        <v>0</v>
      </c>
      <c r="W1588" s="36"/>
      <c r="X1588" s="37"/>
      <c r="Y1588" s="44">
        <f t="shared" ref="Y1588" si="37886">parseTime(W1588)-(X1591=INT(RIGHT($F1588, 1)))</f>
        <v>0</v>
      </c>
      <c r="Z1588" s="45">
        <f t="shared" si="37840"/>
        <v>0</v>
      </c>
      <c r="AA1588" s="36"/>
      <c r="AB1588" s="37"/>
      <c r="AC1588" s="44">
        <f t="shared" ref="AC1588" si="37887">parseTime(AA1588)-(AB1591=INT(RIGHT($F1588, 1)))</f>
        <v>0</v>
      </c>
      <c r="AD1588" s="45">
        <f t="shared" si="37842"/>
        <v>0</v>
      </c>
      <c r="AE1588" s="36"/>
      <c r="AF1588" s="37"/>
      <c r="AG1588" s="44">
        <f t="shared" ref="AG1588" si="37888">parseTime(AE1588)-(AF1591=INT(RIGHT($F1588, 1)))</f>
        <v>0</v>
      </c>
      <c r="AH1588" s="45">
        <f t="shared" si="37844"/>
        <v>0</v>
      </c>
      <c r="AI1588" s="36"/>
      <c r="AJ1588" s="37"/>
      <c r="AK1588" s="44">
        <f>parseTime(AI1588)-(AJ1591=INT(RIGHT($F1588, 1)))</f>
        <v>0</v>
      </c>
      <c r="AL1588" s="45">
        <f t="shared" si="37845"/>
        <v>0</v>
      </c>
      <c r="AM1588" s="36"/>
      <c r="AN1588" s="37"/>
      <c r="AO1588" s="44">
        <f t="shared" ref="AO1588" si="37889">parseTime(AM1588)-(AN1591=INT(RIGHT($F1588, 1)))</f>
        <v>0</v>
      </c>
      <c r="AP1588" s="45">
        <f t="shared" si="37847"/>
        <v>0</v>
      </c>
      <c r="AQ1588" s="36"/>
      <c r="AR1588" s="37"/>
      <c r="AS1588" s="44">
        <f t="shared" ref="AS1588" si="37890">parseTime(AQ1588)-(AR1591=INT(RIGHT($F1588, 1)))</f>
        <v>0</v>
      </c>
      <c r="AT1588" s="45">
        <f t="shared" si="37849"/>
        <v>0</v>
      </c>
      <c r="AU1588" s="36"/>
      <c r="AV1588" s="37"/>
      <c r="AW1588" s="44">
        <f>parseTime(AU1588)-(AV1591=INT(RIGHT($F1588, 1)))</f>
        <v>0</v>
      </c>
      <c r="AX1588" s="45">
        <f t="shared" si="37850"/>
        <v>0</v>
      </c>
      <c r="AY1588" s="36"/>
      <c r="AZ1588" s="37"/>
      <c r="BA1588" s="44">
        <f>parseTime(AY1588)-(AZ1591=INT(RIGHT($F1588, 1)))</f>
        <v>0</v>
      </c>
      <c r="BB1588" s="45">
        <f t="shared" si="37851"/>
        <v>0</v>
      </c>
      <c r="BC1588" s="36"/>
      <c r="BD1588" s="37"/>
      <c r="BE1588" s="44">
        <f>parseTime(BC1588)-(BD1591=INT(RIGHT($F1588, 1)))</f>
        <v>0</v>
      </c>
      <c r="BF1588" s="45">
        <f t="shared" si="37852"/>
        <v>0</v>
      </c>
      <c r="BG1588" s="36"/>
      <c r="BH1588" s="37"/>
      <c r="BI1588" s="44">
        <f>parseTime(BG1588)-(BH1591=INT(RIGHT($F1588, 1)))</f>
        <v>0</v>
      </c>
      <c r="BJ1588" s="45">
        <f t="shared" si="37853"/>
        <v>0</v>
      </c>
      <c r="BK1588" s="36"/>
      <c r="BL1588" s="37"/>
      <c r="BM1588" s="44">
        <f>parseTime(BK1588)-(BL1591=INT(RIGHT($F1588, 1)))</f>
        <v>0</v>
      </c>
      <c r="BN1588" s="45">
        <f t="shared" si="37854"/>
        <v>0</v>
      </c>
      <c r="BO1588" s="36"/>
      <c r="BP1588" s="37"/>
      <c r="BQ1588" s="44">
        <f t="shared" ref="BQ1588" si="37891">parseTime(BO1588)-(BP1591=INT(RIGHT($F1588, 1)))</f>
        <v>0</v>
      </c>
      <c r="BR1588" s="45">
        <f t="shared" si="37856"/>
        <v>0</v>
      </c>
      <c r="BS1588" s="36"/>
      <c r="BT1588" s="37"/>
      <c r="BU1588" s="44">
        <f t="shared" ref="BU1588" si="37892">parseTime(BS1588)-(BT1591=INT(RIGHT($F1588, 1)))</f>
        <v>0</v>
      </c>
      <c r="BV1588" s="45">
        <f t="shared" si="37858"/>
        <v>0</v>
      </c>
      <c r="BW1588" s="36"/>
      <c r="BX1588" s="37"/>
      <c r="BY1588" s="44">
        <f t="shared" ref="BY1588" si="37893">parseTime(BW1588)-(BX1591=INT(RIGHT($F1588, 1)))</f>
        <v>0</v>
      </c>
      <c r="BZ1588" s="45">
        <f t="shared" si="37860"/>
        <v>0</v>
      </c>
      <c r="CA1588" s="36"/>
      <c r="CB1588" s="37"/>
      <c r="CC1588" s="44">
        <f t="shared" ref="CC1588" si="37894">parseTime(CA1588)-(CB1591=INT(RIGHT($F1588, 1)))</f>
        <v>0</v>
      </c>
      <c r="CD1588" s="45">
        <f t="shared" si="37862"/>
        <v>0</v>
      </c>
      <c r="CE1588" s="36"/>
      <c r="CF1588" s="37"/>
      <c r="CG1588" s="44">
        <f t="shared" ref="CG1588" si="37895">parseTime(CE1588)-(CF1591=INT(RIGHT($F1588, 1)))</f>
        <v>0</v>
      </c>
      <c r="CH1588" s="45">
        <f t="shared" si="37864"/>
        <v>0</v>
      </c>
    </row>
    <row r="1589" spans="1:86" x14ac:dyDescent="0.25">
      <c r="A1589" s="56"/>
      <c r="B1589" s="57"/>
      <c r="C1589" s="14">
        <f t="shared" si="37880"/>
        <v>0</v>
      </c>
      <c r="D1589" s="14" t="s">
        <v>259</v>
      </c>
      <c r="E1589" s="20">
        <v>4.25</v>
      </c>
      <c r="F1589" s="51" t="s">
        <v>131</v>
      </c>
      <c r="G1589" s="36"/>
      <c r="H1589" s="37"/>
      <c r="I1589" s="44">
        <f t="shared" ref="I1589" si="37896">parseTime(G1589)-(H1591=INT(RIGHT($F1589, 1)))</f>
        <v>0</v>
      </c>
      <c r="J1589" s="45">
        <f t="shared" si="37832"/>
        <v>0</v>
      </c>
      <c r="K1589" s="36"/>
      <c r="L1589" s="37"/>
      <c r="M1589" s="44">
        <f t="shared" ref="M1589" si="37897">parseTime(K1589)-(L1591=INT(RIGHT($F1589, 1)))</f>
        <v>0</v>
      </c>
      <c r="N1589" s="45">
        <f t="shared" si="37834"/>
        <v>0</v>
      </c>
      <c r="O1589" s="36"/>
      <c r="P1589" s="37"/>
      <c r="Q1589" s="44">
        <f t="shared" ref="Q1589" si="37898">parseTime(O1589)-(P1591=INT(RIGHT($F1589, 1)))</f>
        <v>0</v>
      </c>
      <c r="R1589" s="45">
        <f t="shared" si="37836"/>
        <v>0</v>
      </c>
      <c r="S1589" s="36"/>
      <c r="T1589" s="37"/>
      <c r="U1589" s="44">
        <f t="shared" ref="U1589" si="37899">parseTime(S1589)-(T1591=INT(RIGHT($F1589, 1)))</f>
        <v>0</v>
      </c>
      <c r="V1589" s="45">
        <f t="shared" si="37838"/>
        <v>0</v>
      </c>
      <c r="W1589" s="36"/>
      <c r="X1589" s="37"/>
      <c r="Y1589" s="44">
        <f t="shared" ref="Y1589" si="37900">parseTime(W1589)-(X1591=INT(RIGHT($F1589, 1)))</f>
        <v>0</v>
      </c>
      <c r="Z1589" s="45">
        <f t="shared" si="37840"/>
        <v>0</v>
      </c>
      <c r="AA1589" s="36"/>
      <c r="AB1589" s="37"/>
      <c r="AC1589" s="44">
        <f t="shared" ref="AC1589" si="37901">parseTime(AA1589)-(AB1591=INT(RIGHT($F1589, 1)))</f>
        <v>0</v>
      </c>
      <c r="AD1589" s="45">
        <f t="shared" si="37842"/>
        <v>0</v>
      </c>
      <c r="AE1589" s="36"/>
      <c r="AF1589" s="37"/>
      <c r="AG1589" s="44">
        <f t="shared" ref="AG1589" si="37902">parseTime(AE1589)-(AF1591=INT(RIGHT($F1589, 1)))</f>
        <v>0</v>
      </c>
      <c r="AH1589" s="45">
        <f t="shared" si="37844"/>
        <v>0</v>
      </c>
      <c r="AI1589" s="36"/>
      <c r="AJ1589" s="37"/>
      <c r="AK1589" s="44">
        <f>parseTime(AI1589)-(AJ1591=INT(RIGHT($F1589, 1)))</f>
        <v>0</v>
      </c>
      <c r="AL1589" s="45">
        <f t="shared" si="37845"/>
        <v>0</v>
      </c>
      <c r="AM1589" s="36"/>
      <c r="AN1589" s="37"/>
      <c r="AO1589" s="44">
        <f t="shared" ref="AO1589" si="37903">parseTime(AM1589)-(AN1591=INT(RIGHT($F1589, 1)))</f>
        <v>0</v>
      </c>
      <c r="AP1589" s="45">
        <f t="shared" si="37847"/>
        <v>0</v>
      </c>
      <c r="AQ1589" s="36"/>
      <c r="AR1589" s="37"/>
      <c r="AS1589" s="44">
        <f t="shared" ref="AS1589" si="37904">parseTime(AQ1589)-(AR1591=INT(RIGHT($F1589, 1)))</f>
        <v>0</v>
      </c>
      <c r="AT1589" s="45">
        <f t="shared" si="37849"/>
        <v>0</v>
      </c>
      <c r="AU1589" s="36"/>
      <c r="AV1589" s="37"/>
      <c r="AW1589" s="44">
        <f>parseTime(AU1589)-(AV1591=INT(RIGHT($F1589, 1)))</f>
        <v>0</v>
      </c>
      <c r="AX1589" s="45">
        <f t="shared" si="37850"/>
        <v>0</v>
      </c>
      <c r="AY1589" s="36"/>
      <c r="AZ1589" s="37"/>
      <c r="BA1589" s="44">
        <f>parseTime(AY1589)-(AZ1591=INT(RIGHT($F1589, 1)))</f>
        <v>0</v>
      </c>
      <c r="BB1589" s="45">
        <f t="shared" si="37851"/>
        <v>0</v>
      </c>
      <c r="BC1589" s="36"/>
      <c r="BD1589" s="37"/>
      <c r="BE1589" s="44">
        <f>parseTime(BC1589)-(BD1591=INT(RIGHT($F1589, 1)))</f>
        <v>0</v>
      </c>
      <c r="BF1589" s="45">
        <f t="shared" si="37852"/>
        <v>0</v>
      </c>
      <c r="BG1589" s="36"/>
      <c r="BH1589" s="37"/>
      <c r="BI1589" s="44">
        <f>parseTime(BG1589)-(BH1591=INT(RIGHT($F1589, 1)))</f>
        <v>0</v>
      </c>
      <c r="BJ1589" s="45">
        <f t="shared" si="37853"/>
        <v>0</v>
      </c>
      <c r="BK1589" s="36"/>
      <c r="BL1589" s="37"/>
      <c r="BM1589" s="44">
        <f>parseTime(BK1589)-(BL1591=INT(RIGHT($F1589, 1)))</f>
        <v>0</v>
      </c>
      <c r="BN1589" s="45">
        <f t="shared" si="37854"/>
        <v>0</v>
      </c>
      <c r="BO1589" s="36"/>
      <c r="BP1589" s="37"/>
      <c r="BQ1589" s="44">
        <f t="shared" ref="BQ1589" si="37905">parseTime(BO1589)-(BP1591=INT(RIGHT($F1589, 1)))</f>
        <v>0</v>
      </c>
      <c r="BR1589" s="45">
        <f t="shared" si="37856"/>
        <v>0</v>
      </c>
      <c r="BS1589" s="36"/>
      <c r="BT1589" s="37"/>
      <c r="BU1589" s="44">
        <f t="shared" ref="BU1589" si="37906">parseTime(BS1589)-(BT1591=INT(RIGHT($F1589, 1)))</f>
        <v>0</v>
      </c>
      <c r="BV1589" s="45">
        <f t="shared" si="37858"/>
        <v>0</v>
      </c>
      <c r="BW1589" s="36"/>
      <c r="BX1589" s="37"/>
      <c r="BY1589" s="44">
        <f t="shared" ref="BY1589" si="37907">parseTime(BW1589)-(BX1591=INT(RIGHT($F1589, 1)))</f>
        <v>0</v>
      </c>
      <c r="BZ1589" s="45">
        <f t="shared" si="37860"/>
        <v>0</v>
      </c>
      <c r="CA1589" s="36"/>
      <c r="CB1589" s="37"/>
      <c r="CC1589" s="44">
        <f t="shared" ref="CC1589" si="37908">parseTime(CA1589)-(CB1591=INT(RIGHT($F1589, 1)))</f>
        <v>0</v>
      </c>
      <c r="CD1589" s="45">
        <f t="shared" si="37862"/>
        <v>0</v>
      </c>
      <c r="CE1589" s="36"/>
      <c r="CF1589" s="37"/>
      <c r="CG1589" s="44">
        <f t="shared" ref="CG1589" si="37909">parseTime(CE1589)-(CF1591=INT(RIGHT($F1589, 1)))</f>
        <v>0</v>
      </c>
      <c r="CH1589" s="45">
        <f t="shared" si="37864"/>
        <v>0</v>
      </c>
    </row>
    <row r="1590" spans="1:86" x14ac:dyDescent="0.25">
      <c r="A1590" s="56" t="s">
        <v>119</v>
      </c>
      <c r="B1590" s="57">
        <f t="shared" ref="B1590" ca="1" si="37910">roleHours(G1586:CH1592, "MCC")</f>
        <v>7.5</v>
      </c>
      <c r="C1590" s="14">
        <f t="shared" ca="1" si="37880"/>
        <v>0.9375</v>
      </c>
      <c r="D1590" s="14" t="s">
        <v>260</v>
      </c>
      <c r="E1590" s="20">
        <v>4.6500000000000004</v>
      </c>
      <c r="F1590" s="51" t="s">
        <v>132</v>
      </c>
      <c r="G1590" s="36"/>
      <c r="H1590" s="37"/>
      <c r="I1590" s="44">
        <f t="shared" ref="I1590" si="37911">parseTime(G1590)-(H1591=INT(RIGHT($F1590, 1)))</f>
        <v>0</v>
      </c>
      <c r="J1590" s="45">
        <f t="shared" si="37832"/>
        <v>0</v>
      </c>
      <c r="K1590" s="36"/>
      <c r="L1590" s="37"/>
      <c r="M1590" s="44">
        <f t="shared" ref="M1590" si="37912">parseTime(K1590)-(L1591=INT(RIGHT($F1590, 1)))</f>
        <v>0</v>
      </c>
      <c r="N1590" s="45">
        <f t="shared" si="37834"/>
        <v>0</v>
      </c>
      <c r="O1590" s="36"/>
      <c r="P1590" s="37"/>
      <c r="Q1590" s="44">
        <f t="shared" ref="Q1590" si="37913">parseTime(O1590)-(P1591=INT(RIGHT($F1590, 1)))</f>
        <v>0</v>
      </c>
      <c r="R1590" s="45">
        <f t="shared" si="37836"/>
        <v>0</v>
      </c>
      <c r="S1590" s="36"/>
      <c r="T1590" s="37"/>
      <c r="U1590" s="44">
        <f t="shared" ref="U1590" si="37914">parseTime(S1590)-(T1591=INT(RIGHT($F1590, 1)))</f>
        <v>0</v>
      </c>
      <c r="V1590" s="45">
        <f t="shared" si="37838"/>
        <v>0</v>
      </c>
      <c r="W1590" s="36"/>
      <c r="X1590" s="37"/>
      <c r="Y1590" s="44">
        <f t="shared" ref="Y1590" si="37915">parseTime(W1590)-(X1591=INT(RIGHT($F1590, 1)))</f>
        <v>0</v>
      </c>
      <c r="Z1590" s="45">
        <f t="shared" si="37840"/>
        <v>0</v>
      </c>
      <c r="AA1590" s="36"/>
      <c r="AB1590" s="37"/>
      <c r="AC1590" s="44">
        <f t="shared" ref="AC1590" si="37916">parseTime(AA1590)-(AB1591=INT(RIGHT($F1590, 1)))</f>
        <v>0</v>
      </c>
      <c r="AD1590" s="45">
        <f t="shared" si="37842"/>
        <v>0</v>
      </c>
      <c r="AE1590" s="36"/>
      <c r="AF1590" s="37"/>
      <c r="AG1590" s="44">
        <f t="shared" ref="AG1590" si="37917">parseTime(AE1590)-(AF1591=INT(RIGHT($F1590, 1)))</f>
        <v>0</v>
      </c>
      <c r="AH1590" s="45">
        <f t="shared" si="37844"/>
        <v>0</v>
      </c>
      <c r="AI1590" s="36"/>
      <c r="AJ1590" s="37"/>
      <c r="AK1590" s="44">
        <f>parseTime(AI1590)-(AJ1591=INT(RIGHT($F1590, 1)))</f>
        <v>0</v>
      </c>
      <c r="AL1590" s="45">
        <f t="shared" si="37845"/>
        <v>0</v>
      </c>
      <c r="AM1590" s="36"/>
      <c r="AN1590" s="37"/>
      <c r="AO1590" s="44">
        <f t="shared" ref="AO1590" si="37918">parseTime(AM1590)-(AN1591=INT(RIGHT($F1590, 1)))</f>
        <v>0</v>
      </c>
      <c r="AP1590" s="45">
        <f t="shared" si="37847"/>
        <v>0</v>
      </c>
      <c r="AQ1590" s="36"/>
      <c r="AR1590" s="37"/>
      <c r="AS1590" s="44">
        <f t="shared" ref="AS1590" si="37919">parseTime(AQ1590)-(AR1591=INT(RIGHT($F1590, 1)))</f>
        <v>0</v>
      </c>
      <c r="AT1590" s="45">
        <f t="shared" si="37849"/>
        <v>0</v>
      </c>
      <c r="AU1590" s="36"/>
      <c r="AV1590" s="37"/>
      <c r="AW1590" s="44">
        <f>parseTime(AU1590)-(AV1591=INT(RIGHT($F1590, 1)))</f>
        <v>0</v>
      </c>
      <c r="AX1590" s="45">
        <f t="shared" si="37850"/>
        <v>0</v>
      </c>
      <c r="AY1590" s="36"/>
      <c r="AZ1590" s="37"/>
      <c r="BA1590" s="44">
        <f>parseTime(AY1590)-(AZ1591=INT(RIGHT($F1590, 1)))</f>
        <v>0</v>
      </c>
      <c r="BB1590" s="45">
        <f t="shared" si="37851"/>
        <v>0</v>
      </c>
      <c r="BC1590" s="36"/>
      <c r="BD1590" s="37"/>
      <c r="BE1590" s="44">
        <f>parseTime(BC1590)-(BD1591=INT(RIGHT($F1590, 1)))</f>
        <v>0</v>
      </c>
      <c r="BF1590" s="45">
        <f t="shared" si="37852"/>
        <v>0</v>
      </c>
      <c r="BG1590" s="36"/>
      <c r="BH1590" s="37"/>
      <c r="BI1590" s="44">
        <f>parseTime(BG1590)-(BH1591=INT(RIGHT($F1590, 1)))</f>
        <v>0</v>
      </c>
      <c r="BJ1590" s="45">
        <f t="shared" si="37853"/>
        <v>0</v>
      </c>
      <c r="BK1590" s="36"/>
      <c r="BL1590" s="37"/>
      <c r="BM1590" s="44">
        <f>parseTime(BK1590)-(BL1591=INT(RIGHT($F1590, 1)))</f>
        <v>0</v>
      </c>
      <c r="BN1590" s="45">
        <f t="shared" si="37854"/>
        <v>0</v>
      </c>
      <c r="BO1590" s="36"/>
      <c r="BP1590" s="37"/>
      <c r="BQ1590" s="44">
        <f t="shared" ref="BQ1590" si="37920">parseTime(BO1590)-(BP1591=INT(RIGHT($F1590, 1)))</f>
        <v>0</v>
      </c>
      <c r="BR1590" s="45">
        <f t="shared" si="37856"/>
        <v>0</v>
      </c>
      <c r="BS1590" s="36"/>
      <c r="BT1590" s="37"/>
      <c r="BU1590" s="44">
        <f t="shared" ref="BU1590" si="37921">parseTime(BS1590)-(BT1591=INT(RIGHT($F1590, 1)))</f>
        <v>0</v>
      </c>
      <c r="BV1590" s="45">
        <f t="shared" si="37858"/>
        <v>0</v>
      </c>
      <c r="BW1590" s="36"/>
      <c r="BX1590" s="37"/>
      <c r="BY1590" s="44">
        <f t="shared" ref="BY1590" si="37922">parseTime(BW1590)-(BX1591=INT(RIGHT($F1590, 1)))</f>
        <v>0</v>
      </c>
      <c r="BZ1590" s="45">
        <f t="shared" si="37860"/>
        <v>0</v>
      </c>
      <c r="CA1590" s="36"/>
      <c r="CB1590" s="37"/>
      <c r="CC1590" s="44">
        <f t="shared" ref="CC1590" si="37923">parseTime(CA1590)-(CB1591=INT(RIGHT($F1590, 1)))</f>
        <v>0</v>
      </c>
      <c r="CD1590" s="45">
        <f t="shared" si="37862"/>
        <v>0</v>
      </c>
      <c r="CE1590" s="36"/>
      <c r="CF1590" s="37"/>
      <c r="CG1590" s="44">
        <f t="shared" ref="CG1590" si="37924">parseTime(CE1590)-(CF1591=INT(RIGHT($F1590, 1)))</f>
        <v>0</v>
      </c>
      <c r="CH1590" s="45">
        <f t="shared" si="37864"/>
        <v>0</v>
      </c>
    </row>
    <row r="1591" spans="1:86" x14ac:dyDescent="0.25">
      <c r="A1591" s="56"/>
      <c r="B1591" s="57"/>
      <c r="C1591" s="14">
        <f t="shared" si="37880"/>
        <v>0</v>
      </c>
      <c r="D1591" s="14"/>
      <c r="E1591" s="20">
        <f t="shared" ref="E1591" si="37925">((7.5/2)-0.5+E1590)*8</f>
        <v>63.2</v>
      </c>
      <c r="F1591" s="51"/>
      <c r="G1591" s="46" t="s">
        <v>134</v>
      </c>
      <c r="H1591" s="38">
        <f t="shared" ref="H1591" si="37926">lunchAdjust(G1586:H1590)</f>
        <v>1</v>
      </c>
      <c r="I1591" s="48" t="s">
        <v>0</v>
      </c>
      <c r="J1591" s="39">
        <f t="shared" ref="J1591" si="37927">SUMPRODUCT(I1586:I1590*J1586:J1590)</f>
        <v>8</v>
      </c>
      <c r="K1591" s="46" t="s">
        <v>134</v>
      </c>
      <c r="L1591" s="38">
        <f t="shared" ref="L1591" si="37928">lunchAdjust(K1586:L1590)</f>
        <v>1</v>
      </c>
      <c r="M1591" s="48" t="s">
        <v>0</v>
      </c>
      <c r="N1591" s="39">
        <f t="shared" ref="N1591" si="37929">SUMPRODUCT(M1586:M1590*N1586:N1590)</f>
        <v>8</v>
      </c>
      <c r="O1591" s="46" t="s">
        <v>134</v>
      </c>
      <c r="P1591" s="38">
        <f t="shared" ref="P1591" si="37930">lunchAdjust(O1586:P1590)</f>
        <v>1</v>
      </c>
      <c r="Q1591" s="48" t="s">
        <v>0</v>
      </c>
      <c r="R1591" s="39">
        <f t="shared" ref="R1591" si="37931">SUMPRODUCT(Q1586:Q1590*R1586:R1590)</f>
        <v>8</v>
      </c>
      <c r="S1591" s="46" t="s">
        <v>134</v>
      </c>
      <c r="T1591" s="38">
        <f t="shared" ref="T1591" si="37932">lunchAdjust(S1586:T1590)</f>
        <v>1</v>
      </c>
      <c r="U1591" s="48" t="s">
        <v>0</v>
      </c>
      <c r="V1591" s="39">
        <f t="shared" ref="V1591" si="37933">SUMPRODUCT(U1586:U1590*V1586:V1590)</f>
        <v>8</v>
      </c>
      <c r="W1591" s="46" t="s">
        <v>134</v>
      </c>
      <c r="X1591" s="38">
        <f t="shared" ref="X1591" si="37934">lunchAdjust(W1586:X1590)</f>
        <v>0</v>
      </c>
      <c r="Y1591" s="48" t="s">
        <v>0</v>
      </c>
      <c r="Z1591" s="39">
        <f t="shared" ref="Z1591" si="37935">SUMPRODUCT(Y1586:Y1590*Z1586:Z1590)</f>
        <v>0</v>
      </c>
      <c r="AA1591" s="46" t="s">
        <v>134</v>
      </c>
      <c r="AB1591" s="38">
        <f t="shared" ref="AB1591" si="37936">lunchAdjust(AA1586:AB1590)</f>
        <v>1</v>
      </c>
      <c r="AC1591" s="48" t="s">
        <v>0</v>
      </c>
      <c r="AD1591" s="39">
        <f t="shared" ref="AD1591" si="37937">SUMPRODUCT(AC1586:AC1590*AD1586:AD1590)</f>
        <v>8</v>
      </c>
      <c r="AE1591" s="46" t="s">
        <v>134</v>
      </c>
      <c r="AF1591" s="38">
        <f t="shared" ref="AF1591" si="37938">lunchAdjust(AE1586:AF1590)</f>
        <v>1</v>
      </c>
      <c r="AG1591" s="48" t="s">
        <v>0</v>
      </c>
      <c r="AH1591" s="39">
        <f t="shared" ref="AH1591" si="37939">SUMPRODUCT(AG1586:AG1590*AH1586:AH1590)</f>
        <v>7.5</v>
      </c>
      <c r="AI1591" s="46" t="s">
        <v>134</v>
      </c>
      <c r="AJ1591" s="38">
        <f t="shared" ref="AJ1591" si="37940">lunchAdjust(AI1586:AJ1590)</f>
        <v>1</v>
      </c>
      <c r="AK1591" s="48" t="s">
        <v>0</v>
      </c>
      <c r="AL1591" s="39">
        <f t="shared" ref="AL1591" si="37941">SUMPRODUCT(AK1586:AK1590*AL1586:AL1590)</f>
        <v>6.5</v>
      </c>
      <c r="AM1591" s="46" t="s">
        <v>134</v>
      </c>
      <c r="AN1591" s="38">
        <f t="shared" ref="AN1591" si="37942">lunchAdjust(AM1586:AN1590)</f>
        <v>0</v>
      </c>
      <c r="AO1591" s="48" t="s">
        <v>0</v>
      </c>
      <c r="AP1591" s="39">
        <f t="shared" ref="AP1591" si="37943">SUMPRODUCT(AO1586:AO1590*AP1586:AP1590)</f>
        <v>0</v>
      </c>
      <c r="AQ1591" s="46" t="s">
        <v>134</v>
      </c>
      <c r="AR1591" s="38">
        <f t="shared" ref="AR1591" si="37944">lunchAdjust(AQ1586:AR1590)</f>
        <v>0</v>
      </c>
      <c r="AS1591" s="48" t="s">
        <v>0</v>
      </c>
      <c r="AT1591" s="39">
        <f t="shared" ref="AT1591" si="37945">SUMPRODUCT(AS1586:AS1590*AT1586:AT1590)</f>
        <v>0</v>
      </c>
      <c r="AU1591" s="46" t="s">
        <v>134</v>
      </c>
      <c r="AV1591" s="38">
        <f t="shared" ref="AV1591" si="37946">lunchAdjust(AU1586:AV1590)</f>
        <v>0</v>
      </c>
      <c r="AW1591" s="48" t="s">
        <v>0</v>
      </c>
      <c r="AX1591" s="39">
        <f t="shared" ref="AX1591" si="37947">SUMPRODUCT(AW1586:AW1590*AX1586:AX1590)</f>
        <v>0</v>
      </c>
      <c r="AY1591" s="46" t="s">
        <v>134</v>
      </c>
      <c r="AZ1591" s="38">
        <f t="shared" ref="AZ1591" si="37948">lunchAdjust(AY1586:AZ1590)</f>
        <v>0</v>
      </c>
      <c r="BA1591" s="48" t="s">
        <v>0</v>
      </c>
      <c r="BB1591" s="39">
        <f t="shared" ref="BB1591" si="37949">SUMPRODUCT(BA1586:BA1590*BB1586:BB1590)</f>
        <v>0</v>
      </c>
      <c r="BC1591" s="46" t="s">
        <v>134</v>
      </c>
      <c r="BD1591" s="38">
        <f t="shared" ref="BD1591" si="37950">lunchAdjust(BC1586:BD1590)</f>
        <v>0</v>
      </c>
      <c r="BE1591" s="48" t="s">
        <v>0</v>
      </c>
      <c r="BF1591" s="39">
        <f t="shared" ref="BF1591" si="37951">SUMPRODUCT(BE1586:BE1590*BF1586:BF1590)</f>
        <v>0</v>
      </c>
      <c r="BG1591" s="46" t="s">
        <v>134</v>
      </c>
      <c r="BH1591" s="38">
        <f t="shared" ref="BH1591" si="37952">lunchAdjust(BG1586:BH1590)</f>
        <v>0</v>
      </c>
      <c r="BI1591" s="48" t="s">
        <v>0</v>
      </c>
      <c r="BJ1591" s="39">
        <f t="shared" ref="BJ1591" si="37953">SUMPRODUCT(BI1586:BI1590*BJ1586:BJ1590)</f>
        <v>0</v>
      </c>
      <c r="BK1591" s="46" t="s">
        <v>134</v>
      </c>
      <c r="BL1591" s="38">
        <f t="shared" ref="BL1591" si="37954">lunchAdjust(BK1586:BL1590)</f>
        <v>0</v>
      </c>
      <c r="BM1591" s="48" t="s">
        <v>0</v>
      </c>
      <c r="BN1591" s="39">
        <f t="shared" ref="BN1591" si="37955">SUMPRODUCT(BM1586:BM1590*BN1586:BN1590)</f>
        <v>0</v>
      </c>
      <c r="BO1591" s="46" t="s">
        <v>134</v>
      </c>
      <c r="BP1591" s="38">
        <f t="shared" ref="BP1591" si="37956">lunchAdjust(BO1586:BP1590)</f>
        <v>0</v>
      </c>
      <c r="BQ1591" s="48" t="s">
        <v>0</v>
      </c>
      <c r="BR1591" s="39">
        <f t="shared" ref="BR1591" si="37957">SUMPRODUCT(BQ1586:BQ1590*BR1586:BR1590)</f>
        <v>0</v>
      </c>
      <c r="BS1591" s="46" t="s">
        <v>134</v>
      </c>
      <c r="BT1591" s="38">
        <f t="shared" ref="BT1591" si="37958">lunchAdjust(BS1586:BT1590)</f>
        <v>0</v>
      </c>
      <c r="BU1591" s="48" t="s">
        <v>0</v>
      </c>
      <c r="BV1591" s="39">
        <f t="shared" ref="BV1591" si="37959">SUMPRODUCT(BU1586:BU1590*BV1586:BV1590)</f>
        <v>0</v>
      </c>
      <c r="BW1591" s="46" t="s">
        <v>134</v>
      </c>
      <c r="BX1591" s="38">
        <f t="shared" ref="BX1591" si="37960">lunchAdjust(BW1586:BX1590)</f>
        <v>0</v>
      </c>
      <c r="BY1591" s="48" t="s">
        <v>0</v>
      </c>
      <c r="BZ1591" s="39">
        <f t="shared" ref="BZ1591" si="37961">SUMPRODUCT(BY1586:BY1590*BZ1586:BZ1590)</f>
        <v>0</v>
      </c>
      <c r="CA1591" s="46" t="s">
        <v>134</v>
      </c>
      <c r="CB1591" s="38">
        <f t="shared" ref="CB1591" si="37962">lunchAdjust(CA1586:CB1590)</f>
        <v>0</v>
      </c>
      <c r="CC1591" s="48" t="s">
        <v>0</v>
      </c>
      <c r="CD1591" s="39">
        <f t="shared" ref="CD1591" si="37963">SUMPRODUCT(CC1586:CC1590*CD1586:CD1590)</f>
        <v>0</v>
      </c>
      <c r="CE1591" s="46" t="s">
        <v>134</v>
      </c>
      <c r="CF1591" s="38">
        <f t="shared" ref="CF1591" si="37964">lunchAdjust(CE1586:CF1590)</f>
        <v>0</v>
      </c>
      <c r="CG1591" s="48" t="s">
        <v>0</v>
      </c>
      <c r="CH1591" s="39">
        <f t="shared" ref="CH1591" si="37965">SUMPRODUCT(CG1586:CG1590*CH1586:CH1590)</f>
        <v>0</v>
      </c>
    </row>
    <row r="1592" spans="1:86" ht="15.75" thickBot="1" x14ac:dyDescent="0.3">
      <c r="A1592" s="58" t="s">
        <v>121</v>
      </c>
      <c r="B1592" s="59">
        <f t="shared" ref="B1592" ca="1" si="37966">roleHours(G1586:CH1592, "OUT")</f>
        <v>0</v>
      </c>
      <c r="C1592" s="54" t="s">
        <v>137</v>
      </c>
      <c r="D1592" s="22">
        <f t="shared" ref="D1592" ca="1" si="37967">roleHours(G1586:CH1592, "PTO")</f>
        <v>1.5</v>
      </c>
      <c r="E1592" s="23">
        <f t="shared" ref="E1592" ca="1" si="37968">E1591-B1587</f>
        <v>9.2000000000000028</v>
      </c>
      <c r="F1592" s="52"/>
      <c r="G1592" s="47" t="s">
        <v>39</v>
      </c>
      <c r="H1592" s="40">
        <f t="shared" ref="H1592:H1655" si="37969">SUMPRODUCT(I1586:I1590*(H1586:H1590="PTO"))+SUMPRODUCT(I1586:I1590*(H1586:H1590="HOL"))</f>
        <v>0</v>
      </c>
      <c r="I1592" s="49" t="s">
        <v>135</v>
      </c>
      <c r="J1592" s="41">
        <f t="shared" ref="J1592" si="37970">J1591*G$4</f>
        <v>0</v>
      </c>
      <c r="K1592" s="47" t="s">
        <v>39</v>
      </c>
      <c r="L1592" s="40">
        <f t="shared" ref="L1592" si="37971">SUMPRODUCT(M1586:M1590*(L1586:L1590="PTO"))+SUMPRODUCT(M1586:M1590*(L1586:L1590="HOL"))</f>
        <v>0</v>
      </c>
      <c r="M1592" s="49" t="s">
        <v>135</v>
      </c>
      <c r="N1592" s="41">
        <f t="shared" ref="N1592" si="37972">N1591*K$4</f>
        <v>0</v>
      </c>
      <c r="O1592" s="47" t="s">
        <v>39</v>
      </c>
      <c r="P1592" s="40">
        <f t="shared" ref="P1592" si="37973">SUMPRODUCT(Q1586:Q1590*(P1586:P1590="PTO"))+SUMPRODUCT(Q1586:Q1590*(P1586:P1590="HOL"))</f>
        <v>0</v>
      </c>
      <c r="Q1592" s="49" t="s">
        <v>135</v>
      </c>
      <c r="R1592" s="41">
        <f t="shared" ref="R1592" si="37974">R1591*O$4</f>
        <v>8</v>
      </c>
      <c r="S1592" s="47" t="s">
        <v>39</v>
      </c>
      <c r="T1592" s="40">
        <f t="shared" ref="T1592" si="37975">SUMPRODUCT(U1586:U1590*(T1586:T1590="PTO"))+SUMPRODUCT(U1586:U1590*(T1586:T1590="HOL"))</f>
        <v>0</v>
      </c>
      <c r="U1592" s="49" t="s">
        <v>135</v>
      </c>
      <c r="V1592" s="41">
        <f t="shared" ref="V1592" si="37976">V1591*S$4</f>
        <v>0</v>
      </c>
      <c r="W1592" s="47" t="s">
        <v>39</v>
      </c>
      <c r="X1592" s="40">
        <f t="shared" ref="X1592" si="37977">SUMPRODUCT(Y1586:Y1590*(X1586:X1590="PTO"))+SUMPRODUCT(Y1586:Y1590*(X1586:X1590="HOL"))</f>
        <v>0</v>
      </c>
      <c r="Y1592" s="49" t="s">
        <v>135</v>
      </c>
      <c r="Z1592" s="41">
        <f t="shared" ref="Z1592" si="37978">Z1591*W$4</f>
        <v>0</v>
      </c>
      <c r="AA1592" s="47" t="s">
        <v>39</v>
      </c>
      <c r="AB1592" s="40">
        <f t="shared" ref="AB1592" si="37979">SUMPRODUCT(AC1586:AC1590*(AB1586:AB1590="PTO"))+SUMPRODUCT(AC1586:AC1590*(AB1586:AB1590="HOL"))</f>
        <v>0</v>
      </c>
      <c r="AC1592" s="49" t="s">
        <v>135</v>
      </c>
      <c r="AD1592" s="41">
        <f t="shared" ref="AD1592" si="37980">AD1591*AA$4</f>
        <v>8</v>
      </c>
      <c r="AE1592" s="47" t="s">
        <v>39</v>
      </c>
      <c r="AF1592" s="40">
        <f t="shared" ref="AF1592" si="37981">SUMPRODUCT(AG1586:AG1590*(AF1586:AF1590="PTO"))+SUMPRODUCT(AG1586:AG1590*(AF1586:AF1590="HOL"))</f>
        <v>0</v>
      </c>
      <c r="AG1592" s="49" t="s">
        <v>135</v>
      </c>
      <c r="AH1592" s="41">
        <f t="shared" ref="AH1592" si="37982">AH1591*AE$4</f>
        <v>7.5</v>
      </c>
      <c r="AI1592" s="47" t="s">
        <v>39</v>
      </c>
      <c r="AJ1592" s="40">
        <f t="shared" ref="AJ1592" si="37983">SUMPRODUCT(AK1586:AK1590*(AJ1586:AJ1590="PTO"))+SUMPRODUCT(AK1586:AK1590*(AJ1586:AJ1590="HOL"))</f>
        <v>1.5</v>
      </c>
      <c r="AK1592" s="49" t="s">
        <v>135</v>
      </c>
      <c r="AL1592" s="41">
        <f>AL1591*AI$4</f>
        <v>6.5</v>
      </c>
      <c r="AM1592" s="47" t="s">
        <v>39</v>
      </c>
      <c r="AN1592" s="40">
        <f t="shared" ref="AN1592" si="37984">SUMPRODUCT(AO1586:AO1590*(AN1586:AN1590="PTO"))+SUMPRODUCT(AO1586:AO1590*(AN1586:AN1590="HOL"))</f>
        <v>0</v>
      </c>
      <c r="AO1592" s="49" t="s">
        <v>135</v>
      </c>
      <c r="AP1592" s="41">
        <f t="shared" ref="AP1592" si="37985">AP1591*AM$4</f>
        <v>0</v>
      </c>
      <c r="AQ1592" s="47" t="s">
        <v>39</v>
      </c>
      <c r="AR1592" s="40">
        <f t="shared" ref="AR1592" si="37986">SUMPRODUCT(AS1586:AS1590*(AR1586:AR1590="PTO"))+SUMPRODUCT(AS1586:AS1590*(AR1586:AR1590="HOL"))</f>
        <v>0</v>
      </c>
      <c r="AS1592" s="49" t="s">
        <v>135</v>
      </c>
      <c r="AT1592" s="41">
        <f t="shared" ref="AT1592" si="37987">AT1591*AQ$4</f>
        <v>0</v>
      </c>
      <c r="AU1592" s="47" t="s">
        <v>39</v>
      </c>
      <c r="AV1592" s="40">
        <f t="shared" ref="AV1592" si="37988">SUMPRODUCT(AW1586:AW1590*(AV1586:AV1590="PTO"))+SUMPRODUCT(AW1586:AW1590*(AV1586:AV1590="HOL"))</f>
        <v>0</v>
      </c>
      <c r="AW1592" s="49" t="s">
        <v>135</v>
      </c>
      <c r="AX1592" s="41">
        <f>AX1591*AU$4</f>
        <v>0</v>
      </c>
      <c r="AY1592" s="47" t="s">
        <v>39</v>
      </c>
      <c r="AZ1592" s="40">
        <f t="shared" ref="AZ1592" si="37989">SUMPRODUCT(BA1586:BA1590*(AZ1586:AZ1590="PTO"))+SUMPRODUCT(BA1586:BA1590*(AZ1586:AZ1590="HOL"))</f>
        <v>0</v>
      </c>
      <c r="BA1592" s="49" t="s">
        <v>135</v>
      </c>
      <c r="BB1592" s="41">
        <f>BB1591*AY$4</f>
        <v>0</v>
      </c>
      <c r="BC1592" s="47" t="s">
        <v>39</v>
      </c>
      <c r="BD1592" s="40">
        <f t="shared" ref="BD1592" si="37990">SUMPRODUCT(BE1586:BE1590*(BD1586:BD1590="PTO"))+SUMPRODUCT(BE1586:BE1590*(BD1586:BD1590="HOL"))</f>
        <v>0</v>
      </c>
      <c r="BE1592" s="49" t="s">
        <v>135</v>
      </c>
      <c r="BF1592" s="41">
        <f>BF1591*BC$4</f>
        <v>0</v>
      </c>
      <c r="BG1592" s="47" t="s">
        <v>39</v>
      </c>
      <c r="BH1592" s="40">
        <f t="shared" ref="BH1592" si="37991">SUMPRODUCT(BI1586:BI1590*(BH1586:BH1590="PTO"))+SUMPRODUCT(BI1586:BI1590*(BH1586:BH1590="HOL"))</f>
        <v>0</v>
      </c>
      <c r="BI1592" s="49" t="s">
        <v>135</v>
      </c>
      <c r="BJ1592" s="41">
        <f>BJ1591*BG$4</f>
        <v>0</v>
      </c>
      <c r="BK1592" s="47" t="s">
        <v>39</v>
      </c>
      <c r="BL1592" s="40">
        <f t="shared" ref="BL1592" si="37992">SUMPRODUCT(BM1586:BM1590*(BL1586:BL1590="PTO"))+SUMPRODUCT(BM1586:BM1590*(BL1586:BL1590="HOL"))</f>
        <v>0</v>
      </c>
      <c r="BM1592" s="49" t="s">
        <v>135</v>
      </c>
      <c r="BN1592" s="41">
        <f>BN1591*BK$4</f>
        <v>0</v>
      </c>
      <c r="BO1592" s="47" t="s">
        <v>39</v>
      </c>
      <c r="BP1592" s="40">
        <f t="shared" ref="BP1592" si="37993">SUMPRODUCT(BQ1586:BQ1590*(BP1586:BP1590="PTO"))+SUMPRODUCT(BQ1586:BQ1590*(BP1586:BP1590="HOL"))</f>
        <v>0</v>
      </c>
      <c r="BQ1592" s="49" t="s">
        <v>135</v>
      </c>
      <c r="BR1592" s="41">
        <f t="shared" ref="BR1592" si="37994">BR1591*BO$4</f>
        <v>0</v>
      </c>
      <c r="BS1592" s="47" t="s">
        <v>39</v>
      </c>
      <c r="BT1592" s="40">
        <f t="shared" ref="BT1592" si="37995">SUMPRODUCT(BU1586:BU1590*(BT1586:BT1590="PTO"))+SUMPRODUCT(BU1586:BU1590*(BT1586:BT1590="HOL"))</f>
        <v>0</v>
      </c>
      <c r="BU1592" s="49" t="s">
        <v>135</v>
      </c>
      <c r="BV1592" s="41">
        <f t="shared" ref="BV1592" si="37996">BV1591*BS$4</f>
        <v>0</v>
      </c>
      <c r="BW1592" s="47" t="s">
        <v>39</v>
      </c>
      <c r="BX1592" s="40">
        <f t="shared" ref="BX1592" si="37997">SUMPRODUCT(BY1586:BY1590*(BX1586:BX1590="PTO"))+SUMPRODUCT(BY1586:BY1590*(BX1586:BX1590="HOL"))</f>
        <v>0</v>
      </c>
      <c r="BY1592" s="49" t="s">
        <v>135</v>
      </c>
      <c r="BZ1592" s="41">
        <f t="shared" ref="BZ1592" si="37998">BZ1591*BW$4</f>
        <v>0</v>
      </c>
      <c r="CA1592" s="47" t="s">
        <v>39</v>
      </c>
      <c r="CB1592" s="40">
        <f t="shared" ref="CB1592" si="37999">SUMPRODUCT(CC1586:CC1590*(CB1586:CB1590="PTO"))+SUMPRODUCT(CC1586:CC1590*(CB1586:CB1590="HOL"))</f>
        <v>0</v>
      </c>
      <c r="CC1592" s="49" t="s">
        <v>135</v>
      </c>
      <c r="CD1592" s="41">
        <f t="shared" ref="CD1592" si="38000">CD1591*CA$4</f>
        <v>0</v>
      </c>
      <c r="CE1592" s="47" t="s">
        <v>39</v>
      </c>
      <c r="CF1592" s="40">
        <f t="shared" ref="CF1592" si="38001">SUMPRODUCT(CG1586:CG1590*(CF1586:CF1590="PTO"))+SUMPRODUCT(CG1586:CG1590*(CF1586:CF1590="HOL"))</f>
        <v>0</v>
      </c>
      <c r="CG1592" s="49" t="s">
        <v>135</v>
      </c>
      <c r="CH1592" s="41">
        <f t="shared" ref="CH1592" si="38002">CH1591*CE$4</f>
        <v>0</v>
      </c>
    </row>
    <row r="1593" spans="1:86" x14ac:dyDescent="0.25">
      <c r="A1593" s="70" t="s">
        <v>133</v>
      </c>
      <c r="B1593" s="71">
        <f t="shared" ref="B1593" ca="1" si="38003">D1593-B1594</f>
        <v>14.19797887000459</v>
      </c>
      <c r="C1593" s="72" t="s">
        <v>122</v>
      </c>
      <c r="D1593" s="71">
        <f>IFERROR(INDEX(Holidays[FTE], MATCH(Entry!E1593, Holidays[Date], 0)), 1)*8*INDEX(FTEguide[[1]:[12]], MATCH(Entry!E1594, FTEguide[Weekday], 0), IF(Entry!E1596&gt;0, Entry!E1596, MONTH(Entry!E1593)))</f>
        <v>61.19797887000459</v>
      </c>
      <c r="E1593" s="60">
        <f t="shared" si="37486"/>
        <v>44055</v>
      </c>
      <c r="F1593" s="50" t="s">
        <v>128</v>
      </c>
      <c r="G1593" s="34" t="s">
        <v>263</v>
      </c>
      <c r="H1593" s="35" t="s">
        <v>23</v>
      </c>
      <c r="I1593" s="42">
        <f t="shared" ref="I1593" si="38004">parseTime(G1593)-(H1598=INT(RIGHT($F1593, 1)))</f>
        <v>2.5</v>
      </c>
      <c r="J1593" s="43">
        <f t="shared" ref="J1593:J1597" si="38005">isClocked(H1593)</f>
        <v>1</v>
      </c>
      <c r="K1593" s="34" t="s">
        <v>136</v>
      </c>
      <c r="L1593" s="35" t="s">
        <v>23</v>
      </c>
      <c r="M1593" s="42">
        <f t="shared" ref="M1593" si="38006">parseTime(K1593)-(L1598=INT(RIGHT($F1593, 1)))</f>
        <v>8</v>
      </c>
      <c r="N1593" s="43">
        <f t="shared" ref="N1593:N1597" si="38007">isClocked(L1593)</f>
        <v>1</v>
      </c>
      <c r="O1593" s="34" t="s">
        <v>180</v>
      </c>
      <c r="P1593" s="35" t="s">
        <v>23</v>
      </c>
      <c r="Q1593" s="42">
        <f t="shared" ref="Q1593" si="38008">parseTime(O1593)-(P1598=INT(RIGHT($F1593, 1)))</f>
        <v>8</v>
      </c>
      <c r="R1593" s="43">
        <f t="shared" ref="R1593:R1597" si="38009">isClocked(P1593)</f>
        <v>1</v>
      </c>
      <c r="S1593" s="34" t="s">
        <v>227</v>
      </c>
      <c r="T1593" s="35" t="s">
        <v>23</v>
      </c>
      <c r="U1593" s="42">
        <f t="shared" ref="U1593" si="38010">parseTime(S1593)-(T1598=INT(RIGHT($F1593, 1)))</f>
        <v>8</v>
      </c>
      <c r="V1593" s="43">
        <f t="shared" ref="V1593:V1597" si="38011">isClocked(T1593)</f>
        <v>1</v>
      </c>
      <c r="W1593" s="34"/>
      <c r="X1593" s="35"/>
      <c r="Y1593" s="42">
        <f t="shared" ref="Y1593" si="38012">parseTime(W1593)-(X1598=INT(RIGHT($F1593, 1)))</f>
        <v>0</v>
      </c>
      <c r="Z1593" s="43">
        <f t="shared" ref="Z1593:Z1597" si="38013">isClocked(X1593)</f>
        <v>0</v>
      </c>
      <c r="AA1593" s="34" t="s">
        <v>136</v>
      </c>
      <c r="AB1593" s="35" t="s">
        <v>23</v>
      </c>
      <c r="AC1593" s="42">
        <f t="shared" ref="AC1593" si="38014">parseTime(AA1593)-(AB1598=INT(RIGHT($F1593, 1)))</f>
        <v>8</v>
      </c>
      <c r="AD1593" s="43">
        <f t="shared" ref="AD1593:AD1597" si="38015">isClocked(AB1593)</f>
        <v>1</v>
      </c>
      <c r="AE1593" s="34" t="s">
        <v>245</v>
      </c>
      <c r="AF1593" s="35" t="s">
        <v>25</v>
      </c>
      <c r="AG1593" s="42">
        <f t="shared" ref="AG1593" si="38016">parseTime(AE1593)-(AF1598=INT(RIGHT($F1593, 1)))</f>
        <v>7.5</v>
      </c>
      <c r="AH1593" s="43">
        <f t="shared" ref="AH1593:AH1597" si="38017">isClocked(AF1593)</f>
        <v>1</v>
      </c>
      <c r="AI1593" s="34" t="s">
        <v>151</v>
      </c>
      <c r="AJ1593" s="35" t="s">
        <v>28</v>
      </c>
      <c r="AK1593" s="42">
        <f>parseTime(AI1593)-(AJ1598=INT(RIGHT($F1593, 1)))</f>
        <v>4</v>
      </c>
      <c r="AL1593" s="43">
        <f t="shared" ref="AL1593:AL1597" si="38018">isClocked(AJ1593)</f>
        <v>1</v>
      </c>
      <c r="AM1593" s="34"/>
      <c r="AN1593" s="35"/>
      <c r="AO1593" s="42">
        <f t="shared" ref="AO1593" si="38019">parseTime(AM1593)-(AN1598=INT(RIGHT($F1593, 1)))</f>
        <v>0</v>
      </c>
      <c r="AP1593" s="43">
        <f t="shared" ref="AP1593:AP1597" si="38020">isClocked(AN1593)</f>
        <v>0</v>
      </c>
      <c r="AQ1593" s="34"/>
      <c r="AR1593" s="35"/>
      <c r="AS1593" s="42">
        <f t="shared" ref="AS1593" si="38021">parseTime(AQ1593)-(AR1598=INT(RIGHT($F1593, 1)))</f>
        <v>0</v>
      </c>
      <c r="AT1593" s="43">
        <f t="shared" ref="AT1593:AT1597" si="38022">isClocked(AR1593)</f>
        <v>0</v>
      </c>
      <c r="AU1593" s="34"/>
      <c r="AV1593" s="35"/>
      <c r="AW1593" s="42">
        <f>parseTime(AU1593)-(AV1598=INT(RIGHT($F1593, 1)))</f>
        <v>0</v>
      </c>
      <c r="AX1593" s="43">
        <f t="shared" ref="AX1593:AX1597" si="38023">isClocked(AV1593)</f>
        <v>0</v>
      </c>
      <c r="AY1593" s="34"/>
      <c r="AZ1593" s="35"/>
      <c r="BA1593" s="42">
        <f>parseTime(AY1593)-(AZ1598=INT(RIGHT($F1593, 1)))</f>
        <v>0</v>
      </c>
      <c r="BB1593" s="43">
        <f t="shared" ref="BB1593:BB1597" si="38024">isClocked(AZ1593)</f>
        <v>0</v>
      </c>
      <c r="BC1593" s="34"/>
      <c r="BD1593" s="35"/>
      <c r="BE1593" s="42">
        <f>parseTime(BC1593)-(BD1598=INT(RIGHT($F1593, 1)))</f>
        <v>0</v>
      </c>
      <c r="BF1593" s="43">
        <f t="shared" ref="BF1593:BF1597" si="38025">isClocked(BD1593)</f>
        <v>0</v>
      </c>
      <c r="BG1593" s="34"/>
      <c r="BH1593" s="35"/>
      <c r="BI1593" s="42">
        <f>parseTime(BG1593)-(BH1598=INT(RIGHT($F1593, 1)))</f>
        <v>0</v>
      </c>
      <c r="BJ1593" s="43">
        <f t="shared" ref="BJ1593:BJ1597" si="38026">isClocked(BH1593)</f>
        <v>0</v>
      </c>
      <c r="BK1593" s="34"/>
      <c r="BL1593" s="35"/>
      <c r="BM1593" s="42">
        <f>parseTime(BK1593)-(BL1598=INT(RIGHT($F1593, 1)))</f>
        <v>0</v>
      </c>
      <c r="BN1593" s="43">
        <f t="shared" ref="BN1593:BN1597" si="38027">isClocked(BL1593)</f>
        <v>0</v>
      </c>
      <c r="BO1593" s="34"/>
      <c r="BP1593" s="35"/>
      <c r="BQ1593" s="42">
        <f t="shared" ref="BQ1593" si="38028">parseTime(BO1593)-(BP1598=INT(RIGHT($F1593, 1)))</f>
        <v>0</v>
      </c>
      <c r="BR1593" s="43">
        <f t="shared" ref="BR1593:BR1597" si="38029">isClocked(BP1593)</f>
        <v>0</v>
      </c>
      <c r="BS1593" s="34"/>
      <c r="BT1593" s="35"/>
      <c r="BU1593" s="42">
        <f t="shared" ref="BU1593" si="38030">parseTime(BS1593)-(BT1598=INT(RIGHT($F1593, 1)))</f>
        <v>0</v>
      </c>
      <c r="BV1593" s="43">
        <f t="shared" ref="BV1593:BV1597" si="38031">isClocked(BT1593)</f>
        <v>0</v>
      </c>
      <c r="BW1593" s="34"/>
      <c r="BX1593" s="35"/>
      <c r="BY1593" s="42">
        <f t="shared" ref="BY1593" si="38032">parseTime(BW1593)-(BX1598=INT(RIGHT($F1593, 1)))</f>
        <v>0</v>
      </c>
      <c r="BZ1593" s="43">
        <f t="shared" ref="BZ1593:BZ1597" si="38033">isClocked(BX1593)</f>
        <v>0</v>
      </c>
      <c r="CA1593" s="34"/>
      <c r="CB1593" s="35"/>
      <c r="CC1593" s="42">
        <f t="shared" ref="CC1593" si="38034">parseTime(CA1593)-(CB1598=INT(RIGHT($F1593, 1)))</f>
        <v>0</v>
      </c>
      <c r="CD1593" s="43">
        <f t="shared" ref="CD1593:CD1597" si="38035">isClocked(CB1593)</f>
        <v>0</v>
      </c>
      <c r="CE1593" s="34"/>
      <c r="CF1593" s="35"/>
      <c r="CG1593" s="42">
        <f t="shared" ref="CG1593" si="38036">parseTime(CE1593)-(CF1598=INT(RIGHT($F1593, 1)))</f>
        <v>0</v>
      </c>
      <c r="CH1593" s="43">
        <f t="shared" ref="CH1593:CH1597" si="38037">isClocked(CF1593)</f>
        <v>0</v>
      </c>
    </row>
    <row r="1594" spans="1:86" x14ac:dyDescent="0.25">
      <c r="A1594" s="56" t="s">
        <v>0</v>
      </c>
      <c r="B1594" s="57">
        <f t="shared" ca="1" si="37002"/>
        <v>47</v>
      </c>
      <c r="C1594" s="14" t="s">
        <v>252</v>
      </c>
      <c r="D1594" s="14">
        <f t="shared" si="36485"/>
        <v>53.7</v>
      </c>
      <c r="E1594" s="55" t="str">
        <f t="shared" si="37003"/>
        <v>Wednesday</v>
      </c>
      <c r="F1594" s="51" t="s">
        <v>129</v>
      </c>
      <c r="G1594" s="36" t="s">
        <v>264</v>
      </c>
      <c r="H1594" s="37" t="s">
        <v>39</v>
      </c>
      <c r="I1594" s="44">
        <f t="shared" ref="I1594" si="38038">parseTime(G1594)-(H1598=INT(RIGHT($F1594, 1)))</f>
        <v>1.5</v>
      </c>
      <c r="J1594" s="45">
        <f t="shared" si="38005"/>
        <v>0</v>
      </c>
      <c r="K1594" s="36"/>
      <c r="L1594" s="37"/>
      <c r="M1594" s="44">
        <f t="shared" ref="M1594" si="38039">parseTime(K1594)-(L1598=INT(RIGHT($F1594, 1)))</f>
        <v>0</v>
      </c>
      <c r="N1594" s="45">
        <f t="shared" si="38007"/>
        <v>0</v>
      </c>
      <c r="O1594" s="36"/>
      <c r="P1594" s="37"/>
      <c r="Q1594" s="44">
        <f t="shared" ref="Q1594" si="38040">parseTime(O1594)-(P1598=INT(RIGHT($F1594, 1)))</f>
        <v>0</v>
      </c>
      <c r="R1594" s="45">
        <f t="shared" si="38009"/>
        <v>0</v>
      </c>
      <c r="S1594" s="36"/>
      <c r="T1594" s="37"/>
      <c r="U1594" s="44">
        <f t="shared" ref="U1594" si="38041">parseTime(S1594)-(T1598=INT(RIGHT($F1594, 1)))</f>
        <v>0</v>
      </c>
      <c r="V1594" s="45">
        <f t="shared" si="38011"/>
        <v>0</v>
      </c>
      <c r="W1594" s="36"/>
      <c r="X1594" s="37"/>
      <c r="Y1594" s="44">
        <f t="shared" ref="Y1594" si="38042">parseTime(W1594)-(X1598=INT(RIGHT($F1594, 1)))</f>
        <v>0</v>
      </c>
      <c r="Z1594" s="45">
        <f t="shared" si="38013"/>
        <v>0</v>
      </c>
      <c r="AA1594" s="36"/>
      <c r="AB1594" s="37"/>
      <c r="AC1594" s="44">
        <f t="shared" ref="AC1594" si="38043">parseTime(AA1594)-(AB1598=INT(RIGHT($F1594, 1)))</f>
        <v>0</v>
      </c>
      <c r="AD1594" s="45">
        <f t="shared" si="38015"/>
        <v>0</v>
      </c>
      <c r="AE1594" s="36"/>
      <c r="AF1594" s="37"/>
      <c r="AG1594" s="44">
        <f t="shared" ref="AG1594" si="38044">parseTime(AE1594)-(AF1598=INT(RIGHT($F1594, 1)))</f>
        <v>0</v>
      </c>
      <c r="AH1594" s="45">
        <f t="shared" si="38017"/>
        <v>0</v>
      </c>
      <c r="AI1594" s="36"/>
      <c r="AJ1594" s="37"/>
      <c r="AK1594" s="44">
        <f>parseTime(AI1594)-(AJ1598=INT(RIGHT($F1594, 1)))</f>
        <v>0</v>
      </c>
      <c r="AL1594" s="45">
        <f t="shared" si="38018"/>
        <v>0</v>
      </c>
      <c r="AM1594" s="36"/>
      <c r="AN1594" s="37"/>
      <c r="AO1594" s="44">
        <f t="shared" ref="AO1594" si="38045">parseTime(AM1594)-(AN1598=INT(RIGHT($F1594, 1)))</f>
        <v>0</v>
      </c>
      <c r="AP1594" s="45">
        <f t="shared" si="38020"/>
        <v>0</v>
      </c>
      <c r="AQ1594" s="36"/>
      <c r="AR1594" s="37"/>
      <c r="AS1594" s="44">
        <f t="shared" ref="AS1594" si="38046">parseTime(AQ1594)-(AR1598=INT(RIGHT($F1594, 1)))</f>
        <v>0</v>
      </c>
      <c r="AT1594" s="45">
        <f t="shared" si="38022"/>
        <v>0</v>
      </c>
      <c r="AU1594" s="36"/>
      <c r="AV1594" s="37"/>
      <c r="AW1594" s="44">
        <f>parseTime(AU1594)-(AV1598=INT(RIGHT($F1594, 1)))</f>
        <v>0</v>
      </c>
      <c r="AX1594" s="45">
        <f t="shared" si="38023"/>
        <v>0</v>
      </c>
      <c r="AY1594" s="36"/>
      <c r="AZ1594" s="37"/>
      <c r="BA1594" s="44">
        <f>parseTime(AY1594)-(AZ1598=INT(RIGHT($F1594, 1)))</f>
        <v>0</v>
      </c>
      <c r="BB1594" s="45">
        <f t="shared" si="38024"/>
        <v>0</v>
      </c>
      <c r="BC1594" s="36"/>
      <c r="BD1594" s="37"/>
      <c r="BE1594" s="44">
        <f>parseTime(BC1594)-(BD1598=INT(RIGHT($F1594, 1)))</f>
        <v>0</v>
      </c>
      <c r="BF1594" s="45">
        <f t="shared" si="38025"/>
        <v>0</v>
      </c>
      <c r="BG1594" s="36"/>
      <c r="BH1594" s="37"/>
      <c r="BI1594" s="44">
        <f>parseTime(BG1594)-(BH1598=INT(RIGHT($F1594, 1)))</f>
        <v>0</v>
      </c>
      <c r="BJ1594" s="45">
        <f t="shared" si="38026"/>
        <v>0</v>
      </c>
      <c r="BK1594" s="36"/>
      <c r="BL1594" s="37"/>
      <c r="BM1594" s="44">
        <f>parseTime(BK1594)-(BL1598=INT(RIGHT($F1594, 1)))</f>
        <v>0</v>
      </c>
      <c r="BN1594" s="45">
        <f t="shared" si="38027"/>
        <v>0</v>
      </c>
      <c r="BO1594" s="36"/>
      <c r="BP1594" s="37"/>
      <c r="BQ1594" s="44">
        <f t="shared" ref="BQ1594" si="38047">parseTime(BO1594)-(BP1598=INT(RIGHT($F1594, 1)))</f>
        <v>0</v>
      </c>
      <c r="BR1594" s="45">
        <f t="shared" si="38029"/>
        <v>0</v>
      </c>
      <c r="BS1594" s="36"/>
      <c r="BT1594" s="37"/>
      <c r="BU1594" s="44">
        <f t="shared" ref="BU1594" si="38048">parseTime(BS1594)-(BT1598=INT(RIGHT($F1594, 1)))</f>
        <v>0</v>
      </c>
      <c r="BV1594" s="45">
        <f t="shared" si="38031"/>
        <v>0</v>
      </c>
      <c r="BW1594" s="36"/>
      <c r="BX1594" s="37"/>
      <c r="BY1594" s="44">
        <f t="shared" ref="BY1594" si="38049">parseTime(BW1594)-(BX1598=INT(RIGHT($F1594, 1)))</f>
        <v>0</v>
      </c>
      <c r="BZ1594" s="45">
        <f t="shared" si="38033"/>
        <v>0</v>
      </c>
      <c r="CA1594" s="36"/>
      <c r="CB1594" s="37"/>
      <c r="CC1594" s="44">
        <f t="shared" ref="CC1594" si="38050">parseTime(CA1594)-(CB1598=INT(RIGHT($F1594, 1)))</f>
        <v>0</v>
      </c>
      <c r="CD1594" s="45">
        <f t="shared" si="38035"/>
        <v>0</v>
      </c>
      <c r="CE1594" s="36"/>
      <c r="CF1594" s="37"/>
      <c r="CG1594" s="44">
        <f t="shared" ref="CG1594" si="38051">parseTime(CE1594)-(CF1598=INT(RIGHT($F1594, 1)))</f>
        <v>0</v>
      </c>
      <c r="CH1594" s="45">
        <f t="shared" si="38037"/>
        <v>0</v>
      </c>
    </row>
    <row r="1595" spans="1:86" x14ac:dyDescent="0.25">
      <c r="A1595" s="56" t="s">
        <v>117</v>
      </c>
      <c r="B1595" s="57">
        <f t="shared" ref="B1595" ca="1" si="38052">roleHours(G1593:CH1599, "MFD")</f>
        <v>39.5</v>
      </c>
      <c r="C1595" s="14">
        <f t="shared" ref="C1595:C1598" ca="1" si="38053">B1595/8</f>
        <v>4.9375</v>
      </c>
      <c r="D1595" s="14">
        <f t="shared" ref="D1595" ca="1" si="38054">B1594-D1594</f>
        <v>-6.7000000000000028</v>
      </c>
      <c r="E1595" s="20" t="s">
        <v>127</v>
      </c>
      <c r="F1595" s="51" t="s">
        <v>130</v>
      </c>
      <c r="G1595" s="36" t="s">
        <v>230</v>
      </c>
      <c r="H1595" s="37" t="s">
        <v>23</v>
      </c>
      <c r="I1595" s="44">
        <f t="shared" ref="I1595" si="38055">parseTime(G1595)-(H1598=INT(RIGHT($F1595, 1)))</f>
        <v>5</v>
      </c>
      <c r="J1595" s="45">
        <f t="shared" si="38005"/>
        <v>1</v>
      </c>
      <c r="K1595" s="36"/>
      <c r="L1595" s="37"/>
      <c r="M1595" s="44">
        <f t="shared" ref="M1595" si="38056">parseTime(K1595)-(L1598=INT(RIGHT($F1595, 1)))</f>
        <v>0</v>
      </c>
      <c r="N1595" s="45">
        <f t="shared" si="38007"/>
        <v>0</v>
      </c>
      <c r="O1595" s="36"/>
      <c r="P1595" s="37"/>
      <c r="Q1595" s="44">
        <f t="shared" ref="Q1595" si="38057">parseTime(O1595)-(P1598=INT(RIGHT($F1595, 1)))</f>
        <v>0</v>
      </c>
      <c r="R1595" s="45">
        <f t="shared" si="38009"/>
        <v>0</v>
      </c>
      <c r="S1595" s="36"/>
      <c r="T1595" s="37"/>
      <c r="U1595" s="44">
        <f t="shared" ref="U1595" si="38058">parseTime(S1595)-(T1598=INT(RIGHT($F1595, 1)))</f>
        <v>0</v>
      </c>
      <c r="V1595" s="45">
        <f t="shared" si="38011"/>
        <v>0</v>
      </c>
      <c r="W1595" s="36"/>
      <c r="X1595" s="37"/>
      <c r="Y1595" s="44">
        <f t="shared" ref="Y1595" si="38059">parseTime(W1595)-(X1598=INT(RIGHT($F1595, 1)))</f>
        <v>0</v>
      </c>
      <c r="Z1595" s="45">
        <f t="shared" si="38013"/>
        <v>0</v>
      </c>
      <c r="AA1595" s="36"/>
      <c r="AB1595" s="37"/>
      <c r="AC1595" s="44">
        <f t="shared" ref="AC1595" si="38060">parseTime(AA1595)-(AB1598=INT(RIGHT($F1595, 1)))</f>
        <v>0</v>
      </c>
      <c r="AD1595" s="45">
        <f t="shared" si="38015"/>
        <v>0</v>
      </c>
      <c r="AE1595" s="36"/>
      <c r="AF1595" s="37"/>
      <c r="AG1595" s="44">
        <f t="shared" ref="AG1595" si="38061">parseTime(AE1595)-(AF1598=INT(RIGHT($F1595, 1)))</f>
        <v>0</v>
      </c>
      <c r="AH1595" s="45">
        <f t="shared" si="38017"/>
        <v>0</v>
      </c>
      <c r="AI1595" s="36"/>
      <c r="AJ1595" s="37"/>
      <c r="AK1595" s="44">
        <f>parseTime(AI1595)-(AJ1598=INT(RIGHT($F1595, 1)))</f>
        <v>0</v>
      </c>
      <c r="AL1595" s="45">
        <f t="shared" si="38018"/>
        <v>0</v>
      </c>
      <c r="AM1595" s="36"/>
      <c r="AN1595" s="37"/>
      <c r="AO1595" s="44">
        <f t="shared" ref="AO1595" si="38062">parseTime(AM1595)-(AN1598=INT(RIGHT($F1595, 1)))</f>
        <v>0</v>
      </c>
      <c r="AP1595" s="45">
        <f t="shared" si="38020"/>
        <v>0</v>
      </c>
      <c r="AQ1595" s="36"/>
      <c r="AR1595" s="37"/>
      <c r="AS1595" s="44">
        <f t="shared" ref="AS1595" si="38063">parseTime(AQ1595)-(AR1598=INT(RIGHT($F1595, 1)))</f>
        <v>0</v>
      </c>
      <c r="AT1595" s="45">
        <f t="shared" si="38022"/>
        <v>0</v>
      </c>
      <c r="AU1595" s="36"/>
      <c r="AV1595" s="37"/>
      <c r="AW1595" s="44">
        <f>parseTime(AU1595)-(AV1598=INT(RIGHT($F1595, 1)))</f>
        <v>0</v>
      </c>
      <c r="AX1595" s="45">
        <f t="shared" si="38023"/>
        <v>0</v>
      </c>
      <c r="AY1595" s="36"/>
      <c r="AZ1595" s="37"/>
      <c r="BA1595" s="44">
        <f>parseTime(AY1595)-(AZ1598=INT(RIGHT($F1595, 1)))</f>
        <v>0</v>
      </c>
      <c r="BB1595" s="45">
        <f t="shared" si="38024"/>
        <v>0</v>
      </c>
      <c r="BC1595" s="36"/>
      <c r="BD1595" s="37"/>
      <c r="BE1595" s="44">
        <f>parseTime(BC1595)-(BD1598=INT(RIGHT($F1595, 1)))</f>
        <v>0</v>
      </c>
      <c r="BF1595" s="45">
        <f t="shared" si="38025"/>
        <v>0</v>
      </c>
      <c r="BG1595" s="36"/>
      <c r="BH1595" s="37"/>
      <c r="BI1595" s="44">
        <f>parseTime(BG1595)-(BH1598=INT(RIGHT($F1595, 1)))</f>
        <v>0</v>
      </c>
      <c r="BJ1595" s="45">
        <f t="shared" si="38026"/>
        <v>0</v>
      </c>
      <c r="BK1595" s="36"/>
      <c r="BL1595" s="37"/>
      <c r="BM1595" s="44">
        <f>parseTime(BK1595)-(BL1598=INT(RIGHT($F1595, 1)))</f>
        <v>0</v>
      </c>
      <c r="BN1595" s="45">
        <f t="shared" si="38027"/>
        <v>0</v>
      </c>
      <c r="BO1595" s="36"/>
      <c r="BP1595" s="37"/>
      <c r="BQ1595" s="44">
        <f t="shared" ref="BQ1595" si="38064">parseTime(BO1595)-(BP1598=INT(RIGHT($F1595, 1)))</f>
        <v>0</v>
      </c>
      <c r="BR1595" s="45">
        <f t="shared" si="38029"/>
        <v>0</v>
      </c>
      <c r="BS1595" s="36"/>
      <c r="BT1595" s="37"/>
      <c r="BU1595" s="44">
        <f t="shared" ref="BU1595" si="38065">parseTime(BS1595)-(BT1598=INT(RIGHT($F1595, 1)))</f>
        <v>0</v>
      </c>
      <c r="BV1595" s="45">
        <f t="shared" si="38031"/>
        <v>0</v>
      </c>
      <c r="BW1595" s="36"/>
      <c r="BX1595" s="37"/>
      <c r="BY1595" s="44">
        <f t="shared" ref="BY1595" si="38066">parseTime(BW1595)-(BX1598=INT(RIGHT($F1595, 1)))</f>
        <v>0</v>
      </c>
      <c r="BZ1595" s="45">
        <f t="shared" si="38033"/>
        <v>0</v>
      </c>
      <c r="CA1595" s="36"/>
      <c r="CB1595" s="37"/>
      <c r="CC1595" s="44">
        <f t="shared" ref="CC1595" si="38067">parseTime(CA1595)-(CB1598=INT(RIGHT($F1595, 1)))</f>
        <v>0</v>
      </c>
      <c r="CD1595" s="45">
        <f t="shared" si="38035"/>
        <v>0</v>
      </c>
      <c r="CE1595" s="36"/>
      <c r="CF1595" s="37"/>
      <c r="CG1595" s="44">
        <f t="shared" ref="CG1595" si="38068">parseTime(CE1595)-(CF1598=INT(RIGHT($F1595, 1)))</f>
        <v>0</v>
      </c>
      <c r="CH1595" s="45">
        <f t="shared" si="38037"/>
        <v>0</v>
      </c>
    </row>
    <row r="1596" spans="1:86" x14ac:dyDescent="0.25">
      <c r="A1596" s="56"/>
      <c r="B1596" s="57"/>
      <c r="C1596" s="14">
        <f t="shared" si="38053"/>
        <v>0</v>
      </c>
      <c r="D1596" s="14" t="s">
        <v>259</v>
      </c>
      <c r="E1596" s="20">
        <v>4.25</v>
      </c>
      <c r="F1596" s="51" t="s">
        <v>131</v>
      </c>
      <c r="G1596" s="36"/>
      <c r="H1596" s="37"/>
      <c r="I1596" s="44">
        <f t="shared" ref="I1596" si="38069">parseTime(G1596)-(H1598=INT(RIGHT($F1596, 1)))</f>
        <v>0</v>
      </c>
      <c r="J1596" s="45">
        <f t="shared" si="38005"/>
        <v>0</v>
      </c>
      <c r="K1596" s="36"/>
      <c r="L1596" s="37"/>
      <c r="M1596" s="44">
        <f t="shared" ref="M1596" si="38070">parseTime(K1596)-(L1598=INT(RIGHT($F1596, 1)))</f>
        <v>0</v>
      </c>
      <c r="N1596" s="45">
        <f t="shared" si="38007"/>
        <v>0</v>
      </c>
      <c r="O1596" s="36"/>
      <c r="P1596" s="37"/>
      <c r="Q1596" s="44">
        <f t="shared" ref="Q1596" si="38071">parseTime(O1596)-(P1598=INT(RIGHT($F1596, 1)))</f>
        <v>0</v>
      </c>
      <c r="R1596" s="45">
        <f t="shared" si="38009"/>
        <v>0</v>
      </c>
      <c r="S1596" s="36"/>
      <c r="T1596" s="37"/>
      <c r="U1596" s="44">
        <f t="shared" ref="U1596" si="38072">parseTime(S1596)-(T1598=INT(RIGHT($F1596, 1)))</f>
        <v>0</v>
      </c>
      <c r="V1596" s="45">
        <f t="shared" si="38011"/>
        <v>0</v>
      </c>
      <c r="W1596" s="36"/>
      <c r="X1596" s="37"/>
      <c r="Y1596" s="44">
        <f t="shared" ref="Y1596" si="38073">parseTime(W1596)-(X1598=INT(RIGHT($F1596, 1)))</f>
        <v>0</v>
      </c>
      <c r="Z1596" s="45">
        <f t="shared" si="38013"/>
        <v>0</v>
      </c>
      <c r="AA1596" s="36"/>
      <c r="AB1596" s="37"/>
      <c r="AC1596" s="44">
        <f t="shared" ref="AC1596" si="38074">parseTime(AA1596)-(AB1598=INT(RIGHT($F1596, 1)))</f>
        <v>0</v>
      </c>
      <c r="AD1596" s="45">
        <f t="shared" si="38015"/>
        <v>0</v>
      </c>
      <c r="AE1596" s="36"/>
      <c r="AF1596" s="37"/>
      <c r="AG1596" s="44">
        <f t="shared" ref="AG1596" si="38075">parseTime(AE1596)-(AF1598=INT(RIGHT($F1596, 1)))</f>
        <v>0</v>
      </c>
      <c r="AH1596" s="45">
        <f t="shared" si="38017"/>
        <v>0</v>
      </c>
      <c r="AI1596" s="36"/>
      <c r="AJ1596" s="37"/>
      <c r="AK1596" s="44">
        <f>parseTime(AI1596)-(AJ1598=INT(RIGHT($F1596, 1)))</f>
        <v>0</v>
      </c>
      <c r="AL1596" s="45">
        <f t="shared" si="38018"/>
        <v>0</v>
      </c>
      <c r="AM1596" s="36"/>
      <c r="AN1596" s="37"/>
      <c r="AO1596" s="44">
        <f t="shared" ref="AO1596" si="38076">parseTime(AM1596)-(AN1598=INT(RIGHT($F1596, 1)))</f>
        <v>0</v>
      </c>
      <c r="AP1596" s="45">
        <f t="shared" si="38020"/>
        <v>0</v>
      </c>
      <c r="AQ1596" s="36"/>
      <c r="AR1596" s="37"/>
      <c r="AS1596" s="44">
        <f t="shared" ref="AS1596" si="38077">parseTime(AQ1596)-(AR1598=INT(RIGHT($F1596, 1)))</f>
        <v>0</v>
      </c>
      <c r="AT1596" s="45">
        <f t="shared" si="38022"/>
        <v>0</v>
      </c>
      <c r="AU1596" s="36"/>
      <c r="AV1596" s="37"/>
      <c r="AW1596" s="44">
        <f>parseTime(AU1596)-(AV1598=INT(RIGHT($F1596, 1)))</f>
        <v>0</v>
      </c>
      <c r="AX1596" s="45">
        <f t="shared" si="38023"/>
        <v>0</v>
      </c>
      <c r="AY1596" s="36"/>
      <c r="AZ1596" s="37"/>
      <c r="BA1596" s="44">
        <f>parseTime(AY1596)-(AZ1598=INT(RIGHT($F1596, 1)))</f>
        <v>0</v>
      </c>
      <c r="BB1596" s="45">
        <f t="shared" si="38024"/>
        <v>0</v>
      </c>
      <c r="BC1596" s="36"/>
      <c r="BD1596" s="37"/>
      <c r="BE1596" s="44">
        <f>parseTime(BC1596)-(BD1598=INT(RIGHT($F1596, 1)))</f>
        <v>0</v>
      </c>
      <c r="BF1596" s="45">
        <f t="shared" si="38025"/>
        <v>0</v>
      </c>
      <c r="BG1596" s="36"/>
      <c r="BH1596" s="37"/>
      <c r="BI1596" s="44">
        <f>parseTime(BG1596)-(BH1598=INT(RIGHT($F1596, 1)))</f>
        <v>0</v>
      </c>
      <c r="BJ1596" s="45">
        <f t="shared" si="38026"/>
        <v>0</v>
      </c>
      <c r="BK1596" s="36"/>
      <c r="BL1596" s="37"/>
      <c r="BM1596" s="44">
        <f>parseTime(BK1596)-(BL1598=INT(RIGHT($F1596, 1)))</f>
        <v>0</v>
      </c>
      <c r="BN1596" s="45">
        <f t="shared" si="38027"/>
        <v>0</v>
      </c>
      <c r="BO1596" s="36"/>
      <c r="BP1596" s="37"/>
      <c r="BQ1596" s="44">
        <f t="shared" ref="BQ1596" si="38078">parseTime(BO1596)-(BP1598=INT(RIGHT($F1596, 1)))</f>
        <v>0</v>
      </c>
      <c r="BR1596" s="45">
        <f t="shared" si="38029"/>
        <v>0</v>
      </c>
      <c r="BS1596" s="36"/>
      <c r="BT1596" s="37"/>
      <c r="BU1596" s="44">
        <f t="shared" ref="BU1596" si="38079">parseTime(BS1596)-(BT1598=INT(RIGHT($F1596, 1)))</f>
        <v>0</v>
      </c>
      <c r="BV1596" s="45">
        <f t="shared" si="38031"/>
        <v>0</v>
      </c>
      <c r="BW1596" s="36"/>
      <c r="BX1596" s="37"/>
      <c r="BY1596" s="44">
        <f t="shared" ref="BY1596" si="38080">parseTime(BW1596)-(BX1598=INT(RIGHT($F1596, 1)))</f>
        <v>0</v>
      </c>
      <c r="BZ1596" s="45">
        <f t="shared" si="38033"/>
        <v>0</v>
      </c>
      <c r="CA1596" s="36"/>
      <c r="CB1596" s="37"/>
      <c r="CC1596" s="44">
        <f t="shared" ref="CC1596" si="38081">parseTime(CA1596)-(CB1598=INT(RIGHT($F1596, 1)))</f>
        <v>0</v>
      </c>
      <c r="CD1596" s="45">
        <f t="shared" si="38035"/>
        <v>0</v>
      </c>
      <c r="CE1596" s="36"/>
      <c r="CF1596" s="37"/>
      <c r="CG1596" s="44">
        <f t="shared" ref="CG1596" si="38082">parseTime(CE1596)-(CF1598=INT(RIGHT($F1596, 1)))</f>
        <v>0</v>
      </c>
      <c r="CH1596" s="45">
        <f t="shared" si="38037"/>
        <v>0</v>
      </c>
    </row>
    <row r="1597" spans="1:86" x14ac:dyDescent="0.25">
      <c r="A1597" s="56" t="s">
        <v>119</v>
      </c>
      <c r="B1597" s="57">
        <f t="shared" ref="B1597" ca="1" si="38083">roleHours(G1593:CH1599, "MCC")</f>
        <v>7.5</v>
      </c>
      <c r="C1597" s="14">
        <f t="shared" ca="1" si="38053"/>
        <v>0.9375</v>
      </c>
      <c r="D1597" s="14" t="s">
        <v>260</v>
      </c>
      <c r="E1597" s="20">
        <v>4.6500000000000004</v>
      </c>
      <c r="F1597" s="51" t="s">
        <v>132</v>
      </c>
      <c r="G1597" s="36"/>
      <c r="H1597" s="37"/>
      <c r="I1597" s="44">
        <f t="shared" ref="I1597" si="38084">parseTime(G1597)-(H1598=INT(RIGHT($F1597, 1)))</f>
        <v>0</v>
      </c>
      <c r="J1597" s="45">
        <f t="shared" si="38005"/>
        <v>0</v>
      </c>
      <c r="K1597" s="36"/>
      <c r="L1597" s="37"/>
      <c r="M1597" s="44">
        <f t="shared" ref="M1597" si="38085">parseTime(K1597)-(L1598=INT(RIGHT($F1597, 1)))</f>
        <v>0</v>
      </c>
      <c r="N1597" s="45">
        <f t="shared" si="38007"/>
        <v>0</v>
      </c>
      <c r="O1597" s="36"/>
      <c r="P1597" s="37"/>
      <c r="Q1597" s="44">
        <f t="shared" ref="Q1597" si="38086">parseTime(O1597)-(P1598=INT(RIGHT($F1597, 1)))</f>
        <v>0</v>
      </c>
      <c r="R1597" s="45">
        <f t="shared" si="38009"/>
        <v>0</v>
      </c>
      <c r="S1597" s="36"/>
      <c r="T1597" s="37"/>
      <c r="U1597" s="44">
        <f t="shared" ref="U1597" si="38087">parseTime(S1597)-(T1598=INT(RIGHT($F1597, 1)))</f>
        <v>0</v>
      </c>
      <c r="V1597" s="45">
        <f t="shared" si="38011"/>
        <v>0</v>
      </c>
      <c r="W1597" s="36"/>
      <c r="X1597" s="37"/>
      <c r="Y1597" s="44">
        <f t="shared" ref="Y1597" si="38088">parseTime(W1597)-(X1598=INT(RIGHT($F1597, 1)))</f>
        <v>0</v>
      </c>
      <c r="Z1597" s="45">
        <f t="shared" si="38013"/>
        <v>0</v>
      </c>
      <c r="AA1597" s="36"/>
      <c r="AB1597" s="37"/>
      <c r="AC1597" s="44">
        <f t="shared" ref="AC1597" si="38089">parseTime(AA1597)-(AB1598=INT(RIGHT($F1597, 1)))</f>
        <v>0</v>
      </c>
      <c r="AD1597" s="45">
        <f t="shared" si="38015"/>
        <v>0</v>
      </c>
      <c r="AE1597" s="36"/>
      <c r="AF1597" s="37"/>
      <c r="AG1597" s="44">
        <f t="shared" ref="AG1597" si="38090">parseTime(AE1597)-(AF1598=INT(RIGHT($F1597, 1)))</f>
        <v>0</v>
      </c>
      <c r="AH1597" s="45">
        <f t="shared" si="38017"/>
        <v>0</v>
      </c>
      <c r="AI1597" s="36"/>
      <c r="AJ1597" s="37"/>
      <c r="AK1597" s="44">
        <f>parseTime(AI1597)-(AJ1598=INT(RIGHT($F1597, 1)))</f>
        <v>0</v>
      </c>
      <c r="AL1597" s="45">
        <f t="shared" si="38018"/>
        <v>0</v>
      </c>
      <c r="AM1597" s="36"/>
      <c r="AN1597" s="37"/>
      <c r="AO1597" s="44">
        <f t="shared" ref="AO1597" si="38091">parseTime(AM1597)-(AN1598=INT(RIGHT($F1597, 1)))</f>
        <v>0</v>
      </c>
      <c r="AP1597" s="45">
        <f t="shared" si="38020"/>
        <v>0</v>
      </c>
      <c r="AQ1597" s="36"/>
      <c r="AR1597" s="37"/>
      <c r="AS1597" s="44">
        <f t="shared" ref="AS1597" si="38092">parseTime(AQ1597)-(AR1598=INT(RIGHT($F1597, 1)))</f>
        <v>0</v>
      </c>
      <c r="AT1597" s="45">
        <f t="shared" si="38022"/>
        <v>0</v>
      </c>
      <c r="AU1597" s="36"/>
      <c r="AV1597" s="37"/>
      <c r="AW1597" s="44">
        <f>parseTime(AU1597)-(AV1598=INT(RIGHT($F1597, 1)))</f>
        <v>0</v>
      </c>
      <c r="AX1597" s="45">
        <f t="shared" si="38023"/>
        <v>0</v>
      </c>
      <c r="AY1597" s="36"/>
      <c r="AZ1597" s="37"/>
      <c r="BA1597" s="44">
        <f>parseTime(AY1597)-(AZ1598=INT(RIGHT($F1597, 1)))</f>
        <v>0</v>
      </c>
      <c r="BB1597" s="45">
        <f t="shared" si="38024"/>
        <v>0</v>
      </c>
      <c r="BC1597" s="36"/>
      <c r="BD1597" s="37"/>
      <c r="BE1597" s="44">
        <f>parseTime(BC1597)-(BD1598=INT(RIGHT($F1597, 1)))</f>
        <v>0</v>
      </c>
      <c r="BF1597" s="45">
        <f t="shared" si="38025"/>
        <v>0</v>
      </c>
      <c r="BG1597" s="36"/>
      <c r="BH1597" s="37"/>
      <c r="BI1597" s="44">
        <f>parseTime(BG1597)-(BH1598=INT(RIGHT($F1597, 1)))</f>
        <v>0</v>
      </c>
      <c r="BJ1597" s="45">
        <f t="shared" si="38026"/>
        <v>0</v>
      </c>
      <c r="BK1597" s="36"/>
      <c r="BL1597" s="37"/>
      <c r="BM1597" s="44">
        <f>parseTime(BK1597)-(BL1598=INT(RIGHT($F1597, 1)))</f>
        <v>0</v>
      </c>
      <c r="BN1597" s="45">
        <f t="shared" si="38027"/>
        <v>0</v>
      </c>
      <c r="BO1597" s="36"/>
      <c r="BP1597" s="37"/>
      <c r="BQ1597" s="44">
        <f t="shared" ref="BQ1597" si="38093">parseTime(BO1597)-(BP1598=INT(RIGHT($F1597, 1)))</f>
        <v>0</v>
      </c>
      <c r="BR1597" s="45">
        <f t="shared" si="38029"/>
        <v>0</v>
      </c>
      <c r="BS1597" s="36"/>
      <c r="BT1597" s="37"/>
      <c r="BU1597" s="44">
        <f t="shared" ref="BU1597" si="38094">parseTime(BS1597)-(BT1598=INT(RIGHT($F1597, 1)))</f>
        <v>0</v>
      </c>
      <c r="BV1597" s="45">
        <f t="shared" si="38031"/>
        <v>0</v>
      </c>
      <c r="BW1597" s="36"/>
      <c r="BX1597" s="37"/>
      <c r="BY1597" s="44">
        <f t="shared" ref="BY1597" si="38095">parseTime(BW1597)-(BX1598=INT(RIGHT($F1597, 1)))</f>
        <v>0</v>
      </c>
      <c r="BZ1597" s="45">
        <f t="shared" si="38033"/>
        <v>0</v>
      </c>
      <c r="CA1597" s="36"/>
      <c r="CB1597" s="37"/>
      <c r="CC1597" s="44">
        <f t="shared" ref="CC1597" si="38096">parseTime(CA1597)-(CB1598=INT(RIGHT($F1597, 1)))</f>
        <v>0</v>
      </c>
      <c r="CD1597" s="45">
        <f t="shared" si="38035"/>
        <v>0</v>
      </c>
      <c r="CE1597" s="36"/>
      <c r="CF1597" s="37"/>
      <c r="CG1597" s="44">
        <f t="shared" ref="CG1597" si="38097">parseTime(CE1597)-(CF1598=INT(RIGHT($F1597, 1)))</f>
        <v>0</v>
      </c>
      <c r="CH1597" s="45">
        <f t="shared" si="38037"/>
        <v>0</v>
      </c>
    </row>
    <row r="1598" spans="1:86" x14ac:dyDescent="0.25">
      <c r="A1598" s="56"/>
      <c r="B1598" s="57"/>
      <c r="C1598" s="14">
        <f t="shared" si="38053"/>
        <v>0</v>
      </c>
      <c r="D1598" s="14"/>
      <c r="E1598" s="20">
        <f t="shared" ref="E1598" si="38098">((7.5/2)-0.5+E1597)*8</f>
        <v>63.2</v>
      </c>
      <c r="F1598" s="51"/>
      <c r="G1598" s="46" t="s">
        <v>134</v>
      </c>
      <c r="H1598" s="38">
        <f t="shared" ref="H1598" si="38099">lunchAdjust(G1593:H1597)</f>
        <v>0</v>
      </c>
      <c r="I1598" s="48" t="s">
        <v>0</v>
      </c>
      <c r="J1598" s="39">
        <f t="shared" ref="J1598" si="38100">SUMPRODUCT(I1593:I1597*J1593:J1597)</f>
        <v>7.5</v>
      </c>
      <c r="K1598" s="46" t="s">
        <v>134</v>
      </c>
      <c r="L1598" s="38">
        <f t="shared" ref="L1598" si="38101">lunchAdjust(K1593:L1597)</f>
        <v>1</v>
      </c>
      <c r="M1598" s="48" t="s">
        <v>0</v>
      </c>
      <c r="N1598" s="39">
        <f t="shared" ref="N1598" si="38102">SUMPRODUCT(M1593:M1597*N1593:N1597)</f>
        <v>8</v>
      </c>
      <c r="O1598" s="46" t="s">
        <v>134</v>
      </c>
      <c r="P1598" s="38">
        <f t="shared" ref="P1598" si="38103">lunchAdjust(O1593:P1597)</f>
        <v>1</v>
      </c>
      <c r="Q1598" s="48" t="s">
        <v>0</v>
      </c>
      <c r="R1598" s="39">
        <f t="shared" ref="R1598" si="38104">SUMPRODUCT(Q1593:Q1597*R1593:R1597)</f>
        <v>8</v>
      </c>
      <c r="S1598" s="46" t="s">
        <v>134</v>
      </c>
      <c r="T1598" s="38">
        <f t="shared" ref="T1598" si="38105">lunchAdjust(S1593:T1597)</f>
        <v>1</v>
      </c>
      <c r="U1598" s="48" t="s">
        <v>0</v>
      </c>
      <c r="V1598" s="39">
        <f t="shared" ref="V1598" si="38106">SUMPRODUCT(U1593:U1597*V1593:V1597)</f>
        <v>8</v>
      </c>
      <c r="W1598" s="46" t="s">
        <v>134</v>
      </c>
      <c r="X1598" s="38">
        <f t="shared" ref="X1598" si="38107">lunchAdjust(W1593:X1597)</f>
        <v>0</v>
      </c>
      <c r="Y1598" s="48" t="s">
        <v>0</v>
      </c>
      <c r="Z1598" s="39">
        <f t="shared" ref="Z1598" si="38108">SUMPRODUCT(Y1593:Y1597*Z1593:Z1597)</f>
        <v>0</v>
      </c>
      <c r="AA1598" s="46" t="s">
        <v>134</v>
      </c>
      <c r="AB1598" s="38">
        <f t="shared" ref="AB1598" si="38109">lunchAdjust(AA1593:AB1597)</f>
        <v>1</v>
      </c>
      <c r="AC1598" s="48" t="s">
        <v>0</v>
      </c>
      <c r="AD1598" s="39">
        <f t="shared" ref="AD1598" si="38110">SUMPRODUCT(AC1593:AC1597*AD1593:AD1597)</f>
        <v>8</v>
      </c>
      <c r="AE1598" s="46" t="s">
        <v>134</v>
      </c>
      <c r="AF1598" s="38">
        <f t="shared" ref="AF1598" si="38111">lunchAdjust(AE1593:AF1597)</f>
        <v>1</v>
      </c>
      <c r="AG1598" s="48" t="s">
        <v>0</v>
      </c>
      <c r="AH1598" s="39">
        <f t="shared" ref="AH1598" si="38112">SUMPRODUCT(AG1593:AG1597*AH1593:AH1597)</f>
        <v>7.5</v>
      </c>
      <c r="AI1598" s="46" t="s">
        <v>134</v>
      </c>
      <c r="AJ1598" s="38">
        <f t="shared" ref="AJ1598" si="38113">lunchAdjust(AI1593:AJ1597)</f>
        <v>0</v>
      </c>
      <c r="AK1598" s="48" t="s">
        <v>0</v>
      </c>
      <c r="AL1598" s="39">
        <f t="shared" ref="AL1598" si="38114">SUMPRODUCT(AK1593:AK1597*AL1593:AL1597)</f>
        <v>4</v>
      </c>
      <c r="AM1598" s="46" t="s">
        <v>134</v>
      </c>
      <c r="AN1598" s="38">
        <f t="shared" ref="AN1598" si="38115">lunchAdjust(AM1593:AN1597)</f>
        <v>0</v>
      </c>
      <c r="AO1598" s="48" t="s">
        <v>0</v>
      </c>
      <c r="AP1598" s="39">
        <f t="shared" ref="AP1598" si="38116">SUMPRODUCT(AO1593:AO1597*AP1593:AP1597)</f>
        <v>0</v>
      </c>
      <c r="AQ1598" s="46" t="s">
        <v>134</v>
      </c>
      <c r="AR1598" s="38">
        <f t="shared" ref="AR1598" si="38117">lunchAdjust(AQ1593:AR1597)</f>
        <v>0</v>
      </c>
      <c r="AS1598" s="48" t="s">
        <v>0</v>
      </c>
      <c r="AT1598" s="39">
        <f t="shared" ref="AT1598" si="38118">SUMPRODUCT(AS1593:AS1597*AT1593:AT1597)</f>
        <v>0</v>
      </c>
      <c r="AU1598" s="46" t="s">
        <v>134</v>
      </c>
      <c r="AV1598" s="38">
        <f t="shared" ref="AV1598" si="38119">lunchAdjust(AU1593:AV1597)</f>
        <v>0</v>
      </c>
      <c r="AW1598" s="48" t="s">
        <v>0</v>
      </c>
      <c r="AX1598" s="39">
        <f t="shared" ref="AX1598" si="38120">SUMPRODUCT(AW1593:AW1597*AX1593:AX1597)</f>
        <v>0</v>
      </c>
      <c r="AY1598" s="46" t="s">
        <v>134</v>
      </c>
      <c r="AZ1598" s="38">
        <f t="shared" ref="AZ1598" si="38121">lunchAdjust(AY1593:AZ1597)</f>
        <v>0</v>
      </c>
      <c r="BA1598" s="48" t="s">
        <v>0</v>
      </c>
      <c r="BB1598" s="39">
        <f t="shared" ref="BB1598" si="38122">SUMPRODUCT(BA1593:BA1597*BB1593:BB1597)</f>
        <v>0</v>
      </c>
      <c r="BC1598" s="46" t="s">
        <v>134</v>
      </c>
      <c r="BD1598" s="38">
        <f t="shared" ref="BD1598" si="38123">lunchAdjust(BC1593:BD1597)</f>
        <v>0</v>
      </c>
      <c r="BE1598" s="48" t="s">
        <v>0</v>
      </c>
      <c r="BF1598" s="39">
        <f t="shared" ref="BF1598" si="38124">SUMPRODUCT(BE1593:BE1597*BF1593:BF1597)</f>
        <v>0</v>
      </c>
      <c r="BG1598" s="46" t="s">
        <v>134</v>
      </c>
      <c r="BH1598" s="38">
        <f t="shared" ref="BH1598" si="38125">lunchAdjust(BG1593:BH1597)</f>
        <v>0</v>
      </c>
      <c r="BI1598" s="48" t="s">
        <v>0</v>
      </c>
      <c r="BJ1598" s="39">
        <f t="shared" ref="BJ1598" si="38126">SUMPRODUCT(BI1593:BI1597*BJ1593:BJ1597)</f>
        <v>0</v>
      </c>
      <c r="BK1598" s="46" t="s">
        <v>134</v>
      </c>
      <c r="BL1598" s="38">
        <f t="shared" ref="BL1598" si="38127">lunchAdjust(BK1593:BL1597)</f>
        <v>0</v>
      </c>
      <c r="BM1598" s="48" t="s">
        <v>0</v>
      </c>
      <c r="BN1598" s="39">
        <f t="shared" ref="BN1598" si="38128">SUMPRODUCT(BM1593:BM1597*BN1593:BN1597)</f>
        <v>0</v>
      </c>
      <c r="BO1598" s="46" t="s">
        <v>134</v>
      </c>
      <c r="BP1598" s="38">
        <f t="shared" ref="BP1598" si="38129">lunchAdjust(BO1593:BP1597)</f>
        <v>0</v>
      </c>
      <c r="BQ1598" s="48" t="s">
        <v>0</v>
      </c>
      <c r="BR1598" s="39">
        <f t="shared" ref="BR1598" si="38130">SUMPRODUCT(BQ1593:BQ1597*BR1593:BR1597)</f>
        <v>0</v>
      </c>
      <c r="BS1598" s="46" t="s">
        <v>134</v>
      </c>
      <c r="BT1598" s="38">
        <f t="shared" ref="BT1598" si="38131">lunchAdjust(BS1593:BT1597)</f>
        <v>0</v>
      </c>
      <c r="BU1598" s="48" t="s">
        <v>0</v>
      </c>
      <c r="BV1598" s="39">
        <f t="shared" ref="BV1598" si="38132">SUMPRODUCT(BU1593:BU1597*BV1593:BV1597)</f>
        <v>0</v>
      </c>
      <c r="BW1598" s="46" t="s">
        <v>134</v>
      </c>
      <c r="BX1598" s="38">
        <f t="shared" ref="BX1598" si="38133">lunchAdjust(BW1593:BX1597)</f>
        <v>0</v>
      </c>
      <c r="BY1598" s="48" t="s">
        <v>0</v>
      </c>
      <c r="BZ1598" s="39">
        <f t="shared" ref="BZ1598" si="38134">SUMPRODUCT(BY1593:BY1597*BZ1593:BZ1597)</f>
        <v>0</v>
      </c>
      <c r="CA1598" s="46" t="s">
        <v>134</v>
      </c>
      <c r="CB1598" s="38">
        <f t="shared" ref="CB1598" si="38135">lunchAdjust(CA1593:CB1597)</f>
        <v>0</v>
      </c>
      <c r="CC1598" s="48" t="s">
        <v>0</v>
      </c>
      <c r="CD1598" s="39">
        <f t="shared" ref="CD1598" si="38136">SUMPRODUCT(CC1593:CC1597*CD1593:CD1597)</f>
        <v>0</v>
      </c>
      <c r="CE1598" s="46" t="s">
        <v>134</v>
      </c>
      <c r="CF1598" s="38">
        <f t="shared" ref="CF1598" si="38137">lunchAdjust(CE1593:CF1597)</f>
        <v>0</v>
      </c>
      <c r="CG1598" s="48" t="s">
        <v>0</v>
      </c>
      <c r="CH1598" s="39">
        <f t="shared" ref="CH1598" si="38138">SUMPRODUCT(CG1593:CG1597*CH1593:CH1597)</f>
        <v>0</v>
      </c>
    </row>
    <row r="1599" spans="1:86" ht="15.75" thickBot="1" x14ac:dyDescent="0.3">
      <c r="A1599" s="58" t="s">
        <v>121</v>
      </c>
      <c r="B1599" s="59">
        <f t="shared" ref="B1599" ca="1" si="38139">roleHours(G1593:CH1599, "OUT")</f>
        <v>0</v>
      </c>
      <c r="C1599" s="54" t="s">
        <v>137</v>
      </c>
      <c r="D1599" s="22">
        <f t="shared" ref="D1599" ca="1" si="38140">roleHours(G1593:CH1599, "PTO")</f>
        <v>1.5</v>
      </c>
      <c r="E1599" s="23">
        <f t="shared" ref="E1599" ca="1" si="38141">E1598-B1594</f>
        <v>16.200000000000003</v>
      </c>
      <c r="F1599" s="52"/>
      <c r="G1599" s="47" t="s">
        <v>39</v>
      </c>
      <c r="H1599" s="40">
        <f t="shared" si="37969"/>
        <v>1.5</v>
      </c>
      <c r="I1599" s="49" t="s">
        <v>135</v>
      </c>
      <c r="J1599" s="41">
        <f t="shared" ref="J1599" si="38142">J1598*G$4</f>
        <v>0</v>
      </c>
      <c r="K1599" s="47" t="s">
        <v>39</v>
      </c>
      <c r="L1599" s="40">
        <f t="shared" ref="L1599" si="38143">SUMPRODUCT(M1593:M1597*(L1593:L1597="PTO"))+SUMPRODUCT(M1593:M1597*(L1593:L1597="HOL"))</f>
        <v>0</v>
      </c>
      <c r="M1599" s="49" t="s">
        <v>135</v>
      </c>
      <c r="N1599" s="41">
        <f t="shared" ref="N1599" si="38144">N1598*K$4</f>
        <v>0</v>
      </c>
      <c r="O1599" s="47" t="s">
        <v>39</v>
      </c>
      <c r="P1599" s="40">
        <f t="shared" ref="P1599" si="38145">SUMPRODUCT(Q1593:Q1597*(P1593:P1597="PTO"))+SUMPRODUCT(Q1593:Q1597*(P1593:P1597="HOL"))</f>
        <v>0</v>
      </c>
      <c r="Q1599" s="49" t="s">
        <v>135</v>
      </c>
      <c r="R1599" s="41">
        <f t="shared" ref="R1599" si="38146">R1598*O$4</f>
        <v>8</v>
      </c>
      <c r="S1599" s="47" t="s">
        <v>39</v>
      </c>
      <c r="T1599" s="40">
        <f t="shared" ref="T1599" si="38147">SUMPRODUCT(U1593:U1597*(T1593:T1597="PTO"))+SUMPRODUCT(U1593:U1597*(T1593:T1597="HOL"))</f>
        <v>0</v>
      </c>
      <c r="U1599" s="49" t="s">
        <v>135</v>
      </c>
      <c r="V1599" s="41">
        <f t="shared" ref="V1599" si="38148">V1598*S$4</f>
        <v>0</v>
      </c>
      <c r="W1599" s="47" t="s">
        <v>39</v>
      </c>
      <c r="X1599" s="40">
        <f t="shared" ref="X1599" si="38149">SUMPRODUCT(Y1593:Y1597*(X1593:X1597="PTO"))+SUMPRODUCT(Y1593:Y1597*(X1593:X1597="HOL"))</f>
        <v>0</v>
      </c>
      <c r="Y1599" s="49" t="s">
        <v>135</v>
      </c>
      <c r="Z1599" s="41">
        <f t="shared" ref="Z1599" si="38150">Z1598*W$4</f>
        <v>0</v>
      </c>
      <c r="AA1599" s="47" t="s">
        <v>39</v>
      </c>
      <c r="AB1599" s="40">
        <f t="shared" ref="AB1599" si="38151">SUMPRODUCT(AC1593:AC1597*(AB1593:AB1597="PTO"))+SUMPRODUCT(AC1593:AC1597*(AB1593:AB1597="HOL"))</f>
        <v>0</v>
      </c>
      <c r="AC1599" s="49" t="s">
        <v>135</v>
      </c>
      <c r="AD1599" s="41">
        <f t="shared" ref="AD1599" si="38152">AD1598*AA$4</f>
        <v>8</v>
      </c>
      <c r="AE1599" s="47" t="s">
        <v>39</v>
      </c>
      <c r="AF1599" s="40">
        <f t="shared" ref="AF1599" si="38153">SUMPRODUCT(AG1593:AG1597*(AF1593:AF1597="PTO"))+SUMPRODUCT(AG1593:AG1597*(AF1593:AF1597="HOL"))</f>
        <v>0</v>
      </c>
      <c r="AG1599" s="49" t="s">
        <v>135</v>
      </c>
      <c r="AH1599" s="41">
        <f t="shared" ref="AH1599" si="38154">AH1598*AE$4</f>
        <v>7.5</v>
      </c>
      <c r="AI1599" s="47" t="s">
        <v>39</v>
      </c>
      <c r="AJ1599" s="40">
        <f t="shared" ref="AJ1599" si="38155">SUMPRODUCT(AK1593:AK1597*(AJ1593:AJ1597="PTO"))+SUMPRODUCT(AK1593:AK1597*(AJ1593:AJ1597="HOL"))</f>
        <v>0</v>
      </c>
      <c r="AK1599" s="49" t="s">
        <v>135</v>
      </c>
      <c r="AL1599" s="41">
        <f>AL1598*AI$4</f>
        <v>4</v>
      </c>
      <c r="AM1599" s="47" t="s">
        <v>39</v>
      </c>
      <c r="AN1599" s="40">
        <f t="shared" ref="AN1599" si="38156">SUMPRODUCT(AO1593:AO1597*(AN1593:AN1597="PTO"))+SUMPRODUCT(AO1593:AO1597*(AN1593:AN1597="HOL"))</f>
        <v>0</v>
      </c>
      <c r="AO1599" s="49" t="s">
        <v>135</v>
      </c>
      <c r="AP1599" s="41">
        <f t="shared" ref="AP1599" si="38157">AP1598*AM$4</f>
        <v>0</v>
      </c>
      <c r="AQ1599" s="47" t="s">
        <v>39</v>
      </c>
      <c r="AR1599" s="40">
        <f t="shared" ref="AR1599" si="38158">SUMPRODUCT(AS1593:AS1597*(AR1593:AR1597="PTO"))+SUMPRODUCT(AS1593:AS1597*(AR1593:AR1597="HOL"))</f>
        <v>0</v>
      </c>
      <c r="AS1599" s="49" t="s">
        <v>135</v>
      </c>
      <c r="AT1599" s="41">
        <f t="shared" ref="AT1599" si="38159">AT1598*AQ$4</f>
        <v>0</v>
      </c>
      <c r="AU1599" s="47" t="s">
        <v>39</v>
      </c>
      <c r="AV1599" s="40">
        <f t="shared" ref="AV1599" si="38160">SUMPRODUCT(AW1593:AW1597*(AV1593:AV1597="PTO"))+SUMPRODUCT(AW1593:AW1597*(AV1593:AV1597="HOL"))</f>
        <v>0</v>
      </c>
      <c r="AW1599" s="49" t="s">
        <v>135</v>
      </c>
      <c r="AX1599" s="41">
        <f>AX1598*AU$4</f>
        <v>0</v>
      </c>
      <c r="AY1599" s="47" t="s">
        <v>39</v>
      </c>
      <c r="AZ1599" s="40">
        <f t="shared" ref="AZ1599" si="38161">SUMPRODUCT(BA1593:BA1597*(AZ1593:AZ1597="PTO"))+SUMPRODUCT(BA1593:BA1597*(AZ1593:AZ1597="HOL"))</f>
        <v>0</v>
      </c>
      <c r="BA1599" s="49" t="s">
        <v>135</v>
      </c>
      <c r="BB1599" s="41">
        <f>BB1598*AY$4</f>
        <v>0</v>
      </c>
      <c r="BC1599" s="47" t="s">
        <v>39</v>
      </c>
      <c r="BD1599" s="40">
        <f t="shared" ref="BD1599" si="38162">SUMPRODUCT(BE1593:BE1597*(BD1593:BD1597="PTO"))+SUMPRODUCT(BE1593:BE1597*(BD1593:BD1597="HOL"))</f>
        <v>0</v>
      </c>
      <c r="BE1599" s="49" t="s">
        <v>135</v>
      </c>
      <c r="BF1599" s="41">
        <f>BF1598*BC$4</f>
        <v>0</v>
      </c>
      <c r="BG1599" s="47" t="s">
        <v>39</v>
      </c>
      <c r="BH1599" s="40">
        <f t="shared" ref="BH1599" si="38163">SUMPRODUCT(BI1593:BI1597*(BH1593:BH1597="PTO"))+SUMPRODUCT(BI1593:BI1597*(BH1593:BH1597="HOL"))</f>
        <v>0</v>
      </c>
      <c r="BI1599" s="49" t="s">
        <v>135</v>
      </c>
      <c r="BJ1599" s="41">
        <f>BJ1598*BG$4</f>
        <v>0</v>
      </c>
      <c r="BK1599" s="47" t="s">
        <v>39</v>
      </c>
      <c r="BL1599" s="40">
        <f t="shared" ref="BL1599" si="38164">SUMPRODUCT(BM1593:BM1597*(BL1593:BL1597="PTO"))+SUMPRODUCT(BM1593:BM1597*(BL1593:BL1597="HOL"))</f>
        <v>0</v>
      </c>
      <c r="BM1599" s="49" t="s">
        <v>135</v>
      </c>
      <c r="BN1599" s="41">
        <f>BN1598*BK$4</f>
        <v>0</v>
      </c>
      <c r="BO1599" s="47" t="s">
        <v>39</v>
      </c>
      <c r="BP1599" s="40">
        <f t="shared" ref="BP1599" si="38165">SUMPRODUCT(BQ1593:BQ1597*(BP1593:BP1597="PTO"))+SUMPRODUCT(BQ1593:BQ1597*(BP1593:BP1597="HOL"))</f>
        <v>0</v>
      </c>
      <c r="BQ1599" s="49" t="s">
        <v>135</v>
      </c>
      <c r="BR1599" s="41">
        <f t="shared" ref="BR1599" si="38166">BR1598*BO$4</f>
        <v>0</v>
      </c>
      <c r="BS1599" s="47" t="s">
        <v>39</v>
      </c>
      <c r="BT1599" s="40">
        <f t="shared" ref="BT1599" si="38167">SUMPRODUCT(BU1593:BU1597*(BT1593:BT1597="PTO"))+SUMPRODUCT(BU1593:BU1597*(BT1593:BT1597="HOL"))</f>
        <v>0</v>
      </c>
      <c r="BU1599" s="49" t="s">
        <v>135</v>
      </c>
      <c r="BV1599" s="41">
        <f t="shared" ref="BV1599" si="38168">BV1598*BS$4</f>
        <v>0</v>
      </c>
      <c r="BW1599" s="47" t="s">
        <v>39</v>
      </c>
      <c r="BX1599" s="40">
        <f t="shared" ref="BX1599" si="38169">SUMPRODUCT(BY1593:BY1597*(BX1593:BX1597="PTO"))+SUMPRODUCT(BY1593:BY1597*(BX1593:BX1597="HOL"))</f>
        <v>0</v>
      </c>
      <c r="BY1599" s="49" t="s">
        <v>135</v>
      </c>
      <c r="BZ1599" s="41">
        <f t="shared" ref="BZ1599" si="38170">BZ1598*BW$4</f>
        <v>0</v>
      </c>
      <c r="CA1599" s="47" t="s">
        <v>39</v>
      </c>
      <c r="CB1599" s="40">
        <f t="shared" ref="CB1599" si="38171">SUMPRODUCT(CC1593:CC1597*(CB1593:CB1597="PTO"))+SUMPRODUCT(CC1593:CC1597*(CB1593:CB1597="HOL"))</f>
        <v>0</v>
      </c>
      <c r="CC1599" s="49" t="s">
        <v>135</v>
      </c>
      <c r="CD1599" s="41">
        <f t="shared" ref="CD1599" si="38172">CD1598*CA$4</f>
        <v>0</v>
      </c>
      <c r="CE1599" s="47" t="s">
        <v>39</v>
      </c>
      <c r="CF1599" s="40">
        <f t="shared" ref="CF1599" si="38173">SUMPRODUCT(CG1593:CG1597*(CF1593:CF1597="PTO"))+SUMPRODUCT(CG1593:CG1597*(CF1593:CF1597="HOL"))</f>
        <v>0</v>
      </c>
      <c r="CG1599" s="49" t="s">
        <v>135</v>
      </c>
      <c r="CH1599" s="41">
        <f t="shared" ref="CH1599" si="38174">CH1598*CE$4</f>
        <v>0</v>
      </c>
    </row>
    <row r="1600" spans="1:86" x14ac:dyDescent="0.25">
      <c r="A1600" s="70" t="s">
        <v>133</v>
      </c>
      <c r="B1600" s="71">
        <f t="shared" ref="B1600" ca="1" si="38175">D1600-B1601</f>
        <v>10.242057502835763</v>
      </c>
      <c r="C1600" s="72" t="s">
        <v>122</v>
      </c>
      <c r="D1600" s="71">
        <f>IFERROR(INDEX(Holidays[FTE], MATCH(Entry!E1600, Holidays[Date], 0)), 1)*8*INDEX(FTEguide[[1]:[12]], MATCH(Entry!E1601, FTEguide[Weekday], 0), IF(Entry!E1603&gt;0, Entry!E1603, MONTH(Entry!E1600)))</f>
        <v>62.242057502835763</v>
      </c>
      <c r="E1600" s="60">
        <f t="shared" si="37486"/>
        <v>44056</v>
      </c>
      <c r="F1600" s="50" t="s">
        <v>128</v>
      </c>
      <c r="G1600" s="34" t="s">
        <v>136</v>
      </c>
      <c r="H1600" s="35" t="s">
        <v>23</v>
      </c>
      <c r="I1600" s="42">
        <f t="shared" ref="I1600" si="38176">parseTime(G1600)-(H1605=INT(RIGHT($F1600, 1)))</f>
        <v>8</v>
      </c>
      <c r="J1600" s="43">
        <f t="shared" ref="J1600:J1604" si="38177">isClocked(H1600)</f>
        <v>1</v>
      </c>
      <c r="K1600" s="34" t="s">
        <v>136</v>
      </c>
      <c r="L1600" s="35" t="s">
        <v>23</v>
      </c>
      <c r="M1600" s="42">
        <f t="shared" ref="M1600" si="38178">parseTime(K1600)-(L1605=INT(RIGHT($F1600, 1)))</f>
        <v>8</v>
      </c>
      <c r="N1600" s="43">
        <f t="shared" ref="N1600:N1604" si="38179">isClocked(L1600)</f>
        <v>1</v>
      </c>
      <c r="O1600" s="34" t="s">
        <v>180</v>
      </c>
      <c r="P1600" s="35" t="s">
        <v>23</v>
      </c>
      <c r="Q1600" s="42">
        <f t="shared" ref="Q1600" si="38180">parseTime(O1600)-(P1605=INT(RIGHT($F1600, 1)))</f>
        <v>8</v>
      </c>
      <c r="R1600" s="43">
        <f t="shared" ref="R1600:R1604" si="38181">isClocked(P1600)</f>
        <v>1</v>
      </c>
      <c r="S1600" s="34" t="s">
        <v>227</v>
      </c>
      <c r="T1600" s="35" t="s">
        <v>23</v>
      </c>
      <c r="U1600" s="42">
        <f t="shared" ref="U1600" si="38182">parseTime(S1600)-(T1605=INT(RIGHT($F1600, 1)))</f>
        <v>8</v>
      </c>
      <c r="V1600" s="43">
        <f t="shared" ref="V1600:V1604" si="38183">isClocked(T1600)</f>
        <v>1</v>
      </c>
      <c r="W1600" s="34"/>
      <c r="X1600" s="35"/>
      <c r="Y1600" s="42">
        <f t="shared" ref="Y1600" si="38184">parseTime(W1600)-(X1605=INT(RIGHT($F1600, 1)))</f>
        <v>0</v>
      </c>
      <c r="Z1600" s="43">
        <f t="shared" ref="Z1600:Z1604" si="38185">isClocked(X1600)</f>
        <v>0</v>
      </c>
      <c r="AA1600" s="34" t="s">
        <v>136</v>
      </c>
      <c r="AB1600" s="35" t="s">
        <v>23</v>
      </c>
      <c r="AC1600" s="42">
        <f t="shared" ref="AC1600" si="38186">parseTime(AA1600)-(AB1605=INT(RIGHT($F1600, 1)))</f>
        <v>8</v>
      </c>
      <c r="AD1600" s="43">
        <f t="shared" ref="AD1600:AD1604" si="38187">isClocked(AB1600)</f>
        <v>1</v>
      </c>
      <c r="AE1600" s="34" t="s">
        <v>251</v>
      </c>
      <c r="AF1600" s="35" t="s">
        <v>25</v>
      </c>
      <c r="AG1600" s="42">
        <f t="shared" ref="AG1600" si="38188">parseTime(AE1600)-(AF1605=INT(RIGHT($F1600, 1)))</f>
        <v>4</v>
      </c>
      <c r="AH1600" s="43">
        <f t="shared" ref="AH1600:AH1604" si="38189">isClocked(AF1600)</f>
        <v>1</v>
      </c>
      <c r="AI1600" s="34" t="s">
        <v>136</v>
      </c>
      <c r="AJ1600" s="35" t="s">
        <v>23</v>
      </c>
      <c r="AK1600" s="42">
        <f>parseTime(AI1600)-(AJ1605=INT(RIGHT($F1600, 1)))</f>
        <v>8</v>
      </c>
      <c r="AL1600" s="43">
        <f t="shared" ref="AL1600:AL1604" si="38190">isClocked(AJ1600)</f>
        <v>1</v>
      </c>
      <c r="AM1600" s="34"/>
      <c r="AN1600" s="35"/>
      <c r="AO1600" s="42">
        <f t="shared" ref="AO1600" si="38191">parseTime(AM1600)-(AN1605=INT(RIGHT($F1600, 1)))</f>
        <v>0</v>
      </c>
      <c r="AP1600" s="43">
        <f t="shared" ref="AP1600:AP1604" si="38192">isClocked(AN1600)</f>
        <v>0</v>
      </c>
      <c r="AQ1600" s="34"/>
      <c r="AR1600" s="35"/>
      <c r="AS1600" s="42">
        <f t="shared" ref="AS1600" si="38193">parseTime(AQ1600)-(AR1605=INT(RIGHT($F1600, 1)))</f>
        <v>0</v>
      </c>
      <c r="AT1600" s="43">
        <f t="shared" ref="AT1600:AT1604" si="38194">isClocked(AR1600)</f>
        <v>0</v>
      </c>
      <c r="AU1600" s="34"/>
      <c r="AV1600" s="35"/>
      <c r="AW1600" s="42">
        <f>parseTime(AU1600)-(AV1605=INT(RIGHT($F1600, 1)))</f>
        <v>0</v>
      </c>
      <c r="AX1600" s="43">
        <f t="shared" ref="AX1600:AX1604" si="38195">isClocked(AV1600)</f>
        <v>0</v>
      </c>
      <c r="AY1600" s="34"/>
      <c r="AZ1600" s="35"/>
      <c r="BA1600" s="42">
        <f>parseTime(AY1600)-(AZ1605=INT(RIGHT($F1600, 1)))</f>
        <v>0</v>
      </c>
      <c r="BB1600" s="43">
        <f t="shared" ref="BB1600:BB1604" si="38196">isClocked(AZ1600)</f>
        <v>0</v>
      </c>
      <c r="BC1600" s="34"/>
      <c r="BD1600" s="35"/>
      <c r="BE1600" s="42">
        <f>parseTime(BC1600)-(BD1605=INT(RIGHT($F1600, 1)))</f>
        <v>0</v>
      </c>
      <c r="BF1600" s="43">
        <f t="shared" ref="BF1600:BF1604" si="38197">isClocked(BD1600)</f>
        <v>0</v>
      </c>
      <c r="BG1600" s="34"/>
      <c r="BH1600" s="35"/>
      <c r="BI1600" s="42">
        <f>parseTime(BG1600)-(BH1605=INT(RIGHT($F1600, 1)))</f>
        <v>0</v>
      </c>
      <c r="BJ1600" s="43">
        <f t="shared" ref="BJ1600:BJ1604" si="38198">isClocked(BH1600)</f>
        <v>0</v>
      </c>
      <c r="BK1600" s="34"/>
      <c r="BL1600" s="35"/>
      <c r="BM1600" s="42">
        <f>parseTime(BK1600)-(BL1605=INT(RIGHT($F1600, 1)))</f>
        <v>0</v>
      </c>
      <c r="BN1600" s="43">
        <f t="shared" ref="BN1600:BN1604" si="38199">isClocked(BL1600)</f>
        <v>0</v>
      </c>
      <c r="BO1600" s="34"/>
      <c r="BP1600" s="35"/>
      <c r="BQ1600" s="42">
        <f t="shared" ref="BQ1600" si="38200">parseTime(BO1600)-(BP1605=INT(RIGHT($F1600, 1)))</f>
        <v>0</v>
      </c>
      <c r="BR1600" s="43">
        <f t="shared" ref="BR1600:BR1604" si="38201">isClocked(BP1600)</f>
        <v>0</v>
      </c>
      <c r="BS1600" s="34"/>
      <c r="BT1600" s="35"/>
      <c r="BU1600" s="42">
        <f t="shared" ref="BU1600" si="38202">parseTime(BS1600)-(BT1605=INT(RIGHT($F1600, 1)))</f>
        <v>0</v>
      </c>
      <c r="BV1600" s="43">
        <f t="shared" ref="BV1600:BV1604" si="38203">isClocked(BT1600)</f>
        <v>0</v>
      </c>
      <c r="BW1600" s="34"/>
      <c r="BX1600" s="35"/>
      <c r="BY1600" s="42">
        <f t="shared" ref="BY1600" si="38204">parseTime(BW1600)-(BX1605=INT(RIGHT($F1600, 1)))</f>
        <v>0</v>
      </c>
      <c r="BZ1600" s="43">
        <f t="shared" ref="BZ1600:BZ1604" si="38205">isClocked(BX1600)</f>
        <v>0</v>
      </c>
      <c r="CA1600" s="34"/>
      <c r="CB1600" s="35"/>
      <c r="CC1600" s="42">
        <f t="shared" ref="CC1600" si="38206">parseTime(CA1600)-(CB1605=INT(RIGHT($F1600, 1)))</f>
        <v>0</v>
      </c>
      <c r="CD1600" s="43">
        <f t="shared" ref="CD1600:CD1604" si="38207">isClocked(CB1600)</f>
        <v>0</v>
      </c>
      <c r="CE1600" s="34"/>
      <c r="CF1600" s="35"/>
      <c r="CG1600" s="42">
        <f t="shared" ref="CG1600" si="38208">parseTime(CE1600)-(CF1605=INT(RIGHT($F1600, 1)))</f>
        <v>0</v>
      </c>
      <c r="CH1600" s="43">
        <f t="shared" ref="CH1600:CH1604" si="38209">isClocked(CF1600)</f>
        <v>0</v>
      </c>
    </row>
    <row r="1601" spans="1:86" x14ac:dyDescent="0.25">
      <c r="A1601" s="56" t="s">
        <v>0</v>
      </c>
      <c r="B1601" s="57">
        <f t="shared" ca="1" si="37002"/>
        <v>52</v>
      </c>
      <c r="C1601" s="14" t="s">
        <v>252</v>
      </c>
      <c r="D1601" s="14">
        <f t="shared" ref="D1601:D1664" si="38210">(E1604+(E1603/2))*8-0.5</f>
        <v>53.7</v>
      </c>
      <c r="E1601" s="55" t="str">
        <f t="shared" si="37003"/>
        <v>Thursday</v>
      </c>
      <c r="F1601" s="51" t="s">
        <v>129</v>
      </c>
      <c r="G1601" s="36"/>
      <c r="H1601" s="37"/>
      <c r="I1601" s="44">
        <f t="shared" ref="I1601" si="38211">parseTime(G1601)-(H1605=INT(RIGHT($F1601, 1)))</f>
        <v>0</v>
      </c>
      <c r="J1601" s="45">
        <f t="shared" si="38177"/>
        <v>0</v>
      </c>
      <c r="K1601" s="36"/>
      <c r="L1601" s="37"/>
      <c r="M1601" s="44">
        <f t="shared" ref="M1601" si="38212">parseTime(K1601)-(L1605=INT(RIGHT($F1601, 1)))</f>
        <v>0</v>
      </c>
      <c r="N1601" s="45">
        <f t="shared" si="38179"/>
        <v>0</v>
      </c>
      <c r="O1601" s="36"/>
      <c r="P1601" s="37"/>
      <c r="Q1601" s="44">
        <f t="shared" ref="Q1601" si="38213">parseTime(O1601)-(P1605=INT(RIGHT($F1601, 1)))</f>
        <v>0</v>
      </c>
      <c r="R1601" s="45">
        <f t="shared" si="38181"/>
        <v>0</v>
      </c>
      <c r="S1601" s="36"/>
      <c r="T1601" s="37"/>
      <c r="U1601" s="44">
        <f t="shared" ref="U1601" si="38214">parseTime(S1601)-(T1605=INT(RIGHT($F1601, 1)))</f>
        <v>0</v>
      </c>
      <c r="V1601" s="45">
        <f t="shared" si="38183"/>
        <v>0</v>
      </c>
      <c r="W1601" s="36"/>
      <c r="X1601" s="37"/>
      <c r="Y1601" s="44">
        <f t="shared" ref="Y1601" si="38215">parseTime(W1601)-(X1605=INT(RIGHT($F1601, 1)))</f>
        <v>0</v>
      </c>
      <c r="Z1601" s="45">
        <f t="shared" si="38185"/>
        <v>0</v>
      </c>
      <c r="AA1601" s="36"/>
      <c r="AB1601" s="37"/>
      <c r="AC1601" s="44">
        <f t="shared" ref="AC1601" si="38216">parseTime(AA1601)-(AB1605=INT(RIGHT($F1601, 1)))</f>
        <v>0</v>
      </c>
      <c r="AD1601" s="45">
        <f t="shared" si="38187"/>
        <v>0</v>
      </c>
      <c r="AE1601" s="36"/>
      <c r="AF1601" s="37"/>
      <c r="AG1601" s="44">
        <f t="shared" ref="AG1601" si="38217">parseTime(AE1601)-(AF1605=INT(RIGHT($F1601, 1)))</f>
        <v>0</v>
      </c>
      <c r="AH1601" s="45">
        <f t="shared" si="38189"/>
        <v>0</v>
      </c>
      <c r="AI1601" s="36"/>
      <c r="AJ1601" s="37"/>
      <c r="AK1601" s="44">
        <f>parseTime(AI1601)-(AJ1605=INT(RIGHT($F1601, 1)))</f>
        <v>0</v>
      </c>
      <c r="AL1601" s="45">
        <f t="shared" si="38190"/>
        <v>0</v>
      </c>
      <c r="AM1601" s="36"/>
      <c r="AN1601" s="37"/>
      <c r="AO1601" s="44">
        <f t="shared" ref="AO1601" si="38218">parseTime(AM1601)-(AN1605=INT(RIGHT($F1601, 1)))</f>
        <v>0</v>
      </c>
      <c r="AP1601" s="45">
        <f t="shared" si="38192"/>
        <v>0</v>
      </c>
      <c r="AQ1601" s="36"/>
      <c r="AR1601" s="37"/>
      <c r="AS1601" s="44">
        <f t="shared" ref="AS1601" si="38219">parseTime(AQ1601)-(AR1605=INT(RIGHT($F1601, 1)))</f>
        <v>0</v>
      </c>
      <c r="AT1601" s="45">
        <f t="shared" si="38194"/>
        <v>0</v>
      </c>
      <c r="AU1601" s="36"/>
      <c r="AV1601" s="37"/>
      <c r="AW1601" s="44">
        <f>parseTime(AU1601)-(AV1605=INT(RIGHT($F1601, 1)))</f>
        <v>0</v>
      </c>
      <c r="AX1601" s="45">
        <f t="shared" si="38195"/>
        <v>0</v>
      </c>
      <c r="AY1601" s="36"/>
      <c r="AZ1601" s="37"/>
      <c r="BA1601" s="44">
        <f>parseTime(AY1601)-(AZ1605=INT(RIGHT($F1601, 1)))</f>
        <v>0</v>
      </c>
      <c r="BB1601" s="45">
        <f t="shared" si="38196"/>
        <v>0</v>
      </c>
      <c r="BC1601" s="36"/>
      <c r="BD1601" s="37"/>
      <c r="BE1601" s="44">
        <f>parseTime(BC1601)-(BD1605=INT(RIGHT($F1601, 1)))</f>
        <v>0</v>
      </c>
      <c r="BF1601" s="45">
        <f t="shared" si="38197"/>
        <v>0</v>
      </c>
      <c r="BG1601" s="36"/>
      <c r="BH1601" s="37"/>
      <c r="BI1601" s="44">
        <f>parseTime(BG1601)-(BH1605=INT(RIGHT($F1601, 1)))</f>
        <v>0</v>
      </c>
      <c r="BJ1601" s="45">
        <f t="shared" si="38198"/>
        <v>0</v>
      </c>
      <c r="BK1601" s="36"/>
      <c r="BL1601" s="37"/>
      <c r="BM1601" s="44">
        <f>parseTime(BK1601)-(BL1605=INT(RIGHT($F1601, 1)))</f>
        <v>0</v>
      </c>
      <c r="BN1601" s="45">
        <f t="shared" si="38199"/>
        <v>0</v>
      </c>
      <c r="BO1601" s="36"/>
      <c r="BP1601" s="37"/>
      <c r="BQ1601" s="44">
        <f t="shared" ref="BQ1601" si="38220">parseTime(BO1601)-(BP1605=INT(RIGHT($F1601, 1)))</f>
        <v>0</v>
      </c>
      <c r="BR1601" s="45">
        <f t="shared" si="38201"/>
        <v>0</v>
      </c>
      <c r="BS1601" s="36"/>
      <c r="BT1601" s="37"/>
      <c r="BU1601" s="44">
        <f t="shared" ref="BU1601" si="38221">parseTime(BS1601)-(BT1605=INT(RIGHT($F1601, 1)))</f>
        <v>0</v>
      </c>
      <c r="BV1601" s="45">
        <f t="shared" si="38203"/>
        <v>0</v>
      </c>
      <c r="BW1601" s="36"/>
      <c r="BX1601" s="37"/>
      <c r="BY1601" s="44">
        <f t="shared" ref="BY1601" si="38222">parseTime(BW1601)-(BX1605=INT(RIGHT($F1601, 1)))</f>
        <v>0</v>
      </c>
      <c r="BZ1601" s="45">
        <f t="shared" si="38205"/>
        <v>0</v>
      </c>
      <c r="CA1601" s="36"/>
      <c r="CB1601" s="37"/>
      <c r="CC1601" s="44">
        <f t="shared" ref="CC1601" si="38223">parseTime(CA1601)-(CB1605=INT(RIGHT($F1601, 1)))</f>
        <v>0</v>
      </c>
      <c r="CD1601" s="45">
        <f t="shared" si="38207"/>
        <v>0</v>
      </c>
      <c r="CE1601" s="36"/>
      <c r="CF1601" s="37"/>
      <c r="CG1601" s="44">
        <f t="shared" ref="CG1601" si="38224">parseTime(CE1601)-(CF1605=INT(RIGHT($F1601, 1)))</f>
        <v>0</v>
      </c>
      <c r="CH1601" s="45">
        <f t="shared" si="38209"/>
        <v>0</v>
      </c>
    </row>
    <row r="1602" spans="1:86" x14ac:dyDescent="0.25">
      <c r="A1602" s="56" t="s">
        <v>117</v>
      </c>
      <c r="B1602" s="57">
        <f t="shared" ref="B1602" ca="1" si="38225">roleHours(G1600:CH1606, "MFD")</f>
        <v>48</v>
      </c>
      <c r="C1602" s="14">
        <f t="shared" ref="C1602:C1605" ca="1" si="38226">B1602/8</f>
        <v>6</v>
      </c>
      <c r="D1602" s="14">
        <f t="shared" ref="D1602" ca="1" si="38227">B1601-D1601</f>
        <v>-1.7000000000000028</v>
      </c>
      <c r="E1602" s="20" t="s">
        <v>127</v>
      </c>
      <c r="F1602" s="51" t="s">
        <v>130</v>
      </c>
      <c r="G1602" s="36"/>
      <c r="H1602" s="37"/>
      <c r="I1602" s="44">
        <f t="shared" ref="I1602" si="38228">parseTime(G1602)-(H1605=INT(RIGHT($F1602, 1)))</f>
        <v>0</v>
      </c>
      <c r="J1602" s="45">
        <f t="shared" si="38177"/>
        <v>0</v>
      </c>
      <c r="K1602" s="36"/>
      <c r="L1602" s="37"/>
      <c r="M1602" s="44">
        <f t="shared" ref="M1602" si="38229">parseTime(K1602)-(L1605=INT(RIGHT($F1602, 1)))</f>
        <v>0</v>
      </c>
      <c r="N1602" s="45">
        <f t="shared" si="38179"/>
        <v>0</v>
      </c>
      <c r="O1602" s="36"/>
      <c r="P1602" s="37"/>
      <c r="Q1602" s="44">
        <f t="shared" ref="Q1602" si="38230">parseTime(O1602)-(P1605=INT(RIGHT($F1602, 1)))</f>
        <v>0</v>
      </c>
      <c r="R1602" s="45">
        <f t="shared" si="38181"/>
        <v>0</v>
      </c>
      <c r="S1602" s="36"/>
      <c r="T1602" s="37"/>
      <c r="U1602" s="44">
        <f t="shared" ref="U1602" si="38231">parseTime(S1602)-(T1605=INT(RIGHT($F1602, 1)))</f>
        <v>0</v>
      </c>
      <c r="V1602" s="45">
        <f t="shared" si="38183"/>
        <v>0</v>
      </c>
      <c r="W1602" s="36"/>
      <c r="X1602" s="37"/>
      <c r="Y1602" s="44">
        <f t="shared" ref="Y1602" si="38232">parseTime(W1602)-(X1605=INT(RIGHT($F1602, 1)))</f>
        <v>0</v>
      </c>
      <c r="Z1602" s="45">
        <f t="shared" si="38185"/>
        <v>0</v>
      </c>
      <c r="AA1602" s="36"/>
      <c r="AB1602" s="37"/>
      <c r="AC1602" s="44">
        <f t="shared" ref="AC1602" si="38233">parseTime(AA1602)-(AB1605=INT(RIGHT($F1602, 1)))</f>
        <v>0</v>
      </c>
      <c r="AD1602" s="45">
        <f t="shared" si="38187"/>
        <v>0</v>
      </c>
      <c r="AE1602" s="36"/>
      <c r="AF1602" s="37"/>
      <c r="AG1602" s="44">
        <f t="shared" ref="AG1602" si="38234">parseTime(AE1602)-(AF1605=INT(RIGHT($F1602, 1)))</f>
        <v>0</v>
      </c>
      <c r="AH1602" s="45">
        <f t="shared" si="38189"/>
        <v>0</v>
      </c>
      <c r="AI1602" s="36"/>
      <c r="AJ1602" s="37"/>
      <c r="AK1602" s="44">
        <f>parseTime(AI1602)-(AJ1605=INT(RIGHT($F1602, 1)))</f>
        <v>0</v>
      </c>
      <c r="AL1602" s="45">
        <f t="shared" si="38190"/>
        <v>0</v>
      </c>
      <c r="AM1602" s="36"/>
      <c r="AN1602" s="37"/>
      <c r="AO1602" s="44">
        <f t="shared" ref="AO1602" si="38235">parseTime(AM1602)-(AN1605=INT(RIGHT($F1602, 1)))</f>
        <v>0</v>
      </c>
      <c r="AP1602" s="45">
        <f t="shared" si="38192"/>
        <v>0</v>
      </c>
      <c r="AQ1602" s="36"/>
      <c r="AR1602" s="37"/>
      <c r="AS1602" s="44">
        <f t="shared" ref="AS1602" si="38236">parseTime(AQ1602)-(AR1605=INT(RIGHT($F1602, 1)))</f>
        <v>0</v>
      </c>
      <c r="AT1602" s="45">
        <f t="shared" si="38194"/>
        <v>0</v>
      </c>
      <c r="AU1602" s="36"/>
      <c r="AV1602" s="37"/>
      <c r="AW1602" s="44">
        <f>parseTime(AU1602)-(AV1605=INT(RIGHT($F1602, 1)))</f>
        <v>0</v>
      </c>
      <c r="AX1602" s="45">
        <f t="shared" si="38195"/>
        <v>0</v>
      </c>
      <c r="AY1602" s="36"/>
      <c r="AZ1602" s="37"/>
      <c r="BA1602" s="44">
        <f>parseTime(AY1602)-(AZ1605=INT(RIGHT($F1602, 1)))</f>
        <v>0</v>
      </c>
      <c r="BB1602" s="45">
        <f t="shared" si="38196"/>
        <v>0</v>
      </c>
      <c r="BC1602" s="36"/>
      <c r="BD1602" s="37"/>
      <c r="BE1602" s="44">
        <f>parseTime(BC1602)-(BD1605=INT(RIGHT($F1602, 1)))</f>
        <v>0</v>
      </c>
      <c r="BF1602" s="45">
        <f t="shared" si="38197"/>
        <v>0</v>
      </c>
      <c r="BG1602" s="36"/>
      <c r="BH1602" s="37"/>
      <c r="BI1602" s="44">
        <f>parseTime(BG1602)-(BH1605=INT(RIGHT($F1602, 1)))</f>
        <v>0</v>
      </c>
      <c r="BJ1602" s="45">
        <f t="shared" si="38198"/>
        <v>0</v>
      </c>
      <c r="BK1602" s="36"/>
      <c r="BL1602" s="37"/>
      <c r="BM1602" s="44">
        <f>parseTime(BK1602)-(BL1605=INT(RIGHT($F1602, 1)))</f>
        <v>0</v>
      </c>
      <c r="BN1602" s="45">
        <f t="shared" si="38199"/>
        <v>0</v>
      </c>
      <c r="BO1602" s="36"/>
      <c r="BP1602" s="37"/>
      <c r="BQ1602" s="44">
        <f t="shared" ref="BQ1602" si="38237">parseTime(BO1602)-(BP1605=INT(RIGHT($F1602, 1)))</f>
        <v>0</v>
      </c>
      <c r="BR1602" s="45">
        <f t="shared" si="38201"/>
        <v>0</v>
      </c>
      <c r="BS1602" s="36"/>
      <c r="BT1602" s="37"/>
      <c r="BU1602" s="44">
        <f t="shared" ref="BU1602" si="38238">parseTime(BS1602)-(BT1605=INT(RIGHT($F1602, 1)))</f>
        <v>0</v>
      </c>
      <c r="BV1602" s="45">
        <f t="shared" si="38203"/>
        <v>0</v>
      </c>
      <c r="BW1602" s="36"/>
      <c r="BX1602" s="37"/>
      <c r="BY1602" s="44">
        <f t="shared" ref="BY1602" si="38239">parseTime(BW1602)-(BX1605=INT(RIGHT($F1602, 1)))</f>
        <v>0</v>
      </c>
      <c r="BZ1602" s="45">
        <f t="shared" si="38205"/>
        <v>0</v>
      </c>
      <c r="CA1602" s="36"/>
      <c r="CB1602" s="37"/>
      <c r="CC1602" s="44">
        <f t="shared" ref="CC1602" si="38240">parseTime(CA1602)-(CB1605=INT(RIGHT($F1602, 1)))</f>
        <v>0</v>
      </c>
      <c r="CD1602" s="45">
        <f t="shared" si="38207"/>
        <v>0</v>
      </c>
      <c r="CE1602" s="36"/>
      <c r="CF1602" s="37"/>
      <c r="CG1602" s="44">
        <f t="shared" ref="CG1602" si="38241">parseTime(CE1602)-(CF1605=INT(RIGHT($F1602, 1)))</f>
        <v>0</v>
      </c>
      <c r="CH1602" s="45">
        <f t="shared" si="38209"/>
        <v>0</v>
      </c>
    </row>
    <row r="1603" spans="1:86" x14ac:dyDescent="0.25">
      <c r="A1603" s="56"/>
      <c r="B1603" s="57"/>
      <c r="C1603" s="14">
        <f t="shared" si="38226"/>
        <v>0</v>
      </c>
      <c r="D1603" s="14" t="s">
        <v>259</v>
      </c>
      <c r="E1603" s="20">
        <v>4.25</v>
      </c>
      <c r="F1603" s="51" t="s">
        <v>131</v>
      </c>
      <c r="G1603" s="36"/>
      <c r="H1603" s="37"/>
      <c r="I1603" s="44">
        <f t="shared" ref="I1603" si="38242">parseTime(G1603)-(H1605=INT(RIGHT($F1603, 1)))</f>
        <v>0</v>
      </c>
      <c r="J1603" s="45">
        <f t="shared" si="38177"/>
        <v>0</v>
      </c>
      <c r="K1603" s="36"/>
      <c r="L1603" s="37"/>
      <c r="M1603" s="44">
        <f t="shared" ref="M1603" si="38243">parseTime(K1603)-(L1605=INT(RIGHT($F1603, 1)))</f>
        <v>0</v>
      </c>
      <c r="N1603" s="45">
        <f t="shared" si="38179"/>
        <v>0</v>
      </c>
      <c r="O1603" s="36"/>
      <c r="P1603" s="37"/>
      <c r="Q1603" s="44">
        <f t="shared" ref="Q1603" si="38244">parseTime(O1603)-(P1605=INT(RIGHT($F1603, 1)))</f>
        <v>0</v>
      </c>
      <c r="R1603" s="45">
        <f t="shared" si="38181"/>
        <v>0</v>
      </c>
      <c r="S1603" s="36"/>
      <c r="T1603" s="37"/>
      <c r="U1603" s="44">
        <f t="shared" ref="U1603" si="38245">parseTime(S1603)-(T1605=INT(RIGHT($F1603, 1)))</f>
        <v>0</v>
      </c>
      <c r="V1603" s="45">
        <f t="shared" si="38183"/>
        <v>0</v>
      </c>
      <c r="W1603" s="36"/>
      <c r="X1603" s="37"/>
      <c r="Y1603" s="44">
        <f t="shared" ref="Y1603" si="38246">parseTime(W1603)-(X1605=INT(RIGHT($F1603, 1)))</f>
        <v>0</v>
      </c>
      <c r="Z1603" s="45">
        <f t="shared" si="38185"/>
        <v>0</v>
      </c>
      <c r="AA1603" s="36"/>
      <c r="AB1603" s="37"/>
      <c r="AC1603" s="44">
        <f t="shared" ref="AC1603" si="38247">parseTime(AA1603)-(AB1605=INT(RIGHT($F1603, 1)))</f>
        <v>0</v>
      </c>
      <c r="AD1603" s="45">
        <f t="shared" si="38187"/>
        <v>0</v>
      </c>
      <c r="AE1603" s="36"/>
      <c r="AF1603" s="37"/>
      <c r="AG1603" s="44">
        <f t="shared" ref="AG1603" si="38248">parseTime(AE1603)-(AF1605=INT(RIGHT($F1603, 1)))</f>
        <v>0</v>
      </c>
      <c r="AH1603" s="45">
        <f t="shared" si="38189"/>
        <v>0</v>
      </c>
      <c r="AI1603" s="36"/>
      <c r="AJ1603" s="37"/>
      <c r="AK1603" s="44">
        <f>parseTime(AI1603)-(AJ1605=INT(RIGHT($F1603, 1)))</f>
        <v>0</v>
      </c>
      <c r="AL1603" s="45">
        <f t="shared" si="38190"/>
        <v>0</v>
      </c>
      <c r="AM1603" s="36"/>
      <c r="AN1603" s="37"/>
      <c r="AO1603" s="44">
        <f t="shared" ref="AO1603" si="38249">parseTime(AM1603)-(AN1605=INT(RIGHT($F1603, 1)))</f>
        <v>0</v>
      </c>
      <c r="AP1603" s="45">
        <f t="shared" si="38192"/>
        <v>0</v>
      </c>
      <c r="AQ1603" s="36"/>
      <c r="AR1603" s="37"/>
      <c r="AS1603" s="44">
        <f t="shared" ref="AS1603" si="38250">parseTime(AQ1603)-(AR1605=INT(RIGHT($F1603, 1)))</f>
        <v>0</v>
      </c>
      <c r="AT1603" s="45">
        <f t="shared" si="38194"/>
        <v>0</v>
      </c>
      <c r="AU1603" s="36"/>
      <c r="AV1603" s="37"/>
      <c r="AW1603" s="44">
        <f>parseTime(AU1603)-(AV1605=INT(RIGHT($F1603, 1)))</f>
        <v>0</v>
      </c>
      <c r="AX1603" s="45">
        <f t="shared" si="38195"/>
        <v>0</v>
      </c>
      <c r="AY1603" s="36"/>
      <c r="AZ1603" s="37"/>
      <c r="BA1603" s="44">
        <f>parseTime(AY1603)-(AZ1605=INT(RIGHT($F1603, 1)))</f>
        <v>0</v>
      </c>
      <c r="BB1603" s="45">
        <f t="shared" si="38196"/>
        <v>0</v>
      </c>
      <c r="BC1603" s="36"/>
      <c r="BD1603" s="37"/>
      <c r="BE1603" s="44">
        <f>parseTime(BC1603)-(BD1605=INT(RIGHT($F1603, 1)))</f>
        <v>0</v>
      </c>
      <c r="BF1603" s="45">
        <f t="shared" si="38197"/>
        <v>0</v>
      </c>
      <c r="BG1603" s="36"/>
      <c r="BH1603" s="37"/>
      <c r="BI1603" s="44">
        <f>parseTime(BG1603)-(BH1605=INT(RIGHT($F1603, 1)))</f>
        <v>0</v>
      </c>
      <c r="BJ1603" s="45">
        <f t="shared" si="38198"/>
        <v>0</v>
      </c>
      <c r="BK1603" s="36"/>
      <c r="BL1603" s="37"/>
      <c r="BM1603" s="44">
        <f>parseTime(BK1603)-(BL1605=INT(RIGHT($F1603, 1)))</f>
        <v>0</v>
      </c>
      <c r="BN1603" s="45">
        <f t="shared" si="38199"/>
        <v>0</v>
      </c>
      <c r="BO1603" s="36"/>
      <c r="BP1603" s="37"/>
      <c r="BQ1603" s="44">
        <f t="shared" ref="BQ1603" si="38251">parseTime(BO1603)-(BP1605=INT(RIGHT($F1603, 1)))</f>
        <v>0</v>
      </c>
      <c r="BR1603" s="45">
        <f t="shared" si="38201"/>
        <v>0</v>
      </c>
      <c r="BS1603" s="36"/>
      <c r="BT1603" s="37"/>
      <c r="BU1603" s="44">
        <f t="shared" ref="BU1603" si="38252">parseTime(BS1603)-(BT1605=INT(RIGHT($F1603, 1)))</f>
        <v>0</v>
      </c>
      <c r="BV1603" s="45">
        <f t="shared" si="38203"/>
        <v>0</v>
      </c>
      <c r="BW1603" s="36"/>
      <c r="BX1603" s="37"/>
      <c r="BY1603" s="44">
        <f t="shared" ref="BY1603" si="38253">parseTime(BW1603)-(BX1605=INT(RIGHT($F1603, 1)))</f>
        <v>0</v>
      </c>
      <c r="BZ1603" s="45">
        <f t="shared" si="38205"/>
        <v>0</v>
      </c>
      <c r="CA1603" s="36"/>
      <c r="CB1603" s="37"/>
      <c r="CC1603" s="44">
        <f t="shared" ref="CC1603" si="38254">parseTime(CA1603)-(CB1605=INT(RIGHT($F1603, 1)))</f>
        <v>0</v>
      </c>
      <c r="CD1603" s="45">
        <f t="shared" si="38207"/>
        <v>0</v>
      </c>
      <c r="CE1603" s="36"/>
      <c r="CF1603" s="37"/>
      <c r="CG1603" s="44">
        <f t="shared" ref="CG1603" si="38255">parseTime(CE1603)-(CF1605=INT(RIGHT($F1603, 1)))</f>
        <v>0</v>
      </c>
      <c r="CH1603" s="45">
        <f t="shared" si="38209"/>
        <v>0</v>
      </c>
    </row>
    <row r="1604" spans="1:86" x14ac:dyDescent="0.25">
      <c r="A1604" s="56" t="s">
        <v>119</v>
      </c>
      <c r="B1604" s="57">
        <f t="shared" ref="B1604" ca="1" si="38256">roleHours(G1600:CH1606, "MCC")</f>
        <v>4</v>
      </c>
      <c r="C1604" s="14">
        <f t="shared" ca="1" si="38226"/>
        <v>0.5</v>
      </c>
      <c r="D1604" s="14" t="s">
        <v>260</v>
      </c>
      <c r="E1604" s="20">
        <v>4.6500000000000004</v>
      </c>
      <c r="F1604" s="51" t="s">
        <v>132</v>
      </c>
      <c r="G1604" s="36"/>
      <c r="H1604" s="37"/>
      <c r="I1604" s="44">
        <f t="shared" ref="I1604" si="38257">parseTime(G1604)-(H1605=INT(RIGHT($F1604, 1)))</f>
        <v>0</v>
      </c>
      <c r="J1604" s="45">
        <f t="shared" si="38177"/>
        <v>0</v>
      </c>
      <c r="K1604" s="36"/>
      <c r="L1604" s="37"/>
      <c r="M1604" s="44">
        <f t="shared" ref="M1604" si="38258">parseTime(K1604)-(L1605=INT(RIGHT($F1604, 1)))</f>
        <v>0</v>
      </c>
      <c r="N1604" s="45">
        <f t="shared" si="38179"/>
        <v>0</v>
      </c>
      <c r="O1604" s="36"/>
      <c r="P1604" s="37"/>
      <c r="Q1604" s="44">
        <f t="shared" ref="Q1604" si="38259">parseTime(O1604)-(P1605=INT(RIGHT($F1604, 1)))</f>
        <v>0</v>
      </c>
      <c r="R1604" s="45">
        <f t="shared" si="38181"/>
        <v>0</v>
      </c>
      <c r="S1604" s="36"/>
      <c r="T1604" s="37"/>
      <c r="U1604" s="44">
        <f t="shared" ref="U1604" si="38260">parseTime(S1604)-(T1605=INT(RIGHT($F1604, 1)))</f>
        <v>0</v>
      </c>
      <c r="V1604" s="45">
        <f t="shared" si="38183"/>
        <v>0</v>
      </c>
      <c r="W1604" s="36"/>
      <c r="X1604" s="37"/>
      <c r="Y1604" s="44">
        <f t="shared" ref="Y1604" si="38261">parseTime(W1604)-(X1605=INT(RIGHT($F1604, 1)))</f>
        <v>0</v>
      </c>
      <c r="Z1604" s="45">
        <f t="shared" si="38185"/>
        <v>0</v>
      </c>
      <c r="AA1604" s="36"/>
      <c r="AB1604" s="37"/>
      <c r="AC1604" s="44">
        <f t="shared" ref="AC1604" si="38262">parseTime(AA1604)-(AB1605=INT(RIGHT($F1604, 1)))</f>
        <v>0</v>
      </c>
      <c r="AD1604" s="45">
        <f t="shared" si="38187"/>
        <v>0</v>
      </c>
      <c r="AE1604" s="36"/>
      <c r="AF1604" s="37"/>
      <c r="AG1604" s="44">
        <f t="shared" ref="AG1604" si="38263">parseTime(AE1604)-(AF1605=INT(RIGHT($F1604, 1)))</f>
        <v>0</v>
      </c>
      <c r="AH1604" s="45">
        <f t="shared" si="38189"/>
        <v>0</v>
      </c>
      <c r="AI1604" s="36"/>
      <c r="AJ1604" s="37"/>
      <c r="AK1604" s="44">
        <f>parseTime(AI1604)-(AJ1605=INT(RIGHT($F1604, 1)))</f>
        <v>0</v>
      </c>
      <c r="AL1604" s="45">
        <f t="shared" si="38190"/>
        <v>0</v>
      </c>
      <c r="AM1604" s="36"/>
      <c r="AN1604" s="37"/>
      <c r="AO1604" s="44">
        <f t="shared" ref="AO1604" si="38264">parseTime(AM1604)-(AN1605=INT(RIGHT($F1604, 1)))</f>
        <v>0</v>
      </c>
      <c r="AP1604" s="45">
        <f t="shared" si="38192"/>
        <v>0</v>
      </c>
      <c r="AQ1604" s="36"/>
      <c r="AR1604" s="37"/>
      <c r="AS1604" s="44">
        <f t="shared" ref="AS1604" si="38265">parseTime(AQ1604)-(AR1605=INT(RIGHT($F1604, 1)))</f>
        <v>0</v>
      </c>
      <c r="AT1604" s="45">
        <f t="shared" si="38194"/>
        <v>0</v>
      </c>
      <c r="AU1604" s="36"/>
      <c r="AV1604" s="37"/>
      <c r="AW1604" s="44">
        <f>parseTime(AU1604)-(AV1605=INT(RIGHT($F1604, 1)))</f>
        <v>0</v>
      </c>
      <c r="AX1604" s="45">
        <f t="shared" si="38195"/>
        <v>0</v>
      </c>
      <c r="AY1604" s="36"/>
      <c r="AZ1604" s="37"/>
      <c r="BA1604" s="44">
        <f>parseTime(AY1604)-(AZ1605=INT(RIGHT($F1604, 1)))</f>
        <v>0</v>
      </c>
      <c r="BB1604" s="45">
        <f t="shared" si="38196"/>
        <v>0</v>
      </c>
      <c r="BC1604" s="36"/>
      <c r="BD1604" s="37"/>
      <c r="BE1604" s="44">
        <f>parseTime(BC1604)-(BD1605=INT(RIGHT($F1604, 1)))</f>
        <v>0</v>
      </c>
      <c r="BF1604" s="45">
        <f t="shared" si="38197"/>
        <v>0</v>
      </c>
      <c r="BG1604" s="36"/>
      <c r="BH1604" s="37"/>
      <c r="BI1604" s="44">
        <f>parseTime(BG1604)-(BH1605=INT(RIGHT($F1604, 1)))</f>
        <v>0</v>
      </c>
      <c r="BJ1604" s="45">
        <f t="shared" si="38198"/>
        <v>0</v>
      </c>
      <c r="BK1604" s="36"/>
      <c r="BL1604" s="37"/>
      <c r="BM1604" s="44">
        <f>parseTime(BK1604)-(BL1605=INT(RIGHT($F1604, 1)))</f>
        <v>0</v>
      </c>
      <c r="BN1604" s="45">
        <f t="shared" si="38199"/>
        <v>0</v>
      </c>
      <c r="BO1604" s="36"/>
      <c r="BP1604" s="37"/>
      <c r="BQ1604" s="44">
        <f t="shared" ref="BQ1604" si="38266">parseTime(BO1604)-(BP1605=INT(RIGHT($F1604, 1)))</f>
        <v>0</v>
      </c>
      <c r="BR1604" s="45">
        <f t="shared" si="38201"/>
        <v>0</v>
      </c>
      <c r="BS1604" s="36"/>
      <c r="BT1604" s="37"/>
      <c r="BU1604" s="44">
        <f t="shared" ref="BU1604" si="38267">parseTime(BS1604)-(BT1605=INT(RIGHT($F1604, 1)))</f>
        <v>0</v>
      </c>
      <c r="BV1604" s="45">
        <f t="shared" si="38203"/>
        <v>0</v>
      </c>
      <c r="BW1604" s="36"/>
      <c r="BX1604" s="37"/>
      <c r="BY1604" s="44">
        <f t="shared" ref="BY1604" si="38268">parseTime(BW1604)-(BX1605=INT(RIGHT($F1604, 1)))</f>
        <v>0</v>
      </c>
      <c r="BZ1604" s="45">
        <f t="shared" si="38205"/>
        <v>0</v>
      </c>
      <c r="CA1604" s="36"/>
      <c r="CB1604" s="37"/>
      <c r="CC1604" s="44">
        <f t="shared" ref="CC1604" si="38269">parseTime(CA1604)-(CB1605=INT(RIGHT($F1604, 1)))</f>
        <v>0</v>
      </c>
      <c r="CD1604" s="45">
        <f t="shared" si="38207"/>
        <v>0</v>
      </c>
      <c r="CE1604" s="36"/>
      <c r="CF1604" s="37"/>
      <c r="CG1604" s="44">
        <f t="shared" ref="CG1604" si="38270">parseTime(CE1604)-(CF1605=INT(RIGHT($F1604, 1)))</f>
        <v>0</v>
      </c>
      <c r="CH1604" s="45">
        <f t="shared" si="38209"/>
        <v>0</v>
      </c>
    </row>
    <row r="1605" spans="1:86" x14ac:dyDescent="0.25">
      <c r="A1605" s="56"/>
      <c r="B1605" s="57"/>
      <c r="C1605" s="14">
        <f t="shared" si="38226"/>
        <v>0</v>
      </c>
      <c r="D1605" s="14"/>
      <c r="E1605" s="20">
        <f t="shared" ref="E1605" si="38271">((7.5/2)-0.5+E1604)*8</f>
        <v>63.2</v>
      </c>
      <c r="F1605" s="51"/>
      <c r="G1605" s="46" t="s">
        <v>134</v>
      </c>
      <c r="H1605" s="38">
        <f t="shared" ref="H1605" si="38272">lunchAdjust(G1600:H1604)</f>
        <v>1</v>
      </c>
      <c r="I1605" s="48" t="s">
        <v>0</v>
      </c>
      <c r="J1605" s="39">
        <f t="shared" ref="J1605" si="38273">SUMPRODUCT(I1600:I1604*J1600:J1604)</f>
        <v>8</v>
      </c>
      <c r="K1605" s="46" t="s">
        <v>134</v>
      </c>
      <c r="L1605" s="38">
        <f t="shared" ref="L1605" si="38274">lunchAdjust(K1600:L1604)</f>
        <v>1</v>
      </c>
      <c r="M1605" s="48" t="s">
        <v>0</v>
      </c>
      <c r="N1605" s="39">
        <f t="shared" ref="N1605" si="38275">SUMPRODUCT(M1600:M1604*N1600:N1604)</f>
        <v>8</v>
      </c>
      <c r="O1605" s="46" t="s">
        <v>134</v>
      </c>
      <c r="P1605" s="38">
        <f t="shared" ref="P1605" si="38276">lunchAdjust(O1600:P1604)</f>
        <v>1</v>
      </c>
      <c r="Q1605" s="48" t="s">
        <v>0</v>
      </c>
      <c r="R1605" s="39">
        <f t="shared" ref="R1605" si="38277">SUMPRODUCT(Q1600:Q1604*R1600:R1604)</f>
        <v>8</v>
      </c>
      <c r="S1605" s="46" t="s">
        <v>134</v>
      </c>
      <c r="T1605" s="38">
        <f t="shared" ref="T1605" si="38278">lunchAdjust(S1600:T1604)</f>
        <v>1</v>
      </c>
      <c r="U1605" s="48" t="s">
        <v>0</v>
      </c>
      <c r="V1605" s="39">
        <f t="shared" ref="V1605" si="38279">SUMPRODUCT(U1600:U1604*V1600:V1604)</f>
        <v>8</v>
      </c>
      <c r="W1605" s="46" t="s">
        <v>134</v>
      </c>
      <c r="X1605" s="38">
        <f t="shared" ref="X1605" si="38280">lunchAdjust(W1600:X1604)</f>
        <v>0</v>
      </c>
      <c r="Y1605" s="48" t="s">
        <v>0</v>
      </c>
      <c r="Z1605" s="39">
        <f t="shared" ref="Z1605" si="38281">SUMPRODUCT(Y1600:Y1604*Z1600:Z1604)</f>
        <v>0</v>
      </c>
      <c r="AA1605" s="46" t="s">
        <v>134</v>
      </c>
      <c r="AB1605" s="38">
        <f t="shared" ref="AB1605" si="38282">lunchAdjust(AA1600:AB1604)</f>
        <v>1</v>
      </c>
      <c r="AC1605" s="48" t="s">
        <v>0</v>
      </c>
      <c r="AD1605" s="39">
        <f t="shared" ref="AD1605" si="38283">SUMPRODUCT(AC1600:AC1604*AD1600:AD1604)</f>
        <v>8</v>
      </c>
      <c r="AE1605" s="46" t="s">
        <v>134</v>
      </c>
      <c r="AF1605" s="38">
        <f t="shared" ref="AF1605" si="38284">lunchAdjust(AE1600:AF1604)</f>
        <v>0</v>
      </c>
      <c r="AG1605" s="48" t="s">
        <v>0</v>
      </c>
      <c r="AH1605" s="39">
        <f t="shared" ref="AH1605" si="38285">SUMPRODUCT(AG1600:AG1604*AH1600:AH1604)</f>
        <v>4</v>
      </c>
      <c r="AI1605" s="46" t="s">
        <v>134</v>
      </c>
      <c r="AJ1605" s="38">
        <f t="shared" ref="AJ1605" si="38286">lunchAdjust(AI1600:AJ1604)</f>
        <v>1</v>
      </c>
      <c r="AK1605" s="48" t="s">
        <v>0</v>
      </c>
      <c r="AL1605" s="39">
        <f t="shared" ref="AL1605" si="38287">SUMPRODUCT(AK1600:AK1604*AL1600:AL1604)</f>
        <v>8</v>
      </c>
      <c r="AM1605" s="46" t="s">
        <v>134</v>
      </c>
      <c r="AN1605" s="38">
        <f t="shared" ref="AN1605" si="38288">lunchAdjust(AM1600:AN1604)</f>
        <v>0</v>
      </c>
      <c r="AO1605" s="48" t="s">
        <v>0</v>
      </c>
      <c r="AP1605" s="39">
        <f t="shared" ref="AP1605" si="38289">SUMPRODUCT(AO1600:AO1604*AP1600:AP1604)</f>
        <v>0</v>
      </c>
      <c r="AQ1605" s="46" t="s">
        <v>134</v>
      </c>
      <c r="AR1605" s="38">
        <f t="shared" ref="AR1605" si="38290">lunchAdjust(AQ1600:AR1604)</f>
        <v>0</v>
      </c>
      <c r="AS1605" s="48" t="s">
        <v>0</v>
      </c>
      <c r="AT1605" s="39">
        <f t="shared" ref="AT1605" si="38291">SUMPRODUCT(AS1600:AS1604*AT1600:AT1604)</f>
        <v>0</v>
      </c>
      <c r="AU1605" s="46" t="s">
        <v>134</v>
      </c>
      <c r="AV1605" s="38">
        <f t="shared" ref="AV1605" si="38292">lunchAdjust(AU1600:AV1604)</f>
        <v>0</v>
      </c>
      <c r="AW1605" s="48" t="s">
        <v>0</v>
      </c>
      <c r="AX1605" s="39">
        <f t="shared" ref="AX1605" si="38293">SUMPRODUCT(AW1600:AW1604*AX1600:AX1604)</f>
        <v>0</v>
      </c>
      <c r="AY1605" s="46" t="s">
        <v>134</v>
      </c>
      <c r="AZ1605" s="38">
        <f t="shared" ref="AZ1605" si="38294">lunchAdjust(AY1600:AZ1604)</f>
        <v>0</v>
      </c>
      <c r="BA1605" s="48" t="s">
        <v>0</v>
      </c>
      <c r="BB1605" s="39">
        <f t="shared" ref="BB1605" si="38295">SUMPRODUCT(BA1600:BA1604*BB1600:BB1604)</f>
        <v>0</v>
      </c>
      <c r="BC1605" s="46" t="s">
        <v>134</v>
      </c>
      <c r="BD1605" s="38">
        <f t="shared" ref="BD1605" si="38296">lunchAdjust(BC1600:BD1604)</f>
        <v>0</v>
      </c>
      <c r="BE1605" s="48" t="s">
        <v>0</v>
      </c>
      <c r="BF1605" s="39">
        <f t="shared" ref="BF1605" si="38297">SUMPRODUCT(BE1600:BE1604*BF1600:BF1604)</f>
        <v>0</v>
      </c>
      <c r="BG1605" s="46" t="s">
        <v>134</v>
      </c>
      <c r="BH1605" s="38">
        <f t="shared" ref="BH1605" si="38298">lunchAdjust(BG1600:BH1604)</f>
        <v>0</v>
      </c>
      <c r="BI1605" s="48" t="s">
        <v>0</v>
      </c>
      <c r="BJ1605" s="39">
        <f t="shared" ref="BJ1605" si="38299">SUMPRODUCT(BI1600:BI1604*BJ1600:BJ1604)</f>
        <v>0</v>
      </c>
      <c r="BK1605" s="46" t="s">
        <v>134</v>
      </c>
      <c r="BL1605" s="38">
        <f t="shared" ref="BL1605" si="38300">lunchAdjust(BK1600:BL1604)</f>
        <v>0</v>
      </c>
      <c r="BM1605" s="48" t="s">
        <v>0</v>
      </c>
      <c r="BN1605" s="39">
        <f t="shared" ref="BN1605" si="38301">SUMPRODUCT(BM1600:BM1604*BN1600:BN1604)</f>
        <v>0</v>
      </c>
      <c r="BO1605" s="46" t="s">
        <v>134</v>
      </c>
      <c r="BP1605" s="38">
        <f t="shared" ref="BP1605" si="38302">lunchAdjust(BO1600:BP1604)</f>
        <v>0</v>
      </c>
      <c r="BQ1605" s="48" t="s">
        <v>0</v>
      </c>
      <c r="BR1605" s="39">
        <f t="shared" ref="BR1605" si="38303">SUMPRODUCT(BQ1600:BQ1604*BR1600:BR1604)</f>
        <v>0</v>
      </c>
      <c r="BS1605" s="46" t="s">
        <v>134</v>
      </c>
      <c r="BT1605" s="38">
        <f t="shared" ref="BT1605" si="38304">lunchAdjust(BS1600:BT1604)</f>
        <v>0</v>
      </c>
      <c r="BU1605" s="48" t="s">
        <v>0</v>
      </c>
      <c r="BV1605" s="39">
        <f t="shared" ref="BV1605" si="38305">SUMPRODUCT(BU1600:BU1604*BV1600:BV1604)</f>
        <v>0</v>
      </c>
      <c r="BW1605" s="46" t="s">
        <v>134</v>
      </c>
      <c r="BX1605" s="38">
        <f t="shared" ref="BX1605" si="38306">lunchAdjust(BW1600:BX1604)</f>
        <v>0</v>
      </c>
      <c r="BY1605" s="48" t="s">
        <v>0</v>
      </c>
      <c r="BZ1605" s="39">
        <f t="shared" ref="BZ1605" si="38307">SUMPRODUCT(BY1600:BY1604*BZ1600:BZ1604)</f>
        <v>0</v>
      </c>
      <c r="CA1605" s="46" t="s">
        <v>134</v>
      </c>
      <c r="CB1605" s="38">
        <f t="shared" ref="CB1605" si="38308">lunchAdjust(CA1600:CB1604)</f>
        <v>0</v>
      </c>
      <c r="CC1605" s="48" t="s">
        <v>0</v>
      </c>
      <c r="CD1605" s="39">
        <f t="shared" ref="CD1605" si="38309">SUMPRODUCT(CC1600:CC1604*CD1600:CD1604)</f>
        <v>0</v>
      </c>
      <c r="CE1605" s="46" t="s">
        <v>134</v>
      </c>
      <c r="CF1605" s="38">
        <f t="shared" ref="CF1605" si="38310">lunchAdjust(CE1600:CF1604)</f>
        <v>0</v>
      </c>
      <c r="CG1605" s="48" t="s">
        <v>0</v>
      </c>
      <c r="CH1605" s="39">
        <f t="shared" ref="CH1605" si="38311">SUMPRODUCT(CG1600:CG1604*CH1600:CH1604)</f>
        <v>0</v>
      </c>
    </row>
    <row r="1606" spans="1:86" ht="15.75" thickBot="1" x14ac:dyDescent="0.3">
      <c r="A1606" s="58" t="s">
        <v>121</v>
      </c>
      <c r="B1606" s="59">
        <f t="shared" ref="B1606" ca="1" si="38312">roleHours(G1600:CH1606, "OUT")</f>
        <v>0</v>
      </c>
      <c r="C1606" s="54" t="s">
        <v>137</v>
      </c>
      <c r="D1606" s="22">
        <f t="shared" ref="D1606" ca="1" si="38313">roleHours(G1600:CH1606, "PTO")</f>
        <v>0</v>
      </c>
      <c r="E1606" s="23">
        <f t="shared" ref="E1606" ca="1" si="38314">E1605-B1601</f>
        <v>11.200000000000003</v>
      </c>
      <c r="F1606" s="52"/>
      <c r="G1606" s="47" t="s">
        <v>39</v>
      </c>
      <c r="H1606" s="40">
        <f t="shared" si="37969"/>
        <v>0</v>
      </c>
      <c r="I1606" s="49" t="s">
        <v>135</v>
      </c>
      <c r="J1606" s="41">
        <f t="shared" ref="J1606" si="38315">J1605*G$4</f>
        <v>0</v>
      </c>
      <c r="K1606" s="47" t="s">
        <v>39</v>
      </c>
      <c r="L1606" s="40">
        <f t="shared" ref="L1606" si="38316">SUMPRODUCT(M1600:M1604*(L1600:L1604="PTO"))+SUMPRODUCT(M1600:M1604*(L1600:L1604="HOL"))</f>
        <v>0</v>
      </c>
      <c r="M1606" s="49" t="s">
        <v>135</v>
      </c>
      <c r="N1606" s="41">
        <f t="shared" ref="N1606" si="38317">N1605*K$4</f>
        <v>0</v>
      </c>
      <c r="O1606" s="47" t="s">
        <v>39</v>
      </c>
      <c r="P1606" s="40">
        <f t="shared" ref="P1606" si="38318">SUMPRODUCT(Q1600:Q1604*(P1600:P1604="PTO"))+SUMPRODUCT(Q1600:Q1604*(P1600:P1604="HOL"))</f>
        <v>0</v>
      </c>
      <c r="Q1606" s="49" t="s">
        <v>135</v>
      </c>
      <c r="R1606" s="41">
        <f t="shared" ref="R1606" si="38319">R1605*O$4</f>
        <v>8</v>
      </c>
      <c r="S1606" s="47" t="s">
        <v>39</v>
      </c>
      <c r="T1606" s="40">
        <f t="shared" ref="T1606" si="38320">SUMPRODUCT(U1600:U1604*(T1600:T1604="PTO"))+SUMPRODUCT(U1600:U1604*(T1600:T1604="HOL"))</f>
        <v>0</v>
      </c>
      <c r="U1606" s="49" t="s">
        <v>135</v>
      </c>
      <c r="V1606" s="41">
        <f t="shared" ref="V1606" si="38321">V1605*S$4</f>
        <v>0</v>
      </c>
      <c r="W1606" s="47" t="s">
        <v>39</v>
      </c>
      <c r="X1606" s="40">
        <f t="shared" ref="X1606" si="38322">SUMPRODUCT(Y1600:Y1604*(X1600:X1604="PTO"))+SUMPRODUCT(Y1600:Y1604*(X1600:X1604="HOL"))</f>
        <v>0</v>
      </c>
      <c r="Y1606" s="49" t="s">
        <v>135</v>
      </c>
      <c r="Z1606" s="41">
        <f t="shared" ref="Z1606" si="38323">Z1605*W$4</f>
        <v>0</v>
      </c>
      <c r="AA1606" s="47" t="s">
        <v>39</v>
      </c>
      <c r="AB1606" s="40">
        <f t="shared" ref="AB1606" si="38324">SUMPRODUCT(AC1600:AC1604*(AB1600:AB1604="PTO"))+SUMPRODUCT(AC1600:AC1604*(AB1600:AB1604="HOL"))</f>
        <v>0</v>
      </c>
      <c r="AC1606" s="49" t="s">
        <v>135</v>
      </c>
      <c r="AD1606" s="41">
        <f t="shared" ref="AD1606" si="38325">AD1605*AA$4</f>
        <v>8</v>
      </c>
      <c r="AE1606" s="47" t="s">
        <v>39</v>
      </c>
      <c r="AF1606" s="40">
        <f t="shared" ref="AF1606" si="38326">SUMPRODUCT(AG1600:AG1604*(AF1600:AF1604="PTO"))+SUMPRODUCT(AG1600:AG1604*(AF1600:AF1604="HOL"))</f>
        <v>0</v>
      </c>
      <c r="AG1606" s="49" t="s">
        <v>135</v>
      </c>
      <c r="AH1606" s="41">
        <f t="shared" ref="AH1606" si="38327">AH1605*AE$4</f>
        <v>4</v>
      </c>
      <c r="AI1606" s="47" t="s">
        <v>39</v>
      </c>
      <c r="AJ1606" s="40">
        <f t="shared" ref="AJ1606" si="38328">SUMPRODUCT(AK1600:AK1604*(AJ1600:AJ1604="PTO"))+SUMPRODUCT(AK1600:AK1604*(AJ1600:AJ1604="HOL"))</f>
        <v>0</v>
      </c>
      <c r="AK1606" s="49" t="s">
        <v>135</v>
      </c>
      <c r="AL1606" s="41">
        <f>AL1605*AI$4</f>
        <v>8</v>
      </c>
      <c r="AM1606" s="47" t="s">
        <v>39</v>
      </c>
      <c r="AN1606" s="40">
        <f t="shared" ref="AN1606" si="38329">SUMPRODUCT(AO1600:AO1604*(AN1600:AN1604="PTO"))+SUMPRODUCT(AO1600:AO1604*(AN1600:AN1604="HOL"))</f>
        <v>0</v>
      </c>
      <c r="AO1606" s="49" t="s">
        <v>135</v>
      </c>
      <c r="AP1606" s="41">
        <f t="shared" ref="AP1606" si="38330">AP1605*AM$4</f>
        <v>0</v>
      </c>
      <c r="AQ1606" s="47" t="s">
        <v>39</v>
      </c>
      <c r="AR1606" s="40">
        <f t="shared" ref="AR1606" si="38331">SUMPRODUCT(AS1600:AS1604*(AR1600:AR1604="PTO"))+SUMPRODUCT(AS1600:AS1604*(AR1600:AR1604="HOL"))</f>
        <v>0</v>
      </c>
      <c r="AS1606" s="49" t="s">
        <v>135</v>
      </c>
      <c r="AT1606" s="41">
        <f t="shared" ref="AT1606" si="38332">AT1605*AQ$4</f>
        <v>0</v>
      </c>
      <c r="AU1606" s="47" t="s">
        <v>39</v>
      </c>
      <c r="AV1606" s="40">
        <f t="shared" ref="AV1606" si="38333">SUMPRODUCT(AW1600:AW1604*(AV1600:AV1604="PTO"))+SUMPRODUCT(AW1600:AW1604*(AV1600:AV1604="HOL"))</f>
        <v>0</v>
      </c>
      <c r="AW1606" s="49" t="s">
        <v>135</v>
      </c>
      <c r="AX1606" s="41">
        <f>AX1605*AU$4</f>
        <v>0</v>
      </c>
      <c r="AY1606" s="47" t="s">
        <v>39</v>
      </c>
      <c r="AZ1606" s="40">
        <f t="shared" ref="AZ1606" si="38334">SUMPRODUCT(BA1600:BA1604*(AZ1600:AZ1604="PTO"))+SUMPRODUCT(BA1600:BA1604*(AZ1600:AZ1604="HOL"))</f>
        <v>0</v>
      </c>
      <c r="BA1606" s="49" t="s">
        <v>135</v>
      </c>
      <c r="BB1606" s="41">
        <f>BB1605*AY$4</f>
        <v>0</v>
      </c>
      <c r="BC1606" s="47" t="s">
        <v>39</v>
      </c>
      <c r="BD1606" s="40">
        <f t="shared" ref="BD1606" si="38335">SUMPRODUCT(BE1600:BE1604*(BD1600:BD1604="PTO"))+SUMPRODUCT(BE1600:BE1604*(BD1600:BD1604="HOL"))</f>
        <v>0</v>
      </c>
      <c r="BE1606" s="49" t="s">
        <v>135</v>
      </c>
      <c r="BF1606" s="41">
        <f>BF1605*BC$4</f>
        <v>0</v>
      </c>
      <c r="BG1606" s="47" t="s">
        <v>39</v>
      </c>
      <c r="BH1606" s="40">
        <f t="shared" ref="BH1606" si="38336">SUMPRODUCT(BI1600:BI1604*(BH1600:BH1604="PTO"))+SUMPRODUCT(BI1600:BI1604*(BH1600:BH1604="HOL"))</f>
        <v>0</v>
      </c>
      <c r="BI1606" s="49" t="s">
        <v>135</v>
      </c>
      <c r="BJ1606" s="41">
        <f>BJ1605*BG$4</f>
        <v>0</v>
      </c>
      <c r="BK1606" s="47" t="s">
        <v>39</v>
      </c>
      <c r="BL1606" s="40">
        <f t="shared" ref="BL1606" si="38337">SUMPRODUCT(BM1600:BM1604*(BL1600:BL1604="PTO"))+SUMPRODUCT(BM1600:BM1604*(BL1600:BL1604="HOL"))</f>
        <v>0</v>
      </c>
      <c r="BM1606" s="49" t="s">
        <v>135</v>
      </c>
      <c r="BN1606" s="41">
        <f>BN1605*BK$4</f>
        <v>0</v>
      </c>
      <c r="BO1606" s="47" t="s">
        <v>39</v>
      </c>
      <c r="BP1606" s="40">
        <f t="shared" ref="BP1606" si="38338">SUMPRODUCT(BQ1600:BQ1604*(BP1600:BP1604="PTO"))+SUMPRODUCT(BQ1600:BQ1604*(BP1600:BP1604="HOL"))</f>
        <v>0</v>
      </c>
      <c r="BQ1606" s="49" t="s">
        <v>135</v>
      </c>
      <c r="BR1606" s="41">
        <f t="shared" ref="BR1606" si="38339">BR1605*BO$4</f>
        <v>0</v>
      </c>
      <c r="BS1606" s="47" t="s">
        <v>39</v>
      </c>
      <c r="BT1606" s="40">
        <f t="shared" ref="BT1606" si="38340">SUMPRODUCT(BU1600:BU1604*(BT1600:BT1604="PTO"))+SUMPRODUCT(BU1600:BU1604*(BT1600:BT1604="HOL"))</f>
        <v>0</v>
      </c>
      <c r="BU1606" s="49" t="s">
        <v>135</v>
      </c>
      <c r="BV1606" s="41">
        <f t="shared" ref="BV1606" si="38341">BV1605*BS$4</f>
        <v>0</v>
      </c>
      <c r="BW1606" s="47" t="s">
        <v>39</v>
      </c>
      <c r="BX1606" s="40">
        <f t="shared" ref="BX1606" si="38342">SUMPRODUCT(BY1600:BY1604*(BX1600:BX1604="PTO"))+SUMPRODUCT(BY1600:BY1604*(BX1600:BX1604="HOL"))</f>
        <v>0</v>
      </c>
      <c r="BY1606" s="49" t="s">
        <v>135</v>
      </c>
      <c r="BZ1606" s="41">
        <f t="shared" ref="BZ1606" si="38343">BZ1605*BW$4</f>
        <v>0</v>
      </c>
      <c r="CA1606" s="47" t="s">
        <v>39</v>
      </c>
      <c r="CB1606" s="40">
        <f t="shared" ref="CB1606" si="38344">SUMPRODUCT(CC1600:CC1604*(CB1600:CB1604="PTO"))+SUMPRODUCT(CC1600:CC1604*(CB1600:CB1604="HOL"))</f>
        <v>0</v>
      </c>
      <c r="CC1606" s="49" t="s">
        <v>135</v>
      </c>
      <c r="CD1606" s="41">
        <f t="shared" ref="CD1606" si="38345">CD1605*CA$4</f>
        <v>0</v>
      </c>
      <c r="CE1606" s="47" t="s">
        <v>39</v>
      </c>
      <c r="CF1606" s="40">
        <f t="shared" ref="CF1606" si="38346">SUMPRODUCT(CG1600:CG1604*(CF1600:CF1604="PTO"))+SUMPRODUCT(CG1600:CG1604*(CF1600:CF1604="HOL"))</f>
        <v>0</v>
      </c>
      <c r="CG1606" s="49" t="s">
        <v>135</v>
      </c>
      <c r="CH1606" s="41">
        <f t="shared" ref="CH1606" si="38347">CH1605*CE$4</f>
        <v>0</v>
      </c>
    </row>
    <row r="1607" spans="1:86" x14ac:dyDescent="0.25">
      <c r="A1607" s="70" t="s">
        <v>133</v>
      </c>
      <c r="B1607" s="71">
        <f t="shared" ref="B1607" ca="1" si="38348">D1607-B1608</f>
        <v>21.146006955836995</v>
      </c>
      <c r="C1607" s="72" t="s">
        <v>122</v>
      </c>
      <c r="D1607" s="71">
        <f>IFERROR(INDEX(Holidays[FTE], MATCH(Entry!E1607, Holidays[Date], 0)), 1)*8*INDEX(FTEguide[[1]:[12]], MATCH(Entry!E1608, FTEguide[Weekday], 0), IF(Entry!E1610&gt;0, Entry!E1610, MONTH(Entry!E1607)))</f>
        <v>61.146006955836995</v>
      </c>
      <c r="E1607" s="60">
        <f t="shared" si="37486"/>
        <v>44057</v>
      </c>
      <c r="F1607" s="50" t="s">
        <v>128</v>
      </c>
      <c r="G1607" s="34" t="s">
        <v>136</v>
      </c>
      <c r="H1607" s="35" t="s">
        <v>23</v>
      </c>
      <c r="I1607" s="42">
        <f t="shared" ref="I1607" si="38349">parseTime(G1607)-(H1612=INT(RIGHT($F1607, 1)))</f>
        <v>8</v>
      </c>
      <c r="J1607" s="43">
        <f t="shared" ref="J1607:J1611" si="38350">isClocked(H1607)</f>
        <v>1</v>
      </c>
      <c r="K1607" s="34" t="s">
        <v>136</v>
      </c>
      <c r="L1607" s="35" t="s">
        <v>23</v>
      </c>
      <c r="M1607" s="42">
        <f t="shared" ref="M1607" si="38351">parseTime(K1607)-(L1612=INT(RIGHT($F1607, 1)))</f>
        <v>8</v>
      </c>
      <c r="N1607" s="43">
        <f t="shared" ref="N1607:N1611" si="38352">isClocked(L1607)</f>
        <v>1</v>
      </c>
      <c r="O1607" s="34"/>
      <c r="P1607" s="35"/>
      <c r="Q1607" s="42">
        <f t="shared" ref="Q1607" si="38353">parseTime(O1607)-(P1612=INT(RIGHT($F1607, 1)))</f>
        <v>0</v>
      </c>
      <c r="R1607" s="43">
        <f t="shared" ref="R1607:R1611" si="38354">isClocked(P1607)</f>
        <v>0</v>
      </c>
      <c r="S1607" s="34" t="s">
        <v>227</v>
      </c>
      <c r="T1607" s="35" t="s">
        <v>23</v>
      </c>
      <c r="U1607" s="42">
        <f t="shared" ref="U1607" si="38355">parseTime(S1607)-(T1612=INT(RIGHT($F1607, 1)))</f>
        <v>8</v>
      </c>
      <c r="V1607" s="43">
        <f t="shared" ref="V1607:V1611" si="38356">isClocked(T1607)</f>
        <v>1</v>
      </c>
      <c r="W1607" s="34"/>
      <c r="X1607" s="35"/>
      <c r="Y1607" s="42">
        <f t="shared" ref="Y1607" si="38357">parseTime(W1607)-(X1612=INT(RIGHT($F1607, 1)))</f>
        <v>0</v>
      </c>
      <c r="Z1607" s="43">
        <f t="shared" ref="Z1607:Z1611" si="38358">isClocked(X1607)</f>
        <v>0</v>
      </c>
      <c r="AA1607" s="34" t="s">
        <v>136</v>
      </c>
      <c r="AB1607" s="35" t="s">
        <v>23</v>
      </c>
      <c r="AC1607" s="42">
        <f t="shared" ref="AC1607" si="38359">parseTime(AA1607)-(AB1612=INT(RIGHT($F1607, 1)))</f>
        <v>8</v>
      </c>
      <c r="AD1607" s="43">
        <f t="shared" ref="AD1607:AD1611" si="38360">isClocked(AB1607)</f>
        <v>1</v>
      </c>
      <c r="AE1607" s="34" t="s">
        <v>245</v>
      </c>
      <c r="AF1607" s="35" t="s">
        <v>39</v>
      </c>
      <c r="AG1607" s="42">
        <f t="shared" ref="AG1607" si="38361">parseTime(AE1607)-(AF1612=INT(RIGHT($F1607, 1)))</f>
        <v>7.5</v>
      </c>
      <c r="AH1607" s="43">
        <f t="shared" ref="AH1607:AH1611" si="38362">isClocked(AF1607)</f>
        <v>0</v>
      </c>
      <c r="AI1607" s="34" t="s">
        <v>136</v>
      </c>
      <c r="AJ1607" s="35" t="s">
        <v>23</v>
      </c>
      <c r="AK1607" s="42">
        <f>parseTime(AI1607)-(AJ1612=INT(RIGHT($F1607, 1)))</f>
        <v>8</v>
      </c>
      <c r="AL1607" s="43">
        <f t="shared" ref="AL1607:AL1611" si="38363">isClocked(AJ1607)</f>
        <v>1</v>
      </c>
      <c r="AM1607" s="34"/>
      <c r="AN1607" s="35"/>
      <c r="AO1607" s="42">
        <f t="shared" ref="AO1607" si="38364">parseTime(AM1607)-(AN1612=INT(RIGHT($F1607, 1)))</f>
        <v>0</v>
      </c>
      <c r="AP1607" s="43">
        <f t="shared" ref="AP1607:AP1611" si="38365">isClocked(AN1607)</f>
        <v>0</v>
      </c>
      <c r="AQ1607" s="34"/>
      <c r="AR1607" s="35"/>
      <c r="AS1607" s="42">
        <f t="shared" ref="AS1607" si="38366">parseTime(AQ1607)-(AR1612=INT(RIGHT($F1607, 1)))</f>
        <v>0</v>
      </c>
      <c r="AT1607" s="43">
        <f t="shared" ref="AT1607:AT1611" si="38367">isClocked(AR1607)</f>
        <v>0</v>
      </c>
      <c r="AU1607" s="34"/>
      <c r="AV1607" s="35"/>
      <c r="AW1607" s="42">
        <f>parseTime(AU1607)-(AV1612=INT(RIGHT($F1607, 1)))</f>
        <v>0</v>
      </c>
      <c r="AX1607" s="43">
        <f t="shared" ref="AX1607:AX1611" si="38368">isClocked(AV1607)</f>
        <v>0</v>
      </c>
      <c r="AY1607" s="34"/>
      <c r="AZ1607" s="35"/>
      <c r="BA1607" s="42">
        <f>parseTime(AY1607)-(AZ1612=INT(RIGHT($F1607, 1)))</f>
        <v>0</v>
      </c>
      <c r="BB1607" s="43">
        <f t="shared" ref="BB1607:BB1611" si="38369">isClocked(AZ1607)</f>
        <v>0</v>
      </c>
      <c r="BC1607" s="34"/>
      <c r="BD1607" s="35"/>
      <c r="BE1607" s="42">
        <f>parseTime(BC1607)-(BD1612=INT(RIGHT($F1607, 1)))</f>
        <v>0</v>
      </c>
      <c r="BF1607" s="43">
        <f t="shared" ref="BF1607:BF1611" si="38370">isClocked(BD1607)</f>
        <v>0</v>
      </c>
      <c r="BG1607" s="34"/>
      <c r="BH1607" s="35"/>
      <c r="BI1607" s="42">
        <f>parseTime(BG1607)-(BH1612=INT(RIGHT($F1607, 1)))</f>
        <v>0</v>
      </c>
      <c r="BJ1607" s="43">
        <f t="shared" ref="BJ1607:BJ1611" si="38371">isClocked(BH1607)</f>
        <v>0</v>
      </c>
      <c r="BK1607" s="34"/>
      <c r="BL1607" s="35"/>
      <c r="BM1607" s="42">
        <f>parseTime(BK1607)-(BL1612=INT(RIGHT($F1607, 1)))</f>
        <v>0</v>
      </c>
      <c r="BN1607" s="43">
        <f t="shared" ref="BN1607:BN1611" si="38372">isClocked(BL1607)</f>
        <v>0</v>
      </c>
      <c r="BO1607" s="34"/>
      <c r="BP1607" s="35"/>
      <c r="BQ1607" s="42">
        <f t="shared" ref="BQ1607" si="38373">parseTime(BO1607)-(BP1612=INT(RIGHT($F1607, 1)))</f>
        <v>0</v>
      </c>
      <c r="BR1607" s="43">
        <f t="shared" ref="BR1607:BR1611" si="38374">isClocked(BP1607)</f>
        <v>0</v>
      </c>
      <c r="BS1607" s="34"/>
      <c r="BT1607" s="35"/>
      <c r="BU1607" s="42">
        <f t="shared" ref="BU1607" si="38375">parseTime(BS1607)-(BT1612=INT(RIGHT($F1607, 1)))</f>
        <v>0</v>
      </c>
      <c r="BV1607" s="43">
        <f t="shared" ref="BV1607:BV1611" si="38376">isClocked(BT1607)</f>
        <v>0</v>
      </c>
      <c r="BW1607" s="34"/>
      <c r="BX1607" s="35"/>
      <c r="BY1607" s="42">
        <f t="shared" ref="BY1607" si="38377">parseTime(BW1607)-(BX1612=INT(RIGHT($F1607, 1)))</f>
        <v>0</v>
      </c>
      <c r="BZ1607" s="43">
        <f t="shared" ref="BZ1607:BZ1611" si="38378">isClocked(BX1607)</f>
        <v>0</v>
      </c>
      <c r="CA1607" s="34"/>
      <c r="CB1607" s="35"/>
      <c r="CC1607" s="42">
        <f t="shared" ref="CC1607" si="38379">parseTime(CA1607)-(CB1612=INT(RIGHT($F1607, 1)))</f>
        <v>0</v>
      </c>
      <c r="CD1607" s="43">
        <f t="shared" ref="CD1607:CD1611" si="38380">isClocked(CB1607)</f>
        <v>0</v>
      </c>
      <c r="CE1607" s="34"/>
      <c r="CF1607" s="35"/>
      <c r="CG1607" s="42">
        <f t="shared" ref="CG1607" si="38381">parseTime(CE1607)-(CF1612=INT(RIGHT($F1607, 1)))</f>
        <v>0</v>
      </c>
      <c r="CH1607" s="43">
        <f t="shared" ref="CH1607:CH1611" si="38382">isClocked(CF1607)</f>
        <v>0</v>
      </c>
    </row>
    <row r="1608" spans="1:86" x14ac:dyDescent="0.25">
      <c r="A1608" s="56" t="s">
        <v>0</v>
      </c>
      <c r="B1608" s="57">
        <f t="shared" ca="1" si="37002"/>
        <v>40</v>
      </c>
      <c r="C1608" s="14" t="s">
        <v>252</v>
      </c>
      <c r="D1608" s="14">
        <f t="shared" si="38210"/>
        <v>53.7</v>
      </c>
      <c r="E1608" s="55" t="str">
        <f t="shared" si="37003"/>
        <v>Friday</v>
      </c>
      <c r="F1608" s="51" t="s">
        <v>129</v>
      </c>
      <c r="G1608" s="36"/>
      <c r="H1608" s="37"/>
      <c r="I1608" s="44">
        <f t="shared" ref="I1608" si="38383">parseTime(G1608)-(H1612=INT(RIGHT($F1608, 1)))</f>
        <v>0</v>
      </c>
      <c r="J1608" s="45">
        <f t="shared" si="38350"/>
        <v>0</v>
      </c>
      <c r="K1608" s="36"/>
      <c r="L1608" s="37"/>
      <c r="M1608" s="44">
        <f t="shared" ref="M1608" si="38384">parseTime(K1608)-(L1612=INT(RIGHT($F1608, 1)))</f>
        <v>0</v>
      </c>
      <c r="N1608" s="45">
        <f t="shared" si="38352"/>
        <v>0</v>
      </c>
      <c r="O1608" s="36"/>
      <c r="P1608" s="37"/>
      <c r="Q1608" s="44">
        <f t="shared" ref="Q1608" si="38385">parseTime(O1608)-(P1612=INT(RIGHT($F1608, 1)))</f>
        <v>0</v>
      </c>
      <c r="R1608" s="45">
        <f t="shared" si="38354"/>
        <v>0</v>
      </c>
      <c r="S1608" s="36"/>
      <c r="T1608" s="37"/>
      <c r="U1608" s="44">
        <f t="shared" ref="U1608" si="38386">parseTime(S1608)-(T1612=INT(RIGHT($F1608, 1)))</f>
        <v>0</v>
      </c>
      <c r="V1608" s="45">
        <f t="shared" si="38356"/>
        <v>0</v>
      </c>
      <c r="W1608" s="36"/>
      <c r="X1608" s="37"/>
      <c r="Y1608" s="44">
        <f t="shared" ref="Y1608" si="38387">parseTime(W1608)-(X1612=INT(RIGHT($F1608, 1)))</f>
        <v>0</v>
      </c>
      <c r="Z1608" s="45">
        <f t="shared" si="38358"/>
        <v>0</v>
      </c>
      <c r="AA1608" s="36"/>
      <c r="AB1608" s="37"/>
      <c r="AC1608" s="44">
        <f t="shared" ref="AC1608" si="38388">parseTime(AA1608)-(AB1612=INT(RIGHT($F1608, 1)))</f>
        <v>0</v>
      </c>
      <c r="AD1608" s="45">
        <f t="shared" si="38360"/>
        <v>0</v>
      </c>
      <c r="AE1608" s="36"/>
      <c r="AF1608" s="37"/>
      <c r="AG1608" s="44">
        <f t="shared" ref="AG1608" si="38389">parseTime(AE1608)-(AF1612=INT(RIGHT($F1608, 1)))</f>
        <v>0</v>
      </c>
      <c r="AH1608" s="45">
        <f t="shared" si="38362"/>
        <v>0</v>
      </c>
      <c r="AI1608" s="36"/>
      <c r="AJ1608" s="37"/>
      <c r="AK1608" s="44">
        <f>parseTime(AI1608)-(AJ1612=INT(RIGHT($F1608, 1)))</f>
        <v>0</v>
      </c>
      <c r="AL1608" s="45">
        <f t="shared" si="38363"/>
        <v>0</v>
      </c>
      <c r="AM1608" s="36"/>
      <c r="AN1608" s="37"/>
      <c r="AO1608" s="44">
        <f t="shared" ref="AO1608" si="38390">parseTime(AM1608)-(AN1612=INT(RIGHT($F1608, 1)))</f>
        <v>0</v>
      </c>
      <c r="AP1608" s="45">
        <f t="shared" si="38365"/>
        <v>0</v>
      </c>
      <c r="AQ1608" s="36"/>
      <c r="AR1608" s="37"/>
      <c r="AS1608" s="44">
        <f t="shared" ref="AS1608" si="38391">parseTime(AQ1608)-(AR1612=INT(RIGHT($F1608, 1)))</f>
        <v>0</v>
      </c>
      <c r="AT1608" s="45">
        <f t="shared" si="38367"/>
        <v>0</v>
      </c>
      <c r="AU1608" s="36"/>
      <c r="AV1608" s="37"/>
      <c r="AW1608" s="44">
        <f>parseTime(AU1608)-(AV1612=INT(RIGHT($F1608, 1)))</f>
        <v>0</v>
      </c>
      <c r="AX1608" s="45">
        <f t="shared" si="38368"/>
        <v>0</v>
      </c>
      <c r="AY1608" s="36"/>
      <c r="AZ1608" s="37"/>
      <c r="BA1608" s="44">
        <f>parseTime(AY1608)-(AZ1612=INT(RIGHT($F1608, 1)))</f>
        <v>0</v>
      </c>
      <c r="BB1608" s="45">
        <f t="shared" si="38369"/>
        <v>0</v>
      </c>
      <c r="BC1608" s="36"/>
      <c r="BD1608" s="37"/>
      <c r="BE1608" s="44">
        <f>parseTime(BC1608)-(BD1612=INT(RIGHT($F1608, 1)))</f>
        <v>0</v>
      </c>
      <c r="BF1608" s="45">
        <f t="shared" si="38370"/>
        <v>0</v>
      </c>
      <c r="BG1608" s="36"/>
      <c r="BH1608" s="37"/>
      <c r="BI1608" s="44">
        <f>parseTime(BG1608)-(BH1612=INT(RIGHT($F1608, 1)))</f>
        <v>0</v>
      </c>
      <c r="BJ1608" s="45">
        <f t="shared" si="38371"/>
        <v>0</v>
      </c>
      <c r="BK1608" s="36"/>
      <c r="BL1608" s="37"/>
      <c r="BM1608" s="44">
        <f>parseTime(BK1608)-(BL1612=INT(RIGHT($F1608, 1)))</f>
        <v>0</v>
      </c>
      <c r="BN1608" s="45">
        <f t="shared" si="38372"/>
        <v>0</v>
      </c>
      <c r="BO1608" s="36"/>
      <c r="BP1608" s="37"/>
      <c r="BQ1608" s="44">
        <f t="shared" ref="BQ1608" si="38392">parseTime(BO1608)-(BP1612=INT(RIGHT($F1608, 1)))</f>
        <v>0</v>
      </c>
      <c r="BR1608" s="45">
        <f t="shared" si="38374"/>
        <v>0</v>
      </c>
      <c r="BS1608" s="36"/>
      <c r="BT1608" s="37"/>
      <c r="BU1608" s="44">
        <f t="shared" ref="BU1608" si="38393">parseTime(BS1608)-(BT1612=INT(RIGHT($F1608, 1)))</f>
        <v>0</v>
      </c>
      <c r="BV1608" s="45">
        <f t="shared" si="38376"/>
        <v>0</v>
      </c>
      <c r="BW1608" s="36"/>
      <c r="BX1608" s="37"/>
      <c r="BY1608" s="44">
        <f t="shared" ref="BY1608" si="38394">parseTime(BW1608)-(BX1612=INT(RIGHT($F1608, 1)))</f>
        <v>0</v>
      </c>
      <c r="BZ1608" s="45">
        <f t="shared" si="38378"/>
        <v>0</v>
      </c>
      <c r="CA1608" s="36"/>
      <c r="CB1608" s="37"/>
      <c r="CC1608" s="44">
        <f t="shared" ref="CC1608" si="38395">parseTime(CA1608)-(CB1612=INT(RIGHT($F1608, 1)))</f>
        <v>0</v>
      </c>
      <c r="CD1608" s="45">
        <f t="shared" si="38380"/>
        <v>0</v>
      </c>
      <c r="CE1608" s="36"/>
      <c r="CF1608" s="37"/>
      <c r="CG1608" s="44">
        <f t="shared" ref="CG1608" si="38396">parseTime(CE1608)-(CF1612=INT(RIGHT($F1608, 1)))</f>
        <v>0</v>
      </c>
      <c r="CH1608" s="45">
        <f t="shared" si="38382"/>
        <v>0</v>
      </c>
    </row>
    <row r="1609" spans="1:86" x14ac:dyDescent="0.25">
      <c r="A1609" s="56" t="s">
        <v>117</v>
      </c>
      <c r="B1609" s="57">
        <f t="shared" ref="B1609" ca="1" si="38397">roleHours(G1607:CH1613, "MFD")</f>
        <v>40</v>
      </c>
      <c r="C1609" s="14">
        <f t="shared" ref="C1609:C1612" ca="1" si="38398">B1609/8</f>
        <v>5</v>
      </c>
      <c r="D1609" s="14">
        <f t="shared" ref="D1609" ca="1" si="38399">B1608-D1608</f>
        <v>-13.700000000000003</v>
      </c>
      <c r="E1609" s="20" t="s">
        <v>127</v>
      </c>
      <c r="F1609" s="51" t="s">
        <v>130</v>
      </c>
      <c r="G1609" s="36"/>
      <c r="H1609" s="37"/>
      <c r="I1609" s="44">
        <f t="shared" ref="I1609" si="38400">parseTime(G1609)-(H1612=INT(RIGHT($F1609, 1)))</f>
        <v>0</v>
      </c>
      <c r="J1609" s="45">
        <f t="shared" si="38350"/>
        <v>0</v>
      </c>
      <c r="K1609" s="36"/>
      <c r="L1609" s="37"/>
      <c r="M1609" s="44">
        <f t="shared" ref="M1609" si="38401">parseTime(K1609)-(L1612=INT(RIGHT($F1609, 1)))</f>
        <v>0</v>
      </c>
      <c r="N1609" s="45">
        <f t="shared" si="38352"/>
        <v>0</v>
      </c>
      <c r="O1609" s="36"/>
      <c r="P1609" s="37"/>
      <c r="Q1609" s="44">
        <f t="shared" ref="Q1609" si="38402">parseTime(O1609)-(P1612=INT(RIGHT($F1609, 1)))</f>
        <v>0</v>
      </c>
      <c r="R1609" s="45">
        <f t="shared" si="38354"/>
        <v>0</v>
      </c>
      <c r="S1609" s="36"/>
      <c r="T1609" s="37"/>
      <c r="U1609" s="44">
        <f t="shared" ref="U1609" si="38403">parseTime(S1609)-(T1612=INT(RIGHT($F1609, 1)))</f>
        <v>0</v>
      </c>
      <c r="V1609" s="45">
        <f t="shared" si="38356"/>
        <v>0</v>
      </c>
      <c r="W1609" s="36"/>
      <c r="X1609" s="37"/>
      <c r="Y1609" s="44">
        <f t="shared" ref="Y1609" si="38404">parseTime(W1609)-(X1612=INT(RIGHT($F1609, 1)))</f>
        <v>0</v>
      </c>
      <c r="Z1609" s="45">
        <f t="shared" si="38358"/>
        <v>0</v>
      </c>
      <c r="AA1609" s="36"/>
      <c r="AB1609" s="37"/>
      <c r="AC1609" s="44">
        <f t="shared" ref="AC1609" si="38405">parseTime(AA1609)-(AB1612=INT(RIGHT($F1609, 1)))</f>
        <v>0</v>
      </c>
      <c r="AD1609" s="45">
        <f t="shared" si="38360"/>
        <v>0</v>
      </c>
      <c r="AE1609" s="36"/>
      <c r="AF1609" s="37"/>
      <c r="AG1609" s="44">
        <f t="shared" ref="AG1609" si="38406">parseTime(AE1609)-(AF1612=INT(RIGHT($F1609, 1)))</f>
        <v>0</v>
      </c>
      <c r="AH1609" s="45">
        <f t="shared" si="38362"/>
        <v>0</v>
      </c>
      <c r="AI1609" s="36"/>
      <c r="AJ1609" s="37"/>
      <c r="AK1609" s="44">
        <f>parseTime(AI1609)-(AJ1612=INT(RIGHT($F1609, 1)))</f>
        <v>0</v>
      </c>
      <c r="AL1609" s="45">
        <f t="shared" si="38363"/>
        <v>0</v>
      </c>
      <c r="AM1609" s="36"/>
      <c r="AN1609" s="37"/>
      <c r="AO1609" s="44">
        <f t="shared" ref="AO1609" si="38407">parseTime(AM1609)-(AN1612=INT(RIGHT($F1609, 1)))</f>
        <v>0</v>
      </c>
      <c r="AP1609" s="45">
        <f t="shared" si="38365"/>
        <v>0</v>
      </c>
      <c r="AQ1609" s="36"/>
      <c r="AR1609" s="37"/>
      <c r="AS1609" s="44">
        <f t="shared" ref="AS1609" si="38408">parseTime(AQ1609)-(AR1612=INT(RIGHT($F1609, 1)))</f>
        <v>0</v>
      </c>
      <c r="AT1609" s="45">
        <f t="shared" si="38367"/>
        <v>0</v>
      </c>
      <c r="AU1609" s="36"/>
      <c r="AV1609" s="37"/>
      <c r="AW1609" s="44">
        <f>parseTime(AU1609)-(AV1612=INT(RIGHT($F1609, 1)))</f>
        <v>0</v>
      </c>
      <c r="AX1609" s="45">
        <f t="shared" si="38368"/>
        <v>0</v>
      </c>
      <c r="AY1609" s="36"/>
      <c r="AZ1609" s="37"/>
      <c r="BA1609" s="44">
        <f>parseTime(AY1609)-(AZ1612=INT(RIGHT($F1609, 1)))</f>
        <v>0</v>
      </c>
      <c r="BB1609" s="45">
        <f t="shared" si="38369"/>
        <v>0</v>
      </c>
      <c r="BC1609" s="36"/>
      <c r="BD1609" s="37"/>
      <c r="BE1609" s="44">
        <f>parseTime(BC1609)-(BD1612=INT(RIGHT($F1609, 1)))</f>
        <v>0</v>
      </c>
      <c r="BF1609" s="45">
        <f t="shared" si="38370"/>
        <v>0</v>
      </c>
      <c r="BG1609" s="36"/>
      <c r="BH1609" s="37"/>
      <c r="BI1609" s="44">
        <f>parseTime(BG1609)-(BH1612=INT(RIGHT($F1609, 1)))</f>
        <v>0</v>
      </c>
      <c r="BJ1609" s="45">
        <f t="shared" si="38371"/>
        <v>0</v>
      </c>
      <c r="BK1609" s="36"/>
      <c r="BL1609" s="37"/>
      <c r="BM1609" s="44">
        <f>parseTime(BK1609)-(BL1612=INT(RIGHT($F1609, 1)))</f>
        <v>0</v>
      </c>
      <c r="BN1609" s="45">
        <f t="shared" si="38372"/>
        <v>0</v>
      </c>
      <c r="BO1609" s="36"/>
      <c r="BP1609" s="37"/>
      <c r="BQ1609" s="44">
        <f t="shared" ref="BQ1609" si="38409">parseTime(BO1609)-(BP1612=INT(RIGHT($F1609, 1)))</f>
        <v>0</v>
      </c>
      <c r="BR1609" s="45">
        <f t="shared" si="38374"/>
        <v>0</v>
      </c>
      <c r="BS1609" s="36"/>
      <c r="BT1609" s="37"/>
      <c r="BU1609" s="44">
        <f t="shared" ref="BU1609" si="38410">parseTime(BS1609)-(BT1612=INT(RIGHT($F1609, 1)))</f>
        <v>0</v>
      </c>
      <c r="BV1609" s="45">
        <f t="shared" si="38376"/>
        <v>0</v>
      </c>
      <c r="BW1609" s="36"/>
      <c r="BX1609" s="37"/>
      <c r="BY1609" s="44">
        <f t="shared" ref="BY1609" si="38411">parseTime(BW1609)-(BX1612=INT(RIGHT($F1609, 1)))</f>
        <v>0</v>
      </c>
      <c r="BZ1609" s="45">
        <f t="shared" si="38378"/>
        <v>0</v>
      </c>
      <c r="CA1609" s="36"/>
      <c r="CB1609" s="37"/>
      <c r="CC1609" s="44">
        <f t="shared" ref="CC1609" si="38412">parseTime(CA1609)-(CB1612=INT(RIGHT($F1609, 1)))</f>
        <v>0</v>
      </c>
      <c r="CD1609" s="45">
        <f t="shared" si="38380"/>
        <v>0</v>
      </c>
      <c r="CE1609" s="36"/>
      <c r="CF1609" s="37"/>
      <c r="CG1609" s="44">
        <f t="shared" ref="CG1609" si="38413">parseTime(CE1609)-(CF1612=INT(RIGHT($F1609, 1)))</f>
        <v>0</v>
      </c>
      <c r="CH1609" s="45">
        <f t="shared" si="38382"/>
        <v>0</v>
      </c>
    </row>
    <row r="1610" spans="1:86" x14ac:dyDescent="0.25">
      <c r="A1610" s="56"/>
      <c r="B1610" s="57"/>
      <c r="C1610" s="14">
        <f t="shared" si="38398"/>
        <v>0</v>
      </c>
      <c r="D1610" s="14" t="s">
        <v>259</v>
      </c>
      <c r="E1610" s="20">
        <v>4.25</v>
      </c>
      <c r="F1610" s="51" t="s">
        <v>131</v>
      </c>
      <c r="G1610" s="36"/>
      <c r="H1610" s="37"/>
      <c r="I1610" s="44">
        <f t="shared" ref="I1610" si="38414">parseTime(G1610)-(H1612=INT(RIGHT($F1610, 1)))</f>
        <v>0</v>
      </c>
      <c r="J1610" s="45">
        <f t="shared" si="38350"/>
        <v>0</v>
      </c>
      <c r="K1610" s="36"/>
      <c r="L1610" s="37"/>
      <c r="M1610" s="44">
        <f t="shared" ref="M1610" si="38415">parseTime(K1610)-(L1612=INT(RIGHT($F1610, 1)))</f>
        <v>0</v>
      </c>
      <c r="N1610" s="45">
        <f t="shared" si="38352"/>
        <v>0</v>
      </c>
      <c r="O1610" s="36"/>
      <c r="P1610" s="37"/>
      <c r="Q1610" s="44">
        <f t="shared" ref="Q1610" si="38416">parseTime(O1610)-(P1612=INT(RIGHT($F1610, 1)))</f>
        <v>0</v>
      </c>
      <c r="R1610" s="45">
        <f t="shared" si="38354"/>
        <v>0</v>
      </c>
      <c r="S1610" s="36"/>
      <c r="T1610" s="37"/>
      <c r="U1610" s="44">
        <f t="shared" ref="U1610" si="38417">parseTime(S1610)-(T1612=INT(RIGHT($F1610, 1)))</f>
        <v>0</v>
      </c>
      <c r="V1610" s="45">
        <f t="shared" si="38356"/>
        <v>0</v>
      </c>
      <c r="W1610" s="36"/>
      <c r="X1610" s="37"/>
      <c r="Y1610" s="44">
        <f t="shared" ref="Y1610" si="38418">parseTime(W1610)-(X1612=INT(RIGHT($F1610, 1)))</f>
        <v>0</v>
      </c>
      <c r="Z1610" s="45">
        <f t="shared" si="38358"/>
        <v>0</v>
      </c>
      <c r="AA1610" s="36"/>
      <c r="AB1610" s="37"/>
      <c r="AC1610" s="44">
        <f t="shared" ref="AC1610" si="38419">parseTime(AA1610)-(AB1612=INT(RIGHT($F1610, 1)))</f>
        <v>0</v>
      </c>
      <c r="AD1610" s="45">
        <f t="shared" si="38360"/>
        <v>0</v>
      </c>
      <c r="AE1610" s="36"/>
      <c r="AF1610" s="37"/>
      <c r="AG1610" s="44">
        <f t="shared" ref="AG1610" si="38420">parseTime(AE1610)-(AF1612=INT(RIGHT($F1610, 1)))</f>
        <v>0</v>
      </c>
      <c r="AH1610" s="45">
        <f t="shared" si="38362"/>
        <v>0</v>
      </c>
      <c r="AI1610" s="36"/>
      <c r="AJ1610" s="37"/>
      <c r="AK1610" s="44">
        <f>parseTime(AI1610)-(AJ1612=INT(RIGHT($F1610, 1)))</f>
        <v>0</v>
      </c>
      <c r="AL1610" s="45">
        <f t="shared" si="38363"/>
        <v>0</v>
      </c>
      <c r="AM1610" s="36"/>
      <c r="AN1610" s="37"/>
      <c r="AO1610" s="44">
        <f t="shared" ref="AO1610" si="38421">parseTime(AM1610)-(AN1612=INT(RIGHT($F1610, 1)))</f>
        <v>0</v>
      </c>
      <c r="AP1610" s="45">
        <f t="shared" si="38365"/>
        <v>0</v>
      </c>
      <c r="AQ1610" s="36"/>
      <c r="AR1610" s="37"/>
      <c r="AS1610" s="44">
        <f t="shared" ref="AS1610" si="38422">parseTime(AQ1610)-(AR1612=INT(RIGHT($F1610, 1)))</f>
        <v>0</v>
      </c>
      <c r="AT1610" s="45">
        <f t="shared" si="38367"/>
        <v>0</v>
      </c>
      <c r="AU1610" s="36"/>
      <c r="AV1610" s="37"/>
      <c r="AW1610" s="44">
        <f>parseTime(AU1610)-(AV1612=INT(RIGHT($F1610, 1)))</f>
        <v>0</v>
      </c>
      <c r="AX1610" s="45">
        <f t="shared" si="38368"/>
        <v>0</v>
      </c>
      <c r="AY1610" s="36"/>
      <c r="AZ1610" s="37"/>
      <c r="BA1610" s="44">
        <f>parseTime(AY1610)-(AZ1612=INT(RIGHT($F1610, 1)))</f>
        <v>0</v>
      </c>
      <c r="BB1610" s="45">
        <f t="shared" si="38369"/>
        <v>0</v>
      </c>
      <c r="BC1610" s="36"/>
      <c r="BD1610" s="37"/>
      <c r="BE1610" s="44">
        <f>parseTime(BC1610)-(BD1612=INT(RIGHT($F1610, 1)))</f>
        <v>0</v>
      </c>
      <c r="BF1610" s="45">
        <f t="shared" si="38370"/>
        <v>0</v>
      </c>
      <c r="BG1610" s="36"/>
      <c r="BH1610" s="37"/>
      <c r="BI1610" s="44">
        <f>parseTime(BG1610)-(BH1612=INT(RIGHT($F1610, 1)))</f>
        <v>0</v>
      </c>
      <c r="BJ1610" s="45">
        <f t="shared" si="38371"/>
        <v>0</v>
      </c>
      <c r="BK1610" s="36"/>
      <c r="BL1610" s="37"/>
      <c r="BM1610" s="44">
        <f>parseTime(BK1610)-(BL1612=INT(RIGHT($F1610, 1)))</f>
        <v>0</v>
      </c>
      <c r="BN1610" s="45">
        <f t="shared" si="38372"/>
        <v>0</v>
      </c>
      <c r="BO1610" s="36"/>
      <c r="BP1610" s="37"/>
      <c r="BQ1610" s="44">
        <f t="shared" ref="BQ1610" si="38423">parseTime(BO1610)-(BP1612=INT(RIGHT($F1610, 1)))</f>
        <v>0</v>
      </c>
      <c r="BR1610" s="45">
        <f t="shared" si="38374"/>
        <v>0</v>
      </c>
      <c r="BS1610" s="36"/>
      <c r="BT1610" s="37"/>
      <c r="BU1610" s="44">
        <f t="shared" ref="BU1610" si="38424">parseTime(BS1610)-(BT1612=INT(RIGHT($F1610, 1)))</f>
        <v>0</v>
      </c>
      <c r="BV1610" s="45">
        <f t="shared" si="38376"/>
        <v>0</v>
      </c>
      <c r="BW1610" s="36"/>
      <c r="BX1610" s="37"/>
      <c r="BY1610" s="44">
        <f t="shared" ref="BY1610" si="38425">parseTime(BW1610)-(BX1612=INT(RIGHT($F1610, 1)))</f>
        <v>0</v>
      </c>
      <c r="BZ1610" s="45">
        <f t="shared" si="38378"/>
        <v>0</v>
      </c>
      <c r="CA1610" s="36"/>
      <c r="CB1610" s="37"/>
      <c r="CC1610" s="44">
        <f t="shared" ref="CC1610" si="38426">parseTime(CA1610)-(CB1612=INT(RIGHT($F1610, 1)))</f>
        <v>0</v>
      </c>
      <c r="CD1610" s="45">
        <f t="shared" si="38380"/>
        <v>0</v>
      </c>
      <c r="CE1610" s="36"/>
      <c r="CF1610" s="37"/>
      <c r="CG1610" s="44">
        <f t="shared" ref="CG1610" si="38427">parseTime(CE1610)-(CF1612=INT(RIGHT($F1610, 1)))</f>
        <v>0</v>
      </c>
      <c r="CH1610" s="45">
        <f t="shared" si="38382"/>
        <v>0</v>
      </c>
    </row>
    <row r="1611" spans="1:86" x14ac:dyDescent="0.25">
      <c r="A1611" s="56" t="s">
        <v>119</v>
      </c>
      <c r="B1611" s="57">
        <f t="shared" ref="B1611" ca="1" si="38428">roleHours(G1607:CH1613, "MCC")</f>
        <v>0</v>
      </c>
      <c r="C1611" s="14">
        <f t="shared" ca="1" si="38398"/>
        <v>0</v>
      </c>
      <c r="D1611" s="14" t="s">
        <v>260</v>
      </c>
      <c r="E1611" s="20">
        <v>4.6500000000000004</v>
      </c>
      <c r="F1611" s="51" t="s">
        <v>132</v>
      </c>
      <c r="G1611" s="36"/>
      <c r="H1611" s="37"/>
      <c r="I1611" s="44">
        <f t="shared" ref="I1611" si="38429">parseTime(G1611)-(H1612=INT(RIGHT($F1611, 1)))</f>
        <v>0</v>
      </c>
      <c r="J1611" s="45">
        <f t="shared" si="38350"/>
        <v>0</v>
      </c>
      <c r="K1611" s="36"/>
      <c r="L1611" s="37"/>
      <c r="M1611" s="44">
        <f t="shared" ref="M1611" si="38430">parseTime(K1611)-(L1612=INT(RIGHT($F1611, 1)))</f>
        <v>0</v>
      </c>
      <c r="N1611" s="45">
        <f t="shared" si="38352"/>
        <v>0</v>
      </c>
      <c r="O1611" s="36"/>
      <c r="P1611" s="37"/>
      <c r="Q1611" s="44">
        <f t="shared" ref="Q1611" si="38431">parseTime(O1611)-(P1612=INT(RIGHT($F1611, 1)))</f>
        <v>0</v>
      </c>
      <c r="R1611" s="45">
        <f t="shared" si="38354"/>
        <v>0</v>
      </c>
      <c r="S1611" s="36"/>
      <c r="T1611" s="37"/>
      <c r="U1611" s="44">
        <f t="shared" ref="U1611" si="38432">parseTime(S1611)-(T1612=INT(RIGHT($F1611, 1)))</f>
        <v>0</v>
      </c>
      <c r="V1611" s="45">
        <f t="shared" si="38356"/>
        <v>0</v>
      </c>
      <c r="W1611" s="36"/>
      <c r="X1611" s="37"/>
      <c r="Y1611" s="44">
        <f t="shared" ref="Y1611" si="38433">parseTime(W1611)-(X1612=INT(RIGHT($F1611, 1)))</f>
        <v>0</v>
      </c>
      <c r="Z1611" s="45">
        <f t="shared" si="38358"/>
        <v>0</v>
      </c>
      <c r="AA1611" s="36"/>
      <c r="AB1611" s="37"/>
      <c r="AC1611" s="44">
        <f t="shared" ref="AC1611" si="38434">parseTime(AA1611)-(AB1612=INT(RIGHT($F1611, 1)))</f>
        <v>0</v>
      </c>
      <c r="AD1611" s="45">
        <f t="shared" si="38360"/>
        <v>0</v>
      </c>
      <c r="AE1611" s="36"/>
      <c r="AF1611" s="37"/>
      <c r="AG1611" s="44">
        <f t="shared" ref="AG1611" si="38435">parseTime(AE1611)-(AF1612=INT(RIGHT($F1611, 1)))</f>
        <v>0</v>
      </c>
      <c r="AH1611" s="45">
        <f t="shared" si="38362"/>
        <v>0</v>
      </c>
      <c r="AI1611" s="36"/>
      <c r="AJ1611" s="37"/>
      <c r="AK1611" s="44">
        <f>parseTime(AI1611)-(AJ1612=INT(RIGHT($F1611, 1)))</f>
        <v>0</v>
      </c>
      <c r="AL1611" s="45">
        <f t="shared" si="38363"/>
        <v>0</v>
      </c>
      <c r="AM1611" s="36"/>
      <c r="AN1611" s="37"/>
      <c r="AO1611" s="44">
        <f t="shared" ref="AO1611" si="38436">parseTime(AM1611)-(AN1612=INT(RIGHT($F1611, 1)))</f>
        <v>0</v>
      </c>
      <c r="AP1611" s="45">
        <f t="shared" si="38365"/>
        <v>0</v>
      </c>
      <c r="AQ1611" s="36"/>
      <c r="AR1611" s="37"/>
      <c r="AS1611" s="44">
        <f t="shared" ref="AS1611" si="38437">parseTime(AQ1611)-(AR1612=INT(RIGHT($F1611, 1)))</f>
        <v>0</v>
      </c>
      <c r="AT1611" s="45">
        <f t="shared" si="38367"/>
        <v>0</v>
      </c>
      <c r="AU1611" s="36"/>
      <c r="AV1611" s="37"/>
      <c r="AW1611" s="44">
        <f>parseTime(AU1611)-(AV1612=INT(RIGHT($F1611, 1)))</f>
        <v>0</v>
      </c>
      <c r="AX1611" s="45">
        <f t="shared" si="38368"/>
        <v>0</v>
      </c>
      <c r="AY1611" s="36"/>
      <c r="AZ1611" s="37"/>
      <c r="BA1611" s="44">
        <f>parseTime(AY1611)-(AZ1612=INT(RIGHT($F1611, 1)))</f>
        <v>0</v>
      </c>
      <c r="BB1611" s="45">
        <f t="shared" si="38369"/>
        <v>0</v>
      </c>
      <c r="BC1611" s="36"/>
      <c r="BD1611" s="37"/>
      <c r="BE1611" s="44">
        <f>parseTime(BC1611)-(BD1612=INT(RIGHT($F1611, 1)))</f>
        <v>0</v>
      </c>
      <c r="BF1611" s="45">
        <f t="shared" si="38370"/>
        <v>0</v>
      </c>
      <c r="BG1611" s="36"/>
      <c r="BH1611" s="37"/>
      <c r="BI1611" s="44">
        <f>parseTime(BG1611)-(BH1612=INT(RIGHT($F1611, 1)))</f>
        <v>0</v>
      </c>
      <c r="BJ1611" s="45">
        <f t="shared" si="38371"/>
        <v>0</v>
      </c>
      <c r="BK1611" s="36"/>
      <c r="BL1611" s="37"/>
      <c r="BM1611" s="44">
        <f>parseTime(BK1611)-(BL1612=INT(RIGHT($F1611, 1)))</f>
        <v>0</v>
      </c>
      <c r="BN1611" s="45">
        <f t="shared" si="38372"/>
        <v>0</v>
      </c>
      <c r="BO1611" s="36"/>
      <c r="BP1611" s="37"/>
      <c r="BQ1611" s="44">
        <f t="shared" ref="BQ1611" si="38438">parseTime(BO1611)-(BP1612=INT(RIGHT($F1611, 1)))</f>
        <v>0</v>
      </c>
      <c r="BR1611" s="45">
        <f t="shared" si="38374"/>
        <v>0</v>
      </c>
      <c r="BS1611" s="36"/>
      <c r="BT1611" s="37"/>
      <c r="BU1611" s="44">
        <f t="shared" ref="BU1611" si="38439">parseTime(BS1611)-(BT1612=INT(RIGHT($F1611, 1)))</f>
        <v>0</v>
      </c>
      <c r="BV1611" s="45">
        <f t="shared" si="38376"/>
        <v>0</v>
      </c>
      <c r="BW1611" s="36"/>
      <c r="BX1611" s="37"/>
      <c r="BY1611" s="44">
        <f t="shared" ref="BY1611" si="38440">parseTime(BW1611)-(BX1612=INT(RIGHT($F1611, 1)))</f>
        <v>0</v>
      </c>
      <c r="BZ1611" s="45">
        <f t="shared" si="38378"/>
        <v>0</v>
      </c>
      <c r="CA1611" s="36"/>
      <c r="CB1611" s="37"/>
      <c r="CC1611" s="44">
        <f t="shared" ref="CC1611" si="38441">parseTime(CA1611)-(CB1612=INT(RIGHT($F1611, 1)))</f>
        <v>0</v>
      </c>
      <c r="CD1611" s="45">
        <f t="shared" si="38380"/>
        <v>0</v>
      </c>
      <c r="CE1611" s="36"/>
      <c r="CF1611" s="37"/>
      <c r="CG1611" s="44">
        <f t="shared" ref="CG1611" si="38442">parseTime(CE1611)-(CF1612=INT(RIGHT($F1611, 1)))</f>
        <v>0</v>
      </c>
      <c r="CH1611" s="45">
        <f t="shared" si="38382"/>
        <v>0</v>
      </c>
    </row>
    <row r="1612" spans="1:86" x14ac:dyDescent="0.25">
      <c r="A1612" s="56"/>
      <c r="B1612" s="57"/>
      <c r="C1612" s="14">
        <f t="shared" si="38398"/>
        <v>0</v>
      </c>
      <c r="D1612" s="14"/>
      <c r="E1612" s="20">
        <f t="shared" ref="E1612" si="38443">((7.5/2)-0.5+E1611)*8</f>
        <v>63.2</v>
      </c>
      <c r="F1612" s="51"/>
      <c r="G1612" s="46" t="s">
        <v>134</v>
      </c>
      <c r="H1612" s="38">
        <f t="shared" ref="H1612" si="38444">lunchAdjust(G1607:H1611)</f>
        <v>1</v>
      </c>
      <c r="I1612" s="48" t="s">
        <v>0</v>
      </c>
      <c r="J1612" s="39">
        <f t="shared" ref="J1612" si="38445">SUMPRODUCT(I1607:I1611*J1607:J1611)</f>
        <v>8</v>
      </c>
      <c r="K1612" s="46" t="s">
        <v>134</v>
      </c>
      <c r="L1612" s="38">
        <f t="shared" ref="L1612" si="38446">lunchAdjust(K1607:L1611)</f>
        <v>1</v>
      </c>
      <c r="M1612" s="48" t="s">
        <v>0</v>
      </c>
      <c r="N1612" s="39">
        <f t="shared" ref="N1612" si="38447">SUMPRODUCT(M1607:M1611*N1607:N1611)</f>
        <v>8</v>
      </c>
      <c r="O1612" s="46" t="s">
        <v>134</v>
      </c>
      <c r="P1612" s="38">
        <f t="shared" ref="P1612" si="38448">lunchAdjust(O1607:P1611)</f>
        <v>0</v>
      </c>
      <c r="Q1612" s="48" t="s">
        <v>0</v>
      </c>
      <c r="R1612" s="39">
        <f t="shared" ref="R1612" si="38449">SUMPRODUCT(Q1607:Q1611*R1607:R1611)</f>
        <v>0</v>
      </c>
      <c r="S1612" s="46" t="s">
        <v>134</v>
      </c>
      <c r="T1612" s="38">
        <f t="shared" ref="T1612" si="38450">lunchAdjust(S1607:T1611)</f>
        <v>1</v>
      </c>
      <c r="U1612" s="48" t="s">
        <v>0</v>
      </c>
      <c r="V1612" s="39">
        <f t="shared" ref="V1612" si="38451">SUMPRODUCT(U1607:U1611*V1607:V1611)</f>
        <v>8</v>
      </c>
      <c r="W1612" s="46" t="s">
        <v>134</v>
      </c>
      <c r="X1612" s="38">
        <f t="shared" ref="X1612" si="38452">lunchAdjust(W1607:X1611)</f>
        <v>0</v>
      </c>
      <c r="Y1612" s="48" t="s">
        <v>0</v>
      </c>
      <c r="Z1612" s="39">
        <f t="shared" ref="Z1612" si="38453">SUMPRODUCT(Y1607:Y1611*Z1607:Z1611)</f>
        <v>0</v>
      </c>
      <c r="AA1612" s="46" t="s">
        <v>134</v>
      </c>
      <c r="AB1612" s="38">
        <f t="shared" ref="AB1612" si="38454">lunchAdjust(AA1607:AB1611)</f>
        <v>1</v>
      </c>
      <c r="AC1612" s="48" t="s">
        <v>0</v>
      </c>
      <c r="AD1612" s="39">
        <f t="shared" ref="AD1612" si="38455">SUMPRODUCT(AC1607:AC1611*AD1607:AD1611)</f>
        <v>8</v>
      </c>
      <c r="AE1612" s="46" t="s">
        <v>134</v>
      </c>
      <c r="AF1612" s="38">
        <f t="shared" ref="AF1612" si="38456">lunchAdjust(AE1607:AF1611)</f>
        <v>1</v>
      </c>
      <c r="AG1612" s="48" t="s">
        <v>0</v>
      </c>
      <c r="AH1612" s="39">
        <f t="shared" ref="AH1612" si="38457">SUMPRODUCT(AG1607:AG1611*AH1607:AH1611)</f>
        <v>0</v>
      </c>
      <c r="AI1612" s="46" t="s">
        <v>134</v>
      </c>
      <c r="AJ1612" s="38">
        <f t="shared" ref="AJ1612" si="38458">lunchAdjust(AI1607:AJ1611)</f>
        <v>1</v>
      </c>
      <c r="AK1612" s="48" t="s">
        <v>0</v>
      </c>
      <c r="AL1612" s="39">
        <f t="shared" ref="AL1612" si="38459">SUMPRODUCT(AK1607:AK1611*AL1607:AL1611)</f>
        <v>8</v>
      </c>
      <c r="AM1612" s="46" t="s">
        <v>134</v>
      </c>
      <c r="AN1612" s="38">
        <f t="shared" ref="AN1612" si="38460">lunchAdjust(AM1607:AN1611)</f>
        <v>0</v>
      </c>
      <c r="AO1612" s="48" t="s">
        <v>0</v>
      </c>
      <c r="AP1612" s="39">
        <f t="shared" ref="AP1612" si="38461">SUMPRODUCT(AO1607:AO1611*AP1607:AP1611)</f>
        <v>0</v>
      </c>
      <c r="AQ1612" s="46" t="s">
        <v>134</v>
      </c>
      <c r="AR1612" s="38">
        <f t="shared" ref="AR1612" si="38462">lunchAdjust(AQ1607:AR1611)</f>
        <v>0</v>
      </c>
      <c r="AS1612" s="48" t="s">
        <v>0</v>
      </c>
      <c r="AT1612" s="39">
        <f t="shared" ref="AT1612" si="38463">SUMPRODUCT(AS1607:AS1611*AT1607:AT1611)</f>
        <v>0</v>
      </c>
      <c r="AU1612" s="46" t="s">
        <v>134</v>
      </c>
      <c r="AV1612" s="38">
        <f t="shared" ref="AV1612" si="38464">lunchAdjust(AU1607:AV1611)</f>
        <v>0</v>
      </c>
      <c r="AW1612" s="48" t="s">
        <v>0</v>
      </c>
      <c r="AX1612" s="39">
        <f t="shared" ref="AX1612" si="38465">SUMPRODUCT(AW1607:AW1611*AX1607:AX1611)</f>
        <v>0</v>
      </c>
      <c r="AY1612" s="46" t="s">
        <v>134</v>
      </c>
      <c r="AZ1612" s="38">
        <f t="shared" ref="AZ1612" si="38466">lunchAdjust(AY1607:AZ1611)</f>
        <v>0</v>
      </c>
      <c r="BA1612" s="48" t="s">
        <v>0</v>
      </c>
      <c r="BB1612" s="39">
        <f t="shared" ref="BB1612" si="38467">SUMPRODUCT(BA1607:BA1611*BB1607:BB1611)</f>
        <v>0</v>
      </c>
      <c r="BC1612" s="46" t="s">
        <v>134</v>
      </c>
      <c r="BD1612" s="38">
        <f t="shared" ref="BD1612" si="38468">lunchAdjust(BC1607:BD1611)</f>
        <v>0</v>
      </c>
      <c r="BE1612" s="48" t="s">
        <v>0</v>
      </c>
      <c r="BF1612" s="39">
        <f t="shared" ref="BF1612" si="38469">SUMPRODUCT(BE1607:BE1611*BF1607:BF1611)</f>
        <v>0</v>
      </c>
      <c r="BG1612" s="46" t="s">
        <v>134</v>
      </c>
      <c r="BH1612" s="38">
        <f t="shared" ref="BH1612" si="38470">lunchAdjust(BG1607:BH1611)</f>
        <v>0</v>
      </c>
      <c r="BI1612" s="48" t="s">
        <v>0</v>
      </c>
      <c r="BJ1612" s="39">
        <f t="shared" ref="BJ1612" si="38471">SUMPRODUCT(BI1607:BI1611*BJ1607:BJ1611)</f>
        <v>0</v>
      </c>
      <c r="BK1612" s="46" t="s">
        <v>134</v>
      </c>
      <c r="BL1612" s="38">
        <f t="shared" ref="BL1612" si="38472">lunchAdjust(BK1607:BL1611)</f>
        <v>0</v>
      </c>
      <c r="BM1612" s="48" t="s">
        <v>0</v>
      </c>
      <c r="BN1612" s="39">
        <f t="shared" ref="BN1612" si="38473">SUMPRODUCT(BM1607:BM1611*BN1607:BN1611)</f>
        <v>0</v>
      </c>
      <c r="BO1612" s="46" t="s">
        <v>134</v>
      </c>
      <c r="BP1612" s="38">
        <f t="shared" ref="BP1612" si="38474">lunchAdjust(BO1607:BP1611)</f>
        <v>0</v>
      </c>
      <c r="BQ1612" s="48" t="s">
        <v>0</v>
      </c>
      <c r="BR1612" s="39">
        <f t="shared" ref="BR1612" si="38475">SUMPRODUCT(BQ1607:BQ1611*BR1607:BR1611)</f>
        <v>0</v>
      </c>
      <c r="BS1612" s="46" t="s">
        <v>134</v>
      </c>
      <c r="BT1612" s="38">
        <f t="shared" ref="BT1612" si="38476">lunchAdjust(BS1607:BT1611)</f>
        <v>0</v>
      </c>
      <c r="BU1612" s="48" t="s">
        <v>0</v>
      </c>
      <c r="BV1612" s="39">
        <f t="shared" ref="BV1612" si="38477">SUMPRODUCT(BU1607:BU1611*BV1607:BV1611)</f>
        <v>0</v>
      </c>
      <c r="BW1612" s="46" t="s">
        <v>134</v>
      </c>
      <c r="BX1612" s="38">
        <f t="shared" ref="BX1612" si="38478">lunchAdjust(BW1607:BX1611)</f>
        <v>0</v>
      </c>
      <c r="BY1612" s="48" t="s">
        <v>0</v>
      </c>
      <c r="BZ1612" s="39">
        <f t="shared" ref="BZ1612" si="38479">SUMPRODUCT(BY1607:BY1611*BZ1607:BZ1611)</f>
        <v>0</v>
      </c>
      <c r="CA1612" s="46" t="s">
        <v>134</v>
      </c>
      <c r="CB1612" s="38">
        <f t="shared" ref="CB1612" si="38480">lunchAdjust(CA1607:CB1611)</f>
        <v>0</v>
      </c>
      <c r="CC1612" s="48" t="s">
        <v>0</v>
      </c>
      <c r="CD1612" s="39">
        <f t="shared" ref="CD1612" si="38481">SUMPRODUCT(CC1607:CC1611*CD1607:CD1611)</f>
        <v>0</v>
      </c>
      <c r="CE1612" s="46" t="s">
        <v>134</v>
      </c>
      <c r="CF1612" s="38">
        <f t="shared" ref="CF1612" si="38482">lunchAdjust(CE1607:CF1611)</f>
        <v>0</v>
      </c>
      <c r="CG1612" s="48" t="s">
        <v>0</v>
      </c>
      <c r="CH1612" s="39">
        <f t="shared" ref="CH1612" si="38483">SUMPRODUCT(CG1607:CG1611*CH1607:CH1611)</f>
        <v>0</v>
      </c>
    </row>
    <row r="1613" spans="1:86" ht="15.75" thickBot="1" x14ac:dyDescent="0.3">
      <c r="A1613" s="58" t="s">
        <v>121</v>
      </c>
      <c r="B1613" s="59">
        <f t="shared" ref="B1613" ca="1" si="38484">roleHours(G1607:CH1613, "OUT")</f>
        <v>0</v>
      </c>
      <c r="C1613" s="54" t="s">
        <v>137</v>
      </c>
      <c r="D1613" s="22">
        <f t="shared" ref="D1613" ca="1" si="38485">roleHours(G1607:CH1613, "PTO")</f>
        <v>7.5</v>
      </c>
      <c r="E1613" s="23">
        <f t="shared" ref="E1613" ca="1" si="38486">E1612-B1608</f>
        <v>23.200000000000003</v>
      </c>
      <c r="F1613" s="52"/>
      <c r="G1613" s="47" t="s">
        <v>39</v>
      </c>
      <c r="H1613" s="40">
        <f t="shared" si="37969"/>
        <v>0</v>
      </c>
      <c r="I1613" s="49" t="s">
        <v>135</v>
      </c>
      <c r="J1613" s="41">
        <f t="shared" ref="J1613" si="38487">J1612*G$4</f>
        <v>0</v>
      </c>
      <c r="K1613" s="47" t="s">
        <v>39</v>
      </c>
      <c r="L1613" s="40">
        <f t="shared" ref="L1613" si="38488">SUMPRODUCT(M1607:M1611*(L1607:L1611="PTO"))+SUMPRODUCT(M1607:M1611*(L1607:L1611="HOL"))</f>
        <v>0</v>
      </c>
      <c r="M1613" s="49" t="s">
        <v>135</v>
      </c>
      <c r="N1613" s="41">
        <f t="shared" ref="N1613" si="38489">N1612*K$4</f>
        <v>0</v>
      </c>
      <c r="O1613" s="47" t="s">
        <v>39</v>
      </c>
      <c r="P1613" s="40">
        <f t="shared" ref="P1613" si="38490">SUMPRODUCT(Q1607:Q1611*(P1607:P1611="PTO"))+SUMPRODUCT(Q1607:Q1611*(P1607:P1611="HOL"))</f>
        <v>0</v>
      </c>
      <c r="Q1613" s="49" t="s">
        <v>135</v>
      </c>
      <c r="R1613" s="41">
        <f t="shared" ref="R1613" si="38491">R1612*O$4</f>
        <v>0</v>
      </c>
      <c r="S1613" s="47" t="s">
        <v>39</v>
      </c>
      <c r="T1613" s="40">
        <f t="shared" ref="T1613" si="38492">SUMPRODUCT(U1607:U1611*(T1607:T1611="PTO"))+SUMPRODUCT(U1607:U1611*(T1607:T1611="HOL"))</f>
        <v>0</v>
      </c>
      <c r="U1613" s="49" t="s">
        <v>135</v>
      </c>
      <c r="V1613" s="41">
        <f t="shared" ref="V1613" si="38493">V1612*S$4</f>
        <v>0</v>
      </c>
      <c r="W1613" s="47" t="s">
        <v>39</v>
      </c>
      <c r="X1613" s="40">
        <f t="shared" ref="X1613" si="38494">SUMPRODUCT(Y1607:Y1611*(X1607:X1611="PTO"))+SUMPRODUCT(Y1607:Y1611*(X1607:X1611="HOL"))</f>
        <v>0</v>
      </c>
      <c r="Y1613" s="49" t="s">
        <v>135</v>
      </c>
      <c r="Z1613" s="41">
        <f t="shared" ref="Z1613" si="38495">Z1612*W$4</f>
        <v>0</v>
      </c>
      <c r="AA1613" s="47" t="s">
        <v>39</v>
      </c>
      <c r="AB1613" s="40">
        <f t="shared" ref="AB1613" si="38496">SUMPRODUCT(AC1607:AC1611*(AB1607:AB1611="PTO"))+SUMPRODUCT(AC1607:AC1611*(AB1607:AB1611="HOL"))</f>
        <v>0</v>
      </c>
      <c r="AC1613" s="49" t="s">
        <v>135</v>
      </c>
      <c r="AD1613" s="41">
        <f t="shared" ref="AD1613" si="38497">AD1612*AA$4</f>
        <v>8</v>
      </c>
      <c r="AE1613" s="47" t="s">
        <v>39</v>
      </c>
      <c r="AF1613" s="40">
        <f t="shared" ref="AF1613" si="38498">SUMPRODUCT(AG1607:AG1611*(AF1607:AF1611="PTO"))+SUMPRODUCT(AG1607:AG1611*(AF1607:AF1611="HOL"))</f>
        <v>7.5</v>
      </c>
      <c r="AG1613" s="49" t="s">
        <v>135</v>
      </c>
      <c r="AH1613" s="41">
        <f t="shared" ref="AH1613" si="38499">AH1612*AE$4</f>
        <v>0</v>
      </c>
      <c r="AI1613" s="47" t="s">
        <v>39</v>
      </c>
      <c r="AJ1613" s="40">
        <f t="shared" ref="AJ1613" si="38500">SUMPRODUCT(AK1607:AK1611*(AJ1607:AJ1611="PTO"))+SUMPRODUCT(AK1607:AK1611*(AJ1607:AJ1611="HOL"))</f>
        <v>0</v>
      </c>
      <c r="AK1613" s="49" t="s">
        <v>135</v>
      </c>
      <c r="AL1613" s="41">
        <f>AL1612*AI$4</f>
        <v>8</v>
      </c>
      <c r="AM1613" s="47" t="s">
        <v>39</v>
      </c>
      <c r="AN1613" s="40">
        <f t="shared" ref="AN1613" si="38501">SUMPRODUCT(AO1607:AO1611*(AN1607:AN1611="PTO"))+SUMPRODUCT(AO1607:AO1611*(AN1607:AN1611="HOL"))</f>
        <v>0</v>
      </c>
      <c r="AO1613" s="49" t="s">
        <v>135</v>
      </c>
      <c r="AP1613" s="41">
        <f t="shared" ref="AP1613" si="38502">AP1612*AM$4</f>
        <v>0</v>
      </c>
      <c r="AQ1613" s="47" t="s">
        <v>39</v>
      </c>
      <c r="AR1613" s="40">
        <f t="shared" ref="AR1613" si="38503">SUMPRODUCT(AS1607:AS1611*(AR1607:AR1611="PTO"))+SUMPRODUCT(AS1607:AS1611*(AR1607:AR1611="HOL"))</f>
        <v>0</v>
      </c>
      <c r="AS1613" s="49" t="s">
        <v>135</v>
      </c>
      <c r="AT1613" s="41">
        <f t="shared" ref="AT1613" si="38504">AT1612*AQ$4</f>
        <v>0</v>
      </c>
      <c r="AU1613" s="47" t="s">
        <v>39</v>
      </c>
      <c r="AV1613" s="40">
        <f t="shared" ref="AV1613" si="38505">SUMPRODUCT(AW1607:AW1611*(AV1607:AV1611="PTO"))+SUMPRODUCT(AW1607:AW1611*(AV1607:AV1611="HOL"))</f>
        <v>0</v>
      </c>
      <c r="AW1613" s="49" t="s">
        <v>135</v>
      </c>
      <c r="AX1613" s="41">
        <f>AX1612*AU$4</f>
        <v>0</v>
      </c>
      <c r="AY1613" s="47" t="s">
        <v>39</v>
      </c>
      <c r="AZ1613" s="40">
        <f t="shared" ref="AZ1613" si="38506">SUMPRODUCT(BA1607:BA1611*(AZ1607:AZ1611="PTO"))+SUMPRODUCT(BA1607:BA1611*(AZ1607:AZ1611="HOL"))</f>
        <v>0</v>
      </c>
      <c r="BA1613" s="49" t="s">
        <v>135</v>
      </c>
      <c r="BB1613" s="41">
        <f>BB1612*AY$4</f>
        <v>0</v>
      </c>
      <c r="BC1613" s="47" t="s">
        <v>39</v>
      </c>
      <c r="BD1613" s="40">
        <f t="shared" ref="BD1613" si="38507">SUMPRODUCT(BE1607:BE1611*(BD1607:BD1611="PTO"))+SUMPRODUCT(BE1607:BE1611*(BD1607:BD1611="HOL"))</f>
        <v>0</v>
      </c>
      <c r="BE1613" s="49" t="s">
        <v>135</v>
      </c>
      <c r="BF1613" s="41">
        <f>BF1612*BC$4</f>
        <v>0</v>
      </c>
      <c r="BG1613" s="47" t="s">
        <v>39</v>
      </c>
      <c r="BH1613" s="40">
        <f t="shared" ref="BH1613" si="38508">SUMPRODUCT(BI1607:BI1611*(BH1607:BH1611="PTO"))+SUMPRODUCT(BI1607:BI1611*(BH1607:BH1611="HOL"))</f>
        <v>0</v>
      </c>
      <c r="BI1613" s="49" t="s">
        <v>135</v>
      </c>
      <c r="BJ1613" s="41">
        <f>BJ1612*BG$4</f>
        <v>0</v>
      </c>
      <c r="BK1613" s="47" t="s">
        <v>39</v>
      </c>
      <c r="BL1613" s="40">
        <f t="shared" ref="BL1613" si="38509">SUMPRODUCT(BM1607:BM1611*(BL1607:BL1611="PTO"))+SUMPRODUCT(BM1607:BM1611*(BL1607:BL1611="HOL"))</f>
        <v>0</v>
      </c>
      <c r="BM1613" s="49" t="s">
        <v>135</v>
      </c>
      <c r="BN1613" s="41">
        <f>BN1612*BK$4</f>
        <v>0</v>
      </c>
      <c r="BO1613" s="47" t="s">
        <v>39</v>
      </c>
      <c r="BP1613" s="40">
        <f t="shared" ref="BP1613" si="38510">SUMPRODUCT(BQ1607:BQ1611*(BP1607:BP1611="PTO"))+SUMPRODUCT(BQ1607:BQ1611*(BP1607:BP1611="HOL"))</f>
        <v>0</v>
      </c>
      <c r="BQ1613" s="49" t="s">
        <v>135</v>
      </c>
      <c r="BR1613" s="41">
        <f t="shared" ref="BR1613" si="38511">BR1612*BO$4</f>
        <v>0</v>
      </c>
      <c r="BS1613" s="47" t="s">
        <v>39</v>
      </c>
      <c r="BT1613" s="40">
        <f t="shared" ref="BT1613" si="38512">SUMPRODUCT(BU1607:BU1611*(BT1607:BT1611="PTO"))+SUMPRODUCT(BU1607:BU1611*(BT1607:BT1611="HOL"))</f>
        <v>0</v>
      </c>
      <c r="BU1613" s="49" t="s">
        <v>135</v>
      </c>
      <c r="BV1613" s="41">
        <f t="shared" ref="BV1613" si="38513">BV1612*BS$4</f>
        <v>0</v>
      </c>
      <c r="BW1613" s="47" t="s">
        <v>39</v>
      </c>
      <c r="BX1613" s="40">
        <f t="shared" ref="BX1613" si="38514">SUMPRODUCT(BY1607:BY1611*(BX1607:BX1611="PTO"))+SUMPRODUCT(BY1607:BY1611*(BX1607:BX1611="HOL"))</f>
        <v>0</v>
      </c>
      <c r="BY1613" s="49" t="s">
        <v>135</v>
      </c>
      <c r="BZ1613" s="41">
        <f t="shared" ref="BZ1613" si="38515">BZ1612*BW$4</f>
        <v>0</v>
      </c>
      <c r="CA1613" s="47" t="s">
        <v>39</v>
      </c>
      <c r="CB1613" s="40">
        <f t="shared" ref="CB1613" si="38516">SUMPRODUCT(CC1607:CC1611*(CB1607:CB1611="PTO"))+SUMPRODUCT(CC1607:CC1611*(CB1607:CB1611="HOL"))</f>
        <v>0</v>
      </c>
      <c r="CC1613" s="49" t="s">
        <v>135</v>
      </c>
      <c r="CD1613" s="41">
        <f t="shared" ref="CD1613" si="38517">CD1612*CA$4</f>
        <v>0</v>
      </c>
      <c r="CE1613" s="47" t="s">
        <v>39</v>
      </c>
      <c r="CF1613" s="40">
        <f t="shared" ref="CF1613" si="38518">SUMPRODUCT(CG1607:CG1611*(CF1607:CF1611="PTO"))+SUMPRODUCT(CG1607:CG1611*(CF1607:CF1611="HOL"))</f>
        <v>0</v>
      </c>
      <c r="CG1613" s="49" t="s">
        <v>135</v>
      </c>
      <c r="CH1613" s="41">
        <f t="shared" ref="CH1613" si="38519">CH1612*CE$4</f>
        <v>0</v>
      </c>
    </row>
    <row r="1614" spans="1:86" x14ac:dyDescent="0.25">
      <c r="A1614" s="70" t="s">
        <v>133</v>
      </c>
      <c r="B1614" s="71">
        <f t="shared" ref="B1614" ca="1" si="38520">D1614-B1615</f>
        <v>13.333333333333336</v>
      </c>
      <c r="C1614" s="72" t="s">
        <v>122</v>
      </c>
      <c r="D1614" s="71">
        <f>IFERROR(INDEX(Holidays[FTE], MATCH(Entry!E1614, Holidays[Date], 0)), 1)*8*INDEX(FTEguide[[1]:[12]], MATCH(Entry!E1615, FTEguide[Weekday], 0), IF(Entry!E1617&gt;0, Entry!E1617, MONTH(Entry!E1614)))</f>
        <v>21.333333333333336</v>
      </c>
      <c r="E1614" s="60">
        <f t="shared" si="37486"/>
        <v>44058</v>
      </c>
      <c r="F1614" s="50" t="s">
        <v>128</v>
      </c>
      <c r="G1614" s="34"/>
      <c r="H1614" s="35"/>
      <c r="I1614" s="42">
        <f t="shared" ref="I1614" si="38521">parseTime(G1614)-(H1619=INT(RIGHT($F1614, 1)))</f>
        <v>0</v>
      </c>
      <c r="J1614" s="43">
        <f t="shared" ref="J1614:J1618" si="38522">isClocked(H1614)</f>
        <v>0</v>
      </c>
      <c r="K1614" s="34"/>
      <c r="L1614" s="35"/>
      <c r="M1614" s="42">
        <f t="shared" ref="M1614" si="38523">parseTime(K1614)-(L1619=INT(RIGHT($F1614, 1)))</f>
        <v>0</v>
      </c>
      <c r="N1614" s="43">
        <f t="shared" ref="N1614:N1618" si="38524">isClocked(L1614)</f>
        <v>0</v>
      </c>
      <c r="O1614" s="34"/>
      <c r="P1614" s="35"/>
      <c r="Q1614" s="42">
        <f t="shared" ref="Q1614" si="38525">parseTime(O1614)-(P1619=INT(RIGHT($F1614, 1)))</f>
        <v>0</v>
      </c>
      <c r="R1614" s="43">
        <f t="shared" ref="R1614:R1618" si="38526">isClocked(P1614)</f>
        <v>0</v>
      </c>
      <c r="S1614" s="34"/>
      <c r="T1614" s="35"/>
      <c r="U1614" s="42">
        <f t="shared" ref="U1614" si="38527">parseTime(S1614)-(T1619=INT(RIGHT($F1614, 1)))</f>
        <v>0</v>
      </c>
      <c r="V1614" s="43">
        <f t="shared" ref="V1614:V1618" si="38528">isClocked(T1614)</f>
        <v>0</v>
      </c>
      <c r="W1614" s="34"/>
      <c r="X1614" s="35"/>
      <c r="Y1614" s="42">
        <f t="shared" ref="Y1614" si="38529">parseTime(W1614)-(X1619=INT(RIGHT($F1614, 1)))</f>
        <v>0</v>
      </c>
      <c r="Z1614" s="43">
        <f t="shared" ref="Z1614:Z1618" si="38530">isClocked(X1614)</f>
        <v>0</v>
      </c>
      <c r="AA1614" s="34"/>
      <c r="AB1614" s="35"/>
      <c r="AC1614" s="42">
        <f t="shared" ref="AC1614" si="38531">parseTime(AA1614)-(AB1619=INT(RIGHT($F1614, 1)))</f>
        <v>0</v>
      </c>
      <c r="AD1614" s="43">
        <f t="shared" ref="AD1614:AD1618" si="38532">isClocked(AB1614)</f>
        <v>0</v>
      </c>
      <c r="AE1614" s="34"/>
      <c r="AF1614" s="35"/>
      <c r="AG1614" s="42">
        <f t="shared" ref="AG1614" si="38533">parseTime(AE1614)-(AF1619=INT(RIGHT($F1614, 1)))</f>
        <v>0</v>
      </c>
      <c r="AH1614" s="43">
        <f t="shared" ref="AH1614:AH1618" si="38534">isClocked(AF1614)</f>
        <v>0</v>
      </c>
      <c r="AI1614" s="34" t="s">
        <v>136</v>
      </c>
      <c r="AJ1614" s="35" t="s">
        <v>23</v>
      </c>
      <c r="AK1614" s="42">
        <f>parseTime(AI1614)-(AJ1619=INT(RIGHT($F1614, 1)))</f>
        <v>8</v>
      </c>
      <c r="AL1614" s="43">
        <f t="shared" ref="AL1614:AL1618" si="38535">isClocked(AJ1614)</f>
        <v>1</v>
      </c>
      <c r="AM1614" s="34"/>
      <c r="AN1614" s="35"/>
      <c r="AO1614" s="42">
        <f t="shared" ref="AO1614" si="38536">parseTime(AM1614)-(AN1619=INT(RIGHT($F1614, 1)))</f>
        <v>0</v>
      </c>
      <c r="AP1614" s="43">
        <f t="shared" ref="AP1614:AP1618" si="38537">isClocked(AN1614)</f>
        <v>0</v>
      </c>
      <c r="AQ1614" s="34"/>
      <c r="AR1614" s="35"/>
      <c r="AS1614" s="42">
        <f t="shared" ref="AS1614" si="38538">parseTime(AQ1614)-(AR1619=INT(RIGHT($F1614, 1)))</f>
        <v>0</v>
      </c>
      <c r="AT1614" s="43">
        <f t="shared" ref="AT1614:AT1618" si="38539">isClocked(AR1614)</f>
        <v>0</v>
      </c>
      <c r="AU1614" s="34"/>
      <c r="AV1614" s="35"/>
      <c r="AW1614" s="42">
        <f>parseTime(AU1614)-(AV1619=INT(RIGHT($F1614, 1)))</f>
        <v>0</v>
      </c>
      <c r="AX1614" s="43">
        <f t="shared" ref="AX1614:AX1618" si="38540">isClocked(AV1614)</f>
        <v>0</v>
      </c>
      <c r="AY1614" s="34"/>
      <c r="AZ1614" s="35"/>
      <c r="BA1614" s="42">
        <f>parseTime(AY1614)-(AZ1619=INT(RIGHT($F1614, 1)))</f>
        <v>0</v>
      </c>
      <c r="BB1614" s="43">
        <f t="shared" ref="BB1614:BB1618" si="38541">isClocked(AZ1614)</f>
        <v>0</v>
      </c>
      <c r="BC1614" s="34"/>
      <c r="BD1614" s="35"/>
      <c r="BE1614" s="42">
        <f>parseTime(BC1614)-(BD1619=INT(RIGHT($F1614, 1)))</f>
        <v>0</v>
      </c>
      <c r="BF1614" s="43">
        <f t="shared" ref="BF1614:BF1618" si="38542">isClocked(BD1614)</f>
        <v>0</v>
      </c>
      <c r="BG1614" s="34"/>
      <c r="BH1614" s="35"/>
      <c r="BI1614" s="42">
        <f>parseTime(BG1614)-(BH1619=INT(RIGHT($F1614, 1)))</f>
        <v>0</v>
      </c>
      <c r="BJ1614" s="43">
        <f t="shared" ref="BJ1614:BJ1618" si="38543">isClocked(BH1614)</f>
        <v>0</v>
      </c>
      <c r="BK1614" s="34"/>
      <c r="BL1614" s="35"/>
      <c r="BM1614" s="42">
        <f>parseTime(BK1614)-(BL1619=INT(RIGHT($F1614, 1)))</f>
        <v>0</v>
      </c>
      <c r="BN1614" s="43">
        <f t="shared" ref="BN1614:BN1618" si="38544">isClocked(BL1614)</f>
        <v>0</v>
      </c>
      <c r="BO1614" s="34"/>
      <c r="BP1614" s="35"/>
      <c r="BQ1614" s="42">
        <f t="shared" ref="BQ1614" si="38545">parseTime(BO1614)-(BP1619=INT(RIGHT($F1614, 1)))</f>
        <v>0</v>
      </c>
      <c r="BR1614" s="43">
        <f t="shared" ref="BR1614:BR1618" si="38546">isClocked(BP1614)</f>
        <v>0</v>
      </c>
      <c r="BS1614" s="34"/>
      <c r="BT1614" s="35"/>
      <c r="BU1614" s="42">
        <f t="shared" ref="BU1614" si="38547">parseTime(BS1614)-(BT1619=INT(RIGHT($F1614, 1)))</f>
        <v>0</v>
      </c>
      <c r="BV1614" s="43">
        <f t="shared" ref="BV1614:BV1618" si="38548">isClocked(BT1614)</f>
        <v>0</v>
      </c>
      <c r="BW1614" s="34"/>
      <c r="BX1614" s="35"/>
      <c r="BY1614" s="42">
        <f t="shared" ref="BY1614" si="38549">parseTime(BW1614)-(BX1619=INT(RIGHT($F1614, 1)))</f>
        <v>0</v>
      </c>
      <c r="BZ1614" s="43">
        <f t="shared" ref="BZ1614:BZ1618" si="38550">isClocked(BX1614)</f>
        <v>0</v>
      </c>
      <c r="CA1614" s="34"/>
      <c r="CB1614" s="35"/>
      <c r="CC1614" s="42">
        <f t="shared" ref="CC1614" si="38551">parseTime(CA1614)-(CB1619=INT(RIGHT($F1614, 1)))</f>
        <v>0</v>
      </c>
      <c r="CD1614" s="43">
        <f t="shared" ref="CD1614:CD1618" si="38552">isClocked(CB1614)</f>
        <v>0</v>
      </c>
      <c r="CE1614" s="34"/>
      <c r="CF1614" s="35"/>
      <c r="CG1614" s="42">
        <f t="shared" ref="CG1614" si="38553">parseTime(CE1614)-(CF1619=INT(RIGHT($F1614, 1)))</f>
        <v>0</v>
      </c>
      <c r="CH1614" s="43">
        <f t="shared" ref="CH1614:CH1618" si="38554">isClocked(CF1614)</f>
        <v>0</v>
      </c>
    </row>
    <row r="1615" spans="1:86" x14ac:dyDescent="0.25">
      <c r="A1615" s="56" t="s">
        <v>0</v>
      </c>
      <c r="B1615" s="57">
        <f t="shared" ca="1" si="37002"/>
        <v>8</v>
      </c>
      <c r="C1615" s="14" t="s">
        <v>252</v>
      </c>
      <c r="D1615" s="14">
        <f t="shared" si="38210"/>
        <v>53.7</v>
      </c>
      <c r="E1615" s="55" t="str">
        <f t="shared" si="37003"/>
        <v>Saturday</v>
      </c>
      <c r="F1615" s="51" t="s">
        <v>129</v>
      </c>
      <c r="G1615" s="36"/>
      <c r="H1615" s="37"/>
      <c r="I1615" s="44">
        <f t="shared" ref="I1615" si="38555">parseTime(G1615)-(H1619=INT(RIGHT($F1615, 1)))</f>
        <v>0</v>
      </c>
      <c r="J1615" s="45">
        <f t="shared" si="38522"/>
        <v>0</v>
      </c>
      <c r="K1615" s="36"/>
      <c r="L1615" s="37"/>
      <c r="M1615" s="44">
        <f t="shared" ref="M1615" si="38556">parseTime(K1615)-(L1619=INT(RIGHT($F1615, 1)))</f>
        <v>0</v>
      </c>
      <c r="N1615" s="45">
        <f t="shared" si="38524"/>
        <v>0</v>
      </c>
      <c r="O1615" s="36"/>
      <c r="P1615" s="37"/>
      <c r="Q1615" s="44">
        <f t="shared" ref="Q1615" si="38557">parseTime(O1615)-(P1619=INT(RIGHT($F1615, 1)))</f>
        <v>0</v>
      </c>
      <c r="R1615" s="45">
        <f t="shared" si="38526"/>
        <v>0</v>
      </c>
      <c r="S1615" s="36"/>
      <c r="T1615" s="37"/>
      <c r="U1615" s="44">
        <f t="shared" ref="U1615" si="38558">parseTime(S1615)-(T1619=INT(RIGHT($F1615, 1)))</f>
        <v>0</v>
      </c>
      <c r="V1615" s="45">
        <f t="shared" si="38528"/>
        <v>0</v>
      </c>
      <c r="W1615" s="36"/>
      <c r="X1615" s="37"/>
      <c r="Y1615" s="44">
        <f t="shared" ref="Y1615" si="38559">parseTime(W1615)-(X1619=INT(RIGHT($F1615, 1)))</f>
        <v>0</v>
      </c>
      <c r="Z1615" s="45">
        <f t="shared" si="38530"/>
        <v>0</v>
      </c>
      <c r="AA1615" s="36"/>
      <c r="AB1615" s="37"/>
      <c r="AC1615" s="44">
        <f t="shared" ref="AC1615" si="38560">parseTime(AA1615)-(AB1619=INT(RIGHT($F1615, 1)))</f>
        <v>0</v>
      </c>
      <c r="AD1615" s="45">
        <f t="shared" si="38532"/>
        <v>0</v>
      </c>
      <c r="AE1615" s="36"/>
      <c r="AF1615" s="37"/>
      <c r="AG1615" s="44">
        <f t="shared" ref="AG1615" si="38561">parseTime(AE1615)-(AF1619=INT(RIGHT($F1615, 1)))</f>
        <v>0</v>
      </c>
      <c r="AH1615" s="45">
        <f t="shared" si="38534"/>
        <v>0</v>
      </c>
      <c r="AI1615" s="36"/>
      <c r="AJ1615" s="37"/>
      <c r="AK1615" s="44">
        <f>parseTime(AI1615)-(AJ1619=INT(RIGHT($F1615, 1)))</f>
        <v>0</v>
      </c>
      <c r="AL1615" s="45">
        <f t="shared" si="38535"/>
        <v>0</v>
      </c>
      <c r="AM1615" s="36"/>
      <c r="AN1615" s="37"/>
      <c r="AO1615" s="44">
        <f t="shared" ref="AO1615" si="38562">parseTime(AM1615)-(AN1619=INT(RIGHT($F1615, 1)))</f>
        <v>0</v>
      </c>
      <c r="AP1615" s="45">
        <f t="shared" si="38537"/>
        <v>0</v>
      </c>
      <c r="AQ1615" s="36"/>
      <c r="AR1615" s="37"/>
      <c r="AS1615" s="44">
        <f t="shared" ref="AS1615" si="38563">parseTime(AQ1615)-(AR1619=INT(RIGHT($F1615, 1)))</f>
        <v>0</v>
      </c>
      <c r="AT1615" s="45">
        <f t="shared" si="38539"/>
        <v>0</v>
      </c>
      <c r="AU1615" s="36"/>
      <c r="AV1615" s="37"/>
      <c r="AW1615" s="44">
        <f>parseTime(AU1615)-(AV1619=INT(RIGHT($F1615, 1)))</f>
        <v>0</v>
      </c>
      <c r="AX1615" s="45">
        <f t="shared" si="38540"/>
        <v>0</v>
      </c>
      <c r="AY1615" s="36"/>
      <c r="AZ1615" s="37"/>
      <c r="BA1615" s="44">
        <f>parseTime(AY1615)-(AZ1619=INT(RIGHT($F1615, 1)))</f>
        <v>0</v>
      </c>
      <c r="BB1615" s="45">
        <f t="shared" si="38541"/>
        <v>0</v>
      </c>
      <c r="BC1615" s="36"/>
      <c r="BD1615" s="37"/>
      <c r="BE1615" s="44">
        <f>parseTime(BC1615)-(BD1619=INT(RIGHT($F1615, 1)))</f>
        <v>0</v>
      </c>
      <c r="BF1615" s="45">
        <f t="shared" si="38542"/>
        <v>0</v>
      </c>
      <c r="BG1615" s="36"/>
      <c r="BH1615" s="37"/>
      <c r="BI1615" s="44">
        <f>parseTime(BG1615)-(BH1619=INT(RIGHT($F1615, 1)))</f>
        <v>0</v>
      </c>
      <c r="BJ1615" s="45">
        <f t="shared" si="38543"/>
        <v>0</v>
      </c>
      <c r="BK1615" s="36"/>
      <c r="BL1615" s="37"/>
      <c r="BM1615" s="44">
        <f>parseTime(BK1615)-(BL1619=INT(RIGHT($F1615, 1)))</f>
        <v>0</v>
      </c>
      <c r="BN1615" s="45">
        <f t="shared" si="38544"/>
        <v>0</v>
      </c>
      <c r="BO1615" s="36"/>
      <c r="BP1615" s="37"/>
      <c r="BQ1615" s="44">
        <f t="shared" ref="BQ1615" si="38564">parseTime(BO1615)-(BP1619=INT(RIGHT($F1615, 1)))</f>
        <v>0</v>
      </c>
      <c r="BR1615" s="45">
        <f t="shared" si="38546"/>
        <v>0</v>
      </c>
      <c r="BS1615" s="36"/>
      <c r="BT1615" s="37"/>
      <c r="BU1615" s="44">
        <f t="shared" ref="BU1615" si="38565">parseTime(BS1615)-(BT1619=INT(RIGHT($F1615, 1)))</f>
        <v>0</v>
      </c>
      <c r="BV1615" s="45">
        <f t="shared" si="38548"/>
        <v>0</v>
      </c>
      <c r="BW1615" s="36"/>
      <c r="BX1615" s="37"/>
      <c r="BY1615" s="44">
        <f t="shared" ref="BY1615" si="38566">parseTime(BW1615)-(BX1619=INT(RIGHT($F1615, 1)))</f>
        <v>0</v>
      </c>
      <c r="BZ1615" s="45">
        <f t="shared" si="38550"/>
        <v>0</v>
      </c>
      <c r="CA1615" s="36"/>
      <c r="CB1615" s="37"/>
      <c r="CC1615" s="44">
        <f t="shared" ref="CC1615" si="38567">parseTime(CA1615)-(CB1619=INT(RIGHT($F1615, 1)))</f>
        <v>0</v>
      </c>
      <c r="CD1615" s="45">
        <f t="shared" si="38552"/>
        <v>0</v>
      </c>
      <c r="CE1615" s="36"/>
      <c r="CF1615" s="37"/>
      <c r="CG1615" s="44">
        <f t="shared" ref="CG1615" si="38568">parseTime(CE1615)-(CF1619=INT(RIGHT($F1615, 1)))</f>
        <v>0</v>
      </c>
      <c r="CH1615" s="45">
        <f t="shared" si="38554"/>
        <v>0</v>
      </c>
    </row>
    <row r="1616" spans="1:86" x14ac:dyDescent="0.25">
      <c r="A1616" s="56" t="s">
        <v>117</v>
      </c>
      <c r="B1616" s="57">
        <f t="shared" ref="B1616" ca="1" si="38569">roleHours(G1614:CH1620, "MFD")</f>
        <v>8</v>
      </c>
      <c r="C1616" s="14">
        <f t="shared" ref="C1616:C1619" ca="1" si="38570">B1616/8</f>
        <v>1</v>
      </c>
      <c r="D1616" s="14">
        <f t="shared" ref="D1616" ca="1" si="38571">B1615-D1615</f>
        <v>-45.7</v>
      </c>
      <c r="E1616" s="20" t="s">
        <v>127</v>
      </c>
      <c r="F1616" s="51" t="s">
        <v>130</v>
      </c>
      <c r="G1616" s="36"/>
      <c r="H1616" s="37"/>
      <c r="I1616" s="44">
        <f t="shared" ref="I1616" si="38572">parseTime(G1616)-(H1619=INT(RIGHT($F1616, 1)))</f>
        <v>0</v>
      </c>
      <c r="J1616" s="45">
        <f t="shared" si="38522"/>
        <v>0</v>
      </c>
      <c r="K1616" s="36"/>
      <c r="L1616" s="37"/>
      <c r="M1616" s="44">
        <f t="shared" ref="M1616" si="38573">parseTime(K1616)-(L1619=INT(RIGHT($F1616, 1)))</f>
        <v>0</v>
      </c>
      <c r="N1616" s="45">
        <f t="shared" si="38524"/>
        <v>0</v>
      </c>
      <c r="O1616" s="36"/>
      <c r="P1616" s="37"/>
      <c r="Q1616" s="44">
        <f t="shared" ref="Q1616" si="38574">parseTime(O1616)-(P1619=INT(RIGHT($F1616, 1)))</f>
        <v>0</v>
      </c>
      <c r="R1616" s="45">
        <f t="shared" si="38526"/>
        <v>0</v>
      </c>
      <c r="S1616" s="36"/>
      <c r="T1616" s="37"/>
      <c r="U1616" s="44">
        <f t="shared" ref="U1616" si="38575">parseTime(S1616)-(T1619=INT(RIGHT($F1616, 1)))</f>
        <v>0</v>
      </c>
      <c r="V1616" s="45">
        <f t="shared" si="38528"/>
        <v>0</v>
      </c>
      <c r="W1616" s="36"/>
      <c r="X1616" s="37"/>
      <c r="Y1616" s="44">
        <f t="shared" ref="Y1616" si="38576">parseTime(W1616)-(X1619=INT(RIGHT($F1616, 1)))</f>
        <v>0</v>
      </c>
      <c r="Z1616" s="45">
        <f t="shared" si="38530"/>
        <v>0</v>
      </c>
      <c r="AA1616" s="36"/>
      <c r="AB1616" s="37"/>
      <c r="AC1616" s="44">
        <f t="shared" ref="AC1616" si="38577">parseTime(AA1616)-(AB1619=INT(RIGHT($F1616, 1)))</f>
        <v>0</v>
      </c>
      <c r="AD1616" s="45">
        <f t="shared" si="38532"/>
        <v>0</v>
      </c>
      <c r="AE1616" s="36"/>
      <c r="AF1616" s="37"/>
      <c r="AG1616" s="44">
        <f t="shared" ref="AG1616" si="38578">parseTime(AE1616)-(AF1619=INT(RIGHT($F1616, 1)))</f>
        <v>0</v>
      </c>
      <c r="AH1616" s="45">
        <f t="shared" si="38534"/>
        <v>0</v>
      </c>
      <c r="AI1616" s="36"/>
      <c r="AJ1616" s="37"/>
      <c r="AK1616" s="44">
        <f>parseTime(AI1616)-(AJ1619=INT(RIGHT($F1616, 1)))</f>
        <v>0</v>
      </c>
      <c r="AL1616" s="45">
        <f t="shared" si="38535"/>
        <v>0</v>
      </c>
      <c r="AM1616" s="36"/>
      <c r="AN1616" s="37"/>
      <c r="AO1616" s="44">
        <f t="shared" ref="AO1616" si="38579">parseTime(AM1616)-(AN1619=INT(RIGHT($F1616, 1)))</f>
        <v>0</v>
      </c>
      <c r="AP1616" s="45">
        <f t="shared" si="38537"/>
        <v>0</v>
      </c>
      <c r="AQ1616" s="36"/>
      <c r="AR1616" s="37"/>
      <c r="AS1616" s="44">
        <f t="shared" ref="AS1616" si="38580">parseTime(AQ1616)-(AR1619=INT(RIGHT($F1616, 1)))</f>
        <v>0</v>
      </c>
      <c r="AT1616" s="45">
        <f t="shared" si="38539"/>
        <v>0</v>
      </c>
      <c r="AU1616" s="36"/>
      <c r="AV1616" s="37"/>
      <c r="AW1616" s="44">
        <f>parseTime(AU1616)-(AV1619=INT(RIGHT($F1616, 1)))</f>
        <v>0</v>
      </c>
      <c r="AX1616" s="45">
        <f t="shared" si="38540"/>
        <v>0</v>
      </c>
      <c r="AY1616" s="36"/>
      <c r="AZ1616" s="37"/>
      <c r="BA1616" s="44">
        <f>parseTime(AY1616)-(AZ1619=INT(RIGHT($F1616, 1)))</f>
        <v>0</v>
      </c>
      <c r="BB1616" s="45">
        <f t="shared" si="38541"/>
        <v>0</v>
      </c>
      <c r="BC1616" s="36"/>
      <c r="BD1616" s="37"/>
      <c r="BE1616" s="44">
        <f>parseTime(BC1616)-(BD1619=INT(RIGHT($F1616, 1)))</f>
        <v>0</v>
      </c>
      <c r="BF1616" s="45">
        <f t="shared" si="38542"/>
        <v>0</v>
      </c>
      <c r="BG1616" s="36"/>
      <c r="BH1616" s="37"/>
      <c r="BI1616" s="44">
        <f>parseTime(BG1616)-(BH1619=INT(RIGHT($F1616, 1)))</f>
        <v>0</v>
      </c>
      <c r="BJ1616" s="45">
        <f t="shared" si="38543"/>
        <v>0</v>
      </c>
      <c r="BK1616" s="36"/>
      <c r="BL1616" s="37"/>
      <c r="BM1616" s="44">
        <f>parseTime(BK1616)-(BL1619=INT(RIGHT($F1616, 1)))</f>
        <v>0</v>
      </c>
      <c r="BN1616" s="45">
        <f t="shared" si="38544"/>
        <v>0</v>
      </c>
      <c r="BO1616" s="36"/>
      <c r="BP1616" s="37"/>
      <c r="BQ1616" s="44">
        <f t="shared" ref="BQ1616" si="38581">parseTime(BO1616)-(BP1619=INT(RIGHT($F1616, 1)))</f>
        <v>0</v>
      </c>
      <c r="BR1616" s="45">
        <f t="shared" si="38546"/>
        <v>0</v>
      </c>
      <c r="BS1616" s="36"/>
      <c r="BT1616" s="37"/>
      <c r="BU1616" s="44">
        <f t="shared" ref="BU1616" si="38582">parseTime(BS1616)-(BT1619=INT(RIGHT($F1616, 1)))</f>
        <v>0</v>
      </c>
      <c r="BV1616" s="45">
        <f t="shared" si="38548"/>
        <v>0</v>
      </c>
      <c r="BW1616" s="36"/>
      <c r="BX1616" s="37"/>
      <c r="BY1616" s="44">
        <f t="shared" ref="BY1616" si="38583">parseTime(BW1616)-(BX1619=INT(RIGHT($F1616, 1)))</f>
        <v>0</v>
      </c>
      <c r="BZ1616" s="45">
        <f t="shared" si="38550"/>
        <v>0</v>
      </c>
      <c r="CA1616" s="36"/>
      <c r="CB1616" s="37"/>
      <c r="CC1616" s="44">
        <f t="shared" ref="CC1616" si="38584">parseTime(CA1616)-(CB1619=INT(RIGHT($F1616, 1)))</f>
        <v>0</v>
      </c>
      <c r="CD1616" s="45">
        <f t="shared" si="38552"/>
        <v>0</v>
      </c>
      <c r="CE1616" s="36"/>
      <c r="CF1616" s="37"/>
      <c r="CG1616" s="44">
        <f t="shared" ref="CG1616" si="38585">parseTime(CE1616)-(CF1619=INT(RIGHT($F1616, 1)))</f>
        <v>0</v>
      </c>
      <c r="CH1616" s="45">
        <f t="shared" si="38554"/>
        <v>0</v>
      </c>
    </row>
    <row r="1617" spans="1:86" x14ac:dyDescent="0.25">
      <c r="A1617" s="56"/>
      <c r="B1617" s="57"/>
      <c r="C1617" s="14">
        <f t="shared" si="38570"/>
        <v>0</v>
      </c>
      <c r="D1617" s="14" t="s">
        <v>259</v>
      </c>
      <c r="E1617" s="20">
        <v>4.25</v>
      </c>
      <c r="F1617" s="51" t="s">
        <v>131</v>
      </c>
      <c r="G1617" s="36"/>
      <c r="H1617" s="37"/>
      <c r="I1617" s="44">
        <f t="shared" ref="I1617" si="38586">parseTime(G1617)-(H1619=INT(RIGHT($F1617, 1)))</f>
        <v>0</v>
      </c>
      <c r="J1617" s="45">
        <f t="shared" si="38522"/>
        <v>0</v>
      </c>
      <c r="K1617" s="36"/>
      <c r="L1617" s="37"/>
      <c r="M1617" s="44">
        <f t="shared" ref="M1617" si="38587">parseTime(K1617)-(L1619=INT(RIGHT($F1617, 1)))</f>
        <v>0</v>
      </c>
      <c r="N1617" s="45">
        <f t="shared" si="38524"/>
        <v>0</v>
      </c>
      <c r="O1617" s="36"/>
      <c r="P1617" s="37"/>
      <c r="Q1617" s="44">
        <f t="shared" ref="Q1617" si="38588">parseTime(O1617)-(P1619=INT(RIGHT($F1617, 1)))</f>
        <v>0</v>
      </c>
      <c r="R1617" s="45">
        <f t="shared" si="38526"/>
        <v>0</v>
      </c>
      <c r="S1617" s="36"/>
      <c r="T1617" s="37"/>
      <c r="U1617" s="44">
        <f t="shared" ref="U1617" si="38589">parseTime(S1617)-(T1619=INT(RIGHT($F1617, 1)))</f>
        <v>0</v>
      </c>
      <c r="V1617" s="45">
        <f t="shared" si="38528"/>
        <v>0</v>
      </c>
      <c r="W1617" s="36"/>
      <c r="X1617" s="37"/>
      <c r="Y1617" s="44">
        <f t="shared" ref="Y1617" si="38590">parseTime(W1617)-(X1619=INT(RIGHT($F1617, 1)))</f>
        <v>0</v>
      </c>
      <c r="Z1617" s="45">
        <f t="shared" si="38530"/>
        <v>0</v>
      </c>
      <c r="AA1617" s="36"/>
      <c r="AB1617" s="37"/>
      <c r="AC1617" s="44">
        <f t="shared" ref="AC1617" si="38591">parseTime(AA1617)-(AB1619=INT(RIGHT($F1617, 1)))</f>
        <v>0</v>
      </c>
      <c r="AD1617" s="45">
        <f t="shared" si="38532"/>
        <v>0</v>
      </c>
      <c r="AE1617" s="36"/>
      <c r="AF1617" s="37"/>
      <c r="AG1617" s="44">
        <f t="shared" ref="AG1617" si="38592">parseTime(AE1617)-(AF1619=INT(RIGHT($F1617, 1)))</f>
        <v>0</v>
      </c>
      <c r="AH1617" s="45">
        <f t="shared" si="38534"/>
        <v>0</v>
      </c>
      <c r="AI1617" s="36"/>
      <c r="AJ1617" s="37"/>
      <c r="AK1617" s="44">
        <f>parseTime(AI1617)-(AJ1619=INT(RIGHT($F1617, 1)))</f>
        <v>0</v>
      </c>
      <c r="AL1617" s="45">
        <f t="shared" si="38535"/>
        <v>0</v>
      </c>
      <c r="AM1617" s="36"/>
      <c r="AN1617" s="37"/>
      <c r="AO1617" s="44">
        <f t="shared" ref="AO1617" si="38593">parseTime(AM1617)-(AN1619=INT(RIGHT($F1617, 1)))</f>
        <v>0</v>
      </c>
      <c r="AP1617" s="45">
        <f t="shared" si="38537"/>
        <v>0</v>
      </c>
      <c r="AQ1617" s="36"/>
      <c r="AR1617" s="37"/>
      <c r="AS1617" s="44">
        <f t="shared" ref="AS1617" si="38594">parseTime(AQ1617)-(AR1619=INT(RIGHT($F1617, 1)))</f>
        <v>0</v>
      </c>
      <c r="AT1617" s="45">
        <f t="shared" si="38539"/>
        <v>0</v>
      </c>
      <c r="AU1617" s="36"/>
      <c r="AV1617" s="37"/>
      <c r="AW1617" s="44">
        <f>parseTime(AU1617)-(AV1619=INT(RIGHT($F1617, 1)))</f>
        <v>0</v>
      </c>
      <c r="AX1617" s="45">
        <f t="shared" si="38540"/>
        <v>0</v>
      </c>
      <c r="AY1617" s="36"/>
      <c r="AZ1617" s="37"/>
      <c r="BA1617" s="44">
        <f>parseTime(AY1617)-(AZ1619=INT(RIGHT($F1617, 1)))</f>
        <v>0</v>
      </c>
      <c r="BB1617" s="45">
        <f t="shared" si="38541"/>
        <v>0</v>
      </c>
      <c r="BC1617" s="36"/>
      <c r="BD1617" s="37"/>
      <c r="BE1617" s="44">
        <f>parseTime(BC1617)-(BD1619=INT(RIGHT($F1617, 1)))</f>
        <v>0</v>
      </c>
      <c r="BF1617" s="45">
        <f t="shared" si="38542"/>
        <v>0</v>
      </c>
      <c r="BG1617" s="36"/>
      <c r="BH1617" s="37"/>
      <c r="BI1617" s="44">
        <f>parseTime(BG1617)-(BH1619=INT(RIGHT($F1617, 1)))</f>
        <v>0</v>
      </c>
      <c r="BJ1617" s="45">
        <f t="shared" si="38543"/>
        <v>0</v>
      </c>
      <c r="BK1617" s="36"/>
      <c r="BL1617" s="37"/>
      <c r="BM1617" s="44">
        <f>parseTime(BK1617)-(BL1619=INT(RIGHT($F1617, 1)))</f>
        <v>0</v>
      </c>
      <c r="BN1617" s="45">
        <f t="shared" si="38544"/>
        <v>0</v>
      </c>
      <c r="BO1617" s="36"/>
      <c r="BP1617" s="37"/>
      <c r="BQ1617" s="44">
        <f t="shared" ref="BQ1617" si="38595">parseTime(BO1617)-(BP1619=INT(RIGHT($F1617, 1)))</f>
        <v>0</v>
      </c>
      <c r="BR1617" s="45">
        <f t="shared" si="38546"/>
        <v>0</v>
      </c>
      <c r="BS1617" s="36"/>
      <c r="BT1617" s="37"/>
      <c r="BU1617" s="44">
        <f t="shared" ref="BU1617" si="38596">parseTime(BS1617)-(BT1619=INT(RIGHT($F1617, 1)))</f>
        <v>0</v>
      </c>
      <c r="BV1617" s="45">
        <f t="shared" si="38548"/>
        <v>0</v>
      </c>
      <c r="BW1617" s="36"/>
      <c r="BX1617" s="37"/>
      <c r="BY1617" s="44">
        <f t="shared" ref="BY1617" si="38597">parseTime(BW1617)-(BX1619=INT(RIGHT($F1617, 1)))</f>
        <v>0</v>
      </c>
      <c r="BZ1617" s="45">
        <f t="shared" si="38550"/>
        <v>0</v>
      </c>
      <c r="CA1617" s="36"/>
      <c r="CB1617" s="37"/>
      <c r="CC1617" s="44">
        <f t="shared" ref="CC1617" si="38598">parseTime(CA1617)-(CB1619=INT(RIGHT($F1617, 1)))</f>
        <v>0</v>
      </c>
      <c r="CD1617" s="45">
        <f t="shared" si="38552"/>
        <v>0</v>
      </c>
      <c r="CE1617" s="36"/>
      <c r="CF1617" s="37"/>
      <c r="CG1617" s="44">
        <f t="shared" ref="CG1617" si="38599">parseTime(CE1617)-(CF1619=INT(RIGHT($F1617, 1)))</f>
        <v>0</v>
      </c>
      <c r="CH1617" s="45">
        <f t="shared" si="38554"/>
        <v>0</v>
      </c>
    </row>
    <row r="1618" spans="1:86" x14ac:dyDescent="0.25">
      <c r="A1618" s="56" t="s">
        <v>119</v>
      </c>
      <c r="B1618" s="57">
        <f t="shared" ref="B1618" ca="1" si="38600">roleHours(G1614:CH1620, "MCC")</f>
        <v>0</v>
      </c>
      <c r="C1618" s="14">
        <f t="shared" ca="1" si="38570"/>
        <v>0</v>
      </c>
      <c r="D1618" s="14" t="s">
        <v>260</v>
      </c>
      <c r="E1618" s="20">
        <v>4.6500000000000004</v>
      </c>
      <c r="F1618" s="51" t="s">
        <v>132</v>
      </c>
      <c r="G1618" s="36"/>
      <c r="H1618" s="37"/>
      <c r="I1618" s="44">
        <f t="shared" ref="I1618" si="38601">parseTime(G1618)-(H1619=INT(RIGHT($F1618, 1)))</f>
        <v>0</v>
      </c>
      <c r="J1618" s="45">
        <f t="shared" si="38522"/>
        <v>0</v>
      </c>
      <c r="K1618" s="36"/>
      <c r="L1618" s="37"/>
      <c r="M1618" s="44">
        <f t="shared" ref="M1618" si="38602">parseTime(K1618)-(L1619=INT(RIGHT($F1618, 1)))</f>
        <v>0</v>
      </c>
      <c r="N1618" s="45">
        <f t="shared" si="38524"/>
        <v>0</v>
      </c>
      <c r="O1618" s="36"/>
      <c r="P1618" s="37"/>
      <c r="Q1618" s="44">
        <f t="shared" ref="Q1618" si="38603">parseTime(O1618)-(P1619=INT(RIGHT($F1618, 1)))</f>
        <v>0</v>
      </c>
      <c r="R1618" s="45">
        <f t="shared" si="38526"/>
        <v>0</v>
      </c>
      <c r="S1618" s="36"/>
      <c r="T1618" s="37"/>
      <c r="U1618" s="44">
        <f t="shared" ref="U1618" si="38604">parseTime(S1618)-(T1619=INT(RIGHT($F1618, 1)))</f>
        <v>0</v>
      </c>
      <c r="V1618" s="45">
        <f t="shared" si="38528"/>
        <v>0</v>
      </c>
      <c r="W1618" s="36"/>
      <c r="X1618" s="37"/>
      <c r="Y1618" s="44">
        <f t="shared" ref="Y1618" si="38605">parseTime(W1618)-(X1619=INT(RIGHT($F1618, 1)))</f>
        <v>0</v>
      </c>
      <c r="Z1618" s="45">
        <f t="shared" si="38530"/>
        <v>0</v>
      </c>
      <c r="AA1618" s="36"/>
      <c r="AB1618" s="37"/>
      <c r="AC1618" s="44">
        <f t="shared" ref="AC1618" si="38606">parseTime(AA1618)-(AB1619=INT(RIGHT($F1618, 1)))</f>
        <v>0</v>
      </c>
      <c r="AD1618" s="45">
        <f t="shared" si="38532"/>
        <v>0</v>
      </c>
      <c r="AE1618" s="36"/>
      <c r="AF1618" s="37"/>
      <c r="AG1618" s="44">
        <f t="shared" ref="AG1618" si="38607">parseTime(AE1618)-(AF1619=INT(RIGHT($F1618, 1)))</f>
        <v>0</v>
      </c>
      <c r="AH1618" s="45">
        <f t="shared" si="38534"/>
        <v>0</v>
      </c>
      <c r="AI1618" s="36"/>
      <c r="AJ1618" s="37"/>
      <c r="AK1618" s="44">
        <f>parseTime(AI1618)-(AJ1619=INT(RIGHT($F1618, 1)))</f>
        <v>0</v>
      </c>
      <c r="AL1618" s="45">
        <f t="shared" si="38535"/>
        <v>0</v>
      </c>
      <c r="AM1618" s="36"/>
      <c r="AN1618" s="37"/>
      <c r="AO1618" s="44">
        <f t="shared" ref="AO1618" si="38608">parseTime(AM1618)-(AN1619=INT(RIGHT($F1618, 1)))</f>
        <v>0</v>
      </c>
      <c r="AP1618" s="45">
        <f t="shared" si="38537"/>
        <v>0</v>
      </c>
      <c r="AQ1618" s="36"/>
      <c r="AR1618" s="37"/>
      <c r="AS1618" s="44">
        <f t="shared" ref="AS1618" si="38609">parseTime(AQ1618)-(AR1619=INT(RIGHT($F1618, 1)))</f>
        <v>0</v>
      </c>
      <c r="AT1618" s="45">
        <f t="shared" si="38539"/>
        <v>0</v>
      </c>
      <c r="AU1618" s="36"/>
      <c r="AV1618" s="37"/>
      <c r="AW1618" s="44">
        <f>parseTime(AU1618)-(AV1619=INT(RIGHT($F1618, 1)))</f>
        <v>0</v>
      </c>
      <c r="AX1618" s="45">
        <f t="shared" si="38540"/>
        <v>0</v>
      </c>
      <c r="AY1618" s="36"/>
      <c r="AZ1618" s="37"/>
      <c r="BA1618" s="44">
        <f>parseTime(AY1618)-(AZ1619=INT(RIGHT($F1618, 1)))</f>
        <v>0</v>
      </c>
      <c r="BB1618" s="45">
        <f t="shared" si="38541"/>
        <v>0</v>
      </c>
      <c r="BC1618" s="36"/>
      <c r="BD1618" s="37"/>
      <c r="BE1618" s="44">
        <f>parseTime(BC1618)-(BD1619=INT(RIGHT($F1618, 1)))</f>
        <v>0</v>
      </c>
      <c r="BF1618" s="45">
        <f t="shared" si="38542"/>
        <v>0</v>
      </c>
      <c r="BG1618" s="36"/>
      <c r="BH1618" s="37"/>
      <c r="BI1618" s="44">
        <f>parseTime(BG1618)-(BH1619=INT(RIGHT($F1618, 1)))</f>
        <v>0</v>
      </c>
      <c r="BJ1618" s="45">
        <f t="shared" si="38543"/>
        <v>0</v>
      </c>
      <c r="BK1618" s="36"/>
      <c r="BL1618" s="37"/>
      <c r="BM1618" s="44">
        <f>parseTime(BK1618)-(BL1619=INT(RIGHT($F1618, 1)))</f>
        <v>0</v>
      </c>
      <c r="BN1618" s="45">
        <f t="shared" si="38544"/>
        <v>0</v>
      </c>
      <c r="BO1618" s="36"/>
      <c r="BP1618" s="37"/>
      <c r="BQ1618" s="44">
        <f t="shared" ref="BQ1618" si="38610">parseTime(BO1618)-(BP1619=INT(RIGHT($F1618, 1)))</f>
        <v>0</v>
      </c>
      <c r="BR1618" s="45">
        <f t="shared" si="38546"/>
        <v>0</v>
      </c>
      <c r="BS1618" s="36"/>
      <c r="BT1618" s="37"/>
      <c r="BU1618" s="44">
        <f t="shared" ref="BU1618" si="38611">parseTime(BS1618)-(BT1619=INT(RIGHT($F1618, 1)))</f>
        <v>0</v>
      </c>
      <c r="BV1618" s="45">
        <f t="shared" si="38548"/>
        <v>0</v>
      </c>
      <c r="BW1618" s="36"/>
      <c r="BX1618" s="37"/>
      <c r="BY1618" s="44">
        <f t="shared" ref="BY1618" si="38612">parseTime(BW1618)-(BX1619=INT(RIGHT($F1618, 1)))</f>
        <v>0</v>
      </c>
      <c r="BZ1618" s="45">
        <f t="shared" si="38550"/>
        <v>0</v>
      </c>
      <c r="CA1618" s="36"/>
      <c r="CB1618" s="37"/>
      <c r="CC1618" s="44">
        <f t="shared" ref="CC1618" si="38613">parseTime(CA1618)-(CB1619=INT(RIGHT($F1618, 1)))</f>
        <v>0</v>
      </c>
      <c r="CD1618" s="45">
        <f t="shared" si="38552"/>
        <v>0</v>
      </c>
      <c r="CE1618" s="36"/>
      <c r="CF1618" s="37"/>
      <c r="CG1618" s="44">
        <f t="shared" ref="CG1618" si="38614">parseTime(CE1618)-(CF1619=INT(RIGHT($F1618, 1)))</f>
        <v>0</v>
      </c>
      <c r="CH1618" s="45">
        <f t="shared" si="38554"/>
        <v>0</v>
      </c>
    </row>
    <row r="1619" spans="1:86" x14ac:dyDescent="0.25">
      <c r="A1619" s="56"/>
      <c r="B1619" s="57"/>
      <c r="C1619" s="14">
        <f t="shared" si="38570"/>
        <v>0</v>
      </c>
      <c r="D1619" s="14"/>
      <c r="E1619" s="20">
        <f t="shared" ref="E1619" si="38615">((7.5/2)-0.5+E1618)*8</f>
        <v>63.2</v>
      </c>
      <c r="F1619" s="51"/>
      <c r="G1619" s="46" t="s">
        <v>134</v>
      </c>
      <c r="H1619" s="38">
        <f t="shared" ref="H1619" si="38616">lunchAdjust(G1614:H1618)</f>
        <v>0</v>
      </c>
      <c r="I1619" s="48" t="s">
        <v>0</v>
      </c>
      <c r="J1619" s="39">
        <f t="shared" ref="J1619" si="38617">SUMPRODUCT(I1614:I1618*J1614:J1618)</f>
        <v>0</v>
      </c>
      <c r="K1619" s="46" t="s">
        <v>134</v>
      </c>
      <c r="L1619" s="38">
        <f t="shared" ref="L1619" si="38618">lunchAdjust(K1614:L1618)</f>
        <v>0</v>
      </c>
      <c r="M1619" s="48" t="s">
        <v>0</v>
      </c>
      <c r="N1619" s="39">
        <f t="shared" ref="N1619" si="38619">SUMPRODUCT(M1614:M1618*N1614:N1618)</f>
        <v>0</v>
      </c>
      <c r="O1619" s="46" t="s">
        <v>134</v>
      </c>
      <c r="P1619" s="38">
        <f t="shared" ref="P1619" si="38620">lunchAdjust(O1614:P1618)</f>
        <v>0</v>
      </c>
      <c r="Q1619" s="48" t="s">
        <v>0</v>
      </c>
      <c r="R1619" s="39">
        <f t="shared" ref="R1619" si="38621">SUMPRODUCT(Q1614:Q1618*R1614:R1618)</f>
        <v>0</v>
      </c>
      <c r="S1619" s="46" t="s">
        <v>134</v>
      </c>
      <c r="T1619" s="38">
        <f t="shared" ref="T1619" si="38622">lunchAdjust(S1614:T1618)</f>
        <v>0</v>
      </c>
      <c r="U1619" s="48" t="s">
        <v>0</v>
      </c>
      <c r="V1619" s="39">
        <f t="shared" ref="V1619" si="38623">SUMPRODUCT(U1614:U1618*V1614:V1618)</f>
        <v>0</v>
      </c>
      <c r="W1619" s="46" t="s">
        <v>134</v>
      </c>
      <c r="X1619" s="38">
        <f t="shared" ref="X1619" si="38624">lunchAdjust(W1614:X1618)</f>
        <v>0</v>
      </c>
      <c r="Y1619" s="48" t="s">
        <v>0</v>
      </c>
      <c r="Z1619" s="39">
        <f t="shared" ref="Z1619" si="38625">SUMPRODUCT(Y1614:Y1618*Z1614:Z1618)</f>
        <v>0</v>
      </c>
      <c r="AA1619" s="46" t="s">
        <v>134</v>
      </c>
      <c r="AB1619" s="38">
        <f t="shared" ref="AB1619" si="38626">lunchAdjust(AA1614:AB1618)</f>
        <v>0</v>
      </c>
      <c r="AC1619" s="48" t="s">
        <v>0</v>
      </c>
      <c r="AD1619" s="39">
        <f t="shared" ref="AD1619" si="38627">SUMPRODUCT(AC1614:AC1618*AD1614:AD1618)</f>
        <v>0</v>
      </c>
      <c r="AE1619" s="46" t="s">
        <v>134</v>
      </c>
      <c r="AF1619" s="38">
        <f t="shared" ref="AF1619" si="38628">lunchAdjust(AE1614:AF1618)</f>
        <v>0</v>
      </c>
      <c r="AG1619" s="48" t="s">
        <v>0</v>
      </c>
      <c r="AH1619" s="39">
        <f t="shared" ref="AH1619" si="38629">SUMPRODUCT(AG1614:AG1618*AH1614:AH1618)</f>
        <v>0</v>
      </c>
      <c r="AI1619" s="46" t="s">
        <v>134</v>
      </c>
      <c r="AJ1619" s="38">
        <f t="shared" ref="AJ1619" si="38630">lunchAdjust(AI1614:AJ1618)</f>
        <v>1</v>
      </c>
      <c r="AK1619" s="48" t="s">
        <v>0</v>
      </c>
      <c r="AL1619" s="39">
        <f t="shared" ref="AL1619" si="38631">SUMPRODUCT(AK1614:AK1618*AL1614:AL1618)</f>
        <v>8</v>
      </c>
      <c r="AM1619" s="46" t="s">
        <v>134</v>
      </c>
      <c r="AN1619" s="38">
        <f t="shared" ref="AN1619" si="38632">lunchAdjust(AM1614:AN1618)</f>
        <v>0</v>
      </c>
      <c r="AO1619" s="48" t="s">
        <v>0</v>
      </c>
      <c r="AP1619" s="39">
        <f t="shared" ref="AP1619" si="38633">SUMPRODUCT(AO1614:AO1618*AP1614:AP1618)</f>
        <v>0</v>
      </c>
      <c r="AQ1619" s="46" t="s">
        <v>134</v>
      </c>
      <c r="AR1619" s="38">
        <f t="shared" ref="AR1619" si="38634">lunchAdjust(AQ1614:AR1618)</f>
        <v>0</v>
      </c>
      <c r="AS1619" s="48" t="s">
        <v>0</v>
      </c>
      <c r="AT1619" s="39">
        <f t="shared" ref="AT1619" si="38635">SUMPRODUCT(AS1614:AS1618*AT1614:AT1618)</f>
        <v>0</v>
      </c>
      <c r="AU1619" s="46" t="s">
        <v>134</v>
      </c>
      <c r="AV1619" s="38">
        <f t="shared" ref="AV1619" si="38636">lunchAdjust(AU1614:AV1618)</f>
        <v>0</v>
      </c>
      <c r="AW1619" s="48" t="s">
        <v>0</v>
      </c>
      <c r="AX1619" s="39">
        <f t="shared" ref="AX1619" si="38637">SUMPRODUCT(AW1614:AW1618*AX1614:AX1618)</f>
        <v>0</v>
      </c>
      <c r="AY1619" s="46" t="s">
        <v>134</v>
      </c>
      <c r="AZ1619" s="38">
        <f t="shared" ref="AZ1619" si="38638">lunchAdjust(AY1614:AZ1618)</f>
        <v>0</v>
      </c>
      <c r="BA1619" s="48" t="s">
        <v>0</v>
      </c>
      <c r="BB1619" s="39">
        <f t="shared" ref="BB1619" si="38639">SUMPRODUCT(BA1614:BA1618*BB1614:BB1618)</f>
        <v>0</v>
      </c>
      <c r="BC1619" s="46" t="s">
        <v>134</v>
      </c>
      <c r="BD1619" s="38">
        <f t="shared" ref="BD1619" si="38640">lunchAdjust(BC1614:BD1618)</f>
        <v>0</v>
      </c>
      <c r="BE1619" s="48" t="s">
        <v>0</v>
      </c>
      <c r="BF1619" s="39">
        <f t="shared" ref="BF1619" si="38641">SUMPRODUCT(BE1614:BE1618*BF1614:BF1618)</f>
        <v>0</v>
      </c>
      <c r="BG1619" s="46" t="s">
        <v>134</v>
      </c>
      <c r="BH1619" s="38">
        <f t="shared" ref="BH1619" si="38642">lunchAdjust(BG1614:BH1618)</f>
        <v>0</v>
      </c>
      <c r="BI1619" s="48" t="s">
        <v>0</v>
      </c>
      <c r="BJ1619" s="39">
        <f t="shared" ref="BJ1619" si="38643">SUMPRODUCT(BI1614:BI1618*BJ1614:BJ1618)</f>
        <v>0</v>
      </c>
      <c r="BK1619" s="46" t="s">
        <v>134</v>
      </c>
      <c r="BL1619" s="38">
        <f t="shared" ref="BL1619" si="38644">lunchAdjust(BK1614:BL1618)</f>
        <v>0</v>
      </c>
      <c r="BM1619" s="48" t="s">
        <v>0</v>
      </c>
      <c r="BN1619" s="39">
        <f t="shared" ref="BN1619" si="38645">SUMPRODUCT(BM1614:BM1618*BN1614:BN1618)</f>
        <v>0</v>
      </c>
      <c r="BO1619" s="46" t="s">
        <v>134</v>
      </c>
      <c r="BP1619" s="38">
        <f t="shared" ref="BP1619" si="38646">lunchAdjust(BO1614:BP1618)</f>
        <v>0</v>
      </c>
      <c r="BQ1619" s="48" t="s">
        <v>0</v>
      </c>
      <c r="BR1619" s="39">
        <f t="shared" ref="BR1619" si="38647">SUMPRODUCT(BQ1614:BQ1618*BR1614:BR1618)</f>
        <v>0</v>
      </c>
      <c r="BS1619" s="46" t="s">
        <v>134</v>
      </c>
      <c r="BT1619" s="38">
        <f t="shared" ref="BT1619" si="38648">lunchAdjust(BS1614:BT1618)</f>
        <v>0</v>
      </c>
      <c r="BU1619" s="48" t="s">
        <v>0</v>
      </c>
      <c r="BV1619" s="39">
        <f t="shared" ref="BV1619" si="38649">SUMPRODUCT(BU1614:BU1618*BV1614:BV1618)</f>
        <v>0</v>
      </c>
      <c r="BW1619" s="46" t="s">
        <v>134</v>
      </c>
      <c r="BX1619" s="38">
        <f t="shared" ref="BX1619" si="38650">lunchAdjust(BW1614:BX1618)</f>
        <v>0</v>
      </c>
      <c r="BY1619" s="48" t="s">
        <v>0</v>
      </c>
      <c r="BZ1619" s="39">
        <f t="shared" ref="BZ1619" si="38651">SUMPRODUCT(BY1614:BY1618*BZ1614:BZ1618)</f>
        <v>0</v>
      </c>
      <c r="CA1619" s="46" t="s">
        <v>134</v>
      </c>
      <c r="CB1619" s="38">
        <f t="shared" ref="CB1619" si="38652">lunchAdjust(CA1614:CB1618)</f>
        <v>0</v>
      </c>
      <c r="CC1619" s="48" t="s">
        <v>0</v>
      </c>
      <c r="CD1619" s="39">
        <f t="shared" ref="CD1619" si="38653">SUMPRODUCT(CC1614:CC1618*CD1614:CD1618)</f>
        <v>0</v>
      </c>
      <c r="CE1619" s="46" t="s">
        <v>134</v>
      </c>
      <c r="CF1619" s="38">
        <f t="shared" ref="CF1619" si="38654">lunchAdjust(CE1614:CF1618)</f>
        <v>0</v>
      </c>
      <c r="CG1619" s="48" t="s">
        <v>0</v>
      </c>
      <c r="CH1619" s="39">
        <f t="shared" ref="CH1619" si="38655">SUMPRODUCT(CG1614:CG1618*CH1614:CH1618)</f>
        <v>0</v>
      </c>
    </row>
    <row r="1620" spans="1:86" ht="15.75" thickBot="1" x14ac:dyDescent="0.3">
      <c r="A1620" s="58" t="s">
        <v>121</v>
      </c>
      <c r="B1620" s="59">
        <f t="shared" ref="B1620" ca="1" si="38656">roleHours(G1614:CH1620, "OUT")</f>
        <v>0</v>
      </c>
      <c r="C1620" s="54" t="s">
        <v>137</v>
      </c>
      <c r="D1620" s="22">
        <f t="shared" ref="D1620" ca="1" si="38657">roleHours(G1614:CH1620, "PTO")</f>
        <v>0</v>
      </c>
      <c r="E1620" s="23">
        <f t="shared" ref="E1620" ca="1" si="38658">E1619-B1615</f>
        <v>55.2</v>
      </c>
      <c r="F1620" s="52"/>
      <c r="G1620" s="47" t="s">
        <v>39</v>
      </c>
      <c r="H1620" s="40">
        <f t="shared" si="37969"/>
        <v>0</v>
      </c>
      <c r="I1620" s="49" t="s">
        <v>135</v>
      </c>
      <c r="J1620" s="41">
        <f t="shared" ref="J1620" si="38659">J1619*G$4</f>
        <v>0</v>
      </c>
      <c r="K1620" s="47" t="s">
        <v>39</v>
      </c>
      <c r="L1620" s="40">
        <f t="shared" ref="L1620" si="38660">SUMPRODUCT(M1614:M1618*(L1614:L1618="PTO"))+SUMPRODUCT(M1614:M1618*(L1614:L1618="HOL"))</f>
        <v>0</v>
      </c>
      <c r="M1620" s="49" t="s">
        <v>135</v>
      </c>
      <c r="N1620" s="41">
        <f t="shared" ref="N1620" si="38661">N1619*K$4</f>
        <v>0</v>
      </c>
      <c r="O1620" s="47" t="s">
        <v>39</v>
      </c>
      <c r="P1620" s="40">
        <f t="shared" ref="P1620" si="38662">SUMPRODUCT(Q1614:Q1618*(P1614:P1618="PTO"))+SUMPRODUCT(Q1614:Q1618*(P1614:P1618="HOL"))</f>
        <v>0</v>
      </c>
      <c r="Q1620" s="49" t="s">
        <v>135</v>
      </c>
      <c r="R1620" s="41">
        <f t="shared" ref="R1620" si="38663">R1619*O$4</f>
        <v>0</v>
      </c>
      <c r="S1620" s="47" t="s">
        <v>39</v>
      </c>
      <c r="T1620" s="40">
        <f t="shared" ref="T1620" si="38664">SUMPRODUCT(U1614:U1618*(T1614:T1618="PTO"))+SUMPRODUCT(U1614:U1618*(T1614:T1618="HOL"))</f>
        <v>0</v>
      </c>
      <c r="U1620" s="49" t="s">
        <v>135</v>
      </c>
      <c r="V1620" s="41">
        <f t="shared" ref="V1620" si="38665">V1619*S$4</f>
        <v>0</v>
      </c>
      <c r="W1620" s="47" t="s">
        <v>39</v>
      </c>
      <c r="X1620" s="40">
        <f t="shared" ref="X1620" si="38666">SUMPRODUCT(Y1614:Y1618*(X1614:X1618="PTO"))+SUMPRODUCT(Y1614:Y1618*(X1614:X1618="HOL"))</f>
        <v>0</v>
      </c>
      <c r="Y1620" s="49" t="s">
        <v>135</v>
      </c>
      <c r="Z1620" s="41">
        <f t="shared" ref="Z1620" si="38667">Z1619*W$4</f>
        <v>0</v>
      </c>
      <c r="AA1620" s="47" t="s">
        <v>39</v>
      </c>
      <c r="AB1620" s="40">
        <f t="shared" ref="AB1620" si="38668">SUMPRODUCT(AC1614:AC1618*(AB1614:AB1618="PTO"))+SUMPRODUCT(AC1614:AC1618*(AB1614:AB1618="HOL"))</f>
        <v>0</v>
      </c>
      <c r="AC1620" s="49" t="s">
        <v>135</v>
      </c>
      <c r="AD1620" s="41">
        <f t="shared" ref="AD1620" si="38669">AD1619*AA$4</f>
        <v>0</v>
      </c>
      <c r="AE1620" s="47" t="s">
        <v>39</v>
      </c>
      <c r="AF1620" s="40">
        <f t="shared" ref="AF1620" si="38670">SUMPRODUCT(AG1614:AG1618*(AF1614:AF1618="PTO"))+SUMPRODUCT(AG1614:AG1618*(AF1614:AF1618="HOL"))</f>
        <v>0</v>
      </c>
      <c r="AG1620" s="49" t="s">
        <v>135</v>
      </c>
      <c r="AH1620" s="41">
        <f t="shared" ref="AH1620" si="38671">AH1619*AE$4</f>
        <v>0</v>
      </c>
      <c r="AI1620" s="47" t="s">
        <v>39</v>
      </c>
      <c r="AJ1620" s="40">
        <f t="shared" ref="AJ1620" si="38672">SUMPRODUCT(AK1614:AK1618*(AJ1614:AJ1618="PTO"))+SUMPRODUCT(AK1614:AK1618*(AJ1614:AJ1618="HOL"))</f>
        <v>0</v>
      </c>
      <c r="AK1620" s="49" t="s">
        <v>135</v>
      </c>
      <c r="AL1620" s="41">
        <f>AL1619*AI$4</f>
        <v>8</v>
      </c>
      <c r="AM1620" s="47" t="s">
        <v>39</v>
      </c>
      <c r="AN1620" s="40">
        <f t="shared" ref="AN1620" si="38673">SUMPRODUCT(AO1614:AO1618*(AN1614:AN1618="PTO"))+SUMPRODUCT(AO1614:AO1618*(AN1614:AN1618="HOL"))</f>
        <v>0</v>
      </c>
      <c r="AO1620" s="49" t="s">
        <v>135</v>
      </c>
      <c r="AP1620" s="41">
        <f t="shared" ref="AP1620" si="38674">AP1619*AM$4</f>
        <v>0</v>
      </c>
      <c r="AQ1620" s="47" t="s">
        <v>39</v>
      </c>
      <c r="AR1620" s="40">
        <f t="shared" ref="AR1620" si="38675">SUMPRODUCT(AS1614:AS1618*(AR1614:AR1618="PTO"))+SUMPRODUCT(AS1614:AS1618*(AR1614:AR1618="HOL"))</f>
        <v>0</v>
      </c>
      <c r="AS1620" s="49" t="s">
        <v>135</v>
      </c>
      <c r="AT1620" s="41">
        <f t="shared" ref="AT1620" si="38676">AT1619*AQ$4</f>
        <v>0</v>
      </c>
      <c r="AU1620" s="47" t="s">
        <v>39</v>
      </c>
      <c r="AV1620" s="40">
        <f t="shared" ref="AV1620" si="38677">SUMPRODUCT(AW1614:AW1618*(AV1614:AV1618="PTO"))+SUMPRODUCT(AW1614:AW1618*(AV1614:AV1618="HOL"))</f>
        <v>0</v>
      </c>
      <c r="AW1620" s="49" t="s">
        <v>135</v>
      </c>
      <c r="AX1620" s="41">
        <f>AX1619*AU$4</f>
        <v>0</v>
      </c>
      <c r="AY1620" s="47" t="s">
        <v>39</v>
      </c>
      <c r="AZ1620" s="40">
        <f t="shared" ref="AZ1620" si="38678">SUMPRODUCT(BA1614:BA1618*(AZ1614:AZ1618="PTO"))+SUMPRODUCT(BA1614:BA1618*(AZ1614:AZ1618="HOL"))</f>
        <v>0</v>
      </c>
      <c r="BA1620" s="49" t="s">
        <v>135</v>
      </c>
      <c r="BB1620" s="41">
        <f>BB1619*AY$4</f>
        <v>0</v>
      </c>
      <c r="BC1620" s="47" t="s">
        <v>39</v>
      </c>
      <c r="BD1620" s="40">
        <f t="shared" ref="BD1620" si="38679">SUMPRODUCT(BE1614:BE1618*(BD1614:BD1618="PTO"))+SUMPRODUCT(BE1614:BE1618*(BD1614:BD1618="HOL"))</f>
        <v>0</v>
      </c>
      <c r="BE1620" s="49" t="s">
        <v>135</v>
      </c>
      <c r="BF1620" s="41">
        <f>BF1619*BC$4</f>
        <v>0</v>
      </c>
      <c r="BG1620" s="47" t="s">
        <v>39</v>
      </c>
      <c r="BH1620" s="40">
        <f t="shared" ref="BH1620" si="38680">SUMPRODUCT(BI1614:BI1618*(BH1614:BH1618="PTO"))+SUMPRODUCT(BI1614:BI1618*(BH1614:BH1618="HOL"))</f>
        <v>0</v>
      </c>
      <c r="BI1620" s="49" t="s">
        <v>135</v>
      </c>
      <c r="BJ1620" s="41">
        <f>BJ1619*BG$4</f>
        <v>0</v>
      </c>
      <c r="BK1620" s="47" t="s">
        <v>39</v>
      </c>
      <c r="BL1620" s="40">
        <f t="shared" ref="BL1620" si="38681">SUMPRODUCT(BM1614:BM1618*(BL1614:BL1618="PTO"))+SUMPRODUCT(BM1614:BM1618*(BL1614:BL1618="HOL"))</f>
        <v>0</v>
      </c>
      <c r="BM1620" s="49" t="s">
        <v>135</v>
      </c>
      <c r="BN1620" s="41">
        <f>BN1619*BK$4</f>
        <v>0</v>
      </c>
      <c r="BO1620" s="47" t="s">
        <v>39</v>
      </c>
      <c r="BP1620" s="40">
        <f t="shared" ref="BP1620" si="38682">SUMPRODUCT(BQ1614:BQ1618*(BP1614:BP1618="PTO"))+SUMPRODUCT(BQ1614:BQ1618*(BP1614:BP1618="HOL"))</f>
        <v>0</v>
      </c>
      <c r="BQ1620" s="49" t="s">
        <v>135</v>
      </c>
      <c r="BR1620" s="41">
        <f t="shared" ref="BR1620" si="38683">BR1619*BO$4</f>
        <v>0</v>
      </c>
      <c r="BS1620" s="47" t="s">
        <v>39</v>
      </c>
      <c r="BT1620" s="40">
        <f t="shared" ref="BT1620" si="38684">SUMPRODUCT(BU1614:BU1618*(BT1614:BT1618="PTO"))+SUMPRODUCT(BU1614:BU1618*(BT1614:BT1618="HOL"))</f>
        <v>0</v>
      </c>
      <c r="BU1620" s="49" t="s">
        <v>135</v>
      </c>
      <c r="BV1620" s="41">
        <f t="shared" ref="BV1620" si="38685">BV1619*BS$4</f>
        <v>0</v>
      </c>
      <c r="BW1620" s="47" t="s">
        <v>39</v>
      </c>
      <c r="BX1620" s="40">
        <f t="shared" ref="BX1620" si="38686">SUMPRODUCT(BY1614:BY1618*(BX1614:BX1618="PTO"))+SUMPRODUCT(BY1614:BY1618*(BX1614:BX1618="HOL"))</f>
        <v>0</v>
      </c>
      <c r="BY1620" s="49" t="s">
        <v>135</v>
      </c>
      <c r="BZ1620" s="41">
        <f t="shared" ref="BZ1620" si="38687">BZ1619*BW$4</f>
        <v>0</v>
      </c>
      <c r="CA1620" s="47" t="s">
        <v>39</v>
      </c>
      <c r="CB1620" s="40">
        <f t="shared" ref="CB1620" si="38688">SUMPRODUCT(CC1614:CC1618*(CB1614:CB1618="PTO"))+SUMPRODUCT(CC1614:CC1618*(CB1614:CB1618="HOL"))</f>
        <v>0</v>
      </c>
      <c r="CC1620" s="49" t="s">
        <v>135</v>
      </c>
      <c r="CD1620" s="41">
        <f t="shared" ref="CD1620" si="38689">CD1619*CA$4</f>
        <v>0</v>
      </c>
      <c r="CE1620" s="47" t="s">
        <v>39</v>
      </c>
      <c r="CF1620" s="40">
        <f t="shared" ref="CF1620" si="38690">SUMPRODUCT(CG1614:CG1618*(CF1614:CF1618="PTO"))+SUMPRODUCT(CG1614:CG1618*(CF1614:CF1618="HOL"))</f>
        <v>0</v>
      </c>
      <c r="CG1620" s="49" t="s">
        <v>135</v>
      </c>
      <c r="CH1620" s="41">
        <f t="shared" ref="CH1620" si="38691">CH1619*CE$4</f>
        <v>0</v>
      </c>
    </row>
    <row r="1621" spans="1:86" x14ac:dyDescent="0.25">
      <c r="A1621" s="70" t="s">
        <v>133</v>
      </c>
      <c r="B1621" s="71">
        <f t="shared" ref="B1621" ca="1" si="38692">D1621-B1622</f>
        <v>0</v>
      </c>
      <c r="C1621" s="72" t="s">
        <v>122</v>
      </c>
      <c r="D1621" s="71">
        <f>IFERROR(INDEX(Holidays[FTE], MATCH(Entry!E1621, Holidays[Date], 0)), 1)*8*INDEX(FTEguide[[1]:[12]], MATCH(Entry!E1622, FTEguide[Weekday], 0), IF(Entry!E1624&gt;0, Entry!E1624, MONTH(Entry!E1621)))</f>
        <v>0</v>
      </c>
      <c r="E1621" s="60">
        <f t="shared" si="37486"/>
        <v>44059</v>
      </c>
      <c r="F1621" s="50" t="s">
        <v>128</v>
      </c>
      <c r="G1621" s="34"/>
      <c r="H1621" s="35"/>
      <c r="I1621" s="42">
        <f t="shared" ref="I1621" si="38693">parseTime(G1621)-(H1626=INT(RIGHT($F1621, 1)))</f>
        <v>0</v>
      </c>
      <c r="J1621" s="43">
        <f t="shared" ref="J1621:J1625" si="38694">isClocked(H1621)</f>
        <v>0</v>
      </c>
      <c r="K1621" s="34"/>
      <c r="L1621" s="35"/>
      <c r="M1621" s="42">
        <f t="shared" ref="M1621" si="38695">parseTime(K1621)-(L1626=INT(RIGHT($F1621, 1)))</f>
        <v>0</v>
      </c>
      <c r="N1621" s="43">
        <f t="shared" ref="N1621:N1625" si="38696">isClocked(L1621)</f>
        <v>0</v>
      </c>
      <c r="O1621" s="34"/>
      <c r="P1621" s="35"/>
      <c r="Q1621" s="42">
        <f t="shared" ref="Q1621" si="38697">parseTime(O1621)-(P1626=INT(RIGHT($F1621, 1)))</f>
        <v>0</v>
      </c>
      <c r="R1621" s="43">
        <f t="shared" ref="R1621:R1625" si="38698">isClocked(P1621)</f>
        <v>0</v>
      </c>
      <c r="S1621" s="34"/>
      <c r="T1621" s="35"/>
      <c r="U1621" s="42">
        <f t="shared" ref="U1621" si="38699">parseTime(S1621)-(T1626=INT(RIGHT($F1621, 1)))</f>
        <v>0</v>
      </c>
      <c r="V1621" s="43">
        <f t="shared" ref="V1621:V1625" si="38700">isClocked(T1621)</f>
        <v>0</v>
      </c>
      <c r="W1621" s="34"/>
      <c r="X1621" s="35"/>
      <c r="Y1621" s="42">
        <f t="shared" ref="Y1621" si="38701">parseTime(W1621)-(X1626=INT(RIGHT($F1621, 1)))</f>
        <v>0</v>
      </c>
      <c r="Z1621" s="43">
        <f t="shared" ref="Z1621:Z1625" si="38702">isClocked(X1621)</f>
        <v>0</v>
      </c>
      <c r="AA1621" s="34"/>
      <c r="AB1621" s="35"/>
      <c r="AC1621" s="42">
        <f t="shared" ref="AC1621" si="38703">parseTime(AA1621)-(AB1626=INT(RIGHT($F1621, 1)))</f>
        <v>0</v>
      </c>
      <c r="AD1621" s="43">
        <f t="shared" ref="AD1621:AD1625" si="38704">isClocked(AB1621)</f>
        <v>0</v>
      </c>
      <c r="AE1621" s="34"/>
      <c r="AF1621" s="35"/>
      <c r="AG1621" s="42">
        <f t="shared" ref="AG1621" si="38705">parseTime(AE1621)-(AF1626=INT(RIGHT($F1621, 1)))</f>
        <v>0</v>
      </c>
      <c r="AH1621" s="43">
        <f t="shared" ref="AH1621:AH1625" si="38706">isClocked(AF1621)</f>
        <v>0</v>
      </c>
      <c r="AI1621" s="34"/>
      <c r="AJ1621" s="35"/>
      <c r="AK1621" s="42">
        <f>parseTime(AI1621)-(AJ1626=INT(RIGHT($F1621, 1)))</f>
        <v>0</v>
      </c>
      <c r="AL1621" s="43">
        <f t="shared" ref="AL1621:AL1625" si="38707">isClocked(AJ1621)</f>
        <v>0</v>
      </c>
      <c r="AM1621" s="34"/>
      <c r="AN1621" s="35"/>
      <c r="AO1621" s="42">
        <f t="shared" ref="AO1621" si="38708">parseTime(AM1621)-(AN1626=INT(RIGHT($F1621, 1)))</f>
        <v>0</v>
      </c>
      <c r="AP1621" s="43">
        <f t="shared" ref="AP1621:AP1625" si="38709">isClocked(AN1621)</f>
        <v>0</v>
      </c>
      <c r="AQ1621" s="34"/>
      <c r="AR1621" s="35"/>
      <c r="AS1621" s="42">
        <f t="shared" ref="AS1621" si="38710">parseTime(AQ1621)-(AR1626=INT(RIGHT($F1621, 1)))</f>
        <v>0</v>
      </c>
      <c r="AT1621" s="43">
        <f t="shared" ref="AT1621:AT1625" si="38711">isClocked(AR1621)</f>
        <v>0</v>
      </c>
      <c r="AU1621" s="34"/>
      <c r="AV1621" s="35"/>
      <c r="AW1621" s="42">
        <f>parseTime(AU1621)-(AV1626=INT(RIGHT($F1621, 1)))</f>
        <v>0</v>
      </c>
      <c r="AX1621" s="43">
        <f t="shared" ref="AX1621:AX1625" si="38712">isClocked(AV1621)</f>
        <v>0</v>
      </c>
      <c r="AY1621" s="34"/>
      <c r="AZ1621" s="35"/>
      <c r="BA1621" s="42">
        <f>parseTime(AY1621)-(AZ1626=INT(RIGHT($F1621, 1)))</f>
        <v>0</v>
      </c>
      <c r="BB1621" s="43">
        <f t="shared" ref="BB1621:BB1625" si="38713">isClocked(AZ1621)</f>
        <v>0</v>
      </c>
      <c r="BC1621" s="34"/>
      <c r="BD1621" s="35"/>
      <c r="BE1621" s="42">
        <f>parseTime(BC1621)-(BD1626=INT(RIGHT($F1621, 1)))</f>
        <v>0</v>
      </c>
      <c r="BF1621" s="43">
        <f t="shared" ref="BF1621:BF1625" si="38714">isClocked(BD1621)</f>
        <v>0</v>
      </c>
      <c r="BG1621" s="34"/>
      <c r="BH1621" s="35"/>
      <c r="BI1621" s="42">
        <f>parseTime(BG1621)-(BH1626=INT(RIGHT($F1621, 1)))</f>
        <v>0</v>
      </c>
      <c r="BJ1621" s="43">
        <f t="shared" ref="BJ1621:BJ1625" si="38715">isClocked(BH1621)</f>
        <v>0</v>
      </c>
      <c r="BK1621" s="34"/>
      <c r="BL1621" s="35"/>
      <c r="BM1621" s="42">
        <f>parseTime(BK1621)-(BL1626=INT(RIGHT($F1621, 1)))</f>
        <v>0</v>
      </c>
      <c r="BN1621" s="43">
        <f t="shared" ref="BN1621:BN1625" si="38716">isClocked(BL1621)</f>
        <v>0</v>
      </c>
      <c r="BO1621" s="34"/>
      <c r="BP1621" s="35"/>
      <c r="BQ1621" s="42">
        <f t="shared" ref="BQ1621" si="38717">parseTime(BO1621)-(BP1626=INT(RIGHT($F1621, 1)))</f>
        <v>0</v>
      </c>
      <c r="BR1621" s="43">
        <f t="shared" ref="BR1621:BR1625" si="38718">isClocked(BP1621)</f>
        <v>0</v>
      </c>
      <c r="BS1621" s="34"/>
      <c r="BT1621" s="35"/>
      <c r="BU1621" s="42">
        <f t="shared" ref="BU1621" si="38719">parseTime(BS1621)-(BT1626=INT(RIGHT($F1621, 1)))</f>
        <v>0</v>
      </c>
      <c r="BV1621" s="43">
        <f t="shared" ref="BV1621:BV1625" si="38720">isClocked(BT1621)</f>
        <v>0</v>
      </c>
      <c r="BW1621" s="34"/>
      <c r="BX1621" s="35"/>
      <c r="BY1621" s="42">
        <f t="shared" ref="BY1621" si="38721">parseTime(BW1621)-(BX1626=INT(RIGHT($F1621, 1)))</f>
        <v>0</v>
      </c>
      <c r="BZ1621" s="43">
        <f t="shared" ref="BZ1621:BZ1625" si="38722">isClocked(BX1621)</f>
        <v>0</v>
      </c>
      <c r="CA1621" s="34"/>
      <c r="CB1621" s="35"/>
      <c r="CC1621" s="42">
        <f t="shared" ref="CC1621" si="38723">parseTime(CA1621)-(CB1626=INT(RIGHT($F1621, 1)))</f>
        <v>0</v>
      </c>
      <c r="CD1621" s="43">
        <f t="shared" ref="CD1621:CD1625" si="38724">isClocked(CB1621)</f>
        <v>0</v>
      </c>
      <c r="CE1621" s="34"/>
      <c r="CF1621" s="35"/>
      <c r="CG1621" s="42">
        <f t="shared" ref="CG1621" si="38725">parseTime(CE1621)-(CF1626=INT(RIGHT($F1621, 1)))</f>
        <v>0</v>
      </c>
      <c r="CH1621" s="43">
        <f t="shared" ref="CH1621:CH1625" si="38726">isClocked(CF1621)</f>
        <v>0</v>
      </c>
    </row>
    <row r="1622" spans="1:86" x14ac:dyDescent="0.25">
      <c r="A1622" s="56" t="s">
        <v>0</v>
      </c>
      <c r="B1622" s="57">
        <f t="shared" ref="B1622:B1685" ca="1" si="38727">SUM(B1623:B1626)</f>
        <v>0</v>
      </c>
      <c r="C1622" s="14" t="s">
        <v>252</v>
      </c>
      <c r="D1622" s="14">
        <f t="shared" si="38210"/>
        <v>53.7</v>
      </c>
      <c r="E1622" s="55" t="str">
        <f t="shared" ref="E1622:E1685" si="38728">TEXT(E1621, "dddd")</f>
        <v>Sunday</v>
      </c>
      <c r="F1622" s="51" t="s">
        <v>129</v>
      </c>
      <c r="G1622" s="36"/>
      <c r="H1622" s="37"/>
      <c r="I1622" s="44">
        <f t="shared" ref="I1622" si="38729">parseTime(G1622)-(H1626=INT(RIGHT($F1622, 1)))</f>
        <v>0</v>
      </c>
      <c r="J1622" s="45">
        <f t="shared" si="38694"/>
        <v>0</v>
      </c>
      <c r="K1622" s="36"/>
      <c r="L1622" s="37"/>
      <c r="M1622" s="44">
        <f t="shared" ref="M1622" si="38730">parseTime(K1622)-(L1626=INT(RIGHT($F1622, 1)))</f>
        <v>0</v>
      </c>
      <c r="N1622" s="45">
        <f t="shared" si="38696"/>
        <v>0</v>
      </c>
      <c r="O1622" s="36"/>
      <c r="P1622" s="37"/>
      <c r="Q1622" s="44">
        <f t="shared" ref="Q1622" si="38731">parseTime(O1622)-(P1626=INT(RIGHT($F1622, 1)))</f>
        <v>0</v>
      </c>
      <c r="R1622" s="45">
        <f t="shared" si="38698"/>
        <v>0</v>
      </c>
      <c r="S1622" s="36"/>
      <c r="T1622" s="37"/>
      <c r="U1622" s="44">
        <f t="shared" ref="U1622" si="38732">parseTime(S1622)-(T1626=INT(RIGHT($F1622, 1)))</f>
        <v>0</v>
      </c>
      <c r="V1622" s="45">
        <f t="shared" si="38700"/>
        <v>0</v>
      </c>
      <c r="W1622" s="36"/>
      <c r="X1622" s="37"/>
      <c r="Y1622" s="44">
        <f t="shared" ref="Y1622" si="38733">parseTime(W1622)-(X1626=INT(RIGHT($F1622, 1)))</f>
        <v>0</v>
      </c>
      <c r="Z1622" s="45">
        <f t="shared" si="38702"/>
        <v>0</v>
      </c>
      <c r="AA1622" s="36"/>
      <c r="AB1622" s="37"/>
      <c r="AC1622" s="44">
        <f t="shared" ref="AC1622" si="38734">parseTime(AA1622)-(AB1626=INT(RIGHT($F1622, 1)))</f>
        <v>0</v>
      </c>
      <c r="AD1622" s="45">
        <f t="shared" si="38704"/>
        <v>0</v>
      </c>
      <c r="AE1622" s="36"/>
      <c r="AF1622" s="37"/>
      <c r="AG1622" s="44">
        <f t="shared" ref="AG1622" si="38735">parseTime(AE1622)-(AF1626=INT(RIGHT($F1622, 1)))</f>
        <v>0</v>
      </c>
      <c r="AH1622" s="45">
        <f t="shared" si="38706"/>
        <v>0</v>
      </c>
      <c r="AI1622" s="36"/>
      <c r="AJ1622" s="37"/>
      <c r="AK1622" s="44">
        <f>parseTime(AI1622)-(AJ1626=INT(RIGHT($F1622, 1)))</f>
        <v>0</v>
      </c>
      <c r="AL1622" s="45">
        <f t="shared" si="38707"/>
        <v>0</v>
      </c>
      <c r="AM1622" s="36"/>
      <c r="AN1622" s="37"/>
      <c r="AO1622" s="44">
        <f t="shared" ref="AO1622" si="38736">parseTime(AM1622)-(AN1626=INT(RIGHT($F1622, 1)))</f>
        <v>0</v>
      </c>
      <c r="AP1622" s="45">
        <f t="shared" si="38709"/>
        <v>0</v>
      </c>
      <c r="AQ1622" s="36"/>
      <c r="AR1622" s="37"/>
      <c r="AS1622" s="44">
        <f t="shared" ref="AS1622" si="38737">parseTime(AQ1622)-(AR1626=INT(RIGHT($F1622, 1)))</f>
        <v>0</v>
      </c>
      <c r="AT1622" s="45">
        <f t="shared" si="38711"/>
        <v>0</v>
      </c>
      <c r="AU1622" s="36"/>
      <c r="AV1622" s="37"/>
      <c r="AW1622" s="44">
        <f>parseTime(AU1622)-(AV1626=INT(RIGHT($F1622, 1)))</f>
        <v>0</v>
      </c>
      <c r="AX1622" s="45">
        <f t="shared" si="38712"/>
        <v>0</v>
      </c>
      <c r="AY1622" s="36"/>
      <c r="AZ1622" s="37"/>
      <c r="BA1622" s="44">
        <f>parseTime(AY1622)-(AZ1626=INT(RIGHT($F1622, 1)))</f>
        <v>0</v>
      </c>
      <c r="BB1622" s="45">
        <f t="shared" si="38713"/>
        <v>0</v>
      </c>
      <c r="BC1622" s="36"/>
      <c r="BD1622" s="37"/>
      <c r="BE1622" s="44">
        <f>parseTime(BC1622)-(BD1626=INT(RIGHT($F1622, 1)))</f>
        <v>0</v>
      </c>
      <c r="BF1622" s="45">
        <f t="shared" si="38714"/>
        <v>0</v>
      </c>
      <c r="BG1622" s="36"/>
      <c r="BH1622" s="37"/>
      <c r="BI1622" s="44">
        <f>parseTime(BG1622)-(BH1626=INT(RIGHT($F1622, 1)))</f>
        <v>0</v>
      </c>
      <c r="BJ1622" s="45">
        <f t="shared" si="38715"/>
        <v>0</v>
      </c>
      <c r="BK1622" s="36"/>
      <c r="BL1622" s="37"/>
      <c r="BM1622" s="44">
        <f>parseTime(BK1622)-(BL1626=INT(RIGHT($F1622, 1)))</f>
        <v>0</v>
      </c>
      <c r="BN1622" s="45">
        <f t="shared" si="38716"/>
        <v>0</v>
      </c>
      <c r="BO1622" s="36"/>
      <c r="BP1622" s="37"/>
      <c r="BQ1622" s="44">
        <f t="shared" ref="BQ1622" si="38738">parseTime(BO1622)-(BP1626=INT(RIGHT($F1622, 1)))</f>
        <v>0</v>
      </c>
      <c r="BR1622" s="45">
        <f t="shared" si="38718"/>
        <v>0</v>
      </c>
      <c r="BS1622" s="36"/>
      <c r="BT1622" s="37"/>
      <c r="BU1622" s="44">
        <f t="shared" ref="BU1622" si="38739">parseTime(BS1622)-(BT1626=INT(RIGHT($F1622, 1)))</f>
        <v>0</v>
      </c>
      <c r="BV1622" s="45">
        <f t="shared" si="38720"/>
        <v>0</v>
      </c>
      <c r="BW1622" s="36"/>
      <c r="BX1622" s="37"/>
      <c r="BY1622" s="44">
        <f t="shared" ref="BY1622" si="38740">parseTime(BW1622)-(BX1626=INT(RIGHT($F1622, 1)))</f>
        <v>0</v>
      </c>
      <c r="BZ1622" s="45">
        <f t="shared" si="38722"/>
        <v>0</v>
      </c>
      <c r="CA1622" s="36"/>
      <c r="CB1622" s="37"/>
      <c r="CC1622" s="44">
        <f t="shared" ref="CC1622" si="38741">parseTime(CA1622)-(CB1626=INT(RIGHT($F1622, 1)))</f>
        <v>0</v>
      </c>
      <c r="CD1622" s="45">
        <f t="shared" si="38724"/>
        <v>0</v>
      </c>
      <c r="CE1622" s="36"/>
      <c r="CF1622" s="37"/>
      <c r="CG1622" s="44">
        <f t="shared" ref="CG1622" si="38742">parseTime(CE1622)-(CF1626=INT(RIGHT($F1622, 1)))</f>
        <v>0</v>
      </c>
      <c r="CH1622" s="45">
        <f t="shared" si="38726"/>
        <v>0</v>
      </c>
    </row>
    <row r="1623" spans="1:86" x14ac:dyDescent="0.25">
      <c r="A1623" s="56" t="s">
        <v>117</v>
      </c>
      <c r="B1623" s="57">
        <f t="shared" ref="B1623" ca="1" si="38743">roleHours(G1621:CH1627, "MFD")</f>
        <v>0</v>
      </c>
      <c r="C1623" s="14">
        <f t="shared" ref="C1623:C1626" ca="1" si="38744">B1623/8</f>
        <v>0</v>
      </c>
      <c r="D1623" s="14">
        <f t="shared" ref="D1623" ca="1" si="38745">B1622-D1622</f>
        <v>-53.7</v>
      </c>
      <c r="E1623" s="20" t="s">
        <v>127</v>
      </c>
      <c r="F1623" s="51" t="s">
        <v>130</v>
      </c>
      <c r="G1623" s="36"/>
      <c r="H1623" s="37"/>
      <c r="I1623" s="44">
        <f t="shared" ref="I1623" si="38746">parseTime(G1623)-(H1626=INT(RIGHT($F1623, 1)))</f>
        <v>0</v>
      </c>
      <c r="J1623" s="45">
        <f t="shared" si="38694"/>
        <v>0</v>
      </c>
      <c r="K1623" s="36"/>
      <c r="L1623" s="37"/>
      <c r="M1623" s="44">
        <f t="shared" ref="M1623" si="38747">parseTime(K1623)-(L1626=INT(RIGHT($F1623, 1)))</f>
        <v>0</v>
      </c>
      <c r="N1623" s="45">
        <f t="shared" si="38696"/>
        <v>0</v>
      </c>
      <c r="O1623" s="36"/>
      <c r="P1623" s="37"/>
      <c r="Q1623" s="44">
        <f t="shared" ref="Q1623" si="38748">parseTime(O1623)-(P1626=INT(RIGHT($F1623, 1)))</f>
        <v>0</v>
      </c>
      <c r="R1623" s="45">
        <f t="shared" si="38698"/>
        <v>0</v>
      </c>
      <c r="S1623" s="36"/>
      <c r="T1623" s="37"/>
      <c r="U1623" s="44">
        <f t="shared" ref="U1623" si="38749">parseTime(S1623)-(T1626=INT(RIGHT($F1623, 1)))</f>
        <v>0</v>
      </c>
      <c r="V1623" s="45">
        <f t="shared" si="38700"/>
        <v>0</v>
      </c>
      <c r="W1623" s="36"/>
      <c r="X1623" s="37"/>
      <c r="Y1623" s="44">
        <f t="shared" ref="Y1623" si="38750">parseTime(W1623)-(X1626=INT(RIGHT($F1623, 1)))</f>
        <v>0</v>
      </c>
      <c r="Z1623" s="45">
        <f t="shared" si="38702"/>
        <v>0</v>
      </c>
      <c r="AA1623" s="36"/>
      <c r="AB1623" s="37"/>
      <c r="AC1623" s="44">
        <f t="shared" ref="AC1623" si="38751">parseTime(AA1623)-(AB1626=INT(RIGHT($F1623, 1)))</f>
        <v>0</v>
      </c>
      <c r="AD1623" s="45">
        <f t="shared" si="38704"/>
        <v>0</v>
      </c>
      <c r="AE1623" s="36"/>
      <c r="AF1623" s="37"/>
      <c r="AG1623" s="44">
        <f t="shared" ref="AG1623" si="38752">parseTime(AE1623)-(AF1626=INT(RIGHT($F1623, 1)))</f>
        <v>0</v>
      </c>
      <c r="AH1623" s="45">
        <f t="shared" si="38706"/>
        <v>0</v>
      </c>
      <c r="AI1623" s="36"/>
      <c r="AJ1623" s="37"/>
      <c r="AK1623" s="44">
        <f>parseTime(AI1623)-(AJ1626=INT(RIGHT($F1623, 1)))</f>
        <v>0</v>
      </c>
      <c r="AL1623" s="45">
        <f t="shared" si="38707"/>
        <v>0</v>
      </c>
      <c r="AM1623" s="36"/>
      <c r="AN1623" s="37"/>
      <c r="AO1623" s="44">
        <f t="shared" ref="AO1623" si="38753">parseTime(AM1623)-(AN1626=INT(RIGHT($F1623, 1)))</f>
        <v>0</v>
      </c>
      <c r="AP1623" s="45">
        <f t="shared" si="38709"/>
        <v>0</v>
      </c>
      <c r="AQ1623" s="36"/>
      <c r="AR1623" s="37"/>
      <c r="AS1623" s="44">
        <f t="shared" ref="AS1623" si="38754">parseTime(AQ1623)-(AR1626=INT(RIGHT($F1623, 1)))</f>
        <v>0</v>
      </c>
      <c r="AT1623" s="45">
        <f t="shared" si="38711"/>
        <v>0</v>
      </c>
      <c r="AU1623" s="36"/>
      <c r="AV1623" s="37"/>
      <c r="AW1623" s="44">
        <f>parseTime(AU1623)-(AV1626=INT(RIGHT($F1623, 1)))</f>
        <v>0</v>
      </c>
      <c r="AX1623" s="45">
        <f t="shared" si="38712"/>
        <v>0</v>
      </c>
      <c r="AY1623" s="36"/>
      <c r="AZ1623" s="37"/>
      <c r="BA1623" s="44">
        <f>parseTime(AY1623)-(AZ1626=INT(RIGHT($F1623, 1)))</f>
        <v>0</v>
      </c>
      <c r="BB1623" s="45">
        <f t="shared" si="38713"/>
        <v>0</v>
      </c>
      <c r="BC1623" s="36"/>
      <c r="BD1623" s="37"/>
      <c r="BE1623" s="44">
        <f>parseTime(BC1623)-(BD1626=INT(RIGHT($F1623, 1)))</f>
        <v>0</v>
      </c>
      <c r="BF1623" s="45">
        <f t="shared" si="38714"/>
        <v>0</v>
      </c>
      <c r="BG1623" s="36"/>
      <c r="BH1623" s="37"/>
      <c r="BI1623" s="44">
        <f>parseTime(BG1623)-(BH1626=INT(RIGHT($F1623, 1)))</f>
        <v>0</v>
      </c>
      <c r="BJ1623" s="45">
        <f t="shared" si="38715"/>
        <v>0</v>
      </c>
      <c r="BK1623" s="36"/>
      <c r="BL1623" s="37"/>
      <c r="BM1623" s="44">
        <f>parseTime(BK1623)-(BL1626=INT(RIGHT($F1623, 1)))</f>
        <v>0</v>
      </c>
      <c r="BN1623" s="45">
        <f t="shared" si="38716"/>
        <v>0</v>
      </c>
      <c r="BO1623" s="36"/>
      <c r="BP1623" s="37"/>
      <c r="BQ1623" s="44">
        <f t="shared" ref="BQ1623" si="38755">parseTime(BO1623)-(BP1626=INT(RIGHT($F1623, 1)))</f>
        <v>0</v>
      </c>
      <c r="BR1623" s="45">
        <f t="shared" si="38718"/>
        <v>0</v>
      </c>
      <c r="BS1623" s="36"/>
      <c r="BT1623" s="37"/>
      <c r="BU1623" s="44">
        <f t="shared" ref="BU1623" si="38756">parseTime(BS1623)-(BT1626=INT(RIGHT($F1623, 1)))</f>
        <v>0</v>
      </c>
      <c r="BV1623" s="45">
        <f t="shared" si="38720"/>
        <v>0</v>
      </c>
      <c r="BW1623" s="36"/>
      <c r="BX1623" s="37"/>
      <c r="BY1623" s="44">
        <f t="shared" ref="BY1623" si="38757">parseTime(BW1623)-(BX1626=INT(RIGHT($F1623, 1)))</f>
        <v>0</v>
      </c>
      <c r="BZ1623" s="45">
        <f t="shared" si="38722"/>
        <v>0</v>
      </c>
      <c r="CA1623" s="36"/>
      <c r="CB1623" s="37"/>
      <c r="CC1623" s="44">
        <f t="shared" ref="CC1623" si="38758">parseTime(CA1623)-(CB1626=INT(RIGHT($F1623, 1)))</f>
        <v>0</v>
      </c>
      <c r="CD1623" s="45">
        <f t="shared" si="38724"/>
        <v>0</v>
      </c>
      <c r="CE1623" s="36"/>
      <c r="CF1623" s="37"/>
      <c r="CG1623" s="44">
        <f t="shared" ref="CG1623" si="38759">parseTime(CE1623)-(CF1626=INT(RIGHT($F1623, 1)))</f>
        <v>0</v>
      </c>
      <c r="CH1623" s="45">
        <f t="shared" si="38726"/>
        <v>0</v>
      </c>
    </row>
    <row r="1624" spans="1:86" x14ac:dyDescent="0.25">
      <c r="A1624" s="56"/>
      <c r="B1624" s="57"/>
      <c r="C1624" s="14">
        <f t="shared" si="38744"/>
        <v>0</v>
      </c>
      <c r="D1624" s="14" t="s">
        <v>259</v>
      </c>
      <c r="E1624" s="20">
        <v>4.25</v>
      </c>
      <c r="F1624" s="51" t="s">
        <v>131</v>
      </c>
      <c r="G1624" s="36"/>
      <c r="H1624" s="37"/>
      <c r="I1624" s="44">
        <f t="shared" ref="I1624" si="38760">parseTime(G1624)-(H1626=INT(RIGHT($F1624, 1)))</f>
        <v>0</v>
      </c>
      <c r="J1624" s="45">
        <f t="shared" si="38694"/>
        <v>0</v>
      </c>
      <c r="K1624" s="36"/>
      <c r="L1624" s="37"/>
      <c r="M1624" s="44">
        <f t="shared" ref="M1624" si="38761">parseTime(K1624)-(L1626=INT(RIGHT($F1624, 1)))</f>
        <v>0</v>
      </c>
      <c r="N1624" s="45">
        <f t="shared" si="38696"/>
        <v>0</v>
      </c>
      <c r="O1624" s="36"/>
      <c r="P1624" s="37"/>
      <c r="Q1624" s="44">
        <f t="shared" ref="Q1624" si="38762">parseTime(O1624)-(P1626=INT(RIGHT($F1624, 1)))</f>
        <v>0</v>
      </c>
      <c r="R1624" s="45">
        <f t="shared" si="38698"/>
        <v>0</v>
      </c>
      <c r="S1624" s="36"/>
      <c r="T1624" s="37"/>
      <c r="U1624" s="44">
        <f t="shared" ref="U1624" si="38763">parseTime(S1624)-(T1626=INT(RIGHT($F1624, 1)))</f>
        <v>0</v>
      </c>
      <c r="V1624" s="45">
        <f t="shared" si="38700"/>
        <v>0</v>
      </c>
      <c r="W1624" s="36"/>
      <c r="X1624" s="37"/>
      <c r="Y1624" s="44">
        <f t="shared" ref="Y1624" si="38764">parseTime(W1624)-(X1626=INT(RIGHT($F1624, 1)))</f>
        <v>0</v>
      </c>
      <c r="Z1624" s="45">
        <f t="shared" si="38702"/>
        <v>0</v>
      </c>
      <c r="AA1624" s="36"/>
      <c r="AB1624" s="37"/>
      <c r="AC1624" s="44">
        <f t="shared" ref="AC1624" si="38765">parseTime(AA1624)-(AB1626=INT(RIGHT($F1624, 1)))</f>
        <v>0</v>
      </c>
      <c r="AD1624" s="45">
        <f t="shared" si="38704"/>
        <v>0</v>
      </c>
      <c r="AE1624" s="36"/>
      <c r="AF1624" s="37"/>
      <c r="AG1624" s="44">
        <f t="shared" ref="AG1624" si="38766">parseTime(AE1624)-(AF1626=INT(RIGHT($F1624, 1)))</f>
        <v>0</v>
      </c>
      <c r="AH1624" s="45">
        <f t="shared" si="38706"/>
        <v>0</v>
      </c>
      <c r="AI1624" s="36"/>
      <c r="AJ1624" s="37"/>
      <c r="AK1624" s="44">
        <f>parseTime(AI1624)-(AJ1626=INT(RIGHT($F1624, 1)))</f>
        <v>0</v>
      </c>
      <c r="AL1624" s="45">
        <f t="shared" si="38707"/>
        <v>0</v>
      </c>
      <c r="AM1624" s="36"/>
      <c r="AN1624" s="37"/>
      <c r="AO1624" s="44">
        <f t="shared" ref="AO1624" si="38767">parseTime(AM1624)-(AN1626=INT(RIGHT($F1624, 1)))</f>
        <v>0</v>
      </c>
      <c r="AP1624" s="45">
        <f t="shared" si="38709"/>
        <v>0</v>
      </c>
      <c r="AQ1624" s="36"/>
      <c r="AR1624" s="37"/>
      <c r="AS1624" s="44">
        <f t="shared" ref="AS1624" si="38768">parseTime(AQ1624)-(AR1626=INT(RIGHT($F1624, 1)))</f>
        <v>0</v>
      </c>
      <c r="AT1624" s="45">
        <f t="shared" si="38711"/>
        <v>0</v>
      </c>
      <c r="AU1624" s="36"/>
      <c r="AV1624" s="37"/>
      <c r="AW1624" s="44">
        <f>parseTime(AU1624)-(AV1626=INT(RIGHT($F1624, 1)))</f>
        <v>0</v>
      </c>
      <c r="AX1624" s="45">
        <f t="shared" si="38712"/>
        <v>0</v>
      </c>
      <c r="AY1624" s="36"/>
      <c r="AZ1624" s="37"/>
      <c r="BA1624" s="44">
        <f>parseTime(AY1624)-(AZ1626=INT(RIGHT($F1624, 1)))</f>
        <v>0</v>
      </c>
      <c r="BB1624" s="45">
        <f t="shared" si="38713"/>
        <v>0</v>
      </c>
      <c r="BC1624" s="36"/>
      <c r="BD1624" s="37"/>
      <c r="BE1624" s="44">
        <f>parseTime(BC1624)-(BD1626=INT(RIGHT($F1624, 1)))</f>
        <v>0</v>
      </c>
      <c r="BF1624" s="45">
        <f t="shared" si="38714"/>
        <v>0</v>
      </c>
      <c r="BG1624" s="36"/>
      <c r="BH1624" s="37"/>
      <c r="BI1624" s="44">
        <f>parseTime(BG1624)-(BH1626=INT(RIGHT($F1624, 1)))</f>
        <v>0</v>
      </c>
      <c r="BJ1624" s="45">
        <f t="shared" si="38715"/>
        <v>0</v>
      </c>
      <c r="BK1624" s="36"/>
      <c r="BL1624" s="37"/>
      <c r="BM1624" s="44">
        <f>parseTime(BK1624)-(BL1626=INT(RIGHT($F1624, 1)))</f>
        <v>0</v>
      </c>
      <c r="BN1624" s="45">
        <f t="shared" si="38716"/>
        <v>0</v>
      </c>
      <c r="BO1624" s="36"/>
      <c r="BP1624" s="37"/>
      <c r="BQ1624" s="44">
        <f t="shared" ref="BQ1624" si="38769">parseTime(BO1624)-(BP1626=INT(RIGHT($F1624, 1)))</f>
        <v>0</v>
      </c>
      <c r="BR1624" s="45">
        <f t="shared" si="38718"/>
        <v>0</v>
      </c>
      <c r="BS1624" s="36"/>
      <c r="BT1624" s="37"/>
      <c r="BU1624" s="44">
        <f t="shared" ref="BU1624" si="38770">parseTime(BS1624)-(BT1626=INT(RIGHT($F1624, 1)))</f>
        <v>0</v>
      </c>
      <c r="BV1624" s="45">
        <f t="shared" si="38720"/>
        <v>0</v>
      </c>
      <c r="BW1624" s="36"/>
      <c r="BX1624" s="37"/>
      <c r="BY1624" s="44">
        <f t="shared" ref="BY1624" si="38771">parseTime(BW1624)-(BX1626=INT(RIGHT($F1624, 1)))</f>
        <v>0</v>
      </c>
      <c r="BZ1624" s="45">
        <f t="shared" si="38722"/>
        <v>0</v>
      </c>
      <c r="CA1624" s="36"/>
      <c r="CB1624" s="37"/>
      <c r="CC1624" s="44">
        <f t="shared" ref="CC1624" si="38772">parseTime(CA1624)-(CB1626=INT(RIGHT($F1624, 1)))</f>
        <v>0</v>
      </c>
      <c r="CD1624" s="45">
        <f t="shared" si="38724"/>
        <v>0</v>
      </c>
      <c r="CE1624" s="36"/>
      <c r="CF1624" s="37"/>
      <c r="CG1624" s="44">
        <f t="shared" ref="CG1624" si="38773">parseTime(CE1624)-(CF1626=INT(RIGHT($F1624, 1)))</f>
        <v>0</v>
      </c>
      <c r="CH1624" s="45">
        <f t="shared" si="38726"/>
        <v>0</v>
      </c>
    </row>
    <row r="1625" spans="1:86" x14ac:dyDescent="0.25">
      <c r="A1625" s="56" t="s">
        <v>119</v>
      </c>
      <c r="B1625" s="57">
        <f t="shared" ref="B1625" ca="1" si="38774">roleHours(G1621:CH1627, "MCC")</f>
        <v>0</v>
      </c>
      <c r="C1625" s="14">
        <f t="shared" ca="1" si="38744"/>
        <v>0</v>
      </c>
      <c r="D1625" s="14" t="s">
        <v>260</v>
      </c>
      <c r="E1625" s="20">
        <v>4.6500000000000004</v>
      </c>
      <c r="F1625" s="51" t="s">
        <v>132</v>
      </c>
      <c r="G1625" s="36"/>
      <c r="H1625" s="37"/>
      <c r="I1625" s="44">
        <f t="shared" ref="I1625" si="38775">parseTime(G1625)-(H1626=INT(RIGHT($F1625, 1)))</f>
        <v>0</v>
      </c>
      <c r="J1625" s="45">
        <f t="shared" si="38694"/>
        <v>0</v>
      </c>
      <c r="K1625" s="36"/>
      <c r="L1625" s="37"/>
      <c r="M1625" s="44">
        <f t="shared" ref="M1625" si="38776">parseTime(K1625)-(L1626=INT(RIGHT($F1625, 1)))</f>
        <v>0</v>
      </c>
      <c r="N1625" s="45">
        <f t="shared" si="38696"/>
        <v>0</v>
      </c>
      <c r="O1625" s="36"/>
      <c r="P1625" s="37"/>
      <c r="Q1625" s="44">
        <f t="shared" ref="Q1625" si="38777">parseTime(O1625)-(P1626=INT(RIGHT($F1625, 1)))</f>
        <v>0</v>
      </c>
      <c r="R1625" s="45">
        <f t="shared" si="38698"/>
        <v>0</v>
      </c>
      <c r="S1625" s="36"/>
      <c r="T1625" s="37"/>
      <c r="U1625" s="44">
        <f t="shared" ref="U1625" si="38778">parseTime(S1625)-(T1626=INT(RIGHT($F1625, 1)))</f>
        <v>0</v>
      </c>
      <c r="V1625" s="45">
        <f t="shared" si="38700"/>
        <v>0</v>
      </c>
      <c r="W1625" s="36"/>
      <c r="X1625" s="37"/>
      <c r="Y1625" s="44">
        <f t="shared" ref="Y1625" si="38779">parseTime(W1625)-(X1626=INT(RIGHT($F1625, 1)))</f>
        <v>0</v>
      </c>
      <c r="Z1625" s="45">
        <f t="shared" si="38702"/>
        <v>0</v>
      </c>
      <c r="AA1625" s="36"/>
      <c r="AB1625" s="37"/>
      <c r="AC1625" s="44">
        <f t="shared" ref="AC1625" si="38780">parseTime(AA1625)-(AB1626=INT(RIGHT($F1625, 1)))</f>
        <v>0</v>
      </c>
      <c r="AD1625" s="45">
        <f t="shared" si="38704"/>
        <v>0</v>
      </c>
      <c r="AE1625" s="36"/>
      <c r="AF1625" s="37"/>
      <c r="AG1625" s="44">
        <f t="shared" ref="AG1625" si="38781">parseTime(AE1625)-(AF1626=INT(RIGHT($F1625, 1)))</f>
        <v>0</v>
      </c>
      <c r="AH1625" s="45">
        <f t="shared" si="38706"/>
        <v>0</v>
      </c>
      <c r="AI1625" s="36"/>
      <c r="AJ1625" s="37"/>
      <c r="AK1625" s="44">
        <f>parseTime(AI1625)-(AJ1626=INT(RIGHT($F1625, 1)))</f>
        <v>0</v>
      </c>
      <c r="AL1625" s="45">
        <f t="shared" si="38707"/>
        <v>0</v>
      </c>
      <c r="AM1625" s="36"/>
      <c r="AN1625" s="37"/>
      <c r="AO1625" s="44">
        <f t="shared" ref="AO1625" si="38782">parseTime(AM1625)-(AN1626=INT(RIGHT($F1625, 1)))</f>
        <v>0</v>
      </c>
      <c r="AP1625" s="45">
        <f t="shared" si="38709"/>
        <v>0</v>
      </c>
      <c r="AQ1625" s="36"/>
      <c r="AR1625" s="37"/>
      <c r="AS1625" s="44">
        <f t="shared" ref="AS1625" si="38783">parseTime(AQ1625)-(AR1626=INT(RIGHT($F1625, 1)))</f>
        <v>0</v>
      </c>
      <c r="AT1625" s="45">
        <f t="shared" si="38711"/>
        <v>0</v>
      </c>
      <c r="AU1625" s="36"/>
      <c r="AV1625" s="37"/>
      <c r="AW1625" s="44">
        <f>parseTime(AU1625)-(AV1626=INT(RIGHT($F1625, 1)))</f>
        <v>0</v>
      </c>
      <c r="AX1625" s="45">
        <f t="shared" si="38712"/>
        <v>0</v>
      </c>
      <c r="AY1625" s="36"/>
      <c r="AZ1625" s="37"/>
      <c r="BA1625" s="44">
        <f>parseTime(AY1625)-(AZ1626=INT(RIGHT($F1625, 1)))</f>
        <v>0</v>
      </c>
      <c r="BB1625" s="45">
        <f t="shared" si="38713"/>
        <v>0</v>
      </c>
      <c r="BC1625" s="36"/>
      <c r="BD1625" s="37"/>
      <c r="BE1625" s="44">
        <f>parseTime(BC1625)-(BD1626=INT(RIGHT($F1625, 1)))</f>
        <v>0</v>
      </c>
      <c r="BF1625" s="45">
        <f t="shared" si="38714"/>
        <v>0</v>
      </c>
      <c r="BG1625" s="36"/>
      <c r="BH1625" s="37"/>
      <c r="BI1625" s="44">
        <f>parseTime(BG1625)-(BH1626=INT(RIGHT($F1625, 1)))</f>
        <v>0</v>
      </c>
      <c r="BJ1625" s="45">
        <f t="shared" si="38715"/>
        <v>0</v>
      </c>
      <c r="BK1625" s="36"/>
      <c r="BL1625" s="37"/>
      <c r="BM1625" s="44">
        <f>parseTime(BK1625)-(BL1626=INT(RIGHT($F1625, 1)))</f>
        <v>0</v>
      </c>
      <c r="BN1625" s="45">
        <f t="shared" si="38716"/>
        <v>0</v>
      </c>
      <c r="BO1625" s="36"/>
      <c r="BP1625" s="37"/>
      <c r="BQ1625" s="44">
        <f t="shared" ref="BQ1625" si="38784">parseTime(BO1625)-(BP1626=INT(RIGHT($F1625, 1)))</f>
        <v>0</v>
      </c>
      <c r="BR1625" s="45">
        <f t="shared" si="38718"/>
        <v>0</v>
      </c>
      <c r="BS1625" s="36"/>
      <c r="BT1625" s="37"/>
      <c r="BU1625" s="44">
        <f t="shared" ref="BU1625" si="38785">parseTime(BS1625)-(BT1626=INT(RIGHT($F1625, 1)))</f>
        <v>0</v>
      </c>
      <c r="BV1625" s="45">
        <f t="shared" si="38720"/>
        <v>0</v>
      </c>
      <c r="BW1625" s="36"/>
      <c r="BX1625" s="37"/>
      <c r="BY1625" s="44">
        <f t="shared" ref="BY1625" si="38786">parseTime(BW1625)-(BX1626=INT(RIGHT($F1625, 1)))</f>
        <v>0</v>
      </c>
      <c r="BZ1625" s="45">
        <f t="shared" si="38722"/>
        <v>0</v>
      </c>
      <c r="CA1625" s="36"/>
      <c r="CB1625" s="37"/>
      <c r="CC1625" s="44">
        <f t="shared" ref="CC1625" si="38787">parseTime(CA1625)-(CB1626=INT(RIGHT($F1625, 1)))</f>
        <v>0</v>
      </c>
      <c r="CD1625" s="45">
        <f t="shared" si="38724"/>
        <v>0</v>
      </c>
      <c r="CE1625" s="36"/>
      <c r="CF1625" s="37"/>
      <c r="CG1625" s="44">
        <f t="shared" ref="CG1625" si="38788">parseTime(CE1625)-(CF1626=INT(RIGHT($F1625, 1)))</f>
        <v>0</v>
      </c>
      <c r="CH1625" s="45">
        <f t="shared" si="38726"/>
        <v>0</v>
      </c>
    </row>
    <row r="1626" spans="1:86" x14ac:dyDescent="0.25">
      <c r="A1626" s="56"/>
      <c r="B1626" s="57"/>
      <c r="C1626" s="14">
        <f t="shared" si="38744"/>
        <v>0</v>
      </c>
      <c r="D1626" s="14"/>
      <c r="E1626" s="20">
        <f t="shared" ref="E1626" si="38789">((7.5/2)-0.5+E1625)*8</f>
        <v>63.2</v>
      </c>
      <c r="F1626" s="51"/>
      <c r="G1626" s="46" t="s">
        <v>134</v>
      </c>
      <c r="H1626" s="38">
        <f t="shared" ref="H1626" si="38790">lunchAdjust(G1621:H1625)</f>
        <v>0</v>
      </c>
      <c r="I1626" s="48" t="s">
        <v>0</v>
      </c>
      <c r="J1626" s="39">
        <f t="shared" ref="J1626" si="38791">SUMPRODUCT(I1621:I1625*J1621:J1625)</f>
        <v>0</v>
      </c>
      <c r="K1626" s="46" t="s">
        <v>134</v>
      </c>
      <c r="L1626" s="38">
        <f t="shared" ref="L1626" si="38792">lunchAdjust(K1621:L1625)</f>
        <v>0</v>
      </c>
      <c r="M1626" s="48" t="s">
        <v>0</v>
      </c>
      <c r="N1626" s="39">
        <f t="shared" ref="N1626" si="38793">SUMPRODUCT(M1621:M1625*N1621:N1625)</f>
        <v>0</v>
      </c>
      <c r="O1626" s="46" t="s">
        <v>134</v>
      </c>
      <c r="P1626" s="38">
        <f t="shared" ref="P1626" si="38794">lunchAdjust(O1621:P1625)</f>
        <v>0</v>
      </c>
      <c r="Q1626" s="48" t="s">
        <v>0</v>
      </c>
      <c r="R1626" s="39">
        <f t="shared" ref="R1626" si="38795">SUMPRODUCT(Q1621:Q1625*R1621:R1625)</f>
        <v>0</v>
      </c>
      <c r="S1626" s="46" t="s">
        <v>134</v>
      </c>
      <c r="T1626" s="38">
        <f t="shared" ref="T1626" si="38796">lunchAdjust(S1621:T1625)</f>
        <v>0</v>
      </c>
      <c r="U1626" s="48" t="s">
        <v>0</v>
      </c>
      <c r="V1626" s="39">
        <f t="shared" ref="V1626" si="38797">SUMPRODUCT(U1621:U1625*V1621:V1625)</f>
        <v>0</v>
      </c>
      <c r="W1626" s="46" t="s">
        <v>134</v>
      </c>
      <c r="X1626" s="38">
        <f t="shared" ref="X1626" si="38798">lunchAdjust(W1621:X1625)</f>
        <v>0</v>
      </c>
      <c r="Y1626" s="48" t="s">
        <v>0</v>
      </c>
      <c r="Z1626" s="39">
        <f t="shared" ref="Z1626" si="38799">SUMPRODUCT(Y1621:Y1625*Z1621:Z1625)</f>
        <v>0</v>
      </c>
      <c r="AA1626" s="46" t="s">
        <v>134</v>
      </c>
      <c r="AB1626" s="38">
        <f t="shared" ref="AB1626" si="38800">lunchAdjust(AA1621:AB1625)</f>
        <v>0</v>
      </c>
      <c r="AC1626" s="48" t="s">
        <v>0</v>
      </c>
      <c r="AD1626" s="39">
        <f t="shared" ref="AD1626" si="38801">SUMPRODUCT(AC1621:AC1625*AD1621:AD1625)</f>
        <v>0</v>
      </c>
      <c r="AE1626" s="46" t="s">
        <v>134</v>
      </c>
      <c r="AF1626" s="38">
        <f t="shared" ref="AF1626" si="38802">lunchAdjust(AE1621:AF1625)</f>
        <v>0</v>
      </c>
      <c r="AG1626" s="48" t="s">
        <v>0</v>
      </c>
      <c r="AH1626" s="39">
        <f t="shared" ref="AH1626" si="38803">SUMPRODUCT(AG1621:AG1625*AH1621:AH1625)</f>
        <v>0</v>
      </c>
      <c r="AI1626" s="46" t="s">
        <v>134</v>
      </c>
      <c r="AJ1626" s="38">
        <f t="shared" ref="AJ1626" si="38804">lunchAdjust(AI1621:AJ1625)</f>
        <v>0</v>
      </c>
      <c r="AK1626" s="48" t="s">
        <v>0</v>
      </c>
      <c r="AL1626" s="39">
        <f t="shared" ref="AL1626" si="38805">SUMPRODUCT(AK1621:AK1625*AL1621:AL1625)</f>
        <v>0</v>
      </c>
      <c r="AM1626" s="46" t="s">
        <v>134</v>
      </c>
      <c r="AN1626" s="38">
        <f t="shared" ref="AN1626" si="38806">lunchAdjust(AM1621:AN1625)</f>
        <v>0</v>
      </c>
      <c r="AO1626" s="48" t="s">
        <v>0</v>
      </c>
      <c r="AP1626" s="39">
        <f t="shared" ref="AP1626" si="38807">SUMPRODUCT(AO1621:AO1625*AP1621:AP1625)</f>
        <v>0</v>
      </c>
      <c r="AQ1626" s="46" t="s">
        <v>134</v>
      </c>
      <c r="AR1626" s="38">
        <f t="shared" ref="AR1626" si="38808">lunchAdjust(AQ1621:AR1625)</f>
        <v>0</v>
      </c>
      <c r="AS1626" s="48" t="s">
        <v>0</v>
      </c>
      <c r="AT1626" s="39">
        <f t="shared" ref="AT1626" si="38809">SUMPRODUCT(AS1621:AS1625*AT1621:AT1625)</f>
        <v>0</v>
      </c>
      <c r="AU1626" s="46" t="s">
        <v>134</v>
      </c>
      <c r="AV1626" s="38">
        <f t="shared" ref="AV1626" si="38810">lunchAdjust(AU1621:AV1625)</f>
        <v>0</v>
      </c>
      <c r="AW1626" s="48" t="s">
        <v>0</v>
      </c>
      <c r="AX1626" s="39">
        <f t="shared" ref="AX1626" si="38811">SUMPRODUCT(AW1621:AW1625*AX1621:AX1625)</f>
        <v>0</v>
      </c>
      <c r="AY1626" s="46" t="s">
        <v>134</v>
      </c>
      <c r="AZ1626" s="38">
        <f t="shared" ref="AZ1626" si="38812">lunchAdjust(AY1621:AZ1625)</f>
        <v>0</v>
      </c>
      <c r="BA1626" s="48" t="s">
        <v>0</v>
      </c>
      <c r="BB1626" s="39">
        <f t="shared" ref="BB1626" si="38813">SUMPRODUCT(BA1621:BA1625*BB1621:BB1625)</f>
        <v>0</v>
      </c>
      <c r="BC1626" s="46" t="s">
        <v>134</v>
      </c>
      <c r="BD1626" s="38">
        <f t="shared" ref="BD1626" si="38814">lunchAdjust(BC1621:BD1625)</f>
        <v>0</v>
      </c>
      <c r="BE1626" s="48" t="s">
        <v>0</v>
      </c>
      <c r="BF1626" s="39">
        <f t="shared" ref="BF1626" si="38815">SUMPRODUCT(BE1621:BE1625*BF1621:BF1625)</f>
        <v>0</v>
      </c>
      <c r="BG1626" s="46" t="s">
        <v>134</v>
      </c>
      <c r="BH1626" s="38">
        <f t="shared" ref="BH1626" si="38816">lunchAdjust(BG1621:BH1625)</f>
        <v>0</v>
      </c>
      <c r="BI1626" s="48" t="s">
        <v>0</v>
      </c>
      <c r="BJ1626" s="39">
        <f t="shared" ref="BJ1626" si="38817">SUMPRODUCT(BI1621:BI1625*BJ1621:BJ1625)</f>
        <v>0</v>
      </c>
      <c r="BK1626" s="46" t="s">
        <v>134</v>
      </c>
      <c r="BL1626" s="38">
        <f t="shared" ref="BL1626" si="38818">lunchAdjust(BK1621:BL1625)</f>
        <v>0</v>
      </c>
      <c r="BM1626" s="48" t="s">
        <v>0</v>
      </c>
      <c r="BN1626" s="39">
        <f t="shared" ref="BN1626" si="38819">SUMPRODUCT(BM1621:BM1625*BN1621:BN1625)</f>
        <v>0</v>
      </c>
      <c r="BO1626" s="46" t="s">
        <v>134</v>
      </c>
      <c r="BP1626" s="38">
        <f t="shared" ref="BP1626" si="38820">lunchAdjust(BO1621:BP1625)</f>
        <v>0</v>
      </c>
      <c r="BQ1626" s="48" t="s">
        <v>0</v>
      </c>
      <c r="BR1626" s="39">
        <f t="shared" ref="BR1626" si="38821">SUMPRODUCT(BQ1621:BQ1625*BR1621:BR1625)</f>
        <v>0</v>
      </c>
      <c r="BS1626" s="46" t="s">
        <v>134</v>
      </c>
      <c r="BT1626" s="38">
        <f t="shared" ref="BT1626" si="38822">lunchAdjust(BS1621:BT1625)</f>
        <v>0</v>
      </c>
      <c r="BU1626" s="48" t="s">
        <v>0</v>
      </c>
      <c r="BV1626" s="39">
        <f t="shared" ref="BV1626" si="38823">SUMPRODUCT(BU1621:BU1625*BV1621:BV1625)</f>
        <v>0</v>
      </c>
      <c r="BW1626" s="46" t="s">
        <v>134</v>
      </c>
      <c r="BX1626" s="38">
        <f t="shared" ref="BX1626" si="38824">lunchAdjust(BW1621:BX1625)</f>
        <v>0</v>
      </c>
      <c r="BY1626" s="48" t="s">
        <v>0</v>
      </c>
      <c r="BZ1626" s="39">
        <f t="shared" ref="BZ1626" si="38825">SUMPRODUCT(BY1621:BY1625*BZ1621:BZ1625)</f>
        <v>0</v>
      </c>
      <c r="CA1626" s="46" t="s">
        <v>134</v>
      </c>
      <c r="CB1626" s="38">
        <f t="shared" ref="CB1626" si="38826">lunchAdjust(CA1621:CB1625)</f>
        <v>0</v>
      </c>
      <c r="CC1626" s="48" t="s">
        <v>0</v>
      </c>
      <c r="CD1626" s="39">
        <f t="shared" ref="CD1626" si="38827">SUMPRODUCT(CC1621:CC1625*CD1621:CD1625)</f>
        <v>0</v>
      </c>
      <c r="CE1626" s="46" t="s">
        <v>134</v>
      </c>
      <c r="CF1626" s="38">
        <f t="shared" ref="CF1626" si="38828">lunchAdjust(CE1621:CF1625)</f>
        <v>0</v>
      </c>
      <c r="CG1626" s="48" t="s">
        <v>0</v>
      </c>
      <c r="CH1626" s="39">
        <f t="shared" ref="CH1626" si="38829">SUMPRODUCT(CG1621:CG1625*CH1621:CH1625)</f>
        <v>0</v>
      </c>
    </row>
    <row r="1627" spans="1:86" ht="15.75" thickBot="1" x14ac:dyDescent="0.3">
      <c r="A1627" s="58" t="s">
        <v>121</v>
      </c>
      <c r="B1627" s="59">
        <f t="shared" ref="B1627" ca="1" si="38830">roleHours(G1621:CH1627, "OUT")</f>
        <v>0</v>
      </c>
      <c r="C1627" s="54" t="s">
        <v>137</v>
      </c>
      <c r="D1627" s="22">
        <f t="shared" ref="D1627" ca="1" si="38831">roleHours(G1621:CH1627, "PTO")</f>
        <v>0</v>
      </c>
      <c r="E1627" s="23">
        <f t="shared" ref="E1627" ca="1" si="38832">E1626-B1622</f>
        <v>63.2</v>
      </c>
      <c r="F1627" s="52"/>
      <c r="G1627" s="47" t="s">
        <v>39</v>
      </c>
      <c r="H1627" s="40">
        <f t="shared" si="37969"/>
        <v>0</v>
      </c>
      <c r="I1627" s="49" t="s">
        <v>135</v>
      </c>
      <c r="J1627" s="41">
        <f t="shared" ref="J1627" si="38833">J1626*G$4</f>
        <v>0</v>
      </c>
      <c r="K1627" s="47" t="s">
        <v>39</v>
      </c>
      <c r="L1627" s="40">
        <f t="shared" ref="L1627" si="38834">SUMPRODUCT(M1621:M1625*(L1621:L1625="PTO"))+SUMPRODUCT(M1621:M1625*(L1621:L1625="HOL"))</f>
        <v>0</v>
      </c>
      <c r="M1627" s="49" t="s">
        <v>135</v>
      </c>
      <c r="N1627" s="41">
        <f t="shared" ref="N1627" si="38835">N1626*K$4</f>
        <v>0</v>
      </c>
      <c r="O1627" s="47" t="s">
        <v>39</v>
      </c>
      <c r="P1627" s="40">
        <f t="shared" ref="P1627" si="38836">SUMPRODUCT(Q1621:Q1625*(P1621:P1625="PTO"))+SUMPRODUCT(Q1621:Q1625*(P1621:P1625="HOL"))</f>
        <v>0</v>
      </c>
      <c r="Q1627" s="49" t="s">
        <v>135</v>
      </c>
      <c r="R1627" s="41">
        <f t="shared" ref="R1627" si="38837">R1626*O$4</f>
        <v>0</v>
      </c>
      <c r="S1627" s="47" t="s">
        <v>39</v>
      </c>
      <c r="T1627" s="40">
        <f t="shared" ref="T1627" si="38838">SUMPRODUCT(U1621:U1625*(T1621:T1625="PTO"))+SUMPRODUCT(U1621:U1625*(T1621:T1625="HOL"))</f>
        <v>0</v>
      </c>
      <c r="U1627" s="49" t="s">
        <v>135</v>
      </c>
      <c r="V1627" s="41">
        <f t="shared" ref="V1627" si="38839">V1626*S$4</f>
        <v>0</v>
      </c>
      <c r="W1627" s="47" t="s">
        <v>39</v>
      </c>
      <c r="X1627" s="40">
        <f t="shared" ref="X1627" si="38840">SUMPRODUCT(Y1621:Y1625*(X1621:X1625="PTO"))+SUMPRODUCT(Y1621:Y1625*(X1621:X1625="HOL"))</f>
        <v>0</v>
      </c>
      <c r="Y1627" s="49" t="s">
        <v>135</v>
      </c>
      <c r="Z1627" s="41">
        <f t="shared" ref="Z1627" si="38841">Z1626*W$4</f>
        <v>0</v>
      </c>
      <c r="AA1627" s="47" t="s">
        <v>39</v>
      </c>
      <c r="AB1627" s="40">
        <f t="shared" ref="AB1627" si="38842">SUMPRODUCT(AC1621:AC1625*(AB1621:AB1625="PTO"))+SUMPRODUCT(AC1621:AC1625*(AB1621:AB1625="HOL"))</f>
        <v>0</v>
      </c>
      <c r="AC1627" s="49" t="s">
        <v>135</v>
      </c>
      <c r="AD1627" s="41">
        <f t="shared" ref="AD1627" si="38843">AD1626*AA$4</f>
        <v>0</v>
      </c>
      <c r="AE1627" s="47" t="s">
        <v>39</v>
      </c>
      <c r="AF1627" s="40">
        <f t="shared" ref="AF1627" si="38844">SUMPRODUCT(AG1621:AG1625*(AF1621:AF1625="PTO"))+SUMPRODUCT(AG1621:AG1625*(AF1621:AF1625="HOL"))</f>
        <v>0</v>
      </c>
      <c r="AG1627" s="49" t="s">
        <v>135</v>
      </c>
      <c r="AH1627" s="41">
        <f t="shared" ref="AH1627" si="38845">AH1626*AE$4</f>
        <v>0</v>
      </c>
      <c r="AI1627" s="47" t="s">
        <v>39</v>
      </c>
      <c r="AJ1627" s="40">
        <f t="shared" ref="AJ1627" si="38846">SUMPRODUCT(AK1621:AK1625*(AJ1621:AJ1625="PTO"))+SUMPRODUCT(AK1621:AK1625*(AJ1621:AJ1625="HOL"))</f>
        <v>0</v>
      </c>
      <c r="AK1627" s="49" t="s">
        <v>135</v>
      </c>
      <c r="AL1627" s="41">
        <f>AL1626*AI$4</f>
        <v>0</v>
      </c>
      <c r="AM1627" s="47" t="s">
        <v>39</v>
      </c>
      <c r="AN1627" s="40">
        <f t="shared" ref="AN1627" si="38847">SUMPRODUCT(AO1621:AO1625*(AN1621:AN1625="PTO"))+SUMPRODUCT(AO1621:AO1625*(AN1621:AN1625="HOL"))</f>
        <v>0</v>
      </c>
      <c r="AO1627" s="49" t="s">
        <v>135</v>
      </c>
      <c r="AP1627" s="41">
        <f t="shared" ref="AP1627" si="38848">AP1626*AM$4</f>
        <v>0</v>
      </c>
      <c r="AQ1627" s="47" t="s">
        <v>39</v>
      </c>
      <c r="AR1627" s="40">
        <f t="shared" ref="AR1627" si="38849">SUMPRODUCT(AS1621:AS1625*(AR1621:AR1625="PTO"))+SUMPRODUCT(AS1621:AS1625*(AR1621:AR1625="HOL"))</f>
        <v>0</v>
      </c>
      <c r="AS1627" s="49" t="s">
        <v>135</v>
      </c>
      <c r="AT1627" s="41">
        <f t="shared" ref="AT1627" si="38850">AT1626*AQ$4</f>
        <v>0</v>
      </c>
      <c r="AU1627" s="47" t="s">
        <v>39</v>
      </c>
      <c r="AV1627" s="40">
        <f t="shared" ref="AV1627" si="38851">SUMPRODUCT(AW1621:AW1625*(AV1621:AV1625="PTO"))+SUMPRODUCT(AW1621:AW1625*(AV1621:AV1625="HOL"))</f>
        <v>0</v>
      </c>
      <c r="AW1627" s="49" t="s">
        <v>135</v>
      </c>
      <c r="AX1627" s="41">
        <f>AX1626*AU$4</f>
        <v>0</v>
      </c>
      <c r="AY1627" s="47" t="s">
        <v>39</v>
      </c>
      <c r="AZ1627" s="40">
        <f t="shared" ref="AZ1627" si="38852">SUMPRODUCT(BA1621:BA1625*(AZ1621:AZ1625="PTO"))+SUMPRODUCT(BA1621:BA1625*(AZ1621:AZ1625="HOL"))</f>
        <v>0</v>
      </c>
      <c r="BA1627" s="49" t="s">
        <v>135</v>
      </c>
      <c r="BB1627" s="41">
        <f>BB1626*AY$4</f>
        <v>0</v>
      </c>
      <c r="BC1627" s="47" t="s">
        <v>39</v>
      </c>
      <c r="BD1627" s="40">
        <f t="shared" ref="BD1627" si="38853">SUMPRODUCT(BE1621:BE1625*(BD1621:BD1625="PTO"))+SUMPRODUCT(BE1621:BE1625*(BD1621:BD1625="HOL"))</f>
        <v>0</v>
      </c>
      <c r="BE1627" s="49" t="s">
        <v>135</v>
      </c>
      <c r="BF1627" s="41">
        <f>BF1626*BC$4</f>
        <v>0</v>
      </c>
      <c r="BG1627" s="47" t="s">
        <v>39</v>
      </c>
      <c r="BH1627" s="40">
        <f t="shared" ref="BH1627" si="38854">SUMPRODUCT(BI1621:BI1625*(BH1621:BH1625="PTO"))+SUMPRODUCT(BI1621:BI1625*(BH1621:BH1625="HOL"))</f>
        <v>0</v>
      </c>
      <c r="BI1627" s="49" t="s">
        <v>135</v>
      </c>
      <c r="BJ1627" s="41">
        <f>BJ1626*BG$4</f>
        <v>0</v>
      </c>
      <c r="BK1627" s="47" t="s">
        <v>39</v>
      </c>
      <c r="BL1627" s="40">
        <f t="shared" ref="BL1627" si="38855">SUMPRODUCT(BM1621:BM1625*(BL1621:BL1625="PTO"))+SUMPRODUCT(BM1621:BM1625*(BL1621:BL1625="HOL"))</f>
        <v>0</v>
      </c>
      <c r="BM1627" s="49" t="s">
        <v>135</v>
      </c>
      <c r="BN1627" s="41">
        <f>BN1626*BK$4</f>
        <v>0</v>
      </c>
      <c r="BO1627" s="47" t="s">
        <v>39</v>
      </c>
      <c r="BP1627" s="40">
        <f t="shared" ref="BP1627" si="38856">SUMPRODUCT(BQ1621:BQ1625*(BP1621:BP1625="PTO"))+SUMPRODUCT(BQ1621:BQ1625*(BP1621:BP1625="HOL"))</f>
        <v>0</v>
      </c>
      <c r="BQ1627" s="49" t="s">
        <v>135</v>
      </c>
      <c r="BR1627" s="41">
        <f t="shared" ref="BR1627" si="38857">BR1626*BO$4</f>
        <v>0</v>
      </c>
      <c r="BS1627" s="47" t="s">
        <v>39</v>
      </c>
      <c r="BT1627" s="40">
        <f t="shared" ref="BT1627" si="38858">SUMPRODUCT(BU1621:BU1625*(BT1621:BT1625="PTO"))+SUMPRODUCT(BU1621:BU1625*(BT1621:BT1625="HOL"))</f>
        <v>0</v>
      </c>
      <c r="BU1627" s="49" t="s">
        <v>135</v>
      </c>
      <c r="BV1627" s="41">
        <f t="shared" ref="BV1627" si="38859">BV1626*BS$4</f>
        <v>0</v>
      </c>
      <c r="BW1627" s="47" t="s">
        <v>39</v>
      </c>
      <c r="BX1627" s="40">
        <f t="shared" ref="BX1627" si="38860">SUMPRODUCT(BY1621:BY1625*(BX1621:BX1625="PTO"))+SUMPRODUCT(BY1621:BY1625*(BX1621:BX1625="HOL"))</f>
        <v>0</v>
      </c>
      <c r="BY1627" s="49" t="s">
        <v>135</v>
      </c>
      <c r="BZ1627" s="41">
        <f t="shared" ref="BZ1627" si="38861">BZ1626*BW$4</f>
        <v>0</v>
      </c>
      <c r="CA1627" s="47" t="s">
        <v>39</v>
      </c>
      <c r="CB1627" s="40">
        <f t="shared" ref="CB1627" si="38862">SUMPRODUCT(CC1621:CC1625*(CB1621:CB1625="PTO"))+SUMPRODUCT(CC1621:CC1625*(CB1621:CB1625="HOL"))</f>
        <v>0</v>
      </c>
      <c r="CC1627" s="49" t="s">
        <v>135</v>
      </c>
      <c r="CD1627" s="41">
        <f t="shared" ref="CD1627" si="38863">CD1626*CA$4</f>
        <v>0</v>
      </c>
      <c r="CE1627" s="47" t="s">
        <v>39</v>
      </c>
      <c r="CF1627" s="40">
        <f t="shared" ref="CF1627" si="38864">SUMPRODUCT(CG1621:CG1625*(CF1621:CF1625="PTO"))+SUMPRODUCT(CG1621:CG1625*(CF1621:CF1625="HOL"))</f>
        <v>0</v>
      </c>
      <c r="CG1627" s="49" t="s">
        <v>135</v>
      </c>
      <c r="CH1627" s="41">
        <f t="shared" ref="CH1627" si="38865">CH1626*CE$4</f>
        <v>0</v>
      </c>
    </row>
    <row r="1628" spans="1:86" x14ac:dyDescent="0.25">
      <c r="A1628" s="70" t="s">
        <v>133</v>
      </c>
      <c r="B1628" s="71">
        <f t="shared" ref="B1628" ca="1" si="38866">D1628-B1629</f>
        <v>39.736442211243713</v>
      </c>
      <c r="C1628" s="72" t="s">
        <v>122</v>
      </c>
      <c r="D1628" s="71">
        <f>IFERROR(INDEX(Holidays[FTE], MATCH(Entry!E1628, Holidays[Date], 0)), 1)*8*INDEX(FTEguide[[1]:[12]], MATCH(Entry!E1629, FTEguide[Weekday], 0), IF(Entry!E1631&gt;0, Entry!E1631, MONTH(Entry!E1628)))</f>
        <v>79.736442211243713</v>
      </c>
      <c r="E1628" s="60">
        <f t="shared" si="37486"/>
        <v>44060</v>
      </c>
      <c r="F1628" s="50" t="s">
        <v>128</v>
      </c>
      <c r="G1628" s="34" t="s">
        <v>136</v>
      </c>
      <c r="H1628" s="35" t="s">
        <v>23</v>
      </c>
      <c r="I1628" s="42">
        <f t="shared" ref="I1628" si="38867">parseTime(G1628)-(H1633=INT(RIGHT($F1628, 1)))</f>
        <v>8</v>
      </c>
      <c r="J1628" s="43">
        <f t="shared" ref="J1628:J1632" si="38868">isClocked(H1628)</f>
        <v>1</v>
      </c>
      <c r="K1628" s="34" t="s">
        <v>136</v>
      </c>
      <c r="L1628" s="35" t="s">
        <v>23</v>
      </c>
      <c r="M1628" s="42">
        <f t="shared" ref="M1628" si="38869">parseTime(K1628)-(L1633=INT(RIGHT($F1628, 1)))</f>
        <v>8</v>
      </c>
      <c r="N1628" s="43">
        <f t="shared" ref="N1628:N1632" si="38870">isClocked(L1628)</f>
        <v>1</v>
      </c>
      <c r="O1628" s="34" t="s">
        <v>180</v>
      </c>
      <c r="P1628" s="35" t="s">
        <v>23</v>
      </c>
      <c r="Q1628" s="42">
        <f t="shared" ref="Q1628" si="38871">parseTime(O1628)-(P1633=INT(RIGHT($F1628, 1)))</f>
        <v>8</v>
      </c>
      <c r="R1628" s="43">
        <f t="shared" ref="R1628:R1632" si="38872">isClocked(P1628)</f>
        <v>1</v>
      </c>
      <c r="S1628" s="34" t="s">
        <v>150</v>
      </c>
      <c r="T1628" s="35" t="s">
        <v>23</v>
      </c>
      <c r="U1628" s="42">
        <f t="shared" ref="U1628" si="38873">parseTime(S1628)-(T1633=INT(RIGHT($F1628, 1)))</f>
        <v>8</v>
      </c>
      <c r="V1628" s="43">
        <f t="shared" ref="V1628:V1632" si="38874">isClocked(T1628)</f>
        <v>1</v>
      </c>
      <c r="W1628" s="34"/>
      <c r="X1628" s="35"/>
      <c r="Y1628" s="42">
        <f t="shared" ref="Y1628" si="38875">parseTime(W1628)-(X1633=INT(RIGHT($F1628, 1)))</f>
        <v>0</v>
      </c>
      <c r="Z1628" s="43">
        <f t="shared" ref="Z1628:Z1632" si="38876">isClocked(X1628)</f>
        <v>0</v>
      </c>
      <c r="AA1628" s="34" t="s">
        <v>136</v>
      </c>
      <c r="AB1628" s="35" t="s">
        <v>23</v>
      </c>
      <c r="AC1628" s="42">
        <f t="shared" ref="AC1628" si="38877">parseTime(AA1628)-(AB1633=INT(RIGHT($F1628, 1)))</f>
        <v>8</v>
      </c>
      <c r="AD1628" s="43">
        <f t="shared" ref="AD1628:AD1632" si="38878">isClocked(AB1628)</f>
        <v>1</v>
      </c>
      <c r="AE1628" s="34" t="s">
        <v>245</v>
      </c>
      <c r="AF1628" s="35" t="s">
        <v>39</v>
      </c>
      <c r="AG1628" s="42">
        <f t="shared" ref="AG1628" si="38879">parseTime(AE1628)-(AF1633=INT(RIGHT($F1628, 1)))</f>
        <v>7.5</v>
      </c>
      <c r="AH1628" s="43">
        <f t="shared" ref="AH1628:AH1632" si="38880">isClocked(AF1628)</f>
        <v>0</v>
      </c>
      <c r="AI1628" s="34" t="s">
        <v>136</v>
      </c>
      <c r="AJ1628" s="35" t="s">
        <v>39</v>
      </c>
      <c r="AK1628" s="42">
        <f>parseTime(AI1628)-(AJ1633=INT(RIGHT($F1628, 1)))</f>
        <v>8</v>
      </c>
      <c r="AL1628" s="43">
        <f t="shared" ref="AL1628:AL1632" si="38881">isClocked(AJ1628)</f>
        <v>0</v>
      </c>
      <c r="AM1628" s="34"/>
      <c r="AN1628" s="35"/>
      <c r="AO1628" s="42">
        <f t="shared" ref="AO1628" si="38882">parseTime(AM1628)-(AN1633=INT(RIGHT($F1628, 1)))</f>
        <v>0</v>
      </c>
      <c r="AP1628" s="43">
        <f t="shared" ref="AP1628:AP1632" si="38883">isClocked(AN1628)</f>
        <v>0</v>
      </c>
      <c r="AQ1628" s="34"/>
      <c r="AR1628" s="35"/>
      <c r="AS1628" s="42">
        <f t="shared" ref="AS1628" si="38884">parseTime(AQ1628)-(AR1633=INT(RIGHT($F1628, 1)))</f>
        <v>0</v>
      </c>
      <c r="AT1628" s="43">
        <f t="shared" ref="AT1628:AT1632" si="38885">isClocked(AR1628)</f>
        <v>0</v>
      </c>
      <c r="AU1628" s="34"/>
      <c r="AV1628" s="35"/>
      <c r="AW1628" s="42">
        <f>parseTime(AU1628)-(AV1633=INT(RIGHT($F1628, 1)))</f>
        <v>0</v>
      </c>
      <c r="AX1628" s="43">
        <f t="shared" ref="AX1628:AX1632" si="38886">isClocked(AV1628)</f>
        <v>0</v>
      </c>
      <c r="AY1628" s="34"/>
      <c r="AZ1628" s="35"/>
      <c r="BA1628" s="42">
        <f>parseTime(AY1628)-(AZ1633=INT(RIGHT($F1628, 1)))</f>
        <v>0</v>
      </c>
      <c r="BB1628" s="43">
        <f t="shared" ref="BB1628:BB1632" si="38887">isClocked(AZ1628)</f>
        <v>0</v>
      </c>
      <c r="BC1628" s="34"/>
      <c r="BD1628" s="35"/>
      <c r="BE1628" s="42">
        <f>parseTime(BC1628)-(BD1633=INT(RIGHT($F1628, 1)))</f>
        <v>0</v>
      </c>
      <c r="BF1628" s="43">
        <f t="shared" ref="BF1628:BF1632" si="38888">isClocked(BD1628)</f>
        <v>0</v>
      </c>
      <c r="BG1628" s="34"/>
      <c r="BH1628" s="35"/>
      <c r="BI1628" s="42">
        <f>parseTime(BG1628)-(BH1633=INT(RIGHT($F1628, 1)))</f>
        <v>0</v>
      </c>
      <c r="BJ1628" s="43">
        <f t="shared" ref="BJ1628:BJ1632" si="38889">isClocked(BH1628)</f>
        <v>0</v>
      </c>
      <c r="BK1628" s="34"/>
      <c r="BL1628" s="35"/>
      <c r="BM1628" s="42">
        <f>parseTime(BK1628)-(BL1633=INT(RIGHT($F1628, 1)))</f>
        <v>0</v>
      </c>
      <c r="BN1628" s="43">
        <f t="shared" ref="BN1628:BN1632" si="38890">isClocked(BL1628)</f>
        <v>0</v>
      </c>
      <c r="BO1628" s="34"/>
      <c r="BP1628" s="35"/>
      <c r="BQ1628" s="42">
        <f t="shared" ref="BQ1628" si="38891">parseTime(BO1628)-(BP1633=INT(RIGHT($F1628, 1)))</f>
        <v>0</v>
      </c>
      <c r="BR1628" s="43">
        <f t="shared" ref="BR1628:BR1632" si="38892">isClocked(BP1628)</f>
        <v>0</v>
      </c>
      <c r="BS1628" s="34"/>
      <c r="BT1628" s="35"/>
      <c r="BU1628" s="42">
        <f t="shared" ref="BU1628" si="38893">parseTime(BS1628)-(BT1633=INT(RIGHT($F1628, 1)))</f>
        <v>0</v>
      </c>
      <c r="BV1628" s="43">
        <f t="shared" ref="BV1628:BV1632" si="38894">isClocked(BT1628)</f>
        <v>0</v>
      </c>
      <c r="BW1628" s="34"/>
      <c r="BX1628" s="35"/>
      <c r="BY1628" s="42">
        <f t="shared" ref="BY1628" si="38895">parseTime(BW1628)-(BX1633=INT(RIGHT($F1628, 1)))</f>
        <v>0</v>
      </c>
      <c r="BZ1628" s="43">
        <f t="shared" ref="BZ1628:BZ1632" si="38896">isClocked(BX1628)</f>
        <v>0</v>
      </c>
      <c r="CA1628" s="34"/>
      <c r="CB1628" s="35"/>
      <c r="CC1628" s="42">
        <f t="shared" ref="CC1628" si="38897">parseTime(CA1628)-(CB1633=INT(RIGHT($F1628, 1)))</f>
        <v>0</v>
      </c>
      <c r="CD1628" s="43">
        <f t="shared" ref="CD1628:CD1632" si="38898">isClocked(CB1628)</f>
        <v>0</v>
      </c>
      <c r="CE1628" s="34"/>
      <c r="CF1628" s="35"/>
      <c r="CG1628" s="42">
        <f t="shared" ref="CG1628" si="38899">parseTime(CE1628)-(CF1633=INT(RIGHT($F1628, 1)))</f>
        <v>0</v>
      </c>
      <c r="CH1628" s="43">
        <f t="shared" ref="CH1628:CH1632" si="38900">isClocked(CF1628)</f>
        <v>0</v>
      </c>
    </row>
    <row r="1629" spans="1:86" x14ac:dyDescent="0.25">
      <c r="A1629" s="56" t="s">
        <v>0</v>
      </c>
      <c r="B1629" s="57">
        <f t="shared" ca="1" si="38727"/>
        <v>40</v>
      </c>
      <c r="C1629" s="14" t="s">
        <v>252</v>
      </c>
      <c r="D1629" s="14">
        <f t="shared" si="38210"/>
        <v>53.7</v>
      </c>
      <c r="E1629" s="55" t="str">
        <f t="shared" si="38728"/>
        <v>Monday</v>
      </c>
      <c r="F1629" s="51" t="s">
        <v>129</v>
      </c>
      <c r="G1629" s="36"/>
      <c r="H1629" s="37"/>
      <c r="I1629" s="44">
        <f t="shared" ref="I1629" si="38901">parseTime(G1629)-(H1633=INT(RIGHT($F1629, 1)))</f>
        <v>0</v>
      </c>
      <c r="J1629" s="45">
        <f t="shared" si="38868"/>
        <v>0</v>
      </c>
      <c r="K1629" s="36"/>
      <c r="L1629" s="37"/>
      <c r="M1629" s="44">
        <f t="shared" ref="M1629" si="38902">parseTime(K1629)-(L1633=INT(RIGHT($F1629, 1)))</f>
        <v>0</v>
      </c>
      <c r="N1629" s="45">
        <f t="shared" si="38870"/>
        <v>0</v>
      </c>
      <c r="O1629" s="36"/>
      <c r="P1629" s="37"/>
      <c r="Q1629" s="44">
        <f t="shared" ref="Q1629" si="38903">parseTime(O1629)-(P1633=INT(RIGHT($F1629, 1)))</f>
        <v>0</v>
      </c>
      <c r="R1629" s="45">
        <f t="shared" si="38872"/>
        <v>0</v>
      </c>
      <c r="S1629" s="36"/>
      <c r="T1629" s="37"/>
      <c r="U1629" s="44">
        <f t="shared" ref="U1629" si="38904">parseTime(S1629)-(T1633=INT(RIGHT($F1629, 1)))</f>
        <v>0</v>
      </c>
      <c r="V1629" s="45">
        <f t="shared" si="38874"/>
        <v>0</v>
      </c>
      <c r="W1629" s="36"/>
      <c r="X1629" s="37"/>
      <c r="Y1629" s="44">
        <f t="shared" ref="Y1629" si="38905">parseTime(W1629)-(X1633=INT(RIGHT($F1629, 1)))</f>
        <v>0</v>
      </c>
      <c r="Z1629" s="45">
        <f t="shared" si="38876"/>
        <v>0</v>
      </c>
      <c r="AA1629" s="36"/>
      <c r="AB1629" s="37"/>
      <c r="AC1629" s="44">
        <f t="shared" ref="AC1629" si="38906">parseTime(AA1629)-(AB1633=INT(RIGHT($F1629, 1)))</f>
        <v>0</v>
      </c>
      <c r="AD1629" s="45">
        <f t="shared" si="38878"/>
        <v>0</v>
      </c>
      <c r="AE1629" s="36"/>
      <c r="AF1629" s="37"/>
      <c r="AG1629" s="44">
        <f t="shared" ref="AG1629" si="38907">parseTime(AE1629)-(AF1633=INT(RIGHT($F1629, 1)))</f>
        <v>0</v>
      </c>
      <c r="AH1629" s="45">
        <f t="shared" si="38880"/>
        <v>0</v>
      </c>
      <c r="AI1629" s="36"/>
      <c r="AJ1629" s="37"/>
      <c r="AK1629" s="44">
        <f>parseTime(AI1629)-(AJ1633=INT(RIGHT($F1629, 1)))</f>
        <v>0</v>
      </c>
      <c r="AL1629" s="45">
        <f t="shared" si="38881"/>
        <v>0</v>
      </c>
      <c r="AM1629" s="36"/>
      <c r="AN1629" s="37"/>
      <c r="AO1629" s="44">
        <f t="shared" ref="AO1629" si="38908">parseTime(AM1629)-(AN1633=INT(RIGHT($F1629, 1)))</f>
        <v>0</v>
      </c>
      <c r="AP1629" s="45">
        <f t="shared" si="38883"/>
        <v>0</v>
      </c>
      <c r="AQ1629" s="36"/>
      <c r="AR1629" s="37"/>
      <c r="AS1629" s="44">
        <f t="shared" ref="AS1629" si="38909">parseTime(AQ1629)-(AR1633=INT(RIGHT($F1629, 1)))</f>
        <v>0</v>
      </c>
      <c r="AT1629" s="45">
        <f t="shared" si="38885"/>
        <v>0</v>
      </c>
      <c r="AU1629" s="36"/>
      <c r="AV1629" s="37"/>
      <c r="AW1629" s="44">
        <f>parseTime(AU1629)-(AV1633=INT(RIGHT($F1629, 1)))</f>
        <v>0</v>
      </c>
      <c r="AX1629" s="45">
        <f t="shared" si="38886"/>
        <v>0</v>
      </c>
      <c r="AY1629" s="36"/>
      <c r="AZ1629" s="37"/>
      <c r="BA1629" s="44">
        <f>parseTime(AY1629)-(AZ1633=INT(RIGHT($F1629, 1)))</f>
        <v>0</v>
      </c>
      <c r="BB1629" s="45">
        <f t="shared" si="38887"/>
        <v>0</v>
      </c>
      <c r="BC1629" s="36"/>
      <c r="BD1629" s="37"/>
      <c r="BE1629" s="44">
        <f>parseTime(BC1629)-(BD1633=INT(RIGHT($F1629, 1)))</f>
        <v>0</v>
      </c>
      <c r="BF1629" s="45">
        <f t="shared" si="38888"/>
        <v>0</v>
      </c>
      <c r="BG1629" s="36"/>
      <c r="BH1629" s="37"/>
      <c r="BI1629" s="44">
        <f>parseTime(BG1629)-(BH1633=INT(RIGHT($F1629, 1)))</f>
        <v>0</v>
      </c>
      <c r="BJ1629" s="45">
        <f t="shared" si="38889"/>
        <v>0</v>
      </c>
      <c r="BK1629" s="36"/>
      <c r="BL1629" s="37"/>
      <c r="BM1629" s="44">
        <f>parseTime(BK1629)-(BL1633=INT(RIGHT($F1629, 1)))</f>
        <v>0</v>
      </c>
      <c r="BN1629" s="45">
        <f t="shared" si="38890"/>
        <v>0</v>
      </c>
      <c r="BO1629" s="36"/>
      <c r="BP1629" s="37"/>
      <c r="BQ1629" s="44">
        <f t="shared" ref="BQ1629" si="38910">parseTime(BO1629)-(BP1633=INT(RIGHT($F1629, 1)))</f>
        <v>0</v>
      </c>
      <c r="BR1629" s="45">
        <f t="shared" si="38892"/>
        <v>0</v>
      </c>
      <c r="BS1629" s="36"/>
      <c r="BT1629" s="37"/>
      <c r="BU1629" s="44">
        <f t="shared" ref="BU1629" si="38911">parseTime(BS1629)-(BT1633=INT(RIGHT($F1629, 1)))</f>
        <v>0</v>
      </c>
      <c r="BV1629" s="45">
        <f t="shared" si="38894"/>
        <v>0</v>
      </c>
      <c r="BW1629" s="36"/>
      <c r="BX1629" s="37"/>
      <c r="BY1629" s="44">
        <f t="shared" ref="BY1629" si="38912">parseTime(BW1629)-(BX1633=INT(RIGHT($F1629, 1)))</f>
        <v>0</v>
      </c>
      <c r="BZ1629" s="45">
        <f t="shared" si="38896"/>
        <v>0</v>
      </c>
      <c r="CA1629" s="36"/>
      <c r="CB1629" s="37"/>
      <c r="CC1629" s="44">
        <f t="shared" ref="CC1629" si="38913">parseTime(CA1629)-(CB1633=INT(RIGHT($F1629, 1)))</f>
        <v>0</v>
      </c>
      <c r="CD1629" s="45">
        <f t="shared" si="38898"/>
        <v>0</v>
      </c>
      <c r="CE1629" s="36"/>
      <c r="CF1629" s="37"/>
      <c r="CG1629" s="44">
        <f t="shared" ref="CG1629" si="38914">parseTime(CE1629)-(CF1633=INT(RIGHT($F1629, 1)))</f>
        <v>0</v>
      </c>
      <c r="CH1629" s="45">
        <f t="shared" si="38900"/>
        <v>0</v>
      </c>
    </row>
    <row r="1630" spans="1:86" x14ac:dyDescent="0.25">
      <c r="A1630" s="56" t="s">
        <v>117</v>
      </c>
      <c r="B1630" s="57">
        <f t="shared" ref="B1630" ca="1" si="38915">roleHours(G1628:CH1634, "MFD")</f>
        <v>40</v>
      </c>
      <c r="C1630" s="14">
        <f t="shared" ref="C1630:C1633" ca="1" si="38916">B1630/8</f>
        <v>5</v>
      </c>
      <c r="D1630" s="14">
        <f t="shared" ref="D1630" ca="1" si="38917">B1629-D1629</f>
        <v>-13.700000000000003</v>
      </c>
      <c r="E1630" s="20" t="s">
        <v>127</v>
      </c>
      <c r="F1630" s="51" t="s">
        <v>130</v>
      </c>
      <c r="G1630" s="36"/>
      <c r="H1630" s="37"/>
      <c r="I1630" s="44">
        <f t="shared" ref="I1630" si="38918">parseTime(G1630)-(H1633=INT(RIGHT($F1630, 1)))</f>
        <v>0</v>
      </c>
      <c r="J1630" s="45">
        <f t="shared" si="38868"/>
        <v>0</v>
      </c>
      <c r="K1630" s="36"/>
      <c r="L1630" s="37"/>
      <c r="M1630" s="44">
        <f t="shared" ref="M1630" si="38919">parseTime(K1630)-(L1633=INT(RIGHT($F1630, 1)))</f>
        <v>0</v>
      </c>
      <c r="N1630" s="45">
        <f t="shared" si="38870"/>
        <v>0</v>
      </c>
      <c r="O1630" s="36"/>
      <c r="P1630" s="37"/>
      <c r="Q1630" s="44">
        <f t="shared" ref="Q1630" si="38920">parseTime(O1630)-(P1633=INT(RIGHT($F1630, 1)))</f>
        <v>0</v>
      </c>
      <c r="R1630" s="45">
        <f t="shared" si="38872"/>
        <v>0</v>
      </c>
      <c r="S1630" s="36"/>
      <c r="T1630" s="37"/>
      <c r="U1630" s="44">
        <f t="shared" ref="U1630" si="38921">parseTime(S1630)-(T1633=INT(RIGHT($F1630, 1)))</f>
        <v>0</v>
      </c>
      <c r="V1630" s="45">
        <f t="shared" si="38874"/>
        <v>0</v>
      </c>
      <c r="W1630" s="36"/>
      <c r="X1630" s="37"/>
      <c r="Y1630" s="44">
        <f t="shared" ref="Y1630" si="38922">parseTime(W1630)-(X1633=INT(RIGHT($F1630, 1)))</f>
        <v>0</v>
      </c>
      <c r="Z1630" s="45">
        <f t="shared" si="38876"/>
        <v>0</v>
      </c>
      <c r="AA1630" s="36"/>
      <c r="AB1630" s="37"/>
      <c r="AC1630" s="44">
        <f t="shared" ref="AC1630" si="38923">parseTime(AA1630)-(AB1633=INT(RIGHT($F1630, 1)))</f>
        <v>0</v>
      </c>
      <c r="AD1630" s="45">
        <f t="shared" si="38878"/>
        <v>0</v>
      </c>
      <c r="AE1630" s="36"/>
      <c r="AF1630" s="37"/>
      <c r="AG1630" s="44">
        <f t="shared" ref="AG1630" si="38924">parseTime(AE1630)-(AF1633=INT(RIGHT($F1630, 1)))</f>
        <v>0</v>
      </c>
      <c r="AH1630" s="45">
        <f t="shared" si="38880"/>
        <v>0</v>
      </c>
      <c r="AI1630" s="36"/>
      <c r="AJ1630" s="37"/>
      <c r="AK1630" s="44">
        <f>parseTime(AI1630)-(AJ1633=INT(RIGHT($F1630, 1)))</f>
        <v>0</v>
      </c>
      <c r="AL1630" s="45">
        <f t="shared" si="38881"/>
        <v>0</v>
      </c>
      <c r="AM1630" s="36"/>
      <c r="AN1630" s="37"/>
      <c r="AO1630" s="44">
        <f t="shared" ref="AO1630" si="38925">parseTime(AM1630)-(AN1633=INT(RIGHT($F1630, 1)))</f>
        <v>0</v>
      </c>
      <c r="AP1630" s="45">
        <f t="shared" si="38883"/>
        <v>0</v>
      </c>
      <c r="AQ1630" s="36"/>
      <c r="AR1630" s="37"/>
      <c r="AS1630" s="44">
        <f t="shared" ref="AS1630" si="38926">parseTime(AQ1630)-(AR1633=INT(RIGHT($F1630, 1)))</f>
        <v>0</v>
      </c>
      <c r="AT1630" s="45">
        <f t="shared" si="38885"/>
        <v>0</v>
      </c>
      <c r="AU1630" s="36"/>
      <c r="AV1630" s="37"/>
      <c r="AW1630" s="44">
        <f>parseTime(AU1630)-(AV1633=INT(RIGHT($F1630, 1)))</f>
        <v>0</v>
      </c>
      <c r="AX1630" s="45">
        <f t="shared" si="38886"/>
        <v>0</v>
      </c>
      <c r="AY1630" s="36"/>
      <c r="AZ1630" s="37"/>
      <c r="BA1630" s="44">
        <f>parseTime(AY1630)-(AZ1633=INT(RIGHT($F1630, 1)))</f>
        <v>0</v>
      </c>
      <c r="BB1630" s="45">
        <f t="shared" si="38887"/>
        <v>0</v>
      </c>
      <c r="BC1630" s="36"/>
      <c r="BD1630" s="37"/>
      <c r="BE1630" s="44">
        <f>parseTime(BC1630)-(BD1633=INT(RIGHT($F1630, 1)))</f>
        <v>0</v>
      </c>
      <c r="BF1630" s="45">
        <f t="shared" si="38888"/>
        <v>0</v>
      </c>
      <c r="BG1630" s="36"/>
      <c r="BH1630" s="37"/>
      <c r="BI1630" s="44">
        <f>parseTime(BG1630)-(BH1633=INT(RIGHT($F1630, 1)))</f>
        <v>0</v>
      </c>
      <c r="BJ1630" s="45">
        <f t="shared" si="38889"/>
        <v>0</v>
      </c>
      <c r="BK1630" s="36"/>
      <c r="BL1630" s="37"/>
      <c r="BM1630" s="44">
        <f>parseTime(BK1630)-(BL1633=INT(RIGHT($F1630, 1)))</f>
        <v>0</v>
      </c>
      <c r="BN1630" s="45">
        <f t="shared" si="38890"/>
        <v>0</v>
      </c>
      <c r="BO1630" s="36"/>
      <c r="BP1630" s="37"/>
      <c r="BQ1630" s="44">
        <f t="shared" ref="BQ1630" si="38927">parseTime(BO1630)-(BP1633=INT(RIGHT($F1630, 1)))</f>
        <v>0</v>
      </c>
      <c r="BR1630" s="45">
        <f t="shared" si="38892"/>
        <v>0</v>
      </c>
      <c r="BS1630" s="36"/>
      <c r="BT1630" s="37"/>
      <c r="BU1630" s="44">
        <f t="shared" ref="BU1630" si="38928">parseTime(BS1630)-(BT1633=INT(RIGHT($F1630, 1)))</f>
        <v>0</v>
      </c>
      <c r="BV1630" s="45">
        <f t="shared" si="38894"/>
        <v>0</v>
      </c>
      <c r="BW1630" s="36"/>
      <c r="BX1630" s="37"/>
      <c r="BY1630" s="44">
        <f t="shared" ref="BY1630" si="38929">parseTime(BW1630)-(BX1633=INT(RIGHT($F1630, 1)))</f>
        <v>0</v>
      </c>
      <c r="BZ1630" s="45">
        <f t="shared" si="38896"/>
        <v>0</v>
      </c>
      <c r="CA1630" s="36"/>
      <c r="CB1630" s="37"/>
      <c r="CC1630" s="44">
        <f t="shared" ref="CC1630" si="38930">parseTime(CA1630)-(CB1633=INT(RIGHT($F1630, 1)))</f>
        <v>0</v>
      </c>
      <c r="CD1630" s="45">
        <f t="shared" si="38898"/>
        <v>0</v>
      </c>
      <c r="CE1630" s="36"/>
      <c r="CF1630" s="37"/>
      <c r="CG1630" s="44">
        <f t="shared" ref="CG1630" si="38931">parseTime(CE1630)-(CF1633=INT(RIGHT($F1630, 1)))</f>
        <v>0</v>
      </c>
      <c r="CH1630" s="45">
        <f t="shared" si="38900"/>
        <v>0</v>
      </c>
    </row>
    <row r="1631" spans="1:86" x14ac:dyDescent="0.25">
      <c r="A1631" s="56"/>
      <c r="B1631" s="57"/>
      <c r="C1631" s="14">
        <f t="shared" si="38916"/>
        <v>0</v>
      </c>
      <c r="D1631" s="14" t="s">
        <v>259</v>
      </c>
      <c r="E1631" s="20">
        <v>4.25</v>
      </c>
      <c r="F1631" s="51" t="s">
        <v>131</v>
      </c>
      <c r="G1631" s="36"/>
      <c r="H1631" s="37"/>
      <c r="I1631" s="44">
        <f t="shared" ref="I1631" si="38932">parseTime(G1631)-(H1633=INT(RIGHT($F1631, 1)))</f>
        <v>0</v>
      </c>
      <c r="J1631" s="45">
        <f t="shared" si="38868"/>
        <v>0</v>
      </c>
      <c r="K1631" s="36"/>
      <c r="L1631" s="37"/>
      <c r="M1631" s="44">
        <f t="shared" ref="M1631" si="38933">parseTime(K1631)-(L1633=INT(RIGHT($F1631, 1)))</f>
        <v>0</v>
      </c>
      <c r="N1631" s="45">
        <f t="shared" si="38870"/>
        <v>0</v>
      </c>
      <c r="O1631" s="36"/>
      <c r="P1631" s="37"/>
      <c r="Q1631" s="44">
        <f t="shared" ref="Q1631" si="38934">parseTime(O1631)-(P1633=INT(RIGHT($F1631, 1)))</f>
        <v>0</v>
      </c>
      <c r="R1631" s="45">
        <f t="shared" si="38872"/>
        <v>0</v>
      </c>
      <c r="S1631" s="36"/>
      <c r="T1631" s="37"/>
      <c r="U1631" s="44">
        <f t="shared" ref="U1631" si="38935">parseTime(S1631)-(T1633=INT(RIGHT($F1631, 1)))</f>
        <v>0</v>
      </c>
      <c r="V1631" s="45">
        <f t="shared" si="38874"/>
        <v>0</v>
      </c>
      <c r="W1631" s="36"/>
      <c r="X1631" s="37"/>
      <c r="Y1631" s="44">
        <f t="shared" ref="Y1631" si="38936">parseTime(W1631)-(X1633=INT(RIGHT($F1631, 1)))</f>
        <v>0</v>
      </c>
      <c r="Z1631" s="45">
        <f t="shared" si="38876"/>
        <v>0</v>
      </c>
      <c r="AA1631" s="36"/>
      <c r="AB1631" s="37"/>
      <c r="AC1631" s="44">
        <f t="shared" ref="AC1631" si="38937">parseTime(AA1631)-(AB1633=INT(RIGHT($F1631, 1)))</f>
        <v>0</v>
      </c>
      <c r="AD1631" s="45">
        <f t="shared" si="38878"/>
        <v>0</v>
      </c>
      <c r="AE1631" s="36"/>
      <c r="AF1631" s="37"/>
      <c r="AG1631" s="44">
        <f t="shared" ref="AG1631" si="38938">parseTime(AE1631)-(AF1633=INT(RIGHT($F1631, 1)))</f>
        <v>0</v>
      </c>
      <c r="AH1631" s="45">
        <f t="shared" si="38880"/>
        <v>0</v>
      </c>
      <c r="AI1631" s="36"/>
      <c r="AJ1631" s="37"/>
      <c r="AK1631" s="44">
        <f>parseTime(AI1631)-(AJ1633=INT(RIGHT($F1631, 1)))</f>
        <v>0</v>
      </c>
      <c r="AL1631" s="45">
        <f t="shared" si="38881"/>
        <v>0</v>
      </c>
      <c r="AM1631" s="36"/>
      <c r="AN1631" s="37"/>
      <c r="AO1631" s="44">
        <f t="shared" ref="AO1631" si="38939">parseTime(AM1631)-(AN1633=INT(RIGHT($F1631, 1)))</f>
        <v>0</v>
      </c>
      <c r="AP1631" s="45">
        <f t="shared" si="38883"/>
        <v>0</v>
      </c>
      <c r="AQ1631" s="36"/>
      <c r="AR1631" s="37"/>
      <c r="AS1631" s="44">
        <f t="shared" ref="AS1631" si="38940">parseTime(AQ1631)-(AR1633=INT(RIGHT($F1631, 1)))</f>
        <v>0</v>
      </c>
      <c r="AT1631" s="45">
        <f t="shared" si="38885"/>
        <v>0</v>
      </c>
      <c r="AU1631" s="36"/>
      <c r="AV1631" s="37"/>
      <c r="AW1631" s="44">
        <f>parseTime(AU1631)-(AV1633=INT(RIGHT($F1631, 1)))</f>
        <v>0</v>
      </c>
      <c r="AX1631" s="45">
        <f t="shared" si="38886"/>
        <v>0</v>
      </c>
      <c r="AY1631" s="36"/>
      <c r="AZ1631" s="37"/>
      <c r="BA1631" s="44">
        <f>parseTime(AY1631)-(AZ1633=INT(RIGHT($F1631, 1)))</f>
        <v>0</v>
      </c>
      <c r="BB1631" s="45">
        <f t="shared" si="38887"/>
        <v>0</v>
      </c>
      <c r="BC1631" s="36"/>
      <c r="BD1631" s="37"/>
      <c r="BE1631" s="44">
        <f>parseTime(BC1631)-(BD1633=INT(RIGHT($F1631, 1)))</f>
        <v>0</v>
      </c>
      <c r="BF1631" s="45">
        <f t="shared" si="38888"/>
        <v>0</v>
      </c>
      <c r="BG1631" s="36"/>
      <c r="BH1631" s="37"/>
      <c r="BI1631" s="44">
        <f>parseTime(BG1631)-(BH1633=INT(RIGHT($F1631, 1)))</f>
        <v>0</v>
      </c>
      <c r="BJ1631" s="45">
        <f t="shared" si="38889"/>
        <v>0</v>
      </c>
      <c r="BK1631" s="36"/>
      <c r="BL1631" s="37"/>
      <c r="BM1631" s="44">
        <f>parseTime(BK1631)-(BL1633=INT(RIGHT($F1631, 1)))</f>
        <v>0</v>
      </c>
      <c r="BN1631" s="45">
        <f t="shared" si="38890"/>
        <v>0</v>
      </c>
      <c r="BO1631" s="36"/>
      <c r="BP1631" s="37"/>
      <c r="BQ1631" s="44">
        <f t="shared" ref="BQ1631" si="38941">parseTime(BO1631)-(BP1633=INT(RIGHT($F1631, 1)))</f>
        <v>0</v>
      </c>
      <c r="BR1631" s="45">
        <f t="shared" si="38892"/>
        <v>0</v>
      </c>
      <c r="BS1631" s="36"/>
      <c r="BT1631" s="37"/>
      <c r="BU1631" s="44">
        <f t="shared" ref="BU1631" si="38942">parseTime(BS1631)-(BT1633=INT(RIGHT($F1631, 1)))</f>
        <v>0</v>
      </c>
      <c r="BV1631" s="45">
        <f t="shared" si="38894"/>
        <v>0</v>
      </c>
      <c r="BW1631" s="36"/>
      <c r="BX1631" s="37"/>
      <c r="BY1631" s="44">
        <f t="shared" ref="BY1631" si="38943">parseTime(BW1631)-(BX1633=INT(RIGHT($F1631, 1)))</f>
        <v>0</v>
      </c>
      <c r="BZ1631" s="45">
        <f t="shared" si="38896"/>
        <v>0</v>
      </c>
      <c r="CA1631" s="36"/>
      <c r="CB1631" s="37"/>
      <c r="CC1631" s="44">
        <f t="shared" ref="CC1631" si="38944">parseTime(CA1631)-(CB1633=INT(RIGHT($F1631, 1)))</f>
        <v>0</v>
      </c>
      <c r="CD1631" s="45">
        <f t="shared" si="38898"/>
        <v>0</v>
      </c>
      <c r="CE1631" s="36"/>
      <c r="CF1631" s="37"/>
      <c r="CG1631" s="44">
        <f t="shared" ref="CG1631" si="38945">parseTime(CE1631)-(CF1633=INT(RIGHT($F1631, 1)))</f>
        <v>0</v>
      </c>
      <c r="CH1631" s="45">
        <f t="shared" si="38900"/>
        <v>0</v>
      </c>
    </row>
    <row r="1632" spans="1:86" x14ac:dyDescent="0.25">
      <c r="A1632" s="56" t="s">
        <v>119</v>
      </c>
      <c r="B1632" s="57">
        <f t="shared" ref="B1632" ca="1" si="38946">roleHours(G1628:CH1634, "MCC")</f>
        <v>0</v>
      </c>
      <c r="C1632" s="14">
        <f t="shared" ca="1" si="38916"/>
        <v>0</v>
      </c>
      <c r="D1632" s="14" t="s">
        <v>260</v>
      </c>
      <c r="E1632" s="20">
        <v>4.6500000000000004</v>
      </c>
      <c r="F1632" s="51" t="s">
        <v>132</v>
      </c>
      <c r="G1632" s="36"/>
      <c r="H1632" s="37"/>
      <c r="I1632" s="44">
        <f t="shared" ref="I1632" si="38947">parseTime(G1632)-(H1633=INT(RIGHT($F1632, 1)))</f>
        <v>0</v>
      </c>
      <c r="J1632" s="45">
        <f t="shared" si="38868"/>
        <v>0</v>
      </c>
      <c r="K1632" s="36"/>
      <c r="L1632" s="37"/>
      <c r="M1632" s="44">
        <f t="shared" ref="M1632" si="38948">parseTime(K1632)-(L1633=INT(RIGHT($F1632, 1)))</f>
        <v>0</v>
      </c>
      <c r="N1632" s="45">
        <f t="shared" si="38870"/>
        <v>0</v>
      </c>
      <c r="O1632" s="36"/>
      <c r="P1632" s="37"/>
      <c r="Q1632" s="44">
        <f t="shared" ref="Q1632" si="38949">parseTime(O1632)-(P1633=INT(RIGHT($F1632, 1)))</f>
        <v>0</v>
      </c>
      <c r="R1632" s="45">
        <f t="shared" si="38872"/>
        <v>0</v>
      </c>
      <c r="S1632" s="36"/>
      <c r="T1632" s="37"/>
      <c r="U1632" s="44">
        <f t="shared" ref="U1632" si="38950">parseTime(S1632)-(T1633=INT(RIGHT($F1632, 1)))</f>
        <v>0</v>
      </c>
      <c r="V1632" s="45">
        <f t="shared" si="38874"/>
        <v>0</v>
      </c>
      <c r="W1632" s="36"/>
      <c r="X1632" s="37"/>
      <c r="Y1632" s="44">
        <f t="shared" ref="Y1632" si="38951">parseTime(W1632)-(X1633=INT(RIGHT($F1632, 1)))</f>
        <v>0</v>
      </c>
      <c r="Z1632" s="45">
        <f t="shared" si="38876"/>
        <v>0</v>
      </c>
      <c r="AA1632" s="36"/>
      <c r="AB1632" s="37"/>
      <c r="AC1632" s="44">
        <f t="shared" ref="AC1632" si="38952">parseTime(AA1632)-(AB1633=INT(RIGHT($F1632, 1)))</f>
        <v>0</v>
      </c>
      <c r="AD1632" s="45">
        <f t="shared" si="38878"/>
        <v>0</v>
      </c>
      <c r="AE1632" s="36"/>
      <c r="AF1632" s="37"/>
      <c r="AG1632" s="44">
        <f t="shared" ref="AG1632" si="38953">parseTime(AE1632)-(AF1633=INT(RIGHT($F1632, 1)))</f>
        <v>0</v>
      </c>
      <c r="AH1632" s="45">
        <f t="shared" si="38880"/>
        <v>0</v>
      </c>
      <c r="AI1632" s="36"/>
      <c r="AJ1632" s="37"/>
      <c r="AK1632" s="44">
        <f>parseTime(AI1632)-(AJ1633=INT(RIGHT($F1632, 1)))</f>
        <v>0</v>
      </c>
      <c r="AL1632" s="45">
        <f t="shared" si="38881"/>
        <v>0</v>
      </c>
      <c r="AM1632" s="36"/>
      <c r="AN1632" s="37"/>
      <c r="AO1632" s="44">
        <f t="shared" ref="AO1632" si="38954">parseTime(AM1632)-(AN1633=INT(RIGHT($F1632, 1)))</f>
        <v>0</v>
      </c>
      <c r="AP1632" s="45">
        <f t="shared" si="38883"/>
        <v>0</v>
      </c>
      <c r="AQ1632" s="36"/>
      <c r="AR1632" s="37"/>
      <c r="AS1632" s="44">
        <f t="shared" ref="AS1632" si="38955">parseTime(AQ1632)-(AR1633=INT(RIGHT($F1632, 1)))</f>
        <v>0</v>
      </c>
      <c r="AT1632" s="45">
        <f t="shared" si="38885"/>
        <v>0</v>
      </c>
      <c r="AU1632" s="36"/>
      <c r="AV1632" s="37"/>
      <c r="AW1632" s="44">
        <f>parseTime(AU1632)-(AV1633=INT(RIGHT($F1632, 1)))</f>
        <v>0</v>
      </c>
      <c r="AX1632" s="45">
        <f t="shared" si="38886"/>
        <v>0</v>
      </c>
      <c r="AY1632" s="36"/>
      <c r="AZ1632" s="37"/>
      <c r="BA1632" s="44">
        <f>parseTime(AY1632)-(AZ1633=INT(RIGHT($F1632, 1)))</f>
        <v>0</v>
      </c>
      <c r="BB1632" s="45">
        <f t="shared" si="38887"/>
        <v>0</v>
      </c>
      <c r="BC1632" s="36"/>
      <c r="BD1632" s="37"/>
      <c r="BE1632" s="44">
        <f>parseTime(BC1632)-(BD1633=INT(RIGHT($F1632, 1)))</f>
        <v>0</v>
      </c>
      <c r="BF1632" s="45">
        <f t="shared" si="38888"/>
        <v>0</v>
      </c>
      <c r="BG1632" s="36"/>
      <c r="BH1632" s="37"/>
      <c r="BI1632" s="44">
        <f>parseTime(BG1632)-(BH1633=INT(RIGHT($F1632, 1)))</f>
        <v>0</v>
      </c>
      <c r="BJ1632" s="45">
        <f t="shared" si="38889"/>
        <v>0</v>
      </c>
      <c r="BK1632" s="36"/>
      <c r="BL1632" s="37"/>
      <c r="BM1632" s="44">
        <f>parseTime(BK1632)-(BL1633=INT(RIGHT($F1632, 1)))</f>
        <v>0</v>
      </c>
      <c r="BN1632" s="45">
        <f t="shared" si="38890"/>
        <v>0</v>
      </c>
      <c r="BO1632" s="36"/>
      <c r="BP1632" s="37"/>
      <c r="BQ1632" s="44">
        <f t="shared" ref="BQ1632" si="38956">parseTime(BO1632)-(BP1633=INT(RIGHT($F1632, 1)))</f>
        <v>0</v>
      </c>
      <c r="BR1632" s="45">
        <f t="shared" si="38892"/>
        <v>0</v>
      </c>
      <c r="BS1632" s="36"/>
      <c r="BT1632" s="37"/>
      <c r="BU1632" s="44">
        <f t="shared" ref="BU1632" si="38957">parseTime(BS1632)-(BT1633=INT(RIGHT($F1632, 1)))</f>
        <v>0</v>
      </c>
      <c r="BV1632" s="45">
        <f t="shared" si="38894"/>
        <v>0</v>
      </c>
      <c r="BW1632" s="36"/>
      <c r="BX1632" s="37"/>
      <c r="BY1632" s="44">
        <f t="shared" ref="BY1632" si="38958">parseTime(BW1632)-(BX1633=INT(RIGHT($F1632, 1)))</f>
        <v>0</v>
      </c>
      <c r="BZ1632" s="45">
        <f t="shared" si="38896"/>
        <v>0</v>
      </c>
      <c r="CA1632" s="36"/>
      <c r="CB1632" s="37"/>
      <c r="CC1632" s="44">
        <f t="shared" ref="CC1632" si="38959">parseTime(CA1632)-(CB1633=INT(RIGHT($F1632, 1)))</f>
        <v>0</v>
      </c>
      <c r="CD1632" s="45">
        <f t="shared" si="38898"/>
        <v>0</v>
      </c>
      <c r="CE1632" s="36"/>
      <c r="CF1632" s="37"/>
      <c r="CG1632" s="44">
        <f t="shared" ref="CG1632" si="38960">parseTime(CE1632)-(CF1633=INT(RIGHT($F1632, 1)))</f>
        <v>0</v>
      </c>
      <c r="CH1632" s="45">
        <f t="shared" si="38900"/>
        <v>0</v>
      </c>
    </row>
    <row r="1633" spans="1:86" x14ac:dyDescent="0.25">
      <c r="A1633" s="56"/>
      <c r="B1633" s="57"/>
      <c r="C1633" s="14">
        <f t="shared" si="38916"/>
        <v>0</v>
      </c>
      <c r="D1633" s="14"/>
      <c r="E1633" s="20">
        <f t="shared" ref="E1633" si="38961">((7.5/2)-0.5+E1632)*8</f>
        <v>63.2</v>
      </c>
      <c r="F1633" s="51"/>
      <c r="G1633" s="46" t="s">
        <v>134</v>
      </c>
      <c r="H1633" s="38">
        <f t="shared" ref="H1633" si="38962">lunchAdjust(G1628:H1632)</f>
        <v>1</v>
      </c>
      <c r="I1633" s="48" t="s">
        <v>0</v>
      </c>
      <c r="J1633" s="39">
        <f t="shared" ref="J1633" si="38963">SUMPRODUCT(I1628:I1632*J1628:J1632)</f>
        <v>8</v>
      </c>
      <c r="K1633" s="46" t="s">
        <v>134</v>
      </c>
      <c r="L1633" s="38">
        <f t="shared" ref="L1633" si="38964">lunchAdjust(K1628:L1632)</f>
        <v>1</v>
      </c>
      <c r="M1633" s="48" t="s">
        <v>0</v>
      </c>
      <c r="N1633" s="39">
        <f t="shared" ref="N1633" si="38965">SUMPRODUCT(M1628:M1632*N1628:N1632)</f>
        <v>8</v>
      </c>
      <c r="O1633" s="46" t="s">
        <v>134</v>
      </c>
      <c r="P1633" s="38">
        <f t="shared" ref="P1633" si="38966">lunchAdjust(O1628:P1632)</f>
        <v>1</v>
      </c>
      <c r="Q1633" s="48" t="s">
        <v>0</v>
      </c>
      <c r="R1633" s="39">
        <f t="shared" ref="R1633" si="38967">SUMPRODUCT(Q1628:Q1632*R1628:R1632)</f>
        <v>8</v>
      </c>
      <c r="S1633" s="46" t="s">
        <v>134</v>
      </c>
      <c r="T1633" s="38">
        <f t="shared" ref="T1633" si="38968">lunchAdjust(S1628:T1632)</f>
        <v>1</v>
      </c>
      <c r="U1633" s="48" t="s">
        <v>0</v>
      </c>
      <c r="V1633" s="39">
        <f t="shared" ref="V1633" si="38969">SUMPRODUCT(U1628:U1632*V1628:V1632)</f>
        <v>8</v>
      </c>
      <c r="W1633" s="46" t="s">
        <v>134</v>
      </c>
      <c r="X1633" s="38">
        <f t="shared" ref="X1633" si="38970">lunchAdjust(W1628:X1632)</f>
        <v>0</v>
      </c>
      <c r="Y1633" s="48" t="s">
        <v>0</v>
      </c>
      <c r="Z1633" s="39">
        <f t="shared" ref="Z1633" si="38971">SUMPRODUCT(Y1628:Y1632*Z1628:Z1632)</f>
        <v>0</v>
      </c>
      <c r="AA1633" s="46" t="s">
        <v>134</v>
      </c>
      <c r="AB1633" s="38">
        <f t="shared" ref="AB1633" si="38972">lunchAdjust(AA1628:AB1632)</f>
        <v>1</v>
      </c>
      <c r="AC1633" s="48" t="s">
        <v>0</v>
      </c>
      <c r="AD1633" s="39">
        <f t="shared" ref="AD1633" si="38973">SUMPRODUCT(AC1628:AC1632*AD1628:AD1632)</f>
        <v>8</v>
      </c>
      <c r="AE1633" s="46" t="s">
        <v>134</v>
      </c>
      <c r="AF1633" s="38">
        <f t="shared" ref="AF1633" si="38974">lunchAdjust(AE1628:AF1632)</f>
        <v>1</v>
      </c>
      <c r="AG1633" s="48" t="s">
        <v>0</v>
      </c>
      <c r="AH1633" s="39">
        <f t="shared" ref="AH1633" si="38975">SUMPRODUCT(AG1628:AG1632*AH1628:AH1632)</f>
        <v>0</v>
      </c>
      <c r="AI1633" s="46" t="s">
        <v>134</v>
      </c>
      <c r="AJ1633" s="38">
        <f t="shared" ref="AJ1633" si="38976">lunchAdjust(AI1628:AJ1632)</f>
        <v>1</v>
      </c>
      <c r="AK1633" s="48" t="s">
        <v>0</v>
      </c>
      <c r="AL1633" s="39">
        <f t="shared" ref="AL1633" si="38977">SUMPRODUCT(AK1628:AK1632*AL1628:AL1632)</f>
        <v>0</v>
      </c>
      <c r="AM1633" s="46" t="s">
        <v>134</v>
      </c>
      <c r="AN1633" s="38">
        <f t="shared" ref="AN1633" si="38978">lunchAdjust(AM1628:AN1632)</f>
        <v>0</v>
      </c>
      <c r="AO1633" s="48" t="s">
        <v>0</v>
      </c>
      <c r="AP1633" s="39">
        <f t="shared" ref="AP1633" si="38979">SUMPRODUCT(AO1628:AO1632*AP1628:AP1632)</f>
        <v>0</v>
      </c>
      <c r="AQ1633" s="46" t="s">
        <v>134</v>
      </c>
      <c r="AR1633" s="38">
        <f t="shared" ref="AR1633" si="38980">lunchAdjust(AQ1628:AR1632)</f>
        <v>0</v>
      </c>
      <c r="AS1633" s="48" t="s">
        <v>0</v>
      </c>
      <c r="AT1633" s="39">
        <f t="shared" ref="AT1633" si="38981">SUMPRODUCT(AS1628:AS1632*AT1628:AT1632)</f>
        <v>0</v>
      </c>
      <c r="AU1633" s="46" t="s">
        <v>134</v>
      </c>
      <c r="AV1633" s="38">
        <f t="shared" ref="AV1633" si="38982">lunchAdjust(AU1628:AV1632)</f>
        <v>0</v>
      </c>
      <c r="AW1633" s="48" t="s">
        <v>0</v>
      </c>
      <c r="AX1633" s="39">
        <f t="shared" ref="AX1633" si="38983">SUMPRODUCT(AW1628:AW1632*AX1628:AX1632)</f>
        <v>0</v>
      </c>
      <c r="AY1633" s="46" t="s">
        <v>134</v>
      </c>
      <c r="AZ1633" s="38">
        <f t="shared" ref="AZ1633" si="38984">lunchAdjust(AY1628:AZ1632)</f>
        <v>0</v>
      </c>
      <c r="BA1633" s="48" t="s">
        <v>0</v>
      </c>
      <c r="BB1633" s="39">
        <f t="shared" ref="BB1633" si="38985">SUMPRODUCT(BA1628:BA1632*BB1628:BB1632)</f>
        <v>0</v>
      </c>
      <c r="BC1633" s="46" t="s">
        <v>134</v>
      </c>
      <c r="BD1633" s="38">
        <f t="shared" ref="BD1633" si="38986">lunchAdjust(BC1628:BD1632)</f>
        <v>0</v>
      </c>
      <c r="BE1633" s="48" t="s">
        <v>0</v>
      </c>
      <c r="BF1633" s="39">
        <f t="shared" ref="BF1633" si="38987">SUMPRODUCT(BE1628:BE1632*BF1628:BF1632)</f>
        <v>0</v>
      </c>
      <c r="BG1633" s="46" t="s">
        <v>134</v>
      </c>
      <c r="BH1633" s="38">
        <f t="shared" ref="BH1633" si="38988">lunchAdjust(BG1628:BH1632)</f>
        <v>0</v>
      </c>
      <c r="BI1633" s="48" t="s">
        <v>0</v>
      </c>
      <c r="BJ1633" s="39">
        <f t="shared" ref="BJ1633" si="38989">SUMPRODUCT(BI1628:BI1632*BJ1628:BJ1632)</f>
        <v>0</v>
      </c>
      <c r="BK1633" s="46" t="s">
        <v>134</v>
      </c>
      <c r="BL1633" s="38">
        <f t="shared" ref="BL1633" si="38990">lunchAdjust(BK1628:BL1632)</f>
        <v>0</v>
      </c>
      <c r="BM1633" s="48" t="s">
        <v>0</v>
      </c>
      <c r="BN1633" s="39">
        <f t="shared" ref="BN1633" si="38991">SUMPRODUCT(BM1628:BM1632*BN1628:BN1632)</f>
        <v>0</v>
      </c>
      <c r="BO1633" s="46" t="s">
        <v>134</v>
      </c>
      <c r="BP1633" s="38">
        <f t="shared" ref="BP1633" si="38992">lunchAdjust(BO1628:BP1632)</f>
        <v>0</v>
      </c>
      <c r="BQ1633" s="48" t="s">
        <v>0</v>
      </c>
      <c r="BR1633" s="39">
        <f t="shared" ref="BR1633" si="38993">SUMPRODUCT(BQ1628:BQ1632*BR1628:BR1632)</f>
        <v>0</v>
      </c>
      <c r="BS1633" s="46" t="s">
        <v>134</v>
      </c>
      <c r="BT1633" s="38">
        <f t="shared" ref="BT1633" si="38994">lunchAdjust(BS1628:BT1632)</f>
        <v>0</v>
      </c>
      <c r="BU1633" s="48" t="s">
        <v>0</v>
      </c>
      <c r="BV1633" s="39">
        <f t="shared" ref="BV1633" si="38995">SUMPRODUCT(BU1628:BU1632*BV1628:BV1632)</f>
        <v>0</v>
      </c>
      <c r="BW1633" s="46" t="s">
        <v>134</v>
      </c>
      <c r="BX1633" s="38">
        <f t="shared" ref="BX1633" si="38996">lunchAdjust(BW1628:BX1632)</f>
        <v>0</v>
      </c>
      <c r="BY1633" s="48" t="s">
        <v>0</v>
      </c>
      <c r="BZ1633" s="39">
        <f t="shared" ref="BZ1633" si="38997">SUMPRODUCT(BY1628:BY1632*BZ1628:BZ1632)</f>
        <v>0</v>
      </c>
      <c r="CA1633" s="46" t="s">
        <v>134</v>
      </c>
      <c r="CB1633" s="38">
        <f t="shared" ref="CB1633" si="38998">lunchAdjust(CA1628:CB1632)</f>
        <v>0</v>
      </c>
      <c r="CC1633" s="48" t="s">
        <v>0</v>
      </c>
      <c r="CD1633" s="39">
        <f t="shared" ref="CD1633" si="38999">SUMPRODUCT(CC1628:CC1632*CD1628:CD1632)</f>
        <v>0</v>
      </c>
      <c r="CE1633" s="46" t="s">
        <v>134</v>
      </c>
      <c r="CF1633" s="38">
        <f t="shared" ref="CF1633" si="39000">lunchAdjust(CE1628:CF1632)</f>
        <v>0</v>
      </c>
      <c r="CG1633" s="48" t="s">
        <v>0</v>
      </c>
      <c r="CH1633" s="39">
        <f t="shared" ref="CH1633" si="39001">SUMPRODUCT(CG1628:CG1632*CH1628:CH1632)</f>
        <v>0</v>
      </c>
    </row>
    <row r="1634" spans="1:86" ht="15.75" thickBot="1" x14ac:dyDescent="0.3">
      <c r="A1634" s="58" t="s">
        <v>121</v>
      </c>
      <c r="B1634" s="59">
        <f t="shared" ref="B1634" ca="1" si="39002">roleHours(G1628:CH1634, "OUT")</f>
        <v>0</v>
      </c>
      <c r="C1634" s="54" t="s">
        <v>137</v>
      </c>
      <c r="D1634" s="22">
        <f t="shared" ref="D1634" ca="1" si="39003">roleHours(G1628:CH1634, "PTO")</f>
        <v>15.5</v>
      </c>
      <c r="E1634" s="23">
        <f t="shared" ref="E1634" ca="1" si="39004">E1633-B1629</f>
        <v>23.200000000000003</v>
      </c>
      <c r="F1634" s="52"/>
      <c r="G1634" s="47" t="s">
        <v>39</v>
      </c>
      <c r="H1634" s="40">
        <f t="shared" si="37969"/>
        <v>0</v>
      </c>
      <c r="I1634" s="49" t="s">
        <v>135</v>
      </c>
      <c r="J1634" s="41">
        <f t="shared" ref="J1634" si="39005">J1633*G$4</f>
        <v>0</v>
      </c>
      <c r="K1634" s="47" t="s">
        <v>39</v>
      </c>
      <c r="L1634" s="40">
        <f t="shared" ref="L1634" si="39006">SUMPRODUCT(M1628:M1632*(L1628:L1632="PTO"))+SUMPRODUCT(M1628:M1632*(L1628:L1632="HOL"))</f>
        <v>0</v>
      </c>
      <c r="M1634" s="49" t="s">
        <v>135</v>
      </c>
      <c r="N1634" s="41">
        <f t="shared" ref="N1634" si="39007">N1633*K$4</f>
        <v>0</v>
      </c>
      <c r="O1634" s="47" t="s">
        <v>39</v>
      </c>
      <c r="P1634" s="40">
        <f t="shared" ref="P1634" si="39008">SUMPRODUCT(Q1628:Q1632*(P1628:P1632="PTO"))+SUMPRODUCT(Q1628:Q1632*(P1628:P1632="HOL"))</f>
        <v>0</v>
      </c>
      <c r="Q1634" s="49" t="s">
        <v>135</v>
      </c>
      <c r="R1634" s="41">
        <f t="shared" ref="R1634" si="39009">R1633*O$4</f>
        <v>8</v>
      </c>
      <c r="S1634" s="47" t="s">
        <v>39</v>
      </c>
      <c r="T1634" s="40">
        <f t="shared" ref="T1634" si="39010">SUMPRODUCT(U1628:U1632*(T1628:T1632="PTO"))+SUMPRODUCT(U1628:U1632*(T1628:T1632="HOL"))</f>
        <v>0</v>
      </c>
      <c r="U1634" s="49" t="s">
        <v>135</v>
      </c>
      <c r="V1634" s="41">
        <f t="shared" ref="V1634" si="39011">V1633*S$4</f>
        <v>0</v>
      </c>
      <c r="W1634" s="47" t="s">
        <v>39</v>
      </c>
      <c r="X1634" s="40">
        <f t="shared" ref="X1634" si="39012">SUMPRODUCT(Y1628:Y1632*(X1628:X1632="PTO"))+SUMPRODUCT(Y1628:Y1632*(X1628:X1632="HOL"))</f>
        <v>0</v>
      </c>
      <c r="Y1634" s="49" t="s">
        <v>135</v>
      </c>
      <c r="Z1634" s="41">
        <f t="shared" ref="Z1634" si="39013">Z1633*W$4</f>
        <v>0</v>
      </c>
      <c r="AA1634" s="47" t="s">
        <v>39</v>
      </c>
      <c r="AB1634" s="40">
        <f t="shared" ref="AB1634" si="39014">SUMPRODUCT(AC1628:AC1632*(AB1628:AB1632="PTO"))+SUMPRODUCT(AC1628:AC1632*(AB1628:AB1632="HOL"))</f>
        <v>0</v>
      </c>
      <c r="AC1634" s="49" t="s">
        <v>135</v>
      </c>
      <c r="AD1634" s="41">
        <f t="shared" ref="AD1634" si="39015">AD1633*AA$4</f>
        <v>8</v>
      </c>
      <c r="AE1634" s="47" t="s">
        <v>39</v>
      </c>
      <c r="AF1634" s="40">
        <f t="shared" ref="AF1634" si="39016">SUMPRODUCT(AG1628:AG1632*(AF1628:AF1632="PTO"))+SUMPRODUCT(AG1628:AG1632*(AF1628:AF1632="HOL"))</f>
        <v>7.5</v>
      </c>
      <c r="AG1634" s="49" t="s">
        <v>135</v>
      </c>
      <c r="AH1634" s="41">
        <f t="shared" ref="AH1634" si="39017">AH1633*AE$4</f>
        <v>0</v>
      </c>
      <c r="AI1634" s="47" t="s">
        <v>39</v>
      </c>
      <c r="AJ1634" s="40">
        <f t="shared" ref="AJ1634" si="39018">SUMPRODUCT(AK1628:AK1632*(AJ1628:AJ1632="PTO"))+SUMPRODUCT(AK1628:AK1632*(AJ1628:AJ1632="HOL"))</f>
        <v>8</v>
      </c>
      <c r="AK1634" s="49" t="s">
        <v>135</v>
      </c>
      <c r="AL1634" s="41">
        <f>AL1633*AI$4</f>
        <v>0</v>
      </c>
      <c r="AM1634" s="47" t="s">
        <v>39</v>
      </c>
      <c r="AN1634" s="40">
        <f t="shared" ref="AN1634" si="39019">SUMPRODUCT(AO1628:AO1632*(AN1628:AN1632="PTO"))+SUMPRODUCT(AO1628:AO1632*(AN1628:AN1632="HOL"))</f>
        <v>0</v>
      </c>
      <c r="AO1634" s="49" t="s">
        <v>135</v>
      </c>
      <c r="AP1634" s="41">
        <f t="shared" ref="AP1634" si="39020">AP1633*AM$4</f>
        <v>0</v>
      </c>
      <c r="AQ1634" s="47" t="s">
        <v>39</v>
      </c>
      <c r="AR1634" s="40">
        <f t="shared" ref="AR1634" si="39021">SUMPRODUCT(AS1628:AS1632*(AR1628:AR1632="PTO"))+SUMPRODUCT(AS1628:AS1632*(AR1628:AR1632="HOL"))</f>
        <v>0</v>
      </c>
      <c r="AS1634" s="49" t="s">
        <v>135</v>
      </c>
      <c r="AT1634" s="41">
        <f t="shared" ref="AT1634" si="39022">AT1633*AQ$4</f>
        <v>0</v>
      </c>
      <c r="AU1634" s="47" t="s">
        <v>39</v>
      </c>
      <c r="AV1634" s="40">
        <f t="shared" ref="AV1634" si="39023">SUMPRODUCT(AW1628:AW1632*(AV1628:AV1632="PTO"))+SUMPRODUCT(AW1628:AW1632*(AV1628:AV1632="HOL"))</f>
        <v>0</v>
      </c>
      <c r="AW1634" s="49" t="s">
        <v>135</v>
      </c>
      <c r="AX1634" s="41">
        <f>AX1633*AU$4</f>
        <v>0</v>
      </c>
      <c r="AY1634" s="47" t="s">
        <v>39</v>
      </c>
      <c r="AZ1634" s="40">
        <f t="shared" ref="AZ1634" si="39024">SUMPRODUCT(BA1628:BA1632*(AZ1628:AZ1632="PTO"))+SUMPRODUCT(BA1628:BA1632*(AZ1628:AZ1632="HOL"))</f>
        <v>0</v>
      </c>
      <c r="BA1634" s="49" t="s">
        <v>135</v>
      </c>
      <c r="BB1634" s="41">
        <f>BB1633*AY$4</f>
        <v>0</v>
      </c>
      <c r="BC1634" s="47" t="s">
        <v>39</v>
      </c>
      <c r="BD1634" s="40">
        <f t="shared" ref="BD1634" si="39025">SUMPRODUCT(BE1628:BE1632*(BD1628:BD1632="PTO"))+SUMPRODUCT(BE1628:BE1632*(BD1628:BD1632="HOL"))</f>
        <v>0</v>
      </c>
      <c r="BE1634" s="49" t="s">
        <v>135</v>
      </c>
      <c r="BF1634" s="41">
        <f>BF1633*BC$4</f>
        <v>0</v>
      </c>
      <c r="BG1634" s="47" t="s">
        <v>39</v>
      </c>
      <c r="BH1634" s="40">
        <f t="shared" ref="BH1634" si="39026">SUMPRODUCT(BI1628:BI1632*(BH1628:BH1632="PTO"))+SUMPRODUCT(BI1628:BI1632*(BH1628:BH1632="HOL"))</f>
        <v>0</v>
      </c>
      <c r="BI1634" s="49" t="s">
        <v>135</v>
      </c>
      <c r="BJ1634" s="41">
        <f>BJ1633*BG$4</f>
        <v>0</v>
      </c>
      <c r="BK1634" s="47" t="s">
        <v>39</v>
      </c>
      <c r="BL1634" s="40">
        <f t="shared" ref="BL1634" si="39027">SUMPRODUCT(BM1628:BM1632*(BL1628:BL1632="PTO"))+SUMPRODUCT(BM1628:BM1632*(BL1628:BL1632="HOL"))</f>
        <v>0</v>
      </c>
      <c r="BM1634" s="49" t="s">
        <v>135</v>
      </c>
      <c r="BN1634" s="41">
        <f>BN1633*BK$4</f>
        <v>0</v>
      </c>
      <c r="BO1634" s="47" t="s">
        <v>39</v>
      </c>
      <c r="BP1634" s="40">
        <f t="shared" ref="BP1634" si="39028">SUMPRODUCT(BQ1628:BQ1632*(BP1628:BP1632="PTO"))+SUMPRODUCT(BQ1628:BQ1632*(BP1628:BP1632="HOL"))</f>
        <v>0</v>
      </c>
      <c r="BQ1634" s="49" t="s">
        <v>135</v>
      </c>
      <c r="BR1634" s="41">
        <f t="shared" ref="BR1634" si="39029">BR1633*BO$4</f>
        <v>0</v>
      </c>
      <c r="BS1634" s="47" t="s">
        <v>39</v>
      </c>
      <c r="BT1634" s="40">
        <f t="shared" ref="BT1634" si="39030">SUMPRODUCT(BU1628:BU1632*(BT1628:BT1632="PTO"))+SUMPRODUCT(BU1628:BU1632*(BT1628:BT1632="HOL"))</f>
        <v>0</v>
      </c>
      <c r="BU1634" s="49" t="s">
        <v>135</v>
      </c>
      <c r="BV1634" s="41">
        <f t="shared" ref="BV1634" si="39031">BV1633*BS$4</f>
        <v>0</v>
      </c>
      <c r="BW1634" s="47" t="s">
        <v>39</v>
      </c>
      <c r="BX1634" s="40">
        <f t="shared" ref="BX1634" si="39032">SUMPRODUCT(BY1628:BY1632*(BX1628:BX1632="PTO"))+SUMPRODUCT(BY1628:BY1632*(BX1628:BX1632="HOL"))</f>
        <v>0</v>
      </c>
      <c r="BY1634" s="49" t="s">
        <v>135</v>
      </c>
      <c r="BZ1634" s="41">
        <f t="shared" ref="BZ1634" si="39033">BZ1633*BW$4</f>
        <v>0</v>
      </c>
      <c r="CA1634" s="47" t="s">
        <v>39</v>
      </c>
      <c r="CB1634" s="40">
        <f t="shared" ref="CB1634" si="39034">SUMPRODUCT(CC1628:CC1632*(CB1628:CB1632="PTO"))+SUMPRODUCT(CC1628:CC1632*(CB1628:CB1632="HOL"))</f>
        <v>0</v>
      </c>
      <c r="CC1634" s="49" t="s">
        <v>135</v>
      </c>
      <c r="CD1634" s="41">
        <f t="shared" ref="CD1634" si="39035">CD1633*CA$4</f>
        <v>0</v>
      </c>
      <c r="CE1634" s="47" t="s">
        <v>39</v>
      </c>
      <c r="CF1634" s="40">
        <f t="shared" ref="CF1634" si="39036">SUMPRODUCT(CG1628:CG1632*(CF1628:CF1632="PTO"))+SUMPRODUCT(CG1628:CG1632*(CF1628:CF1632="HOL"))</f>
        <v>0</v>
      </c>
      <c r="CG1634" s="49" t="s">
        <v>135</v>
      </c>
      <c r="CH1634" s="41">
        <f t="shared" ref="CH1634" si="39037">CH1633*CE$4</f>
        <v>0</v>
      </c>
    </row>
    <row r="1635" spans="1:86" x14ac:dyDescent="0.25">
      <c r="A1635" s="70" t="s">
        <v>133</v>
      </c>
      <c r="B1635" s="71">
        <f t="shared" ref="B1635" ca="1" si="39038">D1635-B1636</f>
        <v>13.672920982816635</v>
      </c>
      <c r="C1635" s="72" t="s">
        <v>122</v>
      </c>
      <c r="D1635" s="71">
        <f>IFERROR(INDEX(Holidays[FTE], MATCH(Entry!E1635, Holidays[Date], 0)), 1)*8*INDEX(FTEguide[[1]:[12]], MATCH(Entry!E1636, FTEguide[Weekday], 0), IF(Entry!E1638&gt;0, Entry!E1638, MONTH(Entry!E1635)))</f>
        <v>61.172920982816635</v>
      </c>
      <c r="E1635" s="60">
        <f t="shared" si="37486"/>
        <v>44061</v>
      </c>
      <c r="F1635" s="50" t="s">
        <v>128</v>
      </c>
      <c r="G1635" s="34" t="s">
        <v>136</v>
      </c>
      <c r="H1635" s="35" t="s">
        <v>23</v>
      </c>
      <c r="I1635" s="42">
        <f t="shared" ref="I1635" si="39039">parseTime(G1635)-(H1640=INT(RIGHT($F1635, 1)))</f>
        <v>8</v>
      </c>
      <c r="J1635" s="43">
        <f t="shared" ref="J1635:J1639" si="39040">isClocked(H1635)</f>
        <v>1</v>
      </c>
      <c r="K1635" s="34" t="s">
        <v>136</v>
      </c>
      <c r="L1635" s="35" t="s">
        <v>23</v>
      </c>
      <c r="M1635" s="42">
        <f t="shared" ref="M1635" si="39041">parseTime(K1635)-(L1640=INT(RIGHT($F1635, 1)))</f>
        <v>8</v>
      </c>
      <c r="N1635" s="43">
        <f t="shared" ref="N1635:N1639" si="39042">isClocked(L1635)</f>
        <v>1</v>
      </c>
      <c r="O1635" s="34" t="s">
        <v>180</v>
      </c>
      <c r="P1635" s="35" t="s">
        <v>23</v>
      </c>
      <c r="Q1635" s="42">
        <f t="shared" ref="Q1635" si="39043">parseTime(O1635)-(P1640=INT(RIGHT($F1635, 1)))</f>
        <v>8</v>
      </c>
      <c r="R1635" s="43">
        <f t="shared" ref="R1635:R1639" si="39044">isClocked(P1635)</f>
        <v>1</v>
      </c>
      <c r="S1635" s="34" t="s">
        <v>227</v>
      </c>
      <c r="T1635" s="35" t="s">
        <v>23</v>
      </c>
      <c r="U1635" s="42">
        <f t="shared" ref="U1635" si="39045">parseTime(S1635)-(T1640=INT(RIGHT($F1635, 1)))</f>
        <v>8</v>
      </c>
      <c r="V1635" s="43">
        <f t="shared" ref="V1635:V1639" si="39046">isClocked(T1635)</f>
        <v>1</v>
      </c>
      <c r="W1635" s="34"/>
      <c r="X1635" s="35"/>
      <c r="Y1635" s="42">
        <f t="shared" ref="Y1635" si="39047">parseTime(W1635)-(X1640=INT(RIGHT($F1635, 1)))</f>
        <v>0</v>
      </c>
      <c r="Z1635" s="43">
        <f t="shared" ref="Z1635:Z1639" si="39048">isClocked(X1635)</f>
        <v>0</v>
      </c>
      <c r="AA1635" s="34" t="s">
        <v>136</v>
      </c>
      <c r="AB1635" s="35" t="s">
        <v>23</v>
      </c>
      <c r="AC1635" s="42">
        <f t="shared" ref="AC1635" si="39049">parseTime(AA1635)-(AB1640=INT(RIGHT($F1635, 1)))</f>
        <v>8</v>
      </c>
      <c r="AD1635" s="43">
        <f t="shared" ref="AD1635:AD1639" si="39050">isClocked(AB1635)</f>
        <v>1</v>
      </c>
      <c r="AE1635" s="34" t="s">
        <v>245</v>
      </c>
      <c r="AF1635" s="35" t="s">
        <v>25</v>
      </c>
      <c r="AG1635" s="42">
        <f t="shared" ref="AG1635" si="39051">parseTime(AE1635)-(AF1640=INT(RIGHT($F1635, 1)))</f>
        <v>7.5</v>
      </c>
      <c r="AH1635" s="43">
        <f t="shared" ref="AH1635:AH1639" si="39052">isClocked(AF1635)</f>
        <v>1</v>
      </c>
      <c r="AI1635" s="34" t="s">
        <v>136</v>
      </c>
      <c r="AJ1635" s="35" t="s">
        <v>39</v>
      </c>
      <c r="AK1635" s="42">
        <f>parseTime(AI1635)-(AJ1640=INT(RIGHT($F1635, 1)))</f>
        <v>8</v>
      </c>
      <c r="AL1635" s="43">
        <f t="shared" ref="AL1635:AL1639" si="39053">isClocked(AJ1635)</f>
        <v>0</v>
      </c>
      <c r="AM1635" s="34"/>
      <c r="AN1635" s="35"/>
      <c r="AO1635" s="42">
        <f t="shared" ref="AO1635" si="39054">parseTime(AM1635)-(AN1640=INT(RIGHT($F1635, 1)))</f>
        <v>0</v>
      </c>
      <c r="AP1635" s="43">
        <f t="shared" ref="AP1635:AP1639" si="39055">isClocked(AN1635)</f>
        <v>0</v>
      </c>
      <c r="AQ1635" s="34"/>
      <c r="AR1635" s="35"/>
      <c r="AS1635" s="42">
        <f t="shared" ref="AS1635" si="39056">parseTime(AQ1635)-(AR1640=INT(RIGHT($F1635, 1)))</f>
        <v>0</v>
      </c>
      <c r="AT1635" s="43">
        <f t="shared" ref="AT1635:AT1639" si="39057">isClocked(AR1635)</f>
        <v>0</v>
      </c>
      <c r="AU1635" s="34"/>
      <c r="AV1635" s="35"/>
      <c r="AW1635" s="42">
        <f>parseTime(AU1635)-(AV1640=INT(RIGHT($F1635, 1)))</f>
        <v>0</v>
      </c>
      <c r="AX1635" s="43">
        <f t="shared" ref="AX1635:AX1639" si="39058">isClocked(AV1635)</f>
        <v>0</v>
      </c>
      <c r="AY1635" s="34"/>
      <c r="AZ1635" s="35"/>
      <c r="BA1635" s="42">
        <f>parseTime(AY1635)-(AZ1640=INT(RIGHT($F1635, 1)))</f>
        <v>0</v>
      </c>
      <c r="BB1635" s="43">
        <f t="shared" ref="BB1635:BB1639" si="39059">isClocked(AZ1635)</f>
        <v>0</v>
      </c>
      <c r="BC1635" s="34"/>
      <c r="BD1635" s="35"/>
      <c r="BE1635" s="42">
        <f>parseTime(BC1635)-(BD1640=INT(RIGHT($F1635, 1)))</f>
        <v>0</v>
      </c>
      <c r="BF1635" s="43">
        <f t="shared" ref="BF1635:BF1639" si="39060">isClocked(BD1635)</f>
        <v>0</v>
      </c>
      <c r="BG1635" s="34"/>
      <c r="BH1635" s="35"/>
      <c r="BI1635" s="42">
        <f>parseTime(BG1635)-(BH1640=INT(RIGHT($F1635, 1)))</f>
        <v>0</v>
      </c>
      <c r="BJ1635" s="43">
        <f t="shared" ref="BJ1635:BJ1639" si="39061">isClocked(BH1635)</f>
        <v>0</v>
      </c>
      <c r="BK1635" s="34"/>
      <c r="BL1635" s="35"/>
      <c r="BM1635" s="42">
        <f>parseTime(BK1635)-(BL1640=INT(RIGHT($F1635, 1)))</f>
        <v>0</v>
      </c>
      <c r="BN1635" s="43">
        <f t="shared" ref="BN1635:BN1639" si="39062">isClocked(BL1635)</f>
        <v>0</v>
      </c>
      <c r="BO1635" s="34"/>
      <c r="BP1635" s="35"/>
      <c r="BQ1635" s="42">
        <f t="shared" ref="BQ1635" si="39063">parseTime(BO1635)-(BP1640=INT(RIGHT($F1635, 1)))</f>
        <v>0</v>
      </c>
      <c r="BR1635" s="43">
        <f t="shared" ref="BR1635:BR1639" si="39064">isClocked(BP1635)</f>
        <v>0</v>
      </c>
      <c r="BS1635" s="34"/>
      <c r="BT1635" s="35"/>
      <c r="BU1635" s="42">
        <f t="shared" ref="BU1635" si="39065">parseTime(BS1635)-(BT1640=INT(RIGHT($F1635, 1)))</f>
        <v>0</v>
      </c>
      <c r="BV1635" s="43">
        <f t="shared" ref="BV1635:BV1639" si="39066">isClocked(BT1635)</f>
        <v>0</v>
      </c>
      <c r="BW1635" s="34"/>
      <c r="BX1635" s="35"/>
      <c r="BY1635" s="42">
        <f t="shared" ref="BY1635" si="39067">parseTime(BW1635)-(BX1640=INT(RIGHT($F1635, 1)))</f>
        <v>0</v>
      </c>
      <c r="BZ1635" s="43">
        <f t="shared" ref="BZ1635:BZ1639" si="39068">isClocked(BX1635)</f>
        <v>0</v>
      </c>
      <c r="CA1635" s="34"/>
      <c r="CB1635" s="35"/>
      <c r="CC1635" s="42">
        <f t="shared" ref="CC1635" si="39069">parseTime(CA1635)-(CB1640=INT(RIGHT($F1635, 1)))</f>
        <v>0</v>
      </c>
      <c r="CD1635" s="43">
        <f t="shared" ref="CD1635:CD1639" si="39070">isClocked(CB1635)</f>
        <v>0</v>
      </c>
      <c r="CE1635" s="34"/>
      <c r="CF1635" s="35"/>
      <c r="CG1635" s="42">
        <f t="shared" ref="CG1635" si="39071">parseTime(CE1635)-(CF1640=INT(RIGHT($F1635, 1)))</f>
        <v>0</v>
      </c>
      <c r="CH1635" s="43">
        <f t="shared" ref="CH1635:CH1639" si="39072">isClocked(CF1635)</f>
        <v>0</v>
      </c>
    </row>
    <row r="1636" spans="1:86" x14ac:dyDescent="0.25">
      <c r="A1636" s="56" t="s">
        <v>0</v>
      </c>
      <c r="B1636" s="57">
        <f t="shared" ca="1" si="38727"/>
        <v>47.5</v>
      </c>
      <c r="C1636" s="14" t="s">
        <v>252</v>
      </c>
      <c r="D1636" s="14">
        <f t="shared" si="38210"/>
        <v>53.7</v>
      </c>
      <c r="E1636" s="55" t="str">
        <f t="shared" si="38728"/>
        <v>Tuesday</v>
      </c>
      <c r="F1636" s="51" t="s">
        <v>129</v>
      </c>
      <c r="G1636" s="36"/>
      <c r="H1636" s="37"/>
      <c r="I1636" s="44">
        <f t="shared" ref="I1636" si="39073">parseTime(G1636)-(H1640=INT(RIGHT($F1636, 1)))</f>
        <v>0</v>
      </c>
      <c r="J1636" s="45">
        <f t="shared" si="39040"/>
        <v>0</v>
      </c>
      <c r="K1636" s="36"/>
      <c r="L1636" s="37"/>
      <c r="M1636" s="44">
        <f t="shared" ref="M1636" si="39074">parseTime(K1636)-(L1640=INT(RIGHT($F1636, 1)))</f>
        <v>0</v>
      </c>
      <c r="N1636" s="45">
        <f t="shared" si="39042"/>
        <v>0</v>
      </c>
      <c r="O1636" s="36"/>
      <c r="P1636" s="37"/>
      <c r="Q1636" s="44">
        <f t="shared" ref="Q1636" si="39075">parseTime(O1636)-(P1640=INT(RIGHT($F1636, 1)))</f>
        <v>0</v>
      </c>
      <c r="R1636" s="45">
        <f t="shared" si="39044"/>
        <v>0</v>
      </c>
      <c r="S1636" s="36"/>
      <c r="T1636" s="37"/>
      <c r="U1636" s="44">
        <f t="shared" ref="U1636" si="39076">parseTime(S1636)-(T1640=INT(RIGHT($F1636, 1)))</f>
        <v>0</v>
      </c>
      <c r="V1636" s="45">
        <f t="shared" si="39046"/>
        <v>0</v>
      </c>
      <c r="W1636" s="36"/>
      <c r="X1636" s="37"/>
      <c r="Y1636" s="44">
        <f t="shared" ref="Y1636" si="39077">parseTime(W1636)-(X1640=INT(RIGHT($F1636, 1)))</f>
        <v>0</v>
      </c>
      <c r="Z1636" s="45">
        <f t="shared" si="39048"/>
        <v>0</v>
      </c>
      <c r="AA1636" s="36"/>
      <c r="AB1636" s="37"/>
      <c r="AC1636" s="44">
        <f t="shared" ref="AC1636" si="39078">parseTime(AA1636)-(AB1640=INT(RIGHT($F1636, 1)))</f>
        <v>0</v>
      </c>
      <c r="AD1636" s="45">
        <f t="shared" si="39050"/>
        <v>0</v>
      </c>
      <c r="AE1636" s="36"/>
      <c r="AF1636" s="37"/>
      <c r="AG1636" s="44">
        <f t="shared" ref="AG1636" si="39079">parseTime(AE1636)-(AF1640=INT(RIGHT($F1636, 1)))</f>
        <v>0</v>
      </c>
      <c r="AH1636" s="45">
        <f t="shared" si="39052"/>
        <v>0</v>
      </c>
      <c r="AI1636" s="36"/>
      <c r="AJ1636" s="37"/>
      <c r="AK1636" s="44">
        <f>parseTime(AI1636)-(AJ1640=INT(RIGHT($F1636, 1)))</f>
        <v>0</v>
      </c>
      <c r="AL1636" s="45">
        <f t="shared" si="39053"/>
        <v>0</v>
      </c>
      <c r="AM1636" s="36"/>
      <c r="AN1636" s="37"/>
      <c r="AO1636" s="44">
        <f t="shared" ref="AO1636" si="39080">parseTime(AM1636)-(AN1640=INT(RIGHT($F1636, 1)))</f>
        <v>0</v>
      </c>
      <c r="AP1636" s="45">
        <f t="shared" si="39055"/>
        <v>0</v>
      </c>
      <c r="AQ1636" s="36"/>
      <c r="AR1636" s="37"/>
      <c r="AS1636" s="44">
        <f t="shared" ref="AS1636" si="39081">parseTime(AQ1636)-(AR1640=INT(RIGHT($F1636, 1)))</f>
        <v>0</v>
      </c>
      <c r="AT1636" s="45">
        <f t="shared" si="39057"/>
        <v>0</v>
      </c>
      <c r="AU1636" s="36"/>
      <c r="AV1636" s="37"/>
      <c r="AW1636" s="44">
        <f>parseTime(AU1636)-(AV1640=INT(RIGHT($F1636, 1)))</f>
        <v>0</v>
      </c>
      <c r="AX1636" s="45">
        <f t="shared" si="39058"/>
        <v>0</v>
      </c>
      <c r="AY1636" s="36"/>
      <c r="AZ1636" s="37"/>
      <c r="BA1636" s="44">
        <f>parseTime(AY1636)-(AZ1640=INT(RIGHT($F1636, 1)))</f>
        <v>0</v>
      </c>
      <c r="BB1636" s="45">
        <f t="shared" si="39059"/>
        <v>0</v>
      </c>
      <c r="BC1636" s="36"/>
      <c r="BD1636" s="37"/>
      <c r="BE1636" s="44">
        <f>parseTime(BC1636)-(BD1640=INT(RIGHT($F1636, 1)))</f>
        <v>0</v>
      </c>
      <c r="BF1636" s="45">
        <f t="shared" si="39060"/>
        <v>0</v>
      </c>
      <c r="BG1636" s="36"/>
      <c r="BH1636" s="37"/>
      <c r="BI1636" s="44">
        <f>parseTime(BG1636)-(BH1640=INT(RIGHT($F1636, 1)))</f>
        <v>0</v>
      </c>
      <c r="BJ1636" s="45">
        <f t="shared" si="39061"/>
        <v>0</v>
      </c>
      <c r="BK1636" s="36"/>
      <c r="BL1636" s="37"/>
      <c r="BM1636" s="44">
        <f>parseTime(BK1636)-(BL1640=INT(RIGHT($F1636, 1)))</f>
        <v>0</v>
      </c>
      <c r="BN1636" s="45">
        <f t="shared" si="39062"/>
        <v>0</v>
      </c>
      <c r="BO1636" s="36"/>
      <c r="BP1636" s="37"/>
      <c r="BQ1636" s="44">
        <f t="shared" ref="BQ1636" si="39082">parseTime(BO1636)-(BP1640=INT(RIGHT($F1636, 1)))</f>
        <v>0</v>
      </c>
      <c r="BR1636" s="45">
        <f t="shared" si="39064"/>
        <v>0</v>
      </c>
      <c r="BS1636" s="36"/>
      <c r="BT1636" s="37"/>
      <c r="BU1636" s="44">
        <f t="shared" ref="BU1636" si="39083">parseTime(BS1636)-(BT1640=INT(RIGHT($F1636, 1)))</f>
        <v>0</v>
      </c>
      <c r="BV1636" s="45">
        <f t="shared" si="39066"/>
        <v>0</v>
      </c>
      <c r="BW1636" s="36"/>
      <c r="BX1636" s="37"/>
      <c r="BY1636" s="44">
        <f t="shared" ref="BY1636" si="39084">parseTime(BW1636)-(BX1640=INT(RIGHT($F1636, 1)))</f>
        <v>0</v>
      </c>
      <c r="BZ1636" s="45">
        <f t="shared" si="39068"/>
        <v>0</v>
      </c>
      <c r="CA1636" s="36"/>
      <c r="CB1636" s="37"/>
      <c r="CC1636" s="44">
        <f t="shared" ref="CC1636" si="39085">parseTime(CA1636)-(CB1640=INT(RIGHT($F1636, 1)))</f>
        <v>0</v>
      </c>
      <c r="CD1636" s="45">
        <f t="shared" si="39070"/>
        <v>0</v>
      </c>
      <c r="CE1636" s="36"/>
      <c r="CF1636" s="37"/>
      <c r="CG1636" s="44">
        <f t="shared" ref="CG1636" si="39086">parseTime(CE1636)-(CF1640=INT(RIGHT($F1636, 1)))</f>
        <v>0</v>
      </c>
      <c r="CH1636" s="45">
        <f t="shared" si="39072"/>
        <v>0</v>
      </c>
    </row>
    <row r="1637" spans="1:86" x14ac:dyDescent="0.25">
      <c r="A1637" s="56" t="s">
        <v>117</v>
      </c>
      <c r="B1637" s="57">
        <f t="shared" ref="B1637" ca="1" si="39087">roleHours(G1635:CH1641, "MFD")</f>
        <v>40</v>
      </c>
      <c r="C1637" s="14">
        <f t="shared" ref="C1637:C1640" ca="1" si="39088">B1637/8</f>
        <v>5</v>
      </c>
      <c r="D1637" s="14">
        <f t="shared" ref="D1637" ca="1" si="39089">B1636-D1636</f>
        <v>-6.2000000000000028</v>
      </c>
      <c r="E1637" s="20" t="s">
        <v>127</v>
      </c>
      <c r="F1637" s="51" t="s">
        <v>130</v>
      </c>
      <c r="G1637" s="36"/>
      <c r="H1637" s="37"/>
      <c r="I1637" s="44">
        <f t="shared" ref="I1637" si="39090">parseTime(G1637)-(H1640=INT(RIGHT($F1637, 1)))</f>
        <v>0</v>
      </c>
      <c r="J1637" s="45">
        <f t="shared" si="39040"/>
        <v>0</v>
      </c>
      <c r="K1637" s="36"/>
      <c r="L1637" s="37"/>
      <c r="M1637" s="44">
        <f t="shared" ref="M1637" si="39091">parseTime(K1637)-(L1640=INT(RIGHT($F1637, 1)))</f>
        <v>0</v>
      </c>
      <c r="N1637" s="45">
        <f t="shared" si="39042"/>
        <v>0</v>
      </c>
      <c r="O1637" s="36"/>
      <c r="P1637" s="37"/>
      <c r="Q1637" s="44">
        <f t="shared" ref="Q1637" si="39092">parseTime(O1637)-(P1640=INT(RIGHT($F1637, 1)))</f>
        <v>0</v>
      </c>
      <c r="R1637" s="45">
        <f t="shared" si="39044"/>
        <v>0</v>
      </c>
      <c r="S1637" s="36"/>
      <c r="T1637" s="37"/>
      <c r="U1637" s="44">
        <f t="shared" ref="U1637" si="39093">parseTime(S1637)-(T1640=INT(RIGHT($F1637, 1)))</f>
        <v>0</v>
      </c>
      <c r="V1637" s="45">
        <f t="shared" si="39046"/>
        <v>0</v>
      </c>
      <c r="W1637" s="36"/>
      <c r="X1637" s="37"/>
      <c r="Y1637" s="44">
        <f t="shared" ref="Y1637" si="39094">parseTime(W1637)-(X1640=INT(RIGHT($F1637, 1)))</f>
        <v>0</v>
      </c>
      <c r="Z1637" s="45">
        <f t="shared" si="39048"/>
        <v>0</v>
      </c>
      <c r="AA1637" s="36"/>
      <c r="AB1637" s="37"/>
      <c r="AC1637" s="44">
        <f t="shared" ref="AC1637" si="39095">parseTime(AA1637)-(AB1640=INT(RIGHT($F1637, 1)))</f>
        <v>0</v>
      </c>
      <c r="AD1637" s="45">
        <f t="shared" si="39050"/>
        <v>0</v>
      </c>
      <c r="AE1637" s="36"/>
      <c r="AF1637" s="37"/>
      <c r="AG1637" s="44">
        <f t="shared" ref="AG1637" si="39096">parseTime(AE1637)-(AF1640=INT(RIGHT($F1637, 1)))</f>
        <v>0</v>
      </c>
      <c r="AH1637" s="45">
        <f t="shared" si="39052"/>
        <v>0</v>
      </c>
      <c r="AI1637" s="36"/>
      <c r="AJ1637" s="37"/>
      <c r="AK1637" s="44">
        <f>parseTime(AI1637)-(AJ1640=INT(RIGHT($F1637, 1)))</f>
        <v>0</v>
      </c>
      <c r="AL1637" s="45">
        <f t="shared" si="39053"/>
        <v>0</v>
      </c>
      <c r="AM1637" s="36"/>
      <c r="AN1637" s="37"/>
      <c r="AO1637" s="44">
        <f t="shared" ref="AO1637" si="39097">parseTime(AM1637)-(AN1640=INT(RIGHT($F1637, 1)))</f>
        <v>0</v>
      </c>
      <c r="AP1637" s="45">
        <f t="shared" si="39055"/>
        <v>0</v>
      </c>
      <c r="AQ1637" s="36"/>
      <c r="AR1637" s="37"/>
      <c r="AS1637" s="44">
        <f t="shared" ref="AS1637" si="39098">parseTime(AQ1637)-(AR1640=INT(RIGHT($F1637, 1)))</f>
        <v>0</v>
      </c>
      <c r="AT1637" s="45">
        <f t="shared" si="39057"/>
        <v>0</v>
      </c>
      <c r="AU1637" s="36"/>
      <c r="AV1637" s="37"/>
      <c r="AW1637" s="44">
        <f>parseTime(AU1637)-(AV1640=INT(RIGHT($F1637, 1)))</f>
        <v>0</v>
      </c>
      <c r="AX1637" s="45">
        <f t="shared" si="39058"/>
        <v>0</v>
      </c>
      <c r="AY1637" s="36"/>
      <c r="AZ1637" s="37"/>
      <c r="BA1637" s="44">
        <f>parseTime(AY1637)-(AZ1640=INT(RIGHT($F1637, 1)))</f>
        <v>0</v>
      </c>
      <c r="BB1637" s="45">
        <f t="shared" si="39059"/>
        <v>0</v>
      </c>
      <c r="BC1637" s="36"/>
      <c r="BD1637" s="37"/>
      <c r="BE1637" s="44">
        <f>parseTime(BC1637)-(BD1640=INT(RIGHT($F1637, 1)))</f>
        <v>0</v>
      </c>
      <c r="BF1637" s="45">
        <f t="shared" si="39060"/>
        <v>0</v>
      </c>
      <c r="BG1637" s="36"/>
      <c r="BH1637" s="37"/>
      <c r="BI1637" s="44">
        <f>parseTime(BG1637)-(BH1640=INT(RIGHT($F1637, 1)))</f>
        <v>0</v>
      </c>
      <c r="BJ1637" s="45">
        <f t="shared" si="39061"/>
        <v>0</v>
      </c>
      <c r="BK1637" s="36"/>
      <c r="BL1637" s="37"/>
      <c r="BM1637" s="44">
        <f>parseTime(BK1637)-(BL1640=INT(RIGHT($F1637, 1)))</f>
        <v>0</v>
      </c>
      <c r="BN1637" s="45">
        <f t="shared" si="39062"/>
        <v>0</v>
      </c>
      <c r="BO1637" s="36"/>
      <c r="BP1637" s="37"/>
      <c r="BQ1637" s="44">
        <f t="shared" ref="BQ1637" si="39099">parseTime(BO1637)-(BP1640=INT(RIGHT($F1637, 1)))</f>
        <v>0</v>
      </c>
      <c r="BR1637" s="45">
        <f t="shared" si="39064"/>
        <v>0</v>
      </c>
      <c r="BS1637" s="36"/>
      <c r="BT1637" s="37"/>
      <c r="BU1637" s="44">
        <f t="shared" ref="BU1637" si="39100">parseTime(BS1637)-(BT1640=INT(RIGHT($F1637, 1)))</f>
        <v>0</v>
      </c>
      <c r="BV1637" s="45">
        <f t="shared" si="39066"/>
        <v>0</v>
      </c>
      <c r="BW1637" s="36"/>
      <c r="BX1637" s="37"/>
      <c r="BY1637" s="44">
        <f t="shared" ref="BY1637" si="39101">parseTime(BW1637)-(BX1640=INT(RIGHT($F1637, 1)))</f>
        <v>0</v>
      </c>
      <c r="BZ1637" s="45">
        <f t="shared" si="39068"/>
        <v>0</v>
      </c>
      <c r="CA1637" s="36"/>
      <c r="CB1637" s="37"/>
      <c r="CC1637" s="44">
        <f t="shared" ref="CC1637" si="39102">parseTime(CA1637)-(CB1640=INT(RIGHT($F1637, 1)))</f>
        <v>0</v>
      </c>
      <c r="CD1637" s="45">
        <f t="shared" si="39070"/>
        <v>0</v>
      </c>
      <c r="CE1637" s="36"/>
      <c r="CF1637" s="37"/>
      <c r="CG1637" s="44">
        <f t="shared" ref="CG1637" si="39103">parseTime(CE1637)-(CF1640=INT(RIGHT($F1637, 1)))</f>
        <v>0</v>
      </c>
      <c r="CH1637" s="45">
        <f t="shared" si="39072"/>
        <v>0</v>
      </c>
    </row>
    <row r="1638" spans="1:86" x14ac:dyDescent="0.25">
      <c r="A1638" s="56"/>
      <c r="B1638" s="57"/>
      <c r="C1638" s="14">
        <f t="shared" si="39088"/>
        <v>0</v>
      </c>
      <c r="D1638" s="14" t="s">
        <v>259</v>
      </c>
      <c r="E1638" s="20">
        <v>4.25</v>
      </c>
      <c r="F1638" s="51" t="s">
        <v>131</v>
      </c>
      <c r="G1638" s="36"/>
      <c r="H1638" s="37"/>
      <c r="I1638" s="44">
        <f t="shared" ref="I1638" si="39104">parseTime(G1638)-(H1640=INT(RIGHT($F1638, 1)))</f>
        <v>0</v>
      </c>
      <c r="J1638" s="45">
        <f t="shared" si="39040"/>
        <v>0</v>
      </c>
      <c r="K1638" s="36"/>
      <c r="L1638" s="37"/>
      <c r="M1638" s="44">
        <f t="shared" ref="M1638" si="39105">parseTime(K1638)-(L1640=INT(RIGHT($F1638, 1)))</f>
        <v>0</v>
      </c>
      <c r="N1638" s="45">
        <f t="shared" si="39042"/>
        <v>0</v>
      </c>
      <c r="O1638" s="36"/>
      <c r="P1638" s="37"/>
      <c r="Q1638" s="44">
        <f t="shared" ref="Q1638" si="39106">parseTime(O1638)-(P1640=INT(RIGHT($F1638, 1)))</f>
        <v>0</v>
      </c>
      <c r="R1638" s="45">
        <f t="shared" si="39044"/>
        <v>0</v>
      </c>
      <c r="S1638" s="36"/>
      <c r="T1638" s="37"/>
      <c r="U1638" s="44">
        <f t="shared" ref="U1638" si="39107">parseTime(S1638)-(T1640=INT(RIGHT($F1638, 1)))</f>
        <v>0</v>
      </c>
      <c r="V1638" s="45">
        <f t="shared" si="39046"/>
        <v>0</v>
      </c>
      <c r="W1638" s="36"/>
      <c r="X1638" s="37"/>
      <c r="Y1638" s="44">
        <f t="shared" ref="Y1638" si="39108">parseTime(W1638)-(X1640=INT(RIGHT($F1638, 1)))</f>
        <v>0</v>
      </c>
      <c r="Z1638" s="45">
        <f t="shared" si="39048"/>
        <v>0</v>
      </c>
      <c r="AA1638" s="36"/>
      <c r="AB1638" s="37"/>
      <c r="AC1638" s="44">
        <f t="shared" ref="AC1638" si="39109">parseTime(AA1638)-(AB1640=INT(RIGHT($F1638, 1)))</f>
        <v>0</v>
      </c>
      <c r="AD1638" s="45">
        <f t="shared" si="39050"/>
        <v>0</v>
      </c>
      <c r="AE1638" s="36"/>
      <c r="AF1638" s="37"/>
      <c r="AG1638" s="44">
        <f t="shared" ref="AG1638" si="39110">parseTime(AE1638)-(AF1640=INT(RIGHT($F1638, 1)))</f>
        <v>0</v>
      </c>
      <c r="AH1638" s="45">
        <f t="shared" si="39052"/>
        <v>0</v>
      </c>
      <c r="AI1638" s="36"/>
      <c r="AJ1638" s="37"/>
      <c r="AK1638" s="44">
        <f>parseTime(AI1638)-(AJ1640=INT(RIGHT($F1638, 1)))</f>
        <v>0</v>
      </c>
      <c r="AL1638" s="45">
        <f t="shared" si="39053"/>
        <v>0</v>
      </c>
      <c r="AM1638" s="36"/>
      <c r="AN1638" s="37"/>
      <c r="AO1638" s="44">
        <f t="shared" ref="AO1638" si="39111">parseTime(AM1638)-(AN1640=INT(RIGHT($F1638, 1)))</f>
        <v>0</v>
      </c>
      <c r="AP1638" s="45">
        <f t="shared" si="39055"/>
        <v>0</v>
      </c>
      <c r="AQ1638" s="36"/>
      <c r="AR1638" s="37"/>
      <c r="AS1638" s="44">
        <f t="shared" ref="AS1638" si="39112">parseTime(AQ1638)-(AR1640=INT(RIGHT($F1638, 1)))</f>
        <v>0</v>
      </c>
      <c r="AT1638" s="45">
        <f t="shared" si="39057"/>
        <v>0</v>
      </c>
      <c r="AU1638" s="36"/>
      <c r="AV1638" s="37"/>
      <c r="AW1638" s="44">
        <f>parseTime(AU1638)-(AV1640=INT(RIGHT($F1638, 1)))</f>
        <v>0</v>
      </c>
      <c r="AX1638" s="45">
        <f t="shared" si="39058"/>
        <v>0</v>
      </c>
      <c r="AY1638" s="36"/>
      <c r="AZ1638" s="37"/>
      <c r="BA1638" s="44">
        <f>parseTime(AY1638)-(AZ1640=INT(RIGHT($F1638, 1)))</f>
        <v>0</v>
      </c>
      <c r="BB1638" s="45">
        <f t="shared" si="39059"/>
        <v>0</v>
      </c>
      <c r="BC1638" s="36"/>
      <c r="BD1638" s="37"/>
      <c r="BE1638" s="44">
        <f>parseTime(BC1638)-(BD1640=INT(RIGHT($F1638, 1)))</f>
        <v>0</v>
      </c>
      <c r="BF1638" s="45">
        <f t="shared" si="39060"/>
        <v>0</v>
      </c>
      <c r="BG1638" s="36"/>
      <c r="BH1638" s="37"/>
      <c r="BI1638" s="44">
        <f>parseTime(BG1638)-(BH1640=INT(RIGHT($F1638, 1)))</f>
        <v>0</v>
      </c>
      <c r="BJ1638" s="45">
        <f t="shared" si="39061"/>
        <v>0</v>
      </c>
      <c r="BK1638" s="36"/>
      <c r="BL1638" s="37"/>
      <c r="BM1638" s="44">
        <f>parseTime(BK1638)-(BL1640=INT(RIGHT($F1638, 1)))</f>
        <v>0</v>
      </c>
      <c r="BN1638" s="45">
        <f t="shared" si="39062"/>
        <v>0</v>
      </c>
      <c r="BO1638" s="36"/>
      <c r="BP1638" s="37"/>
      <c r="BQ1638" s="44">
        <f t="shared" ref="BQ1638" si="39113">parseTime(BO1638)-(BP1640=INT(RIGHT($F1638, 1)))</f>
        <v>0</v>
      </c>
      <c r="BR1638" s="45">
        <f t="shared" si="39064"/>
        <v>0</v>
      </c>
      <c r="BS1638" s="36"/>
      <c r="BT1638" s="37"/>
      <c r="BU1638" s="44">
        <f t="shared" ref="BU1638" si="39114">parseTime(BS1638)-(BT1640=INT(RIGHT($F1638, 1)))</f>
        <v>0</v>
      </c>
      <c r="BV1638" s="45">
        <f t="shared" si="39066"/>
        <v>0</v>
      </c>
      <c r="BW1638" s="36"/>
      <c r="BX1638" s="37"/>
      <c r="BY1638" s="44">
        <f t="shared" ref="BY1638" si="39115">parseTime(BW1638)-(BX1640=INT(RIGHT($F1638, 1)))</f>
        <v>0</v>
      </c>
      <c r="BZ1638" s="45">
        <f t="shared" si="39068"/>
        <v>0</v>
      </c>
      <c r="CA1638" s="36"/>
      <c r="CB1638" s="37"/>
      <c r="CC1638" s="44">
        <f t="shared" ref="CC1638" si="39116">parseTime(CA1638)-(CB1640=INT(RIGHT($F1638, 1)))</f>
        <v>0</v>
      </c>
      <c r="CD1638" s="45">
        <f t="shared" si="39070"/>
        <v>0</v>
      </c>
      <c r="CE1638" s="36"/>
      <c r="CF1638" s="37"/>
      <c r="CG1638" s="44">
        <f t="shared" ref="CG1638" si="39117">parseTime(CE1638)-(CF1640=INT(RIGHT($F1638, 1)))</f>
        <v>0</v>
      </c>
      <c r="CH1638" s="45">
        <f t="shared" si="39072"/>
        <v>0</v>
      </c>
    </row>
    <row r="1639" spans="1:86" x14ac:dyDescent="0.25">
      <c r="A1639" s="56" t="s">
        <v>119</v>
      </c>
      <c r="B1639" s="57">
        <f t="shared" ref="B1639" ca="1" si="39118">roleHours(G1635:CH1641, "MCC")</f>
        <v>7.5</v>
      </c>
      <c r="C1639" s="14">
        <f t="shared" ca="1" si="39088"/>
        <v>0.9375</v>
      </c>
      <c r="D1639" s="14" t="s">
        <v>260</v>
      </c>
      <c r="E1639" s="20">
        <v>4.6500000000000004</v>
      </c>
      <c r="F1639" s="51" t="s">
        <v>132</v>
      </c>
      <c r="G1639" s="36"/>
      <c r="H1639" s="37"/>
      <c r="I1639" s="44">
        <f t="shared" ref="I1639" si="39119">parseTime(G1639)-(H1640=INT(RIGHT($F1639, 1)))</f>
        <v>0</v>
      </c>
      <c r="J1639" s="45">
        <f t="shared" si="39040"/>
        <v>0</v>
      </c>
      <c r="K1639" s="36"/>
      <c r="L1639" s="37"/>
      <c r="M1639" s="44">
        <f t="shared" ref="M1639" si="39120">parseTime(K1639)-(L1640=INT(RIGHT($F1639, 1)))</f>
        <v>0</v>
      </c>
      <c r="N1639" s="45">
        <f t="shared" si="39042"/>
        <v>0</v>
      </c>
      <c r="O1639" s="36"/>
      <c r="P1639" s="37"/>
      <c r="Q1639" s="44">
        <f t="shared" ref="Q1639" si="39121">parseTime(O1639)-(P1640=INT(RIGHT($F1639, 1)))</f>
        <v>0</v>
      </c>
      <c r="R1639" s="45">
        <f t="shared" si="39044"/>
        <v>0</v>
      </c>
      <c r="S1639" s="36"/>
      <c r="T1639" s="37"/>
      <c r="U1639" s="44">
        <f t="shared" ref="U1639" si="39122">parseTime(S1639)-(T1640=INT(RIGHT($F1639, 1)))</f>
        <v>0</v>
      </c>
      <c r="V1639" s="45">
        <f t="shared" si="39046"/>
        <v>0</v>
      </c>
      <c r="W1639" s="36"/>
      <c r="X1639" s="37"/>
      <c r="Y1639" s="44">
        <f t="shared" ref="Y1639" si="39123">parseTime(W1639)-(X1640=INT(RIGHT($F1639, 1)))</f>
        <v>0</v>
      </c>
      <c r="Z1639" s="45">
        <f t="shared" si="39048"/>
        <v>0</v>
      </c>
      <c r="AA1639" s="36"/>
      <c r="AB1639" s="37"/>
      <c r="AC1639" s="44">
        <f t="shared" ref="AC1639" si="39124">parseTime(AA1639)-(AB1640=INT(RIGHT($F1639, 1)))</f>
        <v>0</v>
      </c>
      <c r="AD1639" s="45">
        <f t="shared" si="39050"/>
        <v>0</v>
      </c>
      <c r="AE1639" s="36"/>
      <c r="AF1639" s="37"/>
      <c r="AG1639" s="44">
        <f t="shared" ref="AG1639" si="39125">parseTime(AE1639)-(AF1640=INT(RIGHT($F1639, 1)))</f>
        <v>0</v>
      </c>
      <c r="AH1639" s="45">
        <f t="shared" si="39052"/>
        <v>0</v>
      </c>
      <c r="AI1639" s="36"/>
      <c r="AJ1639" s="37"/>
      <c r="AK1639" s="44">
        <f>parseTime(AI1639)-(AJ1640=INT(RIGHT($F1639, 1)))</f>
        <v>0</v>
      </c>
      <c r="AL1639" s="45">
        <f t="shared" si="39053"/>
        <v>0</v>
      </c>
      <c r="AM1639" s="36"/>
      <c r="AN1639" s="37"/>
      <c r="AO1639" s="44">
        <f t="shared" ref="AO1639" si="39126">parseTime(AM1639)-(AN1640=INT(RIGHT($F1639, 1)))</f>
        <v>0</v>
      </c>
      <c r="AP1639" s="45">
        <f t="shared" si="39055"/>
        <v>0</v>
      </c>
      <c r="AQ1639" s="36"/>
      <c r="AR1639" s="37"/>
      <c r="AS1639" s="44">
        <f t="shared" ref="AS1639" si="39127">parseTime(AQ1639)-(AR1640=INT(RIGHT($F1639, 1)))</f>
        <v>0</v>
      </c>
      <c r="AT1639" s="45">
        <f t="shared" si="39057"/>
        <v>0</v>
      </c>
      <c r="AU1639" s="36"/>
      <c r="AV1639" s="37"/>
      <c r="AW1639" s="44">
        <f>parseTime(AU1639)-(AV1640=INT(RIGHT($F1639, 1)))</f>
        <v>0</v>
      </c>
      <c r="AX1639" s="45">
        <f t="shared" si="39058"/>
        <v>0</v>
      </c>
      <c r="AY1639" s="36"/>
      <c r="AZ1639" s="37"/>
      <c r="BA1639" s="44">
        <f>parseTime(AY1639)-(AZ1640=INT(RIGHT($F1639, 1)))</f>
        <v>0</v>
      </c>
      <c r="BB1639" s="45">
        <f t="shared" si="39059"/>
        <v>0</v>
      </c>
      <c r="BC1639" s="36"/>
      <c r="BD1639" s="37"/>
      <c r="BE1639" s="44">
        <f>parseTime(BC1639)-(BD1640=INT(RIGHT($F1639, 1)))</f>
        <v>0</v>
      </c>
      <c r="BF1639" s="45">
        <f t="shared" si="39060"/>
        <v>0</v>
      </c>
      <c r="BG1639" s="36"/>
      <c r="BH1639" s="37"/>
      <c r="BI1639" s="44">
        <f>parseTime(BG1639)-(BH1640=INT(RIGHT($F1639, 1)))</f>
        <v>0</v>
      </c>
      <c r="BJ1639" s="45">
        <f t="shared" si="39061"/>
        <v>0</v>
      </c>
      <c r="BK1639" s="36"/>
      <c r="BL1639" s="37"/>
      <c r="BM1639" s="44">
        <f>parseTime(BK1639)-(BL1640=INT(RIGHT($F1639, 1)))</f>
        <v>0</v>
      </c>
      <c r="BN1639" s="45">
        <f t="shared" si="39062"/>
        <v>0</v>
      </c>
      <c r="BO1639" s="36"/>
      <c r="BP1639" s="37"/>
      <c r="BQ1639" s="44">
        <f t="shared" ref="BQ1639" si="39128">parseTime(BO1639)-(BP1640=INT(RIGHT($F1639, 1)))</f>
        <v>0</v>
      </c>
      <c r="BR1639" s="45">
        <f t="shared" si="39064"/>
        <v>0</v>
      </c>
      <c r="BS1639" s="36"/>
      <c r="BT1639" s="37"/>
      <c r="BU1639" s="44">
        <f t="shared" ref="BU1639" si="39129">parseTime(BS1639)-(BT1640=INT(RIGHT($F1639, 1)))</f>
        <v>0</v>
      </c>
      <c r="BV1639" s="45">
        <f t="shared" si="39066"/>
        <v>0</v>
      </c>
      <c r="BW1639" s="36"/>
      <c r="BX1639" s="37"/>
      <c r="BY1639" s="44">
        <f t="shared" ref="BY1639" si="39130">parseTime(BW1639)-(BX1640=INT(RIGHT($F1639, 1)))</f>
        <v>0</v>
      </c>
      <c r="BZ1639" s="45">
        <f t="shared" si="39068"/>
        <v>0</v>
      </c>
      <c r="CA1639" s="36"/>
      <c r="CB1639" s="37"/>
      <c r="CC1639" s="44">
        <f t="shared" ref="CC1639" si="39131">parseTime(CA1639)-(CB1640=INT(RIGHT($F1639, 1)))</f>
        <v>0</v>
      </c>
      <c r="CD1639" s="45">
        <f t="shared" si="39070"/>
        <v>0</v>
      </c>
      <c r="CE1639" s="36"/>
      <c r="CF1639" s="37"/>
      <c r="CG1639" s="44">
        <f t="shared" ref="CG1639" si="39132">parseTime(CE1639)-(CF1640=INT(RIGHT($F1639, 1)))</f>
        <v>0</v>
      </c>
      <c r="CH1639" s="45">
        <f t="shared" si="39072"/>
        <v>0</v>
      </c>
    </row>
    <row r="1640" spans="1:86" x14ac:dyDescent="0.25">
      <c r="A1640" s="56"/>
      <c r="B1640" s="57"/>
      <c r="C1640" s="14">
        <f t="shared" si="39088"/>
        <v>0</v>
      </c>
      <c r="D1640" s="14"/>
      <c r="E1640" s="20">
        <f t="shared" ref="E1640" si="39133">((7.5/2)-0.5+E1639)*8</f>
        <v>63.2</v>
      </c>
      <c r="F1640" s="51"/>
      <c r="G1640" s="46" t="s">
        <v>134</v>
      </c>
      <c r="H1640" s="38">
        <f t="shared" ref="H1640" si="39134">lunchAdjust(G1635:H1639)</f>
        <v>1</v>
      </c>
      <c r="I1640" s="48" t="s">
        <v>0</v>
      </c>
      <c r="J1640" s="39">
        <f t="shared" ref="J1640" si="39135">SUMPRODUCT(I1635:I1639*J1635:J1639)</f>
        <v>8</v>
      </c>
      <c r="K1640" s="46" t="s">
        <v>134</v>
      </c>
      <c r="L1640" s="38">
        <f t="shared" ref="L1640" si="39136">lunchAdjust(K1635:L1639)</f>
        <v>1</v>
      </c>
      <c r="M1640" s="48" t="s">
        <v>0</v>
      </c>
      <c r="N1640" s="39">
        <f t="shared" ref="N1640" si="39137">SUMPRODUCT(M1635:M1639*N1635:N1639)</f>
        <v>8</v>
      </c>
      <c r="O1640" s="46" t="s">
        <v>134</v>
      </c>
      <c r="P1640" s="38">
        <f t="shared" ref="P1640" si="39138">lunchAdjust(O1635:P1639)</f>
        <v>1</v>
      </c>
      <c r="Q1640" s="48" t="s">
        <v>0</v>
      </c>
      <c r="R1640" s="39">
        <f t="shared" ref="R1640" si="39139">SUMPRODUCT(Q1635:Q1639*R1635:R1639)</f>
        <v>8</v>
      </c>
      <c r="S1640" s="46" t="s">
        <v>134</v>
      </c>
      <c r="T1640" s="38">
        <f t="shared" ref="T1640" si="39140">lunchAdjust(S1635:T1639)</f>
        <v>1</v>
      </c>
      <c r="U1640" s="48" t="s">
        <v>0</v>
      </c>
      <c r="V1640" s="39">
        <f t="shared" ref="V1640" si="39141">SUMPRODUCT(U1635:U1639*V1635:V1639)</f>
        <v>8</v>
      </c>
      <c r="W1640" s="46" t="s">
        <v>134</v>
      </c>
      <c r="X1640" s="38">
        <f t="shared" ref="X1640" si="39142">lunchAdjust(W1635:X1639)</f>
        <v>0</v>
      </c>
      <c r="Y1640" s="48" t="s">
        <v>0</v>
      </c>
      <c r="Z1640" s="39">
        <f t="shared" ref="Z1640" si="39143">SUMPRODUCT(Y1635:Y1639*Z1635:Z1639)</f>
        <v>0</v>
      </c>
      <c r="AA1640" s="46" t="s">
        <v>134</v>
      </c>
      <c r="AB1640" s="38">
        <f t="shared" ref="AB1640" si="39144">lunchAdjust(AA1635:AB1639)</f>
        <v>1</v>
      </c>
      <c r="AC1640" s="48" t="s">
        <v>0</v>
      </c>
      <c r="AD1640" s="39">
        <f t="shared" ref="AD1640" si="39145">SUMPRODUCT(AC1635:AC1639*AD1635:AD1639)</f>
        <v>8</v>
      </c>
      <c r="AE1640" s="46" t="s">
        <v>134</v>
      </c>
      <c r="AF1640" s="38">
        <f t="shared" ref="AF1640" si="39146">lunchAdjust(AE1635:AF1639)</f>
        <v>1</v>
      </c>
      <c r="AG1640" s="48" t="s">
        <v>0</v>
      </c>
      <c r="AH1640" s="39">
        <f t="shared" ref="AH1640" si="39147">SUMPRODUCT(AG1635:AG1639*AH1635:AH1639)</f>
        <v>7.5</v>
      </c>
      <c r="AI1640" s="46" t="s">
        <v>134</v>
      </c>
      <c r="AJ1640" s="38">
        <f t="shared" ref="AJ1640" si="39148">lunchAdjust(AI1635:AJ1639)</f>
        <v>1</v>
      </c>
      <c r="AK1640" s="48" t="s">
        <v>0</v>
      </c>
      <c r="AL1640" s="39">
        <f t="shared" ref="AL1640" si="39149">SUMPRODUCT(AK1635:AK1639*AL1635:AL1639)</f>
        <v>0</v>
      </c>
      <c r="AM1640" s="46" t="s">
        <v>134</v>
      </c>
      <c r="AN1640" s="38">
        <f t="shared" ref="AN1640" si="39150">lunchAdjust(AM1635:AN1639)</f>
        <v>0</v>
      </c>
      <c r="AO1640" s="48" t="s">
        <v>0</v>
      </c>
      <c r="AP1640" s="39">
        <f t="shared" ref="AP1640" si="39151">SUMPRODUCT(AO1635:AO1639*AP1635:AP1639)</f>
        <v>0</v>
      </c>
      <c r="AQ1640" s="46" t="s">
        <v>134</v>
      </c>
      <c r="AR1640" s="38">
        <f t="shared" ref="AR1640" si="39152">lunchAdjust(AQ1635:AR1639)</f>
        <v>0</v>
      </c>
      <c r="AS1640" s="48" t="s">
        <v>0</v>
      </c>
      <c r="AT1640" s="39">
        <f t="shared" ref="AT1640" si="39153">SUMPRODUCT(AS1635:AS1639*AT1635:AT1639)</f>
        <v>0</v>
      </c>
      <c r="AU1640" s="46" t="s">
        <v>134</v>
      </c>
      <c r="AV1640" s="38">
        <f t="shared" ref="AV1640" si="39154">lunchAdjust(AU1635:AV1639)</f>
        <v>0</v>
      </c>
      <c r="AW1640" s="48" t="s">
        <v>0</v>
      </c>
      <c r="AX1640" s="39">
        <f t="shared" ref="AX1640" si="39155">SUMPRODUCT(AW1635:AW1639*AX1635:AX1639)</f>
        <v>0</v>
      </c>
      <c r="AY1640" s="46" t="s">
        <v>134</v>
      </c>
      <c r="AZ1640" s="38">
        <f t="shared" ref="AZ1640" si="39156">lunchAdjust(AY1635:AZ1639)</f>
        <v>0</v>
      </c>
      <c r="BA1640" s="48" t="s">
        <v>0</v>
      </c>
      <c r="BB1640" s="39">
        <f t="shared" ref="BB1640" si="39157">SUMPRODUCT(BA1635:BA1639*BB1635:BB1639)</f>
        <v>0</v>
      </c>
      <c r="BC1640" s="46" t="s">
        <v>134</v>
      </c>
      <c r="BD1640" s="38">
        <f t="shared" ref="BD1640" si="39158">lunchAdjust(BC1635:BD1639)</f>
        <v>0</v>
      </c>
      <c r="BE1640" s="48" t="s">
        <v>0</v>
      </c>
      <c r="BF1640" s="39">
        <f t="shared" ref="BF1640" si="39159">SUMPRODUCT(BE1635:BE1639*BF1635:BF1639)</f>
        <v>0</v>
      </c>
      <c r="BG1640" s="46" t="s">
        <v>134</v>
      </c>
      <c r="BH1640" s="38">
        <f t="shared" ref="BH1640" si="39160">lunchAdjust(BG1635:BH1639)</f>
        <v>0</v>
      </c>
      <c r="BI1640" s="48" t="s">
        <v>0</v>
      </c>
      <c r="BJ1640" s="39">
        <f t="shared" ref="BJ1640" si="39161">SUMPRODUCT(BI1635:BI1639*BJ1635:BJ1639)</f>
        <v>0</v>
      </c>
      <c r="BK1640" s="46" t="s">
        <v>134</v>
      </c>
      <c r="BL1640" s="38">
        <f t="shared" ref="BL1640" si="39162">lunchAdjust(BK1635:BL1639)</f>
        <v>0</v>
      </c>
      <c r="BM1640" s="48" t="s">
        <v>0</v>
      </c>
      <c r="BN1640" s="39">
        <f t="shared" ref="BN1640" si="39163">SUMPRODUCT(BM1635:BM1639*BN1635:BN1639)</f>
        <v>0</v>
      </c>
      <c r="BO1640" s="46" t="s">
        <v>134</v>
      </c>
      <c r="BP1640" s="38">
        <f t="shared" ref="BP1640" si="39164">lunchAdjust(BO1635:BP1639)</f>
        <v>0</v>
      </c>
      <c r="BQ1640" s="48" t="s">
        <v>0</v>
      </c>
      <c r="BR1640" s="39">
        <f t="shared" ref="BR1640" si="39165">SUMPRODUCT(BQ1635:BQ1639*BR1635:BR1639)</f>
        <v>0</v>
      </c>
      <c r="BS1640" s="46" t="s">
        <v>134</v>
      </c>
      <c r="BT1640" s="38">
        <f t="shared" ref="BT1640" si="39166">lunchAdjust(BS1635:BT1639)</f>
        <v>0</v>
      </c>
      <c r="BU1640" s="48" t="s">
        <v>0</v>
      </c>
      <c r="BV1640" s="39">
        <f t="shared" ref="BV1640" si="39167">SUMPRODUCT(BU1635:BU1639*BV1635:BV1639)</f>
        <v>0</v>
      </c>
      <c r="BW1640" s="46" t="s">
        <v>134</v>
      </c>
      <c r="BX1640" s="38">
        <f t="shared" ref="BX1640" si="39168">lunchAdjust(BW1635:BX1639)</f>
        <v>0</v>
      </c>
      <c r="BY1640" s="48" t="s">
        <v>0</v>
      </c>
      <c r="BZ1640" s="39">
        <f t="shared" ref="BZ1640" si="39169">SUMPRODUCT(BY1635:BY1639*BZ1635:BZ1639)</f>
        <v>0</v>
      </c>
      <c r="CA1640" s="46" t="s">
        <v>134</v>
      </c>
      <c r="CB1640" s="38">
        <f t="shared" ref="CB1640" si="39170">lunchAdjust(CA1635:CB1639)</f>
        <v>0</v>
      </c>
      <c r="CC1640" s="48" t="s">
        <v>0</v>
      </c>
      <c r="CD1640" s="39">
        <f t="shared" ref="CD1640" si="39171">SUMPRODUCT(CC1635:CC1639*CD1635:CD1639)</f>
        <v>0</v>
      </c>
      <c r="CE1640" s="46" t="s">
        <v>134</v>
      </c>
      <c r="CF1640" s="38">
        <f t="shared" ref="CF1640" si="39172">lunchAdjust(CE1635:CF1639)</f>
        <v>0</v>
      </c>
      <c r="CG1640" s="48" t="s">
        <v>0</v>
      </c>
      <c r="CH1640" s="39">
        <f t="shared" ref="CH1640" si="39173">SUMPRODUCT(CG1635:CG1639*CH1635:CH1639)</f>
        <v>0</v>
      </c>
    </row>
    <row r="1641" spans="1:86" ht="15.75" thickBot="1" x14ac:dyDescent="0.3">
      <c r="A1641" s="58" t="s">
        <v>121</v>
      </c>
      <c r="B1641" s="59">
        <f t="shared" ref="B1641" ca="1" si="39174">roleHours(G1635:CH1641, "OUT")</f>
        <v>0</v>
      </c>
      <c r="C1641" s="54" t="s">
        <v>137</v>
      </c>
      <c r="D1641" s="22">
        <f t="shared" ref="D1641" ca="1" si="39175">roleHours(G1635:CH1641, "PTO")</f>
        <v>8</v>
      </c>
      <c r="E1641" s="23">
        <f t="shared" ref="E1641" ca="1" si="39176">E1640-B1636</f>
        <v>15.700000000000003</v>
      </c>
      <c r="F1641" s="52"/>
      <c r="G1641" s="47" t="s">
        <v>39</v>
      </c>
      <c r="H1641" s="40">
        <f t="shared" si="37969"/>
        <v>0</v>
      </c>
      <c r="I1641" s="49" t="s">
        <v>135</v>
      </c>
      <c r="J1641" s="41">
        <f t="shared" ref="J1641" si="39177">J1640*G$4</f>
        <v>0</v>
      </c>
      <c r="K1641" s="47" t="s">
        <v>39</v>
      </c>
      <c r="L1641" s="40">
        <f t="shared" ref="L1641" si="39178">SUMPRODUCT(M1635:M1639*(L1635:L1639="PTO"))+SUMPRODUCT(M1635:M1639*(L1635:L1639="HOL"))</f>
        <v>0</v>
      </c>
      <c r="M1641" s="49" t="s">
        <v>135</v>
      </c>
      <c r="N1641" s="41">
        <f t="shared" ref="N1641" si="39179">N1640*K$4</f>
        <v>0</v>
      </c>
      <c r="O1641" s="47" t="s">
        <v>39</v>
      </c>
      <c r="P1641" s="40">
        <f t="shared" ref="P1641" si="39180">SUMPRODUCT(Q1635:Q1639*(P1635:P1639="PTO"))+SUMPRODUCT(Q1635:Q1639*(P1635:P1639="HOL"))</f>
        <v>0</v>
      </c>
      <c r="Q1641" s="49" t="s">
        <v>135</v>
      </c>
      <c r="R1641" s="41">
        <f t="shared" ref="R1641" si="39181">R1640*O$4</f>
        <v>8</v>
      </c>
      <c r="S1641" s="47" t="s">
        <v>39</v>
      </c>
      <c r="T1641" s="40">
        <f t="shared" ref="T1641" si="39182">SUMPRODUCT(U1635:U1639*(T1635:T1639="PTO"))+SUMPRODUCT(U1635:U1639*(T1635:T1639="HOL"))</f>
        <v>0</v>
      </c>
      <c r="U1641" s="49" t="s">
        <v>135</v>
      </c>
      <c r="V1641" s="41">
        <f t="shared" ref="V1641" si="39183">V1640*S$4</f>
        <v>0</v>
      </c>
      <c r="W1641" s="47" t="s">
        <v>39</v>
      </c>
      <c r="X1641" s="40">
        <f t="shared" ref="X1641" si="39184">SUMPRODUCT(Y1635:Y1639*(X1635:X1639="PTO"))+SUMPRODUCT(Y1635:Y1639*(X1635:X1639="HOL"))</f>
        <v>0</v>
      </c>
      <c r="Y1641" s="49" t="s">
        <v>135</v>
      </c>
      <c r="Z1641" s="41">
        <f t="shared" ref="Z1641" si="39185">Z1640*W$4</f>
        <v>0</v>
      </c>
      <c r="AA1641" s="47" t="s">
        <v>39</v>
      </c>
      <c r="AB1641" s="40">
        <f t="shared" ref="AB1641" si="39186">SUMPRODUCT(AC1635:AC1639*(AB1635:AB1639="PTO"))+SUMPRODUCT(AC1635:AC1639*(AB1635:AB1639="HOL"))</f>
        <v>0</v>
      </c>
      <c r="AC1641" s="49" t="s">
        <v>135</v>
      </c>
      <c r="AD1641" s="41">
        <f t="shared" ref="AD1641" si="39187">AD1640*AA$4</f>
        <v>8</v>
      </c>
      <c r="AE1641" s="47" t="s">
        <v>39</v>
      </c>
      <c r="AF1641" s="40">
        <f t="shared" ref="AF1641" si="39188">SUMPRODUCT(AG1635:AG1639*(AF1635:AF1639="PTO"))+SUMPRODUCT(AG1635:AG1639*(AF1635:AF1639="HOL"))</f>
        <v>0</v>
      </c>
      <c r="AG1641" s="49" t="s">
        <v>135</v>
      </c>
      <c r="AH1641" s="41">
        <f t="shared" ref="AH1641" si="39189">AH1640*AE$4</f>
        <v>7.5</v>
      </c>
      <c r="AI1641" s="47" t="s">
        <v>39</v>
      </c>
      <c r="AJ1641" s="40">
        <f t="shared" ref="AJ1641" si="39190">SUMPRODUCT(AK1635:AK1639*(AJ1635:AJ1639="PTO"))+SUMPRODUCT(AK1635:AK1639*(AJ1635:AJ1639="HOL"))</f>
        <v>8</v>
      </c>
      <c r="AK1641" s="49" t="s">
        <v>135</v>
      </c>
      <c r="AL1641" s="41">
        <f>AL1640*AI$4</f>
        <v>0</v>
      </c>
      <c r="AM1641" s="47" t="s">
        <v>39</v>
      </c>
      <c r="AN1641" s="40">
        <f t="shared" ref="AN1641" si="39191">SUMPRODUCT(AO1635:AO1639*(AN1635:AN1639="PTO"))+SUMPRODUCT(AO1635:AO1639*(AN1635:AN1639="HOL"))</f>
        <v>0</v>
      </c>
      <c r="AO1641" s="49" t="s">
        <v>135</v>
      </c>
      <c r="AP1641" s="41">
        <f t="shared" ref="AP1641" si="39192">AP1640*AM$4</f>
        <v>0</v>
      </c>
      <c r="AQ1641" s="47" t="s">
        <v>39</v>
      </c>
      <c r="AR1641" s="40">
        <f t="shared" ref="AR1641" si="39193">SUMPRODUCT(AS1635:AS1639*(AR1635:AR1639="PTO"))+SUMPRODUCT(AS1635:AS1639*(AR1635:AR1639="HOL"))</f>
        <v>0</v>
      </c>
      <c r="AS1641" s="49" t="s">
        <v>135</v>
      </c>
      <c r="AT1641" s="41">
        <f t="shared" ref="AT1641" si="39194">AT1640*AQ$4</f>
        <v>0</v>
      </c>
      <c r="AU1641" s="47" t="s">
        <v>39</v>
      </c>
      <c r="AV1641" s="40">
        <f t="shared" ref="AV1641" si="39195">SUMPRODUCT(AW1635:AW1639*(AV1635:AV1639="PTO"))+SUMPRODUCT(AW1635:AW1639*(AV1635:AV1639="HOL"))</f>
        <v>0</v>
      </c>
      <c r="AW1641" s="49" t="s">
        <v>135</v>
      </c>
      <c r="AX1641" s="41">
        <f>AX1640*AU$4</f>
        <v>0</v>
      </c>
      <c r="AY1641" s="47" t="s">
        <v>39</v>
      </c>
      <c r="AZ1641" s="40">
        <f t="shared" ref="AZ1641" si="39196">SUMPRODUCT(BA1635:BA1639*(AZ1635:AZ1639="PTO"))+SUMPRODUCT(BA1635:BA1639*(AZ1635:AZ1639="HOL"))</f>
        <v>0</v>
      </c>
      <c r="BA1641" s="49" t="s">
        <v>135</v>
      </c>
      <c r="BB1641" s="41">
        <f>BB1640*AY$4</f>
        <v>0</v>
      </c>
      <c r="BC1641" s="47" t="s">
        <v>39</v>
      </c>
      <c r="BD1641" s="40">
        <f t="shared" ref="BD1641" si="39197">SUMPRODUCT(BE1635:BE1639*(BD1635:BD1639="PTO"))+SUMPRODUCT(BE1635:BE1639*(BD1635:BD1639="HOL"))</f>
        <v>0</v>
      </c>
      <c r="BE1641" s="49" t="s">
        <v>135</v>
      </c>
      <c r="BF1641" s="41">
        <f>BF1640*BC$4</f>
        <v>0</v>
      </c>
      <c r="BG1641" s="47" t="s">
        <v>39</v>
      </c>
      <c r="BH1641" s="40">
        <f t="shared" ref="BH1641" si="39198">SUMPRODUCT(BI1635:BI1639*(BH1635:BH1639="PTO"))+SUMPRODUCT(BI1635:BI1639*(BH1635:BH1639="HOL"))</f>
        <v>0</v>
      </c>
      <c r="BI1641" s="49" t="s">
        <v>135</v>
      </c>
      <c r="BJ1641" s="41">
        <f>BJ1640*BG$4</f>
        <v>0</v>
      </c>
      <c r="BK1641" s="47" t="s">
        <v>39</v>
      </c>
      <c r="BL1641" s="40">
        <f t="shared" ref="BL1641" si="39199">SUMPRODUCT(BM1635:BM1639*(BL1635:BL1639="PTO"))+SUMPRODUCT(BM1635:BM1639*(BL1635:BL1639="HOL"))</f>
        <v>0</v>
      </c>
      <c r="BM1641" s="49" t="s">
        <v>135</v>
      </c>
      <c r="BN1641" s="41">
        <f>BN1640*BK$4</f>
        <v>0</v>
      </c>
      <c r="BO1641" s="47" t="s">
        <v>39</v>
      </c>
      <c r="BP1641" s="40">
        <f t="shared" ref="BP1641" si="39200">SUMPRODUCT(BQ1635:BQ1639*(BP1635:BP1639="PTO"))+SUMPRODUCT(BQ1635:BQ1639*(BP1635:BP1639="HOL"))</f>
        <v>0</v>
      </c>
      <c r="BQ1641" s="49" t="s">
        <v>135</v>
      </c>
      <c r="BR1641" s="41">
        <f t="shared" ref="BR1641" si="39201">BR1640*BO$4</f>
        <v>0</v>
      </c>
      <c r="BS1641" s="47" t="s">
        <v>39</v>
      </c>
      <c r="BT1641" s="40">
        <f t="shared" ref="BT1641" si="39202">SUMPRODUCT(BU1635:BU1639*(BT1635:BT1639="PTO"))+SUMPRODUCT(BU1635:BU1639*(BT1635:BT1639="HOL"))</f>
        <v>0</v>
      </c>
      <c r="BU1641" s="49" t="s">
        <v>135</v>
      </c>
      <c r="BV1641" s="41">
        <f t="shared" ref="BV1641" si="39203">BV1640*BS$4</f>
        <v>0</v>
      </c>
      <c r="BW1641" s="47" t="s">
        <v>39</v>
      </c>
      <c r="BX1641" s="40">
        <f t="shared" ref="BX1641" si="39204">SUMPRODUCT(BY1635:BY1639*(BX1635:BX1639="PTO"))+SUMPRODUCT(BY1635:BY1639*(BX1635:BX1639="HOL"))</f>
        <v>0</v>
      </c>
      <c r="BY1641" s="49" t="s">
        <v>135</v>
      </c>
      <c r="BZ1641" s="41">
        <f t="shared" ref="BZ1641" si="39205">BZ1640*BW$4</f>
        <v>0</v>
      </c>
      <c r="CA1641" s="47" t="s">
        <v>39</v>
      </c>
      <c r="CB1641" s="40">
        <f t="shared" ref="CB1641" si="39206">SUMPRODUCT(CC1635:CC1639*(CB1635:CB1639="PTO"))+SUMPRODUCT(CC1635:CC1639*(CB1635:CB1639="HOL"))</f>
        <v>0</v>
      </c>
      <c r="CC1641" s="49" t="s">
        <v>135</v>
      </c>
      <c r="CD1641" s="41">
        <f t="shared" ref="CD1641" si="39207">CD1640*CA$4</f>
        <v>0</v>
      </c>
      <c r="CE1641" s="47" t="s">
        <v>39</v>
      </c>
      <c r="CF1641" s="40">
        <f t="shared" ref="CF1641" si="39208">SUMPRODUCT(CG1635:CG1639*(CF1635:CF1639="PTO"))+SUMPRODUCT(CG1635:CG1639*(CF1635:CF1639="HOL"))</f>
        <v>0</v>
      </c>
      <c r="CG1641" s="49" t="s">
        <v>135</v>
      </c>
      <c r="CH1641" s="41">
        <f t="shared" ref="CH1641" si="39209">CH1640*CE$4</f>
        <v>0</v>
      </c>
    </row>
    <row r="1642" spans="1:86" x14ac:dyDescent="0.25">
      <c r="A1642" s="70" t="s">
        <v>133</v>
      </c>
      <c r="B1642" s="71">
        <f t="shared" ref="B1642" ca="1" si="39210">D1642-B1643</f>
        <v>13.69797887000459</v>
      </c>
      <c r="C1642" s="72" t="s">
        <v>122</v>
      </c>
      <c r="D1642" s="71">
        <f>IFERROR(INDEX(Holidays[FTE], MATCH(Entry!E1642, Holidays[Date], 0)), 1)*8*INDEX(FTEguide[[1]:[12]], MATCH(Entry!E1643, FTEguide[Weekday], 0), IF(Entry!E1645&gt;0, Entry!E1645, MONTH(Entry!E1642)))</f>
        <v>61.19797887000459</v>
      </c>
      <c r="E1642" s="60">
        <f t="shared" ref="E1642:E1705" si="39211">E1635+1</f>
        <v>44062</v>
      </c>
      <c r="F1642" s="50" t="s">
        <v>128</v>
      </c>
      <c r="G1642" s="34" t="s">
        <v>136</v>
      </c>
      <c r="H1642" s="35" t="s">
        <v>23</v>
      </c>
      <c r="I1642" s="42">
        <f t="shared" ref="I1642" si="39212">parseTime(G1642)-(H1647=INT(RIGHT($F1642, 1)))</f>
        <v>8</v>
      </c>
      <c r="J1642" s="43">
        <f t="shared" ref="J1642:J1646" si="39213">isClocked(H1642)</f>
        <v>1</v>
      </c>
      <c r="K1642" s="34" t="s">
        <v>136</v>
      </c>
      <c r="L1642" s="35" t="s">
        <v>23</v>
      </c>
      <c r="M1642" s="42">
        <f t="shared" ref="M1642" si="39214">parseTime(K1642)-(L1647=INT(RIGHT($F1642, 1)))</f>
        <v>8</v>
      </c>
      <c r="N1642" s="43">
        <f t="shared" ref="N1642:N1646" si="39215">isClocked(L1642)</f>
        <v>1</v>
      </c>
      <c r="O1642" s="34" t="s">
        <v>180</v>
      </c>
      <c r="P1642" s="35" t="s">
        <v>23</v>
      </c>
      <c r="Q1642" s="42">
        <f t="shared" ref="Q1642" si="39216">parseTime(O1642)-(P1647=INT(RIGHT($F1642, 1)))</f>
        <v>8</v>
      </c>
      <c r="R1642" s="43">
        <f t="shared" ref="R1642:R1646" si="39217">isClocked(P1642)</f>
        <v>1</v>
      </c>
      <c r="S1642" s="34" t="s">
        <v>227</v>
      </c>
      <c r="T1642" s="35" t="s">
        <v>23</v>
      </c>
      <c r="U1642" s="42">
        <f t="shared" ref="U1642" si="39218">parseTime(S1642)-(T1647=INT(RIGHT($F1642, 1)))</f>
        <v>8</v>
      </c>
      <c r="V1642" s="43">
        <f t="shared" ref="V1642:V1646" si="39219">isClocked(T1642)</f>
        <v>1</v>
      </c>
      <c r="W1642" s="34"/>
      <c r="X1642" s="35"/>
      <c r="Y1642" s="42">
        <f t="shared" ref="Y1642" si="39220">parseTime(W1642)-(X1647=INT(RIGHT($F1642, 1)))</f>
        <v>0</v>
      </c>
      <c r="Z1642" s="43">
        <f t="shared" ref="Z1642:Z1646" si="39221">isClocked(X1642)</f>
        <v>0</v>
      </c>
      <c r="AA1642" s="34" t="s">
        <v>136</v>
      </c>
      <c r="AB1642" s="35" t="s">
        <v>23</v>
      </c>
      <c r="AC1642" s="42">
        <f t="shared" ref="AC1642" si="39222">parseTime(AA1642)-(AB1647=INT(RIGHT($F1642, 1)))</f>
        <v>8</v>
      </c>
      <c r="AD1642" s="43">
        <f t="shared" ref="AD1642:AD1646" si="39223">isClocked(AB1642)</f>
        <v>1</v>
      </c>
      <c r="AE1642" s="34" t="s">
        <v>245</v>
      </c>
      <c r="AF1642" s="35" t="s">
        <v>25</v>
      </c>
      <c r="AG1642" s="42">
        <f t="shared" ref="AG1642" si="39224">parseTime(AE1642)-(AF1647=INT(RIGHT($F1642, 1)))</f>
        <v>7.5</v>
      </c>
      <c r="AH1642" s="43">
        <f t="shared" ref="AH1642:AH1646" si="39225">isClocked(AF1642)</f>
        <v>1</v>
      </c>
      <c r="AI1642" s="34"/>
      <c r="AJ1642" s="35"/>
      <c r="AK1642" s="42">
        <f>parseTime(AI1642)-(AJ1647=INT(RIGHT($F1642, 1)))</f>
        <v>0</v>
      </c>
      <c r="AL1642" s="43">
        <f t="shared" ref="AL1642:AL1646" si="39226">isClocked(AJ1642)</f>
        <v>0</v>
      </c>
      <c r="AM1642" s="34"/>
      <c r="AN1642" s="35"/>
      <c r="AO1642" s="42">
        <f t="shared" ref="AO1642" si="39227">parseTime(AM1642)-(AN1647=INT(RIGHT($F1642, 1)))</f>
        <v>0</v>
      </c>
      <c r="AP1642" s="43">
        <f t="shared" ref="AP1642:AP1646" si="39228">isClocked(AN1642)</f>
        <v>0</v>
      </c>
      <c r="AQ1642" s="34"/>
      <c r="AR1642" s="35"/>
      <c r="AS1642" s="42">
        <f t="shared" ref="AS1642" si="39229">parseTime(AQ1642)-(AR1647=INT(RIGHT($F1642, 1)))</f>
        <v>0</v>
      </c>
      <c r="AT1642" s="43">
        <f t="shared" ref="AT1642:AT1646" si="39230">isClocked(AR1642)</f>
        <v>0</v>
      </c>
      <c r="AU1642" s="34"/>
      <c r="AV1642" s="35"/>
      <c r="AW1642" s="42">
        <f>parseTime(AU1642)-(AV1647=INT(RIGHT($F1642, 1)))</f>
        <v>0</v>
      </c>
      <c r="AX1642" s="43">
        <f t="shared" ref="AX1642:AX1646" si="39231">isClocked(AV1642)</f>
        <v>0</v>
      </c>
      <c r="AY1642" s="34"/>
      <c r="AZ1642" s="35"/>
      <c r="BA1642" s="42">
        <f>parseTime(AY1642)-(AZ1647=INT(RIGHT($F1642, 1)))</f>
        <v>0</v>
      </c>
      <c r="BB1642" s="43">
        <f t="shared" ref="BB1642:BB1646" si="39232">isClocked(AZ1642)</f>
        <v>0</v>
      </c>
      <c r="BC1642" s="34"/>
      <c r="BD1642" s="35"/>
      <c r="BE1642" s="42">
        <f>parseTime(BC1642)-(BD1647=INT(RIGHT($F1642, 1)))</f>
        <v>0</v>
      </c>
      <c r="BF1642" s="43">
        <f t="shared" ref="BF1642:BF1646" si="39233">isClocked(BD1642)</f>
        <v>0</v>
      </c>
      <c r="BG1642" s="34"/>
      <c r="BH1642" s="35"/>
      <c r="BI1642" s="42">
        <f>parseTime(BG1642)-(BH1647=INT(RIGHT($F1642, 1)))</f>
        <v>0</v>
      </c>
      <c r="BJ1642" s="43">
        <f t="shared" ref="BJ1642:BJ1646" si="39234">isClocked(BH1642)</f>
        <v>0</v>
      </c>
      <c r="BK1642" s="34"/>
      <c r="BL1642" s="35"/>
      <c r="BM1642" s="42">
        <f>parseTime(BK1642)-(BL1647=INT(RIGHT($F1642, 1)))</f>
        <v>0</v>
      </c>
      <c r="BN1642" s="43">
        <f t="shared" ref="BN1642:BN1646" si="39235">isClocked(BL1642)</f>
        <v>0</v>
      </c>
      <c r="BO1642" s="34"/>
      <c r="BP1642" s="35"/>
      <c r="BQ1642" s="42">
        <f t="shared" ref="BQ1642" si="39236">parseTime(BO1642)-(BP1647=INT(RIGHT($F1642, 1)))</f>
        <v>0</v>
      </c>
      <c r="BR1642" s="43">
        <f t="shared" ref="BR1642:BR1646" si="39237">isClocked(BP1642)</f>
        <v>0</v>
      </c>
      <c r="BS1642" s="34"/>
      <c r="BT1642" s="35"/>
      <c r="BU1642" s="42">
        <f t="shared" ref="BU1642" si="39238">parseTime(BS1642)-(BT1647=INT(RIGHT($F1642, 1)))</f>
        <v>0</v>
      </c>
      <c r="BV1642" s="43">
        <f t="shared" ref="BV1642:BV1646" si="39239">isClocked(BT1642)</f>
        <v>0</v>
      </c>
      <c r="BW1642" s="34"/>
      <c r="BX1642" s="35"/>
      <c r="BY1642" s="42">
        <f t="shared" ref="BY1642" si="39240">parseTime(BW1642)-(BX1647=INT(RIGHT($F1642, 1)))</f>
        <v>0</v>
      </c>
      <c r="BZ1642" s="43">
        <f t="shared" ref="BZ1642:BZ1646" si="39241">isClocked(BX1642)</f>
        <v>0</v>
      </c>
      <c r="CA1642" s="34"/>
      <c r="CB1642" s="35"/>
      <c r="CC1642" s="42">
        <f t="shared" ref="CC1642" si="39242">parseTime(CA1642)-(CB1647=INT(RIGHT($F1642, 1)))</f>
        <v>0</v>
      </c>
      <c r="CD1642" s="43">
        <f t="shared" ref="CD1642:CD1646" si="39243">isClocked(CB1642)</f>
        <v>0</v>
      </c>
      <c r="CE1642" s="34"/>
      <c r="CF1642" s="35"/>
      <c r="CG1642" s="42">
        <f t="shared" ref="CG1642" si="39244">parseTime(CE1642)-(CF1647=INT(RIGHT($F1642, 1)))</f>
        <v>0</v>
      </c>
      <c r="CH1642" s="43">
        <f t="shared" ref="CH1642:CH1646" si="39245">isClocked(CF1642)</f>
        <v>0</v>
      </c>
    </row>
    <row r="1643" spans="1:86" x14ac:dyDescent="0.25">
      <c r="A1643" s="56" t="s">
        <v>0</v>
      </c>
      <c r="B1643" s="57">
        <f t="shared" ca="1" si="38727"/>
        <v>47.5</v>
      </c>
      <c r="C1643" s="14" t="s">
        <v>252</v>
      </c>
      <c r="D1643" s="14">
        <f t="shared" si="38210"/>
        <v>53.7</v>
      </c>
      <c r="E1643" s="55" t="str">
        <f t="shared" si="38728"/>
        <v>Wednesday</v>
      </c>
      <c r="F1643" s="51" t="s">
        <v>129</v>
      </c>
      <c r="G1643" s="36"/>
      <c r="H1643" s="37"/>
      <c r="I1643" s="44">
        <f t="shared" ref="I1643" si="39246">parseTime(G1643)-(H1647=INT(RIGHT($F1643, 1)))</f>
        <v>0</v>
      </c>
      <c r="J1643" s="45">
        <f t="shared" si="39213"/>
        <v>0</v>
      </c>
      <c r="K1643" s="36"/>
      <c r="L1643" s="37"/>
      <c r="M1643" s="44">
        <f t="shared" ref="M1643" si="39247">parseTime(K1643)-(L1647=INT(RIGHT($F1643, 1)))</f>
        <v>0</v>
      </c>
      <c r="N1643" s="45">
        <f t="shared" si="39215"/>
        <v>0</v>
      </c>
      <c r="O1643" s="36"/>
      <c r="P1643" s="37"/>
      <c r="Q1643" s="44">
        <f t="shared" ref="Q1643" si="39248">parseTime(O1643)-(P1647=INT(RIGHT($F1643, 1)))</f>
        <v>0</v>
      </c>
      <c r="R1643" s="45">
        <f t="shared" si="39217"/>
        <v>0</v>
      </c>
      <c r="S1643" s="36"/>
      <c r="T1643" s="37"/>
      <c r="U1643" s="44">
        <f t="shared" ref="U1643" si="39249">parseTime(S1643)-(T1647=INT(RIGHT($F1643, 1)))</f>
        <v>0</v>
      </c>
      <c r="V1643" s="45">
        <f t="shared" si="39219"/>
        <v>0</v>
      </c>
      <c r="W1643" s="36"/>
      <c r="X1643" s="37"/>
      <c r="Y1643" s="44">
        <f t="shared" ref="Y1643" si="39250">parseTime(W1643)-(X1647=INT(RIGHT($F1643, 1)))</f>
        <v>0</v>
      </c>
      <c r="Z1643" s="45">
        <f t="shared" si="39221"/>
        <v>0</v>
      </c>
      <c r="AA1643" s="36"/>
      <c r="AB1643" s="37"/>
      <c r="AC1643" s="44">
        <f t="shared" ref="AC1643" si="39251">parseTime(AA1643)-(AB1647=INT(RIGHT($F1643, 1)))</f>
        <v>0</v>
      </c>
      <c r="AD1643" s="45">
        <f t="shared" si="39223"/>
        <v>0</v>
      </c>
      <c r="AE1643" s="36"/>
      <c r="AF1643" s="37"/>
      <c r="AG1643" s="44">
        <f t="shared" ref="AG1643" si="39252">parseTime(AE1643)-(AF1647=INT(RIGHT($F1643, 1)))</f>
        <v>0</v>
      </c>
      <c r="AH1643" s="45">
        <f t="shared" si="39225"/>
        <v>0</v>
      </c>
      <c r="AI1643" s="36"/>
      <c r="AJ1643" s="37"/>
      <c r="AK1643" s="44">
        <f>parseTime(AI1643)-(AJ1647=INT(RIGHT($F1643, 1)))</f>
        <v>0</v>
      </c>
      <c r="AL1643" s="45">
        <f t="shared" si="39226"/>
        <v>0</v>
      </c>
      <c r="AM1643" s="36"/>
      <c r="AN1643" s="37"/>
      <c r="AO1643" s="44">
        <f t="shared" ref="AO1643" si="39253">parseTime(AM1643)-(AN1647=INT(RIGHT($F1643, 1)))</f>
        <v>0</v>
      </c>
      <c r="AP1643" s="45">
        <f t="shared" si="39228"/>
        <v>0</v>
      </c>
      <c r="AQ1643" s="36"/>
      <c r="AR1643" s="37"/>
      <c r="AS1643" s="44">
        <f t="shared" ref="AS1643" si="39254">parseTime(AQ1643)-(AR1647=INT(RIGHT($F1643, 1)))</f>
        <v>0</v>
      </c>
      <c r="AT1643" s="45">
        <f t="shared" si="39230"/>
        <v>0</v>
      </c>
      <c r="AU1643" s="36"/>
      <c r="AV1643" s="37"/>
      <c r="AW1643" s="44">
        <f>parseTime(AU1643)-(AV1647=INT(RIGHT($F1643, 1)))</f>
        <v>0</v>
      </c>
      <c r="AX1643" s="45">
        <f t="shared" si="39231"/>
        <v>0</v>
      </c>
      <c r="AY1643" s="36"/>
      <c r="AZ1643" s="37"/>
      <c r="BA1643" s="44">
        <f>parseTime(AY1643)-(AZ1647=INT(RIGHT($F1643, 1)))</f>
        <v>0</v>
      </c>
      <c r="BB1643" s="45">
        <f t="shared" si="39232"/>
        <v>0</v>
      </c>
      <c r="BC1643" s="36"/>
      <c r="BD1643" s="37"/>
      <c r="BE1643" s="44">
        <f>parseTime(BC1643)-(BD1647=INT(RIGHT($F1643, 1)))</f>
        <v>0</v>
      </c>
      <c r="BF1643" s="45">
        <f t="shared" si="39233"/>
        <v>0</v>
      </c>
      <c r="BG1643" s="36"/>
      <c r="BH1643" s="37"/>
      <c r="BI1643" s="44">
        <f>parseTime(BG1643)-(BH1647=INT(RIGHT($F1643, 1)))</f>
        <v>0</v>
      </c>
      <c r="BJ1643" s="45">
        <f t="shared" si="39234"/>
        <v>0</v>
      </c>
      <c r="BK1643" s="36"/>
      <c r="BL1643" s="37"/>
      <c r="BM1643" s="44">
        <f>parseTime(BK1643)-(BL1647=INT(RIGHT($F1643, 1)))</f>
        <v>0</v>
      </c>
      <c r="BN1643" s="45">
        <f t="shared" si="39235"/>
        <v>0</v>
      </c>
      <c r="BO1643" s="36"/>
      <c r="BP1643" s="37"/>
      <c r="BQ1643" s="44">
        <f t="shared" ref="BQ1643" si="39255">parseTime(BO1643)-(BP1647=INT(RIGHT($F1643, 1)))</f>
        <v>0</v>
      </c>
      <c r="BR1643" s="45">
        <f t="shared" si="39237"/>
        <v>0</v>
      </c>
      <c r="BS1643" s="36"/>
      <c r="BT1643" s="37"/>
      <c r="BU1643" s="44">
        <f t="shared" ref="BU1643" si="39256">parseTime(BS1643)-(BT1647=INT(RIGHT($F1643, 1)))</f>
        <v>0</v>
      </c>
      <c r="BV1643" s="45">
        <f t="shared" si="39239"/>
        <v>0</v>
      </c>
      <c r="BW1643" s="36"/>
      <c r="BX1643" s="37"/>
      <c r="BY1643" s="44">
        <f t="shared" ref="BY1643" si="39257">parseTime(BW1643)-(BX1647=INT(RIGHT($F1643, 1)))</f>
        <v>0</v>
      </c>
      <c r="BZ1643" s="45">
        <f t="shared" si="39241"/>
        <v>0</v>
      </c>
      <c r="CA1643" s="36"/>
      <c r="CB1643" s="37"/>
      <c r="CC1643" s="44">
        <f t="shared" ref="CC1643" si="39258">parseTime(CA1643)-(CB1647=INT(RIGHT($F1643, 1)))</f>
        <v>0</v>
      </c>
      <c r="CD1643" s="45">
        <f t="shared" si="39243"/>
        <v>0</v>
      </c>
      <c r="CE1643" s="36"/>
      <c r="CF1643" s="37"/>
      <c r="CG1643" s="44">
        <f t="shared" ref="CG1643" si="39259">parseTime(CE1643)-(CF1647=INT(RIGHT($F1643, 1)))</f>
        <v>0</v>
      </c>
      <c r="CH1643" s="45">
        <f t="shared" si="39245"/>
        <v>0</v>
      </c>
    </row>
    <row r="1644" spans="1:86" x14ac:dyDescent="0.25">
      <c r="A1644" s="56" t="s">
        <v>117</v>
      </c>
      <c r="B1644" s="57">
        <f t="shared" ref="B1644" ca="1" si="39260">roleHours(G1642:CH1648, "MFD")</f>
        <v>40</v>
      </c>
      <c r="C1644" s="14">
        <f t="shared" ref="C1644:C1647" ca="1" si="39261">B1644/8</f>
        <v>5</v>
      </c>
      <c r="D1644" s="14">
        <f t="shared" ref="D1644" ca="1" si="39262">B1643-D1643</f>
        <v>-6.2000000000000028</v>
      </c>
      <c r="E1644" s="20" t="s">
        <v>127</v>
      </c>
      <c r="F1644" s="51" t="s">
        <v>130</v>
      </c>
      <c r="G1644" s="36"/>
      <c r="H1644" s="37"/>
      <c r="I1644" s="44">
        <f t="shared" ref="I1644" si="39263">parseTime(G1644)-(H1647=INT(RIGHT($F1644, 1)))</f>
        <v>0</v>
      </c>
      <c r="J1644" s="45">
        <f t="shared" si="39213"/>
        <v>0</v>
      </c>
      <c r="K1644" s="36"/>
      <c r="L1644" s="37"/>
      <c r="M1644" s="44">
        <f t="shared" ref="M1644" si="39264">parseTime(K1644)-(L1647=INT(RIGHT($F1644, 1)))</f>
        <v>0</v>
      </c>
      <c r="N1644" s="45">
        <f t="shared" si="39215"/>
        <v>0</v>
      </c>
      <c r="O1644" s="36"/>
      <c r="P1644" s="37"/>
      <c r="Q1644" s="44">
        <f t="shared" ref="Q1644" si="39265">parseTime(O1644)-(P1647=INT(RIGHT($F1644, 1)))</f>
        <v>0</v>
      </c>
      <c r="R1644" s="45">
        <f t="shared" si="39217"/>
        <v>0</v>
      </c>
      <c r="S1644" s="36"/>
      <c r="T1644" s="37"/>
      <c r="U1644" s="44">
        <f t="shared" ref="U1644" si="39266">parseTime(S1644)-(T1647=INT(RIGHT($F1644, 1)))</f>
        <v>0</v>
      </c>
      <c r="V1644" s="45">
        <f t="shared" si="39219"/>
        <v>0</v>
      </c>
      <c r="W1644" s="36"/>
      <c r="X1644" s="37"/>
      <c r="Y1644" s="44">
        <f t="shared" ref="Y1644" si="39267">parseTime(W1644)-(X1647=INT(RIGHT($F1644, 1)))</f>
        <v>0</v>
      </c>
      <c r="Z1644" s="45">
        <f t="shared" si="39221"/>
        <v>0</v>
      </c>
      <c r="AA1644" s="36"/>
      <c r="AB1644" s="37"/>
      <c r="AC1644" s="44">
        <f t="shared" ref="AC1644" si="39268">parseTime(AA1644)-(AB1647=INT(RIGHT($F1644, 1)))</f>
        <v>0</v>
      </c>
      <c r="AD1644" s="45">
        <f t="shared" si="39223"/>
        <v>0</v>
      </c>
      <c r="AE1644" s="36"/>
      <c r="AF1644" s="37"/>
      <c r="AG1644" s="44">
        <f t="shared" ref="AG1644" si="39269">parseTime(AE1644)-(AF1647=INT(RIGHT($F1644, 1)))</f>
        <v>0</v>
      </c>
      <c r="AH1644" s="45">
        <f t="shared" si="39225"/>
        <v>0</v>
      </c>
      <c r="AI1644" s="36"/>
      <c r="AJ1644" s="37"/>
      <c r="AK1644" s="44">
        <f>parseTime(AI1644)-(AJ1647=INT(RIGHT($F1644, 1)))</f>
        <v>0</v>
      </c>
      <c r="AL1644" s="45">
        <f t="shared" si="39226"/>
        <v>0</v>
      </c>
      <c r="AM1644" s="36"/>
      <c r="AN1644" s="37"/>
      <c r="AO1644" s="44">
        <f t="shared" ref="AO1644" si="39270">parseTime(AM1644)-(AN1647=INT(RIGHT($F1644, 1)))</f>
        <v>0</v>
      </c>
      <c r="AP1644" s="45">
        <f t="shared" si="39228"/>
        <v>0</v>
      </c>
      <c r="AQ1644" s="36"/>
      <c r="AR1644" s="37"/>
      <c r="AS1644" s="44">
        <f t="shared" ref="AS1644" si="39271">parseTime(AQ1644)-(AR1647=INT(RIGHT($F1644, 1)))</f>
        <v>0</v>
      </c>
      <c r="AT1644" s="45">
        <f t="shared" si="39230"/>
        <v>0</v>
      </c>
      <c r="AU1644" s="36"/>
      <c r="AV1644" s="37"/>
      <c r="AW1644" s="44">
        <f>parseTime(AU1644)-(AV1647=INT(RIGHT($F1644, 1)))</f>
        <v>0</v>
      </c>
      <c r="AX1644" s="45">
        <f t="shared" si="39231"/>
        <v>0</v>
      </c>
      <c r="AY1644" s="36"/>
      <c r="AZ1644" s="37"/>
      <c r="BA1644" s="44">
        <f>parseTime(AY1644)-(AZ1647=INT(RIGHT($F1644, 1)))</f>
        <v>0</v>
      </c>
      <c r="BB1644" s="45">
        <f t="shared" si="39232"/>
        <v>0</v>
      </c>
      <c r="BC1644" s="36"/>
      <c r="BD1644" s="37"/>
      <c r="BE1644" s="44">
        <f>parseTime(BC1644)-(BD1647=INT(RIGHT($F1644, 1)))</f>
        <v>0</v>
      </c>
      <c r="BF1644" s="45">
        <f t="shared" si="39233"/>
        <v>0</v>
      </c>
      <c r="BG1644" s="36"/>
      <c r="BH1644" s="37"/>
      <c r="BI1644" s="44">
        <f>parseTime(BG1644)-(BH1647=INT(RIGHT($F1644, 1)))</f>
        <v>0</v>
      </c>
      <c r="BJ1644" s="45">
        <f t="shared" si="39234"/>
        <v>0</v>
      </c>
      <c r="BK1644" s="36"/>
      <c r="BL1644" s="37"/>
      <c r="BM1644" s="44">
        <f>parseTime(BK1644)-(BL1647=INT(RIGHT($F1644, 1)))</f>
        <v>0</v>
      </c>
      <c r="BN1644" s="45">
        <f t="shared" si="39235"/>
        <v>0</v>
      </c>
      <c r="BO1644" s="36"/>
      <c r="BP1644" s="37"/>
      <c r="BQ1644" s="44">
        <f t="shared" ref="BQ1644" si="39272">parseTime(BO1644)-(BP1647=INT(RIGHT($F1644, 1)))</f>
        <v>0</v>
      </c>
      <c r="BR1644" s="45">
        <f t="shared" si="39237"/>
        <v>0</v>
      </c>
      <c r="BS1644" s="36"/>
      <c r="BT1644" s="37"/>
      <c r="BU1644" s="44">
        <f t="shared" ref="BU1644" si="39273">parseTime(BS1644)-(BT1647=INT(RIGHT($F1644, 1)))</f>
        <v>0</v>
      </c>
      <c r="BV1644" s="45">
        <f t="shared" si="39239"/>
        <v>0</v>
      </c>
      <c r="BW1644" s="36"/>
      <c r="BX1644" s="37"/>
      <c r="BY1644" s="44">
        <f t="shared" ref="BY1644" si="39274">parseTime(BW1644)-(BX1647=INT(RIGHT($F1644, 1)))</f>
        <v>0</v>
      </c>
      <c r="BZ1644" s="45">
        <f t="shared" si="39241"/>
        <v>0</v>
      </c>
      <c r="CA1644" s="36"/>
      <c r="CB1644" s="37"/>
      <c r="CC1644" s="44">
        <f t="shared" ref="CC1644" si="39275">parseTime(CA1644)-(CB1647=INT(RIGHT($F1644, 1)))</f>
        <v>0</v>
      </c>
      <c r="CD1644" s="45">
        <f t="shared" si="39243"/>
        <v>0</v>
      </c>
      <c r="CE1644" s="36"/>
      <c r="CF1644" s="37"/>
      <c r="CG1644" s="44">
        <f t="shared" ref="CG1644" si="39276">parseTime(CE1644)-(CF1647=INT(RIGHT($F1644, 1)))</f>
        <v>0</v>
      </c>
      <c r="CH1644" s="45">
        <f t="shared" si="39245"/>
        <v>0</v>
      </c>
    </row>
    <row r="1645" spans="1:86" x14ac:dyDescent="0.25">
      <c r="A1645" s="56"/>
      <c r="B1645" s="57"/>
      <c r="C1645" s="14">
        <f t="shared" si="39261"/>
        <v>0</v>
      </c>
      <c r="D1645" s="14" t="s">
        <v>259</v>
      </c>
      <c r="E1645" s="20">
        <v>4.25</v>
      </c>
      <c r="F1645" s="51" t="s">
        <v>131</v>
      </c>
      <c r="G1645" s="36"/>
      <c r="H1645" s="37"/>
      <c r="I1645" s="44">
        <f t="shared" ref="I1645" si="39277">parseTime(G1645)-(H1647=INT(RIGHT($F1645, 1)))</f>
        <v>0</v>
      </c>
      <c r="J1645" s="45">
        <f t="shared" si="39213"/>
        <v>0</v>
      </c>
      <c r="K1645" s="36"/>
      <c r="L1645" s="37"/>
      <c r="M1645" s="44">
        <f t="shared" ref="M1645" si="39278">parseTime(K1645)-(L1647=INT(RIGHT($F1645, 1)))</f>
        <v>0</v>
      </c>
      <c r="N1645" s="45">
        <f t="shared" si="39215"/>
        <v>0</v>
      </c>
      <c r="O1645" s="36"/>
      <c r="P1645" s="37"/>
      <c r="Q1645" s="44">
        <f t="shared" ref="Q1645" si="39279">parseTime(O1645)-(P1647=INT(RIGHT($F1645, 1)))</f>
        <v>0</v>
      </c>
      <c r="R1645" s="45">
        <f t="shared" si="39217"/>
        <v>0</v>
      </c>
      <c r="S1645" s="36"/>
      <c r="T1645" s="37"/>
      <c r="U1645" s="44">
        <f t="shared" ref="U1645" si="39280">parseTime(S1645)-(T1647=INT(RIGHT($F1645, 1)))</f>
        <v>0</v>
      </c>
      <c r="V1645" s="45">
        <f t="shared" si="39219"/>
        <v>0</v>
      </c>
      <c r="W1645" s="36"/>
      <c r="X1645" s="37"/>
      <c r="Y1645" s="44">
        <f t="shared" ref="Y1645" si="39281">parseTime(W1645)-(X1647=INT(RIGHT($F1645, 1)))</f>
        <v>0</v>
      </c>
      <c r="Z1645" s="45">
        <f t="shared" si="39221"/>
        <v>0</v>
      </c>
      <c r="AA1645" s="36"/>
      <c r="AB1645" s="37"/>
      <c r="AC1645" s="44">
        <f t="shared" ref="AC1645" si="39282">parseTime(AA1645)-(AB1647=INT(RIGHT($F1645, 1)))</f>
        <v>0</v>
      </c>
      <c r="AD1645" s="45">
        <f t="shared" si="39223"/>
        <v>0</v>
      </c>
      <c r="AE1645" s="36"/>
      <c r="AF1645" s="37"/>
      <c r="AG1645" s="44">
        <f t="shared" ref="AG1645" si="39283">parseTime(AE1645)-(AF1647=INT(RIGHT($F1645, 1)))</f>
        <v>0</v>
      </c>
      <c r="AH1645" s="45">
        <f t="shared" si="39225"/>
        <v>0</v>
      </c>
      <c r="AI1645" s="36"/>
      <c r="AJ1645" s="37"/>
      <c r="AK1645" s="44">
        <f>parseTime(AI1645)-(AJ1647=INT(RIGHT($F1645, 1)))</f>
        <v>0</v>
      </c>
      <c r="AL1645" s="45">
        <f t="shared" si="39226"/>
        <v>0</v>
      </c>
      <c r="AM1645" s="36"/>
      <c r="AN1645" s="37"/>
      <c r="AO1645" s="44">
        <f t="shared" ref="AO1645" si="39284">parseTime(AM1645)-(AN1647=INT(RIGHT($F1645, 1)))</f>
        <v>0</v>
      </c>
      <c r="AP1645" s="45">
        <f t="shared" si="39228"/>
        <v>0</v>
      </c>
      <c r="AQ1645" s="36"/>
      <c r="AR1645" s="37"/>
      <c r="AS1645" s="44">
        <f t="shared" ref="AS1645" si="39285">parseTime(AQ1645)-(AR1647=INT(RIGHT($F1645, 1)))</f>
        <v>0</v>
      </c>
      <c r="AT1645" s="45">
        <f t="shared" si="39230"/>
        <v>0</v>
      </c>
      <c r="AU1645" s="36"/>
      <c r="AV1645" s="37"/>
      <c r="AW1645" s="44">
        <f>parseTime(AU1645)-(AV1647=INT(RIGHT($F1645, 1)))</f>
        <v>0</v>
      </c>
      <c r="AX1645" s="45">
        <f t="shared" si="39231"/>
        <v>0</v>
      </c>
      <c r="AY1645" s="36"/>
      <c r="AZ1645" s="37"/>
      <c r="BA1645" s="44">
        <f>parseTime(AY1645)-(AZ1647=INT(RIGHT($F1645, 1)))</f>
        <v>0</v>
      </c>
      <c r="BB1645" s="45">
        <f t="shared" si="39232"/>
        <v>0</v>
      </c>
      <c r="BC1645" s="36"/>
      <c r="BD1645" s="37"/>
      <c r="BE1645" s="44">
        <f>parseTime(BC1645)-(BD1647=INT(RIGHT($F1645, 1)))</f>
        <v>0</v>
      </c>
      <c r="BF1645" s="45">
        <f t="shared" si="39233"/>
        <v>0</v>
      </c>
      <c r="BG1645" s="36"/>
      <c r="BH1645" s="37"/>
      <c r="BI1645" s="44">
        <f>parseTime(BG1645)-(BH1647=INT(RIGHT($F1645, 1)))</f>
        <v>0</v>
      </c>
      <c r="BJ1645" s="45">
        <f t="shared" si="39234"/>
        <v>0</v>
      </c>
      <c r="BK1645" s="36"/>
      <c r="BL1645" s="37"/>
      <c r="BM1645" s="44">
        <f>parseTime(BK1645)-(BL1647=INT(RIGHT($F1645, 1)))</f>
        <v>0</v>
      </c>
      <c r="BN1645" s="45">
        <f t="shared" si="39235"/>
        <v>0</v>
      </c>
      <c r="BO1645" s="36"/>
      <c r="BP1645" s="37"/>
      <c r="BQ1645" s="44">
        <f t="shared" ref="BQ1645" si="39286">parseTime(BO1645)-(BP1647=INT(RIGHT($F1645, 1)))</f>
        <v>0</v>
      </c>
      <c r="BR1645" s="45">
        <f t="shared" si="39237"/>
        <v>0</v>
      </c>
      <c r="BS1645" s="36"/>
      <c r="BT1645" s="37"/>
      <c r="BU1645" s="44">
        <f t="shared" ref="BU1645" si="39287">parseTime(BS1645)-(BT1647=INT(RIGHT($F1645, 1)))</f>
        <v>0</v>
      </c>
      <c r="BV1645" s="45">
        <f t="shared" si="39239"/>
        <v>0</v>
      </c>
      <c r="BW1645" s="36"/>
      <c r="BX1645" s="37"/>
      <c r="BY1645" s="44">
        <f t="shared" ref="BY1645" si="39288">parseTime(BW1645)-(BX1647=INT(RIGHT($F1645, 1)))</f>
        <v>0</v>
      </c>
      <c r="BZ1645" s="45">
        <f t="shared" si="39241"/>
        <v>0</v>
      </c>
      <c r="CA1645" s="36"/>
      <c r="CB1645" s="37"/>
      <c r="CC1645" s="44">
        <f t="shared" ref="CC1645" si="39289">parseTime(CA1645)-(CB1647=INT(RIGHT($F1645, 1)))</f>
        <v>0</v>
      </c>
      <c r="CD1645" s="45">
        <f t="shared" si="39243"/>
        <v>0</v>
      </c>
      <c r="CE1645" s="36"/>
      <c r="CF1645" s="37"/>
      <c r="CG1645" s="44">
        <f t="shared" ref="CG1645" si="39290">parseTime(CE1645)-(CF1647=INT(RIGHT($F1645, 1)))</f>
        <v>0</v>
      </c>
      <c r="CH1645" s="45">
        <f t="shared" si="39245"/>
        <v>0</v>
      </c>
    </row>
    <row r="1646" spans="1:86" x14ac:dyDescent="0.25">
      <c r="A1646" s="56" t="s">
        <v>119</v>
      </c>
      <c r="B1646" s="57">
        <f t="shared" ref="B1646" ca="1" si="39291">roleHours(G1642:CH1648, "MCC")</f>
        <v>7.5</v>
      </c>
      <c r="C1646" s="14">
        <f t="shared" ca="1" si="39261"/>
        <v>0.9375</v>
      </c>
      <c r="D1646" s="14" t="s">
        <v>260</v>
      </c>
      <c r="E1646" s="20">
        <v>4.6500000000000004</v>
      </c>
      <c r="F1646" s="51" t="s">
        <v>132</v>
      </c>
      <c r="G1646" s="36"/>
      <c r="H1646" s="37"/>
      <c r="I1646" s="44">
        <f t="shared" ref="I1646" si="39292">parseTime(G1646)-(H1647=INT(RIGHT($F1646, 1)))</f>
        <v>0</v>
      </c>
      <c r="J1646" s="45">
        <f t="shared" si="39213"/>
        <v>0</v>
      </c>
      <c r="K1646" s="36"/>
      <c r="L1646" s="37"/>
      <c r="M1646" s="44">
        <f t="shared" ref="M1646" si="39293">parseTime(K1646)-(L1647=INT(RIGHT($F1646, 1)))</f>
        <v>0</v>
      </c>
      <c r="N1646" s="45">
        <f t="shared" si="39215"/>
        <v>0</v>
      </c>
      <c r="O1646" s="36"/>
      <c r="P1646" s="37"/>
      <c r="Q1646" s="44">
        <f t="shared" ref="Q1646" si="39294">parseTime(O1646)-(P1647=INT(RIGHT($F1646, 1)))</f>
        <v>0</v>
      </c>
      <c r="R1646" s="45">
        <f t="shared" si="39217"/>
        <v>0</v>
      </c>
      <c r="S1646" s="36"/>
      <c r="T1646" s="37"/>
      <c r="U1646" s="44">
        <f t="shared" ref="U1646" si="39295">parseTime(S1646)-(T1647=INT(RIGHT($F1646, 1)))</f>
        <v>0</v>
      </c>
      <c r="V1646" s="45">
        <f t="shared" si="39219"/>
        <v>0</v>
      </c>
      <c r="W1646" s="36"/>
      <c r="X1646" s="37"/>
      <c r="Y1646" s="44">
        <f t="shared" ref="Y1646" si="39296">parseTime(W1646)-(X1647=INT(RIGHT($F1646, 1)))</f>
        <v>0</v>
      </c>
      <c r="Z1646" s="45">
        <f t="shared" si="39221"/>
        <v>0</v>
      </c>
      <c r="AA1646" s="36"/>
      <c r="AB1646" s="37"/>
      <c r="AC1646" s="44">
        <f t="shared" ref="AC1646" si="39297">parseTime(AA1646)-(AB1647=INT(RIGHT($F1646, 1)))</f>
        <v>0</v>
      </c>
      <c r="AD1646" s="45">
        <f t="shared" si="39223"/>
        <v>0</v>
      </c>
      <c r="AE1646" s="36"/>
      <c r="AF1646" s="37"/>
      <c r="AG1646" s="44">
        <f t="shared" ref="AG1646" si="39298">parseTime(AE1646)-(AF1647=INT(RIGHT($F1646, 1)))</f>
        <v>0</v>
      </c>
      <c r="AH1646" s="45">
        <f t="shared" si="39225"/>
        <v>0</v>
      </c>
      <c r="AI1646" s="36"/>
      <c r="AJ1646" s="37"/>
      <c r="AK1646" s="44">
        <f>parseTime(AI1646)-(AJ1647=INT(RIGHT($F1646, 1)))</f>
        <v>0</v>
      </c>
      <c r="AL1646" s="45">
        <f t="shared" si="39226"/>
        <v>0</v>
      </c>
      <c r="AM1646" s="36"/>
      <c r="AN1646" s="37"/>
      <c r="AO1646" s="44">
        <f t="shared" ref="AO1646" si="39299">parseTime(AM1646)-(AN1647=INT(RIGHT($F1646, 1)))</f>
        <v>0</v>
      </c>
      <c r="AP1646" s="45">
        <f t="shared" si="39228"/>
        <v>0</v>
      </c>
      <c r="AQ1646" s="36"/>
      <c r="AR1646" s="37"/>
      <c r="AS1646" s="44">
        <f t="shared" ref="AS1646" si="39300">parseTime(AQ1646)-(AR1647=INT(RIGHT($F1646, 1)))</f>
        <v>0</v>
      </c>
      <c r="AT1646" s="45">
        <f t="shared" si="39230"/>
        <v>0</v>
      </c>
      <c r="AU1646" s="36"/>
      <c r="AV1646" s="37"/>
      <c r="AW1646" s="44">
        <f>parseTime(AU1646)-(AV1647=INT(RIGHT($F1646, 1)))</f>
        <v>0</v>
      </c>
      <c r="AX1646" s="45">
        <f t="shared" si="39231"/>
        <v>0</v>
      </c>
      <c r="AY1646" s="36"/>
      <c r="AZ1646" s="37"/>
      <c r="BA1646" s="44">
        <f>parseTime(AY1646)-(AZ1647=INT(RIGHT($F1646, 1)))</f>
        <v>0</v>
      </c>
      <c r="BB1646" s="45">
        <f t="shared" si="39232"/>
        <v>0</v>
      </c>
      <c r="BC1646" s="36"/>
      <c r="BD1646" s="37"/>
      <c r="BE1646" s="44">
        <f>parseTime(BC1646)-(BD1647=INT(RIGHT($F1646, 1)))</f>
        <v>0</v>
      </c>
      <c r="BF1646" s="45">
        <f t="shared" si="39233"/>
        <v>0</v>
      </c>
      <c r="BG1646" s="36"/>
      <c r="BH1646" s="37"/>
      <c r="BI1646" s="44">
        <f>parseTime(BG1646)-(BH1647=INT(RIGHT($F1646, 1)))</f>
        <v>0</v>
      </c>
      <c r="BJ1646" s="45">
        <f t="shared" si="39234"/>
        <v>0</v>
      </c>
      <c r="BK1646" s="36"/>
      <c r="BL1646" s="37"/>
      <c r="BM1646" s="44">
        <f>parseTime(BK1646)-(BL1647=INT(RIGHT($F1646, 1)))</f>
        <v>0</v>
      </c>
      <c r="BN1646" s="45">
        <f t="shared" si="39235"/>
        <v>0</v>
      </c>
      <c r="BO1646" s="36"/>
      <c r="BP1646" s="37"/>
      <c r="BQ1646" s="44">
        <f t="shared" ref="BQ1646" si="39301">parseTime(BO1646)-(BP1647=INT(RIGHT($F1646, 1)))</f>
        <v>0</v>
      </c>
      <c r="BR1646" s="45">
        <f t="shared" si="39237"/>
        <v>0</v>
      </c>
      <c r="BS1646" s="36"/>
      <c r="BT1646" s="37"/>
      <c r="BU1646" s="44">
        <f t="shared" ref="BU1646" si="39302">parseTime(BS1646)-(BT1647=INT(RIGHT($F1646, 1)))</f>
        <v>0</v>
      </c>
      <c r="BV1646" s="45">
        <f t="shared" si="39239"/>
        <v>0</v>
      </c>
      <c r="BW1646" s="36"/>
      <c r="BX1646" s="37"/>
      <c r="BY1646" s="44">
        <f t="shared" ref="BY1646" si="39303">parseTime(BW1646)-(BX1647=INT(RIGHT($F1646, 1)))</f>
        <v>0</v>
      </c>
      <c r="BZ1646" s="45">
        <f t="shared" si="39241"/>
        <v>0</v>
      </c>
      <c r="CA1646" s="36"/>
      <c r="CB1646" s="37"/>
      <c r="CC1646" s="44">
        <f t="shared" ref="CC1646" si="39304">parseTime(CA1646)-(CB1647=INT(RIGHT($F1646, 1)))</f>
        <v>0</v>
      </c>
      <c r="CD1646" s="45">
        <f t="shared" si="39243"/>
        <v>0</v>
      </c>
      <c r="CE1646" s="36"/>
      <c r="CF1646" s="37"/>
      <c r="CG1646" s="44">
        <f t="shared" ref="CG1646" si="39305">parseTime(CE1646)-(CF1647=INT(RIGHT($F1646, 1)))</f>
        <v>0</v>
      </c>
      <c r="CH1646" s="45">
        <f t="shared" si="39245"/>
        <v>0</v>
      </c>
    </row>
    <row r="1647" spans="1:86" x14ac:dyDescent="0.25">
      <c r="A1647" s="56"/>
      <c r="B1647" s="57"/>
      <c r="C1647" s="14">
        <f t="shared" si="39261"/>
        <v>0</v>
      </c>
      <c r="D1647" s="14"/>
      <c r="E1647" s="20">
        <f t="shared" ref="E1647" si="39306">((7.5/2)-0.5+E1646)*8</f>
        <v>63.2</v>
      </c>
      <c r="F1647" s="51"/>
      <c r="G1647" s="46" t="s">
        <v>134</v>
      </c>
      <c r="H1647" s="38">
        <f t="shared" ref="H1647" si="39307">lunchAdjust(G1642:H1646)</f>
        <v>1</v>
      </c>
      <c r="I1647" s="48" t="s">
        <v>0</v>
      </c>
      <c r="J1647" s="39">
        <f t="shared" ref="J1647" si="39308">SUMPRODUCT(I1642:I1646*J1642:J1646)</f>
        <v>8</v>
      </c>
      <c r="K1647" s="46" t="s">
        <v>134</v>
      </c>
      <c r="L1647" s="38">
        <f t="shared" ref="L1647" si="39309">lunchAdjust(K1642:L1646)</f>
        <v>1</v>
      </c>
      <c r="M1647" s="48" t="s">
        <v>0</v>
      </c>
      <c r="N1647" s="39">
        <f t="shared" ref="N1647" si="39310">SUMPRODUCT(M1642:M1646*N1642:N1646)</f>
        <v>8</v>
      </c>
      <c r="O1647" s="46" t="s">
        <v>134</v>
      </c>
      <c r="P1647" s="38">
        <f t="shared" ref="P1647" si="39311">lunchAdjust(O1642:P1646)</f>
        <v>1</v>
      </c>
      <c r="Q1647" s="48" t="s">
        <v>0</v>
      </c>
      <c r="R1647" s="39">
        <f t="shared" ref="R1647" si="39312">SUMPRODUCT(Q1642:Q1646*R1642:R1646)</f>
        <v>8</v>
      </c>
      <c r="S1647" s="46" t="s">
        <v>134</v>
      </c>
      <c r="T1647" s="38">
        <f t="shared" ref="T1647" si="39313">lunchAdjust(S1642:T1646)</f>
        <v>1</v>
      </c>
      <c r="U1647" s="48" t="s">
        <v>0</v>
      </c>
      <c r="V1647" s="39">
        <f t="shared" ref="V1647" si="39314">SUMPRODUCT(U1642:U1646*V1642:V1646)</f>
        <v>8</v>
      </c>
      <c r="W1647" s="46" t="s">
        <v>134</v>
      </c>
      <c r="X1647" s="38">
        <f t="shared" ref="X1647" si="39315">lunchAdjust(W1642:X1646)</f>
        <v>0</v>
      </c>
      <c r="Y1647" s="48" t="s">
        <v>0</v>
      </c>
      <c r="Z1647" s="39">
        <f t="shared" ref="Z1647" si="39316">SUMPRODUCT(Y1642:Y1646*Z1642:Z1646)</f>
        <v>0</v>
      </c>
      <c r="AA1647" s="46" t="s">
        <v>134</v>
      </c>
      <c r="AB1647" s="38">
        <f t="shared" ref="AB1647" si="39317">lunchAdjust(AA1642:AB1646)</f>
        <v>1</v>
      </c>
      <c r="AC1647" s="48" t="s">
        <v>0</v>
      </c>
      <c r="AD1647" s="39">
        <f t="shared" ref="AD1647" si="39318">SUMPRODUCT(AC1642:AC1646*AD1642:AD1646)</f>
        <v>8</v>
      </c>
      <c r="AE1647" s="46" t="s">
        <v>134</v>
      </c>
      <c r="AF1647" s="38">
        <f t="shared" ref="AF1647" si="39319">lunchAdjust(AE1642:AF1646)</f>
        <v>1</v>
      </c>
      <c r="AG1647" s="48" t="s">
        <v>0</v>
      </c>
      <c r="AH1647" s="39">
        <f t="shared" ref="AH1647" si="39320">SUMPRODUCT(AG1642:AG1646*AH1642:AH1646)</f>
        <v>7.5</v>
      </c>
      <c r="AI1647" s="46" t="s">
        <v>134</v>
      </c>
      <c r="AJ1647" s="38">
        <f t="shared" ref="AJ1647" si="39321">lunchAdjust(AI1642:AJ1646)</f>
        <v>0</v>
      </c>
      <c r="AK1647" s="48" t="s">
        <v>0</v>
      </c>
      <c r="AL1647" s="39">
        <f t="shared" ref="AL1647" si="39322">SUMPRODUCT(AK1642:AK1646*AL1642:AL1646)</f>
        <v>0</v>
      </c>
      <c r="AM1647" s="46" t="s">
        <v>134</v>
      </c>
      <c r="AN1647" s="38">
        <f t="shared" ref="AN1647" si="39323">lunchAdjust(AM1642:AN1646)</f>
        <v>0</v>
      </c>
      <c r="AO1647" s="48" t="s">
        <v>0</v>
      </c>
      <c r="AP1647" s="39">
        <f t="shared" ref="AP1647" si="39324">SUMPRODUCT(AO1642:AO1646*AP1642:AP1646)</f>
        <v>0</v>
      </c>
      <c r="AQ1647" s="46" t="s">
        <v>134</v>
      </c>
      <c r="AR1647" s="38">
        <f t="shared" ref="AR1647" si="39325">lunchAdjust(AQ1642:AR1646)</f>
        <v>0</v>
      </c>
      <c r="AS1647" s="48" t="s">
        <v>0</v>
      </c>
      <c r="AT1647" s="39">
        <f t="shared" ref="AT1647" si="39326">SUMPRODUCT(AS1642:AS1646*AT1642:AT1646)</f>
        <v>0</v>
      </c>
      <c r="AU1647" s="46" t="s">
        <v>134</v>
      </c>
      <c r="AV1647" s="38">
        <f t="shared" ref="AV1647" si="39327">lunchAdjust(AU1642:AV1646)</f>
        <v>0</v>
      </c>
      <c r="AW1647" s="48" t="s">
        <v>0</v>
      </c>
      <c r="AX1647" s="39">
        <f t="shared" ref="AX1647" si="39328">SUMPRODUCT(AW1642:AW1646*AX1642:AX1646)</f>
        <v>0</v>
      </c>
      <c r="AY1647" s="46" t="s">
        <v>134</v>
      </c>
      <c r="AZ1647" s="38">
        <f t="shared" ref="AZ1647" si="39329">lunchAdjust(AY1642:AZ1646)</f>
        <v>0</v>
      </c>
      <c r="BA1647" s="48" t="s">
        <v>0</v>
      </c>
      <c r="BB1647" s="39">
        <f t="shared" ref="BB1647" si="39330">SUMPRODUCT(BA1642:BA1646*BB1642:BB1646)</f>
        <v>0</v>
      </c>
      <c r="BC1647" s="46" t="s">
        <v>134</v>
      </c>
      <c r="BD1647" s="38">
        <f t="shared" ref="BD1647" si="39331">lunchAdjust(BC1642:BD1646)</f>
        <v>0</v>
      </c>
      <c r="BE1647" s="48" t="s">
        <v>0</v>
      </c>
      <c r="BF1647" s="39">
        <f t="shared" ref="BF1647" si="39332">SUMPRODUCT(BE1642:BE1646*BF1642:BF1646)</f>
        <v>0</v>
      </c>
      <c r="BG1647" s="46" t="s">
        <v>134</v>
      </c>
      <c r="BH1647" s="38">
        <f t="shared" ref="BH1647" si="39333">lunchAdjust(BG1642:BH1646)</f>
        <v>0</v>
      </c>
      <c r="BI1647" s="48" t="s">
        <v>0</v>
      </c>
      <c r="BJ1647" s="39">
        <f t="shared" ref="BJ1647" si="39334">SUMPRODUCT(BI1642:BI1646*BJ1642:BJ1646)</f>
        <v>0</v>
      </c>
      <c r="BK1647" s="46" t="s">
        <v>134</v>
      </c>
      <c r="BL1647" s="38">
        <f t="shared" ref="BL1647" si="39335">lunchAdjust(BK1642:BL1646)</f>
        <v>0</v>
      </c>
      <c r="BM1647" s="48" t="s">
        <v>0</v>
      </c>
      <c r="BN1647" s="39">
        <f t="shared" ref="BN1647" si="39336">SUMPRODUCT(BM1642:BM1646*BN1642:BN1646)</f>
        <v>0</v>
      </c>
      <c r="BO1647" s="46" t="s">
        <v>134</v>
      </c>
      <c r="BP1647" s="38">
        <f t="shared" ref="BP1647" si="39337">lunchAdjust(BO1642:BP1646)</f>
        <v>0</v>
      </c>
      <c r="BQ1647" s="48" t="s">
        <v>0</v>
      </c>
      <c r="BR1647" s="39">
        <f t="shared" ref="BR1647" si="39338">SUMPRODUCT(BQ1642:BQ1646*BR1642:BR1646)</f>
        <v>0</v>
      </c>
      <c r="BS1647" s="46" t="s">
        <v>134</v>
      </c>
      <c r="BT1647" s="38">
        <f t="shared" ref="BT1647" si="39339">lunchAdjust(BS1642:BT1646)</f>
        <v>0</v>
      </c>
      <c r="BU1647" s="48" t="s">
        <v>0</v>
      </c>
      <c r="BV1647" s="39">
        <f t="shared" ref="BV1647" si="39340">SUMPRODUCT(BU1642:BU1646*BV1642:BV1646)</f>
        <v>0</v>
      </c>
      <c r="BW1647" s="46" t="s">
        <v>134</v>
      </c>
      <c r="BX1647" s="38">
        <f t="shared" ref="BX1647" si="39341">lunchAdjust(BW1642:BX1646)</f>
        <v>0</v>
      </c>
      <c r="BY1647" s="48" t="s">
        <v>0</v>
      </c>
      <c r="BZ1647" s="39">
        <f t="shared" ref="BZ1647" si="39342">SUMPRODUCT(BY1642:BY1646*BZ1642:BZ1646)</f>
        <v>0</v>
      </c>
      <c r="CA1647" s="46" t="s">
        <v>134</v>
      </c>
      <c r="CB1647" s="38">
        <f t="shared" ref="CB1647" si="39343">lunchAdjust(CA1642:CB1646)</f>
        <v>0</v>
      </c>
      <c r="CC1647" s="48" t="s">
        <v>0</v>
      </c>
      <c r="CD1647" s="39">
        <f t="shared" ref="CD1647" si="39344">SUMPRODUCT(CC1642:CC1646*CD1642:CD1646)</f>
        <v>0</v>
      </c>
      <c r="CE1647" s="46" t="s">
        <v>134</v>
      </c>
      <c r="CF1647" s="38">
        <f t="shared" ref="CF1647" si="39345">lunchAdjust(CE1642:CF1646)</f>
        <v>0</v>
      </c>
      <c r="CG1647" s="48" t="s">
        <v>0</v>
      </c>
      <c r="CH1647" s="39">
        <f t="shared" ref="CH1647" si="39346">SUMPRODUCT(CG1642:CG1646*CH1642:CH1646)</f>
        <v>0</v>
      </c>
    </row>
    <row r="1648" spans="1:86" ht="15.75" thickBot="1" x14ac:dyDescent="0.3">
      <c r="A1648" s="58" t="s">
        <v>121</v>
      </c>
      <c r="B1648" s="59">
        <f t="shared" ref="B1648" ca="1" si="39347">roleHours(G1642:CH1648, "OUT")</f>
        <v>0</v>
      </c>
      <c r="C1648" s="54" t="s">
        <v>137</v>
      </c>
      <c r="D1648" s="22">
        <f t="shared" ref="D1648" ca="1" si="39348">roleHours(G1642:CH1648, "PTO")</f>
        <v>0</v>
      </c>
      <c r="E1648" s="23">
        <f t="shared" ref="E1648" ca="1" si="39349">E1647-B1643</f>
        <v>15.700000000000003</v>
      </c>
      <c r="F1648" s="52"/>
      <c r="G1648" s="47" t="s">
        <v>39</v>
      </c>
      <c r="H1648" s="40">
        <f t="shared" si="37969"/>
        <v>0</v>
      </c>
      <c r="I1648" s="49" t="s">
        <v>135</v>
      </c>
      <c r="J1648" s="41">
        <f t="shared" ref="J1648" si="39350">J1647*G$4</f>
        <v>0</v>
      </c>
      <c r="K1648" s="47" t="s">
        <v>39</v>
      </c>
      <c r="L1648" s="40">
        <f t="shared" ref="L1648" si="39351">SUMPRODUCT(M1642:M1646*(L1642:L1646="PTO"))+SUMPRODUCT(M1642:M1646*(L1642:L1646="HOL"))</f>
        <v>0</v>
      </c>
      <c r="M1648" s="49" t="s">
        <v>135</v>
      </c>
      <c r="N1648" s="41">
        <f t="shared" ref="N1648" si="39352">N1647*K$4</f>
        <v>0</v>
      </c>
      <c r="O1648" s="47" t="s">
        <v>39</v>
      </c>
      <c r="P1648" s="40">
        <f t="shared" ref="P1648" si="39353">SUMPRODUCT(Q1642:Q1646*(P1642:P1646="PTO"))+SUMPRODUCT(Q1642:Q1646*(P1642:P1646="HOL"))</f>
        <v>0</v>
      </c>
      <c r="Q1648" s="49" t="s">
        <v>135</v>
      </c>
      <c r="R1648" s="41">
        <f t="shared" ref="R1648" si="39354">R1647*O$4</f>
        <v>8</v>
      </c>
      <c r="S1648" s="47" t="s">
        <v>39</v>
      </c>
      <c r="T1648" s="40">
        <f t="shared" ref="T1648" si="39355">SUMPRODUCT(U1642:U1646*(T1642:T1646="PTO"))+SUMPRODUCT(U1642:U1646*(T1642:T1646="HOL"))</f>
        <v>0</v>
      </c>
      <c r="U1648" s="49" t="s">
        <v>135</v>
      </c>
      <c r="V1648" s="41">
        <f t="shared" ref="V1648" si="39356">V1647*S$4</f>
        <v>0</v>
      </c>
      <c r="W1648" s="47" t="s">
        <v>39</v>
      </c>
      <c r="X1648" s="40">
        <f t="shared" ref="X1648" si="39357">SUMPRODUCT(Y1642:Y1646*(X1642:X1646="PTO"))+SUMPRODUCT(Y1642:Y1646*(X1642:X1646="HOL"))</f>
        <v>0</v>
      </c>
      <c r="Y1648" s="49" t="s">
        <v>135</v>
      </c>
      <c r="Z1648" s="41">
        <f t="shared" ref="Z1648" si="39358">Z1647*W$4</f>
        <v>0</v>
      </c>
      <c r="AA1648" s="47" t="s">
        <v>39</v>
      </c>
      <c r="AB1648" s="40">
        <f t="shared" ref="AB1648" si="39359">SUMPRODUCT(AC1642:AC1646*(AB1642:AB1646="PTO"))+SUMPRODUCT(AC1642:AC1646*(AB1642:AB1646="HOL"))</f>
        <v>0</v>
      </c>
      <c r="AC1648" s="49" t="s">
        <v>135</v>
      </c>
      <c r="AD1648" s="41">
        <f t="shared" ref="AD1648" si="39360">AD1647*AA$4</f>
        <v>8</v>
      </c>
      <c r="AE1648" s="47" t="s">
        <v>39</v>
      </c>
      <c r="AF1648" s="40">
        <f t="shared" ref="AF1648" si="39361">SUMPRODUCT(AG1642:AG1646*(AF1642:AF1646="PTO"))+SUMPRODUCT(AG1642:AG1646*(AF1642:AF1646="HOL"))</f>
        <v>0</v>
      </c>
      <c r="AG1648" s="49" t="s">
        <v>135</v>
      </c>
      <c r="AH1648" s="41">
        <f t="shared" ref="AH1648" si="39362">AH1647*AE$4</f>
        <v>7.5</v>
      </c>
      <c r="AI1648" s="47" t="s">
        <v>39</v>
      </c>
      <c r="AJ1648" s="40">
        <f t="shared" ref="AJ1648" si="39363">SUMPRODUCT(AK1642:AK1646*(AJ1642:AJ1646="PTO"))+SUMPRODUCT(AK1642:AK1646*(AJ1642:AJ1646="HOL"))</f>
        <v>0</v>
      </c>
      <c r="AK1648" s="49" t="s">
        <v>135</v>
      </c>
      <c r="AL1648" s="41">
        <f>AL1647*AI$4</f>
        <v>0</v>
      </c>
      <c r="AM1648" s="47" t="s">
        <v>39</v>
      </c>
      <c r="AN1648" s="40">
        <f t="shared" ref="AN1648" si="39364">SUMPRODUCT(AO1642:AO1646*(AN1642:AN1646="PTO"))+SUMPRODUCT(AO1642:AO1646*(AN1642:AN1646="HOL"))</f>
        <v>0</v>
      </c>
      <c r="AO1648" s="49" t="s">
        <v>135</v>
      </c>
      <c r="AP1648" s="41">
        <f t="shared" ref="AP1648" si="39365">AP1647*AM$4</f>
        <v>0</v>
      </c>
      <c r="AQ1648" s="47" t="s">
        <v>39</v>
      </c>
      <c r="AR1648" s="40">
        <f t="shared" ref="AR1648" si="39366">SUMPRODUCT(AS1642:AS1646*(AR1642:AR1646="PTO"))+SUMPRODUCT(AS1642:AS1646*(AR1642:AR1646="HOL"))</f>
        <v>0</v>
      </c>
      <c r="AS1648" s="49" t="s">
        <v>135</v>
      </c>
      <c r="AT1648" s="41">
        <f t="shared" ref="AT1648" si="39367">AT1647*AQ$4</f>
        <v>0</v>
      </c>
      <c r="AU1648" s="47" t="s">
        <v>39</v>
      </c>
      <c r="AV1648" s="40">
        <f t="shared" ref="AV1648" si="39368">SUMPRODUCT(AW1642:AW1646*(AV1642:AV1646="PTO"))+SUMPRODUCT(AW1642:AW1646*(AV1642:AV1646="HOL"))</f>
        <v>0</v>
      </c>
      <c r="AW1648" s="49" t="s">
        <v>135</v>
      </c>
      <c r="AX1648" s="41">
        <f>AX1647*AU$4</f>
        <v>0</v>
      </c>
      <c r="AY1648" s="47" t="s">
        <v>39</v>
      </c>
      <c r="AZ1648" s="40">
        <f t="shared" ref="AZ1648" si="39369">SUMPRODUCT(BA1642:BA1646*(AZ1642:AZ1646="PTO"))+SUMPRODUCT(BA1642:BA1646*(AZ1642:AZ1646="HOL"))</f>
        <v>0</v>
      </c>
      <c r="BA1648" s="49" t="s">
        <v>135</v>
      </c>
      <c r="BB1648" s="41">
        <f>BB1647*AY$4</f>
        <v>0</v>
      </c>
      <c r="BC1648" s="47" t="s">
        <v>39</v>
      </c>
      <c r="BD1648" s="40">
        <f t="shared" ref="BD1648" si="39370">SUMPRODUCT(BE1642:BE1646*(BD1642:BD1646="PTO"))+SUMPRODUCT(BE1642:BE1646*(BD1642:BD1646="HOL"))</f>
        <v>0</v>
      </c>
      <c r="BE1648" s="49" t="s">
        <v>135</v>
      </c>
      <c r="BF1648" s="41">
        <f>BF1647*BC$4</f>
        <v>0</v>
      </c>
      <c r="BG1648" s="47" t="s">
        <v>39</v>
      </c>
      <c r="BH1648" s="40">
        <f t="shared" ref="BH1648" si="39371">SUMPRODUCT(BI1642:BI1646*(BH1642:BH1646="PTO"))+SUMPRODUCT(BI1642:BI1646*(BH1642:BH1646="HOL"))</f>
        <v>0</v>
      </c>
      <c r="BI1648" s="49" t="s">
        <v>135</v>
      </c>
      <c r="BJ1648" s="41">
        <f>BJ1647*BG$4</f>
        <v>0</v>
      </c>
      <c r="BK1648" s="47" t="s">
        <v>39</v>
      </c>
      <c r="BL1648" s="40">
        <f t="shared" ref="BL1648" si="39372">SUMPRODUCT(BM1642:BM1646*(BL1642:BL1646="PTO"))+SUMPRODUCT(BM1642:BM1646*(BL1642:BL1646="HOL"))</f>
        <v>0</v>
      </c>
      <c r="BM1648" s="49" t="s">
        <v>135</v>
      </c>
      <c r="BN1648" s="41">
        <f>BN1647*BK$4</f>
        <v>0</v>
      </c>
      <c r="BO1648" s="47" t="s">
        <v>39</v>
      </c>
      <c r="BP1648" s="40">
        <f t="shared" ref="BP1648" si="39373">SUMPRODUCT(BQ1642:BQ1646*(BP1642:BP1646="PTO"))+SUMPRODUCT(BQ1642:BQ1646*(BP1642:BP1646="HOL"))</f>
        <v>0</v>
      </c>
      <c r="BQ1648" s="49" t="s">
        <v>135</v>
      </c>
      <c r="BR1648" s="41">
        <f t="shared" ref="BR1648" si="39374">BR1647*BO$4</f>
        <v>0</v>
      </c>
      <c r="BS1648" s="47" t="s">
        <v>39</v>
      </c>
      <c r="BT1648" s="40">
        <f t="shared" ref="BT1648" si="39375">SUMPRODUCT(BU1642:BU1646*(BT1642:BT1646="PTO"))+SUMPRODUCT(BU1642:BU1646*(BT1642:BT1646="HOL"))</f>
        <v>0</v>
      </c>
      <c r="BU1648" s="49" t="s">
        <v>135</v>
      </c>
      <c r="BV1648" s="41">
        <f t="shared" ref="BV1648" si="39376">BV1647*BS$4</f>
        <v>0</v>
      </c>
      <c r="BW1648" s="47" t="s">
        <v>39</v>
      </c>
      <c r="BX1648" s="40">
        <f t="shared" ref="BX1648" si="39377">SUMPRODUCT(BY1642:BY1646*(BX1642:BX1646="PTO"))+SUMPRODUCT(BY1642:BY1646*(BX1642:BX1646="HOL"))</f>
        <v>0</v>
      </c>
      <c r="BY1648" s="49" t="s">
        <v>135</v>
      </c>
      <c r="BZ1648" s="41">
        <f t="shared" ref="BZ1648" si="39378">BZ1647*BW$4</f>
        <v>0</v>
      </c>
      <c r="CA1648" s="47" t="s">
        <v>39</v>
      </c>
      <c r="CB1648" s="40">
        <f t="shared" ref="CB1648" si="39379">SUMPRODUCT(CC1642:CC1646*(CB1642:CB1646="PTO"))+SUMPRODUCT(CC1642:CC1646*(CB1642:CB1646="HOL"))</f>
        <v>0</v>
      </c>
      <c r="CC1648" s="49" t="s">
        <v>135</v>
      </c>
      <c r="CD1648" s="41">
        <f t="shared" ref="CD1648" si="39380">CD1647*CA$4</f>
        <v>0</v>
      </c>
      <c r="CE1648" s="47" t="s">
        <v>39</v>
      </c>
      <c r="CF1648" s="40">
        <f t="shared" ref="CF1648" si="39381">SUMPRODUCT(CG1642:CG1646*(CF1642:CF1646="PTO"))+SUMPRODUCT(CG1642:CG1646*(CF1642:CF1646="HOL"))</f>
        <v>0</v>
      </c>
      <c r="CG1648" s="49" t="s">
        <v>135</v>
      </c>
      <c r="CH1648" s="41">
        <f t="shared" ref="CH1648" si="39382">CH1647*CE$4</f>
        <v>0</v>
      </c>
    </row>
    <row r="1649" spans="1:86" x14ac:dyDescent="0.25">
      <c r="A1649" s="70" t="s">
        <v>133</v>
      </c>
      <c r="B1649" s="71">
        <f t="shared" ref="B1649" ca="1" si="39383">D1649-B1650</f>
        <v>18.242057502835763</v>
      </c>
      <c r="C1649" s="72" t="s">
        <v>122</v>
      </c>
      <c r="D1649" s="71">
        <f>IFERROR(INDEX(Holidays[FTE], MATCH(Entry!E1649, Holidays[Date], 0)), 1)*8*INDEX(FTEguide[[1]:[12]], MATCH(Entry!E1650, FTEguide[Weekday], 0), IF(Entry!E1652&gt;0, Entry!E1652, MONTH(Entry!E1649)))</f>
        <v>62.242057502835763</v>
      </c>
      <c r="E1649" s="60">
        <f t="shared" si="39211"/>
        <v>44063</v>
      </c>
      <c r="F1649" s="50" t="s">
        <v>128</v>
      </c>
      <c r="G1649" s="34" t="s">
        <v>136</v>
      </c>
      <c r="H1649" s="35" t="s">
        <v>23</v>
      </c>
      <c r="I1649" s="42">
        <f t="shared" ref="I1649" si="39384">parseTime(G1649)-(H1654=INT(RIGHT($F1649, 1)))</f>
        <v>8</v>
      </c>
      <c r="J1649" s="43">
        <f t="shared" ref="J1649:J1653" si="39385">isClocked(H1649)</f>
        <v>1</v>
      </c>
      <c r="K1649" s="34" t="s">
        <v>136</v>
      </c>
      <c r="L1649" s="35" t="s">
        <v>23</v>
      </c>
      <c r="M1649" s="42">
        <f t="shared" ref="M1649" si="39386">parseTime(K1649)-(L1654=INT(RIGHT($F1649, 1)))</f>
        <v>8</v>
      </c>
      <c r="N1649" s="43">
        <f t="shared" ref="N1649:N1653" si="39387">isClocked(L1649)</f>
        <v>1</v>
      </c>
      <c r="O1649" s="34" t="s">
        <v>180</v>
      </c>
      <c r="P1649" s="35" t="s">
        <v>23</v>
      </c>
      <c r="Q1649" s="42">
        <f t="shared" ref="Q1649" si="39388">parseTime(O1649)-(P1654=INT(RIGHT($F1649, 1)))</f>
        <v>8</v>
      </c>
      <c r="R1649" s="43">
        <f t="shared" ref="R1649:R1653" si="39389">isClocked(P1649)</f>
        <v>1</v>
      </c>
      <c r="S1649" s="34" t="s">
        <v>227</v>
      </c>
      <c r="T1649" s="35" t="s">
        <v>23</v>
      </c>
      <c r="U1649" s="42">
        <f t="shared" ref="U1649" si="39390">parseTime(S1649)-(T1654=INT(RIGHT($F1649, 1)))</f>
        <v>8</v>
      </c>
      <c r="V1649" s="43">
        <f t="shared" ref="V1649:V1653" si="39391">isClocked(T1649)</f>
        <v>1</v>
      </c>
      <c r="W1649" s="34"/>
      <c r="X1649" s="35"/>
      <c r="Y1649" s="42">
        <f t="shared" ref="Y1649" si="39392">parseTime(W1649)-(X1654=INT(RIGHT($F1649, 1)))</f>
        <v>0</v>
      </c>
      <c r="Z1649" s="43">
        <f t="shared" ref="Z1649:Z1653" si="39393">isClocked(X1649)</f>
        <v>0</v>
      </c>
      <c r="AA1649" s="34" t="s">
        <v>136</v>
      </c>
      <c r="AB1649" s="35" t="s">
        <v>23</v>
      </c>
      <c r="AC1649" s="42">
        <f t="shared" ref="AC1649" si="39394">parseTime(AA1649)-(AB1654=INT(RIGHT($F1649, 1)))</f>
        <v>8</v>
      </c>
      <c r="AD1649" s="43">
        <f t="shared" ref="AD1649:AD1653" si="39395">isClocked(AB1649)</f>
        <v>1</v>
      </c>
      <c r="AE1649" s="34" t="s">
        <v>251</v>
      </c>
      <c r="AF1649" s="35" t="s">
        <v>25</v>
      </c>
      <c r="AG1649" s="42">
        <f t="shared" ref="AG1649" si="39396">parseTime(AE1649)-(AF1654=INT(RIGHT($F1649, 1)))</f>
        <v>4</v>
      </c>
      <c r="AH1649" s="43">
        <f t="shared" ref="AH1649:AH1653" si="39397">isClocked(AF1649)</f>
        <v>1</v>
      </c>
      <c r="AI1649" s="34" t="s">
        <v>136</v>
      </c>
      <c r="AJ1649" s="35" t="s">
        <v>39</v>
      </c>
      <c r="AK1649" s="42">
        <f>parseTime(AI1649)-(AJ1654=INT(RIGHT($F1649, 1)))</f>
        <v>8</v>
      </c>
      <c r="AL1649" s="43">
        <f t="shared" ref="AL1649:AL1653" si="39398">isClocked(AJ1649)</f>
        <v>0</v>
      </c>
      <c r="AM1649" s="34"/>
      <c r="AN1649" s="35"/>
      <c r="AO1649" s="42">
        <f t="shared" ref="AO1649" si="39399">parseTime(AM1649)-(AN1654=INT(RIGHT($F1649, 1)))</f>
        <v>0</v>
      </c>
      <c r="AP1649" s="43">
        <f t="shared" ref="AP1649:AP1653" si="39400">isClocked(AN1649)</f>
        <v>0</v>
      </c>
      <c r="AQ1649" s="34"/>
      <c r="AR1649" s="35"/>
      <c r="AS1649" s="42">
        <f t="shared" ref="AS1649" si="39401">parseTime(AQ1649)-(AR1654=INT(RIGHT($F1649, 1)))</f>
        <v>0</v>
      </c>
      <c r="AT1649" s="43">
        <f t="shared" ref="AT1649:AT1653" si="39402">isClocked(AR1649)</f>
        <v>0</v>
      </c>
      <c r="AU1649" s="34"/>
      <c r="AV1649" s="35"/>
      <c r="AW1649" s="42">
        <f>parseTime(AU1649)-(AV1654=INT(RIGHT($F1649, 1)))</f>
        <v>0</v>
      </c>
      <c r="AX1649" s="43">
        <f t="shared" ref="AX1649:AX1653" si="39403">isClocked(AV1649)</f>
        <v>0</v>
      </c>
      <c r="AY1649" s="34"/>
      <c r="AZ1649" s="35"/>
      <c r="BA1649" s="42">
        <f>parseTime(AY1649)-(AZ1654=INT(RIGHT($F1649, 1)))</f>
        <v>0</v>
      </c>
      <c r="BB1649" s="43">
        <f t="shared" ref="BB1649:BB1653" si="39404">isClocked(AZ1649)</f>
        <v>0</v>
      </c>
      <c r="BC1649" s="34"/>
      <c r="BD1649" s="35"/>
      <c r="BE1649" s="42">
        <f>parseTime(BC1649)-(BD1654=INT(RIGHT($F1649, 1)))</f>
        <v>0</v>
      </c>
      <c r="BF1649" s="43">
        <f t="shared" ref="BF1649:BF1653" si="39405">isClocked(BD1649)</f>
        <v>0</v>
      </c>
      <c r="BG1649" s="34"/>
      <c r="BH1649" s="35"/>
      <c r="BI1649" s="42">
        <f>parseTime(BG1649)-(BH1654=INT(RIGHT($F1649, 1)))</f>
        <v>0</v>
      </c>
      <c r="BJ1649" s="43">
        <f t="shared" ref="BJ1649:BJ1653" si="39406">isClocked(BH1649)</f>
        <v>0</v>
      </c>
      <c r="BK1649" s="34"/>
      <c r="BL1649" s="35"/>
      <c r="BM1649" s="42">
        <f>parseTime(BK1649)-(BL1654=INT(RIGHT($F1649, 1)))</f>
        <v>0</v>
      </c>
      <c r="BN1649" s="43">
        <f t="shared" ref="BN1649:BN1653" si="39407">isClocked(BL1649)</f>
        <v>0</v>
      </c>
      <c r="BO1649" s="34"/>
      <c r="BP1649" s="35"/>
      <c r="BQ1649" s="42">
        <f t="shared" ref="BQ1649" si="39408">parseTime(BO1649)-(BP1654=INT(RIGHT($F1649, 1)))</f>
        <v>0</v>
      </c>
      <c r="BR1649" s="43">
        <f t="shared" ref="BR1649:BR1653" si="39409">isClocked(BP1649)</f>
        <v>0</v>
      </c>
      <c r="BS1649" s="34"/>
      <c r="BT1649" s="35"/>
      <c r="BU1649" s="42">
        <f t="shared" ref="BU1649" si="39410">parseTime(BS1649)-(BT1654=INT(RIGHT($F1649, 1)))</f>
        <v>0</v>
      </c>
      <c r="BV1649" s="43">
        <f t="shared" ref="BV1649:BV1653" si="39411">isClocked(BT1649)</f>
        <v>0</v>
      </c>
      <c r="BW1649" s="34"/>
      <c r="BX1649" s="35"/>
      <c r="BY1649" s="42">
        <f t="shared" ref="BY1649" si="39412">parseTime(BW1649)-(BX1654=INT(RIGHT($F1649, 1)))</f>
        <v>0</v>
      </c>
      <c r="BZ1649" s="43">
        <f t="shared" ref="BZ1649:BZ1653" si="39413">isClocked(BX1649)</f>
        <v>0</v>
      </c>
      <c r="CA1649" s="34"/>
      <c r="CB1649" s="35"/>
      <c r="CC1649" s="42">
        <f t="shared" ref="CC1649" si="39414">parseTime(CA1649)-(CB1654=INT(RIGHT($F1649, 1)))</f>
        <v>0</v>
      </c>
      <c r="CD1649" s="43">
        <f t="shared" ref="CD1649:CD1653" si="39415">isClocked(CB1649)</f>
        <v>0</v>
      </c>
      <c r="CE1649" s="34"/>
      <c r="CF1649" s="35"/>
      <c r="CG1649" s="42">
        <f t="shared" ref="CG1649" si="39416">parseTime(CE1649)-(CF1654=INT(RIGHT($F1649, 1)))</f>
        <v>0</v>
      </c>
      <c r="CH1649" s="43">
        <f t="shared" ref="CH1649:CH1653" si="39417">isClocked(CF1649)</f>
        <v>0</v>
      </c>
    </row>
    <row r="1650" spans="1:86" x14ac:dyDescent="0.25">
      <c r="A1650" s="56" t="s">
        <v>0</v>
      </c>
      <c r="B1650" s="57">
        <f t="shared" ca="1" si="38727"/>
        <v>44</v>
      </c>
      <c r="C1650" s="14" t="s">
        <v>252</v>
      </c>
      <c r="D1650" s="14">
        <f t="shared" si="38210"/>
        <v>53.7</v>
      </c>
      <c r="E1650" s="55" t="str">
        <f t="shared" si="38728"/>
        <v>Thursday</v>
      </c>
      <c r="F1650" s="51" t="s">
        <v>129</v>
      </c>
      <c r="G1650" s="36"/>
      <c r="H1650" s="37"/>
      <c r="I1650" s="44">
        <f t="shared" ref="I1650" si="39418">parseTime(G1650)-(H1654=INT(RIGHT($F1650, 1)))</f>
        <v>0</v>
      </c>
      <c r="J1650" s="45">
        <f t="shared" si="39385"/>
        <v>0</v>
      </c>
      <c r="K1650" s="36"/>
      <c r="L1650" s="37"/>
      <c r="M1650" s="44">
        <f t="shared" ref="M1650" si="39419">parseTime(K1650)-(L1654=INT(RIGHT($F1650, 1)))</f>
        <v>0</v>
      </c>
      <c r="N1650" s="45">
        <f t="shared" si="39387"/>
        <v>0</v>
      </c>
      <c r="O1650" s="36"/>
      <c r="P1650" s="37"/>
      <c r="Q1650" s="44">
        <f t="shared" ref="Q1650" si="39420">parseTime(O1650)-(P1654=INT(RIGHT($F1650, 1)))</f>
        <v>0</v>
      </c>
      <c r="R1650" s="45">
        <f t="shared" si="39389"/>
        <v>0</v>
      </c>
      <c r="S1650" s="36"/>
      <c r="T1650" s="37"/>
      <c r="U1650" s="44">
        <f t="shared" ref="U1650" si="39421">parseTime(S1650)-(T1654=INT(RIGHT($F1650, 1)))</f>
        <v>0</v>
      </c>
      <c r="V1650" s="45">
        <f t="shared" si="39391"/>
        <v>0</v>
      </c>
      <c r="W1650" s="36"/>
      <c r="X1650" s="37"/>
      <c r="Y1650" s="44">
        <f t="shared" ref="Y1650" si="39422">parseTime(W1650)-(X1654=INT(RIGHT($F1650, 1)))</f>
        <v>0</v>
      </c>
      <c r="Z1650" s="45">
        <f t="shared" si="39393"/>
        <v>0</v>
      </c>
      <c r="AA1650" s="36"/>
      <c r="AB1650" s="37"/>
      <c r="AC1650" s="44">
        <f t="shared" ref="AC1650" si="39423">parseTime(AA1650)-(AB1654=INT(RIGHT($F1650, 1)))</f>
        <v>0</v>
      </c>
      <c r="AD1650" s="45">
        <f t="shared" si="39395"/>
        <v>0</v>
      </c>
      <c r="AE1650" s="36"/>
      <c r="AF1650" s="37"/>
      <c r="AG1650" s="44">
        <f t="shared" ref="AG1650" si="39424">parseTime(AE1650)-(AF1654=INT(RIGHT($F1650, 1)))</f>
        <v>0</v>
      </c>
      <c r="AH1650" s="45">
        <f t="shared" si="39397"/>
        <v>0</v>
      </c>
      <c r="AI1650" s="36"/>
      <c r="AJ1650" s="37"/>
      <c r="AK1650" s="44">
        <f>parseTime(AI1650)-(AJ1654=INT(RIGHT($F1650, 1)))</f>
        <v>0</v>
      </c>
      <c r="AL1650" s="45">
        <f t="shared" si="39398"/>
        <v>0</v>
      </c>
      <c r="AM1650" s="36"/>
      <c r="AN1650" s="37"/>
      <c r="AO1650" s="44">
        <f t="shared" ref="AO1650" si="39425">parseTime(AM1650)-(AN1654=INT(RIGHT($F1650, 1)))</f>
        <v>0</v>
      </c>
      <c r="AP1650" s="45">
        <f t="shared" si="39400"/>
        <v>0</v>
      </c>
      <c r="AQ1650" s="36"/>
      <c r="AR1650" s="37"/>
      <c r="AS1650" s="44">
        <f t="shared" ref="AS1650" si="39426">parseTime(AQ1650)-(AR1654=INT(RIGHT($F1650, 1)))</f>
        <v>0</v>
      </c>
      <c r="AT1650" s="45">
        <f t="shared" si="39402"/>
        <v>0</v>
      </c>
      <c r="AU1650" s="36"/>
      <c r="AV1650" s="37"/>
      <c r="AW1650" s="44">
        <f>parseTime(AU1650)-(AV1654=INT(RIGHT($F1650, 1)))</f>
        <v>0</v>
      </c>
      <c r="AX1650" s="45">
        <f t="shared" si="39403"/>
        <v>0</v>
      </c>
      <c r="AY1650" s="36"/>
      <c r="AZ1650" s="37"/>
      <c r="BA1650" s="44">
        <f>parseTime(AY1650)-(AZ1654=INT(RIGHT($F1650, 1)))</f>
        <v>0</v>
      </c>
      <c r="BB1650" s="45">
        <f t="shared" si="39404"/>
        <v>0</v>
      </c>
      <c r="BC1650" s="36"/>
      <c r="BD1650" s="37"/>
      <c r="BE1650" s="44">
        <f>parseTime(BC1650)-(BD1654=INT(RIGHT($F1650, 1)))</f>
        <v>0</v>
      </c>
      <c r="BF1650" s="45">
        <f t="shared" si="39405"/>
        <v>0</v>
      </c>
      <c r="BG1650" s="36"/>
      <c r="BH1650" s="37"/>
      <c r="BI1650" s="44">
        <f>parseTime(BG1650)-(BH1654=INT(RIGHT($F1650, 1)))</f>
        <v>0</v>
      </c>
      <c r="BJ1650" s="45">
        <f t="shared" si="39406"/>
        <v>0</v>
      </c>
      <c r="BK1650" s="36"/>
      <c r="BL1650" s="37"/>
      <c r="BM1650" s="44">
        <f>parseTime(BK1650)-(BL1654=INT(RIGHT($F1650, 1)))</f>
        <v>0</v>
      </c>
      <c r="BN1650" s="45">
        <f t="shared" si="39407"/>
        <v>0</v>
      </c>
      <c r="BO1650" s="36"/>
      <c r="BP1650" s="37"/>
      <c r="BQ1650" s="44">
        <f t="shared" ref="BQ1650" si="39427">parseTime(BO1650)-(BP1654=INT(RIGHT($F1650, 1)))</f>
        <v>0</v>
      </c>
      <c r="BR1650" s="45">
        <f t="shared" si="39409"/>
        <v>0</v>
      </c>
      <c r="BS1650" s="36"/>
      <c r="BT1650" s="37"/>
      <c r="BU1650" s="44">
        <f t="shared" ref="BU1650" si="39428">parseTime(BS1650)-(BT1654=INT(RIGHT($F1650, 1)))</f>
        <v>0</v>
      </c>
      <c r="BV1650" s="45">
        <f t="shared" si="39411"/>
        <v>0</v>
      </c>
      <c r="BW1650" s="36"/>
      <c r="BX1650" s="37"/>
      <c r="BY1650" s="44">
        <f t="shared" ref="BY1650" si="39429">parseTime(BW1650)-(BX1654=INT(RIGHT($F1650, 1)))</f>
        <v>0</v>
      </c>
      <c r="BZ1650" s="45">
        <f t="shared" si="39413"/>
        <v>0</v>
      </c>
      <c r="CA1650" s="36"/>
      <c r="CB1650" s="37"/>
      <c r="CC1650" s="44">
        <f t="shared" ref="CC1650" si="39430">parseTime(CA1650)-(CB1654=INT(RIGHT($F1650, 1)))</f>
        <v>0</v>
      </c>
      <c r="CD1650" s="45">
        <f t="shared" si="39415"/>
        <v>0</v>
      </c>
      <c r="CE1650" s="36"/>
      <c r="CF1650" s="37"/>
      <c r="CG1650" s="44">
        <f t="shared" ref="CG1650" si="39431">parseTime(CE1650)-(CF1654=INT(RIGHT($F1650, 1)))</f>
        <v>0</v>
      </c>
      <c r="CH1650" s="45">
        <f t="shared" si="39417"/>
        <v>0</v>
      </c>
    </row>
    <row r="1651" spans="1:86" x14ac:dyDescent="0.25">
      <c r="A1651" s="56" t="s">
        <v>117</v>
      </c>
      <c r="B1651" s="57">
        <f t="shared" ref="B1651" ca="1" si="39432">roleHours(G1649:CH1655, "MFD")</f>
        <v>40</v>
      </c>
      <c r="C1651" s="14">
        <f t="shared" ref="C1651:C1654" ca="1" si="39433">B1651/8</f>
        <v>5</v>
      </c>
      <c r="D1651" s="14">
        <f t="shared" ref="D1651" ca="1" si="39434">B1650-D1650</f>
        <v>-9.7000000000000028</v>
      </c>
      <c r="E1651" s="20" t="s">
        <v>127</v>
      </c>
      <c r="F1651" s="51" t="s">
        <v>130</v>
      </c>
      <c r="G1651" s="36"/>
      <c r="H1651" s="37"/>
      <c r="I1651" s="44">
        <f t="shared" ref="I1651" si="39435">parseTime(G1651)-(H1654=INT(RIGHT($F1651, 1)))</f>
        <v>0</v>
      </c>
      <c r="J1651" s="45">
        <f t="shared" si="39385"/>
        <v>0</v>
      </c>
      <c r="K1651" s="36"/>
      <c r="L1651" s="37"/>
      <c r="M1651" s="44">
        <f t="shared" ref="M1651" si="39436">parseTime(K1651)-(L1654=INT(RIGHT($F1651, 1)))</f>
        <v>0</v>
      </c>
      <c r="N1651" s="45">
        <f t="shared" si="39387"/>
        <v>0</v>
      </c>
      <c r="O1651" s="36"/>
      <c r="P1651" s="37"/>
      <c r="Q1651" s="44">
        <f t="shared" ref="Q1651" si="39437">parseTime(O1651)-(P1654=INT(RIGHT($F1651, 1)))</f>
        <v>0</v>
      </c>
      <c r="R1651" s="45">
        <f t="shared" si="39389"/>
        <v>0</v>
      </c>
      <c r="S1651" s="36"/>
      <c r="T1651" s="37"/>
      <c r="U1651" s="44">
        <f t="shared" ref="U1651" si="39438">parseTime(S1651)-(T1654=INT(RIGHT($F1651, 1)))</f>
        <v>0</v>
      </c>
      <c r="V1651" s="45">
        <f t="shared" si="39391"/>
        <v>0</v>
      </c>
      <c r="W1651" s="36"/>
      <c r="X1651" s="37"/>
      <c r="Y1651" s="44">
        <f t="shared" ref="Y1651" si="39439">parseTime(W1651)-(X1654=INT(RIGHT($F1651, 1)))</f>
        <v>0</v>
      </c>
      <c r="Z1651" s="45">
        <f t="shared" si="39393"/>
        <v>0</v>
      </c>
      <c r="AA1651" s="36"/>
      <c r="AB1651" s="37"/>
      <c r="AC1651" s="44">
        <f t="shared" ref="AC1651" si="39440">parseTime(AA1651)-(AB1654=INT(RIGHT($F1651, 1)))</f>
        <v>0</v>
      </c>
      <c r="AD1651" s="45">
        <f t="shared" si="39395"/>
        <v>0</v>
      </c>
      <c r="AE1651" s="36"/>
      <c r="AF1651" s="37"/>
      <c r="AG1651" s="44">
        <f t="shared" ref="AG1651" si="39441">parseTime(AE1651)-(AF1654=INT(RIGHT($F1651, 1)))</f>
        <v>0</v>
      </c>
      <c r="AH1651" s="45">
        <f t="shared" si="39397"/>
        <v>0</v>
      </c>
      <c r="AI1651" s="36"/>
      <c r="AJ1651" s="37"/>
      <c r="AK1651" s="44">
        <f>parseTime(AI1651)-(AJ1654=INT(RIGHT($F1651, 1)))</f>
        <v>0</v>
      </c>
      <c r="AL1651" s="45">
        <f t="shared" si="39398"/>
        <v>0</v>
      </c>
      <c r="AM1651" s="36"/>
      <c r="AN1651" s="37"/>
      <c r="AO1651" s="44">
        <f t="shared" ref="AO1651" si="39442">parseTime(AM1651)-(AN1654=INT(RIGHT($F1651, 1)))</f>
        <v>0</v>
      </c>
      <c r="AP1651" s="45">
        <f t="shared" si="39400"/>
        <v>0</v>
      </c>
      <c r="AQ1651" s="36"/>
      <c r="AR1651" s="37"/>
      <c r="AS1651" s="44">
        <f t="shared" ref="AS1651" si="39443">parseTime(AQ1651)-(AR1654=INT(RIGHT($F1651, 1)))</f>
        <v>0</v>
      </c>
      <c r="AT1651" s="45">
        <f t="shared" si="39402"/>
        <v>0</v>
      </c>
      <c r="AU1651" s="36"/>
      <c r="AV1651" s="37"/>
      <c r="AW1651" s="44">
        <f>parseTime(AU1651)-(AV1654=INT(RIGHT($F1651, 1)))</f>
        <v>0</v>
      </c>
      <c r="AX1651" s="45">
        <f t="shared" si="39403"/>
        <v>0</v>
      </c>
      <c r="AY1651" s="36"/>
      <c r="AZ1651" s="37"/>
      <c r="BA1651" s="44">
        <f>parseTime(AY1651)-(AZ1654=INT(RIGHT($F1651, 1)))</f>
        <v>0</v>
      </c>
      <c r="BB1651" s="45">
        <f t="shared" si="39404"/>
        <v>0</v>
      </c>
      <c r="BC1651" s="36"/>
      <c r="BD1651" s="37"/>
      <c r="BE1651" s="44">
        <f>parseTime(BC1651)-(BD1654=INT(RIGHT($F1651, 1)))</f>
        <v>0</v>
      </c>
      <c r="BF1651" s="45">
        <f t="shared" si="39405"/>
        <v>0</v>
      </c>
      <c r="BG1651" s="36"/>
      <c r="BH1651" s="37"/>
      <c r="BI1651" s="44">
        <f>parseTime(BG1651)-(BH1654=INT(RIGHT($F1651, 1)))</f>
        <v>0</v>
      </c>
      <c r="BJ1651" s="45">
        <f t="shared" si="39406"/>
        <v>0</v>
      </c>
      <c r="BK1651" s="36"/>
      <c r="BL1651" s="37"/>
      <c r="BM1651" s="44">
        <f>parseTime(BK1651)-(BL1654=INT(RIGHT($F1651, 1)))</f>
        <v>0</v>
      </c>
      <c r="BN1651" s="45">
        <f t="shared" si="39407"/>
        <v>0</v>
      </c>
      <c r="BO1651" s="36"/>
      <c r="BP1651" s="37"/>
      <c r="BQ1651" s="44">
        <f t="shared" ref="BQ1651" si="39444">parseTime(BO1651)-(BP1654=INT(RIGHT($F1651, 1)))</f>
        <v>0</v>
      </c>
      <c r="BR1651" s="45">
        <f t="shared" si="39409"/>
        <v>0</v>
      </c>
      <c r="BS1651" s="36"/>
      <c r="BT1651" s="37"/>
      <c r="BU1651" s="44">
        <f t="shared" ref="BU1651" si="39445">parseTime(BS1651)-(BT1654=INT(RIGHT($F1651, 1)))</f>
        <v>0</v>
      </c>
      <c r="BV1651" s="45">
        <f t="shared" si="39411"/>
        <v>0</v>
      </c>
      <c r="BW1651" s="36"/>
      <c r="BX1651" s="37"/>
      <c r="BY1651" s="44">
        <f t="shared" ref="BY1651" si="39446">parseTime(BW1651)-(BX1654=INT(RIGHT($F1651, 1)))</f>
        <v>0</v>
      </c>
      <c r="BZ1651" s="45">
        <f t="shared" si="39413"/>
        <v>0</v>
      </c>
      <c r="CA1651" s="36"/>
      <c r="CB1651" s="37"/>
      <c r="CC1651" s="44">
        <f t="shared" ref="CC1651" si="39447">parseTime(CA1651)-(CB1654=INT(RIGHT($F1651, 1)))</f>
        <v>0</v>
      </c>
      <c r="CD1651" s="45">
        <f t="shared" si="39415"/>
        <v>0</v>
      </c>
      <c r="CE1651" s="36"/>
      <c r="CF1651" s="37"/>
      <c r="CG1651" s="44">
        <f t="shared" ref="CG1651" si="39448">parseTime(CE1651)-(CF1654=INT(RIGHT($F1651, 1)))</f>
        <v>0</v>
      </c>
      <c r="CH1651" s="45">
        <f t="shared" si="39417"/>
        <v>0</v>
      </c>
    </row>
    <row r="1652" spans="1:86" x14ac:dyDescent="0.25">
      <c r="A1652" s="56"/>
      <c r="B1652" s="57"/>
      <c r="C1652" s="14">
        <f t="shared" si="39433"/>
        <v>0</v>
      </c>
      <c r="D1652" s="14" t="s">
        <v>259</v>
      </c>
      <c r="E1652" s="20">
        <v>4.25</v>
      </c>
      <c r="F1652" s="51" t="s">
        <v>131</v>
      </c>
      <c r="G1652" s="36"/>
      <c r="H1652" s="37"/>
      <c r="I1652" s="44">
        <f t="shared" ref="I1652" si="39449">parseTime(G1652)-(H1654=INT(RIGHT($F1652, 1)))</f>
        <v>0</v>
      </c>
      <c r="J1652" s="45">
        <f t="shared" si="39385"/>
        <v>0</v>
      </c>
      <c r="K1652" s="36"/>
      <c r="L1652" s="37"/>
      <c r="M1652" s="44">
        <f t="shared" ref="M1652" si="39450">parseTime(K1652)-(L1654=INT(RIGHT($F1652, 1)))</f>
        <v>0</v>
      </c>
      <c r="N1652" s="45">
        <f t="shared" si="39387"/>
        <v>0</v>
      </c>
      <c r="O1652" s="36"/>
      <c r="P1652" s="37"/>
      <c r="Q1652" s="44">
        <f t="shared" ref="Q1652" si="39451">parseTime(O1652)-(P1654=INT(RIGHT($F1652, 1)))</f>
        <v>0</v>
      </c>
      <c r="R1652" s="45">
        <f t="shared" si="39389"/>
        <v>0</v>
      </c>
      <c r="S1652" s="36"/>
      <c r="T1652" s="37"/>
      <c r="U1652" s="44">
        <f t="shared" ref="U1652" si="39452">parseTime(S1652)-(T1654=INT(RIGHT($F1652, 1)))</f>
        <v>0</v>
      </c>
      <c r="V1652" s="45">
        <f t="shared" si="39391"/>
        <v>0</v>
      </c>
      <c r="W1652" s="36"/>
      <c r="X1652" s="37"/>
      <c r="Y1652" s="44">
        <f t="shared" ref="Y1652" si="39453">parseTime(W1652)-(X1654=INT(RIGHT($F1652, 1)))</f>
        <v>0</v>
      </c>
      <c r="Z1652" s="45">
        <f t="shared" si="39393"/>
        <v>0</v>
      </c>
      <c r="AA1652" s="36"/>
      <c r="AB1652" s="37"/>
      <c r="AC1652" s="44">
        <f t="shared" ref="AC1652" si="39454">parseTime(AA1652)-(AB1654=INT(RIGHT($F1652, 1)))</f>
        <v>0</v>
      </c>
      <c r="AD1652" s="45">
        <f t="shared" si="39395"/>
        <v>0</v>
      </c>
      <c r="AE1652" s="36"/>
      <c r="AF1652" s="37"/>
      <c r="AG1652" s="44">
        <f t="shared" ref="AG1652" si="39455">parseTime(AE1652)-(AF1654=INT(RIGHT($F1652, 1)))</f>
        <v>0</v>
      </c>
      <c r="AH1652" s="45">
        <f t="shared" si="39397"/>
        <v>0</v>
      </c>
      <c r="AI1652" s="36"/>
      <c r="AJ1652" s="37"/>
      <c r="AK1652" s="44">
        <f>parseTime(AI1652)-(AJ1654=INT(RIGHT($F1652, 1)))</f>
        <v>0</v>
      </c>
      <c r="AL1652" s="45">
        <f t="shared" si="39398"/>
        <v>0</v>
      </c>
      <c r="AM1652" s="36"/>
      <c r="AN1652" s="37"/>
      <c r="AO1652" s="44">
        <f t="shared" ref="AO1652" si="39456">parseTime(AM1652)-(AN1654=INT(RIGHT($F1652, 1)))</f>
        <v>0</v>
      </c>
      <c r="AP1652" s="45">
        <f t="shared" si="39400"/>
        <v>0</v>
      </c>
      <c r="AQ1652" s="36"/>
      <c r="AR1652" s="37"/>
      <c r="AS1652" s="44">
        <f t="shared" ref="AS1652" si="39457">parseTime(AQ1652)-(AR1654=INT(RIGHT($F1652, 1)))</f>
        <v>0</v>
      </c>
      <c r="AT1652" s="45">
        <f t="shared" si="39402"/>
        <v>0</v>
      </c>
      <c r="AU1652" s="36"/>
      <c r="AV1652" s="37"/>
      <c r="AW1652" s="44">
        <f>parseTime(AU1652)-(AV1654=INT(RIGHT($F1652, 1)))</f>
        <v>0</v>
      </c>
      <c r="AX1652" s="45">
        <f t="shared" si="39403"/>
        <v>0</v>
      </c>
      <c r="AY1652" s="36"/>
      <c r="AZ1652" s="37"/>
      <c r="BA1652" s="44">
        <f>parseTime(AY1652)-(AZ1654=INT(RIGHT($F1652, 1)))</f>
        <v>0</v>
      </c>
      <c r="BB1652" s="45">
        <f t="shared" si="39404"/>
        <v>0</v>
      </c>
      <c r="BC1652" s="36"/>
      <c r="BD1652" s="37"/>
      <c r="BE1652" s="44">
        <f>parseTime(BC1652)-(BD1654=INT(RIGHT($F1652, 1)))</f>
        <v>0</v>
      </c>
      <c r="BF1652" s="45">
        <f t="shared" si="39405"/>
        <v>0</v>
      </c>
      <c r="BG1652" s="36"/>
      <c r="BH1652" s="37"/>
      <c r="BI1652" s="44">
        <f>parseTime(BG1652)-(BH1654=INT(RIGHT($F1652, 1)))</f>
        <v>0</v>
      </c>
      <c r="BJ1652" s="45">
        <f t="shared" si="39406"/>
        <v>0</v>
      </c>
      <c r="BK1652" s="36"/>
      <c r="BL1652" s="37"/>
      <c r="BM1652" s="44">
        <f>parseTime(BK1652)-(BL1654=INT(RIGHT($F1652, 1)))</f>
        <v>0</v>
      </c>
      <c r="BN1652" s="45">
        <f t="shared" si="39407"/>
        <v>0</v>
      </c>
      <c r="BO1652" s="36"/>
      <c r="BP1652" s="37"/>
      <c r="BQ1652" s="44">
        <f t="shared" ref="BQ1652" si="39458">parseTime(BO1652)-(BP1654=INT(RIGHT($F1652, 1)))</f>
        <v>0</v>
      </c>
      <c r="BR1652" s="45">
        <f t="shared" si="39409"/>
        <v>0</v>
      </c>
      <c r="BS1652" s="36"/>
      <c r="BT1652" s="37"/>
      <c r="BU1652" s="44">
        <f t="shared" ref="BU1652" si="39459">parseTime(BS1652)-(BT1654=INT(RIGHT($F1652, 1)))</f>
        <v>0</v>
      </c>
      <c r="BV1652" s="45">
        <f t="shared" si="39411"/>
        <v>0</v>
      </c>
      <c r="BW1652" s="36"/>
      <c r="BX1652" s="37"/>
      <c r="BY1652" s="44">
        <f t="shared" ref="BY1652" si="39460">parseTime(BW1652)-(BX1654=INT(RIGHT($F1652, 1)))</f>
        <v>0</v>
      </c>
      <c r="BZ1652" s="45">
        <f t="shared" si="39413"/>
        <v>0</v>
      </c>
      <c r="CA1652" s="36"/>
      <c r="CB1652" s="37"/>
      <c r="CC1652" s="44">
        <f t="shared" ref="CC1652" si="39461">parseTime(CA1652)-(CB1654=INT(RIGHT($F1652, 1)))</f>
        <v>0</v>
      </c>
      <c r="CD1652" s="45">
        <f t="shared" si="39415"/>
        <v>0</v>
      </c>
      <c r="CE1652" s="36"/>
      <c r="CF1652" s="37"/>
      <c r="CG1652" s="44">
        <f t="shared" ref="CG1652" si="39462">parseTime(CE1652)-(CF1654=INT(RIGHT($F1652, 1)))</f>
        <v>0</v>
      </c>
      <c r="CH1652" s="45">
        <f t="shared" si="39417"/>
        <v>0</v>
      </c>
    </row>
    <row r="1653" spans="1:86" x14ac:dyDescent="0.25">
      <c r="A1653" s="56" t="s">
        <v>119</v>
      </c>
      <c r="B1653" s="57">
        <f t="shared" ref="B1653" ca="1" si="39463">roleHours(G1649:CH1655, "MCC")</f>
        <v>4</v>
      </c>
      <c r="C1653" s="14">
        <f t="shared" ca="1" si="39433"/>
        <v>0.5</v>
      </c>
      <c r="D1653" s="14" t="s">
        <v>260</v>
      </c>
      <c r="E1653" s="20">
        <v>4.6500000000000004</v>
      </c>
      <c r="F1653" s="51" t="s">
        <v>132</v>
      </c>
      <c r="G1653" s="36"/>
      <c r="H1653" s="37"/>
      <c r="I1653" s="44">
        <f t="shared" ref="I1653" si="39464">parseTime(G1653)-(H1654=INT(RIGHT($F1653, 1)))</f>
        <v>0</v>
      </c>
      <c r="J1653" s="45">
        <f t="shared" si="39385"/>
        <v>0</v>
      </c>
      <c r="K1653" s="36"/>
      <c r="L1653" s="37"/>
      <c r="M1653" s="44">
        <f t="shared" ref="M1653" si="39465">parseTime(K1653)-(L1654=INT(RIGHT($F1653, 1)))</f>
        <v>0</v>
      </c>
      <c r="N1653" s="45">
        <f t="shared" si="39387"/>
        <v>0</v>
      </c>
      <c r="O1653" s="36"/>
      <c r="P1653" s="37"/>
      <c r="Q1653" s="44">
        <f t="shared" ref="Q1653" si="39466">parseTime(O1653)-(P1654=INT(RIGHT($F1653, 1)))</f>
        <v>0</v>
      </c>
      <c r="R1653" s="45">
        <f t="shared" si="39389"/>
        <v>0</v>
      </c>
      <c r="S1653" s="36"/>
      <c r="T1653" s="37"/>
      <c r="U1653" s="44">
        <f t="shared" ref="U1653" si="39467">parseTime(S1653)-(T1654=INT(RIGHT($F1653, 1)))</f>
        <v>0</v>
      </c>
      <c r="V1653" s="45">
        <f t="shared" si="39391"/>
        <v>0</v>
      </c>
      <c r="W1653" s="36"/>
      <c r="X1653" s="37"/>
      <c r="Y1653" s="44">
        <f t="shared" ref="Y1653" si="39468">parseTime(W1653)-(X1654=INT(RIGHT($F1653, 1)))</f>
        <v>0</v>
      </c>
      <c r="Z1653" s="45">
        <f t="shared" si="39393"/>
        <v>0</v>
      </c>
      <c r="AA1653" s="36"/>
      <c r="AB1653" s="37"/>
      <c r="AC1653" s="44">
        <f t="shared" ref="AC1653" si="39469">parseTime(AA1653)-(AB1654=INT(RIGHT($F1653, 1)))</f>
        <v>0</v>
      </c>
      <c r="AD1653" s="45">
        <f t="shared" si="39395"/>
        <v>0</v>
      </c>
      <c r="AE1653" s="36"/>
      <c r="AF1653" s="37"/>
      <c r="AG1653" s="44">
        <f t="shared" ref="AG1653" si="39470">parseTime(AE1653)-(AF1654=INT(RIGHT($F1653, 1)))</f>
        <v>0</v>
      </c>
      <c r="AH1653" s="45">
        <f t="shared" si="39397"/>
        <v>0</v>
      </c>
      <c r="AI1653" s="36"/>
      <c r="AJ1653" s="37"/>
      <c r="AK1653" s="44">
        <f>parseTime(AI1653)-(AJ1654=INT(RIGHT($F1653, 1)))</f>
        <v>0</v>
      </c>
      <c r="AL1653" s="45">
        <f t="shared" si="39398"/>
        <v>0</v>
      </c>
      <c r="AM1653" s="36"/>
      <c r="AN1653" s="37"/>
      <c r="AO1653" s="44">
        <f t="shared" ref="AO1653" si="39471">parseTime(AM1653)-(AN1654=INT(RIGHT($F1653, 1)))</f>
        <v>0</v>
      </c>
      <c r="AP1653" s="45">
        <f t="shared" si="39400"/>
        <v>0</v>
      </c>
      <c r="AQ1653" s="36"/>
      <c r="AR1653" s="37"/>
      <c r="AS1653" s="44">
        <f t="shared" ref="AS1653" si="39472">parseTime(AQ1653)-(AR1654=INT(RIGHT($F1653, 1)))</f>
        <v>0</v>
      </c>
      <c r="AT1653" s="45">
        <f t="shared" si="39402"/>
        <v>0</v>
      </c>
      <c r="AU1653" s="36"/>
      <c r="AV1653" s="37"/>
      <c r="AW1653" s="44">
        <f>parseTime(AU1653)-(AV1654=INT(RIGHT($F1653, 1)))</f>
        <v>0</v>
      </c>
      <c r="AX1653" s="45">
        <f t="shared" si="39403"/>
        <v>0</v>
      </c>
      <c r="AY1653" s="36"/>
      <c r="AZ1653" s="37"/>
      <c r="BA1653" s="44">
        <f>parseTime(AY1653)-(AZ1654=INT(RIGHT($F1653, 1)))</f>
        <v>0</v>
      </c>
      <c r="BB1653" s="45">
        <f t="shared" si="39404"/>
        <v>0</v>
      </c>
      <c r="BC1653" s="36"/>
      <c r="BD1653" s="37"/>
      <c r="BE1653" s="44">
        <f>parseTime(BC1653)-(BD1654=INT(RIGHT($F1653, 1)))</f>
        <v>0</v>
      </c>
      <c r="BF1653" s="45">
        <f t="shared" si="39405"/>
        <v>0</v>
      </c>
      <c r="BG1653" s="36"/>
      <c r="BH1653" s="37"/>
      <c r="BI1653" s="44">
        <f>parseTime(BG1653)-(BH1654=INT(RIGHT($F1653, 1)))</f>
        <v>0</v>
      </c>
      <c r="BJ1653" s="45">
        <f t="shared" si="39406"/>
        <v>0</v>
      </c>
      <c r="BK1653" s="36"/>
      <c r="BL1653" s="37"/>
      <c r="BM1653" s="44">
        <f>parseTime(BK1653)-(BL1654=INT(RIGHT($F1653, 1)))</f>
        <v>0</v>
      </c>
      <c r="BN1653" s="45">
        <f t="shared" si="39407"/>
        <v>0</v>
      </c>
      <c r="BO1653" s="36"/>
      <c r="BP1653" s="37"/>
      <c r="BQ1653" s="44">
        <f t="shared" ref="BQ1653" si="39473">parseTime(BO1653)-(BP1654=INT(RIGHT($F1653, 1)))</f>
        <v>0</v>
      </c>
      <c r="BR1653" s="45">
        <f t="shared" si="39409"/>
        <v>0</v>
      </c>
      <c r="BS1653" s="36"/>
      <c r="BT1653" s="37"/>
      <c r="BU1653" s="44">
        <f t="shared" ref="BU1653" si="39474">parseTime(BS1653)-(BT1654=INT(RIGHT($F1653, 1)))</f>
        <v>0</v>
      </c>
      <c r="BV1653" s="45">
        <f t="shared" si="39411"/>
        <v>0</v>
      </c>
      <c r="BW1653" s="36"/>
      <c r="BX1653" s="37"/>
      <c r="BY1653" s="44">
        <f t="shared" ref="BY1653" si="39475">parseTime(BW1653)-(BX1654=INT(RIGHT($F1653, 1)))</f>
        <v>0</v>
      </c>
      <c r="BZ1653" s="45">
        <f t="shared" si="39413"/>
        <v>0</v>
      </c>
      <c r="CA1653" s="36"/>
      <c r="CB1653" s="37"/>
      <c r="CC1653" s="44">
        <f t="shared" ref="CC1653" si="39476">parseTime(CA1653)-(CB1654=INT(RIGHT($F1653, 1)))</f>
        <v>0</v>
      </c>
      <c r="CD1653" s="45">
        <f t="shared" si="39415"/>
        <v>0</v>
      </c>
      <c r="CE1653" s="36"/>
      <c r="CF1653" s="37"/>
      <c r="CG1653" s="44">
        <f t="shared" ref="CG1653" si="39477">parseTime(CE1653)-(CF1654=INT(RIGHT($F1653, 1)))</f>
        <v>0</v>
      </c>
      <c r="CH1653" s="45">
        <f t="shared" si="39417"/>
        <v>0</v>
      </c>
    </row>
    <row r="1654" spans="1:86" x14ac:dyDescent="0.25">
      <c r="A1654" s="56"/>
      <c r="B1654" s="57"/>
      <c r="C1654" s="14">
        <f t="shared" si="39433"/>
        <v>0</v>
      </c>
      <c r="D1654" s="14"/>
      <c r="E1654" s="20">
        <f t="shared" ref="E1654" si="39478">((7.5/2)-0.5+E1653)*8</f>
        <v>63.2</v>
      </c>
      <c r="F1654" s="51"/>
      <c r="G1654" s="46" t="s">
        <v>134</v>
      </c>
      <c r="H1654" s="38">
        <f t="shared" ref="H1654" si="39479">lunchAdjust(G1649:H1653)</f>
        <v>1</v>
      </c>
      <c r="I1654" s="48" t="s">
        <v>0</v>
      </c>
      <c r="J1654" s="39">
        <f t="shared" ref="J1654" si="39480">SUMPRODUCT(I1649:I1653*J1649:J1653)</f>
        <v>8</v>
      </c>
      <c r="K1654" s="46" t="s">
        <v>134</v>
      </c>
      <c r="L1654" s="38">
        <f t="shared" ref="L1654" si="39481">lunchAdjust(K1649:L1653)</f>
        <v>1</v>
      </c>
      <c r="M1654" s="48" t="s">
        <v>0</v>
      </c>
      <c r="N1654" s="39">
        <f t="shared" ref="N1654" si="39482">SUMPRODUCT(M1649:M1653*N1649:N1653)</f>
        <v>8</v>
      </c>
      <c r="O1654" s="46" t="s">
        <v>134</v>
      </c>
      <c r="P1654" s="38">
        <f t="shared" ref="P1654" si="39483">lunchAdjust(O1649:P1653)</f>
        <v>1</v>
      </c>
      <c r="Q1654" s="48" t="s">
        <v>0</v>
      </c>
      <c r="R1654" s="39">
        <f t="shared" ref="R1654" si="39484">SUMPRODUCT(Q1649:Q1653*R1649:R1653)</f>
        <v>8</v>
      </c>
      <c r="S1654" s="46" t="s">
        <v>134</v>
      </c>
      <c r="T1654" s="38">
        <f t="shared" ref="T1654" si="39485">lunchAdjust(S1649:T1653)</f>
        <v>1</v>
      </c>
      <c r="U1654" s="48" t="s">
        <v>0</v>
      </c>
      <c r="V1654" s="39">
        <f t="shared" ref="V1654" si="39486">SUMPRODUCT(U1649:U1653*V1649:V1653)</f>
        <v>8</v>
      </c>
      <c r="W1654" s="46" t="s">
        <v>134</v>
      </c>
      <c r="X1654" s="38">
        <f t="shared" ref="X1654" si="39487">lunchAdjust(W1649:X1653)</f>
        <v>0</v>
      </c>
      <c r="Y1654" s="48" t="s">
        <v>0</v>
      </c>
      <c r="Z1654" s="39">
        <f t="shared" ref="Z1654" si="39488">SUMPRODUCT(Y1649:Y1653*Z1649:Z1653)</f>
        <v>0</v>
      </c>
      <c r="AA1654" s="46" t="s">
        <v>134</v>
      </c>
      <c r="AB1654" s="38">
        <f t="shared" ref="AB1654" si="39489">lunchAdjust(AA1649:AB1653)</f>
        <v>1</v>
      </c>
      <c r="AC1654" s="48" t="s">
        <v>0</v>
      </c>
      <c r="AD1654" s="39">
        <f t="shared" ref="AD1654" si="39490">SUMPRODUCT(AC1649:AC1653*AD1649:AD1653)</f>
        <v>8</v>
      </c>
      <c r="AE1654" s="46" t="s">
        <v>134</v>
      </c>
      <c r="AF1654" s="38">
        <f t="shared" ref="AF1654" si="39491">lunchAdjust(AE1649:AF1653)</f>
        <v>0</v>
      </c>
      <c r="AG1654" s="48" t="s">
        <v>0</v>
      </c>
      <c r="AH1654" s="39">
        <f t="shared" ref="AH1654" si="39492">SUMPRODUCT(AG1649:AG1653*AH1649:AH1653)</f>
        <v>4</v>
      </c>
      <c r="AI1654" s="46" t="s">
        <v>134</v>
      </c>
      <c r="AJ1654" s="38">
        <f t="shared" ref="AJ1654" si="39493">lunchAdjust(AI1649:AJ1653)</f>
        <v>1</v>
      </c>
      <c r="AK1654" s="48" t="s">
        <v>0</v>
      </c>
      <c r="AL1654" s="39">
        <f t="shared" ref="AL1654" si="39494">SUMPRODUCT(AK1649:AK1653*AL1649:AL1653)</f>
        <v>0</v>
      </c>
      <c r="AM1654" s="46" t="s">
        <v>134</v>
      </c>
      <c r="AN1654" s="38">
        <f t="shared" ref="AN1654" si="39495">lunchAdjust(AM1649:AN1653)</f>
        <v>0</v>
      </c>
      <c r="AO1654" s="48" t="s">
        <v>0</v>
      </c>
      <c r="AP1654" s="39">
        <f t="shared" ref="AP1654" si="39496">SUMPRODUCT(AO1649:AO1653*AP1649:AP1653)</f>
        <v>0</v>
      </c>
      <c r="AQ1654" s="46" t="s">
        <v>134</v>
      </c>
      <c r="AR1654" s="38">
        <f t="shared" ref="AR1654" si="39497">lunchAdjust(AQ1649:AR1653)</f>
        <v>0</v>
      </c>
      <c r="AS1654" s="48" t="s">
        <v>0</v>
      </c>
      <c r="AT1654" s="39">
        <f t="shared" ref="AT1654" si="39498">SUMPRODUCT(AS1649:AS1653*AT1649:AT1653)</f>
        <v>0</v>
      </c>
      <c r="AU1654" s="46" t="s">
        <v>134</v>
      </c>
      <c r="AV1654" s="38">
        <f t="shared" ref="AV1654" si="39499">lunchAdjust(AU1649:AV1653)</f>
        <v>0</v>
      </c>
      <c r="AW1654" s="48" t="s">
        <v>0</v>
      </c>
      <c r="AX1654" s="39">
        <f t="shared" ref="AX1654" si="39500">SUMPRODUCT(AW1649:AW1653*AX1649:AX1653)</f>
        <v>0</v>
      </c>
      <c r="AY1654" s="46" t="s">
        <v>134</v>
      </c>
      <c r="AZ1654" s="38">
        <f t="shared" ref="AZ1654" si="39501">lunchAdjust(AY1649:AZ1653)</f>
        <v>0</v>
      </c>
      <c r="BA1654" s="48" t="s">
        <v>0</v>
      </c>
      <c r="BB1654" s="39">
        <f t="shared" ref="BB1654" si="39502">SUMPRODUCT(BA1649:BA1653*BB1649:BB1653)</f>
        <v>0</v>
      </c>
      <c r="BC1654" s="46" t="s">
        <v>134</v>
      </c>
      <c r="BD1654" s="38">
        <f t="shared" ref="BD1654" si="39503">lunchAdjust(BC1649:BD1653)</f>
        <v>0</v>
      </c>
      <c r="BE1654" s="48" t="s">
        <v>0</v>
      </c>
      <c r="BF1654" s="39">
        <f t="shared" ref="BF1654" si="39504">SUMPRODUCT(BE1649:BE1653*BF1649:BF1653)</f>
        <v>0</v>
      </c>
      <c r="BG1654" s="46" t="s">
        <v>134</v>
      </c>
      <c r="BH1654" s="38">
        <f t="shared" ref="BH1654" si="39505">lunchAdjust(BG1649:BH1653)</f>
        <v>0</v>
      </c>
      <c r="BI1654" s="48" t="s">
        <v>0</v>
      </c>
      <c r="BJ1654" s="39">
        <f t="shared" ref="BJ1654" si="39506">SUMPRODUCT(BI1649:BI1653*BJ1649:BJ1653)</f>
        <v>0</v>
      </c>
      <c r="BK1654" s="46" t="s">
        <v>134</v>
      </c>
      <c r="BL1654" s="38">
        <f t="shared" ref="BL1654" si="39507">lunchAdjust(BK1649:BL1653)</f>
        <v>0</v>
      </c>
      <c r="BM1654" s="48" t="s">
        <v>0</v>
      </c>
      <c r="BN1654" s="39">
        <f t="shared" ref="BN1654" si="39508">SUMPRODUCT(BM1649:BM1653*BN1649:BN1653)</f>
        <v>0</v>
      </c>
      <c r="BO1654" s="46" t="s">
        <v>134</v>
      </c>
      <c r="BP1654" s="38">
        <f t="shared" ref="BP1654" si="39509">lunchAdjust(BO1649:BP1653)</f>
        <v>0</v>
      </c>
      <c r="BQ1654" s="48" t="s">
        <v>0</v>
      </c>
      <c r="BR1654" s="39">
        <f t="shared" ref="BR1654" si="39510">SUMPRODUCT(BQ1649:BQ1653*BR1649:BR1653)</f>
        <v>0</v>
      </c>
      <c r="BS1654" s="46" t="s">
        <v>134</v>
      </c>
      <c r="BT1654" s="38">
        <f t="shared" ref="BT1654" si="39511">lunchAdjust(BS1649:BT1653)</f>
        <v>0</v>
      </c>
      <c r="BU1654" s="48" t="s">
        <v>0</v>
      </c>
      <c r="BV1654" s="39">
        <f t="shared" ref="BV1654" si="39512">SUMPRODUCT(BU1649:BU1653*BV1649:BV1653)</f>
        <v>0</v>
      </c>
      <c r="BW1654" s="46" t="s">
        <v>134</v>
      </c>
      <c r="BX1654" s="38">
        <f t="shared" ref="BX1654" si="39513">lunchAdjust(BW1649:BX1653)</f>
        <v>0</v>
      </c>
      <c r="BY1654" s="48" t="s">
        <v>0</v>
      </c>
      <c r="BZ1654" s="39">
        <f t="shared" ref="BZ1654" si="39514">SUMPRODUCT(BY1649:BY1653*BZ1649:BZ1653)</f>
        <v>0</v>
      </c>
      <c r="CA1654" s="46" t="s">
        <v>134</v>
      </c>
      <c r="CB1654" s="38">
        <f t="shared" ref="CB1654" si="39515">lunchAdjust(CA1649:CB1653)</f>
        <v>0</v>
      </c>
      <c r="CC1654" s="48" t="s">
        <v>0</v>
      </c>
      <c r="CD1654" s="39">
        <f t="shared" ref="CD1654" si="39516">SUMPRODUCT(CC1649:CC1653*CD1649:CD1653)</f>
        <v>0</v>
      </c>
      <c r="CE1654" s="46" t="s">
        <v>134</v>
      </c>
      <c r="CF1654" s="38">
        <f t="shared" ref="CF1654" si="39517">lunchAdjust(CE1649:CF1653)</f>
        <v>0</v>
      </c>
      <c r="CG1654" s="48" t="s">
        <v>0</v>
      </c>
      <c r="CH1654" s="39">
        <f t="shared" ref="CH1654" si="39518">SUMPRODUCT(CG1649:CG1653*CH1649:CH1653)</f>
        <v>0</v>
      </c>
    </row>
    <row r="1655" spans="1:86" ht="15.75" thickBot="1" x14ac:dyDescent="0.3">
      <c r="A1655" s="58" t="s">
        <v>121</v>
      </c>
      <c r="B1655" s="59">
        <f t="shared" ref="B1655" ca="1" si="39519">roleHours(G1649:CH1655, "OUT")</f>
        <v>0</v>
      </c>
      <c r="C1655" s="54" t="s">
        <v>137</v>
      </c>
      <c r="D1655" s="22">
        <f t="shared" ref="D1655" ca="1" si="39520">roleHours(G1649:CH1655, "PTO")</f>
        <v>8</v>
      </c>
      <c r="E1655" s="23">
        <f t="shared" ref="E1655" ca="1" si="39521">E1654-B1650</f>
        <v>19.200000000000003</v>
      </c>
      <c r="F1655" s="52"/>
      <c r="G1655" s="47" t="s">
        <v>39</v>
      </c>
      <c r="H1655" s="40">
        <f t="shared" si="37969"/>
        <v>0</v>
      </c>
      <c r="I1655" s="49" t="s">
        <v>135</v>
      </c>
      <c r="J1655" s="41">
        <f t="shared" ref="J1655" si="39522">J1654*G$4</f>
        <v>0</v>
      </c>
      <c r="K1655" s="47" t="s">
        <v>39</v>
      </c>
      <c r="L1655" s="40">
        <f t="shared" ref="L1655" si="39523">SUMPRODUCT(M1649:M1653*(L1649:L1653="PTO"))+SUMPRODUCT(M1649:M1653*(L1649:L1653="HOL"))</f>
        <v>0</v>
      </c>
      <c r="M1655" s="49" t="s">
        <v>135</v>
      </c>
      <c r="N1655" s="41">
        <f t="shared" ref="N1655" si="39524">N1654*K$4</f>
        <v>0</v>
      </c>
      <c r="O1655" s="47" t="s">
        <v>39</v>
      </c>
      <c r="P1655" s="40">
        <f t="shared" ref="P1655" si="39525">SUMPRODUCT(Q1649:Q1653*(P1649:P1653="PTO"))+SUMPRODUCT(Q1649:Q1653*(P1649:P1653="HOL"))</f>
        <v>0</v>
      </c>
      <c r="Q1655" s="49" t="s">
        <v>135</v>
      </c>
      <c r="R1655" s="41">
        <f t="shared" ref="R1655" si="39526">R1654*O$4</f>
        <v>8</v>
      </c>
      <c r="S1655" s="47" t="s">
        <v>39</v>
      </c>
      <c r="T1655" s="40">
        <f t="shared" ref="T1655" si="39527">SUMPRODUCT(U1649:U1653*(T1649:T1653="PTO"))+SUMPRODUCT(U1649:U1653*(T1649:T1653="HOL"))</f>
        <v>0</v>
      </c>
      <c r="U1655" s="49" t="s">
        <v>135</v>
      </c>
      <c r="V1655" s="41">
        <f t="shared" ref="V1655" si="39528">V1654*S$4</f>
        <v>0</v>
      </c>
      <c r="W1655" s="47" t="s">
        <v>39</v>
      </c>
      <c r="X1655" s="40">
        <f t="shared" ref="X1655" si="39529">SUMPRODUCT(Y1649:Y1653*(X1649:X1653="PTO"))+SUMPRODUCT(Y1649:Y1653*(X1649:X1653="HOL"))</f>
        <v>0</v>
      </c>
      <c r="Y1655" s="49" t="s">
        <v>135</v>
      </c>
      <c r="Z1655" s="41">
        <f t="shared" ref="Z1655" si="39530">Z1654*W$4</f>
        <v>0</v>
      </c>
      <c r="AA1655" s="47" t="s">
        <v>39</v>
      </c>
      <c r="AB1655" s="40">
        <f t="shared" ref="AB1655" si="39531">SUMPRODUCT(AC1649:AC1653*(AB1649:AB1653="PTO"))+SUMPRODUCT(AC1649:AC1653*(AB1649:AB1653="HOL"))</f>
        <v>0</v>
      </c>
      <c r="AC1655" s="49" t="s">
        <v>135</v>
      </c>
      <c r="AD1655" s="41">
        <f t="shared" ref="AD1655" si="39532">AD1654*AA$4</f>
        <v>8</v>
      </c>
      <c r="AE1655" s="47" t="s">
        <v>39</v>
      </c>
      <c r="AF1655" s="40">
        <f t="shared" ref="AF1655" si="39533">SUMPRODUCT(AG1649:AG1653*(AF1649:AF1653="PTO"))+SUMPRODUCT(AG1649:AG1653*(AF1649:AF1653="HOL"))</f>
        <v>0</v>
      </c>
      <c r="AG1655" s="49" t="s">
        <v>135</v>
      </c>
      <c r="AH1655" s="41">
        <f t="shared" ref="AH1655" si="39534">AH1654*AE$4</f>
        <v>4</v>
      </c>
      <c r="AI1655" s="47" t="s">
        <v>39</v>
      </c>
      <c r="AJ1655" s="40">
        <f t="shared" ref="AJ1655" si="39535">SUMPRODUCT(AK1649:AK1653*(AJ1649:AJ1653="PTO"))+SUMPRODUCT(AK1649:AK1653*(AJ1649:AJ1653="HOL"))</f>
        <v>8</v>
      </c>
      <c r="AK1655" s="49" t="s">
        <v>135</v>
      </c>
      <c r="AL1655" s="41">
        <f>AL1654*AI$4</f>
        <v>0</v>
      </c>
      <c r="AM1655" s="47" t="s">
        <v>39</v>
      </c>
      <c r="AN1655" s="40">
        <f t="shared" ref="AN1655" si="39536">SUMPRODUCT(AO1649:AO1653*(AN1649:AN1653="PTO"))+SUMPRODUCT(AO1649:AO1653*(AN1649:AN1653="HOL"))</f>
        <v>0</v>
      </c>
      <c r="AO1655" s="49" t="s">
        <v>135</v>
      </c>
      <c r="AP1655" s="41">
        <f t="shared" ref="AP1655" si="39537">AP1654*AM$4</f>
        <v>0</v>
      </c>
      <c r="AQ1655" s="47" t="s">
        <v>39</v>
      </c>
      <c r="AR1655" s="40">
        <f t="shared" ref="AR1655" si="39538">SUMPRODUCT(AS1649:AS1653*(AR1649:AR1653="PTO"))+SUMPRODUCT(AS1649:AS1653*(AR1649:AR1653="HOL"))</f>
        <v>0</v>
      </c>
      <c r="AS1655" s="49" t="s">
        <v>135</v>
      </c>
      <c r="AT1655" s="41">
        <f t="shared" ref="AT1655" si="39539">AT1654*AQ$4</f>
        <v>0</v>
      </c>
      <c r="AU1655" s="47" t="s">
        <v>39</v>
      </c>
      <c r="AV1655" s="40">
        <f t="shared" ref="AV1655" si="39540">SUMPRODUCT(AW1649:AW1653*(AV1649:AV1653="PTO"))+SUMPRODUCT(AW1649:AW1653*(AV1649:AV1653="HOL"))</f>
        <v>0</v>
      </c>
      <c r="AW1655" s="49" t="s">
        <v>135</v>
      </c>
      <c r="AX1655" s="41">
        <f>AX1654*AU$4</f>
        <v>0</v>
      </c>
      <c r="AY1655" s="47" t="s">
        <v>39</v>
      </c>
      <c r="AZ1655" s="40">
        <f t="shared" ref="AZ1655" si="39541">SUMPRODUCT(BA1649:BA1653*(AZ1649:AZ1653="PTO"))+SUMPRODUCT(BA1649:BA1653*(AZ1649:AZ1653="HOL"))</f>
        <v>0</v>
      </c>
      <c r="BA1655" s="49" t="s">
        <v>135</v>
      </c>
      <c r="BB1655" s="41">
        <f>BB1654*AY$4</f>
        <v>0</v>
      </c>
      <c r="BC1655" s="47" t="s">
        <v>39</v>
      </c>
      <c r="BD1655" s="40">
        <f t="shared" ref="BD1655" si="39542">SUMPRODUCT(BE1649:BE1653*(BD1649:BD1653="PTO"))+SUMPRODUCT(BE1649:BE1653*(BD1649:BD1653="HOL"))</f>
        <v>0</v>
      </c>
      <c r="BE1655" s="49" t="s">
        <v>135</v>
      </c>
      <c r="BF1655" s="41">
        <f>BF1654*BC$4</f>
        <v>0</v>
      </c>
      <c r="BG1655" s="47" t="s">
        <v>39</v>
      </c>
      <c r="BH1655" s="40">
        <f t="shared" ref="BH1655" si="39543">SUMPRODUCT(BI1649:BI1653*(BH1649:BH1653="PTO"))+SUMPRODUCT(BI1649:BI1653*(BH1649:BH1653="HOL"))</f>
        <v>0</v>
      </c>
      <c r="BI1655" s="49" t="s">
        <v>135</v>
      </c>
      <c r="BJ1655" s="41">
        <f>BJ1654*BG$4</f>
        <v>0</v>
      </c>
      <c r="BK1655" s="47" t="s">
        <v>39</v>
      </c>
      <c r="BL1655" s="40">
        <f t="shared" ref="BL1655" si="39544">SUMPRODUCT(BM1649:BM1653*(BL1649:BL1653="PTO"))+SUMPRODUCT(BM1649:BM1653*(BL1649:BL1653="HOL"))</f>
        <v>0</v>
      </c>
      <c r="BM1655" s="49" t="s">
        <v>135</v>
      </c>
      <c r="BN1655" s="41">
        <f>BN1654*BK$4</f>
        <v>0</v>
      </c>
      <c r="BO1655" s="47" t="s">
        <v>39</v>
      </c>
      <c r="BP1655" s="40">
        <f t="shared" ref="BP1655" si="39545">SUMPRODUCT(BQ1649:BQ1653*(BP1649:BP1653="PTO"))+SUMPRODUCT(BQ1649:BQ1653*(BP1649:BP1653="HOL"))</f>
        <v>0</v>
      </c>
      <c r="BQ1655" s="49" t="s">
        <v>135</v>
      </c>
      <c r="BR1655" s="41">
        <f t="shared" ref="BR1655" si="39546">BR1654*BO$4</f>
        <v>0</v>
      </c>
      <c r="BS1655" s="47" t="s">
        <v>39</v>
      </c>
      <c r="BT1655" s="40">
        <f t="shared" ref="BT1655" si="39547">SUMPRODUCT(BU1649:BU1653*(BT1649:BT1653="PTO"))+SUMPRODUCT(BU1649:BU1653*(BT1649:BT1653="HOL"))</f>
        <v>0</v>
      </c>
      <c r="BU1655" s="49" t="s">
        <v>135</v>
      </c>
      <c r="BV1655" s="41">
        <f t="shared" ref="BV1655" si="39548">BV1654*BS$4</f>
        <v>0</v>
      </c>
      <c r="BW1655" s="47" t="s">
        <v>39</v>
      </c>
      <c r="BX1655" s="40">
        <f t="shared" ref="BX1655" si="39549">SUMPRODUCT(BY1649:BY1653*(BX1649:BX1653="PTO"))+SUMPRODUCT(BY1649:BY1653*(BX1649:BX1653="HOL"))</f>
        <v>0</v>
      </c>
      <c r="BY1655" s="49" t="s">
        <v>135</v>
      </c>
      <c r="BZ1655" s="41">
        <f t="shared" ref="BZ1655" si="39550">BZ1654*BW$4</f>
        <v>0</v>
      </c>
      <c r="CA1655" s="47" t="s">
        <v>39</v>
      </c>
      <c r="CB1655" s="40">
        <f t="shared" ref="CB1655" si="39551">SUMPRODUCT(CC1649:CC1653*(CB1649:CB1653="PTO"))+SUMPRODUCT(CC1649:CC1653*(CB1649:CB1653="HOL"))</f>
        <v>0</v>
      </c>
      <c r="CC1655" s="49" t="s">
        <v>135</v>
      </c>
      <c r="CD1655" s="41">
        <f t="shared" ref="CD1655" si="39552">CD1654*CA$4</f>
        <v>0</v>
      </c>
      <c r="CE1655" s="47" t="s">
        <v>39</v>
      </c>
      <c r="CF1655" s="40">
        <f t="shared" ref="CF1655" si="39553">SUMPRODUCT(CG1649:CG1653*(CF1649:CF1653="PTO"))+SUMPRODUCT(CG1649:CG1653*(CF1649:CF1653="HOL"))</f>
        <v>0</v>
      </c>
      <c r="CG1655" s="49" t="s">
        <v>135</v>
      </c>
      <c r="CH1655" s="41">
        <f t="shared" ref="CH1655" si="39554">CH1654*CE$4</f>
        <v>0</v>
      </c>
    </row>
    <row r="1656" spans="1:86" x14ac:dyDescent="0.25">
      <c r="A1656" s="70" t="s">
        <v>133</v>
      </c>
      <c r="B1656" s="71">
        <f t="shared" ref="B1656" ca="1" si="39555">D1656-B1657</f>
        <v>37.646006955836995</v>
      </c>
      <c r="C1656" s="72" t="s">
        <v>122</v>
      </c>
      <c r="D1656" s="71">
        <f>IFERROR(INDEX(Holidays[FTE], MATCH(Entry!E1656, Holidays[Date], 0)), 1)*8*INDEX(FTEguide[[1]:[12]], MATCH(Entry!E1657, FTEguide[Weekday], 0), IF(Entry!E1659&gt;0, Entry!E1659, MONTH(Entry!E1656)))</f>
        <v>61.146006955836995</v>
      </c>
      <c r="E1656" s="60">
        <f t="shared" si="39211"/>
        <v>44064</v>
      </c>
      <c r="F1656" s="50" t="s">
        <v>128</v>
      </c>
      <c r="G1656" s="34" t="s">
        <v>136</v>
      </c>
      <c r="H1656" s="35" t="s">
        <v>39</v>
      </c>
      <c r="I1656" s="42">
        <f t="shared" ref="I1656" si="39556">parseTime(G1656)-(H1661=INT(RIGHT($F1656, 1)))</f>
        <v>8</v>
      </c>
      <c r="J1656" s="43">
        <f t="shared" ref="J1656:J1660" si="39557">isClocked(H1656)</f>
        <v>0</v>
      </c>
      <c r="K1656" s="34"/>
      <c r="L1656" s="35"/>
      <c r="M1656" s="42">
        <f t="shared" ref="M1656" si="39558">parseTime(K1656)-(L1661=INT(RIGHT($F1656, 1)))</f>
        <v>0</v>
      </c>
      <c r="N1656" s="43">
        <f t="shared" ref="N1656:N1660" si="39559">isClocked(L1656)</f>
        <v>0</v>
      </c>
      <c r="O1656" s="34"/>
      <c r="P1656" s="35"/>
      <c r="Q1656" s="42">
        <f t="shared" ref="Q1656" si="39560">parseTime(O1656)-(P1661=INT(RIGHT($F1656, 1)))</f>
        <v>0</v>
      </c>
      <c r="R1656" s="43">
        <f t="shared" ref="R1656:R1660" si="39561">isClocked(P1656)</f>
        <v>0</v>
      </c>
      <c r="S1656" s="34" t="s">
        <v>227</v>
      </c>
      <c r="T1656" s="35" t="s">
        <v>23</v>
      </c>
      <c r="U1656" s="42">
        <f t="shared" ref="U1656" si="39562">parseTime(S1656)-(T1661=INT(RIGHT($F1656, 1)))</f>
        <v>8</v>
      </c>
      <c r="V1656" s="43">
        <f t="shared" ref="V1656:V1660" si="39563">isClocked(T1656)</f>
        <v>1</v>
      </c>
      <c r="W1656" s="34"/>
      <c r="X1656" s="35"/>
      <c r="Y1656" s="42">
        <f t="shared" ref="Y1656" si="39564">parseTime(W1656)-(X1661=INT(RIGHT($F1656, 1)))</f>
        <v>0</v>
      </c>
      <c r="Z1656" s="43">
        <f t="shared" ref="Z1656:Z1660" si="39565">isClocked(X1656)</f>
        <v>0</v>
      </c>
      <c r="AA1656" s="34" t="s">
        <v>136</v>
      </c>
      <c r="AB1656" s="35" t="s">
        <v>23</v>
      </c>
      <c r="AC1656" s="42">
        <f t="shared" ref="AC1656" si="39566">parseTime(AA1656)-(AB1661=INT(RIGHT($F1656, 1)))</f>
        <v>8</v>
      </c>
      <c r="AD1656" s="43">
        <f t="shared" ref="AD1656:AD1660" si="39567">isClocked(AB1656)</f>
        <v>1</v>
      </c>
      <c r="AE1656" s="34" t="s">
        <v>245</v>
      </c>
      <c r="AF1656" s="35" t="s">
        <v>25</v>
      </c>
      <c r="AG1656" s="42">
        <f t="shared" ref="AG1656" si="39568">parseTime(AE1656)-(AF1661=INT(RIGHT($F1656, 1)))</f>
        <v>7.5</v>
      </c>
      <c r="AH1656" s="43">
        <f t="shared" ref="AH1656:AH1660" si="39569">isClocked(AF1656)</f>
        <v>1</v>
      </c>
      <c r="AI1656" s="34" t="s">
        <v>136</v>
      </c>
      <c r="AJ1656" s="35" t="s">
        <v>39</v>
      </c>
      <c r="AK1656" s="42">
        <f>parseTime(AI1656)-(AJ1661=INT(RIGHT($F1656, 1)))</f>
        <v>8</v>
      </c>
      <c r="AL1656" s="43">
        <f t="shared" ref="AL1656:AL1660" si="39570">isClocked(AJ1656)</f>
        <v>0</v>
      </c>
      <c r="AM1656" s="34"/>
      <c r="AN1656" s="35"/>
      <c r="AO1656" s="42">
        <f t="shared" ref="AO1656" si="39571">parseTime(AM1656)-(AN1661=INT(RIGHT($F1656, 1)))</f>
        <v>0</v>
      </c>
      <c r="AP1656" s="43">
        <f t="shared" ref="AP1656:AP1660" si="39572">isClocked(AN1656)</f>
        <v>0</v>
      </c>
      <c r="AQ1656" s="34"/>
      <c r="AR1656" s="35"/>
      <c r="AS1656" s="42">
        <f t="shared" ref="AS1656" si="39573">parseTime(AQ1656)-(AR1661=INT(RIGHT($F1656, 1)))</f>
        <v>0</v>
      </c>
      <c r="AT1656" s="43">
        <f t="shared" ref="AT1656:AT1660" si="39574">isClocked(AR1656)</f>
        <v>0</v>
      </c>
      <c r="AU1656" s="34"/>
      <c r="AV1656" s="35"/>
      <c r="AW1656" s="42">
        <f>parseTime(AU1656)-(AV1661=INT(RIGHT($F1656, 1)))</f>
        <v>0</v>
      </c>
      <c r="AX1656" s="43">
        <f t="shared" ref="AX1656:AX1660" si="39575">isClocked(AV1656)</f>
        <v>0</v>
      </c>
      <c r="AY1656" s="34"/>
      <c r="AZ1656" s="35"/>
      <c r="BA1656" s="42">
        <f>parseTime(AY1656)-(AZ1661=INT(RIGHT($F1656, 1)))</f>
        <v>0</v>
      </c>
      <c r="BB1656" s="43">
        <f t="shared" ref="BB1656:BB1660" si="39576">isClocked(AZ1656)</f>
        <v>0</v>
      </c>
      <c r="BC1656" s="34"/>
      <c r="BD1656" s="35"/>
      <c r="BE1656" s="42">
        <f>parseTime(BC1656)-(BD1661=INT(RIGHT($F1656, 1)))</f>
        <v>0</v>
      </c>
      <c r="BF1656" s="43">
        <f t="shared" ref="BF1656:BF1660" si="39577">isClocked(BD1656)</f>
        <v>0</v>
      </c>
      <c r="BG1656" s="34"/>
      <c r="BH1656" s="35"/>
      <c r="BI1656" s="42">
        <f>parseTime(BG1656)-(BH1661=INT(RIGHT($F1656, 1)))</f>
        <v>0</v>
      </c>
      <c r="BJ1656" s="43">
        <f t="shared" ref="BJ1656:BJ1660" si="39578">isClocked(BH1656)</f>
        <v>0</v>
      </c>
      <c r="BK1656" s="34"/>
      <c r="BL1656" s="35"/>
      <c r="BM1656" s="42">
        <f>parseTime(BK1656)-(BL1661=INT(RIGHT($F1656, 1)))</f>
        <v>0</v>
      </c>
      <c r="BN1656" s="43">
        <f t="shared" ref="BN1656:BN1660" si="39579">isClocked(BL1656)</f>
        <v>0</v>
      </c>
      <c r="BO1656" s="34"/>
      <c r="BP1656" s="35"/>
      <c r="BQ1656" s="42">
        <f t="shared" ref="BQ1656" si="39580">parseTime(BO1656)-(BP1661=INT(RIGHT($F1656, 1)))</f>
        <v>0</v>
      </c>
      <c r="BR1656" s="43">
        <f t="shared" ref="BR1656:BR1660" si="39581">isClocked(BP1656)</f>
        <v>0</v>
      </c>
      <c r="BS1656" s="34"/>
      <c r="BT1656" s="35"/>
      <c r="BU1656" s="42">
        <f t="shared" ref="BU1656" si="39582">parseTime(BS1656)-(BT1661=INT(RIGHT($F1656, 1)))</f>
        <v>0</v>
      </c>
      <c r="BV1656" s="43">
        <f t="shared" ref="BV1656:BV1660" si="39583">isClocked(BT1656)</f>
        <v>0</v>
      </c>
      <c r="BW1656" s="34"/>
      <c r="BX1656" s="35"/>
      <c r="BY1656" s="42">
        <f t="shared" ref="BY1656" si="39584">parseTime(BW1656)-(BX1661=INT(RIGHT($F1656, 1)))</f>
        <v>0</v>
      </c>
      <c r="BZ1656" s="43">
        <f t="shared" ref="BZ1656:BZ1660" si="39585">isClocked(BX1656)</f>
        <v>0</v>
      </c>
      <c r="CA1656" s="34"/>
      <c r="CB1656" s="35"/>
      <c r="CC1656" s="42">
        <f t="shared" ref="CC1656" si="39586">parseTime(CA1656)-(CB1661=INT(RIGHT($F1656, 1)))</f>
        <v>0</v>
      </c>
      <c r="CD1656" s="43">
        <f t="shared" ref="CD1656:CD1660" si="39587">isClocked(CB1656)</f>
        <v>0</v>
      </c>
      <c r="CE1656" s="34"/>
      <c r="CF1656" s="35"/>
      <c r="CG1656" s="42">
        <f t="shared" ref="CG1656" si="39588">parseTime(CE1656)-(CF1661=INT(RIGHT($F1656, 1)))</f>
        <v>0</v>
      </c>
      <c r="CH1656" s="43">
        <f t="shared" ref="CH1656:CH1660" si="39589">isClocked(CF1656)</f>
        <v>0</v>
      </c>
    </row>
    <row r="1657" spans="1:86" x14ac:dyDescent="0.25">
      <c r="A1657" s="56" t="s">
        <v>0</v>
      </c>
      <c r="B1657" s="57">
        <f t="shared" ca="1" si="38727"/>
        <v>23.5</v>
      </c>
      <c r="C1657" s="14" t="s">
        <v>252</v>
      </c>
      <c r="D1657" s="14">
        <f t="shared" si="38210"/>
        <v>53.7</v>
      </c>
      <c r="E1657" s="55" t="str">
        <f t="shared" si="38728"/>
        <v>Friday</v>
      </c>
      <c r="F1657" s="51" t="s">
        <v>129</v>
      </c>
      <c r="G1657" s="36"/>
      <c r="H1657" s="37"/>
      <c r="I1657" s="44">
        <f t="shared" ref="I1657" si="39590">parseTime(G1657)-(H1661=INT(RIGHT($F1657, 1)))</f>
        <v>0</v>
      </c>
      <c r="J1657" s="45">
        <f t="shared" si="39557"/>
        <v>0</v>
      </c>
      <c r="K1657" s="36"/>
      <c r="L1657" s="37"/>
      <c r="M1657" s="44">
        <f t="shared" ref="M1657" si="39591">parseTime(K1657)-(L1661=INT(RIGHT($F1657, 1)))</f>
        <v>0</v>
      </c>
      <c r="N1657" s="45">
        <f t="shared" si="39559"/>
        <v>0</v>
      </c>
      <c r="O1657" s="36"/>
      <c r="P1657" s="37"/>
      <c r="Q1657" s="44">
        <f t="shared" ref="Q1657" si="39592">parseTime(O1657)-(P1661=INT(RIGHT($F1657, 1)))</f>
        <v>0</v>
      </c>
      <c r="R1657" s="45">
        <f t="shared" si="39561"/>
        <v>0</v>
      </c>
      <c r="S1657" s="36"/>
      <c r="T1657" s="37"/>
      <c r="U1657" s="44">
        <f t="shared" ref="U1657" si="39593">parseTime(S1657)-(T1661=INT(RIGHT($F1657, 1)))</f>
        <v>0</v>
      </c>
      <c r="V1657" s="45">
        <f t="shared" si="39563"/>
        <v>0</v>
      </c>
      <c r="W1657" s="36"/>
      <c r="X1657" s="37"/>
      <c r="Y1657" s="44">
        <f t="shared" ref="Y1657" si="39594">parseTime(W1657)-(X1661=INT(RIGHT($F1657, 1)))</f>
        <v>0</v>
      </c>
      <c r="Z1657" s="45">
        <f t="shared" si="39565"/>
        <v>0</v>
      </c>
      <c r="AA1657" s="36"/>
      <c r="AB1657" s="37"/>
      <c r="AC1657" s="44">
        <f t="shared" ref="AC1657" si="39595">parseTime(AA1657)-(AB1661=INT(RIGHT($F1657, 1)))</f>
        <v>0</v>
      </c>
      <c r="AD1657" s="45">
        <f t="shared" si="39567"/>
        <v>0</v>
      </c>
      <c r="AE1657" s="36"/>
      <c r="AF1657" s="37"/>
      <c r="AG1657" s="44">
        <f t="shared" ref="AG1657" si="39596">parseTime(AE1657)-(AF1661=INT(RIGHT($F1657, 1)))</f>
        <v>0</v>
      </c>
      <c r="AH1657" s="45">
        <f t="shared" si="39569"/>
        <v>0</v>
      </c>
      <c r="AI1657" s="36"/>
      <c r="AJ1657" s="37"/>
      <c r="AK1657" s="44">
        <f>parseTime(AI1657)-(AJ1661=INT(RIGHT($F1657, 1)))</f>
        <v>0</v>
      </c>
      <c r="AL1657" s="45">
        <f t="shared" si="39570"/>
        <v>0</v>
      </c>
      <c r="AM1657" s="36"/>
      <c r="AN1657" s="37"/>
      <c r="AO1657" s="44">
        <f t="shared" ref="AO1657" si="39597">parseTime(AM1657)-(AN1661=INT(RIGHT($F1657, 1)))</f>
        <v>0</v>
      </c>
      <c r="AP1657" s="45">
        <f t="shared" si="39572"/>
        <v>0</v>
      </c>
      <c r="AQ1657" s="36"/>
      <c r="AR1657" s="37"/>
      <c r="AS1657" s="44">
        <f t="shared" ref="AS1657" si="39598">parseTime(AQ1657)-(AR1661=INT(RIGHT($F1657, 1)))</f>
        <v>0</v>
      </c>
      <c r="AT1657" s="45">
        <f t="shared" si="39574"/>
        <v>0</v>
      </c>
      <c r="AU1657" s="36"/>
      <c r="AV1657" s="37"/>
      <c r="AW1657" s="44">
        <f>parseTime(AU1657)-(AV1661=INT(RIGHT($F1657, 1)))</f>
        <v>0</v>
      </c>
      <c r="AX1657" s="45">
        <f t="shared" si="39575"/>
        <v>0</v>
      </c>
      <c r="AY1657" s="36"/>
      <c r="AZ1657" s="37"/>
      <c r="BA1657" s="44">
        <f>parseTime(AY1657)-(AZ1661=INT(RIGHT($F1657, 1)))</f>
        <v>0</v>
      </c>
      <c r="BB1657" s="45">
        <f t="shared" si="39576"/>
        <v>0</v>
      </c>
      <c r="BC1657" s="36"/>
      <c r="BD1657" s="37"/>
      <c r="BE1657" s="44">
        <f>parseTime(BC1657)-(BD1661=INT(RIGHT($F1657, 1)))</f>
        <v>0</v>
      </c>
      <c r="BF1657" s="45">
        <f t="shared" si="39577"/>
        <v>0</v>
      </c>
      <c r="BG1657" s="36"/>
      <c r="BH1657" s="37"/>
      <c r="BI1657" s="44">
        <f>parseTime(BG1657)-(BH1661=INT(RIGHT($F1657, 1)))</f>
        <v>0</v>
      </c>
      <c r="BJ1657" s="45">
        <f t="shared" si="39578"/>
        <v>0</v>
      </c>
      <c r="BK1657" s="36"/>
      <c r="BL1657" s="37"/>
      <c r="BM1657" s="44">
        <f>parseTime(BK1657)-(BL1661=INT(RIGHT($F1657, 1)))</f>
        <v>0</v>
      </c>
      <c r="BN1657" s="45">
        <f t="shared" si="39579"/>
        <v>0</v>
      </c>
      <c r="BO1657" s="36"/>
      <c r="BP1657" s="37"/>
      <c r="BQ1657" s="44">
        <f t="shared" ref="BQ1657" si="39599">parseTime(BO1657)-(BP1661=INT(RIGHT($F1657, 1)))</f>
        <v>0</v>
      </c>
      <c r="BR1657" s="45">
        <f t="shared" si="39581"/>
        <v>0</v>
      </c>
      <c r="BS1657" s="36"/>
      <c r="BT1657" s="37"/>
      <c r="BU1657" s="44">
        <f t="shared" ref="BU1657" si="39600">parseTime(BS1657)-(BT1661=INT(RIGHT($F1657, 1)))</f>
        <v>0</v>
      </c>
      <c r="BV1657" s="45">
        <f t="shared" si="39583"/>
        <v>0</v>
      </c>
      <c r="BW1657" s="36"/>
      <c r="BX1657" s="37"/>
      <c r="BY1657" s="44">
        <f t="shared" ref="BY1657" si="39601">parseTime(BW1657)-(BX1661=INT(RIGHT($F1657, 1)))</f>
        <v>0</v>
      </c>
      <c r="BZ1657" s="45">
        <f t="shared" si="39585"/>
        <v>0</v>
      </c>
      <c r="CA1657" s="36"/>
      <c r="CB1657" s="37"/>
      <c r="CC1657" s="44">
        <f t="shared" ref="CC1657" si="39602">parseTime(CA1657)-(CB1661=INT(RIGHT($F1657, 1)))</f>
        <v>0</v>
      </c>
      <c r="CD1657" s="45">
        <f t="shared" si="39587"/>
        <v>0</v>
      </c>
      <c r="CE1657" s="36"/>
      <c r="CF1657" s="37"/>
      <c r="CG1657" s="44">
        <f t="shared" ref="CG1657" si="39603">parseTime(CE1657)-(CF1661=INT(RIGHT($F1657, 1)))</f>
        <v>0</v>
      </c>
      <c r="CH1657" s="45">
        <f t="shared" si="39589"/>
        <v>0</v>
      </c>
    </row>
    <row r="1658" spans="1:86" x14ac:dyDescent="0.25">
      <c r="A1658" s="56" t="s">
        <v>117</v>
      </c>
      <c r="B1658" s="57">
        <f t="shared" ref="B1658" ca="1" si="39604">roleHours(G1656:CH1662, "MFD")</f>
        <v>16</v>
      </c>
      <c r="C1658" s="14">
        <f t="shared" ref="C1658:C1661" ca="1" si="39605">B1658/8</f>
        <v>2</v>
      </c>
      <c r="D1658" s="14">
        <f t="shared" ref="D1658" ca="1" si="39606">B1657-D1657</f>
        <v>-30.200000000000003</v>
      </c>
      <c r="E1658" s="20" t="s">
        <v>127</v>
      </c>
      <c r="F1658" s="51" t="s">
        <v>130</v>
      </c>
      <c r="G1658" s="36"/>
      <c r="H1658" s="37"/>
      <c r="I1658" s="44">
        <f t="shared" ref="I1658" si="39607">parseTime(G1658)-(H1661=INT(RIGHT($F1658, 1)))</f>
        <v>0</v>
      </c>
      <c r="J1658" s="45">
        <f t="shared" si="39557"/>
        <v>0</v>
      </c>
      <c r="K1658" s="36"/>
      <c r="L1658" s="37"/>
      <c r="M1658" s="44">
        <f t="shared" ref="M1658" si="39608">parseTime(K1658)-(L1661=INT(RIGHT($F1658, 1)))</f>
        <v>0</v>
      </c>
      <c r="N1658" s="45">
        <f t="shared" si="39559"/>
        <v>0</v>
      </c>
      <c r="O1658" s="36"/>
      <c r="P1658" s="37"/>
      <c r="Q1658" s="44">
        <f t="shared" ref="Q1658" si="39609">parseTime(O1658)-(P1661=INT(RIGHT($F1658, 1)))</f>
        <v>0</v>
      </c>
      <c r="R1658" s="45">
        <f t="shared" si="39561"/>
        <v>0</v>
      </c>
      <c r="S1658" s="36"/>
      <c r="T1658" s="37"/>
      <c r="U1658" s="44">
        <f t="shared" ref="U1658" si="39610">parseTime(S1658)-(T1661=INT(RIGHT($F1658, 1)))</f>
        <v>0</v>
      </c>
      <c r="V1658" s="45">
        <f t="shared" si="39563"/>
        <v>0</v>
      </c>
      <c r="W1658" s="36"/>
      <c r="X1658" s="37"/>
      <c r="Y1658" s="44">
        <f t="shared" ref="Y1658" si="39611">parseTime(W1658)-(X1661=INT(RIGHT($F1658, 1)))</f>
        <v>0</v>
      </c>
      <c r="Z1658" s="45">
        <f t="shared" si="39565"/>
        <v>0</v>
      </c>
      <c r="AA1658" s="36"/>
      <c r="AB1658" s="37"/>
      <c r="AC1658" s="44">
        <f t="shared" ref="AC1658" si="39612">parseTime(AA1658)-(AB1661=INT(RIGHT($F1658, 1)))</f>
        <v>0</v>
      </c>
      <c r="AD1658" s="45">
        <f t="shared" si="39567"/>
        <v>0</v>
      </c>
      <c r="AE1658" s="36"/>
      <c r="AF1658" s="37"/>
      <c r="AG1658" s="44">
        <f t="shared" ref="AG1658" si="39613">parseTime(AE1658)-(AF1661=INT(RIGHT($F1658, 1)))</f>
        <v>0</v>
      </c>
      <c r="AH1658" s="45">
        <f t="shared" si="39569"/>
        <v>0</v>
      </c>
      <c r="AI1658" s="36"/>
      <c r="AJ1658" s="37"/>
      <c r="AK1658" s="44">
        <f>parseTime(AI1658)-(AJ1661=INT(RIGHT($F1658, 1)))</f>
        <v>0</v>
      </c>
      <c r="AL1658" s="45">
        <f t="shared" si="39570"/>
        <v>0</v>
      </c>
      <c r="AM1658" s="36"/>
      <c r="AN1658" s="37"/>
      <c r="AO1658" s="44">
        <f t="shared" ref="AO1658" si="39614">parseTime(AM1658)-(AN1661=INT(RIGHT($F1658, 1)))</f>
        <v>0</v>
      </c>
      <c r="AP1658" s="45">
        <f t="shared" si="39572"/>
        <v>0</v>
      </c>
      <c r="AQ1658" s="36"/>
      <c r="AR1658" s="37"/>
      <c r="AS1658" s="44">
        <f t="shared" ref="AS1658" si="39615">parseTime(AQ1658)-(AR1661=INT(RIGHT($F1658, 1)))</f>
        <v>0</v>
      </c>
      <c r="AT1658" s="45">
        <f t="shared" si="39574"/>
        <v>0</v>
      </c>
      <c r="AU1658" s="36"/>
      <c r="AV1658" s="37"/>
      <c r="AW1658" s="44">
        <f>parseTime(AU1658)-(AV1661=INT(RIGHT($F1658, 1)))</f>
        <v>0</v>
      </c>
      <c r="AX1658" s="45">
        <f t="shared" si="39575"/>
        <v>0</v>
      </c>
      <c r="AY1658" s="36"/>
      <c r="AZ1658" s="37"/>
      <c r="BA1658" s="44">
        <f>parseTime(AY1658)-(AZ1661=INT(RIGHT($F1658, 1)))</f>
        <v>0</v>
      </c>
      <c r="BB1658" s="45">
        <f t="shared" si="39576"/>
        <v>0</v>
      </c>
      <c r="BC1658" s="36"/>
      <c r="BD1658" s="37"/>
      <c r="BE1658" s="44">
        <f>parseTime(BC1658)-(BD1661=INT(RIGHT($F1658, 1)))</f>
        <v>0</v>
      </c>
      <c r="BF1658" s="45">
        <f t="shared" si="39577"/>
        <v>0</v>
      </c>
      <c r="BG1658" s="36"/>
      <c r="BH1658" s="37"/>
      <c r="BI1658" s="44">
        <f>parseTime(BG1658)-(BH1661=INT(RIGHT($F1658, 1)))</f>
        <v>0</v>
      </c>
      <c r="BJ1658" s="45">
        <f t="shared" si="39578"/>
        <v>0</v>
      </c>
      <c r="BK1658" s="36"/>
      <c r="BL1658" s="37"/>
      <c r="BM1658" s="44">
        <f>parseTime(BK1658)-(BL1661=INT(RIGHT($F1658, 1)))</f>
        <v>0</v>
      </c>
      <c r="BN1658" s="45">
        <f t="shared" si="39579"/>
        <v>0</v>
      </c>
      <c r="BO1658" s="36"/>
      <c r="BP1658" s="37"/>
      <c r="BQ1658" s="44">
        <f t="shared" ref="BQ1658" si="39616">parseTime(BO1658)-(BP1661=INT(RIGHT($F1658, 1)))</f>
        <v>0</v>
      </c>
      <c r="BR1658" s="45">
        <f t="shared" si="39581"/>
        <v>0</v>
      </c>
      <c r="BS1658" s="36"/>
      <c r="BT1658" s="37"/>
      <c r="BU1658" s="44">
        <f t="shared" ref="BU1658" si="39617">parseTime(BS1658)-(BT1661=INT(RIGHT($F1658, 1)))</f>
        <v>0</v>
      </c>
      <c r="BV1658" s="45">
        <f t="shared" si="39583"/>
        <v>0</v>
      </c>
      <c r="BW1658" s="36"/>
      <c r="BX1658" s="37"/>
      <c r="BY1658" s="44">
        <f t="shared" ref="BY1658" si="39618">parseTime(BW1658)-(BX1661=INT(RIGHT($F1658, 1)))</f>
        <v>0</v>
      </c>
      <c r="BZ1658" s="45">
        <f t="shared" si="39585"/>
        <v>0</v>
      </c>
      <c r="CA1658" s="36"/>
      <c r="CB1658" s="37"/>
      <c r="CC1658" s="44">
        <f t="shared" ref="CC1658" si="39619">parseTime(CA1658)-(CB1661=INT(RIGHT($F1658, 1)))</f>
        <v>0</v>
      </c>
      <c r="CD1658" s="45">
        <f t="shared" si="39587"/>
        <v>0</v>
      </c>
      <c r="CE1658" s="36"/>
      <c r="CF1658" s="37"/>
      <c r="CG1658" s="44">
        <f t="shared" ref="CG1658" si="39620">parseTime(CE1658)-(CF1661=INT(RIGHT($F1658, 1)))</f>
        <v>0</v>
      </c>
      <c r="CH1658" s="45">
        <f t="shared" si="39589"/>
        <v>0</v>
      </c>
    </row>
    <row r="1659" spans="1:86" x14ac:dyDescent="0.25">
      <c r="A1659" s="56"/>
      <c r="B1659" s="57"/>
      <c r="C1659" s="14">
        <f t="shared" si="39605"/>
        <v>0</v>
      </c>
      <c r="D1659" s="14" t="s">
        <v>259</v>
      </c>
      <c r="E1659" s="20">
        <v>4.25</v>
      </c>
      <c r="F1659" s="51" t="s">
        <v>131</v>
      </c>
      <c r="G1659" s="36"/>
      <c r="H1659" s="37"/>
      <c r="I1659" s="44">
        <f t="shared" ref="I1659" si="39621">parseTime(G1659)-(H1661=INT(RIGHT($F1659, 1)))</f>
        <v>0</v>
      </c>
      <c r="J1659" s="45">
        <f t="shared" si="39557"/>
        <v>0</v>
      </c>
      <c r="K1659" s="36"/>
      <c r="L1659" s="37"/>
      <c r="M1659" s="44">
        <f t="shared" ref="M1659" si="39622">parseTime(K1659)-(L1661=INT(RIGHT($F1659, 1)))</f>
        <v>0</v>
      </c>
      <c r="N1659" s="45">
        <f t="shared" si="39559"/>
        <v>0</v>
      </c>
      <c r="O1659" s="36"/>
      <c r="P1659" s="37"/>
      <c r="Q1659" s="44">
        <f t="shared" ref="Q1659" si="39623">parseTime(O1659)-(P1661=INT(RIGHT($F1659, 1)))</f>
        <v>0</v>
      </c>
      <c r="R1659" s="45">
        <f t="shared" si="39561"/>
        <v>0</v>
      </c>
      <c r="S1659" s="36"/>
      <c r="T1659" s="37"/>
      <c r="U1659" s="44">
        <f t="shared" ref="U1659" si="39624">parseTime(S1659)-(T1661=INT(RIGHT($F1659, 1)))</f>
        <v>0</v>
      </c>
      <c r="V1659" s="45">
        <f t="shared" si="39563"/>
        <v>0</v>
      </c>
      <c r="W1659" s="36"/>
      <c r="X1659" s="37"/>
      <c r="Y1659" s="44">
        <f t="shared" ref="Y1659" si="39625">parseTime(W1659)-(X1661=INT(RIGHT($F1659, 1)))</f>
        <v>0</v>
      </c>
      <c r="Z1659" s="45">
        <f t="shared" si="39565"/>
        <v>0</v>
      </c>
      <c r="AA1659" s="36"/>
      <c r="AB1659" s="37"/>
      <c r="AC1659" s="44">
        <f t="shared" ref="AC1659" si="39626">parseTime(AA1659)-(AB1661=INT(RIGHT($F1659, 1)))</f>
        <v>0</v>
      </c>
      <c r="AD1659" s="45">
        <f t="shared" si="39567"/>
        <v>0</v>
      </c>
      <c r="AE1659" s="36"/>
      <c r="AF1659" s="37"/>
      <c r="AG1659" s="44">
        <f t="shared" ref="AG1659" si="39627">parseTime(AE1659)-(AF1661=INT(RIGHT($F1659, 1)))</f>
        <v>0</v>
      </c>
      <c r="AH1659" s="45">
        <f t="shared" si="39569"/>
        <v>0</v>
      </c>
      <c r="AI1659" s="36"/>
      <c r="AJ1659" s="37"/>
      <c r="AK1659" s="44">
        <f>parseTime(AI1659)-(AJ1661=INT(RIGHT($F1659, 1)))</f>
        <v>0</v>
      </c>
      <c r="AL1659" s="45">
        <f t="shared" si="39570"/>
        <v>0</v>
      </c>
      <c r="AM1659" s="36"/>
      <c r="AN1659" s="37"/>
      <c r="AO1659" s="44">
        <f t="shared" ref="AO1659" si="39628">parseTime(AM1659)-(AN1661=INT(RIGHT($F1659, 1)))</f>
        <v>0</v>
      </c>
      <c r="AP1659" s="45">
        <f t="shared" si="39572"/>
        <v>0</v>
      </c>
      <c r="AQ1659" s="36"/>
      <c r="AR1659" s="37"/>
      <c r="AS1659" s="44">
        <f t="shared" ref="AS1659" si="39629">parseTime(AQ1659)-(AR1661=INT(RIGHT($F1659, 1)))</f>
        <v>0</v>
      </c>
      <c r="AT1659" s="45">
        <f t="shared" si="39574"/>
        <v>0</v>
      </c>
      <c r="AU1659" s="36"/>
      <c r="AV1659" s="37"/>
      <c r="AW1659" s="44">
        <f>parseTime(AU1659)-(AV1661=INT(RIGHT($F1659, 1)))</f>
        <v>0</v>
      </c>
      <c r="AX1659" s="45">
        <f t="shared" si="39575"/>
        <v>0</v>
      </c>
      <c r="AY1659" s="36"/>
      <c r="AZ1659" s="37"/>
      <c r="BA1659" s="44">
        <f>parseTime(AY1659)-(AZ1661=INT(RIGHT($F1659, 1)))</f>
        <v>0</v>
      </c>
      <c r="BB1659" s="45">
        <f t="shared" si="39576"/>
        <v>0</v>
      </c>
      <c r="BC1659" s="36"/>
      <c r="BD1659" s="37"/>
      <c r="BE1659" s="44">
        <f>parseTime(BC1659)-(BD1661=INT(RIGHT($F1659, 1)))</f>
        <v>0</v>
      </c>
      <c r="BF1659" s="45">
        <f t="shared" si="39577"/>
        <v>0</v>
      </c>
      <c r="BG1659" s="36"/>
      <c r="BH1659" s="37"/>
      <c r="BI1659" s="44">
        <f>parseTime(BG1659)-(BH1661=INT(RIGHT($F1659, 1)))</f>
        <v>0</v>
      </c>
      <c r="BJ1659" s="45">
        <f t="shared" si="39578"/>
        <v>0</v>
      </c>
      <c r="BK1659" s="36"/>
      <c r="BL1659" s="37"/>
      <c r="BM1659" s="44">
        <f>parseTime(BK1659)-(BL1661=INT(RIGHT($F1659, 1)))</f>
        <v>0</v>
      </c>
      <c r="BN1659" s="45">
        <f t="shared" si="39579"/>
        <v>0</v>
      </c>
      <c r="BO1659" s="36"/>
      <c r="BP1659" s="37"/>
      <c r="BQ1659" s="44">
        <f t="shared" ref="BQ1659" si="39630">parseTime(BO1659)-(BP1661=INT(RIGHT($F1659, 1)))</f>
        <v>0</v>
      </c>
      <c r="BR1659" s="45">
        <f t="shared" si="39581"/>
        <v>0</v>
      </c>
      <c r="BS1659" s="36"/>
      <c r="BT1659" s="37"/>
      <c r="BU1659" s="44">
        <f t="shared" ref="BU1659" si="39631">parseTime(BS1659)-(BT1661=INT(RIGHT($F1659, 1)))</f>
        <v>0</v>
      </c>
      <c r="BV1659" s="45">
        <f t="shared" si="39583"/>
        <v>0</v>
      </c>
      <c r="BW1659" s="36"/>
      <c r="BX1659" s="37"/>
      <c r="BY1659" s="44">
        <f t="shared" ref="BY1659" si="39632">parseTime(BW1659)-(BX1661=INT(RIGHT($F1659, 1)))</f>
        <v>0</v>
      </c>
      <c r="BZ1659" s="45">
        <f t="shared" si="39585"/>
        <v>0</v>
      </c>
      <c r="CA1659" s="36"/>
      <c r="CB1659" s="37"/>
      <c r="CC1659" s="44">
        <f t="shared" ref="CC1659" si="39633">parseTime(CA1659)-(CB1661=INT(RIGHT($F1659, 1)))</f>
        <v>0</v>
      </c>
      <c r="CD1659" s="45">
        <f t="shared" si="39587"/>
        <v>0</v>
      </c>
      <c r="CE1659" s="36"/>
      <c r="CF1659" s="37"/>
      <c r="CG1659" s="44">
        <f t="shared" ref="CG1659" si="39634">parseTime(CE1659)-(CF1661=INT(RIGHT($F1659, 1)))</f>
        <v>0</v>
      </c>
      <c r="CH1659" s="45">
        <f t="shared" si="39589"/>
        <v>0</v>
      </c>
    </row>
    <row r="1660" spans="1:86" x14ac:dyDescent="0.25">
      <c r="A1660" s="56" t="s">
        <v>119</v>
      </c>
      <c r="B1660" s="57">
        <f t="shared" ref="B1660" ca="1" si="39635">roleHours(G1656:CH1662, "MCC")</f>
        <v>7.5</v>
      </c>
      <c r="C1660" s="14">
        <f t="shared" ca="1" si="39605"/>
        <v>0.9375</v>
      </c>
      <c r="D1660" s="14" t="s">
        <v>260</v>
      </c>
      <c r="E1660" s="20">
        <v>4.6500000000000004</v>
      </c>
      <c r="F1660" s="51" t="s">
        <v>132</v>
      </c>
      <c r="G1660" s="36"/>
      <c r="H1660" s="37"/>
      <c r="I1660" s="44">
        <f t="shared" ref="I1660" si="39636">parseTime(G1660)-(H1661=INT(RIGHT($F1660, 1)))</f>
        <v>0</v>
      </c>
      <c r="J1660" s="45">
        <f t="shared" si="39557"/>
        <v>0</v>
      </c>
      <c r="K1660" s="36"/>
      <c r="L1660" s="37"/>
      <c r="M1660" s="44">
        <f t="shared" ref="M1660" si="39637">parseTime(K1660)-(L1661=INT(RIGHT($F1660, 1)))</f>
        <v>0</v>
      </c>
      <c r="N1660" s="45">
        <f t="shared" si="39559"/>
        <v>0</v>
      </c>
      <c r="O1660" s="36"/>
      <c r="P1660" s="37"/>
      <c r="Q1660" s="44">
        <f t="shared" ref="Q1660" si="39638">parseTime(O1660)-(P1661=INT(RIGHT($F1660, 1)))</f>
        <v>0</v>
      </c>
      <c r="R1660" s="45">
        <f t="shared" si="39561"/>
        <v>0</v>
      </c>
      <c r="S1660" s="36"/>
      <c r="T1660" s="37"/>
      <c r="U1660" s="44">
        <f t="shared" ref="U1660" si="39639">parseTime(S1660)-(T1661=INT(RIGHT($F1660, 1)))</f>
        <v>0</v>
      </c>
      <c r="V1660" s="45">
        <f t="shared" si="39563"/>
        <v>0</v>
      </c>
      <c r="W1660" s="36"/>
      <c r="X1660" s="37"/>
      <c r="Y1660" s="44">
        <f t="shared" ref="Y1660" si="39640">parseTime(W1660)-(X1661=INT(RIGHT($F1660, 1)))</f>
        <v>0</v>
      </c>
      <c r="Z1660" s="45">
        <f t="shared" si="39565"/>
        <v>0</v>
      </c>
      <c r="AA1660" s="36"/>
      <c r="AB1660" s="37"/>
      <c r="AC1660" s="44">
        <f t="shared" ref="AC1660" si="39641">parseTime(AA1660)-(AB1661=INT(RIGHT($F1660, 1)))</f>
        <v>0</v>
      </c>
      <c r="AD1660" s="45">
        <f t="shared" si="39567"/>
        <v>0</v>
      </c>
      <c r="AE1660" s="36"/>
      <c r="AF1660" s="37"/>
      <c r="AG1660" s="44">
        <f t="shared" ref="AG1660" si="39642">parseTime(AE1660)-(AF1661=INT(RIGHT($F1660, 1)))</f>
        <v>0</v>
      </c>
      <c r="AH1660" s="45">
        <f t="shared" si="39569"/>
        <v>0</v>
      </c>
      <c r="AI1660" s="36"/>
      <c r="AJ1660" s="37"/>
      <c r="AK1660" s="44">
        <f>parseTime(AI1660)-(AJ1661=INT(RIGHT($F1660, 1)))</f>
        <v>0</v>
      </c>
      <c r="AL1660" s="45">
        <f t="shared" si="39570"/>
        <v>0</v>
      </c>
      <c r="AM1660" s="36"/>
      <c r="AN1660" s="37"/>
      <c r="AO1660" s="44">
        <f t="shared" ref="AO1660" si="39643">parseTime(AM1660)-(AN1661=INT(RIGHT($F1660, 1)))</f>
        <v>0</v>
      </c>
      <c r="AP1660" s="45">
        <f t="shared" si="39572"/>
        <v>0</v>
      </c>
      <c r="AQ1660" s="36"/>
      <c r="AR1660" s="37"/>
      <c r="AS1660" s="44">
        <f t="shared" ref="AS1660" si="39644">parseTime(AQ1660)-(AR1661=INT(RIGHT($F1660, 1)))</f>
        <v>0</v>
      </c>
      <c r="AT1660" s="45">
        <f t="shared" si="39574"/>
        <v>0</v>
      </c>
      <c r="AU1660" s="36"/>
      <c r="AV1660" s="37"/>
      <c r="AW1660" s="44">
        <f>parseTime(AU1660)-(AV1661=INT(RIGHT($F1660, 1)))</f>
        <v>0</v>
      </c>
      <c r="AX1660" s="45">
        <f t="shared" si="39575"/>
        <v>0</v>
      </c>
      <c r="AY1660" s="36"/>
      <c r="AZ1660" s="37"/>
      <c r="BA1660" s="44">
        <f>parseTime(AY1660)-(AZ1661=INT(RIGHT($F1660, 1)))</f>
        <v>0</v>
      </c>
      <c r="BB1660" s="45">
        <f t="shared" si="39576"/>
        <v>0</v>
      </c>
      <c r="BC1660" s="36"/>
      <c r="BD1660" s="37"/>
      <c r="BE1660" s="44">
        <f>parseTime(BC1660)-(BD1661=INT(RIGHT($F1660, 1)))</f>
        <v>0</v>
      </c>
      <c r="BF1660" s="45">
        <f t="shared" si="39577"/>
        <v>0</v>
      </c>
      <c r="BG1660" s="36"/>
      <c r="BH1660" s="37"/>
      <c r="BI1660" s="44">
        <f>parseTime(BG1660)-(BH1661=INT(RIGHT($F1660, 1)))</f>
        <v>0</v>
      </c>
      <c r="BJ1660" s="45">
        <f t="shared" si="39578"/>
        <v>0</v>
      </c>
      <c r="BK1660" s="36"/>
      <c r="BL1660" s="37"/>
      <c r="BM1660" s="44">
        <f>parseTime(BK1660)-(BL1661=INT(RIGHT($F1660, 1)))</f>
        <v>0</v>
      </c>
      <c r="BN1660" s="45">
        <f t="shared" si="39579"/>
        <v>0</v>
      </c>
      <c r="BO1660" s="36"/>
      <c r="BP1660" s="37"/>
      <c r="BQ1660" s="44">
        <f t="shared" ref="BQ1660" si="39645">parseTime(BO1660)-(BP1661=INT(RIGHT($F1660, 1)))</f>
        <v>0</v>
      </c>
      <c r="BR1660" s="45">
        <f t="shared" si="39581"/>
        <v>0</v>
      </c>
      <c r="BS1660" s="36"/>
      <c r="BT1660" s="37"/>
      <c r="BU1660" s="44">
        <f t="shared" ref="BU1660" si="39646">parseTime(BS1660)-(BT1661=INT(RIGHT($F1660, 1)))</f>
        <v>0</v>
      </c>
      <c r="BV1660" s="45">
        <f t="shared" si="39583"/>
        <v>0</v>
      </c>
      <c r="BW1660" s="36"/>
      <c r="BX1660" s="37"/>
      <c r="BY1660" s="44">
        <f t="shared" ref="BY1660" si="39647">parseTime(BW1660)-(BX1661=INT(RIGHT($F1660, 1)))</f>
        <v>0</v>
      </c>
      <c r="BZ1660" s="45">
        <f t="shared" si="39585"/>
        <v>0</v>
      </c>
      <c r="CA1660" s="36"/>
      <c r="CB1660" s="37"/>
      <c r="CC1660" s="44">
        <f t="shared" ref="CC1660" si="39648">parseTime(CA1660)-(CB1661=INT(RIGHT($F1660, 1)))</f>
        <v>0</v>
      </c>
      <c r="CD1660" s="45">
        <f t="shared" si="39587"/>
        <v>0</v>
      </c>
      <c r="CE1660" s="36"/>
      <c r="CF1660" s="37"/>
      <c r="CG1660" s="44">
        <f t="shared" ref="CG1660" si="39649">parseTime(CE1660)-(CF1661=INT(RIGHT($F1660, 1)))</f>
        <v>0</v>
      </c>
      <c r="CH1660" s="45">
        <f t="shared" si="39589"/>
        <v>0</v>
      </c>
    </row>
    <row r="1661" spans="1:86" x14ac:dyDescent="0.25">
      <c r="A1661" s="56"/>
      <c r="B1661" s="57"/>
      <c r="C1661" s="14">
        <f t="shared" si="39605"/>
        <v>0</v>
      </c>
      <c r="D1661" s="14"/>
      <c r="E1661" s="20">
        <f t="shared" ref="E1661" si="39650">((7.5/2)-0.5+E1660)*8</f>
        <v>63.2</v>
      </c>
      <c r="F1661" s="51"/>
      <c r="G1661" s="46" t="s">
        <v>134</v>
      </c>
      <c r="H1661" s="38">
        <f t="shared" ref="H1661" si="39651">lunchAdjust(G1656:H1660)</f>
        <v>1</v>
      </c>
      <c r="I1661" s="48" t="s">
        <v>0</v>
      </c>
      <c r="J1661" s="39">
        <f t="shared" ref="J1661" si="39652">SUMPRODUCT(I1656:I1660*J1656:J1660)</f>
        <v>0</v>
      </c>
      <c r="K1661" s="46" t="s">
        <v>134</v>
      </c>
      <c r="L1661" s="38">
        <f t="shared" ref="L1661" si="39653">lunchAdjust(K1656:L1660)</f>
        <v>0</v>
      </c>
      <c r="M1661" s="48" t="s">
        <v>0</v>
      </c>
      <c r="N1661" s="39">
        <f t="shared" ref="N1661" si="39654">SUMPRODUCT(M1656:M1660*N1656:N1660)</f>
        <v>0</v>
      </c>
      <c r="O1661" s="46" t="s">
        <v>134</v>
      </c>
      <c r="P1661" s="38">
        <f t="shared" ref="P1661" si="39655">lunchAdjust(O1656:P1660)</f>
        <v>0</v>
      </c>
      <c r="Q1661" s="48" t="s">
        <v>0</v>
      </c>
      <c r="R1661" s="39">
        <f t="shared" ref="R1661" si="39656">SUMPRODUCT(Q1656:Q1660*R1656:R1660)</f>
        <v>0</v>
      </c>
      <c r="S1661" s="46" t="s">
        <v>134</v>
      </c>
      <c r="T1661" s="38">
        <f t="shared" ref="T1661" si="39657">lunchAdjust(S1656:T1660)</f>
        <v>1</v>
      </c>
      <c r="U1661" s="48" t="s">
        <v>0</v>
      </c>
      <c r="V1661" s="39">
        <f t="shared" ref="V1661" si="39658">SUMPRODUCT(U1656:U1660*V1656:V1660)</f>
        <v>8</v>
      </c>
      <c r="W1661" s="46" t="s">
        <v>134</v>
      </c>
      <c r="X1661" s="38">
        <f t="shared" ref="X1661" si="39659">lunchAdjust(W1656:X1660)</f>
        <v>0</v>
      </c>
      <c r="Y1661" s="48" t="s">
        <v>0</v>
      </c>
      <c r="Z1661" s="39">
        <f t="shared" ref="Z1661" si="39660">SUMPRODUCT(Y1656:Y1660*Z1656:Z1660)</f>
        <v>0</v>
      </c>
      <c r="AA1661" s="46" t="s">
        <v>134</v>
      </c>
      <c r="AB1661" s="38">
        <f t="shared" ref="AB1661" si="39661">lunchAdjust(AA1656:AB1660)</f>
        <v>1</v>
      </c>
      <c r="AC1661" s="48" t="s">
        <v>0</v>
      </c>
      <c r="AD1661" s="39">
        <f t="shared" ref="AD1661" si="39662">SUMPRODUCT(AC1656:AC1660*AD1656:AD1660)</f>
        <v>8</v>
      </c>
      <c r="AE1661" s="46" t="s">
        <v>134</v>
      </c>
      <c r="AF1661" s="38">
        <f t="shared" ref="AF1661" si="39663">lunchAdjust(AE1656:AF1660)</f>
        <v>1</v>
      </c>
      <c r="AG1661" s="48" t="s">
        <v>0</v>
      </c>
      <c r="AH1661" s="39">
        <f t="shared" ref="AH1661" si="39664">SUMPRODUCT(AG1656:AG1660*AH1656:AH1660)</f>
        <v>7.5</v>
      </c>
      <c r="AI1661" s="46" t="s">
        <v>134</v>
      </c>
      <c r="AJ1661" s="38">
        <f t="shared" ref="AJ1661" si="39665">lunchAdjust(AI1656:AJ1660)</f>
        <v>1</v>
      </c>
      <c r="AK1661" s="48" t="s">
        <v>0</v>
      </c>
      <c r="AL1661" s="39">
        <f t="shared" ref="AL1661" si="39666">SUMPRODUCT(AK1656:AK1660*AL1656:AL1660)</f>
        <v>0</v>
      </c>
      <c r="AM1661" s="46" t="s">
        <v>134</v>
      </c>
      <c r="AN1661" s="38">
        <f t="shared" ref="AN1661" si="39667">lunchAdjust(AM1656:AN1660)</f>
        <v>0</v>
      </c>
      <c r="AO1661" s="48" t="s">
        <v>0</v>
      </c>
      <c r="AP1661" s="39">
        <f t="shared" ref="AP1661" si="39668">SUMPRODUCT(AO1656:AO1660*AP1656:AP1660)</f>
        <v>0</v>
      </c>
      <c r="AQ1661" s="46" t="s">
        <v>134</v>
      </c>
      <c r="AR1661" s="38">
        <f t="shared" ref="AR1661" si="39669">lunchAdjust(AQ1656:AR1660)</f>
        <v>0</v>
      </c>
      <c r="AS1661" s="48" t="s">
        <v>0</v>
      </c>
      <c r="AT1661" s="39">
        <f t="shared" ref="AT1661" si="39670">SUMPRODUCT(AS1656:AS1660*AT1656:AT1660)</f>
        <v>0</v>
      </c>
      <c r="AU1661" s="46" t="s">
        <v>134</v>
      </c>
      <c r="AV1661" s="38">
        <f t="shared" ref="AV1661" si="39671">lunchAdjust(AU1656:AV1660)</f>
        <v>0</v>
      </c>
      <c r="AW1661" s="48" t="s">
        <v>0</v>
      </c>
      <c r="AX1661" s="39">
        <f t="shared" ref="AX1661" si="39672">SUMPRODUCT(AW1656:AW1660*AX1656:AX1660)</f>
        <v>0</v>
      </c>
      <c r="AY1661" s="46" t="s">
        <v>134</v>
      </c>
      <c r="AZ1661" s="38">
        <f t="shared" ref="AZ1661" si="39673">lunchAdjust(AY1656:AZ1660)</f>
        <v>0</v>
      </c>
      <c r="BA1661" s="48" t="s">
        <v>0</v>
      </c>
      <c r="BB1661" s="39">
        <f t="shared" ref="BB1661" si="39674">SUMPRODUCT(BA1656:BA1660*BB1656:BB1660)</f>
        <v>0</v>
      </c>
      <c r="BC1661" s="46" t="s">
        <v>134</v>
      </c>
      <c r="BD1661" s="38">
        <f t="shared" ref="BD1661" si="39675">lunchAdjust(BC1656:BD1660)</f>
        <v>0</v>
      </c>
      <c r="BE1661" s="48" t="s">
        <v>0</v>
      </c>
      <c r="BF1661" s="39">
        <f t="shared" ref="BF1661" si="39676">SUMPRODUCT(BE1656:BE1660*BF1656:BF1660)</f>
        <v>0</v>
      </c>
      <c r="BG1661" s="46" t="s">
        <v>134</v>
      </c>
      <c r="BH1661" s="38">
        <f t="shared" ref="BH1661" si="39677">lunchAdjust(BG1656:BH1660)</f>
        <v>0</v>
      </c>
      <c r="BI1661" s="48" t="s">
        <v>0</v>
      </c>
      <c r="BJ1661" s="39">
        <f t="shared" ref="BJ1661" si="39678">SUMPRODUCT(BI1656:BI1660*BJ1656:BJ1660)</f>
        <v>0</v>
      </c>
      <c r="BK1661" s="46" t="s">
        <v>134</v>
      </c>
      <c r="BL1661" s="38">
        <f t="shared" ref="BL1661" si="39679">lunchAdjust(BK1656:BL1660)</f>
        <v>0</v>
      </c>
      <c r="BM1661" s="48" t="s">
        <v>0</v>
      </c>
      <c r="BN1661" s="39">
        <f t="shared" ref="BN1661" si="39680">SUMPRODUCT(BM1656:BM1660*BN1656:BN1660)</f>
        <v>0</v>
      </c>
      <c r="BO1661" s="46" t="s">
        <v>134</v>
      </c>
      <c r="BP1661" s="38">
        <f t="shared" ref="BP1661" si="39681">lunchAdjust(BO1656:BP1660)</f>
        <v>0</v>
      </c>
      <c r="BQ1661" s="48" t="s">
        <v>0</v>
      </c>
      <c r="BR1661" s="39">
        <f t="shared" ref="BR1661" si="39682">SUMPRODUCT(BQ1656:BQ1660*BR1656:BR1660)</f>
        <v>0</v>
      </c>
      <c r="BS1661" s="46" t="s">
        <v>134</v>
      </c>
      <c r="BT1661" s="38">
        <f t="shared" ref="BT1661" si="39683">lunchAdjust(BS1656:BT1660)</f>
        <v>0</v>
      </c>
      <c r="BU1661" s="48" t="s">
        <v>0</v>
      </c>
      <c r="BV1661" s="39">
        <f t="shared" ref="BV1661" si="39684">SUMPRODUCT(BU1656:BU1660*BV1656:BV1660)</f>
        <v>0</v>
      </c>
      <c r="BW1661" s="46" t="s">
        <v>134</v>
      </c>
      <c r="BX1661" s="38">
        <f t="shared" ref="BX1661" si="39685">lunchAdjust(BW1656:BX1660)</f>
        <v>0</v>
      </c>
      <c r="BY1661" s="48" t="s">
        <v>0</v>
      </c>
      <c r="BZ1661" s="39">
        <f t="shared" ref="BZ1661" si="39686">SUMPRODUCT(BY1656:BY1660*BZ1656:BZ1660)</f>
        <v>0</v>
      </c>
      <c r="CA1661" s="46" t="s">
        <v>134</v>
      </c>
      <c r="CB1661" s="38">
        <f t="shared" ref="CB1661" si="39687">lunchAdjust(CA1656:CB1660)</f>
        <v>0</v>
      </c>
      <c r="CC1661" s="48" t="s">
        <v>0</v>
      </c>
      <c r="CD1661" s="39">
        <f t="shared" ref="CD1661" si="39688">SUMPRODUCT(CC1656:CC1660*CD1656:CD1660)</f>
        <v>0</v>
      </c>
      <c r="CE1661" s="46" t="s">
        <v>134</v>
      </c>
      <c r="CF1661" s="38">
        <f t="shared" ref="CF1661" si="39689">lunchAdjust(CE1656:CF1660)</f>
        <v>0</v>
      </c>
      <c r="CG1661" s="48" t="s">
        <v>0</v>
      </c>
      <c r="CH1661" s="39">
        <f t="shared" ref="CH1661" si="39690">SUMPRODUCT(CG1656:CG1660*CH1656:CH1660)</f>
        <v>0</v>
      </c>
    </row>
    <row r="1662" spans="1:86" ht="15.75" thickBot="1" x14ac:dyDescent="0.3">
      <c r="A1662" s="58" t="s">
        <v>121</v>
      </c>
      <c r="B1662" s="59">
        <f t="shared" ref="B1662" ca="1" si="39691">roleHours(G1656:CH1662, "OUT")</f>
        <v>0</v>
      </c>
      <c r="C1662" s="54" t="s">
        <v>137</v>
      </c>
      <c r="D1662" s="22">
        <f t="shared" ref="D1662" ca="1" si="39692">roleHours(G1656:CH1662, "PTO")</f>
        <v>16</v>
      </c>
      <c r="E1662" s="23">
        <f t="shared" ref="E1662" ca="1" si="39693">E1661-B1657</f>
        <v>39.700000000000003</v>
      </c>
      <c r="F1662" s="52"/>
      <c r="G1662" s="47" t="s">
        <v>39</v>
      </c>
      <c r="H1662" s="40">
        <f t="shared" ref="H1662:H1725" si="39694">SUMPRODUCT(I1656:I1660*(H1656:H1660="PTO"))+SUMPRODUCT(I1656:I1660*(H1656:H1660="HOL"))</f>
        <v>8</v>
      </c>
      <c r="I1662" s="49" t="s">
        <v>135</v>
      </c>
      <c r="J1662" s="41">
        <f t="shared" ref="J1662" si="39695">J1661*G$4</f>
        <v>0</v>
      </c>
      <c r="K1662" s="47" t="s">
        <v>39</v>
      </c>
      <c r="L1662" s="40">
        <f t="shared" ref="L1662" si="39696">SUMPRODUCT(M1656:M1660*(L1656:L1660="PTO"))+SUMPRODUCT(M1656:M1660*(L1656:L1660="HOL"))</f>
        <v>0</v>
      </c>
      <c r="M1662" s="49" t="s">
        <v>135</v>
      </c>
      <c r="N1662" s="41">
        <f t="shared" ref="N1662" si="39697">N1661*K$4</f>
        <v>0</v>
      </c>
      <c r="O1662" s="47" t="s">
        <v>39</v>
      </c>
      <c r="P1662" s="40">
        <f t="shared" ref="P1662" si="39698">SUMPRODUCT(Q1656:Q1660*(P1656:P1660="PTO"))+SUMPRODUCT(Q1656:Q1660*(P1656:P1660="HOL"))</f>
        <v>0</v>
      </c>
      <c r="Q1662" s="49" t="s">
        <v>135</v>
      </c>
      <c r="R1662" s="41">
        <f t="shared" ref="R1662" si="39699">R1661*O$4</f>
        <v>0</v>
      </c>
      <c r="S1662" s="47" t="s">
        <v>39</v>
      </c>
      <c r="T1662" s="40">
        <f t="shared" ref="T1662" si="39700">SUMPRODUCT(U1656:U1660*(T1656:T1660="PTO"))+SUMPRODUCT(U1656:U1660*(T1656:T1660="HOL"))</f>
        <v>0</v>
      </c>
      <c r="U1662" s="49" t="s">
        <v>135</v>
      </c>
      <c r="V1662" s="41">
        <f t="shared" ref="V1662" si="39701">V1661*S$4</f>
        <v>0</v>
      </c>
      <c r="W1662" s="47" t="s">
        <v>39</v>
      </c>
      <c r="X1662" s="40">
        <f t="shared" ref="X1662" si="39702">SUMPRODUCT(Y1656:Y1660*(X1656:X1660="PTO"))+SUMPRODUCT(Y1656:Y1660*(X1656:X1660="HOL"))</f>
        <v>0</v>
      </c>
      <c r="Y1662" s="49" t="s">
        <v>135</v>
      </c>
      <c r="Z1662" s="41">
        <f t="shared" ref="Z1662" si="39703">Z1661*W$4</f>
        <v>0</v>
      </c>
      <c r="AA1662" s="47" t="s">
        <v>39</v>
      </c>
      <c r="AB1662" s="40">
        <f t="shared" ref="AB1662" si="39704">SUMPRODUCT(AC1656:AC1660*(AB1656:AB1660="PTO"))+SUMPRODUCT(AC1656:AC1660*(AB1656:AB1660="HOL"))</f>
        <v>0</v>
      </c>
      <c r="AC1662" s="49" t="s">
        <v>135</v>
      </c>
      <c r="AD1662" s="41">
        <f t="shared" ref="AD1662" si="39705">AD1661*AA$4</f>
        <v>8</v>
      </c>
      <c r="AE1662" s="47" t="s">
        <v>39</v>
      </c>
      <c r="AF1662" s="40">
        <f t="shared" ref="AF1662" si="39706">SUMPRODUCT(AG1656:AG1660*(AF1656:AF1660="PTO"))+SUMPRODUCT(AG1656:AG1660*(AF1656:AF1660="HOL"))</f>
        <v>0</v>
      </c>
      <c r="AG1662" s="49" t="s">
        <v>135</v>
      </c>
      <c r="AH1662" s="41">
        <f t="shared" ref="AH1662" si="39707">AH1661*AE$4</f>
        <v>7.5</v>
      </c>
      <c r="AI1662" s="47" t="s">
        <v>39</v>
      </c>
      <c r="AJ1662" s="40">
        <f t="shared" ref="AJ1662" si="39708">SUMPRODUCT(AK1656:AK1660*(AJ1656:AJ1660="PTO"))+SUMPRODUCT(AK1656:AK1660*(AJ1656:AJ1660="HOL"))</f>
        <v>8</v>
      </c>
      <c r="AK1662" s="49" t="s">
        <v>135</v>
      </c>
      <c r="AL1662" s="41">
        <f>AL1661*AI$4</f>
        <v>0</v>
      </c>
      <c r="AM1662" s="47" t="s">
        <v>39</v>
      </c>
      <c r="AN1662" s="40">
        <f t="shared" ref="AN1662" si="39709">SUMPRODUCT(AO1656:AO1660*(AN1656:AN1660="PTO"))+SUMPRODUCT(AO1656:AO1660*(AN1656:AN1660="HOL"))</f>
        <v>0</v>
      </c>
      <c r="AO1662" s="49" t="s">
        <v>135</v>
      </c>
      <c r="AP1662" s="41">
        <f t="shared" ref="AP1662" si="39710">AP1661*AM$4</f>
        <v>0</v>
      </c>
      <c r="AQ1662" s="47" t="s">
        <v>39</v>
      </c>
      <c r="AR1662" s="40">
        <f t="shared" ref="AR1662" si="39711">SUMPRODUCT(AS1656:AS1660*(AR1656:AR1660="PTO"))+SUMPRODUCT(AS1656:AS1660*(AR1656:AR1660="HOL"))</f>
        <v>0</v>
      </c>
      <c r="AS1662" s="49" t="s">
        <v>135</v>
      </c>
      <c r="AT1662" s="41">
        <f t="shared" ref="AT1662" si="39712">AT1661*AQ$4</f>
        <v>0</v>
      </c>
      <c r="AU1662" s="47" t="s">
        <v>39</v>
      </c>
      <c r="AV1662" s="40">
        <f t="shared" ref="AV1662" si="39713">SUMPRODUCT(AW1656:AW1660*(AV1656:AV1660="PTO"))+SUMPRODUCT(AW1656:AW1660*(AV1656:AV1660="HOL"))</f>
        <v>0</v>
      </c>
      <c r="AW1662" s="49" t="s">
        <v>135</v>
      </c>
      <c r="AX1662" s="41">
        <f>AX1661*AU$4</f>
        <v>0</v>
      </c>
      <c r="AY1662" s="47" t="s">
        <v>39</v>
      </c>
      <c r="AZ1662" s="40">
        <f t="shared" ref="AZ1662" si="39714">SUMPRODUCT(BA1656:BA1660*(AZ1656:AZ1660="PTO"))+SUMPRODUCT(BA1656:BA1660*(AZ1656:AZ1660="HOL"))</f>
        <v>0</v>
      </c>
      <c r="BA1662" s="49" t="s">
        <v>135</v>
      </c>
      <c r="BB1662" s="41">
        <f>BB1661*AY$4</f>
        <v>0</v>
      </c>
      <c r="BC1662" s="47" t="s">
        <v>39</v>
      </c>
      <c r="BD1662" s="40">
        <f t="shared" ref="BD1662" si="39715">SUMPRODUCT(BE1656:BE1660*(BD1656:BD1660="PTO"))+SUMPRODUCT(BE1656:BE1660*(BD1656:BD1660="HOL"))</f>
        <v>0</v>
      </c>
      <c r="BE1662" s="49" t="s">
        <v>135</v>
      </c>
      <c r="BF1662" s="41">
        <f>BF1661*BC$4</f>
        <v>0</v>
      </c>
      <c r="BG1662" s="47" t="s">
        <v>39</v>
      </c>
      <c r="BH1662" s="40">
        <f t="shared" ref="BH1662" si="39716">SUMPRODUCT(BI1656:BI1660*(BH1656:BH1660="PTO"))+SUMPRODUCT(BI1656:BI1660*(BH1656:BH1660="HOL"))</f>
        <v>0</v>
      </c>
      <c r="BI1662" s="49" t="s">
        <v>135</v>
      </c>
      <c r="BJ1662" s="41">
        <f>BJ1661*BG$4</f>
        <v>0</v>
      </c>
      <c r="BK1662" s="47" t="s">
        <v>39</v>
      </c>
      <c r="BL1662" s="40">
        <f t="shared" ref="BL1662" si="39717">SUMPRODUCT(BM1656:BM1660*(BL1656:BL1660="PTO"))+SUMPRODUCT(BM1656:BM1660*(BL1656:BL1660="HOL"))</f>
        <v>0</v>
      </c>
      <c r="BM1662" s="49" t="s">
        <v>135</v>
      </c>
      <c r="BN1662" s="41">
        <f>BN1661*BK$4</f>
        <v>0</v>
      </c>
      <c r="BO1662" s="47" t="s">
        <v>39</v>
      </c>
      <c r="BP1662" s="40">
        <f t="shared" ref="BP1662" si="39718">SUMPRODUCT(BQ1656:BQ1660*(BP1656:BP1660="PTO"))+SUMPRODUCT(BQ1656:BQ1660*(BP1656:BP1660="HOL"))</f>
        <v>0</v>
      </c>
      <c r="BQ1662" s="49" t="s">
        <v>135</v>
      </c>
      <c r="BR1662" s="41">
        <f t="shared" ref="BR1662" si="39719">BR1661*BO$4</f>
        <v>0</v>
      </c>
      <c r="BS1662" s="47" t="s">
        <v>39</v>
      </c>
      <c r="BT1662" s="40">
        <f t="shared" ref="BT1662" si="39720">SUMPRODUCT(BU1656:BU1660*(BT1656:BT1660="PTO"))+SUMPRODUCT(BU1656:BU1660*(BT1656:BT1660="HOL"))</f>
        <v>0</v>
      </c>
      <c r="BU1662" s="49" t="s">
        <v>135</v>
      </c>
      <c r="BV1662" s="41">
        <f t="shared" ref="BV1662" si="39721">BV1661*BS$4</f>
        <v>0</v>
      </c>
      <c r="BW1662" s="47" t="s">
        <v>39</v>
      </c>
      <c r="BX1662" s="40">
        <f t="shared" ref="BX1662" si="39722">SUMPRODUCT(BY1656:BY1660*(BX1656:BX1660="PTO"))+SUMPRODUCT(BY1656:BY1660*(BX1656:BX1660="HOL"))</f>
        <v>0</v>
      </c>
      <c r="BY1662" s="49" t="s">
        <v>135</v>
      </c>
      <c r="BZ1662" s="41">
        <f t="shared" ref="BZ1662" si="39723">BZ1661*BW$4</f>
        <v>0</v>
      </c>
      <c r="CA1662" s="47" t="s">
        <v>39</v>
      </c>
      <c r="CB1662" s="40">
        <f t="shared" ref="CB1662" si="39724">SUMPRODUCT(CC1656:CC1660*(CB1656:CB1660="PTO"))+SUMPRODUCT(CC1656:CC1660*(CB1656:CB1660="HOL"))</f>
        <v>0</v>
      </c>
      <c r="CC1662" s="49" t="s">
        <v>135</v>
      </c>
      <c r="CD1662" s="41">
        <f t="shared" ref="CD1662" si="39725">CD1661*CA$4</f>
        <v>0</v>
      </c>
      <c r="CE1662" s="47" t="s">
        <v>39</v>
      </c>
      <c r="CF1662" s="40">
        <f t="shared" ref="CF1662" si="39726">SUMPRODUCT(CG1656:CG1660*(CF1656:CF1660="PTO"))+SUMPRODUCT(CG1656:CG1660*(CF1656:CF1660="HOL"))</f>
        <v>0</v>
      </c>
      <c r="CG1662" s="49" t="s">
        <v>135</v>
      </c>
      <c r="CH1662" s="41">
        <f t="shared" ref="CH1662" si="39727">CH1661*CE$4</f>
        <v>0</v>
      </c>
    </row>
    <row r="1663" spans="1:86" x14ac:dyDescent="0.25">
      <c r="A1663" s="70" t="s">
        <v>133</v>
      </c>
      <c r="B1663" s="71">
        <f t="shared" ref="B1663" ca="1" si="39728">D1663-B1664</f>
        <v>13.333333333333336</v>
      </c>
      <c r="C1663" s="72" t="s">
        <v>122</v>
      </c>
      <c r="D1663" s="71">
        <f>IFERROR(INDEX(Holidays[FTE], MATCH(Entry!E1663, Holidays[Date], 0)), 1)*8*INDEX(FTEguide[[1]:[12]], MATCH(Entry!E1664, FTEguide[Weekday], 0), IF(Entry!E1666&gt;0, Entry!E1666, MONTH(Entry!E1663)))</f>
        <v>21.333333333333336</v>
      </c>
      <c r="E1663" s="60">
        <f t="shared" si="39211"/>
        <v>44065</v>
      </c>
      <c r="F1663" s="50" t="s">
        <v>128</v>
      </c>
      <c r="G1663" s="34"/>
      <c r="H1663" s="35"/>
      <c r="I1663" s="42">
        <f t="shared" ref="I1663" si="39729">parseTime(G1663)-(H1668=INT(RIGHT($F1663, 1)))</f>
        <v>0</v>
      </c>
      <c r="J1663" s="43">
        <f t="shared" ref="J1663:J1667" si="39730">isClocked(H1663)</f>
        <v>0</v>
      </c>
      <c r="K1663" s="34" t="s">
        <v>136</v>
      </c>
      <c r="L1663" s="35" t="s">
        <v>23</v>
      </c>
      <c r="M1663" s="42">
        <f t="shared" ref="M1663" si="39731">parseTime(K1663)-(L1668=INT(RIGHT($F1663, 1)))</f>
        <v>8</v>
      </c>
      <c r="N1663" s="43">
        <f t="shared" ref="N1663:N1667" si="39732">isClocked(L1663)</f>
        <v>1</v>
      </c>
      <c r="O1663" s="34"/>
      <c r="P1663" s="35"/>
      <c r="Q1663" s="42">
        <f t="shared" ref="Q1663" si="39733">parseTime(O1663)-(P1668=INT(RIGHT($F1663, 1)))</f>
        <v>0</v>
      </c>
      <c r="R1663" s="43">
        <f t="shared" ref="R1663:R1667" si="39734">isClocked(P1663)</f>
        <v>0</v>
      </c>
      <c r="S1663" s="34"/>
      <c r="T1663" s="35"/>
      <c r="U1663" s="42">
        <f t="shared" ref="U1663" si="39735">parseTime(S1663)-(T1668=INT(RIGHT($F1663, 1)))</f>
        <v>0</v>
      </c>
      <c r="V1663" s="43">
        <f t="shared" ref="V1663:V1667" si="39736">isClocked(T1663)</f>
        <v>0</v>
      </c>
      <c r="W1663" s="34"/>
      <c r="X1663" s="35"/>
      <c r="Y1663" s="42">
        <f t="shared" ref="Y1663" si="39737">parseTime(W1663)-(X1668=INT(RIGHT($F1663, 1)))</f>
        <v>0</v>
      </c>
      <c r="Z1663" s="43">
        <f t="shared" ref="Z1663:Z1667" si="39738">isClocked(X1663)</f>
        <v>0</v>
      </c>
      <c r="AA1663" s="34"/>
      <c r="AB1663" s="35"/>
      <c r="AC1663" s="42">
        <f t="shared" ref="AC1663" si="39739">parseTime(AA1663)-(AB1668=INT(RIGHT($F1663, 1)))</f>
        <v>0</v>
      </c>
      <c r="AD1663" s="43">
        <f t="shared" ref="AD1663:AD1667" si="39740">isClocked(AB1663)</f>
        <v>0</v>
      </c>
      <c r="AE1663" s="34"/>
      <c r="AF1663" s="35"/>
      <c r="AG1663" s="42">
        <f t="shared" ref="AG1663" si="39741">parseTime(AE1663)-(AF1668=INT(RIGHT($F1663, 1)))</f>
        <v>0</v>
      </c>
      <c r="AH1663" s="43">
        <f t="shared" ref="AH1663:AH1667" si="39742">isClocked(AF1663)</f>
        <v>0</v>
      </c>
      <c r="AI1663" s="34" t="s">
        <v>136</v>
      </c>
      <c r="AJ1663" s="35" t="s">
        <v>39</v>
      </c>
      <c r="AK1663" s="42">
        <f>parseTime(AI1663)-(AJ1668=INT(RIGHT($F1663, 1)))</f>
        <v>8</v>
      </c>
      <c r="AL1663" s="43">
        <f t="shared" ref="AL1663:AL1667" si="39743">isClocked(AJ1663)</f>
        <v>0</v>
      </c>
      <c r="AM1663" s="34"/>
      <c r="AN1663" s="35"/>
      <c r="AO1663" s="42">
        <f t="shared" ref="AO1663" si="39744">parseTime(AM1663)-(AN1668=INT(RIGHT($F1663, 1)))</f>
        <v>0</v>
      </c>
      <c r="AP1663" s="43">
        <f t="shared" ref="AP1663:AP1667" si="39745">isClocked(AN1663)</f>
        <v>0</v>
      </c>
      <c r="AQ1663" s="34"/>
      <c r="AR1663" s="35"/>
      <c r="AS1663" s="42">
        <f t="shared" ref="AS1663" si="39746">parseTime(AQ1663)-(AR1668=INT(RIGHT($F1663, 1)))</f>
        <v>0</v>
      </c>
      <c r="AT1663" s="43">
        <f t="shared" ref="AT1663:AT1667" si="39747">isClocked(AR1663)</f>
        <v>0</v>
      </c>
      <c r="AU1663" s="34"/>
      <c r="AV1663" s="35"/>
      <c r="AW1663" s="42">
        <f>parseTime(AU1663)-(AV1668=INT(RIGHT($F1663, 1)))</f>
        <v>0</v>
      </c>
      <c r="AX1663" s="43">
        <f t="shared" ref="AX1663:AX1667" si="39748">isClocked(AV1663)</f>
        <v>0</v>
      </c>
      <c r="AY1663" s="34"/>
      <c r="AZ1663" s="35"/>
      <c r="BA1663" s="42">
        <f>parseTime(AY1663)-(AZ1668=INT(RIGHT($F1663, 1)))</f>
        <v>0</v>
      </c>
      <c r="BB1663" s="43">
        <f t="shared" ref="BB1663:BB1667" si="39749">isClocked(AZ1663)</f>
        <v>0</v>
      </c>
      <c r="BC1663" s="34"/>
      <c r="BD1663" s="35"/>
      <c r="BE1663" s="42">
        <f>parseTime(BC1663)-(BD1668=INT(RIGHT($F1663, 1)))</f>
        <v>0</v>
      </c>
      <c r="BF1663" s="43">
        <f t="shared" ref="BF1663:BF1667" si="39750">isClocked(BD1663)</f>
        <v>0</v>
      </c>
      <c r="BG1663" s="34"/>
      <c r="BH1663" s="35"/>
      <c r="BI1663" s="42">
        <f>parseTime(BG1663)-(BH1668=INT(RIGHT($F1663, 1)))</f>
        <v>0</v>
      </c>
      <c r="BJ1663" s="43">
        <f t="shared" ref="BJ1663:BJ1667" si="39751">isClocked(BH1663)</f>
        <v>0</v>
      </c>
      <c r="BK1663" s="34"/>
      <c r="BL1663" s="35"/>
      <c r="BM1663" s="42">
        <f>parseTime(BK1663)-(BL1668=INT(RIGHT($F1663, 1)))</f>
        <v>0</v>
      </c>
      <c r="BN1663" s="43">
        <f t="shared" ref="BN1663:BN1667" si="39752">isClocked(BL1663)</f>
        <v>0</v>
      </c>
      <c r="BO1663" s="34"/>
      <c r="BP1663" s="35"/>
      <c r="BQ1663" s="42">
        <f t="shared" ref="BQ1663" si="39753">parseTime(BO1663)-(BP1668=INT(RIGHT($F1663, 1)))</f>
        <v>0</v>
      </c>
      <c r="BR1663" s="43">
        <f t="shared" ref="BR1663:BR1667" si="39754">isClocked(BP1663)</f>
        <v>0</v>
      </c>
      <c r="BS1663" s="34"/>
      <c r="BT1663" s="35"/>
      <c r="BU1663" s="42">
        <f t="shared" ref="BU1663" si="39755">parseTime(BS1663)-(BT1668=INT(RIGHT($F1663, 1)))</f>
        <v>0</v>
      </c>
      <c r="BV1663" s="43">
        <f t="shared" ref="BV1663:BV1667" si="39756">isClocked(BT1663)</f>
        <v>0</v>
      </c>
      <c r="BW1663" s="34"/>
      <c r="BX1663" s="35"/>
      <c r="BY1663" s="42">
        <f t="shared" ref="BY1663" si="39757">parseTime(BW1663)-(BX1668=INT(RIGHT($F1663, 1)))</f>
        <v>0</v>
      </c>
      <c r="BZ1663" s="43">
        <f t="shared" ref="BZ1663:BZ1667" si="39758">isClocked(BX1663)</f>
        <v>0</v>
      </c>
      <c r="CA1663" s="34"/>
      <c r="CB1663" s="35"/>
      <c r="CC1663" s="42">
        <f t="shared" ref="CC1663" si="39759">parseTime(CA1663)-(CB1668=INT(RIGHT($F1663, 1)))</f>
        <v>0</v>
      </c>
      <c r="CD1663" s="43">
        <f t="shared" ref="CD1663:CD1667" si="39760">isClocked(CB1663)</f>
        <v>0</v>
      </c>
      <c r="CE1663" s="34"/>
      <c r="CF1663" s="35"/>
      <c r="CG1663" s="42">
        <f t="shared" ref="CG1663" si="39761">parseTime(CE1663)-(CF1668=INT(RIGHT($F1663, 1)))</f>
        <v>0</v>
      </c>
      <c r="CH1663" s="43">
        <f t="shared" ref="CH1663:CH1667" si="39762">isClocked(CF1663)</f>
        <v>0</v>
      </c>
    </row>
    <row r="1664" spans="1:86" x14ac:dyDescent="0.25">
      <c r="A1664" s="56" t="s">
        <v>0</v>
      </c>
      <c r="B1664" s="57">
        <f t="shared" ca="1" si="38727"/>
        <v>8</v>
      </c>
      <c r="C1664" s="14" t="s">
        <v>252</v>
      </c>
      <c r="D1664" s="14">
        <f t="shared" si="38210"/>
        <v>53.7</v>
      </c>
      <c r="E1664" s="55" t="str">
        <f t="shared" si="38728"/>
        <v>Saturday</v>
      </c>
      <c r="F1664" s="51" t="s">
        <v>129</v>
      </c>
      <c r="G1664" s="36"/>
      <c r="H1664" s="37"/>
      <c r="I1664" s="44">
        <f t="shared" ref="I1664" si="39763">parseTime(G1664)-(H1668=INT(RIGHT($F1664, 1)))</f>
        <v>0</v>
      </c>
      <c r="J1664" s="45">
        <f t="shared" si="39730"/>
        <v>0</v>
      </c>
      <c r="K1664" s="36"/>
      <c r="L1664" s="37"/>
      <c r="M1664" s="44">
        <f t="shared" ref="M1664" si="39764">parseTime(K1664)-(L1668=INT(RIGHT($F1664, 1)))</f>
        <v>0</v>
      </c>
      <c r="N1664" s="45">
        <f t="shared" si="39732"/>
        <v>0</v>
      </c>
      <c r="O1664" s="36"/>
      <c r="P1664" s="37"/>
      <c r="Q1664" s="44">
        <f t="shared" ref="Q1664" si="39765">parseTime(O1664)-(P1668=INT(RIGHT($F1664, 1)))</f>
        <v>0</v>
      </c>
      <c r="R1664" s="45">
        <f t="shared" si="39734"/>
        <v>0</v>
      </c>
      <c r="S1664" s="36"/>
      <c r="T1664" s="37"/>
      <c r="U1664" s="44">
        <f t="shared" ref="U1664" si="39766">parseTime(S1664)-(T1668=INT(RIGHT($F1664, 1)))</f>
        <v>0</v>
      </c>
      <c r="V1664" s="45">
        <f t="shared" si="39736"/>
        <v>0</v>
      </c>
      <c r="W1664" s="36"/>
      <c r="X1664" s="37"/>
      <c r="Y1664" s="44">
        <f t="shared" ref="Y1664" si="39767">parseTime(W1664)-(X1668=INT(RIGHT($F1664, 1)))</f>
        <v>0</v>
      </c>
      <c r="Z1664" s="45">
        <f t="shared" si="39738"/>
        <v>0</v>
      </c>
      <c r="AA1664" s="36"/>
      <c r="AB1664" s="37"/>
      <c r="AC1664" s="44">
        <f t="shared" ref="AC1664" si="39768">parseTime(AA1664)-(AB1668=INT(RIGHT($F1664, 1)))</f>
        <v>0</v>
      </c>
      <c r="AD1664" s="45">
        <f t="shared" si="39740"/>
        <v>0</v>
      </c>
      <c r="AE1664" s="36"/>
      <c r="AF1664" s="37"/>
      <c r="AG1664" s="44">
        <f t="shared" ref="AG1664" si="39769">parseTime(AE1664)-(AF1668=INT(RIGHT($F1664, 1)))</f>
        <v>0</v>
      </c>
      <c r="AH1664" s="45">
        <f t="shared" si="39742"/>
        <v>0</v>
      </c>
      <c r="AI1664" s="36"/>
      <c r="AJ1664" s="37"/>
      <c r="AK1664" s="44">
        <f>parseTime(AI1664)-(AJ1668=INT(RIGHT($F1664, 1)))</f>
        <v>0</v>
      </c>
      <c r="AL1664" s="45">
        <f t="shared" si="39743"/>
        <v>0</v>
      </c>
      <c r="AM1664" s="36"/>
      <c r="AN1664" s="37"/>
      <c r="AO1664" s="44">
        <f t="shared" ref="AO1664" si="39770">parseTime(AM1664)-(AN1668=INT(RIGHT($F1664, 1)))</f>
        <v>0</v>
      </c>
      <c r="AP1664" s="45">
        <f t="shared" si="39745"/>
        <v>0</v>
      </c>
      <c r="AQ1664" s="36"/>
      <c r="AR1664" s="37"/>
      <c r="AS1664" s="44">
        <f t="shared" ref="AS1664" si="39771">parseTime(AQ1664)-(AR1668=INT(RIGHT($F1664, 1)))</f>
        <v>0</v>
      </c>
      <c r="AT1664" s="45">
        <f t="shared" si="39747"/>
        <v>0</v>
      </c>
      <c r="AU1664" s="36"/>
      <c r="AV1664" s="37"/>
      <c r="AW1664" s="44">
        <f>parseTime(AU1664)-(AV1668=INT(RIGHT($F1664, 1)))</f>
        <v>0</v>
      </c>
      <c r="AX1664" s="45">
        <f t="shared" si="39748"/>
        <v>0</v>
      </c>
      <c r="AY1664" s="36"/>
      <c r="AZ1664" s="37"/>
      <c r="BA1664" s="44">
        <f>parseTime(AY1664)-(AZ1668=INT(RIGHT($F1664, 1)))</f>
        <v>0</v>
      </c>
      <c r="BB1664" s="45">
        <f t="shared" si="39749"/>
        <v>0</v>
      </c>
      <c r="BC1664" s="36"/>
      <c r="BD1664" s="37"/>
      <c r="BE1664" s="44">
        <f>parseTime(BC1664)-(BD1668=INT(RIGHT($F1664, 1)))</f>
        <v>0</v>
      </c>
      <c r="BF1664" s="45">
        <f t="shared" si="39750"/>
        <v>0</v>
      </c>
      <c r="BG1664" s="36"/>
      <c r="BH1664" s="37"/>
      <c r="BI1664" s="44">
        <f>parseTime(BG1664)-(BH1668=INT(RIGHT($F1664, 1)))</f>
        <v>0</v>
      </c>
      <c r="BJ1664" s="45">
        <f t="shared" si="39751"/>
        <v>0</v>
      </c>
      <c r="BK1664" s="36"/>
      <c r="BL1664" s="37"/>
      <c r="BM1664" s="44">
        <f>parseTime(BK1664)-(BL1668=INT(RIGHT($F1664, 1)))</f>
        <v>0</v>
      </c>
      <c r="BN1664" s="45">
        <f t="shared" si="39752"/>
        <v>0</v>
      </c>
      <c r="BO1664" s="36"/>
      <c r="BP1664" s="37"/>
      <c r="BQ1664" s="44">
        <f t="shared" ref="BQ1664" si="39772">parseTime(BO1664)-(BP1668=INT(RIGHT($F1664, 1)))</f>
        <v>0</v>
      </c>
      <c r="BR1664" s="45">
        <f t="shared" si="39754"/>
        <v>0</v>
      </c>
      <c r="BS1664" s="36"/>
      <c r="BT1664" s="37"/>
      <c r="BU1664" s="44">
        <f t="shared" ref="BU1664" si="39773">parseTime(BS1664)-(BT1668=INT(RIGHT($F1664, 1)))</f>
        <v>0</v>
      </c>
      <c r="BV1664" s="45">
        <f t="shared" si="39756"/>
        <v>0</v>
      </c>
      <c r="BW1664" s="36"/>
      <c r="BX1664" s="37"/>
      <c r="BY1664" s="44">
        <f t="shared" ref="BY1664" si="39774">parseTime(BW1664)-(BX1668=INT(RIGHT($F1664, 1)))</f>
        <v>0</v>
      </c>
      <c r="BZ1664" s="45">
        <f t="shared" si="39758"/>
        <v>0</v>
      </c>
      <c r="CA1664" s="36"/>
      <c r="CB1664" s="37"/>
      <c r="CC1664" s="44">
        <f t="shared" ref="CC1664" si="39775">parseTime(CA1664)-(CB1668=INT(RIGHT($F1664, 1)))</f>
        <v>0</v>
      </c>
      <c r="CD1664" s="45">
        <f t="shared" si="39760"/>
        <v>0</v>
      </c>
      <c r="CE1664" s="36"/>
      <c r="CF1664" s="37"/>
      <c r="CG1664" s="44">
        <f t="shared" ref="CG1664" si="39776">parseTime(CE1664)-(CF1668=INT(RIGHT($F1664, 1)))</f>
        <v>0</v>
      </c>
      <c r="CH1664" s="45">
        <f t="shared" si="39762"/>
        <v>0</v>
      </c>
    </row>
    <row r="1665" spans="1:86" x14ac:dyDescent="0.25">
      <c r="A1665" s="56" t="s">
        <v>117</v>
      </c>
      <c r="B1665" s="57">
        <f t="shared" ref="B1665" ca="1" si="39777">roleHours(G1663:CH1669, "MFD")</f>
        <v>8</v>
      </c>
      <c r="C1665" s="14">
        <f t="shared" ref="C1665:C1668" ca="1" si="39778">B1665/8</f>
        <v>1</v>
      </c>
      <c r="D1665" s="14">
        <f t="shared" ref="D1665" ca="1" si="39779">B1664-D1664</f>
        <v>-45.7</v>
      </c>
      <c r="E1665" s="20" t="s">
        <v>127</v>
      </c>
      <c r="F1665" s="51" t="s">
        <v>130</v>
      </c>
      <c r="G1665" s="36"/>
      <c r="H1665" s="37"/>
      <c r="I1665" s="44">
        <f t="shared" ref="I1665" si="39780">parseTime(G1665)-(H1668=INT(RIGHT($F1665, 1)))</f>
        <v>0</v>
      </c>
      <c r="J1665" s="45">
        <f t="shared" si="39730"/>
        <v>0</v>
      </c>
      <c r="K1665" s="36"/>
      <c r="L1665" s="37"/>
      <c r="M1665" s="44">
        <f t="shared" ref="M1665" si="39781">parseTime(K1665)-(L1668=INT(RIGHT($F1665, 1)))</f>
        <v>0</v>
      </c>
      <c r="N1665" s="45">
        <f t="shared" si="39732"/>
        <v>0</v>
      </c>
      <c r="O1665" s="36"/>
      <c r="P1665" s="37"/>
      <c r="Q1665" s="44">
        <f t="shared" ref="Q1665" si="39782">parseTime(O1665)-(P1668=INT(RIGHT($F1665, 1)))</f>
        <v>0</v>
      </c>
      <c r="R1665" s="45">
        <f t="shared" si="39734"/>
        <v>0</v>
      </c>
      <c r="S1665" s="36"/>
      <c r="T1665" s="37"/>
      <c r="U1665" s="44">
        <f t="shared" ref="U1665" si="39783">parseTime(S1665)-(T1668=INT(RIGHT($F1665, 1)))</f>
        <v>0</v>
      </c>
      <c r="V1665" s="45">
        <f t="shared" si="39736"/>
        <v>0</v>
      </c>
      <c r="W1665" s="36"/>
      <c r="X1665" s="37"/>
      <c r="Y1665" s="44">
        <f t="shared" ref="Y1665" si="39784">parseTime(W1665)-(X1668=INT(RIGHT($F1665, 1)))</f>
        <v>0</v>
      </c>
      <c r="Z1665" s="45">
        <f t="shared" si="39738"/>
        <v>0</v>
      </c>
      <c r="AA1665" s="36"/>
      <c r="AB1665" s="37"/>
      <c r="AC1665" s="44">
        <f t="shared" ref="AC1665" si="39785">parseTime(AA1665)-(AB1668=INT(RIGHT($F1665, 1)))</f>
        <v>0</v>
      </c>
      <c r="AD1665" s="45">
        <f t="shared" si="39740"/>
        <v>0</v>
      </c>
      <c r="AE1665" s="36"/>
      <c r="AF1665" s="37"/>
      <c r="AG1665" s="44">
        <f t="shared" ref="AG1665" si="39786">parseTime(AE1665)-(AF1668=INT(RIGHT($F1665, 1)))</f>
        <v>0</v>
      </c>
      <c r="AH1665" s="45">
        <f t="shared" si="39742"/>
        <v>0</v>
      </c>
      <c r="AI1665" s="36"/>
      <c r="AJ1665" s="37"/>
      <c r="AK1665" s="44">
        <f>parseTime(AI1665)-(AJ1668=INT(RIGHT($F1665, 1)))</f>
        <v>0</v>
      </c>
      <c r="AL1665" s="45">
        <f t="shared" si="39743"/>
        <v>0</v>
      </c>
      <c r="AM1665" s="36"/>
      <c r="AN1665" s="37"/>
      <c r="AO1665" s="44">
        <f t="shared" ref="AO1665" si="39787">parseTime(AM1665)-(AN1668=INT(RIGHT($F1665, 1)))</f>
        <v>0</v>
      </c>
      <c r="AP1665" s="45">
        <f t="shared" si="39745"/>
        <v>0</v>
      </c>
      <c r="AQ1665" s="36"/>
      <c r="AR1665" s="37"/>
      <c r="AS1665" s="44">
        <f t="shared" ref="AS1665" si="39788">parseTime(AQ1665)-(AR1668=INT(RIGHT($F1665, 1)))</f>
        <v>0</v>
      </c>
      <c r="AT1665" s="45">
        <f t="shared" si="39747"/>
        <v>0</v>
      </c>
      <c r="AU1665" s="36"/>
      <c r="AV1665" s="37"/>
      <c r="AW1665" s="44">
        <f>parseTime(AU1665)-(AV1668=INT(RIGHT($F1665, 1)))</f>
        <v>0</v>
      </c>
      <c r="AX1665" s="45">
        <f t="shared" si="39748"/>
        <v>0</v>
      </c>
      <c r="AY1665" s="36"/>
      <c r="AZ1665" s="37"/>
      <c r="BA1665" s="44">
        <f>parseTime(AY1665)-(AZ1668=INT(RIGHT($F1665, 1)))</f>
        <v>0</v>
      </c>
      <c r="BB1665" s="45">
        <f t="shared" si="39749"/>
        <v>0</v>
      </c>
      <c r="BC1665" s="36"/>
      <c r="BD1665" s="37"/>
      <c r="BE1665" s="44">
        <f>parseTime(BC1665)-(BD1668=INT(RIGHT($F1665, 1)))</f>
        <v>0</v>
      </c>
      <c r="BF1665" s="45">
        <f t="shared" si="39750"/>
        <v>0</v>
      </c>
      <c r="BG1665" s="36"/>
      <c r="BH1665" s="37"/>
      <c r="BI1665" s="44">
        <f>parseTime(BG1665)-(BH1668=INT(RIGHT($F1665, 1)))</f>
        <v>0</v>
      </c>
      <c r="BJ1665" s="45">
        <f t="shared" si="39751"/>
        <v>0</v>
      </c>
      <c r="BK1665" s="36"/>
      <c r="BL1665" s="37"/>
      <c r="BM1665" s="44">
        <f>parseTime(BK1665)-(BL1668=INT(RIGHT($F1665, 1)))</f>
        <v>0</v>
      </c>
      <c r="BN1665" s="45">
        <f t="shared" si="39752"/>
        <v>0</v>
      </c>
      <c r="BO1665" s="36"/>
      <c r="BP1665" s="37"/>
      <c r="BQ1665" s="44">
        <f t="shared" ref="BQ1665" si="39789">parseTime(BO1665)-(BP1668=INT(RIGHT($F1665, 1)))</f>
        <v>0</v>
      </c>
      <c r="BR1665" s="45">
        <f t="shared" si="39754"/>
        <v>0</v>
      </c>
      <c r="BS1665" s="36"/>
      <c r="BT1665" s="37"/>
      <c r="BU1665" s="44">
        <f t="shared" ref="BU1665" si="39790">parseTime(BS1665)-(BT1668=INT(RIGHT($F1665, 1)))</f>
        <v>0</v>
      </c>
      <c r="BV1665" s="45">
        <f t="shared" si="39756"/>
        <v>0</v>
      </c>
      <c r="BW1665" s="36"/>
      <c r="BX1665" s="37"/>
      <c r="BY1665" s="44">
        <f t="shared" ref="BY1665" si="39791">parseTime(BW1665)-(BX1668=INT(RIGHT($F1665, 1)))</f>
        <v>0</v>
      </c>
      <c r="BZ1665" s="45">
        <f t="shared" si="39758"/>
        <v>0</v>
      </c>
      <c r="CA1665" s="36"/>
      <c r="CB1665" s="37"/>
      <c r="CC1665" s="44">
        <f t="shared" ref="CC1665" si="39792">parseTime(CA1665)-(CB1668=INT(RIGHT($F1665, 1)))</f>
        <v>0</v>
      </c>
      <c r="CD1665" s="45">
        <f t="shared" si="39760"/>
        <v>0</v>
      </c>
      <c r="CE1665" s="36"/>
      <c r="CF1665" s="37"/>
      <c r="CG1665" s="44">
        <f t="shared" ref="CG1665" si="39793">parseTime(CE1665)-(CF1668=INT(RIGHT($F1665, 1)))</f>
        <v>0</v>
      </c>
      <c r="CH1665" s="45">
        <f t="shared" si="39762"/>
        <v>0</v>
      </c>
    </row>
    <row r="1666" spans="1:86" x14ac:dyDescent="0.25">
      <c r="A1666" s="56"/>
      <c r="B1666" s="57"/>
      <c r="C1666" s="14">
        <f t="shared" si="39778"/>
        <v>0</v>
      </c>
      <c r="D1666" s="14" t="s">
        <v>259</v>
      </c>
      <c r="E1666" s="20">
        <v>4.25</v>
      </c>
      <c r="F1666" s="51" t="s">
        <v>131</v>
      </c>
      <c r="G1666" s="36"/>
      <c r="H1666" s="37"/>
      <c r="I1666" s="44">
        <f t="shared" ref="I1666" si="39794">parseTime(G1666)-(H1668=INT(RIGHT($F1666, 1)))</f>
        <v>0</v>
      </c>
      <c r="J1666" s="45">
        <f t="shared" si="39730"/>
        <v>0</v>
      </c>
      <c r="K1666" s="36"/>
      <c r="L1666" s="37"/>
      <c r="M1666" s="44">
        <f t="shared" ref="M1666" si="39795">parseTime(K1666)-(L1668=INT(RIGHT($F1666, 1)))</f>
        <v>0</v>
      </c>
      <c r="N1666" s="45">
        <f t="shared" si="39732"/>
        <v>0</v>
      </c>
      <c r="O1666" s="36"/>
      <c r="P1666" s="37"/>
      <c r="Q1666" s="44">
        <f t="shared" ref="Q1666" si="39796">parseTime(O1666)-(P1668=INT(RIGHT($F1666, 1)))</f>
        <v>0</v>
      </c>
      <c r="R1666" s="45">
        <f t="shared" si="39734"/>
        <v>0</v>
      </c>
      <c r="S1666" s="36"/>
      <c r="T1666" s="37"/>
      <c r="U1666" s="44">
        <f t="shared" ref="U1666" si="39797">parseTime(S1666)-(T1668=INT(RIGHT($F1666, 1)))</f>
        <v>0</v>
      </c>
      <c r="V1666" s="45">
        <f t="shared" si="39736"/>
        <v>0</v>
      </c>
      <c r="W1666" s="36"/>
      <c r="X1666" s="37"/>
      <c r="Y1666" s="44">
        <f t="shared" ref="Y1666" si="39798">parseTime(W1666)-(X1668=INT(RIGHT($F1666, 1)))</f>
        <v>0</v>
      </c>
      <c r="Z1666" s="45">
        <f t="shared" si="39738"/>
        <v>0</v>
      </c>
      <c r="AA1666" s="36"/>
      <c r="AB1666" s="37"/>
      <c r="AC1666" s="44">
        <f t="shared" ref="AC1666" si="39799">parseTime(AA1666)-(AB1668=INT(RIGHT($F1666, 1)))</f>
        <v>0</v>
      </c>
      <c r="AD1666" s="45">
        <f t="shared" si="39740"/>
        <v>0</v>
      </c>
      <c r="AE1666" s="36"/>
      <c r="AF1666" s="37"/>
      <c r="AG1666" s="44">
        <f t="shared" ref="AG1666" si="39800">parseTime(AE1666)-(AF1668=INT(RIGHT($F1666, 1)))</f>
        <v>0</v>
      </c>
      <c r="AH1666" s="45">
        <f t="shared" si="39742"/>
        <v>0</v>
      </c>
      <c r="AI1666" s="36"/>
      <c r="AJ1666" s="37"/>
      <c r="AK1666" s="44">
        <f>parseTime(AI1666)-(AJ1668=INT(RIGHT($F1666, 1)))</f>
        <v>0</v>
      </c>
      <c r="AL1666" s="45">
        <f t="shared" si="39743"/>
        <v>0</v>
      </c>
      <c r="AM1666" s="36"/>
      <c r="AN1666" s="37"/>
      <c r="AO1666" s="44">
        <f t="shared" ref="AO1666" si="39801">parseTime(AM1666)-(AN1668=INT(RIGHT($F1666, 1)))</f>
        <v>0</v>
      </c>
      <c r="AP1666" s="45">
        <f t="shared" si="39745"/>
        <v>0</v>
      </c>
      <c r="AQ1666" s="36"/>
      <c r="AR1666" s="37"/>
      <c r="AS1666" s="44">
        <f t="shared" ref="AS1666" si="39802">parseTime(AQ1666)-(AR1668=INT(RIGHT($F1666, 1)))</f>
        <v>0</v>
      </c>
      <c r="AT1666" s="45">
        <f t="shared" si="39747"/>
        <v>0</v>
      </c>
      <c r="AU1666" s="36"/>
      <c r="AV1666" s="37"/>
      <c r="AW1666" s="44">
        <f>parseTime(AU1666)-(AV1668=INT(RIGHT($F1666, 1)))</f>
        <v>0</v>
      </c>
      <c r="AX1666" s="45">
        <f t="shared" si="39748"/>
        <v>0</v>
      </c>
      <c r="AY1666" s="36"/>
      <c r="AZ1666" s="37"/>
      <c r="BA1666" s="44">
        <f>parseTime(AY1666)-(AZ1668=INT(RIGHT($F1666, 1)))</f>
        <v>0</v>
      </c>
      <c r="BB1666" s="45">
        <f t="shared" si="39749"/>
        <v>0</v>
      </c>
      <c r="BC1666" s="36"/>
      <c r="BD1666" s="37"/>
      <c r="BE1666" s="44">
        <f>parseTime(BC1666)-(BD1668=INT(RIGHT($F1666, 1)))</f>
        <v>0</v>
      </c>
      <c r="BF1666" s="45">
        <f t="shared" si="39750"/>
        <v>0</v>
      </c>
      <c r="BG1666" s="36"/>
      <c r="BH1666" s="37"/>
      <c r="BI1666" s="44">
        <f>parseTime(BG1666)-(BH1668=INT(RIGHT($F1666, 1)))</f>
        <v>0</v>
      </c>
      <c r="BJ1666" s="45">
        <f t="shared" si="39751"/>
        <v>0</v>
      </c>
      <c r="BK1666" s="36"/>
      <c r="BL1666" s="37"/>
      <c r="BM1666" s="44">
        <f>parseTime(BK1666)-(BL1668=INT(RIGHT($F1666, 1)))</f>
        <v>0</v>
      </c>
      <c r="BN1666" s="45">
        <f t="shared" si="39752"/>
        <v>0</v>
      </c>
      <c r="BO1666" s="36"/>
      <c r="BP1666" s="37"/>
      <c r="BQ1666" s="44">
        <f t="shared" ref="BQ1666" si="39803">parseTime(BO1666)-(BP1668=INT(RIGHT($F1666, 1)))</f>
        <v>0</v>
      </c>
      <c r="BR1666" s="45">
        <f t="shared" si="39754"/>
        <v>0</v>
      </c>
      <c r="BS1666" s="36"/>
      <c r="BT1666" s="37"/>
      <c r="BU1666" s="44">
        <f t="shared" ref="BU1666" si="39804">parseTime(BS1666)-(BT1668=INT(RIGHT($F1666, 1)))</f>
        <v>0</v>
      </c>
      <c r="BV1666" s="45">
        <f t="shared" si="39756"/>
        <v>0</v>
      </c>
      <c r="BW1666" s="36"/>
      <c r="BX1666" s="37"/>
      <c r="BY1666" s="44">
        <f t="shared" ref="BY1666" si="39805">parseTime(BW1666)-(BX1668=INT(RIGHT($F1666, 1)))</f>
        <v>0</v>
      </c>
      <c r="BZ1666" s="45">
        <f t="shared" si="39758"/>
        <v>0</v>
      </c>
      <c r="CA1666" s="36"/>
      <c r="CB1666" s="37"/>
      <c r="CC1666" s="44">
        <f t="shared" ref="CC1666" si="39806">parseTime(CA1666)-(CB1668=INT(RIGHT($F1666, 1)))</f>
        <v>0</v>
      </c>
      <c r="CD1666" s="45">
        <f t="shared" si="39760"/>
        <v>0</v>
      </c>
      <c r="CE1666" s="36"/>
      <c r="CF1666" s="37"/>
      <c r="CG1666" s="44">
        <f t="shared" ref="CG1666" si="39807">parseTime(CE1666)-(CF1668=INT(RIGHT($F1666, 1)))</f>
        <v>0</v>
      </c>
      <c r="CH1666" s="45">
        <f t="shared" si="39762"/>
        <v>0</v>
      </c>
    </row>
    <row r="1667" spans="1:86" x14ac:dyDescent="0.25">
      <c r="A1667" s="56" t="s">
        <v>119</v>
      </c>
      <c r="B1667" s="57">
        <f t="shared" ref="B1667" ca="1" si="39808">roleHours(G1663:CH1669, "MCC")</f>
        <v>0</v>
      </c>
      <c r="C1667" s="14">
        <f t="shared" ca="1" si="39778"/>
        <v>0</v>
      </c>
      <c r="D1667" s="14" t="s">
        <v>260</v>
      </c>
      <c r="E1667" s="20">
        <v>4.6500000000000004</v>
      </c>
      <c r="F1667" s="51" t="s">
        <v>132</v>
      </c>
      <c r="G1667" s="36"/>
      <c r="H1667" s="37"/>
      <c r="I1667" s="44">
        <f t="shared" ref="I1667" si="39809">parseTime(G1667)-(H1668=INT(RIGHT($F1667, 1)))</f>
        <v>0</v>
      </c>
      <c r="J1667" s="45">
        <f t="shared" si="39730"/>
        <v>0</v>
      </c>
      <c r="K1667" s="36"/>
      <c r="L1667" s="37"/>
      <c r="M1667" s="44">
        <f t="shared" ref="M1667" si="39810">parseTime(K1667)-(L1668=INT(RIGHT($F1667, 1)))</f>
        <v>0</v>
      </c>
      <c r="N1667" s="45">
        <f t="shared" si="39732"/>
        <v>0</v>
      </c>
      <c r="O1667" s="36"/>
      <c r="P1667" s="37"/>
      <c r="Q1667" s="44">
        <f t="shared" ref="Q1667" si="39811">parseTime(O1667)-(P1668=INT(RIGHT($F1667, 1)))</f>
        <v>0</v>
      </c>
      <c r="R1667" s="45">
        <f t="shared" si="39734"/>
        <v>0</v>
      </c>
      <c r="S1667" s="36"/>
      <c r="T1667" s="37"/>
      <c r="U1667" s="44">
        <f t="shared" ref="U1667" si="39812">parseTime(S1667)-(T1668=INT(RIGHT($F1667, 1)))</f>
        <v>0</v>
      </c>
      <c r="V1667" s="45">
        <f t="shared" si="39736"/>
        <v>0</v>
      </c>
      <c r="W1667" s="36"/>
      <c r="X1667" s="37"/>
      <c r="Y1667" s="44">
        <f t="shared" ref="Y1667" si="39813">parseTime(W1667)-(X1668=INT(RIGHT($F1667, 1)))</f>
        <v>0</v>
      </c>
      <c r="Z1667" s="45">
        <f t="shared" si="39738"/>
        <v>0</v>
      </c>
      <c r="AA1667" s="36"/>
      <c r="AB1667" s="37"/>
      <c r="AC1667" s="44">
        <f t="shared" ref="AC1667" si="39814">parseTime(AA1667)-(AB1668=INT(RIGHT($F1667, 1)))</f>
        <v>0</v>
      </c>
      <c r="AD1667" s="45">
        <f t="shared" si="39740"/>
        <v>0</v>
      </c>
      <c r="AE1667" s="36"/>
      <c r="AF1667" s="37"/>
      <c r="AG1667" s="44">
        <f t="shared" ref="AG1667" si="39815">parseTime(AE1667)-(AF1668=INT(RIGHT($F1667, 1)))</f>
        <v>0</v>
      </c>
      <c r="AH1667" s="45">
        <f t="shared" si="39742"/>
        <v>0</v>
      </c>
      <c r="AI1667" s="36"/>
      <c r="AJ1667" s="37"/>
      <c r="AK1667" s="44">
        <f>parseTime(AI1667)-(AJ1668=INT(RIGHT($F1667, 1)))</f>
        <v>0</v>
      </c>
      <c r="AL1667" s="45">
        <f t="shared" si="39743"/>
        <v>0</v>
      </c>
      <c r="AM1667" s="36"/>
      <c r="AN1667" s="37"/>
      <c r="AO1667" s="44">
        <f t="shared" ref="AO1667" si="39816">parseTime(AM1667)-(AN1668=INT(RIGHT($F1667, 1)))</f>
        <v>0</v>
      </c>
      <c r="AP1667" s="45">
        <f t="shared" si="39745"/>
        <v>0</v>
      </c>
      <c r="AQ1667" s="36"/>
      <c r="AR1667" s="37"/>
      <c r="AS1667" s="44">
        <f t="shared" ref="AS1667" si="39817">parseTime(AQ1667)-(AR1668=INT(RIGHT($F1667, 1)))</f>
        <v>0</v>
      </c>
      <c r="AT1667" s="45">
        <f t="shared" si="39747"/>
        <v>0</v>
      </c>
      <c r="AU1667" s="36"/>
      <c r="AV1667" s="37"/>
      <c r="AW1667" s="44">
        <f>parseTime(AU1667)-(AV1668=INT(RIGHT($F1667, 1)))</f>
        <v>0</v>
      </c>
      <c r="AX1667" s="45">
        <f t="shared" si="39748"/>
        <v>0</v>
      </c>
      <c r="AY1667" s="36"/>
      <c r="AZ1667" s="37"/>
      <c r="BA1667" s="44">
        <f>parseTime(AY1667)-(AZ1668=INT(RIGHT($F1667, 1)))</f>
        <v>0</v>
      </c>
      <c r="BB1667" s="45">
        <f t="shared" si="39749"/>
        <v>0</v>
      </c>
      <c r="BC1667" s="36"/>
      <c r="BD1667" s="37"/>
      <c r="BE1667" s="44">
        <f>parseTime(BC1667)-(BD1668=INT(RIGHT($F1667, 1)))</f>
        <v>0</v>
      </c>
      <c r="BF1667" s="45">
        <f t="shared" si="39750"/>
        <v>0</v>
      </c>
      <c r="BG1667" s="36"/>
      <c r="BH1667" s="37"/>
      <c r="BI1667" s="44">
        <f>parseTime(BG1667)-(BH1668=INT(RIGHT($F1667, 1)))</f>
        <v>0</v>
      </c>
      <c r="BJ1667" s="45">
        <f t="shared" si="39751"/>
        <v>0</v>
      </c>
      <c r="BK1667" s="36"/>
      <c r="BL1667" s="37"/>
      <c r="BM1667" s="44">
        <f>parseTime(BK1667)-(BL1668=INT(RIGHT($F1667, 1)))</f>
        <v>0</v>
      </c>
      <c r="BN1667" s="45">
        <f t="shared" si="39752"/>
        <v>0</v>
      </c>
      <c r="BO1667" s="36"/>
      <c r="BP1667" s="37"/>
      <c r="BQ1667" s="44">
        <f t="shared" ref="BQ1667" si="39818">parseTime(BO1667)-(BP1668=INT(RIGHT($F1667, 1)))</f>
        <v>0</v>
      </c>
      <c r="BR1667" s="45">
        <f t="shared" si="39754"/>
        <v>0</v>
      </c>
      <c r="BS1667" s="36"/>
      <c r="BT1667" s="37"/>
      <c r="BU1667" s="44">
        <f t="shared" ref="BU1667" si="39819">parseTime(BS1667)-(BT1668=INT(RIGHT($F1667, 1)))</f>
        <v>0</v>
      </c>
      <c r="BV1667" s="45">
        <f t="shared" si="39756"/>
        <v>0</v>
      </c>
      <c r="BW1667" s="36"/>
      <c r="BX1667" s="37"/>
      <c r="BY1667" s="44">
        <f t="shared" ref="BY1667" si="39820">parseTime(BW1667)-(BX1668=INT(RIGHT($F1667, 1)))</f>
        <v>0</v>
      </c>
      <c r="BZ1667" s="45">
        <f t="shared" si="39758"/>
        <v>0</v>
      </c>
      <c r="CA1667" s="36"/>
      <c r="CB1667" s="37"/>
      <c r="CC1667" s="44">
        <f t="shared" ref="CC1667" si="39821">parseTime(CA1667)-(CB1668=INT(RIGHT($F1667, 1)))</f>
        <v>0</v>
      </c>
      <c r="CD1667" s="45">
        <f t="shared" si="39760"/>
        <v>0</v>
      </c>
      <c r="CE1667" s="36"/>
      <c r="CF1667" s="37"/>
      <c r="CG1667" s="44">
        <f t="shared" ref="CG1667" si="39822">parseTime(CE1667)-(CF1668=INT(RIGHT($F1667, 1)))</f>
        <v>0</v>
      </c>
      <c r="CH1667" s="45">
        <f t="shared" si="39762"/>
        <v>0</v>
      </c>
    </row>
    <row r="1668" spans="1:86" x14ac:dyDescent="0.25">
      <c r="A1668" s="56"/>
      <c r="B1668" s="57"/>
      <c r="C1668" s="14">
        <f t="shared" si="39778"/>
        <v>0</v>
      </c>
      <c r="D1668" s="14"/>
      <c r="E1668" s="20">
        <f t="shared" ref="E1668" si="39823">((7.5/2)-0.5+E1667)*8</f>
        <v>63.2</v>
      </c>
      <c r="F1668" s="51"/>
      <c r="G1668" s="46" t="s">
        <v>134</v>
      </c>
      <c r="H1668" s="38">
        <f t="shared" ref="H1668" si="39824">lunchAdjust(G1663:H1667)</f>
        <v>0</v>
      </c>
      <c r="I1668" s="48" t="s">
        <v>0</v>
      </c>
      <c r="J1668" s="39">
        <f t="shared" ref="J1668" si="39825">SUMPRODUCT(I1663:I1667*J1663:J1667)</f>
        <v>0</v>
      </c>
      <c r="K1668" s="46" t="s">
        <v>134</v>
      </c>
      <c r="L1668" s="38">
        <f t="shared" ref="L1668" si="39826">lunchAdjust(K1663:L1667)</f>
        <v>1</v>
      </c>
      <c r="M1668" s="48" t="s">
        <v>0</v>
      </c>
      <c r="N1668" s="39">
        <f t="shared" ref="N1668" si="39827">SUMPRODUCT(M1663:M1667*N1663:N1667)</f>
        <v>8</v>
      </c>
      <c r="O1668" s="46" t="s">
        <v>134</v>
      </c>
      <c r="P1668" s="38">
        <f t="shared" ref="P1668" si="39828">lunchAdjust(O1663:P1667)</f>
        <v>0</v>
      </c>
      <c r="Q1668" s="48" t="s">
        <v>0</v>
      </c>
      <c r="R1668" s="39">
        <f t="shared" ref="R1668" si="39829">SUMPRODUCT(Q1663:Q1667*R1663:R1667)</f>
        <v>0</v>
      </c>
      <c r="S1668" s="46" t="s">
        <v>134</v>
      </c>
      <c r="T1668" s="38">
        <f t="shared" ref="T1668" si="39830">lunchAdjust(S1663:T1667)</f>
        <v>0</v>
      </c>
      <c r="U1668" s="48" t="s">
        <v>0</v>
      </c>
      <c r="V1668" s="39">
        <f t="shared" ref="V1668" si="39831">SUMPRODUCT(U1663:U1667*V1663:V1667)</f>
        <v>0</v>
      </c>
      <c r="W1668" s="46" t="s">
        <v>134</v>
      </c>
      <c r="X1668" s="38">
        <f t="shared" ref="X1668" si="39832">lunchAdjust(W1663:X1667)</f>
        <v>0</v>
      </c>
      <c r="Y1668" s="48" t="s">
        <v>0</v>
      </c>
      <c r="Z1668" s="39">
        <f t="shared" ref="Z1668" si="39833">SUMPRODUCT(Y1663:Y1667*Z1663:Z1667)</f>
        <v>0</v>
      </c>
      <c r="AA1668" s="46" t="s">
        <v>134</v>
      </c>
      <c r="AB1668" s="38">
        <f t="shared" ref="AB1668" si="39834">lunchAdjust(AA1663:AB1667)</f>
        <v>0</v>
      </c>
      <c r="AC1668" s="48" t="s">
        <v>0</v>
      </c>
      <c r="AD1668" s="39">
        <f t="shared" ref="AD1668" si="39835">SUMPRODUCT(AC1663:AC1667*AD1663:AD1667)</f>
        <v>0</v>
      </c>
      <c r="AE1668" s="46" t="s">
        <v>134</v>
      </c>
      <c r="AF1668" s="38">
        <f t="shared" ref="AF1668" si="39836">lunchAdjust(AE1663:AF1667)</f>
        <v>0</v>
      </c>
      <c r="AG1668" s="48" t="s">
        <v>0</v>
      </c>
      <c r="AH1668" s="39">
        <f t="shared" ref="AH1668" si="39837">SUMPRODUCT(AG1663:AG1667*AH1663:AH1667)</f>
        <v>0</v>
      </c>
      <c r="AI1668" s="46" t="s">
        <v>134</v>
      </c>
      <c r="AJ1668" s="38">
        <f t="shared" ref="AJ1668" si="39838">lunchAdjust(AI1663:AJ1667)</f>
        <v>1</v>
      </c>
      <c r="AK1668" s="48" t="s">
        <v>0</v>
      </c>
      <c r="AL1668" s="39">
        <f t="shared" ref="AL1668" si="39839">SUMPRODUCT(AK1663:AK1667*AL1663:AL1667)</f>
        <v>0</v>
      </c>
      <c r="AM1668" s="46" t="s">
        <v>134</v>
      </c>
      <c r="AN1668" s="38">
        <f t="shared" ref="AN1668" si="39840">lunchAdjust(AM1663:AN1667)</f>
        <v>0</v>
      </c>
      <c r="AO1668" s="48" t="s">
        <v>0</v>
      </c>
      <c r="AP1668" s="39">
        <f t="shared" ref="AP1668" si="39841">SUMPRODUCT(AO1663:AO1667*AP1663:AP1667)</f>
        <v>0</v>
      </c>
      <c r="AQ1668" s="46" t="s">
        <v>134</v>
      </c>
      <c r="AR1668" s="38">
        <f t="shared" ref="AR1668" si="39842">lunchAdjust(AQ1663:AR1667)</f>
        <v>0</v>
      </c>
      <c r="AS1668" s="48" t="s">
        <v>0</v>
      </c>
      <c r="AT1668" s="39">
        <f t="shared" ref="AT1668" si="39843">SUMPRODUCT(AS1663:AS1667*AT1663:AT1667)</f>
        <v>0</v>
      </c>
      <c r="AU1668" s="46" t="s">
        <v>134</v>
      </c>
      <c r="AV1668" s="38">
        <f t="shared" ref="AV1668" si="39844">lunchAdjust(AU1663:AV1667)</f>
        <v>0</v>
      </c>
      <c r="AW1668" s="48" t="s">
        <v>0</v>
      </c>
      <c r="AX1668" s="39">
        <f t="shared" ref="AX1668" si="39845">SUMPRODUCT(AW1663:AW1667*AX1663:AX1667)</f>
        <v>0</v>
      </c>
      <c r="AY1668" s="46" t="s">
        <v>134</v>
      </c>
      <c r="AZ1668" s="38">
        <f t="shared" ref="AZ1668" si="39846">lunchAdjust(AY1663:AZ1667)</f>
        <v>0</v>
      </c>
      <c r="BA1668" s="48" t="s">
        <v>0</v>
      </c>
      <c r="BB1668" s="39">
        <f t="shared" ref="BB1668" si="39847">SUMPRODUCT(BA1663:BA1667*BB1663:BB1667)</f>
        <v>0</v>
      </c>
      <c r="BC1668" s="46" t="s">
        <v>134</v>
      </c>
      <c r="BD1668" s="38">
        <f t="shared" ref="BD1668" si="39848">lunchAdjust(BC1663:BD1667)</f>
        <v>0</v>
      </c>
      <c r="BE1668" s="48" t="s">
        <v>0</v>
      </c>
      <c r="BF1668" s="39">
        <f t="shared" ref="BF1668" si="39849">SUMPRODUCT(BE1663:BE1667*BF1663:BF1667)</f>
        <v>0</v>
      </c>
      <c r="BG1668" s="46" t="s">
        <v>134</v>
      </c>
      <c r="BH1668" s="38">
        <f t="shared" ref="BH1668" si="39850">lunchAdjust(BG1663:BH1667)</f>
        <v>0</v>
      </c>
      <c r="BI1668" s="48" t="s">
        <v>0</v>
      </c>
      <c r="BJ1668" s="39">
        <f t="shared" ref="BJ1668" si="39851">SUMPRODUCT(BI1663:BI1667*BJ1663:BJ1667)</f>
        <v>0</v>
      </c>
      <c r="BK1668" s="46" t="s">
        <v>134</v>
      </c>
      <c r="BL1668" s="38">
        <f t="shared" ref="BL1668" si="39852">lunchAdjust(BK1663:BL1667)</f>
        <v>0</v>
      </c>
      <c r="BM1668" s="48" t="s">
        <v>0</v>
      </c>
      <c r="BN1668" s="39">
        <f t="shared" ref="BN1668" si="39853">SUMPRODUCT(BM1663:BM1667*BN1663:BN1667)</f>
        <v>0</v>
      </c>
      <c r="BO1668" s="46" t="s">
        <v>134</v>
      </c>
      <c r="BP1668" s="38">
        <f t="shared" ref="BP1668" si="39854">lunchAdjust(BO1663:BP1667)</f>
        <v>0</v>
      </c>
      <c r="BQ1668" s="48" t="s">
        <v>0</v>
      </c>
      <c r="BR1668" s="39">
        <f t="shared" ref="BR1668" si="39855">SUMPRODUCT(BQ1663:BQ1667*BR1663:BR1667)</f>
        <v>0</v>
      </c>
      <c r="BS1668" s="46" t="s">
        <v>134</v>
      </c>
      <c r="BT1668" s="38">
        <f t="shared" ref="BT1668" si="39856">lunchAdjust(BS1663:BT1667)</f>
        <v>0</v>
      </c>
      <c r="BU1668" s="48" t="s">
        <v>0</v>
      </c>
      <c r="BV1668" s="39">
        <f t="shared" ref="BV1668" si="39857">SUMPRODUCT(BU1663:BU1667*BV1663:BV1667)</f>
        <v>0</v>
      </c>
      <c r="BW1668" s="46" t="s">
        <v>134</v>
      </c>
      <c r="BX1668" s="38">
        <f t="shared" ref="BX1668" si="39858">lunchAdjust(BW1663:BX1667)</f>
        <v>0</v>
      </c>
      <c r="BY1668" s="48" t="s">
        <v>0</v>
      </c>
      <c r="BZ1668" s="39">
        <f t="shared" ref="BZ1668" si="39859">SUMPRODUCT(BY1663:BY1667*BZ1663:BZ1667)</f>
        <v>0</v>
      </c>
      <c r="CA1668" s="46" t="s">
        <v>134</v>
      </c>
      <c r="CB1668" s="38">
        <f t="shared" ref="CB1668" si="39860">lunchAdjust(CA1663:CB1667)</f>
        <v>0</v>
      </c>
      <c r="CC1668" s="48" t="s">
        <v>0</v>
      </c>
      <c r="CD1668" s="39">
        <f t="shared" ref="CD1668" si="39861">SUMPRODUCT(CC1663:CC1667*CD1663:CD1667)</f>
        <v>0</v>
      </c>
      <c r="CE1668" s="46" t="s">
        <v>134</v>
      </c>
      <c r="CF1668" s="38">
        <f t="shared" ref="CF1668" si="39862">lunchAdjust(CE1663:CF1667)</f>
        <v>0</v>
      </c>
      <c r="CG1668" s="48" t="s">
        <v>0</v>
      </c>
      <c r="CH1668" s="39">
        <f t="shared" ref="CH1668" si="39863">SUMPRODUCT(CG1663:CG1667*CH1663:CH1667)</f>
        <v>0</v>
      </c>
    </row>
    <row r="1669" spans="1:86" ht="15.75" thickBot="1" x14ac:dyDescent="0.3">
      <c r="A1669" s="58" t="s">
        <v>121</v>
      </c>
      <c r="B1669" s="59">
        <f t="shared" ref="B1669" ca="1" si="39864">roleHours(G1663:CH1669, "OUT")</f>
        <v>0</v>
      </c>
      <c r="C1669" s="54" t="s">
        <v>137</v>
      </c>
      <c r="D1669" s="22">
        <f t="shared" ref="D1669" ca="1" si="39865">roleHours(G1663:CH1669, "PTO")</f>
        <v>8</v>
      </c>
      <c r="E1669" s="23">
        <f t="shared" ref="E1669" ca="1" si="39866">E1668-B1664</f>
        <v>55.2</v>
      </c>
      <c r="F1669" s="52"/>
      <c r="G1669" s="47" t="s">
        <v>39</v>
      </c>
      <c r="H1669" s="40">
        <f t="shared" si="39694"/>
        <v>0</v>
      </c>
      <c r="I1669" s="49" t="s">
        <v>135</v>
      </c>
      <c r="J1669" s="41">
        <f t="shared" ref="J1669" si="39867">J1668*G$4</f>
        <v>0</v>
      </c>
      <c r="K1669" s="47" t="s">
        <v>39</v>
      </c>
      <c r="L1669" s="40">
        <f t="shared" ref="L1669" si="39868">SUMPRODUCT(M1663:M1667*(L1663:L1667="PTO"))+SUMPRODUCT(M1663:M1667*(L1663:L1667="HOL"))</f>
        <v>0</v>
      </c>
      <c r="M1669" s="49" t="s">
        <v>135</v>
      </c>
      <c r="N1669" s="41">
        <f t="shared" ref="N1669" si="39869">N1668*K$4</f>
        <v>0</v>
      </c>
      <c r="O1669" s="47" t="s">
        <v>39</v>
      </c>
      <c r="P1669" s="40">
        <f t="shared" ref="P1669" si="39870">SUMPRODUCT(Q1663:Q1667*(P1663:P1667="PTO"))+SUMPRODUCT(Q1663:Q1667*(P1663:P1667="HOL"))</f>
        <v>0</v>
      </c>
      <c r="Q1669" s="49" t="s">
        <v>135</v>
      </c>
      <c r="R1669" s="41">
        <f t="shared" ref="R1669" si="39871">R1668*O$4</f>
        <v>0</v>
      </c>
      <c r="S1669" s="47" t="s">
        <v>39</v>
      </c>
      <c r="T1669" s="40">
        <f t="shared" ref="T1669" si="39872">SUMPRODUCT(U1663:U1667*(T1663:T1667="PTO"))+SUMPRODUCT(U1663:U1667*(T1663:T1667="HOL"))</f>
        <v>0</v>
      </c>
      <c r="U1669" s="49" t="s">
        <v>135</v>
      </c>
      <c r="V1669" s="41">
        <f t="shared" ref="V1669" si="39873">V1668*S$4</f>
        <v>0</v>
      </c>
      <c r="W1669" s="47" t="s">
        <v>39</v>
      </c>
      <c r="X1669" s="40">
        <f t="shared" ref="X1669" si="39874">SUMPRODUCT(Y1663:Y1667*(X1663:X1667="PTO"))+SUMPRODUCT(Y1663:Y1667*(X1663:X1667="HOL"))</f>
        <v>0</v>
      </c>
      <c r="Y1669" s="49" t="s">
        <v>135</v>
      </c>
      <c r="Z1669" s="41">
        <f t="shared" ref="Z1669" si="39875">Z1668*W$4</f>
        <v>0</v>
      </c>
      <c r="AA1669" s="47" t="s">
        <v>39</v>
      </c>
      <c r="AB1669" s="40">
        <f t="shared" ref="AB1669" si="39876">SUMPRODUCT(AC1663:AC1667*(AB1663:AB1667="PTO"))+SUMPRODUCT(AC1663:AC1667*(AB1663:AB1667="HOL"))</f>
        <v>0</v>
      </c>
      <c r="AC1669" s="49" t="s">
        <v>135</v>
      </c>
      <c r="AD1669" s="41">
        <f t="shared" ref="AD1669" si="39877">AD1668*AA$4</f>
        <v>0</v>
      </c>
      <c r="AE1669" s="47" t="s">
        <v>39</v>
      </c>
      <c r="AF1669" s="40">
        <f t="shared" ref="AF1669" si="39878">SUMPRODUCT(AG1663:AG1667*(AF1663:AF1667="PTO"))+SUMPRODUCT(AG1663:AG1667*(AF1663:AF1667="HOL"))</f>
        <v>0</v>
      </c>
      <c r="AG1669" s="49" t="s">
        <v>135</v>
      </c>
      <c r="AH1669" s="41">
        <f t="shared" ref="AH1669" si="39879">AH1668*AE$4</f>
        <v>0</v>
      </c>
      <c r="AI1669" s="47" t="s">
        <v>39</v>
      </c>
      <c r="AJ1669" s="40">
        <f t="shared" ref="AJ1669" si="39880">SUMPRODUCT(AK1663:AK1667*(AJ1663:AJ1667="PTO"))+SUMPRODUCT(AK1663:AK1667*(AJ1663:AJ1667="HOL"))</f>
        <v>8</v>
      </c>
      <c r="AK1669" s="49" t="s">
        <v>135</v>
      </c>
      <c r="AL1669" s="41">
        <f>AL1668*AI$4</f>
        <v>0</v>
      </c>
      <c r="AM1669" s="47" t="s">
        <v>39</v>
      </c>
      <c r="AN1669" s="40">
        <f t="shared" ref="AN1669" si="39881">SUMPRODUCT(AO1663:AO1667*(AN1663:AN1667="PTO"))+SUMPRODUCT(AO1663:AO1667*(AN1663:AN1667="HOL"))</f>
        <v>0</v>
      </c>
      <c r="AO1669" s="49" t="s">
        <v>135</v>
      </c>
      <c r="AP1669" s="41">
        <f t="shared" ref="AP1669" si="39882">AP1668*AM$4</f>
        <v>0</v>
      </c>
      <c r="AQ1669" s="47" t="s">
        <v>39</v>
      </c>
      <c r="AR1669" s="40">
        <f t="shared" ref="AR1669" si="39883">SUMPRODUCT(AS1663:AS1667*(AR1663:AR1667="PTO"))+SUMPRODUCT(AS1663:AS1667*(AR1663:AR1667="HOL"))</f>
        <v>0</v>
      </c>
      <c r="AS1669" s="49" t="s">
        <v>135</v>
      </c>
      <c r="AT1669" s="41">
        <f t="shared" ref="AT1669" si="39884">AT1668*AQ$4</f>
        <v>0</v>
      </c>
      <c r="AU1669" s="47" t="s">
        <v>39</v>
      </c>
      <c r="AV1669" s="40">
        <f t="shared" ref="AV1669" si="39885">SUMPRODUCT(AW1663:AW1667*(AV1663:AV1667="PTO"))+SUMPRODUCT(AW1663:AW1667*(AV1663:AV1667="HOL"))</f>
        <v>0</v>
      </c>
      <c r="AW1669" s="49" t="s">
        <v>135</v>
      </c>
      <c r="AX1669" s="41">
        <f>AX1668*AU$4</f>
        <v>0</v>
      </c>
      <c r="AY1669" s="47" t="s">
        <v>39</v>
      </c>
      <c r="AZ1669" s="40">
        <f t="shared" ref="AZ1669" si="39886">SUMPRODUCT(BA1663:BA1667*(AZ1663:AZ1667="PTO"))+SUMPRODUCT(BA1663:BA1667*(AZ1663:AZ1667="HOL"))</f>
        <v>0</v>
      </c>
      <c r="BA1669" s="49" t="s">
        <v>135</v>
      </c>
      <c r="BB1669" s="41">
        <f>BB1668*AY$4</f>
        <v>0</v>
      </c>
      <c r="BC1669" s="47" t="s">
        <v>39</v>
      </c>
      <c r="BD1669" s="40">
        <f t="shared" ref="BD1669" si="39887">SUMPRODUCT(BE1663:BE1667*(BD1663:BD1667="PTO"))+SUMPRODUCT(BE1663:BE1667*(BD1663:BD1667="HOL"))</f>
        <v>0</v>
      </c>
      <c r="BE1669" s="49" t="s">
        <v>135</v>
      </c>
      <c r="BF1669" s="41">
        <f>BF1668*BC$4</f>
        <v>0</v>
      </c>
      <c r="BG1669" s="47" t="s">
        <v>39</v>
      </c>
      <c r="BH1669" s="40">
        <f t="shared" ref="BH1669" si="39888">SUMPRODUCT(BI1663:BI1667*(BH1663:BH1667="PTO"))+SUMPRODUCT(BI1663:BI1667*(BH1663:BH1667="HOL"))</f>
        <v>0</v>
      </c>
      <c r="BI1669" s="49" t="s">
        <v>135</v>
      </c>
      <c r="BJ1669" s="41">
        <f>BJ1668*BG$4</f>
        <v>0</v>
      </c>
      <c r="BK1669" s="47" t="s">
        <v>39</v>
      </c>
      <c r="BL1669" s="40">
        <f t="shared" ref="BL1669" si="39889">SUMPRODUCT(BM1663:BM1667*(BL1663:BL1667="PTO"))+SUMPRODUCT(BM1663:BM1667*(BL1663:BL1667="HOL"))</f>
        <v>0</v>
      </c>
      <c r="BM1669" s="49" t="s">
        <v>135</v>
      </c>
      <c r="BN1669" s="41">
        <f>BN1668*BK$4</f>
        <v>0</v>
      </c>
      <c r="BO1669" s="47" t="s">
        <v>39</v>
      </c>
      <c r="BP1669" s="40">
        <f t="shared" ref="BP1669" si="39890">SUMPRODUCT(BQ1663:BQ1667*(BP1663:BP1667="PTO"))+SUMPRODUCT(BQ1663:BQ1667*(BP1663:BP1667="HOL"))</f>
        <v>0</v>
      </c>
      <c r="BQ1669" s="49" t="s">
        <v>135</v>
      </c>
      <c r="BR1669" s="41">
        <f t="shared" ref="BR1669" si="39891">BR1668*BO$4</f>
        <v>0</v>
      </c>
      <c r="BS1669" s="47" t="s">
        <v>39</v>
      </c>
      <c r="BT1669" s="40">
        <f t="shared" ref="BT1669" si="39892">SUMPRODUCT(BU1663:BU1667*(BT1663:BT1667="PTO"))+SUMPRODUCT(BU1663:BU1667*(BT1663:BT1667="HOL"))</f>
        <v>0</v>
      </c>
      <c r="BU1669" s="49" t="s">
        <v>135</v>
      </c>
      <c r="BV1669" s="41">
        <f t="shared" ref="BV1669" si="39893">BV1668*BS$4</f>
        <v>0</v>
      </c>
      <c r="BW1669" s="47" t="s">
        <v>39</v>
      </c>
      <c r="BX1669" s="40">
        <f t="shared" ref="BX1669" si="39894">SUMPRODUCT(BY1663:BY1667*(BX1663:BX1667="PTO"))+SUMPRODUCT(BY1663:BY1667*(BX1663:BX1667="HOL"))</f>
        <v>0</v>
      </c>
      <c r="BY1669" s="49" t="s">
        <v>135</v>
      </c>
      <c r="BZ1669" s="41">
        <f t="shared" ref="BZ1669" si="39895">BZ1668*BW$4</f>
        <v>0</v>
      </c>
      <c r="CA1669" s="47" t="s">
        <v>39</v>
      </c>
      <c r="CB1669" s="40">
        <f t="shared" ref="CB1669" si="39896">SUMPRODUCT(CC1663:CC1667*(CB1663:CB1667="PTO"))+SUMPRODUCT(CC1663:CC1667*(CB1663:CB1667="HOL"))</f>
        <v>0</v>
      </c>
      <c r="CC1669" s="49" t="s">
        <v>135</v>
      </c>
      <c r="CD1669" s="41">
        <f t="shared" ref="CD1669" si="39897">CD1668*CA$4</f>
        <v>0</v>
      </c>
      <c r="CE1669" s="47" t="s">
        <v>39</v>
      </c>
      <c r="CF1669" s="40">
        <f t="shared" ref="CF1669" si="39898">SUMPRODUCT(CG1663:CG1667*(CF1663:CF1667="PTO"))+SUMPRODUCT(CG1663:CG1667*(CF1663:CF1667="HOL"))</f>
        <v>0</v>
      </c>
      <c r="CG1669" s="49" t="s">
        <v>135</v>
      </c>
      <c r="CH1669" s="41">
        <f t="shared" ref="CH1669" si="39899">CH1668*CE$4</f>
        <v>0</v>
      </c>
    </row>
    <row r="1670" spans="1:86" x14ac:dyDescent="0.25">
      <c r="A1670" s="70" t="s">
        <v>133</v>
      </c>
      <c r="B1670" s="71">
        <f t="shared" ref="B1670" ca="1" si="39900">D1670-B1671</f>
        <v>0</v>
      </c>
      <c r="C1670" s="72" t="s">
        <v>122</v>
      </c>
      <c r="D1670" s="71">
        <f>IFERROR(INDEX(Holidays[FTE], MATCH(Entry!E1670, Holidays[Date], 0)), 1)*8*INDEX(FTEguide[[1]:[12]], MATCH(Entry!E1671, FTEguide[Weekday], 0), IF(Entry!E1673&gt;0, Entry!E1673, MONTH(Entry!E1670)))</f>
        <v>0</v>
      </c>
      <c r="E1670" s="60">
        <f t="shared" si="39211"/>
        <v>44066</v>
      </c>
      <c r="F1670" s="50" t="s">
        <v>128</v>
      </c>
      <c r="G1670" s="34"/>
      <c r="H1670" s="35"/>
      <c r="I1670" s="42">
        <f t="shared" ref="I1670" si="39901">parseTime(G1670)-(H1675=INT(RIGHT($F1670, 1)))</f>
        <v>0</v>
      </c>
      <c r="J1670" s="43">
        <f t="shared" ref="J1670:J1674" si="39902">isClocked(H1670)</f>
        <v>0</v>
      </c>
      <c r="K1670" s="34"/>
      <c r="L1670" s="35"/>
      <c r="M1670" s="42">
        <f t="shared" ref="M1670" si="39903">parseTime(K1670)-(L1675=INT(RIGHT($F1670, 1)))</f>
        <v>0</v>
      </c>
      <c r="N1670" s="43">
        <f t="shared" ref="N1670:N1674" si="39904">isClocked(L1670)</f>
        <v>0</v>
      </c>
      <c r="O1670" s="34"/>
      <c r="P1670" s="35"/>
      <c r="Q1670" s="42">
        <f t="shared" ref="Q1670" si="39905">parseTime(O1670)-(P1675=INT(RIGHT($F1670, 1)))</f>
        <v>0</v>
      </c>
      <c r="R1670" s="43">
        <f t="shared" ref="R1670:R1674" si="39906">isClocked(P1670)</f>
        <v>0</v>
      </c>
      <c r="S1670" s="34"/>
      <c r="T1670" s="35"/>
      <c r="U1670" s="42">
        <f t="shared" ref="U1670" si="39907">parseTime(S1670)-(T1675=INT(RIGHT($F1670, 1)))</f>
        <v>0</v>
      </c>
      <c r="V1670" s="43">
        <f t="shared" ref="V1670:V1674" si="39908">isClocked(T1670)</f>
        <v>0</v>
      </c>
      <c r="W1670" s="34"/>
      <c r="X1670" s="35"/>
      <c r="Y1670" s="42">
        <f t="shared" ref="Y1670" si="39909">parseTime(W1670)-(X1675=INT(RIGHT($F1670, 1)))</f>
        <v>0</v>
      </c>
      <c r="Z1670" s="43">
        <f t="shared" ref="Z1670:Z1674" si="39910">isClocked(X1670)</f>
        <v>0</v>
      </c>
      <c r="AA1670" s="34"/>
      <c r="AB1670" s="35"/>
      <c r="AC1670" s="42">
        <f t="shared" ref="AC1670" si="39911">parseTime(AA1670)-(AB1675=INT(RIGHT($F1670, 1)))</f>
        <v>0</v>
      </c>
      <c r="AD1670" s="43">
        <f t="shared" ref="AD1670:AD1674" si="39912">isClocked(AB1670)</f>
        <v>0</v>
      </c>
      <c r="AE1670" s="34"/>
      <c r="AF1670" s="35"/>
      <c r="AG1670" s="42">
        <f t="shared" ref="AG1670" si="39913">parseTime(AE1670)-(AF1675=INT(RIGHT($F1670, 1)))</f>
        <v>0</v>
      </c>
      <c r="AH1670" s="43">
        <f t="shared" ref="AH1670:AH1674" si="39914">isClocked(AF1670)</f>
        <v>0</v>
      </c>
      <c r="AI1670" s="34"/>
      <c r="AJ1670" s="35"/>
      <c r="AK1670" s="42">
        <f>parseTime(AI1670)-(AJ1675=INT(RIGHT($F1670, 1)))</f>
        <v>0</v>
      </c>
      <c r="AL1670" s="43">
        <f t="shared" ref="AL1670:AL1674" si="39915">isClocked(AJ1670)</f>
        <v>0</v>
      </c>
      <c r="AM1670" s="34"/>
      <c r="AN1670" s="35"/>
      <c r="AO1670" s="42">
        <f t="shared" ref="AO1670" si="39916">parseTime(AM1670)-(AN1675=INT(RIGHT($F1670, 1)))</f>
        <v>0</v>
      </c>
      <c r="AP1670" s="43">
        <f t="shared" ref="AP1670:AP1674" si="39917">isClocked(AN1670)</f>
        <v>0</v>
      </c>
      <c r="AQ1670" s="34"/>
      <c r="AR1670" s="35"/>
      <c r="AS1670" s="42">
        <f t="shared" ref="AS1670" si="39918">parseTime(AQ1670)-(AR1675=INT(RIGHT($F1670, 1)))</f>
        <v>0</v>
      </c>
      <c r="AT1670" s="43">
        <f t="shared" ref="AT1670:AT1674" si="39919">isClocked(AR1670)</f>
        <v>0</v>
      </c>
      <c r="AU1670" s="34"/>
      <c r="AV1670" s="35"/>
      <c r="AW1670" s="42">
        <f>parseTime(AU1670)-(AV1675=INT(RIGHT($F1670, 1)))</f>
        <v>0</v>
      </c>
      <c r="AX1670" s="43">
        <f t="shared" ref="AX1670:AX1674" si="39920">isClocked(AV1670)</f>
        <v>0</v>
      </c>
      <c r="AY1670" s="34"/>
      <c r="AZ1670" s="35"/>
      <c r="BA1670" s="42">
        <f>parseTime(AY1670)-(AZ1675=INT(RIGHT($F1670, 1)))</f>
        <v>0</v>
      </c>
      <c r="BB1670" s="43">
        <f t="shared" ref="BB1670:BB1674" si="39921">isClocked(AZ1670)</f>
        <v>0</v>
      </c>
      <c r="BC1670" s="34"/>
      <c r="BD1670" s="35"/>
      <c r="BE1670" s="42">
        <f>parseTime(BC1670)-(BD1675=INT(RIGHT($F1670, 1)))</f>
        <v>0</v>
      </c>
      <c r="BF1670" s="43">
        <f t="shared" ref="BF1670:BF1674" si="39922">isClocked(BD1670)</f>
        <v>0</v>
      </c>
      <c r="BG1670" s="34"/>
      <c r="BH1670" s="35"/>
      <c r="BI1670" s="42">
        <f>parseTime(BG1670)-(BH1675=INT(RIGHT($F1670, 1)))</f>
        <v>0</v>
      </c>
      <c r="BJ1670" s="43">
        <f t="shared" ref="BJ1670:BJ1674" si="39923">isClocked(BH1670)</f>
        <v>0</v>
      </c>
      <c r="BK1670" s="34"/>
      <c r="BL1670" s="35"/>
      <c r="BM1670" s="42">
        <f>parseTime(BK1670)-(BL1675=INT(RIGHT($F1670, 1)))</f>
        <v>0</v>
      </c>
      <c r="BN1670" s="43">
        <f t="shared" ref="BN1670:BN1674" si="39924">isClocked(BL1670)</f>
        <v>0</v>
      </c>
      <c r="BO1670" s="34"/>
      <c r="BP1670" s="35"/>
      <c r="BQ1670" s="42">
        <f t="shared" ref="BQ1670" si="39925">parseTime(BO1670)-(BP1675=INT(RIGHT($F1670, 1)))</f>
        <v>0</v>
      </c>
      <c r="BR1670" s="43">
        <f t="shared" ref="BR1670:BR1674" si="39926">isClocked(BP1670)</f>
        <v>0</v>
      </c>
      <c r="BS1670" s="34"/>
      <c r="BT1670" s="35"/>
      <c r="BU1670" s="42">
        <f t="shared" ref="BU1670" si="39927">parseTime(BS1670)-(BT1675=INT(RIGHT($F1670, 1)))</f>
        <v>0</v>
      </c>
      <c r="BV1670" s="43">
        <f t="shared" ref="BV1670:BV1674" si="39928">isClocked(BT1670)</f>
        <v>0</v>
      </c>
      <c r="BW1670" s="34"/>
      <c r="BX1670" s="35"/>
      <c r="BY1670" s="42">
        <f t="shared" ref="BY1670" si="39929">parseTime(BW1670)-(BX1675=INT(RIGHT($F1670, 1)))</f>
        <v>0</v>
      </c>
      <c r="BZ1670" s="43">
        <f t="shared" ref="BZ1670:BZ1674" si="39930">isClocked(BX1670)</f>
        <v>0</v>
      </c>
      <c r="CA1670" s="34"/>
      <c r="CB1670" s="35"/>
      <c r="CC1670" s="42">
        <f t="shared" ref="CC1670" si="39931">parseTime(CA1670)-(CB1675=INT(RIGHT($F1670, 1)))</f>
        <v>0</v>
      </c>
      <c r="CD1670" s="43">
        <f t="shared" ref="CD1670:CD1674" si="39932">isClocked(CB1670)</f>
        <v>0</v>
      </c>
      <c r="CE1670" s="34"/>
      <c r="CF1670" s="35"/>
      <c r="CG1670" s="42">
        <f t="shared" ref="CG1670" si="39933">parseTime(CE1670)-(CF1675=INT(RIGHT($F1670, 1)))</f>
        <v>0</v>
      </c>
      <c r="CH1670" s="43">
        <f t="shared" ref="CH1670:CH1674" si="39934">isClocked(CF1670)</f>
        <v>0</v>
      </c>
    </row>
    <row r="1671" spans="1:86" x14ac:dyDescent="0.25">
      <c r="A1671" s="56" t="s">
        <v>0</v>
      </c>
      <c r="B1671" s="57">
        <f t="shared" ca="1" si="38727"/>
        <v>0</v>
      </c>
      <c r="C1671" s="14" t="s">
        <v>252</v>
      </c>
      <c r="D1671" s="14">
        <f t="shared" ref="D1671:D1734" si="39935">(E1674+(E1673/2))*8-0.5</f>
        <v>53.7</v>
      </c>
      <c r="E1671" s="55" t="str">
        <f t="shared" si="38728"/>
        <v>Sunday</v>
      </c>
      <c r="F1671" s="51" t="s">
        <v>129</v>
      </c>
      <c r="G1671" s="36"/>
      <c r="H1671" s="37"/>
      <c r="I1671" s="44">
        <f t="shared" ref="I1671" si="39936">parseTime(G1671)-(H1675=INT(RIGHT($F1671, 1)))</f>
        <v>0</v>
      </c>
      <c r="J1671" s="45">
        <f t="shared" si="39902"/>
        <v>0</v>
      </c>
      <c r="K1671" s="36"/>
      <c r="L1671" s="37"/>
      <c r="M1671" s="44">
        <f t="shared" ref="M1671" si="39937">parseTime(K1671)-(L1675=INT(RIGHT($F1671, 1)))</f>
        <v>0</v>
      </c>
      <c r="N1671" s="45">
        <f t="shared" si="39904"/>
        <v>0</v>
      </c>
      <c r="O1671" s="36"/>
      <c r="P1671" s="37"/>
      <c r="Q1671" s="44">
        <f t="shared" ref="Q1671" si="39938">parseTime(O1671)-(P1675=INT(RIGHT($F1671, 1)))</f>
        <v>0</v>
      </c>
      <c r="R1671" s="45">
        <f t="shared" si="39906"/>
        <v>0</v>
      </c>
      <c r="S1671" s="36"/>
      <c r="T1671" s="37"/>
      <c r="U1671" s="44">
        <f t="shared" ref="U1671" si="39939">parseTime(S1671)-(T1675=INT(RIGHT($F1671, 1)))</f>
        <v>0</v>
      </c>
      <c r="V1671" s="45">
        <f t="shared" si="39908"/>
        <v>0</v>
      </c>
      <c r="W1671" s="36"/>
      <c r="X1671" s="37"/>
      <c r="Y1671" s="44">
        <f t="shared" ref="Y1671" si="39940">parseTime(W1671)-(X1675=INT(RIGHT($F1671, 1)))</f>
        <v>0</v>
      </c>
      <c r="Z1671" s="45">
        <f t="shared" si="39910"/>
        <v>0</v>
      </c>
      <c r="AA1671" s="36"/>
      <c r="AB1671" s="37"/>
      <c r="AC1671" s="44">
        <f t="shared" ref="AC1671" si="39941">parseTime(AA1671)-(AB1675=INT(RIGHT($F1671, 1)))</f>
        <v>0</v>
      </c>
      <c r="AD1671" s="45">
        <f t="shared" si="39912"/>
        <v>0</v>
      </c>
      <c r="AE1671" s="36"/>
      <c r="AF1671" s="37"/>
      <c r="AG1671" s="44">
        <f t="shared" ref="AG1671" si="39942">parseTime(AE1671)-(AF1675=INT(RIGHT($F1671, 1)))</f>
        <v>0</v>
      </c>
      <c r="AH1671" s="45">
        <f t="shared" si="39914"/>
        <v>0</v>
      </c>
      <c r="AI1671" s="36"/>
      <c r="AJ1671" s="37"/>
      <c r="AK1671" s="44">
        <f>parseTime(AI1671)-(AJ1675=INT(RIGHT($F1671, 1)))</f>
        <v>0</v>
      </c>
      <c r="AL1671" s="45">
        <f t="shared" si="39915"/>
        <v>0</v>
      </c>
      <c r="AM1671" s="36"/>
      <c r="AN1671" s="37"/>
      <c r="AO1671" s="44">
        <f t="shared" ref="AO1671" si="39943">parseTime(AM1671)-(AN1675=INT(RIGHT($F1671, 1)))</f>
        <v>0</v>
      </c>
      <c r="AP1671" s="45">
        <f t="shared" si="39917"/>
        <v>0</v>
      </c>
      <c r="AQ1671" s="36"/>
      <c r="AR1671" s="37"/>
      <c r="AS1671" s="44">
        <f t="shared" ref="AS1671" si="39944">parseTime(AQ1671)-(AR1675=INT(RIGHT($F1671, 1)))</f>
        <v>0</v>
      </c>
      <c r="AT1671" s="45">
        <f t="shared" si="39919"/>
        <v>0</v>
      </c>
      <c r="AU1671" s="36"/>
      <c r="AV1671" s="37"/>
      <c r="AW1671" s="44">
        <f>parseTime(AU1671)-(AV1675=INT(RIGHT($F1671, 1)))</f>
        <v>0</v>
      </c>
      <c r="AX1671" s="45">
        <f t="shared" si="39920"/>
        <v>0</v>
      </c>
      <c r="AY1671" s="36"/>
      <c r="AZ1671" s="37"/>
      <c r="BA1671" s="44">
        <f>parseTime(AY1671)-(AZ1675=INT(RIGHT($F1671, 1)))</f>
        <v>0</v>
      </c>
      <c r="BB1671" s="45">
        <f t="shared" si="39921"/>
        <v>0</v>
      </c>
      <c r="BC1671" s="36"/>
      <c r="BD1671" s="37"/>
      <c r="BE1671" s="44">
        <f>parseTime(BC1671)-(BD1675=INT(RIGHT($F1671, 1)))</f>
        <v>0</v>
      </c>
      <c r="BF1671" s="45">
        <f t="shared" si="39922"/>
        <v>0</v>
      </c>
      <c r="BG1671" s="36"/>
      <c r="BH1671" s="37"/>
      <c r="BI1671" s="44">
        <f>parseTime(BG1671)-(BH1675=INT(RIGHT($F1671, 1)))</f>
        <v>0</v>
      </c>
      <c r="BJ1671" s="45">
        <f t="shared" si="39923"/>
        <v>0</v>
      </c>
      <c r="BK1671" s="36"/>
      <c r="BL1671" s="37"/>
      <c r="BM1671" s="44">
        <f>parseTime(BK1671)-(BL1675=INT(RIGHT($F1671, 1)))</f>
        <v>0</v>
      </c>
      <c r="BN1671" s="45">
        <f t="shared" si="39924"/>
        <v>0</v>
      </c>
      <c r="BO1671" s="36"/>
      <c r="BP1671" s="37"/>
      <c r="BQ1671" s="44">
        <f t="shared" ref="BQ1671" si="39945">parseTime(BO1671)-(BP1675=INT(RIGHT($F1671, 1)))</f>
        <v>0</v>
      </c>
      <c r="BR1671" s="45">
        <f t="shared" si="39926"/>
        <v>0</v>
      </c>
      <c r="BS1671" s="36"/>
      <c r="BT1671" s="37"/>
      <c r="BU1671" s="44">
        <f t="shared" ref="BU1671" si="39946">parseTime(BS1671)-(BT1675=INT(RIGHT($F1671, 1)))</f>
        <v>0</v>
      </c>
      <c r="BV1671" s="45">
        <f t="shared" si="39928"/>
        <v>0</v>
      </c>
      <c r="BW1671" s="36"/>
      <c r="BX1671" s="37"/>
      <c r="BY1671" s="44">
        <f t="shared" ref="BY1671" si="39947">parseTime(BW1671)-(BX1675=INT(RIGHT($F1671, 1)))</f>
        <v>0</v>
      </c>
      <c r="BZ1671" s="45">
        <f t="shared" si="39930"/>
        <v>0</v>
      </c>
      <c r="CA1671" s="36"/>
      <c r="CB1671" s="37"/>
      <c r="CC1671" s="44">
        <f t="shared" ref="CC1671" si="39948">parseTime(CA1671)-(CB1675=INT(RIGHT($F1671, 1)))</f>
        <v>0</v>
      </c>
      <c r="CD1671" s="45">
        <f t="shared" si="39932"/>
        <v>0</v>
      </c>
      <c r="CE1671" s="36"/>
      <c r="CF1671" s="37"/>
      <c r="CG1671" s="44">
        <f t="shared" ref="CG1671" si="39949">parseTime(CE1671)-(CF1675=INT(RIGHT($F1671, 1)))</f>
        <v>0</v>
      </c>
      <c r="CH1671" s="45">
        <f t="shared" si="39934"/>
        <v>0</v>
      </c>
    </row>
    <row r="1672" spans="1:86" x14ac:dyDescent="0.25">
      <c r="A1672" s="56" t="s">
        <v>117</v>
      </c>
      <c r="B1672" s="57">
        <f t="shared" ref="B1672" ca="1" si="39950">roleHours(G1670:CH1676, "MFD")</f>
        <v>0</v>
      </c>
      <c r="C1672" s="14">
        <f t="shared" ref="C1672:C1675" ca="1" si="39951">B1672/8</f>
        <v>0</v>
      </c>
      <c r="D1672" s="14">
        <f t="shared" ref="D1672" ca="1" si="39952">B1671-D1671</f>
        <v>-53.7</v>
      </c>
      <c r="E1672" s="20" t="s">
        <v>127</v>
      </c>
      <c r="F1672" s="51" t="s">
        <v>130</v>
      </c>
      <c r="G1672" s="36"/>
      <c r="H1672" s="37"/>
      <c r="I1672" s="44">
        <f t="shared" ref="I1672" si="39953">parseTime(G1672)-(H1675=INT(RIGHT($F1672, 1)))</f>
        <v>0</v>
      </c>
      <c r="J1672" s="45">
        <f t="shared" si="39902"/>
        <v>0</v>
      </c>
      <c r="K1672" s="36"/>
      <c r="L1672" s="37"/>
      <c r="M1672" s="44">
        <f t="shared" ref="M1672" si="39954">parseTime(K1672)-(L1675=INT(RIGHT($F1672, 1)))</f>
        <v>0</v>
      </c>
      <c r="N1672" s="45">
        <f t="shared" si="39904"/>
        <v>0</v>
      </c>
      <c r="O1672" s="36"/>
      <c r="P1672" s="37"/>
      <c r="Q1672" s="44">
        <f t="shared" ref="Q1672" si="39955">parseTime(O1672)-(P1675=INT(RIGHT($F1672, 1)))</f>
        <v>0</v>
      </c>
      <c r="R1672" s="45">
        <f t="shared" si="39906"/>
        <v>0</v>
      </c>
      <c r="S1672" s="36"/>
      <c r="T1672" s="37"/>
      <c r="U1672" s="44">
        <f t="shared" ref="U1672" si="39956">parseTime(S1672)-(T1675=INT(RIGHT($F1672, 1)))</f>
        <v>0</v>
      </c>
      <c r="V1672" s="45">
        <f t="shared" si="39908"/>
        <v>0</v>
      </c>
      <c r="W1672" s="36"/>
      <c r="X1672" s="37"/>
      <c r="Y1672" s="44">
        <f t="shared" ref="Y1672" si="39957">parseTime(W1672)-(X1675=INT(RIGHT($F1672, 1)))</f>
        <v>0</v>
      </c>
      <c r="Z1672" s="45">
        <f t="shared" si="39910"/>
        <v>0</v>
      </c>
      <c r="AA1672" s="36"/>
      <c r="AB1672" s="37"/>
      <c r="AC1672" s="44">
        <f t="shared" ref="AC1672" si="39958">parseTime(AA1672)-(AB1675=INT(RIGHT($F1672, 1)))</f>
        <v>0</v>
      </c>
      <c r="AD1672" s="45">
        <f t="shared" si="39912"/>
        <v>0</v>
      </c>
      <c r="AE1672" s="36"/>
      <c r="AF1672" s="37"/>
      <c r="AG1672" s="44">
        <f t="shared" ref="AG1672" si="39959">parseTime(AE1672)-(AF1675=INT(RIGHT($F1672, 1)))</f>
        <v>0</v>
      </c>
      <c r="AH1672" s="45">
        <f t="shared" si="39914"/>
        <v>0</v>
      </c>
      <c r="AI1672" s="36"/>
      <c r="AJ1672" s="37"/>
      <c r="AK1672" s="44">
        <f>parseTime(AI1672)-(AJ1675=INT(RIGHT($F1672, 1)))</f>
        <v>0</v>
      </c>
      <c r="AL1672" s="45">
        <f t="shared" si="39915"/>
        <v>0</v>
      </c>
      <c r="AM1672" s="36"/>
      <c r="AN1672" s="37"/>
      <c r="AO1672" s="44">
        <f t="shared" ref="AO1672" si="39960">parseTime(AM1672)-(AN1675=INT(RIGHT($F1672, 1)))</f>
        <v>0</v>
      </c>
      <c r="AP1672" s="45">
        <f t="shared" si="39917"/>
        <v>0</v>
      </c>
      <c r="AQ1672" s="36"/>
      <c r="AR1672" s="37"/>
      <c r="AS1672" s="44">
        <f t="shared" ref="AS1672" si="39961">parseTime(AQ1672)-(AR1675=INT(RIGHT($F1672, 1)))</f>
        <v>0</v>
      </c>
      <c r="AT1672" s="45">
        <f t="shared" si="39919"/>
        <v>0</v>
      </c>
      <c r="AU1672" s="36"/>
      <c r="AV1672" s="37"/>
      <c r="AW1672" s="44">
        <f>parseTime(AU1672)-(AV1675=INT(RIGHT($F1672, 1)))</f>
        <v>0</v>
      </c>
      <c r="AX1672" s="45">
        <f t="shared" si="39920"/>
        <v>0</v>
      </c>
      <c r="AY1672" s="36"/>
      <c r="AZ1672" s="37"/>
      <c r="BA1672" s="44">
        <f>parseTime(AY1672)-(AZ1675=INT(RIGHT($F1672, 1)))</f>
        <v>0</v>
      </c>
      <c r="BB1672" s="45">
        <f t="shared" si="39921"/>
        <v>0</v>
      </c>
      <c r="BC1672" s="36"/>
      <c r="BD1672" s="37"/>
      <c r="BE1672" s="44">
        <f>parseTime(BC1672)-(BD1675=INT(RIGHT($F1672, 1)))</f>
        <v>0</v>
      </c>
      <c r="BF1672" s="45">
        <f t="shared" si="39922"/>
        <v>0</v>
      </c>
      <c r="BG1672" s="36"/>
      <c r="BH1672" s="37"/>
      <c r="BI1672" s="44">
        <f>parseTime(BG1672)-(BH1675=INT(RIGHT($F1672, 1)))</f>
        <v>0</v>
      </c>
      <c r="BJ1672" s="45">
        <f t="shared" si="39923"/>
        <v>0</v>
      </c>
      <c r="BK1672" s="36"/>
      <c r="BL1672" s="37"/>
      <c r="BM1672" s="44">
        <f>parseTime(BK1672)-(BL1675=INT(RIGHT($F1672, 1)))</f>
        <v>0</v>
      </c>
      <c r="BN1672" s="45">
        <f t="shared" si="39924"/>
        <v>0</v>
      </c>
      <c r="BO1672" s="36"/>
      <c r="BP1672" s="37"/>
      <c r="BQ1672" s="44">
        <f t="shared" ref="BQ1672" si="39962">parseTime(BO1672)-(BP1675=INT(RIGHT($F1672, 1)))</f>
        <v>0</v>
      </c>
      <c r="BR1672" s="45">
        <f t="shared" si="39926"/>
        <v>0</v>
      </c>
      <c r="BS1672" s="36"/>
      <c r="BT1672" s="37"/>
      <c r="BU1672" s="44">
        <f t="shared" ref="BU1672" si="39963">parseTime(BS1672)-(BT1675=INT(RIGHT($F1672, 1)))</f>
        <v>0</v>
      </c>
      <c r="BV1672" s="45">
        <f t="shared" si="39928"/>
        <v>0</v>
      </c>
      <c r="BW1672" s="36"/>
      <c r="BX1672" s="37"/>
      <c r="BY1672" s="44">
        <f t="shared" ref="BY1672" si="39964">parseTime(BW1672)-(BX1675=INT(RIGHT($F1672, 1)))</f>
        <v>0</v>
      </c>
      <c r="BZ1672" s="45">
        <f t="shared" si="39930"/>
        <v>0</v>
      </c>
      <c r="CA1672" s="36"/>
      <c r="CB1672" s="37"/>
      <c r="CC1672" s="44">
        <f t="shared" ref="CC1672" si="39965">parseTime(CA1672)-(CB1675=INT(RIGHT($F1672, 1)))</f>
        <v>0</v>
      </c>
      <c r="CD1672" s="45">
        <f t="shared" si="39932"/>
        <v>0</v>
      </c>
      <c r="CE1672" s="36"/>
      <c r="CF1672" s="37"/>
      <c r="CG1672" s="44">
        <f t="shared" ref="CG1672" si="39966">parseTime(CE1672)-(CF1675=INT(RIGHT($F1672, 1)))</f>
        <v>0</v>
      </c>
      <c r="CH1672" s="45">
        <f t="shared" si="39934"/>
        <v>0</v>
      </c>
    </row>
    <row r="1673" spans="1:86" x14ac:dyDescent="0.25">
      <c r="A1673" s="56"/>
      <c r="B1673" s="57"/>
      <c r="C1673" s="14">
        <f t="shared" si="39951"/>
        <v>0</v>
      </c>
      <c r="D1673" s="14" t="s">
        <v>259</v>
      </c>
      <c r="E1673" s="20">
        <v>4.25</v>
      </c>
      <c r="F1673" s="51" t="s">
        <v>131</v>
      </c>
      <c r="G1673" s="36"/>
      <c r="H1673" s="37"/>
      <c r="I1673" s="44">
        <f t="shared" ref="I1673" si="39967">parseTime(G1673)-(H1675=INT(RIGHT($F1673, 1)))</f>
        <v>0</v>
      </c>
      <c r="J1673" s="45">
        <f t="shared" si="39902"/>
        <v>0</v>
      </c>
      <c r="K1673" s="36"/>
      <c r="L1673" s="37"/>
      <c r="M1673" s="44">
        <f t="shared" ref="M1673" si="39968">parseTime(K1673)-(L1675=INT(RIGHT($F1673, 1)))</f>
        <v>0</v>
      </c>
      <c r="N1673" s="45">
        <f t="shared" si="39904"/>
        <v>0</v>
      </c>
      <c r="O1673" s="36"/>
      <c r="P1673" s="37"/>
      <c r="Q1673" s="44">
        <f t="shared" ref="Q1673" si="39969">parseTime(O1673)-(P1675=INT(RIGHT($F1673, 1)))</f>
        <v>0</v>
      </c>
      <c r="R1673" s="45">
        <f t="shared" si="39906"/>
        <v>0</v>
      </c>
      <c r="S1673" s="36"/>
      <c r="T1673" s="37"/>
      <c r="U1673" s="44">
        <f t="shared" ref="U1673" si="39970">parseTime(S1673)-(T1675=INT(RIGHT($F1673, 1)))</f>
        <v>0</v>
      </c>
      <c r="V1673" s="45">
        <f t="shared" si="39908"/>
        <v>0</v>
      </c>
      <c r="W1673" s="36"/>
      <c r="X1673" s="37"/>
      <c r="Y1673" s="44">
        <f t="shared" ref="Y1673" si="39971">parseTime(W1673)-(X1675=INT(RIGHT($F1673, 1)))</f>
        <v>0</v>
      </c>
      <c r="Z1673" s="45">
        <f t="shared" si="39910"/>
        <v>0</v>
      </c>
      <c r="AA1673" s="36"/>
      <c r="AB1673" s="37"/>
      <c r="AC1673" s="44">
        <f t="shared" ref="AC1673" si="39972">parseTime(AA1673)-(AB1675=INT(RIGHT($F1673, 1)))</f>
        <v>0</v>
      </c>
      <c r="AD1673" s="45">
        <f t="shared" si="39912"/>
        <v>0</v>
      </c>
      <c r="AE1673" s="36"/>
      <c r="AF1673" s="37"/>
      <c r="AG1673" s="44">
        <f t="shared" ref="AG1673" si="39973">parseTime(AE1673)-(AF1675=INT(RIGHT($F1673, 1)))</f>
        <v>0</v>
      </c>
      <c r="AH1673" s="45">
        <f t="shared" si="39914"/>
        <v>0</v>
      </c>
      <c r="AI1673" s="36"/>
      <c r="AJ1673" s="37"/>
      <c r="AK1673" s="44">
        <f>parseTime(AI1673)-(AJ1675=INT(RIGHT($F1673, 1)))</f>
        <v>0</v>
      </c>
      <c r="AL1673" s="45">
        <f t="shared" si="39915"/>
        <v>0</v>
      </c>
      <c r="AM1673" s="36"/>
      <c r="AN1673" s="37"/>
      <c r="AO1673" s="44">
        <f t="shared" ref="AO1673" si="39974">parseTime(AM1673)-(AN1675=INT(RIGHT($F1673, 1)))</f>
        <v>0</v>
      </c>
      <c r="AP1673" s="45">
        <f t="shared" si="39917"/>
        <v>0</v>
      </c>
      <c r="AQ1673" s="36"/>
      <c r="AR1673" s="37"/>
      <c r="AS1673" s="44">
        <f t="shared" ref="AS1673" si="39975">parseTime(AQ1673)-(AR1675=INT(RIGHT($F1673, 1)))</f>
        <v>0</v>
      </c>
      <c r="AT1673" s="45">
        <f t="shared" si="39919"/>
        <v>0</v>
      </c>
      <c r="AU1673" s="36"/>
      <c r="AV1673" s="37"/>
      <c r="AW1673" s="44">
        <f>parseTime(AU1673)-(AV1675=INT(RIGHT($F1673, 1)))</f>
        <v>0</v>
      </c>
      <c r="AX1673" s="45">
        <f t="shared" si="39920"/>
        <v>0</v>
      </c>
      <c r="AY1673" s="36"/>
      <c r="AZ1673" s="37"/>
      <c r="BA1673" s="44">
        <f>parseTime(AY1673)-(AZ1675=INT(RIGHT($F1673, 1)))</f>
        <v>0</v>
      </c>
      <c r="BB1673" s="45">
        <f t="shared" si="39921"/>
        <v>0</v>
      </c>
      <c r="BC1673" s="36"/>
      <c r="BD1673" s="37"/>
      <c r="BE1673" s="44">
        <f>parseTime(BC1673)-(BD1675=INT(RIGHT($F1673, 1)))</f>
        <v>0</v>
      </c>
      <c r="BF1673" s="45">
        <f t="shared" si="39922"/>
        <v>0</v>
      </c>
      <c r="BG1673" s="36"/>
      <c r="BH1673" s="37"/>
      <c r="BI1673" s="44">
        <f>parseTime(BG1673)-(BH1675=INT(RIGHT($F1673, 1)))</f>
        <v>0</v>
      </c>
      <c r="BJ1673" s="45">
        <f t="shared" si="39923"/>
        <v>0</v>
      </c>
      <c r="BK1673" s="36"/>
      <c r="BL1673" s="37"/>
      <c r="BM1673" s="44">
        <f>parseTime(BK1673)-(BL1675=INT(RIGHT($F1673, 1)))</f>
        <v>0</v>
      </c>
      <c r="BN1673" s="45">
        <f t="shared" si="39924"/>
        <v>0</v>
      </c>
      <c r="BO1673" s="36"/>
      <c r="BP1673" s="37"/>
      <c r="BQ1673" s="44">
        <f t="shared" ref="BQ1673" si="39976">parseTime(BO1673)-(BP1675=INT(RIGHT($F1673, 1)))</f>
        <v>0</v>
      </c>
      <c r="BR1673" s="45">
        <f t="shared" si="39926"/>
        <v>0</v>
      </c>
      <c r="BS1673" s="36"/>
      <c r="BT1673" s="37"/>
      <c r="BU1673" s="44">
        <f t="shared" ref="BU1673" si="39977">parseTime(BS1673)-(BT1675=INT(RIGHT($F1673, 1)))</f>
        <v>0</v>
      </c>
      <c r="BV1673" s="45">
        <f t="shared" si="39928"/>
        <v>0</v>
      </c>
      <c r="BW1673" s="36"/>
      <c r="BX1673" s="37"/>
      <c r="BY1673" s="44">
        <f t="shared" ref="BY1673" si="39978">parseTime(BW1673)-(BX1675=INT(RIGHT($F1673, 1)))</f>
        <v>0</v>
      </c>
      <c r="BZ1673" s="45">
        <f t="shared" si="39930"/>
        <v>0</v>
      </c>
      <c r="CA1673" s="36"/>
      <c r="CB1673" s="37"/>
      <c r="CC1673" s="44">
        <f t="shared" ref="CC1673" si="39979">parseTime(CA1673)-(CB1675=INT(RIGHT($F1673, 1)))</f>
        <v>0</v>
      </c>
      <c r="CD1673" s="45">
        <f t="shared" si="39932"/>
        <v>0</v>
      </c>
      <c r="CE1673" s="36"/>
      <c r="CF1673" s="37"/>
      <c r="CG1673" s="44">
        <f t="shared" ref="CG1673" si="39980">parseTime(CE1673)-(CF1675=INT(RIGHT($F1673, 1)))</f>
        <v>0</v>
      </c>
      <c r="CH1673" s="45">
        <f t="shared" si="39934"/>
        <v>0</v>
      </c>
    </row>
    <row r="1674" spans="1:86" x14ac:dyDescent="0.25">
      <c r="A1674" s="56" t="s">
        <v>119</v>
      </c>
      <c r="B1674" s="57">
        <f t="shared" ref="B1674" ca="1" si="39981">roleHours(G1670:CH1676, "MCC")</f>
        <v>0</v>
      </c>
      <c r="C1674" s="14">
        <f t="shared" ca="1" si="39951"/>
        <v>0</v>
      </c>
      <c r="D1674" s="14" t="s">
        <v>260</v>
      </c>
      <c r="E1674" s="20">
        <v>4.6500000000000004</v>
      </c>
      <c r="F1674" s="51" t="s">
        <v>132</v>
      </c>
      <c r="G1674" s="36"/>
      <c r="H1674" s="37"/>
      <c r="I1674" s="44">
        <f t="shared" ref="I1674" si="39982">parseTime(G1674)-(H1675=INT(RIGHT($F1674, 1)))</f>
        <v>0</v>
      </c>
      <c r="J1674" s="45">
        <f t="shared" si="39902"/>
        <v>0</v>
      </c>
      <c r="K1674" s="36"/>
      <c r="L1674" s="37"/>
      <c r="M1674" s="44">
        <f t="shared" ref="M1674" si="39983">parseTime(K1674)-(L1675=INT(RIGHT($F1674, 1)))</f>
        <v>0</v>
      </c>
      <c r="N1674" s="45">
        <f t="shared" si="39904"/>
        <v>0</v>
      </c>
      <c r="O1674" s="36"/>
      <c r="P1674" s="37"/>
      <c r="Q1674" s="44">
        <f t="shared" ref="Q1674" si="39984">parseTime(O1674)-(P1675=INT(RIGHT($F1674, 1)))</f>
        <v>0</v>
      </c>
      <c r="R1674" s="45">
        <f t="shared" si="39906"/>
        <v>0</v>
      </c>
      <c r="S1674" s="36"/>
      <c r="T1674" s="37"/>
      <c r="U1674" s="44">
        <f t="shared" ref="U1674" si="39985">parseTime(S1674)-(T1675=INT(RIGHT($F1674, 1)))</f>
        <v>0</v>
      </c>
      <c r="V1674" s="45">
        <f t="shared" si="39908"/>
        <v>0</v>
      </c>
      <c r="W1674" s="36"/>
      <c r="X1674" s="37"/>
      <c r="Y1674" s="44">
        <f t="shared" ref="Y1674" si="39986">parseTime(W1674)-(X1675=INT(RIGHT($F1674, 1)))</f>
        <v>0</v>
      </c>
      <c r="Z1674" s="45">
        <f t="shared" si="39910"/>
        <v>0</v>
      </c>
      <c r="AA1674" s="36"/>
      <c r="AB1674" s="37"/>
      <c r="AC1674" s="44">
        <f t="shared" ref="AC1674" si="39987">parseTime(AA1674)-(AB1675=INT(RIGHT($F1674, 1)))</f>
        <v>0</v>
      </c>
      <c r="AD1674" s="45">
        <f t="shared" si="39912"/>
        <v>0</v>
      </c>
      <c r="AE1674" s="36"/>
      <c r="AF1674" s="37"/>
      <c r="AG1674" s="44">
        <f t="shared" ref="AG1674" si="39988">parseTime(AE1674)-(AF1675=INT(RIGHT($F1674, 1)))</f>
        <v>0</v>
      </c>
      <c r="AH1674" s="45">
        <f t="shared" si="39914"/>
        <v>0</v>
      </c>
      <c r="AI1674" s="36"/>
      <c r="AJ1674" s="37"/>
      <c r="AK1674" s="44">
        <f>parseTime(AI1674)-(AJ1675=INT(RIGHT($F1674, 1)))</f>
        <v>0</v>
      </c>
      <c r="AL1674" s="45">
        <f t="shared" si="39915"/>
        <v>0</v>
      </c>
      <c r="AM1674" s="36"/>
      <c r="AN1674" s="37"/>
      <c r="AO1674" s="44">
        <f t="shared" ref="AO1674" si="39989">parseTime(AM1674)-(AN1675=INT(RIGHT($F1674, 1)))</f>
        <v>0</v>
      </c>
      <c r="AP1674" s="45">
        <f t="shared" si="39917"/>
        <v>0</v>
      </c>
      <c r="AQ1674" s="36"/>
      <c r="AR1674" s="37"/>
      <c r="AS1674" s="44">
        <f t="shared" ref="AS1674" si="39990">parseTime(AQ1674)-(AR1675=INT(RIGHT($F1674, 1)))</f>
        <v>0</v>
      </c>
      <c r="AT1674" s="45">
        <f t="shared" si="39919"/>
        <v>0</v>
      </c>
      <c r="AU1674" s="36"/>
      <c r="AV1674" s="37"/>
      <c r="AW1674" s="44">
        <f>parseTime(AU1674)-(AV1675=INT(RIGHT($F1674, 1)))</f>
        <v>0</v>
      </c>
      <c r="AX1674" s="45">
        <f t="shared" si="39920"/>
        <v>0</v>
      </c>
      <c r="AY1674" s="36"/>
      <c r="AZ1674" s="37"/>
      <c r="BA1674" s="44">
        <f>parseTime(AY1674)-(AZ1675=INT(RIGHT($F1674, 1)))</f>
        <v>0</v>
      </c>
      <c r="BB1674" s="45">
        <f t="shared" si="39921"/>
        <v>0</v>
      </c>
      <c r="BC1674" s="36"/>
      <c r="BD1674" s="37"/>
      <c r="BE1674" s="44">
        <f>parseTime(BC1674)-(BD1675=INT(RIGHT($F1674, 1)))</f>
        <v>0</v>
      </c>
      <c r="BF1674" s="45">
        <f t="shared" si="39922"/>
        <v>0</v>
      </c>
      <c r="BG1674" s="36"/>
      <c r="BH1674" s="37"/>
      <c r="BI1674" s="44">
        <f>parseTime(BG1674)-(BH1675=INT(RIGHT($F1674, 1)))</f>
        <v>0</v>
      </c>
      <c r="BJ1674" s="45">
        <f t="shared" si="39923"/>
        <v>0</v>
      </c>
      <c r="BK1674" s="36"/>
      <c r="BL1674" s="37"/>
      <c r="BM1674" s="44">
        <f>parseTime(BK1674)-(BL1675=INT(RIGHT($F1674, 1)))</f>
        <v>0</v>
      </c>
      <c r="BN1674" s="45">
        <f t="shared" si="39924"/>
        <v>0</v>
      </c>
      <c r="BO1674" s="36"/>
      <c r="BP1674" s="37"/>
      <c r="BQ1674" s="44">
        <f t="shared" ref="BQ1674" si="39991">parseTime(BO1674)-(BP1675=INT(RIGHT($F1674, 1)))</f>
        <v>0</v>
      </c>
      <c r="BR1674" s="45">
        <f t="shared" si="39926"/>
        <v>0</v>
      </c>
      <c r="BS1674" s="36"/>
      <c r="BT1674" s="37"/>
      <c r="BU1674" s="44">
        <f t="shared" ref="BU1674" si="39992">parseTime(BS1674)-(BT1675=INT(RIGHT($F1674, 1)))</f>
        <v>0</v>
      </c>
      <c r="BV1674" s="45">
        <f t="shared" si="39928"/>
        <v>0</v>
      </c>
      <c r="BW1674" s="36"/>
      <c r="BX1674" s="37"/>
      <c r="BY1674" s="44">
        <f t="shared" ref="BY1674" si="39993">parseTime(BW1674)-(BX1675=INT(RIGHT($F1674, 1)))</f>
        <v>0</v>
      </c>
      <c r="BZ1674" s="45">
        <f t="shared" si="39930"/>
        <v>0</v>
      </c>
      <c r="CA1674" s="36"/>
      <c r="CB1674" s="37"/>
      <c r="CC1674" s="44">
        <f t="shared" ref="CC1674" si="39994">parseTime(CA1674)-(CB1675=INT(RIGHT($F1674, 1)))</f>
        <v>0</v>
      </c>
      <c r="CD1674" s="45">
        <f t="shared" si="39932"/>
        <v>0</v>
      </c>
      <c r="CE1674" s="36"/>
      <c r="CF1674" s="37"/>
      <c r="CG1674" s="44">
        <f t="shared" ref="CG1674" si="39995">parseTime(CE1674)-(CF1675=INT(RIGHT($F1674, 1)))</f>
        <v>0</v>
      </c>
      <c r="CH1674" s="45">
        <f t="shared" si="39934"/>
        <v>0</v>
      </c>
    </row>
    <row r="1675" spans="1:86" x14ac:dyDescent="0.25">
      <c r="A1675" s="56"/>
      <c r="B1675" s="57"/>
      <c r="C1675" s="14">
        <f t="shared" si="39951"/>
        <v>0</v>
      </c>
      <c r="D1675" s="14"/>
      <c r="E1675" s="20">
        <f t="shared" ref="E1675" si="39996">((7.5/2)-0.5+E1674)*8</f>
        <v>63.2</v>
      </c>
      <c r="F1675" s="51"/>
      <c r="G1675" s="46" t="s">
        <v>134</v>
      </c>
      <c r="H1675" s="38">
        <f t="shared" ref="H1675" si="39997">lunchAdjust(G1670:H1674)</f>
        <v>0</v>
      </c>
      <c r="I1675" s="48" t="s">
        <v>0</v>
      </c>
      <c r="J1675" s="39">
        <f t="shared" ref="J1675" si="39998">SUMPRODUCT(I1670:I1674*J1670:J1674)</f>
        <v>0</v>
      </c>
      <c r="K1675" s="46" t="s">
        <v>134</v>
      </c>
      <c r="L1675" s="38">
        <f t="shared" ref="L1675" si="39999">lunchAdjust(K1670:L1674)</f>
        <v>0</v>
      </c>
      <c r="M1675" s="48" t="s">
        <v>0</v>
      </c>
      <c r="N1675" s="39">
        <f t="shared" ref="N1675" si="40000">SUMPRODUCT(M1670:M1674*N1670:N1674)</f>
        <v>0</v>
      </c>
      <c r="O1675" s="46" t="s">
        <v>134</v>
      </c>
      <c r="P1675" s="38">
        <f t="shared" ref="P1675" si="40001">lunchAdjust(O1670:P1674)</f>
        <v>0</v>
      </c>
      <c r="Q1675" s="48" t="s">
        <v>0</v>
      </c>
      <c r="R1675" s="39">
        <f t="shared" ref="R1675" si="40002">SUMPRODUCT(Q1670:Q1674*R1670:R1674)</f>
        <v>0</v>
      </c>
      <c r="S1675" s="46" t="s">
        <v>134</v>
      </c>
      <c r="T1675" s="38">
        <f t="shared" ref="T1675" si="40003">lunchAdjust(S1670:T1674)</f>
        <v>0</v>
      </c>
      <c r="U1675" s="48" t="s">
        <v>0</v>
      </c>
      <c r="V1675" s="39">
        <f t="shared" ref="V1675" si="40004">SUMPRODUCT(U1670:U1674*V1670:V1674)</f>
        <v>0</v>
      </c>
      <c r="W1675" s="46" t="s">
        <v>134</v>
      </c>
      <c r="X1675" s="38">
        <f t="shared" ref="X1675" si="40005">lunchAdjust(W1670:X1674)</f>
        <v>0</v>
      </c>
      <c r="Y1675" s="48" t="s">
        <v>0</v>
      </c>
      <c r="Z1675" s="39">
        <f t="shared" ref="Z1675" si="40006">SUMPRODUCT(Y1670:Y1674*Z1670:Z1674)</f>
        <v>0</v>
      </c>
      <c r="AA1675" s="46" t="s">
        <v>134</v>
      </c>
      <c r="AB1675" s="38">
        <f t="shared" ref="AB1675" si="40007">lunchAdjust(AA1670:AB1674)</f>
        <v>0</v>
      </c>
      <c r="AC1675" s="48" t="s">
        <v>0</v>
      </c>
      <c r="AD1675" s="39">
        <f t="shared" ref="AD1675" si="40008">SUMPRODUCT(AC1670:AC1674*AD1670:AD1674)</f>
        <v>0</v>
      </c>
      <c r="AE1675" s="46" t="s">
        <v>134</v>
      </c>
      <c r="AF1675" s="38">
        <f t="shared" ref="AF1675" si="40009">lunchAdjust(AE1670:AF1674)</f>
        <v>0</v>
      </c>
      <c r="AG1675" s="48" t="s">
        <v>0</v>
      </c>
      <c r="AH1675" s="39">
        <f t="shared" ref="AH1675" si="40010">SUMPRODUCT(AG1670:AG1674*AH1670:AH1674)</f>
        <v>0</v>
      </c>
      <c r="AI1675" s="46" t="s">
        <v>134</v>
      </c>
      <c r="AJ1675" s="38">
        <f t="shared" ref="AJ1675" si="40011">lunchAdjust(AI1670:AJ1674)</f>
        <v>0</v>
      </c>
      <c r="AK1675" s="48" t="s">
        <v>0</v>
      </c>
      <c r="AL1675" s="39">
        <f t="shared" ref="AL1675" si="40012">SUMPRODUCT(AK1670:AK1674*AL1670:AL1674)</f>
        <v>0</v>
      </c>
      <c r="AM1675" s="46" t="s">
        <v>134</v>
      </c>
      <c r="AN1675" s="38">
        <f t="shared" ref="AN1675" si="40013">lunchAdjust(AM1670:AN1674)</f>
        <v>0</v>
      </c>
      <c r="AO1675" s="48" t="s">
        <v>0</v>
      </c>
      <c r="AP1675" s="39">
        <f t="shared" ref="AP1675" si="40014">SUMPRODUCT(AO1670:AO1674*AP1670:AP1674)</f>
        <v>0</v>
      </c>
      <c r="AQ1675" s="46" t="s">
        <v>134</v>
      </c>
      <c r="AR1675" s="38">
        <f t="shared" ref="AR1675" si="40015">lunchAdjust(AQ1670:AR1674)</f>
        <v>0</v>
      </c>
      <c r="AS1675" s="48" t="s">
        <v>0</v>
      </c>
      <c r="AT1675" s="39">
        <f t="shared" ref="AT1675" si="40016">SUMPRODUCT(AS1670:AS1674*AT1670:AT1674)</f>
        <v>0</v>
      </c>
      <c r="AU1675" s="46" t="s">
        <v>134</v>
      </c>
      <c r="AV1675" s="38">
        <f t="shared" ref="AV1675" si="40017">lunchAdjust(AU1670:AV1674)</f>
        <v>0</v>
      </c>
      <c r="AW1675" s="48" t="s">
        <v>0</v>
      </c>
      <c r="AX1675" s="39">
        <f t="shared" ref="AX1675" si="40018">SUMPRODUCT(AW1670:AW1674*AX1670:AX1674)</f>
        <v>0</v>
      </c>
      <c r="AY1675" s="46" t="s">
        <v>134</v>
      </c>
      <c r="AZ1675" s="38">
        <f t="shared" ref="AZ1675" si="40019">lunchAdjust(AY1670:AZ1674)</f>
        <v>0</v>
      </c>
      <c r="BA1675" s="48" t="s">
        <v>0</v>
      </c>
      <c r="BB1675" s="39">
        <f t="shared" ref="BB1675" si="40020">SUMPRODUCT(BA1670:BA1674*BB1670:BB1674)</f>
        <v>0</v>
      </c>
      <c r="BC1675" s="46" t="s">
        <v>134</v>
      </c>
      <c r="BD1675" s="38">
        <f t="shared" ref="BD1675" si="40021">lunchAdjust(BC1670:BD1674)</f>
        <v>0</v>
      </c>
      <c r="BE1675" s="48" t="s">
        <v>0</v>
      </c>
      <c r="BF1675" s="39">
        <f t="shared" ref="BF1675" si="40022">SUMPRODUCT(BE1670:BE1674*BF1670:BF1674)</f>
        <v>0</v>
      </c>
      <c r="BG1675" s="46" t="s">
        <v>134</v>
      </c>
      <c r="BH1675" s="38">
        <f t="shared" ref="BH1675" si="40023">lunchAdjust(BG1670:BH1674)</f>
        <v>0</v>
      </c>
      <c r="BI1675" s="48" t="s">
        <v>0</v>
      </c>
      <c r="BJ1675" s="39">
        <f t="shared" ref="BJ1675" si="40024">SUMPRODUCT(BI1670:BI1674*BJ1670:BJ1674)</f>
        <v>0</v>
      </c>
      <c r="BK1675" s="46" t="s">
        <v>134</v>
      </c>
      <c r="BL1675" s="38">
        <f t="shared" ref="BL1675" si="40025">lunchAdjust(BK1670:BL1674)</f>
        <v>0</v>
      </c>
      <c r="BM1675" s="48" t="s">
        <v>0</v>
      </c>
      <c r="BN1675" s="39">
        <f t="shared" ref="BN1675" si="40026">SUMPRODUCT(BM1670:BM1674*BN1670:BN1674)</f>
        <v>0</v>
      </c>
      <c r="BO1675" s="46" t="s">
        <v>134</v>
      </c>
      <c r="BP1675" s="38">
        <f t="shared" ref="BP1675" si="40027">lunchAdjust(BO1670:BP1674)</f>
        <v>0</v>
      </c>
      <c r="BQ1675" s="48" t="s">
        <v>0</v>
      </c>
      <c r="BR1675" s="39">
        <f t="shared" ref="BR1675" si="40028">SUMPRODUCT(BQ1670:BQ1674*BR1670:BR1674)</f>
        <v>0</v>
      </c>
      <c r="BS1675" s="46" t="s">
        <v>134</v>
      </c>
      <c r="BT1675" s="38">
        <f t="shared" ref="BT1675" si="40029">lunchAdjust(BS1670:BT1674)</f>
        <v>0</v>
      </c>
      <c r="BU1675" s="48" t="s">
        <v>0</v>
      </c>
      <c r="BV1675" s="39">
        <f t="shared" ref="BV1675" si="40030">SUMPRODUCT(BU1670:BU1674*BV1670:BV1674)</f>
        <v>0</v>
      </c>
      <c r="BW1675" s="46" t="s">
        <v>134</v>
      </c>
      <c r="BX1675" s="38">
        <f t="shared" ref="BX1675" si="40031">lunchAdjust(BW1670:BX1674)</f>
        <v>0</v>
      </c>
      <c r="BY1675" s="48" t="s">
        <v>0</v>
      </c>
      <c r="BZ1675" s="39">
        <f t="shared" ref="BZ1675" si="40032">SUMPRODUCT(BY1670:BY1674*BZ1670:BZ1674)</f>
        <v>0</v>
      </c>
      <c r="CA1675" s="46" t="s">
        <v>134</v>
      </c>
      <c r="CB1675" s="38">
        <f t="shared" ref="CB1675" si="40033">lunchAdjust(CA1670:CB1674)</f>
        <v>0</v>
      </c>
      <c r="CC1675" s="48" t="s">
        <v>0</v>
      </c>
      <c r="CD1675" s="39">
        <f t="shared" ref="CD1675" si="40034">SUMPRODUCT(CC1670:CC1674*CD1670:CD1674)</f>
        <v>0</v>
      </c>
      <c r="CE1675" s="46" t="s">
        <v>134</v>
      </c>
      <c r="CF1675" s="38">
        <f t="shared" ref="CF1675" si="40035">lunchAdjust(CE1670:CF1674)</f>
        <v>0</v>
      </c>
      <c r="CG1675" s="48" t="s">
        <v>0</v>
      </c>
      <c r="CH1675" s="39">
        <f t="shared" ref="CH1675" si="40036">SUMPRODUCT(CG1670:CG1674*CH1670:CH1674)</f>
        <v>0</v>
      </c>
    </row>
    <row r="1676" spans="1:86" ht="15.75" thickBot="1" x14ac:dyDescent="0.3">
      <c r="A1676" s="58" t="s">
        <v>121</v>
      </c>
      <c r="B1676" s="59">
        <f t="shared" ref="B1676" ca="1" si="40037">roleHours(G1670:CH1676, "OUT")</f>
        <v>0</v>
      </c>
      <c r="C1676" s="54" t="s">
        <v>137</v>
      </c>
      <c r="D1676" s="22">
        <f t="shared" ref="D1676" ca="1" si="40038">roleHours(G1670:CH1676, "PTO")</f>
        <v>0</v>
      </c>
      <c r="E1676" s="23">
        <f t="shared" ref="E1676" ca="1" si="40039">E1675-B1671</f>
        <v>63.2</v>
      </c>
      <c r="F1676" s="52"/>
      <c r="G1676" s="47" t="s">
        <v>39</v>
      </c>
      <c r="H1676" s="40">
        <f t="shared" si="39694"/>
        <v>0</v>
      </c>
      <c r="I1676" s="49" t="s">
        <v>135</v>
      </c>
      <c r="J1676" s="41">
        <f t="shared" ref="J1676" si="40040">J1675*G$4</f>
        <v>0</v>
      </c>
      <c r="K1676" s="47" t="s">
        <v>39</v>
      </c>
      <c r="L1676" s="40">
        <f t="shared" ref="L1676" si="40041">SUMPRODUCT(M1670:M1674*(L1670:L1674="PTO"))+SUMPRODUCT(M1670:M1674*(L1670:L1674="HOL"))</f>
        <v>0</v>
      </c>
      <c r="M1676" s="49" t="s">
        <v>135</v>
      </c>
      <c r="N1676" s="41">
        <f t="shared" ref="N1676" si="40042">N1675*K$4</f>
        <v>0</v>
      </c>
      <c r="O1676" s="47" t="s">
        <v>39</v>
      </c>
      <c r="P1676" s="40">
        <f t="shared" ref="P1676" si="40043">SUMPRODUCT(Q1670:Q1674*(P1670:P1674="PTO"))+SUMPRODUCT(Q1670:Q1674*(P1670:P1674="HOL"))</f>
        <v>0</v>
      </c>
      <c r="Q1676" s="49" t="s">
        <v>135</v>
      </c>
      <c r="R1676" s="41">
        <f t="shared" ref="R1676" si="40044">R1675*O$4</f>
        <v>0</v>
      </c>
      <c r="S1676" s="47" t="s">
        <v>39</v>
      </c>
      <c r="T1676" s="40">
        <f t="shared" ref="T1676" si="40045">SUMPRODUCT(U1670:U1674*(T1670:T1674="PTO"))+SUMPRODUCT(U1670:U1674*(T1670:T1674="HOL"))</f>
        <v>0</v>
      </c>
      <c r="U1676" s="49" t="s">
        <v>135</v>
      </c>
      <c r="V1676" s="41">
        <f t="shared" ref="V1676" si="40046">V1675*S$4</f>
        <v>0</v>
      </c>
      <c r="W1676" s="47" t="s">
        <v>39</v>
      </c>
      <c r="X1676" s="40">
        <f t="shared" ref="X1676" si="40047">SUMPRODUCT(Y1670:Y1674*(X1670:X1674="PTO"))+SUMPRODUCT(Y1670:Y1674*(X1670:X1674="HOL"))</f>
        <v>0</v>
      </c>
      <c r="Y1676" s="49" t="s">
        <v>135</v>
      </c>
      <c r="Z1676" s="41">
        <f t="shared" ref="Z1676" si="40048">Z1675*W$4</f>
        <v>0</v>
      </c>
      <c r="AA1676" s="47" t="s">
        <v>39</v>
      </c>
      <c r="AB1676" s="40">
        <f t="shared" ref="AB1676" si="40049">SUMPRODUCT(AC1670:AC1674*(AB1670:AB1674="PTO"))+SUMPRODUCT(AC1670:AC1674*(AB1670:AB1674="HOL"))</f>
        <v>0</v>
      </c>
      <c r="AC1676" s="49" t="s">
        <v>135</v>
      </c>
      <c r="AD1676" s="41">
        <f t="shared" ref="AD1676" si="40050">AD1675*AA$4</f>
        <v>0</v>
      </c>
      <c r="AE1676" s="47" t="s">
        <v>39</v>
      </c>
      <c r="AF1676" s="40">
        <f t="shared" ref="AF1676" si="40051">SUMPRODUCT(AG1670:AG1674*(AF1670:AF1674="PTO"))+SUMPRODUCT(AG1670:AG1674*(AF1670:AF1674="HOL"))</f>
        <v>0</v>
      </c>
      <c r="AG1676" s="49" t="s">
        <v>135</v>
      </c>
      <c r="AH1676" s="41">
        <f t="shared" ref="AH1676" si="40052">AH1675*AE$4</f>
        <v>0</v>
      </c>
      <c r="AI1676" s="47" t="s">
        <v>39</v>
      </c>
      <c r="AJ1676" s="40">
        <f t="shared" ref="AJ1676" si="40053">SUMPRODUCT(AK1670:AK1674*(AJ1670:AJ1674="PTO"))+SUMPRODUCT(AK1670:AK1674*(AJ1670:AJ1674="HOL"))</f>
        <v>0</v>
      </c>
      <c r="AK1676" s="49" t="s">
        <v>135</v>
      </c>
      <c r="AL1676" s="41">
        <f>AL1675*AI$4</f>
        <v>0</v>
      </c>
      <c r="AM1676" s="47" t="s">
        <v>39</v>
      </c>
      <c r="AN1676" s="40">
        <f t="shared" ref="AN1676" si="40054">SUMPRODUCT(AO1670:AO1674*(AN1670:AN1674="PTO"))+SUMPRODUCT(AO1670:AO1674*(AN1670:AN1674="HOL"))</f>
        <v>0</v>
      </c>
      <c r="AO1676" s="49" t="s">
        <v>135</v>
      </c>
      <c r="AP1676" s="41">
        <f t="shared" ref="AP1676" si="40055">AP1675*AM$4</f>
        <v>0</v>
      </c>
      <c r="AQ1676" s="47" t="s">
        <v>39</v>
      </c>
      <c r="AR1676" s="40">
        <f t="shared" ref="AR1676" si="40056">SUMPRODUCT(AS1670:AS1674*(AR1670:AR1674="PTO"))+SUMPRODUCT(AS1670:AS1674*(AR1670:AR1674="HOL"))</f>
        <v>0</v>
      </c>
      <c r="AS1676" s="49" t="s">
        <v>135</v>
      </c>
      <c r="AT1676" s="41">
        <f t="shared" ref="AT1676" si="40057">AT1675*AQ$4</f>
        <v>0</v>
      </c>
      <c r="AU1676" s="47" t="s">
        <v>39</v>
      </c>
      <c r="AV1676" s="40">
        <f t="shared" ref="AV1676" si="40058">SUMPRODUCT(AW1670:AW1674*(AV1670:AV1674="PTO"))+SUMPRODUCT(AW1670:AW1674*(AV1670:AV1674="HOL"))</f>
        <v>0</v>
      </c>
      <c r="AW1676" s="49" t="s">
        <v>135</v>
      </c>
      <c r="AX1676" s="41">
        <f>AX1675*AU$4</f>
        <v>0</v>
      </c>
      <c r="AY1676" s="47" t="s">
        <v>39</v>
      </c>
      <c r="AZ1676" s="40">
        <f t="shared" ref="AZ1676" si="40059">SUMPRODUCT(BA1670:BA1674*(AZ1670:AZ1674="PTO"))+SUMPRODUCT(BA1670:BA1674*(AZ1670:AZ1674="HOL"))</f>
        <v>0</v>
      </c>
      <c r="BA1676" s="49" t="s">
        <v>135</v>
      </c>
      <c r="BB1676" s="41">
        <f>BB1675*AY$4</f>
        <v>0</v>
      </c>
      <c r="BC1676" s="47" t="s">
        <v>39</v>
      </c>
      <c r="BD1676" s="40">
        <f t="shared" ref="BD1676" si="40060">SUMPRODUCT(BE1670:BE1674*(BD1670:BD1674="PTO"))+SUMPRODUCT(BE1670:BE1674*(BD1670:BD1674="HOL"))</f>
        <v>0</v>
      </c>
      <c r="BE1676" s="49" t="s">
        <v>135</v>
      </c>
      <c r="BF1676" s="41">
        <f>BF1675*BC$4</f>
        <v>0</v>
      </c>
      <c r="BG1676" s="47" t="s">
        <v>39</v>
      </c>
      <c r="BH1676" s="40">
        <f t="shared" ref="BH1676" si="40061">SUMPRODUCT(BI1670:BI1674*(BH1670:BH1674="PTO"))+SUMPRODUCT(BI1670:BI1674*(BH1670:BH1674="HOL"))</f>
        <v>0</v>
      </c>
      <c r="BI1676" s="49" t="s">
        <v>135</v>
      </c>
      <c r="BJ1676" s="41">
        <f>BJ1675*BG$4</f>
        <v>0</v>
      </c>
      <c r="BK1676" s="47" t="s">
        <v>39</v>
      </c>
      <c r="BL1676" s="40">
        <f t="shared" ref="BL1676" si="40062">SUMPRODUCT(BM1670:BM1674*(BL1670:BL1674="PTO"))+SUMPRODUCT(BM1670:BM1674*(BL1670:BL1674="HOL"))</f>
        <v>0</v>
      </c>
      <c r="BM1676" s="49" t="s">
        <v>135</v>
      </c>
      <c r="BN1676" s="41">
        <f>BN1675*BK$4</f>
        <v>0</v>
      </c>
      <c r="BO1676" s="47" t="s">
        <v>39</v>
      </c>
      <c r="BP1676" s="40">
        <f t="shared" ref="BP1676" si="40063">SUMPRODUCT(BQ1670:BQ1674*(BP1670:BP1674="PTO"))+SUMPRODUCT(BQ1670:BQ1674*(BP1670:BP1674="HOL"))</f>
        <v>0</v>
      </c>
      <c r="BQ1676" s="49" t="s">
        <v>135</v>
      </c>
      <c r="BR1676" s="41">
        <f t="shared" ref="BR1676" si="40064">BR1675*BO$4</f>
        <v>0</v>
      </c>
      <c r="BS1676" s="47" t="s">
        <v>39</v>
      </c>
      <c r="BT1676" s="40">
        <f t="shared" ref="BT1676" si="40065">SUMPRODUCT(BU1670:BU1674*(BT1670:BT1674="PTO"))+SUMPRODUCT(BU1670:BU1674*(BT1670:BT1674="HOL"))</f>
        <v>0</v>
      </c>
      <c r="BU1676" s="49" t="s">
        <v>135</v>
      </c>
      <c r="BV1676" s="41">
        <f t="shared" ref="BV1676" si="40066">BV1675*BS$4</f>
        <v>0</v>
      </c>
      <c r="BW1676" s="47" t="s">
        <v>39</v>
      </c>
      <c r="BX1676" s="40">
        <f t="shared" ref="BX1676" si="40067">SUMPRODUCT(BY1670:BY1674*(BX1670:BX1674="PTO"))+SUMPRODUCT(BY1670:BY1674*(BX1670:BX1674="HOL"))</f>
        <v>0</v>
      </c>
      <c r="BY1676" s="49" t="s">
        <v>135</v>
      </c>
      <c r="BZ1676" s="41">
        <f t="shared" ref="BZ1676" si="40068">BZ1675*BW$4</f>
        <v>0</v>
      </c>
      <c r="CA1676" s="47" t="s">
        <v>39</v>
      </c>
      <c r="CB1676" s="40">
        <f t="shared" ref="CB1676" si="40069">SUMPRODUCT(CC1670:CC1674*(CB1670:CB1674="PTO"))+SUMPRODUCT(CC1670:CC1674*(CB1670:CB1674="HOL"))</f>
        <v>0</v>
      </c>
      <c r="CC1676" s="49" t="s">
        <v>135</v>
      </c>
      <c r="CD1676" s="41">
        <f t="shared" ref="CD1676" si="40070">CD1675*CA$4</f>
        <v>0</v>
      </c>
      <c r="CE1676" s="47" t="s">
        <v>39</v>
      </c>
      <c r="CF1676" s="40">
        <f t="shared" ref="CF1676" si="40071">SUMPRODUCT(CG1670:CG1674*(CF1670:CF1674="PTO"))+SUMPRODUCT(CG1670:CG1674*(CF1670:CF1674="HOL"))</f>
        <v>0</v>
      </c>
      <c r="CG1676" s="49" t="s">
        <v>135</v>
      </c>
      <c r="CH1676" s="41">
        <f t="shared" ref="CH1676" si="40072">CH1675*CE$4</f>
        <v>0</v>
      </c>
    </row>
    <row r="1677" spans="1:86" x14ac:dyDescent="0.25">
      <c r="A1677" s="70" t="s">
        <v>133</v>
      </c>
      <c r="B1677" s="71">
        <f t="shared" ref="B1677" ca="1" si="40073">D1677-B1678</f>
        <v>8.2364422112437126</v>
      </c>
      <c r="C1677" s="72" t="s">
        <v>122</v>
      </c>
      <c r="D1677" s="71">
        <f>IFERROR(INDEX(Holidays[FTE], MATCH(Entry!E1677, Holidays[Date], 0)), 1)*8*INDEX(FTEguide[[1]:[12]], MATCH(Entry!E1678, FTEguide[Weekday], 0), IF(Entry!E1680&gt;0, Entry!E1680, MONTH(Entry!E1677)))</f>
        <v>79.736442211243713</v>
      </c>
      <c r="E1677" s="60">
        <f t="shared" si="39211"/>
        <v>44067</v>
      </c>
      <c r="F1677" s="50" t="s">
        <v>128</v>
      </c>
      <c r="G1677" s="34" t="s">
        <v>136</v>
      </c>
      <c r="H1677" s="35" t="s">
        <v>23</v>
      </c>
      <c r="I1677" s="42">
        <f t="shared" ref="I1677" si="40074">parseTime(G1677)-(H1682=INT(RIGHT($F1677, 1)))</f>
        <v>8</v>
      </c>
      <c r="J1677" s="43">
        <f t="shared" ref="J1677:J1681" si="40075">isClocked(H1677)</f>
        <v>1</v>
      </c>
      <c r="K1677" s="34" t="s">
        <v>136</v>
      </c>
      <c r="L1677" s="35" t="s">
        <v>23</v>
      </c>
      <c r="M1677" s="42">
        <f t="shared" ref="M1677" si="40076">parseTime(K1677)-(L1682=INT(RIGHT($F1677, 1)))</f>
        <v>8</v>
      </c>
      <c r="N1677" s="43">
        <f t="shared" ref="N1677:N1681" si="40077">isClocked(L1677)</f>
        <v>1</v>
      </c>
      <c r="O1677" s="34" t="s">
        <v>180</v>
      </c>
      <c r="P1677" s="35" t="s">
        <v>23</v>
      </c>
      <c r="Q1677" s="42">
        <f t="shared" ref="Q1677" si="40078">parseTime(O1677)-(P1682=INT(RIGHT($F1677, 1)))</f>
        <v>8</v>
      </c>
      <c r="R1677" s="43">
        <f t="shared" ref="R1677:R1681" si="40079">isClocked(P1677)</f>
        <v>1</v>
      </c>
      <c r="S1677" s="34" t="s">
        <v>150</v>
      </c>
      <c r="T1677" s="35" t="s">
        <v>23</v>
      </c>
      <c r="U1677" s="42">
        <f t="shared" ref="U1677" si="40080">parseTime(S1677)-(T1682=INT(RIGHT($F1677, 1)))</f>
        <v>8</v>
      </c>
      <c r="V1677" s="43">
        <f t="shared" ref="V1677:V1681" si="40081">isClocked(T1677)</f>
        <v>1</v>
      </c>
      <c r="W1677" s="34"/>
      <c r="X1677" s="35"/>
      <c r="Y1677" s="42">
        <f t="shared" ref="Y1677" si="40082">parseTime(W1677)-(X1682=INT(RIGHT($F1677, 1)))</f>
        <v>0</v>
      </c>
      <c r="Z1677" s="43">
        <f t="shared" ref="Z1677:Z1681" si="40083">isClocked(X1677)</f>
        <v>0</v>
      </c>
      <c r="AA1677" s="34" t="s">
        <v>136</v>
      </c>
      <c r="AB1677" s="35" t="s">
        <v>23</v>
      </c>
      <c r="AC1677" s="42">
        <f t="shared" ref="AC1677" si="40084">parseTime(AA1677)-(AB1682=INT(RIGHT($F1677, 1)))</f>
        <v>8</v>
      </c>
      <c r="AD1677" s="43">
        <f t="shared" ref="AD1677:AD1681" si="40085">isClocked(AB1677)</f>
        <v>1</v>
      </c>
      <c r="AE1677" s="34" t="s">
        <v>245</v>
      </c>
      <c r="AF1677" s="35" t="s">
        <v>25</v>
      </c>
      <c r="AG1677" s="42">
        <f t="shared" ref="AG1677" si="40086">parseTime(AE1677)-(AF1682=INT(RIGHT($F1677, 1)))</f>
        <v>7.5</v>
      </c>
      <c r="AH1677" s="43">
        <f t="shared" ref="AH1677:AH1681" si="40087">isClocked(AF1677)</f>
        <v>1</v>
      </c>
      <c r="AI1677" s="34" t="s">
        <v>136</v>
      </c>
      <c r="AJ1677" s="35" t="s">
        <v>23</v>
      </c>
      <c r="AK1677" s="42">
        <f>parseTime(AI1677)-(AJ1682=INT(RIGHT($F1677, 1)))</f>
        <v>8</v>
      </c>
      <c r="AL1677" s="43">
        <f t="shared" ref="AL1677:AL1681" si="40088">isClocked(AJ1677)</f>
        <v>1</v>
      </c>
      <c r="AM1677" s="34"/>
      <c r="AN1677" s="35"/>
      <c r="AO1677" s="42">
        <f t="shared" ref="AO1677" si="40089">parseTime(AM1677)-(AN1682=INT(RIGHT($F1677, 1)))</f>
        <v>0</v>
      </c>
      <c r="AP1677" s="43">
        <f t="shared" ref="AP1677:AP1681" si="40090">isClocked(AN1677)</f>
        <v>0</v>
      </c>
      <c r="AQ1677" s="34"/>
      <c r="AR1677" s="35"/>
      <c r="AS1677" s="42">
        <f t="shared" ref="AS1677" si="40091">parseTime(AQ1677)-(AR1682=INT(RIGHT($F1677, 1)))</f>
        <v>0</v>
      </c>
      <c r="AT1677" s="43">
        <f t="shared" ref="AT1677:AT1681" si="40092">isClocked(AR1677)</f>
        <v>0</v>
      </c>
      <c r="AU1677" s="34"/>
      <c r="AV1677" s="35"/>
      <c r="AW1677" s="42">
        <f>parseTime(AU1677)-(AV1682=INT(RIGHT($F1677, 1)))</f>
        <v>0</v>
      </c>
      <c r="AX1677" s="43">
        <f t="shared" ref="AX1677:AX1681" si="40093">isClocked(AV1677)</f>
        <v>0</v>
      </c>
      <c r="AY1677" s="34"/>
      <c r="AZ1677" s="35"/>
      <c r="BA1677" s="42">
        <f>parseTime(AY1677)-(AZ1682=INT(RIGHT($F1677, 1)))</f>
        <v>0</v>
      </c>
      <c r="BB1677" s="43">
        <f t="shared" ref="BB1677:BB1681" si="40094">isClocked(AZ1677)</f>
        <v>0</v>
      </c>
      <c r="BC1677" s="34"/>
      <c r="BD1677" s="35"/>
      <c r="BE1677" s="42">
        <f>parseTime(BC1677)-(BD1682=INT(RIGHT($F1677, 1)))</f>
        <v>0</v>
      </c>
      <c r="BF1677" s="43">
        <f t="shared" ref="BF1677:BF1681" si="40095">isClocked(BD1677)</f>
        <v>0</v>
      </c>
      <c r="BG1677" s="34"/>
      <c r="BH1677" s="35"/>
      <c r="BI1677" s="42">
        <f>parseTime(BG1677)-(BH1682=INT(RIGHT($F1677, 1)))</f>
        <v>0</v>
      </c>
      <c r="BJ1677" s="43">
        <f t="shared" ref="BJ1677:BJ1681" si="40096">isClocked(BH1677)</f>
        <v>0</v>
      </c>
      <c r="BK1677" s="34"/>
      <c r="BL1677" s="35"/>
      <c r="BM1677" s="42">
        <f>parseTime(BK1677)-(BL1682=INT(RIGHT($F1677, 1)))</f>
        <v>0</v>
      </c>
      <c r="BN1677" s="43">
        <f t="shared" ref="BN1677:BN1681" si="40097">isClocked(BL1677)</f>
        <v>0</v>
      </c>
      <c r="BO1677" s="34" t="s">
        <v>150</v>
      </c>
      <c r="BP1677" s="35" t="s">
        <v>23</v>
      </c>
      <c r="BQ1677" s="42">
        <f t="shared" ref="BQ1677" si="40098">parseTime(BO1677)-(BP1682=INT(RIGHT($F1677, 1)))</f>
        <v>8</v>
      </c>
      <c r="BR1677" s="43">
        <f t="shared" ref="BR1677:BR1681" si="40099">isClocked(BP1677)</f>
        <v>1</v>
      </c>
      <c r="BS1677" s="34" t="s">
        <v>136</v>
      </c>
      <c r="BT1677" s="35" t="s">
        <v>23</v>
      </c>
      <c r="BU1677" s="42">
        <f t="shared" ref="BU1677" si="40100">parseTime(BS1677)-(BT1682=INT(RIGHT($F1677, 1)))</f>
        <v>8</v>
      </c>
      <c r="BV1677" s="43">
        <f t="shared" ref="BV1677:BV1681" si="40101">isClocked(BT1677)</f>
        <v>1</v>
      </c>
      <c r="BW1677" s="34"/>
      <c r="BX1677" s="35"/>
      <c r="BY1677" s="42">
        <f t="shared" ref="BY1677" si="40102">parseTime(BW1677)-(BX1682=INT(RIGHT($F1677, 1)))</f>
        <v>0</v>
      </c>
      <c r="BZ1677" s="43">
        <f t="shared" ref="BZ1677:BZ1681" si="40103">isClocked(BX1677)</f>
        <v>0</v>
      </c>
      <c r="CA1677" s="34"/>
      <c r="CB1677" s="35"/>
      <c r="CC1677" s="42">
        <f t="shared" ref="CC1677" si="40104">parseTime(CA1677)-(CB1682=INT(RIGHT($F1677, 1)))</f>
        <v>0</v>
      </c>
      <c r="CD1677" s="43">
        <f t="shared" ref="CD1677:CD1681" si="40105">isClocked(CB1677)</f>
        <v>0</v>
      </c>
      <c r="CE1677" s="34"/>
      <c r="CF1677" s="35"/>
      <c r="CG1677" s="42">
        <f t="shared" ref="CG1677" si="40106">parseTime(CE1677)-(CF1682=INT(RIGHT($F1677, 1)))</f>
        <v>0</v>
      </c>
      <c r="CH1677" s="43">
        <f t="shared" ref="CH1677:CH1681" si="40107">isClocked(CF1677)</f>
        <v>0</v>
      </c>
    </row>
    <row r="1678" spans="1:86" x14ac:dyDescent="0.25">
      <c r="A1678" s="56" t="s">
        <v>0</v>
      </c>
      <c r="B1678" s="57">
        <f t="shared" ca="1" si="38727"/>
        <v>71.5</v>
      </c>
      <c r="C1678" s="14" t="s">
        <v>252</v>
      </c>
      <c r="D1678" s="14">
        <f t="shared" si="39935"/>
        <v>53.7</v>
      </c>
      <c r="E1678" s="55" t="str">
        <f t="shared" si="38728"/>
        <v>Monday</v>
      </c>
      <c r="F1678" s="51" t="s">
        <v>129</v>
      </c>
      <c r="G1678" s="36"/>
      <c r="H1678" s="37"/>
      <c r="I1678" s="44">
        <f t="shared" ref="I1678" si="40108">parseTime(G1678)-(H1682=INT(RIGHT($F1678, 1)))</f>
        <v>0</v>
      </c>
      <c r="J1678" s="45">
        <f t="shared" si="40075"/>
        <v>0</v>
      </c>
      <c r="K1678" s="36"/>
      <c r="L1678" s="37"/>
      <c r="M1678" s="44">
        <f t="shared" ref="M1678" si="40109">parseTime(K1678)-(L1682=INT(RIGHT($F1678, 1)))</f>
        <v>0</v>
      </c>
      <c r="N1678" s="45">
        <f t="shared" si="40077"/>
        <v>0</v>
      </c>
      <c r="O1678" s="36"/>
      <c r="P1678" s="37"/>
      <c r="Q1678" s="44">
        <f t="shared" ref="Q1678" si="40110">parseTime(O1678)-(P1682=INT(RIGHT($F1678, 1)))</f>
        <v>0</v>
      </c>
      <c r="R1678" s="45">
        <f t="shared" si="40079"/>
        <v>0</v>
      </c>
      <c r="S1678" s="36"/>
      <c r="T1678" s="37"/>
      <c r="U1678" s="44">
        <f t="shared" ref="U1678" si="40111">parseTime(S1678)-(T1682=INT(RIGHT($F1678, 1)))</f>
        <v>0</v>
      </c>
      <c r="V1678" s="45">
        <f t="shared" si="40081"/>
        <v>0</v>
      </c>
      <c r="W1678" s="36"/>
      <c r="X1678" s="37"/>
      <c r="Y1678" s="44">
        <f t="shared" ref="Y1678" si="40112">parseTime(W1678)-(X1682=INT(RIGHT($F1678, 1)))</f>
        <v>0</v>
      </c>
      <c r="Z1678" s="45">
        <f t="shared" si="40083"/>
        <v>0</v>
      </c>
      <c r="AA1678" s="36"/>
      <c r="AB1678" s="37"/>
      <c r="AC1678" s="44">
        <f t="shared" ref="AC1678" si="40113">parseTime(AA1678)-(AB1682=INT(RIGHT($F1678, 1)))</f>
        <v>0</v>
      </c>
      <c r="AD1678" s="45">
        <f t="shared" si="40085"/>
        <v>0</v>
      </c>
      <c r="AE1678" s="36"/>
      <c r="AF1678" s="37"/>
      <c r="AG1678" s="44">
        <f t="shared" ref="AG1678" si="40114">parseTime(AE1678)-(AF1682=INT(RIGHT($F1678, 1)))</f>
        <v>0</v>
      </c>
      <c r="AH1678" s="45">
        <f t="shared" si="40087"/>
        <v>0</v>
      </c>
      <c r="AI1678" s="36"/>
      <c r="AJ1678" s="37"/>
      <c r="AK1678" s="44">
        <f>parseTime(AI1678)-(AJ1682=INT(RIGHT($F1678, 1)))</f>
        <v>0</v>
      </c>
      <c r="AL1678" s="45">
        <f t="shared" si="40088"/>
        <v>0</v>
      </c>
      <c r="AM1678" s="36"/>
      <c r="AN1678" s="37"/>
      <c r="AO1678" s="44">
        <f t="shared" ref="AO1678" si="40115">parseTime(AM1678)-(AN1682=INT(RIGHT($F1678, 1)))</f>
        <v>0</v>
      </c>
      <c r="AP1678" s="45">
        <f t="shared" si="40090"/>
        <v>0</v>
      </c>
      <c r="AQ1678" s="36"/>
      <c r="AR1678" s="37"/>
      <c r="AS1678" s="44">
        <f t="shared" ref="AS1678" si="40116">parseTime(AQ1678)-(AR1682=INT(RIGHT($F1678, 1)))</f>
        <v>0</v>
      </c>
      <c r="AT1678" s="45">
        <f t="shared" si="40092"/>
        <v>0</v>
      </c>
      <c r="AU1678" s="36"/>
      <c r="AV1678" s="37"/>
      <c r="AW1678" s="44">
        <f>parseTime(AU1678)-(AV1682=INT(RIGHT($F1678, 1)))</f>
        <v>0</v>
      </c>
      <c r="AX1678" s="45">
        <f t="shared" si="40093"/>
        <v>0</v>
      </c>
      <c r="AY1678" s="36"/>
      <c r="AZ1678" s="37"/>
      <c r="BA1678" s="44">
        <f>parseTime(AY1678)-(AZ1682=INT(RIGHT($F1678, 1)))</f>
        <v>0</v>
      </c>
      <c r="BB1678" s="45">
        <f t="shared" si="40094"/>
        <v>0</v>
      </c>
      <c r="BC1678" s="36"/>
      <c r="BD1678" s="37"/>
      <c r="BE1678" s="44">
        <f>parseTime(BC1678)-(BD1682=INT(RIGHT($F1678, 1)))</f>
        <v>0</v>
      </c>
      <c r="BF1678" s="45">
        <f t="shared" si="40095"/>
        <v>0</v>
      </c>
      <c r="BG1678" s="36"/>
      <c r="BH1678" s="37"/>
      <c r="BI1678" s="44">
        <f>parseTime(BG1678)-(BH1682=INT(RIGHT($F1678, 1)))</f>
        <v>0</v>
      </c>
      <c r="BJ1678" s="45">
        <f t="shared" si="40096"/>
        <v>0</v>
      </c>
      <c r="BK1678" s="36"/>
      <c r="BL1678" s="37"/>
      <c r="BM1678" s="44">
        <f>parseTime(BK1678)-(BL1682=INT(RIGHT($F1678, 1)))</f>
        <v>0</v>
      </c>
      <c r="BN1678" s="45">
        <f t="shared" si="40097"/>
        <v>0</v>
      </c>
      <c r="BO1678" s="36"/>
      <c r="BP1678" s="37"/>
      <c r="BQ1678" s="44">
        <f t="shared" ref="BQ1678" si="40117">parseTime(BO1678)-(BP1682=INT(RIGHT($F1678, 1)))</f>
        <v>0</v>
      </c>
      <c r="BR1678" s="45">
        <f t="shared" si="40099"/>
        <v>0</v>
      </c>
      <c r="BS1678" s="36"/>
      <c r="BT1678" s="37"/>
      <c r="BU1678" s="44">
        <f t="shared" ref="BU1678" si="40118">parseTime(BS1678)-(BT1682=INT(RIGHT($F1678, 1)))</f>
        <v>0</v>
      </c>
      <c r="BV1678" s="45">
        <f t="shared" si="40101"/>
        <v>0</v>
      </c>
      <c r="BW1678" s="36"/>
      <c r="BX1678" s="37"/>
      <c r="BY1678" s="44">
        <f t="shared" ref="BY1678" si="40119">parseTime(BW1678)-(BX1682=INT(RIGHT($F1678, 1)))</f>
        <v>0</v>
      </c>
      <c r="BZ1678" s="45">
        <f t="shared" si="40103"/>
        <v>0</v>
      </c>
      <c r="CA1678" s="36"/>
      <c r="CB1678" s="37"/>
      <c r="CC1678" s="44">
        <f t="shared" ref="CC1678" si="40120">parseTime(CA1678)-(CB1682=INT(RIGHT($F1678, 1)))</f>
        <v>0</v>
      </c>
      <c r="CD1678" s="45">
        <f t="shared" si="40105"/>
        <v>0</v>
      </c>
      <c r="CE1678" s="36"/>
      <c r="CF1678" s="37"/>
      <c r="CG1678" s="44">
        <f t="shared" ref="CG1678" si="40121">parseTime(CE1678)-(CF1682=INT(RIGHT($F1678, 1)))</f>
        <v>0</v>
      </c>
      <c r="CH1678" s="45">
        <f t="shared" si="40107"/>
        <v>0</v>
      </c>
    </row>
    <row r="1679" spans="1:86" x14ac:dyDescent="0.25">
      <c r="A1679" s="56" t="s">
        <v>117</v>
      </c>
      <c r="B1679" s="57">
        <f t="shared" ref="B1679" ca="1" si="40122">roleHours(G1677:CH1683, "MFD")</f>
        <v>64</v>
      </c>
      <c r="C1679" s="14">
        <f t="shared" ref="C1679:C1682" ca="1" si="40123">B1679/8</f>
        <v>8</v>
      </c>
      <c r="D1679" s="14">
        <f t="shared" ref="D1679" ca="1" si="40124">B1678-D1678</f>
        <v>17.799999999999997</v>
      </c>
      <c r="E1679" s="20" t="s">
        <v>127</v>
      </c>
      <c r="F1679" s="51" t="s">
        <v>130</v>
      </c>
      <c r="G1679" s="36"/>
      <c r="H1679" s="37"/>
      <c r="I1679" s="44">
        <f t="shared" ref="I1679" si="40125">parseTime(G1679)-(H1682=INT(RIGHT($F1679, 1)))</f>
        <v>0</v>
      </c>
      <c r="J1679" s="45">
        <f t="shared" si="40075"/>
        <v>0</v>
      </c>
      <c r="K1679" s="36"/>
      <c r="L1679" s="37"/>
      <c r="M1679" s="44">
        <f t="shared" ref="M1679" si="40126">parseTime(K1679)-(L1682=INT(RIGHT($F1679, 1)))</f>
        <v>0</v>
      </c>
      <c r="N1679" s="45">
        <f t="shared" si="40077"/>
        <v>0</v>
      </c>
      <c r="O1679" s="36"/>
      <c r="P1679" s="37"/>
      <c r="Q1679" s="44">
        <f t="shared" ref="Q1679" si="40127">parseTime(O1679)-(P1682=INT(RIGHT($F1679, 1)))</f>
        <v>0</v>
      </c>
      <c r="R1679" s="45">
        <f t="shared" si="40079"/>
        <v>0</v>
      </c>
      <c r="S1679" s="36"/>
      <c r="T1679" s="37"/>
      <c r="U1679" s="44">
        <f t="shared" ref="U1679" si="40128">parseTime(S1679)-(T1682=INT(RIGHT($F1679, 1)))</f>
        <v>0</v>
      </c>
      <c r="V1679" s="45">
        <f t="shared" si="40081"/>
        <v>0</v>
      </c>
      <c r="W1679" s="36"/>
      <c r="X1679" s="37"/>
      <c r="Y1679" s="44">
        <f t="shared" ref="Y1679" si="40129">parseTime(W1679)-(X1682=INT(RIGHT($F1679, 1)))</f>
        <v>0</v>
      </c>
      <c r="Z1679" s="45">
        <f t="shared" si="40083"/>
        <v>0</v>
      </c>
      <c r="AA1679" s="36"/>
      <c r="AB1679" s="37"/>
      <c r="AC1679" s="44">
        <f t="shared" ref="AC1679" si="40130">parseTime(AA1679)-(AB1682=INT(RIGHT($F1679, 1)))</f>
        <v>0</v>
      </c>
      <c r="AD1679" s="45">
        <f t="shared" si="40085"/>
        <v>0</v>
      </c>
      <c r="AE1679" s="36"/>
      <c r="AF1679" s="37"/>
      <c r="AG1679" s="44">
        <f t="shared" ref="AG1679" si="40131">parseTime(AE1679)-(AF1682=INT(RIGHT($F1679, 1)))</f>
        <v>0</v>
      </c>
      <c r="AH1679" s="45">
        <f t="shared" si="40087"/>
        <v>0</v>
      </c>
      <c r="AI1679" s="36"/>
      <c r="AJ1679" s="37"/>
      <c r="AK1679" s="44">
        <f>parseTime(AI1679)-(AJ1682=INT(RIGHT($F1679, 1)))</f>
        <v>0</v>
      </c>
      <c r="AL1679" s="45">
        <f t="shared" si="40088"/>
        <v>0</v>
      </c>
      <c r="AM1679" s="36"/>
      <c r="AN1679" s="37"/>
      <c r="AO1679" s="44">
        <f t="shared" ref="AO1679" si="40132">parseTime(AM1679)-(AN1682=INT(RIGHT($F1679, 1)))</f>
        <v>0</v>
      </c>
      <c r="AP1679" s="45">
        <f t="shared" si="40090"/>
        <v>0</v>
      </c>
      <c r="AQ1679" s="36"/>
      <c r="AR1679" s="37"/>
      <c r="AS1679" s="44">
        <f t="shared" ref="AS1679" si="40133">parseTime(AQ1679)-(AR1682=INT(RIGHT($F1679, 1)))</f>
        <v>0</v>
      </c>
      <c r="AT1679" s="45">
        <f t="shared" si="40092"/>
        <v>0</v>
      </c>
      <c r="AU1679" s="36"/>
      <c r="AV1679" s="37"/>
      <c r="AW1679" s="44">
        <f>parseTime(AU1679)-(AV1682=INT(RIGHT($F1679, 1)))</f>
        <v>0</v>
      </c>
      <c r="AX1679" s="45">
        <f t="shared" si="40093"/>
        <v>0</v>
      </c>
      <c r="AY1679" s="36"/>
      <c r="AZ1679" s="37"/>
      <c r="BA1679" s="44">
        <f>parseTime(AY1679)-(AZ1682=INT(RIGHT($F1679, 1)))</f>
        <v>0</v>
      </c>
      <c r="BB1679" s="45">
        <f t="shared" si="40094"/>
        <v>0</v>
      </c>
      <c r="BC1679" s="36"/>
      <c r="BD1679" s="37"/>
      <c r="BE1679" s="44">
        <f>parseTime(BC1679)-(BD1682=INT(RIGHT($F1679, 1)))</f>
        <v>0</v>
      </c>
      <c r="BF1679" s="45">
        <f t="shared" si="40095"/>
        <v>0</v>
      </c>
      <c r="BG1679" s="36"/>
      <c r="BH1679" s="37"/>
      <c r="BI1679" s="44">
        <f>parseTime(BG1679)-(BH1682=INT(RIGHT($F1679, 1)))</f>
        <v>0</v>
      </c>
      <c r="BJ1679" s="45">
        <f t="shared" si="40096"/>
        <v>0</v>
      </c>
      <c r="BK1679" s="36"/>
      <c r="BL1679" s="37"/>
      <c r="BM1679" s="44">
        <f>parseTime(BK1679)-(BL1682=INT(RIGHT($F1679, 1)))</f>
        <v>0</v>
      </c>
      <c r="BN1679" s="45">
        <f t="shared" si="40097"/>
        <v>0</v>
      </c>
      <c r="BO1679" s="36"/>
      <c r="BP1679" s="37"/>
      <c r="BQ1679" s="44">
        <f t="shared" ref="BQ1679" si="40134">parseTime(BO1679)-(BP1682=INT(RIGHT($F1679, 1)))</f>
        <v>0</v>
      </c>
      <c r="BR1679" s="45">
        <f t="shared" si="40099"/>
        <v>0</v>
      </c>
      <c r="BS1679" s="36"/>
      <c r="BT1679" s="37"/>
      <c r="BU1679" s="44">
        <f t="shared" ref="BU1679" si="40135">parseTime(BS1679)-(BT1682=INT(RIGHT($F1679, 1)))</f>
        <v>0</v>
      </c>
      <c r="BV1679" s="45">
        <f t="shared" si="40101"/>
        <v>0</v>
      </c>
      <c r="BW1679" s="36"/>
      <c r="BX1679" s="37"/>
      <c r="BY1679" s="44">
        <f t="shared" ref="BY1679" si="40136">parseTime(BW1679)-(BX1682=INT(RIGHT($F1679, 1)))</f>
        <v>0</v>
      </c>
      <c r="BZ1679" s="45">
        <f t="shared" si="40103"/>
        <v>0</v>
      </c>
      <c r="CA1679" s="36"/>
      <c r="CB1679" s="37"/>
      <c r="CC1679" s="44">
        <f t="shared" ref="CC1679" si="40137">parseTime(CA1679)-(CB1682=INT(RIGHT($F1679, 1)))</f>
        <v>0</v>
      </c>
      <c r="CD1679" s="45">
        <f t="shared" si="40105"/>
        <v>0</v>
      </c>
      <c r="CE1679" s="36"/>
      <c r="CF1679" s="37"/>
      <c r="CG1679" s="44">
        <f t="shared" ref="CG1679" si="40138">parseTime(CE1679)-(CF1682=INT(RIGHT($F1679, 1)))</f>
        <v>0</v>
      </c>
      <c r="CH1679" s="45">
        <f t="shared" si="40107"/>
        <v>0</v>
      </c>
    </row>
    <row r="1680" spans="1:86" x14ac:dyDescent="0.25">
      <c r="A1680" s="56"/>
      <c r="B1680" s="57"/>
      <c r="C1680" s="14">
        <f t="shared" si="40123"/>
        <v>0</v>
      </c>
      <c r="D1680" s="14" t="s">
        <v>259</v>
      </c>
      <c r="E1680" s="20">
        <v>4.25</v>
      </c>
      <c r="F1680" s="51" t="s">
        <v>131</v>
      </c>
      <c r="G1680" s="36"/>
      <c r="H1680" s="37"/>
      <c r="I1680" s="44">
        <f t="shared" ref="I1680" si="40139">parseTime(G1680)-(H1682=INT(RIGHT($F1680, 1)))</f>
        <v>0</v>
      </c>
      <c r="J1680" s="45">
        <f t="shared" si="40075"/>
        <v>0</v>
      </c>
      <c r="K1680" s="36"/>
      <c r="L1680" s="37"/>
      <c r="M1680" s="44">
        <f t="shared" ref="M1680" si="40140">parseTime(K1680)-(L1682=INT(RIGHT($F1680, 1)))</f>
        <v>0</v>
      </c>
      <c r="N1680" s="45">
        <f t="shared" si="40077"/>
        <v>0</v>
      </c>
      <c r="O1680" s="36"/>
      <c r="P1680" s="37"/>
      <c r="Q1680" s="44">
        <f t="shared" ref="Q1680" si="40141">parseTime(O1680)-(P1682=INT(RIGHT($F1680, 1)))</f>
        <v>0</v>
      </c>
      <c r="R1680" s="45">
        <f t="shared" si="40079"/>
        <v>0</v>
      </c>
      <c r="S1680" s="36"/>
      <c r="T1680" s="37"/>
      <c r="U1680" s="44">
        <f t="shared" ref="U1680" si="40142">parseTime(S1680)-(T1682=INT(RIGHT($F1680, 1)))</f>
        <v>0</v>
      </c>
      <c r="V1680" s="45">
        <f t="shared" si="40081"/>
        <v>0</v>
      </c>
      <c r="W1680" s="36"/>
      <c r="X1680" s="37"/>
      <c r="Y1680" s="44">
        <f t="shared" ref="Y1680" si="40143">parseTime(W1680)-(X1682=INT(RIGHT($F1680, 1)))</f>
        <v>0</v>
      </c>
      <c r="Z1680" s="45">
        <f t="shared" si="40083"/>
        <v>0</v>
      </c>
      <c r="AA1680" s="36"/>
      <c r="AB1680" s="37"/>
      <c r="AC1680" s="44">
        <f t="shared" ref="AC1680" si="40144">parseTime(AA1680)-(AB1682=INT(RIGHT($F1680, 1)))</f>
        <v>0</v>
      </c>
      <c r="AD1680" s="45">
        <f t="shared" si="40085"/>
        <v>0</v>
      </c>
      <c r="AE1680" s="36"/>
      <c r="AF1680" s="37"/>
      <c r="AG1680" s="44">
        <f t="shared" ref="AG1680" si="40145">parseTime(AE1680)-(AF1682=INT(RIGHT($F1680, 1)))</f>
        <v>0</v>
      </c>
      <c r="AH1680" s="45">
        <f t="shared" si="40087"/>
        <v>0</v>
      </c>
      <c r="AI1680" s="36"/>
      <c r="AJ1680" s="37"/>
      <c r="AK1680" s="44">
        <f>parseTime(AI1680)-(AJ1682=INT(RIGHT($F1680, 1)))</f>
        <v>0</v>
      </c>
      <c r="AL1680" s="45">
        <f t="shared" si="40088"/>
        <v>0</v>
      </c>
      <c r="AM1680" s="36"/>
      <c r="AN1680" s="37"/>
      <c r="AO1680" s="44">
        <f t="shared" ref="AO1680" si="40146">parseTime(AM1680)-(AN1682=INT(RIGHT($F1680, 1)))</f>
        <v>0</v>
      </c>
      <c r="AP1680" s="45">
        <f t="shared" si="40090"/>
        <v>0</v>
      </c>
      <c r="AQ1680" s="36"/>
      <c r="AR1680" s="37"/>
      <c r="AS1680" s="44">
        <f t="shared" ref="AS1680" si="40147">parseTime(AQ1680)-(AR1682=INT(RIGHT($F1680, 1)))</f>
        <v>0</v>
      </c>
      <c r="AT1680" s="45">
        <f t="shared" si="40092"/>
        <v>0</v>
      </c>
      <c r="AU1680" s="36"/>
      <c r="AV1680" s="37"/>
      <c r="AW1680" s="44">
        <f>parseTime(AU1680)-(AV1682=INT(RIGHT($F1680, 1)))</f>
        <v>0</v>
      </c>
      <c r="AX1680" s="45">
        <f t="shared" si="40093"/>
        <v>0</v>
      </c>
      <c r="AY1680" s="36"/>
      <c r="AZ1680" s="37"/>
      <c r="BA1680" s="44">
        <f>parseTime(AY1680)-(AZ1682=INT(RIGHT($F1680, 1)))</f>
        <v>0</v>
      </c>
      <c r="BB1680" s="45">
        <f t="shared" si="40094"/>
        <v>0</v>
      </c>
      <c r="BC1680" s="36"/>
      <c r="BD1680" s="37"/>
      <c r="BE1680" s="44">
        <f>parseTime(BC1680)-(BD1682=INT(RIGHT($F1680, 1)))</f>
        <v>0</v>
      </c>
      <c r="BF1680" s="45">
        <f t="shared" si="40095"/>
        <v>0</v>
      </c>
      <c r="BG1680" s="36"/>
      <c r="BH1680" s="37"/>
      <c r="BI1680" s="44">
        <f>parseTime(BG1680)-(BH1682=INT(RIGHT($F1680, 1)))</f>
        <v>0</v>
      </c>
      <c r="BJ1680" s="45">
        <f t="shared" si="40096"/>
        <v>0</v>
      </c>
      <c r="BK1680" s="36"/>
      <c r="BL1680" s="37"/>
      <c r="BM1680" s="44">
        <f>parseTime(BK1680)-(BL1682=INT(RIGHT($F1680, 1)))</f>
        <v>0</v>
      </c>
      <c r="BN1680" s="45">
        <f t="shared" si="40097"/>
        <v>0</v>
      </c>
      <c r="BO1680" s="36"/>
      <c r="BP1680" s="37"/>
      <c r="BQ1680" s="44">
        <f t="shared" ref="BQ1680" si="40148">parseTime(BO1680)-(BP1682=INT(RIGHT($F1680, 1)))</f>
        <v>0</v>
      </c>
      <c r="BR1680" s="45">
        <f t="shared" si="40099"/>
        <v>0</v>
      </c>
      <c r="BS1680" s="36"/>
      <c r="BT1680" s="37"/>
      <c r="BU1680" s="44">
        <f t="shared" ref="BU1680" si="40149">parseTime(BS1680)-(BT1682=INT(RIGHT($F1680, 1)))</f>
        <v>0</v>
      </c>
      <c r="BV1680" s="45">
        <f t="shared" si="40101"/>
        <v>0</v>
      </c>
      <c r="BW1680" s="36"/>
      <c r="BX1680" s="37"/>
      <c r="BY1680" s="44">
        <f t="shared" ref="BY1680" si="40150">parseTime(BW1680)-(BX1682=INT(RIGHT($F1680, 1)))</f>
        <v>0</v>
      </c>
      <c r="BZ1680" s="45">
        <f t="shared" si="40103"/>
        <v>0</v>
      </c>
      <c r="CA1680" s="36"/>
      <c r="CB1680" s="37"/>
      <c r="CC1680" s="44">
        <f t="shared" ref="CC1680" si="40151">parseTime(CA1680)-(CB1682=INT(RIGHT($F1680, 1)))</f>
        <v>0</v>
      </c>
      <c r="CD1680" s="45">
        <f t="shared" si="40105"/>
        <v>0</v>
      </c>
      <c r="CE1680" s="36"/>
      <c r="CF1680" s="37"/>
      <c r="CG1680" s="44">
        <f t="shared" ref="CG1680" si="40152">parseTime(CE1680)-(CF1682=INT(RIGHT($F1680, 1)))</f>
        <v>0</v>
      </c>
      <c r="CH1680" s="45">
        <f t="shared" si="40107"/>
        <v>0</v>
      </c>
    </row>
    <row r="1681" spans="1:86" x14ac:dyDescent="0.25">
      <c r="A1681" s="56" t="s">
        <v>119</v>
      </c>
      <c r="B1681" s="57">
        <f t="shared" ref="B1681" ca="1" si="40153">roleHours(G1677:CH1683, "MCC")</f>
        <v>7.5</v>
      </c>
      <c r="C1681" s="14">
        <f t="shared" ca="1" si="40123"/>
        <v>0.9375</v>
      </c>
      <c r="D1681" s="14" t="s">
        <v>260</v>
      </c>
      <c r="E1681" s="20">
        <v>4.6500000000000004</v>
      </c>
      <c r="F1681" s="51" t="s">
        <v>132</v>
      </c>
      <c r="G1681" s="36"/>
      <c r="H1681" s="37"/>
      <c r="I1681" s="44">
        <f t="shared" ref="I1681" si="40154">parseTime(G1681)-(H1682=INT(RIGHT($F1681, 1)))</f>
        <v>0</v>
      </c>
      <c r="J1681" s="45">
        <f t="shared" si="40075"/>
        <v>0</v>
      </c>
      <c r="K1681" s="36"/>
      <c r="L1681" s="37"/>
      <c r="M1681" s="44">
        <f t="shared" ref="M1681" si="40155">parseTime(K1681)-(L1682=INT(RIGHT($F1681, 1)))</f>
        <v>0</v>
      </c>
      <c r="N1681" s="45">
        <f t="shared" si="40077"/>
        <v>0</v>
      </c>
      <c r="O1681" s="36"/>
      <c r="P1681" s="37"/>
      <c r="Q1681" s="44">
        <f t="shared" ref="Q1681" si="40156">parseTime(O1681)-(P1682=INT(RIGHT($F1681, 1)))</f>
        <v>0</v>
      </c>
      <c r="R1681" s="45">
        <f t="shared" si="40079"/>
        <v>0</v>
      </c>
      <c r="S1681" s="36"/>
      <c r="T1681" s="37"/>
      <c r="U1681" s="44">
        <f t="shared" ref="U1681" si="40157">parseTime(S1681)-(T1682=INT(RIGHT($F1681, 1)))</f>
        <v>0</v>
      </c>
      <c r="V1681" s="45">
        <f t="shared" si="40081"/>
        <v>0</v>
      </c>
      <c r="W1681" s="36"/>
      <c r="X1681" s="37"/>
      <c r="Y1681" s="44">
        <f t="shared" ref="Y1681" si="40158">parseTime(W1681)-(X1682=INT(RIGHT($F1681, 1)))</f>
        <v>0</v>
      </c>
      <c r="Z1681" s="45">
        <f t="shared" si="40083"/>
        <v>0</v>
      </c>
      <c r="AA1681" s="36"/>
      <c r="AB1681" s="37"/>
      <c r="AC1681" s="44">
        <f t="shared" ref="AC1681" si="40159">parseTime(AA1681)-(AB1682=INT(RIGHT($F1681, 1)))</f>
        <v>0</v>
      </c>
      <c r="AD1681" s="45">
        <f t="shared" si="40085"/>
        <v>0</v>
      </c>
      <c r="AE1681" s="36"/>
      <c r="AF1681" s="37"/>
      <c r="AG1681" s="44">
        <f t="shared" ref="AG1681" si="40160">parseTime(AE1681)-(AF1682=INT(RIGHT($F1681, 1)))</f>
        <v>0</v>
      </c>
      <c r="AH1681" s="45">
        <f t="shared" si="40087"/>
        <v>0</v>
      </c>
      <c r="AI1681" s="36"/>
      <c r="AJ1681" s="37"/>
      <c r="AK1681" s="44">
        <f>parseTime(AI1681)-(AJ1682=INT(RIGHT($F1681, 1)))</f>
        <v>0</v>
      </c>
      <c r="AL1681" s="45">
        <f t="shared" si="40088"/>
        <v>0</v>
      </c>
      <c r="AM1681" s="36"/>
      <c r="AN1681" s="37"/>
      <c r="AO1681" s="44">
        <f t="shared" ref="AO1681" si="40161">parseTime(AM1681)-(AN1682=INT(RIGHT($F1681, 1)))</f>
        <v>0</v>
      </c>
      <c r="AP1681" s="45">
        <f t="shared" si="40090"/>
        <v>0</v>
      </c>
      <c r="AQ1681" s="36"/>
      <c r="AR1681" s="37"/>
      <c r="AS1681" s="44">
        <f t="shared" ref="AS1681" si="40162">parseTime(AQ1681)-(AR1682=INT(RIGHT($F1681, 1)))</f>
        <v>0</v>
      </c>
      <c r="AT1681" s="45">
        <f t="shared" si="40092"/>
        <v>0</v>
      </c>
      <c r="AU1681" s="36"/>
      <c r="AV1681" s="37"/>
      <c r="AW1681" s="44">
        <f>parseTime(AU1681)-(AV1682=INT(RIGHT($F1681, 1)))</f>
        <v>0</v>
      </c>
      <c r="AX1681" s="45">
        <f t="shared" si="40093"/>
        <v>0</v>
      </c>
      <c r="AY1681" s="36"/>
      <c r="AZ1681" s="37"/>
      <c r="BA1681" s="44">
        <f>parseTime(AY1681)-(AZ1682=INT(RIGHT($F1681, 1)))</f>
        <v>0</v>
      </c>
      <c r="BB1681" s="45">
        <f t="shared" si="40094"/>
        <v>0</v>
      </c>
      <c r="BC1681" s="36"/>
      <c r="BD1681" s="37"/>
      <c r="BE1681" s="44">
        <f>parseTime(BC1681)-(BD1682=INT(RIGHT($F1681, 1)))</f>
        <v>0</v>
      </c>
      <c r="BF1681" s="45">
        <f t="shared" si="40095"/>
        <v>0</v>
      </c>
      <c r="BG1681" s="36"/>
      <c r="BH1681" s="37"/>
      <c r="BI1681" s="44">
        <f>parseTime(BG1681)-(BH1682=INT(RIGHT($F1681, 1)))</f>
        <v>0</v>
      </c>
      <c r="BJ1681" s="45">
        <f t="shared" si="40096"/>
        <v>0</v>
      </c>
      <c r="BK1681" s="36"/>
      <c r="BL1681" s="37"/>
      <c r="BM1681" s="44">
        <f>parseTime(BK1681)-(BL1682=INT(RIGHT($F1681, 1)))</f>
        <v>0</v>
      </c>
      <c r="BN1681" s="45">
        <f t="shared" si="40097"/>
        <v>0</v>
      </c>
      <c r="BO1681" s="36"/>
      <c r="BP1681" s="37"/>
      <c r="BQ1681" s="44">
        <f t="shared" ref="BQ1681" si="40163">parseTime(BO1681)-(BP1682=INT(RIGHT($F1681, 1)))</f>
        <v>0</v>
      </c>
      <c r="BR1681" s="45">
        <f t="shared" si="40099"/>
        <v>0</v>
      </c>
      <c r="BS1681" s="36"/>
      <c r="BT1681" s="37"/>
      <c r="BU1681" s="44">
        <f t="shared" ref="BU1681" si="40164">parseTime(BS1681)-(BT1682=INT(RIGHT($F1681, 1)))</f>
        <v>0</v>
      </c>
      <c r="BV1681" s="45">
        <f t="shared" si="40101"/>
        <v>0</v>
      </c>
      <c r="BW1681" s="36"/>
      <c r="BX1681" s="37"/>
      <c r="BY1681" s="44">
        <f t="shared" ref="BY1681" si="40165">parseTime(BW1681)-(BX1682=INT(RIGHT($F1681, 1)))</f>
        <v>0</v>
      </c>
      <c r="BZ1681" s="45">
        <f t="shared" si="40103"/>
        <v>0</v>
      </c>
      <c r="CA1681" s="36"/>
      <c r="CB1681" s="37"/>
      <c r="CC1681" s="44">
        <f t="shared" ref="CC1681" si="40166">parseTime(CA1681)-(CB1682=INT(RIGHT($F1681, 1)))</f>
        <v>0</v>
      </c>
      <c r="CD1681" s="45">
        <f t="shared" si="40105"/>
        <v>0</v>
      </c>
      <c r="CE1681" s="36"/>
      <c r="CF1681" s="37"/>
      <c r="CG1681" s="44">
        <f t="shared" ref="CG1681" si="40167">parseTime(CE1681)-(CF1682=INT(RIGHT($F1681, 1)))</f>
        <v>0</v>
      </c>
      <c r="CH1681" s="45">
        <f t="shared" si="40107"/>
        <v>0</v>
      </c>
    </row>
    <row r="1682" spans="1:86" x14ac:dyDescent="0.25">
      <c r="A1682" s="56"/>
      <c r="B1682" s="57"/>
      <c r="C1682" s="14">
        <f t="shared" si="40123"/>
        <v>0</v>
      </c>
      <c r="D1682" s="14"/>
      <c r="E1682" s="20">
        <f t="shared" ref="E1682" si="40168">((7.5/2)-0.5+E1681)*8</f>
        <v>63.2</v>
      </c>
      <c r="F1682" s="51"/>
      <c r="G1682" s="46" t="s">
        <v>134</v>
      </c>
      <c r="H1682" s="38">
        <f t="shared" ref="H1682" si="40169">lunchAdjust(G1677:H1681)</f>
        <v>1</v>
      </c>
      <c r="I1682" s="48" t="s">
        <v>0</v>
      </c>
      <c r="J1682" s="39">
        <f t="shared" ref="J1682" si="40170">SUMPRODUCT(I1677:I1681*J1677:J1681)</f>
        <v>8</v>
      </c>
      <c r="K1682" s="46" t="s">
        <v>134</v>
      </c>
      <c r="L1682" s="38">
        <f t="shared" ref="L1682" si="40171">lunchAdjust(K1677:L1681)</f>
        <v>1</v>
      </c>
      <c r="M1682" s="48" t="s">
        <v>0</v>
      </c>
      <c r="N1682" s="39">
        <f t="shared" ref="N1682" si="40172">SUMPRODUCT(M1677:M1681*N1677:N1681)</f>
        <v>8</v>
      </c>
      <c r="O1682" s="46" t="s">
        <v>134</v>
      </c>
      <c r="P1682" s="38">
        <f t="shared" ref="P1682" si="40173">lunchAdjust(O1677:P1681)</f>
        <v>1</v>
      </c>
      <c r="Q1682" s="48" t="s">
        <v>0</v>
      </c>
      <c r="R1682" s="39">
        <f t="shared" ref="R1682" si="40174">SUMPRODUCT(Q1677:Q1681*R1677:R1681)</f>
        <v>8</v>
      </c>
      <c r="S1682" s="46" t="s">
        <v>134</v>
      </c>
      <c r="T1682" s="38">
        <f t="shared" ref="T1682" si="40175">lunchAdjust(S1677:T1681)</f>
        <v>1</v>
      </c>
      <c r="U1682" s="48" t="s">
        <v>0</v>
      </c>
      <c r="V1682" s="39">
        <f t="shared" ref="V1682" si="40176">SUMPRODUCT(U1677:U1681*V1677:V1681)</f>
        <v>8</v>
      </c>
      <c r="W1682" s="46" t="s">
        <v>134</v>
      </c>
      <c r="X1682" s="38">
        <f t="shared" ref="X1682" si="40177">lunchAdjust(W1677:X1681)</f>
        <v>0</v>
      </c>
      <c r="Y1682" s="48" t="s">
        <v>0</v>
      </c>
      <c r="Z1682" s="39">
        <f t="shared" ref="Z1682" si="40178">SUMPRODUCT(Y1677:Y1681*Z1677:Z1681)</f>
        <v>0</v>
      </c>
      <c r="AA1682" s="46" t="s">
        <v>134</v>
      </c>
      <c r="AB1682" s="38">
        <f t="shared" ref="AB1682" si="40179">lunchAdjust(AA1677:AB1681)</f>
        <v>1</v>
      </c>
      <c r="AC1682" s="48" t="s">
        <v>0</v>
      </c>
      <c r="AD1682" s="39">
        <f t="shared" ref="AD1682" si="40180">SUMPRODUCT(AC1677:AC1681*AD1677:AD1681)</f>
        <v>8</v>
      </c>
      <c r="AE1682" s="46" t="s">
        <v>134</v>
      </c>
      <c r="AF1682" s="38">
        <f t="shared" ref="AF1682" si="40181">lunchAdjust(AE1677:AF1681)</f>
        <v>1</v>
      </c>
      <c r="AG1682" s="48" t="s">
        <v>0</v>
      </c>
      <c r="AH1682" s="39">
        <f t="shared" ref="AH1682" si="40182">SUMPRODUCT(AG1677:AG1681*AH1677:AH1681)</f>
        <v>7.5</v>
      </c>
      <c r="AI1682" s="46" t="s">
        <v>134</v>
      </c>
      <c r="AJ1682" s="38">
        <f t="shared" ref="AJ1682" si="40183">lunchAdjust(AI1677:AJ1681)</f>
        <v>1</v>
      </c>
      <c r="AK1682" s="48" t="s">
        <v>0</v>
      </c>
      <c r="AL1682" s="39">
        <f t="shared" ref="AL1682" si="40184">SUMPRODUCT(AK1677:AK1681*AL1677:AL1681)</f>
        <v>8</v>
      </c>
      <c r="AM1682" s="46" t="s">
        <v>134</v>
      </c>
      <c r="AN1682" s="38">
        <f t="shared" ref="AN1682" si="40185">lunchAdjust(AM1677:AN1681)</f>
        <v>0</v>
      </c>
      <c r="AO1682" s="48" t="s">
        <v>0</v>
      </c>
      <c r="AP1682" s="39">
        <f t="shared" ref="AP1682" si="40186">SUMPRODUCT(AO1677:AO1681*AP1677:AP1681)</f>
        <v>0</v>
      </c>
      <c r="AQ1682" s="46" t="s">
        <v>134</v>
      </c>
      <c r="AR1682" s="38">
        <f t="shared" ref="AR1682" si="40187">lunchAdjust(AQ1677:AR1681)</f>
        <v>0</v>
      </c>
      <c r="AS1682" s="48" t="s">
        <v>0</v>
      </c>
      <c r="AT1682" s="39">
        <f t="shared" ref="AT1682" si="40188">SUMPRODUCT(AS1677:AS1681*AT1677:AT1681)</f>
        <v>0</v>
      </c>
      <c r="AU1682" s="46" t="s">
        <v>134</v>
      </c>
      <c r="AV1682" s="38">
        <f t="shared" ref="AV1682" si="40189">lunchAdjust(AU1677:AV1681)</f>
        <v>0</v>
      </c>
      <c r="AW1682" s="48" t="s">
        <v>0</v>
      </c>
      <c r="AX1682" s="39">
        <f t="shared" ref="AX1682" si="40190">SUMPRODUCT(AW1677:AW1681*AX1677:AX1681)</f>
        <v>0</v>
      </c>
      <c r="AY1682" s="46" t="s">
        <v>134</v>
      </c>
      <c r="AZ1682" s="38">
        <f t="shared" ref="AZ1682" si="40191">lunchAdjust(AY1677:AZ1681)</f>
        <v>0</v>
      </c>
      <c r="BA1682" s="48" t="s">
        <v>0</v>
      </c>
      <c r="BB1682" s="39">
        <f t="shared" ref="BB1682" si="40192">SUMPRODUCT(BA1677:BA1681*BB1677:BB1681)</f>
        <v>0</v>
      </c>
      <c r="BC1682" s="46" t="s">
        <v>134</v>
      </c>
      <c r="BD1682" s="38">
        <f t="shared" ref="BD1682" si="40193">lunchAdjust(BC1677:BD1681)</f>
        <v>0</v>
      </c>
      <c r="BE1682" s="48" t="s">
        <v>0</v>
      </c>
      <c r="BF1682" s="39">
        <f t="shared" ref="BF1682" si="40194">SUMPRODUCT(BE1677:BE1681*BF1677:BF1681)</f>
        <v>0</v>
      </c>
      <c r="BG1682" s="46" t="s">
        <v>134</v>
      </c>
      <c r="BH1682" s="38">
        <f t="shared" ref="BH1682" si="40195">lunchAdjust(BG1677:BH1681)</f>
        <v>0</v>
      </c>
      <c r="BI1682" s="48" t="s">
        <v>0</v>
      </c>
      <c r="BJ1682" s="39">
        <f t="shared" ref="BJ1682" si="40196">SUMPRODUCT(BI1677:BI1681*BJ1677:BJ1681)</f>
        <v>0</v>
      </c>
      <c r="BK1682" s="46" t="s">
        <v>134</v>
      </c>
      <c r="BL1682" s="38">
        <f t="shared" ref="BL1682" si="40197">lunchAdjust(BK1677:BL1681)</f>
        <v>0</v>
      </c>
      <c r="BM1682" s="48" t="s">
        <v>0</v>
      </c>
      <c r="BN1682" s="39">
        <f t="shared" ref="BN1682" si="40198">SUMPRODUCT(BM1677:BM1681*BN1677:BN1681)</f>
        <v>0</v>
      </c>
      <c r="BO1682" s="46" t="s">
        <v>134</v>
      </c>
      <c r="BP1682" s="38">
        <f t="shared" ref="BP1682" si="40199">lunchAdjust(BO1677:BP1681)</f>
        <v>1</v>
      </c>
      <c r="BQ1682" s="48" t="s">
        <v>0</v>
      </c>
      <c r="BR1682" s="39">
        <f t="shared" ref="BR1682" si="40200">SUMPRODUCT(BQ1677:BQ1681*BR1677:BR1681)</f>
        <v>8</v>
      </c>
      <c r="BS1682" s="46" t="s">
        <v>134</v>
      </c>
      <c r="BT1682" s="38">
        <f t="shared" ref="BT1682" si="40201">lunchAdjust(BS1677:BT1681)</f>
        <v>1</v>
      </c>
      <c r="BU1682" s="48" t="s">
        <v>0</v>
      </c>
      <c r="BV1682" s="39">
        <f t="shared" ref="BV1682" si="40202">SUMPRODUCT(BU1677:BU1681*BV1677:BV1681)</f>
        <v>8</v>
      </c>
      <c r="BW1682" s="46" t="s">
        <v>134</v>
      </c>
      <c r="BX1682" s="38">
        <f t="shared" ref="BX1682" si="40203">lunchAdjust(BW1677:BX1681)</f>
        <v>0</v>
      </c>
      <c r="BY1682" s="48" t="s">
        <v>0</v>
      </c>
      <c r="BZ1682" s="39">
        <f t="shared" ref="BZ1682" si="40204">SUMPRODUCT(BY1677:BY1681*BZ1677:BZ1681)</f>
        <v>0</v>
      </c>
      <c r="CA1682" s="46" t="s">
        <v>134</v>
      </c>
      <c r="CB1682" s="38">
        <f t="shared" ref="CB1682" si="40205">lunchAdjust(CA1677:CB1681)</f>
        <v>0</v>
      </c>
      <c r="CC1682" s="48" t="s">
        <v>0</v>
      </c>
      <c r="CD1682" s="39">
        <f t="shared" ref="CD1682" si="40206">SUMPRODUCT(CC1677:CC1681*CD1677:CD1681)</f>
        <v>0</v>
      </c>
      <c r="CE1682" s="46" t="s">
        <v>134</v>
      </c>
      <c r="CF1682" s="38">
        <f t="shared" ref="CF1682" si="40207">lunchAdjust(CE1677:CF1681)</f>
        <v>0</v>
      </c>
      <c r="CG1682" s="48" t="s">
        <v>0</v>
      </c>
      <c r="CH1682" s="39">
        <f t="shared" ref="CH1682" si="40208">SUMPRODUCT(CG1677:CG1681*CH1677:CH1681)</f>
        <v>0</v>
      </c>
    </row>
    <row r="1683" spans="1:86" ht="15.75" thickBot="1" x14ac:dyDescent="0.3">
      <c r="A1683" s="58" t="s">
        <v>121</v>
      </c>
      <c r="B1683" s="59">
        <f t="shared" ref="B1683" ca="1" si="40209">roleHours(G1677:CH1683, "OUT")</f>
        <v>0</v>
      </c>
      <c r="C1683" s="54" t="s">
        <v>137</v>
      </c>
      <c r="D1683" s="22">
        <f t="shared" ref="D1683" ca="1" si="40210">roleHours(G1677:CH1683, "PTO")</f>
        <v>0</v>
      </c>
      <c r="E1683" s="23">
        <f t="shared" ref="E1683" ca="1" si="40211">E1682-B1678</f>
        <v>-8.2999999999999972</v>
      </c>
      <c r="F1683" s="52"/>
      <c r="G1683" s="47" t="s">
        <v>39</v>
      </c>
      <c r="H1683" s="40">
        <f t="shared" si="39694"/>
        <v>0</v>
      </c>
      <c r="I1683" s="49" t="s">
        <v>135</v>
      </c>
      <c r="J1683" s="41">
        <f t="shared" ref="J1683" si="40212">J1682*G$4</f>
        <v>0</v>
      </c>
      <c r="K1683" s="47" t="s">
        <v>39</v>
      </c>
      <c r="L1683" s="40">
        <f t="shared" ref="L1683" si="40213">SUMPRODUCT(M1677:M1681*(L1677:L1681="PTO"))+SUMPRODUCT(M1677:M1681*(L1677:L1681="HOL"))</f>
        <v>0</v>
      </c>
      <c r="M1683" s="49" t="s">
        <v>135</v>
      </c>
      <c r="N1683" s="41">
        <f t="shared" ref="N1683" si="40214">N1682*K$4</f>
        <v>0</v>
      </c>
      <c r="O1683" s="47" t="s">
        <v>39</v>
      </c>
      <c r="P1683" s="40">
        <f t="shared" ref="P1683" si="40215">SUMPRODUCT(Q1677:Q1681*(P1677:P1681="PTO"))+SUMPRODUCT(Q1677:Q1681*(P1677:P1681="HOL"))</f>
        <v>0</v>
      </c>
      <c r="Q1683" s="49" t="s">
        <v>135</v>
      </c>
      <c r="R1683" s="41">
        <f t="shared" ref="R1683" si="40216">R1682*O$4</f>
        <v>8</v>
      </c>
      <c r="S1683" s="47" t="s">
        <v>39</v>
      </c>
      <c r="T1683" s="40">
        <f t="shared" ref="T1683" si="40217">SUMPRODUCT(U1677:U1681*(T1677:T1681="PTO"))+SUMPRODUCT(U1677:U1681*(T1677:T1681="HOL"))</f>
        <v>0</v>
      </c>
      <c r="U1683" s="49" t="s">
        <v>135</v>
      </c>
      <c r="V1683" s="41">
        <f t="shared" ref="V1683" si="40218">V1682*S$4</f>
        <v>0</v>
      </c>
      <c r="W1683" s="47" t="s">
        <v>39</v>
      </c>
      <c r="X1683" s="40">
        <f t="shared" ref="X1683" si="40219">SUMPRODUCT(Y1677:Y1681*(X1677:X1681="PTO"))+SUMPRODUCT(Y1677:Y1681*(X1677:X1681="HOL"))</f>
        <v>0</v>
      </c>
      <c r="Y1683" s="49" t="s">
        <v>135</v>
      </c>
      <c r="Z1683" s="41">
        <f t="shared" ref="Z1683" si="40220">Z1682*W$4</f>
        <v>0</v>
      </c>
      <c r="AA1683" s="47" t="s">
        <v>39</v>
      </c>
      <c r="AB1683" s="40">
        <f t="shared" ref="AB1683" si="40221">SUMPRODUCT(AC1677:AC1681*(AB1677:AB1681="PTO"))+SUMPRODUCT(AC1677:AC1681*(AB1677:AB1681="HOL"))</f>
        <v>0</v>
      </c>
      <c r="AC1683" s="49" t="s">
        <v>135</v>
      </c>
      <c r="AD1683" s="41">
        <f t="shared" ref="AD1683" si="40222">AD1682*AA$4</f>
        <v>8</v>
      </c>
      <c r="AE1683" s="47" t="s">
        <v>39</v>
      </c>
      <c r="AF1683" s="40">
        <f t="shared" ref="AF1683" si="40223">SUMPRODUCT(AG1677:AG1681*(AF1677:AF1681="PTO"))+SUMPRODUCT(AG1677:AG1681*(AF1677:AF1681="HOL"))</f>
        <v>0</v>
      </c>
      <c r="AG1683" s="49" t="s">
        <v>135</v>
      </c>
      <c r="AH1683" s="41">
        <f t="shared" ref="AH1683" si="40224">AH1682*AE$4</f>
        <v>7.5</v>
      </c>
      <c r="AI1683" s="47" t="s">
        <v>39</v>
      </c>
      <c r="AJ1683" s="40">
        <f t="shared" ref="AJ1683" si="40225">SUMPRODUCT(AK1677:AK1681*(AJ1677:AJ1681="PTO"))+SUMPRODUCT(AK1677:AK1681*(AJ1677:AJ1681="HOL"))</f>
        <v>0</v>
      </c>
      <c r="AK1683" s="49" t="s">
        <v>135</v>
      </c>
      <c r="AL1683" s="41">
        <f>AL1682*AI$4</f>
        <v>8</v>
      </c>
      <c r="AM1683" s="47" t="s">
        <v>39</v>
      </c>
      <c r="AN1683" s="40">
        <f t="shared" ref="AN1683" si="40226">SUMPRODUCT(AO1677:AO1681*(AN1677:AN1681="PTO"))+SUMPRODUCT(AO1677:AO1681*(AN1677:AN1681="HOL"))</f>
        <v>0</v>
      </c>
      <c r="AO1683" s="49" t="s">
        <v>135</v>
      </c>
      <c r="AP1683" s="41">
        <f t="shared" ref="AP1683" si="40227">AP1682*AM$4</f>
        <v>0</v>
      </c>
      <c r="AQ1683" s="47" t="s">
        <v>39</v>
      </c>
      <c r="AR1683" s="40">
        <f t="shared" ref="AR1683" si="40228">SUMPRODUCT(AS1677:AS1681*(AR1677:AR1681="PTO"))+SUMPRODUCT(AS1677:AS1681*(AR1677:AR1681="HOL"))</f>
        <v>0</v>
      </c>
      <c r="AS1683" s="49" t="s">
        <v>135</v>
      </c>
      <c r="AT1683" s="41">
        <f t="shared" ref="AT1683" si="40229">AT1682*AQ$4</f>
        <v>0</v>
      </c>
      <c r="AU1683" s="47" t="s">
        <v>39</v>
      </c>
      <c r="AV1683" s="40">
        <f t="shared" ref="AV1683" si="40230">SUMPRODUCT(AW1677:AW1681*(AV1677:AV1681="PTO"))+SUMPRODUCT(AW1677:AW1681*(AV1677:AV1681="HOL"))</f>
        <v>0</v>
      </c>
      <c r="AW1683" s="49" t="s">
        <v>135</v>
      </c>
      <c r="AX1683" s="41">
        <f>AX1682*AU$4</f>
        <v>0</v>
      </c>
      <c r="AY1683" s="47" t="s">
        <v>39</v>
      </c>
      <c r="AZ1683" s="40">
        <f t="shared" ref="AZ1683" si="40231">SUMPRODUCT(BA1677:BA1681*(AZ1677:AZ1681="PTO"))+SUMPRODUCT(BA1677:BA1681*(AZ1677:AZ1681="HOL"))</f>
        <v>0</v>
      </c>
      <c r="BA1683" s="49" t="s">
        <v>135</v>
      </c>
      <c r="BB1683" s="41">
        <f>BB1682*AY$4</f>
        <v>0</v>
      </c>
      <c r="BC1683" s="47" t="s">
        <v>39</v>
      </c>
      <c r="BD1683" s="40">
        <f t="shared" ref="BD1683" si="40232">SUMPRODUCT(BE1677:BE1681*(BD1677:BD1681="PTO"))+SUMPRODUCT(BE1677:BE1681*(BD1677:BD1681="HOL"))</f>
        <v>0</v>
      </c>
      <c r="BE1683" s="49" t="s">
        <v>135</v>
      </c>
      <c r="BF1683" s="41">
        <f>BF1682*BC$4</f>
        <v>0</v>
      </c>
      <c r="BG1683" s="47" t="s">
        <v>39</v>
      </c>
      <c r="BH1683" s="40">
        <f t="shared" ref="BH1683" si="40233">SUMPRODUCT(BI1677:BI1681*(BH1677:BH1681="PTO"))+SUMPRODUCT(BI1677:BI1681*(BH1677:BH1681="HOL"))</f>
        <v>0</v>
      </c>
      <c r="BI1683" s="49" t="s">
        <v>135</v>
      </c>
      <c r="BJ1683" s="41">
        <f>BJ1682*BG$4</f>
        <v>0</v>
      </c>
      <c r="BK1683" s="47" t="s">
        <v>39</v>
      </c>
      <c r="BL1683" s="40">
        <f t="shared" ref="BL1683" si="40234">SUMPRODUCT(BM1677:BM1681*(BL1677:BL1681="PTO"))+SUMPRODUCT(BM1677:BM1681*(BL1677:BL1681="HOL"))</f>
        <v>0</v>
      </c>
      <c r="BM1683" s="49" t="s">
        <v>135</v>
      </c>
      <c r="BN1683" s="41">
        <f>BN1682*BK$4</f>
        <v>0</v>
      </c>
      <c r="BO1683" s="47" t="s">
        <v>39</v>
      </c>
      <c r="BP1683" s="40">
        <f t="shared" ref="BP1683" si="40235">SUMPRODUCT(BQ1677:BQ1681*(BP1677:BP1681="PTO"))+SUMPRODUCT(BQ1677:BQ1681*(BP1677:BP1681="HOL"))</f>
        <v>0</v>
      </c>
      <c r="BQ1683" s="49" t="s">
        <v>135</v>
      </c>
      <c r="BR1683" s="41">
        <f t="shared" ref="BR1683" si="40236">BR1682*BO$4</f>
        <v>8</v>
      </c>
      <c r="BS1683" s="47" t="s">
        <v>39</v>
      </c>
      <c r="BT1683" s="40">
        <f t="shared" ref="BT1683" si="40237">SUMPRODUCT(BU1677:BU1681*(BT1677:BT1681="PTO"))+SUMPRODUCT(BU1677:BU1681*(BT1677:BT1681="HOL"))</f>
        <v>0</v>
      </c>
      <c r="BU1683" s="49" t="s">
        <v>135</v>
      </c>
      <c r="BV1683" s="41">
        <f t="shared" ref="BV1683" si="40238">BV1682*BS$4</f>
        <v>8</v>
      </c>
      <c r="BW1683" s="47" t="s">
        <v>39</v>
      </c>
      <c r="BX1683" s="40">
        <f t="shared" ref="BX1683" si="40239">SUMPRODUCT(BY1677:BY1681*(BX1677:BX1681="PTO"))+SUMPRODUCT(BY1677:BY1681*(BX1677:BX1681="HOL"))</f>
        <v>0</v>
      </c>
      <c r="BY1683" s="49" t="s">
        <v>135</v>
      </c>
      <c r="BZ1683" s="41">
        <f t="shared" ref="BZ1683" si="40240">BZ1682*BW$4</f>
        <v>0</v>
      </c>
      <c r="CA1683" s="47" t="s">
        <v>39</v>
      </c>
      <c r="CB1683" s="40">
        <f t="shared" ref="CB1683" si="40241">SUMPRODUCT(CC1677:CC1681*(CB1677:CB1681="PTO"))+SUMPRODUCT(CC1677:CC1681*(CB1677:CB1681="HOL"))</f>
        <v>0</v>
      </c>
      <c r="CC1683" s="49" t="s">
        <v>135</v>
      </c>
      <c r="CD1683" s="41">
        <f t="shared" ref="CD1683" si="40242">CD1682*CA$4</f>
        <v>0</v>
      </c>
      <c r="CE1683" s="47" t="s">
        <v>39</v>
      </c>
      <c r="CF1683" s="40">
        <f t="shared" ref="CF1683" si="40243">SUMPRODUCT(CG1677:CG1681*(CF1677:CF1681="PTO"))+SUMPRODUCT(CG1677:CG1681*(CF1677:CF1681="HOL"))</f>
        <v>0</v>
      </c>
      <c r="CG1683" s="49" t="s">
        <v>135</v>
      </c>
      <c r="CH1683" s="41">
        <f t="shared" ref="CH1683" si="40244">CH1682*CE$4</f>
        <v>0</v>
      </c>
    </row>
    <row r="1684" spans="1:86" x14ac:dyDescent="0.25">
      <c r="A1684" s="70" t="s">
        <v>133</v>
      </c>
      <c r="B1684" s="71">
        <f t="shared" ref="B1684" ca="1" si="40245">D1684-B1685</f>
        <v>-2.3270790171833653</v>
      </c>
      <c r="C1684" s="72" t="s">
        <v>122</v>
      </c>
      <c r="D1684" s="71">
        <f>IFERROR(INDEX(Holidays[FTE], MATCH(Entry!E1684, Holidays[Date], 0)), 1)*8*INDEX(FTEguide[[1]:[12]], MATCH(Entry!E1685, FTEguide[Weekday], 0), IF(Entry!E1687&gt;0, Entry!E1687, MONTH(Entry!E1684)))</f>
        <v>61.172920982816635</v>
      </c>
      <c r="E1684" s="60">
        <f t="shared" si="39211"/>
        <v>44068</v>
      </c>
      <c r="F1684" s="50" t="s">
        <v>128</v>
      </c>
      <c r="G1684" s="34" t="s">
        <v>136</v>
      </c>
      <c r="H1684" s="35" t="s">
        <v>23</v>
      </c>
      <c r="I1684" s="42">
        <f t="shared" ref="I1684" si="40246">parseTime(G1684)-(H1689=INT(RIGHT($F1684, 1)))</f>
        <v>8</v>
      </c>
      <c r="J1684" s="43">
        <f t="shared" ref="J1684:J1688" si="40247">isClocked(H1684)</f>
        <v>1</v>
      </c>
      <c r="K1684" s="34" t="s">
        <v>136</v>
      </c>
      <c r="L1684" s="35" t="s">
        <v>23</v>
      </c>
      <c r="M1684" s="42">
        <f t="shared" ref="M1684" si="40248">parseTime(K1684)-(L1689=INT(RIGHT($F1684, 1)))</f>
        <v>8</v>
      </c>
      <c r="N1684" s="43">
        <f t="shared" ref="N1684:N1688" si="40249">isClocked(L1684)</f>
        <v>1</v>
      </c>
      <c r="O1684" s="34" t="s">
        <v>180</v>
      </c>
      <c r="P1684" s="35" t="s">
        <v>23</v>
      </c>
      <c r="Q1684" s="42">
        <f t="shared" ref="Q1684" si="40250">parseTime(O1684)-(P1689=INT(RIGHT($F1684, 1)))</f>
        <v>8</v>
      </c>
      <c r="R1684" s="43">
        <f t="shared" ref="R1684:R1688" si="40251">isClocked(P1684)</f>
        <v>1</v>
      </c>
      <c r="S1684" s="34" t="s">
        <v>227</v>
      </c>
      <c r="T1684" s="35" t="s">
        <v>23</v>
      </c>
      <c r="U1684" s="42">
        <f t="shared" ref="U1684" si="40252">parseTime(S1684)-(T1689=INT(RIGHT($F1684, 1)))</f>
        <v>8</v>
      </c>
      <c r="V1684" s="43">
        <f t="shared" ref="V1684:V1688" si="40253">isClocked(T1684)</f>
        <v>1</v>
      </c>
      <c r="W1684" s="34"/>
      <c r="X1684" s="35"/>
      <c r="Y1684" s="42">
        <f t="shared" ref="Y1684" si="40254">parseTime(W1684)-(X1689=INT(RIGHT($F1684, 1)))</f>
        <v>0</v>
      </c>
      <c r="Z1684" s="43">
        <f t="shared" ref="Z1684:Z1688" si="40255">isClocked(X1684)</f>
        <v>0</v>
      </c>
      <c r="AA1684" s="34" t="s">
        <v>136</v>
      </c>
      <c r="AB1684" s="35" t="s">
        <v>23</v>
      </c>
      <c r="AC1684" s="42">
        <f t="shared" ref="AC1684" si="40256">parseTime(AA1684)-(AB1689=INT(RIGHT($F1684, 1)))</f>
        <v>8</v>
      </c>
      <c r="AD1684" s="43">
        <f t="shared" ref="AD1684:AD1688" si="40257">isClocked(AB1684)</f>
        <v>1</v>
      </c>
      <c r="AE1684" s="34" t="s">
        <v>245</v>
      </c>
      <c r="AF1684" s="35" t="s">
        <v>25</v>
      </c>
      <c r="AG1684" s="42">
        <f t="shared" ref="AG1684" si="40258">parseTime(AE1684)-(AF1689=INT(RIGHT($F1684, 1)))</f>
        <v>7.5</v>
      </c>
      <c r="AH1684" s="43">
        <f t="shared" ref="AH1684:AH1688" si="40259">isClocked(AF1684)</f>
        <v>1</v>
      </c>
      <c r="AI1684" s="34" t="s">
        <v>136</v>
      </c>
      <c r="AJ1684" s="35" t="s">
        <v>23</v>
      </c>
      <c r="AK1684" s="42">
        <f>parseTime(AI1684)-(AJ1689=INT(RIGHT($F1684, 1)))</f>
        <v>8</v>
      </c>
      <c r="AL1684" s="43">
        <f t="shared" ref="AL1684:AL1688" si="40260">isClocked(AJ1684)</f>
        <v>1</v>
      </c>
      <c r="AM1684" s="34"/>
      <c r="AN1684" s="35"/>
      <c r="AO1684" s="42">
        <f t="shared" ref="AO1684" si="40261">parseTime(AM1684)-(AN1689=INT(RIGHT($F1684, 1)))</f>
        <v>0</v>
      </c>
      <c r="AP1684" s="43">
        <f t="shared" ref="AP1684:AP1688" si="40262">isClocked(AN1684)</f>
        <v>0</v>
      </c>
      <c r="AQ1684" s="34"/>
      <c r="AR1684" s="35"/>
      <c r="AS1684" s="42">
        <f t="shared" ref="AS1684" si="40263">parseTime(AQ1684)-(AR1689=INT(RIGHT($F1684, 1)))</f>
        <v>0</v>
      </c>
      <c r="AT1684" s="43">
        <f t="shared" ref="AT1684:AT1688" si="40264">isClocked(AR1684)</f>
        <v>0</v>
      </c>
      <c r="AU1684" s="34"/>
      <c r="AV1684" s="35"/>
      <c r="AW1684" s="42">
        <f>parseTime(AU1684)-(AV1689=INT(RIGHT($F1684, 1)))</f>
        <v>0</v>
      </c>
      <c r="AX1684" s="43">
        <f t="shared" ref="AX1684:AX1688" si="40265">isClocked(AV1684)</f>
        <v>0</v>
      </c>
      <c r="AY1684" s="34"/>
      <c r="AZ1684" s="35"/>
      <c r="BA1684" s="42">
        <f>parseTime(AY1684)-(AZ1689=INT(RIGHT($F1684, 1)))</f>
        <v>0</v>
      </c>
      <c r="BB1684" s="43">
        <f t="shared" ref="BB1684:BB1688" si="40266">isClocked(AZ1684)</f>
        <v>0</v>
      </c>
      <c r="BC1684" s="34"/>
      <c r="BD1684" s="35"/>
      <c r="BE1684" s="42">
        <f>parseTime(BC1684)-(BD1689=INT(RIGHT($F1684, 1)))</f>
        <v>0</v>
      </c>
      <c r="BF1684" s="43">
        <f t="shared" ref="BF1684:BF1688" si="40267">isClocked(BD1684)</f>
        <v>0</v>
      </c>
      <c r="BG1684" s="34"/>
      <c r="BH1684" s="35"/>
      <c r="BI1684" s="42">
        <f>parseTime(BG1684)-(BH1689=INT(RIGHT($F1684, 1)))</f>
        <v>0</v>
      </c>
      <c r="BJ1684" s="43">
        <f t="shared" ref="BJ1684:BJ1688" si="40268">isClocked(BH1684)</f>
        <v>0</v>
      </c>
      <c r="BK1684" s="34"/>
      <c r="BL1684" s="35"/>
      <c r="BM1684" s="42">
        <f>parseTime(BK1684)-(BL1689=INT(RIGHT($F1684, 1)))</f>
        <v>0</v>
      </c>
      <c r="BN1684" s="43">
        <f t="shared" ref="BN1684:BN1688" si="40269">isClocked(BL1684)</f>
        <v>0</v>
      </c>
      <c r="BO1684" s="34"/>
      <c r="BP1684" s="35"/>
      <c r="BQ1684" s="42">
        <f t="shared" ref="BQ1684" si="40270">parseTime(BO1684)-(BP1689=INT(RIGHT($F1684, 1)))</f>
        <v>0</v>
      </c>
      <c r="BR1684" s="43">
        <f t="shared" ref="BR1684:BR1688" si="40271">isClocked(BP1684)</f>
        <v>0</v>
      </c>
      <c r="BS1684" s="34" t="s">
        <v>136</v>
      </c>
      <c r="BT1684" s="35" t="s">
        <v>23</v>
      </c>
      <c r="BU1684" s="42">
        <f t="shared" ref="BU1684" si="40272">parseTime(BS1684)-(BT1689=INT(RIGHT($F1684, 1)))</f>
        <v>8</v>
      </c>
      <c r="BV1684" s="43">
        <f t="shared" ref="BV1684:BV1688" si="40273">isClocked(BT1684)</f>
        <v>1</v>
      </c>
      <c r="BW1684" s="34"/>
      <c r="BX1684" s="35"/>
      <c r="BY1684" s="42">
        <f t="shared" ref="BY1684" si="40274">parseTime(BW1684)-(BX1689=INT(RIGHT($F1684, 1)))</f>
        <v>0</v>
      </c>
      <c r="BZ1684" s="43">
        <f t="shared" ref="BZ1684:BZ1688" si="40275">isClocked(BX1684)</f>
        <v>0</v>
      </c>
      <c r="CA1684" s="34"/>
      <c r="CB1684" s="35"/>
      <c r="CC1684" s="42">
        <f t="shared" ref="CC1684" si="40276">parseTime(CA1684)-(CB1689=INT(RIGHT($F1684, 1)))</f>
        <v>0</v>
      </c>
      <c r="CD1684" s="43">
        <f t="shared" ref="CD1684:CD1688" si="40277">isClocked(CB1684)</f>
        <v>0</v>
      </c>
      <c r="CE1684" s="34"/>
      <c r="CF1684" s="35"/>
      <c r="CG1684" s="42">
        <f t="shared" ref="CG1684" si="40278">parseTime(CE1684)-(CF1689=INT(RIGHT($F1684, 1)))</f>
        <v>0</v>
      </c>
      <c r="CH1684" s="43">
        <f t="shared" ref="CH1684:CH1688" si="40279">isClocked(CF1684)</f>
        <v>0</v>
      </c>
    </row>
    <row r="1685" spans="1:86" x14ac:dyDescent="0.25">
      <c r="A1685" s="56" t="s">
        <v>0</v>
      </c>
      <c r="B1685" s="57">
        <f t="shared" ca="1" si="38727"/>
        <v>63.5</v>
      </c>
      <c r="C1685" s="14" t="s">
        <v>252</v>
      </c>
      <c r="D1685" s="14">
        <f t="shared" si="39935"/>
        <v>53.7</v>
      </c>
      <c r="E1685" s="55" t="str">
        <f t="shared" si="38728"/>
        <v>Tuesday</v>
      </c>
      <c r="F1685" s="51" t="s">
        <v>129</v>
      </c>
      <c r="G1685" s="36"/>
      <c r="H1685" s="37"/>
      <c r="I1685" s="44">
        <f t="shared" ref="I1685" si="40280">parseTime(G1685)-(H1689=INT(RIGHT($F1685, 1)))</f>
        <v>0</v>
      </c>
      <c r="J1685" s="45">
        <f t="shared" si="40247"/>
        <v>0</v>
      </c>
      <c r="K1685" s="36"/>
      <c r="L1685" s="37"/>
      <c r="M1685" s="44">
        <f t="shared" ref="M1685" si="40281">parseTime(K1685)-(L1689=INT(RIGHT($F1685, 1)))</f>
        <v>0</v>
      </c>
      <c r="N1685" s="45">
        <f t="shared" si="40249"/>
        <v>0</v>
      </c>
      <c r="O1685" s="36"/>
      <c r="P1685" s="37"/>
      <c r="Q1685" s="44">
        <f t="shared" ref="Q1685" si="40282">parseTime(O1685)-(P1689=INT(RIGHT($F1685, 1)))</f>
        <v>0</v>
      </c>
      <c r="R1685" s="45">
        <f t="shared" si="40251"/>
        <v>0</v>
      </c>
      <c r="S1685" s="36"/>
      <c r="T1685" s="37"/>
      <c r="U1685" s="44">
        <f t="shared" ref="U1685" si="40283">parseTime(S1685)-(T1689=INT(RIGHT($F1685, 1)))</f>
        <v>0</v>
      </c>
      <c r="V1685" s="45">
        <f t="shared" si="40253"/>
        <v>0</v>
      </c>
      <c r="W1685" s="36"/>
      <c r="X1685" s="37"/>
      <c r="Y1685" s="44">
        <f t="shared" ref="Y1685" si="40284">parseTime(W1685)-(X1689=INT(RIGHT($F1685, 1)))</f>
        <v>0</v>
      </c>
      <c r="Z1685" s="45">
        <f t="shared" si="40255"/>
        <v>0</v>
      </c>
      <c r="AA1685" s="36"/>
      <c r="AB1685" s="37"/>
      <c r="AC1685" s="44">
        <f t="shared" ref="AC1685" si="40285">parseTime(AA1685)-(AB1689=INT(RIGHT($F1685, 1)))</f>
        <v>0</v>
      </c>
      <c r="AD1685" s="45">
        <f t="shared" si="40257"/>
        <v>0</v>
      </c>
      <c r="AE1685" s="36"/>
      <c r="AF1685" s="37"/>
      <c r="AG1685" s="44">
        <f t="shared" ref="AG1685" si="40286">parseTime(AE1685)-(AF1689=INT(RIGHT($F1685, 1)))</f>
        <v>0</v>
      </c>
      <c r="AH1685" s="45">
        <f t="shared" si="40259"/>
        <v>0</v>
      </c>
      <c r="AI1685" s="36"/>
      <c r="AJ1685" s="37"/>
      <c r="AK1685" s="44">
        <f>parseTime(AI1685)-(AJ1689=INT(RIGHT($F1685, 1)))</f>
        <v>0</v>
      </c>
      <c r="AL1685" s="45">
        <f t="shared" si="40260"/>
        <v>0</v>
      </c>
      <c r="AM1685" s="36"/>
      <c r="AN1685" s="37"/>
      <c r="AO1685" s="44">
        <f t="shared" ref="AO1685" si="40287">parseTime(AM1685)-(AN1689=INT(RIGHT($F1685, 1)))</f>
        <v>0</v>
      </c>
      <c r="AP1685" s="45">
        <f t="shared" si="40262"/>
        <v>0</v>
      </c>
      <c r="AQ1685" s="36"/>
      <c r="AR1685" s="37"/>
      <c r="AS1685" s="44">
        <f t="shared" ref="AS1685" si="40288">parseTime(AQ1685)-(AR1689=INT(RIGHT($F1685, 1)))</f>
        <v>0</v>
      </c>
      <c r="AT1685" s="45">
        <f t="shared" si="40264"/>
        <v>0</v>
      </c>
      <c r="AU1685" s="36"/>
      <c r="AV1685" s="37"/>
      <c r="AW1685" s="44">
        <f>parseTime(AU1685)-(AV1689=INT(RIGHT($F1685, 1)))</f>
        <v>0</v>
      </c>
      <c r="AX1685" s="45">
        <f t="shared" si="40265"/>
        <v>0</v>
      </c>
      <c r="AY1685" s="36"/>
      <c r="AZ1685" s="37"/>
      <c r="BA1685" s="44">
        <f>parseTime(AY1685)-(AZ1689=INT(RIGHT($F1685, 1)))</f>
        <v>0</v>
      </c>
      <c r="BB1685" s="45">
        <f t="shared" si="40266"/>
        <v>0</v>
      </c>
      <c r="BC1685" s="36"/>
      <c r="BD1685" s="37"/>
      <c r="BE1685" s="44">
        <f>parseTime(BC1685)-(BD1689=INT(RIGHT($F1685, 1)))</f>
        <v>0</v>
      </c>
      <c r="BF1685" s="45">
        <f t="shared" si="40267"/>
        <v>0</v>
      </c>
      <c r="BG1685" s="36"/>
      <c r="BH1685" s="37"/>
      <c r="BI1685" s="44">
        <f>parseTime(BG1685)-(BH1689=INT(RIGHT($F1685, 1)))</f>
        <v>0</v>
      </c>
      <c r="BJ1685" s="45">
        <f t="shared" si="40268"/>
        <v>0</v>
      </c>
      <c r="BK1685" s="36"/>
      <c r="BL1685" s="37"/>
      <c r="BM1685" s="44">
        <f>parseTime(BK1685)-(BL1689=INT(RIGHT($F1685, 1)))</f>
        <v>0</v>
      </c>
      <c r="BN1685" s="45">
        <f t="shared" si="40269"/>
        <v>0</v>
      </c>
      <c r="BO1685" s="36"/>
      <c r="BP1685" s="37"/>
      <c r="BQ1685" s="44">
        <f t="shared" ref="BQ1685" si="40289">parseTime(BO1685)-(BP1689=INT(RIGHT($F1685, 1)))</f>
        <v>0</v>
      </c>
      <c r="BR1685" s="45">
        <f t="shared" si="40271"/>
        <v>0</v>
      </c>
      <c r="BS1685" s="36"/>
      <c r="BT1685" s="37"/>
      <c r="BU1685" s="44">
        <f t="shared" ref="BU1685" si="40290">parseTime(BS1685)-(BT1689=INT(RIGHT($F1685, 1)))</f>
        <v>0</v>
      </c>
      <c r="BV1685" s="45">
        <f t="shared" si="40273"/>
        <v>0</v>
      </c>
      <c r="BW1685" s="36"/>
      <c r="BX1685" s="37"/>
      <c r="BY1685" s="44">
        <f t="shared" ref="BY1685" si="40291">parseTime(BW1685)-(BX1689=INT(RIGHT($F1685, 1)))</f>
        <v>0</v>
      </c>
      <c r="BZ1685" s="45">
        <f t="shared" si="40275"/>
        <v>0</v>
      </c>
      <c r="CA1685" s="36"/>
      <c r="CB1685" s="37"/>
      <c r="CC1685" s="44">
        <f t="shared" ref="CC1685" si="40292">parseTime(CA1685)-(CB1689=INT(RIGHT($F1685, 1)))</f>
        <v>0</v>
      </c>
      <c r="CD1685" s="45">
        <f t="shared" si="40277"/>
        <v>0</v>
      </c>
      <c r="CE1685" s="36"/>
      <c r="CF1685" s="37"/>
      <c r="CG1685" s="44">
        <f t="shared" ref="CG1685" si="40293">parseTime(CE1685)-(CF1689=INT(RIGHT($F1685, 1)))</f>
        <v>0</v>
      </c>
      <c r="CH1685" s="45">
        <f t="shared" si="40279"/>
        <v>0</v>
      </c>
    </row>
    <row r="1686" spans="1:86" x14ac:dyDescent="0.25">
      <c r="A1686" s="56" t="s">
        <v>117</v>
      </c>
      <c r="B1686" s="57">
        <f t="shared" ref="B1686" ca="1" si="40294">roleHours(G1684:CH1690, "MFD")</f>
        <v>56</v>
      </c>
      <c r="C1686" s="14">
        <f t="shared" ref="C1686:C1689" ca="1" si="40295">B1686/8</f>
        <v>7</v>
      </c>
      <c r="D1686" s="14">
        <f t="shared" ref="D1686" ca="1" si="40296">B1685-D1685</f>
        <v>9.7999999999999972</v>
      </c>
      <c r="E1686" s="20" t="s">
        <v>127</v>
      </c>
      <c r="F1686" s="51" t="s">
        <v>130</v>
      </c>
      <c r="G1686" s="36"/>
      <c r="H1686" s="37"/>
      <c r="I1686" s="44">
        <f t="shared" ref="I1686" si="40297">parseTime(G1686)-(H1689=INT(RIGHT($F1686, 1)))</f>
        <v>0</v>
      </c>
      <c r="J1686" s="45">
        <f t="shared" si="40247"/>
        <v>0</v>
      </c>
      <c r="K1686" s="36"/>
      <c r="L1686" s="37"/>
      <c r="M1686" s="44">
        <f t="shared" ref="M1686" si="40298">parseTime(K1686)-(L1689=INT(RIGHT($F1686, 1)))</f>
        <v>0</v>
      </c>
      <c r="N1686" s="45">
        <f t="shared" si="40249"/>
        <v>0</v>
      </c>
      <c r="O1686" s="36"/>
      <c r="P1686" s="37"/>
      <c r="Q1686" s="44">
        <f t="shared" ref="Q1686" si="40299">parseTime(O1686)-(P1689=INT(RIGHT($F1686, 1)))</f>
        <v>0</v>
      </c>
      <c r="R1686" s="45">
        <f t="shared" si="40251"/>
        <v>0</v>
      </c>
      <c r="S1686" s="36"/>
      <c r="T1686" s="37"/>
      <c r="U1686" s="44">
        <f t="shared" ref="U1686" si="40300">parseTime(S1686)-(T1689=INT(RIGHT($F1686, 1)))</f>
        <v>0</v>
      </c>
      <c r="V1686" s="45">
        <f t="shared" si="40253"/>
        <v>0</v>
      </c>
      <c r="W1686" s="36"/>
      <c r="X1686" s="37"/>
      <c r="Y1686" s="44">
        <f t="shared" ref="Y1686" si="40301">parseTime(W1686)-(X1689=INT(RIGHT($F1686, 1)))</f>
        <v>0</v>
      </c>
      <c r="Z1686" s="45">
        <f t="shared" si="40255"/>
        <v>0</v>
      </c>
      <c r="AA1686" s="36"/>
      <c r="AB1686" s="37"/>
      <c r="AC1686" s="44">
        <f t="shared" ref="AC1686" si="40302">parseTime(AA1686)-(AB1689=INT(RIGHT($F1686, 1)))</f>
        <v>0</v>
      </c>
      <c r="AD1686" s="45">
        <f t="shared" si="40257"/>
        <v>0</v>
      </c>
      <c r="AE1686" s="36"/>
      <c r="AF1686" s="37"/>
      <c r="AG1686" s="44">
        <f t="shared" ref="AG1686" si="40303">parseTime(AE1686)-(AF1689=INT(RIGHT($F1686, 1)))</f>
        <v>0</v>
      </c>
      <c r="AH1686" s="45">
        <f t="shared" si="40259"/>
        <v>0</v>
      </c>
      <c r="AI1686" s="36"/>
      <c r="AJ1686" s="37"/>
      <c r="AK1686" s="44">
        <f>parseTime(AI1686)-(AJ1689=INT(RIGHT($F1686, 1)))</f>
        <v>0</v>
      </c>
      <c r="AL1686" s="45">
        <f t="shared" si="40260"/>
        <v>0</v>
      </c>
      <c r="AM1686" s="36"/>
      <c r="AN1686" s="37"/>
      <c r="AO1686" s="44">
        <f t="shared" ref="AO1686" si="40304">parseTime(AM1686)-(AN1689=INT(RIGHT($F1686, 1)))</f>
        <v>0</v>
      </c>
      <c r="AP1686" s="45">
        <f t="shared" si="40262"/>
        <v>0</v>
      </c>
      <c r="AQ1686" s="36"/>
      <c r="AR1686" s="37"/>
      <c r="AS1686" s="44">
        <f t="shared" ref="AS1686" si="40305">parseTime(AQ1686)-(AR1689=INT(RIGHT($F1686, 1)))</f>
        <v>0</v>
      </c>
      <c r="AT1686" s="45">
        <f t="shared" si="40264"/>
        <v>0</v>
      </c>
      <c r="AU1686" s="36"/>
      <c r="AV1686" s="37"/>
      <c r="AW1686" s="44">
        <f>parseTime(AU1686)-(AV1689=INT(RIGHT($F1686, 1)))</f>
        <v>0</v>
      </c>
      <c r="AX1686" s="45">
        <f t="shared" si="40265"/>
        <v>0</v>
      </c>
      <c r="AY1686" s="36"/>
      <c r="AZ1686" s="37"/>
      <c r="BA1686" s="44">
        <f>parseTime(AY1686)-(AZ1689=INT(RIGHT($F1686, 1)))</f>
        <v>0</v>
      </c>
      <c r="BB1686" s="45">
        <f t="shared" si="40266"/>
        <v>0</v>
      </c>
      <c r="BC1686" s="36"/>
      <c r="BD1686" s="37"/>
      <c r="BE1686" s="44">
        <f>parseTime(BC1686)-(BD1689=INT(RIGHT($F1686, 1)))</f>
        <v>0</v>
      </c>
      <c r="BF1686" s="45">
        <f t="shared" si="40267"/>
        <v>0</v>
      </c>
      <c r="BG1686" s="36"/>
      <c r="BH1686" s="37"/>
      <c r="BI1686" s="44">
        <f>parseTime(BG1686)-(BH1689=INT(RIGHT($F1686, 1)))</f>
        <v>0</v>
      </c>
      <c r="BJ1686" s="45">
        <f t="shared" si="40268"/>
        <v>0</v>
      </c>
      <c r="BK1686" s="36"/>
      <c r="BL1686" s="37"/>
      <c r="BM1686" s="44">
        <f>parseTime(BK1686)-(BL1689=INT(RIGHT($F1686, 1)))</f>
        <v>0</v>
      </c>
      <c r="BN1686" s="45">
        <f t="shared" si="40269"/>
        <v>0</v>
      </c>
      <c r="BO1686" s="36"/>
      <c r="BP1686" s="37"/>
      <c r="BQ1686" s="44">
        <f t="shared" ref="BQ1686" si="40306">parseTime(BO1686)-(BP1689=INT(RIGHT($F1686, 1)))</f>
        <v>0</v>
      </c>
      <c r="BR1686" s="45">
        <f t="shared" si="40271"/>
        <v>0</v>
      </c>
      <c r="BS1686" s="36"/>
      <c r="BT1686" s="37"/>
      <c r="BU1686" s="44">
        <f t="shared" ref="BU1686" si="40307">parseTime(BS1686)-(BT1689=INT(RIGHT($F1686, 1)))</f>
        <v>0</v>
      </c>
      <c r="BV1686" s="45">
        <f t="shared" si="40273"/>
        <v>0</v>
      </c>
      <c r="BW1686" s="36"/>
      <c r="BX1686" s="37"/>
      <c r="BY1686" s="44">
        <f t="shared" ref="BY1686" si="40308">parseTime(BW1686)-(BX1689=INT(RIGHT($F1686, 1)))</f>
        <v>0</v>
      </c>
      <c r="BZ1686" s="45">
        <f t="shared" si="40275"/>
        <v>0</v>
      </c>
      <c r="CA1686" s="36"/>
      <c r="CB1686" s="37"/>
      <c r="CC1686" s="44">
        <f t="shared" ref="CC1686" si="40309">parseTime(CA1686)-(CB1689=INT(RIGHT($F1686, 1)))</f>
        <v>0</v>
      </c>
      <c r="CD1686" s="45">
        <f t="shared" si="40277"/>
        <v>0</v>
      </c>
      <c r="CE1686" s="36"/>
      <c r="CF1686" s="37"/>
      <c r="CG1686" s="44">
        <f t="shared" ref="CG1686" si="40310">parseTime(CE1686)-(CF1689=INT(RIGHT($F1686, 1)))</f>
        <v>0</v>
      </c>
      <c r="CH1686" s="45">
        <f t="shared" si="40279"/>
        <v>0</v>
      </c>
    </row>
    <row r="1687" spans="1:86" x14ac:dyDescent="0.25">
      <c r="A1687" s="56"/>
      <c r="B1687" s="57"/>
      <c r="C1687" s="14">
        <f t="shared" si="40295"/>
        <v>0</v>
      </c>
      <c r="D1687" s="14" t="s">
        <v>259</v>
      </c>
      <c r="E1687" s="20">
        <v>4.25</v>
      </c>
      <c r="F1687" s="51" t="s">
        <v>131</v>
      </c>
      <c r="G1687" s="36"/>
      <c r="H1687" s="37"/>
      <c r="I1687" s="44">
        <f t="shared" ref="I1687" si="40311">parseTime(G1687)-(H1689=INT(RIGHT($F1687, 1)))</f>
        <v>0</v>
      </c>
      <c r="J1687" s="45">
        <f t="shared" si="40247"/>
        <v>0</v>
      </c>
      <c r="K1687" s="36"/>
      <c r="L1687" s="37"/>
      <c r="M1687" s="44">
        <f t="shared" ref="M1687" si="40312">parseTime(K1687)-(L1689=INT(RIGHT($F1687, 1)))</f>
        <v>0</v>
      </c>
      <c r="N1687" s="45">
        <f t="shared" si="40249"/>
        <v>0</v>
      </c>
      <c r="O1687" s="36"/>
      <c r="P1687" s="37"/>
      <c r="Q1687" s="44">
        <f t="shared" ref="Q1687" si="40313">parseTime(O1687)-(P1689=INT(RIGHT($F1687, 1)))</f>
        <v>0</v>
      </c>
      <c r="R1687" s="45">
        <f t="shared" si="40251"/>
        <v>0</v>
      </c>
      <c r="S1687" s="36"/>
      <c r="T1687" s="37"/>
      <c r="U1687" s="44">
        <f t="shared" ref="U1687" si="40314">parseTime(S1687)-(T1689=INT(RIGHT($F1687, 1)))</f>
        <v>0</v>
      </c>
      <c r="V1687" s="45">
        <f t="shared" si="40253"/>
        <v>0</v>
      </c>
      <c r="W1687" s="36"/>
      <c r="X1687" s="37"/>
      <c r="Y1687" s="44">
        <f t="shared" ref="Y1687" si="40315">parseTime(W1687)-(X1689=INT(RIGHT($F1687, 1)))</f>
        <v>0</v>
      </c>
      <c r="Z1687" s="45">
        <f t="shared" si="40255"/>
        <v>0</v>
      </c>
      <c r="AA1687" s="36"/>
      <c r="AB1687" s="37"/>
      <c r="AC1687" s="44">
        <f t="shared" ref="AC1687" si="40316">parseTime(AA1687)-(AB1689=INT(RIGHT($F1687, 1)))</f>
        <v>0</v>
      </c>
      <c r="AD1687" s="45">
        <f t="shared" si="40257"/>
        <v>0</v>
      </c>
      <c r="AE1687" s="36"/>
      <c r="AF1687" s="37"/>
      <c r="AG1687" s="44">
        <f t="shared" ref="AG1687" si="40317">parseTime(AE1687)-(AF1689=INT(RIGHT($F1687, 1)))</f>
        <v>0</v>
      </c>
      <c r="AH1687" s="45">
        <f t="shared" si="40259"/>
        <v>0</v>
      </c>
      <c r="AI1687" s="36"/>
      <c r="AJ1687" s="37"/>
      <c r="AK1687" s="44">
        <f>parseTime(AI1687)-(AJ1689=INT(RIGHT($F1687, 1)))</f>
        <v>0</v>
      </c>
      <c r="AL1687" s="45">
        <f t="shared" si="40260"/>
        <v>0</v>
      </c>
      <c r="AM1687" s="36"/>
      <c r="AN1687" s="37"/>
      <c r="AO1687" s="44">
        <f t="shared" ref="AO1687" si="40318">parseTime(AM1687)-(AN1689=INT(RIGHT($F1687, 1)))</f>
        <v>0</v>
      </c>
      <c r="AP1687" s="45">
        <f t="shared" si="40262"/>
        <v>0</v>
      </c>
      <c r="AQ1687" s="36"/>
      <c r="AR1687" s="37"/>
      <c r="AS1687" s="44">
        <f t="shared" ref="AS1687" si="40319">parseTime(AQ1687)-(AR1689=INT(RIGHT($F1687, 1)))</f>
        <v>0</v>
      </c>
      <c r="AT1687" s="45">
        <f t="shared" si="40264"/>
        <v>0</v>
      </c>
      <c r="AU1687" s="36"/>
      <c r="AV1687" s="37"/>
      <c r="AW1687" s="44">
        <f>parseTime(AU1687)-(AV1689=INT(RIGHT($F1687, 1)))</f>
        <v>0</v>
      </c>
      <c r="AX1687" s="45">
        <f t="shared" si="40265"/>
        <v>0</v>
      </c>
      <c r="AY1687" s="36"/>
      <c r="AZ1687" s="37"/>
      <c r="BA1687" s="44">
        <f>parseTime(AY1687)-(AZ1689=INT(RIGHT($F1687, 1)))</f>
        <v>0</v>
      </c>
      <c r="BB1687" s="45">
        <f t="shared" si="40266"/>
        <v>0</v>
      </c>
      <c r="BC1687" s="36"/>
      <c r="BD1687" s="37"/>
      <c r="BE1687" s="44">
        <f>parseTime(BC1687)-(BD1689=INT(RIGHT($F1687, 1)))</f>
        <v>0</v>
      </c>
      <c r="BF1687" s="45">
        <f t="shared" si="40267"/>
        <v>0</v>
      </c>
      <c r="BG1687" s="36"/>
      <c r="BH1687" s="37"/>
      <c r="BI1687" s="44">
        <f>parseTime(BG1687)-(BH1689=INT(RIGHT($F1687, 1)))</f>
        <v>0</v>
      </c>
      <c r="BJ1687" s="45">
        <f t="shared" si="40268"/>
        <v>0</v>
      </c>
      <c r="BK1687" s="36"/>
      <c r="BL1687" s="37"/>
      <c r="BM1687" s="44">
        <f>parseTime(BK1687)-(BL1689=INT(RIGHT($F1687, 1)))</f>
        <v>0</v>
      </c>
      <c r="BN1687" s="45">
        <f t="shared" si="40269"/>
        <v>0</v>
      </c>
      <c r="BO1687" s="36"/>
      <c r="BP1687" s="37"/>
      <c r="BQ1687" s="44">
        <f t="shared" ref="BQ1687" si="40320">parseTime(BO1687)-(BP1689=INT(RIGHT($F1687, 1)))</f>
        <v>0</v>
      </c>
      <c r="BR1687" s="45">
        <f t="shared" si="40271"/>
        <v>0</v>
      </c>
      <c r="BS1687" s="36"/>
      <c r="BT1687" s="37"/>
      <c r="BU1687" s="44">
        <f t="shared" ref="BU1687" si="40321">parseTime(BS1687)-(BT1689=INT(RIGHT($F1687, 1)))</f>
        <v>0</v>
      </c>
      <c r="BV1687" s="45">
        <f t="shared" si="40273"/>
        <v>0</v>
      </c>
      <c r="BW1687" s="36"/>
      <c r="BX1687" s="37"/>
      <c r="BY1687" s="44">
        <f t="shared" ref="BY1687" si="40322">parseTime(BW1687)-(BX1689=INT(RIGHT($F1687, 1)))</f>
        <v>0</v>
      </c>
      <c r="BZ1687" s="45">
        <f t="shared" si="40275"/>
        <v>0</v>
      </c>
      <c r="CA1687" s="36"/>
      <c r="CB1687" s="37"/>
      <c r="CC1687" s="44">
        <f t="shared" ref="CC1687" si="40323">parseTime(CA1687)-(CB1689=INT(RIGHT($F1687, 1)))</f>
        <v>0</v>
      </c>
      <c r="CD1687" s="45">
        <f t="shared" si="40277"/>
        <v>0</v>
      </c>
      <c r="CE1687" s="36"/>
      <c r="CF1687" s="37"/>
      <c r="CG1687" s="44">
        <f t="shared" ref="CG1687" si="40324">parseTime(CE1687)-(CF1689=INT(RIGHT($F1687, 1)))</f>
        <v>0</v>
      </c>
      <c r="CH1687" s="45">
        <f t="shared" si="40279"/>
        <v>0</v>
      </c>
    </row>
    <row r="1688" spans="1:86" x14ac:dyDescent="0.25">
      <c r="A1688" s="56" t="s">
        <v>119</v>
      </c>
      <c r="B1688" s="57">
        <f t="shared" ref="B1688" ca="1" si="40325">roleHours(G1684:CH1690, "MCC")</f>
        <v>7.5</v>
      </c>
      <c r="C1688" s="14">
        <f t="shared" ca="1" si="40295"/>
        <v>0.9375</v>
      </c>
      <c r="D1688" s="14" t="s">
        <v>260</v>
      </c>
      <c r="E1688" s="20">
        <v>4.6500000000000004</v>
      </c>
      <c r="F1688" s="51" t="s">
        <v>132</v>
      </c>
      <c r="G1688" s="36"/>
      <c r="H1688" s="37"/>
      <c r="I1688" s="44">
        <f t="shared" ref="I1688" si="40326">parseTime(G1688)-(H1689=INT(RIGHT($F1688, 1)))</f>
        <v>0</v>
      </c>
      <c r="J1688" s="45">
        <f t="shared" si="40247"/>
        <v>0</v>
      </c>
      <c r="K1688" s="36"/>
      <c r="L1688" s="37"/>
      <c r="M1688" s="44">
        <f t="shared" ref="M1688" si="40327">parseTime(K1688)-(L1689=INT(RIGHT($F1688, 1)))</f>
        <v>0</v>
      </c>
      <c r="N1688" s="45">
        <f t="shared" si="40249"/>
        <v>0</v>
      </c>
      <c r="O1688" s="36"/>
      <c r="P1688" s="37"/>
      <c r="Q1688" s="44">
        <f t="shared" ref="Q1688" si="40328">parseTime(O1688)-(P1689=INT(RIGHT($F1688, 1)))</f>
        <v>0</v>
      </c>
      <c r="R1688" s="45">
        <f t="shared" si="40251"/>
        <v>0</v>
      </c>
      <c r="S1688" s="36"/>
      <c r="T1688" s="37"/>
      <c r="U1688" s="44">
        <f t="shared" ref="U1688" si="40329">parseTime(S1688)-(T1689=INT(RIGHT($F1688, 1)))</f>
        <v>0</v>
      </c>
      <c r="V1688" s="45">
        <f t="shared" si="40253"/>
        <v>0</v>
      </c>
      <c r="W1688" s="36"/>
      <c r="X1688" s="37"/>
      <c r="Y1688" s="44">
        <f t="shared" ref="Y1688" si="40330">parseTime(W1688)-(X1689=INT(RIGHT($F1688, 1)))</f>
        <v>0</v>
      </c>
      <c r="Z1688" s="45">
        <f t="shared" si="40255"/>
        <v>0</v>
      </c>
      <c r="AA1688" s="36"/>
      <c r="AB1688" s="37"/>
      <c r="AC1688" s="44">
        <f t="shared" ref="AC1688" si="40331">parseTime(AA1688)-(AB1689=INT(RIGHT($F1688, 1)))</f>
        <v>0</v>
      </c>
      <c r="AD1688" s="45">
        <f t="shared" si="40257"/>
        <v>0</v>
      </c>
      <c r="AE1688" s="36"/>
      <c r="AF1688" s="37"/>
      <c r="AG1688" s="44">
        <f t="shared" ref="AG1688" si="40332">parseTime(AE1688)-(AF1689=INT(RIGHT($F1688, 1)))</f>
        <v>0</v>
      </c>
      <c r="AH1688" s="45">
        <f t="shared" si="40259"/>
        <v>0</v>
      </c>
      <c r="AI1688" s="36"/>
      <c r="AJ1688" s="37"/>
      <c r="AK1688" s="44">
        <f>parseTime(AI1688)-(AJ1689=INT(RIGHT($F1688, 1)))</f>
        <v>0</v>
      </c>
      <c r="AL1688" s="45">
        <f t="shared" si="40260"/>
        <v>0</v>
      </c>
      <c r="AM1688" s="36"/>
      <c r="AN1688" s="37"/>
      <c r="AO1688" s="44">
        <f t="shared" ref="AO1688" si="40333">parseTime(AM1688)-(AN1689=INT(RIGHT($F1688, 1)))</f>
        <v>0</v>
      </c>
      <c r="AP1688" s="45">
        <f t="shared" si="40262"/>
        <v>0</v>
      </c>
      <c r="AQ1688" s="36"/>
      <c r="AR1688" s="37"/>
      <c r="AS1688" s="44">
        <f t="shared" ref="AS1688" si="40334">parseTime(AQ1688)-(AR1689=INT(RIGHT($F1688, 1)))</f>
        <v>0</v>
      </c>
      <c r="AT1688" s="45">
        <f t="shared" si="40264"/>
        <v>0</v>
      </c>
      <c r="AU1688" s="36"/>
      <c r="AV1688" s="37"/>
      <c r="AW1688" s="44">
        <f>parseTime(AU1688)-(AV1689=INT(RIGHT($F1688, 1)))</f>
        <v>0</v>
      </c>
      <c r="AX1688" s="45">
        <f t="shared" si="40265"/>
        <v>0</v>
      </c>
      <c r="AY1688" s="36"/>
      <c r="AZ1688" s="37"/>
      <c r="BA1688" s="44">
        <f>parseTime(AY1688)-(AZ1689=INT(RIGHT($F1688, 1)))</f>
        <v>0</v>
      </c>
      <c r="BB1688" s="45">
        <f t="shared" si="40266"/>
        <v>0</v>
      </c>
      <c r="BC1688" s="36"/>
      <c r="BD1688" s="37"/>
      <c r="BE1688" s="44">
        <f>parseTime(BC1688)-(BD1689=INT(RIGHT($F1688, 1)))</f>
        <v>0</v>
      </c>
      <c r="BF1688" s="45">
        <f t="shared" si="40267"/>
        <v>0</v>
      </c>
      <c r="BG1688" s="36"/>
      <c r="BH1688" s="37"/>
      <c r="BI1688" s="44">
        <f>parseTime(BG1688)-(BH1689=INT(RIGHT($F1688, 1)))</f>
        <v>0</v>
      </c>
      <c r="BJ1688" s="45">
        <f t="shared" si="40268"/>
        <v>0</v>
      </c>
      <c r="BK1688" s="36"/>
      <c r="BL1688" s="37"/>
      <c r="BM1688" s="44">
        <f>parseTime(BK1688)-(BL1689=INT(RIGHT($F1688, 1)))</f>
        <v>0</v>
      </c>
      <c r="BN1688" s="45">
        <f t="shared" si="40269"/>
        <v>0</v>
      </c>
      <c r="BO1688" s="36"/>
      <c r="BP1688" s="37"/>
      <c r="BQ1688" s="44">
        <f t="shared" ref="BQ1688" si="40335">parseTime(BO1688)-(BP1689=INT(RIGHT($F1688, 1)))</f>
        <v>0</v>
      </c>
      <c r="BR1688" s="45">
        <f t="shared" si="40271"/>
        <v>0</v>
      </c>
      <c r="BS1688" s="36"/>
      <c r="BT1688" s="37"/>
      <c r="BU1688" s="44">
        <f t="shared" ref="BU1688" si="40336">parseTime(BS1688)-(BT1689=INT(RIGHT($F1688, 1)))</f>
        <v>0</v>
      </c>
      <c r="BV1688" s="45">
        <f t="shared" si="40273"/>
        <v>0</v>
      </c>
      <c r="BW1688" s="36"/>
      <c r="BX1688" s="37"/>
      <c r="BY1688" s="44">
        <f t="shared" ref="BY1688" si="40337">parseTime(BW1688)-(BX1689=INT(RIGHT($F1688, 1)))</f>
        <v>0</v>
      </c>
      <c r="BZ1688" s="45">
        <f t="shared" si="40275"/>
        <v>0</v>
      </c>
      <c r="CA1688" s="36"/>
      <c r="CB1688" s="37"/>
      <c r="CC1688" s="44">
        <f t="shared" ref="CC1688" si="40338">parseTime(CA1688)-(CB1689=INT(RIGHT($F1688, 1)))</f>
        <v>0</v>
      </c>
      <c r="CD1688" s="45">
        <f t="shared" si="40277"/>
        <v>0</v>
      </c>
      <c r="CE1688" s="36"/>
      <c r="CF1688" s="37"/>
      <c r="CG1688" s="44">
        <f t="shared" ref="CG1688" si="40339">parseTime(CE1688)-(CF1689=INT(RIGHT($F1688, 1)))</f>
        <v>0</v>
      </c>
      <c r="CH1688" s="45">
        <f t="shared" si="40279"/>
        <v>0</v>
      </c>
    </row>
    <row r="1689" spans="1:86" x14ac:dyDescent="0.25">
      <c r="A1689" s="56"/>
      <c r="B1689" s="57"/>
      <c r="C1689" s="14">
        <f t="shared" si="40295"/>
        <v>0</v>
      </c>
      <c r="D1689" s="14"/>
      <c r="E1689" s="20">
        <f t="shared" ref="E1689" si="40340">((7.5/2)-0.5+E1688)*8</f>
        <v>63.2</v>
      </c>
      <c r="F1689" s="51"/>
      <c r="G1689" s="46" t="s">
        <v>134</v>
      </c>
      <c r="H1689" s="38">
        <f t="shared" ref="H1689" si="40341">lunchAdjust(G1684:H1688)</f>
        <v>1</v>
      </c>
      <c r="I1689" s="48" t="s">
        <v>0</v>
      </c>
      <c r="J1689" s="39">
        <f t="shared" ref="J1689" si="40342">SUMPRODUCT(I1684:I1688*J1684:J1688)</f>
        <v>8</v>
      </c>
      <c r="K1689" s="46" t="s">
        <v>134</v>
      </c>
      <c r="L1689" s="38">
        <f t="shared" ref="L1689" si="40343">lunchAdjust(K1684:L1688)</f>
        <v>1</v>
      </c>
      <c r="M1689" s="48" t="s">
        <v>0</v>
      </c>
      <c r="N1689" s="39">
        <f t="shared" ref="N1689" si="40344">SUMPRODUCT(M1684:M1688*N1684:N1688)</f>
        <v>8</v>
      </c>
      <c r="O1689" s="46" t="s">
        <v>134</v>
      </c>
      <c r="P1689" s="38">
        <f t="shared" ref="P1689" si="40345">lunchAdjust(O1684:P1688)</f>
        <v>1</v>
      </c>
      <c r="Q1689" s="48" t="s">
        <v>0</v>
      </c>
      <c r="R1689" s="39">
        <f t="shared" ref="R1689" si="40346">SUMPRODUCT(Q1684:Q1688*R1684:R1688)</f>
        <v>8</v>
      </c>
      <c r="S1689" s="46" t="s">
        <v>134</v>
      </c>
      <c r="T1689" s="38">
        <f t="shared" ref="T1689" si="40347">lunchAdjust(S1684:T1688)</f>
        <v>1</v>
      </c>
      <c r="U1689" s="48" t="s">
        <v>0</v>
      </c>
      <c r="V1689" s="39">
        <f t="shared" ref="V1689" si="40348">SUMPRODUCT(U1684:U1688*V1684:V1688)</f>
        <v>8</v>
      </c>
      <c r="W1689" s="46" t="s">
        <v>134</v>
      </c>
      <c r="X1689" s="38">
        <f t="shared" ref="X1689" si="40349">lunchAdjust(W1684:X1688)</f>
        <v>0</v>
      </c>
      <c r="Y1689" s="48" t="s">
        <v>0</v>
      </c>
      <c r="Z1689" s="39">
        <f t="shared" ref="Z1689" si="40350">SUMPRODUCT(Y1684:Y1688*Z1684:Z1688)</f>
        <v>0</v>
      </c>
      <c r="AA1689" s="46" t="s">
        <v>134</v>
      </c>
      <c r="AB1689" s="38">
        <f t="shared" ref="AB1689" si="40351">lunchAdjust(AA1684:AB1688)</f>
        <v>1</v>
      </c>
      <c r="AC1689" s="48" t="s">
        <v>0</v>
      </c>
      <c r="AD1689" s="39">
        <f t="shared" ref="AD1689" si="40352">SUMPRODUCT(AC1684:AC1688*AD1684:AD1688)</f>
        <v>8</v>
      </c>
      <c r="AE1689" s="46" t="s">
        <v>134</v>
      </c>
      <c r="AF1689" s="38">
        <f t="shared" ref="AF1689" si="40353">lunchAdjust(AE1684:AF1688)</f>
        <v>1</v>
      </c>
      <c r="AG1689" s="48" t="s">
        <v>0</v>
      </c>
      <c r="AH1689" s="39">
        <f t="shared" ref="AH1689" si="40354">SUMPRODUCT(AG1684:AG1688*AH1684:AH1688)</f>
        <v>7.5</v>
      </c>
      <c r="AI1689" s="46" t="s">
        <v>134</v>
      </c>
      <c r="AJ1689" s="38">
        <f t="shared" ref="AJ1689" si="40355">lunchAdjust(AI1684:AJ1688)</f>
        <v>1</v>
      </c>
      <c r="AK1689" s="48" t="s">
        <v>0</v>
      </c>
      <c r="AL1689" s="39">
        <f t="shared" ref="AL1689" si="40356">SUMPRODUCT(AK1684:AK1688*AL1684:AL1688)</f>
        <v>8</v>
      </c>
      <c r="AM1689" s="46" t="s">
        <v>134</v>
      </c>
      <c r="AN1689" s="38">
        <f t="shared" ref="AN1689" si="40357">lunchAdjust(AM1684:AN1688)</f>
        <v>0</v>
      </c>
      <c r="AO1689" s="48" t="s">
        <v>0</v>
      </c>
      <c r="AP1689" s="39">
        <f t="shared" ref="AP1689" si="40358">SUMPRODUCT(AO1684:AO1688*AP1684:AP1688)</f>
        <v>0</v>
      </c>
      <c r="AQ1689" s="46" t="s">
        <v>134</v>
      </c>
      <c r="AR1689" s="38">
        <f t="shared" ref="AR1689" si="40359">lunchAdjust(AQ1684:AR1688)</f>
        <v>0</v>
      </c>
      <c r="AS1689" s="48" t="s">
        <v>0</v>
      </c>
      <c r="AT1689" s="39">
        <f t="shared" ref="AT1689" si="40360">SUMPRODUCT(AS1684:AS1688*AT1684:AT1688)</f>
        <v>0</v>
      </c>
      <c r="AU1689" s="46" t="s">
        <v>134</v>
      </c>
      <c r="AV1689" s="38">
        <f t="shared" ref="AV1689" si="40361">lunchAdjust(AU1684:AV1688)</f>
        <v>0</v>
      </c>
      <c r="AW1689" s="48" t="s">
        <v>0</v>
      </c>
      <c r="AX1689" s="39">
        <f t="shared" ref="AX1689" si="40362">SUMPRODUCT(AW1684:AW1688*AX1684:AX1688)</f>
        <v>0</v>
      </c>
      <c r="AY1689" s="46" t="s">
        <v>134</v>
      </c>
      <c r="AZ1689" s="38">
        <f t="shared" ref="AZ1689" si="40363">lunchAdjust(AY1684:AZ1688)</f>
        <v>0</v>
      </c>
      <c r="BA1689" s="48" t="s">
        <v>0</v>
      </c>
      <c r="BB1689" s="39">
        <f t="shared" ref="BB1689" si="40364">SUMPRODUCT(BA1684:BA1688*BB1684:BB1688)</f>
        <v>0</v>
      </c>
      <c r="BC1689" s="46" t="s">
        <v>134</v>
      </c>
      <c r="BD1689" s="38">
        <f t="shared" ref="BD1689" si="40365">lunchAdjust(BC1684:BD1688)</f>
        <v>0</v>
      </c>
      <c r="BE1689" s="48" t="s">
        <v>0</v>
      </c>
      <c r="BF1689" s="39">
        <f t="shared" ref="BF1689" si="40366">SUMPRODUCT(BE1684:BE1688*BF1684:BF1688)</f>
        <v>0</v>
      </c>
      <c r="BG1689" s="46" t="s">
        <v>134</v>
      </c>
      <c r="BH1689" s="38">
        <f t="shared" ref="BH1689" si="40367">lunchAdjust(BG1684:BH1688)</f>
        <v>0</v>
      </c>
      <c r="BI1689" s="48" t="s">
        <v>0</v>
      </c>
      <c r="BJ1689" s="39">
        <f t="shared" ref="BJ1689" si="40368">SUMPRODUCT(BI1684:BI1688*BJ1684:BJ1688)</f>
        <v>0</v>
      </c>
      <c r="BK1689" s="46" t="s">
        <v>134</v>
      </c>
      <c r="BL1689" s="38">
        <f t="shared" ref="BL1689" si="40369">lunchAdjust(BK1684:BL1688)</f>
        <v>0</v>
      </c>
      <c r="BM1689" s="48" t="s">
        <v>0</v>
      </c>
      <c r="BN1689" s="39">
        <f t="shared" ref="BN1689" si="40370">SUMPRODUCT(BM1684:BM1688*BN1684:BN1688)</f>
        <v>0</v>
      </c>
      <c r="BO1689" s="46" t="s">
        <v>134</v>
      </c>
      <c r="BP1689" s="38">
        <f t="shared" ref="BP1689" si="40371">lunchAdjust(BO1684:BP1688)</f>
        <v>0</v>
      </c>
      <c r="BQ1689" s="48" t="s">
        <v>0</v>
      </c>
      <c r="BR1689" s="39">
        <f t="shared" ref="BR1689" si="40372">SUMPRODUCT(BQ1684:BQ1688*BR1684:BR1688)</f>
        <v>0</v>
      </c>
      <c r="BS1689" s="46" t="s">
        <v>134</v>
      </c>
      <c r="BT1689" s="38">
        <f t="shared" ref="BT1689" si="40373">lunchAdjust(BS1684:BT1688)</f>
        <v>1</v>
      </c>
      <c r="BU1689" s="48" t="s">
        <v>0</v>
      </c>
      <c r="BV1689" s="39">
        <f t="shared" ref="BV1689" si="40374">SUMPRODUCT(BU1684:BU1688*BV1684:BV1688)</f>
        <v>8</v>
      </c>
      <c r="BW1689" s="46" t="s">
        <v>134</v>
      </c>
      <c r="BX1689" s="38">
        <f t="shared" ref="BX1689" si="40375">lunchAdjust(BW1684:BX1688)</f>
        <v>0</v>
      </c>
      <c r="BY1689" s="48" t="s">
        <v>0</v>
      </c>
      <c r="BZ1689" s="39">
        <f t="shared" ref="BZ1689" si="40376">SUMPRODUCT(BY1684:BY1688*BZ1684:BZ1688)</f>
        <v>0</v>
      </c>
      <c r="CA1689" s="46" t="s">
        <v>134</v>
      </c>
      <c r="CB1689" s="38">
        <f t="shared" ref="CB1689" si="40377">lunchAdjust(CA1684:CB1688)</f>
        <v>0</v>
      </c>
      <c r="CC1689" s="48" t="s">
        <v>0</v>
      </c>
      <c r="CD1689" s="39">
        <f t="shared" ref="CD1689" si="40378">SUMPRODUCT(CC1684:CC1688*CD1684:CD1688)</f>
        <v>0</v>
      </c>
      <c r="CE1689" s="46" t="s">
        <v>134</v>
      </c>
      <c r="CF1689" s="38">
        <f t="shared" ref="CF1689" si="40379">lunchAdjust(CE1684:CF1688)</f>
        <v>0</v>
      </c>
      <c r="CG1689" s="48" t="s">
        <v>0</v>
      </c>
      <c r="CH1689" s="39">
        <f t="shared" ref="CH1689" si="40380">SUMPRODUCT(CG1684:CG1688*CH1684:CH1688)</f>
        <v>0</v>
      </c>
    </row>
    <row r="1690" spans="1:86" ht="15.75" thickBot="1" x14ac:dyDescent="0.3">
      <c r="A1690" s="58" t="s">
        <v>121</v>
      </c>
      <c r="B1690" s="59">
        <f t="shared" ref="B1690" ca="1" si="40381">roleHours(G1684:CH1690, "OUT")</f>
        <v>0</v>
      </c>
      <c r="C1690" s="54" t="s">
        <v>137</v>
      </c>
      <c r="D1690" s="22">
        <f t="shared" ref="D1690" ca="1" si="40382">roleHours(G1684:CH1690, "PTO")</f>
        <v>0</v>
      </c>
      <c r="E1690" s="23">
        <f t="shared" ref="E1690" ca="1" si="40383">E1689-B1685</f>
        <v>-0.29999999999999716</v>
      </c>
      <c r="F1690" s="52"/>
      <c r="G1690" s="47" t="s">
        <v>39</v>
      </c>
      <c r="H1690" s="40">
        <f t="shared" si="39694"/>
        <v>0</v>
      </c>
      <c r="I1690" s="49" t="s">
        <v>135</v>
      </c>
      <c r="J1690" s="41">
        <f t="shared" ref="J1690" si="40384">J1689*G$4</f>
        <v>0</v>
      </c>
      <c r="K1690" s="47" t="s">
        <v>39</v>
      </c>
      <c r="L1690" s="40">
        <f t="shared" ref="L1690" si="40385">SUMPRODUCT(M1684:M1688*(L1684:L1688="PTO"))+SUMPRODUCT(M1684:M1688*(L1684:L1688="HOL"))</f>
        <v>0</v>
      </c>
      <c r="M1690" s="49" t="s">
        <v>135</v>
      </c>
      <c r="N1690" s="41">
        <f t="shared" ref="N1690" si="40386">N1689*K$4</f>
        <v>0</v>
      </c>
      <c r="O1690" s="47" t="s">
        <v>39</v>
      </c>
      <c r="P1690" s="40">
        <f t="shared" ref="P1690" si="40387">SUMPRODUCT(Q1684:Q1688*(P1684:P1688="PTO"))+SUMPRODUCT(Q1684:Q1688*(P1684:P1688="HOL"))</f>
        <v>0</v>
      </c>
      <c r="Q1690" s="49" t="s">
        <v>135</v>
      </c>
      <c r="R1690" s="41">
        <f t="shared" ref="R1690" si="40388">R1689*O$4</f>
        <v>8</v>
      </c>
      <c r="S1690" s="47" t="s">
        <v>39</v>
      </c>
      <c r="T1690" s="40">
        <f t="shared" ref="T1690" si="40389">SUMPRODUCT(U1684:U1688*(T1684:T1688="PTO"))+SUMPRODUCT(U1684:U1688*(T1684:T1688="HOL"))</f>
        <v>0</v>
      </c>
      <c r="U1690" s="49" t="s">
        <v>135</v>
      </c>
      <c r="V1690" s="41">
        <f t="shared" ref="V1690" si="40390">V1689*S$4</f>
        <v>0</v>
      </c>
      <c r="W1690" s="47" t="s">
        <v>39</v>
      </c>
      <c r="X1690" s="40">
        <f t="shared" ref="X1690" si="40391">SUMPRODUCT(Y1684:Y1688*(X1684:X1688="PTO"))+SUMPRODUCT(Y1684:Y1688*(X1684:X1688="HOL"))</f>
        <v>0</v>
      </c>
      <c r="Y1690" s="49" t="s">
        <v>135</v>
      </c>
      <c r="Z1690" s="41">
        <f t="shared" ref="Z1690" si="40392">Z1689*W$4</f>
        <v>0</v>
      </c>
      <c r="AA1690" s="47" t="s">
        <v>39</v>
      </c>
      <c r="AB1690" s="40">
        <f t="shared" ref="AB1690" si="40393">SUMPRODUCT(AC1684:AC1688*(AB1684:AB1688="PTO"))+SUMPRODUCT(AC1684:AC1688*(AB1684:AB1688="HOL"))</f>
        <v>0</v>
      </c>
      <c r="AC1690" s="49" t="s">
        <v>135</v>
      </c>
      <c r="AD1690" s="41">
        <f t="shared" ref="AD1690" si="40394">AD1689*AA$4</f>
        <v>8</v>
      </c>
      <c r="AE1690" s="47" t="s">
        <v>39</v>
      </c>
      <c r="AF1690" s="40">
        <f t="shared" ref="AF1690" si="40395">SUMPRODUCT(AG1684:AG1688*(AF1684:AF1688="PTO"))+SUMPRODUCT(AG1684:AG1688*(AF1684:AF1688="HOL"))</f>
        <v>0</v>
      </c>
      <c r="AG1690" s="49" t="s">
        <v>135</v>
      </c>
      <c r="AH1690" s="41">
        <f t="shared" ref="AH1690" si="40396">AH1689*AE$4</f>
        <v>7.5</v>
      </c>
      <c r="AI1690" s="47" t="s">
        <v>39</v>
      </c>
      <c r="AJ1690" s="40">
        <f t="shared" ref="AJ1690" si="40397">SUMPRODUCT(AK1684:AK1688*(AJ1684:AJ1688="PTO"))+SUMPRODUCT(AK1684:AK1688*(AJ1684:AJ1688="HOL"))</f>
        <v>0</v>
      </c>
      <c r="AK1690" s="49" t="s">
        <v>135</v>
      </c>
      <c r="AL1690" s="41">
        <f>AL1689*AI$4</f>
        <v>8</v>
      </c>
      <c r="AM1690" s="47" t="s">
        <v>39</v>
      </c>
      <c r="AN1690" s="40">
        <f t="shared" ref="AN1690" si="40398">SUMPRODUCT(AO1684:AO1688*(AN1684:AN1688="PTO"))+SUMPRODUCT(AO1684:AO1688*(AN1684:AN1688="HOL"))</f>
        <v>0</v>
      </c>
      <c r="AO1690" s="49" t="s">
        <v>135</v>
      </c>
      <c r="AP1690" s="41">
        <f t="shared" ref="AP1690" si="40399">AP1689*AM$4</f>
        <v>0</v>
      </c>
      <c r="AQ1690" s="47" t="s">
        <v>39</v>
      </c>
      <c r="AR1690" s="40">
        <f t="shared" ref="AR1690" si="40400">SUMPRODUCT(AS1684:AS1688*(AR1684:AR1688="PTO"))+SUMPRODUCT(AS1684:AS1688*(AR1684:AR1688="HOL"))</f>
        <v>0</v>
      </c>
      <c r="AS1690" s="49" t="s">
        <v>135</v>
      </c>
      <c r="AT1690" s="41">
        <f t="shared" ref="AT1690" si="40401">AT1689*AQ$4</f>
        <v>0</v>
      </c>
      <c r="AU1690" s="47" t="s">
        <v>39</v>
      </c>
      <c r="AV1690" s="40">
        <f t="shared" ref="AV1690" si="40402">SUMPRODUCT(AW1684:AW1688*(AV1684:AV1688="PTO"))+SUMPRODUCT(AW1684:AW1688*(AV1684:AV1688="HOL"))</f>
        <v>0</v>
      </c>
      <c r="AW1690" s="49" t="s">
        <v>135</v>
      </c>
      <c r="AX1690" s="41">
        <f>AX1689*AU$4</f>
        <v>0</v>
      </c>
      <c r="AY1690" s="47" t="s">
        <v>39</v>
      </c>
      <c r="AZ1690" s="40">
        <f t="shared" ref="AZ1690" si="40403">SUMPRODUCT(BA1684:BA1688*(AZ1684:AZ1688="PTO"))+SUMPRODUCT(BA1684:BA1688*(AZ1684:AZ1688="HOL"))</f>
        <v>0</v>
      </c>
      <c r="BA1690" s="49" t="s">
        <v>135</v>
      </c>
      <c r="BB1690" s="41">
        <f>BB1689*AY$4</f>
        <v>0</v>
      </c>
      <c r="BC1690" s="47" t="s">
        <v>39</v>
      </c>
      <c r="BD1690" s="40">
        <f t="shared" ref="BD1690" si="40404">SUMPRODUCT(BE1684:BE1688*(BD1684:BD1688="PTO"))+SUMPRODUCT(BE1684:BE1688*(BD1684:BD1688="HOL"))</f>
        <v>0</v>
      </c>
      <c r="BE1690" s="49" t="s">
        <v>135</v>
      </c>
      <c r="BF1690" s="41">
        <f>BF1689*BC$4</f>
        <v>0</v>
      </c>
      <c r="BG1690" s="47" t="s">
        <v>39</v>
      </c>
      <c r="BH1690" s="40">
        <f t="shared" ref="BH1690" si="40405">SUMPRODUCT(BI1684:BI1688*(BH1684:BH1688="PTO"))+SUMPRODUCT(BI1684:BI1688*(BH1684:BH1688="HOL"))</f>
        <v>0</v>
      </c>
      <c r="BI1690" s="49" t="s">
        <v>135</v>
      </c>
      <c r="BJ1690" s="41">
        <f>BJ1689*BG$4</f>
        <v>0</v>
      </c>
      <c r="BK1690" s="47" t="s">
        <v>39</v>
      </c>
      <c r="BL1690" s="40">
        <f t="shared" ref="BL1690" si="40406">SUMPRODUCT(BM1684:BM1688*(BL1684:BL1688="PTO"))+SUMPRODUCT(BM1684:BM1688*(BL1684:BL1688="HOL"))</f>
        <v>0</v>
      </c>
      <c r="BM1690" s="49" t="s">
        <v>135</v>
      </c>
      <c r="BN1690" s="41">
        <f>BN1689*BK$4</f>
        <v>0</v>
      </c>
      <c r="BO1690" s="47" t="s">
        <v>39</v>
      </c>
      <c r="BP1690" s="40">
        <f t="shared" ref="BP1690" si="40407">SUMPRODUCT(BQ1684:BQ1688*(BP1684:BP1688="PTO"))+SUMPRODUCT(BQ1684:BQ1688*(BP1684:BP1688="HOL"))</f>
        <v>0</v>
      </c>
      <c r="BQ1690" s="49" t="s">
        <v>135</v>
      </c>
      <c r="BR1690" s="41">
        <f t="shared" ref="BR1690" si="40408">BR1689*BO$4</f>
        <v>0</v>
      </c>
      <c r="BS1690" s="47" t="s">
        <v>39</v>
      </c>
      <c r="BT1690" s="40">
        <f t="shared" ref="BT1690" si="40409">SUMPRODUCT(BU1684:BU1688*(BT1684:BT1688="PTO"))+SUMPRODUCT(BU1684:BU1688*(BT1684:BT1688="HOL"))</f>
        <v>0</v>
      </c>
      <c r="BU1690" s="49" t="s">
        <v>135</v>
      </c>
      <c r="BV1690" s="41">
        <f t="shared" ref="BV1690" si="40410">BV1689*BS$4</f>
        <v>8</v>
      </c>
      <c r="BW1690" s="47" t="s">
        <v>39</v>
      </c>
      <c r="BX1690" s="40">
        <f t="shared" ref="BX1690" si="40411">SUMPRODUCT(BY1684:BY1688*(BX1684:BX1688="PTO"))+SUMPRODUCT(BY1684:BY1688*(BX1684:BX1688="HOL"))</f>
        <v>0</v>
      </c>
      <c r="BY1690" s="49" t="s">
        <v>135</v>
      </c>
      <c r="BZ1690" s="41">
        <f t="shared" ref="BZ1690" si="40412">BZ1689*BW$4</f>
        <v>0</v>
      </c>
      <c r="CA1690" s="47" t="s">
        <v>39</v>
      </c>
      <c r="CB1690" s="40">
        <f t="shared" ref="CB1690" si="40413">SUMPRODUCT(CC1684:CC1688*(CB1684:CB1688="PTO"))+SUMPRODUCT(CC1684:CC1688*(CB1684:CB1688="HOL"))</f>
        <v>0</v>
      </c>
      <c r="CC1690" s="49" t="s">
        <v>135</v>
      </c>
      <c r="CD1690" s="41">
        <f t="shared" ref="CD1690" si="40414">CD1689*CA$4</f>
        <v>0</v>
      </c>
      <c r="CE1690" s="47" t="s">
        <v>39</v>
      </c>
      <c r="CF1690" s="40">
        <f t="shared" ref="CF1690" si="40415">SUMPRODUCT(CG1684:CG1688*(CF1684:CF1688="PTO"))+SUMPRODUCT(CG1684:CG1688*(CF1684:CF1688="HOL"))</f>
        <v>0</v>
      </c>
      <c r="CG1690" s="49" t="s">
        <v>135</v>
      </c>
      <c r="CH1690" s="41">
        <f t="shared" ref="CH1690" si="40416">CH1689*CE$4</f>
        <v>0</v>
      </c>
    </row>
    <row r="1691" spans="1:86" x14ac:dyDescent="0.25">
      <c r="A1691" s="70" t="s">
        <v>133</v>
      </c>
      <c r="B1691" s="71">
        <f t="shared" ref="B1691" ca="1" si="40417">D1691-B1692</f>
        <v>8.6979788700045901</v>
      </c>
      <c r="C1691" s="72" t="s">
        <v>122</v>
      </c>
      <c r="D1691" s="71">
        <f>IFERROR(INDEX(Holidays[FTE], MATCH(Entry!E1691, Holidays[Date], 0)), 1)*8*INDEX(FTEguide[[1]:[12]], MATCH(Entry!E1692, FTEguide[Weekday], 0), IF(Entry!E1694&gt;0, Entry!E1694, MONTH(Entry!E1691)))</f>
        <v>61.19797887000459</v>
      </c>
      <c r="E1691" s="60">
        <f t="shared" si="39211"/>
        <v>44069</v>
      </c>
      <c r="F1691" s="50" t="s">
        <v>128</v>
      </c>
      <c r="G1691" s="34" t="s">
        <v>136</v>
      </c>
      <c r="H1691" s="35" t="s">
        <v>23</v>
      </c>
      <c r="I1691" s="42">
        <f t="shared" ref="I1691" si="40418">parseTime(G1691)-(H1696=INT(RIGHT($F1691, 1)))</f>
        <v>8</v>
      </c>
      <c r="J1691" s="43">
        <f t="shared" ref="J1691:J1695" si="40419">isClocked(H1691)</f>
        <v>1</v>
      </c>
      <c r="K1691" s="34" t="s">
        <v>136</v>
      </c>
      <c r="L1691" s="35" t="s">
        <v>23</v>
      </c>
      <c r="M1691" s="42">
        <f t="shared" ref="M1691" si="40420">parseTime(K1691)-(L1696=INT(RIGHT($F1691, 1)))</f>
        <v>8</v>
      </c>
      <c r="N1691" s="43">
        <f t="shared" ref="N1691:N1695" si="40421">isClocked(L1691)</f>
        <v>1</v>
      </c>
      <c r="O1691" s="34" t="s">
        <v>180</v>
      </c>
      <c r="P1691" s="35" t="s">
        <v>39</v>
      </c>
      <c r="Q1691" s="42">
        <f t="shared" ref="Q1691" si="40422">parseTime(O1691)-(P1696=INT(RIGHT($F1691, 1)))</f>
        <v>8</v>
      </c>
      <c r="R1691" s="43">
        <f t="shared" ref="R1691:R1695" si="40423">isClocked(P1691)</f>
        <v>0</v>
      </c>
      <c r="S1691" s="34" t="s">
        <v>227</v>
      </c>
      <c r="T1691" s="35" t="s">
        <v>23</v>
      </c>
      <c r="U1691" s="42">
        <f t="shared" ref="U1691" si="40424">parseTime(S1691)-(T1696=INT(RIGHT($F1691, 1)))</f>
        <v>8</v>
      </c>
      <c r="V1691" s="43">
        <f t="shared" ref="V1691:V1695" si="40425">isClocked(T1691)</f>
        <v>1</v>
      </c>
      <c r="W1691" s="34"/>
      <c r="X1691" s="35"/>
      <c r="Y1691" s="42">
        <f t="shared" ref="Y1691" si="40426">parseTime(W1691)-(X1696=INT(RIGHT($F1691, 1)))</f>
        <v>0</v>
      </c>
      <c r="Z1691" s="43">
        <f t="shared" ref="Z1691:Z1695" si="40427">isClocked(X1691)</f>
        <v>0</v>
      </c>
      <c r="AA1691" s="34" t="s">
        <v>136</v>
      </c>
      <c r="AB1691" s="35" t="s">
        <v>23</v>
      </c>
      <c r="AC1691" s="42">
        <f t="shared" ref="AC1691" si="40428">parseTime(AA1691)-(AB1696=INT(RIGHT($F1691, 1)))</f>
        <v>8</v>
      </c>
      <c r="AD1691" s="43">
        <f t="shared" ref="AD1691:AD1695" si="40429">isClocked(AB1691)</f>
        <v>1</v>
      </c>
      <c r="AE1691" s="34" t="s">
        <v>245</v>
      </c>
      <c r="AF1691" s="35" t="s">
        <v>25</v>
      </c>
      <c r="AG1691" s="42">
        <f t="shared" ref="AG1691" si="40430">parseTime(AE1691)-(AF1696=INT(RIGHT($F1691, 1)))</f>
        <v>7.5</v>
      </c>
      <c r="AH1691" s="43">
        <f t="shared" ref="AH1691:AH1695" si="40431">isClocked(AF1691)</f>
        <v>1</v>
      </c>
      <c r="AI1691" s="34"/>
      <c r="AJ1691" s="35"/>
      <c r="AK1691" s="42">
        <f>parseTime(AI1691)-(AJ1696=INT(RIGHT($F1691, 1)))</f>
        <v>0</v>
      </c>
      <c r="AL1691" s="43">
        <f t="shared" ref="AL1691:AL1695" si="40432">isClocked(AJ1691)</f>
        <v>0</v>
      </c>
      <c r="AM1691" s="34"/>
      <c r="AN1691" s="35"/>
      <c r="AO1691" s="42">
        <f t="shared" ref="AO1691" si="40433">parseTime(AM1691)-(AN1696=INT(RIGHT($F1691, 1)))</f>
        <v>0</v>
      </c>
      <c r="AP1691" s="43">
        <f t="shared" ref="AP1691:AP1695" si="40434">isClocked(AN1691)</f>
        <v>0</v>
      </c>
      <c r="AQ1691" s="34"/>
      <c r="AR1691" s="35"/>
      <c r="AS1691" s="42">
        <f t="shared" ref="AS1691" si="40435">parseTime(AQ1691)-(AR1696=INT(RIGHT($F1691, 1)))</f>
        <v>0</v>
      </c>
      <c r="AT1691" s="43">
        <f t="shared" ref="AT1691:AT1695" si="40436">isClocked(AR1691)</f>
        <v>0</v>
      </c>
      <c r="AU1691" s="34"/>
      <c r="AV1691" s="35"/>
      <c r="AW1691" s="42">
        <f>parseTime(AU1691)-(AV1696=INT(RIGHT($F1691, 1)))</f>
        <v>0</v>
      </c>
      <c r="AX1691" s="43">
        <f t="shared" ref="AX1691:AX1695" si="40437">isClocked(AV1691)</f>
        <v>0</v>
      </c>
      <c r="AY1691" s="34"/>
      <c r="AZ1691" s="35"/>
      <c r="BA1691" s="42">
        <f>parseTime(AY1691)-(AZ1696=INT(RIGHT($F1691, 1)))</f>
        <v>0</v>
      </c>
      <c r="BB1691" s="43">
        <f t="shared" ref="BB1691:BB1695" si="40438">isClocked(AZ1691)</f>
        <v>0</v>
      </c>
      <c r="BC1691" s="34"/>
      <c r="BD1691" s="35"/>
      <c r="BE1691" s="42">
        <f>parseTime(BC1691)-(BD1696=INT(RIGHT($F1691, 1)))</f>
        <v>0</v>
      </c>
      <c r="BF1691" s="43">
        <f t="shared" ref="BF1691:BF1695" si="40439">isClocked(BD1691)</f>
        <v>0</v>
      </c>
      <c r="BG1691" s="34"/>
      <c r="BH1691" s="35"/>
      <c r="BI1691" s="42">
        <f>parseTime(BG1691)-(BH1696=INT(RIGHT($F1691, 1)))</f>
        <v>0</v>
      </c>
      <c r="BJ1691" s="43">
        <f t="shared" ref="BJ1691:BJ1695" si="40440">isClocked(BH1691)</f>
        <v>0</v>
      </c>
      <c r="BK1691" s="34"/>
      <c r="BL1691" s="35"/>
      <c r="BM1691" s="42">
        <f>parseTime(BK1691)-(BL1696=INT(RIGHT($F1691, 1)))</f>
        <v>0</v>
      </c>
      <c r="BN1691" s="43">
        <f t="shared" ref="BN1691:BN1695" si="40441">isClocked(BL1691)</f>
        <v>0</v>
      </c>
      <c r="BO1691" s="34" t="s">
        <v>230</v>
      </c>
      <c r="BP1691" s="35" t="s">
        <v>23</v>
      </c>
      <c r="BQ1691" s="42">
        <f t="shared" ref="BQ1691" si="40442">parseTime(BO1691)-(BP1696=INT(RIGHT($F1691, 1)))</f>
        <v>5</v>
      </c>
      <c r="BR1691" s="43">
        <f t="shared" ref="BR1691:BR1695" si="40443">isClocked(BP1691)</f>
        <v>1</v>
      </c>
      <c r="BS1691" s="34" t="s">
        <v>136</v>
      </c>
      <c r="BT1691" s="35" t="s">
        <v>23</v>
      </c>
      <c r="BU1691" s="42">
        <f t="shared" ref="BU1691" si="40444">parseTime(BS1691)-(BT1696=INT(RIGHT($F1691, 1)))</f>
        <v>8</v>
      </c>
      <c r="BV1691" s="43">
        <f t="shared" ref="BV1691:BV1695" si="40445">isClocked(BT1691)</f>
        <v>1</v>
      </c>
      <c r="BW1691" s="34"/>
      <c r="BX1691" s="35"/>
      <c r="BY1691" s="42">
        <f t="shared" ref="BY1691" si="40446">parseTime(BW1691)-(BX1696=INT(RIGHT($F1691, 1)))</f>
        <v>0</v>
      </c>
      <c r="BZ1691" s="43">
        <f t="shared" ref="BZ1691:BZ1695" si="40447">isClocked(BX1691)</f>
        <v>0</v>
      </c>
      <c r="CA1691" s="34"/>
      <c r="CB1691" s="35"/>
      <c r="CC1691" s="42">
        <f t="shared" ref="CC1691" si="40448">parseTime(CA1691)-(CB1696=INT(RIGHT($F1691, 1)))</f>
        <v>0</v>
      </c>
      <c r="CD1691" s="43">
        <f t="shared" ref="CD1691:CD1695" si="40449">isClocked(CB1691)</f>
        <v>0</v>
      </c>
      <c r="CE1691" s="34"/>
      <c r="CF1691" s="35"/>
      <c r="CG1691" s="42">
        <f t="shared" ref="CG1691" si="40450">parseTime(CE1691)-(CF1696=INT(RIGHT($F1691, 1)))</f>
        <v>0</v>
      </c>
      <c r="CH1691" s="43">
        <f t="shared" ref="CH1691:CH1695" si="40451">isClocked(CF1691)</f>
        <v>0</v>
      </c>
    </row>
    <row r="1692" spans="1:86" x14ac:dyDescent="0.25">
      <c r="A1692" s="56" t="s">
        <v>0</v>
      </c>
      <c r="B1692" s="57">
        <f t="shared" ref="B1692:B1755" ca="1" si="40452">SUM(B1693:B1696)</f>
        <v>52.5</v>
      </c>
      <c r="C1692" s="14" t="s">
        <v>252</v>
      </c>
      <c r="D1692" s="14">
        <f t="shared" si="39935"/>
        <v>53.7</v>
      </c>
      <c r="E1692" s="55" t="str">
        <f t="shared" ref="E1692:E1755" si="40453">TEXT(E1691, "dddd")</f>
        <v>Wednesday</v>
      </c>
      <c r="F1692" s="51" t="s">
        <v>129</v>
      </c>
      <c r="G1692" s="36"/>
      <c r="H1692" s="37"/>
      <c r="I1692" s="44">
        <f t="shared" ref="I1692" si="40454">parseTime(G1692)-(H1696=INT(RIGHT($F1692, 1)))</f>
        <v>0</v>
      </c>
      <c r="J1692" s="45">
        <f t="shared" si="40419"/>
        <v>0</v>
      </c>
      <c r="K1692" s="36"/>
      <c r="L1692" s="37"/>
      <c r="M1692" s="44">
        <f t="shared" ref="M1692" si="40455">parseTime(K1692)-(L1696=INT(RIGHT($F1692, 1)))</f>
        <v>0</v>
      </c>
      <c r="N1692" s="45">
        <f t="shared" si="40421"/>
        <v>0</v>
      </c>
      <c r="O1692" s="36"/>
      <c r="P1692" s="37"/>
      <c r="Q1692" s="44">
        <f t="shared" ref="Q1692" si="40456">parseTime(O1692)-(P1696=INT(RIGHT($F1692, 1)))</f>
        <v>0</v>
      </c>
      <c r="R1692" s="45">
        <f t="shared" si="40423"/>
        <v>0</v>
      </c>
      <c r="S1692" s="36"/>
      <c r="T1692" s="37"/>
      <c r="U1692" s="44">
        <f t="shared" ref="U1692" si="40457">parseTime(S1692)-(T1696=INT(RIGHT($F1692, 1)))</f>
        <v>0</v>
      </c>
      <c r="V1692" s="45">
        <f t="shared" si="40425"/>
        <v>0</v>
      </c>
      <c r="W1692" s="36"/>
      <c r="X1692" s="37"/>
      <c r="Y1692" s="44">
        <f t="shared" ref="Y1692" si="40458">parseTime(W1692)-(X1696=INT(RIGHT($F1692, 1)))</f>
        <v>0</v>
      </c>
      <c r="Z1692" s="45">
        <f t="shared" si="40427"/>
        <v>0</v>
      </c>
      <c r="AA1692" s="36"/>
      <c r="AB1692" s="37"/>
      <c r="AC1692" s="44">
        <f t="shared" ref="AC1692" si="40459">parseTime(AA1692)-(AB1696=INT(RIGHT($F1692, 1)))</f>
        <v>0</v>
      </c>
      <c r="AD1692" s="45">
        <f t="shared" si="40429"/>
        <v>0</v>
      </c>
      <c r="AE1692" s="36"/>
      <c r="AF1692" s="37"/>
      <c r="AG1692" s="44">
        <f t="shared" ref="AG1692" si="40460">parseTime(AE1692)-(AF1696=INT(RIGHT($F1692, 1)))</f>
        <v>0</v>
      </c>
      <c r="AH1692" s="45">
        <f t="shared" si="40431"/>
        <v>0</v>
      </c>
      <c r="AI1692" s="36"/>
      <c r="AJ1692" s="37"/>
      <c r="AK1692" s="44">
        <f>parseTime(AI1692)-(AJ1696=INT(RIGHT($F1692, 1)))</f>
        <v>0</v>
      </c>
      <c r="AL1692" s="45">
        <f t="shared" si="40432"/>
        <v>0</v>
      </c>
      <c r="AM1692" s="36"/>
      <c r="AN1692" s="37"/>
      <c r="AO1692" s="44">
        <f t="shared" ref="AO1692" si="40461">parseTime(AM1692)-(AN1696=INT(RIGHT($F1692, 1)))</f>
        <v>0</v>
      </c>
      <c r="AP1692" s="45">
        <f t="shared" si="40434"/>
        <v>0</v>
      </c>
      <c r="AQ1692" s="36"/>
      <c r="AR1692" s="37"/>
      <c r="AS1692" s="44">
        <f t="shared" ref="AS1692" si="40462">parseTime(AQ1692)-(AR1696=INT(RIGHT($F1692, 1)))</f>
        <v>0</v>
      </c>
      <c r="AT1692" s="45">
        <f t="shared" si="40436"/>
        <v>0</v>
      </c>
      <c r="AU1692" s="36"/>
      <c r="AV1692" s="37"/>
      <c r="AW1692" s="44">
        <f>parseTime(AU1692)-(AV1696=INT(RIGHT($F1692, 1)))</f>
        <v>0</v>
      </c>
      <c r="AX1692" s="45">
        <f t="shared" si="40437"/>
        <v>0</v>
      </c>
      <c r="AY1692" s="36"/>
      <c r="AZ1692" s="37"/>
      <c r="BA1692" s="44">
        <f>parseTime(AY1692)-(AZ1696=INT(RIGHT($F1692, 1)))</f>
        <v>0</v>
      </c>
      <c r="BB1692" s="45">
        <f t="shared" si="40438"/>
        <v>0</v>
      </c>
      <c r="BC1692" s="36"/>
      <c r="BD1692" s="37"/>
      <c r="BE1692" s="44">
        <f>parseTime(BC1692)-(BD1696=INT(RIGHT($F1692, 1)))</f>
        <v>0</v>
      </c>
      <c r="BF1692" s="45">
        <f t="shared" si="40439"/>
        <v>0</v>
      </c>
      <c r="BG1692" s="36"/>
      <c r="BH1692" s="37"/>
      <c r="BI1692" s="44">
        <f>parseTime(BG1692)-(BH1696=INT(RIGHT($F1692, 1)))</f>
        <v>0</v>
      </c>
      <c r="BJ1692" s="45">
        <f t="shared" si="40440"/>
        <v>0</v>
      </c>
      <c r="BK1692" s="36"/>
      <c r="BL1692" s="37"/>
      <c r="BM1692" s="44">
        <f>parseTime(BK1692)-(BL1696=INT(RIGHT($F1692, 1)))</f>
        <v>0</v>
      </c>
      <c r="BN1692" s="45">
        <f t="shared" si="40441"/>
        <v>0</v>
      </c>
      <c r="BO1692" s="36" t="s">
        <v>151</v>
      </c>
      <c r="BP1692" s="37" t="s">
        <v>28</v>
      </c>
      <c r="BQ1692" s="44">
        <f t="shared" ref="BQ1692" si="40463">parseTime(BO1692)-(BP1696=INT(RIGHT($F1692, 1)))</f>
        <v>3</v>
      </c>
      <c r="BR1692" s="45">
        <f t="shared" si="40443"/>
        <v>1</v>
      </c>
      <c r="BS1692" s="36"/>
      <c r="BT1692" s="37"/>
      <c r="BU1692" s="44">
        <f t="shared" ref="BU1692" si="40464">parseTime(BS1692)-(BT1696=INT(RIGHT($F1692, 1)))</f>
        <v>0</v>
      </c>
      <c r="BV1692" s="45">
        <f t="shared" si="40445"/>
        <v>0</v>
      </c>
      <c r="BW1692" s="36"/>
      <c r="BX1692" s="37"/>
      <c r="BY1692" s="44">
        <f t="shared" ref="BY1692" si="40465">parseTime(BW1692)-(BX1696=INT(RIGHT($F1692, 1)))</f>
        <v>0</v>
      </c>
      <c r="BZ1692" s="45">
        <f t="shared" si="40447"/>
        <v>0</v>
      </c>
      <c r="CA1692" s="36"/>
      <c r="CB1692" s="37"/>
      <c r="CC1692" s="44">
        <f t="shared" ref="CC1692" si="40466">parseTime(CA1692)-(CB1696=INT(RIGHT($F1692, 1)))</f>
        <v>0</v>
      </c>
      <c r="CD1692" s="45">
        <f t="shared" si="40449"/>
        <v>0</v>
      </c>
      <c r="CE1692" s="36"/>
      <c r="CF1692" s="37"/>
      <c r="CG1692" s="44">
        <f t="shared" ref="CG1692" si="40467">parseTime(CE1692)-(CF1696=INT(RIGHT($F1692, 1)))</f>
        <v>0</v>
      </c>
      <c r="CH1692" s="45">
        <f t="shared" si="40451"/>
        <v>0</v>
      </c>
    </row>
    <row r="1693" spans="1:86" x14ac:dyDescent="0.25">
      <c r="A1693" s="56" t="s">
        <v>117</v>
      </c>
      <c r="B1693" s="57">
        <f t="shared" ref="B1693" ca="1" si="40468">roleHours(G1691:CH1697, "MFD")</f>
        <v>45</v>
      </c>
      <c r="C1693" s="14">
        <f t="shared" ref="C1693:C1696" ca="1" si="40469">B1693/8</f>
        <v>5.625</v>
      </c>
      <c r="D1693" s="14">
        <f t="shared" ref="D1693" ca="1" si="40470">B1692-D1692</f>
        <v>-1.2000000000000028</v>
      </c>
      <c r="E1693" s="20" t="s">
        <v>127</v>
      </c>
      <c r="F1693" s="51" t="s">
        <v>130</v>
      </c>
      <c r="G1693" s="36"/>
      <c r="H1693" s="37"/>
      <c r="I1693" s="44">
        <f t="shared" ref="I1693" si="40471">parseTime(G1693)-(H1696=INT(RIGHT($F1693, 1)))</f>
        <v>0</v>
      </c>
      <c r="J1693" s="45">
        <f t="shared" si="40419"/>
        <v>0</v>
      </c>
      <c r="K1693" s="36"/>
      <c r="L1693" s="37"/>
      <c r="M1693" s="44">
        <f t="shared" ref="M1693" si="40472">parseTime(K1693)-(L1696=INT(RIGHT($F1693, 1)))</f>
        <v>0</v>
      </c>
      <c r="N1693" s="45">
        <f t="shared" si="40421"/>
        <v>0</v>
      </c>
      <c r="O1693" s="36"/>
      <c r="P1693" s="37"/>
      <c r="Q1693" s="44">
        <f t="shared" ref="Q1693" si="40473">parseTime(O1693)-(P1696=INT(RIGHT($F1693, 1)))</f>
        <v>0</v>
      </c>
      <c r="R1693" s="45">
        <f t="shared" si="40423"/>
        <v>0</v>
      </c>
      <c r="S1693" s="36"/>
      <c r="T1693" s="37"/>
      <c r="U1693" s="44">
        <f t="shared" ref="U1693" si="40474">parseTime(S1693)-(T1696=INT(RIGHT($F1693, 1)))</f>
        <v>0</v>
      </c>
      <c r="V1693" s="45">
        <f t="shared" si="40425"/>
        <v>0</v>
      </c>
      <c r="W1693" s="36"/>
      <c r="X1693" s="37"/>
      <c r="Y1693" s="44">
        <f t="shared" ref="Y1693" si="40475">parseTime(W1693)-(X1696=INT(RIGHT($F1693, 1)))</f>
        <v>0</v>
      </c>
      <c r="Z1693" s="45">
        <f t="shared" si="40427"/>
        <v>0</v>
      </c>
      <c r="AA1693" s="36"/>
      <c r="AB1693" s="37"/>
      <c r="AC1693" s="44">
        <f t="shared" ref="AC1693" si="40476">parseTime(AA1693)-(AB1696=INT(RIGHT($F1693, 1)))</f>
        <v>0</v>
      </c>
      <c r="AD1693" s="45">
        <f t="shared" si="40429"/>
        <v>0</v>
      </c>
      <c r="AE1693" s="36"/>
      <c r="AF1693" s="37"/>
      <c r="AG1693" s="44">
        <f t="shared" ref="AG1693" si="40477">parseTime(AE1693)-(AF1696=INT(RIGHT($F1693, 1)))</f>
        <v>0</v>
      </c>
      <c r="AH1693" s="45">
        <f t="shared" si="40431"/>
        <v>0</v>
      </c>
      <c r="AI1693" s="36"/>
      <c r="AJ1693" s="37"/>
      <c r="AK1693" s="44">
        <f>parseTime(AI1693)-(AJ1696=INT(RIGHT($F1693, 1)))</f>
        <v>0</v>
      </c>
      <c r="AL1693" s="45">
        <f t="shared" si="40432"/>
        <v>0</v>
      </c>
      <c r="AM1693" s="36"/>
      <c r="AN1693" s="37"/>
      <c r="AO1693" s="44">
        <f t="shared" ref="AO1693" si="40478">parseTime(AM1693)-(AN1696=INT(RIGHT($F1693, 1)))</f>
        <v>0</v>
      </c>
      <c r="AP1693" s="45">
        <f t="shared" si="40434"/>
        <v>0</v>
      </c>
      <c r="AQ1693" s="36"/>
      <c r="AR1693" s="37"/>
      <c r="AS1693" s="44">
        <f t="shared" ref="AS1693" si="40479">parseTime(AQ1693)-(AR1696=INT(RIGHT($F1693, 1)))</f>
        <v>0</v>
      </c>
      <c r="AT1693" s="45">
        <f t="shared" si="40436"/>
        <v>0</v>
      </c>
      <c r="AU1693" s="36"/>
      <c r="AV1693" s="37"/>
      <c r="AW1693" s="44">
        <f>parseTime(AU1693)-(AV1696=INT(RIGHT($F1693, 1)))</f>
        <v>0</v>
      </c>
      <c r="AX1693" s="45">
        <f t="shared" si="40437"/>
        <v>0</v>
      </c>
      <c r="AY1693" s="36"/>
      <c r="AZ1693" s="37"/>
      <c r="BA1693" s="44">
        <f>parseTime(AY1693)-(AZ1696=INT(RIGHT($F1693, 1)))</f>
        <v>0</v>
      </c>
      <c r="BB1693" s="45">
        <f t="shared" si="40438"/>
        <v>0</v>
      </c>
      <c r="BC1693" s="36"/>
      <c r="BD1693" s="37"/>
      <c r="BE1693" s="44">
        <f>parseTime(BC1693)-(BD1696=INT(RIGHT($F1693, 1)))</f>
        <v>0</v>
      </c>
      <c r="BF1693" s="45">
        <f t="shared" si="40439"/>
        <v>0</v>
      </c>
      <c r="BG1693" s="36"/>
      <c r="BH1693" s="37"/>
      <c r="BI1693" s="44">
        <f>parseTime(BG1693)-(BH1696=INT(RIGHT($F1693, 1)))</f>
        <v>0</v>
      </c>
      <c r="BJ1693" s="45">
        <f t="shared" si="40440"/>
        <v>0</v>
      </c>
      <c r="BK1693" s="36"/>
      <c r="BL1693" s="37"/>
      <c r="BM1693" s="44">
        <f>parseTime(BK1693)-(BL1696=INT(RIGHT($F1693, 1)))</f>
        <v>0</v>
      </c>
      <c r="BN1693" s="45">
        <f t="shared" si="40441"/>
        <v>0</v>
      </c>
      <c r="BO1693" s="36"/>
      <c r="BP1693" s="37"/>
      <c r="BQ1693" s="44">
        <f t="shared" ref="BQ1693" si="40480">parseTime(BO1693)-(BP1696=INT(RIGHT($F1693, 1)))</f>
        <v>0</v>
      </c>
      <c r="BR1693" s="45">
        <f t="shared" si="40443"/>
        <v>0</v>
      </c>
      <c r="BS1693" s="36"/>
      <c r="BT1693" s="37"/>
      <c r="BU1693" s="44">
        <f t="shared" ref="BU1693" si="40481">parseTime(BS1693)-(BT1696=INT(RIGHT($F1693, 1)))</f>
        <v>0</v>
      </c>
      <c r="BV1693" s="45">
        <f t="shared" si="40445"/>
        <v>0</v>
      </c>
      <c r="BW1693" s="36"/>
      <c r="BX1693" s="37"/>
      <c r="BY1693" s="44">
        <f t="shared" ref="BY1693" si="40482">parseTime(BW1693)-(BX1696=INT(RIGHT($F1693, 1)))</f>
        <v>0</v>
      </c>
      <c r="BZ1693" s="45">
        <f t="shared" si="40447"/>
        <v>0</v>
      </c>
      <c r="CA1693" s="36"/>
      <c r="CB1693" s="37"/>
      <c r="CC1693" s="44">
        <f t="shared" ref="CC1693" si="40483">parseTime(CA1693)-(CB1696=INT(RIGHT($F1693, 1)))</f>
        <v>0</v>
      </c>
      <c r="CD1693" s="45">
        <f t="shared" si="40449"/>
        <v>0</v>
      </c>
      <c r="CE1693" s="36"/>
      <c r="CF1693" s="37"/>
      <c r="CG1693" s="44">
        <f t="shared" ref="CG1693" si="40484">parseTime(CE1693)-(CF1696=INT(RIGHT($F1693, 1)))</f>
        <v>0</v>
      </c>
      <c r="CH1693" s="45">
        <f t="shared" si="40451"/>
        <v>0</v>
      </c>
    </row>
    <row r="1694" spans="1:86" x14ac:dyDescent="0.25">
      <c r="A1694" s="56"/>
      <c r="B1694" s="57"/>
      <c r="C1694" s="14">
        <f t="shared" si="40469"/>
        <v>0</v>
      </c>
      <c r="D1694" s="14" t="s">
        <v>259</v>
      </c>
      <c r="E1694" s="20">
        <v>4.25</v>
      </c>
      <c r="F1694" s="51" t="s">
        <v>131</v>
      </c>
      <c r="G1694" s="36"/>
      <c r="H1694" s="37"/>
      <c r="I1694" s="44">
        <f t="shared" ref="I1694" si="40485">parseTime(G1694)-(H1696=INT(RIGHT($F1694, 1)))</f>
        <v>0</v>
      </c>
      <c r="J1694" s="45">
        <f t="shared" si="40419"/>
        <v>0</v>
      </c>
      <c r="K1694" s="36"/>
      <c r="L1694" s="37"/>
      <c r="M1694" s="44">
        <f t="shared" ref="M1694" si="40486">parseTime(K1694)-(L1696=INT(RIGHT($F1694, 1)))</f>
        <v>0</v>
      </c>
      <c r="N1694" s="45">
        <f t="shared" si="40421"/>
        <v>0</v>
      </c>
      <c r="O1694" s="36"/>
      <c r="P1694" s="37"/>
      <c r="Q1694" s="44">
        <f t="shared" ref="Q1694" si="40487">parseTime(O1694)-(P1696=INT(RIGHT($F1694, 1)))</f>
        <v>0</v>
      </c>
      <c r="R1694" s="45">
        <f t="shared" si="40423"/>
        <v>0</v>
      </c>
      <c r="S1694" s="36"/>
      <c r="T1694" s="37"/>
      <c r="U1694" s="44">
        <f t="shared" ref="U1694" si="40488">parseTime(S1694)-(T1696=INT(RIGHT($F1694, 1)))</f>
        <v>0</v>
      </c>
      <c r="V1694" s="45">
        <f t="shared" si="40425"/>
        <v>0</v>
      </c>
      <c r="W1694" s="36"/>
      <c r="X1694" s="37"/>
      <c r="Y1694" s="44">
        <f t="shared" ref="Y1694" si="40489">parseTime(W1694)-(X1696=INT(RIGHT($F1694, 1)))</f>
        <v>0</v>
      </c>
      <c r="Z1694" s="45">
        <f t="shared" si="40427"/>
        <v>0</v>
      </c>
      <c r="AA1694" s="36"/>
      <c r="AB1694" s="37"/>
      <c r="AC1694" s="44">
        <f t="shared" ref="AC1694" si="40490">parseTime(AA1694)-(AB1696=INT(RIGHT($F1694, 1)))</f>
        <v>0</v>
      </c>
      <c r="AD1694" s="45">
        <f t="shared" si="40429"/>
        <v>0</v>
      </c>
      <c r="AE1694" s="36"/>
      <c r="AF1694" s="37"/>
      <c r="AG1694" s="44">
        <f t="shared" ref="AG1694" si="40491">parseTime(AE1694)-(AF1696=INT(RIGHT($F1694, 1)))</f>
        <v>0</v>
      </c>
      <c r="AH1694" s="45">
        <f t="shared" si="40431"/>
        <v>0</v>
      </c>
      <c r="AI1694" s="36"/>
      <c r="AJ1694" s="37"/>
      <c r="AK1694" s="44">
        <f>parseTime(AI1694)-(AJ1696=INT(RIGHT($F1694, 1)))</f>
        <v>0</v>
      </c>
      <c r="AL1694" s="45">
        <f t="shared" si="40432"/>
        <v>0</v>
      </c>
      <c r="AM1694" s="36"/>
      <c r="AN1694" s="37"/>
      <c r="AO1694" s="44">
        <f t="shared" ref="AO1694" si="40492">parseTime(AM1694)-(AN1696=INT(RIGHT($F1694, 1)))</f>
        <v>0</v>
      </c>
      <c r="AP1694" s="45">
        <f t="shared" si="40434"/>
        <v>0</v>
      </c>
      <c r="AQ1694" s="36"/>
      <c r="AR1694" s="37"/>
      <c r="AS1694" s="44">
        <f t="shared" ref="AS1694" si="40493">parseTime(AQ1694)-(AR1696=INT(RIGHT($F1694, 1)))</f>
        <v>0</v>
      </c>
      <c r="AT1694" s="45">
        <f t="shared" si="40436"/>
        <v>0</v>
      </c>
      <c r="AU1694" s="36"/>
      <c r="AV1694" s="37"/>
      <c r="AW1694" s="44">
        <f>parseTime(AU1694)-(AV1696=INT(RIGHT($F1694, 1)))</f>
        <v>0</v>
      </c>
      <c r="AX1694" s="45">
        <f t="shared" si="40437"/>
        <v>0</v>
      </c>
      <c r="AY1694" s="36"/>
      <c r="AZ1694" s="37"/>
      <c r="BA1694" s="44">
        <f>parseTime(AY1694)-(AZ1696=INT(RIGHT($F1694, 1)))</f>
        <v>0</v>
      </c>
      <c r="BB1694" s="45">
        <f t="shared" si="40438"/>
        <v>0</v>
      </c>
      <c r="BC1694" s="36"/>
      <c r="BD1694" s="37"/>
      <c r="BE1694" s="44">
        <f>parseTime(BC1694)-(BD1696=INT(RIGHT($F1694, 1)))</f>
        <v>0</v>
      </c>
      <c r="BF1694" s="45">
        <f t="shared" si="40439"/>
        <v>0</v>
      </c>
      <c r="BG1694" s="36"/>
      <c r="BH1694" s="37"/>
      <c r="BI1694" s="44">
        <f>parseTime(BG1694)-(BH1696=INT(RIGHT($F1694, 1)))</f>
        <v>0</v>
      </c>
      <c r="BJ1694" s="45">
        <f t="shared" si="40440"/>
        <v>0</v>
      </c>
      <c r="BK1694" s="36"/>
      <c r="BL1694" s="37"/>
      <c r="BM1694" s="44">
        <f>parseTime(BK1694)-(BL1696=INT(RIGHT($F1694, 1)))</f>
        <v>0</v>
      </c>
      <c r="BN1694" s="45">
        <f t="shared" si="40441"/>
        <v>0</v>
      </c>
      <c r="BO1694" s="36"/>
      <c r="BP1694" s="37"/>
      <c r="BQ1694" s="44">
        <f t="shared" ref="BQ1694" si="40494">parseTime(BO1694)-(BP1696=INT(RIGHT($F1694, 1)))</f>
        <v>0</v>
      </c>
      <c r="BR1694" s="45">
        <f t="shared" si="40443"/>
        <v>0</v>
      </c>
      <c r="BS1694" s="36"/>
      <c r="BT1694" s="37"/>
      <c r="BU1694" s="44">
        <f t="shared" ref="BU1694" si="40495">parseTime(BS1694)-(BT1696=INT(RIGHT($F1694, 1)))</f>
        <v>0</v>
      </c>
      <c r="BV1694" s="45">
        <f t="shared" si="40445"/>
        <v>0</v>
      </c>
      <c r="BW1694" s="36"/>
      <c r="BX1694" s="37"/>
      <c r="BY1694" s="44">
        <f t="shared" ref="BY1694" si="40496">parseTime(BW1694)-(BX1696=INT(RIGHT($F1694, 1)))</f>
        <v>0</v>
      </c>
      <c r="BZ1694" s="45">
        <f t="shared" si="40447"/>
        <v>0</v>
      </c>
      <c r="CA1694" s="36"/>
      <c r="CB1694" s="37"/>
      <c r="CC1694" s="44">
        <f t="shared" ref="CC1694" si="40497">parseTime(CA1694)-(CB1696=INT(RIGHT($F1694, 1)))</f>
        <v>0</v>
      </c>
      <c r="CD1694" s="45">
        <f t="shared" si="40449"/>
        <v>0</v>
      </c>
      <c r="CE1694" s="36"/>
      <c r="CF1694" s="37"/>
      <c r="CG1694" s="44">
        <f t="shared" ref="CG1694" si="40498">parseTime(CE1694)-(CF1696=INT(RIGHT($F1694, 1)))</f>
        <v>0</v>
      </c>
      <c r="CH1694" s="45">
        <f t="shared" si="40451"/>
        <v>0</v>
      </c>
    </row>
    <row r="1695" spans="1:86" x14ac:dyDescent="0.25">
      <c r="A1695" s="56" t="s">
        <v>119</v>
      </c>
      <c r="B1695" s="57">
        <f t="shared" ref="B1695" ca="1" si="40499">roleHours(G1691:CH1697, "MCC")</f>
        <v>7.5</v>
      </c>
      <c r="C1695" s="14">
        <f t="shared" ca="1" si="40469"/>
        <v>0.9375</v>
      </c>
      <c r="D1695" s="14" t="s">
        <v>260</v>
      </c>
      <c r="E1695" s="20">
        <v>4.6500000000000004</v>
      </c>
      <c r="F1695" s="51" t="s">
        <v>132</v>
      </c>
      <c r="G1695" s="36"/>
      <c r="H1695" s="37"/>
      <c r="I1695" s="44">
        <f t="shared" ref="I1695" si="40500">parseTime(G1695)-(H1696=INT(RIGHT($F1695, 1)))</f>
        <v>0</v>
      </c>
      <c r="J1695" s="45">
        <f t="shared" si="40419"/>
        <v>0</v>
      </c>
      <c r="K1695" s="36"/>
      <c r="L1695" s="37"/>
      <c r="M1695" s="44">
        <f t="shared" ref="M1695" si="40501">parseTime(K1695)-(L1696=INT(RIGHT($F1695, 1)))</f>
        <v>0</v>
      </c>
      <c r="N1695" s="45">
        <f t="shared" si="40421"/>
        <v>0</v>
      </c>
      <c r="O1695" s="36"/>
      <c r="P1695" s="37"/>
      <c r="Q1695" s="44">
        <f t="shared" ref="Q1695" si="40502">parseTime(O1695)-(P1696=INT(RIGHT($F1695, 1)))</f>
        <v>0</v>
      </c>
      <c r="R1695" s="45">
        <f t="shared" si="40423"/>
        <v>0</v>
      </c>
      <c r="S1695" s="36"/>
      <c r="T1695" s="37"/>
      <c r="U1695" s="44">
        <f t="shared" ref="U1695" si="40503">parseTime(S1695)-(T1696=INT(RIGHT($F1695, 1)))</f>
        <v>0</v>
      </c>
      <c r="V1695" s="45">
        <f t="shared" si="40425"/>
        <v>0</v>
      </c>
      <c r="W1695" s="36"/>
      <c r="X1695" s="37"/>
      <c r="Y1695" s="44">
        <f t="shared" ref="Y1695" si="40504">parseTime(W1695)-(X1696=INT(RIGHT($F1695, 1)))</f>
        <v>0</v>
      </c>
      <c r="Z1695" s="45">
        <f t="shared" si="40427"/>
        <v>0</v>
      </c>
      <c r="AA1695" s="36"/>
      <c r="AB1695" s="37"/>
      <c r="AC1695" s="44">
        <f t="shared" ref="AC1695" si="40505">parseTime(AA1695)-(AB1696=INT(RIGHT($F1695, 1)))</f>
        <v>0</v>
      </c>
      <c r="AD1695" s="45">
        <f t="shared" si="40429"/>
        <v>0</v>
      </c>
      <c r="AE1695" s="36"/>
      <c r="AF1695" s="37"/>
      <c r="AG1695" s="44">
        <f t="shared" ref="AG1695" si="40506">parseTime(AE1695)-(AF1696=INT(RIGHT($F1695, 1)))</f>
        <v>0</v>
      </c>
      <c r="AH1695" s="45">
        <f t="shared" si="40431"/>
        <v>0</v>
      </c>
      <c r="AI1695" s="36"/>
      <c r="AJ1695" s="37"/>
      <c r="AK1695" s="44">
        <f>parseTime(AI1695)-(AJ1696=INT(RIGHT($F1695, 1)))</f>
        <v>0</v>
      </c>
      <c r="AL1695" s="45">
        <f t="shared" si="40432"/>
        <v>0</v>
      </c>
      <c r="AM1695" s="36"/>
      <c r="AN1695" s="37"/>
      <c r="AO1695" s="44">
        <f t="shared" ref="AO1695" si="40507">parseTime(AM1695)-(AN1696=INT(RIGHT($F1695, 1)))</f>
        <v>0</v>
      </c>
      <c r="AP1695" s="45">
        <f t="shared" si="40434"/>
        <v>0</v>
      </c>
      <c r="AQ1695" s="36"/>
      <c r="AR1695" s="37"/>
      <c r="AS1695" s="44">
        <f t="shared" ref="AS1695" si="40508">parseTime(AQ1695)-(AR1696=INT(RIGHT($F1695, 1)))</f>
        <v>0</v>
      </c>
      <c r="AT1695" s="45">
        <f t="shared" si="40436"/>
        <v>0</v>
      </c>
      <c r="AU1695" s="36"/>
      <c r="AV1695" s="37"/>
      <c r="AW1695" s="44">
        <f>parseTime(AU1695)-(AV1696=INT(RIGHT($F1695, 1)))</f>
        <v>0</v>
      </c>
      <c r="AX1695" s="45">
        <f t="shared" si="40437"/>
        <v>0</v>
      </c>
      <c r="AY1695" s="36"/>
      <c r="AZ1695" s="37"/>
      <c r="BA1695" s="44">
        <f>parseTime(AY1695)-(AZ1696=INT(RIGHT($F1695, 1)))</f>
        <v>0</v>
      </c>
      <c r="BB1695" s="45">
        <f t="shared" si="40438"/>
        <v>0</v>
      </c>
      <c r="BC1695" s="36"/>
      <c r="BD1695" s="37"/>
      <c r="BE1695" s="44">
        <f>parseTime(BC1695)-(BD1696=INT(RIGHT($F1695, 1)))</f>
        <v>0</v>
      </c>
      <c r="BF1695" s="45">
        <f t="shared" si="40439"/>
        <v>0</v>
      </c>
      <c r="BG1695" s="36"/>
      <c r="BH1695" s="37"/>
      <c r="BI1695" s="44">
        <f>parseTime(BG1695)-(BH1696=INT(RIGHT($F1695, 1)))</f>
        <v>0</v>
      </c>
      <c r="BJ1695" s="45">
        <f t="shared" si="40440"/>
        <v>0</v>
      </c>
      <c r="BK1695" s="36"/>
      <c r="BL1695" s="37"/>
      <c r="BM1695" s="44">
        <f>parseTime(BK1695)-(BL1696=INT(RIGHT($F1695, 1)))</f>
        <v>0</v>
      </c>
      <c r="BN1695" s="45">
        <f t="shared" si="40441"/>
        <v>0</v>
      </c>
      <c r="BO1695" s="36"/>
      <c r="BP1695" s="37"/>
      <c r="BQ1695" s="44">
        <f t="shared" ref="BQ1695" si="40509">parseTime(BO1695)-(BP1696=INT(RIGHT($F1695, 1)))</f>
        <v>0</v>
      </c>
      <c r="BR1695" s="45">
        <f t="shared" si="40443"/>
        <v>0</v>
      </c>
      <c r="BS1695" s="36"/>
      <c r="BT1695" s="37"/>
      <c r="BU1695" s="44">
        <f t="shared" ref="BU1695" si="40510">parseTime(BS1695)-(BT1696=INT(RIGHT($F1695, 1)))</f>
        <v>0</v>
      </c>
      <c r="BV1695" s="45">
        <f t="shared" si="40445"/>
        <v>0</v>
      </c>
      <c r="BW1695" s="36"/>
      <c r="BX1695" s="37"/>
      <c r="BY1695" s="44">
        <f t="shared" ref="BY1695" si="40511">parseTime(BW1695)-(BX1696=INT(RIGHT($F1695, 1)))</f>
        <v>0</v>
      </c>
      <c r="BZ1695" s="45">
        <f t="shared" si="40447"/>
        <v>0</v>
      </c>
      <c r="CA1695" s="36"/>
      <c r="CB1695" s="37"/>
      <c r="CC1695" s="44">
        <f t="shared" ref="CC1695" si="40512">parseTime(CA1695)-(CB1696=INT(RIGHT($F1695, 1)))</f>
        <v>0</v>
      </c>
      <c r="CD1695" s="45">
        <f t="shared" si="40449"/>
        <v>0</v>
      </c>
      <c r="CE1695" s="36"/>
      <c r="CF1695" s="37"/>
      <c r="CG1695" s="44">
        <f t="shared" ref="CG1695" si="40513">parseTime(CE1695)-(CF1696=INT(RIGHT($F1695, 1)))</f>
        <v>0</v>
      </c>
      <c r="CH1695" s="45">
        <f t="shared" si="40451"/>
        <v>0</v>
      </c>
    </row>
    <row r="1696" spans="1:86" x14ac:dyDescent="0.25">
      <c r="A1696" s="56"/>
      <c r="B1696" s="57"/>
      <c r="C1696" s="14">
        <f t="shared" si="40469"/>
        <v>0</v>
      </c>
      <c r="D1696" s="14"/>
      <c r="E1696" s="20">
        <f t="shared" ref="E1696" si="40514">((7.5/2)-0.5+E1695)*8</f>
        <v>63.2</v>
      </c>
      <c r="F1696" s="51"/>
      <c r="G1696" s="46" t="s">
        <v>134</v>
      </c>
      <c r="H1696" s="38">
        <f t="shared" ref="H1696" si="40515">lunchAdjust(G1691:H1695)</f>
        <v>1</v>
      </c>
      <c r="I1696" s="48" t="s">
        <v>0</v>
      </c>
      <c r="J1696" s="39">
        <f t="shared" ref="J1696" si="40516">SUMPRODUCT(I1691:I1695*J1691:J1695)</f>
        <v>8</v>
      </c>
      <c r="K1696" s="46" t="s">
        <v>134</v>
      </c>
      <c r="L1696" s="38">
        <f t="shared" ref="L1696" si="40517">lunchAdjust(K1691:L1695)</f>
        <v>1</v>
      </c>
      <c r="M1696" s="48" t="s">
        <v>0</v>
      </c>
      <c r="N1696" s="39">
        <f t="shared" ref="N1696" si="40518">SUMPRODUCT(M1691:M1695*N1691:N1695)</f>
        <v>8</v>
      </c>
      <c r="O1696" s="46" t="s">
        <v>134</v>
      </c>
      <c r="P1696" s="38">
        <f t="shared" ref="P1696" si="40519">lunchAdjust(O1691:P1695)</f>
        <v>1</v>
      </c>
      <c r="Q1696" s="48" t="s">
        <v>0</v>
      </c>
      <c r="R1696" s="39">
        <f t="shared" ref="R1696" si="40520">SUMPRODUCT(Q1691:Q1695*R1691:R1695)</f>
        <v>0</v>
      </c>
      <c r="S1696" s="46" t="s">
        <v>134</v>
      </c>
      <c r="T1696" s="38">
        <f t="shared" ref="T1696" si="40521">lunchAdjust(S1691:T1695)</f>
        <v>1</v>
      </c>
      <c r="U1696" s="48" t="s">
        <v>0</v>
      </c>
      <c r="V1696" s="39">
        <f t="shared" ref="V1696" si="40522">SUMPRODUCT(U1691:U1695*V1691:V1695)</f>
        <v>8</v>
      </c>
      <c r="W1696" s="46" t="s">
        <v>134</v>
      </c>
      <c r="X1696" s="38">
        <f t="shared" ref="X1696" si="40523">lunchAdjust(W1691:X1695)</f>
        <v>0</v>
      </c>
      <c r="Y1696" s="48" t="s">
        <v>0</v>
      </c>
      <c r="Z1696" s="39">
        <f t="shared" ref="Z1696" si="40524">SUMPRODUCT(Y1691:Y1695*Z1691:Z1695)</f>
        <v>0</v>
      </c>
      <c r="AA1696" s="46" t="s">
        <v>134</v>
      </c>
      <c r="AB1696" s="38">
        <f t="shared" ref="AB1696" si="40525">lunchAdjust(AA1691:AB1695)</f>
        <v>1</v>
      </c>
      <c r="AC1696" s="48" t="s">
        <v>0</v>
      </c>
      <c r="AD1696" s="39">
        <f t="shared" ref="AD1696" si="40526">SUMPRODUCT(AC1691:AC1695*AD1691:AD1695)</f>
        <v>8</v>
      </c>
      <c r="AE1696" s="46" t="s">
        <v>134</v>
      </c>
      <c r="AF1696" s="38">
        <f t="shared" ref="AF1696" si="40527">lunchAdjust(AE1691:AF1695)</f>
        <v>1</v>
      </c>
      <c r="AG1696" s="48" t="s">
        <v>0</v>
      </c>
      <c r="AH1696" s="39">
        <f t="shared" ref="AH1696" si="40528">SUMPRODUCT(AG1691:AG1695*AH1691:AH1695)</f>
        <v>7.5</v>
      </c>
      <c r="AI1696" s="46" t="s">
        <v>134</v>
      </c>
      <c r="AJ1696" s="38">
        <f t="shared" ref="AJ1696" si="40529">lunchAdjust(AI1691:AJ1695)</f>
        <v>0</v>
      </c>
      <c r="AK1696" s="48" t="s">
        <v>0</v>
      </c>
      <c r="AL1696" s="39">
        <f t="shared" ref="AL1696" si="40530">SUMPRODUCT(AK1691:AK1695*AL1691:AL1695)</f>
        <v>0</v>
      </c>
      <c r="AM1696" s="46" t="s">
        <v>134</v>
      </c>
      <c r="AN1696" s="38">
        <f t="shared" ref="AN1696" si="40531">lunchAdjust(AM1691:AN1695)</f>
        <v>0</v>
      </c>
      <c r="AO1696" s="48" t="s">
        <v>0</v>
      </c>
      <c r="AP1696" s="39">
        <f t="shared" ref="AP1696" si="40532">SUMPRODUCT(AO1691:AO1695*AP1691:AP1695)</f>
        <v>0</v>
      </c>
      <c r="AQ1696" s="46" t="s">
        <v>134</v>
      </c>
      <c r="AR1696" s="38">
        <f t="shared" ref="AR1696" si="40533">lunchAdjust(AQ1691:AR1695)</f>
        <v>0</v>
      </c>
      <c r="AS1696" s="48" t="s">
        <v>0</v>
      </c>
      <c r="AT1696" s="39">
        <f t="shared" ref="AT1696" si="40534">SUMPRODUCT(AS1691:AS1695*AT1691:AT1695)</f>
        <v>0</v>
      </c>
      <c r="AU1696" s="46" t="s">
        <v>134</v>
      </c>
      <c r="AV1696" s="38">
        <f t="shared" ref="AV1696" si="40535">lunchAdjust(AU1691:AV1695)</f>
        <v>0</v>
      </c>
      <c r="AW1696" s="48" t="s">
        <v>0</v>
      </c>
      <c r="AX1696" s="39">
        <f t="shared" ref="AX1696" si="40536">SUMPRODUCT(AW1691:AW1695*AX1691:AX1695)</f>
        <v>0</v>
      </c>
      <c r="AY1696" s="46" t="s">
        <v>134</v>
      </c>
      <c r="AZ1696" s="38">
        <f t="shared" ref="AZ1696" si="40537">lunchAdjust(AY1691:AZ1695)</f>
        <v>0</v>
      </c>
      <c r="BA1696" s="48" t="s">
        <v>0</v>
      </c>
      <c r="BB1696" s="39">
        <f t="shared" ref="BB1696" si="40538">SUMPRODUCT(BA1691:BA1695*BB1691:BB1695)</f>
        <v>0</v>
      </c>
      <c r="BC1696" s="46" t="s">
        <v>134</v>
      </c>
      <c r="BD1696" s="38">
        <f t="shared" ref="BD1696" si="40539">lunchAdjust(BC1691:BD1695)</f>
        <v>0</v>
      </c>
      <c r="BE1696" s="48" t="s">
        <v>0</v>
      </c>
      <c r="BF1696" s="39">
        <f t="shared" ref="BF1696" si="40540">SUMPRODUCT(BE1691:BE1695*BF1691:BF1695)</f>
        <v>0</v>
      </c>
      <c r="BG1696" s="46" t="s">
        <v>134</v>
      </c>
      <c r="BH1696" s="38">
        <f t="shared" ref="BH1696" si="40541">lunchAdjust(BG1691:BH1695)</f>
        <v>0</v>
      </c>
      <c r="BI1696" s="48" t="s">
        <v>0</v>
      </c>
      <c r="BJ1696" s="39">
        <f t="shared" ref="BJ1696" si="40542">SUMPRODUCT(BI1691:BI1695*BJ1691:BJ1695)</f>
        <v>0</v>
      </c>
      <c r="BK1696" s="46" t="s">
        <v>134</v>
      </c>
      <c r="BL1696" s="38">
        <f t="shared" ref="BL1696" si="40543">lunchAdjust(BK1691:BL1695)</f>
        <v>0</v>
      </c>
      <c r="BM1696" s="48" t="s">
        <v>0</v>
      </c>
      <c r="BN1696" s="39">
        <f t="shared" ref="BN1696" si="40544">SUMPRODUCT(BM1691:BM1695*BN1691:BN1695)</f>
        <v>0</v>
      </c>
      <c r="BO1696" s="46" t="s">
        <v>134</v>
      </c>
      <c r="BP1696" s="38">
        <f t="shared" ref="BP1696" si="40545">lunchAdjust(BO1691:BP1695)</f>
        <v>2</v>
      </c>
      <c r="BQ1696" s="48" t="s">
        <v>0</v>
      </c>
      <c r="BR1696" s="39">
        <f t="shared" ref="BR1696" si="40546">SUMPRODUCT(BQ1691:BQ1695*BR1691:BR1695)</f>
        <v>8</v>
      </c>
      <c r="BS1696" s="46" t="s">
        <v>134</v>
      </c>
      <c r="BT1696" s="38">
        <f t="shared" ref="BT1696" si="40547">lunchAdjust(BS1691:BT1695)</f>
        <v>1</v>
      </c>
      <c r="BU1696" s="48" t="s">
        <v>0</v>
      </c>
      <c r="BV1696" s="39">
        <f t="shared" ref="BV1696" si="40548">SUMPRODUCT(BU1691:BU1695*BV1691:BV1695)</f>
        <v>8</v>
      </c>
      <c r="BW1696" s="46" t="s">
        <v>134</v>
      </c>
      <c r="BX1696" s="38">
        <f t="shared" ref="BX1696" si="40549">lunchAdjust(BW1691:BX1695)</f>
        <v>0</v>
      </c>
      <c r="BY1696" s="48" t="s">
        <v>0</v>
      </c>
      <c r="BZ1696" s="39">
        <f t="shared" ref="BZ1696" si="40550">SUMPRODUCT(BY1691:BY1695*BZ1691:BZ1695)</f>
        <v>0</v>
      </c>
      <c r="CA1696" s="46" t="s">
        <v>134</v>
      </c>
      <c r="CB1696" s="38">
        <f t="shared" ref="CB1696" si="40551">lunchAdjust(CA1691:CB1695)</f>
        <v>0</v>
      </c>
      <c r="CC1696" s="48" t="s">
        <v>0</v>
      </c>
      <c r="CD1696" s="39">
        <f t="shared" ref="CD1696" si="40552">SUMPRODUCT(CC1691:CC1695*CD1691:CD1695)</f>
        <v>0</v>
      </c>
      <c r="CE1696" s="46" t="s">
        <v>134</v>
      </c>
      <c r="CF1696" s="38">
        <f t="shared" ref="CF1696" si="40553">lunchAdjust(CE1691:CF1695)</f>
        <v>0</v>
      </c>
      <c r="CG1696" s="48" t="s">
        <v>0</v>
      </c>
      <c r="CH1696" s="39">
        <f t="shared" ref="CH1696" si="40554">SUMPRODUCT(CG1691:CG1695*CH1691:CH1695)</f>
        <v>0</v>
      </c>
    </row>
    <row r="1697" spans="1:86" ht="15.75" thickBot="1" x14ac:dyDescent="0.3">
      <c r="A1697" s="58" t="s">
        <v>121</v>
      </c>
      <c r="B1697" s="59">
        <f t="shared" ref="B1697" ca="1" si="40555">roleHours(G1691:CH1697, "OUT")</f>
        <v>0</v>
      </c>
      <c r="C1697" s="54" t="s">
        <v>137</v>
      </c>
      <c r="D1697" s="22">
        <f t="shared" ref="D1697" ca="1" si="40556">roleHours(G1691:CH1697, "PTO")</f>
        <v>8</v>
      </c>
      <c r="E1697" s="23">
        <f t="shared" ref="E1697" ca="1" si="40557">E1696-B1692</f>
        <v>10.700000000000003</v>
      </c>
      <c r="F1697" s="52"/>
      <c r="G1697" s="47" t="s">
        <v>39</v>
      </c>
      <c r="H1697" s="40">
        <f t="shared" si="39694"/>
        <v>0</v>
      </c>
      <c r="I1697" s="49" t="s">
        <v>135</v>
      </c>
      <c r="J1697" s="41">
        <f t="shared" ref="J1697" si="40558">J1696*G$4</f>
        <v>0</v>
      </c>
      <c r="K1697" s="47" t="s">
        <v>39</v>
      </c>
      <c r="L1697" s="40">
        <f t="shared" ref="L1697" si="40559">SUMPRODUCT(M1691:M1695*(L1691:L1695="PTO"))+SUMPRODUCT(M1691:M1695*(L1691:L1695="HOL"))</f>
        <v>0</v>
      </c>
      <c r="M1697" s="49" t="s">
        <v>135</v>
      </c>
      <c r="N1697" s="41">
        <f t="shared" ref="N1697" si="40560">N1696*K$4</f>
        <v>0</v>
      </c>
      <c r="O1697" s="47" t="s">
        <v>39</v>
      </c>
      <c r="P1697" s="40">
        <f t="shared" ref="P1697" si="40561">SUMPRODUCT(Q1691:Q1695*(P1691:P1695="PTO"))+SUMPRODUCT(Q1691:Q1695*(P1691:P1695="HOL"))</f>
        <v>8</v>
      </c>
      <c r="Q1697" s="49" t="s">
        <v>135</v>
      </c>
      <c r="R1697" s="41">
        <f t="shared" ref="R1697" si="40562">R1696*O$4</f>
        <v>0</v>
      </c>
      <c r="S1697" s="47" t="s">
        <v>39</v>
      </c>
      <c r="T1697" s="40">
        <f t="shared" ref="T1697" si="40563">SUMPRODUCT(U1691:U1695*(T1691:T1695="PTO"))+SUMPRODUCT(U1691:U1695*(T1691:T1695="HOL"))</f>
        <v>0</v>
      </c>
      <c r="U1697" s="49" t="s">
        <v>135</v>
      </c>
      <c r="V1697" s="41">
        <f t="shared" ref="V1697" si="40564">V1696*S$4</f>
        <v>0</v>
      </c>
      <c r="W1697" s="47" t="s">
        <v>39</v>
      </c>
      <c r="X1697" s="40">
        <f t="shared" ref="X1697" si="40565">SUMPRODUCT(Y1691:Y1695*(X1691:X1695="PTO"))+SUMPRODUCT(Y1691:Y1695*(X1691:X1695="HOL"))</f>
        <v>0</v>
      </c>
      <c r="Y1697" s="49" t="s">
        <v>135</v>
      </c>
      <c r="Z1697" s="41">
        <f t="shared" ref="Z1697" si="40566">Z1696*W$4</f>
        <v>0</v>
      </c>
      <c r="AA1697" s="47" t="s">
        <v>39</v>
      </c>
      <c r="AB1697" s="40">
        <f t="shared" ref="AB1697" si="40567">SUMPRODUCT(AC1691:AC1695*(AB1691:AB1695="PTO"))+SUMPRODUCT(AC1691:AC1695*(AB1691:AB1695="HOL"))</f>
        <v>0</v>
      </c>
      <c r="AC1697" s="49" t="s">
        <v>135</v>
      </c>
      <c r="AD1697" s="41">
        <f t="shared" ref="AD1697" si="40568">AD1696*AA$4</f>
        <v>8</v>
      </c>
      <c r="AE1697" s="47" t="s">
        <v>39</v>
      </c>
      <c r="AF1697" s="40">
        <f t="shared" ref="AF1697" si="40569">SUMPRODUCT(AG1691:AG1695*(AF1691:AF1695="PTO"))+SUMPRODUCT(AG1691:AG1695*(AF1691:AF1695="HOL"))</f>
        <v>0</v>
      </c>
      <c r="AG1697" s="49" t="s">
        <v>135</v>
      </c>
      <c r="AH1697" s="41">
        <f t="shared" ref="AH1697" si="40570">AH1696*AE$4</f>
        <v>7.5</v>
      </c>
      <c r="AI1697" s="47" t="s">
        <v>39</v>
      </c>
      <c r="AJ1697" s="40">
        <f t="shared" ref="AJ1697" si="40571">SUMPRODUCT(AK1691:AK1695*(AJ1691:AJ1695="PTO"))+SUMPRODUCT(AK1691:AK1695*(AJ1691:AJ1695="HOL"))</f>
        <v>0</v>
      </c>
      <c r="AK1697" s="49" t="s">
        <v>135</v>
      </c>
      <c r="AL1697" s="41">
        <f>AL1696*AI$4</f>
        <v>0</v>
      </c>
      <c r="AM1697" s="47" t="s">
        <v>39</v>
      </c>
      <c r="AN1697" s="40">
        <f t="shared" ref="AN1697" si="40572">SUMPRODUCT(AO1691:AO1695*(AN1691:AN1695="PTO"))+SUMPRODUCT(AO1691:AO1695*(AN1691:AN1695="HOL"))</f>
        <v>0</v>
      </c>
      <c r="AO1697" s="49" t="s">
        <v>135</v>
      </c>
      <c r="AP1697" s="41">
        <f t="shared" ref="AP1697" si="40573">AP1696*AM$4</f>
        <v>0</v>
      </c>
      <c r="AQ1697" s="47" t="s">
        <v>39</v>
      </c>
      <c r="AR1697" s="40">
        <f t="shared" ref="AR1697" si="40574">SUMPRODUCT(AS1691:AS1695*(AR1691:AR1695="PTO"))+SUMPRODUCT(AS1691:AS1695*(AR1691:AR1695="HOL"))</f>
        <v>0</v>
      </c>
      <c r="AS1697" s="49" t="s">
        <v>135</v>
      </c>
      <c r="AT1697" s="41">
        <f t="shared" ref="AT1697" si="40575">AT1696*AQ$4</f>
        <v>0</v>
      </c>
      <c r="AU1697" s="47" t="s">
        <v>39</v>
      </c>
      <c r="AV1697" s="40">
        <f t="shared" ref="AV1697" si="40576">SUMPRODUCT(AW1691:AW1695*(AV1691:AV1695="PTO"))+SUMPRODUCT(AW1691:AW1695*(AV1691:AV1695="HOL"))</f>
        <v>0</v>
      </c>
      <c r="AW1697" s="49" t="s">
        <v>135</v>
      </c>
      <c r="AX1697" s="41">
        <f>AX1696*AU$4</f>
        <v>0</v>
      </c>
      <c r="AY1697" s="47" t="s">
        <v>39</v>
      </c>
      <c r="AZ1697" s="40">
        <f t="shared" ref="AZ1697" si="40577">SUMPRODUCT(BA1691:BA1695*(AZ1691:AZ1695="PTO"))+SUMPRODUCT(BA1691:BA1695*(AZ1691:AZ1695="HOL"))</f>
        <v>0</v>
      </c>
      <c r="BA1697" s="49" t="s">
        <v>135</v>
      </c>
      <c r="BB1697" s="41">
        <f>BB1696*AY$4</f>
        <v>0</v>
      </c>
      <c r="BC1697" s="47" t="s">
        <v>39</v>
      </c>
      <c r="BD1697" s="40">
        <f t="shared" ref="BD1697" si="40578">SUMPRODUCT(BE1691:BE1695*(BD1691:BD1695="PTO"))+SUMPRODUCT(BE1691:BE1695*(BD1691:BD1695="HOL"))</f>
        <v>0</v>
      </c>
      <c r="BE1697" s="49" t="s">
        <v>135</v>
      </c>
      <c r="BF1697" s="41">
        <f>BF1696*BC$4</f>
        <v>0</v>
      </c>
      <c r="BG1697" s="47" t="s">
        <v>39</v>
      </c>
      <c r="BH1697" s="40">
        <f t="shared" ref="BH1697" si="40579">SUMPRODUCT(BI1691:BI1695*(BH1691:BH1695="PTO"))+SUMPRODUCT(BI1691:BI1695*(BH1691:BH1695="HOL"))</f>
        <v>0</v>
      </c>
      <c r="BI1697" s="49" t="s">
        <v>135</v>
      </c>
      <c r="BJ1697" s="41">
        <f>BJ1696*BG$4</f>
        <v>0</v>
      </c>
      <c r="BK1697" s="47" t="s">
        <v>39</v>
      </c>
      <c r="BL1697" s="40">
        <f t="shared" ref="BL1697" si="40580">SUMPRODUCT(BM1691:BM1695*(BL1691:BL1695="PTO"))+SUMPRODUCT(BM1691:BM1695*(BL1691:BL1695="HOL"))</f>
        <v>0</v>
      </c>
      <c r="BM1697" s="49" t="s">
        <v>135</v>
      </c>
      <c r="BN1697" s="41">
        <f>BN1696*BK$4</f>
        <v>0</v>
      </c>
      <c r="BO1697" s="47" t="s">
        <v>39</v>
      </c>
      <c r="BP1697" s="40">
        <f t="shared" ref="BP1697" si="40581">SUMPRODUCT(BQ1691:BQ1695*(BP1691:BP1695="PTO"))+SUMPRODUCT(BQ1691:BQ1695*(BP1691:BP1695="HOL"))</f>
        <v>0</v>
      </c>
      <c r="BQ1697" s="49" t="s">
        <v>135</v>
      </c>
      <c r="BR1697" s="41">
        <f t="shared" ref="BR1697" si="40582">BR1696*BO$4</f>
        <v>8</v>
      </c>
      <c r="BS1697" s="47" t="s">
        <v>39</v>
      </c>
      <c r="BT1697" s="40">
        <f t="shared" ref="BT1697" si="40583">SUMPRODUCT(BU1691:BU1695*(BT1691:BT1695="PTO"))+SUMPRODUCT(BU1691:BU1695*(BT1691:BT1695="HOL"))</f>
        <v>0</v>
      </c>
      <c r="BU1697" s="49" t="s">
        <v>135</v>
      </c>
      <c r="BV1697" s="41">
        <f t="shared" ref="BV1697" si="40584">BV1696*BS$4</f>
        <v>8</v>
      </c>
      <c r="BW1697" s="47" t="s">
        <v>39</v>
      </c>
      <c r="BX1697" s="40">
        <f t="shared" ref="BX1697" si="40585">SUMPRODUCT(BY1691:BY1695*(BX1691:BX1695="PTO"))+SUMPRODUCT(BY1691:BY1695*(BX1691:BX1695="HOL"))</f>
        <v>0</v>
      </c>
      <c r="BY1697" s="49" t="s">
        <v>135</v>
      </c>
      <c r="BZ1697" s="41">
        <f t="shared" ref="BZ1697" si="40586">BZ1696*BW$4</f>
        <v>0</v>
      </c>
      <c r="CA1697" s="47" t="s">
        <v>39</v>
      </c>
      <c r="CB1697" s="40">
        <f t="shared" ref="CB1697" si="40587">SUMPRODUCT(CC1691:CC1695*(CB1691:CB1695="PTO"))+SUMPRODUCT(CC1691:CC1695*(CB1691:CB1695="HOL"))</f>
        <v>0</v>
      </c>
      <c r="CC1697" s="49" t="s">
        <v>135</v>
      </c>
      <c r="CD1697" s="41">
        <f t="shared" ref="CD1697" si="40588">CD1696*CA$4</f>
        <v>0</v>
      </c>
      <c r="CE1697" s="47" t="s">
        <v>39</v>
      </c>
      <c r="CF1697" s="40">
        <f t="shared" ref="CF1697" si="40589">SUMPRODUCT(CG1691:CG1695*(CF1691:CF1695="PTO"))+SUMPRODUCT(CG1691:CG1695*(CF1691:CF1695="HOL"))</f>
        <v>0</v>
      </c>
      <c r="CG1697" s="49" t="s">
        <v>135</v>
      </c>
      <c r="CH1697" s="41">
        <f t="shared" ref="CH1697" si="40590">CH1696*CE$4</f>
        <v>0</v>
      </c>
    </row>
    <row r="1698" spans="1:86" x14ac:dyDescent="0.25">
      <c r="A1698" s="70" t="s">
        <v>133</v>
      </c>
      <c r="B1698" s="71">
        <f t="shared" ref="B1698" ca="1" si="40591">D1698-B1699</f>
        <v>2.2420575028357632</v>
      </c>
      <c r="C1698" s="72" t="s">
        <v>122</v>
      </c>
      <c r="D1698" s="71">
        <f>IFERROR(INDEX(Holidays[FTE], MATCH(Entry!E1698, Holidays[Date], 0)), 1)*8*INDEX(FTEguide[[1]:[12]], MATCH(Entry!E1699, FTEguide[Weekday], 0), IF(Entry!E1701&gt;0, Entry!E1701, MONTH(Entry!E1698)))</f>
        <v>62.242057502835763</v>
      </c>
      <c r="E1698" s="60">
        <f t="shared" si="39211"/>
        <v>44070</v>
      </c>
      <c r="F1698" s="50" t="s">
        <v>128</v>
      </c>
      <c r="G1698" s="34" t="s">
        <v>136</v>
      </c>
      <c r="H1698" s="35" t="s">
        <v>23</v>
      </c>
      <c r="I1698" s="42">
        <f t="shared" ref="I1698" si="40592">parseTime(G1698)-(H1703=INT(RIGHT($F1698, 1)))</f>
        <v>8</v>
      </c>
      <c r="J1698" s="43">
        <f t="shared" ref="J1698:J1702" si="40593">isClocked(H1698)</f>
        <v>1</v>
      </c>
      <c r="K1698" s="34" t="s">
        <v>136</v>
      </c>
      <c r="L1698" s="35" t="s">
        <v>23</v>
      </c>
      <c r="M1698" s="42">
        <f t="shared" ref="M1698" si="40594">parseTime(K1698)-(L1703=INT(RIGHT($F1698, 1)))</f>
        <v>8</v>
      </c>
      <c r="N1698" s="43">
        <f t="shared" ref="N1698:N1702" si="40595">isClocked(L1698)</f>
        <v>1</v>
      </c>
      <c r="O1698" s="34" t="s">
        <v>180</v>
      </c>
      <c r="P1698" s="35" t="s">
        <v>23</v>
      </c>
      <c r="Q1698" s="42">
        <f t="shared" ref="Q1698" si="40596">parseTime(O1698)-(P1703=INT(RIGHT($F1698, 1)))</f>
        <v>8</v>
      </c>
      <c r="R1698" s="43">
        <f t="shared" ref="R1698:R1702" si="40597">isClocked(P1698)</f>
        <v>1</v>
      </c>
      <c r="S1698" s="34" t="s">
        <v>227</v>
      </c>
      <c r="T1698" s="35" t="s">
        <v>23</v>
      </c>
      <c r="U1698" s="42">
        <f t="shared" ref="U1698" si="40598">parseTime(S1698)-(T1703=INT(RIGHT($F1698, 1)))</f>
        <v>8</v>
      </c>
      <c r="V1698" s="43">
        <f t="shared" ref="V1698:V1702" si="40599">isClocked(T1698)</f>
        <v>1</v>
      </c>
      <c r="W1698" s="34"/>
      <c r="X1698" s="35"/>
      <c r="Y1698" s="42">
        <f t="shared" ref="Y1698" si="40600">parseTime(W1698)-(X1703=INT(RIGHT($F1698, 1)))</f>
        <v>0</v>
      </c>
      <c r="Z1698" s="43">
        <f t="shared" ref="Z1698:Z1702" si="40601">isClocked(X1698)</f>
        <v>0</v>
      </c>
      <c r="AA1698" s="34" t="s">
        <v>136</v>
      </c>
      <c r="AB1698" s="35" t="s">
        <v>23</v>
      </c>
      <c r="AC1698" s="42">
        <f t="shared" ref="AC1698" si="40602">parseTime(AA1698)-(AB1703=INT(RIGHT($F1698, 1)))</f>
        <v>8</v>
      </c>
      <c r="AD1698" s="43">
        <f t="shared" ref="AD1698:AD1702" si="40603">isClocked(AB1698)</f>
        <v>1</v>
      </c>
      <c r="AE1698" s="34" t="s">
        <v>251</v>
      </c>
      <c r="AF1698" s="35" t="s">
        <v>25</v>
      </c>
      <c r="AG1698" s="42">
        <f t="shared" ref="AG1698" si="40604">parseTime(AE1698)-(AF1703=INT(RIGHT($F1698, 1)))</f>
        <v>4</v>
      </c>
      <c r="AH1698" s="43">
        <f t="shared" ref="AH1698:AH1702" si="40605">isClocked(AF1698)</f>
        <v>1</v>
      </c>
      <c r="AI1698" s="34" t="s">
        <v>136</v>
      </c>
      <c r="AJ1698" s="35" t="s">
        <v>23</v>
      </c>
      <c r="AK1698" s="42">
        <f>parseTime(AI1698)-(AJ1703=INT(RIGHT($F1698, 1)))</f>
        <v>8</v>
      </c>
      <c r="AL1698" s="43">
        <f t="shared" ref="AL1698:AL1702" si="40606">isClocked(AJ1698)</f>
        <v>1</v>
      </c>
      <c r="AM1698" s="34"/>
      <c r="AN1698" s="35"/>
      <c r="AO1698" s="42">
        <f t="shared" ref="AO1698" si="40607">parseTime(AM1698)-(AN1703=INT(RIGHT($F1698, 1)))</f>
        <v>0</v>
      </c>
      <c r="AP1698" s="43">
        <f t="shared" ref="AP1698:AP1702" si="40608">isClocked(AN1698)</f>
        <v>0</v>
      </c>
      <c r="AQ1698" s="34"/>
      <c r="AR1698" s="35"/>
      <c r="AS1698" s="42">
        <f t="shared" ref="AS1698" si="40609">parseTime(AQ1698)-(AR1703=INT(RIGHT($F1698, 1)))</f>
        <v>0</v>
      </c>
      <c r="AT1698" s="43">
        <f t="shared" ref="AT1698:AT1702" si="40610">isClocked(AR1698)</f>
        <v>0</v>
      </c>
      <c r="AU1698" s="34"/>
      <c r="AV1698" s="35"/>
      <c r="AW1698" s="42">
        <f>parseTime(AU1698)-(AV1703=INT(RIGHT($F1698, 1)))</f>
        <v>0</v>
      </c>
      <c r="AX1698" s="43">
        <f t="shared" ref="AX1698:AX1702" si="40611">isClocked(AV1698)</f>
        <v>0</v>
      </c>
      <c r="AY1698" s="34"/>
      <c r="AZ1698" s="35"/>
      <c r="BA1698" s="42">
        <f>parseTime(AY1698)-(AZ1703=INT(RIGHT($F1698, 1)))</f>
        <v>0</v>
      </c>
      <c r="BB1698" s="43">
        <f t="shared" ref="BB1698:BB1702" si="40612">isClocked(AZ1698)</f>
        <v>0</v>
      </c>
      <c r="BC1698" s="34"/>
      <c r="BD1698" s="35"/>
      <c r="BE1698" s="42">
        <f>parseTime(BC1698)-(BD1703=INT(RIGHT($F1698, 1)))</f>
        <v>0</v>
      </c>
      <c r="BF1698" s="43">
        <f t="shared" ref="BF1698:BF1702" si="40613">isClocked(BD1698)</f>
        <v>0</v>
      </c>
      <c r="BG1698" s="34"/>
      <c r="BH1698" s="35"/>
      <c r="BI1698" s="42">
        <f>parseTime(BG1698)-(BH1703=INT(RIGHT($F1698, 1)))</f>
        <v>0</v>
      </c>
      <c r="BJ1698" s="43">
        <f t="shared" ref="BJ1698:BJ1702" si="40614">isClocked(BH1698)</f>
        <v>0</v>
      </c>
      <c r="BK1698" s="34"/>
      <c r="BL1698" s="35"/>
      <c r="BM1698" s="42">
        <f>parseTime(BK1698)-(BL1703=INT(RIGHT($F1698, 1)))</f>
        <v>0</v>
      </c>
      <c r="BN1698" s="43">
        <f t="shared" ref="BN1698:BN1702" si="40615">isClocked(BL1698)</f>
        <v>0</v>
      </c>
      <c r="BO1698" s="34"/>
      <c r="BP1698" s="35"/>
      <c r="BQ1698" s="42">
        <f t="shared" ref="BQ1698" si="40616">parseTime(BO1698)-(BP1703=INT(RIGHT($F1698, 1)))</f>
        <v>0</v>
      </c>
      <c r="BR1698" s="43">
        <f t="shared" ref="BR1698:BR1702" si="40617">isClocked(BP1698)</f>
        <v>0</v>
      </c>
      <c r="BS1698" s="34" t="s">
        <v>136</v>
      </c>
      <c r="BT1698" s="35" t="s">
        <v>23</v>
      </c>
      <c r="BU1698" s="42">
        <f t="shared" ref="BU1698" si="40618">parseTime(BS1698)-(BT1703=INT(RIGHT($F1698, 1)))</f>
        <v>8</v>
      </c>
      <c r="BV1698" s="43">
        <f t="shared" ref="BV1698:BV1702" si="40619">isClocked(BT1698)</f>
        <v>1</v>
      </c>
      <c r="BW1698" s="34"/>
      <c r="BX1698" s="35"/>
      <c r="BY1698" s="42">
        <f t="shared" ref="BY1698" si="40620">parseTime(BW1698)-(BX1703=INT(RIGHT($F1698, 1)))</f>
        <v>0</v>
      </c>
      <c r="BZ1698" s="43">
        <f t="shared" ref="BZ1698:BZ1702" si="40621">isClocked(BX1698)</f>
        <v>0</v>
      </c>
      <c r="CA1698" s="34"/>
      <c r="CB1698" s="35"/>
      <c r="CC1698" s="42">
        <f t="shared" ref="CC1698" si="40622">parseTime(CA1698)-(CB1703=INT(RIGHT($F1698, 1)))</f>
        <v>0</v>
      </c>
      <c r="CD1698" s="43">
        <f t="shared" ref="CD1698:CD1702" si="40623">isClocked(CB1698)</f>
        <v>0</v>
      </c>
      <c r="CE1698" s="34"/>
      <c r="CF1698" s="35"/>
      <c r="CG1698" s="42">
        <f t="shared" ref="CG1698" si="40624">parseTime(CE1698)-(CF1703=INT(RIGHT($F1698, 1)))</f>
        <v>0</v>
      </c>
      <c r="CH1698" s="43">
        <f t="shared" ref="CH1698:CH1702" si="40625">isClocked(CF1698)</f>
        <v>0</v>
      </c>
    </row>
    <row r="1699" spans="1:86" x14ac:dyDescent="0.25">
      <c r="A1699" s="56" t="s">
        <v>0</v>
      </c>
      <c r="B1699" s="57">
        <f t="shared" ca="1" si="40452"/>
        <v>60</v>
      </c>
      <c r="C1699" s="14" t="s">
        <v>252</v>
      </c>
      <c r="D1699" s="14">
        <f t="shared" si="39935"/>
        <v>53.7</v>
      </c>
      <c r="E1699" s="55" t="str">
        <f t="shared" si="40453"/>
        <v>Thursday</v>
      </c>
      <c r="F1699" s="51" t="s">
        <v>129</v>
      </c>
      <c r="G1699" s="36"/>
      <c r="H1699" s="37"/>
      <c r="I1699" s="44">
        <f t="shared" ref="I1699" si="40626">parseTime(G1699)-(H1703=INT(RIGHT($F1699, 1)))</f>
        <v>0</v>
      </c>
      <c r="J1699" s="45">
        <f t="shared" si="40593"/>
        <v>0</v>
      </c>
      <c r="K1699" s="36"/>
      <c r="L1699" s="37"/>
      <c r="M1699" s="44">
        <f t="shared" ref="M1699" si="40627">parseTime(K1699)-(L1703=INT(RIGHT($F1699, 1)))</f>
        <v>0</v>
      </c>
      <c r="N1699" s="45">
        <f t="shared" si="40595"/>
        <v>0</v>
      </c>
      <c r="O1699" s="36"/>
      <c r="P1699" s="37"/>
      <c r="Q1699" s="44">
        <f t="shared" ref="Q1699" si="40628">parseTime(O1699)-(P1703=INT(RIGHT($F1699, 1)))</f>
        <v>0</v>
      </c>
      <c r="R1699" s="45">
        <f t="shared" si="40597"/>
        <v>0</v>
      </c>
      <c r="S1699" s="36"/>
      <c r="T1699" s="37"/>
      <c r="U1699" s="44">
        <f t="shared" ref="U1699" si="40629">parseTime(S1699)-(T1703=INT(RIGHT($F1699, 1)))</f>
        <v>0</v>
      </c>
      <c r="V1699" s="45">
        <f t="shared" si="40599"/>
        <v>0</v>
      </c>
      <c r="W1699" s="36"/>
      <c r="X1699" s="37"/>
      <c r="Y1699" s="44">
        <f t="shared" ref="Y1699" si="40630">parseTime(W1699)-(X1703=INT(RIGHT($F1699, 1)))</f>
        <v>0</v>
      </c>
      <c r="Z1699" s="45">
        <f t="shared" si="40601"/>
        <v>0</v>
      </c>
      <c r="AA1699" s="36"/>
      <c r="AB1699" s="37"/>
      <c r="AC1699" s="44">
        <f t="shared" ref="AC1699" si="40631">parseTime(AA1699)-(AB1703=INT(RIGHT($F1699, 1)))</f>
        <v>0</v>
      </c>
      <c r="AD1699" s="45">
        <f t="shared" si="40603"/>
        <v>0</v>
      </c>
      <c r="AE1699" s="36"/>
      <c r="AF1699" s="37"/>
      <c r="AG1699" s="44">
        <f t="shared" ref="AG1699" si="40632">parseTime(AE1699)-(AF1703=INT(RIGHT($F1699, 1)))</f>
        <v>0</v>
      </c>
      <c r="AH1699" s="45">
        <f t="shared" si="40605"/>
        <v>0</v>
      </c>
      <c r="AI1699" s="36"/>
      <c r="AJ1699" s="37"/>
      <c r="AK1699" s="44">
        <f>parseTime(AI1699)-(AJ1703=INT(RIGHT($F1699, 1)))</f>
        <v>0</v>
      </c>
      <c r="AL1699" s="45">
        <f t="shared" si="40606"/>
        <v>0</v>
      </c>
      <c r="AM1699" s="36"/>
      <c r="AN1699" s="37"/>
      <c r="AO1699" s="44">
        <f t="shared" ref="AO1699" si="40633">parseTime(AM1699)-(AN1703=INT(RIGHT($F1699, 1)))</f>
        <v>0</v>
      </c>
      <c r="AP1699" s="45">
        <f t="shared" si="40608"/>
        <v>0</v>
      </c>
      <c r="AQ1699" s="36"/>
      <c r="AR1699" s="37"/>
      <c r="AS1699" s="44">
        <f t="shared" ref="AS1699" si="40634">parseTime(AQ1699)-(AR1703=INT(RIGHT($F1699, 1)))</f>
        <v>0</v>
      </c>
      <c r="AT1699" s="45">
        <f t="shared" si="40610"/>
        <v>0</v>
      </c>
      <c r="AU1699" s="36"/>
      <c r="AV1699" s="37"/>
      <c r="AW1699" s="44">
        <f>parseTime(AU1699)-(AV1703=INT(RIGHT($F1699, 1)))</f>
        <v>0</v>
      </c>
      <c r="AX1699" s="45">
        <f t="shared" si="40611"/>
        <v>0</v>
      </c>
      <c r="AY1699" s="36"/>
      <c r="AZ1699" s="37"/>
      <c r="BA1699" s="44">
        <f>parseTime(AY1699)-(AZ1703=INT(RIGHT($F1699, 1)))</f>
        <v>0</v>
      </c>
      <c r="BB1699" s="45">
        <f t="shared" si="40612"/>
        <v>0</v>
      </c>
      <c r="BC1699" s="36"/>
      <c r="BD1699" s="37"/>
      <c r="BE1699" s="44">
        <f>parseTime(BC1699)-(BD1703=INT(RIGHT($F1699, 1)))</f>
        <v>0</v>
      </c>
      <c r="BF1699" s="45">
        <f t="shared" si="40613"/>
        <v>0</v>
      </c>
      <c r="BG1699" s="36"/>
      <c r="BH1699" s="37"/>
      <c r="BI1699" s="44">
        <f>parseTime(BG1699)-(BH1703=INT(RIGHT($F1699, 1)))</f>
        <v>0</v>
      </c>
      <c r="BJ1699" s="45">
        <f t="shared" si="40614"/>
        <v>0</v>
      </c>
      <c r="BK1699" s="36"/>
      <c r="BL1699" s="37"/>
      <c r="BM1699" s="44">
        <f>parseTime(BK1699)-(BL1703=INT(RIGHT($F1699, 1)))</f>
        <v>0</v>
      </c>
      <c r="BN1699" s="45">
        <f t="shared" si="40615"/>
        <v>0</v>
      </c>
      <c r="BO1699" s="36"/>
      <c r="BP1699" s="37"/>
      <c r="BQ1699" s="44">
        <f t="shared" ref="BQ1699" si="40635">parseTime(BO1699)-(BP1703=INT(RIGHT($F1699, 1)))</f>
        <v>0</v>
      </c>
      <c r="BR1699" s="45">
        <f t="shared" si="40617"/>
        <v>0</v>
      </c>
      <c r="BS1699" s="36"/>
      <c r="BT1699" s="37"/>
      <c r="BU1699" s="44">
        <f t="shared" ref="BU1699" si="40636">parseTime(BS1699)-(BT1703=INT(RIGHT($F1699, 1)))</f>
        <v>0</v>
      </c>
      <c r="BV1699" s="45">
        <f t="shared" si="40619"/>
        <v>0</v>
      </c>
      <c r="BW1699" s="36"/>
      <c r="BX1699" s="37"/>
      <c r="BY1699" s="44">
        <f t="shared" ref="BY1699" si="40637">parseTime(BW1699)-(BX1703=INT(RIGHT($F1699, 1)))</f>
        <v>0</v>
      </c>
      <c r="BZ1699" s="45">
        <f t="shared" si="40621"/>
        <v>0</v>
      </c>
      <c r="CA1699" s="36"/>
      <c r="CB1699" s="37"/>
      <c r="CC1699" s="44">
        <f t="shared" ref="CC1699" si="40638">parseTime(CA1699)-(CB1703=INT(RIGHT($F1699, 1)))</f>
        <v>0</v>
      </c>
      <c r="CD1699" s="45">
        <f t="shared" si="40623"/>
        <v>0</v>
      </c>
      <c r="CE1699" s="36"/>
      <c r="CF1699" s="37"/>
      <c r="CG1699" s="44">
        <f t="shared" ref="CG1699" si="40639">parseTime(CE1699)-(CF1703=INT(RIGHT($F1699, 1)))</f>
        <v>0</v>
      </c>
      <c r="CH1699" s="45">
        <f t="shared" si="40625"/>
        <v>0</v>
      </c>
    </row>
    <row r="1700" spans="1:86" x14ac:dyDescent="0.25">
      <c r="A1700" s="56" t="s">
        <v>117</v>
      </c>
      <c r="B1700" s="57">
        <f t="shared" ref="B1700" ca="1" si="40640">roleHours(G1698:CH1704, "MFD")</f>
        <v>56</v>
      </c>
      <c r="C1700" s="14">
        <f t="shared" ref="C1700:C1703" ca="1" si="40641">B1700/8</f>
        <v>7</v>
      </c>
      <c r="D1700" s="14">
        <f t="shared" ref="D1700" ca="1" si="40642">B1699-D1699</f>
        <v>6.2999999999999972</v>
      </c>
      <c r="E1700" s="20" t="s">
        <v>127</v>
      </c>
      <c r="F1700" s="51" t="s">
        <v>130</v>
      </c>
      <c r="G1700" s="36"/>
      <c r="H1700" s="37"/>
      <c r="I1700" s="44">
        <f t="shared" ref="I1700" si="40643">parseTime(G1700)-(H1703=INT(RIGHT($F1700, 1)))</f>
        <v>0</v>
      </c>
      <c r="J1700" s="45">
        <f t="shared" si="40593"/>
        <v>0</v>
      </c>
      <c r="K1700" s="36"/>
      <c r="L1700" s="37"/>
      <c r="M1700" s="44">
        <f t="shared" ref="M1700" si="40644">parseTime(K1700)-(L1703=INT(RIGHT($F1700, 1)))</f>
        <v>0</v>
      </c>
      <c r="N1700" s="45">
        <f t="shared" si="40595"/>
        <v>0</v>
      </c>
      <c r="O1700" s="36"/>
      <c r="P1700" s="37"/>
      <c r="Q1700" s="44">
        <f t="shared" ref="Q1700" si="40645">parseTime(O1700)-(P1703=INT(RIGHT($F1700, 1)))</f>
        <v>0</v>
      </c>
      <c r="R1700" s="45">
        <f t="shared" si="40597"/>
        <v>0</v>
      </c>
      <c r="S1700" s="36"/>
      <c r="T1700" s="37"/>
      <c r="U1700" s="44">
        <f t="shared" ref="U1700" si="40646">parseTime(S1700)-(T1703=INT(RIGHT($F1700, 1)))</f>
        <v>0</v>
      </c>
      <c r="V1700" s="45">
        <f t="shared" si="40599"/>
        <v>0</v>
      </c>
      <c r="W1700" s="36"/>
      <c r="X1700" s="37"/>
      <c r="Y1700" s="44">
        <f t="shared" ref="Y1700" si="40647">parseTime(W1700)-(X1703=INT(RIGHT($F1700, 1)))</f>
        <v>0</v>
      </c>
      <c r="Z1700" s="45">
        <f t="shared" si="40601"/>
        <v>0</v>
      </c>
      <c r="AA1700" s="36"/>
      <c r="AB1700" s="37"/>
      <c r="AC1700" s="44">
        <f t="shared" ref="AC1700" si="40648">parseTime(AA1700)-(AB1703=INT(RIGHT($F1700, 1)))</f>
        <v>0</v>
      </c>
      <c r="AD1700" s="45">
        <f t="shared" si="40603"/>
        <v>0</v>
      </c>
      <c r="AE1700" s="36"/>
      <c r="AF1700" s="37"/>
      <c r="AG1700" s="44">
        <f t="shared" ref="AG1700" si="40649">parseTime(AE1700)-(AF1703=INT(RIGHT($F1700, 1)))</f>
        <v>0</v>
      </c>
      <c r="AH1700" s="45">
        <f t="shared" si="40605"/>
        <v>0</v>
      </c>
      <c r="AI1700" s="36"/>
      <c r="AJ1700" s="37"/>
      <c r="AK1700" s="44">
        <f>parseTime(AI1700)-(AJ1703=INT(RIGHT($F1700, 1)))</f>
        <v>0</v>
      </c>
      <c r="AL1700" s="45">
        <f t="shared" si="40606"/>
        <v>0</v>
      </c>
      <c r="AM1700" s="36"/>
      <c r="AN1700" s="37"/>
      <c r="AO1700" s="44">
        <f t="shared" ref="AO1700" si="40650">parseTime(AM1700)-(AN1703=INT(RIGHT($F1700, 1)))</f>
        <v>0</v>
      </c>
      <c r="AP1700" s="45">
        <f t="shared" si="40608"/>
        <v>0</v>
      </c>
      <c r="AQ1700" s="36"/>
      <c r="AR1700" s="37"/>
      <c r="AS1700" s="44">
        <f t="shared" ref="AS1700" si="40651">parseTime(AQ1700)-(AR1703=INT(RIGHT($F1700, 1)))</f>
        <v>0</v>
      </c>
      <c r="AT1700" s="45">
        <f t="shared" si="40610"/>
        <v>0</v>
      </c>
      <c r="AU1700" s="36"/>
      <c r="AV1700" s="37"/>
      <c r="AW1700" s="44">
        <f>parseTime(AU1700)-(AV1703=INT(RIGHT($F1700, 1)))</f>
        <v>0</v>
      </c>
      <c r="AX1700" s="45">
        <f t="shared" si="40611"/>
        <v>0</v>
      </c>
      <c r="AY1700" s="36"/>
      <c r="AZ1700" s="37"/>
      <c r="BA1700" s="44">
        <f>parseTime(AY1700)-(AZ1703=INT(RIGHT($F1700, 1)))</f>
        <v>0</v>
      </c>
      <c r="BB1700" s="45">
        <f t="shared" si="40612"/>
        <v>0</v>
      </c>
      <c r="BC1700" s="36"/>
      <c r="BD1700" s="37"/>
      <c r="BE1700" s="44">
        <f>parseTime(BC1700)-(BD1703=INT(RIGHT($F1700, 1)))</f>
        <v>0</v>
      </c>
      <c r="BF1700" s="45">
        <f t="shared" si="40613"/>
        <v>0</v>
      </c>
      <c r="BG1700" s="36"/>
      <c r="BH1700" s="37"/>
      <c r="BI1700" s="44">
        <f>parseTime(BG1700)-(BH1703=INT(RIGHT($F1700, 1)))</f>
        <v>0</v>
      </c>
      <c r="BJ1700" s="45">
        <f t="shared" si="40614"/>
        <v>0</v>
      </c>
      <c r="BK1700" s="36"/>
      <c r="BL1700" s="37"/>
      <c r="BM1700" s="44">
        <f>parseTime(BK1700)-(BL1703=INT(RIGHT($F1700, 1)))</f>
        <v>0</v>
      </c>
      <c r="BN1700" s="45">
        <f t="shared" si="40615"/>
        <v>0</v>
      </c>
      <c r="BO1700" s="36"/>
      <c r="BP1700" s="37"/>
      <c r="BQ1700" s="44">
        <f t="shared" ref="BQ1700" si="40652">parseTime(BO1700)-(BP1703=INT(RIGHT($F1700, 1)))</f>
        <v>0</v>
      </c>
      <c r="BR1700" s="45">
        <f t="shared" si="40617"/>
        <v>0</v>
      </c>
      <c r="BS1700" s="36"/>
      <c r="BT1700" s="37"/>
      <c r="BU1700" s="44">
        <f t="shared" ref="BU1700" si="40653">parseTime(BS1700)-(BT1703=INT(RIGHT($F1700, 1)))</f>
        <v>0</v>
      </c>
      <c r="BV1700" s="45">
        <f t="shared" si="40619"/>
        <v>0</v>
      </c>
      <c r="BW1700" s="36"/>
      <c r="BX1700" s="37"/>
      <c r="BY1700" s="44">
        <f t="shared" ref="BY1700" si="40654">parseTime(BW1700)-(BX1703=INT(RIGHT($F1700, 1)))</f>
        <v>0</v>
      </c>
      <c r="BZ1700" s="45">
        <f t="shared" si="40621"/>
        <v>0</v>
      </c>
      <c r="CA1700" s="36"/>
      <c r="CB1700" s="37"/>
      <c r="CC1700" s="44">
        <f t="shared" ref="CC1700" si="40655">parseTime(CA1700)-(CB1703=INT(RIGHT($F1700, 1)))</f>
        <v>0</v>
      </c>
      <c r="CD1700" s="45">
        <f t="shared" si="40623"/>
        <v>0</v>
      </c>
      <c r="CE1700" s="36"/>
      <c r="CF1700" s="37"/>
      <c r="CG1700" s="44">
        <f t="shared" ref="CG1700" si="40656">parseTime(CE1700)-(CF1703=INT(RIGHT($F1700, 1)))</f>
        <v>0</v>
      </c>
      <c r="CH1700" s="45">
        <f t="shared" si="40625"/>
        <v>0</v>
      </c>
    </row>
    <row r="1701" spans="1:86" x14ac:dyDescent="0.25">
      <c r="A1701" s="56"/>
      <c r="B1701" s="57"/>
      <c r="C1701" s="14">
        <f t="shared" si="40641"/>
        <v>0</v>
      </c>
      <c r="D1701" s="14" t="s">
        <v>259</v>
      </c>
      <c r="E1701" s="20">
        <v>4.25</v>
      </c>
      <c r="F1701" s="51" t="s">
        <v>131</v>
      </c>
      <c r="G1701" s="36"/>
      <c r="H1701" s="37"/>
      <c r="I1701" s="44">
        <f t="shared" ref="I1701" si="40657">parseTime(G1701)-(H1703=INT(RIGHT($F1701, 1)))</f>
        <v>0</v>
      </c>
      <c r="J1701" s="45">
        <f t="shared" si="40593"/>
        <v>0</v>
      </c>
      <c r="K1701" s="36"/>
      <c r="L1701" s="37"/>
      <c r="M1701" s="44">
        <f t="shared" ref="M1701" si="40658">parseTime(K1701)-(L1703=INT(RIGHT($F1701, 1)))</f>
        <v>0</v>
      </c>
      <c r="N1701" s="45">
        <f t="shared" si="40595"/>
        <v>0</v>
      </c>
      <c r="O1701" s="36"/>
      <c r="P1701" s="37"/>
      <c r="Q1701" s="44">
        <f t="shared" ref="Q1701" si="40659">parseTime(O1701)-(P1703=INT(RIGHT($F1701, 1)))</f>
        <v>0</v>
      </c>
      <c r="R1701" s="45">
        <f t="shared" si="40597"/>
        <v>0</v>
      </c>
      <c r="S1701" s="36"/>
      <c r="T1701" s="37"/>
      <c r="U1701" s="44">
        <f t="shared" ref="U1701" si="40660">parseTime(S1701)-(T1703=INT(RIGHT($F1701, 1)))</f>
        <v>0</v>
      </c>
      <c r="V1701" s="45">
        <f t="shared" si="40599"/>
        <v>0</v>
      </c>
      <c r="W1701" s="36"/>
      <c r="X1701" s="37"/>
      <c r="Y1701" s="44">
        <f t="shared" ref="Y1701" si="40661">parseTime(W1701)-(X1703=INT(RIGHT($F1701, 1)))</f>
        <v>0</v>
      </c>
      <c r="Z1701" s="45">
        <f t="shared" si="40601"/>
        <v>0</v>
      </c>
      <c r="AA1701" s="36"/>
      <c r="AB1701" s="37"/>
      <c r="AC1701" s="44">
        <f t="shared" ref="AC1701" si="40662">parseTime(AA1701)-(AB1703=INT(RIGHT($F1701, 1)))</f>
        <v>0</v>
      </c>
      <c r="AD1701" s="45">
        <f t="shared" si="40603"/>
        <v>0</v>
      </c>
      <c r="AE1701" s="36"/>
      <c r="AF1701" s="37"/>
      <c r="AG1701" s="44">
        <f t="shared" ref="AG1701" si="40663">parseTime(AE1701)-(AF1703=INT(RIGHT($F1701, 1)))</f>
        <v>0</v>
      </c>
      <c r="AH1701" s="45">
        <f t="shared" si="40605"/>
        <v>0</v>
      </c>
      <c r="AI1701" s="36"/>
      <c r="AJ1701" s="37"/>
      <c r="AK1701" s="44">
        <f>parseTime(AI1701)-(AJ1703=INT(RIGHT($F1701, 1)))</f>
        <v>0</v>
      </c>
      <c r="AL1701" s="45">
        <f t="shared" si="40606"/>
        <v>0</v>
      </c>
      <c r="AM1701" s="36"/>
      <c r="AN1701" s="37"/>
      <c r="AO1701" s="44">
        <f t="shared" ref="AO1701" si="40664">parseTime(AM1701)-(AN1703=INT(RIGHT($F1701, 1)))</f>
        <v>0</v>
      </c>
      <c r="AP1701" s="45">
        <f t="shared" si="40608"/>
        <v>0</v>
      </c>
      <c r="AQ1701" s="36"/>
      <c r="AR1701" s="37"/>
      <c r="AS1701" s="44">
        <f t="shared" ref="AS1701" si="40665">parseTime(AQ1701)-(AR1703=INT(RIGHT($F1701, 1)))</f>
        <v>0</v>
      </c>
      <c r="AT1701" s="45">
        <f t="shared" si="40610"/>
        <v>0</v>
      </c>
      <c r="AU1701" s="36"/>
      <c r="AV1701" s="37"/>
      <c r="AW1701" s="44">
        <f>parseTime(AU1701)-(AV1703=INT(RIGHT($F1701, 1)))</f>
        <v>0</v>
      </c>
      <c r="AX1701" s="45">
        <f t="shared" si="40611"/>
        <v>0</v>
      </c>
      <c r="AY1701" s="36"/>
      <c r="AZ1701" s="37"/>
      <c r="BA1701" s="44">
        <f>parseTime(AY1701)-(AZ1703=INT(RIGHT($F1701, 1)))</f>
        <v>0</v>
      </c>
      <c r="BB1701" s="45">
        <f t="shared" si="40612"/>
        <v>0</v>
      </c>
      <c r="BC1701" s="36"/>
      <c r="BD1701" s="37"/>
      <c r="BE1701" s="44">
        <f>parseTime(BC1701)-(BD1703=INT(RIGHT($F1701, 1)))</f>
        <v>0</v>
      </c>
      <c r="BF1701" s="45">
        <f t="shared" si="40613"/>
        <v>0</v>
      </c>
      <c r="BG1701" s="36"/>
      <c r="BH1701" s="37"/>
      <c r="BI1701" s="44">
        <f>parseTime(BG1701)-(BH1703=INT(RIGHT($F1701, 1)))</f>
        <v>0</v>
      </c>
      <c r="BJ1701" s="45">
        <f t="shared" si="40614"/>
        <v>0</v>
      </c>
      <c r="BK1701" s="36"/>
      <c r="BL1701" s="37"/>
      <c r="BM1701" s="44">
        <f>parseTime(BK1701)-(BL1703=INT(RIGHT($F1701, 1)))</f>
        <v>0</v>
      </c>
      <c r="BN1701" s="45">
        <f t="shared" si="40615"/>
        <v>0</v>
      </c>
      <c r="BO1701" s="36"/>
      <c r="BP1701" s="37"/>
      <c r="BQ1701" s="44">
        <f t="shared" ref="BQ1701" si="40666">parseTime(BO1701)-(BP1703=INT(RIGHT($F1701, 1)))</f>
        <v>0</v>
      </c>
      <c r="BR1701" s="45">
        <f t="shared" si="40617"/>
        <v>0</v>
      </c>
      <c r="BS1701" s="36"/>
      <c r="BT1701" s="37"/>
      <c r="BU1701" s="44">
        <f t="shared" ref="BU1701" si="40667">parseTime(BS1701)-(BT1703=INT(RIGHT($F1701, 1)))</f>
        <v>0</v>
      </c>
      <c r="BV1701" s="45">
        <f t="shared" si="40619"/>
        <v>0</v>
      </c>
      <c r="BW1701" s="36"/>
      <c r="BX1701" s="37"/>
      <c r="BY1701" s="44">
        <f t="shared" ref="BY1701" si="40668">parseTime(BW1701)-(BX1703=INT(RIGHT($F1701, 1)))</f>
        <v>0</v>
      </c>
      <c r="BZ1701" s="45">
        <f t="shared" si="40621"/>
        <v>0</v>
      </c>
      <c r="CA1701" s="36"/>
      <c r="CB1701" s="37"/>
      <c r="CC1701" s="44">
        <f t="shared" ref="CC1701" si="40669">parseTime(CA1701)-(CB1703=INT(RIGHT($F1701, 1)))</f>
        <v>0</v>
      </c>
      <c r="CD1701" s="45">
        <f t="shared" si="40623"/>
        <v>0</v>
      </c>
      <c r="CE1701" s="36"/>
      <c r="CF1701" s="37"/>
      <c r="CG1701" s="44">
        <f t="shared" ref="CG1701" si="40670">parseTime(CE1701)-(CF1703=INT(RIGHT($F1701, 1)))</f>
        <v>0</v>
      </c>
      <c r="CH1701" s="45">
        <f t="shared" si="40625"/>
        <v>0</v>
      </c>
    </row>
    <row r="1702" spans="1:86" x14ac:dyDescent="0.25">
      <c r="A1702" s="56" t="s">
        <v>119</v>
      </c>
      <c r="B1702" s="57">
        <f t="shared" ref="B1702" ca="1" si="40671">roleHours(G1698:CH1704, "MCC")</f>
        <v>4</v>
      </c>
      <c r="C1702" s="14">
        <f t="shared" ca="1" si="40641"/>
        <v>0.5</v>
      </c>
      <c r="D1702" s="14" t="s">
        <v>260</v>
      </c>
      <c r="E1702" s="20">
        <v>4.6500000000000004</v>
      </c>
      <c r="F1702" s="51" t="s">
        <v>132</v>
      </c>
      <c r="G1702" s="36"/>
      <c r="H1702" s="37"/>
      <c r="I1702" s="44">
        <f t="shared" ref="I1702" si="40672">parseTime(G1702)-(H1703=INT(RIGHT($F1702, 1)))</f>
        <v>0</v>
      </c>
      <c r="J1702" s="45">
        <f t="shared" si="40593"/>
        <v>0</v>
      </c>
      <c r="K1702" s="36"/>
      <c r="L1702" s="37"/>
      <c r="M1702" s="44">
        <f t="shared" ref="M1702" si="40673">parseTime(K1702)-(L1703=INT(RIGHT($F1702, 1)))</f>
        <v>0</v>
      </c>
      <c r="N1702" s="45">
        <f t="shared" si="40595"/>
        <v>0</v>
      </c>
      <c r="O1702" s="36"/>
      <c r="P1702" s="37"/>
      <c r="Q1702" s="44">
        <f t="shared" ref="Q1702" si="40674">parseTime(O1702)-(P1703=INT(RIGHT($F1702, 1)))</f>
        <v>0</v>
      </c>
      <c r="R1702" s="45">
        <f t="shared" si="40597"/>
        <v>0</v>
      </c>
      <c r="S1702" s="36"/>
      <c r="T1702" s="37"/>
      <c r="U1702" s="44">
        <f t="shared" ref="U1702" si="40675">parseTime(S1702)-(T1703=INT(RIGHT($F1702, 1)))</f>
        <v>0</v>
      </c>
      <c r="V1702" s="45">
        <f t="shared" si="40599"/>
        <v>0</v>
      </c>
      <c r="W1702" s="36"/>
      <c r="X1702" s="37"/>
      <c r="Y1702" s="44">
        <f t="shared" ref="Y1702" si="40676">parseTime(W1702)-(X1703=INT(RIGHT($F1702, 1)))</f>
        <v>0</v>
      </c>
      <c r="Z1702" s="45">
        <f t="shared" si="40601"/>
        <v>0</v>
      </c>
      <c r="AA1702" s="36"/>
      <c r="AB1702" s="37"/>
      <c r="AC1702" s="44">
        <f t="shared" ref="AC1702" si="40677">parseTime(AA1702)-(AB1703=INT(RIGHT($F1702, 1)))</f>
        <v>0</v>
      </c>
      <c r="AD1702" s="45">
        <f t="shared" si="40603"/>
        <v>0</v>
      </c>
      <c r="AE1702" s="36"/>
      <c r="AF1702" s="37"/>
      <c r="AG1702" s="44">
        <f t="shared" ref="AG1702" si="40678">parseTime(AE1702)-(AF1703=INT(RIGHT($F1702, 1)))</f>
        <v>0</v>
      </c>
      <c r="AH1702" s="45">
        <f t="shared" si="40605"/>
        <v>0</v>
      </c>
      <c r="AI1702" s="36"/>
      <c r="AJ1702" s="37"/>
      <c r="AK1702" s="44">
        <f>parseTime(AI1702)-(AJ1703=INT(RIGHT($F1702, 1)))</f>
        <v>0</v>
      </c>
      <c r="AL1702" s="45">
        <f t="shared" si="40606"/>
        <v>0</v>
      </c>
      <c r="AM1702" s="36"/>
      <c r="AN1702" s="37"/>
      <c r="AO1702" s="44">
        <f t="shared" ref="AO1702" si="40679">parseTime(AM1702)-(AN1703=INT(RIGHT($F1702, 1)))</f>
        <v>0</v>
      </c>
      <c r="AP1702" s="45">
        <f t="shared" si="40608"/>
        <v>0</v>
      </c>
      <c r="AQ1702" s="36"/>
      <c r="AR1702" s="37"/>
      <c r="AS1702" s="44">
        <f t="shared" ref="AS1702" si="40680">parseTime(AQ1702)-(AR1703=INT(RIGHT($F1702, 1)))</f>
        <v>0</v>
      </c>
      <c r="AT1702" s="45">
        <f t="shared" si="40610"/>
        <v>0</v>
      </c>
      <c r="AU1702" s="36"/>
      <c r="AV1702" s="37"/>
      <c r="AW1702" s="44">
        <f>parseTime(AU1702)-(AV1703=INT(RIGHT($F1702, 1)))</f>
        <v>0</v>
      </c>
      <c r="AX1702" s="45">
        <f t="shared" si="40611"/>
        <v>0</v>
      </c>
      <c r="AY1702" s="36"/>
      <c r="AZ1702" s="37"/>
      <c r="BA1702" s="44">
        <f>parseTime(AY1702)-(AZ1703=INT(RIGHT($F1702, 1)))</f>
        <v>0</v>
      </c>
      <c r="BB1702" s="45">
        <f t="shared" si="40612"/>
        <v>0</v>
      </c>
      <c r="BC1702" s="36"/>
      <c r="BD1702" s="37"/>
      <c r="BE1702" s="44">
        <f>parseTime(BC1702)-(BD1703=INT(RIGHT($F1702, 1)))</f>
        <v>0</v>
      </c>
      <c r="BF1702" s="45">
        <f t="shared" si="40613"/>
        <v>0</v>
      </c>
      <c r="BG1702" s="36"/>
      <c r="BH1702" s="37"/>
      <c r="BI1702" s="44">
        <f>parseTime(BG1702)-(BH1703=INT(RIGHT($F1702, 1)))</f>
        <v>0</v>
      </c>
      <c r="BJ1702" s="45">
        <f t="shared" si="40614"/>
        <v>0</v>
      </c>
      <c r="BK1702" s="36"/>
      <c r="BL1702" s="37"/>
      <c r="BM1702" s="44">
        <f>parseTime(BK1702)-(BL1703=INT(RIGHT($F1702, 1)))</f>
        <v>0</v>
      </c>
      <c r="BN1702" s="45">
        <f t="shared" si="40615"/>
        <v>0</v>
      </c>
      <c r="BO1702" s="36"/>
      <c r="BP1702" s="37"/>
      <c r="BQ1702" s="44">
        <f t="shared" ref="BQ1702" si="40681">parseTime(BO1702)-(BP1703=INT(RIGHT($F1702, 1)))</f>
        <v>0</v>
      </c>
      <c r="BR1702" s="45">
        <f t="shared" si="40617"/>
        <v>0</v>
      </c>
      <c r="BS1702" s="36"/>
      <c r="BT1702" s="37"/>
      <c r="BU1702" s="44">
        <f t="shared" ref="BU1702" si="40682">parseTime(BS1702)-(BT1703=INT(RIGHT($F1702, 1)))</f>
        <v>0</v>
      </c>
      <c r="BV1702" s="45">
        <f t="shared" si="40619"/>
        <v>0</v>
      </c>
      <c r="BW1702" s="36"/>
      <c r="BX1702" s="37"/>
      <c r="BY1702" s="44">
        <f t="shared" ref="BY1702" si="40683">parseTime(BW1702)-(BX1703=INT(RIGHT($F1702, 1)))</f>
        <v>0</v>
      </c>
      <c r="BZ1702" s="45">
        <f t="shared" si="40621"/>
        <v>0</v>
      </c>
      <c r="CA1702" s="36"/>
      <c r="CB1702" s="37"/>
      <c r="CC1702" s="44">
        <f t="shared" ref="CC1702" si="40684">parseTime(CA1702)-(CB1703=INT(RIGHT($F1702, 1)))</f>
        <v>0</v>
      </c>
      <c r="CD1702" s="45">
        <f t="shared" si="40623"/>
        <v>0</v>
      </c>
      <c r="CE1702" s="36"/>
      <c r="CF1702" s="37"/>
      <c r="CG1702" s="44">
        <f t="shared" ref="CG1702" si="40685">parseTime(CE1702)-(CF1703=INT(RIGHT($F1702, 1)))</f>
        <v>0</v>
      </c>
      <c r="CH1702" s="45">
        <f t="shared" si="40625"/>
        <v>0</v>
      </c>
    </row>
    <row r="1703" spans="1:86" x14ac:dyDescent="0.25">
      <c r="A1703" s="56"/>
      <c r="B1703" s="57"/>
      <c r="C1703" s="14">
        <f t="shared" si="40641"/>
        <v>0</v>
      </c>
      <c r="D1703" s="14"/>
      <c r="E1703" s="20">
        <f t="shared" ref="E1703" si="40686">((7.5/2)-0.5+E1702)*8</f>
        <v>63.2</v>
      </c>
      <c r="F1703" s="51"/>
      <c r="G1703" s="46" t="s">
        <v>134</v>
      </c>
      <c r="H1703" s="38">
        <f t="shared" ref="H1703" si="40687">lunchAdjust(G1698:H1702)</f>
        <v>1</v>
      </c>
      <c r="I1703" s="48" t="s">
        <v>0</v>
      </c>
      <c r="J1703" s="39">
        <f t="shared" ref="J1703" si="40688">SUMPRODUCT(I1698:I1702*J1698:J1702)</f>
        <v>8</v>
      </c>
      <c r="K1703" s="46" t="s">
        <v>134</v>
      </c>
      <c r="L1703" s="38">
        <f t="shared" ref="L1703" si="40689">lunchAdjust(K1698:L1702)</f>
        <v>1</v>
      </c>
      <c r="M1703" s="48" t="s">
        <v>0</v>
      </c>
      <c r="N1703" s="39">
        <f t="shared" ref="N1703" si="40690">SUMPRODUCT(M1698:M1702*N1698:N1702)</f>
        <v>8</v>
      </c>
      <c r="O1703" s="46" t="s">
        <v>134</v>
      </c>
      <c r="P1703" s="38">
        <f t="shared" ref="P1703" si="40691">lunchAdjust(O1698:P1702)</f>
        <v>1</v>
      </c>
      <c r="Q1703" s="48" t="s">
        <v>0</v>
      </c>
      <c r="R1703" s="39">
        <f t="shared" ref="R1703" si="40692">SUMPRODUCT(Q1698:Q1702*R1698:R1702)</f>
        <v>8</v>
      </c>
      <c r="S1703" s="46" t="s">
        <v>134</v>
      </c>
      <c r="T1703" s="38">
        <f t="shared" ref="T1703" si="40693">lunchAdjust(S1698:T1702)</f>
        <v>1</v>
      </c>
      <c r="U1703" s="48" t="s">
        <v>0</v>
      </c>
      <c r="V1703" s="39">
        <f t="shared" ref="V1703" si="40694">SUMPRODUCT(U1698:U1702*V1698:V1702)</f>
        <v>8</v>
      </c>
      <c r="W1703" s="46" t="s">
        <v>134</v>
      </c>
      <c r="X1703" s="38">
        <f t="shared" ref="X1703" si="40695">lunchAdjust(W1698:X1702)</f>
        <v>0</v>
      </c>
      <c r="Y1703" s="48" t="s">
        <v>0</v>
      </c>
      <c r="Z1703" s="39">
        <f t="shared" ref="Z1703" si="40696">SUMPRODUCT(Y1698:Y1702*Z1698:Z1702)</f>
        <v>0</v>
      </c>
      <c r="AA1703" s="46" t="s">
        <v>134</v>
      </c>
      <c r="AB1703" s="38">
        <f t="shared" ref="AB1703" si="40697">lunchAdjust(AA1698:AB1702)</f>
        <v>1</v>
      </c>
      <c r="AC1703" s="48" t="s">
        <v>0</v>
      </c>
      <c r="AD1703" s="39">
        <f t="shared" ref="AD1703" si="40698">SUMPRODUCT(AC1698:AC1702*AD1698:AD1702)</f>
        <v>8</v>
      </c>
      <c r="AE1703" s="46" t="s">
        <v>134</v>
      </c>
      <c r="AF1703" s="38">
        <f t="shared" ref="AF1703" si="40699">lunchAdjust(AE1698:AF1702)</f>
        <v>0</v>
      </c>
      <c r="AG1703" s="48" t="s">
        <v>0</v>
      </c>
      <c r="AH1703" s="39">
        <f t="shared" ref="AH1703" si="40700">SUMPRODUCT(AG1698:AG1702*AH1698:AH1702)</f>
        <v>4</v>
      </c>
      <c r="AI1703" s="46" t="s">
        <v>134</v>
      </c>
      <c r="AJ1703" s="38">
        <f t="shared" ref="AJ1703" si="40701">lunchAdjust(AI1698:AJ1702)</f>
        <v>1</v>
      </c>
      <c r="AK1703" s="48" t="s">
        <v>0</v>
      </c>
      <c r="AL1703" s="39">
        <f t="shared" ref="AL1703" si="40702">SUMPRODUCT(AK1698:AK1702*AL1698:AL1702)</f>
        <v>8</v>
      </c>
      <c r="AM1703" s="46" t="s">
        <v>134</v>
      </c>
      <c r="AN1703" s="38">
        <f t="shared" ref="AN1703" si="40703">lunchAdjust(AM1698:AN1702)</f>
        <v>0</v>
      </c>
      <c r="AO1703" s="48" t="s">
        <v>0</v>
      </c>
      <c r="AP1703" s="39">
        <f t="shared" ref="AP1703" si="40704">SUMPRODUCT(AO1698:AO1702*AP1698:AP1702)</f>
        <v>0</v>
      </c>
      <c r="AQ1703" s="46" t="s">
        <v>134</v>
      </c>
      <c r="AR1703" s="38">
        <f t="shared" ref="AR1703" si="40705">lunchAdjust(AQ1698:AR1702)</f>
        <v>0</v>
      </c>
      <c r="AS1703" s="48" t="s">
        <v>0</v>
      </c>
      <c r="AT1703" s="39">
        <f t="shared" ref="AT1703" si="40706">SUMPRODUCT(AS1698:AS1702*AT1698:AT1702)</f>
        <v>0</v>
      </c>
      <c r="AU1703" s="46" t="s">
        <v>134</v>
      </c>
      <c r="AV1703" s="38">
        <f t="shared" ref="AV1703" si="40707">lunchAdjust(AU1698:AV1702)</f>
        <v>0</v>
      </c>
      <c r="AW1703" s="48" t="s">
        <v>0</v>
      </c>
      <c r="AX1703" s="39">
        <f t="shared" ref="AX1703" si="40708">SUMPRODUCT(AW1698:AW1702*AX1698:AX1702)</f>
        <v>0</v>
      </c>
      <c r="AY1703" s="46" t="s">
        <v>134</v>
      </c>
      <c r="AZ1703" s="38">
        <f t="shared" ref="AZ1703" si="40709">lunchAdjust(AY1698:AZ1702)</f>
        <v>0</v>
      </c>
      <c r="BA1703" s="48" t="s">
        <v>0</v>
      </c>
      <c r="BB1703" s="39">
        <f t="shared" ref="BB1703" si="40710">SUMPRODUCT(BA1698:BA1702*BB1698:BB1702)</f>
        <v>0</v>
      </c>
      <c r="BC1703" s="46" t="s">
        <v>134</v>
      </c>
      <c r="BD1703" s="38">
        <f t="shared" ref="BD1703" si="40711">lunchAdjust(BC1698:BD1702)</f>
        <v>0</v>
      </c>
      <c r="BE1703" s="48" t="s">
        <v>0</v>
      </c>
      <c r="BF1703" s="39">
        <f t="shared" ref="BF1703" si="40712">SUMPRODUCT(BE1698:BE1702*BF1698:BF1702)</f>
        <v>0</v>
      </c>
      <c r="BG1703" s="46" t="s">
        <v>134</v>
      </c>
      <c r="BH1703" s="38">
        <f t="shared" ref="BH1703" si="40713">lunchAdjust(BG1698:BH1702)</f>
        <v>0</v>
      </c>
      <c r="BI1703" s="48" t="s">
        <v>0</v>
      </c>
      <c r="BJ1703" s="39">
        <f t="shared" ref="BJ1703" si="40714">SUMPRODUCT(BI1698:BI1702*BJ1698:BJ1702)</f>
        <v>0</v>
      </c>
      <c r="BK1703" s="46" t="s">
        <v>134</v>
      </c>
      <c r="BL1703" s="38">
        <f t="shared" ref="BL1703" si="40715">lunchAdjust(BK1698:BL1702)</f>
        <v>0</v>
      </c>
      <c r="BM1703" s="48" t="s">
        <v>0</v>
      </c>
      <c r="BN1703" s="39">
        <f t="shared" ref="BN1703" si="40716">SUMPRODUCT(BM1698:BM1702*BN1698:BN1702)</f>
        <v>0</v>
      </c>
      <c r="BO1703" s="46" t="s">
        <v>134</v>
      </c>
      <c r="BP1703" s="38">
        <f t="shared" ref="BP1703" si="40717">lunchAdjust(BO1698:BP1702)</f>
        <v>0</v>
      </c>
      <c r="BQ1703" s="48" t="s">
        <v>0</v>
      </c>
      <c r="BR1703" s="39">
        <f t="shared" ref="BR1703" si="40718">SUMPRODUCT(BQ1698:BQ1702*BR1698:BR1702)</f>
        <v>0</v>
      </c>
      <c r="BS1703" s="46" t="s">
        <v>134</v>
      </c>
      <c r="BT1703" s="38">
        <f t="shared" ref="BT1703" si="40719">lunchAdjust(BS1698:BT1702)</f>
        <v>1</v>
      </c>
      <c r="BU1703" s="48" t="s">
        <v>0</v>
      </c>
      <c r="BV1703" s="39">
        <f t="shared" ref="BV1703" si="40720">SUMPRODUCT(BU1698:BU1702*BV1698:BV1702)</f>
        <v>8</v>
      </c>
      <c r="BW1703" s="46" t="s">
        <v>134</v>
      </c>
      <c r="BX1703" s="38">
        <f t="shared" ref="BX1703" si="40721">lunchAdjust(BW1698:BX1702)</f>
        <v>0</v>
      </c>
      <c r="BY1703" s="48" t="s">
        <v>0</v>
      </c>
      <c r="BZ1703" s="39">
        <f t="shared" ref="BZ1703" si="40722">SUMPRODUCT(BY1698:BY1702*BZ1698:BZ1702)</f>
        <v>0</v>
      </c>
      <c r="CA1703" s="46" t="s">
        <v>134</v>
      </c>
      <c r="CB1703" s="38">
        <f t="shared" ref="CB1703" si="40723">lunchAdjust(CA1698:CB1702)</f>
        <v>0</v>
      </c>
      <c r="CC1703" s="48" t="s">
        <v>0</v>
      </c>
      <c r="CD1703" s="39">
        <f t="shared" ref="CD1703" si="40724">SUMPRODUCT(CC1698:CC1702*CD1698:CD1702)</f>
        <v>0</v>
      </c>
      <c r="CE1703" s="46" t="s">
        <v>134</v>
      </c>
      <c r="CF1703" s="38">
        <f t="shared" ref="CF1703" si="40725">lunchAdjust(CE1698:CF1702)</f>
        <v>0</v>
      </c>
      <c r="CG1703" s="48" t="s">
        <v>0</v>
      </c>
      <c r="CH1703" s="39">
        <f t="shared" ref="CH1703" si="40726">SUMPRODUCT(CG1698:CG1702*CH1698:CH1702)</f>
        <v>0</v>
      </c>
    </row>
    <row r="1704" spans="1:86" ht="15.75" thickBot="1" x14ac:dyDescent="0.3">
      <c r="A1704" s="58" t="s">
        <v>121</v>
      </c>
      <c r="B1704" s="59">
        <f t="shared" ref="B1704" ca="1" si="40727">roleHours(G1698:CH1704, "OUT")</f>
        <v>0</v>
      </c>
      <c r="C1704" s="54" t="s">
        <v>137</v>
      </c>
      <c r="D1704" s="22">
        <f t="shared" ref="D1704" ca="1" si="40728">roleHours(G1698:CH1704, "PTO")</f>
        <v>0</v>
      </c>
      <c r="E1704" s="23">
        <f t="shared" ref="E1704" ca="1" si="40729">E1703-B1699</f>
        <v>3.2000000000000028</v>
      </c>
      <c r="F1704" s="52"/>
      <c r="G1704" s="47" t="s">
        <v>39</v>
      </c>
      <c r="H1704" s="40">
        <f t="shared" si="39694"/>
        <v>0</v>
      </c>
      <c r="I1704" s="49" t="s">
        <v>135</v>
      </c>
      <c r="J1704" s="41">
        <f t="shared" ref="J1704" si="40730">J1703*G$4</f>
        <v>0</v>
      </c>
      <c r="K1704" s="47" t="s">
        <v>39</v>
      </c>
      <c r="L1704" s="40">
        <f t="shared" ref="L1704" si="40731">SUMPRODUCT(M1698:M1702*(L1698:L1702="PTO"))+SUMPRODUCT(M1698:M1702*(L1698:L1702="HOL"))</f>
        <v>0</v>
      </c>
      <c r="M1704" s="49" t="s">
        <v>135</v>
      </c>
      <c r="N1704" s="41">
        <f t="shared" ref="N1704" si="40732">N1703*K$4</f>
        <v>0</v>
      </c>
      <c r="O1704" s="47" t="s">
        <v>39</v>
      </c>
      <c r="P1704" s="40">
        <f t="shared" ref="P1704" si="40733">SUMPRODUCT(Q1698:Q1702*(P1698:P1702="PTO"))+SUMPRODUCT(Q1698:Q1702*(P1698:P1702="HOL"))</f>
        <v>0</v>
      </c>
      <c r="Q1704" s="49" t="s">
        <v>135</v>
      </c>
      <c r="R1704" s="41">
        <f t="shared" ref="R1704" si="40734">R1703*O$4</f>
        <v>8</v>
      </c>
      <c r="S1704" s="47" t="s">
        <v>39</v>
      </c>
      <c r="T1704" s="40">
        <f t="shared" ref="T1704" si="40735">SUMPRODUCT(U1698:U1702*(T1698:T1702="PTO"))+SUMPRODUCT(U1698:U1702*(T1698:T1702="HOL"))</f>
        <v>0</v>
      </c>
      <c r="U1704" s="49" t="s">
        <v>135</v>
      </c>
      <c r="V1704" s="41">
        <f t="shared" ref="V1704" si="40736">V1703*S$4</f>
        <v>0</v>
      </c>
      <c r="W1704" s="47" t="s">
        <v>39</v>
      </c>
      <c r="X1704" s="40">
        <f t="shared" ref="X1704" si="40737">SUMPRODUCT(Y1698:Y1702*(X1698:X1702="PTO"))+SUMPRODUCT(Y1698:Y1702*(X1698:X1702="HOL"))</f>
        <v>0</v>
      </c>
      <c r="Y1704" s="49" t="s">
        <v>135</v>
      </c>
      <c r="Z1704" s="41">
        <f t="shared" ref="Z1704" si="40738">Z1703*W$4</f>
        <v>0</v>
      </c>
      <c r="AA1704" s="47" t="s">
        <v>39</v>
      </c>
      <c r="AB1704" s="40">
        <f t="shared" ref="AB1704" si="40739">SUMPRODUCT(AC1698:AC1702*(AB1698:AB1702="PTO"))+SUMPRODUCT(AC1698:AC1702*(AB1698:AB1702="HOL"))</f>
        <v>0</v>
      </c>
      <c r="AC1704" s="49" t="s">
        <v>135</v>
      </c>
      <c r="AD1704" s="41">
        <f t="shared" ref="AD1704" si="40740">AD1703*AA$4</f>
        <v>8</v>
      </c>
      <c r="AE1704" s="47" t="s">
        <v>39</v>
      </c>
      <c r="AF1704" s="40">
        <f t="shared" ref="AF1704" si="40741">SUMPRODUCT(AG1698:AG1702*(AF1698:AF1702="PTO"))+SUMPRODUCT(AG1698:AG1702*(AF1698:AF1702="HOL"))</f>
        <v>0</v>
      </c>
      <c r="AG1704" s="49" t="s">
        <v>135</v>
      </c>
      <c r="AH1704" s="41">
        <f t="shared" ref="AH1704" si="40742">AH1703*AE$4</f>
        <v>4</v>
      </c>
      <c r="AI1704" s="47" t="s">
        <v>39</v>
      </c>
      <c r="AJ1704" s="40">
        <f t="shared" ref="AJ1704" si="40743">SUMPRODUCT(AK1698:AK1702*(AJ1698:AJ1702="PTO"))+SUMPRODUCT(AK1698:AK1702*(AJ1698:AJ1702="HOL"))</f>
        <v>0</v>
      </c>
      <c r="AK1704" s="49" t="s">
        <v>135</v>
      </c>
      <c r="AL1704" s="41">
        <f>AL1703*AI$4</f>
        <v>8</v>
      </c>
      <c r="AM1704" s="47" t="s">
        <v>39</v>
      </c>
      <c r="AN1704" s="40">
        <f t="shared" ref="AN1704" si="40744">SUMPRODUCT(AO1698:AO1702*(AN1698:AN1702="PTO"))+SUMPRODUCT(AO1698:AO1702*(AN1698:AN1702="HOL"))</f>
        <v>0</v>
      </c>
      <c r="AO1704" s="49" t="s">
        <v>135</v>
      </c>
      <c r="AP1704" s="41">
        <f t="shared" ref="AP1704" si="40745">AP1703*AM$4</f>
        <v>0</v>
      </c>
      <c r="AQ1704" s="47" t="s">
        <v>39</v>
      </c>
      <c r="AR1704" s="40">
        <f t="shared" ref="AR1704" si="40746">SUMPRODUCT(AS1698:AS1702*(AR1698:AR1702="PTO"))+SUMPRODUCT(AS1698:AS1702*(AR1698:AR1702="HOL"))</f>
        <v>0</v>
      </c>
      <c r="AS1704" s="49" t="s">
        <v>135</v>
      </c>
      <c r="AT1704" s="41">
        <f t="shared" ref="AT1704" si="40747">AT1703*AQ$4</f>
        <v>0</v>
      </c>
      <c r="AU1704" s="47" t="s">
        <v>39</v>
      </c>
      <c r="AV1704" s="40">
        <f t="shared" ref="AV1704" si="40748">SUMPRODUCT(AW1698:AW1702*(AV1698:AV1702="PTO"))+SUMPRODUCT(AW1698:AW1702*(AV1698:AV1702="HOL"))</f>
        <v>0</v>
      </c>
      <c r="AW1704" s="49" t="s">
        <v>135</v>
      </c>
      <c r="AX1704" s="41">
        <f>AX1703*AU$4</f>
        <v>0</v>
      </c>
      <c r="AY1704" s="47" t="s">
        <v>39</v>
      </c>
      <c r="AZ1704" s="40">
        <f t="shared" ref="AZ1704" si="40749">SUMPRODUCT(BA1698:BA1702*(AZ1698:AZ1702="PTO"))+SUMPRODUCT(BA1698:BA1702*(AZ1698:AZ1702="HOL"))</f>
        <v>0</v>
      </c>
      <c r="BA1704" s="49" t="s">
        <v>135</v>
      </c>
      <c r="BB1704" s="41">
        <f>BB1703*AY$4</f>
        <v>0</v>
      </c>
      <c r="BC1704" s="47" t="s">
        <v>39</v>
      </c>
      <c r="BD1704" s="40">
        <f t="shared" ref="BD1704" si="40750">SUMPRODUCT(BE1698:BE1702*(BD1698:BD1702="PTO"))+SUMPRODUCT(BE1698:BE1702*(BD1698:BD1702="HOL"))</f>
        <v>0</v>
      </c>
      <c r="BE1704" s="49" t="s">
        <v>135</v>
      </c>
      <c r="BF1704" s="41">
        <f>BF1703*BC$4</f>
        <v>0</v>
      </c>
      <c r="BG1704" s="47" t="s">
        <v>39</v>
      </c>
      <c r="BH1704" s="40">
        <f t="shared" ref="BH1704" si="40751">SUMPRODUCT(BI1698:BI1702*(BH1698:BH1702="PTO"))+SUMPRODUCT(BI1698:BI1702*(BH1698:BH1702="HOL"))</f>
        <v>0</v>
      </c>
      <c r="BI1704" s="49" t="s">
        <v>135</v>
      </c>
      <c r="BJ1704" s="41">
        <f>BJ1703*BG$4</f>
        <v>0</v>
      </c>
      <c r="BK1704" s="47" t="s">
        <v>39</v>
      </c>
      <c r="BL1704" s="40">
        <f t="shared" ref="BL1704" si="40752">SUMPRODUCT(BM1698:BM1702*(BL1698:BL1702="PTO"))+SUMPRODUCT(BM1698:BM1702*(BL1698:BL1702="HOL"))</f>
        <v>0</v>
      </c>
      <c r="BM1704" s="49" t="s">
        <v>135</v>
      </c>
      <c r="BN1704" s="41">
        <f>BN1703*BK$4</f>
        <v>0</v>
      </c>
      <c r="BO1704" s="47" t="s">
        <v>39</v>
      </c>
      <c r="BP1704" s="40">
        <f t="shared" ref="BP1704" si="40753">SUMPRODUCT(BQ1698:BQ1702*(BP1698:BP1702="PTO"))+SUMPRODUCT(BQ1698:BQ1702*(BP1698:BP1702="HOL"))</f>
        <v>0</v>
      </c>
      <c r="BQ1704" s="49" t="s">
        <v>135</v>
      </c>
      <c r="BR1704" s="41">
        <f t="shared" ref="BR1704" si="40754">BR1703*BO$4</f>
        <v>0</v>
      </c>
      <c r="BS1704" s="47" t="s">
        <v>39</v>
      </c>
      <c r="BT1704" s="40">
        <f t="shared" ref="BT1704" si="40755">SUMPRODUCT(BU1698:BU1702*(BT1698:BT1702="PTO"))+SUMPRODUCT(BU1698:BU1702*(BT1698:BT1702="HOL"))</f>
        <v>0</v>
      </c>
      <c r="BU1704" s="49" t="s">
        <v>135</v>
      </c>
      <c r="BV1704" s="41">
        <f t="shared" ref="BV1704" si="40756">BV1703*BS$4</f>
        <v>8</v>
      </c>
      <c r="BW1704" s="47" t="s">
        <v>39</v>
      </c>
      <c r="BX1704" s="40">
        <f t="shared" ref="BX1704" si="40757">SUMPRODUCT(BY1698:BY1702*(BX1698:BX1702="PTO"))+SUMPRODUCT(BY1698:BY1702*(BX1698:BX1702="HOL"))</f>
        <v>0</v>
      </c>
      <c r="BY1704" s="49" t="s">
        <v>135</v>
      </c>
      <c r="BZ1704" s="41">
        <f t="shared" ref="BZ1704" si="40758">BZ1703*BW$4</f>
        <v>0</v>
      </c>
      <c r="CA1704" s="47" t="s">
        <v>39</v>
      </c>
      <c r="CB1704" s="40">
        <f t="shared" ref="CB1704" si="40759">SUMPRODUCT(CC1698:CC1702*(CB1698:CB1702="PTO"))+SUMPRODUCT(CC1698:CC1702*(CB1698:CB1702="HOL"))</f>
        <v>0</v>
      </c>
      <c r="CC1704" s="49" t="s">
        <v>135</v>
      </c>
      <c r="CD1704" s="41">
        <f t="shared" ref="CD1704" si="40760">CD1703*CA$4</f>
        <v>0</v>
      </c>
      <c r="CE1704" s="47" t="s">
        <v>39</v>
      </c>
      <c r="CF1704" s="40">
        <f t="shared" ref="CF1704" si="40761">SUMPRODUCT(CG1698:CG1702*(CF1698:CF1702="PTO"))+SUMPRODUCT(CG1698:CG1702*(CF1698:CF1702="HOL"))</f>
        <v>0</v>
      </c>
      <c r="CG1704" s="49" t="s">
        <v>135</v>
      </c>
      <c r="CH1704" s="41">
        <f t="shared" ref="CH1704" si="40762">CH1703*CE$4</f>
        <v>0</v>
      </c>
    </row>
    <row r="1705" spans="1:86" x14ac:dyDescent="0.25">
      <c r="A1705" s="70" t="s">
        <v>133</v>
      </c>
      <c r="B1705" s="71">
        <f t="shared" ref="B1705" ca="1" si="40763">D1705-B1706</f>
        <v>5.6460069558369952</v>
      </c>
      <c r="C1705" s="72" t="s">
        <v>122</v>
      </c>
      <c r="D1705" s="71">
        <f>IFERROR(INDEX(Holidays[FTE], MATCH(Entry!E1705, Holidays[Date], 0)), 1)*8*INDEX(FTEguide[[1]:[12]], MATCH(Entry!E1706, FTEguide[Weekday], 0), IF(Entry!E1708&gt;0, Entry!E1708, MONTH(Entry!E1705)))</f>
        <v>61.146006955836995</v>
      </c>
      <c r="E1705" s="60">
        <f t="shared" si="39211"/>
        <v>44071</v>
      </c>
      <c r="F1705" s="50" t="s">
        <v>128</v>
      </c>
      <c r="G1705" s="34" t="s">
        <v>136</v>
      </c>
      <c r="H1705" s="35" t="s">
        <v>23</v>
      </c>
      <c r="I1705" s="42">
        <f t="shared" ref="I1705" si="40764">parseTime(G1705)-(H1710=INT(RIGHT($F1705, 1)))</f>
        <v>8</v>
      </c>
      <c r="J1705" s="43">
        <f t="shared" ref="J1705:J1709" si="40765">isClocked(H1705)</f>
        <v>1</v>
      </c>
      <c r="K1705" s="34" t="s">
        <v>136</v>
      </c>
      <c r="L1705" s="35" t="s">
        <v>23</v>
      </c>
      <c r="M1705" s="42">
        <f t="shared" ref="M1705" si="40766">parseTime(K1705)-(L1710=INT(RIGHT($F1705, 1)))</f>
        <v>8</v>
      </c>
      <c r="N1705" s="43">
        <f t="shared" ref="N1705:N1709" si="40767">isClocked(L1705)</f>
        <v>1</v>
      </c>
      <c r="O1705" s="34"/>
      <c r="P1705" s="35"/>
      <c r="Q1705" s="42">
        <f t="shared" ref="Q1705" si="40768">parseTime(O1705)-(P1710=INT(RIGHT($F1705, 1)))</f>
        <v>0</v>
      </c>
      <c r="R1705" s="43">
        <f t="shared" ref="R1705:R1709" si="40769">isClocked(P1705)</f>
        <v>0</v>
      </c>
      <c r="S1705" s="34" t="s">
        <v>227</v>
      </c>
      <c r="T1705" s="35" t="s">
        <v>23</v>
      </c>
      <c r="U1705" s="42">
        <f t="shared" ref="U1705" si="40770">parseTime(S1705)-(T1710=INT(RIGHT($F1705, 1)))</f>
        <v>8</v>
      </c>
      <c r="V1705" s="43">
        <f t="shared" ref="V1705:V1709" si="40771">isClocked(T1705)</f>
        <v>1</v>
      </c>
      <c r="W1705" s="34"/>
      <c r="X1705" s="35"/>
      <c r="Y1705" s="42">
        <f t="shared" ref="Y1705" si="40772">parseTime(W1705)-(X1710=INT(RIGHT($F1705, 1)))</f>
        <v>0</v>
      </c>
      <c r="Z1705" s="43">
        <f t="shared" ref="Z1705:Z1709" si="40773">isClocked(X1705)</f>
        <v>0</v>
      </c>
      <c r="AA1705" s="34" t="s">
        <v>136</v>
      </c>
      <c r="AB1705" s="35" t="s">
        <v>23</v>
      </c>
      <c r="AC1705" s="42">
        <f t="shared" ref="AC1705" si="40774">parseTime(AA1705)-(AB1710=INT(RIGHT($F1705, 1)))</f>
        <v>8</v>
      </c>
      <c r="AD1705" s="43">
        <f t="shared" ref="AD1705:AD1709" si="40775">isClocked(AB1705)</f>
        <v>1</v>
      </c>
      <c r="AE1705" s="34" t="s">
        <v>245</v>
      </c>
      <c r="AF1705" s="35" t="s">
        <v>25</v>
      </c>
      <c r="AG1705" s="42">
        <f t="shared" ref="AG1705" si="40776">parseTime(AE1705)-(AF1710=INT(RIGHT($F1705, 1)))</f>
        <v>7.5</v>
      </c>
      <c r="AH1705" s="43">
        <f t="shared" ref="AH1705:AH1709" si="40777">isClocked(AF1705)</f>
        <v>1</v>
      </c>
      <c r="AI1705" s="34" t="s">
        <v>136</v>
      </c>
      <c r="AJ1705" s="35" t="s">
        <v>23</v>
      </c>
      <c r="AK1705" s="42">
        <f>parseTime(AI1705)-(AJ1710=INT(RIGHT($F1705, 1)))</f>
        <v>8</v>
      </c>
      <c r="AL1705" s="43">
        <f t="shared" ref="AL1705:AL1709" si="40778">isClocked(AJ1705)</f>
        <v>1</v>
      </c>
      <c r="AM1705" s="34"/>
      <c r="AN1705" s="35"/>
      <c r="AO1705" s="42">
        <f t="shared" ref="AO1705" si="40779">parseTime(AM1705)-(AN1710=INT(RIGHT($F1705, 1)))</f>
        <v>0</v>
      </c>
      <c r="AP1705" s="43">
        <f t="shared" ref="AP1705:AP1709" si="40780">isClocked(AN1705)</f>
        <v>0</v>
      </c>
      <c r="AQ1705" s="34"/>
      <c r="AR1705" s="35"/>
      <c r="AS1705" s="42">
        <f t="shared" ref="AS1705" si="40781">parseTime(AQ1705)-(AR1710=INT(RIGHT($F1705, 1)))</f>
        <v>0</v>
      </c>
      <c r="AT1705" s="43">
        <f t="shared" ref="AT1705:AT1709" si="40782">isClocked(AR1705)</f>
        <v>0</v>
      </c>
      <c r="AU1705" s="34"/>
      <c r="AV1705" s="35"/>
      <c r="AW1705" s="42">
        <f>parseTime(AU1705)-(AV1710=INT(RIGHT($F1705, 1)))</f>
        <v>0</v>
      </c>
      <c r="AX1705" s="43">
        <f t="shared" ref="AX1705:AX1709" si="40783">isClocked(AV1705)</f>
        <v>0</v>
      </c>
      <c r="AY1705" s="34"/>
      <c r="AZ1705" s="35"/>
      <c r="BA1705" s="42">
        <f>parseTime(AY1705)-(AZ1710=INT(RIGHT($F1705, 1)))</f>
        <v>0</v>
      </c>
      <c r="BB1705" s="43">
        <f t="shared" ref="BB1705:BB1709" si="40784">isClocked(AZ1705)</f>
        <v>0</v>
      </c>
      <c r="BC1705" s="34"/>
      <c r="BD1705" s="35"/>
      <c r="BE1705" s="42">
        <f>parseTime(BC1705)-(BD1710=INT(RIGHT($F1705, 1)))</f>
        <v>0</v>
      </c>
      <c r="BF1705" s="43">
        <f t="shared" ref="BF1705:BF1709" si="40785">isClocked(BD1705)</f>
        <v>0</v>
      </c>
      <c r="BG1705" s="34"/>
      <c r="BH1705" s="35"/>
      <c r="BI1705" s="42">
        <f>parseTime(BG1705)-(BH1710=INT(RIGHT($F1705, 1)))</f>
        <v>0</v>
      </c>
      <c r="BJ1705" s="43">
        <f t="shared" ref="BJ1705:BJ1709" si="40786">isClocked(BH1705)</f>
        <v>0</v>
      </c>
      <c r="BK1705" s="34"/>
      <c r="BL1705" s="35"/>
      <c r="BM1705" s="42">
        <f>parseTime(BK1705)-(BL1710=INT(RIGHT($F1705, 1)))</f>
        <v>0</v>
      </c>
      <c r="BN1705" s="43">
        <f t="shared" ref="BN1705:BN1709" si="40787">isClocked(BL1705)</f>
        <v>0</v>
      </c>
      <c r="BO1705" s="34"/>
      <c r="BP1705" s="35"/>
      <c r="BQ1705" s="42">
        <f t="shared" ref="BQ1705" si="40788">parseTime(BO1705)-(BP1710=INT(RIGHT($F1705, 1)))</f>
        <v>0</v>
      </c>
      <c r="BR1705" s="43">
        <f t="shared" ref="BR1705:BR1709" si="40789">isClocked(BP1705)</f>
        <v>0</v>
      </c>
      <c r="BS1705" s="34" t="s">
        <v>136</v>
      </c>
      <c r="BT1705" s="35" t="s">
        <v>23</v>
      </c>
      <c r="BU1705" s="42">
        <f t="shared" ref="BU1705" si="40790">parseTime(BS1705)-(BT1710=INT(RIGHT($F1705, 1)))</f>
        <v>8</v>
      </c>
      <c r="BV1705" s="43">
        <f t="shared" ref="BV1705:BV1709" si="40791">isClocked(BT1705)</f>
        <v>1</v>
      </c>
      <c r="BW1705" s="34"/>
      <c r="BX1705" s="35"/>
      <c r="BY1705" s="42">
        <f t="shared" ref="BY1705" si="40792">parseTime(BW1705)-(BX1710=INT(RIGHT($F1705, 1)))</f>
        <v>0</v>
      </c>
      <c r="BZ1705" s="43">
        <f t="shared" ref="BZ1705:BZ1709" si="40793">isClocked(BX1705)</f>
        <v>0</v>
      </c>
      <c r="CA1705" s="34"/>
      <c r="CB1705" s="35"/>
      <c r="CC1705" s="42">
        <f t="shared" ref="CC1705" si="40794">parseTime(CA1705)-(CB1710=INT(RIGHT($F1705, 1)))</f>
        <v>0</v>
      </c>
      <c r="CD1705" s="43">
        <f t="shared" ref="CD1705:CD1709" si="40795">isClocked(CB1705)</f>
        <v>0</v>
      </c>
      <c r="CE1705" s="34"/>
      <c r="CF1705" s="35"/>
      <c r="CG1705" s="42">
        <f t="shared" ref="CG1705" si="40796">parseTime(CE1705)-(CF1710=INT(RIGHT($F1705, 1)))</f>
        <v>0</v>
      </c>
      <c r="CH1705" s="43">
        <f t="shared" ref="CH1705:CH1709" si="40797">isClocked(CF1705)</f>
        <v>0</v>
      </c>
    </row>
    <row r="1706" spans="1:86" x14ac:dyDescent="0.25">
      <c r="A1706" s="56" t="s">
        <v>0</v>
      </c>
      <c r="B1706" s="57">
        <f t="shared" ca="1" si="40452"/>
        <v>55.5</v>
      </c>
      <c r="C1706" s="14" t="s">
        <v>252</v>
      </c>
      <c r="D1706" s="14">
        <f t="shared" si="39935"/>
        <v>53.7</v>
      </c>
      <c r="E1706" s="55" t="str">
        <f t="shared" si="40453"/>
        <v>Friday</v>
      </c>
      <c r="F1706" s="51" t="s">
        <v>129</v>
      </c>
      <c r="G1706" s="36"/>
      <c r="H1706" s="37"/>
      <c r="I1706" s="44">
        <f t="shared" ref="I1706" si="40798">parseTime(G1706)-(H1710=INT(RIGHT($F1706, 1)))</f>
        <v>0</v>
      </c>
      <c r="J1706" s="45">
        <f t="shared" si="40765"/>
        <v>0</v>
      </c>
      <c r="K1706" s="36"/>
      <c r="L1706" s="37"/>
      <c r="M1706" s="44">
        <f t="shared" ref="M1706" si="40799">parseTime(K1706)-(L1710=INT(RIGHT($F1706, 1)))</f>
        <v>0</v>
      </c>
      <c r="N1706" s="45">
        <f t="shared" si="40767"/>
        <v>0</v>
      </c>
      <c r="O1706" s="36"/>
      <c r="P1706" s="37"/>
      <c r="Q1706" s="44">
        <f t="shared" ref="Q1706" si="40800">parseTime(O1706)-(P1710=INT(RIGHT($F1706, 1)))</f>
        <v>0</v>
      </c>
      <c r="R1706" s="45">
        <f t="shared" si="40769"/>
        <v>0</v>
      </c>
      <c r="S1706" s="36"/>
      <c r="T1706" s="37"/>
      <c r="U1706" s="44">
        <f t="shared" ref="U1706" si="40801">parseTime(S1706)-(T1710=INT(RIGHT($F1706, 1)))</f>
        <v>0</v>
      </c>
      <c r="V1706" s="45">
        <f t="shared" si="40771"/>
        <v>0</v>
      </c>
      <c r="W1706" s="36"/>
      <c r="X1706" s="37"/>
      <c r="Y1706" s="44">
        <f t="shared" ref="Y1706" si="40802">parseTime(W1706)-(X1710=INT(RIGHT($F1706, 1)))</f>
        <v>0</v>
      </c>
      <c r="Z1706" s="45">
        <f t="shared" si="40773"/>
        <v>0</v>
      </c>
      <c r="AA1706" s="36"/>
      <c r="AB1706" s="37"/>
      <c r="AC1706" s="44">
        <f t="shared" ref="AC1706" si="40803">parseTime(AA1706)-(AB1710=INT(RIGHT($F1706, 1)))</f>
        <v>0</v>
      </c>
      <c r="AD1706" s="45">
        <f t="shared" si="40775"/>
        <v>0</v>
      </c>
      <c r="AE1706" s="36"/>
      <c r="AF1706" s="37"/>
      <c r="AG1706" s="44">
        <f t="shared" ref="AG1706" si="40804">parseTime(AE1706)-(AF1710=INT(RIGHT($F1706, 1)))</f>
        <v>0</v>
      </c>
      <c r="AH1706" s="45">
        <f t="shared" si="40777"/>
        <v>0</v>
      </c>
      <c r="AI1706" s="36"/>
      <c r="AJ1706" s="37"/>
      <c r="AK1706" s="44">
        <f>parseTime(AI1706)-(AJ1710=INT(RIGHT($F1706, 1)))</f>
        <v>0</v>
      </c>
      <c r="AL1706" s="45">
        <f t="shared" si="40778"/>
        <v>0</v>
      </c>
      <c r="AM1706" s="36"/>
      <c r="AN1706" s="37"/>
      <c r="AO1706" s="44">
        <f t="shared" ref="AO1706" si="40805">parseTime(AM1706)-(AN1710=INT(RIGHT($F1706, 1)))</f>
        <v>0</v>
      </c>
      <c r="AP1706" s="45">
        <f t="shared" si="40780"/>
        <v>0</v>
      </c>
      <c r="AQ1706" s="36"/>
      <c r="AR1706" s="37"/>
      <c r="AS1706" s="44">
        <f t="shared" ref="AS1706" si="40806">parseTime(AQ1706)-(AR1710=INT(RIGHT($F1706, 1)))</f>
        <v>0</v>
      </c>
      <c r="AT1706" s="45">
        <f t="shared" si="40782"/>
        <v>0</v>
      </c>
      <c r="AU1706" s="36"/>
      <c r="AV1706" s="37"/>
      <c r="AW1706" s="44">
        <f>parseTime(AU1706)-(AV1710=INT(RIGHT($F1706, 1)))</f>
        <v>0</v>
      </c>
      <c r="AX1706" s="45">
        <f t="shared" si="40783"/>
        <v>0</v>
      </c>
      <c r="AY1706" s="36"/>
      <c r="AZ1706" s="37"/>
      <c r="BA1706" s="44">
        <f>parseTime(AY1706)-(AZ1710=INT(RIGHT($F1706, 1)))</f>
        <v>0</v>
      </c>
      <c r="BB1706" s="45">
        <f t="shared" si="40784"/>
        <v>0</v>
      </c>
      <c r="BC1706" s="36"/>
      <c r="BD1706" s="37"/>
      <c r="BE1706" s="44">
        <f>parseTime(BC1706)-(BD1710=INT(RIGHT($F1706, 1)))</f>
        <v>0</v>
      </c>
      <c r="BF1706" s="45">
        <f t="shared" si="40785"/>
        <v>0</v>
      </c>
      <c r="BG1706" s="36"/>
      <c r="BH1706" s="37"/>
      <c r="BI1706" s="44">
        <f>parseTime(BG1706)-(BH1710=INT(RIGHT($F1706, 1)))</f>
        <v>0</v>
      </c>
      <c r="BJ1706" s="45">
        <f t="shared" si="40786"/>
        <v>0</v>
      </c>
      <c r="BK1706" s="36"/>
      <c r="BL1706" s="37"/>
      <c r="BM1706" s="44">
        <f>parseTime(BK1706)-(BL1710=INT(RIGHT($F1706, 1)))</f>
        <v>0</v>
      </c>
      <c r="BN1706" s="45">
        <f t="shared" si="40787"/>
        <v>0</v>
      </c>
      <c r="BO1706" s="36"/>
      <c r="BP1706" s="37"/>
      <c r="BQ1706" s="44">
        <f t="shared" ref="BQ1706" si="40807">parseTime(BO1706)-(BP1710=INT(RIGHT($F1706, 1)))</f>
        <v>0</v>
      </c>
      <c r="BR1706" s="45">
        <f t="shared" si="40789"/>
        <v>0</v>
      </c>
      <c r="BS1706" s="36"/>
      <c r="BT1706" s="37"/>
      <c r="BU1706" s="44">
        <f t="shared" ref="BU1706" si="40808">parseTime(BS1706)-(BT1710=INT(RIGHT($F1706, 1)))</f>
        <v>0</v>
      </c>
      <c r="BV1706" s="45">
        <f t="shared" si="40791"/>
        <v>0</v>
      </c>
      <c r="BW1706" s="36"/>
      <c r="BX1706" s="37"/>
      <c r="BY1706" s="44">
        <f t="shared" ref="BY1706" si="40809">parseTime(BW1706)-(BX1710=INT(RIGHT($F1706, 1)))</f>
        <v>0</v>
      </c>
      <c r="BZ1706" s="45">
        <f t="shared" si="40793"/>
        <v>0</v>
      </c>
      <c r="CA1706" s="36"/>
      <c r="CB1706" s="37"/>
      <c r="CC1706" s="44">
        <f t="shared" ref="CC1706" si="40810">parseTime(CA1706)-(CB1710=INT(RIGHT($F1706, 1)))</f>
        <v>0</v>
      </c>
      <c r="CD1706" s="45">
        <f t="shared" si="40795"/>
        <v>0</v>
      </c>
      <c r="CE1706" s="36"/>
      <c r="CF1706" s="37"/>
      <c r="CG1706" s="44">
        <f t="shared" ref="CG1706" si="40811">parseTime(CE1706)-(CF1710=INT(RIGHT($F1706, 1)))</f>
        <v>0</v>
      </c>
      <c r="CH1706" s="45">
        <f t="shared" si="40797"/>
        <v>0</v>
      </c>
    </row>
    <row r="1707" spans="1:86" x14ac:dyDescent="0.25">
      <c r="A1707" s="56" t="s">
        <v>117</v>
      </c>
      <c r="B1707" s="57">
        <f t="shared" ref="B1707" ca="1" si="40812">roleHours(G1705:CH1711, "MFD")</f>
        <v>48</v>
      </c>
      <c r="C1707" s="14">
        <f t="shared" ref="C1707:C1710" ca="1" si="40813">B1707/8</f>
        <v>6</v>
      </c>
      <c r="D1707" s="14">
        <f t="shared" ref="D1707" ca="1" si="40814">B1706-D1706</f>
        <v>1.7999999999999972</v>
      </c>
      <c r="E1707" s="20" t="s">
        <v>127</v>
      </c>
      <c r="F1707" s="51" t="s">
        <v>130</v>
      </c>
      <c r="G1707" s="36"/>
      <c r="H1707" s="37"/>
      <c r="I1707" s="44">
        <f t="shared" ref="I1707" si="40815">parseTime(G1707)-(H1710=INT(RIGHT($F1707, 1)))</f>
        <v>0</v>
      </c>
      <c r="J1707" s="45">
        <f t="shared" si="40765"/>
        <v>0</v>
      </c>
      <c r="K1707" s="36"/>
      <c r="L1707" s="37"/>
      <c r="M1707" s="44">
        <f t="shared" ref="M1707" si="40816">parseTime(K1707)-(L1710=INT(RIGHT($F1707, 1)))</f>
        <v>0</v>
      </c>
      <c r="N1707" s="45">
        <f t="shared" si="40767"/>
        <v>0</v>
      </c>
      <c r="O1707" s="36"/>
      <c r="P1707" s="37"/>
      <c r="Q1707" s="44">
        <f t="shared" ref="Q1707" si="40817">parseTime(O1707)-(P1710=INT(RIGHT($F1707, 1)))</f>
        <v>0</v>
      </c>
      <c r="R1707" s="45">
        <f t="shared" si="40769"/>
        <v>0</v>
      </c>
      <c r="S1707" s="36"/>
      <c r="T1707" s="37"/>
      <c r="U1707" s="44">
        <f t="shared" ref="U1707" si="40818">parseTime(S1707)-(T1710=INT(RIGHT($F1707, 1)))</f>
        <v>0</v>
      </c>
      <c r="V1707" s="45">
        <f t="shared" si="40771"/>
        <v>0</v>
      </c>
      <c r="W1707" s="36"/>
      <c r="X1707" s="37"/>
      <c r="Y1707" s="44">
        <f t="shared" ref="Y1707" si="40819">parseTime(W1707)-(X1710=INT(RIGHT($F1707, 1)))</f>
        <v>0</v>
      </c>
      <c r="Z1707" s="45">
        <f t="shared" si="40773"/>
        <v>0</v>
      </c>
      <c r="AA1707" s="36"/>
      <c r="AB1707" s="37"/>
      <c r="AC1707" s="44">
        <f t="shared" ref="AC1707" si="40820">parseTime(AA1707)-(AB1710=INT(RIGHT($F1707, 1)))</f>
        <v>0</v>
      </c>
      <c r="AD1707" s="45">
        <f t="shared" si="40775"/>
        <v>0</v>
      </c>
      <c r="AE1707" s="36"/>
      <c r="AF1707" s="37"/>
      <c r="AG1707" s="44">
        <f t="shared" ref="AG1707" si="40821">parseTime(AE1707)-(AF1710=INT(RIGHT($F1707, 1)))</f>
        <v>0</v>
      </c>
      <c r="AH1707" s="45">
        <f t="shared" si="40777"/>
        <v>0</v>
      </c>
      <c r="AI1707" s="36"/>
      <c r="AJ1707" s="37"/>
      <c r="AK1707" s="44">
        <f>parseTime(AI1707)-(AJ1710=INT(RIGHT($F1707, 1)))</f>
        <v>0</v>
      </c>
      <c r="AL1707" s="45">
        <f t="shared" si="40778"/>
        <v>0</v>
      </c>
      <c r="AM1707" s="36"/>
      <c r="AN1707" s="37"/>
      <c r="AO1707" s="44">
        <f t="shared" ref="AO1707" si="40822">parseTime(AM1707)-(AN1710=INT(RIGHT($F1707, 1)))</f>
        <v>0</v>
      </c>
      <c r="AP1707" s="45">
        <f t="shared" si="40780"/>
        <v>0</v>
      </c>
      <c r="AQ1707" s="36"/>
      <c r="AR1707" s="37"/>
      <c r="AS1707" s="44">
        <f t="shared" ref="AS1707" si="40823">parseTime(AQ1707)-(AR1710=INT(RIGHT($F1707, 1)))</f>
        <v>0</v>
      </c>
      <c r="AT1707" s="45">
        <f t="shared" si="40782"/>
        <v>0</v>
      </c>
      <c r="AU1707" s="36"/>
      <c r="AV1707" s="37"/>
      <c r="AW1707" s="44">
        <f>parseTime(AU1707)-(AV1710=INT(RIGHT($F1707, 1)))</f>
        <v>0</v>
      </c>
      <c r="AX1707" s="45">
        <f t="shared" si="40783"/>
        <v>0</v>
      </c>
      <c r="AY1707" s="36"/>
      <c r="AZ1707" s="37"/>
      <c r="BA1707" s="44">
        <f>parseTime(AY1707)-(AZ1710=INT(RIGHT($F1707, 1)))</f>
        <v>0</v>
      </c>
      <c r="BB1707" s="45">
        <f t="shared" si="40784"/>
        <v>0</v>
      </c>
      <c r="BC1707" s="36"/>
      <c r="BD1707" s="37"/>
      <c r="BE1707" s="44">
        <f>parseTime(BC1707)-(BD1710=INT(RIGHT($F1707, 1)))</f>
        <v>0</v>
      </c>
      <c r="BF1707" s="45">
        <f t="shared" si="40785"/>
        <v>0</v>
      </c>
      <c r="BG1707" s="36"/>
      <c r="BH1707" s="37"/>
      <c r="BI1707" s="44">
        <f>parseTime(BG1707)-(BH1710=INT(RIGHT($F1707, 1)))</f>
        <v>0</v>
      </c>
      <c r="BJ1707" s="45">
        <f t="shared" si="40786"/>
        <v>0</v>
      </c>
      <c r="BK1707" s="36"/>
      <c r="BL1707" s="37"/>
      <c r="BM1707" s="44">
        <f>parseTime(BK1707)-(BL1710=INT(RIGHT($F1707, 1)))</f>
        <v>0</v>
      </c>
      <c r="BN1707" s="45">
        <f t="shared" si="40787"/>
        <v>0</v>
      </c>
      <c r="BO1707" s="36"/>
      <c r="BP1707" s="37"/>
      <c r="BQ1707" s="44">
        <f t="shared" ref="BQ1707" si="40824">parseTime(BO1707)-(BP1710=INT(RIGHT($F1707, 1)))</f>
        <v>0</v>
      </c>
      <c r="BR1707" s="45">
        <f t="shared" si="40789"/>
        <v>0</v>
      </c>
      <c r="BS1707" s="36"/>
      <c r="BT1707" s="37"/>
      <c r="BU1707" s="44">
        <f t="shared" ref="BU1707" si="40825">parseTime(BS1707)-(BT1710=INT(RIGHT($F1707, 1)))</f>
        <v>0</v>
      </c>
      <c r="BV1707" s="45">
        <f t="shared" si="40791"/>
        <v>0</v>
      </c>
      <c r="BW1707" s="36"/>
      <c r="BX1707" s="37"/>
      <c r="BY1707" s="44">
        <f t="shared" ref="BY1707" si="40826">parseTime(BW1707)-(BX1710=INT(RIGHT($F1707, 1)))</f>
        <v>0</v>
      </c>
      <c r="BZ1707" s="45">
        <f t="shared" si="40793"/>
        <v>0</v>
      </c>
      <c r="CA1707" s="36"/>
      <c r="CB1707" s="37"/>
      <c r="CC1707" s="44">
        <f t="shared" ref="CC1707" si="40827">parseTime(CA1707)-(CB1710=INT(RIGHT($F1707, 1)))</f>
        <v>0</v>
      </c>
      <c r="CD1707" s="45">
        <f t="shared" si="40795"/>
        <v>0</v>
      </c>
      <c r="CE1707" s="36"/>
      <c r="CF1707" s="37"/>
      <c r="CG1707" s="44">
        <f t="shared" ref="CG1707" si="40828">parseTime(CE1707)-(CF1710=INT(RIGHT($F1707, 1)))</f>
        <v>0</v>
      </c>
      <c r="CH1707" s="45">
        <f t="shared" si="40797"/>
        <v>0</v>
      </c>
    </row>
    <row r="1708" spans="1:86" x14ac:dyDescent="0.25">
      <c r="A1708" s="56"/>
      <c r="B1708" s="57"/>
      <c r="C1708" s="14">
        <f t="shared" si="40813"/>
        <v>0</v>
      </c>
      <c r="D1708" s="14" t="s">
        <v>259</v>
      </c>
      <c r="E1708" s="20">
        <v>4.25</v>
      </c>
      <c r="F1708" s="51" t="s">
        <v>131</v>
      </c>
      <c r="G1708" s="36"/>
      <c r="H1708" s="37"/>
      <c r="I1708" s="44">
        <f t="shared" ref="I1708" si="40829">parseTime(G1708)-(H1710=INT(RIGHT($F1708, 1)))</f>
        <v>0</v>
      </c>
      <c r="J1708" s="45">
        <f t="shared" si="40765"/>
        <v>0</v>
      </c>
      <c r="K1708" s="36"/>
      <c r="L1708" s="37"/>
      <c r="M1708" s="44">
        <f t="shared" ref="M1708" si="40830">parseTime(K1708)-(L1710=INT(RIGHT($F1708, 1)))</f>
        <v>0</v>
      </c>
      <c r="N1708" s="45">
        <f t="shared" si="40767"/>
        <v>0</v>
      </c>
      <c r="O1708" s="36"/>
      <c r="P1708" s="37"/>
      <c r="Q1708" s="44">
        <f t="shared" ref="Q1708" si="40831">parseTime(O1708)-(P1710=INT(RIGHT($F1708, 1)))</f>
        <v>0</v>
      </c>
      <c r="R1708" s="45">
        <f t="shared" si="40769"/>
        <v>0</v>
      </c>
      <c r="S1708" s="36"/>
      <c r="T1708" s="37"/>
      <c r="U1708" s="44">
        <f t="shared" ref="U1708" si="40832">parseTime(S1708)-(T1710=INT(RIGHT($F1708, 1)))</f>
        <v>0</v>
      </c>
      <c r="V1708" s="45">
        <f t="shared" si="40771"/>
        <v>0</v>
      </c>
      <c r="W1708" s="36"/>
      <c r="X1708" s="37"/>
      <c r="Y1708" s="44">
        <f t="shared" ref="Y1708" si="40833">parseTime(W1708)-(X1710=INT(RIGHT($F1708, 1)))</f>
        <v>0</v>
      </c>
      <c r="Z1708" s="45">
        <f t="shared" si="40773"/>
        <v>0</v>
      </c>
      <c r="AA1708" s="36"/>
      <c r="AB1708" s="37"/>
      <c r="AC1708" s="44">
        <f t="shared" ref="AC1708" si="40834">parseTime(AA1708)-(AB1710=INT(RIGHT($F1708, 1)))</f>
        <v>0</v>
      </c>
      <c r="AD1708" s="45">
        <f t="shared" si="40775"/>
        <v>0</v>
      </c>
      <c r="AE1708" s="36"/>
      <c r="AF1708" s="37"/>
      <c r="AG1708" s="44">
        <f t="shared" ref="AG1708" si="40835">parseTime(AE1708)-(AF1710=INT(RIGHT($F1708, 1)))</f>
        <v>0</v>
      </c>
      <c r="AH1708" s="45">
        <f t="shared" si="40777"/>
        <v>0</v>
      </c>
      <c r="AI1708" s="36"/>
      <c r="AJ1708" s="37"/>
      <c r="AK1708" s="44">
        <f>parseTime(AI1708)-(AJ1710=INT(RIGHT($F1708, 1)))</f>
        <v>0</v>
      </c>
      <c r="AL1708" s="45">
        <f t="shared" si="40778"/>
        <v>0</v>
      </c>
      <c r="AM1708" s="36"/>
      <c r="AN1708" s="37"/>
      <c r="AO1708" s="44">
        <f t="shared" ref="AO1708" si="40836">parseTime(AM1708)-(AN1710=INT(RIGHT($F1708, 1)))</f>
        <v>0</v>
      </c>
      <c r="AP1708" s="45">
        <f t="shared" si="40780"/>
        <v>0</v>
      </c>
      <c r="AQ1708" s="36"/>
      <c r="AR1708" s="37"/>
      <c r="AS1708" s="44">
        <f t="shared" ref="AS1708" si="40837">parseTime(AQ1708)-(AR1710=INT(RIGHT($F1708, 1)))</f>
        <v>0</v>
      </c>
      <c r="AT1708" s="45">
        <f t="shared" si="40782"/>
        <v>0</v>
      </c>
      <c r="AU1708" s="36"/>
      <c r="AV1708" s="37"/>
      <c r="AW1708" s="44">
        <f>parseTime(AU1708)-(AV1710=INT(RIGHT($F1708, 1)))</f>
        <v>0</v>
      </c>
      <c r="AX1708" s="45">
        <f t="shared" si="40783"/>
        <v>0</v>
      </c>
      <c r="AY1708" s="36"/>
      <c r="AZ1708" s="37"/>
      <c r="BA1708" s="44">
        <f>parseTime(AY1708)-(AZ1710=INT(RIGHT($F1708, 1)))</f>
        <v>0</v>
      </c>
      <c r="BB1708" s="45">
        <f t="shared" si="40784"/>
        <v>0</v>
      </c>
      <c r="BC1708" s="36"/>
      <c r="BD1708" s="37"/>
      <c r="BE1708" s="44">
        <f>parseTime(BC1708)-(BD1710=INT(RIGHT($F1708, 1)))</f>
        <v>0</v>
      </c>
      <c r="BF1708" s="45">
        <f t="shared" si="40785"/>
        <v>0</v>
      </c>
      <c r="BG1708" s="36"/>
      <c r="BH1708" s="37"/>
      <c r="BI1708" s="44">
        <f>parseTime(BG1708)-(BH1710=INT(RIGHT($F1708, 1)))</f>
        <v>0</v>
      </c>
      <c r="BJ1708" s="45">
        <f t="shared" si="40786"/>
        <v>0</v>
      </c>
      <c r="BK1708" s="36"/>
      <c r="BL1708" s="37"/>
      <c r="BM1708" s="44">
        <f>parseTime(BK1708)-(BL1710=INT(RIGHT($F1708, 1)))</f>
        <v>0</v>
      </c>
      <c r="BN1708" s="45">
        <f t="shared" si="40787"/>
        <v>0</v>
      </c>
      <c r="BO1708" s="36"/>
      <c r="BP1708" s="37"/>
      <c r="BQ1708" s="44">
        <f t="shared" ref="BQ1708" si="40838">parseTime(BO1708)-(BP1710=INT(RIGHT($F1708, 1)))</f>
        <v>0</v>
      </c>
      <c r="BR1708" s="45">
        <f t="shared" si="40789"/>
        <v>0</v>
      </c>
      <c r="BS1708" s="36"/>
      <c r="BT1708" s="37"/>
      <c r="BU1708" s="44">
        <f t="shared" ref="BU1708" si="40839">parseTime(BS1708)-(BT1710=INT(RIGHT($F1708, 1)))</f>
        <v>0</v>
      </c>
      <c r="BV1708" s="45">
        <f t="shared" si="40791"/>
        <v>0</v>
      </c>
      <c r="BW1708" s="36"/>
      <c r="BX1708" s="37"/>
      <c r="BY1708" s="44">
        <f t="shared" ref="BY1708" si="40840">parseTime(BW1708)-(BX1710=INT(RIGHT($F1708, 1)))</f>
        <v>0</v>
      </c>
      <c r="BZ1708" s="45">
        <f t="shared" si="40793"/>
        <v>0</v>
      </c>
      <c r="CA1708" s="36"/>
      <c r="CB1708" s="37"/>
      <c r="CC1708" s="44">
        <f t="shared" ref="CC1708" si="40841">parseTime(CA1708)-(CB1710=INT(RIGHT($F1708, 1)))</f>
        <v>0</v>
      </c>
      <c r="CD1708" s="45">
        <f t="shared" si="40795"/>
        <v>0</v>
      </c>
      <c r="CE1708" s="36"/>
      <c r="CF1708" s="37"/>
      <c r="CG1708" s="44">
        <f t="shared" ref="CG1708" si="40842">parseTime(CE1708)-(CF1710=INT(RIGHT($F1708, 1)))</f>
        <v>0</v>
      </c>
      <c r="CH1708" s="45">
        <f t="shared" si="40797"/>
        <v>0</v>
      </c>
    </row>
    <row r="1709" spans="1:86" x14ac:dyDescent="0.25">
      <c r="A1709" s="56" t="s">
        <v>119</v>
      </c>
      <c r="B1709" s="57">
        <f t="shared" ref="B1709" ca="1" si="40843">roleHours(G1705:CH1711, "MCC")</f>
        <v>7.5</v>
      </c>
      <c r="C1709" s="14">
        <f t="shared" ca="1" si="40813"/>
        <v>0.9375</v>
      </c>
      <c r="D1709" s="14" t="s">
        <v>260</v>
      </c>
      <c r="E1709" s="20">
        <v>4.6500000000000004</v>
      </c>
      <c r="F1709" s="51" t="s">
        <v>132</v>
      </c>
      <c r="G1709" s="36"/>
      <c r="H1709" s="37"/>
      <c r="I1709" s="44">
        <f t="shared" ref="I1709" si="40844">parseTime(G1709)-(H1710=INT(RIGHT($F1709, 1)))</f>
        <v>0</v>
      </c>
      <c r="J1709" s="45">
        <f t="shared" si="40765"/>
        <v>0</v>
      </c>
      <c r="K1709" s="36"/>
      <c r="L1709" s="37"/>
      <c r="M1709" s="44">
        <f t="shared" ref="M1709" si="40845">parseTime(K1709)-(L1710=INT(RIGHT($F1709, 1)))</f>
        <v>0</v>
      </c>
      <c r="N1709" s="45">
        <f t="shared" si="40767"/>
        <v>0</v>
      </c>
      <c r="O1709" s="36"/>
      <c r="P1709" s="37"/>
      <c r="Q1709" s="44">
        <f t="shared" ref="Q1709" si="40846">parseTime(O1709)-(P1710=INT(RIGHT($F1709, 1)))</f>
        <v>0</v>
      </c>
      <c r="R1709" s="45">
        <f t="shared" si="40769"/>
        <v>0</v>
      </c>
      <c r="S1709" s="36"/>
      <c r="T1709" s="37"/>
      <c r="U1709" s="44">
        <f t="shared" ref="U1709" si="40847">parseTime(S1709)-(T1710=INT(RIGHT($F1709, 1)))</f>
        <v>0</v>
      </c>
      <c r="V1709" s="45">
        <f t="shared" si="40771"/>
        <v>0</v>
      </c>
      <c r="W1709" s="36"/>
      <c r="X1709" s="37"/>
      <c r="Y1709" s="44">
        <f t="shared" ref="Y1709" si="40848">parseTime(W1709)-(X1710=INT(RIGHT($F1709, 1)))</f>
        <v>0</v>
      </c>
      <c r="Z1709" s="45">
        <f t="shared" si="40773"/>
        <v>0</v>
      </c>
      <c r="AA1709" s="36"/>
      <c r="AB1709" s="37"/>
      <c r="AC1709" s="44">
        <f t="shared" ref="AC1709" si="40849">parseTime(AA1709)-(AB1710=INT(RIGHT($F1709, 1)))</f>
        <v>0</v>
      </c>
      <c r="AD1709" s="45">
        <f t="shared" si="40775"/>
        <v>0</v>
      </c>
      <c r="AE1709" s="36"/>
      <c r="AF1709" s="37"/>
      <c r="AG1709" s="44">
        <f t="shared" ref="AG1709" si="40850">parseTime(AE1709)-(AF1710=INT(RIGHT($F1709, 1)))</f>
        <v>0</v>
      </c>
      <c r="AH1709" s="45">
        <f t="shared" si="40777"/>
        <v>0</v>
      </c>
      <c r="AI1709" s="36"/>
      <c r="AJ1709" s="37"/>
      <c r="AK1709" s="44">
        <f>parseTime(AI1709)-(AJ1710=INT(RIGHT($F1709, 1)))</f>
        <v>0</v>
      </c>
      <c r="AL1709" s="45">
        <f t="shared" si="40778"/>
        <v>0</v>
      </c>
      <c r="AM1709" s="36"/>
      <c r="AN1709" s="37"/>
      <c r="AO1709" s="44">
        <f t="shared" ref="AO1709" si="40851">parseTime(AM1709)-(AN1710=INT(RIGHT($F1709, 1)))</f>
        <v>0</v>
      </c>
      <c r="AP1709" s="45">
        <f t="shared" si="40780"/>
        <v>0</v>
      </c>
      <c r="AQ1709" s="36"/>
      <c r="AR1709" s="37"/>
      <c r="AS1709" s="44">
        <f t="shared" ref="AS1709" si="40852">parseTime(AQ1709)-(AR1710=INT(RIGHT($F1709, 1)))</f>
        <v>0</v>
      </c>
      <c r="AT1709" s="45">
        <f t="shared" si="40782"/>
        <v>0</v>
      </c>
      <c r="AU1709" s="36"/>
      <c r="AV1709" s="37"/>
      <c r="AW1709" s="44">
        <f>parseTime(AU1709)-(AV1710=INT(RIGHT($F1709, 1)))</f>
        <v>0</v>
      </c>
      <c r="AX1709" s="45">
        <f t="shared" si="40783"/>
        <v>0</v>
      </c>
      <c r="AY1709" s="36"/>
      <c r="AZ1709" s="37"/>
      <c r="BA1709" s="44">
        <f>parseTime(AY1709)-(AZ1710=INT(RIGHT($F1709, 1)))</f>
        <v>0</v>
      </c>
      <c r="BB1709" s="45">
        <f t="shared" si="40784"/>
        <v>0</v>
      </c>
      <c r="BC1709" s="36"/>
      <c r="BD1709" s="37"/>
      <c r="BE1709" s="44">
        <f>parseTime(BC1709)-(BD1710=INT(RIGHT($F1709, 1)))</f>
        <v>0</v>
      </c>
      <c r="BF1709" s="45">
        <f t="shared" si="40785"/>
        <v>0</v>
      </c>
      <c r="BG1709" s="36"/>
      <c r="BH1709" s="37"/>
      <c r="BI1709" s="44">
        <f>parseTime(BG1709)-(BH1710=INT(RIGHT($F1709, 1)))</f>
        <v>0</v>
      </c>
      <c r="BJ1709" s="45">
        <f t="shared" si="40786"/>
        <v>0</v>
      </c>
      <c r="BK1709" s="36"/>
      <c r="BL1709" s="37"/>
      <c r="BM1709" s="44">
        <f>parseTime(BK1709)-(BL1710=INT(RIGHT($F1709, 1)))</f>
        <v>0</v>
      </c>
      <c r="BN1709" s="45">
        <f t="shared" si="40787"/>
        <v>0</v>
      </c>
      <c r="BO1709" s="36"/>
      <c r="BP1709" s="37"/>
      <c r="BQ1709" s="44">
        <f t="shared" ref="BQ1709" si="40853">parseTime(BO1709)-(BP1710=INT(RIGHT($F1709, 1)))</f>
        <v>0</v>
      </c>
      <c r="BR1709" s="45">
        <f t="shared" si="40789"/>
        <v>0</v>
      </c>
      <c r="BS1709" s="36"/>
      <c r="BT1709" s="37"/>
      <c r="BU1709" s="44">
        <f t="shared" ref="BU1709" si="40854">parseTime(BS1709)-(BT1710=INT(RIGHT($F1709, 1)))</f>
        <v>0</v>
      </c>
      <c r="BV1709" s="45">
        <f t="shared" si="40791"/>
        <v>0</v>
      </c>
      <c r="BW1709" s="36"/>
      <c r="BX1709" s="37"/>
      <c r="BY1709" s="44">
        <f t="shared" ref="BY1709" si="40855">parseTime(BW1709)-(BX1710=INT(RIGHT($F1709, 1)))</f>
        <v>0</v>
      </c>
      <c r="BZ1709" s="45">
        <f t="shared" si="40793"/>
        <v>0</v>
      </c>
      <c r="CA1709" s="36"/>
      <c r="CB1709" s="37"/>
      <c r="CC1709" s="44">
        <f t="shared" ref="CC1709" si="40856">parseTime(CA1709)-(CB1710=INT(RIGHT($F1709, 1)))</f>
        <v>0</v>
      </c>
      <c r="CD1709" s="45">
        <f t="shared" si="40795"/>
        <v>0</v>
      </c>
      <c r="CE1709" s="36"/>
      <c r="CF1709" s="37"/>
      <c r="CG1709" s="44">
        <f t="shared" ref="CG1709" si="40857">parseTime(CE1709)-(CF1710=INT(RIGHT($F1709, 1)))</f>
        <v>0</v>
      </c>
      <c r="CH1709" s="45">
        <f t="shared" si="40797"/>
        <v>0</v>
      </c>
    </row>
    <row r="1710" spans="1:86" x14ac:dyDescent="0.25">
      <c r="A1710" s="56"/>
      <c r="B1710" s="57"/>
      <c r="C1710" s="14">
        <f t="shared" si="40813"/>
        <v>0</v>
      </c>
      <c r="D1710" s="14"/>
      <c r="E1710" s="20">
        <f t="shared" ref="E1710" si="40858">((7.5/2)-0.5+E1709)*8</f>
        <v>63.2</v>
      </c>
      <c r="F1710" s="51"/>
      <c r="G1710" s="46" t="s">
        <v>134</v>
      </c>
      <c r="H1710" s="38">
        <f t="shared" ref="H1710" si="40859">lunchAdjust(G1705:H1709)</f>
        <v>1</v>
      </c>
      <c r="I1710" s="48" t="s">
        <v>0</v>
      </c>
      <c r="J1710" s="39">
        <f t="shared" ref="J1710" si="40860">SUMPRODUCT(I1705:I1709*J1705:J1709)</f>
        <v>8</v>
      </c>
      <c r="K1710" s="46" t="s">
        <v>134</v>
      </c>
      <c r="L1710" s="38">
        <f t="shared" ref="L1710" si="40861">lunchAdjust(K1705:L1709)</f>
        <v>1</v>
      </c>
      <c r="M1710" s="48" t="s">
        <v>0</v>
      </c>
      <c r="N1710" s="39">
        <f t="shared" ref="N1710" si="40862">SUMPRODUCT(M1705:M1709*N1705:N1709)</f>
        <v>8</v>
      </c>
      <c r="O1710" s="46" t="s">
        <v>134</v>
      </c>
      <c r="P1710" s="38">
        <f t="shared" ref="P1710" si="40863">lunchAdjust(O1705:P1709)</f>
        <v>0</v>
      </c>
      <c r="Q1710" s="48" t="s">
        <v>0</v>
      </c>
      <c r="R1710" s="39">
        <f t="shared" ref="R1710" si="40864">SUMPRODUCT(Q1705:Q1709*R1705:R1709)</f>
        <v>0</v>
      </c>
      <c r="S1710" s="46" t="s">
        <v>134</v>
      </c>
      <c r="T1710" s="38">
        <f t="shared" ref="T1710" si="40865">lunchAdjust(S1705:T1709)</f>
        <v>1</v>
      </c>
      <c r="U1710" s="48" t="s">
        <v>0</v>
      </c>
      <c r="V1710" s="39">
        <f t="shared" ref="V1710" si="40866">SUMPRODUCT(U1705:U1709*V1705:V1709)</f>
        <v>8</v>
      </c>
      <c r="W1710" s="46" t="s">
        <v>134</v>
      </c>
      <c r="X1710" s="38">
        <f t="shared" ref="X1710" si="40867">lunchAdjust(W1705:X1709)</f>
        <v>0</v>
      </c>
      <c r="Y1710" s="48" t="s">
        <v>0</v>
      </c>
      <c r="Z1710" s="39">
        <f t="shared" ref="Z1710" si="40868">SUMPRODUCT(Y1705:Y1709*Z1705:Z1709)</f>
        <v>0</v>
      </c>
      <c r="AA1710" s="46" t="s">
        <v>134</v>
      </c>
      <c r="AB1710" s="38">
        <f t="shared" ref="AB1710" si="40869">lunchAdjust(AA1705:AB1709)</f>
        <v>1</v>
      </c>
      <c r="AC1710" s="48" t="s">
        <v>0</v>
      </c>
      <c r="AD1710" s="39">
        <f t="shared" ref="AD1710" si="40870">SUMPRODUCT(AC1705:AC1709*AD1705:AD1709)</f>
        <v>8</v>
      </c>
      <c r="AE1710" s="46" t="s">
        <v>134</v>
      </c>
      <c r="AF1710" s="38">
        <f t="shared" ref="AF1710" si="40871">lunchAdjust(AE1705:AF1709)</f>
        <v>1</v>
      </c>
      <c r="AG1710" s="48" t="s">
        <v>0</v>
      </c>
      <c r="AH1710" s="39">
        <f t="shared" ref="AH1710" si="40872">SUMPRODUCT(AG1705:AG1709*AH1705:AH1709)</f>
        <v>7.5</v>
      </c>
      <c r="AI1710" s="46" t="s">
        <v>134</v>
      </c>
      <c r="AJ1710" s="38">
        <f t="shared" ref="AJ1710" si="40873">lunchAdjust(AI1705:AJ1709)</f>
        <v>1</v>
      </c>
      <c r="AK1710" s="48" t="s">
        <v>0</v>
      </c>
      <c r="AL1710" s="39">
        <f t="shared" ref="AL1710" si="40874">SUMPRODUCT(AK1705:AK1709*AL1705:AL1709)</f>
        <v>8</v>
      </c>
      <c r="AM1710" s="46" t="s">
        <v>134</v>
      </c>
      <c r="AN1710" s="38">
        <f t="shared" ref="AN1710" si="40875">lunchAdjust(AM1705:AN1709)</f>
        <v>0</v>
      </c>
      <c r="AO1710" s="48" t="s">
        <v>0</v>
      </c>
      <c r="AP1710" s="39">
        <f t="shared" ref="AP1710" si="40876">SUMPRODUCT(AO1705:AO1709*AP1705:AP1709)</f>
        <v>0</v>
      </c>
      <c r="AQ1710" s="46" t="s">
        <v>134</v>
      </c>
      <c r="AR1710" s="38">
        <f t="shared" ref="AR1710" si="40877">lunchAdjust(AQ1705:AR1709)</f>
        <v>0</v>
      </c>
      <c r="AS1710" s="48" t="s">
        <v>0</v>
      </c>
      <c r="AT1710" s="39">
        <f t="shared" ref="AT1710" si="40878">SUMPRODUCT(AS1705:AS1709*AT1705:AT1709)</f>
        <v>0</v>
      </c>
      <c r="AU1710" s="46" t="s">
        <v>134</v>
      </c>
      <c r="AV1710" s="38">
        <f t="shared" ref="AV1710" si="40879">lunchAdjust(AU1705:AV1709)</f>
        <v>0</v>
      </c>
      <c r="AW1710" s="48" t="s">
        <v>0</v>
      </c>
      <c r="AX1710" s="39">
        <f t="shared" ref="AX1710" si="40880">SUMPRODUCT(AW1705:AW1709*AX1705:AX1709)</f>
        <v>0</v>
      </c>
      <c r="AY1710" s="46" t="s">
        <v>134</v>
      </c>
      <c r="AZ1710" s="38">
        <f t="shared" ref="AZ1710" si="40881">lunchAdjust(AY1705:AZ1709)</f>
        <v>0</v>
      </c>
      <c r="BA1710" s="48" t="s">
        <v>0</v>
      </c>
      <c r="BB1710" s="39">
        <f t="shared" ref="BB1710" si="40882">SUMPRODUCT(BA1705:BA1709*BB1705:BB1709)</f>
        <v>0</v>
      </c>
      <c r="BC1710" s="46" t="s">
        <v>134</v>
      </c>
      <c r="BD1710" s="38">
        <f t="shared" ref="BD1710" si="40883">lunchAdjust(BC1705:BD1709)</f>
        <v>0</v>
      </c>
      <c r="BE1710" s="48" t="s">
        <v>0</v>
      </c>
      <c r="BF1710" s="39">
        <f t="shared" ref="BF1710" si="40884">SUMPRODUCT(BE1705:BE1709*BF1705:BF1709)</f>
        <v>0</v>
      </c>
      <c r="BG1710" s="46" t="s">
        <v>134</v>
      </c>
      <c r="BH1710" s="38">
        <f t="shared" ref="BH1710" si="40885">lunchAdjust(BG1705:BH1709)</f>
        <v>0</v>
      </c>
      <c r="BI1710" s="48" t="s">
        <v>0</v>
      </c>
      <c r="BJ1710" s="39">
        <f t="shared" ref="BJ1710" si="40886">SUMPRODUCT(BI1705:BI1709*BJ1705:BJ1709)</f>
        <v>0</v>
      </c>
      <c r="BK1710" s="46" t="s">
        <v>134</v>
      </c>
      <c r="BL1710" s="38">
        <f t="shared" ref="BL1710" si="40887">lunchAdjust(BK1705:BL1709)</f>
        <v>0</v>
      </c>
      <c r="BM1710" s="48" t="s">
        <v>0</v>
      </c>
      <c r="BN1710" s="39">
        <f t="shared" ref="BN1710" si="40888">SUMPRODUCT(BM1705:BM1709*BN1705:BN1709)</f>
        <v>0</v>
      </c>
      <c r="BO1710" s="46" t="s">
        <v>134</v>
      </c>
      <c r="BP1710" s="38">
        <f t="shared" ref="BP1710" si="40889">lunchAdjust(BO1705:BP1709)</f>
        <v>0</v>
      </c>
      <c r="BQ1710" s="48" t="s">
        <v>0</v>
      </c>
      <c r="BR1710" s="39">
        <f t="shared" ref="BR1710" si="40890">SUMPRODUCT(BQ1705:BQ1709*BR1705:BR1709)</f>
        <v>0</v>
      </c>
      <c r="BS1710" s="46" t="s">
        <v>134</v>
      </c>
      <c r="BT1710" s="38">
        <f t="shared" ref="BT1710" si="40891">lunchAdjust(BS1705:BT1709)</f>
        <v>1</v>
      </c>
      <c r="BU1710" s="48" t="s">
        <v>0</v>
      </c>
      <c r="BV1710" s="39">
        <f t="shared" ref="BV1710" si="40892">SUMPRODUCT(BU1705:BU1709*BV1705:BV1709)</f>
        <v>8</v>
      </c>
      <c r="BW1710" s="46" t="s">
        <v>134</v>
      </c>
      <c r="BX1710" s="38">
        <f t="shared" ref="BX1710" si="40893">lunchAdjust(BW1705:BX1709)</f>
        <v>0</v>
      </c>
      <c r="BY1710" s="48" t="s">
        <v>0</v>
      </c>
      <c r="BZ1710" s="39">
        <f t="shared" ref="BZ1710" si="40894">SUMPRODUCT(BY1705:BY1709*BZ1705:BZ1709)</f>
        <v>0</v>
      </c>
      <c r="CA1710" s="46" t="s">
        <v>134</v>
      </c>
      <c r="CB1710" s="38">
        <f t="shared" ref="CB1710" si="40895">lunchAdjust(CA1705:CB1709)</f>
        <v>0</v>
      </c>
      <c r="CC1710" s="48" t="s">
        <v>0</v>
      </c>
      <c r="CD1710" s="39">
        <f t="shared" ref="CD1710" si="40896">SUMPRODUCT(CC1705:CC1709*CD1705:CD1709)</f>
        <v>0</v>
      </c>
      <c r="CE1710" s="46" t="s">
        <v>134</v>
      </c>
      <c r="CF1710" s="38">
        <f t="shared" ref="CF1710" si="40897">lunchAdjust(CE1705:CF1709)</f>
        <v>0</v>
      </c>
      <c r="CG1710" s="48" t="s">
        <v>0</v>
      </c>
      <c r="CH1710" s="39">
        <f t="shared" ref="CH1710" si="40898">SUMPRODUCT(CG1705:CG1709*CH1705:CH1709)</f>
        <v>0</v>
      </c>
    </row>
    <row r="1711" spans="1:86" ht="15.75" thickBot="1" x14ac:dyDescent="0.3">
      <c r="A1711" s="58" t="s">
        <v>121</v>
      </c>
      <c r="B1711" s="59">
        <f t="shared" ref="B1711" ca="1" si="40899">roleHours(G1705:CH1711, "OUT")</f>
        <v>0</v>
      </c>
      <c r="C1711" s="54" t="s">
        <v>137</v>
      </c>
      <c r="D1711" s="22">
        <f t="shared" ref="D1711" ca="1" si="40900">roleHours(G1705:CH1711, "PTO")</f>
        <v>0</v>
      </c>
      <c r="E1711" s="23">
        <f t="shared" ref="E1711" ca="1" si="40901">E1710-B1706</f>
        <v>7.7000000000000028</v>
      </c>
      <c r="F1711" s="52"/>
      <c r="G1711" s="47" t="s">
        <v>39</v>
      </c>
      <c r="H1711" s="40">
        <f t="shared" si="39694"/>
        <v>0</v>
      </c>
      <c r="I1711" s="49" t="s">
        <v>135</v>
      </c>
      <c r="J1711" s="41">
        <f t="shared" ref="J1711" si="40902">J1710*G$4</f>
        <v>0</v>
      </c>
      <c r="K1711" s="47" t="s">
        <v>39</v>
      </c>
      <c r="L1711" s="40">
        <f t="shared" ref="L1711" si="40903">SUMPRODUCT(M1705:M1709*(L1705:L1709="PTO"))+SUMPRODUCT(M1705:M1709*(L1705:L1709="HOL"))</f>
        <v>0</v>
      </c>
      <c r="M1711" s="49" t="s">
        <v>135</v>
      </c>
      <c r="N1711" s="41">
        <f t="shared" ref="N1711" si="40904">N1710*K$4</f>
        <v>0</v>
      </c>
      <c r="O1711" s="47" t="s">
        <v>39</v>
      </c>
      <c r="P1711" s="40">
        <f t="shared" ref="P1711" si="40905">SUMPRODUCT(Q1705:Q1709*(P1705:P1709="PTO"))+SUMPRODUCT(Q1705:Q1709*(P1705:P1709="HOL"))</f>
        <v>0</v>
      </c>
      <c r="Q1711" s="49" t="s">
        <v>135</v>
      </c>
      <c r="R1711" s="41">
        <f t="shared" ref="R1711" si="40906">R1710*O$4</f>
        <v>0</v>
      </c>
      <c r="S1711" s="47" t="s">
        <v>39</v>
      </c>
      <c r="T1711" s="40">
        <f t="shared" ref="T1711" si="40907">SUMPRODUCT(U1705:U1709*(T1705:T1709="PTO"))+SUMPRODUCT(U1705:U1709*(T1705:T1709="HOL"))</f>
        <v>0</v>
      </c>
      <c r="U1711" s="49" t="s">
        <v>135</v>
      </c>
      <c r="V1711" s="41">
        <f t="shared" ref="V1711" si="40908">V1710*S$4</f>
        <v>0</v>
      </c>
      <c r="W1711" s="47" t="s">
        <v>39</v>
      </c>
      <c r="X1711" s="40">
        <f t="shared" ref="X1711" si="40909">SUMPRODUCT(Y1705:Y1709*(X1705:X1709="PTO"))+SUMPRODUCT(Y1705:Y1709*(X1705:X1709="HOL"))</f>
        <v>0</v>
      </c>
      <c r="Y1711" s="49" t="s">
        <v>135</v>
      </c>
      <c r="Z1711" s="41">
        <f t="shared" ref="Z1711" si="40910">Z1710*W$4</f>
        <v>0</v>
      </c>
      <c r="AA1711" s="47" t="s">
        <v>39</v>
      </c>
      <c r="AB1711" s="40">
        <f t="shared" ref="AB1711" si="40911">SUMPRODUCT(AC1705:AC1709*(AB1705:AB1709="PTO"))+SUMPRODUCT(AC1705:AC1709*(AB1705:AB1709="HOL"))</f>
        <v>0</v>
      </c>
      <c r="AC1711" s="49" t="s">
        <v>135</v>
      </c>
      <c r="AD1711" s="41">
        <f t="shared" ref="AD1711" si="40912">AD1710*AA$4</f>
        <v>8</v>
      </c>
      <c r="AE1711" s="47" t="s">
        <v>39</v>
      </c>
      <c r="AF1711" s="40">
        <f t="shared" ref="AF1711" si="40913">SUMPRODUCT(AG1705:AG1709*(AF1705:AF1709="PTO"))+SUMPRODUCT(AG1705:AG1709*(AF1705:AF1709="HOL"))</f>
        <v>0</v>
      </c>
      <c r="AG1711" s="49" t="s">
        <v>135</v>
      </c>
      <c r="AH1711" s="41">
        <f t="shared" ref="AH1711" si="40914">AH1710*AE$4</f>
        <v>7.5</v>
      </c>
      <c r="AI1711" s="47" t="s">
        <v>39</v>
      </c>
      <c r="AJ1711" s="40">
        <f t="shared" ref="AJ1711" si="40915">SUMPRODUCT(AK1705:AK1709*(AJ1705:AJ1709="PTO"))+SUMPRODUCT(AK1705:AK1709*(AJ1705:AJ1709="HOL"))</f>
        <v>0</v>
      </c>
      <c r="AK1711" s="49" t="s">
        <v>135</v>
      </c>
      <c r="AL1711" s="41">
        <f>AL1710*AI$4</f>
        <v>8</v>
      </c>
      <c r="AM1711" s="47" t="s">
        <v>39</v>
      </c>
      <c r="AN1711" s="40">
        <f t="shared" ref="AN1711" si="40916">SUMPRODUCT(AO1705:AO1709*(AN1705:AN1709="PTO"))+SUMPRODUCT(AO1705:AO1709*(AN1705:AN1709="HOL"))</f>
        <v>0</v>
      </c>
      <c r="AO1711" s="49" t="s">
        <v>135</v>
      </c>
      <c r="AP1711" s="41">
        <f t="shared" ref="AP1711" si="40917">AP1710*AM$4</f>
        <v>0</v>
      </c>
      <c r="AQ1711" s="47" t="s">
        <v>39</v>
      </c>
      <c r="AR1711" s="40">
        <f t="shared" ref="AR1711" si="40918">SUMPRODUCT(AS1705:AS1709*(AR1705:AR1709="PTO"))+SUMPRODUCT(AS1705:AS1709*(AR1705:AR1709="HOL"))</f>
        <v>0</v>
      </c>
      <c r="AS1711" s="49" t="s">
        <v>135</v>
      </c>
      <c r="AT1711" s="41">
        <f t="shared" ref="AT1711" si="40919">AT1710*AQ$4</f>
        <v>0</v>
      </c>
      <c r="AU1711" s="47" t="s">
        <v>39</v>
      </c>
      <c r="AV1711" s="40">
        <f t="shared" ref="AV1711" si="40920">SUMPRODUCT(AW1705:AW1709*(AV1705:AV1709="PTO"))+SUMPRODUCT(AW1705:AW1709*(AV1705:AV1709="HOL"))</f>
        <v>0</v>
      </c>
      <c r="AW1711" s="49" t="s">
        <v>135</v>
      </c>
      <c r="AX1711" s="41">
        <f>AX1710*AU$4</f>
        <v>0</v>
      </c>
      <c r="AY1711" s="47" t="s">
        <v>39</v>
      </c>
      <c r="AZ1711" s="40">
        <f t="shared" ref="AZ1711" si="40921">SUMPRODUCT(BA1705:BA1709*(AZ1705:AZ1709="PTO"))+SUMPRODUCT(BA1705:BA1709*(AZ1705:AZ1709="HOL"))</f>
        <v>0</v>
      </c>
      <c r="BA1711" s="49" t="s">
        <v>135</v>
      </c>
      <c r="BB1711" s="41">
        <f>BB1710*AY$4</f>
        <v>0</v>
      </c>
      <c r="BC1711" s="47" t="s">
        <v>39</v>
      </c>
      <c r="BD1711" s="40">
        <f t="shared" ref="BD1711" si="40922">SUMPRODUCT(BE1705:BE1709*(BD1705:BD1709="PTO"))+SUMPRODUCT(BE1705:BE1709*(BD1705:BD1709="HOL"))</f>
        <v>0</v>
      </c>
      <c r="BE1711" s="49" t="s">
        <v>135</v>
      </c>
      <c r="BF1711" s="41">
        <f>BF1710*BC$4</f>
        <v>0</v>
      </c>
      <c r="BG1711" s="47" t="s">
        <v>39</v>
      </c>
      <c r="BH1711" s="40">
        <f t="shared" ref="BH1711" si="40923">SUMPRODUCT(BI1705:BI1709*(BH1705:BH1709="PTO"))+SUMPRODUCT(BI1705:BI1709*(BH1705:BH1709="HOL"))</f>
        <v>0</v>
      </c>
      <c r="BI1711" s="49" t="s">
        <v>135</v>
      </c>
      <c r="BJ1711" s="41">
        <f>BJ1710*BG$4</f>
        <v>0</v>
      </c>
      <c r="BK1711" s="47" t="s">
        <v>39</v>
      </c>
      <c r="BL1711" s="40">
        <f t="shared" ref="BL1711" si="40924">SUMPRODUCT(BM1705:BM1709*(BL1705:BL1709="PTO"))+SUMPRODUCT(BM1705:BM1709*(BL1705:BL1709="HOL"))</f>
        <v>0</v>
      </c>
      <c r="BM1711" s="49" t="s">
        <v>135</v>
      </c>
      <c r="BN1711" s="41">
        <f>BN1710*BK$4</f>
        <v>0</v>
      </c>
      <c r="BO1711" s="47" t="s">
        <v>39</v>
      </c>
      <c r="BP1711" s="40">
        <f t="shared" ref="BP1711" si="40925">SUMPRODUCT(BQ1705:BQ1709*(BP1705:BP1709="PTO"))+SUMPRODUCT(BQ1705:BQ1709*(BP1705:BP1709="HOL"))</f>
        <v>0</v>
      </c>
      <c r="BQ1711" s="49" t="s">
        <v>135</v>
      </c>
      <c r="BR1711" s="41">
        <f t="shared" ref="BR1711" si="40926">BR1710*BO$4</f>
        <v>0</v>
      </c>
      <c r="BS1711" s="47" t="s">
        <v>39</v>
      </c>
      <c r="BT1711" s="40">
        <f t="shared" ref="BT1711" si="40927">SUMPRODUCT(BU1705:BU1709*(BT1705:BT1709="PTO"))+SUMPRODUCT(BU1705:BU1709*(BT1705:BT1709="HOL"))</f>
        <v>0</v>
      </c>
      <c r="BU1711" s="49" t="s">
        <v>135</v>
      </c>
      <c r="BV1711" s="41">
        <f t="shared" ref="BV1711" si="40928">BV1710*BS$4</f>
        <v>8</v>
      </c>
      <c r="BW1711" s="47" t="s">
        <v>39</v>
      </c>
      <c r="BX1711" s="40">
        <f t="shared" ref="BX1711" si="40929">SUMPRODUCT(BY1705:BY1709*(BX1705:BX1709="PTO"))+SUMPRODUCT(BY1705:BY1709*(BX1705:BX1709="HOL"))</f>
        <v>0</v>
      </c>
      <c r="BY1711" s="49" t="s">
        <v>135</v>
      </c>
      <c r="BZ1711" s="41">
        <f t="shared" ref="BZ1711" si="40930">BZ1710*BW$4</f>
        <v>0</v>
      </c>
      <c r="CA1711" s="47" t="s">
        <v>39</v>
      </c>
      <c r="CB1711" s="40">
        <f t="shared" ref="CB1711" si="40931">SUMPRODUCT(CC1705:CC1709*(CB1705:CB1709="PTO"))+SUMPRODUCT(CC1705:CC1709*(CB1705:CB1709="HOL"))</f>
        <v>0</v>
      </c>
      <c r="CC1711" s="49" t="s">
        <v>135</v>
      </c>
      <c r="CD1711" s="41">
        <f t="shared" ref="CD1711" si="40932">CD1710*CA$4</f>
        <v>0</v>
      </c>
      <c r="CE1711" s="47" t="s">
        <v>39</v>
      </c>
      <c r="CF1711" s="40">
        <f t="shared" ref="CF1711" si="40933">SUMPRODUCT(CG1705:CG1709*(CF1705:CF1709="PTO"))+SUMPRODUCT(CG1705:CG1709*(CF1705:CF1709="HOL"))</f>
        <v>0</v>
      </c>
      <c r="CG1711" s="49" t="s">
        <v>135</v>
      </c>
      <c r="CH1711" s="41">
        <f t="shared" ref="CH1711" si="40934">CH1710*CE$4</f>
        <v>0</v>
      </c>
    </row>
    <row r="1712" spans="1:86" x14ac:dyDescent="0.25">
      <c r="A1712" s="70" t="s">
        <v>133</v>
      </c>
      <c r="B1712" s="71">
        <f t="shared" ref="B1712" ca="1" si="40935">D1712-B1713</f>
        <v>5.3333333333333357</v>
      </c>
      <c r="C1712" s="72" t="s">
        <v>122</v>
      </c>
      <c r="D1712" s="71">
        <f>IFERROR(INDEX(Holidays[FTE], MATCH(Entry!E1712, Holidays[Date], 0)), 1)*8*INDEX(FTEguide[[1]:[12]], MATCH(Entry!E1713, FTEguide[Weekday], 0), IF(Entry!E1715&gt;0, Entry!E1715, MONTH(Entry!E1712)))</f>
        <v>21.333333333333336</v>
      </c>
      <c r="E1712" s="60">
        <f t="shared" ref="E1712:E1775" si="40936">E1705+1</f>
        <v>44072</v>
      </c>
      <c r="F1712" s="50" t="s">
        <v>128</v>
      </c>
      <c r="G1712" s="34"/>
      <c r="H1712" s="35"/>
      <c r="I1712" s="42">
        <f t="shared" ref="I1712" si="40937">parseTime(G1712)-(H1717=INT(RIGHT($F1712, 1)))</f>
        <v>0</v>
      </c>
      <c r="J1712" s="43">
        <f t="shared" ref="J1712:J1716" si="40938">isClocked(H1712)</f>
        <v>0</v>
      </c>
      <c r="K1712" s="34"/>
      <c r="L1712" s="35"/>
      <c r="M1712" s="42">
        <f t="shared" ref="M1712" si="40939">parseTime(K1712)-(L1717=INT(RIGHT($F1712, 1)))</f>
        <v>0</v>
      </c>
      <c r="N1712" s="43">
        <f t="shared" ref="N1712:N1716" si="40940">isClocked(L1712)</f>
        <v>0</v>
      </c>
      <c r="O1712" s="34"/>
      <c r="P1712" s="35"/>
      <c r="Q1712" s="42">
        <f t="shared" ref="Q1712" si="40941">parseTime(O1712)-(P1717=INT(RIGHT($F1712, 1)))</f>
        <v>0</v>
      </c>
      <c r="R1712" s="43">
        <f t="shared" ref="R1712:R1716" si="40942">isClocked(P1712)</f>
        <v>0</v>
      </c>
      <c r="S1712" s="34"/>
      <c r="T1712" s="35"/>
      <c r="U1712" s="42">
        <f t="shared" ref="U1712" si="40943">parseTime(S1712)-(T1717=INT(RIGHT($F1712, 1)))</f>
        <v>0</v>
      </c>
      <c r="V1712" s="43">
        <f t="shared" ref="V1712:V1716" si="40944">isClocked(T1712)</f>
        <v>0</v>
      </c>
      <c r="W1712" s="34"/>
      <c r="X1712" s="35"/>
      <c r="Y1712" s="42">
        <f t="shared" ref="Y1712" si="40945">parseTime(W1712)-(X1717=INT(RIGHT($F1712, 1)))</f>
        <v>0</v>
      </c>
      <c r="Z1712" s="43">
        <f t="shared" ref="Z1712:Z1716" si="40946">isClocked(X1712)</f>
        <v>0</v>
      </c>
      <c r="AA1712" s="34"/>
      <c r="AB1712" s="35"/>
      <c r="AC1712" s="42">
        <f t="shared" ref="AC1712" si="40947">parseTime(AA1712)-(AB1717=INT(RIGHT($F1712, 1)))</f>
        <v>0</v>
      </c>
      <c r="AD1712" s="43">
        <f t="shared" ref="AD1712:AD1716" si="40948">isClocked(AB1712)</f>
        <v>0</v>
      </c>
      <c r="AE1712" s="34"/>
      <c r="AF1712" s="35"/>
      <c r="AG1712" s="42">
        <f t="shared" ref="AG1712" si="40949">parseTime(AE1712)-(AF1717=INT(RIGHT($F1712, 1)))</f>
        <v>0</v>
      </c>
      <c r="AH1712" s="43">
        <f t="shared" ref="AH1712:AH1716" si="40950">isClocked(AF1712)</f>
        <v>0</v>
      </c>
      <c r="AI1712" s="34" t="s">
        <v>136</v>
      </c>
      <c r="AJ1712" s="35" t="s">
        <v>23</v>
      </c>
      <c r="AK1712" s="42">
        <f>parseTime(AI1712)-(AJ1717=INT(RIGHT($F1712, 1)))</f>
        <v>8</v>
      </c>
      <c r="AL1712" s="43">
        <f t="shared" ref="AL1712:AL1716" si="40951">isClocked(AJ1712)</f>
        <v>1</v>
      </c>
      <c r="AM1712" s="34"/>
      <c r="AN1712" s="35"/>
      <c r="AO1712" s="42">
        <f t="shared" ref="AO1712" si="40952">parseTime(AM1712)-(AN1717=INT(RIGHT($F1712, 1)))</f>
        <v>0</v>
      </c>
      <c r="AP1712" s="43">
        <f t="shared" ref="AP1712:AP1716" si="40953">isClocked(AN1712)</f>
        <v>0</v>
      </c>
      <c r="AQ1712" s="34"/>
      <c r="AR1712" s="35"/>
      <c r="AS1712" s="42">
        <f t="shared" ref="AS1712" si="40954">parseTime(AQ1712)-(AR1717=INT(RIGHT($F1712, 1)))</f>
        <v>0</v>
      </c>
      <c r="AT1712" s="43">
        <f t="shared" ref="AT1712:AT1716" si="40955">isClocked(AR1712)</f>
        <v>0</v>
      </c>
      <c r="AU1712" s="34"/>
      <c r="AV1712" s="35"/>
      <c r="AW1712" s="42">
        <f>parseTime(AU1712)-(AV1717=INT(RIGHT($F1712, 1)))</f>
        <v>0</v>
      </c>
      <c r="AX1712" s="43">
        <f t="shared" ref="AX1712:AX1716" si="40956">isClocked(AV1712)</f>
        <v>0</v>
      </c>
      <c r="AY1712" s="34"/>
      <c r="AZ1712" s="35"/>
      <c r="BA1712" s="42">
        <f>parseTime(AY1712)-(AZ1717=INT(RIGHT($F1712, 1)))</f>
        <v>0</v>
      </c>
      <c r="BB1712" s="43">
        <f t="shared" ref="BB1712:BB1716" si="40957">isClocked(AZ1712)</f>
        <v>0</v>
      </c>
      <c r="BC1712" s="34"/>
      <c r="BD1712" s="35"/>
      <c r="BE1712" s="42">
        <f>parseTime(BC1712)-(BD1717=INT(RIGHT($F1712, 1)))</f>
        <v>0</v>
      </c>
      <c r="BF1712" s="43">
        <f t="shared" ref="BF1712:BF1716" si="40958">isClocked(BD1712)</f>
        <v>0</v>
      </c>
      <c r="BG1712" s="34"/>
      <c r="BH1712" s="35"/>
      <c r="BI1712" s="42">
        <f>parseTime(BG1712)-(BH1717=INT(RIGHT($F1712, 1)))</f>
        <v>0</v>
      </c>
      <c r="BJ1712" s="43">
        <f t="shared" ref="BJ1712:BJ1716" si="40959">isClocked(BH1712)</f>
        <v>0</v>
      </c>
      <c r="BK1712" s="34"/>
      <c r="BL1712" s="35"/>
      <c r="BM1712" s="42">
        <f>parseTime(BK1712)-(BL1717=INT(RIGHT($F1712, 1)))</f>
        <v>0</v>
      </c>
      <c r="BN1712" s="43">
        <f t="shared" ref="BN1712:BN1716" si="40960">isClocked(BL1712)</f>
        <v>0</v>
      </c>
      <c r="BO1712" s="34" t="s">
        <v>136</v>
      </c>
      <c r="BP1712" s="35" t="s">
        <v>23</v>
      </c>
      <c r="BQ1712" s="42">
        <f t="shared" ref="BQ1712" si="40961">parseTime(BO1712)-(BP1717=INT(RIGHT($F1712, 1)))</f>
        <v>8</v>
      </c>
      <c r="BR1712" s="43">
        <f t="shared" ref="BR1712:BR1716" si="40962">isClocked(BP1712)</f>
        <v>1</v>
      </c>
      <c r="BS1712" s="34"/>
      <c r="BT1712" s="35"/>
      <c r="BU1712" s="42">
        <f t="shared" ref="BU1712" si="40963">parseTime(BS1712)-(BT1717=INT(RIGHT($F1712, 1)))</f>
        <v>0</v>
      </c>
      <c r="BV1712" s="43">
        <f t="shared" ref="BV1712:BV1716" si="40964">isClocked(BT1712)</f>
        <v>0</v>
      </c>
      <c r="BW1712" s="34"/>
      <c r="BX1712" s="35"/>
      <c r="BY1712" s="42">
        <f t="shared" ref="BY1712" si="40965">parseTime(BW1712)-(BX1717=INT(RIGHT($F1712, 1)))</f>
        <v>0</v>
      </c>
      <c r="BZ1712" s="43">
        <f t="shared" ref="BZ1712:BZ1716" si="40966">isClocked(BX1712)</f>
        <v>0</v>
      </c>
      <c r="CA1712" s="34"/>
      <c r="CB1712" s="35"/>
      <c r="CC1712" s="42">
        <f t="shared" ref="CC1712" si="40967">parseTime(CA1712)-(CB1717=INT(RIGHT($F1712, 1)))</f>
        <v>0</v>
      </c>
      <c r="CD1712" s="43">
        <f t="shared" ref="CD1712:CD1716" si="40968">isClocked(CB1712)</f>
        <v>0</v>
      </c>
      <c r="CE1712" s="34"/>
      <c r="CF1712" s="35"/>
      <c r="CG1712" s="42">
        <f t="shared" ref="CG1712" si="40969">parseTime(CE1712)-(CF1717=INT(RIGHT($F1712, 1)))</f>
        <v>0</v>
      </c>
      <c r="CH1712" s="43">
        <f t="shared" ref="CH1712:CH1716" si="40970">isClocked(CF1712)</f>
        <v>0</v>
      </c>
    </row>
    <row r="1713" spans="1:86" x14ac:dyDescent="0.25">
      <c r="A1713" s="56" t="s">
        <v>0</v>
      </c>
      <c r="B1713" s="57">
        <f t="shared" ca="1" si="40452"/>
        <v>16</v>
      </c>
      <c r="C1713" s="14" t="s">
        <v>252</v>
      </c>
      <c r="D1713" s="14">
        <f t="shared" si="39935"/>
        <v>53.7</v>
      </c>
      <c r="E1713" s="55" t="str">
        <f t="shared" si="40453"/>
        <v>Saturday</v>
      </c>
      <c r="F1713" s="51" t="s">
        <v>129</v>
      </c>
      <c r="G1713" s="36"/>
      <c r="H1713" s="37"/>
      <c r="I1713" s="44">
        <f t="shared" ref="I1713" si="40971">parseTime(G1713)-(H1717=INT(RIGHT($F1713, 1)))</f>
        <v>0</v>
      </c>
      <c r="J1713" s="45">
        <f t="shared" si="40938"/>
        <v>0</v>
      </c>
      <c r="K1713" s="36"/>
      <c r="L1713" s="37"/>
      <c r="M1713" s="44">
        <f t="shared" ref="M1713" si="40972">parseTime(K1713)-(L1717=INT(RIGHT($F1713, 1)))</f>
        <v>0</v>
      </c>
      <c r="N1713" s="45">
        <f t="shared" si="40940"/>
        <v>0</v>
      </c>
      <c r="O1713" s="36"/>
      <c r="P1713" s="37"/>
      <c r="Q1713" s="44">
        <f t="shared" ref="Q1713" si="40973">parseTime(O1713)-(P1717=INT(RIGHT($F1713, 1)))</f>
        <v>0</v>
      </c>
      <c r="R1713" s="45">
        <f t="shared" si="40942"/>
        <v>0</v>
      </c>
      <c r="S1713" s="36"/>
      <c r="T1713" s="37"/>
      <c r="U1713" s="44">
        <f t="shared" ref="U1713" si="40974">parseTime(S1713)-(T1717=INT(RIGHT($F1713, 1)))</f>
        <v>0</v>
      </c>
      <c r="V1713" s="45">
        <f t="shared" si="40944"/>
        <v>0</v>
      </c>
      <c r="W1713" s="36"/>
      <c r="X1713" s="37"/>
      <c r="Y1713" s="44">
        <f t="shared" ref="Y1713" si="40975">parseTime(W1713)-(X1717=INT(RIGHT($F1713, 1)))</f>
        <v>0</v>
      </c>
      <c r="Z1713" s="45">
        <f t="shared" si="40946"/>
        <v>0</v>
      </c>
      <c r="AA1713" s="36"/>
      <c r="AB1713" s="37"/>
      <c r="AC1713" s="44">
        <f t="shared" ref="AC1713" si="40976">parseTime(AA1713)-(AB1717=INT(RIGHT($F1713, 1)))</f>
        <v>0</v>
      </c>
      <c r="AD1713" s="45">
        <f t="shared" si="40948"/>
        <v>0</v>
      </c>
      <c r="AE1713" s="36"/>
      <c r="AF1713" s="37"/>
      <c r="AG1713" s="44">
        <f t="shared" ref="AG1713" si="40977">parseTime(AE1713)-(AF1717=INT(RIGHT($F1713, 1)))</f>
        <v>0</v>
      </c>
      <c r="AH1713" s="45">
        <f t="shared" si="40950"/>
        <v>0</v>
      </c>
      <c r="AI1713" s="36"/>
      <c r="AJ1713" s="37"/>
      <c r="AK1713" s="44">
        <f>parseTime(AI1713)-(AJ1717=INT(RIGHT($F1713, 1)))</f>
        <v>0</v>
      </c>
      <c r="AL1713" s="45">
        <f t="shared" si="40951"/>
        <v>0</v>
      </c>
      <c r="AM1713" s="36"/>
      <c r="AN1713" s="37"/>
      <c r="AO1713" s="44">
        <f t="shared" ref="AO1713" si="40978">parseTime(AM1713)-(AN1717=INT(RIGHT($F1713, 1)))</f>
        <v>0</v>
      </c>
      <c r="AP1713" s="45">
        <f t="shared" si="40953"/>
        <v>0</v>
      </c>
      <c r="AQ1713" s="36"/>
      <c r="AR1713" s="37"/>
      <c r="AS1713" s="44">
        <f t="shared" ref="AS1713" si="40979">parseTime(AQ1713)-(AR1717=INT(RIGHT($F1713, 1)))</f>
        <v>0</v>
      </c>
      <c r="AT1713" s="45">
        <f t="shared" si="40955"/>
        <v>0</v>
      </c>
      <c r="AU1713" s="36"/>
      <c r="AV1713" s="37"/>
      <c r="AW1713" s="44">
        <f>parseTime(AU1713)-(AV1717=INT(RIGHT($F1713, 1)))</f>
        <v>0</v>
      </c>
      <c r="AX1713" s="45">
        <f t="shared" si="40956"/>
        <v>0</v>
      </c>
      <c r="AY1713" s="36"/>
      <c r="AZ1713" s="37"/>
      <c r="BA1713" s="44">
        <f>parseTime(AY1713)-(AZ1717=INT(RIGHT($F1713, 1)))</f>
        <v>0</v>
      </c>
      <c r="BB1713" s="45">
        <f t="shared" si="40957"/>
        <v>0</v>
      </c>
      <c r="BC1713" s="36"/>
      <c r="BD1713" s="37"/>
      <c r="BE1713" s="44">
        <f>parseTime(BC1713)-(BD1717=INT(RIGHT($F1713, 1)))</f>
        <v>0</v>
      </c>
      <c r="BF1713" s="45">
        <f t="shared" si="40958"/>
        <v>0</v>
      </c>
      <c r="BG1713" s="36"/>
      <c r="BH1713" s="37"/>
      <c r="BI1713" s="44">
        <f>parseTime(BG1713)-(BH1717=INT(RIGHT($F1713, 1)))</f>
        <v>0</v>
      </c>
      <c r="BJ1713" s="45">
        <f t="shared" si="40959"/>
        <v>0</v>
      </c>
      <c r="BK1713" s="36"/>
      <c r="BL1713" s="37"/>
      <c r="BM1713" s="44">
        <f>parseTime(BK1713)-(BL1717=INT(RIGHT($F1713, 1)))</f>
        <v>0</v>
      </c>
      <c r="BN1713" s="45">
        <f t="shared" si="40960"/>
        <v>0</v>
      </c>
      <c r="BO1713" s="36"/>
      <c r="BP1713" s="37"/>
      <c r="BQ1713" s="44">
        <f t="shared" ref="BQ1713" si="40980">parseTime(BO1713)-(BP1717=INT(RIGHT($F1713, 1)))</f>
        <v>0</v>
      </c>
      <c r="BR1713" s="45">
        <f t="shared" si="40962"/>
        <v>0</v>
      </c>
      <c r="BS1713" s="36"/>
      <c r="BT1713" s="37"/>
      <c r="BU1713" s="44">
        <f t="shared" ref="BU1713" si="40981">parseTime(BS1713)-(BT1717=INT(RIGHT($F1713, 1)))</f>
        <v>0</v>
      </c>
      <c r="BV1713" s="45">
        <f t="shared" si="40964"/>
        <v>0</v>
      </c>
      <c r="BW1713" s="36"/>
      <c r="BX1713" s="37"/>
      <c r="BY1713" s="44">
        <f t="shared" ref="BY1713" si="40982">parseTime(BW1713)-(BX1717=INT(RIGHT($F1713, 1)))</f>
        <v>0</v>
      </c>
      <c r="BZ1713" s="45">
        <f t="shared" si="40966"/>
        <v>0</v>
      </c>
      <c r="CA1713" s="36"/>
      <c r="CB1713" s="37"/>
      <c r="CC1713" s="44">
        <f t="shared" ref="CC1713" si="40983">parseTime(CA1713)-(CB1717=INT(RIGHT($F1713, 1)))</f>
        <v>0</v>
      </c>
      <c r="CD1713" s="45">
        <f t="shared" si="40968"/>
        <v>0</v>
      </c>
      <c r="CE1713" s="36"/>
      <c r="CF1713" s="37"/>
      <c r="CG1713" s="44">
        <f t="shared" ref="CG1713" si="40984">parseTime(CE1713)-(CF1717=INT(RIGHT($F1713, 1)))</f>
        <v>0</v>
      </c>
      <c r="CH1713" s="45">
        <f t="shared" si="40970"/>
        <v>0</v>
      </c>
    </row>
    <row r="1714" spans="1:86" x14ac:dyDescent="0.25">
      <c r="A1714" s="56" t="s">
        <v>117</v>
      </c>
      <c r="B1714" s="57">
        <f t="shared" ref="B1714" ca="1" si="40985">roleHours(G1712:CH1718, "MFD")</f>
        <v>16</v>
      </c>
      <c r="C1714" s="14">
        <f t="shared" ref="C1714:C1717" ca="1" si="40986">B1714/8</f>
        <v>2</v>
      </c>
      <c r="D1714" s="14">
        <f t="shared" ref="D1714" ca="1" si="40987">B1713-D1713</f>
        <v>-37.700000000000003</v>
      </c>
      <c r="E1714" s="20" t="s">
        <v>127</v>
      </c>
      <c r="F1714" s="51" t="s">
        <v>130</v>
      </c>
      <c r="G1714" s="36"/>
      <c r="H1714" s="37"/>
      <c r="I1714" s="44">
        <f t="shared" ref="I1714" si="40988">parseTime(G1714)-(H1717=INT(RIGHT($F1714, 1)))</f>
        <v>0</v>
      </c>
      <c r="J1714" s="45">
        <f t="shared" si="40938"/>
        <v>0</v>
      </c>
      <c r="K1714" s="36"/>
      <c r="L1714" s="37"/>
      <c r="M1714" s="44">
        <f t="shared" ref="M1714" si="40989">parseTime(K1714)-(L1717=INT(RIGHT($F1714, 1)))</f>
        <v>0</v>
      </c>
      <c r="N1714" s="45">
        <f t="shared" si="40940"/>
        <v>0</v>
      </c>
      <c r="O1714" s="36"/>
      <c r="P1714" s="37"/>
      <c r="Q1714" s="44">
        <f t="shared" ref="Q1714" si="40990">parseTime(O1714)-(P1717=INT(RIGHT($F1714, 1)))</f>
        <v>0</v>
      </c>
      <c r="R1714" s="45">
        <f t="shared" si="40942"/>
        <v>0</v>
      </c>
      <c r="S1714" s="36"/>
      <c r="T1714" s="37"/>
      <c r="U1714" s="44">
        <f t="shared" ref="U1714" si="40991">parseTime(S1714)-(T1717=INT(RIGHT($F1714, 1)))</f>
        <v>0</v>
      </c>
      <c r="V1714" s="45">
        <f t="shared" si="40944"/>
        <v>0</v>
      </c>
      <c r="W1714" s="36"/>
      <c r="X1714" s="37"/>
      <c r="Y1714" s="44">
        <f t="shared" ref="Y1714" si="40992">parseTime(W1714)-(X1717=INT(RIGHT($F1714, 1)))</f>
        <v>0</v>
      </c>
      <c r="Z1714" s="45">
        <f t="shared" si="40946"/>
        <v>0</v>
      </c>
      <c r="AA1714" s="36"/>
      <c r="AB1714" s="37"/>
      <c r="AC1714" s="44">
        <f t="shared" ref="AC1714" si="40993">parseTime(AA1714)-(AB1717=INT(RIGHT($F1714, 1)))</f>
        <v>0</v>
      </c>
      <c r="AD1714" s="45">
        <f t="shared" si="40948"/>
        <v>0</v>
      </c>
      <c r="AE1714" s="36"/>
      <c r="AF1714" s="37"/>
      <c r="AG1714" s="44">
        <f t="shared" ref="AG1714" si="40994">parseTime(AE1714)-(AF1717=INT(RIGHT($F1714, 1)))</f>
        <v>0</v>
      </c>
      <c r="AH1714" s="45">
        <f t="shared" si="40950"/>
        <v>0</v>
      </c>
      <c r="AI1714" s="36"/>
      <c r="AJ1714" s="37"/>
      <c r="AK1714" s="44">
        <f>parseTime(AI1714)-(AJ1717=INT(RIGHT($F1714, 1)))</f>
        <v>0</v>
      </c>
      <c r="AL1714" s="45">
        <f t="shared" si="40951"/>
        <v>0</v>
      </c>
      <c r="AM1714" s="36"/>
      <c r="AN1714" s="37"/>
      <c r="AO1714" s="44">
        <f t="shared" ref="AO1714" si="40995">parseTime(AM1714)-(AN1717=INT(RIGHT($F1714, 1)))</f>
        <v>0</v>
      </c>
      <c r="AP1714" s="45">
        <f t="shared" si="40953"/>
        <v>0</v>
      </c>
      <c r="AQ1714" s="36"/>
      <c r="AR1714" s="37"/>
      <c r="AS1714" s="44">
        <f t="shared" ref="AS1714" si="40996">parseTime(AQ1714)-(AR1717=INT(RIGHT($F1714, 1)))</f>
        <v>0</v>
      </c>
      <c r="AT1714" s="45">
        <f t="shared" si="40955"/>
        <v>0</v>
      </c>
      <c r="AU1714" s="36"/>
      <c r="AV1714" s="37"/>
      <c r="AW1714" s="44">
        <f>parseTime(AU1714)-(AV1717=INT(RIGHT($F1714, 1)))</f>
        <v>0</v>
      </c>
      <c r="AX1714" s="45">
        <f t="shared" si="40956"/>
        <v>0</v>
      </c>
      <c r="AY1714" s="36"/>
      <c r="AZ1714" s="37"/>
      <c r="BA1714" s="44">
        <f>parseTime(AY1714)-(AZ1717=INT(RIGHT($F1714, 1)))</f>
        <v>0</v>
      </c>
      <c r="BB1714" s="45">
        <f t="shared" si="40957"/>
        <v>0</v>
      </c>
      <c r="BC1714" s="36"/>
      <c r="BD1714" s="37"/>
      <c r="BE1714" s="44">
        <f>parseTime(BC1714)-(BD1717=INT(RIGHT($F1714, 1)))</f>
        <v>0</v>
      </c>
      <c r="BF1714" s="45">
        <f t="shared" si="40958"/>
        <v>0</v>
      </c>
      <c r="BG1714" s="36"/>
      <c r="BH1714" s="37"/>
      <c r="BI1714" s="44">
        <f>parseTime(BG1714)-(BH1717=INT(RIGHT($F1714, 1)))</f>
        <v>0</v>
      </c>
      <c r="BJ1714" s="45">
        <f t="shared" si="40959"/>
        <v>0</v>
      </c>
      <c r="BK1714" s="36"/>
      <c r="BL1714" s="37"/>
      <c r="BM1714" s="44">
        <f>parseTime(BK1714)-(BL1717=INT(RIGHT($F1714, 1)))</f>
        <v>0</v>
      </c>
      <c r="BN1714" s="45">
        <f t="shared" si="40960"/>
        <v>0</v>
      </c>
      <c r="BO1714" s="36"/>
      <c r="BP1714" s="37"/>
      <c r="BQ1714" s="44">
        <f t="shared" ref="BQ1714" si="40997">parseTime(BO1714)-(BP1717=INT(RIGHT($F1714, 1)))</f>
        <v>0</v>
      </c>
      <c r="BR1714" s="45">
        <f t="shared" si="40962"/>
        <v>0</v>
      </c>
      <c r="BS1714" s="36"/>
      <c r="BT1714" s="37"/>
      <c r="BU1714" s="44">
        <f t="shared" ref="BU1714" si="40998">parseTime(BS1714)-(BT1717=INT(RIGHT($F1714, 1)))</f>
        <v>0</v>
      </c>
      <c r="BV1714" s="45">
        <f t="shared" si="40964"/>
        <v>0</v>
      </c>
      <c r="BW1714" s="36"/>
      <c r="BX1714" s="37"/>
      <c r="BY1714" s="44">
        <f t="shared" ref="BY1714" si="40999">parseTime(BW1714)-(BX1717=INT(RIGHT($F1714, 1)))</f>
        <v>0</v>
      </c>
      <c r="BZ1714" s="45">
        <f t="shared" si="40966"/>
        <v>0</v>
      </c>
      <c r="CA1714" s="36"/>
      <c r="CB1714" s="37"/>
      <c r="CC1714" s="44">
        <f t="shared" ref="CC1714" si="41000">parseTime(CA1714)-(CB1717=INT(RIGHT($F1714, 1)))</f>
        <v>0</v>
      </c>
      <c r="CD1714" s="45">
        <f t="shared" si="40968"/>
        <v>0</v>
      </c>
      <c r="CE1714" s="36"/>
      <c r="CF1714" s="37"/>
      <c r="CG1714" s="44">
        <f t="shared" ref="CG1714" si="41001">parseTime(CE1714)-(CF1717=INT(RIGHT($F1714, 1)))</f>
        <v>0</v>
      </c>
      <c r="CH1714" s="45">
        <f t="shared" si="40970"/>
        <v>0</v>
      </c>
    </row>
    <row r="1715" spans="1:86" x14ac:dyDescent="0.25">
      <c r="A1715" s="56"/>
      <c r="B1715" s="57"/>
      <c r="C1715" s="14">
        <f t="shared" si="40986"/>
        <v>0</v>
      </c>
      <c r="D1715" s="14" t="s">
        <v>259</v>
      </c>
      <c r="E1715" s="20">
        <v>4.25</v>
      </c>
      <c r="F1715" s="51" t="s">
        <v>131</v>
      </c>
      <c r="G1715" s="36"/>
      <c r="H1715" s="37"/>
      <c r="I1715" s="44">
        <f t="shared" ref="I1715" si="41002">parseTime(G1715)-(H1717=INT(RIGHT($F1715, 1)))</f>
        <v>0</v>
      </c>
      <c r="J1715" s="45">
        <f t="shared" si="40938"/>
        <v>0</v>
      </c>
      <c r="K1715" s="36"/>
      <c r="L1715" s="37"/>
      <c r="M1715" s="44">
        <f t="shared" ref="M1715" si="41003">parseTime(K1715)-(L1717=INT(RIGHT($F1715, 1)))</f>
        <v>0</v>
      </c>
      <c r="N1715" s="45">
        <f t="shared" si="40940"/>
        <v>0</v>
      </c>
      <c r="O1715" s="36"/>
      <c r="P1715" s="37"/>
      <c r="Q1715" s="44">
        <f t="shared" ref="Q1715" si="41004">parseTime(O1715)-(P1717=INT(RIGHT($F1715, 1)))</f>
        <v>0</v>
      </c>
      <c r="R1715" s="45">
        <f t="shared" si="40942"/>
        <v>0</v>
      </c>
      <c r="S1715" s="36"/>
      <c r="T1715" s="37"/>
      <c r="U1715" s="44">
        <f t="shared" ref="U1715" si="41005">parseTime(S1715)-(T1717=INT(RIGHT($F1715, 1)))</f>
        <v>0</v>
      </c>
      <c r="V1715" s="45">
        <f t="shared" si="40944"/>
        <v>0</v>
      </c>
      <c r="W1715" s="36"/>
      <c r="X1715" s="37"/>
      <c r="Y1715" s="44">
        <f t="shared" ref="Y1715" si="41006">parseTime(W1715)-(X1717=INT(RIGHT($F1715, 1)))</f>
        <v>0</v>
      </c>
      <c r="Z1715" s="45">
        <f t="shared" si="40946"/>
        <v>0</v>
      </c>
      <c r="AA1715" s="36"/>
      <c r="AB1715" s="37"/>
      <c r="AC1715" s="44">
        <f t="shared" ref="AC1715" si="41007">parseTime(AA1715)-(AB1717=INT(RIGHT($F1715, 1)))</f>
        <v>0</v>
      </c>
      <c r="AD1715" s="45">
        <f t="shared" si="40948"/>
        <v>0</v>
      </c>
      <c r="AE1715" s="36"/>
      <c r="AF1715" s="37"/>
      <c r="AG1715" s="44">
        <f t="shared" ref="AG1715" si="41008">parseTime(AE1715)-(AF1717=INT(RIGHT($F1715, 1)))</f>
        <v>0</v>
      </c>
      <c r="AH1715" s="45">
        <f t="shared" si="40950"/>
        <v>0</v>
      </c>
      <c r="AI1715" s="36"/>
      <c r="AJ1715" s="37"/>
      <c r="AK1715" s="44">
        <f>parseTime(AI1715)-(AJ1717=INT(RIGHT($F1715, 1)))</f>
        <v>0</v>
      </c>
      <c r="AL1715" s="45">
        <f t="shared" si="40951"/>
        <v>0</v>
      </c>
      <c r="AM1715" s="36"/>
      <c r="AN1715" s="37"/>
      <c r="AO1715" s="44">
        <f t="shared" ref="AO1715" si="41009">parseTime(AM1715)-(AN1717=INT(RIGHT($F1715, 1)))</f>
        <v>0</v>
      </c>
      <c r="AP1715" s="45">
        <f t="shared" si="40953"/>
        <v>0</v>
      </c>
      <c r="AQ1715" s="36"/>
      <c r="AR1715" s="37"/>
      <c r="AS1715" s="44">
        <f t="shared" ref="AS1715" si="41010">parseTime(AQ1715)-(AR1717=INT(RIGHT($F1715, 1)))</f>
        <v>0</v>
      </c>
      <c r="AT1715" s="45">
        <f t="shared" si="40955"/>
        <v>0</v>
      </c>
      <c r="AU1715" s="36"/>
      <c r="AV1715" s="37"/>
      <c r="AW1715" s="44">
        <f>parseTime(AU1715)-(AV1717=INT(RIGHT($F1715, 1)))</f>
        <v>0</v>
      </c>
      <c r="AX1715" s="45">
        <f t="shared" si="40956"/>
        <v>0</v>
      </c>
      <c r="AY1715" s="36"/>
      <c r="AZ1715" s="37"/>
      <c r="BA1715" s="44">
        <f>parseTime(AY1715)-(AZ1717=INT(RIGHT($F1715, 1)))</f>
        <v>0</v>
      </c>
      <c r="BB1715" s="45">
        <f t="shared" si="40957"/>
        <v>0</v>
      </c>
      <c r="BC1715" s="36"/>
      <c r="BD1715" s="37"/>
      <c r="BE1715" s="44">
        <f>parseTime(BC1715)-(BD1717=INT(RIGHT($F1715, 1)))</f>
        <v>0</v>
      </c>
      <c r="BF1715" s="45">
        <f t="shared" si="40958"/>
        <v>0</v>
      </c>
      <c r="BG1715" s="36"/>
      <c r="BH1715" s="37"/>
      <c r="BI1715" s="44">
        <f>parseTime(BG1715)-(BH1717=INT(RIGHT($F1715, 1)))</f>
        <v>0</v>
      </c>
      <c r="BJ1715" s="45">
        <f t="shared" si="40959"/>
        <v>0</v>
      </c>
      <c r="BK1715" s="36"/>
      <c r="BL1715" s="37"/>
      <c r="BM1715" s="44">
        <f>parseTime(BK1715)-(BL1717=INT(RIGHT($F1715, 1)))</f>
        <v>0</v>
      </c>
      <c r="BN1715" s="45">
        <f t="shared" si="40960"/>
        <v>0</v>
      </c>
      <c r="BO1715" s="36"/>
      <c r="BP1715" s="37"/>
      <c r="BQ1715" s="44">
        <f t="shared" ref="BQ1715" si="41011">parseTime(BO1715)-(BP1717=INT(RIGHT($F1715, 1)))</f>
        <v>0</v>
      </c>
      <c r="BR1715" s="45">
        <f t="shared" si="40962"/>
        <v>0</v>
      </c>
      <c r="BS1715" s="36"/>
      <c r="BT1715" s="37"/>
      <c r="BU1715" s="44">
        <f t="shared" ref="BU1715" si="41012">parseTime(BS1715)-(BT1717=INT(RIGHT($F1715, 1)))</f>
        <v>0</v>
      </c>
      <c r="BV1715" s="45">
        <f t="shared" si="40964"/>
        <v>0</v>
      </c>
      <c r="BW1715" s="36"/>
      <c r="BX1715" s="37"/>
      <c r="BY1715" s="44">
        <f t="shared" ref="BY1715" si="41013">parseTime(BW1715)-(BX1717=INT(RIGHT($F1715, 1)))</f>
        <v>0</v>
      </c>
      <c r="BZ1715" s="45">
        <f t="shared" si="40966"/>
        <v>0</v>
      </c>
      <c r="CA1715" s="36"/>
      <c r="CB1715" s="37"/>
      <c r="CC1715" s="44">
        <f t="shared" ref="CC1715" si="41014">parseTime(CA1715)-(CB1717=INT(RIGHT($F1715, 1)))</f>
        <v>0</v>
      </c>
      <c r="CD1715" s="45">
        <f t="shared" si="40968"/>
        <v>0</v>
      </c>
      <c r="CE1715" s="36"/>
      <c r="CF1715" s="37"/>
      <c r="CG1715" s="44">
        <f t="shared" ref="CG1715" si="41015">parseTime(CE1715)-(CF1717=INT(RIGHT($F1715, 1)))</f>
        <v>0</v>
      </c>
      <c r="CH1715" s="45">
        <f t="shared" si="40970"/>
        <v>0</v>
      </c>
    </row>
    <row r="1716" spans="1:86" x14ac:dyDescent="0.25">
      <c r="A1716" s="56" t="s">
        <v>119</v>
      </c>
      <c r="B1716" s="57">
        <f t="shared" ref="B1716" ca="1" si="41016">roleHours(G1712:CH1718, "MCC")</f>
        <v>0</v>
      </c>
      <c r="C1716" s="14">
        <f t="shared" ca="1" si="40986"/>
        <v>0</v>
      </c>
      <c r="D1716" s="14" t="s">
        <v>260</v>
      </c>
      <c r="E1716" s="20">
        <v>4.6500000000000004</v>
      </c>
      <c r="F1716" s="51" t="s">
        <v>132</v>
      </c>
      <c r="G1716" s="36"/>
      <c r="H1716" s="37"/>
      <c r="I1716" s="44">
        <f t="shared" ref="I1716" si="41017">parseTime(G1716)-(H1717=INT(RIGHT($F1716, 1)))</f>
        <v>0</v>
      </c>
      <c r="J1716" s="45">
        <f t="shared" si="40938"/>
        <v>0</v>
      </c>
      <c r="K1716" s="36"/>
      <c r="L1716" s="37"/>
      <c r="M1716" s="44">
        <f t="shared" ref="M1716" si="41018">parseTime(K1716)-(L1717=INT(RIGHT($F1716, 1)))</f>
        <v>0</v>
      </c>
      <c r="N1716" s="45">
        <f t="shared" si="40940"/>
        <v>0</v>
      </c>
      <c r="O1716" s="36"/>
      <c r="P1716" s="37"/>
      <c r="Q1716" s="44">
        <f t="shared" ref="Q1716" si="41019">parseTime(O1716)-(P1717=INT(RIGHT($F1716, 1)))</f>
        <v>0</v>
      </c>
      <c r="R1716" s="45">
        <f t="shared" si="40942"/>
        <v>0</v>
      </c>
      <c r="S1716" s="36"/>
      <c r="T1716" s="37"/>
      <c r="U1716" s="44">
        <f t="shared" ref="U1716" si="41020">parseTime(S1716)-(T1717=INT(RIGHT($F1716, 1)))</f>
        <v>0</v>
      </c>
      <c r="V1716" s="45">
        <f t="shared" si="40944"/>
        <v>0</v>
      </c>
      <c r="W1716" s="36"/>
      <c r="X1716" s="37"/>
      <c r="Y1716" s="44">
        <f t="shared" ref="Y1716" si="41021">parseTime(W1716)-(X1717=INT(RIGHT($F1716, 1)))</f>
        <v>0</v>
      </c>
      <c r="Z1716" s="45">
        <f t="shared" si="40946"/>
        <v>0</v>
      </c>
      <c r="AA1716" s="36"/>
      <c r="AB1716" s="37"/>
      <c r="AC1716" s="44">
        <f t="shared" ref="AC1716" si="41022">parseTime(AA1716)-(AB1717=INT(RIGHT($F1716, 1)))</f>
        <v>0</v>
      </c>
      <c r="AD1716" s="45">
        <f t="shared" si="40948"/>
        <v>0</v>
      </c>
      <c r="AE1716" s="36"/>
      <c r="AF1716" s="37"/>
      <c r="AG1716" s="44">
        <f t="shared" ref="AG1716" si="41023">parseTime(AE1716)-(AF1717=INT(RIGHT($F1716, 1)))</f>
        <v>0</v>
      </c>
      <c r="AH1716" s="45">
        <f t="shared" si="40950"/>
        <v>0</v>
      </c>
      <c r="AI1716" s="36"/>
      <c r="AJ1716" s="37"/>
      <c r="AK1716" s="44">
        <f>parseTime(AI1716)-(AJ1717=INT(RIGHT($F1716, 1)))</f>
        <v>0</v>
      </c>
      <c r="AL1716" s="45">
        <f t="shared" si="40951"/>
        <v>0</v>
      </c>
      <c r="AM1716" s="36"/>
      <c r="AN1716" s="37"/>
      <c r="AO1716" s="44">
        <f t="shared" ref="AO1716" si="41024">parseTime(AM1716)-(AN1717=INT(RIGHT($F1716, 1)))</f>
        <v>0</v>
      </c>
      <c r="AP1716" s="45">
        <f t="shared" si="40953"/>
        <v>0</v>
      </c>
      <c r="AQ1716" s="36"/>
      <c r="AR1716" s="37"/>
      <c r="AS1716" s="44">
        <f t="shared" ref="AS1716" si="41025">parseTime(AQ1716)-(AR1717=INT(RIGHT($F1716, 1)))</f>
        <v>0</v>
      </c>
      <c r="AT1716" s="45">
        <f t="shared" si="40955"/>
        <v>0</v>
      </c>
      <c r="AU1716" s="36"/>
      <c r="AV1716" s="37"/>
      <c r="AW1716" s="44">
        <f>parseTime(AU1716)-(AV1717=INT(RIGHT($F1716, 1)))</f>
        <v>0</v>
      </c>
      <c r="AX1716" s="45">
        <f t="shared" si="40956"/>
        <v>0</v>
      </c>
      <c r="AY1716" s="36"/>
      <c r="AZ1716" s="37"/>
      <c r="BA1716" s="44">
        <f>parseTime(AY1716)-(AZ1717=INT(RIGHT($F1716, 1)))</f>
        <v>0</v>
      </c>
      <c r="BB1716" s="45">
        <f t="shared" si="40957"/>
        <v>0</v>
      </c>
      <c r="BC1716" s="36"/>
      <c r="BD1716" s="37"/>
      <c r="BE1716" s="44">
        <f>parseTime(BC1716)-(BD1717=INT(RIGHT($F1716, 1)))</f>
        <v>0</v>
      </c>
      <c r="BF1716" s="45">
        <f t="shared" si="40958"/>
        <v>0</v>
      </c>
      <c r="BG1716" s="36"/>
      <c r="BH1716" s="37"/>
      <c r="BI1716" s="44">
        <f>parseTime(BG1716)-(BH1717=INT(RIGHT($F1716, 1)))</f>
        <v>0</v>
      </c>
      <c r="BJ1716" s="45">
        <f t="shared" si="40959"/>
        <v>0</v>
      </c>
      <c r="BK1716" s="36"/>
      <c r="BL1716" s="37"/>
      <c r="BM1716" s="44">
        <f>parseTime(BK1716)-(BL1717=INT(RIGHT($F1716, 1)))</f>
        <v>0</v>
      </c>
      <c r="BN1716" s="45">
        <f t="shared" si="40960"/>
        <v>0</v>
      </c>
      <c r="BO1716" s="36"/>
      <c r="BP1716" s="37"/>
      <c r="BQ1716" s="44">
        <f t="shared" ref="BQ1716" si="41026">parseTime(BO1716)-(BP1717=INT(RIGHT($F1716, 1)))</f>
        <v>0</v>
      </c>
      <c r="BR1716" s="45">
        <f t="shared" si="40962"/>
        <v>0</v>
      </c>
      <c r="BS1716" s="36"/>
      <c r="BT1716" s="37"/>
      <c r="BU1716" s="44">
        <f t="shared" ref="BU1716" si="41027">parseTime(BS1716)-(BT1717=INT(RIGHT($F1716, 1)))</f>
        <v>0</v>
      </c>
      <c r="BV1716" s="45">
        <f t="shared" si="40964"/>
        <v>0</v>
      </c>
      <c r="BW1716" s="36"/>
      <c r="BX1716" s="37"/>
      <c r="BY1716" s="44">
        <f t="shared" ref="BY1716" si="41028">parseTime(BW1716)-(BX1717=INT(RIGHT($F1716, 1)))</f>
        <v>0</v>
      </c>
      <c r="BZ1716" s="45">
        <f t="shared" si="40966"/>
        <v>0</v>
      </c>
      <c r="CA1716" s="36"/>
      <c r="CB1716" s="37"/>
      <c r="CC1716" s="44">
        <f t="shared" ref="CC1716" si="41029">parseTime(CA1716)-(CB1717=INT(RIGHT($F1716, 1)))</f>
        <v>0</v>
      </c>
      <c r="CD1716" s="45">
        <f t="shared" si="40968"/>
        <v>0</v>
      </c>
      <c r="CE1716" s="36"/>
      <c r="CF1716" s="37"/>
      <c r="CG1716" s="44">
        <f t="shared" ref="CG1716" si="41030">parseTime(CE1716)-(CF1717=INT(RIGHT($F1716, 1)))</f>
        <v>0</v>
      </c>
      <c r="CH1716" s="45">
        <f t="shared" si="40970"/>
        <v>0</v>
      </c>
    </row>
    <row r="1717" spans="1:86" x14ac:dyDescent="0.25">
      <c r="A1717" s="56"/>
      <c r="B1717" s="57"/>
      <c r="C1717" s="14">
        <f t="shared" si="40986"/>
        <v>0</v>
      </c>
      <c r="D1717" s="14"/>
      <c r="E1717" s="20">
        <f t="shared" ref="E1717" si="41031">((7.5/2)-0.5+E1716)*8</f>
        <v>63.2</v>
      </c>
      <c r="F1717" s="51"/>
      <c r="G1717" s="46" t="s">
        <v>134</v>
      </c>
      <c r="H1717" s="38">
        <f t="shared" ref="H1717" si="41032">lunchAdjust(G1712:H1716)</f>
        <v>0</v>
      </c>
      <c r="I1717" s="48" t="s">
        <v>0</v>
      </c>
      <c r="J1717" s="39">
        <f t="shared" ref="J1717" si="41033">SUMPRODUCT(I1712:I1716*J1712:J1716)</f>
        <v>0</v>
      </c>
      <c r="K1717" s="46" t="s">
        <v>134</v>
      </c>
      <c r="L1717" s="38">
        <f t="shared" ref="L1717" si="41034">lunchAdjust(K1712:L1716)</f>
        <v>0</v>
      </c>
      <c r="M1717" s="48" t="s">
        <v>0</v>
      </c>
      <c r="N1717" s="39">
        <f t="shared" ref="N1717" si="41035">SUMPRODUCT(M1712:M1716*N1712:N1716)</f>
        <v>0</v>
      </c>
      <c r="O1717" s="46" t="s">
        <v>134</v>
      </c>
      <c r="P1717" s="38">
        <f t="shared" ref="P1717" si="41036">lunchAdjust(O1712:P1716)</f>
        <v>0</v>
      </c>
      <c r="Q1717" s="48" t="s">
        <v>0</v>
      </c>
      <c r="R1717" s="39">
        <f t="shared" ref="R1717" si="41037">SUMPRODUCT(Q1712:Q1716*R1712:R1716)</f>
        <v>0</v>
      </c>
      <c r="S1717" s="46" t="s">
        <v>134</v>
      </c>
      <c r="T1717" s="38">
        <f t="shared" ref="T1717" si="41038">lunchAdjust(S1712:T1716)</f>
        <v>0</v>
      </c>
      <c r="U1717" s="48" t="s">
        <v>0</v>
      </c>
      <c r="V1717" s="39">
        <f t="shared" ref="V1717" si="41039">SUMPRODUCT(U1712:U1716*V1712:V1716)</f>
        <v>0</v>
      </c>
      <c r="W1717" s="46" t="s">
        <v>134</v>
      </c>
      <c r="X1717" s="38">
        <f t="shared" ref="X1717" si="41040">lunchAdjust(W1712:X1716)</f>
        <v>0</v>
      </c>
      <c r="Y1717" s="48" t="s">
        <v>0</v>
      </c>
      <c r="Z1717" s="39">
        <f t="shared" ref="Z1717" si="41041">SUMPRODUCT(Y1712:Y1716*Z1712:Z1716)</f>
        <v>0</v>
      </c>
      <c r="AA1717" s="46" t="s">
        <v>134</v>
      </c>
      <c r="AB1717" s="38">
        <f t="shared" ref="AB1717" si="41042">lunchAdjust(AA1712:AB1716)</f>
        <v>0</v>
      </c>
      <c r="AC1717" s="48" t="s">
        <v>0</v>
      </c>
      <c r="AD1717" s="39">
        <f t="shared" ref="AD1717" si="41043">SUMPRODUCT(AC1712:AC1716*AD1712:AD1716)</f>
        <v>0</v>
      </c>
      <c r="AE1717" s="46" t="s">
        <v>134</v>
      </c>
      <c r="AF1717" s="38">
        <f t="shared" ref="AF1717" si="41044">lunchAdjust(AE1712:AF1716)</f>
        <v>0</v>
      </c>
      <c r="AG1717" s="48" t="s">
        <v>0</v>
      </c>
      <c r="AH1717" s="39">
        <f t="shared" ref="AH1717" si="41045">SUMPRODUCT(AG1712:AG1716*AH1712:AH1716)</f>
        <v>0</v>
      </c>
      <c r="AI1717" s="46" t="s">
        <v>134</v>
      </c>
      <c r="AJ1717" s="38">
        <f t="shared" ref="AJ1717" si="41046">lunchAdjust(AI1712:AJ1716)</f>
        <v>1</v>
      </c>
      <c r="AK1717" s="48" t="s">
        <v>0</v>
      </c>
      <c r="AL1717" s="39">
        <f t="shared" ref="AL1717" si="41047">SUMPRODUCT(AK1712:AK1716*AL1712:AL1716)</f>
        <v>8</v>
      </c>
      <c r="AM1717" s="46" t="s">
        <v>134</v>
      </c>
      <c r="AN1717" s="38">
        <f t="shared" ref="AN1717" si="41048">lunchAdjust(AM1712:AN1716)</f>
        <v>0</v>
      </c>
      <c r="AO1717" s="48" t="s">
        <v>0</v>
      </c>
      <c r="AP1717" s="39">
        <f t="shared" ref="AP1717" si="41049">SUMPRODUCT(AO1712:AO1716*AP1712:AP1716)</f>
        <v>0</v>
      </c>
      <c r="AQ1717" s="46" t="s">
        <v>134</v>
      </c>
      <c r="AR1717" s="38">
        <f t="shared" ref="AR1717" si="41050">lunchAdjust(AQ1712:AR1716)</f>
        <v>0</v>
      </c>
      <c r="AS1717" s="48" t="s">
        <v>0</v>
      </c>
      <c r="AT1717" s="39">
        <f t="shared" ref="AT1717" si="41051">SUMPRODUCT(AS1712:AS1716*AT1712:AT1716)</f>
        <v>0</v>
      </c>
      <c r="AU1717" s="46" t="s">
        <v>134</v>
      </c>
      <c r="AV1717" s="38">
        <f t="shared" ref="AV1717" si="41052">lunchAdjust(AU1712:AV1716)</f>
        <v>0</v>
      </c>
      <c r="AW1717" s="48" t="s">
        <v>0</v>
      </c>
      <c r="AX1717" s="39">
        <f t="shared" ref="AX1717" si="41053">SUMPRODUCT(AW1712:AW1716*AX1712:AX1716)</f>
        <v>0</v>
      </c>
      <c r="AY1717" s="46" t="s">
        <v>134</v>
      </c>
      <c r="AZ1717" s="38">
        <f t="shared" ref="AZ1717" si="41054">lunchAdjust(AY1712:AZ1716)</f>
        <v>0</v>
      </c>
      <c r="BA1717" s="48" t="s">
        <v>0</v>
      </c>
      <c r="BB1717" s="39">
        <f t="shared" ref="BB1717" si="41055">SUMPRODUCT(BA1712:BA1716*BB1712:BB1716)</f>
        <v>0</v>
      </c>
      <c r="BC1717" s="46" t="s">
        <v>134</v>
      </c>
      <c r="BD1717" s="38">
        <f t="shared" ref="BD1717" si="41056">lunchAdjust(BC1712:BD1716)</f>
        <v>0</v>
      </c>
      <c r="BE1717" s="48" t="s">
        <v>0</v>
      </c>
      <c r="BF1717" s="39">
        <f t="shared" ref="BF1717" si="41057">SUMPRODUCT(BE1712:BE1716*BF1712:BF1716)</f>
        <v>0</v>
      </c>
      <c r="BG1717" s="46" t="s">
        <v>134</v>
      </c>
      <c r="BH1717" s="38">
        <f t="shared" ref="BH1717" si="41058">lunchAdjust(BG1712:BH1716)</f>
        <v>0</v>
      </c>
      <c r="BI1717" s="48" t="s">
        <v>0</v>
      </c>
      <c r="BJ1717" s="39">
        <f t="shared" ref="BJ1717" si="41059">SUMPRODUCT(BI1712:BI1716*BJ1712:BJ1716)</f>
        <v>0</v>
      </c>
      <c r="BK1717" s="46" t="s">
        <v>134</v>
      </c>
      <c r="BL1717" s="38">
        <f t="shared" ref="BL1717" si="41060">lunchAdjust(BK1712:BL1716)</f>
        <v>0</v>
      </c>
      <c r="BM1717" s="48" t="s">
        <v>0</v>
      </c>
      <c r="BN1717" s="39">
        <f t="shared" ref="BN1717" si="41061">SUMPRODUCT(BM1712:BM1716*BN1712:BN1716)</f>
        <v>0</v>
      </c>
      <c r="BO1717" s="46" t="s">
        <v>134</v>
      </c>
      <c r="BP1717" s="38">
        <f t="shared" ref="BP1717" si="41062">lunchAdjust(BO1712:BP1716)</f>
        <v>1</v>
      </c>
      <c r="BQ1717" s="48" t="s">
        <v>0</v>
      </c>
      <c r="BR1717" s="39">
        <f t="shared" ref="BR1717" si="41063">SUMPRODUCT(BQ1712:BQ1716*BR1712:BR1716)</f>
        <v>8</v>
      </c>
      <c r="BS1717" s="46" t="s">
        <v>134</v>
      </c>
      <c r="BT1717" s="38">
        <f t="shared" ref="BT1717" si="41064">lunchAdjust(BS1712:BT1716)</f>
        <v>0</v>
      </c>
      <c r="BU1717" s="48" t="s">
        <v>0</v>
      </c>
      <c r="BV1717" s="39">
        <f t="shared" ref="BV1717" si="41065">SUMPRODUCT(BU1712:BU1716*BV1712:BV1716)</f>
        <v>0</v>
      </c>
      <c r="BW1717" s="46" t="s">
        <v>134</v>
      </c>
      <c r="BX1717" s="38">
        <f t="shared" ref="BX1717" si="41066">lunchAdjust(BW1712:BX1716)</f>
        <v>0</v>
      </c>
      <c r="BY1717" s="48" t="s">
        <v>0</v>
      </c>
      <c r="BZ1717" s="39">
        <f t="shared" ref="BZ1717" si="41067">SUMPRODUCT(BY1712:BY1716*BZ1712:BZ1716)</f>
        <v>0</v>
      </c>
      <c r="CA1717" s="46" t="s">
        <v>134</v>
      </c>
      <c r="CB1717" s="38">
        <f t="shared" ref="CB1717" si="41068">lunchAdjust(CA1712:CB1716)</f>
        <v>0</v>
      </c>
      <c r="CC1717" s="48" t="s">
        <v>0</v>
      </c>
      <c r="CD1717" s="39">
        <f t="shared" ref="CD1717" si="41069">SUMPRODUCT(CC1712:CC1716*CD1712:CD1716)</f>
        <v>0</v>
      </c>
      <c r="CE1717" s="46" t="s">
        <v>134</v>
      </c>
      <c r="CF1717" s="38">
        <f t="shared" ref="CF1717" si="41070">lunchAdjust(CE1712:CF1716)</f>
        <v>0</v>
      </c>
      <c r="CG1717" s="48" t="s">
        <v>0</v>
      </c>
      <c r="CH1717" s="39">
        <f t="shared" ref="CH1717" si="41071">SUMPRODUCT(CG1712:CG1716*CH1712:CH1716)</f>
        <v>0</v>
      </c>
    </row>
    <row r="1718" spans="1:86" ht="15.75" thickBot="1" x14ac:dyDescent="0.3">
      <c r="A1718" s="58" t="s">
        <v>121</v>
      </c>
      <c r="B1718" s="59">
        <f t="shared" ref="B1718" ca="1" si="41072">roleHours(G1712:CH1718, "OUT")</f>
        <v>0</v>
      </c>
      <c r="C1718" s="54" t="s">
        <v>137</v>
      </c>
      <c r="D1718" s="22">
        <f t="shared" ref="D1718" ca="1" si="41073">roleHours(G1712:CH1718, "PTO")</f>
        <v>0</v>
      </c>
      <c r="E1718" s="23">
        <f t="shared" ref="E1718" ca="1" si="41074">E1717-B1713</f>
        <v>47.2</v>
      </c>
      <c r="F1718" s="52"/>
      <c r="G1718" s="47" t="s">
        <v>39</v>
      </c>
      <c r="H1718" s="40">
        <f t="shared" si="39694"/>
        <v>0</v>
      </c>
      <c r="I1718" s="49" t="s">
        <v>135</v>
      </c>
      <c r="J1718" s="41">
        <f t="shared" ref="J1718" si="41075">J1717*G$4</f>
        <v>0</v>
      </c>
      <c r="K1718" s="47" t="s">
        <v>39</v>
      </c>
      <c r="L1718" s="40">
        <f t="shared" ref="L1718" si="41076">SUMPRODUCT(M1712:M1716*(L1712:L1716="PTO"))+SUMPRODUCT(M1712:M1716*(L1712:L1716="HOL"))</f>
        <v>0</v>
      </c>
      <c r="M1718" s="49" t="s">
        <v>135</v>
      </c>
      <c r="N1718" s="41">
        <f t="shared" ref="N1718" si="41077">N1717*K$4</f>
        <v>0</v>
      </c>
      <c r="O1718" s="47" t="s">
        <v>39</v>
      </c>
      <c r="P1718" s="40">
        <f t="shared" ref="P1718" si="41078">SUMPRODUCT(Q1712:Q1716*(P1712:P1716="PTO"))+SUMPRODUCT(Q1712:Q1716*(P1712:P1716="HOL"))</f>
        <v>0</v>
      </c>
      <c r="Q1718" s="49" t="s">
        <v>135</v>
      </c>
      <c r="R1718" s="41">
        <f t="shared" ref="R1718" si="41079">R1717*O$4</f>
        <v>0</v>
      </c>
      <c r="S1718" s="47" t="s">
        <v>39</v>
      </c>
      <c r="T1718" s="40">
        <f t="shared" ref="T1718" si="41080">SUMPRODUCT(U1712:U1716*(T1712:T1716="PTO"))+SUMPRODUCT(U1712:U1716*(T1712:T1716="HOL"))</f>
        <v>0</v>
      </c>
      <c r="U1718" s="49" t="s">
        <v>135</v>
      </c>
      <c r="V1718" s="41">
        <f t="shared" ref="V1718" si="41081">V1717*S$4</f>
        <v>0</v>
      </c>
      <c r="W1718" s="47" t="s">
        <v>39</v>
      </c>
      <c r="X1718" s="40">
        <f t="shared" ref="X1718" si="41082">SUMPRODUCT(Y1712:Y1716*(X1712:X1716="PTO"))+SUMPRODUCT(Y1712:Y1716*(X1712:X1716="HOL"))</f>
        <v>0</v>
      </c>
      <c r="Y1718" s="49" t="s">
        <v>135</v>
      </c>
      <c r="Z1718" s="41">
        <f t="shared" ref="Z1718" si="41083">Z1717*W$4</f>
        <v>0</v>
      </c>
      <c r="AA1718" s="47" t="s">
        <v>39</v>
      </c>
      <c r="AB1718" s="40">
        <f t="shared" ref="AB1718" si="41084">SUMPRODUCT(AC1712:AC1716*(AB1712:AB1716="PTO"))+SUMPRODUCT(AC1712:AC1716*(AB1712:AB1716="HOL"))</f>
        <v>0</v>
      </c>
      <c r="AC1718" s="49" t="s">
        <v>135</v>
      </c>
      <c r="AD1718" s="41">
        <f t="shared" ref="AD1718" si="41085">AD1717*AA$4</f>
        <v>0</v>
      </c>
      <c r="AE1718" s="47" t="s">
        <v>39</v>
      </c>
      <c r="AF1718" s="40">
        <f t="shared" ref="AF1718" si="41086">SUMPRODUCT(AG1712:AG1716*(AF1712:AF1716="PTO"))+SUMPRODUCT(AG1712:AG1716*(AF1712:AF1716="HOL"))</f>
        <v>0</v>
      </c>
      <c r="AG1718" s="49" t="s">
        <v>135</v>
      </c>
      <c r="AH1718" s="41">
        <f t="shared" ref="AH1718" si="41087">AH1717*AE$4</f>
        <v>0</v>
      </c>
      <c r="AI1718" s="47" t="s">
        <v>39</v>
      </c>
      <c r="AJ1718" s="40">
        <f t="shared" ref="AJ1718" si="41088">SUMPRODUCT(AK1712:AK1716*(AJ1712:AJ1716="PTO"))+SUMPRODUCT(AK1712:AK1716*(AJ1712:AJ1716="HOL"))</f>
        <v>0</v>
      </c>
      <c r="AK1718" s="49" t="s">
        <v>135</v>
      </c>
      <c r="AL1718" s="41">
        <f>AL1717*AI$4</f>
        <v>8</v>
      </c>
      <c r="AM1718" s="47" t="s">
        <v>39</v>
      </c>
      <c r="AN1718" s="40">
        <f t="shared" ref="AN1718" si="41089">SUMPRODUCT(AO1712:AO1716*(AN1712:AN1716="PTO"))+SUMPRODUCT(AO1712:AO1716*(AN1712:AN1716="HOL"))</f>
        <v>0</v>
      </c>
      <c r="AO1718" s="49" t="s">
        <v>135</v>
      </c>
      <c r="AP1718" s="41">
        <f t="shared" ref="AP1718" si="41090">AP1717*AM$4</f>
        <v>0</v>
      </c>
      <c r="AQ1718" s="47" t="s">
        <v>39</v>
      </c>
      <c r="AR1718" s="40">
        <f t="shared" ref="AR1718" si="41091">SUMPRODUCT(AS1712:AS1716*(AR1712:AR1716="PTO"))+SUMPRODUCT(AS1712:AS1716*(AR1712:AR1716="HOL"))</f>
        <v>0</v>
      </c>
      <c r="AS1718" s="49" t="s">
        <v>135</v>
      </c>
      <c r="AT1718" s="41">
        <f t="shared" ref="AT1718" si="41092">AT1717*AQ$4</f>
        <v>0</v>
      </c>
      <c r="AU1718" s="47" t="s">
        <v>39</v>
      </c>
      <c r="AV1718" s="40">
        <f t="shared" ref="AV1718" si="41093">SUMPRODUCT(AW1712:AW1716*(AV1712:AV1716="PTO"))+SUMPRODUCT(AW1712:AW1716*(AV1712:AV1716="HOL"))</f>
        <v>0</v>
      </c>
      <c r="AW1718" s="49" t="s">
        <v>135</v>
      </c>
      <c r="AX1718" s="41">
        <f>AX1717*AU$4</f>
        <v>0</v>
      </c>
      <c r="AY1718" s="47" t="s">
        <v>39</v>
      </c>
      <c r="AZ1718" s="40">
        <f t="shared" ref="AZ1718" si="41094">SUMPRODUCT(BA1712:BA1716*(AZ1712:AZ1716="PTO"))+SUMPRODUCT(BA1712:BA1716*(AZ1712:AZ1716="HOL"))</f>
        <v>0</v>
      </c>
      <c r="BA1718" s="49" t="s">
        <v>135</v>
      </c>
      <c r="BB1718" s="41">
        <f>BB1717*AY$4</f>
        <v>0</v>
      </c>
      <c r="BC1718" s="47" t="s">
        <v>39</v>
      </c>
      <c r="BD1718" s="40">
        <f t="shared" ref="BD1718" si="41095">SUMPRODUCT(BE1712:BE1716*(BD1712:BD1716="PTO"))+SUMPRODUCT(BE1712:BE1716*(BD1712:BD1716="HOL"))</f>
        <v>0</v>
      </c>
      <c r="BE1718" s="49" t="s">
        <v>135</v>
      </c>
      <c r="BF1718" s="41">
        <f>BF1717*BC$4</f>
        <v>0</v>
      </c>
      <c r="BG1718" s="47" t="s">
        <v>39</v>
      </c>
      <c r="BH1718" s="40">
        <f t="shared" ref="BH1718" si="41096">SUMPRODUCT(BI1712:BI1716*(BH1712:BH1716="PTO"))+SUMPRODUCT(BI1712:BI1716*(BH1712:BH1716="HOL"))</f>
        <v>0</v>
      </c>
      <c r="BI1718" s="49" t="s">
        <v>135</v>
      </c>
      <c r="BJ1718" s="41">
        <f>BJ1717*BG$4</f>
        <v>0</v>
      </c>
      <c r="BK1718" s="47" t="s">
        <v>39</v>
      </c>
      <c r="BL1718" s="40">
        <f t="shared" ref="BL1718" si="41097">SUMPRODUCT(BM1712:BM1716*(BL1712:BL1716="PTO"))+SUMPRODUCT(BM1712:BM1716*(BL1712:BL1716="HOL"))</f>
        <v>0</v>
      </c>
      <c r="BM1718" s="49" t="s">
        <v>135</v>
      </c>
      <c r="BN1718" s="41">
        <f>BN1717*BK$4</f>
        <v>0</v>
      </c>
      <c r="BO1718" s="47" t="s">
        <v>39</v>
      </c>
      <c r="BP1718" s="40">
        <f t="shared" ref="BP1718" si="41098">SUMPRODUCT(BQ1712:BQ1716*(BP1712:BP1716="PTO"))+SUMPRODUCT(BQ1712:BQ1716*(BP1712:BP1716="HOL"))</f>
        <v>0</v>
      </c>
      <c r="BQ1718" s="49" t="s">
        <v>135</v>
      </c>
      <c r="BR1718" s="41">
        <f t="shared" ref="BR1718" si="41099">BR1717*BO$4</f>
        <v>8</v>
      </c>
      <c r="BS1718" s="47" t="s">
        <v>39</v>
      </c>
      <c r="BT1718" s="40">
        <f t="shared" ref="BT1718" si="41100">SUMPRODUCT(BU1712:BU1716*(BT1712:BT1716="PTO"))+SUMPRODUCT(BU1712:BU1716*(BT1712:BT1716="HOL"))</f>
        <v>0</v>
      </c>
      <c r="BU1718" s="49" t="s">
        <v>135</v>
      </c>
      <c r="BV1718" s="41">
        <f t="shared" ref="BV1718" si="41101">BV1717*BS$4</f>
        <v>0</v>
      </c>
      <c r="BW1718" s="47" t="s">
        <v>39</v>
      </c>
      <c r="BX1718" s="40">
        <f t="shared" ref="BX1718" si="41102">SUMPRODUCT(BY1712:BY1716*(BX1712:BX1716="PTO"))+SUMPRODUCT(BY1712:BY1716*(BX1712:BX1716="HOL"))</f>
        <v>0</v>
      </c>
      <c r="BY1718" s="49" t="s">
        <v>135</v>
      </c>
      <c r="BZ1718" s="41">
        <f t="shared" ref="BZ1718" si="41103">BZ1717*BW$4</f>
        <v>0</v>
      </c>
      <c r="CA1718" s="47" t="s">
        <v>39</v>
      </c>
      <c r="CB1718" s="40">
        <f t="shared" ref="CB1718" si="41104">SUMPRODUCT(CC1712:CC1716*(CB1712:CB1716="PTO"))+SUMPRODUCT(CC1712:CC1716*(CB1712:CB1716="HOL"))</f>
        <v>0</v>
      </c>
      <c r="CC1718" s="49" t="s">
        <v>135</v>
      </c>
      <c r="CD1718" s="41">
        <f t="shared" ref="CD1718" si="41105">CD1717*CA$4</f>
        <v>0</v>
      </c>
      <c r="CE1718" s="47" t="s">
        <v>39</v>
      </c>
      <c r="CF1718" s="40">
        <f t="shared" ref="CF1718" si="41106">SUMPRODUCT(CG1712:CG1716*(CF1712:CF1716="PTO"))+SUMPRODUCT(CG1712:CG1716*(CF1712:CF1716="HOL"))</f>
        <v>0</v>
      </c>
      <c r="CG1718" s="49" t="s">
        <v>135</v>
      </c>
      <c r="CH1718" s="41">
        <f t="shared" ref="CH1718" si="41107">CH1717*CE$4</f>
        <v>0</v>
      </c>
    </row>
    <row r="1719" spans="1:86" x14ac:dyDescent="0.25">
      <c r="A1719" s="70" t="s">
        <v>133</v>
      </c>
      <c r="B1719" s="71">
        <f t="shared" ref="B1719" ca="1" si="41108">D1719-B1720</f>
        <v>0</v>
      </c>
      <c r="C1719" s="72" t="s">
        <v>122</v>
      </c>
      <c r="D1719" s="71">
        <f>IFERROR(INDEX(Holidays[FTE], MATCH(Entry!E1719, Holidays[Date], 0)), 1)*8*INDEX(FTEguide[[1]:[12]], MATCH(Entry!E1720, FTEguide[Weekday], 0), IF(Entry!E1722&gt;0, Entry!E1722, MONTH(Entry!E1719)))</f>
        <v>0</v>
      </c>
      <c r="E1719" s="60">
        <f t="shared" si="40936"/>
        <v>44073</v>
      </c>
      <c r="F1719" s="50" t="s">
        <v>128</v>
      </c>
      <c r="G1719" s="34"/>
      <c r="H1719" s="35"/>
      <c r="I1719" s="42">
        <f t="shared" ref="I1719" si="41109">parseTime(G1719)-(H1724=INT(RIGHT($F1719, 1)))</f>
        <v>0</v>
      </c>
      <c r="J1719" s="43">
        <f t="shared" ref="J1719:J1723" si="41110">isClocked(H1719)</f>
        <v>0</v>
      </c>
      <c r="K1719" s="34"/>
      <c r="L1719" s="35"/>
      <c r="M1719" s="42">
        <f t="shared" ref="M1719" si="41111">parseTime(K1719)-(L1724=INT(RIGHT($F1719, 1)))</f>
        <v>0</v>
      </c>
      <c r="N1719" s="43">
        <f t="shared" ref="N1719:N1723" si="41112">isClocked(L1719)</f>
        <v>0</v>
      </c>
      <c r="O1719" s="34"/>
      <c r="P1719" s="35"/>
      <c r="Q1719" s="42">
        <f t="shared" ref="Q1719" si="41113">parseTime(O1719)-(P1724=INT(RIGHT($F1719, 1)))</f>
        <v>0</v>
      </c>
      <c r="R1719" s="43">
        <f t="shared" ref="R1719:R1723" si="41114">isClocked(P1719)</f>
        <v>0</v>
      </c>
      <c r="S1719" s="34"/>
      <c r="T1719" s="35"/>
      <c r="U1719" s="42">
        <f t="shared" ref="U1719" si="41115">parseTime(S1719)-(T1724=INT(RIGHT($F1719, 1)))</f>
        <v>0</v>
      </c>
      <c r="V1719" s="43">
        <f t="shared" ref="V1719:V1723" si="41116">isClocked(T1719)</f>
        <v>0</v>
      </c>
      <c r="W1719" s="34"/>
      <c r="X1719" s="35"/>
      <c r="Y1719" s="42">
        <f t="shared" ref="Y1719" si="41117">parseTime(W1719)-(X1724=INT(RIGHT($F1719, 1)))</f>
        <v>0</v>
      </c>
      <c r="Z1719" s="43">
        <f t="shared" ref="Z1719:Z1723" si="41118">isClocked(X1719)</f>
        <v>0</v>
      </c>
      <c r="AA1719" s="34"/>
      <c r="AB1719" s="35"/>
      <c r="AC1719" s="42">
        <f t="shared" ref="AC1719" si="41119">parseTime(AA1719)-(AB1724=INT(RIGHT($F1719, 1)))</f>
        <v>0</v>
      </c>
      <c r="AD1719" s="43">
        <f t="shared" ref="AD1719:AD1723" si="41120">isClocked(AB1719)</f>
        <v>0</v>
      </c>
      <c r="AE1719" s="34"/>
      <c r="AF1719" s="35"/>
      <c r="AG1719" s="42">
        <f t="shared" ref="AG1719" si="41121">parseTime(AE1719)-(AF1724=INT(RIGHT($F1719, 1)))</f>
        <v>0</v>
      </c>
      <c r="AH1719" s="43">
        <f t="shared" ref="AH1719:AH1723" si="41122">isClocked(AF1719)</f>
        <v>0</v>
      </c>
      <c r="AI1719" s="34"/>
      <c r="AJ1719" s="35"/>
      <c r="AK1719" s="42">
        <f>parseTime(AI1719)-(AJ1724=INT(RIGHT($F1719, 1)))</f>
        <v>0</v>
      </c>
      <c r="AL1719" s="43">
        <f t="shared" ref="AL1719:AL1723" si="41123">isClocked(AJ1719)</f>
        <v>0</v>
      </c>
      <c r="AM1719" s="34"/>
      <c r="AN1719" s="35"/>
      <c r="AO1719" s="42">
        <f t="shared" ref="AO1719" si="41124">parseTime(AM1719)-(AN1724=INT(RIGHT($F1719, 1)))</f>
        <v>0</v>
      </c>
      <c r="AP1719" s="43">
        <f t="shared" ref="AP1719:AP1723" si="41125">isClocked(AN1719)</f>
        <v>0</v>
      </c>
      <c r="AQ1719" s="34"/>
      <c r="AR1719" s="35"/>
      <c r="AS1719" s="42">
        <f t="shared" ref="AS1719" si="41126">parseTime(AQ1719)-(AR1724=INT(RIGHT($F1719, 1)))</f>
        <v>0</v>
      </c>
      <c r="AT1719" s="43">
        <f t="shared" ref="AT1719:AT1723" si="41127">isClocked(AR1719)</f>
        <v>0</v>
      </c>
      <c r="AU1719" s="34"/>
      <c r="AV1719" s="35"/>
      <c r="AW1719" s="42">
        <f>parseTime(AU1719)-(AV1724=INT(RIGHT($F1719, 1)))</f>
        <v>0</v>
      </c>
      <c r="AX1719" s="43">
        <f t="shared" ref="AX1719:AX1723" si="41128">isClocked(AV1719)</f>
        <v>0</v>
      </c>
      <c r="AY1719" s="34"/>
      <c r="AZ1719" s="35"/>
      <c r="BA1719" s="42">
        <f>parseTime(AY1719)-(AZ1724=INT(RIGHT($F1719, 1)))</f>
        <v>0</v>
      </c>
      <c r="BB1719" s="43">
        <f t="shared" ref="BB1719:BB1723" si="41129">isClocked(AZ1719)</f>
        <v>0</v>
      </c>
      <c r="BC1719" s="34"/>
      <c r="BD1719" s="35"/>
      <c r="BE1719" s="42">
        <f>parseTime(BC1719)-(BD1724=INT(RIGHT($F1719, 1)))</f>
        <v>0</v>
      </c>
      <c r="BF1719" s="43">
        <f t="shared" ref="BF1719:BF1723" si="41130">isClocked(BD1719)</f>
        <v>0</v>
      </c>
      <c r="BG1719" s="34"/>
      <c r="BH1719" s="35"/>
      <c r="BI1719" s="42">
        <f>parseTime(BG1719)-(BH1724=INT(RIGHT($F1719, 1)))</f>
        <v>0</v>
      </c>
      <c r="BJ1719" s="43">
        <f t="shared" ref="BJ1719:BJ1723" si="41131">isClocked(BH1719)</f>
        <v>0</v>
      </c>
      <c r="BK1719" s="34"/>
      <c r="BL1719" s="35"/>
      <c r="BM1719" s="42">
        <f>parseTime(BK1719)-(BL1724=INT(RIGHT($F1719, 1)))</f>
        <v>0</v>
      </c>
      <c r="BN1719" s="43">
        <f t="shared" ref="BN1719:BN1723" si="41132">isClocked(BL1719)</f>
        <v>0</v>
      </c>
      <c r="BO1719" s="34"/>
      <c r="BP1719" s="35"/>
      <c r="BQ1719" s="42">
        <f t="shared" ref="BQ1719" si="41133">parseTime(BO1719)-(BP1724=INT(RIGHT($F1719, 1)))</f>
        <v>0</v>
      </c>
      <c r="BR1719" s="43">
        <f t="shared" ref="BR1719:BR1723" si="41134">isClocked(BP1719)</f>
        <v>0</v>
      </c>
      <c r="BS1719" s="34"/>
      <c r="BT1719" s="35"/>
      <c r="BU1719" s="42">
        <f t="shared" ref="BU1719" si="41135">parseTime(BS1719)-(BT1724=INT(RIGHT($F1719, 1)))</f>
        <v>0</v>
      </c>
      <c r="BV1719" s="43">
        <f t="shared" ref="BV1719:BV1723" si="41136">isClocked(BT1719)</f>
        <v>0</v>
      </c>
      <c r="BW1719" s="34"/>
      <c r="BX1719" s="35"/>
      <c r="BY1719" s="42">
        <f t="shared" ref="BY1719" si="41137">parseTime(BW1719)-(BX1724=INT(RIGHT($F1719, 1)))</f>
        <v>0</v>
      </c>
      <c r="BZ1719" s="43">
        <f t="shared" ref="BZ1719:BZ1723" si="41138">isClocked(BX1719)</f>
        <v>0</v>
      </c>
      <c r="CA1719" s="34"/>
      <c r="CB1719" s="35"/>
      <c r="CC1719" s="42">
        <f t="shared" ref="CC1719" si="41139">parseTime(CA1719)-(CB1724=INT(RIGHT($F1719, 1)))</f>
        <v>0</v>
      </c>
      <c r="CD1719" s="43">
        <f t="shared" ref="CD1719:CD1723" si="41140">isClocked(CB1719)</f>
        <v>0</v>
      </c>
      <c r="CE1719" s="34"/>
      <c r="CF1719" s="35"/>
      <c r="CG1719" s="42">
        <f t="shared" ref="CG1719" si="41141">parseTime(CE1719)-(CF1724=INT(RIGHT($F1719, 1)))</f>
        <v>0</v>
      </c>
      <c r="CH1719" s="43">
        <f t="shared" ref="CH1719:CH1723" si="41142">isClocked(CF1719)</f>
        <v>0</v>
      </c>
    </row>
    <row r="1720" spans="1:86" x14ac:dyDescent="0.25">
      <c r="A1720" s="56" t="s">
        <v>0</v>
      </c>
      <c r="B1720" s="57">
        <f t="shared" ca="1" si="40452"/>
        <v>0</v>
      </c>
      <c r="C1720" s="14" t="s">
        <v>252</v>
      </c>
      <c r="D1720" s="14">
        <f t="shared" si="39935"/>
        <v>53.7</v>
      </c>
      <c r="E1720" s="55" t="str">
        <f t="shared" si="40453"/>
        <v>Sunday</v>
      </c>
      <c r="F1720" s="51" t="s">
        <v>129</v>
      </c>
      <c r="G1720" s="36"/>
      <c r="H1720" s="37"/>
      <c r="I1720" s="44">
        <f t="shared" ref="I1720" si="41143">parseTime(G1720)-(H1724=INT(RIGHT($F1720, 1)))</f>
        <v>0</v>
      </c>
      <c r="J1720" s="45">
        <f t="shared" si="41110"/>
        <v>0</v>
      </c>
      <c r="K1720" s="36"/>
      <c r="L1720" s="37"/>
      <c r="M1720" s="44">
        <f t="shared" ref="M1720" si="41144">parseTime(K1720)-(L1724=INT(RIGHT($F1720, 1)))</f>
        <v>0</v>
      </c>
      <c r="N1720" s="45">
        <f t="shared" si="41112"/>
        <v>0</v>
      </c>
      <c r="O1720" s="36"/>
      <c r="P1720" s="37"/>
      <c r="Q1720" s="44">
        <f t="shared" ref="Q1720" si="41145">parseTime(O1720)-(P1724=INT(RIGHT($F1720, 1)))</f>
        <v>0</v>
      </c>
      <c r="R1720" s="45">
        <f t="shared" si="41114"/>
        <v>0</v>
      </c>
      <c r="S1720" s="36"/>
      <c r="T1720" s="37"/>
      <c r="U1720" s="44">
        <f t="shared" ref="U1720" si="41146">parseTime(S1720)-(T1724=INT(RIGHT($F1720, 1)))</f>
        <v>0</v>
      </c>
      <c r="V1720" s="45">
        <f t="shared" si="41116"/>
        <v>0</v>
      </c>
      <c r="W1720" s="36"/>
      <c r="X1720" s="37"/>
      <c r="Y1720" s="44">
        <f t="shared" ref="Y1720" si="41147">parseTime(W1720)-(X1724=INT(RIGHT($F1720, 1)))</f>
        <v>0</v>
      </c>
      <c r="Z1720" s="45">
        <f t="shared" si="41118"/>
        <v>0</v>
      </c>
      <c r="AA1720" s="36"/>
      <c r="AB1720" s="37"/>
      <c r="AC1720" s="44">
        <f t="shared" ref="AC1720" si="41148">parseTime(AA1720)-(AB1724=INT(RIGHT($F1720, 1)))</f>
        <v>0</v>
      </c>
      <c r="AD1720" s="45">
        <f t="shared" si="41120"/>
        <v>0</v>
      </c>
      <c r="AE1720" s="36"/>
      <c r="AF1720" s="37"/>
      <c r="AG1720" s="44">
        <f t="shared" ref="AG1720" si="41149">parseTime(AE1720)-(AF1724=INT(RIGHT($F1720, 1)))</f>
        <v>0</v>
      </c>
      <c r="AH1720" s="45">
        <f t="shared" si="41122"/>
        <v>0</v>
      </c>
      <c r="AI1720" s="36"/>
      <c r="AJ1720" s="37"/>
      <c r="AK1720" s="44">
        <f>parseTime(AI1720)-(AJ1724=INT(RIGHT($F1720, 1)))</f>
        <v>0</v>
      </c>
      <c r="AL1720" s="45">
        <f t="shared" si="41123"/>
        <v>0</v>
      </c>
      <c r="AM1720" s="36"/>
      <c r="AN1720" s="37"/>
      <c r="AO1720" s="44">
        <f t="shared" ref="AO1720" si="41150">parseTime(AM1720)-(AN1724=INT(RIGHT($F1720, 1)))</f>
        <v>0</v>
      </c>
      <c r="AP1720" s="45">
        <f t="shared" si="41125"/>
        <v>0</v>
      </c>
      <c r="AQ1720" s="36"/>
      <c r="AR1720" s="37"/>
      <c r="AS1720" s="44">
        <f t="shared" ref="AS1720" si="41151">parseTime(AQ1720)-(AR1724=INT(RIGHT($F1720, 1)))</f>
        <v>0</v>
      </c>
      <c r="AT1720" s="45">
        <f t="shared" si="41127"/>
        <v>0</v>
      </c>
      <c r="AU1720" s="36"/>
      <c r="AV1720" s="37"/>
      <c r="AW1720" s="44">
        <f>parseTime(AU1720)-(AV1724=INT(RIGHT($F1720, 1)))</f>
        <v>0</v>
      </c>
      <c r="AX1720" s="45">
        <f t="shared" si="41128"/>
        <v>0</v>
      </c>
      <c r="AY1720" s="36"/>
      <c r="AZ1720" s="37"/>
      <c r="BA1720" s="44">
        <f>parseTime(AY1720)-(AZ1724=INT(RIGHT($F1720, 1)))</f>
        <v>0</v>
      </c>
      <c r="BB1720" s="45">
        <f t="shared" si="41129"/>
        <v>0</v>
      </c>
      <c r="BC1720" s="36"/>
      <c r="BD1720" s="37"/>
      <c r="BE1720" s="44">
        <f>parseTime(BC1720)-(BD1724=INT(RIGHT($F1720, 1)))</f>
        <v>0</v>
      </c>
      <c r="BF1720" s="45">
        <f t="shared" si="41130"/>
        <v>0</v>
      </c>
      <c r="BG1720" s="36"/>
      <c r="BH1720" s="37"/>
      <c r="BI1720" s="44">
        <f>parseTime(BG1720)-(BH1724=INT(RIGHT($F1720, 1)))</f>
        <v>0</v>
      </c>
      <c r="BJ1720" s="45">
        <f t="shared" si="41131"/>
        <v>0</v>
      </c>
      <c r="BK1720" s="36"/>
      <c r="BL1720" s="37"/>
      <c r="BM1720" s="44">
        <f>parseTime(BK1720)-(BL1724=INT(RIGHT($F1720, 1)))</f>
        <v>0</v>
      </c>
      <c r="BN1720" s="45">
        <f t="shared" si="41132"/>
        <v>0</v>
      </c>
      <c r="BO1720" s="36"/>
      <c r="BP1720" s="37"/>
      <c r="BQ1720" s="44">
        <f t="shared" ref="BQ1720" si="41152">parseTime(BO1720)-(BP1724=INT(RIGHT($F1720, 1)))</f>
        <v>0</v>
      </c>
      <c r="BR1720" s="45">
        <f t="shared" si="41134"/>
        <v>0</v>
      </c>
      <c r="BS1720" s="36"/>
      <c r="BT1720" s="37"/>
      <c r="BU1720" s="44">
        <f t="shared" ref="BU1720" si="41153">parseTime(BS1720)-(BT1724=INT(RIGHT($F1720, 1)))</f>
        <v>0</v>
      </c>
      <c r="BV1720" s="45">
        <f t="shared" si="41136"/>
        <v>0</v>
      </c>
      <c r="BW1720" s="36"/>
      <c r="BX1720" s="37"/>
      <c r="BY1720" s="44">
        <f t="shared" ref="BY1720" si="41154">parseTime(BW1720)-(BX1724=INT(RIGHT($F1720, 1)))</f>
        <v>0</v>
      </c>
      <c r="BZ1720" s="45">
        <f t="shared" si="41138"/>
        <v>0</v>
      </c>
      <c r="CA1720" s="36"/>
      <c r="CB1720" s="37"/>
      <c r="CC1720" s="44">
        <f t="shared" ref="CC1720" si="41155">parseTime(CA1720)-(CB1724=INT(RIGHT($F1720, 1)))</f>
        <v>0</v>
      </c>
      <c r="CD1720" s="45">
        <f t="shared" si="41140"/>
        <v>0</v>
      </c>
      <c r="CE1720" s="36"/>
      <c r="CF1720" s="37"/>
      <c r="CG1720" s="44">
        <f t="shared" ref="CG1720" si="41156">parseTime(CE1720)-(CF1724=INT(RIGHT($F1720, 1)))</f>
        <v>0</v>
      </c>
      <c r="CH1720" s="45">
        <f t="shared" si="41142"/>
        <v>0</v>
      </c>
    </row>
    <row r="1721" spans="1:86" x14ac:dyDescent="0.25">
      <c r="A1721" s="56" t="s">
        <v>117</v>
      </c>
      <c r="B1721" s="57">
        <f t="shared" ref="B1721" ca="1" si="41157">roleHours(G1719:CH1725, "MFD")</f>
        <v>0</v>
      </c>
      <c r="C1721" s="14">
        <f t="shared" ref="C1721:C1724" ca="1" si="41158">B1721/8</f>
        <v>0</v>
      </c>
      <c r="D1721" s="14">
        <f t="shared" ref="D1721" ca="1" si="41159">B1720-D1720</f>
        <v>-53.7</v>
      </c>
      <c r="E1721" s="20" t="s">
        <v>127</v>
      </c>
      <c r="F1721" s="51" t="s">
        <v>130</v>
      </c>
      <c r="G1721" s="36"/>
      <c r="H1721" s="37"/>
      <c r="I1721" s="44">
        <f t="shared" ref="I1721" si="41160">parseTime(G1721)-(H1724=INT(RIGHT($F1721, 1)))</f>
        <v>0</v>
      </c>
      <c r="J1721" s="45">
        <f t="shared" si="41110"/>
        <v>0</v>
      </c>
      <c r="K1721" s="36"/>
      <c r="L1721" s="37"/>
      <c r="M1721" s="44">
        <f t="shared" ref="M1721" si="41161">parseTime(K1721)-(L1724=INT(RIGHT($F1721, 1)))</f>
        <v>0</v>
      </c>
      <c r="N1721" s="45">
        <f t="shared" si="41112"/>
        <v>0</v>
      </c>
      <c r="O1721" s="36"/>
      <c r="P1721" s="37"/>
      <c r="Q1721" s="44">
        <f t="shared" ref="Q1721" si="41162">parseTime(O1721)-(P1724=INT(RIGHT($F1721, 1)))</f>
        <v>0</v>
      </c>
      <c r="R1721" s="45">
        <f t="shared" si="41114"/>
        <v>0</v>
      </c>
      <c r="S1721" s="36"/>
      <c r="T1721" s="37"/>
      <c r="U1721" s="44">
        <f t="shared" ref="U1721" si="41163">parseTime(S1721)-(T1724=INT(RIGHT($F1721, 1)))</f>
        <v>0</v>
      </c>
      <c r="V1721" s="45">
        <f t="shared" si="41116"/>
        <v>0</v>
      </c>
      <c r="W1721" s="36"/>
      <c r="X1721" s="37"/>
      <c r="Y1721" s="44">
        <f t="shared" ref="Y1721" si="41164">parseTime(W1721)-(X1724=INT(RIGHT($F1721, 1)))</f>
        <v>0</v>
      </c>
      <c r="Z1721" s="45">
        <f t="shared" si="41118"/>
        <v>0</v>
      </c>
      <c r="AA1721" s="36"/>
      <c r="AB1721" s="37"/>
      <c r="AC1721" s="44">
        <f t="shared" ref="AC1721" si="41165">parseTime(AA1721)-(AB1724=INT(RIGHT($F1721, 1)))</f>
        <v>0</v>
      </c>
      <c r="AD1721" s="45">
        <f t="shared" si="41120"/>
        <v>0</v>
      </c>
      <c r="AE1721" s="36"/>
      <c r="AF1721" s="37"/>
      <c r="AG1721" s="44">
        <f t="shared" ref="AG1721" si="41166">parseTime(AE1721)-(AF1724=INT(RIGHT($F1721, 1)))</f>
        <v>0</v>
      </c>
      <c r="AH1721" s="45">
        <f t="shared" si="41122"/>
        <v>0</v>
      </c>
      <c r="AI1721" s="36"/>
      <c r="AJ1721" s="37"/>
      <c r="AK1721" s="44">
        <f>parseTime(AI1721)-(AJ1724=INT(RIGHT($F1721, 1)))</f>
        <v>0</v>
      </c>
      <c r="AL1721" s="45">
        <f t="shared" si="41123"/>
        <v>0</v>
      </c>
      <c r="AM1721" s="36"/>
      <c r="AN1721" s="37"/>
      <c r="AO1721" s="44">
        <f t="shared" ref="AO1721" si="41167">parseTime(AM1721)-(AN1724=INT(RIGHT($F1721, 1)))</f>
        <v>0</v>
      </c>
      <c r="AP1721" s="45">
        <f t="shared" si="41125"/>
        <v>0</v>
      </c>
      <c r="AQ1721" s="36"/>
      <c r="AR1721" s="37"/>
      <c r="AS1721" s="44">
        <f t="shared" ref="AS1721" si="41168">parseTime(AQ1721)-(AR1724=INT(RIGHT($F1721, 1)))</f>
        <v>0</v>
      </c>
      <c r="AT1721" s="45">
        <f t="shared" si="41127"/>
        <v>0</v>
      </c>
      <c r="AU1721" s="36"/>
      <c r="AV1721" s="37"/>
      <c r="AW1721" s="44">
        <f>parseTime(AU1721)-(AV1724=INT(RIGHT($F1721, 1)))</f>
        <v>0</v>
      </c>
      <c r="AX1721" s="45">
        <f t="shared" si="41128"/>
        <v>0</v>
      </c>
      <c r="AY1721" s="36"/>
      <c r="AZ1721" s="37"/>
      <c r="BA1721" s="44">
        <f>parseTime(AY1721)-(AZ1724=INT(RIGHT($F1721, 1)))</f>
        <v>0</v>
      </c>
      <c r="BB1721" s="45">
        <f t="shared" si="41129"/>
        <v>0</v>
      </c>
      <c r="BC1721" s="36"/>
      <c r="BD1721" s="37"/>
      <c r="BE1721" s="44">
        <f>parseTime(BC1721)-(BD1724=INT(RIGHT($F1721, 1)))</f>
        <v>0</v>
      </c>
      <c r="BF1721" s="45">
        <f t="shared" si="41130"/>
        <v>0</v>
      </c>
      <c r="BG1721" s="36"/>
      <c r="BH1721" s="37"/>
      <c r="BI1721" s="44">
        <f>parseTime(BG1721)-(BH1724=INT(RIGHT($F1721, 1)))</f>
        <v>0</v>
      </c>
      <c r="BJ1721" s="45">
        <f t="shared" si="41131"/>
        <v>0</v>
      </c>
      <c r="BK1721" s="36"/>
      <c r="BL1721" s="37"/>
      <c r="BM1721" s="44">
        <f>parseTime(BK1721)-(BL1724=INT(RIGHT($F1721, 1)))</f>
        <v>0</v>
      </c>
      <c r="BN1721" s="45">
        <f t="shared" si="41132"/>
        <v>0</v>
      </c>
      <c r="BO1721" s="36"/>
      <c r="BP1721" s="37"/>
      <c r="BQ1721" s="44">
        <f t="shared" ref="BQ1721" si="41169">parseTime(BO1721)-(BP1724=INT(RIGHT($F1721, 1)))</f>
        <v>0</v>
      </c>
      <c r="BR1721" s="45">
        <f t="shared" si="41134"/>
        <v>0</v>
      </c>
      <c r="BS1721" s="36"/>
      <c r="BT1721" s="37"/>
      <c r="BU1721" s="44">
        <f t="shared" ref="BU1721" si="41170">parseTime(BS1721)-(BT1724=INT(RIGHT($F1721, 1)))</f>
        <v>0</v>
      </c>
      <c r="BV1721" s="45">
        <f t="shared" si="41136"/>
        <v>0</v>
      </c>
      <c r="BW1721" s="36"/>
      <c r="BX1721" s="37"/>
      <c r="BY1721" s="44">
        <f t="shared" ref="BY1721" si="41171">parseTime(BW1721)-(BX1724=INT(RIGHT($F1721, 1)))</f>
        <v>0</v>
      </c>
      <c r="BZ1721" s="45">
        <f t="shared" si="41138"/>
        <v>0</v>
      </c>
      <c r="CA1721" s="36"/>
      <c r="CB1721" s="37"/>
      <c r="CC1721" s="44">
        <f t="shared" ref="CC1721" si="41172">parseTime(CA1721)-(CB1724=INT(RIGHT($F1721, 1)))</f>
        <v>0</v>
      </c>
      <c r="CD1721" s="45">
        <f t="shared" si="41140"/>
        <v>0</v>
      </c>
      <c r="CE1721" s="36"/>
      <c r="CF1721" s="37"/>
      <c r="CG1721" s="44">
        <f t="shared" ref="CG1721" si="41173">parseTime(CE1721)-(CF1724=INT(RIGHT($F1721, 1)))</f>
        <v>0</v>
      </c>
      <c r="CH1721" s="45">
        <f t="shared" si="41142"/>
        <v>0</v>
      </c>
    </row>
    <row r="1722" spans="1:86" x14ac:dyDescent="0.25">
      <c r="A1722" s="56"/>
      <c r="B1722" s="57"/>
      <c r="C1722" s="14">
        <f t="shared" si="41158"/>
        <v>0</v>
      </c>
      <c r="D1722" s="14" t="s">
        <v>259</v>
      </c>
      <c r="E1722" s="20">
        <v>4.25</v>
      </c>
      <c r="F1722" s="51" t="s">
        <v>131</v>
      </c>
      <c r="G1722" s="36"/>
      <c r="H1722" s="37"/>
      <c r="I1722" s="44">
        <f t="shared" ref="I1722" si="41174">parseTime(G1722)-(H1724=INT(RIGHT($F1722, 1)))</f>
        <v>0</v>
      </c>
      <c r="J1722" s="45">
        <f t="shared" si="41110"/>
        <v>0</v>
      </c>
      <c r="K1722" s="36"/>
      <c r="L1722" s="37"/>
      <c r="M1722" s="44">
        <f t="shared" ref="M1722" si="41175">parseTime(K1722)-(L1724=INT(RIGHT($F1722, 1)))</f>
        <v>0</v>
      </c>
      <c r="N1722" s="45">
        <f t="shared" si="41112"/>
        <v>0</v>
      </c>
      <c r="O1722" s="36"/>
      <c r="P1722" s="37"/>
      <c r="Q1722" s="44">
        <f t="shared" ref="Q1722" si="41176">parseTime(O1722)-(P1724=INT(RIGHT($F1722, 1)))</f>
        <v>0</v>
      </c>
      <c r="R1722" s="45">
        <f t="shared" si="41114"/>
        <v>0</v>
      </c>
      <c r="S1722" s="36"/>
      <c r="T1722" s="37"/>
      <c r="U1722" s="44">
        <f t="shared" ref="U1722" si="41177">parseTime(S1722)-(T1724=INT(RIGHT($F1722, 1)))</f>
        <v>0</v>
      </c>
      <c r="V1722" s="45">
        <f t="shared" si="41116"/>
        <v>0</v>
      </c>
      <c r="W1722" s="36"/>
      <c r="X1722" s="37"/>
      <c r="Y1722" s="44">
        <f t="shared" ref="Y1722" si="41178">parseTime(W1722)-(X1724=INT(RIGHT($F1722, 1)))</f>
        <v>0</v>
      </c>
      <c r="Z1722" s="45">
        <f t="shared" si="41118"/>
        <v>0</v>
      </c>
      <c r="AA1722" s="36"/>
      <c r="AB1722" s="37"/>
      <c r="AC1722" s="44">
        <f t="shared" ref="AC1722" si="41179">parseTime(AA1722)-(AB1724=INT(RIGHT($F1722, 1)))</f>
        <v>0</v>
      </c>
      <c r="AD1722" s="45">
        <f t="shared" si="41120"/>
        <v>0</v>
      </c>
      <c r="AE1722" s="36"/>
      <c r="AF1722" s="37"/>
      <c r="AG1722" s="44">
        <f t="shared" ref="AG1722" si="41180">parseTime(AE1722)-(AF1724=INT(RIGHT($F1722, 1)))</f>
        <v>0</v>
      </c>
      <c r="AH1722" s="45">
        <f t="shared" si="41122"/>
        <v>0</v>
      </c>
      <c r="AI1722" s="36"/>
      <c r="AJ1722" s="37"/>
      <c r="AK1722" s="44">
        <f>parseTime(AI1722)-(AJ1724=INT(RIGHT($F1722, 1)))</f>
        <v>0</v>
      </c>
      <c r="AL1722" s="45">
        <f t="shared" si="41123"/>
        <v>0</v>
      </c>
      <c r="AM1722" s="36"/>
      <c r="AN1722" s="37"/>
      <c r="AO1722" s="44">
        <f t="shared" ref="AO1722" si="41181">parseTime(AM1722)-(AN1724=INT(RIGHT($F1722, 1)))</f>
        <v>0</v>
      </c>
      <c r="AP1722" s="45">
        <f t="shared" si="41125"/>
        <v>0</v>
      </c>
      <c r="AQ1722" s="36"/>
      <c r="AR1722" s="37"/>
      <c r="AS1722" s="44">
        <f t="shared" ref="AS1722" si="41182">parseTime(AQ1722)-(AR1724=INT(RIGHT($F1722, 1)))</f>
        <v>0</v>
      </c>
      <c r="AT1722" s="45">
        <f t="shared" si="41127"/>
        <v>0</v>
      </c>
      <c r="AU1722" s="36"/>
      <c r="AV1722" s="37"/>
      <c r="AW1722" s="44">
        <f>parseTime(AU1722)-(AV1724=INT(RIGHT($F1722, 1)))</f>
        <v>0</v>
      </c>
      <c r="AX1722" s="45">
        <f t="shared" si="41128"/>
        <v>0</v>
      </c>
      <c r="AY1722" s="36"/>
      <c r="AZ1722" s="37"/>
      <c r="BA1722" s="44">
        <f>parseTime(AY1722)-(AZ1724=INT(RIGHT($F1722, 1)))</f>
        <v>0</v>
      </c>
      <c r="BB1722" s="45">
        <f t="shared" si="41129"/>
        <v>0</v>
      </c>
      <c r="BC1722" s="36"/>
      <c r="BD1722" s="37"/>
      <c r="BE1722" s="44">
        <f>parseTime(BC1722)-(BD1724=INT(RIGHT($F1722, 1)))</f>
        <v>0</v>
      </c>
      <c r="BF1722" s="45">
        <f t="shared" si="41130"/>
        <v>0</v>
      </c>
      <c r="BG1722" s="36"/>
      <c r="BH1722" s="37"/>
      <c r="BI1722" s="44">
        <f>parseTime(BG1722)-(BH1724=INT(RIGHT($F1722, 1)))</f>
        <v>0</v>
      </c>
      <c r="BJ1722" s="45">
        <f t="shared" si="41131"/>
        <v>0</v>
      </c>
      <c r="BK1722" s="36"/>
      <c r="BL1722" s="37"/>
      <c r="BM1722" s="44">
        <f>parseTime(BK1722)-(BL1724=INT(RIGHT($F1722, 1)))</f>
        <v>0</v>
      </c>
      <c r="BN1722" s="45">
        <f t="shared" si="41132"/>
        <v>0</v>
      </c>
      <c r="BO1722" s="36"/>
      <c r="BP1722" s="37"/>
      <c r="BQ1722" s="44">
        <f t="shared" ref="BQ1722" si="41183">parseTime(BO1722)-(BP1724=INT(RIGHT($F1722, 1)))</f>
        <v>0</v>
      </c>
      <c r="BR1722" s="45">
        <f t="shared" si="41134"/>
        <v>0</v>
      </c>
      <c r="BS1722" s="36"/>
      <c r="BT1722" s="37"/>
      <c r="BU1722" s="44">
        <f t="shared" ref="BU1722" si="41184">parseTime(BS1722)-(BT1724=INT(RIGHT($F1722, 1)))</f>
        <v>0</v>
      </c>
      <c r="BV1722" s="45">
        <f t="shared" si="41136"/>
        <v>0</v>
      </c>
      <c r="BW1722" s="36"/>
      <c r="BX1722" s="37"/>
      <c r="BY1722" s="44">
        <f t="shared" ref="BY1722" si="41185">parseTime(BW1722)-(BX1724=INT(RIGHT($F1722, 1)))</f>
        <v>0</v>
      </c>
      <c r="BZ1722" s="45">
        <f t="shared" si="41138"/>
        <v>0</v>
      </c>
      <c r="CA1722" s="36"/>
      <c r="CB1722" s="37"/>
      <c r="CC1722" s="44">
        <f t="shared" ref="CC1722" si="41186">parseTime(CA1722)-(CB1724=INT(RIGHT($F1722, 1)))</f>
        <v>0</v>
      </c>
      <c r="CD1722" s="45">
        <f t="shared" si="41140"/>
        <v>0</v>
      </c>
      <c r="CE1722" s="36"/>
      <c r="CF1722" s="37"/>
      <c r="CG1722" s="44">
        <f t="shared" ref="CG1722" si="41187">parseTime(CE1722)-(CF1724=INT(RIGHT($F1722, 1)))</f>
        <v>0</v>
      </c>
      <c r="CH1722" s="45">
        <f t="shared" si="41142"/>
        <v>0</v>
      </c>
    </row>
    <row r="1723" spans="1:86" x14ac:dyDescent="0.25">
      <c r="A1723" s="56" t="s">
        <v>119</v>
      </c>
      <c r="B1723" s="57">
        <f t="shared" ref="B1723" ca="1" si="41188">roleHours(G1719:CH1725, "MCC")</f>
        <v>0</v>
      </c>
      <c r="C1723" s="14">
        <f t="shared" ca="1" si="41158"/>
        <v>0</v>
      </c>
      <c r="D1723" s="14" t="s">
        <v>260</v>
      </c>
      <c r="E1723" s="20">
        <v>4.6500000000000004</v>
      </c>
      <c r="F1723" s="51" t="s">
        <v>132</v>
      </c>
      <c r="G1723" s="36"/>
      <c r="H1723" s="37"/>
      <c r="I1723" s="44">
        <f t="shared" ref="I1723" si="41189">parseTime(G1723)-(H1724=INT(RIGHT($F1723, 1)))</f>
        <v>0</v>
      </c>
      <c r="J1723" s="45">
        <f t="shared" si="41110"/>
        <v>0</v>
      </c>
      <c r="K1723" s="36"/>
      <c r="L1723" s="37"/>
      <c r="M1723" s="44">
        <f t="shared" ref="M1723" si="41190">parseTime(K1723)-(L1724=INT(RIGHT($F1723, 1)))</f>
        <v>0</v>
      </c>
      <c r="N1723" s="45">
        <f t="shared" si="41112"/>
        <v>0</v>
      </c>
      <c r="O1723" s="36"/>
      <c r="P1723" s="37"/>
      <c r="Q1723" s="44">
        <f t="shared" ref="Q1723" si="41191">parseTime(O1723)-(P1724=INT(RIGHT($F1723, 1)))</f>
        <v>0</v>
      </c>
      <c r="R1723" s="45">
        <f t="shared" si="41114"/>
        <v>0</v>
      </c>
      <c r="S1723" s="36"/>
      <c r="T1723" s="37"/>
      <c r="U1723" s="44">
        <f t="shared" ref="U1723" si="41192">parseTime(S1723)-(T1724=INT(RIGHT($F1723, 1)))</f>
        <v>0</v>
      </c>
      <c r="V1723" s="45">
        <f t="shared" si="41116"/>
        <v>0</v>
      </c>
      <c r="W1723" s="36"/>
      <c r="X1723" s="37"/>
      <c r="Y1723" s="44">
        <f t="shared" ref="Y1723" si="41193">parseTime(W1723)-(X1724=INT(RIGHT($F1723, 1)))</f>
        <v>0</v>
      </c>
      <c r="Z1723" s="45">
        <f t="shared" si="41118"/>
        <v>0</v>
      </c>
      <c r="AA1723" s="36"/>
      <c r="AB1723" s="37"/>
      <c r="AC1723" s="44">
        <f t="shared" ref="AC1723" si="41194">parseTime(AA1723)-(AB1724=INT(RIGHT($F1723, 1)))</f>
        <v>0</v>
      </c>
      <c r="AD1723" s="45">
        <f t="shared" si="41120"/>
        <v>0</v>
      </c>
      <c r="AE1723" s="36"/>
      <c r="AF1723" s="37"/>
      <c r="AG1723" s="44">
        <f t="shared" ref="AG1723" si="41195">parseTime(AE1723)-(AF1724=INT(RIGHT($F1723, 1)))</f>
        <v>0</v>
      </c>
      <c r="AH1723" s="45">
        <f t="shared" si="41122"/>
        <v>0</v>
      </c>
      <c r="AI1723" s="36"/>
      <c r="AJ1723" s="37"/>
      <c r="AK1723" s="44">
        <f>parseTime(AI1723)-(AJ1724=INT(RIGHT($F1723, 1)))</f>
        <v>0</v>
      </c>
      <c r="AL1723" s="45">
        <f t="shared" si="41123"/>
        <v>0</v>
      </c>
      <c r="AM1723" s="36"/>
      <c r="AN1723" s="37"/>
      <c r="AO1723" s="44">
        <f t="shared" ref="AO1723" si="41196">parseTime(AM1723)-(AN1724=INT(RIGHT($F1723, 1)))</f>
        <v>0</v>
      </c>
      <c r="AP1723" s="45">
        <f t="shared" si="41125"/>
        <v>0</v>
      </c>
      <c r="AQ1723" s="36"/>
      <c r="AR1723" s="37"/>
      <c r="AS1723" s="44">
        <f t="shared" ref="AS1723" si="41197">parseTime(AQ1723)-(AR1724=INT(RIGHT($F1723, 1)))</f>
        <v>0</v>
      </c>
      <c r="AT1723" s="45">
        <f t="shared" si="41127"/>
        <v>0</v>
      </c>
      <c r="AU1723" s="36"/>
      <c r="AV1723" s="37"/>
      <c r="AW1723" s="44">
        <f>parseTime(AU1723)-(AV1724=INT(RIGHT($F1723, 1)))</f>
        <v>0</v>
      </c>
      <c r="AX1723" s="45">
        <f t="shared" si="41128"/>
        <v>0</v>
      </c>
      <c r="AY1723" s="36"/>
      <c r="AZ1723" s="37"/>
      <c r="BA1723" s="44">
        <f>parseTime(AY1723)-(AZ1724=INT(RIGHT($F1723, 1)))</f>
        <v>0</v>
      </c>
      <c r="BB1723" s="45">
        <f t="shared" si="41129"/>
        <v>0</v>
      </c>
      <c r="BC1723" s="36"/>
      <c r="BD1723" s="37"/>
      <c r="BE1723" s="44">
        <f>parseTime(BC1723)-(BD1724=INT(RIGHT($F1723, 1)))</f>
        <v>0</v>
      </c>
      <c r="BF1723" s="45">
        <f t="shared" si="41130"/>
        <v>0</v>
      </c>
      <c r="BG1723" s="36"/>
      <c r="BH1723" s="37"/>
      <c r="BI1723" s="44">
        <f>parseTime(BG1723)-(BH1724=INT(RIGHT($F1723, 1)))</f>
        <v>0</v>
      </c>
      <c r="BJ1723" s="45">
        <f t="shared" si="41131"/>
        <v>0</v>
      </c>
      <c r="BK1723" s="36"/>
      <c r="BL1723" s="37"/>
      <c r="BM1723" s="44">
        <f>parseTime(BK1723)-(BL1724=INT(RIGHT($F1723, 1)))</f>
        <v>0</v>
      </c>
      <c r="BN1723" s="45">
        <f t="shared" si="41132"/>
        <v>0</v>
      </c>
      <c r="BO1723" s="36"/>
      <c r="BP1723" s="37"/>
      <c r="BQ1723" s="44">
        <f t="shared" ref="BQ1723" si="41198">parseTime(BO1723)-(BP1724=INT(RIGHT($F1723, 1)))</f>
        <v>0</v>
      </c>
      <c r="BR1723" s="45">
        <f t="shared" si="41134"/>
        <v>0</v>
      </c>
      <c r="BS1723" s="36"/>
      <c r="BT1723" s="37"/>
      <c r="BU1723" s="44">
        <f t="shared" ref="BU1723" si="41199">parseTime(BS1723)-(BT1724=INT(RIGHT($F1723, 1)))</f>
        <v>0</v>
      </c>
      <c r="BV1723" s="45">
        <f t="shared" si="41136"/>
        <v>0</v>
      </c>
      <c r="BW1723" s="36"/>
      <c r="BX1723" s="37"/>
      <c r="BY1723" s="44">
        <f t="shared" ref="BY1723" si="41200">parseTime(BW1723)-(BX1724=INT(RIGHT($F1723, 1)))</f>
        <v>0</v>
      </c>
      <c r="BZ1723" s="45">
        <f t="shared" si="41138"/>
        <v>0</v>
      </c>
      <c r="CA1723" s="36"/>
      <c r="CB1723" s="37"/>
      <c r="CC1723" s="44">
        <f t="shared" ref="CC1723" si="41201">parseTime(CA1723)-(CB1724=INT(RIGHT($F1723, 1)))</f>
        <v>0</v>
      </c>
      <c r="CD1723" s="45">
        <f t="shared" si="41140"/>
        <v>0</v>
      </c>
      <c r="CE1723" s="36"/>
      <c r="CF1723" s="37"/>
      <c r="CG1723" s="44">
        <f t="shared" ref="CG1723" si="41202">parseTime(CE1723)-(CF1724=INT(RIGHT($F1723, 1)))</f>
        <v>0</v>
      </c>
      <c r="CH1723" s="45">
        <f t="shared" si="41142"/>
        <v>0</v>
      </c>
    </row>
    <row r="1724" spans="1:86" x14ac:dyDescent="0.25">
      <c r="A1724" s="56"/>
      <c r="B1724" s="57"/>
      <c r="C1724" s="14">
        <f t="shared" si="41158"/>
        <v>0</v>
      </c>
      <c r="D1724" s="14"/>
      <c r="E1724" s="20">
        <f t="shared" ref="E1724" si="41203">((7.5/2)-0.5+E1723)*8</f>
        <v>63.2</v>
      </c>
      <c r="F1724" s="51"/>
      <c r="G1724" s="46" t="s">
        <v>134</v>
      </c>
      <c r="H1724" s="38">
        <f t="shared" ref="H1724" si="41204">lunchAdjust(G1719:H1723)</f>
        <v>0</v>
      </c>
      <c r="I1724" s="48" t="s">
        <v>0</v>
      </c>
      <c r="J1724" s="39">
        <f t="shared" ref="J1724" si="41205">SUMPRODUCT(I1719:I1723*J1719:J1723)</f>
        <v>0</v>
      </c>
      <c r="K1724" s="46" t="s">
        <v>134</v>
      </c>
      <c r="L1724" s="38">
        <f t="shared" ref="L1724" si="41206">lunchAdjust(K1719:L1723)</f>
        <v>0</v>
      </c>
      <c r="M1724" s="48" t="s">
        <v>0</v>
      </c>
      <c r="N1724" s="39">
        <f t="shared" ref="N1724" si="41207">SUMPRODUCT(M1719:M1723*N1719:N1723)</f>
        <v>0</v>
      </c>
      <c r="O1724" s="46" t="s">
        <v>134</v>
      </c>
      <c r="P1724" s="38">
        <f t="shared" ref="P1724" si="41208">lunchAdjust(O1719:P1723)</f>
        <v>0</v>
      </c>
      <c r="Q1724" s="48" t="s">
        <v>0</v>
      </c>
      <c r="R1724" s="39">
        <f t="shared" ref="R1724" si="41209">SUMPRODUCT(Q1719:Q1723*R1719:R1723)</f>
        <v>0</v>
      </c>
      <c r="S1724" s="46" t="s">
        <v>134</v>
      </c>
      <c r="T1724" s="38">
        <f t="shared" ref="T1724" si="41210">lunchAdjust(S1719:T1723)</f>
        <v>0</v>
      </c>
      <c r="U1724" s="48" t="s">
        <v>0</v>
      </c>
      <c r="V1724" s="39">
        <f t="shared" ref="V1724" si="41211">SUMPRODUCT(U1719:U1723*V1719:V1723)</f>
        <v>0</v>
      </c>
      <c r="W1724" s="46" t="s">
        <v>134</v>
      </c>
      <c r="X1724" s="38">
        <f t="shared" ref="X1724" si="41212">lunchAdjust(W1719:X1723)</f>
        <v>0</v>
      </c>
      <c r="Y1724" s="48" t="s">
        <v>0</v>
      </c>
      <c r="Z1724" s="39">
        <f t="shared" ref="Z1724" si="41213">SUMPRODUCT(Y1719:Y1723*Z1719:Z1723)</f>
        <v>0</v>
      </c>
      <c r="AA1724" s="46" t="s">
        <v>134</v>
      </c>
      <c r="AB1724" s="38">
        <f t="shared" ref="AB1724" si="41214">lunchAdjust(AA1719:AB1723)</f>
        <v>0</v>
      </c>
      <c r="AC1724" s="48" t="s">
        <v>0</v>
      </c>
      <c r="AD1724" s="39">
        <f t="shared" ref="AD1724" si="41215">SUMPRODUCT(AC1719:AC1723*AD1719:AD1723)</f>
        <v>0</v>
      </c>
      <c r="AE1724" s="46" t="s">
        <v>134</v>
      </c>
      <c r="AF1724" s="38">
        <f t="shared" ref="AF1724" si="41216">lunchAdjust(AE1719:AF1723)</f>
        <v>0</v>
      </c>
      <c r="AG1724" s="48" t="s">
        <v>0</v>
      </c>
      <c r="AH1724" s="39">
        <f t="shared" ref="AH1724" si="41217">SUMPRODUCT(AG1719:AG1723*AH1719:AH1723)</f>
        <v>0</v>
      </c>
      <c r="AI1724" s="46" t="s">
        <v>134</v>
      </c>
      <c r="AJ1724" s="38">
        <f t="shared" ref="AJ1724" si="41218">lunchAdjust(AI1719:AJ1723)</f>
        <v>0</v>
      </c>
      <c r="AK1724" s="48" t="s">
        <v>0</v>
      </c>
      <c r="AL1724" s="39">
        <f t="shared" ref="AL1724" si="41219">SUMPRODUCT(AK1719:AK1723*AL1719:AL1723)</f>
        <v>0</v>
      </c>
      <c r="AM1724" s="46" t="s">
        <v>134</v>
      </c>
      <c r="AN1724" s="38">
        <f t="shared" ref="AN1724" si="41220">lunchAdjust(AM1719:AN1723)</f>
        <v>0</v>
      </c>
      <c r="AO1724" s="48" t="s">
        <v>0</v>
      </c>
      <c r="AP1724" s="39">
        <f t="shared" ref="AP1724" si="41221">SUMPRODUCT(AO1719:AO1723*AP1719:AP1723)</f>
        <v>0</v>
      </c>
      <c r="AQ1724" s="46" t="s">
        <v>134</v>
      </c>
      <c r="AR1724" s="38">
        <f t="shared" ref="AR1724" si="41222">lunchAdjust(AQ1719:AR1723)</f>
        <v>0</v>
      </c>
      <c r="AS1724" s="48" t="s">
        <v>0</v>
      </c>
      <c r="AT1724" s="39">
        <f t="shared" ref="AT1724" si="41223">SUMPRODUCT(AS1719:AS1723*AT1719:AT1723)</f>
        <v>0</v>
      </c>
      <c r="AU1724" s="46" t="s">
        <v>134</v>
      </c>
      <c r="AV1724" s="38">
        <f t="shared" ref="AV1724" si="41224">lunchAdjust(AU1719:AV1723)</f>
        <v>0</v>
      </c>
      <c r="AW1724" s="48" t="s">
        <v>0</v>
      </c>
      <c r="AX1724" s="39">
        <f t="shared" ref="AX1724" si="41225">SUMPRODUCT(AW1719:AW1723*AX1719:AX1723)</f>
        <v>0</v>
      </c>
      <c r="AY1724" s="46" t="s">
        <v>134</v>
      </c>
      <c r="AZ1724" s="38">
        <f t="shared" ref="AZ1724" si="41226">lunchAdjust(AY1719:AZ1723)</f>
        <v>0</v>
      </c>
      <c r="BA1724" s="48" t="s">
        <v>0</v>
      </c>
      <c r="BB1724" s="39">
        <f t="shared" ref="BB1724" si="41227">SUMPRODUCT(BA1719:BA1723*BB1719:BB1723)</f>
        <v>0</v>
      </c>
      <c r="BC1724" s="46" t="s">
        <v>134</v>
      </c>
      <c r="BD1724" s="38">
        <f t="shared" ref="BD1724" si="41228">lunchAdjust(BC1719:BD1723)</f>
        <v>0</v>
      </c>
      <c r="BE1724" s="48" t="s">
        <v>0</v>
      </c>
      <c r="BF1724" s="39">
        <f t="shared" ref="BF1724" si="41229">SUMPRODUCT(BE1719:BE1723*BF1719:BF1723)</f>
        <v>0</v>
      </c>
      <c r="BG1724" s="46" t="s">
        <v>134</v>
      </c>
      <c r="BH1724" s="38">
        <f t="shared" ref="BH1724" si="41230">lunchAdjust(BG1719:BH1723)</f>
        <v>0</v>
      </c>
      <c r="BI1724" s="48" t="s">
        <v>0</v>
      </c>
      <c r="BJ1724" s="39">
        <f t="shared" ref="BJ1724" si="41231">SUMPRODUCT(BI1719:BI1723*BJ1719:BJ1723)</f>
        <v>0</v>
      </c>
      <c r="BK1724" s="46" t="s">
        <v>134</v>
      </c>
      <c r="BL1724" s="38">
        <f t="shared" ref="BL1724" si="41232">lunchAdjust(BK1719:BL1723)</f>
        <v>0</v>
      </c>
      <c r="BM1724" s="48" t="s">
        <v>0</v>
      </c>
      <c r="BN1724" s="39">
        <f t="shared" ref="BN1724" si="41233">SUMPRODUCT(BM1719:BM1723*BN1719:BN1723)</f>
        <v>0</v>
      </c>
      <c r="BO1724" s="46" t="s">
        <v>134</v>
      </c>
      <c r="BP1724" s="38">
        <f t="shared" ref="BP1724" si="41234">lunchAdjust(BO1719:BP1723)</f>
        <v>0</v>
      </c>
      <c r="BQ1724" s="48" t="s">
        <v>0</v>
      </c>
      <c r="BR1724" s="39">
        <f t="shared" ref="BR1724" si="41235">SUMPRODUCT(BQ1719:BQ1723*BR1719:BR1723)</f>
        <v>0</v>
      </c>
      <c r="BS1724" s="46" t="s">
        <v>134</v>
      </c>
      <c r="BT1724" s="38">
        <f t="shared" ref="BT1724" si="41236">lunchAdjust(BS1719:BT1723)</f>
        <v>0</v>
      </c>
      <c r="BU1724" s="48" t="s">
        <v>0</v>
      </c>
      <c r="BV1724" s="39">
        <f t="shared" ref="BV1724" si="41237">SUMPRODUCT(BU1719:BU1723*BV1719:BV1723)</f>
        <v>0</v>
      </c>
      <c r="BW1724" s="46" t="s">
        <v>134</v>
      </c>
      <c r="BX1724" s="38">
        <f t="shared" ref="BX1724" si="41238">lunchAdjust(BW1719:BX1723)</f>
        <v>0</v>
      </c>
      <c r="BY1724" s="48" t="s">
        <v>0</v>
      </c>
      <c r="BZ1724" s="39">
        <f t="shared" ref="BZ1724" si="41239">SUMPRODUCT(BY1719:BY1723*BZ1719:BZ1723)</f>
        <v>0</v>
      </c>
      <c r="CA1724" s="46" t="s">
        <v>134</v>
      </c>
      <c r="CB1724" s="38">
        <f t="shared" ref="CB1724" si="41240">lunchAdjust(CA1719:CB1723)</f>
        <v>0</v>
      </c>
      <c r="CC1724" s="48" t="s">
        <v>0</v>
      </c>
      <c r="CD1724" s="39">
        <f t="shared" ref="CD1724" si="41241">SUMPRODUCT(CC1719:CC1723*CD1719:CD1723)</f>
        <v>0</v>
      </c>
      <c r="CE1724" s="46" t="s">
        <v>134</v>
      </c>
      <c r="CF1724" s="38">
        <f t="shared" ref="CF1724" si="41242">lunchAdjust(CE1719:CF1723)</f>
        <v>0</v>
      </c>
      <c r="CG1724" s="48" t="s">
        <v>0</v>
      </c>
      <c r="CH1724" s="39">
        <f t="shared" ref="CH1724" si="41243">SUMPRODUCT(CG1719:CG1723*CH1719:CH1723)</f>
        <v>0</v>
      </c>
    </row>
    <row r="1725" spans="1:86" ht="15.75" thickBot="1" x14ac:dyDescent="0.3">
      <c r="A1725" s="58" t="s">
        <v>121</v>
      </c>
      <c r="B1725" s="59">
        <f t="shared" ref="B1725" ca="1" si="41244">roleHours(G1719:CH1725, "OUT")</f>
        <v>0</v>
      </c>
      <c r="C1725" s="54" t="s">
        <v>137</v>
      </c>
      <c r="D1725" s="22">
        <f t="shared" ref="D1725" ca="1" si="41245">roleHours(G1719:CH1725, "PTO")</f>
        <v>0</v>
      </c>
      <c r="E1725" s="23">
        <f t="shared" ref="E1725" ca="1" si="41246">E1724-B1720</f>
        <v>63.2</v>
      </c>
      <c r="F1725" s="52"/>
      <c r="G1725" s="47" t="s">
        <v>39</v>
      </c>
      <c r="H1725" s="40">
        <f t="shared" si="39694"/>
        <v>0</v>
      </c>
      <c r="I1725" s="49" t="s">
        <v>135</v>
      </c>
      <c r="J1725" s="41">
        <f t="shared" ref="J1725" si="41247">J1724*G$4</f>
        <v>0</v>
      </c>
      <c r="K1725" s="47" t="s">
        <v>39</v>
      </c>
      <c r="L1725" s="40">
        <f t="shared" ref="L1725" si="41248">SUMPRODUCT(M1719:M1723*(L1719:L1723="PTO"))+SUMPRODUCT(M1719:M1723*(L1719:L1723="HOL"))</f>
        <v>0</v>
      </c>
      <c r="M1725" s="49" t="s">
        <v>135</v>
      </c>
      <c r="N1725" s="41">
        <f t="shared" ref="N1725" si="41249">N1724*K$4</f>
        <v>0</v>
      </c>
      <c r="O1725" s="47" t="s">
        <v>39</v>
      </c>
      <c r="P1725" s="40">
        <f t="shared" ref="P1725" si="41250">SUMPRODUCT(Q1719:Q1723*(P1719:P1723="PTO"))+SUMPRODUCT(Q1719:Q1723*(P1719:P1723="HOL"))</f>
        <v>0</v>
      </c>
      <c r="Q1725" s="49" t="s">
        <v>135</v>
      </c>
      <c r="R1725" s="41">
        <f t="shared" ref="R1725" si="41251">R1724*O$4</f>
        <v>0</v>
      </c>
      <c r="S1725" s="47" t="s">
        <v>39</v>
      </c>
      <c r="T1725" s="40">
        <f t="shared" ref="T1725" si="41252">SUMPRODUCT(U1719:U1723*(T1719:T1723="PTO"))+SUMPRODUCT(U1719:U1723*(T1719:T1723="HOL"))</f>
        <v>0</v>
      </c>
      <c r="U1725" s="49" t="s">
        <v>135</v>
      </c>
      <c r="V1725" s="41">
        <f t="shared" ref="V1725" si="41253">V1724*S$4</f>
        <v>0</v>
      </c>
      <c r="W1725" s="47" t="s">
        <v>39</v>
      </c>
      <c r="X1725" s="40">
        <f t="shared" ref="X1725" si="41254">SUMPRODUCT(Y1719:Y1723*(X1719:X1723="PTO"))+SUMPRODUCT(Y1719:Y1723*(X1719:X1723="HOL"))</f>
        <v>0</v>
      </c>
      <c r="Y1725" s="49" t="s">
        <v>135</v>
      </c>
      <c r="Z1725" s="41">
        <f t="shared" ref="Z1725" si="41255">Z1724*W$4</f>
        <v>0</v>
      </c>
      <c r="AA1725" s="47" t="s">
        <v>39</v>
      </c>
      <c r="AB1725" s="40">
        <f t="shared" ref="AB1725" si="41256">SUMPRODUCT(AC1719:AC1723*(AB1719:AB1723="PTO"))+SUMPRODUCT(AC1719:AC1723*(AB1719:AB1723="HOL"))</f>
        <v>0</v>
      </c>
      <c r="AC1725" s="49" t="s">
        <v>135</v>
      </c>
      <c r="AD1725" s="41">
        <f t="shared" ref="AD1725" si="41257">AD1724*AA$4</f>
        <v>0</v>
      </c>
      <c r="AE1725" s="47" t="s">
        <v>39</v>
      </c>
      <c r="AF1725" s="40">
        <f t="shared" ref="AF1725" si="41258">SUMPRODUCT(AG1719:AG1723*(AF1719:AF1723="PTO"))+SUMPRODUCT(AG1719:AG1723*(AF1719:AF1723="HOL"))</f>
        <v>0</v>
      </c>
      <c r="AG1725" s="49" t="s">
        <v>135</v>
      </c>
      <c r="AH1725" s="41">
        <f t="shared" ref="AH1725" si="41259">AH1724*AE$4</f>
        <v>0</v>
      </c>
      <c r="AI1725" s="47" t="s">
        <v>39</v>
      </c>
      <c r="AJ1725" s="40">
        <f t="shared" ref="AJ1725" si="41260">SUMPRODUCT(AK1719:AK1723*(AJ1719:AJ1723="PTO"))+SUMPRODUCT(AK1719:AK1723*(AJ1719:AJ1723="HOL"))</f>
        <v>0</v>
      </c>
      <c r="AK1725" s="49" t="s">
        <v>135</v>
      </c>
      <c r="AL1725" s="41">
        <f>AL1724*AI$4</f>
        <v>0</v>
      </c>
      <c r="AM1725" s="47" t="s">
        <v>39</v>
      </c>
      <c r="AN1725" s="40">
        <f t="shared" ref="AN1725" si="41261">SUMPRODUCT(AO1719:AO1723*(AN1719:AN1723="PTO"))+SUMPRODUCT(AO1719:AO1723*(AN1719:AN1723="HOL"))</f>
        <v>0</v>
      </c>
      <c r="AO1725" s="49" t="s">
        <v>135</v>
      </c>
      <c r="AP1725" s="41">
        <f t="shared" ref="AP1725" si="41262">AP1724*AM$4</f>
        <v>0</v>
      </c>
      <c r="AQ1725" s="47" t="s">
        <v>39</v>
      </c>
      <c r="AR1725" s="40">
        <f t="shared" ref="AR1725" si="41263">SUMPRODUCT(AS1719:AS1723*(AR1719:AR1723="PTO"))+SUMPRODUCT(AS1719:AS1723*(AR1719:AR1723="HOL"))</f>
        <v>0</v>
      </c>
      <c r="AS1725" s="49" t="s">
        <v>135</v>
      </c>
      <c r="AT1725" s="41">
        <f t="shared" ref="AT1725" si="41264">AT1724*AQ$4</f>
        <v>0</v>
      </c>
      <c r="AU1725" s="47" t="s">
        <v>39</v>
      </c>
      <c r="AV1725" s="40">
        <f t="shared" ref="AV1725" si="41265">SUMPRODUCT(AW1719:AW1723*(AV1719:AV1723="PTO"))+SUMPRODUCT(AW1719:AW1723*(AV1719:AV1723="HOL"))</f>
        <v>0</v>
      </c>
      <c r="AW1725" s="49" t="s">
        <v>135</v>
      </c>
      <c r="AX1725" s="41">
        <f>AX1724*AU$4</f>
        <v>0</v>
      </c>
      <c r="AY1725" s="47" t="s">
        <v>39</v>
      </c>
      <c r="AZ1725" s="40">
        <f t="shared" ref="AZ1725" si="41266">SUMPRODUCT(BA1719:BA1723*(AZ1719:AZ1723="PTO"))+SUMPRODUCT(BA1719:BA1723*(AZ1719:AZ1723="HOL"))</f>
        <v>0</v>
      </c>
      <c r="BA1725" s="49" t="s">
        <v>135</v>
      </c>
      <c r="BB1725" s="41">
        <f>BB1724*AY$4</f>
        <v>0</v>
      </c>
      <c r="BC1725" s="47" t="s">
        <v>39</v>
      </c>
      <c r="BD1725" s="40">
        <f t="shared" ref="BD1725" si="41267">SUMPRODUCT(BE1719:BE1723*(BD1719:BD1723="PTO"))+SUMPRODUCT(BE1719:BE1723*(BD1719:BD1723="HOL"))</f>
        <v>0</v>
      </c>
      <c r="BE1725" s="49" t="s">
        <v>135</v>
      </c>
      <c r="BF1725" s="41">
        <f>BF1724*BC$4</f>
        <v>0</v>
      </c>
      <c r="BG1725" s="47" t="s">
        <v>39</v>
      </c>
      <c r="BH1725" s="40">
        <f t="shared" ref="BH1725" si="41268">SUMPRODUCT(BI1719:BI1723*(BH1719:BH1723="PTO"))+SUMPRODUCT(BI1719:BI1723*(BH1719:BH1723="HOL"))</f>
        <v>0</v>
      </c>
      <c r="BI1725" s="49" t="s">
        <v>135</v>
      </c>
      <c r="BJ1725" s="41">
        <f>BJ1724*BG$4</f>
        <v>0</v>
      </c>
      <c r="BK1725" s="47" t="s">
        <v>39</v>
      </c>
      <c r="BL1725" s="40">
        <f t="shared" ref="BL1725" si="41269">SUMPRODUCT(BM1719:BM1723*(BL1719:BL1723="PTO"))+SUMPRODUCT(BM1719:BM1723*(BL1719:BL1723="HOL"))</f>
        <v>0</v>
      </c>
      <c r="BM1725" s="49" t="s">
        <v>135</v>
      </c>
      <c r="BN1725" s="41">
        <f>BN1724*BK$4</f>
        <v>0</v>
      </c>
      <c r="BO1725" s="47" t="s">
        <v>39</v>
      </c>
      <c r="BP1725" s="40">
        <f t="shared" ref="BP1725" si="41270">SUMPRODUCT(BQ1719:BQ1723*(BP1719:BP1723="PTO"))+SUMPRODUCT(BQ1719:BQ1723*(BP1719:BP1723="HOL"))</f>
        <v>0</v>
      </c>
      <c r="BQ1725" s="49" t="s">
        <v>135</v>
      </c>
      <c r="BR1725" s="41">
        <f t="shared" ref="BR1725" si="41271">BR1724*BO$4</f>
        <v>0</v>
      </c>
      <c r="BS1725" s="47" t="s">
        <v>39</v>
      </c>
      <c r="BT1725" s="40">
        <f t="shared" ref="BT1725" si="41272">SUMPRODUCT(BU1719:BU1723*(BT1719:BT1723="PTO"))+SUMPRODUCT(BU1719:BU1723*(BT1719:BT1723="HOL"))</f>
        <v>0</v>
      </c>
      <c r="BU1725" s="49" t="s">
        <v>135</v>
      </c>
      <c r="BV1725" s="41">
        <f t="shared" ref="BV1725" si="41273">BV1724*BS$4</f>
        <v>0</v>
      </c>
      <c r="BW1725" s="47" t="s">
        <v>39</v>
      </c>
      <c r="BX1725" s="40">
        <f t="shared" ref="BX1725" si="41274">SUMPRODUCT(BY1719:BY1723*(BX1719:BX1723="PTO"))+SUMPRODUCT(BY1719:BY1723*(BX1719:BX1723="HOL"))</f>
        <v>0</v>
      </c>
      <c r="BY1725" s="49" t="s">
        <v>135</v>
      </c>
      <c r="BZ1725" s="41">
        <f t="shared" ref="BZ1725" si="41275">BZ1724*BW$4</f>
        <v>0</v>
      </c>
      <c r="CA1725" s="47" t="s">
        <v>39</v>
      </c>
      <c r="CB1725" s="40">
        <f t="shared" ref="CB1725" si="41276">SUMPRODUCT(CC1719:CC1723*(CB1719:CB1723="PTO"))+SUMPRODUCT(CC1719:CC1723*(CB1719:CB1723="HOL"))</f>
        <v>0</v>
      </c>
      <c r="CC1725" s="49" t="s">
        <v>135</v>
      </c>
      <c r="CD1725" s="41">
        <f t="shared" ref="CD1725" si="41277">CD1724*CA$4</f>
        <v>0</v>
      </c>
      <c r="CE1725" s="47" t="s">
        <v>39</v>
      </c>
      <c r="CF1725" s="40">
        <f t="shared" ref="CF1725" si="41278">SUMPRODUCT(CG1719:CG1723*(CF1719:CF1723="PTO"))+SUMPRODUCT(CG1719:CG1723*(CF1719:CF1723="HOL"))</f>
        <v>0</v>
      </c>
      <c r="CG1725" s="49" t="s">
        <v>135</v>
      </c>
      <c r="CH1725" s="41">
        <f t="shared" ref="CH1725" si="41279">CH1724*CE$4</f>
        <v>0</v>
      </c>
    </row>
    <row r="1726" spans="1:86" x14ac:dyDescent="0.25">
      <c r="A1726" s="70" t="s">
        <v>133</v>
      </c>
      <c r="B1726" s="71">
        <f t="shared" ref="B1726" ca="1" si="41280">D1726-B1727</f>
        <v>15.736442211243713</v>
      </c>
      <c r="C1726" s="72" t="s">
        <v>122</v>
      </c>
      <c r="D1726" s="71">
        <f>IFERROR(INDEX(Holidays[FTE], MATCH(Entry!E1726, Holidays[Date], 0)), 1)*8*INDEX(FTEguide[[1]:[12]], MATCH(Entry!E1727, FTEguide[Weekday], 0), IF(Entry!E1729&gt;0, Entry!E1729, MONTH(Entry!E1726)))</f>
        <v>79.736442211243713</v>
      </c>
      <c r="E1726" s="60">
        <f t="shared" si="40936"/>
        <v>44074</v>
      </c>
      <c r="F1726" s="50" t="s">
        <v>128</v>
      </c>
      <c r="G1726" s="34" t="s">
        <v>136</v>
      </c>
      <c r="H1726" s="35" t="s">
        <v>23</v>
      </c>
      <c r="I1726" s="42">
        <f t="shared" ref="I1726" si="41281">parseTime(G1726)-(H1731=INT(RIGHT($F1726, 1)))</f>
        <v>8</v>
      </c>
      <c r="J1726" s="43">
        <f t="shared" ref="J1726:J1730" si="41282">isClocked(H1726)</f>
        <v>1</v>
      </c>
      <c r="K1726" s="34" t="s">
        <v>136</v>
      </c>
      <c r="L1726" s="35" t="s">
        <v>23</v>
      </c>
      <c r="M1726" s="42">
        <f t="shared" ref="M1726" si="41283">parseTime(K1726)-(L1731=INT(RIGHT($F1726, 1)))</f>
        <v>8</v>
      </c>
      <c r="N1726" s="43">
        <f t="shared" ref="N1726:N1730" si="41284">isClocked(L1726)</f>
        <v>1</v>
      </c>
      <c r="O1726" s="34" t="s">
        <v>180</v>
      </c>
      <c r="P1726" s="35" t="s">
        <v>23</v>
      </c>
      <c r="Q1726" s="42">
        <f t="shared" ref="Q1726" si="41285">parseTime(O1726)-(P1731=INT(RIGHT($F1726, 1)))</f>
        <v>8</v>
      </c>
      <c r="R1726" s="43">
        <f t="shared" ref="R1726:R1730" si="41286">isClocked(P1726)</f>
        <v>1</v>
      </c>
      <c r="S1726" s="34" t="s">
        <v>150</v>
      </c>
      <c r="T1726" s="35" t="s">
        <v>23</v>
      </c>
      <c r="U1726" s="42">
        <f t="shared" ref="U1726" si="41287">parseTime(S1726)-(T1731=INT(RIGHT($F1726, 1)))</f>
        <v>8</v>
      </c>
      <c r="V1726" s="43">
        <f t="shared" ref="V1726:V1730" si="41288">isClocked(T1726)</f>
        <v>1</v>
      </c>
      <c r="W1726" s="34"/>
      <c r="X1726" s="35"/>
      <c r="Y1726" s="42">
        <f t="shared" ref="Y1726" si="41289">parseTime(W1726)-(X1731=INT(RIGHT($F1726, 1)))</f>
        <v>0</v>
      </c>
      <c r="Z1726" s="43">
        <f t="shared" ref="Z1726:Z1730" si="41290">isClocked(X1726)</f>
        <v>0</v>
      </c>
      <c r="AA1726" s="34" t="s">
        <v>136</v>
      </c>
      <c r="AB1726" s="35" t="s">
        <v>23</v>
      </c>
      <c r="AC1726" s="42">
        <f t="shared" ref="AC1726" si="41291">parseTime(AA1726)-(AB1731=INT(RIGHT($F1726, 1)))</f>
        <v>8</v>
      </c>
      <c r="AD1726" s="43">
        <f t="shared" ref="AD1726:AD1730" si="41292">isClocked(AB1726)</f>
        <v>1</v>
      </c>
      <c r="AE1726" s="34" t="s">
        <v>245</v>
      </c>
      <c r="AF1726" s="35" t="s">
        <v>39</v>
      </c>
      <c r="AG1726" s="42">
        <f t="shared" ref="AG1726" si="41293">parseTime(AE1726)-(AF1731=INT(RIGHT($F1726, 1)))</f>
        <v>7.5</v>
      </c>
      <c r="AH1726" s="43">
        <f t="shared" ref="AH1726:AH1730" si="41294">isClocked(AF1726)</f>
        <v>0</v>
      </c>
      <c r="AI1726" s="34" t="s">
        <v>136</v>
      </c>
      <c r="AJ1726" s="35" t="s">
        <v>23</v>
      </c>
      <c r="AK1726" s="42">
        <f>parseTime(AI1726)-(AJ1731=INT(RIGHT($F1726, 1)))</f>
        <v>8</v>
      </c>
      <c r="AL1726" s="43">
        <f t="shared" ref="AL1726:AL1730" si="41295">isClocked(AJ1726)</f>
        <v>1</v>
      </c>
      <c r="AM1726" s="34"/>
      <c r="AN1726" s="35"/>
      <c r="AO1726" s="42">
        <f t="shared" ref="AO1726" si="41296">parseTime(AM1726)-(AN1731=INT(RIGHT($F1726, 1)))</f>
        <v>0</v>
      </c>
      <c r="AP1726" s="43">
        <f t="shared" ref="AP1726:AP1730" si="41297">isClocked(AN1726)</f>
        <v>0</v>
      </c>
      <c r="AQ1726" s="34"/>
      <c r="AR1726" s="35"/>
      <c r="AS1726" s="42">
        <f t="shared" ref="AS1726" si="41298">parseTime(AQ1726)-(AR1731=INT(RIGHT($F1726, 1)))</f>
        <v>0</v>
      </c>
      <c r="AT1726" s="43">
        <f t="shared" ref="AT1726:AT1730" si="41299">isClocked(AR1726)</f>
        <v>0</v>
      </c>
      <c r="AU1726" s="34"/>
      <c r="AV1726" s="35"/>
      <c r="AW1726" s="42">
        <f>parseTime(AU1726)-(AV1731=INT(RIGHT($F1726, 1)))</f>
        <v>0</v>
      </c>
      <c r="AX1726" s="43">
        <f t="shared" ref="AX1726:AX1730" si="41300">isClocked(AV1726)</f>
        <v>0</v>
      </c>
      <c r="AY1726" s="34"/>
      <c r="AZ1726" s="35"/>
      <c r="BA1726" s="42">
        <f>parseTime(AY1726)-(AZ1731=INT(RIGHT($F1726, 1)))</f>
        <v>0</v>
      </c>
      <c r="BB1726" s="43">
        <f t="shared" ref="BB1726:BB1730" si="41301">isClocked(AZ1726)</f>
        <v>0</v>
      </c>
      <c r="BC1726" s="34"/>
      <c r="BD1726" s="35"/>
      <c r="BE1726" s="42">
        <f>parseTime(BC1726)-(BD1731=INT(RIGHT($F1726, 1)))</f>
        <v>0</v>
      </c>
      <c r="BF1726" s="43">
        <f t="shared" ref="BF1726:BF1730" si="41302">isClocked(BD1726)</f>
        <v>0</v>
      </c>
      <c r="BG1726" s="34"/>
      <c r="BH1726" s="35"/>
      <c r="BI1726" s="42">
        <f>parseTime(BG1726)-(BH1731=INT(RIGHT($F1726, 1)))</f>
        <v>0</v>
      </c>
      <c r="BJ1726" s="43">
        <f t="shared" ref="BJ1726:BJ1730" si="41303">isClocked(BH1726)</f>
        <v>0</v>
      </c>
      <c r="BK1726" s="34"/>
      <c r="BL1726" s="35"/>
      <c r="BM1726" s="42">
        <f>parseTime(BK1726)-(BL1731=INT(RIGHT($F1726, 1)))</f>
        <v>0</v>
      </c>
      <c r="BN1726" s="43">
        <f t="shared" ref="BN1726:BN1730" si="41304">isClocked(BL1726)</f>
        <v>0</v>
      </c>
      <c r="BO1726" s="34" t="s">
        <v>150</v>
      </c>
      <c r="BP1726" s="35" t="s">
        <v>23</v>
      </c>
      <c r="BQ1726" s="42">
        <f t="shared" ref="BQ1726" si="41305">parseTime(BO1726)-(BP1731=INT(RIGHT($F1726, 1)))</f>
        <v>8</v>
      </c>
      <c r="BR1726" s="43">
        <f t="shared" ref="BR1726:BR1730" si="41306">isClocked(BP1726)</f>
        <v>1</v>
      </c>
      <c r="BS1726" s="34" t="s">
        <v>136</v>
      </c>
      <c r="BT1726" s="35" t="s">
        <v>23</v>
      </c>
      <c r="BU1726" s="42">
        <f t="shared" ref="BU1726" si="41307">parseTime(BS1726)-(BT1731=INT(RIGHT($F1726, 1)))</f>
        <v>8</v>
      </c>
      <c r="BV1726" s="43">
        <f t="shared" ref="BV1726:BV1730" si="41308">isClocked(BT1726)</f>
        <v>1</v>
      </c>
      <c r="BW1726" s="34"/>
      <c r="BX1726" s="35"/>
      <c r="BY1726" s="42">
        <f t="shared" ref="BY1726" si="41309">parseTime(BW1726)-(BX1731=INT(RIGHT($F1726, 1)))</f>
        <v>0</v>
      </c>
      <c r="BZ1726" s="43">
        <f t="shared" ref="BZ1726:BZ1730" si="41310">isClocked(BX1726)</f>
        <v>0</v>
      </c>
      <c r="CA1726" s="34"/>
      <c r="CB1726" s="35"/>
      <c r="CC1726" s="42">
        <f t="shared" ref="CC1726" si="41311">parseTime(CA1726)-(CB1731=INT(RIGHT($F1726, 1)))</f>
        <v>0</v>
      </c>
      <c r="CD1726" s="43">
        <f t="shared" ref="CD1726:CD1730" si="41312">isClocked(CB1726)</f>
        <v>0</v>
      </c>
      <c r="CE1726" s="34"/>
      <c r="CF1726" s="35"/>
      <c r="CG1726" s="42">
        <f t="shared" ref="CG1726" si="41313">parseTime(CE1726)-(CF1731=INT(RIGHT($F1726, 1)))</f>
        <v>0</v>
      </c>
      <c r="CH1726" s="43">
        <f t="shared" ref="CH1726:CH1730" si="41314">isClocked(CF1726)</f>
        <v>0</v>
      </c>
    </row>
    <row r="1727" spans="1:86" x14ac:dyDescent="0.25">
      <c r="A1727" s="56" t="s">
        <v>0</v>
      </c>
      <c r="B1727" s="57">
        <f t="shared" ca="1" si="40452"/>
        <v>64</v>
      </c>
      <c r="C1727" s="14" t="s">
        <v>252</v>
      </c>
      <c r="D1727" s="14">
        <f t="shared" si="39935"/>
        <v>53.7</v>
      </c>
      <c r="E1727" s="55" t="str">
        <f t="shared" si="40453"/>
        <v>Monday</v>
      </c>
      <c r="F1727" s="51" t="s">
        <v>129</v>
      </c>
      <c r="G1727" s="36"/>
      <c r="H1727" s="37"/>
      <c r="I1727" s="44">
        <f t="shared" ref="I1727" si="41315">parseTime(G1727)-(H1731=INT(RIGHT($F1727, 1)))</f>
        <v>0</v>
      </c>
      <c r="J1727" s="45">
        <f t="shared" si="41282"/>
        <v>0</v>
      </c>
      <c r="K1727" s="36"/>
      <c r="L1727" s="37"/>
      <c r="M1727" s="44">
        <f t="shared" ref="M1727" si="41316">parseTime(K1727)-(L1731=INT(RIGHT($F1727, 1)))</f>
        <v>0</v>
      </c>
      <c r="N1727" s="45">
        <f t="shared" si="41284"/>
        <v>0</v>
      </c>
      <c r="O1727" s="36"/>
      <c r="P1727" s="37"/>
      <c r="Q1727" s="44">
        <f t="shared" ref="Q1727" si="41317">parseTime(O1727)-(P1731=INT(RIGHT($F1727, 1)))</f>
        <v>0</v>
      </c>
      <c r="R1727" s="45">
        <f t="shared" si="41286"/>
        <v>0</v>
      </c>
      <c r="S1727" s="36"/>
      <c r="T1727" s="37"/>
      <c r="U1727" s="44">
        <f t="shared" ref="U1727" si="41318">parseTime(S1727)-(T1731=INT(RIGHT($F1727, 1)))</f>
        <v>0</v>
      </c>
      <c r="V1727" s="45">
        <f t="shared" si="41288"/>
        <v>0</v>
      </c>
      <c r="W1727" s="36"/>
      <c r="X1727" s="37"/>
      <c r="Y1727" s="44">
        <f t="shared" ref="Y1727" si="41319">parseTime(W1727)-(X1731=INT(RIGHT($F1727, 1)))</f>
        <v>0</v>
      </c>
      <c r="Z1727" s="45">
        <f t="shared" si="41290"/>
        <v>0</v>
      </c>
      <c r="AA1727" s="36"/>
      <c r="AB1727" s="37"/>
      <c r="AC1727" s="44">
        <f t="shared" ref="AC1727" si="41320">parseTime(AA1727)-(AB1731=INT(RIGHT($F1727, 1)))</f>
        <v>0</v>
      </c>
      <c r="AD1727" s="45">
        <f t="shared" si="41292"/>
        <v>0</v>
      </c>
      <c r="AE1727" s="36"/>
      <c r="AF1727" s="37"/>
      <c r="AG1727" s="44">
        <f t="shared" ref="AG1727" si="41321">parseTime(AE1727)-(AF1731=INT(RIGHT($F1727, 1)))</f>
        <v>0</v>
      </c>
      <c r="AH1727" s="45">
        <f t="shared" si="41294"/>
        <v>0</v>
      </c>
      <c r="AI1727" s="36"/>
      <c r="AJ1727" s="37"/>
      <c r="AK1727" s="44">
        <f>parseTime(AI1727)-(AJ1731=INT(RIGHT($F1727, 1)))</f>
        <v>0</v>
      </c>
      <c r="AL1727" s="45">
        <f t="shared" si="41295"/>
        <v>0</v>
      </c>
      <c r="AM1727" s="36"/>
      <c r="AN1727" s="37"/>
      <c r="AO1727" s="44">
        <f t="shared" ref="AO1727" si="41322">parseTime(AM1727)-(AN1731=INT(RIGHT($F1727, 1)))</f>
        <v>0</v>
      </c>
      <c r="AP1727" s="45">
        <f t="shared" si="41297"/>
        <v>0</v>
      </c>
      <c r="AQ1727" s="36"/>
      <c r="AR1727" s="37"/>
      <c r="AS1727" s="44">
        <f t="shared" ref="AS1727" si="41323">parseTime(AQ1727)-(AR1731=INT(RIGHT($F1727, 1)))</f>
        <v>0</v>
      </c>
      <c r="AT1727" s="45">
        <f t="shared" si="41299"/>
        <v>0</v>
      </c>
      <c r="AU1727" s="36"/>
      <c r="AV1727" s="37"/>
      <c r="AW1727" s="44">
        <f>parseTime(AU1727)-(AV1731=INT(RIGHT($F1727, 1)))</f>
        <v>0</v>
      </c>
      <c r="AX1727" s="45">
        <f t="shared" si="41300"/>
        <v>0</v>
      </c>
      <c r="AY1727" s="36"/>
      <c r="AZ1727" s="37"/>
      <c r="BA1727" s="44">
        <f>parseTime(AY1727)-(AZ1731=INT(RIGHT($F1727, 1)))</f>
        <v>0</v>
      </c>
      <c r="BB1727" s="45">
        <f t="shared" si="41301"/>
        <v>0</v>
      </c>
      <c r="BC1727" s="36"/>
      <c r="BD1727" s="37"/>
      <c r="BE1727" s="44">
        <f>parseTime(BC1727)-(BD1731=INT(RIGHT($F1727, 1)))</f>
        <v>0</v>
      </c>
      <c r="BF1727" s="45">
        <f t="shared" si="41302"/>
        <v>0</v>
      </c>
      <c r="BG1727" s="36"/>
      <c r="BH1727" s="37"/>
      <c r="BI1727" s="44">
        <f>parseTime(BG1727)-(BH1731=INT(RIGHT($F1727, 1)))</f>
        <v>0</v>
      </c>
      <c r="BJ1727" s="45">
        <f t="shared" si="41303"/>
        <v>0</v>
      </c>
      <c r="BK1727" s="36"/>
      <c r="BL1727" s="37"/>
      <c r="BM1727" s="44">
        <f>parseTime(BK1727)-(BL1731=INT(RIGHT($F1727, 1)))</f>
        <v>0</v>
      </c>
      <c r="BN1727" s="45">
        <f t="shared" si="41304"/>
        <v>0</v>
      </c>
      <c r="BO1727" s="36"/>
      <c r="BP1727" s="37"/>
      <c r="BQ1727" s="44">
        <f t="shared" ref="BQ1727" si="41324">parseTime(BO1727)-(BP1731=INT(RIGHT($F1727, 1)))</f>
        <v>0</v>
      </c>
      <c r="BR1727" s="45">
        <f t="shared" si="41306"/>
        <v>0</v>
      </c>
      <c r="BS1727" s="36"/>
      <c r="BT1727" s="37"/>
      <c r="BU1727" s="44">
        <f t="shared" ref="BU1727" si="41325">parseTime(BS1727)-(BT1731=INT(RIGHT($F1727, 1)))</f>
        <v>0</v>
      </c>
      <c r="BV1727" s="45">
        <f t="shared" si="41308"/>
        <v>0</v>
      </c>
      <c r="BW1727" s="36"/>
      <c r="BX1727" s="37"/>
      <c r="BY1727" s="44">
        <f t="shared" ref="BY1727" si="41326">parseTime(BW1727)-(BX1731=INT(RIGHT($F1727, 1)))</f>
        <v>0</v>
      </c>
      <c r="BZ1727" s="45">
        <f t="shared" si="41310"/>
        <v>0</v>
      </c>
      <c r="CA1727" s="36"/>
      <c r="CB1727" s="37"/>
      <c r="CC1727" s="44">
        <f t="shared" ref="CC1727" si="41327">parseTime(CA1727)-(CB1731=INT(RIGHT($F1727, 1)))</f>
        <v>0</v>
      </c>
      <c r="CD1727" s="45">
        <f t="shared" si="41312"/>
        <v>0</v>
      </c>
      <c r="CE1727" s="36"/>
      <c r="CF1727" s="37"/>
      <c r="CG1727" s="44">
        <f t="shared" ref="CG1727" si="41328">parseTime(CE1727)-(CF1731=INT(RIGHT($F1727, 1)))</f>
        <v>0</v>
      </c>
      <c r="CH1727" s="45">
        <f t="shared" si="41314"/>
        <v>0</v>
      </c>
    </row>
    <row r="1728" spans="1:86" x14ac:dyDescent="0.25">
      <c r="A1728" s="56" t="s">
        <v>117</v>
      </c>
      <c r="B1728" s="57">
        <f t="shared" ref="B1728" ca="1" si="41329">roleHours(G1726:CH1732, "MFD")</f>
        <v>64</v>
      </c>
      <c r="C1728" s="14">
        <f t="shared" ref="C1728:C1731" ca="1" si="41330">B1728/8</f>
        <v>8</v>
      </c>
      <c r="D1728" s="14">
        <f t="shared" ref="D1728" ca="1" si="41331">B1727-D1727</f>
        <v>10.299999999999997</v>
      </c>
      <c r="E1728" s="20" t="s">
        <v>127</v>
      </c>
      <c r="F1728" s="51" t="s">
        <v>130</v>
      </c>
      <c r="G1728" s="36"/>
      <c r="H1728" s="37"/>
      <c r="I1728" s="44">
        <f t="shared" ref="I1728" si="41332">parseTime(G1728)-(H1731=INT(RIGHT($F1728, 1)))</f>
        <v>0</v>
      </c>
      <c r="J1728" s="45">
        <f t="shared" si="41282"/>
        <v>0</v>
      </c>
      <c r="K1728" s="36"/>
      <c r="L1728" s="37"/>
      <c r="M1728" s="44">
        <f t="shared" ref="M1728" si="41333">parseTime(K1728)-(L1731=INT(RIGHT($F1728, 1)))</f>
        <v>0</v>
      </c>
      <c r="N1728" s="45">
        <f t="shared" si="41284"/>
        <v>0</v>
      </c>
      <c r="O1728" s="36"/>
      <c r="P1728" s="37"/>
      <c r="Q1728" s="44">
        <f t="shared" ref="Q1728" si="41334">parseTime(O1728)-(P1731=INT(RIGHT($F1728, 1)))</f>
        <v>0</v>
      </c>
      <c r="R1728" s="45">
        <f t="shared" si="41286"/>
        <v>0</v>
      </c>
      <c r="S1728" s="36"/>
      <c r="T1728" s="37"/>
      <c r="U1728" s="44">
        <f t="shared" ref="U1728" si="41335">parseTime(S1728)-(T1731=INT(RIGHT($F1728, 1)))</f>
        <v>0</v>
      </c>
      <c r="V1728" s="45">
        <f t="shared" si="41288"/>
        <v>0</v>
      </c>
      <c r="W1728" s="36"/>
      <c r="X1728" s="37"/>
      <c r="Y1728" s="44">
        <f t="shared" ref="Y1728" si="41336">parseTime(W1728)-(X1731=INT(RIGHT($F1728, 1)))</f>
        <v>0</v>
      </c>
      <c r="Z1728" s="45">
        <f t="shared" si="41290"/>
        <v>0</v>
      </c>
      <c r="AA1728" s="36"/>
      <c r="AB1728" s="37"/>
      <c r="AC1728" s="44">
        <f t="shared" ref="AC1728" si="41337">parseTime(AA1728)-(AB1731=INT(RIGHT($F1728, 1)))</f>
        <v>0</v>
      </c>
      <c r="AD1728" s="45">
        <f t="shared" si="41292"/>
        <v>0</v>
      </c>
      <c r="AE1728" s="36"/>
      <c r="AF1728" s="37"/>
      <c r="AG1728" s="44">
        <f t="shared" ref="AG1728" si="41338">parseTime(AE1728)-(AF1731=INT(RIGHT($F1728, 1)))</f>
        <v>0</v>
      </c>
      <c r="AH1728" s="45">
        <f t="shared" si="41294"/>
        <v>0</v>
      </c>
      <c r="AI1728" s="36"/>
      <c r="AJ1728" s="37"/>
      <c r="AK1728" s="44">
        <f>parseTime(AI1728)-(AJ1731=INT(RIGHT($F1728, 1)))</f>
        <v>0</v>
      </c>
      <c r="AL1728" s="45">
        <f t="shared" si="41295"/>
        <v>0</v>
      </c>
      <c r="AM1728" s="36"/>
      <c r="AN1728" s="37"/>
      <c r="AO1728" s="44">
        <f t="shared" ref="AO1728" si="41339">parseTime(AM1728)-(AN1731=INT(RIGHT($F1728, 1)))</f>
        <v>0</v>
      </c>
      <c r="AP1728" s="45">
        <f t="shared" si="41297"/>
        <v>0</v>
      </c>
      <c r="AQ1728" s="36"/>
      <c r="AR1728" s="37"/>
      <c r="AS1728" s="44">
        <f t="shared" ref="AS1728" si="41340">parseTime(AQ1728)-(AR1731=INT(RIGHT($F1728, 1)))</f>
        <v>0</v>
      </c>
      <c r="AT1728" s="45">
        <f t="shared" si="41299"/>
        <v>0</v>
      </c>
      <c r="AU1728" s="36"/>
      <c r="AV1728" s="37"/>
      <c r="AW1728" s="44">
        <f>parseTime(AU1728)-(AV1731=INT(RIGHT($F1728, 1)))</f>
        <v>0</v>
      </c>
      <c r="AX1728" s="45">
        <f t="shared" si="41300"/>
        <v>0</v>
      </c>
      <c r="AY1728" s="36"/>
      <c r="AZ1728" s="37"/>
      <c r="BA1728" s="44">
        <f>parseTime(AY1728)-(AZ1731=INT(RIGHT($F1728, 1)))</f>
        <v>0</v>
      </c>
      <c r="BB1728" s="45">
        <f t="shared" si="41301"/>
        <v>0</v>
      </c>
      <c r="BC1728" s="36"/>
      <c r="BD1728" s="37"/>
      <c r="BE1728" s="44">
        <f>parseTime(BC1728)-(BD1731=INT(RIGHT($F1728, 1)))</f>
        <v>0</v>
      </c>
      <c r="BF1728" s="45">
        <f t="shared" si="41302"/>
        <v>0</v>
      </c>
      <c r="BG1728" s="36"/>
      <c r="BH1728" s="37"/>
      <c r="BI1728" s="44">
        <f>parseTime(BG1728)-(BH1731=INT(RIGHT($F1728, 1)))</f>
        <v>0</v>
      </c>
      <c r="BJ1728" s="45">
        <f t="shared" si="41303"/>
        <v>0</v>
      </c>
      <c r="BK1728" s="36"/>
      <c r="BL1728" s="37"/>
      <c r="BM1728" s="44">
        <f>parseTime(BK1728)-(BL1731=INT(RIGHT($F1728, 1)))</f>
        <v>0</v>
      </c>
      <c r="BN1728" s="45">
        <f t="shared" si="41304"/>
        <v>0</v>
      </c>
      <c r="BO1728" s="36"/>
      <c r="BP1728" s="37"/>
      <c r="BQ1728" s="44">
        <f t="shared" ref="BQ1728" si="41341">parseTime(BO1728)-(BP1731=INT(RIGHT($F1728, 1)))</f>
        <v>0</v>
      </c>
      <c r="BR1728" s="45">
        <f t="shared" si="41306"/>
        <v>0</v>
      </c>
      <c r="BS1728" s="36"/>
      <c r="BT1728" s="37"/>
      <c r="BU1728" s="44">
        <f t="shared" ref="BU1728" si="41342">parseTime(BS1728)-(BT1731=INT(RIGHT($F1728, 1)))</f>
        <v>0</v>
      </c>
      <c r="BV1728" s="45">
        <f t="shared" si="41308"/>
        <v>0</v>
      </c>
      <c r="BW1728" s="36"/>
      <c r="BX1728" s="37"/>
      <c r="BY1728" s="44">
        <f t="shared" ref="BY1728" si="41343">parseTime(BW1728)-(BX1731=INT(RIGHT($F1728, 1)))</f>
        <v>0</v>
      </c>
      <c r="BZ1728" s="45">
        <f t="shared" si="41310"/>
        <v>0</v>
      </c>
      <c r="CA1728" s="36"/>
      <c r="CB1728" s="37"/>
      <c r="CC1728" s="44">
        <f t="shared" ref="CC1728" si="41344">parseTime(CA1728)-(CB1731=INT(RIGHT($F1728, 1)))</f>
        <v>0</v>
      </c>
      <c r="CD1728" s="45">
        <f t="shared" si="41312"/>
        <v>0</v>
      </c>
      <c r="CE1728" s="36"/>
      <c r="CF1728" s="37"/>
      <c r="CG1728" s="44">
        <f t="shared" ref="CG1728" si="41345">parseTime(CE1728)-(CF1731=INT(RIGHT($F1728, 1)))</f>
        <v>0</v>
      </c>
      <c r="CH1728" s="45">
        <f t="shared" si="41314"/>
        <v>0</v>
      </c>
    </row>
    <row r="1729" spans="1:86" x14ac:dyDescent="0.25">
      <c r="A1729" s="56"/>
      <c r="B1729" s="57"/>
      <c r="C1729" s="14">
        <f t="shared" si="41330"/>
        <v>0</v>
      </c>
      <c r="D1729" s="14" t="s">
        <v>259</v>
      </c>
      <c r="E1729" s="20">
        <v>4.25</v>
      </c>
      <c r="F1729" s="51" t="s">
        <v>131</v>
      </c>
      <c r="G1729" s="36"/>
      <c r="H1729" s="37"/>
      <c r="I1729" s="44">
        <f t="shared" ref="I1729" si="41346">parseTime(G1729)-(H1731=INT(RIGHT($F1729, 1)))</f>
        <v>0</v>
      </c>
      <c r="J1729" s="45">
        <f t="shared" si="41282"/>
        <v>0</v>
      </c>
      <c r="K1729" s="36"/>
      <c r="L1729" s="37"/>
      <c r="M1729" s="44">
        <f t="shared" ref="M1729" si="41347">parseTime(K1729)-(L1731=INT(RIGHT($F1729, 1)))</f>
        <v>0</v>
      </c>
      <c r="N1729" s="45">
        <f t="shared" si="41284"/>
        <v>0</v>
      </c>
      <c r="O1729" s="36"/>
      <c r="P1729" s="37"/>
      <c r="Q1729" s="44">
        <f t="shared" ref="Q1729" si="41348">parseTime(O1729)-(P1731=INT(RIGHT($F1729, 1)))</f>
        <v>0</v>
      </c>
      <c r="R1729" s="45">
        <f t="shared" si="41286"/>
        <v>0</v>
      </c>
      <c r="S1729" s="36"/>
      <c r="T1729" s="37"/>
      <c r="U1729" s="44">
        <f t="shared" ref="U1729" si="41349">parseTime(S1729)-(T1731=INT(RIGHT($F1729, 1)))</f>
        <v>0</v>
      </c>
      <c r="V1729" s="45">
        <f t="shared" si="41288"/>
        <v>0</v>
      </c>
      <c r="W1729" s="36"/>
      <c r="X1729" s="37"/>
      <c r="Y1729" s="44">
        <f t="shared" ref="Y1729" si="41350">parseTime(W1729)-(X1731=INT(RIGHT($F1729, 1)))</f>
        <v>0</v>
      </c>
      <c r="Z1729" s="45">
        <f t="shared" si="41290"/>
        <v>0</v>
      </c>
      <c r="AA1729" s="36"/>
      <c r="AB1729" s="37"/>
      <c r="AC1729" s="44">
        <f t="shared" ref="AC1729" si="41351">parseTime(AA1729)-(AB1731=INT(RIGHT($F1729, 1)))</f>
        <v>0</v>
      </c>
      <c r="AD1729" s="45">
        <f t="shared" si="41292"/>
        <v>0</v>
      </c>
      <c r="AE1729" s="36"/>
      <c r="AF1729" s="37"/>
      <c r="AG1729" s="44">
        <f t="shared" ref="AG1729" si="41352">parseTime(AE1729)-(AF1731=INT(RIGHT($F1729, 1)))</f>
        <v>0</v>
      </c>
      <c r="AH1729" s="45">
        <f t="shared" si="41294"/>
        <v>0</v>
      </c>
      <c r="AI1729" s="36"/>
      <c r="AJ1729" s="37"/>
      <c r="AK1729" s="44">
        <f>parseTime(AI1729)-(AJ1731=INT(RIGHT($F1729, 1)))</f>
        <v>0</v>
      </c>
      <c r="AL1729" s="45">
        <f t="shared" si="41295"/>
        <v>0</v>
      </c>
      <c r="AM1729" s="36"/>
      <c r="AN1729" s="37"/>
      <c r="AO1729" s="44">
        <f t="shared" ref="AO1729" si="41353">parseTime(AM1729)-(AN1731=INT(RIGHT($F1729, 1)))</f>
        <v>0</v>
      </c>
      <c r="AP1729" s="45">
        <f t="shared" si="41297"/>
        <v>0</v>
      </c>
      <c r="AQ1729" s="36"/>
      <c r="AR1729" s="37"/>
      <c r="AS1729" s="44">
        <f t="shared" ref="AS1729" si="41354">parseTime(AQ1729)-(AR1731=INT(RIGHT($F1729, 1)))</f>
        <v>0</v>
      </c>
      <c r="AT1729" s="45">
        <f t="shared" si="41299"/>
        <v>0</v>
      </c>
      <c r="AU1729" s="36"/>
      <c r="AV1729" s="37"/>
      <c r="AW1729" s="44">
        <f>parseTime(AU1729)-(AV1731=INT(RIGHT($F1729, 1)))</f>
        <v>0</v>
      </c>
      <c r="AX1729" s="45">
        <f t="shared" si="41300"/>
        <v>0</v>
      </c>
      <c r="AY1729" s="36"/>
      <c r="AZ1729" s="37"/>
      <c r="BA1729" s="44">
        <f>parseTime(AY1729)-(AZ1731=INT(RIGHT($F1729, 1)))</f>
        <v>0</v>
      </c>
      <c r="BB1729" s="45">
        <f t="shared" si="41301"/>
        <v>0</v>
      </c>
      <c r="BC1729" s="36"/>
      <c r="BD1729" s="37"/>
      <c r="BE1729" s="44">
        <f>parseTime(BC1729)-(BD1731=INT(RIGHT($F1729, 1)))</f>
        <v>0</v>
      </c>
      <c r="BF1729" s="45">
        <f t="shared" si="41302"/>
        <v>0</v>
      </c>
      <c r="BG1729" s="36"/>
      <c r="BH1729" s="37"/>
      <c r="BI1729" s="44">
        <f>parseTime(BG1729)-(BH1731=INT(RIGHT($F1729, 1)))</f>
        <v>0</v>
      </c>
      <c r="BJ1729" s="45">
        <f t="shared" si="41303"/>
        <v>0</v>
      </c>
      <c r="BK1729" s="36"/>
      <c r="BL1729" s="37"/>
      <c r="BM1729" s="44">
        <f>parseTime(BK1729)-(BL1731=INT(RIGHT($F1729, 1)))</f>
        <v>0</v>
      </c>
      <c r="BN1729" s="45">
        <f t="shared" si="41304"/>
        <v>0</v>
      </c>
      <c r="BO1729" s="36"/>
      <c r="BP1729" s="37"/>
      <c r="BQ1729" s="44">
        <f t="shared" ref="BQ1729" si="41355">parseTime(BO1729)-(BP1731=INT(RIGHT($F1729, 1)))</f>
        <v>0</v>
      </c>
      <c r="BR1729" s="45">
        <f t="shared" si="41306"/>
        <v>0</v>
      </c>
      <c r="BS1729" s="36"/>
      <c r="BT1729" s="37"/>
      <c r="BU1729" s="44">
        <f t="shared" ref="BU1729" si="41356">parseTime(BS1729)-(BT1731=INT(RIGHT($F1729, 1)))</f>
        <v>0</v>
      </c>
      <c r="BV1729" s="45">
        <f t="shared" si="41308"/>
        <v>0</v>
      </c>
      <c r="BW1729" s="36"/>
      <c r="BX1729" s="37"/>
      <c r="BY1729" s="44">
        <f t="shared" ref="BY1729" si="41357">parseTime(BW1729)-(BX1731=INT(RIGHT($F1729, 1)))</f>
        <v>0</v>
      </c>
      <c r="BZ1729" s="45">
        <f t="shared" si="41310"/>
        <v>0</v>
      </c>
      <c r="CA1729" s="36"/>
      <c r="CB1729" s="37"/>
      <c r="CC1729" s="44">
        <f t="shared" ref="CC1729" si="41358">parseTime(CA1729)-(CB1731=INT(RIGHT($F1729, 1)))</f>
        <v>0</v>
      </c>
      <c r="CD1729" s="45">
        <f t="shared" si="41312"/>
        <v>0</v>
      </c>
      <c r="CE1729" s="36"/>
      <c r="CF1729" s="37"/>
      <c r="CG1729" s="44">
        <f t="shared" ref="CG1729" si="41359">parseTime(CE1729)-(CF1731=INT(RIGHT($F1729, 1)))</f>
        <v>0</v>
      </c>
      <c r="CH1729" s="45">
        <f t="shared" si="41314"/>
        <v>0</v>
      </c>
    </row>
    <row r="1730" spans="1:86" x14ac:dyDescent="0.25">
      <c r="A1730" s="56" t="s">
        <v>119</v>
      </c>
      <c r="B1730" s="57">
        <f t="shared" ref="B1730" ca="1" si="41360">roleHours(G1726:CH1732, "MCC")</f>
        <v>0</v>
      </c>
      <c r="C1730" s="14">
        <f t="shared" ca="1" si="41330"/>
        <v>0</v>
      </c>
      <c r="D1730" s="14" t="s">
        <v>260</v>
      </c>
      <c r="E1730" s="20">
        <v>4.6500000000000004</v>
      </c>
      <c r="F1730" s="51" t="s">
        <v>132</v>
      </c>
      <c r="G1730" s="36"/>
      <c r="H1730" s="37"/>
      <c r="I1730" s="44">
        <f t="shared" ref="I1730" si="41361">parseTime(G1730)-(H1731=INT(RIGHT($F1730, 1)))</f>
        <v>0</v>
      </c>
      <c r="J1730" s="45">
        <f t="shared" si="41282"/>
        <v>0</v>
      </c>
      <c r="K1730" s="36"/>
      <c r="L1730" s="37"/>
      <c r="M1730" s="44">
        <f t="shared" ref="M1730" si="41362">parseTime(K1730)-(L1731=INT(RIGHT($F1730, 1)))</f>
        <v>0</v>
      </c>
      <c r="N1730" s="45">
        <f t="shared" si="41284"/>
        <v>0</v>
      </c>
      <c r="O1730" s="36"/>
      <c r="P1730" s="37"/>
      <c r="Q1730" s="44">
        <f t="shared" ref="Q1730" si="41363">parseTime(O1730)-(P1731=INT(RIGHT($F1730, 1)))</f>
        <v>0</v>
      </c>
      <c r="R1730" s="45">
        <f t="shared" si="41286"/>
        <v>0</v>
      </c>
      <c r="S1730" s="36"/>
      <c r="T1730" s="37"/>
      <c r="U1730" s="44">
        <f t="shared" ref="U1730" si="41364">parseTime(S1730)-(T1731=INT(RIGHT($F1730, 1)))</f>
        <v>0</v>
      </c>
      <c r="V1730" s="45">
        <f t="shared" si="41288"/>
        <v>0</v>
      </c>
      <c r="W1730" s="36"/>
      <c r="X1730" s="37"/>
      <c r="Y1730" s="44">
        <f t="shared" ref="Y1730" si="41365">parseTime(W1730)-(X1731=INT(RIGHT($F1730, 1)))</f>
        <v>0</v>
      </c>
      <c r="Z1730" s="45">
        <f t="shared" si="41290"/>
        <v>0</v>
      </c>
      <c r="AA1730" s="36"/>
      <c r="AB1730" s="37"/>
      <c r="AC1730" s="44">
        <f t="shared" ref="AC1730" si="41366">parseTime(AA1730)-(AB1731=INT(RIGHT($F1730, 1)))</f>
        <v>0</v>
      </c>
      <c r="AD1730" s="45">
        <f t="shared" si="41292"/>
        <v>0</v>
      </c>
      <c r="AE1730" s="36"/>
      <c r="AF1730" s="37"/>
      <c r="AG1730" s="44">
        <f t="shared" ref="AG1730" si="41367">parseTime(AE1730)-(AF1731=INT(RIGHT($F1730, 1)))</f>
        <v>0</v>
      </c>
      <c r="AH1730" s="45">
        <f t="shared" si="41294"/>
        <v>0</v>
      </c>
      <c r="AI1730" s="36"/>
      <c r="AJ1730" s="37"/>
      <c r="AK1730" s="44">
        <f>parseTime(AI1730)-(AJ1731=INT(RIGHT($F1730, 1)))</f>
        <v>0</v>
      </c>
      <c r="AL1730" s="45">
        <f t="shared" si="41295"/>
        <v>0</v>
      </c>
      <c r="AM1730" s="36"/>
      <c r="AN1730" s="37"/>
      <c r="AO1730" s="44">
        <f t="shared" ref="AO1730" si="41368">parseTime(AM1730)-(AN1731=INT(RIGHT($F1730, 1)))</f>
        <v>0</v>
      </c>
      <c r="AP1730" s="45">
        <f t="shared" si="41297"/>
        <v>0</v>
      </c>
      <c r="AQ1730" s="36"/>
      <c r="AR1730" s="37"/>
      <c r="AS1730" s="44">
        <f t="shared" ref="AS1730" si="41369">parseTime(AQ1730)-(AR1731=INT(RIGHT($F1730, 1)))</f>
        <v>0</v>
      </c>
      <c r="AT1730" s="45">
        <f t="shared" si="41299"/>
        <v>0</v>
      </c>
      <c r="AU1730" s="36"/>
      <c r="AV1730" s="37"/>
      <c r="AW1730" s="44">
        <f>parseTime(AU1730)-(AV1731=INT(RIGHT($F1730, 1)))</f>
        <v>0</v>
      </c>
      <c r="AX1730" s="45">
        <f t="shared" si="41300"/>
        <v>0</v>
      </c>
      <c r="AY1730" s="36"/>
      <c r="AZ1730" s="37"/>
      <c r="BA1730" s="44">
        <f>parseTime(AY1730)-(AZ1731=INT(RIGHT($F1730, 1)))</f>
        <v>0</v>
      </c>
      <c r="BB1730" s="45">
        <f t="shared" si="41301"/>
        <v>0</v>
      </c>
      <c r="BC1730" s="36"/>
      <c r="BD1730" s="37"/>
      <c r="BE1730" s="44">
        <f>parseTime(BC1730)-(BD1731=INT(RIGHT($F1730, 1)))</f>
        <v>0</v>
      </c>
      <c r="BF1730" s="45">
        <f t="shared" si="41302"/>
        <v>0</v>
      </c>
      <c r="BG1730" s="36"/>
      <c r="BH1730" s="37"/>
      <c r="BI1730" s="44">
        <f>parseTime(BG1730)-(BH1731=INT(RIGHT($F1730, 1)))</f>
        <v>0</v>
      </c>
      <c r="BJ1730" s="45">
        <f t="shared" si="41303"/>
        <v>0</v>
      </c>
      <c r="BK1730" s="36"/>
      <c r="BL1730" s="37"/>
      <c r="BM1730" s="44">
        <f>parseTime(BK1730)-(BL1731=INT(RIGHT($F1730, 1)))</f>
        <v>0</v>
      </c>
      <c r="BN1730" s="45">
        <f t="shared" si="41304"/>
        <v>0</v>
      </c>
      <c r="BO1730" s="36"/>
      <c r="BP1730" s="37"/>
      <c r="BQ1730" s="44">
        <f t="shared" ref="BQ1730" si="41370">parseTime(BO1730)-(BP1731=INT(RIGHT($F1730, 1)))</f>
        <v>0</v>
      </c>
      <c r="BR1730" s="45">
        <f t="shared" si="41306"/>
        <v>0</v>
      </c>
      <c r="BS1730" s="36"/>
      <c r="BT1730" s="37"/>
      <c r="BU1730" s="44">
        <f t="shared" ref="BU1730" si="41371">parseTime(BS1730)-(BT1731=INT(RIGHT($F1730, 1)))</f>
        <v>0</v>
      </c>
      <c r="BV1730" s="45">
        <f t="shared" si="41308"/>
        <v>0</v>
      </c>
      <c r="BW1730" s="36"/>
      <c r="BX1730" s="37"/>
      <c r="BY1730" s="44">
        <f t="shared" ref="BY1730" si="41372">parseTime(BW1730)-(BX1731=INT(RIGHT($F1730, 1)))</f>
        <v>0</v>
      </c>
      <c r="BZ1730" s="45">
        <f t="shared" si="41310"/>
        <v>0</v>
      </c>
      <c r="CA1730" s="36"/>
      <c r="CB1730" s="37"/>
      <c r="CC1730" s="44">
        <f t="shared" ref="CC1730" si="41373">parseTime(CA1730)-(CB1731=INT(RIGHT($F1730, 1)))</f>
        <v>0</v>
      </c>
      <c r="CD1730" s="45">
        <f t="shared" si="41312"/>
        <v>0</v>
      </c>
      <c r="CE1730" s="36"/>
      <c r="CF1730" s="37"/>
      <c r="CG1730" s="44">
        <f t="shared" ref="CG1730" si="41374">parseTime(CE1730)-(CF1731=INT(RIGHT($F1730, 1)))</f>
        <v>0</v>
      </c>
      <c r="CH1730" s="45">
        <f t="shared" si="41314"/>
        <v>0</v>
      </c>
    </row>
    <row r="1731" spans="1:86" x14ac:dyDescent="0.25">
      <c r="A1731" s="56"/>
      <c r="B1731" s="57"/>
      <c r="C1731" s="14">
        <f t="shared" si="41330"/>
        <v>0</v>
      </c>
      <c r="D1731" s="14"/>
      <c r="E1731" s="20">
        <f t="shared" ref="E1731" si="41375">((7.5/2)-0.5+E1730)*8</f>
        <v>63.2</v>
      </c>
      <c r="F1731" s="51"/>
      <c r="G1731" s="46" t="s">
        <v>134</v>
      </c>
      <c r="H1731" s="38">
        <f t="shared" ref="H1731" si="41376">lunchAdjust(G1726:H1730)</f>
        <v>1</v>
      </c>
      <c r="I1731" s="48" t="s">
        <v>0</v>
      </c>
      <c r="J1731" s="39">
        <f t="shared" ref="J1731" si="41377">SUMPRODUCT(I1726:I1730*J1726:J1730)</f>
        <v>8</v>
      </c>
      <c r="K1731" s="46" t="s">
        <v>134</v>
      </c>
      <c r="L1731" s="38">
        <f t="shared" ref="L1731" si="41378">lunchAdjust(K1726:L1730)</f>
        <v>1</v>
      </c>
      <c r="M1731" s="48" t="s">
        <v>0</v>
      </c>
      <c r="N1731" s="39">
        <f t="shared" ref="N1731" si="41379">SUMPRODUCT(M1726:M1730*N1726:N1730)</f>
        <v>8</v>
      </c>
      <c r="O1731" s="46" t="s">
        <v>134</v>
      </c>
      <c r="P1731" s="38">
        <f t="shared" ref="P1731" si="41380">lunchAdjust(O1726:P1730)</f>
        <v>1</v>
      </c>
      <c r="Q1731" s="48" t="s">
        <v>0</v>
      </c>
      <c r="R1731" s="39">
        <f t="shared" ref="R1731" si="41381">SUMPRODUCT(Q1726:Q1730*R1726:R1730)</f>
        <v>8</v>
      </c>
      <c r="S1731" s="46" t="s">
        <v>134</v>
      </c>
      <c r="T1731" s="38">
        <f t="shared" ref="T1731" si="41382">lunchAdjust(S1726:T1730)</f>
        <v>1</v>
      </c>
      <c r="U1731" s="48" t="s">
        <v>0</v>
      </c>
      <c r="V1731" s="39">
        <f t="shared" ref="V1731" si="41383">SUMPRODUCT(U1726:U1730*V1726:V1730)</f>
        <v>8</v>
      </c>
      <c r="W1731" s="46" t="s">
        <v>134</v>
      </c>
      <c r="X1731" s="38">
        <f t="shared" ref="X1731" si="41384">lunchAdjust(W1726:X1730)</f>
        <v>0</v>
      </c>
      <c r="Y1731" s="48" t="s">
        <v>0</v>
      </c>
      <c r="Z1731" s="39">
        <f t="shared" ref="Z1731" si="41385">SUMPRODUCT(Y1726:Y1730*Z1726:Z1730)</f>
        <v>0</v>
      </c>
      <c r="AA1731" s="46" t="s">
        <v>134</v>
      </c>
      <c r="AB1731" s="38">
        <f t="shared" ref="AB1731" si="41386">lunchAdjust(AA1726:AB1730)</f>
        <v>1</v>
      </c>
      <c r="AC1731" s="48" t="s">
        <v>0</v>
      </c>
      <c r="AD1731" s="39">
        <f t="shared" ref="AD1731" si="41387">SUMPRODUCT(AC1726:AC1730*AD1726:AD1730)</f>
        <v>8</v>
      </c>
      <c r="AE1731" s="46" t="s">
        <v>134</v>
      </c>
      <c r="AF1731" s="38">
        <f t="shared" ref="AF1731" si="41388">lunchAdjust(AE1726:AF1730)</f>
        <v>1</v>
      </c>
      <c r="AG1731" s="48" t="s">
        <v>0</v>
      </c>
      <c r="AH1731" s="39">
        <f t="shared" ref="AH1731" si="41389">SUMPRODUCT(AG1726:AG1730*AH1726:AH1730)</f>
        <v>0</v>
      </c>
      <c r="AI1731" s="46" t="s">
        <v>134</v>
      </c>
      <c r="AJ1731" s="38">
        <f t="shared" ref="AJ1731" si="41390">lunchAdjust(AI1726:AJ1730)</f>
        <v>1</v>
      </c>
      <c r="AK1731" s="48" t="s">
        <v>0</v>
      </c>
      <c r="AL1731" s="39">
        <f t="shared" ref="AL1731" si="41391">SUMPRODUCT(AK1726:AK1730*AL1726:AL1730)</f>
        <v>8</v>
      </c>
      <c r="AM1731" s="46" t="s">
        <v>134</v>
      </c>
      <c r="AN1731" s="38">
        <f t="shared" ref="AN1731" si="41392">lunchAdjust(AM1726:AN1730)</f>
        <v>0</v>
      </c>
      <c r="AO1731" s="48" t="s">
        <v>0</v>
      </c>
      <c r="AP1731" s="39">
        <f t="shared" ref="AP1731" si="41393">SUMPRODUCT(AO1726:AO1730*AP1726:AP1730)</f>
        <v>0</v>
      </c>
      <c r="AQ1731" s="46" t="s">
        <v>134</v>
      </c>
      <c r="AR1731" s="38">
        <f t="shared" ref="AR1731" si="41394">lunchAdjust(AQ1726:AR1730)</f>
        <v>0</v>
      </c>
      <c r="AS1731" s="48" t="s">
        <v>0</v>
      </c>
      <c r="AT1731" s="39">
        <f t="shared" ref="AT1731" si="41395">SUMPRODUCT(AS1726:AS1730*AT1726:AT1730)</f>
        <v>0</v>
      </c>
      <c r="AU1731" s="46" t="s">
        <v>134</v>
      </c>
      <c r="AV1731" s="38">
        <f t="shared" ref="AV1731" si="41396">lunchAdjust(AU1726:AV1730)</f>
        <v>0</v>
      </c>
      <c r="AW1731" s="48" t="s">
        <v>0</v>
      </c>
      <c r="AX1731" s="39">
        <f t="shared" ref="AX1731" si="41397">SUMPRODUCT(AW1726:AW1730*AX1726:AX1730)</f>
        <v>0</v>
      </c>
      <c r="AY1731" s="46" t="s">
        <v>134</v>
      </c>
      <c r="AZ1731" s="38">
        <f t="shared" ref="AZ1731" si="41398">lunchAdjust(AY1726:AZ1730)</f>
        <v>0</v>
      </c>
      <c r="BA1731" s="48" t="s">
        <v>0</v>
      </c>
      <c r="BB1731" s="39">
        <f t="shared" ref="BB1731" si="41399">SUMPRODUCT(BA1726:BA1730*BB1726:BB1730)</f>
        <v>0</v>
      </c>
      <c r="BC1731" s="46" t="s">
        <v>134</v>
      </c>
      <c r="BD1731" s="38">
        <f t="shared" ref="BD1731" si="41400">lunchAdjust(BC1726:BD1730)</f>
        <v>0</v>
      </c>
      <c r="BE1731" s="48" t="s">
        <v>0</v>
      </c>
      <c r="BF1731" s="39">
        <f t="shared" ref="BF1731" si="41401">SUMPRODUCT(BE1726:BE1730*BF1726:BF1730)</f>
        <v>0</v>
      </c>
      <c r="BG1731" s="46" t="s">
        <v>134</v>
      </c>
      <c r="BH1731" s="38">
        <f t="shared" ref="BH1731" si="41402">lunchAdjust(BG1726:BH1730)</f>
        <v>0</v>
      </c>
      <c r="BI1731" s="48" t="s">
        <v>0</v>
      </c>
      <c r="BJ1731" s="39">
        <f t="shared" ref="BJ1731" si="41403">SUMPRODUCT(BI1726:BI1730*BJ1726:BJ1730)</f>
        <v>0</v>
      </c>
      <c r="BK1731" s="46" t="s">
        <v>134</v>
      </c>
      <c r="BL1731" s="38">
        <f t="shared" ref="BL1731" si="41404">lunchAdjust(BK1726:BL1730)</f>
        <v>0</v>
      </c>
      <c r="BM1731" s="48" t="s">
        <v>0</v>
      </c>
      <c r="BN1731" s="39">
        <f t="shared" ref="BN1731" si="41405">SUMPRODUCT(BM1726:BM1730*BN1726:BN1730)</f>
        <v>0</v>
      </c>
      <c r="BO1731" s="46" t="s">
        <v>134</v>
      </c>
      <c r="BP1731" s="38">
        <f t="shared" ref="BP1731" si="41406">lunchAdjust(BO1726:BP1730)</f>
        <v>1</v>
      </c>
      <c r="BQ1731" s="48" t="s">
        <v>0</v>
      </c>
      <c r="BR1731" s="39">
        <f t="shared" ref="BR1731" si="41407">SUMPRODUCT(BQ1726:BQ1730*BR1726:BR1730)</f>
        <v>8</v>
      </c>
      <c r="BS1731" s="46" t="s">
        <v>134</v>
      </c>
      <c r="BT1731" s="38">
        <f t="shared" ref="BT1731" si="41408">lunchAdjust(BS1726:BT1730)</f>
        <v>1</v>
      </c>
      <c r="BU1731" s="48" t="s">
        <v>0</v>
      </c>
      <c r="BV1731" s="39">
        <f t="shared" ref="BV1731" si="41409">SUMPRODUCT(BU1726:BU1730*BV1726:BV1730)</f>
        <v>8</v>
      </c>
      <c r="BW1731" s="46" t="s">
        <v>134</v>
      </c>
      <c r="BX1731" s="38">
        <f t="shared" ref="BX1731" si="41410">lunchAdjust(BW1726:BX1730)</f>
        <v>0</v>
      </c>
      <c r="BY1731" s="48" t="s">
        <v>0</v>
      </c>
      <c r="BZ1731" s="39">
        <f t="shared" ref="BZ1731" si="41411">SUMPRODUCT(BY1726:BY1730*BZ1726:BZ1730)</f>
        <v>0</v>
      </c>
      <c r="CA1731" s="46" t="s">
        <v>134</v>
      </c>
      <c r="CB1731" s="38">
        <f t="shared" ref="CB1731" si="41412">lunchAdjust(CA1726:CB1730)</f>
        <v>0</v>
      </c>
      <c r="CC1731" s="48" t="s">
        <v>0</v>
      </c>
      <c r="CD1731" s="39">
        <f t="shared" ref="CD1731" si="41413">SUMPRODUCT(CC1726:CC1730*CD1726:CD1730)</f>
        <v>0</v>
      </c>
      <c r="CE1731" s="46" t="s">
        <v>134</v>
      </c>
      <c r="CF1731" s="38">
        <f t="shared" ref="CF1731" si="41414">lunchAdjust(CE1726:CF1730)</f>
        <v>0</v>
      </c>
      <c r="CG1731" s="48" t="s">
        <v>0</v>
      </c>
      <c r="CH1731" s="39">
        <f t="shared" ref="CH1731" si="41415">SUMPRODUCT(CG1726:CG1730*CH1726:CH1730)</f>
        <v>0</v>
      </c>
    </row>
    <row r="1732" spans="1:86" ht="15.75" thickBot="1" x14ac:dyDescent="0.3">
      <c r="A1732" s="58" t="s">
        <v>121</v>
      </c>
      <c r="B1732" s="59">
        <f t="shared" ref="B1732" ca="1" si="41416">roleHours(G1726:CH1732, "OUT")</f>
        <v>0</v>
      </c>
      <c r="C1732" s="54" t="s">
        <v>137</v>
      </c>
      <c r="D1732" s="22">
        <f t="shared" ref="D1732" ca="1" si="41417">roleHours(G1726:CH1732, "PTO")</f>
        <v>7.5</v>
      </c>
      <c r="E1732" s="23">
        <f t="shared" ref="E1732" ca="1" si="41418">E1731-B1727</f>
        <v>-0.79999999999999716</v>
      </c>
      <c r="F1732" s="52"/>
      <c r="G1732" s="47" t="s">
        <v>39</v>
      </c>
      <c r="H1732" s="40">
        <f t="shared" ref="H1732:H1795" si="41419">SUMPRODUCT(I1726:I1730*(H1726:H1730="PTO"))+SUMPRODUCT(I1726:I1730*(H1726:H1730="HOL"))</f>
        <v>0</v>
      </c>
      <c r="I1732" s="49" t="s">
        <v>135</v>
      </c>
      <c r="J1732" s="41">
        <f t="shared" ref="J1732" si="41420">J1731*G$4</f>
        <v>0</v>
      </c>
      <c r="K1732" s="47" t="s">
        <v>39</v>
      </c>
      <c r="L1732" s="40">
        <f t="shared" ref="L1732" si="41421">SUMPRODUCT(M1726:M1730*(L1726:L1730="PTO"))+SUMPRODUCT(M1726:M1730*(L1726:L1730="HOL"))</f>
        <v>0</v>
      </c>
      <c r="M1732" s="49" t="s">
        <v>135</v>
      </c>
      <c r="N1732" s="41">
        <f t="shared" ref="N1732" si="41422">N1731*K$4</f>
        <v>0</v>
      </c>
      <c r="O1732" s="47" t="s">
        <v>39</v>
      </c>
      <c r="P1732" s="40">
        <f t="shared" ref="P1732" si="41423">SUMPRODUCT(Q1726:Q1730*(P1726:P1730="PTO"))+SUMPRODUCT(Q1726:Q1730*(P1726:P1730="HOL"))</f>
        <v>0</v>
      </c>
      <c r="Q1732" s="49" t="s">
        <v>135</v>
      </c>
      <c r="R1732" s="41">
        <f t="shared" ref="R1732" si="41424">R1731*O$4</f>
        <v>8</v>
      </c>
      <c r="S1732" s="47" t="s">
        <v>39</v>
      </c>
      <c r="T1732" s="40">
        <f t="shared" ref="T1732" si="41425">SUMPRODUCT(U1726:U1730*(T1726:T1730="PTO"))+SUMPRODUCT(U1726:U1730*(T1726:T1730="HOL"))</f>
        <v>0</v>
      </c>
      <c r="U1732" s="49" t="s">
        <v>135</v>
      </c>
      <c r="V1732" s="41">
        <f t="shared" ref="V1732" si="41426">V1731*S$4</f>
        <v>0</v>
      </c>
      <c r="W1732" s="47" t="s">
        <v>39</v>
      </c>
      <c r="X1732" s="40">
        <f t="shared" ref="X1732" si="41427">SUMPRODUCT(Y1726:Y1730*(X1726:X1730="PTO"))+SUMPRODUCT(Y1726:Y1730*(X1726:X1730="HOL"))</f>
        <v>0</v>
      </c>
      <c r="Y1732" s="49" t="s">
        <v>135</v>
      </c>
      <c r="Z1732" s="41">
        <f t="shared" ref="Z1732" si="41428">Z1731*W$4</f>
        <v>0</v>
      </c>
      <c r="AA1732" s="47" t="s">
        <v>39</v>
      </c>
      <c r="AB1732" s="40">
        <f t="shared" ref="AB1732" si="41429">SUMPRODUCT(AC1726:AC1730*(AB1726:AB1730="PTO"))+SUMPRODUCT(AC1726:AC1730*(AB1726:AB1730="HOL"))</f>
        <v>0</v>
      </c>
      <c r="AC1732" s="49" t="s">
        <v>135</v>
      </c>
      <c r="AD1732" s="41">
        <f t="shared" ref="AD1732" si="41430">AD1731*AA$4</f>
        <v>8</v>
      </c>
      <c r="AE1732" s="47" t="s">
        <v>39</v>
      </c>
      <c r="AF1732" s="40">
        <f t="shared" ref="AF1732" si="41431">SUMPRODUCT(AG1726:AG1730*(AF1726:AF1730="PTO"))+SUMPRODUCT(AG1726:AG1730*(AF1726:AF1730="HOL"))</f>
        <v>7.5</v>
      </c>
      <c r="AG1732" s="49" t="s">
        <v>135</v>
      </c>
      <c r="AH1732" s="41">
        <f t="shared" ref="AH1732" si="41432">AH1731*AE$4</f>
        <v>0</v>
      </c>
      <c r="AI1732" s="47" t="s">
        <v>39</v>
      </c>
      <c r="AJ1732" s="40">
        <f t="shared" ref="AJ1732" si="41433">SUMPRODUCT(AK1726:AK1730*(AJ1726:AJ1730="PTO"))+SUMPRODUCT(AK1726:AK1730*(AJ1726:AJ1730="HOL"))</f>
        <v>0</v>
      </c>
      <c r="AK1732" s="49" t="s">
        <v>135</v>
      </c>
      <c r="AL1732" s="41">
        <f>AL1731*AI$4</f>
        <v>8</v>
      </c>
      <c r="AM1732" s="47" t="s">
        <v>39</v>
      </c>
      <c r="AN1732" s="40">
        <f t="shared" ref="AN1732" si="41434">SUMPRODUCT(AO1726:AO1730*(AN1726:AN1730="PTO"))+SUMPRODUCT(AO1726:AO1730*(AN1726:AN1730="HOL"))</f>
        <v>0</v>
      </c>
      <c r="AO1732" s="49" t="s">
        <v>135</v>
      </c>
      <c r="AP1732" s="41">
        <f t="shared" ref="AP1732" si="41435">AP1731*AM$4</f>
        <v>0</v>
      </c>
      <c r="AQ1732" s="47" t="s">
        <v>39</v>
      </c>
      <c r="AR1732" s="40">
        <f t="shared" ref="AR1732" si="41436">SUMPRODUCT(AS1726:AS1730*(AR1726:AR1730="PTO"))+SUMPRODUCT(AS1726:AS1730*(AR1726:AR1730="HOL"))</f>
        <v>0</v>
      </c>
      <c r="AS1732" s="49" t="s">
        <v>135</v>
      </c>
      <c r="AT1732" s="41">
        <f t="shared" ref="AT1732" si="41437">AT1731*AQ$4</f>
        <v>0</v>
      </c>
      <c r="AU1732" s="47" t="s">
        <v>39</v>
      </c>
      <c r="AV1732" s="40">
        <f t="shared" ref="AV1732" si="41438">SUMPRODUCT(AW1726:AW1730*(AV1726:AV1730="PTO"))+SUMPRODUCT(AW1726:AW1730*(AV1726:AV1730="HOL"))</f>
        <v>0</v>
      </c>
      <c r="AW1732" s="49" t="s">
        <v>135</v>
      </c>
      <c r="AX1732" s="41">
        <f>AX1731*AU$4</f>
        <v>0</v>
      </c>
      <c r="AY1732" s="47" t="s">
        <v>39</v>
      </c>
      <c r="AZ1732" s="40">
        <f t="shared" ref="AZ1732" si="41439">SUMPRODUCT(BA1726:BA1730*(AZ1726:AZ1730="PTO"))+SUMPRODUCT(BA1726:BA1730*(AZ1726:AZ1730="HOL"))</f>
        <v>0</v>
      </c>
      <c r="BA1732" s="49" t="s">
        <v>135</v>
      </c>
      <c r="BB1732" s="41">
        <f>BB1731*AY$4</f>
        <v>0</v>
      </c>
      <c r="BC1732" s="47" t="s">
        <v>39</v>
      </c>
      <c r="BD1732" s="40">
        <f t="shared" ref="BD1732" si="41440">SUMPRODUCT(BE1726:BE1730*(BD1726:BD1730="PTO"))+SUMPRODUCT(BE1726:BE1730*(BD1726:BD1730="HOL"))</f>
        <v>0</v>
      </c>
      <c r="BE1732" s="49" t="s">
        <v>135</v>
      </c>
      <c r="BF1732" s="41">
        <f>BF1731*BC$4</f>
        <v>0</v>
      </c>
      <c r="BG1732" s="47" t="s">
        <v>39</v>
      </c>
      <c r="BH1732" s="40">
        <f t="shared" ref="BH1732" si="41441">SUMPRODUCT(BI1726:BI1730*(BH1726:BH1730="PTO"))+SUMPRODUCT(BI1726:BI1730*(BH1726:BH1730="HOL"))</f>
        <v>0</v>
      </c>
      <c r="BI1732" s="49" t="s">
        <v>135</v>
      </c>
      <c r="BJ1732" s="41">
        <f>BJ1731*BG$4</f>
        <v>0</v>
      </c>
      <c r="BK1732" s="47" t="s">
        <v>39</v>
      </c>
      <c r="BL1732" s="40">
        <f t="shared" ref="BL1732" si="41442">SUMPRODUCT(BM1726:BM1730*(BL1726:BL1730="PTO"))+SUMPRODUCT(BM1726:BM1730*(BL1726:BL1730="HOL"))</f>
        <v>0</v>
      </c>
      <c r="BM1732" s="49" t="s">
        <v>135</v>
      </c>
      <c r="BN1732" s="41">
        <f>BN1731*BK$4</f>
        <v>0</v>
      </c>
      <c r="BO1732" s="47" t="s">
        <v>39</v>
      </c>
      <c r="BP1732" s="40">
        <f t="shared" ref="BP1732" si="41443">SUMPRODUCT(BQ1726:BQ1730*(BP1726:BP1730="PTO"))+SUMPRODUCT(BQ1726:BQ1730*(BP1726:BP1730="HOL"))</f>
        <v>0</v>
      </c>
      <c r="BQ1732" s="49" t="s">
        <v>135</v>
      </c>
      <c r="BR1732" s="41">
        <f t="shared" ref="BR1732" si="41444">BR1731*BO$4</f>
        <v>8</v>
      </c>
      <c r="BS1732" s="47" t="s">
        <v>39</v>
      </c>
      <c r="BT1732" s="40">
        <f t="shared" ref="BT1732" si="41445">SUMPRODUCT(BU1726:BU1730*(BT1726:BT1730="PTO"))+SUMPRODUCT(BU1726:BU1730*(BT1726:BT1730="HOL"))</f>
        <v>0</v>
      </c>
      <c r="BU1732" s="49" t="s">
        <v>135</v>
      </c>
      <c r="BV1732" s="41">
        <f t="shared" ref="BV1732" si="41446">BV1731*BS$4</f>
        <v>8</v>
      </c>
      <c r="BW1732" s="47" t="s">
        <v>39</v>
      </c>
      <c r="BX1732" s="40">
        <f t="shared" ref="BX1732" si="41447">SUMPRODUCT(BY1726:BY1730*(BX1726:BX1730="PTO"))+SUMPRODUCT(BY1726:BY1730*(BX1726:BX1730="HOL"))</f>
        <v>0</v>
      </c>
      <c r="BY1732" s="49" t="s">
        <v>135</v>
      </c>
      <c r="BZ1732" s="41">
        <f t="shared" ref="BZ1732" si="41448">BZ1731*BW$4</f>
        <v>0</v>
      </c>
      <c r="CA1732" s="47" t="s">
        <v>39</v>
      </c>
      <c r="CB1732" s="40">
        <f t="shared" ref="CB1732" si="41449">SUMPRODUCT(CC1726:CC1730*(CB1726:CB1730="PTO"))+SUMPRODUCT(CC1726:CC1730*(CB1726:CB1730="HOL"))</f>
        <v>0</v>
      </c>
      <c r="CC1732" s="49" t="s">
        <v>135</v>
      </c>
      <c r="CD1732" s="41">
        <f t="shared" ref="CD1732" si="41450">CD1731*CA$4</f>
        <v>0</v>
      </c>
      <c r="CE1732" s="47" t="s">
        <v>39</v>
      </c>
      <c r="CF1732" s="40">
        <f t="shared" ref="CF1732" si="41451">SUMPRODUCT(CG1726:CG1730*(CF1726:CF1730="PTO"))+SUMPRODUCT(CG1726:CG1730*(CF1726:CF1730="HOL"))</f>
        <v>0</v>
      </c>
      <c r="CG1732" s="49" t="s">
        <v>135</v>
      </c>
      <c r="CH1732" s="41">
        <f t="shared" ref="CH1732" si="41452">CH1731*CE$4</f>
        <v>0</v>
      </c>
    </row>
    <row r="1733" spans="1:86" x14ac:dyDescent="0.25">
      <c r="A1733" s="70" t="s">
        <v>133</v>
      </c>
      <c r="B1733" s="71">
        <f t="shared" ref="B1733" ca="1" si="41453">D1733-B1734</f>
        <v>-2.3270790171833653</v>
      </c>
      <c r="C1733" s="72" t="s">
        <v>122</v>
      </c>
      <c r="D1733" s="71">
        <f>IFERROR(INDEX(Holidays[FTE], MATCH(Entry!E1733, Holidays[Date], 0)), 1)*8*INDEX(FTEguide[[1]:[12]], MATCH(Entry!E1734, FTEguide[Weekday], 0), IF(Entry!E1736&gt;0, Entry!E1736, MONTH(Entry!E1733)))</f>
        <v>61.172920982816635</v>
      </c>
      <c r="E1733" s="60">
        <f t="shared" si="40936"/>
        <v>44075</v>
      </c>
      <c r="F1733" s="50" t="s">
        <v>128</v>
      </c>
      <c r="G1733" s="34" t="s">
        <v>136</v>
      </c>
      <c r="H1733" s="35" t="s">
        <v>23</v>
      </c>
      <c r="I1733" s="42">
        <f t="shared" ref="I1733" si="41454">parseTime(G1733)-(H1738=INT(RIGHT($F1733, 1)))</f>
        <v>8</v>
      </c>
      <c r="J1733" s="43">
        <f t="shared" ref="J1733:J1737" si="41455">isClocked(H1733)</f>
        <v>1</v>
      </c>
      <c r="K1733" s="34" t="s">
        <v>136</v>
      </c>
      <c r="L1733" s="35" t="s">
        <v>23</v>
      </c>
      <c r="M1733" s="42">
        <f t="shared" ref="M1733" si="41456">parseTime(K1733)-(L1738=INT(RIGHT($F1733, 1)))</f>
        <v>8</v>
      </c>
      <c r="N1733" s="43">
        <f t="shared" ref="N1733:N1737" si="41457">isClocked(L1733)</f>
        <v>1</v>
      </c>
      <c r="O1733" s="34" t="s">
        <v>180</v>
      </c>
      <c r="P1733" s="35" t="s">
        <v>23</v>
      </c>
      <c r="Q1733" s="42">
        <f t="shared" ref="Q1733" si="41458">parseTime(O1733)-(P1738=INT(RIGHT($F1733, 1)))</f>
        <v>8</v>
      </c>
      <c r="R1733" s="43">
        <f t="shared" ref="R1733:R1737" si="41459">isClocked(P1733)</f>
        <v>1</v>
      </c>
      <c r="S1733" s="34" t="s">
        <v>227</v>
      </c>
      <c r="T1733" s="35" t="s">
        <v>23</v>
      </c>
      <c r="U1733" s="42">
        <f t="shared" ref="U1733" si="41460">parseTime(S1733)-(T1738=INT(RIGHT($F1733, 1)))</f>
        <v>8</v>
      </c>
      <c r="V1733" s="43">
        <f t="shared" ref="V1733:V1737" si="41461">isClocked(T1733)</f>
        <v>1</v>
      </c>
      <c r="W1733" s="34"/>
      <c r="X1733" s="35"/>
      <c r="Y1733" s="42">
        <f t="shared" ref="Y1733" si="41462">parseTime(W1733)-(X1738=INT(RIGHT($F1733, 1)))</f>
        <v>0</v>
      </c>
      <c r="Z1733" s="43">
        <f t="shared" ref="Z1733:Z1737" si="41463">isClocked(X1733)</f>
        <v>0</v>
      </c>
      <c r="AA1733" s="34" t="s">
        <v>136</v>
      </c>
      <c r="AB1733" s="35" t="s">
        <v>23</v>
      </c>
      <c r="AC1733" s="42">
        <f t="shared" ref="AC1733" si="41464">parseTime(AA1733)-(AB1738=INT(RIGHT($F1733, 1)))</f>
        <v>8</v>
      </c>
      <c r="AD1733" s="43">
        <f t="shared" ref="AD1733:AD1737" si="41465">isClocked(AB1733)</f>
        <v>1</v>
      </c>
      <c r="AE1733" s="34" t="s">
        <v>245</v>
      </c>
      <c r="AF1733" s="35" t="s">
        <v>25</v>
      </c>
      <c r="AG1733" s="42">
        <f t="shared" ref="AG1733" si="41466">parseTime(AE1733)-(AF1738=INT(RIGHT($F1733, 1)))</f>
        <v>7.5</v>
      </c>
      <c r="AH1733" s="43">
        <f t="shared" ref="AH1733:AH1737" si="41467">isClocked(AF1733)</f>
        <v>1</v>
      </c>
      <c r="AI1733" s="34" t="s">
        <v>136</v>
      </c>
      <c r="AJ1733" s="35" t="s">
        <v>23</v>
      </c>
      <c r="AK1733" s="42">
        <f>parseTime(AI1733)-(AJ1738=INT(RIGHT($F1733, 1)))</f>
        <v>8</v>
      </c>
      <c r="AL1733" s="43">
        <f t="shared" ref="AL1733:AL1737" si="41468">isClocked(AJ1733)</f>
        <v>1</v>
      </c>
      <c r="AM1733" s="34"/>
      <c r="AN1733" s="35"/>
      <c r="AO1733" s="42">
        <f t="shared" ref="AO1733" si="41469">parseTime(AM1733)-(AN1738=INT(RIGHT($F1733, 1)))</f>
        <v>0</v>
      </c>
      <c r="AP1733" s="43">
        <f t="shared" ref="AP1733:AP1737" si="41470">isClocked(AN1733)</f>
        <v>0</v>
      </c>
      <c r="AQ1733" s="34"/>
      <c r="AR1733" s="35"/>
      <c r="AS1733" s="42">
        <f t="shared" ref="AS1733" si="41471">parseTime(AQ1733)-(AR1738=INT(RIGHT($F1733, 1)))</f>
        <v>0</v>
      </c>
      <c r="AT1733" s="43">
        <f t="shared" ref="AT1733:AT1737" si="41472">isClocked(AR1733)</f>
        <v>0</v>
      </c>
      <c r="AU1733" s="34"/>
      <c r="AV1733" s="35"/>
      <c r="AW1733" s="42">
        <f>parseTime(AU1733)-(AV1738=INT(RIGHT($F1733, 1)))</f>
        <v>0</v>
      </c>
      <c r="AX1733" s="43">
        <f t="shared" ref="AX1733:AX1737" si="41473">isClocked(AV1733)</f>
        <v>0</v>
      </c>
      <c r="AY1733" s="34"/>
      <c r="AZ1733" s="35"/>
      <c r="BA1733" s="42">
        <f>parseTime(AY1733)-(AZ1738=INT(RIGHT($F1733, 1)))</f>
        <v>0</v>
      </c>
      <c r="BB1733" s="43">
        <f t="shared" ref="BB1733:BB1737" si="41474">isClocked(AZ1733)</f>
        <v>0</v>
      </c>
      <c r="BC1733" s="34"/>
      <c r="BD1733" s="35"/>
      <c r="BE1733" s="42">
        <f>parseTime(BC1733)-(BD1738=INT(RIGHT($F1733, 1)))</f>
        <v>0</v>
      </c>
      <c r="BF1733" s="43">
        <f t="shared" ref="BF1733:BF1737" si="41475">isClocked(BD1733)</f>
        <v>0</v>
      </c>
      <c r="BG1733" s="34"/>
      <c r="BH1733" s="35"/>
      <c r="BI1733" s="42">
        <f>parseTime(BG1733)-(BH1738=INT(RIGHT($F1733, 1)))</f>
        <v>0</v>
      </c>
      <c r="BJ1733" s="43">
        <f t="shared" ref="BJ1733:BJ1737" si="41476">isClocked(BH1733)</f>
        <v>0</v>
      </c>
      <c r="BK1733" s="34"/>
      <c r="BL1733" s="35"/>
      <c r="BM1733" s="42">
        <f>parseTime(BK1733)-(BL1738=INT(RIGHT($F1733, 1)))</f>
        <v>0</v>
      </c>
      <c r="BN1733" s="43">
        <f t="shared" ref="BN1733:BN1737" si="41477">isClocked(BL1733)</f>
        <v>0</v>
      </c>
      <c r="BO1733" s="34"/>
      <c r="BP1733" s="35"/>
      <c r="BQ1733" s="42">
        <f t="shared" ref="BQ1733" si="41478">parseTime(BO1733)-(BP1738=INT(RIGHT($F1733, 1)))</f>
        <v>0</v>
      </c>
      <c r="BR1733" s="43">
        <f t="shared" ref="BR1733:BR1737" si="41479">isClocked(BP1733)</f>
        <v>0</v>
      </c>
      <c r="BS1733" s="34" t="s">
        <v>136</v>
      </c>
      <c r="BT1733" s="35" t="s">
        <v>23</v>
      </c>
      <c r="BU1733" s="42">
        <f t="shared" ref="BU1733" si="41480">parseTime(BS1733)-(BT1738=INT(RIGHT($F1733, 1)))</f>
        <v>8</v>
      </c>
      <c r="BV1733" s="43">
        <f t="shared" ref="BV1733:BV1737" si="41481">isClocked(BT1733)</f>
        <v>1</v>
      </c>
      <c r="BW1733" s="34"/>
      <c r="BX1733" s="35"/>
      <c r="BY1733" s="42">
        <f t="shared" ref="BY1733" si="41482">parseTime(BW1733)-(BX1738=INT(RIGHT($F1733, 1)))</f>
        <v>0</v>
      </c>
      <c r="BZ1733" s="43">
        <f t="shared" ref="BZ1733:BZ1737" si="41483">isClocked(BX1733)</f>
        <v>0</v>
      </c>
      <c r="CA1733" s="34"/>
      <c r="CB1733" s="35"/>
      <c r="CC1733" s="42">
        <f t="shared" ref="CC1733" si="41484">parseTime(CA1733)-(CB1738=INT(RIGHT($F1733, 1)))</f>
        <v>0</v>
      </c>
      <c r="CD1733" s="43">
        <f t="shared" ref="CD1733:CD1737" si="41485">isClocked(CB1733)</f>
        <v>0</v>
      </c>
      <c r="CE1733" s="34"/>
      <c r="CF1733" s="35"/>
      <c r="CG1733" s="42">
        <f t="shared" ref="CG1733" si="41486">parseTime(CE1733)-(CF1738=INT(RIGHT($F1733, 1)))</f>
        <v>0</v>
      </c>
      <c r="CH1733" s="43">
        <f t="shared" ref="CH1733:CH1737" si="41487">isClocked(CF1733)</f>
        <v>0</v>
      </c>
    </row>
    <row r="1734" spans="1:86" x14ac:dyDescent="0.25">
      <c r="A1734" s="56" t="s">
        <v>0</v>
      </c>
      <c r="B1734" s="57">
        <f t="shared" ca="1" si="40452"/>
        <v>63.5</v>
      </c>
      <c r="C1734" s="14" t="s">
        <v>252</v>
      </c>
      <c r="D1734" s="14">
        <f t="shared" si="39935"/>
        <v>53.7</v>
      </c>
      <c r="E1734" s="55" t="str">
        <f t="shared" si="40453"/>
        <v>Tuesday</v>
      </c>
      <c r="F1734" s="51" t="s">
        <v>129</v>
      </c>
      <c r="G1734" s="36"/>
      <c r="H1734" s="37"/>
      <c r="I1734" s="44">
        <f t="shared" ref="I1734" si="41488">parseTime(G1734)-(H1738=INT(RIGHT($F1734, 1)))</f>
        <v>0</v>
      </c>
      <c r="J1734" s="45">
        <f t="shared" si="41455"/>
        <v>0</v>
      </c>
      <c r="K1734" s="36"/>
      <c r="L1734" s="37"/>
      <c r="M1734" s="44">
        <f t="shared" ref="M1734" si="41489">parseTime(K1734)-(L1738=INT(RIGHT($F1734, 1)))</f>
        <v>0</v>
      </c>
      <c r="N1734" s="45">
        <f t="shared" si="41457"/>
        <v>0</v>
      </c>
      <c r="O1734" s="36"/>
      <c r="P1734" s="37"/>
      <c r="Q1734" s="44">
        <f t="shared" ref="Q1734" si="41490">parseTime(O1734)-(P1738=INT(RIGHT($F1734, 1)))</f>
        <v>0</v>
      </c>
      <c r="R1734" s="45">
        <f t="shared" si="41459"/>
        <v>0</v>
      </c>
      <c r="S1734" s="36"/>
      <c r="T1734" s="37"/>
      <c r="U1734" s="44">
        <f t="shared" ref="U1734" si="41491">parseTime(S1734)-(T1738=INT(RIGHT($F1734, 1)))</f>
        <v>0</v>
      </c>
      <c r="V1734" s="45">
        <f t="shared" si="41461"/>
        <v>0</v>
      </c>
      <c r="W1734" s="36"/>
      <c r="X1734" s="37"/>
      <c r="Y1734" s="44">
        <f t="shared" ref="Y1734" si="41492">parseTime(W1734)-(X1738=INT(RIGHT($F1734, 1)))</f>
        <v>0</v>
      </c>
      <c r="Z1734" s="45">
        <f t="shared" si="41463"/>
        <v>0</v>
      </c>
      <c r="AA1734" s="36"/>
      <c r="AB1734" s="37"/>
      <c r="AC1734" s="44">
        <f t="shared" ref="AC1734" si="41493">parseTime(AA1734)-(AB1738=INT(RIGHT($F1734, 1)))</f>
        <v>0</v>
      </c>
      <c r="AD1734" s="45">
        <f t="shared" si="41465"/>
        <v>0</v>
      </c>
      <c r="AE1734" s="36"/>
      <c r="AF1734" s="37"/>
      <c r="AG1734" s="44">
        <f t="shared" ref="AG1734" si="41494">parseTime(AE1734)-(AF1738=INT(RIGHT($F1734, 1)))</f>
        <v>0</v>
      </c>
      <c r="AH1734" s="45">
        <f t="shared" si="41467"/>
        <v>0</v>
      </c>
      <c r="AI1734" s="36"/>
      <c r="AJ1734" s="37"/>
      <c r="AK1734" s="44">
        <f>parseTime(AI1734)-(AJ1738=INT(RIGHT($F1734, 1)))</f>
        <v>0</v>
      </c>
      <c r="AL1734" s="45">
        <f t="shared" si="41468"/>
        <v>0</v>
      </c>
      <c r="AM1734" s="36"/>
      <c r="AN1734" s="37"/>
      <c r="AO1734" s="44">
        <f t="shared" ref="AO1734" si="41495">parseTime(AM1734)-(AN1738=INT(RIGHT($F1734, 1)))</f>
        <v>0</v>
      </c>
      <c r="AP1734" s="45">
        <f t="shared" si="41470"/>
        <v>0</v>
      </c>
      <c r="AQ1734" s="36"/>
      <c r="AR1734" s="37"/>
      <c r="AS1734" s="44">
        <f t="shared" ref="AS1734" si="41496">parseTime(AQ1734)-(AR1738=INT(RIGHT($F1734, 1)))</f>
        <v>0</v>
      </c>
      <c r="AT1734" s="45">
        <f t="shared" si="41472"/>
        <v>0</v>
      </c>
      <c r="AU1734" s="36"/>
      <c r="AV1734" s="37"/>
      <c r="AW1734" s="44">
        <f>parseTime(AU1734)-(AV1738=INT(RIGHT($F1734, 1)))</f>
        <v>0</v>
      </c>
      <c r="AX1734" s="45">
        <f t="shared" si="41473"/>
        <v>0</v>
      </c>
      <c r="AY1734" s="36"/>
      <c r="AZ1734" s="37"/>
      <c r="BA1734" s="44">
        <f>parseTime(AY1734)-(AZ1738=INT(RIGHT($F1734, 1)))</f>
        <v>0</v>
      </c>
      <c r="BB1734" s="45">
        <f t="shared" si="41474"/>
        <v>0</v>
      </c>
      <c r="BC1734" s="36"/>
      <c r="BD1734" s="37"/>
      <c r="BE1734" s="44">
        <f>parseTime(BC1734)-(BD1738=INT(RIGHT($F1734, 1)))</f>
        <v>0</v>
      </c>
      <c r="BF1734" s="45">
        <f t="shared" si="41475"/>
        <v>0</v>
      </c>
      <c r="BG1734" s="36"/>
      <c r="BH1734" s="37"/>
      <c r="BI1734" s="44">
        <f>parseTime(BG1734)-(BH1738=INT(RIGHT($F1734, 1)))</f>
        <v>0</v>
      </c>
      <c r="BJ1734" s="45">
        <f t="shared" si="41476"/>
        <v>0</v>
      </c>
      <c r="BK1734" s="36"/>
      <c r="BL1734" s="37"/>
      <c r="BM1734" s="44">
        <f>parseTime(BK1734)-(BL1738=INT(RIGHT($F1734, 1)))</f>
        <v>0</v>
      </c>
      <c r="BN1734" s="45">
        <f t="shared" si="41477"/>
        <v>0</v>
      </c>
      <c r="BO1734" s="36"/>
      <c r="BP1734" s="37"/>
      <c r="BQ1734" s="44">
        <f t="shared" ref="BQ1734" si="41497">parseTime(BO1734)-(BP1738=INT(RIGHT($F1734, 1)))</f>
        <v>0</v>
      </c>
      <c r="BR1734" s="45">
        <f t="shared" si="41479"/>
        <v>0</v>
      </c>
      <c r="BS1734" s="36"/>
      <c r="BT1734" s="37"/>
      <c r="BU1734" s="44">
        <f t="shared" ref="BU1734" si="41498">parseTime(BS1734)-(BT1738=INT(RIGHT($F1734, 1)))</f>
        <v>0</v>
      </c>
      <c r="BV1734" s="45">
        <f t="shared" si="41481"/>
        <v>0</v>
      </c>
      <c r="BW1734" s="36"/>
      <c r="BX1734" s="37"/>
      <c r="BY1734" s="44">
        <f t="shared" ref="BY1734" si="41499">parseTime(BW1734)-(BX1738=INT(RIGHT($F1734, 1)))</f>
        <v>0</v>
      </c>
      <c r="BZ1734" s="45">
        <f t="shared" si="41483"/>
        <v>0</v>
      </c>
      <c r="CA1734" s="36"/>
      <c r="CB1734" s="37"/>
      <c r="CC1734" s="44">
        <f t="shared" ref="CC1734" si="41500">parseTime(CA1734)-(CB1738=INT(RIGHT($F1734, 1)))</f>
        <v>0</v>
      </c>
      <c r="CD1734" s="45">
        <f t="shared" si="41485"/>
        <v>0</v>
      </c>
      <c r="CE1734" s="36"/>
      <c r="CF1734" s="37"/>
      <c r="CG1734" s="44">
        <f t="shared" ref="CG1734" si="41501">parseTime(CE1734)-(CF1738=INT(RIGHT($F1734, 1)))</f>
        <v>0</v>
      </c>
      <c r="CH1734" s="45">
        <f t="shared" si="41487"/>
        <v>0</v>
      </c>
    </row>
    <row r="1735" spans="1:86" x14ac:dyDescent="0.25">
      <c r="A1735" s="56" t="s">
        <v>117</v>
      </c>
      <c r="B1735" s="57">
        <f t="shared" ref="B1735" ca="1" si="41502">roleHours(G1733:CH1739, "MFD")</f>
        <v>56</v>
      </c>
      <c r="C1735" s="14">
        <f t="shared" ref="C1735:C1738" ca="1" si="41503">B1735/8</f>
        <v>7</v>
      </c>
      <c r="D1735" s="14">
        <f t="shared" ref="D1735" ca="1" si="41504">B1734-D1734</f>
        <v>9.7999999999999972</v>
      </c>
      <c r="E1735" s="20" t="s">
        <v>127</v>
      </c>
      <c r="F1735" s="51" t="s">
        <v>130</v>
      </c>
      <c r="G1735" s="36"/>
      <c r="H1735" s="37"/>
      <c r="I1735" s="44">
        <f t="shared" ref="I1735" si="41505">parseTime(G1735)-(H1738=INT(RIGHT($F1735, 1)))</f>
        <v>0</v>
      </c>
      <c r="J1735" s="45">
        <f t="shared" si="41455"/>
        <v>0</v>
      </c>
      <c r="K1735" s="36"/>
      <c r="L1735" s="37"/>
      <c r="M1735" s="44">
        <f t="shared" ref="M1735" si="41506">parseTime(K1735)-(L1738=INT(RIGHT($F1735, 1)))</f>
        <v>0</v>
      </c>
      <c r="N1735" s="45">
        <f t="shared" si="41457"/>
        <v>0</v>
      </c>
      <c r="O1735" s="36"/>
      <c r="P1735" s="37"/>
      <c r="Q1735" s="44">
        <f t="shared" ref="Q1735" si="41507">parseTime(O1735)-(P1738=INT(RIGHT($F1735, 1)))</f>
        <v>0</v>
      </c>
      <c r="R1735" s="45">
        <f t="shared" si="41459"/>
        <v>0</v>
      </c>
      <c r="S1735" s="36"/>
      <c r="T1735" s="37"/>
      <c r="U1735" s="44">
        <f t="shared" ref="U1735" si="41508">parseTime(S1735)-(T1738=INT(RIGHT($F1735, 1)))</f>
        <v>0</v>
      </c>
      <c r="V1735" s="45">
        <f t="shared" si="41461"/>
        <v>0</v>
      </c>
      <c r="W1735" s="36"/>
      <c r="X1735" s="37"/>
      <c r="Y1735" s="44">
        <f t="shared" ref="Y1735" si="41509">parseTime(W1735)-(X1738=INT(RIGHT($F1735, 1)))</f>
        <v>0</v>
      </c>
      <c r="Z1735" s="45">
        <f t="shared" si="41463"/>
        <v>0</v>
      </c>
      <c r="AA1735" s="36"/>
      <c r="AB1735" s="37"/>
      <c r="AC1735" s="44">
        <f t="shared" ref="AC1735" si="41510">parseTime(AA1735)-(AB1738=INT(RIGHT($F1735, 1)))</f>
        <v>0</v>
      </c>
      <c r="AD1735" s="45">
        <f t="shared" si="41465"/>
        <v>0</v>
      </c>
      <c r="AE1735" s="36"/>
      <c r="AF1735" s="37"/>
      <c r="AG1735" s="44">
        <f t="shared" ref="AG1735" si="41511">parseTime(AE1735)-(AF1738=INT(RIGHT($F1735, 1)))</f>
        <v>0</v>
      </c>
      <c r="AH1735" s="45">
        <f t="shared" si="41467"/>
        <v>0</v>
      </c>
      <c r="AI1735" s="36"/>
      <c r="AJ1735" s="37"/>
      <c r="AK1735" s="44">
        <f>parseTime(AI1735)-(AJ1738=INT(RIGHT($F1735, 1)))</f>
        <v>0</v>
      </c>
      <c r="AL1735" s="45">
        <f t="shared" si="41468"/>
        <v>0</v>
      </c>
      <c r="AM1735" s="36"/>
      <c r="AN1735" s="37"/>
      <c r="AO1735" s="44">
        <f t="shared" ref="AO1735" si="41512">parseTime(AM1735)-(AN1738=INT(RIGHT($F1735, 1)))</f>
        <v>0</v>
      </c>
      <c r="AP1735" s="45">
        <f t="shared" si="41470"/>
        <v>0</v>
      </c>
      <c r="AQ1735" s="36"/>
      <c r="AR1735" s="37"/>
      <c r="AS1735" s="44">
        <f t="shared" ref="AS1735" si="41513">parseTime(AQ1735)-(AR1738=INT(RIGHT($F1735, 1)))</f>
        <v>0</v>
      </c>
      <c r="AT1735" s="45">
        <f t="shared" si="41472"/>
        <v>0</v>
      </c>
      <c r="AU1735" s="36"/>
      <c r="AV1735" s="37"/>
      <c r="AW1735" s="44">
        <f>parseTime(AU1735)-(AV1738=INT(RIGHT($F1735, 1)))</f>
        <v>0</v>
      </c>
      <c r="AX1735" s="45">
        <f t="shared" si="41473"/>
        <v>0</v>
      </c>
      <c r="AY1735" s="36"/>
      <c r="AZ1735" s="37"/>
      <c r="BA1735" s="44">
        <f>parseTime(AY1735)-(AZ1738=INT(RIGHT($F1735, 1)))</f>
        <v>0</v>
      </c>
      <c r="BB1735" s="45">
        <f t="shared" si="41474"/>
        <v>0</v>
      </c>
      <c r="BC1735" s="36"/>
      <c r="BD1735" s="37"/>
      <c r="BE1735" s="44">
        <f>parseTime(BC1735)-(BD1738=INT(RIGHT($F1735, 1)))</f>
        <v>0</v>
      </c>
      <c r="BF1735" s="45">
        <f t="shared" si="41475"/>
        <v>0</v>
      </c>
      <c r="BG1735" s="36"/>
      <c r="BH1735" s="37"/>
      <c r="BI1735" s="44">
        <f>parseTime(BG1735)-(BH1738=INT(RIGHT($F1735, 1)))</f>
        <v>0</v>
      </c>
      <c r="BJ1735" s="45">
        <f t="shared" si="41476"/>
        <v>0</v>
      </c>
      <c r="BK1735" s="36"/>
      <c r="BL1735" s="37"/>
      <c r="BM1735" s="44">
        <f>parseTime(BK1735)-(BL1738=INT(RIGHT($F1735, 1)))</f>
        <v>0</v>
      </c>
      <c r="BN1735" s="45">
        <f t="shared" si="41477"/>
        <v>0</v>
      </c>
      <c r="BO1735" s="36"/>
      <c r="BP1735" s="37"/>
      <c r="BQ1735" s="44">
        <f t="shared" ref="BQ1735" si="41514">parseTime(BO1735)-(BP1738=INT(RIGHT($F1735, 1)))</f>
        <v>0</v>
      </c>
      <c r="BR1735" s="45">
        <f t="shared" si="41479"/>
        <v>0</v>
      </c>
      <c r="BS1735" s="36"/>
      <c r="BT1735" s="37"/>
      <c r="BU1735" s="44">
        <f t="shared" ref="BU1735" si="41515">parseTime(BS1735)-(BT1738=INT(RIGHT($F1735, 1)))</f>
        <v>0</v>
      </c>
      <c r="BV1735" s="45">
        <f t="shared" si="41481"/>
        <v>0</v>
      </c>
      <c r="BW1735" s="36"/>
      <c r="BX1735" s="37"/>
      <c r="BY1735" s="44">
        <f t="shared" ref="BY1735" si="41516">parseTime(BW1735)-(BX1738=INT(RIGHT($F1735, 1)))</f>
        <v>0</v>
      </c>
      <c r="BZ1735" s="45">
        <f t="shared" si="41483"/>
        <v>0</v>
      </c>
      <c r="CA1735" s="36"/>
      <c r="CB1735" s="37"/>
      <c r="CC1735" s="44">
        <f t="shared" ref="CC1735" si="41517">parseTime(CA1735)-(CB1738=INT(RIGHT($F1735, 1)))</f>
        <v>0</v>
      </c>
      <c r="CD1735" s="45">
        <f t="shared" si="41485"/>
        <v>0</v>
      </c>
      <c r="CE1735" s="36"/>
      <c r="CF1735" s="37"/>
      <c r="CG1735" s="44">
        <f t="shared" ref="CG1735" si="41518">parseTime(CE1735)-(CF1738=INT(RIGHT($F1735, 1)))</f>
        <v>0</v>
      </c>
      <c r="CH1735" s="45">
        <f t="shared" si="41487"/>
        <v>0</v>
      </c>
    </row>
    <row r="1736" spans="1:86" x14ac:dyDescent="0.25">
      <c r="A1736" s="56"/>
      <c r="B1736" s="57"/>
      <c r="C1736" s="14">
        <f t="shared" si="41503"/>
        <v>0</v>
      </c>
      <c r="D1736" s="14" t="s">
        <v>259</v>
      </c>
      <c r="E1736" s="20">
        <v>4.25</v>
      </c>
      <c r="F1736" s="51" t="s">
        <v>131</v>
      </c>
      <c r="G1736" s="36"/>
      <c r="H1736" s="37"/>
      <c r="I1736" s="44">
        <f t="shared" ref="I1736" si="41519">parseTime(G1736)-(H1738=INT(RIGHT($F1736, 1)))</f>
        <v>0</v>
      </c>
      <c r="J1736" s="45">
        <f t="shared" si="41455"/>
        <v>0</v>
      </c>
      <c r="K1736" s="36"/>
      <c r="L1736" s="37"/>
      <c r="M1736" s="44">
        <f t="shared" ref="M1736" si="41520">parseTime(K1736)-(L1738=INT(RIGHT($F1736, 1)))</f>
        <v>0</v>
      </c>
      <c r="N1736" s="45">
        <f t="shared" si="41457"/>
        <v>0</v>
      </c>
      <c r="O1736" s="36"/>
      <c r="P1736" s="37"/>
      <c r="Q1736" s="44">
        <f t="shared" ref="Q1736" si="41521">parseTime(O1736)-(P1738=INT(RIGHT($F1736, 1)))</f>
        <v>0</v>
      </c>
      <c r="R1736" s="45">
        <f t="shared" si="41459"/>
        <v>0</v>
      </c>
      <c r="S1736" s="36"/>
      <c r="T1736" s="37"/>
      <c r="U1736" s="44">
        <f t="shared" ref="U1736" si="41522">parseTime(S1736)-(T1738=INT(RIGHT($F1736, 1)))</f>
        <v>0</v>
      </c>
      <c r="V1736" s="45">
        <f t="shared" si="41461"/>
        <v>0</v>
      </c>
      <c r="W1736" s="36"/>
      <c r="X1736" s="37"/>
      <c r="Y1736" s="44">
        <f t="shared" ref="Y1736" si="41523">parseTime(W1736)-(X1738=INT(RIGHT($F1736, 1)))</f>
        <v>0</v>
      </c>
      <c r="Z1736" s="45">
        <f t="shared" si="41463"/>
        <v>0</v>
      </c>
      <c r="AA1736" s="36"/>
      <c r="AB1736" s="37"/>
      <c r="AC1736" s="44">
        <f t="shared" ref="AC1736" si="41524">parseTime(AA1736)-(AB1738=INT(RIGHT($F1736, 1)))</f>
        <v>0</v>
      </c>
      <c r="AD1736" s="45">
        <f t="shared" si="41465"/>
        <v>0</v>
      </c>
      <c r="AE1736" s="36"/>
      <c r="AF1736" s="37"/>
      <c r="AG1736" s="44">
        <f t="shared" ref="AG1736" si="41525">parseTime(AE1736)-(AF1738=INT(RIGHT($F1736, 1)))</f>
        <v>0</v>
      </c>
      <c r="AH1736" s="45">
        <f t="shared" si="41467"/>
        <v>0</v>
      </c>
      <c r="AI1736" s="36"/>
      <c r="AJ1736" s="37"/>
      <c r="AK1736" s="44">
        <f>parseTime(AI1736)-(AJ1738=INT(RIGHT($F1736, 1)))</f>
        <v>0</v>
      </c>
      <c r="AL1736" s="45">
        <f t="shared" si="41468"/>
        <v>0</v>
      </c>
      <c r="AM1736" s="36"/>
      <c r="AN1736" s="37"/>
      <c r="AO1736" s="44">
        <f t="shared" ref="AO1736" si="41526">parseTime(AM1736)-(AN1738=INT(RIGHT($F1736, 1)))</f>
        <v>0</v>
      </c>
      <c r="AP1736" s="45">
        <f t="shared" si="41470"/>
        <v>0</v>
      </c>
      <c r="AQ1736" s="36"/>
      <c r="AR1736" s="37"/>
      <c r="AS1736" s="44">
        <f t="shared" ref="AS1736" si="41527">parseTime(AQ1736)-(AR1738=INT(RIGHT($F1736, 1)))</f>
        <v>0</v>
      </c>
      <c r="AT1736" s="45">
        <f t="shared" si="41472"/>
        <v>0</v>
      </c>
      <c r="AU1736" s="36"/>
      <c r="AV1736" s="37"/>
      <c r="AW1736" s="44">
        <f>parseTime(AU1736)-(AV1738=INT(RIGHT($F1736, 1)))</f>
        <v>0</v>
      </c>
      <c r="AX1736" s="45">
        <f t="shared" si="41473"/>
        <v>0</v>
      </c>
      <c r="AY1736" s="36"/>
      <c r="AZ1736" s="37"/>
      <c r="BA1736" s="44">
        <f>parseTime(AY1736)-(AZ1738=INT(RIGHT($F1736, 1)))</f>
        <v>0</v>
      </c>
      <c r="BB1736" s="45">
        <f t="shared" si="41474"/>
        <v>0</v>
      </c>
      <c r="BC1736" s="36"/>
      <c r="BD1736" s="37"/>
      <c r="BE1736" s="44">
        <f>parseTime(BC1736)-(BD1738=INT(RIGHT($F1736, 1)))</f>
        <v>0</v>
      </c>
      <c r="BF1736" s="45">
        <f t="shared" si="41475"/>
        <v>0</v>
      </c>
      <c r="BG1736" s="36"/>
      <c r="BH1736" s="37"/>
      <c r="BI1736" s="44">
        <f>parseTime(BG1736)-(BH1738=INT(RIGHT($F1736, 1)))</f>
        <v>0</v>
      </c>
      <c r="BJ1736" s="45">
        <f t="shared" si="41476"/>
        <v>0</v>
      </c>
      <c r="BK1736" s="36"/>
      <c r="BL1736" s="37"/>
      <c r="BM1736" s="44">
        <f>parseTime(BK1736)-(BL1738=INT(RIGHT($F1736, 1)))</f>
        <v>0</v>
      </c>
      <c r="BN1736" s="45">
        <f t="shared" si="41477"/>
        <v>0</v>
      </c>
      <c r="BO1736" s="36"/>
      <c r="BP1736" s="37"/>
      <c r="BQ1736" s="44">
        <f t="shared" ref="BQ1736" si="41528">parseTime(BO1736)-(BP1738=INT(RIGHT($F1736, 1)))</f>
        <v>0</v>
      </c>
      <c r="BR1736" s="45">
        <f t="shared" si="41479"/>
        <v>0</v>
      </c>
      <c r="BS1736" s="36"/>
      <c r="BT1736" s="37"/>
      <c r="BU1736" s="44">
        <f t="shared" ref="BU1736" si="41529">parseTime(BS1736)-(BT1738=INT(RIGHT($F1736, 1)))</f>
        <v>0</v>
      </c>
      <c r="BV1736" s="45">
        <f t="shared" si="41481"/>
        <v>0</v>
      </c>
      <c r="BW1736" s="36"/>
      <c r="BX1736" s="37"/>
      <c r="BY1736" s="44">
        <f t="shared" ref="BY1736" si="41530">parseTime(BW1736)-(BX1738=INT(RIGHT($F1736, 1)))</f>
        <v>0</v>
      </c>
      <c r="BZ1736" s="45">
        <f t="shared" si="41483"/>
        <v>0</v>
      </c>
      <c r="CA1736" s="36"/>
      <c r="CB1736" s="37"/>
      <c r="CC1736" s="44">
        <f t="shared" ref="CC1736" si="41531">parseTime(CA1736)-(CB1738=INT(RIGHT($F1736, 1)))</f>
        <v>0</v>
      </c>
      <c r="CD1736" s="45">
        <f t="shared" si="41485"/>
        <v>0</v>
      </c>
      <c r="CE1736" s="36"/>
      <c r="CF1736" s="37"/>
      <c r="CG1736" s="44">
        <f t="shared" ref="CG1736" si="41532">parseTime(CE1736)-(CF1738=INT(RIGHT($F1736, 1)))</f>
        <v>0</v>
      </c>
      <c r="CH1736" s="45">
        <f t="shared" si="41487"/>
        <v>0</v>
      </c>
    </row>
    <row r="1737" spans="1:86" x14ac:dyDescent="0.25">
      <c r="A1737" s="56" t="s">
        <v>119</v>
      </c>
      <c r="B1737" s="57">
        <f t="shared" ref="B1737" ca="1" si="41533">roleHours(G1733:CH1739, "MCC")</f>
        <v>7.5</v>
      </c>
      <c r="C1737" s="14">
        <f t="shared" ca="1" si="41503"/>
        <v>0.9375</v>
      </c>
      <c r="D1737" s="14" t="s">
        <v>260</v>
      </c>
      <c r="E1737" s="20">
        <v>4.6500000000000004</v>
      </c>
      <c r="F1737" s="51" t="s">
        <v>132</v>
      </c>
      <c r="G1737" s="36"/>
      <c r="H1737" s="37"/>
      <c r="I1737" s="44">
        <f t="shared" ref="I1737" si="41534">parseTime(G1737)-(H1738=INT(RIGHT($F1737, 1)))</f>
        <v>0</v>
      </c>
      <c r="J1737" s="45">
        <f t="shared" si="41455"/>
        <v>0</v>
      </c>
      <c r="K1737" s="36"/>
      <c r="L1737" s="37"/>
      <c r="M1737" s="44">
        <f t="shared" ref="M1737" si="41535">parseTime(K1737)-(L1738=INT(RIGHT($F1737, 1)))</f>
        <v>0</v>
      </c>
      <c r="N1737" s="45">
        <f t="shared" si="41457"/>
        <v>0</v>
      </c>
      <c r="O1737" s="36"/>
      <c r="P1737" s="37"/>
      <c r="Q1737" s="44">
        <f t="shared" ref="Q1737" si="41536">parseTime(O1737)-(P1738=INT(RIGHT($F1737, 1)))</f>
        <v>0</v>
      </c>
      <c r="R1737" s="45">
        <f t="shared" si="41459"/>
        <v>0</v>
      </c>
      <c r="S1737" s="36"/>
      <c r="T1737" s="37"/>
      <c r="U1737" s="44">
        <f t="shared" ref="U1737" si="41537">parseTime(S1737)-(T1738=INT(RIGHT($F1737, 1)))</f>
        <v>0</v>
      </c>
      <c r="V1737" s="45">
        <f t="shared" si="41461"/>
        <v>0</v>
      </c>
      <c r="W1737" s="36"/>
      <c r="X1737" s="37"/>
      <c r="Y1737" s="44">
        <f t="shared" ref="Y1737" si="41538">parseTime(W1737)-(X1738=INT(RIGHT($F1737, 1)))</f>
        <v>0</v>
      </c>
      <c r="Z1737" s="45">
        <f t="shared" si="41463"/>
        <v>0</v>
      </c>
      <c r="AA1737" s="36"/>
      <c r="AB1737" s="37"/>
      <c r="AC1737" s="44">
        <f t="shared" ref="AC1737" si="41539">parseTime(AA1737)-(AB1738=INT(RIGHT($F1737, 1)))</f>
        <v>0</v>
      </c>
      <c r="AD1737" s="45">
        <f t="shared" si="41465"/>
        <v>0</v>
      </c>
      <c r="AE1737" s="36"/>
      <c r="AF1737" s="37"/>
      <c r="AG1737" s="44">
        <f t="shared" ref="AG1737" si="41540">parseTime(AE1737)-(AF1738=INT(RIGHT($F1737, 1)))</f>
        <v>0</v>
      </c>
      <c r="AH1737" s="45">
        <f t="shared" si="41467"/>
        <v>0</v>
      </c>
      <c r="AI1737" s="36"/>
      <c r="AJ1737" s="37"/>
      <c r="AK1737" s="44">
        <f>parseTime(AI1737)-(AJ1738=INT(RIGHT($F1737, 1)))</f>
        <v>0</v>
      </c>
      <c r="AL1737" s="45">
        <f t="shared" si="41468"/>
        <v>0</v>
      </c>
      <c r="AM1737" s="36"/>
      <c r="AN1737" s="37"/>
      <c r="AO1737" s="44">
        <f t="shared" ref="AO1737" si="41541">parseTime(AM1737)-(AN1738=INT(RIGHT($F1737, 1)))</f>
        <v>0</v>
      </c>
      <c r="AP1737" s="45">
        <f t="shared" si="41470"/>
        <v>0</v>
      </c>
      <c r="AQ1737" s="36"/>
      <c r="AR1737" s="37"/>
      <c r="AS1737" s="44">
        <f t="shared" ref="AS1737" si="41542">parseTime(AQ1737)-(AR1738=INT(RIGHT($F1737, 1)))</f>
        <v>0</v>
      </c>
      <c r="AT1737" s="45">
        <f t="shared" si="41472"/>
        <v>0</v>
      </c>
      <c r="AU1737" s="36"/>
      <c r="AV1737" s="37"/>
      <c r="AW1737" s="44">
        <f>parseTime(AU1737)-(AV1738=INT(RIGHT($F1737, 1)))</f>
        <v>0</v>
      </c>
      <c r="AX1737" s="45">
        <f t="shared" si="41473"/>
        <v>0</v>
      </c>
      <c r="AY1737" s="36"/>
      <c r="AZ1737" s="37"/>
      <c r="BA1737" s="44">
        <f>parseTime(AY1737)-(AZ1738=INT(RIGHT($F1737, 1)))</f>
        <v>0</v>
      </c>
      <c r="BB1737" s="45">
        <f t="shared" si="41474"/>
        <v>0</v>
      </c>
      <c r="BC1737" s="36"/>
      <c r="BD1737" s="37"/>
      <c r="BE1737" s="44">
        <f>parseTime(BC1737)-(BD1738=INT(RIGHT($F1737, 1)))</f>
        <v>0</v>
      </c>
      <c r="BF1737" s="45">
        <f t="shared" si="41475"/>
        <v>0</v>
      </c>
      <c r="BG1737" s="36"/>
      <c r="BH1737" s="37"/>
      <c r="BI1737" s="44">
        <f>parseTime(BG1737)-(BH1738=INT(RIGHT($F1737, 1)))</f>
        <v>0</v>
      </c>
      <c r="BJ1737" s="45">
        <f t="shared" si="41476"/>
        <v>0</v>
      </c>
      <c r="BK1737" s="36"/>
      <c r="BL1737" s="37"/>
      <c r="BM1737" s="44">
        <f>parseTime(BK1737)-(BL1738=INT(RIGHT($F1737, 1)))</f>
        <v>0</v>
      </c>
      <c r="BN1737" s="45">
        <f t="shared" si="41477"/>
        <v>0</v>
      </c>
      <c r="BO1737" s="36"/>
      <c r="BP1737" s="37"/>
      <c r="BQ1737" s="44">
        <f t="shared" ref="BQ1737" si="41543">parseTime(BO1737)-(BP1738=INT(RIGHT($F1737, 1)))</f>
        <v>0</v>
      </c>
      <c r="BR1737" s="45">
        <f t="shared" si="41479"/>
        <v>0</v>
      </c>
      <c r="BS1737" s="36"/>
      <c r="BT1737" s="37"/>
      <c r="BU1737" s="44">
        <f t="shared" ref="BU1737" si="41544">parseTime(BS1737)-(BT1738=INT(RIGHT($F1737, 1)))</f>
        <v>0</v>
      </c>
      <c r="BV1737" s="45">
        <f t="shared" si="41481"/>
        <v>0</v>
      </c>
      <c r="BW1737" s="36"/>
      <c r="BX1737" s="37"/>
      <c r="BY1737" s="44">
        <f t="shared" ref="BY1737" si="41545">parseTime(BW1737)-(BX1738=INT(RIGHT($F1737, 1)))</f>
        <v>0</v>
      </c>
      <c r="BZ1737" s="45">
        <f t="shared" si="41483"/>
        <v>0</v>
      </c>
      <c r="CA1737" s="36"/>
      <c r="CB1737" s="37"/>
      <c r="CC1737" s="44">
        <f t="shared" ref="CC1737" si="41546">parseTime(CA1737)-(CB1738=INT(RIGHT($F1737, 1)))</f>
        <v>0</v>
      </c>
      <c r="CD1737" s="45">
        <f t="shared" si="41485"/>
        <v>0</v>
      </c>
      <c r="CE1737" s="36"/>
      <c r="CF1737" s="37"/>
      <c r="CG1737" s="44">
        <f t="shared" ref="CG1737" si="41547">parseTime(CE1737)-(CF1738=INT(RIGHT($F1737, 1)))</f>
        <v>0</v>
      </c>
      <c r="CH1737" s="45">
        <f t="shared" si="41487"/>
        <v>0</v>
      </c>
    </row>
    <row r="1738" spans="1:86" x14ac:dyDescent="0.25">
      <c r="A1738" s="56"/>
      <c r="B1738" s="57"/>
      <c r="C1738" s="14">
        <f t="shared" si="41503"/>
        <v>0</v>
      </c>
      <c r="D1738" s="14"/>
      <c r="E1738" s="20">
        <f t="shared" ref="E1738" si="41548">((7.5/2)-0.5+E1737)*8</f>
        <v>63.2</v>
      </c>
      <c r="F1738" s="51"/>
      <c r="G1738" s="46" t="s">
        <v>134</v>
      </c>
      <c r="H1738" s="38">
        <f t="shared" ref="H1738" si="41549">lunchAdjust(G1733:H1737)</f>
        <v>1</v>
      </c>
      <c r="I1738" s="48" t="s">
        <v>0</v>
      </c>
      <c r="J1738" s="39">
        <f t="shared" ref="J1738" si="41550">SUMPRODUCT(I1733:I1737*J1733:J1737)</f>
        <v>8</v>
      </c>
      <c r="K1738" s="46" t="s">
        <v>134</v>
      </c>
      <c r="L1738" s="38">
        <f t="shared" ref="L1738" si="41551">lunchAdjust(K1733:L1737)</f>
        <v>1</v>
      </c>
      <c r="M1738" s="48" t="s">
        <v>0</v>
      </c>
      <c r="N1738" s="39">
        <f t="shared" ref="N1738" si="41552">SUMPRODUCT(M1733:M1737*N1733:N1737)</f>
        <v>8</v>
      </c>
      <c r="O1738" s="46" t="s">
        <v>134</v>
      </c>
      <c r="P1738" s="38">
        <f t="shared" ref="P1738" si="41553">lunchAdjust(O1733:P1737)</f>
        <v>1</v>
      </c>
      <c r="Q1738" s="48" t="s">
        <v>0</v>
      </c>
      <c r="R1738" s="39">
        <f t="shared" ref="R1738" si="41554">SUMPRODUCT(Q1733:Q1737*R1733:R1737)</f>
        <v>8</v>
      </c>
      <c r="S1738" s="46" t="s">
        <v>134</v>
      </c>
      <c r="T1738" s="38">
        <f t="shared" ref="T1738" si="41555">lunchAdjust(S1733:T1737)</f>
        <v>1</v>
      </c>
      <c r="U1738" s="48" t="s">
        <v>0</v>
      </c>
      <c r="V1738" s="39">
        <f t="shared" ref="V1738" si="41556">SUMPRODUCT(U1733:U1737*V1733:V1737)</f>
        <v>8</v>
      </c>
      <c r="W1738" s="46" t="s">
        <v>134</v>
      </c>
      <c r="X1738" s="38">
        <f t="shared" ref="X1738" si="41557">lunchAdjust(W1733:X1737)</f>
        <v>0</v>
      </c>
      <c r="Y1738" s="48" t="s">
        <v>0</v>
      </c>
      <c r="Z1738" s="39">
        <f t="shared" ref="Z1738" si="41558">SUMPRODUCT(Y1733:Y1737*Z1733:Z1737)</f>
        <v>0</v>
      </c>
      <c r="AA1738" s="46" t="s">
        <v>134</v>
      </c>
      <c r="AB1738" s="38">
        <f t="shared" ref="AB1738" si="41559">lunchAdjust(AA1733:AB1737)</f>
        <v>1</v>
      </c>
      <c r="AC1738" s="48" t="s">
        <v>0</v>
      </c>
      <c r="AD1738" s="39">
        <f t="shared" ref="AD1738" si="41560">SUMPRODUCT(AC1733:AC1737*AD1733:AD1737)</f>
        <v>8</v>
      </c>
      <c r="AE1738" s="46" t="s">
        <v>134</v>
      </c>
      <c r="AF1738" s="38">
        <f t="shared" ref="AF1738" si="41561">lunchAdjust(AE1733:AF1737)</f>
        <v>1</v>
      </c>
      <c r="AG1738" s="48" t="s">
        <v>0</v>
      </c>
      <c r="AH1738" s="39">
        <f t="shared" ref="AH1738" si="41562">SUMPRODUCT(AG1733:AG1737*AH1733:AH1737)</f>
        <v>7.5</v>
      </c>
      <c r="AI1738" s="46" t="s">
        <v>134</v>
      </c>
      <c r="AJ1738" s="38">
        <f t="shared" ref="AJ1738" si="41563">lunchAdjust(AI1733:AJ1737)</f>
        <v>1</v>
      </c>
      <c r="AK1738" s="48" t="s">
        <v>0</v>
      </c>
      <c r="AL1738" s="39">
        <f t="shared" ref="AL1738" si="41564">SUMPRODUCT(AK1733:AK1737*AL1733:AL1737)</f>
        <v>8</v>
      </c>
      <c r="AM1738" s="46" t="s">
        <v>134</v>
      </c>
      <c r="AN1738" s="38">
        <f t="shared" ref="AN1738" si="41565">lunchAdjust(AM1733:AN1737)</f>
        <v>0</v>
      </c>
      <c r="AO1738" s="48" t="s">
        <v>0</v>
      </c>
      <c r="AP1738" s="39">
        <f t="shared" ref="AP1738" si="41566">SUMPRODUCT(AO1733:AO1737*AP1733:AP1737)</f>
        <v>0</v>
      </c>
      <c r="AQ1738" s="46" t="s">
        <v>134</v>
      </c>
      <c r="AR1738" s="38">
        <f t="shared" ref="AR1738" si="41567">lunchAdjust(AQ1733:AR1737)</f>
        <v>0</v>
      </c>
      <c r="AS1738" s="48" t="s">
        <v>0</v>
      </c>
      <c r="AT1738" s="39">
        <f t="shared" ref="AT1738" si="41568">SUMPRODUCT(AS1733:AS1737*AT1733:AT1737)</f>
        <v>0</v>
      </c>
      <c r="AU1738" s="46" t="s">
        <v>134</v>
      </c>
      <c r="AV1738" s="38">
        <f t="shared" ref="AV1738" si="41569">lunchAdjust(AU1733:AV1737)</f>
        <v>0</v>
      </c>
      <c r="AW1738" s="48" t="s">
        <v>0</v>
      </c>
      <c r="AX1738" s="39">
        <f t="shared" ref="AX1738" si="41570">SUMPRODUCT(AW1733:AW1737*AX1733:AX1737)</f>
        <v>0</v>
      </c>
      <c r="AY1738" s="46" t="s">
        <v>134</v>
      </c>
      <c r="AZ1738" s="38">
        <f t="shared" ref="AZ1738" si="41571">lunchAdjust(AY1733:AZ1737)</f>
        <v>0</v>
      </c>
      <c r="BA1738" s="48" t="s">
        <v>0</v>
      </c>
      <c r="BB1738" s="39">
        <f t="shared" ref="BB1738" si="41572">SUMPRODUCT(BA1733:BA1737*BB1733:BB1737)</f>
        <v>0</v>
      </c>
      <c r="BC1738" s="46" t="s">
        <v>134</v>
      </c>
      <c r="BD1738" s="38">
        <f t="shared" ref="BD1738" si="41573">lunchAdjust(BC1733:BD1737)</f>
        <v>0</v>
      </c>
      <c r="BE1738" s="48" t="s">
        <v>0</v>
      </c>
      <c r="BF1738" s="39">
        <f t="shared" ref="BF1738" si="41574">SUMPRODUCT(BE1733:BE1737*BF1733:BF1737)</f>
        <v>0</v>
      </c>
      <c r="BG1738" s="46" t="s">
        <v>134</v>
      </c>
      <c r="BH1738" s="38">
        <f t="shared" ref="BH1738" si="41575">lunchAdjust(BG1733:BH1737)</f>
        <v>0</v>
      </c>
      <c r="BI1738" s="48" t="s">
        <v>0</v>
      </c>
      <c r="BJ1738" s="39">
        <f t="shared" ref="BJ1738" si="41576">SUMPRODUCT(BI1733:BI1737*BJ1733:BJ1737)</f>
        <v>0</v>
      </c>
      <c r="BK1738" s="46" t="s">
        <v>134</v>
      </c>
      <c r="BL1738" s="38">
        <f t="shared" ref="BL1738" si="41577">lunchAdjust(BK1733:BL1737)</f>
        <v>0</v>
      </c>
      <c r="BM1738" s="48" t="s">
        <v>0</v>
      </c>
      <c r="BN1738" s="39">
        <f t="shared" ref="BN1738" si="41578">SUMPRODUCT(BM1733:BM1737*BN1733:BN1737)</f>
        <v>0</v>
      </c>
      <c r="BO1738" s="46" t="s">
        <v>134</v>
      </c>
      <c r="BP1738" s="38">
        <f t="shared" ref="BP1738" si="41579">lunchAdjust(BO1733:BP1737)</f>
        <v>0</v>
      </c>
      <c r="BQ1738" s="48" t="s">
        <v>0</v>
      </c>
      <c r="BR1738" s="39">
        <f t="shared" ref="BR1738" si="41580">SUMPRODUCT(BQ1733:BQ1737*BR1733:BR1737)</f>
        <v>0</v>
      </c>
      <c r="BS1738" s="46" t="s">
        <v>134</v>
      </c>
      <c r="BT1738" s="38">
        <f t="shared" ref="BT1738" si="41581">lunchAdjust(BS1733:BT1737)</f>
        <v>1</v>
      </c>
      <c r="BU1738" s="48" t="s">
        <v>0</v>
      </c>
      <c r="BV1738" s="39">
        <f t="shared" ref="BV1738" si="41582">SUMPRODUCT(BU1733:BU1737*BV1733:BV1737)</f>
        <v>8</v>
      </c>
      <c r="BW1738" s="46" t="s">
        <v>134</v>
      </c>
      <c r="BX1738" s="38">
        <f t="shared" ref="BX1738" si="41583">lunchAdjust(BW1733:BX1737)</f>
        <v>0</v>
      </c>
      <c r="BY1738" s="48" t="s">
        <v>0</v>
      </c>
      <c r="BZ1738" s="39">
        <f t="shared" ref="BZ1738" si="41584">SUMPRODUCT(BY1733:BY1737*BZ1733:BZ1737)</f>
        <v>0</v>
      </c>
      <c r="CA1738" s="46" t="s">
        <v>134</v>
      </c>
      <c r="CB1738" s="38">
        <f t="shared" ref="CB1738" si="41585">lunchAdjust(CA1733:CB1737)</f>
        <v>0</v>
      </c>
      <c r="CC1738" s="48" t="s">
        <v>0</v>
      </c>
      <c r="CD1738" s="39">
        <f t="shared" ref="CD1738" si="41586">SUMPRODUCT(CC1733:CC1737*CD1733:CD1737)</f>
        <v>0</v>
      </c>
      <c r="CE1738" s="46" t="s">
        <v>134</v>
      </c>
      <c r="CF1738" s="38">
        <f t="shared" ref="CF1738" si="41587">lunchAdjust(CE1733:CF1737)</f>
        <v>0</v>
      </c>
      <c r="CG1738" s="48" t="s">
        <v>0</v>
      </c>
      <c r="CH1738" s="39">
        <f t="shared" ref="CH1738" si="41588">SUMPRODUCT(CG1733:CG1737*CH1733:CH1737)</f>
        <v>0</v>
      </c>
    </row>
    <row r="1739" spans="1:86" ht="15.75" thickBot="1" x14ac:dyDescent="0.3">
      <c r="A1739" s="58" t="s">
        <v>121</v>
      </c>
      <c r="B1739" s="59">
        <f t="shared" ref="B1739" ca="1" si="41589">roleHours(G1733:CH1739, "OUT")</f>
        <v>0</v>
      </c>
      <c r="C1739" s="54" t="s">
        <v>137</v>
      </c>
      <c r="D1739" s="22">
        <f t="shared" ref="D1739" ca="1" si="41590">roleHours(G1733:CH1739, "PTO")</f>
        <v>0</v>
      </c>
      <c r="E1739" s="23">
        <f t="shared" ref="E1739" ca="1" si="41591">E1738-B1734</f>
        <v>-0.29999999999999716</v>
      </c>
      <c r="F1739" s="52"/>
      <c r="G1739" s="47" t="s">
        <v>39</v>
      </c>
      <c r="H1739" s="40">
        <f t="shared" si="41419"/>
        <v>0</v>
      </c>
      <c r="I1739" s="49" t="s">
        <v>135</v>
      </c>
      <c r="J1739" s="41">
        <f t="shared" ref="J1739" si="41592">J1738*G$4</f>
        <v>0</v>
      </c>
      <c r="K1739" s="47" t="s">
        <v>39</v>
      </c>
      <c r="L1739" s="40">
        <f t="shared" ref="L1739" si="41593">SUMPRODUCT(M1733:M1737*(L1733:L1737="PTO"))+SUMPRODUCT(M1733:M1737*(L1733:L1737="HOL"))</f>
        <v>0</v>
      </c>
      <c r="M1739" s="49" t="s">
        <v>135</v>
      </c>
      <c r="N1739" s="41">
        <f t="shared" ref="N1739" si="41594">N1738*K$4</f>
        <v>0</v>
      </c>
      <c r="O1739" s="47" t="s">
        <v>39</v>
      </c>
      <c r="P1739" s="40">
        <f t="shared" ref="P1739" si="41595">SUMPRODUCT(Q1733:Q1737*(P1733:P1737="PTO"))+SUMPRODUCT(Q1733:Q1737*(P1733:P1737="HOL"))</f>
        <v>0</v>
      </c>
      <c r="Q1739" s="49" t="s">
        <v>135</v>
      </c>
      <c r="R1739" s="41">
        <f t="shared" ref="R1739" si="41596">R1738*O$4</f>
        <v>8</v>
      </c>
      <c r="S1739" s="47" t="s">
        <v>39</v>
      </c>
      <c r="T1739" s="40">
        <f t="shared" ref="T1739" si="41597">SUMPRODUCT(U1733:U1737*(T1733:T1737="PTO"))+SUMPRODUCT(U1733:U1737*(T1733:T1737="HOL"))</f>
        <v>0</v>
      </c>
      <c r="U1739" s="49" t="s">
        <v>135</v>
      </c>
      <c r="V1739" s="41">
        <f t="shared" ref="V1739" si="41598">V1738*S$4</f>
        <v>0</v>
      </c>
      <c r="W1739" s="47" t="s">
        <v>39</v>
      </c>
      <c r="X1739" s="40">
        <f t="shared" ref="X1739" si="41599">SUMPRODUCT(Y1733:Y1737*(X1733:X1737="PTO"))+SUMPRODUCT(Y1733:Y1737*(X1733:X1737="HOL"))</f>
        <v>0</v>
      </c>
      <c r="Y1739" s="49" t="s">
        <v>135</v>
      </c>
      <c r="Z1739" s="41">
        <f t="shared" ref="Z1739" si="41600">Z1738*W$4</f>
        <v>0</v>
      </c>
      <c r="AA1739" s="47" t="s">
        <v>39</v>
      </c>
      <c r="AB1739" s="40">
        <f t="shared" ref="AB1739" si="41601">SUMPRODUCT(AC1733:AC1737*(AB1733:AB1737="PTO"))+SUMPRODUCT(AC1733:AC1737*(AB1733:AB1737="HOL"))</f>
        <v>0</v>
      </c>
      <c r="AC1739" s="49" t="s">
        <v>135</v>
      </c>
      <c r="AD1739" s="41">
        <f t="shared" ref="AD1739" si="41602">AD1738*AA$4</f>
        <v>8</v>
      </c>
      <c r="AE1739" s="47" t="s">
        <v>39</v>
      </c>
      <c r="AF1739" s="40">
        <f t="shared" ref="AF1739" si="41603">SUMPRODUCT(AG1733:AG1737*(AF1733:AF1737="PTO"))+SUMPRODUCT(AG1733:AG1737*(AF1733:AF1737="HOL"))</f>
        <v>0</v>
      </c>
      <c r="AG1739" s="49" t="s">
        <v>135</v>
      </c>
      <c r="AH1739" s="41">
        <f t="shared" ref="AH1739" si="41604">AH1738*AE$4</f>
        <v>7.5</v>
      </c>
      <c r="AI1739" s="47" t="s">
        <v>39</v>
      </c>
      <c r="AJ1739" s="40">
        <f t="shared" ref="AJ1739" si="41605">SUMPRODUCT(AK1733:AK1737*(AJ1733:AJ1737="PTO"))+SUMPRODUCT(AK1733:AK1737*(AJ1733:AJ1737="HOL"))</f>
        <v>0</v>
      </c>
      <c r="AK1739" s="49" t="s">
        <v>135</v>
      </c>
      <c r="AL1739" s="41">
        <f>AL1738*AI$4</f>
        <v>8</v>
      </c>
      <c r="AM1739" s="47" t="s">
        <v>39</v>
      </c>
      <c r="AN1739" s="40">
        <f t="shared" ref="AN1739" si="41606">SUMPRODUCT(AO1733:AO1737*(AN1733:AN1737="PTO"))+SUMPRODUCT(AO1733:AO1737*(AN1733:AN1737="HOL"))</f>
        <v>0</v>
      </c>
      <c r="AO1739" s="49" t="s">
        <v>135</v>
      </c>
      <c r="AP1739" s="41">
        <f t="shared" ref="AP1739" si="41607">AP1738*AM$4</f>
        <v>0</v>
      </c>
      <c r="AQ1739" s="47" t="s">
        <v>39</v>
      </c>
      <c r="AR1739" s="40">
        <f t="shared" ref="AR1739" si="41608">SUMPRODUCT(AS1733:AS1737*(AR1733:AR1737="PTO"))+SUMPRODUCT(AS1733:AS1737*(AR1733:AR1737="HOL"))</f>
        <v>0</v>
      </c>
      <c r="AS1739" s="49" t="s">
        <v>135</v>
      </c>
      <c r="AT1739" s="41">
        <f t="shared" ref="AT1739" si="41609">AT1738*AQ$4</f>
        <v>0</v>
      </c>
      <c r="AU1739" s="47" t="s">
        <v>39</v>
      </c>
      <c r="AV1739" s="40">
        <f t="shared" ref="AV1739" si="41610">SUMPRODUCT(AW1733:AW1737*(AV1733:AV1737="PTO"))+SUMPRODUCT(AW1733:AW1737*(AV1733:AV1737="HOL"))</f>
        <v>0</v>
      </c>
      <c r="AW1739" s="49" t="s">
        <v>135</v>
      </c>
      <c r="AX1739" s="41">
        <f>AX1738*AU$4</f>
        <v>0</v>
      </c>
      <c r="AY1739" s="47" t="s">
        <v>39</v>
      </c>
      <c r="AZ1739" s="40">
        <f t="shared" ref="AZ1739" si="41611">SUMPRODUCT(BA1733:BA1737*(AZ1733:AZ1737="PTO"))+SUMPRODUCT(BA1733:BA1737*(AZ1733:AZ1737="HOL"))</f>
        <v>0</v>
      </c>
      <c r="BA1739" s="49" t="s">
        <v>135</v>
      </c>
      <c r="BB1739" s="41">
        <f>BB1738*AY$4</f>
        <v>0</v>
      </c>
      <c r="BC1739" s="47" t="s">
        <v>39</v>
      </c>
      <c r="BD1739" s="40">
        <f t="shared" ref="BD1739" si="41612">SUMPRODUCT(BE1733:BE1737*(BD1733:BD1737="PTO"))+SUMPRODUCT(BE1733:BE1737*(BD1733:BD1737="HOL"))</f>
        <v>0</v>
      </c>
      <c r="BE1739" s="49" t="s">
        <v>135</v>
      </c>
      <c r="BF1739" s="41">
        <f>BF1738*BC$4</f>
        <v>0</v>
      </c>
      <c r="BG1739" s="47" t="s">
        <v>39</v>
      </c>
      <c r="BH1739" s="40">
        <f t="shared" ref="BH1739" si="41613">SUMPRODUCT(BI1733:BI1737*(BH1733:BH1737="PTO"))+SUMPRODUCT(BI1733:BI1737*(BH1733:BH1737="HOL"))</f>
        <v>0</v>
      </c>
      <c r="BI1739" s="49" t="s">
        <v>135</v>
      </c>
      <c r="BJ1739" s="41">
        <f>BJ1738*BG$4</f>
        <v>0</v>
      </c>
      <c r="BK1739" s="47" t="s">
        <v>39</v>
      </c>
      <c r="BL1739" s="40">
        <f t="shared" ref="BL1739" si="41614">SUMPRODUCT(BM1733:BM1737*(BL1733:BL1737="PTO"))+SUMPRODUCT(BM1733:BM1737*(BL1733:BL1737="HOL"))</f>
        <v>0</v>
      </c>
      <c r="BM1739" s="49" t="s">
        <v>135</v>
      </c>
      <c r="BN1739" s="41">
        <f>BN1738*BK$4</f>
        <v>0</v>
      </c>
      <c r="BO1739" s="47" t="s">
        <v>39</v>
      </c>
      <c r="BP1739" s="40">
        <f t="shared" ref="BP1739" si="41615">SUMPRODUCT(BQ1733:BQ1737*(BP1733:BP1737="PTO"))+SUMPRODUCT(BQ1733:BQ1737*(BP1733:BP1737="HOL"))</f>
        <v>0</v>
      </c>
      <c r="BQ1739" s="49" t="s">
        <v>135</v>
      </c>
      <c r="BR1739" s="41">
        <f t="shared" ref="BR1739" si="41616">BR1738*BO$4</f>
        <v>0</v>
      </c>
      <c r="BS1739" s="47" t="s">
        <v>39</v>
      </c>
      <c r="BT1739" s="40">
        <f t="shared" ref="BT1739" si="41617">SUMPRODUCT(BU1733:BU1737*(BT1733:BT1737="PTO"))+SUMPRODUCT(BU1733:BU1737*(BT1733:BT1737="HOL"))</f>
        <v>0</v>
      </c>
      <c r="BU1739" s="49" t="s">
        <v>135</v>
      </c>
      <c r="BV1739" s="41">
        <f t="shared" ref="BV1739" si="41618">BV1738*BS$4</f>
        <v>8</v>
      </c>
      <c r="BW1739" s="47" t="s">
        <v>39</v>
      </c>
      <c r="BX1739" s="40">
        <f t="shared" ref="BX1739" si="41619">SUMPRODUCT(BY1733:BY1737*(BX1733:BX1737="PTO"))+SUMPRODUCT(BY1733:BY1737*(BX1733:BX1737="HOL"))</f>
        <v>0</v>
      </c>
      <c r="BY1739" s="49" t="s">
        <v>135</v>
      </c>
      <c r="BZ1739" s="41">
        <f t="shared" ref="BZ1739" si="41620">BZ1738*BW$4</f>
        <v>0</v>
      </c>
      <c r="CA1739" s="47" t="s">
        <v>39</v>
      </c>
      <c r="CB1739" s="40">
        <f t="shared" ref="CB1739" si="41621">SUMPRODUCT(CC1733:CC1737*(CB1733:CB1737="PTO"))+SUMPRODUCT(CC1733:CC1737*(CB1733:CB1737="HOL"))</f>
        <v>0</v>
      </c>
      <c r="CC1739" s="49" t="s">
        <v>135</v>
      </c>
      <c r="CD1739" s="41">
        <f t="shared" ref="CD1739" si="41622">CD1738*CA$4</f>
        <v>0</v>
      </c>
      <c r="CE1739" s="47" t="s">
        <v>39</v>
      </c>
      <c r="CF1739" s="40">
        <f t="shared" ref="CF1739" si="41623">SUMPRODUCT(CG1733:CG1737*(CF1733:CF1737="PTO"))+SUMPRODUCT(CG1733:CG1737*(CF1733:CF1737="HOL"))</f>
        <v>0</v>
      </c>
      <c r="CG1739" s="49" t="s">
        <v>135</v>
      </c>
      <c r="CH1739" s="41">
        <f t="shared" ref="CH1739" si="41624">CH1738*CE$4</f>
        <v>0</v>
      </c>
    </row>
    <row r="1740" spans="1:86" x14ac:dyDescent="0.25">
      <c r="A1740" s="70" t="s">
        <v>133</v>
      </c>
      <c r="B1740" s="71">
        <f t="shared" ref="B1740" ca="1" si="41625">D1740-B1741</f>
        <v>0.69797887000459014</v>
      </c>
      <c r="C1740" s="72" t="s">
        <v>122</v>
      </c>
      <c r="D1740" s="71">
        <f>IFERROR(INDEX(Holidays[FTE], MATCH(Entry!E1740, Holidays[Date], 0)), 1)*8*INDEX(FTEguide[[1]:[12]], MATCH(Entry!E1741, FTEguide[Weekday], 0), IF(Entry!E1743&gt;0, Entry!E1743, MONTH(Entry!E1740)))</f>
        <v>61.19797887000459</v>
      </c>
      <c r="E1740" s="60">
        <f t="shared" si="40936"/>
        <v>44076</v>
      </c>
      <c r="F1740" s="50" t="s">
        <v>128</v>
      </c>
      <c r="G1740" s="34" t="s">
        <v>136</v>
      </c>
      <c r="H1740" s="35" t="s">
        <v>23</v>
      </c>
      <c r="I1740" s="42">
        <f t="shared" ref="I1740" si="41626">parseTime(G1740)-(H1745=INT(RIGHT($F1740, 1)))</f>
        <v>8</v>
      </c>
      <c r="J1740" s="43">
        <f t="shared" ref="J1740:J1744" si="41627">isClocked(H1740)</f>
        <v>1</v>
      </c>
      <c r="K1740" s="34" t="s">
        <v>136</v>
      </c>
      <c r="L1740" s="35" t="s">
        <v>23</v>
      </c>
      <c r="M1740" s="42">
        <f t="shared" ref="M1740" si="41628">parseTime(K1740)-(L1745=INT(RIGHT($F1740, 1)))</f>
        <v>8</v>
      </c>
      <c r="N1740" s="43">
        <f t="shared" ref="N1740:N1744" si="41629">isClocked(L1740)</f>
        <v>1</v>
      </c>
      <c r="O1740" s="34" t="s">
        <v>180</v>
      </c>
      <c r="P1740" s="35" t="s">
        <v>23</v>
      </c>
      <c r="Q1740" s="42">
        <f t="shared" ref="Q1740" si="41630">parseTime(O1740)-(P1745=INT(RIGHT($F1740, 1)))</f>
        <v>8</v>
      </c>
      <c r="R1740" s="43">
        <f t="shared" ref="R1740:R1744" si="41631">isClocked(P1740)</f>
        <v>1</v>
      </c>
      <c r="S1740" s="34" t="s">
        <v>227</v>
      </c>
      <c r="T1740" s="35" t="s">
        <v>23</v>
      </c>
      <c r="U1740" s="42">
        <f t="shared" ref="U1740" si="41632">parseTime(S1740)-(T1745=INT(RIGHT($F1740, 1)))</f>
        <v>8</v>
      </c>
      <c r="V1740" s="43">
        <f t="shared" ref="V1740:V1744" si="41633">isClocked(T1740)</f>
        <v>1</v>
      </c>
      <c r="W1740" s="34"/>
      <c r="X1740" s="35"/>
      <c r="Y1740" s="42">
        <f t="shared" ref="Y1740" si="41634">parseTime(W1740)-(X1745=INT(RIGHT($F1740, 1)))</f>
        <v>0</v>
      </c>
      <c r="Z1740" s="43">
        <f t="shared" ref="Z1740:Z1744" si="41635">isClocked(X1740)</f>
        <v>0</v>
      </c>
      <c r="AA1740" s="34" t="s">
        <v>136</v>
      </c>
      <c r="AB1740" s="35" t="s">
        <v>23</v>
      </c>
      <c r="AC1740" s="42">
        <f t="shared" ref="AC1740" si="41636">parseTime(AA1740)-(AB1745=INT(RIGHT($F1740, 1)))</f>
        <v>8</v>
      </c>
      <c r="AD1740" s="43">
        <f t="shared" ref="AD1740:AD1744" si="41637">isClocked(AB1740)</f>
        <v>1</v>
      </c>
      <c r="AE1740" s="34" t="s">
        <v>245</v>
      </c>
      <c r="AF1740" s="35" t="s">
        <v>25</v>
      </c>
      <c r="AG1740" s="42">
        <f t="shared" ref="AG1740" si="41638">parseTime(AE1740)-(AF1745=INT(RIGHT($F1740, 1)))</f>
        <v>7.5</v>
      </c>
      <c r="AH1740" s="43">
        <f t="shared" ref="AH1740:AH1744" si="41639">isClocked(AF1740)</f>
        <v>1</v>
      </c>
      <c r="AI1740" s="34"/>
      <c r="AJ1740" s="35"/>
      <c r="AK1740" s="42">
        <f>parseTime(AI1740)-(AJ1745=INT(RIGHT($F1740, 1)))</f>
        <v>0</v>
      </c>
      <c r="AL1740" s="43">
        <f t="shared" ref="AL1740:AL1744" si="41640">isClocked(AJ1740)</f>
        <v>0</v>
      </c>
      <c r="AM1740" s="34"/>
      <c r="AN1740" s="35"/>
      <c r="AO1740" s="42">
        <f t="shared" ref="AO1740" si="41641">parseTime(AM1740)-(AN1745=INT(RIGHT($F1740, 1)))</f>
        <v>0</v>
      </c>
      <c r="AP1740" s="43">
        <f t="shared" ref="AP1740:AP1744" si="41642">isClocked(AN1740)</f>
        <v>0</v>
      </c>
      <c r="AQ1740" s="34"/>
      <c r="AR1740" s="35"/>
      <c r="AS1740" s="42">
        <f t="shared" ref="AS1740" si="41643">parseTime(AQ1740)-(AR1745=INT(RIGHT($F1740, 1)))</f>
        <v>0</v>
      </c>
      <c r="AT1740" s="43">
        <f t="shared" ref="AT1740:AT1744" si="41644">isClocked(AR1740)</f>
        <v>0</v>
      </c>
      <c r="AU1740" s="34"/>
      <c r="AV1740" s="35"/>
      <c r="AW1740" s="42">
        <f>parseTime(AU1740)-(AV1745=INT(RIGHT($F1740, 1)))</f>
        <v>0</v>
      </c>
      <c r="AX1740" s="43">
        <f t="shared" ref="AX1740:AX1744" si="41645">isClocked(AV1740)</f>
        <v>0</v>
      </c>
      <c r="AY1740" s="34"/>
      <c r="AZ1740" s="35"/>
      <c r="BA1740" s="42">
        <f>parseTime(AY1740)-(AZ1745=INT(RIGHT($F1740, 1)))</f>
        <v>0</v>
      </c>
      <c r="BB1740" s="43">
        <f t="shared" ref="BB1740:BB1744" si="41646">isClocked(AZ1740)</f>
        <v>0</v>
      </c>
      <c r="BC1740" s="34"/>
      <c r="BD1740" s="35"/>
      <c r="BE1740" s="42">
        <f>parseTime(BC1740)-(BD1745=INT(RIGHT($F1740, 1)))</f>
        <v>0</v>
      </c>
      <c r="BF1740" s="43">
        <f t="shared" ref="BF1740:BF1744" si="41647">isClocked(BD1740)</f>
        <v>0</v>
      </c>
      <c r="BG1740" s="34"/>
      <c r="BH1740" s="35"/>
      <c r="BI1740" s="42">
        <f>parseTime(BG1740)-(BH1745=INT(RIGHT($F1740, 1)))</f>
        <v>0</v>
      </c>
      <c r="BJ1740" s="43">
        <f t="shared" ref="BJ1740:BJ1744" si="41648">isClocked(BH1740)</f>
        <v>0</v>
      </c>
      <c r="BK1740" s="34"/>
      <c r="BL1740" s="35"/>
      <c r="BM1740" s="42">
        <f>parseTime(BK1740)-(BL1745=INT(RIGHT($F1740, 1)))</f>
        <v>0</v>
      </c>
      <c r="BN1740" s="43">
        <f t="shared" ref="BN1740:BN1744" si="41649">isClocked(BL1740)</f>
        <v>0</v>
      </c>
      <c r="BO1740" s="34" t="s">
        <v>230</v>
      </c>
      <c r="BP1740" s="35" t="s">
        <v>23</v>
      </c>
      <c r="BQ1740" s="42">
        <f t="shared" ref="BQ1740" si="41650">parseTime(BO1740)-(BP1745=INT(RIGHT($F1740, 1)))</f>
        <v>5</v>
      </c>
      <c r="BR1740" s="43">
        <f t="shared" ref="BR1740:BR1744" si="41651">isClocked(BP1740)</f>
        <v>1</v>
      </c>
      <c r="BS1740" s="34" t="s">
        <v>136</v>
      </c>
      <c r="BT1740" s="35" t="s">
        <v>23</v>
      </c>
      <c r="BU1740" s="42">
        <f t="shared" ref="BU1740" si="41652">parseTime(BS1740)-(BT1745=INT(RIGHT($F1740, 1)))</f>
        <v>8</v>
      </c>
      <c r="BV1740" s="43">
        <f t="shared" ref="BV1740:BV1744" si="41653">isClocked(BT1740)</f>
        <v>1</v>
      </c>
      <c r="BW1740" s="34"/>
      <c r="BX1740" s="35"/>
      <c r="BY1740" s="42">
        <f t="shared" ref="BY1740" si="41654">parseTime(BW1740)-(BX1745=INT(RIGHT($F1740, 1)))</f>
        <v>0</v>
      </c>
      <c r="BZ1740" s="43">
        <f t="shared" ref="BZ1740:BZ1744" si="41655">isClocked(BX1740)</f>
        <v>0</v>
      </c>
      <c r="CA1740" s="34"/>
      <c r="CB1740" s="35"/>
      <c r="CC1740" s="42">
        <f t="shared" ref="CC1740" si="41656">parseTime(CA1740)-(CB1745=INT(RIGHT($F1740, 1)))</f>
        <v>0</v>
      </c>
      <c r="CD1740" s="43">
        <f t="shared" ref="CD1740:CD1744" si="41657">isClocked(CB1740)</f>
        <v>0</v>
      </c>
      <c r="CE1740" s="34"/>
      <c r="CF1740" s="35"/>
      <c r="CG1740" s="42">
        <f t="shared" ref="CG1740" si="41658">parseTime(CE1740)-(CF1745=INT(RIGHT($F1740, 1)))</f>
        <v>0</v>
      </c>
      <c r="CH1740" s="43">
        <f t="shared" ref="CH1740:CH1744" si="41659">isClocked(CF1740)</f>
        <v>0</v>
      </c>
    </row>
    <row r="1741" spans="1:86" x14ac:dyDescent="0.25">
      <c r="A1741" s="56" t="s">
        <v>0</v>
      </c>
      <c r="B1741" s="57">
        <f t="shared" ca="1" si="40452"/>
        <v>60.5</v>
      </c>
      <c r="C1741" s="14" t="s">
        <v>252</v>
      </c>
      <c r="D1741" s="14">
        <f t="shared" ref="D1741:D1804" si="41660">(E1744+(E1743/2))*8-0.5</f>
        <v>53.7</v>
      </c>
      <c r="E1741" s="55" t="str">
        <f t="shared" si="40453"/>
        <v>Wednesday</v>
      </c>
      <c r="F1741" s="51" t="s">
        <v>129</v>
      </c>
      <c r="G1741" s="36"/>
      <c r="H1741" s="37"/>
      <c r="I1741" s="44">
        <f t="shared" ref="I1741" si="41661">parseTime(G1741)-(H1745=INT(RIGHT($F1741, 1)))</f>
        <v>0</v>
      </c>
      <c r="J1741" s="45">
        <f t="shared" si="41627"/>
        <v>0</v>
      </c>
      <c r="K1741" s="36"/>
      <c r="L1741" s="37"/>
      <c r="M1741" s="44">
        <f t="shared" ref="M1741" si="41662">parseTime(K1741)-(L1745=INT(RIGHT($F1741, 1)))</f>
        <v>0</v>
      </c>
      <c r="N1741" s="45">
        <f t="shared" si="41629"/>
        <v>0</v>
      </c>
      <c r="O1741" s="36"/>
      <c r="P1741" s="37"/>
      <c r="Q1741" s="44">
        <f t="shared" ref="Q1741" si="41663">parseTime(O1741)-(P1745=INT(RIGHT($F1741, 1)))</f>
        <v>0</v>
      </c>
      <c r="R1741" s="45">
        <f t="shared" si="41631"/>
        <v>0</v>
      </c>
      <c r="S1741" s="36"/>
      <c r="T1741" s="37"/>
      <c r="U1741" s="44">
        <f t="shared" ref="U1741" si="41664">parseTime(S1741)-(T1745=INT(RIGHT($F1741, 1)))</f>
        <v>0</v>
      </c>
      <c r="V1741" s="45">
        <f t="shared" si="41633"/>
        <v>0</v>
      </c>
      <c r="W1741" s="36"/>
      <c r="X1741" s="37"/>
      <c r="Y1741" s="44">
        <f t="shared" ref="Y1741" si="41665">parseTime(W1741)-(X1745=INT(RIGHT($F1741, 1)))</f>
        <v>0</v>
      </c>
      <c r="Z1741" s="45">
        <f t="shared" si="41635"/>
        <v>0</v>
      </c>
      <c r="AA1741" s="36"/>
      <c r="AB1741" s="37"/>
      <c r="AC1741" s="44">
        <f t="shared" ref="AC1741" si="41666">parseTime(AA1741)-(AB1745=INT(RIGHT($F1741, 1)))</f>
        <v>0</v>
      </c>
      <c r="AD1741" s="45">
        <f t="shared" si="41637"/>
        <v>0</v>
      </c>
      <c r="AE1741" s="36"/>
      <c r="AF1741" s="37"/>
      <c r="AG1741" s="44">
        <f t="shared" ref="AG1741" si="41667">parseTime(AE1741)-(AF1745=INT(RIGHT($F1741, 1)))</f>
        <v>0</v>
      </c>
      <c r="AH1741" s="45">
        <f t="shared" si="41639"/>
        <v>0</v>
      </c>
      <c r="AI1741" s="36"/>
      <c r="AJ1741" s="37"/>
      <c r="AK1741" s="44">
        <f>parseTime(AI1741)-(AJ1745=INT(RIGHT($F1741, 1)))</f>
        <v>0</v>
      </c>
      <c r="AL1741" s="45">
        <f t="shared" si="41640"/>
        <v>0</v>
      </c>
      <c r="AM1741" s="36"/>
      <c r="AN1741" s="37"/>
      <c r="AO1741" s="44">
        <f t="shared" ref="AO1741" si="41668">parseTime(AM1741)-(AN1745=INT(RIGHT($F1741, 1)))</f>
        <v>0</v>
      </c>
      <c r="AP1741" s="45">
        <f t="shared" si="41642"/>
        <v>0</v>
      </c>
      <c r="AQ1741" s="36"/>
      <c r="AR1741" s="37"/>
      <c r="AS1741" s="44">
        <f t="shared" ref="AS1741" si="41669">parseTime(AQ1741)-(AR1745=INT(RIGHT($F1741, 1)))</f>
        <v>0</v>
      </c>
      <c r="AT1741" s="45">
        <f t="shared" si="41644"/>
        <v>0</v>
      </c>
      <c r="AU1741" s="36"/>
      <c r="AV1741" s="37"/>
      <c r="AW1741" s="44">
        <f>parseTime(AU1741)-(AV1745=INT(RIGHT($F1741, 1)))</f>
        <v>0</v>
      </c>
      <c r="AX1741" s="45">
        <f t="shared" si="41645"/>
        <v>0</v>
      </c>
      <c r="AY1741" s="36"/>
      <c r="AZ1741" s="37"/>
      <c r="BA1741" s="44">
        <f>parseTime(AY1741)-(AZ1745=INT(RIGHT($F1741, 1)))</f>
        <v>0</v>
      </c>
      <c r="BB1741" s="45">
        <f t="shared" si="41646"/>
        <v>0</v>
      </c>
      <c r="BC1741" s="36"/>
      <c r="BD1741" s="37"/>
      <c r="BE1741" s="44">
        <f>parseTime(BC1741)-(BD1745=INT(RIGHT($F1741, 1)))</f>
        <v>0</v>
      </c>
      <c r="BF1741" s="45">
        <f t="shared" si="41647"/>
        <v>0</v>
      </c>
      <c r="BG1741" s="36"/>
      <c r="BH1741" s="37"/>
      <c r="BI1741" s="44">
        <f>parseTime(BG1741)-(BH1745=INT(RIGHT($F1741, 1)))</f>
        <v>0</v>
      </c>
      <c r="BJ1741" s="45">
        <f t="shared" si="41648"/>
        <v>0</v>
      </c>
      <c r="BK1741" s="36"/>
      <c r="BL1741" s="37"/>
      <c r="BM1741" s="44">
        <f>parseTime(BK1741)-(BL1745=INT(RIGHT($F1741, 1)))</f>
        <v>0</v>
      </c>
      <c r="BN1741" s="45">
        <f t="shared" si="41649"/>
        <v>0</v>
      </c>
      <c r="BO1741" s="36" t="s">
        <v>151</v>
      </c>
      <c r="BP1741" s="37" t="s">
        <v>28</v>
      </c>
      <c r="BQ1741" s="44">
        <f t="shared" ref="BQ1741" si="41670">parseTime(BO1741)-(BP1745=INT(RIGHT($F1741, 1)))</f>
        <v>3</v>
      </c>
      <c r="BR1741" s="45">
        <f t="shared" si="41651"/>
        <v>1</v>
      </c>
      <c r="BS1741" s="36"/>
      <c r="BT1741" s="37"/>
      <c r="BU1741" s="44">
        <f t="shared" ref="BU1741" si="41671">parseTime(BS1741)-(BT1745=INT(RIGHT($F1741, 1)))</f>
        <v>0</v>
      </c>
      <c r="BV1741" s="45">
        <f t="shared" si="41653"/>
        <v>0</v>
      </c>
      <c r="BW1741" s="36"/>
      <c r="BX1741" s="37"/>
      <c r="BY1741" s="44">
        <f t="shared" ref="BY1741" si="41672">parseTime(BW1741)-(BX1745=INT(RIGHT($F1741, 1)))</f>
        <v>0</v>
      </c>
      <c r="BZ1741" s="45">
        <f t="shared" si="41655"/>
        <v>0</v>
      </c>
      <c r="CA1741" s="36"/>
      <c r="CB1741" s="37"/>
      <c r="CC1741" s="44">
        <f t="shared" ref="CC1741" si="41673">parseTime(CA1741)-(CB1745=INT(RIGHT($F1741, 1)))</f>
        <v>0</v>
      </c>
      <c r="CD1741" s="45">
        <f t="shared" si="41657"/>
        <v>0</v>
      </c>
      <c r="CE1741" s="36"/>
      <c r="CF1741" s="37"/>
      <c r="CG1741" s="44">
        <f t="shared" ref="CG1741" si="41674">parseTime(CE1741)-(CF1745=INT(RIGHT($F1741, 1)))</f>
        <v>0</v>
      </c>
      <c r="CH1741" s="45">
        <f t="shared" si="41659"/>
        <v>0</v>
      </c>
    </row>
    <row r="1742" spans="1:86" x14ac:dyDescent="0.25">
      <c r="A1742" s="56" t="s">
        <v>117</v>
      </c>
      <c r="B1742" s="57">
        <f t="shared" ref="B1742" ca="1" si="41675">roleHours(G1740:CH1746, "MFD")</f>
        <v>53</v>
      </c>
      <c r="C1742" s="14">
        <f t="shared" ref="C1742:C1745" ca="1" si="41676">B1742/8</f>
        <v>6.625</v>
      </c>
      <c r="D1742" s="14">
        <f t="shared" ref="D1742" ca="1" si="41677">B1741-D1741</f>
        <v>6.7999999999999972</v>
      </c>
      <c r="E1742" s="20" t="s">
        <v>127</v>
      </c>
      <c r="F1742" s="51" t="s">
        <v>130</v>
      </c>
      <c r="G1742" s="36"/>
      <c r="H1742" s="37"/>
      <c r="I1742" s="44">
        <f t="shared" ref="I1742" si="41678">parseTime(G1742)-(H1745=INT(RIGHT($F1742, 1)))</f>
        <v>0</v>
      </c>
      <c r="J1742" s="45">
        <f t="shared" si="41627"/>
        <v>0</v>
      </c>
      <c r="K1742" s="36"/>
      <c r="L1742" s="37"/>
      <c r="M1742" s="44">
        <f t="shared" ref="M1742" si="41679">parseTime(K1742)-(L1745=INT(RIGHT($F1742, 1)))</f>
        <v>0</v>
      </c>
      <c r="N1742" s="45">
        <f t="shared" si="41629"/>
        <v>0</v>
      </c>
      <c r="O1742" s="36"/>
      <c r="P1742" s="37"/>
      <c r="Q1742" s="44">
        <f t="shared" ref="Q1742" si="41680">parseTime(O1742)-(P1745=INT(RIGHT($F1742, 1)))</f>
        <v>0</v>
      </c>
      <c r="R1742" s="45">
        <f t="shared" si="41631"/>
        <v>0</v>
      </c>
      <c r="S1742" s="36"/>
      <c r="T1742" s="37"/>
      <c r="U1742" s="44">
        <f t="shared" ref="U1742" si="41681">parseTime(S1742)-(T1745=INT(RIGHT($F1742, 1)))</f>
        <v>0</v>
      </c>
      <c r="V1742" s="45">
        <f t="shared" si="41633"/>
        <v>0</v>
      </c>
      <c r="W1742" s="36"/>
      <c r="X1742" s="37"/>
      <c r="Y1742" s="44">
        <f t="shared" ref="Y1742" si="41682">parseTime(W1742)-(X1745=INT(RIGHT($F1742, 1)))</f>
        <v>0</v>
      </c>
      <c r="Z1742" s="45">
        <f t="shared" si="41635"/>
        <v>0</v>
      </c>
      <c r="AA1742" s="36"/>
      <c r="AB1742" s="37"/>
      <c r="AC1742" s="44">
        <f t="shared" ref="AC1742" si="41683">parseTime(AA1742)-(AB1745=INT(RIGHT($F1742, 1)))</f>
        <v>0</v>
      </c>
      <c r="AD1742" s="45">
        <f t="shared" si="41637"/>
        <v>0</v>
      </c>
      <c r="AE1742" s="36"/>
      <c r="AF1742" s="37"/>
      <c r="AG1742" s="44">
        <f t="shared" ref="AG1742" si="41684">parseTime(AE1742)-(AF1745=INT(RIGHT($F1742, 1)))</f>
        <v>0</v>
      </c>
      <c r="AH1742" s="45">
        <f t="shared" si="41639"/>
        <v>0</v>
      </c>
      <c r="AI1742" s="36"/>
      <c r="AJ1742" s="37"/>
      <c r="AK1742" s="44">
        <f>parseTime(AI1742)-(AJ1745=INT(RIGHT($F1742, 1)))</f>
        <v>0</v>
      </c>
      <c r="AL1742" s="45">
        <f t="shared" si="41640"/>
        <v>0</v>
      </c>
      <c r="AM1742" s="36"/>
      <c r="AN1742" s="37"/>
      <c r="AO1742" s="44">
        <f t="shared" ref="AO1742" si="41685">parseTime(AM1742)-(AN1745=INT(RIGHT($F1742, 1)))</f>
        <v>0</v>
      </c>
      <c r="AP1742" s="45">
        <f t="shared" si="41642"/>
        <v>0</v>
      </c>
      <c r="AQ1742" s="36"/>
      <c r="AR1742" s="37"/>
      <c r="AS1742" s="44">
        <f t="shared" ref="AS1742" si="41686">parseTime(AQ1742)-(AR1745=INT(RIGHT($F1742, 1)))</f>
        <v>0</v>
      </c>
      <c r="AT1742" s="45">
        <f t="shared" si="41644"/>
        <v>0</v>
      </c>
      <c r="AU1742" s="36"/>
      <c r="AV1742" s="37"/>
      <c r="AW1742" s="44">
        <f>parseTime(AU1742)-(AV1745=INT(RIGHT($F1742, 1)))</f>
        <v>0</v>
      </c>
      <c r="AX1742" s="45">
        <f t="shared" si="41645"/>
        <v>0</v>
      </c>
      <c r="AY1742" s="36"/>
      <c r="AZ1742" s="37"/>
      <c r="BA1742" s="44">
        <f>parseTime(AY1742)-(AZ1745=INT(RIGHT($F1742, 1)))</f>
        <v>0</v>
      </c>
      <c r="BB1742" s="45">
        <f t="shared" si="41646"/>
        <v>0</v>
      </c>
      <c r="BC1742" s="36"/>
      <c r="BD1742" s="37"/>
      <c r="BE1742" s="44">
        <f>parseTime(BC1742)-(BD1745=INT(RIGHT($F1742, 1)))</f>
        <v>0</v>
      </c>
      <c r="BF1742" s="45">
        <f t="shared" si="41647"/>
        <v>0</v>
      </c>
      <c r="BG1742" s="36"/>
      <c r="BH1742" s="37"/>
      <c r="BI1742" s="44">
        <f>parseTime(BG1742)-(BH1745=INT(RIGHT($F1742, 1)))</f>
        <v>0</v>
      </c>
      <c r="BJ1742" s="45">
        <f t="shared" si="41648"/>
        <v>0</v>
      </c>
      <c r="BK1742" s="36"/>
      <c r="BL1742" s="37"/>
      <c r="BM1742" s="44">
        <f>parseTime(BK1742)-(BL1745=INT(RIGHT($F1742, 1)))</f>
        <v>0</v>
      </c>
      <c r="BN1742" s="45">
        <f t="shared" si="41649"/>
        <v>0</v>
      </c>
      <c r="BO1742" s="36"/>
      <c r="BP1742" s="37"/>
      <c r="BQ1742" s="44">
        <f t="shared" ref="BQ1742" si="41687">parseTime(BO1742)-(BP1745=INT(RIGHT($F1742, 1)))</f>
        <v>0</v>
      </c>
      <c r="BR1742" s="45">
        <f t="shared" si="41651"/>
        <v>0</v>
      </c>
      <c r="BS1742" s="36"/>
      <c r="BT1742" s="37"/>
      <c r="BU1742" s="44">
        <f t="shared" ref="BU1742" si="41688">parseTime(BS1742)-(BT1745=INT(RIGHT($F1742, 1)))</f>
        <v>0</v>
      </c>
      <c r="BV1742" s="45">
        <f t="shared" si="41653"/>
        <v>0</v>
      </c>
      <c r="BW1742" s="36"/>
      <c r="BX1742" s="37"/>
      <c r="BY1742" s="44">
        <f t="shared" ref="BY1742" si="41689">parseTime(BW1742)-(BX1745=INT(RIGHT($F1742, 1)))</f>
        <v>0</v>
      </c>
      <c r="BZ1742" s="45">
        <f t="shared" si="41655"/>
        <v>0</v>
      </c>
      <c r="CA1742" s="36"/>
      <c r="CB1742" s="37"/>
      <c r="CC1742" s="44">
        <f t="shared" ref="CC1742" si="41690">parseTime(CA1742)-(CB1745=INT(RIGHT($F1742, 1)))</f>
        <v>0</v>
      </c>
      <c r="CD1742" s="45">
        <f t="shared" si="41657"/>
        <v>0</v>
      </c>
      <c r="CE1742" s="36"/>
      <c r="CF1742" s="37"/>
      <c r="CG1742" s="44">
        <f t="shared" ref="CG1742" si="41691">parseTime(CE1742)-(CF1745=INT(RIGHT($F1742, 1)))</f>
        <v>0</v>
      </c>
      <c r="CH1742" s="45">
        <f t="shared" si="41659"/>
        <v>0</v>
      </c>
    </row>
    <row r="1743" spans="1:86" x14ac:dyDescent="0.25">
      <c r="A1743" s="56"/>
      <c r="B1743" s="57"/>
      <c r="C1743" s="14">
        <f t="shared" si="41676"/>
        <v>0</v>
      </c>
      <c r="D1743" s="14" t="s">
        <v>259</v>
      </c>
      <c r="E1743" s="20">
        <v>4.25</v>
      </c>
      <c r="F1743" s="51" t="s">
        <v>131</v>
      </c>
      <c r="G1743" s="36"/>
      <c r="H1743" s="37"/>
      <c r="I1743" s="44">
        <f t="shared" ref="I1743" si="41692">parseTime(G1743)-(H1745=INT(RIGHT($F1743, 1)))</f>
        <v>0</v>
      </c>
      <c r="J1743" s="45">
        <f t="shared" si="41627"/>
        <v>0</v>
      </c>
      <c r="K1743" s="36"/>
      <c r="L1743" s="37"/>
      <c r="M1743" s="44">
        <f t="shared" ref="M1743" si="41693">parseTime(K1743)-(L1745=INT(RIGHT($F1743, 1)))</f>
        <v>0</v>
      </c>
      <c r="N1743" s="45">
        <f t="shared" si="41629"/>
        <v>0</v>
      </c>
      <c r="O1743" s="36"/>
      <c r="P1743" s="37"/>
      <c r="Q1743" s="44">
        <f t="shared" ref="Q1743" si="41694">parseTime(O1743)-(P1745=INT(RIGHT($F1743, 1)))</f>
        <v>0</v>
      </c>
      <c r="R1743" s="45">
        <f t="shared" si="41631"/>
        <v>0</v>
      </c>
      <c r="S1743" s="36"/>
      <c r="T1743" s="37"/>
      <c r="U1743" s="44">
        <f t="shared" ref="U1743" si="41695">parseTime(S1743)-(T1745=INT(RIGHT($F1743, 1)))</f>
        <v>0</v>
      </c>
      <c r="V1743" s="45">
        <f t="shared" si="41633"/>
        <v>0</v>
      </c>
      <c r="W1743" s="36"/>
      <c r="X1743" s="37"/>
      <c r="Y1743" s="44">
        <f t="shared" ref="Y1743" si="41696">parseTime(W1743)-(X1745=INT(RIGHT($F1743, 1)))</f>
        <v>0</v>
      </c>
      <c r="Z1743" s="45">
        <f t="shared" si="41635"/>
        <v>0</v>
      </c>
      <c r="AA1743" s="36"/>
      <c r="AB1743" s="37"/>
      <c r="AC1743" s="44">
        <f t="shared" ref="AC1743" si="41697">parseTime(AA1743)-(AB1745=INT(RIGHT($F1743, 1)))</f>
        <v>0</v>
      </c>
      <c r="AD1743" s="45">
        <f t="shared" si="41637"/>
        <v>0</v>
      </c>
      <c r="AE1743" s="36"/>
      <c r="AF1743" s="37"/>
      <c r="AG1743" s="44">
        <f t="shared" ref="AG1743" si="41698">parseTime(AE1743)-(AF1745=INT(RIGHT($F1743, 1)))</f>
        <v>0</v>
      </c>
      <c r="AH1743" s="45">
        <f t="shared" si="41639"/>
        <v>0</v>
      </c>
      <c r="AI1743" s="36"/>
      <c r="AJ1743" s="37"/>
      <c r="AK1743" s="44">
        <f>parseTime(AI1743)-(AJ1745=INT(RIGHT($F1743, 1)))</f>
        <v>0</v>
      </c>
      <c r="AL1743" s="45">
        <f t="shared" si="41640"/>
        <v>0</v>
      </c>
      <c r="AM1743" s="36"/>
      <c r="AN1743" s="37"/>
      <c r="AO1743" s="44">
        <f t="shared" ref="AO1743" si="41699">parseTime(AM1743)-(AN1745=INT(RIGHT($F1743, 1)))</f>
        <v>0</v>
      </c>
      <c r="AP1743" s="45">
        <f t="shared" si="41642"/>
        <v>0</v>
      </c>
      <c r="AQ1743" s="36"/>
      <c r="AR1743" s="37"/>
      <c r="AS1743" s="44">
        <f t="shared" ref="AS1743" si="41700">parseTime(AQ1743)-(AR1745=INT(RIGHT($F1743, 1)))</f>
        <v>0</v>
      </c>
      <c r="AT1743" s="45">
        <f t="shared" si="41644"/>
        <v>0</v>
      </c>
      <c r="AU1743" s="36"/>
      <c r="AV1743" s="37"/>
      <c r="AW1743" s="44">
        <f>parseTime(AU1743)-(AV1745=INT(RIGHT($F1743, 1)))</f>
        <v>0</v>
      </c>
      <c r="AX1743" s="45">
        <f t="shared" si="41645"/>
        <v>0</v>
      </c>
      <c r="AY1743" s="36"/>
      <c r="AZ1743" s="37"/>
      <c r="BA1743" s="44">
        <f>parseTime(AY1743)-(AZ1745=INT(RIGHT($F1743, 1)))</f>
        <v>0</v>
      </c>
      <c r="BB1743" s="45">
        <f t="shared" si="41646"/>
        <v>0</v>
      </c>
      <c r="BC1743" s="36"/>
      <c r="BD1743" s="37"/>
      <c r="BE1743" s="44">
        <f>parseTime(BC1743)-(BD1745=INT(RIGHT($F1743, 1)))</f>
        <v>0</v>
      </c>
      <c r="BF1743" s="45">
        <f t="shared" si="41647"/>
        <v>0</v>
      </c>
      <c r="BG1743" s="36"/>
      <c r="BH1743" s="37"/>
      <c r="BI1743" s="44">
        <f>parseTime(BG1743)-(BH1745=INT(RIGHT($F1743, 1)))</f>
        <v>0</v>
      </c>
      <c r="BJ1743" s="45">
        <f t="shared" si="41648"/>
        <v>0</v>
      </c>
      <c r="BK1743" s="36"/>
      <c r="BL1743" s="37"/>
      <c r="BM1743" s="44">
        <f>parseTime(BK1743)-(BL1745=INT(RIGHT($F1743, 1)))</f>
        <v>0</v>
      </c>
      <c r="BN1743" s="45">
        <f t="shared" si="41649"/>
        <v>0</v>
      </c>
      <c r="BO1743" s="36"/>
      <c r="BP1743" s="37"/>
      <c r="BQ1743" s="44">
        <f t="shared" ref="BQ1743" si="41701">parseTime(BO1743)-(BP1745=INT(RIGHT($F1743, 1)))</f>
        <v>0</v>
      </c>
      <c r="BR1743" s="45">
        <f t="shared" si="41651"/>
        <v>0</v>
      </c>
      <c r="BS1743" s="36"/>
      <c r="BT1743" s="37"/>
      <c r="BU1743" s="44">
        <f t="shared" ref="BU1743" si="41702">parseTime(BS1743)-(BT1745=INT(RIGHT($F1743, 1)))</f>
        <v>0</v>
      </c>
      <c r="BV1743" s="45">
        <f t="shared" si="41653"/>
        <v>0</v>
      </c>
      <c r="BW1743" s="36"/>
      <c r="BX1743" s="37"/>
      <c r="BY1743" s="44">
        <f t="shared" ref="BY1743" si="41703">parseTime(BW1743)-(BX1745=INT(RIGHT($F1743, 1)))</f>
        <v>0</v>
      </c>
      <c r="BZ1743" s="45">
        <f t="shared" si="41655"/>
        <v>0</v>
      </c>
      <c r="CA1743" s="36"/>
      <c r="CB1743" s="37"/>
      <c r="CC1743" s="44">
        <f t="shared" ref="CC1743" si="41704">parseTime(CA1743)-(CB1745=INT(RIGHT($F1743, 1)))</f>
        <v>0</v>
      </c>
      <c r="CD1743" s="45">
        <f t="shared" si="41657"/>
        <v>0</v>
      </c>
      <c r="CE1743" s="36"/>
      <c r="CF1743" s="37"/>
      <c r="CG1743" s="44">
        <f t="shared" ref="CG1743" si="41705">parseTime(CE1743)-(CF1745=INT(RIGHT($F1743, 1)))</f>
        <v>0</v>
      </c>
      <c r="CH1743" s="45">
        <f t="shared" si="41659"/>
        <v>0</v>
      </c>
    </row>
    <row r="1744" spans="1:86" x14ac:dyDescent="0.25">
      <c r="A1744" s="56" t="s">
        <v>119</v>
      </c>
      <c r="B1744" s="57">
        <f t="shared" ref="B1744" ca="1" si="41706">roleHours(G1740:CH1746, "MCC")</f>
        <v>7.5</v>
      </c>
      <c r="C1744" s="14">
        <f t="shared" ca="1" si="41676"/>
        <v>0.9375</v>
      </c>
      <c r="D1744" s="14" t="s">
        <v>260</v>
      </c>
      <c r="E1744" s="20">
        <v>4.6500000000000004</v>
      </c>
      <c r="F1744" s="51" t="s">
        <v>132</v>
      </c>
      <c r="G1744" s="36"/>
      <c r="H1744" s="37"/>
      <c r="I1744" s="44">
        <f t="shared" ref="I1744" si="41707">parseTime(G1744)-(H1745=INT(RIGHT($F1744, 1)))</f>
        <v>0</v>
      </c>
      <c r="J1744" s="45">
        <f t="shared" si="41627"/>
        <v>0</v>
      </c>
      <c r="K1744" s="36"/>
      <c r="L1744" s="37"/>
      <c r="M1744" s="44">
        <f t="shared" ref="M1744" si="41708">parseTime(K1744)-(L1745=INT(RIGHT($F1744, 1)))</f>
        <v>0</v>
      </c>
      <c r="N1744" s="45">
        <f t="shared" si="41629"/>
        <v>0</v>
      </c>
      <c r="O1744" s="36"/>
      <c r="P1744" s="37"/>
      <c r="Q1744" s="44">
        <f t="shared" ref="Q1744" si="41709">parseTime(O1744)-(P1745=INT(RIGHT($F1744, 1)))</f>
        <v>0</v>
      </c>
      <c r="R1744" s="45">
        <f t="shared" si="41631"/>
        <v>0</v>
      </c>
      <c r="S1744" s="36"/>
      <c r="T1744" s="37"/>
      <c r="U1744" s="44">
        <f t="shared" ref="U1744" si="41710">parseTime(S1744)-(T1745=INT(RIGHT($F1744, 1)))</f>
        <v>0</v>
      </c>
      <c r="V1744" s="45">
        <f t="shared" si="41633"/>
        <v>0</v>
      </c>
      <c r="W1744" s="36"/>
      <c r="X1744" s="37"/>
      <c r="Y1744" s="44">
        <f t="shared" ref="Y1744" si="41711">parseTime(W1744)-(X1745=INT(RIGHT($F1744, 1)))</f>
        <v>0</v>
      </c>
      <c r="Z1744" s="45">
        <f t="shared" si="41635"/>
        <v>0</v>
      </c>
      <c r="AA1744" s="36"/>
      <c r="AB1744" s="37"/>
      <c r="AC1744" s="44">
        <f t="shared" ref="AC1744" si="41712">parseTime(AA1744)-(AB1745=INT(RIGHT($F1744, 1)))</f>
        <v>0</v>
      </c>
      <c r="AD1744" s="45">
        <f t="shared" si="41637"/>
        <v>0</v>
      </c>
      <c r="AE1744" s="36"/>
      <c r="AF1744" s="37"/>
      <c r="AG1744" s="44">
        <f t="shared" ref="AG1744" si="41713">parseTime(AE1744)-(AF1745=INT(RIGHT($F1744, 1)))</f>
        <v>0</v>
      </c>
      <c r="AH1744" s="45">
        <f t="shared" si="41639"/>
        <v>0</v>
      </c>
      <c r="AI1744" s="36"/>
      <c r="AJ1744" s="37"/>
      <c r="AK1744" s="44">
        <f>parseTime(AI1744)-(AJ1745=INT(RIGHT($F1744, 1)))</f>
        <v>0</v>
      </c>
      <c r="AL1744" s="45">
        <f t="shared" si="41640"/>
        <v>0</v>
      </c>
      <c r="AM1744" s="36"/>
      <c r="AN1744" s="37"/>
      <c r="AO1744" s="44">
        <f t="shared" ref="AO1744" si="41714">parseTime(AM1744)-(AN1745=INT(RIGHT($F1744, 1)))</f>
        <v>0</v>
      </c>
      <c r="AP1744" s="45">
        <f t="shared" si="41642"/>
        <v>0</v>
      </c>
      <c r="AQ1744" s="36"/>
      <c r="AR1744" s="37"/>
      <c r="AS1744" s="44">
        <f t="shared" ref="AS1744" si="41715">parseTime(AQ1744)-(AR1745=INT(RIGHT($F1744, 1)))</f>
        <v>0</v>
      </c>
      <c r="AT1744" s="45">
        <f t="shared" si="41644"/>
        <v>0</v>
      </c>
      <c r="AU1744" s="36"/>
      <c r="AV1744" s="37"/>
      <c r="AW1744" s="44">
        <f>parseTime(AU1744)-(AV1745=INT(RIGHT($F1744, 1)))</f>
        <v>0</v>
      </c>
      <c r="AX1744" s="45">
        <f t="shared" si="41645"/>
        <v>0</v>
      </c>
      <c r="AY1744" s="36"/>
      <c r="AZ1744" s="37"/>
      <c r="BA1744" s="44">
        <f>parseTime(AY1744)-(AZ1745=INT(RIGHT($F1744, 1)))</f>
        <v>0</v>
      </c>
      <c r="BB1744" s="45">
        <f t="shared" si="41646"/>
        <v>0</v>
      </c>
      <c r="BC1744" s="36"/>
      <c r="BD1744" s="37"/>
      <c r="BE1744" s="44">
        <f>parseTime(BC1744)-(BD1745=INT(RIGHT($F1744, 1)))</f>
        <v>0</v>
      </c>
      <c r="BF1744" s="45">
        <f t="shared" si="41647"/>
        <v>0</v>
      </c>
      <c r="BG1744" s="36"/>
      <c r="BH1744" s="37"/>
      <c r="BI1744" s="44">
        <f>parseTime(BG1744)-(BH1745=INT(RIGHT($F1744, 1)))</f>
        <v>0</v>
      </c>
      <c r="BJ1744" s="45">
        <f t="shared" si="41648"/>
        <v>0</v>
      </c>
      <c r="BK1744" s="36"/>
      <c r="BL1744" s="37"/>
      <c r="BM1744" s="44">
        <f>parseTime(BK1744)-(BL1745=INT(RIGHT($F1744, 1)))</f>
        <v>0</v>
      </c>
      <c r="BN1744" s="45">
        <f t="shared" si="41649"/>
        <v>0</v>
      </c>
      <c r="BO1744" s="36"/>
      <c r="BP1744" s="37"/>
      <c r="BQ1744" s="44">
        <f t="shared" ref="BQ1744" si="41716">parseTime(BO1744)-(BP1745=INT(RIGHT($F1744, 1)))</f>
        <v>0</v>
      </c>
      <c r="BR1744" s="45">
        <f t="shared" si="41651"/>
        <v>0</v>
      </c>
      <c r="BS1744" s="36"/>
      <c r="BT1744" s="37"/>
      <c r="BU1744" s="44">
        <f t="shared" ref="BU1744" si="41717">parseTime(BS1744)-(BT1745=INT(RIGHT($F1744, 1)))</f>
        <v>0</v>
      </c>
      <c r="BV1744" s="45">
        <f t="shared" si="41653"/>
        <v>0</v>
      </c>
      <c r="BW1744" s="36"/>
      <c r="BX1744" s="37"/>
      <c r="BY1744" s="44">
        <f t="shared" ref="BY1744" si="41718">parseTime(BW1744)-(BX1745=INT(RIGHT($F1744, 1)))</f>
        <v>0</v>
      </c>
      <c r="BZ1744" s="45">
        <f t="shared" si="41655"/>
        <v>0</v>
      </c>
      <c r="CA1744" s="36"/>
      <c r="CB1744" s="37"/>
      <c r="CC1744" s="44">
        <f t="shared" ref="CC1744" si="41719">parseTime(CA1744)-(CB1745=INT(RIGHT($F1744, 1)))</f>
        <v>0</v>
      </c>
      <c r="CD1744" s="45">
        <f t="shared" si="41657"/>
        <v>0</v>
      </c>
      <c r="CE1744" s="36"/>
      <c r="CF1744" s="37"/>
      <c r="CG1744" s="44">
        <f t="shared" ref="CG1744" si="41720">parseTime(CE1744)-(CF1745=INT(RIGHT($F1744, 1)))</f>
        <v>0</v>
      </c>
      <c r="CH1744" s="45">
        <f t="shared" si="41659"/>
        <v>0</v>
      </c>
    </row>
    <row r="1745" spans="1:86" x14ac:dyDescent="0.25">
      <c r="A1745" s="56"/>
      <c r="B1745" s="57"/>
      <c r="C1745" s="14">
        <f t="shared" si="41676"/>
        <v>0</v>
      </c>
      <c r="D1745" s="14"/>
      <c r="E1745" s="20">
        <f t="shared" ref="E1745" si="41721">((7.5/2)-0.5+E1744)*8</f>
        <v>63.2</v>
      </c>
      <c r="F1745" s="51"/>
      <c r="G1745" s="46" t="s">
        <v>134</v>
      </c>
      <c r="H1745" s="38">
        <f t="shared" ref="H1745" si="41722">lunchAdjust(G1740:H1744)</f>
        <v>1</v>
      </c>
      <c r="I1745" s="48" t="s">
        <v>0</v>
      </c>
      <c r="J1745" s="39">
        <f t="shared" ref="J1745" si="41723">SUMPRODUCT(I1740:I1744*J1740:J1744)</f>
        <v>8</v>
      </c>
      <c r="K1745" s="46" t="s">
        <v>134</v>
      </c>
      <c r="L1745" s="38">
        <f t="shared" ref="L1745" si="41724">lunchAdjust(K1740:L1744)</f>
        <v>1</v>
      </c>
      <c r="M1745" s="48" t="s">
        <v>0</v>
      </c>
      <c r="N1745" s="39">
        <f t="shared" ref="N1745" si="41725">SUMPRODUCT(M1740:M1744*N1740:N1744)</f>
        <v>8</v>
      </c>
      <c r="O1745" s="46" t="s">
        <v>134</v>
      </c>
      <c r="P1745" s="38">
        <f t="shared" ref="P1745" si="41726">lunchAdjust(O1740:P1744)</f>
        <v>1</v>
      </c>
      <c r="Q1745" s="48" t="s">
        <v>0</v>
      </c>
      <c r="R1745" s="39">
        <f t="shared" ref="R1745" si="41727">SUMPRODUCT(Q1740:Q1744*R1740:R1744)</f>
        <v>8</v>
      </c>
      <c r="S1745" s="46" t="s">
        <v>134</v>
      </c>
      <c r="T1745" s="38">
        <f t="shared" ref="T1745" si="41728">lunchAdjust(S1740:T1744)</f>
        <v>1</v>
      </c>
      <c r="U1745" s="48" t="s">
        <v>0</v>
      </c>
      <c r="V1745" s="39">
        <f t="shared" ref="V1745" si="41729">SUMPRODUCT(U1740:U1744*V1740:V1744)</f>
        <v>8</v>
      </c>
      <c r="W1745" s="46" t="s">
        <v>134</v>
      </c>
      <c r="X1745" s="38">
        <f t="shared" ref="X1745" si="41730">lunchAdjust(W1740:X1744)</f>
        <v>0</v>
      </c>
      <c r="Y1745" s="48" t="s">
        <v>0</v>
      </c>
      <c r="Z1745" s="39">
        <f t="shared" ref="Z1745" si="41731">SUMPRODUCT(Y1740:Y1744*Z1740:Z1744)</f>
        <v>0</v>
      </c>
      <c r="AA1745" s="46" t="s">
        <v>134</v>
      </c>
      <c r="AB1745" s="38">
        <f t="shared" ref="AB1745" si="41732">lunchAdjust(AA1740:AB1744)</f>
        <v>1</v>
      </c>
      <c r="AC1745" s="48" t="s">
        <v>0</v>
      </c>
      <c r="AD1745" s="39">
        <f t="shared" ref="AD1745" si="41733">SUMPRODUCT(AC1740:AC1744*AD1740:AD1744)</f>
        <v>8</v>
      </c>
      <c r="AE1745" s="46" t="s">
        <v>134</v>
      </c>
      <c r="AF1745" s="38">
        <f t="shared" ref="AF1745" si="41734">lunchAdjust(AE1740:AF1744)</f>
        <v>1</v>
      </c>
      <c r="AG1745" s="48" t="s">
        <v>0</v>
      </c>
      <c r="AH1745" s="39">
        <f t="shared" ref="AH1745" si="41735">SUMPRODUCT(AG1740:AG1744*AH1740:AH1744)</f>
        <v>7.5</v>
      </c>
      <c r="AI1745" s="46" t="s">
        <v>134</v>
      </c>
      <c r="AJ1745" s="38">
        <f t="shared" ref="AJ1745" si="41736">lunchAdjust(AI1740:AJ1744)</f>
        <v>0</v>
      </c>
      <c r="AK1745" s="48" t="s">
        <v>0</v>
      </c>
      <c r="AL1745" s="39">
        <f t="shared" ref="AL1745" si="41737">SUMPRODUCT(AK1740:AK1744*AL1740:AL1744)</f>
        <v>0</v>
      </c>
      <c r="AM1745" s="46" t="s">
        <v>134</v>
      </c>
      <c r="AN1745" s="38">
        <f t="shared" ref="AN1745" si="41738">lunchAdjust(AM1740:AN1744)</f>
        <v>0</v>
      </c>
      <c r="AO1745" s="48" t="s">
        <v>0</v>
      </c>
      <c r="AP1745" s="39">
        <f t="shared" ref="AP1745" si="41739">SUMPRODUCT(AO1740:AO1744*AP1740:AP1744)</f>
        <v>0</v>
      </c>
      <c r="AQ1745" s="46" t="s">
        <v>134</v>
      </c>
      <c r="AR1745" s="38">
        <f t="shared" ref="AR1745" si="41740">lunchAdjust(AQ1740:AR1744)</f>
        <v>0</v>
      </c>
      <c r="AS1745" s="48" t="s">
        <v>0</v>
      </c>
      <c r="AT1745" s="39">
        <f t="shared" ref="AT1745" si="41741">SUMPRODUCT(AS1740:AS1744*AT1740:AT1744)</f>
        <v>0</v>
      </c>
      <c r="AU1745" s="46" t="s">
        <v>134</v>
      </c>
      <c r="AV1745" s="38">
        <f t="shared" ref="AV1745" si="41742">lunchAdjust(AU1740:AV1744)</f>
        <v>0</v>
      </c>
      <c r="AW1745" s="48" t="s">
        <v>0</v>
      </c>
      <c r="AX1745" s="39">
        <f t="shared" ref="AX1745" si="41743">SUMPRODUCT(AW1740:AW1744*AX1740:AX1744)</f>
        <v>0</v>
      </c>
      <c r="AY1745" s="46" t="s">
        <v>134</v>
      </c>
      <c r="AZ1745" s="38">
        <f t="shared" ref="AZ1745" si="41744">lunchAdjust(AY1740:AZ1744)</f>
        <v>0</v>
      </c>
      <c r="BA1745" s="48" t="s">
        <v>0</v>
      </c>
      <c r="BB1745" s="39">
        <f t="shared" ref="BB1745" si="41745">SUMPRODUCT(BA1740:BA1744*BB1740:BB1744)</f>
        <v>0</v>
      </c>
      <c r="BC1745" s="46" t="s">
        <v>134</v>
      </c>
      <c r="BD1745" s="38">
        <f t="shared" ref="BD1745" si="41746">lunchAdjust(BC1740:BD1744)</f>
        <v>0</v>
      </c>
      <c r="BE1745" s="48" t="s">
        <v>0</v>
      </c>
      <c r="BF1745" s="39">
        <f t="shared" ref="BF1745" si="41747">SUMPRODUCT(BE1740:BE1744*BF1740:BF1744)</f>
        <v>0</v>
      </c>
      <c r="BG1745" s="46" t="s">
        <v>134</v>
      </c>
      <c r="BH1745" s="38">
        <f t="shared" ref="BH1745" si="41748">lunchAdjust(BG1740:BH1744)</f>
        <v>0</v>
      </c>
      <c r="BI1745" s="48" t="s">
        <v>0</v>
      </c>
      <c r="BJ1745" s="39">
        <f t="shared" ref="BJ1745" si="41749">SUMPRODUCT(BI1740:BI1744*BJ1740:BJ1744)</f>
        <v>0</v>
      </c>
      <c r="BK1745" s="46" t="s">
        <v>134</v>
      </c>
      <c r="BL1745" s="38">
        <f t="shared" ref="BL1745" si="41750">lunchAdjust(BK1740:BL1744)</f>
        <v>0</v>
      </c>
      <c r="BM1745" s="48" t="s">
        <v>0</v>
      </c>
      <c r="BN1745" s="39">
        <f t="shared" ref="BN1745" si="41751">SUMPRODUCT(BM1740:BM1744*BN1740:BN1744)</f>
        <v>0</v>
      </c>
      <c r="BO1745" s="46" t="s">
        <v>134</v>
      </c>
      <c r="BP1745" s="38">
        <f t="shared" ref="BP1745" si="41752">lunchAdjust(BO1740:BP1744)</f>
        <v>2</v>
      </c>
      <c r="BQ1745" s="48" t="s">
        <v>0</v>
      </c>
      <c r="BR1745" s="39">
        <f t="shared" ref="BR1745" si="41753">SUMPRODUCT(BQ1740:BQ1744*BR1740:BR1744)</f>
        <v>8</v>
      </c>
      <c r="BS1745" s="46" t="s">
        <v>134</v>
      </c>
      <c r="BT1745" s="38">
        <f t="shared" ref="BT1745" si="41754">lunchAdjust(BS1740:BT1744)</f>
        <v>1</v>
      </c>
      <c r="BU1745" s="48" t="s">
        <v>0</v>
      </c>
      <c r="BV1745" s="39">
        <f t="shared" ref="BV1745" si="41755">SUMPRODUCT(BU1740:BU1744*BV1740:BV1744)</f>
        <v>8</v>
      </c>
      <c r="BW1745" s="46" t="s">
        <v>134</v>
      </c>
      <c r="BX1745" s="38">
        <f t="shared" ref="BX1745" si="41756">lunchAdjust(BW1740:BX1744)</f>
        <v>0</v>
      </c>
      <c r="BY1745" s="48" t="s">
        <v>0</v>
      </c>
      <c r="BZ1745" s="39">
        <f t="shared" ref="BZ1745" si="41757">SUMPRODUCT(BY1740:BY1744*BZ1740:BZ1744)</f>
        <v>0</v>
      </c>
      <c r="CA1745" s="46" t="s">
        <v>134</v>
      </c>
      <c r="CB1745" s="38">
        <f t="shared" ref="CB1745" si="41758">lunchAdjust(CA1740:CB1744)</f>
        <v>0</v>
      </c>
      <c r="CC1745" s="48" t="s">
        <v>0</v>
      </c>
      <c r="CD1745" s="39">
        <f t="shared" ref="CD1745" si="41759">SUMPRODUCT(CC1740:CC1744*CD1740:CD1744)</f>
        <v>0</v>
      </c>
      <c r="CE1745" s="46" t="s">
        <v>134</v>
      </c>
      <c r="CF1745" s="38">
        <f t="shared" ref="CF1745" si="41760">lunchAdjust(CE1740:CF1744)</f>
        <v>0</v>
      </c>
      <c r="CG1745" s="48" t="s">
        <v>0</v>
      </c>
      <c r="CH1745" s="39">
        <f t="shared" ref="CH1745" si="41761">SUMPRODUCT(CG1740:CG1744*CH1740:CH1744)</f>
        <v>0</v>
      </c>
    </row>
    <row r="1746" spans="1:86" ht="15.75" thickBot="1" x14ac:dyDescent="0.3">
      <c r="A1746" s="58" t="s">
        <v>121</v>
      </c>
      <c r="B1746" s="59">
        <f t="shared" ref="B1746" ca="1" si="41762">roleHours(G1740:CH1746, "OUT")</f>
        <v>0</v>
      </c>
      <c r="C1746" s="54" t="s">
        <v>137</v>
      </c>
      <c r="D1746" s="22">
        <f t="shared" ref="D1746" ca="1" si="41763">roleHours(G1740:CH1746, "PTO")</f>
        <v>0</v>
      </c>
      <c r="E1746" s="23">
        <f t="shared" ref="E1746" ca="1" si="41764">E1745-B1741</f>
        <v>2.7000000000000028</v>
      </c>
      <c r="F1746" s="52"/>
      <c r="G1746" s="47" t="s">
        <v>39</v>
      </c>
      <c r="H1746" s="40">
        <f t="shared" si="41419"/>
        <v>0</v>
      </c>
      <c r="I1746" s="49" t="s">
        <v>135</v>
      </c>
      <c r="J1746" s="41">
        <f t="shared" ref="J1746" si="41765">J1745*G$4</f>
        <v>0</v>
      </c>
      <c r="K1746" s="47" t="s">
        <v>39</v>
      </c>
      <c r="L1746" s="40">
        <f t="shared" ref="L1746" si="41766">SUMPRODUCT(M1740:M1744*(L1740:L1744="PTO"))+SUMPRODUCT(M1740:M1744*(L1740:L1744="HOL"))</f>
        <v>0</v>
      </c>
      <c r="M1746" s="49" t="s">
        <v>135</v>
      </c>
      <c r="N1746" s="41">
        <f t="shared" ref="N1746" si="41767">N1745*K$4</f>
        <v>0</v>
      </c>
      <c r="O1746" s="47" t="s">
        <v>39</v>
      </c>
      <c r="P1746" s="40">
        <f t="shared" ref="P1746" si="41768">SUMPRODUCT(Q1740:Q1744*(P1740:P1744="PTO"))+SUMPRODUCT(Q1740:Q1744*(P1740:P1744="HOL"))</f>
        <v>0</v>
      </c>
      <c r="Q1746" s="49" t="s">
        <v>135</v>
      </c>
      <c r="R1746" s="41">
        <f t="shared" ref="R1746" si="41769">R1745*O$4</f>
        <v>8</v>
      </c>
      <c r="S1746" s="47" t="s">
        <v>39</v>
      </c>
      <c r="T1746" s="40">
        <f t="shared" ref="T1746" si="41770">SUMPRODUCT(U1740:U1744*(T1740:T1744="PTO"))+SUMPRODUCT(U1740:U1744*(T1740:T1744="HOL"))</f>
        <v>0</v>
      </c>
      <c r="U1746" s="49" t="s">
        <v>135</v>
      </c>
      <c r="V1746" s="41">
        <f t="shared" ref="V1746" si="41771">V1745*S$4</f>
        <v>0</v>
      </c>
      <c r="W1746" s="47" t="s">
        <v>39</v>
      </c>
      <c r="X1746" s="40">
        <f t="shared" ref="X1746" si="41772">SUMPRODUCT(Y1740:Y1744*(X1740:X1744="PTO"))+SUMPRODUCT(Y1740:Y1744*(X1740:X1744="HOL"))</f>
        <v>0</v>
      </c>
      <c r="Y1746" s="49" t="s">
        <v>135</v>
      </c>
      <c r="Z1746" s="41">
        <f t="shared" ref="Z1746" si="41773">Z1745*W$4</f>
        <v>0</v>
      </c>
      <c r="AA1746" s="47" t="s">
        <v>39</v>
      </c>
      <c r="AB1746" s="40">
        <f t="shared" ref="AB1746" si="41774">SUMPRODUCT(AC1740:AC1744*(AB1740:AB1744="PTO"))+SUMPRODUCT(AC1740:AC1744*(AB1740:AB1744="HOL"))</f>
        <v>0</v>
      </c>
      <c r="AC1746" s="49" t="s">
        <v>135</v>
      </c>
      <c r="AD1746" s="41">
        <f t="shared" ref="AD1746" si="41775">AD1745*AA$4</f>
        <v>8</v>
      </c>
      <c r="AE1746" s="47" t="s">
        <v>39</v>
      </c>
      <c r="AF1746" s="40">
        <f t="shared" ref="AF1746" si="41776">SUMPRODUCT(AG1740:AG1744*(AF1740:AF1744="PTO"))+SUMPRODUCT(AG1740:AG1744*(AF1740:AF1744="HOL"))</f>
        <v>0</v>
      </c>
      <c r="AG1746" s="49" t="s">
        <v>135</v>
      </c>
      <c r="AH1746" s="41">
        <f t="shared" ref="AH1746" si="41777">AH1745*AE$4</f>
        <v>7.5</v>
      </c>
      <c r="AI1746" s="47" t="s">
        <v>39</v>
      </c>
      <c r="AJ1746" s="40">
        <f t="shared" ref="AJ1746" si="41778">SUMPRODUCT(AK1740:AK1744*(AJ1740:AJ1744="PTO"))+SUMPRODUCT(AK1740:AK1744*(AJ1740:AJ1744="HOL"))</f>
        <v>0</v>
      </c>
      <c r="AK1746" s="49" t="s">
        <v>135</v>
      </c>
      <c r="AL1746" s="41">
        <f>AL1745*AI$4</f>
        <v>0</v>
      </c>
      <c r="AM1746" s="47" t="s">
        <v>39</v>
      </c>
      <c r="AN1746" s="40">
        <f t="shared" ref="AN1746" si="41779">SUMPRODUCT(AO1740:AO1744*(AN1740:AN1744="PTO"))+SUMPRODUCT(AO1740:AO1744*(AN1740:AN1744="HOL"))</f>
        <v>0</v>
      </c>
      <c r="AO1746" s="49" t="s">
        <v>135</v>
      </c>
      <c r="AP1746" s="41">
        <f t="shared" ref="AP1746" si="41780">AP1745*AM$4</f>
        <v>0</v>
      </c>
      <c r="AQ1746" s="47" t="s">
        <v>39</v>
      </c>
      <c r="AR1746" s="40">
        <f t="shared" ref="AR1746" si="41781">SUMPRODUCT(AS1740:AS1744*(AR1740:AR1744="PTO"))+SUMPRODUCT(AS1740:AS1744*(AR1740:AR1744="HOL"))</f>
        <v>0</v>
      </c>
      <c r="AS1746" s="49" t="s">
        <v>135</v>
      </c>
      <c r="AT1746" s="41">
        <f t="shared" ref="AT1746" si="41782">AT1745*AQ$4</f>
        <v>0</v>
      </c>
      <c r="AU1746" s="47" t="s">
        <v>39</v>
      </c>
      <c r="AV1746" s="40">
        <f t="shared" ref="AV1746" si="41783">SUMPRODUCT(AW1740:AW1744*(AV1740:AV1744="PTO"))+SUMPRODUCT(AW1740:AW1744*(AV1740:AV1744="HOL"))</f>
        <v>0</v>
      </c>
      <c r="AW1746" s="49" t="s">
        <v>135</v>
      </c>
      <c r="AX1746" s="41">
        <f>AX1745*AU$4</f>
        <v>0</v>
      </c>
      <c r="AY1746" s="47" t="s">
        <v>39</v>
      </c>
      <c r="AZ1746" s="40">
        <f t="shared" ref="AZ1746" si="41784">SUMPRODUCT(BA1740:BA1744*(AZ1740:AZ1744="PTO"))+SUMPRODUCT(BA1740:BA1744*(AZ1740:AZ1744="HOL"))</f>
        <v>0</v>
      </c>
      <c r="BA1746" s="49" t="s">
        <v>135</v>
      </c>
      <c r="BB1746" s="41">
        <f>BB1745*AY$4</f>
        <v>0</v>
      </c>
      <c r="BC1746" s="47" t="s">
        <v>39</v>
      </c>
      <c r="BD1746" s="40">
        <f t="shared" ref="BD1746" si="41785">SUMPRODUCT(BE1740:BE1744*(BD1740:BD1744="PTO"))+SUMPRODUCT(BE1740:BE1744*(BD1740:BD1744="HOL"))</f>
        <v>0</v>
      </c>
      <c r="BE1746" s="49" t="s">
        <v>135</v>
      </c>
      <c r="BF1746" s="41">
        <f>BF1745*BC$4</f>
        <v>0</v>
      </c>
      <c r="BG1746" s="47" t="s">
        <v>39</v>
      </c>
      <c r="BH1746" s="40">
        <f t="shared" ref="BH1746" si="41786">SUMPRODUCT(BI1740:BI1744*(BH1740:BH1744="PTO"))+SUMPRODUCT(BI1740:BI1744*(BH1740:BH1744="HOL"))</f>
        <v>0</v>
      </c>
      <c r="BI1746" s="49" t="s">
        <v>135</v>
      </c>
      <c r="BJ1746" s="41">
        <f>BJ1745*BG$4</f>
        <v>0</v>
      </c>
      <c r="BK1746" s="47" t="s">
        <v>39</v>
      </c>
      <c r="BL1746" s="40">
        <f t="shared" ref="BL1746" si="41787">SUMPRODUCT(BM1740:BM1744*(BL1740:BL1744="PTO"))+SUMPRODUCT(BM1740:BM1744*(BL1740:BL1744="HOL"))</f>
        <v>0</v>
      </c>
      <c r="BM1746" s="49" t="s">
        <v>135</v>
      </c>
      <c r="BN1746" s="41">
        <f>BN1745*BK$4</f>
        <v>0</v>
      </c>
      <c r="BO1746" s="47" t="s">
        <v>39</v>
      </c>
      <c r="BP1746" s="40">
        <f t="shared" ref="BP1746" si="41788">SUMPRODUCT(BQ1740:BQ1744*(BP1740:BP1744="PTO"))+SUMPRODUCT(BQ1740:BQ1744*(BP1740:BP1744="HOL"))</f>
        <v>0</v>
      </c>
      <c r="BQ1746" s="49" t="s">
        <v>135</v>
      </c>
      <c r="BR1746" s="41">
        <f t="shared" ref="BR1746" si="41789">BR1745*BO$4</f>
        <v>8</v>
      </c>
      <c r="BS1746" s="47" t="s">
        <v>39</v>
      </c>
      <c r="BT1746" s="40">
        <f t="shared" ref="BT1746" si="41790">SUMPRODUCT(BU1740:BU1744*(BT1740:BT1744="PTO"))+SUMPRODUCT(BU1740:BU1744*(BT1740:BT1744="HOL"))</f>
        <v>0</v>
      </c>
      <c r="BU1746" s="49" t="s">
        <v>135</v>
      </c>
      <c r="BV1746" s="41">
        <f t="shared" ref="BV1746" si="41791">BV1745*BS$4</f>
        <v>8</v>
      </c>
      <c r="BW1746" s="47" t="s">
        <v>39</v>
      </c>
      <c r="BX1746" s="40">
        <f t="shared" ref="BX1746" si="41792">SUMPRODUCT(BY1740:BY1744*(BX1740:BX1744="PTO"))+SUMPRODUCT(BY1740:BY1744*(BX1740:BX1744="HOL"))</f>
        <v>0</v>
      </c>
      <c r="BY1746" s="49" t="s">
        <v>135</v>
      </c>
      <c r="BZ1746" s="41">
        <f t="shared" ref="BZ1746" si="41793">BZ1745*BW$4</f>
        <v>0</v>
      </c>
      <c r="CA1746" s="47" t="s">
        <v>39</v>
      </c>
      <c r="CB1746" s="40">
        <f t="shared" ref="CB1746" si="41794">SUMPRODUCT(CC1740:CC1744*(CB1740:CB1744="PTO"))+SUMPRODUCT(CC1740:CC1744*(CB1740:CB1744="HOL"))</f>
        <v>0</v>
      </c>
      <c r="CC1746" s="49" t="s">
        <v>135</v>
      </c>
      <c r="CD1746" s="41">
        <f t="shared" ref="CD1746" si="41795">CD1745*CA$4</f>
        <v>0</v>
      </c>
      <c r="CE1746" s="47" t="s">
        <v>39</v>
      </c>
      <c r="CF1746" s="40">
        <f t="shared" ref="CF1746" si="41796">SUMPRODUCT(CG1740:CG1744*(CF1740:CF1744="PTO"))+SUMPRODUCT(CG1740:CG1744*(CF1740:CF1744="HOL"))</f>
        <v>0</v>
      </c>
      <c r="CG1746" s="49" t="s">
        <v>135</v>
      </c>
      <c r="CH1746" s="41">
        <f t="shared" ref="CH1746" si="41797">CH1745*CE$4</f>
        <v>0</v>
      </c>
    </row>
    <row r="1747" spans="1:86" x14ac:dyDescent="0.25">
      <c r="A1747" s="70" t="s">
        <v>133</v>
      </c>
      <c r="B1747" s="71">
        <f t="shared" ref="B1747" ca="1" si="41798">D1747-B1748</f>
        <v>2.7420575028357632</v>
      </c>
      <c r="C1747" s="72" t="s">
        <v>122</v>
      </c>
      <c r="D1747" s="71">
        <f>IFERROR(INDEX(Holidays[FTE], MATCH(Entry!E1747, Holidays[Date], 0)), 1)*8*INDEX(FTEguide[[1]:[12]], MATCH(Entry!E1748, FTEguide[Weekday], 0), IF(Entry!E1750&gt;0, Entry!E1750, MONTH(Entry!E1747)))</f>
        <v>62.242057502835763</v>
      </c>
      <c r="E1747" s="60">
        <f t="shared" si="40936"/>
        <v>44077</v>
      </c>
      <c r="F1747" s="50" t="s">
        <v>128</v>
      </c>
      <c r="G1747" s="34" t="s">
        <v>136</v>
      </c>
      <c r="H1747" s="35" t="s">
        <v>39</v>
      </c>
      <c r="I1747" s="42">
        <f t="shared" ref="I1747" si="41799">parseTime(G1747)-(H1752=INT(RIGHT($F1747, 1)))</f>
        <v>8</v>
      </c>
      <c r="J1747" s="43">
        <f t="shared" ref="J1747:J1751" si="41800">isClocked(H1747)</f>
        <v>0</v>
      </c>
      <c r="K1747" s="34" t="s">
        <v>136</v>
      </c>
      <c r="L1747" s="35" t="s">
        <v>23</v>
      </c>
      <c r="M1747" s="42">
        <f t="shared" ref="M1747" si="41801">parseTime(K1747)-(L1752=INT(RIGHT($F1747, 1)))</f>
        <v>8</v>
      </c>
      <c r="N1747" s="43">
        <f t="shared" ref="N1747:N1751" si="41802">isClocked(L1747)</f>
        <v>1</v>
      </c>
      <c r="O1747" s="34" t="s">
        <v>180</v>
      </c>
      <c r="P1747" s="35" t="s">
        <v>23</v>
      </c>
      <c r="Q1747" s="42">
        <f t="shared" ref="Q1747" si="41803">parseTime(O1747)-(P1752=INT(RIGHT($F1747, 1)))</f>
        <v>8</v>
      </c>
      <c r="R1747" s="43">
        <f t="shared" ref="R1747:R1751" si="41804">isClocked(P1747)</f>
        <v>1</v>
      </c>
      <c r="S1747" s="34" t="s">
        <v>227</v>
      </c>
      <c r="T1747" s="35" t="s">
        <v>23</v>
      </c>
      <c r="U1747" s="42">
        <f t="shared" ref="U1747" si="41805">parseTime(S1747)-(T1752=INT(RIGHT($F1747, 1)))</f>
        <v>8</v>
      </c>
      <c r="V1747" s="43">
        <f t="shared" ref="V1747:V1751" si="41806">isClocked(T1747)</f>
        <v>1</v>
      </c>
      <c r="W1747" s="34"/>
      <c r="X1747" s="35"/>
      <c r="Y1747" s="42">
        <f t="shared" ref="Y1747" si="41807">parseTime(W1747)-(X1752=INT(RIGHT($F1747, 1)))</f>
        <v>0</v>
      </c>
      <c r="Z1747" s="43">
        <f t="shared" ref="Z1747:Z1751" si="41808">isClocked(X1747)</f>
        <v>0</v>
      </c>
      <c r="AA1747" s="34" t="s">
        <v>136</v>
      </c>
      <c r="AB1747" s="35" t="s">
        <v>23</v>
      </c>
      <c r="AC1747" s="42">
        <f t="shared" ref="AC1747" si="41809">parseTime(AA1747)-(AB1752=INT(RIGHT($F1747, 1)))</f>
        <v>8</v>
      </c>
      <c r="AD1747" s="43">
        <f t="shared" ref="AD1747:AD1751" si="41810">isClocked(AB1747)</f>
        <v>1</v>
      </c>
      <c r="AE1747" s="34" t="s">
        <v>269</v>
      </c>
      <c r="AF1747" s="35" t="s">
        <v>25</v>
      </c>
      <c r="AG1747" s="42">
        <f t="shared" ref="AG1747" si="41811">parseTime(AE1747)-(AF1752=INT(RIGHT($F1747, 1)))</f>
        <v>3.5</v>
      </c>
      <c r="AH1747" s="43">
        <f t="shared" ref="AH1747:AH1751" si="41812">isClocked(AF1747)</f>
        <v>1</v>
      </c>
      <c r="AI1747" s="34" t="s">
        <v>136</v>
      </c>
      <c r="AJ1747" s="35" t="s">
        <v>23</v>
      </c>
      <c r="AK1747" s="42">
        <f>parseTime(AI1747)-(AJ1752=INT(RIGHT($F1747, 1)))</f>
        <v>8</v>
      </c>
      <c r="AL1747" s="43">
        <f t="shared" ref="AL1747:AL1751" si="41813">isClocked(AJ1747)</f>
        <v>1</v>
      </c>
      <c r="AM1747" s="34"/>
      <c r="AN1747" s="35"/>
      <c r="AO1747" s="42">
        <f t="shared" ref="AO1747" si="41814">parseTime(AM1747)-(AN1752=INT(RIGHT($F1747, 1)))</f>
        <v>0</v>
      </c>
      <c r="AP1747" s="43">
        <f t="shared" ref="AP1747:AP1751" si="41815">isClocked(AN1747)</f>
        <v>0</v>
      </c>
      <c r="AQ1747" s="34"/>
      <c r="AR1747" s="35"/>
      <c r="AS1747" s="42">
        <f t="shared" ref="AS1747" si="41816">parseTime(AQ1747)-(AR1752=INT(RIGHT($F1747, 1)))</f>
        <v>0</v>
      </c>
      <c r="AT1747" s="43">
        <f t="shared" ref="AT1747:AT1751" si="41817">isClocked(AR1747)</f>
        <v>0</v>
      </c>
      <c r="AU1747" s="34"/>
      <c r="AV1747" s="35"/>
      <c r="AW1747" s="42">
        <f>parseTime(AU1747)-(AV1752=INT(RIGHT($F1747, 1)))</f>
        <v>0</v>
      </c>
      <c r="AX1747" s="43">
        <f t="shared" ref="AX1747:AX1751" si="41818">isClocked(AV1747)</f>
        <v>0</v>
      </c>
      <c r="AY1747" s="34"/>
      <c r="AZ1747" s="35"/>
      <c r="BA1747" s="42">
        <f>parseTime(AY1747)-(AZ1752=INT(RIGHT($F1747, 1)))</f>
        <v>0</v>
      </c>
      <c r="BB1747" s="43">
        <f t="shared" ref="BB1747:BB1751" si="41819">isClocked(AZ1747)</f>
        <v>0</v>
      </c>
      <c r="BC1747" s="34"/>
      <c r="BD1747" s="35"/>
      <c r="BE1747" s="42">
        <f>parseTime(BC1747)-(BD1752=INT(RIGHT($F1747, 1)))</f>
        <v>0</v>
      </c>
      <c r="BF1747" s="43">
        <f t="shared" ref="BF1747:BF1751" si="41820">isClocked(BD1747)</f>
        <v>0</v>
      </c>
      <c r="BG1747" s="34"/>
      <c r="BH1747" s="35"/>
      <c r="BI1747" s="42">
        <f>parseTime(BG1747)-(BH1752=INT(RIGHT($F1747, 1)))</f>
        <v>0</v>
      </c>
      <c r="BJ1747" s="43">
        <f t="shared" ref="BJ1747:BJ1751" si="41821">isClocked(BH1747)</f>
        <v>0</v>
      </c>
      <c r="BK1747" s="34"/>
      <c r="BL1747" s="35"/>
      <c r="BM1747" s="42">
        <f>parseTime(BK1747)-(BL1752=INT(RIGHT($F1747, 1)))</f>
        <v>0</v>
      </c>
      <c r="BN1747" s="43">
        <f t="shared" ref="BN1747:BN1751" si="41822">isClocked(BL1747)</f>
        <v>0</v>
      </c>
      <c r="BO1747" s="34" t="s">
        <v>136</v>
      </c>
      <c r="BP1747" s="35" t="s">
        <v>23</v>
      </c>
      <c r="BQ1747" s="42">
        <f t="shared" ref="BQ1747" si="41823">parseTime(BO1747)-(BP1752=INT(RIGHT($F1747, 1)))</f>
        <v>8</v>
      </c>
      <c r="BR1747" s="43">
        <f t="shared" ref="BR1747:BR1751" si="41824">isClocked(BP1747)</f>
        <v>1</v>
      </c>
      <c r="BS1747" s="34" t="s">
        <v>136</v>
      </c>
      <c r="BT1747" s="35" t="s">
        <v>23</v>
      </c>
      <c r="BU1747" s="42">
        <f t="shared" ref="BU1747" si="41825">parseTime(BS1747)-(BT1752=INT(RIGHT($F1747, 1)))</f>
        <v>8</v>
      </c>
      <c r="BV1747" s="43">
        <f t="shared" ref="BV1747:BV1751" si="41826">isClocked(BT1747)</f>
        <v>1</v>
      </c>
      <c r="BW1747" s="34"/>
      <c r="BX1747" s="35"/>
      <c r="BY1747" s="42">
        <f t="shared" ref="BY1747" si="41827">parseTime(BW1747)-(BX1752=INT(RIGHT($F1747, 1)))</f>
        <v>0</v>
      </c>
      <c r="BZ1747" s="43">
        <f t="shared" ref="BZ1747:BZ1751" si="41828">isClocked(BX1747)</f>
        <v>0</v>
      </c>
      <c r="CA1747" s="34"/>
      <c r="CB1747" s="35"/>
      <c r="CC1747" s="42">
        <f t="shared" ref="CC1747" si="41829">parseTime(CA1747)-(CB1752=INT(RIGHT($F1747, 1)))</f>
        <v>0</v>
      </c>
      <c r="CD1747" s="43">
        <f t="shared" ref="CD1747:CD1751" si="41830">isClocked(CB1747)</f>
        <v>0</v>
      </c>
      <c r="CE1747" s="34"/>
      <c r="CF1747" s="35"/>
      <c r="CG1747" s="42">
        <f t="shared" ref="CG1747" si="41831">parseTime(CE1747)-(CF1752=INT(RIGHT($F1747, 1)))</f>
        <v>0</v>
      </c>
      <c r="CH1747" s="43">
        <f t="shared" ref="CH1747:CH1751" si="41832">isClocked(CF1747)</f>
        <v>0</v>
      </c>
    </row>
    <row r="1748" spans="1:86" x14ac:dyDescent="0.25">
      <c r="A1748" s="56" t="s">
        <v>0</v>
      </c>
      <c r="B1748" s="57">
        <f t="shared" ca="1" si="40452"/>
        <v>59.5</v>
      </c>
      <c r="C1748" s="14" t="s">
        <v>252</v>
      </c>
      <c r="D1748" s="14">
        <f t="shared" si="41660"/>
        <v>53.7</v>
      </c>
      <c r="E1748" s="55" t="str">
        <f t="shared" si="40453"/>
        <v>Thursday</v>
      </c>
      <c r="F1748" s="51" t="s">
        <v>129</v>
      </c>
      <c r="G1748" s="36"/>
      <c r="H1748" s="37"/>
      <c r="I1748" s="44">
        <f t="shared" ref="I1748" si="41833">parseTime(G1748)-(H1752=INT(RIGHT($F1748, 1)))</f>
        <v>0</v>
      </c>
      <c r="J1748" s="45">
        <f t="shared" si="41800"/>
        <v>0</v>
      </c>
      <c r="K1748" s="36"/>
      <c r="L1748" s="37"/>
      <c r="M1748" s="44">
        <f t="shared" ref="M1748" si="41834">parseTime(K1748)-(L1752=INT(RIGHT($F1748, 1)))</f>
        <v>0</v>
      </c>
      <c r="N1748" s="45">
        <f t="shared" si="41802"/>
        <v>0</v>
      </c>
      <c r="O1748" s="36"/>
      <c r="P1748" s="37"/>
      <c r="Q1748" s="44">
        <f t="shared" ref="Q1748" si="41835">parseTime(O1748)-(P1752=INT(RIGHT($F1748, 1)))</f>
        <v>0</v>
      </c>
      <c r="R1748" s="45">
        <f t="shared" si="41804"/>
        <v>0</v>
      </c>
      <c r="S1748" s="36"/>
      <c r="T1748" s="37"/>
      <c r="U1748" s="44">
        <f t="shared" ref="U1748" si="41836">parseTime(S1748)-(T1752=INT(RIGHT($F1748, 1)))</f>
        <v>0</v>
      </c>
      <c r="V1748" s="45">
        <f t="shared" si="41806"/>
        <v>0</v>
      </c>
      <c r="W1748" s="36"/>
      <c r="X1748" s="37"/>
      <c r="Y1748" s="44">
        <f t="shared" ref="Y1748" si="41837">parseTime(W1748)-(X1752=INT(RIGHT($F1748, 1)))</f>
        <v>0</v>
      </c>
      <c r="Z1748" s="45">
        <f t="shared" si="41808"/>
        <v>0</v>
      </c>
      <c r="AA1748" s="36"/>
      <c r="AB1748" s="37"/>
      <c r="AC1748" s="44">
        <f t="shared" ref="AC1748" si="41838">parseTime(AA1748)-(AB1752=INT(RIGHT($F1748, 1)))</f>
        <v>0</v>
      </c>
      <c r="AD1748" s="45">
        <f t="shared" si="41810"/>
        <v>0</v>
      </c>
      <c r="AE1748" s="36"/>
      <c r="AF1748" s="37"/>
      <c r="AG1748" s="44">
        <f t="shared" ref="AG1748" si="41839">parseTime(AE1748)-(AF1752=INT(RIGHT($F1748, 1)))</f>
        <v>0</v>
      </c>
      <c r="AH1748" s="45">
        <f t="shared" si="41812"/>
        <v>0</v>
      </c>
      <c r="AI1748" s="36"/>
      <c r="AJ1748" s="37"/>
      <c r="AK1748" s="44">
        <f>parseTime(AI1748)-(AJ1752=INT(RIGHT($F1748, 1)))</f>
        <v>0</v>
      </c>
      <c r="AL1748" s="45">
        <f t="shared" si="41813"/>
        <v>0</v>
      </c>
      <c r="AM1748" s="36"/>
      <c r="AN1748" s="37"/>
      <c r="AO1748" s="44">
        <f t="shared" ref="AO1748" si="41840">parseTime(AM1748)-(AN1752=INT(RIGHT($F1748, 1)))</f>
        <v>0</v>
      </c>
      <c r="AP1748" s="45">
        <f t="shared" si="41815"/>
        <v>0</v>
      </c>
      <c r="AQ1748" s="36"/>
      <c r="AR1748" s="37"/>
      <c r="AS1748" s="44">
        <f t="shared" ref="AS1748" si="41841">parseTime(AQ1748)-(AR1752=INT(RIGHT($F1748, 1)))</f>
        <v>0</v>
      </c>
      <c r="AT1748" s="45">
        <f t="shared" si="41817"/>
        <v>0</v>
      </c>
      <c r="AU1748" s="36"/>
      <c r="AV1748" s="37"/>
      <c r="AW1748" s="44">
        <f>parseTime(AU1748)-(AV1752=INT(RIGHT($F1748, 1)))</f>
        <v>0</v>
      </c>
      <c r="AX1748" s="45">
        <f t="shared" si="41818"/>
        <v>0</v>
      </c>
      <c r="AY1748" s="36"/>
      <c r="AZ1748" s="37"/>
      <c r="BA1748" s="44">
        <f>parseTime(AY1748)-(AZ1752=INT(RIGHT($F1748, 1)))</f>
        <v>0</v>
      </c>
      <c r="BB1748" s="45">
        <f t="shared" si="41819"/>
        <v>0</v>
      </c>
      <c r="BC1748" s="36"/>
      <c r="BD1748" s="37"/>
      <c r="BE1748" s="44">
        <f>parseTime(BC1748)-(BD1752=INT(RIGHT($F1748, 1)))</f>
        <v>0</v>
      </c>
      <c r="BF1748" s="45">
        <f t="shared" si="41820"/>
        <v>0</v>
      </c>
      <c r="BG1748" s="36"/>
      <c r="BH1748" s="37"/>
      <c r="BI1748" s="44">
        <f>parseTime(BG1748)-(BH1752=INT(RIGHT($F1748, 1)))</f>
        <v>0</v>
      </c>
      <c r="BJ1748" s="45">
        <f t="shared" si="41821"/>
        <v>0</v>
      </c>
      <c r="BK1748" s="36"/>
      <c r="BL1748" s="37"/>
      <c r="BM1748" s="44">
        <f>parseTime(BK1748)-(BL1752=INT(RIGHT($F1748, 1)))</f>
        <v>0</v>
      </c>
      <c r="BN1748" s="45">
        <f t="shared" si="41822"/>
        <v>0</v>
      </c>
      <c r="BO1748" s="36"/>
      <c r="BP1748" s="37"/>
      <c r="BQ1748" s="44">
        <f t="shared" ref="BQ1748" si="41842">parseTime(BO1748)-(BP1752=INT(RIGHT($F1748, 1)))</f>
        <v>0</v>
      </c>
      <c r="BR1748" s="45">
        <f t="shared" si="41824"/>
        <v>0</v>
      </c>
      <c r="BS1748" s="36"/>
      <c r="BT1748" s="37"/>
      <c r="BU1748" s="44">
        <f t="shared" ref="BU1748" si="41843">parseTime(BS1748)-(BT1752=INT(RIGHT($F1748, 1)))</f>
        <v>0</v>
      </c>
      <c r="BV1748" s="45">
        <f t="shared" si="41826"/>
        <v>0</v>
      </c>
      <c r="BW1748" s="36"/>
      <c r="BX1748" s="37"/>
      <c r="BY1748" s="44">
        <f t="shared" ref="BY1748" si="41844">parseTime(BW1748)-(BX1752=INT(RIGHT($F1748, 1)))</f>
        <v>0</v>
      </c>
      <c r="BZ1748" s="45">
        <f t="shared" si="41828"/>
        <v>0</v>
      </c>
      <c r="CA1748" s="36"/>
      <c r="CB1748" s="37"/>
      <c r="CC1748" s="44">
        <f t="shared" ref="CC1748" si="41845">parseTime(CA1748)-(CB1752=INT(RIGHT($F1748, 1)))</f>
        <v>0</v>
      </c>
      <c r="CD1748" s="45">
        <f t="shared" si="41830"/>
        <v>0</v>
      </c>
      <c r="CE1748" s="36"/>
      <c r="CF1748" s="37"/>
      <c r="CG1748" s="44">
        <f t="shared" ref="CG1748" si="41846">parseTime(CE1748)-(CF1752=INT(RIGHT($F1748, 1)))</f>
        <v>0</v>
      </c>
      <c r="CH1748" s="45">
        <f t="shared" si="41832"/>
        <v>0</v>
      </c>
    </row>
    <row r="1749" spans="1:86" x14ac:dyDescent="0.25">
      <c r="A1749" s="56" t="s">
        <v>117</v>
      </c>
      <c r="B1749" s="57">
        <f t="shared" ref="B1749" ca="1" si="41847">roleHours(G1747:CH1753, "MFD")</f>
        <v>56</v>
      </c>
      <c r="C1749" s="14">
        <f t="shared" ref="C1749:C1752" ca="1" si="41848">B1749/8</f>
        <v>7</v>
      </c>
      <c r="D1749" s="14">
        <f t="shared" ref="D1749" ca="1" si="41849">B1748-D1748</f>
        <v>5.7999999999999972</v>
      </c>
      <c r="E1749" s="20" t="s">
        <v>127</v>
      </c>
      <c r="F1749" s="51" t="s">
        <v>130</v>
      </c>
      <c r="G1749" s="36"/>
      <c r="H1749" s="37"/>
      <c r="I1749" s="44">
        <f t="shared" ref="I1749" si="41850">parseTime(G1749)-(H1752=INT(RIGHT($F1749, 1)))</f>
        <v>0</v>
      </c>
      <c r="J1749" s="45">
        <f t="shared" si="41800"/>
        <v>0</v>
      </c>
      <c r="K1749" s="36"/>
      <c r="L1749" s="37"/>
      <c r="M1749" s="44">
        <f t="shared" ref="M1749" si="41851">parseTime(K1749)-(L1752=INT(RIGHT($F1749, 1)))</f>
        <v>0</v>
      </c>
      <c r="N1749" s="45">
        <f t="shared" si="41802"/>
        <v>0</v>
      </c>
      <c r="O1749" s="36"/>
      <c r="P1749" s="37"/>
      <c r="Q1749" s="44">
        <f t="shared" ref="Q1749" si="41852">parseTime(O1749)-(P1752=INT(RIGHT($F1749, 1)))</f>
        <v>0</v>
      </c>
      <c r="R1749" s="45">
        <f t="shared" si="41804"/>
        <v>0</v>
      </c>
      <c r="S1749" s="36"/>
      <c r="T1749" s="37"/>
      <c r="U1749" s="44">
        <f t="shared" ref="U1749" si="41853">parseTime(S1749)-(T1752=INT(RIGHT($F1749, 1)))</f>
        <v>0</v>
      </c>
      <c r="V1749" s="45">
        <f t="shared" si="41806"/>
        <v>0</v>
      </c>
      <c r="W1749" s="36"/>
      <c r="X1749" s="37"/>
      <c r="Y1749" s="44">
        <f t="shared" ref="Y1749" si="41854">parseTime(W1749)-(X1752=INT(RIGHT($F1749, 1)))</f>
        <v>0</v>
      </c>
      <c r="Z1749" s="45">
        <f t="shared" si="41808"/>
        <v>0</v>
      </c>
      <c r="AA1749" s="36"/>
      <c r="AB1749" s="37"/>
      <c r="AC1749" s="44">
        <f t="shared" ref="AC1749" si="41855">parseTime(AA1749)-(AB1752=INT(RIGHT($F1749, 1)))</f>
        <v>0</v>
      </c>
      <c r="AD1749" s="45">
        <f t="shared" si="41810"/>
        <v>0</v>
      </c>
      <c r="AE1749" s="36"/>
      <c r="AF1749" s="37"/>
      <c r="AG1749" s="44">
        <f t="shared" ref="AG1749" si="41856">parseTime(AE1749)-(AF1752=INT(RIGHT($F1749, 1)))</f>
        <v>0</v>
      </c>
      <c r="AH1749" s="45">
        <f t="shared" si="41812"/>
        <v>0</v>
      </c>
      <c r="AI1749" s="36"/>
      <c r="AJ1749" s="37"/>
      <c r="AK1749" s="44">
        <f>parseTime(AI1749)-(AJ1752=INT(RIGHT($F1749, 1)))</f>
        <v>0</v>
      </c>
      <c r="AL1749" s="45">
        <f t="shared" si="41813"/>
        <v>0</v>
      </c>
      <c r="AM1749" s="36"/>
      <c r="AN1749" s="37"/>
      <c r="AO1749" s="44">
        <f t="shared" ref="AO1749" si="41857">parseTime(AM1749)-(AN1752=INT(RIGHT($F1749, 1)))</f>
        <v>0</v>
      </c>
      <c r="AP1749" s="45">
        <f t="shared" si="41815"/>
        <v>0</v>
      </c>
      <c r="AQ1749" s="36"/>
      <c r="AR1749" s="37"/>
      <c r="AS1749" s="44">
        <f t="shared" ref="AS1749" si="41858">parseTime(AQ1749)-(AR1752=INT(RIGHT($F1749, 1)))</f>
        <v>0</v>
      </c>
      <c r="AT1749" s="45">
        <f t="shared" si="41817"/>
        <v>0</v>
      </c>
      <c r="AU1749" s="36"/>
      <c r="AV1749" s="37"/>
      <c r="AW1749" s="44">
        <f>parseTime(AU1749)-(AV1752=INT(RIGHT($F1749, 1)))</f>
        <v>0</v>
      </c>
      <c r="AX1749" s="45">
        <f t="shared" si="41818"/>
        <v>0</v>
      </c>
      <c r="AY1749" s="36"/>
      <c r="AZ1749" s="37"/>
      <c r="BA1749" s="44">
        <f>parseTime(AY1749)-(AZ1752=INT(RIGHT($F1749, 1)))</f>
        <v>0</v>
      </c>
      <c r="BB1749" s="45">
        <f t="shared" si="41819"/>
        <v>0</v>
      </c>
      <c r="BC1749" s="36"/>
      <c r="BD1749" s="37"/>
      <c r="BE1749" s="44">
        <f>parseTime(BC1749)-(BD1752=INT(RIGHT($F1749, 1)))</f>
        <v>0</v>
      </c>
      <c r="BF1749" s="45">
        <f t="shared" si="41820"/>
        <v>0</v>
      </c>
      <c r="BG1749" s="36"/>
      <c r="BH1749" s="37"/>
      <c r="BI1749" s="44">
        <f>parseTime(BG1749)-(BH1752=INT(RIGHT($F1749, 1)))</f>
        <v>0</v>
      </c>
      <c r="BJ1749" s="45">
        <f t="shared" si="41821"/>
        <v>0</v>
      </c>
      <c r="BK1749" s="36"/>
      <c r="BL1749" s="37"/>
      <c r="BM1749" s="44">
        <f>parseTime(BK1749)-(BL1752=INT(RIGHT($F1749, 1)))</f>
        <v>0</v>
      </c>
      <c r="BN1749" s="45">
        <f t="shared" si="41822"/>
        <v>0</v>
      </c>
      <c r="BO1749" s="36"/>
      <c r="BP1749" s="37"/>
      <c r="BQ1749" s="44">
        <f t="shared" ref="BQ1749" si="41859">parseTime(BO1749)-(BP1752=INT(RIGHT($F1749, 1)))</f>
        <v>0</v>
      </c>
      <c r="BR1749" s="45">
        <f t="shared" si="41824"/>
        <v>0</v>
      </c>
      <c r="BS1749" s="36"/>
      <c r="BT1749" s="37"/>
      <c r="BU1749" s="44">
        <f t="shared" ref="BU1749" si="41860">parseTime(BS1749)-(BT1752=INT(RIGHT($F1749, 1)))</f>
        <v>0</v>
      </c>
      <c r="BV1749" s="45">
        <f t="shared" si="41826"/>
        <v>0</v>
      </c>
      <c r="BW1749" s="36"/>
      <c r="BX1749" s="37"/>
      <c r="BY1749" s="44">
        <f t="shared" ref="BY1749" si="41861">parseTime(BW1749)-(BX1752=INT(RIGHT($F1749, 1)))</f>
        <v>0</v>
      </c>
      <c r="BZ1749" s="45">
        <f t="shared" si="41828"/>
        <v>0</v>
      </c>
      <c r="CA1749" s="36"/>
      <c r="CB1749" s="37"/>
      <c r="CC1749" s="44">
        <f t="shared" ref="CC1749" si="41862">parseTime(CA1749)-(CB1752=INT(RIGHT($F1749, 1)))</f>
        <v>0</v>
      </c>
      <c r="CD1749" s="45">
        <f t="shared" si="41830"/>
        <v>0</v>
      </c>
      <c r="CE1749" s="36"/>
      <c r="CF1749" s="37"/>
      <c r="CG1749" s="44">
        <f t="shared" ref="CG1749" si="41863">parseTime(CE1749)-(CF1752=INT(RIGHT($F1749, 1)))</f>
        <v>0</v>
      </c>
      <c r="CH1749" s="45">
        <f t="shared" si="41832"/>
        <v>0</v>
      </c>
    </row>
    <row r="1750" spans="1:86" x14ac:dyDescent="0.25">
      <c r="A1750" s="56"/>
      <c r="B1750" s="57"/>
      <c r="C1750" s="14">
        <f t="shared" si="41848"/>
        <v>0</v>
      </c>
      <c r="D1750" s="14" t="s">
        <v>259</v>
      </c>
      <c r="E1750" s="20">
        <v>4.25</v>
      </c>
      <c r="F1750" s="51" t="s">
        <v>131</v>
      </c>
      <c r="G1750" s="36"/>
      <c r="H1750" s="37"/>
      <c r="I1750" s="44">
        <f t="shared" ref="I1750" si="41864">parseTime(G1750)-(H1752=INT(RIGHT($F1750, 1)))</f>
        <v>0</v>
      </c>
      <c r="J1750" s="45">
        <f t="shared" si="41800"/>
        <v>0</v>
      </c>
      <c r="K1750" s="36"/>
      <c r="L1750" s="37"/>
      <c r="M1750" s="44">
        <f t="shared" ref="M1750" si="41865">parseTime(K1750)-(L1752=INT(RIGHT($F1750, 1)))</f>
        <v>0</v>
      </c>
      <c r="N1750" s="45">
        <f t="shared" si="41802"/>
        <v>0</v>
      </c>
      <c r="O1750" s="36"/>
      <c r="P1750" s="37"/>
      <c r="Q1750" s="44">
        <f t="shared" ref="Q1750" si="41866">parseTime(O1750)-(P1752=INT(RIGHT($F1750, 1)))</f>
        <v>0</v>
      </c>
      <c r="R1750" s="45">
        <f t="shared" si="41804"/>
        <v>0</v>
      </c>
      <c r="S1750" s="36"/>
      <c r="T1750" s="37"/>
      <c r="U1750" s="44">
        <f t="shared" ref="U1750" si="41867">parseTime(S1750)-(T1752=INT(RIGHT($F1750, 1)))</f>
        <v>0</v>
      </c>
      <c r="V1750" s="45">
        <f t="shared" si="41806"/>
        <v>0</v>
      </c>
      <c r="W1750" s="36"/>
      <c r="X1750" s="37"/>
      <c r="Y1750" s="44">
        <f t="shared" ref="Y1750" si="41868">parseTime(W1750)-(X1752=INT(RIGHT($F1750, 1)))</f>
        <v>0</v>
      </c>
      <c r="Z1750" s="45">
        <f t="shared" si="41808"/>
        <v>0</v>
      </c>
      <c r="AA1750" s="36"/>
      <c r="AB1750" s="37"/>
      <c r="AC1750" s="44">
        <f t="shared" ref="AC1750" si="41869">parseTime(AA1750)-(AB1752=INT(RIGHT($F1750, 1)))</f>
        <v>0</v>
      </c>
      <c r="AD1750" s="45">
        <f t="shared" si="41810"/>
        <v>0</v>
      </c>
      <c r="AE1750" s="36"/>
      <c r="AF1750" s="37"/>
      <c r="AG1750" s="44">
        <f t="shared" ref="AG1750" si="41870">parseTime(AE1750)-(AF1752=INT(RIGHT($F1750, 1)))</f>
        <v>0</v>
      </c>
      <c r="AH1750" s="45">
        <f t="shared" si="41812"/>
        <v>0</v>
      </c>
      <c r="AI1750" s="36"/>
      <c r="AJ1750" s="37"/>
      <c r="AK1750" s="44">
        <f>parseTime(AI1750)-(AJ1752=INT(RIGHT($F1750, 1)))</f>
        <v>0</v>
      </c>
      <c r="AL1750" s="45">
        <f t="shared" si="41813"/>
        <v>0</v>
      </c>
      <c r="AM1750" s="36"/>
      <c r="AN1750" s="37"/>
      <c r="AO1750" s="44">
        <f t="shared" ref="AO1750" si="41871">parseTime(AM1750)-(AN1752=INT(RIGHT($F1750, 1)))</f>
        <v>0</v>
      </c>
      <c r="AP1750" s="45">
        <f t="shared" si="41815"/>
        <v>0</v>
      </c>
      <c r="AQ1750" s="36"/>
      <c r="AR1750" s="37"/>
      <c r="AS1750" s="44">
        <f t="shared" ref="AS1750" si="41872">parseTime(AQ1750)-(AR1752=INT(RIGHT($F1750, 1)))</f>
        <v>0</v>
      </c>
      <c r="AT1750" s="45">
        <f t="shared" si="41817"/>
        <v>0</v>
      </c>
      <c r="AU1750" s="36"/>
      <c r="AV1750" s="37"/>
      <c r="AW1750" s="44">
        <f>parseTime(AU1750)-(AV1752=INT(RIGHT($F1750, 1)))</f>
        <v>0</v>
      </c>
      <c r="AX1750" s="45">
        <f t="shared" si="41818"/>
        <v>0</v>
      </c>
      <c r="AY1750" s="36"/>
      <c r="AZ1750" s="37"/>
      <c r="BA1750" s="44">
        <f>parseTime(AY1750)-(AZ1752=INT(RIGHT($F1750, 1)))</f>
        <v>0</v>
      </c>
      <c r="BB1750" s="45">
        <f t="shared" si="41819"/>
        <v>0</v>
      </c>
      <c r="BC1750" s="36"/>
      <c r="BD1750" s="37"/>
      <c r="BE1750" s="44">
        <f>parseTime(BC1750)-(BD1752=INT(RIGHT($F1750, 1)))</f>
        <v>0</v>
      </c>
      <c r="BF1750" s="45">
        <f t="shared" si="41820"/>
        <v>0</v>
      </c>
      <c r="BG1750" s="36"/>
      <c r="BH1750" s="37"/>
      <c r="BI1750" s="44">
        <f>parseTime(BG1750)-(BH1752=INT(RIGHT($F1750, 1)))</f>
        <v>0</v>
      </c>
      <c r="BJ1750" s="45">
        <f t="shared" si="41821"/>
        <v>0</v>
      </c>
      <c r="BK1750" s="36"/>
      <c r="BL1750" s="37"/>
      <c r="BM1750" s="44">
        <f>parseTime(BK1750)-(BL1752=INT(RIGHT($F1750, 1)))</f>
        <v>0</v>
      </c>
      <c r="BN1750" s="45">
        <f t="shared" si="41822"/>
        <v>0</v>
      </c>
      <c r="BO1750" s="36"/>
      <c r="BP1750" s="37"/>
      <c r="BQ1750" s="44">
        <f t="shared" ref="BQ1750" si="41873">parseTime(BO1750)-(BP1752=INT(RIGHT($F1750, 1)))</f>
        <v>0</v>
      </c>
      <c r="BR1750" s="45">
        <f t="shared" si="41824"/>
        <v>0</v>
      </c>
      <c r="BS1750" s="36"/>
      <c r="BT1750" s="37"/>
      <c r="BU1750" s="44">
        <f t="shared" ref="BU1750" si="41874">parseTime(BS1750)-(BT1752=INT(RIGHT($F1750, 1)))</f>
        <v>0</v>
      </c>
      <c r="BV1750" s="45">
        <f t="shared" si="41826"/>
        <v>0</v>
      </c>
      <c r="BW1750" s="36"/>
      <c r="BX1750" s="37"/>
      <c r="BY1750" s="44">
        <f t="shared" ref="BY1750" si="41875">parseTime(BW1750)-(BX1752=INT(RIGHT($F1750, 1)))</f>
        <v>0</v>
      </c>
      <c r="BZ1750" s="45">
        <f t="shared" si="41828"/>
        <v>0</v>
      </c>
      <c r="CA1750" s="36"/>
      <c r="CB1750" s="37"/>
      <c r="CC1750" s="44">
        <f t="shared" ref="CC1750" si="41876">parseTime(CA1750)-(CB1752=INT(RIGHT($F1750, 1)))</f>
        <v>0</v>
      </c>
      <c r="CD1750" s="45">
        <f t="shared" si="41830"/>
        <v>0</v>
      </c>
      <c r="CE1750" s="36"/>
      <c r="CF1750" s="37"/>
      <c r="CG1750" s="44">
        <f t="shared" ref="CG1750" si="41877">parseTime(CE1750)-(CF1752=INT(RIGHT($F1750, 1)))</f>
        <v>0</v>
      </c>
      <c r="CH1750" s="45">
        <f t="shared" si="41832"/>
        <v>0</v>
      </c>
    </row>
    <row r="1751" spans="1:86" x14ac:dyDescent="0.25">
      <c r="A1751" s="56" t="s">
        <v>119</v>
      </c>
      <c r="B1751" s="57">
        <f t="shared" ref="B1751" ca="1" si="41878">roleHours(G1747:CH1753, "MCC")</f>
        <v>3.5</v>
      </c>
      <c r="C1751" s="14">
        <f t="shared" ca="1" si="41848"/>
        <v>0.4375</v>
      </c>
      <c r="D1751" s="14" t="s">
        <v>260</v>
      </c>
      <c r="E1751" s="20">
        <v>4.6500000000000004</v>
      </c>
      <c r="F1751" s="51" t="s">
        <v>132</v>
      </c>
      <c r="G1751" s="36"/>
      <c r="H1751" s="37"/>
      <c r="I1751" s="44">
        <f t="shared" ref="I1751" si="41879">parseTime(G1751)-(H1752=INT(RIGHT($F1751, 1)))</f>
        <v>0</v>
      </c>
      <c r="J1751" s="45">
        <f t="shared" si="41800"/>
        <v>0</v>
      </c>
      <c r="K1751" s="36"/>
      <c r="L1751" s="37"/>
      <c r="M1751" s="44">
        <f t="shared" ref="M1751" si="41880">parseTime(K1751)-(L1752=INT(RIGHT($F1751, 1)))</f>
        <v>0</v>
      </c>
      <c r="N1751" s="45">
        <f t="shared" si="41802"/>
        <v>0</v>
      </c>
      <c r="O1751" s="36"/>
      <c r="P1751" s="37"/>
      <c r="Q1751" s="44">
        <f t="shared" ref="Q1751" si="41881">parseTime(O1751)-(P1752=INT(RIGHT($F1751, 1)))</f>
        <v>0</v>
      </c>
      <c r="R1751" s="45">
        <f t="shared" si="41804"/>
        <v>0</v>
      </c>
      <c r="S1751" s="36"/>
      <c r="T1751" s="37"/>
      <c r="U1751" s="44">
        <f t="shared" ref="U1751" si="41882">parseTime(S1751)-(T1752=INT(RIGHT($F1751, 1)))</f>
        <v>0</v>
      </c>
      <c r="V1751" s="45">
        <f t="shared" si="41806"/>
        <v>0</v>
      </c>
      <c r="W1751" s="36"/>
      <c r="X1751" s="37"/>
      <c r="Y1751" s="44">
        <f t="shared" ref="Y1751" si="41883">parseTime(W1751)-(X1752=INT(RIGHT($F1751, 1)))</f>
        <v>0</v>
      </c>
      <c r="Z1751" s="45">
        <f t="shared" si="41808"/>
        <v>0</v>
      </c>
      <c r="AA1751" s="36"/>
      <c r="AB1751" s="37"/>
      <c r="AC1751" s="44">
        <f t="shared" ref="AC1751" si="41884">parseTime(AA1751)-(AB1752=INT(RIGHT($F1751, 1)))</f>
        <v>0</v>
      </c>
      <c r="AD1751" s="45">
        <f t="shared" si="41810"/>
        <v>0</v>
      </c>
      <c r="AE1751" s="36"/>
      <c r="AF1751" s="37"/>
      <c r="AG1751" s="44">
        <f t="shared" ref="AG1751" si="41885">parseTime(AE1751)-(AF1752=INT(RIGHT($F1751, 1)))</f>
        <v>0</v>
      </c>
      <c r="AH1751" s="45">
        <f t="shared" si="41812"/>
        <v>0</v>
      </c>
      <c r="AI1751" s="36"/>
      <c r="AJ1751" s="37"/>
      <c r="AK1751" s="44">
        <f>parseTime(AI1751)-(AJ1752=INT(RIGHT($F1751, 1)))</f>
        <v>0</v>
      </c>
      <c r="AL1751" s="45">
        <f t="shared" si="41813"/>
        <v>0</v>
      </c>
      <c r="AM1751" s="36"/>
      <c r="AN1751" s="37"/>
      <c r="AO1751" s="44">
        <f t="shared" ref="AO1751" si="41886">parseTime(AM1751)-(AN1752=INT(RIGHT($F1751, 1)))</f>
        <v>0</v>
      </c>
      <c r="AP1751" s="45">
        <f t="shared" si="41815"/>
        <v>0</v>
      </c>
      <c r="AQ1751" s="36"/>
      <c r="AR1751" s="37"/>
      <c r="AS1751" s="44">
        <f t="shared" ref="AS1751" si="41887">parseTime(AQ1751)-(AR1752=INT(RIGHT($F1751, 1)))</f>
        <v>0</v>
      </c>
      <c r="AT1751" s="45">
        <f t="shared" si="41817"/>
        <v>0</v>
      </c>
      <c r="AU1751" s="36"/>
      <c r="AV1751" s="37"/>
      <c r="AW1751" s="44">
        <f>parseTime(AU1751)-(AV1752=INT(RIGHT($F1751, 1)))</f>
        <v>0</v>
      </c>
      <c r="AX1751" s="45">
        <f t="shared" si="41818"/>
        <v>0</v>
      </c>
      <c r="AY1751" s="36"/>
      <c r="AZ1751" s="37"/>
      <c r="BA1751" s="44">
        <f>parseTime(AY1751)-(AZ1752=INT(RIGHT($F1751, 1)))</f>
        <v>0</v>
      </c>
      <c r="BB1751" s="45">
        <f t="shared" si="41819"/>
        <v>0</v>
      </c>
      <c r="BC1751" s="36"/>
      <c r="BD1751" s="37"/>
      <c r="BE1751" s="44">
        <f>parseTime(BC1751)-(BD1752=INT(RIGHT($F1751, 1)))</f>
        <v>0</v>
      </c>
      <c r="BF1751" s="45">
        <f t="shared" si="41820"/>
        <v>0</v>
      </c>
      <c r="BG1751" s="36"/>
      <c r="BH1751" s="37"/>
      <c r="BI1751" s="44">
        <f>parseTime(BG1751)-(BH1752=INT(RIGHT($F1751, 1)))</f>
        <v>0</v>
      </c>
      <c r="BJ1751" s="45">
        <f t="shared" si="41821"/>
        <v>0</v>
      </c>
      <c r="BK1751" s="36"/>
      <c r="BL1751" s="37"/>
      <c r="BM1751" s="44">
        <f>parseTime(BK1751)-(BL1752=INT(RIGHT($F1751, 1)))</f>
        <v>0</v>
      </c>
      <c r="BN1751" s="45">
        <f t="shared" si="41822"/>
        <v>0</v>
      </c>
      <c r="BO1751" s="36"/>
      <c r="BP1751" s="37"/>
      <c r="BQ1751" s="44">
        <f t="shared" ref="BQ1751" si="41888">parseTime(BO1751)-(BP1752=INT(RIGHT($F1751, 1)))</f>
        <v>0</v>
      </c>
      <c r="BR1751" s="45">
        <f t="shared" si="41824"/>
        <v>0</v>
      </c>
      <c r="BS1751" s="36"/>
      <c r="BT1751" s="37"/>
      <c r="BU1751" s="44">
        <f t="shared" ref="BU1751" si="41889">parseTime(BS1751)-(BT1752=INT(RIGHT($F1751, 1)))</f>
        <v>0</v>
      </c>
      <c r="BV1751" s="45">
        <f t="shared" si="41826"/>
        <v>0</v>
      </c>
      <c r="BW1751" s="36"/>
      <c r="BX1751" s="37"/>
      <c r="BY1751" s="44">
        <f t="shared" ref="BY1751" si="41890">parseTime(BW1751)-(BX1752=INT(RIGHT($F1751, 1)))</f>
        <v>0</v>
      </c>
      <c r="BZ1751" s="45">
        <f t="shared" si="41828"/>
        <v>0</v>
      </c>
      <c r="CA1751" s="36"/>
      <c r="CB1751" s="37"/>
      <c r="CC1751" s="44">
        <f t="shared" ref="CC1751" si="41891">parseTime(CA1751)-(CB1752=INT(RIGHT($F1751, 1)))</f>
        <v>0</v>
      </c>
      <c r="CD1751" s="45">
        <f t="shared" si="41830"/>
        <v>0</v>
      </c>
      <c r="CE1751" s="36"/>
      <c r="CF1751" s="37"/>
      <c r="CG1751" s="44">
        <f t="shared" ref="CG1751" si="41892">parseTime(CE1751)-(CF1752=INT(RIGHT($F1751, 1)))</f>
        <v>0</v>
      </c>
      <c r="CH1751" s="45">
        <f t="shared" si="41832"/>
        <v>0</v>
      </c>
    </row>
    <row r="1752" spans="1:86" x14ac:dyDescent="0.25">
      <c r="A1752" s="56"/>
      <c r="B1752" s="57"/>
      <c r="C1752" s="14">
        <f t="shared" si="41848"/>
        <v>0</v>
      </c>
      <c r="D1752" s="14"/>
      <c r="E1752" s="20">
        <f t="shared" ref="E1752" si="41893">((7.5/2)-0.5+E1751)*8</f>
        <v>63.2</v>
      </c>
      <c r="F1752" s="51"/>
      <c r="G1752" s="46" t="s">
        <v>134</v>
      </c>
      <c r="H1752" s="38">
        <f t="shared" ref="H1752" si="41894">lunchAdjust(G1747:H1751)</f>
        <v>1</v>
      </c>
      <c r="I1752" s="48" t="s">
        <v>0</v>
      </c>
      <c r="J1752" s="39">
        <f t="shared" ref="J1752" si="41895">SUMPRODUCT(I1747:I1751*J1747:J1751)</f>
        <v>0</v>
      </c>
      <c r="K1752" s="46" t="s">
        <v>134</v>
      </c>
      <c r="L1752" s="38">
        <f t="shared" ref="L1752" si="41896">lunchAdjust(K1747:L1751)</f>
        <v>1</v>
      </c>
      <c r="M1752" s="48" t="s">
        <v>0</v>
      </c>
      <c r="N1752" s="39">
        <f t="shared" ref="N1752" si="41897">SUMPRODUCT(M1747:M1751*N1747:N1751)</f>
        <v>8</v>
      </c>
      <c r="O1752" s="46" t="s">
        <v>134</v>
      </c>
      <c r="P1752" s="38">
        <f t="shared" ref="P1752" si="41898">lunchAdjust(O1747:P1751)</f>
        <v>1</v>
      </c>
      <c r="Q1752" s="48" t="s">
        <v>0</v>
      </c>
      <c r="R1752" s="39">
        <f t="shared" ref="R1752" si="41899">SUMPRODUCT(Q1747:Q1751*R1747:R1751)</f>
        <v>8</v>
      </c>
      <c r="S1752" s="46" t="s">
        <v>134</v>
      </c>
      <c r="T1752" s="38">
        <f t="shared" ref="T1752" si="41900">lunchAdjust(S1747:T1751)</f>
        <v>1</v>
      </c>
      <c r="U1752" s="48" t="s">
        <v>0</v>
      </c>
      <c r="V1752" s="39">
        <f t="shared" ref="V1752" si="41901">SUMPRODUCT(U1747:U1751*V1747:V1751)</f>
        <v>8</v>
      </c>
      <c r="W1752" s="46" t="s">
        <v>134</v>
      </c>
      <c r="X1752" s="38">
        <f t="shared" ref="X1752" si="41902">lunchAdjust(W1747:X1751)</f>
        <v>0</v>
      </c>
      <c r="Y1752" s="48" t="s">
        <v>0</v>
      </c>
      <c r="Z1752" s="39">
        <f t="shared" ref="Z1752" si="41903">SUMPRODUCT(Y1747:Y1751*Z1747:Z1751)</f>
        <v>0</v>
      </c>
      <c r="AA1752" s="46" t="s">
        <v>134</v>
      </c>
      <c r="AB1752" s="38">
        <f t="shared" ref="AB1752" si="41904">lunchAdjust(AA1747:AB1751)</f>
        <v>1</v>
      </c>
      <c r="AC1752" s="48" t="s">
        <v>0</v>
      </c>
      <c r="AD1752" s="39">
        <f t="shared" ref="AD1752" si="41905">SUMPRODUCT(AC1747:AC1751*AD1747:AD1751)</f>
        <v>8</v>
      </c>
      <c r="AE1752" s="46" t="s">
        <v>134</v>
      </c>
      <c r="AF1752" s="38">
        <f t="shared" ref="AF1752" si="41906">lunchAdjust(AE1747:AF1751)</f>
        <v>0</v>
      </c>
      <c r="AG1752" s="48" t="s">
        <v>0</v>
      </c>
      <c r="AH1752" s="39">
        <f t="shared" ref="AH1752" si="41907">SUMPRODUCT(AG1747:AG1751*AH1747:AH1751)</f>
        <v>3.5</v>
      </c>
      <c r="AI1752" s="46" t="s">
        <v>134</v>
      </c>
      <c r="AJ1752" s="38">
        <f t="shared" ref="AJ1752" si="41908">lunchAdjust(AI1747:AJ1751)</f>
        <v>1</v>
      </c>
      <c r="AK1752" s="48" t="s">
        <v>0</v>
      </c>
      <c r="AL1752" s="39">
        <f t="shared" ref="AL1752" si="41909">SUMPRODUCT(AK1747:AK1751*AL1747:AL1751)</f>
        <v>8</v>
      </c>
      <c r="AM1752" s="46" t="s">
        <v>134</v>
      </c>
      <c r="AN1752" s="38">
        <f t="shared" ref="AN1752" si="41910">lunchAdjust(AM1747:AN1751)</f>
        <v>0</v>
      </c>
      <c r="AO1752" s="48" t="s">
        <v>0</v>
      </c>
      <c r="AP1752" s="39">
        <f t="shared" ref="AP1752" si="41911">SUMPRODUCT(AO1747:AO1751*AP1747:AP1751)</f>
        <v>0</v>
      </c>
      <c r="AQ1752" s="46" t="s">
        <v>134</v>
      </c>
      <c r="AR1752" s="38">
        <f t="shared" ref="AR1752" si="41912">lunchAdjust(AQ1747:AR1751)</f>
        <v>0</v>
      </c>
      <c r="AS1752" s="48" t="s">
        <v>0</v>
      </c>
      <c r="AT1752" s="39">
        <f t="shared" ref="AT1752" si="41913">SUMPRODUCT(AS1747:AS1751*AT1747:AT1751)</f>
        <v>0</v>
      </c>
      <c r="AU1752" s="46" t="s">
        <v>134</v>
      </c>
      <c r="AV1752" s="38">
        <f t="shared" ref="AV1752" si="41914">lunchAdjust(AU1747:AV1751)</f>
        <v>0</v>
      </c>
      <c r="AW1752" s="48" t="s">
        <v>0</v>
      </c>
      <c r="AX1752" s="39">
        <f t="shared" ref="AX1752" si="41915">SUMPRODUCT(AW1747:AW1751*AX1747:AX1751)</f>
        <v>0</v>
      </c>
      <c r="AY1752" s="46" t="s">
        <v>134</v>
      </c>
      <c r="AZ1752" s="38">
        <f t="shared" ref="AZ1752" si="41916">lunchAdjust(AY1747:AZ1751)</f>
        <v>0</v>
      </c>
      <c r="BA1752" s="48" t="s">
        <v>0</v>
      </c>
      <c r="BB1752" s="39">
        <f t="shared" ref="BB1752" si="41917">SUMPRODUCT(BA1747:BA1751*BB1747:BB1751)</f>
        <v>0</v>
      </c>
      <c r="BC1752" s="46" t="s">
        <v>134</v>
      </c>
      <c r="BD1752" s="38">
        <f t="shared" ref="BD1752" si="41918">lunchAdjust(BC1747:BD1751)</f>
        <v>0</v>
      </c>
      <c r="BE1752" s="48" t="s">
        <v>0</v>
      </c>
      <c r="BF1752" s="39">
        <f t="shared" ref="BF1752" si="41919">SUMPRODUCT(BE1747:BE1751*BF1747:BF1751)</f>
        <v>0</v>
      </c>
      <c r="BG1752" s="46" t="s">
        <v>134</v>
      </c>
      <c r="BH1752" s="38">
        <f t="shared" ref="BH1752" si="41920">lunchAdjust(BG1747:BH1751)</f>
        <v>0</v>
      </c>
      <c r="BI1752" s="48" t="s">
        <v>0</v>
      </c>
      <c r="BJ1752" s="39">
        <f t="shared" ref="BJ1752" si="41921">SUMPRODUCT(BI1747:BI1751*BJ1747:BJ1751)</f>
        <v>0</v>
      </c>
      <c r="BK1752" s="46" t="s">
        <v>134</v>
      </c>
      <c r="BL1752" s="38">
        <f t="shared" ref="BL1752" si="41922">lunchAdjust(BK1747:BL1751)</f>
        <v>0</v>
      </c>
      <c r="BM1752" s="48" t="s">
        <v>0</v>
      </c>
      <c r="BN1752" s="39">
        <f t="shared" ref="BN1752" si="41923">SUMPRODUCT(BM1747:BM1751*BN1747:BN1751)</f>
        <v>0</v>
      </c>
      <c r="BO1752" s="46" t="s">
        <v>134</v>
      </c>
      <c r="BP1752" s="38">
        <f t="shared" ref="BP1752" si="41924">lunchAdjust(BO1747:BP1751)</f>
        <v>1</v>
      </c>
      <c r="BQ1752" s="48" t="s">
        <v>0</v>
      </c>
      <c r="BR1752" s="39">
        <f t="shared" ref="BR1752" si="41925">SUMPRODUCT(BQ1747:BQ1751*BR1747:BR1751)</f>
        <v>8</v>
      </c>
      <c r="BS1752" s="46" t="s">
        <v>134</v>
      </c>
      <c r="BT1752" s="38">
        <f t="shared" ref="BT1752" si="41926">lunchAdjust(BS1747:BT1751)</f>
        <v>1</v>
      </c>
      <c r="BU1752" s="48" t="s">
        <v>0</v>
      </c>
      <c r="BV1752" s="39">
        <f t="shared" ref="BV1752" si="41927">SUMPRODUCT(BU1747:BU1751*BV1747:BV1751)</f>
        <v>8</v>
      </c>
      <c r="BW1752" s="46" t="s">
        <v>134</v>
      </c>
      <c r="BX1752" s="38">
        <f t="shared" ref="BX1752" si="41928">lunchAdjust(BW1747:BX1751)</f>
        <v>0</v>
      </c>
      <c r="BY1752" s="48" t="s">
        <v>0</v>
      </c>
      <c r="BZ1752" s="39">
        <f t="shared" ref="BZ1752" si="41929">SUMPRODUCT(BY1747:BY1751*BZ1747:BZ1751)</f>
        <v>0</v>
      </c>
      <c r="CA1752" s="46" t="s">
        <v>134</v>
      </c>
      <c r="CB1752" s="38">
        <f t="shared" ref="CB1752" si="41930">lunchAdjust(CA1747:CB1751)</f>
        <v>0</v>
      </c>
      <c r="CC1752" s="48" t="s">
        <v>0</v>
      </c>
      <c r="CD1752" s="39">
        <f t="shared" ref="CD1752" si="41931">SUMPRODUCT(CC1747:CC1751*CD1747:CD1751)</f>
        <v>0</v>
      </c>
      <c r="CE1752" s="46" t="s">
        <v>134</v>
      </c>
      <c r="CF1752" s="38">
        <f t="shared" ref="CF1752" si="41932">lunchAdjust(CE1747:CF1751)</f>
        <v>0</v>
      </c>
      <c r="CG1752" s="48" t="s">
        <v>0</v>
      </c>
      <c r="CH1752" s="39">
        <f t="shared" ref="CH1752" si="41933">SUMPRODUCT(CG1747:CG1751*CH1747:CH1751)</f>
        <v>0</v>
      </c>
    </row>
    <row r="1753" spans="1:86" ht="15.75" thickBot="1" x14ac:dyDescent="0.3">
      <c r="A1753" s="58" t="s">
        <v>121</v>
      </c>
      <c r="B1753" s="59">
        <f t="shared" ref="B1753" ca="1" si="41934">roleHours(G1747:CH1753, "OUT")</f>
        <v>0</v>
      </c>
      <c r="C1753" s="54" t="s">
        <v>137</v>
      </c>
      <c r="D1753" s="22">
        <f t="shared" ref="D1753" ca="1" si="41935">roleHours(G1747:CH1753, "PTO")</f>
        <v>8</v>
      </c>
      <c r="E1753" s="23">
        <f t="shared" ref="E1753" ca="1" si="41936">E1752-B1748</f>
        <v>3.7000000000000028</v>
      </c>
      <c r="F1753" s="52"/>
      <c r="G1753" s="47" t="s">
        <v>39</v>
      </c>
      <c r="H1753" s="40">
        <f t="shared" si="41419"/>
        <v>8</v>
      </c>
      <c r="I1753" s="49" t="s">
        <v>135</v>
      </c>
      <c r="J1753" s="41">
        <f t="shared" ref="J1753" si="41937">J1752*G$4</f>
        <v>0</v>
      </c>
      <c r="K1753" s="47" t="s">
        <v>39</v>
      </c>
      <c r="L1753" s="40">
        <f t="shared" ref="L1753" si="41938">SUMPRODUCT(M1747:M1751*(L1747:L1751="PTO"))+SUMPRODUCT(M1747:M1751*(L1747:L1751="HOL"))</f>
        <v>0</v>
      </c>
      <c r="M1753" s="49" t="s">
        <v>135</v>
      </c>
      <c r="N1753" s="41">
        <f t="shared" ref="N1753" si="41939">N1752*K$4</f>
        <v>0</v>
      </c>
      <c r="O1753" s="47" t="s">
        <v>39</v>
      </c>
      <c r="P1753" s="40">
        <f t="shared" ref="P1753" si="41940">SUMPRODUCT(Q1747:Q1751*(P1747:P1751="PTO"))+SUMPRODUCT(Q1747:Q1751*(P1747:P1751="HOL"))</f>
        <v>0</v>
      </c>
      <c r="Q1753" s="49" t="s">
        <v>135</v>
      </c>
      <c r="R1753" s="41">
        <f t="shared" ref="R1753" si="41941">R1752*O$4</f>
        <v>8</v>
      </c>
      <c r="S1753" s="47" t="s">
        <v>39</v>
      </c>
      <c r="T1753" s="40">
        <f t="shared" ref="T1753" si="41942">SUMPRODUCT(U1747:U1751*(T1747:T1751="PTO"))+SUMPRODUCT(U1747:U1751*(T1747:T1751="HOL"))</f>
        <v>0</v>
      </c>
      <c r="U1753" s="49" t="s">
        <v>135</v>
      </c>
      <c r="V1753" s="41">
        <f t="shared" ref="V1753" si="41943">V1752*S$4</f>
        <v>0</v>
      </c>
      <c r="W1753" s="47" t="s">
        <v>39</v>
      </c>
      <c r="X1753" s="40">
        <f t="shared" ref="X1753" si="41944">SUMPRODUCT(Y1747:Y1751*(X1747:X1751="PTO"))+SUMPRODUCT(Y1747:Y1751*(X1747:X1751="HOL"))</f>
        <v>0</v>
      </c>
      <c r="Y1753" s="49" t="s">
        <v>135</v>
      </c>
      <c r="Z1753" s="41">
        <f t="shared" ref="Z1753" si="41945">Z1752*W$4</f>
        <v>0</v>
      </c>
      <c r="AA1753" s="47" t="s">
        <v>39</v>
      </c>
      <c r="AB1753" s="40">
        <f t="shared" ref="AB1753" si="41946">SUMPRODUCT(AC1747:AC1751*(AB1747:AB1751="PTO"))+SUMPRODUCT(AC1747:AC1751*(AB1747:AB1751="HOL"))</f>
        <v>0</v>
      </c>
      <c r="AC1753" s="49" t="s">
        <v>135</v>
      </c>
      <c r="AD1753" s="41">
        <f t="shared" ref="AD1753" si="41947">AD1752*AA$4</f>
        <v>8</v>
      </c>
      <c r="AE1753" s="47" t="s">
        <v>39</v>
      </c>
      <c r="AF1753" s="40">
        <f t="shared" ref="AF1753" si="41948">SUMPRODUCT(AG1747:AG1751*(AF1747:AF1751="PTO"))+SUMPRODUCT(AG1747:AG1751*(AF1747:AF1751="HOL"))</f>
        <v>0</v>
      </c>
      <c r="AG1753" s="49" t="s">
        <v>135</v>
      </c>
      <c r="AH1753" s="41">
        <f t="shared" ref="AH1753" si="41949">AH1752*AE$4</f>
        <v>3.5</v>
      </c>
      <c r="AI1753" s="47" t="s">
        <v>39</v>
      </c>
      <c r="AJ1753" s="40">
        <f t="shared" ref="AJ1753" si="41950">SUMPRODUCT(AK1747:AK1751*(AJ1747:AJ1751="PTO"))+SUMPRODUCT(AK1747:AK1751*(AJ1747:AJ1751="HOL"))</f>
        <v>0</v>
      </c>
      <c r="AK1753" s="49" t="s">
        <v>135</v>
      </c>
      <c r="AL1753" s="41">
        <f>AL1752*AI$4</f>
        <v>8</v>
      </c>
      <c r="AM1753" s="47" t="s">
        <v>39</v>
      </c>
      <c r="AN1753" s="40">
        <f t="shared" ref="AN1753" si="41951">SUMPRODUCT(AO1747:AO1751*(AN1747:AN1751="PTO"))+SUMPRODUCT(AO1747:AO1751*(AN1747:AN1751="HOL"))</f>
        <v>0</v>
      </c>
      <c r="AO1753" s="49" t="s">
        <v>135</v>
      </c>
      <c r="AP1753" s="41">
        <f t="shared" ref="AP1753" si="41952">AP1752*AM$4</f>
        <v>0</v>
      </c>
      <c r="AQ1753" s="47" t="s">
        <v>39</v>
      </c>
      <c r="AR1753" s="40">
        <f t="shared" ref="AR1753" si="41953">SUMPRODUCT(AS1747:AS1751*(AR1747:AR1751="PTO"))+SUMPRODUCT(AS1747:AS1751*(AR1747:AR1751="HOL"))</f>
        <v>0</v>
      </c>
      <c r="AS1753" s="49" t="s">
        <v>135</v>
      </c>
      <c r="AT1753" s="41">
        <f t="shared" ref="AT1753" si="41954">AT1752*AQ$4</f>
        <v>0</v>
      </c>
      <c r="AU1753" s="47" t="s">
        <v>39</v>
      </c>
      <c r="AV1753" s="40">
        <f t="shared" ref="AV1753" si="41955">SUMPRODUCT(AW1747:AW1751*(AV1747:AV1751="PTO"))+SUMPRODUCT(AW1747:AW1751*(AV1747:AV1751="HOL"))</f>
        <v>0</v>
      </c>
      <c r="AW1753" s="49" t="s">
        <v>135</v>
      </c>
      <c r="AX1753" s="41">
        <f>AX1752*AU$4</f>
        <v>0</v>
      </c>
      <c r="AY1753" s="47" t="s">
        <v>39</v>
      </c>
      <c r="AZ1753" s="40">
        <f t="shared" ref="AZ1753" si="41956">SUMPRODUCT(BA1747:BA1751*(AZ1747:AZ1751="PTO"))+SUMPRODUCT(BA1747:BA1751*(AZ1747:AZ1751="HOL"))</f>
        <v>0</v>
      </c>
      <c r="BA1753" s="49" t="s">
        <v>135</v>
      </c>
      <c r="BB1753" s="41">
        <f>BB1752*AY$4</f>
        <v>0</v>
      </c>
      <c r="BC1753" s="47" t="s">
        <v>39</v>
      </c>
      <c r="BD1753" s="40">
        <f t="shared" ref="BD1753" si="41957">SUMPRODUCT(BE1747:BE1751*(BD1747:BD1751="PTO"))+SUMPRODUCT(BE1747:BE1751*(BD1747:BD1751="HOL"))</f>
        <v>0</v>
      </c>
      <c r="BE1753" s="49" t="s">
        <v>135</v>
      </c>
      <c r="BF1753" s="41">
        <f>BF1752*BC$4</f>
        <v>0</v>
      </c>
      <c r="BG1753" s="47" t="s">
        <v>39</v>
      </c>
      <c r="BH1753" s="40">
        <f t="shared" ref="BH1753" si="41958">SUMPRODUCT(BI1747:BI1751*(BH1747:BH1751="PTO"))+SUMPRODUCT(BI1747:BI1751*(BH1747:BH1751="HOL"))</f>
        <v>0</v>
      </c>
      <c r="BI1753" s="49" t="s">
        <v>135</v>
      </c>
      <c r="BJ1753" s="41">
        <f>BJ1752*BG$4</f>
        <v>0</v>
      </c>
      <c r="BK1753" s="47" t="s">
        <v>39</v>
      </c>
      <c r="BL1753" s="40">
        <f t="shared" ref="BL1753" si="41959">SUMPRODUCT(BM1747:BM1751*(BL1747:BL1751="PTO"))+SUMPRODUCT(BM1747:BM1751*(BL1747:BL1751="HOL"))</f>
        <v>0</v>
      </c>
      <c r="BM1753" s="49" t="s">
        <v>135</v>
      </c>
      <c r="BN1753" s="41">
        <f>BN1752*BK$4</f>
        <v>0</v>
      </c>
      <c r="BO1753" s="47" t="s">
        <v>39</v>
      </c>
      <c r="BP1753" s="40">
        <f t="shared" ref="BP1753" si="41960">SUMPRODUCT(BQ1747:BQ1751*(BP1747:BP1751="PTO"))+SUMPRODUCT(BQ1747:BQ1751*(BP1747:BP1751="HOL"))</f>
        <v>0</v>
      </c>
      <c r="BQ1753" s="49" t="s">
        <v>135</v>
      </c>
      <c r="BR1753" s="41">
        <f t="shared" ref="BR1753" si="41961">BR1752*BO$4</f>
        <v>8</v>
      </c>
      <c r="BS1753" s="47" t="s">
        <v>39</v>
      </c>
      <c r="BT1753" s="40">
        <f t="shared" ref="BT1753" si="41962">SUMPRODUCT(BU1747:BU1751*(BT1747:BT1751="PTO"))+SUMPRODUCT(BU1747:BU1751*(BT1747:BT1751="HOL"))</f>
        <v>0</v>
      </c>
      <c r="BU1753" s="49" t="s">
        <v>135</v>
      </c>
      <c r="BV1753" s="41">
        <f t="shared" ref="BV1753" si="41963">BV1752*BS$4</f>
        <v>8</v>
      </c>
      <c r="BW1753" s="47" t="s">
        <v>39</v>
      </c>
      <c r="BX1753" s="40">
        <f t="shared" ref="BX1753" si="41964">SUMPRODUCT(BY1747:BY1751*(BX1747:BX1751="PTO"))+SUMPRODUCT(BY1747:BY1751*(BX1747:BX1751="HOL"))</f>
        <v>0</v>
      </c>
      <c r="BY1753" s="49" t="s">
        <v>135</v>
      </c>
      <c r="BZ1753" s="41">
        <f t="shared" ref="BZ1753" si="41965">BZ1752*BW$4</f>
        <v>0</v>
      </c>
      <c r="CA1753" s="47" t="s">
        <v>39</v>
      </c>
      <c r="CB1753" s="40">
        <f t="shared" ref="CB1753" si="41966">SUMPRODUCT(CC1747:CC1751*(CB1747:CB1751="PTO"))+SUMPRODUCT(CC1747:CC1751*(CB1747:CB1751="HOL"))</f>
        <v>0</v>
      </c>
      <c r="CC1753" s="49" t="s">
        <v>135</v>
      </c>
      <c r="CD1753" s="41">
        <f t="shared" ref="CD1753" si="41967">CD1752*CA$4</f>
        <v>0</v>
      </c>
      <c r="CE1753" s="47" t="s">
        <v>39</v>
      </c>
      <c r="CF1753" s="40">
        <f t="shared" ref="CF1753" si="41968">SUMPRODUCT(CG1747:CG1751*(CF1747:CF1751="PTO"))+SUMPRODUCT(CG1747:CG1751*(CF1747:CF1751="HOL"))</f>
        <v>0</v>
      </c>
      <c r="CG1753" s="49" t="s">
        <v>135</v>
      </c>
      <c r="CH1753" s="41">
        <f t="shared" ref="CH1753" si="41969">CH1752*CE$4</f>
        <v>0</v>
      </c>
    </row>
    <row r="1754" spans="1:86" x14ac:dyDescent="0.25">
      <c r="A1754" s="70" t="s">
        <v>133</v>
      </c>
      <c r="B1754" s="71">
        <f t="shared" ref="B1754" ca="1" si="41970">D1754-B1755</f>
        <v>5.6460069558369952</v>
      </c>
      <c r="C1754" s="72" t="s">
        <v>122</v>
      </c>
      <c r="D1754" s="71">
        <f>IFERROR(INDEX(Holidays[FTE], MATCH(Entry!E1754, Holidays[Date], 0)), 1)*8*INDEX(FTEguide[[1]:[12]], MATCH(Entry!E1755, FTEguide[Weekday], 0), IF(Entry!E1757&gt;0, Entry!E1757, MONTH(Entry!E1754)))</f>
        <v>61.146006955836995</v>
      </c>
      <c r="E1754" s="60">
        <f t="shared" si="40936"/>
        <v>44078</v>
      </c>
      <c r="F1754" s="50" t="s">
        <v>128</v>
      </c>
      <c r="G1754" s="34" t="s">
        <v>136</v>
      </c>
      <c r="H1754" s="35" t="s">
        <v>39</v>
      </c>
      <c r="I1754" s="42">
        <f t="shared" ref="I1754" si="41971">parseTime(G1754)-(H1759=INT(RIGHT($F1754, 1)))</f>
        <v>8</v>
      </c>
      <c r="J1754" s="43">
        <f t="shared" ref="J1754:J1758" si="41972">isClocked(H1754)</f>
        <v>0</v>
      </c>
      <c r="K1754" s="34" t="s">
        <v>136</v>
      </c>
      <c r="L1754" s="35" t="s">
        <v>23</v>
      </c>
      <c r="M1754" s="42">
        <f t="shared" ref="M1754" si="41973">parseTime(K1754)-(L1759=INT(RIGHT($F1754, 1)))</f>
        <v>8</v>
      </c>
      <c r="N1754" s="43">
        <f t="shared" ref="N1754:N1758" si="41974">isClocked(L1754)</f>
        <v>1</v>
      </c>
      <c r="O1754" s="34"/>
      <c r="P1754" s="35"/>
      <c r="Q1754" s="42">
        <f t="shared" ref="Q1754" si="41975">parseTime(O1754)-(P1759=INT(RIGHT($F1754, 1)))</f>
        <v>0</v>
      </c>
      <c r="R1754" s="43">
        <f t="shared" ref="R1754:R1758" si="41976">isClocked(P1754)</f>
        <v>0</v>
      </c>
      <c r="S1754" s="34" t="s">
        <v>227</v>
      </c>
      <c r="T1754" s="35" t="s">
        <v>23</v>
      </c>
      <c r="U1754" s="42">
        <f t="shared" ref="U1754" si="41977">parseTime(S1754)-(T1759=INT(RIGHT($F1754, 1)))</f>
        <v>8</v>
      </c>
      <c r="V1754" s="43">
        <f t="shared" ref="V1754:V1758" si="41978">isClocked(T1754)</f>
        <v>1</v>
      </c>
      <c r="W1754" s="34"/>
      <c r="X1754" s="35"/>
      <c r="Y1754" s="42">
        <f t="shared" ref="Y1754" si="41979">parseTime(W1754)-(X1759=INT(RIGHT($F1754, 1)))</f>
        <v>0</v>
      </c>
      <c r="Z1754" s="43">
        <f t="shared" ref="Z1754:Z1758" si="41980">isClocked(X1754)</f>
        <v>0</v>
      </c>
      <c r="AA1754" s="34" t="s">
        <v>136</v>
      </c>
      <c r="AB1754" s="35" t="s">
        <v>23</v>
      </c>
      <c r="AC1754" s="42">
        <f t="shared" ref="AC1754" si="41981">parseTime(AA1754)-(AB1759=INT(RIGHT($F1754, 1)))</f>
        <v>8</v>
      </c>
      <c r="AD1754" s="43">
        <f t="shared" ref="AD1754:AD1758" si="41982">isClocked(AB1754)</f>
        <v>1</v>
      </c>
      <c r="AE1754" s="34" t="s">
        <v>245</v>
      </c>
      <c r="AF1754" s="35" t="s">
        <v>25</v>
      </c>
      <c r="AG1754" s="42">
        <f t="shared" ref="AG1754" si="41983">parseTime(AE1754)-(AF1759=INT(RIGHT($F1754, 1)))</f>
        <v>7.5</v>
      </c>
      <c r="AH1754" s="43">
        <f t="shared" ref="AH1754:AH1758" si="41984">isClocked(AF1754)</f>
        <v>1</v>
      </c>
      <c r="AI1754" s="34" t="s">
        <v>136</v>
      </c>
      <c r="AJ1754" s="35" t="s">
        <v>23</v>
      </c>
      <c r="AK1754" s="42">
        <f>parseTime(AI1754)-(AJ1759=INT(RIGHT($F1754, 1)))</f>
        <v>8</v>
      </c>
      <c r="AL1754" s="43">
        <f t="shared" ref="AL1754:AL1758" si="41985">isClocked(AJ1754)</f>
        <v>1</v>
      </c>
      <c r="AM1754" s="34"/>
      <c r="AN1754" s="35"/>
      <c r="AO1754" s="42">
        <f t="shared" ref="AO1754" si="41986">parseTime(AM1754)-(AN1759=INT(RIGHT($F1754, 1)))</f>
        <v>0</v>
      </c>
      <c r="AP1754" s="43">
        <f t="shared" ref="AP1754:AP1758" si="41987">isClocked(AN1754)</f>
        <v>0</v>
      </c>
      <c r="AQ1754" s="34"/>
      <c r="AR1754" s="35"/>
      <c r="AS1754" s="42">
        <f t="shared" ref="AS1754" si="41988">parseTime(AQ1754)-(AR1759=INT(RIGHT($F1754, 1)))</f>
        <v>0</v>
      </c>
      <c r="AT1754" s="43">
        <f t="shared" ref="AT1754:AT1758" si="41989">isClocked(AR1754)</f>
        <v>0</v>
      </c>
      <c r="AU1754" s="34"/>
      <c r="AV1754" s="35"/>
      <c r="AW1754" s="42">
        <f>parseTime(AU1754)-(AV1759=INT(RIGHT($F1754, 1)))</f>
        <v>0</v>
      </c>
      <c r="AX1754" s="43">
        <f t="shared" ref="AX1754:AX1758" si="41990">isClocked(AV1754)</f>
        <v>0</v>
      </c>
      <c r="AY1754" s="34"/>
      <c r="AZ1754" s="35"/>
      <c r="BA1754" s="42">
        <f>parseTime(AY1754)-(AZ1759=INT(RIGHT($F1754, 1)))</f>
        <v>0</v>
      </c>
      <c r="BB1754" s="43">
        <f t="shared" ref="BB1754:BB1758" si="41991">isClocked(AZ1754)</f>
        <v>0</v>
      </c>
      <c r="BC1754" s="34"/>
      <c r="BD1754" s="35"/>
      <c r="BE1754" s="42">
        <f>parseTime(BC1754)-(BD1759=INT(RIGHT($F1754, 1)))</f>
        <v>0</v>
      </c>
      <c r="BF1754" s="43">
        <f t="shared" ref="BF1754:BF1758" si="41992">isClocked(BD1754)</f>
        <v>0</v>
      </c>
      <c r="BG1754" s="34"/>
      <c r="BH1754" s="35"/>
      <c r="BI1754" s="42">
        <f>parseTime(BG1754)-(BH1759=INT(RIGHT($F1754, 1)))</f>
        <v>0</v>
      </c>
      <c r="BJ1754" s="43">
        <f t="shared" ref="BJ1754:BJ1758" si="41993">isClocked(BH1754)</f>
        <v>0</v>
      </c>
      <c r="BK1754" s="34"/>
      <c r="BL1754" s="35"/>
      <c r="BM1754" s="42">
        <f>parseTime(BK1754)-(BL1759=INT(RIGHT($F1754, 1)))</f>
        <v>0</v>
      </c>
      <c r="BN1754" s="43">
        <f t="shared" ref="BN1754:BN1758" si="41994">isClocked(BL1754)</f>
        <v>0</v>
      </c>
      <c r="BO1754" s="34" t="s">
        <v>136</v>
      </c>
      <c r="BP1754" s="35" t="s">
        <v>23</v>
      </c>
      <c r="BQ1754" s="42">
        <f t="shared" ref="BQ1754" si="41995">parseTime(BO1754)-(BP1759=INT(RIGHT($F1754, 1)))</f>
        <v>8</v>
      </c>
      <c r="BR1754" s="43">
        <f t="shared" ref="BR1754:BR1758" si="41996">isClocked(BP1754)</f>
        <v>1</v>
      </c>
      <c r="BS1754" s="34" t="s">
        <v>136</v>
      </c>
      <c r="BT1754" s="35" t="s">
        <v>23</v>
      </c>
      <c r="BU1754" s="42">
        <f t="shared" ref="BU1754" si="41997">parseTime(BS1754)-(BT1759=INT(RIGHT($F1754, 1)))</f>
        <v>8</v>
      </c>
      <c r="BV1754" s="43">
        <f t="shared" ref="BV1754:BV1758" si="41998">isClocked(BT1754)</f>
        <v>1</v>
      </c>
      <c r="BW1754" s="34"/>
      <c r="BX1754" s="35"/>
      <c r="BY1754" s="42">
        <f t="shared" ref="BY1754" si="41999">parseTime(BW1754)-(BX1759=INT(RIGHT($F1754, 1)))</f>
        <v>0</v>
      </c>
      <c r="BZ1754" s="43">
        <f t="shared" ref="BZ1754:BZ1758" si="42000">isClocked(BX1754)</f>
        <v>0</v>
      </c>
      <c r="CA1754" s="34"/>
      <c r="CB1754" s="35"/>
      <c r="CC1754" s="42">
        <f t="shared" ref="CC1754" si="42001">parseTime(CA1754)-(CB1759=INT(RIGHT($F1754, 1)))</f>
        <v>0</v>
      </c>
      <c r="CD1754" s="43">
        <f t="shared" ref="CD1754:CD1758" si="42002">isClocked(CB1754)</f>
        <v>0</v>
      </c>
      <c r="CE1754" s="34"/>
      <c r="CF1754" s="35"/>
      <c r="CG1754" s="42">
        <f t="shared" ref="CG1754" si="42003">parseTime(CE1754)-(CF1759=INT(RIGHT($F1754, 1)))</f>
        <v>0</v>
      </c>
      <c r="CH1754" s="43">
        <f t="shared" ref="CH1754:CH1758" si="42004">isClocked(CF1754)</f>
        <v>0</v>
      </c>
    </row>
    <row r="1755" spans="1:86" x14ac:dyDescent="0.25">
      <c r="A1755" s="56" t="s">
        <v>0</v>
      </c>
      <c r="B1755" s="57">
        <f t="shared" ca="1" si="40452"/>
        <v>55.5</v>
      </c>
      <c r="C1755" s="14" t="s">
        <v>252</v>
      </c>
      <c r="D1755" s="14">
        <f t="shared" si="41660"/>
        <v>53.7</v>
      </c>
      <c r="E1755" s="55" t="str">
        <f t="shared" si="40453"/>
        <v>Friday</v>
      </c>
      <c r="F1755" s="51" t="s">
        <v>129</v>
      </c>
      <c r="G1755" s="36"/>
      <c r="H1755" s="37"/>
      <c r="I1755" s="44">
        <f t="shared" ref="I1755" si="42005">parseTime(G1755)-(H1759=INT(RIGHT($F1755, 1)))</f>
        <v>0</v>
      </c>
      <c r="J1755" s="45">
        <f t="shared" si="41972"/>
        <v>0</v>
      </c>
      <c r="K1755" s="36"/>
      <c r="L1755" s="37"/>
      <c r="M1755" s="44">
        <f t="shared" ref="M1755" si="42006">parseTime(K1755)-(L1759=INT(RIGHT($F1755, 1)))</f>
        <v>0</v>
      </c>
      <c r="N1755" s="45">
        <f t="shared" si="41974"/>
        <v>0</v>
      </c>
      <c r="O1755" s="36"/>
      <c r="P1755" s="37"/>
      <c r="Q1755" s="44">
        <f t="shared" ref="Q1755" si="42007">parseTime(O1755)-(P1759=INT(RIGHT($F1755, 1)))</f>
        <v>0</v>
      </c>
      <c r="R1755" s="45">
        <f t="shared" si="41976"/>
        <v>0</v>
      </c>
      <c r="S1755" s="36"/>
      <c r="T1755" s="37"/>
      <c r="U1755" s="44">
        <f t="shared" ref="U1755" si="42008">parseTime(S1755)-(T1759=INT(RIGHT($F1755, 1)))</f>
        <v>0</v>
      </c>
      <c r="V1755" s="45">
        <f t="shared" si="41978"/>
        <v>0</v>
      </c>
      <c r="W1755" s="36"/>
      <c r="X1755" s="37"/>
      <c r="Y1755" s="44">
        <f t="shared" ref="Y1755" si="42009">parseTime(W1755)-(X1759=INT(RIGHT($F1755, 1)))</f>
        <v>0</v>
      </c>
      <c r="Z1755" s="45">
        <f t="shared" si="41980"/>
        <v>0</v>
      </c>
      <c r="AA1755" s="36"/>
      <c r="AB1755" s="37"/>
      <c r="AC1755" s="44">
        <f t="shared" ref="AC1755" si="42010">parseTime(AA1755)-(AB1759=INT(RIGHT($F1755, 1)))</f>
        <v>0</v>
      </c>
      <c r="AD1755" s="45">
        <f t="shared" si="41982"/>
        <v>0</v>
      </c>
      <c r="AE1755" s="36"/>
      <c r="AF1755" s="37"/>
      <c r="AG1755" s="44">
        <f t="shared" ref="AG1755" si="42011">parseTime(AE1755)-(AF1759=INT(RIGHT($F1755, 1)))</f>
        <v>0</v>
      </c>
      <c r="AH1755" s="45">
        <f t="shared" si="41984"/>
        <v>0</v>
      </c>
      <c r="AI1755" s="36"/>
      <c r="AJ1755" s="37"/>
      <c r="AK1755" s="44">
        <f>parseTime(AI1755)-(AJ1759=INT(RIGHT($F1755, 1)))</f>
        <v>0</v>
      </c>
      <c r="AL1755" s="45">
        <f t="shared" si="41985"/>
        <v>0</v>
      </c>
      <c r="AM1755" s="36"/>
      <c r="AN1755" s="37"/>
      <c r="AO1755" s="44">
        <f t="shared" ref="AO1755" si="42012">parseTime(AM1755)-(AN1759=INT(RIGHT($F1755, 1)))</f>
        <v>0</v>
      </c>
      <c r="AP1755" s="45">
        <f t="shared" si="41987"/>
        <v>0</v>
      </c>
      <c r="AQ1755" s="36"/>
      <c r="AR1755" s="37"/>
      <c r="AS1755" s="44">
        <f t="shared" ref="AS1755" si="42013">parseTime(AQ1755)-(AR1759=INT(RIGHT($F1755, 1)))</f>
        <v>0</v>
      </c>
      <c r="AT1755" s="45">
        <f t="shared" si="41989"/>
        <v>0</v>
      </c>
      <c r="AU1755" s="36"/>
      <c r="AV1755" s="37"/>
      <c r="AW1755" s="44">
        <f>parseTime(AU1755)-(AV1759=INT(RIGHT($F1755, 1)))</f>
        <v>0</v>
      </c>
      <c r="AX1755" s="45">
        <f t="shared" si="41990"/>
        <v>0</v>
      </c>
      <c r="AY1755" s="36"/>
      <c r="AZ1755" s="37"/>
      <c r="BA1755" s="44">
        <f>parseTime(AY1755)-(AZ1759=INT(RIGHT($F1755, 1)))</f>
        <v>0</v>
      </c>
      <c r="BB1755" s="45">
        <f t="shared" si="41991"/>
        <v>0</v>
      </c>
      <c r="BC1755" s="36"/>
      <c r="BD1755" s="37"/>
      <c r="BE1755" s="44">
        <f>parseTime(BC1755)-(BD1759=INT(RIGHT($F1755, 1)))</f>
        <v>0</v>
      </c>
      <c r="BF1755" s="45">
        <f t="shared" si="41992"/>
        <v>0</v>
      </c>
      <c r="BG1755" s="36"/>
      <c r="BH1755" s="37"/>
      <c r="BI1755" s="44">
        <f>parseTime(BG1755)-(BH1759=INT(RIGHT($F1755, 1)))</f>
        <v>0</v>
      </c>
      <c r="BJ1755" s="45">
        <f t="shared" si="41993"/>
        <v>0</v>
      </c>
      <c r="BK1755" s="36"/>
      <c r="BL1755" s="37"/>
      <c r="BM1755" s="44">
        <f>parseTime(BK1755)-(BL1759=INT(RIGHT($F1755, 1)))</f>
        <v>0</v>
      </c>
      <c r="BN1755" s="45">
        <f t="shared" si="41994"/>
        <v>0</v>
      </c>
      <c r="BO1755" s="36"/>
      <c r="BP1755" s="37"/>
      <c r="BQ1755" s="44">
        <f t="shared" ref="BQ1755" si="42014">parseTime(BO1755)-(BP1759=INT(RIGHT($F1755, 1)))</f>
        <v>0</v>
      </c>
      <c r="BR1755" s="45">
        <f t="shared" si="41996"/>
        <v>0</v>
      </c>
      <c r="BS1755" s="36"/>
      <c r="BT1755" s="37"/>
      <c r="BU1755" s="44">
        <f t="shared" ref="BU1755" si="42015">parseTime(BS1755)-(BT1759=INT(RIGHT($F1755, 1)))</f>
        <v>0</v>
      </c>
      <c r="BV1755" s="45">
        <f t="shared" si="41998"/>
        <v>0</v>
      </c>
      <c r="BW1755" s="36"/>
      <c r="BX1755" s="37"/>
      <c r="BY1755" s="44">
        <f t="shared" ref="BY1755" si="42016">parseTime(BW1755)-(BX1759=INT(RIGHT($F1755, 1)))</f>
        <v>0</v>
      </c>
      <c r="BZ1755" s="45">
        <f t="shared" si="42000"/>
        <v>0</v>
      </c>
      <c r="CA1755" s="36"/>
      <c r="CB1755" s="37"/>
      <c r="CC1755" s="44">
        <f t="shared" ref="CC1755" si="42017">parseTime(CA1755)-(CB1759=INT(RIGHT($F1755, 1)))</f>
        <v>0</v>
      </c>
      <c r="CD1755" s="45">
        <f t="shared" si="42002"/>
        <v>0</v>
      </c>
      <c r="CE1755" s="36"/>
      <c r="CF1755" s="37"/>
      <c r="CG1755" s="44">
        <f t="shared" ref="CG1755" si="42018">parseTime(CE1755)-(CF1759=INT(RIGHT($F1755, 1)))</f>
        <v>0</v>
      </c>
      <c r="CH1755" s="45">
        <f t="shared" si="42004"/>
        <v>0</v>
      </c>
    </row>
    <row r="1756" spans="1:86" x14ac:dyDescent="0.25">
      <c r="A1756" s="56" t="s">
        <v>117</v>
      </c>
      <c r="B1756" s="57">
        <f t="shared" ref="B1756" ca="1" si="42019">roleHours(G1754:CH1760, "MFD")</f>
        <v>48</v>
      </c>
      <c r="C1756" s="14">
        <f t="shared" ref="C1756:C1759" ca="1" si="42020">B1756/8</f>
        <v>6</v>
      </c>
      <c r="D1756" s="14">
        <f t="shared" ref="D1756" ca="1" si="42021">B1755-D1755</f>
        <v>1.7999999999999972</v>
      </c>
      <c r="E1756" s="20" t="s">
        <v>127</v>
      </c>
      <c r="F1756" s="51" t="s">
        <v>130</v>
      </c>
      <c r="G1756" s="36"/>
      <c r="H1756" s="37"/>
      <c r="I1756" s="44">
        <f t="shared" ref="I1756" si="42022">parseTime(G1756)-(H1759=INT(RIGHT($F1756, 1)))</f>
        <v>0</v>
      </c>
      <c r="J1756" s="45">
        <f t="shared" si="41972"/>
        <v>0</v>
      </c>
      <c r="K1756" s="36"/>
      <c r="L1756" s="37"/>
      <c r="M1756" s="44">
        <f t="shared" ref="M1756" si="42023">parseTime(K1756)-(L1759=INT(RIGHT($F1756, 1)))</f>
        <v>0</v>
      </c>
      <c r="N1756" s="45">
        <f t="shared" si="41974"/>
        <v>0</v>
      </c>
      <c r="O1756" s="36"/>
      <c r="P1756" s="37"/>
      <c r="Q1756" s="44">
        <f t="shared" ref="Q1756" si="42024">parseTime(O1756)-(P1759=INT(RIGHT($F1756, 1)))</f>
        <v>0</v>
      </c>
      <c r="R1756" s="45">
        <f t="shared" si="41976"/>
        <v>0</v>
      </c>
      <c r="S1756" s="36"/>
      <c r="T1756" s="37"/>
      <c r="U1756" s="44">
        <f t="shared" ref="U1756" si="42025">parseTime(S1756)-(T1759=INT(RIGHT($F1756, 1)))</f>
        <v>0</v>
      </c>
      <c r="V1756" s="45">
        <f t="shared" si="41978"/>
        <v>0</v>
      </c>
      <c r="W1756" s="36"/>
      <c r="X1756" s="37"/>
      <c r="Y1756" s="44">
        <f t="shared" ref="Y1756" si="42026">parseTime(W1756)-(X1759=INT(RIGHT($F1756, 1)))</f>
        <v>0</v>
      </c>
      <c r="Z1756" s="45">
        <f t="shared" si="41980"/>
        <v>0</v>
      </c>
      <c r="AA1756" s="36"/>
      <c r="AB1756" s="37"/>
      <c r="AC1756" s="44">
        <f t="shared" ref="AC1756" si="42027">parseTime(AA1756)-(AB1759=INT(RIGHT($F1756, 1)))</f>
        <v>0</v>
      </c>
      <c r="AD1756" s="45">
        <f t="shared" si="41982"/>
        <v>0</v>
      </c>
      <c r="AE1756" s="36"/>
      <c r="AF1756" s="37"/>
      <c r="AG1756" s="44">
        <f t="shared" ref="AG1756" si="42028">parseTime(AE1756)-(AF1759=INT(RIGHT($F1756, 1)))</f>
        <v>0</v>
      </c>
      <c r="AH1756" s="45">
        <f t="shared" si="41984"/>
        <v>0</v>
      </c>
      <c r="AI1756" s="36"/>
      <c r="AJ1756" s="37"/>
      <c r="AK1756" s="44">
        <f>parseTime(AI1756)-(AJ1759=INT(RIGHT($F1756, 1)))</f>
        <v>0</v>
      </c>
      <c r="AL1756" s="45">
        <f t="shared" si="41985"/>
        <v>0</v>
      </c>
      <c r="AM1756" s="36"/>
      <c r="AN1756" s="37"/>
      <c r="AO1756" s="44">
        <f t="shared" ref="AO1756" si="42029">parseTime(AM1756)-(AN1759=INT(RIGHT($F1756, 1)))</f>
        <v>0</v>
      </c>
      <c r="AP1756" s="45">
        <f t="shared" si="41987"/>
        <v>0</v>
      </c>
      <c r="AQ1756" s="36"/>
      <c r="AR1756" s="37"/>
      <c r="AS1756" s="44">
        <f t="shared" ref="AS1756" si="42030">parseTime(AQ1756)-(AR1759=INT(RIGHT($F1756, 1)))</f>
        <v>0</v>
      </c>
      <c r="AT1756" s="45">
        <f t="shared" si="41989"/>
        <v>0</v>
      </c>
      <c r="AU1756" s="36"/>
      <c r="AV1756" s="37"/>
      <c r="AW1756" s="44">
        <f>parseTime(AU1756)-(AV1759=INT(RIGHT($F1756, 1)))</f>
        <v>0</v>
      </c>
      <c r="AX1756" s="45">
        <f t="shared" si="41990"/>
        <v>0</v>
      </c>
      <c r="AY1756" s="36"/>
      <c r="AZ1756" s="37"/>
      <c r="BA1756" s="44">
        <f>parseTime(AY1756)-(AZ1759=INT(RIGHT($F1756, 1)))</f>
        <v>0</v>
      </c>
      <c r="BB1756" s="45">
        <f t="shared" si="41991"/>
        <v>0</v>
      </c>
      <c r="BC1756" s="36"/>
      <c r="BD1756" s="37"/>
      <c r="BE1756" s="44">
        <f>parseTime(BC1756)-(BD1759=INT(RIGHT($F1756, 1)))</f>
        <v>0</v>
      </c>
      <c r="BF1756" s="45">
        <f t="shared" si="41992"/>
        <v>0</v>
      </c>
      <c r="BG1756" s="36"/>
      <c r="BH1756" s="37"/>
      <c r="BI1756" s="44">
        <f>parseTime(BG1756)-(BH1759=INT(RIGHT($F1756, 1)))</f>
        <v>0</v>
      </c>
      <c r="BJ1756" s="45">
        <f t="shared" si="41993"/>
        <v>0</v>
      </c>
      <c r="BK1756" s="36"/>
      <c r="BL1756" s="37"/>
      <c r="BM1756" s="44">
        <f>parseTime(BK1756)-(BL1759=INT(RIGHT($F1756, 1)))</f>
        <v>0</v>
      </c>
      <c r="BN1756" s="45">
        <f t="shared" si="41994"/>
        <v>0</v>
      </c>
      <c r="BO1756" s="36"/>
      <c r="BP1756" s="37"/>
      <c r="BQ1756" s="44">
        <f t="shared" ref="BQ1756" si="42031">parseTime(BO1756)-(BP1759=INT(RIGHT($F1756, 1)))</f>
        <v>0</v>
      </c>
      <c r="BR1756" s="45">
        <f t="shared" si="41996"/>
        <v>0</v>
      </c>
      <c r="BS1756" s="36"/>
      <c r="BT1756" s="37"/>
      <c r="BU1756" s="44">
        <f t="shared" ref="BU1756" si="42032">parseTime(BS1756)-(BT1759=INT(RIGHT($F1756, 1)))</f>
        <v>0</v>
      </c>
      <c r="BV1756" s="45">
        <f t="shared" si="41998"/>
        <v>0</v>
      </c>
      <c r="BW1756" s="36"/>
      <c r="BX1756" s="37"/>
      <c r="BY1756" s="44">
        <f t="shared" ref="BY1756" si="42033">parseTime(BW1756)-(BX1759=INT(RIGHT($F1756, 1)))</f>
        <v>0</v>
      </c>
      <c r="BZ1756" s="45">
        <f t="shared" si="42000"/>
        <v>0</v>
      </c>
      <c r="CA1756" s="36"/>
      <c r="CB1756" s="37"/>
      <c r="CC1756" s="44">
        <f t="shared" ref="CC1756" si="42034">parseTime(CA1756)-(CB1759=INT(RIGHT($F1756, 1)))</f>
        <v>0</v>
      </c>
      <c r="CD1756" s="45">
        <f t="shared" si="42002"/>
        <v>0</v>
      </c>
      <c r="CE1756" s="36"/>
      <c r="CF1756" s="37"/>
      <c r="CG1756" s="44">
        <f t="shared" ref="CG1756" si="42035">parseTime(CE1756)-(CF1759=INT(RIGHT($F1756, 1)))</f>
        <v>0</v>
      </c>
      <c r="CH1756" s="45">
        <f t="shared" si="42004"/>
        <v>0</v>
      </c>
    </row>
    <row r="1757" spans="1:86" x14ac:dyDescent="0.25">
      <c r="A1757" s="56"/>
      <c r="B1757" s="57"/>
      <c r="C1757" s="14">
        <f t="shared" si="42020"/>
        <v>0</v>
      </c>
      <c r="D1757" s="14" t="s">
        <v>259</v>
      </c>
      <c r="E1757" s="20">
        <v>4.25</v>
      </c>
      <c r="F1757" s="51" t="s">
        <v>131</v>
      </c>
      <c r="G1757" s="36"/>
      <c r="H1757" s="37"/>
      <c r="I1757" s="44">
        <f t="shared" ref="I1757" si="42036">parseTime(G1757)-(H1759=INT(RIGHT($F1757, 1)))</f>
        <v>0</v>
      </c>
      <c r="J1757" s="45">
        <f t="shared" si="41972"/>
        <v>0</v>
      </c>
      <c r="K1757" s="36"/>
      <c r="L1757" s="37"/>
      <c r="M1757" s="44">
        <f t="shared" ref="M1757" si="42037">parseTime(K1757)-(L1759=INT(RIGHT($F1757, 1)))</f>
        <v>0</v>
      </c>
      <c r="N1757" s="45">
        <f t="shared" si="41974"/>
        <v>0</v>
      </c>
      <c r="O1757" s="36"/>
      <c r="P1757" s="37"/>
      <c r="Q1757" s="44">
        <f t="shared" ref="Q1757" si="42038">parseTime(O1757)-(P1759=INT(RIGHT($F1757, 1)))</f>
        <v>0</v>
      </c>
      <c r="R1757" s="45">
        <f t="shared" si="41976"/>
        <v>0</v>
      </c>
      <c r="S1757" s="36"/>
      <c r="T1757" s="37"/>
      <c r="U1757" s="44">
        <f t="shared" ref="U1757" si="42039">parseTime(S1757)-(T1759=INT(RIGHT($F1757, 1)))</f>
        <v>0</v>
      </c>
      <c r="V1757" s="45">
        <f t="shared" si="41978"/>
        <v>0</v>
      </c>
      <c r="W1757" s="36"/>
      <c r="X1757" s="37"/>
      <c r="Y1757" s="44">
        <f t="shared" ref="Y1757" si="42040">parseTime(W1757)-(X1759=INT(RIGHT($F1757, 1)))</f>
        <v>0</v>
      </c>
      <c r="Z1757" s="45">
        <f t="shared" si="41980"/>
        <v>0</v>
      </c>
      <c r="AA1757" s="36"/>
      <c r="AB1757" s="37"/>
      <c r="AC1757" s="44">
        <f t="shared" ref="AC1757" si="42041">parseTime(AA1757)-(AB1759=INT(RIGHT($F1757, 1)))</f>
        <v>0</v>
      </c>
      <c r="AD1757" s="45">
        <f t="shared" si="41982"/>
        <v>0</v>
      </c>
      <c r="AE1757" s="36"/>
      <c r="AF1757" s="37"/>
      <c r="AG1757" s="44">
        <f t="shared" ref="AG1757" si="42042">parseTime(AE1757)-(AF1759=INT(RIGHT($F1757, 1)))</f>
        <v>0</v>
      </c>
      <c r="AH1757" s="45">
        <f t="shared" si="41984"/>
        <v>0</v>
      </c>
      <c r="AI1757" s="36"/>
      <c r="AJ1757" s="37"/>
      <c r="AK1757" s="44">
        <f>parseTime(AI1757)-(AJ1759=INT(RIGHT($F1757, 1)))</f>
        <v>0</v>
      </c>
      <c r="AL1757" s="45">
        <f t="shared" si="41985"/>
        <v>0</v>
      </c>
      <c r="AM1757" s="36"/>
      <c r="AN1757" s="37"/>
      <c r="AO1757" s="44">
        <f t="shared" ref="AO1757" si="42043">parseTime(AM1757)-(AN1759=INT(RIGHT($F1757, 1)))</f>
        <v>0</v>
      </c>
      <c r="AP1757" s="45">
        <f t="shared" si="41987"/>
        <v>0</v>
      </c>
      <c r="AQ1757" s="36"/>
      <c r="AR1757" s="37"/>
      <c r="AS1757" s="44">
        <f t="shared" ref="AS1757" si="42044">parseTime(AQ1757)-(AR1759=INT(RIGHT($F1757, 1)))</f>
        <v>0</v>
      </c>
      <c r="AT1757" s="45">
        <f t="shared" si="41989"/>
        <v>0</v>
      </c>
      <c r="AU1757" s="36"/>
      <c r="AV1757" s="37"/>
      <c r="AW1757" s="44">
        <f>parseTime(AU1757)-(AV1759=INT(RIGHT($F1757, 1)))</f>
        <v>0</v>
      </c>
      <c r="AX1757" s="45">
        <f t="shared" si="41990"/>
        <v>0</v>
      </c>
      <c r="AY1757" s="36"/>
      <c r="AZ1757" s="37"/>
      <c r="BA1757" s="44">
        <f>parseTime(AY1757)-(AZ1759=INT(RIGHT($F1757, 1)))</f>
        <v>0</v>
      </c>
      <c r="BB1757" s="45">
        <f t="shared" si="41991"/>
        <v>0</v>
      </c>
      <c r="BC1757" s="36"/>
      <c r="BD1757" s="37"/>
      <c r="BE1757" s="44">
        <f>parseTime(BC1757)-(BD1759=INT(RIGHT($F1757, 1)))</f>
        <v>0</v>
      </c>
      <c r="BF1757" s="45">
        <f t="shared" si="41992"/>
        <v>0</v>
      </c>
      <c r="BG1757" s="36"/>
      <c r="BH1757" s="37"/>
      <c r="BI1757" s="44">
        <f>parseTime(BG1757)-(BH1759=INT(RIGHT($F1757, 1)))</f>
        <v>0</v>
      </c>
      <c r="BJ1757" s="45">
        <f t="shared" si="41993"/>
        <v>0</v>
      </c>
      <c r="BK1757" s="36"/>
      <c r="BL1757" s="37"/>
      <c r="BM1757" s="44">
        <f>parseTime(BK1757)-(BL1759=INT(RIGHT($F1757, 1)))</f>
        <v>0</v>
      </c>
      <c r="BN1757" s="45">
        <f t="shared" si="41994"/>
        <v>0</v>
      </c>
      <c r="BO1757" s="36"/>
      <c r="BP1757" s="37"/>
      <c r="BQ1757" s="44">
        <f t="shared" ref="BQ1757" si="42045">parseTime(BO1757)-(BP1759=INT(RIGHT($F1757, 1)))</f>
        <v>0</v>
      </c>
      <c r="BR1757" s="45">
        <f t="shared" si="41996"/>
        <v>0</v>
      </c>
      <c r="BS1757" s="36"/>
      <c r="BT1757" s="37"/>
      <c r="BU1757" s="44">
        <f t="shared" ref="BU1757" si="42046">parseTime(BS1757)-(BT1759=INT(RIGHT($F1757, 1)))</f>
        <v>0</v>
      </c>
      <c r="BV1757" s="45">
        <f t="shared" si="41998"/>
        <v>0</v>
      </c>
      <c r="BW1757" s="36"/>
      <c r="BX1757" s="37"/>
      <c r="BY1757" s="44">
        <f t="shared" ref="BY1757" si="42047">parseTime(BW1757)-(BX1759=INT(RIGHT($F1757, 1)))</f>
        <v>0</v>
      </c>
      <c r="BZ1757" s="45">
        <f t="shared" si="42000"/>
        <v>0</v>
      </c>
      <c r="CA1757" s="36"/>
      <c r="CB1757" s="37"/>
      <c r="CC1757" s="44">
        <f t="shared" ref="CC1757" si="42048">parseTime(CA1757)-(CB1759=INT(RIGHT($F1757, 1)))</f>
        <v>0</v>
      </c>
      <c r="CD1757" s="45">
        <f t="shared" si="42002"/>
        <v>0</v>
      </c>
      <c r="CE1757" s="36"/>
      <c r="CF1757" s="37"/>
      <c r="CG1757" s="44">
        <f t="shared" ref="CG1757" si="42049">parseTime(CE1757)-(CF1759=INT(RIGHT($F1757, 1)))</f>
        <v>0</v>
      </c>
      <c r="CH1757" s="45">
        <f t="shared" si="42004"/>
        <v>0</v>
      </c>
    </row>
    <row r="1758" spans="1:86" x14ac:dyDescent="0.25">
      <c r="A1758" s="56" t="s">
        <v>119</v>
      </c>
      <c r="B1758" s="57">
        <f t="shared" ref="B1758" ca="1" si="42050">roleHours(G1754:CH1760, "MCC")</f>
        <v>7.5</v>
      </c>
      <c r="C1758" s="14">
        <f t="shared" ca="1" si="42020"/>
        <v>0.9375</v>
      </c>
      <c r="D1758" s="14" t="s">
        <v>260</v>
      </c>
      <c r="E1758" s="20">
        <v>4.6500000000000004</v>
      </c>
      <c r="F1758" s="51" t="s">
        <v>132</v>
      </c>
      <c r="G1758" s="36"/>
      <c r="H1758" s="37"/>
      <c r="I1758" s="44">
        <f t="shared" ref="I1758" si="42051">parseTime(G1758)-(H1759=INT(RIGHT($F1758, 1)))</f>
        <v>0</v>
      </c>
      <c r="J1758" s="45">
        <f t="shared" si="41972"/>
        <v>0</v>
      </c>
      <c r="K1758" s="36"/>
      <c r="L1758" s="37"/>
      <c r="M1758" s="44">
        <f t="shared" ref="M1758" si="42052">parseTime(K1758)-(L1759=INT(RIGHT($F1758, 1)))</f>
        <v>0</v>
      </c>
      <c r="N1758" s="45">
        <f t="shared" si="41974"/>
        <v>0</v>
      </c>
      <c r="O1758" s="36"/>
      <c r="P1758" s="37"/>
      <c r="Q1758" s="44">
        <f t="shared" ref="Q1758" si="42053">parseTime(O1758)-(P1759=INT(RIGHT($F1758, 1)))</f>
        <v>0</v>
      </c>
      <c r="R1758" s="45">
        <f t="shared" si="41976"/>
        <v>0</v>
      </c>
      <c r="S1758" s="36"/>
      <c r="T1758" s="37"/>
      <c r="U1758" s="44">
        <f t="shared" ref="U1758" si="42054">parseTime(S1758)-(T1759=INT(RIGHT($F1758, 1)))</f>
        <v>0</v>
      </c>
      <c r="V1758" s="45">
        <f t="shared" si="41978"/>
        <v>0</v>
      </c>
      <c r="W1758" s="36"/>
      <c r="X1758" s="37"/>
      <c r="Y1758" s="44">
        <f t="shared" ref="Y1758" si="42055">parseTime(W1758)-(X1759=INT(RIGHT($F1758, 1)))</f>
        <v>0</v>
      </c>
      <c r="Z1758" s="45">
        <f t="shared" si="41980"/>
        <v>0</v>
      </c>
      <c r="AA1758" s="36"/>
      <c r="AB1758" s="37"/>
      <c r="AC1758" s="44">
        <f t="shared" ref="AC1758" si="42056">parseTime(AA1758)-(AB1759=INT(RIGHT($F1758, 1)))</f>
        <v>0</v>
      </c>
      <c r="AD1758" s="45">
        <f t="shared" si="41982"/>
        <v>0</v>
      </c>
      <c r="AE1758" s="36"/>
      <c r="AF1758" s="37"/>
      <c r="AG1758" s="44">
        <f t="shared" ref="AG1758" si="42057">parseTime(AE1758)-(AF1759=INT(RIGHT($F1758, 1)))</f>
        <v>0</v>
      </c>
      <c r="AH1758" s="45">
        <f t="shared" si="41984"/>
        <v>0</v>
      </c>
      <c r="AI1758" s="36"/>
      <c r="AJ1758" s="37"/>
      <c r="AK1758" s="44">
        <f>parseTime(AI1758)-(AJ1759=INT(RIGHT($F1758, 1)))</f>
        <v>0</v>
      </c>
      <c r="AL1758" s="45">
        <f t="shared" si="41985"/>
        <v>0</v>
      </c>
      <c r="AM1758" s="36"/>
      <c r="AN1758" s="37"/>
      <c r="AO1758" s="44">
        <f t="shared" ref="AO1758" si="42058">parseTime(AM1758)-(AN1759=INT(RIGHT($F1758, 1)))</f>
        <v>0</v>
      </c>
      <c r="AP1758" s="45">
        <f t="shared" si="41987"/>
        <v>0</v>
      </c>
      <c r="AQ1758" s="36"/>
      <c r="AR1758" s="37"/>
      <c r="AS1758" s="44">
        <f t="shared" ref="AS1758" si="42059">parseTime(AQ1758)-(AR1759=INT(RIGHT($F1758, 1)))</f>
        <v>0</v>
      </c>
      <c r="AT1758" s="45">
        <f t="shared" si="41989"/>
        <v>0</v>
      </c>
      <c r="AU1758" s="36"/>
      <c r="AV1758" s="37"/>
      <c r="AW1758" s="44">
        <f>parseTime(AU1758)-(AV1759=INT(RIGHT($F1758, 1)))</f>
        <v>0</v>
      </c>
      <c r="AX1758" s="45">
        <f t="shared" si="41990"/>
        <v>0</v>
      </c>
      <c r="AY1758" s="36"/>
      <c r="AZ1758" s="37"/>
      <c r="BA1758" s="44">
        <f>parseTime(AY1758)-(AZ1759=INT(RIGHT($F1758, 1)))</f>
        <v>0</v>
      </c>
      <c r="BB1758" s="45">
        <f t="shared" si="41991"/>
        <v>0</v>
      </c>
      <c r="BC1758" s="36"/>
      <c r="BD1758" s="37"/>
      <c r="BE1758" s="44">
        <f>parseTime(BC1758)-(BD1759=INT(RIGHT($F1758, 1)))</f>
        <v>0</v>
      </c>
      <c r="BF1758" s="45">
        <f t="shared" si="41992"/>
        <v>0</v>
      </c>
      <c r="BG1758" s="36"/>
      <c r="BH1758" s="37"/>
      <c r="BI1758" s="44">
        <f>parseTime(BG1758)-(BH1759=INT(RIGHT($F1758, 1)))</f>
        <v>0</v>
      </c>
      <c r="BJ1758" s="45">
        <f t="shared" si="41993"/>
        <v>0</v>
      </c>
      <c r="BK1758" s="36"/>
      <c r="BL1758" s="37"/>
      <c r="BM1758" s="44">
        <f>parseTime(BK1758)-(BL1759=INT(RIGHT($F1758, 1)))</f>
        <v>0</v>
      </c>
      <c r="BN1758" s="45">
        <f t="shared" si="41994"/>
        <v>0</v>
      </c>
      <c r="BO1758" s="36"/>
      <c r="BP1758" s="37"/>
      <c r="BQ1758" s="44">
        <f t="shared" ref="BQ1758" si="42060">parseTime(BO1758)-(BP1759=INT(RIGHT($F1758, 1)))</f>
        <v>0</v>
      </c>
      <c r="BR1758" s="45">
        <f t="shared" si="41996"/>
        <v>0</v>
      </c>
      <c r="BS1758" s="36"/>
      <c r="BT1758" s="37"/>
      <c r="BU1758" s="44">
        <f t="shared" ref="BU1758" si="42061">parseTime(BS1758)-(BT1759=INT(RIGHT($F1758, 1)))</f>
        <v>0</v>
      </c>
      <c r="BV1758" s="45">
        <f t="shared" si="41998"/>
        <v>0</v>
      </c>
      <c r="BW1758" s="36"/>
      <c r="BX1758" s="37"/>
      <c r="BY1758" s="44">
        <f t="shared" ref="BY1758" si="42062">parseTime(BW1758)-(BX1759=INT(RIGHT($F1758, 1)))</f>
        <v>0</v>
      </c>
      <c r="BZ1758" s="45">
        <f t="shared" si="42000"/>
        <v>0</v>
      </c>
      <c r="CA1758" s="36"/>
      <c r="CB1758" s="37"/>
      <c r="CC1758" s="44">
        <f t="shared" ref="CC1758" si="42063">parseTime(CA1758)-(CB1759=INT(RIGHT($F1758, 1)))</f>
        <v>0</v>
      </c>
      <c r="CD1758" s="45">
        <f t="shared" si="42002"/>
        <v>0</v>
      </c>
      <c r="CE1758" s="36"/>
      <c r="CF1758" s="37"/>
      <c r="CG1758" s="44">
        <f t="shared" ref="CG1758" si="42064">parseTime(CE1758)-(CF1759=INT(RIGHT($F1758, 1)))</f>
        <v>0</v>
      </c>
      <c r="CH1758" s="45">
        <f t="shared" si="42004"/>
        <v>0</v>
      </c>
    </row>
    <row r="1759" spans="1:86" x14ac:dyDescent="0.25">
      <c r="A1759" s="56"/>
      <c r="B1759" s="57"/>
      <c r="C1759" s="14">
        <f t="shared" si="42020"/>
        <v>0</v>
      </c>
      <c r="D1759" s="14"/>
      <c r="E1759" s="20">
        <f t="shared" ref="E1759" si="42065">((7.5/2)-0.5+E1758)*8</f>
        <v>63.2</v>
      </c>
      <c r="F1759" s="51"/>
      <c r="G1759" s="46" t="s">
        <v>134</v>
      </c>
      <c r="H1759" s="38">
        <f t="shared" ref="H1759" si="42066">lunchAdjust(G1754:H1758)</f>
        <v>1</v>
      </c>
      <c r="I1759" s="48" t="s">
        <v>0</v>
      </c>
      <c r="J1759" s="39">
        <f t="shared" ref="J1759" si="42067">SUMPRODUCT(I1754:I1758*J1754:J1758)</f>
        <v>0</v>
      </c>
      <c r="K1759" s="46" t="s">
        <v>134</v>
      </c>
      <c r="L1759" s="38">
        <f t="shared" ref="L1759" si="42068">lunchAdjust(K1754:L1758)</f>
        <v>1</v>
      </c>
      <c r="M1759" s="48" t="s">
        <v>0</v>
      </c>
      <c r="N1759" s="39">
        <f t="shared" ref="N1759" si="42069">SUMPRODUCT(M1754:M1758*N1754:N1758)</f>
        <v>8</v>
      </c>
      <c r="O1759" s="46" t="s">
        <v>134</v>
      </c>
      <c r="P1759" s="38">
        <f t="shared" ref="P1759" si="42070">lunchAdjust(O1754:P1758)</f>
        <v>0</v>
      </c>
      <c r="Q1759" s="48" t="s">
        <v>0</v>
      </c>
      <c r="R1759" s="39">
        <f t="shared" ref="R1759" si="42071">SUMPRODUCT(Q1754:Q1758*R1754:R1758)</f>
        <v>0</v>
      </c>
      <c r="S1759" s="46" t="s">
        <v>134</v>
      </c>
      <c r="T1759" s="38">
        <f t="shared" ref="T1759" si="42072">lunchAdjust(S1754:T1758)</f>
        <v>1</v>
      </c>
      <c r="U1759" s="48" t="s">
        <v>0</v>
      </c>
      <c r="V1759" s="39">
        <f t="shared" ref="V1759" si="42073">SUMPRODUCT(U1754:U1758*V1754:V1758)</f>
        <v>8</v>
      </c>
      <c r="W1759" s="46" t="s">
        <v>134</v>
      </c>
      <c r="X1759" s="38">
        <f t="shared" ref="X1759" si="42074">lunchAdjust(W1754:X1758)</f>
        <v>0</v>
      </c>
      <c r="Y1759" s="48" t="s">
        <v>0</v>
      </c>
      <c r="Z1759" s="39">
        <f t="shared" ref="Z1759" si="42075">SUMPRODUCT(Y1754:Y1758*Z1754:Z1758)</f>
        <v>0</v>
      </c>
      <c r="AA1759" s="46" t="s">
        <v>134</v>
      </c>
      <c r="AB1759" s="38">
        <f t="shared" ref="AB1759" si="42076">lunchAdjust(AA1754:AB1758)</f>
        <v>1</v>
      </c>
      <c r="AC1759" s="48" t="s">
        <v>0</v>
      </c>
      <c r="AD1759" s="39">
        <f t="shared" ref="AD1759" si="42077">SUMPRODUCT(AC1754:AC1758*AD1754:AD1758)</f>
        <v>8</v>
      </c>
      <c r="AE1759" s="46" t="s">
        <v>134</v>
      </c>
      <c r="AF1759" s="38">
        <f t="shared" ref="AF1759" si="42078">lunchAdjust(AE1754:AF1758)</f>
        <v>1</v>
      </c>
      <c r="AG1759" s="48" t="s">
        <v>0</v>
      </c>
      <c r="AH1759" s="39">
        <f t="shared" ref="AH1759" si="42079">SUMPRODUCT(AG1754:AG1758*AH1754:AH1758)</f>
        <v>7.5</v>
      </c>
      <c r="AI1759" s="46" t="s">
        <v>134</v>
      </c>
      <c r="AJ1759" s="38">
        <f t="shared" ref="AJ1759" si="42080">lunchAdjust(AI1754:AJ1758)</f>
        <v>1</v>
      </c>
      <c r="AK1759" s="48" t="s">
        <v>0</v>
      </c>
      <c r="AL1759" s="39">
        <f t="shared" ref="AL1759" si="42081">SUMPRODUCT(AK1754:AK1758*AL1754:AL1758)</f>
        <v>8</v>
      </c>
      <c r="AM1759" s="46" t="s">
        <v>134</v>
      </c>
      <c r="AN1759" s="38">
        <f t="shared" ref="AN1759" si="42082">lunchAdjust(AM1754:AN1758)</f>
        <v>0</v>
      </c>
      <c r="AO1759" s="48" t="s">
        <v>0</v>
      </c>
      <c r="AP1759" s="39">
        <f t="shared" ref="AP1759" si="42083">SUMPRODUCT(AO1754:AO1758*AP1754:AP1758)</f>
        <v>0</v>
      </c>
      <c r="AQ1759" s="46" t="s">
        <v>134</v>
      </c>
      <c r="AR1759" s="38">
        <f t="shared" ref="AR1759" si="42084">lunchAdjust(AQ1754:AR1758)</f>
        <v>0</v>
      </c>
      <c r="AS1759" s="48" t="s">
        <v>0</v>
      </c>
      <c r="AT1759" s="39">
        <f t="shared" ref="AT1759" si="42085">SUMPRODUCT(AS1754:AS1758*AT1754:AT1758)</f>
        <v>0</v>
      </c>
      <c r="AU1759" s="46" t="s">
        <v>134</v>
      </c>
      <c r="AV1759" s="38">
        <f t="shared" ref="AV1759" si="42086">lunchAdjust(AU1754:AV1758)</f>
        <v>0</v>
      </c>
      <c r="AW1759" s="48" t="s">
        <v>0</v>
      </c>
      <c r="AX1759" s="39">
        <f t="shared" ref="AX1759" si="42087">SUMPRODUCT(AW1754:AW1758*AX1754:AX1758)</f>
        <v>0</v>
      </c>
      <c r="AY1759" s="46" t="s">
        <v>134</v>
      </c>
      <c r="AZ1759" s="38">
        <f t="shared" ref="AZ1759" si="42088">lunchAdjust(AY1754:AZ1758)</f>
        <v>0</v>
      </c>
      <c r="BA1759" s="48" t="s">
        <v>0</v>
      </c>
      <c r="BB1759" s="39">
        <f t="shared" ref="BB1759" si="42089">SUMPRODUCT(BA1754:BA1758*BB1754:BB1758)</f>
        <v>0</v>
      </c>
      <c r="BC1759" s="46" t="s">
        <v>134</v>
      </c>
      <c r="BD1759" s="38">
        <f t="shared" ref="BD1759" si="42090">lunchAdjust(BC1754:BD1758)</f>
        <v>0</v>
      </c>
      <c r="BE1759" s="48" t="s">
        <v>0</v>
      </c>
      <c r="BF1759" s="39">
        <f t="shared" ref="BF1759" si="42091">SUMPRODUCT(BE1754:BE1758*BF1754:BF1758)</f>
        <v>0</v>
      </c>
      <c r="BG1759" s="46" t="s">
        <v>134</v>
      </c>
      <c r="BH1759" s="38">
        <f t="shared" ref="BH1759" si="42092">lunchAdjust(BG1754:BH1758)</f>
        <v>0</v>
      </c>
      <c r="BI1759" s="48" t="s">
        <v>0</v>
      </c>
      <c r="BJ1759" s="39">
        <f t="shared" ref="BJ1759" si="42093">SUMPRODUCT(BI1754:BI1758*BJ1754:BJ1758)</f>
        <v>0</v>
      </c>
      <c r="BK1759" s="46" t="s">
        <v>134</v>
      </c>
      <c r="BL1759" s="38">
        <f t="shared" ref="BL1759" si="42094">lunchAdjust(BK1754:BL1758)</f>
        <v>0</v>
      </c>
      <c r="BM1759" s="48" t="s">
        <v>0</v>
      </c>
      <c r="BN1759" s="39">
        <f t="shared" ref="BN1759" si="42095">SUMPRODUCT(BM1754:BM1758*BN1754:BN1758)</f>
        <v>0</v>
      </c>
      <c r="BO1759" s="46" t="s">
        <v>134</v>
      </c>
      <c r="BP1759" s="38">
        <f t="shared" ref="BP1759" si="42096">lunchAdjust(BO1754:BP1758)</f>
        <v>1</v>
      </c>
      <c r="BQ1759" s="48" t="s">
        <v>0</v>
      </c>
      <c r="BR1759" s="39">
        <f t="shared" ref="BR1759" si="42097">SUMPRODUCT(BQ1754:BQ1758*BR1754:BR1758)</f>
        <v>8</v>
      </c>
      <c r="BS1759" s="46" t="s">
        <v>134</v>
      </c>
      <c r="BT1759" s="38">
        <f t="shared" ref="BT1759" si="42098">lunchAdjust(BS1754:BT1758)</f>
        <v>1</v>
      </c>
      <c r="BU1759" s="48" t="s">
        <v>0</v>
      </c>
      <c r="BV1759" s="39">
        <f t="shared" ref="BV1759" si="42099">SUMPRODUCT(BU1754:BU1758*BV1754:BV1758)</f>
        <v>8</v>
      </c>
      <c r="BW1759" s="46" t="s">
        <v>134</v>
      </c>
      <c r="BX1759" s="38">
        <f t="shared" ref="BX1759" si="42100">lunchAdjust(BW1754:BX1758)</f>
        <v>0</v>
      </c>
      <c r="BY1759" s="48" t="s">
        <v>0</v>
      </c>
      <c r="BZ1759" s="39">
        <f t="shared" ref="BZ1759" si="42101">SUMPRODUCT(BY1754:BY1758*BZ1754:BZ1758)</f>
        <v>0</v>
      </c>
      <c r="CA1759" s="46" t="s">
        <v>134</v>
      </c>
      <c r="CB1759" s="38">
        <f t="shared" ref="CB1759" si="42102">lunchAdjust(CA1754:CB1758)</f>
        <v>0</v>
      </c>
      <c r="CC1759" s="48" t="s">
        <v>0</v>
      </c>
      <c r="CD1759" s="39">
        <f t="shared" ref="CD1759" si="42103">SUMPRODUCT(CC1754:CC1758*CD1754:CD1758)</f>
        <v>0</v>
      </c>
      <c r="CE1759" s="46" t="s">
        <v>134</v>
      </c>
      <c r="CF1759" s="38">
        <f t="shared" ref="CF1759" si="42104">lunchAdjust(CE1754:CF1758)</f>
        <v>0</v>
      </c>
      <c r="CG1759" s="48" t="s">
        <v>0</v>
      </c>
      <c r="CH1759" s="39">
        <f t="shared" ref="CH1759" si="42105">SUMPRODUCT(CG1754:CG1758*CH1754:CH1758)</f>
        <v>0</v>
      </c>
    </row>
    <row r="1760" spans="1:86" ht="15.75" thickBot="1" x14ac:dyDescent="0.3">
      <c r="A1760" s="58" t="s">
        <v>121</v>
      </c>
      <c r="B1760" s="59">
        <f t="shared" ref="B1760" ca="1" si="42106">roleHours(G1754:CH1760, "OUT")</f>
        <v>0</v>
      </c>
      <c r="C1760" s="54" t="s">
        <v>137</v>
      </c>
      <c r="D1760" s="22">
        <f t="shared" ref="D1760" ca="1" si="42107">roleHours(G1754:CH1760, "PTO")</f>
        <v>8</v>
      </c>
      <c r="E1760" s="23">
        <f t="shared" ref="E1760" ca="1" si="42108">E1759-B1755</f>
        <v>7.7000000000000028</v>
      </c>
      <c r="F1760" s="52"/>
      <c r="G1760" s="47" t="s">
        <v>39</v>
      </c>
      <c r="H1760" s="40">
        <f t="shared" si="41419"/>
        <v>8</v>
      </c>
      <c r="I1760" s="49" t="s">
        <v>135</v>
      </c>
      <c r="J1760" s="41">
        <f t="shared" ref="J1760" si="42109">J1759*G$4</f>
        <v>0</v>
      </c>
      <c r="K1760" s="47" t="s">
        <v>39</v>
      </c>
      <c r="L1760" s="40">
        <f t="shared" ref="L1760" si="42110">SUMPRODUCT(M1754:M1758*(L1754:L1758="PTO"))+SUMPRODUCT(M1754:M1758*(L1754:L1758="HOL"))</f>
        <v>0</v>
      </c>
      <c r="M1760" s="49" t="s">
        <v>135</v>
      </c>
      <c r="N1760" s="41">
        <f t="shared" ref="N1760" si="42111">N1759*K$4</f>
        <v>0</v>
      </c>
      <c r="O1760" s="47" t="s">
        <v>39</v>
      </c>
      <c r="P1760" s="40">
        <f t="shared" ref="P1760" si="42112">SUMPRODUCT(Q1754:Q1758*(P1754:P1758="PTO"))+SUMPRODUCT(Q1754:Q1758*(P1754:P1758="HOL"))</f>
        <v>0</v>
      </c>
      <c r="Q1760" s="49" t="s">
        <v>135</v>
      </c>
      <c r="R1760" s="41">
        <f t="shared" ref="R1760" si="42113">R1759*O$4</f>
        <v>0</v>
      </c>
      <c r="S1760" s="47" t="s">
        <v>39</v>
      </c>
      <c r="T1760" s="40">
        <f t="shared" ref="T1760" si="42114">SUMPRODUCT(U1754:U1758*(T1754:T1758="PTO"))+SUMPRODUCT(U1754:U1758*(T1754:T1758="HOL"))</f>
        <v>0</v>
      </c>
      <c r="U1760" s="49" t="s">
        <v>135</v>
      </c>
      <c r="V1760" s="41">
        <f t="shared" ref="V1760" si="42115">V1759*S$4</f>
        <v>0</v>
      </c>
      <c r="W1760" s="47" t="s">
        <v>39</v>
      </c>
      <c r="X1760" s="40">
        <f t="shared" ref="X1760" si="42116">SUMPRODUCT(Y1754:Y1758*(X1754:X1758="PTO"))+SUMPRODUCT(Y1754:Y1758*(X1754:X1758="HOL"))</f>
        <v>0</v>
      </c>
      <c r="Y1760" s="49" t="s">
        <v>135</v>
      </c>
      <c r="Z1760" s="41">
        <f t="shared" ref="Z1760" si="42117">Z1759*W$4</f>
        <v>0</v>
      </c>
      <c r="AA1760" s="47" t="s">
        <v>39</v>
      </c>
      <c r="AB1760" s="40">
        <f t="shared" ref="AB1760" si="42118">SUMPRODUCT(AC1754:AC1758*(AB1754:AB1758="PTO"))+SUMPRODUCT(AC1754:AC1758*(AB1754:AB1758="HOL"))</f>
        <v>0</v>
      </c>
      <c r="AC1760" s="49" t="s">
        <v>135</v>
      </c>
      <c r="AD1760" s="41">
        <f t="shared" ref="AD1760" si="42119">AD1759*AA$4</f>
        <v>8</v>
      </c>
      <c r="AE1760" s="47" t="s">
        <v>39</v>
      </c>
      <c r="AF1760" s="40">
        <f t="shared" ref="AF1760" si="42120">SUMPRODUCT(AG1754:AG1758*(AF1754:AF1758="PTO"))+SUMPRODUCT(AG1754:AG1758*(AF1754:AF1758="HOL"))</f>
        <v>0</v>
      </c>
      <c r="AG1760" s="49" t="s">
        <v>135</v>
      </c>
      <c r="AH1760" s="41">
        <f t="shared" ref="AH1760" si="42121">AH1759*AE$4</f>
        <v>7.5</v>
      </c>
      <c r="AI1760" s="47" t="s">
        <v>39</v>
      </c>
      <c r="AJ1760" s="40">
        <f t="shared" ref="AJ1760" si="42122">SUMPRODUCT(AK1754:AK1758*(AJ1754:AJ1758="PTO"))+SUMPRODUCT(AK1754:AK1758*(AJ1754:AJ1758="HOL"))</f>
        <v>0</v>
      </c>
      <c r="AK1760" s="49" t="s">
        <v>135</v>
      </c>
      <c r="AL1760" s="41">
        <f>AL1759*AI$4</f>
        <v>8</v>
      </c>
      <c r="AM1760" s="47" t="s">
        <v>39</v>
      </c>
      <c r="AN1760" s="40">
        <f t="shared" ref="AN1760" si="42123">SUMPRODUCT(AO1754:AO1758*(AN1754:AN1758="PTO"))+SUMPRODUCT(AO1754:AO1758*(AN1754:AN1758="HOL"))</f>
        <v>0</v>
      </c>
      <c r="AO1760" s="49" t="s">
        <v>135</v>
      </c>
      <c r="AP1760" s="41">
        <f t="shared" ref="AP1760" si="42124">AP1759*AM$4</f>
        <v>0</v>
      </c>
      <c r="AQ1760" s="47" t="s">
        <v>39</v>
      </c>
      <c r="AR1760" s="40">
        <f t="shared" ref="AR1760" si="42125">SUMPRODUCT(AS1754:AS1758*(AR1754:AR1758="PTO"))+SUMPRODUCT(AS1754:AS1758*(AR1754:AR1758="HOL"))</f>
        <v>0</v>
      </c>
      <c r="AS1760" s="49" t="s">
        <v>135</v>
      </c>
      <c r="AT1760" s="41">
        <f t="shared" ref="AT1760" si="42126">AT1759*AQ$4</f>
        <v>0</v>
      </c>
      <c r="AU1760" s="47" t="s">
        <v>39</v>
      </c>
      <c r="AV1760" s="40">
        <f t="shared" ref="AV1760" si="42127">SUMPRODUCT(AW1754:AW1758*(AV1754:AV1758="PTO"))+SUMPRODUCT(AW1754:AW1758*(AV1754:AV1758="HOL"))</f>
        <v>0</v>
      </c>
      <c r="AW1760" s="49" t="s">
        <v>135</v>
      </c>
      <c r="AX1760" s="41">
        <f>AX1759*AU$4</f>
        <v>0</v>
      </c>
      <c r="AY1760" s="47" t="s">
        <v>39</v>
      </c>
      <c r="AZ1760" s="40">
        <f t="shared" ref="AZ1760" si="42128">SUMPRODUCT(BA1754:BA1758*(AZ1754:AZ1758="PTO"))+SUMPRODUCT(BA1754:BA1758*(AZ1754:AZ1758="HOL"))</f>
        <v>0</v>
      </c>
      <c r="BA1760" s="49" t="s">
        <v>135</v>
      </c>
      <c r="BB1760" s="41">
        <f>BB1759*AY$4</f>
        <v>0</v>
      </c>
      <c r="BC1760" s="47" t="s">
        <v>39</v>
      </c>
      <c r="BD1760" s="40">
        <f t="shared" ref="BD1760" si="42129">SUMPRODUCT(BE1754:BE1758*(BD1754:BD1758="PTO"))+SUMPRODUCT(BE1754:BE1758*(BD1754:BD1758="HOL"))</f>
        <v>0</v>
      </c>
      <c r="BE1760" s="49" t="s">
        <v>135</v>
      </c>
      <c r="BF1760" s="41">
        <f>BF1759*BC$4</f>
        <v>0</v>
      </c>
      <c r="BG1760" s="47" t="s">
        <v>39</v>
      </c>
      <c r="BH1760" s="40">
        <f t="shared" ref="BH1760" si="42130">SUMPRODUCT(BI1754:BI1758*(BH1754:BH1758="PTO"))+SUMPRODUCT(BI1754:BI1758*(BH1754:BH1758="HOL"))</f>
        <v>0</v>
      </c>
      <c r="BI1760" s="49" t="s">
        <v>135</v>
      </c>
      <c r="BJ1760" s="41">
        <f>BJ1759*BG$4</f>
        <v>0</v>
      </c>
      <c r="BK1760" s="47" t="s">
        <v>39</v>
      </c>
      <c r="BL1760" s="40">
        <f t="shared" ref="BL1760" si="42131">SUMPRODUCT(BM1754:BM1758*(BL1754:BL1758="PTO"))+SUMPRODUCT(BM1754:BM1758*(BL1754:BL1758="HOL"))</f>
        <v>0</v>
      </c>
      <c r="BM1760" s="49" t="s">
        <v>135</v>
      </c>
      <c r="BN1760" s="41">
        <f>BN1759*BK$4</f>
        <v>0</v>
      </c>
      <c r="BO1760" s="47" t="s">
        <v>39</v>
      </c>
      <c r="BP1760" s="40">
        <f t="shared" ref="BP1760" si="42132">SUMPRODUCT(BQ1754:BQ1758*(BP1754:BP1758="PTO"))+SUMPRODUCT(BQ1754:BQ1758*(BP1754:BP1758="HOL"))</f>
        <v>0</v>
      </c>
      <c r="BQ1760" s="49" t="s">
        <v>135</v>
      </c>
      <c r="BR1760" s="41">
        <f t="shared" ref="BR1760" si="42133">BR1759*BO$4</f>
        <v>8</v>
      </c>
      <c r="BS1760" s="47" t="s">
        <v>39</v>
      </c>
      <c r="BT1760" s="40">
        <f t="shared" ref="BT1760" si="42134">SUMPRODUCT(BU1754:BU1758*(BT1754:BT1758="PTO"))+SUMPRODUCT(BU1754:BU1758*(BT1754:BT1758="HOL"))</f>
        <v>0</v>
      </c>
      <c r="BU1760" s="49" t="s">
        <v>135</v>
      </c>
      <c r="BV1760" s="41">
        <f t="shared" ref="BV1760" si="42135">BV1759*BS$4</f>
        <v>8</v>
      </c>
      <c r="BW1760" s="47" t="s">
        <v>39</v>
      </c>
      <c r="BX1760" s="40">
        <f t="shared" ref="BX1760" si="42136">SUMPRODUCT(BY1754:BY1758*(BX1754:BX1758="PTO"))+SUMPRODUCT(BY1754:BY1758*(BX1754:BX1758="HOL"))</f>
        <v>0</v>
      </c>
      <c r="BY1760" s="49" t="s">
        <v>135</v>
      </c>
      <c r="BZ1760" s="41">
        <f t="shared" ref="BZ1760" si="42137">BZ1759*BW$4</f>
        <v>0</v>
      </c>
      <c r="CA1760" s="47" t="s">
        <v>39</v>
      </c>
      <c r="CB1760" s="40">
        <f t="shared" ref="CB1760" si="42138">SUMPRODUCT(CC1754:CC1758*(CB1754:CB1758="PTO"))+SUMPRODUCT(CC1754:CC1758*(CB1754:CB1758="HOL"))</f>
        <v>0</v>
      </c>
      <c r="CC1760" s="49" t="s">
        <v>135</v>
      </c>
      <c r="CD1760" s="41">
        <f t="shared" ref="CD1760" si="42139">CD1759*CA$4</f>
        <v>0</v>
      </c>
      <c r="CE1760" s="47" t="s">
        <v>39</v>
      </c>
      <c r="CF1760" s="40">
        <f t="shared" ref="CF1760" si="42140">SUMPRODUCT(CG1754:CG1758*(CF1754:CF1758="PTO"))+SUMPRODUCT(CG1754:CG1758*(CF1754:CF1758="HOL"))</f>
        <v>0</v>
      </c>
      <c r="CG1760" s="49" t="s">
        <v>135</v>
      </c>
      <c r="CH1760" s="41">
        <f t="shared" ref="CH1760" si="42141">CH1759*CE$4</f>
        <v>0</v>
      </c>
    </row>
    <row r="1761" spans="1:86" x14ac:dyDescent="0.25">
      <c r="A1761" s="70" t="s">
        <v>133</v>
      </c>
      <c r="B1761" s="71">
        <f t="shared" ref="B1761" ca="1" si="42142">D1761-B1762</f>
        <v>5.3333333333333357</v>
      </c>
      <c r="C1761" s="72" t="s">
        <v>122</v>
      </c>
      <c r="D1761" s="71">
        <f>IFERROR(INDEX(Holidays[FTE], MATCH(Entry!E1761, Holidays[Date], 0)), 1)*8*INDEX(FTEguide[[1]:[12]], MATCH(Entry!E1762, FTEguide[Weekday], 0), IF(Entry!E1764&gt;0, Entry!E1764, MONTH(Entry!E1761)))</f>
        <v>21.333333333333336</v>
      </c>
      <c r="E1761" s="60">
        <f t="shared" si="40936"/>
        <v>44079</v>
      </c>
      <c r="F1761" s="50" t="s">
        <v>128</v>
      </c>
      <c r="G1761" s="34"/>
      <c r="H1761" s="35"/>
      <c r="I1761" s="42">
        <f t="shared" ref="I1761" si="42143">parseTime(G1761)-(H1766=INT(RIGHT($F1761, 1)))</f>
        <v>0</v>
      </c>
      <c r="J1761" s="43">
        <f t="shared" ref="J1761:J1765" si="42144">isClocked(H1761)</f>
        <v>0</v>
      </c>
      <c r="K1761" s="34"/>
      <c r="L1761" s="35"/>
      <c r="M1761" s="42">
        <f t="shared" ref="M1761" si="42145">parseTime(K1761)-(L1766=INT(RIGHT($F1761, 1)))</f>
        <v>0</v>
      </c>
      <c r="N1761" s="43">
        <f t="shared" ref="N1761:N1765" si="42146">isClocked(L1761)</f>
        <v>0</v>
      </c>
      <c r="O1761" s="34"/>
      <c r="P1761" s="35"/>
      <c r="Q1761" s="42">
        <f t="shared" ref="Q1761" si="42147">parseTime(O1761)-(P1766=INT(RIGHT($F1761, 1)))</f>
        <v>0</v>
      </c>
      <c r="R1761" s="43">
        <f t="shared" ref="R1761:R1765" si="42148">isClocked(P1761)</f>
        <v>0</v>
      </c>
      <c r="S1761" s="34"/>
      <c r="T1761" s="35"/>
      <c r="U1761" s="42">
        <f t="shared" ref="U1761" si="42149">parseTime(S1761)-(T1766=INT(RIGHT($F1761, 1)))</f>
        <v>0</v>
      </c>
      <c r="V1761" s="43">
        <f t="shared" ref="V1761:V1765" si="42150">isClocked(T1761)</f>
        <v>0</v>
      </c>
      <c r="W1761" s="34"/>
      <c r="X1761" s="35"/>
      <c r="Y1761" s="42">
        <f t="shared" ref="Y1761" si="42151">parseTime(W1761)-(X1766=INT(RIGHT($F1761, 1)))</f>
        <v>0</v>
      </c>
      <c r="Z1761" s="43">
        <f t="shared" ref="Z1761:Z1765" si="42152">isClocked(X1761)</f>
        <v>0</v>
      </c>
      <c r="AA1761" s="34"/>
      <c r="AB1761" s="35"/>
      <c r="AC1761" s="42">
        <f t="shared" ref="AC1761" si="42153">parseTime(AA1761)-(AB1766=INT(RIGHT($F1761, 1)))</f>
        <v>0</v>
      </c>
      <c r="AD1761" s="43">
        <f t="shared" ref="AD1761:AD1765" si="42154">isClocked(AB1761)</f>
        <v>0</v>
      </c>
      <c r="AE1761" s="34"/>
      <c r="AF1761" s="35"/>
      <c r="AG1761" s="42">
        <f t="shared" ref="AG1761" si="42155">parseTime(AE1761)-(AF1766=INT(RIGHT($F1761, 1)))</f>
        <v>0</v>
      </c>
      <c r="AH1761" s="43">
        <f t="shared" ref="AH1761:AH1765" si="42156">isClocked(AF1761)</f>
        <v>0</v>
      </c>
      <c r="AI1761" s="34" t="s">
        <v>136</v>
      </c>
      <c r="AJ1761" s="35" t="s">
        <v>23</v>
      </c>
      <c r="AK1761" s="42">
        <f>parseTime(AI1761)-(AJ1766=INT(RIGHT($F1761, 1)))</f>
        <v>8</v>
      </c>
      <c r="AL1761" s="43">
        <f t="shared" ref="AL1761:AL1765" si="42157">isClocked(AJ1761)</f>
        <v>1</v>
      </c>
      <c r="AM1761" s="34"/>
      <c r="AN1761" s="35"/>
      <c r="AO1761" s="42">
        <f t="shared" ref="AO1761" si="42158">parseTime(AM1761)-(AN1766=INT(RIGHT($F1761, 1)))</f>
        <v>0</v>
      </c>
      <c r="AP1761" s="43">
        <f t="shared" ref="AP1761:AP1765" si="42159">isClocked(AN1761)</f>
        <v>0</v>
      </c>
      <c r="AQ1761" s="34"/>
      <c r="AR1761" s="35"/>
      <c r="AS1761" s="42">
        <f t="shared" ref="AS1761" si="42160">parseTime(AQ1761)-(AR1766=INT(RIGHT($F1761, 1)))</f>
        <v>0</v>
      </c>
      <c r="AT1761" s="43">
        <f t="shared" ref="AT1761:AT1765" si="42161">isClocked(AR1761)</f>
        <v>0</v>
      </c>
      <c r="AU1761" s="34"/>
      <c r="AV1761" s="35"/>
      <c r="AW1761" s="42">
        <f>parseTime(AU1761)-(AV1766=INT(RIGHT($F1761, 1)))</f>
        <v>0</v>
      </c>
      <c r="AX1761" s="43">
        <f t="shared" ref="AX1761:AX1765" si="42162">isClocked(AV1761)</f>
        <v>0</v>
      </c>
      <c r="AY1761" s="34"/>
      <c r="AZ1761" s="35"/>
      <c r="BA1761" s="42">
        <f>parseTime(AY1761)-(AZ1766=INT(RIGHT($F1761, 1)))</f>
        <v>0</v>
      </c>
      <c r="BB1761" s="43">
        <f t="shared" ref="BB1761:BB1765" si="42163">isClocked(AZ1761)</f>
        <v>0</v>
      </c>
      <c r="BC1761" s="34"/>
      <c r="BD1761" s="35"/>
      <c r="BE1761" s="42">
        <f>parseTime(BC1761)-(BD1766=INT(RIGHT($F1761, 1)))</f>
        <v>0</v>
      </c>
      <c r="BF1761" s="43">
        <f t="shared" ref="BF1761:BF1765" si="42164">isClocked(BD1761)</f>
        <v>0</v>
      </c>
      <c r="BG1761" s="34"/>
      <c r="BH1761" s="35"/>
      <c r="BI1761" s="42">
        <f>parseTime(BG1761)-(BH1766=INT(RIGHT($F1761, 1)))</f>
        <v>0</v>
      </c>
      <c r="BJ1761" s="43">
        <f t="shared" ref="BJ1761:BJ1765" si="42165">isClocked(BH1761)</f>
        <v>0</v>
      </c>
      <c r="BK1761" s="34"/>
      <c r="BL1761" s="35"/>
      <c r="BM1761" s="42">
        <f>parseTime(BK1761)-(BL1766=INT(RIGHT($F1761, 1)))</f>
        <v>0</v>
      </c>
      <c r="BN1761" s="43">
        <f t="shared" ref="BN1761:BN1765" si="42166">isClocked(BL1761)</f>
        <v>0</v>
      </c>
      <c r="BO1761" s="34" t="s">
        <v>136</v>
      </c>
      <c r="BP1761" s="35" t="s">
        <v>23</v>
      </c>
      <c r="BQ1761" s="42">
        <f t="shared" ref="BQ1761" si="42167">parseTime(BO1761)-(BP1766=INT(RIGHT($F1761, 1)))</f>
        <v>8</v>
      </c>
      <c r="BR1761" s="43">
        <f t="shared" ref="BR1761:BR1765" si="42168">isClocked(BP1761)</f>
        <v>1</v>
      </c>
      <c r="BS1761" s="34"/>
      <c r="BT1761" s="35"/>
      <c r="BU1761" s="42">
        <f t="shared" ref="BU1761" si="42169">parseTime(BS1761)-(BT1766=INT(RIGHT($F1761, 1)))</f>
        <v>0</v>
      </c>
      <c r="BV1761" s="43">
        <f t="shared" ref="BV1761:BV1765" si="42170">isClocked(BT1761)</f>
        <v>0</v>
      </c>
      <c r="BW1761" s="34"/>
      <c r="BX1761" s="35"/>
      <c r="BY1761" s="42">
        <f t="shared" ref="BY1761" si="42171">parseTime(BW1761)-(BX1766=INT(RIGHT($F1761, 1)))</f>
        <v>0</v>
      </c>
      <c r="BZ1761" s="43">
        <f t="shared" ref="BZ1761:BZ1765" si="42172">isClocked(BX1761)</f>
        <v>0</v>
      </c>
      <c r="CA1761" s="34"/>
      <c r="CB1761" s="35"/>
      <c r="CC1761" s="42">
        <f t="shared" ref="CC1761" si="42173">parseTime(CA1761)-(CB1766=INT(RIGHT($F1761, 1)))</f>
        <v>0</v>
      </c>
      <c r="CD1761" s="43">
        <f t="shared" ref="CD1761:CD1765" si="42174">isClocked(CB1761)</f>
        <v>0</v>
      </c>
      <c r="CE1761" s="34"/>
      <c r="CF1761" s="35"/>
      <c r="CG1761" s="42">
        <f t="shared" ref="CG1761" si="42175">parseTime(CE1761)-(CF1766=INT(RIGHT($F1761, 1)))</f>
        <v>0</v>
      </c>
      <c r="CH1761" s="43">
        <f t="shared" ref="CH1761:CH1765" si="42176">isClocked(CF1761)</f>
        <v>0</v>
      </c>
    </row>
    <row r="1762" spans="1:86" x14ac:dyDescent="0.25">
      <c r="A1762" s="56" t="s">
        <v>0</v>
      </c>
      <c r="B1762" s="57">
        <f t="shared" ref="B1762:B1825" ca="1" si="42177">SUM(B1763:B1766)</f>
        <v>16</v>
      </c>
      <c r="C1762" s="14" t="s">
        <v>252</v>
      </c>
      <c r="D1762" s="14">
        <f t="shared" si="41660"/>
        <v>53.7</v>
      </c>
      <c r="E1762" s="55" t="str">
        <f t="shared" ref="E1762:E1825" si="42178">TEXT(E1761, "dddd")</f>
        <v>Saturday</v>
      </c>
      <c r="F1762" s="51" t="s">
        <v>129</v>
      </c>
      <c r="G1762" s="36"/>
      <c r="H1762" s="37"/>
      <c r="I1762" s="44">
        <f t="shared" ref="I1762" si="42179">parseTime(G1762)-(H1766=INT(RIGHT($F1762, 1)))</f>
        <v>0</v>
      </c>
      <c r="J1762" s="45">
        <f t="shared" si="42144"/>
        <v>0</v>
      </c>
      <c r="K1762" s="36"/>
      <c r="L1762" s="37"/>
      <c r="M1762" s="44">
        <f t="shared" ref="M1762" si="42180">parseTime(K1762)-(L1766=INT(RIGHT($F1762, 1)))</f>
        <v>0</v>
      </c>
      <c r="N1762" s="45">
        <f t="shared" si="42146"/>
        <v>0</v>
      </c>
      <c r="O1762" s="36"/>
      <c r="P1762" s="37"/>
      <c r="Q1762" s="44">
        <f t="shared" ref="Q1762" si="42181">parseTime(O1762)-(P1766=INT(RIGHT($F1762, 1)))</f>
        <v>0</v>
      </c>
      <c r="R1762" s="45">
        <f t="shared" si="42148"/>
        <v>0</v>
      </c>
      <c r="S1762" s="36"/>
      <c r="T1762" s="37"/>
      <c r="U1762" s="44">
        <f t="shared" ref="U1762" si="42182">parseTime(S1762)-(T1766=INT(RIGHT($F1762, 1)))</f>
        <v>0</v>
      </c>
      <c r="V1762" s="45">
        <f t="shared" si="42150"/>
        <v>0</v>
      </c>
      <c r="W1762" s="36"/>
      <c r="X1762" s="37"/>
      <c r="Y1762" s="44">
        <f t="shared" ref="Y1762" si="42183">parseTime(W1762)-(X1766=INT(RIGHT($F1762, 1)))</f>
        <v>0</v>
      </c>
      <c r="Z1762" s="45">
        <f t="shared" si="42152"/>
        <v>0</v>
      </c>
      <c r="AA1762" s="36"/>
      <c r="AB1762" s="37"/>
      <c r="AC1762" s="44">
        <f t="shared" ref="AC1762" si="42184">parseTime(AA1762)-(AB1766=INT(RIGHT($F1762, 1)))</f>
        <v>0</v>
      </c>
      <c r="AD1762" s="45">
        <f t="shared" si="42154"/>
        <v>0</v>
      </c>
      <c r="AE1762" s="36"/>
      <c r="AF1762" s="37"/>
      <c r="AG1762" s="44">
        <f t="shared" ref="AG1762" si="42185">parseTime(AE1762)-(AF1766=INT(RIGHT($F1762, 1)))</f>
        <v>0</v>
      </c>
      <c r="AH1762" s="45">
        <f t="shared" si="42156"/>
        <v>0</v>
      </c>
      <c r="AI1762" s="36"/>
      <c r="AJ1762" s="37"/>
      <c r="AK1762" s="44">
        <f>parseTime(AI1762)-(AJ1766=INT(RIGHT($F1762, 1)))</f>
        <v>0</v>
      </c>
      <c r="AL1762" s="45">
        <f t="shared" si="42157"/>
        <v>0</v>
      </c>
      <c r="AM1762" s="36"/>
      <c r="AN1762" s="37"/>
      <c r="AO1762" s="44">
        <f t="shared" ref="AO1762" si="42186">parseTime(AM1762)-(AN1766=INT(RIGHT($F1762, 1)))</f>
        <v>0</v>
      </c>
      <c r="AP1762" s="45">
        <f t="shared" si="42159"/>
        <v>0</v>
      </c>
      <c r="AQ1762" s="36"/>
      <c r="AR1762" s="37"/>
      <c r="AS1762" s="44">
        <f t="shared" ref="AS1762" si="42187">parseTime(AQ1762)-(AR1766=INT(RIGHT($F1762, 1)))</f>
        <v>0</v>
      </c>
      <c r="AT1762" s="45">
        <f t="shared" si="42161"/>
        <v>0</v>
      </c>
      <c r="AU1762" s="36"/>
      <c r="AV1762" s="37"/>
      <c r="AW1762" s="44">
        <f>parseTime(AU1762)-(AV1766=INT(RIGHT($F1762, 1)))</f>
        <v>0</v>
      </c>
      <c r="AX1762" s="45">
        <f t="shared" si="42162"/>
        <v>0</v>
      </c>
      <c r="AY1762" s="36"/>
      <c r="AZ1762" s="37"/>
      <c r="BA1762" s="44">
        <f>parseTime(AY1762)-(AZ1766=INT(RIGHT($F1762, 1)))</f>
        <v>0</v>
      </c>
      <c r="BB1762" s="45">
        <f t="shared" si="42163"/>
        <v>0</v>
      </c>
      <c r="BC1762" s="36"/>
      <c r="BD1762" s="37"/>
      <c r="BE1762" s="44">
        <f>parseTime(BC1762)-(BD1766=INT(RIGHT($F1762, 1)))</f>
        <v>0</v>
      </c>
      <c r="BF1762" s="45">
        <f t="shared" si="42164"/>
        <v>0</v>
      </c>
      <c r="BG1762" s="36"/>
      <c r="BH1762" s="37"/>
      <c r="BI1762" s="44">
        <f>parseTime(BG1762)-(BH1766=INT(RIGHT($F1762, 1)))</f>
        <v>0</v>
      </c>
      <c r="BJ1762" s="45">
        <f t="shared" si="42165"/>
        <v>0</v>
      </c>
      <c r="BK1762" s="36"/>
      <c r="BL1762" s="37"/>
      <c r="BM1762" s="44">
        <f>parseTime(BK1762)-(BL1766=INT(RIGHT($F1762, 1)))</f>
        <v>0</v>
      </c>
      <c r="BN1762" s="45">
        <f t="shared" si="42166"/>
        <v>0</v>
      </c>
      <c r="BO1762" s="36"/>
      <c r="BP1762" s="37"/>
      <c r="BQ1762" s="44">
        <f t="shared" ref="BQ1762" si="42188">parseTime(BO1762)-(BP1766=INT(RIGHT($F1762, 1)))</f>
        <v>0</v>
      </c>
      <c r="BR1762" s="45">
        <f t="shared" si="42168"/>
        <v>0</v>
      </c>
      <c r="BS1762" s="36"/>
      <c r="BT1762" s="37"/>
      <c r="BU1762" s="44">
        <f t="shared" ref="BU1762" si="42189">parseTime(BS1762)-(BT1766=INT(RIGHT($F1762, 1)))</f>
        <v>0</v>
      </c>
      <c r="BV1762" s="45">
        <f t="shared" si="42170"/>
        <v>0</v>
      </c>
      <c r="BW1762" s="36"/>
      <c r="BX1762" s="37"/>
      <c r="BY1762" s="44">
        <f t="shared" ref="BY1762" si="42190">parseTime(BW1762)-(BX1766=INT(RIGHT($F1762, 1)))</f>
        <v>0</v>
      </c>
      <c r="BZ1762" s="45">
        <f t="shared" si="42172"/>
        <v>0</v>
      </c>
      <c r="CA1762" s="36"/>
      <c r="CB1762" s="37"/>
      <c r="CC1762" s="44">
        <f t="shared" ref="CC1762" si="42191">parseTime(CA1762)-(CB1766=INT(RIGHT($F1762, 1)))</f>
        <v>0</v>
      </c>
      <c r="CD1762" s="45">
        <f t="shared" si="42174"/>
        <v>0</v>
      </c>
      <c r="CE1762" s="36"/>
      <c r="CF1762" s="37"/>
      <c r="CG1762" s="44">
        <f t="shared" ref="CG1762" si="42192">parseTime(CE1762)-(CF1766=INT(RIGHT($F1762, 1)))</f>
        <v>0</v>
      </c>
      <c r="CH1762" s="45">
        <f t="shared" si="42176"/>
        <v>0</v>
      </c>
    </row>
    <row r="1763" spans="1:86" x14ac:dyDescent="0.25">
      <c r="A1763" s="56" t="s">
        <v>117</v>
      </c>
      <c r="B1763" s="57">
        <f t="shared" ref="B1763" ca="1" si="42193">roleHours(G1761:CH1767, "MFD")</f>
        <v>16</v>
      </c>
      <c r="C1763" s="14">
        <f t="shared" ref="C1763:C1766" ca="1" si="42194">B1763/8</f>
        <v>2</v>
      </c>
      <c r="D1763" s="14">
        <f t="shared" ref="D1763" ca="1" si="42195">B1762-D1762</f>
        <v>-37.700000000000003</v>
      </c>
      <c r="E1763" s="20" t="s">
        <v>127</v>
      </c>
      <c r="F1763" s="51" t="s">
        <v>130</v>
      </c>
      <c r="G1763" s="36"/>
      <c r="H1763" s="37"/>
      <c r="I1763" s="44">
        <f t="shared" ref="I1763" si="42196">parseTime(G1763)-(H1766=INT(RIGHT($F1763, 1)))</f>
        <v>0</v>
      </c>
      <c r="J1763" s="45">
        <f t="shared" si="42144"/>
        <v>0</v>
      </c>
      <c r="K1763" s="36"/>
      <c r="L1763" s="37"/>
      <c r="M1763" s="44">
        <f t="shared" ref="M1763" si="42197">parseTime(K1763)-(L1766=INT(RIGHT($F1763, 1)))</f>
        <v>0</v>
      </c>
      <c r="N1763" s="45">
        <f t="shared" si="42146"/>
        <v>0</v>
      </c>
      <c r="O1763" s="36"/>
      <c r="P1763" s="37"/>
      <c r="Q1763" s="44">
        <f t="shared" ref="Q1763" si="42198">parseTime(O1763)-(P1766=INT(RIGHT($F1763, 1)))</f>
        <v>0</v>
      </c>
      <c r="R1763" s="45">
        <f t="shared" si="42148"/>
        <v>0</v>
      </c>
      <c r="S1763" s="36"/>
      <c r="T1763" s="37"/>
      <c r="U1763" s="44">
        <f t="shared" ref="U1763" si="42199">parseTime(S1763)-(T1766=INT(RIGHT($F1763, 1)))</f>
        <v>0</v>
      </c>
      <c r="V1763" s="45">
        <f t="shared" si="42150"/>
        <v>0</v>
      </c>
      <c r="W1763" s="36"/>
      <c r="X1763" s="37"/>
      <c r="Y1763" s="44">
        <f t="shared" ref="Y1763" si="42200">parseTime(W1763)-(X1766=INT(RIGHT($F1763, 1)))</f>
        <v>0</v>
      </c>
      <c r="Z1763" s="45">
        <f t="shared" si="42152"/>
        <v>0</v>
      </c>
      <c r="AA1763" s="36"/>
      <c r="AB1763" s="37"/>
      <c r="AC1763" s="44">
        <f t="shared" ref="AC1763" si="42201">parseTime(AA1763)-(AB1766=INT(RIGHT($F1763, 1)))</f>
        <v>0</v>
      </c>
      <c r="AD1763" s="45">
        <f t="shared" si="42154"/>
        <v>0</v>
      </c>
      <c r="AE1763" s="36"/>
      <c r="AF1763" s="37"/>
      <c r="AG1763" s="44">
        <f t="shared" ref="AG1763" si="42202">parseTime(AE1763)-(AF1766=INT(RIGHT($F1763, 1)))</f>
        <v>0</v>
      </c>
      <c r="AH1763" s="45">
        <f t="shared" si="42156"/>
        <v>0</v>
      </c>
      <c r="AI1763" s="36"/>
      <c r="AJ1763" s="37"/>
      <c r="AK1763" s="44">
        <f>parseTime(AI1763)-(AJ1766=INT(RIGHT($F1763, 1)))</f>
        <v>0</v>
      </c>
      <c r="AL1763" s="45">
        <f t="shared" si="42157"/>
        <v>0</v>
      </c>
      <c r="AM1763" s="36"/>
      <c r="AN1763" s="37"/>
      <c r="AO1763" s="44">
        <f t="shared" ref="AO1763" si="42203">parseTime(AM1763)-(AN1766=INT(RIGHT($F1763, 1)))</f>
        <v>0</v>
      </c>
      <c r="AP1763" s="45">
        <f t="shared" si="42159"/>
        <v>0</v>
      </c>
      <c r="AQ1763" s="36"/>
      <c r="AR1763" s="37"/>
      <c r="AS1763" s="44">
        <f t="shared" ref="AS1763" si="42204">parseTime(AQ1763)-(AR1766=INT(RIGHT($F1763, 1)))</f>
        <v>0</v>
      </c>
      <c r="AT1763" s="45">
        <f t="shared" si="42161"/>
        <v>0</v>
      </c>
      <c r="AU1763" s="36"/>
      <c r="AV1763" s="37"/>
      <c r="AW1763" s="44">
        <f>parseTime(AU1763)-(AV1766=INT(RIGHT($F1763, 1)))</f>
        <v>0</v>
      </c>
      <c r="AX1763" s="45">
        <f t="shared" si="42162"/>
        <v>0</v>
      </c>
      <c r="AY1763" s="36"/>
      <c r="AZ1763" s="37"/>
      <c r="BA1763" s="44">
        <f>parseTime(AY1763)-(AZ1766=INT(RIGHT($F1763, 1)))</f>
        <v>0</v>
      </c>
      <c r="BB1763" s="45">
        <f t="shared" si="42163"/>
        <v>0</v>
      </c>
      <c r="BC1763" s="36"/>
      <c r="BD1763" s="37"/>
      <c r="BE1763" s="44">
        <f>parseTime(BC1763)-(BD1766=INT(RIGHT($F1763, 1)))</f>
        <v>0</v>
      </c>
      <c r="BF1763" s="45">
        <f t="shared" si="42164"/>
        <v>0</v>
      </c>
      <c r="BG1763" s="36"/>
      <c r="BH1763" s="37"/>
      <c r="BI1763" s="44">
        <f>parseTime(BG1763)-(BH1766=INT(RIGHT($F1763, 1)))</f>
        <v>0</v>
      </c>
      <c r="BJ1763" s="45">
        <f t="shared" si="42165"/>
        <v>0</v>
      </c>
      <c r="BK1763" s="36"/>
      <c r="BL1763" s="37"/>
      <c r="BM1763" s="44">
        <f>parseTime(BK1763)-(BL1766=INT(RIGHT($F1763, 1)))</f>
        <v>0</v>
      </c>
      <c r="BN1763" s="45">
        <f t="shared" si="42166"/>
        <v>0</v>
      </c>
      <c r="BO1763" s="36"/>
      <c r="BP1763" s="37"/>
      <c r="BQ1763" s="44">
        <f t="shared" ref="BQ1763" si="42205">parseTime(BO1763)-(BP1766=INT(RIGHT($F1763, 1)))</f>
        <v>0</v>
      </c>
      <c r="BR1763" s="45">
        <f t="shared" si="42168"/>
        <v>0</v>
      </c>
      <c r="BS1763" s="36"/>
      <c r="BT1763" s="37"/>
      <c r="BU1763" s="44">
        <f t="shared" ref="BU1763" si="42206">parseTime(BS1763)-(BT1766=INT(RIGHT($F1763, 1)))</f>
        <v>0</v>
      </c>
      <c r="BV1763" s="45">
        <f t="shared" si="42170"/>
        <v>0</v>
      </c>
      <c r="BW1763" s="36"/>
      <c r="BX1763" s="37"/>
      <c r="BY1763" s="44">
        <f t="shared" ref="BY1763" si="42207">parseTime(BW1763)-(BX1766=INT(RIGHT($F1763, 1)))</f>
        <v>0</v>
      </c>
      <c r="BZ1763" s="45">
        <f t="shared" si="42172"/>
        <v>0</v>
      </c>
      <c r="CA1763" s="36"/>
      <c r="CB1763" s="37"/>
      <c r="CC1763" s="44">
        <f t="shared" ref="CC1763" si="42208">parseTime(CA1763)-(CB1766=INT(RIGHT($F1763, 1)))</f>
        <v>0</v>
      </c>
      <c r="CD1763" s="45">
        <f t="shared" si="42174"/>
        <v>0</v>
      </c>
      <c r="CE1763" s="36"/>
      <c r="CF1763" s="37"/>
      <c r="CG1763" s="44">
        <f t="shared" ref="CG1763" si="42209">parseTime(CE1763)-(CF1766=INT(RIGHT($F1763, 1)))</f>
        <v>0</v>
      </c>
      <c r="CH1763" s="45">
        <f t="shared" si="42176"/>
        <v>0</v>
      </c>
    </row>
    <row r="1764" spans="1:86" x14ac:dyDescent="0.25">
      <c r="A1764" s="56"/>
      <c r="B1764" s="57"/>
      <c r="C1764" s="14">
        <f t="shared" si="42194"/>
        <v>0</v>
      </c>
      <c r="D1764" s="14" t="s">
        <v>259</v>
      </c>
      <c r="E1764" s="20">
        <v>4.25</v>
      </c>
      <c r="F1764" s="51" t="s">
        <v>131</v>
      </c>
      <c r="G1764" s="36"/>
      <c r="H1764" s="37"/>
      <c r="I1764" s="44">
        <f t="shared" ref="I1764" si="42210">parseTime(G1764)-(H1766=INT(RIGHT($F1764, 1)))</f>
        <v>0</v>
      </c>
      <c r="J1764" s="45">
        <f t="shared" si="42144"/>
        <v>0</v>
      </c>
      <c r="K1764" s="36"/>
      <c r="L1764" s="37"/>
      <c r="M1764" s="44">
        <f t="shared" ref="M1764" si="42211">parseTime(K1764)-(L1766=INT(RIGHT($F1764, 1)))</f>
        <v>0</v>
      </c>
      <c r="N1764" s="45">
        <f t="shared" si="42146"/>
        <v>0</v>
      </c>
      <c r="O1764" s="36"/>
      <c r="P1764" s="37"/>
      <c r="Q1764" s="44">
        <f t="shared" ref="Q1764" si="42212">parseTime(O1764)-(P1766=INT(RIGHT($F1764, 1)))</f>
        <v>0</v>
      </c>
      <c r="R1764" s="45">
        <f t="shared" si="42148"/>
        <v>0</v>
      </c>
      <c r="S1764" s="36"/>
      <c r="T1764" s="37"/>
      <c r="U1764" s="44">
        <f t="shared" ref="U1764" si="42213">parseTime(S1764)-(T1766=INT(RIGHT($F1764, 1)))</f>
        <v>0</v>
      </c>
      <c r="V1764" s="45">
        <f t="shared" si="42150"/>
        <v>0</v>
      </c>
      <c r="W1764" s="36"/>
      <c r="X1764" s="37"/>
      <c r="Y1764" s="44">
        <f t="shared" ref="Y1764" si="42214">parseTime(W1764)-(X1766=INT(RIGHT($F1764, 1)))</f>
        <v>0</v>
      </c>
      <c r="Z1764" s="45">
        <f t="shared" si="42152"/>
        <v>0</v>
      </c>
      <c r="AA1764" s="36"/>
      <c r="AB1764" s="37"/>
      <c r="AC1764" s="44">
        <f t="shared" ref="AC1764" si="42215">parseTime(AA1764)-(AB1766=INT(RIGHT($F1764, 1)))</f>
        <v>0</v>
      </c>
      <c r="AD1764" s="45">
        <f t="shared" si="42154"/>
        <v>0</v>
      </c>
      <c r="AE1764" s="36"/>
      <c r="AF1764" s="37"/>
      <c r="AG1764" s="44">
        <f t="shared" ref="AG1764" si="42216">parseTime(AE1764)-(AF1766=INT(RIGHT($F1764, 1)))</f>
        <v>0</v>
      </c>
      <c r="AH1764" s="45">
        <f t="shared" si="42156"/>
        <v>0</v>
      </c>
      <c r="AI1764" s="36"/>
      <c r="AJ1764" s="37"/>
      <c r="AK1764" s="44">
        <f>parseTime(AI1764)-(AJ1766=INT(RIGHT($F1764, 1)))</f>
        <v>0</v>
      </c>
      <c r="AL1764" s="45">
        <f t="shared" si="42157"/>
        <v>0</v>
      </c>
      <c r="AM1764" s="36"/>
      <c r="AN1764" s="37"/>
      <c r="AO1764" s="44">
        <f t="shared" ref="AO1764" si="42217">parseTime(AM1764)-(AN1766=INT(RIGHT($F1764, 1)))</f>
        <v>0</v>
      </c>
      <c r="AP1764" s="45">
        <f t="shared" si="42159"/>
        <v>0</v>
      </c>
      <c r="AQ1764" s="36"/>
      <c r="AR1764" s="37"/>
      <c r="AS1764" s="44">
        <f t="shared" ref="AS1764" si="42218">parseTime(AQ1764)-(AR1766=INT(RIGHT($F1764, 1)))</f>
        <v>0</v>
      </c>
      <c r="AT1764" s="45">
        <f t="shared" si="42161"/>
        <v>0</v>
      </c>
      <c r="AU1764" s="36"/>
      <c r="AV1764" s="37"/>
      <c r="AW1764" s="44">
        <f>parseTime(AU1764)-(AV1766=INT(RIGHT($F1764, 1)))</f>
        <v>0</v>
      </c>
      <c r="AX1764" s="45">
        <f t="shared" si="42162"/>
        <v>0</v>
      </c>
      <c r="AY1764" s="36"/>
      <c r="AZ1764" s="37"/>
      <c r="BA1764" s="44">
        <f>parseTime(AY1764)-(AZ1766=INT(RIGHT($F1764, 1)))</f>
        <v>0</v>
      </c>
      <c r="BB1764" s="45">
        <f t="shared" si="42163"/>
        <v>0</v>
      </c>
      <c r="BC1764" s="36"/>
      <c r="BD1764" s="37"/>
      <c r="BE1764" s="44">
        <f>parseTime(BC1764)-(BD1766=INT(RIGHT($F1764, 1)))</f>
        <v>0</v>
      </c>
      <c r="BF1764" s="45">
        <f t="shared" si="42164"/>
        <v>0</v>
      </c>
      <c r="BG1764" s="36"/>
      <c r="BH1764" s="37"/>
      <c r="BI1764" s="44">
        <f>parseTime(BG1764)-(BH1766=INT(RIGHT($F1764, 1)))</f>
        <v>0</v>
      </c>
      <c r="BJ1764" s="45">
        <f t="shared" si="42165"/>
        <v>0</v>
      </c>
      <c r="BK1764" s="36"/>
      <c r="BL1764" s="37"/>
      <c r="BM1764" s="44">
        <f>parseTime(BK1764)-(BL1766=INT(RIGHT($F1764, 1)))</f>
        <v>0</v>
      </c>
      <c r="BN1764" s="45">
        <f t="shared" si="42166"/>
        <v>0</v>
      </c>
      <c r="BO1764" s="36"/>
      <c r="BP1764" s="37"/>
      <c r="BQ1764" s="44">
        <f t="shared" ref="BQ1764" si="42219">parseTime(BO1764)-(BP1766=INT(RIGHT($F1764, 1)))</f>
        <v>0</v>
      </c>
      <c r="BR1764" s="45">
        <f t="shared" si="42168"/>
        <v>0</v>
      </c>
      <c r="BS1764" s="36"/>
      <c r="BT1764" s="37"/>
      <c r="BU1764" s="44">
        <f t="shared" ref="BU1764" si="42220">parseTime(BS1764)-(BT1766=INT(RIGHT($F1764, 1)))</f>
        <v>0</v>
      </c>
      <c r="BV1764" s="45">
        <f t="shared" si="42170"/>
        <v>0</v>
      </c>
      <c r="BW1764" s="36"/>
      <c r="BX1764" s="37"/>
      <c r="BY1764" s="44">
        <f t="shared" ref="BY1764" si="42221">parseTime(BW1764)-(BX1766=INT(RIGHT($F1764, 1)))</f>
        <v>0</v>
      </c>
      <c r="BZ1764" s="45">
        <f t="shared" si="42172"/>
        <v>0</v>
      </c>
      <c r="CA1764" s="36"/>
      <c r="CB1764" s="37"/>
      <c r="CC1764" s="44">
        <f t="shared" ref="CC1764" si="42222">parseTime(CA1764)-(CB1766=INT(RIGHT($F1764, 1)))</f>
        <v>0</v>
      </c>
      <c r="CD1764" s="45">
        <f t="shared" si="42174"/>
        <v>0</v>
      </c>
      <c r="CE1764" s="36"/>
      <c r="CF1764" s="37"/>
      <c r="CG1764" s="44">
        <f t="shared" ref="CG1764" si="42223">parseTime(CE1764)-(CF1766=INT(RIGHT($F1764, 1)))</f>
        <v>0</v>
      </c>
      <c r="CH1764" s="45">
        <f t="shared" si="42176"/>
        <v>0</v>
      </c>
    </row>
    <row r="1765" spans="1:86" x14ac:dyDescent="0.25">
      <c r="A1765" s="56" t="s">
        <v>119</v>
      </c>
      <c r="B1765" s="57">
        <f t="shared" ref="B1765" ca="1" si="42224">roleHours(G1761:CH1767, "MCC")</f>
        <v>0</v>
      </c>
      <c r="C1765" s="14">
        <f t="shared" ca="1" si="42194"/>
        <v>0</v>
      </c>
      <c r="D1765" s="14" t="s">
        <v>260</v>
      </c>
      <c r="E1765" s="20">
        <v>4.6500000000000004</v>
      </c>
      <c r="F1765" s="51" t="s">
        <v>132</v>
      </c>
      <c r="G1765" s="36"/>
      <c r="H1765" s="37"/>
      <c r="I1765" s="44">
        <f t="shared" ref="I1765" si="42225">parseTime(G1765)-(H1766=INT(RIGHT($F1765, 1)))</f>
        <v>0</v>
      </c>
      <c r="J1765" s="45">
        <f t="shared" si="42144"/>
        <v>0</v>
      </c>
      <c r="K1765" s="36"/>
      <c r="L1765" s="37"/>
      <c r="M1765" s="44">
        <f t="shared" ref="M1765" si="42226">parseTime(K1765)-(L1766=INT(RIGHT($F1765, 1)))</f>
        <v>0</v>
      </c>
      <c r="N1765" s="45">
        <f t="shared" si="42146"/>
        <v>0</v>
      </c>
      <c r="O1765" s="36"/>
      <c r="P1765" s="37"/>
      <c r="Q1765" s="44">
        <f t="shared" ref="Q1765" si="42227">parseTime(O1765)-(P1766=INT(RIGHT($F1765, 1)))</f>
        <v>0</v>
      </c>
      <c r="R1765" s="45">
        <f t="shared" si="42148"/>
        <v>0</v>
      </c>
      <c r="S1765" s="36"/>
      <c r="T1765" s="37"/>
      <c r="U1765" s="44">
        <f t="shared" ref="U1765" si="42228">parseTime(S1765)-(T1766=INT(RIGHT($F1765, 1)))</f>
        <v>0</v>
      </c>
      <c r="V1765" s="45">
        <f t="shared" si="42150"/>
        <v>0</v>
      </c>
      <c r="W1765" s="36"/>
      <c r="X1765" s="37"/>
      <c r="Y1765" s="44">
        <f t="shared" ref="Y1765" si="42229">parseTime(W1765)-(X1766=INT(RIGHT($F1765, 1)))</f>
        <v>0</v>
      </c>
      <c r="Z1765" s="45">
        <f t="shared" si="42152"/>
        <v>0</v>
      </c>
      <c r="AA1765" s="36"/>
      <c r="AB1765" s="37"/>
      <c r="AC1765" s="44">
        <f t="shared" ref="AC1765" si="42230">parseTime(AA1765)-(AB1766=INT(RIGHT($F1765, 1)))</f>
        <v>0</v>
      </c>
      <c r="AD1765" s="45">
        <f t="shared" si="42154"/>
        <v>0</v>
      </c>
      <c r="AE1765" s="36"/>
      <c r="AF1765" s="37"/>
      <c r="AG1765" s="44">
        <f t="shared" ref="AG1765" si="42231">parseTime(AE1765)-(AF1766=INT(RIGHT($F1765, 1)))</f>
        <v>0</v>
      </c>
      <c r="AH1765" s="45">
        <f t="shared" si="42156"/>
        <v>0</v>
      </c>
      <c r="AI1765" s="36"/>
      <c r="AJ1765" s="37"/>
      <c r="AK1765" s="44">
        <f>parseTime(AI1765)-(AJ1766=INT(RIGHT($F1765, 1)))</f>
        <v>0</v>
      </c>
      <c r="AL1765" s="45">
        <f t="shared" si="42157"/>
        <v>0</v>
      </c>
      <c r="AM1765" s="36"/>
      <c r="AN1765" s="37"/>
      <c r="AO1765" s="44">
        <f t="shared" ref="AO1765" si="42232">parseTime(AM1765)-(AN1766=INT(RIGHT($F1765, 1)))</f>
        <v>0</v>
      </c>
      <c r="AP1765" s="45">
        <f t="shared" si="42159"/>
        <v>0</v>
      </c>
      <c r="AQ1765" s="36"/>
      <c r="AR1765" s="37"/>
      <c r="AS1765" s="44">
        <f t="shared" ref="AS1765" si="42233">parseTime(AQ1765)-(AR1766=INT(RIGHT($F1765, 1)))</f>
        <v>0</v>
      </c>
      <c r="AT1765" s="45">
        <f t="shared" si="42161"/>
        <v>0</v>
      </c>
      <c r="AU1765" s="36"/>
      <c r="AV1765" s="37"/>
      <c r="AW1765" s="44">
        <f>parseTime(AU1765)-(AV1766=INT(RIGHT($F1765, 1)))</f>
        <v>0</v>
      </c>
      <c r="AX1765" s="45">
        <f t="shared" si="42162"/>
        <v>0</v>
      </c>
      <c r="AY1765" s="36"/>
      <c r="AZ1765" s="37"/>
      <c r="BA1765" s="44">
        <f>parseTime(AY1765)-(AZ1766=INT(RIGHT($F1765, 1)))</f>
        <v>0</v>
      </c>
      <c r="BB1765" s="45">
        <f t="shared" si="42163"/>
        <v>0</v>
      </c>
      <c r="BC1765" s="36"/>
      <c r="BD1765" s="37"/>
      <c r="BE1765" s="44">
        <f>parseTime(BC1765)-(BD1766=INT(RIGHT($F1765, 1)))</f>
        <v>0</v>
      </c>
      <c r="BF1765" s="45">
        <f t="shared" si="42164"/>
        <v>0</v>
      </c>
      <c r="BG1765" s="36"/>
      <c r="BH1765" s="37"/>
      <c r="BI1765" s="44">
        <f>parseTime(BG1765)-(BH1766=INT(RIGHT($F1765, 1)))</f>
        <v>0</v>
      </c>
      <c r="BJ1765" s="45">
        <f t="shared" si="42165"/>
        <v>0</v>
      </c>
      <c r="BK1765" s="36"/>
      <c r="BL1765" s="37"/>
      <c r="BM1765" s="44">
        <f>parseTime(BK1765)-(BL1766=INT(RIGHT($F1765, 1)))</f>
        <v>0</v>
      </c>
      <c r="BN1765" s="45">
        <f t="shared" si="42166"/>
        <v>0</v>
      </c>
      <c r="BO1765" s="36"/>
      <c r="BP1765" s="37"/>
      <c r="BQ1765" s="44">
        <f t="shared" ref="BQ1765" si="42234">parseTime(BO1765)-(BP1766=INT(RIGHT($F1765, 1)))</f>
        <v>0</v>
      </c>
      <c r="BR1765" s="45">
        <f t="shared" si="42168"/>
        <v>0</v>
      </c>
      <c r="BS1765" s="36"/>
      <c r="BT1765" s="37"/>
      <c r="BU1765" s="44">
        <f t="shared" ref="BU1765" si="42235">parseTime(BS1765)-(BT1766=INT(RIGHT($F1765, 1)))</f>
        <v>0</v>
      </c>
      <c r="BV1765" s="45">
        <f t="shared" si="42170"/>
        <v>0</v>
      </c>
      <c r="BW1765" s="36"/>
      <c r="BX1765" s="37"/>
      <c r="BY1765" s="44">
        <f t="shared" ref="BY1765" si="42236">parseTime(BW1765)-(BX1766=INT(RIGHT($F1765, 1)))</f>
        <v>0</v>
      </c>
      <c r="BZ1765" s="45">
        <f t="shared" si="42172"/>
        <v>0</v>
      </c>
      <c r="CA1765" s="36"/>
      <c r="CB1765" s="37"/>
      <c r="CC1765" s="44">
        <f t="shared" ref="CC1765" si="42237">parseTime(CA1765)-(CB1766=INT(RIGHT($F1765, 1)))</f>
        <v>0</v>
      </c>
      <c r="CD1765" s="45">
        <f t="shared" si="42174"/>
        <v>0</v>
      </c>
      <c r="CE1765" s="36"/>
      <c r="CF1765" s="37"/>
      <c r="CG1765" s="44">
        <f t="shared" ref="CG1765" si="42238">parseTime(CE1765)-(CF1766=INT(RIGHT($F1765, 1)))</f>
        <v>0</v>
      </c>
      <c r="CH1765" s="45">
        <f t="shared" si="42176"/>
        <v>0</v>
      </c>
    </row>
    <row r="1766" spans="1:86" x14ac:dyDescent="0.25">
      <c r="A1766" s="56"/>
      <c r="B1766" s="57"/>
      <c r="C1766" s="14">
        <f t="shared" si="42194"/>
        <v>0</v>
      </c>
      <c r="D1766" s="14"/>
      <c r="E1766" s="20">
        <f t="shared" ref="E1766" si="42239">((7.5/2)-0.5+E1765)*8</f>
        <v>63.2</v>
      </c>
      <c r="F1766" s="51"/>
      <c r="G1766" s="46" t="s">
        <v>134</v>
      </c>
      <c r="H1766" s="38">
        <f t="shared" ref="H1766" si="42240">lunchAdjust(G1761:H1765)</f>
        <v>0</v>
      </c>
      <c r="I1766" s="48" t="s">
        <v>0</v>
      </c>
      <c r="J1766" s="39">
        <f t="shared" ref="J1766" si="42241">SUMPRODUCT(I1761:I1765*J1761:J1765)</f>
        <v>0</v>
      </c>
      <c r="K1766" s="46" t="s">
        <v>134</v>
      </c>
      <c r="L1766" s="38">
        <f t="shared" ref="L1766" si="42242">lunchAdjust(K1761:L1765)</f>
        <v>0</v>
      </c>
      <c r="M1766" s="48" t="s">
        <v>0</v>
      </c>
      <c r="N1766" s="39">
        <f t="shared" ref="N1766" si="42243">SUMPRODUCT(M1761:M1765*N1761:N1765)</f>
        <v>0</v>
      </c>
      <c r="O1766" s="46" t="s">
        <v>134</v>
      </c>
      <c r="P1766" s="38">
        <f t="shared" ref="P1766" si="42244">lunchAdjust(O1761:P1765)</f>
        <v>0</v>
      </c>
      <c r="Q1766" s="48" t="s">
        <v>0</v>
      </c>
      <c r="R1766" s="39">
        <f t="shared" ref="R1766" si="42245">SUMPRODUCT(Q1761:Q1765*R1761:R1765)</f>
        <v>0</v>
      </c>
      <c r="S1766" s="46" t="s">
        <v>134</v>
      </c>
      <c r="T1766" s="38">
        <f t="shared" ref="T1766" si="42246">lunchAdjust(S1761:T1765)</f>
        <v>0</v>
      </c>
      <c r="U1766" s="48" t="s">
        <v>0</v>
      </c>
      <c r="V1766" s="39">
        <f t="shared" ref="V1766" si="42247">SUMPRODUCT(U1761:U1765*V1761:V1765)</f>
        <v>0</v>
      </c>
      <c r="W1766" s="46" t="s">
        <v>134</v>
      </c>
      <c r="X1766" s="38">
        <f t="shared" ref="X1766" si="42248">lunchAdjust(W1761:X1765)</f>
        <v>0</v>
      </c>
      <c r="Y1766" s="48" t="s">
        <v>0</v>
      </c>
      <c r="Z1766" s="39">
        <f t="shared" ref="Z1766" si="42249">SUMPRODUCT(Y1761:Y1765*Z1761:Z1765)</f>
        <v>0</v>
      </c>
      <c r="AA1766" s="46" t="s">
        <v>134</v>
      </c>
      <c r="AB1766" s="38">
        <f t="shared" ref="AB1766" si="42250">lunchAdjust(AA1761:AB1765)</f>
        <v>0</v>
      </c>
      <c r="AC1766" s="48" t="s">
        <v>0</v>
      </c>
      <c r="AD1766" s="39">
        <f t="shared" ref="AD1766" si="42251">SUMPRODUCT(AC1761:AC1765*AD1761:AD1765)</f>
        <v>0</v>
      </c>
      <c r="AE1766" s="46" t="s">
        <v>134</v>
      </c>
      <c r="AF1766" s="38">
        <f t="shared" ref="AF1766" si="42252">lunchAdjust(AE1761:AF1765)</f>
        <v>0</v>
      </c>
      <c r="AG1766" s="48" t="s">
        <v>0</v>
      </c>
      <c r="AH1766" s="39">
        <f t="shared" ref="AH1766" si="42253">SUMPRODUCT(AG1761:AG1765*AH1761:AH1765)</f>
        <v>0</v>
      </c>
      <c r="AI1766" s="46" t="s">
        <v>134</v>
      </c>
      <c r="AJ1766" s="38">
        <f t="shared" ref="AJ1766" si="42254">lunchAdjust(AI1761:AJ1765)</f>
        <v>1</v>
      </c>
      <c r="AK1766" s="48" t="s">
        <v>0</v>
      </c>
      <c r="AL1766" s="39">
        <f t="shared" ref="AL1766" si="42255">SUMPRODUCT(AK1761:AK1765*AL1761:AL1765)</f>
        <v>8</v>
      </c>
      <c r="AM1766" s="46" t="s">
        <v>134</v>
      </c>
      <c r="AN1766" s="38">
        <f t="shared" ref="AN1766" si="42256">lunchAdjust(AM1761:AN1765)</f>
        <v>0</v>
      </c>
      <c r="AO1766" s="48" t="s">
        <v>0</v>
      </c>
      <c r="AP1766" s="39">
        <f t="shared" ref="AP1766" si="42257">SUMPRODUCT(AO1761:AO1765*AP1761:AP1765)</f>
        <v>0</v>
      </c>
      <c r="AQ1766" s="46" t="s">
        <v>134</v>
      </c>
      <c r="AR1766" s="38">
        <f t="shared" ref="AR1766" si="42258">lunchAdjust(AQ1761:AR1765)</f>
        <v>0</v>
      </c>
      <c r="AS1766" s="48" t="s">
        <v>0</v>
      </c>
      <c r="AT1766" s="39">
        <f t="shared" ref="AT1766" si="42259">SUMPRODUCT(AS1761:AS1765*AT1761:AT1765)</f>
        <v>0</v>
      </c>
      <c r="AU1766" s="46" t="s">
        <v>134</v>
      </c>
      <c r="AV1766" s="38">
        <f t="shared" ref="AV1766" si="42260">lunchAdjust(AU1761:AV1765)</f>
        <v>0</v>
      </c>
      <c r="AW1766" s="48" t="s">
        <v>0</v>
      </c>
      <c r="AX1766" s="39">
        <f t="shared" ref="AX1766" si="42261">SUMPRODUCT(AW1761:AW1765*AX1761:AX1765)</f>
        <v>0</v>
      </c>
      <c r="AY1766" s="46" t="s">
        <v>134</v>
      </c>
      <c r="AZ1766" s="38">
        <f t="shared" ref="AZ1766" si="42262">lunchAdjust(AY1761:AZ1765)</f>
        <v>0</v>
      </c>
      <c r="BA1766" s="48" t="s">
        <v>0</v>
      </c>
      <c r="BB1766" s="39">
        <f t="shared" ref="BB1766" si="42263">SUMPRODUCT(BA1761:BA1765*BB1761:BB1765)</f>
        <v>0</v>
      </c>
      <c r="BC1766" s="46" t="s">
        <v>134</v>
      </c>
      <c r="BD1766" s="38">
        <f t="shared" ref="BD1766" si="42264">lunchAdjust(BC1761:BD1765)</f>
        <v>0</v>
      </c>
      <c r="BE1766" s="48" t="s">
        <v>0</v>
      </c>
      <c r="BF1766" s="39">
        <f t="shared" ref="BF1766" si="42265">SUMPRODUCT(BE1761:BE1765*BF1761:BF1765)</f>
        <v>0</v>
      </c>
      <c r="BG1766" s="46" t="s">
        <v>134</v>
      </c>
      <c r="BH1766" s="38">
        <f t="shared" ref="BH1766" si="42266">lunchAdjust(BG1761:BH1765)</f>
        <v>0</v>
      </c>
      <c r="BI1766" s="48" t="s">
        <v>0</v>
      </c>
      <c r="BJ1766" s="39">
        <f t="shared" ref="BJ1766" si="42267">SUMPRODUCT(BI1761:BI1765*BJ1761:BJ1765)</f>
        <v>0</v>
      </c>
      <c r="BK1766" s="46" t="s">
        <v>134</v>
      </c>
      <c r="BL1766" s="38">
        <f t="shared" ref="BL1766" si="42268">lunchAdjust(BK1761:BL1765)</f>
        <v>0</v>
      </c>
      <c r="BM1766" s="48" t="s">
        <v>0</v>
      </c>
      <c r="BN1766" s="39">
        <f t="shared" ref="BN1766" si="42269">SUMPRODUCT(BM1761:BM1765*BN1761:BN1765)</f>
        <v>0</v>
      </c>
      <c r="BO1766" s="46" t="s">
        <v>134</v>
      </c>
      <c r="BP1766" s="38">
        <f t="shared" ref="BP1766" si="42270">lunchAdjust(BO1761:BP1765)</f>
        <v>1</v>
      </c>
      <c r="BQ1766" s="48" t="s">
        <v>0</v>
      </c>
      <c r="BR1766" s="39">
        <f t="shared" ref="BR1766" si="42271">SUMPRODUCT(BQ1761:BQ1765*BR1761:BR1765)</f>
        <v>8</v>
      </c>
      <c r="BS1766" s="46" t="s">
        <v>134</v>
      </c>
      <c r="BT1766" s="38">
        <f t="shared" ref="BT1766" si="42272">lunchAdjust(BS1761:BT1765)</f>
        <v>0</v>
      </c>
      <c r="BU1766" s="48" t="s">
        <v>0</v>
      </c>
      <c r="BV1766" s="39">
        <f t="shared" ref="BV1766" si="42273">SUMPRODUCT(BU1761:BU1765*BV1761:BV1765)</f>
        <v>0</v>
      </c>
      <c r="BW1766" s="46" t="s">
        <v>134</v>
      </c>
      <c r="BX1766" s="38">
        <f t="shared" ref="BX1766" si="42274">lunchAdjust(BW1761:BX1765)</f>
        <v>0</v>
      </c>
      <c r="BY1766" s="48" t="s">
        <v>0</v>
      </c>
      <c r="BZ1766" s="39">
        <f t="shared" ref="BZ1766" si="42275">SUMPRODUCT(BY1761:BY1765*BZ1761:BZ1765)</f>
        <v>0</v>
      </c>
      <c r="CA1766" s="46" t="s">
        <v>134</v>
      </c>
      <c r="CB1766" s="38">
        <f t="shared" ref="CB1766" si="42276">lunchAdjust(CA1761:CB1765)</f>
        <v>0</v>
      </c>
      <c r="CC1766" s="48" t="s">
        <v>0</v>
      </c>
      <c r="CD1766" s="39">
        <f t="shared" ref="CD1766" si="42277">SUMPRODUCT(CC1761:CC1765*CD1761:CD1765)</f>
        <v>0</v>
      </c>
      <c r="CE1766" s="46" t="s">
        <v>134</v>
      </c>
      <c r="CF1766" s="38">
        <f t="shared" ref="CF1766" si="42278">lunchAdjust(CE1761:CF1765)</f>
        <v>0</v>
      </c>
      <c r="CG1766" s="48" t="s">
        <v>0</v>
      </c>
      <c r="CH1766" s="39">
        <f t="shared" ref="CH1766" si="42279">SUMPRODUCT(CG1761:CG1765*CH1761:CH1765)</f>
        <v>0</v>
      </c>
    </row>
    <row r="1767" spans="1:86" ht="15.75" thickBot="1" x14ac:dyDescent="0.3">
      <c r="A1767" s="58" t="s">
        <v>121</v>
      </c>
      <c r="B1767" s="59">
        <f t="shared" ref="B1767" ca="1" si="42280">roleHours(G1761:CH1767, "OUT")</f>
        <v>0</v>
      </c>
      <c r="C1767" s="54" t="s">
        <v>137</v>
      </c>
      <c r="D1767" s="22">
        <f t="shared" ref="D1767" ca="1" si="42281">roleHours(G1761:CH1767, "PTO")</f>
        <v>0</v>
      </c>
      <c r="E1767" s="23">
        <f t="shared" ref="E1767" ca="1" si="42282">E1766-B1762</f>
        <v>47.2</v>
      </c>
      <c r="F1767" s="52"/>
      <c r="G1767" s="47" t="s">
        <v>39</v>
      </c>
      <c r="H1767" s="40">
        <f t="shared" si="41419"/>
        <v>0</v>
      </c>
      <c r="I1767" s="49" t="s">
        <v>135</v>
      </c>
      <c r="J1767" s="41">
        <f t="shared" ref="J1767" si="42283">J1766*G$4</f>
        <v>0</v>
      </c>
      <c r="K1767" s="47" t="s">
        <v>39</v>
      </c>
      <c r="L1767" s="40">
        <f t="shared" ref="L1767" si="42284">SUMPRODUCT(M1761:M1765*(L1761:L1765="PTO"))+SUMPRODUCT(M1761:M1765*(L1761:L1765="HOL"))</f>
        <v>0</v>
      </c>
      <c r="M1767" s="49" t="s">
        <v>135</v>
      </c>
      <c r="N1767" s="41">
        <f t="shared" ref="N1767" si="42285">N1766*K$4</f>
        <v>0</v>
      </c>
      <c r="O1767" s="47" t="s">
        <v>39</v>
      </c>
      <c r="P1767" s="40">
        <f t="shared" ref="P1767" si="42286">SUMPRODUCT(Q1761:Q1765*(P1761:P1765="PTO"))+SUMPRODUCT(Q1761:Q1765*(P1761:P1765="HOL"))</f>
        <v>0</v>
      </c>
      <c r="Q1767" s="49" t="s">
        <v>135</v>
      </c>
      <c r="R1767" s="41">
        <f t="shared" ref="R1767" si="42287">R1766*O$4</f>
        <v>0</v>
      </c>
      <c r="S1767" s="47" t="s">
        <v>39</v>
      </c>
      <c r="T1767" s="40">
        <f t="shared" ref="T1767" si="42288">SUMPRODUCT(U1761:U1765*(T1761:T1765="PTO"))+SUMPRODUCT(U1761:U1765*(T1761:T1765="HOL"))</f>
        <v>0</v>
      </c>
      <c r="U1767" s="49" t="s">
        <v>135</v>
      </c>
      <c r="V1767" s="41">
        <f t="shared" ref="V1767" si="42289">V1766*S$4</f>
        <v>0</v>
      </c>
      <c r="W1767" s="47" t="s">
        <v>39</v>
      </c>
      <c r="X1767" s="40">
        <f t="shared" ref="X1767" si="42290">SUMPRODUCT(Y1761:Y1765*(X1761:X1765="PTO"))+SUMPRODUCT(Y1761:Y1765*(X1761:X1765="HOL"))</f>
        <v>0</v>
      </c>
      <c r="Y1767" s="49" t="s">
        <v>135</v>
      </c>
      <c r="Z1767" s="41">
        <f t="shared" ref="Z1767" si="42291">Z1766*W$4</f>
        <v>0</v>
      </c>
      <c r="AA1767" s="47" t="s">
        <v>39</v>
      </c>
      <c r="AB1767" s="40">
        <f t="shared" ref="AB1767" si="42292">SUMPRODUCT(AC1761:AC1765*(AB1761:AB1765="PTO"))+SUMPRODUCT(AC1761:AC1765*(AB1761:AB1765="HOL"))</f>
        <v>0</v>
      </c>
      <c r="AC1767" s="49" t="s">
        <v>135</v>
      </c>
      <c r="AD1767" s="41">
        <f t="shared" ref="AD1767" si="42293">AD1766*AA$4</f>
        <v>0</v>
      </c>
      <c r="AE1767" s="47" t="s">
        <v>39</v>
      </c>
      <c r="AF1767" s="40">
        <f t="shared" ref="AF1767" si="42294">SUMPRODUCT(AG1761:AG1765*(AF1761:AF1765="PTO"))+SUMPRODUCT(AG1761:AG1765*(AF1761:AF1765="HOL"))</f>
        <v>0</v>
      </c>
      <c r="AG1767" s="49" t="s">
        <v>135</v>
      </c>
      <c r="AH1767" s="41">
        <f t="shared" ref="AH1767" si="42295">AH1766*AE$4</f>
        <v>0</v>
      </c>
      <c r="AI1767" s="47" t="s">
        <v>39</v>
      </c>
      <c r="AJ1767" s="40">
        <f t="shared" ref="AJ1767" si="42296">SUMPRODUCT(AK1761:AK1765*(AJ1761:AJ1765="PTO"))+SUMPRODUCT(AK1761:AK1765*(AJ1761:AJ1765="HOL"))</f>
        <v>0</v>
      </c>
      <c r="AK1767" s="49" t="s">
        <v>135</v>
      </c>
      <c r="AL1767" s="41">
        <f>AL1766*AI$4</f>
        <v>8</v>
      </c>
      <c r="AM1767" s="47" t="s">
        <v>39</v>
      </c>
      <c r="AN1767" s="40">
        <f t="shared" ref="AN1767" si="42297">SUMPRODUCT(AO1761:AO1765*(AN1761:AN1765="PTO"))+SUMPRODUCT(AO1761:AO1765*(AN1761:AN1765="HOL"))</f>
        <v>0</v>
      </c>
      <c r="AO1767" s="49" t="s">
        <v>135</v>
      </c>
      <c r="AP1767" s="41">
        <f t="shared" ref="AP1767" si="42298">AP1766*AM$4</f>
        <v>0</v>
      </c>
      <c r="AQ1767" s="47" t="s">
        <v>39</v>
      </c>
      <c r="AR1767" s="40">
        <f t="shared" ref="AR1767" si="42299">SUMPRODUCT(AS1761:AS1765*(AR1761:AR1765="PTO"))+SUMPRODUCT(AS1761:AS1765*(AR1761:AR1765="HOL"))</f>
        <v>0</v>
      </c>
      <c r="AS1767" s="49" t="s">
        <v>135</v>
      </c>
      <c r="AT1767" s="41">
        <f t="shared" ref="AT1767" si="42300">AT1766*AQ$4</f>
        <v>0</v>
      </c>
      <c r="AU1767" s="47" t="s">
        <v>39</v>
      </c>
      <c r="AV1767" s="40">
        <f t="shared" ref="AV1767" si="42301">SUMPRODUCT(AW1761:AW1765*(AV1761:AV1765="PTO"))+SUMPRODUCT(AW1761:AW1765*(AV1761:AV1765="HOL"))</f>
        <v>0</v>
      </c>
      <c r="AW1767" s="49" t="s">
        <v>135</v>
      </c>
      <c r="AX1767" s="41">
        <f>AX1766*AU$4</f>
        <v>0</v>
      </c>
      <c r="AY1767" s="47" t="s">
        <v>39</v>
      </c>
      <c r="AZ1767" s="40">
        <f t="shared" ref="AZ1767" si="42302">SUMPRODUCT(BA1761:BA1765*(AZ1761:AZ1765="PTO"))+SUMPRODUCT(BA1761:BA1765*(AZ1761:AZ1765="HOL"))</f>
        <v>0</v>
      </c>
      <c r="BA1767" s="49" t="s">
        <v>135</v>
      </c>
      <c r="BB1767" s="41">
        <f>BB1766*AY$4</f>
        <v>0</v>
      </c>
      <c r="BC1767" s="47" t="s">
        <v>39</v>
      </c>
      <c r="BD1767" s="40">
        <f t="shared" ref="BD1767" si="42303">SUMPRODUCT(BE1761:BE1765*(BD1761:BD1765="PTO"))+SUMPRODUCT(BE1761:BE1765*(BD1761:BD1765="HOL"))</f>
        <v>0</v>
      </c>
      <c r="BE1767" s="49" t="s">
        <v>135</v>
      </c>
      <c r="BF1767" s="41">
        <f>BF1766*BC$4</f>
        <v>0</v>
      </c>
      <c r="BG1767" s="47" t="s">
        <v>39</v>
      </c>
      <c r="BH1767" s="40">
        <f t="shared" ref="BH1767" si="42304">SUMPRODUCT(BI1761:BI1765*(BH1761:BH1765="PTO"))+SUMPRODUCT(BI1761:BI1765*(BH1761:BH1765="HOL"))</f>
        <v>0</v>
      </c>
      <c r="BI1767" s="49" t="s">
        <v>135</v>
      </c>
      <c r="BJ1767" s="41">
        <f>BJ1766*BG$4</f>
        <v>0</v>
      </c>
      <c r="BK1767" s="47" t="s">
        <v>39</v>
      </c>
      <c r="BL1767" s="40">
        <f t="shared" ref="BL1767" si="42305">SUMPRODUCT(BM1761:BM1765*(BL1761:BL1765="PTO"))+SUMPRODUCT(BM1761:BM1765*(BL1761:BL1765="HOL"))</f>
        <v>0</v>
      </c>
      <c r="BM1767" s="49" t="s">
        <v>135</v>
      </c>
      <c r="BN1767" s="41">
        <f>BN1766*BK$4</f>
        <v>0</v>
      </c>
      <c r="BO1767" s="47" t="s">
        <v>39</v>
      </c>
      <c r="BP1767" s="40">
        <f t="shared" ref="BP1767" si="42306">SUMPRODUCT(BQ1761:BQ1765*(BP1761:BP1765="PTO"))+SUMPRODUCT(BQ1761:BQ1765*(BP1761:BP1765="HOL"))</f>
        <v>0</v>
      </c>
      <c r="BQ1767" s="49" t="s">
        <v>135</v>
      </c>
      <c r="BR1767" s="41">
        <f t="shared" ref="BR1767" si="42307">BR1766*BO$4</f>
        <v>8</v>
      </c>
      <c r="BS1767" s="47" t="s">
        <v>39</v>
      </c>
      <c r="BT1767" s="40">
        <f t="shared" ref="BT1767" si="42308">SUMPRODUCT(BU1761:BU1765*(BT1761:BT1765="PTO"))+SUMPRODUCT(BU1761:BU1765*(BT1761:BT1765="HOL"))</f>
        <v>0</v>
      </c>
      <c r="BU1767" s="49" t="s">
        <v>135</v>
      </c>
      <c r="BV1767" s="41">
        <f t="shared" ref="BV1767" si="42309">BV1766*BS$4</f>
        <v>0</v>
      </c>
      <c r="BW1767" s="47" t="s">
        <v>39</v>
      </c>
      <c r="BX1767" s="40">
        <f t="shared" ref="BX1767" si="42310">SUMPRODUCT(BY1761:BY1765*(BX1761:BX1765="PTO"))+SUMPRODUCT(BY1761:BY1765*(BX1761:BX1765="HOL"))</f>
        <v>0</v>
      </c>
      <c r="BY1767" s="49" t="s">
        <v>135</v>
      </c>
      <c r="BZ1767" s="41">
        <f t="shared" ref="BZ1767" si="42311">BZ1766*BW$4</f>
        <v>0</v>
      </c>
      <c r="CA1767" s="47" t="s">
        <v>39</v>
      </c>
      <c r="CB1767" s="40">
        <f t="shared" ref="CB1767" si="42312">SUMPRODUCT(CC1761:CC1765*(CB1761:CB1765="PTO"))+SUMPRODUCT(CC1761:CC1765*(CB1761:CB1765="HOL"))</f>
        <v>0</v>
      </c>
      <c r="CC1767" s="49" t="s">
        <v>135</v>
      </c>
      <c r="CD1767" s="41">
        <f t="shared" ref="CD1767" si="42313">CD1766*CA$4</f>
        <v>0</v>
      </c>
      <c r="CE1767" s="47" t="s">
        <v>39</v>
      </c>
      <c r="CF1767" s="40">
        <f t="shared" ref="CF1767" si="42314">SUMPRODUCT(CG1761:CG1765*(CF1761:CF1765="PTO"))+SUMPRODUCT(CG1761:CG1765*(CF1761:CF1765="HOL"))</f>
        <v>0</v>
      </c>
      <c r="CG1767" s="49" t="s">
        <v>135</v>
      </c>
      <c r="CH1767" s="41">
        <f t="shared" ref="CH1767" si="42315">CH1766*CE$4</f>
        <v>0</v>
      </c>
    </row>
    <row r="1768" spans="1:86" x14ac:dyDescent="0.25">
      <c r="A1768" s="70" t="s">
        <v>133</v>
      </c>
      <c r="B1768" s="71">
        <f t="shared" ref="B1768" ca="1" si="42316">D1768-B1769</f>
        <v>0</v>
      </c>
      <c r="C1768" s="72" t="s">
        <v>122</v>
      </c>
      <c r="D1768" s="71">
        <f>IFERROR(INDEX(Holidays[FTE], MATCH(Entry!E1768, Holidays[Date], 0)), 1)*8*INDEX(FTEguide[[1]:[12]], MATCH(Entry!E1769, FTEguide[Weekday], 0), IF(Entry!E1771&gt;0, Entry!E1771, MONTH(Entry!E1768)))</f>
        <v>0</v>
      </c>
      <c r="E1768" s="60">
        <f t="shared" si="40936"/>
        <v>44080</v>
      </c>
      <c r="F1768" s="50" t="s">
        <v>128</v>
      </c>
      <c r="G1768" s="34"/>
      <c r="H1768" s="35"/>
      <c r="I1768" s="42">
        <f t="shared" ref="I1768" si="42317">parseTime(G1768)-(H1773=INT(RIGHT($F1768, 1)))</f>
        <v>0</v>
      </c>
      <c r="J1768" s="43">
        <f t="shared" ref="J1768:J1772" si="42318">isClocked(H1768)</f>
        <v>0</v>
      </c>
      <c r="K1768" s="34"/>
      <c r="L1768" s="35"/>
      <c r="M1768" s="42">
        <f t="shared" ref="M1768" si="42319">parseTime(K1768)-(L1773=INT(RIGHT($F1768, 1)))</f>
        <v>0</v>
      </c>
      <c r="N1768" s="43">
        <f t="shared" ref="N1768:N1772" si="42320">isClocked(L1768)</f>
        <v>0</v>
      </c>
      <c r="O1768" s="34"/>
      <c r="P1768" s="35"/>
      <c r="Q1768" s="42">
        <f t="shared" ref="Q1768" si="42321">parseTime(O1768)-(P1773=INT(RIGHT($F1768, 1)))</f>
        <v>0</v>
      </c>
      <c r="R1768" s="43">
        <f t="shared" ref="R1768:R1772" si="42322">isClocked(P1768)</f>
        <v>0</v>
      </c>
      <c r="S1768" s="34"/>
      <c r="T1768" s="35"/>
      <c r="U1768" s="42">
        <f t="shared" ref="U1768" si="42323">parseTime(S1768)-(T1773=INT(RIGHT($F1768, 1)))</f>
        <v>0</v>
      </c>
      <c r="V1768" s="43">
        <f t="shared" ref="V1768:V1772" si="42324">isClocked(T1768)</f>
        <v>0</v>
      </c>
      <c r="W1768" s="34"/>
      <c r="X1768" s="35"/>
      <c r="Y1768" s="42">
        <f t="shared" ref="Y1768" si="42325">parseTime(W1768)-(X1773=INT(RIGHT($F1768, 1)))</f>
        <v>0</v>
      </c>
      <c r="Z1768" s="43">
        <f t="shared" ref="Z1768:Z1772" si="42326">isClocked(X1768)</f>
        <v>0</v>
      </c>
      <c r="AA1768" s="34"/>
      <c r="AB1768" s="35"/>
      <c r="AC1768" s="42">
        <f t="shared" ref="AC1768" si="42327">parseTime(AA1768)-(AB1773=INT(RIGHT($F1768, 1)))</f>
        <v>0</v>
      </c>
      <c r="AD1768" s="43">
        <f t="shared" ref="AD1768:AD1772" si="42328">isClocked(AB1768)</f>
        <v>0</v>
      </c>
      <c r="AE1768" s="34"/>
      <c r="AF1768" s="35"/>
      <c r="AG1768" s="42">
        <f t="shared" ref="AG1768" si="42329">parseTime(AE1768)-(AF1773=INT(RIGHT($F1768, 1)))</f>
        <v>0</v>
      </c>
      <c r="AH1768" s="43">
        <f t="shared" ref="AH1768:AH1772" si="42330">isClocked(AF1768)</f>
        <v>0</v>
      </c>
      <c r="AI1768" s="34"/>
      <c r="AJ1768" s="35"/>
      <c r="AK1768" s="42">
        <f>parseTime(AI1768)-(AJ1773=INT(RIGHT($F1768, 1)))</f>
        <v>0</v>
      </c>
      <c r="AL1768" s="43">
        <f t="shared" ref="AL1768:AL1772" si="42331">isClocked(AJ1768)</f>
        <v>0</v>
      </c>
      <c r="AM1768" s="34"/>
      <c r="AN1768" s="35"/>
      <c r="AO1768" s="42">
        <f t="shared" ref="AO1768" si="42332">parseTime(AM1768)-(AN1773=INT(RIGHT($F1768, 1)))</f>
        <v>0</v>
      </c>
      <c r="AP1768" s="43">
        <f t="shared" ref="AP1768:AP1772" si="42333">isClocked(AN1768)</f>
        <v>0</v>
      </c>
      <c r="AQ1768" s="34"/>
      <c r="AR1768" s="35"/>
      <c r="AS1768" s="42">
        <f t="shared" ref="AS1768" si="42334">parseTime(AQ1768)-(AR1773=INT(RIGHT($F1768, 1)))</f>
        <v>0</v>
      </c>
      <c r="AT1768" s="43">
        <f t="shared" ref="AT1768:AT1772" si="42335">isClocked(AR1768)</f>
        <v>0</v>
      </c>
      <c r="AU1768" s="34"/>
      <c r="AV1768" s="35"/>
      <c r="AW1768" s="42">
        <f>parseTime(AU1768)-(AV1773=INT(RIGHT($F1768, 1)))</f>
        <v>0</v>
      </c>
      <c r="AX1768" s="43">
        <f t="shared" ref="AX1768:AX1772" si="42336">isClocked(AV1768)</f>
        <v>0</v>
      </c>
      <c r="AY1768" s="34"/>
      <c r="AZ1768" s="35"/>
      <c r="BA1768" s="42">
        <f>parseTime(AY1768)-(AZ1773=INT(RIGHT($F1768, 1)))</f>
        <v>0</v>
      </c>
      <c r="BB1768" s="43">
        <f t="shared" ref="BB1768:BB1772" si="42337">isClocked(AZ1768)</f>
        <v>0</v>
      </c>
      <c r="BC1768" s="34"/>
      <c r="BD1768" s="35"/>
      <c r="BE1768" s="42">
        <f>parseTime(BC1768)-(BD1773=INT(RIGHT($F1768, 1)))</f>
        <v>0</v>
      </c>
      <c r="BF1768" s="43">
        <f t="shared" ref="BF1768:BF1772" si="42338">isClocked(BD1768)</f>
        <v>0</v>
      </c>
      <c r="BG1768" s="34"/>
      <c r="BH1768" s="35"/>
      <c r="BI1768" s="42">
        <f>parseTime(BG1768)-(BH1773=INT(RIGHT($F1768, 1)))</f>
        <v>0</v>
      </c>
      <c r="BJ1768" s="43">
        <f t="shared" ref="BJ1768:BJ1772" si="42339">isClocked(BH1768)</f>
        <v>0</v>
      </c>
      <c r="BK1768" s="34"/>
      <c r="BL1768" s="35"/>
      <c r="BM1768" s="42">
        <f>parseTime(BK1768)-(BL1773=INT(RIGHT($F1768, 1)))</f>
        <v>0</v>
      </c>
      <c r="BN1768" s="43">
        <f t="shared" ref="BN1768:BN1772" si="42340">isClocked(BL1768)</f>
        <v>0</v>
      </c>
      <c r="BO1768" s="34"/>
      <c r="BP1768" s="35"/>
      <c r="BQ1768" s="42">
        <f t="shared" ref="BQ1768" si="42341">parseTime(BO1768)-(BP1773=INT(RIGHT($F1768, 1)))</f>
        <v>0</v>
      </c>
      <c r="BR1768" s="43">
        <f t="shared" ref="BR1768:BR1772" si="42342">isClocked(BP1768)</f>
        <v>0</v>
      </c>
      <c r="BS1768" s="34"/>
      <c r="BT1768" s="35"/>
      <c r="BU1768" s="42">
        <f t="shared" ref="BU1768" si="42343">parseTime(BS1768)-(BT1773=INT(RIGHT($F1768, 1)))</f>
        <v>0</v>
      </c>
      <c r="BV1768" s="43">
        <f t="shared" ref="BV1768:BV1772" si="42344">isClocked(BT1768)</f>
        <v>0</v>
      </c>
      <c r="BW1768" s="34"/>
      <c r="BX1768" s="35"/>
      <c r="BY1768" s="42">
        <f t="shared" ref="BY1768" si="42345">parseTime(BW1768)-(BX1773=INT(RIGHT($F1768, 1)))</f>
        <v>0</v>
      </c>
      <c r="BZ1768" s="43">
        <f t="shared" ref="BZ1768:BZ1772" si="42346">isClocked(BX1768)</f>
        <v>0</v>
      </c>
      <c r="CA1768" s="34"/>
      <c r="CB1768" s="35"/>
      <c r="CC1768" s="42">
        <f t="shared" ref="CC1768" si="42347">parseTime(CA1768)-(CB1773=INT(RIGHT($F1768, 1)))</f>
        <v>0</v>
      </c>
      <c r="CD1768" s="43">
        <f t="shared" ref="CD1768:CD1772" si="42348">isClocked(CB1768)</f>
        <v>0</v>
      </c>
      <c r="CE1768" s="34"/>
      <c r="CF1768" s="35"/>
      <c r="CG1768" s="42">
        <f t="shared" ref="CG1768" si="42349">parseTime(CE1768)-(CF1773=INT(RIGHT($F1768, 1)))</f>
        <v>0</v>
      </c>
      <c r="CH1768" s="43">
        <f t="shared" ref="CH1768:CH1772" si="42350">isClocked(CF1768)</f>
        <v>0</v>
      </c>
    </row>
    <row r="1769" spans="1:86" x14ac:dyDescent="0.25">
      <c r="A1769" s="56" t="s">
        <v>0</v>
      </c>
      <c r="B1769" s="57">
        <f t="shared" ca="1" si="42177"/>
        <v>0</v>
      </c>
      <c r="C1769" s="14" t="s">
        <v>252</v>
      </c>
      <c r="D1769" s="14">
        <f t="shared" si="41660"/>
        <v>53.7</v>
      </c>
      <c r="E1769" s="55" t="str">
        <f t="shared" si="42178"/>
        <v>Sunday</v>
      </c>
      <c r="F1769" s="51" t="s">
        <v>129</v>
      </c>
      <c r="G1769" s="36"/>
      <c r="H1769" s="37"/>
      <c r="I1769" s="44">
        <f t="shared" ref="I1769" si="42351">parseTime(G1769)-(H1773=INT(RIGHT($F1769, 1)))</f>
        <v>0</v>
      </c>
      <c r="J1769" s="45">
        <f t="shared" si="42318"/>
        <v>0</v>
      </c>
      <c r="K1769" s="36"/>
      <c r="L1769" s="37"/>
      <c r="M1769" s="44">
        <f t="shared" ref="M1769" si="42352">parseTime(K1769)-(L1773=INT(RIGHT($F1769, 1)))</f>
        <v>0</v>
      </c>
      <c r="N1769" s="45">
        <f t="shared" si="42320"/>
        <v>0</v>
      </c>
      <c r="O1769" s="36"/>
      <c r="P1769" s="37"/>
      <c r="Q1769" s="44">
        <f t="shared" ref="Q1769" si="42353">parseTime(O1769)-(P1773=INT(RIGHT($F1769, 1)))</f>
        <v>0</v>
      </c>
      <c r="R1769" s="45">
        <f t="shared" si="42322"/>
        <v>0</v>
      </c>
      <c r="S1769" s="36"/>
      <c r="T1769" s="37"/>
      <c r="U1769" s="44">
        <f t="shared" ref="U1769" si="42354">parseTime(S1769)-(T1773=INT(RIGHT($F1769, 1)))</f>
        <v>0</v>
      </c>
      <c r="V1769" s="45">
        <f t="shared" si="42324"/>
        <v>0</v>
      </c>
      <c r="W1769" s="36"/>
      <c r="X1769" s="37"/>
      <c r="Y1769" s="44">
        <f t="shared" ref="Y1769" si="42355">parseTime(W1769)-(X1773=INT(RIGHT($F1769, 1)))</f>
        <v>0</v>
      </c>
      <c r="Z1769" s="45">
        <f t="shared" si="42326"/>
        <v>0</v>
      </c>
      <c r="AA1769" s="36"/>
      <c r="AB1769" s="37"/>
      <c r="AC1769" s="44">
        <f t="shared" ref="AC1769" si="42356">parseTime(AA1769)-(AB1773=INT(RIGHT($F1769, 1)))</f>
        <v>0</v>
      </c>
      <c r="AD1769" s="45">
        <f t="shared" si="42328"/>
        <v>0</v>
      </c>
      <c r="AE1769" s="36"/>
      <c r="AF1769" s="37"/>
      <c r="AG1769" s="44">
        <f t="shared" ref="AG1769" si="42357">parseTime(AE1769)-(AF1773=INT(RIGHT($F1769, 1)))</f>
        <v>0</v>
      </c>
      <c r="AH1769" s="45">
        <f t="shared" si="42330"/>
        <v>0</v>
      </c>
      <c r="AI1769" s="36"/>
      <c r="AJ1769" s="37"/>
      <c r="AK1769" s="44">
        <f>parseTime(AI1769)-(AJ1773=INT(RIGHT($F1769, 1)))</f>
        <v>0</v>
      </c>
      <c r="AL1769" s="45">
        <f t="shared" si="42331"/>
        <v>0</v>
      </c>
      <c r="AM1769" s="36"/>
      <c r="AN1769" s="37"/>
      <c r="AO1769" s="44">
        <f t="shared" ref="AO1769" si="42358">parseTime(AM1769)-(AN1773=INT(RIGHT($F1769, 1)))</f>
        <v>0</v>
      </c>
      <c r="AP1769" s="45">
        <f t="shared" si="42333"/>
        <v>0</v>
      </c>
      <c r="AQ1769" s="36"/>
      <c r="AR1769" s="37"/>
      <c r="AS1769" s="44">
        <f t="shared" ref="AS1769" si="42359">parseTime(AQ1769)-(AR1773=INT(RIGHT($F1769, 1)))</f>
        <v>0</v>
      </c>
      <c r="AT1769" s="45">
        <f t="shared" si="42335"/>
        <v>0</v>
      </c>
      <c r="AU1769" s="36"/>
      <c r="AV1769" s="37"/>
      <c r="AW1769" s="44">
        <f>parseTime(AU1769)-(AV1773=INT(RIGHT($F1769, 1)))</f>
        <v>0</v>
      </c>
      <c r="AX1769" s="45">
        <f t="shared" si="42336"/>
        <v>0</v>
      </c>
      <c r="AY1769" s="36"/>
      <c r="AZ1769" s="37"/>
      <c r="BA1769" s="44">
        <f>parseTime(AY1769)-(AZ1773=INT(RIGHT($F1769, 1)))</f>
        <v>0</v>
      </c>
      <c r="BB1769" s="45">
        <f t="shared" si="42337"/>
        <v>0</v>
      </c>
      <c r="BC1769" s="36"/>
      <c r="BD1769" s="37"/>
      <c r="BE1769" s="44">
        <f>parseTime(BC1769)-(BD1773=INT(RIGHT($F1769, 1)))</f>
        <v>0</v>
      </c>
      <c r="BF1769" s="45">
        <f t="shared" si="42338"/>
        <v>0</v>
      </c>
      <c r="BG1769" s="36"/>
      <c r="BH1769" s="37"/>
      <c r="BI1769" s="44">
        <f>parseTime(BG1769)-(BH1773=INT(RIGHT($F1769, 1)))</f>
        <v>0</v>
      </c>
      <c r="BJ1769" s="45">
        <f t="shared" si="42339"/>
        <v>0</v>
      </c>
      <c r="BK1769" s="36"/>
      <c r="BL1769" s="37"/>
      <c r="BM1769" s="44">
        <f>parseTime(BK1769)-(BL1773=INT(RIGHT($F1769, 1)))</f>
        <v>0</v>
      </c>
      <c r="BN1769" s="45">
        <f t="shared" si="42340"/>
        <v>0</v>
      </c>
      <c r="BO1769" s="36"/>
      <c r="BP1769" s="37"/>
      <c r="BQ1769" s="44">
        <f t="shared" ref="BQ1769" si="42360">parseTime(BO1769)-(BP1773=INT(RIGHT($F1769, 1)))</f>
        <v>0</v>
      </c>
      <c r="BR1769" s="45">
        <f t="shared" si="42342"/>
        <v>0</v>
      </c>
      <c r="BS1769" s="36"/>
      <c r="BT1769" s="37"/>
      <c r="BU1769" s="44">
        <f t="shared" ref="BU1769" si="42361">parseTime(BS1769)-(BT1773=INT(RIGHT($F1769, 1)))</f>
        <v>0</v>
      </c>
      <c r="BV1769" s="45">
        <f t="shared" si="42344"/>
        <v>0</v>
      </c>
      <c r="BW1769" s="36"/>
      <c r="BX1769" s="37"/>
      <c r="BY1769" s="44">
        <f t="shared" ref="BY1769" si="42362">parseTime(BW1769)-(BX1773=INT(RIGHT($F1769, 1)))</f>
        <v>0</v>
      </c>
      <c r="BZ1769" s="45">
        <f t="shared" si="42346"/>
        <v>0</v>
      </c>
      <c r="CA1769" s="36"/>
      <c r="CB1769" s="37"/>
      <c r="CC1769" s="44">
        <f t="shared" ref="CC1769" si="42363">parseTime(CA1769)-(CB1773=INT(RIGHT($F1769, 1)))</f>
        <v>0</v>
      </c>
      <c r="CD1769" s="45">
        <f t="shared" si="42348"/>
        <v>0</v>
      </c>
      <c r="CE1769" s="36"/>
      <c r="CF1769" s="37"/>
      <c r="CG1769" s="44">
        <f t="shared" ref="CG1769" si="42364">parseTime(CE1769)-(CF1773=INT(RIGHT($F1769, 1)))</f>
        <v>0</v>
      </c>
      <c r="CH1769" s="45">
        <f t="shared" si="42350"/>
        <v>0</v>
      </c>
    </row>
    <row r="1770" spans="1:86" x14ac:dyDescent="0.25">
      <c r="A1770" s="56" t="s">
        <v>117</v>
      </c>
      <c r="B1770" s="57">
        <f t="shared" ref="B1770" ca="1" si="42365">roleHours(G1768:CH1774, "MFD")</f>
        <v>0</v>
      </c>
      <c r="C1770" s="14">
        <f t="shared" ref="C1770:C1773" ca="1" si="42366">B1770/8</f>
        <v>0</v>
      </c>
      <c r="D1770" s="14">
        <f t="shared" ref="D1770" ca="1" si="42367">B1769-D1769</f>
        <v>-53.7</v>
      </c>
      <c r="E1770" s="20" t="s">
        <v>127</v>
      </c>
      <c r="F1770" s="51" t="s">
        <v>130</v>
      </c>
      <c r="G1770" s="36"/>
      <c r="H1770" s="37"/>
      <c r="I1770" s="44">
        <f t="shared" ref="I1770" si="42368">parseTime(G1770)-(H1773=INT(RIGHT($F1770, 1)))</f>
        <v>0</v>
      </c>
      <c r="J1770" s="45">
        <f t="shared" si="42318"/>
        <v>0</v>
      </c>
      <c r="K1770" s="36"/>
      <c r="L1770" s="37"/>
      <c r="M1770" s="44">
        <f t="shared" ref="M1770" si="42369">parseTime(K1770)-(L1773=INT(RIGHT($F1770, 1)))</f>
        <v>0</v>
      </c>
      <c r="N1770" s="45">
        <f t="shared" si="42320"/>
        <v>0</v>
      </c>
      <c r="O1770" s="36"/>
      <c r="P1770" s="37"/>
      <c r="Q1770" s="44">
        <f t="shared" ref="Q1770" si="42370">parseTime(O1770)-(P1773=INT(RIGHT($F1770, 1)))</f>
        <v>0</v>
      </c>
      <c r="R1770" s="45">
        <f t="shared" si="42322"/>
        <v>0</v>
      </c>
      <c r="S1770" s="36"/>
      <c r="T1770" s="37"/>
      <c r="U1770" s="44">
        <f t="shared" ref="U1770" si="42371">parseTime(S1770)-(T1773=INT(RIGHT($F1770, 1)))</f>
        <v>0</v>
      </c>
      <c r="V1770" s="45">
        <f t="shared" si="42324"/>
        <v>0</v>
      </c>
      <c r="W1770" s="36"/>
      <c r="X1770" s="37"/>
      <c r="Y1770" s="44">
        <f t="shared" ref="Y1770" si="42372">parseTime(W1770)-(X1773=INT(RIGHT($F1770, 1)))</f>
        <v>0</v>
      </c>
      <c r="Z1770" s="45">
        <f t="shared" si="42326"/>
        <v>0</v>
      </c>
      <c r="AA1770" s="36"/>
      <c r="AB1770" s="37"/>
      <c r="AC1770" s="44">
        <f t="shared" ref="AC1770" si="42373">parseTime(AA1770)-(AB1773=INT(RIGHT($F1770, 1)))</f>
        <v>0</v>
      </c>
      <c r="AD1770" s="45">
        <f t="shared" si="42328"/>
        <v>0</v>
      </c>
      <c r="AE1770" s="36"/>
      <c r="AF1770" s="37"/>
      <c r="AG1770" s="44">
        <f t="shared" ref="AG1770" si="42374">parseTime(AE1770)-(AF1773=INT(RIGHT($F1770, 1)))</f>
        <v>0</v>
      </c>
      <c r="AH1770" s="45">
        <f t="shared" si="42330"/>
        <v>0</v>
      </c>
      <c r="AI1770" s="36"/>
      <c r="AJ1770" s="37"/>
      <c r="AK1770" s="44">
        <f>parseTime(AI1770)-(AJ1773=INT(RIGHT($F1770, 1)))</f>
        <v>0</v>
      </c>
      <c r="AL1770" s="45">
        <f t="shared" si="42331"/>
        <v>0</v>
      </c>
      <c r="AM1770" s="36"/>
      <c r="AN1770" s="37"/>
      <c r="AO1770" s="44">
        <f t="shared" ref="AO1770" si="42375">parseTime(AM1770)-(AN1773=INT(RIGHT($F1770, 1)))</f>
        <v>0</v>
      </c>
      <c r="AP1770" s="45">
        <f t="shared" si="42333"/>
        <v>0</v>
      </c>
      <c r="AQ1770" s="36"/>
      <c r="AR1770" s="37"/>
      <c r="AS1770" s="44">
        <f t="shared" ref="AS1770" si="42376">parseTime(AQ1770)-(AR1773=INT(RIGHT($F1770, 1)))</f>
        <v>0</v>
      </c>
      <c r="AT1770" s="45">
        <f t="shared" si="42335"/>
        <v>0</v>
      </c>
      <c r="AU1770" s="36"/>
      <c r="AV1770" s="37"/>
      <c r="AW1770" s="44">
        <f>parseTime(AU1770)-(AV1773=INT(RIGHT($F1770, 1)))</f>
        <v>0</v>
      </c>
      <c r="AX1770" s="45">
        <f t="shared" si="42336"/>
        <v>0</v>
      </c>
      <c r="AY1770" s="36"/>
      <c r="AZ1770" s="37"/>
      <c r="BA1770" s="44">
        <f>parseTime(AY1770)-(AZ1773=INT(RIGHT($F1770, 1)))</f>
        <v>0</v>
      </c>
      <c r="BB1770" s="45">
        <f t="shared" si="42337"/>
        <v>0</v>
      </c>
      <c r="BC1770" s="36"/>
      <c r="BD1770" s="37"/>
      <c r="BE1770" s="44">
        <f>parseTime(BC1770)-(BD1773=INT(RIGHT($F1770, 1)))</f>
        <v>0</v>
      </c>
      <c r="BF1770" s="45">
        <f t="shared" si="42338"/>
        <v>0</v>
      </c>
      <c r="BG1770" s="36"/>
      <c r="BH1770" s="37"/>
      <c r="BI1770" s="44">
        <f>parseTime(BG1770)-(BH1773=INT(RIGHT($F1770, 1)))</f>
        <v>0</v>
      </c>
      <c r="BJ1770" s="45">
        <f t="shared" si="42339"/>
        <v>0</v>
      </c>
      <c r="BK1770" s="36"/>
      <c r="BL1770" s="37"/>
      <c r="BM1770" s="44">
        <f>parseTime(BK1770)-(BL1773=INT(RIGHT($F1770, 1)))</f>
        <v>0</v>
      </c>
      <c r="BN1770" s="45">
        <f t="shared" si="42340"/>
        <v>0</v>
      </c>
      <c r="BO1770" s="36"/>
      <c r="BP1770" s="37"/>
      <c r="BQ1770" s="44">
        <f t="shared" ref="BQ1770" si="42377">parseTime(BO1770)-(BP1773=INT(RIGHT($F1770, 1)))</f>
        <v>0</v>
      </c>
      <c r="BR1770" s="45">
        <f t="shared" si="42342"/>
        <v>0</v>
      </c>
      <c r="BS1770" s="36"/>
      <c r="BT1770" s="37"/>
      <c r="BU1770" s="44">
        <f t="shared" ref="BU1770" si="42378">parseTime(BS1770)-(BT1773=INT(RIGHT($F1770, 1)))</f>
        <v>0</v>
      </c>
      <c r="BV1770" s="45">
        <f t="shared" si="42344"/>
        <v>0</v>
      </c>
      <c r="BW1770" s="36"/>
      <c r="BX1770" s="37"/>
      <c r="BY1770" s="44">
        <f t="shared" ref="BY1770" si="42379">parseTime(BW1770)-(BX1773=INT(RIGHT($F1770, 1)))</f>
        <v>0</v>
      </c>
      <c r="BZ1770" s="45">
        <f t="shared" si="42346"/>
        <v>0</v>
      </c>
      <c r="CA1770" s="36"/>
      <c r="CB1770" s="37"/>
      <c r="CC1770" s="44">
        <f t="shared" ref="CC1770" si="42380">parseTime(CA1770)-(CB1773=INT(RIGHT($F1770, 1)))</f>
        <v>0</v>
      </c>
      <c r="CD1770" s="45">
        <f t="shared" si="42348"/>
        <v>0</v>
      </c>
      <c r="CE1770" s="36"/>
      <c r="CF1770" s="37"/>
      <c r="CG1770" s="44">
        <f t="shared" ref="CG1770" si="42381">parseTime(CE1770)-(CF1773=INT(RIGHT($F1770, 1)))</f>
        <v>0</v>
      </c>
      <c r="CH1770" s="45">
        <f t="shared" si="42350"/>
        <v>0</v>
      </c>
    </row>
    <row r="1771" spans="1:86" x14ac:dyDescent="0.25">
      <c r="A1771" s="56"/>
      <c r="B1771" s="57"/>
      <c r="C1771" s="14">
        <f t="shared" si="42366"/>
        <v>0</v>
      </c>
      <c r="D1771" s="14" t="s">
        <v>259</v>
      </c>
      <c r="E1771" s="20">
        <v>4.25</v>
      </c>
      <c r="F1771" s="51" t="s">
        <v>131</v>
      </c>
      <c r="G1771" s="36"/>
      <c r="H1771" s="37"/>
      <c r="I1771" s="44">
        <f t="shared" ref="I1771" si="42382">parseTime(G1771)-(H1773=INT(RIGHT($F1771, 1)))</f>
        <v>0</v>
      </c>
      <c r="J1771" s="45">
        <f t="shared" si="42318"/>
        <v>0</v>
      </c>
      <c r="K1771" s="36"/>
      <c r="L1771" s="37"/>
      <c r="M1771" s="44">
        <f t="shared" ref="M1771" si="42383">parseTime(K1771)-(L1773=INT(RIGHT($F1771, 1)))</f>
        <v>0</v>
      </c>
      <c r="N1771" s="45">
        <f t="shared" si="42320"/>
        <v>0</v>
      </c>
      <c r="O1771" s="36"/>
      <c r="P1771" s="37"/>
      <c r="Q1771" s="44">
        <f t="shared" ref="Q1771" si="42384">parseTime(O1771)-(P1773=INT(RIGHT($F1771, 1)))</f>
        <v>0</v>
      </c>
      <c r="R1771" s="45">
        <f t="shared" si="42322"/>
        <v>0</v>
      </c>
      <c r="S1771" s="36"/>
      <c r="T1771" s="37"/>
      <c r="U1771" s="44">
        <f t="shared" ref="U1771" si="42385">parseTime(S1771)-(T1773=INT(RIGHT($F1771, 1)))</f>
        <v>0</v>
      </c>
      <c r="V1771" s="45">
        <f t="shared" si="42324"/>
        <v>0</v>
      </c>
      <c r="W1771" s="36"/>
      <c r="X1771" s="37"/>
      <c r="Y1771" s="44">
        <f t="shared" ref="Y1771" si="42386">parseTime(W1771)-(X1773=INT(RIGHT($F1771, 1)))</f>
        <v>0</v>
      </c>
      <c r="Z1771" s="45">
        <f t="shared" si="42326"/>
        <v>0</v>
      </c>
      <c r="AA1771" s="36"/>
      <c r="AB1771" s="37"/>
      <c r="AC1771" s="44">
        <f t="shared" ref="AC1771" si="42387">parseTime(AA1771)-(AB1773=INT(RIGHT($F1771, 1)))</f>
        <v>0</v>
      </c>
      <c r="AD1771" s="45">
        <f t="shared" si="42328"/>
        <v>0</v>
      </c>
      <c r="AE1771" s="36"/>
      <c r="AF1771" s="37"/>
      <c r="AG1771" s="44">
        <f t="shared" ref="AG1771" si="42388">parseTime(AE1771)-(AF1773=INT(RIGHT($F1771, 1)))</f>
        <v>0</v>
      </c>
      <c r="AH1771" s="45">
        <f t="shared" si="42330"/>
        <v>0</v>
      </c>
      <c r="AI1771" s="36"/>
      <c r="AJ1771" s="37"/>
      <c r="AK1771" s="44">
        <f>parseTime(AI1771)-(AJ1773=INT(RIGHT($F1771, 1)))</f>
        <v>0</v>
      </c>
      <c r="AL1771" s="45">
        <f t="shared" si="42331"/>
        <v>0</v>
      </c>
      <c r="AM1771" s="36"/>
      <c r="AN1771" s="37"/>
      <c r="AO1771" s="44">
        <f t="shared" ref="AO1771" si="42389">parseTime(AM1771)-(AN1773=INT(RIGHT($F1771, 1)))</f>
        <v>0</v>
      </c>
      <c r="AP1771" s="45">
        <f t="shared" si="42333"/>
        <v>0</v>
      </c>
      <c r="AQ1771" s="36"/>
      <c r="AR1771" s="37"/>
      <c r="AS1771" s="44">
        <f t="shared" ref="AS1771" si="42390">parseTime(AQ1771)-(AR1773=INT(RIGHT($F1771, 1)))</f>
        <v>0</v>
      </c>
      <c r="AT1771" s="45">
        <f t="shared" si="42335"/>
        <v>0</v>
      </c>
      <c r="AU1771" s="36"/>
      <c r="AV1771" s="37"/>
      <c r="AW1771" s="44">
        <f>parseTime(AU1771)-(AV1773=INT(RIGHT($F1771, 1)))</f>
        <v>0</v>
      </c>
      <c r="AX1771" s="45">
        <f t="shared" si="42336"/>
        <v>0</v>
      </c>
      <c r="AY1771" s="36"/>
      <c r="AZ1771" s="37"/>
      <c r="BA1771" s="44">
        <f>parseTime(AY1771)-(AZ1773=INT(RIGHT($F1771, 1)))</f>
        <v>0</v>
      </c>
      <c r="BB1771" s="45">
        <f t="shared" si="42337"/>
        <v>0</v>
      </c>
      <c r="BC1771" s="36"/>
      <c r="BD1771" s="37"/>
      <c r="BE1771" s="44">
        <f>parseTime(BC1771)-(BD1773=INT(RIGHT($F1771, 1)))</f>
        <v>0</v>
      </c>
      <c r="BF1771" s="45">
        <f t="shared" si="42338"/>
        <v>0</v>
      </c>
      <c r="BG1771" s="36"/>
      <c r="BH1771" s="37"/>
      <c r="BI1771" s="44">
        <f>parseTime(BG1771)-(BH1773=INT(RIGHT($F1771, 1)))</f>
        <v>0</v>
      </c>
      <c r="BJ1771" s="45">
        <f t="shared" si="42339"/>
        <v>0</v>
      </c>
      <c r="BK1771" s="36"/>
      <c r="BL1771" s="37"/>
      <c r="BM1771" s="44">
        <f>parseTime(BK1771)-(BL1773=INT(RIGHT($F1771, 1)))</f>
        <v>0</v>
      </c>
      <c r="BN1771" s="45">
        <f t="shared" si="42340"/>
        <v>0</v>
      </c>
      <c r="BO1771" s="36"/>
      <c r="BP1771" s="37"/>
      <c r="BQ1771" s="44">
        <f t="shared" ref="BQ1771" si="42391">parseTime(BO1771)-(BP1773=INT(RIGHT($F1771, 1)))</f>
        <v>0</v>
      </c>
      <c r="BR1771" s="45">
        <f t="shared" si="42342"/>
        <v>0</v>
      </c>
      <c r="BS1771" s="36"/>
      <c r="BT1771" s="37"/>
      <c r="BU1771" s="44">
        <f t="shared" ref="BU1771" si="42392">parseTime(BS1771)-(BT1773=INT(RIGHT($F1771, 1)))</f>
        <v>0</v>
      </c>
      <c r="BV1771" s="45">
        <f t="shared" si="42344"/>
        <v>0</v>
      </c>
      <c r="BW1771" s="36"/>
      <c r="BX1771" s="37"/>
      <c r="BY1771" s="44">
        <f t="shared" ref="BY1771" si="42393">parseTime(BW1771)-(BX1773=INT(RIGHT($F1771, 1)))</f>
        <v>0</v>
      </c>
      <c r="BZ1771" s="45">
        <f t="shared" si="42346"/>
        <v>0</v>
      </c>
      <c r="CA1771" s="36"/>
      <c r="CB1771" s="37"/>
      <c r="CC1771" s="44">
        <f t="shared" ref="CC1771" si="42394">parseTime(CA1771)-(CB1773=INT(RIGHT($F1771, 1)))</f>
        <v>0</v>
      </c>
      <c r="CD1771" s="45">
        <f t="shared" si="42348"/>
        <v>0</v>
      </c>
      <c r="CE1771" s="36"/>
      <c r="CF1771" s="37"/>
      <c r="CG1771" s="44">
        <f t="shared" ref="CG1771" si="42395">parseTime(CE1771)-(CF1773=INT(RIGHT($F1771, 1)))</f>
        <v>0</v>
      </c>
      <c r="CH1771" s="45">
        <f t="shared" si="42350"/>
        <v>0</v>
      </c>
    </row>
    <row r="1772" spans="1:86" x14ac:dyDescent="0.25">
      <c r="A1772" s="56" t="s">
        <v>119</v>
      </c>
      <c r="B1772" s="57">
        <f t="shared" ref="B1772" ca="1" si="42396">roleHours(G1768:CH1774, "MCC")</f>
        <v>0</v>
      </c>
      <c r="C1772" s="14">
        <f t="shared" ca="1" si="42366"/>
        <v>0</v>
      </c>
      <c r="D1772" s="14" t="s">
        <v>260</v>
      </c>
      <c r="E1772" s="20">
        <v>4.6500000000000004</v>
      </c>
      <c r="F1772" s="51" t="s">
        <v>132</v>
      </c>
      <c r="G1772" s="36"/>
      <c r="H1772" s="37"/>
      <c r="I1772" s="44">
        <f t="shared" ref="I1772" si="42397">parseTime(G1772)-(H1773=INT(RIGHT($F1772, 1)))</f>
        <v>0</v>
      </c>
      <c r="J1772" s="45">
        <f t="shared" si="42318"/>
        <v>0</v>
      </c>
      <c r="K1772" s="36"/>
      <c r="L1772" s="37"/>
      <c r="M1772" s="44">
        <f t="shared" ref="M1772" si="42398">parseTime(K1772)-(L1773=INT(RIGHT($F1772, 1)))</f>
        <v>0</v>
      </c>
      <c r="N1772" s="45">
        <f t="shared" si="42320"/>
        <v>0</v>
      </c>
      <c r="O1772" s="36"/>
      <c r="P1772" s="37"/>
      <c r="Q1772" s="44">
        <f t="shared" ref="Q1772" si="42399">parseTime(O1772)-(P1773=INT(RIGHT($F1772, 1)))</f>
        <v>0</v>
      </c>
      <c r="R1772" s="45">
        <f t="shared" si="42322"/>
        <v>0</v>
      </c>
      <c r="S1772" s="36"/>
      <c r="T1772" s="37"/>
      <c r="U1772" s="44">
        <f t="shared" ref="U1772" si="42400">parseTime(S1772)-(T1773=INT(RIGHT($F1772, 1)))</f>
        <v>0</v>
      </c>
      <c r="V1772" s="45">
        <f t="shared" si="42324"/>
        <v>0</v>
      </c>
      <c r="W1772" s="36"/>
      <c r="X1772" s="37"/>
      <c r="Y1772" s="44">
        <f t="shared" ref="Y1772" si="42401">parseTime(W1772)-(X1773=INT(RIGHT($F1772, 1)))</f>
        <v>0</v>
      </c>
      <c r="Z1772" s="45">
        <f t="shared" si="42326"/>
        <v>0</v>
      </c>
      <c r="AA1772" s="36"/>
      <c r="AB1772" s="37"/>
      <c r="AC1772" s="44">
        <f t="shared" ref="AC1772" si="42402">parseTime(AA1772)-(AB1773=INT(RIGHT($F1772, 1)))</f>
        <v>0</v>
      </c>
      <c r="AD1772" s="45">
        <f t="shared" si="42328"/>
        <v>0</v>
      </c>
      <c r="AE1772" s="36"/>
      <c r="AF1772" s="37"/>
      <c r="AG1772" s="44">
        <f t="shared" ref="AG1772" si="42403">parseTime(AE1772)-(AF1773=INT(RIGHT($F1772, 1)))</f>
        <v>0</v>
      </c>
      <c r="AH1772" s="45">
        <f t="shared" si="42330"/>
        <v>0</v>
      </c>
      <c r="AI1772" s="36"/>
      <c r="AJ1772" s="37"/>
      <c r="AK1772" s="44">
        <f>parseTime(AI1772)-(AJ1773=INT(RIGHT($F1772, 1)))</f>
        <v>0</v>
      </c>
      <c r="AL1772" s="45">
        <f t="shared" si="42331"/>
        <v>0</v>
      </c>
      <c r="AM1772" s="36"/>
      <c r="AN1772" s="37"/>
      <c r="AO1772" s="44">
        <f t="shared" ref="AO1772" si="42404">parseTime(AM1772)-(AN1773=INT(RIGHT($F1772, 1)))</f>
        <v>0</v>
      </c>
      <c r="AP1772" s="45">
        <f t="shared" si="42333"/>
        <v>0</v>
      </c>
      <c r="AQ1772" s="36"/>
      <c r="AR1772" s="37"/>
      <c r="AS1772" s="44">
        <f t="shared" ref="AS1772" si="42405">parseTime(AQ1772)-(AR1773=INT(RIGHT($F1772, 1)))</f>
        <v>0</v>
      </c>
      <c r="AT1772" s="45">
        <f t="shared" si="42335"/>
        <v>0</v>
      </c>
      <c r="AU1772" s="36"/>
      <c r="AV1772" s="37"/>
      <c r="AW1772" s="44">
        <f>parseTime(AU1772)-(AV1773=INT(RIGHT($F1772, 1)))</f>
        <v>0</v>
      </c>
      <c r="AX1772" s="45">
        <f t="shared" si="42336"/>
        <v>0</v>
      </c>
      <c r="AY1772" s="36"/>
      <c r="AZ1772" s="37"/>
      <c r="BA1772" s="44">
        <f>parseTime(AY1772)-(AZ1773=INT(RIGHT($F1772, 1)))</f>
        <v>0</v>
      </c>
      <c r="BB1772" s="45">
        <f t="shared" si="42337"/>
        <v>0</v>
      </c>
      <c r="BC1772" s="36"/>
      <c r="BD1772" s="37"/>
      <c r="BE1772" s="44">
        <f>parseTime(BC1772)-(BD1773=INT(RIGHT($F1772, 1)))</f>
        <v>0</v>
      </c>
      <c r="BF1772" s="45">
        <f t="shared" si="42338"/>
        <v>0</v>
      </c>
      <c r="BG1772" s="36"/>
      <c r="BH1772" s="37"/>
      <c r="BI1772" s="44">
        <f>parseTime(BG1772)-(BH1773=INT(RIGHT($F1772, 1)))</f>
        <v>0</v>
      </c>
      <c r="BJ1772" s="45">
        <f t="shared" si="42339"/>
        <v>0</v>
      </c>
      <c r="BK1772" s="36"/>
      <c r="BL1772" s="37"/>
      <c r="BM1772" s="44">
        <f>parseTime(BK1772)-(BL1773=INT(RIGHT($F1772, 1)))</f>
        <v>0</v>
      </c>
      <c r="BN1772" s="45">
        <f t="shared" si="42340"/>
        <v>0</v>
      </c>
      <c r="BO1772" s="36"/>
      <c r="BP1772" s="37"/>
      <c r="BQ1772" s="44">
        <f t="shared" ref="BQ1772" si="42406">parseTime(BO1772)-(BP1773=INT(RIGHT($F1772, 1)))</f>
        <v>0</v>
      </c>
      <c r="BR1772" s="45">
        <f t="shared" si="42342"/>
        <v>0</v>
      </c>
      <c r="BS1772" s="36"/>
      <c r="BT1772" s="37"/>
      <c r="BU1772" s="44">
        <f t="shared" ref="BU1772" si="42407">parseTime(BS1772)-(BT1773=INT(RIGHT($F1772, 1)))</f>
        <v>0</v>
      </c>
      <c r="BV1772" s="45">
        <f t="shared" si="42344"/>
        <v>0</v>
      </c>
      <c r="BW1772" s="36"/>
      <c r="BX1772" s="37"/>
      <c r="BY1772" s="44">
        <f t="shared" ref="BY1772" si="42408">parseTime(BW1772)-(BX1773=INT(RIGHT($F1772, 1)))</f>
        <v>0</v>
      </c>
      <c r="BZ1772" s="45">
        <f t="shared" si="42346"/>
        <v>0</v>
      </c>
      <c r="CA1772" s="36"/>
      <c r="CB1772" s="37"/>
      <c r="CC1772" s="44">
        <f t="shared" ref="CC1772" si="42409">parseTime(CA1772)-(CB1773=INT(RIGHT($F1772, 1)))</f>
        <v>0</v>
      </c>
      <c r="CD1772" s="45">
        <f t="shared" si="42348"/>
        <v>0</v>
      </c>
      <c r="CE1772" s="36"/>
      <c r="CF1772" s="37"/>
      <c r="CG1772" s="44">
        <f t="shared" ref="CG1772" si="42410">parseTime(CE1772)-(CF1773=INT(RIGHT($F1772, 1)))</f>
        <v>0</v>
      </c>
      <c r="CH1772" s="45">
        <f t="shared" si="42350"/>
        <v>0</v>
      </c>
    </row>
    <row r="1773" spans="1:86" x14ac:dyDescent="0.25">
      <c r="A1773" s="56"/>
      <c r="B1773" s="57"/>
      <c r="C1773" s="14">
        <f t="shared" si="42366"/>
        <v>0</v>
      </c>
      <c r="D1773" s="14"/>
      <c r="E1773" s="20">
        <f t="shared" ref="E1773" si="42411">((7.5/2)-0.5+E1772)*8</f>
        <v>63.2</v>
      </c>
      <c r="F1773" s="51"/>
      <c r="G1773" s="46" t="s">
        <v>134</v>
      </c>
      <c r="H1773" s="38">
        <f t="shared" ref="H1773" si="42412">lunchAdjust(G1768:H1772)</f>
        <v>0</v>
      </c>
      <c r="I1773" s="48" t="s">
        <v>0</v>
      </c>
      <c r="J1773" s="39">
        <f t="shared" ref="J1773" si="42413">SUMPRODUCT(I1768:I1772*J1768:J1772)</f>
        <v>0</v>
      </c>
      <c r="K1773" s="46" t="s">
        <v>134</v>
      </c>
      <c r="L1773" s="38">
        <f t="shared" ref="L1773" si="42414">lunchAdjust(K1768:L1772)</f>
        <v>0</v>
      </c>
      <c r="M1773" s="48" t="s">
        <v>0</v>
      </c>
      <c r="N1773" s="39">
        <f t="shared" ref="N1773" si="42415">SUMPRODUCT(M1768:M1772*N1768:N1772)</f>
        <v>0</v>
      </c>
      <c r="O1773" s="46" t="s">
        <v>134</v>
      </c>
      <c r="P1773" s="38">
        <f t="shared" ref="P1773" si="42416">lunchAdjust(O1768:P1772)</f>
        <v>0</v>
      </c>
      <c r="Q1773" s="48" t="s">
        <v>0</v>
      </c>
      <c r="R1773" s="39">
        <f t="shared" ref="R1773" si="42417">SUMPRODUCT(Q1768:Q1772*R1768:R1772)</f>
        <v>0</v>
      </c>
      <c r="S1773" s="46" t="s">
        <v>134</v>
      </c>
      <c r="T1773" s="38">
        <f t="shared" ref="T1773" si="42418">lunchAdjust(S1768:T1772)</f>
        <v>0</v>
      </c>
      <c r="U1773" s="48" t="s">
        <v>0</v>
      </c>
      <c r="V1773" s="39">
        <f t="shared" ref="V1773" si="42419">SUMPRODUCT(U1768:U1772*V1768:V1772)</f>
        <v>0</v>
      </c>
      <c r="W1773" s="46" t="s">
        <v>134</v>
      </c>
      <c r="X1773" s="38">
        <f t="shared" ref="X1773" si="42420">lunchAdjust(W1768:X1772)</f>
        <v>0</v>
      </c>
      <c r="Y1773" s="48" t="s">
        <v>0</v>
      </c>
      <c r="Z1773" s="39">
        <f t="shared" ref="Z1773" si="42421">SUMPRODUCT(Y1768:Y1772*Z1768:Z1772)</f>
        <v>0</v>
      </c>
      <c r="AA1773" s="46" t="s">
        <v>134</v>
      </c>
      <c r="AB1773" s="38">
        <f t="shared" ref="AB1773" si="42422">lunchAdjust(AA1768:AB1772)</f>
        <v>0</v>
      </c>
      <c r="AC1773" s="48" t="s">
        <v>0</v>
      </c>
      <c r="AD1773" s="39">
        <f t="shared" ref="AD1773" si="42423">SUMPRODUCT(AC1768:AC1772*AD1768:AD1772)</f>
        <v>0</v>
      </c>
      <c r="AE1773" s="46" t="s">
        <v>134</v>
      </c>
      <c r="AF1773" s="38">
        <f t="shared" ref="AF1773" si="42424">lunchAdjust(AE1768:AF1772)</f>
        <v>0</v>
      </c>
      <c r="AG1773" s="48" t="s">
        <v>0</v>
      </c>
      <c r="AH1773" s="39">
        <f t="shared" ref="AH1773" si="42425">SUMPRODUCT(AG1768:AG1772*AH1768:AH1772)</f>
        <v>0</v>
      </c>
      <c r="AI1773" s="46" t="s">
        <v>134</v>
      </c>
      <c r="AJ1773" s="38">
        <f t="shared" ref="AJ1773" si="42426">lunchAdjust(AI1768:AJ1772)</f>
        <v>0</v>
      </c>
      <c r="AK1773" s="48" t="s">
        <v>0</v>
      </c>
      <c r="AL1773" s="39">
        <f t="shared" ref="AL1773" si="42427">SUMPRODUCT(AK1768:AK1772*AL1768:AL1772)</f>
        <v>0</v>
      </c>
      <c r="AM1773" s="46" t="s">
        <v>134</v>
      </c>
      <c r="AN1773" s="38">
        <f t="shared" ref="AN1773" si="42428">lunchAdjust(AM1768:AN1772)</f>
        <v>0</v>
      </c>
      <c r="AO1773" s="48" t="s">
        <v>0</v>
      </c>
      <c r="AP1773" s="39">
        <f t="shared" ref="AP1773" si="42429">SUMPRODUCT(AO1768:AO1772*AP1768:AP1772)</f>
        <v>0</v>
      </c>
      <c r="AQ1773" s="46" t="s">
        <v>134</v>
      </c>
      <c r="AR1773" s="38">
        <f t="shared" ref="AR1773" si="42430">lunchAdjust(AQ1768:AR1772)</f>
        <v>0</v>
      </c>
      <c r="AS1773" s="48" t="s">
        <v>0</v>
      </c>
      <c r="AT1773" s="39">
        <f t="shared" ref="AT1773" si="42431">SUMPRODUCT(AS1768:AS1772*AT1768:AT1772)</f>
        <v>0</v>
      </c>
      <c r="AU1773" s="46" t="s">
        <v>134</v>
      </c>
      <c r="AV1773" s="38">
        <f t="shared" ref="AV1773" si="42432">lunchAdjust(AU1768:AV1772)</f>
        <v>0</v>
      </c>
      <c r="AW1773" s="48" t="s">
        <v>0</v>
      </c>
      <c r="AX1773" s="39">
        <f t="shared" ref="AX1773" si="42433">SUMPRODUCT(AW1768:AW1772*AX1768:AX1772)</f>
        <v>0</v>
      </c>
      <c r="AY1773" s="46" t="s">
        <v>134</v>
      </c>
      <c r="AZ1773" s="38">
        <f t="shared" ref="AZ1773" si="42434">lunchAdjust(AY1768:AZ1772)</f>
        <v>0</v>
      </c>
      <c r="BA1773" s="48" t="s">
        <v>0</v>
      </c>
      <c r="BB1773" s="39">
        <f t="shared" ref="BB1773" si="42435">SUMPRODUCT(BA1768:BA1772*BB1768:BB1772)</f>
        <v>0</v>
      </c>
      <c r="BC1773" s="46" t="s">
        <v>134</v>
      </c>
      <c r="BD1773" s="38">
        <f t="shared" ref="BD1773" si="42436">lunchAdjust(BC1768:BD1772)</f>
        <v>0</v>
      </c>
      <c r="BE1773" s="48" t="s">
        <v>0</v>
      </c>
      <c r="BF1773" s="39">
        <f t="shared" ref="BF1773" si="42437">SUMPRODUCT(BE1768:BE1772*BF1768:BF1772)</f>
        <v>0</v>
      </c>
      <c r="BG1773" s="46" t="s">
        <v>134</v>
      </c>
      <c r="BH1773" s="38">
        <f t="shared" ref="BH1773" si="42438">lunchAdjust(BG1768:BH1772)</f>
        <v>0</v>
      </c>
      <c r="BI1773" s="48" t="s">
        <v>0</v>
      </c>
      <c r="BJ1773" s="39">
        <f t="shared" ref="BJ1773" si="42439">SUMPRODUCT(BI1768:BI1772*BJ1768:BJ1772)</f>
        <v>0</v>
      </c>
      <c r="BK1773" s="46" t="s">
        <v>134</v>
      </c>
      <c r="BL1773" s="38">
        <f t="shared" ref="BL1773" si="42440">lunchAdjust(BK1768:BL1772)</f>
        <v>0</v>
      </c>
      <c r="BM1773" s="48" t="s">
        <v>0</v>
      </c>
      <c r="BN1773" s="39">
        <f t="shared" ref="BN1773" si="42441">SUMPRODUCT(BM1768:BM1772*BN1768:BN1772)</f>
        <v>0</v>
      </c>
      <c r="BO1773" s="46" t="s">
        <v>134</v>
      </c>
      <c r="BP1773" s="38">
        <f t="shared" ref="BP1773" si="42442">lunchAdjust(BO1768:BP1772)</f>
        <v>0</v>
      </c>
      <c r="BQ1773" s="48" t="s">
        <v>0</v>
      </c>
      <c r="BR1773" s="39">
        <f t="shared" ref="BR1773" si="42443">SUMPRODUCT(BQ1768:BQ1772*BR1768:BR1772)</f>
        <v>0</v>
      </c>
      <c r="BS1773" s="46" t="s">
        <v>134</v>
      </c>
      <c r="BT1773" s="38">
        <f t="shared" ref="BT1773" si="42444">lunchAdjust(BS1768:BT1772)</f>
        <v>0</v>
      </c>
      <c r="BU1773" s="48" t="s">
        <v>0</v>
      </c>
      <c r="BV1773" s="39">
        <f t="shared" ref="BV1773" si="42445">SUMPRODUCT(BU1768:BU1772*BV1768:BV1772)</f>
        <v>0</v>
      </c>
      <c r="BW1773" s="46" t="s">
        <v>134</v>
      </c>
      <c r="BX1773" s="38">
        <f t="shared" ref="BX1773" si="42446">lunchAdjust(BW1768:BX1772)</f>
        <v>0</v>
      </c>
      <c r="BY1773" s="48" t="s">
        <v>0</v>
      </c>
      <c r="BZ1773" s="39">
        <f t="shared" ref="BZ1773" si="42447">SUMPRODUCT(BY1768:BY1772*BZ1768:BZ1772)</f>
        <v>0</v>
      </c>
      <c r="CA1773" s="46" t="s">
        <v>134</v>
      </c>
      <c r="CB1773" s="38">
        <f t="shared" ref="CB1773" si="42448">lunchAdjust(CA1768:CB1772)</f>
        <v>0</v>
      </c>
      <c r="CC1773" s="48" t="s">
        <v>0</v>
      </c>
      <c r="CD1773" s="39">
        <f t="shared" ref="CD1773" si="42449">SUMPRODUCT(CC1768:CC1772*CD1768:CD1772)</f>
        <v>0</v>
      </c>
      <c r="CE1773" s="46" t="s">
        <v>134</v>
      </c>
      <c r="CF1773" s="38">
        <f t="shared" ref="CF1773" si="42450">lunchAdjust(CE1768:CF1772)</f>
        <v>0</v>
      </c>
      <c r="CG1773" s="48" t="s">
        <v>0</v>
      </c>
      <c r="CH1773" s="39">
        <f t="shared" ref="CH1773" si="42451">SUMPRODUCT(CG1768:CG1772*CH1768:CH1772)</f>
        <v>0</v>
      </c>
    </row>
    <row r="1774" spans="1:86" ht="15.75" thickBot="1" x14ac:dyDescent="0.3">
      <c r="A1774" s="58" t="s">
        <v>121</v>
      </c>
      <c r="B1774" s="59">
        <f t="shared" ref="B1774" ca="1" si="42452">roleHours(G1768:CH1774, "OUT")</f>
        <v>0</v>
      </c>
      <c r="C1774" s="54" t="s">
        <v>137</v>
      </c>
      <c r="D1774" s="22">
        <f t="shared" ref="D1774" ca="1" si="42453">roleHours(G1768:CH1774, "PTO")</f>
        <v>0</v>
      </c>
      <c r="E1774" s="23">
        <f t="shared" ref="E1774" ca="1" si="42454">E1773-B1769</f>
        <v>63.2</v>
      </c>
      <c r="F1774" s="52"/>
      <c r="G1774" s="47" t="s">
        <v>39</v>
      </c>
      <c r="H1774" s="40">
        <f t="shared" si="41419"/>
        <v>0</v>
      </c>
      <c r="I1774" s="49" t="s">
        <v>135</v>
      </c>
      <c r="J1774" s="41">
        <f t="shared" ref="J1774" si="42455">J1773*G$4</f>
        <v>0</v>
      </c>
      <c r="K1774" s="47" t="s">
        <v>39</v>
      </c>
      <c r="L1774" s="40">
        <f t="shared" ref="L1774" si="42456">SUMPRODUCT(M1768:M1772*(L1768:L1772="PTO"))+SUMPRODUCT(M1768:M1772*(L1768:L1772="HOL"))</f>
        <v>0</v>
      </c>
      <c r="M1774" s="49" t="s">
        <v>135</v>
      </c>
      <c r="N1774" s="41">
        <f t="shared" ref="N1774" si="42457">N1773*K$4</f>
        <v>0</v>
      </c>
      <c r="O1774" s="47" t="s">
        <v>39</v>
      </c>
      <c r="P1774" s="40">
        <f t="shared" ref="P1774" si="42458">SUMPRODUCT(Q1768:Q1772*(P1768:P1772="PTO"))+SUMPRODUCT(Q1768:Q1772*(P1768:P1772="HOL"))</f>
        <v>0</v>
      </c>
      <c r="Q1774" s="49" t="s">
        <v>135</v>
      </c>
      <c r="R1774" s="41">
        <f t="shared" ref="R1774" si="42459">R1773*O$4</f>
        <v>0</v>
      </c>
      <c r="S1774" s="47" t="s">
        <v>39</v>
      </c>
      <c r="T1774" s="40">
        <f t="shared" ref="T1774" si="42460">SUMPRODUCT(U1768:U1772*(T1768:T1772="PTO"))+SUMPRODUCT(U1768:U1772*(T1768:T1772="HOL"))</f>
        <v>0</v>
      </c>
      <c r="U1774" s="49" t="s">
        <v>135</v>
      </c>
      <c r="V1774" s="41">
        <f t="shared" ref="V1774" si="42461">V1773*S$4</f>
        <v>0</v>
      </c>
      <c r="W1774" s="47" t="s">
        <v>39</v>
      </c>
      <c r="X1774" s="40">
        <f t="shared" ref="X1774" si="42462">SUMPRODUCT(Y1768:Y1772*(X1768:X1772="PTO"))+SUMPRODUCT(Y1768:Y1772*(X1768:X1772="HOL"))</f>
        <v>0</v>
      </c>
      <c r="Y1774" s="49" t="s">
        <v>135</v>
      </c>
      <c r="Z1774" s="41">
        <f t="shared" ref="Z1774" si="42463">Z1773*W$4</f>
        <v>0</v>
      </c>
      <c r="AA1774" s="47" t="s">
        <v>39</v>
      </c>
      <c r="AB1774" s="40">
        <f t="shared" ref="AB1774" si="42464">SUMPRODUCT(AC1768:AC1772*(AB1768:AB1772="PTO"))+SUMPRODUCT(AC1768:AC1772*(AB1768:AB1772="HOL"))</f>
        <v>0</v>
      </c>
      <c r="AC1774" s="49" t="s">
        <v>135</v>
      </c>
      <c r="AD1774" s="41">
        <f t="shared" ref="AD1774" si="42465">AD1773*AA$4</f>
        <v>0</v>
      </c>
      <c r="AE1774" s="47" t="s">
        <v>39</v>
      </c>
      <c r="AF1774" s="40">
        <f t="shared" ref="AF1774" si="42466">SUMPRODUCT(AG1768:AG1772*(AF1768:AF1772="PTO"))+SUMPRODUCT(AG1768:AG1772*(AF1768:AF1772="HOL"))</f>
        <v>0</v>
      </c>
      <c r="AG1774" s="49" t="s">
        <v>135</v>
      </c>
      <c r="AH1774" s="41">
        <f t="shared" ref="AH1774" si="42467">AH1773*AE$4</f>
        <v>0</v>
      </c>
      <c r="AI1774" s="47" t="s">
        <v>39</v>
      </c>
      <c r="AJ1774" s="40">
        <f t="shared" ref="AJ1774" si="42468">SUMPRODUCT(AK1768:AK1772*(AJ1768:AJ1772="PTO"))+SUMPRODUCT(AK1768:AK1772*(AJ1768:AJ1772="HOL"))</f>
        <v>0</v>
      </c>
      <c r="AK1774" s="49" t="s">
        <v>135</v>
      </c>
      <c r="AL1774" s="41">
        <f>AL1773*AI$4</f>
        <v>0</v>
      </c>
      <c r="AM1774" s="47" t="s">
        <v>39</v>
      </c>
      <c r="AN1774" s="40">
        <f t="shared" ref="AN1774" si="42469">SUMPRODUCT(AO1768:AO1772*(AN1768:AN1772="PTO"))+SUMPRODUCT(AO1768:AO1772*(AN1768:AN1772="HOL"))</f>
        <v>0</v>
      </c>
      <c r="AO1774" s="49" t="s">
        <v>135</v>
      </c>
      <c r="AP1774" s="41">
        <f t="shared" ref="AP1774" si="42470">AP1773*AM$4</f>
        <v>0</v>
      </c>
      <c r="AQ1774" s="47" t="s">
        <v>39</v>
      </c>
      <c r="AR1774" s="40">
        <f t="shared" ref="AR1774" si="42471">SUMPRODUCT(AS1768:AS1772*(AR1768:AR1772="PTO"))+SUMPRODUCT(AS1768:AS1772*(AR1768:AR1772="HOL"))</f>
        <v>0</v>
      </c>
      <c r="AS1774" s="49" t="s">
        <v>135</v>
      </c>
      <c r="AT1774" s="41">
        <f t="shared" ref="AT1774" si="42472">AT1773*AQ$4</f>
        <v>0</v>
      </c>
      <c r="AU1774" s="47" t="s">
        <v>39</v>
      </c>
      <c r="AV1774" s="40">
        <f t="shared" ref="AV1774" si="42473">SUMPRODUCT(AW1768:AW1772*(AV1768:AV1772="PTO"))+SUMPRODUCT(AW1768:AW1772*(AV1768:AV1772="HOL"))</f>
        <v>0</v>
      </c>
      <c r="AW1774" s="49" t="s">
        <v>135</v>
      </c>
      <c r="AX1774" s="41">
        <f>AX1773*AU$4</f>
        <v>0</v>
      </c>
      <c r="AY1774" s="47" t="s">
        <v>39</v>
      </c>
      <c r="AZ1774" s="40">
        <f t="shared" ref="AZ1774" si="42474">SUMPRODUCT(BA1768:BA1772*(AZ1768:AZ1772="PTO"))+SUMPRODUCT(BA1768:BA1772*(AZ1768:AZ1772="HOL"))</f>
        <v>0</v>
      </c>
      <c r="BA1774" s="49" t="s">
        <v>135</v>
      </c>
      <c r="BB1774" s="41">
        <f>BB1773*AY$4</f>
        <v>0</v>
      </c>
      <c r="BC1774" s="47" t="s">
        <v>39</v>
      </c>
      <c r="BD1774" s="40">
        <f t="shared" ref="BD1774" si="42475">SUMPRODUCT(BE1768:BE1772*(BD1768:BD1772="PTO"))+SUMPRODUCT(BE1768:BE1772*(BD1768:BD1772="HOL"))</f>
        <v>0</v>
      </c>
      <c r="BE1774" s="49" t="s">
        <v>135</v>
      </c>
      <c r="BF1774" s="41">
        <f>BF1773*BC$4</f>
        <v>0</v>
      </c>
      <c r="BG1774" s="47" t="s">
        <v>39</v>
      </c>
      <c r="BH1774" s="40">
        <f t="shared" ref="BH1774" si="42476">SUMPRODUCT(BI1768:BI1772*(BH1768:BH1772="PTO"))+SUMPRODUCT(BI1768:BI1772*(BH1768:BH1772="HOL"))</f>
        <v>0</v>
      </c>
      <c r="BI1774" s="49" t="s">
        <v>135</v>
      </c>
      <c r="BJ1774" s="41">
        <f>BJ1773*BG$4</f>
        <v>0</v>
      </c>
      <c r="BK1774" s="47" t="s">
        <v>39</v>
      </c>
      <c r="BL1774" s="40">
        <f t="shared" ref="BL1774" si="42477">SUMPRODUCT(BM1768:BM1772*(BL1768:BL1772="PTO"))+SUMPRODUCT(BM1768:BM1772*(BL1768:BL1772="HOL"))</f>
        <v>0</v>
      </c>
      <c r="BM1774" s="49" t="s">
        <v>135</v>
      </c>
      <c r="BN1774" s="41">
        <f>BN1773*BK$4</f>
        <v>0</v>
      </c>
      <c r="BO1774" s="47" t="s">
        <v>39</v>
      </c>
      <c r="BP1774" s="40">
        <f t="shared" ref="BP1774" si="42478">SUMPRODUCT(BQ1768:BQ1772*(BP1768:BP1772="PTO"))+SUMPRODUCT(BQ1768:BQ1772*(BP1768:BP1772="HOL"))</f>
        <v>0</v>
      </c>
      <c r="BQ1774" s="49" t="s">
        <v>135</v>
      </c>
      <c r="BR1774" s="41">
        <f t="shared" ref="BR1774" si="42479">BR1773*BO$4</f>
        <v>0</v>
      </c>
      <c r="BS1774" s="47" t="s">
        <v>39</v>
      </c>
      <c r="BT1774" s="40">
        <f t="shared" ref="BT1774" si="42480">SUMPRODUCT(BU1768:BU1772*(BT1768:BT1772="PTO"))+SUMPRODUCT(BU1768:BU1772*(BT1768:BT1772="HOL"))</f>
        <v>0</v>
      </c>
      <c r="BU1774" s="49" t="s">
        <v>135</v>
      </c>
      <c r="BV1774" s="41">
        <f t="shared" ref="BV1774" si="42481">BV1773*BS$4</f>
        <v>0</v>
      </c>
      <c r="BW1774" s="47" t="s">
        <v>39</v>
      </c>
      <c r="BX1774" s="40">
        <f t="shared" ref="BX1774" si="42482">SUMPRODUCT(BY1768:BY1772*(BX1768:BX1772="PTO"))+SUMPRODUCT(BY1768:BY1772*(BX1768:BX1772="HOL"))</f>
        <v>0</v>
      </c>
      <c r="BY1774" s="49" t="s">
        <v>135</v>
      </c>
      <c r="BZ1774" s="41">
        <f t="shared" ref="BZ1774" si="42483">BZ1773*BW$4</f>
        <v>0</v>
      </c>
      <c r="CA1774" s="47" t="s">
        <v>39</v>
      </c>
      <c r="CB1774" s="40">
        <f t="shared" ref="CB1774" si="42484">SUMPRODUCT(CC1768:CC1772*(CB1768:CB1772="PTO"))+SUMPRODUCT(CC1768:CC1772*(CB1768:CB1772="HOL"))</f>
        <v>0</v>
      </c>
      <c r="CC1774" s="49" t="s">
        <v>135</v>
      </c>
      <c r="CD1774" s="41">
        <f t="shared" ref="CD1774" si="42485">CD1773*CA$4</f>
        <v>0</v>
      </c>
      <c r="CE1774" s="47" t="s">
        <v>39</v>
      </c>
      <c r="CF1774" s="40">
        <f t="shared" ref="CF1774" si="42486">SUMPRODUCT(CG1768:CG1772*(CF1768:CF1772="PTO"))+SUMPRODUCT(CG1768:CG1772*(CF1768:CF1772="HOL"))</f>
        <v>0</v>
      </c>
      <c r="CG1774" s="49" t="s">
        <v>135</v>
      </c>
      <c r="CH1774" s="41">
        <f t="shared" ref="CH1774" si="42487">CH1773*CE$4</f>
        <v>0</v>
      </c>
    </row>
    <row r="1775" spans="1:86" x14ac:dyDescent="0.25">
      <c r="A1775" s="70" t="s">
        <v>133</v>
      </c>
      <c r="B1775" s="71">
        <f t="shared" ref="B1775" ca="1" si="42488">D1775-B1776</f>
        <v>0</v>
      </c>
      <c r="C1775" s="72" t="s">
        <v>122</v>
      </c>
      <c r="D1775" s="71">
        <f>IFERROR(INDEX(Holidays[FTE], MATCH(Entry!E1775, Holidays[Date], 0)), 1)*8*INDEX(FTEguide[[1]:[12]], MATCH(Entry!E1776, FTEguide[Weekday], 0), IF(Entry!E1778&gt;0, Entry!E1778, MONTH(Entry!E1775)))</f>
        <v>0</v>
      </c>
      <c r="E1775" s="60">
        <f t="shared" si="40936"/>
        <v>44081</v>
      </c>
      <c r="F1775" s="50" t="s">
        <v>128</v>
      </c>
      <c r="G1775" s="34" t="s">
        <v>136</v>
      </c>
      <c r="H1775" s="35" t="s">
        <v>41</v>
      </c>
      <c r="I1775" s="42">
        <f t="shared" ref="I1775" si="42489">parseTime(G1775)-(H1780=INT(RIGHT($F1775, 1)))</f>
        <v>8</v>
      </c>
      <c r="J1775" s="43">
        <f t="shared" ref="J1775:J1779" si="42490">isClocked(H1775)</f>
        <v>0</v>
      </c>
      <c r="K1775" s="34" t="s">
        <v>136</v>
      </c>
      <c r="L1775" s="35" t="s">
        <v>41</v>
      </c>
      <c r="M1775" s="42">
        <f t="shared" ref="M1775" si="42491">parseTime(K1775)-(L1780=INT(RIGHT($F1775, 1)))</f>
        <v>8</v>
      </c>
      <c r="N1775" s="43">
        <f t="shared" ref="N1775:N1779" si="42492">isClocked(L1775)</f>
        <v>0</v>
      </c>
      <c r="O1775" s="34" t="s">
        <v>136</v>
      </c>
      <c r="P1775" s="35" t="s">
        <v>41</v>
      </c>
      <c r="Q1775" s="42">
        <f t="shared" ref="Q1775" si="42493">parseTime(O1775)-(P1780=INT(RIGHT($F1775, 1)))</f>
        <v>8</v>
      </c>
      <c r="R1775" s="43">
        <f t="shared" ref="R1775:R1779" si="42494">isClocked(P1775)</f>
        <v>0</v>
      </c>
      <c r="S1775" s="34" t="s">
        <v>136</v>
      </c>
      <c r="T1775" s="35" t="s">
        <v>41</v>
      </c>
      <c r="U1775" s="42">
        <f t="shared" ref="U1775" si="42495">parseTime(S1775)-(T1780=INT(RIGHT($F1775, 1)))</f>
        <v>8</v>
      </c>
      <c r="V1775" s="43">
        <f t="shared" ref="V1775:V1779" si="42496">isClocked(T1775)</f>
        <v>0</v>
      </c>
      <c r="W1775" s="34"/>
      <c r="X1775" s="35"/>
      <c r="Y1775" s="42">
        <f t="shared" ref="Y1775" si="42497">parseTime(W1775)-(X1780=INT(RIGHT($F1775, 1)))</f>
        <v>0</v>
      </c>
      <c r="Z1775" s="43">
        <f t="shared" ref="Z1775:Z1779" si="42498">isClocked(X1775)</f>
        <v>0</v>
      </c>
      <c r="AA1775" s="34" t="s">
        <v>136</v>
      </c>
      <c r="AB1775" s="35" t="s">
        <v>41</v>
      </c>
      <c r="AC1775" s="42">
        <f t="shared" ref="AC1775" si="42499">parseTime(AA1775)-(AB1780=INT(RIGHT($F1775, 1)))</f>
        <v>8</v>
      </c>
      <c r="AD1775" s="43">
        <f t="shared" ref="AD1775:AD1779" si="42500">isClocked(AB1775)</f>
        <v>0</v>
      </c>
      <c r="AE1775" s="34" t="s">
        <v>136</v>
      </c>
      <c r="AF1775" s="35" t="s">
        <v>41</v>
      </c>
      <c r="AG1775" s="42">
        <f t="shared" ref="AG1775" si="42501">parseTime(AE1775)-(AF1780=INT(RIGHT($F1775, 1)))</f>
        <v>8</v>
      </c>
      <c r="AH1775" s="43">
        <f t="shared" ref="AH1775:AH1779" si="42502">isClocked(AF1775)</f>
        <v>0</v>
      </c>
      <c r="AI1775" s="34" t="s">
        <v>136</v>
      </c>
      <c r="AJ1775" s="35" t="s">
        <v>41</v>
      </c>
      <c r="AK1775" s="42">
        <f>parseTime(AI1775)-(AJ1780=INT(RIGHT($F1775, 1)))</f>
        <v>8</v>
      </c>
      <c r="AL1775" s="43">
        <f t="shared" ref="AL1775:AL1779" si="42503">isClocked(AJ1775)</f>
        <v>0</v>
      </c>
      <c r="AM1775" s="34"/>
      <c r="AN1775" s="35"/>
      <c r="AO1775" s="42">
        <f t="shared" ref="AO1775" si="42504">parseTime(AM1775)-(AN1780=INT(RIGHT($F1775, 1)))</f>
        <v>0</v>
      </c>
      <c r="AP1775" s="43">
        <f t="shared" ref="AP1775:AP1779" si="42505">isClocked(AN1775)</f>
        <v>0</v>
      </c>
      <c r="AQ1775" s="34"/>
      <c r="AR1775" s="35"/>
      <c r="AS1775" s="42">
        <f t="shared" ref="AS1775" si="42506">parseTime(AQ1775)-(AR1780=INT(RIGHT($F1775, 1)))</f>
        <v>0</v>
      </c>
      <c r="AT1775" s="43">
        <f t="shared" ref="AT1775:AT1779" si="42507">isClocked(AR1775)</f>
        <v>0</v>
      </c>
      <c r="AU1775" s="34"/>
      <c r="AV1775" s="35"/>
      <c r="AW1775" s="42">
        <f>parseTime(AU1775)-(AV1780=INT(RIGHT($F1775, 1)))</f>
        <v>0</v>
      </c>
      <c r="AX1775" s="43">
        <f t="shared" ref="AX1775:AX1779" si="42508">isClocked(AV1775)</f>
        <v>0</v>
      </c>
      <c r="AY1775" s="34"/>
      <c r="AZ1775" s="35"/>
      <c r="BA1775" s="42">
        <f>parseTime(AY1775)-(AZ1780=INT(RIGHT($F1775, 1)))</f>
        <v>0</v>
      </c>
      <c r="BB1775" s="43">
        <f t="shared" ref="BB1775:BB1779" si="42509">isClocked(AZ1775)</f>
        <v>0</v>
      </c>
      <c r="BC1775" s="34"/>
      <c r="BD1775" s="35"/>
      <c r="BE1775" s="42">
        <f>parseTime(BC1775)-(BD1780=INT(RIGHT($F1775, 1)))</f>
        <v>0</v>
      </c>
      <c r="BF1775" s="43">
        <f t="shared" ref="BF1775:BF1779" si="42510">isClocked(BD1775)</f>
        <v>0</v>
      </c>
      <c r="BG1775" s="34"/>
      <c r="BH1775" s="35"/>
      <c r="BI1775" s="42">
        <f>parseTime(BG1775)-(BH1780=INT(RIGHT($F1775, 1)))</f>
        <v>0</v>
      </c>
      <c r="BJ1775" s="43">
        <f t="shared" ref="BJ1775:BJ1779" si="42511">isClocked(BH1775)</f>
        <v>0</v>
      </c>
      <c r="BK1775" s="34"/>
      <c r="BL1775" s="35"/>
      <c r="BM1775" s="42">
        <f>parseTime(BK1775)-(BL1780=INT(RIGHT($F1775, 1)))</f>
        <v>0</v>
      </c>
      <c r="BN1775" s="43">
        <f t="shared" ref="BN1775:BN1779" si="42512">isClocked(BL1775)</f>
        <v>0</v>
      </c>
      <c r="BO1775" s="34"/>
      <c r="BP1775" s="35"/>
      <c r="BQ1775" s="42">
        <f t="shared" ref="BQ1775" si="42513">parseTime(BO1775)-(BP1780=INT(RIGHT($F1775, 1)))</f>
        <v>0</v>
      </c>
      <c r="BR1775" s="43">
        <f t="shared" ref="BR1775:BR1779" si="42514">isClocked(BP1775)</f>
        <v>0</v>
      </c>
      <c r="BS1775" s="34" t="s">
        <v>136</v>
      </c>
      <c r="BT1775" s="35" t="s">
        <v>41</v>
      </c>
      <c r="BU1775" s="42">
        <f t="shared" ref="BU1775" si="42515">parseTime(BS1775)-(BT1780=INT(RIGHT($F1775, 1)))</f>
        <v>8</v>
      </c>
      <c r="BV1775" s="43">
        <f t="shared" ref="BV1775:BV1779" si="42516">isClocked(BT1775)</f>
        <v>0</v>
      </c>
      <c r="BW1775" s="34"/>
      <c r="BX1775" s="35"/>
      <c r="BY1775" s="42">
        <f t="shared" ref="BY1775" si="42517">parseTime(BW1775)-(BX1780=INT(RIGHT($F1775, 1)))</f>
        <v>0</v>
      </c>
      <c r="BZ1775" s="43">
        <f t="shared" ref="BZ1775:BZ1779" si="42518">isClocked(BX1775)</f>
        <v>0</v>
      </c>
      <c r="CA1775" s="34"/>
      <c r="CB1775" s="35"/>
      <c r="CC1775" s="42">
        <f t="shared" ref="CC1775" si="42519">parseTime(CA1775)-(CB1780=INT(RIGHT($F1775, 1)))</f>
        <v>0</v>
      </c>
      <c r="CD1775" s="43">
        <f t="shared" ref="CD1775:CD1779" si="42520">isClocked(CB1775)</f>
        <v>0</v>
      </c>
      <c r="CE1775" s="34"/>
      <c r="CF1775" s="35"/>
      <c r="CG1775" s="42">
        <f t="shared" ref="CG1775" si="42521">parseTime(CE1775)-(CF1780=INT(RIGHT($F1775, 1)))</f>
        <v>0</v>
      </c>
      <c r="CH1775" s="43">
        <f t="shared" ref="CH1775:CH1779" si="42522">isClocked(CF1775)</f>
        <v>0</v>
      </c>
    </row>
    <row r="1776" spans="1:86" x14ac:dyDescent="0.25">
      <c r="A1776" s="56" t="s">
        <v>0</v>
      </c>
      <c r="B1776" s="57">
        <f t="shared" ca="1" si="42177"/>
        <v>0</v>
      </c>
      <c r="C1776" s="14" t="s">
        <v>252</v>
      </c>
      <c r="D1776" s="14">
        <f t="shared" si="41660"/>
        <v>53.7</v>
      </c>
      <c r="E1776" s="55" t="str">
        <f t="shared" si="42178"/>
        <v>Monday</v>
      </c>
      <c r="F1776" s="51" t="s">
        <v>129</v>
      </c>
      <c r="G1776" s="36"/>
      <c r="H1776" s="37"/>
      <c r="I1776" s="44">
        <f t="shared" ref="I1776" si="42523">parseTime(G1776)-(H1780=INT(RIGHT($F1776, 1)))</f>
        <v>0</v>
      </c>
      <c r="J1776" s="45">
        <f t="shared" si="42490"/>
        <v>0</v>
      </c>
      <c r="K1776" s="36"/>
      <c r="L1776" s="37"/>
      <c r="M1776" s="44">
        <f t="shared" ref="M1776" si="42524">parseTime(K1776)-(L1780=INT(RIGHT($F1776, 1)))</f>
        <v>0</v>
      </c>
      <c r="N1776" s="45">
        <f t="shared" si="42492"/>
        <v>0</v>
      </c>
      <c r="O1776" s="36"/>
      <c r="P1776" s="37"/>
      <c r="Q1776" s="44">
        <f t="shared" ref="Q1776" si="42525">parseTime(O1776)-(P1780=INT(RIGHT($F1776, 1)))</f>
        <v>0</v>
      </c>
      <c r="R1776" s="45">
        <f t="shared" si="42494"/>
        <v>0</v>
      </c>
      <c r="S1776" s="36"/>
      <c r="T1776" s="37"/>
      <c r="U1776" s="44">
        <f t="shared" ref="U1776" si="42526">parseTime(S1776)-(T1780=INT(RIGHT($F1776, 1)))</f>
        <v>0</v>
      </c>
      <c r="V1776" s="45">
        <f t="shared" si="42496"/>
        <v>0</v>
      </c>
      <c r="W1776" s="36"/>
      <c r="X1776" s="37"/>
      <c r="Y1776" s="44">
        <f t="shared" ref="Y1776" si="42527">parseTime(W1776)-(X1780=INT(RIGHT($F1776, 1)))</f>
        <v>0</v>
      </c>
      <c r="Z1776" s="45">
        <f t="shared" si="42498"/>
        <v>0</v>
      </c>
      <c r="AA1776" s="36"/>
      <c r="AB1776" s="37"/>
      <c r="AC1776" s="44">
        <f t="shared" ref="AC1776" si="42528">parseTime(AA1776)-(AB1780=INT(RIGHT($F1776, 1)))</f>
        <v>0</v>
      </c>
      <c r="AD1776" s="45">
        <f t="shared" si="42500"/>
        <v>0</v>
      </c>
      <c r="AE1776" s="36"/>
      <c r="AF1776" s="37"/>
      <c r="AG1776" s="44">
        <f t="shared" ref="AG1776" si="42529">parseTime(AE1776)-(AF1780=INT(RIGHT($F1776, 1)))</f>
        <v>0</v>
      </c>
      <c r="AH1776" s="45">
        <f t="shared" si="42502"/>
        <v>0</v>
      </c>
      <c r="AI1776" s="36"/>
      <c r="AJ1776" s="37"/>
      <c r="AK1776" s="44">
        <f>parseTime(AI1776)-(AJ1780=INT(RIGHT($F1776, 1)))</f>
        <v>0</v>
      </c>
      <c r="AL1776" s="45">
        <f t="shared" si="42503"/>
        <v>0</v>
      </c>
      <c r="AM1776" s="36"/>
      <c r="AN1776" s="37"/>
      <c r="AO1776" s="44">
        <f t="shared" ref="AO1776" si="42530">parseTime(AM1776)-(AN1780=INT(RIGHT($F1776, 1)))</f>
        <v>0</v>
      </c>
      <c r="AP1776" s="45">
        <f t="shared" si="42505"/>
        <v>0</v>
      </c>
      <c r="AQ1776" s="36"/>
      <c r="AR1776" s="37"/>
      <c r="AS1776" s="44">
        <f t="shared" ref="AS1776" si="42531">parseTime(AQ1776)-(AR1780=INT(RIGHT($F1776, 1)))</f>
        <v>0</v>
      </c>
      <c r="AT1776" s="45">
        <f t="shared" si="42507"/>
        <v>0</v>
      </c>
      <c r="AU1776" s="36"/>
      <c r="AV1776" s="37"/>
      <c r="AW1776" s="44">
        <f>parseTime(AU1776)-(AV1780=INT(RIGHT($F1776, 1)))</f>
        <v>0</v>
      </c>
      <c r="AX1776" s="45">
        <f t="shared" si="42508"/>
        <v>0</v>
      </c>
      <c r="AY1776" s="36"/>
      <c r="AZ1776" s="37"/>
      <c r="BA1776" s="44">
        <f>parseTime(AY1776)-(AZ1780=INT(RIGHT($F1776, 1)))</f>
        <v>0</v>
      </c>
      <c r="BB1776" s="45">
        <f t="shared" si="42509"/>
        <v>0</v>
      </c>
      <c r="BC1776" s="36"/>
      <c r="BD1776" s="37"/>
      <c r="BE1776" s="44">
        <f>parseTime(BC1776)-(BD1780=INT(RIGHT($F1776, 1)))</f>
        <v>0</v>
      </c>
      <c r="BF1776" s="45">
        <f t="shared" si="42510"/>
        <v>0</v>
      </c>
      <c r="BG1776" s="36"/>
      <c r="BH1776" s="37"/>
      <c r="BI1776" s="44">
        <f>parseTime(BG1776)-(BH1780=INT(RIGHT($F1776, 1)))</f>
        <v>0</v>
      </c>
      <c r="BJ1776" s="45">
        <f t="shared" si="42511"/>
        <v>0</v>
      </c>
      <c r="BK1776" s="36"/>
      <c r="BL1776" s="37"/>
      <c r="BM1776" s="44">
        <f>parseTime(BK1776)-(BL1780=INT(RIGHT($F1776, 1)))</f>
        <v>0</v>
      </c>
      <c r="BN1776" s="45">
        <f t="shared" si="42512"/>
        <v>0</v>
      </c>
      <c r="BO1776" s="36"/>
      <c r="BP1776" s="37"/>
      <c r="BQ1776" s="44">
        <f t="shared" ref="BQ1776" si="42532">parseTime(BO1776)-(BP1780=INT(RIGHT($F1776, 1)))</f>
        <v>0</v>
      </c>
      <c r="BR1776" s="45">
        <f t="shared" si="42514"/>
        <v>0</v>
      </c>
      <c r="BS1776" s="36"/>
      <c r="BT1776" s="37"/>
      <c r="BU1776" s="44">
        <f t="shared" ref="BU1776" si="42533">parseTime(BS1776)-(BT1780=INT(RIGHT($F1776, 1)))</f>
        <v>0</v>
      </c>
      <c r="BV1776" s="45">
        <f t="shared" si="42516"/>
        <v>0</v>
      </c>
      <c r="BW1776" s="36"/>
      <c r="BX1776" s="37"/>
      <c r="BY1776" s="44">
        <f t="shared" ref="BY1776" si="42534">parseTime(BW1776)-(BX1780=INT(RIGHT($F1776, 1)))</f>
        <v>0</v>
      </c>
      <c r="BZ1776" s="45">
        <f t="shared" si="42518"/>
        <v>0</v>
      </c>
      <c r="CA1776" s="36"/>
      <c r="CB1776" s="37"/>
      <c r="CC1776" s="44">
        <f t="shared" ref="CC1776" si="42535">parseTime(CA1776)-(CB1780=INT(RIGHT($F1776, 1)))</f>
        <v>0</v>
      </c>
      <c r="CD1776" s="45">
        <f t="shared" si="42520"/>
        <v>0</v>
      </c>
      <c r="CE1776" s="36"/>
      <c r="CF1776" s="37"/>
      <c r="CG1776" s="44">
        <f t="shared" ref="CG1776" si="42536">parseTime(CE1776)-(CF1780=INT(RIGHT($F1776, 1)))</f>
        <v>0</v>
      </c>
      <c r="CH1776" s="45">
        <f t="shared" si="42522"/>
        <v>0</v>
      </c>
    </row>
    <row r="1777" spans="1:86" x14ac:dyDescent="0.25">
      <c r="A1777" s="56" t="s">
        <v>117</v>
      </c>
      <c r="B1777" s="57">
        <f t="shared" ref="B1777" ca="1" si="42537">roleHours(G1775:CH1781, "MFD")</f>
        <v>0</v>
      </c>
      <c r="C1777" s="14">
        <f t="shared" ref="C1777:C1780" ca="1" si="42538">B1777/8</f>
        <v>0</v>
      </c>
      <c r="D1777" s="14">
        <f t="shared" ref="D1777" ca="1" si="42539">B1776-D1776</f>
        <v>-53.7</v>
      </c>
      <c r="E1777" s="20" t="s">
        <v>127</v>
      </c>
      <c r="F1777" s="51" t="s">
        <v>130</v>
      </c>
      <c r="G1777" s="36"/>
      <c r="H1777" s="37"/>
      <c r="I1777" s="44">
        <f t="shared" ref="I1777" si="42540">parseTime(G1777)-(H1780=INT(RIGHT($F1777, 1)))</f>
        <v>0</v>
      </c>
      <c r="J1777" s="45">
        <f t="shared" si="42490"/>
        <v>0</v>
      </c>
      <c r="K1777" s="36"/>
      <c r="L1777" s="37"/>
      <c r="M1777" s="44">
        <f t="shared" ref="M1777" si="42541">parseTime(K1777)-(L1780=INT(RIGHT($F1777, 1)))</f>
        <v>0</v>
      </c>
      <c r="N1777" s="45">
        <f t="shared" si="42492"/>
        <v>0</v>
      </c>
      <c r="O1777" s="36"/>
      <c r="P1777" s="37"/>
      <c r="Q1777" s="44">
        <f t="shared" ref="Q1777" si="42542">parseTime(O1777)-(P1780=INT(RIGHT($F1777, 1)))</f>
        <v>0</v>
      </c>
      <c r="R1777" s="45">
        <f t="shared" si="42494"/>
        <v>0</v>
      </c>
      <c r="S1777" s="36"/>
      <c r="T1777" s="37"/>
      <c r="U1777" s="44">
        <f t="shared" ref="U1777" si="42543">parseTime(S1777)-(T1780=INT(RIGHT($F1777, 1)))</f>
        <v>0</v>
      </c>
      <c r="V1777" s="45">
        <f t="shared" si="42496"/>
        <v>0</v>
      </c>
      <c r="W1777" s="36"/>
      <c r="X1777" s="37"/>
      <c r="Y1777" s="44">
        <f t="shared" ref="Y1777" si="42544">parseTime(W1777)-(X1780=INT(RIGHT($F1777, 1)))</f>
        <v>0</v>
      </c>
      <c r="Z1777" s="45">
        <f t="shared" si="42498"/>
        <v>0</v>
      </c>
      <c r="AA1777" s="36"/>
      <c r="AB1777" s="37"/>
      <c r="AC1777" s="44">
        <f t="shared" ref="AC1777" si="42545">parseTime(AA1777)-(AB1780=INT(RIGHT($F1777, 1)))</f>
        <v>0</v>
      </c>
      <c r="AD1777" s="45">
        <f t="shared" si="42500"/>
        <v>0</v>
      </c>
      <c r="AE1777" s="36"/>
      <c r="AF1777" s="37"/>
      <c r="AG1777" s="44">
        <f t="shared" ref="AG1777" si="42546">parseTime(AE1777)-(AF1780=INT(RIGHT($F1777, 1)))</f>
        <v>0</v>
      </c>
      <c r="AH1777" s="45">
        <f t="shared" si="42502"/>
        <v>0</v>
      </c>
      <c r="AI1777" s="36"/>
      <c r="AJ1777" s="37"/>
      <c r="AK1777" s="44">
        <f>parseTime(AI1777)-(AJ1780=INT(RIGHT($F1777, 1)))</f>
        <v>0</v>
      </c>
      <c r="AL1777" s="45">
        <f t="shared" si="42503"/>
        <v>0</v>
      </c>
      <c r="AM1777" s="36"/>
      <c r="AN1777" s="37"/>
      <c r="AO1777" s="44">
        <f t="shared" ref="AO1777" si="42547">parseTime(AM1777)-(AN1780=INT(RIGHT($F1777, 1)))</f>
        <v>0</v>
      </c>
      <c r="AP1777" s="45">
        <f t="shared" si="42505"/>
        <v>0</v>
      </c>
      <c r="AQ1777" s="36"/>
      <c r="AR1777" s="37"/>
      <c r="AS1777" s="44">
        <f t="shared" ref="AS1777" si="42548">parseTime(AQ1777)-(AR1780=INT(RIGHT($F1777, 1)))</f>
        <v>0</v>
      </c>
      <c r="AT1777" s="45">
        <f t="shared" si="42507"/>
        <v>0</v>
      </c>
      <c r="AU1777" s="36"/>
      <c r="AV1777" s="37"/>
      <c r="AW1777" s="44">
        <f>parseTime(AU1777)-(AV1780=INT(RIGHT($F1777, 1)))</f>
        <v>0</v>
      </c>
      <c r="AX1777" s="45">
        <f t="shared" si="42508"/>
        <v>0</v>
      </c>
      <c r="AY1777" s="36"/>
      <c r="AZ1777" s="37"/>
      <c r="BA1777" s="44">
        <f>parseTime(AY1777)-(AZ1780=INT(RIGHT($F1777, 1)))</f>
        <v>0</v>
      </c>
      <c r="BB1777" s="45">
        <f t="shared" si="42509"/>
        <v>0</v>
      </c>
      <c r="BC1777" s="36"/>
      <c r="BD1777" s="37"/>
      <c r="BE1777" s="44">
        <f>parseTime(BC1777)-(BD1780=INT(RIGHT($F1777, 1)))</f>
        <v>0</v>
      </c>
      <c r="BF1777" s="45">
        <f t="shared" si="42510"/>
        <v>0</v>
      </c>
      <c r="BG1777" s="36"/>
      <c r="BH1777" s="37"/>
      <c r="BI1777" s="44">
        <f>parseTime(BG1777)-(BH1780=INT(RIGHT($F1777, 1)))</f>
        <v>0</v>
      </c>
      <c r="BJ1777" s="45">
        <f t="shared" si="42511"/>
        <v>0</v>
      </c>
      <c r="BK1777" s="36"/>
      <c r="BL1777" s="37"/>
      <c r="BM1777" s="44">
        <f>parseTime(BK1777)-(BL1780=INT(RIGHT($F1777, 1)))</f>
        <v>0</v>
      </c>
      <c r="BN1777" s="45">
        <f t="shared" si="42512"/>
        <v>0</v>
      </c>
      <c r="BO1777" s="36"/>
      <c r="BP1777" s="37"/>
      <c r="BQ1777" s="44">
        <f t="shared" ref="BQ1777" si="42549">parseTime(BO1777)-(BP1780=INT(RIGHT($F1777, 1)))</f>
        <v>0</v>
      </c>
      <c r="BR1777" s="45">
        <f t="shared" si="42514"/>
        <v>0</v>
      </c>
      <c r="BS1777" s="36"/>
      <c r="BT1777" s="37"/>
      <c r="BU1777" s="44">
        <f t="shared" ref="BU1777" si="42550">parseTime(BS1777)-(BT1780=INT(RIGHT($F1777, 1)))</f>
        <v>0</v>
      </c>
      <c r="BV1777" s="45">
        <f t="shared" si="42516"/>
        <v>0</v>
      </c>
      <c r="BW1777" s="36"/>
      <c r="BX1777" s="37"/>
      <c r="BY1777" s="44">
        <f t="shared" ref="BY1777" si="42551">parseTime(BW1777)-(BX1780=INT(RIGHT($F1777, 1)))</f>
        <v>0</v>
      </c>
      <c r="BZ1777" s="45">
        <f t="shared" si="42518"/>
        <v>0</v>
      </c>
      <c r="CA1777" s="36"/>
      <c r="CB1777" s="37"/>
      <c r="CC1777" s="44">
        <f t="shared" ref="CC1777" si="42552">parseTime(CA1777)-(CB1780=INT(RIGHT($F1777, 1)))</f>
        <v>0</v>
      </c>
      <c r="CD1777" s="45">
        <f t="shared" si="42520"/>
        <v>0</v>
      </c>
      <c r="CE1777" s="36"/>
      <c r="CF1777" s="37"/>
      <c r="CG1777" s="44">
        <f t="shared" ref="CG1777" si="42553">parseTime(CE1777)-(CF1780=INT(RIGHT($F1777, 1)))</f>
        <v>0</v>
      </c>
      <c r="CH1777" s="45">
        <f t="shared" si="42522"/>
        <v>0</v>
      </c>
    </row>
    <row r="1778" spans="1:86" x14ac:dyDescent="0.25">
      <c r="A1778" s="56"/>
      <c r="B1778" s="57"/>
      <c r="C1778" s="14">
        <f t="shared" si="42538"/>
        <v>0</v>
      </c>
      <c r="D1778" s="14" t="s">
        <v>259</v>
      </c>
      <c r="E1778" s="20">
        <v>4.25</v>
      </c>
      <c r="F1778" s="51" t="s">
        <v>131</v>
      </c>
      <c r="G1778" s="36"/>
      <c r="H1778" s="37"/>
      <c r="I1778" s="44">
        <f t="shared" ref="I1778" si="42554">parseTime(G1778)-(H1780=INT(RIGHT($F1778, 1)))</f>
        <v>0</v>
      </c>
      <c r="J1778" s="45">
        <f t="shared" si="42490"/>
        <v>0</v>
      </c>
      <c r="K1778" s="36"/>
      <c r="L1778" s="37"/>
      <c r="M1778" s="44">
        <f t="shared" ref="M1778" si="42555">parseTime(K1778)-(L1780=INT(RIGHT($F1778, 1)))</f>
        <v>0</v>
      </c>
      <c r="N1778" s="45">
        <f t="shared" si="42492"/>
        <v>0</v>
      </c>
      <c r="O1778" s="36"/>
      <c r="P1778" s="37"/>
      <c r="Q1778" s="44">
        <f t="shared" ref="Q1778" si="42556">parseTime(O1778)-(P1780=INT(RIGHT($F1778, 1)))</f>
        <v>0</v>
      </c>
      <c r="R1778" s="45">
        <f t="shared" si="42494"/>
        <v>0</v>
      </c>
      <c r="S1778" s="36"/>
      <c r="T1778" s="37"/>
      <c r="U1778" s="44">
        <f t="shared" ref="U1778" si="42557">parseTime(S1778)-(T1780=INT(RIGHT($F1778, 1)))</f>
        <v>0</v>
      </c>
      <c r="V1778" s="45">
        <f t="shared" si="42496"/>
        <v>0</v>
      </c>
      <c r="W1778" s="36"/>
      <c r="X1778" s="37"/>
      <c r="Y1778" s="44">
        <f t="shared" ref="Y1778" si="42558">parseTime(W1778)-(X1780=INT(RIGHT($F1778, 1)))</f>
        <v>0</v>
      </c>
      <c r="Z1778" s="45">
        <f t="shared" si="42498"/>
        <v>0</v>
      </c>
      <c r="AA1778" s="36"/>
      <c r="AB1778" s="37"/>
      <c r="AC1778" s="44">
        <f t="shared" ref="AC1778" si="42559">parseTime(AA1778)-(AB1780=INT(RIGHT($F1778, 1)))</f>
        <v>0</v>
      </c>
      <c r="AD1778" s="45">
        <f t="shared" si="42500"/>
        <v>0</v>
      </c>
      <c r="AE1778" s="36"/>
      <c r="AF1778" s="37"/>
      <c r="AG1778" s="44">
        <f t="shared" ref="AG1778" si="42560">parseTime(AE1778)-(AF1780=INT(RIGHT($F1778, 1)))</f>
        <v>0</v>
      </c>
      <c r="AH1778" s="45">
        <f t="shared" si="42502"/>
        <v>0</v>
      </c>
      <c r="AI1778" s="36"/>
      <c r="AJ1778" s="37"/>
      <c r="AK1778" s="44">
        <f>parseTime(AI1778)-(AJ1780=INT(RIGHT($F1778, 1)))</f>
        <v>0</v>
      </c>
      <c r="AL1778" s="45">
        <f t="shared" si="42503"/>
        <v>0</v>
      </c>
      <c r="AM1778" s="36"/>
      <c r="AN1778" s="37"/>
      <c r="AO1778" s="44">
        <f t="shared" ref="AO1778" si="42561">parseTime(AM1778)-(AN1780=INT(RIGHT($F1778, 1)))</f>
        <v>0</v>
      </c>
      <c r="AP1778" s="45">
        <f t="shared" si="42505"/>
        <v>0</v>
      </c>
      <c r="AQ1778" s="36"/>
      <c r="AR1778" s="37"/>
      <c r="AS1778" s="44">
        <f t="shared" ref="AS1778" si="42562">parseTime(AQ1778)-(AR1780=INT(RIGHT($F1778, 1)))</f>
        <v>0</v>
      </c>
      <c r="AT1778" s="45">
        <f t="shared" si="42507"/>
        <v>0</v>
      </c>
      <c r="AU1778" s="36"/>
      <c r="AV1778" s="37"/>
      <c r="AW1778" s="44">
        <f>parseTime(AU1778)-(AV1780=INT(RIGHT($F1778, 1)))</f>
        <v>0</v>
      </c>
      <c r="AX1778" s="45">
        <f t="shared" si="42508"/>
        <v>0</v>
      </c>
      <c r="AY1778" s="36"/>
      <c r="AZ1778" s="37"/>
      <c r="BA1778" s="44">
        <f>parseTime(AY1778)-(AZ1780=INT(RIGHT($F1778, 1)))</f>
        <v>0</v>
      </c>
      <c r="BB1778" s="45">
        <f t="shared" si="42509"/>
        <v>0</v>
      </c>
      <c r="BC1778" s="36"/>
      <c r="BD1778" s="37"/>
      <c r="BE1778" s="44">
        <f>parseTime(BC1778)-(BD1780=INT(RIGHT($F1778, 1)))</f>
        <v>0</v>
      </c>
      <c r="BF1778" s="45">
        <f t="shared" si="42510"/>
        <v>0</v>
      </c>
      <c r="BG1778" s="36"/>
      <c r="BH1778" s="37"/>
      <c r="BI1778" s="44">
        <f>parseTime(BG1778)-(BH1780=INT(RIGHT($F1778, 1)))</f>
        <v>0</v>
      </c>
      <c r="BJ1778" s="45">
        <f t="shared" si="42511"/>
        <v>0</v>
      </c>
      <c r="BK1778" s="36"/>
      <c r="BL1778" s="37"/>
      <c r="BM1778" s="44">
        <f>parseTime(BK1778)-(BL1780=INT(RIGHT($F1778, 1)))</f>
        <v>0</v>
      </c>
      <c r="BN1778" s="45">
        <f t="shared" si="42512"/>
        <v>0</v>
      </c>
      <c r="BO1778" s="36"/>
      <c r="BP1778" s="37"/>
      <c r="BQ1778" s="44">
        <f t="shared" ref="BQ1778" si="42563">parseTime(BO1778)-(BP1780=INT(RIGHT($F1778, 1)))</f>
        <v>0</v>
      </c>
      <c r="BR1778" s="45">
        <f t="shared" si="42514"/>
        <v>0</v>
      </c>
      <c r="BS1778" s="36"/>
      <c r="BT1778" s="37"/>
      <c r="BU1778" s="44">
        <f t="shared" ref="BU1778" si="42564">parseTime(BS1778)-(BT1780=INT(RIGHT($F1778, 1)))</f>
        <v>0</v>
      </c>
      <c r="BV1778" s="45">
        <f t="shared" si="42516"/>
        <v>0</v>
      </c>
      <c r="BW1778" s="36"/>
      <c r="BX1778" s="37"/>
      <c r="BY1778" s="44">
        <f t="shared" ref="BY1778" si="42565">parseTime(BW1778)-(BX1780=INT(RIGHT($F1778, 1)))</f>
        <v>0</v>
      </c>
      <c r="BZ1778" s="45">
        <f t="shared" si="42518"/>
        <v>0</v>
      </c>
      <c r="CA1778" s="36"/>
      <c r="CB1778" s="37"/>
      <c r="CC1778" s="44">
        <f t="shared" ref="CC1778" si="42566">parseTime(CA1778)-(CB1780=INT(RIGHT($F1778, 1)))</f>
        <v>0</v>
      </c>
      <c r="CD1778" s="45">
        <f t="shared" si="42520"/>
        <v>0</v>
      </c>
      <c r="CE1778" s="36"/>
      <c r="CF1778" s="37"/>
      <c r="CG1778" s="44">
        <f t="shared" ref="CG1778" si="42567">parseTime(CE1778)-(CF1780=INT(RIGHT($F1778, 1)))</f>
        <v>0</v>
      </c>
      <c r="CH1778" s="45">
        <f t="shared" si="42522"/>
        <v>0</v>
      </c>
    </row>
    <row r="1779" spans="1:86" x14ac:dyDescent="0.25">
      <c r="A1779" s="56" t="s">
        <v>119</v>
      </c>
      <c r="B1779" s="57">
        <f t="shared" ref="B1779" ca="1" si="42568">roleHours(G1775:CH1781, "MCC")</f>
        <v>0</v>
      </c>
      <c r="C1779" s="14">
        <f t="shared" ca="1" si="42538"/>
        <v>0</v>
      </c>
      <c r="D1779" s="14" t="s">
        <v>260</v>
      </c>
      <c r="E1779" s="20">
        <v>4.6500000000000004</v>
      </c>
      <c r="F1779" s="51" t="s">
        <v>132</v>
      </c>
      <c r="G1779" s="36"/>
      <c r="H1779" s="37"/>
      <c r="I1779" s="44">
        <f t="shared" ref="I1779" si="42569">parseTime(G1779)-(H1780=INT(RIGHT($F1779, 1)))</f>
        <v>0</v>
      </c>
      <c r="J1779" s="45">
        <f t="shared" si="42490"/>
        <v>0</v>
      </c>
      <c r="K1779" s="36"/>
      <c r="L1779" s="37"/>
      <c r="M1779" s="44">
        <f t="shared" ref="M1779" si="42570">parseTime(K1779)-(L1780=INT(RIGHT($F1779, 1)))</f>
        <v>0</v>
      </c>
      <c r="N1779" s="45">
        <f t="shared" si="42492"/>
        <v>0</v>
      </c>
      <c r="O1779" s="36"/>
      <c r="P1779" s="37"/>
      <c r="Q1779" s="44">
        <f t="shared" ref="Q1779" si="42571">parseTime(O1779)-(P1780=INT(RIGHT($F1779, 1)))</f>
        <v>0</v>
      </c>
      <c r="R1779" s="45">
        <f t="shared" si="42494"/>
        <v>0</v>
      </c>
      <c r="S1779" s="36"/>
      <c r="T1779" s="37"/>
      <c r="U1779" s="44">
        <f t="shared" ref="U1779" si="42572">parseTime(S1779)-(T1780=INT(RIGHT($F1779, 1)))</f>
        <v>0</v>
      </c>
      <c r="V1779" s="45">
        <f t="shared" si="42496"/>
        <v>0</v>
      </c>
      <c r="W1779" s="36"/>
      <c r="X1779" s="37"/>
      <c r="Y1779" s="44">
        <f t="shared" ref="Y1779" si="42573">parseTime(W1779)-(X1780=INT(RIGHT($F1779, 1)))</f>
        <v>0</v>
      </c>
      <c r="Z1779" s="45">
        <f t="shared" si="42498"/>
        <v>0</v>
      </c>
      <c r="AA1779" s="36"/>
      <c r="AB1779" s="37"/>
      <c r="AC1779" s="44">
        <f t="shared" ref="AC1779" si="42574">parseTime(AA1779)-(AB1780=INT(RIGHT($F1779, 1)))</f>
        <v>0</v>
      </c>
      <c r="AD1779" s="45">
        <f t="shared" si="42500"/>
        <v>0</v>
      </c>
      <c r="AE1779" s="36"/>
      <c r="AF1779" s="37"/>
      <c r="AG1779" s="44">
        <f t="shared" ref="AG1779" si="42575">parseTime(AE1779)-(AF1780=INT(RIGHT($F1779, 1)))</f>
        <v>0</v>
      </c>
      <c r="AH1779" s="45">
        <f t="shared" si="42502"/>
        <v>0</v>
      </c>
      <c r="AI1779" s="36"/>
      <c r="AJ1779" s="37"/>
      <c r="AK1779" s="44">
        <f>parseTime(AI1779)-(AJ1780=INT(RIGHT($F1779, 1)))</f>
        <v>0</v>
      </c>
      <c r="AL1779" s="45">
        <f t="shared" si="42503"/>
        <v>0</v>
      </c>
      <c r="AM1779" s="36"/>
      <c r="AN1779" s="37"/>
      <c r="AO1779" s="44">
        <f t="shared" ref="AO1779" si="42576">parseTime(AM1779)-(AN1780=INT(RIGHT($F1779, 1)))</f>
        <v>0</v>
      </c>
      <c r="AP1779" s="45">
        <f t="shared" si="42505"/>
        <v>0</v>
      </c>
      <c r="AQ1779" s="36"/>
      <c r="AR1779" s="37"/>
      <c r="AS1779" s="44">
        <f t="shared" ref="AS1779" si="42577">parseTime(AQ1779)-(AR1780=INT(RIGHT($F1779, 1)))</f>
        <v>0</v>
      </c>
      <c r="AT1779" s="45">
        <f t="shared" si="42507"/>
        <v>0</v>
      </c>
      <c r="AU1779" s="36"/>
      <c r="AV1779" s="37"/>
      <c r="AW1779" s="44">
        <f>parseTime(AU1779)-(AV1780=INT(RIGHT($F1779, 1)))</f>
        <v>0</v>
      </c>
      <c r="AX1779" s="45">
        <f t="shared" si="42508"/>
        <v>0</v>
      </c>
      <c r="AY1779" s="36"/>
      <c r="AZ1779" s="37"/>
      <c r="BA1779" s="44">
        <f>parseTime(AY1779)-(AZ1780=INT(RIGHT($F1779, 1)))</f>
        <v>0</v>
      </c>
      <c r="BB1779" s="45">
        <f t="shared" si="42509"/>
        <v>0</v>
      </c>
      <c r="BC1779" s="36"/>
      <c r="BD1779" s="37"/>
      <c r="BE1779" s="44">
        <f>parseTime(BC1779)-(BD1780=INT(RIGHT($F1779, 1)))</f>
        <v>0</v>
      </c>
      <c r="BF1779" s="45">
        <f t="shared" si="42510"/>
        <v>0</v>
      </c>
      <c r="BG1779" s="36"/>
      <c r="BH1779" s="37"/>
      <c r="BI1779" s="44">
        <f>parseTime(BG1779)-(BH1780=INT(RIGHT($F1779, 1)))</f>
        <v>0</v>
      </c>
      <c r="BJ1779" s="45">
        <f t="shared" si="42511"/>
        <v>0</v>
      </c>
      <c r="BK1779" s="36"/>
      <c r="BL1779" s="37"/>
      <c r="BM1779" s="44">
        <f>parseTime(BK1779)-(BL1780=INT(RIGHT($F1779, 1)))</f>
        <v>0</v>
      </c>
      <c r="BN1779" s="45">
        <f t="shared" si="42512"/>
        <v>0</v>
      </c>
      <c r="BO1779" s="36"/>
      <c r="BP1779" s="37"/>
      <c r="BQ1779" s="44">
        <f t="shared" ref="BQ1779" si="42578">parseTime(BO1779)-(BP1780=INT(RIGHT($F1779, 1)))</f>
        <v>0</v>
      </c>
      <c r="BR1779" s="45">
        <f t="shared" si="42514"/>
        <v>0</v>
      </c>
      <c r="BS1779" s="36"/>
      <c r="BT1779" s="37"/>
      <c r="BU1779" s="44">
        <f t="shared" ref="BU1779" si="42579">parseTime(BS1779)-(BT1780=INT(RIGHT($F1779, 1)))</f>
        <v>0</v>
      </c>
      <c r="BV1779" s="45">
        <f t="shared" si="42516"/>
        <v>0</v>
      </c>
      <c r="BW1779" s="36"/>
      <c r="BX1779" s="37"/>
      <c r="BY1779" s="44">
        <f t="shared" ref="BY1779" si="42580">parseTime(BW1779)-(BX1780=INT(RIGHT($F1779, 1)))</f>
        <v>0</v>
      </c>
      <c r="BZ1779" s="45">
        <f t="shared" si="42518"/>
        <v>0</v>
      </c>
      <c r="CA1779" s="36"/>
      <c r="CB1779" s="37"/>
      <c r="CC1779" s="44">
        <f t="shared" ref="CC1779" si="42581">parseTime(CA1779)-(CB1780=INT(RIGHT($F1779, 1)))</f>
        <v>0</v>
      </c>
      <c r="CD1779" s="45">
        <f t="shared" si="42520"/>
        <v>0</v>
      </c>
      <c r="CE1779" s="36"/>
      <c r="CF1779" s="37"/>
      <c r="CG1779" s="44">
        <f t="shared" ref="CG1779" si="42582">parseTime(CE1779)-(CF1780=INT(RIGHT($F1779, 1)))</f>
        <v>0</v>
      </c>
      <c r="CH1779" s="45">
        <f t="shared" si="42522"/>
        <v>0</v>
      </c>
    </row>
    <row r="1780" spans="1:86" x14ac:dyDescent="0.25">
      <c r="A1780" s="56"/>
      <c r="B1780" s="57"/>
      <c r="C1780" s="14">
        <f t="shared" si="42538"/>
        <v>0</v>
      </c>
      <c r="D1780" s="14"/>
      <c r="E1780" s="20">
        <f t="shared" ref="E1780" si="42583">((7.5/2)-0.5+E1779)*8</f>
        <v>63.2</v>
      </c>
      <c r="F1780" s="51"/>
      <c r="G1780" s="46" t="s">
        <v>134</v>
      </c>
      <c r="H1780" s="38">
        <f t="shared" ref="H1780" si="42584">lunchAdjust(G1775:H1779)</f>
        <v>1</v>
      </c>
      <c r="I1780" s="48" t="s">
        <v>0</v>
      </c>
      <c r="J1780" s="39">
        <f t="shared" ref="J1780" si="42585">SUMPRODUCT(I1775:I1779*J1775:J1779)</f>
        <v>0</v>
      </c>
      <c r="K1780" s="46" t="s">
        <v>134</v>
      </c>
      <c r="L1780" s="38">
        <f t="shared" ref="L1780" si="42586">lunchAdjust(K1775:L1779)</f>
        <v>1</v>
      </c>
      <c r="M1780" s="48" t="s">
        <v>0</v>
      </c>
      <c r="N1780" s="39">
        <f t="shared" ref="N1780" si="42587">SUMPRODUCT(M1775:M1779*N1775:N1779)</f>
        <v>0</v>
      </c>
      <c r="O1780" s="46" t="s">
        <v>134</v>
      </c>
      <c r="P1780" s="38">
        <f t="shared" ref="P1780" si="42588">lunchAdjust(O1775:P1779)</f>
        <v>1</v>
      </c>
      <c r="Q1780" s="48" t="s">
        <v>0</v>
      </c>
      <c r="R1780" s="39">
        <f t="shared" ref="R1780" si="42589">SUMPRODUCT(Q1775:Q1779*R1775:R1779)</f>
        <v>0</v>
      </c>
      <c r="S1780" s="46" t="s">
        <v>134</v>
      </c>
      <c r="T1780" s="38">
        <f t="shared" ref="T1780" si="42590">lunchAdjust(S1775:T1779)</f>
        <v>1</v>
      </c>
      <c r="U1780" s="48" t="s">
        <v>0</v>
      </c>
      <c r="V1780" s="39">
        <f t="shared" ref="V1780" si="42591">SUMPRODUCT(U1775:U1779*V1775:V1779)</f>
        <v>0</v>
      </c>
      <c r="W1780" s="46" t="s">
        <v>134</v>
      </c>
      <c r="X1780" s="38">
        <f t="shared" ref="X1780" si="42592">lunchAdjust(W1775:X1779)</f>
        <v>0</v>
      </c>
      <c r="Y1780" s="48" t="s">
        <v>0</v>
      </c>
      <c r="Z1780" s="39">
        <f t="shared" ref="Z1780" si="42593">SUMPRODUCT(Y1775:Y1779*Z1775:Z1779)</f>
        <v>0</v>
      </c>
      <c r="AA1780" s="46" t="s">
        <v>134</v>
      </c>
      <c r="AB1780" s="38">
        <f t="shared" ref="AB1780" si="42594">lunchAdjust(AA1775:AB1779)</f>
        <v>1</v>
      </c>
      <c r="AC1780" s="48" t="s">
        <v>0</v>
      </c>
      <c r="AD1780" s="39">
        <f t="shared" ref="AD1780" si="42595">SUMPRODUCT(AC1775:AC1779*AD1775:AD1779)</f>
        <v>0</v>
      </c>
      <c r="AE1780" s="46" t="s">
        <v>134</v>
      </c>
      <c r="AF1780" s="38">
        <f t="shared" ref="AF1780" si="42596">lunchAdjust(AE1775:AF1779)</f>
        <v>1</v>
      </c>
      <c r="AG1780" s="48" t="s">
        <v>0</v>
      </c>
      <c r="AH1780" s="39">
        <f t="shared" ref="AH1780" si="42597">SUMPRODUCT(AG1775:AG1779*AH1775:AH1779)</f>
        <v>0</v>
      </c>
      <c r="AI1780" s="46" t="s">
        <v>134</v>
      </c>
      <c r="AJ1780" s="38">
        <f t="shared" ref="AJ1780" si="42598">lunchAdjust(AI1775:AJ1779)</f>
        <v>1</v>
      </c>
      <c r="AK1780" s="48" t="s">
        <v>0</v>
      </c>
      <c r="AL1780" s="39">
        <f t="shared" ref="AL1780" si="42599">SUMPRODUCT(AK1775:AK1779*AL1775:AL1779)</f>
        <v>0</v>
      </c>
      <c r="AM1780" s="46" t="s">
        <v>134</v>
      </c>
      <c r="AN1780" s="38">
        <f t="shared" ref="AN1780" si="42600">lunchAdjust(AM1775:AN1779)</f>
        <v>0</v>
      </c>
      <c r="AO1780" s="48" t="s">
        <v>0</v>
      </c>
      <c r="AP1780" s="39">
        <f t="shared" ref="AP1780" si="42601">SUMPRODUCT(AO1775:AO1779*AP1775:AP1779)</f>
        <v>0</v>
      </c>
      <c r="AQ1780" s="46" t="s">
        <v>134</v>
      </c>
      <c r="AR1780" s="38">
        <f t="shared" ref="AR1780" si="42602">lunchAdjust(AQ1775:AR1779)</f>
        <v>0</v>
      </c>
      <c r="AS1780" s="48" t="s">
        <v>0</v>
      </c>
      <c r="AT1780" s="39">
        <f t="shared" ref="AT1780" si="42603">SUMPRODUCT(AS1775:AS1779*AT1775:AT1779)</f>
        <v>0</v>
      </c>
      <c r="AU1780" s="46" t="s">
        <v>134</v>
      </c>
      <c r="AV1780" s="38">
        <f t="shared" ref="AV1780" si="42604">lunchAdjust(AU1775:AV1779)</f>
        <v>0</v>
      </c>
      <c r="AW1780" s="48" t="s">
        <v>0</v>
      </c>
      <c r="AX1780" s="39">
        <f t="shared" ref="AX1780" si="42605">SUMPRODUCT(AW1775:AW1779*AX1775:AX1779)</f>
        <v>0</v>
      </c>
      <c r="AY1780" s="46" t="s">
        <v>134</v>
      </c>
      <c r="AZ1780" s="38">
        <f t="shared" ref="AZ1780" si="42606">lunchAdjust(AY1775:AZ1779)</f>
        <v>0</v>
      </c>
      <c r="BA1780" s="48" t="s">
        <v>0</v>
      </c>
      <c r="BB1780" s="39">
        <f t="shared" ref="BB1780" si="42607">SUMPRODUCT(BA1775:BA1779*BB1775:BB1779)</f>
        <v>0</v>
      </c>
      <c r="BC1780" s="46" t="s">
        <v>134</v>
      </c>
      <c r="BD1780" s="38">
        <f t="shared" ref="BD1780" si="42608">lunchAdjust(BC1775:BD1779)</f>
        <v>0</v>
      </c>
      <c r="BE1780" s="48" t="s">
        <v>0</v>
      </c>
      <c r="BF1780" s="39">
        <f t="shared" ref="BF1780" si="42609">SUMPRODUCT(BE1775:BE1779*BF1775:BF1779)</f>
        <v>0</v>
      </c>
      <c r="BG1780" s="46" t="s">
        <v>134</v>
      </c>
      <c r="BH1780" s="38">
        <f t="shared" ref="BH1780" si="42610">lunchAdjust(BG1775:BH1779)</f>
        <v>0</v>
      </c>
      <c r="BI1780" s="48" t="s">
        <v>0</v>
      </c>
      <c r="BJ1780" s="39">
        <f t="shared" ref="BJ1780" si="42611">SUMPRODUCT(BI1775:BI1779*BJ1775:BJ1779)</f>
        <v>0</v>
      </c>
      <c r="BK1780" s="46" t="s">
        <v>134</v>
      </c>
      <c r="BL1780" s="38">
        <f t="shared" ref="BL1780" si="42612">lunchAdjust(BK1775:BL1779)</f>
        <v>0</v>
      </c>
      <c r="BM1780" s="48" t="s">
        <v>0</v>
      </c>
      <c r="BN1780" s="39">
        <f t="shared" ref="BN1780" si="42613">SUMPRODUCT(BM1775:BM1779*BN1775:BN1779)</f>
        <v>0</v>
      </c>
      <c r="BO1780" s="46" t="s">
        <v>134</v>
      </c>
      <c r="BP1780" s="38">
        <f t="shared" ref="BP1780" si="42614">lunchAdjust(BO1775:BP1779)</f>
        <v>0</v>
      </c>
      <c r="BQ1780" s="48" t="s">
        <v>0</v>
      </c>
      <c r="BR1780" s="39">
        <f t="shared" ref="BR1780" si="42615">SUMPRODUCT(BQ1775:BQ1779*BR1775:BR1779)</f>
        <v>0</v>
      </c>
      <c r="BS1780" s="46" t="s">
        <v>134</v>
      </c>
      <c r="BT1780" s="38">
        <f t="shared" ref="BT1780" si="42616">lunchAdjust(BS1775:BT1779)</f>
        <v>1</v>
      </c>
      <c r="BU1780" s="48" t="s">
        <v>0</v>
      </c>
      <c r="BV1780" s="39">
        <f t="shared" ref="BV1780" si="42617">SUMPRODUCT(BU1775:BU1779*BV1775:BV1779)</f>
        <v>0</v>
      </c>
      <c r="BW1780" s="46" t="s">
        <v>134</v>
      </c>
      <c r="BX1780" s="38">
        <f t="shared" ref="BX1780" si="42618">lunchAdjust(BW1775:BX1779)</f>
        <v>0</v>
      </c>
      <c r="BY1780" s="48" t="s">
        <v>0</v>
      </c>
      <c r="BZ1780" s="39">
        <f t="shared" ref="BZ1780" si="42619">SUMPRODUCT(BY1775:BY1779*BZ1775:BZ1779)</f>
        <v>0</v>
      </c>
      <c r="CA1780" s="46" t="s">
        <v>134</v>
      </c>
      <c r="CB1780" s="38">
        <f t="shared" ref="CB1780" si="42620">lunchAdjust(CA1775:CB1779)</f>
        <v>0</v>
      </c>
      <c r="CC1780" s="48" t="s">
        <v>0</v>
      </c>
      <c r="CD1780" s="39">
        <f t="shared" ref="CD1780" si="42621">SUMPRODUCT(CC1775:CC1779*CD1775:CD1779)</f>
        <v>0</v>
      </c>
      <c r="CE1780" s="46" t="s">
        <v>134</v>
      </c>
      <c r="CF1780" s="38">
        <f t="shared" ref="CF1780" si="42622">lunchAdjust(CE1775:CF1779)</f>
        <v>0</v>
      </c>
      <c r="CG1780" s="48" t="s">
        <v>0</v>
      </c>
      <c r="CH1780" s="39">
        <f t="shared" ref="CH1780" si="42623">SUMPRODUCT(CG1775:CG1779*CH1775:CH1779)</f>
        <v>0</v>
      </c>
    </row>
    <row r="1781" spans="1:86" ht="15.75" thickBot="1" x14ac:dyDescent="0.3">
      <c r="A1781" s="58" t="s">
        <v>121</v>
      </c>
      <c r="B1781" s="59">
        <f t="shared" ref="B1781" ca="1" si="42624">roleHours(G1775:CH1781, "OUT")</f>
        <v>0</v>
      </c>
      <c r="C1781" s="54" t="s">
        <v>137</v>
      </c>
      <c r="D1781" s="22">
        <f t="shared" ref="D1781" ca="1" si="42625">roleHours(G1775:CH1781, "PTO")</f>
        <v>0</v>
      </c>
      <c r="E1781" s="23">
        <f t="shared" ref="E1781" ca="1" si="42626">E1780-B1776</f>
        <v>63.2</v>
      </c>
      <c r="F1781" s="52"/>
      <c r="G1781" s="47" t="s">
        <v>39</v>
      </c>
      <c r="H1781" s="40">
        <f t="shared" si="41419"/>
        <v>8</v>
      </c>
      <c r="I1781" s="49" t="s">
        <v>135</v>
      </c>
      <c r="J1781" s="41">
        <f t="shared" ref="J1781" si="42627">J1780*G$4</f>
        <v>0</v>
      </c>
      <c r="K1781" s="47" t="s">
        <v>39</v>
      </c>
      <c r="L1781" s="40">
        <f t="shared" ref="L1781" si="42628">SUMPRODUCT(M1775:M1779*(L1775:L1779="PTO"))+SUMPRODUCT(M1775:M1779*(L1775:L1779="HOL"))</f>
        <v>8</v>
      </c>
      <c r="M1781" s="49" t="s">
        <v>135</v>
      </c>
      <c r="N1781" s="41">
        <f t="shared" ref="N1781" si="42629">N1780*K$4</f>
        <v>0</v>
      </c>
      <c r="O1781" s="47" t="s">
        <v>39</v>
      </c>
      <c r="P1781" s="40">
        <f t="shared" ref="P1781" si="42630">SUMPRODUCT(Q1775:Q1779*(P1775:P1779="PTO"))+SUMPRODUCT(Q1775:Q1779*(P1775:P1779="HOL"))</f>
        <v>8</v>
      </c>
      <c r="Q1781" s="49" t="s">
        <v>135</v>
      </c>
      <c r="R1781" s="41">
        <f t="shared" ref="R1781" si="42631">R1780*O$4</f>
        <v>0</v>
      </c>
      <c r="S1781" s="47" t="s">
        <v>39</v>
      </c>
      <c r="T1781" s="40">
        <f t="shared" ref="T1781" si="42632">SUMPRODUCT(U1775:U1779*(T1775:T1779="PTO"))+SUMPRODUCT(U1775:U1779*(T1775:T1779="HOL"))</f>
        <v>8</v>
      </c>
      <c r="U1781" s="49" t="s">
        <v>135</v>
      </c>
      <c r="V1781" s="41">
        <f t="shared" ref="V1781" si="42633">V1780*S$4</f>
        <v>0</v>
      </c>
      <c r="W1781" s="47" t="s">
        <v>39</v>
      </c>
      <c r="X1781" s="40">
        <f t="shared" ref="X1781" si="42634">SUMPRODUCT(Y1775:Y1779*(X1775:X1779="PTO"))+SUMPRODUCT(Y1775:Y1779*(X1775:X1779="HOL"))</f>
        <v>0</v>
      </c>
      <c r="Y1781" s="49" t="s">
        <v>135</v>
      </c>
      <c r="Z1781" s="41">
        <f t="shared" ref="Z1781" si="42635">Z1780*W$4</f>
        <v>0</v>
      </c>
      <c r="AA1781" s="47" t="s">
        <v>39</v>
      </c>
      <c r="AB1781" s="40">
        <f t="shared" ref="AB1781" si="42636">SUMPRODUCT(AC1775:AC1779*(AB1775:AB1779="PTO"))+SUMPRODUCT(AC1775:AC1779*(AB1775:AB1779="HOL"))</f>
        <v>8</v>
      </c>
      <c r="AC1781" s="49" t="s">
        <v>135</v>
      </c>
      <c r="AD1781" s="41">
        <f t="shared" ref="AD1781" si="42637">AD1780*AA$4</f>
        <v>0</v>
      </c>
      <c r="AE1781" s="47" t="s">
        <v>39</v>
      </c>
      <c r="AF1781" s="40">
        <f t="shared" ref="AF1781" si="42638">SUMPRODUCT(AG1775:AG1779*(AF1775:AF1779="PTO"))+SUMPRODUCT(AG1775:AG1779*(AF1775:AF1779="HOL"))</f>
        <v>8</v>
      </c>
      <c r="AG1781" s="49" t="s">
        <v>135</v>
      </c>
      <c r="AH1781" s="41">
        <f t="shared" ref="AH1781" si="42639">AH1780*AE$4</f>
        <v>0</v>
      </c>
      <c r="AI1781" s="47" t="s">
        <v>39</v>
      </c>
      <c r="AJ1781" s="40">
        <f t="shared" ref="AJ1781" si="42640">SUMPRODUCT(AK1775:AK1779*(AJ1775:AJ1779="PTO"))+SUMPRODUCT(AK1775:AK1779*(AJ1775:AJ1779="HOL"))</f>
        <v>8</v>
      </c>
      <c r="AK1781" s="49" t="s">
        <v>135</v>
      </c>
      <c r="AL1781" s="41">
        <f>AL1780*AI$4</f>
        <v>0</v>
      </c>
      <c r="AM1781" s="47" t="s">
        <v>39</v>
      </c>
      <c r="AN1781" s="40">
        <f t="shared" ref="AN1781" si="42641">SUMPRODUCT(AO1775:AO1779*(AN1775:AN1779="PTO"))+SUMPRODUCT(AO1775:AO1779*(AN1775:AN1779="HOL"))</f>
        <v>0</v>
      </c>
      <c r="AO1781" s="49" t="s">
        <v>135</v>
      </c>
      <c r="AP1781" s="41">
        <f t="shared" ref="AP1781" si="42642">AP1780*AM$4</f>
        <v>0</v>
      </c>
      <c r="AQ1781" s="47" t="s">
        <v>39</v>
      </c>
      <c r="AR1781" s="40">
        <f t="shared" ref="AR1781" si="42643">SUMPRODUCT(AS1775:AS1779*(AR1775:AR1779="PTO"))+SUMPRODUCT(AS1775:AS1779*(AR1775:AR1779="HOL"))</f>
        <v>0</v>
      </c>
      <c r="AS1781" s="49" t="s">
        <v>135</v>
      </c>
      <c r="AT1781" s="41">
        <f t="shared" ref="AT1781" si="42644">AT1780*AQ$4</f>
        <v>0</v>
      </c>
      <c r="AU1781" s="47" t="s">
        <v>39</v>
      </c>
      <c r="AV1781" s="40">
        <f t="shared" ref="AV1781" si="42645">SUMPRODUCT(AW1775:AW1779*(AV1775:AV1779="PTO"))+SUMPRODUCT(AW1775:AW1779*(AV1775:AV1779="HOL"))</f>
        <v>0</v>
      </c>
      <c r="AW1781" s="49" t="s">
        <v>135</v>
      </c>
      <c r="AX1781" s="41">
        <f>AX1780*AU$4</f>
        <v>0</v>
      </c>
      <c r="AY1781" s="47" t="s">
        <v>39</v>
      </c>
      <c r="AZ1781" s="40">
        <f t="shared" ref="AZ1781" si="42646">SUMPRODUCT(BA1775:BA1779*(AZ1775:AZ1779="PTO"))+SUMPRODUCT(BA1775:BA1779*(AZ1775:AZ1779="HOL"))</f>
        <v>0</v>
      </c>
      <c r="BA1781" s="49" t="s">
        <v>135</v>
      </c>
      <c r="BB1781" s="41">
        <f>BB1780*AY$4</f>
        <v>0</v>
      </c>
      <c r="BC1781" s="47" t="s">
        <v>39</v>
      </c>
      <c r="BD1781" s="40">
        <f t="shared" ref="BD1781" si="42647">SUMPRODUCT(BE1775:BE1779*(BD1775:BD1779="PTO"))+SUMPRODUCT(BE1775:BE1779*(BD1775:BD1779="HOL"))</f>
        <v>0</v>
      </c>
      <c r="BE1781" s="49" t="s">
        <v>135</v>
      </c>
      <c r="BF1781" s="41">
        <f>BF1780*BC$4</f>
        <v>0</v>
      </c>
      <c r="BG1781" s="47" t="s">
        <v>39</v>
      </c>
      <c r="BH1781" s="40">
        <f t="shared" ref="BH1781" si="42648">SUMPRODUCT(BI1775:BI1779*(BH1775:BH1779="PTO"))+SUMPRODUCT(BI1775:BI1779*(BH1775:BH1779="HOL"))</f>
        <v>0</v>
      </c>
      <c r="BI1781" s="49" t="s">
        <v>135</v>
      </c>
      <c r="BJ1781" s="41">
        <f>BJ1780*BG$4</f>
        <v>0</v>
      </c>
      <c r="BK1781" s="47" t="s">
        <v>39</v>
      </c>
      <c r="BL1781" s="40">
        <f t="shared" ref="BL1781" si="42649">SUMPRODUCT(BM1775:BM1779*(BL1775:BL1779="PTO"))+SUMPRODUCT(BM1775:BM1779*(BL1775:BL1779="HOL"))</f>
        <v>0</v>
      </c>
      <c r="BM1781" s="49" t="s">
        <v>135</v>
      </c>
      <c r="BN1781" s="41">
        <f>BN1780*BK$4</f>
        <v>0</v>
      </c>
      <c r="BO1781" s="47" t="s">
        <v>39</v>
      </c>
      <c r="BP1781" s="40">
        <f t="shared" ref="BP1781" si="42650">SUMPRODUCT(BQ1775:BQ1779*(BP1775:BP1779="PTO"))+SUMPRODUCT(BQ1775:BQ1779*(BP1775:BP1779="HOL"))</f>
        <v>0</v>
      </c>
      <c r="BQ1781" s="49" t="s">
        <v>135</v>
      </c>
      <c r="BR1781" s="41">
        <f t="shared" ref="BR1781" si="42651">BR1780*BO$4</f>
        <v>0</v>
      </c>
      <c r="BS1781" s="47" t="s">
        <v>39</v>
      </c>
      <c r="BT1781" s="40">
        <f t="shared" ref="BT1781" si="42652">SUMPRODUCT(BU1775:BU1779*(BT1775:BT1779="PTO"))+SUMPRODUCT(BU1775:BU1779*(BT1775:BT1779="HOL"))</f>
        <v>8</v>
      </c>
      <c r="BU1781" s="49" t="s">
        <v>135</v>
      </c>
      <c r="BV1781" s="41">
        <f t="shared" ref="BV1781" si="42653">BV1780*BS$4</f>
        <v>0</v>
      </c>
      <c r="BW1781" s="47" t="s">
        <v>39</v>
      </c>
      <c r="BX1781" s="40">
        <f t="shared" ref="BX1781" si="42654">SUMPRODUCT(BY1775:BY1779*(BX1775:BX1779="PTO"))+SUMPRODUCT(BY1775:BY1779*(BX1775:BX1779="HOL"))</f>
        <v>0</v>
      </c>
      <c r="BY1781" s="49" t="s">
        <v>135</v>
      </c>
      <c r="BZ1781" s="41">
        <f t="shared" ref="BZ1781" si="42655">BZ1780*BW$4</f>
        <v>0</v>
      </c>
      <c r="CA1781" s="47" t="s">
        <v>39</v>
      </c>
      <c r="CB1781" s="40">
        <f t="shared" ref="CB1781" si="42656">SUMPRODUCT(CC1775:CC1779*(CB1775:CB1779="PTO"))+SUMPRODUCT(CC1775:CC1779*(CB1775:CB1779="HOL"))</f>
        <v>0</v>
      </c>
      <c r="CC1781" s="49" t="s">
        <v>135</v>
      </c>
      <c r="CD1781" s="41">
        <f t="shared" ref="CD1781" si="42657">CD1780*CA$4</f>
        <v>0</v>
      </c>
      <c r="CE1781" s="47" t="s">
        <v>39</v>
      </c>
      <c r="CF1781" s="40">
        <f t="shared" ref="CF1781" si="42658">SUMPRODUCT(CG1775:CG1779*(CF1775:CF1779="PTO"))+SUMPRODUCT(CG1775:CG1779*(CF1775:CF1779="HOL"))</f>
        <v>0</v>
      </c>
      <c r="CG1781" s="49" t="s">
        <v>135</v>
      </c>
      <c r="CH1781" s="41">
        <f t="shared" ref="CH1781" si="42659">CH1780*CE$4</f>
        <v>0</v>
      </c>
    </row>
    <row r="1782" spans="1:86" x14ac:dyDescent="0.25">
      <c r="A1782" s="70" t="s">
        <v>133</v>
      </c>
      <c r="B1782" s="71">
        <f t="shared" ref="B1782" ca="1" si="42660">D1782-B1783</f>
        <v>5.6729209828166347</v>
      </c>
      <c r="C1782" s="72" t="s">
        <v>122</v>
      </c>
      <c r="D1782" s="71">
        <f>IFERROR(INDEX(Holidays[FTE], MATCH(Entry!E1782, Holidays[Date], 0)), 1)*8*INDEX(FTEguide[[1]:[12]], MATCH(Entry!E1783, FTEguide[Weekday], 0), IF(Entry!E1785&gt;0, Entry!E1785, MONTH(Entry!E1782)))</f>
        <v>61.172920982816635</v>
      </c>
      <c r="E1782" s="60">
        <f t="shared" ref="E1782:E1845" si="42661">E1775+1</f>
        <v>44082</v>
      </c>
      <c r="F1782" s="50" t="s">
        <v>128</v>
      </c>
      <c r="G1782" s="34" t="s">
        <v>136</v>
      </c>
      <c r="H1782" s="35" t="s">
        <v>23</v>
      </c>
      <c r="I1782" s="42">
        <f t="shared" ref="I1782" si="42662">parseTime(G1782)-(H1787=INT(RIGHT($F1782, 1)))</f>
        <v>8</v>
      </c>
      <c r="J1782" s="43">
        <f t="shared" ref="J1782:J1786" si="42663">isClocked(H1782)</f>
        <v>1</v>
      </c>
      <c r="K1782" s="34" t="s">
        <v>136</v>
      </c>
      <c r="L1782" s="35" t="s">
        <v>23</v>
      </c>
      <c r="M1782" s="42">
        <f t="shared" ref="M1782" si="42664">parseTime(K1782)-(L1787=INT(RIGHT($F1782, 1)))</f>
        <v>8</v>
      </c>
      <c r="N1782" s="43">
        <f t="shared" ref="N1782:N1786" si="42665">isClocked(L1782)</f>
        <v>1</v>
      </c>
      <c r="O1782" s="34" t="s">
        <v>180</v>
      </c>
      <c r="P1782" s="35" t="s">
        <v>23</v>
      </c>
      <c r="Q1782" s="42">
        <f t="shared" ref="Q1782" si="42666">parseTime(O1782)-(P1787=INT(RIGHT($F1782, 1)))</f>
        <v>8</v>
      </c>
      <c r="R1782" s="43">
        <f t="shared" ref="R1782:R1786" si="42667">isClocked(P1782)</f>
        <v>1</v>
      </c>
      <c r="S1782" s="34" t="s">
        <v>227</v>
      </c>
      <c r="T1782" s="35" t="s">
        <v>39</v>
      </c>
      <c r="U1782" s="42">
        <f t="shared" ref="U1782" si="42668">parseTime(S1782)-(T1787=INT(RIGHT($F1782, 1)))</f>
        <v>8</v>
      </c>
      <c r="V1782" s="43">
        <f t="shared" ref="V1782:V1786" si="42669">isClocked(T1782)</f>
        <v>0</v>
      </c>
      <c r="W1782" s="34"/>
      <c r="X1782" s="35"/>
      <c r="Y1782" s="42">
        <f t="shared" ref="Y1782" si="42670">parseTime(W1782)-(X1787=INT(RIGHT($F1782, 1)))</f>
        <v>0</v>
      </c>
      <c r="Z1782" s="43">
        <f t="shared" ref="Z1782:Z1786" si="42671">isClocked(X1782)</f>
        <v>0</v>
      </c>
      <c r="AA1782" s="34" t="s">
        <v>136</v>
      </c>
      <c r="AB1782" s="35" t="s">
        <v>39</v>
      </c>
      <c r="AC1782" s="42">
        <f t="shared" ref="AC1782" si="42672">parseTime(AA1782)-(AB1787=INT(RIGHT($F1782, 1)))</f>
        <v>8</v>
      </c>
      <c r="AD1782" s="43">
        <f t="shared" ref="AD1782:AD1786" si="42673">isClocked(AB1782)</f>
        <v>0</v>
      </c>
      <c r="AE1782" s="34" t="s">
        <v>245</v>
      </c>
      <c r="AF1782" s="35" t="s">
        <v>25</v>
      </c>
      <c r="AG1782" s="42">
        <f t="shared" ref="AG1782" si="42674">parseTime(AE1782)-(AF1787=INT(RIGHT($F1782, 1)))</f>
        <v>7.5</v>
      </c>
      <c r="AH1782" s="43">
        <f t="shared" ref="AH1782:AH1786" si="42675">isClocked(AF1782)</f>
        <v>1</v>
      </c>
      <c r="AI1782" s="34" t="s">
        <v>136</v>
      </c>
      <c r="AJ1782" s="35" t="s">
        <v>23</v>
      </c>
      <c r="AK1782" s="42">
        <f>parseTime(AI1782)-(AJ1787=INT(RIGHT($F1782, 1)))</f>
        <v>8</v>
      </c>
      <c r="AL1782" s="43">
        <f t="shared" ref="AL1782:AL1786" si="42676">isClocked(AJ1782)</f>
        <v>1</v>
      </c>
      <c r="AM1782" s="34"/>
      <c r="AN1782" s="35"/>
      <c r="AO1782" s="42">
        <f t="shared" ref="AO1782" si="42677">parseTime(AM1782)-(AN1787=INT(RIGHT($F1782, 1)))</f>
        <v>0</v>
      </c>
      <c r="AP1782" s="43">
        <f t="shared" ref="AP1782:AP1786" si="42678">isClocked(AN1782)</f>
        <v>0</v>
      </c>
      <c r="AQ1782" s="34"/>
      <c r="AR1782" s="35"/>
      <c r="AS1782" s="42">
        <f t="shared" ref="AS1782" si="42679">parseTime(AQ1782)-(AR1787=INT(RIGHT($F1782, 1)))</f>
        <v>0</v>
      </c>
      <c r="AT1782" s="43">
        <f t="shared" ref="AT1782:AT1786" si="42680">isClocked(AR1782)</f>
        <v>0</v>
      </c>
      <c r="AU1782" s="34"/>
      <c r="AV1782" s="35"/>
      <c r="AW1782" s="42">
        <f>parseTime(AU1782)-(AV1787=INT(RIGHT($F1782, 1)))</f>
        <v>0</v>
      </c>
      <c r="AX1782" s="43">
        <f t="shared" ref="AX1782:AX1786" si="42681">isClocked(AV1782)</f>
        <v>0</v>
      </c>
      <c r="AY1782" s="34"/>
      <c r="AZ1782" s="35"/>
      <c r="BA1782" s="42">
        <f>parseTime(AY1782)-(AZ1787=INT(RIGHT($F1782, 1)))</f>
        <v>0</v>
      </c>
      <c r="BB1782" s="43">
        <f t="shared" ref="BB1782:BB1786" si="42682">isClocked(AZ1782)</f>
        <v>0</v>
      </c>
      <c r="BC1782" s="34"/>
      <c r="BD1782" s="35"/>
      <c r="BE1782" s="42">
        <f>parseTime(BC1782)-(BD1787=INT(RIGHT($F1782, 1)))</f>
        <v>0</v>
      </c>
      <c r="BF1782" s="43">
        <f t="shared" ref="BF1782:BF1786" si="42683">isClocked(BD1782)</f>
        <v>0</v>
      </c>
      <c r="BG1782" s="34"/>
      <c r="BH1782" s="35"/>
      <c r="BI1782" s="42">
        <f>parseTime(BG1782)-(BH1787=INT(RIGHT($F1782, 1)))</f>
        <v>0</v>
      </c>
      <c r="BJ1782" s="43">
        <f t="shared" ref="BJ1782:BJ1786" si="42684">isClocked(BH1782)</f>
        <v>0</v>
      </c>
      <c r="BK1782" s="34"/>
      <c r="BL1782" s="35"/>
      <c r="BM1782" s="42">
        <f>parseTime(BK1782)-(BL1787=INT(RIGHT($F1782, 1)))</f>
        <v>0</v>
      </c>
      <c r="BN1782" s="43">
        <f t="shared" ref="BN1782:BN1786" si="42685">isClocked(BL1782)</f>
        <v>0</v>
      </c>
      <c r="BO1782" s="34" t="s">
        <v>136</v>
      </c>
      <c r="BP1782" s="35" t="s">
        <v>23</v>
      </c>
      <c r="BQ1782" s="42">
        <f t="shared" ref="BQ1782" si="42686">parseTime(BO1782)-(BP1787=INT(RIGHT($F1782, 1)))</f>
        <v>8</v>
      </c>
      <c r="BR1782" s="43">
        <f t="shared" ref="BR1782:BR1786" si="42687">isClocked(BP1782)</f>
        <v>1</v>
      </c>
      <c r="BS1782" s="34" t="s">
        <v>136</v>
      </c>
      <c r="BT1782" s="35" t="s">
        <v>23</v>
      </c>
      <c r="BU1782" s="42">
        <f t="shared" ref="BU1782" si="42688">parseTime(BS1782)-(BT1787=INT(RIGHT($F1782, 1)))</f>
        <v>8</v>
      </c>
      <c r="BV1782" s="43">
        <f t="shared" ref="BV1782:BV1786" si="42689">isClocked(BT1782)</f>
        <v>1</v>
      </c>
      <c r="BW1782" s="34"/>
      <c r="BX1782" s="35"/>
      <c r="BY1782" s="42">
        <f t="shared" ref="BY1782" si="42690">parseTime(BW1782)-(BX1787=INT(RIGHT($F1782, 1)))</f>
        <v>0</v>
      </c>
      <c r="BZ1782" s="43">
        <f t="shared" ref="BZ1782:BZ1786" si="42691">isClocked(BX1782)</f>
        <v>0</v>
      </c>
      <c r="CA1782" s="34"/>
      <c r="CB1782" s="35"/>
      <c r="CC1782" s="42">
        <f t="shared" ref="CC1782" si="42692">parseTime(CA1782)-(CB1787=INT(RIGHT($F1782, 1)))</f>
        <v>0</v>
      </c>
      <c r="CD1782" s="43">
        <f t="shared" ref="CD1782:CD1786" si="42693">isClocked(CB1782)</f>
        <v>0</v>
      </c>
      <c r="CE1782" s="34"/>
      <c r="CF1782" s="35"/>
      <c r="CG1782" s="42">
        <f t="shared" ref="CG1782" si="42694">parseTime(CE1782)-(CF1787=INT(RIGHT($F1782, 1)))</f>
        <v>0</v>
      </c>
      <c r="CH1782" s="43">
        <f t="shared" ref="CH1782:CH1786" si="42695">isClocked(CF1782)</f>
        <v>0</v>
      </c>
    </row>
    <row r="1783" spans="1:86" x14ac:dyDescent="0.25">
      <c r="A1783" s="56" t="s">
        <v>0</v>
      </c>
      <c r="B1783" s="57">
        <f t="shared" ca="1" si="42177"/>
        <v>55.5</v>
      </c>
      <c r="C1783" s="14" t="s">
        <v>252</v>
      </c>
      <c r="D1783" s="14">
        <f t="shared" si="41660"/>
        <v>53.7</v>
      </c>
      <c r="E1783" s="55" t="str">
        <f t="shared" si="42178"/>
        <v>Tuesday</v>
      </c>
      <c r="F1783" s="51" t="s">
        <v>129</v>
      </c>
      <c r="G1783" s="36"/>
      <c r="H1783" s="37"/>
      <c r="I1783" s="44">
        <f t="shared" ref="I1783" si="42696">parseTime(G1783)-(H1787=INT(RIGHT($F1783, 1)))</f>
        <v>0</v>
      </c>
      <c r="J1783" s="45">
        <f t="shared" si="42663"/>
        <v>0</v>
      </c>
      <c r="K1783" s="36"/>
      <c r="L1783" s="37"/>
      <c r="M1783" s="44">
        <f t="shared" ref="M1783" si="42697">parseTime(K1783)-(L1787=INT(RIGHT($F1783, 1)))</f>
        <v>0</v>
      </c>
      <c r="N1783" s="45">
        <f t="shared" si="42665"/>
        <v>0</v>
      </c>
      <c r="O1783" s="36"/>
      <c r="P1783" s="37"/>
      <c r="Q1783" s="44">
        <f t="shared" ref="Q1783" si="42698">parseTime(O1783)-(P1787=INT(RIGHT($F1783, 1)))</f>
        <v>0</v>
      </c>
      <c r="R1783" s="45">
        <f t="shared" si="42667"/>
        <v>0</v>
      </c>
      <c r="S1783" s="36"/>
      <c r="T1783" s="37"/>
      <c r="U1783" s="44">
        <f t="shared" ref="U1783" si="42699">parseTime(S1783)-(T1787=INT(RIGHT($F1783, 1)))</f>
        <v>0</v>
      </c>
      <c r="V1783" s="45">
        <f t="shared" si="42669"/>
        <v>0</v>
      </c>
      <c r="W1783" s="36"/>
      <c r="X1783" s="37"/>
      <c r="Y1783" s="44">
        <f t="shared" ref="Y1783" si="42700">parseTime(W1783)-(X1787=INT(RIGHT($F1783, 1)))</f>
        <v>0</v>
      </c>
      <c r="Z1783" s="45">
        <f t="shared" si="42671"/>
        <v>0</v>
      </c>
      <c r="AA1783" s="36"/>
      <c r="AB1783" s="37"/>
      <c r="AC1783" s="44">
        <f t="shared" ref="AC1783" si="42701">parseTime(AA1783)-(AB1787=INT(RIGHT($F1783, 1)))</f>
        <v>0</v>
      </c>
      <c r="AD1783" s="45">
        <f t="shared" si="42673"/>
        <v>0</v>
      </c>
      <c r="AE1783" s="36"/>
      <c r="AF1783" s="37"/>
      <c r="AG1783" s="44">
        <f t="shared" ref="AG1783" si="42702">parseTime(AE1783)-(AF1787=INT(RIGHT($F1783, 1)))</f>
        <v>0</v>
      </c>
      <c r="AH1783" s="45">
        <f t="shared" si="42675"/>
        <v>0</v>
      </c>
      <c r="AI1783" s="36"/>
      <c r="AJ1783" s="37"/>
      <c r="AK1783" s="44">
        <f>parseTime(AI1783)-(AJ1787=INT(RIGHT($F1783, 1)))</f>
        <v>0</v>
      </c>
      <c r="AL1783" s="45">
        <f t="shared" si="42676"/>
        <v>0</v>
      </c>
      <c r="AM1783" s="36"/>
      <c r="AN1783" s="37"/>
      <c r="AO1783" s="44">
        <f t="shared" ref="AO1783" si="42703">parseTime(AM1783)-(AN1787=INT(RIGHT($F1783, 1)))</f>
        <v>0</v>
      </c>
      <c r="AP1783" s="45">
        <f t="shared" si="42678"/>
        <v>0</v>
      </c>
      <c r="AQ1783" s="36"/>
      <c r="AR1783" s="37"/>
      <c r="AS1783" s="44">
        <f t="shared" ref="AS1783" si="42704">parseTime(AQ1783)-(AR1787=INT(RIGHT($F1783, 1)))</f>
        <v>0</v>
      </c>
      <c r="AT1783" s="45">
        <f t="shared" si="42680"/>
        <v>0</v>
      </c>
      <c r="AU1783" s="36"/>
      <c r="AV1783" s="37"/>
      <c r="AW1783" s="44">
        <f>parseTime(AU1783)-(AV1787=INT(RIGHT($F1783, 1)))</f>
        <v>0</v>
      </c>
      <c r="AX1783" s="45">
        <f t="shared" si="42681"/>
        <v>0</v>
      </c>
      <c r="AY1783" s="36"/>
      <c r="AZ1783" s="37"/>
      <c r="BA1783" s="44">
        <f>parseTime(AY1783)-(AZ1787=INT(RIGHT($F1783, 1)))</f>
        <v>0</v>
      </c>
      <c r="BB1783" s="45">
        <f t="shared" si="42682"/>
        <v>0</v>
      </c>
      <c r="BC1783" s="36"/>
      <c r="BD1783" s="37"/>
      <c r="BE1783" s="44">
        <f>parseTime(BC1783)-(BD1787=INT(RIGHT($F1783, 1)))</f>
        <v>0</v>
      </c>
      <c r="BF1783" s="45">
        <f t="shared" si="42683"/>
        <v>0</v>
      </c>
      <c r="BG1783" s="36"/>
      <c r="BH1783" s="37"/>
      <c r="BI1783" s="44">
        <f>parseTime(BG1783)-(BH1787=INT(RIGHT($F1783, 1)))</f>
        <v>0</v>
      </c>
      <c r="BJ1783" s="45">
        <f t="shared" si="42684"/>
        <v>0</v>
      </c>
      <c r="BK1783" s="36"/>
      <c r="BL1783" s="37"/>
      <c r="BM1783" s="44">
        <f>parseTime(BK1783)-(BL1787=INT(RIGHT($F1783, 1)))</f>
        <v>0</v>
      </c>
      <c r="BN1783" s="45">
        <f t="shared" si="42685"/>
        <v>0</v>
      </c>
      <c r="BO1783" s="36"/>
      <c r="BP1783" s="37"/>
      <c r="BQ1783" s="44">
        <f t="shared" ref="BQ1783" si="42705">parseTime(BO1783)-(BP1787=INT(RIGHT($F1783, 1)))</f>
        <v>0</v>
      </c>
      <c r="BR1783" s="45">
        <f t="shared" si="42687"/>
        <v>0</v>
      </c>
      <c r="BS1783" s="36"/>
      <c r="BT1783" s="37"/>
      <c r="BU1783" s="44">
        <f t="shared" ref="BU1783" si="42706">parseTime(BS1783)-(BT1787=INT(RIGHT($F1783, 1)))</f>
        <v>0</v>
      </c>
      <c r="BV1783" s="45">
        <f t="shared" si="42689"/>
        <v>0</v>
      </c>
      <c r="BW1783" s="36"/>
      <c r="BX1783" s="37"/>
      <c r="BY1783" s="44">
        <f t="shared" ref="BY1783" si="42707">parseTime(BW1783)-(BX1787=INT(RIGHT($F1783, 1)))</f>
        <v>0</v>
      </c>
      <c r="BZ1783" s="45">
        <f t="shared" si="42691"/>
        <v>0</v>
      </c>
      <c r="CA1783" s="36"/>
      <c r="CB1783" s="37"/>
      <c r="CC1783" s="44">
        <f t="shared" ref="CC1783" si="42708">parseTime(CA1783)-(CB1787=INT(RIGHT($F1783, 1)))</f>
        <v>0</v>
      </c>
      <c r="CD1783" s="45">
        <f t="shared" si="42693"/>
        <v>0</v>
      </c>
      <c r="CE1783" s="36"/>
      <c r="CF1783" s="37"/>
      <c r="CG1783" s="44">
        <f t="shared" ref="CG1783" si="42709">parseTime(CE1783)-(CF1787=INT(RIGHT($F1783, 1)))</f>
        <v>0</v>
      </c>
      <c r="CH1783" s="45">
        <f t="shared" si="42695"/>
        <v>0</v>
      </c>
    </row>
    <row r="1784" spans="1:86" x14ac:dyDescent="0.25">
      <c r="A1784" s="56" t="s">
        <v>117</v>
      </c>
      <c r="B1784" s="57">
        <f t="shared" ref="B1784" ca="1" si="42710">roleHours(G1782:CH1788, "MFD")</f>
        <v>48</v>
      </c>
      <c r="C1784" s="14">
        <f t="shared" ref="C1784:C1787" ca="1" si="42711">B1784/8</f>
        <v>6</v>
      </c>
      <c r="D1784" s="14">
        <f t="shared" ref="D1784" ca="1" si="42712">B1783-D1783</f>
        <v>1.7999999999999972</v>
      </c>
      <c r="E1784" s="20" t="s">
        <v>127</v>
      </c>
      <c r="F1784" s="51" t="s">
        <v>130</v>
      </c>
      <c r="G1784" s="36"/>
      <c r="H1784" s="37"/>
      <c r="I1784" s="44">
        <f t="shared" ref="I1784" si="42713">parseTime(G1784)-(H1787=INT(RIGHT($F1784, 1)))</f>
        <v>0</v>
      </c>
      <c r="J1784" s="45">
        <f t="shared" si="42663"/>
        <v>0</v>
      </c>
      <c r="K1784" s="36"/>
      <c r="L1784" s="37"/>
      <c r="M1784" s="44">
        <f t="shared" ref="M1784" si="42714">parseTime(K1784)-(L1787=INT(RIGHT($F1784, 1)))</f>
        <v>0</v>
      </c>
      <c r="N1784" s="45">
        <f t="shared" si="42665"/>
        <v>0</v>
      </c>
      <c r="O1784" s="36"/>
      <c r="P1784" s="37"/>
      <c r="Q1784" s="44">
        <f t="shared" ref="Q1784" si="42715">parseTime(O1784)-(P1787=INT(RIGHT($F1784, 1)))</f>
        <v>0</v>
      </c>
      <c r="R1784" s="45">
        <f t="shared" si="42667"/>
        <v>0</v>
      </c>
      <c r="S1784" s="36"/>
      <c r="T1784" s="37"/>
      <c r="U1784" s="44">
        <f t="shared" ref="U1784" si="42716">parseTime(S1784)-(T1787=INT(RIGHT($F1784, 1)))</f>
        <v>0</v>
      </c>
      <c r="V1784" s="45">
        <f t="shared" si="42669"/>
        <v>0</v>
      </c>
      <c r="W1784" s="36"/>
      <c r="X1784" s="37"/>
      <c r="Y1784" s="44">
        <f t="shared" ref="Y1784" si="42717">parseTime(W1784)-(X1787=INT(RIGHT($F1784, 1)))</f>
        <v>0</v>
      </c>
      <c r="Z1784" s="45">
        <f t="shared" si="42671"/>
        <v>0</v>
      </c>
      <c r="AA1784" s="36"/>
      <c r="AB1784" s="37"/>
      <c r="AC1784" s="44">
        <f t="shared" ref="AC1784" si="42718">parseTime(AA1784)-(AB1787=INT(RIGHT($F1784, 1)))</f>
        <v>0</v>
      </c>
      <c r="AD1784" s="45">
        <f t="shared" si="42673"/>
        <v>0</v>
      </c>
      <c r="AE1784" s="36"/>
      <c r="AF1784" s="37"/>
      <c r="AG1784" s="44">
        <f t="shared" ref="AG1784" si="42719">parseTime(AE1784)-(AF1787=INT(RIGHT($F1784, 1)))</f>
        <v>0</v>
      </c>
      <c r="AH1784" s="45">
        <f t="shared" si="42675"/>
        <v>0</v>
      </c>
      <c r="AI1784" s="36"/>
      <c r="AJ1784" s="37"/>
      <c r="AK1784" s="44">
        <f>parseTime(AI1784)-(AJ1787=INT(RIGHT($F1784, 1)))</f>
        <v>0</v>
      </c>
      <c r="AL1784" s="45">
        <f t="shared" si="42676"/>
        <v>0</v>
      </c>
      <c r="AM1784" s="36"/>
      <c r="AN1784" s="37"/>
      <c r="AO1784" s="44">
        <f t="shared" ref="AO1784" si="42720">parseTime(AM1784)-(AN1787=INT(RIGHT($F1784, 1)))</f>
        <v>0</v>
      </c>
      <c r="AP1784" s="45">
        <f t="shared" si="42678"/>
        <v>0</v>
      </c>
      <c r="AQ1784" s="36"/>
      <c r="AR1784" s="37"/>
      <c r="AS1784" s="44">
        <f t="shared" ref="AS1784" si="42721">parseTime(AQ1784)-(AR1787=INT(RIGHT($F1784, 1)))</f>
        <v>0</v>
      </c>
      <c r="AT1784" s="45">
        <f t="shared" si="42680"/>
        <v>0</v>
      </c>
      <c r="AU1784" s="36"/>
      <c r="AV1784" s="37"/>
      <c r="AW1784" s="44">
        <f>parseTime(AU1784)-(AV1787=INT(RIGHT($F1784, 1)))</f>
        <v>0</v>
      </c>
      <c r="AX1784" s="45">
        <f t="shared" si="42681"/>
        <v>0</v>
      </c>
      <c r="AY1784" s="36"/>
      <c r="AZ1784" s="37"/>
      <c r="BA1784" s="44">
        <f>parseTime(AY1784)-(AZ1787=INT(RIGHT($F1784, 1)))</f>
        <v>0</v>
      </c>
      <c r="BB1784" s="45">
        <f t="shared" si="42682"/>
        <v>0</v>
      </c>
      <c r="BC1784" s="36"/>
      <c r="BD1784" s="37"/>
      <c r="BE1784" s="44">
        <f>parseTime(BC1784)-(BD1787=INT(RIGHT($F1784, 1)))</f>
        <v>0</v>
      </c>
      <c r="BF1784" s="45">
        <f t="shared" si="42683"/>
        <v>0</v>
      </c>
      <c r="BG1784" s="36"/>
      <c r="BH1784" s="37"/>
      <c r="BI1784" s="44">
        <f>parseTime(BG1784)-(BH1787=INT(RIGHT($F1784, 1)))</f>
        <v>0</v>
      </c>
      <c r="BJ1784" s="45">
        <f t="shared" si="42684"/>
        <v>0</v>
      </c>
      <c r="BK1784" s="36"/>
      <c r="BL1784" s="37"/>
      <c r="BM1784" s="44">
        <f>parseTime(BK1784)-(BL1787=INT(RIGHT($F1784, 1)))</f>
        <v>0</v>
      </c>
      <c r="BN1784" s="45">
        <f t="shared" si="42685"/>
        <v>0</v>
      </c>
      <c r="BO1784" s="36"/>
      <c r="BP1784" s="37"/>
      <c r="BQ1784" s="44">
        <f t="shared" ref="BQ1784" si="42722">parseTime(BO1784)-(BP1787=INT(RIGHT($F1784, 1)))</f>
        <v>0</v>
      </c>
      <c r="BR1784" s="45">
        <f t="shared" si="42687"/>
        <v>0</v>
      </c>
      <c r="BS1784" s="36"/>
      <c r="BT1784" s="37"/>
      <c r="BU1784" s="44">
        <f t="shared" ref="BU1784" si="42723">parseTime(BS1784)-(BT1787=INT(RIGHT($F1784, 1)))</f>
        <v>0</v>
      </c>
      <c r="BV1784" s="45">
        <f t="shared" si="42689"/>
        <v>0</v>
      </c>
      <c r="BW1784" s="36"/>
      <c r="BX1784" s="37"/>
      <c r="BY1784" s="44">
        <f t="shared" ref="BY1784" si="42724">parseTime(BW1784)-(BX1787=INT(RIGHT($F1784, 1)))</f>
        <v>0</v>
      </c>
      <c r="BZ1784" s="45">
        <f t="shared" si="42691"/>
        <v>0</v>
      </c>
      <c r="CA1784" s="36"/>
      <c r="CB1784" s="37"/>
      <c r="CC1784" s="44">
        <f t="shared" ref="CC1784" si="42725">parseTime(CA1784)-(CB1787=INT(RIGHT($F1784, 1)))</f>
        <v>0</v>
      </c>
      <c r="CD1784" s="45">
        <f t="shared" si="42693"/>
        <v>0</v>
      </c>
      <c r="CE1784" s="36"/>
      <c r="CF1784" s="37"/>
      <c r="CG1784" s="44">
        <f t="shared" ref="CG1784" si="42726">parseTime(CE1784)-(CF1787=INT(RIGHT($F1784, 1)))</f>
        <v>0</v>
      </c>
      <c r="CH1784" s="45">
        <f t="shared" si="42695"/>
        <v>0</v>
      </c>
    </row>
    <row r="1785" spans="1:86" x14ac:dyDescent="0.25">
      <c r="A1785" s="56"/>
      <c r="B1785" s="57"/>
      <c r="C1785" s="14">
        <f t="shared" si="42711"/>
        <v>0</v>
      </c>
      <c r="D1785" s="14" t="s">
        <v>259</v>
      </c>
      <c r="E1785" s="20">
        <v>4.25</v>
      </c>
      <c r="F1785" s="51" t="s">
        <v>131</v>
      </c>
      <c r="G1785" s="36"/>
      <c r="H1785" s="37"/>
      <c r="I1785" s="44">
        <f t="shared" ref="I1785" si="42727">parseTime(G1785)-(H1787=INT(RIGHT($F1785, 1)))</f>
        <v>0</v>
      </c>
      <c r="J1785" s="45">
        <f t="shared" si="42663"/>
        <v>0</v>
      </c>
      <c r="K1785" s="36"/>
      <c r="L1785" s="37"/>
      <c r="M1785" s="44">
        <f t="shared" ref="M1785" si="42728">parseTime(K1785)-(L1787=INT(RIGHT($F1785, 1)))</f>
        <v>0</v>
      </c>
      <c r="N1785" s="45">
        <f t="shared" si="42665"/>
        <v>0</v>
      </c>
      <c r="O1785" s="36"/>
      <c r="P1785" s="37"/>
      <c r="Q1785" s="44">
        <f t="shared" ref="Q1785" si="42729">parseTime(O1785)-(P1787=INT(RIGHT($F1785, 1)))</f>
        <v>0</v>
      </c>
      <c r="R1785" s="45">
        <f t="shared" si="42667"/>
        <v>0</v>
      </c>
      <c r="S1785" s="36"/>
      <c r="T1785" s="37"/>
      <c r="U1785" s="44">
        <f t="shared" ref="U1785" si="42730">parseTime(S1785)-(T1787=INT(RIGHT($F1785, 1)))</f>
        <v>0</v>
      </c>
      <c r="V1785" s="45">
        <f t="shared" si="42669"/>
        <v>0</v>
      </c>
      <c r="W1785" s="36"/>
      <c r="X1785" s="37"/>
      <c r="Y1785" s="44">
        <f t="shared" ref="Y1785" si="42731">parseTime(W1785)-(X1787=INT(RIGHT($F1785, 1)))</f>
        <v>0</v>
      </c>
      <c r="Z1785" s="45">
        <f t="shared" si="42671"/>
        <v>0</v>
      </c>
      <c r="AA1785" s="36"/>
      <c r="AB1785" s="37"/>
      <c r="AC1785" s="44">
        <f t="shared" ref="AC1785" si="42732">parseTime(AA1785)-(AB1787=INT(RIGHT($F1785, 1)))</f>
        <v>0</v>
      </c>
      <c r="AD1785" s="45">
        <f t="shared" si="42673"/>
        <v>0</v>
      </c>
      <c r="AE1785" s="36"/>
      <c r="AF1785" s="37"/>
      <c r="AG1785" s="44">
        <f t="shared" ref="AG1785" si="42733">parseTime(AE1785)-(AF1787=INT(RIGHT($F1785, 1)))</f>
        <v>0</v>
      </c>
      <c r="AH1785" s="45">
        <f t="shared" si="42675"/>
        <v>0</v>
      </c>
      <c r="AI1785" s="36"/>
      <c r="AJ1785" s="37"/>
      <c r="AK1785" s="44">
        <f>parseTime(AI1785)-(AJ1787=INT(RIGHT($F1785, 1)))</f>
        <v>0</v>
      </c>
      <c r="AL1785" s="45">
        <f t="shared" si="42676"/>
        <v>0</v>
      </c>
      <c r="AM1785" s="36"/>
      <c r="AN1785" s="37"/>
      <c r="AO1785" s="44">
        <f t="shared" ref="AO1785" si="42734">parseTime(AM1785)-(AN1787=INT(RIGHT($F1785, 1)))</f>
        <v>0</v>
      </c>
      <c r="AP1785" s="45">
        <f t="shared" si="42678"/>
        <v>0</v>
      </c>
      <c r="AQ1785" s="36"/>
      <c r="AR1785" s="37"/>
      <c r="AS1785" s="44">
        <f t="shared" ref="AS1785" si="42735">parseTime(AQ1785)-(AR1787=INT(RIGHT($F1785, 1)))</f>
        <v>0</v>
      </c>
      <c r="AT1785" s="45">
        <f t="shared" si="42680"/>
        <v>0</v>
      </c>
      <c r="AU1785" s="36"/>
      <c r="AV1785" s="37"/>
      <c r="AW1785" s="44">
        <f>parseTime(AU1785)-(AV1787=INT(RIGHT($F1785, 1)))</f>
        <v>0</v>
      </c>
      <c r="AX1785" s="45">
        <f t="shared" si="42681"/>
        <v>0</v>
      </c>
      <c r="AY1785" s="36"/>
      <c r="AZ1785" s="37"/>
      <c r="BA1785" s="44">
        <f>parseTime(AY1785)-(AZ1787=INT(RIGHT($F1785, 1)))</f>
        <v>0</v>
      </c>
      <c r="BB1785" s="45">
        <f t="shared" si="42682"/>
        <v>0</v>
      </c>
      <c r="BC1785" s="36"/>
      <c r="BD1785" s="37"/>
      <c r="BE1785" s="44">
        <f>parseTime(BC1785)-(BD1787=INT(RIGHT($F1785, 1)))</f>
        <v>0</v>
      </c>
      <c r="BF1785" s="45">
        <f t="shared" si="42683"/>
        <v>0</v>
      </c>
      <c r="BG1785" s="36"/>
      <c r="BH1785" s="37"/>
      <c r="BI1785" s="44">
        <f>parseTime(BG1785)-(BH1787=INT(RIGHT($F1785, 1)))</f>
        <v>0</v>
      </c>
      <c r="BJ1785" s="45">
        <f t="shared" si="42684"/>
        <v>0</v>
      </c>
      <c r="BK1785" s="36"/>
      <c r="BL1785" s="37"/>
      <c r="BM1785" s="44">
        <f>parseTime(BK1785)-(BL1787=INT(RIGHT($F1785, 1)))</f>
        <v>0</v>
      </c>
      <c r="BN1785" s="45">
        <f t="shared" si="42685"/>
        <v>0</v>
      </c>
      <c r="BO1785" s="36"/>
      <c r="BP1785" s="37"/>
      <c r="BQ1785" s="44">
        <f t="shared" ref="BQ1785" si="42736">parseTime(BO1785)-(BP1787=INT(RIGHT($F1785, 1)))</f>
        <v>0</v>
      </c>
      <c r="BR1785" s="45">
        <f t="shared" si="42687"/>
        <v>0</v>
      </c>
      <c r="BS1785" s="36"/>
      <c r="BT1785" s="37"/>
      <c r="BU1785" s="44">
        <f t="shared" ref="BU1785" si="42737">parseTime(BS1785)-(BT1787=INT(RIGHT($F1785, 1)))</f>
        <v>0</v>
      </c>
      <c r="BV1785" s="45">
        <f t="shared" si="42689"/>
        <v>0</v>
      </c>
      <c r="BW1785" s="36"/>
      <c r="BX1785" s="37"/>
      <c r="BY1785" s="44">
        <f t="shared" ref="BY1785" si="42738">parseTime(BW1785)-(BX1787=INT(RIGHT($F1785, 1)))</f>
        <v>0</v>
      </c>
      <c r="BZ1785" s="45">
        <f t="shared" si="42691"/>
        <v>0</v>
      </c>
      <c r="CA1785" s="36"/>
      <c r="CB1785" s="37"/>
      <c r="CC1785" s="44">
        <f t="shared" ref="CC1785" si="42739">parseTime(CA1785)-(CB1787=INT(RIGHT($F1785, 1)))</f>
        <v>0</v>
      </c>
      <c r="CD1785" s="45">
        <f t="shared" si="42693"/>
        <v>0</v>
      </c>
      <c r="CE1785" s="36"/>
      <c r="CF1785" s="37"/>
      <c r="CG1785" s="44">
        <f t="shared" ref="CG1785" si="42740">parseTime(CE1785)-(CF1787=INT(RIGHT($F1785, 1)))</f>
        <v>0</v>
      </c>
      <c r="CH1785" s="45">
        <f t="shared" si="42695"/>
        <v>0</v>
      </c>
    </row>
    <row r="1786" spans="1:86" x14ac:dyDescent="0.25">
      <c r="A1786" s="56" t="s">
        <v>119</v>
      </c>
      <c r="B1786" s="57">
        <f t="shared" ref="B1786" ca="1" si="42741">roleHours(G1782:CH1788, "MCC")</f>
        <v>7.5</v>
      </c>
      <c r="C1786" s="14">
        <f t="shared" ca="1" si="42711"/>
        <v>0.9375</v>
      </c>
      <c r="D1786" s="14" t="s">
        <v>260</v>
      </c>
      <c r="E1786" s="20">
        <v>4.6500000000000004</v>
      </c>
      <c r="F1786" s="51" t="s">
        <v>132</v>
      </c>
      <c r="G1786" s="36"/>
      <c r="H1786" s="37"/>
      <c r="I1786" s="44">
        <f t="shared" ref="I1786" si="42742">parseTime(G1786)-(H1787=INT(RIGHT($F1786, 1)))</f>
        <v>0</v>
      </c>
      <c r="J1786" s="45">
        <f t="shared" si="42663"/>
        <v>0</v>
      </c>
      <c r="K1786" s="36"/>
      <c r="L1786" s="37"/>
      <c r="M1786" s="44">
        <f t="shared" ref="M1786" si="42743">parseTime(K1786)-(L1787=INT(RIGHT($F1786, 1)))</f>
        <v>0</v>
      </c>
      <c r="N1786" s="45">
        <f t="shared" si="42665"/>
        <v>0</v>
      </c>
      <c r="O1786" s="36"/>
      <c r="P1786" s="37"/>
      <c r="Q1786" s="44">
        <f t="shared" ref="Q1786" si="42744">parseTime(O1786)-(P1787=INT(RIGHT($F1786, 1)))</f>
        <v>0</v>
      </c>
      <c r="R1786" s="45">
        <f t="shared" si="42667"/>
        <v>0</v>
      </c>
      <c r="S1786" s="36"/>
      <c r="T1786" s="37"/>
      <c r="U1786" s="44">
        <f t="shared" ref="U1786" si="42745">parseTime(S1786)-(T1787=INT(RIGHT($F1786, 1)))</f>
        <v>0</v>
      </c>
      <c r="V1786" s="45">
        <f t="shared" si="42669"/>
        <v>0</v>
      </c>
      <c r="W1786" s="36"/>
      <c r="X1786" s="37"/>
      <c r="Y1786" s="44">
        <f t="shared" ref="Y1786" si="42746">parseTime(W1786)-(X1787=INT(RIGHT($F1786, 1)))</f>
        <v>0</v>
      </c>
      <c r="Z1786" s="45">
        <f t="shared" si="42671"/>
        <v>0</v>
      </c>
      <c r="AA1786" s="36"/>
      <c r="AB1786" s="37"/>
      <c r="AC1786" s="44">
        <f t="shared" ref="AC1786" si="42747">parseTime(AA1786)-(AB1787=INT(RIGHT($F1786, 1)))</f>
        <v>0</v>
      </c>
      <c r="AD1786" s="45">
        <f t="shared" si="42673"/>
        <v>0</v>
      </c>
      <c r="AE1786" s="36"/>
      <c r="AF1786" s="37"/>
      <c r="AG1786" s="44">
        <f t="shared" ref="AG1786" si="42748">parseTime(AE1786)-(AF1787=INT(RIGHT($F1786, 1)))</f>
        <v>0</v>
      </c>
      <c r="AH1786" s="45">
        <f t="shared" si="42675"/>
        <v>0</v>
      </c>
      <c r="AI1786" s="36"/>
      <c r="AJ1786" s="37"/>
      <c r="AK1786" s="44">
        <f>parseTime(AI1786)-(AJ1787=INT(RIGHT($F1786, 1)))</f>
        <v>0</v>
      </c>
      <c r="AL1786" s="45">
        <f t="shared" si="42676"/>
        <v>0</v>
      </c>
      <c r="AM1786" s="36"/>
      <c r="AN1786" s="37"/>
      <c r="AO1786" s="44">
        <f t="shared" ref="AO1786" si="42749">parseTime(AM1786)-(AN1787=INT(RIGHT($F1786, 1)))</f>
        <v>0</v>
      </c>
      <c r="AP1786" s="45">
        <f t="shared" si="42678"/>
        <v>0</v>
      </c>
      <c r="AQ1786" s="36"/>
      <c r="AR1786" s="37"/>
      <c r="AS1786" s="44">
        <f t="shared" ref="AS1786" si="42750">parseTime(AQ1786)-(AR1787=INT(RIGHT($F1786, 1)))</f>
        <v>0</v>
      </c>
      <c r="AT1786" s="45">
        <f t="shared" si="42680"/>
        <v>0</v>
      </c>
      <c r="AU1786" s="36"/>
      <c r="AV1786" s="37"/>
      <c r="AW1786" s="44">
        <f>parseTime(AU1786)-(AV1787=INT(RIGHT($F1786, 1)))</f>
        <v>0</v>
      </c>
      <c r="AX1786" s="45">
        <f t="shared" si="42681"/>
        <v>0</v>
      </c>
      <c r="AY1786" s="36"/>
      <c r="AZ1786" s="37"/>
      <c r="BA1786" s="44">
        <f>parseTime(AY1786)-(AZ1787=INT(RIGHT($F1786, 1)))</f>
        <v>0</v>
      </c>
      <c r="BB1786" s="45">
        <f t="shared" si="42682"/>
        <v>0</v>
      </c>
      <c r="BC1786" s="36"/>
      <c r="BD1786" s="37"/>
      <c r="BE1786" s="44">
        <f>parseTime(BC1786)-(BD1787=INT(RIGHT($F1786, 1)))</f>
        <v>0</v>
      </c>
      <c r="BF1786" s="45">
        <f t="shared" si="42683"/>
        <v>0</v>
      </c>
      <c r="BG1786" s="36"/>
      <c r="BH1786" s="37"/>
      <c r="BI1786" s="44">
        <f>parseTime(BG1786)-(BH1787=INT(RIGHT($F1786, 1)))</f>
        <v>0</v>
      </c>
      <c r="BJ1786" s="45">
        <f t="shared" si="42684"/>
        <v>0</v>
      </c>
      <c r="BK1786" s="36"/>
      <c r="BL1786" s="37"/>
      <c r="BM1786" s="44">
        <f>parseTime(BK1786)-(BL1787=INT(RIGHT($F1786, 1)))</f>
        <v>0</v>
      </c>
      <c r="BN1786" s="45">
        <f t="shared" si="42685"/>
        <v>0</v>
      </c>
      <c r="BO1786" s="36"/>
      <c r="BP1786" s="37"/>
      <c r="BQ1786" s="44">
        <f t="shared" ref="BQ1786" si="42751">parseTime(BO1786)-(BP1787=INT(RIGHT($F1786, 1)))</f>
        <v>0</v>
      </c>
      <c r="BR1786" s="45">
        <f t="shared" si="42687"/>
        <v>0</v>
      </c>
      <c r="BS1786" s="36"/>
      <c r="BT1786" s="37"/>
      <c r="BU1786" s="44">
        <f t="shared" ref="BU1786" si="42752">parseTime(BS1786)-(BT1787=INT(RIGHT($F1786, 1)))</f>
        <v>0</v>
      </c>
      <c r="BV1786" s="45">
        <f t="shared" si="42689"/>
        <v>0</v>
      </c>
      <c r="BW1786" s="36"/>
      <c r="BX1786" s="37"/>
      <c r="BY1786" s="44">
        <f t="shared" ref="BY1786" si="42753">parseTime(BW1786)-(BX1787=INT(RIGHT($F1786, 1)))</f>
        <v>0</v>
      </c>
      <c r="BZ1786" s="45">
        <f t="shared" si="42691"/>
        <v>0</v>
      </c>
      <c r="CA1786" s="36"/>
      <c r="CB1786" s="37"/>
      <c r="CC1786" s="44">
        <f t="shared" ref="CC1786" si="42754">parseTime(CA1786)-(CB1787=INT(RIGHT($F1786, 1)))</f>
        <v>0</v>
      </c>
      <c r="CD1786" s="45">
        <f t="shared" si="42693"/>
        <v>0</v>
      </c>
      <c r="CE1786" s="36"/>
      <c r="CF1786" s="37"/>
      <c r="CG1786" s="44">
        <f t="shared" ref="CG1786" si="42755">parseTime(CE1786)-(CF1787=INT(RIGHT($F1786, 1)))</f>
        <v>0</v>
      </c>
      <c r="CH1786" s="45">
        <f t="shared" si="42695"/>
        <v>0</v>
      </c>
    </row>
    <row r="1787" spans="1:86" x14ac:dyDescent="0.25">
      <c r="A1787" s="56"/>
      <c r="B1787" s="57"/>
      <c r="C1787" s="14">
        <f t="shared" si="42711"/>
        <v>0</v>
      </c>
      <c r="D1787" s="14"/>
      <c r="E1787" s="20">
        <f t="shared" ref="E1787" si="42756">((7.5/2)-0.5+E1786)*8</f>
        <v>63.2</v>
      </c>
      <c r="F1787" s="51"/>
      <c r="G1787" s="46" t="s">
        <v>134</v>
      </c>
      <c r="H1787" s="38">
        <f t="shared" ref="H1787" si="42757">lunchAdjust(G1782:H1786)</f>
        <v>1</v>
      </c>
      <c r="I1787" s="48" t="s">
        <v>0</v>
      </c>
      <c r="J1787" s="39">
        <f t="shared" ref="J1787" si="42758">SUMPRODUCT(I1782:I1786*J1782:J1786)</f>
        <v>8</v>
      </c>
      <c r="K1787" s="46" t="s">
        <v>134</v>
      </c>
      <c r="L1787" s="38">
        <f t="shared" ref="L1787" si="42759">lunchAdjust(K1782:L1786)</f>
        <v>1</v>
      </c>
      <c r="M1787" s="48" t="s">
        <v>0</v>
      </c>
      <c r="N1787" s="39">
        <f t="shared" ref="N1787" si="42760">SUMPRODUCT(M1782:M1786*N1782:N1786)</f>
        <v>8</v>
      </c>
      <c r="O1787" s="46" t="s">
        <v>134</v>
      </c>
      <c r="P1787" s="38">
        <f t="shared" ref="P1787" si="42761">lunchAdjust(O1782:P1786)</f>
        <v>1</v>
      </c>
      <c r="Q1787" s="48" t="s">
        <v>0</v>
      </c>
      <c r="R1787" s="39">
        <f t="shared" ref="R1787" si="42762">SUMPRODUCT(Q1782:Q1786*R1782:R1786)</f>
        <v>8</v>
      </c>
      <c r="S1787" s="46" t="s">
        <v>134</v>
      </c>
      <c r="T1787" s="38">
        <f t="shared" ref="T1787" si="42763">lunchAdjust(S1782:T1786)</f>
        <v>1</v>
      </c>
      <c r="U1787" s="48" t="s">
        <v>0</v>
      </c>
      <c r="V1787" s="39">
        <f t="shared" ref="V1787" si="42764">SUMPRODUCT(U1782:U1786*V1782:V1786)</f>
        <v>0</v>
      </c>
      <c r="W1787" s="46" t="s">
        <v>134</v>
      </c>
      <c r="X1787" s="38">
        <f t="shared" ref="X1787" si="42765">lunchAdjust(W1782:X1786)</f>
        <v>0</v>
      </c>
      <c r="Y1787" s="48" t="s">
        <v>0</v>
      </c>
      <c r="Z1787" s="39">
        <f t="shared" ref="Z1787" si="42766">SUMPRODUCT(Y1782:Y1786*Z1782:Z1786)</f>
        <v>0</v>
      </c>
      <c r="AA1787" s="46" t="s">
        <v>134</v>
      </c>
      <c r="AB1787" s="38">
        <f t="shared" ref="AB1787" si="42767">lunchAdjust(AA1782:AB1786)</f>
        <v>1</v>
      </c>
      <c r="AC1787" s="48" t="s">
        <v>0</v>
      </c>
      <c r="AD1787" s="39">
        <f t="shared" ref="AD1787" si="42768">SUMPRODUCT(AC1782:AC1786*AD1782:AD1786)</f>
        <v>0</v>
      </c>
      <c r="AE1787" s="46" t="s">
        <v>134</v>
      </c>
      <c r="AF1787" s="38">
        <f t="shared" ref="AF1787" si="42769">lunchAdjust(AE1782:AF1786)</f>
        <v>1</v>
      </c>
      <c r="AG1787" s="48" t="s">
        <v>0</v>
      </c>
      <c r="AH1787" s="39">
        <f t="shared" ref="AH1787" si="42770">SUMPRODUCT(AG1782:AG1786*AH1782:AH1786)</f>
        <v>7.5</v>
      </c>
      <c r="AI1787" s="46" t="s">
        <v>134</v>
      </c>
      <c r="AJ1787" s="38">
        <f t="shared" ref="AJ1787" si="42771">lunchAdjust(AI1782:AJ1786)</f>
        <v>1</v>
      </c>
      <c r="AK1787" s="48" t="s">
        <v>0</v>
      </c>
      <c r="AL1787" s="39">
        <f t="shared" ref="AL1787" si="42772">SUMPRODUCT(AK1782:AK1786*AL1782:AL1786)</f>
        <v>8</v>
      </c>
      <c r="AM1787" s="46" t="s">
        <v>134</v>
      </c>
      <c r="AN1787" s="38">
        <f t="shared" ref="AN1787" si="42773">lunchAdjust(AM1782:AN1786)</f>
        <v>0</v>
      </c>
      <c r="AO1787" s="48" t="s">
        <v>0</v>
      </c>
      <c r="AP1787" s="39">
        <f t="shared" ref="AP1787" si="42774">SUMPRODUCT(AO1782:AO1786*AP1782:AP1786)</f>
        <v>0</v>
      </c>
      <c r="AQ1787" s="46" t="s">
        <v>134</v>
      </c>
      <c r="AR1787" s="38">
        <f t="shared" ref="AR1787" si="42775">lunchAdjust(AQ1782:AR1786)</f>
        <v>0</v>
      </c>
      <c r="AS1787" s="48" t="s">
        <v>0</v>
      </c>
      <c r="AT1787" s="39">
        <f t="shared" ref="AT1787" si="42776">SUMPRODUCT(AS1782:AS1786*AT1782:AT1786)</f>
        <v>0</v>
      </c>
      <c r="AU1787" s="46" t="s">
        <v>134</v>
      </c>
      <c r="AV1787" s="38">
        <f t="shared" ref="AV1787" si="42777">lunchAdjust(AU1782:AV1786)</f>
        <v>0</v>
      </c>
      <c r="AW1787" s="48" t="s">
        <v>0</v>
      </c>
      <c r="AX1787" s="39">
        <f t="shared" ref="AX1787" si="42778">SUMPRODUCT(AW1782:AW1786*AX1782:AX1786)</f>
        <v>0</v>
      </c>
      <c r="AY1787" s="46" t="s">
        <v>134</v>
      </c>
      <c r="AZ1787" s="38">
        <f t="shared" ref="AZ1787" si="42779">lunchAdjust(AY1782:AZ1786)</f>
        <v>0</v>
      </c>
      <c r="BA1787" s="48" t="s">
        <v>0</v>
      </c>
      <c r="BB1787" s="39">
        <f t="shared" ref="BB1787" si="42780">SUMPRODUCT(BA1782:BA1786*BB1782:BB1786)</f>
        <v>0</v>
      </c>
      <c r="BC1787" s="46" t="s">
        <v>134</v>
      </c>
      <c r="BD1787" s="38">
        <f t="shared" ref="BD1787" si="42781">lunchAdjust(BC1782:BD1786)</f>
        <v>0</v>
      </c>
      <c r="BE1787" s="48" t="s">
        <v>0</v>
      </c>
      <c r="BF1787" s="39">
        <f t="shared" ref="BF1787" si="42782">SUMPRODUCT(BE1782:BE1786*BF1782:BF1786)</f>
        <v>0</v>
      </c>
      <c r="BG1787" s="46" t="s">
        <v>134</v>
      </c>
      <c r="BH1787" s="38">
        <f t="shared" ref="BH1787" si="42783">lunchAdjust(BG1782:BH1786)</f>
        <v>0</v>
      </c>
      <c r="BI1787" s="48" t="s">
        <v>0</v>
      </c>
      <c r="BJ1787" s="39">
        <f t="shared" ref="BJ1787" si="42784">SUMPRODUCT(BI1782:BI1786*BJ1782:BJ1786)</f>
        <v>0</v>
      </c>
      <c r="BK1787" s="46" t="s">
        <v>134</v>
      </c>
      <c r="BL1787" s="38">
        <f t="shared" ref="BL1787" si="42785">lunchAdjust(BK1782:BL1786)</f>
        <v>0</v>
      </c>
      <c r="BM1787" s="48" t="s">
        <v>0</v>
      </c>
      <c r="BN1787" s="39">
        <f t="shared" ref="BN1787" si="42786">SUMPRODUCT(BM1782:BM1786*BN1782:BN1786)</f>
        <v>0</v>
      </c>
      <c r="BO1787" s="46" t="s">
        <v>134</v>
      </c>
      <c r="BP1787" s="38">
        <f t="shared" ref="BP1787" si="42787">lunchAdjust(BO1782:BP1786)</f>
        <v>1</v>
      </c>
      <c r="BQ1787" s="48" t="s">
        <v>0</v>
      </c>
      <c r="BR1787" s="39">
        <f t="shared" ref="BR1787" si="42788">SUMPRODUCT(BQ1782:BQ1786*BR1782:BR1786)</f>
        <v>8</v>
      </c>
      <c r="BS1787" s="46" t="s">
        <v>134</v>
      </c>
      <c r="BT1787" s="38">
        <f t="shared" ref="BT1787" si="42789">lunchAdjust(BS1782:BT1786)</f>
        <v>1</v>
      </c>
      <c r="BU1787" s="48" t="s">
        <v>0</v>
      </c>
      <c r="BV1787" s="39">
        <f t="shared" ref="BV1787" si="42790">SUMPRODUCT(BU1782:BU1786*BV1782:BV1786)</f>
        <v>8</v>
      </c>
      <c r="BW1787" s="46" t="s">
        <v>134</v>
      </c>
      <c r="BX1787" s="38">
        <f t="shared" ref="BX1787" si="42791">lunchAdjust(BW1782:BX1786)</f>
        <v>0</v>
      </c>
      <c r="BY1787" s="48" t="s">
        <v>0</v>
      </c>
      <c r="BZ1787" s="39">
        <f t="shared" ref="BZ1787" si="42792">SUMPRODUCT(BY1782:BY1786*BZ1782:BZ1786)</f>
        <v>0</v>
      </c>
      <c r="CA1787" s="46" t="s">
        <v>134</v>
      </c>
      <c r="CB1787" s="38">
        <f t="shared" ref="CB1787" si="42793">lunchAdjust(CA1782:CB1786)</f>
        <v>0</v>
      </c>
      <c r="CC1787" s="48" t="s">
        <v>0</v>
      </c>
      <c r="CD1787" s="39">
        <f t="shared" ref="CD1787" si="42794">SUMPRODUCT(CC1782:CC1786*CD1782:CD1786)</f>
        <v>0</v>
      </c>
      <c r="CE1787" s="46" t="s">
        <v>134</v>
      </c>
      <c r="CF1787" s="38">
        <f t="shared" ref="CF1787" si="42795">lunchAdjust(CE1782:CF1786)</f>
        <v>0</v>
      </c>
      <c r="CG1787" s="48" t="s">
        <v>0</v>
      </c>
      <c r="CH1787" s="39">
        <f t="shared" ref="CH1787" si="42796">SUMPRODUCT(CG1782:CG1786*CH1782:CH1786)</f>
        <v>0</v>
      </c>
    </row>
    <row r="1788" spans="1:86" ht="15.75" thickBot="1" x14ac:dyDescent="0.3">
      <c r="A1788" s="58" t="s">
        <v>121</v>
      </c>
      <c r="B1788" s="59">
        <f t="shared" ref="B1788" ca="1" si="42797">roleHours(G1782:CH1788, "OUT")</f>
        <v>0</v>
      </c>
      <c r="C1788" s="54" t="s">
        <v>137</v>
      </c>
      <c r="D1788" s="22">
        <f t="shared" ref="D1788" ca="1" si="42798">roleHours(G1782:CH1788, "PTO")</f>
        <v>16</v>
      </c>
      <c r="E1788" s="23">
        <f t="shared" ref="E1788" ca="1" si="42799">E1787-B1783</f>
        <v>7.7000000000000028</v>
      </c>
      <c r="F1788" s="52"/>
      <c r="G1788" s="47" t="s">
        <v>39</v>
      </c>
      <c r="H1788" s="40">
        <f t="shared" si="41419"/>
        <v>0</v>
      </c>
      <c r="I1788" s="49" t="s">
        <v>135</v>
      </c>
      <c r="J1788" s="41">
        <f t="shared" ref="J1788" si="42800">J1787*G$4</f>
        <v>0</v>
      </c>
      <c r="K1788" s="47" t="s">
        <v>39</v>
      </c>
      <c r="L1788" s="40">
        <f t="shared" ref="L1788" si="42801">SUMPRODUCT(M1782:M1786*(L1782:L1786="PTO"))+SUMPRODUCT(M1782:M1786*(L1782:L1786="HOL"))</f>
        <v>0</v>
      </c>
      <c r="M1788" s="49" t="s">
        <v>135</v>
      </c>
      <c r="N1788" s="41">
        <f t="shared" ref="N1788" si="42802">N1787*K$4</f>
        <v>0</v>
      </c>
      <c r="O1788" s="47" t="s">
        <v>39</v>
      </c>
      <c r="P1788" s="40">
        <f t="shared" ref="P1788" si="42803">SUMPRODUCT(Q1782:Q1786*(P1782:P1786="PTO"))+SUMPRODUCT(Q1782:Q1786*(P1782:P1786="HOL"))</f>
        <v>0</v>
      </c>
      <c r="Q1788" s="49" t="s">
        <v>135</v>
      </c>
      <c r="R1788" s="41">
        <f t="shared" ref="R1788" si="42804">R1787*O$4</f>
        <v>8</v>
      </c>
      <c r="S1788" s="47" t="s">
        <v>39</v>
      </c>
      <c r="T1788" s="40">
        <f t="shared" ref="T1788" si="42805">SUMPRODUCT(U1782:U1786*(T1782:T1786="PTO"))+SUMPRODUCT(U1782:U1786*(T1782:T1786="HOL"))</f>
        <v>8</v>
      </c>
      <c r="U1788" s="49" t="s">
        <v>135</v>
      </c>
      <c r="V1788" s="41">
        <f t="shared" ref="V1788" si="42806">V1787*S$4</f>
        <v>0</v>
      </c>
      <c r="W1788" s="47" t="s">
        <v>39</v>
      </c>
      <c r="X1788" s="40">
        <f t="shared" ref="X1788" si="42807">SUMPRODUCT(Y1782:Y1786*(X1782:X1786="PTO"))+SUMPRODUCT(Y1782:Y1786*(X1782:X1786="HOL"))</f>
        <v>0</v>
      </c>
      <c r="Y1788" s="49" t="s">
        <v>135</v>
      </c>
      <c r="Z1788" s="41">
        <f t="shared" ref="Z1788" si="42808">Z1787*W$4</f>
        <v>0</v>
      </c>
      <c r="AA1788" s="47" t="s">
        <v>39</v>
      </c>
      <c r="AB1788" s="40">
        <f t="shared" ref="AB1788" si="42809">SUMPRODUCT(AC1782:AC1786*(AB1782:AB1786="PTO"))+SUMPRODUCT(AC1782:AC1786*(AB1782:AB1786="HOL"))</f>
        <v>8</v>
      </c>
      <c r="AC1788" s="49" t="s">
        <v>135</v>
      </c>
      <c r="AD1788" s="41">
        <f t="shared" ref="AD1788" si="42810">AD1787*AA$4</f>
        <v>0</v>
      </c>
      <c r="AE1788" s="47" t="s">
        <v>39</v>
      </c>
      <c r="AF1788" s="40">
        <f t="shared" ref="AF1788" si="42811">SUMPRODUCT(AG1782:AG1786*(AF1782:AF1786="PTO"))+SUMPRODUCT(AG1782:AG1786*(AF1782:AF1786="HOL"))</f>
        <v>0</v>
      </c>
      <c r="AG1788" s="49" t="s">
        <v>135</v>
      </c>
      <c r="AH1788" s="41">
        <f t="shared" ref="AH1788" si="42812">AH1787*AE$4</f>
        <v>7.5</v>
      </c>
      <c r="AI1788" s="47" t="s">
        <v>39</v>
      </c>
      <c r="AJ1788" s="40">
        <f t="shared" ref="AJ1788" si="42813">SUMPRODUCT(AK1782:AK1786*(AJ1782:AJ1786="PTO"))+SUMPRODUCT(AK1782:AK1786*(AJ1782:AJ1786="HOL"))</f>
        <v>0</v>
      </c>
      <c r="AK1788" s="49" t="s">
        <v>135</v>
      </c>
      <c r="AL1788" s="41">
        <f>AL1787*AI$4</f>
        <v>8</v>
      </c>
      <c r="AM1788" s="47" t="s">
        <v>39</v>
      </c>
      <c r="AN1788" s="40">
        <f t="shared" ref="AN1788" si="42814">SUMPRODUCT(AO1782:AO1786*(AN1782:AN1786="PTO"))+SUMPRODUCT(AO1782:AO1786*(AN1782:AN1786="HOL"))</f>
        <v>0</v>
      </c>
      <c r="AO1788" s="49" t="s">
        <v>135</v>
      </c>
      <c r="AP1788" s="41">
        <f t="shared" ref="AP1788" si="42815">AP1787*AM$4</f>
        <v>0</v>
      </c>
      <c r="AQ1788" s="47" t="s">
        <v>39</v>
      </c>
      <c r="AR1788" s="40">
        <f t="shared" ref="AR1788" si="42816">SUMPRODUCT(AS1782:AS1786*(AR1782:AR1786="PTO"))+SUMPRODUCT(AS1782:AS1786*(AR1782:AR1786="HOL"))</f>
        <v>0</v>
      </c>
      <c r="AS1788" s="49" t="s">
        <v>135</v>
      </c>
      <c r="AT1788" s="41">
        <f t="shared" ref="AT1788" si="42817">AT1787*AQ$4</f>
        <v>0</v>
      </c>
      <c r="AU1788" s="47" t="s">
        <v>39</v>
      </c>
      <c r="AV1788" s="40">
        <f t="shared" ref="AV1788" si="42818">SUMPRODUCT(AW1782:AW1786*(AV1782:AV1786="PTO"))+SUMPRODUCT(AW1782:AW1786*(AV1782:AV1786="HOL"))</f>
        <v>0</v>
      </c>
      <c r="AW1788" s="49" t="s">
        <v>135</v>
      </c>
      <c r="AX1788" s="41">
        <f>AX1787*AU$4</f>
        <v>0</v>
      </c>
      <c r="AY1788" s="47" t="s">
        <v>39</v>
      </c>
      <c r="AZ1788" s="40">
        <f t="shared" ref="AZ1788" si="42819">SUMPRODUCT(BA1782:BA1786*(AZ1782:AZ1786="PTO"))+SUMPRODUCT(BA1782:BA1786*(AZ1782:AZ1786="HOL"))</f>
        <v>0</v>
      </c>
      <c r="BA1788" s="49" t="s">
        <v>135</v>
      </c>
      <c r="BB1788" s="41">
        <f>BB1787*AY$4</f>
        <v>0</v>
      </c>
      <c r="BC1788" s="47" t="s">
        <v>39</v>
      </c>
      <c r="BD1788" s="40">
        <f t="shared" ref="BD1788" si="42820">SUMPRODUCT(BE1782:BE1786*(BD1782:BD1786="PTO"))+SUMPRODUCT(BE1782:BE1786*(BD1782:BD1786="HOL"))</f>
        <v>0</v>
      </c>
      <c r="BE1788" s="49" t="s">
        <v>135</v>
      </c>
      <c r="BF1788" s="41">
        <f>BF1787*BC$4</f>
        <v>0</v>
      </c>
      <c r="BG1788" s="47" t="s">
        <v>39</v>
      </c>
      <c r="BH1788" s="40">
        <f t="shared" ref="BH1788" si="42821">SUMPRODUCT(BI1782:BI1786*(BH1782:BH1786="PTO"))+SUMPRODUCT(BI1782:BI1786*(BH1782:BH1786="HOL"))</f>
        <v>0</v>
      </c>
      <c r="BI1788" s="49" t="s">
        <v>135</v>
      </c>
      <c r="BJ1788" s="41">
        <f>BJ1787*BG$4</f>
        <v>0</v>
      </c>
      <c r="BK1788" s="47" t="s">
        <v>39</v>
      </c>
      <c r="BL1788" s="40">
        <f t="shared" ref="BL1788" si="42822">SUMPRODUCT(BM1782:BM1786*(BL1782:BL1786="PTO"))+SUMPRODUCT(BM1782:BM1786*(BL1782:BL1786="HOL"))</f>
        <v>0</v>
      </c>
      <c r="BM1788" s="49" t="s">
        <v>135</v>
      </c>
      <c r="BN1788" s="41">
        <f>BN1787*BK$4</f>
        <v>0</v>
      </c>
      <c r="BO1788" s="47" t="s">
        <v>39</v>
      </c>
      <c r="BP1788" s="40">
        <f t="shared" ref="BP1788" si="42823">SUMPRODUCT(BQ1782:BQ1786*(BP1782:BP1786="PTO"))+SUMPRODUCT(BQ1782:BQ1786*(BP1782:BP1786="HOL"))</f>
        <v>0</v>
      </c>
      <c r="BQ1788" s="49" t="s">
        <v>135</v>
      </c>
      <c r="BR1788" s="41">
        <f t="shared" ref="BR1788" si="42824">BR1787*BO$4</f>
        <v>8</v>
      </c>
      <c r="BS1788" s="47" t="s">
        <v>39</v>
      </c>
      <c r="BT1788" s="40">
        <f t="shared" ref="BT1788" si="42825">SUMPRODUCT(BU1782:BU1786*(BT1782:BT1786="PTO"))+SUMPRODUCT(BU1782:BU1786*(BT1782:BT1786="HOL"))</f>
        <v>0</v>
      </c>
      <c r="BU1788" s="49" t="s">
        <v>135</v>
      </c>
      <c r="BV1788" s="41">
        <f t="shared" ref="BV1788" si="42826">BV1787*BS$4</f>
        <v>8</v>
      </c>
      <c r="BW1788" s="47" t="s">
        <v>39</v>
      </c>
      <c r="BX1788" s="40">
        <f t="shared" ref="BX1788" si="42827">SUMPRODUCT(BY1782:BY1786*(BX1782:BX1786="PTO"))+SUMPRODUCT(BY1782:BY1786*(BX1782:BX1786="HOL"))</f>
        <v>0</v>
      </c>
      <c r="BY1788" s="49" t="s">
        <v>135</v>
      </c>
      <c r="BZ1788" s="41">
        <f t="shared" ref="BZ1788" si="42828">BZ1787*BW$4</f>
        <v>0</v>
      </c>
      <c r="CA1788" s="47" t="s">
        <v>39</v>
      </c>
      <c r="CB1788" s="40">
        <f t="shared" ref="CB1788" si="42829">SUMPRODUCT(CC1782:CC1786*(CB1782:CB1786="PTO"))+SUMPRODUCT(CC1782:CC1786*(CB1782:CB1786="HOL"))</f>
        <v>0</v>
      </c>
      <c r="CC1788" s="49" t="s">
        <v>135</v>
      </c>
      <c r="CD1788" s="41">
        <f t="shared" ref="CD1788" si="42830">CD1787*CA$4</f>
        <v>0</v>
      </c>
      <c r="CE1788" s="47" t="s">
        <v>39</v>
      </c>
      <c r="CF1788" s="40">
        <f t="shared" ref="CF1788" si="42831">SUMPRODUCT(CG1782:CG1786*(CF1782:CF1786="PTO"))+SUMPRODUCT(CG1782:CG1786*(CF1782:CF1786="HOL"))</f>
        <v>0</v>
      </c>
      <c r="CG1788" s="49" t="s">
        <v>135</v>
      </c>
      <c r="CH1788" s="41">
        <f t="shared" ref="CH1788" si="42832">CH1787*CE$4</f>
        <v>0</v>
      </c>
    </row>
    <row r="1789" spans="1:86" x14ac:dyDescent="0.25">
      <c r="A1789" s="70" t="s">
        <v>133</v>
      </c>
      <c r="B1789" s="71">
        <f t="shared" ref="B1789" ca="1" si="42833">D1789-B1790</f>
        <v>17.94797887000459</v>
      </c>
      <c r="C1789" s="72" t="s">
        <v>122</v>
      </c>
      <c r="D1789" s="71">
        <f>IFERROR(INDEX(Holidays[FTE], MATCH(Entry!E1789, Holidays[Date], 0)), 1)*8*INDEX(FTEguide[[1]:[12]], MATCH(Entry!E1790, FTEguide[Weekday], 0), IF(Entry!E1792&gt;0, Entry!E1792, MONTH(Entry!E1789)))</f>
        <v>61.19797887000459</v>
      </c>
      <c r="E1789" s="60">
        <f t="shared" si="42661"/>
        <v>44083</v>
      </c>
      <c r="F1789" s="50" t="s">
        <v>128</v>
      </c>
      <c r="G1789" s="34" t="s">
        <v>270</v>
      </c>
      <c r="H1789" s="35" t="s">
        <v>23</v>
      </c>
      <c r="I1789" s="42">
        <f t="shared" ref="I1789" si="42834">parseTime(G1789)-(H1794=INT(RIGHT($F1789, 1)))</f>
        <v>6</v>
      </c>
      <c r="J1789" s="43">
        <f t="shared" ref="J1789:J1793" si="42835">isClocked(H1789)</f>
        <v>1</v>
      </c>
      <c r="K1789" s="34" t="s">
        <v>136</v>
      </c>
      <c r="L1789" s="35" t="s">
        <v>23</v>
      </c>
      <c r="M1789" s="42">
        <f t="shared" ref="M1789" si="42836">parseTime(K1789)-(L1794=INT(RIGHT($F1789, 1)))</f>
        <v>8</v>
      </c>
      <c r="N1789" s="43">
        <f t="shared" ref="N1789:N1793" si="42837">isClocked(L1789)</f>
        <v>1</v>
      </c>
      <c r="O1789" s="34" t="s">
        <v>180</v>
      </c>
      <c r="P1789" s="35" t="s">
        <v>23</v>
      </c>
      <c r="Q1789" s="42">
        <f t="shared" ref="Q1789" si="42838">parseTime(O1789)-(P1794=INT(RIGHT($F1789, 1)))</f>
        <v>8</v>
      </c>
      <c r="R1789" s="43">
        <f t="shared" ref="R1789:R1793" si="42839">isClocked(P1789)</f>
        <v>1</v>
      </c>
      <c r="S1789" s="34" t="s">
        <v>227</v>
      </c>
      <c r="T1789" s="35" t="s">
        <v>39</v>
      </c>
      <c r="U1789" s="42">
        <f t="shared" ref="U1789" si="42840">parseTime(S1789)-(T1794=INT(RIGHT($F1789, 1)))</f>
        <v>8</v>
      </c>
      <c r="V1789" s="43">
        <f t="shared" ref="V1789:V1793" si="42841">isClocked(T1789)</f>
        <v>0</v>
      </c>
      <c r="W1789" s="34"/>
      <c r="X1789" s="35"/>
      <c r="Y1789" s="42">
        <f t="shared" ref="Y1789" si="42842">parseTime(W1789)-(X1794=INT(RIGHT($F1789, 1)))</f>
        <v>0</v>
      </c>
      <c r="Z1789" s="43">
        <f t="shared" ref="Z1789:Z1793" si="42843">isClocked(X1789)</f>
        <v>0</v>
      </c>
      <c r="AA1789" s="34" t="s">
        <v>136</v>
      </c>
      <c r="AB1789" s="35" t="s">
        <v>39</v>
      </c>
      <c r="AC1789" s="42">
        <f t="shared" ref="AC1789" si="42844">parseTime(AA1789)-(AB1794=INT(RIGHT($F1789, 1)))</f>
        <v>8</v>
      </c>
      <c r="AD1789" s="43">
        <f t="shared" ref="AD1789:AD1793" si="42845">isClocked(AB1789)</f>
        <v>0</v>
      </c>
      <c r="AE1789" s="34" t="s">
        <v>245</v>
      </c>
      <c r="AF1789" s="35" t="s">
        <v>25</v>
      </c>
      <c r="AG1789" s="42">
        <f t="shared" ref="AG1789" si="42846">parseTime(AE1789)-(AF1794=INT(RIGHT($F1789, 1)))</f>
        <v>7.5</v>
      </c>
      <c r="AH1789" s="43">
        <f t="shared" ref="AH1789:AH1793" si="42847">isClocked(AF1789)</f>
        <v>1</v>
      </c>
      <c r="AI1789" s="34"/>
      <c r="AJ1789" s="35"/>
      <c r="AK1789" s="42">
        <f>parseTime(AI1789)-(AJ1794=INT(RIGHT($F1789, 1)))</f>
        <v>0</v>
      </c>
      <c r="AL1789" s="43">
        <f t="shared" ref="AL1789:AL1793" si="42848">isClocked(AJ1789)</f>
        <v>0</v>
      </c>
      <c r="AM1789" s="34"/>
      <c r="AN1789" s="35"/>
      <c r="AO1789" s="42">
        <f t="shared" ref="AO1789" si="42849">parseTime(AM1789)-(AN1794=INT(RIGHT($F1789, 1)))</f>
        <v>0</v>
      </c>
      <c r="AP1789" s="43">
        <f t="shared" ref="AP1789:AP1793" si="42850">isClocked(AN1789)</f>
        <v>0</v>
      </c>
      <c r="AQ1789" s="34"/>
      <c r="AR1789" s="35"/>
      <c r="AS1789" s="42">
        <f t="shared" ref="AS1789" si="42851">parseTime(AQ1789)-(AR1794=INT(RIGHT($F1789, 1)))</f>
        <v>0</v>
      </c>
      <c r="AT1789" s="43">
        <f t="shared" ref="AT1789:AT1793" si="42852">isClocked(AR1789)</f>
        <v>0</v>
      </c>
      <c r="AU1789" s="34"/>
      <c r="AV1789" s="35"/>
      <c r="AW1789" s="42">
        <f>parseTime(AU1789)-(AV1794=INT(RIGHT($F1789, 1)))</f>
        <v>0</v>
      </c>
      <c r="AX1789" s="43">
        <f t="shared" ref="AX1789:AX1793" si="42853">isClocked(AV1789)</f>
        <v>0</v>
      </c>
      <c r="AY1789" s="34"/>
      <c r="AZ1789" s="35"/>
      <c r="BA1789" s="42">
        <f>parseTime(AY1789)-(AZ1794=INT(RIGHT($F1789, 1)))</f>
        <v>0</v>
      </c>
      <c r="BB1789" s="43">
        <f t="shared" ref="BB1789:BB1793" si="42854">isClocked(AZ1789)</f>
        <v>0</v>
      </c>
      <c r="BC1789" s="34"/>
      <c r="BD1789" s="35"/>
      <c r="BE1789" s="42">
        <f>parseTime(BC1789)-(BD1794=INT(RIGHT($F1789, 1)))</f>
        <v>0</v>
      </c>
      <c r="BF1789" s="43">
        <f t="shared" ref="BF1789:BF1793" si="42855">isClocked(BD1789)</f>
        <v>0</v>
      </c>
      <c r="BG1789" s="34"/>
      <c r="BH1789" s="35"/>
      <c r="BI1789" s="42">
        <f>parseTime(BG1789)-(BH1794=INT(RIGHT($F1789, 1)))</f>
        <v>0</v>
      </c>
      <c r="BJ1789" s="43">
        <f t="shared" ref="BJ1789:BJ1793" si="42856">isClocked(BH1789)</f>
        <v>0</v>
      </c>
      <c r="BK1789" s="34"/>
      <c r="BL1789" s="35"/>
      <c r="BM1789" s="42">
        <f>parseTime(BK1789)-(BL1794=INT(RIGHT($F1789, 1)))</f>
        <v>0</v>
      </c>
      <c r="BN1789" s="43">
        <f t="shared" ref="BN1789:BN1793" si="42857">isClocked(BL1789)</f>
        <v>0</v>
      </c>
      <c r="BO1789" s="34" t="s">
        <v>230</v>
      </c>
      <c r="BP1789" s="35" t="s">
        <v>23</v>
      </c>
      <c r="BQ1789" s="42">
        <f t="shared" ref="BQ1789" si="42858">parseTime(BO1789)-(BP1794=INT(RIGHT($F1789, 1)))</f>
        <v>5</v>
      </c>
      <c r="BR1789" s="43">
        <f t="shared" ref="BR1789:BR1793" si="42859">isClocked(BP1789)</f>
        <v>1</v>
      </c>
      <c r="BS1789" s="34" t="s">
        <v>136</v>
      </c>
      <c r="BT1789" s="35" t="s">
        <v>23</v>
      </c>
      <c r="BU1789" s="42">
        <f t="shared" ref="BU1789" si="42860">parseTime(BS1789)-(BT1794=INT(RIGHT($F1789, 1)))</f>
        <v>8</v>
      </c>
      <c r="BV1789" s="43">
        <f t="shared" ref="BV1789:BV1793" si="42861">isClocked(BT1789)</f>
        <v>1</v>
      </c>
      <c r="BW1789" s="34"/>
      <c r="BX1789" s="35"/>
      <c r="BY1789" s="42">
        <f t="shared" ref="BY1789" si="42862">parseTime(BW1789)-(BX1794=INT(RIGHT($F1789, 1)))</f>
        <v>0</v>
      </c>
      <c r="BZ1789" s="43">
        <f t="shared" ref="BZ1789:BZ1793" si="42863">isClocked(BX1789)</f>
        <v>0</v>
      </c>
      <c r="CA1789" s="34"/>
      <c r="CB1789" s="35"/>
      <c r="CC1789" s="42">
        <f t="shared" ref="CC1789" si="42864">parseTime(CA1789)-(CB1794=INT(RIGHT($F1789, 1)))</f>
        <v>0</v>
      </c>
      <c r="CD1789" s="43">
        <f t="shared" ref="CD1789:CD1793" si="42865">isClocked(CB1789)</f>
        <v>0</v>
      </c>
      <c r="CE1789" s="34"/>
      <c r="CF1789" s="35"/>
      <c r="CG1789" s="42">
        <f t="shared" ref="CG1789" si="42866">parseTime(CE1789)-(CF1794=INT(RIGHT($F1789, 1)))</f>
        <v>0</v>
      </c>
      <c r="CH1789" s="43">
        <f t="shared" ref="CH1789:CH1793" si="42867">isClocked(CF1789)</f>
        <v>0</v>
      </c>
    </row>
    <row r="1790" spans="1:86" x14ac:dyDescent="0.25">
      <c r="A1790" s="56" t="s">
        <v>0</v>
      </c>
      <c r="B1790" s="57">
        <f t="shared" ca="1" si="42177"/>
        <v>43.25</v>
      </c>
      <c r="C1790" s="14" t="s">
        <v>252</v>
      </c>
      <c r="D1790" s="14">
        <f t="shared" si="41660"/>
        <v>53.7</v>
      </c>
      <c r="E1790" s="55" t="str">
        <f t="shared" si="42178"/>
        <v>Wednesday</v>
      </c>
      <c r="F1790" s="51" t="s">
        <v>129</v>
      </c>
      <c r="G1790" s="36" t="s">
        <v>271</v>
      </c>
      <c r="H1790" s="37" t="s">
        <v>39</v>
      </c>
      <c r="I1790" s="44">
        <f t="shared" ref="I1790" si="42868">parseTime(G1790)-(H1794=INT(RIGHT($F1790, 1)))</f>
        <v>1.25</v>
      </c>
      <c r="J1790" s="45">
        <f t="shared" si="42835"/>
        <v>0</v>
      </c>
      <c r="K1790" s="36"/>
      <c r="L1790" s="37"/>
      <c r="M1790" s="44">
        <f t="shared" ref="M1790" si="42869">parseTime(K1790)-(L1794=INT(RIGHT($F1790, 1)))</f>
        <v>0</v>
      </c>
      <c r="N1790" s="45">
        <f t="shared" si="42837"/>
        <v>0</v>
      </c>
      <c r="O1790" s="36"/>
      <c r="P1790" s="37"/>
      <c r="Q1790" s="44">
        <f t="shared" ref="Q1790" si="42870">parseTime(O1790)-(P1794=INT(RIGHT($F1790, 1)))</f>
        <v>0</v>
      </c>
      <c r="R1790" s="45">
        <f t="shared" si="42839"/>
        <v>0</v>
      </c>
      <c r="S1790" s="36"/>
      <c r="T1790" s="37"/>
      <c r="U1790" s="44">
        <f t="shared" ref="U1790" si="42871">parseTime(S1790)-(T1794=INT(RIGHT($F1790, 1)))</f>
        <v>0</v>
      </c>
      <c r="V1790" s="45">
        <f t="shared" si="42841"/>
        <v>0</v>
      </c>
      <c r="W1790" s="36"/>
      <c r="X1790" s="37"/>
      <c r="Y1790" s="44">
        <f t="shared" ref="Y1790" si="42872">parseTime(W1790)-(X1794=INT(RIGHT($F1790, 1)))</f>
        <v>0</v>
      </c>
      <c r="Z1790" s="45">
        <f t="shared" si="42843"/>
        <v>0</v>
      </c>
      <c r="AA1790" s="36"/>
      <c r="AB1790" s="37"/>
      <c r="AC1790" s="44">
        <f t="shared" ref="AC1790" si="42873">parseTime(AA1790)-(AB1794=INT(RIGHT($F1790, 1)))</f>
        <v>0</v>
      </c>
      <c r="AD1790" s="45">
        <f t="shared" si="42845"/>
        <v>0</v>
      </c>
      <c r="AE1790" s="36"/>
      <c r="AF1790" s="37"/>
      <c r="AG1790" s="44">
        <f t="shared" ref="AG1790" si="42874">parseTime(AE1790)-(AF1794=INT(RIGHT($F1790, 1)))</f>
        <v>0</v>
      </c>
      <c r="AH1790" s="45">
        <f t="shared" si="42847"/>
        <v>0</v>
      </c>
      <c r="AI1790" s="36"/>
      <c r="AJ1790" s="37"/>
      <c r="AK1790" s="44">
        <f>parseTime(AI1790)-(AJ1794=INT(RIGHT($F1790, 1)))</f>
        <v>0</v>
      </c>
      <c r="AL1790" s="45">
        <f t="shared" si="42848"/>
        <v>0</v>
      </c>
      <c r="AM1790" s="36"/>
      <c r="AN1790" s="37"/>
      <c r="AO1790" s="44">
        <f t="shared" ref="AO1790" si="42875">parseTime(AM1790)-(AN1794=INT(RIGHT($F1790, 1)))</f>
        <v>0</v>
      </c>
      <c r="AP1790" s="45">
        <f t="shared" si="42850"/>
        <v>0</v>
      </c>
      <c r="AQ1790" s="36"/>
      <c r="AR1790" s="37"/>
      <c r="AS1790" s="44">
        <f t="shared" ref="AS1790" si="42876">parseTime(AQ1790)-(AR1794=INT(RIGHT($F1790, 1)))</f>
        <v>0</v>
      </c>
      <c r="AT1790" s="45">
        <f t="shared" si="42852"/>
        <v>0</v>
      </c>
      <c r="AU1790" s="36"/>
      <c r="AV1790" s="37"/>
      <c r="AW1790" s="44">
        <f>parseTime(AU1790)-(AV1794=INT(RIGHT($F1790, 1)))</f>
        <v>0</v>
      </c>
      <c r="AX1790" s="45">
        <f t="shared" si="42853"/>
        <v>0</v>
      </c>
      <c r="AY1790" s="36"/>
      <c r="AZ1790" s="37"/>
      <c r="BA1790" s="44">
        <f>parseTime(AY1790)-(AZ1794=INT(RIGHT($F1790, 1)))</f>
        <v>0</v>
      </c>
      <c r="BB1790" s="45">
        <f t="shared" si="42854"/>
        <v>0</v>
      </c>
      <c r="BC1790" s="36"/>
      <c r="BD1790" s="37"/>
      <c r="BE1790" s="44">
        <f>parseTime(BC1790)-(BD1794=INT(RIGHT($F1790, 1)))</f>
        <v>0</v>
      </c>
      <c r="BF1790" s="45">
        <f t="shared" si="42855"/>
        <v>0</v>
      </c>
      <c r="BG1790" s="36"/>
      <c r="BH1790" s="37"/>
      <c r="BI1790" s="44">
        <f>parseTime(BG1790)-(BH1794=INT(RIGHT($F1790, 1)))</f>
        <v>0</v>
      </c>
      <c r="BJ1790" s="45">
        <f t="shared" si="42856"/>
        <v>0</v>
      </c>
      <c r="BK1790" s="36"/>
      <c r="BL1790" s="37"/>
      <c r="BM1790" s="44">
        <f>parseTime(BK1790)-(BL1794=INT(RIGHT($F1790, 1)))</f>
        <v>0</v>
      </c>
      <c r="BN1790" s="45">
        <f t="shared" si="42857"/>
        <v>0</v>
      </c>
      <c r="BO1790" s="36" t="s">
        <v>151</v>
      </c>
      <c r="BP1790" s="37" t="s">
        <v>28</v>
      </c>
      <c r="BQ1790" s="44">
        <f t="shared" ref="BQ1790" si="42877">parseTime(BO1790)-(BP1794=INT(RIGHT($F1790, 1)))</f>
        <v>3</v>
      </c>
      <c r="BR1790" s="45">
        <f t="shared" si="42859"/>
        <v>1</v>
      </c>
      <c r="BS1790" s="36"/>
      <c r="BT1790" s="37"/>
      <c r="BU1790" s="44">
        <f t="shared" ref="BU1790" si="42878">parseTime(BS1790)-(BT1794=INT(RIGHT($F1790, 1)))</f>
        <v>0</v>
      </c>
      <c r="BV1790" s="45">
        <f t="shared" si="42861"/>
        <v>0</v>
      </c>
      <c r="BW1790" s="36"/>
      <c r="BX1790" s="37"/>
      <c r="BY1790" s="44">
        <f t="shared" ref="BY1790" si="42879">parseTime(BW1790)-(BX1794=INT(RIGHT($F1790, 1)))</f>
        <v>0</v>
      </c>
      <c r="BZ1790" s="45">
        <f t="shared" si="42863"/>
        <v>0</v>
      </c>
      <c r="CA1790" s="36"/>
      <c r="CB1790" s="37"/>
      <c r="CC1790" s="44">
        <f t="shared" ref="CC1790" si="42880">parseTime(CA1790)-(CB1794=INT(RIGHT($F1790, 1)))</f>
        <v>0</v>
      </c>
      <c r="CD1790" s="45">
        <f t="shared" si="42865"/>
        <v>0</v>
      </c>
      <c r="CE1790" s="36"/>
      <c r="CF1790" s="37"/>
      <c r="CG1790" s="44">
        <f t="shared" ref="CG1790" si="42881">parseTime(CE1790)-(CF1794=INT(RIGHT($F1790, 1)))</f>
        <v>0</v>
      </c>
      <c r="CH1790" s="45">
        <f t="shared" si="42867"/>
        <v>0</v>
      </c>
    </row>
    <row r="1791" spans="1:86" x14ac:dyDescent="0.25">
      <c r="A1791" s="56" t="s">
        <v>117</v>
      </c>
      <c r="B1791" s="57">
        <f t="shared" ref="B1791" ca="1" si="42882">roleHours(G1789:CH1795, "MFD")</f>
        <v>35.75</v>
      </c>
      <c r="C1791" s="14">
        <f t="shared" ref="C1791:C1794" ca="1" si="42883">B1791/8</f>
        <v>4.46875</v>
      </c>
      <c r="D1791" s="14">
        <f t="shared" ref="D1791" ca="1" si="42884">B1790-D1790</f>
        <v>-10.450000000000003</v>
      </c>
      <c r="E1791" s="20" t="s">
        <v>127</v>
      </c>
      <c r="F1791" s="51" t="s">
        <v>130</v>
      </c>
      <c r="G1791" s="36" t="s">
        <v>272</v>
      </c>
      <c r="H1791" s="37" t="s">
        <v>23</v>
      </c>
      <c r="I1791" s="44">
        <f t="shared" ref="I1791" si="42885">parseTime(G1791)-(H1794=INT(RIGHT($F1791, 1)))</f>
        <v>0.75</v>
      </c>
      <c r="J1791" s="45">
        <f t="shared" si="42835"/>
        <v>1</v>
      </c>
      <c r="K1791" s="36"/>
      <c r="L1791" s="37"/>
      <c r="M1791" s="44">
        <f t="shared" ref="M1791" si="42886">parseTime(K1791)-(L1794=INT(RIGHT($F1791, 1)))</f>
        <v>0</v>
      </c>
      <c r="N1791" s="45">
        <f t="shared" si="42837"/>
        <v>0</v>
      </c>
      <c r="O1791" s="36"/>
      <c r="P1791" s="37"/>
      <c r="Q1791" s="44">
        <f t="shared" ref="Q1791" si="42887">parseTime(O1791)-(P1794=INT(RIGHT($F1791, 1)))</f>
        <v>0</v>
      </c>
      <c r="R1791" s="45">
        <f t="shared" si="42839"/>
        <v>0</v>
      </c>
      <c r="S1791" s="36"/>
      <c r="T1791" s="37"/>
      <c r="U1791" s="44">
        <f t="shared" ref="U1791" si="42888">parseTime(S1791)-(T1794=INT(RIGHT($F1791, 1)))</f>
        <v>0</v>
      </c>
      <c r="V1791" s="45">
        <f t="shared" si="42841"/>
        <v>0</v>
      </c>
      <c r="W1791" s="36"/>
      <c r="X1791" s="37"/>
      <c r="Y1791" s="44">
        <f t="shared" ref="Y1791" si="42889">parseTime(W1791)-(X1794=INT(RIGHT($F1791, 1)))</f>
        <v>0</v>
      </c>
      <c r="Z1791" s="45">
        <f t="shared" si="42843"/>
        <v>0</v>
      </c>
      <c r="AA1791" s="36"/>
      <c r="AB1791" s="37"/>
      <c r="AC1791" s="44">
        <f t="shared" ref="AC1791" si="42890">parseTime(AA1791)-(AB1794=INT(RIGHT($F1791, 1)))</f>
        <v>0</v>
      </c>
      <c r="AD1791" s="45">
        <f t="shared" si="42845"/>
        <v>0</v>
      </c>
      <c r="AE1791" s="36"/>
      <c r="AF1791" s="37"/>
      <c r="AG1791" s="44">
        <f t="shared" ref="AG1791" si="42891">parseTime(AE1791)-(AF1794=INT(RIGHT($F1791, 1)))</f>
        <v>0</v>
      </c>
      <c r="AH1791" s="45">
        <f t="shared" si="42847"/>
        <v>0</v>
      </c>
      <c r="AI1791" s="36"/>
      <c r="AJ1791" s="37"/>
      <c r="AK1791" s="44">
        <f>parseTime(AI1791)-(AJ1794=INT(RIGHT($F1791, 1)))</f>
        <v>0</v>
      </c>
      <c r="AL1791" s="45">
        <f t="shared" si="42848"/>
        <v>0</v>
      </c>
      <c r="AM1791" s="36"/>
      <c r="AN1791" s="37"/>
      <c r="AO1791" s="44">
        <f t="shared" ref="AO1791" si="42892">parseTime(AM1791)-(AN1794=INT(RIGHT($F1791, 1)))</f>
        <v>0</v>
      </c>
      <c r="AP1791" s="45">
        <f t="shared" si="42850"/>
        <v>0</v>
      </c>
      <c r="AQ1791" s="36"/>
      <c r="AR1791" s="37"/>
      <c r="AS1791" s="44">
        <f t="shared" ref="AS1791" si="42893">parseTime(AQ1791)-(AR1794=INT(RIGHT($F1791, 1)))</f>
        <v>0</v>
      </c>
      <c r="AT1791" s="45">
        <f t="shared" si="42852"/>
        <v>0</v>
      </c>
      <c r="AU1791" s="36"/>
      <c r="AV1791" s="37"/>
      <c r="AW1791" s="44">
        <f>parseTime(AU1791)-(AV1794=INT(RIGHT($F1791, 1)))</f>
        <v>0</v>
      </c>
      <c r="AX1791" s="45">
        <f t="shared" si="42853"/>
        <v>0</v>
      </c>
      <c r="AY1791" s="36"/>
      <c r="AZ1791" s="37"/>
      <c r="BA1791" s="44">
        <f>parseTime(AY1791)-(AZ1794=INT(RIGHT($F1791, 1)))</f>
        <v>0</v>
      </c>
      <c r="BB1791" s="45">
        <f t="shared" si="42854"/>
        <v>0</v>
      </c>
      <c r="BC1791" s="36"/>
      <c r="BD1791" s="37"/>
      <c r="BE1791" s="44">
        <f>parseTime(BC1791)-(BD1794=INT(RIGHT($F1791, 1)))</f>
        <v>0</v>
      </c>
      <c r="BF1791" s="45">
        <f t="shared" si="42855"/>
        <v>0</v>
      </c>
      <c r="BG1791" s="36"/>
      <c r="BH1791" s="37"/>
      <c r="BI1791" s="44">
        <f>parseTime(BG1791)-(BH1794=INT(RIGHT($F1791, 1)))</f>
        <v>0</v>
      </c>
      <c r="BJ1791" s="45">
        <f t="shared" si="42856"/>
        <v>0</v>
      </c>
      <c r="BK1791" s="36"/>
      <c r="BL1791" s="37"/>
      <c r="BM1791" s="44">
        <f>parseTime(BK1791)-(BL1794=INT(RIGHT($F1791, 1)))</f>
        <v>0</v>
      </c>
      <c r="BN1791" s="45">
        <f t="shared" si="42857"/>
        <v>0</v>
      </c>
      <c r="BO1791" s="36"/>
      <c r="BP1791" s="37"/>
      <c r="BQ1791" s="44">
        <f t="shared" ref="BQ1791" si="42894">parseTime(BO1791)-(BP1794=INT(RIGHT($F1791, 1)))</f>
        <v>0</v>
      </c>
      <c r="BR1791" s="45">
        <f t="shared" si="42859"/>
        <v>0</v>
      </c>
      <c r="BS1791" s="36"/>
      <c r="BT1791" s="37"/>
      <c r="BU1791" s="44">
        <f t="shared" ref="BU1791" si="42895">parseTime(BS1791)-(BT1794=INT(RIGHT($F1791, 1)))</f>
        <v>0</v>
      </c>
      <c r="BV1791" s="45">
        <f t="shared" si="42861"/>
        <v>0</v>
      </c>
      <c r="BW1791" s="36"/>
      <c r="BX1791" s="37"/>
      <c r="BY1791" s="44">
        <f t="shared" ref="BY1791" si="42896">parseTime(BW1791)-(BX1794=INT(RIGHT($F1791, 1)))</f>
        <v>0</v>
      </c>
      <c r="BZ1791" s="45">
        <f t="shared" si="42863"/>
        <v>0</v>
      </c>
      <c r="CA1791" s="36"/>
      <c r="CB1791" s="37"/>
      <c r="CC1791" s="44">
        <f t="shared" ref="CC1791" si="42897">parseTime(CA1791)-(CB1794=INT(RIGHT($F1791, 1)))</f>
        <v>0</v>
      </c>
      <c r="CD1791" s="45">
        <f t="shared" si="42865"/>
        <v>0</v>
      </c>
      <c r="CE1791" s="36"/>
      <c r="CF1791" s="37"/>
      <c r="CG1791" s="44">
        <f t="shared" ref="CG1791" si="42898">parseTime(CE1791)-(CF1794=INT(RIGHT($F1791, 1)))</f>
        <v>0</v>
      </c>
      <c r="CH1791" s="45">
        <f t="shared" si="42867"/>
        <v>0</v>
      </c>
    </row>
    <row r="1792" spans="1:86" x14ac:dyDescent="0.25">
      <c r="A1792" s="56"/>
      <c r="B1792" s="57"/>
      <c r="C1792" s="14">
        <f t="shared" si="42883"/>
        <v>0</v>
      </c>
      <c r="D1792" s="14" t="s">
        <v>259</v>
      </c>
      <c r="E1792" s="20">
        <v>4.25</v>
      </c>
      <c r="F1792" s="51" t="s">
        <v>131</v>
      </c>
      <c r="G1792" s="36"/>
      <c r="H1792" s="37"/>
      <c r="I1792" s="44">
        <f t="shared" ref="I1792" si="42899">parseTime(G1792)-(H1794=INT(RIGHT($F1792, 1)))</f>
        <v>0</v>
      </c>
      <c r="J1792" s="45">
        <f t="shared" si="42835"/>
        <v>0</v>
      </c>
      <c r="K1792" s="36"/>
      <c r="L1792" s="37"/>
      <c r="M1792" s="44">
        <f t="shared" ref="M1792" si="42900">parseTime(K1792)-(L1794=INT(RIGHT($F1792, 1)))</f>
        <v>0</v>
      </c>
      <c r="N1792" s="45">
        <f t="shared" si="42837"/>
        <v>0</v>
      </c>
      <c r="O1792" s="36"/>
      <c r="P1792" s="37"/>
      <c r="Q1792" s="44">
        <f t="shared" ref="Q1792" si="42901">parseTime(O1792)-(P1794=INT(RIGHT($F1792, 1)))</f>
        <v>0</v>
      </c>
      <c r="R1792" s="45">
        <f t="shared" si="42839"/>
        <v>0</v>
      </c>
      <c r="S1792" s="36"/>
      <c r="T1792" s="37"/>
      <c r="U1792" s="44">
        <f t="shared" ref="U1792" si="42902">parseTime(S1792)-(T1794=INT(RIGHT($F1792, 1)))</f>
        <v>0</v>
      </c>
      <c r="V1792" s="45">
        <f t="shared" si="42841"/>
        <v>0</v>
      </c>
      <c r="W1792" s="36"/>
      <c r="X1792" s="37"/>
      <c r="Y1792" s="44">
        <f t="shared" ref="Y1792" si="42903">parseTime(W1792)-(X1794=INT(RIGHT($F1792, 1)))</f>
        <v>0</v>
      </c>
      <c r="Z1792" s="45">
        <f t="shared" si="42843"/>
        <v>0</v>
      </c>
      <c r="AA1792" s="36"/>
      <c r="AB1792" s="37"/>
      <c r="AC1792" s="44">
        <f t="shared" ref="AC1792" si="42904">parseTime(AA1792)-(AB1794=INT(RIGHT($F1792, 1)))</f>
        <v>0</v>
      </c>
      <c r="AD1792" s="45">
        <f t="shared" si="42845"/>
        <v>0</v>
      </c>
      <c r="AE1792" s="36"/>
      <c r="AF1792" s="37"/>
      <c r="AG1792" s="44">
        <f t="shared" ref="AG1792" si="42905">parseTime(AE1792)-(AF1794=INT(RIGHT($F1792, 1)))</f>
        <v>0</v>
      </c>
      <c r="AH1792" s="45">
        <f t="shared" si="42847"/>
        <v>0</v>
      </c>
      <c r="AI1792" s="36"/>
      <c r="AJ1792" s="37"/>
      <c r="AK1792" s="44">
        <f>parseTime(AI1792)-(AJ1794=INT(RIGHT($F1792, 1)))</f>
        <v>0</v>
      </c>
      <c r="AL1792" s="45">
        <f t="shared" si="42848"/>
        <v>0</v>
      </c>
      <c r="AM1792" s="36"/>
      <c r="AN1792" s="37"/>
      <c r="AO1792" s="44">
        <f t="shared" ref="AO1792" si="42906">parseTime(AM1792)-(AN1794=INT(RIGHT($F1792, 1)))</f>
        <v>0</v>
      </c>
      <c r="AP1792" s="45">
        <f t="shared" si="42850"/>
        <v>0</v>
      </c>
      <c r="AQ1792" s="36"/>
      <c r="AR1792" s="37"/>
      <c r="AS1792" s="44">
        <f t="shared" ref="AS1792" si="42907">parseTime(AQ1792)-(AR1794=INT(RIGHT($F1792, 1)))</f>
        <v>0</v>
      </c>
      <c r="AT1792" s="45">
        <f t="shared" si="42852"/>
        <v>0</v>
      </c>
      <c r="AU1792" s="36"/>
      <c r="AV1792" s="37"/>
      <c r="AW1792" s="44">
        <f>parseTime(AU1792)-(AV1794=INT(RIGHT($F1792, 1)))</f>
        <v>0</v>
      </c>
      <c r="AX1792" s="45">
        <f t="shared" si="42853"/>
        <v>0</v>
      </c>
      <c r="AY1792" s="36"/>
      <c r="AZ1792" s="37"/>
      <c r="BA1792" s="44">
        <f>parseTime(AY1792)-(AZ1794=INT(RIGHT($F1792, 1)))</f>
        <v>0</v>
      </c>
      <c r="BB1792" s="45">
        <f t="shared" si="42854"/>
        <v>0</v>
      </c>
      <c r="BC1792" s="36"/>
      <c r="BD1792" s="37"/>
      <c r="BE1792" s="44">
        <f>parseTime(BC1792)-(BD1794=INT(RIGHT($F1792, 1)))</f>
        <v>0</v>
      </c>
      <c r="BF1792" s="45">
        <f t="shared" si="42855"/>
        <v>0</v>
      </c>
      <c r="BG1792" s="36"/>
      <c r="BH1792" s="37"/>
      <c r="BI1792" s="44">
        <f>parseTime(BG1792)-(BH1794=INT(RIGHT($F1792, 1)))</f>
        <v>0</v>
      </c>
      <c r="BJ1792" s="45">
        <f t="shared" si="42856"/>
        <v>0</v>
      </c>
      <c r="BK1792" s="36"/>
      <c r="BL1792" s="37"/>
      <c r="BM1792" s="44">
        <f>parseTime(BK1792)-(BL1794=INT(RIGHT($F1792, 1)))</f>
        <v>0</v>
      </c>
      <c r="BN1792" s="45">
        <f t="shared" si="42857"/>
        <v>0</v>
      </c>
      <c r="BO1792" s="36"/>
      <c r="BP1792" s="37"/>
      <c r="BQ1792" s="44">
        <f t="shared" ref="BQ1792" si="42908">parseTime(BO1792)-(BP1794=INT(RIGHT($F1792, 1)))</f>
        <v>0</v>
      </c>
      <c r="BR1792" s="45">
        <f t="shared" si="42859"/>
        <v>0</v>
      </c>
      <c r="BS1792" s="36"/>
      <c r="BT1792" s="37"/>
      <c r="BU1792" s="44">
        <f t="shared" ref="BU1792" si="42909">parseTime(BS1792)-(BT1794=INT(RIGHT($F1792, 1)))</f>
        <v>0</v>
      </c>
      <c r="BV1792" s="45">
        <f t="shared" si="42861"/>
        <v>0</v>
      </c>
      <c r="BW1792" s="36"/>
      <c r="BX1792" s="37"/>
      <c r="BY1792" s="44">
        <f t="shared" ref="BY1792" si="42910">parseTime(BW1792)-(BX1794=INT(RIGHT($F1792, 1)))</f>
        <v>0</v>
      </c>
      <c r="BZ1792" s="45">
        <f t="shared" si="42863"/>
        <v>0</v>
      </c>
      <c r="CA1792" s="36"/>
      <c r="CB1792" s="37"/>
      <c r="CC1792" s="44">
        <f t="shared" ref="CC1792" si="42911">parseTime(CA1792)-(CB1794=INT(RIGHT($F1792, 1)))</f>
        <v>0</v>
      </c>
      <c r="CD1792" s="45">
        <f t="shared" si="42865"/>
        <v>0</v>
      </c>
      <c r="CE1792" s="36"/>
      <c r="CF1792" s="37"/>
      <c r="CG1792" s="44">
        <f t="shared" ref="CG1792" si="42912">parseTime(CE1792)-(CF1794=INT(RIGHT($F1792, 1)))</f>
        <v>0</v>
      </c>
      <c r="CH1792" s="45">
        <f t="shared" si="42867"/>
        <v>0</v>
      </c>
    </row>
    <row r="1793" spans="1:86" x14ac:dyDescent="0.25">
      <c r="A1793" s="56" t="s">
        <v>119</v>
      </c>
      <c r="B1793" s="57">
        <f t="shared" ref="B1793" ca="1" si="42913">roleHours(G1789:CH1795, "MCC")</f>
        <v>7.5</v>
      </c>
      <c r="C1793" s="14">
        <f t="shared" ca="1" si="42883"/>
        <v>0.9375</v>
      </c>
      <c r="D1793" s="14" t="s">
        <v>260</v>
      </c>
      <c r="E1793" s="20">
        <v>4.6500000000000004</v>
      </c>
      <c r="F1793" s="51" t="s">
        <v>132</v>
      </c>
      <c r="G1793" s="36"/>
      <c r="H1793" s="37"/>
      <c r="I1793" s="44">
        <f t="shared" ref="I1793" si="42914">parseTime(G1793)-(H1794=INT(RIGHT($F1793, 1)))</f>
        <v>0</v>
      </c>
      <c r="J1793" s="45">
        <f t="shared" si="42835"/>
        <v>0</v>
      </c>
      <c r="K1793" s="36"/>
      <c r="L1793" s="37"/>
      <c r="M1793" s="44">
        <f t="shared" ref="M1793" si="42915">parseTime(K1793)-(L1794=INT(RIGHT($F1793, 1)))</f>
        <v>0</v>
      </c>
      <c r="N1793" s="45">
        <f t="shared" si="42837"/>
        <v>0</v>
      </c>
      <c r="O1793" s="36"/>
      <c r="P1793" s="37"/>
      <c r="Q1793" s="44">
        <f t="shared" ref="Q1793" si="42916">parseTime(O1793)-(P1794=INT(RIGHT($F1793, 1)))</f>
        <v>0</v>
      </c>
      <c r="R1793" s="45">
        <f t="shared" si="42839"/>
        <v>0</v>
      </c>
      <c r="S1793" s="36"/>
      <c r="T1793" s="37"/>
      <c r="U1793" s="44">
        <f t="shared" ref="U1793" si="42917">parseTime(S1793)-(T1794=INT(RIGHT($F1793, 1)))</f>
        <v>0</v>
      </c>
      <c r="V1793" s="45">
        <f t="shared" si="42841"/>
        <v>0</v>
      </c>
      <c r="W1793" s="36"/>
      <c r="X1793" s="37"/>
      <c r="Y1793" s="44">
        <f t="shared" ref="Y1793" si="42918">parseTime(W1793)-(X1794=INT(RIGHT($F1793, 1)))</f>
        <v>0</v>
      </c>
      <c r="Z1793" s="45">
        <f t="shared" si="42843"/>
        <v>0</v>
      </c>
      <c r="AA1793" s="36"/>
      <c r="AB1793" s="37"/>
      <c r="AC1793" s="44">
        <f t="shared" ref="AC1793" si="42919">parseTime(AA1793)-(AB1794=INT(RIGHT($F1793, 1)))</f>
        <v>0</v>
      </c>
      <c r="AD1793" s="45">
        <f t="shared" si="42845"/>
        <v>0</v>
      </c>
      <c r="AE1793" s="36"/>
      <c r="AF1793" s="37"/>
      <c r="AG1793" s="44">
        <f t="shared" ref="AG1793" si="42920">parseTime(AE1793)-(AF1794=INT(RIGHT($F1793, 1)))</f>
        <v>0</v>
      </c>
      <c r="AH1793" s="45">
        <f t="shared" si="42847"/>
        <v>0</v>
      </c>
      <c r="AI1793" s="36"/>
      <c r="AJ1793" s="37"/>
      <c r="AK1793" s="44">
        <f>parseTime(AI1793)-(AJ1794=INT(RIGHT($F1793, 1)))</f>
        <v>0</v>
      </c>
      <c r="AL1793" s="45">
        <f t="shared" si="42848"/>
        <v>0</v>
      </c>
      <c r="AM1793" s="36"/>
      <c r="AN1793" s="37"/>
      <c r="AO1793" s="44">
        <f t="shared" ref="AO1793" si="42921">parseTime(AM1793)-(AN1794=INT(RIGHT($F1793, 1)))</f>
        <v>0</v>
      </c>
      <c r="AP1793" s="45">
        <f t="shared" si="42850"/>
        <v>0</v>
      </c>
      <c r="AQ1793" s="36"/>
      <c r="AR1793" s="37"/>
      <c r="AS1793" s="44">
        <f t="shared" ref="AS1793" si="42922">parseTime(AQ1793)-(AR1794=INT(RIGHT($F1793, 1)))</f>
        <v>0</v>
      </c>
      <c r="AT1793" s="45">
        <f t="shared" si="42852"/>
        <v>0</v>
      </c>
      <c r="AU1793" s="36"/>
      <c r="AV1793" s="37"/>
      <c r="AW1793" s="44">
        <f>parseTime(AU1793)-(AV1794=INT(RIGHT($F1793, 1)))</f>
        <v>0</v>
      </c>
      <c r="AX1793" s="45">
        <f t="shared" si="42853"/>
        <v>0</v>
      </c>
      <c r="AY1793" s="36"/>
      <c r="AZ1793" s="37"/>
      <c r="BA1793" s="44">
        <f>parseTime(AY1793)-(AZ1794=INT(RIGHT($F1793, 1)))</f>
        <v>0</v>
      </c>
      <c r="BB1793" s="45">
        <f t="shared" si="42854"/>
        <v>0</v>
      </c>
      <c r="BC1793" s="36"/>
      <c r="BD1793" s="37"/>
      <c r="BE1793" s="44">
        <f>parseTime(BC1793)-(BD1794=INT(RIGHT($F1793, 1)))</f>
        <v>0</v>
      </c>
      <c r="BF1793" s="45">
        <f t="shared" si="42855"/>
        <v>0</v>
      </c>
      <c r="BG1793" s="36"/>
      <c r="BH1793" s="37"/>
      <c r="BI1793" s="44">
        <f>parseTime(BG1793)-(BH1794=INT(RIGHT($F1793, 1)))</f>
        <v>0</v>
      </c>
      <c r="BJ1793" s="45">
        <f t="shared" si="42856"/>
        <v>0</v>
      </c>
      <c r="BK1793" s="36"/>
      <c r="BL1793" s="37"/>
      <c r="BM1793" s="44">
        <f>parseTime(BK1793)-(BL1794=INT(RIGHT($F1793, 1)))</f>
        <v>0</v>
      </c>
      <c r="BN1793" s="45">
        <f t="shared" si="42857"/>
        <v>0</v>
      </c>
      <c r="BO1793" s="36"/>
      <c r="BP1793" s="37"/>
      <c r="BQ1793" s="44">
        <f t="shared" ref="BQ1793" si="42923">parseTime(BO1793)-(BP1794=INT(RIGHT($F1793, 1)))</f>
        <v>0</v>
      </c>
      <c r="BR1793" s="45">
        <f t="shared" si="42859"/>
        <v>0</v>
      </c>
      <c r="BS1793" s="36"/>
      <c r="BT1793" s="37"/>
      <c r="BU1793" s="44">
        <f t="shared" ref="BU1793" si="42924">parseTime(BS1793)-(BT1794=INT(RIGHT($F1793, 1)))</f>
        <v>0</v>
      </c>
      <c r="BV1793" s="45">
        <f t="shared" si="42861"/>
        <v>0</v>
      </c>
      <c r="BW1793" s="36"/>
      <c r="BX1793" s="37"/>
      <c r="BY1793" s="44">
        <f t="shared" ref="BY1793" si="42925">parseTime(BW1793)-(BX1794=INT(RIGHT($F1793, 1)))</f>
        <v>0</v>
      </c>
      <c r="BZ1793" s="45">
        <f t="shared" si="42863"/>
        <v>0</v>
      </c>
      <c r="CA1793" s="36"/>
      <c r="CB1793" s="37"/>
      <c r="CC1793" s="44">
        <f t="shared" ref="CC1793" si="42926">parseTime(CA1793)-(CB1794=INT(RIGHT($F1793, 1)))</f>
        <v>0</v>
      </c>
      <c r="CD1793" s="45">
        <f t="shared" si="42865"/>
        <v>0</v>
      </c>
      <c r="CE1793" s="36"/>
      <c r="CF1793" s="37"/>
      <c r="CG1793" s="44">
        <f t="shared" ref="CG1793" si="42927">parseTime(CE1793)-(CF1794=INT(RIGHT($F1793, 1)))</f>
        <v>0</v>
      </c>
      <c r="CH1793" s="45">
        <f t="shared" si="42867"/>
        <v>0</v>
      </c>
    </row>
    <row r="1794" spans="1:86" x14ac:dyDescent="0.25">
      <c r="A1794" s="56"/>
      <c r="B1794" s="57"/>
      <c r="C1794" s="14">
        <f t="shared" si="42883"/>
        <v>0</v>
      </c>
      <c r="D1794" s="14"/>
      <c r="E1794" s="20">
        <f t="shared" ref="E1794" si="42928">((7.5/2)-0.5+E1793)*8</f>
        <v>63.2</v>
      </c>
      <c r="F1794" s="51"/>
      <c r="G1794" s="46" t="s">
        <v>134</v>
      </c>
      <c r="H1794" s="38">
        <f t="shared" ref="H1794" si="42929">lunchAdjust(G1789:H1793)</f>
        <v>1</v>
      </c>
      <c r="I1794" s="48" t="s">
        <v>0</v>
      </c>
      <c r="J1794" s="39">
        <f t="shared" ref="J1794" si="42930">SUMPRODUCT(I1789:I1793*J1789:J1793)</f>
        <v>6.75</v>
      </c>
      <c r="K1794" s="46" t="s">
        <v>134</v>
      </c>
      <c r="L1794" s="38">
        <f t="shared" ref="L1794" si="42931">lunchAdjust(K1789:L1793)</f>
        <v>1</v>
      </c>
      <c r="M1794" s="48" t="s">
        <v>0</v>
      </c>
      <c r="N1794" s="39">
        <f t="shared" ref="N1794" si="42932">SUMPRODUCT(M1789:M1793*N1789:N1793)</f>
        <v>8</v>
      </c>
      <c r="O1794" s="46" t="s">
        <v>134</v>
      </c>
      <c r="P1794" s="38">
        <f t="shared" ref="P1794" si="42933">lunchAdjust(O1789:P1793)</f>
        <v>1</v>
      </c>
      <c r="Q1794" s="48" t="s">
        <v>0</v>
      </c>
      <c r="R1794" s="39">
        <f t="shared" ref="R1794" si="42934">SUMPRODUCT(Q1789:Q1793*R1789:R1793)</f>
        <v>8</v>
      </c>
      <c r="S1794" s="46" t="s">
        <v>134</v>
      </c>
      <c r="T1794" s="38">
        <f t="shared" ref="T1794" si="42935">lunchAdjust(S1789:T1793)</f>
        <v>1</v>
      </c>
      <c r="U1794" s="48" t="s">
        <v>0</v>
      </c>
      <c r="V1794" s="39">
        <f t="shared" ref="V1794" si="42936">SUMPRODUCT(U1789:U1793*V1789:V1793)</f>
        <v>0</v>
      </c>
      <c r="W1794" s="46" t="s">
        <v>134</v>
      </c>
      <c r="X1794" s="38">
        <f t="shared" ref="X1794" si="42937">lunchAdjust(W1789:X1793)</f>
        <v>0</v>
      </c>
      <c r="Y1794" s="48" t="s">
        <v>0</v>
      </c>
      <c r="Z1794" s="39">
        <f t="shared" ref="Z1794" si="42938">SUMPRODUCT(Y1789:Y1793*Z1789:Z1793)</f>
        <v>0</v>
      </c>
      <c r="AA1794" s="46" t="s">
        <v>134</v>
      </c>
      <c r="AB1794" s="38">
        <f t="shared" ref="AB1794" si="42939">lunchAdjust(AA1789:AB1793)</f>
        <v>1</v>
      </c>
      <c r="AC1794" s="48" t="s">
        <v>0</v>
      </c>
      <c r="AD1794" s="39">
        <f t="shared" ref="AD1794" si="42940">SUMPRODUCT(AC1789:AC1793*AD1789:AD1793)</f>
        <v>0</v>
      </c>
      <c r="AE1794" s="46" t="s">
        <v>134</v>
      </c>
      <c r="AF1794" s="38">
        <f t="shared" ref="AF1794" si="42941">lunchAdjust(AE1789:AF1793)</f>
        <v>1</v>
      </c>
      <c r="AG1794" s="48" t="s">
        <v>0</v>
      </c>
      <c r="AH1794" s="39">
        <f t="shared" ref="AH1794" si="42942">SUMPRODUCT(AG1789:AG1793*AH1789:AH1793)</f>
        <v>7.5</v>
      </c>
      <c r="AI1794" s="46" t="s">
        <v>134</v>
      </c>
      <c r="AJ1794" s="38">
        <f t="shared" ref="AJ1794" si="42943">lunchAdjust(AI1789:AJ1793)</f>
        <v>0</v>
      </c>
      <c r="AK1794" s="48" t="s">
        <v>0</v>
      </c>
      <c r="AL1794" s="39">
        <f t="shared" ref="AL1794" si="42944">SUMPRODUCT(AK1789:AK1793*AL1789:AL1793)</f>
        <v>0</v>
      </c>
      <c r="AM1794" s="46" t="s">
        <v>134</v>
      </c>
      <c r="AN1794" s="38">
        <f t="shared" ref="AN1794" si="42945">lunchAdjust(AM1789:AN1793)</f>
        <v>0</v>
      </c>
      <c r="AO1794" s="48" t="s">
        <v>0</v>
      </c>
      <c r="AP1794" s="39">
        <f t="shared" ref="AP1794" si="42946">SUMPRODUCT(AO1789:AO1793*AP1789:AP1793)</f>
        <v>0</v>
      </c>
      <c r="AQ1794" s="46" t="s">
        <v>134</v>
      </c>
      <c r="AR1794" s="38">
        <f t="shared" ref="AR1794" si="42947">lunchAdjust(AQ1789:AR1793)</f>
        <v>0</v>
      </c>
      <c r="AS1794" s="48" t="s">
        <v>0</v>
      </c>
      <c r="AT1794" s="39">
        <f t="shared" ref="AT1794" si="42948">SUMPRODUCT(AS1789:AS1793*AT1789:AT1793)</f>
        <v>0</v>
      </c>
      <c r="AU1794" s="46" t="s">
        <v>134</v>
      </c>
      <c r="AV1794" s="38">
        <f t="shared" ref="AV1794" si="42949">lunchAdjust(AU1789:AV1793)</f>
        <v>0</v>
      </c>
      <c r="AW1794" s="48" t="s">
        <v>0</v>
      </c>
      <c r="AX1794" s="39">
        <f t="shared" ref="AX1794" si="42950">SUMPRODUCT(AW1789:AW1793*AX1789:AX1793)</f>
        <v>0</v>
      </c>
      <c r="AY1794" s="46" t="s">
        <v>134</v>
      </c>
      <c r="AZ1794" s="38">
        <f t="shared" ref="AZ1794" si="42951">lunchAdjust(AY1789:AZ1793)</f>
        <v>0</v>
      </c>
      <c r="BA1794" s="48" t="s">
        <v>0</v>
      </c>
      <c r="BB1794" s="39">
        <f t="shared" ref="BB1794" si="42952">SUMPRODUCT(BA1789:BA1793*BB1789:BB1793)</f>
        <v>0</v>
      </c>
      <c r="BC1794" s="46" t="s">
        <v>134</v>
      </c>
      <c r="BD1794" s="38">
        <f t="shared" ref="BD1794" si="42953">lunchAdjust(BC1789:BD1793)</f>
        <v>0</v>
      </c>
      <c r="BE1794" s="48" t="s">
        <v>0</v>
      </c>
      <c r="BF1794" s="39">
        <f t="shared" ref="BF1794" si="42954">SUMPRODUCT(BE1789:BE1793*BF1789:BF1793)</f>
        <v>0</v>
      </c>
      <c r="BG1794" s="46" t="s">
        <v>134</v>
      </c>
      <c r="BH1794" s="38">
        <f t="shared" ref="BH1794" si="42955">lunchAdjust(BG1789:BH1793)</f>
        <v>0</v>
      </c>
      <c r="BI1794" s="48" t="s">
        <v>0</v>
      </c>
      <c r="BJ1794" s="39">
        <f t="shared" ref="BJ1794" si="42956">SUMPRODUCT(BI1789:BI1793*BJ1789:BJ1793)</f>
        <v>0</v>
      </c>
      <c r="BK1794" s="46" t="s">
        <v>134</v>
      </c>
      <c r="BL1794" s="38">
        <f t="shared" ref="BL1794" si="42957">lunchAdjust(BK1789:BL1793)</f>
        <v>0</v>
      </c>
      <c r="BM1794" s="48" t="s">
        <v>0</v>
      </c>
      <c r="BN1794" s="39">
        <f t="shared" ref="BN1794" si="42958">SUMPRODUCT(BM1789:BM1793*BN1789:BN1793)</f>
        <v>0</v>
      </c>
      <c r="BO1794" s="46" t="s">
        <v>134</v>
      </c>
      <c r="BP1794" s="38">
        <f t="shared" ref="BP1794" si="42959">lunchAdjust(BO1789:BP1793)</f>
        <v>2</v>
      </c>
      <c r="BQ1794" s="48" t="s">
        <v>0</v>
      </c>
      <c r="BR1794" s="39">
        <f t="shared" ref="BR1794" si="42960">SUMPRODUCT(BQ1789:BQ1793*BR1789:BR1793)</f>
        <v>8</v>
      </c>
      <c r="BS1794" s="46" t="s">
        <v>134</v>
      </c>
      <c r="BT1794" s="38">
        <f t="shared" ref="BT1794" si="42961">lunchAdjust(BS1789:BT1793)</f>
        <v>1</v>
      </c>
      <c r="BU1794" s="48" t="s">
        <v>0</v>
      </c>
      <c r="BV1794" s="39">
        <f t="shared" ref="BV1794" si="42962">SUMPRODUCT(BU1789:BU1793*BV1789:BV1793)</f>
        <v>8</v>
      </c>
      <c r="BW1794" s="46" t="s">
        <v>134</v>
      </c>
      <c r="BX1794" s="38">
        <f t="shared" ref="BX1794" si="42963">lunchAdjust(BW1789:BX1793)</f>
        <v>0</v>
      </c>
      <c r="BY1794" s="48" t="s">
        <v>0</v>
      </c>
      <c r="BZ1794" s="39">
        <f t="shared" ref="BZ1794" si="42964">SUMPRODUCT(BY1789:BY1793*BZ1789:BZ1793)</f>
        <v>0</v>
      </c>
      <c r="CA1794" s="46" t="s">
        <v>134</v>
      </c>
      <c r="CB1794" s="38">
        <f t="shared" ref="CB1794" si="42965">lunchAdjust(CA1789:CB1793)</f>
        <v>0</v>
      </c>
      <c r="CC1794" s="48" t="s">
        <v>0</v>
      </c>
      <c r="CD1794" s="39">
        <f t="shared" ref="CD1794" si="42966">SUMPRODUCT(CC1789:CC1793*CD1789:CD1793)</f>
        <v>0</v>
      </c>
      <c r="CE1794" s="46" t="s">
        <v>134</v>
      </c>
      <c r="CF1794" s="38">
        <f t="shared" ref="CF1794" si="42967">lunchAdjust(CE1789:CF1793)</f>
        <v>0</v>
      </c>
      <c r="CG1794" s="48" t="s">
        <v>0</v>
      </c>
      <c r="CH1794" s="39">
        <f t="shared" ref="CH1794" si="42968">SUMPRODUCT(CG1789:CG1793*CH1789:CH1793)</f>
        <v>0</v>
      </c>
    </row>
    <row r="1795" spans="1:86" ht="15.75" thickBot="1" x14ac:dyDescent="0.3">
      <c r="A1795" s="58" t="s">
        <v>121</v>
      </c>
      <c r="B1795" s="59">
        <f t="shared" ref="B1795" ca="1" si="42969">roleHours(G1789:CH1795, "OUT")</f>
        <v>0</v>
      </c>
      <c r="C1795" s="54" t="s">
        <v>137</v>
      </c>
      <c r="D1795" s="22">
        <f t="shared" ref="D1795" ca="1" si="42970">roleHours(G1789:CH1795, "PTO")</f>
        <v>17.25</v>
      </c>
      <c r="E1795" s="23">
        <f t="shared" ref="E1795" ca="1" si="42971">E1794-B1790</f>
        <v>19.950000000000003</v>
      </c>
      <c r="F1795" s="52"/>
      <c r="G1795" s="47" t="s">
        <v>39</v>
      </c>
      <c r="H1795" s="40">
        <f t="shared" si="41419"/>
        <v>1.25</v>
      </c>
      <c r="I1795" s="49" t="s">
        <v>135</v>
      </c>
      <c r="J1795" s="41">
        <f t="shared" ref="J1795" si="42972">J1794*G$4</f>
        <v>0</v>
      </c>
      <c r="K1795" s="47" t="s">
        <v>39</v>
      </c>
      <c r="L1795" s="40">
        <f t="shared" ref="L1795" si="42973">SUMPRODUCT(M1789:M1793*(L1789:L1793="PTO"))+SUMPRODUCT(M1789:M1793*(L1789:L1793="HOL"))</f>
        <v>0</v>
      </c>
      <c r="M1795" s="49" t="s">
        <v>135</v>
      </c>
      <c r="N1795" s="41">
        <f t="shared" ref="N1795" si="42974">N1794*K$4</f>
        <v>0</v>
      </c>
      <c r="O1795" s="47" t="s">
        <v>39</v>
      </c>
      <c r="P1795" s="40">
        <f t="shared" ref="P1795" si="42975">SUMPRODUCT(Q1789:Q1793*(P1789:P1793="PTO"))+SUMPRODUCT(Q1789:Q1793*(P1789:P1793="HOL"))</f>
        <v>0</v>
      </c>
      <c r="Q1795" s="49" t="s">
        <v>135</v>
      </c>
      <c r="R1795" s="41">
        <f t="shared" ref="R1795" si="42976">R1794*O$4</f>
        <v>8</v>
      </c>
      <c r="S1795" s="47" t="s">
        <v>39</v>
      </c>
      <c r="T1795" s="40">
        <f t="shared" ref="T1795" si="42977">SUMPRODUCT(U1789:U1793*(T1789:T1793="PTO"))+SUMPRODUCT(U1789:U1793*(T1789:T1793="HOL"))</f>
        <v>8</v>
      </c>
      <c r="U1795" s="49" t="s">
        <v>135</v>
      </c>
      <c r="V1795" s="41">
        <f t="shared" ref="V1795" si="42978">V1794*S$4</f>
        <v>0</v>
      </c>
      <c r="W1795" s="47" t="s">
        <v>39</v>
      </c>
      <c r="X1795" s="40">
        <f t="shared" ref="X1795" si="42979">SUMPRODUCT(Y1789:Y1793*(X1789:X1793="PTO"))+SUMPRODUCT(Y1789:Y1793*(X1789:X1793="HOL"))</f>
        <v>0</v>
      </c>
      <c r="Y1795" s="49" t="s">
        <v>135</v>
      </c>
      <c r="Z1795" s="41">
        <f t="shared" ref="Z1795" si="42980">Z1794*W$4</f>
        <v>0</v>
      </c>
      <c r="AA1795" s="47" t="s">
        <v>39</v>
      </c>
      <c r="AB1795" s="40">
        <f t="shared" ref="AB1795" si="42981">SUMPRODUCT(AC1789:AC1793*(AB1789:AB1793="PTO"))+SUMPRODUCT(AC1789:AC1793*(AB1789:AB1793="HOL"))</f>
        <v>8</v>
      </c>
      <c r="AC1795" s="49" t="s">
        <v>135</v>
      </c>
      <c r="AD1795" s="41">
        <f t="shared" ref="AD1795" si="42982">AD1794*AA$4</f>
        <v>0</v>
      </c>
      <c r="AE1795" s="47" t="s">
        <v>39</v>
      </c>
      <c r="AF1795" s="40">
        <f t="shared" ref="AF1795" si="42983">SUMPRODUCT(AG1789:AG1793*(AF1789:AF1793="PTO"))+SUMPRODUCT(AG1789:AG1793*(AF1789:AF1793="HOL"))</f>
        <v>0</v>
      </c>
      <c r="AG1795" s="49" t="s">
        <v>135</v>
      </c>
      <c r="AH1795" s="41">
        <f t="shared" ref="AH1795" si="42984">AH1794*AE$4</f>
        <v>7.5</v>
      </c>
      <c r="AI1795" s="47" t="s">
        <v>39</v>
      </c>
      <c r="AJ1795" s="40">
        <f t="shared" ref="AJ1795" si="42985">SUMPRODUCT(AK1789:AK1793*(AJ1789:AJ1793="PTO"))+SUMPRODUCT(AK1789:AK1793*(AJ1789:AJ1793="HOL"))</f>
        <v>0</v>
      </c>
      <c r="AK1795" s="49" t="s">
        <v>135</v>
      </c>
      <c r="AL1795" s="41">
        <f>AL1794*AI$4</f>
        <v>0</v>
      </c>
      <c r="AM1795" s="47" t="s">
        <v>39</v>
      </c>
      <c r="AN1795" s="40">
        <f t="shared" ref="AN1795" si="42986">SUMPRODUCT(AO1789:AO1793*(AN1789:AN1793="PTO"))+SUMPRODUCT(AO1789:AO1793*(AN1789:AN1793="HOL"))</f>
        <v>0</v>
      </c>
      <c r="AO1795" s="49" t="s">
        <v>135</v>
      </c>
      <c r="AP1795" s="41">
        <f t="shared" ref="AP1795" si="42987">AP1794*AM$4</f>
        <v>0</v>
      </c>
      <c r="AQ1795" s="47" t="s">
        <v>39</v>
      </c>
      <c r="AR1795" s="40">
        <f t="shared" ref="AR1795" si="42988">SUMPRODUCT(AS1789:AS1793*(AR1789:AR1793="PTO"))+SUMPRODUCT(AS1789:AS1793*(AR1789:AR1793="HOL"))</f>
        <v>0</v>
      </c>
      <c r="AS1795" s="49" t="s">
        <v>135</v>
      </c>
      <c r="AT1795" s="41">
        <f t="shared" ref="AT1795" si="42989">AT1794*AQ$4</f>
        <v>0</v>
      </c>
      <c r="AU1795" s="47" t="s">
        <v>39</v>
      </c>
      <c r="AV1795" s="40">
        <f t="shared" ref="AV1795" si="42990">SUMPRODUCT(AW1789:AW1793*(AV1789:AV1793="PTO"))+SUMPRODUCT(AW1789:AW1793*(AV1789:AV1793="HOL"))</f>
        <v>0</v>
      </c>
      <c r="AW1795" s="49" t="s">
        <v>135</v>
      </c>
      <c r="AX1795" s="41">
        <f>AX1794*AU$4</f>
        <v>0</v>
      </c>
      <c r="AY1795" s="47" t="s">
        <v>39</v>
      </c>
      <c r="AZ1795" s="40">
        <f t="shared" ref="AZ1795" si="42991">SUMPRODUCT(BA1789:BA1793*(AZ1789:AZ1793="PTO"))+SUMPRODUCT(BA1789:BA1793*(AZ1789:AZ1793="HOL"))</f>
        <v>0</v>
      </c>
      <c r="BA1795" s="49" t="s">
        <v>135</v>
      </c>
      <c r="BB1795" s="41">
        <f>BB1794*AY$4</f>
        <v>0</v>
      </c>
      <c r="BC1795" s="47" t="s">
        <v>39</v>
      </c>
      <c r="BD1795" s="40">
        <f t="shared" ref="BD1795" si="42992">SUMPRODUCT(BE1789:BE1793*(BD1789:BD1793="PTO"))+SUMPRODUCT(BE1789:BE1793*(BD1789:BD1793="HOL"))</f>
        <v>0</v>
      </c>
      <c r="BE1795" s="49" t="s">
        <v>135</v>
      </c>
      <c r="BF1795" s="41">
        <f>BF1794*BC$4</f>
        <v>0</v>
      </c>
      <c r="BG1795" s="47" t="s">
        <v>39</v>
      </c>
      <c r="BH1795" s="40">
        <f t="shared" ref="BH1795" si="42993">SUMPRODUCT(BI1789:BI1793*(BH1789:BH1793="PTO"))+SUMPRODUCT(BI1789:BI1793*(BH1789:BH1793="HOL"))</f>
        <v>0</v>
      </c>
      <c r="BI1795" s="49" t="s">
        <v>135</v>
      </c>
      <c r="BJ1795" s="41">
        <f>BJ1794*BG$4</f>
        <v>0</v>
      </c>
      <c r="BK1795" s="47" t="s">
        <v>39</v>
      </c>
      <c r="BL1795" s="40">
        <f t="shared" ref="BL1795" si="42994">SUMPRODUCT(BM1789:BM1793*(BL1789:BL1793="PTO"))+SUMPRODUCT(BM1789:BM1793*(BL1789:BL1793="HOL"))</f>
        <v>0</v>
      </c>
      <c r="BM1795" s="49" t="s">
        <v>135</v>
      </c>
      <c r="BN1795" s="41">
        <f>BN1794*BK$4</f>
        <v>0</v>
      </c>
      <c r="BO1795" s="47" t="s">
        <v>39</v>
      </c>
      <c r="BP1795" s="40">
        <f t="shared" ref="BP1795" si="42995">SUMPRODUCT(BQ1789:BQ1793*(BP1789:BP1793="PTO"))+SUMPRODUCT(BQ1789:BQ1793*(BP1789:BP1793="HOL"))</f>
        <v>0</v>
      </c>
      <c r="BQ1795" s="49" t="s">
        <v>135</v>
      </c>
      <c r="BR1795" s="41">
        <f t="shared" ref="BR1795" si="42996">BR1794*BO$4</f>
        <v>8</v>
      </c>
      <c r="BS1795" s="47" t="s">
        <v>39</v>
      </c>
      <c r="BT1795" s="40">
        <f t="shared" ref="BT1795" si="42997">SUMPRODUCT(BU1789:BU1793*(BT1789:BT1793="PTO"))+SUMPRODUCT(BU1789:BU1793*(BT1789:BT1793="HOL"))</f>
        <v>0</v>
      </c>
      <c r="BU1795" s="49" t="s">
        <v>135</v>
      </c>
      <c r="BV1795" s="41">
        <f t="shared" ref="BV1795" si="42998">BV1794*BS$4</f>
        <v>8</v>
      </c>
      <c r="BW1795" s="47" t="s">
        <v>39</v>
      </c>
      <c r="BX1795" s="40">
        <f t="shared" ref="BX1795" si="42999">SUMPRODUCT(BY1789:BY1793*(BX1789:BX1793="PTO"))+SUMPRODUCT(BY1789:BY1793*(BX1789:BX1793="HOL"))</f>
        <v>0</v>
      </c>
      <c r="BY1795" s="49" t="s">
        <v>135</v>
      </c>
      <c r="BZ1795" s="41">
        <f t="shared" ref="BZ1795" si="43000">BZ1794*BW$4</f>
        <v>0</v>
      </c>
      <c r="CA1795" s="47" t="s">
        <v>39</v>
      </c>
      <c r="CB1795" s="40">
        <f t="shared" ref="CB1795" si="43001">SUMPRODUCT(CC1789:CC1793*(CB1789:CB1793="PTO"))+SUMPRODUCT(CC1789:CC1793*(CB1789:CB1793="HOL"))</f>
        <v>0</v>
      </c>
      <c r="CC1795" s="49" t="s">
        <v>135</v>
      </c>
      <c r="CD1795" s="41">
        <f t="shared" ref="CD1795" si="43002">CD1794*CA$4</f>
        <v>0</v>
      </c>
      <c r="CE1795" s="47" t="s">
        <v>39</v>
      </c>
      <c r="CF1795" s="40">
        <f t="shared" ref="CF1795" si="43003">SUMPRODUCT(CG1789:CG1793*(CF1789:CF1793="PTO"))+SUMPRODUCT(CG1789:CG1793*(CF1789:CF1793="HOL"))</f>
        <v>0</v>
      </c>
      <c r="CG1795" s="49" t="s">
        <v>135</v>
      </c>
      <c r="CH1795" s="41">
        <f t="shared" ref="CH1795" si="43004">CH1794*CE$4</f>
        <v>0</v>
      </c>
    </row>
    <row r="1796" spans="1:86" x14ac:dyDescent="0.25">
      <c r="A1796" s="70" t="s">
        <v>133</v>
      </c>
      <c r="B1796" s="71">
        <f t="shared" ref="B1796" ca="1" si="43005">D1796-B1797</f>
        <v>10.742057502835763</v>
      </c>
      <c r="C1796" s="72" t="s">
        <v>122</v>
      </c>
      <c r="D1796" s="71">
        <f>IFERROR(INDEX(Holidays[FTE], MATCH(Entry!E1796, Holidays[Date], 0)), 1)*8*INDEX(FTEguide[[1]:[12]], MATCH(Entry!E1797, FTEguide[Weekday], 0), IF(Entry!E1799&gt;0, Entry!E1799, MONTH(Entry!E1796)))</f>
        <v>62.242057502835763</v>
      </c>
      <c r="E1796" s="60">
        <f t="shared" si="42661"/>
        <v>44084</v>
      </c>
      <c r="F1796" s="50" t="s">
        <v>128</v>
      </c>
      <c r="G1796" s="34" t="s">
        <v>136</v>
      </c>
      <c r="H1796" s="35" t="s">
        <v>23</v>
      </c>
      <c r="I1796" s="42">
        <f t="shared" ref="I1796" si="43006">parseTime(G1796)-(H1801=INT(RIGHT($F1796, 1)))</f>
        <v>8</v>
      </c>
      <c r="J1796" s="43">
        <f t="shared" ref="J1796:J1800" si="43007">isClocked(H1796)</f>
        <v>1</v>
      </c>
      <c r="K1796" s="34" t="s">
        <v>136</v>
      </c>
      <c r="L1796" s="35" t="s">
        <v>23</v>
      </c>
      <c r="M1796" s="42">
        <f t="shared" ref="M1796" si="43008">parseTime(K1796)-(L1801=INT(RIGHT($F1796, 1)))</f>
        <v>8</v>
      </c>
      <c r="N1796" s="43">
        <f t="shared" ref="N1796:N1800" si="43009">isClocked(L1796)</f>
        <v>1</v>
      </c>
      <c r="O1796" s="34" t="s">
        <v>180</v>
      </c>
      <c r="P1796" s="35" t="s">
        <v>23</v>
      </c>
      <c r="Q1796" s="42">
        <f t="shared" ref="Q1796" si="43010">parseTime(O1796)-(P1801=INT(RIGHT($F1796, 1)))</f>
        <v>8</v>
      </c>
      <c r="R1796" s="43">
        <f t="shared" ref="R1796:R1800" si="43011">isClocked(P1796)</f>
        <v>1</v>
      </c>
      <c r="S1796" s="34" t="s">
        <v>227</v>
      </c>
      <c r="T1796" s="35" t="s">
        <v>39</v>
      </c>
      <c r="U1796" s="42">
        <f t="shared" ref="U1796" si="43012">parseTime(S1796)-(T1801=INT(RIGHT($F1796, 1)))</f>
        <v>8</v>
      </c>
      <c r="V1796" s="43">
        <f t="shared" ref="V1796:V1800" si="43013">isClocked(T1796)</f>
        <v>0</v>
      </c>
      <c r="W1796" s="34"/>
      <c r="X1796" s="35"/>
      <c r="Y1796" s="42">
        <f t="shared" ref="Y1796" si="43014">parseTime(W1796)-(X1801=INT(RIGHT($F1796, 1)))</f>
        <v>0</v>
      </c>
      <c r="Z1796" s="43">
        <f t="shared" ref="Z1796:Z1800" si="43015">isClocked(X1796)</f>
        <v>0</v>
      </c>
      <c r="AA1796" s="34" t="s">
        <v>136</v>
      </c>
      <c r="AB1796" s="35" t="s">
        <v>39</v>
      </c>
      <c r="AC1796" s="42">
        <f t="shared" ref="AC1796" si="43016">parseTime(AA1796)-(AB1801=INT(RIGHT($F1796, 1)))</f>
        <v>8</v>
      </c>
      <c r="AD1796" s="43">
        <f t="shared" ref="AD1796:AD1800" si="43017">isClocked(AB1796)</f>
        <v>0</v>
      </c>
      <c r="AE1796" s="34" t="s">
        <v>269</v>
      </c>
      <c r="AF1796" s="35" t="s">
        <v>25</v>
      </c>
      <c r="AG1796" s="42">
        <f t="shared" ref="AG1796" si="43018">parseTime(AE1796)-(AF1801=INT(RIGHT($F1796, 1)))</f>
        <v>3.5</v>
      </c>
      <c r="AH1796" s="43">
        <f t="shared" ref="AH1796:AH1800" si="43019">isClocked(AF1796)</f>
        <v>1</v>
      </c>
      <c r="AI1796" s="34" t="s">
        <v>136</v>
      </c>
      <c r="AJ1796" s="35" t="s">
        <v>23</v>
      </c>
      <c r="AK1796" s="42">
        <f>parseTime(AI1796)-(AJ1801=INT(RIGHT($F1796, 1)))</f>
        <v>8</v>
      </c>
      <c r="AL1796" s="43">
        <f t="shared" ref="AL1796:AL1800" si="43020">isClocked(AJ1796)</f>
        <v>1</v>
      </c>
      <c r="AM1796" s="34"/>
      <c r="AN1796" s="35"/>
      <c r="AO1796" s="42">
        <f t="shared" ref="AO1796" si="43021">parseTime(AM1796)-(AN1801=INT(RIGHT($F1796, 1)))</f>
        <v>0</v>
      </c>
      <c r="AP1796" s="43">
        <f t="shared" ref="AP1796:AP1800" si="43022">isClocked(AN1796)</f>
        <v>0</v>
      </c>
      <c r="AQ1796" s="34"/>
      <c r="AR1796" s="35"/>
      <c r="AS1796" s="42">
        <f t="shared" ref="AS1796" si="43023">parseTime(AQ1796)-(AR1801=INT(RIGHT($F1796, 1)))</f>
        <v>0</v>
      </c>
      <c r="AT1796" s="43">
        <f t="shared" ref="AT1796:AT1800" si="43024">isClocked(AR1796)</f>
        <v>0</v>
      </c>
      <c r="AU1796" s="34"/>
      <c r="AV1796" s="35"/>
      <c r="AW1796" s="42">
        <f>parseTime(AU1796)-(AV1801=INT(RIGHT($F1796, 1)))</f>
        <v>0</v>
      </c>
      <c r="AX1796" s="43">
        <f t="shared" ref="AX1796:AX1800" si="43025">isClocked(AV1796)</f>
        <v>0</v>
      </c>
      <c r="AY1796" s="34"/>
      <c r="AZ1796" s="35"/>
      <c r="BA1796" s="42">
        <f>parseTime(AY1796)-(AZ1801=INT(RIGHT($F1796, 1)))</f>
        <v>0</v>
      </c>
      <c r="BB1796" s="43">
        <f t="shared" ref="BB1796:BB1800" si="43026">isClocked(AZ1796)</f>
        <v>0</v>
      </c>
      <c r="BC1796" s="34"/>
      <c r="BD1796" s="35"/>
      <c r="BE1796" s="42">
        <f>parseTime(BC1796)-(BD1801=INT(RIGHT($F1796, 1)))</f>
        <v>0</v>
      </c>
      <c r="BF1796" s="43">
        <f t="shared" ref="BF1796:BF1800" si="43027">isClocked(BD1796)</f>
        <v>0</v>
      </c>
      <c r="BG1796" s="34"/>
      <c r="BH1796" s="35"/>
      <c r="BI1796" s="42">
        <f>parseTime(BG1796)-(BH1801=INT(RIGHT($F1796, 1)))</f>
        <v>0</v>
      </c>
      <c r="BJ1796" s="43">
        <f t="shared" ref="BJ1796:BJ1800" si="43028">isClocked(BH1796)</f>
        <v>0</v>
      </c>
      <c r="BK1796" s="34"/>
      <c r="BL1796" s="35"/>
      <c r="BM1796" s="42">
        <f>parseTime(BK1796)-(BL1801=INT(RIGHT($F1796, 1)))</f>
        <v>0</v>
      </c>
      <c r="BN1796" s="43">
        <f t="shared" ref="BN1796:BN1800" si="43029">isClocked(BL1796)</f>
        <v>0</v>
      </c>
      <c r="BO1796" s="34" t="s">
        <v>136</v>
      </c>
      <c r="BP1796" s="35" t="s">
        <v>23</v>
      </c>
      <c r="BQ1796" s="42">
        <f t="shared" ref="BQ1796" si="43030">parseTime(BO1796)-(BP1801=INT(RIGHT($F1796, 1)))</f>
        <v>8</v>
      </c>
      <c r="BR1796" s="43">
        <f t="shared" ref="BR1796:BR1800" si="43031">isClocked(BP1796)</f>
        <v>1</v>
      </c>
      <c r="BS1796" s="34" t="s">
        <v>136</v>
      </c>
      <c r="BT1796" s="35" t="s">
        <v>23</v>
      </c>
      <c r="BU1796" s="42">
        <f t="shared" ref="BU1796" si="43032">parseTime(BS1796)-(BT1801=INT(RIGHT($F1796, 1)))</f>
        <v>8</v>
      </c>
      <c r="BV1796" s="43">
        <f t="shared" ref="BV1796:BV1800" si="43033">isClocked(BT1796)</f>
        <v>1</v>
      </c>
      <c r="BW1796" s="34"/>
      <c r="BX1796" s="35"/>
      <c r="BY1796" s="42">
        <f t="shared" ref="BY1796" si="43034">parseTime(BW1796)-(BX1801=INT(RIGHT($F1796, 1)))</f>
        <v>0</v>
      </c>
      <c r="BZ1796" s="43">
        <f t="shared" ref="BZ1796:BZ1800" si="43035">isClocked(BX1796)</f>
        <v>0</v>
      </c>
      <c r="CA1796" s="34"/>
      <c r="CB1796" s="35"/>
      <c r="CC1796" s="42">
        <f t="shared" ref="CC1796" si="43036">parseTime(CA1796)-(CB1801=INT(RIGHT($F1796, 1)))</f>
        <v>0</v>
      </c>
      <c r="CD1796" s="43">
        <f t="shared" ref="CD1796:CD1800" si="43037">isClocked(CB1796)</f>
        <v>0</v>
      </c>
      <c r="CE1796" s="34"/>
      <c r="CF1796" s="35"/>
      <c r="CG1796" s="42">
        <f t="shared" ref="CG1796" si="43038">parseTime(CE1796)-(CF1801=INT(RIGHT($F1796, 1)))</f>
        <v>0</v>
      </c>
      <c r="CH1796" s="43">
        <f t="shared" ref="CH1796:CH1800" si="43039">isClocked(CF1796)</f>
        <v>0</v>
      </c>
    </row>
    <row r="1797" spans="1:86" x14ac:dyDescent="0.25">
      <c r="A1797" s="56" t="s">
        <v>0</v>
      </c>
      <c r="B1797" s="57">
        <f t="shared" ca="1" si="42177"/>
        <v>51.5</v>
      </c>
      <c r="C1797" s="14" t="s">
        <v>252</v>
      </c>
      <c r="D1797" s="14">
        <f t="shared" si="41660"/>
        <v>53.7</v>
      </c>
      <c r="E1797" s="55" t="str">
        <f t="shared" si="42178"/>
        <v>Thursday</v>
      </c>
      <c r="F1797" s="51" t="s">
        <v>129</v>
      </c>
      <c r="G1797" s="36"/>
      <c r="H1797" s="37"/>
      <c r="I1797" s="44">
        <f t="shared" ref="I1797" si="43040">parseTime(G1797)-(H1801=INT(RIGHT($F1797, 1)))</f>
        <v>0</v>
      </c>
      <c r="J1797" s="45">
        <f t="shared" si="43007"/>
        <v>0</v>
      </c>
      <c r="K1797" s="36"/>
      <c r="L1797" s="37"/>
      <c r="M1797" s="44">
        <f t="shared" ref="M1797" si="43041">parseTime(K1797)-(L1801=INT(RIGHT($F1797, 1)))</f>
        <v>0</v>
      </c>
      <c r="N1797" s="45">
        <f t="shared" si="43009"/>
        <v>0</v>
      </c>
      <c r="O1797" s="36"/>
      <c r="P1797" s="37"/>
      <c r="Q1797" s="44">
        <f t="shared" ref="Q1797" si="43042">parseTime(O1797)-(P1801=INT(RIGHT($F1797, 1)))</f>
        <v>0</v>
      </c>
      <c r="R1797" s="45">
        <f t="shared" si="43011"/>
        <v>0</v>
      </c>
      <c r="S1797" s="36"/>
      <c r="T1797" s="37"/>
      <c r="U1797" s="44">
        <f t="shared" ref="U1797" si="43043">parseTime(S1797)-(T1801=INT(RIGHT($F1797, 1)))</f>
        <v>0</v>
      </c>
      <c r="V1797" s="45">
        <f t="shared" si="43013"/>
        <v>0</v>
      </c>
      <c r="W1797" s="36"/>
      <c r="X1797" s="37"/>
      <c r="Y1797" s="44">
        <f t="shared" ref="Y1797" si="43044">parseTime(W1797)-(X1801=INT(RIGHT($F1797, 1)))</f>
        <v>0</v>
      </c>
      <c r="Z1797" s="45">
        <f t="shared" si="43015"/>
        <v>0</v>
      </c>
      <c r="AA1797" s="36"/>
      <c r="AB1797" s="37"/>
      <c r="AC1797" s="44">
        <f t="shared" ref="AC1797" si="43045">parseTime(AA1797)-(AB1801=INT(RIGHT($F1797, 1)))</f>
        <v>0</v>
      </c>
      <c r="AD1797" s="45">
        <f t="shared" si="43017"/>
        <v>0</v>
      </c>
      <c r="AE1797" s="36"/>
      <c r="AF1797" s="37"/>
      <c r="AG1797" s="44">
        <f t="shared" ref="AG1797" si="43046">parseTime(AE1797)-(AF1801=INT(RIGHT($F1797, 1)))</f>
        <v>0</v>
      </c>
      <c r="AH1797" s="45">
        <f t="shared" si="43019"/>
        <v>0</v>
      </c>
      <c r="AI1797" s="36"/>
      <c r="AJ1797" s="37"/>
      <c r="AK1797" s="44">
        <f>parseTime(AI1797)-(AJ1801=INT(RIGHT($F1797, 1)))</f>
        <v>0</v>
      </c>
      <c r="AL1797" s="45">
        <f t="shared" si="43020"/>
        <v>0</v>
      </c>
      <c r="AM1797" s="36"/>
      <c r="AN1797" s="37"/>
      <c r="AO1797" s="44">
        <f t="shared" ref="AO1797" si="43047">parseTime(AM1797)-(AN1801=INT(RIGHT($F1797, 1)))</f>
        <v>0</v>
      </c>
      <c r="AP1797" s="45">
        <f t="shared" si="43022"/>
        <v>0</v>
      </c>
      <c r="AQ1797" s="36"/>
      <c r="AR1797" s="37"/>
      <c r="AS1797" s="44">
        <f t="shared" ref="AS1797" si="43048">parseTime(AQ1797)-(AR1801=INT(RIGHT($F1797, 1)))</f>
        <v>0</v>
      </c>
      <c r="AT1797" s="45">
        <f t="shared" si="43024"/>
        <v>0</v>
      </c>
      <c r="AU1797" s="36"/>
      <c r="AV1797" s="37"/>
      <c r="AW1797" s="44">
        <f>parseTime(AU1797)-(AV1801=INT(RIGHT($F1797, 1)))</f>
        <v>0</v>
      </c>
      <c r="AX1797" s="45">
        <f t="shared" si="43025"/>
        <v>0</v>
      </c>
      <c r="AY1797" s="36"/>
      <c r="AZ1797" s="37"/>
      <c r="BA1797" s="44">
        <f>parseTime(AY1797)-(AZ1801=INT(RIGHT($F1797, 1)))</f>
        <v>0</v>
      </c>
      <c r="BB1797" s="45">
        <f t="shared" si="43026"/>
        <v>0</v>
      </c>
      <c r="BC1797" s="36"/>
      <c r="BD1797" s="37"/>
      <c r="BE1797" s="44">
        <f>parseTime(BC1797)-(BD1801=INT(RIGHT($F1797, 1)))</f>
        <v>0</v>
      </c>
      <c r="BF1797" s="45">
        <f t="shared" si="43027"/>
        <v>0</v>
      </c>
      <c r="BG1797" s="36"/>
      <c r="BH1797" s="37"/>
      <c r="BI1797" s="44">
        <f>parseTime(BG1797)-(BH1801=INT(RIGHT($F1797, 1)))</f>
        <v>0</v>
      </c>
      <c r="BJ1797" s="45">
        <f t="shared" si="43028"/>
        <v>0</v>
      </c>
      <c r="BK1797" s="36"/>
      <c r="BL1797" s="37"/>
      <c r="BM1797" s="44">
        <f>parseTime(BK1797)-(BL1801=INT(RIGHT($F1797, 1)))</f>
        <v>0</v>
      </c>
      <c r="BN1797" s="45">
        <f t="shared" si="43029"/>
        <v>0</v>
      </c>
      <c r="BO1797" s="36"/>
      <c r="BP1797" s="37"/>
      <c r="BQ1797" s="44">
        <f t="shared" ref="BQ1797" si="43049">parseTime(BO1797)-(BP1801=INT(RIGHT($F1797, 1)))</f>
        <v>0</v>
      </c>
      <c r="BR1797" s="45">
        <f t="shared" si="43031"/>
        <v>0</v>
      </c>
      <c r="BS1797" s="36"/>
      <c r="BT1797" s="37"/>
      <c r="BU1797" s="44">
        <f t="shared" ref="BU1797" si="43050">parseTime(BS1797)-(BT1801=INT(RIGHT($F1797, 1)))</f>
        <v>0</v>
      </c>
      <c r="BV1797" s="45">
        <f t="shared" si="43033"/>
        <v>0</v>
      </c>
      <c r="BW1797" s="36"/>
      <c r="BX1797" s="37"/>
      <c r="BY1797" s="44">
        <f t="shared" ref="BY1797" si="43051">parseTime(BW1797)-(BX1801=INT(RIGHT($F1797, 1)))</f>
        <v>0</v>
      </c>
      <c r="BZ1797" s="45">
        <f t="shared" si="43035"/>
        <v>0</v>
      </c>
      <c r="CA1797" s="36"/>
      <c r="CB1797" s="37"/>
      <c r="CC1797" s="44">
        <f t="shared" ref="CC1797" si="43052">parseTime(CA1797)-(CB1801=INT(RIGHT($F1797, 1)))</f>
        <v>0</v>
      </c>
      <c r="CD1797" s="45">
        <f t="shared" si="43037"/>
        <v>0</v>
      </c>
      <c r="CE1797" s="36"/>
      <c r="CF1797" s="37"/>
      <c r="CG1797" s="44">
        <f t="shared" ref="CG1797" si="43053">parseTime(CE1797)-(CF1801=INT(RIGHT($F1797, 1)))</f>
        <v>0</v>
      </c>
      <c r="CH1797" s="45">
        <f t="shared" si="43039"/>
        <v>0</v>
      </c>
    </row>
    <row r="1798" spans="1:86" x14ac:dyDescent="0.25">
      <c r="A1798" s="56" t="s">
        <v>117</v>
      </c>
      <c r="B1798" s="57">
        <f t="shared" ref="B1798" ca="1" si="43054">roleHours(G1796:CH1802, "MFD")</f>
        <v>48</v>
      </c>
      <c r="C1798" s="14">
        <f t="shared" ref="C1798:C1801" ca="1" si="43055">B1798/8</f>
        <v>6</v>
      </c>
      <c r="D1798" s="14">
        <f t="shared" ref="D1798" ca="1" si="43056">B1797-D1797</f>
        <v>-2.2000000000000028</v>
      </c>
      <c r="E1798" s="20" t="s">
        <v>127</v>
      </c>
      <c r="F1798" s="51" t="s">
        <v>130</v>
      </c>
      <c r="G1798" s="36"/>
      <c r="H1798" s="37"/>
      <c r="I1798" s="44">
        <f t="shared" ref="I1798" si="43057">parseTime(G1798)-(H1801=INT(RIGHT($F1798, 1)))</f>
        <v>0</v>
      </c>
      <c r="J1798" s="45">
        <f t="shared" si="43007"/>
        <v>0</v>
      </c>
      <c r="K1798" s="36"/>
      <c r="L1798" s="37"/>
      <c r="M1798" s="44">
        <f t="shared" ref="M1798" si="43058">parseTime(K1798)-(L1801=INT(RIGHT($F1798, 1)))</f>
        <v>0</v>
      </c>
      <c r="N1798" s="45">
        <f t="shared" si="43009"/>
        <v>0</v>
      </c>
      <c r="O1798" s="36"/>
      <c r="P1798" s="37"/>
      <c r="Q1798" s="44">
        <f t="shared" ref="Q1798" si="43059">parseTime(O1798)-(P1801=INT(RIGHT($F1798, 1)))</f>
        <v>0</v>
      </c>
      <c r="R1798" s="45">
        <f t="shared" si="43011"/>
        <v>0</v>
      </c>
      <c r="S1798" s="36"/>
      <c r="T1798" s="37"/>
      <c r="U1798" s="44">
        <f t="shared" ref="U1798" si="43060">parseTime(S1798)-(T1801=INT(RIGHT($F1798, 1)))</f>
        <v>0</v>
      </c>
      <c r="V1798" s="45">
        <f t="shared" si="43013"/>
        <v>0</v>
      </c>
      <c r="W1798" s="36"/>
      <c r="X1798" s="37"/>
      <c r="Y1798" s="44">
        <f t="shared" ref="Y1798" si="43061">parseTime(W1798)-(X1801=INT(RIGHT($F1798, 1)))</f>
        <v>0</v>
      </c>
      <c r="Z1798" s="45">
        <f t="shared" si="43015"/>
        <v>0</v>
      </c>
      <c r="AA1798" s="36"/>
      <c r="AB1798" s="37"/>
      <c r="AC1798" s="44">
        <f t="shared" ref="AC1798" si="43062">parseTime(AA1798)-(AB1801=INT(RIGHT($F1798, 1)))</f>
        <v>0</v>
      </c>
      <c r="AD1798" s="45">
        <f t="shared" si="43017"/>
        <v>0</v>
      </c>
      <c r="AE1798" s="36"/>
      <c r="AF1798" s="37"/>
      <c r="AG1798" s="44">
        <f t="shared" ref="AG1798" si="43063">parseTime(AE1798)-(AF1801=INT(RIGHT($F1798, 1)))</f>
        <v>0</v>
      </c>
      <c r="AH1798" s="45">
        <f t="shared" si="43019"/>
        <v>0</v>
      </c>
      <c r="AI1798" s="36"/>
      <c r="AJ1798" s="37"/>
      <c r="AK1798" s="44">
        <f>parseTime(AI1798)-(AJ1801=INT(RIGHT($F1798, 1)))</f>
        <v>0</v>
      </c>
      <c r="AL1798" s="45">
        <f t="shared" si="43020"/>
        <v>0</v>
      </c>
      <c r="AM1798" s="36"/>
      <c r="AN1798" s="37"/>
      <c r="AO1798" s="44">
        <f t="shared" ref="AO1798" si="43064">parseTime(AM1798)-(AN1801=INT(RIGHT($F1798, 1)))</f>
        <v>0</v>
      </c>
      <c r="AP1798" s="45">
        <f t="shared" si="43022"/>
        <v>0</v>
      </c>
      <c r="AQ1798" s="36"/>
      <c r="AR1798" s="37"/>
      <c r="AS1798" s="44">
        <f t="shared" ref="AS1798" si="43065">parseTime(AQ1798)-(AR1801=INT(RIGHT($F1798, 1)))</f>
        <v>0</v>
      </c>
      <c r="AT1798" s="45">
        <f t="shared" si="43024"/>
        <v>0</v>
      </c>
      <c r="AU1798" s="36"/>
      <c r="AV1798" s="37"/>
      <c r="AW1798" s="44">
        <f>parseTime(AU1798)-(AV1801=INT(RIGHT($F1798, 1)))</f>
        <v>0</v>
      </c>
      <c r="AX1798" s="45">
        <f t="shared" si="43025"/>
        <v>0</v>
      </c>
      <c r="AY1798" s="36"/>
      <c r="AZ1798" s="37"/>
      <c r="BA1798" s="44">
        <f>parseTime(AY1798)-(AZ1801=INT(RIGHT($F1798, 1)))</f>
        <v>0</v>
      </c>
      <c r="BB1798" s="45">
        <f t="shared" si="43026"/>
        <v>0</v>
      </c>
      <c r="BC1798" s="36"/>
      <c r="BD1798" s="37"/>
      <c r="BE1798" s="44">
        <f>parseTime(BC1798)-(BD1801=INT(RIGHT($F1798, 1)))</f>
        <v>0</v>
      </c>
      <c r="BF1798" s="45">
        <f t="shared" si="43027"/>
        <v>0</v>
      </c>
      <c r="BG1798" s="36"/>
      <c r="BH1798" s="37"/>
      <c r="BI1798" s="44">
        <f>parseTime(BG1798)-(BH1801=INT(RIGHT($F1798, 1)))</f>
        <v>0</v>
      </c>
      <c r="BJ1798" s="45">
        <f t="shared" si="43028"/>
        <v>0</v>
      </c>
      <c r="BK1798" s="36"/>
      <c r="BL1798" s="37"/>
      <c r="BM1798" s="44">
        <f>parseTime(BK1798)-(BL1801=INT(RIGHT($F1798, 1)))</f>
        <v>0</v>
      </c>
      <c r="BN1798" s="45">
        <f t="shared" si="43029"/>
        <v>0</v>
      </c>
      <c r="BO1798" s="36"/>
      <c r="BP1798" s="37"/>
      <c r="BQ1798" s="44">
        <f t="shared" ref="BQ1798" si="43066">parseTime(BO1798)-(BP1801=INT(RIGHT($F1798, 1)))</f>
        <v>0</v>
      </c>
      <c r="BR1798" s="45">
        <f t="shared" si="43031"/>
        <v>0</v>
      </c>
      <c r="BS1798" s="36"/>
      <c r="BT1798" s="37"/>
      <c r="BU1798" s="44">
        <f t="shared" ref="BU1798" si="43067">parseTime(BS1798)-(BT1801=INT(RIGHT($F1798, 1)))</f>
        <v>0</v>
      </c>
      <c r="BV1798" s="45">
        <f t="shared" si="43033"/>
        <v>0</v>
      </c>
      <c r="BW1798" s="36"/>
      <c r="BX1798" s="37"/>
      <c r="BY1798" s="44">
        <f t="shared" ref="BY1798" si="43068">parseTime(BW1798)-(BX1801=INT(RIGHT($F1798, 1)))</f>
        <v>0</v>
      </c>
      <c r="BZ1798" s="45">
        <f t="shared" si="43035"/>
        <v>0</v>
      </c>
      <c r="CA1798" s="36"/>
      <c r="CB1798" s="37"/>
      <c r="CC1798" s="44">
        <f t="shared" ref="CC1798" si="43069">parseTime(CA1798)-(CB1801=INT(RIGHT($F1798, 1)))</f>
        <v>0</v>
      </c>
      <c r="CD1798" s="45">
        <f t="shared" si="43037"/>
        <v>0</v>
      </c>
      <c r="CE1798" s="36"/>
      <c r="CF1798" s="37"/>
      <c r="CG1798" s="44">
        <f t="shared" ref="CG1798" si="43070">parseTime(CE1798)-(CF1801=INT(RIGHT($F1798, 1)))</f>
        <v>0</v>
      </c>
      <c r="CH1798" s="45">
        <f t="shared" si="43039"/>
        <v>0</v>
      </c>
    </row>
    <row r="1799" spans="1:86" x14ac:dyDescent="0.25">
      <c r="A1799" s="56"/>
      <c r="B1799" s="57"/>
      <c r="C1799" s="14">
        <f t="shared" si="43055"/>
        <v>0</v>
      </c>
      <c r="D1799" s="14" t="s">
        <v>259</v>
      </c>
      <c r="E1799" s="20">
        <v>4.25</v>
      </c>
      <c r="F1799" s="51" t="s">
        <v>131</v>
      </c>
      <c r="G1799" s="36"/>
      <c r="H1799" s="37"/>
      <c r="I1799" s="44">
        <f t="shared" ref="I1799" si="43071">parseTime(G1799)-(H1801=INT(RIGHT($F1799, 1)))</f>
        <v>0</v>
      </c>
      <c r="J1799" s="45">
        <f t="shared" si="43007"/>
        <v>0</v>
      </c>
      <c r="K1799" s="36"/>
      <c r="L1799" s="37"/>
      <c r="M1799" s="44">
        <f t="shared" ref="M1799" si="43072">parseTime(K1799)-(L1801=INT(RIGHT($F1799, 1)))</f>
        <v>0</v>
      </c>
      <c r="N1799" s="45">
        <f t="shared" si="43009"/>
        <v>0</v>
      </c>
      <c r="O1799" s="36"/>
      <c r="P1799" s="37"/>
      <c r="Q1799" s="44">
        <f t="shared" ref="Q1799" si="43073">parseTime(O1799)-(P1801=INT(RIGHT($F1799, 1)))</f>
        <v>0</v>
      </c>
      <c r="R1799" s="45">
        <f t="shared" si="43011"/>
        <v>0</v>
      </c>
      <c r="S1799" s="36"/>
      <c r="T1799" s="37"/>
      <c r="U1799" s="44">
        <f t="shared" ref="U1799" si="43074">parseTime(S1799)-(T1801=INT(RIGHT($F1799, 1)))</f>
        <v>0</v>
      </c>
      <c r="V1799" s="45">
        <f t="shared" si="43013"/>
        <v>0</v>
      </c>
      <c r="W1799" s="36"/>
      <c r="X1799" s="37"/>
      <c r="Y1799" s="44">
        <f t="shared" ref="Y1799" si="43075">parseTime(W1799)-(X1801=INT(RIGHT($F1799, 1)))</f>
        <v>0</v>
      </c>
      <c r="Z1799" s="45">
        <f t="shared" si="43015"/>
        <v>0</v>
      </c>
      <c r="AA1799" s="36"/>
      <c r="AB1799" s="37"/>
      <c r="AC1799" s="44">
        <f t="shared" ref="AC1799" si="43076">parseTime(AA1799)-(AB1801=INT(RIGHT($F1799, 1)))</f>
        <v>0</v>
      </c>
      <c r="AD1799" s="45">
        <f t="shared" si="43017"/>
        <v>0</v>
      </c>
      <c r="AE1799" s="36"/>
      <c r="AF1799" s="37"/>
      <c r="AG1799" s="44">
        <f t="shared" ref="AG1799" si="43077">parseTime(AE1799)-(AF1801=INT(RIGHT($F1799, 1)))</f>
        <v>0</v>
      </c>
      <c r="AH1799" s="45">
        <f t="shared" si="43019"/>
        <v>0</v>
      </c>
      <c r="AI1799" s="36"/>
      <c r="AJ1799" s="37"/>
      <c r="AK1799" s="44">
        <f>parseTime(AI1799)-(AJ1801=INT(RIGHT($F1799, 1)))</f>
        <v>0</v>
      </c>
      <c r="AL1799" s="45">
        <f t="shared" si="43020"/>
        <v>0</v>
      </c>
      <c r="AM1799" s="36"/>
      <c r="AN1799" s="37"/>
      <c r="AO1799" s="44">
        <f t="shared" ref="AO1799" si="43078">parseTime(AM1799)-(AN1801=INT(RIGHT($F1799, 1)))</f>
        <v>0</v>
      </c>
      <c r="AP1799" s="45">
        <f t="shared" si="43022"/>
        <v>0</v>
      </c>
      <c r="AQ1799" s="36"/>
      <c r="AR1799" s="37"/>
      <c r="AS1799" s="44">
        <f t="shared" ref="AS1799" si="43079">parseTime(AQ1799)-(AR1801=INT(RIGHT($F1799, 1)))</f>
        <v>0</v>
      </c>
      <c r="AT1799" s="45">
        <f t="shared" si="43024"/>
        <v>0</v>
      </c>
      <c r="AU1799" s="36"/>
      <c r="AV1799" s="37"/>
      <c r="AW1799" s="44">
        <f>parseTime(AU1799)-(AV1801=INT(RIGHT($F1799, 1)))</f>
        <v>0</v>
      </c>
      <c r="AX1799" s="45">
        <f t="shared" si="43025"/>
        <v>0</v>
      </c>
      <c r="AY1799" s="36"/>
      <c r="AZ1799" s="37"/>
      <c r="BA1799" s="44">
        <f>parseTime(AY1799)-(AZ1801=INT(RIGHT($F1799, 1)))</f>
        <v>0</v>
      </c>
      <c r="BB1799" s="45">
        <f t="shared" si="43026"/>
        <v>0</v>
      </c>
      <c r="BC1799" s="36"/>
      <c r="BD1799" s="37"/>
      <c r="BE1799" s="44">
        <f>parseTime(BC1799)-(BD1801=INT(RIGHT($F1799, 1)))</f>
        <v>0</v>
      </c>
      <c r="BF1799" s="45">
        <f t="shared" si="43027"/>
        <v>0</v>
      </c>
      <c r="BG1799" s="36"/>
      <c r="BH1799" s="37"/>
      <c r="BI1799" s="44">
        <f>parseTime(BG1799)-(BH1801=INT(RIGHT($F1799, 1)))</f>
        <v>0</v>
      </c>
      <c r="BJ1799" s="45">
        <f t="shared" si="43028"/>
        <v>0</v>
      </c>
      <c r="BK1799" s="36"/>
      <c r="BL1799" s="37"/>
      <c r="BM1799" s="44">
        <f>parseTime(BK1799)-(BL1801=INT(RIGHT($F1799, 1)))</f>
        <v>0</v>
      </c>
      <c r="BN1799" s="45">
        <f t="shared" si="43029"/>
        <v>0</v>
      </c>
      <c r="BO1799" s="36"/>
      <c r="BP1799" s="37"/>
      <c r="BQ1799" s="44">
        <f t="shared" ref="BQ1799" si="43080">parseTime(BO1799)-(BP1801=INT(RIGHT($F1799, 1)))</f>
        <v>0</v>
      </c>
      <c r="BR1799" s="45">
        <f t="shared" si="43031"/>
        <v>0</v>
      </c>
      <c r="BS1799" s="36"/>
      <c r="BT1799" s="37"/>
      <c r="BU1799" s="44">
        <f t="shared" ref="BU1799" si="43081">parseTime(BS1799)-(BT1801=INT(RIGHT($F1799, 1)))</f>
        <v>0</v>
      </c>
      <c r="BV1799" s="45">
        <f t="shared" si="43033"/>
        <v>0</v>
      </c>
      <c r="BW1799" s="36"/>
      <c r="BX1799" s="37"/>
      <c r="BY1799" s="44">
        <f t="shared" ref="BY1799" si="43082">parseTime(BW1799)-(BX1801=INT(RIGHT($F1799, 1)))</f>
        <v>0</v>
      </c>
      <c r="BZ1799" s="45">
        <f t="shared" si="43035"/>
        <v>0</v>
      </c>
      <c r="CA1799" s="36"/>
      <c r="CB1799" s="37"/>
      <c r="CC1799" s="44">
        <f t="shared" ref="CC1799" si="43083">parseTime(CA1799)-(CB1801=INT(RIGHT($F1799, 1)))</f>
        <v>0</v>
      </c>
      <c r="CD1799" s="45">
        <f t="shared" si="43037"/>
        <v>0</v>
      </c>
      <c r="CE1799" s="36"/>
      <c r="CF1799" s="37"/>
      <c r="CG1799" s="44">
        <f t="shared" ref="CG1799" si="43084">parseTime(CE1799)-(CF1801=INT(RIGHT($F1799, 1)))</f>
        <v>0</v>
      </c>
      <c r="CH1799" s="45">
        <f t="shared" si="43039"/>
        <v>0</v>
      </c>
    </row>
    <row r="1800" spans="1:86" x14ac:dyDescent="0.25">
      <c r="A1800" s="56" t="s">
        <v>119</v>
      </c>
      <c r="B1800" s="57">
        <f t="shared" ref="B1800" ca="1" si="43085">roleHours(G1796:CH1802, "MCC")</f>
        <v>3.5</v>
      </c>
      <c r="C1800" s="14">
        <f t="shared" ca="1" si="43055"/>
        <v>0.4375</v>
      </c>
      <c r="D1800" s="14" t="s">
        <v>260</v>
      </c>
      <c r="E1800" s="20">
        <v>4.6500000000000004</v>
      </c>
      <c r="F1800" s="51" t="s">
        <v>132</v>
      </c>
      <c r="G1800" s="36"/>
      <c r="H1800" s="37"/>
      <c r="I1800" s="44">
        <f t="shared" ref="I1800" si="43086">parseTime(G1800)-(H1801=INT(RIGHT($F1800, 1)))</f>
        <v>0</v>
      </c>
      <c r="J1800" s="45">
        <f t="shared" si="43007"/>
        <v>0</v>
      </c>
      <c r="K1800" s="36"/>
      <c r="L1800" s="37"/>
      <c r="M1800" s="44">
        <f t="shared" ref="M1800" si="43087">parseTime(K1800)-(L1801=INT(RIGHT($F1800, 1)))</f>
        <v>0</v>
      </c>
      <c r="N1800" s="45">
        <f t="shared" si="43009"/>
        <v>0</v>
      </c>
      <c r="O1800" s="36"/>
      <c r="P1800" s="37"/>
      <c r="Q1800" s="44">
        <f t="shared" ref="Q1800" si="43088">parseTime(O1800)-(P1801=INT(RIGHT($F1800, 1)))</f>
        <v>0</v>
      </c>
      <c r="R1800" s="45">
        <f t="shared" si="43011"/>
        <v>0</v>
      </c>
      <c r="S1800" s="36"/>
      <c r="T1800" s="37"/>
      <c r="U1800" s="44">
        <f t="shared" ref="U1800" si="43089">parseTime(S1800)-(T1801=INT(RIGHT($F1800, 1)))</f>
        <v>0</v>
      </c>
      <c r="V1800" s="45">
        <f t="shared" si="43013"/>
        <v>0</v>
      </c>
      <c r="W1800" s="36"/>
      <c r="X1800" s="37"/>
      <c r="Y1800" s="44">
        <f t="shared" ref="Y1800" si="43090">parseTime(W1800)-(X1801=INT(RIGHT($F1800, 1)))</f>
        <v>0</v>
      </c>
      <c r="Z1800" s="45">
        <f t="shared" si="43015"/>
        <v>0</v>
      </c>
      <c r="AA1800" s="36"/>
      <c r="AB1800" s="37"/>
      <c r="AC1800" s="44">
        <f t="shared" ref="AC1800" si="43091">parseTime(AA1800)-(AB1801=INT(RIGHT($F1800, 1)))</f>
        <v>0</v>
      </c>
      <c r="AD1800" s="45">
        <f t="shared" si="43017"/>
        <v>0</v>
      </c>
      <c r="AE1800" s="36"/>
      <c r="AF1800" s="37"/>
      <c r="AG1800" s="44">
        <f t="shared" ref="AG1800" si="43092">parseTime(AE1800)-(AF1801=INT(RIGHT($F1800, 1)))</f>
        <v>0</v>
      </c>
      <c r="AH1800" s="45">
        <f t="shared" si="43019"/>
        <v>0</v>
      </c>
      <c r="AI1800" s="36"/>
      <c r="AJ1800" s="37"/>
      <c r="AK1800" s="44">
        <f>parseTime(AI1800)-(AJ1801=INT(RIGHT($F1800, 1)))</f>
        <v>0</v>
      </c>
      <c r="AL1800" s="45">
        <f t="shared" si="43020"/>
        <v>0</v>
      </c>
      <c r="AM1800" s="36"/>
      <c r="AN1800" s="37"/>
      <c r="AO1800" s="44">
        <f t="shared" ref="AO1800" si="43093">parseTime(AM1800)-(AN1801=INT(RIGHT($F1800, 1)))</f>
        <v>0</v>
      </c>
      <c r="AP1800" s="45">
        <f t="shared" si="43022"/>
        <v>0</v>
      </c>
      <c r="AQ1800" s="36"/>
      <c r="AR1800" s="37"/>
      <c r="AS1800" s="44">
        <f t="shared" ref="AS1800" si="43094">parseTime(AQ1800)-(AR1801=INT(RIGHT($F1800, 1)))</f>
        <v>0</v>
      </c>
      <c r="AT1800" s="45">
        <f t="shared" si="43024"/>
        <v>0</v>
      </c>
      <c r="AU1800" s="36"/>
      <c r="AV1800" s="37"/>
      <c r="AW1800" s="44">
        <f>parseTime(AU1800)-(AV1801=INT(RIGHT($F1800, 1)))</f>
        <v>0</v>
      </c>
      <c r="AX1800" s="45">
        <f t="shared" si="43025"/>
        <v>0</v>
      </c>
      <c r="AY1800" s="36"/>
      <c r="AZ1800" s="37"/>
      <c r="BA1800" s="44">
        <f>parseTime(AY1800)-(AZ1801=INT(RIGHT($F1800, 1)))</f>
        <v>0</v>
      </c>
      <c r="BB1800" s="45">
        <f t="shared" si="43026"/>
        <v>0</v>
      </c>
      <c r="BC1800" s="36"/>
      <c r="BD1800" s="37"/>
      <c r="BE1800" s="44">
        <f>parseTime(BC1800)-(BD1801=INT(RIGHT($F1800, 1)))</f>
        <v>0</v>
      </c>
      <c r="BF1800" s="45">
        <f t="shared" si="43027"/>
        <v>0</v>
      </c>
      <c r="BG1800" s="36"/>
      <c r="BH1800" s="37"/>
      <c r="BI1800" s="44">
        <f>parseTime(BG1800)-(BH1801=INT(RIGHT($F1800, 1)))</f>
        <v>0</v>
      </c>
      <c r="BJ1800" s="45">
        <f t="shared" si="43028"/>
        <v>0</v>
      </c>
      <c r="BK1800" s="36"/>
      <c r="BL1800" s="37"/>
      <c r="BM1800" s="44">
        <f>parseTime(BK1800)-(BL1801=INT(RIGHT($F1800, 1)))</f>
        <v>0</v>
      </c>
      <c r="BN1800" s="45">
        <f t="shared" si="43029"/>
        <v>0</v>
      </c>
      <c r="BO1800" s="36"/>
      <c r="BP1800" s="37"/>
      <c r="BQ1800" s="44">
        <f t="shared" ref="BQ1800" si="43095">parseTime(BO1800)-(BP1801=INT(RIGHT($F1800, 1)))</f>
        <v>0</v>
      </c>
      <c r="BR1800" s="45">
        <f t="shared" si="43031"/>
        <v>0</v>
      </c>
      <c r="BS1800" s="36"/>
      <c r="BT1800" s="37"/>
      <c r="BU1800" s="44">
        <f t="shared" ref="BU1800" si="43096">parseTime(BS1800)-(BT1801=INT(RIGHT($F1800, 1)))</f>
        <v>0</v>
      </c>
      <c r="BV1800" s="45">
        <f t="shared" si="43033"/>
        <v>0</v>
      </c>
      <c r="BW1800" s="36"/>
      <c r="BX1800" s="37"/>
      <c r="BY1800" s="44">
        <f t="shared" ref="BY1800" si="43097">parseTime(BW1800)-(BX1801=INT(RIGHT($F1800, 1)))</f>
        <v>0</v>
      </c>
      <c r="BZ1800" s="45">
        <f t="shared" si="43035"/>
        <v>0</v>
      </c>
      <c r="CA1800" s="36"/>
      <c r="CB1800" s="37"/>
      <c r="CC1800" s="44">
        <f t="shared" ref="CC1800" si="43098">parseTime(CA1800)-(CB1801=INT(RIGHT($F1800, 1)))</f>
        <v>0</v>
      </c>
      <c r="CD1800" s="45">
        <f t="shared" si="43037"/>
        <v>0</v>
      </c>
      <c r="CE1800" s="36"/>
      <c r="CF1800" s="37"/>
      <c r="CG1800" s="44">
        <f t="shared" ref="CG1800" si="43099">parseTime(CE1800)-(CF1801=INT(RIGHT($F1800, 1)))</f>
        <v>0</v>
      </c>
      <c r="CH1800" s="45">
        <f t="shared" si="43039"/>
        <v>0</v>
      </c>
    </row>
    <row r="1801" spans="1:86" x14ac:dyDescent="0.25">
      <c r="A1801" s="56"/>
      <c r="B1801" s="57"/>
      <c r="C1801" s="14">
        <f t="shared" si="43055"/>
        <v>0</v>
      </c>
      <c r="D1801" s="14"/>
      <c r="E1801" s="20">
        <f t="shared" ref="E1801" si="43100">((7.5/2)-0.5+E1800)*8</f>
        <v>63.2</v>
      </c>
      <c r="F1801" s="51"/>
      <c r="G1801" s="46" t="s">
        <v>134</v>
      </c>
      <c r="H1801" s="38">
        <f t="shared" ref="H1801" si="43101">lunchAdjust(G1796:H1800)</f>
        <v>1</v>
      </c>
      <c r="I1801" s="48" t="s">
        <v>0</v>
      </c>
      <c r="J1801" s="39">
        <f t="shared" ref="J1801" si="43102">SUMPRODUCT(I1796:I1800*J1796:J1800)</f>
        <v>8</v>
      </c>
      <c r="K1801" s="46" t="s">
        <v>134</v>
      </c>
      <c r="L1801" s="38">
        <f t="shared" ref="L1801" si="43103">lunchAdjust(K1796:L1800)</f>
        <v>1</v>
      </c>
      <c r="M1801" s="48" t="s">
        <v>0</v>
      </c>
      <c r="N1801" s="39">
        <f t="shared" ref="N1801" si="43104">SUMPRODUCT(M1796:M1800*N1796:N1800)</f>
        <v>8</v>
      </c>
      <c r="O1801" s="46" t="s">
        <v>134</v>
      </c>
      <c r="P1801" s="38">
        <f t="shared" ref="P1801" si="43105">lunchAdjust(O1796:P1800)</f>
        <v>1</v>
      </c>
      <c r="Q1801" s="48" t="s">
        <v>0</v>
      </c>
      <c r="R1801" s="39">
        <f t="shared" ref="R1801" si="43106">SUMPRODUCT(Q1796:Q1800*R1796:R1800)</f>
        <v>8</v>
      </c>
      <c r="S1801" s="46" t="s">
        <v>134</v>
      </c>
      <c r="T1801" s="38">
        <f t="shared" ref="T1801" si="43107">lunchAdjust(S1796:T1800)</f>
        <v>1</v>
      </c>
      <c r="U1801" s="48" t="s">
        <v>0</v>
      </c>
      <c r="V1801" s="39">
        <f t="shared" ref="V1801" si="43108">SUMPRODUCT(U1796:U1800*V1796:V1800)</f>
        <v>0</v>
      </c>
      <c r="W1801" s="46" t="s">
        <v>134</v>
      </c>
      <c r="X1801" s="38">
        <f t="shared" ref="X1801" si="43109">lunchAdjust(W1796:X1800)</f>
        <v>0</v>
      </c>
      <c r="Y1801" s="48" t="s">
        <v>0</v>
      </c>
      <c r="Z1801" s="39">
        <f t="shared" ref="Z1801" si="43110">SUMPRODUCT(Y1796:Y1800*Z1796:Z1800)</f>
        <v>0</v>
      </c>
      <c r="AA1801" s="46" t="s">
        <v>134</v>
      </c>
      <c r="AB1801" s="38">
        <f t="shared" ref="AB1801" si="43111">lunchAdjust(AA1796:AB1800)</f>
        <v>1</v>
      </c>
      <c r="AC1801" s="48" t="s">
        <v>0</v>
      </c>
      <c r="AD1801" s="39">
        <f t="shared" ref="AD1801" si="43112">SUMPRODUCT(AC1796:AC1800*AD1796:AD1800)</f>
        <v>0</v>
      </c>
      <c r="AE1801" s="46" t="s">
        <v>134</v>
      </c>
      <c r="AF1801" s="38">
        <f t="shared" ref="AF1801" si="43113">lunchAdjust(AE1796:AF1800)</f>
        <v>0</v>
      </c>
      <c r="AG1801" s="48" t="s">
        <v>0</v>
      </c>
      <c r="AH1801" s="39">
        <f t="shared" ref="AH1801" si="43114">SUMPRODUCT(AG1796:AG1800*AH1796:AH1800)</f>
        <v>3.5</v>
      </c>
      <c r="AI1801" s="46" t="s">
        <v>134</v>
      </c>
      <c r="AJ1801" s="38">
        <f t="shared" ref="AJ1801" si="43115">lunchAdjust(AI1796:AJ1800)</f>
        <v>1</v>
      </c>
      <c r="AK1801" s="48" t="s">
        <v>0</v>
      </c>
      <c r="AL1801" s="39">
        <f t="shared" ref="AL1801" si="43116">SUMPRODUCT(AK1796:AK1800*AL1796:AL1800)</f>
        <v>8</v>
      </c>
      <c r="AM1801" s="46" t="s">
        <v>134</v>
      </c>
      <c r="AN1801" s="38">
        <f t="shared" ref="AN1801" si="43117">lunchAdjust(AM1796:AN1800)</f>
        <v>0</v>
      </c>
      <c r="AO1801" s="48" t="s">
        <v>0</v>
      </c>
      <c r="AP1801" s="39">
        <f t="shared" ref="AP1801" si="43118">SUMPRODUCT(AO1796:AO1800*AP1796:AP1800)</f>
        <v>0</v>
      </c>
      <c r="AQ1801" s="46" t="s">
        <v>134</v>
      </c>
      <c r="AR1801" s="38">
        <f t="shared" ref="AR1801" si="43119">lunchAdjust(AQ1796:AR1800)</f>
        <v>0</v>
      </c>
      <c r="AS1801" s="48" t="s">
        <v>0</v>
      </c>
      <c r="AT1801" s="39">
        <f t="shared" ref="AT1801" si="43120">SUMPRODUCT(AS1796:AS1800*AT1796:AT1800)</f>
        <v>0</v>
      </c>
      <c r="AU1801" s="46" t="s">
        <v>134</v>
      </c>
      <c r="AV1801" s="38">
        <f t="shared" ref="AV1801" si="43121">lunchAdjust(AU1796:AV1800)</f>
        <v>0</v>
      </c>
      <c r="AW1801" s="48" t="s">
        <v>0</v>
      </c>
      <c r="AX1801" s="39">
        <f t="shared" ref="AX1801" si="43122">SUMPRODUCT(AW1796:AW1800*AX1796:AX1800)</f>
        <v>0</v>
      </c>
      <c r="AY1801" s="46" t="s">
        <v>134</v>
      </c>
      <c r="AZ1801" s="38">
        <f t="shared" ref="AZ1801" si="43123">lunchAdjust(AY1796:AZ1800)</f>
        <v>0</v>
      </c>
      <c r="BA1801" s="48" t="s">
        <v>0</v>
      </c>
      <c r="BB1801" s="39">
        <f t="shared" ref="BB1801" si="43124">SUMPRODUCT(BA1796:BA1800*BB1796:BB1800)</f>
        <v>0</v>
      </c>
      <c r="BC1801" s="46" t="s">
        <v>134</v>
      </c>
      <c r="BD1801" s="38">
        <f t="shared" ref="BD1801" si="43125">lunchAdjust(BC1796:BD1800)</f>
        <v>0</v>
      </c>
      <c r="BE1801" s="48" t="s">
        <v>0</v>
      </c>
      <c r="BF1801" s="39">
        <f t="shared" ref="BF1801" si="43126">SUMPRODUCT(BE1796:BE1800*BF1796:BF1800)</f>
        <v>0</v>
      </c>
      <c r="BG1801" s="46" t="s">
        <v>134</v>
      </c>
      <c r="BH1801" s="38">
        <f t="shared" ref="BH1801" si="43127">lunchAdjust(BG1796:BH1800)</f>
        <v>0</v>
      </c>
      <c r="BI1801" s="48" t="s">
        <v>0</v>
      </c>
      <c r="BJ1801" s="39">
        <f t="shared" ref="BJ1801" si="43128">SUMPRODUCT(BI1796:BI1800*BJ1796:BJ1800)</f>
        <v>0</v>
      </c>
      <c r="BK1801" s="46" t="s">
        <v>134</v>
      </c>
      <c r="BL1801" s="38">
        <f t="shared" ref="BL1801" si="43129">lunchAdjust(BK1796:BL1800)</f>
        <v>0</v>
      </c>
      <c r="BM1801" s="48" t="s">
        <v>0</v>
      </c>
      <c r="BN1801" s="39">
        <f t="shared" ref="BN1801" si="43130">SUMPRODUCT(BM1796:BM1800*BN1796:BN1800)</f>
        <v>0</v>
      </c>
      <c r="BO1801" s="46" t="s">
        <v>134</v>
      </c>
      <c r="BP1801" s="38">
        <f t="shared" ref="BP1801" si="43131">lunchAdjust(BO1796:BP1800)</f>
        <v>1</v>
      </c>
      <c r="BQ1801" s="48" t="s">
        <v>0</v>
      </c>
      <c r="BR1801" s="39">
        <f t="shared" ref="BR1801" si="43132">SUMPRODUCT(BQ1796:BQ1800*BR1796:BR1800)</f>
        <v>8</v>
      </c>
      <c r="BS1801" s="46" t="s">
        <v>134</v>
      </c>
      <c r="BT1801" s="38">
        <f t="shared" ref="BT1801" si="43133">lunchAdjust(BS1796:BT1800)</f>
        <v>1</v>
      </c>
      <c r="BU1801" s="48" t="s">
        <v>0</v>
      </c>
      <c r="BV1801" s="39">
        <f t="shared" ref="BV1801" si="43134">SUMPRODUCT(BU1796:BU1800*BV1796:BV1800)</f>
        <v>8</v>
      </c>
      <c r="BW1801" s="46" t="s">
        <v>134</v>
      </c>
      <c r="BX1801" s="38">
        <f t="shared" ref="BX1801" si="43135">lunchAdjust(BW1796:BX1800)</f>
        <v>0</v>
      </c>
      <c r="BY1801" s="48" t="s">
        <v>0</v>
      </c>
      <c r="BZ1801" s="39">
        <f t="shared" ref="BZ1801" si="43136">SUMPRODUCT(BY1796:BY1800*BZ1796:BZ1800)</f>
        <v>0</v>
      </c>
      <c r="CA1801" s="46" t="s">
        <v>134</v>
      </c>
      <c r="CB1801" s="38">
        <f t="shared" ref="CB1801" si="43137">lunchAdjust(CA1796:CB1800)</f>
        <v>0</v>
      </c>
      <c r="CC1801" s="48" t="s">
        <v>0</v>
      </c>
      <c r="CD1801" s="39">
        <f t="shared" ref="CD1801" si="43138">SUMPRODUCT(CC1796:CC1800*CD1796:CD1800)</f>
        <v>0</v>
      </c>
      <c r="CE1801" s="46" t="s">
        <v>134</v>
      </c>
      <c r="CF1801" s="38">
        <f t="shared" ref="CF1801" si="43139">lunchAdjust(CE1796:CF1800)</f>
        <v>0</v>
      </c>
      <c r="CG1801" s="48" t="s">
        <v>0</v>
      </c>
      <c r="CH1801" s="39">
        <f t="shared" ref="CH1801" si="43140">SUMPRODUCT(CG1796:CG1800*CH1796:CH1800)</f>
        <v>0</v>
      </c>
    </row>
    <row r="1802" spans="1:86" ht="15.75" thickBot="1" x14ac:dyDescent="0.3">
      <c r="A1802" s="58" t="s">
        <v>121</v>
      </c>
      <c r="B1802" s="59">
        <f t="shared" ref="B1802" ca="1" si="43141">roleHours(G1796:CH1802, "OUT")</f>
        <v>0</v>
      </c>
      <c r="C1802" s="54" t="s">
        <v>137</v>
      </c>
      <c r="D1802" s="22">
        <f t="shared" ref="D1802" ca="1" si="43142">roleHours(G1796:CH1802, "PTO")</f>
        <v>16</v>
      </c>
      <c r="E1802" s="23">
        <f t="shared" ref="E1802" ca="1" si="43143">E1801-B1797</f>
        <v>11.700000000000003</v>
      </c>
      <c r="F1802" s="52"/>
      <c r="G1802" s="47" t="s">
        <v>39</v>
      </c>
      <c r="H1802" s="40">
        <f t="shared" ref="H1802:H1865" si="43144">SUMPRODUCT(I1796:I1800*(H1796:H1800="PTO"))+SUMPRODUCT(I1796:I1800*(H1796:H1800="HOL"))</f>
        <v>0</v>
      </c>
      <c r="I1802" s="49" t="s">
        <v>135</v>
      </c>
      <c r="J1802" s="41">
        <f t="shared" ref="J1802" si="43145">J1801*G$4</f>
        <v>0</v>
      </c>
      <c r="K1802" s="47" t="s">
        <v>39</v>
      </c>
      <c r="L1802" s="40">
        <f t="shared" ref="L1802" si="43146">SUMPRODUCT(M1796:M1800*(L1796:L1800="PTO"))+SUMPRODUCT(M1796:M1800*(L1796:L1800="HOL"))</f>
        <v>0</v>
      </c>
      <c r="M1802" s="49" t="s">
        <v>135</v>
      </c>
      <c r="N1802" s="41">
        <f t="shared" ref="N1802" si="43147">N1801*K$4</f>
        <v>0</v>
      </c>
      <c r="O1802" s="47" t="s">
        <v>39</v>
      </c>
      <c r="P1802" s="40">
        <f t="shared" ref="P1802" si="43148">SUMPRODUCT(Q1796:Q1800*(P1796:P1800="PTO"))+SUMPRODUCT(Q1796:Q1800*(P1796:P1800="HOL"))</f>
        <v>0</v>
      </c>
      <c r="Q1802" s="49" t="s">
        <v>135</v>
      </c>
      <c r="R1802" s="41">
        <f t="shared" ref="R1802" si="43149">R1801*O$4</f>
        <v>8</v>
      </c>
      <c r="S1802" s="47" t="s">
        <v>39</v>
      </c>
      <c r="T1802" s="40">
        <f t="shared" ref="T1802" si="43150">SUMPRODUCT(U1796:U1800*(T1796:T1800="PTO"))+SUMPRODUCT(U1796:U1800*(T1796:T1800="HOL"))</f>
        <v>8</v>
      </c>
      <c r="U1802" s="49" t="s">
        <v>135</v>
      </c>
      <c r="V1802" s="41">
        <f t="shared" ref="V1802" si="43151">V1801*S$4</f>
        <v>0</v>
      </c>
      <c r="W1802" s="47" t="s">
        <v>39</v>
      </c>
      <c r="X1802" s="40">
        <f t="shared" ref="X1802" si="43152">SUMPRODUCT(Y1796:Y1800*(X1796:X1800="PTO"))+SUMPRODUCT(Y1796:Y1800*(X1796:X1800="HOL"))</f>
        <v>0</v>
      </c>
      <c r="Y1802" s="49" t="s">
        <v>135</v>
      </c>
      <c r="Z1802" s="41">
        <f t="shared" ref="Z1802" si="43153">Z1801*W$4</f>
        <v>0</v>
      </c>
      <c r="AA1802" s="47" t="s">
        <v>39</v>
      </c>
      <c r="AB1802" s="40">
        <f t="shared" ref="AB1802" si="43154">SUMPRODUCT(AC1796:AC1800*(AB1796:AB1800="PTO"))+SUMPRODUCT(AC1796:AC1800*(AB1796:AB1800="HOL"))</f>
        <v>8</v>
      </c>
      <c r="AC1802" s="49" t="s">
        <v>135</v>
      </c>
      <c r="AD1802" s="41">
        <f t="shared" ref="AD1802" si="43155">AD1801*AA$4</f>
        <v>0</v>
      </c>
      <c r="AE1802" s="47" t="s">
        <v>39</v>
      </c>
      <c r="AF1802" s="40">
        <f t="shared" ref="AF1802" si="43156">SUMPRODUCT(AG1796:AG1800*(AF1796:AF1800="PTO"))+SUMPRODUCT(AG1796:AG1800*(AF1796:AF1800="HOL"))</f>
        <v>0</v>
      </c>
      <c r="AG1802" s="49" t="s">
        <v>135</v>
      </c>
      <c r="AH1802" s="41">
        <f t="shared" ref="AH1802" si="43157">AH1801*AE$4</f>
        <v>3.5</v>
      </c>
      <c r="AI1802" s="47" t="s">
        <v>39</v>
      </c>
      <c r="AJ1802" s="40">
        <f t="shared" ref="AJ1802" si="43158">SUMPRODUCT(AK1796:AK1800*(AJ1796:AJ1800="PTO"))+SUMPRODUCT(AK1796:AK1800*(AJ1796:AJ1800="HOL"))</f>
        <v>0</v>
      </c>
      <c r="AK1802" s="49" t="s">
        <v>135</v>
      </c>
      <c r="AL1802" s="41">
        <f>AL1801*AI$4</f>
        <v>8</v>
      </c>
      <c r="AM1802" s="47" t="s">
        <v>39</v>
      </c>
      <c r="AN1802" s="40">
        <f t="shared" ref="AN1802" si="43159">SUMPRODUCT(AO1796:AO1800*(AN1796:AN1800="PTO"))+SUMPRODUCT(AO1796:AO1800*(AN1796:AN1800="HOL"))</f>
        <v>0</v>
      </c>
      <c r="AO1802" s="49" t="s">
        <v>135</v>
      </c>
      <c r="AP1802" s="41">
        <f t="shared" ref="AP1802" si="43160">AP1801*AM$4</f>
        <v>0</v>
      </c>
      <c r="AQ1802" s="47" t="s">
        <v>39</v>
      </c>
      <c r="AR1802" s="40">
        <f t="shared" ref="AR1802" si="43161">SUMPRODUCT(AS1796:AS1800*(AR1796:AR1800="PTO"))+SUMPRODUCT(AS1796:AS1800*(AR1796:AR1800="HOL"))</f>
        <v>0</v>
      </c>
      <c r="AS1802" s="49" t="s">
        <v>135</v>
      </c>
      <c r="AT1802" s="41">
        <f t="shared" ref="AT1802" si="43162">AT1801*AQ$4</f>
        <v>0</v>
      </c>
      <c r="AU1802" s="47" t="s">
        <v>39</v>
      </c>
      <c r="AV1802" s="40">
        <f t="shared" ref="AV1802" si="43163">SUMPRODUCT(AW1796:AW1800*(AV1796:AV1800="PTO"))+SUMPRODUCT(AW1796:AW1800*(AV1796:AV1800="HOL"))</f>
        <v>0</v>
      </c>
      <c r="AW1802" s="49" t="s">
        <v>135</v>
      </c>
      <c r="AX1802" s="41">
        <f>AX1801*AU$4</f>
        <v>0</v>
      </c>
      <c r="AY1802" s="47" t="s">
        <v>39</v>
      </c>
      <c r="AZ1802" s="40">
        <f t="shared" ref="AZ1802" si="43164">SUMPRODUCT(BA1796:BA1800*(AZ1796:AZ1800="PTO"))+SUMPRODUCT(BA1796:BA1800*(AZ1796:AZ1800="HOL"))</f>
        <v>0</v>
      </c>
      <c r="BA1802" s="49" t="s">
        <v>135</v>
      </c>
      <c r="BB1802" s="41">
        <f>BB1801*AY$4</f>
        <v>0</v>
      </c>
      <c r="BC1802" s="47" t="s">
        <v>39</v>
      </c>
      <c r="BD1802" s="40">
        <f t="shared" ref="BD1802" si="43165">SUMPRODUCT(BE1796:BE1800*(BD1796:BD1800="PTO"))+SUMPRODUCT(BE1796:BE1800*(BD1796:BD1800="HOL"))</f>
        <v>0</v>
      </c>
      <c r="BE1802" s="49" t="s">
        <v>135</v>
      </c>
      <c r="BF1802" s="41">
        <f>BF1801*BC$4</f>
        <v>0</v>
      </c>
      <c r="BG1802" s="47" t="s">
        <v>39</v>
      </c>
      <c r="BH1802" s="40">
        <f t="shared" ref="BH1802" si="43166">SUMPRODUCT(BI1796:BI1800*(BH1796:BH1800="PTO"))+SUMPRODUCT(BI1796:BI1800*(BH1796:BH1800="HOL"))</f>
        <v>0</v>
      </c>
      <c r="BI1802" s="49" t="s">
        <v>135</v>
      </c>
      <c r="BJ1802" s="41">
        <f>BJ1801*BG$4</f>
        <v>0</v>
      </c>
      <c r="BK1802" s="47" t="s">
        <v>39</v>
      </c>
      <c r="BL1802" s="40">
        <f t="shared" ref="BL1802" si="43167">SUMPRODUCT(BM1796:BM1800*(BL1796:BL1800="PTO"))+SUMPRODUCT(BM1796:BM1800*(BL1796:BL1800="HOL"))</f>
        <v>0</v>
      </c>
      <c r="BM1802" s="49" t="s">
        <v>135</v>
      </c>
      <c r="BN1802" s="41">
        <f>BN1801*BK$4</f>
        <v>0</v>
      </c>
      <c r="BO1802" s="47" t="s">
        <v>39</v>
      </c>
      <c r="BP1802" s="40">
        <f t="shared" ref="BP1802" si="43168">SUMPRODUCT(BQ1796:BQ1800*(BP1796:BP1800="PTO"))+SUMPRODUCT(BQ1796:BQ1800*(BP1796:BP1800="HOL"))</f>
        <v>0</v>
      </c>
      <c r="BQ1802" s="49" t="s">
        <v>135</v>
      </c>
      <c r="BR1802" s="41">
        <f t="shared" ref="BR1802" si="43169">BR1801*BO$4</f>
        <v>8</v>
      </c>
      <c r="BS1802" s="47" t="s">
        <v>39</v>
      </c>
      <c r="BT1802" s="40">
        <f t="shared" ref="BT1802" si="43170">SUMPRODUCT(BU1796:BU1800*(BT1796:BT1800="PTO"))+SUMPRODUCT(BU1796:BU1800*(BT1796:BT1800="HOL"))</f>
        <v>0</v>
      </c>
      <c r="BU1802" s="49" t="s">
        <v>135</v>
      </c>
      <c r="BV1802" s="41">
        <f t="shared" ref="BV1802" si="43171">BV1801*BS$4</f>
        <v>8</v>
      </c>
      <c r="BW1802" s="47" t="s">
        <v>39</v>
      </c>
      <c r="BX1802" s="40">
        <f t="shared" ref="BX1802" si="43172">SUMPRODUCT(BY1796:BY1800*(BX1796:BX1800="PTO"))+SUMPRODUCT(BY1796:BY1800*(BX1796:BX1800="HOL"))</f>
        <v>0</v>
      </c>
      <c r="BY1802" s="49" t="s">
        <v>135</v>
      </c>
      <c r="BZ1802" s="41">
        <f t="shared" ref="BZ1802" si="43173">BZ1801*BW$4</f>
        <v>0</v>
      </c>
      <c r="CA1802" s="47" t="s">
        <v>39</v>
      </c>
      <c r="CB1802" s="40">
        <f t="shared" ref="CB1802" si="43174">SUMPRODUCT(CC1796:CC1800*(CB1796:CB1800="PTO"))+SUMPRODUCT(CC1796:CC1800*(CB1796:CB1800="HOL"))</f>
        <v>0</v>
      </c>
      <c r="CC1802" s="49" t="s">
        <v>135</v>
      </c>
      <c r="CD1802" s="41">
        <f t="shared" ref="CD1802" si="43175">CD1801*CA$4</f>
        <v>0</v>
      </c>
      <c r="CE1802" s="47" t="s">
        <v>39</v>
      </c>
      <c r="CF1802" s="40">
        <f t="shared" ref="CF1802" si="43176">SUMPRODUCT(CG1796:CG1800*(CF1796:CF1800="PTO"))+SUMPRODUCT(CG1796:CG1800*(CF1796:CF1800="HOL"))</f>
        <v>0</v>
      </c>
      <c r="CG1802" s="49" t="s">
        <v>135</v>
      </c>
      <c r="CH1802" s="41">
        <f t="shared" ref="CH1802" si="43177">CH1801*CE$4</f>
        <v>0</v>
      </c>
    </row>
    <row r="1803" spans="1:86" x14ac:dyDescent="0.25">
      <c r="A1803" s="70" t="s">
        <v>133</v>
      </c>
      <c r="B1803" s="71">
        <f t="shared" ref="B1803" ca="1" si="43178">D1803-B1804</f>
        <v>5.6460069558369952</v>
      </c>
      <c r="C1803" s="72" t="s">
        <v>122</v>
      </c>
      <c r="D1803" s="71">
        <f>IFERROR(INDEX(Holidays[FTE], MATCH(Entry!E1803, Holidays[Date], 0)), 1)*8*INDEX(FTEguide[[1]:[12]], MATCH(Entry!E1804, FTEguide[Weekday], 0), IF(Entry!E1806&gt;0, Entry!E1806, MONTH(Entry!E1803)))</f>
        <v>61.146006955836995</v>
      </c>
      <c r="E1803" s="60">
        <f t="shared" si="42661"/>
        <v>44085</v>
      </c>
      <c r="F1803" s="50" t="s">
        <v>128</v>
      </c>
      <c r="G1803" s="34" t="s">
        <v>136</v>
      </c>
      <c r="H1803" s="35" t="s">
        <v>23</v>
      </c>
      <c r="I1803" s="42">
        <f t="shared" ref="I1803" si="43179">parseTime(G1803)-(H1808=INT(RIGHT($F1803, 1)))</f>
        <v>8</v>
      </c>
      <c r="J1803" s="43">
        <f t="shared" ref="J1803:J1807" si="43180">isClocked(H1803)</f>
        <v>1</v>
      </c>
      <c r="K1803" s="34" t="s">
        <v>136</v>
      </c>
      <c r="L1803" s="35" t="s">
        <v>23</v>
      </c>
      <c r="M1803" s="42">
        <f t="shared" ref="M1803" si="43181">parseTime(K1803)-(L1808=INT(RIGHT($F1803, 1)))</f>
        <v>8</v>
      </c>
      <c r="N1803" s="43">
        <f t="shared" ref="N1803:N1807" si="43182">isClocked(L1803)</f>
        <v>1</v>
      </c>
      <c r="O1803" s="34"/>
      <c r="P1803" s="35"/>
      <c r="Q1803" s="42">
        <f t="shared" ref="Q1803" si="43183">parseTime(O1803)-(P1808=INT(RIGHT($F1803, 1)))</f>
        <v>0</v>
      </c>
      <c r="R1803" s="43">
        <f t="shared" ref="R1803:R1807" si="43184">isClocked(P1803)</f>
        <v>0</v>
      </c>
      <c r="S1803" s="34" t="s">
        <v>227</v>
      </c>
      <c r="T1803" s="35" t="s">
        <v>23</v>
      </c>
      <c r="U1803" s="42">
        <f t="shared" ref="U1803" si="43185">parseTime(S1803)-(T1808=INT(RIGHT($F1803, 1)))</f>
        <v>8</v>
      </c>
      <c r="V1803" s="43">
        <f t="shared" ref="V1803:V1807" si="43186">isClocked(T1803)</f>
        <v>1</v>
      </c>
      <c r="W1803" s="34"/>
      <c r="X1803" s="35"/>
      <c r="Y1803" s="42">
        <f t="shared" ref="Y1803" si="43187">parseTime(W1803)-(X1808=INT(RIGHT($F1803, 1)))</f>
        <v>0</v>
      </c>
      <c r="Z1803" s="43">
        <f t="shared" ref="Z1803:Z1807" si="43188">isClocked(X1803)</f>
        <v>0</v>
      </c>
      <c r="AA1803" s="34" t="s">
        <v>136</v>
      </c>
      <c r="AB1803" s="35" t="s">
        <v>39</v>
      </c>
      <c r="AC1803" s="42">
        <f t="shared" ref="AC1803" si="43189">parseTime(AA1803)-(AB1808=INT(RIGHT($F1803, 1)))</f>
        <v>8</v>
      </c>
      <c r="AD1803" s="43">
        <f t="shared" ref="AD1803:AD1807" si="43190">isClocked(AB1803)</f>
        <v>0</v>
      </c>
      <c r="AE1803" s="34" t="s">
        <v>245</v>
      </c>
      <c r="AF1803" s="35" t="s">
        <v>25</v>
      </c>
      <c r="AG1803" s="42">
        <f t="shared" ref="AG1803" si="43191">parseTime(AE1803)-(AF1808=INT(RIGHT($F1803, 1)))</f>
        <v>7.5</v>
      </c>
      <c r="AH1803" s="43">
        <f t="shared" ref="AH1803:AH1807" si="43192">isClocked(AF1803)</f>
        <v>1</v>
      </c>
      <c r="AI1803" s="34" t="s">
        <v>136</v>
      </c>
      <c r="AJ1803" s="35" t="s">
        <v>23</v>
      </c>
      <c r="AK1803" s="42">
        <f>parseTime(AI1803)-(AJ1808=INT(RIGHT($F1803, 1)))</f>
        <v>8</v>
      </c>
      <c r="AL1803" s="43">
        <f t="shared" ref="AL1803:AL1807" si="43193">isClocked(AJ1803)</f>
        <v>1</v>
      </c>
      <c r="AM1803" s="34"/>
      <c r="AN1803" s="35"/>
      <c r="AO1803" s="42">
        <f t="shared" ref="AO1803" si="43194">parseTime(AM1803)-(AN1808=INT(RIGHT($F1803, 1)))</f>
        <v>0</v>
      </c>
      <c r="AP1803" s="43">
        <f t="shared" ref="AP1803:AP1807" si="43195">isClocked(AN1803)</f>
        <v>0</v>
      </c>
      <c r="AQ1803" s="34"/>
      <c r="AR1803" s="35"/>
      <c r="AS1803" s="42">
        <f t="shared" ref="AS1803" si="43196">parseTime(AQ1803)-(AR1808=INT(RIGHT($F1803, 1)))</f>
        <v>0</v>
      </c>
      <c r="AT1803" s="43">
        <f t="shared" ref="AT1803:AT1807" si="43197">isClocked(AR1803)</f>
        <v>0</v>
      </c>
      <c r="AU1803" s="34"/>
      <c r="AV1803" s="35"/>
      <c r="AW1803" s="42">
        <f>parseTime(AU1803)-(AV1808=INT(RIGHT($F1803, 1)))</f>
        <v>0</v>
      </c>
      <c r="AX1803" s="43">
        <f t="shared" ref="AX1803:AX1807" si="43198">isClocked(AV1803)</f>
        <v>0</v>
      </c>
      <c r="AY1803" s="34"/>
      <c r="AZ1803" s="35"/>
      <c r="BA1803" s="42">
        <f>parseTime(AY1803)-(AZ1808=INT(RIGHT($F1803, 1)))</f>
        <v>0</v>
      </c>
      <c r="BB1803" s="43">
        <f t="shared" ref="BB1803:BB1807" si="43199">isClocked(AZ1803)</f>
        <v>0</v>
      </c>
      <c r="BC1803" s="34"/>
      <c r="BD1803" s="35"/>
      <c r="BE1803" s="42">
        <f>parseTime(BC1803)-(BD1808=INT(RIGHT($F1803, 1)))</f>
        <v>0</v>
      </c>
      <c r="BF1803" s="43">
        <f t="shared" ref="BF1803:BF1807" si="43200">isClocked(BD1803)</f>
        <v>0</v>
      </c>
      <c r="BG1803" s="34"/>
      <c r="BH1803" s="35"/>
      <c r="BI1803" s="42">
        <f>parseTime(BG1803)-(BH1808=INT(RIGHT($F1803, 1)))</f>
        <v>0</v>
      </c>
      <c r="BJ1803" s="43">
        <f t="shared" ref="BJ1803:BJ1807" si="43201">isClocked(BH1803)</f>
        <v>0</v>
      </c>
      <c r="BK1803" s="34"/>
      <c r="BL1803" s="35"/>
      <c r="BM1803" s="42">
        <f>parseTime(BK1803)-(BL1808=INT(RIGHT($F1803, 1)))</f>
        <v>0</v>
      </c>
      <c r="BN1803" s="43">
        <f t="shared" ref="BN1803:BN1807" si="43202">isClocked(BL1803)</f>
        <v>0</v>
      </c>
      <c r="BO1803" s="34" t="s">
        <v>136</v>
      </c>
      <c r="BP1803" s="35" t="s">
        <v>23</v>
      </c>
      <c r="BQ1803" s="42">
        <f t="shared" ref="BQ1803" si="43203">parseTime(BO1803)-(BP1808=INT(RIGHT($F1803, 1)))</f>
        <v>8</v>
      </c>
      <c r="BR1803" s="43">
        <f t="shared" ref="BR1803:BR1807" si="43204">isClocked(BP1803)</f>
        <v>1</v>
      </c>
      <c r="BS1803" s="34" t="s">
        <v>136</v>
      </c>
      <c r="BT1803" s="35" t="s">
        <v>23</v>
      </c>
      <c r="BU1803" s="42">
        <f t="shared" ref="BU1803" si="43205">parseTime(BS1803)-(BT1808=INT(RIGHT($F1803, 1)))</f>
        <v>8</v>
      </c>
      <c r="BV1803" s="43">
        <f t="shared" ref="BV1803:BV1807" si="43206">isClocked(BT1803)</f>
        <v>1</v>
      </c>
      <c r="BW1803" s="34"/>
      <c r="BX1803" s="35"/>
      <c r="BY1803" s="42">
        <f t="shared" ref="BY1803" si="43207">parseTime(BW1803)-(BX1808=INT(RIGHT($F1803, 1)))</f>
        <v>0</v>
      </c>
      <c r="BZ1803" s="43">
        <f t="shared" ref="BZ1803:BZ1807" si="43208">isClocked(BX1803)</f>
        <v>0</v>
      </c>
      <c r="CA1803" s="34"/>
      <c r="CB1803" s="35"/>
      <c r="CC1803" s="42">
        <f t="shared" ref="CC1803" si="43209">parseTime(CA1803)-(CB1808=INT(RIGHT($F1803, 1)))</f>
        <v>0</v>
      </c>
      <c r="CD1803" s="43">
        <f t="shared" ref="CD1803:CD1807" si="43210">isClocked(CB1803)</f>
        <v>0</v>
      </c>
      <c r="CE1803" s="34"/>
      <c r="CF1803" s="35"/>
      <c r="CG1803" s="42">
        <f t="shared" ref="CG1803" si="43211">parseTime(CE1803)-(CF1808=INT(RIGHT($F1803, 1)))</f>
        <v>0</v>
      </c>
      <c r="CH1803" s="43">
        <f t="shared" ref="CH1803:CH1807" si="43212">isClocked(CF1803)</f>
        <v>0</v>
      </c>
    </row>
    <row r="1804" spans="1:86" x14ac:dyDescent="0.25">
      <c r="A1804" s="56" t="s">
        <v>0</v>
      </c>
      <c r="B1804" s="57">
        <f t="shared" ca="1" si="42177"/>
        <v>55.5</v>
      </c>
      <c r="C1804" s="14" t="s">
        <v>252</v>
      </c>
      <c r="D1804" s="14">
        <f t="shared" si="41660"/>
        <v>53.7</v>
      </c>
      <c r="E1804" s="55" t="str">
        <f t="shared" si="42178"/>
        <v>Friday</v>
      </c>
      <c r="F1804" s="51" t="s">
        <v>129</v>
      </c>
      <c r="G1804" s="36"/>
      <c r="H1804" s="37"/>
      <c r="I1804" s="44">
        <f t="shared" ref="I1804" si="43213">parseTime(G1804)-(H1808=INT(RIGHT($F1804, 1)))</f>
        <v>0</v>
      </c>
      <c r="J1804" s="45">
        <f t="shared" si="43180"/>
        <v>0</v>
      </c>
      <c r="K1804" s="36"/>
      <c r="L1804" s="37"/>
      <c r="M1804" s="44">
        <f t="shared" ref="M1804" si="43214">parseTime(K1804)-(L1808=INT(RIGHT($F1804, 1)))</f>
        <v>0</v>
      </c>
      <c r="N1804" s="45">
        <f t="shared" si="43182"/>
        <v>0</v>
      </c>
      <c r="O1804" s="36"/>
      <c r="P1804" s="37"/>
      <c r="Q1804" s="44">
        <f t="shared" ref="Q1804" si="43215">parseTime(O1804)-(P1808=INT(RIGHT($F1804, 1)))</f>
        <v>0</v>
      </c>
      <c r="R1804" s="45">
        <f t="shared" si="43184"/>
        <v>0</v>
      </c>
      <c r="S1804" s="36"/>
      <c r="T1804" s="37"/>
      <c r="U1804" s="44">
        <f t="shared" ref="U1804" si="43216">parseTime(S1804)-(T1808=INT(RIGHT($F1804, 1)))</f>
        <v>0</v>
      </c>
      <c r="V1804" s="45">
        <f t="shared" si="43186"/>
        <v>0</v>
      </c>
      <c r="W1804" s="36"/>
      <c r="X1804" s="37"/>
      <c r="Y1804" s="44">
        <f t="shared" ref="Y1804" si="43217">parseTime(W1804)-(X1808=INT(RIGHT($F1804, 1)))</f>
        <v>0</v>
      </c>
      <c r="Z1804" s="45">
        <f t="shared" si="43188"/>
        <v>0</v>
      </c>
      <c r="AA1804" s="36"/>
      <c r="AB1804" s="37"/>
      <c r="AC1804" s="44">
        <f t="shared" ref="AC1804" si="43218">parseTime(AA1804)-(AB1808=INT(RIGHT($F1804, 1)))</f>
        <v>0</v>
      </c>
      <c r="AD1804" s="45">
        <f t="shared" si="43190"/>
        <v>0</v>
      </c>
      <c r="AE1804" s="36"/>
      <c r="AF1804" s="37"/>
      <c r="AG1804" s="44">
        <f t="shared" ref="AG1804" si="43219">parseTime(AE1804)-(AF1808=INT(RIGHT($F1804, 1)))</f>
        <v>0</v>
      </c>
      <c r="AH1804" s="45">
        <f t="shared" si="43192"/>
        <v>0</v>
      </c>
      <c r="AI1804" s="36"/>
      <c r="AJ1804" s="37"/>
      <c r="AK1804" s="44">
        <f>parseTime(AI1804)-(AJ1808=INT(RIGHT($F1804, 1)))</f>
        <v>0</v>
      </c>
      <c r="AL1804" s="45">
        <f t="shared" si="43193"/>
        <v>0</v>
      </c>
      <c r="AM1804" s="36"/>
      <c r="AN1804" s="37"/>
      <c r="AO1804" s="44">
        <f t="shared" ref="AO1804" si="43220">parseTime(AM1804)-(AN1808=INT(RIGHT($F1804, 1)))</f>
        <v>0</v>
      </c>
      <c r="AP1804" s="45">
        <f t="shared" si="43195"/>
        <v>0</v>
      </c>
      <c r="AQ1804" s="36"/>
      <c r="AR1804" s="37"/>
      <c r="AS1804" s="44">
        <f t="shared" ref="AS1804" si="43221">parseTime(AQ1804)-(AR1808=INT(RIGHT($F1804, 1)))</f>
        <v>0</v>
      </c>
      <c r="AT1804" s="45">
        <f t="shared" si="43197"/>
        <v>0</v>
      </c>
      <c r="AU1804" s="36"/>
      <c r="AV1804" s="37"/>
      <c r="AW1804" s="44">
        <f>parseTime(AU1804)-(AV1808=INT(RIGHT($F1804, 1)))</f>
        <v>0</v>
      </c>
      <c r="AX1804" s="45">
        <f t="shared" si="43198"/>
        <v>0</v>
      </c>
      <c r="AY1804" s="36"/>
      <c r="AZ1804" s="37"/>
      <c r="BA1804" s="44">
        <f>parseTime(AY1804)-(AZ1808=INT(RIGHT($F1804, 1)))</f>
        <v>0</v>
      </c>
      <c r="BB1804" s="45">
        <f t="shared" si="43199"/>
        <v>0</v>
      </c>
      <c r="BC1804" s="36"/>
      <c r="BD1804" s="37"/>
      <c r="BE1804" s="44">
        <f>parseTime(BC1804)-(BD1808=INT(RIGHT($F1804, 1)))</f>
        <v>0</v>
      </c>
      <c r="BF1804" s="45">
        <f t="shared" si="43200"/>
        <v>0</v>
      </c>
      <c r="BG1804" s="36"/>
      <c r="BH1804" s="37"/>
      <c r="BI1804" s="44">
        <f>parseTime(BG1804)-(BH1808=INT(RIGHT($F1804, 1)))</f>
        <v>0</v>
      </c>
      <c r="BJ1804" s="45">
        <f t="shared" si="43201"/>
        <v>0</v>
      </c>
      <c r="BK1804" s="36"/>
      <c r="BL1804" s="37"/>
      <c r="BM1804" s="44">
        <f>parseTime(BK1804)-(BL1808=INT(RIGHT($F1804, 1)))</f>
        <v>0</v>
      </c>
      <c r="BN1804" s="45">
        <f t="shared" si="43202"/>
        <v>0</v>
      </c>
      <c r="BO1804" s="36"/>
      <c r="BP1804" s="37"/>
      <c r="BQ1804" s="44">
        <f t="shared" ref="BQ1804" si="43222">parseTime(BO1804)-(BP1808=INT(RIGHT($F1804, 1)))</f>
        <v>0</v>
      </c>
      <c r="BR1804" s="45">
        <f t="shared" si="43204"/>
        <v>0</v>
      </c>
      <c r="BS1804" s="36"/>
      <c r="BT1804" s="37"/>
      <c r="BU1804" s="44">
        <f t="shared" ref="BU1804" si="43223">parseTime(BS1804)-(BT1808=INT(RIGHT($F1804, 1)))</f>
        <v>0</v>
      </c>
      <c r="BV1804" s="45">
        <f t="shared" si="43206"/>
        <v>0</v>
      </c>
      <c r="BW1804" s="36"/>
      <c r="BX1804" s="37"/>
      <c r="BY1804" s="44">
        <f t="shared" ref="BY1804" si="43224">parseTime(BW1804)-(BX1808=INT(RIGHT($F1804, 1)))</f>
        <v>0</v>
      </c>
      <c r="BZ1804" s="45">
        <f t="shared" si="43208"/>
        <v>0</v>
      </c>
      <c r="CA1804" s="36"/>
      <c r="CB1804" s="37"/>
      <c r="CC1804" s="44">
        <f t="shared" ref="CC1804" si="43225">parseTime(CA1804)-(CB1808=INT(RIGHT($F1804, 1)))</f>
        <v>0</v>
      </c>
      <c r="CD1804" s="45">
        <f t="shared" si="43210"/>
        <v>0</v>
      </c>
      <c r="CE1804" s="36"/>
      <c r="CF1804" s="37"/>
      <c r="CG1804" s="44">
        <f t="shared" ref="CG1804" si="43226">parseTime(CE1804)-(CF1808=INT(RIGHT($F1804, 1)))</f>
        <v>0</v>
      </c>
      <c r="CH1804" s="45">
        <f t="shared" si="43212"/>
        <v>0</v>
      </c>
    </row>
    <row r="1805" spans="1:86" x14ac:dyDescent="0.25">
      <c r="A1805" s="56" t="s">
        <v>117</v>
      </c>
      <c r="B1805" s="57">
        <f t="shared" ref="B1805" ca="1" si="43227">roleHours(G1803:CH1809, "MFD")</f>
        <v>48</v>
      </c>
      <c r="C1805" s="14">
        <f t="shared" ref="C1805:C1808" ca="1" si="43228">B1805/8</f>
        <v>6</v>
      </c>
      <c r="D1805" s="14">
        <f t="shared" ref="D1805" ca="1" si="43229">B1804-D1804</f>
        <v>1.7999999999999972</v>
      </c>
      <c r="E1805" s="20" t="s">
        <v>127</v>
      </c>
      <c r="F1805" s="51" t="s">
        <v>130</v>
      </c>
      <c r="G1805" s="36"/>
      <c r="H1805" s="37"/>
      <c r="I1805" s="44">
        <f t="shared" ref="I1805" si="43230">parseTime(G1805)-(H1808=INT(RIGHT($F1805, 1)))</f>
        <v>0</v>
      </c>
      <c r="J1805" s="45">
        <f t="shared" si="43180"/>
        <v>0</v>
      </c>
      <c r="K1805" s="36"/>
      <c r="L1805" s="37"/>
      <c r="M1805" s="44">
        <f t="shared" ref="M1805" si="43231">parseTime(K1805)-(L1808=INT(RIGHT($F1805, 1)))</f>
        <v>0</v>
      </c>
      <c r="N1805" s="45">
        <f t="shared" si="43182"/>
        <v>0</v>
      </c>
      <c r="O1805" s="36"/>
      <c r="P1805" s="37"/>
      <c r="Q1805" s="44">
        <f t="shared" ref="Q1805" si="43232">parseTime(O1805)-(P1808=INT(RIGHT($F1805, 1)))</f>
        <v>0</v>
      </c>
      <c r="R1805" s="45">
        <f t="shared" si="43184"/>
        <v>0</v>
      </c>
      <c r="S1805" s="36"/>
      <c r="T1805" s="37"/>
      <c r="U1805" s="44">
        <f t="shared" ref="U1805" si="43233">parseTime(S1805)-(T1808=INT(RIGHT($F1805, 1)))</f>
        <v>0</v>
      </c>
      <c r="V1805" s="45">
        <f t="shared" si="43186"/>
        <v>0</v>
      </c>
      <c r="W1805" s="36"/>
      <c r="X1805" s="37"/>
      <c r="Y1805" s="44">
        <f t="shared" ref="Y1805" si="43234">parseTime(W1805)-(X1808=INT(RIGHT($F1805, 1)))</f>
        <v>0</v>
      </c>
      <c r="Z1805" s="45">
        <f t="shared" si="43188"/>
        <v>0</v>
      </c>
      <c r="AA1805" s="36"/>
      <c r="AB1805" s="37"/>
      <c r="AC1805" s="44">
        <f t="shared" ref="AC1805" si="43235">parseTime(AA1805)-(AB1808=INT(RIGHT($F1805, 1)))</f>
        <v>0</v>
      </c>
      <c r="AD1805" s="45">
        <f t="shared" si="43190"/>
        <v>0</v>
      </c>
      <c r="AE1805" s="36"/>
      <c r="AF1805" s="37"/>
      <c r="AG1805" s="44">
        <f t="shared" ref="AG1805" si="43236">parseTime(AE1805)-(AF1808=INT(RIGHT($F1805, 1)))</f>
        <v>0</v>
      </c>
      <c r="AH1805" s="45">
        <f t="shared" si="43192"/>
        <v>0</v>
      </c>
      <c r="AI1805" s="36"/>
      <c r="AJ1805" s="37"/>
      <c r="AK1805" s="44">
        <f>parseTime(AI1805)-(AJ1808=INT(RIGHT($F1805, 1)))</f>
        <v>0</v>
      </c>
      <c r="AL1805" s="45">
        <f t="shared" si="43193"/>
        <v>0</v>
      </c>
      <c r="AM1805" s="36"/>
      <c r="AN1805" s="37"/>
      <c r="AO1805" s="44">
        <f t="shared" ref="AO1805" si="43237">parseTime(AM1805)-(AN1808=INT(RIGHT($F1805, 1)))</f>
        <v>0</v>
      </c>
      <c r="AP1805" s="45">
        <f t="shared" si="43195"/>
        <v>0</v>
      </c>
      <c r="AQ1805" s="36"/>
      <c r="AR1805" s="37"/>
      <c r="AS1805" s="44">
        <f t="shared" ref="AS1805" si="43238">parseTime(AQ1805)-(AR1808=INT(RIGHT($F1805, 1)))</f>
        <v>0</v>
      </c>
      <c r="AT1805" s="45">
        <f t="shared" si="43197"/>
        <v>0</v>
      </c>
      <c r="AU1805" s="36"/>
      <c r="AV1805" s="37"/>
      <c r="AW1805" s="44">
        <f>parseTime(AU1805)-(AV1808=INT(RIGHT($F1805, 1)))</f>
        <v>0</v>
      </c>
      <c r="AX1805" s="45">
        <f t="shared" si="43198"/>
        <v>0</v>
      </c>
      <c r="AY1805" s="36"/>
      <c r="AZ1805" s="37"/>
      <c r="BA1805" s="44">
        <f>parseTime(AY1805)-(AZ1808=INT(RIGHT($F1805, 1)))</f>
        <v>0</v>
      </c>
      <c r="BB1805" s="45">
        <f t="shared" si="43199"/>
        <v>0</v>
      </c>
      <c r="BC1805" s="36"/>
      <c r="BD1805" s="37"/>
      <c r="BE1805" s="44">
        <f>parseTime(BC1805)-(BD1808=INT(RIGHT($F1805, 1)))</f>
        <v>0</v>
      </c>
      <c r="BF1805" s="45">
        <f t="shared" si="43200"/>
        <v>0</v>
      </c>
      <c r="BG1805" s="36"/>
      <c r="BH1805" s="37"/>
      <c r="BI1805" s="44">
        <f>parseTime(BG1805)-(BH1808=INT(RIGHT($F1805, 1)))</f>
        <v>0</v>
      </c>
      <c r="BJ1805" s="45">
        <f t="shared" si="43201"/>
        <v>0</v>
      </c>
      <c r="BK1805" s="36"/>
      <c r="BL1805" s="37"/>
      <c r="BM1805" s="44">
        <f>parseTime(BK1805)-(BL1808=INT(RIGHT($F1805, 1)))</f>
        <v>0</v>
      </c>
      <c r="BN1805" s="45">
        <f t="shared" si="43202"/>
        <v>0</v>
      </c>
      <c r="BO1805" s="36"/>
      <c r="BP1805" s="37"/>
      <c r="BQ1805" s="44">
        <f t="shared" ref="BQ1805" si="43239">parseTime(BO1805)-(BP1808=INT(RIGHT($F1805, 1)))</f>
        <v>0</v>
      </c>
      <c r="BR1805" s="45">
        <f t="shared" si="43204"/>
        <v>0</v>
      </c>
      <c r="BS1805" s="36"/>
      <c r="BT1805" s="37"/>
      <c r="BU1805" s="44">
        <f t="shared" ref="BU1805" si="43240">parseTime(BS1805)-(BT1808=INT(RIGHT($F1805, 1)))</f>
        <v>0</v>
      </c>
      <c r="BV1805" s="45">
        <f t="shared" si="43206"/>
        <v>0</v>
      </c>
      <c r="BW1805" s="36"/>
      <c r="BX1805" s="37"/>
      <c r="BY1805" s="44">
        <f t="shared" ref="BY1805" si="43241">parseTime(BW1805)-(BX1808=INT(RIGHT($F1805, 1)))</f>
        <v>0</v>
      </c>
      <c r="BZ1805" s="45">
        <f t="shared" si="43208"/>
        <v>0</v>
      </c>
      <c r="CA1805" s="36"/>
      <c r="CB1805" s="37"/>
      <c r="CC1805" s="44">
        <f t="shared" ref="CC1805" si="43242">parseTime(CA1805)-(CB1808=INT(RIGHT($F1805, 1)))</f>
        <v>0</v>
      </c>
      <c r="CD1805" s="45">
        <f t="shared" si="43210"/>
        <v>0</v>
      </c>
      <c r="CE1805" s="36"/>
      <c r="CF1805" s="37"/>
      <c r="CG1805" s="44">
        <f t="shared" ref="CG1805" si="43243">parseTime(CE1805)-(CF1808=INT(RIGHT($F1805, 1)))</f>
        <v>0</v>
      </c>
      <c r="CH1805" s="45">
        <f t="shared" si="43212"/>
        <v>0</v>
      </c>
    </row>
    <row r="1806" spans="1:86" x14ac:dyDescent="0.25">
      <c r="A1806" s="56"/>
      <c r="B1806" s="57"/>
      <c r="C1806" s="14">
        <f t="shared" si="43228"/>
        <v>0</v>
      </c>
      <c r="D1806" s="14" t="s">
        <v>259</v>
      </c>
      <c r="E1806" s="20">
        <v>4.25</v>
      </c>
      <c r="F1806" s="51" t="s">
        <v>131</v>
      </c>
      <c r="G1806" s="36"/>
      <c r="H1806" s="37"/>
      <c r="I1806" s="44">
        <f t="shared" ref="I1806" si="43244">parseTime(G1806)-(H1808=INT(RIGHT($F1806, 1)))</f>
        <v>0</v>
      </c>
      <c r="J1806" s="45">
        <f t="shared" si="43180"/>
        <v>0</v>
      </c>
      <c r="K1806" s="36"/>
      <c r="L1806" s="37"/>
      <c r="M1806" s="44">
        <f t="shared" ref="M1806" si="43245">parseTime(K1806)-(L1808=INT(RIGHT($F1806, 1)))</f>
        <v>0</v>
      </c>
      <c r="N1806" s="45">
        <f t="shared" si="43182"/>
        <v>0</v>
      </c>
      <c r="O1806" s="36"/>
      <c r="P1806" s="37"/>
      <c r="Q1806" s="44">
        <f t="shared" ref="Q1806" si="43246">parseTime(O1806)-(P1808=INT(RIGHT($F1806, 1)))</f>
        <v>0</v>
      </c>
      <c r="R1806" s="45">
        <f t="shared" si="43184"/>
        <v>0</v>
      </c>
      <c r="S1806" s="36"/>
      <c r="T1806" s="37"/>
      <c r="U1806" s="44">
        <f t="shared" ref="U1806" si="43247">parseTime(S1806)-(T1808=INT(RIGHT($F1806, 1)))</f>
        <v>0</v>
      </c>
      <c r="V1806" s="45">
        <f t="shared" si="43186"/>
        <v>0</v>
      </c>
      <c r="W1806" s="36"/>
      <c r="X1806" s="37"/>
      <c r="Y1806" s="44">
        <f t="shared" ref="Y1806" si="43248">parseTime(W1806)-(X1808=INT(RIGHT($F1806, 1)))</f>
        <v>0</v>
      </c>
      <c r="Z1806" s="45">
        <f t="shared" si="43188"/>
        <v>0</v>
      </c>
      <c r="AA1806" s="36"/>
      <c r="AB1806" s="37"/>
      <c r="AC1806" s="44">
        <f t="shared" ref="AC1806" si="43249">parseTime(AA1806)-(AB1808=INT(RIGHT($F1806, 1)))</f>
        <v>0</v>
      </c>
      <c r="AD1806" s="45">
        <f t="shared" si="43190"/>
        <v>0</v>
      </c>
      <c r="AE1806" s="36"/>
      <c r="AF1806" s="37"/>
      <c r="AG1806" s="44">
        <f t="shared" ref="AG1806" si="43250">parseTime(AE1806)-(AF1808=INT(RIGHT($F1806, 1)))</f>
        <v>0</v>
      </c>
      <c r="AH1806" s="45">
        <f t="shared" si="43192"/>
        <v>0</v>
      </c>
      <c r="AI1806" s="36"/>
      <c r="AJ1806" s="37"/>
      <c r="AK1806" s="44">
        <f>parseTime(AI1806)-(AJ1808=INT(RIGHT($F1806, 1)))</f>
        <v>0</v>
      </c>
      <c r="AL1806" s="45">
        <f t="shared" si="43193"/>
        <v>0</v>
      </c>
      <c r="AM1806" s="36"/>
      <c r="AN1806" s="37"/>
      <c r="AO1806" s="44">
        <f t="shared" ref="AO1806" si="43251">parseTime(AM1806)-(AN1808=INT(RIGHT($F1806, 1)))</f>
        <v>0</v>
      </c>
      <c r="AP1806" s="45">
        <f t="shared" si="43195"/>
        <v>0</v>
      </c>
      <c r="AQ1806" s="36"/>
      <c r="AR1806" s="37"/>
      <c r="AS1806" s="44">
        <f t="shared" ref="AS1806" si="43252">parseTime(AQ1806)-(AR1808=INT(RIGHT($F1806, 1)))</f>
        <v>0</v>
      </c>
      <c r="AT1806" s="45">
        <f t="shared" si="43197"/>
        <v>0</v>
      </c>
      <c r="AU1806" s="36"/>
      <c r="AV1806" s="37"/>
      <c r="AW1806" s="44">
        <f>parseTime(AU1806)-(AV1808=INT(RIGHT($F1806, 1)))</f>
        <v>0</v>
      </c>
      <c r="AX1806" s="45">
        <f t="shared" si="43198"/>
        <v>0</v>
      </c>
      <c r="AY1806" s="36"/>
      <c r="AZ1806" s="37"/>
      <c r="BA1806" s="44">
        <f>parseTime(AY1806)-(AZ1808=INT(RIGHT($F1806, 1)))</f>
        <v>0</v>
      </c>
      <c r="BB1806" s="45">
        <f t="shared" si="43199"/>
        <v>0</v>
      </c>
      <c r="BC1806" s="36"/>
      <c r="BD1806" s="37"/>
      <c r="BE1806" s="44">
        <f>parseTime(BC1806)-(BD1808=INT(RIGHT($F1806, 1)))</f>
        <v>0</v>
      </c>
      <c r="BF1806" s="45">
        <f t="shared" si="43200"/>
        <v>0</v>
      </c>
      <c r="BG1806" s="36"/>
      <c r="BH1806" s="37"/>
      <c r="BI1806" s="44">
        <f>parseTime(BG1806)-(BH1808=INT(RIGHT($F1806, 1)))</f>
        <v>0</v>
      </c>
      <c r="BJ1806" s="45">
        <f t="shared" si="43201"/>
        <v>0</v>
      </c>
      <c r="BK1806" s="36"/>
      <c r="BL1806" s="37"/>
      <c r="BM1806" s="44">
        <f>parseTime(BK1806)-(BL1808=INT(RIGHT($F1806, 1)))</f>
        <v>0</v>
      </c>
      <c r="BN1806" s="45">
        <f t="shared" si="43202"/>
        <v>0</v>
      </c>
      <c r="BO1806" s="36"/>
      <c r="BP1806" s="37"/>
      <c r="BQ1806" s="44">
        <f t="shared" ref="BQ1806" si="43253">parseTime(BO1806)-(BP1808=INT(RIGHT($F1806, 1)))</f>
        <v>0</v>
      </c>
      <c r="BR1806" s="45">
        <f t="shared" si="43204"/>
        <v>0</v>
      </c>
      <c r="BS1806" s="36"/>
      <c r="BT1806" s="37"/>
      <c r="BU1806" s="44">
        <f t="shared" ref="BU1806" si="43254">parseTime(BS1806)-(BT1808=INT(RIGHT($F1806, 1)))</f>
        <v>0</v>
      </c>
      <c r="BV1806" s="45">
        <f t="shared" si="43206"/>
        <v>0</v>
      </c>
      <c r="BW1806" s="36"/>
      <c r="BX1806" s="37"/>
      <c r="BY1806" s="44">
        <f t="shared" ref="BY1806" si="43255">parseTime(BW1806)-(BX1808=INT(RIGHT($F1806, 1)))</f>
        <v>0</v>
      </c>
      <c r="BZ1806" s="45">
        <f t="shared" si="43208"/>
        <v>0</v>
      </c>
      <c r="CA1806" s="36"/>
      <c r="CB1806" s="37"/>
      <c r="CC1806" s="44">
        <f t="shared" ref="CC1806" si="43256">parseTime(CA1806)-(CB1808=INT(RIGHT($F1806, 1)))</f>
        <v>0</v>
      </c>
      <c r="CD1806" s="45">
        <f t="shared" si="43210"/>
        <v>0</v>
      </c>
      <c r="CE1806" s="36"/>
      <c r="CF1806" s="37"/>
      <c r="CG1806" s="44">
        <f t="shared" ref="CG1806" si="43257">parseTime(CE1806)-(CF1808=INT(RIGHT($F1806, 1)))</f>
        <v>0</v>
      </c>
      <c r="CH1806" s="45">
        <f t="shared" si="43212"/>
        <v>0</v>
      </c>
    </row>
    <row r="1807" spans="1:86" x14ac:dyDescent="0.25">
      <c r="A1807" s="56" t="s">
        <v>119</v>
      </c>
      <c r="B1807" s="57">
        <f t="shared" ref="B1807" ca="1" si="43258">roleHours(G1803:CH1809, "MCC")</f>
        <v>7.5</v>
      </c>
      <c r="C1807" s="14">
        <f t="shared" ca="1" si="43228"/>
        <v>0.9375</v>
      </c>
      <c r="D1807" s="14" t="s">
        <v>260</v>
      </c>
      <c r="E1807" s="20">
        <v>4.6500000000000004</v>
      </c>
      <c r="F1807" s="51" t="s">
        <v>132</v>
      </c>
      <c r="G1807" s="36"/>
      <c r="H1807" s="37"/>
      <c r="I1807" s="44">
        <f t="shared" ref="I1807" si="43259">parseTime(G1807)-(H1808=INT(RIGHT($F1807, 1)))</f>
        <v>0</v>
      </c>
      <c r="J1807" s="45">
        <f t="shared" si="43180"/>
        <v>0</v>
      </c>
      <c r="K1807" s="36"/>
      <c r="L1807" s="37"/>
      <c r="M1807" s="44">
        <f t="shared" ref="M1807" si="43260">parseTime(K1807)-(L1808=INT(RIGHT($F1807, 1)))</f>
        <v>0</v>
      </c>
      <c r="N1807" s="45">
        <f t="shared" si="43182"/>
        <v>0</v>
      </c>
      <c r="O1807" s="36"/>
      <c r="P1807" s="37"/>
      <c r="Q1807" s="44">
        <f t="shared" ref="Q1807" si="43261">parseTime(O1807)-(P1808=INT(RIGHT($F1807, 1)))</f>
        <v>0</v>
      </c>
      <c r="R1807" s="45">
        <f t="shared" si="43184"/>
        <v>0</v>
      </c>
      <c r="S1807" s="36"/>
      <c r="T1807" s="37"/>
      <c r="U1807" s="44">
        <f t="shared" ref="U1807" si="43262">parseTime(S1807)-(T1808=INT(RIGHT($F1807, 1)))</f>
        <v>0</v>
      </c>
      <c r="V1807" s="45">
        <f t="shared" si="43186"/>
        <v>0</v>
      </c>
      <c r="W1807" s="36"/>
      <c r="X1807" s="37"/>
      <c r="Y1807" s="44">
        <f t="shared" ref="Y1807" si="43263">parseTime(W1807)-(X1808=INT(RIGHT($F1807, 1)))</f>
        <v>0</v>
      </c>
      <c r="Z1807" s="45">
        <f t="shared" si="43188"/>
        <v>0</v>
      </c>
      <c r="AA1807" s="36"/>
      <c r="AB1807" s="37"/>
      <c r="AC1807" s="44">
        <f t="shared" ref="AC1807" si="43264">parseTime(AA1807)-(AB1808=INT(RIGHT($F1807, 1)))</f>
        <v>0</v>
      </c>
      <c r="AD1807" s="45">
        <f t="shared" si="43190"/>
        <v>0</v>
      </c>
      <c r="AE1807" s="36"/>
      <c r="AF1807" s="37"/>
      <c r="AG1807" s="44">
        <f t="shared" ref="AG1807" si="43265">parseTime(AE1807)-(AF1808=INT(RIGHT($F1807, 1)))</f>
        <v>0</v>
      </c>
      <c r="AH1807" s="45">
        <f t="shared" si="43192"/>
        <v>0</v>
      </c>
      <c r="AI1807" s="36"/>
      <c r="AJ1807" s="37"/>
      <c r="AK1807" s="44">
        <f>parseTime(AI1807)-(AJ1808=INT(RIGHT($F1807, 1)))</f>
        <v>0</v>
      </c>
      <c r="AL1807" s="45">
        <f t="shared" si="43193"/>
        <v>0</v>
      </c>
      <c r="AM1807" s="36"/>
      <c r="AN1807" s="37"/>
      <c r="AO1807" s="44">
        <f t="shared" ref="AO1807" si="43266">parseTime(AM1807)-(AN1808=INT(RIGHT($F1807, 1)))</f>
        <v>0</v>
      </c>
      <c r="AP1807" s="45">
        <f t="shared" si="43195"/>
        <v>0</v>
      </c>
      <c r="AQ1807" s="36"/>
      <c r="AR1807" s="37"/>
      <c r="AS1807" s="44">
        <f t="shared" ref="AS1807" si="43267">parseTime(AQ1807)-(AR1808=INT(RIGHT($F1807, 1)))</f>
        <v>0</v>
      </c>
      <c r="AT1807" s="45">
        <f t="shared" si="43197"/>
        <v>0</v>
      </c>
      <c r="AU1807" s="36"/>
      <c r="AV1807" s="37"/>
      <c r="AW1807" s="44">
        <f>parseTime(AU1807)-(AV1808=INT(RIGHT($F1807, 1)))</f>
        <v>0</v>
      </c>
      <c r="AX1807" s="45">
        <f t="shared" si="43198"/>
        <v>0</v>
      </c>
      <c r="AY1807" s="36"/>
      <c r="AZ1807" s="37"/>
      <c r="BA1807" s="44">
        <f>parseTime(AY1807)-(AZ1808=INT(RIGHT($F1807, 1)))</f>
        <v>0</v>
      </c>
      <c r="BB1807" s="45">
        <f t="shared" si="43199"/>
        <v>0</v>
      </c>
      <c r="BC1807" s="36"/>
      <c r="BD1807" s="37"/>
      <c r="BE1807" s="44">
        <f>parseTime(BC1807)-(BD1808=INT(RIGHT($F1807, 1)))</f>
        <v>0</v>
      </c>
      <c r="BF1807" s="45">
        <f t="shared" si="43200"/>
        <v>0</v>
      </c>
      <c r="BG1807" s="36"/>
      <c r="BH1807" s="37"/>
      <c r="BI1807" s="44">
        <f>parseTime(BG1807)-(BH1808=INT(RIGHT($F1807, 1)))</f>
        <v>0</v>
      </c>
      <c r="BJ1807" s="45">
        <f t="shared" si="43201"/>
        <v>0</v>
      </c>
      <c r="BK1807" s="36"/>
      <c r="BL1807" s="37"/>
      <c r="BM1807" s="44">
        <f>parseTime(BK1807)-(BL1808=INT(RIGHT($F1807, 1)))</f>
        <v>0</v>
      </c>
      <c r="BN1807" s="45">
        <f t="shared" si="43202"/>
        <v>0</v>
      </c>
      <c r="BO1807" s="36"/>
      <c r="BP1807" s="37"/>
      <c r="BQ1807" s="44">
        <f t="shared" ref="BQ1807" si="43268">parseTime(BO1807)-(BP1808=INT(RIGHT($F1807, 1)))</f>
        <v>0</v>
      </c>
      <c r="BR1807" s="45">
        <f t="shared" si="43204"/>
        <v>0</v>
      </c>
      <c r="BS1807" s="36"/>
      <c r="BT1807" s="37"/>
      <c r="BU1807" s="44">
        <f t="shared" ref="BU1807" si="43269">parseTime(BS1807)-(BT1808=INT(RIGHT($F1807, 1)))</f>
        <v>0</v>
      </c>
      <c r="BV1807" s="45">
        <f t="shared" si="43206"/>
        <v>0</v>
      </c>
      <c r="BW1807" s="36"/>
      <c r="BX1807" s="37"/>
      <c r="BY1807" s="44">
        <f t="shared" ref="BY1807" si="43270">parseTime(BW1807)-(BX1808=INT(RIGHT($F1807, 1)))</f>
        <v>0</v>
      </c>
      <c r="BZ1807" s="45">
        <f t="shared" si="43208"/>
        <v>0</v>
      </c>
      <c r="CA1807" s="36"/>
      <c r="CB1807" s="37"/>
      <c r="CC1807" s="44">
        <f t="shared" ref="CC1807" si="43271">parseTime(CA1807)-(CB1808=INT(RIGHT($F1807, 1)))</f>
        <v>0</v>
      </c>
      <c r="CD1807" s="45">
        <f t="shared" si="43210"/>
        <v>0</v>
      </c>
      <c r="CE1807" s="36"/>
      <c r="CF1807" s="37"/>
      <c r="CG1807" s="44">
        <f t="shared" ref="CG1807" si="43272">parseTime(CE1807)-(CF1808=INT(RIGHT($F1807, 1)))</f>
        <v>0</v>
      </c>
      <c r="CH1807" s="45">
        <f t="shared" si="43212"/>
        <v>0</v>
      </c>
    </row>
    <row r="1808" spans="1:86" x14ac:dyDescent="0.25">
      <c r="A1808" s="56"/>
      <c r="B1808" s="57"/>
      <c r="C1808" s="14">
        <f t="shared" si="43228"/>
        <v>0</v>
      </c>
      <c r="D1808" s="14"/>
      <c r="E1808" s="20">
        <f t="shared" ref="E1808" si="43273">((7.5/2)-0.5+E1807)*8</f>
        <v>63.2</v>
      </c>
      <c r="F1808" s="51"/>
      <c r="G1808" s="46" t="s">
        <v>134</v>
      </c>
      <c r="H1808" s="38">
        <f t="shared" ref="H1808" si="43274">lunchAdjust(G1803:H1807)</f>
        <v>1</v>
      </c>
      <c r="I1808" s="48" t="s">
        <v>0</v>
      </c>
      <c r="J1808" s="39">
        <f t="shared" ref="J1808" si="43275">SUMPRODUCT(I1803:I1807*J1803:J1807)</f>
        <v>8</v>
      </c>
      <c r="K1808" s="46" t="s">
        <v>134</v>
      </c>
      <c r="L1808" s="38">
        <f t="shared" ref="L1808" si="43276">lunchAdjust(K1803:L1807)</f>
        <v>1</v>
      </c>
      <c r="M1808" s="48" t="s">
        <v>0</v>
      </c>
      <c r="N1808" s="39">
        <f t="shared" ref="N1808" si="43277">SUMPRODUCT(M1803:M1807*N1803:N1807)</f>
        <v>8</v>
      </c>
      <c r="O1808" s="46" t="s">
        <v>134</v>
      </c>
      <c r="P1808" s="38">
        <f t="shared" ref="P1808" si="43278">lunchAdjust(O1803:P1807)</f>
        <v>0</v>
      </c>
      <c r="Q1808" s="48" t="s">
        <v>0</v>
      </c>
      <c r="R1808" s="39">
        <f t="shared" ref="R1808" si="43279">SUMPRODUCT(Q1803:Q1807*R1803:R1807)</f>
        <v>0</v>
      </c>
      <c r="S1808" s="46" t="s">
        <v>134</v>
      </c>
      <c r="T1808" s="38">
        <f t="shared" ref="T1808" si="43280">lunchAdjust(S1803:T1807)</f>
        <v>1</v>
      </c>
      <c r="U1808" s="48" t="s">
        <v>0</v>
      </c>
      <c r="V1808" s="39">
        <f t="shared" ref="V1808" si="43281">SUMPRODUCT(U1803:U1807*V1803:V1807)</f>
        <v>8</v>
      </c>
      <c r="W1808" s="46" t="s">
        <v>134</v>
      </c>
      <c r="X1808" s="38">
        <f t="shared" ref="X1808" si="43282">lunchAdjust(W1803:X1807)</f>
        <v>0</v>
      </c>
      <c r="Y1808" s="48" t="s">
        <v>0</v>
      </c>
      <c r="Z1808" s="39">
        <f t="shared" ref="Z1808" si="43283">SUMPRODUCT(Y1803:Y1807*Z1803:Z1807)</f>
        <v>0</v>
      </c>
      <c r="AA1808" s="46" t="s">
        <v>134</v>
      </c>
      <c r="AB1808" s="38">
        <f t="shared" ref="AB1808" si="43284">lunchAdjust(AA1803:AB1807)</f>
        <v>1</v>
      </c>
      <c r="AC1808" s="48" t="s">
        <v>0</v>
      </c>
      <c r="AD1808" s="39">
        <f t="shared" ref="AD1808" si="43285">SUMPRODUCT(AC1803:AC1807*AD1803:AD1807)</f>
        <v>0</v>
      </c>
      <c r="AE1808" s="46" t="s">
        <v>134</v>
      </c>
      <c r="AF1808" s="38">
        <f t="shared" ref="AF1808" si="43286">lunchAdjust(AE1803:AF1807)</f>
        <v>1</v>
      </c>
      <c r="AG1808" s="48" t="s">
        <v>0</v>
      </c>
      <c r="AH1808" s="39">
        <f t="shared" ref="AH1808" si="43287">SUMPRODUCT(AG1803:AG1807*AH1803:AH1807)</f>
        <v>7.5</v>
      </c>
      <c r="AI1808" s="46" t="s">
        <v>134</v>
      </c>
      <c r="AJ1808" s="38">
        <f t="shared" ref="AJ1808" si="43288">lunchAdjust(AI1803:AJ1807)</f>
        <v>1</v>
      </c>
      <c r="AK1808" s="48" t="s">
        <v>0</v>
      </c>
      <c r="AL1808" s="39">
        <f t="shared" ref="AL1808" si="43289">SUMPRODUCT(AK1803:AK1807*AL1803:AL1807)</f>
        <v>8</v>
      </c>
      <c r="AM1808" s="46" t="s">
        <v>134</v>
      </c>
      <c r="AN1808" s="38">
        <f t="shared" ref="AN1808" si="43290">lunchAdjust(AM1803:AN1807)</f>
        <v>0</v>
      </c>
      <c r="AO1808" s="48" t="s">
        <v>0</v>
      </c>
      <c r="AP1808" s="39">
        <f t="shared" ref="AP1808" si="43291">SUMPRODUCT(AO1803:AO1807*AP1803:AP1807)</f>
        <v>0</v>
      </c>
      <c r="AQ1808" s="46" t="s">
        <v>134</v>
      </c>
      <c r="AR1808" s="38">
        <f t="shared" ref="AR1808" si="43292">lunchAdjust(AQ1803:AR1807)</f>
        <v>0</v>
      </c>
      <c r="AS1808" s="48" t="s">
        <v>0</v>
      </c>
      <c r="AT1808" s="39">
        <f t="shared" ref="AT1808" si="43293">SUMPRODUCT(AS1803:AS1807*AT1803:AT1807)</f>
        <v>0</v>
      </c>
      <c r="AU1808" s="46" t="s">
        <v>134</v>
      </c>
      <c r="AV1808" s="38">
        <f t="shared" ref="AV1808" si="43294">lunchAdjust(AU1803:AV1807)</f>
        <v>0</v>
      </c>
      <c r="AW1808" s="48" t="s">
        <v>0</v>
      </c>
      <c r="AX1808" s="39">
        <f t="shared" ref="AX1808" si="43295">SUMPRODUCT(AW1803:AW1807*AX1803:AX1807)</f>
        <v>0</v>
      </c>
      <c r="AY1808" s="46" t="s">
        <v>134</v>
      </c>
      <c r="AZ1808" s="38">
        <f t="shared" ref="AZ1808" si="43296">lunchAdjust(AY1803:AZ1807)</f>
        <v>0</v>
      </c>
      <c r="BA1808" s="48" t="s">
        <v>0</v>
      </c>
      <c r="BB1808" s="39">
        <f t="shared" ref="BB1808" si="43297">SUMPRODUCT(BA1803:BA1807*BB1803:BB1807)</f>
        <v>0</v>
      </c>
      <c r="BC1808" s="46" t="s">
        <v>134</v>
      </c>
      <c r="BD1808" s="38">
        <f t="shared" ref="BD1808" si="43298">lunchAdjust(BC1803:BD1807)</f>
        <v>0</v>
      </c>
      <c r="BE1808" s="48" t="s">
        <v>0</v>
      </c>
      <c r="BF1808" s="39">
        <f t="shared" ref="BF1808" si="43299">SUMPRODUCT(BE1803:BE1807*BF1803:BF1807)</f>
        <v>0</v>
      </c>
      <c r="BG1808" s="46" t="s">
        <v>134</v>
      </c>
      <c r="BH1808" s="38">
        <f t="shared" ref="BH1808" si="43300">lunchAdjust(BG1803:BH1807)</f>
        <v>0</v>
      </c>
      <c r="BI1808" s="48" t="s">
        <v>0</v>
      </c>
      <c r="BJ1808" s="39">
        <f t="shared" ref="BJ1808" si="43301">SUMPRODUCT(BI1803:BI1807*BJ1803:BJ1807)</f>
        <v>0</v>
      </c>
      <c r="BK1808" s="46" t="s">
        <v>134</v>
      </c>
      <c r="BL1808" s="38">
        <f t="shared" ref="BL1808" si="43302">lunchAdjust(BK1803:BL1807)</f>
        <v>0</v>
      </c>
      <c r="BM1808" s="48" t="s">
        <v>0</v>
      </c>
      <c r="BN1808" s="39">
        <f t="shared" ref="BN1808" si="43303">SUMPRODUCT(BM1803:BM1807*BN1803:BN1807)</f>
        <v>0</v>
      </c>
      <c r="BO1808" s="46" t="s">
        <v>134</v>
      </c>
      <c r="BP1808" s="38">
        <f t="shared" ref="BP1808" si="43304">lunchAdjust(BO1803:BP1807)</f>
        <v>1</v>
      </c>
      <c r="BQ1808" s="48" t="s">
        <v>0</v>
      </c>
      <c r="BR1808" s="39">
        <f t="shared" ref="BR1808" si="43305">SUMPRODUCT(BQ1803:BQ1807*BR1803:BR1807)</f>
        <v>8</v>
      </c>
      <c r="BS1808" s="46" t="s">
        <v>134</v>
      </c>
      <c r="BT1808" s="38">
        <f t="shared" ref="BT1808" si="43306">lunchAdjust(BS1803:BT1807)</f>
        <v>1</v>
      </c>
      <c r="BU1808" s="48" t="s">
        <v>0</v>
      </c>
      <c r="BV1808" s="39">
        <f t="shared" ref="BV1808" si="43307">SUMPRODUCT(BU1803:BU1807*BV1803:BV1807)</f>
        <v>8</v>
      </c>
      <c r="BW1808" s="46" t="s">
        <v>134</v>
      </c>
      <c r="BX1808" s="38">
        <f t="shared" ref="BX1808" si="43308">lunchAdjust(BW1803:BX1807)</f>
        <v>0</v>
      </c>
      <c r="BY1808" s="48" t="s">
        <v>0</v>
      </c>
      <c r="BZ1808" s="39">
        <f t="shared" ref="BZ1808" si="43309">SUMPRODUCT(BY1803:BY1807*BZ1803:BZ1807)</f>
        <v>0</v>
      </c>
      <c r="CA1808" s="46" t="s">
        <v>134</v>
      </c>
      <c r="CB1808" s="38">
        <f t="shared" ref="CB1808" si="43310">lunchAdjust(CA1803:CB1807)</f>
        <v>0</v>
      </c>
      <c r="CC1808" s="48" t="s">
        <v>0</v>
      </c>
      <c r="CD1808" s="39">
        <f t="shared" ref="CD1808" si="43311">SUMPRODUCT(CC1803:CC1807*CD1803:CD1807)</f>
        <v>0</v>
      </c>
      <c r="CE1808" s="46" t="s">
        <v>134</v>
      </c>
      <c r="CF1808" s="38">
        <f t="shared" ref="CF1808" si="43312">lunchAdjust(CE1803:CF1807)</f>
        <v>0</v>
      </c>
      <c r="CG1808" s="48" t="s">
        <v>0</v>
      </c>
      <c r="CH1808" s="39">
        <f t="shared" ref="CH1808" si="43313">SUMPRODUCT(CG1803:CG1807*CH1803:CH1807)</f>
        <v>0</v>
      </c>
    </row>
    <row r="1809" spans="1:86" ht="15.75" thickBot="1" x14ac:dyDescent="0.3">
      <c r="A1809" s="58" t="s">
        <v>121</v>
      </c>
      <c r="B1809" s="59">
        <f t="shared" ref="B1809" ca="1" si="43314">roleHours(G1803:CH1809, "OUT")</f>
        <v>0</v>
      </c>
      <c r="C1809" s="54" t="s">
        <v>137</v>
      </c>
      <c r="D1809" s="22">
        <f t="shared" ref="D1809" ca="1" si="43315">roleHours(G1803:CH1809, "PTO")</f>
        <v>8</v>
      </c>
      <c r="E1809" s="23">
        <f t="shared" ref="E1809" ca="1" si="43316">E1808-B1804</f>
        <v>7.7000000000000028</v>
      </c>
      <c r="F1809" s="52"/>
      <c r="G1809" s="47" t="s">
        <v>39</v>
      </c>
      <c r="H1809" s="40">
        <f t="shared" si="43144"/>
        <v>0</v>
      </c>
      <c r="I1809" s="49" t="s">
        <v>135</v>
      </c>
      <c r="J1809" s="41">
        <f t="shared" ref="J1809" si="43317">J1808*G$4</f>
        <v>0</v>
      </c>
      <c r="K1809" s="47" t="s">
        <v>39</v>
      </c>
      <c r="L1809" s="40">
        <f t="shared" ref="L1809" si="43318">SUMPRODUCT(M1803:M1807*(L1803:L1807="PTO"))+SUMPRODUCT(M1803:M1807*(L1803:L1807="HOL"))</f>
        <v>0</v>
      </c>
      <c r="M1809" s="49" t="s">
        <v>135</v>
      </c>
      <c r="N1809" s="41">
        <f t="shared" ref="N1809" si="43319">N1808*K$4</f>
        <v>0</v>
      </c>
      <c r="O1809" s="47" t="s">
        <v>39</v>
      </c>
      <c r="P1809" s="40">
        <f t="shared" ref="P1809" si="43320">SUMPRODUCT(Q1803:Q1807*(P1803:P1807="PTO"))+SUMPRODUCT(Q1803:Q1807*(P1803:P1807="HOL"))</f>
        <v>0</v>
      </c>
      <c r="Q1809" s="49" t="s">
        <v>135</v>
      </c>
      <c r="R1809" s="41">
        <f t="shared" ref="R1809" si="43321">R1808*O$4</f>
        <v>0</v>
      </c>
      <c r="S1809" s="47" t="s">
        <v>39</v>
      </c>
      <c r="T1809" s="40">
        <f t="shared" ref="T1809" si="43322">SUMPRODUCT(U1803:U1807*(T1803:T1807="PTO"))+SUMPRODUCT(U1803:U1807*(T1803:T1807="HOL"))</f>
        <v>0</v>
      </c>
      <c r="U1809" s="49" t="s">
        <v>135</v>
      </c>
      <c r="V1809" s="41">
        <f t="shared" ref="V1809" si="43323">V1808*S$4</f>
        <v>0</v>
      </c>
      <c r="W1809" s="47" t="s">
        <v>39</v>
      </c>
      <c r="X1809" s="40">
        <f t="shared" ref="X1809" si="43324">SUMPRODUCT(Y1803:Y1807*(X1803:X1807="PTO"))+SUMPRODUCT(Y1803:Y1807*(X1803:X1807="HOL"))</f>
        <v>0</v>
      </c>
      <c r="Y1809" s="49" t="s">
        <v>135</v>
      </c>
      <c r="Z1809" s="41">
        <f t="shared" ref="Z1809" si="43325">Z1808*W$4</f>
        <v>0</v>
      </c>
      <c r="AA1809" s="47" t="s">
        <v>39</v>
      </c>
      <c r="AB1809" s="40">
        <f t="shared" ref="AB1809" si="43326">SUMPRODUCT(AC1803:AC1807*(AB1803:AB1807="PTO"))+SUMPRODUCT(AC1803:AC1807*(AB1803:AB1807="HOL"))</f>
        <v>8</v>
      </c>
      <c r="AC1809" s="49" t="s">
        <v>135</v>
      </c>
      <c r="AD1809" s="41">
        <f t="shared" ref="AD1809" si="43327">AD1808*AA$4</f>
        <v>0</v>
      </c>
      <c r="AE1809" s="47" t="s">
        <v>39</v>
      </c>
      <c r="AF1809" s="40">
        <f t="shared" ref="AF1809" si="43328">SUMPRODUCT(AG1803:AG1807*(AF1803:AF1807="PTO"))+SUMPRODUCT(AG1803:AG1807*(AF1803:AF1807="HOL"))</f>
        <v>0</v>
      </c>
      <c r="AG1809" s="49" t="s">
        <v>135</v>
      </c>
      <c r="AH1809" s="41">
        <f t="shared" ref="AH1809" si="43329">AH1808*AE$4</f>
        <v>7.5</v>
      </c>
      <c r="AI1809" s="47" t="s">
        <v>39</v>
      </c>
      <c r="AJ1809" s="40">
        <f t="shared" ref="AJ1809" si="43330">SUMPRODUCT(AK1803:AK1807*(AJ1803:AJ1807="PTO"))+SUMPRODUCT(AK1803:AK1807*(AJ1803:AJ1807="HOL"))</f>
        <v>0</v>
      </c>
      <c r="AK1809" s="49" t="s">
        <v>135</v>
      </c>
      <c r="AL1809" s="41">
        <f>AL1808*AI$4</f>
        <v>8</v>
      </c>
      <c r="AM1809" s="47" t="s">
        <v>39</v>
      </c>
      <c r="AN1809" s="40">
        <f t="shared" ref="AN1809" si="43331">SUMPRODUCT(AO1803:AO1807*(AN1803:AN1807="PTO"))+SUMPRODUCT(AO1803:AO1807*(AN1803:AN1807="HOL"))</f>
        <v>0</v>
      </c>
      <c r="AO1809" s="49" t="s">
        <v>135</v>
      </c>
      <c r="AP1809" s="41">
        <f t="shared" ref="AP1809" si="43332">AP1808*AM$4</f>
        <v>0</v>
      </c>
      <c r="AQ1809" s="47" t="s">
        <v>39</v>
      </c>
      <c r="AR1809" s="40">
        <f t="shared" ref="AR1809" si="43333">SUMPRODUCT(AS1803:AS1807*(AR1803:AR1807="PTO"))+SUMPRODUCT(AS1803:AS1807*(AR1803:AR1807="HOL"))</f>
        <v>0</v>
      </c>
      <c r="AS1809" s="49" t="s">
        <v>135</v>
      </c>
      <c r="AT1809" s="41">
        <f t="shared" ref="AT1809" si="43334">AT1808*AQ$4</f>
        <v>0</v>
      </c>
      <c r="AU1809" s="47" t="s">
        <v>39</v>
      </c>
      <c r="AV1809" s="40">
        <f t="shared" ref="AV1809" si="43335">SUMPRODUCT(AW1803:AW1807*(AV1803:AV1807="PTO"))+SUMPRODUCT(AW1803:AW1807*(AV1803:AV1807="HOL"))</f>
        <v>0</v>
      </c>
      <c r="AW1809" s="49" t="s">
        <v>135</v>
      </c>
      <c r="AX1809" s="41">
        <f>AX1808*AU$4</f>
        <v>0</v>
      </c>
      <c r="AY1809" s="47" t="s">
        <v>39</v>
      </c>
      <c r="AZ1809" s="40">
        <f t="shared" ref="AZ1809" si="43336">SUMPRODUCT(BA1803:BA1807*(AZ1803:AZ1807="PTO"))+SUMPRODUCT(BA1803:BA1807*(AZ1803:AZ1807="HOL"))</f>
        <v>0</v>
      </c>
      <c r="BA1809" s="49" t="s">
        <v>135</v>
      </c>
      <c r="BB1809" s="41">
        <f>BB1808*AY$4</f>
        <v>0</v>
      </c>
      <c r="BC1809" s="47" t="s">
        <v>39</v>
      </c>
      <c r="BD1809" s="40">
        <f t="shared" ref="BD1809" si="43337">SUMPRODUCT(BE1803:BE1807*(BD1803:BD1807="PTO"))+SUMPRODUCT(BE1803:BE1807*(BD1803:BD1807="HOL"))</f>
        <v>0</v>
      </c>
      <c r="BE1809" s="49" t="s">
        <v>135</v>
      </c>
      <c r="BF1809" s="41">
        <f>BF1808*BC$4</f>
        <v>0</v>
      </c>
      <c r="BG1809" s="47" t="s">
        <v>39</v>
      </c>
      <c r="BH1809" s="40">
        <f t="shared" ref="BH1809" si="43338">SUMPRODUCT(BI1803:BI1807*(BH1803:BH1807="PTO"))+SUMPRODUCT(BI1803:BI1807*(BH1803:BH1807="HOL"))</f>
        <v>0</v>
      </c>
      <c r="BI1809" s="49" t="s">
        <v>135</v>
      </c>
      <c r="BJ1809" s="41">
        <f>BJ1808*BG$4</f>
        <v>0</v>
      </c>
      <c r="BK1809" s="47" t="s">
        <v>39</v>
      </c>
      <c r="BL1809" s="40">
        <f t="shared" ref="BL1809" si="43339">SUMPRODUCT(BM1803:BM1807*(BL1803:BL1807="PTO"))+SUMPRODUCT(BM1803:BM1807*(BL1803:BL1807="HOL"))</f>
        <v>0</v>
      </c>
      <c r="BM1809" s="49" t="s">
        <v>135</v>
      </c>
      <c r="BN1809" s="41">
        <f>BN1808*BK$4</f>
        <v>0</v>
      </c>
      <c r="BO1809" s="47" t="s">
        <v>39</v>
      </c>
      <c r="BP1809" s="40">
        <f t="shared" ref="BP1809" si="43340">SUMPRODUCT(BQ1803:BQ1807*(BP1803:BP1807="PTO"))+SUMPRODUCT(BQ1803:BQ1807*(BP1803:BP1807="HOL"))</f>
        <v>0</v>
      </c>
      <c r="BQ1809" s="49" t="s">
        <v>135</v>
      </c>
      <c r="BR1809" s="41">
        <f t="shared" ref="BR1809" si="43341">BR1808*BO$4</f>
        <v>8</v>
      </c>
      <c r="BS1809" s="47" t="s">
        <v>39</v>
      </c>
      <c r="BT1809" s="40">
        <f t="shared" ref="BT1809" si="43342">SUMPRODUCT(BU1803:BU1807*(BT1803:BT1807="PTO"))+SUMPRODUCT(BU1803:BU1807*(BT1803:BT1807="HOL"))</f>
        <v>0</v>
      </c>
      <c r="BU1809" s="49" t="s">
        <v>135</v>
      </c>
      <c r="BV1809" s="41">
        <f t="shared" ref="BV1809" si="43343">BV1808*BS$4</f>
        <v>8</v>
      </c>
      <c r="BW1809" s="47" t="s">
        <v>39</v>
      </c>
      <c r="BX1809" s="40">
        <f t="shared" ref="BX1809" si="43344">SUMPRODUCT(BY1803:BY1807*(BX1803:BX1807="PTO"))+SUMPRODUCT(BY1803:BY1807*(BX1803:BX1807="HOL"))</f>
        <v>0</v>
      </c>
      <c r="BY1809" s="49" t="s">
        <v>135</v>
      </c>
      <c r="BZ1809" s="41">
        <f t="shared" ref="BZ1809" si="43345">BZ1808*BW$4</f>
        <v>0</v>
      </c>
      <c r="CA1809" s="47" t="s">
        <v>39</v>
      </c>
      <c r="CB1809" s="40">
        <f t="shared" ref="CB1809" si="43346">SUMPRODUCT(CC1803:CC1807*(CB1803:CB1807="PTO"))+SUMPRODUCT(CC1803:CC1807*(CB1803:CB1807="HOL"))</f>
        <v>0</v>
      </c>
      <c r="CC1809" s="49" t="s">
        <v>135</v>
      </c>
      <c r="CD1809" s="41">
        <f t="shared" ref="CD1809" si="43347">CD1808*CA$4</f>
        <v>0</v>
      </c>
      <c r="CE1809" s="47" t="s">
        <v>39</v>
      </c>
      <c r="CF1809" s="40">
        <f t="shared" ref="CF1809" si="43348">SUMPRODUCT(CG1803:CG1807*(CF1803:CF1807="PTO"))+SUMPRODUCT(CG1803:CG1807*(CF1803:CF1807="HOL"))</f>
        <v>0</v>
      </c>
      <c r="CG1809" s="49" t="s">
        <v>135</v>
      </c>
      <c r="CH1809" s="41">
        <f t="shared" ref="CH1809" si="43349">CH1808*CE$4</f>
        <v>0</v>
      </c>
    </row>
    <row r="1810" spans="1:86" x14ac:dyDescent="0.25">
      <c r="A1810" s="70" t="s">
        <v>133</v>
      </c>
      <c r="B1810" s="71">
        <f t="shared" ref="B1810" ca="1" si="43350">D1810-B1811</f>
        <v>5.3333333333333357</v>
      </c>
      <c r="C1810" s="72" t="s">
        <v>122</v>
      </c>
      <c r="D1810" s="71">
        <f>IFERROR(INDEX(Holidays[FTE], MATCH(Entry!E1810, Holidays[Date], 0)), 1)*8*INDEX(FTEguide[[1]:[12]], MATCH(Entry!E1811, FTEguide[Weekday], 0), IF(Entry!E1813&gt;0, Entry!E1813, MONTH(Entry!E1810)))</f>
        <v>21.333333333333336</v>
      </c>
      <c r="E1810" s="60">
        <f t="shared" si="42661"/>
        <v>44086</v>
      </c>
      <c r="F1810" s="50" t="s">
        <v>128</v>
      </c>
      <c r="G1810" s="34"/>
      <c r="H1810" s="35"/>
      <c r="I1810" s="42">
        <f t="shared" ref="I1810" si="43351">parseTime(G1810)-(H1815=INT(RIGHT($F1810, 1)))</f>
        <v>0</v>
      </c>
      <c r="J1810" s="43">
        <f t="shared" ref="J1810:J1814" si="43352">isClocked(H1810)</f>
        <v>0</v>
      </c>
      <c r="K1810" s="34"/>
      <c r="L1810" s="35"/>
      <c r="M1810" s="42">
        <f t="shared" ref="M1810" si="43353">parseTime(K1810)-(L1815=INT(RIGHT($F1810, 1)))</f>
        <v>0</v>
      </c>
      <c r="N1810" s="43">
        <f t="shared" ref="N1810:N1814" si="43354">isClocked(L1810)</f>
        <v>0</v>
      </c>
      <c r="O1810" s="34"/>
      <c r="P1810" s="35"/>
      <c r="Q1810" s="42">
        <f t="shared" ref="Q1810" si="43355">parseTime(O1810)-(P1815=INT(RIGHT($F1810, 1)))</f>
        <v>0</v>
      </c>
      <c r="R1810" s="43">
        <f t="shared" ref="R1810:R1814" si="43356">isClocked(P1810)</f>
        <v>0</v>
      </c>
      <c r="S1810" s="34"/>
      <c r="T1810" s="35"/>
      <c r="U1810" s="42">
        <f t="shared" ref="U1810" si="43357">parseTime(S1810)-(T1815=INT(RIGHT($F1810, 1)))</f>
        <v>0</v>
      </c>
      <c r="V1810" s="43">
        <f t="shared" ref="V1810:V1814" si="43358">isClocked(T1810)</f>
        <v>0</v>
      </c>
      <c r="W1810" s="34"/>
      <c r="X1810" s="35"/>
      <c r="Y1810" s="42">
        <f t="shared" ref="Y1810" si="43359">parseTime(W1810)-(X1815=INT(RIGHT($F1810, 1)))</f>
        <v>0</v>
      </c>
      <c r="Z1810" s="43">
        <f t="shared" ref="Z1810:Z1814" si="43360">isClocked(X1810)</f>
        <v>0</v>
      </c>
      <c r="AA1810" s="34"/>
      <c r="AB1810" s="35"/>
      <c r="AC1810" s="42">
        <f t="shared" ref="AC1810" si="43361">parseTime(AA1810)-(AB1815=INT(RIGHT($F1810, 1)))</f>
        <v>0</v>
      </c>
      <c r="AD1810" s="43">
        <f t="shared" ref="AD1810:AD1814" si="43362">isClocked(AB1810)</f>
        <v>0</v>
      </c>
      <c r="AE1810" s="34"/>
      <c r="AF1810" s="35"/>
      <c r="AG1810" s="42">
        <f t="shared" ref="AG1810" si="43363">parseTime(AE1810)-(AF1815=INT(RIGHT($F1810, 1)))</f>
        <v>0</v>
      </c>
      <c r="AH1810" s="43">
        <f t="shared" ref="AH1810:AH1814" si="43364">isClocked(AF1810)</f>
        <v>0</v>
      </c>
      <c r="AI1810" s="34" t="s">
        <v>136</v>
      </c>
      <c r="AJ1810" s="35" t="s">
        <v>23</v>
      </c>
      <c r="AK1810" s="42">
        <f>parseTime(AI1810)-(AJ1815=INT(RIGHT($F1810, 1)))</f>
        <v>8</v>
      </c>
      <c r="AL1810" s="43">
        <f t="shared" ref="AL1810:AL1814" si="43365">isClocked(AJ1810)</f>
        <v>1</v>
      </c>
      <c r="AM1810" s="34"/>
      <c r="AN1810" s="35"/>
      <c r="AO1810" s="42">
        <f t="shared" ref="AO1810" si="43366">parseTime(AM1810)-(AN1815=INT(RIGHT($F1810, 1)))</f>
        <v>0</v>
      </c>
      <c r="AP1810" s="43">
        <f t="shared" ref="AP1810:AP1814" si="43367">isClocked(AN1810)</f>
        <v>0</v>
      </c>
      <c r="AQ1810" s="34"/>
      <c r="AR1810" s="35"/>
      <c r="AS1810" s="42">
        <f t="shared" ref="AS1810" si="43368">parseTime(AQ1810)-(AR1815=INT(RIGHT($F1810, 1)))</f>
        <v>0</v>
      </c>
      <c r="AT1810" s="43">
        <f t="shared" ref="AT1810:AT1814" si="43369">isClocked(AR1810)</f>
        <v>0</v>
      </c>
      <c r="AU1810" s="34"/>
      <c r="AV1810" s="35"/>
      <c r="AW1810" s="42">
        <f>parseTime(AU1810)-(AV1815=INT(RIGHT($F1810, 1)))</f>
        <v>0</v>
      </c>
      <c r="AX1810" s="43">
        <f t="shared" ref="AX1810:AX1814" si="43370">isClocked(AV1810)</f>
        <v>0</v>
      </c>
      <c r="AY1810" s="34"/>
      <c r="AZ1810" s="35"/>
      <c r="BA1810" s="42">
        <f>parseTime(AY1810)-(AZ1815=INT(RIGHT($F1810, 1)))</f>
        <v>0</v>
      </c>
      <c r="BB1810" s="43">
        <f t="shared" ref="BB1810:BB1814" si="43371">isClocked(AZ1810)</f>
        <v>0</v>
      </c>
      <c r="BC1810" s="34"/>
      <c r="BD1810" s="35"/>
      <c r="BE1810" s="42">
        <f>parseTime(BC1810)-(BD1815=INT(RIGHT($F1810, 1)))</f>
        <v>0</v>
      </c>
      <c r="BF1810" s="43">
        <f t="shared" ref="BF1810:BF1814" si="43372">isClocked(BD1810)</f>
        <v>0</v>
      </c>
      <c r="BG1810" s="34"/>
      <c r="BH1810" s="35"/>
      <c r="BI1810" s="42">
        <f>parseTime(BG1810)-(BH1815=INT(RIGHT($F1810, 1)))</f>
        <v>0</v>
      </c>
      <c r="BJ1810" s="43">
        <f t="shared" ref="BJ1810:BJ1814" si="43373">isClocked(BH1810)</f>
        <v>0</v>
      </c>
      <c r="BK1810" s="34"/>
      <c r="BL1810" s="35"/>
      <c r="BM1810" s="42">
        <f>parseTime(BK1810)-(BL1815=INT(RIGHT($F1810, 1)))</f>
        <v>0</v>
      </c>
      <c r="BN1810" s="43">
        <f t="shared" ref="BN1810:BN1814" si="43374">isClocked(BL1810)</f>
        <v>0</v>
      </c>
      <c r="BO1810" s="34" t="s">
        <v>136</v>
      </c>
      <c r="BP1810" s="35" t="s">
        <v>23</v>
      </c>
      <c r="BQ1810" s="42">
        <f t="shared" ref="BQ1810" si="43375">parseTime(BO1810)-(BP1815=INT(RIGHT($F1810, 1)))</f>
        <v>8</v>
      </c>
      <c r="BR1810" s="43">
        <f t="shared" ref="BR1810:BR1814" si="43376">isClocked(BP1810)</f>
        <v>1</v>
      </c>
      <c r="BS1810" s="34"/>
      <c r="BT1810" s="35"/>
      <c r="BU1810" s="42">
        <f t="shared" ref="BU1810" si="43377">parseTime(BS1810)-(BT1815=INT(RIGHT($F1810, 1)))</f>
        <v>0</v>
      </c>
      <c r="BV1810" s="43">
        <f t="shared" ref="BV1810:BV1814" si="43378">isClocked(BT1810)</f>
        <v>0</v>
      </c>
      <c r="BW1810" s="34"/>
      <c r="BX1810" s="35"/>
      <c r="BY1810" s="42">
        <f t="shared" ref="BY1810" si="43379">parseTime(BW1810)-(BX1815=INT(RIGHT($F1810, 1)))</f>
        <v>0</v>
      </c>
      <c r="BZ1810" s="43">
        <f t="shared" ref="BZ1810:BZ1814" si="43380">isClocked(BX1810)</f>
        <v>0</v>
      </c>
      <c r="CA1810" s="34"/>
      <c r="CB1810" s="35"/>
      <c r="CC1810" s="42">
        <f t="shared" ref="CC1810" si="43381">parseTime(CA1810)-(CB1815=INT(RIGHT($F1810, 1)))</f>
        <v>0</v>
      </c>
      <c r="CD1810" s="43">
        <f t="shared" ref="CD1810:CD1814" si="43382">isClocked(CB1810)</f>
        <v>0</v>
      </c>
      <c r="CE1810" s="34"/>
      <c r="CF1810" s="35"/>
      <c r="CG1810" s="42">
        <f t="shared" ref="CG1810" si="43383">parseTime(CE1810)-(CF1815=INT(RIGHT($F1810, 1)))</f>
        <v>0</v>
      </c>
      <c r="CH1810" s="43">
        <f t="shared" ref="CH1810:CH1814" si="43384">isClocked(CF1810)</f>
        <v>0</v>
      </c>
    </row>
    <row r="1811" spans="1:86" x14ac:dyDescent="0.25">
      <c r="A1811" s="56" t="s">
        <v>0</v>
      </c>
      <c r="B1811" s="57">
        <f t="shared" ca="1" si="42177"/>
        <v>16</v>
      </c>
      <c r="C1811" s="14" t="s">
        <v>252</v>
      </c>
      <c r="D1811" s="14">
        <f t="shared" ref="D1811:D1874" si="43385">(E1814+(E1813/2))*8-0.5</f>
        <v>53.7</v>
      </c>
      <c r="E1811" s="55" t="str">
        <f t="shared" si="42178"/>
        <v>Saturday</v>
      </c>
      <c r="F1811" s="51" t="s">
        <v>129</v>
      </c>
      <c r="G1811" s="36"/>
      <c r="H1811" s="37"/>
      <c r="I1811" s="44">
        <f t="shared" ref="I1811" si="43386">parseTime(G1811)-(H1815=INT(RIGHT($F1811, 1)))</f>
        <v>0</v>
      </c>
      <c r="J1811" s="45">
        <f t="shared" si="43352"/>
        <v>0</v>
      </c>
      <c r="K1811" s="36"/>
      <c r="L1811" s="37"/>
      <c r="M1811" s="44">
        <f t="shared" ref="M1811" si="43387">parseTime(K1811)-(L1815=INT(RIGHT($F1811, 1)))</f>
        <v>0</v>
      </c>
      <c r="N1811" s="45">
        <f t="shared" si="43354"/>
        <v>0</v>
      </c>
      <c r="O1811" s="36"/>
      <c r="P1811" s="37"/>
      <c r="Q1811" s="44">
        <f t="shared" ref="Q1811" si="43388">parseTime(O1811)-(P1815=INT(RIGHT($F1811, 1)))</f>
        <v>0</v>
      </c>
      <c r="R1811" s="45">
        <f t="shared" si="43356"/>
        <v>0</v>
      </c>
      <c r="S1811" s="36"/>
      <c r="T1811" s="37"/>
      <c r="U1811" s="44">
        <f t="shared" ref="U1811" si="43389">parseTime(S1811)-(T1815=INT(RIGHT($F1811, 1)))</f>
        <v>0</v>
      </c>
      <c r="V1811" s="45">
        <f t="shared" si="43358"/>
        <v>0</v>
      </c>
      <c r="W1811" s="36"/>
      <c r="X1811" s="37"/>
      <c r="Y1811" s="44">
        <f t="shared" ref="Y1811" si="43390">parseTime(W1811)-(X1815=INT(RIGHT($F1811, 1)))</f>
        <v>0</v>
      </c>
      <c r="Z1811" s="45">
        <f t="shared" si="43360"/>
        <v>0</v>
      </c>
      <c r="AA1811" s="36"/>
      <c r="AB1811" s="37"/>
      <c r="AC1811" s="44">
        <f t="shared" ref="AC1811" si="43391">parseTime(AA1811)-(AB1815=INT(RIGHT($F1811, 1)))</f>
        <v>0</v>
      </c>
      <c r="AD1811" s="45">
        <f t="shared" si="43362"/>
        <v>0</v>
      </c>
      <c r="AE1811" s="36"/>
      <c r="AF1811" s="37"/>
      <c r="AG1811" s="44">
        <f t="shared" ref="AG1811" si="43392">parseTime(AE1811)-(AF1815=INT(RIGHT($F1811, 1)))</f>
        <v>0</v>
      </c>
      <c r="AH1811" s="45">
        <f t="shared" si="43364"/>
        <v>0</v>
      </c>
      <c r="AI1811" s="36"/>
      <c r="AJ1811" s="37"/>
      <c r="AK1811" s="44">
        <f>parseTime(AI1811)-(AJ1815=INT(RIGHT($F1811, 1)))</f>
        <v>0</v>
      </c>
      <c r="AL1811" s="45">
        <f t="shared" si="43365"/>
        <v>0</v>
      </c>
      <c r="AM1811" s="36"/>
      <c r="AN1811" s="37"/>
      <c r="AO1811" s="44">
        <f t="shared" ref="AO1811" si="43393">parseTime(AM1811)-(AN1815=INT(RIGHT($F1811, 1)))</f>
        <v>0</v>
      </c>
      <c r="AP1811" s="45">
        <f t="shared" si="43367"/>
        <v>0</v>
      </c>
      <c r="AQ1811" s="36"/>
      <c r="AR1811" s="37"/>
      <c r="AS1811" s="44">
        <f t="shared" ref="AS1811" si="43394">parseTime(AQ1811)-(AR1815=INT(RIGHT($F1811, 1)))</f>
        <v>0</v>
      </c>
      <c r="AT1811" s="45">
        <f t="shared" si="43369"/>
        <v>0</v>
      </c>
      <c r="AU1811" s="36"/>
      <c r="AV1811" s="37"/>
      <c r="AW1811" s="44">
        <f>parseTime(AU1811)-(AV1815=INT(RIGHT($F1811, 1)))</f>
        <v>0</v>
      </c>
      <c r="AX1811" s="45">
        <f t="shared" si="43370"/>
        <v>0</v>
      </c>
      <c r="AY1811" s="36"/>
      <c r="AZ1811" s="37"/>
      <c r="BA1811" s="44">
        <f>parseTime(AY1811)-(AZ1815=INT(RIGHT($F1811, 1)))</f>
        <v>0</v>
      </c>
      <c r="BB1811" s="45">
        <f t="shared" si="43371"/>
        <v>0</v>
      </c>
      <c r="BC1811" s="36"/>
      <c r="BD1811" s="37"/>
      <c r="BE1811" s="44">
        <f>parseTime(BC1811)-(BD1815=INT(RIGHT($F1811, 1)))</f>
        <v>0</v>
      </c>
      <c r="BF1811" s="45">
        <f t="shared" si="43372"/>
        <v>0</v>
      </c>
      <c r="BG1811" s="36"/>
      <c r="BH1811" s="37"/>
      <c r="BI1811" s="44">
        <f>parseTime(BG1811)-(BH1815=INT(RIGHT($F1811, 1)))</f>
        <v>0</v>
      </c>
      <c r="BJ1811" s="45">
        <f t="shared" si="43373"/>
        <v>0</v>
      </c>
      <c r="BK1811" s="36"/>
      <c r="BL1811" s="37"/>
      <c r="BM1811" s="44">
        <f>parseTime(BK1811)-(BL1815=INT(RIGHT($F1811, 1)))</f>
        <v>0</v>
      </c>
      <c r="BN1811" s="45">
        <f t="shared" si="43374"/>
        <v>0</v>
      </c>
      <c r="BO1811" s="36"/>
      <c r="BP1811" s="37"/>
      <c r="BQ1811" s="44">
        <f t="shared" ref="BQ1811" si="43395">parseTime(BO1811)-(BP1815=INT(RIGHT($F1811, 1)))</f>
        <v>0</v>
      </c>
      <c r="BR1811" s="45">
        <f t="shared" si="43376"/>
        <v>0</v>
      </c>
      <c r="BS1811" s="36"/>
      <c r="BT1811" s="37"/>
      <c r="BU1811" s="44">
        <f t="shared" ref="BU1811" si="43396">parseTime(BS1811)-(BT1815=INT(RIGHT($F1811, 1)))</f>
        <v>0</v>
      </c>
      <c r="BV1811" s="45">
        <f t="shared" si="43378"/>
        <v>0</v>
      </c>
      <c r="BW1811" s="36"/>
      <c r="BX1811" s="37"/>
      <c r="BY1811" s="44">
        <f t="shared" ref="BY1811" si="43397">parseTime(BW1811)-(BX1815=INT(RIGHT($F1811, 1)))</f>
        <v>0</v>
      </c>
      <c r="BZ1811" s="45">
        <f t="shared" si="43380"/>
        <v>0</v>
      </c>
      <c r="CA1811" s="36"/>
      <c r="CB1811" s="37"/>
      <c r="CC1811" s="44">
        <f t="shared" ref="CC1811" si="43398">parseTime(CA1811)-(CB1815=INT(RIGHT($F1811, 1)))</f>
        <v>0</v>
      </c>
      <c r="CD1811" s="45">
        <f t="shared" si="43382"/>
        <v>0</v>
      </c>
      <c r="CE1811" s="36"/>
      <c r="CF1811" s="37"/>
      <c r="CG1811" s="44">
        <f t="shared" ref="CG1811" si="43399">parseTime(CE1811)-(CF1815=INT(RIGHT($F1811, 1)))</f>
        <v>0</v>
      </c>
      <c r="CH1811" s="45">
        <f t="shared" si="43384"/>
        <v>0</v>
      </c>
    </row>
    <row r="1812" spans="1:86" x14ac:dyDescent="0.25">
      <c r="A1812" s="56" t="s">
        <v>117</v>
      </c>
      <c r="B1812" s="57">
        <f t="shared" ref="B1812" ca="1" si="43400">roleHours(G1810:CH1816, "MFD")</f>
        <v>16</v>
      </c>
      <c r="C1812" s="14">
        <f t="shared" ref="C1812:C1815" ca="1" si="43401">B1812/8</f>
        <v>2</v>
      </c>
      <c r="D1812" s="14">
        <f t="shared" ref="D1812" ca="1" si="43402">B1811-D1811</f>
        <v>-37.700000000000003</v>
      </c>
      <c r="E1812" s="20" t="s">
        <v>127</v>
      </c>
      <c r="F1812" s="51" t="s">
        <v>130</v>
      </c>
      <c r="G1812" s="36"/>
      <c r="H1812" s="37"/>
      <c r="I1812" s="44">
        <f t="shared" ref="I1812" si="43403">parseTime(G1812)-(H1815=INT(RIGHT($F1812, 1)))</f>
        <v>0</v>
      </c>
      <c r="J1812" s="45">
        <f t="shared" si="43352"/>
        <v>0</v>
      </c>
      <c r="K1812" s="36"/>
      <c r="L1812" s="37"/>
      <c r="M1812" s="44">
        <f t="shared" ref="M1812" si="43404">parseTime(K1812)-(L1815=INT(RIGHT($F1812, 1)))</f>
        <v>0</v>
      </c>
      <c r="N1812" s="45">
        <f t="shared" si="43354"/>
        <v>0</v>
      </c>
      <c r="O1812" s="36"/>
      <c r="P1812" s="37"/>
      <c r="Q1812" s="44">
        <f t="shared" ref="Q1812" si="43405">parseTime(O1812)-(P1815=INT(RIGHT($F1812, 1)))</f>
        <v>0</v>
      </c>
      <c r="R1812" s="45">
        <f t="shared" si="43356"/>
        <v>0</v>
      </c>
      <c r="S1812" s="36"/>
      <c r="T1812" s="37"/>
      <c r="U1812" s="44">
        <f t="shared" ref="U1812" si="43406">parseTime(S1812)-(T1815=INT(RIGHT($F1812, 1)))</f>
        <v>0</v>
      </c>
      <c r="V1812" s="45">
        <f t="shared" si="43358"/>
        <v>0</v>
      </c>
      <c r="W1812" s="36"/>
      <c r="X1812" s="37"/>
      <c r="Y1812" s="44">
        <f t="shared" ref="Y1812" si="43407">parseTime(W1812)-(X1815=INT(RIGHT($F1812, 1)))</f>
        <v>0</v>
      </c>
      <c r="Z1812" s="45">
        <f t="shared" si="43360"/>
        <v>0</v>
      </c>
      <c r="AA1812" s="36"/>
      <c r="AB1812" s="37"/>
      <c r="AC1812" s="44">
        <f t="shared" ref="AC1812" si="43408">parseTime(AA1812)-(AB1815=INT(RIGHT($F1812, 1)))</f>
        <v>0</v>
      </c>
      <c r="AD1812" s="45">
        <f t="shared" si="43362"/>
        <v>0</v>
      </c>
      <c r="AE1812" s="36"/>
      <c r="AF1812" s="37"/>
      <c r="AG1812" s="44">
        <f t="shared" ref="AG1812" si="43409">parseTime(AE1812)-(AF1815=INT(RIGHT($F1812, 1)))</f>
        <v>0</v>
      </c>
      <c r="AH1812" s="45">
        <f t="shared" si="43364"/>
        <v>0</v>
      </c>
      <c r="AI1812" s="36"/>
      <c r="AJ1812" s="37"/>
      <c r="AK1812" s="44">
        <f>parseTime(AI1812)-(AJ1815=INT(RIGHT($F1812, 1)))</f>
        <v>0</v>
      </c>
      <c r="AL1812" s="45">
        <f t="shared" si="43365"/>
        <v>0</v>
      </c>
      <c r="AM1812" s="36"/>
      <c r="AN1812" s="37"/>
      <c r="AO1812" s="44">
        <f t="shared" ref="AO1812" si="43410">parseTime(AM1812)-(AN1815=INT(RIGHT($F1812, 1)))</f>
        <v>0</v>
      </c>
      <c r="AP1812" s="45">
        <f t="shared" si="43367"/>
        <v>0</v>
      </c>
      <c r="AQ1812" s="36"/>
      <c r="AR1812" s="37"/>
      <c r="AS1812" s="44">
        <f t="shared" ref="AS1812" si="43411">parseTime(AQ1812)-(AR1815=INT(RIGHT($F1812, 1)))</f>
        <v>0</v>
      </c>
      <c r="AT1812" s="45">
        <f t="shared" si="43369"/>
        <v>0</v>
      </c>
      <c r="AU1812" s="36"/>
      <c r="AV1812" s="37"/>
      <c r="AW1812" s="44">
        <f>parseTime(AU1812)-(AV1815=INT(RIGHT($F1812, 1)))</f>
        <v>0</v>
      </c>
      <c r="AX1812" s="45">
        <f t="shared" si="43370"/>
        <v>0</v>
      </c>
      <c r="AY1812" s="36"/>
      <c r="AZ1812" s="37"/>
      <c r="BA1812" s="44">
        <f>parseTime(AY1812)-(AZ1815=INT(RIGHT($F1812, 1)))</f>
        <v>0</v>
      </c>
      <c r="BB1812" s="45">
        <f t="shared" si="43371"/>
        <v>0</v>
      </c>
      <c r="BC1812" s="36"/>
      <c r="BD1812" s="37"/>
      <c r="BE1812" s="44">
        <f>parseTime(BC1812)-(BD1815=INT(RIGHT($F1812, 1)))</f>
        <v>0</v>
      </c>
      <c r="BF1812" s="45">
        <f t="shared" si="43372"/>
        <v>0</v>
      </c>
      <c r="BG1812" s="36"/>
      <c r="BH1812" s="37"/>
      <c r="BI1812" s="44">
        <f>parseTime(BG1812)-(BH1815=INT(RIGHT($F1812, 1)))</f>
        <v>0</v>
      </c>
      <c r="BJ1812" s="45">
        <f t="shared" si="43373"/>
        <v>0</v>
      </c>
      <c r="BK1812" s="36"/>
      <c r="BL1812" s="37"/>
      <c r="BM1812" s="44">
        <f>parseTime(BK1812)-(BL1815=INT(RIGHT($F1812, 1)))</f>
        <v>0</v>
      </c>
      <c r="BN1812" s="45">
        <f t="shared" si="43374"/>
        <v>0</v>
      </c>
      <c r="BO1812" s="36"/>
      <c r="BP1812" s="37"/>
      <c r="BQ1812" s="44">
        <f t="shared" ref="BQ1812" si="43412">parseTime(BO1812)-(BP1815=INT(RIGHT($F1812, 1)))</f>
        <v>0</v>
      </c>
      <c r="BR1812" s="45">
        <f t="shared" si="43376"/>
        <v>0</v>
      </c>
      <c r="BS1812" s="36"/>
      <c r="BT1812" s="37"/>
      <c r="BU1812" s="44">
        <f t="shared" ref="BU1812" si="43413">parseTime(BS1812)-(BT1815=INT(RIGHT($F1812, 1)))</f>
        <v>0</v>
      </c>
      <c r="BV1812" s="45">
        <f t="shared" si="43378"/>
        <v>0</v>
      </c>
      <c r="BW1812" s="36"/>
      <c r="BX1812" s="37"/>
      <c r="BY1812" s="44">
        <f t="shared" ref="BY1812" si="43414">parseTime(BW1812)-(BX1815=INT(RIGHT($F1812, 1)))</f>
        <v>0</v>
      </c>
      <c r="BZ1812" s="45">
        <f t="shared" si="43380"/>
        <v>0</v>
      </c>
      <c r="CA1812" s="36"/>
      <c r="CB1812" s="37"/>
      <c r="CC1812" s="44">
        <f t="shared" ref="CC1812" si="43415">parseTime(CA1812)-(CB1815=INT(RIGHT($F1812, 1)))</f>
        <v>0</v>
      </c>
      <c r="CD1812" s="45">
        <f t="shared" si="43382"/>
        <v>0</v>
      </c>
      <c r="CE1812" s="36"/>
      <c r="CF1812" s="37"/>
      <c r="CG1812" s="44">
        <f t="shared" ref="CG1812" si="43416">parseTime(CE1812)-(CF1815=INT(RIGHT($F1812, 1)))</f>
        <v>0</v>
      </c>
      <c r="CH1812" s="45">
        <f t="shared" si="43384"/>
        <v>0</v>
      </c>
    </row>
    <row r="1813" spans="1:86" x14ac:dyDescent="0.25">
      <c r="A1813" s="56"/>
      <c r="B1813" s="57"/>
      <c r="C1813" s="14">
        <f t="shared" si="43401"/>
        <v>0</v>
      </c>
      <c r="D1813" s="14" t="s">
        <v>259</v>
      </c>
      <c r="E1813" s="20">
        <v>4.25</v>
      </c>
      <c r="F1813" s="51" t="s">
        <v>131</v>
      </c>
      <c r="G1813" s="36"/>
      <c r="H1813" s="37"/>
      <c r="I1813" s="44">
        <f t="shared" ref="I1813" si="43417">parseTime(G1813)-(H1815=INT(RIGHT($F1813, 1)))</f>
        <v>0</v>
      </c>
      <c r="J1813" s="45">
        <f t="shared" si="43352"/>
        <v>0</v>
      </c>
      <c r="K1813" s="36"/>
      <c r="L1813" s="37"/>
      <c r="M1813" s="44">
        <f t="shared" ref="M1813" si="43418">parseTime(K1813)-(L1815=INT(RIGHT($F1813, 1)))</f>
        <v>0</v>
      </c>
      <c r="N1813" s="45">
        <f t="shared" si="43354"/>
        <v>0</v>
      </c>
      <c r="O1813" s="36"/>
      <c r="P1813" s="37"/>
      <c r="Q1813" s="44">
        <f t="shared" ref="Q1813" si="43419">parseTime(O1813)-(P1815=INT(RIGHT($F1813, 1)))</f>
        <v>0</v>
      </c>
      <c r="R1813" s="45">
        <f t="shared" si="43356"/>
        <v>0</v>
      </c>
      <c r="S1813" s="36"/>
      <c r="T1813" s="37"/>
      <c r="U1813" s="44">
        <f t="shared" ref="U1813" si="43420">parseTime(S1813)-(T1815=INT(RIGHT($F1813, 1)))</f>
        <v>0</v>
      </c>
      <c r="V1813" s="45">
        <f t="shared" si="43358"/>
        <v>0</v>
      </c>
      <c r="W1813" s="36"/>
      <c r="X1813" s="37"/>
      <c r="Y1813" s="44">
        <f t="shared" ref="Y1813" si="43421">parseTime(W1813)-(X1815=INT(RIGHT($F1813, 1)))</f>
        <v>0</v>
      </c>
      <c r="Z1813" s="45">
        <f t="shared" si="43360"/>
        <v>0</v>
      </c>
      <c r="AA1813" s="36"/>
      <c r="AB1813" s="37"/>
      <c r="AC1813" s="44">
        <f t="shared" ref="AC1813" si="43422">parseTime(AA1813)-(AB1815=INT(RIGHT($F1813, 1)))</f>
        <v>0</v>
      </c>
      <c r="AD1813" s="45">
        <f t="shared" si="43362"/>
        <v>0</v>
      </c>
      <c r="AE1813" s="36"/>
      <c r="AF1813" s="37"/>
      <c r="AG1813" s="44">
        <f t="shared" ref="AG1813" si="43423">parseTime(AE1813)-(AF1815=INT(RIGHT($F1813, 1)))</f>
        <v>0</v>
      </c>
      <c r="AH1813" s="45">
        <f t="shared" si="43364"/>
        <v>0</v>
      </c>
      <c r="AI1813" s="36"/>
      <c r="AJ1813" s="37"/>
      <c r="AK1813" s="44">
        <f>parseTime(AI1813)-(AJ1815=INT(RIGHT($F1813, 1)))</f>
        <v>0</v>
      </c>
      <c r="AL1813" s="45">
        <f t="shared" si="43365"/>
        <v>0</v>
      </c>
      <c r="AM1813" s="36"/>
      <c r="AN1813" s="37"/>
      <c r="AO1813" s="44">
        <f t="shared" ref="AO1813" si="43424">parseTime(AM1813)-(AN1815=INT(RIGHT($F1813, 1)))</f>
        <v>0</v>
      </c>
      <c r="AP1813" s="45">
        <f t="shared" si="43367"/>
        <v>0</v>
      </c>
      <c r="AQ1813" s="36"/>
      <c r="AR1813" s="37"/>
      <c r="AS1813" s="44">
        <f t="shared" ref="AS1813" si="43425">parseTime(AQ1813)-(AR1815=INT(RIGHT($F1813, 1)))</f>
        <v>0</v>
      </c>
      <c r="AT1813" s="45">
        <f t="shared" si="43369"/>
        <v>0</v>
      </c>
      <c r="AU1813" s="36"/>
      <c r="AV1813" s="37"/>
      <c r="AW1813" s="44">
        <f>parseTime(AU1813)-(AV1815=INT(RIGHT($F1813, 1)))</f>
        <v>0</v>
      </c>
      <c r="AX1813" s="45">
        <f t="shared" si="43370"/>
        <v>0</v>
      </c>
      <c r="AY1813" s="36"/>
      <c r="AZ1813" s="37"/>
      <c r="BA1813" s="44">
        <f>parseTime(AY1813)-(AZ1815=INT(RIGHT($F1813, 1)))</f>
        <v>0</v>
      </c>
      <c r="BB1813" s="45">
        <f t="shared" si="43371"/>
        <v>0</v>
      </c>
      <c r="BC1813" s="36"/>
      <c r="BD1813" s="37"/>
      <c r="BE1813" s="44">
        <f>parseTime(BC1813)-(BD1815=INT(RIGHT($F1813, 1)))</f>
        <v>0</v>
      </c>
      <c r="BF1813" s="45">
        <f t="shared" si="43372"/>
        <v>0</v>
      </c>
      <c r="BG1813" s="36"/>
      <c r="BH1813" s="37"/>
      <c r="BI1813" s="44">
        <f>parseTime(BG1813)-(BH1815=INT(RIGHT($F1813, 1)))</f>
        <v>0</v>
      </c>
      <c r="BJ1813" s="45">
        <f t="shared" si="43373"/>
        <v>0</v>
      </c>
      <c r="BK1813" s="36"/>
      <c r="BL1813" s="37"/>
      <c r="BM1813" s="44">
        <f>parseTime(BK1813)-(BL1815=INT(RIGHT($F1813, 1)))</f>
        <v>0</v>
      </c>
      <c r="BN1813" s="45">
        <f t="shared" si="43374"/>
        <v>0</v>
      </c>
      <c r="BO1813" s="36"/>
      <c r="BP1813" s="37"/>
      <c r="BQ1813" s="44">
        <f t="shared" ref="BQ1813" si="43426">parseTime(BO1813)-(BP1815=INT(RIGHT($F1813, 1)))</f>
        <v>0</v>
      </c>
      <c r="BR1813" s="45">
        <f t="shared" si="43376"/>
        <v>0</v>
      </c>
      <c r="BS1813" s="36"/>
      <c r="BT1813" s="37"/>
      <c r="BU1813" s="44">
        <f t="shared" ref="BU1813" si="43427">parseTime(BS1813)-(BT1815=INT(RIGHT($F1813, 1)))</f>
        <v>0</v>
      </c>
      <c r="BV1813" s="45">
        <f t="shared" si="43378"/>
        <v>0</v>
      </c>
      <c r="BW1813" s="36"/>
      <c r="BX1813" s="37"/>
      <c r="BY1813" s="44">
        <f t="shared" ref="BY1813" si="43428">parseTime(BW1813)-(BX1815=INT(RIGHT($F1813, 1)))</f>
        <v>0</v>
      </c>
      <c r="BZ1813" s="45">
        <f t="shared" si="43380"/>
        <v>0</v>
      </c>
      <c r="CA1813" s="36"/>
      <c r="CB1813" s="37"/>
      <c r="CC1813" s="44">
        <f t="shared" ref="CC1813" si="43429">parseTime(CA1813)-(CB1815=INT(RIGHT($F1813, 1)))</f>
        <v>0</v>
      </c>
      <c r="CD1813" s="45">
        <f t="shared" si="43382"/>
        <v>0</v>
      </c>
      <c r="CE1813" s="36"/>
      <c r="CF1813" s="37"/>
      <c r="CG1813" s="44">
        <f t="shared" ref="CG1813" si="43430">parseTime(CE1813)-(CF1815=INT(RIGHT($F1813, 1)))</f>
        <v>0</v>
      </c>
      <c r="CH1813" s="45">
        <f t="shared" si="43384"/>
        <v>0</v>
      </c>
    </row>
    <row r="1814" spans="1:86" x14ac:dyDescent="0.25">
      <c r="A1814" s="56" t="s">
        <v>119</v>
      </c>
      <c r="B1814" s="57">
        <f t="shared" ref="B1814" ca="1" si="43431">roleHours(G1810:CH1816, "MCC")</f>
        <v>0</v>
      </c>
      <c r="C1814" s="14">
        <f t="shared" ca="1" si="43401"/>
        <v>0</v>
      </c>
      <c r="D1814" s="14" t="s">
        <v>260</v>
      </c>
      <c r="E1814" s="20">
        <v>4.6500000000000004</v>
      </c>
      <c r="F1814" s="51" t="s">
        <v>132</v>
      </c>
      <c r="G1814" s="36"/>
      <c r="H1814" s="37"/>
      <c r="I1814" s="44">
        <f t="shared" ref="I1814" si="43432">parseTime(G1814)-(H1815=INT(RIGHT($F1814, 1)))</f>
        <v>0</v>
      </c>
      <c r="J1814" s="45">
        <f t="shared" si="43352"/>
        <v>0</v>
      </c>
      <c r="K1814" s="36"/>
      <c r="L1814" s="37"/>
      <c r="M1814" s="44">
        <f t="shared" ref="M1814" si="43433">parseTime(K1814)-(L1815=INT(RIGHT($F1814, 1)))</f>
        <v>0</v>
      </c>
      <c r="N1814" s="45">
        <f t="shared" si="43354"/>
        <v>0</v>
      </c>
      <c r="O1814" s="36"/>
      <c r="P1814" s="37"/>
      <c r="Q1814" s="44">
        <f t="shared" ref="Q1814" si="43434">parseTime(O1814)-(P1815=INT(RIGHT($F1814, 1)))</f>
        <v>0</v>
      </c>
      <c r="R1814" s="45">
        <f t="shared" si="43356"/>
        <v>0</v>
      </c>
      <c r="S1814" s="36"/>
      <c r="T1814" s="37"/>
      <c r="U1814" s="44">
        <f t="shared" ref="U1814" si="43435">parseTime(S1814)-(T1815=INT(RIGHT($F1814, 1)))</f>
        <v>0</v>
      </c>
      <c r="V1814" s="45">
        <f t="shared" si="43358"/>
        <v>0</v>
      </c>
      <c r="W1814" s="36"/>
      <c r="X1814" s="37"/>
      <c r="Y1814" s="44">
        <f t="shared" ref="Y1814" si="43436">parseTime(W1814)-(X1815=INT(RIGHT($F1814, 1)))</f>
        <v>0</v>
      </c>
      <c r="Z1814" s="45">
        <f t="shared" si="43360"/>
        <v>0</v>
      </c>
      <c r="AA1814" s="36"/>
      <c r="AB1814" s="37"/>
      <c r="AC1814" s="44">
        <f t="shared" ref="AC1814" si="43437">parseTime(AA1814)-(AB1815=INT(RIGHT($F1814, 1)))</f>
        <v>0</v>
      </c>
      <c r="AD1814" s="45">
        <f t="shared" si="43362"/>
        <v>0</v>
      </c>
      <c r="AE1814" s="36"/>
      <c r="AF1814" s="37"/>
      <c r="AG1814" s="44">
        <f t="shared" ref="AG1814" si="43438">parseTime(AE1814)-(AF1815=INT(RIGHT($F1814, 1)))</f>
        <v>0</v>
      </c>
      <c r="AH1814" s="45">
        <f t="shared" si="43364"/>
        <v>0</v>
      </c>
      <c r="AI1814" s="36"/>
      <c r="AJ1814" s="37"/>
      <c r="AK1814" s="44">
        <f>parseTime(AI1814)-(AJ1815=INT(RIGHT($F1814, 1)))</f>
        <v>0</v>
      </c>
      <c r="AL1814" s="45">
        <f t="shared" si="43365"/>
        <v>0</v>
      </c>
      <c r="AM1814" s="36"/>
      <c r="AN1814" s="37"/>
      <c r="AO1814" s="44">
        <f t="shared" ref="AO1814" si="43439">parseTime(AM1814)-(AN1815=INT(RIGHT($F1814, 1)))</f>
        <v>0</v>
      </c>
      <c r="AP1814" s="45">
        <f t="shared" si="43367"/>
        <v>0</v>
      </c>
      <c r="AQ1814" s="36"/>
      <c r="AR1814" s="37"/>
      <c r="AS1814" s="44">
        <f t="shared" ref="AS1814" si="43440">parseTime(AQ1814)-(AR1815=INT(RIGHT($F1814, 1)))</f>
        <v>0</v>
      </c>
      <c r="AT1814" s="45">
        <f t="shared" si="43369"/>
        <v>0</v>
      </c>
      <c r="AU1814" s="36"/>
      <c r="AV1814" s="37"/>
      <c r="AW1814" s="44">
        <f>parseTime(AU1814)-(AV1815=INT(RIGHT($F1814, 1)))</f>
        <v>0</v>
      </c>
      <c r="AX1814" s="45">
        <f t="shared" si="43370"/>
        <v>0</v>
      </c>
      <c r="AY1814" s="36"/>
      <c r="AZ1814" s="37"/>
      <c r="BA1814" s="44">
        <f>parseTime(AY1814)-(AZ1815=INT(RIGHT($F1814, 1)))</f>
        <v>0</v>
      </c>
      <c r="BB1814" s="45">
        <f t="shared" si="43371"/>
        <v>0</v>
      </c>
      <c r="BC1814" s="36"/>
      <c r="BD1814" s="37"/>
      <c r="BE1814" s="44">
        <f>parseTime(BC1814)-(BD1815=INT(RIGHT($F1814, 1)))</f>
        <v>0</v>
      </c>
      <c r="BF1814" s="45">
        <f t="shared" si="43372"/>
        <v>0</v>
      </c>
      <c r="BG1814" s="36"/>
      <c r="BH1814" s="37"/>
      <c r="BI1814" s="44">
        <f>parseTime(BG1814)-(BH1815=INT(RIGHT($F1814, 1)))</f>
        <v>0</v>
      </c>
      <c r="BJ1814" s="45">
        <f t="shared" si="43373"/>
        <v>0</v>
      </c>
      <c r="BK1814" s="36"/>
      <c r="BL1814" s="37"/>
      <c r="BM1814" s="44">
        <f>parseTime(BK1814)-(BL1815=INT(RIGHT($F1814, 1)))</f>
        <v>0</v>
      </c>
      <c r="BN1814" s="45">
        <f t="shared" si="43374"/>
        <v>0</v>
      </c>
      <c r="BO1814" s="36"/>
      <c r="BP1814" s="37"/>
      <c r="BQ1814" s="44">
        <f t="shared" ref="BQ1814" si="43441">parseTime(BO1814)-(BP1815=INT(RIGHT($F1814, 1)))</f>
        <v>0</v>
      </c>
      <c r="BR1814" s="45">
        <f t="shared" si="43376"/>
        <v>0</v>
      </c>
      <c r="BS1814" s="36"/>
      <c r="BT1814" s="37"/>
      <c r="BU1814" s="44">
        <f t="shared" ref="BU1814" si="43442">parseTime(BS1814)-(BT1815=INT(RIGHT($F1814, 1)))</f>
        <v>0</v>
      </c>
      <c r="BV1814" s="45">
        <f t="shared" si="43378"/>
        <v>0</v>
      </c>
      <c r="BW1814" s="36"/>
      <c r="BX1814" s="37"/>
      <c r="BY1814" s="44">
        <f t="shared" ref="BY1814" si="43443">parseTime(BW1814)-(BX1815=INT(RIGHT($F1814, 1)))</f>
        <v>0</v>
      </c>
      <c r="BZ1814" s="45">
        <f t="shared" si="43380"/>
        <v>0</v>
      </c>
      <c r="CA1814" s="36"/>
      <c r="CB1814" s="37"/>
      <c r="CC1814" s="44">
        <f t="shared" ref="CC1814" si="43444">parseTime(CA1814)-(CB1815=INT(RIGHT($F1814, 1)))</f>
        <v>0</v>
      </c>
      <c r="CD1814" s="45">
        <f t="shared" si="43382"/>
        <v>0</v>
      </c>
      <c r="CE1814" s="36"/>
      <c r="CF1814" s="37"/>
      <c r="CG1814" s="44">
        <f t="shared" ref="CG1814" si="43445">parseTime(CE1814)-(CF1815=INT(RIGHT($F1814, 1)))</f>
        <v>0</v>
      </c>
      <c r="CH1814" s="45">
        <f t="shared" si="43384"/>
        <v>0</v>
      </c>
    </row>
    <row r="1815" spans="1:86" x14ac:dyDescent="0.25">
      <c r="A1815" s="56"/>
      <c r="B1815" s="57"/>
      <c r="C1815" s="14">
        <f t="shared" si="43401"/>
        <v>0</v>
      </c>
      <c r="D1815" s="14"/>
      <c r="E1815" s="20">
        <f t="shared" ref="E1815" si="43446">((7.5/2)-0.5+E1814)*8</f>
        <v>63.2</v>
      </c>
      <c r="F1815" s="51"/>
      <c r="G1815" s="46" t="s">
        <v>134</v>
      </c>
      <c r="H1815" s="38">
        <f t="shared" ref="H1815" si="43447">lunchAdjust(G1810:H1814)</f>
        <v>0</v>
      </c>
      <c r="I1815" s="48" t="s">
        <v>0</v>
      </c>
      <c r="J1815" s="39">
        <f t="shared" ref="J1815" si="43448">SUMPRODUCT(I1810:I1814*J1810:J1814)</f>
        <v>0</v>
      </c>
      <c r="K1815" s="46" t="s">
        <v>134</v>
      </c>
      <c r="L1815" s="38">
        <f t="shared" ref="L1815" si="43449">lunchAdjust(K1810:L1814)</f>
        <v>0</v>
      </c>
      <c r="M1815" s="48" t="s">
        <v>0</v>
      </c>
      <c r="N1815" s="39">
        <f t="shared" ref="N1815" si="43450">SUMPRODUCT(M1810:M1814*N1810:N1814)</f>
        <v>0</v>
      </c>
      <c r="O1815" s="46" t="s">
        <v>134</v>
      </c>
      <c r="P1815" s="38">
        <f t="shared" ref="P1815" si="43451">lunchAdjust(O1810:P1814)</f>
        <v>0</v>
      </c>
      <c r="Q1815" s="48" t="s">
        <v>0</v>
      </c>
      <c r="R1815" s="39">
        <f t="shared" ref="R1815" si="43452">SUMPRODUCT(Q1810:Q1814*R1810:R1814)</f>
        <v>0</v>
      </c>
      <c r="S1815" s="46" t="s">
        <v>134</v>
      </c>
      <c r="T1815" s="38">
        <f t="shared" ref="T1815" si="43453">lunchAdjust(S1810:T1814)</f>
        <v>0</v>
      </c>
      <c r="U1815" s="48" t="s">
        <v>0</v>
      </c>
      <c r="V1815" s="39">
        <f t="shared" ref="V1815" si="43454">SUMPRODUCT(U1810:U1814*V1810:V1814)</f>
        <v>0</v>
      </c>
      <c r="W1815" s="46" t="s">
        <v>134</v>
      </c>
      <c r="X1815" s="38">
        <f t="shared" ref="X1815" si="43455">lunchAdjust(W1810:X1814)</f>
        <v>0</v>
      </c>
      <c r="Y1815" s="48" t="s">
        <v>0</v>
      </c>
      <c r="Z1815" s="39">
        <f t="shared" ref="Z1815" si="43456">SUMPRODUCT(Y1810:Y1814*Z1810:Z1814)</f>
        <v>0</v>
      </c>
      <c r="AA1815" s="46" t="s">
        <v>134</v>
      </c>
      <c r="AB1815" s="38">
        <f t="shared" ref="AB1815" si="43457">lunchAdjust(AA1810:AB1814)</f>
        <v>0</v>
      </c>
      <c r="AC1815" s="48" t="s">
        <v>0</v>
      </c>
      <c r="AD1815" s="39">
        <f t="shared" ref="AD1815" si="43458">SUMPRODUCT(AC1810:AC1814*AD1810:AD1814)</f>
        <v>0</v>
      </c>
      <c r="AE1815" s="46" t="s">
        <v>134</v>
      </c>
      <c r="AF1815" s="38">
        <f t="shared" ref="AF1815" si="43459">lunchAdjust(AE1810:AF1814)</f>
        <v>0</v>
      </c>
      <c r="AG1815" s="48" t="s">
        <v>0</v>
      </c>
      <c r="AH1815" s="39">
        <f t="shared" ref="AH1815" si="43460">SUMPRODUCT(AG1810:AG1814*AH1810:AH1814)</f>
        <v>0</v>
      </c>
      <c r="AI1815" s="46" t="s">
        <v>134</v>
      </c>
      <c r="AJ1815" s="38">
        <f t="shared" ref="AJ1815" si="43461">lunchAdjust(AI1810:AJ1814)</f>
        <v>1</v>
      </c>
      <c r="AK1815" s="48" t="s">
        <v>0</v>
      </c>
      <c r="AL1815" s="39">
        <f t="shared" ref="AL1815" si="43462">SUMPRODUCT(AK1810:AK1814*AL1810:AL1814)</f>
        <v>8</v>
      </c>
      <c r="AM1815" s="46" t="s">
        <v>134</v>
      </c>
      <c r="AN1815" s="38">
        <f t="shared" ref="AN1815" si="43463">lunchAdjust(AM1810:AN1814)</f>
        <v>0</v>
      </c>
      <c r="AO1815" s="48" t="s">
        <v>0</v>
      </c>
      <c r="AP1815" s="39">
        <f t="shared" ref="AP1815" si="43464">SUMPRODUCT(AO1810:AO1814*AP1810:AP1814)</f>
        <v>0</v>
      </c>
      <c r="AQ1815" s="46" t="s">
        <v>134</v>
      </c>
      <c r="AR1815" s="38">
        <f t="shared" ref="AR1815" si="43465">lunchAdjust(AQ1810:AR1814)</f>
        <v>0</v>
      </c>
      <c r="AS1815" s="48" t="s">
        <v>0</v>
      </c>
      <c r="AT1815" s="39">
        <f t="shared" ref="AT1815" si="43466">SUMPRODUCT(AS1810:AS1814*AT1810:AT1814)</f>
        <v>0</v>
      </c>
      <c r="AU1815" s="46" t="s">
        <v>134</v>
      </c>
      <c r="AV1815" s="38">
        <f t="shared" ref="AV1815" si="43467">lunchAdjust(AU1810:AV1814)</f>
        <v>0</v>
      </c>
      <c r="AW1815" s="48" t="s">
        <v>0</v>
      </c>
      <c r="AX1815" s="39">
        <f t="shared" ref="AX1815" si="43468">SUMPRODUCT(AW1810:AW1814*AX1810:AX1814)</f>
        <v>0</v>
      </c>
      <c r="AY1815" s="46" t="s">
        <v>134</v>
      </c>
      <c r="AZ1815" s="38">
        <f t="shared" ref="AZ1815" si="43469">lunchAdjust(AY1810:AZ1814)</f>
        <v>0</v>
      </c>
      <c r="BA1815" s="48" t="s">
        <v>0</v>
      </c>
      <c r="BB1815" s="39">
        <f t="shared" ref="BB1815" si="43470">SUMPRODUCT(BA1810:BA1814*BB1810:BB1814)</f>
        <v>0</v>
      </c>
      <c r="BC1815" s="46" t="s">
        <v>134</v>
      </c>
      <c r="BD1815" s="38">
        <f t="shared" ref="BD1815" si="43471">lunchAdjust(BC1810:BD1814)</f>
        <v>0</v>
      </c>
      <c r="BE1815" s="48" t="s">
        <v>0</v>
      </c>
      <c r="BF1815" s="39">
        <f t="shared" ref="BF1815" si="43472">SUMPRODUCT(BE1810:BE1814*BF1810:BF1814)</f>
        <v>0</v>
      </c>
      <c r="BG1815" s="46" t="s">
        <v>134</v>
      </c>
      <c r="BH1815" s="38">
        <f t="shared" ref="BH1815" si="43473">lunchAdjust(BG1810:BH1814)</f>
        <v>0</v>
      </c>
      <c r="BI1815" s="48" t="s">
        <v>0</v>
      </c>
      <c r="BJ1815" s="39">
        <f t="shared" ref="BJ1815" si="43474">SUMPRODUCT(BI1810:BI1814*BJ1810:BJ1814)</f>
        <v>0</v>
      </c>
      <c r="BK1815" s="46" t="s">
        <v>134</v>
      </c>
      <c r="BL1815" s="38">
        <f t="shared" ref="BL1815" si="43475">lunchAdjust(BK1810:BL1814)</f>
        <v>0</v>
      </c>
      <c r="BM1815" s="48" t="s">
        <v>0</v>
      </c>
      <c r="BN1815" s="39">
        <f t="shared" ref="BN1815" si="43476">SUMPRODUCT(BM1810:BM1814*BN1810:BN1814)</f>
        <v>0</v>
      </c>
      <c r="BO1815" s="46" t="s">
        <v>134</v>
      </c>
      <c r="BP1815" s="38">
        <f t="shared" ref="BP1815" si="43477">lunchAdjust(BO1810:BP1814)</f>
        <v>1</v>
      </c>
      <c r="BQ1815" s="48" t="s">
        <v>0</v>
      </c>
      <c r="BR1815" s="39">
        <f t="shared" ref="BR1815" si="43478">SUMPRODUCT(BQ1810:BQ1814*BR1810:BR1814)</f>
        <v>8</v>
      </c>
      <c r="BS1815" s="46" t="s">
        <v>134</v>
      </c>
      <c r="BT1815" s="38">
        <f t="shared" ref="BT1815" si="43479">lunchAdjust(BS1810:BT1814)</f>
        <v>0</v>
      </c>
      <c r="BU1815" s="48" t="s">
        <v>0</v>
      </c>
      <c r="BV1815" s="39">
        <f t="shared" ref="BV1815" si="43480">SUMPRODUCT(BU1810:BU1814*BV1810:BV1814)</f>
        <v>0</v>
      </c>
      <c r="BW1815" s="46" t="s">
        <v>134</v>
      </c>
      <c r="BX1815" s="38">
        <f t="shared" ref="BX1815" si="43481">lunchAdjust(BW1810:BX1814)</f>
        <v>0</v>
      </c>
      <c r="BY1815" s="48" t="s">
        <v>0</v>
      </c>
      <c r="BZ1815" s="39">
        <f t="shared" ref="BZ1815" si="43482">SUMPRODUCT(BY1810:BY1814*BZ1810:BZ1814)</f>
        <v>0</v>
      </c>
      <c r="CA1815" s="46" t="s">
        <v>134</v>
      </c>
      <c r="CB1815" s="38">
        <f t="shared" ref="CB1815" si="43483">lunchAdjust(CA1810:CB1814)</f>
        <v>0</v>
      </c>
      <c r="CC1815" s="48" t="s">
        <v>0</v>
      </c>
      <c r="CD1815" s="39">
        <f t="shared" ref="CD1815" si="43484">SUMPRODUCT(CC1810:CC1814*CD1810:CD1814)</f>
        <v>0</v>
      </c>
      <c r="CE1815" s="46" t="s">
        <v>134</v>
      </c>
      <c r="CF1815" s="38">
        <f t="shared" ref="CF1815" si="43485">lunchAdjust(CE1810:CF1814)</f>
        <v>0</v>
      </c>
      <c r="CG1815" s="48" t="s">
        <v>0</v>
      </c>
      <c r="CH1815" s="39">
        <f t="shared" ref="CH1815" si="43486">SUMPRODUCT(CG1810:CG1814*CH1810:CH1814)</f>
        <v>0</v>
      </c>
    </row>
    <row r="1816" spans="1:86" ht="15.75" thickBot="1" x14ac:dyDescent="0.3">
      <c r="A1816" s="58" t="s">
        <v>121</v>
      </c>
      <c r="B1816" s="59">
        <f t="shared" ref="B1816" ca="1" si="43487">roleHours(G1810:CH1816, "OUT")</f>
        <v>0</v>
      </c>
      <c r="C1816" s="54" t="s">
        <v>137</v>
      </c>
      <c r="D1816" s="22">
        <f t="shared" ref="D1816" ca="1" si="43488">roleHours(G1810:CH1816, "PTO")</f>
        <v>0</v>
      </c>
      <c r="E1816" s="23">
        <f t="shared" ref="E1816" ca="1" si="43489">E1815-B1811</f>
        <v>47.2</v>
      </c>
      <c r="F1816" s="52"/>
      <c r="G1816" s="47" t="s">
        <v>39</v>
      </c>
      <c r="H1816" s="40">
        <f t="shared" si="43144"/>
        <v>0</v>
      </c>
      <c r="I1816" s="49" t="s">
        <v>135</v>
      </c>
      <c r="J1816" s="41">
        <f t="shared" ref="J1816" si="43490">J1815*G$4</f>
        <v>0</v>
      </c>
      <c r="K1816" s="47" t="s">
        <v>39</v>
      </c>
      <c r="L1816" s="40">
        <f t="shared" ref="L1816" si="43491">SUMPRODUCT(M1810:M1814*(L1810:L1814="PTO"))+SUMPRODUCT(M1810:M1814*(L1810:L1814="HOL"))</f>
        <v>0</v>
      </c>
      <c r="M1816" s="49" t="s">
        <v>135</v>
      </c>
      <c r="N1816" s="41">
        <f t="shared" ref="N1816" si="43492">N1815*K$4</f>
        <v>0</v>
      </c>
      <c r="O1816" s="47" t="s">
        <v>39</v>
      </c>
      <c r="P1816" s="40">
        <f t="shared" ref="P1816" si="43493">SUMPRODUCT(Q1810:Q1814*(P1810:P1814="PTO"))+SUMPRODUCT(Q1810:Q1814*(P1810:P1814="HOL"))</f>
        <v>0</v>
      </c>
      <c r="Q1816" s="49" t="s">
        <v>135</v>
      </c>
      <c r="R1816" s="41">
        <f t="shared" ref="R1816" si="43494">R1815*O$4</f>
        <v>0</v>
      </c>
      <c r="S1816" s="47" t="s">
        <v>39</v>
      </c>
      <c r="T1816" s="40">
        <f t="shared" ref="T1816" si="43495">SUMPRODUCT(U1810:U1814*(T1810:T1814="PTO"))+SUMPRODUCT(U1810:U1814*(T1810:T1814="HOL"))</f>
        <v>0</v>
      </c>
      <c r="U1816" s="49" t="s">
        <v>135</v>
      </c>
      <c r="V1816" s="41">
        <f t="shared" ref="V1816" si="43496">V1815*S$4</f>
        <v>0</v>
      </c>
      <c r="W1816" s="47" t="s">
        <v>39</v>
      </c>
      <c r="X1816" s="40">
        <f t="shared" ref="X1816" si="43497">SUMPRODUCT(Y1810:Y1814*(X1810:X1814="PTO"))+SUMPRODUCT(Y1810:Y1814*(X1810:X1814="HOL"))</f>
        <v>0</v>
      </c>
      <c r="Y1816" s="49" t="s">
        <v>135</v>
      </c>
      <c r="Z1816" s="41">
        <f t="shared" ref="Z1816" si="43498">Z1815*W$4</f>
        <v>0</v>
      </c>
      <c r="AA1816" s="47" t="s">
        <v>39</v>
      </c>
      <c r="AB1816" s="40">
        <f t="shared" ref="AB1816" si="43499">SUMPRODUCT(AC1810:AC1814*(AB1810:AB1814="PTO"))+SUMPRODUCT(AC1810:AC1814*(AB1810:AB1814="HOL"))</f>
        <v>0</v>
      </c>
      <c r="AC1816" s="49" t="s">
        <v>135</v>
      </c>
      <c r="AD1816" s="41">
        <f t="shared" ref="AD1816" si="43500">AD1815*AA$4</f>
        <v>0</v>
      </c>
      <c r="AE1816" s="47" t="s">
        <v>39</v>
      </c>
      <c r="AF1816" s="40">
        <f t="shared" ref="AF1816" si="43501">SUMPRODUCT(AG1810:AG1814*(AF1810:AF1814="PTO"))+SUMPRODUCT(AG1810:AG1814*(AF1810:AF1814="HOL"))</f>
        <v>0</v>
      </c>
      <c r="AG1816" s="49" t="s">
        <v>135</v>
      </c>
      <c r="AH1816" s="41">
        <f t="shared" ref="AH1816" si="43502">AH1815*AE$4</f>
        <v>0</v>
      </c>
      <c r="AI1816" s="47" t="s">
        <v>39</v>
      </c>
      <c r="AJ1816" s="40">
        <f t="shared" ref="AJ1816" si="43503">SUMPRODUCT(AK1810:AK1814*(AJ1810:AJ1814="PTO"))+SUMPRODUCT(AK1810:AK1814*(AJ1810:AJ1814="HOL"))</f>
        <v>0</v>
      </c>
      <c r="AK1816" s="49" t="s">
        <v>135</v>
      </c>
      <c r="AL1816" s="41">
        <f>AL1815*AI$4</f>
        <v>8</v>
      </c>
      <c r="AM1816" s="47" t="s">
        <v>39</v>
      </c>
      <c r="AN1816" s="40">
        <f t="shared" ref="AN1816" si="43504">SUMPRODUCT(AO1810:AO1814*(AN1810:AN1814="PTO"))+SUMPRODUCT(AO1810:AO1814*(AN1810:AN1814="HOL"))</f>
        <v>0</v>
      </c>
      <c r="AO1816" s="49" t="s">
        <v>135</v>
      </c>
      <c r="AP1816" s="41">
        <f t="shared" ref="AP1816" si="43505">AP1815*AM$4</f>
        <v>0</v>
      </c>
      <c r="AQ1816" s="47" t="s">
        <v>39</v>
      </c>
      <c r="AR1816" s="40">
        <f t="shared" ref="AR1816" si="43506">SUMPRODUCT(AS1810:AS1814*(AR1810:AR1814="PTO"))+SUMPRODUCT(AS1810:AS1814*(AR1810:AR1814="HOL"))</f>
        <v>0</v>
      </c>
      <c r="AS1816" s="49" t="s">
        <v>135</v>
      </c>
      <c r="AT1816" s="41">
        <f t="shared" ref="AT1816" si="43507">AT1815*AQ$4</f>
        <v>0</v>
      </c>
      <c r="AU1816" s="47" t="s">
        <v>39</v>
      </c>
      <c r="AV1816" s="40">
        <f t="shared" ref="AV1816" si="43508">SUMPRODUCT(AW1810:AW1814*(AV1810:AV1814="PTO"))+SUMPRODUCT(AW1810:AW1814*(AV1810:AV1814="HOL"))</f>
        <v>0</v>
      </c>
      <c r="AW1816" s="49" t="s">
        <v>135</v>
      </c>
      <c r="AX1816" s="41">
        <f>AX1815*AU$4</f>
        <v>0</v>
      </c>
      <c r="AY1816" s="47" t="s">
        <v>39</v>
      </c>
      <c r="AZ1816" s="40">
        <f t="shared" ref="AZ1816" si="43509">SUMPRODUCT(BA1810:BA1814*(AZ1810:AZ1814="PTO"))+SUMPRODUCT(BA1810:BA1814*(AZ1810:AZ1814="HOL"))</f>
        <v>0</v>
      </c>
      <c r="BA1816" s="49" t="s">
        <v>135</v>
      </c>
      <c r="BB1816" s="41">
        <f>BB1815*AY$4</f>
        <v>0</v>
      </c>
      <c r="BC1816" s="47" t="s">
        <v>39</v>
      </c>
      <c r="BD1816" s="40">
        <f t="shared" ref="BD1816" si="43510">SUMPRODUCT(BE1810:BE1814*(BD1810:BD1814="PTO"))+SUMPRODUCT(BE1810:BE1814*(BD1810:BD1814="HOL"))</f>
        <v>0</v>
      </c>
      <c r="BE1816" s="49" t="s">
        <v>135</v>
      </c>
      <c r="BF1816" s="41">
        <f>BF1815*BC$4</f>
        <v>0</v>
      </c>
      <c r="BG1816" s="47" t="s">
        <v>39</v>
      </c>
      <c r="BH1816" s="40">
        <f t="shared" ref="BH1816" si="43511">SUMPRODUCT(BI1810:BI1814*(BH1810:BH1814="PTO"))+SUMPRODUCT(BI1810:BI1814*(BH1810:BH1814="HOL"))</f>
        <v>0</v>
      </c>
      <c r="BI1816" s="49" t="s">
        <v>135</v>
      </c>
      <c r="BJ1816" s="41">
        <f>BJ1815*BG$4</f>
        <v>0</v>
      </c>
      <c r="BK1816" s="47" t="s">
        <v>39</v>
      </c>
      <c r="BL1816" s="40">
        <f t="shared" ref="BL1816" si="43512">SUMPRODUCT(BM1810:BM1814*(BL1810:BL1814="PTO"))+SUMPRODUCT(BM1810:BM1814*(BL1810:BL1814="HOL"))</f>
        <v>0</v>
      </c>
      <c r="BM1816" s="49" t="s">
        <v>135</v>
      </c>
      <c r="BN1816" s="41">
        <f>BN1815*BK$4</f>
        <v>0</v>
      </c>
      <c r="BO1816" s="47" t="s">
        <v>39</v>
      </c>
      <c r="BP1816" s="40">
        <f t="shared" ref="BP1816" si="43513">SUMPRODUCT(BQ1810:BQ1814*(BP1810:BP1814="PTO"))+SUMPRODUCT(BQ1810:BQ1814*(BP1810:BP1814="HOL"))</f>
        <v>0</v>
      </c>
      <c r="BQ1816" s="49" t="s">
        <v>135</v>
      </c>
      <c r="BR1816" s="41">
        <f t="shared" ref="BR1816" si="43514">BR1815*BO$4</f>
        <v>8</v>
      </c>
      <c r="BS1816" s="47" t="s">
        <v>39</v>
      </c>
      <c r="BT1816" s="40">
        <f t="shared" ref="BT1816" si="43515">SUMPRODUCT(BU1810:BU1814*(BT1810:BT1814="PTO"))+SUMPRODUCT(BU1810:BU1814*(BT1810:BT1814="HOL"))</f>
        <v>0</v>
      </c>
      <c r="BU1816" s="49" t="s">
        <v>135</v>
      </c>
      <c r="BV1816" s="41">
        <f t="shared" ref="BV1816" si="43516">BV1815*BS$4</f>
        <v>0</v>
      </c>
      <c r="BW1816" s="47" t="s">
        <v>39</v>
      </c>
      <c r="BX1816" s="40">
        <f t="shared" ref="BX1816" si="43517">SUMPRODUCT(BY1810:BY1814*(BX1810:BX1814="PTO"))+SUMPRODUCT(BY1810:BY1814*(BX1810:BX1814="HOL"))</f>
        <v>0</v>
      </c>
      <c r="BY1816" s="49" t="s">
        <v>135</v>
      </c>
      <c r="BZ1816" s="41">
        <f t="shared" ref="BZ1816" si="43518">BZ1815*BW$4</f>
        <v>0</v>
      </c>
      <c r="CA1816" s="47" t="s">
        <v>39</v>
      </c>
      <c r="CB1816" s="40">
        <f t="shared" ref="CB1816" si="43519">SUMPRODUCT(CC1810:CC1814*(CB1810:CB1814="PTO"))+SUMPRODUCT(CC1810:CC1814*(CB1810:CB1814="HOL"))</f>
        <v>0</v>
      </c>
      <c r="CC1816" s="49" t="s">
        <v>135</v>
      </c>
      <c r="CD1816" s="41">
        <f t="shared" ref="CD1816" si="43520">CD1815*CA$4</f>
        <v>0</v>
      </c>
      <c r="CE1816" s="47" t="s">
        <v>39</v>
      </c>
      <c r="CF1816" s="40">
        <f t="shared" ref="CF1816" si="43521">SUMPRODUCT(CG1810:CG1814*(CF1810:CF1814="PTO"))+SUMPRODUCT(CG1810:CG1814*(CF1810:CF1814="HOL"))</f>
        <v>0</v>
      </c>
      <c r="CG1816" s="49" t="s">
        <v>135</v>
      </c>
      <c r="CH1816" s="41">
        <f t="shared" ref="CH1816" si="43522">CH1815*CE$4</f>
        <v>0</v>
      </c>
    </row>
    <row r="1817" spans="1:86" x14ac:dyDescent="0.25">
      <c r="A1817" s="70" t="s">
        <v>133</v>
      </c>
      <c r="B1817" s="71">
        <f t="shared" ref="B1817" ca="1" si="43523">D1817-B1818</f>
        <v>0</v>
      </c>
      <c r="C1817" s="72" t="s">
        <v>122</v>
      </c>
      <c r="D1817" s="71">
        <f>IFERROR(INDEX(Holidays[FTE], MATCH(Entry!E1817, Holidays[Date], 0)), 1)*8*INDEX(FTEguide[[1]:[12]], MATCH(Entry!E1818, FTEguide[Weekday], 0), IF(Entry!E1820&gt;0, Entry!E1820, MONTH(Entry!E1817)))</f>
        <v>0</v>
      </c>
      <c r="E1817" s="60">
        <f t="shared" si="42661"/>
        <v>44087</v>
      </c>
      <c r="F1817" s="50" t="s">
        <v>128</v>
      </c>
      <c r="G1817" s="34"/>
      <c r="H1817" s="35"/>
      <c r="I1817" s="42">
        <f t="shared" ref="I1817" si="43524">parseTime(G1817)-(H1822=INT(RIGHT($F1817, 1)))</f>
        <v>0</v>
      </c>
      <c r="J1817" s="43">
        <f t="shared" ref="J1817:J1821" si="43525">isClocked(H1817)</f>
        <v>0</v>
      </c>
      <c r="K1817" s="34"/>
      <c r="L1817" s="35"/>
      <c r="M1817" s="42">
        <f t="shared" ref="M1817" si="43526">parseTime(K1817)-(L1822=INT(RIGHT($F1817, 1)))</f>
        <v>0</v>
      </c>
      <c r="N1817" s="43">
        <f t="shared" ref="N1817:N1821" si="43527">isClocked(L1817)</f>
        <v>0</v>
      </c>
      <c r="O1817" s="34"/>
      <c r="P1817" s="35"/>
      <c r="Q1817" s="42">
        <f t="shared" ref="Q1817" si="43528">parseTime(O1817)-(P1822=INT(RIGHT($F1817, 1)))</f>
        <v>0</v>
      </c>
      <c r="R1817" s="43">
        <f t="shared" ref="R1817:R1821" si="43529">isClocked(P1817)</f>
        <v>0</v>
      </c>
      <c r="S1817" s="34"/>
      <c r="T1817" s="35"/>
      <c r="U1817" s="42">
        <f t="shared" ref="U1817" si="43530">parseTime(S1817)-(T1822=INT(RIGHT($F1817, 1)))</f>
        <v>0</v>
      </c>
      <c r="V1817" s="43">
        <f t="shared" ref="V1817:V1821" si="43531">isClocked(T1817)</f>
        <v>0</v>
      </c>
      <c r="W1817" s="34"/>
      <c r="X1817" s="35"/>
      <c r="Y1817" s="42">
        <f t="shared" ref="Y1817" si="43532">parseTime(W1817)-(X1822=INT(RIGHT($F1817, 1)))</f>
        <v>0</v>
      </c>
      <c r="Z1817" s="43">
        <f t="shared" ref="Z1817:Z1821" si="43533">isClocked(X1817)</f>
        <v>0</v>
      </c>
      <c r="AA1817" s="34"/>
      <c r="AB1817" s="35"/>
      <c r="AC1817" s="42">
        <f t="shared" ref="AC1817" si="43534">parseTime(AA1817)-(AB1822=INT(RIGHT($F1817, 1)))</f>
        <v>0</v>
      </c>
      <c r="AD1817" s="43">
        <f t="shared" ref="AD1817:AD1821" si="43535">isClocked(AB1817)</f>
        <v>0</v>
      </c>
      <c r="AE1817" s="34"/>
      <c r="AF1817" s="35"/>
      <c r="AG1817" s="42">
        <f t="shared" ref="AG1817" si="43536">parseTime(AE1817)-(AF1822=INT(RIGHT($F1817, 1)))</f>
        <v>0</v>
      </c>
      <c r="AH1817" s="43">
        <f t="shared" ref="AH1817:AH1821" si="43537">isClocked(AF1817)</f>
        <v>0</v>
      </c>
      <c r="AI1817" s="34"/>
      <c r="AJ1817" s="35"/>
      <c r="AK1817" s="42">
        <f>parseTime(AI1817)-(AJ1822=INT(RIGHT($F1817, 1)))</f>
        <v>0</v>
      </c>
      <c r="AL1817" s="43">
        <f t="shared" ref="AL1817:AL1821" si="43538">isClocked(AJ1817)</f>
        <v>0</v>
      </c>
      <c r="AM1817" s="34"/>
      <c r="AN1817" s="35"/>
      <c r="AO1817" s="42">
        <f t="shared" ref="AO1817" si="43539">parseTime(AM1817)-(AN1822=INT(RIGHT($F1817, 1)))</f>
        <v>0</v>
      </c>
      <c r="AP1817" s="43">
        <f t="shared" ref="AP1817:AP1821" si="43540">isClocked(AN1817)</f>
        <v>0</v>
      </c>
      <c r="AQ1817" s="34"/>
      <c r="AR1817" s="35"/>
      <c r="AS1817" s="42">
        <f t="shared" ref="AS1817" si="43541">parseTime(AQ1817)-(AR1822=INT(RIGHT($F1817, 1)))</f>
        <v>0</v>
      </c>
      <c r="AT1817" s="43">
        <f t="shared" ref="AT1817:AT1821" si="43542">isClocked(AR1817)</f>
        <v>0</v>
      </c>
      <c r="AU1817" s="34"/>
      <c r="AV1817" s="35"/>
      <c r="AW1817" s="42">
        <f>parseTime(AU1817)-(AV1822=INT(RIGHT($F1817, 1)))</f>
        <v>0</v>
      </c>
      <c r="AX1817" s="43">
        <f t="shared" ref="AX1817:AX1821" si="43543">isClocked(AV1817)</f>
        <v>0</v>
      </c>
      <c r="AY1817" s="34"/>
      <c r="AZ1817" s="35"/>
      <c r="BA1817" s="42">
        <f>parseTime(AY1817)-(AZ1822=INT(RIGHT($F1817, 1)))</f>
        <v>0</v>
      </c>
      <c r="BB1817" s="43">
        <f t="shared" ref="BB1817:BB1821" si="43544">isClocked(AZ1817)</f>
        <v>0</v>
      </c>
      <c r="BC1817" s="34"/>
      <c r="BD1817" s="35"/>
      <c r="BE1817" s="42">
        <f>parseTime(BC1817)-(BD1822=INT(RIGHT($F1817, 1)))</f>
        <v>0</v>
      </c>
      <c r="BF1817" s="43">
        <f t="shared" ref="BF1817:BF1821" si="43545">isClocked(BD1817)</f>
        <v>0</v>
      </c>
      <c r="BG1817" s="34"/>
      <c r="BH1817" s="35"/>
      <c r="BI1817" s="42">
        <f>parseTime(BG1817)-(BH1822=INT(RIGHT($F1817, 1)))</f>
        <v>0</v>
      </c>
      <c r="BJ1817" s="43">
        <f t="shared" ref="BJ1817:BJ1821" si="43546">isClocked(BH1817)</f>
        <v>0</v>
      </c>
      <c r="BK1817" s="34"/>
      <c r="BL1817" s="35"/>
      <c r="BM1817" s="42">
        <f>parseTime(BK1817)-(BL1822=INT(RIGHT($F1817, 1)))</f>
        <v>0</v>
      </c>
      <c r="BN1817" s="43">
        <f t="shared" ref="BN1817:BN1821" si="43547">isClocked(BL1817)</f>
        <v>0</v>
      </c>
      <c r="BO1817" s="34"/>
      <c r="BP1817" s="35"/>
      <c r="BQ1817" s="42">
        <f t="shared" ref="BQ1817" si="43548">parseTime(BO1817)-(BP1822=INT(RIGHT($F1817, 1)))</f>
        <v>0</v>
      </c>
      <c r="BR1817" s="43">
        <f t="shared" ref="BR1817:BR1821" si="43549">isClocked(BP1817)</f>
        <v>0</v>
      </c>
      <c r="BS1817" s="34"/>
      <c r="BT1817" s="35"/>
      <c r="BU1817" s="42">
        <f t="shared" ref="BU1817" si="43550">parseTime(BS1817)-(BT1822=INT(RIGHT($F1817, 1)))</f>
        <v>0</v>
      </c>
      <c r="BV1817" s="43">
        <f t="shared" ref="BV1817:BV1821" si="43551">isClocked(BT1817)</f>
        <v>0</v>
      </c>
      <c r="BW1817" s="34"/>
      <c r="BX1817" s="35"/>
      <c r="BY1817" s="42">
        <f t="shared" ref="BY1817" si="43552">parseTime(BW1817)-(BX1822=INT(RIGHT($F1817, 1)))</f>
        <v>0</v>
      </c>
      <c r="BZ1817" s="43">
        <f t="shared" ref="BZ1817:BZ1821" si="43553">isClocked(BX1817)</f>
        <v>0</v>
      </c>
      <c r="CA1817" s="34"/>
      <c r="CB1817" s="35"/>
      <c r="CC1817" s="42">
        <f t="shared" ref="CC1817" si="43554">parseTime(CA1817)-(CB1822=INT(RIGHT($F1817, 1)))</f>
        <v>0</v>
      </c>
      <c r="CD1817" s="43">
        <f t="shared" ref="CD1817:CD1821" si="43555">isClocked(CB1817)</f>
        <v>0</v>
      </c>
      <c r="CE1817" s="34"/>
      <c r="CF1817" s="35"/>
      <c r="CG1817" s="42">
        <f t="shared" ref="CG1817" si="43556">parseTime(CE1817)-(CF1822=INT(RIGHT($F1817, 1)))</f>
        <v>0</v>
      </c>
      <c r="CH1817" s="43">
        <f t="shared" ref="CH1817:CH1821" si="43557">isClocked(CF1817)</f>
        <v>0</v>
      </c>
    </row>
    <row r="1818" spans="1:86" x14ac:dyDescent="0.25">
      <c r="A1818" s="56" t="s">
        <v>0</v>
      </c>
      <c r="B1818" s="57">
        <f t="shared" ca="1" si="42177"/>
        <v>0</v>
      </c>
      <c r="C1818" s="14" t="s">
        <v>252</v>
      </c>
      <c r="D1818" s="14">
        <f t="shared" si="43385"/>
        <v>53.7</v>
      </c>
      <c r="E1818" s="55" t="str">
        <f t="shared" si="42178"/>
        <v>Sunday</v>
      </c>
      <c r="F1818" s="51" t="s">
        <v>129</v>
      </c>
      <c r="G1818" s="36"/>
      <c r="H1818" s="37"/>
      <c r="I1818" s="44">
        <f t="shared" ref="I1818" si="43558">parseTime(G1818)-(H1822=INT(RIGHT($F1818, 1)))</f>
        <v>0</v>
      </c>
      <c r="J1818" s="45">
        <f t="shared" si="43525"/>
        <v>0</v>
      </c>
      <c r="K1818" s="36"/>
      <c r="L1818" s="37"/>
      <c r="M1818" s="44">
        <f t="shared" ref="M1818" si="43559">parseTime(K1818)-(L1822=INT(RIGHT($F1818, 1)))</f>
        <v>0</v>
      </c>
      <c r="N1818" s="45">
        <f t="shared" si="43527"/>
        <v>0</v>
      </c>
      <c r="O1818" s="36"/>
      <c r="P1818" s="37"/>
      <c r="Q1818" s="44">
        <f t="shared" ref="Q1818" si="43560">parseTime(O1818)-(P1822=INT(RIGHT($F1818, 1)))</f>
        <v>0</v>
      </c>
      <c r="R1818" s="45">
        <f t="shared" si="43529"/>
        <v>0</v>
      </c>
      <c r="S1818" s="36"/>
      <c r="T1818" s="37"/>
      <c r="U1818" s="44">
        <f t="shared" ref="U1818" si="43561">parseTime(S1818)-(T1822=INT(RIGHT($F1818, 1)))</f>
        <v>0</v>
      </c>
      <c r="V1818" s="45">
        <f t="shared" si="43531"/>
        <v>0</v>
      </c>
      <c r="W1818" s="36"/>
      <c r="X1818" s="37"/>
      <c r="Y1818" s="44">
        <f t="shared" ref="Y1818" si="43562">parseTime(W1818)-(X1822=INT(RIGHT($F1818, 1)))</f>
        <v>0</v>
      </c>
      <c r="Z1818" s="45">
        <f t="shared" si="43533"/>
        <v>0</v>
      </c>
      <c r="AA1818" s="36"/>
      <c r="AB1818" s="37"/>
      <c r="AC1818" s="44">
        <f t="shared" ref="AC1818" si="43563">parseTime(AA1818)-(AB1822=INT(RIGHT($F1818, 1)))</f>
        <v>0</v>
      </c>
      <c r="AD1818" s="45">
        <f t="shared" si="43535"/>
        <v>0</v>
      </c>
      <c r="AE1818" s="36"/>
      <c r="AF1818" s="37"/>
      <c r="AG1818" s="44">
        <f t="shared" ref="AG1818" si="43564">parseTime(AE1818)-(AF1822=INT(RIGHT($F1818, 1)))</f>
        <v>0</v>
      </c>
      <c r="AH1818" s="45">
        <f t="shared" si="43537"/>
        <v>0</v>
      </c>
      <c r="AI1818" s="36"/>
      <c r="AJ1818" s="37"/>
      <c r="AK1818" s="44">
        <f>parseTime(AI1818)-(AJ1822=INT(RIGHT($F1818, 1)))</f>
        <v>0</v>
      </c>
      <c r="AL1818" s="45">
        <f t="shared" si="43538"/>
        <v>0</v>
      </c>
      <c r="AM1818" s="36"/>
      <c r="AN1818" s="37"/>
      <c r="AO1818" s="44">
        <f t="shared" ref="AO1818" si="43565">parseTime(AM1818)-(AN1822=INT(RIGHT($F1818, 1)))</f>
        <v>0</v>
      </c>
      <c r="AP1818" s="45">
        <f t="shared" si="43540"/>
        <v>0</v>
      </c>
      <c r="AQ1818" s="36"/>
      <c r="AR1818" s="37"/>
      <c r="AS1818" s="44">
        <f t="shared" ref="AS1818" si="43566">parseTime(AQ1818)-(AR1822=INT(RIGHT($F1818, 1)))</f>
        <v>0</v>
      </c>
      <c r="AT1818" s="45">
        <f t="shared" si="43542"/>
        <v>0</v>
      </c>
      <c r="AU1818" s="36"/>
      <c r="AV1818" s="37"/>
      <c r="AW1818" s="44">
        <f>parseTime(AU1818)-(AV1822=INT(RIGHT($F1818, 1)))</f>
        <v>0</v>
      </c>
      <c r="AX1818" s="45">
        <f t="shared" si="43543"/>
        <v>0</v>
      </c>
      <c r="AY1818" s="36"/>
      <c r="AZ1818" s="37"/>
      <c r="BA1818" s="44">
        <f>parseTime(AY1818)-(AZ1822=INT(RIGHT($F1818, 1)))</f>
        <v>0</v>
      </c>
      <c r="BB1818" s="45">
        <f t="shared" si="43544"/>
        <v>0</v>
      </c>
      <c r="BC1818" s="36"/>
      <c r="BD1818" s="37"/>
      <c r="BE1818" s="44">
        <f>parseTime(BC1818)-(BD1822=INT(RIGHT($F1818, 1)))</f>
        <v>0</v>
      </c>
      <c r="BF1818" s="45">
        <f t="shared" si="43545"/>
        <v>0</v>
      </c>
      <c r="BG1818" s="36"/>
      <c r="BH1818" s="37"/>
      <c r="BI1818" s="44">
        <f>parseTime(BG1818)-(BH1822=INT(RIGHT($F1818, 1)))</f>
        <v>0</v>
      </c>
      <c r="BJ1818" s="45">
        <f t="shared" si="43546"/>
        <v>0</v>
      </c>
      <c r="BK1818" s="36"/>
      <c r="BL1818" s="37"/>
      <c r="BM1818" s="44">
        <f>parseTime(BK1818)-(BL1822=INT(RIGHT($F1818, 1)))</f>
        <v>0</v>
      </c>
      <c r="BN1818" s="45">
        <f t="shared" si="43547"/>
        <v>0</v>
      </c>
      <c r="BO1818" s="36"/>
      <c r="BP1818" s="37"/>
      <c r="BQ1818" s="44">
        <f t="shared" ref="BQ1818" si="43567">parseTime(BO1818)-(BP1822=INT(RIGHT($F1818, 1)))</f>
        <v>0</v>
      </c>
      <c r="BR1818" s="45">
        <f t="shared" si="43549"/>
        <v>0</v>
      </c>
      <c r="BS1818" s="36"/>
      <c r="BT1818" s="37"/>
      <c r="BU1818" s="44">
        <f t="shared" ref="BU1818" si="43568">parseTime(BS1818)-(BT1822=INT(RIGHT($F1818, 1)))</f>
        <v>0</v>
      </c>
      <c r="BV1818" s="45">
        <f t="shared" si="43551"/>
        <v>0</v>
      </c>
      <c r="BW1818" s="36"/>
      <c r="BX1818" s="37"/>
      <c r="BY1818" s="44">
        <f t="shared" ref="BY1818" si="43569">parseTime(BW1818)-(BX1822=INT(RIGHT($F1818, 1)))</f>
        <v>0</v>
      </c>
      <c r="BZ1818" s="45">
        <f t="shared" si="43553"/>
        <v>0</v>
      </c>
      <c r="CA1818" s="36"/>
      <c r="CB1818" s="37"/>
      <c r="CC1818" s="44">
        <f t="shared" ref="CC1818" si="43570">parseTime(CA1818)-(CB1822=INT(RIGHT($F1818, 1)))</f>
        <v>0</v>
      </c>
      <c r="CD1818" s="45">
        <f t="shared" si="43555"/>
        <v>0</v>
      </c>
      <c r="CE1818" s="36"/>
      <c r="CF1818" s="37"/>
      <c r="CG1818" s="44">
        <f t="shared" ref="CG1818" si="43571">parseTime(CE1818)-(CF1822=INT(RIGHT($F1818, 1)))</f>
        <v>0</v>
      </c>
      <c r="CH1818" s="45">
        <f t="shared" si="43557"/>
        <v>0</v>
      </c>
    </row>
    <row r="1819" spans="1:86" x14ac:dyDescent="0.25">
      <c r="A1819" s="56" t="s">
        <v>117</v>
      </c>
      <c r="B1819" s="57">
        <f t="shared" ref="B1819" ca="1" si="43572">roleHours(G1817:CH1823, "MFD")</f>
        <v>0</v>
      </c>
      <c r="C1819" s="14">
        <f t="shared" ref="C1819:C1822" ca="1" si="43573">B1819/8</f>
        <v>0</v>
      </c>
      <c r="D1819" s="14">
        <f t="shared" ref="D1819" ca="1" si="43574">B1818-D1818</f>
        <v>-53.7</v>
      </c>
      <c r="E1819" s="20" t="s">
        <v>127</v>
      </c>
      <c r="F1819" s="51" t="s">
        <v>130</v>
      </c>
      <c r="G1819" s="36"/>
      <c r="H1819" s="37"/>
      <c r="I1819" s="44">
        <f t="shared" ref="I1819" si="43575">parseTime(G1819)-(H1822=INT(RIGHT($F1819, 1)))</f>
        <v>0</v>
      </c>
      <c r="J1819" s="45">
        <f t="shared" si="43525"/>
        <v>0</v>
      </c>
      <c r="K1819" s="36"/>
      <c r="L1819" s="37"/>
      <c r="M1819" s="44">
        <f t="shared" ref="M1819" si="43576">parseTime(K1819)-(L1822=INT(RIGHT($F1819, 1)))</f>
        <v>0</v>
      </c>
      <c r="N1819" s="45">
        <f t="shared" si="43527"/>
        <v>0</v>
      </c>
      <c r="O1819" s="36"/>
      <c r="P1819" s="37"/>
      <c r="Q1819" s="44">
        <f t="shared" ref="Q1819" si="43577">parseTime(O1819)-(P1822=INT(RIGHT($F1819, 1)))</f>
        <v>0</v>
      </c>
      <c r="R1819" s="45">
        <f t="shared" si="43529"/>
        <v>0</v>
      </c>
      <c r="S1819" s="36"/>
      <c r="T1819" s="37"/>
      <c r="U1819" s="44">
        <f t="shared" ref="U1819" si="43578">parseTime(S1819)-(T1822=INT(RIGHT($F1819, 1)))</f>
        <v>0</v>
      </c>
      <c r="V1819" s="45">
        <f t="shared" si="43531"/>
        <v>0</v>
      </c>
      <c r="W1819" s="36"/>
      <c r="X1819" s="37"/>
      <c r="Y1819" s="44">
        <f t="shared" ref="Y1819" si="43579">parseTime(W1819)-(X1822=INT(RIGHT($F1819, 1)))</f>
        <v>0</v>
      </c>
      <c r="Z1819" s="45">
        <f t="shared" si="43533"/>
        <v>0</v>
      </c>
      <c r="AA1819" s="36"/>
      <c r="AB1819" s="37"/>
      <c r="AC1819" s="44">
        <f t="shared" ref="AC1819" si="43580">parseTime(AA1819)-(AB1822=INT(RIGHT($F1819, 1)))</f>
        <v>0</v>
      </c>
      <c r="AD1819" s="45">
        <f t="shared" si="43535"/>
        <v>0</v>
      </c>
      <c r="AE1819" s="36"/>
      <c r="AF1819" s="37"/>
      <c r="AG1819" s="44">
        <f t="shared" ref="AG1819" si="43581">parseTime(AE1819)-(AF1822=INT(RIGHT($F1819, 1)))</f>
        <v>0</v>
      </c>
      <c r="AH1819" s="45">
        <f t="shared" si="43537"/>
        <v>0</v>
      </c>
      <c r="AI1819" s="36"/>
      <c r="AJ1819" s="37"/>
      <c r="AK1819" s="44">
        <f>parseTime(AI1819)-(AJ1822=INT(RIGHT($F1819, 1)))</f>
        <v>0</v>
      </c>
      <c r="AL1819" s="45">
        <f t="shared" si="43538"/>
        <v>0</v>
      </c>
      <c r="AM1819" s="36"/>
      <c r="AN1819" s="37"/>
      <c r="AO1819" s="44">
        <f t="shared" ref="AO1819" si="43582">parseTime(AM1819)-(AN1822=INT(RIGHT($F1819, 1)))</f>
        <v>0</v>
      </c>
      <c r="AP1819" s="45">
        <f t="shared" si="43540"/>
        <v>0</v>
      </c>
      <c r="AQ1819" s="36"/>
      <c r="AR1819" s="37"/>
      <c r="AS1819" s="44">
        <f t="shared" ref="AS1819" si="43583">parseTime(AQ1819)-(AR1822=INT(RIGHT($F1819, 1)))</f>
        <v>0</v>
      </c>
      <c r="AT1819" s="45">
        <f t="shared" si="43542"/>
        <v>0</v>
      </c>
      <c r="AU1819" s="36"/>
      <c r="AV1819" s="37"/>
      <c r="AW1819" s="44">
        <f>parseTime(AU1819)-(AV1822=INT(RIGHT($F1819, 1)))</f>
        <v>0</v>
      </c>
      <c r="AX1819" s="45">
        <f t="shared" si="43543"/>
        <v>0</v>
      </c>
      <c r="AY1819" s="36"/>
      <c r="AZ1819" s="37"/>
      <c r="BA1819" s="44">
        <f>parseTime(AY1819)-(AZ1822=INT(RIGHT($F1819, 1)))</f>
        <v>0</v>
      </c>
      <c r="BB1819" s="45">
        <f t="shared" si="43544"/>
        <v>0</v>
      </c>
      <c r="BC1819" s="36"/>
      <c r="BD1819" s="37"/>
      <c r="BE1819" s="44">
        <f>parseTime(BC1819)-(BD1822=INT(RIGHT($F1819, 1)))</f>
        <v>0</v>
      </c>
      <c r="BF1819" s="45">
        <f t="shared" si="43545"/>
        <v>0</v>
      </c>
      <c r="BG1819" s="36"/>
      <c r="BH1819" s="37"/>
      <c r="BI1819" s="44">
        <f>parseTime(BG1819)-(BH1822=INT(RIGHT($F1819, 1)))</f>
        <v>0</v>
      </c>
      <c r="BJ1819" s="45">
        <f t="shared" si="43546"/>
        <v>0</v>
      </c>
      <c r="BK1819" s="36"/>
      <c r="BL1819" s="37"/>
      <c r="BM1819" s="44">
        <f>parseTime(BK1819)-(BL1822=INT(RIGHT($F1819, 1)))</f>
        <v>0</v>
      </c>
      <c r="BN1819" s="45">
        <f t="shared" si="43547"/>
        <v>0</v>
      </c>
      <c r="BO1819" s="36"/>
      <c r="BP1819" s="37"/>
      <c r="BQ1819" s="44">
        <f t="shared" ref="BQ1819" si="43584">parseTime(BO1819)-(BP1822=INT(RIGHT($F1819, 1)))</f>
        <v>0</v>
      </c>
      <c r="BR1819" s="45">
        <f t="shared" si="43549"/>
        <v>0</v>
      </c>
      <c r="BS1819" s="36"/>
      <c r="BT1819" s="37"/>
      <c r="BU1819" s="44">
        <f t="shared" ref="BU1819" si="43585">parseTime(BS1819)-(BT1822=INT(RIGHT($F1819, 1)))</f>
        <v>0</v>
      </c>
      <c r="BV1819" s="45">
        <f t="shared" si="43551"/>
        <v>0</v>
      </c>
      <c r="BW1819" s="36"/>
      <c r="BX1819" s="37"/>
      <c r="BY1819" s="44">
        <f t="shared" ref="BY1819" si="43586">parseTime(BW1819)-(BX1822=INT(RIGHT($F1819, 1)))</f>
        <v>0</v>
      </c>
      <c r="BZ1819" s="45">
        <f t="shared" si="43553"/>
        <v>0</v>
      </c>
      <c r="CA1819" s="36"/>
      <c r="CB1819" s="37"/>
      <c r="CC1819" s="44">
        <f t="shared" ref="CC1819" si="43587">parseTime(CA1819)-(CB1822=INT(RIGHT($F1819, 1)))</f>
        <v>0</v>
      </c>
      <c r="CD1819" s="45">
        <f t="shared" si="43555"/>
        <v>0</v>
      </c>
      <c r="CE1819" s="36"/>
      <c r="CF1819" s="37"/>
      <c r="CG1819" s="44">
        <f t="shared" ref="CG1819" si="43588">parseTime(CE1819)-(CF1822=INT(RIGHT($F1819, 1)))</f>
        <v>0</v>
      </c>
      <c r="CH1819" s="45">
        <f t="shared" si="43557"/>
        <v>0</v>
      </c>
    </row>
    <row r="1820" spans="1:86" x14ac:dyDescent="0.25">
      <c r="A1820" s="56"/>
      <c r="B1820" s="57"/>
      <c r="C1820" s="14">
        <f t="shared" si="43573"/>
        <v>0</v>
      </c>
      <c r="D1820" s="14" t="s">
        <v>259</v>
      </c>
      <c r="E1820" s="20">
        <v>4.25</v>
      </c>
      <c r="F1820" s="51" t="s">
        <v>131</v>
      </c>
      <c r="G1820" s="36"/>
      <c r="H1820" s="37"/>
      <c r="I1820" s="44">
        <f t="shared" ref="I1820" si="43589">parseTime(G1820)-(H1822=INT(RIGHT($F1820, 1)))</f>
        <v>0</v>
      </c>
      <c r="J1820" s="45">
        <f t="shared" si="43525"/>
        <v>0</v>
      </c>
      <c r="K1820" s="36"/>
      <c r="L1820" s="37"/>
      <c r="M1820" s="44">
        <f t="shared" ref="M1820" si="43590">parseTime(K1820)-(L1822=INT(RIGHT($F1820, 1)))</f>
        <v>0</v>
      </c>
      <c r="N1820" s="45">
        <f t="shared" si="43527"/>
        <v>0</v>
      </c>
      <c r="O1820" s="36"/>
      <c r="P1820" s="37"/>
      <c r="Q1820" s="44">
        <f t="shared" ref="Q1820" si="43591">parseTime(O1820)-(P1822=INT(RIGHT($F1820, 1)))</f>
        <v>0</v>
      </c>
      <c r="R1820" s="45">
        <f t="shared" si="43529"/>
        <v>0</v>
      </c>
      <c r="S1820" s="36"/>
      <c r="T1820" s="37"/>
      <c r="U1820" s="44">
        <f t="shared" ref="U1820" si="43592">parseTime(S1820)-(T1822=INT(RIGHT($F1820, 1)))</f>
        <v>0</v>
      </c>
      <c r="V1820" s="45">
        <f t="shared" si="43531"/>
        <v>0</v>
      </c>
      <c r="W1820" s="36"/>
      <c r="X1820" s="37"/>
      <c r="Y1820" s="44">
        <f t="shared" ref="Y1820" si="43593">parseTime(W1820)-(X1822=INT(RIGHT($F1820, 1)))</f>
        <v>0</v>
      </c>
      <c r="Z1820" s="45">
        <f t="shared" si="43533"/>
        <v>0</v>
      </c>
      <c r="AA1820" s="36"/>
      <c r="AB1820" s="37"/>
      <c r="AC1820" s="44">
        <f t="shared" ref="AC1820" si="43594">parseTime(AA1820)-(AB1822=INT(RIGHT($F1820, 1)))</f>
        <v>0</v>
      </c>
      <c r="AD1820" s="45">
        <f t="shared" si="43535"/>
        <v>0</v>
      </c>
      <c r="AE1820" s="36"/>
      <c r="AF1820" s="37"/>
      <c r="AG1820" s="44">
        <f t="shared" ref="AG1820" si="43595">parseTime(AE1820)-(AF1822=INT(RIGHT($F1820, 1)))</f>
        <v>0</v>
      </c>
      <c r="AH1820" s="45">
        <f t="shared" si="43537"/>
        <v>0</v>
      </c>
      <c r="AI1820" s="36"/>
      <c r="AJ1820" s="37"/>
      <c r="AK1820" s="44">
        <f>parseTime(AI1820)-(AJ1822=INT(RIGHT($F1820, 1)))</f>
        <v>0</v>
      </c>
      <c r="AL1820" s="45">
        <f t="shared" si="43538"/>
        <v>0</v>
      </c>
      <c r="AM1820" s="36"/>
      <c r="AN1820" s="37"/>
      <c r="AO1820" s="44">
        <f t="shared" ref="AO1820" si="43596">parseTime(AM1820)-(AN1822=INT(RIGHT($F1820, 1)))</f>
        <v>0</v>
      </c>
      <c r="AP1820" s="45">
        <f t="shared" si="43540"/>
        <v>0</v>
      </c>
      <c r="AQ1820" s="36"/>
      <c r="AR1820" s="37"/>
      <c r="AS1820" s="44">
        <f t="shared" ref="AS1820" si="43597">parseTime(AQ1820)-(AR1822=INT(RIGHT($F1820, 1)))</f>
        <v>0</v>
      </c>
      <c r="AT1820" s="45">
        <f t="shared" si="43542"/>
        <v>0</v>
      </c>
      <c r="AU1820" s="36"/>
      <c r="AV1820" s="37"/>
      <c r="AW1820" s="44">
        <f>parseTime(AU1820)-(AV1822=INT(RIGHT($F1820, 1)))</f>
        <v>0</v>
      </c>
      <c r="AX1820" s="45">
        <f t="shared" si="43543"/>
        <v>0</v>
      </c>
      <c r="AY1820" s="36"/>
      <c r="AZ1820" s="37"/>
      <c r="BA1820" s="44">
        <f>parseTime(AY1820)-(AZ1822=INT(RIGHT($F1820, 1)))</f>
        <v>0</v>
      </c>
      <c r="BB1820" s="45">
        <f t="shared" si="43544"/>
        <v>0</v>
      </c>
      <c r="BC1820" s="36"/>
      <c r="BD1820" s="37"/>
      <c r="BE1820" s="44">
        <f>parseTime(BC1820)-(BD1822=INT(RIGHT($F1820, 1)))</f>
        <v>0</v>
      </c>
      <c r="BF1820" s="45">
        <f t="shared" si="43545"/>
        <v>0</v>
      </c>
      <c r="BG1820" s="36"/>
      <c r="BH1820" s="37"/>
      <c r="BI1820" s="44">
        <f>parseTime(BG1820)-(BH1822=INT(RIGHT($F1820, 1)))</f>
        <v>0</v>
      </c>
      <c r="BJ1820" s="45">
        <f t="shared" si="43546"/>
        <v>0</v>
      </c>
      <c r="BK1820" s="36"/>
      <c r="BL1820" s="37"/>
      <c r="BM1820" s="44">
        <f>parseTime(BK1820)-(BL1822=INT(RIGHT($F1820, 1)))</f>
        <v>0</v>
      </c>
      <c r="BN1820" s="45">
        <f t="shared" si="43547"/>
        <v>0</v>
      </c>
      <c r="BO1820" s="36"/>
      <c r="BP1820" s="37"/>
      <c r="BQ1820" s="44">
        <f t="shared" ref="BQ1820" si="43598">parseTime(BO1820)-(BP1822=INT(RIGHT($F1820, 1)))</f>
        <v>0</v>
      </c>
      <c r="BR1820" s="45">
        <f t="shared" si="43549"/>
        <v>0</v>
      </c>
      <c r="BS1820" s="36"/>
      <c r="BT1820" s="37"/>
      <c r="BU1820" s="44">
        <f t="shared" ref="BU1820" si="43599">parseTime(BS1820)-(BT1822=INT(RIGHT($F1820, 1)))</f>
        <v>0</v>
      </c>
      <c r="BV1820" s="45">
        <f t="shared" si="43551"/>
        <v>0</v>
      </c>
      <c r="BW1820" s="36"/>
      <c r="BX1820" s="37"/>
      <c r="BY1820" s="44">
        <f t="shared" ref="BY1820" si="43600">parseTime(BW1820)-(BX1822=INT(RIGHT($F1820, 1)))</f>
        <v>0</v>
      </c>
      <c r="BZ1820" s="45">
        <f t="shared" si="43553"/>
        <v>0</v>
      </c>
      <c r="CA1820" s="36"/>
      <c r="CB1820" s="37"/>
      <c r="CC1820" s="44">
        <f t="shared" ref="CC1820" si="43601">parseTime(CA1820)-(CB1822=INT(RIGHT($F1820, 1)))</f>
        <v>0</v>
      </c>
      <c r="CD1820" s="45">
        <f t="shared" si="43555"/>
        <v>0</v>
      </c>
      <c r="CE1820" s="36"/>
      <c r="CF1820" s="37"/>
      <c r="CG1820" s="44">
        <f t="shared" ref="CG1820" si="43602">parseTime(CE1820)-(CF1822=INT(RIGHT($F1820, 1)))</f>
        <v>0</v>
      </c>
      <c r="CH1820" s="45">
        <f t="shared" si="43557"/>
        <v>0</v>
      </c>
    </row>
    <row r="1821" spans="1:86" x14ac:dyDescent="0.25">
      <c r="A1821" s="56" t="s">
        <v>119</v>
      </c>
      <c r="B1821" s="57">
        <f t="shared" ref="B1821" ca="1" si="43603">roleHours(G1817:CH1823, "MCC")</f>
        <v>0</v>
      </c>
      <c r="C1821" s="14">
        <f t="shared" ca="1" si="43573"/>
        <v>0</v>
      </c>
      <c r="D1821" s="14" t="s">
        <v>260</v>
      </c>
      <c r="E1821" s="20">
        <v>4.6500000000000004</v>
      </c>
      <c r="F1821" s="51" t="s">
        <v>132</v>
      </c>
      <c r="G1821" s="36"/>
      <c r="H1821" s="37"/>
      <c r="I1821" s="44">
        <f t="shared" ref="I1821" si="43604">parseTime(G1821)-(H1822=INT(RIGHT($F1821, 1)))</f>
        <v>0</v>
      </c>
      <c r="J1821" s="45">
        <f t="shared" si="43525"/>
        <v>0</v>
      </c>
      <c r="K1821" s="36"/>
      <c r="L1821" s="37"/>
      <c r="M1821" s="44">
        <f t="shared" ref="M1821" si="43605">parseTime(K1821)-(L1822=INT(RIGHT($F1821, 1)))</f>
        <v>0</v>
      </c>
      <c r="N1821" s="45">
        <f t="shared" si="43527"/>
        <v>0</v>
      </c>
      <c r="O1821" s="36"/>
      <c r="P1821" s="37"/>
      <c r="Q1821" s="44">
        <f t="shared" ref="Q1821" si="43606">parseTime(O1821)-(P1822=INT(RIGHT($F1821, 1)))</f>
        <v>0</v>
      </c>
      <c r="R1821" s="45">
        <f t="shared" si="43529"/>
        <v>0</v>
      </c>
      <c r="S1821" s="36"/>
      <c r="T1821" s="37"/>
      <c r="U1821" s="44">
        <f t="shared" ref="U1821" si="43607">parseTime(S1821)-(T1822=INT(RIGHT($F1821, 1)))</f>
        <v>0</v>
      </c>
      <c r="V1821" s="45">
        <f t="shared" si="43531"/>
        <v>0</v>
      </c>
      <c r="W1821" s="36"/>
      <c r="X1821" s="37"/>
      <c r="Y1821" s="44">
        <f t="shared" ref="Y1821" si="43608">parseTime(W1821)-(X1822=INT(RIGHT($F1821, 1)))</f>
        <v>0</v>
      </c>
      <c r="Z1821" s="45">
        <f t="shared" si="43533"/>
        <v>0</v>
      </c>
      <c r="AA1821" s="36"/>
      <c r="AB1821" s="37"/>
      <c r="AC1821" s="44">
        <f t="shared" ref="AC1821" si="43609">parseTime(AA1821)-(AB1822=INT(RIGHT($F1821, 1)))</f>
        <v>0</v>
      </c>
      <c r="AD1821" s="45">
        <f t="shared" si="43535"/>
        <v>0</v>
      </c>
      <c r="AE1821" s="36"/>
      <c r="AF1821" s="37"/>
      <c r="AG1821" s="44">
        <f t="shared" ref="AG1821" si="43610">parseTime(AE1821)-(AF1822=INT(RIGHT($F1821, 1)))</f>
        <v>0</v>
      </c>
      <c r="AH1821" s="45">
        <f t="shared" si="43537"/>
        <v>0</v>
      </c>
      <c r="AI1821" s="36"/>
      <c r="AJ1821" s="37"/>
      <c r="AK1821" s="44">
        <f>parseTime(AI1821)-(AJ1822=INT(RIGHT($F1821, 1)))</f>
        <v>0</v>
      </c>
      <c r="AL1821" s="45">
        <f t="shared" si="43538"/>
        <v>0</v>
      </c>
      <c r="AM1821" s="36"/>
      <c r="AN1821" s="37"/>
      <c r="AO1821" s="44">
        <f t="shared" ref="AO1821" si="43611">parseTime(AM1821)-(AN1822=INT(RIGHT($F1821, 1)))</f>
        <v>0</v>
      </c>
      <c r="AP1821" s="45">
        <f t="shared" si="43540"/>
        <v>0</v>
      </c>
      <c r="AQ1821" s="36"/>
      <c r="AR1821" s="37"/>
      <c r="AS1821" s="44">
        <f t="shared" ref="AS1821" si="43612">parseTime(AQ1821)-(AR1822=INT(RIGHT($F1821, 1)))</f>
        <v>0</v>
      </c>
      <c r="AT1821" s="45">
        <f t="shared" si="43542"/>
        <v>0</v>
      </c>
      <c r="AU1821" s="36"/>
      <c r="AV1821" s="37"/>
      <c r="AW1821" s="44">
        <f>parseTime(AU1821)-(AV1822=INT(RIGHT($F1821, 1)))</f>
        <v>0</v>
      </c>
      <c r="AX1821" s="45">
        <f t="shared" si="43543"/>
        <v>0</v>
      </c>
      <c r="AY1821" s="36"/>
      <c r="AZ1821" s="37"/>
      <c r="BA1821" s="44">
        <f>parseTime(AY1821)-(AZ1822=INT(RIGHT($F1821, 1)))</f>
        <v>0</v>
      </c>
      <c r="BB1821" s="45">
        <f t="shared" si="43544"/>
        <v>0</v>
      </c>
      <c r="BC1821" s="36"/>
      <c r="BD1821" s="37"/>
      <c r="BE1821" s="44">
        <f>parseTime(BC1821)-(BD1822=INT(RIGHT($F1821, 1)))</f>
        <v>0</v>
      </c>
      <c r="BF1821" s="45">
        <f t="shared" si="43545"/>
        <v>0</v>
      </c>
      <c r="BG1821" s="36"/>
      <c r="BH1821" s="37"/>
      <c r="BI1821" s="44">
        <f>parseTime(BG1821)-(BH1822=INT(RIGHT($F1821, 1)))</f>
        <v>0</v>
      </c>
      <c r="BJ1821" s="45">
        <f t="shared" si="43546"/>
        <v>0</v>
      </c>
      <c r="BK1821" s="36"/>
      <c r="BL1821" s="37"/>
      <c r="BM1821" s="44">
        <f>parseTime(BK1821)-(BL1822=INT(RIGHT($F1821, 1)))</f>
        <v>0</v>
      </c>
      <c r="BN1821" s="45">
        <f t="shared" si="43547"/>
        <v>0</v>
      </c>
      <c r="BO1821" s="36"/>
      <c r="BP1821" s="37"/>
      <c r="BQ1821" s="44">
        <f t="shared" ref="BQ1821" si="43613">parseTime(BO1821)-(BP1822=INT(RIGHT($F1821, 1)))</f>
        <v>0</v>
      </c>
      <c r="BR1821" s="45">
        <f t="shared" si="43549"/>
        <v>0</v>
      </c>
      <c r="BS1821" s="36"/>
      <c r="BT1821" s="37"/>
      <c r="BU1821" s="44">
        <f t="shared" ref="BU1821" si="43614">parseTime(BS1821)-(BT1822=INT(RIGHT($F1821, 1)))</f>
        <v>0</v>
      </c>
      <c r="BV1821" s="45">
        <f t="shared" si="43551"/>
        <v>0</v>
      </c>
      <c r="BW1821" s="36"/>
      <c r="BX1821" s="37"/>
      <c r="BY1821" s="44">
        <f t="shared" ref="BY1821" si="43615">parseTime(BW1821)-(BX1822=INT(RIGHT($F1821, 1)))</f>
        <v>0</v>
      </c>
      <c r="BZ1821" s="45">
        <f t="shared" si="43553"/>
        <v>0</v>
      </c>
      <c r="CA1821" s="36"/>
      <c r="CB1821" s="37"/>
      <c r="CC1821" s="44">
        <f t="shared" ref="CC1821" si="43616">parseTime(CA1821)-(CB1822=INT(RIGHT($F1821, 1)))</f>
        <v>0</v>
      </c>
      <c r="CD1821" s="45">
        <f t="shared" si="43555"/>
        <v>0</v>
      </c>
      <c r="CE1821" s="36"/>
      <c r="CF1821" s="37"/>
      <c r="CG1821" s="44">
        <f t="shared" ref="CG1821" si="43617">parseTime(CE1821)-(CF1822=INT(RIGHT($F1821, 1)))</f>
        <v>0</v>
      </c>
      <c r="CH1821" s="45">
        <f t="shared" si="43557"/>
        <v>0</v>
      </c>
    </row>
    <row r="1822" spans="1:86" x14ac:dyDescent="0.25">
      <c r="A1822" s="56"/>
      <c r="B1822" s="57"/>
      <c r="C1822" s="14">
        <f t="shared" si="43573"/>
        <v>0</v>
      </c>
      <c r="D1822" s="14"/>
      <c r="E1822" s="20">
        <f t="shared" ref="E1822" si="43618">((7.5/2)-0.5+E1821)*8</f>
        <v>63.2</v>
      </c>
      <c r="F1822" s="51"/>
      <c r="G1822" s="46" t="s">
        <v>134</v>
      </c>
      <c r="H1822" s="38">
        <f t="shared" ref="H1822" si="43619">lunchAdjust(G1817:H1821)</f>
        <v>0</v>
      </c>
      <c r="I1822" s="48" t="s">
        <v>0</v>
      </c>
      <c r="J1822" s="39">
        <f t="shared" ref="J1822" si="43620">SUMPRODUCT(I1817:I1821*J1817:J1821)</f>
        <v>0</v>
      </c>
      <c r="K1822" s="46" t="s">
        <v>134</v>
      </c>
      <c r="L1822" s="38">
        <f t="shared" ref="L1822" si="43621">lunchAdjust(K1817:L1821)</f>
        <v>0</v>
      </c>
      <c r="M1822" s="48" t="s">
        <v>0</v>
      </c>
      <c r="N1822" s="39">
        <f t="shared" ref="N1822" si="43622">SUMPRODUCT(M1817:M1821*N1817:N1821)</f>
        <v>0</v>
      </c>
      <c r="O1822" s="46" t="s">
        <v>134</v>
      </c>
      <c r="P1822" s="38">
        <f t="shared" ref="P1822" si="43623">lunchAdjust(O1817:P1821)</f>
        <v>0</v>
      </c>
      <c r="Q1822" s="48" t="s">
        <v>0</v>
      </c>
      <c r="R1822" s="39">
        <f t="shared" ref="R1822" si="43624">SUMPRODUCT(Q1817:Q1821*R1817:R1821)</f>
        <v>0</v>
      </c>
      <c r="S1822" s="46" t="s">
        <v>134</v>
      </c>
      <c r="T1822" s="38">
        <f t="shared" ref="T1822" si="43625">lunchAdjust(S1817:T1821)</f>
        <v>0</v>
      </c>
      <c r="U1822" s="48" t="s">
        <v>0</v>
      </c>
      <c r="V1822" s="39">
        <f t="shared" ref="V1822" si="43626">SUMPRODUCT(U1817:U1821*V1817:V1821)</f>
        <v>0</v>
      </c>
      <c r="W1822" s="46" t="s">
        <v>134</v>
      </c>
      <c r="X1822" s="38">
        <f t="shared" ref="X1822" si="43627">lunchAdjust(W1817:X1821)</f>
        <v>0</v>
      </c>
      <c r="Y1822" s="48" t="s">
        <v>0</v>
      </c>
      <c r="Z1822" s="39">
        <f t="shared" ref="Z1822" si="43628">SUMPRODUCT(Y1817:Y1821*Z1817:Z1821)</f>
        <v>0</v>
      </c>
      <c r="AA1822" s="46" t="s">
        <v>134</v>
      </c>
      <c r="AB1822" s="38">
        <f t="shared" ref="AB1822" si="43629">lunchAdjust(AA1817:AB1821)</f>
        <v>0</v>
      </c>
      <c r="AC1822" s="48" t="s">
        <v>0</v>
      </c>
      <c r="AD1822" s="39">
        <f t="shared" ref="AD1822" si="43630">SUMPRODUCT(AC1817:AC1821*AD1817:AD1821)</f>
        <v>0</v>
      </c>
      <c r="AE1822" s="46" t="s">
        <v>134</v>
      </c>
      <c r="AF1822" s="38">
        <f t="shared" ref="AF1822" si="43631">lunchAdjust(AE1817:AF1821)</f>
        <v>0</v>
      </c>
      <c r="AG1822" s="48" t="s">
        <v>0</v>
      </c>
      <c r="AH1822" s="39">
        <f t="shared" ref="AH1822" si="43632">SUMPRODUCT(AG1817:AG1821*AH1817:AH1821)</f>
        <v>0</v>
      </c>
      <c r="AI1822" s="46" t="s">
        <v>134</v>
      </c>
      <c r="AJ1822" s="38">
        <f t="shared" ref="AJ1822" si="43633">lunchAdjust(AI1817:AJ1821)</f>
        <v>0</v>
      </c>
      <c r="AK1822" s="48" t="s">
        <v>0</v>
      </c>
      <c r="AL1822" s="39">
        <f t="shared" ref="AL1822" si="43634">SUMPRODUCT(AK1817:AK1821*AL1817:AL1821)</f>
        <v>0</v>
      </c>
      <c r="AM1822" s="46" t="s">
        <v>134</v>
      </c>
      <c r="AN1822" s="38">
        <f t="shared" ref="AN1822" si="43635">lunchAdjust(AM1817:AN1821)</f>
        <v>0</v>
      </c>
      <c r="AO1822" s="48" t="s">
        <v>0</v>
      </c>
      <c r="AP1822" s="39">
        <f t="shared" ref="AP1822" si="43636">SUMPRODUCT(AO1817:AO1821*AP1817:AP1821)</f>
        <v>0</v>
      </c>
      <c r="AQ1822" s="46" t="s">
        <v>134</v>
      </c>
      <c r="AR1822" s="38">
        <f t="shared" ref="AR1822" si="43637">lunchAdjust(AQ1817:AR1821)</f>
        <v>0</v>
      </c>
      <c r="AS1822" s="48" t="s">
        <v>0</v>
      </c>
      <c r="AT1822" s="39">
        <f t="shared" ref="AT1822" si="43638">SUMPRODUCT(AS1817:AS1821*AT1817:AT1821)</f>
        <v>0</v>
      </c>
      <c r="AU1822" s="46" t="s">
        <v>134</v>
      </c>
      <c r="AV1822" s="38">
        <f t="shared" ref="AV1822" si="43639">lunchAdjust(AU1817:AV1821)</f>
        <v>0</v>
      </c>
      <c r="AW1822" s="48" t="s">
        <v>0</v>
      </c>
      <c r="AX1822" s="39">
        <f t="shared" ref="AX1822" si="43640">SUMPRODUCT(AW1817:AW1821*AX1817:AX1821)</f>
        <v>0</v>
      </c>
      <c r="AY1822" s="46" t="s">
        <v>134</v>
      </c>
      <c r="AZ1822" s="38">
        <f t="shared" ref="AZ1822" si="43641">lunchAdjust(AY1817:AZ1821)</f>
        <v>0</v>
      </c>
      <c r="BA1822" s="48" t="s">
        <v>0</v>
      </c>
      <c r="BB1822" s="39">
        <f t="shared" ref="BB1822" si="43642">SUMPRODUCT(BA1817:BA1821*BB1817:BB1821)</f>
        <v>0</v>
      </c>
      <c r="BC1822" s="46" t="s">
        <v>134</v>
      </c>
      <c r="BD1822" s="38">
        <f t="shared" ref="BD1822" si="43643">lunchAdjust(BC1817:BD1821)</f>
        <v>0</v>
      </c>
      <c r="BE1822" s="48" t="s">
        <v>0</v>
      </c>
      <c r="BF1822" s="39">
        <f t="shared" ref="BF1822" si="43644">SUMPRODUCT(BE1817:BE1821*BF1817:BF1821)</f>
        <v>0</v>
      </c>
      <c r="BG1822" s="46" t="s">
        <v>134</v>
      </c>
      <c r="BH1822" s="38">
        <f t="shared" ref="BH1822" si="43645">lunchAdjust(BG1817:BH1821)</f>
        <v>0</v>
      </c>
      <c r="BI1822" s="48" t="s">
        <v>0</v>
      </c>
      <c r="BJ1822" s="39">
        <f t="shared" ref="BJ1822" si="43646">SUMPRODUCT(BI1817:BI1821*BJ1817:BJ1821)</f>
        <v>0</v>
      </c>
      <c r="BK1822" s="46" t="s">
        <v>134</v>
      </c>
      <c r="BL1822" s="38">
        <f t="shared" ref="BL1822" si="43647">lunchAdjust(BK1817:BL1821)</f>
        <v>0</v>
      </c>
      <c r="BM1822" s="48" t="s">
        <v>0</v>
      </c>
      <c r="BN1822" s="39">
        <f t="shared" ref="BN1822" si="43648">SUMPRODUCT(BM1817:BM1821*BN1817:BN1821)</f>
        <v>0</v>
      </c>
      <c r="BO1822" s="46" t="s">
        <v>134</v>
      </c>
      <c r="BP1822" s="38">
        <f t="shared" ref="BP1822" si="43649">lunchAdjust(BO1817:BP1821)</f>
        <v>0</v>
      </c>
      <c r="BQ1822" s="48" t="s">
        <v>0</v>
      </c>
      <c r="BR1822" s="39">
        <f t="shared" ref="BR1822" si="43650">SUMPRODUCT(BQ1817:BQ1821*BR1817:BR1821)</f>
        <v>0</v>
      </c>
      <c r="BS1822" s="46" t="s">
        <v>134</v>
      </c>
      <c r="BT1822" s="38">
        <f t="shared" ref="BT1822" si="43651">lunchAdjust(BS1817:BT1821)</f>
        <v>0</v>
      </c>
      <c r="BU1822" s="48" t="s">
        <v>0</v>
      </c>
      <c r="BV1822" s="39">
        <f t="shared" ref="BV1822" si="43652">SUMPRODUCT(BU1817:BU1821*BV1817:BV1821)</f>
        <v>0</v>
      </c>
      <c r="BW1822" s="46" t="s">
        <v>134</v>
      </c>
      <c r="BX1822" s="38">
        <f t="shared" ref="BX1822" si="43653">lunchAdjust(BW1817:BX1821)</f>
        <v>0</v>
      </c>
      <c r="BY1822" s="48" t="s">
        <v>0</v>
      </c>
      <c r="BZ1822" s="39">
        <f t="shared" ref="BZ1822" si="43654">SUMPRODUCT(BY1817:BY1821*BZ1817:BZ1821)</f>
        <v>0</v>
      </c>
      <c r="CA1822" s="46" t="s">
        <v>134</v>
      </c>
      <c r="CB1822" s="38">
        <f t="shared" ref="CB1822" si="43655">lunchAdjust(CA1817:CB1821)</f>
        <v>0</v>
      </c>
      <c r="CC1822" s="48" t="s">
        <v>0</v>
      </c>
      <c r="CD1822" s="39">
        <f t="shared" ref="CD1822" si="43656">SUMPRODUCT(CC1817:CC1821*CD1817:CD1821)</f>
        <v>0</v>
      </c>
      <c r="CE1822" s="46" t="s">
        <v>134</v>
      </c>
      <c r="CF1822" s="38">
        <f t="shared" ref="CF1822" si="43657">lunchAdjust(CE1817:CF1821)</f>
        <v>0</v>
      </c>
      <c r="CG1822" s="48" t="s">
        <v>0</v>
      </c>
      <c r="CH1822" s="39">
        <f t="shared" ref="CH1822" si="43658">SUMPRODUCT(CG1817:CG1821*CH1817:CH1821)</f>
        <v>0</v>
      </c>
    </row>
    <row r="1823" spans="1:86" ht="15.75" thickBot="1" x14ac:dyDescent="0.3">
      <c r="A1823" s="58" t="s">
        <v>121</v>
      </c>
      <c r="B1823" s="59">
        <f t="shared" ref="B1823" ca="1" si="43659">roleHours(G1817:CH1823, "OUT")</f>
        <v>0</v>
      </c>
      <c r="C1823" s="54" t="s">
        <v>137</v>
      </c>
      <c r="D1823" s="22">
        <f t="shared" ref="D1823" ca="1" si="43660">roleHours(G1817:CH1823, "PTO")</f>
        <v>0</v>
      </c>
      <c r="E1823" s="23">
        <f t="shared" ref="E1823" ca="1" si="43661">E1822-B1818</f>
        <v>63.2</v>
      </c>
      <c r="F1823" s="52"/>
      <c r="G1823" s="47" t="s">
        <v>39</v>
      </c>
      <c r="H1823" s="40">
        <f t="shared" si="43144"/>
        <v>0</v>
      </c>
      <c r="I1823" s="49" t="s">
        <v>135</v>
      </c>
      <c r="J1823" s="41">
        <f t="shared" ref="J1823" si="43662">J1822*G$4</f>
        <v>0</v>
      </c>
      <c r="K1823" s="47" t="s">
        <v>39</v>
      </c>
      <c r="L1823" s="40">
        <f t="shared" ref="L1823" si="43663">SUMPRODUCT(M1817:M1821*(L1817:L1821="PTO"))+SUMPRODUCT(M1817:M1821*(L1817:L1821="HOL"))</f>
        <v>0</v>
      </c>
      <c r="M1823" s="49" t="s">
        <v>135</v>
      </c>
      <c r="N1823" s="41">
        <f t="shared" ref="N1823" si="43664">N1822*K$4</f>
        <v>0</v>
      </c>
      <c r="O1823" s="47" t="s">
        <v>39</v>
      </c>
      <c r="P1823" s="40">
        <f t="shared" ref="P1823" si="43665">SUMPRODUCT(Q1817:Q1821*(P1817:P1821="PTO"))+SUMPRODUCT(Q1817:Q1821*(P1817:P1821="HOL"))</f>
        <v>0</v>
      </c>
      <c r="Q1823" s="49" t="s">
        <v>135</v>
      </c>
      <c r="R1823" s="41">
        <f t="shared" ref="R1823" si="43666">R1822*O$4</f>
        <v>0</v>
      </c>
      <c r="S1823" s="47" t="s">
        <v>39</v>
      </c>
      <c r="T1823" s="40">
        <f t="shared" ref="T1823" si="43667">SUMPRODUCT(U1817:U1821*(T1817:T1821="PTO"))+SUMPRODUCT(U1817:U1821*(T1817:T1821="HOL"))</f>
        <v>0</v>
      </c>
      <c r="U1823" s="49" t="s">
        <v>135</v>
      </c>
      <c r="V1823" s="41">
        <f t="shared" ref="V1823" si="43668">V1822*S$4</f>
        <v>0</v>
      </c>
      <c r="W1823" s="47" t="s">
        <v>39</v>
      </c>
      <c r="X1823" s="40">
        <f t="shared" ref="X1823" si="43669">SUMPRODUCT(Y1817:Y1821*(X1817:X1821="PTO"))+SUMPRODUCT(Y1817:Y1821*(X1817:X1821="HOL"))</f>
        <v>0</v>
      </c>
      <c r="Y1823" s="49" t="s">
        <v>135</v>
      </c>
      <c r="Z1823" s="41">
        <f t="shared" ref="Z1823" si="43670">Z1822*W$4</f>
        <v>0</v>
      </c>
      <c r="AA1823" s="47" t="s">
        <v>39</v>
      </c>
      <c r="AB1823" s="40">
        <f t="shared" ref="AB1823" si="43671">SUMPRODUCT(AC1817:AC1821*(AB1817:AB1821="PTO"))+SUMPRODUCT(AC1817:AC1821*(AB1817:AB1821="HOL"))</f>
        <v>0</v>
      </c>
      <c r="AC1823" s="49" t="s">
        <v>135</v>
      </c>
      <c r="AD1823" s="41">
        <f t="shared" ref="AD1823" si="43672">AD1822*AA$4</f>
        <v>0</v>
      </c>
      <c r="AE1823" s="47" t="s">
        <v>39</v>
      </c>
      <c r="AF1823" s="40">
        <f t="shared" ref="AF1823" si="43673">SUMPRODUCT(AG1817:AG1821*(AF1817:AF1821="PTO"))+SUMPRODUCT(AG1817:AG1821*(AF1817:AF1821="HOL"))</f>
        <v>0</v>
      </c>
      <c r="AG1823" s="49" t="s">
        <v>135</v>
      </c>
      <c r="AH1823" s="41">
        <f t="shared" ref="AH1823" si="43674">AH1822*AE$4</f>
        <v>0</v>
      </c>
      <c r="AI1823" s="47" t="s">
        <v>39</v>
      </c>
      <c r="AJ1823" s="40">
        <f t="shared" ref="AJ1823" si="43675">SUMPRODUCT(AK1817:AK1821*(AJ1817:AJ1821="PTO"))+SUMPRODUCT(AK1817:AK1821*(AJ1817:AJ1821="HOL"))</f>
        <v>0</v>
      </c>
      <c r="AK1823" s="49" t="s">
        <v>135</v>
      </c>
      <c r="AL1823" s="41">
        <f>AL1822*AI$4</f>
        <v>0</v>
      </c>
      <c r="AM1823" s="47" t="s">
        <v>39</v>
      </c>
      <c r="AN1823" s="40">
        <f t="shared" ref="AN1823" si="43676">SUMPRODUCT(AO1817:AO1821*(AN1817:AN1821="PTO"))+SUMPRODUCT(AO1817:AO1821*(AN1817:AN1821="HOL"))</f>
        <v>0</v>
      </c>
      <c r="AO1823" s="49" t="s">
        <v>135</v>
      </c>
      <c r="AP1823" s="41">
        <f t="shared" ref="AP1823" si="43677">AP1822*AM$4</f>
        <v>0</v>
      </c>
      <c r="AQ1823" s="47" t="s">
        <v>39</v>
      </c>
      <c r="AR1823" s="40">
        <f t="shared" ref="AR1823" si="43678">SUMPRODUCT(AS1817:AS1821*(AR1817:AR1821="PTO"))+SUMPRODUCT(AS1817:AS1821*(AR1817:AR1821="HOL"))</f>
        <v>0</v>
      </c>
      <c r="AS1823" s="49" t="s">
        <v>135</v>
      </c>
      <c r="AT1823" s="41">
        <f t="shared" ref="AT1823" si="43679">AT1822*AQ$4</f>
        <v>0</v>
      </c>
      <c r="AU1823" s="47" t="s">
        <v>39</v>
      </c>
      <c r="AV1823" s="40">
        <f t="shared" ref="AV1823" si="43680">SUMPRODUCT(AW1817:AW1821*(AV1817:AV1821="PTO"))+SUMPRODUCT(AW1817:AW1821*(AV1817:AV1821="HOL"))</f>
        <v>0</v>
      </c>
      <c r="AW1823" s="49" t="s">
        <v>135</v>
      </c>
      <c r="AX1823" s="41">
        <f>AX1822*AU$4</f>
        <v>0</v>
      </c>
      <c r="AY1823" s="47" t="s">
        <v>39</v>
      </c>
      <c r="AZ1823" s="40">
        <f t="shared" ref="AZ1823" si="43681">SUMPRODUCT(BA1817:BA1821*(AZ1817:AZ1821="PTO"))+SUMPRODUCT(BA1817:BA1821*(AZ1817:AZ1821="HOL"))</f>
        <v>0</v>
      </c>
      <c r="BA1823" s="49" t="s">
        <v>135</v>
      </c>
      <c r="BB1823" s="41">
        <f>BB1822*AY$4</f>
        <v>0</v>
      </c>
      <c r="BC1823" s="47" t="s">
        <v>39</v>
      </c>
      <c r="BD1823" s="40">
        <f t="shared" ref="BD1823" si="43682">SUMPRODUCT(BE1817:BE1821*(BD1817:BD1821="PTO"))+SUMPRODUCT(BE1817:BE1821*(BD1817:BD1821="HOL"))</f>
        <v>0</v>
      </c>
      <c r="BE1823" s="49" t="s">
        <v>135</v>
      </c>
      <c r="BF1823" s="41">
        <f>BF1822*BC$4</f>
        <v>0</v>
      </c>
      <c r="BG1823" s="47" t="s">
        <v>39</v>
      </c>
      <c r="BH1823" s="40">
        <f t="shared" ref="BH1823" si="43683">SUMPRODUCT(BI1817:BI1821*(BH1817:BH1821="PTO"))+SUMPRODUCT(BI1817:BI1821*(BH1817:BH1821="HOL"))</f>
        <v>0</v>
      </c>
      <c r="BI1823" s="49" t="s">
        <v>135</v>
      </c>
      <c r="BJ1823" s="41">
        <f>BJ1822*BG$4</f>
        <v>0</v>
      </c>
      <c r="BK1823" s="47" t="s">
        <v>39</v>
      </c>
      <c r="BL1823" s="40">
        <f t="shared" ref="BL1823" si="43684">SUMPRODUCT(BM1817:BM1821*(BL1817:BL1821="PTO"))+SUMPRODUCT(BM1817:BM1821*(BL1817:BL1821="HOL"))</f>
        <v>0</v>
      </c>
      <c r="BM1823" s="49" t="s">
        <v>135</v>
      </c>
      <c r="BN1823" s="41">
        <f>BN1822*BK$4</f>
        <v>0</v>
      </c>
      <c r="BO1823" s="47" t="s">
        <v>39</v>
      </c>
      <c r="BP1823" s="40">
        <f t="shared" ref="BP1823" si="43685">SUMPRODUCT(BQ1817:BQ1821*(BP1817:BP1821="PTO"))+SUMPRODUCT(BQ1817:BQ1821*(BP1817:BP1821="HOL"))</f>
        <v>0</v>
      </c>
      <c r="BQ1823" s="49" t="s">
        <v>135</v>
      </c>
      <c r="BR1823" s="41">
        <f t="shared" ref="BR1823" si="43686">BR1822*BO$4</f>
        <v>0</v>
      </c>
      <c r="BS1823" s="47" t="s">
        <v>39</v>
      </c>
      <c r="BT1823" s="40">
        <f t="shared" ref="BT1823" si="43687">SUMPRODUCT(BU1817:BU1821*(BT1817:BT1821="PTO"))+SUMPRODUCT(BU1817:BU1821*(BT1817:BT1821="HOL"))</f>
        <v>0</v>
      </c>
      <c r="BU1823" s="49" t="s">
        <v>135</v>
      </c>
      <c r="BV1823" s="41">
        <f t="shared" ref="BV1823" si="43688">BV1822*BS$4</f>
        <v>0</v>
      </c>
      <c r="BW1823" s="47" t="s">
        <v>39</v>
      </c>
      <c r="BX1823" s="40">
        <f t="shared" ref="BX1823" si="43689">SUMPRODUCT(BY1817:BY1821*(BX1817:BX1821="PTO"))+SUMPRODUCT(BY1817:BY1821*(BX1817:BX1821="HOL"))</f>
        <v>0</v>
      </c>
      <c r="BY1823" s="49" t="s">
        <v>135</v>
      </c>
      <c r="BZ1823" s="41">
        <f t="shared" ref="BZ1823" si="43690">BZ1822*BW$4</f>
        <v>0</v>
      </c>
      <c r="CA1823" s="47" t="s">
        <v>39</v>
      </c>
      <c r="CB1823" s="40">
        <f t="shared" ref="CB1823" si="43691">SUMPRODUCT(CC1817:CC1821*(CB1817:CB1821="PTO"))+SUMPRODUCT(CC1817:CC1821*(CB1817:CB1821="HOL"))</f>
        <v>0</v>
      </c>
      <c r="CC1823" s="49" t="s">
        <v>135</v>
      </c>
      <c r="CD1823" s="41">
        <f t="shared" ref="CD1823" si="43692">CD1822*CA$4</f>
        <v>0</v>
      </c>
      <c r="CE1823" s="47" t="s">
        <v>39</v>
      </c>
      <c r="CF1823" s="40">
        <f t="shared" ref="CF1823" si="43693">SUMPRODUCT(CG1817:CG1821*(CF1817:CF1821="PTO"))+SUMPRODUCT(CG1817:CG1821*(CF1817:CF1821="HOL"))</f>
        <v>0</v>
      </c>
      <c r="CG1823" s="49" t="s">
        <v>135</v>
      </c>
      <c r="CH1823" s="41">
        <f t="shared" ref="CH1823" si="43694">CH1822*CE$4</f>
        <v>0</v>
      </c>
    </row>
    <row r="1824" spans="1:86" x14ac:dyDescent="0.25">
      <c r="A1824" s="70" t="s">
        <v>133</v>
      </c>
      <c r="B1824" s="71">
        <f t="shared" ref="B1824" ca="1" si="43695">D1824-B1825</f>
        <v>16.236442211243713</v>
      </c>
      <c r="C1824" s="72" t="s">
        <v>122</v>
      </c>
      <c r="D1824" s="71">
        <f>IFERROR(INDEX(Holidays[FTE], MATCH(Entry!E1824, Holidays[Date], 0)), 1)*8*INDEX(FTEguide[[1]:[12]], MATCH(Entry!E1825, FTEguide[Weekday], 0), IF(Entry!E1827&gt;0, Entry!E1827, MONTH(Entry!E1824)))</f>
        <v>79.736442211243713</v>
      </c>
      <c r="E1824" s="60">
        <f t="shared" si="42661"/>
        <v>44088</v>
      </c>
      <c r="F1824" s="50" t="s">
        <v>128</v>
      </c>
      <c r="G1824" s="34" t="s">
        <v>136</v>
      </c>
      <c r="H1824" s="35" t="s">
        <v>23</v>
      </c>
      <c r="I1824" s="42">
        <f t="shared" ref="I1824" si="43696">parseTime(G1824)-(H1829=INT(RIGHT($F1824, 1)))</f>
        <v>8</v>
      </c>
      <c r="J1824" s="43">
        <f t="shared" ref="J1824:J1828" si="43697">isClocked(H1824)</f>
        <v>1</v>
      </c>
      <c r="K1824" s="34" t="s">
        <v>136</v>
      </c>
      <c r="L1824" s="35" t="s">
        <v>23</v>
      </c>
      <c r="M1824" s="42">
        <f t="shared" ref="M1824" si="43698">parseTime(K1824)-(L1829=INT(RIGHT($F1824, 1)))</f>
        <v>8</v>
      </c>
      <c r="N1824" s="43">
        <f t="shared" ref="N1824:N1828" si="43699">isClocked(L1824)</f>
        <v>1</v>
      </c>
      <c r="O1824" s="34" t="s">
        <v>180</v>
      </c>
      <c r="P1824" s="35" t="s">
        <v>23</v>
      </c>
      <c r="Q1824" s="42">
        <f t="shared" ref="Q1824" si="43700">parseTime(O1824)-(P1829=INT(RIGHT($F1824, 1)))</f>
        <v>8</v>
      </c>
      <c r="R1824" s="43">
        <f t="shared" ref="R1824:R1828" si="43701">isClocked(P1824)</f>
        <v>1</v>
      </c>
      <c r="S1824" s="34" t="s">
        <v>150</v>
      </c>
      <c r="T1824" s="35" t="s">
        <v>23</v>
      </c>
      <c r="U1824" s="42">
        <f t="shared" ref="U1824" si="43702">parseTime(S1824)-(T1829=INT(RIGHT($F1824, 1)))</f>
        <v>8</v>
      </c>
      <c r="V1824" s="43">
        <f t="shared" ref="V1824:V1828" si="43703">isClocked(T1824)</f>
        <v>1</v>
      </c>
      <c r="W1824" s="34"/>
      <c r="X1824" s="35"/>
      <c r="Y1824" s="42">
        <f t="shared" ref="Y1824" si="43704">parseTime(W1824)-(X1829=INT(RIGHT($F1824, 1)))</f>
        <v>0</v>
      </c>
      <c r="Z1824" s="43">
        <f t="shared" ref="Z1824:Z1828" si="43705">isClocked(X1824)</f>
        <v>0</v>
      </c>
      <c r="AA1824" s="34"/>
      <c r="AB1824" s="35"/>
      <c r="AC1824" s="42">
        <f t="shared" ref="AC1824" si="43706">parseTime(AA1824)-(AB1829=INT(RIGHT($F1824, 1)))</f>
        <v>0</v>
      </c>
      <c r="AD1824" s="43">
        <f t="shared" ref="AD1824:AD1828" si="43707">isClocked(AB1824)</f>
        <v>0</v>
      </c>
      <c r="AE1824" s="34" t="s">
        <v>245</v>
      </c>
      <c r="AF1824" s="35" t="s">
        <v>25</v>
      </c>
      <c r="AG1824" s="42">
        <f t="shared" ref="AG1824" si="43708">parseTime(AE1824)-(AF1829=INT(RIGHT($F1824, 1)))</f>
        <v>7.5</v>
      </c>
      <c r="AH1824" s="43">
        <f t="shared" ref="AH1824:AH1828" si="43709">isClocked(AF1824)</f>
        <v>1</v>
      </c>
      <c r="AI1824" s="34" t="s">
        <v>136</v>
      </c>
      <c r="AJ1824" s="35" t="s">
        <v>23</v>
      </c>
      <c r="AK1824" s="42">
        <f>parseTime(AI1824)-(AJ1829=INT(RIGHT($F1824, 1)))</f>
        <v>8</v>
      </c>
      <c r="AL1824" s="43">
        <f t="shared" ref="AL1824:AL1828" si="43710">isClocked(AJ1824)</f>
        <v>1</v>
      </c>
      <c r="AM1824" s="34"/>
      <c r="AN1824" s="35"/>
      <c r="AO1824" s="42">
        <f t="shared" ref="AO1824" si="43711">parseTime(AM1824)-(AN1829=INT(RIGHT($F1824, 1)))</f>
        <v>0</v>
      </c>
      <c r="AP1824" s="43">
        <f t="shared" ref="AP1824:AP1828" si="43712">isClocked(AN1824)</f>
        <v>0</v>
      </c>
      <c r="AQ1824" s="34"/>
      <c r="AR1824" s="35"/>
      <c r="AS1824" s="42">
        <f t="shared" ref="AS1824" si="43713">parseTime(AQ1824)-(AR1829=INT(RIGHT($F1824, 1)))</f>
        <v>0</v>
      </c>
      <c r="AT1824" s="43">
        <f t="shared" ref="AT1824:AT1828" si="43714">isClocked(AR1824)</f>
        <v>0</v>
      </c>
      <c r="AU1824" s="34"/>
      <c r="AV1824" s="35"/>
      <c r="AW1824" s="42">
        <f>parseTime(AU1824)-(AV1829=INT(RIGHT($F1824, 1)))</f>
        <v>0</v>
      </c>
      <c r="AX1824" s="43">
        <f t="shared" ref="AX1824:AX1828" si="43715">isClocked(AV1824)</f>
        <v>0</v>
      </c>
      <c r="AY1824" s="34"/>
      <c r="AZ1824" s="35"/>
      <c r="BA1824" s="42">
        <f>parseTime(AY1824)-(AZ1829=INT(RIGHT($F1824, 1)))</f>
        <v>0</v>
      </c>
      <c r="BB1824" s="43">
        <f t="shared" ref="BB1824:BB1828" si="43716">isClocked(AZ1824)</f>
        <v>0</v>
      </c>
      <c r="BC1824" s="34"/>
      <c r="BD1824" s="35"/>
      <c r="BE1824" s="42">
        <f>parseTime(BC1824)-(BD1829=INT(RIGHT($F1824, 1)))</f>
        <v>0</v>
      </c>
      <c r="BF1824" s="43">
        <f t="shared" ref="BF1824:BF1828" si="43717">isClocked(BD1824)</f>
        <v>0</v>
      </c>
      <c r="BG1824" s="34"/>
      <c r="BH1824" s="35"/>
      <c r="BI1824" s="42">
        <f>parseTime(BG1824)-(BH1829=INT(RIGHT($F1824, 1)))</f>
        <v>0</v>
      </c>
      <c r="BJ1824" s="43">
        <f t="shared" ref="BJ1824:BJ1828" si="43718">isClocked(BH1824)</f>
        <v>0</v>
      </c>
      <c r="BK1824" s="34"/>
      <c r="BL1824" s="35"/>
      <c r="BM1824" s="42">
        <f>parseTime(BK1824)-(BL1829=INT(RIGHT($F1824, 1)))</f>
        <v>0</v>
      </c>
      <c r="BN1824" s="43">
        <f t="shared" ref="BN1824:BN1828" si="43719">isClocked(BL1824)</f>
        <v>0</v>
      </c>
      <c r="BO1824" s="34" t="s">
        <v>150</v>
      </c>
      <c r="BP1824" s="35" t="s">
        <v>23</v>
      </c>
      <c r="BQ1824" s="42">
        <f t="shared" ref="BQ1824" si="43720">parseTime(BO1824)-(BP1829=INT(RIGHT($F1824, 1)))</f>
        <v>8</v>
      </c>
      <c r="BR1824" s="43">
        <f t="shared" ref="BR1824:BR1828" si="43721">isClocked(BP1824)</f>
        <v>1</v>
      </c>
      <c r="BS1824" s="34" t="s">
        <v>136</v>
      </c>
      <c r="BT1824" s="35" t="s">
        <v>23</v>
      </c>
      <c r="BU1824" s="42">
        <f t="shared" ref="BU1824" si="43722">parseTime(BS1824)-(BT1829=INT(RIGHT($F1824, 1)))</f>
        <v>8</v>
      </c>
      <c r="BV1824" s="43">
        <f t="shared" ref="BV1824:BV1828" si="43723">isClocked(BT1824)</f>
        <v>1</v>
      </c>
      <c r="BW1824" s="34"/>
      <c r="BX1824" s="35"/>
      <c r="BY1824" s="42">
        <f t="shared" ref="BY1824" si="43724">parseTime(BW1824)-(BX1829=INT(RIGHT($F1824, 1)))</f>
        <v>0</v>
      </c>
      <c r="BZ1824" s="43">
        <f t="shared" ref="BZ1824:BZ1828" si="43725">isClocked(BX1824)</f>
        <v>0</v>
      </c>
      <c r="CA1824" s="34"/>
      <c r="CB1824" s="35"/>
      <c r="CC1824" s="42">
        <f t="shared" ref="CC1824" si="43726">parseTime(CA1824)-(CB1829=INT(RIGHT($F1824, 1)))</f>
        <v>0</v>
      </c>
      <c r="CD1824" s="43">
        <f t="shared" ref="CD1824:CD1828" si="43727">isClocked(CB1824)</f>
        <v>0</v>
      </c>
      <c r="CE1824" s="34"/>
      <c r="CF1824" s="35"/>
      <c r="CG1824" s="42">
        <f t="shared" ref="CG1824" si="43728">parseTime(CE1824)-(CF1829=INT(RIGHT($F1824, 1)))</f>
        <v>0</v>
      </c>
      <c r="CH1824" s="43">
        <f t="shared" ref="CH1824:CH1828" si="43729">isClocked(CF1824)</f>
        <v>0</v>
      </c>
    </row>
    <row r="1825" spans="1:86" x14ac:dyDescent="0.25">
      <c r="A1825" s="56" t="s">
        <v>0</v>
      </c>
      <c r="B1825" s="57">
        <f t="shared" ca="1" si="42177"/>
        <v>63.5</v>
      </c>
      <c r="C1825" s="14" t="s">
        <v>252</v>
      </c>
      <c r="D1825" s="14">
        <f t="shared" si="43385"/>
        <v>53.7</v>
      </c>
      <c r="E1825" s="55" t="str">
        <f t="shared" si="42178"/>
        <v>Monday</v>
      </c>
      <c r="F1825" s="51" t="s">
        <v>129</v>
      </c>
      <c r="G1825" s="36"/>
      <c r="H1825" s="37"/>
      <c r="I1825" s="44">
        <f t="shared" ref="I1825" si="43730">parseTime(G1825)-(H1829=INT(RIGHT($F1825, 1)))</f>
        <v>0</v>
      </c>
      <c r="J1825" s="45">
        <f t="shared" si="43697"/>
        <v>0</v>
      </c>
      <c r="K1825" s="36"/>
      <c r="L1825" s="37"/>
      <c r="M1825" s="44">
        <f t="shared" ref="M1825" si="43731">parseTime(K1825)-(L1829=INT(RIGHT($F1825, 1)))</f>
        <v>0</v>
      </c>
      <c r="N1825" s="45">
        <f t="shared" si="43699"/>
        <v>0</v>
      </c>
      <c r="O1825" s="36"/>
      <c r="P1825" s="37"/>
      <c r="Q1825" s="44">
        <f t="shared" ref="Q1825" si="43732">parseTime(O1825)-(P1829=INT(RIGHT($F1825, 1)))</f>
        <v>0</v>
      </c>
      <c r="R1825" s="45">
        <f t="shared" si="43701"/>
        <v>0</v>
      </c>
      <c r="S1825" s="36"/>
      <c r="T1825" s="37"/>
      <c r="U1825" s="44">
        <f t="shared" ref="U1825" si="43733">parseTime(S1825)-(T1829=INT(RIGHT($F1825, 1)))</f>
        <v>0</v>
      </c>
      <c r="V1825" s="45">
        <f t="shared" si="43703"/>
        <v>0</v>
      </c>
      <c r="W1825" s="36"/>
      <c r="X1825" s="37"/>
      <c r="Y1825" s="44">
        <f t="shared" ref="Y1825" si="43734">parseTime(W1825)-(X1829=INT(RIGHT($F1825, 1)))</f>
        <v>0</v>
      </c>
      <c r="Z1825" s="45">
        <f t="shared" si="43705"/>
        <v>0</v>
      </c>
      <c r="AA1825" s="36"/>
      <c r="AB1825" s="37"/>
      <c r="AC1825" s="44">
        <f t="shared" ref="AC1825" si="43735">parseTime(AA1825)-(AB1829=INT(RIGHT($F1825, 1)))</f>
        <v>0</v>
      </c>
      <c r="AD1825" s="45">
        <f t="shared" si="43707"/>
        <v>0</v>
      </c>
      <c r="AE1825" s="36"/>
      <c r="AF1825" s="37"/>
      <c r="AG1825" s="44">
        <f t="shared" ref="AG1825" si="43736">parseTime(AE1825)-(AF1829=INT(RIGHT($F1825, 1)))</f>
        <v>0</v>
      </c>
      <c r="AH1825" s="45">
        <f t="shared" si="43709"/>
        <v>0</v>
      </c>
      <c r="AI1825" s="36"/>
      <c r="AJ1825" s="37"/>
      <c r="AK1825" s="44">
        <f>parseTime(AI1825)-(AJ1829=INT(RIGHT($F1825, 1)))</f>
        <v>0</v>
      </c>
      <c r="AL1825" s="45">
        <f t="shared" si="43710"/>
        <v>0</v>
      </c>
      <c r="AM1825" s="36"/>
      <c r="AN1825" s="37"/>
      <c r="AO1825" s="44">
        <f t="shared" ref="AO1825" si="43737">parseTime(AM1825)-(AN1829=INT(RIGHT($F1825, 1)))</f>
        <v>0</v>
      </c>
      <c r="AP1825" s="45">
        <f t="shared" si="43712"/>
        <v>0</v>
      </c>
      <c r="AQ1825" s="36"/>
      <c r="AR1825" s="37"/>
      <c r="AS1825" s="44">
        <f t="shared" ref="AS1825" si="43738">parseTime(AQ1825)-(AR1829=INT(RIGHT($F1825, 1)))</f>
        <v>0</v>
      </c>
      <c r="AT1825" s="45">
        <f t="shared" si="43714"/>
        <v>0</v>
      </c>
      <c r="AU1825" s="36"/>
      <c r="AV1825" s="37"/>
      <c r="AW1825" s="44">
        <f>parseTime(AU1825)-(AV1829=INT(RIGHT($F1825, 1)))</f>
        <v>0</v>
      </c>
      <c r="AX1825" s="45">
        <f t="shared" si="43715"/>
        <v>0</v>
      </c>
      <c r="AY1825" s="36"/>
      <c r="AZ1825" s="37"/>
      <c r="BA1825" s="44">
        <f>parseTime(AY1825)-(AZ1829=INT(RIGHT($F1825, 1)))</f>
        <v>0</v>
      </c>
      <c r="BB1825" s="45">
        <f t="shared" si="43716"/>
        <v>0</v>
      </c>
      <c r="BC1825" s="36"/>
      <c r="BD1825" s="37"/>
      <c r="BE1825" s="44">
        <f>parseTime(BC1825)-(BD1829=INT(RIGHT($F1825, 1)))</f>
        <v>0</v>
      </c>
      <c r="BF1825" s="45">
        <f t="shared" si="43717"/>
        <v>0</v>
      </c>
      <c r="BG1825" s="36"/>
      <c r="BH1825" s="37"/>
      <c r="BI1825" s="44">
        <f>parseTime(BG1825)-(BH1829=INT(RIGHT($F1825, 1)))</f>
        <v>0</v>
      </c>
      <c r="BJ1825" s="45">
        <f t="shared" si="43718"/>
        <v>0</v>
      </c>
      <c r="BK1825" s="36"/>
      <c r="BL1825" s="37"/>
      <c r="BM1825" s="44">
        <f>parseTime(BK1825)-(BL1829=INT(RIGHT($F1825, 1)))</f>
        <v>0</v>
      </c>
      <c r="BN1825" s="45">
        <f t="shared" si="43719"/>
        <v>0</v>
      </c>
      <c r="BO1825" s="36"/>
      <c r="BP1825" s="37"/>
      <c r="BQ1825" s="44">
        <f t="shared" ref="BQ1825" si="43739">parseTime(BO1825)-(BP1829=INT(RIGHT($F1825, 1)))</f>
        <v>0</v>
      </c>
      <c r="BR1825" s="45">
        <f t="shared" si="43721"/>
        <v>0</v>
      </c>
      <c r="BS1825" s="36"/>
      <c r="BT1825" s="37"/>
      <c r="BU1825" s="44">
        <f t="shared" ref="BU1825" si="43740">parseTime(BS1825)-(BT1829=INT(RIGHT($F1825, 1)))</f>
        <v>0</v>
      </c>
      <c r="BV1825" s="45">
        <f t="shared" si="43723"/>
        <v>0</v>
      </c>
      <c r="BW1825" s="36"/>
      <c r="BX1825" s="37"/>
      <c r="BY1825" s="44">
        <f t="shared" ref="BY1825" si="43741">parseTime(BW1825)-(BX1829=INT(RIGHT($F1825, 1)))</f>
        <v>0</v>
      </c>
      <c r="BZ1825" s="45">
        <f t="shared" si="43725"/>
        <v>0</v>
      </c>
      <c r="CA1825" s="36"/>
      <c r="CB1825" s="37"/>
      <c r="CC1825" s="44">
        <f t="shared" ref="CC1825" si="43742">parseTime(CA1825)-(CB1829=INT(RIGHT($F1825, 1)))</f>
        <v>0</v>
      </c>
      <c r="CD1825" s="45">
        <f t="shared" si="43727"/>
        <v>0</v>
      </c>
      <c r="CE1825" s="36"/>
      <c r="CF1825" s="37"/>
      <c r="CG1825" s="44">
        <f t="shared" ref="CG1825" si="43743">parseTime(CE1825)-(CF1829=INT(RIGHT($F1825, 1)))</f>
        <v>0</v>
      </c>
      <c r="CH1825" s="45">
        <f t="shared" si="43729"/>
        <v>0</v>
      </c>
    </row>
    <row r="1826" spans="1:86" x14ac:dyDescent="0.25">
      <c r="A1826" s="56" t="s">
        <v>117</v>
      </c>
      <c r="B1826" s="57">
        <f t="shared" ref="B1826" ca="1" si="43744">roleHours(G1824:CH1830, "MFD")</f>
        <v>56</v>
      </c>
      <c r="C1826" s="14">
        <f t="shared" ref="C1826:C1829" ca="1" si="43745">B1826/8</f>
        <v>7</v>
      </c>
      <c r="D1826" s="14">
        <f t="shared" ref="D1826" ca="1" si="43746">B1825-D1825</f>
        <v>9.7999999999999972</v>
      </c>
      <c r="E1826" s="20" t="s">
        <v>127</v>
      </c>
      <c r="F1826" s="51" t="s">
        <v>130</v>
      </c>
      <c r="G1826" s="36"/>
      <c r="H1826" s="37"/>
      <c r="I1826" s="44">
        <f t="shared" ref="I1826" si="43747">parseTime(G1826)-(H1829=INT(RIGHT($F1826, 1)))</f>
        <v>0</v>
      </c>
      <c r="J1826" s="45">
        <f t="shared" si="43697"/>
        <v>0</v>
      </c>
      <c r="K1826" s="36"/>
      <c r="L1826" s="37"/>
      <c r="M1826" s="44">
        <f t="shared" ref="M1826" si="43748">parseTime(K1826)-(L1829=INT(RIGHT($F1826, 1)))</f>
        <v>0</v>
      </c>
      <c r="N1826" s="45">
        <f t="shared" si="43699"/>
        <v>0</v>
      </c>
      <c r="O1826" s="36"/>
      <c r="P1826" s="37"/>
      <c r="Q1826" s="44">
        <f t="shared" ref="Q1826" si="43749">parseTime(O1826)-(P1829=INT(RIGHT($F1826, 1)))</f>
        <v>0</v>
      </c>
      <c r="R1826" s="45">
        <f t="shared" si="43701"/>
        <v>0</v>
      </c>
      <c r="S1826" s="36"/>
      <c r="T1826" s="37"/>
      <c r="U1826" s="44">
        <f t="shared" ref="U1826" si="43750">parseTime(S1826)-(T1829=INT(RIGHT($F1826, 1)))</f>
        <v>0</v>
      </c>
      <c r="V1826" s="45">
        <f t="shared" si="43703"/>
        <v>0</v>
      </c>
      <c r="W1826" s="36"/>
      <c r="X1826" s="37"/>
      <c r="Y1826" s="44">
        <f t="shared" ref="Y1826" si="43751">parseTime(W1826)-(X1829=INT(RIGHT($F1826, 1)))</f>
        <v>0</v>
      </c>
      <c r="Z1826" s="45">
        <f t="shared" si="43705"/>
        <v>0</v>
      </c>
      <c r="AA1826" s="36"/>
      <c r="AB1826" s="37"/>
      <c r="AC1826" s="44">
        <f t="shared" ref="AC1826" si="43752">parseTime(AA1826)-(AB1829=INT(RIGHT($F1826, 1)))</f>
        <v>0</v>
      </c>
      <c r="AD1826" s="45">
        <f t="shared" si="43707"/>
        <v>0</v>
      </c>
      <c r="AE1826" s="36"/>
      <c r="AF1826" s="37"/>
      <c r="AG1826" s="44">
        <f t="shared" ref="AG1826" si="43753">parseTime(AE1826)-(AF1829=INT(RIGHT($F1826, 1)))</f>
        <v>0</v>
      </c>
      <c r="AH1826" s="45">
        <f t="shared" si="43709"/>
        <v>0</v>
      </c>
      <c r="AI1826" s="36"/>
      <c r="AJ1826" s="37"/>
      <c r="AK1826" s="44">
        <f>parseTime(AI1826)-(AJ1829=INT(RIGHT($F1826, 1)))</f>
        <v>0</v>
      </c>
      <c r="AL1826" s="45">
        <f t="shared" si="43710"/>
        <v>0</v>
      </c>
      <c r="AM1826" s="36"/>
      <c r="AN1826" s="37"/>
      <c r="AO1826" s="44">
        <f t="shared" ref="AO1826" si="43754">parseTime(AM1826)-(AN1829=INT(RIGHT($F1826, 1)))</f>
        <v>0</v>
      </c>
      <c r="AP1826" s="45">
        <f t="shared" si="43712"/>
        <v>0</v>
      </c>
      <c r="AQ1826" s="36"/>
      <c r="AR1826" s="37"/>
      <c r="AS1826" s="44">
        <f t="shared" ref="AS1826" si="43755">parseTime(AQ1826)-(AR1829=INT(RIGHT($F1826, 1)))</f>
        <v>0</v>
      </c>
      <c r="AT1826" s="45">
        <f t="shared" si="43714"/>
        <v>0</v>
      </c>
      <c r="AU1826" s="36"/>
      <c r="AV1826" s="37"/>
      <c r="AW1826" s="44">
        <f>parseTime(AU1826)-(AV1829=INT(RIGHT($F1826, 1)))</f>
        <v>0</v>
      </c>
      <c r="AX1826" s="45">
        <f t="shared" si="43715"/>
        <v>0</v>
      </c>
      <c r="AY1826" s="36"/>
      <c r="AZ1826" s="37"/>
      <c r="BA1826" s="44">
        <f>parseTime(AY1826)-(AZ1829=INT(RIGHT($F1826, 1)))</f>
        <v>0</v>
      </c>
      <c r="BB1826" s="45">
        <f t="shared" si="43716"/>
        <v>0</v>
      </c>
      <c r="BC1826" s="36"/>
      <c r="BD1826" s="37"/>
      <c r="BE1826" s="44">
        <f>parseTime(BC1826)-(BD1829=INT(RIGHT($F1826, 1)))</f>
        <v>0</v>
      </c>
      <c r="BF1826" s="45">
        <f t="shared" si="43717"/>
        <v>0</v>
      </c>
      <c r="BG1826" s="36"/>
      <c r="BH1826" s="37"/>
      <c r="BI1826" s="44">
        <f>parseTime(BG1826)-(BH1829=INT(RIGHT($F1826, 1)))</f>
        <v>0</v>
      </c>
      <c r="BJ1826" s="45">
        <f t="shared" si="43718"/>
        <v>0</v>
      </c>
      <c r="BK1826" s="36"/>
      <c r="BL1826" s="37"/>
      <c r="BM1826" s="44">
        <f>parseTime(BK1826)-(BL1829=INT(RIGHT($F1826, 1)))</f>
        <v>0</v>
      </c>
      <c r="BN1826" s="45">
        <f t="shared" si="43719"/>
        <v>0</v>
      </c>
      <c r="BO1826" s="36"/>
      <c r="BP1826" s="37"/>
      <c r="BQ1826" s="44">
        <f t="shared" ref="BQ1826" si="43756">parseTime(BO1826)-(BP1829=INT(RIGHT($F1826, 1)))</f>
        <v>0</v>
      </c>
      <c r="BR1826" s="45">
        <f t="shared" si="43721"/>
        <v>0</v>
      </c>
      <c r="BS1826" s="36"/>
      <c r="BT1826" s="37"/>
      <c r="BU1826" s="44">
        <f t="shared" ref="BU1826" si="43757">parseTime(BS1826)-(BT1829=INT(RIGHT($F1826, 1)))</f>
        <v>0</v>
      </c>
      <c r="BV1826" s="45">
        <f t="shared" si="43723"/>
        <v>0</v>
      </c>
      <c r="BW1826" s="36"/>
      <c r="BX1826" s="37"/>
      <c r="BY1826" s="44">
        <f t="shared" ref="BY1826" si="43758">parseTime(BW1826)-(BX1829=INT(RIGHT($F1826, 1)))</f>
        <v>0</v>
      </c>
      <c r="BZ1826" s="45">
        <f t="shared" si="43725"/>
        <v>0</v>
      </c>
      <c r="CA1826" s="36"/>
      <c r="CB1826" s="37"/>
      <c r="CC1826" s="44">
        <f t="shared" ref="CC1826" si="43759">parseTime(CA1826)-(CB1829=INT(RIGHT($F1826, 1)))</f>
        <v>0</v>
      </c>
      <c r="CD1826" s="45">
        <f t="shared" si="43727"/>
        <v>0</v>
      </c>
      <c r="CE1826" s="36"/>
      <c r="CF1826" s="37"/>
      <c r="CG1826" s="44">
        <f t="shared" ref="CG1826" si="43760">parseTime(CE1826)-(CF1829=INT(RIGHT($F1826, 1)))</f>
        <v>0</v>
      </c>
      <c r="CH1826" s="45">
        <f t="shared" si="43729"/>
        <v>0</v>
      </c>
    </row>
    <row r="1827" spans="1:86" x14ac:dyDescent="0.25">
      <c r="A1827" s="56"/>
      <c r="B1827" s="57"/>
      <c r="C1827" s="14">
        <f t="shared" si="43745"/>
        <v>0</v>
      </c>
      <c r="D1827" s="14" t="s">
        <v>259</v>
      </c>
      <c r="E1827" s="20">
        <v>4.25</v>
      </c>
      <c r="F1827" s="51" t="s">
        <v>131</v>
      </c>
      <c r="G1827" s="36"/>
      <c r="H1827" s="37"/>
      <c r="I1827" s="44">
        <f t="shared" ref="I1827" si="43761">parseTime(G1827)-(H1829=INT(RIGHT($F1827, 1)))</f>
        <v>0</v>
      </c>
      <c r="J1827" s="45">
        <f t="shared" si="43697"/>
        <v>0</v>
      </c>
      <c r="K1827" s="36"/>
      <c r="L1827" s="37"/>
      <c r="M1827" s="44">
        <f t="shared" ref="M1827" si="43762">parseTime(K1827)-(L1829=INT(RIGHT($F1827, 1)))</f>
        <v>0</v>
      </c>
      <c r="N1827" s="45">
        <f t="shared" si="43699"/>
        <v>0</v>
      </c>
      <c r="O1827" s="36"/>
      <c r="P1827" s="37"/>
      <c r="Q1827" s="44">
        <f t="shared" ref="Q1827" si="43763">parseTime(O1827)-(P1829=INT(RIGHT($F1827, 1)))</f>
        <v>0</v>
      </c>
      <c r="R1827" s="45">
        <f t="shared" si="43701"/>
        <v>0</v>
      </c>
      <c r="S1827" s="36"/>
      <c r="T1827" s="37"/>
      <c r="U1827" s="44">
        <f t="shared" ref="U1827" si="43764">parseTime(S1827)-(T1829=INT(RIGHT($F1827, 1)))</f>
        <v>0</v>
      </c>
      <c r="V1827" s="45">
        <f t="shared" si="43703"/>
        <v>0</v>
      </c>
      <c r="W1827" s="36"/>
      <c r="X1827" s="37"/>
      <c r="Y1827" s="44">
        <f t="shared" ref="Y1827" si="43765">parseTime(W1827)-(X1829=INT(RIGHT($F1827, 1)))</f>
        <v>0</v>
      </c>
      <c r="Z1827" s="45">
        <f t="shared" si="43705"/>
        <v>0</v>
      </c>
      <c r="AA1827" s="36"/>
      <c r="AB1827" s="37"/>
      <c r="AC1827" s="44">
        <f t="shared" ref="AC1827" si="43766">parseTime(AA1827)-(AB1829=INT(RIGHT($F1827, 1)))</f>
        <v>0</v>
      </c>
      <c r="AD1827" s="45">
        <f t="shared" si="43707"/>
        <v>0</v>
      </c>
      <c r="AE1827" s="36"/>
      <c r="AF1827" s="37"/>
      <c r="AG1827" s="44">
        <f t="shared" ref="AG1827" si="43767">parseTime(AE1827)-(AF1829=INT(RIGHT($F1827, 1)))</f>
        <v>0</v>
      </c>
      <c r="AH1827" s="45">
        <f t="shared" si="43709"/>
        <v>0</v>
      </c>
      <c r="AI1827" s="36"/>
      <c r="AJ1827" s="37"/>
      <c r="AK1827" s="44">
        <f>parseTime(AI1827)-(AJ1829=INT(RIGHT($F1827, 1)))</f>
        <v>0</v>
      </c>
      <c r="AL1827" s="45">
        <f t="shared" si="43710"/>
        <v>0</v>
      </c>
      <c r="AM1827" s="36"/>
      <c r="AN1827" s="37"/>
      <c r="AO1827" s="44">
        <f t="shared" ref="AO1827" si="43768">parseTime(AM1827)-(AN1829=INT(RIGHT($F1827, 1)))</f>
        <v>0</v>
      </c>
      <c r="AP1827" s="45">
        <f t="shared" si="43712"/>
        <v>0</v>
      </c>
      <c r="AQ1827" s="36"/>
      <c r="AR1827" s="37"/>
      <c r="AS1827" s="44">
        <f t="shared" ref="AS1827" si="43769">parseTime(AQ1827)-(AR1829=INT(RIGHT($F1827, 1)))</f>
        <v>0</v>
      </c>
      <c r="AT1827" s="45">
        <f t="shared" si="43714"/>
        <v>0</v>
      </c>
      <c r="AU1827" s="36"/>
      <c r="AV1827" s="37"/>
      <c r="AW1827" s="44">
        <f>parseTime(AU1827)-(AV1829=INT(RIGHT($F1827, 1)))</f>
        <v>0</v>
      </c>
      <c r="AX1827" s="45">
        <f t="shared" si="43715"/>
        <v>0</v>
      </c>
      <c r="AY1827" s="36"/>
      <c r="AZ1827" s="37"/>
      <c r="BA1827" s="44">
        <f>parseTime(AY1827)-(AZ1829=INT(RIGHT($F1827, 1)))</f>
        <v>0</v>
      </c>
      <c r="BB1827" s="45">
        <f t="shared" si="43716"/>
        <v>0</v>
      </c>
      <c r="BC1827" s="36"/>
      <c r="BD1827" s="37"/>
      <c r="BE1827" s="44">
        <f>parseTime(BC1827)-(BD1829=INT(RIGHT($F1827, 1)))</f>
        <v>0</v>
      </c>
      <c r="BF1827" s="45">
        <f t="shared" si="43717"/>
        <v>0</v>
      </c>
      <c r="BG1827" s="36"/>
      <c r="BH1827" s="37"/>
      <c r="BI1827" s="44">
        <f>parseTime(BG1827)-(BH1829=INT(RIGHT($F1827, 1)))</f>
        <v>0</v>
      </c>
      <c r="BJ1827" s="45">
        <f t="shared" si="43718"/>
        <v>0</v>
      </c>
      <c r="BK1827" s="36"/>
      <c r="BL1827" s="37"/>
      <c r="BM1827" s="44">
        <f>parseTime(BK1827)-(BL1829=INT(RIGHT($F1827, 1)))</f>
        <v>0</v>
      </c>
      <c r="BN1827" s="45">
        <f t="shared" si="43719"/>
        <v>0</v>
      </c>
      <c r="BO1827" s="36"/>
      <c r="BP1827" s="37"/>
      <c r="BQ1827" s="44">
        <f t="shared" ref="BQ1827" si="43770">parseTime(BO1827)-(BP1829=INT(RIGHT($F1827, 1)))</f>
        <v>0</v>
      </c>
      <c r="BR1827" s="45">
        <f t="shared" si="43721"/>
        <v>0</v>
      </c>
      <c r="BS1827" s="36"/>
      <c r="BT1827" s="37"/>
      <c r="BU1827" s="44">
        <f t="shared" ref="BU1827" si="43771">parseTime(BS1827)-(BT1829=INT(RIGHT($F1827, 1)))</f>
        <v>0</v>
      </c>
      <c r="BV1827" s="45">
        <f t="shared" si="43723"/>
        <v>0</v>
      </c>
      <c r="BW1827" s="36"/>
      <c r="BX1827" s="37"/>
      <c r="BY1827" s="44">
        <f t="shared" ref="BY1827" si="43772">parseTime(BW1827)-(BX1829=INT(RIGHT($F1827, 1)))</f>
        <v>0</v>
      </c>
      <c r="BZ1827" s="45">
        <f t="shared" si="43725"/>
        <v>0</v>
      </c>
      <c r="CA1827" s="36"/>
      <c r="CB1827" s="37"/>
      <c r="CC1827" s="44">
        <f t="shared" ref="CC1827" si="43773">parseTime(CA1827)-(CB1829=INT(RIGHT($F1827, 1)))</f>
        <v>0</v>
      </c>
      <c r="CD1827" s="45">
        <f t="shared" si="43727"/>
        <v>0</v>
      </c>
      <c r="CE1827" s="36"/>
      <c r="CF1827" s="37"/>
      <c r="CG1827" s="44">
        <f t="shared" ref="CG1827" si="43774">parseTime(CE1827)-(CF1829=INT(RIGHT($F1827, 1)))</f>
        <v>0</v>
      </c>
      <c r="CH1827" s="45">
        <f t="shared" si="43729"/>
        <v>0</v>
      </c>
    </row>
    <row r="1828" spans="1:86" x14ac:dyDescent="0.25">
      <c r="A1828" s="56" t="s">
        <v>119</v>
      </c>
      <c r="B1828" s="57">
        <f t="shared" ref="B1828" ca="1" si="43775">roleHours(G1824:CH1830, "MCC")</f>
        <v>7.5</v>
      </c>
      <c r="C1828" s="14">
        <f t="shared" ca="1" si="43745"/>
        <v>0.9375</v>
      </c>
      <c r="D1828" s="14" t="s">
        <v>260</v>
      </c>
      <c r="E1828" s="20">
        <v>4.6500000000000004</v>
      </c>
      <c r="F1828" s="51" t="s">
        <v>132</v>
      </c>
      <c r="G1828" s="36"/>
      <c r="H1828" s="37"/>
      <c r="I1828" s="44">
        <f t="shared" ref="I1828" si="43776">parseTime(G1828)-(H1829=INT(RIGHT($F1828, 1)))</f>
        <v>0</v>
      </c>
      <c r="J1828" s="45">
        <f t="shared" si="43697"/>
        <v>0</v>
      </c>
      <c r="K1828" s="36"/>
      <c r="L1828" s="37"/>
      <c r="M1828" s="44">
        <f t="shared" ref="M1828" si="43777">parseTime(K1828)-(L1829=INT(RIGHT($F1828, 1)))</f>
        <v>0</v>
      </c>
      <c r="N1828" s="45">
        <f t="shared" si="43699"/>
        <v>0</v>
      </c>
      <c r="O1828" s="36"/>
      <c r="P1828" s="37"/>
      <c r="Q1828" s="44">
        <f t="shared" ref="Q1828" si="43778">parseTime(O1828)-(P1829=INT(RIGHT($F1828, 1)))</f>
        <v>0</v>
      </c>
      <c r="R1828" s="45">
        <f t="shared" si="43701"/>
        <v>0</v>
      </c>
      <c r="S1828" s="36"/>
      <c r="T1828" s="37"/>
      <c r="U1828" s="44">
        <f t="shared" ref="U1828" si="43779">parseTime(S1828)-(T1829=INT(RIGHT($F1828, 1)))</f>
        <v>0</v>
      </c>
      <c r="V1828" s="45">
        <f t="shared" si="43703"/>
        <v>0</v>
      </c>
      <c r="W1828" s="36"/>
      <c r="X1828" s="37"/>
      <c r="Y1828" s="44">
        <f t="shared" ref="Y1828" si="43780">parseTime(W1828)-(X1829=INT(RIGHT($F1828, 1)))</f>
        <v>0</v>
      </c>
      <c r="Z1828" s="45">
        <f t="shared" si="43705"/>
        <v>0</v>
      </c>
      <c r="AA1828" s="36"/>
      <c r="AB1828" s="37"/>
      <c r="AC1828" s="44">
        <f t="shared" ref="AC1828" si="43781">parseTime(AA1828)-(AB1829=INT(RIGHT($F1828, 1)))</f>
        <v>0</v>
      </c>
      <c r="AD1828" s="45">
        <f t="shared" si="43707"/>
        <v>0</v>
      </c>
      <c r="AE1828" s="36"/>
      <c r="AF1828" s="37"/>
      <c r="AG1828" s="44">
        <f t="shared" ref="AG1828" si="43782">parseTime(AE1828)-(AF1829=INT(RIGHT($F1828, 1)))</f>
        <v>0</v>
      </c>
      <c r="AH1828" s="45">
        <f t="shared" si="43709"/>
        <v>0</v>
      </c>
      <c r="AI1828" s="36"/>
      <c r="AJ1828" s="37"/>
      <c r="AK1828" s="44">
        <f>parseTime(AI1828)-(AJ1829=INT(RIGHT($F1828, 1)))</f>
        <v>0</v>
      </c>
      <c r="AL1828" s="45">
        <f t="shared" si="43710"/>
        <v>0</v>
      </c>
      <c r="AM1828" s="36"/>
      <c r="AN1828" s="37"/>
      <c r="AO1828" s="44">
        <f t="shared" ref="AO1828" si="43783">parseTime(AM1828)-(AN1829=INT(RIGHT($F1828, 1)))</f>
        <v>0</v>
      </c>
      <c r="AP1828" s="45">
        <f t="shared" si="43712"/>
        <v>0</v>
      </c>
      <c r="AQ1828" s="36"/>
      <c r="AR1828" s="37"/>
      <c r="AS1828" s="44">
        <f t="shared" ref="AS1828" si="43784">parseTime(AQ1828)-(AR1829=INT(RIGHT($F1828, 1)))</f>
        <v>0</v>
      </c>
      <c r="AT1828" s="45">
        <f t="shared" si="43714"/>
        <v>0</v>
      </c>
      <c r="AU1828" s="36"/>
      <c r="AV1828" s="37"/>
      <c r="AW1828" s="44">
        <f>parseTime(AU1828)-(AV1829=INT(RIGHT($F1828, 1)))</f>
        <v>0</v>
      </c>
      <c r="AX1828" s="45">
        <f t="shared" si="43715"/>
        <v>0</v>
      </c>
      <c r="AY1828" s="36"/>
      <c r="AZ1828" s="37"/>
      <c r="BA1828" s="44">
        <f>parseTime(AY1828)-(AZ1829=INT(RIGHT($F1828, 1)))</f>
        <v>0</v>
      </c>
      <c r="BB1828" s="45">
        <f t="shared" si="43716"/>
        <v>0</v>
      </c>
      <c r="BC1828" s="36"/>
      <c r="BD1828" s="37"/>
      <c r="BE1828" s="44">
        <f>parseTime(BC1828)-(BD1829=INT(RIGHT($F1828, 1)))</f>
        <v>0</v>
      </c>
      <c r="BF1828" s="45">
        <f t="shared" si="43717"/>
        <v>0</v>
      </c>
      <c r="BG1828" s="36"/>
      <c r="BH1828" s="37"/>
      <c r="BI1828" s="44">
        <f>parseTime(BG1828)-(BH1829=INT(RIGHT($F1828, 1)))</f>
        <v>0</v>
      </c>
      <c r="BJ1828" s="45">
        <f t="shared" si="43718"/>
        <v>0</v>
      </c>
      <c r="BK1828" s="36"/>
      <c r="BL1828" s="37"/>
      <c r="BM1828" s="44">
        <f>parseTime(BK1828)-(BL1829=INT(RIGHT($F1828, 1)))</f>
        <v>0</v>
      </c>
      <c r="BN1828" s="45">
        <f t="shared" si="43719"/>
        <v>0</v>
      </c>
      <c r="BO1828" s="36"/>
      <c r="BP1828" s="37"/>
      <c r="BQ1828" s="44">
        <f t="shared" ref="BQ1828" si="43785">parseTime(BO1828)-(BP1829=INT(RIGHT($F1828, 1)))</f>
        <v>0</v>
      </c>
      <c r="BR1828" s="45">
        <f t="shared" si="43721"/>
        <v>0</v>
      </c>
      <c r="BS1828" s="36"/>
      <c r="BT1828" s="37"/>
      <c r="BU1828" s="44">
        <f t="shared" ref="BU1828" si="43786">parseTime(BS1828)-(BT1829=INT(RIGHT($F1828, 1)))</f>
        <v>0</v>
      </c>
      <c r="BV1828" s="45">
        <f t="shared" si="43723"/>
        <v>0</v>
      </c>
      <c r="BW1828" s="36"/>
      <c r="BX1828" s="37"/>
      <c r="BY1828" s="44">
        <f t="shared" ref="BY1828" si="43787">parseTime(BW1828)-(BX1829=INT(RIGHT($F1828, 1)))</f>
        <v>0</v>
      </c>
      <c r="BZ1828" s="45">
        <f t="shared" si="43725"/>
        <v>0</v>
      </c>
      <c r="CA1828" s="36"/>
      <c r="CB1828" s="37"/>
      <c r="CC1828" s="44">
        <f t="shared" ref="CC1828" si="43788">parseTime(CA1828)-(CB1829=INT(RIGHT($F1828, 1)))</f>
        <v>0</v>
      </c>
      <c r="CD1828" s="45">
        <f t="shared" si="43727"/>
        <v>0</v>
      </c>
      <c r="CE1828" s="36"/>
      <c r="CF1828" s="37"/>
      <c r="CG1828" s="44">
        <f t="shared" ref="CG1828" si="43789">parseTime(CE1828)-(CF1829=INT(RIGHT($F1828, 1)))</f>
        <v>0</v>
      </c>
      <c r="CH1828" s="45">
        <f t="shared" si="43729"/>
        <v>0</v>
      </c>
    </row>
    <row r="1829" spans="1:86" x14ac:dyDescent="0.25">
      <c r="A1829" s="56"/>
      <c r="B1829" s="57"/>
      <c r="C1829" s="14">
        <f t="shared" si="43745"/>
        <v>0</v>
      </c>
      <c r="D1829" s="14"/>
      <c r="E1829" s="20">
        <f t="shared" ref="E1829" si="43790">((7.5/2)-0.5+E1828)*8</f>
        <v>63.2</v>
      </c>
      <c r="F1829" s="51"/>
      <c r="G1829" s="46" t="s">
        <v>134</v>
      </c>
      <c r="H1829" s="38">
        <f t="shared" ref="H1829" si="43791">lunchAdjust(G1824:H1828)</f>
        <v>1</v>
      </c>
      <c r="I1829" s="48" t="s">
        <v>0</v>
      </c>
      <c r="J1829" s="39">
        <f t="shared" ref="J1829" si="43792">SUMPRODUCT(I1824:I1828*J1824:J1828)</f>
        <v>8</v>
      </c>
      <c r="K1829" s="46" t="s">
        <v>134</v>
      </c>
      <c r="L1829" s="38">
        <f t="shared" ref="L1829" si="43793">lunchAdjust(K1824:L1828)</f>
        <v>1</v>
      </c>
      <c r="M1829" s="48" t="s">
        <v>0</v>
      </c>
      <c r="N1829" s="39">
        <f t="shared" ref="N1829" si="43794">SUMPRODUCT(M1824:M1828*N1824:N1828)</f>
        <v>8</v>
      </c>
      <c r="O1829" s="46" t="s">
        <v>134</v>
      </c>
      <c r="P1829" s="38">
        <f t="shared" ref="P1829" si="43795">lunchAdjust(O1824:P1828)</f>
        <v>1</v>
      </c>
      <c r="Q1829" s="48" t="s">
        <v>0</v>
      </c>
      <c r="R1829" s="39">
        <f t="shared" ref="R1829" si="43796">SUMPRODUCT(Q1824:Q1828*R1824:R1828)</f>
        <v>8</v>
      </c>
      <c r="S1829" s="46" t="s">
        <v>134</v>
      </c>
      <c r="T1829" s="38">
        <f t="shared" ref="T1829" si="43797">lunchAdjust(S1824:T1828)</f>
        <v>1</v>
      </c>
      <c r="U1829" s="48" t="s">
        <v>0</v>
      </c>
      <c r="V1829" s="39">
        <f t="shared" ref="V1829" si="43798">SUMPRODUCT(U1824:U1828*V1824:V1828)</f>
        <v>8</v>
      </c>
      <c r="W1829" s="46" t="s">
        <v>134</v>
      </c>
      <c r="X1829" s="38">
        <f t="shared" ref="X1829" si="43799">lunchAdjust(W1824:X1828)</f>
        <v>0</v>
      </c>
      <c r="Y1829" s="48" t="s">
        <v>0</v>
      </c>
      <c r="Z1829" s="39">
        <f t="shared" ref="Z1829" si="43800">SUMPRODUCT(Y1824:Y1828*Z1824:Z1828)</f>
        <v>0</v>
      </c>
      <c r="AA1829" s="46" t="s">
        <v>134</v>
      </c>
      <c r="AB1829" s="38">
        <f t="shared" ref="AB1829" si="43801">lunchAdjust(AA1824:AB1828)</f>
        <v>0</v>
      </c>
      <c r="AC1829" s="48" t="s">
        <v>0</v>
      </c>
      <c r="AD1829" s="39">
        <f t="shared" ref="AD1829" si="43802">SUMPRODUCT(AC1824:AC1828*AD1824:AD1828)</f>
        <v>0</v>
      </c>
      <c r="AE1829" s="46" t="s">
        <v>134</v>
      </c>
      <c r="AF1829" s="38">
        <f t="shared" ref="AF1829" si="43803">lunchAdjust(AE1824:AF1828)</f>
        <v>1</v>
      </c>
      <c r="AG1829" s="48" t="s">
        <v>0</v>
      </c>
      <c r="AH1829" s="39">
        <f t="shared" ref="AH1829" si="43804">SUMPRODUCT(AG1824:AG1828*AH1824:AH1828)</f>
        <v>7.5</v>
      </c>
      <c r="AI1829" s="46" t="s">
        <v>134</v>
      </c>
      <c r="AJ1829" s="38">
        <f t="shared" ref="AJ1829" si="43805">lunchAdjust(AI1824:AJ1828)</f>
        <v>1</v>
      </c>
      <c r="AK1829" s="48" t="s">
        <v>0</v>
      </c>
      <c r="AL1829" s="39">
        <f t="shared" ref="AL1829" si="43806">SUMPRODUCT(AK1824:AK1828*AL1824:AL1828)</f>
        <v>8</v>
      </c>
      <c r="AM1829" s="46" t="s">
        <v>134</v>
      </c>
      <c r="AN1829" s="38">
        <f t="shared" ref="AN1829" si="43807">lunchAdjust(AM1824:AN1828)</f>
        <v>0</v>
      </c>
      <c r="AO1829" s="48" t="s">
        <v>0</v>
      </c>
      <c r="AP1829" s="39">
        <f t="shared" ref="AP1829" si="43808">SUMPRODUCT(AO1824:AO1828*AP1824:AP1828)</f>
        <v>0</v>
      </c>
      <c r="AQ1829" s="46" t="s">
        <v>134</v>
      </c>
      <c r="AR1829" s="38">
        <f t="shared" ref="AR1829" si="43809">lunchAdjust(AQ1824:AR1828)</f>
        <v>0</v>
      </c>
      <c r="AS1829" s="48" t="s">
        <v>0</v>
      </c>
      <c r="AT1829" s="39">
        <f t="shared" ref="AT1829" si="43810">SUMPRODUCT(AS1824:AS1828*AT1824:AT1828)</f>
        <v>0</v>
      </c>
      <c r="AU1829" s="46" t="s">
        <v>134</v>
      </c>
      <c r="AV1829" s="38">
        <f t="shared" ref="AV1829" si="43811">lunchAdjust(AU1824:AV1828)</f>
        <v>0</v>
      </c>
      <c r="AW1829" s="48" t="s">
        <v>0</v>
      </c>
      <c r="AX1829" s="39">
        <f t="shared" ref="AX1829" si="43812">SUMPRODUCT(AW1824:AW1828*AX1824:AX1828)</f>
        <v>0</v>
      </c>
      <c r="AY1829" s="46" t="s">
        <v>134</v>
      </c>
      <c r="AZ1829" s="38">
        <f t="shared" ref="AZ1829" si="43813">lunchAdjust(AY1824:AZ1828)</f>
        <v>0</v>
      </c>
      <c r="BA1829" s="48" t="s">
        <v>0</v>
      </c>
      <c r="BB1829" s="39">
        <f t="shared" ref="BB1829" si="43814">SUMPRODUCT(BA1824:BA1828*BB1824:BB1828)</f>
        <v>0</v>
      </c>
      <c r="BC1829" s="46" t="s">
        <v>134</v>
      </c>
      <c r="BD1829" s="38">
        <f t="shared" ref="BD1829" si="43815">lunchAdjust(BC1824:BD1828)</f>
        <v>0</v>
      </c>
      <c r="BE1829" s="48" t="s">
        <v>0</v>
      </c>
      <c r="BF1829" s="39">
        <f t="shared" ref="BF1829" si="43816">SUMPRODUCT(BE1824:BE1828*BF1824:BF1828)</f>
        <v>0</v>
      </c>
      <c r="BG1829" s="46" t="s">
        <v>134</v>
      </c>
      <c r="BH1829" s="38">
        <f t="shared" ref="BH1829" si="43817">lunchAdjust(BG1824:BH1828)</f>
        <v>0</v>
      </c>
      <c r="BI1829" s="48" t="s">
        <v>0</v>
      </c>
      <c r="BJ1829" s="39">
        <f t="shared" ref="BJ1829" si="43818">SUMPRODUCT(BI1824:BI1828*BJ1824:BJ1828)</f>
        <v>0</v>
      </c>
      <c r="BK1829" s="46" t="s">
        <v>134</v>
      </c>
      <c r="BL1829" s="38">
        <f t="shared" ref="BL1829" si="43819">lunchAdjust(BK1824:BL1828)</f>
        <v>0</v>
      </c>
      <c r="BM1829" s="48" t="s">
        <v>0</v>
      </c>
      <c r="BN1829" s="39">
        <f t="shared" ref="BN1829" si="43820">SUMPRODUCT(BM1824:BM1828*BN1824:BN1828)</f>
        <v>0</v>
      </c>
      <c r="BO1829" s="46" t="s">
        <v>134</v>
      </c>
      <c r="BP1829" s="38">
        <f t="shared" ref="BP1829" si="43821">lunchAdjust(BO1824:BP1828)</f>
        <v>1</v>
      </c>
      <c r="BQ1829" s="48" t="s">
        <v>0</v>
      </c>
      <c r="BR1829" s="39">
        <f t="shared" ref="BR1829" si="43822">SUMPRODUCT(BQ1824:BQ1828*BR1824:BR1828)</f>
        <v>8</v>
      </c>
      <c r="BS1829" s="46" t="s">
        <v>134</v>
      </c>
      <c r="BT1829" s="38">
        <f t="shared" ref="BT1829" si="43823">lunchAdjust(BS1824:BT1828)</f>
        <v>1</v>
      </c>
      <c r="BU1829" s="48" t="s">
        <v>0</v>
      </c>
      <c r="BV1829" s="39">
        <f t="shared" ref="BV1829" si="43824">SUMPRODUCT(BU1824:BU1828*BV1824:BV1828)</f>
        <v>8</v>
      </c>
      <c r="BW1829" s="46" t="s">
        <v>134</v>
      </c>
      <c r="BX1829" s="38">
        <f t="shared" ref="BX1829" si="43825">lunchAdjust(BW1824:BX1828)</f>
        <v>0</v>
      </c>
      <c r="BY1829" s="48" t="s">
        <v>0</v>
      </c>
      <c r="BZ1829" s="39">
        <f t="shared" ref="BZ1829" si="43826">SUMPRODUCT(BY1824:BY1828*BZ1824:BZ1828)</f>
        <v>0</v>
      </c>
      <c r="CA1829" s="46" t="s">
        <v>134</v>
      </c>
      <c r="CB1829" s="38">
        <f t="shared" ref="CB1829" si="43827">lunchAdjust(CA1824:CB1828)</f>
        <v>0</v>
      </c>
      <c r="CC1829" s="48" t="s">
        <v>0</v>
      </c>
      <c r="CD1829" s="39">
        <f t="shared" ref="CD1829" si="43828">SUMPRODUCT(CC1824:CC1828*CD1824:CD1828)</f>
        <v>0</v>
      </c>
      <c r="CE1829" s="46" t="s">
        <v>134</v>
      </c>
      <c r="CF1829" s="38">
        <f t="shared" ref="CF1829" si="43829">lunchAdjust(CE1824:CF1828)</f>
        <v>0</v>
      </c>
      <c r="CG1829" s="48" t="s">
        <v>0</v>
      </c>
      <c r="CH1829" s="39">
        <f t="shared" ref="CH1829" si="43830">SUMPRODUCT(CG1824:CG1828*CH1824:CH1828)</f>
        <v>0</v>
      </c>
    </row>
    <row r="1830" spans="1:86" ht="15.75" thickBot="1" x14ac:dyDescent="0.3">
      <c r="A1830" s="58" t="s">
        <v>121</v>
      </c>
      <c r="B1830" s="59">
        <f t="shared" ref="B1830" ca="1" si="43831">roleHours(G1824:CH1830, "OUT")</f>
        <v>0</v>
      </c>
      <c r="C1830" s="54" t="s">
        <v>137</v>
      </c>
      <c r="D1830" s="22">
        <f t="shared" ref="D1830" ca="1" si="43832">roleHours(G1824:CH1830, "PTO")</f>
        <v>0</v>
      </c>
      <c r="E1830" s="23">
        <f t="shared" ref="E1830" ca="1" si="43833">E1829-B1825</f>
        <v>-0.29999999999999716</v>
      </c>
      <c r="F1830" s="52"/>
      <c r="G1830" s="47" t="s">
        <v>39</v>
      </c>
      <c r="H1830" s="40">
        <f t="shared" si="43144"/>
        <v>0</v>
      </c>
      <c r="I1830" s="49" t="s">
        <v>135</v>
      </c>
      <c r="J1830" s="41">
        <f t="shared" ref="J1830" si="43834">J1829*G$4</f>
        <v>0</v>
      </c>
      <c r="K1830" s="47" t="s">
        <v>39</v>
      </c>
      <c r="L1830" s="40">
        <f t="shared" ref="L1830" si="43835">SUMPRODUCT(M1824:M1828*(L1824:L1828="PTO"))+SUMPRODUCT(M1824:M1828*(L1824:L1828="HOL"))</f>
        <v>0</v>
      </c>
      <c r="M1830" s="49" t="s">
        <v>135</v>
      </c>
      <c r="N1830" s="41">
        <f t="shared" ref="N1830" si="43836">N1829*K$4</f>
        <v>0</v>
      </c>
      <c r="O1830" s="47" t="s">
        <v>39</v>
      </c>
      <c r="P1830" s="40">
        <f t="shared" ref="P1830" si="43837">SUMPRODUCT(Q1824:Q1828*(P1824:P1828="PTO"))+SUMPRODUCT(Q1824:Q1828*(P1824:P1828="HOL"))</f>
        <v>0</v>
      </c>
      <c r="Q1830" s="49" t="s">
        <v>135</v>
      </c>
      <c r="R1830" s="41">
        <f t="shared" ref="R1830" si="43838">R1829*O$4</f>
        <v>8</v>
      </c>
      <c r="S1830" s="47" t="s">
        <v>39</v>
      </c>
      <c r="T1830" s="40">
        <f t="shared" ref="T1830" si="43839">SUMPRODUCT(U1824:U1828*(T1824:T1828="PTO"))+SUMPRODUCT(U1824:U1828*(T1824:T1828="HOL"))</f>
        <v>0</v>
      </c>
      <c r="U1830" s="49" t="s">
        <v>135</v>
      </c>
      <c r="V1830" s="41">
        <f t="shared" ref="V1830" si="43840">V1829*S$4</f>
        <v>0</v>
      </c>
      <c r="W1830" s="47" t="s">
        <v>39</v>
      </c>
      <c r="X1830" s="40">
        <f t="shared" ref="X1830" si="43841">SUMPRODUCT(Y1824:Y1828*(X1824:X1828="PTO"))+SUMPRODUCT(Y1824:Y1828*(X1824:X1828="HOL"))</f>
        <v>0</v>
      </c>
      <c r="Y1830" s="49" t="s">
        <v>135</v>
      </c>
      <c r="Z1830" s="41">
        <f t="shared" ref="Z1830" si="43842">Z1829*W$4</f>
        <v>0</v>
      </c>
      <c r="AA1830" s="47" t="s">
        <v>39</v>
      </c>
      <c r="AB1830" s="40">
        <f t="shared" ref="AB1830" si="43843">SUMPRODUCT(AC1824:AC1828*(AB1824:AB1828="PTO"))+SUMPRODUCT(AC1824:AC1828*(AB1824:AB1828="HOL"))</f>
        <v>0</v>
      </c>
      <c r="AC1830" s="49" t="s">
        <v>135</v>
      </c>
      <c r="AD1830" s="41">
        <f t="shared" ref="AD1830" si="43844">AD1829*AA$4</f>
        <v>0</v>
      </c>
      <c r="AE1830" s="47" t="s">
        <v>39</v>
      </c>
      <c r="AF1830" s="40">
        <f t="shared" ref="AF1830" si="43845">SUMPRODUCT(AG1824:AG1828*(AF1824:AF1828="PTO"))+SUMPRODUCT(AG1824:AG1828*(AF1824:AF1828="HOL"))</f>
        <v>0</v>
      </c>
      <c r="AG1830" s="49" t="s">
        <v>135</v>
      </c>
      <c r="AH1830" s="41">
        <f t="shared" ref="AH1830" si="43846">AH1829*AE$4</f>
        <v>7.5</v>
      </c>
      <c r="AI1830" s="47" t="s">
        <v>39</v>
      </c>
      <c r="AJ1830" s="40">
        <f t="shared" ref="AJ1830" si="43847">SUMPRODUCT(AK1824:AK1828*(AJ1824:AJ1828="PTO"))+SUMPRODUCT(AK1824:AK1828*(AJ1824:AJ1828="HOL"))</f>
        <v>0</v>
      </c>
      <c r="AK1830" s="49" t="s">
        <v>135</v>
      </c>
      <c r="AL1830" s="41">
        <f>AL1829*AI$4</f>
        <v>8</v>
      </c>
      <c r="AM1830" s="47" t="s">
        <v>39</v>
      </c>
      <c r="AN1830" s="40">
        <f t="shared" ref="AN1830" si="43848">SUMPRODUCT(AO1824:AO1828*(AN1824:AN1828="PTO"))+SUMPRODUCT(AO1824:AO1828*(AN1824:AN1828="HOL"))</f>
        <v>0</v>
      </c>
      <c r="AO1830" s="49" t="s">
        <v>135</v>
      </c>
      <c r="AP1830" s="41">
        <f t="shared" ref="AP1830" si="43849">AP1829*AM$4</f>
        <v>0</v>
      </c>
      <c r="AQ1830" s="47" t="s">
        <v>39</v>
      </c>
      <c r="AR1830" s="40">
        <f t="shared" ref="AR1830" si="43850">SUMPRODUCT(AS1824:AS1828*(AR1824:AR1828="PTO"))+SUMPRODUCT(AS1824:AS1828*(AR1824:AR1828="HOL"))</f>
        <v>0</v>
      </c>
      <c r="AS1830" s="49" t="s">
        <v>135</v>
      </c>
      <c r="AT1830" s="41">
        <f t="shared" ref="AT1830" si="43851">AT1829*AQ$4</f>
        <v>0</v>
      </c>
      <c r="AU1830" s="47" t="s">
        <v>39</v>
      </c>
      <c r="AV1830" s="40">
        <f t="shared" ref="AV1830" si="43852">SUMPRODUCT(AW1824:AW1828*(AV1824:AV1828="PTO"))+SUMPRODUCT(AW1824:AW1828*(AV1824:AV1828="HOL"))</f>
        <v>0</v>
      </c>
      <c r="AW1830" s="49" t="s">
        <v>135</v>
      </c>
      <c r="AX1830" s="41">
        <f>AX1829*AU$4</f>
        <v>0</v>
      </c>
      <c r="AY1830" s="47" t="s">
        <v>39</v>
      </c>
      <c r="AZ1830" s="40">
        <f t="shared" ref="AZ1830" si="43853">SUMPRODUCT(BA1824:BA1828*(AZ1824:AZ1828="PTO"))+SUMPRODUCT(BA1824:BA1828*(AZ1824:AZ1828="HOL"))</f>
        <v>0</v>
      </c>
      <c r="BA1830" s="49" t="s">
        <v>135</v>
      </c>
      <c r="BB1830" s="41">
        <f>BB1829*AY$4</f>
        <v>0</v>
      </c>
      <c r="BC1830" s="47" t="s">
        <v>39</v>
      </c>
      <c r="BD1830" s="40">
        <f t="shared" ref="BD1830" si="43854">SUMPRODUCT(BE1824:BE1828*(BD1824:BD1828="PTO"))+SUMPRODUCT(BE1824:BE1828*(BD1824:BD1828="HOL"))</f>
        <v>0</v>
      </c>
      <c r="BE1830" s="49" t="s">
        <v>135</v>
      </c>
      <c r="BF1830" s="41">
        <f>BF1829*BC$4</f>
        <v>0</v>
      </c>
      <c r="BG1830" s="47" t="s">
        <v>39</v>
      </c>
      <c r="BH1830" s="40">
        <f t="shared" ref="BH1830" si="43855">SUMPRODUCT(BI1824:BI1828*(BH1824:BH1828="PTO"))+SUMPRODUCT(BI1824:BI1828*(BH1824:BH1828="HOL"))</f>
        <v>0</v>
      </c>
      <c r="BI1830" s="49" t="s">
        <v>135</v>
      </c>
      <c r="BJ1830" s="41">
        <f>BJ1829*BG$4</f>
        <v>0</v>
      </c>
      <c r="BK1830" s="47" t="s">
        <v>39</v>
      </c>
      <c r="BL1830" s="40">
        <f t="shared" ref="BL1830" si="43856">SUMPRODUCT(BM1824:BM1828*(BL1824:BL1828="PTO"))+SUMPRODUCT(BM1824:BM1828*(BL1824:BL1828="HOL"))</f>
        <v>0</v>
      </c>
      <c r="BM1830" s="49" t="s">
        <v>135</v>
      </c>
      <c r="BN1830" s="41">
        <f>BN1829*BK$4</f>
        <v>0</v>
      </c>
      <c r="BO1830" s="47" t="s">
        <v>39</v>
      </c>
      <c r="BP1830" s="40">
        <f t="shared" ref="BP1830" si="43857">SUMPRODUCT(BQ1824:BQ1828*(BP1824:BP1828="PTO"))+SUMPRODUCT(BQ1824:BQ1828*(BP1824:BP1828="HOL"))</f>
        <v>0</v>
      </c>
      <c r="BQ1830" s="49" t="s">
        <v>135</v>
      </c>
      <c r="BR1830" s="41">
        <f t="shared" ref="BR1830" si="43858">BR1829*BO$4</f>
        <v>8</v>
      </c>
      <c r="BS1830" s="47" t="s">
        <v>39</v>
      </c>
      <c r="BT1830" s="40">
        <f t="shared" ref="BT1830" si="43859">SUMPRODUCT(BU1824:BU1828*(BT1824:BT1828="PTO"))+SUMPRODUCT(BU1824:BU1828*(BT1824:BT1828="HOL"))</f>
        <v>0</v>
      </c>
      <c r="BU1830" s="49" t="s">
        <v>135</v>
      </c>
      <c r="BV1830" s="41">
        <f t="shared" ref="BV1830" si="43860">BV1829*BS$4</f>
        <v>8</v>
      </c>
      <c r="BW1830" s="47" t="s">
        <v>39</v>
      </c>
      <c r="BX1830" s="40">
        <f t="shared" ref="BX1830" si="43861">SUMPRODUCT(BY1824:BY1828*(BX1824:BX1828="PTO"))+SUMPRODUCT(BY1824:BY1828*(BX1824:BX1828="HOL"))</f>
        <v>0</v>
      </c>
      <c r="BY1830" s="49" t="s">
        <v>135</v>
      </c>
      <c r="BZ1830" s="41">
        <f t="shared" ref="BZ1830" si="43862">BZ1829*BW$4</f>
        <v>0</v>
      </c>
      <c r="CA1830" s="47" t="s">
        <v>39</v>
      </c>
      <c r="CB1830" s="40">
        <f t="shared" ref="CB1830" si="43863">SUMPRODUCT(CC1824:CC1828*(CB1824:CB1828="PTO"))+SUMPRODUCT(CC1824:CC1828*(CB1824:CB1828="HOL"))</f>
        <v>0</v>
      </c>
      <c r="CC1830" s="49" t="s">
        <v>135</v>
      </c>
      <c r="CD1830" s="41">
        <f t="shared" ref="CD1830" si="43864">CD1829*CA$4</f>
        <v>0</v>
      </c>
      <c r="CE1830" s="47" t="s">
        <v>39</v>
      </c>
      <c r="CF1830" s="40">
        <f t="shared" ref="CF1830" si="43865">SUMPRODUCT(CG1824:CG1828*(CF1824:CF1828="PTO"))+SUMPRODUCT(CG1824:CG1828*(CF1824:CF1828="HOL"))</f>
        <v>0</v>
      </c>
      <c r="CG1830" s="49" t="s">
        <v>135</v>
      </c>
      <c r="CH1830" s="41">
        <f t="shared" ref="CH1830" si="43866">CH1829*CE$4</f>
        <v>0</v>
      </c>
    </row>
    <row r="1831" spans="1:86" x14ac:dyDescent="0.25">
      <c r="A1831" s="70" t="s">
        <v>133</v>
      </c>
      <c r="B1831" s="71">
        <f t="shared" ref="B1831" ca="1" si="43867">D1831-B1832</f>
        <v>7.6729209828166347</v>
      </c>
      <c r="C1831" s="72" t="s">
        <v>122</v>
      </c>
      <c r="D1831" s="71">
        <f>IFERROR(INDEX(Holidays[FTE], MATCH(Entry!E1831, Holidays[Date], 0)), 1)*8*INDEX(FTEguide[[1]:[12]], MATCH(Entry!E1832, FTEguide[Weekday], 0), IF(Entry!E1834&gt;0, Entry!E1834, MONTH(Entry!E1831)))</f>
        <v>61.172920982816635</v>
      </c>
      <c r="E1831" s="60">
        <f t="shared" si="42661"/>
        <v>44089</v>
      </c>
      <c r="F1831" s="50" t="s">
        <v>128</v>
      </c>
      <c r="G1831" s="34" t="s">
        <v>270</v>
      </c>
      <c r="H1831" s="35" t="s">
        <v>23</v>
      </c>
      <c r="I1831" s="42">
        <f t="shared" ref="I1831" si="43868">parseTime(G1831)-(H1836=INT(RIGHT($F1831, 1)))</f>
        <v>6</v>
      </c>
      <c r="J1831" s="43">
        <f t="shared" ref="J1831:J1835" si="43869">isClocked(H1831)</f>
        <v>1</v>
      </c>
      <c r="K1831" s="34" t="s">
        <v>136</v>
      </c>
      <c r="L1831" s="35" t="s">
        <v>23</v>
      </c>
      <c r="M1831" s="42">
        <f t="shared" ref="M1831" si="43870">parseTime(K1831)-(L1836=INT(RIGHT($F1831, 1)))</f>
        <v>8</v>
      </c>
      <c r="N1831" s="43">
        <f t="shared" ref="N1831:N1835" si="43871">isClocked(L1831)</f>
        <v>1</v>
      </c>
      <c r="O1831" s="34" t="s">
        <v>180</v>
      </c>
      <c r="P1831" s="35" t="s">
        <v>23</v>
      </c>
      <c r="Q1831" s="42">
        <f t="shared" ref="Q1831" si="43872">parseTime(O1831)-(P1836=INT(RIGHT($F1831, 1)))</f>
        <v>8</v>
      </c>
      <c r="R1831" s="43">
        <f t="shared" ref="R1831:R1835" si="43873">isClocked(P1831)</f>
        <v>1</v>
      </c>
      <c r="S1831" s="34" t="s">
        <v>227</v>
      </c>
      <c r="T1831" s="35" t="s">
        <v>23</v>
      </c>
      <c r="U1831" s="42">
        <f t="shared" ref="U1831" si="43874">parseTime(S1831)-(T1836=INT(RIGHT($F1831, 1)))</f>
        <v>8</v>
      </c>
      <c r="V1831" s="43">
        <f t="shared" ref="V1831:V1835" si="43875">isClocked(T1831)</f>
        <v>1</v>
      </c>
      <c r="W1831" s="34"/>
      <c r="X1831" s="35"/>
      <c r="Y1831" s="42">
        <f t="shared" ref="Y1831" si="43876">parseTime(W1831)-(X1836=INT(RIGHT($F1831, 1)))</f>
        <v>0</v>
      </c>
      <c r="Z1831" s="43">
        <f t="shared" ref="Z1831:Z1835" si="43877">isClocked(X1831)</f>
        <v>0</v>
      </c>
      <c r="AA1831" s="34" t="s">
        <v>136</v>
      </c>
      <c r="AB1831" s="35" t="s">
        <v>23</v>
      </c>
      <c r="AC1831" s="42">
        <f t="shared" ref="AC1831" si="43878">parseTime(AA1831)-(AB1836=INT(RIGHT($F1831, 1)))</f>
        <v>8</v>
      </c>
      <c r="AD1831" s="43">
        <f t="shared" ref="AD1831:AD1835" si="43879">isClocked(AB1831)</f>
        <v>1</v>
      </c>
      <c r="AE1831" s="34" t="s">
        <v>245</v>
      </c>
      <c r="AF1831" s="35" t="s">
        <v>25</v>
      </c>
      <c r="AG1831" s="42">
        <f t="shared" ref="AG1831" si="43880">parseTime(AE1831)-(AF1836=INT(RIGHT($F1831, 1)))</f>
        <v>7.5</v>
      </c>
      <c r="AH1831" s="43">
        <f t="shared" ref="AH1831:AH1835" si="43881">isClocked(AF1831)</f>
        <v>1</v>
      </c>
      <c r="AI1831" s="34" t="s">
        <v>136</v>
      </c>
      <c r="AJ1831" s="35" t="s">
        <v>23</v>
      </c>
      <c r="AK1831" s="42">
        <f>parseTime(AI1831)-(AJ1836=INT(RIGHT($F1831, 1)))</f>
        <v>8</v>
      </c>
      <c r="AL1831" s="43">
        <f t="shared" ref="AL1831:AL1835" si="43882">isClocked(AJ1831)</f>
        <v>1</v>
      </c>
      <c r="AM1831" s="34"/>
      <c r="AN1831" s="35"/>
      <c r="AO1831" s="42">
        <f t="shared" ref="AO1831" si="43883">parseTime(AM1831)-(AN1836=INT(RIGHT($F1831, 1)))</f>
        <v>0</v>
      </c>
      <c r="AP1831" s="43">
        <f t="shared" ref="AP1831:AP1835" si="43884">isClocked(AN1831)</f>
        <v>0</v>
      </c>
      <c r="AQ1831" s="34"/>
      <c r="AR1831" s="35"/>
      <c r="AS1831" s="42">
        <f t="shared" ref="AS1831" si="43885">parseTime(AQ1831)-(AR1836=INT(RIGHT($F1831, 1)))</f>
        <v>0</v>
      </c>
      <c r="AT1831" s="43">
        <f t="shared" ref="AT1831:AT1835" si="43886">isClocked(AR1831)</f>
        <v>0</v>
      </c>
      <c r="AU1831" s="34"/>
      <c r="AV1831" s="35"/>
      <c r="AW1831" s="42">
        <f>parseTime(AU1831)-(AV1836=INT(RIGHT($F1831, 1)))</f>
        <v>0</v>
      </c>
      <c r="AX1831" s="43">
        <f t="shared" ref="AX1831:AX1835" si="43887">isClocked(AV1831)</f>
        <v>0</v>
      </c>
      <c r="AY1831" s="34"/>
      <c r="AZ1831" s="35"/>
      <c r="BA1831" s="42">
        <f>parseTime(AY1831)-(AZ1836=INT(RIGHT($F1831, 1)))</f>
        <v>0</v>
      </c>
      <c r="BB1831" s="43">
        <f t="shared" ref="BB1831:BB1835" si="43888">isClocked(AZ1831)</f>
        <v>0</v>
      </c>
      <c r="BC1831" s="34"/>
      <c r="BD1831" s="35"/>
      <c r="BE1831" s="42">
        <f>parseTime(BC1831)-(BD1836=INT(RIGHT($F1831, 1)))</f>
        <v>0</v>
      </c>
      <c r="BF1831" s="43">
        <f t="shared" ref="BF1831:BF1835" si="43889">isClocked(BD1831)</f>
        <v>0</v>
      </c>
      <c r="BG1831" s="34"/>
      <c r="BH1831" s="35"/>
      <c r="BI1831" s="42">
        <f>parseTime(BG1831)-(BH1836=INT(RIGHT($F1831, 1)))</f>
        <v>0</v>
      </c>
      <c r="BJ1831" s="43">
        <f t="shared" ref="BJ1831:BJ1835" si="43890">isClocked(BH1831)</f>
        <v>0</v>
      </c>
      <c r="BK1831" s="34"/>
      <c r="BL1831" s="35"/>
      <c r="BM1831" s="42">
        <f>parseTime(BK1831)-(BL1836=INT(RIGHT($F1831, 1)))</f>
        <v>0</v>
      </c>
      <c r="BN1831" s="43">
        <f t="shared" ref="BN1831:BN1835" si="43891">isClocked(BL1831)</f>
        <v>0</v>
      </c>
      <c r="BO1831" s="34"/>
      <c r="BP1831" s="35"/>
      <c r="BQ1831" s="42">
        <f t="shared" ref="BQ1831" si="43892">parseTime(BO1831)-(BP1836=INT(RIGHT($F1831, 1)))</f>
        <v>0</v>
      </c>
      <c r="BR1831" s="43">
        <f t="shared" ref="BR1831:BR1835" si="43893">isClocked(BP1831)</f>
        <v>0</v>
      </c>
      <c r="BS1831" s="34" t="s">
        <v>136</v>
      </c>
      <c r="BT1831" s="35" t="s">
        <v>33</v>
      </c>
      <c r="BU1831" s="42">
        <f t="shared" ref="BU1831" si="43894">parseTime(BS1831)-(BT1836=INT(RIGHT($F1831, 1)))</f>
        <v>8</v>
      </c>
      <c r="BV1831" s="43">
        <f t="shared" ref="BV1831:BV1835" si="43895">isClocked(BT1831)</f>
        <v>1</v>
      </c>
      <c r="BW1831" s="34"/>
      <c r="BX1831" s="35"/>
      <c r="BY1831" s="42">
        <f t="shared" ref="BY1831" si="43896">parseTime(BW1831)-(BX1836=INT(RIGHT($F1831, 1)))</f>
        <v>0</v>
      </c>
      <c r="BZ1831" s="43">
        <f t="shared" ref="BZ1831:BZ1835" si="43897">isClocked(BX1831)</f>
        <v>0</v>
      </c>
      <c r="CA1831" s="34"/>
      <c r="CB1831" s="35"/>
      <c r="CC1831" s="42">
        <f t="shared" ref="CC1831" si="43898">parseTime(CA1831)-(CB1836=INT(RIGHT($F1831, 1)))</f>
        <v>0</v>
      </c>
      <c r="CD1831" s="43">
        <f t="shared" ref="CD1831:CD1835" si="43899">isClocked(CB1831)</f>
        <v>0</v>
      </c>
      <c r="CE1831" s="34"/>
      <c r="CF1831" s="35"/>
      <c r="CG1831" s="42">
        <f t="shared" ref="CG1831" si="43900">parseTime(CE1831)-(CF1836=INT(RIGHT($F1831, 1)))</f>
        <v>0</v>
      </c>
      <c r="CH1831" s="43">
        <f t="shared" ref="CH1831:CH1835" si="43901">isClocked(CF1831)</f>
        <v>0</v>
      </c>
    </row>
    <row r="1832" spans="1:86" x14ac:dyDescent="0.25">
      <c r="A1832" s="56" t="s">
        <v>0</v>
      </c>
      <c r="B1832" s="57">
        <f t="shared" ref="B1832:B1895" ca="1" si="43902">SUM(B1833:B1836)</f>
        <v>53.5</v>
      </c>
      <c r="C1832" s="14" t="s">
        <v>252</v>
      </c>
      <c r="D1832" s="14">
        <f t="shared" si="43385"/>
        <v>53.7</v>
      </c>
      <c r="E1832" s="55" t="str">
        <f t="shared" ref="E1832:E1895" si="43903">TEXT(E1831, "dddd")</f>
        <v>Tuesday</v>
      </c>
      <c r="F1832" s="51" t="s">
        <v>129</v>
      </c>
      <c r="G1832" s="36" t="s">
        <v>273</v>
      </c>
      <c r="H1832" s="37" t="s">
        <v>39</v>
      </c>
      <c r="I1832" s="44">
        <f t="shared" ref="I1832" si="43904">parseTime(G1832)-(H1836=INT(RIGHT($F1832, 1)))</f>
        <v>2</v>
      </c>
      <c r="J1832" s="45">
        <f t="shared" si="43869"/>
        <v>0</v>
      </c>
      <c r="K1832" s="36"/>
      <c r="L1832" s="37"/>
      <c r="M1832" s="44">
        <f t="shared" ref="M1832" si="43905">parseTime(K1832)-(L1836=INT(RIGHT($F1832, 1)))</f>
        <v>0</v>
      </c>
      <c r="N1832" s="45">
        <f t="shared" si="43871"/>
        <v>0</v>
      </c>
      <c r="O1832" s="36"/>
      <c r="P1832" s="37"/>
      <c r="Q1832" s="44">
        <f t="shared" ref="Q1832" si="43906">parseTime(O1832)-(P1836=INT(RIGHT($F1832, 1)))</f>
        <v>0</v>
      </c>
      <c r="R1832" s="45">
        <f t="shared" si="43873"/>
        <v>0</v>
      </c>
      <c r="S1832" s="36"/>
      <c r="T1832" s="37"/>
      <c r="U1832" s="44">
        <f t="shared" ref="U1832" si="43907">parseTime(S1832)-(T1836=INT(RIGHT($F1832, 1)))</f>
        <v>0</v>
      </c>
      <c r="V1832" s="45">
        <f t="shared" si="43875"/>
        <v>0</v>
      </c>
      <c r="W1832" s="36"/>
      <c r="X1832" s="37"/>
      <c r="Y1832" s="44">
        <f t="shared" ref="Y1832" si="43908">parseTime(W1832)-(X1836=INT(RIGHT($F1832, 1)))</f>
        <v>0</v>
      </c>
      <c r="Z1832" s="45">
        <f t="shared" si="43877"/>
        <v>0</v>
      </c>
      <c r="AA1832" s="36"/>
      <c r="AB1832" s="37"/>
      <c r="AC1832" s="44">
        <f t="shared" ref="AC1832" si="43909">parseTime(AA1832)-(AB1836=INT(RIGHT($F1832, 1)))</f>
        <v>0</v>
      </c>
      <c r="AD1832" s="45">
        <f t="shared" si="43879"/>
        <v>0</v>
      </c>
      <c r="AE1832" s="36"/>
      <c r="AF1832" s="37"/>
      <c r="AG1832" s="44">
        <f t="shared" ref="AG1832" si="43910">parseTime(AE1832)-(AF1836=INT(RIGHT($F1832, 1)))</f>
        <v>0</v>
      </c>
      <c r="AH1832" s="45">
        <f t="shared" si="43881"/>
        <v>0</v>
      </c>
      <c r="AI1832" s="36"/>
      <c r="AJ1832" s="37"/>
      <c r="AK1832" s="44">
        <f>parseTime(AI1832)-(AJ1836=INT(RIGHT($F1832, 1)))</f>
        <v>0</v>
      </c>
      <c r="AL1832" s="45">
        <f t="shared" si="43882"/>
        <v>0</v>
      </c>
      <c r="AM1832" s="36"/>
      <c r="AN1832" s="37"/>
      <c r="AO1832" s="44">
        <f t="shared" ref="AO1832" si="43911">parseTime(AM1832)-(AN1836=INT(RIGHT($F1832, 1)))</f>
        <v>0</v>
      </c>
      <c r="AP1832" s="45">
        <f t="shared" si="43884"/>
        <v>0</v>
      </c>
      <c r="AQ1832" s="36"/>
      <c r="AR1832" s="37"/>
      <c r="AS1832" s="44">
        <f t="shared" ref="AS1832" si="43912">parseTime(AQ1832)-(AR1836=INT(RIGHT($F1832, 1)))</f>
        <v>0</v>
      </c>
      <c r="AT1832" s="45">
        <f t="shared" si="43886"/>
        <v>0</v>
      </c>
      <c r="AU1832" s="36"/>
      <c r="AV1832" s="37"/>
      <c r="AW1832" s="44">
        <f>parseTime(AU1832)-(AV1836=INT(RIGHT($F1832, 1)))</f>
        <v>0</v>
      </c>
      <c r="AX1832" s="45">
        <f t="shared" si="43887"/>
        <v>0</v>
      </c>
      <c r="AY1832" s="36"/>
      <c r="AZ1832" s="37"/>
      <c r="BA1832" s="44">
        <f>parseTime(AY1832)-(AZ1836=INT(RIGHT($F1832, 1)))</f>
        <v>0</v>
      </c>
      <c r="BB1832" s="45">
        <f t="shared" si="43888"/>
        <v>0</v>
      </c>
      <c r="BC1832" s="36"/>
      <c r="BD1832" s="37"/>
      <c r="BE1832" s="44">
        <f>parseTime(BC1832)-(BD1836=INT(RIGHT($F1832, 1)))</f>
        <v>0</v>
      </c>
      <c r="BF1832" s="45">
        <f t="shared" si="43889"/>
        <v>0</v>
      </c>
      <c r="BG1832" s="36"/>
      <c r="BH1832" s="37"/>
      <c r="BI1832" s="44">
        <f>parseTime(BG1832)-(BH1836=INT(RIGHT($F1832, 1)))</f>
        <v>0</v>
      </c>
      <c r="BJ1832" s="45">
        <f t="shared" si="43890"/>
        <v>0</v>
      </c>
      <c r="BK1832" s="36"/>
      <c r="BL1832" s="37"/>
      <c r="BM1832" s="44">
        <f>parseTime(BK1832)-(BL1836=INT(RIGHT($F1832, 1)))</f>
        <v>0</v>
      </c>
      <c r="BN1832" s="45">
        <f t="shared" si="43891"/>
        <v>0</v>
      </c>
      <c r="BO1832" s="36"/>
      <c r="BP1832" s="37"/>
      <c r="BQ1832" s="44">
        <f t="shared" ref="BQ1832" si="43913">parseTime(BO1832)-(BP1836=INT(RIGHT($F1832, 1)))</f>
        <v>0</v>
      </c>
      <c r="BR1832" s="45">
        <f t="shared" si="43893"/>
        <v>0</v>
      </c>
      <c r="BS1832" s="36"/>
      <c r="BT1832" s="37"/>
      <c r="BU1832" s="44">
        <f t="shared" ref="BU1832" si="43914">parseTime(BS1832)-(BT1836=INT(RIGHT($F1832, 1)))</f>
        <v>0</v>
      </c>
      <c r="BV1832" s="45">
        <f t="shared" si="43895"/>
        <v>0</v>
      </c>
      <c r="BW1832" s="36"/>
      <c r="BX1832" s="37"/>
      <c r="BY1832" s="44">
        <f t="shared" ref="BY1832" si="43915">parseTime(BW1832)-(BX1836=INT(RIGHT($F1832, 1)))</f>
        <v>0</v>
      </c>
      <c r="BZ1832" s="45">
        <f t="shared" si="43897"/>
        <v>0</v>
      </c>
      <c r="CA1832" s="36"/>
      <c r="CB1832" s="37"/>
      <c r="CC1832" s="44">
        <f t="shared" ref="CC1832" si="43916">parseTime(CA1832)-(CB1836=INT(RIGHT($F1832, 1)))</f>
        <v>0</v>
      </c>
      <c r="CD1832" s="45">
        <f t="shared" si="43899"/>
        <v>0</v>
      </c>
      <c r="CE1832" s="36"/>
      <c r="CF1832" s="37"/>
      <c r="CG1832" s="44">
        <f t="shared" ref="CG1832" si="43917">parseTime(CE1832)-(CF1836=INT(RIGHT($F1832, 1)))</f>
        <v>0</v>
      </c>
      <c r="CH1832" s="45">
        <f t="shared" si="43901"/>
        <v>0</v>
      </c>
    </row>
    <row r="1833" spans="1:86" x14ac:dyDescent="0.25">
      <c r="A1833" s="56" t="s">
        <v>117</v>
      </c>
      <c r="B1833" s="57">
        <f t="shared" ref="B1833" ca="1" si="43918">roleHours(G1831:CH1837, "MFD")</f>
        <v>46</v>
      </c>
      <c r="C1833" s="14">
        <f t="shared" ref="C1833:C1836" ca="1" si="43919">B1833/8</f>
        <v>5.75</v>
      </c>
      <c r="D1833" s="14">
        <f t="shared" ref="D1833" ca="1" si="43920">B1832-D1832</f>
        <v>-0.20000000000000284</v>
      </c>
      <c r="E1833" s="20" t="s">
        <v>127</v>
      </c>
      <c r="F1833" s="51" t="s">
        <v>130</v>
      </c>
      <c r="G1833" s="36"/>
      <c r="H1833" s="37"/>
      <c r="I1833" s="44">
        <f t="shared" ref="I1833" si="43921">parseTime(G1833)-(H1836=INT(RIGHT($F1833, 1)))</f>
        <v>0</v>
      </c>
      <c r="J1833" s="45">
        <f t="shared" si="43869"/>
        <v>0</v>
      </c>
      <c r="K1833" s="36"/>
      <c r="L1833" s="37"/>
      <c r="M1833" s="44">
        <f t="shared" ref="M1833" si="43922">parseTime(K1833)-(L1836=INT(RIGHT($F1833, 1)))</f>
        <v>0</v>
      </c>
      <c r="N1833" s="45">
        <f t="shared" si="43871"/>
        <v>0</v>
      </c>
      <c r="O1833" s="36"/>
      <c r="P1833" s="37"/>
      <c r="Q1833" s="44">
        <f t="shared" ref="Q1833" si="43923">parseTime(O1833)-(P1836=INT(RIGHT($F1833, 1)))</f>
        <v>0</v>
      </c>
      <c r="R1833" s="45">
        <f t="shared" si="43873"/>
        <v>0</v>
      </c>
      <c r="S1833" s="36"/>
      <c r="T1833" s="37"/>
      <c r="U1833" s="44">
        <f t="shared" ref="U1833" si="43924">parseTime(S1833)-(T1836=INT(RIGHT($F1833, 1)))</f>
        <v>0</v>
      </c>
      <c r="V1833" s="45">
        <f t="shared" si="43875"/>
        <v>0</v>
      </c>
      <c r="W1833" s="36"/>
      <c r="X1833" s="37"/>
      <c r="Y1833" s="44">
        <f t="shared" ref="Y1833" si="43925">parseTime(W1833)-(X1836=INT(RIGHT($F1833, 1)))</f>
        <v>0</v>
      </c>
      <c r="Z1833" s="45">
        <f t="shared" si="43877"/>
        <v>0</v>
      </c>
      <c r="AA1833" s="36"/>
      <c r="AB1833" s="37"/>
      <c r="AC1833" s="44">
        <f t="shared" ref="AC1833" si="43926">parseTime(AA1833)-(AB1836=INT(RIGHT($F1833, 1)))</f>
        <v>0</v>
      </c>
      <c r="AD1833" s="45">
        <f t="shared" si="43879"/>
        <v>0</v>
      </c>
      <c r="AE1833" s="36"/>
      <c r="AF1833" s="37"/>
      <c r="AG1833" s="44">
        <f t="shared" ref="AG1833" si="43927">parseTime(AE1833)-(AF1836=INT(RIGHT($F1833, 1)))</f>
        <v>0</v>
      </c>
      <c r="AH1833" s="45">
        <f t="shared" si="43881"/>
        <v>0</v>
      </c>
      <c r="AI1833" s="36"/>
      <c r="AJ1833" s="37"/>
      <c r="AK1833" s="44">
        <f>parseTime(AI1833)-(AJ1836=INT(RIGHT($F1833, 1)))</f>
        <v>0</v>
      </c>
      <c r="AL1833" s="45">
        <f t="shared" si="43882"/>
        <v>0</v>
      </c>
      <c r="AM1833" s="36"/>
      <c r="AN1833" s="37"/>
      <c r="AO1833" s="44">
        <f t="shared" ref="AO1833" si="43928">parseTime(AM1833)-(AN1836=INT(RIGHT($F1833, 1)))</f>
        <v>0</v>
      </c>
      <c r="AP1833" s="45">
        <f t="shared" si="43884"/>
        <v>0</v>
      </c>
      <c r="AQ1833" s="36"/>
      <c r="AR1833" s="37"/>
      <c r="AS1833" s="44">
        <f t="shared" ref="AS1833" si="43929">parseTime(AQ1833)-(AR1836=INT(RIGHT($F1833, 1)))</f>
        <v>0</v>
      </c>
      <c r="AT1833" s="45">
        <f t="shared" si="43886"/>
        <v>0</v>
      </c>
      <c r="AU1833" s="36"/>
      <c r="AV1833" s="37"/>
      <c r="AW1833" s="44">
        <f>parseTime(AU1833)-(AV1836=INT(RIGHT($F1833, 1)))</f>
        <v>0</v>
      </c>
      <c r="AX1833" s="45">
        <f t="shared" si="43887"/>
        <v>0</v>
      </c>
      <c r="AY1833" s="36"/>
      <c r="AZ1833" s="37"/>
      <c r="BA1833" s="44">
        <f>parseTime(AY1833)-(AZ1836=INT(RIGHT($F1833, 1)))</f>
        <v>0</v>
      </c>
      <c r="BB1833" s="45">
        <f t="shared" si="43888"/>
        <v>0</v>
      </c>
      <c r="BC1833" s="36"/>
      <c r="BD1833" s="37"/>
      <c r="BE1833" s="44">
        <f>parseTime(BC1833)-(BD1836=INT(RIGHT($F1833, 1)))</f>
        <v>0</v>
      </c>
      <c r="BF1833" s="45">
        <f t="shared" si="43889"/>
        <v>0</v>
      </c>
      <c r="BG1833" s="36"/>
      <c r="BH1833" s="37"/>
      <c r="BI1833" s="44">
        <f>parseTime(BG1833)-(BH1836=INT(RIGHT($F1833, 1)))</f>
        <v>0</v>
      </c>
      <c r="BJ1833" s="45">
        <f t="shared" si="43890"/>
        <v>0</v>
      </c>
      <c r="BK1833" s="36"/>
      <c r="BL1833" s="37"/>
      <c r="BM1833" s="44">
        <f>parseTime(BK1833)-(BL1836=INT(RIGHT($F1833, 1)))</f>
        <v>0</v>
      </c>
      <c r="BN1833" s="45">
        <f t="shared" si="43891"/>
        <v>0</v>
      </c>
      <c r="BO1833" s="36"/>
      <c r="BP1833" s="37"/>
      <c r="BQ1833" s="44">
        <f t="shared" ref="BQ1833" si="43930">parseTime(BO1833)-(BP1836=INT(RIGHT($F1833, 1)))</f>
        <v>0</v>
      </c>
      <c r="BR1833" s="45">
        <f t="shared" si="43893"/>
        <v>0</v>
      </c>
      <c r="BS1833" s="36"/>
      <c r="BT1833" s="37"/>
      <c r="BU1833" s="44">
        <f t="shared" ref="BU1833" si="43931">parseTime(BS1833)-(BT1836=INT(RIGHT($F1833, 1)))</f>
        <v>0</v>
      </c>
      <c r="BV1833" s="45">
        <f t="shared" si="43895"/>
        <v>0</v>
      </c>
      <c r="BW1833" s="36"/>
      <c r="BX1833" s="37"/>
      <c r="BY1833" s="44">
        <f t="shared" ref="BY1833" si="43932">parseTime(BW1833)-(BX1836=INT(RIGHT($F1833, 1)))</f>
        <v>0</v>
      </c>
      <c r="BZ1833" s="45">
        <f t="shared" si="43897"/>
        <v>0</v>
      </c>
      <c r="CA1833" s="36"/>
      <c r="CB1833" s="37"/>
      <c r="CC1833" s="44">
        <f t="shared" ref="CC1833" si="43933">parseTime(CA1833)-(CB1836=INT(RIGHT($F1833, 1)))</f>
        <v>0</v>
      </c>
      <c r="CD1833" s="45">
        <f t="shared" si="43899"/>
        <v>0</v>
      </c>
      <c r="CE1833" s="36"/>
      <c r="CF1833" s="37"/>
      <c r="CG1833" s="44">
        <f t="shared" ref="CG1833" si="43934">parseTime(CE1833)-(CF1836=INT(RIGHT($F1833, 1)))</f>
        <v>0</v>
      </c>
      <c r="CH1833" s="45">
        <f t="shared" si="43901"/>
        <v>0</v>
      </c>
    </row>
    <row r="1834" spans="1:86" x14ac:dyDescent="0.25">
      <c r="A1834" s="56"/>
      <c r="B1834" s="57"/>
      <c r="C1834" s="14">
        <f t="shared" si="43919"/>
        <v>0</v>
      </c>
      <c r="D1834" s="14" t="s">
        <v>259</v>
      </c>
      <c r="E1834" s="20">
        <v>4.25</v>
      </c>
      <c r="F1834" s="51" t="s">
        <v>131</v>
      </c>
      <c r="G1834" s="36"/>
      <c r="H1834" s="37"/>
      <c r="I1834" s="44">
        <f t="shared" ref="I1834" si="43935">parseTime(G1834)-(H1836=INT(RIGHT($F1834, 1)))</f>
        <v>0</v>
      </c>
      <c r="J1834" s="45">
        <f t="shared" si="43869"/>
        <v>0</v>
      </c>
      <c r="K1834" s="36"/>
      <c r="L1834" s="37"/>
      <c r="M1834" s="44">
        <f t="shared" ref="M1834" si="43936">parseTime(K1834)-(L1836=INT(RIGHT($F1834, 1)))</f>
        <v>0</v>
      </c>
      <c r="N1834" s="45">
        <f t="shared" si="43871"/>
        <v>0</v>
      </c>
      <c r="O1834" s="36"/>
      <c r="P1834" s="37"/>
      <c r="Q1834" s="44">
        <f t="shared" ref="Q1834" si="43937">parseTime(O1834)-(P1836=INT(RIGHT($F1834, 1)))</f>
        <v>0</v>
      </c>
      <c r="R1834" s="45">
        <f t="shared" si="43873"/>
        <v>0</v>
      </c>
      <c r="S1834" s="36"/>
      <c r="T1834" s="37"/>
      <c r="U1834" s="44">
        <f t="shared" ref="U1834" si="43938">parseTime(S1834)-(T1836=INT(RIGHT($F1834, 1)))</f>
        <v>0</v>
      </c>
      <c r="V1834" s="45">
        <f t="shared" si="43875"/>
        <v>0</v>
      </c>
      <c r="W1834" s="36"/>
      <c r="X1834" s="37"/>
      <c r="Y1834" s="44">
        <f t="shared" ref="Y1834" si="43939">parseTime(W1834)-(X1836=INT(RIGHT($F1834, 1)))</f>
        <v>0</v>
      </c>
      <c r="Z1834" s="45">
        <f t="shared" si="43877"/>
        <v>0</v>
      </c>
      <c r="AA1834" s="36"/>
      <c r="AB1834" s="37"/>
      <c r="AC1834" s="44">
        <f t="shared" ref="AC1834" si="43940">parseTime(AA1834)-(AB1836=INT(RIGHT($F1834, 1)))</f>
        <v>0</v>
      </c>
      <c r="AD1834" s="45">
        <f t="shared" si="43879"/>
        <v>0</v>
      </c>
      <c r="AE1834" s="36"/>
      <c r="AF1834" s="37"/>
      <c r="AG1834" s="44">
        <f t="shared" ref="AG1834" si="43941">parseTime(AE1834)-(AF1836=INT(RIGHT($F1834, 1)))</f>
        <v>0</v>
      </c>
      <c r="AH1834" s="45">
        <f t="shared" si="43881"/>
        <v>0</v>
      </c>
      <c r="AI1834" s="36"/>
      <c r="AJ1834" s="37"/>
      <c r="AK1834" s="44">
        <f>parseTime(AI1834)-(AJ1836=INT(RIGHT($F1834, 1)))</f>
        <v>0</v>
      </c>
      <c r="AL1834" s="45">
        <f t="shared" si="43882"/>
        <v>0</v>
      </c>
      <c r="AM1834" s="36"/>
      <c r="AN1834" s="37"/>
      <c r="AO1834" s="44">
        <f t="shared" ref="AO1834" si="43942">parseTime(AM1834)-(AN1836=INT(RIGHT($F1834, 1)))</f>
        <v>0</v>
      </c>
      <c r="AP1834" s="45">
        <f t="shared" si="43884"/>
        <v>0</v>
      </c>
      <c r="AQ1834" s="36"/>
      <c r="AR1834" s="37"/>
      <c r="AS1834" s="44">
        <f t="shared" ref="AS1834" si="43943">parseTime(AQ1834)-(AR1836=INT(RIGHT($F1834, 1)))</f>
        <v>0</v>
      </c>
      <c r="AT1834" s="45">
        <f t="shared" si="43886"/>
        <v>0</v>
      </c>
      <c r="AU1834" s="36"/>
      <c r="AV1834" s="37"/>
      <c r="AW1834" s="44">
        <f>parseTime(AU1834)-(AV1836=INT(RIGHT($F1834, 1)))</f>
        <v>0</v>
      </c>
      <c r="AX1834" s="45">
        <f t="shared" si="43887"/>
        <v>0</v>
      </c>
      <c r="AY1834" s="36"/>
      <c r="AZ1834" s="37"/>
      <c r="BA1834" s="44">
        <f>parseTime(AY1834)-(AZ1836=INT(RIGHT($F1834, 1)))</f>
        <v>0</v>
      </c>
      <c r="BB1834" s="45">
        <f t="shared" si="43888"/>
        <v>0</v>
      </c>
      <c r="BC1834" s="36"/>
      <c r="BD1834" s="37"/>
      <c r="BE1834" s="44">
        <f>parseTime(BC1834)-(BD1836=INT(RIGHT($F1834, 1)))</f>
        <v>0</v>
      </c>
      <c r="BF1834" s="45">
        <f t="shared" si="43889"/>
        <v>0</v>
      </c>
      <c r="BG1834" s="36"/>
      <c r="BH1834" s="37"/>
      <c r="BI1834" s="44">
        <f>parseTime(BG1834)-(BH1836=INT(RIGHT($F1834, 1)))</f>
        <v>0</v>
      </c>
      <c r="BJ1834" s="45">
        <f t="shared" si="43890"/>
        <v>0</v>
      </c>
      <c r="BK1834" s="36"/>
      <c r="BL1834" s="37"/>
      <c r="BM1834" s="44">
        <f>parseTime(BK1834)-(BL1836=INT(RIGHT($F1834, 1)))</f>
        <v>0</v>
      </c>
      <c r="BN1834" s="45">
        <f t="shared" si="43891"/>
        <v>0</v>
      </c>
      <c r="BO1834" s="36"/>
      <c r="BP1834" s="37"/>
      <c r="BQ1834" s="44">
        <f t="shared" ref="BQ1834" si="43944">parseTime(BO1834)-(BP1836=INT(RIGHT($F1834, 1)))</f>
        <v>0</v>
      </c>
      <c r="BR1834" s="45">
        <f t="shared" si="43893"/>
        <v>0</v>
      </c>
      <c r="BS1834" s="36"/>
      <c r="BT1834" s="37"/>
      <c r="BU1834" s="44">
        <f t="shared" ref="BU1834" si="43945">parseTime(BS1834)-(BT1836=INT(RIGHT($F1834, 1)))</f>
        <v>0</v>
      </c>
      <c r="BV1834" s="45">
        <f t="shared" si="43895"/>
        <v>0</v>
      </c>
      <c r="BW1834" s="36"/>
      <c r="BX1834" s="37"/>
      <c r="BY1834" s="44">
        <f t="shared" ref="BY1834" si="43946">parseTime(BW1834)-(BX1836=INT(RIGHT($F1834, 1)))</f>
        <v>0</v>
      </c>
      <c r="BZ1834" s="45">
        <f t="shared" si="43897"/>
        <v>0</v>
      </c>
      <c r="CA1834" s="36"/>
      <c r="CB1834" s="37"/>
      <c r="CC1834" s="44">
        <f t="shared" ref="CC1834" si="43947">parseTime(CA1834)-(CB1836=INT(RIGHT($F1834, 1)))</f>
        <v>0</v>
      </c>
      <c r="CD1834" s="45">
        <f t="shared" si="43899"/>
        <v>0</v>
      </c>
      <c r="CE1834" s="36"/>
      <c r="CF1834" s="37"/>
      <c r="CG1834" s="44">
        <f t="shared" ref="CG1834" si="43948">parseTime(CE1834)-(CF1836=INT(RIGHT($F1834, 1)))</f>
        <v>0</v>
      </c>
      <c r="CH1834" s="45">
        <f t="shared" si="43901"/>
        <v>0</v>
      </c>
    </row>
    <row r="1835" spans="1:86" x14ac:dyDescent="0.25">
      <c r="A1835" s="56" t="s">
        <v>119</v>
      </c>
      <c r="B1835" s="57">
        <f t="shared" ref="B1835" ca="1" si="43949">roleHours(G1831:CH1837, "MCC")</f>
        <v>7.5</v>
      </c>
      <c r="C1835" s="14">
        <f t="shared" ca="1" si="43919"/>
        <v>0.9375</v>
      </c>
      <c r="D1835" s="14" t="s">
        <v>260</v>
      </c>
      <c r="E1835" s="20">
        <v>4.6500000000000004</v>
      </c>
      <c r="F1835" s="51" t="s">
        <v>132</v>
      </c>
      <c r="G1835" s="36"/>
      <c r="H1835" s="37"/>
      <c r="I1835" s="44">
        <f t="shared" ref="I1835" si="43950">parseTime(G1835)-(H1836=INT(RIGHT($F1835, 1)))</f>
        <v>0</v>
      </c>
      <c r="J1835" s="45">
        <f t="shared" si="43869"/>
        <v>0</v>
      </c>
      <c r="K1835" s="36"/>
      <c r="L1835" s="37"/>
      <c r="M1835" s="44">
        <f t="shared" ref="M1835" si="43951">parseTime(K1835)-(L1836=INT(RIGHT($F1835, 1)))</f>
        <v>0</v>
      </c>
      <c r="N1835" s="45">
        <f t="shared" si="43871"/>
        <v>0</v>
      </c>
      <c r="O1835" s="36"/>
      <c r="P1835" s="37"/>
      <c r="Q1835" s="44">
        <f t="shared" ref="Q1835" si="43952">parseTime(O1835)-(P1836=INT(RIGHT($F1835, 1)))</f>
        <v>0</v>
      </c>
      <c r="R1835" s="45">
        <f t="shared" si="43873"/>
        <v>0</v>
      </c>
      <c r="S1835" s="36"/>
      <c r="T1835" s="37"/>
      <c r="U1835" s="44">
        <f t="shared" ref="U1835" si="43953">parseTime(S1835)-(T1836=INT(RIGHT($F1835, 1)))</f>
        <v>0</v>
      </c>
      <c r="V1835" s="45">
        <f t="shared" si="43875"/>
        <v>0</v>
      </c>
      <c r="W1835" s="36"/>
      <c r="X1835" s="37"/>
      <c r="Y1835" s="44">
        <f t="shared" ref="Y1835" si="43954">parseTime(W1835)-(X1836=INT(RIGHT($F1835, 1)))</f>
        <v>0</v>
      </c>
      <c r="Z1835" s="45">
        <f t="shared" si="43877"/>
        <v>0</v>
      </c>
      <c r="AA1835" s="36"/>
      <c r="AB1835" s="37"/>
      <c r="AC1835" s="44">
        <f t="shared" ref="AC1835" si="43955">parseTime(AA1835)-(AB1836=INT(RIGHT($F1835, 1)))</f>
        <v>0</v>
      </c>
      <c r="AD1835" s="45">
        <f t="shared" si="43879"/>
        <v>0</v>
      </c>
      <c r="AE1835" s="36"/>
      <c r="AF1835" s="37"/>
      <c r="AG1835" s="44">
        <f t="shared" ref="AG1835" si="43956">parseTime(AE1835)-(AF1836=INT(RIGHT($F1835, 1)))</f>
        <v>0</v>
      </c>
      <c r="AH1835" s="45">
        <f t="shared" si="43881"/>
        <v>0</v>
      </c>
      <c r="AI1835" s="36"/>
      <c r="AJ1835" s="37"/>
      <c r="AK1835" s="44">
        <f>parseTime(AI1835)-(AJ1836=INT(RIGHT($F1835, 1)))</f>
        <v>0</v>
      </c>
      <c r="AL1835" s="45">
        <f t="shared" si="43882"/>
        <v>0</v>
      </c>
      <c r="AM1835" s="36"/>
      <c r="AN1835" s="37"/>
      <c r="AO1835" s="44">
        <f t="shared" ref="AO1835" si="43957">parseTime(AM1835)-(AN1836=INT(RIGHT($F1835, 1)))</f>
        <v>0</v>
      </c>
      <c r="AP1835" s="45">
        <f t="shared" si="43884"/>
        <v>0</v>
      </c>
      <c r="AQ1835" s="36"/>
      <c r="AR1835" s="37"/>
      <c r="AS1835" s="44">
        <f t="shared" ref="AS1835" si="43958">parseTime(AQ1835)-(AR1836=INT(RIGHT($F1835, 1)))</f>
        <v>0</v>
      </c>
      <c r="AT1835" s="45">
        <f t="shared" si="43886"/>
        <v>0</v>
      </c>
      <c r="AU1835" s="36"/>
      <c r="AV1835" s="37"/>
      <c r="AW1835" s="44">
        <f>parseTime(AU1835)-(AV1836=INT(RIGHT($F1835, 1)))</f>
        <v>0</v>
      </c>
      <c r="AX1835" s="45">
        <f t="shared" si="43887"/>
        <v>0</v>
      </c>
      <c r="AY1835" s="36"/>
      <c r="AZ1835" s="37"/>
      <c r="BA1835" s="44">
        <f>parseTime(AY1835)-(AZ1836=INT(RIGHT($F1835, 1)))</f>
        <v>0</v>
      </c>
      <c r="BB1835" s="45">
        <f t="shared" si="43888"/>
        <v>0</v>
      </c>
      <c r="BC1835" s="36"/>
      <c r="BD1835" s="37"/>
      <c r="BE1835" s="44">
        <f>parseTime(BC1835)-(BD1836=INT(RIGHT($F1835, 1)))</f>
        <v>0</v>
      </c>
      <c r="BF1835" s="45">
        <f t="shared" si="43889"/>
        <v>0</v>
      </c>
      <c r="BG1835" s="36"/>
      <c r="BH1835" s="37"/>
      <c r="BI1835" s="44">
        <f>parseTime(BG1835)-(BH1836=INT(RIGHT($F1835, 1)))</f>
        <v>0</v>
      </c>
      <c r="BJ1835" s="45">
        <f t="shared" si="43890"/>
        <v>0</v>
      </c>
      <c r="BK1835" s="36"/>
      <c r="BL1835" s="37"/>
      <c r="BM1835" s="44">
        <f>parseTime(BK1835)-(BL1836=INT(RIGHT($F1835, 1)))</f>
        <v>0</v>
      </c>
      <c r="BN1835" s="45">
        <f t="shared" si="43891"/>
        <v>0</v>
      </c>
      <c r="BO1835" s="36"/>
      <c r="BP1835" s="37"/>
      <c r="BQ1835" s="44">
        <f t="shared" ref="BQ1835" si="43959">parseTime(BO1835)-(BP1836=INT(RIGHT($F1835, 1)))</f>
        <v>0</v>
      </c>
      <c r="BR1835" s="45">
        <f t="shared" si="43893"/>
        <v>0</v>
      </c>
      <c r="BS1835" s="36"/>
      <c r="BT1835" s="37"/>
      <c r="BU1835" s="44">
        <f t="shared" ref="BU1835" si="43960">parseTime(BS1835)-(BT1836=INT(RIGHT($F1835, 1)))</f>
        <v>0</v>
      </c>
      <c r="BV1835" s="45">
        <f t="shared" si="43895"/>
        <v>0</v>
      </c>
      <c r="BW1835" s="36"/>
      <c r="BX1835" s="37"/>
      <c r="BY1835" s="44">
        <f t="shared" ref="BY1835" si="43961">parseTime(BW1835)-(BX1836=INT(RIGHT($F1835, 1)))</f>
        <v>0</v>
      </c>
      <c r="BZ1835" s="45">
        <f t="shared" si="43897"/>
        <v>0</v>
      </c>
      <c r="CA1835" s="36"/>
      <c r="CB1835" s="37"/>
      <c r="CC1835" s="44">
        <f t="shared" ref="CC1835" si="43962">parseTime(CA1835)-(CB1836=INT(RIGHT($F1835, 1)))</f>
        <v>0</v>
      </c>
      <c r="CD1835" s="45">
        <f t="shared" si="43899"/>
        <v>0</v>
      </c>
      <c r="CE1835" s="36"/>
      <c r="CF1835" s="37"/>
      <c r="CG1835" s="44">
        <f t="shared" ref="CG1835" si="43963">parseTime(CE1835)-(CF1836=INT(RIGHT($F1835, 1)))</f>
        <v>0</v>
      </c>
      <c r="CH1835" s="45">
        <f t="shared" si="43901"/>
        <v>0</v>
      </c>
    </row>
    <row r="1836" spans="1:86" x14ac:dyDescent="0.25">
      <c r="A1836" s="56"/>
      <c r="B1836" s="57"/>
      <c r="C1836" s="14">
        <f t="shared" si="43919"/>
        <v>0</v>
      </c>
      <c r="D1836" s="14"/>
      <c r="E1836" s="20">
        <f t="shared" ref="E1836" si="43964">((7.5/2)-0.5+E1835)*8</f>
        <v>63.2</v>
      </c>
      <c r="F1836" s="51"/>
      <c r="G1836" s="46" t="s">
        <v>134</v>
      </c>
      <c r="H1836" s="38">
        <f t="shared" ref="H1836" si="43965">lunchAdjust(G1831:H1835)</f>
        <v>1</v>
      </c>
      <c r="I1836" s="48" t="s">
        <v>0</v>
      </c>
      <c r="J1836" s="39">
        <f t="shared" ref="J1836" si="43966">SUMPRODUCT(I1831:I1835*J1831:J1835)</f>
        <v>6</v>
      </c>
      <c r="K1836" s="46" t="s">
        <v>134</v>
      </c>
      <c r="L1836" s="38">
        <f t="shared" ref="L1836" si="43967">lunchAdjust(K1831:L1835)</f>
        <v>1</v>
      </c>
      <c r="M1836" s="48" t="s">
        <v>0</v>
      </c>
      <c r="N1836" s="39">
        <f t="shared" ref="N1836" si="43968">SUMPRODUCT(M1831:M1835*N1831:N1835)</f>
        <v>8</v>
      </c>
      <c r="O1836" s="46" t="s">
        <v>134</v>
      </c>
      <c r="P1836" s="38">
        <f t="shared" ref="P1836" si="43969">lunchAdjust(O1831:P1835)</f>
        <v>1</v>
      </c>
      <c r="Q1836" s="48" t="s">
        <v>0</v>
      </c>
      <c r="R1836" s="39">
        <f t="shared" ref="R1836" si="43970">SUMPRODUCT(Q1831:Q1835*R1831:R1835)</f>
        <v>8</v>
      </c>
      <c r="S1836" s="46" t="s">
        <v>134</v>
      </c>
      <c r="T1836" s="38">
        <f t="shared" ref="T1836" si="43971">lunchAdjust(S1831:T1835)</f>
        <v>1</v>
      </c>
      <c r="U1836" s="48" t="s">
        <v>0</v>
      </c>
      <c r="V1836" s="39">
        <f t="shared" ref="V1836" si="43972">SUMPRODUCT(U1831:U1835*V1831:V1835)</f>
        <v>8</v>
      </c>
      <c r="W1836" s="46" t="s">
        <v>134</v>
      </c>
      <c r="X1836" s="38">
        <f t="shared" ref="X1836" si="43973">lunchAdjust(W1831:X1835)</f>
        <v>0</v>
      </c>
      <c r="Y1836" s="48" t="s">
        <v>0</v>
      </c>
      <c r="Z1836" s="39">
        <f t="shared" ref="Z1836" si="43974">SUMPRODUCT(Y1831:Y1835*Z1831:Z1835)</f>
        <v>0</v>
      </c>
      <c r="AA1836" s="46" t="s">
        <v>134</v>
      </c>
      <c r="AB1836" s="38">
        <f t="shared" ref="AB1836" si="43975">lunchAdjust(AA1831:AB1835)</f>
        <v>1</v>
      </c>
      <c r="AC1836" s="48" t="s">
        <v>0</v>
      </c>
      <c r="AD1836" s="39">
        <f t="shared" ref="AD1836" si="43976">SUMPRODUCT(AC1831:AC1835*AD1831:AD1835)</f>
        <v>8</v>
      </c>
      <c r="AE1836" s="46" t="s">
        <v>134</v>
      </c>
      <c r="AF1836" s="38">
        <f t="shared" ref="AF1836" si="43977">lunchAdjust(AE1831:AF1835)</f>
        <v>1</v>
      </c>
      <c r="AG1836" s="48" t="s">
        <v>0</v>
      </c>
      <c r="AH1836" s="39">
        <f t="shared" ref="AH1836" si="43978">SUMPRODUCT(AG1831:AG1835*AH1831:AH1835)</f>
        <v>7.5</v>
      </c>
      <c r="AI1836" s="46" t="s">
        <v>134</v>
      </c>
      <c r="AJ1836" s="38">
        <f t="shared" ref="AJ1836" si="43979">lunchAdjust(AI1831:AJ1835)</f>
        <v>1</v>
      </c>
      <c r="AK1836" s="48" t="s">
        <v>0</v>
      </c>
      <c r="AL1836" s="39">
        <f t="shared" ref="AL1836" si="43980">SUMPRODUCT(AK1831:AK1835*AL1831:AL1835)</f>
        <v>8</v>
      </c>
      <c r="AM1836" s="46" t="s">
        <v>134</v>
      </c>
      <c r="AN1836" s="38">
        <f t="shared" ref="AN1836" si="43981">lunchAdjust(AM1831:AN1835)</f>
        <v>0</v>
      </c>
      <c r="AO1836" s="48" t="s">
        <v>0</v>
      </c>
      <c r="AP1836" s="39">
        <f t="shared" ref="AP1836" si="43982">SUMPRODUCT(AO1831:AO1835*AP1831:AP1835)</f>
        <v>0</v>
      </c>
      <c r="AQ1836" s="46" t="s">
        <v>134</v>
      </c>
      <c r="AR1836" s="38">
        <f t="shared" ref="AR1836" si="43983">lunchAdjust(AQ1831:AR1835)</f>
        <v>0</v>
      </c>
      <c r="AS1836" s="48" t="s">
        <v>0</v>
      </c>
      <c r="AT1836" s="39">
        <f t="shared" ref="AT1836" si="43984">SUMPRODUCT(AS1831:AS1835*AT1831:AT1835)</f>
        <v>0</v>
      </c>
      <c r="AU1836" s="46" t="s">
        <v>134</v>
      </c>
      <c r="AV1836" s="38">
        <f t="shared" ref="AV1836" si="43985">lunchAdjust(AU1831:AV1835)</f>
        <v>0</v>
      </c>
      <c r="AW1836" s="48" t="s">
        <v>0</v>
      </c>
      <c r="AX1836" s="39">
        <f t="shared" ref="AX1836" si="43986">SUMPRODUCT(AW1831:AW1835*AX1831:AX1835)</f>
        <v>0</v>
      </c>
      <c r="AY1836" s="46" t="s">
        <v>134</v>
      </c>
      <c r="AZ1836" s="38">
        <f t="shared" ref="AZ1836" si="43987">lunchAdjust(AY1831:AZ1835)</f>
        <v>0</v>
      </c>
      <c r="BA1836" s="48" t="s">
        <v>0</v>
      </c>
      <c r="BB1836" s="39">
        <f t="shared" ref="BB1836" si="43988">SUMPRODUCT(BA1831:BA1835*BB1831:BB1835)</f>
        <v>0</v>
      </c>
      <c r="BC1836" s="46" t="s">
        <v>134</v>
      </c>
      <c r="BD1836" s="38">
        <f t="shared" ref="BD1836" si="43989">lunchAdjust(BC1831:BD1835)</f>
        <v>0</v>
      </c>
      <c r="BE1836" s="48" t="s">
        <v>0</v>
      </c>
      <c r="BF1836" s="39">
        <f t="shared" ref="BF1836" si="43990">SUMPRODUCT(BE1831:BE1835*BF1831:BF1835)</f>
        <v>0</v>
      </c>
      <c r="BG1836" s="46" t="s">
        <v>134</v>
      </c>
      <c r="BH1836" s="38">
        <f t="shared" ref="BH1836" si="43991">lunchAdjust(BG1831:BH1835)</f>
        <v>0</v>
      </c>
      <c r="BI1836" s="48" t="s">
        <v>0</v>
      </c>
      <c r="BJ1836" s="39">
        <f t="shared" ref="BJ1836" si="43992">SUMPRODUCT(BI1831:BI1835*BJ1831:BJ1835)</f>
        <v>0</v>
      </c>
      <c r="BK1836" s="46" t="s">
        <v>134</v>
      </c>
      <c r="BL1836" s="38">
        <f t="shared" ref="BL1836" si="43993">lunchAdjust(BK1831:BL1835)</f>
        <v>0</v>
      </c>
      <c r="BM1836" s="48" t="s">
        <v>0</v>
      </c>
      <c r="BN1836" s="39">
        <f t="shared" ref="BN1836" si="43994">SUMPRODUCT(BM1831:BM1835*BN1831:BN1835)</f>
        <v>0</v>
      </c>
      <c r="BO1836" s="46" t="s">
        <v>134</v>
      </c>
      <c r="BP1836" s="38">
        <f t="shared" ref="BP1836" si="43995">lunchAdjust(BO1831:BP1835)</f>
        <v>0</v>
      </c>
      <c r="BQ1836" s="48" t="s">
        <v>0</v>
      </c>
      <c r="BR1836" s="39">
        <f t="shared" ref="BR1836" si="43996">SUMPRODUCT(BQ1831:BQ1835*BR1831:BR1835)</f>
        <v>0</v>
      </c>
      <c r="BS1836" s="46" t="s">
        <v>134</v>
      </c>
      <c r="BT1836" s="38">
        <f t="shared" ref="BT1836" si="43997">lunchAdjust(BS1831:BT1835)</f>
        <v>1</v>
      </c>
      <c r="BU1836" s="48" t="s">
        <v>0</v>
      </c>
      <c r="BV1836" s="39">
        <f t="shared" ref="BV1836" si="43998">SUMPRODUCT(BU1831:BU1835*BV1831:BV1835)</f>
        <v>8</v>
      </c>
      <c r="BW1836" s="46" t="s">
        <v>134</v>
      </c>
      <c r="BX1836" s="38">
        <f t="shared" ref="BX1836" si="43999">lunchAdjust(BW1831:BX1835)</f>
        <v>0</v>
      </c>
      <c r="BY1836" s="48" t="s">
        <v>0</v>
      </c>
      <c r="BZ1836" s="39">
        <f t="shared" ref="BZ1836" si="44000">SUMPRODUCT(BY1831:BY1835*BZ1831:BZ1835)</f>
        <v>0</v>
      </c>
      <c r="CA1836" s="46" t="s">
        <v>134</v>
      </c>
      <c r="CB1836" s="38">
        <f t="shared" ref="CB1836" si="44001">lunchAdjust(CA1831:CB1835)</f>
        <v>0</v>
      </c>
      <c r="CC1836" s="48" t="s">
        <v>0</v>
      </c>
      <c r="CD1836" s="39">
        <f t="shared" ref="CD1836" si="44002">SUMPRODUCT(CC1831:CC1835*CD1831:CD1835)</f>
        <v>0</v>
      </c>
      <c r="CE1836" s="46" t="s">
        <v>134</v>
      </c>
      <c r="CF1836" s="38">
        <f t="shared" ref="CF1836" si="44003">lunchAdjust(CE1831:CF1835)</f>
        <v>0</v>
      </c>
      <c r="CG1836" s="48" t="s">
        <v>0</v>
      </c>
      <c r="CH1836" s="39">
        <f t="shared" ref="CH1836" si="44004">SUMPRODUCT(CG1831:CG1835*CH1831:CH1835)</f>
        <v>0</v>
      </c>
    </row>
    <row r="1837" spans="1:86" ht="15.75" thickBot="1" x14ac:dyDescent="0.3">
      <c r="A1837" s="58" t="s">
        <v>121</v>
      </c>
      <c r="B1837" s="59">
        <f t="shared" ref="B1837" ca="1" si="44005">roleHours(G1831:CH1837, "OUT")</f>
        <v>0</v>
      </c>
      <c r="C1837" s="54" t="s">
        <v>137</v>
      </c>
      <c r="D1837" s="22">
        <f t="shared" ref="D1837" ca="1" si="44006">roleHours(G1831:CH1837, "PTO")</f>
        <v>2</v>
      </c>
      <c r="E1837" s="23">
        <f t="shared" ref="E1837" ca="1" si="44007">E1836-B1832</f>
        <v>9.7000000000000028</v>
      </c>
      <c r="F1837" s="52"/>
      <c r="G1837" s="47" t="s">
        <v>39</v>
      </c>
      <c r="H1837" s="40">
        <f t="shared" si="43144"/>
        <v>2</v>
      </c>
      <c r="I1837" s="49" t="s">
        <v>135</v>
      </c>
      <c r="J1837" s="41">
        <f t="shared" ref="J1837" si="44008">J1836*G$4</f>
        <v>0</v>
      </c>
      <c r="K1837" s="47" t="s">
        <v>39</v>
      </c>
      <c r="L1837" s="40">
        <f t="shared" ref="L1837" si="44009">SUMPRODUCT(M1831:M1835*(L1831:L1835="PTO"))+SUMPRODUCT(M1831:M1835*(L1831:L1835="HOL"))</f>
        <v>0</v>
      </c>
      <c r="M1837" s="49" t="s">
        <v>135</v>
      </c>
      <c r="N1837" s="41">
        <f t="shared" ref="N1837" si="44010">N1836*K$4</f>
        <v>0</v>
      </c>
      <c r="O1837" s="47" t="s">
        <v>39</v>
      </c>
      <c r="P1837" s="40">
        <f t="shared" ref="P1837" si="44011">SUMPRODUCT(Q1831:Q1835*(P1831:P1835="PTO"))+SUMPRODUCT(Q1831:Q1835*(P1831:P1835="HOL"))</f>
        <v>0</v>
      </c>
      <c r="Q1837" s="49" t="s">
        <v>135</v>
      </c>
      <c r="R1837" s="41">
        <f t="shared" ref="R1837" si="44012">R1836*O$4</f>
        <v>8</v>
      </c>
      <c r="S1837" s="47" t="s">
        <v>39</v>
      </c>
      <c r="T1837" s="40">
        <f t="shared" ref="T1837" si="44013">SUMPRODUCT(U1831:U1835*(T1831:T1835="PTO"))+SUMPRODUCT(U1831:U1835*(T1831:T1835="HOL"))</f>
        <v>0</v>
      </c>
      <c r="U1837" s="49" t="s">
        <v>135</v>
      </c>
      <c r="V1837" s="41">
        <f t="shared" ref="V1837" si="44014">V1836*S$4</f>
        <v>0</v>
      </c>
      <c r="W1837" s="47" t="s">
        <v>39</v>
      </c>
      <c r="X1837" s="40">
        <f t="shared" ref="X1837" si="44015">SUMPRODUCT(Y1831:Y1835*(X1831:X1835="PTO"))+SUMPRODUCT(Y1831:Y1835*(X1831:X1835="HOL"))</f>
        <v>0</v>
      </c>
      <c r="Y1837" s="49" t="s">
        <v>135</v>
      </c>
      <c r="Z1837" s="41">
        <f t="shared" ref="Z1837" si="44016">Z1836*W$4</f>
        <v>0</v>
      </c>
      <c r="AA1837" s="47" t="s">
        <v>39</v>
      </c>
      <c r="AB1837" s="40">
        <f t="shared" ref="AB1837" si="44017">SUMPRODUCT(AC1831:AC1835*(AB1831:AB1835="PTO"))+SUMPRODUCT(AC1831:AC1835*(AB1831:AB1835="HOL"))</f>
        <v>0</v>
      </c>
      <c r="AC1837" s="49" t="s">
        <v>135</v>
      </c>
      <c r="AD1837" s="41">
        <f t="shared" ref="AD1837" si="44018">AD1836*AA$4</f>
        <v>8</v>
      </c>
      <c r="AE1837" s="47" t="s">
        <v>39</v>
      </c>
      <c r="AF1837" s="40">
        <f t="shared" ref="AF1837" si="44019">SUMPRODUCT(AG1831:AG1835*(AF1831:AF1835="PTO"))+SUMPRODUCT(AG1831:AG1835*(AF1831:AF1835="HOL"))</f>
        <v>0</v>
      </c>
      <c r="AG1837" s="49" t="s">
        <v>135</v>
      </c>
      <c r="AH1837" s="41">
        <f t="shared" ref="AH1837" si="44020">AH1836*AE$4</f>
        <v>7.5</v>
      </c>
      <c r="AI1837" s="47" t="s">
        <v>39</v>
      </c>
      <c r="AJ1837" s="40">
        <f t="shared" ref="AJ1837" si="44021">SUMPRODUCT(AK1831:AK1835*(AJ1831:AJ1835="PTO"))+SUMPRODUCT(AK1831:AK1835*(AJ1831:AJ1835="HOL"))</f>
        <v>0</v>
      </c>
      <c r="AK1837" s="49" t="s">
        <v>135</v>
      </c>
      <c r="AL1837" s="41">
        <f>AL1836*AI$4</f>
        <v>8</v>
      </c>
      <c r="AM1837" s="47" t="s">
        <v>39</v>
      </c>
      <c r="AN1837" s="40">
        <f t="shared" ref="AN1837" si="44022">SUMPRODUCT(AO1831:AO1835*(AN1831:AN1835="PTO"))+SUMPRODUCT(AO1831:AO1835*(AN1831:AN1835="HOL"))</f>
        <v>0</v>
      </c>
      <c r="AO1837" s="49" t="s">
        <v>135</v>
      </c>
      <c r="AP1837" s="41">
        <f t="shared" ref="AP1837" si="44023">AP1836*AM$4</f>
        <v>0</v>
      </c>
      <c r="AQ1837" s="47" t="s">
        <v>39</v>
      </c>
      <c r="AR1837" s="40">
        <f t="shared" ref="AR1837" si="44024">SUMPRODUCT(AS1831:AS1835*(AR1831:AR1835="PTO"))+SUMPRODUCT(AS1831:AS1835*(AR1831:AR1835="HOL"))</f>
        <v>0</v>
      </c>
      <c r="AS1837" s="49" t="s">
        <v>135</v>
      </c>
      <c r="AT1837" s="41">
        <f t="shared" ref="AT1837" si="44025">AT1836*AQ$4</f>
        <v>0</v>
      </c>
      <c r="AU1837" s="47" t="s">
        <v>39</v>
      </c>
      <c r="AV1837" s="40">
        <f t="shared" ref="AV1837" si="44026">SUMPRODUCT(AW1831:AW1835*(AV1831:AV1835="PTO"))+SUMPRODUCT(AW1831:AW1835*(AV1831:AV1835="HOL"))</f>
        <v>0</v>
      </c>
      <c r="AW1837" s="49" t="s">
        <v>135</v>
      </c>
      <c r="AX1837" s="41">
        <f>AX1836*AU$4</f>
        <v>0</v>
      </c>
      <c r="AY1837" s="47" t="s">
        <v>39</v>
      </c>
      <c r="AZ1837" s="40">
        <f t="shared" ref="AZ1837" si="44027">SUMPRODUCT(BA1831:BA1835*(AZ1831:AZ1835="PTO"))+SUMPRODUCT(BA1831:BA1835*(AZ1831:AZ1835="HOL"))</f>
        <v>0</v>
      </c>
      <c r="BA1837" s="49" t="s">
        <v>135</v>
      </c>
      <c r="BB1837" s="41">
        <f>BB1836*AY$4</f>
        <v>0</v>
      </c>
      <c r="BC1837" s="47" t="s">
        <v>39</v>
      </c>
      <c r="BD1837" s="40">
        <f t="shared" ref="BD1837" si="44028">SUMPRODUCT(BE1831:BE1835*(BD1831:BD1835="PTO"))+SUMPRODUCT(BE1831:BE1835*(BD1831:BD1835="HOL"))</f>
        <v>0</v>
      </c>
      <c r="BE1837" s="49" t="s">
        <v>135</v>
      </c>
      <c r="BF1837" s="41">
        <f>BF1836*BC$4</f>
        <v>0</v>
      </c>
      <c r="BG1837" s="47" t="s">
        <v>39</v>
      </c>
      <c r="BH1837" s="40">
        <f t="shared" ref="BH1837" si="44029">SUMPRODUCT(BI1831:BI1835*(BH1831:BH1835="PTO"))+SUMPRODUCT(BI1831:BI1835*(BH1831:BH1835="HOL"))</f>
        <v>0</v>
      </c>
      <c r="BI1837" s="49" t="s">
        <v>135</v>
      </c>
      <c r="BJ1837" s="41">
        <f>BJ1836*BG$4</f>
        <v>0</v>
      </c>
      <c r="BK1837" s="47" t="s">
        <v>39</v>
      </c>
      <c r="BL1837" s="40">
        <f t="shared" ref="BL1837" si="44030">SUMPRODUCT(BM1831:BM1835*(BL1831:BL1835="PTO"))+SUMPRODUCT(BM1831:BM1835*(BL1831:BL1835="HOL"))</f>
        <v>0</v>
      </c>
      <c r="BM1837" s="49" t="s">
        <v>135</v>
      </c>
      <c r="BN1837" s="41">
        <f>BN1836*BK$4</f>
        <v>0</v>
      </c>
      <c r="BO1837" s="47" t="s">
        <v>39</v>
      </c>
      <c r="BP1837" s="40">
        <f t="shared" ref="BP1837" si="44031">SUMPRODUCT(BQ1831:BQ1835*(BP1831:BP1835="PTO"))+SUMPRODUCT(BQ1831:BQ1835*(BP1831:BP1835="HOL"))</f>
        <v>0</v>
      </c>
      <c r="BQ1837" s="49" t="s">
        <v>135</v>
      </c>
      <c r="BR1837" s="41">
        <f t="shared" ref="BR1837" si="44032">BR1836*BO$4</f>
        <v>0</v>
      </c>
      <c r="BS1837" s="47" t="s">
        <v>39</v>
      </c>
      <c r="BT1837" s="40">
        <f t="shared" ref="BT1837" si="44033">SUMPRODUCT(BU1831:BU1835*(BT1831:BT1835="PTO"))+SUMPRODUCT(BU1831:BU1835*(BT1831:BT1835="HOL"))</f>
        <v>0</v>
      </c>
      <c r="BU1837" s="49" t="s">
        <v>135</v>
      </c>
      <c r="BV1837" s="41">
        <f t="shared" ref="BV1837" si="44034">BV1836*BS$4</f>
        <v>8</v>
      </c>
      <c r="BW1837" s="47" t="s">
        <v>39</v>
      </c>
      <c r="BX1837" s="40">
        <f t="shared" ref="BX1837" si="44035">SUMPRODUCT(BY1831:BY1835*(BX1831:BX1835="PTO"))+SUMPRODUCT(BY1831:BY1835*(BX1831:BX1835="HOL"))</f>
        <v>0</v>
      </c>
      <c r="BY1837" s="49" t="s">
        <v>135</v>
      </c>
      <c r="BZ1837" s="41">
        <f t="shared" ref="BZ1837" si="44036">BZ1836*BW$4</f>
        <v>0</v>
      </c>
      <c r="CA1837" s="47" t="s">
        <v>39</v>
      </c>
      <c r="CB1837" s="40">
        <f t="shared" ref="CB1837" si="44037">SUMPRODUCT(CC1831:CC1835*(CB1831:CB1835="PTO"))+SUMPRODUCT(CC1831:CC1835*(CB1831:CB1835="HOL"))</f>
        <v>0</v>
      </c>
      <c r="CC1837" s="49" t="s">
        <v>135</v>
      </c>
      <c r="CD1837" s="41">
        <f t="shared" ref="CD1837" si="44038">CD1836*CA$4</f>
        <v>0</v>
      </c>
      <c r="CE1837" s="47" t="s">
        <v>39</v>
      </c>
      <c r="CF1837" s="40">
        <f t="shared" ref="CF1837" si="44039">SUMPRODUCT(CG1831:CG1835*(CF1831:CF1835="PTO"))+SUMPRODUCT(CG1831:CG1835*(CF1831:CF1835="HOL"))</f>
        <v>0</v>
      </c>
      <c r="CG1837" s="49" t="s">
        <v>135</v>
      </c>
      <c r="CH1837" s="41">
        <f t="shared" ref="CH1837" si="44040">CH1836*CE$4</f>
        <v>0</v>
      </c>
    </row>
    <row r="1838" spans="1:86" x14ac:dyDescent="0.25">
      <c r="A1838" s="70" t="s">
        <v>133</v>
      </c>
      <c r="B1838" s="71">
        <f t="shared" ref="B1838" ca="1" si="44041">D1838-B1839</f>
        <v>8.6979788700045901</v>
      </c>
      <c r="C1838" s="72" t="s">
        <v>122</v>
      </c>
      <c r="D1838" s="71">
        <f>IFERROR(INDEX(Holidays[FTE], MATCH(Entry!E1838, Holidays[Date], 0)), 1)*8*INDEX(FTEguide[[1]:[12]], MATCH(Entry!E1839, FTEguide[Weekday], 0), IF(Entry!E1841&gt;0, Entry!E1841, MONTH(Entry!E1838)))</f>
        <v>61.19797887000459</v>
      </c>
      <c r="E1838" s="60">
        <f t="shared" si="42661"/>
        <v>44090</v>
      </c>
      <c r="F1838" s="50" t="s">
        <v>128</v>
      </c>
      <c r="G1838" s="34" t="s">
        <v>136</v>
      </c>
      <c r="H1838" s="35" t="s">
        <v>23</v>
      </c>
      <c r="I1838" s="42">
        <f t="shared" ref="I1838" si="44042">parseTime(G1838)-(H1843=INT(RIGHT($F1838, 1)))</f>
        <v>8</v>
      </c>
      <c r="J1838" s="43">
        <f t="shared" ref="J1838:J1842" si="44043">isClocked(H1838)</f>
        <v>1</v>
      </c>
      <c r="K1838" s="34" t="s">
        <v>136</v>
      </c>
      <c r="L1838" s="35" t="s">
        <v>23</v>
      </c>
      <c r="M1838" s="42">
        <f t="shared" ref="M1838" si="44044">parseTime(K1838)-(L1843=INT(RIGHT($F1838, 1)))</f>
        <v>8</v>
      </c>
      <c r="N1838" s="43">
        <f t="shared" ref="N1838:N1842" si="44045">isClocked(L1838)</f>
        <v>1</v>
      </c>
      <c r="O1838" s="34" t="s">
        <v>180</v>
      </c>
      <c r="P1838" s="35" t="s">
        <v>23</v>
      </c>
      <c r="Q1838" s="42">
        <f t="shared" ref="Q1838" si="44046">parseTime(O1838)-(P1843=INT(RIGHT($F1838, 1)))</f>
        <v>8</v>
      </c>
      <c r="R1838" s="43">
        <f t="shared" ref="R1838:R1842" si="44047">isClocked(P1838)</f>
        <v>1</v>
      </c>
      <c r="S1838" s="34" t="s">
        <v>227</v>
      </c>
      <c r="T1838" s="35" t="s">
        <v>23</v>
      </c>
      <c r="U1838" s="42">
        <f t="shared" ref="U1838" si="44048">parseTime(S1838)-(T1843=INT(RIGHT($F1838, 1)))</f>
        <v>8</v>
      </c>
      <c r="V1838" s="43">
        <f t="shared" ref="V1838:V1842" si="44049">isClocked(T1838)</f>
        <v>1</v>
      </c>
      <c r="W1838" s="34"/>
      <c r="X1838" s="35"/>
      <c r="Y1838" s="42">
        <f t="shared" ref="Y1838" si="44050">parseTime(W1838)-(X1843=INT(RIGHT($F1838, 1)))</f>
        <v>0</v>
      </c>
      <c r="Z1838" s="43">
        <f t="shared" ref="Z1838:Z1842" si="44051">isClocked(X1838)</f>
        <v>0</v>
      </c>
      <c r="AA1838" s="34" t="s">
        <v>136</v>
      </c>
      <c r="AB1838" s="35" t="s">
        <v>23</v>
      </c>
      <c r="AC1838" s="42">
        <f t="shared" ref="AC1838" si="44052">parseTime(AA1838)-(AB1843=INT(RIGHT($F1838, 1)))</f>
        <v>8</v>
      </c>
      <c r="AD1838" s="43">
        <f t="shared" ref="AD1838:AD1842" si="44053">isClocked(AB1838)</f>
        <v>1</v>
      </c>
      <c r="AE1838" s="34" t="s">
        <v>245</v>
      </c>
      <c r="AF1838" s="35" t="s">
        <v>25</v>
      </c>
      <c r="AG1838" s="42">
        <f t="shared" ref="AG1838" si="44054">parseTime(AE1838)-(AF1843=INT(RIGHT($F1838, 1)))</f>
        <v>7.5</v>
      </c>
      <c r="AH1838" s="43">
        <f t="shared" ref="AH1838:AH1842" si="44055">isClocked(AF1838)</f>
        <v>1</v>
      </c>
      <c r="AI1838" s="34"/>
      <c r="AJ1838" s="35"/>
      <c r="AK1838" s="42">
        <f>parseTime(AI1838)-(AJ1843=INT(RIGHT($F1838, 1)))</f>
        <v>0</v>
      </c>
      <c r="AL1838" s="43">
        <f t="shared" ref="AL1838:AL1842" si="44056">isClocked(AJ1838)</f>
        <v>0</v>
      </c>
      <c r="AM1838" s="34"/>
      <c r="AN1838" s="35"/>
      <c r="AO1838" s="42">
        <f t="shared" ref="AO1838" si="44057">parseTime(AM1838)-(AN1843=INT(RIGHT($F1838, 1)))</f>
        <v>0</v>
      </c>
      <c r="AP1838" s="43">
        <f t="shared" ref="AP1838:AP1842" si="44058">isClocked(AN1838)</f>
        <v>0</v>
      </c>
      <c r="AQ1838" s="34"/>
      <c r="AR1838" s="35"/>
      <c r="AS1838" s="42">
        <f t="shared" ref="AS1838" si="44059">parseTime(AQ1838)-(AR1843=INT(RIGHT($F1838, 1)))</f>
        <v>0</v>
      </c>
      <c r="AT1838" s="43">
        <f t="shared" ref="AT1838:AT1842" si="44060">isClocked(AR1838)</f>
        <v>0</v>
      </c>
      <c r="AU1838" s="34"/>
      <c r="AV1838" s="35"/>
      <c r="AW1838" s="42">
        <f>parseTime(AU1838)-(AV1843=INT(RIGHT($F1838, 1)))</f>
        <v>0</v>
      </c>
      <c r="AX1838" s="43">
        <f t="shared" ref="AX1838:AX1842" si="44061">isClocked(AV1838)</f>
        <v>0</v>
      </c>
      <c r="AY1838" s="34"/>
      <c r="AZ1838" s="35"/>
      <c r="BA1838" s="42">
        <f>parseTime(AY1838)-(AZ1843=INT(RIGHT($F1838, 1)))</f>
        <v>0</v>
      </c>
      <c r="BB1838" s="43">
        <f t="shared" ref="BB1838:BB1842" si="44062">isClocked(AZ1838)</f>
        <v>0</v>
      </c>
      <c r="BC1838" s="34"/>
      <c r="BD1838" s="35"/>
      <c r="BE1838" s="42">
        <f>parseTime(BC1838)-(BD1843=INT(RIGHT($F1838, 1)))</f>
        <v>0</v>
      </c>
      <c r="BF1838" s="43">
        <f t="shared" ref="BF1838:BF1842" si="44063">isClocked(BD1838)</f>
        <v>0</v>
      </c>
      <c r="BG1838" s="34"/>
      <c r="BH1838" s="35"/>
      <c r="BI1838" s="42">
        <f>parseTime(BG1838)-(BH1843=INT(RIGHT($F1838, 1)))</f>
        <v>0</v>
      </c>
      <c r="BJ1838" s="43">
        <f t="shared" ref="BJ1838:BJ1842" si="44064">isClocked(BH1838)</f>
        <v>0</v>
      </c>
      <c r="BK1838" s="34"/>
      <c r="BL1838" s="35"/>
      <c r="BM1838" s="42">
        <f>parseTime(BK1838)-(BL1843=INT(RIGHT($F1838, 1)))</f>
        <v>0</v>
      </c>
      <c r="BN1838" s="43">
        <f t="shared" ref="BN1838:BN1842" si="44065">isClocked(BL1838)</f>
        <v>0</v>
      </c>
      <c r="BO1838" s="34" t="s">
        <v>230</v>
      </c>
      <c r="BP1838" s="35" t="s">
        <v>23</v>
      </c>
      <c r="BQ1838" s="42">
        <f t="shared" ref="BQ1838" si="44066">parseTime(BO1838)-(BP1843=INT(RIGHT($F1838, 1)))</f>
        <v>5</v>
      </c>
      <c r="BR1838" s="43">
        <f t="shared" ref="BR1838:BR1842" si="44067">isClocked(BP1838)</f>
        <v>1</v>
      </c>
      <c r="BS1838" s="34" t="s">
        <v>136</v>
      </c>
      <c r="BT1838" s="35" t="s">
        <v>33</v>
      </c>
      <c r="BU1838" s="42">
        <f t="shared" ref="BU1838" si="44068">parseTime(BS1838)-(BT1843=INT(RIGHT($F1838, 1)))</f>
        <v>8</v>
      </c>
      <c r="BV1838" s="43">
        <f t="shared" ref="BV1838:BV1842" si="44069">isClocked(BT1838)</f>
        <v>1</v>
      </c>
      <c r="BW1838" s="34"/>
      <c r="BX1838" s="35"/>
      <c r="BY1838" s="42">
        <f t="shared" ref="BY1838" si="44070">parseTime(BW1838)-(BX1843=INT(RIGHT($F1838, 1)))</f>
        <v>0</v>
      </c>
      <c r="BZ1838" s="43">
        <f t="shared" ref="BZ1838:BZ1842" si="44071">isClocked(BX1838)</f>
        <v>0</v>
      </c>
      <c r="CA1838" s="34"/>
      <c r="CB1838" s="35"/>
      <c r="CC1838" s="42">
        <f t="shared" ref="CC1838" si="44072">parseTime(CA1838)-(CB1843=INT(RIGHT($F1838, 1)))</f>
        <v>0</v>
      </c>
      <c r="CD1838" s="43">
        <f t="shared" ref="CD1838:CD1842" si="44073">isClocked(CB1838)</f>
        <v>0</v>
      </c>
      <c r="CE1838" s="34"/>
      <c r="CF1838" s="35"/>
      <c r="CG1838" s="42">
        <f t="shared" ref="CG1838" si="44074">parseTime(CE1838)-(CF1843=INT(RIGHT($F1838, 1)))</f>
        <v>0</v>
      </c>
      <c r="CH1838" s="43">
        <f t="shared" ref="CH1838:CH1842" si="44075">isClocked(CF1838)</f>
        <v>0</v>
      </c>
    </row>
    <row r="1839" spans="1:86" x14ac:dyDescent="0.25">
      <c r="A1839" s="56" t="s">
        <v>0</v>
      </c>
      <c r="B1839" s="57">
        <f t="shared" ca="1" si="43902"/>
        <v>52.5</v>
      </c>
      <c r="C1839" s="14" t="s">
        <v>252</v>
      </c>
      <c r="D1839" s="14">
        <f t="shared" si="43385"/>
        <v>53.7</v>
      </c>
      <c r="E1839" s="55" t="str">
        <f t="shared" si="43903"/>
        <v>Wednesday</v>
      </c>
      <c r="F1839" s="51" t="s">
        <v>129</v>
      </c>
      <c r="G1839" s="36"/>
      <c r="H1839" s="37"/>
      <c r="I1839" s="44">
        <f t="shared" ref="I1839" si="44076">parseTime(G1839)-(H1843=INT(RIGHT($F1839, 1)))</f>
        <v>0</v>
      </c>
      <c r="J1839" s="45">
        <f t="shared" si="44043"/>
        <v>0</v>
      </c>
      <c r="K1839" s="36"/>
      <c r="L1839" s="37"/>
      <c r="M1839" s="44">
        <f t="shared" ref="M1839" si="44077">parseTime(K1839)-(L1843=INT(RIGHT($F1839, 1)))</f>
        <v>0</v>
      </c>
      <c r="N1839" s="45">
        <f t="shared" si="44045"/>
        <v>0</v>
      </c>
      <c r="O1839" s="36"/>
      <c r="P1839" s="37"/>
      <c r="Q1839" s="44">
        <f t="shared" ref="Q1839" si="44078">parseTime(O1839)-(P1843=INT(RIGHT($F1839, 1)))</f>
        <v>0</v>
      </c>
      <c r="R1839" s="45">
        <f t="shared" si="44047"/>
        <v>0</v>
      </c>
      <c r="S1839" s="36"/>
      <c r="T1839" s="37"/>
      <c r="U1839" s="44">
        <f t="shared" ref="U1839" si="44079">parseTime(S1839)-(T1843=INT(RIGHT($F1839, 1)))</f>
        <v>0</v>
      </c>
      <c r="V1839" s="45">
        <f t="shared" si="44049"/>
        <v>0</v>
      </c>
      <c r="W1839" s="36"/>
      <c r="X1839" s="37"/>
      <c r="Y1839" s="44">
        <f t="shared" ref="Y1839" si="44080">parseTime(W1839)-(X1843=INT(RIGHT($F1839, 1)))</f>
        <v>0</v>
      </c>
      <c r="Z1839" s="45">
        <f t="shared" si="44051"/>
        <v>0</v>
      </c>
      <c r="AA1839" s="36"/>
      <c r="AB1839" s="37"/>
      <c r="AC1839" s="44">
        <f t="shared" ref="AC1839" si="44081">parseTime(AA1839)-(AB1843=INT(RIGHT($F1839, 1)))</f>
        <v>0</v>
      </c>
      <c r="AD1839" s="45">
        <f t="shared" si="44053"/>
        <v>0</v>
      </c>
      <c r="AE1839" s="36"/>
      <c r="AF1839" s="37"/>
      <c r="AG1839" s="44">
        <f t="shared" ref="AG1839" si="44082">parseTime(AE1839)-(AF1843=INT(RIGHT($F1839, 1)))</f>
        <v>0</v>
      </c>
      <c r="AH1839" s="45">
        <f t="shared" si="44055"/>
        <v>0</v>
      </c>
      <c r="AI1839" s="36"/>
      <c r="AJ1839" s="37"/>
      <c r="AK1839" s="44">
        <f>parseTime(AI1839)-(AJ1843=INT(RIGHT($F1839, 1)))</f>
        <v>0</v>
      </c>
      <c r="AL1839" s="45">
        <f t="shared" si="44056"/>
        <v>0</v>
      </c>
      <c r="AM1839" s="36"/>
      <c r="AN1839" s="37"/>
      <c r="AO1839" s="44">
        <f t="shared" ref="AO1839" si="44083">parseTime(AM1839)-(AN1843=INT(RIGHT($F1839, 1)))</f>
        <v>0</v>
      </c>
      <c r="AP1839" s="45">
        <f t="shared" si="44058"/>
        <v>0</v>
      </c>
      <c r="AQ1839" s="36"/>
      <c r="AR1839" s="37"/>
      <c r="AS1839" s="44">
        <f t="shared" ref="AS1839" si="44084">parseTime(AQ1839)-(AR1843=INT(RIGHT($F1839, 1)))</f>
        <v>0</v>
      </c>
      <c r="AT1839" s="45">
        <f t="shared" si="44060"/>
        <v>0</v>
      </c>
      <c r="AU1839" s="36"/>
      <c r="AV1839" s="37"/>
      <c r="AW1839" s="44">
        <f>parseTime(AU1839)-(AV1843=INT(RIGHT($F1839, 1)))</f>
        <v>0</v>
      </c>
      <c r="AX1839" s="45">
        <f t="shared" si="44061"/>
        <v>0</v>
      </c>
      <c r="AY1839" s="36"/>
      <c r="AZ1839" s="37"/>
      <c r="BA1839" s="44">
        <f>parseTime(AY1839)-(AZ1843=INT(RIGHT($F1839, 1)))</f>
        <v>0</v>
      </c>
      <c r="BB1839" s="45">
        <f t="shared" si="44062"/>
        <v>0</v>
      </c>
      <c r="BC1839" s="36"/>
      <c r="BD1839" s="37"/>
      <c r="BE1839" s="44">
        <f>parseTime(BC1839)-(BD1843=INT(RIGHT($F1839, 1)))</f>
        <v>0</v>
      </c>
      <c r="BF1839" s="45">
        <f t="shared" si="44063"/>
        <v>0</v>
      </c>
      <c r="BG1839" s="36"/>
      <c r="BH1839" s="37"/>
      <c r="BI1839" s="44">
        <f>parseTime(BG1839)-(BH1843=INT(RIGHT($F1839, 1)))</f>
        <v>0</v>
      </c>
      <c r="BJ1839" s="45">
        <f t="shared" si="44064"/>
        <v>0</v>
      </c>
      <c r="BK1839" s="36"/>
      <c r="BL1839" s="37"/>
      <c r="BM1839" s="44">
        <f>parseTime(BK1839)-(BL1843=INT(RIGHT($F1839, 1)))</f>
        <v>0</v>
      </c>
      <c r="BN1839" s="45">
        <f t="shared" si="44065"/>
        <v>0</v>
      </c>
      <c r="BO1839" s="36" t="s">
        <v>151</v>
      </c>
      <c r="BP1839" s="37" t="s">
        <v>28</v>
      </c>
      <c r="BQ1839" s="44">
        <f t="shared" ref="BQ1839" si="44085">parseTime(BO1839)-(BP1843=INT(RIGHT($F1839, 1)))</f>
        <v>3</v>
      </c>
      <c r="BR1839" s="45">
        <f t="shared" si="44067"/>
        <v>1</v>
      </c>
      <c r="BS1839" s="36"/>
      <c r="BT1839" s="37"/>
      <c r="BU1839" s="44">
        <f t="shared" ref="BU1839" si="44086">parseTime(BS1839)-(BT1843=INT(RIGHT($F1839, 1)))</f>
        <v>0</v>
      </c>
      <c r="BV1839" s="45">
        <f t="shared" si="44069"/>
        <v>0</v>
      </c>
      <c r="BW1839" s="36"/>
      <c r="BX1839" s="37"/>
      <c r="BY1839" s="44">
        <f t="shared" ref="BY1839" si="44087">parseTime(BW1839)-(BX1843=INT(RIGHT($F1839, 1)))</f>
        <v>0</v>
      </c>
      <c r="BZ1839" s="45">
        <f t="shared" si="44071"/>
        <v>0</v>
      </c>
      <c r="CA1839" s="36"/>
      <c r="CB1839" s="37"/>
      <c r="CC1839" s="44">
        <f t="shared" ref="CC1839" si="44088">parseTime(CA1839)-(CB1843=INT(RIGHT($F1839, 1)))</f>
        <v>0</v>
      </c>
      <c r="CD1839" s="45">
        <f t="shared" si="44073"/>
        <v>0</v>
      </c>
      <c r="CE1839" s="36"/>
      <c r="CF1839" s="37"/>
      <c r="CG1839" s="44">
        <f t="shared" ref="CG1839" si="44089">parseTime(CE1839)-(CF1843=INT(RIGHT($F1839, 1)))</f>
        <v>0</v>
      </c>
      <c r="CH1839" s="45">
        <f t="shared" si="44075"/>
        <v>0</v>
      </c>
    </row>
    <row r="1840" spans="1:86" x14ac:dyDescent="0.25">
      <c r="A1840" s="56" t="s">
        <v>117</v>
      </c>
      <c r="B1840" s="57">
        <f t="shared" ref="B1840" ca="1" si="44090">roleHours(G1838:CH1844, "MFD")</f>
        <v>45</v>
      </c>
      <c r="C1840" s="14">
        <f t="shared" ref="C1840:C1843" ca="1" si="44091">B1840/8</f>
        <v>5.625</v>
      </c>
      <c r="D1840" s="14">
        <f t="shared" ref="D1840" ca="1" si="44092">B1839-D1839</f>
        <v>-1.2000000000000028</v>
      </c>
      <c r="E1840" s="20" t="s">
        <v>127</v>
      </c>
      <c r="F1840" s="51" t="s">
        <v>130</v>
      </c>
      <c r="G1840" s="36"/>
      <c r="H1840" s="37"/>
      <c r="I1840" s="44">
        <f t="shared" ref="I1840" si="44093">parseTime(G1840)-(H1843=INT(RIGHT($F1840, 1)))</f>
        <v>0</v>
      </c>
      <c r="J1840" s="45">
        <f t="shared" si="44043"/>
        <v>0</v>
      </c>
      <c r="K1840" s="36"/>
      <c r="L1840" s="37"/>
      <c r="M1840" s="44">
        <f t="shared" ref="M1840" si="44094">parseTime(K1840)-(L1843=INT(RIGHT($F1840, 1)))</f>
        <v>0</v>
      </c>
      <c r="N1840" s="45">
        <f t="shared" si="44045"/>
        <v>0</v>
      </c>
      <c r="O1840" s="36"/>
      <c r="P1840" s="37"/>
      <c r="Q1840" s="44">
        <f t="shared" ref="Q1840" si="44095">parseTime(O1840)-(P1843=INT(RIGHT($F1840, 1)))</f>
        <v>0</v>
      </c>
      <c r="R1840" s="45">
        <f t="shared" si="44047"/>
        <v>0</v>
      </c>
      <c r="S1840" s="36"/>
      <c r="T1840" s="37"/>
      <c r="U1840" s="44">
        <f t="shared" ref="U1840" si="44096">parseTime(S1840)-(T1843=INT(RIGHT($F1840, 1)))</f>
        <v>0</v>
      </c>
      <c r="V1840" s="45">
        <f t="shared" si="44049"/>
        <v>0</v>
      </c>
      <c r="W1840" s="36"/>
      <c r="X1840" s="37"/>
      <c r="Y1840" s="44">
        <f t="shared" ref="Y1840" si="44097">parseTime(W1840)-(X1843=INT(RIGHT($F1840, 1)))</f>
        <v>0</v>
      </c>
      <c r="Z1840" s="45">
        <f t="shared" si="44051"/>
        <v>0</v>
      </c>
      <c r="AA1840" s="36"/>
      <c r="AB1840" s="37"/>
      <c r="AC1840" s="44">
        <f t="shared" ref="AC1840" si="44098">parseTime(AA1840)-(AB1843=INT(RIGHT($F1840, 1)))</f>
        <v>0</v>
      </c>
      <c r="AD1840" s="45">
        <f t="shared" si="44053"/>
        <v>0</v>
      </c>
      <c r="AE1840" s="36"/>
      <c r="AF1840" s="37"/>
      <c r="AG1840" s="44">
        <f t="shared" ref="AG1840" si="44099">parseTime(AE1840)-(AF1843=INT(RIGHT($F1840, 1)))</f>
        <v>0</v>
      </c>
      <c r="AH1840" s="45">
        <f t="shared" si="44055"/>
        <v>0</v>
      </c>
      <c r="AI1840" s="36"/>
      <c r="AJ1840" s="37"/>
      <c r="AK1840" s="44">
        <f>parseTime(AI1840)-(AJ1843=INT(RIGHT($F1840, 1)))</f>
        <v>0</v>
      </c>
      <c r="AL1840" s="45">
        <f t="shared" si="44056"/>
        <v>0</v>
      </c>
      <c r="AM1840" s="36"/>
      <c r="AN1840" s="37"/>
      <c r="AO1840" s="44">
        <f t="shared" ref="AO1840" si="44100">parseTime(AM1840)-(AN1843=INT(RIGHT($F1840, 1)))</f>
        <v>0</v>
      </c>
      <c r="AP1840" s="45">
        <f t="shared" si="44058"/>
        <v>0</v>
      </c>
      <c r="AQ1840" s="36"/>
      <c r="AR1840" s="37"/>
      <c r="AS1840" s="44">
        <f t="shared" ref="AS1840" si="44101">parseTime(AQ1840)-(AR1843=INT(RIGHT($F1840, 1)))</f>
        <v>0</v>
      </c>
      <c r="AT1840" s="45">
        <f t="shared" si="44060"/>
        <v>0</v>
      </c>
      <c r="AU1840" s="36"/>
      <c r="AV1840" s="37"/>
      <c r="AW1840" s="44">
        <f>parseTime(AU1840)-(AV1843=INT(RIGHT($F1840, 1)))</f>
        <v>0</v>
      </c>
      <c r="AX1840" s="45">
        <f t="shared" si="44061"/>
        <v>0</v>
      </c>
      <c r="AY1840" s="36"/>
      <c r="AZ1840" s="37"/>
      <c r="BA1840" s="44">
        <f>parseTime(AY1840)-(AZ1843=INT(RIGHT($F1840, 1)))</f>
        <v>0</v>
      </c>
      <c r="BB1840" s="45">
        <f t="shared" si="44062"/>
        <v>0</v>
      </c>
      <c r="BC1840" s="36"/>
      <c r="BD1840" s="37"/>
      <c r="BE1840" s="44">
        <f>parseTime(BC1840)-(BD1843=INT(RIGHT($F1840, 1)))</f>
        <v>0</v>
      </c>
      <c r="BF1840" s="45">
        <f t="shared" si="44063"/>
        <v>0</v>
      </c>
      <c r="BG1840" s="36"/>
      <c r="BH1840" s="37"/>
      <c r="BI1840" s="44">
        <f>parseTime(BG1840)-(BH1843=INT(RIGHT($F1840, 1)))</f>
        <v>0</v>
      </c>
      <c r="BJ1840" s="45">
        <f t="shared" si="44064"/>
        <v>0</v>
      </c>
      <c r="BK1840" s="36"/>
      <c r="BL1840" s="37"/>
      <c r="BM1840" s="44">
        <f>parseTime(BK1840)-(BL1843=INT(RIGHT($F1840, 1)))</f>
        <v>0</v>
      </c>
      <c r="BN1840" s="45">
        <f t="shared" si="44065"/>
        <v>0</v>
      </c>
      <c r="BO1840" s="36"/>
      <c r="BP1840" s="37"/>
      <c r="BQ1840" s="44">
        <f t="shared" ref="BQ1840" si="44102">parseTime(BO1840)-(BP1843=INT(RIGHT($F1840, 1)))</f>
        <v>0</v>
      </c>
      <c r="BR1840" s="45">
        <f t="shared" si="44067"/>
        <v>0</v>
      </c>
      <c r="BS1840" s="36"/>
      <c r="BT1840" s="37"/>
      <c r="BU1840" s="44">
        <f t="shared" ref="BU1840" si="44103">parseTime(BS1840)-(BT1843=INT(RIGHT($F1840, 1)))</f>
        <v>0</v>
      </c>
      <c r="BV1840" s="45">
        <f t="shared" si="44069"/>
        <v>0</v>
      </c>
      <c r="BW1840" s="36"/>
      <c r="BX1840" s="37"/>
      <c r="BY1840" s="44">
        <f t="shared" ref="BY1840" si="44104">parseTime(BW1840)-(BX1843=INT(RIGHT($F1840, 1)))</f>
        <v>0</v>
      </c>
      <c r="BZ1840" s="45">
        <f t="shared" si="44071"/>
        <v>0</v>
      </c>
      <c r="CA1840" s="36"/>
      <c r="CB1840" s="37"/>
      <c r="CC1840" s="44">
        <f t="shared" ref="CC1840" si="44105">parseTime(CA1840)-(CB1843=INT(RIGHT($F1840, 1)))</f>
        <v>0</v>
      </c>
      <c r="CD1840" s="45">
        <f t="shared" si="44073"/>
        <v>0</v>
      </c>
      <c r="CE1840" s="36"/>
      <c r="CF1840" s="37"/>
      <c r="CG1840" s="44">
        <f t="shared" ref="CG1840" si="44106">parseTime(CE1840)-(CF1843=INT(RIGHT($F1840, 1)))</f>
        <v>0</v>
      </c>
      <c r="CH1840" s="45">
        <f t="shared" si="44075"/>
        <v>0</v>
      </c>
    </row>
    <row r="1841" spans="1:86" x14ac:dyDescent="0.25">
      <c r="A1841" s="56"/>
      <c r="B1841" s="57"/>
      <c r="C1841" s="14">
        <f t="shared" si="44091"/>
        <v>0</v>
      </c>
      <c r="D1841" s="14" t="s">
        <v>259</v>
      </c>
      <c r="E1841" s="20">
        <v>4.25</v>
      </c>
      <c r="F1841" s="51" t="s">
        <v>131</v>
      </c>
      <c r="G1841" s="36"/>
      <c r="H1841" s="37"/>
      <c r="I1841" s="44">
        <f t="shared" ref="I1841" si="44107">parseTime(G1841)-(H1843=INT(RIGHT($F1841, 1)))</f>
        <v>0</v>
      </c>
      <c r="J1841" s="45">
        <f t="shared" si="44043"/>
        <v>0</v>
      </c>
      <c r="K1841" s="36"/>
      <c r="L1841" s="37"/>
      <c r="M1841" s="44">
        <f t="shared" ref="M1841" si="44108">parseTime(K1841)-(L1843=INT(RIGHT($F1841, 1)))</f>
        <v>0</v>
      </c>
      <c r="N1841" s="45">
        <f t="shared" si="44045"/>
        <v>0</v>
      </c>
      <c r="O1841" s="36"/>
      <c r="P1841" s="37"/>
      <c r="Q1841" s="44">
        <f t="shared" ref="Q1841" si="44109">parseTime(O1841)-(P1843=INT(RIGHT($F1841, 1)))</f>
        <v>0</v>
      </c>
      <c r="R1841" s="45">
        <f t="shared" si="44047"/>
        <v>0</v>
      </c>
      <c r="S1841" s="36"/>
      <c r="T1841" s="37"/>
      <c r="U1841" s="44">
        <f t="shared" ref="U1841" si="44110">parseTime(S1841)-(T1843=INT(RIGHT($F1841, 1)))</f>
        <v>0</v>
      </c>
      <c r="V1841" s="45">
        <f t="shared" si="44049"/>
        <v>0</v>
      </c>
      <c r="W1841" s="36"/>
      <c r="X1841" s="37"/>
      <c r="Y1841" s="44">
        <f t="shared" ref="Y1841" si="44111">parseTime(W1841)-(X1843=INT(RIGHT($F1841, 1)))</f>
        <v>0</v>
      </c>
      <c r="Z1841" s="45">
        <f t="shared" si="44051"/>
        <v>0</v>
      </c>
      <c r="AA1841" s="36"/>
      <c r="AB1841" s="37"/>
      <c r="AC1841" s="44">
        <f t="shared" ref="AC1841" si="44112">parseTime(AA1841)-(AB1843=INT(RIGHT($F1841, 1)))</f>
        <v>0</v>
      </c>
      <c r="AD1841" s="45">
        <f t="shared" si="44053"/>
        <v>0</v>
      </c>
      <c r="AE1841" s="36"/>
      <c r="AF1841" s="37"/>
      <c r="AG1841" s="44">
        <f t="shared" ref="AG1841" si="44113">parseTime(AE1841)-(AF1843=INT(RIGHT($F1841, 1)))</f>
        <v>0</v>
      </c>
      <c r="AH1841" s="45">
        <f t="shared" si="44055"/>
        <v>0</v>
      </c>
      <c r="AI1841" s="36"/>
      <c r="AJ1841" s="37"/>
      <c r="AK1841" s="44">
        <f>parseTime(AI1841)-(AJ1843=INT(RIGHT($F1841, 1)))</f>
        <v>0</v>
      </c>
      <c r="AL1841" s="45">
        <f t="shared" si="44056"/>
        <v>0</v>
      </c>
      <c r="AM1841" s="36"/>
      <c r="AN1841" s="37"/>
      <c r="AO1841" s="44">
        <f t="shared" ref="AO1841" si="44114">parseTime(AM1841)-(AN1843=INT(RIGHT($F1841, 1)))</f>
        <v>0</v>
      </c>
      <c r="AP1841" s="45">
        <f t="shared" si="44058"/>
        <v>0</v>
      </c>
      <c r="AQ1841" s="36"/>
      <c r="AR1841" s="37"/>
      <c r="AS1841" s="44">
        <f t="shared" ref="AS1841" si="44115">parseTime(AQ1841)-(AR1843=INT(RIGHT($F1841, 1)))</f>
        <v>0</v>
      </c>
      <c r="AT1841" s="45">
        <f t="shared" si="44060"/>
        <v>0</v>
      </c>
      <c r="AU1841" s="36"/>
      <c r="AV1841" s="37"/>
      <c r="AW1841" s="44">
        <f>parseTime(AU1841)-(AV1843=INT(RIGHT($F1841, 1)))</f>
        <v>0</v>
      </c>
      <c r="AX1841" s="45">
        <f t="shared" si="44061"/>
        <v>0</v>
      </c>
      <c r="AY1841" s="36"/>
      <c r="AZ1841" s="37"/>
      <c r="BA1841" s="44">
        <f>parseTime(AY1841)-(AZ1843=INT(RIGHT($F1841, 1)))</f>
        <v>0</v>
      </c>
      <c r="BB1841" s="45">
        <f t="shared" si="44062"/>
        <v>0</v>
      </c>
      <c r="BC1841" s="36"/>
      <c r="BD1841" s="37"/>
      <c r="BE1841" s="44">
        <f>parseTime(BC1841)-(BD1843=INT(RIGHT($F1841, 1)))</f>
        <v>0</v>
      </c>
      <c r="BF1841" s="45">
        <f t="shared" si="44063"/>
        <v>0</v>
      </c>
      <c r="BG1841" s="36"/>
      <c r="BH1841" s="37"/>
      <c r="BI1841" s="44">
        <f>parseTime(BG1841)-(BH1843=INT(RIGHT($F1841, 1)))</f>
        <v>0</v>
      </c>
      <c r="BJ1841" s="45">
        <f t="shared" si="44064"/>
        <v>0</v>
      </c>
      <c r="BK1841" s="36"/>
      <c r="BL1841" s="37"/>
      <c r="BM1841" s="44">
        <f>parseTime(BK1841)-(BL1843=INT(RIGHT($F1841, 1)))</f>
        <v>0</v>
      </c>
      <c r="BN1841" s="45">
        <f t="shared" si="44065"/>
        <v>0</v>
      </c>
      <c r="BO1841" s="36"/>
      <c r="BP1841" s="37"/>
      <c r="BQ1841" s="44">
        <f t="shared" ref="BQ1841" si="44116">parseTime(BO1841)-(BP1843=INT(RIGHT($F1841, 1)))</f>
        <v>0</v>
      </c>
      <c r="BR1841" s="45">
        <f t="shared" si="44067"/>
        <v>0</v>
      </c>
      <c r="BS1841" s="36"/>
      <c r="BT1841" s="37"/>
      <c r="BU1841" s="44">
        <f t="shared" ref="BU1841" si="44117">parseTime(BS1841)-(BT1843=INT(RIGHT($F1841, 1)))</f>
        <v>0</v>
      </c>
      <c r="BV1841" s="45">
        <f t="shared" si="44069"/>
        <v>0</v>
      </c>
      <c r="BW1841" s="36"/>
      <c r="BX1841" s="37"/>
      <c r="BY1841" s="44">
        <f t="shared" ref="BY1841" si="44118">parseTime(BW1841)-(BX1843=INT(RIGHT($F1841, 1)))</f>
        <v>0</v>
      </c>
      <c r="BZ1841" s="45">
        <f t="shared" si="44071"/>
        <v>0</v>
      </c>
      <c r="CA1841" s="36"/>
      <c r="CB1841" s="37"/>
      <c r="CC1841" s="44">
        <f t="shared" ref="CC1841" si="44119">parseTime(CA1841)-(CB1843=INT(RIGHT($F1841, 1)))</f>
        <v>0</v>
      </c>
      <c r="CD1841" s="45">
        <f t="shared" si="44073"/>
        <v>0</v>
      </c>
      <c r="CE1841" s="36"/>
      <c r="CF1841" s="37"/>
      <c r="CG1841" s="44">
        <f t="shared" ref="CG1841" si="44120">parseTime(CE1841)-(CF1843=INT(RIGHT($F1841, 1)))</f>
        <v>0</v>
      </c>
      <c r="CH1841" s="45">
        <f t="shared" si="44075"/>
        <v>0</v>
      </c>
    </row>
    <row r="1842" spans="1:86" x14ac:dyDescent="0.25">
      <c r="A1842" s="56" t="s">
        <v>119</v>
      </c>
      <c r="B1842" s="57">
        <f t="shared" ref="B1842" ca="1" si="44121">roleHours(G1838:CH1844, "MCC")</f>
        <v>7.5</v>
      </c>
      <c r="C1842" s="14">
        <f t="shared" ca="1" si="44091"/>
        <v>0.9375</v>
      </c>
      <c r="D1842" s="14" t="s">
        <v>260</v>
      </c>
      <c r="E1842" s="20">
        <v>4.6500000000000004</v>
      </c>
      <c r="F1842" s="51" t="s">
        <v>132</v>
      </c>
      <c r="G1842" s="36"/>
      <c r="H1842" s="37"/>
      <c r="I1842" s="44">
        <f t="shared" ref="I1842" si="44122">parseTime(G1842)-(H1843=INT(RIGHT($F1842, 1)))</f>
        <v>0</v>
      </c>
      <c r="J1842" s="45">
        <f t="shared" si="44043"/>
        <v>0</v>
      </c>
      <c r="K1842" s="36"/>
      <c r="L1842" s="37"/>
      <c r="M1842" s="44">
        <f t="shared" ref="M1842" si="44123">parseTime(K1842)-(L1843=INT(RIGHT($F1842, 1)))</f>
        <v>0</v>
      </c>
      <c r="N1842" s="45">
        <f t="shared" si="44045"/>
        <v>0</v>
      </c>
      <c r="O1842" s="36"/>
      <c r="P1842" s="37"/>
      <c r="Q1842" s="44">
        <f t="shared" ref="Q1842" si="44124">parseTime(O1842)-(P1843=INT(RIGHT($F1842, 1)))</f>
        <v>0</v>
      </c>
      <c r="R1842" s="45">
        <f t="shared" si="44047"/>
        <v>0</v>
      </c>
      <c r="S1842" s="36"/>
      <c r="T1842" s="37"/>
      <c r="U1842" s="44">
        <f t="shared" ref="U1842" si="44125">parseTime(S1842)-(T1843=INT(RIGHT($F1842, 1)))</f>
        <v>0</v>
      </c>
      <c r="V1842" s="45">
        <f t="shared" si="44049"/>
        <v>0</v>
      </c>
      <c r="W1842" s="36"/>
      <c r="X1842" s="37"/>
      <c r="Y1842" s="44">
        <f t="shared" ref="Y1842" si="44126">parseTime(W1842)-(X1843=INT(RIGHT($F1842, 1)))</f>
        <v>0</v>
      </c>
      <c r="Z1842" s="45">
        <f t="shared" si="44051"/>
        <v>0</v>
      </c>
      <c r="AA1842" s="36"/>
      <c r="AB1842" s="37"/>
      <c r="AC1842" s="44">
        <f t="shared" ref="AC1842" si="44127">parseTime(AA1842)-(AB1843=INT(RIGHT($F1842, 1)))</f>
        <v>0</v>
      </c>
      <c r="AD1842" s="45">
        <f t="shared" si="44053"/>
        <v>0</v>
      </c>
      <c r="AE1842" s="36"/>
      <c r="AF1842" s="37"/>
      <c r="AG1842" s="44">
        <f t="shared" ref="AG1842" si="44128">parseTime(AE1842)-(AF1843=INT(RIGHT($F1842, 1)))</f>
        <v>0</v>
      </c>
      <c r="AH1842" s="45">
        <f t="shared" si="44055"/>
        <v>0</v>
      </c>
      <c r="AI1842" s="36"/>
      <c r="AJ1842" s="37"/>
      <c r="AK1842" s="44">
        <f>parseTime(AI1842)-(AJ1843=INT(RIGHT($F1842, 1)))</f>
        <v>0</v>
      </c>
      <c r="AL1842" s="45">
        <f t="shared" si="44056"/>
        <v>0</v>
      </c>
      <c r="AM1842" s="36"/>
      <c r="AN1842" s="37"/>
      <c r="AO1842" s="44">
        <f t="shared" ref="AO1842" si="44129">parseTime(AM1842)-(AN1843=INT(RIGHT($F1842, 1)))</f>
        <v>0</v>
      </c>
      <c r="AP1842" s="45">
        <f t="shared" si="44058"/>
        <v>0</v>
      </c>
      <c r="AQ1842" s="36"/>
      <c r="AR1842" s="37"/>
      <c r="AS1842" s="44">
        <f t="shared" ref="AS1842" si="44130">parseTime(AQ1842)-(AR1843=INT(RIGHT($F1842, 1)))</f>
        <v>0</v>
      </c>
      <c r="AT1842" s="45">
        <f t="shared" si="44060"/>
        <v>0</v>
      </c>
      <c r="AU1842" s="36"/>
      <c r="AV1842" s="37"/>
      <c r="AW1842" s="44">
        <f>parseTime(AU1842)-(AV1843=INT(RIGHT($F1842, 1)))</f>
        <v>0</v>
      </c>
      <c r="AX1842" s="45">
        <f t="shared" si="44061"/>
        <v>0</v>
      </c>
      <c r="AY1842" s="36"/>
      <c r="AZ1842" s="37"/>
      <c r="BA1842" s="44">
        <f>parseTime(AY1842)-(AZ1843=INT(RIGHT($F1842, 1)))</f>
        <v>0</v>
      </c>
      <c r="BB1842" s="45">
        <f t="shared" si="44062"/>
        <v>0</v>
      </c>
      <c r="BC1842" s="36"/>
      <c r="BD1842" s="37"/>
      <c r="BE1842" s="44">
        <f>parseTime(BC1842)-(BD1843=INT(RIGHT($F1842, 1)))</f>
        <v>0</v>
      </c>
      <c r="BF1842" s="45">
        <f t="shared" si="44063"/>
        <v>0</v>
      </c>
      <c r="BG1842" s="36"/>
      <c r="BH1842" s="37"/>
      <c r="BI1842" s="44">
        <f>parseTime(BG1842)-(BH1843=INT(RIGHT($F1842, 1)))</f>
        <v>0</v>
      </c>
      <c r="BJ1842" s="45">
        <f t="shared" si="44064"/>
        <v>0</v>
      </c>
      <c r="BK1842" s="36"/>
      <c r="BL1842" s="37"/>
      <c r="BM1842" s="44">
        <f>parseTime(BK1842)-(BL1843=INT(RIGHT($F1842, 1)))</f>
        <v>0</v>
      </c>
      <c r="BN1842" s="45">
        <f t="shared" si="44065"/>
        <v>0</v>
      </c>
      <c r="BO1842" s="36"/>
      <c r="BP1842" s="37"/>
      <c r="BQ1842" s="44">
        <f t="shared" ref="BQ1842" si="44131">parseTime(BO1842)-(BP1843=INT(RIGHT($F1842, 1)))</f>
        <v>0</v>
      </c>
      <c r="BR1842" s="45">
        <f t="shared" si="44067"/>
        <v>0</v>
      </c>
      <c r="BS1842" s="36"/>
      <c r="BT1842" s="37"/>
      <c r="BU1842" s="44">
        <f t="shared" ref="BU1842" si="44132">parseTime(BS1842)-(BT1843=INT(RIGHT($F1842, 1)))</f>
        <v>0</v>
      </c>
      <c r="BV1842" s="45">
        <f t="shared" si="44069"/>
        <v>0</v>
      </c>
      <c r="BW1842" s="36"/>
      <c r="BX1842" s="37"/>
      <c r="BY1842" s="44">
        <f t="shared" ref="BY1842" si="44133">parseTime(BW1842)-(BX1843=INT(RIGHT($F1842, 1)))</f>
        <v>0</v>
      </c>
      <c r="BZ1842" s="45">
        <f t="shared" si="44071"/>
        <v>0</v>
      </c>
      <c r="CA1842" s="36"/>
      <c r="CB1842" s="37"/>
      <c r="CC1842" s="44">
        <f t="shared" ref="CC1842" si="44134">parseTime(CA1842)-(CB1843=INT(RIGHT($F1842, 1)))</f>
        <v>0</v>
      </c>
      <c r="CD1842" s="45">
        <f t="shared" si="44073"/>
        <v>0</v>
      </c>
      <c r="CE1842" s="36"/>
      <c r="CF1842" s="37"/>
      <c r="CG1842" s="44">
        <f t="shared" ref="CG1842" si="44135">parseTime(CE1842)-(CF1843=INT(RIGHT($F1842, 1)))</f>
        <v>0</v>
      </c>
      <c r="CH1842" s="45">
        <f t="shared" si="44075"/>
        <v>0</v>
      </c>
    </row>
    <row r="1843" spans="1:86" x14ac:dyDescent="0.25">
      <c r="A1843" s="56"/>
      <c r="B1843" s="57"/>
      <c r="C1843" s="14">
        <f t="shared" si="44091"/>
        <v>0</v>
      </c>
      <c r="D1843" s="14"/>
      <c r="E1843" s="20">
        <f t="shared" ref="E1843" si="44136">((7.5/2)-0.5+E1842)*8</f>
        <v>63.2</v>
      </c>
      <c r="F1843" s="51"/>
      <c r="G1843" s="46" t="s">
        <v>134</v>
      </c>
      <c r="H1843" s="38">
        <f t="shared" ref="H1843" si="44137">lunchAdjust(G1838:H1842)</f>
        <v>1</v>
      </c>
      <c r="I1843" s="48" t="s">
        <v>0</v>
      </c>
      <c r="J1843" s="39">
        <f t="shared" ref="J1843" si="44138">SUMPRODUCT(I1838:I1842*J1838:J1842)</f>
        <v>8</v>
      </c>
      <c r="K1843" s="46" t="s">
        <v>134</v>
      </c>
      <c r="L1843" s="38">
        <f t="shared" ref="L1843" si="44139">lunchAdjust(K1838:L1842)</f>
        <v>1</v>
      </c>
      <c r="M1843" s="48" t="s">
        <v>0</v>
      </c>
      <c r="N1843" s="39">
        <f t="shared" ref="N1843" si="44140">SUMPRODUCT(M1838:M1842*N1838:N1842)</f>
        <v>8</v>
      </c>
      <c r="O1843" s="46" t="s">
        <v>134</v>
      </c>
      <c r="P1843" s="38">
        <f t="shared" ref="P1843" si="44141">lunchAdjust(O1838:P1842)</f>
        <v>1</v>
      </c>
      <c r="Q1843" s="48" t="s">
        <v>0</v>
      </c>
      <c r="R1843" s="39">
        <f t="shared" ref="R1843" si="44142">SUMPRODUCT(Q1838:Q1842*R1838:R1842)</f>
        <v>8</v>
      </c>
      <c r="S1843" s="46" t="s">
        <v>134</v>
      </c>
      <c r="T1843" s="38">
        <f t="shared" ref="T1843" si="44143">lunchAdjust(S1838:T1842)</f>
        <v>1</v>
      </c>
      <c r="U1843" s="48" t="s">
        <v>0</v>
      </c>
      <c r="V1843" s="39">
        <f t="shared" ref="V1843" si="44144">SUMPRODUCT(U1838:U1842*V1838:V1842)</f>
        <v>8</v>
      </c>
      <c r="W1843" s="46" t="s">
        <v>134</v>
      </c>
      <c r="X1843" s="38">
        <f t="shared" ref="X1843" si="44145">lunchAdjust(W1838:X1842)</f>
        <v>0</v>
      </c>
      <c r="Y1843" s="48" t="s">
        <v>0</v>
      </c>
      <c r="Z1843" s="39">
        <f t="shared" ref="Z1843" si="44146">SUMPRODUCT(Y1838:Y1842*Z1838:Z1842)</f>
        <v>0</v>
      </c>
      <c r="AA1843" s="46" t="s">
        <v>134</v>
      </c>
      <c r="AB1843" s="38">
        <f t="shared" ref="AB1843" si="44147">lunchAdjust(AA1838:AB1842)</f>
        <v>1</v>
      </c>
      <c r="AC1843" s="48" t="s">
        <v>0</v>
      </c>
      <c r="AD1843" s="39">
        <f t="shared" ref="AD1843" si="44148">SUMPRODUCT(AC1838:AC1842*AD1838:AD1842)</f>
        <v>8</v>
      </c>
      <c r="AE1843" s="46" t="s">
        <v>134</v>
      </c>
      <c r="AF1843" s="38">
        <f t="shared" ref="AF1843" si="44149">lunchAdjust(AE1838:AF1842)</f>
        <v>1</v>
      </c>
      <c r="AG1843" s="48" t="s">
        <v>0</v>
      </c>
      <c r="AH1843" s="39">
        <f t="shared" ref="AH1843" si="44150">SUMPRODUCT(AG1838:AG1842*AH1838:AH1842)</f>
        <v>7.5</v>
      </c>
      <c r="AI1843" s="46" t="s">
        <v>134</v>
      </c>
      <c r="AJ1843" s="38">
        <f t="shared" ref="AJ1843" si="44151">lunchAdjust(AI1838:AJ1842)</f>
        <v>0</v>
      </c>
      <c r="AK1843" s="48" t="s">
        <v>0</v>
      </c>
      <c r="AL1843" s="39">
        <f t="shared" ref="AL1843" si="44152">SUMPRODUCT(AK1838:AK1842*AL1838:AL1842)</f>
        <v>0</v>
      </c>
      <c r="AM1843" s="46" t="s">
        <v>134</v>
      </c>
      <c r="AN1843" s="38">
        <f t="shared" ref="AN1843" si="44153">lunchAdjust(AM1838:AN1842)</f>
        <v>0</v>
      </c>
      <c r="AO1843" s="48" t="s">
        <v>0</v>
      </c>
      <c r="AP1843" s="39">
        <f t="shared" ref="AP1843" si="44154">SUMPRODUCT(AO1838:AO1842*AP1838:AP1842)</f>
        <v>0</v>
      </c>
      <c r="AQ1843" s="46" t="s">
        <v>134</v>
      </c>
      <c r="AR1843" s="38">
        <f t="shared" ref="AR1843" si="44155">lunchAdjust(AQ1838:AR1842)</f>
        <v>0</v>
      </c>
      <c r="AS1843" s="48" t="s">
        <v>0</v>
      </c>
      <c r="AT1843" s="39">
        <f t="shared" ref="AT1843" si="44156">SUMPRODUCT(AS1838:AS1842*AT1838:AT1842)</f>
        <v>0</v>
      </c>
      <c r="AU1843" s="46" t="s">
        <v>134</v>
      </c>
      <c r="AV1843" s="38">
        <f t="shared" ref="AV1843" si="44157">lunchAdjust(AU1838:AV1842)</f>
        <v>0</v>
      </c>
      <c r="AW1843" s="48" t="s">
        <v>0</v>
      </c>
      <c r="AX1843" s="39">
        <f t="shared" ref="AX1843" si="44158">SUMPRODUCT(AW1838:AW1842*AX1838:AX1842)</f>
        <v>0</v>
      </c>
      <c r="AY1843" s="46" t="s">
        <v>134</v>
      </c>
      <c r="AZ1843" s="38">
        <f t="shared" ref="AZ1843" si="44159">lunchAdjust(AY1838:AZ1842)</f>
        <v>0</v>
      </c>
      <c r="BA1843" s="48" t="s">
        <v>0</v>
      </c>
      <c r="BB1843" s="39">
        <f t="shared" ref="BB1843" si="44160">SUMPRODUCT(BA1838:BA1842*BB1838:BB1842)</f>
        <v>0</v>
      </c>
      <c r="BC1843" s="46" t="s">
        <v>134</v>
      </c>
      <c r="BD1843" s="38">
        <f t="shared" ref="BD1843" si="44161">lunchAdjust(BC1838:BD1842)</f>
        <v>0</v>
      </c>
      <c r="BE1843" s="48" t="s">
        <v>0</v>
      </c>
      <c r="BF1843" s="39">
        <f t="shared" ref="BF1843" si="44162">SUMPRODUCT(BE1838:BE1842*BF1838:BF1842)</f>
        <v>0</v>
      </c>
      <c r="BG1843" s="46" t="s">
        <v>134</v>
      </c>
      <c r="BH1843" s="38">
        <f t="shared" ref="BH1843" si="44163">lunchAdjust(BG1838:BH1842)</f>
        <v>0</v>
      </c>
      <c r="BI1843" s="48" t="s">
        <v>0</v>
      </c>
      <c r="BJ1843" s="39">
        <f t="shared" ref="BJ1843" si="44164">SUMPRODUCT(BI1838:BI1842*BJ1838:BJ1842)</f>
        <v>0</v>
      </c>
      <c r="BK1843" s="46" t="s">
        <v>134</v>
      </c>
      <c r="BL1843" s="38">
        <f t="shared" ref="BL1843" si="44165">lunchAdjust(BK1838:BL1842)</f>
        <v>0</v>
      </c>
      <c r="BM1843" s="48" t="s">
        <v>0</v>
      </c>
      <c r="BN1843" s="39">
        <f t="shared" ref="BN1843" si="44166">SUMPRODUCT(BM1838:BM1842*BN1838:BN1842)</f>
        <v>0</v>
      </c>
      <c r="BO1843" s="46" t="s">
        <v>134</v>
      </c>
      <c r="BP1843" s="38">
        <f t="shared" ref="BP1843" si="44167">lunchAdjust(BO1838:BP1842)</f>
        <v>2</v>
      </c>
      <c r="BQ1843" s="48" t="s">
        <v>0</v>
      </c>
      <c r="BR1843" s="39">
        <f t="shared" ref="BR1843" si="44168">SUMPRODUCT(BQ1838:BQ1842*BR1838:BR1842)</f>
        <v>8</v>
      </c>
      <c r="BS1843" s="46" t="s">
        <v>134</v>
      </c>
      <c r="BT1843" s="38">
        <f t="shared" ref="BT1843" si="44169">lunchAdjust(BS1838:BT1842)</f>
        <v>1</v>
      </c>
      <c r="BU1843" s="48" t="s">
        <v>0</v>
      </c>
      <c r="BV1843" s="39">
        <f t="shared" ref="BV1843" si="44170">SUMPRODUCT(BU1838:BU1842*BV1838:BV1842)</f>
        <v>8</v>
      </c>
      <c r="BW1843" s="46" t="s">
        <v>134</v>
      </c>
      <c r="BX1843" s="38">
        <f t="shared" ref="BX1843" si="44171">lunchAdjust(BW1838:BX1842)</f>
        <v>0</v>
      </c>
      <c r="BY1843" s="48" t="s">
        <v>0</v>
      </c>
      <c r="BZ1843" s="39">
        <f t="shared" ref="BZ1843" si="44172">SUMPRODUCT(BY1838:BY1842*BZ1838:BZ1842)</f>
        <v>0</v>
      </c>
      <c r="CA1843" s="46" t="s">
        <v>134</v>
      </c>
      <c r="CB1843" s="38">
        <f t="shared" ref="CB1843" si="44173">lunchAdjust(CA1838:CB1842)</f>
        <v>0</v>
      </c>
      <c r="CC1843" s="48" t="s">
        <v>0</v>
      </c>
      <c r="CD1843" s="39">
        <f t="shared" ref="CD1843" si="44174">SUMPRODUCT(CC1838:CC1842*CD1838:CD1842)</f>
        <v>0</v>
      </c>
      <c r="CE1843" s="46" t="s">
        <v>134</v>
      </c>
      <c r="CF1843" s="38">
        <f t="shared" ref="CF1843" si="44175">lunchAdjust(CE1838:CF1842)</f>
        <v>0</v>
      </c>
      <c r="CG1843" s="48" t="s">
        <v>0</v>
      </c>
      <c r="CH1843" s="39">
        <f t="shared" ref="CH1843" si="44176">SUMPRODUCT(CG1838:CG1842*CH1838:CH1842)</f>
        <v>0</v>
      </c>
    </row>
    <row r="1844" spans="1:86" ht="15.75" thickBot="1" x14ac:dyDescent="0.3">
      <c r="A1844" s="58" t="s">
        <v>121</v>
      </c>
      <c r="B1844" s="59">
        <f t="shared" ref="B1844" ca="1" si="44177">roleHours(G1838:CH1844, "OUT")</f>
        <v>0</v>
      </c>
      <c r="C1844" s="54" t="s">
        <v>137</v>
      </c>
      <c r="D1844" s="22">
        <f t="shared" ref="D1844" ca="1" si="44178">roleHours(G1838:CH1844, "PTO")</f>
        <v>0</v>
      </c>
      <c r="E1844" s="23">
        <f t="shared" ref="E1844" ca="1" si="44179">E1843-B1839</f>
        <v>10.700000000000003</v>
      </c>
      <c r="F1844" s="52"/>
      <c r="G1844" s="47" t="s">
        <v>39</v>
      </c>
      <c r="H1844" s="40">
        <f t="shared" si="43144"/>
        <v>0</v>
      </c>
      <c r="I1844" s="49" t="s">
        <v>135</v>
      </c>
      <c r="J1844" s="41">
        <f t="shared" ref="J1844" si="44180">J1843*G$4</f>
        <v>0</v>
      </c>
      <c r="K1844" s="47" t="s">
        <v>39</v>
      </c>
      <c r="L1844" s="40">
        <f t="shared" ref="L1844" si="44181">SUMPRODUCT(M1838:M1842*(L1838:L1842="PTO"))+SUMPRODUCT(M1838:M1842*(L1838:L1842="HOL"))</f>
        <v>0</v>
      </c>
      <c r="M1844" s="49" t="s">
        <v>135</v>
      </c>
      <c r="N1844" s="41">
        <f t="shared" ref="N1844" si="44182">N1843*K$4</f>
        <v>0</v>
      </c>
      <c r="O1844" s="47" t="s">
        <v>39</v>
      </c>
      <c r="P1844" s="40">
        <f t="shared" ref="P1844" si="44183">SUMPRODUCT(Q1838:Q1842*(P1838:P1842="PTO"))+SUMPRODUCT(Q1838:Q1842*(P1838:P1842="HOL"))</f>
        <v>0</v>
      </c>
      <c r="Q1844" s="49" t="s">
        <v>135</v>
      </c>
      <c r="R1844" s="41">
        <f t="shared" ref="R1844" si="44184">R1843*O$4</f>
        <v>8</v>
      </c>
      <c r="S1844" s="47" t="s">
        <v>39</v>
      </c>
      <c r="T1844" s="40">
        <f t="shared" ref="T1844" si="44185">SUMPRODUCT(U1838:U1842*(T1838:T1842="PTO"))+SUMPRODUCT(U1838:U1842*(T1838:T1842="HOL"))</f>
        <v>0</v>
      </c>
      <c r="U1844" s="49" t="s">
        <v>135</v>
      </c>
      <c r="V1844" s="41">
        <f t="shared" ref="V1844" si="44186">V1843*S$4</f>
        <v>0</v>
      </c>
      <c r="W1844" s="47" t="s">
        <v>39</v>
      </c>
      <c r="X1844" s="40">
        <f t="shared" ref="X1844" si="44187">SUMPRODUCT(Y1838:Y1842*(X1838:X1842="PTO"))+SUMPRODUCT(Y1838:Y1842*(X1838:X1842="HOL"))</f>
        <v>0</v>
      </c>
      <c r="Y1844" s="49" t="s">
        <v>135</v>
      </c>
      <c r="Z1844" s="41">
        <f t="shared" ref="Z1844" si="44188">Z1843*W$4</f>
        <v>0</v>
      </c>
      <c r="AA1844" s="47" t="s">
        <v>39</v>
      </c>
      <c r="AB1844" s="40">
        <f t="shared" ref="AB1844" si="44189">SUMPRODUCT(AC1838:AC1842*(AB1838:AB1842="PTO"))+SUMPRODUCT(AC1838:AC1842*(AB1838:AB1842="HOL"))</f>
        <v>0</v>
      </c>
      <c r="AC1844" s="49" t="s">
        <v>135</v>
      </c>
      <c r="AD1844" s="41">
        <f t="shared" ref="AD1844" si="44190">AD1843*AA$4</f>
        <v>8</v>
      </c>
      <c r="AE1844" s="47" t="s">
        <v>39</v>
      </c>
      <c r="AF1844" s="40">
        <f t="shared" ref="AF1844" si="44191">SUMPRODUCT(AG1838:AG1842*(AF1838:AF1842="PTO"))+SUMPRODUCT(AG1838:AG1842*(AF1838:AF1842="HOL"))</f>
        <v>0</v>
      </c>
      <c r="AG1844" s="49" t="s">
        <v>135</v>
      </c>
      <c r="AH1844" s="41">
        <f t="shared" ref="AH1844" si="44192">AH1843*AE$4</f>
        <v>7.5</v>
      </c>
      <c r="AI1844" s="47" t="s">
        <v>39</v>
      </c>
      <c r="AJ1844" s="40">
        <f t="shared" ref="AJ1844" si="44193">SUMPRODUCT(AK1838:AK1842*(AJ1838:AJ1842="PTO"))+SUMPRODUCT(AK1838:AK1842*(AJ1838:AJ1842="HOL"))</f>
        <v>0</v>
      </c>
      <c r="AK1844" s="49" t="s">
        <v>135</v>
      </c>
      <c r="AL1844" s="41">
        <f>AL1843*AI$4</f>
        <v>0</v>
      </c>
      <c r="AM1844" s="47" t="s">
        <v>39</v>
      </c>
      <c r="AN1844" s="40">
        <f t="shared" ref="AN1844" si="44194">SUMPRODUCT(AO1838:AO1842*(AN1838:AN1842="PTO"))+SUMPRODUCT(AO1838:AO1842*(AN1838:AN1842="HOL"))</f>
        <v>0</v>
      </c>
      <c r="AO1844" s="49" t="s">
        <v>135</v>
      </c>
      <c r="AP1844" s="41">
        <f t="shared" ref="AP1844" si="44195">AP1843*AM$4</f>
        <v>0</v>
      </c>
      <c r="AQ1844" s="47" t="s">
        <v>39</v>
      </c>
      <c r="AR1844" s="40">
        <f t="shared" ref="AR1844" si="44196">SUMPRODUCT(AS1838:AS1842*(AR1838:AR1842="PTO"))+SUMPRODUCT(AS1838:AS1842*(AR1838:AR1842="HOL"))</f>
        <v>0</v>
      </c>
      <c r="AS1844" s="49" t="s">
        <v>135</v>
      </c>
      <c r="AT1844" s="41">
        <f t="shared" ref="AT1844" si="44197">AT1843*AQ$4</f>
        <v>0</v>
      </c>
      <c r="AU1844" s="47" t="s">
        <v>39</v>
      </c>
      <c r="AV1844" s="40">
        <f t="shared" ref="AV1844" si="44198">SUMPRODUCT(AW1838:AW1842*(AV1838:AV1842="PTO"))+SUMPRODUCT(AW1838:AW1842*(AV1838:AV1842="HOL"))</f>
        <v>0</v>
      </c>
      <c r="AW1844" s="49" t="s">
        <v>135</v>
      </c>
      <c r="AX1844" s="41">
        <f>AX1843*AU$4</f>
        <v>0</v>
      </c>
      <c r="AY1844" s="47" t="s">
        <v>39</v>
      </c>
      <c r="AZ1844" s="40">
        <f t="shared" ref="AZ1844" si="44199">SUMPRODUCT(BA1838:BA1842*(AZ1838:AZ1842="PTO"))+SUMPRODUCT(BA1838:BA1842*(AZ1838:AZ1842="HOL"))</f>
        <v>0</v>
      </c>
      <c r="BA1844" s="49" t="s">
        <v>135</v>
      </c>
      <c r="BB1844" s="41">
        <f>BB1843*AY$4</f>
        <v>0</v>
      </c>
      <c r="BC1844" s="47" t="s">
        <v>39</v>
      </c>
      <c r="BD1844" s="40">
        <f t="shared" ref="BD1844" si="44200">SUMPRODUCT(BE1838:BE1842*(BD1838:BD1842="PTO"))+SUMPRODUCT(BE1838:BE1842*(BD1838:BD1842="HOL"))</f>
        <v>0</v>
      </c>
      <c r="BE1844" s="49" t="s">
        <v>135</v>
      </c>
      <c r="BF1844" s="41">
        <f>BF1843*BC$4</f>
        <v>0</v>
      </c>
      <c r="BG1844" s="47" t="s">
        <v>39</v>
      </c>
      <c r="BH1844" s="40">
        <f t="shared" ref="BH1844" si="44201">SUMPRODUCT(BI1838:BI1842*(BH1838:BH1842="PTO"))+SUMPRODUCT(BI1838:BI1842*(BH1838:BH1842="HOL"))</f>
        <v>0</v>
      </c>
      <c r="BI1844" s="49" t="s">
        <v>135</v>
      </c>
      <c r="BJ1844" s="41">
        <f>BJ1843*BG$4</f>
        <v>0</v>
      </c>
      <c r="BK1844" s="47" t="s">
        <v>39</v>
      </c>
      <c r="BL1844" s="40">
        <f t="shared" ref="BL1844" si="44202">SUMPRODUCT(BM1838:BM1842*(BL1838:BL1842="PTO"))+SUMPRODUCT(BM1838:BM1842*(BL1838:BL1842="HOL"))</f>
        <v>0</v>
      </c>
      <c r="BM1844" s="49" t="s">
        <v>135</v>
      </c>
      <c r="BN1844" s="41">
        <f>BN1843*BK$4</f>
        <v>0</v>
      </c>
      <c r="BO1844" s="47" t="s">
        <v>39</v>
      </c>
      <c r="BP1844" s="40">
        <f t="shared" ref="BP1844" si="44203">SUMPRODUCT(BQ1838:BQ1842*(BP1838:BP1842="PTO"))+SUMPRODUCT(BQ1838:BQ1842*(BP1838:BP1842="HOL"))</f>
        <v>0</v>
      </c>
      <c r="BQ1844" s="49" t="s">
        <v>135</v>
      </c>
      <c r="BR1844" s="41">
        <f t="shared" ref="BR1844" si="44204">BR1843*BO$4</f>
        <v>8</v>
      </c>
      <c r="BS1844" s="47" t="s">
        <v>39</v>
      </c>
      <c r="BT1844" s="40">
        <f t="shared" ref="BT1844" si="44205">SUMPRODUCT(BU1838:BU1842*(BT1838:BT1842="PTO"))+SUMPRODUCT(BU1838:BU1842*(BT1838:BT1842="HOL"))</f>
        <v>0</v>
      </c>
      <c r="BU1844" s="49" t="s">
        <v>135</v>
      </c>
      <c r="BV1844" s="41">
        <f t="shared" ref="BV1844" si="44206">BV1843*BS$4</f>
        <v>8</v>
      </c>
      <c r="BW1844" s="47" t="s">
        <v>39</v>
      </c>
      <c r="BX1844" s="40">
        <f t="shared" ref="BX1844" si="44207">SUMPRODUCT(BY1838:BY1842*(BX1838:BX1842="PTO"))+SUMPRODUCT(BY1838:BY1842*(BX1838:BX1842="HOL"))</f>
        <v>0</v>
      </c>
      <c r="BY1844" s="49" t="s">
        <v>135</v>
      </c>
      <c r="BZ1844" s="41">
        <f t="shared" ref="BZ1844" si="44208">BZ1843*BW$4</f>
        <v>0</v>
      </c>
      <c r="CA1844" s="47" t="s">
        <v>39</v>
      </c>
      <c r="CB1844" s="40">
        <f t="shared" ref="CB1844" si="44209">SUMPRODUCT(CC1838:CC1842*(CB1838:CB1842="PTO"))+SUMPRODUCT(CC1838:CC1842*(CB1838:CB1842="HOL"))</f>
        <v>0</v>
      </c>
      <c r="CC1844" s="49" t="s">
        <v>135</v>
      </c>
      <c r="CD1844" s="41">
        <f t="shared" ref="CD1844" si="44210">CD1843*CA$4</f>
        <v>0</v>
      </c>
      <c r="CE1844" s="47" t="s">
        <v>39</v>
      </c>
      <c r="CF1844" s="40">
        <f t="shared" ref="CF1844" si="44211">SUMPRODUCT(CG1838:CG1842*(CF1838:CF1842="PTO"))+SUMPRODUCT(CG1838:CG1842*(CF1838:CF1842="HOL"))</f>
        <v>0</v>
      </c>
      <c r="CG1844" s="49" t="s">
        <v>135</v>
      </c>
      <c r="CH1844" s="41">
        <f t="shared" ref="CH1844" si="44212">CH1843*CE$4</f>
        <v>0</v>
      </c>
    </row>
    <row r="1845" spans="1:86" x14ac:dyDescent="0.25">
      <c r="A1845" s="70" t="s">
        <v>133</v>
      </c>
      <c r="B1845" s="71">
        <f t="shared" ref="B1845" ca="1" si="44213">D1845-B1846</f>
        <v>2.7420575028357632</v>
      </c>
      <c r="C1845" s="72" t="s">
        <v>122</v>
      </c>
      <c r="D1845" s="71">
        <f>IFERROR(INDEX(Holidays[FTE], MATCH(Entry!E1845, Holidays[Date], 0)), 1)*8*INDEX(FTEguide[[1]:[12]], MATCH(Entry!E1846, FTEguide[Weekday], 0), IF(Entry!E1848&gt;0, Entry!E1848, MONTH(Entry!E1845)))</f>
        <v>62.242057502835763</v>
      </c>
      <c r="E1845" s="60">
        <f t="shared" si="42661"/>
        <v>44091</v>
      </c>
      <c r="F1845" s="50" t="s">
        <v>128</v>
      </c>
      <c r="G1845" s="34" t="s">
        <v>136</v>
      </c>
      <c r="H1845" s="35" t="s">
        <v>23</v>
      </c>
      <c r="I1845" s="42">
        <f t="shared" ref="I1845" si="44214">parseTime(G1845)-(H1850=INT(RIGHT($F1845, 1)))</f>
        <v>8</v>
      </c>
      <c r="J1845" s="43">
        <f t="shared" ref="J1845:J1849" si="44215">isClocked(H1845)</f>
        <v>1</v>
      </c>
      <c r="K1845" s="34" t="s">
        <v>136</v>
      </c>
      <c r="L1845" s="35" t="s">
        <v>23</v>
      </c>
      <c r="M1845" s="42">
        <f t="shared" ref="M1845" si="44216">parseTime(K1845)-(L1850=INT(RIGHT($F1845, 1)))</f>
        <v>8</v>
      </c>
      <c r="N1845" s="43">
        <f t="shared" ref="N1845:N1849" si="44217">isClocked(L1845)</f>
        <v>1</v>
      </c>
      <c r="O1845" s="34" t="s">
        <v>180</v>
      </c>
      <c r="P1845" s="35" t="s">
        <v>23</v>
      </c>
      <c r="Q1845" s="42">
        <f t="shared" ref="Q1845" si="44218">parseTime(O1845)-(P1850=INT(RIGHT($F1845, 1)))</f>
        <v>8</v>
      </c>
      <c r="R1845" s="43">
        <f t="shared" ref="R1845:R1849" si="44219">isClocked(P1845)</f>
        <v>1</v>
      </c>
      <c r="S1845" s="34" t="s">
        <v>227</v>
      </c>
      <c r="T1845" s="35" t="s">
        <v>23</v>
      </c>
      <c r="U1845" s="42">
        <f t="shared" ref="U1845" si="44220">parseTime(S1845)-(T1850=INT(RIGHT($F1845, 1)))</f>
        <v>8</v>
      </c>
      <c r="V1845" s="43">
        <f t="shared" ref="V1845:V1849" si="44221">isClocked(T1845)</f>
        <v>1</v>
      </c>
      <c r="W1845" s="34"/>
      <c r="X1845" s="35"/>
      <c r="Y1845" s="42">
        <f t="shared" ref="Y1845" si="44222">parseTime(W1845)-(X1850=INT(RIGHT($F1845, 1)))</f>
        <v>0</v>
      </c>
      <c r="Z1845" s="43">
        <f t="shared" ref="Z1845:Z1849" si="44223">isClocked(X1845)</f>
        <v>0</v>
      </c>
      <c r="AA1845" s="34" t="s">
        <v>136</v>
      </c>
      <c r="AB1845" s="35" t="s">
        <v>23</v>
      </c>
      <c r="AC1845" s="42">
        <f t="shared" ref="AC1845" si="44224">parseTime(AA1845)-(AB1850=INT(RIGHT($F1845, 1)))</f>
        <v>8</v>
      </c>
      <c r="AD1845" s="43">
        <f t="shared" ref="AD1845:AD1849" si="44225">isClocked(AB1845)</f>
        <v>1</v>
      </c>
      <c r="AE1845" s="34" t="s">
        <v>269</v>
      </c>
      <c r="AF1845" s="35" t="s">
        <v>25</v>
      </c>
      <c r="AG1845" s="42">
        <f t="shared" ref="AG1845" si="44226">parseTime(AE1845)-(AF1850=INT(RIGHT($F1845, 1)))</f>
        <v>3.5</v>
      </c>
      <c r="AH1845" s="43">
        <f t="shared" ref="AH1845:AH1849" si="44227">isClocked(AF1845)</f>
        <v>1</v>
      </c>
      <c r="AI1845" s="34" t="s">
        <v>136</v>
      </c>
      <c r="AJ1845" s="35" t="s">
        <v>23</v>
      </c>
      <c r="AK1845" s="42">
        <f>parseTime(AI1845)-(AJ1850=INT(RIGHT($F1845, 1)))</f>
        <v>8</v>
      </c>
      <c r="AL1845" s="43">
        <f t="shared" ref="AL1845:AL1849" si="44228">isClocked(AJ1845)</f>
        <v>1</v>
      </c>
      <c r="AM1845" s="34"/>
      <c r="AN1845" s="35"/>
      <c r="AO1845" s="42">
        <f t="shared" ref="AO1845" si="44229">parseTime(AM1845)-(AN1850=INT(RIGHT($F1845, 1)))</f>
        <v>0</v>
      </c>
      <c r="AP1845" s="43">
        <f t="shared" ref="AP1845:AP1849" si="44230">isClocked(AN1845)</f>
        <v>0</v>
      </c>
      <c r="AQ1845" s="34"/>
      <c r="AR1845" s="35"/>
      <c r="AS1845" s="42">
        <f t="shared" ref="AS1845" si="44231">parseTime(AQ1845)-(AR1850=INT(RIGHT($F1845, 1)))</f>
        <v>0</v>
      </c>
      <c r="AT1845" s="43">
        <f t="shared" ref="AT1845:AT1849" si="44232">isClocked(AR1845)</f>
        <v>0</v>
      </c>
      <c r="AU1845" s="34"/>
      <c r="AV1845" s="35"/>
      <c r="AW1845" s="42">
        <f>parseTime(AU1845)-(AV1850=INT(RIGHT($F1845, 1)))</f>
        <v>0</v>
      </c>
      <c r="AX1845" s="43">
        <f t="shared" ref="AX1845:AX1849" si="44233">isClocked(AV1845)</f>
        <v>0</v>
      </c>
      <c r="AY1845" s="34"/>
      <c r="AZ1845" s="35"/>
      <c r="BA1845" s="42">
        <f>parseTime(AY1845)-(AZ1850=INT(RIGHT($F1845, 1)))</f>
        <v>0</v>
      </c>
      <c r="BB1845" s="43">
        <f t="shared" ref="BB1845:BB1849" si="44234">isClocked(AZ1845)</f>
        <v>0</v>
      </c>
      <c r="BC1845" s="34"/>
      <c r="BD1845" s="35"/>
      <c r="BE1845" s="42">
        <f>parseTime(BC1845)-(BD1850=INT(RIGHT($F1845, 1)))</f>
        <v>0</v>
      </c>
      <c r="BF1845" s="43">
        <f t="shared" ref="BF1845:BF1849" si="44235">isClocked(BD1845)</f>
        <v>0</v>
      </c>
      <c r="BG1845" s="34"/>
      <c r="BH1845" s="35"/>
      <c r="BI1845" s="42">
        <f>parseTime(BG1845)-(BH1850=INT(RIGHT($F1845, 1)))</f>
        <v>0</v>
      </c>
      <c r="BJ1845" s="43">
        <f t="shared" ref="BJ1845:BJ1849" si="44236">isClocked(BH1845)</f>
        <v>0</v>
      </c>
      <c r="BK1845" s="34"/>
      <c r="BL1845" s="35"/>
      <c r="BM1845" s="42">
        <f>parseTime(BK1845)-(BL1850=INT(RIGHT($F1845, 1)))</f>
        <v>0</v>
      </c>
      <c r="BN1845" s="43">
        <f t="shared" ref="BN1845:BN1849" si="44237">isClocked(BL1845)</f>
        <v>0</v>
      </c>
      <c r="BO1845" s="34"/>
      <c r="BP1845" s="35"/>
      <c r="BQ1845" s="42">
        <f t="shared" ref="BQ1845" si="44238">parseTime(BO1845)-(BP1850=INT(RIGHT($F1845, 1)))</f>
        <v>0</v>
      </c>
      <c r="BR1845" s="43">
        <f t="shared" ref="BR1845:BR1849" si="44239">isClocked(BP1845)</f>
        <v>0</v>
      </c>
      <c r="BS1845" s="34" t="s">
        <v>136</v>
      </c>
      <c r="BT1845" s="35" t="s">
        <v>23</v>
      </c>
      <c r="BU1845" s="42">
        <f t="shared" ref="BU1845" si="44240">parseTime(BS1845)-(BT1850=INT(RIGHT($F1845, 1)))</f>
        <v>8</v>
      </c>
      <c r="BV1845" s="43">
        <f t="shared" ref="BV1845:BV1849" si="44241">isClocked(BT1845)</f>
        <v>1</v>
      </c>
      <c r="BW1845" s="34"/>
      <c r="BX1845" s="35"/>
      <c r="BY1845" s="42">
        <f t="shared" ref="BY1845" si="44242">parseTime(BW1845)-(BX1850=INT(RIGHT($F1845, 1)))</f>
        <v>0</v>
      </c>
      <c r="BZ1845" s="43">
        <f t="shared" ref="BZ1845:BZ1849" si="44243">isClocked(BX1845)</f>
        <v>0</v>
      </c>
      <c r="CA1845" s="34"/>
      <c r="CB1845" s="35"/>
      <c r="CC1845" s="42">
        <f t="shared" ref="CC1845" si="44244">parseTime(CA1845)-(CB1850=INT(RIGHT($F1845, 1)))</f>
        <v>0</v>
      </c>
      <c r="CD1845" s="43">
        <f t="shared" ref="CD1845:CD1849" si="44245">isClocked(CB1845)</f>
        <v>0</v>
      </c>
      <c r="CE1845" s="34"/>
      <c r="CF1845" s="35"/>
      <c r="CG1845" s="42">
        <f t="shared" ref="CG1845" si="44246">parseTime(CE1845)-(CF1850=INT(RIGHT($F1845, 1)))</f>
        <v>0</v>
      </c>
      <c r="CH1845" s="43">
        <f t="shared" ref="CH1845:CH1849" si="44247">isClocked(CF1845)</f>
        <v>0</v>
      </c>
    </row>
    <row r="1846" spans="1:86" x14ac:dyDescent="0.25">
      <c r="A1846" s="56" t="s">
        <v>0</v>
      </c>
      <c r="B1846" s="57">
        <f t="shared" ca="1" si="43902"/>
        <v>59.5</v>
      </c>
      <c r="C1846" s="14" t="s">
        <v>252</v>
      </c>
      <c r="D1846" s="14">
        <f t="shared" si="43385"/>
        <v>53.7</v>
      </c>
      <c r="E1846" s="55" t="str">
        <f t="shared" si="43903"/>
        <v>Thursday</v>
      </c>
      <c r="F1846" s="51" t="s">
        <v>129</v>
      </c>
      <c r="G1846" s="36"/>
      <c r="H1846" s="37"/>
      <c r="I1846" s="44">
        <f t="shared" ref="I1846" si="44248">parseTime(G1846)-(H1850=INT(RIGHT($F1846, 1)))</f>
        <v>0</v>
      </c>
      <c r="J1846" s="45">
        <f t="shared" si="44215"/>
        <v>0</v>
      </c>
      <c r="K1846" s="36"/>
      <c r="L1846" s="37"/>
      <c r="M1846" s="44">
        <f t="shared" ref="M1846" si="44249">parseTime(K1846)-(L1850=INT(RIGHT($F1846, 1)))</f>
        <v>0</v>
      </c>
      <c r="N1846" s="45">
        <f t="shared" si="44217"/>
        <v>0</v>
      </c>
      <c r="O1846" s="36"/>
      <c r="P1846" s="37"/>
      <c r="Q1846" s="44">
        <f t="shared" ref="Q1846" si="44250">parseTime(O1846)-(P1850=INT(RIGHT($F1846, 1)))</f>
        <v>0</v>
      </c>
      <c r="R1846" s="45">
        <f t="shared" si="44219"/>
        <v>0</v>
      </c>
      <c r="S1846" s="36"/>
      <c r="T1846" s="37"/>
      <c r="U1846" s="44">
        <f t="shared" ref="U1846" si="44251">parseTime(S1846)-(T1850=INT(RIGHT($F1846, 1)))</f>
        <v>0</v>
      </c>
      <c r="V1846" s="45">
        <f t="shared" si="44221"/>
        <v>0</v>
      </c>
      <c r="W1846" s="36"/>
      <c r="X1846" s="37"/>
      <c r="Y1846" s="44">
        <f t="shared" ref="Y1846" si="44252">parseTime(W1846)-(X1850=INT(RIGHT($F1846, 1)))</f>
        <v>0</v>
      </c>
      <c r="Z1846" s="45">
        <f t="shared" si="44223"/>
        <v>0</v>
      </c>
      <c r="AA1846" s="36"/>
      <c r="AB1846" s="37"/>
      <c r="AC1846" s="44">
        <f t="shared" ref="AC1846" si="44253">parseTime(AA1846)-(AB1850=INT(RIGHT($F1846, 1)))</f>
        <v>0</v>
      </c>
      <c r="AD1846" s="45">
        <f t="shared" si="44225"/>
        <v>0</v>
      </c>
      <c r="AE1846" s="36"/>
      <c r="AF1846" s="37"/>
      <c r="AG1846" s="44">
        <f t="shared" ref="AG1846" si="44254">parseTime(AE1846)-(AF1850=INT(RIGHT($F1846, 1)))</f>
        <v>0</v>
      </c>
      <c r="AH1846" s="45">
        <f t="shared" si="44227"/>
        <v>0</v>
      </c>
      <c r="AI1846" s="36"/>
      <c r="AJ1846" s="37"/>
      <c r="AK1846" s="44">
        <f>parseTime(AI1846)-(AJ1850=INT(RIGHT($F1846, 1)))</f>
        <v>0</v>
      </c>
      <c r="AL1846" s="45">
        <f t="shared" si="44228"/>
        <v>0</v>
      </c>
      <c r="AM1846" s="36"/>
      <c r="AN1846" s="37"/>
      <c r="AO1846" s="44">
        <f t="shared" ref="AO1846" si="44255">parseTime(AM1846)-(AN1850=INT(RIGHT($F1846, 1)))</f>
        <v>0</v>
      </c>
      <c r="AP1846" s="45">
        <f t="shared" si="44230"/>
        <v>0</v>
      </c>
      <c r="AQ1846" s="36"/>
      <c r="AR1846" s="37"/>
      <c r="AS1846" s="44">
        <f t="shared" ref="AS1846" si="44256">parseTime(AQ1846)-(AR1850=INT(RIGHT($F1846, 1)))</f>
        <v>0</v>
      </c>
      <c r="AT1846" s="45">
        <f t="shared" si="44232"/>
        <v>0</v>
      </c>
      <c r="AU1846" s="36"/>
      <c r="AV1846" s="37"/>
      <c r="AW1846" s="44">
        <f>parseTime(AU1846)-(AV1850=INT(RIGHT($F1846, 1)))</f>
        <v>0</v>
      </c>
      <c r="AX1846" s="45">
        <f t="shared" si="44233"/>
        <v>0</v>
      </c>
      <c r="AY1846" s="36"/>
      <c r="AZ1846" s="37"/>
      <c r="BA1846" s="44">
        <f>parseTime(AY1846)-(AZ1850=INT(RIGHT($F1846, 1)))</f>
        <v>0</v>
      </c>
      <c r="BB1846" s="45">
        <f t="shared" si="44234"/>
        <v>0</v>
      </c>
      <c r="BC1846" s="36"/>
      <c r="BD1846" s="37"/>
      <c r="BE1846" s="44">
        <f>parseTime(BC1846)-(BD1850=INT(RIGHT($F1846, 1)))</f>
        <v>0</v>
      </c>
      <c r="BF1846" s="45">
        <f t="shared" si="44235"/>
        <v>0</v>
      </c>
      <c r="BG1846" s="36"/>
      <c r="BH1846" s="37"/>
      <c r="BI1846" s="44">
        <f>parseTime(BG1846)-(BH1850=INT(RIGHT($F1846, 1)))</f>
        <v>0</v>
      </c>
      <c r="BJ1846" s="45">
        <f t="shared" si="44236"/>
        <v>0</v>
      </c>
      <c r="BK1846" s="36"/>
      <c r="BL1846" s="37"/>
      <c r="BM1846" s="44">
        <f>parseTime(BK1846)-(BL1850=INT(RIGHT($F1846, 1)))</f>
        <v>0</v>
      </c>
      <c r="BN1846" s="45">
        <f t="shared" si="44237"/>
        <v>0</v>
      </c>
      <c r="BO1846" s="36"/>
      <c r="BP1846" s="37"/>
      <c r="BQ1846" s="44">
        <f t="shared" ref="BQ1846" si="44257">parseTime(BO1846)-(BP1850=INT(RIGHT($F1846, 1)))</f>
        <v>0</v>
      </c>
      <c r="BR1846" s="45">
        <f t="shared" si="44239"/>
        <v>0</v>
      </c>
      <c r="BS1846" s="36"/>
      <c r="BT1846" s="37"/>
      <c r="BU1846" s="44">
        <f t="shared" ref="BU1846" si="44258">parseTime(BS1846)-(BT1850=INT(RIGHT($F1846, 1)))</f>
        <v>0</v>
      </c>
      <c r="BV1846" s="45">
        <f t="shared" si="44241"/>
        <v>0</v>
      </c>
      <c r="BW1846" s="36"/>
      <c r="BX1846" s="37"/>
      <c r="BY1846" s="44">
        <f t="shared" ref="BY1846" si="44259">parseTime(BW1846)-(BX1850=INT(RIGHT($F1846, 1)))</f>
        <v>0</v>
      </c>
      <c r="BZ1846" s="45">
        <f t="shared" si="44243"/>
        <v>0</v>
      </c>
      <c r="CA1846" s="36"/>
      <c r="CB1846" s="37"/>
      <c r="CC1846" s="44">
        <f t="shared" ref="CC1846" si="44260">parseTime(CA1846)-(CB1850=INT(RIGHT($F1846, 1)))</f>
        <v>0</v>
      </c>
      <c r="CD1846" s="45">
        <f t="shared" si="44245"/>
        <v>0</v>
      </c>
      <c r="CE1846" s="36"/>
      <c r="CF1846" s="37"/>
      <c r="CG1846" s="44">
        <f t="shared" ref="CG1846" si="44261">parseTime(CE1846)-(CF1850=INT(RIGHT($F1846, 1)))</f>
        <v>0</v>
      </c>
      <c r="CH1846" s="45">
        <f t="shared" si="44247"/>
        <v>0</v>
      </c>
    </row>
    <row r="1847" spans="1:86" x14ac:dyDescent="0.25">
      <c r="A1847" s="56" t="s">
        <v>117</v>
      </c>
      <c r="B1847" s="57">
        <f t="shared" ref="B1847" ca="1" si="44262">roleHours(G1845:CH1851, "MFD")</f>
        <v>56</v>
      </c>
      <c r="C1847" s="14">
        <f t="shared" ref="C1847:C1850" ca="1" si="44263">B1847/8</f>
        <v>7</v>
      </c>
      <c r="D1847" s="14">
        <f t="shared" ref="D1847" ca="1" si="44264">B1846-D1846</f>
        <v>5.7999999999999972</v>
      </c>
      <c r="E1847" s="20" t="s">
        <v>127</v>
      </c>
      <c r="F1847" s="51" t="s">
        <v>130</v>
      </c>
      <c r="G1847" s="36"/>
      <c r="H1847" s="37"/>
      <c r="I1847" s="44">
        <f t="shared" ref="I1847" si="44265">parseTime(G1847)-(H1850=INT(RIGHT($F1847, 1)))</f>
        <v>0</v>
      </c>
      <c r="J1847" s="45">
        <f t="shared" si="44215"/>
        <v>0</v>
      </c>
      <c r="K1847" s="36"/>
      <c r="L1847" s="37"/>
      <c r="M1847" s="44">
        <f t="shared" ref="M1847" si="44266">parseTime(K1847)-(L1850=INT(RIGHT($F1847, 1)))</f>
        <v>0</v>
      </c>
      <c r="N1847" s="45">
        <f t="shared" si="44217"/>
        <v>0</v>
      </c>
      <c r="O1847" s="36"/>
      <c r="P1847" s="37"/>
      <c r="Q1847" s="44">
        <f t="shared" ref="Q1847" si="44267">parseTime(O1847)-(P1850=INT(RIGHT($F1847, 1)))</f>
        <v>0</v>
      </c>
      <c r="R1847" s="45">
        <f t="shared" si="44219"/>
        <v>0</v>
      </c>
      <c r="S1847" s="36"/>
      <c r="T1847" s="37"/>
      <c r="U1847" s="44">
        <f t="shared" ref="U1847" si="44268">parseTime(S1847)-(T1850=INT(RIGHT($F1847, 1)))</f>
        <v>0</v>
      </c>
      <c r="V1847" s="45">
        <f t="shared" si="44221"/>
        <v>0</v>
      </c>
      <c r="W1847" s="36"/>
      <c r="X1847" s="37"/>
      <c r="Y1847" s="44">
        <f t="shared" ref="Y1847" si="44269">parseTime(W1847)-(X1850=INT(RIGHT($F1847, 1)))</f>
        <v>0</v>
      </c>
      <c r="Z1847" s="45">
        <f t="shared" si="44223"/>
        <v>0</v>
      </c>
      <c r="AA1847" s="36"/>
      <c r="AB1847" s="37"/>
      <c r="AC1847" s="44">
        <f t="shared" ref="AC1847" si="44270">parseTime(AA1847)-(AB1850=INT(RIGHT($F1847, 1)))</f>
        <v>0</v>
      </c>
      <c r="AD1847" s="45">
        <f t="shared" si="44225"/>
        <v>0</v>
      </c>
      <c r="AE1847" s="36"/>
      <c r="AF1847" s="37"/>
      <c r="AG1847" s="44">
        <f t="shared" ref="AG1847" si="44271">parseTime(AE1847)-(AF1850=INT(RIGHT($F1847, 1)))</f>
        <v>0</v>
      </c>
      <c r="AH1847" s="45">
        <f t="shared" si="44227"/>
        <v>0</v>
      </c>
      <c r="AI1847" s="36"/>
      <c r="AJ1847" s="37"/>
      <c r="AK1847" s="44">
        <f>parseTime(AI1847)-(AJ1850=INT(RIGHT($F1847, 1)))</f>
        <v>0</v>
      </c>
      <c r="AL1847" s="45">
        <f t="shared" si="44228"/>
        <v>0</v>
      </c>
      <c r="AM1847" s="36"/>
      <c r="AN1847" s="37"/>
      <c r="AO1847" s="44">
        <f t="shared" ref="AO1847" si="44272">parseTime(AM1847)-(AN1850=INT(RIGHT($F1847, 1)))</f>
        <v>0</v>
      </c>
      <c r="AP1847" s="45">
        <f t="shared" si="44230"/>
        <v>0</v>
      </c>
      <c r="AQ1847" s="36"/>
      <c r="AR1847" s="37"/>
      <c r="AS1847" s="44">
        <f t="shared" ref="AS1847" si="44273">parseTime(AQ1847)-(AR1850=INT(RIGHT($F1847, 1)))</f>
        <v>0</v>
      </c>
      <c r="AT1847" s="45">
        <f t="shared" si="44232"/>
        <v>0</v>
      </c>
      <c r="AU1847" s="36"/>
      <c r="AV1847" s="37"/>
      <c r="AW1847" s="44">
        <f>parseTime(AU1847)-(AV1850=INT(RIGHT($F1847, 1)))</f>
        <v>0</v>
      </c>
      <c r="AX1847" s="45">
        <f t="shared" si="44233"/>
        <v>0</v>
      </c>
      <c r="AY1847" s="36"/>
      <c r="AZ1847" s="37"/>
      <c r="BA1847" s="44">
        <f>parseTime(AY1847)-(AZ1850=INT(RIGHT($F1847, 1)))</f>
        <v>0</v>
      </c>
      <c r="BB1847" s="45">
        <f t="shared" si="44234"/>
        <v>0</v>
      </c>
      <c r="BC1847" s="36"/>
      <c r="BD1847" s="37"/>
      <c r="BE1847" s="44">
        <f>parseTime(BC1847)-(BD1850=INT(RIGHT($F1847, 1)))</f>
        <v>0</v>
      </c>
      <c r="BF1847" s="45">
        <f t="shared" si="44235"/>
        <v>0</v>
      </c>
      <c r="BG1847" s="36"/>
      <c r="BH1847" s="37"/>
      <c r="BI1847" s="44">
        <f>parseTime(BG1847)-(BH1850=INT(RIGHT($F1847, 1)))</f>
        <v>0</v>
      </c>
      <c r="BJ1847" s="45">
        <f t="shared" si="44236"/>
        <v>0</v>
      </c>
      <c r="BK1847" s="36"/>
      <c r="BL1847" s="37"/>
      <c r="BM1847" s="44">
        <f>parseTime(BK1847)-(BL1850=INT(RIGHT($F1847, 1)))</f>
        <v>0</v>
      </c>
      <c r="BN1847" s="45">
        <f t="shared" si="44237"/>
        <v>0</v>
      </c>
      <c r="BO1847" s="36"/>
      <c r="BP1847" s="37"/>
      <c r="BQ1847" s="44">
        <f t="shared" ref="BQ1847" si="44274">parseTime(BO1847)-(BP1850=INT(RIGHT($F1847, 1)))</f>
        <v>0</v>
      </c>
      <c r="BR1847" s="45">
        <f t="shared" si="44239"/>
        <v>0</v>
      </c>
      <c r="BS1847" s="36"/>
      <c r="BT1847" s="37"/>
      <c r="BU1847" s="44">
        <f t="shared" ref="BU1847" si="44275">parseTime(BS1847)-(BT1850=INT(RIGHT($F1847, 1)))</f>
        <v>0</v>
      </c>
      <c r="BV1847" s="45">
        <f t="shared" si="44241"/>
        <v>0</v>
      </c>
      <c r="BW1847" s="36"/>
      <c r="BX1847" s="37"/>
      <c r="BY1847" s="44">
        <f t="shared" ref="BY1847" si="44276">parseTime(BW1847)-(BX1850=INT(RIGHT($F1847, 1)))</f>
        <v>0</v>
      </c>
      <c r="BZ1847" s="45">
        <f t="shared" si="44243"/>
        <v>0</v>
      </c>
      <c r="CA1847" s="36"/>
      <c r="CB1847" s="37"/>
      <c r="CC1847" s="44">
        <f t="shared" ref="CC1847" si="44277">parseTime(CA1847)-(CB1850=INT(RIGHT($F1847, 1)))</f>
        <v>0</v>
      </c>
      <c r="CD1847" s="45">
        <f t="shared" si="44245"/>
        <v>0</v>
      </c>
      <c r="CE1847" s="36"/>
      <c r="CF1847" s="37"/>
      <c r="CG1847" s="44">
        <f t="shared" ref="CG1847" si="44278">parseTime(CE1847)-(CF1850=INT(RIGHT($F1847, 1)))</f>
        <v>0</v>
      </c>
      <c r="CH1847" s="45">
        <f t="shared" si="44247"/>
        <v>0</v>
      </c>
    </row>
    <row r="1848" spans="1:86" x14ac:dyDescent="0.25">
      <c r="A1848" s="56"/>
      <c r="B1848" s="57"/>
      <c r="C1848" s="14">
        <f t="shared" si="44263"/>
        <v>0</v>
      </c>
      <c r="D1848" s="14" t="s">
        <v>259</v>
      </c>
      <c r="E1848" s="20">
        <v>4.25</v>
      </c>
      <c r="F1848" s="51" t="s">
        <v>131</v>
      </c>
      <c r="G1848" s="36"/>
      <c r="H1848" s="37"/>
      <c r="I1848" s="44">
        <f t="shared" ref="I1848" si="44279">parseTime(G1848)-(H1850=INT(RIGHT($F1848, 1)))</f>
        <v>0</v>
      </c>
      <c r="J1848" s="45">
        <f t="shared" si="44215"/>
        <v>0</v>
      </c>
      <c r="K1848" s="36"/>
      <c r="L1848" s="37"/>
      <c r="M1848" s="44">
        <f t="shared" ref="M1848" si="44280">parseTime(K1848)-(L1850=INT(RIGHT($F1848, 1)))</f>
        <v>0</v>
      </c>
      <c r="N1848" s="45">
        <f t="shared" si="44217"/>
        <v>0</v>
      </c>
      <c r="O1848" s="36"/>
      <c r="P1848" s="37"/>
      <c r="Q1848" s="44">
        <f t="shared" ref="Q1848" si="44281">parseTime(O1848)-(P1850=INT(RIGHT($F1848, 1)))</f>
        <v>0</v>
      </c>
      <c r="R1848" s="45">
        <f t="shared" si="44219"/>
        <v>0</v>
      </c>
      <c r="S1848" s="36"/>
      <c r="T1848" s="37"/>
      <c r="U1848" s="44">
        <f t="shared" ref="U1848" si="44282">parseTime(S1848)-(T1850=INT(RIGHT($F1848, 1)))</f>
        <v>0</v>
      </c>
      <c r="V1848" s="45">
        <f t="shared" si="44221"/>
        <v>0</v>
      </c>
      <c r="W1848" s="36"/>
      <c r="X1848" s="37"/>
      <c r="Y1848" s="44">
        <f t="shared" ref="Y1848" si="44283">parseTime(W1848)-(X1850=INT(RIGHT($F1848, 1)))</f>
        <v>0</v>
      </c>
      <c r="Z1848" s="45">
        <f t="shared" si="44223"/>
        <v>0</v>
      </c>
      <c r="AA1848" s="36"/>
      <c r="AB1848" s="37"/>
      <c r="AC1848" s="44">
        <f t="shared" ref="AC1848" si="44284">parseTime(AA1848)-(AB1850=INT(RIGHT($F1848, 1)))</f>
        <v>0</v>
      </c>
      <c r="AD1848" s="45">
        <f t="shared" si="44225"/>
        <v>0</v>
      </c>
      <c r="AE1848" s="36"/>
      <c r="AF1848" s="37"/>
      <c r="AG1848" s="44">
        <f t="shared" ref="AG1848" si="44285">parseTime(AE1848)-(AF1850=INT(RIGHT($F1848, 1)))</f>
        <v>0</v>
      </c>
      <c r="AH1848" s="45">
        <f t="shared" si="44227"/>
        <v>0</v>
      </c>
      <c r="AI1848" s="36"/>
      <c r="AJ1848" s="37"/>
      <c r="AK1848" s="44">
        <f>parseTime(AI1848)-(AJ1850=INT(RIGHT($F1848, 1)))</f>
        <v>0</v>
      </c>
      <c r="AL1848" s="45">
        <f t="shared" si="44228"/>
        <v>0</v>
      </c>
      <c r="AM1848" s="36"/>
      <c r="AN1848" s="37"/>
      <c r="AO1848" s="44">
        <f t="shared" ref="AO1848" si="44286">parseTime(AM1848)-(AN1850=INT(RIGHT($F1848, 1)))</f>
        <v>0</v>
      </c>
      <c r="AP1848" s="45">
        <f t="shared" si="44230"/>
        <v>0</v>
      </c>
      <c r="AQ1848" s="36"/>
      <c r="AR1848" s="37"/>
      <c r="AS1848" s="44">
        <f t="shared" ref="AS1848" si="44287">parseTime(AQ1848)-(AR1850=INT(RIGHT($F1848, 1)))</f>
        <v>0</v>
      </c>
      <c r="AT1848" s="45">
        <f t="shared" si="44232"/>
        <v>0</v>
      </c>
      <c r="AU1848" s="36"/>
      <c r="AV1848" s="37"/>
      <c r="AW1848" s="44">
        <f>parseTime(AU1848)-(AV1850=INT(RIGHT($F1848, 1)))</f>
        <v>0</v>
      </c>
      <c r="AX1848" s="45">
        <f t="shared" si="44233"/>
        <v>0</v>
      </c>
      <c r="AY1848" s="36"/>
      <c r="AZ1848" s="37"/>
      <c r="BA1848" s="44">
        <f>parseTime(AY1848)-(AZ1850=INT(RIGHT($F1848, 1)))</f>
        <v>0</v>
      </c>
      <c r="BB1848" s="45">
        <f t="shared" si="44234"/>
        <v>0</v>
      </c>
      <c r="BC1848" s="36"/>
      <c r="BD1848" s="37"/>
      <c r="BE1848" s="44">
        <f>parseTime(BC1848)-(BD1850=INT(RIGHT($F1848, 1)))</f>
        <v>0</v>
      </c>
      <c r="BF1848" s="45">
        <f t="shared" si="44235"/>
        <v>0</v>
      </c>
      <c r="BG1848" s="36"/>
      <c r="BH1848" s="37"/>
      <c r="BI1848" s="44">
        <f>parseTime(BG1848)-(BH1850=INT(RIGHT($F1848, 1)))</f>
        <v>0</v>
      </c>
      <c r="BJ1848" s="45">
        <f t="shared" si="44236"/>
        <v>0</v>
      </c>
      <c r="BK1848" s="36"/>
      <c r="BL1848" s="37"/>
      <c r="BM1848" s="44">
        <f>parseTime(BK1848)-(BL1850=INT(RIGHT($F1848, 1)))</f>
        <v>0</v>
      </c>
      <c r="BN1848" s="45">
        <f t="shared" si="44237"/>
        <v>0</v>
      </c>
      <c r="BO1848" s="36"/>
      <c r="BP1848" s="37"/>
      <c r="BQ1848" s="44">
        <f t="shared" ref="BQ1848" si="44288">parseTime(BO1848)-(BP1850=INT(RIGHT($F1848, 1)))</f>
        <v>0</v>
      </c>
      <c r="BR1848" s="45">
        <f t="shared" si="44239"/>
        <v>0</v>
      </c>
      <c r="BS1848" s="36"/>
      <c r="BT1848" s="37"/>
      <c r="BU1848" s="44">
        <f t="shared" ref="BU1848" si="44289">parseTime(BS1848)-(BT1850=INT(RIGHT($F1848, 1)))</f>
        <v>0</v>
      </c>
      <c r="BV1848" s="45">
        <f t="shared" si="44241"/>
        <v>0</v>
      </c>
      <c r="BW1848" s="36"/>
      <c r="BX1848" s="37"/>
      <c r="BY1848" s="44">
        <f t="shared" ref="BY1848" si="44290">parseTime(BW1848)-(BX1850=INT(RIGHT($F1848, 1)))</f>
        <v>0</v>
      </c>
      <c r="BZ1848" s="45">
        <f t="shared" si="44243"/>
        <v>0</v>
      </c>
      <c r="CA1848" s="36"/>
      <c r="CB1848" s="37"/>
      <c r="CC1848" s="44">
        <f t="shared" ref="CC1848" si="44291">parseTime(CA1848)-(CB1850=INT(RIGHT($F1848, 1)))</f>
        <v>0</v>
      </c>
      <c r="CD1848" s="45">
        <f t="shared" si="44245"/>
        <v>0</v>
      </c>
      <c r="CE1848" s="36"/>
      <c r="CF1848" s="37"/>
      <c r="CG1848" s="44">
        <f t="shared" ref="CG1848" si="44292">parseTime(CE1848)-(CF1850=INT(RIGHT($F1848, 1)))</f>
        <v>0</v>
      </c>
      <c r="CH1848" s="45">
        <f t="shared" si="44247"/>
        <v>0</v>
      </c>
    </row>
    <row r="1849" spans="1:86" x14ac:dyDescent="0.25">
      <c r="A1849" s="56" t="s">
        <v>119</v>
      </c>
      <c r="B1849" s="57">
        <f t="shared" ref="B1849" ca="1" si="44293">roleHours(G1845:CH1851, "MCC")</f>
        <v>3.5</v>
      </c>
      <c r="C1849" s="14">
        <f t="shared" ca="1" si="44263"/>
        <v>0.4375</v>
      </c>
      <c r="D1849" s="14" t="s">
        <v>260</v>
      </c>
      <c r="E1849" s="20">
        <v>4.6500000000000004</v>
      </c>
      <c r="F1849" s="51" t="s">
        <v>132</v>
      </c>
      <c r="G1849" s="36"/>
      <c r="H1849" s="37"/>
      <c r="I1849" s="44">
        <f t="shared" ref="I1849" si="44294">parseTime(G1849)-(H1850=INT(RIGHT($F1849, 1)))</f>
        <v>0</v>
      </c>
      <c r="J1849" s="45">
        <f t="shared" si="44215"/>
        <v>0</v>
      </c>
      <c r="K1849" s="36"/>
      <c r="L1849" s="37"/>
      <c r="M1849" s="44">
        <f t="shared" ref="M1849" si="44295">parseTime(K1849)-(L1850=INT(RIGHT($F1849, 1)))</f>
        <v>0</v>
      </c>
      <c r="N1849" s="45">
        <f t="shared" si="44217"/>
        <v>0</v>
      </c>
      <c r="O1849" s="36"/>
      <c r="P1849" s="37"/>
      <c r="Q1849" s="44">
        <f t="shared" ref="Q1849" si="44296">parseTime(O1849)-(P1850=INT(RIGHT($F1849, 1)))</f>
        <v>0</v>
      </c>
      <c r="R1849" s="45">
        <f t="shared" si="44219"/>
        <v>0</v>
      </c>
      <c r="S1849" s="36"/>
      <c r="T1849" s="37"/>
      <c r="U1849" s="44">
        <f t="shared" ref="U1849" si="44297">parseTime(S1849)-(T1850=INT(RIGHT($F1849, 1)))</f>
        <v>0</v>
      </c>
      <c r="V1849" s="45">
        <f t="shared" si="44221"/>
        <v>0</v>
      </c>
      <c r="W1849" s="36"/>
      <c r="X1849" s="37"/>
      <c r="Y1849" s="44">
        <f t="shared" ref="Y1849" si="44298">parseTime(W1849)-(X1850=INT(RIGHT($F1849, 1)))</f>
        <v>0</v>
      </c>
      <c r="Z1849" s="45">
        <f t="shared" si="44223"/>
        <v>0</v>
      </c>
      <c r="AA1849" s="36"/>
      <c r="AB1849" s="37"/>
      <c r="AC1849" s="44">
        <f t="shared" ref="AC1849" si="44299">parseTime(AA1849)-(AB1850=INT(RIGHT($F1849, 1)))</f>
        <v>0</v>
      </c>
      <c r="AD1849" s="45">
        <f t="shared" si="44225"/>
        <v>0</v>
      </c>
      <c r="AE1849" s="36"/>
      <c r="AF1849" s="37"/>
      <c r="AG1849" s="44">
        <f t="shared" ref="AG1849" si="44300">parseTime(AE1849)-(AF1850=INT(RIGHT($F1849, 1)))</f>
        <v>0</v>
      </c>
      <c r="AH1849" s="45">
        <f t="shared" si="44227"/>
        <v>0</v>
      </c>
      <c r="AI1849" s="36"/>
      <c r="AJ1849" s="37"/>
      <c r="AK1849" s="44">
        <f>parseTime(AI1849)-(AJ1850=INT(RIGHT($F1849, 1)))</f>
        <v>0</v>
      </c>
      <c r="AL1849" s="45">
        <f t="shared" si="44228"/>
        <v>0</v>
      </c>
      <c r="AM1849" s="36"/>
      <c r="AN1849" s="37"/>
      <c r="AO1849" s="44">
        <f t="shared" ref="AO1849" si="44301">parseTime(AM1849)-(AN1850=INT(RIGHT($F1849, 1)))</f>
        <v>0</v>
      </c>
      <c r="AP1849" s="45">
        <f t="shared" si="44230"/>
        <v>0</v>
      </c>
      <c r="AQ1849" s="36"/>
      <c r="AR1849" s="37"/>
      <c r="AS1849" s="44">
        <f t="shared" ref="AS1849" si="44302">parseTime(AQ1849)-(AR1850=INT(RIGHT($F1849, 1)))</f>
        <v>0</v>
      </c>
      <c r="AT1849" s="45">
        <f t="shared" si="44232"/>
        <v>0</v>
      </c>
      <c r="AU1849" s="36"/>
      <c r="AV1849" s="37"/>
      <c r="AW1849" s="44">
        <f>parseTime(AU1849)-(AV1850=INT(RIGHT($F1849, 1)))</f>
        <v>0</v>
      </c>
      <c r="AX1849" s="45">
        <f t="shared" si="44233"/>
        <v>0</v>
      </c>
      <c r="AY1849" s="36"/>
      <c r="AZ1849" s="37"/>
      <c r="BA1849" s="44">
        <f>parseTime(AY1849)-(AZ1850=INT(RIGHT($F1849, 1)))</f>
        <v>0</v>
      </c>
      <c r="BB1849" s="45">
        <f t="shared" si="44234"/>
        <v>0</v>
      </c>
      <c r="BC1849" s="36"/>
      <c r="BD1849" s="37"/>
      <c r="BE1849" s="44">
        <f>parseTime(BC1849)-(BD1850=INT(RIGHT($F1849, 1)))</f>
        <v>0</v>
      </c>
      <c r="BF1849" s="45">
        <f t="shared" si="44235"/>
        <v>0</v>
      </c>
      <c r="BG1849" s="36"/>
      <c r="BH1849" s="37"/>
      <c r="BI1849" s="44">
        <f>parseTime(BG1849)-(BH1850=INT(RIGHT($F1849, 1)))</f>
        <v>0</v>
      </c>
      <c r="BJ1849" s="45">
        <f t="shared" si="44236"/>
        <v>0</v>
      </c>
      <c r="BK1849" s="36"/>
      <c r="BL1849" s="37"/>
      <c r="BM1849" s="44">
        <f>parseTime(BK1849)-(BL1850=INT(RIGHT($F1849, 1)))</f>
        <v>0</v>
      </c>
      <c r="BN1849" s="45">
        <f t="shared" si="44237"/>
        <v>0</v>
      </c>
      <c r="BO1849" s="36"/>
      <c r="BP1849" s="37"/>
      <c r="BQ1849" s="44">
        <f t="shared" ref="BQ1849" si="44303">parseTime(BO1849)-(BP1850=INT(RIGHT($F1849, 1)))</f>
        <v>0</v>
      </c>
      <c r="BR1849" s="45">
        <f t="shared" si="44239"/>
        <v>0</v>
      </c>
      <c r="BS1849" s="36"/>
      <c r="BT1849" s="37"/>
      <c r="BU1849" s="44">
        <f t="shared" ref="BU1849" si="44304">parseTime(BS1849)-(BT1850=INT(RIGHT($F1849, 1)))</f>
        <v>0</v>
      </c>
      <c r="BV1849" s="45">
        <f t="shared" si="44241"/>
        <v>0</v>
      </c>
      <c r="BW1849" s="36"/>
      <c r="BX1849" s="37"/>
      <c r="BY1849" s="44">
        <f t="shared" ref="BY1849" si="44305">parseTime(BW1849)-(BX1850=INT(RIGHT($F1849, 1)))</f>
        <v>0</v>
      </c>
      <c r="BZ1849" s="45">
        <f t="shared" si="44243"/>
        <v>0</v>
      </c>
      <c r="CA1849" s="36"/>
      <c r="CB1849" s="37"/>
      <c r="CC1849" s="44">
        <f t="shared" ref="CC1849" si="44306">parseTime(CA1849)-(CB1850=INT(RIGHT($F1849, 1)))</f>
        <v>0</v>
      </c>
      <c r="CD1849" s="45">
        <f t="shared" si="44245"/>
        <v>0</v>
      </c>
      <c r="CE1849" s="36"/>
      <c r="CF1849" s="37"/>
      <c r="CG1849" s="44">
        <f t="shared" ref="CG1849" si="44307">parseTime(CE1849)-(CF1850=INT(RIGHT($F1849, 1)))</f>
        <v>0</v>
      </c>
      <c r="CH1849" s="45">
        <f t="shared" si="44247"/>
        <v>0</v>
      </c>
    </row>
    <row r="1850" spans="1:86" x14ac:dyDescent="0.25">
      <c r="A1850" s="56"/>
      <c r="B1850" s="57"/>
      <c r="C1850" s="14">
        <f t="shared" si="44263"/>
        <v>0</v>
      </c>
      <c r="D1850" s="14"/>
      <c r="E1850" s="20">
        <f t="shared" ref="E1850" si="44308">((7.5/2)-0.5+E1849)*8</f>
        <v>63.2</v>
      </c>
      <c r="F1850" s="51"/>
      <c r="G1850" s="46" t="s">
        <v>134</v>
      </c>
      <c r="H1850" s="38">
        <f t="shared" ref="H1850" si="44309">lunchAdjust(G1845:H1849)</f>
        <v>1</v>
      </c>
      <c r="I1850" s="48" t="s">
        <v>0</v>
      </c>
      <c r="J1850" s="39">
        <f t="shared" ref="J1850" si="44310">SUMPRODUCT(I1845:I1849*J1845:J1849)</f>
        <v>8</v>
      </c>
      <c r="K1850" s="46" t="s">
        <v>134</v>
      </c>
      <c r="L1850" s="38">
        <f t="shared" ref="L1850" si="44311">lunchAdjust(K1845:L1849)</f>
        <v>1</v>
      </c>
      <c r="M1850" s="48" t="s">
        <v>0</v>
      </c>
      <c r="N1850" s="39">
        <f t="shared" ref="N1850" si="44312">SUMPRODUCT(M1845:M1849*N1845:N1849)</f>
        <v>8</v>
      </c>
      <c r="O1850" s="46" t="s">
        <v>134</v>
      </c>
      <c r="P1850" s="38">
        <f t="shared" ref="P1850" si="44313">lunchAdjust(O1845:P1849)</f>
        <v>1</v>
      </c>
      <c r="Q1850" s="48" t="s">
        <v>0</v>
      </c>
      <c r="R1850" s="39">
        <f t="shared" ref="R1850" si="44314">SUMPRODUCT(Q1845:Q1849*R1845:R1849)</f>
        <v>8</v>
      </c>
      <c r="S1850" s="46" t="s">
        <v>134</v>
      </c>
      <c r="T1850" s="38">
        <f t="shared" ref="T1850" si="44315">lunchAdjust(S1845:T1849)</f>
        <v>1</v>
      </c>
      <c r="U1850" s="48" t="s">
        <v>0</v>
      </c>
      <c r="V1850" s="39">
        <f t="shared" ref="V1850" si="44316">SUMPRODUCT(U1845:U1849*V1845:V1849)</f>
        <v>8</v>
      </c>
      <c r="W1850" s="46" t="s">
        <v>134</v>
      </c>
      <c r="X1850" s="38">
        <f t="shared" ref="X1850" si="44317">lunchAdjust(W1845:X1849)</f>
        <v>0</v>
      </c>
      <c r="Y1850" s="48" t="s">
        <v>0</v>
      </c>
      <c r="Z1850" s="39">
        <f t="shared" ref="Z1850" si="44318">SUMPRODUCT(Y1845:Y1849*Z1845:Z1849)</f>
        <v>0</v>
      </c>
      <c r="AA1850" s="46" t="s">
        <v>134</v>
      </c>
      <c r="AB1850" s="38">
        <f t="shared" ref="AB1850" si="44319">lunchAdjust(AA1845:AB1849)</f>
        <v>1</v>
      </c>
      <c r="AC1850" s="48" t="s">
        <v>0</v>
      </c>
      <c r="AD1850" s="39">
        <f t="shared" ref="AD1850" si="44320">SUMPRODUCT(AC1845:AC1849*AD1845:AD1849)</f>
        <v>8</v>
      </c>
      <c r="AE1850" s="46" t="s">
        <v>134</v>
      </c>
      <c r="AF1850" s="38">
        <f t="shared" ref="AF1850" si="44321">lunchAdjust(AE1845:AF1849)</f>
        <v>0</v>
      </c>
      <c r="AG1850" s="48" t="s">
        <v>0</v>
      </c>
      <c r="AH1850" s="39">
        <f t="shared" ref="AH1850" si="44322">SUMPRODUCT(AG1845:AG1849*AH1845:AH1849)</f>
        <v>3.5</v>
      </c>
      <c r="AI1850" s="46" t="s">
        <v>134</v>
      </c>
      <c r="AJ1850" s="38">
        <f t="shared" ref="AJ1850" si="44323">lunchAdjust(AI1845:AJ1849)</f>
        <v>1</v>
      </c>
      <c r="AK1850" s="48" t="s">
        <v>0</v>
      </c>
      <c r="AL1850" s="39">
        <f t="shared" ref="AL1850" si="44324">SUMPRODUCT(AK1845:AK1849*AL1845:AL1849)</f>
        <v>8</v>
      </c>
      <c r="AM1850" s="46" t="s">
        <v>134</v>
      </c>
      <c r="AN1850" s="38">
        <f t="shared" ref="AN1850" si="44325">lunchAdjust(AM1845:AN1849)</f>
        <v>0</v>
      </c>
      <c r="AO1850" s="48" t="s">
        <v>0</v>
      </c>
      <c r="AP1850" s="39">
        <f t="shared" ref="AP1850" si="44326">SUMPRODUCT(AO1845:AO1849*AP1845:AP1849)</f>
        <v>0</v>
      </c>
      <c r="AQ1850" s="46" t="s">
        <v>134</v>
      </c>
      <c r="AR1850" s="38">
        <f t="shared" ref="AR1850" si="44327">lunchAdjust(AQ1845:AR1849)</f>
        <v>0</v>
      </c>
      <c r="AS1850" s="48" t="s">
        <v>0</v>
      </c>
      <c r="AT1850" s="39">
        <f t="shared" ref="AT1850" si="44328">SUMPRODUCT(AS1845:AS1849*AT1845:AT1849)</f>
        <v>0</v>
      </c>
      <c r="AU1850" s="46" t="s">
        <v>134</v>
      </c>
      <c r="AV1850" s="38">
        <f t="shared" ref="AV1850" si="44329">lunchAdjust(AU1845:AV1849)</f>
        <v>0</v>
      </c>
      <c r="AW1850" s="48" t="s">
        <v>0</v>
      </c>
      <c r="AX1850" s="39">
        <f t="shared" ref="AX1850" si="44330">SUMPRODUCT(AW1845:AW1849*AX1845:AX1849)</f>
        <v>0</v>
      </c>
      <c r="AY1850" s="46" t="s">
        <v>134</v>
      </c>
      <c r="AZ1850" s="38">
        <f t="shared" ref="AZ1850" si="44331">lunchAdjust(AY1845:AZ1849)</f>
        <v>0</v>
      </c>
      <c r="BA1850" s="48" t="s">
        <v>0</v>
      </c>
      <c r="BB1850" s="39">
        <f t="shared" ref="BB1850" si="44332">SUMPRODUCT(BA1845:BA1849*BB1845:BB1849)</f>
        <v>0</v>
      </c>
      <c r="BC1850" s="46" t="s">
        <v>134</v>
      </c>
      <c r="BD1850" s="38">
        <f t="shared" ref="BD1850" si="44333">lunchAdjust(BC1845:BD1849)</f>
        <v>0</v>
      </c>
      <c r="BE1850" s="48" t="s">
        <v>0</v>
      </c>
      <c r="BF1850" s="39">
        <f t="shared" ref="BF1850" si="44334">SUMPRODUCT(BE1845:BE1849*BF1845:BF1849)</f>
        <v>0</v>
      </c>
      <c r="BG1850" s="46" t="s">
        <v>134</v>
      </c>
      <c r="BH1850" s="38">
        <f t="shared" ref="BH1850" si="44335">lunchAdjust(BG1845:BH1849)</f>
        <v>0</v>
      </c>
      <c r="BI1850" s="48" t="s">
        <v>0</v>
      </c>
      <c r="BJ1850" s="39">
        <f t="shared" ref="BJ1850" si="44336">SUMPRODUCT(BI1845:BI1849*BJ1845:BJ1849)</f>
        <v>0</v>
      </c>
      <c r="BK1850" s="46" t="s">
        <v>134</v>
      </c>
      <c r="BL1850" s="38">
        <f t="shared" ref="BL1850" si="44337">lunchAdjust(BK1845:BL1849)</f>
        <v>0</v>
      </c>
      <c r="BM1850" s="48" t="s">
        <v>0</v>
      </c>
      <c r="BN1850" s="39">
        <f t="shared" ref="BN1850" si="44338">SUMPRODUCT(BM1845:BM1849*BN1845:BN1849)</f>
        <v>0</v>
      </c>
      <c r="BO1850" s="46" t="s">
        <v>134</v>
      </c>
      <c r="BP1850" s="38">
        <f t="shared" ref="BP1850" si="44339">lunchAdjust(BO1845:BP1849)</f>
        <v>0</v>
      </c>
      <c r="BQ1850" s="48" t="s">
        <v>0</v>
      </c>
      <c r="BR1850" s="39">
        <f t="shared" ref="BR1850" si="44340">SUMPRODUCT(BQ1845:BQ1849*BR1845:BR1849)</f>
        <v>0</v>
      </c>
      <c r="BS1850" s="46" t="s">
        <v>134</v>
      </c>
      <c r="BT1850" s="38">
        <f t="shared" ref="BT1850" si="44341">lunchAdjust(BS1845:BT1849)</f>
        <v>1</v>
      </c>
      <c r="BU1850" s="48" t="s">
        <v>0</v>
      </c>
      <c r="BV1850" s="39">
        <f t="shared" ref="BV1850" si="44342">SUMPRODUCT(BU1845:BU1849*BV1845:BV1849)</f>
        <v>8</v>
      </c>
      <c r="BW1850" s="46" t="s">
        <v>134</v>
      </c>
      <c r="BX1850" s="38">
        <f t="shared" ref="BX1850" si="44343">lunchAdjust(BW1845:BX1849)</f>
        <v>0</v>
      </c>
      <c r="BY1850" s="48" t="s">
        <v>0</v>
      </c>
      <c r="BZ1850" s="39">
        <f t="shared" ref="BZ1850" si="44344">SUMPRODUCT(BY1845:BY1849*BZ1845:BZ1849)</f>
        <v>0</v>
      </c>
      <c r="CA1850" s="46" t="s">
        <v>134</v>
      </c>
      <c r="CB1850" s="38">
        <f t="shared" ref="CB1850" si="44345">lunchAdjust(CA1845:CB1849)</f>
        <v>0</v>
      </c>
      <c r="CC1850" s="48" t="s">
        <v>0</v>
      </c>
      <c r="CD1850" s="39">
        <f t="shared" ref="CD1850" si="44346">SUMPRODUCT(CC1845:CC1849*CD1845:CD1849)</f>
        <v>0</v>
      </c>
      <c r="CE1850" s="46" t="s">
        <v>134</v>
      </c>
      <c r="CF1850" s="38">
        <f t="shared" ref="CF1850" si="44347">lunchAdjust(CE1845:CF1849)</f>
        <v>0</v>
      </c>
      <c r="CG1850" s="48" t="s">
        <v>0</v>
      </c>
      <c r="CH1850" s="39">
        <f t="shared" ref="CH1850" si="44348">SUMPRODUCT(CG1845:CG1849*CH1845:CH1849)</f>
        <v>0</v>
      </c>
    </row>
    <row r="1851" spans="1:86" ht="15.75" thickBot="1" x14ac:dyDescent="0.3">
      <c r="A1851" s="58" t="s">
        <v>121</v>
      </c>
      <c r="B1851" s="59">
        <f t="shared" ref="B1851" ca="1" si="44349">roleHours(G1845:CH1851, "OUT")</f>
        <v>0</v>
      </c>
      <c r="C1851" s="54" t="s">
        <v>137</v>
      </c>
      <c r="D1851" s="22">
        <f t="shared" ref="D1851" ca="1" si="44350">roleHours(G1845:CH1851, "PTO")</f>
        <v>0</v>
      </c>
      <c r="E1851" s="23">
        <f t="shared" ref="E1851" ca="1" si="44351">E1850-B1846</f>
        <v>3.7000000000000028</v>
      </c>
      <c r="F1851" s="52"/>
      <c r="G1851" s="47" t="s">
        <v>39</v>
      </c>
      <c r="H1851" s="40">
        <f t="shared" si="43144"/>
        <v>0</v>
      </c>
      <c r="I1851" s="49" t="s">
        <v>135</v>
      </c>
      <c r="J1851" s="41">
        <f t="shared" ref="J1851" si="44352">J1850*G$4</f>
        <v>0</v>
      </c>
      <c r="K1851" s="47" t="s">
        <v>39</v>
      </c>
      <c r="L1851" s="40">
        <f t="shared" ref="L1851" si="44353">SUMPRODUCT(M1845:M1849*(L1845:L1849="PTO"))+SUMPRODUCT(M1845:M1849*(L1845:L1849="HOL"))</f>
        <v>0</v>
      </c>
      <c r="M1851" s="49" t="s">
        <v>135</v>
      </c>
      <c r="N1851" s="41">
        <f t="shared" ref="N1851" si="44354">N1850*K$4</f>
        <v>0</v>
      </c>
      <c r="O1851" s="47" t="s">
        <v>39</v>
      </c>
      <c r="P1851" s="40">
        <f t="shared" ref="P1851" si="44355">SUMPRODUCT(Q1845:Q1849*(P1845:P1849="PTO"))+SUMPRODUCT(Q1845:Q1849*(P1845:P1849="HOL"))</f>
        <v>0</v>
      </c>
      <c r="Q1851" s="49" t="s">
        <v>135</v>
      </c>
      <c r="R1851" s="41">
        <f t="shared" ref="R1851" si="44356">R1850*O$4</f>
        <v>8</v>
      </c>
      <c r="S1851" s="47" t="s">
        <v>39</v>
      </c>
      <c r="T1851" s="40">
        <f t="shared" ref="T1851" si="44357">SUMPRODUCT(U1845:U1849*(T1845:T1849="PTO"))+SUMPRODUCT(U1845:U1849*(T1845:T1849="HOL"))</f>
        <v>0</v>
      </c>
      <c r="U1851" s="49" t="s">
        <v>135</v>
      </c>
      <c r="V1851" s="41">
        <f t="shared" ref="V1851" si="44358">V1850*S$4</f>
        <v>0</v>
      </c>
      <c r="W1851" s="47" t="s">
        <v>39</v>
      </c>
      <c r="X1851" s="40">
        <f t="shared" ref="X1851" si="44359">SUMPRODUCT(Y1845:Y1849*(X1845:X1849="PTO"))+SUMPRODUCT(Y1845:Y1849*(X1845:X1849="HOL"))</f>
        <v>0</v>
      </c>
      <c r="Y1851" s="49" t="s">
        <v>135</v>
      </c>
      <c r="Z1851" s="41">
        <f t="shared" ref="Z1851" si="44360">Z1850*W$4</f>
        <v>0</v>
      </c>
      <c r="AA1851" s="47" t="s">
        <v>39</v>
      </c>
      <c r="AB1851" s="40">
        <f t="shared" ref="AB1851" si="44361">SUMPRODUCT(AC1845:AC1849*(AB1845:AB1849="PTO"))+SUMPRODUCT(AC1845:AC1849*(AB1845:AB1849="HOL"))</f>
        <v>0</v>
      </c>
      <c r="AC1851" s="49" t="s">
        <v>135</v>
      </c>
      <c r="AD1851" s="41">
        <f t="shared" ref="AD1851" si="44362">AD1850*AA$4</f>
        <v>8</v>
      </c>
      <c r="AE1851" s="47" t="s">
        <v>39</v>
      </c>
      <c r="AF1851" s="40">
        <f t="shared" ref="AF1851" si="44363">SUMPRODUCT(AG1845:AG1849*(AF1845:AF1849="PTO"))+SUMPRODUCT(AG1845:AG1849*(AF1845:AF1849="HOL"))</f>
        <v>0</v>
      </c>
      <c r="AG1851" s="49" t="s">
        <v>135</v>
      </c>
      <c r="AH1851" s="41">
        <f t="shared" ref="AH1851" si="44364">AH1850*AE$4</f>
        <v>3.5</v>
      </c>
      <c r="AI1851" s="47" t="s">
        <v>39</v>
      </c>
      <c r="AJ1851" s="40">
        <f t="shared" ref="AJ1851" si="44365">SUMPRODUCT(AK1845:AK1849*(AJ1845:AJ1849="PTO"))+SUMPRODUCT(AK1845:AK1849*(AJ1845:AJ1849="HOL"))</f>
        <v>0</v>
      </c>
      <c r="AK1851" s="49" t="s">
        <v>135</v>
      </c>
      <c r="AL1851" s="41">
        <f>AL1850*AI$4</f>
        <v>8</v>
      </c>
      <c r="AM1851" s="47" t="s">
        <v>39</v>
      </c>
      <c r="AN1851" s="40">
        <f t="shared" ref="AN1851" si="44366">SUMPRODUCT(AO1845:AO1849*(AN1845:AN1849="PTO"))+SUMPRODUCT(AO1845:AO1849*(AN1845:AN1849="HOL"))</f>
        <v>0</v>
      </c>
      <c r="AO1851" s="49" t="s">
        <v>135</v>
      </c>
      <c r="AP1851" s="41">
        <f t="shared" ref="AP1851" si="44367">AP1850*AM$4</f>
        <v>0</v>
      </c>
      <c r="AQ1851" s="47" t="s">
        <v>39</v>
      </c>
      <c r="AR1851" s="40">
        <f t="shared" ref="AR1851" si="44368">SUMPRODUCT(AS1845:AS1849*(AR1845:AR1849="PTO"))+SUMPRODUCT(AS1845:AS1849*(AR1845:AR1849="HOL"))</f>
        <v>0</v>
      </c>
      <c r="AS1851" s="49" t="s">
        <v>135</v>
      </c>
      <c r="AT1851" s="41">
        <f t="shared" ref="AT1851" si="44369">AT1850*AQ$4</f>
        <v>0</v>
      </c>
      <c r="AU1851" s="47" t="s">
        <v>39</v>
      </c>
      <c r="AV1851" s="40">
        <f t="shared" ref="AV1851" si="44370">SUMPRODUCT(AW1845:AW1849*(AV1845:AV1849="PTO"))+SUMPRODUCT(AW1845:AW1849*(AV1845:AV1849="HOL"))</f>
        <v>0</v>
      </c>
      <c r="AW1851" s="49" t="s">
        <v>135</v>
      </c>
      <c r="AX1851" s="41">
        <f>AX1850*AU$4</f>
        <v>0</v>
      </c>
      <c r="AY1851" s="47" t="s">
        <v>39</v>
      </c>
      <c r="AZ1851" s="40">
        <f t="shared" ref="AZ1851" si="44371">SUMPRODUCT(BA1845:BA1849*(AZ1845:AZ1849="PTO"))+SUMPRODUCT(BA1845:BA1849*(AZ1845:AZ1849="HOL"))</f>
        <v>0</v>
      </c>
      <c r="BA1851" s="49" t="s">
        <v>135</v>
      </c>
      <c r="BB1851" s="41">
        <f>BB1850*AY$4</f>
        <v>0</v>
      </c>
      <c r="BC1851" s="47" t="s">
        <v>39</v>
      </c>
      <c r="BD1851" s="40">
        <f t="shared" ref="BD1851" si="44372">SUMPRODUCT(BE1845:BE1849*(BD1845:BD1849="PTO"))+SUMPRODUCT(BE1845:BE1849*(BD1845:BD1849="HOL"))</f>
        <v>0</v>
      </c>
      <c r="BE1851" s="49" t="s">
        <v>135</v>
      </c>
      <c r="BF1851" s="41">
        <f>BF1850*BC$4</f>
        <v>0</v>
      </c>
      <c r="BG1851" s="47" t="s">
        <v>39</v>
      </c>
      <c r="BH1851" s="40">
        <f t="shared" ref="BH1851" si="44373">SUMPRODUCT(BI1845:BI1849*(BH1845:BH1849="PTO"))+SUMPRODUCT(BI1845:BI1849*(BH1845:BH1849="HOL"))</f>
        <v>0</v>
      </c>
      <c r="BI1851" s="49" t="s">
        <v>135</v>
      </c>
      <c r="BJ1851" s="41">
        <f>BJ1850*BG$4</f>
        <v>0</v>
      </c>
      <c r="BK1851" s="47" t="s">
        <v>39</v>
      </c>
      <c r="BL1851" s="40">
        <f t="shared" ref="BL1851" si="44374">SUMPRODUCT(BM1845:BM1849*(BL1845:BL1849="PTO"))+SUMPRODUCT(BM1845:BM1849*(BL1845:BL1849="HOL"))</f>
        <v>0</v>
      </c>
      <c r="BM1851" s="49" t="s">
        <v>135</v>
      </c>
      <c r="BN1851" s="41">
        <f>BN1850*BK$4</f>
        <v>0</v>
      </c>
      <c r="BO1851" s="47" t="s">
        <v>39</v>
      </c>
      <c r="BP1851" s="40">
        <f t="shared" ref="BP1851" si="44375">SUMPRODUCT(BQ1845:BQ1849*(BP1845:BP1849="PTO"))+SUMPRODUCT(BQ1845:BQ1849*(BP1845:BP1849="HOL"))</f>
        <v>0</v>
      </c>
      <c r="BQ1851" s="49" t="s">
        <v>135</v>
      </c>
      <c r="BR1851" s="41">
        <f t="shared" ref="BR1851" si="44376">BR1850*BO$4</f>
        <v>0</v>
      </c>
      <c r="BS1851" s="47" t="s">
        <v>39</v>
      </c>
      <c r="BT1851" s="40">
        <f t="shared" ref="BT1851" si="44377">SUMPRODUCT(BU1845:BU1849*(BT1845:BT1849="PTO"))+SUMPRODUCT(BU1845:BU1849*(BT1845:BT1849="HOL"))</f>
        <v>0</v>
      </c>
      <c r="BU1851" s="49" t="s">
        <v>135</v>
      </c>
      <c r="BV1851" s="41">
        <f t="shared" ref="BV1851" si="44378">BV1850*BS$4</f>
        <v>8</v>
      </c>
      <c r="BW1851" s="47" t="s">
        <v>39</v>
      </c>
      <c r="BX1851" s="40">
        <f t="shared" ref="BX1851" si="44379">SUMPRODUCT(BY1845:BY1849*(BX1845:BX1849="PTO"))+SUMPRODUCT(BY1845:BY1849*(BX1845:BX1849="HOL"))</f>
        <v>0</v>
      </c>
      <c r="BY1851" s="49" t="s">
        <v>135</v>
      </c>
      <c r="BZ1851" s="41">
        <f t="shared" ref="BZ1851" si="44380">BZ1850*BW$4</f>
        <v>0</v>
      </c>
      <c r="CA1851" s="47" t="s">
        <v>39</v>
      </c>
      <c r="CB1851" s="40">
        <f t="shared" ref="CB1851" si="44381">SUMPRODUCT(CC1845:CC1849*(CB1845:CB1849="PTO"))+SUMPRODUCT(CC1845:CC1849*(CB1845:CB1849="HOL"))</f>
        <v>0</v>
      </c>
      <c r="CC1851" s="49" t="s">
        <v>135</v>
      </c>
      <c r="CD1851" s="41">
        <f t="shared" ref="CD1851" si="44382">CD1850*CA$4</f>
        <v>0</v>
      </c>
      <c r="CE1851" s="47" t="s">
        <v>39</v>
      </c>
      <c r="CF1851" s="40">
        <f t="shared" ref="CF1851" si="44383">SUMPRODUCT(CG1845:CG1849*(CF1845:CF1849="PTO"))+SUMPRODUCT(CG1845:CG1849*(CF1845:CF1849="HOL"))</f>
        <v>0</v>
      </c>
      <c r="CG1851" s="49" t="s">
        <v>135</v>
      </c>
      <c r="CH1851" s="41">
        <f t="shared" ref="CH1851" si="44384">CH1850*CE$4</f>
        <v>0</v>
      </c>
    </row>
    <row r="1852" spans="1:86" x14ac:dyDescent="0.25">
      <c r="A1852" s="70" t="s">
        <v>133</v>
      </c>
      <c r="B1852" s="71">
        <f t="shared" ref="B1852" ca="1" si="44385">D1852-B1853</f>
        <v>5.6460069558369952</v>
      </c>
      <c r="C1852" s="72" t="s">
        <v>122</v>
      </c>
      <c r="D1852" s="71">
        <f>IFERROR(INDEX(Holidays[FTE], MATCH(Entry!E1852, Holidays[Date], 0)), 1)*8*INDEX(FTEguide[[1]:[12]], MATCH(Entry!E1853, FTEguide[Weekday], 0), IF(Entry!E1855&gt;0, Entry!E1855, MONTH(Entry!E1852)))</f>
        <v>61.146006955836995</v>
      </c>
      <c r="E1852" s="60">
        <f t="shared" ref="E1852:E1915" si="44386">E1845+1</f>
        <v>44092</v>
      </c>
      <c r="F1852" s="50" t="s">
        <v>128</v>
      </c>
      <c r="G1852" s="34" t="s">
        <v>136</v>
      </c>
      <c r="H1852" s="35" t="s">
        <v>23</v>
      </c>
      <c r="I1852" s="42">
        <f t="shared" ref="I1852" si="44387">parseTime(G1852)-(H1857=INT(RIGHT($F1852, 1)))</f>
        <v>8</v>
      </c>
      <c r="J1852" s="43">
        <f t="shared" ref="J1852:J1856" si="44388">isClocked(H1852)</f>
        <v>1</v>
      </c>
      <c r="K1852" s="34" t="s">
        <v>136</v>
      </c>
      <c r="L1852" s="35" t="s">
        <v>23</v>
      </c>
      <c r="M1852" s="42">
        <f t="shared" ref="M1852" si="44389">parseTime(K1852)-(L1857=INT(RIGHT($F1852, 1)))</f>
        <v>8</v>
      </c>
      <c r="N1852" s="43">
        <f t="shared" ref="N1852:N1856" si="44390">isClocked(L1852)</f>
        <v>1</v>
      </c>
      <c r="O1852" s="34"/>
      <c r="P1852" s="35"/>
      <c r="Q1852" s="42">
        <f t="shared" ref="Q1852" si="44391">parseTime(O1852)-(P1857=INT(RIGHT($F1852, 1)))</f>
        <v>0</v>
      </c>
      <c r="R1852" s="43">
        <f t="shared" ref="R1852:R1856" si="44392">isClocked(P1852)</f>
        <v>0</v>
      </c>
      <c r="S1852" s="34" t="s">
        <v>227</v>
      </c>
      <c r="T1852" s="35" t="s">
        <v>23</v>
      </c>
      <c r="U1852" s="42">
        <f t="shared" ref="U1852" si="44393">parseTime(S1852)-(T1857=INT(RIGHT($F1852, 1)))</f>
        <v>8</v>
      </c>
      <c r="V1852" s="43">
        <f t="shared" ref="V1852:V1856" si="44394">isClocked(T1852)</f>
        <v>1</v>
      </c>
      <c r="W1852" s="34"/>
      <c r="X1852" s="35"/>
      <c r="Y1852" s="42">
        <f t="shared" ref="Y1852" si="44395">parseTime(W1852)-(X1857=INT(RIGHT($F1852, 1)))</f>
        <v>0</v>
      </c>
      <c r="Z1852" s="43">
        <f t="shared" ref="Z1852:Z1856" si="44396">isClocked(X1852)</f>
        <v>0</v>
      </c>
      <c r="AA1852" s="34" t="s">
        <v>136</v>
      </c>
      <c r="AB1852" s="35" t="s">
        <v>23</v>
      </c>
      <c r="AC1852" s="42">
        <f t="shared" ref="AC1852" si="44397">parseTime(AA1852)-(AB1857=INT(RIGHT($F1852, 1)))</f>
        <v>8</v>
      </c>
      <c r="AD1852" s="43">
        <f t="shared" ref="AD1852:AD1856" si="44398">isClocked(AB1852)</f>
        <v>1</v>
      </c>
      <c r="AE1852" s="34" t="s">
        <v>245</v>
      </c>
      <c r="AF1852" s="35" t="s">
        <v>25</v>
      </c>
      <c r="AG1852" s="42">
        <f t="shared" ref="AG1852" si="44399">parseTime(AE1852)-(AF1857=INT(RIGHT($F1852, 1)))</f>
        <v>7.5</v>
      </c>
      <c r="AH1852" s="43">
        <f t="shared" ref="AH1852:AH1856" si="44400">isClocked(AF1852)</f>
        <v>1</v>
      </c>
      <c r="AI1852" s="34" t="s">
        <v>136</v>
      </c>
      <c r="AJ1852" s="35" t="s">
        <v>39</v>
      </c>
      <c r="AK1852" s="42">
        <f>parseTime(AI1852)-(AJ1857=INT(RIGHT($F1852, 1)))</f>
        <v>8</v>
      </c>
      <c r="AL1852" s="43">
        <f t="shared" ref="AL1852:AL1856" si="44401">isClocked(AJ1852)</f>
        <v>0</v>
      </c>
      <c r="AM1852" s="34"/>
      <c r="AN1852" s="35"/>
      <c r="AO1852" s="42">
        <f t="shared" ref="AO1852" si="44402">parseTime(AM1852)-(AN1857=INT(RIGHT($F1852, 1)))</f>
        <v>0</v>
      </c>
      <c r="AP1852" s="43">
        <f t="shared" ref="AP1852:AP1856" si="44403">isClocked(AN1852)</f>
        <v>0</v>
      </c>
      <c r="AQ1852" s="34"/>
      <c r="AR1852" s="35"/>
      <c r="AS1852" s="42">
        <f t="shared" ref="AS1852" si="44404">parseTime(AQ1852)-(AR1857=INT(RIGHT($F1852, 1)))</f>
        <v>0</v>
      </c>
      <c r="AT1852" s="43">
        <f t="shared" ref="AT1852:AT1856" si="44405">isClocked(AR1852)</f>
        <v>0</v>
      </c>
      <c r="AU1852" s="34"/>
      <c r="AV1852" s="35"/>
      <c r="AW1852" s="42">
        <f>parseTime(AU1852)-(AV1857=INT(RIGHT($F1852, 1)))</f>
        <v>0</v>
      </c>
      <c r="AX1852" s="43">
        <f t="shared" ref="AX1852:AX1856" si="44406">isClocked(AV1852)</f>
        <v>0</v>
      </c>
      <c r="AY1852" s="34"/>
      <c r="AZ1852" s="35"/>
      <c r="BA1852" s="42">
        <f>parseTime(AY1852)-(AZ1857=INT(RIGHT($F1852, 1)))</f>
        <v>0</v>
      </c>
      <c r="BB1852" s="43">
        <f t="shared" ref="BB1852:BB1856" si="44407">isClocked(AZ1852)</f>
        <v>0</v>
      </c>
      <c r="BC1852" s="34"/>
      <c r="BD1852" s="35"/>
      <c r="BE1852" s="42">
        <f>parseTime(BC1852)-(BD1857=INT(RIGHT($F1852, 1)))</f>
        <v>0</v>
      </c>
      <c r="BF1852" s="43">
        <f t="shared" ref="BF1852:BF1856" si="44408">isClocked(BD1852)</f>
        <v>0</v>
      </c>
      <c r="BG1852" s="34"/>
      <c r="BH1852" s="35"/>
      <c r="BI1852" s="42">
        <f>parseTime(BG1852)-(BH1857=INT(RIGHT($F1852, 1)))</f>
        <v>0</v>
      </c>
      <c r="BJ1852" s="43">
        <f t="shared" ref="BJ1852:BJ1856" si="44409">isClocked(BH1852)</f>
        <v>0</v>
      </c>
      <c r="BK1852" s="34"/>
      <c r="BL1852" s="35"/>
      <c r="BM1852" s="42">
        <f>parseTime(BK1852)-(BL1857=INT(RIGHT($F1852, 1)))</f>
        <v>0</v>
      </c>
      <c r="BN1852" s="43">
        <f t="shared" ref="BN1852:BN1856" si="44410">isClocked(BL1852)</f>
        <v>0</v>
      </c>
      <c r="BO1852" s="34" t="s">
        <v>136</v>
      </c>
      <c r="BP1852" s="35" t="s">
        <v>23</v>
      </c>
      <c r="BQ1852" s="42">
        <f t="shared" ref="BQ1852" si="44411">parseTime(BO1852)-(BP1857=INT(RIGHT($F1852, 1)))</f>
        <v>8</v>
      </c>
      <c r="BR1852" s="43">
        <f t="shared" ref="BR1852:BR1856" si="44412">isClocked(BP1852)</f>
        <v>1</v>
      </c>
      <c r="BS1852" s="34" t="s">
        <v>136</v>
      </c>
      <c r="BT1852" s="35" t="s">
        <v>23</v>
      </c>
      <c r="BU1852" s="42">
        <f t="shared" ref="BU1852" si="44413">parseTime(BS1852)-(BT1857=INT(RIGHT($F1852, 1)))</f>
        <v>8</v>
      </c>
      <c r="BV1852" s="43">
        <f t="shared" ref="BV1852:BV1856" si="44414">isClocked(BT1852)</f>
        <v>1</v>
      </c>
      <c r="BW1852" s="34"/>
      <c r="BX1852" s="35"/>
      <c r="BY1852" s="42">
        <f t="shared" ref="BY1852" si="44415">parseTime(BW1852)-(BX1857=INT(RIGHT($F1852, 1)))</f>
        <v>0</v>
      </c>
      <c r="BZ1852" s="43">
        <f t="shared" ref="BZ1852:BZ1856" si="44416">isClocked(BX1852)</f>
        <v>0</v>
      </c>
      <c r="CA1852" s="34"/>
      <c r="CB1852" s="35"/>
      <c r="CC1852" s="42">
        <f t="shared" ref="CC1852" si="44417">parseTime(CA1852)-(CB1857=INT(RIGHT($F1852, 1)))</f>
        <v>0</v>
      </c>
      <c r="CD1852" s="43">
        <f t="shared" ref="CD1852:CD1856" si="44418">isClocked(CB1852)</f>
        <v>0</v>
      </c>
      <c r="CE1852" s="34"/>
      <c r="CF1852" s="35"/>
      <c r="CG1852" s="42">
        <f t="shared" ref="CG1852" si="44419">parseTime(CE1852)-(CF1857=INT(RIGHT($F1852, 1)))</f>
        <v>0</v>
      </c>
      <c r="CH1852" s="43">
        <f t="shared" ref="CH1852:CH1856" si="44420">isClocked(CF1852)</f>
        <v>0</v>
      </c>
    </row>
    <row r="1853" spans="1:86" x14ac:dyDescent="0.25">
      <c r="A1853" s="56" t="s">
        <v>0</v>
      </c>
      <c r="B1853" s="57">
        <f t="shared" ca="1" si="43902"/>
        <v>55.5</v>
      </c>
      <c r="C1853" s="14" t="s">
        <v>252</v>
      </c>
      <c r="D1853" s="14">
        <f t="shared" si="43385"/>
        <v>53.7</v>
      </c>
      <c r="E1853" s="55" t="str">
        <f t="shared" si="43903"/>
        <v>Friday</v>
      </c>
      <c r="F1853" s="51" t="s">
        <v>129</v>
      </c>
      <c r="G1853" s="36"/>
      <c r="H1853" s="37"/>
      <c r="I1853" s="44">
        <f t="shared" ref="I1853" si="44421">parseTime(G1853)-(H1857=INT(RIGHT($F1853, 1)))</f>
        <v>0</v>
      </c>
      <c r="J1853" s="45">
        <f t="shared" si="44388"/>
        <v>0</v>
      </c>
      <c r="K1853" s="36"/>
      <c r="L1853" s="37"/>
      <c r="M1853" s="44">
        <f t="shared" ref="M1853" si="44422">parseTime(K1853)-(L1857=INT(RIGHT($F1853, 1)))</f>
        <v>0</v>
      </c>
      <c r="N1853" s="45">
        <f t="shared" si="44390"/>
        <v>0</v>
      </c>
      <c r="O1853" s="36"/>
      <c r="P1853" s="37"/>
      <c r="Q1853" s="44">
        <f t="shared" ref="Q1853" si="44423">parseTime(O1853)-(P1857=INT(RIGHT($F1853, 1)))</f>
        <v>0</v>
      </c>
      <c r="R1853" s="45">
        <f t="shared" si="44392"/>
        <v>0</v>
      </c>
      <c r="S1853" s="36"/>
      <c r="T1853" s="37"/>
      <c r="U1853" s="44">
        <f t="shared" ref="U1853" si="44424">parseTime(S1853)-(T1857=INT(RIGHT($F1853, 1)))</f>
        <v>0</v>
      </c>
      <c r="V1853" s="45">
        <f t="shared" si="44394"/>
        <v>0</v>
      </c>
      <c r="W1853" s="36"/>
      <c r="X1853" s="37"/>
      <c r="Y1853" s="44">
        <f t="shared" ref="Y1853" si="44425">parseTime(W1853)-(X1857=INT(RIGHT($F1853, 1)))</f>
        <v>0</v>
      </c>
      <c r="Z1853" s="45">
        <f t="shared" si="44396"/>
        <v>0</v>
      </c>
      <c r="AA1853" s="36"/>
      <c r="AB1853" s="37"/>
      <c r="AC1853" s="44">
        <f t="shared" ref="AC1853" si="44426">parseTime(AA1853)-(AB1857=INT(RIGHT($F1853, 1)))</f>
        <v>0</v>
      </c>
      <c r="AD1853" s="45">
        <f t="shared" si="44398"/>
        <v>0</v>
      </c>
      <c r="AE1853" s="36"/>
      <c r="AF1853" s="37"/>
      <c r="AG1853" s="44">
        <f t="shared" ref="AG1853" si="44427">parseTime(AE1853)-(AF1857=INT(RIGHT($F1853, 1)))</f>
        <v>0</v>
      </c>
      <c r="AH1853" s="45">
        <f t="shared" si="44400"/>
        <v>0</v>
      </c>
      <c r="AI1853" s="36"/>
      <c r="AJ1853" s="37"/>
      <c r="AK1853" s="44">
        <f>parseTime(AI1853)-(AJ1857=INT(RIGHT($F1853, 1)))</f>
        <v>0</v>
      </c>
      <c r="AL1853" s="45">
        <f t="shared" si="44401"/>
        <v>0</v>
      </c>
      <c r="AM1853" s="36"/>
      <c r="AN1853" s="37"/>
      <c r="AO1853" s="44">
        <f t="shared" ref="AO1853" si="44428">parseTime(AM1853)-(AN1857=INT(RIGHT($F1853, 1)))</f>
        <v>0</v>
      </c>
      <c r="AP1853" s="45">
        <f t="shared" si="44403"/>
        <v>0</v>
      </c>
      <c r="AQ1853" s="36"/>
      <c r="AR1853" s="37"/>
      <c r="AS1853" s="44">
        <f t="shared" ref="AS1853" si="44429">parseTime(AQ1853)-(AR1857=INT(RIGHT($F1853, 1)))</f>
        <v>0</v>
      </c>
      <c r="AT1853" s="45">
        <f t="shared" si="44405"/>
        <v>0</v>
      </c>
      <c r="AU1853" s="36"/>
      <c r="AV1853" s="37"/>
      <c r="AW1853" s="44">
        <f>parseTime(AU1853)-(AV1857=INT(RIGHT($F1853, 1)))</f>
        <v>0</v>
      </c>
      <c r="AX1853" s="45">
        <f t="shared" si="44406"/>
        <v>0</v>
      </c>
      <c r="AY1853" s="36"/>
      <c r="AZ1853" s="37"/>
      <c r="BA1853" s="44">
        <f>parseTime(AY1853)-(AZ1857=INT(RIGHT($F1853, 1)))</f>
        <v>0</v>
      </c>
      <c r="BB1853" s="45">
        <f t="shared" si="44407"/>
        <v>0</v>
      </c>
      <c r="BC1853" s="36"/>
      <c r="BD1853" s="37"/>
      <c r="BE1853" s="44">
        <f>parseTime(BC1853)-(BD1857=INT(RIGHT($F1853, 1)))</f>
        <v>0</v>
      </c>
      <c r="BF1853" s="45">
        <f t="shared" si="44408"/>
        <v>0</v>
      </c>
      <c r="BG1853" s="36"/>
      <c r="BH1853" s="37"/>
      <c r="BI1853" s="44">
        <f>parseTime(BG1853)-(BH1857=INT(RIGHT($F1853, 1)))</f>
        <v>0</v>
      </c>
      <c r="BJ1853" s="45">
        <f t="shared" si="44409"/>
        <v>0</v>
      </c>
      <c r="BK1853" s="36"/>
      <c r="BL1853" s="37"/>
      <c r="BM1853" s="44">
        <f>parseTime(BK1853)-(BL1857=INT(RIGHT($F1853, 1)))</f>
        <v>0</v>
      </c>
      <c r="BN1853" s="45">
        <f t="shared" si="44410"/>
        <v>0</v>
      </c>
      <c r="BO1853" s="36"/>
      <c r="BP1853" s="37"/>
      <c r="BQ1853" s="44">
        <f t="shared" ref="BQ1853" si="44430">parseTime(BO1853)-(BP1857=INT(RIGHT($F1853, 1)))</f>
        <v>0</v>
      </c>
      <c r="BR1853" s="45">
        <f t="shared" si="44412"/>
        <v>0</v>
      </c>
      <c r="BS1853" s="36"/>
      <c r="BT1853" s="37"/>
      <c r="BU1853" s="44">
        <f t="shared" ref="BU1853" si="44431">parseTime(BS1853)-(BT1857=INT(RIGHT($F1853, 1)))</f>
        <v>0</v>
      </c>
      <c r="BV1853" s="45">
        <f t="shared" si="44414"/>
        <v>0</v>
      </c>
      <c r="BW1853" s="36"/>
      <c r="BX1853" s="37"/>
      <c r="BY1853" s="44">
        <f t="shared" ref="BY1853" si="44432">parseTime(BW1853)-(BX1857=INT(RIGHT($F1853, 1)))</f>
        <v>0</v>
      </c>
      <c r="BZ1853" s="45">
        <f t="shared" si="44416"/>
        <v>0</v>
      </c>
      <c r="CA1853" s="36"/>
      <c r="CB1853" s="37"/>
      <c r="CC1853" s="44">
        <f t="shared" ref="CC1853" si="44433">parseTime(CA1853)-(CB1857=INT(RIGHT($F1853, 1)))</f>
        <v>0</v>
      </c>
      <c r="CD1853" s="45">
        <f t="shared" si="44418"/>
        <v>0</v>
      </c>
      <c r="CE1853" s="36"/>
      <c r="CF1853" s="37"/>
      <c r="CG1853" s="44">
        <f t="shared" ref="CG1853" si="44434">parseTime(CE1853)-(CF1857=INT(RIGHT($F1853, 1)))</f>
        <v>0</v>
      </c>
      <c r="CH1853" s="45">
        <f t="shared" si="44420"/>
        <v>0</v>
      </c>
    </row>
    <row r="1854" spans="1:86" x14ac:dyDescent="0.25">
      <c r="A1854" s="56" t="s">
        <v>117</v>
      </c>
      <c r="B1854" s="57">
        <f t="shared" ref="B1854" ca="1" si="44435">roleHours(G1852:CH1858, "MFD")</f>
        <v>48</v>
      </c>
      <c r="C1854" s="14">
        <f t="shared" ref="C1854:C1857" ca="1" si="44436">B1854/8</f>
        <v>6</v>
      </c>
      <c r="D1854" s="14">
        <f t="shared" ref="D1854" ca="1" si="44437">B1853-D1853</f>
        <v>1.7999999999999972</v>
      </c>
      <c r="E1854" s="20" t="s">
        <v>127</v>
      </c>
      <c r="F1854" s="51" t="s">
        <v>130</v>
      </c>
      <c r="G1854" s="36"/>
      <c r="H1854" s="37"/>
      <c r="I1854" s="44">
        <f t="shared" ref="I1854" si="44438">parseTime(G1854)-(H1857=INT(RIGHT($F1854, 1)))</f>
        <v>0</v>
      </c>
      <c r="J1854" s="45">
        <f t="shared" si="44388"/>
        <v>0</v>
      </c>
      <c r="K1854" s="36"/>
      <c r="L1854" s="37"/>
      <c r="M1854" s="44">
        <f t="shared" ref="M1854" si="44439">parseTime(K1854)-(L1857=INT(RIGHT($F1854, 1)))</f>
        <v>0</v>
      </c>
      <c r="N1854" s="45">
        <f t="shared" si="44390"/>
        <v>0</v>
      </c>
      <c r="O1854" s="36"/>
      <c r="P1854" s="37"/>
      <c r="Q1854" s="44">
        <f t="shared" ref="Q1854" si="44440">parseTime(O1854)-(P1857=INT(RIGHT($F1854, 1)))</f>
        <v>0</v>
      </c>
      <c r="R1854" s="45">
        <f t="shared" si="44392"/>
        <v>0</v>
      </c>
      <c r="S1854" s="36"/>
      <c r="T1854" s="37"/>
      <c r="U1854" s="44">
        <f t="shared" ref="U1854" si="44441">parseTime(S1854)-(T1857=INT(RIGHT($F1854, 1)))</f>
        <v>0</v>
      </c>
      <c r="V1854" s="45">
        <f t="shared" si="44394"/>
        <v>0</v>
      </c>
      <c r="W1854" s="36"/>
      <c r="X1854" s="37"/>
      <c r="Y1854" s="44">
        <f t="shared" ref="Y1854" si="44442">parseTime(W1854)-(X1857=INT(RIGHT($F1854, 1)))</f>
        <v>0</v>
      </c>
      <c r="Z1854" s="45">
        <f t="shared" si="44396"/>
        <v>0</v>
      </c>
      <c r="AA1854" s="36"/>
      <c r="AB1854" s="37"/>
      <c r="AC1854" s="44">
        <f t="shared" ref="AC1854" si="44443">parseTime(AA1854)-(AB1857=INT(RIGHT($F1854, 1)))</f>
        <v>0</v>
      </c>
      <c r="AD1854" s="45">
        <f t="shared" si="44398"/>
        <v>0</v>
      </c>
      <c r="AE1854" s="36"/>
      <c r="AF1854" s="37"/>
      <c r="AG1854" s="44">
        <f t="shared" ref="AG1854" si="44444">parseTime(AE1854)-(AF1857=INT(RIGHT($F1854, 1)))</f>
        <v>0</v>
      </c>
      <c r="AH1854" s="45">
        <f t="shared" si="44400"/>
        <v>0</v>
      </c>
      <c r="AI1854" s="36"/>
      <c r="AJ1854" s="37"/>
      <c r="AK1854" s="44">
        <f>parseTime(AI1854)-(AJ1857=INT(RIGHT($F1854, 1)))</f>
        <v>0</v>
      </c>
      <c r="AL1854" s="45">
        <f t="shared" si="44401"/>
        <v>0</v>
      </c>
      <c r="AM1854" s="36"/>
      <c r="AN1854" s="37"/>
      <c r="AO1854" s="44">
        <f t="shared" ref="AO1854" si="44445">parseTime(AM1854)-(AN1857=INT(RIGHT($F1854, 1)))</f>
        <v>0</v>
      </c>
      <c r="AP1854" s="45">
        <f t="shared" si="44403"/>
        <v>0</v>
      </c>
      <c r="AQ1854" s="36"/>
      <c r="AR1854" s="37"/>
      <c r="AS1854" s="44">
        <f t="shared" ref="AS1854" si="44446">parseTime(AQ1854)-(AR1857=INT(RIGHT($F1854, 1)))</f>
        <v>0</v>
      </c>
      <c r="AT1854" s="45">
        <f t="shared" si="44405"/>
        <v>0</v>
      </c>
      <c r="AU1854" s="36"/>
      <c r="AV1854" s="37"/>
      <c r="AW1854" s="44">
        <f>parseTime(AU1854)-(AV1857=INT(RIGHT($F1854, 1)))</f>
        <v>0</v>
      </c>
      <c r="AX1854" s="45">
        <f t="shared" si="44406"/>
        <v>0</v>
      </c>
      <c r="AY1854" s="36"/>
      <c r="AZ1854" s="37"/>
      <c r="BA1854" s="44">
        <f>parseTime(AY1854)-(AZ1857=INT(RIGHT($F1854, 1)))</f>
        <v>0</v>
      </c>
      <c r="BB1854" s="45">
        <f t="shared" si="44407"/>
        <v>0</v>
      </c>
      <c r="BC1854" s="36"/>
      <c r="BD1854" s="37"/>
      <c r="BE1854" s="44">
        <f>parseTime(BC1854)-(BD1857=INT(RIGHT($F1854, 1)))</f>
        <v>0</v>
      </c>
      <c r="BF1854" s="45">
        <f t="shared" si="44408"/>
        <v>0</v>
      </c>
      <c r="BG1854" s="36"/>
      <c r="BH1854" s="37"/>
      <c r="BI1854" s="44">
        <f>parseTime(BG1854)-(BH1857=INT(RIGHT($F1854, 1)))</f>
        <v>0</v>
      </c>
      <c r="BJ1854" s="45">
        <f t="shared" si="44409"/>
        <v>0</v>
      </c>
      <c r="BK1854" s="36"/>
      <c r="BL1854" s="37"/>
      <c r="BM1854" s="44">
        <f>parseTime(BK1854)-(BL1857=INT(RIGHT($F1854, 1)))</f>
        <v>0</v>
      </c>
      <c r="BN1854" s="45">
        <f t="shared" si="44410"/>
        <v>0</v>
      </c>
      <c r="BO1854" s="36"/>
      <c r="BP1854" s="37"/>
      <c r="BQ1854" s="44">
        <f t="shared" ref="BQ1854" si="44447">parseTime(BO1854)-(BP1857=INT(RIGHT($F1854, 1)))</f>
        <v>0</v>
      </c>
      <c r="BR1854" s="45">
        <f t="shared" si="44412"/>
        <v>0</v>
      </c>
      <c r="BS1854" s="36"/>
      <c r="BT1854" s="37"/>
      <c r="BU1854" s="44">
        <f t="shared" ref="BU1854" si="44448">parseTime(BS1854)-(BT1857=INT(RIGHT($F1854, 1)))</f>
        <v>0</v>
      </c>
      <c r="BV1854" s="45">
        <f t="shared" si="44414"/>
        <v>0</v>
      </c>
      <c r="BW1854" s="36"/>
      <c r="BX1854" s="37"/>
      <c r="BY1854" s="44">
        <f t="shared" ref="BY1854" si="44449">parseTime(BW1854)-(BX1857=INT(RIGHT($F1854, 1)))</f>
        <v>0</v>
      </c>
      <c r="BZ1854" s="45">
        <f t="shared" si="44416"/>
        <v>0</v>
      </c>
      <c r="CA1854" s="36"/>
      <c r="CB1854" s="37"/>
      <c r="CC1854" s="44">
        <f t="shared" ref="CC1854" si="44450">parseTime(CA1854)-(CB1857=INT(RIGHT($F1854, 1)))</f>
        <v>0</v>
      </c>
      <c r="CD1854" s="45">
        <f t="shared" si="44418"/>
        <v>0</v>
      </c>
      <c r="CE1854" s="36"/>
      <c r="CF1854" s="37"/>
      <c r="CG1854" s="44">
        <f t="shared" ref="CG1854" si="44451">parseTime(CE1854)-(CF1857=INT(RIGHT($F1854, 1)))</f>
        <v>0</v>
      </c>
      <c r="CH1854" s="45">
        <f t="shared" si="44420"/>
        <v>0</v>
      </c>
    </row>
    <row r="1855" spans="1:86" x14ac:dyDescent="0.25">
      <c r="A1855" s="56"/>
      <c r="B1855" s="57"/>
      <c r="C1855" s="14">
        <f t="shared" si="44436"/>
        <v>0</v>
      </c>
      <c r="D1855" s="14" t="s">
        <v>259</v>
      </c>
      <c r="E1855" s="20">
        <v>4.25</v>
      </c>
      <c r="F1855" s="51" t="s">
        <v>131</v>
      </c>
      <c r="G1855" s="36"/>
      <c r="H1855" s="37"/>
      <c r="I1855" s="44">
        <f t="shared" ref="I1855" si="44452">parseTime(G1855)-(H1857=INT(RIGHT($F1855, 1)))</f>
        <v>0</v>
      </c>
      <c r="J1855" s="45">
        <f t="shared" si="44388"/>
        <v>0</v>
      </c>
      <c r="K1855" s="36"/>
      <c r="L1855" s="37"/>
      <c r="M1855" s="44">
        <f t="shared" ref="M1855" si="44453">parseTime(K1855)-(L1857=INT(RIGHT($F1855, 1)))</f>
        <v>0</v>
      </c>
      <c r="N1855" s="45">
        <f t="shared" si="44390"/>
        <v>0</v>
      </c>
      <c r="O1855" s="36"/>
      <c r="P1855" s="37"/>
      <c r="Q1855" s="44">
        <f t="shared" ref="Q1855" si="44454">parseTime(O1855)-(P1857=INT(RIGHT($F1855, 1)))</f>
        <v>0</v>
      </c>
      <c r="R1855" s="45">
        <f t="shared" si="44392"/>
        <v>0</v>
      </c>
      <c r="S1855" s="36"/>
      <c r="T1855" s="37"/>
      <c r="U1855" s="44">
        <f t="shared" ref="U1855" si="44455">parseTime(S1855)-(T1857=INT(RIGHT($F1855, 1)))</f>
        <v>0</v>
      </c>
      <c r="V1855" s="45">
        <f t="shared" si="44394"/>
        <v>0</v>
      </c>
      <c r="W1855" s="36"/>
      <c r="X1855" s="37"/>
      <c r="Y1855" s="44">
        <f t="shared" ref="Y1855" si="44456">parseTime(W1855)-(X1857=INT(RIGHT($F1855, 1)))</f>
        <v>0</v>
      </c>
      <c r="Z1855" s="45">
        <f t="shared" si="44396"/>
        <v>0</v>
      </c>
      <c r="AA1855" s="36"/>
      <c r="AB1855" s="37"/>
      <c r="AC1855" s="44">
        <f t="shared" ref="AC1855" si="44457">parseTime(AA1855)-(AB1857=INT(RIGHT($F1855, 1)))</f>
        <v>0</v>
      </c>
      <c r="AD1855" s="45">
        <f t="shared" si="44398"/>
        <v>0</v>
      </c>
      <c r="AE1855" s="36"/>
      <c r="AF1855" s="37"/>
      <c r="AG1855" s="44">
        <f t="shared" ref="AG1855" si="44458">parseTime(AE1855)-(AF1857=INT(RIGHT($F1855, 1)))</f>
        <v>0</v>
      </c>
      <c r="AH1855" s="45">
        <f t="shared" si="44400"/>
        <v>0</v>
      </c>
      <c r="AI1855" s="36"/>
      <c r="AJ1855" s="37"/>
      <c r="AK1855" s="44">
        <f>parseTime(AI1855)-(AJ1857=INT(RIGHT($F1855, 1)))</f>
        <v>0</v>
      </c>
      <c r="AL1855" s="45">
        <f t="shared" si="44401"/>
        <v>0</v>
      </c>
      <c r="AM1855" s="36"/>
      <c r="AN1855" s="37"/>
      <c r="AO1855" s="44">
        <f t="shared" ref="AO1855" si="44459">parseTime(AM1855)-(AN1857=INT(RIGHT($F1855, 1)))</f>
        <v>0</v>
      </c>
      <c r="AP1855" s="45">
        <f t="shared" si="44403"/>
        <v>0</v>
      </c>
      <c r="AQ1855" s="36"/>
      <c r="AR1855" s="37"/>
      <c r="AS1855" s="44">
        <f t="shared" ref="AS1855" si="44460">parseTime(AQ1855)-(AR1857=INT(RIGHT($F1855, 1)))</f>
        <v>0</v>
      </c>
      <c r="AT1855" s="45">
        <f t="shared" si="44405"/>
        <v>0</v>
      </c>
      <c r="AU1855" s="36"/>
      <c r="AV1855" s="37"/>
      <c r="AW1855" s="44">
        <f>parseTime(AU1855)-(AV1857=INT(RIGHT($F1855, 1)))</f>
        <v>0</v>
      </c>
      <c r="AX1855" s="45">
        <f t="shared" si="44406"/>
        <v>0</v>
      </c>
      <c r="AY1855" s="36"/>
      <c r="AZ1855" s="37"/>
      <c r="BA1855" s="44">
        <f>parseTime(AY1855)-(AZ1857=INT(RIGHT($F1855, 1)))</f>
        <v>0</v>
      </c>
      <c r="BB1855" s="45">
        <f t="shared" si="44407"/>
        <v>0</v>
      </c>
      <c r="BC1855" s="36"/>
      <c r="BD1855" s="37"/>
      <c r="BE1855" s="44">
        <f>parseTime(BC1855)-(BD1857=INT(RIGHT($F1855, 1)))</f>
        <v>0</v>
      </c>
      <c r="BF1855" s="45">
        <f t="shared" si="44408"/>
        <v>0</v>
      </c>
      <c r="BG1855" s="36"/>
      <c r="BH1855" s="37"/>
      <c r="BI1855" s="44">
        <f>parseTime(BG1855)-(BH1857=INT(RIGHT($F1855, 1)))</f>
        <v>0</v>
      </c>
      <c r="BJ1855" s="45">
        <f t="shared" si="44409"/>
        <v>0</v>
      </c>
      <c r="BK1855" s="36"/>
      <c r="BL1855" s="37"/>
      <c r="BM1855" s="44">
        <f>parseTime(BK1855)-(BL1857=INT(RIGHT($F1855, 1)))</f>
        <v>0</v>
      </c>
      <c r="BN1855" s="45">
        <f t="shared" si="44410"/>
        <v>0</v>
      </c>
      <c r="BO1855" s="36"/>
      <c r="BP1855" s="37"/>
      <c r="BQ1855" s="44">
        <f t="shared" ref="BQ1855" si="44461">parseTime(BO1855)-(BP1857=INT(RIGHT($F1855, 1)))</f>
        <v>0</v>
      </c>
      <c r="BR1855" s="45">
        <f t="shared" si="44412"/>
        <v>0</v>
      </c>
      <c r="BS1855" s="36"/>
      <c r="BT1855" s="37"/>
      <c r="BU1855" s="44">
        <f t="shared" ref="BU1855" si="44462">parseTime(BS1855)-(BT1857=INT(RIGHT($F1855, 1)))</f>
        <v>0</v>
      </c>
      <c r="BV1855" s="45">
        <f t="shared" si="44414"/>
        <v>0</v>
      </c>
      <c r="BW1855" s="36"/>
      <c r="BX1855" s="37"/>
      <c r="BY1855" s="44">
        <f t="shared" ref="BY1855" si="44463">parseTime(BW1855)-(BX1857=INT(RIGHT($F1855, 1)))</f>
        <v>0</v>
      </c>
      <c r="BZ1855" s="45">
        <f t="shared" si="44416"/>
        <v>0</v>
      </c>
      <c r="CA1855" s="36"/>
      <c r="CB1855" s="37"/>
      <c r="CC1855" s="44">
        <f t="shared" ref="CC1855" si="44464">parseTime(CA1855)-(CB1857=INT(RIGHT($F1855, 1)))</f>
        <v>0</v>
      </c>
      <c r="CD1855" s="45">
        <f t="shared" si="44418"/>
        <v>0</v>
      </c>
      <c r="CE1855" s="36"/>
      <c r="CF1855" s="37"/>
      <c r="CG1855" s="44">
        <f t="shared" ref="CG1855" si="44465">parseTime(CE1855)-(CF1857=INT(RIGHT($F1855, 1)))</f>
        <v>0</v>
      </c>
      <c r="CH1855" s="45">
        <f t="shared" si="44420"/>
        <v>0</v>
      </c>
    </row>
    <row r="1856" spans="1:86" x14ac:dyDescent="0.25">
      <c r="A1856" s="56" t="s">
        <v>119</v>
      </c>
      <c r="B1856" s="57">
        <f t="shared" ref="B1856" ca="1" si="44466">roleHours(G1852:CH1858, "MCC")</f>
        <v>7.5</v>
      </c>
      <c r="C1856" s="14">
        <f t="shared" ca="1" si="44436"/>
        <v>0.9375</v>
      </c>
      <c r="D1856" s="14" t="s">
        <v>260</v>
      </c>
      <c r="E1856" s="20">
        <v>4.6500000000000004</v>
      </c>
      <c r="F1856" s="51" t="s">
        <v>132</v>
      </c>
      <c r="G1856" s="36"/>
      <c r="H1856" s="37"/>
      <c r="I1856" s="44">
        <f t="shared" ref="I1856" si="44467">parseTime(G1856)-(H1857=INT(RIGHT($F1856, 1)))</f>
        <v>0</v>
      </c>
      <c r="J1856" s="45">
        <f t="shared" si="44388"/>
        <v>0</v>
      </c>
      <c r="K1856" s="36"/>
      <c r="L1856" s="37"/>
      <c r="M1856" s="44">
        <f t="shared" ref="M1856" si="44468">parseTime(K1856)-(L1857=INT(RIGHT($F1856, 1)))</f>
        <v>0</v>
      </c>
      <c r="N1856" s="45">
        <f t="shared" si="44390"/>
        <v>0</v>
      </c>
      <c r="O1856" s="36"/>
      <c r="P1856" s="37"/>
      <c r="Q1856" s="44">
        <f t="shared" ref="Q1856" si="44469">parseTime(O1856)-(P1857=INT(RIGHT($F1856, 1)))</f>
        <v>0</v>
      </c>
      <c r="R1856" s="45">
        <f t="shared" si="44392"/>
        <v>0</v>
      </c>
      <c r="S1856" s="36"/>
      <c r="T1856" s="37"/>
      <c r="U1856" s="44">
        <f t="shared" ref="U1856" si="44470">parseTime(S1856)-(T1857=INT(RIGHT($F1856, 1)))</f>
        <v>0</v>
      </c>
      <c r="V1856" s="45">
        <f t="shared" si="44394"/>
        <v>0</v>
      </c>
      <c r="W1856" s="36"/>
      <c r="X1856" s="37"/>
      <c r="Y1856" s="44">
        <f t="shared" ref="Y1856" si="44471">parseTime(W1856)-(X1857=INT(RIGHT($F1856, 1)))</f>
        <v>0</v>
      </c>
      <c r="Z1856" s="45">
        <f t="shared" si="44396"/>
        <v>0</v>
      </c>
      <c r="AA1856" s="36"/>
      <c r="AB1856" s="37"/>
      <c r="AC1856" s="44">
        <f t="shared" ref="AC1856" si="44472">parseTime(AA1856)-(AB1857=INT(RIGHT($F1856, 1)))</f>
        <v>0</v>
      </c>
      <c r="AD1856" s="45">
        <f t="shared" si="44398"/>
        <v>0</v>
      </c>
      <c r="AE1856" s="36"/>
      <c r="AF1856" s="37"/>
      <c r="AG1856" s="44">
        <f t="shared" ref="AG1856" si="44473">parseTime(AE1856)-(AF1857=INT(RIGHT($F1856, 1)))</f>
        <v>0</v>
      </c>
      <c r="AH1856" s="45">
        <f t="shared" si="44400"/>
        <v>0</v>
      </c>
      <c r="AI1856" s="36"/>
      <c r="AJ1856" s="37"/>
      <c r="AK1856" s="44">
        <f>parseTime(AI1856)-(AJ1857=INT(RIGHT($F1856, 1)))</f>
        <v>0</v>
      </c>
      <c r="AL1856" s="45">
        <f t="shared" si="44401"/>
        <v>0</v>
      </c>
      <c r="AM1856" s="36"/>
      <c r="AN1856" s="37"/>
      <c r="AO1856" s="44">
        <f t="shared" ref="AO1856" si="44474">parseTime(AM1856)-(AN1857=INT(RIGHT($F1856, 1)))</f>
        <v>0</v>
      </c>
      <c r="AP1856" s="45">
        <f t="shared" si="44403"/>
        <v>0</v>
      </c>
      <c r="AQ1856" s="36"/>
      <c r="AR1856" s="37"/>
      <c r="AS1856" s="44">
        <f t="shared" ref="AS1856" si="44475">parseTime(AQ1856)-(AR1857=INT(RIGHT($F1856, 1)))</f>
        <v>0</v>
      </c>
      <c r="AT1856" s="45">
        <f t="shared" si="44405"/>
        <v>0</v>
      </c>
      <c r="AU1856" s="36"/>
      <c r="AV1856" s="37"/>
      <c r="AW1856" s="44">
        <f>parseTime(AU1856)-(AV1857=INT(RIGHT($F1856, 1)))</f>
        <v>0</v>
      </c>
      <c r="AX1856" s="45">
        <f t="shared" si="44406"/>
        <v>0</v>
      </c>
      <c r="AY1856" s="36"/>
      <c r="AZ1856" s="37"/>
      <c r="BA1856" s="44">
        <f>parseTime(AY1856)-(AZ1857=INT(RIGHT($F1856, 1)))</f>
        <v>0</v>
      </c>
      <c r="BB1856" s="45">
        <f t="shared" si="44407"/>
        <v>0</v>
      </c>
      <c r="BC1856" s="36"/>
      <c r="BD1856" s="37"/>
      <c r="BE1856" s="44">
        <f>parseTime(BC1856)-(BD1857=INT(RIGHT($F1856, 1)))</f>
        <v>0</v>
      </c>
      <c r="BF1856" s="45">
        <f t="shared" si="44408"/>
        <v>0</v>
      </c>
      <c r="BG1856" s="36"/>
      <c r="BH1856" s="37"/>
      <c r="BI1856" s="44">
        <f>parseTime(BG1856)-(BH1857=INT(RIGHT($F1856, 1)))</f>
        <v>0</v>
      </c>
      <c r="BJ1856" s="45">
        <f t="shared" si="44409"/>
        <v>0</v>
      </c>
      <c r="BK1856" s="36"/>
      <c r="BL1856" s="37"/>
      <c r="BM1856" s="44">
        <f>parseTime(BK1856)-(BL1857=INT(RIGHT($F1856, 1)))</f>
        <v>0</v>
      </c>
      <c r="BN1856" s="45">
        <f t="shared" si="44410"/>
        <v>0</v>
      </c>
      <c r="BO1856" s="36"/>
      <c r="BP1856" s="37"/>
      <c r="BQ1856" s="44">
        <f t="shared" ref="BQ1856" si="44476">parseTime(BO1856)-(BP1857=INT(RIGHT($F1856, 1)))</f>
        <v>0</v>
      </c>
      <c r="BR1856" s="45">
        <f t="shared" si="44412"/>
        <v>0</v>
      </c>
      <c r="BS1856" s="36"/>
      <c r="BT1856" s="37"/>
      <c r="BU1856" s="44">
        <f t="shared" ref="BU1856" si="44477">parseTime(BS1856)-(BT1857=INT(RIGHT($F1856, 1)))</f>
        <v>0</v>
      </c>
      <c r="BV1856" s="45">
        <f t="shared" si="44414"/>
        <v>0</v>
      </c>
      <c r="BW1856" s="36"/>
      <c r="BX1856" s="37"/>
      <c r="BY1856" s="44">
        <f t="shared" ref="BY1856" si="44478">parseTime(BW1856)-(BX1857=INT(RIGHT($F1856, 1)))</f>
        <v>0</v>
      </c>
      <c r="BZ1856" s="45">
        <f t="shared" si="44416"/>
        <v>0</v>
      </c>
      <c r="CA1856" s="36"/>
      <c r="CB1856" s="37"/>
      <c r="CC1856" s="44">
        <f t="shared" ref="CC1856" si="44479">parseTime(CA1856)-(CB1857=INT(RIGHT($F1856, 1)))</f>
        <v>0</v>
      </c>
      <c r="CD1856" s="45">
        <f t="shared" si="44418"/>
        <v>0</v>
      </c>
      <c r="CE1856" s="36"/>
      <c r="CF1856" s="37"/>
      <c r="CG1856" s="44">
        <f t="shared" ref="CG1856" si="44480">parseTime(CE1856)-(CF1857=INT(RIGHT($F1856, 1)))</f>
        <v>0</v>
      </c>
      <c r="CH1856" s="45">
        <f t="shared" si="44420"/>
        <v>0</v>
      </c>
    </row>
    <row r="1857" spans="1:86" x14ac:dyDescent="0.25">
      <c r="A1857" s="56"/>
      <c r="B1857" s="57"/>
      <c r="C1857" s="14">
        <f t="shared" si="44436"/>
        <v>0</v>
      </c>
      <c r="D1857" s="14"/>
      <c r="E1857" s="20">
        <f t="shared" ref="E1857" si="44481">((7.5/2)-0.5+E1856)*8</f>
        <v>63.2</v>
      </c>
      <c r="F1857" s="51"/>
      <c r="G1857" s="46" t="s">
        <v>134</v>
      </c>
      <c r="H1857" s="38">
        <f t="shared" ref="H1857" si="44482">lunchAdjust(G1852:H1856)</f>
        <v>1</v>
      </c>
      <c r="I1857" s="48" t="s">
        <v>0</v>
      </c>
      <c r="J1857" s="39">
        <f t="shared" ref="J1857" si="44483">SUMPRODUCT(I1852:I1856*J1852:J1856)</f>
        <v>8</v>
      </c>
      <c r="K1857" s="46" t="s">
        <v>134</v>
      </c>
      <c r="L1857" s="38">
        <f t="shared" ref="L1857" si="44484">lunchAdjust(K1852:L1856)</f>
        <v>1</v>
      </c>
      <c r="M1857" s="48" t="s">
        <v>0</v>
      </c>
      <c r="N1857" s="39">
        <f t="shared" ref="N1857" si="44485">SUMPRODUCT(M1852:M1856*N1852:N1856)</f>
        <v>8</v>
      </c>
      <c r="O1857" s="46" t="s">
        <v>134</v>
      </c>
      <c r="P1857" s="38">
        <f t="shared" ref="P1857" si="44486">lunchAdjust(O1852:P1856)</f>
        <v>0</v>
      </c>
      <c r="Q1857" s="48" t="s">
        <v>0</v>
      </c>
      <c r="R1857" s="39">
        <f t="shared" ref="R1857" si="44487">SUMPRODUCT(Q1852:Q1856*R1852:R1856)</f>
        <v>0</v>
      </c>
      <c r="S1857" s="46" t="s">
        <v>134</v>
      </c>
      <c r="T1857" s="38">
        <f t="shared" ref="T1857" si="44488">lunchAdjust(S1852:T1856)</f>
        <v>1</v>
      </c>
      <c r="U1857" s="48" t="s">
        <v>0</v>
      </c>
      <c r="V1857" s="39">
        <f t="shared" ref="V1857" si="44489">SUMPRODUCT(U1852:U1856*V1852:V1856)</f>
        <v>8</v>
      </c>
      <c r="W1857" s="46" t="s">
        <v>134</v>
      </c>
      <c r="X1857" s="38">
        <f t="shared" ref="X1857" si="44490">lunchAdjust(W1852:X1856)</f>
        <v>0</v>
      </c>
      <c r="Y1857" s="48" t="s">
        <v>0</v>
      </c>
      <c r="Z1857" s="39">
        <f t="shared" ref="Z1857" si="44491">SUMPRODUCT(Y1852:Y1856*Z1852:Z1856)</f>
        <v>0</v>
      </c>
      <c r="AA1857" s="46" t="s">
        <v>134</v>
      </c>
      <c r="AB1857" s="38">
        <f t="shared" ref="AB1857" si="44492">lunchAdjust(AA1852:AB1856)</f>
        <v>1</v>
      </c>
      <c r="AC1857" s="48" t="s">
        <v>0</v>
      </c>
      <c r="AD1857" s="39">
        <f t="shared" ref="AD1857" si="44493">SUMPRODUCT(AC1852:AC1856*AD1852:AD1856)</f>
        <v>8</v>
      </c>
      <c r="AE1857" s="46" t="s">
        <v>134</v>
      </c>
      <c r="AF1857" s="38">
        <f t="shared" ref="AF1857" si="44494">lunchAdjust(AE1852:AF1856)</f>
        <v>1</v>
      </c>
      <c r="AG1857" s="48" t="s">
        <v>0</v>
      </c>
      <c r="AH1857" s="39">
        <f t="shared" ref="AH1857" si="44495">SUMPRODUCT(AG1852:AG1856*AH1852:AH1856)</f>
        <v>7.5</v>
      </c>
      <c r="AI1857" s="46" t="s">
        <v>134</v>
      </c>
      <c r="AJ1857" s="38">
        <f t="shared" ref="AJ1857" si="44496">lunchAdjust(AI1852:AJ1856)</f>
        <v>1</v>
      </c>
      <c r="AK1857" s="48" t="s">
        <v>0</v>
      </c>
      <c r="AL1857" s="39">
        <f t="shared" ref="AL1857" si="44497">SUMPRODUCT(AK1852:AK1856*AL1852:AL1856)</f>
        <v>0</v>
      </c>
      <c r="AM1857" s="46" t="s">
        <v>134</v>
      </c>
      <c r="AN1857" s="38">
        <f t="shared" ref="AN1857" si="44498">lunchAdjust(AM1852:AN1856)</f>
        <v>0</v>
      </c>
      <c r="AO1857" s="48" t="s">
        <v>0</v>
      </c>
      <c r="AP1857" s="39">
        <f t="shared" ref="AP1857" si="44499">SUMPRODUCT(AO1852:AO1856*AP1852:AP1856)</f>
        <v>0</v>
      </c>
      <c r="AQ1857" s="46" t="s">
        <v>134</v>
      </c>
      <c r="AR1857" s="38">
        <f t="shared" ref="AR1857" si="44500">lunchAdjust(AQ1852:AR1856)</f>
        <v>0</v>
      </c>
      <c r="AS1857" s="48" t="s">
        <v>0</v>
      </c>
      <c r="AT1857" s="39">
        <f t="shared" ref="AT1857" si="44501">SUMPRODUCT(AS1852:AS1856*AT1852:AT1856)</f>
        <v>0</v>
      </c>
      <c r="AU1857" s="46" t="s">
        <v>134</v>
      </c>
      <c r="AV1857" s="38">
        <f t="shared" ref="AV1857" si="44502">lunchAdjust(AU1852:AV1856)</f>
        <v>0</v>
      </c>
      <c r="AW1857" s="48" t="s">
        <v>0</v>
      </c>
      <c r="AX1857" s="39">
        <f t="shared" ref="AX1857" si="44503">SUMPRODUCT(AW1852:AW1856*AX1852:AX1856)</f>
        <v>0</v>
      </c>
      <c r="AY1857" s="46" t="s">
        <v>134</v>
      </c>
      <c r="AZ1857" s="38">
        <f t="shared" ref="AZ1857" si="44504">lunchAdjust(AY1852:AZ1856)</f>
        <v>0</v>
      </c>
      <c r="BA1857" s="48" t="s">
        <v>0</v>
      </c>
      <c r="BB1857" s="39">
        <f t="shared" ref="BB1857" si="44505">SUMPRODUCT(BA1852:BA1856*BB1852:BB1856)</f>
        <v>0</v>
      </c>
      <c r="BC1857" s="46" t="s">
        <v>134</v>
      </c>
      <c r="BD1857" s="38">
        <f t="shared" ref="BD1857" si="44506">lunchAdjust(BC1852:BD1856)</f>
        <v>0</v>
      </c>
      <c r="BE1857" s="48" t="s">
        <v>0</v>
      </c>
      <c r="BF1857" s="39">
        <f t="shared" ref="BF1857" si="44507">SUMPRODUCT(BE1852:BE1856*BF1852:BF1856)</f>
        <v>0</v>
      </c>
      <c r="BG1857" s="46" t="s">
        <v>134</v>
      </c>
      <c r="BH1857" s="38">
        <f t="shared" ref="BH1857" si="44508">lunchAdjust(BG1852:BH1856)</f>
        <v>0</v>
      </c>
      <c r="BI1857" s="48" t="s">
        <v>0</v>
      </c>
      <c r="BJ1857" s="39">
        <f t="shared" ref="BJ1857" si="44509">SUMPRODUCT(BI1852:BI1856*BJ1852:BJ1856)</f>
        <v>0</v>
      </c>
      <c r="BK1857" s="46" t="s">
        <v>134</v>
      </c>
      <c r="BL1857" s="38">
        <f t="shared" ref="BL1857" si="44510">lunchAdjust(BK1852:BL1856)</f>
        <v>0</v>
      </c>
      <c r="BM1857" s="48" t="s">
        <v>0</v>
      </c>
      <c r="BN1857" s="39">
        <f t="shared" ref="BN1857" si="44511">SUMPRODUCT(BM1852:BM1856*BN1852:BN1856)</f>
        <v>0</v>
      </c>
      <c r="BO1857" s="46" t="s">
        <v>134</v>
      </c>
      <c r="BP1857" s="38">
        <f t="shared" ref="BP1857" si="44512">lunchAdjust(BO1852:BP1856)</f>
        <v>1</v>
      </c>
      <c r="BQ1857" s="48" t="s">
        <v>0</v>
      </c>
      <c r="BR1857" s="39">
        <f t="shared" ref="BR1857" si="44513">SUMPRODUCT(BQ1852:BQ1856*BR1852:BR1856)</f>
        <v>8</v>
      </c>
      <c r="BS1857" s="46" t="s">
        <v>134</v>
      </c>
      <c r="BT1857" s="38">
        <f t="shared" ref="BT1857" si="44514">lunchAdjust(BS1852:BT1856)</f>
        <v>1</v>
      </c>
      <c r="BU1857" s="48" t="s">
        <v>0</v>
      </c>
      <c r="BV1857" s="39">
        <f t="shared" ref="BV1857" si="44515">SUMPRODUCT(BU1852:BU1856*BV1852:BV1856)</f>
        <v>8</v>
      </c>
      <c r="BW1857" s="46" t="s">
        <v>134</v>
      </c>
      <c r="BX1857" s="38">
        <f t="shared" ref="BX1857" si="44516">lunchAdjust(BW1852:BX1856)</f>
        <v>0</v>
      </c>
      <c r="BY1857" s="48" t="s">
        <v>0</v>
      </c>
      <c r="BZ1857" s="39">
        <f t="shared" ref="BZ1857" si="44517">SUMPRODUCT(BY1852:BY1856*BZ1852:BZ1856)</f>
        <v>0</v>
      </c>
      <c r="CA1857" s="46" t="s">
        <v>134</v>
      </c>
      <c r="CB1857" s="38">
        <f t="shared" ref="CB1857" si="44518">lunchAdjust(CA1852:CB1856)</f>
        <v>0</v>
      </c>
      <c r="CC1857" s="48" t="s">
        <v>0</v>
      </c>
      <c r="CD1857" s="39">
        <f t="shared" ref="CD1857" si="44519">SUMPRODUCT(CC1852:CC1856*CD1852:CD1856)</f>
        <v>0</v>
      </c>
      <c r="CE1857" s="46" t="s">
        <v>134</v>
      </c>
      <c r="CF1857" s="38">
        <f t="shared" ref="CF1857" si="44520">lunchAdjust(CE1852:CF1856)</f>
        <v>0</v>
      </c>
      <c r="CG1857" s="48" t="s">
        <v>0</v>
      </c>
      <c r="CH1857" s="39">
        <f t="shared" ref="CH1857" si="44521">SUMPRODUCT(CG1852:CG1856*CH1852:CH1856)</f>
        <v>0</v>
      </c>
    </row>
    <row r="1858" spans="1:86" ht="15.75" thickBot="1" x14ac:dyDescent="0.3">
      <c r="A1858" s="58" t="s">
        <v>121</v>
      </c>
      <c r="B1858" s="59">
        <f t="shared" ref="B1858" ca="1" si="44522">roleHours(G1852:CH1858, "OUT")</f>
        <v>0</v>
      </c>
      <c r="C1858" s="54" t="s">
        <v>137</v>
      </c>
      <c r="D1858" s="22">
        <f t="shared" ref="D1858" ca="1" si="44523">roleHours(G1852:CH1858, "PTO")</f>
        <v>8</v>
      </c>
      <c r="E1858" s="23">
        <f t="shared" ref="E1858" ca="1" si="44524">E1857-B1853</f>
        <v>7.7000000000000028</v>
      </c>
      <c r="F1858" s="52"/>
      <c r="G1858" s="47" t="s">
        <v>39</v>
      </c>
      <c r="H1858" s="40">
        <f t="shared" si="43144"/>
        <v>0</v>
      </c>
      <c r="I1858" s="49" t="s">
        <v>135</v>
      </c>
      <c r="J1858" s="41">
        <f t="shared" ref="J1858" si="44525">J1857*G$4</f>
        <v>0</v>
      </c>
      <c r="K1858" s="47" t="s">
        <v>39</v>
      </c>
      <c r="L1858" s="40">
        <f t="shared" ref="L1858" si="44526">SUMPRODUCT(M1852:M1856*(L1852:L1856="PTO"))+SUMPRODUCT(M1852:M1856*(L1852:L1856="HOL"))</f>
        <v>0</v>
      </c>
      <c r="M1858" s="49" t="s">
        <v>135</v>
      </c>
      <c r="N1858" s="41">
        <f t="shared" ref="N1858" si="44527">N1857*K$4</f>
        <v>0</v>
      </c>
      <c r="O1858" s="47" t="s">
        <v>39</v>
      </c>
      <c r="P1858" s="40">
        <f t="shared" ref="P1858" si="44528">SUMPRODUCT(Q1852:Q1856*(P1852:P1856="PTO"))+SUMPRODUCT(Q1852:Q1856*(P1852:P1856="HOL"))</f>
        <v>0</v>
      </c>
      <c r="Q1858" s="49" t="s">
        <v>135</v>
      </c>
      <c r="R1858" s="41">
        <f t="shared" ref="R1858" si="44529">R1857*O$4</f>
        <v>0</v>
      </c>
      <c r="S1858" s="47" t="s">
        <v>39</v>
      </c>
      <c r="T1858" s="40">
        <f t="shared" ref="T1858" si="44530">SUMPRODUCT(U1852:U1856*(T1852:T1856="PTO"))+SUMPRODUCT(U1852:U1856*(T1852:T1856="HOL"))</f>
        <v>0</v>
      </c>
      <c r="U1858" s="49" t="s">
        <v>135</v>
      </c>
      <c r="V1858" s="41">
        <f t="shared" ref="V1858" si="44531">V1857*S$4</f>
        <v>0</v>
      </c>
      <c r="W1858" s="47" t="s">
        <v>39</v>
      </c>
      <c r="X1858" s="40">
        <f t="shared" ref="X1858" si="44532">SUMPRODUCT(Y1852:Y1856*(X1852:X1856="PTO"))+SUMPRODUCT(Y1852:Y1856*(X1852:X1856="HOL"))</f>
        <v>0</v>
      </c>
      <c r="Y1858" s="49" t="s">
        <v>135</v>
      </c>
      <c r="Z1858" s="41">
        <f t="shared" ref="Z1858" si="44533">Z1857*W$4</f>
        <v>0</v>
      </c>
      <c r="AA1858" s="47" t="s">
        <v>39</v>
      </c>
      <c r="AB1858" s="40">
        <f t="shared" ref="AB1858" si="44534">SUMPRODUCT(AC1852:AC1856*(AB1852:AB1856="PTO"))+SUMPRODUCT(AC1852:AC1856*(AB1852:AB1856="HOL"))</f>
        <v>0</v>
      </c>
      <c r="AC1858" s="49" t="s">
        <v>135</v>
      </c>
      <c r="AD1858" s="41">
        <f t="shared" ref="AD1858" si="44535">AD1857*AA$4</f>
        <v>8</v>
      </c>
      <c r="AE1858" s="47" t="s">
        <v>39</v>
      </c>
      <c r="AF1858" s="40">
        <f t="shared" ref="AF1858" si="44536">SUMPRODUCT(AG1852:AG1856*(AF1852:AF1856="PTO"))+SUMPRODUCT(AG1852:AG1856*(AF1852:AF1856="HOL"))</f>
        <v>0</v>
      </c>
      <c r="AG1858" s="49" t="s">
        <v>135</v>
      </c>
      <c r="AH1858" s="41">
        <f t="shared" ref="AH1858" si="44537">AH1857*AE$4</f>
        <v>7.5</v>
      </c>
      <c r="AI1858" s="47" t="s">
        <v>39</v>
      </c>
      <c r="AJ1858" s="40">
        <f t="shared" ref="AJ1858" si="44538">SUMPRODUCT(AK1852:AK1856*(AJ1852:AJ1856="PTO"))+SUMPRODUCT(AK1852:AK1856*(AJ1852:AJ1856="HOL"))</f>
        <v>8</v>
      </c>
      <c r="AK1858" s="49" t="s">
        <v>135</v>
      </c>
      <c r="AL1858" s="41">
        <f>AL1857*AI$4</f>
        <v>0</v>
      </c>
      <c r="AM1858" s="47" t="s">
        <v>39</v>
      </c>
      <c r="AN1858" s="40">
        <f t="shared" ref="AN1858" si="44539">SUMPRODUCT(AO1852:AO1856*(AN1852:AN1856="PTO"))+SUMPRODUCT(AO1852:AO1856*(AN1852:AN1856="HOL"))</f>
        <v>0</v>
      </c>
      <c r="AO1858" s="49" t="s">
        <v>135</v>
      </c>
      <c r="AP1858" s="41">
        <f t="shared" ref="AP1858" si="44540">AP1857*AM$4</f>
        <v>0</v>
      </c>
      <c r="AQ1858" s="47" t="s">
        <v>39</v>
      </c>
      <c r="AR1858" s="40">
        <f t="shared" ref="AR1858" si="44541">SUMPRODUCT(AS1852:AS1856*(AR1852:AR1856="PTO"))+SUMPRODUCT(AS1852:AS1856*(AR1852:AR1856="HOL"))</f>
        <v>0</v>
      </c>
      <c r="AS1858" s="49" t="s">
        <v>135</v>
      </c>
      <c r="AT1858" s="41">
        <f t="shared" ref="AT1858" si="44542">AT1857*AQ$4</f>
        <v>0</v>
      </c>
      <c r="AU1858" s="47" t="s">
        <v>39</v>
      </c>
      <c r="AV1858" s="40">
        <f t="shared" ref="AV1858" si="44543">SUMPRODUCT(AW1852:AW1856*(AV1852:AV1856="PTO"))+SUMPRODUCT(AW1852:AW1856*(AV1852:AV1856="HOL"))</f>
        <v>0</v>
      </c>
      <c r="AW1858" s="49" t="s">
        <v>135</v>
      </c>
      <c r="AX1858" s="41">
        <f>AX1857*AU$4</f>
        <v>0</v>
      </c>
      <c r="AY1858" s="47" t="s">
        <v>39</v>
      </c>
      <c r="AZ1858" s="40">
        <f t="shared" ref="AZ1858" si="44544">SUMPRODUCT(BA1852:BA1856*(AZ1852:AZ1856="PTO"))+SUMPRODUCT(BA1852:BA1856*(AZ1852:AZ1856="HOL"))</f>
        <v>0</v>
      </c>
      <c r="BA1858" s="49" t="s">
        <v>135</v>
      </c>
      <c r="BB1858" s="41">
        <f>BB1857*AY$4</f>
        <v>0</v>
      </c>
      <c r="BC1858" s="47" t="s">
        <v>39</v>
      </c>
      <c r="BD1858" s="40">
        <f t="shared" ref="BD1858" si="44545">SUMPRODUCT(BE1852:BE1856*(BD1852:BD1856="PTO"))+SUMPRODUCT(BE1852:BE1856*(BD1852:BD1856="HOL"))</f>
        <v>0</v>
      </c>
      <c r="BE1858" s="49" t="s">
        <v>135</v>
      </c>
      <c r="BF1858" s="41">
        <f>BF1857*BC$4</f>
        <v>0</v>
      </c>
      <c r="BG1858" s="47" t="s">
        <v>39</v>
      </c>
      <c r="BH1858" s="40">
        <f t="shared" ref="BH1858" si="44546">SUMPRODUCT(BI1852:BI1856*(BH1852:BH1856="PTO"))+SUMPRODUCT(BI1852:BI1856*(BH1852:BH1856="HOL"))</f>
        <v>0</v>
      </c>
      <c r="BI1858" s="49" t="s">
        <v>135</v>
      </c>
      <c r="BJ1858" s="41">
        <f>BJ1857*BG$4</f>
        <v>0</v>
      </c>
      <c r="BK1858" s="47" t="s">
        <v>39</v>
      </c>
      <c r="BL1858" s="40">
        <f t="shared" ref="BL1858" si="44547">SUMPRODUCT(BM1852:BM1856*(BL1852:BL1856="PTO"))+SUMPRODUCT(BM1852:BM1856*(BL1852:BL1856="HOL"))</f>
        <v>0</v>
      </c>
      <c r="BM1858" s="49" t="s">
        <v>135</v>
      </c>
      <c r="BN1858" s="41">
        <f>BN1857*BK$4</f>
        <v>0</v>
      </c>
      <c r="BO1858" s="47" t="s">
        <v>39</v>
      </c>
      <c r="BP1858" s="40">
        <f t="shared" ref="BP1858" si="44548">SUMPRODUCT(BQ1852:BQ1856*(BP1852:BP1856="PTO"))+SUMPRODUCT(BQ1852:BQ1856*(BP1852:BP1856="HOL"))</f>
        <v>0</v>
      </c>
      <c r="BQ1858" s="49" t="s">
        <v>135</v>
      </c>
      <c r="BR1858" s="41">
        <f t="shared" ref="BR1858" si="44549">BR1857*BO$4</f>
        <v>8</v>
      </c>
      <c r="BS1858" s="47" t="s">
        <v>39</v>
      </c>
      <c r="BT1858" s="40">
        <f t="shared" ref="BT1858" si="44550">SUMPRODUCT(BU1852:BU1856*(BT1852:BT1856="PTO"))+SUMPRODUCT(BU1852:BU1856*(BT1852:BT1856="HOL"))</f>
        <v>0</v>
      </c>
      <c r="BU1858" s="49" t="s">
        <v>135</v>
      </c>
      <c r="BV1858" s="41">
        <f t="shared" ref="BV1858" si="44551">BV1857*BS$4</f>
        <v>8</v>
      </c>
      <c r="BW1858" s="47" t="s">
        <v>39</v>
      </c>
      <c r="BX1858" s="40">
        <f t="shared" ref="BX1858" si="44552">SUMPRODUCT(BY1852:BY1856*(BX1852:BX1856="PTO"))+SUMPRODUCT(BY1852:BY1856*(BX1852:BX1856="HOL"))</f>
        <v>0</v>
      </c>
      <c r="BY1858" s="49" t="s">
        <v>135</v>
      </c>
      <c r="BZ1858" s="41">
        <f t="shared" ref="BZ1858" si="44553">BZ1857*BW$4</f>
        <v>0</v>
      </c>
      <c r="CA1858" s="47" t="s">
        <v>39</v>
      </c>
      <c r="CB1858" s="40">
        <f t="shared" ref="CB1858" si="44554">SUMPRODUCT(CC1852:CC1856*(CB1852:CB1856="PTO"))+SUMPRODUCT(CC1852:CC1856*(CB1852:CB1856="HOL"))</f>
        <v>0</v>
      </c>
      <c r="CC1858" s="49" t="s">
        <v>135</v>
      </c>
      <c r="CD1858" s="41">
        <f t="shared" ref="CD1858" si="44555">CD1857*CA$4</f>
        <v>0</v>
      </c>
      <c r="CE1858" s="47" t="s">
        <v>39</v>
      </c>
      <c r="CF1858" s="40">
        <f t="shared" ref="CF1858" si="44556">SUMPRODUCT(CG1852:CG1856*(CF1852:CF1856="PTO"))+SUMPRODUCT(CG1852:CG1856*(CF1852:CF1856="HOL"))</f>
        <v>0</v>
      </c>
      <c r="CG1858" s="49" t="s">
        <v>135</v>
      </c>
      <c r="CH1858" s="41">
        <f t="shared" ref="CH1858" si="44557">CH1857*CE$4</f>
        <v>0</v>
      </c>
    </row>
    <row r="1859" spans="1:86" x14ac:dyDescent="0.25">
      <c r="A1859" s="70" t="s">
        <v>133</v>
      </c>
      <c r="B1859" s="71">
        <f t="shared" ref="B1859" ca="1" si="44558">D1859-B1860</f>
        <v>5.3333333333333357</v>
      </c>
      <c r="C1859" s="72" t="s">
        <v>122</v>
      </c>
      <c r="D1859" s="71">
        <f>IFERROR(INDEX(Holidays[FTE], MATCH(Entry!E1859, Holidays[Date], 0)), 1)*8*INDEX(FTEguide[[1]:[12]], MATCH(Entry!E1860, FTEguide[Weekday], 0), IF(Entry!E1862&gt;0, Entry!E1862, MONTH(Entry!E1859)))</f>
        <v>21.333333333333336</v>
      </c>
      <c r="E1859" s="60">
        <f t="shared" si="44386"/>
        <v>44093</v>
      </c>
      <c r="F1859" s="50" t="s">
        <v>128</v>
      </c>
      <c r="G1859" s="34"/>
      <c r="H1859" s="35"/>
      <c r="I1859" s="42">
        <f t="shared" ref="I1859" si="44559">parseTime(G1859)-(H1864=INT(RIGHT($F1859, 1)))</f>
        <v>0</v>
      </c>
      <c r="J1859" s="43">
        <f t="shared" ref="J1859:J1863" si="44560">isClocked(H1859)</f>
        <v>0</v>
      </c>
      <c r="K1859" s="34"/>
      <c r="L1859" s="35"/>
      <c r="M1859" s="42">
        <f t="shared" ref="M1859" si="44561">parseTime(K1859)-(L1864=INT(RIGHT($F1859, 1)))</f>
        <v>0</v>
      </c>
      <c r="N1859" s="43">
        <f t="shared" ref="N1859:N1863" si="44562">isClocked(L1859)</f>
        <v>0</v>
      </c>
      <c r="O1859" s="34"/>
      <c r="P1859" s="35"/>
      <c r="Q1859" s="42">
        <f t="shared" ref="Q1859" si="44563">parseTime(O1859)-(P1864=INT(RIGHT($F1859, 1)))</f>
        <v>0</v>
      </c>
      <c r="R1859" s="43">
        <f t="shared" ref="R1859:R1863" si="44564">isClocked(P1859)</f>
        <v>0</v>
      </c>
      <c r="S1859" s="34"/>
      <c r="T1859" s="35"/>
      <c r="U1859" s="42">
        <f t="shared" ref="U1859" si="44565">parseTime(S1859)-(T1864=INT(RIGHT($F1859, 1)))</f>
        <v>0</v>
      </c>
      <c r="V1859" s="43">
        <f t="shared" ref="V1859:V1863" si="44566">isClocked(T1859)</f>
        <v>0</v>
      </c>
      <c r="W1859" s="34"/>
      <c r="X1859" s="35"/>
      <c r="Y1859" s="42">
        <f t="shared" ref="Y1859" si="44567">parseTime(W1859)-(X1864=INT(RIGHT($F1859, 1)))</f>
        <v>0</v>
      </c>
      <c r="Z1859" s="43">
        <f t="shared" ref="Z1859:Z1863" si="44568">isClocked(X1859)</f>
        <v>0</v>
      </c>
      <c r="AA1859" s="34" t="s">
        <v>136</v>
      </c>
      <c r="AB1859" s="35" t="s">
        <v>23</v>
      </c>
      <c r="AC1859" s="42">
        <f t="shared" ref="AC1859" si="44569">parseTime(AA1859)-(AB1864=INT(RIGHT($F1859, 1)))</f>
        <v>8</v>
      </c>
      <c r="AD1859" s="43">
        <f t="shared" ref="AD1859:AD1863" si="44570">isClocked(AB1859)</f>
        <v>1</v>
      </c>
      <c r="AE1859" s="34"/>
      <c r="AF1859" s="35"/>
      <c r="AG1859" s="42">
        <f t="shared" ref="AG1859" si="44571">parseTime(AE1859)-(AF1864=INT(RIGHT($F1859, 1)))</f>
        <v>0</v>
      </c>
      <c r="AH1859" s="43">
        <f t="shared" ref="AH1859:AH1863" si="44572">isClocked(AF1859)</f>
        <v>0</v>
      </c>
      <c r="AI1859" s="34" t="s">
        <v>136</v>
      </c>
      <c r="AJ1859" s="35" t="s">
        <v>39</v>
      </c>
      <c r="AK1859" s="42">
        <f>parseTime(AI1859)-(AJ1864=INT(RIGHT($F1859, 1)))</f>
        <v>8</v>
      </c>
      <c r="AL1859" s="43">
        <f t="shared" ref="AL1859:AL1863" si="44573">isClocked(AJ1859)</f>
        <v>0</v>
      </c>
      <c r="AM1859" s="34"/>
      <c r="AN1859" s="35"/>
      <c r="AO1859" s="42">
        <f t="shared" ref="AO1859" si="44574">parseTime(AM1859)-(AN1864=INT(RIGHT($F1859, 1)))</f>
        <v>0</v>
      </c>
      <c r="AP1859" s="43">
        <f t="shared" ref="AP1859:AP1863" si="44575">isClocked(AN1859)</f>
        <v>0</v>
      </c>
      <c r="AQ1859" s="34"/>
      <c r="AR1859" s="35"/>
      <c r="AS1859" s="42">
        <f t="shared" ref="AS1859" si="44576">parseTime(AQ1859)-(AR1864=INT(RIGHT($F1859, 1)))</f>
        <v>0</v>
      </c>
      <c r="AT1859" s="43">
        <f t="shared" ref="AT1859:AT1863" si="44577">isClocked(AR1859)</f>
        <v>0</v>
      </c>
      <c r="AU1859" s="34"/>
      <c r="AV1859" s="35"/>
      <c r="AW1859" s="42">
        <f>parseTime(AU1859)-(AV1864=INT(RIGHT($F1859, 1)))</f>
        <v>0</v>
      </c>
      <c r="AX1859" s="43">
        <f t="shared" ref="AX1859:AX1863" si="44578">isClocked(AV1859)</f>
        <v>0</v>
      </c>
      <c r="AY1859" s="34"/>
      <c r="AZ1859" s="35"/>
      <c r="BA1859" s="42">
        <f>parseTime(AY1859)-(AZ1864=INT(RIGHT($F1859, 1)))</f>
        <v>0</v>
      </c>
      <c r="BB1859" s="43">
        <f t="shared" ref="BB1859:BB1863" si="44579">isClocked(AZ1859)</f>
        <v>0</v>
      </c>
      <c r="BC1859" s="34"/>
      <c r="BD1859" s="35"/>
      <c r="BE1859" s="42">
        <f>parseTime(BC1859)-(BD1864=INT(RIGHT($F1859, 1)))</f>
        <v>0</v>
      </c>
      <c r="BF1859" s="43">
        <f t="shared" ref="BF1859:BF1863" si="44580">isClocked(BD1859)</f>
        <v>0</v>
      </c>
      <c r="BG1859" s="34"/>
      <c r="BH1859" s="35"/>
      <c r="BI1859" s="42">
        <f>parseTime(BG1859)-(BH1864=INT(RIGHT($F1859, 1)))</f>
        <v>0</v>
      </c>
      <c r="BJ1859" s="43">
        <f t="shared" ref="BJ1859:BJ1863" si="44581">isClocked(BH1859)</f>
        <v>0</v>
      </c>
      <c r="BK1859" s="34"/>
      <c r="BL1859" s="35"/>
      <c r="BM1859" s="42">
        <f>parseTime(BK1859)-(BL1864=INT(RIGHT($F1859, 1)))</f>
        <v>0</v>
      </c>
      <c r="BN1859" s="43">
        <f t="shared" ref="BN1859:BN1863" si="44582">isClocked(BL1859)</f>
        <v>0</v>
      </c>
      <c r="BO1859" s="34" t="s">
        <v>136</v>
      </c>
      <c r="BP1859" s="35" t="s">
        <v>23</v>
      </c>
      <c r="BQ1859" s="42">
        <f t="shared" ref="BQ1859" si="44583">parseTime(BO1859)-(BP1864=INT(RIGHT($F1859, 1)))</f>
        <v>8</v>
      </c>
      <c r="BR1859" s="43">
        <f t="shared" ref="BR1859:BR1863" si="44584">isClocked(BP1859)</f>
        <v>1</v>
      </c>
      <c r="BS1859" s="34"/>
      <c r="BT1859" s="35"/>
      <c r="BU1859" s="42">
        <f t="shared" ref="BU1859" si="44585">parseTime(BS1859)-(BT1864=INT(RIGHT($F1859, 1)))</f>
        <v>0</v>
      </c>
      <c r="BV1859" s="43">
        <f t="shared" ref="BV1859:BV1863" si="44586">isClocked(BT1859)</f>
        <v>0</v>
      </c>
      <c r="BW1859" s="34"/>
      <c r="BX1859" s="35"/>
      <c r="BY1859" s="42">
        <f t="shared" ref="BY1859" si="44587">parseTime(BW1859)-(BX1864=INT(RIGHT($F1859, 1)))</f>
        <v>0</v>
      </c>
      <c r="BZ1859" s="43">
        <f t="shared" ref="BZ1859:BZ1863" si="44588">isClocked(BX1859)</f>
        <v>0</v>
      </c>
      <c r="CA1859" s="34"/>
      <c r="CB1859" s="35"/>
      <c r="CC1859" s="42">
        <f t="shared" ref="CC1859" si="44589">parseTime(CA1859)-(CB1864=INT(RIGHT($F1859, 1)))</f>
        <v>0</v>
      </c>
      <c r="CD1859" s="43">
        <f t="shared" ref="CD1859:CD1863" si="44590">isClocked(CB1859)</f>
        <v>0</v>
      </c>
      <c r="CE1859" s="34"/>
      <c r="CF1859" s="35"/>
      <c r="CG1859" s="42">
        <f t="shared" ref="CG1859" si="44591">parseTime(CE1859)-(CF1864=INT(RIGHT($F1859, 1)))</f>
        <v>0</v>
      </c>
      <c r="CH1859" s="43">
        <f t="shared" ref="CH1859:CH1863" si="44592">isClocked(CF1859)</f>
        <v>0</v>
      </c>
    </row>
    <row r="1860" spans="1:86" x14ac:dyDescent="0.25">
      <c r="A1860" s="56" t="s">
        <v>0</v>
      </c>
      <c r="B1860" s="57">
        <f t="shared" ca="1" si="43902"/>
        <v>16</v>
      </c>
      <c r="C1860" s="14" t="s">
        <v>252</v>
      </c>
      <c r="D1860" s="14">
        <f t="shared" si="43385"/>
        <v>53.7</v>
      </c>
      <c r="E1860" s="55" t="str">
        <f t="shared" si="43903"/>
        <v>Saturday</v>
      </c>
      <c r="F1860" s="51" t="s">
        <v>129</v>
      </c>
      <c r="G1860" s="36"/>
      <c r="H1860" s="37"/>
      <c r="I1860" s="44">
        <f t="shared" ref="I1860" si="44593">parseTime(G1860)-(H1864=INT(RIGHT($F1860, 1)))</f>
        <v>0</v>
      </c>
      <c r="J1860" s="45">
        <f t="shared" si="44560"/>
        <v>0</v>
      </c>
      <c r="K1860" s="36"/>
      <c r="L1860" s="37"/>
      <c r="M1860" s="44">
        <f t="shared" ref="M1860" si="44594">parseTime(K1860)-(L1864=INT(RIGHT($F1860, 1)))</f>
        <v>0</v>
      </c>
      <c r="N1860" s="45">
        <f t="shared" si="44562"/>
        <v>0</v>
      </c>
      <c r="O1860" s="36"/>
      <c r="P1860" s="37"/>
      <c r="Q1860" s="44">
        <f t="shared" ref="Q1860" si="44595">parseTime(O1860)-(P1864=INT(RIGHT($F1860, 1)))</f>
        <v>0</v>
      </c>
      <c r="R1860" s="45">
        <f t="shared" si="44564"/>
        <v>0</v>
      </c>
      <c r="S1860" s="36"/>
      <c r="T1860" s="37"/>
      <c r="U1860" s="44">
        <f t="shared" ref="U1860" si="44596">parseTime(S1860)-(T1864=INT(RIGHT($F1860, 1)))</f>
        <v>0</v>
      </c>
      <c r="V1860" s="45">
        <f t="shared" si="44566"/>
        <v>0</v>
      </c>
      <c r="W1860" s="36"/>
      <c r="X1860" s="37"/>
      <c r="Y1860" s="44">
        <f t="shared" ref="Y1860" si="44597">parseTime(W1860)-(X1864=INT(RIGHT($F1860, 1)))</f>
        <v>0</v>
      </c>
      <c r="Z1860" s="45">
        <f t="shared" si="44568"/>
        <v>0</v>
      </c>
      <c r="AA1860" s="36"/>
      <c r="AB1860" s="37"/>
      <c r="AC1860" s="44">
        <f t="shared" ref="AC1860" si="44598">parseTime(AA1860)-(AB1864=INT(RIGHT($F1860, 1)))</f>
        <v>0</v>
      </c>
      <c r="AD1860" s="45">
        <f t="shared" si="44570"/>
        <v>0</v>
      </c>
      <c r="AE1860" s="36"/>
      <c r="AF1860" s="37"/>
      <c r="AG1860" s="44">
        <f t="shared" ref="AG1860" si="44599">parseTime(AE1860)-(AF1864=INT(RIGHT($F1860, 1)))</f>
        <v>0</v>
      </c>
      <c r="AH1860" s="45">
        <f t="shared" si="44572"/>
        <v>0</v>
      </c>
      <c r="AI1860" s="36"/>
      <c r="AJ1860" s="37"/>
      <c r="AK1860" s="44">
        <f>parseTime(AI1860)-(AJ1864=INT(RIGHT($F1860, 1)))</f>
        <v>0</v>
      </c>
      <c r="AL1860" s="45">
        <f t="shared" si="44573"/>
        <v>0</v>
      </c>
      <c r="AM1860" s="36"/>
      <c r="AN1860" s="37"/>
      <c r="AO1860" s="44">
        <f t="shared" ref="AO1860" si="44600">parseTime(AM1860)-(AN1864=INT(RIGHT($F1860, 1)))</f>
        <v>0</v>
      </c>
      <c r="AP1860" s="45">
        <f t="shared" si="44575"/>
        <v>0</v>
      </c>
      <c r="AQ1860" s="36"/>
      <c r="AR1860" s="37"/>
      <c r="AS1860" s="44">
        <f t="shared" ref="AS1860" si="44601">parseTime(AQ1860)-(AR1864=INT(RIGHT($F1860, 1)))</f>
        <v>0</v>
      </c>
      <c r="AT1860" s="45">
        <f t="shared" si="44577"/>
        <v>0</v>
      </c>
      <c r="AU1860" s="36"/>
      <c r="AV1860" s="37"/>
      <c r="AW1860" s="44">
        <f>parseTime(AU1860)-(AV1864=INT(RIGHT($F1860, 1)))</f>
        <v>0</v>
      </c>
      <c r="AX1860" s="45">
        <f t="shared" si="44578"/>
        <v>0</v>
      </c>
      <c r="AY1860" s="36"/>
      <c r="AZ1860" s="37"/>
      <c r="BA1860" s="44">
        <f>parseTime(AY1860)-(AZ1864=INT(RIGHT($F1860, 1)))</f>
        <v>0</v>
      </c>
      <c r="BB1860" s="45">
        <f t="shared" si="44579"/>
        <v>0</v>
      </c>
      <c r="BC1860" s="36"/>
      <c r="BD1860" s="37"/>
      <c r="BE1860" s="44">
        <f>parseTime(BC1860)-(BD1864=INT(RIGHT($F1860, 1)))</f>
        <v>0</v>
      </c>
      <c r="BF1860" s="45">
        <f t="shared" si="44580"/>
        <v>0</v>
      </c>
      <c r="BG1860" s="36"/>
      <c r="BH1860" s="37"/>
      <c r="BI1860" s="44">
        <f>parseTime(BG1860)-(BH1864=INT(RIGHT($F1860, 1)))</f>
        <v>0</v>
      </c>
      <c r="BJ1860" s="45">
        <f t="shared" si="44581"/>
        <v>0</v>
      </c>
      <c r="BK1860" s="36"/>
      <c r="BL1860" s="37"/>
      <c r="BM1860" s="44">
        <f>parseTime(BK1860)-(BL1864=INT(RIGHT($F1860, 1)))</f>
        <v>0</v>
      </c>
      <c r="BN1860" s="45">
        <f t="shared" si="44582"/>
        <v>0</v>
      </c>
      <c r="BO1860" s="36"/>
      <c r="BP1860" s="37"/>
      <c r="BQ1860" s="44">
        <f t="shared" ref="BQ1860" si="44602">parseTime(BO1860)-(BP1864=INT(RIGHT($F1860, 1)))</f>
        <v>0</v>
      </c>
      <c r="BR1860" s="45">
        <f t="shared" si="44584"/>
        <v>0</v>
      </c>
      <c r="BS1860" s="36"/>
      <c r="BT1860" s="37"/>
      <c r="BU1860" s="44">
        <f t="shared" ref="BU1860" si="44603">parseTime(BS1860)-(BT1864=INT(RIGHT($F1860, 1)))</f>
        <v>0</v>
      </c>
      <c r="BV1860" s="45">
        <f t="shared" si="44586"/>
        <v>0</v>
      </c>
      <c r="BW1860" s="36"/>
      <c r="BX1860" s="37"/>
      <c r="BY1860" s="44">
        <f t="shared" ref="BY1860" si="44604">parseTime(BW1860)-(BX1864=INT(RIGHT($F1860, 1)))</f>
        <v>0</v>
      </c>
      <c r="BZ1860" s="45">
        <f t="shared" si="44588"/>
        <v>0</v>
      </c>
      <c r="CA1860" s="36"/>
      <c r="CB1860" s="37"/>
      <c r="CC1860" s="44">
        <f t="shared" ref="CC1860" si="44605">parseTime(CA1860)-(CB1864=INT(RIGHT($F1860, 1)))</f>
        <v>0</v>
      </c>
      <c r="CD1860" s="45">
        <f t="shared" si="44590"/>
        <v>0</v>
      </c>
      <c r="CE1860" s="36"/>
      <c r="CF1860" s="37"/>
      <c r="CG1860" s="44">
        <f t="shared" ref="CG1860" si="44606">parseTime(CE1860)-(CF1864=INT(RIGHT($F1860, 1)))</f>
        <v>0</v>
      </c>
      <c r="CH1860" s="45">
        <f t="shared" si="44592"/>
        <v>0</v>
      </c>
    </row>
    <row r="1861" spans="1:86" x14ac:dyDescent="0.25">
      <c r="A1861" s="56" t="s">
        <v>117</v>
      </c>
      <c r="B1861" s="57">
        <f t="shared" ref="B1861" ca="1" si="44607">roleHours(G1859:CH1865, "MFD")</f>
        <v>16</v>
      </c>
      <c r="C1861" s="14">
        <f t="shared" ref="C1861:C1864" ca="1" si="44608">B1861/8</f>
        <v>2</v>
      </c>
      <c r="D1861" s="14">
        <f t="shared" ref="D1861" ca="1" si="44609">B1860-D1860</f>
        <v>-37.700000000000003</v>
      </c>
      <c r="E1861" s="20" t="s">
        <v>127</v>
      </c>
      <c r="F1861" s="51" t="s">
        <v>130</v>
      </c>
      <c r="G1861" s="36"/>
      <c r="H1861" s="37"/>
      <c r="I1861" s="44">
        <f t="shared" ref="I1861" si="44610">parseTime(G1861)-(H1864=INT(RIGHT($F1861, 1)))</f>
        <v>0</v>
      </c>
      <c r="J1861" s="45">
        <f t="shared" si="44560"/>
        <v>0</v>
      </c>
      <c r="K1861" s="36"/>
      <c r="L1861" s="37"/>
      <c r="M1861" s="44">
        <f t="shared" ref="M1861" si="44611">parseTime(K1861)-(L1864=INT(RIGHT($F1861, 1)))</f>
        <v>0</v>
      </c>
      <c r="N1861" s="45">
        <f t="shared" si="44562"/>
        <v>0</v>
      </c>
      <c r="O1861" s="36"/>
      <c r="P1861" s="37"/>
      <c r="Q1861" s="44">
        <f t="shared" ref="Q1861" si="44612">parseTime(O1861)-(P1864=INT(RIGHT($F1861, 1)))</f>
        <v>0</v>
      </c>
      <c r="R1861" s="45">
        <f t="shared" si="44564"/>
        <v>0</v>
      </c>
      <c r="S1861" s="36"/>
      <c r="T1861" s="37"/>
      <c r="U1861" s="44">
        <f t="shared" ref="U1861" si="44613">parseTime(S1861)-(T1864=INT(RIGHT($F1861, 1)))</f>
        <v>0</v>
      </c>
      <c r="V1861" s="45">
        <f t="shared" si="44566"/>
        <v>0</v>
      </c>
      <c r="W1861" s="36"/>
      <c r="X1861" s="37"/>
      <c r="Y1861" s="44">
        <f t="shared" ref="Y1861" si="44614">parseTime(W1861)-(X1864=INT(RIGHT($F1861, 1)))</f>
        <v>0</v>
      </c>
      <c r="Z1861" s="45">
        <f t="shared" si="44568"/>
        <v>0</v>
      </c>
      <c r="AA1861" s="36"/>
      <c r="AB1861" s="37"/>
      <c r="AC1861" s="44">
        <f t="shared" ref="AC1861" si="44615">parseTime(AA1861)-(AB1864=INT(RIGHT($F1861, 1)))</f>
        <v>0</v>
      </c>
      <c r="AD1861" s="45">
        <f t="shared" si="44570"/>
        <v>0</v>
      </c>
      <c r="AE1861" s="36"/>
      <c r="AF1861" s="37"/>
      <c r="AG1861" s="44">
        <f t="shared" ref="AG1861" si="44616">parseTime(AE1861)-(AF1864=INT(RIGHT($F1861, 1)))</f>
        <v>0</v>
      </c>
      <c r="AH1861" s="45">
        <f t="shared" si="44572"/>
        <v>0</v>
      </c>
      <c r="AI1861" s="36"/>
      <c r="AJ1861" s="37"/>
      <c r="AK1861" s="44">
        <f>parseTime(AI1861)-(AJ1864=INT(RIGHT($F1861, 1)))</f>
        <v>0</v>
      </c>
      <c r="AL1861" s="45">
        <f t="shared" si="44573"/>
        <v>0</v>
      </c>
      <c r="AM1861" s="36"/>
      <c r="AN1861" s="37"/>
      <c r="AO1861" s="44">
        <f t="shared" ref="AO1861" si="44617">parseTime(AM1861)-(AN1864=INT(RIGHT($F1861, 1)))</f>
        <v>0</v>
      </c>
      <c r="AP1861" s="45">
        <f t="shared" si="44575"/>
        <v>0</v>
      </c>
      <c r="AQ1861" s="36"/>
      <c r="AR1861" s="37"/>
      <c r="AS1861" s="44">
        <f t="shared" ref="AS1861" si="44618">parseTime(AQ1861)-(AR1864=INT(RIGHT($F1861, 1)))</f>
        <v>0</v>
      </c>
      <c r="AT1861" s="45">
        <f t="shared" si="44577"/>
        <v>0</v>
      </c>
      <c r="AU1861" s="36"/>
      <c r="AV1861" s="37"/>
      <c r="AW1861" s="44">
        <f>parseTime(AU1861)-(AV1864=INT(RIGHT($F1861, 1)))</f>
        <v>0</v>
      </c>
      <c r="AX1861" s="45">
        <f t="shared" si="44578"/>
        <v>0</v>
      </c>
      <c r="AY1861" s="36"/>
      <c r="AZ1861" s="37"/>
      <c r="BA1861" s="44">
        <f>parseTime(AY1861)-(AZ1864=INT(RIGHT($F1861, 1)))</f>
        <v>0</v>
      </c>
      <c r="BB1861" s="45">
        <f t="shared" si="44579"/>
        <v>0</v>
      </c>
      <c r="BC1861" s="36"/>
      <c r="BD1861" s="37"/>
      <c r="BE1861" s="44">
        <f>parseTime(BC1861)-(BD1864=INT(RIGHT($F1861, 1)))</f>
        <v>0</v>
      </c>
      <c r="BF1861" s="45">
        <f t="shared" si="44580"/>
        <v>0</v>
      </c>
      <c r="BG1861" s="36"/>
      <c r="BH1861" s="37"/>
      <c r="BI1861" s="44">
        <f>parseTime(BG1861)-(BH1864=INT(RIGHT($F1861, 1)))</f>
        <v>0</v>
      </c>
      <c r="BJ1861" s="45">
        <f t="shared" si="44581"/>
        <v>0</v>
      </c>
      <c r="BK1861" s="36"/>
      <c r="BL1861" s="37"/>
      <c r="BM1861" s="44">
        <f>parseTime(BK1861)-(BL1864=INT(RIGHT($F1861, 1)))</f>
        <v>0</v>
      </c>
      <c r="BN1861" s="45">
        <f t="shared" si="44582"/>
        <v>0</v>
      </c>
      <c r="BO1861" s="36"/>
      <c r="BP1861" s="37"/>
      <c r="BQ1861" s="44">
        <f t="shared" ref="BQ1861" si="44619">parseTime(BO1861)-(BP1864=INT(RIGHT($F1861, 1)))</f>
        <v>0</v>
      </c>
      <c r="BR1861" s="45">
        <f t="shared" si="44584"/>
        <v>0</v>
      </c>
      <c r="BS1861" s="36"/>
      <c r="BT1861" s="37"/>
      <c r="BU1861" s="44">
        <f t="shared" ref="BU1861" si="44620">parseTime(BS1861)-(BT1864=INT(RIGHT($F1861, 1)))</f>
        <v>0</v>
      </c>
      <c r="BV1861" s="45">
        <f t="shared" si="44586"/>
        <v>0</v>
      </c>
      <c r="BW1861" s="36"/>
      <c r="BX1861" s="37"/>
      <c r="BY1861" s="44">
        <f t="shared" ref="BY1861" si="44621">parseTime(BW1861)-(BX1864=INT(RIGHT($F1861, 1)))</f>
        <v>0</v>
      </c>
      <c r="BZ1861" s="45">
        <f t="shared" si="44588"/>
        <v>0</v>
      </c>
      <c r="CA1861" s="36"/>
      <c r="CB1861" s="37"/>
      <c r="CC1861" s="44">
        <f t="shared" ref="CC1861" si="44622">parseTime(CA1861)-(CB1864=INT(RIGHT($F1861, 1)))</f>
        <v>0</v>
      </c>
      <c r="CD1861" s="45">
        <f t="shared" si="44590"/>
        <v>0</v>
      </c>
      <c r="CE1861" s="36"/>
      <c r="CF1861" s="37"/>
      <c r="CG1861" s="44">
        <f t="shared" ref="CG1861" si="44623">parseTime(CE1861)-(CF1864=INT(RIGHT($F1861, 1)))</f>
        <v>0</v>
      </c>
      <c r="CH1861" s="45">
        <f t="shared" si="44592"/>
        <v>0</v>
      </c>
    </row>
    <row r="1862" spans="1:86" x14ac:dyDescent="0.25">
      <c r="A1862" s="56"/>
      <c r="B1862" s="57"/>
      <c r="C1862" s="14">
        <f t="shared" si="44608"/>
        <v>0</v>
      </c>
      <c r="D1862" s="14" t="s">
        <v>259</v>
      </c>
      <c r="E1862" s="20">
        <v>4.25</v>
      </c>
      <c r="F1862" s="51" t="s">
        <v>131</v>
      </c>
      <c r="G1862" s="36"/>
      <c r="H1862" s="37"/>
      <c r="I1862" s="44">
        <f t="shared" ref="I1862" si="44624">parseTime(G1862)-(H1864=INT(RIGHT($F1862, 1)))</f>
        <v>0</v>
      </c>
      <c r="J1862" s="45">
        <f t="shared" si="44560"/>
        <v>0</v>
      </c>
      <c r="K1862" s="36"/>
      <c r="L1862" s="37"/>
      <c r="M1862" s="44">
        <f t="shared" ref="M1862" si="44625">parseTime(K1862)-(L1864=INT(RIGHT($F1862, 1)))</f>
        <v>0</v>
      </c>
      <c r="N1862" s="45">
        <f t="shared" si="44562"/>
        <v>0</v>
      </c>
      <c r="O1862" s="36"/>
      <c r="P1862" s="37"/>
      <c r="Q1862" s="44">
        <f t="shared" ref="Q1862" si="44626">parseTime(O1862)-(P1864=INT(RIGHT($F1862, 1)))</f>
        <v>0</v>
      </c>
      <c r="R1862" s="45">
        <f t="shared" si="44564"/>
        <v>0</v>
      </c>
      <c r="S1862" s="36"/>
      <c r="T1862" s="37"/>
      <c r="U1862" s="44">
        <f t="shared" ref="U1862" si="44627">parseTime(S1862)-(T1864=INT(RIGHT($F1862, 1)))</f>
        <v>0</v>
      </c>
      <c r="V1862" s="45">
        <f t="shared" si="44566"/>
        <v>0</v>
      </c>
      <c r="W1862" s="36"/>
      <c r="X1862" s="37"/>
      <c r="Y1862" s="44">
        <f t="shared" ref="Y1862" si="44628">parseTime(W1862)-(X1864=INT(RIGHT($F1862, 1)))</f>
        <v>0</v>
      </c>
      <c r="Z1862" s="45">
        <f t="shared" si="44568"/>
        <v>0</v>
      </c>
      <c r="AA1862" s="36"/>
      <c r="AB1862" s="37"/>
      <c r="AC1862" s="44">
        <f t="shared" ref="AC1862" si="44629">parseTime(AA1862)-(AB1864=INT(RIGHT($F1862, 1)))</f>
        <v>0</v>
      </c>
      <c r="AD1862" s="45">
        <f t="shared" si="44570"/>
        <v>0</v>
      </c>
      <c r="AE1862" s="36"/>
      <c r="AF1862" s="37"/>
      <c r="AG1862" s="44">
        <f t="shared" ref="AG1862" si="44630">parseTime(AE1862)-(AF1864=INT(RIGHT($F1862, 1)))</f>
        <v>0</v>
      </c>
      <c r="AH1862" s="45">
        <f t="shared" si="44572"/>
        <v>0</v>
      </c>
      <c r="AI1862" s="36"/>
      <c r="AJ1862" s="37"/>
      <c r="AK1862" s="44">
        <f>parseTime(AI1862)-(AJ1864=INT(RIGHT($F1862, 1)))</f>
        <v>0</v>
      </c>
      <c r="AL1862" s="45">
        <f t="shared" si="44573"/>
        <v>0</v>
      </c>
      <c r="AM1862" s="36"/>
      <c r="AN1862" s="37"/>
      <c r="AO1862" s="44">
        <f t="shared" ref="AO1862" si="44631">parseTime(AM1862)-(AN1864=INT(RIGHT($F1862, 1)))</f>
        <v>0</v>
      </c>
      <c r="AP1862" s="45">
        <f t="shared" si="44575"/>
        <v>0</v>
      </c>
      <c r="AQ1862" s="36"/>
      <c r="AR1862" s="37"/>
      <c r="AS1862" s="44">
        <f t="shared" ref="AS1862" si="44632">parseTime(AQ1862)-(AR1864=INT(RIGHT($F1862, 1)))</f>
        <v>0</v>
      </c>
      <c r="AT1862" s="45">
        <f t="shared" si="44577"/>
        <v>0</v>
      </c>
      <c r="AU1862" s="36"/>
      <c r="AV1862" s="37"/>
      <c r="AW1862" s="44">
        <f>parseTime(AU1862)-(AV1864=INT(RIGHT($F1862, 1)))</f>
        <v>0</v>
      </c>
      <c r="AX1862" s="45">
        <f t="shared" si="44578"/>
        <v>0</v>
      </c>
      <c r="AY1862" s="36"/>
      <c r="AZ1862" s="37"/>
      <c r="BA1862" s="44">
        <f>parseTime(AY1862)-(AZ1864=INT(RIGHT($F1862, 1)))</f>
        <v>0</v>
      </c>
      <c r="BB1862" s="45">
        <f t="shared" si="44579"/>
        <v>0</v>
      </c>
      <c r="BC1862" s="36"/>
      <c r="BD1862" s="37"/>
      <c r="BE1862" s="44">
        <f>parseTime(BC1862)-(BD1864=INT(RIGHT($F1862, 1)))</f>
        <v>0</v>
      </c>
      <c r="BF1862" s="45">
        <f t="shared" si="44580"/>
        <v>0</v>
      </c>
      <c r="BG1862" s="36"/>
      <c r="BH1862" s="37"/>
      <c r="BI1862" s="44">
        <f>parseTime(BG1862)-(BH1864=INT(RIGHT($F1862, 1)))</f>
        <v>0</v>
      </c>
      <c r="BJ1862" s="45">
        <f t="shared" si="44581"/>
        <v>0</v>
      </c>
      <c r="BK1862" s="36"/>
      <c r="BL1862" s="37"/>
      <c r="BM1862" s="44">
        <f>parseTime(BK1862)-(BL1864=INT(RIGHT($F1862, 1)))</f>
        <v>0</v>
      </c>
      <c r="BN1862" s="45">
        <f t="shared" si="44582"/>
        <v>0</v>
      </c>
      <c r="BO1862" s="36"/>
      <c r="BP1862" s="37"/>
      <c r="BQ1862" s="44">
        <f t="shared" ref="BQ1862" si="44633">parseTime(BO1862)-(BP1864=INT(RIGHT($F1862, 1)))</f>
        <v>0</v>
      </c>
      <c r="BR1862" s="45">
        <f t="shared" si="44584"/>
        <v>0</v>
      </c>
      <c r="BS1862" s="36"/>
      <c r="BT1862" s="37"/>
      <c r="BU1862" s="44">
        <f t="shared" ref="BU1862" si="44634">parseTime(BS1862)-(BT1864=INT(RIGHT($F1862, 1)))</f>
        <v>0</v>
      </c>
      <c r="BV1862" s="45">
        <f t="shared" si="44586"/>
        <v>0</v>
      </c>
      <c r="BW1862" s="36"/>
      <c r="BX1862" s="37"/>
      <c r="BY1862" s="44">
        <f t="shared" ref="BY1862" si="44635">parseTime(BW1862)-(BX1864=INT(RIGHT($F1862, 1)))</f>
        <v>0</v>
      </c>
      <c r="BZ1862" s="45">
        <f t="shared" si="44588"/>
        <v>0</v>
      </c>
      <c r="CA1862" s="36"/>
      <c r="CB1862" s="37"/>
      <c r="CC1862" s="44">
        <f t="shared" ref="CC1862" si="44636">parseTime(CA1862)-(CB1864=INT(RIGHT($F1862, 1)))</f>
        <v>0</v>
      </c>
      <c r="CD1862" s="45">
        <f t="shared" si="44590"/>
        <v>0</v>
      </c>
      <c r="CE1862" s="36"/>
      <c r="CF1862" s="37"/>
      <c r="CG1862" s="44">
        <f t="shared" ref="CG1862" si="44637">parseTime(CE1862)-(CF1864=INT(RIGHT($F1862, 1)))</f>
        <v>0</v>
      </c>
      <c r="CH1862" s="45">
        <f t="shared" si="44592"/>
        <v>0</v>
      </c>
    </row>
    <row r="1863" spans="1:86" x14ac:dyDescent="0.25">
      <c r="A1863" s="56" t="s">
        <v>119</v>
      </c>
      <c r="B1863" s="57">
        <f t="shared" ref="B1863" ca="1" si="44638">roleHours(G1859:CH1865, "MCC")</f>
        <v>0</v>
      </c>
      <c r="C1863" s="14">
        <f t="shared" ca="1" si="44608"/>
        <v>0</v>
      </c>
      <c r="D1863" s="14" t="s">
        <v>260</v>
      </c>
      <c r="E1863" s="20">
        <v>4.6500000000000004</v>
      </c>
      <c r="F1863" s="51" t="s">
        <v>132</v>
      </c>
      <c r="G1863" s="36"/>
      <c r="H1863" s="37"/>
      <c r="I1863" s="44">
        <f t="shared" ref="I1863" si="44639">parseTime(G1863)-(H1864=INT(RIGHT($F1863, 1)))</f>
        <v>0</v>
      </c>
      <c r="J1863" s="45">
        <f t="shared" si="44560"/>
        <v>0</v>
      </c>
      <c r="K1863" s="36"/>
      <c r="L1863" s="37"/>
      <c r="M1863" s="44">
        <f t="shared" ref="M1863" si="44640">parseTime(K1863)-(L1864=INT(RIGHT($F1863, 1)))</f>
        <v>0</v>
      </c>
      <c r="N1863" s="45">
        <f t="shared" si="44562"/>
        <v>0</v>
      </c>
      <c r="O1863" s="36"/>
      <c r="P1863" s="37"/>
      <c r="Q1863" s="44">
        <f t="shared" ref="Q1863" si="44641">parseTime(O1863)-(P1864=INT(RIGHT($F1863, 1)))</f>
        <v>0</v>
      </c>
      <c r="R1863" s="45">
        <f t="shared" si="44564"/>
        <v>0</v>
      </c>
      <c r="S1863" s="36"/>
      <c r="T1863" s="37"/>
      <c r="U1863" s="44">
        <f t="shared" ref="U1863" si="44642">parseTime(S1863)-(T1864=INT(RIGHT($F1863, 1)))</f>
        <v>0</v>
      </c>
      <c r="V1863" s="45">
        <f t="shared" si="44566"/>
        <v>0</v>
      </c>
      <c r="W1863" s="36"/>
      <c r="X1863" s="37"/>
      <c r="Y1863" s="44">
        <f t="shared" ref="Y1863" si="44643">parseTime(W1863)-(X1864=INT(RIGHT($F1863, 1)))</f>
        <v>0</v>
      </c>
      <c r="Z1863" s="45">
        <f t="shared" si="44568"/>
        <v>0</v>
      </c>
      <c r="AA1863" s="36"/>
      <c r="AB1863" s="37"/>
      <c r="AC1863" s="44">
        <f t="shared" ref="AC1863" si="44644">parseTime(AA1863)-(AB1864=INT(RIGHT($F1863, 1)))</f>
        <v>0</v>
      </c>
      <c r="AD1863" s="45">
        <f t="shared" si="44570"/>
        <v>0</v>
      </c>
      <c r="AE1863" s="36"/>
      <c r="AF1863" s="37"/>
      <c r="AG1863" s="44">
        <f t="shared" ref="AG1863" si="44645">parseTime(AE1863)-(AF1864=INT(RIGHT($F1863, 1)))</f>
        <v>0</v>
      </c>
      <c r="AH1863" s="45">
        <f t="shared" si="44572"/>
        <v>0</v>
      </c>
      <c r="AI1863" s="36"/>
      <c r="AJ1863" s="37"/>
      <c r="AK1863" s="44">
        <f>parseTime(AI1863)-(AJ1864=INT(RIGHT($F1863, 1)))</f>
        <v>0</v>
      </c>
      <c r="AL1863" s="45">
        <f t="shared" si="44573"/>
        <v>0</v>
      </c>
      <c r="AM1863" s="36"/>
      <c r="AN1863" s="37"/>
      <c r="AO1863" s="44">
        <f t="shared" ref="AO1863" si="44646">parseTime(AM1863)-(AN1864=INT(RIGHT($F1863, 1)))</f>
        <v>0</v>
      </c>
      <c r="AP1863" s="45">
        <f t="shared" si="44575"/>
        <v>0</v>
      </c>
      <c r="AQ1863" s="36"/>
      <c r="AR1863" s="37"/>
      <c r="AS1863" s="44">
        <f t="shared" ref="AS1863" si="44647">parseTime(AQ1863)-(AR1864=INT(RIGHT($F1863, 1)))</f>
        <v>0</v>
      </c>
      <c r="AT1863" s="45">
        <f t="shared" si="44577"/>
        <v>0</v>
      </c>
      <c r="AU1863" s="36"/>
      <c r="AV1863" s="37"/>
      <c r="AW1863" s="44">
        <f>parseTime(AU1863)-(AV1864=INT(RIGHT($F1863, 1)))</f>
        <v>0</v>
      </c>
      <c r="AX1863" s="45">
        <f t="shared" si="44578"/>
        <v>0</v>
      </c>
      <c r="AY1863" s="36"/>
      <c r="AZ1863" s="37"/>
      <c r="BA1863" s="44">
        <f>parseTime(AY1863)-(AZ1864=INT(RIGHT($F1863, 1)))</f>
        <v>0</v>
      </c>
      <c r="BB1863" s="45">
        <f t="shared" si="44579"/>
        <v>0</v>
      </c>
      <c r="BC1863" s="36"/>
      <c r="BD1863" s="37"/>
      <c r="BE1863" s="44">
        <f>parseTime(BC1863)-(BD1864=INT(RIGHT($F1863, 1)))</f>
        <v>0</v>
      </c>
      <c r="BF1863" s="45">
        <f t="shared" si="44580"/>
        <v>0</v>
      </c>
      <c r="BG1863" s="36"/>
      <c r="BH1863" s="37"/>
      <c r="BI1863" s="44">
        <f>parseTime(BG1863)-(BH1864=INT(RIGHT($F1863, 1)))</f>
        <v>0</v>
      </c>
      <c r="BJ1863" s="45">
        <f t="shared" si="44581"/>
        <v>0</v>
      </c>
      <c r="BK1863" s="36"/>
      <c r="BL1863" s="37"/>
      <c r="BM1863" s="44">
        <f>parseTime(BK1863)-(BL1864=INT(RIGHT($F1863, 1)))</f>
        <v>0</v>
      </c>
      <c r="BN1863" s="45">
        <f t="shared" si="44582"/>
        <v>0</v>
      </c>
      <c r="BO1863" s="36"/>
      <c r="BP1863" s="37"/>
      <c r="BQ1863" s="44">
        <f t="shared" ref="BQ1863" si="44648">parseTime(BO1863)-(BP1864=INT(RIGHT($F1863, 1)))</f>
        <v>0</v>
      </c>
      <c r="BR1863" s="45">
        <f t="shared" si="44584"/>
        <v>0</v>
      </c>
      <c r="BS1863" s="36"/>
      <c r="BT1863" s="37"/>
      <c r="BU1863" s="44">
        <f t="shared" ref="BU1863" si="44649">parseTime(BS1863)-(BT1864=INT(RIGHT($F1863, 1)))</f>
        <v>0</v>
      </c>
      <c r="BV1863" s="45">
        <f t="shared" si="44586"/>
        <v>0</v>
      </c>
      <c r="BW1863" s="36"/>
      <c r="BX1863" s="37"/>
      <c r="BY1863" s="44">
        <f t="shared" ref="BY1863" si="44650">parseTime(BW1863)-(BX1864=INT(RIGHT($F1863, 1)))</f>
        <v>0</v>
      </c>
      <c r="BZ1863" s="45">
        <f t="shared" si="44588"/>
        <v>0</v>
      </c>
      <c r="CA1863" s="36"/>
      <c r="CB1863" s="37"/>
      <c r="CC1863" s="44">
        <f t="shared" ref="CC1863" si="44651">parseTime(CA1863)-(CB1864=INT(RIGHT($F1863, 1)))</f>
        <v>0</v>
      </c>
      <c r="CD1863" s="45">
        <f t="shared" si="44590"/>
        <v>0</v>
      </c>
      <c r="CE1863" s="36"/>
      <c r="CF1863" s="37"/>
      <c r="CG1863" s="44">
        <f t="shared" ref="CG1863" si="44652">parseTime(CE1863)-(CF1864=INT(RIGHT($F1863, 1)))</f>
        <v>0</v>
      </c>
      <c r="CH1863" s="45">
        <f t="shared" si="44592"/>
        <v>0</v>
      </c>
    </row>
    <row r="1864" spans="1:86" x14ac:dyDescent="0.25">
      <c r="A1864" s="56"/>
      <c r="B1864" s="57"/>
      <c r="C1864" s="14">
        <f t="shared" si="44608"/>
        <v>0</v>
      </c>
      <c r="D1864" s="14"/>
      <c r="E1864" s="20">
        <f t="shared" ref="E1864" si="44653">((7.5/2)-0.5+E1863)*8</f>
        <v>63.2</v>
      </c>
      <c r="F1864" s="51"/>
      <c r="G1864" s="46" t="s">
        <v>134</v>
      </c>
      <c r="H1864" s="38">
        <f t="shared" ref="H1864" si="44654">lunchAdjust(G1859:H1863)</f>
        <v>0</v>
      </c>
      <c r="I1864" s="48" t="s">
        <v>0</v>
      </c>
      <c r="J1864" s="39">
        <f t="shared" ref="J1864" si="44655">SUMPRODUCT(I1859:I1863*J1859:J1863)</f>
        <v>0</v>
      </c>
      <c r="K1864" s="46" t="s">
        <v>134</v>
      </c>
      <c r="L1864" s="38">
        <f t="shared" ref="L1864" si="44656">lunchAdjust(K1859:L1863)</f>
        <v>0</v>
      </c>
      <c r="M1864" s="48" t="s">
        <v>0</v>
      </c>
      <c r="N1864" s="39">
        <f t="shared" ref="N1864" si="44657">SUMPRODUCT(M1859:M1863*N1859:N1863)</f>
        <v>0</v>
      </c>
      <c r="O1864" s="46" t="s">
        <v>134</v>
      </c>
      <c r="P1864" s="38">
        <f t="shared" ref="P1864" si="44658">lunchAdjust(O1859:P1863)</f>
        <v>0</v>
      </c>
      <c r="Q1864" s="48" t="s">
        <v>0</v>
      </c>
      <c r="R1864" s="39">
        <f t="shared" ref="R1864" si="44659">SUMPRODUCT(Q1859:Q1863*R1859:R1863)</f>
        <v>0</v>
      </c>
      <c r="S1864" s="46" t="s">
        <v>134</v>
      </c>
      <c r="T1864" s="38">
        <f t="shared" ref="T1864" si="44660">lunchAdjust(S1859:T1863)</f>
        <v>0</v>
      </c>
      <c r="U1864" s="48" t="s">
        <v>0</v>
      </c>
      <c r="V1864" s="39">
        <f t="shared" ref="V1864" si="44661">SUMPRODUCT(U1859:U1863*V1859:V1863)</f>
        <v>0</v>
      </c>
      <c r="W1864" s="46" t="s">
        <v>134</v>
      </c>
      <c r="X1864" s="38">
        <f t="shared" ref="X1864" si="44662">lunchAdjust(W1859:X1863)</f>
        <v>0</v>
      </c>
      <c r="Y1864" s="48" t="s">
        <v>0</v>
      </c>
      <c r="Z1864" s="39">
        <f t="shared" ref="Z1864" si="44663">SUMPRODUCT(Y1859:Y1863*Z1859:Z1863)</f>
        <v>0</v>
      </c>
      <c r="AA1864" s="46" t="s">
        <v>134</v>
      </c>
      <c r="AB1864" s="38">
        <f t="shared" ref="AB1864" si="44664">lunchAdjust(AA1859:AB1863)</f>
        <v>1</v>
      </c>
      <c r="AC1864" s="48" t="s">
        <v>0</v>
      </c>
      <c r="AD1864" s="39">
        <f t="shared" ref="AD1864" si="44665">SUMPRODUCT(AC1859:AC1863*AD1859:AD1863)</f>
        <v>8</v>
      </c>
      <c r="AE1864" s="46" t="s">
        <v>134</v>
      </c>
      <c r="AF1864" s="38">
        <f t="shared" ref="AF1864" si="44666">lunchAdjust(AE1859:AF1863)</f>
        <v>0</v>
      </c>
      <c r="AG1864" s="48" t="s">
        <v>0</v>
      </c>
      <c r="AH1864" s="39">
        <f t="shared" ref="AH1864" si="44667">SUMPRODUCT(AG1859:AG1863*AH1859:AH1863)</f>
        <v>0</v>
      </c>
      <c r="AI1864" s="46" t="s">
        <v>134</v>
      </c>
      <c r="AJ1864" s="38">
        <f t="shared" ref="AJ1864" si="44668">lunchAdjust(AI1859:AJ1863)</f>
        <v>1</v>
      </c>
      <c r="AK1864" s="48" t="s">
        <v>0</v>
      </c>
      <c r="AL1864" s="39">
        <f t="shared" ref="AL1864" si="44669">SUMPRODUCT(AK1859:AK1863*AL1859:AL1863)</f>
        <v>0</v>
      </c>
      <c r="AM1864" s="46" t="s">
        <v>134</v>
      </c>
      <c r="AN1864" s="38">
        <f t="shared" ref="AN1864" si="44670">lunchAdjust(AM1859:AN1863)</f>
        <v>0</v>
      </c>
      <c r="AO1864" s="48" t="s">
        <v>0</v>
      </c>
      <c r="AP1864" s="39">
        <f t="shared" ref="AP1864" si="44671">SUMPRODUCT(AO1859:AO1863*AP1859:AP1863)</f>
        <v>0</v>
      </c>
      <c r="AQ1864" s="46" t="s">
        <v>134</v>
      </c>
      <c r="AR1864" s="38">
        <f t="shared" ref="AR1864" si="44672">lunchAdjust(AQ1859:AR1863)</f>
        <v>0</v>
      </c>
      <c r="AS1864" s="48" t="s">
        <v>0</v>
      </c>
      <c r="AT1864" s="39">
        <f t="shared" ref="AT1864" si="44673">SUMPRODUCT(AS1859:AS1863*AT1859:AT1863)</f>
        <v>0</v>
      </c>
      <c r="AU1864" s="46" t="s">
        <v>134</v>
      </c>
      <c r="AV1864" s="38">
        <f t="shared" ref="AV1864" si="44674">lunchAdjust(AU1859:AV1863)</f>
        <v>0</v>
      </c>
      <c r="AW1864" s="48" t="s">
        <v>0</v>
      </c>
      <c r="AX1864" s="39">
        <f t="shared" ref="AX1864" si="44675">SUMPRODUCT(AW1859:AW1863*AX1859:AX1863)</f>
        <v>0</v>
      </c>
      <c r="AY1864" s="46" t="s">
        <v>134</v>
      </c>
      <c r="AZ1864" s="38">
        <f t="shared" ref="AZ1864" si="44676">lunchAdjust(AY1859:AZ1863)</f>
        <v>0</v>
      </c>
      <c r="BA1864" s="48" t="s">
        <v>0</v>
      </c>
      <c r="BB1864" s="39">
        <f t="shared" ref="BB1864" si="44677">SUMPRODUCT(BA1859:BA1863*BB1859:BB1863)</f>
        <v>0</v>
      </c>
      <c r="BC1864" s="46" t="s">
        <v>134</v>
      </c>
      <c r="BD1864" s="38">
        <f t="shared" ref="BD1864" si="44678">lunchAdjust(BC1859:BD1863)</f>
        <v>0</v>
      </c>
      <c r="BE1864" s="48" t="s">
        <v>0</v>
      </c>
      <c r="BF1864" s="39">
        <f t="shared" ref="BF1864" si="44679">SUMPRODUCT(BE1859:BE1863*BF1859:BF1863)</f>
        <v>0</v>
      </c>
      <c r="BG1864" s="46" t="s">
        <v>134</v>
      </c>
      <c r="BH1864" s="38">
        <f t="shared" ref="BH1864" si="44680">lunchAdjust(BG1859:BH1863)</f>
        <v>0</v>
      </c>
      <c r="BI1864" s="48" t="s">
        <v>0</v>
      </c>
      <c r="BJ1864" s="39">
        <f t="shared" ref="BJ1864" si="44681">SUMPRODUCT(BI1859:BI1863*BJ1859:BJ1863)</f>
        <v>0</v>
      </c>
      <c r="BK1864" s="46" t="s">
        <v>134</v>
      </c>
      <c r="BL1864" s="38">
        <f t="shared" ref="BL1864" si="44682">lunchAdjust(BK1859:BL1863)</f>
        <v>0</v>
      </c>
      <c r="BM1864" s="48" t="s">
        <v>0</v>
      </c>
      <c r="BN1864" s="39">
        <f t="shared" ref="BN1864" si="44683">SUMPRODUCT(BM1859:BM1863*BN1859:BN1863)</f>
        <v>0</v>
      </c>
      <c r="BO1864" s="46" t="s">
        <v>134</v>
      </c>
      <c r="BP1864" s="38">
        <f t="shared" ref="BP1864" si="44684">lunchAdjust(BO1859:BP1863)</f>
        <v>1</v>
      </c>
      <c r="BQ1864" s="48" t="s">
        <v>0</v>
      </c>
      <c r="BR1864" s="39">
        <f t="shared" ref="BR1864" si="44685">SUMPRODUCT(BQ1859:BQ1863*BR1859:BR1863)</f>
        <v>8</v>
      </c>
      <c r="BS1864" s="46" t="s">
        <v>134</v>
      </c>
      <c r="BT1864" s="38">
        <f t="shared" ref="BT1864" si="44686">lunchAdjust(BS1859:BT1863)</f>
        <v>0</v>
      </c>
      <c r="BU1864" s="48" t="s">
        <v>0</v>
      </c>
      <c r="BV1864" s="39">
        <f t="shared" ref="BV1864" si="44687">SUMPRODUCT(BU1859:BU1863*BV1859:BV1863)</f>
        <v>0</v>
      </c>
      <c r="BW1864" s="46" t="s">
        <v>134</v>
      </c>
      <c r="BX1864" s="38">
        <f t="shared" ref="BX1864" si="44688">lunchAdjust(BW1859:BX1863)</f>
        <v>0</v>
      </c>
      <c r="BY1864" s="48" t="s">
        <v>0</v>
      </c>
      <c r="BZ1864" s="39">
        <f t="shared" ref="BZ1864" si="44689">SUMPRODUCT(BY1859:BY1863*BZ1859:BZ1863)</f>
        <v>0</v>
      </c>
      <c r="CA1864" s="46" t="s">
        <v>134</v>
      </c>
      <c r="CB1864" s="38">
        <f t="shared" ref="CB1864" si="44690">lunchAdjust(CA1859:CB1863)</f>
        <v>0</v>
      </c>
      <c r="CC1864" s="48" t="s">
        <v>0</v>
      </c>
      <c r="CD1864" s="39">
        <f t="shared" ref="CD1864" si="44691">SUMPRODUCT(CC1859:CC1863*CD1859:CD1863)</f>
        <v>0</v>
      </c>
      <c r="CE1864" s="46" t="s">
        <v>134</v>
      </c>
      <c r="CF1864" s="38">
        <f t="shared" ref="CF1864" si="44692">lunchAdjust(CE1859:CF1863)</f>
        <v>0</v>
      </c>
      <c r="CG1864" s="48" t="s">
        <v>0</v>
      </c>
      <c r="CH1864" s="39">
        <f t="shared" ref="CH1864" si="44693">SUMPRODUCT(CG1859:CG1863*CH1859:CH1863)</f>
        <v>0</v>
      </c>
    </row>
    <row r="1865" spans="1:86" ht="15.75" thickBot="1" x14ac:dyDescent="0.3">
      <c r="A1865" s="58" t="s">
        <v>121</v>
      </c>
      <c r="B1865" s="59">
        <f t="shared" ref="B1865" ca="1" si="44694">roleHours(G1859:CH1865, "OUT")</f>
        <v>0</v>
      </c>
      <c r="C1865" s="54" t="s">
        <v>137</v>
      </c>
      <c r="D1865" s="22">
        <f t="shared" ref="D1865" ca="1" si="44695">roleHours(G1859:CH1865, "PTO")</f>
        <v>8</v>
      </c>
      <c r="E1865" s="23">
        <f t="shared" ref="E1865" ca="1" si="44696">E1864-B1860</f>
        <v>47.2</v>
      </c>
      <c r="F1865" s="52"/>
      <c r="G1865" s="47" t="s">
        <v>39</v>
      </c>
      <c r="H1865" s="40">
        <f t="shared" si="43144"/>
        <v>0</v>
      </c>
      <c r="I1865" s="49" t="s">
        <v>135</v>
      </c>
      <c r="J1865" s="41">
        <f t="shared" ref="J1865" si="44697">J1864*G$4</f>
        <v>0</v>
      </c>
      <c r="K1865" s="47" t="s">
        <v>39</v>
      </c>
      <c r="L1865" s="40">
        <f t="shared" ref="L1865" si="44698">SUMPRODUCT(M1859:M1863*(L1859:L1863="PTO"))+SUMPRODUCT(M1859:M1863*(L1859:L1863="HOL"))</f>
        <v>0</v>
      </c>
      <c r="M1865" s="49" t="s">
        <v>135</v>
      </c>
      <c r="N1865" s="41">
        <f t="shared" ref="N1865" si="44699">N1864*K$4</f>
        <v>0</v>
      </c>
      <c r="O1865" s="47" t="s">
        <v>39</v>
      </c>
      <c r="P1865" s="40">
        <f t="shared" ref="P1865" si="44700">SUMPRODUCT(Q1859:Q1863*(P1859:P1863="PTO"))+SUMPRODUCT(Q1859:Q1863*(P1859:P1863="HOL"))</f>
        <v>0</v>
      </c>
      <c r="Q1865" s="49" t="s">
        <v>135</v>
      </c>
      <c r="R1865" s="41">
        <f t="shared" ref="R1865" si="44701">R1864*O$4</f>
        <v>0</v>
      </c>
      <c r="S1865" s="47" t="s">
        <v>39</v>
      </c>
      <c r="T1865" s="40">
        <f t="shared" ref="T1865" si="44702">SUMPRODUCT(U1859:U1863*(T1859:T1863="PTO"))+SUMPRODUCT(U1859:U1863*(T1859:T1863="HOL"))</f>
        <v>0</v>
      </c>
      <c r="U1865" s="49" t="s">
        <v>135</v>
      </c>
      <c r="V1865" s="41">
        <f t="shared" ref="V1865" si="44703">V1864*S$4</f>
        <v>0</v>
      </c>
      <c r="W1865" s="47" t="s">
        <v>39</v>
      </c>
      <c r="X1865" s="40">
        <f t="shared" ref="X1865" si="44704">SUMPRODUCT(Y1859:Y1863*(X1859:X1863="PTO"))+SUMPRODUCT(Y1859:Y1863*(X1859:X1863="HOL"))</f>
        <v>0</v>
      </c>
      <c r="Y1865" s="49" t="s">
        <v>135</v>
      </c>
      <c r="Z1865" s="41">
        <f t="shared" ref="Z1865" si="44705">Z1864*W$4</f>
        <v>0</v>
      </c>
      <c r="AA1865" s="47" t="s">
        <v>39</v>
      </c>
      <c r="AB1865" s="40">
        <f t="shared" ref="AB1865" si="44706">SUMPRODUCT(AC1859:AC1863*(AB1859:AB1863="PTO"))+SUMPRODUCT(AC1859:AC1863*(AB1859:AB1863="HOL"))</f>
        <v>0</v>
      </c>
      <c r="AC1865" s="49" t="s">
        <v>135</v>
      </c>
      <c r="AD1865" s="41">
        <f t="shared" ref="AD1865" si="44707">AD1864*AA$4</f>
        <v>8</v>
      </c>
      <c r="AE1865" s="47" t="s">
        <v>39</v>
      </c>
      <c r="AF1865" s="40">
        <f t="shared" ref="AF1865" si="44708">SUMPRODUCT(AG1859:AG1863*(AF1859:AF1863="PTO"))+SUMPRODUCT(AG1859:AG1863*(AF1859:AF1863="HOL"))</f>
        <v>0</v>
      </c>
      <c r="AG1865" s="49" t="s">
        <v>135</v>
      </c>
      <c r="AH1865" s="41">
        <f t="shared" ref="AH1865" si="44709">AH1864*AE$4</f>
        <v>0</v>
      </c>
      <c r="AI1865" s="47" t="s">
        <v>39</v>
      </c>
      <c r="AJ1865" s="40">
        <f t="shared" ref="AJ1865" si="44710">SUMPRODUCT(AK1859:AK1863*(AJ1859:AJ1863="PTO"))+SUMPRODUCT(AK1859:AK1863*(AJ1859:AJ1863="HOL"))</f>
        <v>8</v>
      </c>
      <c r="AK1865" s="49" t="s">
        <v>135</v>
      </c>
      <c r="AL1865" s="41">
        <f>AL1864*AI$4</f>
        <v>0</v>
      </c>
      <c r="AM1865" s="47" t="s">
        <v>39</v>
      </c>
      <c r="AN1865" s="40">
        <f t="shared" ref="AN1865" si="44711">SUMPRODUCT(AO1859:AO1863*(AN1859:AN1863="PTO"))+SUMPRODUCT(AO1859:AO1863*(AN1859:AN1863="HOL"))</f>
        <v>0</v>
      </c>
      <c r="AO1865" s="49" t="s">
        <v>135</v>
      </c>
      <c r="AP1865" s="41">
        <f t="shared" ref="AP1865" si="44712">AP1864*AM$4</f>
        <v>0</v>
      </c>
      <c r="AQ1865" s="47" t="s">
        <v>39</v>
      </c>
      <c r="AR1865" s="40">
        <f t="shared" ref="AR1865" si="44713">SUMPRODUCT(AS1859:AS1863*(AR1859:AR1863="PTO"))+SUMPRODUCT(AS1859:AS1863*(AR1859:AR1863="HOL"))</f>
        <v>0</v>
      </c>
      <c r="AS1865" s="49" t="s">
        <v>135</v>
      </c>
      <c r="AT1865" s="41">
        <f t="shared" ref="AT1865" si="44714">AT1864*AQ$4</f>
        <v>0</v>
      </c>
      <c r="AU1865" s="47" t="s">
        <v>39</v>
      </c>
      <c r="AV1865" s="40">
        <f t="shared" ref="AV1865" si="44715">SUMPRODUCT(AW1859:AW1863*(AV1859:AV1863="PTO"))+SUMPRODUCT(AW1859:AW1863*(AV1859:AV1863="HOL"))</f>
        <v>0</v>
      </c>
      <c r="AW1865" s="49" t="s">
        <v>135</v>
      </c>
      <c r="AX1865" s="41">
        <f>AX1864*AU$4</f>
        <v>0</v>
      </c>
      <c r="AY1865" s="47" t="s">
        <v>39</v>
      </c>
      <c r="AZ1865" s="40">
        <f t="shared" ref="AZ1865" si="44716">SUMPRODUCT(BA1859:BA1863*(AZ1859:AZ1863="PTO"))+SUMPRODUCT(BA1859:BA1863*(AZ1859:AZ1863="HOL"))</f>
        <v>0</v>
      </c>
      <c r="BA1865" s="49" t="s">
        <v>135</v>
      </c>
      <c r="BB1865" s="41">
        <f>BB1864*AY$4</f>
        <v>0</v>
      </c>
      <c r="BC1865" s="47" t="s">
        <v>39</v>
      </c>
      <c r="BD1865" s="40">
        <f t="shared" ref="BD1865" si="44717">SUMPRODUCT(BE1859:BE1863*(BD1859:BD1863="PTO"))+SUMPRODUCT(BE1859:BE1863*(BD1859:BD1863="HOL"))</f>
        <v>0</v>
      </c>
      <c r="BE1865" s="49" t="s">
        <v>135</v>
      </c>
      <c r="BF1865" s="41">
        <f>BF1864*BC$4</f>
        <v>0</v>
      </c>
      <c r="BG1865" s="47" t="s">
        <v>39</v>
      </c>
      <c r="BH1865" s="40">
        <f t="shared" ref="BH1865" si="44718">SUMPRODUCT(BI1859:BI1863*(BH1859:BH1863="PTO"))+SUMPRODUCT(BI1859:BI1863*(BH1859:BH1863="HOL"))</f>
        <v>0</v>
      </c>
      <c r="BI1865" s="49" t="s">
        <v>135</v>
      </c>
      <c r="BJ1865" s="41">
        <f>BJ1864*BG$4</f>
        <v>0</v>
      </c>
      <c r="BK1865" s="47" t="s">
        <v>39</v>
      </c>
      <c r="BL1865" s="40">
        <f t="shared" ref="BL1865" si="44719">SUMPRODUCT(BM1859:BM1863*(BL1859:BL1863="PTO"))+SUMPRODUCT(BM1859:BM1863*(BL1859:BL1863="HOL"))</f>
        <v>0</v>
      </c>
      <c r="BM1865" s="49" t="s">
        <v>135</v>
      </c>
      <c r="BN1865" s="41">
        <f>BN1864*BK$4</f>
        <v>0</v>
      </c>
      <c r="BO1865" s="47" t="s">
        <v>39</v>
      </c>
      <c r="BP1865" s="40">
        <f t="shared" ref="BP1865" si="44720">SUMPRODUCT(BQ1859:BQ1863*(BP1859:BP1863="PTO"))+SUMPRODUCT(BQ1859:BQ1863*(BP1859:BP1863="HOL"))</f>
        <v>0</v>
      </c>
      <c r="BQ1865" s="49" t="s">
        <v>135</v>
      </c>
      <c r="BR1865" s="41">
        <f t="shared" ref="BR1865" si="44721">BR1864*BO$4</f>
        <v>8</v>
      </c>
      <c r="BS1865" s="47" t="s">
        <v>39</v>
      </c>
      <c r="BT1865" s="40">
        <f t="shared" ref="BT1865" si="44722">SUMPRODUCT(BU1859:BU1863*(BT1859:BT1863="PTO"))+SUMPRODUCT(BU1859:BU1863*(BT1859:BT1863="HOL"))</f>
        <v>0</v>
      </c>
      <c r="BU1865" s="49" t="s">
        <v>135</v>
      </c>
      <c r="BV1865" s="41">
        <f t="shared" ref="BV1865" si="44723">BV1864*BS$4</f>
        <v>0</v>
      </c>
      <c r="BW1865" s="47" t="s">
        <v>39</v>
      </c>
      <c r="BX1865" s="40">
        <f t="shared" ref="BX1865" si="44724">SUMPRODUCT(BY1859:BY1863*(BX1859:BX1863="PTO"))+SUMPRODUCT(BY1859:BY1863*(BX1859:BX1863="HOL"))</f>
        <v>0</v>
      </c>
      <c r="BY1865" s="49" t="s">
        <v>135</v>
      </c>
      <c r="BZ1865" s="41">
        <f t="shared" ref="BZ1865" si="44725">BZ1864*BW$4</f>
        <v>0</v>
      </c>
      <c r="CA1865" s="47" t="s">
        <v>39</v>
      </c>
      <c r="CB1865" s="40">
        <f t="shared" ref="CB1865" si="44726">SUMPRODUCT(CC1859:CC1863*(CB1859:CB1863="PTO"))+SUMPRODUCT(CC1859:CC1863*(CB1859:CB1863="HOL"))</f>
        <v>0</v>
      </c>
      <c r="CC1865" s="49" t="s">
        <v>135</v>
      </c>
      <c r="CD1865" s="41">
        <f t="shared" ref="CD1865" si="44727">CD1864*CA$4</f>
        <v>0</v>
      </c>
      <c r="CE1865" s="47" t="s">
        <v>39</v>
      </c>
      <c r="CF1865" s="40">
        <f t="shared" ref="CF1865" si="44728">SUMPRODUCT(CG1859:CG1863*(CF1859:CF1863="PTO"))+SUMPRODUCT(CG1859:CG1863*(CF1859:CF1863="HOL"))</f>
        <v>0</v>
      </c>
      <c r="CG1865" s="49" t="s">
        <v>135</v>
      </c>
      <c r="CH1865" s="41">
        <f t="shared" ref="CH1865" si="44729">CH1864*CE$4</f>
        <v>0</v>
      </c>
    </row>
    <row r="1866" spans="1:86" x14ac:dyDescent="0.25">
      <c r="A1866" s="70" t="s">
        <v>133</v>
      </c>
      <c r="B1866" s="71">
        <f t="shared" ref="B1866" ca="1" si="44730">D1866-B1867</f>
        <v>0</v>
      </c>
      <c r="C1866" s="72" t="s">
        <v>122</v>
      </c>
      <c r="D1866" s="71">
        <f>IFERROR(INDEX(Holidays[FTE], MATCH(Entry!E1866, Holidays[Date], 0)), 1)*8*INDEX(FTEguide[[1]:[12]], MATCH(Entry!E1867, FTEguide[Weekday], 0), IF(Entry!E1869&gt;0, Entry!E1869, MONTH(Entry!E1866)))</f>
        <v>0</v>
      </c>
      <c r="E1866" s="60">
        <f t="shared" si="44386"/>
        <v>44094</v>
      </c>
      <c r="F1866" s="50" t="s">
        <v>128</v>
      </c>
      <c r="G1866" s="34"/>
      <c r="H1866" s="35"/>
      <c r="I1866" s="42">
        <f t="shared" ref="I1866" si="44731">parseTime(G1866)-(H1871=INT(RIGHT($F1866, 1)))</f>
        <v>0</v>
      </c>
      <c r="J1866" s="43">
        <f t="shared" ref="J1866:J1870" si="44732">isClocked(H1866)</f>
        <v>0</v>
      </c>
      <c r="K1866" s="34"/>
      <c r="L1866" s="35"/>
      <c r="M1866" s="42">
        <f t="shared" ref="M1866" si="44733">parseTime(K1866)-(L1871=INT(RIGHT($F1866, 1)))</f>
        <v>0</v>
      </c>
      <c r="N1866" s="43">
        <f t="shared" ref="N1866:N1870" si="44734">isClocked(L1866)</f>
        <v>0</v>
      </c>
      <c r="O1866" s="34"/>
      <c r="P1866" s="35"/>
      <c r="Q1866" s="42">
        <f t="shared" ref="Q1866" si="44735">parseTime(O1866)-(P1871=INT(RIGHT($F1866, 1)))</f>
        <v>0</v>
      </c>
      <c r="R1866" s="43">
        <f t="shared" ref="R1866:R1870" si="44736">isClocked(P1866)</f>
        <v>0</v>
      </c>
      <c r="S1866" s="34"/>
      <c r="T1866" s="35"/>
      <c r="U1866" s="42">
        <f t="shared" ref="U1866" si="44737">parseTime(S1866)-(T1871=INT(RIGHT($F1866, 1)))</f>
        <v>0</v>
      </c>
      <c r="V1866" s="43">
        <f t="shared" ref="V1866:V1870" si="44738">isClocked(T1866)</f>
        <v>0</v>
      </c>
      <c r="W1866" s="34"/>
      <c r="X1866" s="35"/>
      <c r="Y1866" s="42">
        <f t="shared" ref="Y1866" si="44739">parseTime(W1866)-(X1871=INT(RIGHT($F1866, 1)))</f>
        <v>0</v>
      </c>
      <c r="Z1866" s="43">
        <f t="shared" ref="Z1866:Z1870" si="44740">isClocked(X1866)</f>
        <v>0</v>
      </c>
      <c r="AA1866" s="34"/>
      <c r="AB1866" s="35"/>
      <c r="AC1866" s="42">
        <f t="shared" ref="AC1866" si="44741">parseTime(AA1866)-(AB1871=INT(RIGHT($F1866, 1)))</f>
        <v>0</v>
      </c>
      <c r="AD1866" s="43">
        <f t="shared" ref="AD1866:AD1870" si="44742">isClocked(AB1866)</f>
        <v>0</v>
      </c>
      <c r="AE1866" s="34"/>
      <c r="AF1866" s="35"/>
      <c r="AG1866" s="42">
        <f t="shared" ref="AG1866" si="44743">parseTime(AE1866)-(AF1871=INT(RIGHT($F1866, 1)))</f>
        <v>0</v>
      </c>
      <c r="AH1866" s="43">
        <f t="shared" ref="AH1866:AH1870" si="44744">isClocked(AF1866)</f>
        <v>0</v>
      </c>
      <c r="AI1866" s="34"/>
      <c r="AJ1866" s="35"/>
      <c r="AK1866" s="42">
        <f>parseTime(AI1866)-(AJ1871=INT(RIGHT($F1866, 1)))</f>
        <v>0</v>
      </c>
      <c r="AL1866" s="43">
        <f t="shared" ref="AL1866:AL1870" si="44745">isClocked(AJ1866)</f>
        <v>0</v>
      </c>
      <c r="AM1866" s="34"/>
      <c r="AN1866" s="35"/>
      <c r="AO1866" s="42">
        <f t="shared" ref="AO1866" si="44746">parseTime(AM1866)-(AN1871=INT(RIGHT($F1866, 1)))</f>
        <v>0</v>
      </c>
      <c r="AP1866" s="43">
        <f t="shared" ref="AP1866:AP1870" si="44747">isClocked(AN1866)</f>
        <v>0</v>
      </c>
      <c r="AQ1866" s="34"/>
      <c r="AR1866" s="35"/>
      <c r="AS1866" s="42">
        <f t="shared" ref="AS1866" si="44748">parseTime(AQ1866)-(AR1871=INT(RIGHT($F1866, 1)))</f>
        <v>0</v>
      </c>
      <c r="AT1866" s="43">
        <f t="shared" ref="AT1866:AT1870" si="44749">isClocked(AR1866)</f>
        <v>0</v>
      </c>
      <c r="AU1866" s="34"/>
      <c r="AV1866" s="35"/>
      <c r="AW1866" s="42">
        <f>parseTime(AU1866)-(AV1871=INT(RIGHT($F1866, 1)))</f>
        <v>0</v>
      </c>
      <c r="AX1866" s="43">
        <f t="shared" ref="AX1866:AX1870" si="44750">isClocked(AV1866)</f>
        <v>0</v>
      </c>
      <c r="AY1866" s="34"/>
      <c r="AZ1866" s="35"/>
      <c r="BA1866" s="42">
        <f>parseTime(AY1866)-(AZ1871=INT(RIGHT($F1866, 1)))</f>
        <v>0</v>
      </c>
      <c r="BB1866" s="43">
        <f t="shared" ref="BB1866:BB1870" si="44751">isClocked(AZ1866)</f>
        <v>0</v>
      </c>
      <c r="BC1866" s="34"/>
      <c r="BD1866" s="35"/>
      <c r="BE1866" s="42">
        <f>parseTime(BC1866)-(BD1871=INT(RIGHT($F1866, 1)))</f>
        <v>0</v>
      </c>
      <c r="BF1866" s="43">
        <f t="shared" ref="BF1866:BF1870" si="44752">isClocked(BD1866)</f>
        <v>0</v>
      </c>
      <c r="BG1866" s="34"/>
      <c r="BH1866" s="35"/>
      <c r="BI1866" s="42">
        <f>parseTime(BG1866)-(BH1871=INT(RIGHT($F1866, 1)))</f>
        <v>0</v>
      </c>
      <c r="BJ1866" s="43">
        <f t="shared" ref="BJ1866:BJ1870" si="44753">isClocked(BH1866)</f>
        <v>0</v>
      </c>
      <c r="BK1866" s="34"/>
      <c r="BL1866" s="35"/>
      <c r="BM1866" s="42">
        <f>parseTime(BK1866)-(BL1871=INT(RIGHT($F1866, 1)))</f>
        <v>0</v>
      </c>
      <c r="BN1866" s="43">
        <f t="shared" ref="BN1866:BN1870" si="44754">isClocked(BL1866)</f>
        <v>0</v>
      </c>
      <c r="BO1866" s="34"/>
      <c r="BP1866" s="35"/>
      <c r="BQ1866" s="42">
        <f t="shared" ref="BQ1866" si="44755">parseTime(BO1866)-(BP1871=INT(RIGHT($F1866, 1)))</f>
        <v>0</v>
      </c>
      <c r="BR1866" s="43">
        <f t="shared" ref="BR1866:BR1870" si="44756">isClocked(BP1866)</f>
        <v>0</v>
      </c>
      <c r="BS1866" s="34"/>
      <c r="BT1866" s="35"/>
      <c r="BU1866" s="42">
        <f t="shared" ref="BU1866" si="44757">parseTime(BS1866)-(BT1871=INT(RIGHT($F1866, 1)))</f>
        <v>0</v>
      </c>
      <c r="BV1866" s="43">
        <f t="shared" ref="BV1866:BV1870" si="44758">isClocked(BT1866)</f>
        <v>0</v>
      </c>
      <c r="BW1866" s="34"/>
      <c r="BX1866" s="35"/>
      <c r="BY1866" s="42">
        <f t="shared" ref="BY1866" si="44759">parseTime(BW1866)-(BX1871=INT(RIGHT($F1866, 1)))</f>
        <v>0</v>
      </c>
      <c r="BZ1866" s="43">
        <f t="shared" ref="BZ1866:BZ1870" si="44760">isClocked(BX1866)</f>
        <v>0</v>
      </c>
      <c r="CA1866" s="34"/>
      <c r="CB1866" s="35"/>
      <c r="CC1866" s="42">
        <f t="shared" ref="CC1866" si="44761">parseTime(CA1866)-(CB1871=INT(RIGHT($F1866, 1)))</f>
        <v>0</v>
      </c>
      <c r="CD1866" s="43">
        <f t="shared" ref="CD1866:CD1870" si="44762">isClocked(CB1866)</f>
        <v>0</v>
      </c>
      <c r="CE1866" s="34"/>
      <c r="CF1866" s="35"/>
      <c r="CG1866" s="42">
        <f t="shared" ref="CG1866" si="44763">parseTime(CE1866)-(CF1871=INT(RIGHT($F1866, 1)))</f>
        <v>0</v>
      </c>
      <c r="CH1866" s="43">
        <f t="shared" ref="CH1866:CH1870" si="44764">isClocked(CF1866)</f>
        <v>0</v>
      </c>
    </row>
    <row r="1867" spans="1:86" x14ac:dyDescent="0.25">
      <c r="A1867" s="56" t="s">
        <v>0</v>
      </c>
      <c r="B1867" s="57">
        <f t="shared" ca="1" si="43902"/>
        <v>0</v>
      </c>
      <c r="C1867" s="14" t="s">
        <v>252</v>
      </c>
      <c r="D1867" s="14">
        <f t="shared" si="43385"/>
        <v>53.7</v>
      </c>
      <c r="E1867" s="55" t="str">
        <f t="shared" si="43903"/>
        <v>Sunday</v>
      </c>
      <c r="F1867" s="51" t="s">
        <v>129</v>
      </c>
      <c r="G1867" s="36"/>
      <c r="H1867" s="37"/>
      <c r="I1867" s="44">
        <f t="shared" ref="I1867" si="44765">parseTime(G1867)-(H1871=INT(RIGHT($F1867, 1)))</f>
        <v>0</v>
      </c>
      <c r="J1867" s="45">
        <f t="shared" si="44732"/>
        <v>0</v>
      </c>
      <c r="K1867" s="36"/>
      <c r="L1867" s="37"/>
      <c r="M1867" s="44">
        <f t="shared" ref="M1867" si="44766">parseTime(K1867)-(L1871=INT(RIGHT($F1867, 1)))</f>
        <v>0</v>
      </c>
      <c r="N1867" s="45">
        <f t="shared" si="44734"/>
        <v>0</v>
      </c>
      <c r="O1867" s="36"/>
      <c r="P1867" s="37"/>
      <c r="Q1867" s="44">
        <f t="shared" ref="Q1867" si="44767">parseTime(O1867)-(P1871=INT(RIGHT($F1867, 1)))</f>
        <v>0</v>
      </c>
      <c r="R1867" s="45">
        <f t="shared" si="44736"/>
        <v>0</v>
      </c>
      <c r="S1867" s="36"/>
      <c r="T1867" s="37"/>
      <c r="U1867" s="44">
        <f t="shared" ref="U1867" si="44768">parseTime(S1867)-(T1871=INT(RIGHT($F1867, 1)))</f>
        <v>0</v>
      </c>
      <c r="V1867" s="45">
        <f t="shared" si="44738"/>
        <v>0</v>
      </c>
      <c r="W1867" s="36"/>
      <c r="X1867" s="37"/>
      <c r="Y1867" s="44">
        <f t="shared" ref="Y1867" si="44769">parseTime(W1867)-(X1871=INT(RIGHT($F1867, 1)))</f>
        <v>0</v>
      </c>
      <c r="Z1867" s="45">
        <f t="shared" si="44740"/>
        <v>0</v>
      </c>
      <c r="AA1867" s="36"/>
      <c r="AB1867" s="37"/>
      <c r="AC1867" s="44">
        <f t="shared" ref="AC1867" si="44770">parseTime(AA1867)-(AB1871=INT(RIGHT($F1867, 1)))</f>
        <v>0</v>
      </c>
      <c r="AD1867" s="45">
        <f t="shared" si="44742"/>
        <v>0</v>
      </c>
      <c r="AE1867" s="36"/>
      <c r="AF1867" s="37"/>
      <c r="AG1867" s="44">
        <f t="shared" ref="AG1867" si="44771">parseTime(AE1867)-(AF1871=INT(RIGHT($F1867, 1)))</f>
        <v>0</v>
      </c>
      <c r="AH1867" s="45">
        <f t="shared" si="44744"/>
        <v>0</v>
      </c>
      <c r="AI1867" s="36"/>
      <c r="AJ1867" s="37"/>
      <c r="AK1867" s="44">
        <f>parseTime(AI1867)-(AJ1871=INT(RIGHT($F1867, 1)))</f>
        <v>0</v>
      </c>
      <c r="AL1867" s="45">
        <f t="shared" si="44745"/>
        <v>0</v>
      </c>
      <c r="AM1867" s="36"/>
      <c r="AN1867" s="37"/>
      <c r="AO1867" s="44">
        <f t="shared" ref="AO1867" si="44772">parseTime(AM1867)-(AN1871=INT(RIGHT($F1867, 1)))</f>
        <v>0</v>
      </c>
      <c r="AP1867" s="45">
        <f t="shared" si="44747"/>
        <v>0</v>
      </c>
      <c r="AQ1867" s="36"/>
      <c r="AR1867" s="37"/>
      <c r="AS1867" s="44">
        <f t="shared" ref="AS1867" si="44773">parseTime(AQ1867)-(AR1871=INT(RIGHT($F1867, 1)))</f>
        <v>0</v>
      </c>
      <c r="AT1867" s="45">
        <f t="shared" si="44749"/>
        <v>0</v>
      </c>
      <c r="AU1867" s="36"/>
      <c r="AV1867" s="37"/>
      <c r="AW1867" s="44">
        <f>parseTime(AU1867)-(AV1871=INT(RIGHT($F1867, 1)))</f>
        <v>0</v>
      </c>
      <c r="AX1867" s="45">
        <f t="shared" si="44750"/>
        <v>0</v>
      </c>
      <c r="AY1867" s="36"/>
      <c r="AZ1867" s="37"/>
      <c r="BA1867" s="44">
        <f>parseTime(AY1867)-(AZ1871=INT(RIGHT($F1867, 1)))</f>
        <v>0</v>
      </c>
      <c r="BB1867" s="45">
        <f t="shared" si="44751"/>
        <v>0</v>
      </c>
      <c r="BC1867" s="36"/>
      <c r="BD1867" s="37"/>
      <c r="BE1867" s="44">
        <f>parseTime(BC1867)-(BD1871=INT(RIGHT($F1867, 1)))</f>
        <v>0</v>
      </c>
      <c r="BF1867" s="45">
        <f t="shared" si="44752"/>
        <v>0</v>
      </c>
      <c r="BG1867" s="36"/>
      <c r="BH1867" s="37"/>
      <c r="BI1867" s="44">
        <f>parseTime(BG1867)-(BH1871=INT(RIGHT($F1867, 1)))</f>
        <v>0</v>
      </c>
      <c r="BJ1867" s="45">
        <f t="shared" si="44753"/>
        <v>0</v>
      </c>
      <c r="BK1867" s="36"/>
      <c r="BL1867" s="37"/>
      <c r="BM1867" s="44">
        <f>parseTime(BK1867)-(BL1871=INT(RIGHT($F1867, 1)))</f>
        <v>0</v>
      </c>
      <c r="BN1867" s="45">
        <f t="shared" si="44754"/>
        <v>0</v>
      </c>
      <c r="BO1867" s="36"/>
      <c r="BP1867" s="37"/>
      <c r="BQ1867" s="44">
        <f t="shared" ref="BQ1867" si="44774">parseTime(BO1867)-(BP1871=INT(RIGHT($F1867, 1)))</f>
        <v>0</v>
      </c>
      <c r="BR1867" s="45">
        <f t="shared" si="44756"/>
        <v>0</v>
      </c>
      <c r="BS1867" s="36"/>
      <c r="BT1867" s="37"/>
      <c r="BU1867" s="44">
        <f t="shared" ref="BU1867" si="44775">parseTime(BS1867)-(BT1871=INT(RIGHT($F1867, 1)))</f>
        <v>0</v>
      </c>
      <c r="BV1867" s="45">
        <f t="shared" si="44758"/>
        <v>0</v>
      </c>
      <c r="BW1867" s="36"/>
      <c r="BX1867" s="37"/>
      <c r="BY1867" s="44">
        <f t="shared" ref="BY1867" si="44776">parseTime(BW1867)-(BX1871=INT(RIGHT($F1867, 1)))</f>
        <v>0</v>
      </c>
      <c r="BZ1867" s="45">
        <f t="shared" si="44760"/>
        <v>0</v>
      </c>
      <c r="CA1867" s="36"/>
      <c r="CB1867" s="37"/>
      <c r="CC1867" s="44">
        <f t="shared" ref="CC1867" si="44777">parseTime(CA1867)-(CB1871=INT(RIGHT($F1867, 1)))</f>
        <v>0</v>
      </c>
      <c r="CD1867" s="45">
        <f t="shared" si="44762"/>
        <v>0</v>
      </c>
      <c r="CE1867" s="36"/>
      <c r="CF1867" s="37"/>
      <c r="CG1867" s="44">
        <f t="shared" ref="CG1867" si="44778">parseTime(CE1867)-(CF1871=INT(RIGHT($F1867, 1)))</f>
        <v>0</v>
      </c>
      <c r="CH1867" s="45">
        <f t="shared" si="44764"/>
        <v>0</v>
      </c>
    </row>
    <row r="1868" spans="1:86" x14ac:dyDescent="0.25">
      <c r="A1868" s="56" t="s">
        <v>117</v>
      </c>
      <c r="B1868" s="57">
        <f t="shared" ref="B1868" ca="1" si="44779">roleHours(G1866:CH1872, "MFD")</f>
        <v>0</v>
      </c>
      <c r="C1868" s="14">
        <f t="shared" ref="C1868:C1871" ca="1" si="44780">B1868/8</f>
        <v>0</v>
      </c>
      <c r="D1868" s="14">
        <f t="shared" ref="D1868" ca="1" si="44781">B1867-D1867</f>
        <v>-53.7</v>
      </c>
      <c r="E1868" s="20" t="s">
        <v>127</v>
      </c>
      <c r="F1868" s="51" t="s">
        <v>130</v>
      </c>
      <c r="G1868" s="36"/>
      <c r="H1868" s="37"/>
      <c r="I1868" s="44">
        <f t="shared" ref="I1868" si="44782">parseTime(G1868)-(H1871=INT(RIGHT($F1868, 1)))</f>
        <v>0</v>
      </c>
      <c r="J1868" s="45">
        <f t="shared" si="44732"/>
        <v>0</v>
      </c>
      <c r="K1868" s="36"/>
      <c r="L1868" s="37"/>
      <c r="M1868" s="44">
        <f t="shared" ref="M1868" si="44783">parseTime(K1868)-(L1871=INT(RIGHT($F1868, 1)))</f>
        <v>0</v>
      </c>
      <c r="N1868" s="45">
        <f t="shared" si="44734"/>
        <v>0</v>
      </c>
      <c r="O1868" s="36"/>
      <c r="P1868" s="37"/>
      <c r="Q1868" s="44">
        <f t="shared" ref="Q1868" si="44784">parseTime(O1868)-(P1871=INT(RIGHT($F1868, 1)))</f>
        <v>0</v>
      </c>
      <c r="R1868" s="45">
        <f t="shared" si="44736"/>
        <v>0</v>
      </c>
      <c r="S1868" s="36"/>
      <c r="T1868" s="37"/>
      <c r="U1868" s="44">
        <f t="shared" ref="U1868" si="44785">parseTime(S1868)-(T1871=INT(RIGHT($F1868, 1)))</f>
        <v>0</v>
      </c>
      <c r="V1868" s="45">
        <f t="shared" si="44738"/>
        <v>0</v>
      </c>
      <c r="W1868" s="36"/>
      <c r="X1868" s="37"/>
      <c r="Y1868" s="44">
        <f t="shared" ref="Y1868" si="44786">parseTime(W1868)-(X1871=INT(RIGHT($F1868, 1)))</f>
        <v>0</v>
      </c>
      <c r="Z1868" s="45">
        <f t="shared" si="44740"/>
        <v>0</v>
      </c>
      <c r="AA1868" s="36"/>
      <c r="AB1868" s="37"/>
      <c r="AC1868" s="44">
        <f t="shared" ref="AC1868" si="44787">parseTime(AA1868)-(AB1871=INT(RIGHT($F1868, 1)))</f>
        <v>0</v>
      </c>
      <c r="AD1868" s="45">
        <f t="shared" si="44742"/>
        <v>0</v>
      </c>
      <c r="AE1868" s="36"/>
      <c r="AF1868" s="37"/>
      <c r="AG1868" s="44">
        <f t="shared" ref="AG1868" si="44788">parseTime(AE1868)-(AF1871=INT(RIGHT($F1868, 1)))</f>
        <v>0</v>
      </c>
      <c r="AH1868" s="45">
        <f t="shared" si="44744"/>
        <v>0</v>
      </c>
      <c r="AI1868" s="36"/>
      <c r="AJ1868" s="37"/>
      <c r="AK1868" s="44">
        <f>parseTime(AI1868)-(AJ1871=INT(RIGHT($F1868, 1)))</f>
        <v>0</v>
      </c>
      <c r="AL1868" s="45">
        <f t="shared" si="44745"/>
        <v>0</v>
      </c>
      <c r="AM1868" s="36"/>
      <c r="AN1868" s="37"/>
      <c r="AO1868" s="44">
        <f t="shared" ref="AO1868" si="44789">parseTime(AM1868)-(AN1871=INT(RIGHT($F1868, 1)))</f>
        <v>0</v>
      </c>
      <c r="AP1868" s="45">
        <f t="shared" si="44747"/>
        <v>0</v>
      </c>
      <c r="AQ1868" s="36"/>
      <c r="AR1868" s="37"/>
      <c r="AS1868" s="44">
        <f t="shared" ref="AS1868" si="44790">parseTime(AQ1868)-(AR1871=INT(RIGHT($F1868, 1)))</f>
        <v>0</v>
      </c>
      <c r="AT1868" s="45">
        <f t="shared" si="44749"/>
        <v>0</v>
      </c>
      <c r="AU1868" s="36"/>
      <c r="AV1868" s="37"/>
      <c r="AW1868" s="44">
        <f>parseTime(AU1868)-(AV1871=INT(RIGHT($F1868, 1)))</f>
        <v>0</v>
      </c>
      <c r="AX1868" s="45">
        <f t="shared" si="44750"/>
        <v>0</v>
      </c>
      <c r="AY1868" s="36"/>
      <c r="AZ1868" s="37"/>
      <c r="BA1868" s="44">
        <f>parseTime(AY1868)-(AZ1871=INT(RIGHT($F1868, 1)))</f>
        <v>0</v>
      </c>
      <c r="BB1868" s="45">
        <f t="shared" si="44751"/>
        <v>0</v>
      </c>
      <c r="BC1868" s="36"/>
      <c r="BD1868" s="37"/>
      <c r="BE1868" s="44">
        <f>parseTime(BC1868)-(BD1871=INT(RIGHT($F1868, 1)))</f>
        <v>0</v>
      </c>
      <c r="BF1868" s="45">
        <f t="shared" si="44752"/>
        <v>0</v>
      </c>
      <c r="BG1868" s="36"/>
      <c r="BH1868" s="37"/>
      <c r="BI1868" s="44">
        <f>parseTime(BG1868)-(BH1871=INT(RIGHT($F1868, 1)))</f>
        <v>0</v>
      </c>
      <c r="BJ1868" s="45">
        <f t="shared" si="44753"/>
        <v>0</v>
      </c>
      <c r="BK1868" s="36"/>
      <c r="BL1868" s="37"/>
      <c r="BM1868" s="44">
        <f>parseTime(BK1868)-(BL1871=INT(RIGHT($F1868, 1)))</f>
        <v>0</v>
      </c>
      <c r="BN1868" s="45">
        <f t="shared" si="44754"/>
        <v>0</v>
      </c>
      <c r="BO1868" s="36"/>
      <c r="BP1868" s="37"/>
      <c r="BQ1868" s="44">
        <f t="shared" ref="BQ1868" si="44791">parseTime(BO1868)-(BP1871=INT(RIGHT($F1868, 1)))</f>
        <v>0</v>
      </c>
      <c r="BR1868" s="45">
        <f t="shared" si="44756"/>
        <v>0</v>
      </c>
      <c r="BS1868" s="36"/>
      <c r="BT1868" s="37"/>
      <c r="BU1868" s="44">
        <f t="shared" ref="BU1868" si="44792">parseTime(BS1868)-(BT1871=INT(RIGHT($F1868, 1)))</f>
        <v>0</v>
      </c>
      <c r="BV1868" s="45">
        <f t="shared" si="44758"/>
        <v>0</v>
      </c>
      <c r="BW1868" s="36"/>
      <c r="BX1868" s="37"/>
      <c r="BY1868" s="44">
        <f t="shared" ref="BY1868" si="44793">parseTime(BW1868)-(BX1871=INT(RIGHT($F1868, 1)))</f>
        <v>0</v>
      </c>
      <c r="BZ1868" s="45">
        <f t="shared" si="44760"/>
        <v>0</v>
      </c>
      <c r="CA1868" s="36"/>
      <c r="CB1868" s="37"/>
      <c r="CC1868" s="44">
        <f t="shared" ref="CC1868" si="44794">parseTime(CA1868)-(CB1871=INT(RIGHT($F1868, 1)))</f>
        <v>0</v>
      </c>
      <c r="CD1868" s="45">
        <f t="shared" si="44762"/>
        <v>0</v>
      </c>
      <c r="CE1868" s="36"/>
      <c r="CF1868" s="37"/>
      <c r="CG1868" s="44">
        <f t="shared" ref="CG1868" si="44795">parseTime(CE1868)-(CF1871=INT(RIGHT($F1868, 1)))</f>
        <v>0</v>
      </c>
      <c r="CH1868" s="45">
        <f t="shared" si="44764"/>
        <v>0</v>
      </c>
    </row>
    <row r="1869" spans="1:86" x14ac:dyDescent="0.25">
      <c r="A1869" s="56"/>
      <c r="B1869" s="57"/>
      <c r="C1869" s="14">
        <f t="shared" si="44780"/>
        <v>0</v>
      </c>
      <c r="D1869" s="14" t="s">
        <v>259</v>
      </c>
      <c r="E1869" s="20">
        <v>4.25</v>
      </c>
      <c r="F1869" s="51" t="s">
        <v>131</v>
      </c>
      <c r="G1869" s="36"/>
      <c r="H1869" s="37"/>
      <c r="I1869" s="44">
        <f t="shared" ref="I1869" si="44796">parseTime(G1869)-(H1871=INT(RIGHT($F1869, 1)))</f>
        <v>0</v>
      </c>
      <c r="J1869" s="45">
        <f t="shared" si="44732"/>
        <v>0</v>
      </c>
      <c r="K1869" s="36"/>
      <c r="L1869" s="37"/>
      <c r="M1869" s="44">
        <f t="shared" ref="M1869" si="44797">parseTime(K1869)-(L1871=INT(RIGHT($F1869, 1)))</f>
        <v>0</v>
      </c>
      <c r="N1869" s="45">
        <f t="shared" si="44734"/>
        <v>0</v>
      </c>
      <c r="O1869" s="36"/>
      <c r="P1869" s="37"/>
      <c r="Q1869" s="44">
        <f t="shared" ref="Q1869" si="44798">parseTime(O1869)-(P1871=INT(RIGHT($F1869, 1)))</f>
        <v>0</v>
      </c>
      <c r="R1869" s="45">
        <f t="shared" si="44736"/>
        <v>0</v>
      </c>
      <c r="S1869" s="36"/>
      <c r="T1869" s="37"/>
      <c r="U1869" s="44">
        <f t="shared" ref="U1869" si="44799">parseTime(S1869)-(T1871=INT(RIGHT($F1869, 1)))</f>
        <v>0</v>
      </c>
      <c r="V1869" s="45">
        <f t="shared" si="44738"/>
        <v>0</v>
      </c>
      <c r="W1869" s="36"/>
      <c r="X1869" s="37"/>
      <c r="Y1869" s="44">
        <f t="shared" ref="Y1869" si="44800">parseTime(W1869)-(X1871=INT(RIGHT($F1869, 1)))</f>
        <v>0</v>
      </c>
      <c r="Z1869" s="45">
        <f t="shared" si="44740"/>
        <v>0</v>
      </c>
      <c r="AA1869" s="36"/>
      <c r="AB1869" s="37"/>
      <c r="AC1869" s="44">
        <f t="shared" ref="AC1869" si="44801">parseTime(AA1869)-(AB1871=INT(RIGHT($F1869, 1)))</f>
        <v>0</v>
      </c>
      <c r="AD1869" s="45">
        <f t="shared" si="44742"/>
        <v>0</v>
      </c>
      <c r="AE1869" s="36"/>
      <c r="AF1869" s="37"/>
      <c r="AG1869" s="44">
        <f t="shared" ref="AG1869" si="44802">parseTime(AE1869)-(AF1871=INT(RIGHT($F1869, 1)))</f>
        <v>0</v>
      </c>
      <c r="AH1869" s="45">
        <f t="shared" si="44744"/>
        <v>0</v>
      </c>
      <c r="AI1869" s="36"/>
      <c r="AJ1869" s="37"/>
      <c r="AK1869" s="44">
        <f>parseTime(AI1869)-(AJ1871=INT(RIGHT($F1869, 1)))</f>
        <v>0</v>
      </c>
      <c r="AL1869" s="45">
        <f t="shared" si="44745"/>
        <v>0</v>
      </c>
      <c r="AM1869" s="36"/>
      <c r="AN1869" s="37"/>
      <c r="AO1869" s="44">
        <f t="shared" ref="AO1869" si="44803">parseTime(AM1869)-(AN1871=INT(RIGHT($F1869, 1)))</f>
        <v>0</v>
      </c>
      <c r="AP1869" s="45">
        <f t="shared" si="44747"/>
        <v>0</v>
      </c>
      <c r="AQ1869" s="36"/>
      <c r="AR1869" s="37"/>
      <c r="AS1869" s="44">
        <f t="shared" ref="AS1869" si="44804">parseTime(AQ1869)-(AR1871=INT(RIGHT($F1869, 1)))</f>
        <v>0</v>
      </c>
      <c r="AT1869" s="45">
        <f t="shared" si="44749"/>
        <v>0</v>
      </c>
      <c r="AU1869" s="36"/>
      <c r="AV1869" s="37"/>
      <c r="AW1869" s="44">
        <f>parseTime(AU1869)-(AV1871=INT(RIGHT($F1869, 1)))</f>
        <v>0</v>
      </c>
      <c r="AX1869" s="45">
        <f t="shared" si="44750"/>
        <v>0</v>
      </c>
      <c r="AY1869" s="36"/>
      <c r="AZ1869" s="37"/>
      <c r="BA1869" s="44">
        <f>parseTime(AY1869)-(AZ1871=INT(RIGHT($F1869, 1)))</f>
        <v>0</v>
      </c>
      <c r="BB1869" s="45">
        <f t="shared" si="44751"/>
        <v>0</v>
      </c>
      <c r="BC1869" s="36"/>
      <c r="BD1869" s="37"/>
      <c r="BE1869" s="44">
        <f>parseTime(BC1869)-(BD1871=INT(RIGHT($F1869, 1)))</f>
        <v>0</v>
      </c>
      <c r="BF1869" s="45">
        <f t="shared" si="44752"/>
        <v>0</v>
      </c>
      <c r="BG1869" s="36"/>
      <c r="BH1869" s="37"/>
      <c r="BI1869" s="44">
        <f>parseTime(BG1869)-(BH1871=INT(RIGHT($F1869, 1)))</f>
        <v>0</v>
      </c>
      <c r="BJ1869" s="45">
        <f t="shared" si="44753"/>
        <v>0</v>
      </c>
      <c r="BK1869" s="36"/>
      <c r="BL1869" s="37"/>
      <c r="BM1869" s="44">
        <f>parseTime(BK1869)-(BL1871=INT(RIGHT($F1869, 1)))</f>
        <v>0</v>
      </c>
      <c r="BN1869" s="45">
        <f t="shared" si="44754"/>
        <v>0</v>
      </c>
      <c r="BO1869" s="36"/>
      <c r="BP1869" s="37"/>
      <c r="BQ1869" s="44">
        <f t="shared" ref="BQ1869" si="44805">parseTime(BO1869)-(BP1871=INT(RIGHT($F1869, 1)))</f>
        <v>0</v>
      </c>
      <c r="BR1869" s="45">
        <f t="shared" si="44756"/>
        <v>0</v>
      </c>
      <c r="BS1869" s="36"/>
      <c r="BT1869" s="37"/>
      <c r="BU1869" s="44">
        <f t="shared" ref="BU1869" si="44806">parseTime(BS1869)-(BT1871=INT(RIGHT($F1869, 1)))</f>
        <v>0</v>
      </c>
      <c r="BV1869" s="45">
        <f t="shared" si="44758"/>
        <v>0</v>
      </c>
      <c r="BW1869" s="36"/>
      <c r="BX1869" s="37"/>
      <c r="BY1869" s="44">
        <f t="shared" ref="BY1869" si="44807">parseTime(BW1869)-(BX1871=INT(RIGHT($F1869, 1)))</f>
        <v>0</v>
      </c>
      <c r="BZ1869" s="45">
        <f t="shared" si="44760"/>
        <v>0</v>
      </c>
      <c r="CA1869" s="36"/>
      <c r="CB1869" s="37"/>
      <c r="CC1869" s="44">
        <f t="shared" ref="CC1869" si="44808">parseTime(CA1869)-(CB1871=INT(RIGHT($F1869, 1)))</f>
        <v>0</v>
      </c>
      <c r="CD1869" s="45">
        <f t="shared" si="44762"/>
        <v>0</v>
      </c>
      <c r="CE1869" s="36"/>
      <c r="CF1869" s="37"/>
      <c r="CG1869" s="44">
        <f t="shared" ref="CG1869" si="44809">parseTime(CE1869)-(CF1871=INT(RIGHT($F1869, 1)))</f>
        <v>0</v>
      </c>
      <c r="CH1869" s="45">
        <f t="shared" si="44764"/>
        <v>0</v>
      </c>
    </row>
    <row r="1870" spans="1:86" x14ac:dyDescent="0.25">
      <c r="A1870" s="56" t="s">
        <v>119</v>
      </c>
      <c r="B1870" s="57">
        <f t="shared" ref="B1870" ca="1" si="44810">roleHours(G1866:CH1872, "MCC")</f>
        <v>0</v>
      </c>
      <c r="C1870" s="14">
        <f t="shared" ca="1" si="44780"/>
        <v>0</v>
      </c>
      <c r="D1870" s="14" t="s">
        <v>260</v>
      </c>
      <c r="E1870" s="20">
        <v>4.6500000000000004</v>
      </c>
      <c r="F1870" s="51" t="s">
        <v>132</v>
      </c>
      <c r="G1870" s="36"/>
      <c r="H1870" s="37"/>
      <c r="I1870" s="44">
        <f t="shared" ref="I1870" si="44811">parseTime(G1870)-(H1871=INT(RIGHT($F1870, 1)))</f>
        <v>0</v>
      </c>
      <c r="J1870" s="45">
        <f t="shared" si="44732"/>
        <v>0</v>
      </c>
      <c r="K1870" s="36"/>
      <c r="L1870" s="37"/>
      <c r="M1870" s="44">
        <f t="shared" ref="M1870" si="44812">parseTime(K1870)-(L1871=INT(RIGHT($F1870, 1)))</f>
        <v>0</v>
      </c>
      <c r="N1870" s="45">
        <f t="shared" si="44734"/>
        <v>0</v>
      </c>
      <c r="O1870" s="36"/>
      <c r="P1870" s="37"/>
      <c r="Q1870" s="44">
        <f t="shared" ref="Q1870" si="44813">parseTime(O1870)-(P1871=INT(RIGHT($F1870, 1)))</f>
        <v>0</v>
      </c>
      <c r="R1870" s="45">
        <f t="shared" si="44736"/>
        <v>0</v>
      </c>
      <c r="S1870" s="36"/>
      <c r="T1870" s="37"/>
      <c r="U1870" s="44">
        <f t="shared" ref="U1870" si="44814">parseTime(S1870)-(T1871=INT(RIGHT($F1870, 1)))</f>
        <v>0</v>
      </c>
      <c r="V1870" s="45">
        <f t="shared" si="44738"/>
        <v>0</v>
      </c>
      <c r="W1870" s="36"/>
      <c r="X1870" s="37"/>
      <c r="Y1870" s="44">
        <f t="shared" ref="Y1870" si="44815">parseTime(W1870)-(X1871=INT(RIGHT($F1870, 1)))</f>
        <v>0</v>
      </c>
      <c r="Z1870" s="45">
        <f t="shared" si="44740"/>
        <v>0</v>
      </c>
      <c r="AA1870" s="36"/>
      <c r="AB1870" s="37"/>
      <c r="AC1870" s="44">
        <f t="shared" ref="AC1870" si="44816">parseTime(AA1870)-(AB1871=INT(RIGHT($F1870, 1)))</f>
        <v>0</v>
      </c>
      <c r="AD1870" s="45">
        <f t="shared" si="44742"/>
        <v>0</v>
      </c>
      <c r="AE1870" s="36"/>
      <c r="AF1870" s="37"/>
      <c r="AG1870" s="44">
        <f t="shared" ref="AG1870" si="44817">parseTime(AE1870)-(AF1871=INT(RIGHT($F1870, 1)))</f>
        <v>0</v>
      </c>
      <c r="AH1870" s="45">
        <f t="shared" si="44744"/>
        <v>0</v>
      </c>
      <c r="AI1870" s="36"/>
      <c r="AJ1870" s="37"/>
      <c r="AK1870" s="44">
        <f>parseTime(AI1870)-(AJ1871=INT(RIGHT($F1870, 1)))</f>
        <v>0</v>
      </c>
      <c r="AL1870" s="45">
        <f t="shared" si="44745"/>
        <v>0</v>
      </c>
      <c r="AM1870" s="36"/>
      <c r="AN1870" s="37"/>
      <c r="AO1870" s="44">
        <f t="shared" ref="AO1870" si="44818">parseTime(AM1870)-(AN1871=INT(RIGHT($F1870, 1)))</f>
        <v>0</v>
      </c>
      <c r="AP1870" s="45">
        <f t="shared" si="44747"/>
        <v>0</v>
      </c>
      <c r="AQ1870" s="36"/>
      <c r="AR1870" s="37"/>
      <c r="AS1870" s="44">
        <f t="shared" ref="AS1870" si="44819">parseTime(AQ1870)-(AR1871=INT(RIGHT($F1870, 1)))</f>
        <v>0</v>
      </c>
      <c r="AT1870" s="45">
        <f t="shared" si="44749"/>
        <v>0</v>
      </c>
      <c r="AU1870" s="36"/>
      <c r="AV1870" s="37"/>
      <c r="AW1870" s="44">
        <f>parseTime(AU1870)-(AV1871=INT(RIGHT($F1870, 1)))</f>
        <v>0</v>
      </c>
      <c r="AX1870" s="45">
        <f t="shared" si="44750"/>
        <v>0</v>
      </c>
      <c r="AY1870" s="36"/>
      <c r="AZ1870" s="37"/>
      <c r="BA1870" s="44">
        <f>parseTime(AY1870)-(AZ1871=INT(RIGHT($F1870, 1)))</f>
        <v>0</v>
      </c>
      <c r="BB1870" s="45">
        <f t="shared" si="44751"/>
        <v>0</v>
      </c>
      <c r="BC1870" s="36"/>
      <c r="BD1870" s="37"/>
      <c r="BE1870" s="44">
        <f>parseTime(BC1870)-(BD1871=INT(RIGHT($F1870, 1)))</f>
        <v>0</v>
      </c>
      <c r="BF1870" s="45">
        <f t="shared" si="44752"/>
        <v>0</v>
      </c>
      <c r="BG1870" s="36"/>
      <c r="BH1870" s="37"/>
      <c r="BI1870" s="44">
        <f>parseTime(BG1870)-(BH1871=INT(RIGHT($F1870, 1)))</f>
        <v>0</v>
      </c>
      <c r="BJ1870" s="45">
        <f t="shared" si="44753"/>
        <v>0</v>
      </c>
      <c r="BK1870" s="36"/>
      <c r="BL1870" s="37"/>
      <c r="BM1870" s="44">
        <f>parseTime(BK1870)-(BL1871=INT(RIGHT($F1870, 1)))</f>
        <v>0</v>
      </c>
      <c r="BN1870" s="45">
        <f t="shared" si="44754"/>
        <v>0</v>
      </c>
      <c r="BO1870" s="36"/>
      <c r="BP1870" s="37"/>
      <c r="BQ1870" s="44">
        <f t="shared" ref="BQ1870" si="44820">parseTime(BO1870)-(BP1871=INT(RIGHT($F1870, 1)))</f>
        <v>0</v>
      </c>
      <c r="BR1870" s="45">
        <f t="shared" si="44756"/>
        <v>0</v>
      </c>
      <c r="BS1870" s="36"/>
      <c r="BT1870" s="37"/>
      <c r="BU1870" s="44">
        <f t="shared" ref="BU1870" si="44821">parseTime(BS1870)-(BT1871=INT(RIGHT($F1870, 1)))</f>
        <v>0</v>
      </c>
      <c r="BV1870" s="45">
        <f t="shared" si="44758"/>
        <v>0</v>
      </c>
      <c r="BW1870" s="36"/>
      <c r="BX1870" s="37"/>
      <c r="BY1870" s="44">
        <f t="shared" ref="BY1870" si="44822">parseTime(BW1870)-(BX1871=INT(RIGHT($F1870, 1)))</f>
        <v>0</v>
      </c>
      <c r="BZ1870" s="45">
        <f t="shared" si="44760"/>
        <v>0</v>
      </c>
      <c r="CA1870" s="36"/>
      <c r="CB1870" s="37"/>
      <c r="CC1870" s="44">
        <f t="shared" ref="CC1870" si="44823">parseTime(CA1870)-(CB1871=INT(RIGHT($F1870, 1)))</f>
        <v>0</v>
      </c>
      <c r="CD1870" s="45">
        <f t="shared" si="44762"/>
        <v>0</v>
      </c>
      <c r="CE1870" s="36"/>
      <c r="CF1870" s="37"/>
      <c r="CG1870" s="44">
        <f t="shared" ref="CG1870" si="44824">parseTime(CE1870)-(CF1871=INT(RIGHT($F1870, 1)))</f>
        <v>0</v>
      </c>
      <c r="CH1870" s="45">
        <f t="shared" si="44764"/>
        <v>0</v>
      </c>
    </row>
    <row r="1871" spans="1:86" x14ac:dyDescent="0.25">
      <c r="A1871" s="56"/>
      <c r="B1871" s="57"/>
      <c r="C1871" s="14">
        <f t="shared" si="44780"/>
        <v>0</v>
      </c>
      <c r="D1871" s="14"/>
      <c r="E1871" s="20">
        <f t="shared" ref="E1871" si="44825">((7.5/2)-0.5+E1870)*8</f>
        <v>63.2</v>
      </c>
      <c r="F1871" s="51"/>
      <c r="G1871" s="46" t="s">
        <v>134</v>
      </c>
      <c r="H1871" s="38">
        <f t="shared" ref="H1871" si="44826">lunchAdjust(G1866:H1870)</f>
        <v>0</v>
      </c>
      <c r="I1871" s="48" t="s">
        <v>0</v>
      </c>
      <c r="J1871" s="39">
        <f t="shared" ref="J1871" si="44827">SUMPRODUCT(I1866:I1870*J1866:J1870)</f>
        <v>0</v>
      </c>
      <c r="K1871" s="46" t="s">
        <v>134</v>
      </c>
      <c r="L1871" s="38">
        <f t="shared" ref="L1871" si="44828">lunchAdjust(K1866:L1870)</f>
        <v>0</v>
      </c>
      <c r="M1871" s="48" t="s">
        <v>0</v>
      </c>
      <c r="N1871" s="39">
        <f t="shared" ref="N1871" si="44829">SUMPRODUCT(M1866:M1870*N1866:N1870)</f>
        <v>0</v>
      </c>
      <c r="O1871" s="46" t="s">
        <v>134</v>
      </c>
      <c r="P1871" s="38">
        <f t="shared" ref="P1871" si="44830">lunchAdjust(O1866:P1870)</f>
        <v>0</v>
      </c>
      <c r="Q1871" s="48" t="s">
        <v>0</v>
      </c>
      <c r="R1871" s="39">
        <f t="shared" ref="R1871" si="44831">SUMPRODUCT(Q1866:Q1870*R1866:R1870)</f>
        <v>0</v>
      </c>
      <c r="S1871" s="46" t="s">
        <v>134</v>
      </c>
      <c r="T1871" s="38">
        <f t="shared" ref="T1871" si="44832">lunchAdjust(S1866:T1870)</f>
        <v>0</v>
      </c>
      <c r="U1871" s="48" t="s">
        <v>0</v>
      </c>
      <c r="V1871" s="39">
        <f t="shared" ref="V1871" si="44833">SUMPRODUCT(U1866:U1870*V1866:V1870)</f>
        <v>0</v>
      </c>
      <c r="W1871" s="46" t="s">
        <v>134</v>
      </c>
      <c r="X1871" s="38">
        <f t="shared" ref="X1871" si="44834">lunchAdjust(W1866:X1870)</f>
        <v>0</v>
      </c>
      <c r="Y1871" s="48" t="s">
        <v>0</v>
      </c>
      <c r="Z1871" s="39">
        <f t="shared" ref="Z1871" si="44835">SUMPRODUCT(Y1866:Y1870*Z1866:Z1870)</f>
        <v>0</v>
      </c>
      <c r="AA1871" s="46" t="s">
        <v>134</v>
      </c>
      <c r="AB1871" s="38">
        <f t="shared" ref="AB1871" si="44836">lunchAdjust(AA1866:AB1870)</f>
        <v>0</v>
      </c>
      <c r="AC1871" s="48" t="s">
        <v>0</v>
      </c>
      <c r="AD1871" s="39">
        <f t="shared" ref="AD1871" si="44837">SUMPRODUCT(AC1866:AC1870*AD1866:AD1870)</f>
        <v>0</v>
      </c>
      <c r="AE1871" s="46" t="s">
        <v>134</v>
      </c>
      <c r="AF1871" s="38">
        <f t="shared" ref="AF1871" si="44838">lunchAdjust(AE1866:AF1870)</f>
        <v>0</v>
      </c>
      <c r="AG1871" s="48" t="s">
        <v>0</v>
      </c>
      <c r="AH1871" s="39">
        <f t="shared" ref="AH1871" si="44839">SUMPRODUCT(AG1866:AG1870*AH1866:AH1870)</f>
        <v>0</v>
      </c>
      <c r="AI1871" s="46" t="s">
        <v>134</v>
      </c>
      <c r="AJ1871" s="38">
        <f t="shared" ref="AJ1871" si="44840">lunchAdjust(AI1866:AJ1870)</f>
        <v>0</v>
      </c>
      <c r="AK1871" s="48" t="s">
        <v>0</v>
      </c>
      <c r="AL1871" s="39">
        <f t="shared" ref="AL1871" si="44841">SUMPRODUCT(AK1866:AK1870*AL1866:AL1870)</f>
        <v>0</v>
      </c>
      <c r="AM1871" s="46" t="s">
        <v>134</v>
      </c>
      <c r="AN1871" s="38">
        <f t="shared" ref="AN1871" si="44842">lunchAdjust(AM1866:AN1870)</f>
        <v>0</v>
      </c>
      <c r="AO1871" s="48" t="s">
        <v>0</v>
      </c>
      <c r="AP1871" s="39">
        <f t="shared" ref="AP1871" si="44843">SUMPRODUCT(AO1866:AO1870*AP1866:AP1870)</f>
        <v>0</v>
      </c>
      <c r="AQ1871" s="46" t="s">
        <v>134</v>
      </c>
      <c r="AR1871" s="38">
        <f t="shared" ref="AR1871" si="44844">lunchAdjust(AQ1866:AR1870)</f>
        <v>0</v>
      </c>
      <c r="AS1871" s="48" t="s">
        <v>0</v>
      </c>
      <c r="AT1871" s="39">
        <f t="shared" ref="AT1871" si="44845">SUMPRODUCT(AS1866:AS1870*AT1866:AT1870)</f>
        <v>0</v>
      </c>
      <c r="AU1871" s="46" t="s">
        <v>134</v>
      </c>
      <c r="AV1871" s="38">
        <f t="shared" ref="AV1871" si="44846">lunchAdjust(AU1866:AV1870)</f>
        <v>0</v>
      </c>
      <c r="AW1871" s="48" t="s">
        <v>0</v>
      </c>
      <c r="AX1871" s="39">
        <f t="shared" ref="AX1871" si="44847">SUMPRODUCT(AW1866:AW1870*AX1866:AX1870)</f>
        <v>0</v>
      </c>
      <c r="AY1871" s="46" t="s">
        <v>134</v>
      </c>
      <c r="AZ1871" s="38">
        <f t="shared" ref="AZ1871" si="44848">lunchAdjust(AY1866:AZ1870)</f>
        <v>0</v>
      </c>
      <c r="BA1871" s="48" t="s">
        <v>0</v>
      </c>
      <c r="BB1871" s="39">
        <f t="shared" ref="BB1871" si="44849">SUMPRODUCT(BA1866:BA1870*BB1866:BB1870)</f>
        <v>0</v>
      </c>
      <c r="BC1871" s="46" t="s">
        <v>134</v>
      </c>
      <c r="BD1871" s="38">
        <f t="shared" ref="BD1871" si="44850">lunchAdjust(BC1866:BD1870)</f>
        <v>0</v>
      </c>
      <c r="BE1871" s="48" t="s">
        <v>0</v>
      </c>
      <c r="BF1871" s="39">
        <f t="shared" ref="BF1871" si="44851">SUMPRODUCT(BE1866:BE1870*BF1866:BF1870)</f>
        <v>0</v>
      </c>
      <c r="BG1871" s="46" t="s">
        <v>134</v>
      </c>
      <c r="BH1871" s="38">
        <f t="shared" ref="BH1871" si="44852">lunchAdjust(BG1866:BH1870)</f>
        <v>0</v>
      </c>
      <c r="BI1871" s="48" t="s">
        <v>0</v>
      </c>
      <c r="BJ1871" s="39">
        <f t="shared" ref="BJ1871" si="44853">SUMPRODUCT(BI1866:BI1870*BJ1866:BJ1870)</f>
        <v>0</v>
      </c>
      <c r="BK1871" s="46" t="s">
        <v>134</v>
      </c>
      <c r="BL1871" s="38">
        <f t="shared" ref="BL1871" si="44854">lunchAdjust(BK1866:BL1870)</f>
        <v>0</v>
      </c>
      <c r="BM1871" s="48" t="s">
        <v>0</v>
      </c>
      <c r="BN1871" s="39">
        <f t="shared" ref="BN1871" si="44855">SUMPRODUCT(BM1866:BM1870*BN1866:BN1870)</f>
        <v>0</v>
      </c>
      <c r="BO1871" s="46" t="s">
        <v>134</v>
      </c>
      <c r="BP1871" s="38">
        <f t="shared" ref="BP1871" si="44856">lunchAdjust(BO1866:BP1870)</f>
        <v>0</v>
      </c>
      <c r="BQ1871" s="48" t="s">
        <v>0</v>
      </c>
      <c r="BR1871" s="39">
        <f t="shared" ref="BR1871" si="44857">SUMPRODUCT(BQ1866:BQ1870*BR1866:BR1870)</f>
        <v>0</v>
      </c>
      <c r="BS1871" s="46" t="s">
        <v>134</v>
      </c>
      <c r="BT1871" s="38">
        <f t="shared" ref="BT1871" si="44858">lunchAdjust(BS1866:BT1870)</f>
        <v>0</v>
      </c>
      <c r="BU1871" s="48" t="s">
        <v>0</v>
      </c>
      <c r="BV1871" s="39">
        <f t="shared" ref="BV1871" si="44859">SUMPRODUCT(BU1866:BU1870*BV1866:BV1870)</f>
        <v>0</v>
      </c>
      <c r="BW1871" s="46" t="s">
        <v>134</v>
      </c>
      <c r="BX1871" s="38">
        <f t="shared" ref="BX1871" si="44860">lunchAdjust(BW1866:BX1870)</f>
        <v>0</v>
      </c>
      <c r="BY1871" s="48" t="s">
        <v>0</v>
      </c>
      <c r="BZ1871" s="39">
        <f t="shared" ref="BZ1871" si="44861">SUMPRODUCT(BY1866:BY1870*BZ1866:BZ1870)</f>
        <v>0</v>
      </c>
      <c r="CA1871" s="46" t="s">
        <v>134</v>
      </c>
      <c r="CB1871" s="38">
        <f t="shared" ref="CB1871" si="44862">lunchAdjust(CA1866:CB1870)</f>
        <v>0</v>
      </c>
      <c r="CC1871" s="48" t="s">
        <v>0</v>
      </c>
      <c r="CD1871" s="39">
        <f t="shared" ref="CD1871" si="44863">SUMPRODUCT(CC1866:CC1870*CD1866:CD1870)</f>
        <v>0</v>
      </c>
      <c r="CE1871" s="46" t="s">
        <v>134</v>
      </c>
      <c r="CF1871" s="38">
        <f t="shared" ref="CF1871" si="44864">lunchAdjust(CE1866:CF1870)</f>
        <v>0</v>
      </c>
      <c r="CG1871" s="48" t="s">
        <v>0</v>
      </c>
      <c r="CH1871" s="39">
        <f t="shared" ref="CH1871" si="44865">SUMPRODUCT(CG1866:CG1870*CH1866:CH1870)</f>
        <v>0</v>
      </c>
    </row>
    <row r="1872" spans="1:86" ht="15.75" thickBot="1" x14ac:dyDescent="0.3">
      <c r="A1872" s="58" t="s">
        <v>121</v>
      </c>
      <c r="B1872" s="59">
        <f t="shared" ref="B1872" ca="1" si="44866">roleHours(G1866:CH1872, "OUT")</f>
        <v>0</v>
      </c>
      <c r="C1872" s="54" t="s">
        <v>137</v>
      </c>
      <c r="D1872" s="22">
        <f t="shared" ref="D1872" ca="1" si="44867">roleHours(G1866:CH1872, "PTO")</f>
        <v>0</v>
      </c>
      <c r="E1872" s="23">
        <f t="shared" ref="E1872" ca="1" si="44868">E1871-B1867</f>
        <v>63.2</v>
      </c>
      <c r="F1872" s="52"/>
      <c r="G1872" s="47" t="s">
        <v>39</v>
      </c>
      <c r="H1872" s="40">
        <f t="shared" ref="H1872:H1935" si="44869">SUMPRODUCT(I1866:I1870*(H1866:H1870="PTO"))+SUMPRODUCT(I1866:I1870*(H1866:H1870="HOL"))</f>
        <v>0</v>
      </c>
      <c r="I1872" s="49" t="s">
        <v>135</v>
      </c>
      <c r="J1872" s="41">
        <f t="shared" ref="J1872" si="44870">J1871*G$4</f>
        <v>0</v>
      </c>
      <c r="K1872" s="47" t="s">
        <v>39</v>
      </c>
      <c r="L1872" s="40">
        <f t="shared" ref="L1872" si="44871">SUMPRODUCT(M1866:M1870*(L1866:L1870="PTO"))+SUMPRODUCT(M1866:M1870*(L1866:L1870="HOL"))</f>
        <v>0</v>
      </c>
      <c r="M1872" s="49" t="s">
        <v>135</v>
      </c>
      <c r="N1872" s="41">
        <f t="shared" ref="N1872" si="44872">N1871*K$4</f>
        <v>0</v>
      </c>
      <c r="O1872" s="47" t="s">
        <v>39</v>
      </c>
      <c r="P1872" s="40">
        <f t="shared" ref="P1872" si="44873">SUMPRODUCT(Q1866:Q1870*(P1866:P1870="PTO"))+SUMPRODUCT(Q1866:Q1870*(P1866:P1870="HOL"))</f>
        <v>0</v>
      </c>
      <c r="Q1872" s="49" t="s">
        <v>135</v>
      </c>
      <c r="R1872" s="41">
        <f t="shared" ref="R1872" si="44874">R1871*O$4</f>
        <v>0</v>
      </c>
      <c r="S1872" s="47" t="s">
        <v>39</v>
      </c>
      <c r="T1872" s="40">
        <f t="shared" ref="T1872" si="44875">SUMPRODUCT(U1866:U1870*(T1866:T1870="PTO"))+SUMPRODUCT(U1866:U1870*(T1866:T1870="HOL"))</f>
        <v>0</v>
      </c>
      <c r="U1872" s="49" t="s">
        <v>135</v>
      </c>
      <c r="V1872" s="41">
        <f t="shared" ref="V1872" si="44876">V1871*S$4</f>
        <v>0</v>
      </c>
      <c r="W1872" s="47" t="s">
        <v>39</v>
      </c>
      <c r="X1872" s="40">
        <f t="shared" ref="X1872" si="44877">SUMPRODUCT(Y1866:Y1870*(X1866:X1870="PTO"))+SUMPRODUCT(Y1866:Y1870*(X1866:X1870="HOL"))</f>
        <v>0</v>
      </c>
      <c r="Y1872" s="49" t="s">
        <v>135</v>
      </c>
      <c r="Z1872" s="41">
        <f t="shared" ref="Z1872" si="44878">Z1871*W$4</f>
        <v>0</v>
      </c>
      <c r="AA1872" s="47" t="s">
        <v>39</v>
      </c>
      <c r="AB1872" s="40">
        <f t="shared" ref="AB1872" si="44879">SUMPRODUCT(AC1866:AC1870*(AB1866:AB1870="PTO"))+SUMPRODUCT(AC1866:AC1870*(AB1866:AB1870="HOL"))</f>
        <v>0</v>
      </c>
      <c r="AC1872" s="49" t="s">
        <v>135</v>
      </c>
      <c r="AD1872" s="41">
        <f t="shared" ref="AD1872" si="44880">AD1871*AA$4</f>
        <v>0</v>
      </c>
      <c r="AE1872" s="47" t="s">
        <v>39</v>
      </c>
      <c r="AF1872" s="40">
        <f t="shared" ref="AF1872" si="44881">SUMPRODUCT(AG1866:AG1870*(AF1866:AF1870="PTO"))+SUMPRODUCT(AG1866:AG1870*(AF1866:AF1870="HOL"))</f>
        <v>0</v>
      </c>
      <c r="AG1872" s="49" t="s">
        <v>135</v>
      </c>
      <c r="AH1872" s="41">
        <f t="shared" ref="AH1872" si="44882">AH1871*AE$4</f>
        <v>0</v>
      </c>
      <c r="AI1872" s="47" t="s">
        <v>39</v>
      </c>
      <c r="AJ1872" s="40">
        <f t="shared" ref="AJ1872" si="44883">SUMPRODUCT(AK1866:AK1870*(AJ1866:AJ1870="PTO"))+SUMPRODUCT(AK1866:AK1870*(AJ1866:AJ1870="HOL"))</f>
        <v>0</v>
      </c>
      <c r="AK1872" s="49" t="s">
        <v>135</v>
      </c>
      <c r="AL1872" s="41">
        <f>AL1871*AI$4</f>
        <v>0</v>
      </c>
      <c r="AM1872" s="47" t="s">
        <v>39</v>
      </c>
      <c r="AN1872" s="40">
        <f t="shared" ref="AN1872" si="44884">SUMPRODUCT(AO1866:AO1870*(AN1866:AN1870="PTO"))+SUMPRODUCT(AO1866:AO1870*(AN1866:AN1870="HOL"))</f>
        <v>0</v>
      </c>
      <c r="AO1872" s="49" t="s">
        <v>135</v>
      </c>
      <c r="AP1872" s="41">
        <f t="shared" ref="AP1872" si="44885">AP1871*AM$4</f>
        <v>0</v>
      </c>
      <c r="AQ1872" s="47" t="s">
        <v>39</v>
      </c>
      <c r="AR1872" s="40">
        <f t="shared" ref="AR1872" si="44886">SUMPRODUCT(AS1866:AS1870*(AR1866:AR1870="PTO"))+SUMPRODUCT(AS1866:AS1870*(AR1866:AR1870="HOL"))</f>
        <v>0</v>
      </c>
      <c r="AS1872" s="49" t="s">
        <v>135</v>
      </c>
      <c r="AT1872" s="41">
        <f t="shared" ref="AT1872" si="44887">AT1871*AQ$4</f>
        <v>0</v>
      </c>
      <c r="AU1872" s="47" t="s">
        <v>39</v>
      </c>
      <c r="AV1872" s="40">
        <f t="shared" ref="AV1872" si="44888">SUMPRODUCT(AW1866:AW1870*(AV1866:AV1870="PTO"))+SUMPRODUCT(AW1866:AW1870*(AV1866:AV1870="HOL"))</f>
        <v>0</v>
      </c>
      <c r="AW1872" s="49" t="s">
        <v>135</v>
      </c>
      <c r="AX1872" s="41">
        <f>AX1871*AU$4</f>
        <v>0</v>
      </c>
      <c r="AY1872" s="47" t="s">
        <v>39</v>
      </c>
      <c r="AZ1872" s="40">
        <f t="shared" ref="AZ1872" si="44889">SUMPRODUCT(BA1866:BA1870*(AZ1866:AZ1870="PTO"))+SUMPRODUCT(BA1866:BA1870*(AZ1866:AZ1870="HOL"))</f>
        <v>0</v>
      </c>
      <c r="BA1872" s="49" t="s">
        <v>135</v>
      </c>
      <c r="BB1872" s="41">
        <f>BB1871*AY$4</f>
        <v>0</v>
      </c>
      <c r="BC1872" s="47" t="s">
        <v>39</v>
      </c>
      <c r="BD1872" s="40">
        <f t="shared" ref="BD1872" si="44890">SUMPRODUCT(BE1866:BE1870*(BD1866:BD1870="PTO"))+SUMPRODUCT(BE1866:BE1870*(BD1866:BD1870="HOL"))</f>
        <v>0</v>
      </c>
      <c r="BE1872" s="49" t="s">
        <v>135</v>
      </c>
      <c r="BF1872" s="41">
        <f>BF1871*BC$4</f>
        <v>0</v>
      </c>
      <c r="BG1872" s="47" t="s">
        <v>39</v>
      </c>
      <c r="BH1872" s="40">
        <f t="shared" ref="BH1872" si="44891">SUMPRODUCT(BI1866:BI1870*(BH1866:BH1870="PTO"))+SUMPRODUCT(BI1866:BI1870*(BH1866:BH1870="HOL"))</f>
        <v>0</v>
      </c>
      <c r="BI1872" s="49" t="s">
        <v>135</v>
      </c>
      <c r="BJ1872" s="41">
        <f>BJ1871*BG$4</f>
        <v>0</v>
      </c>
      <c r="BK1872" s="47" t="s">
        <v>39</v>
      </c>
      <c r="BL1872" s="40">
        <f t="shared" ref="BL1872" si="44892">SUMPRODUCT(BM1866:BM1870*(BL1866:BL1870="PTO"))+SUMPRODUCT(BM1866:BM1870*(BL1866:BL1870="HOL"))</f>
        <v>0</v>
      </c>
      <c r="BM1872" s="49" t="s">
        <v>135</v>
      </c>
      <c r="BN1872" s="41">
        <f>BN1871*BK$4</f>
        <v>0</v>
      </c>
      <c r="BO1872" s="47" t="s">
        <v>39</v>
      </c>
      <c r="BP1872" s="40">
        <f t="shared" ref="BP1872" si="44893">SUMPRODUCT(BQ1866:BQ1870*(BP1866:BP1870="PTO"))+SUMPRODUCT(BQ1866:BQ1870*(BP1866:BP1870="HOL"))</f>
        <v>0</v>
      </c>
      <c r="BQ1872" s="49" t="s">
        <v>135</v>
      </c>
      <c r="BR1872" s="41">
        <f t="shared" ref="BR1872" si="44894">BR1871*BO$4</f>
        <v>0</v>
      </c>
      <c r="BS1872" s="47" t="s">
        <v>39</v>
      </c>
      <c r="BT1872" s="40">
        <f t="shared" ref="BT1872" si="44895">SUMPRODUCT(BU1866:BU1870*(BT1866:BT1870="PTO"))+SUMPRODUCT(BU1866:BU1870*(BT1866:BT1870="HOL"))</f>
        <v>0</v>
      </c>
      <c r="BU1872" s="49" t="s">
        <v>135</v>
      </c>
      <c r="BV1872" s="41">
        <f t="shared" ref="BV1872" si="44896">BV1871*BS$4</f>
        <v>0</v>
      </c>
      <c r="BW1872" s="47" t="s">
        <v>39</v>
      </c>
      <c r="BX1872" s="40">
        <f t="shared" ref="BX1872" si="44897">SUMPRODUCT(BY1866:BY1870*(BX1866:BX1870="PTO"))+SUMPRODUCT(BY1866:BY1870*(BX1866:BX1870="HOL"))</f>
        <v>0</v>
      </c>
      <c r="BY1872" s="49" t="s">
        <v>135</v>
      </c>
      <c r="BZ1872" s="41">
        <f t="shared" ref="BZ1872" si="44898">BZ1871*BW$4</f>
        <v>0</v>
      </c>
      <c r="CA1872" s="47" t="s">
        <v>39</v>
      </c>
      <c r="CB1872" s="40">
        <f t="shared" ref="CB1872" si="44899">SUMPRODUCT(CC1866:CC1870*(CB1866:CB1870="PTO"))+SUMPRODUCT(CC1866:CC1870*(CB1866:CB1870="HOL"))</f>
        <v>0</v>
      </c>
      <c r="CC1872" s="49" t="s">
        <v>135</v>
      </c>
      <c r="CD1872" s="41">
        <f t="shared" ref="CD1872" si="44900">CD1871*CA$4</f>
        <v>0</v>
      </c>
      <c r="CE1872" s="47" t="s">
        <v>39</v>
      </c>
      <c r="CF1872" s="40">
        <f t="shared" ref="CF1872" si="44901">SUMPRODUCT(CG1866:CG1870*(CF1866:CF1870="PTO"))+SUMPRODUCT(CG1866:CG1870*(CF1866:CF1870="HOL"))</f>
        <v>0</v>
      </c>
      <c r="CG1872" s="49" t="s">
        <v>135</v>
      </c>
      <c r="CH1872" s="41">
        <f t="shared" ref="CH1872" si="44902">CH1871*CE$4</f>
        <v>0</v>
      </c>
    </row>
    <row r="1873" spans="1:86" x14ac:dyDescent="0.25">
      <c r="A1873" s="70" t="s">
        <v>133</v>
      </c>
      <c r="B1873" s="71">
        <f t="shared" ref="B1873" ca="1" si="44903">D1873-B1874</f>
        <v>8.2364422112437126</v>
      </c>
      <c r="C1873" s="72" t="s">
        <v>122</v>
      </c>
      <c r="D1873" s="71">
        <f>IFERROR(INDEX(Holidays[FTE], MATCH(Entry!E1873, Holidays[Date], 0)), 1)*8*INDEX(FTEguide[[1]:[12]], MATCH(Entry!E1874, FTEguide[Weekday], 0), IF(Entry!E1876&gt;0, Entry!E1876, MONTH(Entry!E1873)))</f>
        <v>79.736442211243713</v>
      </c>
      <c r="E1873" s="60">
        <f t="shared" si="44386"/>
        <v>44095</v>
      </c>
      <c r="F1873" s="50" t="s">
        <v>128</v>
      </c>
      <c r="G1873" s="34" t="s">
        <v>136</v>
      </c>
      <c r="H1873" s="35" t="s">
        <v>25</v>
      </c>
      <c r="I1873" s="42">
        <f t="shared" ref="I1873" si="44904">parseTime(G1873)-(H1878=INT(RIGHT($F1873, 1)))</f>
        <v>8</v>
      </c>
      <c r="J1873" s="43">
        <f t="shared" ref="J1873:J1877" si="44905">isClocked(H1873)</f>
        <v>1</v>
      </c>
      <c r="K1873" s="34" t="s">
        <v>136</v>
      </c>
      <c r="L1873" s="35" t="s">
        <v>23</v>
      </c>
      <c r="M1873" s="42">
        <f t="shared" ref="M1873" si="44906">parseTime(K1873)-(L1878=INT(RIGHT($F1873, 1)))</f>
        <v>8</v>
      </c>
      <c r="N1873" s="43">
        <f t="shared" ref="N1873:N1877" si="44907">isClocked(L1873)</f>
        <v>1</v>
      </c>
      <c r="O1873" s="34" t="s">
        <v>180</v>
      </c>
      <c r="P1873" s="35" t="s">
        <v>23</v>
      </c>
      <c r="Q1873" s="42">
        <f t="shared" ref="Q1873" si="44908">parseTime(O1873)-(P1878=INT(RIGHT($F1873, 1)))</f>
        <v>8</v>
      </c>
      <c r="R1873" s="43">
        <f t="shared" ref="R1873:R1877" si="44909">isClocked(P1873)</f>
        <v>1</v>
      </c>
      <c r="S1873" s="34" t="s">
        <v>150</v>
      </c>
      <c r="T1873" s="35" t="s">
        <v>23</v>
      </c>
      <c r="U1873" s="42">
        <f t="shared" ref="U1873" si="44910">parseTime(S1873)-(T1878=INT(RIGHT($F1873, 1)))</f>
        <v>8</v>
      </c>
      <c r="V1873" s="43">
        <f t="shared" ref="V1873:V1877" si="44911">isClocked(T1873)</f>
        <v>1</v>
      </c>
      <c r="W1873" s="34"/>
      <c r="X1873" s="35"/>
      <c r="Y1873" s="42">
        <f t="shared" ref="Y1873" si="44912">parseTime(W1873)-(X1878=INT(RIGHT($F1873, 1)))</f>
        <v>0</v>
      </c>
      <c r="Z1873" s="43">
        <f t="shared" ref="Z1873:Z1877" si="44913">isClocked(X1873)</f>
        <v>0</v>
      </c>
      <c r="AA1873" s="34" t="s">
        <v>136</v>
      </c>
      <c r="AB1873" s="35" t="s">
        <v>23</v>
      </c>
      <c r="AC1873" s="42">
        <f t="shared" ref="AC1873" si="44914">parseTime(AA1873)-(AB1878=INT(RIGHT($F1873, 1)))</f>
        <v>8</v>
      </c>
      <c r="AD1873" s="43">
        <f t="shared" ref="AD1873:AD1877" si="44915">isClocked(AB1873)</f>
        <v>1</v>
      </c>
      <c r="AE1873" s="34" t="s">
        <v>245</v>
      </c>
      <c r="AF1873" s="35" t="s">
        <v>25</v>
      </c>
      <c r="AG1873" s="42">
        <f t="shared" ref="AG1873" si="44916">parseTime(AE1873)-(AF1878=INT(RIGHT($F1873, 1)))</f>
        <v>7.5</v>
      </c>
      <c r="AH1873" s="43">
        <f t="shared" ref="AH1873:AH1877" si="44917">isClocked(AF1873)</f>
        <v>1</v>
      </c>
      <c r="AI1873" s="34" t="s">
        <v>136</v>
      </c>
      <c r="AJ1873" s="35" t="s">
        <v>23</v>
      </c>
      <c r="AK1873" s="42">
        <f>parseTime(AI1873)-(AJ1878=INT(RIGHT($F1873, 1)))</f>
        <v>8</v>
      </c>
      <c r="AL1873" s="43">
        <f t="shared" ref="AL1873:AL1877" si="44918">isClocked(AJ1873)</f>
        <v>1</v>
      </c>
      <c r="AM1873" s="34"/>
      <c r="AN1873" s="35"/>
      <c r="AO1873" s="42">
        <f t="shared" ref="AO1873" si="44919">parseTime(AM1873)-(AN1878=INT(RIGHT($F1873, 1)))</f>
        <v>0</v>
      </c>
      <c r="AP1873" s="43">
        <f t="shared" ref="AP1873:AP1877" si="44920">isClocked(AN1873)</f>
        <v>0</v>
      </c>
      <c r="AQ1873" s="34"/>
      <c r="AR1873" s="35"/>
      <c r="AS1873" s="42">
        <f t="shared" ref="AS1873" si="44921">parseTime(AQ1873)-(AR1878=INT(RIGHT($F1873, 1)))</f>
        <v>0</v>
      </c>
      <c r="AT1873" s="43">
        <f t="shared" ref="AT1873:AT1877" si="44922">isClocked(AR1873)</f>
        <v>0</v>
      </c>
      <c r="AU1873" s="34"/>
      <c r="AV1873" s="35"/>
      <c r="AW1873" s="42">
        <f>parseTime(AU1873)-(AV1878=INT(RIGHT($F1873, 1)))</f>
        <v>0</v>
      </c>
      <c r="AX1873" s="43">
        <f t="shared" ref="AX1873:AX1877" si="44923">isClocked(AV1873)</f>
        <v>0</v>
      </c>
      <c r="AY1873" s="34"/>
      <c r="AZ1873" s="35"/>
      <c r="BA1873" s="42">
        <f>parseTime(AY1873)-(AZ1878=INT(RIGHT($F1873, 1)))</f>
        <v>0</v>
      </c>
      <c r="BB1873" s="43">
        <f t="shared" ref="BB1873:BB1877" si="44924">isClocked(AZ1873)</f>
        <v>0</v>
      </c>
      <c r="BC1873" s="34"/>
      <c r="BD1873" s="35"/>
      <c r="BE1873" s="42">
        <f>parseTime(BC1873)-(BD1878=INT(RIGHT($F1873, 1)))</f>
        <v>0</v>
      </c>
      <c r="BF1873" s="43">
        <f t="shared" ref="BF1873:BF1877" si="44925">isClocked(BD1873)</f>
        <v>0</v>
      </c>
      <c r="BG1873" s="34"/>
      <c r="BH1873" s="35"/>
      <c r="BI1873" s="42">
        <f>parseTime(BG1873)-(BH1878=INT(RIGHT($F1873, 1)))</f>
        <v>0</v>
      </c>
      <c r="BJ1873" s="43">
        <f t="shared" ref="BJ1873:BJ1877" si="44926">isClocked(BH1873)</f>
        <v>0</v>
      </c>
      <c r="BK1873" s="34"/>
      <c r="BL1873" s="35"/>
      <c r="BM1873" s="42">
        <f>parseTime(BK1873)-(BL1878=INT(RIGHT($F1873, 1)))</f>
        <v>0</v>
      </c>
      <c r="BN1873" s="43">
        <f t="shared" ref="BN1873:BN1877" si="44927">isClocked(BL1873)</f>
        <v>0</v>
      </c>
      <c r="BO1873" s="34" t="s">
        <v>150</v>
      </c>
      <c r="BP1873" s="35" t="s">
        <v>23</v>
      </c>
      <c r="BQ1873" s="42">
        <f t="shared" ref="BQ1873" si="44928">parseTime(BO1873)-(BP1878=INT(RIGHT($F1873, 1)))</f>
        <v>8</v>
      </c>
      <c r="BR1873" s="43">
        <f t="shared" ref="BR1873:BR1877" si="44929">isClocked(BP1873)</f>
        <v>1</v>
      </c>
      <c r="BS1873" s="34" t="s">
        <v>136</v>
      </c>
      <c r="BT1873" s="35" t="s">
        <v>23</v>
      </c>
      <c r="BU1873" s="42">
        <f t="shared" ref="BU1873" si="44930">parseTime(BS1873)-(BT1878=INT(RIGHT($F1873, 1)))</f>
        <v>8</v>
      </c>
      <c r="BV1873" s="43">
        <f t="shared" ref="BV1873:BV1877" si="44931">isClocked(BT1873)</f>
        <v>1</v>
      </c>
      <c r="BW1873" s="34"/>
      <c r="BX1873" s="35"/>
      <c r="BY1873" s="42">
        <f t="shared" ref="BY1873" si="44932">parseTime(BW1873)-(BX1878=INT(RIGHT($F1873, 1)))</f>
        <v>0</v>
      </c>
      <c r="BZ1873" s="43">
        <f t="shared" ref="BZ1873:BZ1877" si="44933">isClocked(BX1873)</f>
        <v>0</v>
      </c>
      <c r="CA1873" s="34"/>
      <c r="CB1873" s="35"/>
      <c r="CC1873" s="42">
        <f t="shared" ref="CC1873" si="44934">parseTime(CA1873)-(CB1878=INT(RIGHT($F1873, 1)))</f>
        <v>0</v>
      </c>
      <c r="CD1873" s="43">
        <f t="shared" ref="CD1873:CD1877" si="44935">isClocked(CB1873)</f>
        <v>0</v>
      </c>
      <c r="CE1873" s="34"/>
      <c r="CF1873" s="35"/>
      <c r="CG1873" s="42">
        <f t="shared" ref="CG1873" si="44936">parseTime(CE1873)-(CF1878=INT(RIGHT($F1873, 1)))</f>
        <v>0</v>
      </c>
      <c r="CH1873" s="43">
        <f t="shared" ref="CH1873:CH1877" si="44937">isClocked(CF1873)</f>
        <v>0</v>
      </c>
    </row>
    <row r="1874" spans="1:86" x14ac:dyDescent="0.25">
      <c r="A1874" s="56" t="s">
        <v>0</v>
      </c>
      <c r="B1874" s="57">
        <f t="shared" ca="1" si="43902"/>
        <v>71.5</v>
      </c>
      <c r="C1874" s="14" t="s">
        <v>252</v>
      </c>
      <c r="D1874" s="14">
        <f t="shared" si="43385"/>
        <v>53.7</v>
      </c>
      <c r="E1874" s="55" t="str">
        <f t="shared" si="43903"/>
        <v>Monday</v>
      </c>
      <c r="F1874" s="51" t="s">
        <v>129</v>
      </c>
      <c r="G1874" s="36"/>
      <c r="H1874" s="37"/>
      <c r="I1874" s="44">
        <f t="shared" ref="I1874" si="44938">parseTime(G1874)-(H1878=INT(RIGHT($F1874, 1)))</f>
        <v>0</v>
      </c>
      <c r="J1874" s="45">
        <f t="shared" si="44905"/>
        <v>0</v>
      </c>
      <c r="K1874" s="36"/>
      <c r="L1874" s="37"/>
      <c r="M1874" s="44">
        <f t="shared" ref="M1874" si="44939">parseTime(K1874)-(L1878=INT(RIGHT($F1874, 1)))</f>
        <v>0</v>
      </c>
      <c r="N1874" s="45">
        <f t="shared" si="44907"/>
        <v>0</v>
      </c>
      <c r="O1874" s="36"/>
      <c r="P1874" s="37"/>
      <c r="Q1874" s="44">
        <f t="shared" ref="Q1874" si="44940">parseTime(O1874)-(P1878=INT(RIGHT($F1874, 1)))</f>
        <v>0</v>
      </c>
      <c r="R1874" s="45">
        <f t="shared" si="44909"/>
        <v>0</v>
      </c>
      <c r="S1874" s="36"/>
      <c r="T1874" s="37"/>
      <c r="U1874" s="44">
        <f t="shared" ref="U1874" si="44941">parseTime(S1874)-(T1878=INT(RIGHT($F1874, 1)))</f>
        <v>0</v>
      </c>
      <c r="V1874" s="45">
        <f t="shared" si="44911"/>
        <v>0</v>
      </c>
      <c r="W1874" s="36"/>
      <c r="X1874" s="37"/>
      <c r="Y1874" s="44">
        <f t="shared" ref="Y1874" si="44942">parseTime(W1874)-(X1878=INT(RIGHT($F1874, 1)))</f>
        <v>0</v>
      </c>
      <c r="Z1874" s="45">
        <f t="shared" si="44913"/>
        <v>0</v>
      </c>
      <c r="AA1874" s="36"/>
      <c r="AB1874" s="37"/>
      <c r="AC1874" s="44">
        <f t="shared" ref="AC1874" si="44943">parseTime(AA1874)-(AB1878=INT(RIGHT($F1874, 1)))</f>
        <v>0</v>
      </c>
      <c r="AD1874" s="45">
        <f t="shared" si="44915"/>
        <v>0</v>
      </c>
      <c r="AE1874" s="36"/>
      <c r="AF1874" s="37"/>
      <c r="AG1874" s="44">
        <f t="shared" ref="AG1874" si="44944">parseTime(AE1874)-(AF1878=INT(RIGHT($F1874, 1)))</f>
        <v>0</v>
      </c>
      <c r="AH1874" s="45">
        <f t="shared" si="44917"/>
        <v>0</v>
      </c>
      <c r="AI1874" s="36"/>
      <c r="AJ1874" s="37"/>
      <c r="AK1874" s="44">
        <f>parseTime(AI1874)-(AJ1878=INT(RIGHT($F1874, 1)))</f>
        <v>0</v>
      </c>
      <c r="AL1874" s="45">
        <f t="shared" si="44918"/>
        <v>0</v>
      </c>
      <c r="AM1874" s="36"/>
      <c r="AN1874" s="37"/>
      <c r="AO1874" s="44">
        <f t="shared" ref="AO1874" si="44945">parseTime(AM1874)-(AN1878=INT(RIGHT($F1874, 1)))</f>
        <v>0</v>
      </c>
      <c r="AP1874" s="45">
        <f t="shared" si="44920"/>
        <v>0</v>
      </c>
      <c r="AQ1874" s="36"/>
      <c r="AR1874" s="37"/>
      <c r="AS1874" s="44">
        <f t="shared" ref="AS1874" si="44946">parseTime(AQ1874)-(AR1878=INT(RIGHT($F1874, 1)))</f>
        <v>0</v>
      </c>
      <c r="AT1874" s="45">
        <f t="shared" si="44922"/>
        <v>0</v>
      </c>
      <c r="AU1874" s="36"/>
      <c r="AV1874" s="37"/>
      <c r="AW1874" s="44">
        <f>parseTime(AU1874)-(AV1878=INT(RIGHT($F1874, 1)))</f>
        <v>0</v>
      </c>
      <c r="AX1874" s="45">
        <f t="shared" si="44923"/>
        <v>0</v>
      </c>
      <c r="AY1874" s="36"/>
      <c r="AZ1874" s="37"/>
      <c r="BA1874" s="44">
        <f>parseTime(AY1874)-(AZ1878=INT(RIGHT($F1874, 1)))</f>
        <v>0</v>
      </c>
      <c r="BB1874" s="45">
        <f t="shared" si="44924"/>
        <v>0</v>
      </c>
      <c r="BC1874" s="36"/>
      <c r="BD1874" s="37"/>
      <c r="BE1874" s="44">
        <f>parseTime(BC1874)-(BD1878=INT(RIGHT($F1874, 1)))</f>
        <v>0</v>
      </c>
      <c r="BF1874" s="45">
        <f t="shared" si="44925"/>
        <v>0</v>
      </c>
      <c r="BG1874" s="36"/>
      <c r="BH1874" s="37"/>
      <c r="BI1874" s="44">
        <f>parseTime(BG1874)-(BH1878=INT(RIGHT($F1874, 1)))</f>
        <v>0</v>
      </c>
      <c r="BJ1874" s="45">
        <f t="shared" si="44926"/>
        <v>0</v>
      </c>
      <c r="BK1874" s="36"/>
      <c r="BL1874" s="37"/>
      <c r="BM1874" s="44">
        <f>parseTime(BK1874)-(BL1878=INT(RIGHT($F1874, 1)))</f>
        <v>0</v>
      </c>
      <c r="BN1874" s="45">
        <f t="shared" si="44927"/>
        <v>0</v>
      </c>
      <c r="BO1874" s="36"/>
      <c r="BP1874" s="37"/>
      <c r="BQ1874" s="44">
        <f t="shared" ref="BQ1874" si="44947">parseTime(BO1874)-(BP1878=INT(RIGHT($F1874, 1)))</f>
        <v>0</v>
      </c>
      <c r="BR1874" s="45">
        <f t="shared" si="44929"/>
        <v>0</v>
      </c>
      <c r="BS1874" s="36"/>
      <c r="BT1874" s="37"/>
      <c r="BU1874" s="44">
        <f t="shared" ref="BU1874" si="44948">parseTime(BS1874)-(BT1878=INT(RIGHT($F1874, 1)))</f>
        <v>0</v>
      </c>
      <c r="BV1874" s="45">
        <f t="shared" si="44931"/>
        <v>0</v>
      </c>
      <c r="BW1874" s="36"/>
      <c r="BX1874" s="37"/>
      <c r="BY1874" s="44">
        <f t="shared" ref="BY1874" si="44949">parseTime(BW1874)-(BX1878=INT(RIGHT($F1874, 1)))</f>
        <v>0</v>
      </c>
      <c r="BZ1874" s="45">
        <f t="shared" si="44933"/>
        <v>0</v>
      </c>
      <c r="CA1874" s="36"/>
      <c r="CB1874" s="37"/>
      <c r="CC1874" s="44">
        <f t="shared" ref="CC1874" si="44950">parseTime(CA1874)-(CB1878=INT(RIGHT($F1874, 1)))</f>
        <v>0</v>
      </c>
      <c r="CD1874" s="45">
        <f t="shared" si="44935"/>
        <v>0</v>
      </c>
      <c r="CE1874" s="36"/>
      <c r="CF1874" s="37"/>
      <c r="CG1874" s="44">
        <f t="shared" ref="CG1874" si="44951">parseTime(CE1874)-(CF1878=INT(RIGHT($F1874, 1)))</f>
        <v>0</v>
      </c>
      <c r="CH1874" s="45">
        <f t="shared" si="44937"/>
        <v>0</v>
      </c>
    </row>
    <row r="1875" spans="1:86" x14ac:dyDescent="0.25">
      <c r="A1875" s="56" t="s">
        <v>117</v>
      </c>
      <c r="B1875" s="57">
        <f t="shared" ref="B1875" ca="1" si="44952">roleHours(G1873:CH1879, "MFD")</f>
        <v>56</v>
      </c>
      <c r="C1875" s="14">
        <f t="shared" ref="C1875:C1878" ca="1" si="44953">B1875/8</f>
        <v>7</v>
      </c>
      <c r="D1875" s="14">
        <f t="shared" ref="D1875" ca="1" si="44954">B1874-D1874</f>
        <v>17.799999999999997</v>
      </c>
      <c r="E1875" s="20" t="s">
        <v>127</v>
      </c>
      <c r="F1875" s="51" t="s">
        <v>130</v>
      </c>
      <c r="G1875" s="36"/>
      <c r="H1875" s="37"/>
      <c r="I1875" s="44">
        <f t="shared" ref="I1875" si="44955">parseTime(G1875)-(H1878=INT(RIGHT($F1875, 1)))</f>
        <v>0</v>
      </c>
      <c r="J1875" s="45">
        <f t="shared" si="44905"/>
        <v>0</v>
      </c>
      <c r="K1875" s="36"/>
      <c r="L1875" s="37"/>
      <c r="M1875" s="44">
        <f t="shared" ref="M1875" si="44956">parseTime(K1875)-(L1878=INT(RIGHT($F1875, 1)))</f>
        <v>0</v>
      </c>
      <c r="N1875" s="45">
        <f t="shared" si="44907"/>
        <v>0</v>
      </c>
      <c r="O1875" s="36"/>
      <c r="P1875" s="37"/>
      <c r="Q1875" s="44">
        <f t="shared" ref="Q1875" si="44957">parseTime(O1875)-(P1878=INT(RIGHT($F1875, 1)))</f>
        <v>0</v>
      </c>
      <c r="R1875" s="45">
        <f t="shared" si="44909"/>
        <v>0</v>
      </c>
      <c r="S1875" s="36"/>
      <c r="T1875" s="37"/>
      <c r="U1875" s="44">
        <f t="shared" ref="U1875" si="44958">parseTime(S1875)-(T1878=INT(RIGHT($F1875, 1)))</f>
        <v>0</v>
      </c>
      <c r="V1875" s="45">
        <f t="shared" si="44911"/>
        <v>0</v>
      </c>
      <c r="W1875" s="36"/>
      <c r="X1875" s="37"/>
      <c r="Y1875" s="44">
        <f t="shared" ref="Y1875" si="44959">parseTime(W1875)-(X1878=INT(RIGHT($F1875, 1)))</f>
        <v>0</v>
      </c>
      <c r="Z1875" s="45">
        <f t="shared" si="44913"/>
        <v>0</v>
      </c>
      <c r="AA1875" s="36"/>
      <c r="AB1875" s="37"/>
      <c r="AC1875" s="44">
        <f t="shared" ref="AC1875" si="44960">parseTime(AA1875)-(AB1878=INT(RIGHT($F1875, 1)))</f>
        <v>0</v>
      </c>
      <c r="AD1875" s="45">
        <f t="shared" si="44915"/>
        <v>0</v>
      </c>
      <c r="AE1875" s="36"/>
      <c r="AF1875" s="37"/>
      <c r="AG1875" s="44">
        <f t="shared" ref="AG1875" si="44961">parseTime(AE1875)-(AF1878=INT(RIGHT($F1875, 1)))</f>
        <v>0</v>
      </c>
      <c r="AH1875" s="45">
        <f t="shared" si="44917"/>
        <v>0</v>
      </c>
      <c r="AI1875" s="36"/>
      <c r="AJ1875" s="37"/>
      <c r="AK1875" s="44">
        <f>parseTime(AI1875)-(AJ1878=INT(RIGHT($F1875, 1)))</f>
        <v>0</v>
      </c>
      <c r="AL1875" s="45">
        <f t="shared" si="44918"/>
        <v>0</v>
      </c>
      <c r="AM1875" s="36"/>
      <c r="AN1875" s="37"/>
      <c r="AO1875" s="44">
        <f t="shared" ref="AO1875" si="44962">parseTime(AM1875)-(AN1878=INT(RIGHT($F1875, 1)))</f>
        <v>0</v>
      </c>
      <c r="AP1875" s="45">
        <f t="shared" si="44920"/>
        <v>0</v>
      </c>
      <c r="AQ1875" s="36"/>
      <c r="AR1875" s="37"/>
      <c r="AS1875" s="44">
        <f t="shared" ref="AS1875" si="44963">parseTime(AQ1875)-(AR1878=INT(RIGHT($F1875, 1)))</f>
        <v>0</v>
      </c>
      <c r="AT1875" s="45">
        <f t="shared" si="44922"/>
        <v>0</v>
      </c>
      <c r="AU1875" s="36"/>
      <c r="AV1875" s="37"/>
      <c r="AW1875" s="44">
        <f>parseTime(AU1875)-(AV1878=INT(RIGHT($F1875, 1)))</f>
        <v>0</v>
      </c>
      <c r="AX1875" s="45">
        <f t="shared" si="44923"/>
        <v>0</v>
      </c>
      <c r="AY1875" s="36"/>
      <c r="AZ1875" s="37"/>
      <c r="BA1875" s="44">
        <f>parseTime(AY1875)-(AZ1878=INT(RIGHT($F1875, 1)))</f>
        <v>0</v>
      </c>
      <c r="BB1875" s="45">
        <f t="shared" si="44924"/>
        <v>0</v>
      </c>
      <c r="BC1875" s="36"/>
      <c r="BD1875" s="37"/>
      <c r="BE1875" s="44">
        <f>parseTime(BC1875)-(BD1878=INT(RIGHT($F1875, 1)))</f>
        <v>0</v>
      </c>
      <c r="BF1875" s="45">
        <f t="shared" si="44925"/>
        <v>0</v>
      </c>
      <c r="BG1875" s="36"/>
      <c r="BH1875" s="37"/>
      <c r="BI1875" s="44">
        <f>parseTime(BG1875)-(BH1878=INT(RIGHT($F1875, 1)))</f>
        <v>0</v>
      </c>
      <c r="BJ1875" s="45">
        <f t="shared" si="44926"/>
        <v>0</v>
      </c>
      <c r="BK1875" s="36"/>
      <c r="BL1875" s="37"/>
      <c r="BM1875" s="44">
        <f>parseTime(BK1875)-(BL1878=INT(RIGHT($F1875, 1)))</f>
        <v>0</v>
      </c>
      <c r="BN1875" s="45">
        <f t="shared" si="44927"/>
        <v>0</v>
      </c>
      <c r="BO1875" s="36"/>
      <c r="BP1875" s="37"/>
      <c r="BQ1875" s="44">
        <f t="shared" ref="BQ1875" si="44964">parseTime(BO1875)-(BP1878=INT(RIGHT($F1875, 1)))</f>
        <v>0</v>
      </c>
      <c r="BR1875" s="45">
        <f t="shared" si="44929"/>
        <v>0</v>
      </c>
      <c r="BS1875" s="36"/>
      <c r="BT1875" s="37"/>
      <c r="BU1875" s="44">
        <f t="shared" ref="BU1875" si="44965">parseTime(BS1875)-(BT1878=INT(RIGHT($F1875, 1)))</f>
        <v>0</v>
      </c>
      <c r="BV1875" s="45">
        <f t="shared" si="44931"/>
        <v>0</v>
      </c>
      <c r="BW1875" s="36"/>
      <c r="BX1875" s="37"/>
      <c r="BY1875" s="44">
        <f t="shared" ref="BY1875" si="44966">parseTime(BW1875)-(BX1878=INT(RIGHT($F1875, 1)))</f>
        <v>0</v>
      </c>
      <c r="BZ1875" s="45">
        <f t="shared" si="44933"/>
        <v>0</v>
      </c>
      <c r="CA1875" s="36"/>
      <c r="CB1875" s="37"/>
      <c r="CC1875" s="44">
        <f t="shared" ref="CC1875" si="44967">parseTime(CA1875)-(CB1878=INT(RIGHT($F1875, 1)))</f>
        <v>0</v>
      </c>
      <c r="CD1875" s="45">
        <f t="shared" si="44935"/>
        <v>0</v>
      </c>
      <c r="CE1875" s="36"/>
      <c r="CF1875" s="37"/>
      <c r="CG1875" s="44">
        <f t="shared" ref="CG1875" si="44968">parseTime(CE1875)-(CF1878=INT(RIGHT($F1875, 1)))</f>
        <v>0</v>
      </c>
      <c r="CH1875" s="45">
        <f t="shared" si="44937"/>
        <v>0</v>
      </c>
    </row>
    <row r="1876" spans="1:86" x14ac:dyDescent="0.25">
      <c r="A1876" s="56"/>
      <c r="B1876" s="57"/>
      <c r="C1876" s="14">
        <f t="shared" si="44953"/>
        <v>0</v>
      </c>
      <c r="D1876" s="14" t="s">
        <v>259</v>
      </c>
      <c r="E1876" s="20">
        <v>4.25</v>
      </c>
      <c r="F1876" s="51" t="s">
        <v>131</v>
      </c>
      <c r="G1876" s="36"/>
      <c r="H1876" s="37"/>
      <c r="I1876" s="44">
        <f t="shared" ref="I1876" si="44969">parseTime(G1876)-(H1878=INT(RIGHT($F1876, 1)))</f>
        <v>0</v>
      </c>
      <c r="J1876" s="45">
        <f t="shared" si="44905"/>
        <v>0</v>
      </c>
      <c r="K1876" s="36"/>
      <c r="L1876" s="37"/>
      <c r="M1876" s="44">
        <f t="shared" ref="M1876" si="44970">parseTime(K1876)-(L1878=INT(RIGHT($F1876, 1)))</f>
        <v>0</v>
      </c>
      <c r="N1876" s="45">
        <f t="shared" si="44907"/>
        <v>0</v>
      </c>
      <c r="O1876" s="36"/>
      <c r="P1876" s="37"/>
      <c r="Q1876" s="44">
        <f t="shared" ref="Q1876" si="44971">parseTime(O1876)-(P1878=INT(RIGHT($F1876, 1)))</f>
        <v>0</v>
      </c>
      <c r="R1876" s="45">
        <f t="shared" si="44909"/>
        <v>0</v>
      </c>
      <c r="S1876" s="36"/>
      <c r="T1876" s="37"/>
      <c r="U1876" s="44">
        <f t="shared" ref="U1876" si="44972">parseTime(S1876)-(T1878=INT(RIGHT($F1876, 1)))</f>
        <v>0</v>
      </c>
      <c r="V1876" s="45">
        <f t="shared" si="44911"/>
        <v>0</v>
      </c>
      <c r="W1876" s="36"/>
      <c r="X1876" s="37"/>
      <c r="Y1876" s="44">
        <f t="shared" ref="Y1876" si="44973">parseTime(W1876)-(X1878=INT(RIGHT($F1876, 1)))</f>
        <v>0</v>
      </c>
      <c r="Z1876" s="45">
        <f t="shared" si="44913"/>
        <v>0</v>
      </c>
      <c r="AA1876" s="36"/>
      <c r="AB1876" s="37"/>
      <c r="AC1876" s="44">
        <f t="shared" ref="AC1876" si="44974">parseTime(AA1876)-(AB1878=INT(RIGHT($F1876, 1)))</f>
        <v>0</v>
      </c>
      <c r="AD1876" s="45">
        <f t="shared" si="44915"/>
        <v>0</v>
      </c>
      <c r="AE1876" s="36"/>
      <c r="AF1876" s="37"/>
      <c r="AG1876" s="44">
        <f t="shared" ref="AG1876" si="44975">parseTime(AE1876)-(AF1878=INT(RIGHT($F1876, 1)))</f>
        <v>0</v>
      </c>
      <c r="AH1876" s="45">
        <f t="shared" si="44917"/>
        <v>0</v>
      </c>
      <c r="AI1876" s="36"/>
      <c r="AJ1876" s="37"/>
      <c r="AK1876" s="44">
        <f>parseTime(AI1876)-(AJ1878=INT(RIGHT($F1876, 1)))</f>
        <v>0</v>
      </c>
      <c r="AL1876" s="45">
        <f t="shared" si="44918"/>
        <v>0</v>
      </c>
      <c r="AM1876" s="36"/>
      <c r="AN1876" s="37"/>
      <c r="AO1876" s="44">
        <f t="shared" ref="AO1876" si="44976">parseTime(AM1876)-(AN1878=INT(RIGHT($F1876, 1)))</f>
        <v>0</v>
      </c>
      <c r="AP1876" s="45">
        <f t="shared" si="44920"/>
        <v>0</v>
      </c>
      <c r="AQ1876" s="36"/>
      <c r="AR1876" s="37"/>
      <c r="AS1876" s="44">
        <f t="shared" ref="AS1876" si="44977">parseTime(AQ1876)-(AR1878=INT(RIGHT($F1876, 1)))</f>
        <v>0</v>
      </c>
      <c r="AT1876" s="45">
        <f t="shared" si="44922"/>
        <v>0</v>
      </c>
      <c r="AU1876" s="36"/>
      <c r="AV1876" s="37"/>
      <c r="AW1876" s="44">
        <f>parseTime(AU1876)-(AV1878=INT(RIGHT($F1876, 1)))</f>
        <v>0</v>
      </c>
      <c r="AX1876" s="45">
        <f t="shared" si="44923"/>
        <v>0</v>
      </c>
      <c r="AY1876" s="36"/>
      <c r="AZ1876" s="37"/>
      <c r="BA1876" s="44">
        <f>parseTime(AY1876)-(AZ1878=INT(RIGHT($F1876, 1)))</f>
        <v>0</v>
      </c>
      <c r="BB1876" s="45">
        <f t="shared" si="44924"/>
        <v>0</v>
      </c>
      <c r="BC1876" s="36"/>
      <c r="BD1876" s="37"/>
      <c r="BE1876" s="44">
        <f>parseTime(BC1876)-(BD1878=INT(RIGHT($F1876, 1)))</f>
        <v>0</v>
      </c>
      <c r="BF1876" s="45">
        <f t="shared" si="44925"/>
        <v>0</v>
      </c>
      <c r="BG1876" s="36"/>
      <c r="BH1876" s="37"/>
      <c r="BI1876" s="44">
        <f>parseTime(BG1876)-(BH1878=INT(RIGHT($F1876, 1)))</f>
        <v>0</v>
      </c>
      <c r="BJ1876" s="45">
        <f t="shared" si="44926"/>
        <v>0</v>
      </c>
      <c r="BK1876" s="36"/>
      <c r="BL1876" s="37"/>
      <c r="BM1876" s="44">
        <f>parseTime(BK1876)-(BL1878=INT(RIGHT($F1876, 1)))</f>
        <v>0</v>
      </c>
      <c r="BN1876" s="45">
        <f t="shared" si="44927"/>
        <v>0</v>
      </c>
      <c r="BO1876" s="36"/>
      <c r="BP1876" s="37"/>
      <c r="BQ1876" s="44">
        <f t="shared" ref="BQ1876" si="44978">parseTime(BO1876)-(BP1878=INT(RIGHT($F1876, 1)))</f>
        <v>0</v>
      </c>
      <c r="BR1876" s="45">
        <f t="shared" si="44929"/>
        <v>0</v>
      </c>
      <c r="BS1876" s="36"/>
      <c r="BT1876" s="37"/>
      <c r="BU1876" s="44">
        <f t="shared" ref="BU1876" si="44979">parseTime(BS1876)-(BT1878=INT(RIGHT($F1876, 1)))</f>
        <v>0</v>
      </c>
      <c r="BV1876" s="45">
        <f t="shared" si="44931"/>
        <v>0</v>
      </c>
      <c r="BW1876" s="36"/>
      <c r="BX1876" s="37"/>
      <c r="BY1876" s="44">
        <f t="shared" ref="BY1876" si="44980">parseTime(BW1876)-(BX1878=INT(RIGHT($F1876, 1)))</f>
        <v>0</v>
      </c>
      <c r="BZ1876" s="45">
        <f t="shared" si="44933"/>
        <v>0</v>
      </c>
      <c r="CA1876" s="36"/>
      <c r="CB1876" s="37"/>
      <c r="CC1876" s="44">
        <f t="shared" ref="CC1876" si="44981">parseTime(CA1876)-(CB1878=INT(RIGHT($F1876, 1)))</f>
        <v>0</v>
      </c>
      <c r="CD1876" s="45">
        <f t="shared" si="44935"/>
        <v>0</v>
      </c>
      <c r="CE1876" s="36"/>
      <c r="CF1876" s="37"/>
      <c r="CG1876" s="44">
        <f t="shared" ref="CG1876" si="44982">parseTime(CE1876)-(CF1878=INT(RIGHT($F1876, 1)))</f>
        <v>0</v>
      </c>
      <c r="CH1876" s="45">
        <f t="shared" si="44937"/>
        <v>0</v>
      </c>
    </row>
    <row r="1877" spans="1:86" x14ac:dyDescent="0.25">
      <c r="A1877" s="56" t="s">
        <v>119</v>
      </c>
      <c r="B1877" s="57">
        <f t="shared" ref="B1877" ca="1" si="44983">roleHours(G1873:CH1879, "MCC")</f>
        <v>15.5</v>
      </c>
      <c r="C1877" s="14">
        <f t="shared" ca="1" si="44953"/>
        <v>1.9375</v>
      </c>
      <c r="D1877" s="14" t="s">
        <v>260</v>
      </c>
      <c r="E1877" s="20">
        <v>4.6500000000000004</v>
      </c>
      <c r="F1877" s="51" t="s">
        <v>132</v>
      </c>
      <c r="G1877" s="36"/>
      <c r="H1877" s="37"/>
      <c r="I1877" s="44">
        <f t="shared" ref="I1877" si="44984">parseTime(G1877)-(H1878=INT(RIGHT($F1877, 1)))</f>
        <v>0</v>
      </c>
      <c r="J1877" s="45">
        <f t="shared" si="44905"/>
        <v>0</v>
      </c>
      <c r="K1877" s="36"/>
      <c r="L1877" s="37"/>
      <c r="M1877" s="44">
        <f t="shared" ref="M1877" si="44985">parseTime(K1877)-(L1878=INT(RIGHT($F1877, 1)))</f>
        <v>0</v>
      </c>
      <c r="N1877" s="45">
        <f t="shared" si="44907"/>
        <v>0</v>
      </c>
      <c r="O1877" s="36"/>
      <c r="P1877" s="37"/>
      <c r="Q1877" s="44">
        <f t="shared" ref="Q1877" si="44986">parseTime(O1877)-(P1878=INT(RIGHT($F1877, 1)))</f>
        <v>0</v>
      </c>
      <c r="R1877" s="45">
        <f t="shared" si="44909"/>
        <v>0</v>
      </c>
      <c r="S1877" s="36"/>
      <c r="T1877" s="37"/>
      <c r="U1877" s="44">
        <f t="shared" ref="U1877" si="44987">parseTime(S1877)-(T1878=INT(RIGHT($F1877, 1)))</f>
        <v>0</v>
      </c>
      <c r="V1877" s="45">
        <f t="shared" si="44911"/>
        <v>0</v>
      </c>
      <c r="W1877" s="36"/>
      <c r="X1877" s="37"/>
      <c r="Y1877" s="44">
        <f t="shared" ref="Y1877" si="44988">parseTime(W1877)-(X1878=INT(RIGHT($F1877, 1)))</f>
        <v>0</v>
      </c>
      <c r="Z1877" s="45">
        <f t="shared" si="44913"/>
        <v>0</v>
      </c>
      <c r="AA1877" s="36"/>
      <c r="AB1877" s="37"/>
      <c r="AC1877" s="44">
        <f t="shared" ref="AC1877" si="44989">parseTime(AA1877)-(AB1878=INT(RIGHT($F1877, 1)))</f>
        <v>0</v>
      </c>
      <c r="AD1877" s="45">
        <f t="shared" si="44915"/>
        <v>0</v>
      </c>
      <c r="AE1877" s="36"/>
      <c r="AF1877" s="37"/>
      <c r="AG1877" s="44">
        <f t="shared" ref="AG1877" si="44990">parseTime(AE1877)-(AF1878=INT(RIGHT($F1877, 1)))</f>
        <v>0</v>
      </c>
      <c r="AH1877" s="45">
        <f t="shared" si="44917"/>
        <v>0</v>
      </c>
      <c r="AI1877" s="36"/>
      <c r="AJ1877" s="37"/>
      <c r="AK1877" s="44">
        <f>parseTime(AI1877)-(AJ1878=INT(RIGHT($F1877, 1)))</f>
        <v>0</v>
      </c>
      <c r="AL1877" s="45">
        <f t="shared" si="44918"/>
        <v>0</v>
      </c>
      <c r="AM1877" s="36"/>
      <c r="AN1877" s="37"/>
      <c r="AO1877" s="44">
        <f t="shared" ref="AO1877" si="44991">parseTime(AM1877)-(AN1878=INT(RIGHT($F1877, 1)))</f>
        <v>0</v>
      </c>
      <c r="AP1877" s="45">
        <f t="shared" si="44920"/>
        <v>0</v>
      </c>
      <c r="AQ1877" s="36"/>
      <c r="AR1877" s="37"/>
      <c r="AS1877" s="44">
        <f t="shared" ref="AS1877" si="44992">parseTime(AQ1877)-(AR1878=INT(RIGHT($F1877, 1)))</f>
        <v>0</v>
      </c>
      <c r="AT1877" s="45">
        <f t="shared" si="44922"/>
        <v>0</v>
      </c>
      <c r="AU1877" s="36"/>
      <c r="AV1877" s="37"/>
      <c r="AW1877" s="44">
        <f>parseTime(AU1877)-(AV1878=INT(RIGHT($F1877, 1)))</f>
        <v>0</v>
      </c>
      <c r="AX1877" s="45">
        <f t="shared" si="44923"/>
        <v>0</v>
      </c>
      <c r="AY1877" s="36"/>
      <c r="AZ1877" s="37"/>
      <c r="BA1877" s="44">
        <f>parseTime(AY1877)-(AZ1878=INT(RIGHT($F1877, 1)))</f>
        <v>0</v>
      </c>
      <c r="BB1877" s="45">
        <f t="shared" si="44924"/>
        <v>0</v>
      </c>
      <c r="BC1877" s="36"/>
      <c r="BD1877" s="37"/>
      <c r="BE1877" s="44">
        <f>parseTime(BC1877)-(BD1878=INT(RIGHT($F1877, 1)))</f>
        <v>0</v>
      </c>
      <c r="BF1877" s="45">
        <f t="shared" si="44925"/>
        <v>0</v>
      </c>
      <c r="BG1877" s="36"/>
      <c r="BH1877" s="37"/>
      <c r="BI1877" s="44">
        <f>parseTime(BG1877)-(BH1878=INT(RIGHT($F1877, 1)))</f>
        <v>0</v>
      </c>
      <c r="BJ1877" s="45">
        <f t="shared" si="44926"/>
        <v>0</v>
      </c>
      <c r="BK1877" s="36"/>
      <c r="BL1877" s="37"/>
      <c r="BM1877" s="44">
        <f>parseTime(BK1877)-(BL1878=INT(RIGHT($F1877, 1)))</f>
        <v>0</v>
      </c>
      <c r="BN1877" s="45">
        <f t="shared" si="44927"/>
        <v>0</v>
      </c>
      <c r="BO1877" s="36"/>
      <c r="BP1877" s="37"/>
      <c r="BQ1877" s="44">
        <f t="shared" ref="BQ1877" si="44993">parseTime(BO1877)-(BP1878=INT(RIGHT($F1877, 1)))</f>
        <v>0</v>
      </c>
      <c r="BR1877" s="45">
        <f t="shared" si="44929"/>
        <v>0</v>
      </c>
      <c r="BS1877" s="36"/>
      <c r="BT1877" s="37"/>
      <c r="BU1877" s="44">
        <f t="shared" ref="BU1877" si="44994">parseTime(BS1877)-(BT1878=INT(RIGHT($F1877, 1)))</f>
        <v>0</v>
      </c>
      <c r="BV1877" s="45">
        <f t="shared" si="44931"/>
        <v>0</v>
      </c>
      <c r="BW1877" s="36"/>
      <c r="BX1877" s="37"/>
      <c r="BY1877" s="44">
        <f t="shared" ref="BY1877" si="44995">parseTime(BW1877)-(BX1878=INT(RIGHT($F1877, 1)))</f>
        <v>0</v>
      </c>
      <c r="BZ1877" s="45">
        <f t="shared" si="44933"/>
        <v>0</v>
      </c>
      <c r="CA1877" s="36"/>
      <c r="CB1877" s="37"/>
      <c r="CC1877" s="44">
        <f t="shared" ref="CC1877" si="44996">parseTime(CA1877)-(CB1878=INT(RIGHT($F1877, 1)))</f>
        <v>0</v>
      </c>
      <c r="CD1877" s="45">
        <f t="shared" si="44935"/>
        <v>0</v>
      </c>
      <c r="CE1877" s="36"/>
      <c r="CF1877" s="37"/>
      <c r="CG1877" s="44">
        <f t="shared" ref="CG1877" si="44997">parseTime(CE1877)-(CF1878=INT(RIGHT($F1877, 1)))</f>
        <v>0</v>
      </c>
      <c r="CH1877" s="45">
        <f t="shared" si="44937"/>
        <v>0</v>
      </c>
    </row>
    <row r="1878" spans="1:86" x14ac:dyDescent="0.25">
      <c r="A1878" s="56"/>
      <c r="B1878" s="57"/>
      <c r="C1878" s="14">
        <f t="shared" si="44953"/>
        <v>0</v>
      </c>
      <c r="D1878" s="14"/>
      <c r="E1878" s="20">
        <f t="shared" ref="E1878" si="44998">((7.5/2)-0.5+E1877)*8</f>
        <v>63.2</v>
      </c>
      <c r="F1878" s="51"/>
      <c r="G1878" s="46" t="s">
        <v>134</v>
      </c>
      <c r="H1878" s="38">
        <f t="shared" ref="H1878" si="44999">lunchAdjust(G1873:H1877)</f>
        <v>1</v>
      </c>
      <c r="I1878" s="48" t="s">
        <v>0</v>
      </c>
      <c r="J1878" s="39">
        <f t="shared" ref="J1878" si="45000">SUMPRODUCT(I1873:I1877*J1873:J1877)</f>
        <v>8</v>
      </c>
      <c r="K1878" s="46" t="s">
        <v>134</v>
      </c>
      <c r="L1878" s="38">
        <f t="shared" ref="L1878" si="45001">lunchAdjust(K1873:L1877)</f>
        <v>1</v>
      </c>
      <c r="M1878" s="48" t="s">
        <v>0</v>
      </c>
      <c r="N1878" s="39">
        <f t="shared" ref="N1878" si="45002">SUMPRODUCT(M1873:M1877*N1873:N1877)</f>
        <v>8</v>
      </c>
      <c r="O1878" s="46" t="s">
        <v>134</v>
      </c>
      <c r="P1878" s="38">
        <f t="shared" ref="P1878" si="45003">lunchAdjust(O1873:P1877)</f>
        <v>1</v>
      </c>
      <c r="Q1878" s="48" t="s">
        <v>0</v>
      </c>
      <c r="R1878" s="39">
        <f t="shared" ref="R1878" si="45004">SUMPRODUCT(Q1873:Q1877*R1873:R1877)</f>
        <v>8</v>
      </c>
      <c r="S1878" s="46" t="s">
        <v>134</v>
      </c>
      <c r="T1878" s="38">
        <f t="shared" ref="T1878" si="45005">lunchAdjust(S1873:T1877)</f>
        <v>1</v>
      </c>
      <c r="U1878" s="48" t="s">
        <v>0</v>
      </c>
      <c r="V1878" s="39">
        <f t="shared" ref="V1878" si="45006">SUMPRODUCT(U1873:U1877*V1873:V1877)</f>
        <v>8</v>
      </c>
      <c r="W1878" s="46" t="s">
        <v>134</v>
      </c>
      <c r="X1878" s="38">
        <f t="shared" ref="X1878" si="45007">lunchAdjust(W1873:X1877)</f>
        <v>0</v>
      </c>
      <c r="Y1878" s="48" t="s">
        <v>0</v>
      </c>
      <c r="Z1878" s="39">
        <f t="shared" ref="Z1878" si="45008">SUMPRODUCT(Y1873:Y1877*Z1873:Z1877)</f>
        <v>0</v>
      </c>
      <c r="AA1878" s="46" t="s">
        <v>134</v>
      </c>
      <c r="AB1878" s="38">
        <f t="shared" ref="AB1878" si="45009">lunchAdjust(AA1873:AB1877)</f>
        <v>1</v>
      </c>
      <c r="AC1878" s="48" t="s">
        <v>0</v>
      </c>
      <c r="AD1878" s="39">
        <f t="shared" ref="AD1878" si="45010">SUMPRODUCT(AC1873:AC1877*AD1873:AD1877)</f>
        <v>8</v>
      </c>
      <c r="AE1878" s="46" t="s">
        <v>134</v>
      </c>
      <c r="AF1878" s="38">
        <f t="shared" ref="AF1878" si="45011">lunchAdjust(AE1873:AF1877)</f>
        <v>1</v>
      </c>
      <c r="AG1878" s="48" t="s">
        <v>0</v>
      </c>
      <c r="AH1878" s="39">
        <f t="shared" ref="AH1878" si="45012">SUMPRODUCT(AG1873:AG1877*AH1873:AH1877)</f>
        <v>7.5</v>
      </c>
      <c r="AI1878" s="46" t="s">
        <v>134</v>
      </c>
      <c r="AJ1878" s="38">
        <f t="shared" ref="AJ1878" si="45013">lunchAdjust(AI1873:AJ1877)</f>
        <v>1</v>
      </c>
      <c r="AK1878" s="48" t="s">
        <v>0</v>
      </c>
      <c r="AL1878" s="39">
        <f t="shared" ref="AL1878" si="45014">SUMPRODUCT(AK1873:AK1877*AL1873:AL1877)</f>
        <v>8</v>
      </c>
      <c r="AM1878" s="46" t="s">
        <v>134</v>
      </c>
      <c r="AN1878" s="38">
        <f t="shared" ref="AN1878" si="45015">lunchAdjust(AM1873:AN1877)</f>
        <v>0</v>
      </c>
      <c r="AO1878" s="48" t="s">
        <v>0</v>
      </c>
      <c r="AP1878" s="39">
        <f t="shared" ref="AP1878" si="45016">SUMPRODUCT(AO1873:AO1877*AP1873:AP1877)</f>
        <v>0</v>
      </c>
      <c r="AQ1878" s="46" t="s">
        <v>134</v>
      </c>
      <c r="AR1878" s="38">
        <f t="shared" ref="AR1878" si="45017">lunchAdjust(AQ1873:AR1877)</f>
        <v>0</v>
      </c>
      <c r="AS1878" s="48" t="s">
        <v>0</v>
      </c>
      <c r="AT1878" s="39">
        <f t="shared" ref="AT1878" si="45018">SUMPRODUCT(AS1873:AS1877*AT1873:AT1877)</f>
        <v>0</v>
      </c>
      <c r="AU1878" s="46" t="s">
        <v>134</v>
      </c>
      <c r="AV1878" s="38">
        <f t="shared" ref="AV1878" si="45019">lunchAdjust(AU1873:AV1877)</f>
        <v>0</v>
      </c>
      <c r="AW1878" s="48" t="s">
        <v>0</v>
      </c>
      <c r="AX1878" s="39">
        <f t="shared" ref="AX1878" si="45020">SUMPRODUCT(AW1873:AW1877*AX1873:AX1877)</f>
        <v>0</v>
      </c>
      <c r="AY1878" s="46" t="s">
        <v>134</v>
      </c>
      <c r="AZ1878" s="38">
        <f t="shared" ref="AZ1878" si="45021">lunchAdjust(AY1873:AZ1877)</f>
        <v>0</v>
      </c>
      <c r="BA1878" s="48" t="s">
        <v>0</v>
      </c>
      <c r="BB1878" s="39">
        <f t="shared" ref="BB1878" si="45022">SUMPRODUCT(BA1873:BA1877*BB1873:BB1877)</f>
        <v>0</v>
      </c>
      <c r="BC1878" s="46" t="s">
        <v>134</v>
      </c>
      <c r="BD1878" s="38">
        <f t="shared" ref="BD1878" si="45023">lunchAdjust(BC1873:BD1877)</f>
        <v>0</v>
      </c>
      <c r="BE1878" s="48" t="s">
        <v>0</v>
      </c>
      <c r="BF1878" s="39">
        <f t="shared" ref="BF1878" si="45024">SUMPRODUCT(BE1873:BE1877*BF1873:BF1877)</f>
        <v>0</v>
      </c>
      <c r="BG1878" s="46" t="s">
        <v>134</v>
      </c>
      <c r="BH1878" s="38">
        <f t="shared" ref="BH1878" si="45025">lunchAdjust(BG1873:BH1877)</f>
        <v>0</v>
      </c>
      <c r="BI1878" s="48" t="s">
        <v>0</v>
      </c>
      <c r="BJ1878" s="39">
        <f t="shared" ref="BJ1878" si="45026">SUMPRODUCT(BI1873:BI1877*BJ1873:BJ1877)</f>
        <v>0</v>
      </c>
      <c r="BK1878" s="46" t="s">
        <v>134</v>
      </c>
      <c r="BL1878" s="38">
        <f t="shared" ref="BL1878" si="45027">lunchAdjust(BK1873:BL1877)</f>
        <v>0</v>
      </c>
      <c r="BM1878" s="48" t="s">
        <v>0</v>
      </c>
      <c r="BN1878" s="39">
        <f t="shared" ref="BN1878" si="45028">SUMPRODUCT(BM1873:BM1877*BN1873:BN1877)</f>
        <v>0</v>
      </c>
      <c r="BO1878" s="46" t="s">
        <v>134</v>
      </c>
      <c r="BP1878" s="38">
        <f t="shared" ref="BP1878" si="45029">lunchAdjust(BO1873:BP1877)</f>
        <v>1</v>
      </c>
      <c r="BQ1878" s="48" t="s">
        <v>0</v>
      </c>
      <c r="BR1878" s="39">
        <f t="shared" ref="BR1878" si="45030">SUMPRODUCT(BQ1873:BQ1877*BR1873:BR1877)</f>
        <v>8</v>
      </c>
      <c r="BS1878" s="46" t="s">
        <v>134</v>
      </c>
      <c r="BT1878" s="38">
        <f t="shared" ref="BT1878" si="45031">lunchAdjust(BS1873:BT1877)</f>
        <v>1</v>
      </c>
      <c r="BU1878" s="48" t="s">
        <v>0</v>
      </c>
      <c r="BV1878" s="39">
        <f t="shared" ref="BV1878" si="45032">SUMPRODUCT(BU1873:BU1877*BV1873:BV1877)</f>
        <v>8</v>
      </c>
      <c r="BW1878" s="46" t="s">
        <v>134</v>
      </c>
      <c r="BX1878" s="38">
        <f t="shared" ref="BX1878" si="45033">lunchAdjust(BW1873:BX1877)</f>
        <v>0</v>
      </c>
      <c r="BY1878" s="48" t="s">
        <v>0</v>
      </c>
      <c r="BZ1878" s="39">
        <f t="shared" ref="BZ1878" si="45034">SUMPRODUCT(BY1873:BY1877*BZ1873:BZ1877)</f>
        <v>0</v>
      </c>
      <c r="CA1878" s="46" t="s">
        <v>134</v>
      </c>
      <c r="CB1878" s="38">
        <f t="shared" ref="CB1878" si="45035">lunchAdjust(CA1873:CB1877)</f>
        <v>0</v>
      </c>
      <c r="CC1878" s="48" t="s">
        <v>0</v>
      </c>
      <c r="CD1878" s="39">
        <f t="shared" ref="CD1878" si="45036">SUMPRODUCT(CC1873:CC1877*CD1873:CD1877)</f>
        <v>0</v>
      </c>
      <c r="CE1878" s="46" t="s">
        <v>134</v>
      </c>
      <c r="CF1878" s="38">
        <f t="shared" ref="CF1878" si="45037">lunchAdjust(CE1873:CF1877)</f>
        <v>0</v>
      </c>
      <c r="CG1878" s="48" t="s">
        <v>0</v>
      </c>
      <c r="CH1878" s="39">
        <f t="shared" ref="CH1878" si="45038">SUMPRODUCT(CG1873:CG1877*CH1873:CH1877)</f>
        <v>0</v>
      </c>
    </row>
    <row r="1879" spans="1:86" ht="15.75" thickBot="1" x14ac:dyDescent="0.3">
      <c r="A1879" s="58" t="s">
        <v>121</v>
      </c>
      <c r="B1879" s="59">
        <f t="shared" ref="B1879" ca="1" si="45039">roleHours(G1873:CH1879, "OUT")</f>
        <v>0</v>
      </c>
      <c r="C1879" s="54" t="s">
        <v>137</v>
      </c>
      <c r="D1879" s="22">
        <f t="shared" ref="D1879" ca="1" si="45040">roleHours(G1873:CH1879, "PTO")</f>
        <v>0</v>
      </c>
      <c r="E1879" s="23">
        <f t="shared" ref="E1879" ca="1" si="45041">E1878-B1874</f>
        <v>-8.2999999999999972</v>
      </c>
      <c r="F1879" s="52"/>
      <c r="G1879" s="47" t="s">
        <v>39</v>
      </c>
      <c r="H1879" s="40">
        <f t="shared" si="44869"/>
        <v>0</v>
      </c>
      <c r="I1879" s="49" t="s">
        <v>135</v>
      </c>
      <c r="J1879" s="41">
        <f t="shared" ref="J1879" si="45042">J1878*G$4</f>
        <v>0</v>
      </c>
      <c r="K1879" s="47" t="s">
        <v>39</v>
      </c>
      <c r="L1879" s="40">
        <f t="shared" ref="L1879" si="45043">SUMPRODUCT(M1873:M1877*(L1873:L1877="PTO"))+SUMPRODUCT(M1873:M1877*(L1873:L1877="HOL"))</f>
        <v>0</v>
      </c>
      <c r="M1879" s="49" t="s">
        <v>135</v>
      </c>
      <c r="N1879" s="41">
        <f t="shared" ref="N1879" si="45044">N1878*K$4</f>
        <v>0</v>
      </c>
      <c r="O1879" s="47" t="s">
        <v>39</v>
      </c>
      <c r="P1879" s="40">
        <f t="shared" ref="P1879" si="45045">SUMPRODUCT(Q1873:Q1877*(P1873:P1877="PTO"))+SUMPRODUCT(Q1873:Q1877*(P1873:P1877="HOL"))</f>
        <v>0</v>
      </c>
      <c r="Q1879" s="49" t="s">
        <v>135</v>
      </c>
      <c r="R1879" s="41">
        <f t="shared" ref="R1879" si="45046">R1878*O$4</f>
        <v>8</v>
      </c>
      <c r="S1879" s="47" t="s">
        <v>39</v>
      </c>
      <c r="T1879" s="40">
        <f t="shared" ref="T1879" si="45047">SUMPRODUCT(U1873:U1877*(T1873:T1877="PTO"))+SUMPRODUCT(U1873:U1877*(T1873:T1877="HOL"))</f>
        <v>0</v>
      </c>
      <c r="U1879" s="49" t="s">
        <v>135</v>
      </c>
      <c r="V1879" s="41">
        <f t="shared" ref="V1879" si="45048">V1878*S$4</f>
        <v>0</v>
      </c>
      <c r="W1879" s="47" t="s">
        <v>39</v>
      </c>
      <c r="X1879" s="40">
        <f t="shared" ref="X1879" si="45049">SUMPRODUCT(Y1873:Y1877*(X1873:X1877="PTO"))+SUMPRODUCT(Y1873:Y1877*(X1873:X1877="HOL"))</f>
        <v>0</v>
      </c>
      <c r="Y1879" s="49" t="s">
        <v>135</v>
      </c>
      <c r="Z1879" s="41">
        <f t="shared" ref="Z1879" si="45050">Z1878*W$4</f>
        <v>0</v>
      </c>
      <c r="AA1879" s="47" t="s">
        <v>39</v>
      </c>
      <c r="AB1879" s="40">
        <f t="shared" ref="AB1879" si="45051">SUMPRODUCT(AC1873:AC1877*(AB1873:AB1877="PTO"))+SUMPRODUCT(AC1873:AC1877*(AB1873:AB1877="HOL"))</f>
        <v>0</v>
      </c>
      <c r="AC1879" s="49" t="s">
        <v>135</v>
      </c>
      <c r="AD1879" s="41">
        <f t="shared" ref="AD1879" si="45052">AD1878*AA$4</f>
        <v>8</v>
      </c>
      <c r="AE1879" s="47" t="s">
        <v>39</v>
      </c>
      <c r="AF1879" s="40">
        <f t="shared" ref="AF1879" si="45053">SUMPRODUCT(AG1873:AG1877*(AF1873:AF1877="PTO"))+SUMPRODUCT(AG1873:AG1877*(AF1873:AF1877="HOL"))</f>
        <v>0</v>
      </c>
      <c r="AG1879" s="49" t="s">
        <v>135</v>
      </c>
      <c r="AH1879" s="41">
        <f t="shared" ref="AH1879" si="45054">AH1878*AE$4</f>
        <v>7.5</v>
      </c>
      <c r="AI1879" s="47" t="s">
        <v>39</v>
      </c>
      <c r="AJ1879" s="40">
        <f t="shared" ref="AJ1879" si="45055">SUMPRODUCT(AK1873:AK1877*(AJ1873:AJ1877="PTO"))+SUMPRODUCT(AK1873:AK1877*(AJ1873:AJ1877="HOL"))</f>
        <v>0</v>
      </c>
      <c r="AK1879" s="49" t="s">
        <v>135</v>
      </c>
      <c r="AL1879" s="41">
        <f>AL1878*AI$4</f>
        <v>8</v>
      </c>
      <c r="AM1879" s="47" t="s">
        <v>39</v>
      </c>
      <c r="AN1879" s="40">
        <f t="shared" ref="AN1879" si="45056">SUMPRODUCT(AO1873:AO1877*(AN1873:AN1877="PTO"))+SUMPRODUCT(AO1873:AO1877*(AN1873:AN1877="HOL"))</f>
        <v>0</v>
      </c>
      <c r="AO1879" s="49" t="s">
        <v>135</v>
      </c>
      <c r="AP1879" s="41">
        <f t="shared" ref="AP1879" si="45057">AP1878*AM$4</f>
        <v>0</v>
      </c>
      <c r="AQ1879" s="47" t="s">
        <v>39</v>
      </c>
      <c r="AR1879" s="40">
        <f t="shared" ref="AR1879" si="45058">SUMPRODUCT(AS1873:AS1877*(AR1873:AR1877="PTO"))+SUMPRODUCT(AS1873:AS1877*(AR1873:AR1877="HOL"))</f>
        <v>0</v>
      </c>
      <c r="AS1879" s="49" t="s">
        <v>135</v>
      </c>
      <c r="AT1879" s="41">
        <f t="shared" ref="AT1879" si="45059">AT1878*AQ$4</f>
        <v>0</v>
      </c>
      <c r="AU1879" s="47" t="s">
        <v>39</v>
      </c>
      <c r="AV1879" s="40">
        <f t="shared" ref="AV1879" si="45060">SUMPRODUCT(AW1873:AW1877*(AV1873:AV1877="PTO"))+SUMPRODUCT(AW1873:AW1877*(AV1873:AV1877="HOL"))</f>
        <v>0</v>
      </c>
      <c r="AW1879" s="49" t="s">
        <v>135</v>
      </c>
      <c r="AX1879" s="41">
        <f>AX1878*AU$4</f>
        <v>0</v>
      </c>
      <c r="AY1879" s="47" t="s">
        <v>39</v>
      </c>
      <c r="AZ1879" s="40">
        <f t="shared" ref="AZ1879" si="45061">SUMPRODUCT(BA1873:BA1877*(AZ1873:AZ1877="PTO"))+SUMPRODUCT(BA1873:BA1877*(AZ1873:AZ1877="HOL"))</f>
        <v>0</v>
      </c>
      <c r="BA1879" s="49" t="s">
        <v>135</v>
      </c>
      <c r="BB1879" s="41">
        <f>BB1878*AY$4</f>
        <v>0</v>
      </c>
      <c r="BC1879" s="47" t="s">
        <v>39</v>
      </c>
      <c r="BD1879" s="40">
        <f t="shared" ref="BD1879" si="45062">SUMPRODUCT(BE1873:BE1877*(BD1873:BD1877="PTO"))+SUMPRODUCT(BE1873:BE1877*(BD1873:BD1877="HOL"))</f>
        <v>0</v>
      </c>
      <c r="BE1879" s="49" t="s">
        <v>135</v>
      </c>
      <c r="BF1879" s="41">
        <f>BF1878*BC$4</f>
        <v>0</v>
      </c>
      <c r="BG1879" s="47" t="s">
        <v>39</v>
      </c>
      <c r="BH1879" s="40">
        <f t="shared" ref="BH1879" si="45063">SUMPRODUCT(BI1873:BI1877*(BH1873:BH1877="PTO"))+SUMPRODUCT(BI1873:BI1877*(BH1873:BH1877="HOL"))</f>
        <v>0</v>
      </c>
      <c r="BI1879" s="49" t="s">
        <v>135</v>
      </c>
      <c r="BJ1879" s="41">
        <f>BJ1878*BG$4</f>
        <v>0</v>
      </c>
      <c r="BK1879" s="47" t="s">
        <v>39</v>
      </c>
      <c r="BL1879" s="40">
        <f t="shared" ref="BL1879" si="45064">SUMPRODUCT(BM1873:BM1877*(BL1873:BL1877="PTO"))+SUMPRODUCT(BM1873:BM1877*(BL1873:BL1877="HOL"))</f>
        <v>0</v>
      </c>
      <c r="BM1879" s="49" t="s">
        <v>135</v>
      </c>
      <c r="BN1879" s="41">
        <f>BN1878*BK$4</f>
        <v>0</v>
      </c>
      <c r="BO1879" s="47" t="s">
        <v>39</v>
      </c>
      <c r="BP1879" s="40">
        <f t="shared" ref="BP1879" si="45065">SUMPRODUCT(BQ1873:BQ1877*(BP1873:BP1877="PTO"))+SUMPRODUCT(BQ1873:BQ1877*(BP1873:BP1877="HOL"))</f>
        <v>0</v>
      </c>
      <c r="BQ1879" s="49" t="s">
        <v>135</v>
      </c>
      <c r="BR1879" s="41">
        <f t="shared" ref="BR1879" si="45066">BR1878*BO$4</f>
        <v>8</v>
      </c>
      <c r="BS1879" s="47" t="s">
        <v>39</v>
      </c>
      <c r="BT1879" s="40">
        <f t="shared" ref="BT1879" si="45067">SUMPRODUCT(BU1873:BU1877*(BT1873:BT1877="PTO"))+SUMPRODUCT(BU1873:BU1877*(BT1873:BT1877="HOL"))</f>
        <v>0</v>
      </c>
      <c r="BU1879" s="49" t="s">
        <v>135</v>
      </c>
      <c r="BV1879" s="41">
        <f t="shared" ref="BV1879" si="45068">BV1878*BS$4</f>
        <v>8</v>
      </c>
      <c r="BW1879" s="47" t="s">
        <v>39</v>
      </c>
      <c r="BX1879" s="40">
        <f t="shared" ref="BX1879" si="45069">SUMPRODUCT(BY1873:BY1877*(BX1873:BX1877="PTO"))+SUMPRODUCT(BY1873:BY1877*(BX1873:BX1877="HOL"))</f>
        <v>0</v>
      </c>
      <c r="BY1879" s="49" t="s">
        <v>135</v>
      </c>
      <c r="BZ1879" s="41">
        <f t="shared" ref="BZ1879" si="45070">BZ1878*BW$4</f>
        <v>0</v>
      </c>
      <c r="CA1879" s="47" t="s">
        <v>39</v>
      </c>
      <c r="CB1879" s="40">
        <f t="shared" ref="CB1879" si="45071">SUMPRODUCT(CC1873:CC1877*(CB1873:CB1877="PTO"))+SUMPRODUCT(CC1873:CC1877*(CB1873:CB1877="HOL"))</f>
        <v>0</v>
      </c>
      <c r="CC1879" s="49" t="s">
        <v>135</v>
      </c>
      <c r="CD1879" s="41">
        <f t="shared" ref="CD1879" si="45072">CD1878*CA$4</f>
        <v>0</v>
      </c>
      <c r="CE1879" s="47" t="s">
        <v>39</v>
      </c>
      <c r="CF1879" s="40">
        <f t="shared" ref="CF1879" si="45073">SUMPRODUCT(CG1873:CG1877*(CF1873:CF1877="PTO"))+SUMPRODUCT(CG1873:CG1877*(CF1873:CF1877="HOL"))</f>
        <v>0</v>
      </c>
      <c r="CG1879" s="49" t="s">
        <v>135</v>
      </c>
      <c r="CH1879" s="41">
        <f t="shared" ref="CH1879" si="45074">CH1878*CE$4</f>
        <v>0</v>
      </c>
    </row>
    <row r="1880" spans="1:86" x14ac:dyDescent="0.25">
      <c r="A1880" s="70" t="s">
        <v>133</v>
      </c>
      <c r="B1880" s="71">
        <f t="shared" ref="B1880" ca="1" si="45075">D1880-B1881</f>
        <v>-2.3270790171833653</v>
      </c>
      <c r="C1880" s="72" t="s">
        <v>122</v>
      </c>
      <c r="D1880" s="71">
        <f>IFERROR(INDEX(Holidays[FTE], MATCH(Entry!E1880, Holidays[Date], 0)), 1)*8*INDEX(FTEguide[[1]:[12]], MATCH(Entry!E1881, FTEguide[Weekday], 0), IF(Entry!E1883&gt;0, Entry!E1883, MONTH(Entry!E1880)))</f>
        <v>61.172920982816635</v>
      </c>
      <c r="E1880" s="60">
        <f t="shared" si="44386"/>
        <v>44096</v>
      </c>
      <c r="F1880" s="50" t="s">
        <v>128</v>
      </c>
      <c r="G1880" s="34" t="s">
        <v>136</v>
      </c>
      <c r="H1880" s="35" t="s">
        <v>23</v>
      </c>
      <c r="I1880" s="42">
        <f t="shared" ref="I1880" si="45076">parseTime(G1880)-(H1885=INT(RIGHT($F1880, 1)))</f>
        <v>8</v>
      </c>
      <c r="J1880" s="43">
        <f t="shared" ref="J1880:J1884" si="45077">isClocked(H1880)</f>
        <v>1</v>
      </c>
      <c r="K1880" s="34" t="s">
        <v>136</v>
      </c>
      <c r="L1880" s="35" t="s">
        <v>25</v>
      </c>
      <c r="M1880" s="42">
        <f t="shared" ref="M1880" si="45078">parseTime(K1880)-(L1885=INT(RIGHT($F1880, 1)))</f>
        <v>8</v>
      </c>
      <c r="N1880" s="43">
        <f t="shared" ref="N1880:N1884" si="45079">isClocked(L1880)</f>
        <v>1</v>
      </c>
      <c r="O1880" s="34" t="s">
        <v>180</v>
      </c>
      <c r="P1880" s="35" t="s">
        <v>23</v>
      </c>
      <c r="Q1880" s="42">
        <f t="shared" ref="Q1880" si="45080">parseTime(O1880)-(P1885=INT(RIGHT($F1880, 1)))</f>
        <v>8</v>
      </c>
      <c r="R1880" s="43">
        <f t="shared" ref="R1880:R1884" si="45081">isClocked(P1880)</f>
        <v>1</v>
      </c>
      <c r="S1880" s="34" t="s">
        <v>227</v>
      </c>
      <c r="T1880" s="35" t="s">
        <v>23</v>
      </c>
      <c r="U1880" s="42">
        <f t="shared" ref="U1880" si="45082">parseTime(S1880)-(T1885=INT(RIGHT($F1880, 1)))</f>
        <v>8</v>
      </c>
      <c r="V1880" s="43">
        <f t="shared" ref="V1880:V1884" si="45083">isClocked(T1880)</f>
        <v>1</v>
      </c>
      <c r="W1880" s="34"/>
      <c r="X1880" s="35"/>
      <c r="Y1880" s="42">
        <f t="shared" ref="Y1880" si="45084">parseTime(W1880)-(X1885=INT(RIGHT($F1880, 1)))</f>
        <v>0</v>
      </c>
      <c r="Z1880" s="43">
        <f t="shared" ref="Z1880:Z1884" si="45085">isClocked(X1880)</f>
        <v>0</v>
      </c>
      <c r="AA1880" s="34" t="s">
        <v>136</v>
      </c>
      <c r="AB1880" s="35" t="s">
        <v>23</v>
      </c>
      <c r="AC1880" s="42">
        <f t="shared" ref="AC1880" si="45086">parseTime(AA1880)-(AB1885=INT(RIGHT($F1880, 1)))</f>
        <v>8</v>
      </c>
      <c r="AD1880" s="43">
        <f t="shared" ref="AD1880:AD1884" si="45087">isClocked(AB1880)</f>
        <v>1</v>
      </c>
      <c r="AE1880" s="34" t="s">
        <v>245</v>
      </c>
      <c r="AF1880" s="35" t="s">
        <v>25</v>
      </c>
      <c r="AG1880" s="42">
        <f t="shared" ref="AG1880" si="45088">parseTime(AE1880)-(AF1885=INT(RIGHT($F1880, 1)))</f>
        <v>7.5</v>
      </c>
      <c r="AH1880" s="43">
        <f t="shared" ref="AH1880:AH1884" si="45089">isClocked(AF1880)</f>
        <v>1</v>
      </c>
      <c r="AI1880" s="34" t="s">
        <v>136</v>
      </c>
      <c r="AJ1880" s="35" t="s">
        <v>23</v>
      </c>
      <c r="AK1880" s="42">
        <f>parseTime(AI1880)-(AJ1885=INT(RIGHT($F1880, 1)))</f>
        <v>8</v>
      </c>
      <c r="AL1880" s="43">
        <f t="shared" ref="AL1880:AL1884" si="45090">isClocked(AJ1880)</f>
        <v>1</v>
      </c>
      <c r="AM1880" s="34"/>
      <c r="AN1880" s="35"/>
      <c r="AO1880" s="42">
        <f t="shared" ref="AO1880" si="45091">parseTime(AM1880)-(AN1885=INT(RIGHT($F1880, 1)))</f>
        <v>0</v>
      </c>
      <c r="AP1880" s="43">
        <f t="shared" ref="AP1880:AP1884" si="45092">isClocked(AN1880)</f>
        <v>0</v>
      </c>
      <c r="AQ1880" s="34"/>
      <c r="AR1880" s="35"/>
      <c r="AS1880" s="42">
        <f t="shared" ref="AS1880" si="45093">parseTime(AQ1880)-(AR1885=INT(RIGHT($F1880, 1)))</f>
        <v>0</v>
      </c>
      <c r="AT1880" s="43">
        <f t="shared" ref="AT1880:AT1884" si="45094">isClocked(AR1880)</f>
        <v>0</v>
      </c>
      <c r="AU1880" s="34"/>
      <c r="AV1880" s="35"/>
      <c r="AW1880" s="42">
        <f>parseTime(AU1880)-(AV1885=INT(RIGHT($F1880, 1)))</f>
        <v>0</v>
      </c>
      <c r="AX1880" s="43">
        <f t="shared" ref="AX1880:AX1884" si="45095">isClocked(AV1880)</f>
        <v>0</v>
      </c>
      <c r="AY1880" s="34"/>
      <c r="AZ1880" s="35"/>
      <c r="BA1880" s="42">
        <f>parseTime(AY1880)-(AZ1885=INT(RIGHT($F1880, 1)))</f>
        <v>0</v>
      </c>
      <c r="BB1880" s="43">
        <f t="shared" ref="BB1880:BB1884" si="45096">isClocked(AZ1880)</f>
        <v>0</v>
      </c>
      <c r="BC1880" s="34"/>
      <c r="BD1880" s="35"/>
      <c r="BE1880" s="42">
        <f>parseTime(BC1880)-(BD1885=INT(RIGHT($F1880, 1)))</f>
        <v>0</v>
      </c>
      <c r="BF1880" s="43">
        <f t="shared" ref="BF1880:BF1884" si="45097">isClocked(BD1880)</f>
        <v>0</v>
      </c>
      <c r="BG1880" s="34"/>
      <c r="BH1880" s="35"/>
      <c r="BI1880" s="42">
        <f>parseTime(BG1880)-(BH1885=INT(RIGHT($F1880, 1)))</f>
        <v>0</v>
      </c>
      <c r="BJ1880" s="43">
        <f t="shared" ref="BJ1880:BJ1884" si="45098">isClocked(BH1880)</f>
        <v>0</v>
      </c>
      <c r="BK1880" s="34"/>
      <c r="BL1880" s="35"/>
      <c r="BM1880" s="42">
        <f>parseTime(BK1880)-(BL1885=INT(RIGHT($F1880, 1)))</f>
        <v>0</v>
      </c>
      <c r="BN1880" s="43">
        <f t="shared" ref="BN1880:BN1884" si="45099">isClocked(BL1880)</f>
        <v>0</v>
      </c>
      <c r="BO1880" s="34"/>
      <c r="BP1880" s="35"/>
      <c r="BQ1880" s="42">
        <f t="shared" ref="BQ1880" si="45100">parseTime(BO1880)-(BP1885=INT(RIGHT($F1880, 1)))</f>
        <v>0</v>
      </c>
      <c r="BR1880" s="43">
        <f t="shared" ref="BR1880:BR1884" si="45101">isClocked(BP1880)</f>
        <v>0</v>
      </c>
      <c r="BS1880" s="34" t="s">
        <v>136</v>
      </c>
      <c r="BT1880" s="35" t="s">
        <v>23</v>
      </c>
      <c r="BU1880" s="42">
        <f t="shared" ref="BU1880" si="45102">parseTime(BS1880)-(BT1885=INT(RIGHT($F1880, 1)))</f>
        <v>8</v>
      </c>
      <c r="BV1880" s="43">
        <f t="shared" ref="BV1880:BV1884" si="45103">isClocked(BT1880)</f>
        <v>1</v>
      </c>
      <c r="BW1880" s="34"/>
      <c r="BX1880" s="35"/>
      <c r="BY1880" s="42">
        <f t="shared" ref="BY1880" si="45104">parseTime(BW1880)-(BX1885=INT(RIGHT($F1880, 1)))</f>
        <v>0</v>
      </c>
      <c r="BZ1880" s="43">
        <f t="shared" ref="BZ1880:BZ1884" si="45105">isClocked(BX1880)</f>
        <v>0</v>
      </c>
      <c r="CA1880" s="34"/>
      <c r="CB1880" s="35"/>
      <c r="CC1880" s="42">
        <f t="shared" ref="CC1880" si="45106">parseTime(CA1880)-(CB1885=INT(RIGHT($F1880, 1)))</f>
        <v>0</v>
      </c>
      <c r="CD1880" s="43">
        <f t="shared" ref="CD1880:CD1884" si="45107">isClocked(CB1880)</f>
        <v>0</v>
      </c>
      <c r="CE1880" s="34"/>
      <c r="CF1880" s="35"/>
      <c r="CG1880" s="42">
        <f t="shared" ref="CG1880" si="45108">parseTime(CE1880)-(CF1885=INT(RIGHT($F1880, 1)))</f>
        <v>0</v>
      </c>
      <c r="CH1880" s="43">
        <f t="shared" ref="CH1880:CH1884" si="45109">isClocked(CF1880)</f>
        <v>0</v>
      </c>
    </row>
    <row r="1881" spans="1:86" x14ac:dyDescent="0.25">
      <c r="A1881" s="56" t="s">
        <v>0</v>
      </c>
      <c r="B1881" s="57">
        <f t="shared" ca="1" si="43902"/>
        <v>63.5</v>
      </c>
      <c r="C1881" s="14" t="s">
        <v>252</v>
      </c>
      <c r="D1881" s="14">
        <f t="shared" ref="D1881:D1944" si="45110">(E1884+(E1883/2))*8-0.5</f>
        <v>53.7</v>
      </c>
      <c r="E1881" s="55" t="str">
        <f t="shared" si="43903"/>
        <v>Tuesday</v>
      </c>
      <c r="F1881" s="51" t="s">
        <v>129</v>
      </c>
      <c r="G1881" s="36"/>
      <c r="H1881" s="37"/>
      <c r="I1881" s="44">
        <f t="shared" ref="I1881" si="45111">parseTime(G1881)-(H1885=INT(RIGHT($F1881, 1)))</f>
        <v>0</v>
      </c>
      <c r="J1881" s="45">
        <f t="shared" si="45077"/>
        <v>0</v>
      </c>
      <c r="K1881" s="36"/>
      <c r="L1881" s="37"/>
      <c r="M1881" s="44">
        <f t="shared" ref="M1881" si="45112">parseTime(K1881)-(L1885=INT(RIGHT($F1881, 1)))</f>
        <v>0</v>
      </c>
      <c r="N1881" s="45">
        <f t="shared" si="45079"/>
        <v>0</v>
      </c>
      <c r="O1881" s="36"/>
      <c r="P1881" s="37"/>
      <c r="Q1881" s="44">
        <f t="shared" ref="Q1881" si="45113">parseTime(O1881)-(P1885=INT(RIGHT($F1881, 1)))</f>
        <v>0</v>
      </c>
      <c r="R1881" s="45">
        <f t="shared" si="45081"/>
        <v>0</v>
      </c>
      <c r="S1881" s="36"/>
      <c r="T1881" s="37"/>
      <c r="U1881" s="44">
        <f t="shared" ref="U1881" si="45114">parseTime(S1881)-(T1885=INT(RIGHT($F1881, 1)))</f>
        <v>0</v>
      </c>
      <c r="V1881" s="45">
        <f t="shared" si="45083"/>
        <v>0</v>
      </c>
      <c r="W1881" s="36"/>
      <c r="X1881" s="37"/>
      <c r="Y1881" s="44">
        <f t="shared" ref="Y1881" si="45115">parseTime(W1881)-(X1885=INT(RIGHT($F1881, 1)))</f>
        <v>0</v>
      </c>
      <c r="Z1881" s="45">
        <f t="shared" si="45085"/>
        <v>0</v>
      </c>
      <c r="AA1881" s="36"/>
      <c r="AB1881" s="37"/>
      <c r="AC1881" s="44">
        <f t="shared" ref="AC1881" si="45116">parseTime(AA1881)-(AB1885=INT(RIGHT($F1881, 1)))</f>
        <v>0</v>
      </c>
      <c r="AD1881" s="45">
        <f t="shared" si="45087"/>
        <v>0</v>
      </c>
      <c r="AE1881" s="36"/>
      <c r="AF1881" s="37"/>
      <c r="AG1881" s="44">
        <f t="shared" ref="AG1881" si="45117">parseTime(AE1881)-(AF1885=INT(RIGHT($F1881, 1)))</f>
        <v>0</v>
      </c>
      <c r="AH1881" s="45">
        <f t="shared" si="45089"/>
        <v>0</v>
      </c>
      <c r="AI1881" s="36"/>
      <c r="AJ1881" s="37"/>
      <c r="AK1881" s="44">
        <f>parseTime(AI1881)-(AJ1885=INT(RIGHT($F1881, 1)))</f>
        <v>0</v>
      </c>
      <c r="AL1881" s="45">
        <f t="shared" si="45090"/>
        <v>0</v>
      </c>
      <c r="AM1881" s="36"/>
      <c r="AN1881" s="37"/>
      <c r="AO1881" s="44">
        <f t="shared" ref="AO1881" si="45118">parseTime(AM1881)-(AN1885=INT(RIGHT($F1881, 1)))</f>
        <v>0</v>
      </c>
      <c r="AP1881" s="45">
        <f t="shared" si="45092"/>
        <v>0</v>
      </c>
      <c r="AQ1881" s="36"/>
      <c r="AR1881" s="37"/>
      <c r="AS1881" s="44">
        <f t="shared" ref="AS1881" si="45119">parseTime(AQ1881)-(AR1885=INT(RIGHT($F1881, 1)))</f>
        <v>0</v>
      </c>
      <c r="AT1881" s="45">
        <f t="shared" si="45094"/>
        <v>0</v>
      </c>
      <c r="AU1881" s="36"/>
      <c r="AV1881" s="37"/>
      <c r="AW1881" s="44">
        <f>parseTime(AU1881)-(AV1885=INT(RIGHT($F1881, 1)))</f>
        <v>0</v>
      </c>
      <c r="AX1881" s="45">
        <f t="shared" si="45095"/>
        <v>0</v>
      </c>
      <c r="AY1881" s="36"/>
      <c r="AZ1881" s="37"/>
      <c r="BA1881" s="44">
        <f>parseTime(AY1881)-(AZ1885=INT(RIGHT($F1881, 1)))</f>
        <v>0</v>
      </c>
      <c r="BB1881" s="45">
        <f t="shared" si="45096"/>
        <v>0</v>
      </c>
      <c r="BC1881" s="36"/>
      <c r="BD1881" s="37"/>
      <c r="BE1881" s="44">
        <f>parseTime(BC1881)-(BD1885=INT(RIGHT($F1881, 1)))</f>
        <v>0</v>
      </c>
      <c r="BF1881" s="45">
        <f t="shared" si="45097"/>
        <v>0</v>
      </c>
      <c r="BG1881" s="36"/>
      <c r="BH1881" s="37"/>
      <c r="BI1881" s="44">
        <f>parseTime(BG1881)-(BH1885=INT(RIGHT($F1881, 1)))</f>
        <v>0</v>
      </c>
      <c r="BJ1881" s="45">
        <f t="shared" si="45098"/>
        <v>0</v>
      </c>
      <c r="BK1881" s="36"/>
      <c r="BL1881" s="37"/>
      <c r="BM1881" s="44">
        <f>parseTime(BK1881)-(BL1885=INT(RIGHT($F1881, 1)))</f>
        <v>0</v>
      </c>
      <c r="BN1881" s="45">
        <f t="shared" si="45099"/>
        <v>0</v>
      </c>
      <c r="BO1881" s="36"/>
      <c r="BP1881" s="37"/>
      <c r="BQ1881" s="44">
        <f t="shared" ref="BQ1881" si="45120">parseTime(BO1881)-(BP1885=INT(RIGHT($F1881, 1)))</f>
        <v>0</v>
      </c>
      <c r="BR1881" s="45">
        <f t="shared" si="45101"/>
        <v>0</v>
      </c>
      <c r="BS1881" s="36"/>
      <c r="BT1881" s="37"/>
      <c r="BU1881" s="44">
        <f t="shared" ref="BU1881" si="45121">parseTime(BS1881)-(BT1885=INT(RIGHT($F1881, 1)))</f>
        <v>0</v>
      </c>
      <c r="BV1881" s="45">
        <f t="shared" si="45103"/>
        <v>0</v>
      </c>
      <c r="BW1881" s="36"/>
      <c r="BX1881" s="37"/>
      <c r="BY1881" s="44">
        <f t="shared" ref="BY1881" si="45122">parseTime(BW1881)-(BX1885=INT(RIGHT($F1881, 1)))</f>
        <v>0</v>
      </c>
      <c r="BZ1881" s="45">
        <f t="shared" si="45105"/>
        <v>0</v>
      </c>
      <c r="CA1881" s="36"/>
      <c r="CB1881" s="37"/>
      <c r="CC1881" s="44">
        <f t="shared" ref="CC1881" si="45123">parseTime(CA1881)-(CB1885=INT(RIGHT($F1881, 1)))</f>
        <v>0</v>
      </c>
      <c r="CD1881" s="45">
        <f t="shared" si="45107"/>
        <v>0</v>
      </c>
      <c r="CE1881" s="36"/>
      <c r="CF1881" s="37"/>
      <c r="CG1881" s="44">
        <f t="shared" ref="CG1881" si="45124">parseTime(CE1881)-(CF1885=INT(RIGHT($F1881, 1)))</f>
        <v>0</v>
      </c>
      <c r="CH1881" s="45">
        <f t="shared" si="45109"/>
        <v>0</v>
      </c>
    </row>
    <row r="1882" spans="1:86" x14ac:dyDescent="0.25">
      <c r="A1882" s="56" t="s">
        <v>117</v>
      </c>
      <c r="B1882" s="57">
        <f t="shared" ref="B1882" ca="1" si="45125">roleHours(G1880:CH1886, "MFD")</f>
        <v>48</v>
      </c>
      <c r="C1882" s="14">
        <f t="shared" ref="C1882:C1885" ca="1" si="45126">B1882/8</f>
        <v>6</v>
      </c>
      <c r="D1882" s="14">
        <f t="shared" ref="D1882" ca="1" si="45127">B1881-D1881</f>
        <v>9.7999999999999972</v>
      </c>
      <c r="E1882" s="20" t="s">
        <v>127</v>
      </c>
      <c r="F1882" s="51" t="s">
        <v>130</v>
      </c>
      <c r="G1882" s="36"/>
      <c r="H1882" s="37"/>
      <c r="I1882" s="44">
        <f t="shared" ref="I1882" si="45128">parseTime(G1882)-(H1885=INT(RIGHT($F1882, 1)))</f>
        <v>0</v>
      </c>
      <c r="J1882" s="45">
        <f t="shared" si="45077"/>
        <v>0</v>
      </c>
      <c r="K1882" s="36"/>
      <c r="L1882" s="37"/>
      <c r="M1882" s="44">
        <f t="shared" ref="M1882" si="45129">parseTime(K1882)-(L1885=INT(RIGHT($F1882, 1)))</f>
        <v>0</v>
      </c>
      <c r="N1882" s="45">
        <f t="shared" si="45079"/>
        <v>0</v>
      </c>
      <c r="O1882" s="36"/>
      <c r="P1882" s="37"/>
      <c r="Q1882" s="44">
        <f t="shared" ref="Q1882" si="45130">parseTime(O1882)-(P1885=INT(RIGHT($F1882, 1)))</f>
        <v>0</v>
      </c>
      <c r="R1882" s="45">
        <f t="shared" si="45081"/>
        <v>0</v>
      </c>
      <c r="S1882" s="36"/>
      <c r="T1882" s="37"/>
      <c r="U1882" s="44">
        <f t="shared" ref="U1882" si="45131">parseTime(S1882)-(T1885=INT(RIGHT($F1882, 1)))</f>
        <v>0</v>
      </c>
      <c r="V1882" s="45">
        <f t="shared" si="45083"/>
        <v>0</v>
      </c>
      <c r="W1882" s="36"/>
      <c r="X1882" s="37"/>
      <c r="Y1882" s="44">
        <f t="shared" ref="Y1882" si="45132">parseTime(W1882)-(X1885=INT(RIGHT($F1882, 1)))</f>
        <v>0</v>
      </c>
      <c r="Z1882" s="45">
        <f t="shared" si="45085"/>
        <v>0</v>
      </c>
      <c r="AA1882" s="36"/>
      <c r="AB1882" s="37"/>
      <c r="AC1882" s="44">
        <f t="shared" ref="AC1882" si="45133">parseTime(AA1882)-(AB1885=INT(RIGHT($F1882, 1)))</f>
        <v>0</v>
      </c>
      <c r="AD1882" s="45">
        <f t="shared" si="45087"/>
        <v>0</v>
      </c>
      <c r="AE1882" s="36"/>
      <c r="AF1882" s="37"/>
      <c r="AG1882" s="44">
        <f t="shared" ref="AG1882" si="45134">parseTime(AE1882)-(AF1885=INT(RIGHT($F1882, 1)))</f>
        <v>0</v>
      </c>
      <c r="AH1882" s="45">
        <f t="shared" si="45089"/>
        <v>0</v>
      </c>
      <c r="AI1882" s="36"/>
      <c r="AJ1882" s="37"/>
      <c r="AK1882" s="44">
        <f>parseTime(AI1882)-(AJ1885=INT(RIGHT($F1882, 1)))</f>
        <v>0</v>
      </c>
      <c r="AL1882" s="45">
        <f t="shared" si="45090"/>
        <v>0</v>
      </c>
      <c r="AM1882" s="36"/>
      <c r="AN1882" s="37"/>
      <c r="AO1882" s="44">
        <f t="shared" ref="AO1882" si="45135">parseTime(AM1882)-(AN1885=INT(RIGHT($F1882, 1)))</f>
        <v>0</v>
      </c>
      <c r="AP1882" s="45">
        <f t="shared" si="45092"/>
        <v>0</v>
      </c>
      <c r="AQ1882" s="36"/>
      <c r="AR1882" s="37"/>
      <c r="AS1882" s="44">
        <f t="shared" ref="AS1882" si="45136">parseTime(AQ1882)-(AR1885=INT(RIGHT($F1882, 1)))</f>
        <v>0</v>
      </c>
      <c r="AT1882" s="45">
        <f t="shared" si="45094"/>
        <v>0</v>
      </c>
      <c r="AU1882" s="36"/>
      <c r="AV1882" s="37"/>
      <c r="AW1882" s="44">
        <f>parseTime(AU1882)-(AV1885=INT(RIGHT($F1882, 1)))</f>
        <v>0</v>
      </c>
      <c r="AX1882" s="45">
        <f t="shared" si="45095"/>
        <v>0</v>
      </c>
      <c r="AY1882" s="36"/>
      <c r="AZ1882" s="37"/>
      <c r="BA1882" s="44">
        <f>parseTime(AY1882)-(AZ1885=INT(RIGHT($F1882, 1)))</f>
        <v>0</v>
      </c>
      <c r="BB1882" s="45">
        <f t="shared" si="45096"/>
        <v>0</v>
      </c>
      <c r="BC1882" s="36"/>
      <c r="BD1882" s="37"/>
      <c r="BE1882" s="44">
        <f>parseTime(BC1882)-(BD1885=INT(RIGHT($F1882, 1)))</f>
        <v>0</v>
      </c>
      <c r="BF1882" s="45">
        <f t="shared" si="45097"/>
        <v>0</v>
      </c>
      <c r="BG1882" s="36"/>
      <c r="BH1882" s="37"/>
      <c r="BI1882" s="44">
        <f>parseTime(BG1882)-(BH1885=INT(RIGHT($F1882, 1)))</f>
        <v>0</v>
      </c>
      <c r="BJ1882" s="45">
        <f t="shared" si="45098"/>
        <v>0</v>
      </c>
      <c r="BK1882" s="36"/>
      <c r="BL1882" s="37"/>
      <c r="BM1882" s="44">
        <f>parseTime(BK1882)-(BL1885=INT(RIGHT($F1882, 1)))</f>
        <v>0</v>
      </c>
      <c r="BN1882" s="45">
        <f t="shared" si="45099"/>
        <v>0</v>
      </c>
      <c r="BO1882" s="36"/>
      <c r="BP1882" s="37"/>
      <c r="BQ1882" s="44">
        <f t="shared" ref="BQ1882" si="45137">parseTime(BO1882)-(BP1885=INT(RIGHT($F1882, 1)))</f>
        <v>0</v>
      </c>
      <c r="BR1882" s="45">
        <f t="shared" si="45101"/>
        <v>0</v>
      </c>
      <c r="BS1882" s="36"/>
      <c r="BT1882" s="37"/>
      <c r="BU1882" s="44">
        <f t="shared" ref="BU1882" si="45138">parseTime(BS1882)-(BT1885=INT(RIGHT($F1882, 1)))</f>
        <v>0</v>
      </c>
      <c r="BV1882" s="45">
        <f t="shared" si="45103"/>
        <v>0</v>
      </c>
      <c r="BW1882" s="36"/>
      <c r="BX1882" s="37"/>
      <c r="BY1882" s="44">
        <f t="shared" ref="BY1882" si="45139">parseTime(BW1882)-(BX1885=INT(RIGHT($F1882, 1)))</f>
        <v>0</v>
      </c>
      <c r="BZ1882" s="45">
        <f t="shared" si="45105"/>
        <v>0</v>
      </c>
      <c r="CA1882" s="36"/>
      <c r="CB1882" s="37"/>
      <c r="CC1882" s="44">
        <f t="shared" ref="CC1882" si="45140">parseTime(CA1882)-(CB1885=INT(RIGHT($F1882, 1)))</f>
        <v>0</v>
      </c>
      <c r="CD1882" s="45">
        <f t="shared" si="45107"/>
        <v>0</v>
      </c>
      <c r="CE1882" s="36"/>
      <c r="CF1882" s="37"/>
      <c r="CG1882" s="44">
        <f t="shared" ref="CG1882" si="45141">parseTime(CE1882)-(CF1885=INT(RIGHT($F1882, 1)))</f>
        <v>0</v>
      </c>
      <c r="CH1882" s="45">
        <f t="shared" si="45109"/>
        <v>0</v>
      </c>
    </row>
    <row r="1883" spans="1:86" x14ac:dyDescent="0.25">
      <c r="A1883" s="56"/>
      <c r="B1883" s="57"/>
      <c r="C1883" s="14">
        <f t="shared" si="45126"/>
        <v>0</v>
      </c>
      <c r="D1883" s="14" t="s">
        <v>259</v>
      </c>
      <c r="E1883" s="20">
        <v>4.25</v>
      </c>
      <c r="F1883" s="51" t="s">
        <v>131</v>
      </c>
      <c r="G1883" s="36"/>
      <c r="H1883" s="37"/>
      <c r="I1883" s="44">
        <f t="shared" ref="I1883" si="45142">parseTime(G1883)-(H1885=INT(RIGHT($F1883, 1)))</f>
        <v>0</v>
      </c>
      <c r="J1883" s="45">
        <f t="shared" si="45077"/>
        <v>0</v>
      </c>
      <c r="K1883" s="36"/>
      <c r="L1883" s="37"/>
      <c r="M1883" s="44">
        <f t="shared" ref="M1883" si="45143">parseTime(K1883)-(L1885=INT(RIGHT($F1883, 1)))</f>
        <v>0</v>
      </c>
      <c r="N1883" s="45">
        <f t="shared" si="45079"/>
        <v>0</v>
      </c>
      <c r="O1883" s="36"/>
      <c r="P1883" s="37"/>
      <c r="Q1883" s="44">
        <f t="shared" ref="Q1883" si="45144">parseTime(O1883)-(P1885=INT(RIGHT($F1883, 1)))</f>
        <v>0</v>
      </c>
      <c r="R1883" s="45">
        <f t="shared" si="45081"/>
        <v>0</v>
      </c>
      <c r="S1883" s="36"/>
      <c r="T1883" s="37"/>
      <c r="U1883" s="44">
        <f t="shared" ref="U1883" si="45145">parseTime(S1883)-(T1885=INT(RIGHT($F1883, 1)))</f>
        <v>0</v>
      </c>
      <c r="V1883" s="45">
        <f t="shared" si="45083"/>
        <v>0</v>
      </c>
      <c r="W1883" s="36"/>
      <c r="X1883" s="37"/>
      <c r="Y1883" s="44">
        <f t="shared" ref="Y1883" si="45146">parseTime(W1883)-(X1885=INT(RIGHT($F1883, 1)))</f>
        <v>0</v>
      </c>
      <c r="Z1883" s="45">
        <f t="shared" si="45085"/>
        <v>0</v>
      </c>
      <c r="AA1883" s="36"/>
      <c r="AB1883" s="37"/>
      <c r="AC1883" s="44">
        <f t="shared" ref="AC1883" si="45147">parseTime(AA1883)-(AB1885=INT(RIGHT($F1883, 1)))</f>
        <v>0</v>
      </c>
      <c r="AD1883" s="45">
        <f t="shared" si="45087"/>
        <v>0</v>
      </c>
      <c r="AE1883" s="36"/>
      <c r="AF1883" s="37"/>
      <c r="AG1883" s="44">
        <f t="shared" ref="AG1883" si="45148">parseTime(AE1883)-(AF1885=INT(RIGHT($F1883, 1)))</f>
        <v>0</v>
      </c>
      <c r="AH1883" s="45">
        <f t="shared" si="45089"/>
        <v>0</v>
      </c>
      <c r="AI1883" s="36"/>
      <c r="AJ1883" s="37"/>
      <c r="AK1883" s="44">
        <f>parseTime(AI1883)-(AJ1885=INT(RIGHT($F1883, 1)))</f>
        <v>0</v>
      </c>
      <c r="AL1883" s="45">
        <f t="shared" si="45090"/>
        <v>0</v>
      </c>
      <c r="AM1883" s="36"/>
      <c r="AN1883" s="37"/>
      <c r="AO1883" s="44">
        <f t="shared" ref="AO1883" si="45149">parseTime(AM1883)-(AN1885=INT(RIGHT($F1883, 1)))</f>
        <v>0</v>
      </c>
      <c r="AP1883" s="45">
        <f t="shared" si="45092"/>
        <v>0</v>
      </c>
      <c r="AQ1883" s="36"/>
      <c r="AR1883" s="37"/>
      <c r="AS1883" s="44">
        <f t="shared" ref="AS1883" si="45150">parseTime(AQ1883)-(AR1885=INT(RIGHT($F1883, 1)))</f>
        <v>0</v>
      </c>
      <c r="AT1883" s="45">
        <f t="shared" si="45094"/>
        <v>0</v>
      </c>
      <c r="AU1883" s="36"/>
      <c r="AV1883" s="37"/>
      <c r="AW1883" s="44">
        <f>parseTime(AU1883)-(AV1885=INT(RIGHT($F1883, 1)))</f>
        <v>0</v>
      </c>
      <c r="AX1883" s="45">
        <f t="shared" si="45095"/>
        <v>0</v>
      </c>
      <c r="AY1883" s="36"/>
      <c r="AZ1883" s="37"/>
      <c r="BA1883" s="44">
        <f>parseTime(AY1883)-(AZ1885=INT(RIGHT($F1883, 1)))</f>
        <v>0</v>
      </c>
      <c r="BB1883" s="45">
        <f t="shared" si="45096"/>
        <v>0</v>
      </c>
      <c r="BC1883" s="36"/>
      <c r="BD1883" s="37"/>
      <c r="BE1883" s="44">
        <f>parseTime(BC1883)-(BD1885=INT(RIGHT($F1883, 1)))</f>
        <v>0</v>
      </c>
      <c r="BF1883" s="45">
        <f t="shared" si="45097"/>
        <v>0</v>
      </c>
      <c r="BG1883" s="36"/>
      <c r="BH1883" s="37"/>
      <c r="BI1883" s="44">
        <f>parseTime(BG1883)-(BH1885=INT(RIGHT($F1883, 1)))</f>
        <v>0</v>
      </c>
      <c r="BJ1883" s="45">
        <f t="shared" si="45098"/>
        <v>0</v>
      </c>
      <c r="BK1883" s="36"/>
      <c r="BL1883" s="37"/>
      <c r="BM1883" s="44">
        <f>parseTime(BK1883)-(BL1885=INT(RIGHT($F1883, 1)))</f>
        <v>0</v>
      </c>
      <c r="BN1883" s="45">
        <f t="shared" si="45099"/>
        <v>0</v>
      </c>
      <c r="BO1883" s="36"/>
      <c r="BP1883" s="37"/>
      <c r="BQ1883" s="44">
        <f t="shared" ref="BQ1883" si="45151">parseTime(BO1883)-(BP1885=INT(RIGHT($F1883, 1)))</f>
        <v>0</v>
      </c>
      <c r="BR1883" s="45">
        <f t="shared" si="45101"/>
        <v>0</v>
      </c>
      <c r="BS1883" s="36"/>
      <c r="BT1883" s="37"/>
      <c r="BU1883" s="44">
        <f t="shared" ref="BU1883" si="45152">parseTime(BS1883)-(BT1885=INT(RIGHT($F1883, 1)))</f>
        <v>0</v>
      </c>
      <c r="BV1883" s="45">
        <f t="shared" si="45103"/>
        <v>0</v>
      </c>
      <c r="BW1883" s="36"/>
      <c r="BX1883" s="37"/>
      <c r="BY1883" s="44">
        <f t="shared" ref="BY1883" si="45153">parseTime(BW1883)-(BX1885=INT(RIGHT($F1883, 1)))</f>
        <v>0</v>
      </c>
      <c r="BZ1883" s="45">
        <f t="shared" si="45105"/>
        <v>0</v>
      </c>
      <c r="CA1883" s="36"/>
      <c r="CB1883" s="37"/>
      <c r="CC1883" s="44">
        <f t="shared" ref="CC1883" si="45154">parseTime(CA1883)-(CB1885=INT(RIGHT($F1883, 1)))</f>
        <v>0</v>
      </c>
      <c r="CD1883" s="45">
        <f t="shared" si="45107"/>
        <v>0</v>
      </c>
      <c r="CE1883" s="36"/>
      <c r="CF1883" s="37"/>
      <c r="CG1883" s="44">
        <f t="shared" ref="CG1883" si="45155">parseTime(CE1883)-(CF1885=INT(RIGHT($F1883, 1)))</f>
        <v>0</v>
      </c>
      <c r="CH1883" s="45">
        <f t="shared" si="45109"/>
        <v>0</v>
      </c>
    </row>
    <row r="1884" spans="1:86" x14ac:dyDescent="0.25">
      <c r="A1884" s="56" t="s">
        <v>119</v>
      </c>
      <c r="B1884" s="57">
        <f t="shared" ref="B1884" ca="1" si="45156">roleHours(G1880:CH1886, "MCC")</f>
        <v>15.5</v>
      </c>
      <c r="C1884" s="14">
        <f t="shared" ca="1" si="45126"/>
        <v>1.9375</v>
      </c>
      <c r="D1884" s="14" t="s">
        <v>260</v>
      </c>
      <c r="E1884" s="20">
        <v>4.6500000000000004</v>
      </c>
      <c r="F1884" s="51" t="s">
        <v>132</v>
      </c>
      <c r="G1884" s="36"/>
      <c r="H1884" s="37"/>
      <c r="I1884" s="44">
        <f t="shared" ref="I1884" si="45157">parseTime(G1884)-(H1885=INT(RIGHT($F1884, 1)))</f>
        <v>0</v>
      </c>
      <c r="J1884" s="45">
        <f t="shared" si="45077"/>
        <v>0</v>
      </c>
      <c r="K1884" s="36"/>
      <c r="L1884" s="37"/>
      <c r="M1884" s="44">
        <f t="shared" ref="M1884" si="45158">parseTime(K1884)-(L1885=INT(RIGHT($F1884, 1)))</f>
        <v>0</v>
      </c>
      <c r="N1884" s="45">
        <f t="shared" si="45079"/>
        <v>0</v>
      </c>
      <c r="O1884" s="36"/>
      <c r="P1884" s="37"/>
      <c r="Q1884" s="44">
        <f t="shared" ref="Q1884" si="45159">parseTime(O1884)-(P1885=INT(RIGHT($F1884, 1)))</f>
        <v>0</v>
      </c>
      <c r="R1884" s="45">
        <f t="shared" si="45081"/>
        <v>0</v>
      </c>
      <c r="S1884" s="36"/>
      <c r="T1884" s="37"/>
      <c r="U1884" s="44">
        <f t="shared" ref="U1884" si="45160">parseTime(S1884)-(T1885=INT(RIGHT($F1884, 1)))</f>
        <v>0</v>
      </c>
      <c r="V1884" s="45">
        <f t="shared" si="45083"/>
        <v>0</v>
      </c>
      <c r="W1884" s="36"/>
      <c r="X1884" s="37"/>
      <c r="Y1884" s="44">
        <f t="shared" ref="Y1884" si="45161">parseTime(W1884)-(X1885=INT(RIGHT($F1884, 1)))</f>
        <v>0</v>
      </c>
      <c r="Z1884" s="45">
        <f t="shared" si="45085"/>
        <v>0</v>
      </c>
      <c r="AA1884" s="36"/>
      <c r="AB1884" s="37"/>
      <c r="AC1884" s="44">
        <f t="shared" ref="AC1884" si="45162">parseTime(AA1884)-(AB1885=INT(RIGHT($F1884, 1)))</f>
        <v>0</v>
      </c>
      <c r="AD1884" s="45">
        <f t="shared" si="45087"/>
        <v>0</v>
      </c>
      <c r="AE1884" s="36"/>
      <c r="AF1884" s="37"/>
      <c r="AG1884" s="44">
        <f t="shared" ref="AG1884" si="45163">parseTime(AE1884)-(AF1885=INT(RIGHT($F1884, 1)))</f>
        <v>0</v>
      </c>
      <c r="AH1884" s="45">
        <f t="shared" si="45089"/>
        <v>0</v>
      </c>
      <c r="AI1884" s="36"/>
      <c r="AJ1884" s="37"/>
      <c r="AK1884" s="44">
        <f>parseTime(AI1884)-(AJ1885=INT(RIGHT($F1884, 1)))</f>
        <v>0</v>
      </c>
      <c r="AL1884" s="45">
        <f t="shared" si="45090"/>
        <v>0</v>
      </c>
      <c r="AM1884" s="36"/>
      <c r="AN1884" s="37"/>
      <c r="AO1884" s="44">
        <f t="shared" ref="AO1884" si="45164">parseTime(AM1884)-(AN1885=INT(RIGHT($F1884, 1)))</f>
        <v>0</v>
      </c>
      <c r="AP1884" s="45">
        <f t="shared" si="45092"/>
        <v>0</v>
      </c>
      <c r="AQ1884" s="36"/>
      <c r="AR1884" s="37"/>
      <c r="AS1884" s="44">
        <f t="shared" ref="AS1884" si="45165">parseTime(AQ1884)-(AR1885=INT(RIGHT($F1884, 1)))</f>
        <v>0</v>
      </c>
      <c r="AT1884" s="45">
        <f t="shared" si="45094"/>
        <v>0</v>
      </c>
      <c r="AU1884" s="36"/>
      <c r="AV1884" s="37"/>
      <c r="AW1884" s="44">
        <f>parseTime(AU1884)-(AV1885=INT(RIGHT($F1884, 1)))</f>
        <v>0</v>
      </c>
      <c r="AX1884" s="45">
        <f t="shared" si="45095"/>
        <v>0</v>
      </c>
      <c r="AY1884" s="36"/>
      <c r="AZ1884" s="37"/>
      <c r="BA1884" s="44">
        <f>parseTime(AY1884)-(AZ1885=INT(RIGHT($F1884, 1)))</f>
        <v>0</v>
      </c>
      <c r="BB1884" s="45">
        <f t="shared" si="45096"/>
        <v>0</v>
      </c>
      <c r="BC1884" s="36"/>
      <c r="BD1884" s="37"/>
      <c r="BE1884" s="44">
        <f>parseTime(BC1884)-(BD1885=INT(RIGHT($F1884, 1)))</f>
        <v>0</v>
      </c>
      <c r="BF1884" s="45">
        <f t="shared" si="45097"/>
        <v>0</v>
      </c>
      <c r="BG1884" s="36"/>
      <c r="BH1884" s="37"/>
      <c r="BI1884" s="44">
        <f>parseTime(BG1884)-(BH1885=INT(RIGHT($F1884, 1)))</f>
        <v>0</v>
      </c>
      <c r="BJ1884" s="45">
        <f t="shared" si="45098"/>
        <v>0</v>
      </c>
      <c r="BK1884" s="36"/>
      <c r="BL1884" s="37"/>
      <c r="BM1884" s="44">
        <f>parseTime(BK1884)-(BL1885=INT(RIGHT($F1884, 1)))</f>
        <v>0</v>
      </c>
      <c r="BN1884" s="45">
        <f t="shared" si="45099"/>
        <v>0</v>
      </c>
      <c r="BO1884" s="36"/>
      <c r="BP1884" s="37"/>
      <c r="BQ1884" s="44">
        <f t="shared" ref="BQ1884" si="45166">parseTime(BO1884)-(BP1885=INT(RIGHT($F1884, 1)))</f>
        <v>0</v>
      </c>
      <c r="BR1884" s="45">
        <f t="shared" si="45101"/>
        <v>0</v>
      </c>
      <c r="BS1884" s="36"/>
      <c r="BT1884" s="37"/>
      <c r="BU1884" s="44">
        <f t="shared" ref="BU1884" si="45167">parseTime(BS1884)-(BT1885=INT(RIGHT($F1884, 1)))</f>
        <v>0</v>
      </c>
      <c r="BV1884" s="45">
        <f t="shared" si="45103"/>
        <v>0</v>
      </c>
      <c r="BW1884" s="36"/>
      <c r="BX1884" s="37"/>
      <c r="BY1884" s="44">
        <f t="shared" ref="BY1884" si="45168">parseTime(BW1884)-(BX1885=INT(RIGHT($F1884, 1)))</f>
        <v>0</v>
      </c>
      <c r="BZ1884" s="45">
        <f t="shared" si="45105"/>
        <v>0</v>
      </c>
      <c r="CA1884" s="36"/>
      <c r="CB1884" s="37"/>
      <c r="CC1884" s="44">
        <f t="shared" ref="CC1884" si="45169">parseTime(CA1884)-(CB1885=INT(RIGHT($F1884, 1)))</f>
        <v>0</v>
      </c>
      <c r="CD1884" s="45">
        <f t="shared" si="45107"/>
        <v>0</v>
      </c>
      <c r="CE1884" s="36"/>
      <c r="CF1884" s="37"/>
      <c r="CG1884" s="44">
        <f t="shared" ref="CG1884" si="45170">parseTime(CE1884)-(CF1885=INT(RIGHT($F1884, 1)))</f>
        <v>0</v>
      </c>
      <c r="CH1884" s="45">
        <f t="shared" si="45109"/>
        <v>0</v>
      </c>
    </row>
    <row r="1885" spans="1:86" x14ac:dyDescent="0.25">
      <c r="A1885" s="56"/>
      <c r="B1885" s="57"/>
      <c r="C1885" s="14">
        <f t="shared" si="45126"/>
        <v>0</v>
      </c>
      <c r="D1885" s="14"/>
      <c r="E1885" s="20">
        <f t="shared" ref="E1885" si="45171">((7.5/2)-0.5+E1884)*8</f>
        <v>63.2</v>
      </c>
      <c r="F1885" s="51"/>
      <c r="G1885" s="46" t="s">
        <v>134</v>
      </c>
      <c r="H1885" s="38">
        <f t="shared" ref="H1885" si="45172">lunchAdjust(G1880:H1884)</f>
        <v>1</v>
      </c>
      <c r="I1885" s="48" t="s">
        <v>0</v>
      </c>
      <c r="J1885" s="39">
        <f t="shared" ref="J1885" si="45173">SUMPRODUCT(I1880:I1884*J1880:J1884)</f>
        <v>8</v>
      </c>
      <c r="K1885" s="46" t="s">
        <v>134</v>
      </c>
      <c r="L1885" s="38">
        <f t="shared" ref="L1885" si="45174">lunchAdjust(K1880:L1884)</f>
        <v>1</v>
      </c>
      <c r="M1885" s="48" t="s">
        <v>0</v>
      </c>
      <c r="N1885" s="39">
        <f t="shared" ref="N1885" si="45175">SUMPRODUCT(M1880:M1884*N1880:N1884)</f>
        <v>8</v>
      </c>
      <c r="O1885" s="46" t="s">
        <v>134</v>
      </c>
      <c r="P1885" s="38">
        <f t="shared" ref="P1885" si="45176">lunchAdjust(O1880:P1884)</f>
        <v>1</v>
      </c>
      <c r="Q1885" s="48" t="s">
        <v>0</v>
      </c>
      <c r="R1885" s="39">
        <f t="shared" ref="R1885" si="45177">SUMPRODUCT(Q1880:Q1884*R1880:R1884)</f>
        <v>8</v>
      </c>
      <c r="S1885" s="46" t="s">
        <v>134</v>
      </c>
      <c r="T1885" s="38">
        <f t="shared" ref="T1885" si="45178">lunchAdjust(S1880:T1884)</f>
        <v>1</v>
      </c>
      <c r="U1885" s="48" t="s">
        <v>0</v>
      </c>
      <c r="V1885" s="39">
        <f t="shared" ref="V1885" si="45179">SUMPRODUCT(U1880:U1884*V1880:V1884)</f>
        <v>8</v>
      </c>
      <c r="W1885" s="46" t="s">
        <v>134</v>
      </c>
      <c r="X1885" s="38">
        <f t="shared" ref="X1885" si="45180">lunchAdjust(W1880:X1884)</f>
        <v>0</v>
      </c>
      <c r="Y1885" s="48" t="s">
        <v>0</v>
      </c>
      <c r="Z1885" s="39">
        <f t="shared" ref="Z1885" si="45181">SUMPRODUCT(Y1880:Y1884*Z1880:Z1884)</f>
        <v>0</v>
      </c>
      <c r="AA1885" s="46" t="s">
        <v>134</v>
      </c>
      <c r="AB1885" s="38">
        <f t="shared" ref="AB1885" si="45182">lunchAdjust(AA1880:AB1884)</f>
        <v>1</v>
      </c>
      <c r="AC1885" s="48" t="s">
        <v>0</v>
      </c>
      <c r="AD1885" s="39">
        <f t="shared" ref="AD1885" si="45183">SUMPRODUCT(AC1880:AC1884*AD1880:AD1884)</f>
        <v>8</v>
      </c>
      <c r="AE1885" s="46" t="s">
        <v>134</v>
      </c>
      <c r="AF1885" s="38">
        <f t="shared" ref="AF1885" si="45184">lunchAdjust(AE1880:AF1884)</f>
        <v>1</v>
      </c>
      <c r="AG1885" s="48" t="s">
        <v>0</v>
      </c>
      <c r="AH1885" s="39">
        <f t="shared" ref="AH1885" si="45185">SUMPRODUCT(AG1880:AG1884*AH1880:AH1884)</f>
        <v>7.5</v>
      </c>
      <c r="AI1885" s="46" t="s">
        <v>134</v>
      </c>
      <c r="AJ1885" s="38">
        <f t="shared" ref="AJ1885" si="45186">lunchAdjust(AI1880:AJ1884)</f>
        <v>1</v>
      </c>
      <c r="AK1885" s="48" t="s">
        <v>0</v>
      </c>
      <c r="AL1885" s="39">
        <f t="shared" ref="AL1885" si="45187">SUMPRODUCT(AK1880:AK1884*AL1880:AL1884)</f>
        <v>8</v>
      </c>
      <c r="AM1885" s="46" t="s">
        <v>134</v>
      </c>
      <c r="AN1885" s="38">
        <f t="shared" ref="AN1885" si="45188">lunchAdjust(AM1880:AN1884)</f>
        <v>0</v>
      </c>
      <c r="AO1885" s="48" t="s">
        <v>0</v>
      </c>
      <c r="AP1885" s="39">
        <f t="shared" ref="AP1885" si="45189">SUMPRODUCT(AO1880:AO1884*AP1880:AP1884)</f>
        <v>0</v>
      </c>
      <c r="AQ1885" s="46" t="s">
        <v>134</v>
      </c>
      <c r="AR1885" s="38">
        <f t="shared" ref="AR1885" si="45190">lunchAdjust(AQ1880:AR1884)</f>
        <v>0</v>
      </c>
      <c r="AS1885" s="48" t="s">
        <v>0</v>
      </c>
      <c r="AT1885" s="39">
        <f t="shared" ref="AT1885" si="45191">SUMPRODUCT(AS1880:AS1884*AT1880:AT1884)</f>
        <v>0</v>
      </c>
      <c r="AU1885" s="46" t="s">
        <v>134</v>
      </c>
      <c r="AV1885" s="38">
        <f t="shared" ref="AV1885" si="45192">lunchAdjust(AU1880:AV1884)</f>
        <v>0</v>
      </c>
      <c r="AW1885" s="48" t="s">
        <v>0</v>
      </c>
      <c r="AX1885" s="39">
        <f t="shared" ref="AX1885" si="45193">SUMPRODUCT(AW1880:AW1884*AX1880:AX1884)</f>
        <v>0</v>
      </c>
      <c r="AY1885" s="46" t="s">
        <v>134</v>
      </c>
      <c r="AZ1885" s="38">
        <f t="shared" ref="AZ1885" si="45194">lunchAdjust(AY1880:AZ1884)</f>
        <v>0</v>
      </c>
      <c r="BA1885" s="48" t="s">
        <v>0</v>
      </c>
      <c r="BB1885" s="39">
        <f t="shared" ref="BB1885" si="45195">SUMPRODUCT(BA1880:BA1884*BB1880:BB1884)</f>
        <v>0</v>
      </c>
      <c r="BC1885" s="46" t="s">
        <v>134</v>
      </c>
      <c r="BD1885" s="38">
        <f t="shared" ref="BD1885" si="45196">lunchAdjust(BC1880:BD1884)</f>
        <v>0</v>
      </c>
      <c r="BE1885" s="48" t="s">
        <v>0</v>
      </c>
      <c r="BF1885" s="39">
        <f t="shared" ref="BF1885" si="45197">SUMPRODUCT(BE1880:BE1884*BF1880:BF1884)</f>
        <v>0</v>
      </c>
      <c r="BG1885" s="46" t="s">
        <v>134</v>
      </c>
      <c r="BH1885" s="38">
        <f t="shared" ref="BH1885" si="45198">lunchAdjust(BG1880:BH1884)</f>
        <v>0</v>
      </c>
      <c r="BI1885" s="48" t="s">
        <v>0</v>
      </c>
      <c r="BJ1885" s="39">
        <f t="shared" ref="BJ1885" si="45199">SUMPRODUCT(BI1880:BI1884*BJ1880:BJ1884)</f>
        <v>0</v>
      </c>
      <c r="BK1885" s="46" t="s">
        <v>134</v>
      </c>
      <c r="BL1885" s="38">
        <f t="shared" ref="BL1885" si="45200">lunchAdjust(BK1880:BL1884)</f>
        <v>0</v>
      </c>
      <c r="BM1885" s="48" t="s">
        <v>0</v>
      </c>
      <c r="BN1885" s="39">
        <f t="shared" ref="BN1885" si="45201">SUMPRODUCT(BM1880:BM1884*BN1880:BN1884)</f>
        <v>0</v>
      </c>
      <c r="BO1885" s="46" t="s">
        <v>134</v>
      </c>
      <c r="BP1885" s="38">
        <f t="shared" ref="BP1885" si="45202">lunchAdjust(BO1880:BP1884)</f>
        <v>0</v>
      </c>
      <c r="BQ1885" s="48" t="s">
        <v>0</v>
      </c>
      <c r="BR1885" s="39">
        <f t="shared" ref="BR1885" si="45203">SUMPRODUCT(BQ1880:BQ1884*BR1880:BR1884)</f>
        <v>0</v>
      </c>
      <c r="BS1885" s="46" t="s">
        <v>134</v>
      </c>
      <c r="BT1885" s="38">
        <f t="shared" ref="BT1885" si="45204">lunchAdjust(BS1880:BT1884)</f>
        <v>1</v>
      </c>
      <c r="BU1885" s="48" t="s">
        <v>0</v>
      </c>
      <c r="BV1885" s="39">
        <f t="shared" ref="BV1885" si="45205">SUMPRODUCT(BU1880:BU1884*BV1880:BV1884)</f>
        <v>8</v>
      </c>
      <c r="BW1885" s="46" t="s">
        <v>134</v>
      </c>
      <c r="BX1885" s="38">
        <f t="shared" ref="BX1885" si="45206">lunchAdjust(BW1880:BX1884)</f>
        <v>0</v>
      </c>
      <c r="BY1885" s="48" t="s">
        <v>0</v>
      </c>
      <c r="BZ1885" s="39">
        <f t="shared" ref="BZ1885" si="45207">SUMPRODUCT(BY1880:BY1884*BZ1880:BZ1884)</f>
        <v>0</v>
      </c>
      <c r="CA1885" s="46" t="s">
        <v>134</v>
      </c>
      <c r="CB1885" s="38">
        <f t="shared" ref="CB1885" si="45208">lunchAdjust(CA1880:CB1884)</f>
        <v>0</v>
      </c>
      <c r="CC1885" s="48" t="s">
        <v>0</v>
      </c>
      <c r="CD1885" s="39">
        <f t="shared" ref="CD1885" si="45209">SUMPRODUCT(CC1880:CC1884*CD1880:CD1884)</f>
        <v>0</v>
      </c>
      <c r="CE1885" s="46" t="s">
        <v>134</v>
      </c>
      <c r="CF1885" s="38">
        <f t="shared" ref="CF1885" si="45210">lunchAdjust(CE1880:CF1884)</f>
        <v>0</v>
      </c>
      <c r="CG1885" s="48" t="s">
        <v>0</v>
      </c>
      <c r="CH1885" s="39">
        <f t="shared" ref="CH1885" si="45211">SUMPRODUCT(CG1880:CG1884*CH1880:CH1884)</f>
        <v>0</v>
      </c>
    </row>
    <row r="1886" spans="1:86" ht="15.75" thickBot="1" x14ac:dyDescent="0.3">
      <c r="A1886" s="58" t="s">
        <v>121</v>
      </c>
      <c r="B1886" s="59">
        <f t="shared" ref="B1886" ca="1" si="45212">roleHours(G1880:CH1886, "OUT")</f>
        <v>0</v>
      </c>
      <c r="C1886" s="54" t="s">
        <v>137</v>
      </c>
      <c r="D1886" s="22">
        <f t="shared" ref="D1886" ca="1" si="45213">roleHours(G1880:CH1886, "PTO")</f>
        <v>0</v>
      </c>
      <c r="E1886" s="23">
        <f t="shared" ref="E1886" ca="1" si="45214">E1885-B1881</f>
        <v>-0.29999999999999716</v>
      </c>
      <c r="F1886" s="52"/>
      <c r="G1886" s="47" t="s">
        <v>39</v>
      </c>
      <c r="H1886" s="40">
        <f t="shared" si="44869"/>
        <v>0</v>
      </c>
      <c r="I1886" s="49" t="s">
        <v>135</v>
      </c>
      <c r="J1886" s="41">
        <f t="shared" ref="J1886" si="45215">J1885*G$4</f>
        <v>0</v>
      </c>
      <c r="K1886" s="47" t="s">
        <v>39</v>
      </c>
      <c r="L1886" s="40">
        <f t="shared" ref="L1886" si="45216">SUMPRODUCT(M1880:M1884*(L1880:L1884="PTO"))+SUMPRODUCT(M1880:M1884*(L1880:L1884="HOL"))</f>
        <v>0</v>
      </c>
      <c r="M1886" s="49" t="s">
        <v>135</v>
      </c>
      <c r="N1886" s="41">
        <f t="shared" ref="N1886" si="45217">N1885*K$4</f>
        <v>0</v>
      </c>
      <c r="O1886" s="47" t="s">
        <v>39</v>
      </c>
      <c r="P1886" s="40">
        <f t="shared" ref="P1886" si="45218">SUMPRODUCT(Q1880:Q1884*(P1880:P1884="PTO"))+SUMPRODUCT(Q1880:Q1884*(P1880:P1884="HOL"))</f>
        <v>0</v>
      </c>
      <c r="Q1886" s="49" t="s">
        <v>135</v>
      </c>
      <c r="R1886" s="41">
        <f t="shared" ref="R1886" si="45219">R1885*O$4</f>
        <v>8</v>
      </c>
      <c r="S1886" s="47" t="s">
        <v>39</v>
      </c>
      <c r="T1886" s="40">
        <f t="shared" ref="T1886" si="45220">SUMPRODUCT(U1880:U1884*(T1880:T1884="PTO"))+SUMPRODUCT(U1880:U1884*(T1880:T1884="HOL"))</f>
        <v>0</v>
      </c>
      <c r="U1886" s="49" t="s">
        <v>135</v>
      </c>
      <c r="V1886" s="41">
        <f t="shared" ref="V1886" si="45221">V1885*S$4</f>
        <v>0</v>
      </c>
      <c r="W1886" s="47" t="s">
        <v>39</v>
      </c>
      <c r="X1886" s="40">
        <f t="shared" ref="X1886" si="45222">SUMPRODUCT(Y1880:Y1884*(X1880:X1884="PTO"))+SUMPRODUCT(Y1880:Y1884*(X1880:X1884="HOL"))</f>
        <v>0</v>
      </c>
      <c r="Y1886" s="49" t="s">
        <v>135</v>
      </c>
      <c r="Z1886" s="41">
        <f t="shared" ref="Z1886" si="45223">Z1885*W$4</f>
        <v>0</v>
      </c>
      <c r="AA1886" s="47" t="s">
        <v>39</v>
      </c>
      <c r="AB1886" s="40">
        <f t="shared" ref="AB1886" si="45224">SUMPRODUCT(AC1880:AC1884*(AB1880:AB1884="PTO"))+SUMPRODUCT(AC1880:AC1884*(AB1880:AB1884="HOL"))</f>
        <v>0</v>
      </c>
      <c r="AC1886" s="49" t="s">
        <v>135</v>
      </c>
      <c r="AD1886" s="41">
        <f t="shared" ref="AD1886" si="45225">AD1885*AA$4</f>
        <v>8</v>
      </c>
      <c r="AE1886" s="47" t="s">
        <v>39</v>
      </c>
      <c r="AF1886" s="40">
        <f t="shared" ref="AF1886" si="45226">SUMPRODUCT(AG1880:AG1884*(AF1880:AF1884="PTO"))+SUMPRODUCT(AG1880:AG1884*(AF1880:AF1884="HOL"))</f>
        <v>0</v>
      </c>
      <c r="AG1886" s="49" t="s">
        <v>135</v>
      </c>
      <c r="AH1886" s="41">
        <f t="shared" ref="AH1886" si="45227">AH1885*AE$4</f>
        <v>7.5</v>
      </c>
      <c r="AI1886" s="47" t="s">
        <v>39</v>
      </c>
      <c r="AJ1886" s="40">
        <f t="shared" ref="AJ1886" si="45228">SUMPRODUCT(AK1880:AK1884*(AJ1880:AJ1884="PTO"))+SUMPRODUCT(AK1880:AK1884*(AJ1880:AJ1884="HOL"))</f>
        <v>0</v>
      </c>
      <c r="AK1886" s="49" t="s">
        <v>135</v>
      </c>
      <c r="AL1886" s="41">
        <f>AL1885*AI$4</f>
        <v>8</v>
      </c>
      <c r="AM1886" s="47" t="s">
        <v>39</v>
      </c>
      <c r="AN1886" s="40">
        <f t="shared" ref="AN1886" si="45229">SUMPRODUCT(AO1880:AO1884*(AN1880:AN1884="PTO"))+SUMPRODUCT(AO1880:AO1884*(AN1880:AN1884="HOL"))</f>
        <v>0</v>
      </c>
      <c r="AO1886" s="49" t="s">
        <v>135</v>
      </c>
      <c r="AP1886" s="41">
        <f t="shared" ref="AP1886" si="45230">AP1885*AM$4</f>
        <v>0</v>
      </c>
      <c r="AQ1886" s="47" t="s">
        <v>39</v>
      </c>
      <c r="AR1886" s="40">
        <f t="shared" ref="AR1886" si="45231">SUMPRODUCT(AS1880:AS1884*(AR1880:AR1884="PTO"))+SUMPRODUCT(AS1880:AS1884*(AR1880:AR1884="HOL"))</f>
        <v>0</v>
      </c>
      <c r="AS1886" s="49" t="s">
        <v>135</v>
      </c>
      <c r="AT1886" s="41">
        <f t="shared" ref="AT1886" si="45232">AT1885*AQ$4</f>
        <v>0</v>
      </c>
      <c r="AU1886" s="47" t="s">
        <v>39</v>
      </c>
      <c r="AV1886" s="40">
        <f t="shared" ref="AV1886" si="45233">SUMPRODUCT(AW1880:AW1884*(AV1880:AV1884="PTO"))+SUMPRODUCT(AW1880:AW1884*(AV1880:AV1884="HOL"))</f>
        <v>0</v>
      </c>
      <c r="AW1886" s="49" t="s">
        <v>135</v>
      </c>
      <c r="AX1886" s="41">
        <f>AX1885*AU$4</f>
        <v>0</v>
      </c>
      <c r="AY1886" s="47" t="s">
        <v>39</v>
      </c>
      <c r="AZ1886" s="40">
        <f t="shared" ref="AZ1886" si="45234">SUMPRODUCT(BA1880:BA1884*(AZ1880:AZ1884="PTO"))+SUMPRODUCT(BA1880:BA1884*(AZ1880:AZ1884="HOL"))</f>
        <v>0</v>
      </c>
      <c r="BA1886" s="49" t="s">
        <v>135</v>
      </c>
      <c r="BB1886" s="41">
        <f>BB1885*AY$4</f>
        <v>0</v>
      </c>
      <c r="BC1886" s="47" t="s">
        <v>39</v>
      </c>
      <c r="BD1886" s="40">
        <f t="shared" ref="BD1886" si="45235">SUMPRODUCT(BE1880:BE1884*(BD1880:BD1884="PTO"))+SUMPRODUCT(BE1880:BE1884*(BD1880:BD1884="HOL"))</f>
        <v>0</v>
      </c>
      <c r="BE1886" s="49" t="s">
        <v>135</v>
      </c>
      <c r="BF1886" s="41">
        <f>BF1885*BC$4</f>
        <v>0</v>
      </c>
      <c r="BG1886" s="47" t="s">
        <v>39</v>
      </c>
      <c r="BH1886" s="40">
        <f t="shared" ref="BH1886" si="45236">SUMPRODUCT(BI1880:BI1884*(BH1880:BH1884="PTO"))+SUMPRODUCT(BI1880:BI1884*(BH1880:BH1884="HOL"))</f>
        <v>0</v>
      </c>
      <c r="BI1886" s="49" t="s">
        <v>135</v>
      </c>
      <c r="BJ1886" s="41">
        <f>BJ1885*BG$4</f>
        <v>0</v>
      </c>
      <c r="BK1886" s="47" t="s">
        <v>39</v>
      </c>
      <c r="BL1886" s="40">
        <f t="shared" ref="BL1886" si="45237">SUMPRODUCT(BM1880:BM1884*(BL1880:BL1884="PTO"))+SUMPRODUCT(BM1880:BM1884*(BL1880:BL1884="HOL"))</f>
        <v>0</v>
      </c>
      <c r="BM1886" s="49" t="s">
        <v>135</v>
      </c>
      <c r="BN1886" s="41">
        <f>BN1885*BK$4</f>
        <v>0</v>
      </c>
      <c r="BO1886" s="47" t="s">
        <v>39</v>
      </c>
      <c r="BP1886" s="40">
        <f t="shared" ref="BP1886" si="45238">SUMPRODUCT(BQ1880:BQ1884*(BP1880:BP1884="PTO"))+SUMPRODUCT(BQ1880:BQ1884*(BP1880:BP1884="HOL"))</f>
        <v>0</v>
      </c>
      <c r="BQ1886" s="49" t="s">
        <v>135</v>
      </c>
      <c r="BR1886" s="41">
        <f t="shared" ref="BR1886" si="45239">BR1885*BO$4</f>
        <v>0</v>
      </c>
      <c r="BS1886" s="47" t="s">
        <v>39</v>
      </c>
      <c r="BT1886" s="40">
        <f t="shared" ref="BT1886" si="45240">SUMPRODUCT(BU1880:BU1884*(BT1880:BT1884="PTO"))+SUMPRODUCT(BU1880:BU1884*(BT1880:BT1884="HOL"))</f>
        <v>0</v>
      </c>
      <c r="BU1886" s="49" t="s">
        <v>135</v>
      </c>
      <c r="BV1886" s="41">
        <f t="shared" ref="BV1886" si="45241">BV1885*BS$4</f>
        <v>8</v>
      </c>
      <c r="BW1886" s="47" t="s">
        <v>39</v>
      </c>
      <c r="BX1886" s="40">
        <f t="shared" ref="BX1886" si="45242">SUMPRODUCT(BY1880:BY1884*(BX1880:BX1884="PTO"))+SUMPRODUCT(BY1880:BY1884*(BX1880:BX1884="HOL"))</f>
        <v>0</v>
      </c>
      <c r="BY1886" s="49" t="s">
        <v>135</v>
      </c>
      <c r="BZ1886" s="41">
        <f t="shared" ref="BZ1886" si="45243">BZ1885*BW$4</f>
        <v>0</v>
      </c>
      <c r="CA1886" s="47" t="s">
        <v>39</v>
      </c>
      <c r="CB1886" s="40">
        <f t="shared" ref="CB1886" si="45244">SUMPRODUCT(CC1880:CC1884*(CB1880:CB1884="PTO"))+SUMPRODUCT(CC1880:CC1884*(CB1880:CB1884="HOL"))</f>
        <v>0</v>
      </c>
      <c r="CC1886" s="49" t="s">
        <v>135</v>
      </c>
      <c r="CD1886" s="41">
        <f t="shared" ref="CD1886" si="45245">CD1885*CA$4</f>
        <v>0</v>
      </c>
      <c r="CE1886" s="47" t="s">
        <v>39</v>
      </c>
      <c r="CF1886" s="40">
        <f t="shared" ref="CF1886" si="45246">SUMPRODUCT(CG1880:CG1884*(CF1880:CF1884="PTO"))+SUMPRODUCT(CG1880:CG1884*(CF1880:CF1884="HOL"))</f>
        <v>0</v>
      </c>
      <c r="CG1886" s="49" t="s">
        <v>135</v>
      </c>
      <c r="CH1886" s="41">
        <f t="shared" ref="CH1886" si="45247">CH1885*CE$4</f>
        <v>0</v>
      </c>
    </row>
    <row r="1887" spans="1:86" x14ac:dyDescent="0.25">
      <c r="A1887" s="70" t="s">
        <v>133</v>
      </c>
      <c r="B1887" s="71">
        <f t="shared" ref="B1887" ca="1" si="45248">D1887-B1888</f>
        <v>0.69797887000459014</v>
      </c>
      <c r="C1887" s="72" t="s">
        <v>122</v>
      </c>
      <c r="D1887" s="71">
        <f>IFERROR(INDEX(Holidays[FTE], MATCH(Entry!E1887, Holidays[Date], 0)), 1)*8*INDEX(FTEguide[[1]:[12]], MATCH(Entry!E1888, FTEguide[Weekday], 0), IF(Entry!E1890&gt;0, Entry!E1890, MONTH(Entry!E1887)))</f>
        <v>61.19797887000459</v>
      </c>
      <c r="E1887" s="60">
        <f t="shared" si="44386"/>
        <v>44097</v>
      </c>
      <c r="F1887" s="50" t="s">
        <v>128</v>
      </c>
      <c r="G1887" s="34" t="s">
        <v>136</v>
      </c>
      <c r="H1887" s="35" t="s">
        <v>23</v>
      </c>
      <c r="I1887" s="42">
        <f t="shared" ref="I1887" si="45249">parseTime(G1887)-(H1892=INT(RIGHT($F1887, 1)))</f>
        <v>8</v>
      </c>
      <c r="J1887" s="43">
        <f t="shared" ref="J1887:J1891" si="45250">isClocked(H1887)</f>
        <v>1</v>
      </c>
      <c r="K1887" s="34" t="s">
        <v>136</v>
      </c>
      <c r="L1887" s="35" t="s">
        <v>23</v>
      </c>
      <c r="M1887" s="42">
        <f t="shared" ref="M1887" si="45251">parseTime(K1887)-(L1892=INT(RIGHT($F1887, 1)))</f>
        <v>8</v>
      </c>
      <c r="N1887" s="43">
        <f t="shared" ref="N1887:N1891" si="45252">isClocked(L1887)</f>
        <v>1</v>
      </c>
      <c r="O1887" s="34" t="s">
        <v>180</v>
      </c>
      <c r="P1887" s="35" t="s">
        <v>23</v>
      </c>
      <c r="Q1887" s="42">
        <f t="shared" ref="Q1887" si="45253">parseTime(O1887)-(P1892=INT(RIGHT($F1887, 1)))</f>
        <v>8</v>
      </c>
      <c r="R1887" s="43">
        <f t="shared" ref="R1887:R1891" si="45254">isClocked(P1887)</f>
        <v>1</v>
      </c>
      <c r="S1887" s="34" t="s">
        <v>274</v>
      </c>
      <c r="T1887" s="35" t="s">
        <v>23</v>
      </c>
      <c r="U1887" s="42">
        <f t="shared" ref="U1887" si="45255">parseTime(S1887)-(T1892=INT(RIGHT($F1887, 1)))</f>
        <v>4.5</v>
      </c>
      <c r="V1887" s="43">
        <f t="shared" ref="V1887:V1891" si="45256">isClocked(T1887)</f>
        <v>1</v>
      </c>
      <c r="W1887" s="34"/>
      <c r="X1887" s="35"/>
      <c r="Y1887" s="42">
        <f t="shared" ref="Y1887" si="45257">parseTime(W1887)-(X1892=INT(RIGHT($F1887, 1)))</f>
        <v>0</v>
      </c>
      <c r="Z1887" s="43">
        <f t="shared" ref="Z1887:Z1891" si="45258">isClocked(X1887)</f>
        <v>0</v>
      </c>
      <c r="AA1887" s="34" t="s">
        <v>136</v>
      </c>
      <c r="AB1887" s="35" t="s">
        <v>23</v>
      </c>
      <c r="AC1887" s="42">
        <f t="shared" ref="AC1887" si="45259">parseTime(AA1887)-(AB1892=INT(RIGHT($F1887, 1)))</f>
        <v>8</v>
      </c>
      <c r="AD1887" s="43">
        <f t="shared" ref="AD1887:AD1891" si="45260">isClocked(AB1887)</f>
        <v>1</v>
      </c>
      <c r="AE1887" s="34" t="s">
        <v>245</v>
      </c>
      <c r="AF1887" s="35" t="s">
        <v>25</v>
      </c>
      <c r="AG1887" s="42">
        <f t="shared" ref="AG1887" si="45261">parseTime(AE1887)-(AF1892=INT(RIGHT($F1887, 1)))</f>
        <v>7.5</v>
      </c>
      <c r="AH1887" s="43">
        <f t="shared" ref="AH1887:AH1891" si="45262">isClocked(AF1887)</f>
        <v>1</v>
      </c>
      <c r="AI1887" s="34"/>
      <c r="AJ1887" s="35"/>
      <c r="AK1887" s="42">
        <f>parseTime(AI1887)-(AJ1892=INT(RIGHT($F1887, 1)))</f>
        <v>0</v>
      </c>
      <c r="AL1887" s="43">
        <f t="shared" ref="AL1887:AL1891" si="45263">isClocked(AJ1887)</f>
        <v>0</v>
      </c>
      <c r="AM1887" s="34"/>
      <c r="AN1887" s="35"/>
      <c r="AO1887" s="42">
        <f t="shared" ref="AO1887" si="45264">parseTime(AM1887)-(AN1892=INT(RIGHT($F1887, 1)))</f>
        <v>0</v>
      </c>
      <c r="AP1887" s="43">
        <f t="shared" ref="AP1887:AP1891" si="45265">isClocked(AN1887)</f>
        <v>0</v>
      </c>
      <c r="AQ1887" s="34"/>
      <c r="AR1887" s="35"/>
      <c r="AS1887" s="42">
        <f t="shared" ref="AS1887" si="45266">parseTime(AQ1887)-(AR1892=INT(RIGHT($F1887, 1)))</f>
        <v>0</v>
      </c>
      <c r="AT1887" s="43">
        <f t="shared" ref="AT1887:AT1891" si="45267">isClocked(AR1887)</f>
        <v>0</v>
      </c>
      <c r="AU1887" s="34"/>
      <c r="AV1887" s="35"/>
      <c r="AW1887" s="42">
        <f>parseTime(AU1887)-(AV1892=INT(RIGHT($F1887, 1)))</f>
        <v>0</v>
      </c>
      <c r="AX1887" s="43">
        <f t="shared" ref="AX1887:AX1891" si="45268">isClocked(AV1887)</f>
        <v>0</v>
      </c>
      <c r="AY1887" s="34"/>
      <c r="AZ1887" s="35"/>
      <c r="BA1887" s="42">
        <f>parseTime(AY1887)-(AZ1892=INT(RIGHT($F1887, 1)))</f>
        <v>0</v>
      </c>
      <c r="BB1887" s="43">
        <f t="shared" ref="BB1887:BB1891" si="45269">isClocked(AZ1887)</f>
        <v>0</v>
      </c>
      <c r="BC1887" s="34"/>
      <c r="BD1887" s="35"/>
      <c r="BE1887" s="42">
        <f>parseTime(BC1887)-(BD1892=INT(RIGHT($F1887, 1)))</f>
        <v>0</v>
      </c>
      <c r="BF1887" s="43">
        <f t="shared" ref="BF1887:BF1891" si="45270">isClocked(BD1887)</f>
        <v>0</v>
      </c>
      <c r="BG1887" s="34"/>
      <c r="BH1887" s="35"/>
      <c r="BI1887" s="42">
        <f>parseTime(BG1887)-(BH1892=INT(RIGHT($F1887, 1)))</f>
        <v>0</v>
      </c>
      <c r="BJ1887" s="43">
        <f t="shared" ref="BJ1887:BJ1891" si="45271">isClocked(BH1887)</f>
        <v>0</v>
      </c>
      <c r="BK1887" s="34"/>
      <c r="BL1887" s="35"/>
      <c r="BM1887" s="42">
        <f>parseTime(BK1887)-(BL1892=INT(RIGHT($F1887, 1)))</f>
        <v>0</v>
      </c>
      <c r="BN1887" s="43">
        <f t="shared" ref="BN1887:BN1891" si="45272">isClocked(BL1887)</f>
        <v>0</v>
      </c>
      <c r="BO1887" s="34" t="s">
        <v>230</v>
      </c>
      <c r="BP1887" s="35" t="s">
        <v>23</v>
      </c>
      <c r="BQ1887" s="42">
        <f t="shared" ref="BQ1887" si="45273">parseTime(BO1887)-(BP1892=INT(RIGHT($F1887, 1)))</f>
        <v>5</v>
      </c>
      <c r="BR1887" s="43">
        <f t="shared" ref="BR1887:BR1891" si="45274">isClocked(BP1887)</f>
        <v>1</v>
      </c>
      <c r="BS1887" s="34" t="s">
        <v>136</v>
      </c>
      <c r="BT1887" s="35" t="s">
        <v>23</v>
      </c>
      <c r="BU1887" s="42">
        <f t="shared" ref="BU1887" si="45275">parseTime(BS1887)-(BT1892=INT(RIGHT($F1887, 1)))</f>
        <v>8</v>
      </c>
      <c r="BV1887" s="43">
        <f t="shared" ref="BV1887:BV1891" si="45276">isClocked(BT1887)</f>
        <v>1</v>
      </c>
      <c r="BW1887" s="34"/>
      <c r="BX1887" s="35"/>
      <c r="BY1887" s="42">
        <f t="shared" ref="BY1887" si="45277">parseTime(BW1887)-(BX1892=INT(RIGHT($F1887, 1)))</f>
        <v>0</v>
      </c>
      <c r="BZ1887" s="43">
        <f t="shared" ref="BZ1887:BZ1891" si="45278">isClocked(BX1887)</f>
        <v>0</v>
      </c>
      <c r="CA1887" s="34"/>
      <c r="CB1887" s="35"/>
      <c r="CC1887" s="42">
        <f t="shared" ref="CC1887" si="45279">parseTime(CA1887)-(CB1892=INT(RIGHT($F1887, 1)))</f>
        <v>0</v>
      </c>
      <c r="CD1887" s="43">
        <f t="shared" ref="CD1887:CD1891" si="45280">isClocked(CB1887)</f>
        <v>0</v>
      </c>
      <c r="CE1887" s="34"/>
      <c r="CF1887" s="35"/>
      <c r="CG1887" s="42">
        <f t="shared" ref="CG1887" si="45281">parseTime(CE1887)-(CF1892=INT(RIGHT($F1887, 1)))</f>
        <v>0</v>
      </c>
      <c r="CH1887" s="43">
        <f t="shared" ref="CH1887:CH1891" si="45282">isClocked(CF1887)</f>
        <v>0</v>
      </c>
    </row>
    <row r="1888" spans="1:86" x14ac:dyDescent="0.25">
      <c r="A1888" s="56" t="s">
        <v>0</v>
      </c>
      <c r="B1888" s="57">
        <f t="shared" ca="1" si="43902"/>
        <v>60.5</v>
      </c>
      <c r="C1888" s="14" t="s">
        <v>252</v>
      </c>
      <c r="D1888" s="14">
        <f t="shared" si="45110"/>
        <v>53.7</v>
      </c>
      <c r="E1888" s="55" t="str">
        <f t="shared" si="43903"/>
        <v>Wednesday</v>
      </c>
      <c r="F1888" s="51" t="s">
        <v>129</v>
      </c>
      <c r="G1888" s="36"/>
      <c r="H1888" s="37"/>
      <c r="I1888" s="44">
        <f t="shared" ref="I1888" si="45283">parseTime(G1888)-(H1892=INT(RIGHT($F1888, 1)))</f>
        <v>0</v>
      </c>
      <c r="J1888" s="45">
        <f t="shared" si="45250"/>
        <v>0</v>
      </c>
      <c r="K1888" s="36"/>
      <c r="L1888" s="37"/>
      <c r="M1888" s="44">
        <f t="shared" ref="M1888" si="45284">parseTime(K1888)-(L1892=INT(RIGHT($F1888, 1)))</f>
        <v>0</v>
      </c>
      <c r="N1888" s="45">
        <f t="shared" si="45252"/>
        <v>0</v>
      </c>
      <c r="O1888" s="36"/>
      <c r="P1888" s="37"/>
      <c r="Q1888" s="44">
        <f t="shared" ref="Q1888" si="45285">parseTime(O1888)-(P1892=INT(RIGHT($F1888, 1)))</f>
        <v>0</v>
      </c>
      <c r="R1888" s="45">
        <f t="shared" si="45254"/>
        <v>0</v>
      </c>
      <c r="S1888" s="36" t="s">
        <v>275</v>
      </c>
      <c r="T1888" s="37" t="s">
        <v>25</v>
      </c>
      <c r="U1888" s="44">
        <f t="shared" ref="U1888" si="45286">parseTime(S1888)-(T1892=INT(RIGHT($F1888, 1)))</f>
        <v>3.5</v>
      </c>
      <c r="V1888" s="45">
        <f t="shared" si="45256"/>
        <v>1</v>
      </c>
      <c r="W1888" s="36"/>
      <c r="X1888" s="37"/>
      <c r="Y1888" s="44">
        <f t="shared" ref="Y1888" si="45287">parseTime(W1888)-(X1892=INT(RIGHT($F1888, 1)))</f>
        <v>0</v>
      </c>
      <c r="Z1888" s="45">
        <f t="shared" si="45258"/>
        <v>0</v>
      </c>
      <c r="AA1888" s="36"/>
      <c r="AB1888" s="37"/>
      <c r="AC1888" s="44">
        <f t="shared" ref="AC1888" si="45288">parseTime(AA1888)-(AB1892=INT(RIGHT($F1888, 1)))</f>
        <v>0</v>
      </c>
      <c r="AD1888" s="45">
        <f t="shared" si="45260"/>
        <v>0</v>
      </c>
      <c r="AE1888" s="36"/>
      <c r="AF1888" s="37"/>
      <c r="AG1888" s="44">
        <f t="shared" ref="AG1888" si="45289">parseTime(AE1888)-(AF1892=INT(RIGHT($F1888, 1)))</f>
        <v>0</v>
      </c>
      <c r="AH1888" s="45">
        <f t="shared" si="45262"/>
        <v>0</v>
      </c>
      <c r="AI1888" s="36"/>
      <c r="AJ1888" s="37"/>
      <c r="AK1888" s="44">
        <f>parseTime(AI1888)-(AJ1892=INT(RIGHT($F1888, 1)))</f>
        <v>0</v>
      </c>
      <c r="AL1888" s="45">
        <f t="shared" si="45263"/>
        <v>0</v>
      </c>
      <c r="AM1888" s="36"/>
      <c r="AN1888" s="37"/>
      <c r="AO1888" s="44">
        <f t="shared" ref="AO1888" si="45290">parseTime(AM1888)-(AN1892=INT(RIGHT($F1888, 1)))</f>
        <v>0</v>
      </c>
      <c r="AP1888" s="45">
        <f t="shared" si="45265"/>
        <v>0</v>
      </c>
      <c r="AQ1888" s="36"/>
      <c r="AR1888" s="37"/>
      <c r="AS1888" s="44">
        <f t="shared" ref="AS1888" si="45291">parseTime(AQ1888)-(AR1892=INT(RIGHT($F1888, 1)))</f>
        <v>0</v>
      </c>
      <c r="AT1888" s="45">
        <f t="shared" si="45267"/>
        <v>0</v>
      </c>
      <c r="AU1888" s="36"/>
      <c r="AV1888" s="37"/>
      <c r="AW1888" s="44">
        <f>parseTime(AU1888)-(AV1892=INT(RIGHT($F1888, 1)))</f>
        <v>0</v>
      </c>
      <c r="AX1888" s="45">
        <f t="shared" si="45268"/>
        <v>0</v>
      </c>
      <c r="AY1888" s="36"/>
      <c r="AZ1888" s="37"/>
      <c r="BA1888" s="44">
        <f>parseTime(AY1888)-(AZ1892=INT(RIGHT($F1888, 1)))</f>
        <v>0</v>
      </c>
      <c r="BB1888" s="45">
        <f t="shared" si="45269"/>
        <v>0</v>
      </c>
      <c r="BC1888" s="36"/>
      <c r="BD1888" s="37"/>
      <c r="BE1888" s="44">
        <f>parseTime(BC1888)-(BD1892=INT(RIGHT($F1888, 1)))</f>
        <v>0</v>
      </c>
      <c r="BF1888" s="45">
        <f t="shared" si="45270"/>
        <v>0</v>
      </c>
      <c r="BG1888" s="36"/>
      <c r="BH1888" s="37"/>
      <c r="BI1888" s="44">
        <f>parseTime(BG1888)-(BH1892=INT(RIGHT($F1888, 1)))</f>
        <v>0</v>
      </c>
      <c r="BJ1888" s="45">
        <f t="shared" si="45271"/>
        <v>0</v>
      </c>
      <c r="BK1888" s="36"/>
      <c r="BL1888" s="37"/>
      <c r="BM1888" s="44">
        <f>parseTime(BK1888)-(BL1892=INT(RIGHT($F1888, 1)))</f>
        <v>0</v>
      </c>
      <c r="BN1888" s="45">
        <f t="shared" si="45272"/>
        <v>0</v>
      </c>
      <c r="BO1888" s="36" t="s">
        <v>151</v>
      </c>
      <c r="BP1888" s="37" t="s">
        <v>28</v>
      </c>
      <c r="BQ1888" s="44">
        <f t="shared" ref="BQ1888" si="45292">parseTime(BO1888)-(BP1892=INT(RIGHT($F1888, 1)))</f>
        <v>3</v>
      </c>
      <c r="BR1888" s="45">
        <f t="shared" si="45274"/>
        <v>1</v>
      </c>
      <c r="BS1888" s="36"/>
      <c r="BT1888" s="37"/>
      <c r="BU1888" s="44">
        <f t="shared" ref="BU1888" si="45293">parseTime(BS1888)-(BT1892=INT(RIGHT($F1888, 1)))</f>
        <v>0</v>
      </c>
      <c r="BV1888" s="45">
        <f t="shared" si="45276"/>
        <v>0</v>
      </c>
      <c r="BW1888" s="36"/>
      <c r="BX1888" s="37"/>
      <c r="BY1888" s="44">
        <f t="shared" ref="BY1888" si="45294">parseTime(BW1888)-(BX1892=INT(RIGHT($F1888, 1)))</f>
        <v>0</v>
      </c>
      <c r="BZ1888" s="45">
        <f t="shared" si="45278"/>
        <v>0</v>
      </c>
      <c r="CA1888" s="36"/>
      <c r="CB1888" s="37"/>
      <c r="CC1888" s="44">
        <f t="shared" ref="CC1888" si="45295">parseTime(CA1888)-(CB1892=INT(RIGHT($F1888, 1)))</f>
        <v>0</v>
      </c>
      <c r="CD1888" s="45">
        <f t="shared" si="45280"/>
        <v>0</v>
      </c>
      <c r="CE1888" s="36"/>
      <c r="CF1888" s="37"/>
      <c r="CG1888" s="44">
        <f t="shared" ref="CG1888" si="45296">parseTime(CE1888)-(CF1892=INT(RIGHT($F1888, 1)))</f>
        <v>0</v>
      </c>
      <c r="CH1888" s="45">
        <f t="shared" si="45282"/>
        <v>0</v>
      </c>
    </row>
    <row r="1889" spans="1:86" x14ac:dyDescent="0.25">
      <c r="A1889" s="56" t="s">
        <v>117</v>
      </c>
      <c r="B1889" s="57">
        <f t="shared" ref="B1889" ca="1" si="45297">roleHours(G1887:CH1893, "MFD")</f>
        <v>49.5</v>
      </c>
      <c r="C1889" s="14">
        <f t="shared" ref="C1889:C1892" ca="1" si="45298">B1889/8</f>
        <v>6.1875</v>
      </c>
      <c r="D1889" s="14">
        <f t="shared" ref="D1889" ca="1" si="45299">B1888-D1888</f>
        <v>6.7999999999999972</v>
      </c>
      <c r="E1889" s="20" t="s">
        <v>127</v>
      </c>
      <c r="F1889" s="51" t="s">
        <v>130</v>
      </c>
      <c r="G1889" s="36"/>
      <c r="H1889" s="37"/>
      <c r="I1889" s="44">
        <f t="shared" ref="I1889" si="45300">parseTime(G1889)-(H1892=INT(RIGHT($F1889, 1)))</f>
        <v>0</v>
      </c>
      <c r="J1889" s="45">
        <f t="shared" si="45250"/>
        <v>0</v>
      </c>
      <c r="K1889" s="36"/>
      <c r="L1889" s="37"/>
      <c r="M1889" s="44">
        <f t="shared" ref="M1889" si="45301">parseTime(K1889)-(L1892=INT(RIGHT($F1889, 1)))</f>
        <v>0</v>
      </c>
      <c r="N1889" s="45">
        <f t="shared" si="45252"/>
        <v>0</v>
      </c>
      <c r="O1889" s="36"/>
      <c r="P1889" s="37"/>
      <c r="Q1889" s="44">
        <f t="shared" ref="Q1889" si="45302">parseTime(O1889)-(P1892=INT(RIGHT($F1889, 1)))</f>
        <v>0</v>
      </c>
      <c r="R1889" s="45">
        <f t="shared" si="45254"/>
        <v>0</v>
      </c>
      <c r="S1889" s="36"/>
      <c r="T1889" s="37"/>
      <c r="U1889" s="44">
        <f t="shared" ref="U1889" si="45303">parseTime(S1889)-(T1892=INT(RIGHT($F1889, 1)))</f>
        <v>0</v>
      </c>
      <c r="V1889" s="45">
        <f t="shared" si="45256"/>
        <v>0</v>
      </c>
      <c r="W1889" s="36"/>
      <c r="X1889" s="37"/>
      <c r="Y1889" s="44">
        <f t="shared" ref="Y1889" si="45304">parseTime(W1889)-(X1892=INT(RIGHT($F1889, 1)))</f>
        <v>0</v>
      </c>
      <c r="Z1889" s="45">
        <f t="shared" si="45258"/>
        <v>0</v>
      </c>
      <c r="AA1889" s="36"/>
      <c r="AB1889" s="37"/>
      <c r="AC1889" s="44">
        <f t="shared" ref="AC1889" si="45305">parseTime(AA1889)-(AB1892=INT(RIGHT($F1889, 1)))</f>
        <v>0</v>
      </c>
      <c r="AD1889" s="45">
        <f t="shared" si="45260"/>
        <v>0</v>
      </c>
      <c r="AE1889" s="36"/>
      <c r="AF1889" s="37"/>
      <c r="AG1889" s="44">
        <f t="shared" ref="AG1889" si="45306">parseTime(AE1889)-(AF1892=INT(RIGHT($F1889, 1)))</f>
        <v>0</v>
      </c>
      <c r="AH1889" s="45">
        <f t="shared" si="45262"/>
        <v>0</v>
      </c>
      <c r="AI1889" s="36"/>
      <c r="AJ1889" s="37"/>
      <c r="AK1889" s="44">
        <f>parseTime(AI1889)-(AJ1892=INT(RIGHT($F1889, 1)))</f>
        <v>0</v>
      </c>
      <c r="AL1889" s="45">
        <f t="shared" si="45263"/>
        <v>0</v>
      </c>
      <c r="AM1889" s="36"/>
      <c r="AN1889" s="37"/>
      <c r="AO1889" s="44">
        <f t="shared" ref="AO1889" si="45307">parseTime(AM1889)-(AN1892=INT(RIGHT($F1889, 1)))</f>
        <v>0</v>
      </c>
      <c r="AP1889" s="45">
        <f t="shared" si="45265"/>
        <v>0</v>
      </c>
      <c r="AQ1889" s="36"/>
      <c r="AR1889" s="37"/>
      <c r="AS1889" s="44">
        <f t="shared" ref="AS1889" si="45308">parseTime(AQ1889)-(AR1892=INT(RIGHT($F1889, 1)))</f>
        <v>0</v>
      </c>
      <c r="AT1889" s="45">
        <f t="shared" si="45267"/>
        <v>0</v>
      </c>
      <c r="AU1889" s="36"/>
      <c r="AV1889" s="37"/>
      <c r="AW1889" s="44">
        <f>parseTime(AU1889)-(AV1892=INT(RIGHT($F1889, 1)))</f>
        <v>0</v>
      </c>
      <c r="AX1889" s="45">
        <f t="shared" si="45268"/>
        <v>0</v>
      </c>
      <c r="AY1889" s="36"/>
      <c r="AZ1889" s="37"/>
      <c r="BA1889" s="44">
        <f>parseTime(AY1889)-(AZ1892=INT(RIGHT($F1889, 1)))</f>
        <v>0</v>
      </c>
      <c r="BB1889" s="45">
        <f t="shared" si="45269"/>
        <v>0</v>
      </c>
      <c r="BC1889" s="36"/>
      <c r="BD1889" s="37"/>
      <c r="BE1889" s="44">
        <f>parseTime(BC1889)-(BD1892=INT(RIGHT($F1889, 1)))</f>
        <v>0</v>
      </c>
      <c r="BF1889" s="45">
        <f t="shared" si="45270"/>
        <v>0</v>
      </c>
      <c r="BG1889" s="36"/>
      <c r="BH1889" s="37"/>
      <c r="BI1889" s="44">
        <f>parseTime(BG1889)-(BH1892=INT(RIGHT($F1889, 1)))</f>
        <v>0</v>
      </c>
      <c r="BJ1889" s="45">
        <f t="shared" si="45271"/>
        <v>0</v>
      </c>
      <c r="BK1889" s="36"/>
      <c r="BL1889" s="37"/>
      <c r="BM1889" s="44">
        <f>parseTime(BK1889)-(BL1892=INT(RIGHT($F1889, 1)))</f>
        <v>0</v>
      </c>
      <c r="BN1889" s="45">
        <f t="shared" si="45272"/>
        <v>0</v>
      </c>
      <c r="BO1889" s="36"/>
      <c r="BP1889" s="37"/>
      <c r="BQ1889" s="44">
        <f t="shared" ref="BQ1889" si="45309">parseTime(BO1889)-(BP1892=INT(RIGHT($F1889, 1)))</f>
        <v>0</v>
      </c>
      <c r="BR1889" s="45">
        <f t="shared" si="45274"/>
        <v>0</v>
      </c>
      <c r="BS1889" s="36"/>
      <c r="BT1889" s="37"/>
      <c r="BU1889" s="44">
        <f t="shared" ref="BU1889" si="45310">parseTime(BS1889)-(BT1892=INT(RIGHT($F1889, 1)))</f>
        <v>0</v>
      </c>
      <c r="BV1889" s="45">
        <f t="shared" si="45276"/>
        <v>0</v>
      </c>
      <c r="BW1889" s="36"/>
      <c r="BX1889" s="37"/>
      <c r="BY1889" s="44">
        <f t="shared" ref="BY1889" si="45311">parseTime(BW1889)-(BX1892=INT(RIGHT($F1889, 1)))</f>
        <v>0</v>
      </c>
      <c r="BZ1889" s="45">
        <f t="shared" si="45278"/>
        <v>0</v>
      </c>
      <c r="CA1889" s="36"/>
      <c r="CB1889" s="37"/>
      <c r="CC1889" s="44">
        <f t="shared" ref="CC1889" si="45312">parseTime(CA1889)-(CB1892=INT(RIGHT($F1889, 1)))</f>
        <v>0</v>
      </c>
      <c r="CD1889" s="45">
        <f t="shared" si="45280"/>
        <v>0</v>
      </c>
      <c r="CE1889" s="36"/>
      <c r="CF1889" s="37"/>
      <c r="CG1889" s="44">
        <f t="shared" ref="CG1889" si="45313">parseTime(CE1889)-(CF1892=INT(RIGHT($F1889, 1)))</f>
        <v>0</v>
      </c>
      <c r="CH1889" s="45">
        <f t="shared" si="45282"/>
        <v>0</v>
      </c>
    </row>
    <row r="1890" spans="1:86" x14ac:dyDescent="0.25">
      <c r="A1890" s="56"/>
      <c r="B1890" s="57"/>
      <c r="C1890" s="14">
        <f t="shared" si="45298"/>
        <v>0</v>
      </c>
      <c r="D1890" s="14" t="s">
        <v>259</v>
      </c>
      <c r="E1890" s="20">
        <v>4.25</v>
      </c>
      <c r="F1890" s="51" t="s">
        <v>131</v>
      </c>
      <c r="G1890" s="36"/>
      <c r="H1890" s="37"/>
      <c r="I1890" s="44">
        <f t="shared" ref="I1890" si="45314">parseTime(G1890)-(H1892=INT(RIGHT($F1890, 1)))</f>
        <v>0</v>
      </c>
      <c r="J1890" s="45">
        <f t="shared" si="45250"/>
        <v>0</v>
      </c>
      <c r="K1890" s="36"/>
      <c r="L1890" s="37"/>
      <c r="M1890" s="44">
        <f t="shared" ref="M1890" si="45315">parseTime(K1890)-(L1892=INT(RIGHT($F1890, 1)))</f>
        <v>0</v>
      </c>
      <c r="N1890" s="45">
        <f t="shared" si="45252"/>
        <v>0</v>
      </c>
      <c r="O1890" s="36"/>
      <c r="P1890" s="37"/>
      <c r="Q1890" s="44">
        <f t="shared" ref="Q1890" si="45316">parseTime(O1890)-(P1892=INT(RIGHT($F1890, 1)))</f>
        <v>0</v>
      </c>
      <c r="R1890" s="45">
        <f t="shared" si="45254"/>
        <v>0</v>
      </c>
      <c r="S1890" s="36"/>
      <c r="T1890" s="37"/>
      <c r="U1890" s="44">
        <f t="shared" ref="U1890" si="45317">parseTime(S1890)-(T1892=INT(RIGHT($F1890, 1)))</f>
        <v>0</v>
      </c>
      <c r="V1890" s="45">
        <f t="shared" si="45256"/>
        <v>0</v>
      </c>
      <c r="W1890" s="36"/>
      <c r="X1890" s="37"/>
      <c r="Y1890" s="44">
        <f t="shared" ref="Y1890" si="45318">parseTime(W1890)-(X1892=INT(RIGHT($F1890, 1)))</f>
        <v>0</v>
      </c>
      <c r="Z1890" s="45">
        <f t="shared" si="45258"/>
        <v>0</v>
      </c>
      <c r="AA1890" s="36"/>
      <c r="AB1890" s="37"/>
      <c r="AC1890" s="44">
        <f t="shared" ref="AC1890" si="45319">parseTime(AA1890)-(AB1892=INT(RIGHT($F1890, 1)))</f>
        <v>0</v>
      </c>
      <c r="AD1890" s="45">
        <f t="shared" si="45260"/>
        <v>0</v>
      </c>
      <c r="AE1890" s="36"/>
      <c r="AF1890" s="37"/>
      <c r="AG1890" s="44">
        <f t="shared" ref="AG1890" si="45320">parseTime(AE1890)-(AF1892=INT(RIGHT($F1890, 1)))</f>
        <v>0</v>
      </c>
      <c r="AH1890" s="45">
        <f t="shared" si="45262"/>
        <v>0</v>
      </c>
      <c r="AI1890" s="36"/>
      <c r="AJ1890" s="37"/>
      <c r="AK1890" s="44">
        <f>parseTime(AI1890)-(AJ1892=INT(RIGHT($F1890, 1)))</f>
        <v>0</v>
      </c>
      <c r="AL1890" s="45">
        <f t="shared" si="45263"/>
        <v>0</v>
      </c>
      <c r="AM1890" s="36"/>
      <c r="AN1890" s="37"/>
      <c r="AO1890" s="44">
        <f t="shared" ref="AO1890" si="45321">parseTime(AM1890)-(AN1892=INT(RIGHT($F1890, 1)))</f>
        <v>0</v>
      </c>
      <c r="AP1890" s="45">
        <f t="shared" si="45265"/>
        <v>0</v>
      </c>
      <c r="AQ1890" s="36"/>
      <c r="AR1890" s="37"/>
      <c r="AS1890" s="44">
        <f t="shared" ref="AS1890" si="45322">parseTime(AQ1890)-(AR1892=INT(RIGHT($F1890, 1)))</f>
        <v>0</v>
      </c>
      <c r="AT1890" s="45">
        <f t="shared" si="45267"/>
        <v>0</v>
      </c>
      <c r="AU1890" s="36"/>
      <c r="AV1890" s="37"/>
      <c r="AW1890" s="44">
        <f>parseTime(AU1890)-(AV1892=INT(RIGHT($F1890, 1)))</f>
        <v>0</v>
      </c>
      <c r="AX1890" s="45">
        <f t="shared" si="45268"/>
        <v>0</v>
      </c>
      <c r="AY1890" s="36"/>
      <c r="AZ1890" s="37"/>
      <c r="BA1890" s="44">
        <f>parseTime(AY1890)-(AZ1892=INT(RIGHT($F1890, 1)))</f>
        <v>0</v>
      </c>
      <c r="BB1890" s="45">
        <f t="shared" si="45269"/>
        <v>0</v>
      </c>
      <c r="BC1890" s="36"/>
      <c r="BD1890" s="37"/>
      <c r="BE1890" s="44">
        <f>parseTime(BC1890)-(BD1892=INT(RIGHT($F1890, 1)))</f>
        <v>0</v>
      </c>
      <c r="BF1890" s="45">
        <f t="shared" si="45270"/>
        <v>0</v>
      </c>
      <c r="BG1890" s="36"/>
      <c r="BH1890" s="37"/>
      <c r="BI1890" s="44">
        <f>parseTime(BG1890)-(BH1892=INT(RIGHT($F1890, 1)))</f>
        <v>0</v>
      </c>
      <c r="BJ1890" s="45">
        <f t="shared" si="45271"/>
        <v>0</v>
      </c>
      <c r="BK1890" s="36"/>
      <c r="BL1890" s="37"/>
      <c r="BM1890" s="44">
        <f>parseTime(BK1890)-(BL1892=INT(RIGHT($F1890, 1)))</f>
        <v>0</v>
      </c>
      <c r="BN1890" s="45">
        <f t="shared" si="45272"/>
        <v>0</v>
      </c>
      <c r="BO1890" s="36"/>
      <c r="BP1890" s="37"/>
      <c r="BQ1890" s="44">
        <f t="shared" ref="BQ1890" si="45323">parseTime(BO1890)-(BP1892=INT(RIGHT($F1890, 1)))</f>
        <v>0</v>
      </c>
      <c r="BR1890" s="45">
        <f t="shared" si="45274"/>
        <v>0</v>
      </c>
      <c r="BS1890" s="36"/>
      <c r="BT1890" s="37"/>
      <c r="BU1890" s="44">
        <f t="shared" ref="BU1890" si="45324">parseTime(BS1890)-(BT1892=INT(RIGHT($F1890, 1)))</f>
        <v>0</v>
      </c>
      <c r="BV1890" s="45">
        <f t="shared" si="45276"/>
        <v>0</v>
      </c>
      <c r="BW1890" s="36"/>
      <c r="BX1890" s="37"/>
      <c r="BY1890" s="44">
        <f t="shared" ref="BY1890" si="45325">parseTime(BW1890)-(BX1892=INT(RIGHT($F1890, 1)))</f>
        <v>0</v>
      </c>
      <c r="BZ1890" s="45">
        <f t="shared" si="45278"/>
        <v>0</v>
      </c>
      <c r="CA1890" s="36"/>
      <c r="CB1890" s="37"/>
      <c r="CC1890" s="44">
        <f t="shared" ref="CC1890" si="45326">parseTime(CA1890)-(CB1892=INT(RIGHT($F1890, 1)))</f>
        <v>0</v>
      </c>
      <c r="CD1890" s="45">
        <f t="shared" si="45280"/>
        <v>0</v>
      </c>
      <c r="CE1890" s="36"/>
      <c r="CF1890" s="37"/>
      <c r="CG1890" s="44">
        <f t="shared" ref="CG1890" si="45327">parseTime(CE1890)-(CF1892=INT(RIGHT($F1890, 1)))</f>
        <v>0</v>
      </c>
      <c r="CH1890" s="45">
        <f t="shared" si="45282"/>
        <v>0</v>
      </c>
    </row>
    <row r="1891" spans="1:86" x14ac:dyDescent="0.25">
      <c r="A1891" s="56" t="s">
        <v>119</v>
      </c>
      <c r="B1891" s="57">
        <f t="shared" ref="B1891" ca="1" si="45328">roleHours(G1887:CH1893, "MCC")</f>
        <v>11</v>
      </c>
      <c r="C1891" s="14">
        <f t="shared" ca="1" si="45298"/>
        <v>1.375</v>
      </c>
      <c r="D1891" s="14" t="s">
        <v>260</v>
      </c>
      <c r="E1891" s="20">
        <v>4.6500000000000004</v>
      </c>
      <c r="F1891" s="51" t="s">
        <v>132</v>
      </c>
      <c r="G1891" s="36"/>
      <c r="H1891" s="37"/>
      <c r="I1891" s="44">
        <f t="shared" ref="I1891" si="45329">parseTime(G1891)-(H1892=INT(RIGHT($F1891, 1)))</f>
        <v>0</v>
      </c>
      <c r="J1891" s="45">
        <f t="shared" si="45250"/>
        <v>0</v>
      </c>
      <c r="K1891" s="36"/>
      <c r="L1891" s="37"/>
      <c r="M1891" s="44">
        <f t="shared" ref="M1891" si="45330">parseTime(K1891)-(L1892=INT(RIGHT($F1891, 1)))</f>
        <v>0</v>
      </c>
      <c r="N1891" s="45">
        <f t="shared" si="45252"/>
        <v>0</v>
      </c>
      <c r="O1891" s="36"/>
      <c r="P1891" s="37"/>
      <c r="Q1891" s="44">
        <f t="shared" ref="Q1891" si="45331">parseTime(O1891)-(P1892=INT(RIGHT($F1891, 1)))</f>
        <v>0</v>
      </c>
      <c r="R1891" s="45">
        <f t="shared" si="45254"/>
        <v>0</v>
      </c>
      <c r="S1891" s="36"/>
      <c r="T1891" s="37"/>
      <c r="U1891" s="44">
        <f t="shared" ref="U1891" si="45332">parseTime(S1891)-(T1892=INT(RIGHT($F1891, 1)))</f>
        <v>0</v>
      </c>
      <c r="V1891" s="45">
        <f t="shared" si="45256"/>
        <v>0</v>
      </c>
      <c r="W1891" s="36"/>
      <c r="X1891" s="37"/>
      <c r="Y1891" s="44">
        <f t="shared" ref="Y1891" si="45333">parseTime(W1891)-(X1892=INT(RIGHT($F1891, 1)))</f>
        <v>0</v>
      </c>
      <c r="Z1891" s="45">
        <f t="shared" si="45258"/>
        <v>0</v>
      </c>
      <c r="AA1891" s="36"/>
      <c r="AB1891" s="37"/>
      <c r="AC1891" s="44">
        <f t="shared" ref="AC1891" si="45334">parseTime(AA1891)-(AB1892=INT(RIGHT($F1891, 1)))</f>
        <v>0</v>
      </c>
      <c r="AD1891" s="45">
        <f t="shared" si="45260"/>
        <v>0</v>
      </c>
      <c r="AE1891" s="36"/>
      <c r="AF1891" s="37"/>
      <c r="AG1891" s="44">
        <f t="shared" ref="AG1891" si="45335">parseTime(AE1891)-(AF1892=INT(RIGHT($F1891, 1)))</f>
        <v>0</v>
      </c>
      <c r="AH1891" s="45">
        <f t="shared" si="45262"/>
        <v>0</v>
      </c>
      <c r="AI1891" s="36"/>
      <c r="AJ1891" s="37"/>
      <c r="AK1891" s="44">
        <f>parseTime(AI1891)-(AJ1892=INT(RIGHT($F1891, 1)))</f>
        <v>0</v>
      </c>
      <c r="AL1891" s="45">
        <f t="shared" si="45263"/>
        <v>0</v>
      </c>
      <c r="AM1891" s="36"/>
      <c r="AN1891" s="37"/>
      <c r="AO1891" s="44">
        <f t="shared" ref="AO1891" si="45336">parseTime(AM1891)-(AN1892=INT(RIGHT($F1891, 1)))</f>
        <v>0</v>
      </c>
      <c r="AP1891" s="45">
        <f t="shared" si="45265"/>
        <v>0</v>
      </c>
      <c r="AQ1891" s="36"/>
      <c r="AR1891" s="37"/>
      <c r="AS1891" s="44">
        <f t="shared" ref="AS1891" si="45337">parseTime(AQ1891)-(AR1892=INT(RIGHT($F1891, 1)))</f>
        <v>0</v>
      </c>
      <c r="AT1891" s="45">
        <f t="shared" si="45267"/>
        <v>0</v>
      </c>
      <c r="AU1891" s="36"/>
      <c r="AV1891" s="37"/>
      <c r="AW1891" s="44">
        <f>parseTime(AU1891)-(AV1892=INT(RIGHT($F1891, 1)))</f>
        <v>0</v>
      </c>
      <c r="AX1891" s="45">
        <f t="shared" si="45268"/>
        <v>0</v>
      </c>
      <c r="AY1891" s="36"/>
      <c r="AZ1891" s="37"/>
      <c r="BA1891" s="44">
        <f>parseTime(AY1891)-(AZ1892=INT(RIGHT($F1891, 1)))</f>
        <v>0</v>
      </c>
      <c r="BB1891" s="45">
        <f t="shared" si="45269"/>
        <v>0</v>
      </c>
      <c r="BC1891" s="36"/>
      <c r="BD1891" s="37"/>
      <c r="BE1891" s="44">
        <f>parseTime(BC1891)-(BD1892=INT(RIGHT($F1891, 1)))</f>
        <v>0</v>
      </c>
      <c r="BF1891" s="45">
        <f t="shared" si="45270"/>
        <v>0</v>
      </c>
      <c r="BG1891" s="36"/>
      <c r="BH1891" s="37"/>
      <c r="BI1891" s="44">
        <f>parseTime(BG1891)-(BH1892=INT(RIGHT($F1891, 1)))</f>
        <v>0</v>
      </c>
      <c r="BJ1891" s="45">
        <f t="shared" si="45271"/>
        <v>0</v>
      </c>
      <c r="BK1891" s="36"/>
      <c r="BL1891" s="37"/>
      <c r="BM1891" s="44">
        <f>parseTime(BK1891)-(BL1892=INT(RIGHT($F1891, 1)))</f>
        <v>0</v>
      </c>
      <c r="BN1891" s="45">
        <f t="shared" si="45272"/>
        <v>0</v>
      </c>
      <c r="BO1891" s="36"/>
      <c r="BP1891" s="37"/>
      <c r="BQ1891" s="44">
        <f t="shared" ref="BQ1891" si="45338">parseTime(BO1891)-(BP1892=INT(RIGHT($F1891, 1)))</f>
        <v>0</v>
      </c>
      <c r="BR1891" s="45">
        <f t="shared" si="45274"/>
        <v>0</v>
      </c>
      <c r="BS1891" s="36"/>
      <c r="BT1891" s="37"/>
      <c r="BU1891" s="44">
        <f t="shared" ref="BU1891" si="45339">parseTime(BS1891)-(BT1892=INT(RIGHT($F1891, 1)))</f>
        <v>0</v>
      </c>
      <c r="BV1891" s="45">
        <f t="shared" si="45276"/>
        <v>0</v>
      </c>
      <c r="BW1891" s="36"/>
      <c r="BX1891" s="37"/>
      <c r="BY1891" s="44">
        <f t="shared" ref="BY1891" si="45340">parseTime(BW1891)-(BX1892=INT(RIGHT($F1891, 1)))</f>
        <v>0</v>
      </c>
      <c r="BZ1891" s="45">
        <f t="shared" si="45278"/>
        <v>0</v>
      </c>
      <c r="CA1891" s="36"/>
      <c r="CB1891" s="37"/>
      <c r="CC1891" s="44">
        <f t="shared" ref="CC1891" si="45341">parseTime(CA1891)-(CB1892=INT(RIGHT($F1891, 1)))</f>
        <v>0</v>
      </c>
      <c r="CD1891" s="45">
        <f t="shared" si="45280"/>
        <v>0</v>
      </c>
      <c r="CE1891" s="36"/>
      <c r="CF1891" s="37"/>
      <c r="CG1891" s="44">
        <f t="shared" ref="CG1891" si="45342">parseTime(CE1891)-(CF1892=INT(RIGHT($F1891, 1)))</f>
        <v>0</v>
      </c>
      <c r="CH1891" s="45">
        <f t="shared" si="45282"/>
        <v>0</v>
      </c>
    </row>
    <row r="1892" spans="1:86" x14ac:dyDescent="0.25">
      <c r="A1892" s="56"/>
      <c r="B1892" s="57"/>
      <c r="C1892" s="14">
        <f t="shared" si="45298"/>
        <v>0</v>
      </c>
      <c r="D1892" s="14"/>
      <c r="E1892" s="20">
        <f t="shared" ref="E1892" si="45343">((7.5/2)-0.5+E1891)*8</f>
        <v>63.2</v>
      </c>
      <c r="F1892" s="51"/>
      <c r="G1892" s="46" t="s">
        <v>134</v>
      </c>
      <c r="H1892" s="38">
        <f t="shared" ref="H1892" si="45344">lunchAdjust(G1887:H1891)</f>
        <v>1</v>
      </c>
      <c r="I1892" s="48" t="s">
        <v>0</v>
      </c>
      <c r="J1892" s="39">
        <f t="shared" ref="J1892" si="45345">SUMPRODUCT(I1887:I1891*J1887:J1891)</f>
        <v>8</v>
      </c>
      <c r="K1892" s="46" t="s">
        <v>134</v>
      </c>
      <c r="L1892" s="38">
        <f t="shared" ref="L1892" si="45346">lunchAdjust(K1887:L1891)</f>
        <v>1</v>
      </c>
      <c r="M1892" s="48" t="s">
        <v>0</v>
      </c>
      <c r="N1892" s="39">
        <f t="shared" ref="N1892" si="45347">SUMPRODUCT(M1887:M1891*N1887:N1891)</f>
        <v>8</v>
      </c>
      <c r="O1892" s="46" t="s">
        <v>134</v>
      </c>
      <c r="P1892" s="38">
        <f t="shared" ref="P1892" si="45348">lunchAdjust(O1887:P1891)</f>
        <v>1</v>
      </c>
      <c r="Q1892" s="48" t="s">
        <v>0</v>
      </c>
      <c r="R1892" s="39">
        <f t="shared" ref="R1892" si="45349">SUMPRODUCT(Q1887:Q1891*R1887:R1891)</f>
        <v>8</v>
      </c>
      <c r="S1892" s="46" t="s">
        <v>134</v>
      </c>
      <c r="T1892" s="38">
        <f t="shared" ref="T1892" si="45350">lunchAdjust(S1887:T1891)</f>
        <v>2</v>
      </c>
      <c r="U1892" s="48" t="s">
        <v>0</v>
      </c>
      <c r="V1892" s="39">
        <f t="shared" ref="V1892" si="45351">SUMPRODUCT(U1887:U1891*V1887:V1891)</f>
        <v>8</v>
      </c>
      <c r="W1892" s="46" t="s">
        <v>134</v>
      </c>
      <c r="X1892" s="38">
        <f t="shared" ref="X1892" si="45352">lunchAdjust(W1887:X1891)</f>
        <v>0</v>
      </c>
      <c r="Y1892" s="48" t="s">
        <v>0</v>
      </c>
      <c r="Z1892" s="39">
        <f t="shared" ref="Z1892" si="45353">SUMPRODUCT(Y1887:Y1891*Z1887:Z1891)</f>
        <v>0</v>
      </c>
      <c r="AA1892" s="46" t="s">
        <v>134</v>
      </c>
      <c r="AB1892" s="38">
        <f t="shared" ref="AB1892" si="45354">lunchAdjust(AA1887:AB1891)</f>
        <v>1</v>
      </c>
      <c r="AC1892" s="48" t="s">
        <v>0</v>
      </c>
      <c r="AD1892" s="39">
        <f t="shared" ref="AD1892" si="45355">SUMPRODUCT(AC1887:AC1891*AD1887:AD1891)</f>
        <v>8</v>
      </c>
      <c r="AE1892" s="46" t="s">
        <v>134</v>
      </c>
      <c r="AF1892" s="38">
        <f t="shared" ref="AF1892" si="45356">lunchAdjust(AE1887:AF1891)</f>
        <v>1</v>
      </c>
      <c r="AG1892" s="48" t="s">
        <v>0</v>
      </c>
      <c r="AH1892" s="39">
        <f t="shared" ref="AH1892" si="45357">SUMPRODUCT(AG1887:AG1891*AH1887:AH1891)</f>
        <v>7.5</v>
      </c>
      <c r="AI1892" s="46" t="s">
        <v>134</v>
      </c>
      <c r="AJ1892" s="38">
        <f t="shared" ref="AJ1892" si="45358">lunchAdjust(AI1887:AJ1891)</f>
        <v>0</v>
      </c>
      <c r="AK1892" s="48" t="s">
        <v>0</v>
      </c>
      <c r="AL1892" s="39">
        <f t="shared" ref="AL1892" si="45359">SUMPRODUCT(AK1887:AK1891*AL1887:AL1891)</f>
        <v>0</v>
      </c>
      <c r="AM1892" s="46" t="s">
        <v>134</v>
      </c>
      <c r="AN1892" s="38">
        <f t="shared" ref="AN1892" si="45360">lunchAdjust(AM1887:AN1891)</f>
        <v>0</v>
      </c>
      <c r="AO1892" s="48" t="s">
        <v>0</v>
      </c>
      <c r="AP1892" s="39">
        <f t="shared" ref="AP1892" si="45361">SUMPRODUCT(AO1887:AO1891*AP1887:AP1891)</f>
        <v>0</v>
      </c>
      <c r="AQ1892" s="46" t="s">
        <v>134</v>
      </c>
      <c r="AR1892" s="38">
        <f t="shared" ref="AR1892" si="45362">lunchAdjust(AQ1887:AR1891)</f>
        <v>0</v>
      </c>
      <c r="AS1892" s="48" t="s">
        <v>0</v>
      </c>
      <c r="AT1892" s="39">
        <f t="shared" ref="AT1892" si="45363">SUMPRODUCT(AS1887:AS1891*AT1887:AT1891)</f>
        <v>0</v>
      </c>
      <c r="AU1892" s="46" t="s">
        <v>134</v>
      </c>
      <c r="AV1892" s="38">
        <f t="shared" ref="AV1892" si="45364">lunchAdjust(AU1887:AV1891)</f>
        <v>0</v>
      </c>
      <c r="AW1892" s="48" t="s">
        <v>0</v>
      </c>
      <c r="AX1892" s="39">
        <f t="shared" ref="AX1892" si="45365">SUMPRODUCT(AW1887:AW1891*AX1887:AX1891)</f>
        <v>0</v>
      </c>
      <c r="AY1892" s="46" t="s">
        <v>134</v>
      </c>
      <c r="AZ1892" s="38">
        <f t="shared" ref="AZ1892" si="45366">lunchAdjust(AY1887:AZ1891)</f>
        <v>0</v>
      </c>
      <c r="BA1892" s="48" t="s">
        <v>0</v>
      </c>
      <c r="BB1892" s="39">
        <f t="shared" ref="BB1892" si="45367">SUMPRODUCT(BA1887:BA1891*BB1887:BB1891)</f>
        <v>0</v>
      </c>
      <c r="BC1892" s="46" t="s">
        <v>134</v>
      </c>
      <c r="BD1892" s="38">
        <f t="shared" ref="BD1892" si="45368">lunchAdjust(BC1887:BD1891)</f>
        <v>0</v>
      </c>
      <c r="BE1892" s="48" t="s">
        <v>0</v>
      </c>
      <c r="BF1892" s="39">
        <f t="shared" ref="BF1892" si="45369">SUMPRODUCT(BE1887:BE1891*BF1887:BF1891)</f>
        <v>0</v>
      </c>
      <c r="BG1892" s="46" t="s">
        <v>134</v>
      </c>
      <c r="BH1892" s="38">
        <f t="shared" ref="BH1892" si="45370">lunchAdjust(BG1887:BH1891)</f>
        <v>0</v>
      </c>
      <c r="BI1892" s="48" t="s">
        <v>0</v>
      </c>
      <c r="BJ1892" s="39">
        <f t="shared" ref="BJ1892" si="45371">SUMPRODUCT(BI1887:BI1891*BJ1887:BJ1891)</f>
        <v>0</v>
      </c>
      <c r="BK1892" s="46" t="s">
        <v>134</v>
      </c>
      <c r="BL1892" s="38">
        <f t="shared" ref="BL1892" si="45372">lunchAdjust(BK1887:BL1891)</f>
        <v>0</v>
      </c>
      <c r="BM1892" s="48" t="s">
        <v>0</v>
      </c>
      <c r="BN1892" s="39">
        <f t="shared" ref="BN1892" si="45373">SUMPRODUCT(BM1887:BM1891*BN1887:BN1891)</f>
        <v>0</v>
      </c>
      <c r="BO1892" s="46" t="s">
        <v>134</v>
      </c>
      <c r="BP1892" s="38">
        <f t="shared" ref="BP1892" si="45374">lunchAdjust(BO1887:BP1891)</f>
        <v>2</v>
      </c>
      <c r="BQ1892" s="48" t="s">
        <v>0</v>
      </c>
      <c r="BR1892" s="39">
        <f t="shared" ref="BR1892" si="45375">SUMPRODUCT(BQ1887:BQ1891*BR1887:BR1891)</f>
        <v>8</v>
      </c>
      <c r="BS1892" s="46" t="s">
        <v>134</v>
      </c>
      <c r="BT1892" s="38">
        <f t="shared" ref="BT1892" si="45376">lunchAdjust(BS1887:BT1891)</f>
        <v>1</v>
      </c>
      <c r="BU1892" s="48" t="s">
        <v>0</v>
      </c>
      <c r="BV1892" s="39">
        <f t="shared" ref="BV1892" si="45377">SUMPRODUCT(BU1887:BU1891*BV1887:BV1891)</f>
        <v>8</v>
      </c>
      <c r="BW1892" s="46" t="s">
        <v>134</v>
      </c>
      <c r="BX1892" s="38">
        <f t="shared" ref="BX1892" si="45378">lunchAdjust(BW1887:BX1891)</f>
        <v>0</v>
      </c>
      <c r="BY1892" s="48" t="s">
        <v>0</v>
      </c>
      <c r="BZ1892" s="39">
        <f t="shared" ref="BZ1892" si="45379">SUMPRODUCT(BY1887:BY1891*BZ1887:BZ1891)</f>
        <v>0</v>
      </c>
      <c r="CA1892" s="46" t="s">
        <v>134</v>
      </c>
      <c r="CB1892" s="38">
        <f t="shared" ref="CB1892" si="45380">lunchAdjust(CA1887:CB1891)</f>
        <v>0</v>
      </c>
      <c r="CC1892" s="48" t="s">
        <v>0</v>
      </c>
      <c r="CD1892" s="39">
        <f t="shared" ref="CD1892" si="45381">SUMPRODUCT(CC1887:CC1891*CD1887:CD1891)</f>
        <v>0</v>
      </c>
      <c r="CE1892" s="46" t="s">
        <v>134</v>
      </c>
      <c r="CF1892" s="38">
        <f t="shared" ref="CF1892" si="45382">lunchAdjust(CE1887:CF1891)</f>
        <v>0</v>
      </c>
      <c r="CG1892" s="48" t="s">
        <v>0</v>
      </c>
      <c r="CH1892" s="39">
        <f t="shared" ref="CH1892" si="45383">SUMPRODUCT(CG1887:CG1891*CH1887:CH1891)</f>
        <v>0</v>
      </c>
    </row>
    <row r="1893" spans="1:86" ht="15.75" thickBot="1" x14ac:dyDescent="0.3">
      <c r="A1893" s="58" t="s">
        <v>121</v>
      </c>
      <c r="B1893" s="59">
        <f t="shared" ref="B1893" ca="1" si="45384">roleHours(G1887:CH1893, "OUT")</f>
        <v>0</v>
      </c>
      <c r="C1893" s="54" t="s">
        <v>137</v>
      </c>
      <c r="D1893" s="22">
        <f t="shared" ref="D1893" ca="1" si="45385">roleHours(G1887:CH1893, "PTO")</f>
        <v>0</v>
      </c>
      <c r="E1893" s="23">
        <f t="shared" ref="E1893" ca="1" si="45386">E1892-B1888</f>
        <v>2.7000000000000028</v>
      </c>
      <c r="F1893" s="52"/>
      <c r="G1893" s="47" t="s">
        <v>39</v>
      </c>
      <c r="H1893" s="40">
        <f t="shared" si="44869"/>
        <v>0</v>
      </c>
      <c r="I1893" s="49" t="s">
        <v>135</v>
      </c>
      <c r="J1893" s="41">
        <f t="shared" ref="J1893" si="45387">J1892*G$4</f>
        <v>0</v>
      </c>
      <c r="K1893" s="47" t="s">
        <v>39</v>
      </c>
      <c r="L1893" s="40">
        <f t="shared" ref="L1893" si="45388">SUMPRODUCT(M1887:M1891*(L1887:L1891="PTO"))+SUMPRODUCT(M1887:M1891*(L1887:L1891="HOL"))</f>
        <v>0</v>
      </c>
      <c r="M1893" s="49" t="s">
        <v>135</v>
      </c>
      <c r="N1893" s="41">
        <f t="shared" ref="N1893" si="45389">N1892*K$4</f>
        <v>0</v>
      </c>
      <c r="O1893" s="47" t="s">
        <v>39</v>
      </c>
      <c r="P1893" s="40">
        <f t="shared" ref="P1893" si="45390">SUMPRODUCT(Q1887:Q1891*(P1887:P1891="PTO"))+SUMPRODUCT(Q1887:Q1891*(P1887:P1891="HOL"))</f>
        <v>0</v>
      </c>
      <c r="Q1893" s="49" t="s">
        <v>135</v>
      </c>
      <c r="R1893" s="41">
        <f t="shared" ref="R1893" si="45391">R1892*O$4</f>
        <v>8</v>
      </c>
      <c r="S1893" s="47" t="s">
        <v>39</v>
      </c>
      <c r="T1893" s="40">
        <f t="shared" ref="T1893" si="45392">SUMPRODUCT(U1887:U1891*(T1887:T1891="PTO"))+SUMPRODUCT(U1887:U1891*(T1887:T1891="HOL"))</f>
        <v>0</v>
      </c>
      <c r="U1893" s="49" t="s">
        <v>135</v>
      </c>
      <c r="V1893" s="41">
        <f t="shared" ref="V1893" si="45393">V1892*S$4</f>
        <v>0</v>
      </c>
      <c r="W1893" s="47" t="s">
        <v>39</v>
      </c>
      <c r="X1893" s="40">
        <f t="shared" ref="X1893" si="45394">SUMPRODUCT(Y1887:Y1891*(X1887:X1891="PTO"))+SUMPRODUCT(Y1887:Y1891*(X1887:X1891="HOL"))</f>
        <v>0</v>
      </c>
      <c r="Y1893" s="49" t="s">
        <v>135</v>
      </c>
      <c r="Z1893" s="41">
        <f t="shared" ref="Z1893" si="45395">Z1892*W$4</f>
        <v>0</v>
      </c>
      <c r="AA1893" s="47" t="s">
        <v>39</v>
      </c>
      <c r="AB1893" s="40">
        <f t="shared" ref="AB1893" si="45396">SUMPRODUCT(AC1887:AC1891*(AB1887:AB1891="PTO"))+SUMPRODUCT(AC1887:AC1891*(AB1887:AB1891="HOL"))</f>
        <v>0</v>
      </c>
      <c r="AC1893" s="49" t="s">
        <v>135</v>
      </c>
      <c r="AD1893" s="41">
        <f t="shared" ref="AD1893" si="45397">AD1892*AA$4</f>
        <v>8</v>
      </c>
      <c r="AE1893" s="47" t="s">
        <v>39</v>
      </c>
      <c r="AF1893" s="40">
        <f t="shared" ref="AF1893" si="45398">SUMPRODUCT(AG1887:AG1891*(AF1887:AF1891="PTO"))+SUMPRODUCT(AG1887:AG1891*(AF1887:AF1891="HOL"))</f>
        <v>0</v>
      </c>
      <c r="AG1893" s="49" t="s">
        <v>135</v>
      </c>
      <c r="AH1893" s="41">
        <f t="shared" ref="AH1893" si="45399">AH1892*AE$4</f>
        <v>7.5</v>
      </c>
      <c r="AI1893" s="47" t="s">
        <v>39</v>
      </c>
      <c r="AJ1893" s="40">
        <f t="shared" ref="AJ1893" si="45400">SUMPRODUCT(AK1887:AK1891*(AJ1887:AJ1891="PTO"))+SUMPRODUCT(AK1887:AK1891*(AJ1887:AJ1891="HOL"))</f>
        <v>0</v>
      </c>
      <c r="AK1893" s="49" t="s">
        <v>135</v>
      </c>
      <c r="AL1893" s="41">
        <f>AL1892*AI$4</f>
        <v>0</v>
      </c>
      <c r="AM1893" s="47" t="s">
        <v>39</v>
      </c>
      <c r="AN1893" s="40">
        <f t="shared" ref="AN1893" si="45401">SUMPRODUCT(AO1887:AO1891*(AN1887:AN1891="PTO"))+SUMPRODUCT(AO1887:AO1891*(AN1887:AN1891="HOL"))</f>
        <v>0</v>
      </c>
      <c r="AO1893" s="49" t="s">
        <v>135</v>
      </c>
      <c r="AP1893" s="41">
        <f t="shared" ref="AP1893" si="45402">AP1892*AM$4</f>
        <v>0</v>
      </c>
      <c r="AQ1893" s="47" t="s">
        <v>39</v>
      </c>
      <c r="AR1893" s="40">
        <f t="shared" ref="AR1893" si="45403">SUMPRODUCT(AS1887:AS1891*(AR1887:AR1891="PTO"))+SUMPRODUCT(AS1887:AS1891*(AR1887:AR1891="HOL"))</f>
        <v>0</v>
      </c>
      <c r="AS1893" s="49" t="s">
        <v>135</v>
      </c>
      <c r="AT1893" s="41">
        <f t="shared" ref="AT1893" si="45404">AT1892*AQ$4</f>
        <v>0</v>
      </c>
      <c r="AU1893" s="47" t="s">
        <v>39</v>
      </c>
      <c r="AV1893" s="40">
        <f t="shared" ref="AV1893" si="45405">SUMPRODUCT(AW1887:AW1891*(AV1887:AV1891="PTO"))+SUMPRODUCT(AW1887:AW1891*(AV1887:AV1891="HOL"))</f>
        <v>0</v>
      </c>
      <c r="AW1893" s="49" t="s">
        <v>135</v>
      </c>
      <c r="AX1893" s="41">
        <f>AX1892*AU$4</f>
        <v>0</v>
      </c>
      <c r="AY1893" s="47" t="s">
        <v>39</v>
      </c>
      <c r="AZ1893" s="40">
        <f t="shared" ref="AZ1893" si="45406">SUMPRODUCT(BA1887:BA1891*(AZ1887:AZ1891="PTO"))+SUMPRODUCT(BA1887:BA1891*(AZ1887:AZ1891="HOL"))</f>
        <v>0</v>
      </c>
      <c r="BA1893" s="49" t="s">
        <v>135</v>
      </c>
      <c r="BB1893" s="41">
        <f>BB1892*AY$4</f>
        <v>0</v>
      </c>
      <c r="BC1893" s="47" t="s">
        <v>39</v>
      </c>
      <c r="BD1893" s="40">
        <f t="shared" ref="BD1893" si="45407">SUMPRODUCT(BE1887:BE1891*(BD1887:BD1891="PTO"))+SUMPRODUCT(BE1887:BE1891*(BD1887:BD1891="HOL"))</f>
        <v>0</v>
      </c>
      <c r="BE1893" s="49" t="s">
        <v>135</v>
      </c>
      <c r="BF1893" s="41">
        <f>BF1892*BC$4</f>
        <v>0</v>
      </c>
      <c r="BG1893" s="47" t="s">
        <v>39</v>
      </c>
      <c r="BH1893" s="40">
        <f t="shared" ref="BH1893" si="45408">SUMPRODUCT(BI1887:BI1891*(BH1887:BH1891="PTO"))+SUMPRODUCT(BI1887:BI1891*(BH1887:BH1891="HOL"))</f>
        <v>0</v>
      </c>
      <c r="BI1893" s="49" t="s">
        <v>135</v>
      </c>
      <c r="BJ1893" s="41">
        <f>BJ1892*BG$4</f>
        <v>0</v>
      </c>
      <c r="BK1893" s="47" t="s">
        <v>39</v>
      </c>
      <c r="BL1893" s="40">
        <f t="shared" ref="BL1893" si="45409">SUMPRODUCT(BM1887:BM1891*(BL1887:BL1891="PTO"))+SUMPRODUCT(BM1887:BM1891*(BL1887:BL1891="HOL"))</f>
        <v>0</v>
      </c>
      <c r="BM1893" s="49" t="s">
        <v>135</v>
      </c>
      <c r="BN1893" s="41">
        <f>BN1892*BK$4</f>
        <v>0</v>
      </c>
      <c r="BO1893" s="47" t="s">
        <v>39</v>
      </c>
      <c r="BP1893" s="40">
        <f t="shared" ref="BP1893" si="45410">SUMPRODUCT(BQ1887:BQ1891*(BP1887:BP1891="PTO"))+SUMPRODUCT(BQ1887:BQ1891*(BP1887:BP1891="HOL"))</f>
        <v>0</v>
      </c>
      <c r="BQ1893" s="49" t="s">
        <v>135</v>
      </c>
      <c r="BR1893" s="41">
        <f t="shared" ref="BR1893" si="45411">BR1892*BO$4</f>
        <v>8</v>
      </c>
      <c r="BS1893" s="47" t="s">
        <v>39</v>
      </c>
      <c r="BT1893" s="40">
        <f t="shared" ref="BT1893" si="45412">SUMPRODUCT(BU1887:BU1891*(BT1887:BT1891="PTO"))+SUMPRODUCT(BU1887:BU1891*(BT1887:BT1891="HOL"))</f>
        <v>0</v>
      </c>
      <c r="BU1893" s="49" t="s">
        <v>135</v>
      </c>
      <c r="BV1893" s="41">
        <f t="shared" ref="BV1893" si="45413">BV1892*BS$4</f>
        <v>8</v>
      </c>
      <c r="BW1893" s="47" t="s">
        <v>39</v>
      </c>
      <c r="BX1893" s="40">
        <f t="shared" ref="BX1893" si="45414">SUMPRODUCT(BY1887:BY1891*(BX1887:BX1891="PTO"))+SUMPRODUCT(BY1887:BY1891*(BX1887:BX1891="HOL"))</f>
        <v>0</v>
      </c>
      <c r="BY1893" s="49" t="s">
        <v>135</v>
      </c>
      <c r="BZ1893" s="41">
        <f t="shared" ref="BZ1893" si="45415">BZ1892*BW$4</f>
        <v>0</v>
      </c>
      <c r="CA1893" s="47" t="s">
        <v>39</v>
      </c>
      <c r="CB1893" s="40">
        <f t="shared" ref="CB1893" si="45416">SUMPRODUCT(CC1887:CC1891*(CB1887:CB1891="PTO"))+SUMPRODUCT(CC1887:CC1891*(CB1887:CB1891="HOL"))</f>
        <v>0</v>
      </c>
      <c r="CC1893" s="49" t="s">
        <v>135</v>
      </c>
      <c r="CD1893" s="41">
        <f t="shared" ref="CD1893" si="45417">CD1892*CA$4</f>
        <v>0</v>
      </c>
      <c r="CE1893" s="47" t="s">
        <v>39</v>
      </c>
      <c r="CF1893" s="40">
        <f t="shared" ref="CF1893" si="45418">SUMPRODUCT(CG1887:CG1891*(CF1887:CF1891="PTO"))+SUMPRODUCT(CG1887:CG1891*(CF1887:CF1891="HOL"))</f>
        <v>0</v>
      </c>
      <c r="CG1893" s="49" t="s">
        <v>135</v>
      </c>
      <c r="CH1893" s="41">
        <f t="shared" ref="CH1893" si="45419">CH1892*CE$4</f>
        <v>0</v>
      </c>
    </row>
    <row r="1894" spans="1:86" x14ac:dyDescent="0.25">
      <c r="A1894" s="70" t="s">
        <v>133</v>
      </c>
      <c r="B1894" s="71">
        <f t="shared" ref="B1894" ca="1" si="45420">D1894-B1895</f>
        <v>14.242057502835763</v>
      </c>
      <c r="C1894" s="72" t="s">
        <v>122</v>
      </c>
      <c r="D1894" s="71">
        <f>IFERROR(INDEX(Holidays[FTE], MATCH(Entry!E1894, Holidays[Date], 0)), 1)*8*INDEX(FTEguide[[1]:[12]], MATCH(Entry!E1895, FTEguide[Weekday], 0), IF(Entry!E1897&gt;0, Entry!E1897, MONTH(Entry!E1894)))</f>
        <v>62.242057502835763</v>
      </c>
      <c r="E1894" s="60">
        <f t="shared" si="44386"/>
        <v>44098</v>
      </c>
      <c r="F1894" s="50" t="s">
        <v>128</v>
      </c>
      <c r="G1894" s="34" t="s">
        <v>136</v>
      </c>
      <c r="H1894" s="35" t="s">
        <v>39</v>
      </c>
      <c r="I1894" s="42">
        <f t="shared" ref="I1894" si="45421">parseTime(G1894)-(H1899=INT(RIGHT($F1894, 1)))</f>
        <v>8</v>
      </c>
      <c r="J1894" s="43">
        <f t="shared" ref="J1894:J1898" si="45422">isClocked(H1894)</f>
        <v>0</v>
      </c>
      <c r="K1894" s="34" t="s">
        <v>136</v>
      </c>
      <c r="L1894" s="35" t="s">
        <v>23</v>
      </c>
      <c r="M1894" s="42">
        <f t="shared" ref="M1894" si="45423">parseTime(K1894)-(L1899=INT(RIGHT($F1894, 1)))</f>
        <v>8</v>
      </c>
      <c r="N1894" s="43">
        <f t="shared" ref="N1894:N1898" si="45424">isClocked(L1894)</f>
        <v>1</v>
      </c>
      <c r="O1894" s="34" t="s">
        <v>180</v>
      </c>
      <c r="P1894" s="35" t="s">
        <v>39</v>
      </c>
      <c r="Q1894" s="42">
        <f t="shared" ref="Q1894" si="45425">parseTime(O1894)-(P1899=INT(RIGHT($F1894, 1)))</f>
        <v>8</v>
      </c>
      <c r="R1894" s="43">
        <f t="shared" ref="R1894:R1898" si="45426">isClocked(P1894)</f>
        <v>0</v>
      </c>
      <c r="S1894" s="34" t="s">
        <v>227</v>
      </c>
      <c r="T1894" s="35" t="s">
        <v>23</v>
      </c>
      <c r="U1894" s="42">
        <f t="shared" ref="U1894" si="45427">parseTime(S1894)-(T1899=INT(RIGHT($F1894, 1)))</f>
        <v>8</v>
      </c>
      <c r="V1894" s="43">
        <f t="shared" ref="V1894:V1898" si="45428">isClocked(T1894)</f>
        <v>1</v>
      </c>
      <c r="W1894" s="34"/>
      <c r="X1894" s="35"/>
      <c r="Y1894" s="42">
        <f t="shared" ref="Y1894" si="45429">parseTime(W1894)-(X1899=INT(RIGHT($F1894, 1)))</f>
        <v>0</v>
      </c>
      <c r="Z1894" s="43">
        <f t="shared" ref="Z1894:Z1898" si="45430">isClocked(X1894)</f>
        <v>0</v>
      </c>
      <c r="AA1894" s="34" t="s">
        <v>136</v>
      </c>
      <c r="AB1894" s="35" t="s">
        <v>25</v>
      </c>
      <c r="AC1894" s="42">
        <f t="shared" ref="AC1894" si="45431">parseTime(AA1894)-(AB1899=INT(RIGHT($F1894, 1)))</f>
        <v>8</v>
      </c>
      <c r="AD1894" s="43">
        <f t="shared" ref="AD1894:AD1898" si="45432">isClocked(AB1894)</f>
        <v>1</v>
      </c>
      <c r="AE1894" s="34" t="s">
        <v>269</v>
      </c>
      <c r="AF1894" s="35" t="s">
        <v>39</v>
      </c>
      <c r="AG1894" s="42">
        <f t="shared" ref="AG1894" si="45433">parseTime(AE1894)-(AF1899=INT(RIGHT($F1894, 1)))</f>
        <v>3.5</v>
      </c>
      <c r="AH1894" s="43">
        <f t="shared" ref="AH1894:AH1898" si="45434">isClocked(AF1894)</f>
        <v>0</v>
      </c>
      <c r="AI1894" s="34" t="s">
        <v>136</v>
      </c>
      <c r="AJ1894" s="35" t="s">
        <v>23</v>
      </c>
      <c r="AK1894" s="42">
        <f>parseTime(AI1894)-(AJ1899=INT(RIGHT($F1894, 1)))</f>
        <v>8</v>
      </c>
      <c r="AL1894" s="43">
        <f t="shared" ref="AL1894:AL1898" si="45435">isClocked(AJ1894)</f>
        <v>1</v>
      </c>
      <c r="AM1894" s="34"/>
      <c r="AN1894" s="35"/>
      <c r="AO1894" s="42">
        <f t="shared" ref="AO1894" si="45436">parseTime(AM1894)-(AN1899=INT(RIGHT($F1894, 1)))</f>
        <v>0</v>
      </c>
      <c r="AP1894" s="43">
        <f t="shared" ref="AP1894:AP1898" si="45437">isClocked(AN1894)</f>
        <v>0</v>
      </c>
      <c r="AQ1894" s="34"/>
      <c r="AR1894" s="35"/>
      <c r="AS1894" s="42">
        <f t="shared" ref="AS1894" si="45438">parseTime(AQ1894)-(AR1899=INT(RIGHT($F1894, 1)))</f>
        <v>0</v>
      </c>
      <c r="AT1894" s="43">
        <f t="shared" ref="AT1894:AT1898" si="45439">isClocked(AR1894)</f>
        <v>0</v>
      </c>
      <c r="AU1894" s="34"/>
      <c r="AV1894" s="35"/>
      <c r="AW1894" s="42">
        <f>parseTime(AU1894)-(AV1899=INT(RIGHT($F1894, 1)))</f>
        <v>0</v>
      </c>
      <c r="AX1894" s="43">
        <f t="shared" ref="AX1894:AX1898" si="45440">isClocked(AV1894)</f>
        <v>0</v>
      </c>
      <c r="AY1894" s="34"/>
      <c r="AZ1894" s="35"/>
      <c r="BA1894" s="42">
        <f>parseTime(AY1894)-(AZ1899=INT(RIGHT($F1894, 1)))</f>
        <v>0</v>
      </c>
      <c r="BB1894" s="43">
        <f t="shared" ref="BB1894:BB1898" si="45441">isClocked(AZ1894)</f>
        <v>0</v>
      </c>
      <c r="BC1894" s="34"/>
      <c r="BD1894" s="35"/>
      <c r="BE1894" s="42">
        <f>parseTime(BC1894)-(BD1899=INT(RIGHT($F1894, 1)))</f>
        <v>0</v>
      </c>
      <c r="BF1894" s="43">
        <f t="shared" ref="BF1894:BF1898" si="45442">isClocked(BD1894)</f>
        <v>0</v>
      </c>
      <c r="BG1894" s="34"/>
      <c r="BH1894" s="35"/>
      <c r="BI1894" s="42">
        <f>parseTime(BG1894)-(BH1899=INT(RIGHT($F1894, 1)))</f>
        <v>0</v>
      </c>
      <c r="BJ1894" s="43">
        <f t="shared" ref="BJ1894:BJ1898" si="45443">isClocked(BH1894)</f>
        <v>0</v>
      </c>
      <c r="BK1894" s="34"/>
      <c r="BL1894" s="35"/>
      <c r="BM1894" s="42">
        <f>parseTime(BK1894)-(BL1899=INT(RIGHT($F1894, 1)))</f>
        <v>0</v>
      </c>
      <c r="BN1894" s="43">
        <f t="shared" ref="BN1894:BN1898" si="45444">isClocked(BL1894)</f>
        <v>0</v>
      </c>
      <c r="BO1894" s="34" t="s">
        <v>136</v>
      </c>
      <c r="BP1894" s="35" t="s">
        <v>23</v>
      </c>
      <c r="BQ1894" s="42">
        <f t="shared" ref="BQ1894" si="45445">parseTime(BO1894)-(BP1899=INT(RIGHT($F1894, 1)))</f>
        <v>8</v>
      </c>
      <c r="BR1894" s="43">
        <f t="shared" ref="BR1894:BR1898" si="45446">isClocked(BP1894)</f>
        <v>1</v>
      </c>
      <c r="BS1894" s="34" t="s">
        <v>136</v>
      </c>
      <c r="BT1894" s="35" t="s">
        <v>23</v>
      </c>
      <c r="BU1894" s="42">
        <f t="shared" ref="BU1894" si="45447">parseTime(BS1894)-(BT1899=INT(RIGHT($F1894, 1)))</f>
        <v>8</v>
      </c>
      <c r="BV1894" s="43">
        <f t="shared" ref="BV1894:BV1898" si="45448">isClocked(BT1894)</f>
        <v>1</v>
      </c>
      <c r="BW1894" s="34"/>
      <c r="BX1894" s="35"/>
      <c r="BY1894" s="42">
        <f t="shared" ref="BY1894" si="45449">parseTime(BW1894)-(BX1899=INT(RIGHT($F1894, 1)))</f>
        <v>0</v>
      </c>
      <c r="BZ1894" s="43">
        <f t="shared" ref="BZ1894:BZ1898" si="45450">isClocked(BX1894)</f>
        <v>0</v>
      </c>
      <c r="CA1894" s="34"/>
      <c r="CB1894" s="35"/>
      <c r="CC1894" s="42">
        <f t="shared" ref="CC1894" si="45451">parseTime(CA1894)-(CB1899=INT(RIGHT($F1894, 1)))</f>
        <v>0</v>
      </c>
      <c r="CD1894" s="43">
        <f t="shared" ref="CD1894:CD1898" si="45452">isClocked(CB1894)</f>
        <v>0</v>
      </c>
      <c r="CE1894" s="34"/>
      <c r="CF1894" s="35"/>
      <c r="CG1894" s="42">
        <f t="shared" ref="CG1894" si="45453">parseTime(CE1894)-(CF1899=INT(RIGHT($F1894, 1)))</f>
        <v>0</v>
      </c>
      <c r="CH1894" s="43">
        <f t="shared" ref="CH1894:CH1898" si="45454">isClocked(CF1894)</f>
        <v>0</v>
      </c>
    </row>
    <row r="1895" spans="1:86" x14ac:dyDescent="0.25">
      <c r="A1895" s="56" t="s">
        <v>0</v>
      </c>
      <c r="B1895" s="57">
        <f t="shared" ca="1" si="43902"/>
        <v>48</v>
      </c>
      <c r="C1895" s="14" t="s">
        <v>252</v>
      </c>
      <c r="D1895" s="14">
        <f t="shared" si="45110"/>
        <v>53.7</v>
      </c>
      <c r="E1895" s="55" t="str">
        <f t="shared" si="43903"/>
        <v>Thursday</v>
      </c>
      <c r="F1895" s="51" t="s">
        <v>129</v>
      </c>
      <c r="G1895" s="36"/>
      <c r="H1895" s="37"/>
      <c r="I1895" s="44">
        <f t="shared" ref="I1895" si="45455">parseTime(G1895)-(H1899=INT(RIGHT($F1895, 1)))</f>
        <v>0</v>
      </c>
      <c r="J1895" s="45">
        <f t="shared" si="45422"/>
        <v>0</v>
      </c>
      <c r="K1895" s="36"/>
      <c r="L1895" s="37"/>
      <c r="M1895" s="44">
        <f t="shared" ref="M1895" si="45456">parseTime(K1895)-(L1899=INT(RIGHT($F1895, 1)))</f>
        <v>0</v>
      </c>
      <c r="N1895" s="45">
        <f t="shared" si="45424"/>
        <v>0</v>
      </c>
      <c r="O1895" s="36"/>
      <c r="P1895" s="37"/>
      <c r="Q1895" s="44">
        <f t="shared" ref="Q1895" si="45457">parseTime(O1895)-(P1899=INT(RIGHT($F1895, 1)))</f>
        <v>0</v>
      </c>
      <c r="R1895" s="45">
        <f t="shared" si="45426"/>
        <v>0</v>
      </c>
      <c r="S1895" s="36"/>
      <c r="T1895" s="37"/>
      <c r="U1895" s="44">
        <f t="shared" ref="U1895" si="45458">parseTime(S1895)-(T1899=INT(RIGHT($F1895, 1)))</f>
        <v>0</v>
      </c>
      <c r="V1895" s="45">
        <f t="shared" si="45428"/>
        <v>0</v>
      </c>
      <c r="W1895" s="36"/>
      <c r="X1895" s="37"/>
      <c r="Y1895" s="44">
        <f t="shared" ref="Y1895" si="45459">parseTime(W1895)-(X1899=INT(RIGHT($F1895, 1)))</f>
        <v>0</v>
      </c>
      <c r="Z1895" s="45">
        <f t="shared" si="45430"/>
        <v>0</v>
      </c>
      <c r="AA1895" s="36"/>
      <c r="AB1895" s="37"/>
      <c r="AC1895" s="44">
        <f t="shared" ref="AC1895" si="45460">parseTime(AA1895)-(AB1899=INT(RIGHT($F1895, 1)))</f>
        <v>0</v>
      </c>
      <c r="AD1895" s="45">
        <f t="shared" si="45432"/>
        <v>0</v>
      </c>
      <c r="AE1895" s="36"/>
      <c r="AF1895" s="37"/>
      <c r="AG1895" s="44">
        <f t="shared" ref="AG1895" si="45461">parseTime(AE1895)-(AF1899=INT(RIGHT($F1895, 1)))</f>
        <v>0</v>
      </c>
      <c r="AH1895" s="45">
        <f t="shared" si="45434"/>
        <v>0</v>
      </c>
      <c r="AI1895" s="36"/>
      <c r="AJ1895" s="37"/>
      <c r="AK1895" s="44">
        <f>parseTime(AI1895)-(AJ1899=INT(RIGHT($F1895, 1)))</f>
        <v>0</v>
      </c>
      <c r="AL1895" s="45">
        <f t="shared" si="45435"/>
        <v>0</v>
      </c>
      <c r="AM1895" s="36"/>
      <c r="AN1895" s="37"/>
      <c r="AO1895" s="44">
        <f t="shared" ref="AO1895" si="45462">parseTime(AM1895)-(AN1899=INT(RIGHT($F1895, 1)))</f>
        <v>0</v>
      </c>
      <c r="AP1895" s="45">
        <f t="shared" si="45437"/>
        <v>0</v>
      </c>
      <c r="AQ1895" s="36"/>
      <c r="AR1895" s="37"/>
      <c r="AS1895" s="44">
        <f t="shared" ref="AS1895" si="45463">parseTime(AQ1895)-(AR1899=INT(RIGHT($F1895, 1)))</f>
        <v>0</v>
      </c>
      <c r="AT1895" s="45">
        <f t="shared" si="45439"/>
        <v>0</v>
      </c>
      <c r="AU1895" s="36"/>
      <c r="AV1895" s="37"/>
      <c r="AW1895" s="44">
        <f>parseTime(AU1895)-(AV1899=INT(RIGHT($F1895, 1)))</f>
        <v>0</v>
      </c>
      <c r="AX1895" s="45">
        <f t="shared" si="45440"/>
        <v>0</v>
      </c>
      <c r="AY1895" s="36"/>
      <c r="AZ1895" s="37"/>
      <c r="BA1895" s="44">
        <f>parseTime(AY1895)-(AZ1899=INT(RIGHT($F1895, 1)))</f>
        <v>0</v>
      </c>
      <c r="BB1895" s="45">
        <f t="shared" si="45441"/>
        <v>0</v>
      </c>
      <c r="BC1895" s="36"/>
      <c r="BD1895" s="37"/>
      <c r="BE1895" s="44">
        <f>parseTime(BC1895)-(BD1899=INT(RIGHT($F1895, 1)))</f>
        <v>0</v>
      </c>
      <c r="BF1895" s="45">
        <f t="shared" si="45442"/>
        <v>0</v>
      </c>
      <c r="BG1895" s="36"/>
      <c r="BH1895" s="37"/>
      <c r="BI1895" s="44">
        <f>parseTime(BG1895)-(BH1899=INT(RIGHT($F1895, 1)))</f>
        <v>0</v>
      </c>
      <c r="BJ1895" s="45">
        <f t="shared" si="45443"/>
        <v>0</v>
      </c>
      <c r="BK1895" s="36"/>
      <c r="BL1895" s="37"/>
      <c r="BM1895" s="44">
        <f>parseTime(BK1895)-(BL1899=INT(RIGHT($F1895, 1)))</f>
        <v>0</v>
      </c>
      <c r="BN1895" s="45">
        <f t="shared" si="45444"/>
        <v>0</v>
      </c>
      <c r="BO1895" s="36"/>
      <c r="BP1895" s="37"/>
      <c r="BQ1895" s="44">
        <f t="shared" ref="BQ1895" si="45464">parseTime(BO1895)-(BP1899=INT(RIGHT($F1895, 1)))</f>
        <v>0</v>
      </c>
      <c r="BR1895" s="45">
        <f t="shared" si="45446"/>
        <v>0</v>
      </c>
      <c r="BS1895" s="36"/>
      <c r="BT1895" s="37"/>
      <c r="BU1895" s="44">
        <f t="shared" ref="BU1895" si="45465">parseTime(BS1895)-(BT1899=INT(RIGHT($F1895, 1)))</f>
        <v>0</v>
      </c>
      <c r="BV1895" s="45">
        <f t="shared" si="45448"/>
        <v>0</v>
      </c>
      <c r="BW1895" s="36"/>
      <c r="BX1895" s="37"/>
      <c r="BY1895" s="44">
        <f t="shared" ref="BY1895" si="45466">parseTime(BW1895)-(BX1899=INT(RIGHT($F1895, 1)))</f>
        <v>0</v>
      </c>
      <c r="BZ1895" s="45">
        <f t="shared" si="45450"/>
        <v>0</v>
      </c>
      <c r="CA1895" s="36"/>
      <c r="CB1895" s="37"/>
      <c r="CC1895" s="44">
        <f t="shared" ref="CC1895" si="45467">parseTime(CA1895)-(CB1899=INT(RIGHT($F1895, 1)))</f>
        <v>0</v>
      </c>
      <c r="CD1895" s="45">
        <f t="shared" si="45452"/>
        <v>0</v>
      </c>
      <c r="CE1895" s="36"/>
      <c r="CF1895" s="37"/>
      <c r="CG1895" s="44">
        <f t="shared" ref="CG1895" si="45468">parseTime(CE1895)-(CF1899=INT(RIGHT($F1895, 1)))</f>
        <v>0</v>
      </c>
      <c r="CH1895" s="45">
        <f t="shared" si="45454"/>
        <v>0</v>
      </c>
    </row>
    <row r="1896" spans="1:86" x14ac:dyDescent="0.25">
      <c r="A1896" s="56" t="s">
        <v>117</v>
      </c>
      <c r="B1896" s="57">
        <f t="shared" ref="B1896" ca="1" si="45469">roleHours(G1894:CH1900, "MFD")</f>
        <v>40</v>
      </c>
      <c r="C1896" s="14">
        <f t="shared" ref="C1896:C1899" ca="1" si="45470">B1896/8</f>
        <v>5</v>
      </c>
      <c r="D1896" s="14">
        <f t="shared" ref="D1896" ca="1" si="45471">B1895-D1895</f>
        <v>-5.7000000000000028</v>
      </c>
      <c r="E1896" s="20" t="s">
        <v>127</v>
      </c>
      <c r="F1896" s="51" t="s">
        <v>130</v>
      </c>
      <c r="G1896" s="36"/>
      <c r="H1896" s="37"/>
      <c r="I1896" s="44">
        <f t="shared" ref="I1896" si="45472">parseTime(G1896)-(H1899=INT(RIGHT($F1896, 1)))</f>
        <v>0</v>
      </c>
      <c r="J1896" s="45">
        <f t="shared" si="45422"/>
        <v>0</v>
      </c>
      <c r="K1896" s="36"/>
      <c r="L1896" s="37"/>
      <c r="M1896" s="44">
        <f t="shared" ref="M1896" si="45473">parseTime(K1896)-(L1899=INT(RIGHT($F1896, 1)))</f>
        <v>0</v>
      </c>
      <c r="N1896" s="45">
        <f t="shared" si="45424"/>
        <v>0</v>
      </c>
      <c r="O1896" s="36"/>
      <c r="P1896" s="37"/>
      <c r="Q1896" s="44">
        <f t="shared" ref="Q1896" si="45474">parseTime(O1896)-(P1899=INT(RIGHT($F1896, 1)))</f>
        <v>0</v>
      </c>
      <c r="R1896" s="45">
        <f t="shared" si="45426"/>
        <v>0</v>
      </c>
      <c r="S1896" s="36"/>
      <c r="T1896" s="37"/>
      <c r="U1896" s="44">
        <f t="shared" ref="U1896" si="45475">parseTime(S1896)-(T1899=INT(RIGHT($F1896, 1)))</f>
        <v>0</v>
      </c>
      <c r="V1896" s="45">
        <f t="shared" si="45428"/>
        <v>0</v>
      </c>
      <c r="W1896" s="36"/>
      <c r="X1896" s="37"/>
      <c r="Y1896" s="44">
        <f t="shared" ref="Y1896" si="45476">parseTime(W1896)-(X1899=INT(RIGHT($F1896, 1)))</f>
        <v>0</v>
      </c>
      <c r="Z1896" s="45">
        <f t="shared" si="45430"/>
        <v>0</v>
      </c>
      <c r="AA1896" s="36"/>
      <c r="AB1896" s="37"/>
      <c r="AC1896" s="44">
        <f t="shared" ref="AC1896" si="45477">parseTime(AA1896)-(AB1899=INT(RIGHT($F1896, 1)))</f>
        <v>0</v>
      </c>
      <c r="AD1896" s="45">
        <f t="shared" si="45432"/>
        <v>0</v>
      </c>
      <c r="AE1896" s="36"/>
      <c r="AF1896" s="37"/>
      <c r="AG1896" s="44">
        <f t="shared" ref="AG1896" si="45478">parseTime(AE1896)-(AF1899=INT(RIGHT($F1896, 1)))</f>
        <v>0</v>
      </c>
      <c r="AH1896" s="45">
        <f t="shared" si="45434"/>
        <v>0</v>
      </c>
      <c r="AI1896" s="36"/>
      <c r="AJ1896" s="37"/>
      <c r="AK1896" s="44">
        <f>parseTime(AI1896)-(AJ1899=INT(RIGHT($F1896, 1)))</f>
        <v>0</v>
      </c>
      <c r="AL1896" s="45">
        <f t="shared" si="45435"/>
        <v>0</v>
      </c>
      <c r="AM1896" s="36"/>
      <c r="AN1896" s="37"/>
      <c r="AO1896" s="44">
        <f t="shared" ref="AO1896" si="45479">parseTime(AM1896)-(AN1899=INT(RIGHT($F1896, 1)))</f>
        <v>0</v>
      </c>
      <c r="AP1896" s="45">
        <f t="shared" si="45437"/>
        <v>0</v>
      </c>
      <c r="AQ1896" s="36"/>
      <c r="AR1896" s="37"/>
      <c r="AS1896" s="44">
        <f t="shared" ref="AS1896" si="45480">parseTime(AQ1896)-(AR1899=INT(RIGHT($F1896, 1)))</f>
        <v>0</v>
      </c>
      <c r="AT1896" s="45">
        <f t="shared" si="45439"/>
        <v>0</v>
      </c>
      <c r="AU1896" s="36"/>
      <c r="AV1896" s="37"/>
      <c r="AW1896" s="44">
        <f>parseTime(AU1896)-(AV1899=INT(RIGHT($F1896, 1)))</f>
        <v>0</v>
      </c>
      <c r="AX1896" s="45">
        <f t="shared" si="45440"/>
        <v>0</v>
      </c>
      <c r="AY1896" s="36"/>
      <c r="AZ1896" s="37"/>
      <c r="BA1896" s="44">
        <f>parseTime(AY1896)-(AZ1899=INT(RIGHT($F1896, 1)))</f>
        <v>0</v>
      </c>
      <c r="BB1896" s="45">
        <f t="shared" si="45441"/>
        <v>0</v>
      </c>
      <c r="BC1896" s="36"/>
      <c r="BD1896" s="37"/>
      <c r="BE1896" s="44">
        <f>parseTime(BC1896)-(BD1899=INT(RIGHT($F1896, 1)))</f>
        <v>0</v>
      </c>
      <c r="BF1896" s="45">
        <f t="shared" si="45442"/>
        <v>0</v>
      </c>
      <c r="BG1896" s="36"/>
      <c r="BH1896" s="37"/>
      <c r="BI1896" s="44">
        <f>parseTime(BG1896)-(BH1899=INT(RIGHT($F1896, 1)))</f>
        <v>0</v>
      </c>
      <c r="BJ1896" s="45">
        <f t="shared" si="45443"/>
        <v>0</v>
      </c>
      <c r="BK1896" s="36"/>
      <c r="BL1896" s="37"/>
      <c r="BM1896" s="44">
        <f>parseTime(BK1896)-(BL1899=INT(RIGHT($F1896, 1)))</f>
        <v>0</v>
      </c>
      <c r="BN1896" s="45">
        <f t="shared" si="45444"/>
        <v>0</v>
      </c>
      <c r="BO1896" s="36"/>
      <c r="BP1896" s="37"/>
      <c r="BQ1896" s="44">
        <f t="shared" ref="BQ1896" si="45481">parseTime(BO1896)-(BP1899=INT(RIGHT($F1896, 1)))</f>
        <v>0</v>
      </c>
      <c r="BR1896" s="45">
        <f t="shared" si="45446"/>
        <v>0</v>
      </c>
      <c r="BS1896" s="36"/>
      <c r="BT1896" s="37"/>
      <c r="BU1896" s="44">
        <f t="shared" ref="BU1896" si="45482">parseTime(BS1896)-(BT1899=INT(RIGHT($F1896, 1)))</f>
        <v>0</v>
      </c>
      <c r="BV1896" s="45">
        <f t="shared" si="45448"/>
        <v>0</v>
      </c>
      <c r="BW1896" s="36"/>
      <c r="BX1896" s="37"/>
      <c r="BY1896" s="44">
        <f t="shared" ref="BY1896" si="45483">parseTime(BW1896)-(BX1899=INT(RIGHT($F1896, 1)))</f>
        <v>0</v>
      </c>
      <c r="BZ1896" s="45">
        <f t="shared" si="45450"/>
        <v>0</v>
      </c>
      <c r="CA1896" s="36"/>
      <c r="CB1896" s="37"/>
      <c r="CC1896" s="44">
        <f t="shared" ref="CC1896" si="45484">parseTime(CA1896)-(CB1899=INT(RIGHT($F1896, 1)))</f>
        <v>0</v>
      </c>
      <c r="CD1896" s="45">
        <f t="shared" si="45452"/>
        <v>0</v>
      </c>
      <c r="CE1896" s="36"/>
      <c r="CF1896" s="37"/>
      <c r="CG1896" s="44">
        <f t="shared" ref="CG1896" si="45485">parseTime(CE1896)-(CF1899=INT(RIGHT($F1896, 1)))</f>
        <v>0</v>
      </c>
      <c r="CH1896" s="45">
        <f t="shared" si="45454"/>
        <v>0</v>
      </c>
    </row>
    <row r="1897" spans="1:86" x14ac:dyDescent="0.25">
      <c r="A1897" s="56"/>
      <c r="B1897" s="57"/>
      <c r="C1897" s="14">
        <f t="shared" si="45470"/>
        <v>0</v>
      </c>
      <c r="D1897" s="14" t="s">
        <v>259</v>
      </c>
      <c r="E1897" s="20">
        <v>4.25</v>
      </c>
      <c r="F1897" s="51" t="s">
        <v>131</v>
      </c>
      <c r="G1897" s="36"/>
      <c r="H1897" s="37"/>
      <c r="I1897" s="44">
        <f t="shared" ref="I1897" si="45486">parseTime(G1897)-(H1899=INT(RIGHT($F1897, 1)))</f>
        <v>0</v>
      </c>
      <c r="J1897" s="45">
        <f t="shared" si="45422"/>
        <v>0</v>
      </c>
      <c r="K1897" s="36"/>
      <c r="L1897" s="37"/>
      <c r="M1897" s="44">
        <f t="shared" ref="M1897" si="45487">parseTime(K1897)-(L1899=INT(RIGHT($F1897, 1)))</f>
        <v>0</v>
      </c>
      <c r="N1897" s="45">
        <f t="shared" si="45424"/>
        <v>0</v>
      </c>
      <c r="O1897" s="36"/>
      <c r="P1897" s="37"/>
      <c r="Q1897" s="44">
        <f t="shared" ref="Q1897" si="45488">parseTime(O1897)-(P1899=INT(RIGHT($F1897, 1)))</f>
        <v>0</v>
      </c>
      <c r="R1897" s="45">
        <f t="shared" si="45426"/>
        <v>0</v>
      </c>
      <c r="S1897" s="36"/>
      <c r="T1897" s="37"/>
      <c r="U1897" s="44">
        <f t="shared" ref="U1897" si="45489">parseTime(S1897)-(T1899=INT(RIGHT($F1897, 1)))</f>
        <v>0</v>
      </c>
      <c r="V1897" s="45">
        <f t="shared" si="45428"/>
        <v>0</v>
      </c>
      <c r="W1897" s="36"/>
      <c r="X1897" s="37"/>
      <c r="Y1897" s="44">
        <f t="shared" ref="Y1897" si="45490">parseTime(W1897)-(X1899=INT(RIGHT($F1897, 1)))</f>
        <v>0</v>
      </c>
      <c r="Z1897" s="45">
        <f t="shared" si="45430"/>
        <v>0</v>
      </c>
      <c r="AA1897" s="36"/>
      <c r="AB1897" s="37"/>
      <c r="AC1897" s="44">
        <f t="shared" ref="AC1897" si="45491">parseTime(AA1897)-(AB1899=INT(RIGHT($F1897, 1)))</f>
        <v>0</v>
      </c>
      <c r="AD1897" s="45">
        <f t="shared" si="45432"/>
        <v>0</v>
      </c>
      <c r="AE1897" s="36"/>
      <c r="AF1897" s="37"/>
      <c r="AG1897" s="44">
        <f t="shared" ref="AG1897" si="45492">parseTime(AE1897)-(AF1899=INT(RIGHT($F1897, 1)))</f>
        <v>0</v>
      </c>
      <c r="AH1897" s="45">
        <f t="shared" si="45434"/>
        <v>0</v>
      </c>
      <c r="AI1897" s="36"/>
      <c r="AJ1897" s="37"/>
      <c r="AK1897" s="44">
        <f>parseTime(AI1897)-(AJ1899=INT(RIGHT($F1897, 1)))</f>
        <v>0</v>
      </c>
      <c r="AL1897" s="45">
        <f t="shared" si="45435"/>
        <v>0</v>
      </c>
      <c r="AM1897" s="36"/>
      <c r="AN1897" s="37"/>
      <c r="AO1897" s="44">
        <f t="shared" ref="AO1897" si="45493">parseTime(AM1897)-(AN1899=INT(RIGHT($F1897, 1)))</f>
        <v>0</v>
      </c>
      <c r="AP1897" s="45">
        <f t="shared" si="45437"/>
        <v>0</v>
      </c>
      <c r="AQ1897" s="36"/>
      <c r="AR1897" s="37"/>
      <c r="AS1897" s="44">
        <f t="shared" ref="AS1897" si="45494">parseTime(AQ1897)-(AR1899=INT(RIGHT($F1897, 1)))</f>
        <v>0</v>
      </c>
      <c r="AT1897" s="45">
        <f t="shared" si="45439"/>
        <v>0</v>
      </c>
      <c r="AU1897" s="36"/>
      <c r="AV1897" s="37"/>
      <c r="AW1897" s="44">
        <f>parseTime(AU1897)-(AV1899=INT(RIGHT($F1897, 1)))</f>
        <v>0</v>
      </c>
      <c r="AX1897" s="45">
        <f t="shared" si="45440"/>
        <v>0</v>
      </c>
      <c r="AY1897" s="36"/>
      <c r="AZ1897" s="37"/>
      <c r="BA1897" s="44">
        <f>parseTime(AY1897)-(AZ1899=INT(RIGHT($F1897, 1)))</f>
        <v>0</v>
      </c>
      <c r="BB1897" s="45">
        <f t="shared" si="45441"/>
        <v>0</v>
      </c>
      <c r="BC1897" s="36"/>
      <c r="BD1897" s="37"/>
      <c r="BE1897" s="44">
        <f>parseTime(BC1897)-(BD1899=INT(RIGHT($F1897, 1)))</f>
        <v>0</v>
      </c>
      <c r="BF1897" s="45">
        <f t="shared" si="45442"/>
        <v>0</v>
      </c>
      <c r="BG1897" s="36"/>
      <c r="BH1897" s="37"/>
      <c r="BI1897" s="44">
        <f>parseTime(BG1897)-(BH1899=INT(RIGHT($F1897, 1)))</f>
        <v>0</v>
      </c>
      <c r="BJ1897" s="45">
        <f t="shared" si="45443"/>
        <v>0</v>
      </c>
      <c r="BK1897" s="36"/>
      <c r="BL1897" s="37"/>
      <c r="BM1897" s="44">
        <f>parseTime(BK1897)-(BL1899=INT(RIGHT($F1897, 1)))</f>
        <v>0</v>
      </c>
      <c r="BN1897" s="45">
        <f t="shared" si="45444"/>
        <v>0</v>
      </c>
      <c r="BO1897" s="36"/>
      <c r="BP1897" s="37"/>
      <c r="BQ1897" s="44">
        <f t="shared" ref="BQ1897" si="45495">parseTime(BO1897)-(BP1899=INT(RIGHT($F1897, 1)))</f>
        <v>0</v>
      </c>
      <c r="BR1897" s="45">
        <f t="shared" si="45446"/>
        <v>0</v>
      </c>
      <c r="BS1897" s="36"/>
      <c r="BT1897" s="37"/>
      <c r="BU1897" s="44">
        <f t="shared" ref="BU1897" si="45496">parseTime(BS1897)-(BT1899=INT(RIGHT($F1897, 1)))</f>
        <v>0</v>
      </c>
      <c r="BV1897" s="45">
        <f t="shared" si="45448"/>
        <v>0</v>
      </c>
      <c r="BW1897" s="36"/>
      <c r="BX1897" s="37"/>
      <c r="BY1897" s="44">
        <f t="shared" ref="BY1897" si="45497">parseTime(BW1897)-(BX1899=INT(RIGHT($F1897, 1)))</f>
        <v>0</v>
      </c>
      <c r="BZ1897" s="45">
        <f t="shared" si="45450"/>
        <v>0</v>
      </c>
      <c r="CA1897" s="36"/>
      <c r="CB1897" s="37"/>
      <c r="CC1897" s="44">
        <f t="shared" ref="CC1897" si="45498">parseTime(CA1897)-(CB1899=INT(RIGHT($F1897, 1)))</f>
        <v>0</v>
      </c>
      <c r="CD1897" s="45">
        <f t="shared" si="45452"/>
        <v>0</v>
      </c>
      <c r="CE1897" s="36"/>
      <c r="CF1897" s="37"/>
      <c r="CG1897" s="44">
        <f t="shared" ref="CG1897" si="45499">parseTime(CE1897)-(CF1899=INT(RIGHT($F1897, 1)))</f>
        <v>0</v>
      </c>
      <c r="CH1897" s="45">
        <f t="shared" si="45454"/>
        <v>0</v>
      </c>
    </row>
    <row r="1898" spans="1:86" x14ac:dyDescent="0.25">
      <c r="A1898" s="56" t="s">
        <v>119</v>
      </c>
      <c r="B1898" s="57">
        <f t="shared" ref="B1898" ca="1" si="45500">roleHours(G1894:CH1900, "MCC")</f>
        <v>8</v>
      </c>
      <c r="C1898" s="14">
        <f t="shared" ca="1" si="45470"/>
        <v>1</v>
      </c>
      <c r="D1898" s="14" t="s">
        <v>260</v>
      </c>
      <c r="E1898" s="20">
        <v>4.6500000000000004</v>
      </c>
      <c r="F1898" s="51" t="s">
        <v>132</v>
      </c>
      <c r="G1898" s="36"/>
      <c r="H1898" s="37"/>
      <c r="I1898" s="44">
        <f t="shared" ref="I1898" si="45501">parseTime(G1898)-(H1899=INT(RIGHT($F1898, 1)))</f>
        <v>0</v>
      </c>
      <c r="J1898" s="45">
        <f t="shared" si="45422"/>
        <v>0</v>
      </c>
      <c r="K1898" s="36"/>
      <c r="L1898" s="37"/>
      <c r="M1898" s="44">
        <f t="shared" ref="M1898" si="45502">parseTime(K1898)-(L1899=INT(RIGHT($F1898, 1)))</f>
        <v>0</v>
      </c>
      <c r="N1898" s="45">
        <f t="shared" si="45424"/>
        <v>0</v>
      </c>
      <c r="O1898" s="36"/>
      <c r="P1898" s="37"/>
      <c r="Q1898" s="44">
        <f t="shared" ref="Q1898" si="45503">parseTime(O1898)-(P1899=INT(RIGHT($F1898, 1)))</f>
        <v>0</v>
      </c>
      <c r="R1898" s="45">
        <f t="shared" si="45426"/>
        <v>0</v>
      </c>
      <c r="S1898" s="36"/>
      <c r="T1898" s="37"/>
      <c r="U1898" s="44">
        <f t="shared" ref="U1898" si="45504">parseTime(S1898)-(T1899=INT(RIGHT($F1898, 1)))</f>
        <v>0</v>
      </c>
      <c r="V1898" s="45">
        <f t="shared" si="45428"/>
        <v>0</v>
      </c>
      <c r="W1898" s="36"/>
      <c r="X1898" s="37"/>
      <c r="Y1898" s="44">
        <f t="shared" ref="Y1898" si="45505">parseTime(W1898)-(X1899=INT(RIGHT($F1898, 1)))</f>
        <v>0</v>
      </c>
      <c r="Z1898" s="45">
        <f t="shared" si="45430"/>
        <v>0</v>
      </c>
      <c r="AA1898" s="36"/>
      <c r="AB1898" s="37"/>
      <c r="AC1898" s="44">
        <f t="shared" ref="AC1898" si="45506">parseTime(AA1898)-(AB1899=INT(RIGHT($F1898, 1)))</f>
        <v>0</v>
      </c>
      <c r="AD1898" s="45">
        <f t="shared" si="45432"/>
        <v>0</v>
      </c>
      <c r="AE1898" s="36"/>
      <c r="AF1898" s="37"/>
      <c r="AG1898" s="44">
        <f t="shared" ref="AG1898" si="45507">parseTime(AE1898)-(AF1899=INT(RIGHT($F1898, 1)))</f>
        <v>0</v>
      </c>
      <c r="AH1898" s="45">
        <f t="shared" si="45434"/>
        <v>0</v>
      </c>
      <c r="AI1898" s="36"/>
      <c r="AJ1898" s="37"/>
      <c r="AK1898" s="44">
        <f>parseTime(AI1898)-(AJ1899=INT(RIGHT($F1898, 1)))</f>
        <v>0</v>
      </c>
      <c r="AL1898" s="45">
        <f t="shared" si="45435"/>
        <v>0</v>
      </c>
      <c r="AM1898" s="36"/>
      <c r="AN1898" s="37"/>
      <c r="AO1898" s="44">
        <f t="shared" ref="AO1898" si="45508">parseTime(AM1898)-(AN1899=INT(RIGHT($F1898, 1)))</f>
        <v>0</v>
      </c>
      <c r="AP1898" s="45">
        <f t="shared" si="45437"/>
        <v>0</v>
      </c>
      <c r="AQ1898" s="36"/>
      <c r="AR1898" s="37"/>
      <c r="AS1898" s="44">
        <f t="shared" ref="AS1898" si="45509">parseTime(AQ1898)-(AR1899=INT(RIGHT($F1898, 1)))</f>
        <v>0</v>
      </c>
      <c r="AT1898" s="45">
        <f t="shared" si="45439"/>
        <v>0</v>
      </c>
      <c r="AU1898" s="36"/>
      <c r="AV1898" s="37"/>
      <c r="AW1898" s="44">
        <f>parseTime(AU1898)-(AV1899=INT(RIGHT($F1898, 1)))</f>
        <v>0</v>
      </c>
      <c r="AX1898" s="45">
        <f t="shared" si="45440"/>
        <v>0</v>
      </c>
      <c r="AY1898" s="36"/>
      <c r="AZ1898" s="37"/>
      <c r="BA1898" s="44">
        <f>parseTime(AY1898)-(AZ1899=INT(RIGHT($F1898, 1)))</f>
        <v>0</v>
      </c>
      <c r="BB1898" s="45">
        <f t="shared" si="45441"/>
        <v>0</v>
      </c>
      <c r="BC1898" s="36"/>
      <c r="BD1898" s="37"/>
      <c r="BE1898" s="44">
        <f>parseTime(BC1898)-(BD1899=INT(RIGHT($F1898, 1)))</f>
        <v>0</v>
      </c>
      <c r="BF1898" s="45">
        <f t="shared" si="45442"/>
        <v>0</v>
      </c>
      <c r="BG1898" s="36"/>
      <c r="BH1898" s="37"/>
      <c r="BI1898" s="44">
        <f>parseTime(BG1898)-(BH1899=INT(RIGHT($F1898, 1)))</f>
        <v>0</v>
      </c>
      <c r="BJ1898" s="45">
        <f t="shared" si="45443"/>
        <v>0</v>
      </c>
      <c r="BK1898" s="36"/>
      <c r="BL1898" s="37"/>
      <c r="BM1898" s="44">
        <f>parseTime(BK1898)-(BL1899=INT(RIGHT($F1898, 1)))</f>
        <v>0</v>
      </c>
      <c r="BN1898" s="45">
        <f t="shared" si="45444"/>
        <v>0</v>
      </c>
      <c r="BO1898" s="36"/>
      <c r="BP1898" s="37"/>
      <c r="BQ1898" s="44">
        <f t="shared" ref="BQ1898" si="45510">parseTime(BO1898)-(BP1899=INT(RIGHT($F1898, 1)))</f>
        <v>0</v>
      </c>
      <c r="BR1898" s="45">
        <f t="shared" si="45446"/>
        <v>0</v>
      </c>
      <c r="BS1898" s="36"/>
      <c r="BT1898" s="37"/>
      <c r="BU1898" s="44">
        <f t="shared" ref="BU1898" si="45511">parseTime(BS1898)-(BT1899=INT(RIGHT($F1898, 1)))</f>
        <v>0</v>
      </c>
      <c r="BV1898" s="45">
        <f t="shared" si="45448"/>
        <v>0</v>
      </c>
      <c r="BW1898" s="36"/>
      <c r="BX1898" s="37"/>
      <c r="BY1898" s="44">
        <f t="shared" ref="BY1898" si="45512">parseTime(BW1898)-(BX1899=INT(RIGHT($F1898, 1)))</f>
        <v>0</v>
      </c>
      <c r="BZ1898" s="45">
        <f t="shared" si="45450"/>
        <v>0</v>
      </c>
      <c r="CA1898" s="36"/>
      <c r="CB1898" s="37"/>
      <c r="CC1898" s="44">
        <f t="shared" ref="CC1898" si="45513">parseTime(CA1898)-(CB1899=INT(RIGHT($F1898, 1)))</f>
        <v>0</v>
      </c>
      <c r="CD1898" s="45">
        <f t="shared" si="45452"/>
        <v>0</v>
      </c>
      <c r="CE1898" s="36"/>
      <c r="CF1898" s="37"/>
      <c r="CG1898" s="44">
        <f t="shared" ref="CG1898" si="45514">parseTime(CE1898)-(CF1899=INT(RIGHT($F1898, 1)))</f>
        <v>0</v>
      </c>
      <c r="CH1898" s="45">
        <f t="shared" si="45454"/>
        <v>0</v>
      </c>
    </row>
    <row r="1899" spans="1:86" x14ac:dyDescent="0.25">
      <c r="A1899" s="56"/>
      <c r="B1899" s="57"/>
      <c r="C1899" s="14">
        <f t="shared" si="45470"/>
        <v>0</v>
      </c>
      <c r="D1899" s="14"/>
      <c r="E1899" s="20">
        <f t="shared" ref="E1899" si="45515">((7.5/2)-0.5+E1898)*8</f>
        <v>63.2</v>
      </c>
      <c r="F1899" s="51"/>
      <c r="G1899" s="46" t="s">
        <v>134</v>
      </c>
      <c r="H1899" s="38">
        <f t="shared" ref="H1899" si="45516">lunchAdjust(G1894:H1898)</f>
        <v>1</v>
      </c>
      <c r="I1899" s="48" t="s">
        <v>0</v>
      </c>
      <c r="J1899" s="39">
        <f t="shared" ref="J1899" si="45517">SUMPRODUCT(I1894:I1898*J1894:J1898)</f>
        <v>0</v>
      </c>
      <c r="K1899" s="46" t="s">
        <v>134</v>
      </c>
      <c r="L1899" s="38">
        <f t="shared" ref="L1899" si="45518">lunchAdjust(K1894:L1898)</f>
        <v>1</v>
      </c>
      <c r="M1899" s="48" t="s">
        <v>0</v>
      </c>
      <c r="N1899" s="39">
        <f t="shared" ref="N1899" si="45519">SUMPRODUCT(M1894:M1898*N1894:N1898)</f>
        <v>8</v>
      </c>
      <c r="O1899" s="46" t="s">
        <v>134</v>
      </c>
      <c r="P1899" s="38">
        <f t="shared" ref="P1899" si="45520">lunchAdjust(O1894:P1898)</f>
        <v>1</v>
      </c>
      <c r="Q1899" s="48" t="s">
        <v>0</v>
      </c>
      <c r="R1899" s="39">
        <f t="shared" ref="R1899" si="45521">SUMPRODUCT(Q1894:Q1898*R1894:R1898)</f>
        <v>0</v>
      </c>
      <c r="S1899" s="46" t="s">
        <v>134</v>
      </c>
      <c r="T1899" s="38">
        <f t="shared" ref="T1899" si="45522">lunchAdjust(S1894:T1898)</f>
        <v>1</v>
      </c>
      <c r="U1899" s="48" t="s">
        <v>0</v>
      </c>
      <c r="V1899" s="39">
        <f t="shared" ref="V1899" si="45523">SUMPRODUCT(U1894:U1898*V1894:V1898)</f>
        <v>8</v>
      </c>
      <c r="W1899" s="46" t="s">
        <v>134</v>
      </c>
      <c r="X1899" s="38">
        <f t="shared" ref="X1899" si="45524">lunchAdjust(W1894:X1898)</f>
        <v>0</v>
      </c>
      <c r="Y1899" s="48" t="s">
        <v>0</v>
      </c>
      <c r="Z1899" s="39">
        <f t="shared" ref="Z1899" si="45525">SUMPRODUCT(Y1894:Y1898*Z1894:Z1898)</f>
        <v>0</v>
      </c>
      <c r="AA1899" s="46" t="s">
        <v>134</v>
      </c>
      <c r="AB1899" s="38">
        <f t="shared" ref="AB1899" si="45526">lunchAdjust(AA1894:AB1898)</f>
        <v>1</v>
      </c>
      <c r="AC1899" s="48" t="s">
        <v>0</v>
      </c>
      <c r="AD1899" s="39">
        <f t="shared" ref="AD1899" si="45527">SUMPRODUCT(AC1894:AC1898*AD1894:AD1898)</f>
        <v>8</v>
      </c>
      <c r="AE1899" s="46" t="s">
        <v>134</v>
      </c>
      <c r="AF1899" s="38">
        <f t="shared" ref="AF1899" si="45528">lunchAdjust(AE1894:AF1898)</f>
        <v>0</v>
      </c>
      <c r="AG1899" s="48" t="s">
        <v>0</v>
      </c>
      <c r="AH1899" s="39">
        <f t="shared" ref="AH1899" si="45529">SUMPRODUCT(AG1894:AG1898*AH1894:AH1898)</f>
        <v>0</v>
      </c>
      <c r="AI1899" s="46" t="s">
        <v>134</v>
      </c>
      <c r="AJ1899" s="38">
        <f t="shared" ref="AJ1899" si="45530">lunchAdjust(AI1894:AJ1898)</f>
        <v>1</v>
      </c>
      <c r="AK1899" s="48" t="s">
        <v>0</v>
      </c>
      <c r="AL1899" s="39">
        <f t="shared" ref="AL1899" si="45531">SUMPRODUCT(AK1894:AK1898*AL1894:AL1898)</f>
        <v>8</v>
      </c>
      <c r="AM1899" s="46" t="s">
        <v>134</v>
      </c>
      <c r="AN1899" s="38">
        <f t="shared" ref="AN1899" si="45532">lunchAdjust(AM1894:AN1898)</f>
        <v>0</v>
      </c>
      <c r="AO1899" s="48" t="s">
        <v>0</v>
      </c>
      <c r="AP1899" s="39">
        <f t="shared" ref="AP1899" si="45533">SUMPRODUCT(AO1894:AO1898*AP1894:AP1898)</f>
        <v>0</v>
      </c>
      <c r="AQ1899" s="46" t="s">
        <v>134</v>
      </c>
      <c r="AR1899" s="38">
        <f t="shared" ref="AR1899" si="45534">lunchAdjust(AQ1894:AR1898)</f>
        <v>0</v>
      </c>
      <c r="AS1899" s="48" t="s">
        <v>0</v>
      </c>
      <c r="AT1899" s="39">
        <f t="shared" ref="AT1899" si="45535">SUMPRODUCT(AS1894:AS1898*AT1894:AT1898)</f>
        <v>0</v>
      </c>
      <c r="AU1899" s="46" t="s">
        <v>134</v>
      </c>
      <c r="AV1899" s="38">
        <f t="shared" ref="AV1899" si="45536">lunchAdjust(AU1894:AV1898)</f>
        <v>0</v>
      </c>
      <c r="AW1899" s="48" t="s">
        <v>0</v>
      </c>
      <c r="AX1899" s="39">
        <f t="shared" ref="AX1899" si="45537">SUMPRODUCT(AW1894:AW1898*AX1894:AX1898)</f>
        <v>0</v>
      </c>
      <c r="AY1899" s="46" t="s">
        <v>134</v>
      </c>
      <c r="AZ1899" s="38">
        <f t="shared" ref="AZ1899" si="45538">lunchAdjust(AY1894:AZ1898)</f>
        <v>0</v>
      </c>
      <c r="BA1899" s="48" t="s">
        <v>0</v>
      </c>
      <c r="BB1899" s="39">
        <f t="shared" ref="BB1899" si="45539">SUMPRODUCT(BA1894:BA1898*BB1894:BB1898)</f>
        <v>0</v>
      </c>
      <c r="BC1899" s="46" t="s">
        <v>134</v>
      </c>
      <c r="BD1899" s="38">
        <f t="shared" ref="BD1899" si="45540">lunchAdjust(BC1894:BD1898)</f>
        <v>0</v>
      </c>
      <c r="BE1899" s="48" t="s">
        <v>0</v>
      </c>
      <c r="BF1899" s="39">
        <f t="shared" ref="BF1899" si="45541">SUMPRODUCT(BE1894:BE1898*BF1894:BF1898)</f>
        <v>0</v>
      </c>
      <c r="BG1899" s="46" t="s">
        <v>134</v>
      </c>
      <c r="BH1899" s="38">
        <f t="shared" ref="BH1899" si="45542">lunchAdjust(BG1894:BH1898)</f>
        <v>0</v>
      </c>
      <c r="BI1899" s="48" t="s">
        <v>0</v>
      </c>
      <c r="BJ1899" s="39">
        <f t="shared" ref="BJ1899" si="45543">SUMPRODUCT(BI1894:BI1898*BJ1894:BJ1898)</f>
        <v>0</v>
      </c>
      <c r="BK1899" s="46" t="s">
        <v>134</v>
      </c>
      <c r="BL1899" s="38">
        <f t="shared" ref="BL1899" si="45544">lunchAdjust(BK1894:BL1898)</f>
        <v>0</v>
      </c>
      <c r="BM1899" s="48" t="s">
        <v>0</v>
      </c>
      <c r="BN1899" s="39">
        <f t="shared" ref="BN1899" si="45545">SUMPRODUCT(BM1894:BM1898*BN1894:BN1898)</f>
        <v>0</v>
      </c>
      <c r="BO1899" s="46" t="s">
        <v>134</v>
      </c>
      <c r="BP1899" s="38">
        <f t="shared" ref="BP1899" si="45546">lunchAdjust(BO1894:BP1898)</f>
        <v>1</v>
      </c>
      <c r="BQ1899" s="48" t="s">
        <v>0</v>
      </c>
      <c r="BR1899" s="39">
        <f t="shared" ref="BR1899" si="45547">SUMPRODUCT(BQ1894:BQ1898*BR1894:BR1898)</f>
        <v>8</v>
      </c>
      <c r="BS1899" s="46" t="s">
        <v>134</v>
      </c>
      <c r="BT1899" s="38">
        <f t="shared" ref="BT1899" si="45548">lunchAdjust(BS1894:BT1898)</f>
        <v>1</v>
      </c>
      <c r="BU1899" s="48" t="s">
        <v>0</v>
      </c>
      <c r="BV1899" s="39">
        <f t="shared" ref="BV1899" si="45549">SUMPRODUCT(BU1894:BU1898*BV1894:BV1898)</f>
        <v>8</v>
      </c>
      <c r="BW1899" s="46" t="s">
        <v>134</v>
      </c>
      <c r="BX1899" s="38">
        <f t="shared" ref="BX1899" si="45550">lunchAdjust(BW1894:BX1898)</f>
        <v>0</v>
      </c>
      <c r="BY1899" s="48" t="s">
        <v>0</v>
      </c>
      <c r="BZ1899" s="39">
        <f t="shared" ref="BZ1899" si="45551">SUMPRODUCT(BY1894:BY1898*BZ1894:BZ1898)</f>
        <v>0</v>
      </c>
      <c r="CA1899" s="46" t="s">
        <v>134</v>
      </c>
      <c r="CB1899" s="38">
        <f t="shared" ref="CB1899" si="45552">lunchAdjust(CA1894:CB1898)</f>
        <v>0</v>
      </c>
      <c r="CC1899" s="48" t="s">
        <v>0</v>
      </c>
      <c r="CD1899" s="39">
        <f t="shared" ref="CD1899" si="45553">SUMPRODUCT(CC1894:CC1898*CD1894:CD1898)</f>
        <v>0</v>
      </c>
      <c r="CE1899" s="46" t="s">
        <v>134</v>
      </c>
      <c r="CF1899" s="38">
        <f t="shared" ref="CF1899" si="45554">lunchAdjust(CE1894:CF1898)</f>
        <v>0</v>
      </c>
      <c r="CG1899" s="48" t="s">
        <v>0</v>
      </c>
      <c r="CH1899" s="39">
        <f t="shared" ref="CH1899" si="45555">SUMPRODUCT(CG1894:CG1898*CH1894:CH1898)</f>
        <v>0</v>
      </c>
    </row>
    <row r="1900" spans="1:86" ht="15.75" thickBot="1" x14ac:dyDescent="0.3">
      <c r="A1900" s="58" t="s">
        <v>121</v>
      </c>
      <c r="B1900" s="59">
        <f t="shared" ref="B1900" ca="1" si="45556">roleHours(G1894:CH1900, "OUT")</f>
        <v>0</v>
      </c>
      <c r="C1900" s="54" t="s">
        <v>137</v>
      </c>
      <c r="D1900" s="22">
        <f t="shared" ref="D1900" ca="1" si="45557">roleHours(G1894:CH1900, "PTO")</f>
        <v>19.5</v>
      </c>
      <c r="E1900" s="23">
        <f t="shared" ref="E1900" ca="1" si="45558">E1899-B1895</f>
        <v>15.200000000000003</v>
      </c>
      <c r="F1900" s="52"/>
      <c r="G1900" s="47" t="s">
        <v>39</v>
      </c>
      <c r="H1900" s="40">
        <f t="shared" si="44869"/>
        <v>8</v>
      </c>
      <c r="I1900" s="49" t="s">
        <v>135</v>
      </c>
      <c r="J1900" s="41">
        <f t="shared" ref="J1900" si="45559">J1899*G$4</f>
        <v>0</v>
      </c>
      <c r="K1900" s="47" t="s">
        <v>39</v>
      </c>
      <c r="L1900" s="40">
        <f t="shared" ref="L1900" si="45560">SUMPRODUCT(M1894:M1898*(L1894:L1898="PTO"))+SUMPRODUCT(M1894:M1898*(L1894:L1898="HOL"))</f>
        <v>0</v>
      </c>
      <c r="M1900" s="49" t="s">
        <v>135</v>
      </c>
      <c r="N1900" s="41">
        <f t="shared" ref="N1900" si="45561">N1899*K$4</f>
        <v>0</v>
      </c>
      <c r="O1900" s="47" t="s">
        <v>39</v>
      </c>
      <c r="P1900" s="40">
        <f t="shared" ref="P1900" si="45562">SUMPRODUCT(Q1894:Q1898*(P1894:P1898="PTO"))+SUMPRODUCT(Q1894:Q1898*(P1894:P1898="HOL"))</f>
        <v>8</v>
      </c>
      <c r="Q1900" s="49" t="s">
        <v>135</v>
      </c>
      <c r="R1900" s="41">
        <f t="shared" ref="R1900" si="45563">R1899*O$4</f>
        <v>0</v>
      </c>
      <c r="S1900" s="47" t="s">
        <v>39</v>
      </c>
      <c r="T1900" s="40">
        <f t="shared" ref="T1900" si="45564">SUMPRODUCT(U1894:U1898*(T1894:T1898="PTO"))+SUMPRODUCT(U1894:U1898*(T1894:T1898="HOL"))</f>
        <v>0</v>
      </c>
      <c r="U1900" s="49" t="s">
        <v>135</v>
      </c>
      <c r="V1900" s="41">
        <f t="shared" ref="V1900" si="45565">V1899*S$4</f>
        <v>0</v>
      </c>
      <c r="W1900" s="47" t="s">
        <v>39</v>
      </c>
      <c r="X1900" s="40">
        <f t="shared" ref="X1900" si="45566">SUMPRODUCT(Y1894:Y1898*(X1894:X1898="PTO"))+SUMPRODUCT(Y1894:Y1898*(X1894:X1898="HOL"))</f>
        <v>0</v>
      </c>
      <c r="Y1900" s="49" t="s">
        <v>135</v>
      </c>
      <c r="Z1900" s="41">
        <f t="shared" ref="Z1900" si="45567">Z1899*W$4</f>
        <v>0</v>
      </c>
      <c r="AA1900" s="47" t="s">
        <v>39</v>
      </c>
      <c r="AB1900" s="40">
        <f t="shared" ref="AB1900" si="45568">SUMPRODUCT(AC1894:AC1898*(AB1894:AB1898="PTO"))+SUMPRODUCT(AC1894:AC1898*(AB1894:AB1898="HOL"))</f>
        <v>0</v>
      </c>
      <c r="AC1900" s="49" t="s">
        <v>135</v>
      </c>
      <c r="AD1900" s="41">
        <f t="shared" ref="AD1900" si="45569">AD1899*AA$4</f>
        <v>8</v>
      </c>
      <c r="AE1900" s="47" t="s">
        <v>39</v>
      </c>
      <c r="AF1900" s="40">
        <f t="shared" ref="AF1900" si="45570">SUMPRODUCT(AG1894:AG1898*(AF1894:AF1898="PTO"))+SUMPRODUCT(AG1894:AG1898*(AF1894:AF1898="HOL"))</f>
        <v>3.5</v>
      </c>
      <c r="AG1900" s="49" t="s">
        <v>135</v>
      </c>
      <c r="AH1900" s="41">
        <f t="shared" ref="AH1900" si="45571">AH1899*AE$4</f>
        <v>0</v>
      </c>
      <c r="AI1900" s="47" t="s">
        <v>39</v>
      </c>
      <c r="AJ1900" s="40">
        <f t="shared" ref="AJ1900" si="45572">SUMPRODUCT(AK1894:AK1898*(AJ1894:AJ1898="PTO"))+SUMPRODUCT(AK1894:AK1898*(AJ1894:AJ1898="HOL"))</f>
        <v>0</v>
      </c>
      <c r="AK1900" s="49" t="s">
        <v>135</v>
      </c>
      <c r="AL1900" s="41">
        <f>AL1899*AI$4</f>
        <v>8</v>
      </c>
      <c r="AM1900" s="47" t="s">
        <v>39</v>
      </c>
      <c r="AN1900" s="40">
        <f t="shared" ref="AN1900" si="45573">SUMPRODUCT(AO1894:AO1898*(AN1894:AN1898="PTO"))+SUMPRODUCT(AO1894:AO1898*(AN1894:AN1898="HOL"))</f>
        <v>0</v>
      </c>
      <c r="AO1900" s="49" t="s">
        <v>135</v>
      </c>
      <c r="AP1900" s="41">
        <f t="shared" ref="AP1900" si="45574">AP1899*AM$4</f>
        <v>0</v>
      </c>
      <c r="AQ1900" s="47" t="s">
        <v>39</v>
      </c>
      <c r="AR1900" s="40">
        <f t="shared" ref="AR1900" si="45575">SUMPRODUCT(AS1894:AS1898*(AR1894:AR1898="PTO"))+SUMPRODUCT(AS1894:AS1898*(AR1894:AR1898="HOL"))</f>
        <v>0</v>
      </c>
      <c r="AS1900" s="49" t="s">
        <v>135</v>
      </c>
      <c r="AT1900" s="41">
        <f t="shared" ref="AT1900" si="45576">AT1899*AQ$4</f>
        <v>0</v>
      </c>
      <c r="AU1900" s="47" t="s">
        <v>39</v>
      </c>
      <c r="AV1900" s="40">
        <f t="shared" ref="AV1900" si="45577">SUMPRODUCT(AW1894:AW1898*(AV1894:AV1898="PTO"))+SUMPRODUCT(AW1894:AW1898*(AV1894:AV1898="HOL"))</f>
        <v>0</v>
      </c>
      <c r="AW1900" s="49" t="s">
        <v>135</v>
      </c>
      <c r="AX1900" s="41">
        <f>AX1899*AU$4</f>
        <v>0</v>
      </c>
      <c r="AY1900" s="47" t="s">
        <v>39</v>
      </c>
      <c r="AZ1900" s="40">
        <f t="shared" ref="AZ1900" si="45578">SUMPRODUCT(BA1894:BA1898*(AZ1894:AZ1898="PTO"))+SUMPRODUCT(BA1894:BA1898*(AZ1894:AZ1898="HOL"))</f>
        <v>0</v>
      </c>
      <c r="BA1900" s="49" t="s">
        <v>135</v>
      </c>
      <c r="BB1900" s="41">
        <f>BB1899*AY$4</f>
        <v>0</v>
      </c>
      <c r="BC1900" s="47" t="s">
        <v>39</v>
      </c>
      <c r="BD1900" s="40">
        <f t="shared" ref="BD1900" si="45579">SUMPRODUCT(BE1894:BE1898*(BD1894:BD1898="PTO"))+SUMPRODUCT(BE1894:BE1898*(BD1894:BD1898="HOL"))</f>
        <v>0</v>
      </c>
      <c r="BE1900" s="49" t="s">
        <v>135</v>
      </c>
      <c r="BF1900" s="41">
        <f>BF1899*BC$4</f>
        <v>0</v>
      </c>
      <c r="BG1900" s="47" t="s">
        <v>39</v>
      </c>
      <c r="BH1900" s="40">
        <f t="shared" ref="BH1900" si="45580">SUMPRODUCT(BI1894:BI1898*(BH1894:BH1898="PTO"))+SUMPRODUCT(BI1894:BI1898*(BH1894:BH1898="HOL"))</f>
        <v>0</v>
      </c>
      <c r="BI1900" s="49" t="s">
        <v>135</v>
      </c>
      <c r="BJ1900" s="41">
        <f>BJ1899*BG$4</f>
        <v>0</v>
      </c>
      <c r="BK1900" s="47" t="s">
        <v>39</v>
      </c>
      <c r="BL1900" s="40">
        <f t="shared" ref="BL1900" si="45581">SUMPRODUCT(BM1894:BM1898*(BL1894:BL1898="PTO"))+SUMPRODUCT(BM1894:BM1898*(BL1894:BL1898="HOL"))</f>
        <v>0</v>
      </c>
      <c r="BM1900" s="49" t="s">
        <v>135</v>
      </c>
      <c r="BN1900" s="41">
        <f>BN1899*BK$4</f>
        <v>0</v>
      </c>
      <c r="BO1900" s="47" t="s">
        <v>39</v>
      </c>
      <c r="BP1900" s="40">
        <f t="shared" ref="BP1900" si="45582">SUMPRODUCT(BQ1894:BQ1898*(BP1894:BP1898="PTO"))+SUMPRODUCT(BQ1894:BQ1898*(BP1894:BP1898="HOL"))</f>
        <v>0</v>
      </c>
      <c r="BQ1900" s="49" t="s">
        <v>135</v>
      </c>
      <c r="BR1900" s="41">
        <f t="shared" ref="BR1900" si="45583">BR1899*BO$4</f>
        <v>8</v>
      </c>
      <c r="BS1900" s="47" t="s">
        <v>39</v>
      </c>
      <c r="BT1900" s="40">
        <f t="shared" ref="BT1900" si="45584">SUMPRODUCT(BU1894:BU1898*(BT1894:BT1898="PTO"))+SUMPRODUCT(BU1894:BU1898*(BT1894:BT1898="HOL"))</f>
        <v>0</v>
      </c>
      <c r="BU1900" s="49" t="s">
        <v>135</v>
      </c>
      <c r="BV1900" s="41">
        <f t="shared" ref="BV1900" si="45585">BV1899*BS$4</f>
        <v>8</v>
      </c>
      <c r="BW1900" s="47" t="s">
        <v>39</v>
      </c>
      <c r="BX1900" s="40">
        <f t="shared" ref="BX1900" si="45586">SUMPRODUCT(BY1894:BY1898*(BX1894:BX1898="PTO"))+SUMPRODUCT(BY1894:BY1898*(BX1894:BX1898="HOL"))</f>
        <v>0</v>
      </c>
      <c r="BY1900" s="49" t="s">
        <v>135</v>
      </c>
      <c r="BZ1900" s="41">
        <f t="shared" ref="BZ1900" si="45587">BZ1899*BW$4</f>
        <v>0</v>
      </c>
      <c r="CA1900" s="47" t="s">
        <v>39</v>
      </c>
      <c r="CB1900" s="40">
        <f t="shared" ref="CB1900" si="45588">SUMPRODUCT(CC1894:CC1898*(CB1894:CB1898="PTO"))+SUMPRODUCT(CC1894:CC1898*(CB1894:CB1898="HOL"))</f>
        <v>0</v>
      </c>
      <c r="CC1900" s="49" t="s">
        <v>135</v>
      </c>
      <c r="CD1900" s="41">
        <f t="shared" ref="CD1900" si="45589">CD1899*CA$4</f>
        <v>0</v>
      </c>
      <c r="CE1900" s="47" t="s">
        <v>39</v>
      </c>
      <c r="CF1900" s="40">
        <f t="shared" ref="CF1900" si="45590">SUMPRODUCT(CG1894:CG1898*(CF1894:CF1898="PTO"))+SUMPRODUCT(CG1894:CG1898*(CF1894:CF1898="HOL"))</f>
        <v>0</v>
      </c>
      <c r="CG1900" s="49" t="s">
        <v>135</v>
      </c>
      <c r="CH1900" s="41">
        <f t="shared" ref="CH1900" si="45591">CH1899*CE$4</f>
        <v>0</v>
      </c>
    </row>
    <row r="1901" spans="1:86" x14ac:dyDescent="0.25">
      <c r="A1901" s="70" t="s">
        <v>133</v>
      </c>
      <c r="B1901" s="71">
        <f t="shared" ref="B1901" ca="1" si="45592">D1901-B1902</f>
        <v>13.146006955836995</v>
      </c>
      <c r="C1901" s="72" t="s">
        <v>122</v>
      </c>
      <c r="D1901" s="71">
        <f>IFERROR(INDEX(Holidays[FTE], MATCH(Entry!E1901, Holidays[Date], 0)), 1)*8*INDEX(FTEguide[[1]:[12]], MATCH(Entry!E1902, FTEguide[Weekday], 0), IF(Entry!E1904&gt;0, Entry!E1904, MONTH(Entry!E1901)))</f>
        <v>61.146006955836995</v>
      </c>
      <c r="E1901" s="60">
        <f t="shared" si="44386"/>
        <v>44099</v>
      </c>
      <c r="F1901" s="50" t="s">
        <v>128</v>
      </c>
      <c r="G1901" s="34" t="s">
        <v>136</v>
      </c>
      <c r="H1901" s="35" t="s">
        <v>39</v>
      </c>
      <c r="I1901" s="42">
        <f t="shared" ref="I1901" si="45593">parseTime(G1901)-(H1906=INT(RIGHT($F1901, 1)))</f>
        <v>8</v>
      </c>
      <c r="J1901" s="43">
        <f t="shared" ref="J1901:J1905" si="45594">isClocked(H1901)</f>
        <v>0</v>
      </c>
      <c r="K1901" s="34" t="s">
        <v>136</v>
      </c>
      <c r="L1901" s="35" t="s">
        <v>23</v>
      </c>
      <c r="M1901" s="42">
        <f t="shared" ref="M1901" si="45595">parseTime(K1901)-(L1906=INT(RIGHT($F1901, 1)))</f>
        <v>8</v>
      </c>
      <c r="N1901" s="43">
        <f t="shared" ref="N1901:N1905" si="45596">isClocked(L1901)</f>
        <v>1</v>
      </c>
      <c r="O1901" s="34"/>
      <c r="P1901" s="35"/>
      <c r="Q1901" s="42">
        <f t="shared" ref="Q1901" si="45597">parseTime(O1901)-(P1906=INT(RIGHT($F1901, 1)))</f>
        <v>0</v>
      </c>
      <c r="R1901" s="43">
        <f t="shared" ref="R1901:R1905" si="45598">isClocked(P1901)</f>
        <v>0</v>
      </c>
      <c r="S1901" s="34" t="s">
        <v>227</v>
      </c>
      <c r="T1901" s="35" t="s">
        <v>23</v>
      </c>
      <c r="U1901" s="42">
        <f t="shared" ref="U1901" si="45599">parseTime(S1901)-(T1906=INT(RIGHT($F1901, 1)))</f>
        <v>8</v>
      </c>
      <c r="V1901" s="43">
        <f t="shared" ref="V1901:V1905" si="45600">isClocked(T1901)</f>
        <v>1</v>
      </c>
      <c r="W1901" s="34"/>
      <c r="X1901" s="35"/>
      <c r="Y1901" s="42">
        <f t="shared" ref="Y1901" si="45601">parseTime(W1901)-(X1906=INT(RIGHT($F1901, 1)))</f>
        <v>0</v>
      </c>
      <c r="Z1901" s="43">
        <f t="shared" ref="Z1901:Z1905" si="45602">isClocked(X1901)</f>
        <v>0</v>
      </c>
      <c r="AA1901" s="34" t="s">
        <v>136</v>
      </c>
      <c r="AB1901" s="35" t="s">
        <v>23</v>
      </c>
      <c r="AC1901" s="42">
        <f t="shared" ref="AC1901" si="45603">parseTime(AA1901)-(AB1906=INT(RIGHT($F1901, 1)))</f>
        <v>8</v>
      </c>
      <c r="AD1901" s="43">
        <f t="shared" ref="AD1901:AD1905" si="45604">isClocked(AB1901)</f>
        <v>1</v>
      </c>
      <c r="AE1901" s="34" t="s">
        <v>245</v>
      </c>
      <c r="AF1901" s="35" t="s">
        <v>39</v>
      </c>
      <c r="AG1901" s="42">
        <f t="shared" ref="AG1901" si="45605">parseTime(AE1901)-(AF1906=INT(RIGHT($F1901, 1)))</f>
        <v>7.5</v>
      </c>
      <c r="AH1901" s="43">
        <f t="shared" ref="AH1901:AH1905" si="45606">isClocked(AF1901)</f>
        <v>0</v>
      </c>
      <c r="AI1901" s="34" t="s">
        <v>136</v>
      </c>
      <c r="AJ1901" s="35" t="s">
        <v>23</v>
      </c>
      <c r="AK1901" s="42">
        <f>parseTime(AI1901)-(AJ1906=INT(RIGHT($F1901, 1)))</f>
        <v>8</v>
      </c>
      <c r="AL1901" s="43">
        <f t="shared" ref="AL1901:AL1905" si="45607">isClocked(AJ1901)</f>
        <v>1</v>
      </c>
      <c r="AM1901" s="34"/>
      <c r="AN1901" s="35"/>
      <c r="AO1901" s="42">
        <f t="shared" ref="AO1901" si="45608">parseTime(AM1901)-(AN1906=INT(RIGHT($F1901, 1)))</f>
        <v>0</v>
      </c>
      <c r="AP1901" s="43">
        <f t="shared" ref="AP1901:AP1905" si="45609">isClocked(AN1901)</f>
        <v>0</v>
      </c>
      <c r="AQ1901" s="34"/>
      <c r="AR1901" s="35"/>
      <c r="AS1901" s="42">
        <f t="shared" ref="AS1901" si="45610">parseTime(AQ1901)-(AR1906=INT(RIGHT($F1901, 1)))</f>
        <v>0</v>
      </c>
      <c r="AT1901" s="43">
        <f t="shared" ref="AT1901:AT1905" si="45611">isClocked(AR1901)</f>
        <v>0</v>
      </c>
      <c r="AU1901" s="34"/>
      <c r="AV1901" s="35"/>
      <c r="AW1901" s="42">
        <f>parseTime(AU1901)-(AV1906=INT(RIGHT($F1901, 1)))</f>
        <v>0</v>
      </c>
      <c r="AX1901" s="43">
        <f t="shared" ref="AX1901:AX1905" si="45612">isClocked(AV1901)</f>
        <v>0</v>
      </c>
      <c r="AY1901" s="34"/>
      <c r="AZ1901" s="35"/>
      <c r="BA1901" s="42">
        <f>parseTime(AY1901)-(AZ1906=INT(RIGHT($F1901, 1)))</f>
        <v>0</v>
      </c>
      <c r="BB1901" s="43">
        <f t="shared" ref="BB1901:BB1905" si="45613">isClocked(AZ1901)</f>
        <v>0</v>
      </c>
      <c r="BC1901" s="34"/>
      <c r="BD1901" s="35"/>
      <c r="BE1901" s="42">
        <f>parseTime(BC1901)-(BD1906=INT(RIGHT($F1901, 1)))</f>
        <v>0</v>
      </c>
      <c r="BF1901" s="43">
        <f t="shared" ref="BF1901:BF1905" si="45614">isClocked(BD1901)</f>
        <v>0</v>
      </c>
      <c r="BG1901" s="34"/>
      <c r="BH1901" s="35"/>
      <c r="BI1901" s="42">
        <f>parseTime(BG1901)-(BH1906=INT(RIGHT($F1901, 1)))</f>
        <v>0</v>
      </c>
      <c r="BJ1901" s="43">
        <f t="shared" ref="BJ1901:BJ1905" si="45615">isClocked(BH1901)</f>
        <v>0</v>
      </c>
      <c r="BK1901" s="34"/>
      <c r="BL1901" s="35"/>
      <c r="BM1901" s="42">
        <f>parseTime(BK1901)-(BL1906=INT(RIGHT($F1901, 1)))</f>
        <v>0</v>
      </c>
      <c r="BN1901" s="43">
        <f t="shared" ref="BN1901:BN1905" si="45616">isClocked(BL1901)</f>
        <v>0</v>
      </c>
      <c r="BO1901" s="34" t="s">
        <v>136</v>
      </c>
      <c r="BP1901" s="35" t="s">
        <v>23</v>
      </c>
      <c r="BQ1901" s="42">
        <f t="shared" ref="BQ1901" si="45617">parseTime(BO1901)-(BP1906=INT(RIGHT($F1901, 1)))</f>
        <v>8</v>
      </c>
      <c r="BR1901" s="43">
        <f t="shared" ref="BR1901:BR1905" si="45618">isClocked(BP1901)</f>
        <v>1</v>
      </c>
      <c r="BS1901" s="34" t="s">
        <v>136</v>
      </c>
      <c r="BT1901" s="35" t="s">
        <v>23</v>
      </c>
      <c r="BU1901" s="42">
        <f t="shared" ref="BU1901" si="45619">parseTime(BS1901)-(BT1906=INT(RIGHT($F1901, 1)))</f>
        <v>8</v>
      </c>
      <c r="BV1901" s="43">
        <f t="shared" ref="BV1901:BV1905" si="45620">isClocked(BT1901)</f>
        <v>1</v>
      </c>
      <c r="BW1901" s="34"/>
      <c r="BX1901" s="35"/>
      <c r="BY1901" s="42">
        <f t="shared" ref="BY1901" si="45621">parseTime(BW1901)-(BX1906=INT(RIGHT($F1901, 1)))</f>
        <v>0</v>
      </c>
      <c r="BZ1901" s="43">
        <f t="shared" ref="BZ1901:BZ1905" si="45622">isClocked(BX1901)</f>
        <v>0</v>
      </c>
      <c r="CA1901" s="34"/>
      <c r="CB1901" s="35"/>
      <c r="CC1901" s="42">
        <f t="shared" ref="CC1901" si="45623">parseTime(CA1901)-(CB1906=INT(RIGHT($F1901, 1)))</f>
        <v>0</v>
      </c>
      <c r="CD1901" s="43">
        <f t="shared" ref="CD1901:CD1905" si="45624">isClocked(CB1901)</f>
        <v>0</v>
      </c>
      <c r="CE1901" s="34"/>
      <c r="CF1901" s="35"/>
      <c r="CG1901" s="42">
        <f t="shared" ref="CG1901" si="45625">parseTime(CE1901)-(CF1906=INT(RIGHT($F1901, 1)))</f>
        <v>0</v>
      </c>
      <c r="CH1901" s="43">
        <f t="shared" ref="CH1901:CH1905" si="45626">isClocked(CF1901)</f>
        <v>0</v>
      </c>
    </row>
    <row r="1902" spans="1:86" x14ac:dyDescent="0.25">
      <c r="A1902" s="56" t="s">
        <v>0</v>
      </c>
      <c r="B1902" s="57">
        <f t="shared" ref="B1902:B1965" ca="1" si="45627">SUM(B1903:B1906)</f>
        <v>48</v>
      </c>
      <c r="C1902" s="14" t="s">
        <v>252</v>
      </c>
      <c r="D1902" s="14">
        <f t="shared" si="45110"/>
        <v>53.7</v>
      </c>
      <c r="E1902" s="55" t="str">
        <f t="shared" ref="E1902:E1965" si="45628">TEXT(E1901, "dddd")</f>
        <v>Friday</v>
      </c>
      <c r="F1902" s="51" t="s">
        <v>129</v>
      </c>
      <c r="G1902" s="36"/>
      <c r="H1902" s="37"/>
      <c r="I1902" s="44">
        <f t="shared" ref="I1902" si="45629">parseTime(G1902)-(H1906=INT(RIGHT($F1902, 1)))</f>
        <v>0</v>
      </c>
      <c r="J1902" s="45">
        <f t="shared" si="45594"/>
        <v>0</v>
      </c>
      <c r="K1902" s="36"/>
      <c r="L1902" s="37"/>
      <c r="M1902" s="44">
        <f t="shared" ref="M1902" si="45630">parseTime(K1902)-(L1906=INT(RIGHT($F1902, 1)))</f>
        <v>0</v>
      </c>
      <c r="N1902" s="45">
        <f t="shared" si="45596"/>
        <v>0</v>
      </c>
      <c r="O1902" s="36"/>
      <c r="P1902" s="37"/>
      <c r="Q1902" s="44">
        <f t="shared" ref="Q1902" si="45631">parseTime(O1902)-(P1906=INT(RIGHT($F1902, 1)))</f>
        <v>0</v>
      </c>
      <c r="R1902" s="45">
        <f t="shared" si="45598"/>
        <v>0</v>
      </c>
      <c r="S1902" s="36"/>
      <c r="T1902" s="37"/>
      <c r="U1902" s="44">
        <f t="shared" ref="U1902" si="45632">parseTime(S1902)-(T1906=INT(RIGHT($F1902, 1)))</f>
        <v>0</v>
      </c>
      <c r="V1902" s="45">
        <f t="shared" si="45600"/>
        <v>0</v>
      </c>
      <c r="W1902" s="36"/>
      <c r="X1902" s="37"/>
      <c r="Y1902" s="44">
        <f t="shared" ref="Y1902" si="45633">parseTime(W1902)-(X1906=INT(RIGHT($F1902, 1)))</f>
        <v>0</v>
      </c>
      <c r="Z1902" s="45">
        <f t="shared" si="45602"/>
        <v>0</v>
      </c>
      <c r="AA1902" s="36"/>
      <c r="AB1902" s="37"/>
      <c r="AC1902" s="44">
        <f t="shared" ref="AC1902" si="45634">parseTime(AA1902)-(AB1906=INT(RIGHT($F1902, 1)))</f>
        <v>0</v>
      </c>
      <c r="AD1902" s="45">
        <f t="shared" si="45604"/>
        <v>0</v>
      </c>
      <c r="AE1902" s="36"/>
      <c r="AF1902" s="37"/>
      <c r="AG1902" s="44">
        <f t="shared" ref="AG1902" si="45635">parseTime(AE1902)-(AF1906=INT(RIGHT($F1902, 1)))</f>
        <v>0</v>
      </c>
      <c r="AH1902" s="45">
        <f t="shared" si="45606"/>
        <v>0</v>
      </c>
      <c r="AI1902" s="36"/>
      <c r="AJ1902" s="37"/>
      <c r="AK1902" s="44">
        <f>parseTime(AI1902)-(AJ1906=INT(RIGHT($F1902, 1)))</f>
        <v>0</v>
      </c>
      <c r="AL1902" s="45">
        <f t="shared" si="45607"/>
        <v>0</v>
      </c>
      <c r="AM1902" s="36"/>
      <c r="AN1902" s="37"/>
      <c r="AO1902" s="44">
        <f t="shared" ref="AO1902" si="45636">parseTime(AM1902)-(AN1906=INT(RIGHT($F1902, 1)))</f>
        <v>0</v>
      </c>
      <c r="AP1902" s="45">
        <f t="shared" si="45609"/>
        <v>0</v>
      </c>
      <c r="AQ1902" s="36"/>
      <c r="AR1902" s="37"/>
      <c r="AS1902" s="44">
        <f t="shared" ref="AS1902" si="45637">parseTime(AQ1902)-(AR1906=INT(RIGHT($F1902, 1)))</f>
        <v>0</v>
      </c>
      <c r="AT1902" s="45">
        <f t="shared" si="45611"/>
        <v>0</v>
      </c>
      <c r="AU1902" s="36"/>
      <c r="AV1902" s="37"/>
      <c r="AW1902" s="44">
        <f>parseTime(AU1902)-(AV1906=INT(RIGHT($F1902, 1)))</f>
        <v>0</v>
      </c>
      <c r="AX1902" s="45">
        <f t="shared" si="45612"/>
        <v>0</v>
      </c>
      <c r="AY1902" s="36"/>
      <c r="AZ1902" s="37"/>
      <c r="BA1902" s="44">
        <f>parseTime(AY1902)-(AZ1906=INT(RIGHT($F1902, 1)))</f>
        <v>0</v>
      </c>
      <c r="BB1902" s="45">
        <f t="shared" si="45613"/>
        <v>0</v>
      </c>
      <c r="BC1902" s="36"/>
      <c r="BD1902" s="37"/>
      <c r="BE1902" s="44">
        <f>parseTime(BC1902)-(BD1906=INT(RIGHT($F1902, 1)))</f>
        <v>0</v>
      </c>
      <c r="BF1902" s="45">
        <f t="shared" si="45614"/>
        <v>0</v>
      </c>
      <c r="BG1902" s="36"/>
      <c r="BH1902" s="37"/>
      <c r="BI1902" s="44">
        <f>parseTime(BG1902)-(BH1906=INT(RIGHT($F1902, 1)))</f>
        <v>0</v>
      </c>
      <c r="BJ1902" s="45">
        <f t="shared" si="45615"/>
        <v>0</v>
      </c>
      <c r="BK1902" s="36"/>
      <c r="BL1902" s="37"/>
      <c r="BM1902" s="44">
        <f>parseTime(BK1902)-(BL1906=INT(RIGHT($F1902, 1)))</f>
        <v>0</v>
      </c>
      <c r="BN1902" s="45">
        <f t="shared" si="45616"/>
        <v>0</v>
      </c>
      <c r="BO1902" s="36"/>
      <c r="BP1902" s="37"/>
      <c r="BQ1902" s="44">
        <f t="shared" ref="BQ1902" si="45638">parseTime(BO1902)-(BP1906=INT(RIGHT($F1902, 1)))</f>
        <v>0</v>
      </c>
      <c r="BR1902" s="45">
        <f t="shared" si="45618"/>
        <v>0</v>
      </c>
      <c r="BS1902" s="36"/>
      <c r="BT1902" s="37"/>
      <c r="BU1902" s="44">
        <f t="shared" ref="BU1902" si="45639">parseTime(BS1902)-(BT1906=INT(RIGHT($F1902, 1)))</f>
        <v>0</v>
      </c>
      <c r="BV1902" s="45">
        <f t="shared" si="45620"/>
        <v>0</v>
      </c>
      <c r="BW1902" s="36"/>
      <c r="BX1902" s="37"/>
      <c r="BY1902" s="44">
        <f t="shared" ref="BY1902" si="45640">parseTime(BW1902)-(BX1906=INT(RIGHT($F1902, 1)))</f>
        <v>0</v>
      </c>
      <c r="BZ1902" s="45">
        <f t="shared" si="45622"/>
        <v>0</v>
      </c>
      <c r="CA1902" s="36"/>
      <c r="CB1902" s="37"/>
      <c r="CC1902" s="44">
        <f t="shared" ref="CC1902" si="45641">parseTime(CA1902)-(CB1906=INT(RIGHT($F1902, 1)))</f>
        <v>0</v>
      </c>
      <c r="CD1902" s="45">
        <f t="shared" si="45624"/>
        <v>0</v>
      </c>
      <c r="CE1902" s="36"/>
      <c r="CF1902" s="37"/>
      <c r="CG1902" s="44">
        <f t="shared" ref="CG1902" si="45642">parseTime(CE1902)-(CF1906=INT(RIGHT($F1902, 1)))</f>
        <v>0</v>
      </c>
      <c r="CH1902" s="45">
        <f t="shared" si="45626"/>
        <v>0</v>
      </c>
    </row>
    <row r="1903" spans="1:86" x14ac:dyDescent="0.25">
      <c r="A1903" s="56" t="s">
        <v>117</v>
      </c>
      <c r="B1903" s="57">
        <f t="shared" ref="B1903" ca="1" si="45643">roleHours(G1901:CH1907, "MFD")</f>
        <v>48</v>
      </c>
      <c r="C1903" s="14">
        <f t="shared" ref="C1903:C1906" ca="1" si="45644">B1903/8</f>
        <v>6</v>
      </c>
      <c r="D1903" s="14">
        <f t="shared" ref="D1903" ca="1" si="45645">B1902-D1902</f>
        <v>-5.7000000000000028</v>
      </c>
      <c r="E1903" s="20" t="s">
        <v>127</v>
      </c>
      <c r="F1903" s="51" t="s">
        <v>130</v>
      </c>
      <c r="G1903" s="36"/>
      <c r="H1903" s="37"/>
      <c r="I1903" s="44">
        <f t="shared" ref="I1903" si="45646">parseTime(G1903)-(H1906=INT(RIGHT($F1903, 1)))</f>
        <v>0</v>
      </c>
      <c r="J1903" s="45">
        <f t="shared" si="45594"/>
        <v>0</v>
      </c>
      <c r="K1903" s="36"/>
      <c r="L1903" s="37"/>
      <c r="M1903" s="44">
        <f t="shared" ref="M1903" si="45647">parseTime(K1903)-(L1906=INT(RIGHT($F1903, 1)))</f>
        <v>0</v>
      </c>
      <c r="N1903" s="45">
        <f t="shared" si="45596"/>
        <v>0</v>
      </c>
      <c r="O1903" s="36"/>
      <c r="P1903" s="37"/>
      <c r="Q1903" s="44">
        <f t="shared" ref="Q1903" si="45648">parseTime(O1903)-(P1906=INT(RIGHT($F1903, 1)))</f>
        <v>0</v>
      </c>
      <c r="R1903" s="45">
        <f t="shared" si="45598"/>
        <v>0</v>
      </c>
      <c r="S1903" s="36"/>
      <c r="T1903" s="37"/>
      <c r="U1903" s="44">
        <f t="shared" ref="U1903" si="45649">parseTime(S1903)-(T1906=INT(RIGHT($F1903, 1)))</f>
        <v>0</v>
      </c>
      <c r="V1903" s="45">
        <f t="shared" si="45600"/>
        <v>0</v>
      </c>
      <c r="W1903" s="36"/>
      <c r="X1903" s="37"/>
      <c r="Y1903" s="44">
        <f t="shared" ref="Y1903" si="45650">parseTime(W1903)-(X1906=INT(RIGHT($F1903, 1)))</f>
        <v>0</v>
      </c>
      <c r="Z1903" s="45">
        <f t="shared" si="45602"/>
        <v>0</v>
      </c>
      <c r="AA1903" s="36"/>
      <c r="AB1903" s="37"/>
      <c r="AC1903" s="44">
        <f t="shared" ref="AC1903" si="45651">parseTime(AA1903)-(AB1906=INT(RIGHT($F1903, 1)))</f>
        <v>0</v>
      </c>
      <c r="AD1903" s="45">
        <f t="shared" si="45604"/>
        <v>0</v>
      </c>
      <c r="AE1903" s="36"/>
      <c r="AF1903" s="37"/>
      <c r="AG1903" s="44">
        <f t="shared" ref="AG1903" si="45652">parseTime(AE1903)-(AF1906=INT(RIGHT($F1903, 1)))</f>
        <v>0</v>
      </c>
      <c r="AH1903" s="45">
        <f t="shared" si="45606"/>
        <v>0</v>
      </c>
      <c r="AI1903" s="36"/>
      <c r="AJ1903" s="37"/>
      <c r="AK1903" s="44">
        <f>parseTime(AI1903)-(AJ1906=INT(RIGHT($F1903, 1)))</f>
        <v>0</v>
      </c>
      <c r="AL1903" s="45">
        <f t="shared" si="45607"/>
        <v>0</v>
      </c>
      <c r="AM1903" s="36"/>
      <c r="AN1903" s="37"/>
      <c r="AO1903" s="44">
        <f t="shared" ref="AO1903" si="45653">parseTime(AM1903)-(AN1906=INT(RIGHT($F1903, 1)))</f>
        <v>0</v>
      </c>
      <c r="AP1903" s="45">
        <f t="shared" si="45609"/>
        <v>0</v>
      </c>
      <c r="AQ1903" s="36"/>
      <c r="AR1903" s="37"/>
      <c r="AS1903" s="44">
        <f t="shared" ref="AS1903" si="45654">parseTime(AQ1903)-(AR1906=INT(RIGHT($F1903, 1)))</f>
        <v>0</v>
      </c>
      <c r="AT1903" s="45">
        <f t="shared" si="45611"/>
        <v>0</v>
      </c>
      <c r="AU1903" s="36"/>
      <c r="AV1903" s="37"/>
      <c r="AW1903" s="44">
        <f>parseTime(AU1903)-(AV1906=INT(RIGHT($F1903, 1)))</f>
        <v>0</v>
      </c>
      <c r="AX1903" s="45">
        <f t="shared" si="45612"/>
        <v>0</v>
      </c>
      <c r="AY1903" s="36"/>
      <c r="AZ1903" s="37"/>
      <c r="BA1903" s="44">
        <f>parseTime(AY1903)-(AZ1906=INT(RIGHT($F1903, 1)))</f>
        <v>0</v>
      </c>
      <c r="BB1903" s="45">
        <f t="shared" si="45613"/>
        <v>0</v>
      </c>
      <c r="BC1903" s="36"/>
      <c r="BD1903" s="37"/>
      <c r="BE1903" s="44">
        <f>parseTime(BC1903)-(BD1906=INT(RIGHT($F1903, 1)))</f>
        <v>0</v>
      </c>
      <c r="BF1903" s="45">
        <f t="shared" si="45614"/>
        <v>0</v>
      </c>
      <c r="BG1903" s="36"/>
      <c r="BH1903" s="37"/>
      <c r="BI1903" s="44">
        <f>parseTime(BG1903)-(BH1906=INT(RIGHT($F1903, 1)))</f>
        <v>0</v>
      </c>
      <c r="BJ1903" s="45">
        <f t="shared" si="45615"/>
        <v>0</v>
      </c>
      <c r="BK1903" s="36"/>
      <c r="BL1903" s="37"/>
      <c r="BM1903" s="44">
        <f>parseTime(BK1903)-(BL1906=INT(RIGHT($F1903, 1)))</f>
        <v>0</v>
      </c>
      <c r="BN1903" s="45">
        <f t="shared" si="45616"/>
        <v>0</v>
      </c>
      <c r="BO1903" s="36"/>
      <c r="BP1903" s="37"/>
      <c r="BQ1903" s="44">
        <f t="shared" ref="BQ1903" si="45655">parseTime(BO1903)-(BP1906=INT(RIGHT($F1903, 1)))</f>
        <v>0</v>
      </c>
      <c r="BR1903" s="45">
        <f t="shared" si="45618"/>
        <v>0</v>
      </c>
      <c r="BS1903" s="36"/>
      <c r="BT1903" s="37"/>
      <c r="BU1903" s="44">
        <f t="shared" ref="BU1903" si="45656">parseTime(BS1903)-(BT1906=INT(RIGHT($F1903, 1)))</f>
        <v>0</v>
      </c>
      <c r="BV1903" s="45">
        <f t="shared" si="45620"/>
        <v>0</v>
      </c>
      <c r="BW1903" s="36"/>
      <c r="BX1903" s="37"/>
      <c r="BY1903" s="44">
        <f t="shared" ref="BY1903" si="45657">parseTime(BW1903)-(BX1906=INT(RIGHT($F1903, 1)))</f>
        <v>0</v>
      </c>
      <c r="BZ1903" s="45">
        <f t="shared" si="45622"/>
        <v>0</v>
      </c>
      <c r="CA1903" s="36"/>
      <c r="CB1903" s="37"/>
      <c r="CC1903" s="44">
        <f t="shared" ref="CC1903" si="45658">parseTime(CA1903)-(CB1906=INT(RIGHT($F1903, 1)))</f>
        <v>0</v>
      </c>
      <c r="CD1903" s="45">
        <f t="shared" si="45624"/>
        <v>0</v>
      </c>
      <c r="CE1903" s="36"/>
      <c r="CF1903" s="37"/>
      <c r="CG1903" s="44">
        <f t="shared" ref="CG1903" si="45659">parseTime(CE1903)-(CF1906=INT(RIGHT($F1903, 1)))</f>
        <v>0</v>
      </c>
      <c r="CH1903" s="45">
        <f t="shared" si="45626"/>
        <v>0</v>
      </c>
    </row>
    <row r="1904" spans="1:86" x14ac:dyDescent="0.25">
      <c r="A1904" s="56"/>
      <c r="B1904" s="57"/>
      <c r="C1904" s="14">
        <f t="shared" si="45644"/>
        <v>0</v>
      </c>
      <c r="D1904" s="14" t="s">
        <v>259</v>
      </c>
      <c r="E1904" s="20">
        <v>4.25</v>
      </c>
      <c r="F1904" s="51" t="s">
        <v>131</v>
      </c>
      <c r="G1904" s="36"/>
      <c r="H1904" s="37"/>
      <c r="I1904" s="44">
        <f t="shared" ref="I1904" si="45660">parseTime(G1904)-(H1906=INT(RIGHT($F1904, 1)))</f>
        <v>0</v>
      </c>
      <c r="J1904" s="45">
        <f t="shared" si="45594"/>
        <v>0</v>
      </c>
      <c r="K1904" s="36"/>
      <c r="L1904" s="37"/>
      <c r="M1904" s="44">
        <f t="shared" ref="M1904" si="45661">parseTime(K1904)-(L1906=INT(RIGHT($F1904, 1)))</f>
        <v>0</v>
      </c>
      <c r="N1904" s="45">
        <f t="shared" si="45596"/>
        <v>0</v>
      </c>
      <c r="O1904" s="36"/>
      <c r="P1904" s="37"/>
      <c r="Q1904" s="44">
        <f t="shared" ref="Q1904" si="45662">parseTime(O1904)-(P1906=INT(RIGHT($F1904, 1)))</f>
        <v>0</v>
      </c>
      <c r="R1904" s="45">
        <f t="shared" si="45598"/>
        <v>0</v>
      </c>
      <c r="S1904" s="36"/>
      <c r="T1904" s="37"/>
      <c r="U1904" s="44">
        <f t="shared" ref="U1904" si="45663">parseTime(S1904)-(T1906=INT(RIGHT($F1904, 1)))</f>
        <v>0</v>
      </c>
      <c r="V1904" s="45">
        <f t="shared" si="45600"/>
        <v>0</v>
      </c>
      <c r="W1904" s="36"/>
      <c r="X1904" s="37"/>
      <c r="Y1904" s="44">
        <f t="shared" ref="Y1904" si="45664">parseTime(W1904)-(X1906=INT(RIGHT($F1904, 1)))</f>
        <v>0</v>
      </c>
      <c r="Z1904" s="45">
        <f t="shared" si="45602"/>
        <v>0</v>
      </c>
      <c r="AA1904" s="36"/>
      <c r="AB1904" s="37"/>
      <c r="AC1904" s="44">
        <f t="shared" ref="AC1904" si="45665">parseTime(AA1904)-(AB1906=INT(RIGHT($F1904, 1)))</f>
        <v>0</v>
      </c>
      <c r="AD1904" s="45">
        <f t="shared" si="45604"/>
        <v>0</v>
      </c>
      <c r="AE1904" s="36"/>
      <c r="AF1904" s="37"/>
      <c r="AG1904" s="44">
        <f t="shared" ref="AG1904" si="45666">parseTime(AE1904)-(AF1906=INT(RIGHT($F1904, 1)))</f>
        <v>0</v>
      </c>
      <c r="AH1904" s="45">
        <f t="shared" si="45606"/>
        <v>0</v>
      </c>
      <c r="AI1904" s="36"/>
      <c r="AJ1904" s="37"/>
      <c r="AK1904" s="44">
        <f>parseTime(AI1904)-(AJ1906=INT(RIGHT($F1904, 1)))</f>
        <v>0</v>
      </c>
      <c r="AL1904" s="45">
        <f t="shared" si="45607"/>
        <v>0</v>
      </c>
      <c r="AM1904" s="36"/>
      <c r="AN1904" s="37"/>
      <c r="AO1904" s="44">
        <f t="shared" ref="AO1904" si="45667">parseTime(AM1904)-(AN1906=INT(RIGHT($F1904, 1)))</f>
        <v>0</v>
      </c>
      <c r="AP1904" s="45">
        <f t="shared" si="45609"/>
        <v>0</v>
      </c>
      <c r="AQ1904" s="36"/>
      <c r="AR1904" s="37"/>
      <c r="AS1904" s="44">
        <f t="shared" ref="AS1904" si="45668">parseTime(AQ1904)-(AR1906=INT(RIGHT($F1904, 1)))</f>
        <v>0</v>
      </c>
      <c r="AT1904" s="45">
        <f t="shared" si="45611"/>
        <v>0</v>
      </c>
      <c r="AU1904" s="36"/>
      <c r="AV1904" s="37"/>
      <c r="AW1904" s="44">
        <f>parseTime(AU1904)-(AV1906=INT(RIGHT($F1904, 1)))</f>
        <v>0</v>
      </c>
      <c r="AX1904" s="45">
        <f t="shared" si="45612"/>
        <v>0</v>
      </c>
      <c r="AY1904" s="36"/>
      <c r="AZ1904" s="37"/>
      <c r="BA1904" s="44">
        <f>parseTime(AY1904)-(AZ1906=INT(RIGHT($F1904, 1)))</f>
        <v>0</v>
      </c>
      <c r="BB1904" s="45">
        <f t="shared" si="45613"/>
        <v>0</v>
      </c>
      <c r="BC1904" s="36"/>
      <c r="BD1904" s="37"/>
      <c r="BE1904" s="44">
        <f>parseTime(BC1904)-(BD1906=INT(RIGHT($F1904, 1)))</f>
        <v>0</v>
      </c>
      <c r="BF1904" s="45">
        <f t="shared" si="45614"/>
        <v>0</v>
      </c>
      <c r="BG1904" s="36"/>
      <c r="BH1904" s="37"/>
      <c r="BI1904" s="44">
        <f>parseTime(BG1904)-(BH1906=INT(RIGHT($F1904, 1)))</f>
        <v>0</v>
      </c>
      <c r="BJ1904" s="45">
        <f t="shared" si="45615"/>
        <v>0</v>
      </c>
      <c r="BK1904" s="36"/>
      <c r="BL1904" s="37"/>
      <c r="BM1904" s="44">
        <f>parseTime(BK1904)-(BL1906=INT(RIGHT($F1904, 1)))</f>
        <v>0</v>
      </c>
      <c r="BN1904" s="45">
        <f t="shared" si="45616"/>
        <v>0</v>
      </c>
      <c r="BO1904" s="36"/>
      <c r="BP1904" s="37"/>
      <c r="BQ1904" s="44">
        <f t="shared" ref="BQ1904" si="45669">parseTime(BO1904)-(BP1906=INT(RIGHT($F1904, 1)))</f>
        <v>0</v>
      </c>
      <c r="BR1904" s="45">
        <f t="shared" si="45618"/>
        <v>0</v>
      </c>
      <c r="BS1904" s="36"/>
      <c r="BT1904" s="37"/>
      <c r="BU1904" s="44">
        <f t="shared" ref="BU1904" si="45670">parseTime(BS1904)-(BT1906=INT(RIGHT($F1904, 1)))</f>
        <v>0</v>
      </c>
      <c r="BV1904" s="45">
        <f t="shared" si="45620"/>
        <v>0</v>
      </c>
      <c r="BW1904" s="36"/>
      <c r="BX1904" s="37"/>
      <c r="BY1904" s="44">
        <f t="shared" ref="BY1904" si="45671">parseTime(BW1904)-(BX1906=INT(RIGHT($F1904, 1)))</f>
        <v>0</v>
      </c>
      <c r="BZ1904" s="45">
        <f t="shared" si="45622"/>
        <v>0</v>
      </c>
      <c r="CA1904" s="36"/>
      <c r="CB1904" s="37"/>
      <c r="CC1904" s="44">
        <f t="shared" ref="CC1904" si="45672">parseTime(CA1904)-(CB1906=INT(RIGHT($F1904, 1)))</f>
        <v>0</v>
      </c>
      <c r="CD1904" s="45">
        <f t="shared" si="45624"/>
        <v>0</v>
      </c>
      <c r="CE1904" s="36"/>
      <c r="CF1904" s="37"/>
      <c r="CG1904" s="44">
        <f t="shared" ref="CG1904" si="45673">parseTime(CE1904)-(CF1906=INT(RIGHT($F1904, 1)))</f>
        <v>0</v>
      </c>
      <c r="CH1904" s="45">
        <f t="shared" si="45626"/>
        <v>0</v>
      </c>
    </row>
    <row r="1905" spans="1:86" x14ac:dyDescent="0.25">
      <c r="A1905" s="56" t="s">
        <v>119</v>
      </c>
      <c r="B1905" s="57">
        <f t="shared" ref="B1905" ca="1" si="45674">roleHours(G1901:CH1907, "MCC")</f>
        <v>0</v>
      </c>
      <c r="C1905" s="14">
        <f t="shared" ca="1" si="45644"/>
        <v>0</v>
      </c>
      <c r="D1905" s="14" t="s">
        <v>260</v>
      </c>
      <c r="E1905" s="20">
        <v>4.6500000000000004</v>
      </c>
      <c r="F1905" s="51" t="s">
        <v>132</v>
      </c>
      <c r="G1905" s="36"/>
      <c r="H1905" s="37"/>
      <c r="I1905" s="44">
        <f t="shared" ref="I1905" si="45675">parseTime(G1905)-(H1906=INT(RIGHT($F1905, 1)))</f>
        <v>0</v>
      </c>
      <c r="J1905" s="45">
        <f t="shared" si="45594"/>
        <v>0</v>
      </c>
      <c r="K1905" s="36"/>
      <c r="L1905" s="37"/>
      <c r="M1905" s="44">
        <f t="shared" ref="M1905" si="45676">parseTime(K1905)-(L1906=INT(RIGHT($F1905, 1)))</f>
        <v>0</v>
      </c>
      <c r="N1905" s="45">
        <f t="shared" si="45596"/>
        <v>0</v>
      </c>
      <c r="O1905" s="36"/>
      <c r="P1905" s="37"/>
      <c r="Q1905" s="44">
        <f t="shared" ref="Q1905" si="45677">parseTime(O1905)-(P1906=INT(RIGHT($F1905, 1)))</f>
        <v>0</v>
      </c>
      <c r="R1905" s="45">
        <f t="shared" si="45598"/>
        <v>0</v>
      </c>
      <c r="S1905" s="36"/>
      <c r="T1905" s="37"/>
      <c r="U1905" s="44">
        <f t="shared" ref="U1905" si="45678">parseTime(S1905)-(T1906=INT(RIGHT($F1905, 1)))</f>
        <v>0</v>
      </c>
      <c r="V1905" s="45">
        <f t="shared" si="45600"/>
        <v>0</v>
      </c>
      <c r="W1905" s="36"/>
      <c r="X1905" s="37"/>
      <c r="Y1905" s="44">
        <f t="shared" ref="Y1905" si="45679">parseTime(W1905)-(X1906=INT(RIGHT($F1905, 1)))</f>
        <v>0</v>
      </c>
      <c r="Z1905" s="45">
        <f t="shared" si="45602"/>
        <v>0</v>
      </c>
      <c r="AA1905" s="36"/>
      <c r="AB1905" s="37"/>
      <c r="AC1905" s="44">
        <f t="shared" ref="AC1905" si="45680">parseTime(AA1905)-(AB1906=INT(RIGHT($F1905, 1)))</f>
        <v>0</v>
      </c>
      <c r="AD1905" s="45">
        <f t="shared" si="45604"/>
        <v>0</v>
      </c>
      <c r="AE1905" s="36"/>
      <c r="AF1905" s="37"/>
      <c r="AG1905" s="44">
        <f t="shared" ref="AG1905" si="45681">parseTime(AE1905)-(AF1906=INT(RIGHT($F1905, 1)))</f>
        <v>0</v>
      </c>
      <c r="AH1905" s="45">
        <f t="shared" si="45606"/>
        <v>0</v>
      </c>
      <c r="AI1905" s="36"/>
      <c r="AJ1905" s="37"/>
      <c r="AK1905" s="44">
        <f>parseTime(AI1905)-(AJ1906=INT(RIGHT($F1905, 1)))</f>
        <v>0</v>
      </c>
      <c r="AL1905" s="45">
        <f t="shared" si="45607"/>
        <v>0</v>
      </c>
      <c r="AM1905" s="36"/>
      <c r="AN1905" s="37"/>
      <c r="AO1905" s="44">
        <f t="shared" ref="AO1905" si="45682">parseTime(AM1905)-(AN1906=INT(RIGHT($F1905, 1)))</f>
        <v>0</v>
      </c>
      <c r="AP1905" s="45">
        <f t="shared" si="45609"/>
        <v>0</v>
      </c>
      <c r="AQ1905" s="36"/>
      <c r="AR1905" s="37"/>
      <c r="AS1905" s="44">
        <f t="shared" ref="AS1905" si="45683">parseTime(AQ1905)-(AR1906=INT(RIGHT($F1905, 1)))</f>
        <v>0</v>
      </c>
      <c r="AT1905" s="45">
        <f t="shared" si="45611"/>
        <v>0</v>
      </c>
      <c r="AU1905" s="36"/>
      <c r="AV1905" s="37"/>
      <c r="AW1905" s="44">
        <f>parseTime(AU1905)-(AV1906=INT(RIGHT($F1905, 1)))</f>
        <v>0</v>
      </c>
      <c r="AX1905" s="45">
        <f t="shared" si="45612"/>
        <v>0</v>
      </c>
      <c r="AY1905" s="36"/>
      <c r="AZ1905" s="37"/>
      <c r="BA1905" s="44">
        <f>parseTime(AY1905)-(AZ1906=INT(RIGHT($F1905, 1)))</f>
        <v>0</v>
      </c>
      <c r="BB1905" s="45">
        <f t="shared" si="45613"/>
        <v>0</v>
      </c>
      <c r="BC1905" s="36"/>
      <c r="BD1905" s="37"/>
      <c r="BE1905" s="44">
        <f>parseTime(BC1905)-(BD1906=INT(RIGHT($F1905, 1)))</f>
        <v>0</v>
      </c>
      <c r="BF1905" s="45">
        <f t="shared" si="45614"/>
        <v>0</v>
      </c>
      <c r="BG1905" s="36"/>
      <c r="BH1905" s="37"/>
      <c r="BI1905" s="44">
        <f>parseTime(BG1905)-(BH1906=INT(RIGHT($F1905, 1)))</f>
        <v>0</v>
      </c>
      <c r="BJ1905" s="45">
        <f t="shared" si="45615"/>
        <v>0</v>
      </c>
      <c r="BK1905" s="36"/>
      <c r="BL1905" s="37"/>
      <c r="BM1905" s="44">
        <f>parseTime(BK1905)-(BL1906=INT(RIGHT($F1905, 1)))</f>
        <v>0</v>
      </c>
      <c r="BN1905" s="45">
        <f t="shared" si="45616"/>
        <v>0</v>
      </c>
      <c r="BO1905" s="36"/>
      <c r="BP1905" s="37"/>
      <c r="BQ1905" s="44">
        <f t="shared" ref="BQ1905" si="45684">parseTime(BO1905)-(BP1906=INT(RIGHT($F1905, 1)))</f>
        <v>0</v>
      </c>
      <c r="BR1905" s="45">
        <f t="shared" si="45618"/>
        <v>0</v>
      </c>
      <c r="BS1905" s="36"/>
      <c r="BT1905" s="37"/>
      <c r="BU1905" s="44">
        <f t="shared" ref="BU1905" si="45685">parseTime(BS1905)-(BT1906=INT(RIGHT($F1905, 1)))</f>
        <v>0</v>
      </c>
      <c r="BV1905" s="45">
        <f t="shared" si="45620"/>
        <v>0</v>
      </c>
      <c r="BW1905" s="36"/>
      <c r="BX1905" s="37"/>
      <c r="BY1905" s="44">
        <f t="shared" ref="BY1905" si="45686">parseTime(BW1905)-(BX1906=INT(RIGHT($F1905, 1)))</f>
        <v>0</v>
      </c>
      <c r="BZ1905" s="45">
        <f t="shared" si="45622"/>
        <v>0</v>
      </c>
      <c r="CA1905" s="36"/>
      <c r="CB1905" s="37"/>
      <c r="CC1905" s="44">
        <f t="shared" ref="CC1905" si="45687">parseTime(CA1905)-(CB1906=INT(RIGHT($F1905, 1)))</f>
        <v>0</v>
      </c>
      <c r="CD1905" s="45">
        <f t="shared" si="45624"/>
        <v>0</v>
      </c>
      <c r="CE1905" s="36"/>
      <c r="CF1905" s="37"/>
      <c r="CG1905" s="44">
        <f t="shared" ref="CG1905" si="45688">parseTime(CE1905)-(CF1906=INT(RIGHT($F1905, 1)))</f>
        <v>0</v>
      </c>
      <c r="CH1905" s="45">
        <f t="shared" si="45626"/>
        <v>0</v>
      </c>
    </row>
    <row r="1906" spans="1:86" x14ac:dyDescent="0.25">
      <c r="A1906" s="56"/>
      <c r="B1906" s="57"/>
      <c r="C1906" s="14">
        <f t="shared" si="45644"/>
        <v>0</v>
      </c>
      <c r="D1906" s="14"/>
      <c r="E1906" s="20">
        <f t="shared" ref="E1906" si="45689">((7.5/2)-0.5+E1905)*8</f>
        <v>63.2</v>
      </c>
      <c r="F1906" s="51"/>
      <c r="G1906" s="46" t="s">
        <v>134</v>
      </c>
      <c r="H1906" s="38">
        <f t="shared" ref="H1906" si="45690">lunchAdjust(G1901:H1905)</f>
        <v>1</v>
      </c>
      <c r="I1906" s="48" t="s">
        <v>0</v>
      </c>
      <c r="J1906" s="39">
        <f t="shared" ref="J1906" si="45691">SUMPRODUCT(I1901:I1905*J1901:J1905)</f>
        <v>0</v>
      </c>
      <c r="K1906" s="46" t="s">
        <v>134</v>
      </c>
      <c r="L1906" s="38">
        <f t="shared" ref="L1906" si="45692">lunchAdjust(K1901:L1905)</f>
        <v>1</v>
      </c>
      <c r="M1906" s="48" t="s">
        <v>0</v>
      </c>
      <c r="N1906" s="39">
        <f t="shared" ref="N1906" si="45693">SUMPRODUCT(M1901:M1905*N1901:N1905)</f>
        <v>8</v>
      </c>
      <c r="O1906" s="46" t="s">
        <v>134</v>
      </c>
      <c r="P1906" s="38">
        <f t="shared" ref="P1906" si="45694">lunchAdjust(O1901:P1905)</f>
        <v>0</v>
      </c>
      <c r="Q1906" s="48" t="s">
        <v>0</v>
      </c>
      <c r="R1906" s="39">
        <f t="shared" ref="R1906" si="45695">SUMPRODUCT(Q1901:Q1905*R1901:R1905)</f>
        <v>0</v>
      </c>
      <c r="S1906" s="46" t="s">
        <v>134</v>
      </c>
      <c r="T1906" s="38">
        <f t="shared" ref="T1906" si="45696">lunchAdjust(S1901:T1905)</f>
        <v>1</v>
      </c>
      <c r="U1906" s="48" t="s">
        <v>0</v>
      </c>
      <c r="V1906" s="39">
        <f t="shared" ref="V1906" si="45697">SUMPRODUCT(U1901:U1905*V1901:V1905)</f>
        <v>8</v>
      </c>
      <c r="W1906" s="46" t="s">
        <v>134</v>
      </c>
      <c r="X1906" s="38">
        <f t="shared" ref="X1906" si="45698">lunchAdjust(W1901:X1905)</f>
        <v>0</v>
      </c>
      <c r="Y1906" s="48" t="s">
        <v>0</v>
      </c>
      <c r="Z1906" s="39">
        <f t="shared" ref="Z1906" si="45699">SUMPRODUCT(Y1901:Y1905*Z1901:Z1905)</f>
        <v>0</v>
      </c>
      <c r="AA1906" s="46" t="s">
        <v>134</v>
      </c>
      <c r="AB1906" s="38">
        <f t="shared" ref="AB1906" si="45700">lunchAdjust(AA1901:AB1905)</f>
        <v>1</v>
      </c>
      <c r="AC1906" s="48" t="s">
        <v>0</v>
      </c>
      <c r="AD1906" s="39">
        <f t="shared" ref="AD1906" si="45701">SUMPRODUCT(AC1901:AC1905*AD1901:AD1905)</f>
        <v>8</v>
      </c>
      <c r="AE1906" s="46" t="s">
        <v>134</v>
      </c>
      <c r="AF1906" s="38">
        <f t="shared" ref="AF1906" si="45702">lunchAdjust(AE1901:AF1905)</f>
        <v>1</v>
      </c>
      <c r="AG1906" s="48" t="s">
        <v>0</v>
      </c>
      <c r="AH1906" s="39">
        <f t="shared" ref="AH1906" si="45703">SUMPRODUCT(AG1901:AG1905*AH1901:AH1905)</f>
        <v>0</v>
      </c>
      <c r="AI1906" s="46" t="s">
        <v>134</v>
      </c>
      <c r="AJ1906" s="38">
        <f t="shared" ref="AJ1906" si="45704">lunchAdjust(AI1901:AJ1905)</f>
        <v>1</v>
      </c>
      <c r="AK1906" s="48" t="s">
        <v>0</v>
      </c>
      <c r="AL1906" s="39">
        <f t="shared" ref="AL1906" si="45705">SUMPRODUCT(AK1901:AK1905*AL1901:AL1905)</f>
        <v>8</v>
      </c>
      <c r="AM1906" s="46" t="s">
        <v>134</v>
      </c>
      <c r="AN1906" s="38">
        <f t="shared" ref="AN1906" si="45706">lunchAdjust(AM1901:AN1905)</f>
        <v>0</v>
      </c>
      <c r="AO1906" s="48" t="s">
        <v>0</v>
      </c>
      <c r="AP1906" s="39">
        <f t="shared" ref="AP1906" si="45707">SUMPRODUCT(AO1901:AO1905*AP1901:AP1905)</f>
        <v>0</v>
      </c>
      <c r="AQ1906" s="46" t="s">
        <v>134</v>
      </c>
      <c r="AR1906" s="38">
        <f t="shared" ref="AR1906" si="45708">lunchAdjust(AQ1901:AR1905)</f>
        <v>0</v>
      </c>
      <c r="AS1906" s="48" t="s">
        <v>0</v>
      </c>
      <c r="AT1906" s="39">
        <f t="shared" ref="AT1906" si="45709">SUMPRODUCT(AS1901:AS1905*AT1901:AT1905)</f>
        <v>0</v>
      </c>
      <c r="AU1906" s="46" t="s">
        <v>134</v>
      </c>
      <c r="AV1906" s="38">
        <f t="shared" ref="AV1906" si="45710">lunchAdjust(AU1901:AV1905)</f>
        <v>0</v>
      </c>
      <c r="AW1906" s="48" t="s">
        <v>0</v>
      </c>
      <c r="AX1906" s="39">
        <f t="shared" ref="AX1906" si="45711">SUMPRODUCT(AW1901:AW1905*AX1901:AX1905)</f>
        <v>0</v>
      </c>
      <c r="AY1906" s="46" t="s">
        <v>134</v>
      </c>
      <c r="AZ1906" s="38">
        <f t="shared" ref="AZ1906" si="45712">lunchAdjust(AY1901:AZ1905)</f>
        <v>0</v>
      </c>
      <c r="BA1906" s="48" t="s">
        <v>0</v>
      </c>
      <c r="BB1906" s="39">
        <f t="shared" ref="BB1906" si="45713">SUMPRODUCT(BA1901:BA1905*BB1901:BB1905)</f>
        <v>0</v>
      </c>
      <c r="BC1906" s="46" t="s">
        <v>134</v>
      </c>
      <c r="BD1906" s="38">
        <f t="shared" ref="BD1906" si="45714">lunchAdjust(BC1901:BD1905)</f>
        <v>0</v>
      </c>
      <c r="BE1906" s="48" t="s">
        <v>0</v>
      </c>
      <c r="BF1906" s="39">
        <f t="shared" ref="BF1906" si="45715">SUMPRODUCT(BE1901:BE1905*BF1901:BF1905)</f>
        <v>0</v>
      </c>
      <c r="BG1906" s="46" t="s">
        <v>134</v>
      </c>
      <c r="BH1906" s="38">
        <f t="shared" ref="BH1906" si="45716">lunchAdjust(BG1901:BH1905)</f>
        <v>0</v>
      </c>
      <c r="BI1906" s="48" t="s">
        <v>0</v>
      </c>
      <c r="BJ1906" s="39">
        <f t="shared" ref="BJ1906" si="45717">SUMPRODUCT(BI1901:BI1905*BJ1901:BJ1905)</f>
        <v>0</v>
      </c>
      <c r="BK1906" s="46" t="s">
        <v>134</v>
      </c>
      <c r="BL1906" s="38">
        <f t="shared" ref="BL1906" si="45718">lunchAdjust(BK1901:BL1905)</f>
        <v>0</v>
      </c>
      <c r="BM1906" s="48" t="s">
        <v>0</v>
      </c>
      <c r="BN1906" s="39">
        <f t="shared" ref="BN1906" si="45719">SUMPRODUCT(BM1901:BM1905*BN1901:BN1905)</f>
        <v>0</v>
      </c>
      <c r="BO1906" s="46" t="s">
        <v>134</v>
      </c>
      <c r="BP1906" s="38">
        <f t="shared" ref="BP1906" si="45720">lunchAdjust(BO1901:BP1905)</f>
        <v>1</v>
      </c>
      <c r="BQ1906" s="48" t="s">
        <v>0</v>
      </c>
      <c r="BR1906" s="39">
        <f t="shared" ref="BR1906" si="45721">SUMPRODUCT(BQ1901:BQ1905*BR1901:BR1905)</f>
        <v>8</v>
      </c>
      <c r="BS1906" s="46" t="s">
        <v>134</v>
      </c>
      <c r="BT1906" s="38">
        <f t="shared" ref="BT1906" si="45722">lunchAdjust(BS1901:BT1905)</f>
        <v>1</v>
      </c>
      <c r="BU1906" s="48" t="s">
        <v>0</v>
      </c>
      <c r="BV1906" s="39">
        <f t="shared" ref="BV1906" si="45723">SUMPRODUCT(BU1901:BU1905*BV1901:BV1905)</f>
        <v>8</v>
      </c>
      <c r="BW1906" s="46" t="s">
        <v>134</v>
      </c>
      <c r="BX1906" s="38">
        <f t="shared" ref="BX1906" si="45724">lunchAdjust(BW1901:BX1905)</f>
        <v>0</v>
      </c>
      <c r="BY1906" s="48" t="s">
        <v>0</v>
      </c>
      <c r="BZ1906" s="39">
        <f t="shared" ref="BZ1906" si="45725">SUMPRODUCT(BY1901:BY1905*BZ1901:BZ1905)</f>
        <v>0</v>
      </c>
      <c r="CA1906" s="46" t="s">
        <v>134</v>
      </c>
      <c r="CB1906" s="38">
        <f t="shared" ref="CB1906" si="45726">lunchAdjust(CA1901:CB1905)</f>
        <v>0</v>
      </c>
      <c r="CC1906" s="48" t="s">
        <v>0</v>
      </c>
      <c r="CD1906" s="39">
        <f t="shared" ref="CD1906" si="45727">SUMPRODUCT(CC1901:CC1905*CD1901:CD1905)</f>
        <v>0</v>
      </c>
      <c r="CE1906" s="46" t="s">
        <v>134</v>
      </c>
      <c r="CF1906" s="38">
        <f t="shared" ref="CF1906" si="45728">lunchAdjust(CE1901:CF1905)</f>
        <v>0</v>
      </c>
      <c r="CG1906" s="48" t="s">
        <v>0</v>
      </c>
      <c r="CH1906" s="39">
        <f t="shared" ref="CH1906" si="45729">SUMPRODUCT(CG1901:CG1905*CH1901:CH1905)</f>
        <v>0</v>
      </c>
    </row>
    <row r="1907" spans="1:86" ht="15.75" thickBot="1" x14ac:dyDescent="0.3">
      <c r="A1907" s="58" t="s">
        <v>121</v>
      </c>
      <c r="B1907" s="59">
        <f t="shared" ref="B1907" ca="1" si="45730">roleHours(G1901:CH1907, "OUT")</f>
        <v>0</v>
      </c>
      <c r="C1907" s="54" t="s">
        <v>137</v>
      </c>
      <c r="D1907" s="22">
        <f t="shared" ref="D1907" ca="1" si="45731">roleHours(G1901:CH1907, "PTO")</f>
        <v>15.5</v>
      </c>
      <c r="E1907" s="23">
        <f t="shared" ref="E1907" ca="1" si="45732">E1906-B1902</f>
        <v>15.200000000000003</v>
      </c>
      <c r="F1907" s="52"/>
      <c r="G1907" s="47" t="s">
        <v>39</v>
      </c>
      <c r="H1907" s="40">
        <f t="shared" si="44869"/>
        <v>8</v>
      </c>
      <c r="I1907" s="49" t="s">
        <v>135</v>
      </c>
      <c r="J1907" s="41">
        <f t="shared" ref="J1907" si="45733">J1906*G$4</f>
        <v>0</v>
      </c>
      <c r="K1907" s="47" t="s">
        <v>39</v>
      </c>
      <c r="L1907" s="40">
        <f t="shared" ref="L1907" si="45734">SUMPRODUCT(M1901:M1905*(L1901:L1905="PTO"))+SUMPRODUCT(M1901:M1905*(L1901:L1905="HOL"))</f>
        <v>0</v>
      </c>
      <c r="M1907" s="49" t="s">
        <v>135</v>
      </c>
      <c r="N1907" s="41">
        <f t="shared" ref="N1907" si="45735">N1906*K$4</f>
        <v>0</v>
      </c>
      <c r="O1907" s="47" t="s">
        <v>39</v>
      </c>
      <c r="P1907" s="40">
        <f t="shared" ref="P1907" si="45736">SUMPRODUCT(Q1901:Q1905*(P1901:P1905="PTO"))+SUMPRODUCT(Q1901:Q1905*(P1901:P1905="HOL"))</f>
        <v>0</v>
      </c>
      <c r="Q1907" s="49" t="s">
        <v>135</v>
      </c>
      <c r="R1907" s="41">
        <f t="shared" ref="R1907" si="45737">R1906*O$4</f>
        <v>0</v>
      </c>
      <c r="S1907" s="47" t="s">
        <v>39</v>
      </c>
      <c r="T1907" s="40">
        <f t="shared" ref="T1907" si="45738">SUMPRODUCT(U1901:U1905*(T1901:T1905="PTO"))+SUMPRODUCT(U1901:U1905*(T1901:T1905="HOL"))</f>
        <v>0</v>
      </c>
      <c r="U1907" s="49" t="s">
        <v>135</v>
      </c>
      <c r="V1907" s="41">
        <f t="shared" ref="V1907" si="45739">V1906*S$4</f>
        <v>0</v>
      </c>
      <c r="W1907" s="47" t="s">
        <v>39</v>
      </c>
      <c r="X1907" s="40">
        <f t="shared" ref="X1907" si="45740">SUMPRODUCT(Y1901:Y1905*(X1901:X1905="PTO"))+SUMPRODUCT(Y1901:Y1905*(X1901:X1905="HOL"))</f>
        <v>0</v>
      </c>
      <c r="Y1907" s="49" t="s">
        <v>135</v>
      </c>
      <c r="Z1907" s="41">
        <f t="shared" ref="Z1907" si="45741">Z1906*W$4</f>
        <v>0</v>
      </c>
      <c r="AA1907" s="47" t="s">
        <v>39</v>
      </c>
      <c r="AB1907" s="40">
        <f t="shared" ref="AB1907" si="45742">SUMPRODUCT(AC1901:AC1905*(AB1901:AB1905="PTO"))+SUMPRODUCT(AC1901:AC1905*(AB1901:AB1905="HOL"))</f>
        <v>0</v>
      </c>
      <c r="AC1907" s="49" t="s">
        <v>135</v>
      </c>
      <c r="AD1907" s="41">
        <f t="shared" ref="AD1907" si="45743">AD1906*AA$4</f>
        <v>8</v>
      </c>
      <c r="AE1907" s="47" t="s">
        <v>39</v>
      </c>
      <c r="AF1907" s="40">
        <f t="shared" ref="AF1907" si="45744">SUMPRODUCT(AG1901:AG1905*(AF1901:AF1905="PTO"))+SUMPRODUCT(AG1901:AG1905*(AF1901:AF1905="HOL"))</f>
        <v>7.5</v>
      </c>
      <c r="AG1907" s="49" t="s">
        <v>135</v>
      </c>
      <c r="AH1907" s="41">
        <f t="shared" ref="AH1907" si="45745">AH1906*AE$4</f>
        <v>0</v>
      </c>
      <c r="AI1907" s="47" t="s">
        <v>39</v>
      </c>
      <c r="AJ1907" s="40">
        <f t="shared" ref="AJ1907" si="45746">SUMPRODUCT(AK1901:AK1905*(AJ1901:AJ1905="PTO"))+SUMPRODUCT(AK1901:AK1905*(AJ1901:AJ1905="HOL"))</f>
        <v>0</v>
      </c>
      <c r="AK1907" s="49" t="s">
        <v>135</v>
      </c>
      <c r="AL1907" s="41">
        <f>AL1906*AI$4</f>
        <v>8</v>
      </c>
      <c r="AM1907" s="47" t="s">
        <v>39</v>
      </c>
      <c r="AN1907" s="40">
        <f t="shared" ref="AN1907" si="45747">SUMPRODUCT(AO1901:AO1905*(AN1901:AN1905="PTO"))+SUMPRODUCT(AO1901:AO1905*(AN1901:AN1905="HOL"))</f>
        <v>0</v>
      </c>
      <c r="AO1907" s="49" t="s">
        <v>135</v>
      </c>
      <c r="AP1907" s="41">
        <f t="shared" ref="AP1907" si="45748">AP1906*AM$4</f>
        <v>0</v>
      </c>
      <c r="AQ1907" s="47" t="s">
        <v>39</v>
      </c>
      <c r="AR1907" s="40">
        <f t="shared" ref="AR1907" si="45749">SUMPRODUCT(AS1901:AS1905*(AR1901:AR1905="PTO"))+SUMPRODUCT(AS1901:AS1905*(AR1901:AR1905="HOL"))</f>
        <v>0</v>
      </c>
      <c r="AS1907" s="49" t="s">
        <v>135</v>
      </c>
      <c r="AT1907" s="41">
        <f t="shared" ref="AT1907" si="45750">AT1906*AQ$4</f>
        <v>0</v>
      </c>
      <c r="AU1907" s="47" t="s">
        <v>39</v>
      </c>
      <c r="AV1907" s="40">
        <f t="shared" ref="AV1907" si="45751">SUMPRODUCT(AW1901:AW1905*(AV1901:AV1905="PTO"))+SUMPRODUCT(AW1901:AW1905*(AV1901:AV1905="HOL"))</f>
        <v>0</v>
      </c>
      <c r="AW1907" s="49" t="s">
        <v>135</v>
      </c>
      <c r="AX1907" s="41">
        <f>AX1906*AU$4</f>
        <v>0</v>
      </c>
      <c r="AY1907" s="47" t="s">
        <v>39</v>
      </c>
      <c r="AZ1907" s="40">
        <f t="shared" ref="AZ1907" si="45752">SUMPRODUCT(BA1901:BA1905*(AZ1901:AZ1905="PTO"))+SUMPRODUCT(BA1901:BA1905*(AZ1901:AZ1905="HOL"))</f>
        <v>0</v>
      </c>
      <c r="BA1907" s="49" t="s">
        <v>135</v>
      </c>
      <c r="BB1907" s="41">
        <f>BB1906*AY$4</f>
        <v>0</v>
      </c>
      <c r="BC1907" s="47" t="s">
        <v>39</v>
      </c>
      <c r="BD1907" s="40">
        <f t="shared" ref="BD1907" si="45753">SUMPRODUCT(BE1901:BE1905*(BD1901:BD1905="PTO"))+SUMPRODUCT(BE1901:BE1905*(BD1901:BD1905="HOL"))</f>
        <v>0</v>
      </c>
      <c r="BE1907" s="49" t="s">
        <v>135</v>
      </c>
      <c r="BF1907" s="41">
        <f>BF1906*BC$4</f>
        <v>0</v>
      </c>
      <c r="BG1907" s="47" t="s">
        <v>39</v>
      </c>
      <c r="BH1907" s="40">
        <f t="shared" ref="BH1907" si="45754">SUMPRODUCT(BI1901:BI1905*(BH1901:BH1905="PTO"))+SUMPRODUCT(BI1901:BI1905*(BH1901:BH1905="HOL"))</f>
        <v>0</v>
      </c>
      <c r="BI1907" s="49" t="s">
        <v>135</v>
      </c>
      <c r="BJ1907" s="41">
        <f>BJ1906*BG$4</f>
        <v>0</v>
      </c>
      <c r="BK1907" s="47" t="s">
        <v>39</v>
      </c>
      <c r="BL1907" s="40">
        <f t="shared" ref="BL1907" si="45755">SUMPRODUCT(BM1901:BM1905*(BL1901:BL1905="PTO"))+SUMPRODUCT(BM1901:BM1905*(BL1901:BL1905="HOL"))</f>
        <v>0</v>
      </c>
      <c r="BM1907" s="49" t="s">
        <v>135</v>
      </c>
      <c r="BN1907" s="41">
        <f>BN1906*BK$4</f>
        <v>0</v>
      </c>
      <c r="BO1907" s="47" t="s">
        <v>39</v>
      </c>
      <c r="BP1907" s="40">
        <f t="shared" ref="BP1907" si="45756">SUMPRODUCT(BQ1901:BQ1905*(BP1901:BP1905="PTO"))+SUMPRODUCT(BQ1901:BQ1905*(BP1901:BP1905="HOL"))</f>
        <v>0</v>
      </c>
      <c r="BQ1907" s="49" t="s">
        <v>135</v>
      </c>
      <c r="BR1907" s="41">
        <f t="shared" ref="BR1907" si="45757">BR1906*BO$4</f>
        <v>8</v>
      </c>
      <c r="BS1907" s="47" t="s">
        <v>39</v>
      </c>
      <c r="BT1907" s="40">
        <f t="shared" ref="BT1907" si="45758">SUMPRODUCT(BU1901:BU1905*(BT1901:BT1905="PTO"))+SUMPRODUCT(BU1901:BU1905*(BT1901:BT1905="HOL"))</f>
        <v>0</v>
      </c>
      <c r="BU1907" s="49" t="s">
        <v>135</v>
      </c>
      <c r="BV1907" s="41">
        <f t="shared" ref="BV1907" si="45759">BV1906*BS$4</f>
        <v>8</v>
      </c>
      <c r="BW1907" s="47" t="s">
        <v>39</v>
      </c>
      <c r="BX1907" s="40">
        <f t="shared" ref="BX1907" si="45760">SUMPRODUCT(BY1901:BY1905*(BX1901:BX1905="PTO"))+SUMPRODUCT(BY1901:BY1905*(BX1901:BX1905="HOL"))</f>
        <v>0</v>
      </c>
      <c r="BY1907" s="49" t="s">
        <v>135</v>
      </c>
      <c r="BZ1907" s="41">
        <f t="shared" ref="BZ1907" si="45761">BZ1906*BW$4</f>
        <v>0</v>
      </c>
      <c r="CA1907" s="47" t="s">
        <v>39</v>
      </c>
      <c r="CB1907" s="40">
        <f t="shared" ref="CB1907" si="45762">SUMPRODUCT(CC1901:CC1905*(CB1901:CB1905="PTO"))+SUMPRODUCT(CC1901:CC1905*(CB1901:CB1905="HOL"))</f>
        <v>0</v>
      </c>
      <c r="CC1907" s="49" t="s">
        <v>135</v>
      </c>
      <c r="CD1907" s="41">
        <f t="shared" ref="CD1907" si="45763">CD1906*CA$4</f>
        <v>0</v>
      </c>
      <c r="CE1907" s="47" t="s">
        <v>39</v>
      </c>
      <c r="CF1907" s="40">
        <f t="shared" ref="CF1907" si="45764">SUMPRODUCT(CG1901:CG1905*(CF1901:CF1905="PTO"))+SUMPRODUCT(CG1901:CG1905*(CF1901:CF1905="HOL"))</f>
        <v>0</v>
      </c>
      <c r="CG1907" s="49" t="s">
        <v>135</v>
      </c>
      <c r="CH1907" s="41">
        <f t="shared" ref="CH1907" si="45765">CH1906*CE$4</f>
        <v>0</v>
      </c>
    </row>
    <row r="1908" spans="1:86" x14ac:dyDescent="0.25">
      <c r="A1908" s="70" t="s">
        <v>133</v>
      </c>
      <c r="B1908" s="71">
        <f t="shared" ref="B1908" ca="1" si="45766">D1908-B1909</f>
        <v>5.3333333333333357</v>
      </c>
      <c r="C1908" s="72" t="s">
        <v>122</v>
      </c>
      <c r="D1908" s="71">
        <f>IFERROR(INDEX(Holidays[FTE], MATCH(Entry!E1908, Holidays[Date], 0)), 1)*8*INDEX(FTEguide[[1]:[12]], MATCH(Entry!E1909, FTEguide[Weekday], 0), IF(Entry!E1911&gt;0, Entry!E1911, MONTH(Entry!E1908)))</f>
        <v>21.333333333333336</v>
      </c>
      <c r="E1908" s="60">
        <f t="shared" si="44386"/>
        <v>44100</v>
      </c>
      <c r="F1908" s="50" t="s">
        <v>128</v>
      </c>
      <c r="G1908" s="34"/>
      <c r="H1908" s="35"/>
      <c r="I1908" s="42">
        <f t="shared" ref="I1908" si="45767">parseTime(G1908)-(H1913=INT(RIGHT($F1908, 1)))</f>
        <v>0</v>
      </c>
      <c r="J1908" s="43">
        <f t="shared" ref="J1908:J1912" si="45768">isClocked(H1908)</f>
        <v>0</v>
      </c>
      <c r="K1908" s="34"/>
      <c r="L1908" s="35"/>
      <c r="M1908" s="42">
        <f t="shared" ref="M1908" si="45769">parseTime(K1908)-(L1913=INT(RIGHT($F1908, 1)))</f>
        <v>0</v>
      </c>
      <c r="N1908" s="43">
        <f t="shared" ref="N1908:N1912" si="45770">isClocked(L1908)</f>
        <v>0</v>
      </c>
      <c r="O1908" s="34"/>
      <c r="P1908" s="35"/>
      <c r="Q1908" s="42">
        <f t="shared" ref="Q1908" si="45771">parseTime(O1908)-(P1913=INT(RIGHT($F1908, 1)))</f>
        <v>0</v>
      </c>
      <c r="R1908" s="43">
        <f t="shared" ref="R1908:R1912" si="45772">isClocked(P1908)</f>
        <v>0</v>
      </c>
      <c r="S1908" s="34"/>
      <c r="T1908" s="35"/>
      <c r="U1908" s="42">
        <f t="shared" ref="U1908" si="45773">parseTime(S1908)-(T1913=INT(RIGHT($F1908, 1)))</f>
        <v>0</v>
      </c>
      <c r="V1908" s="43">
        <f t="shared" ref="V1908:V1912" si="45774">isClocked(T1908)</f>
        <v>0</v>
      </c>
      <c r="W1908" s="34"/>
      <c r="X1908" s="35"/>
      <c r="Y1908" s="42">
        <f t="shared" ref="Y1908" si="45775">parseTime(W1908)-(X1913=INT(RIGHT($F1908, 1)))</f>
        <v>0</v>
      </c>
      <c r="Z1908" s="43">
        <f t="shared" ref="Z1908:Z1912" si="45776">isClocked(X1908)</f>
        <v>0</v>
      </c>
      <c r="AA1908" s="34"/>
      <c r="AB1908" s="35"/>
      <c r="AC1908" s="42">
        <f t="shared" ref="AC1908" si="45777">parseTime(AA1908)-(AB1913=INT(RIGHT($F1908, 1)))</f>
        <v>0</v>
      </c>
      <c r="AD1908" s="43">
        <f t="shared" ref="AD1908:AD1912" si="45778">isClocked(AB1908)</f>
        <v>0</v>
      </c>
      <c r="AE1908" s="34"/>
      <c r="AF1908" s="35"/>
      <c r="AG1908" s="42">
        <f t="shared" ref="AG1908" si="45779">parseTime(AE1908)-(AF1913=INT(RIGHT($F1908, 1)))</f>
        <v>0</v>
      </c>
      <c r="AH1908" s="43">
        <f t="shared" ref="AH1908:AH1912" si="45780">isClocked(AF1908)</f>
        <v>0</v>
      </c>
      <c r="AI1908" s="34" t="s">
        <v>136</v>
      </c>
      <c r="AJ1908" s="35" t="s">
        <v>23</v>
      </c>
      <c r="AK1908" s="42">
        <f>parseTime(AI1908)-(AJ1913=INT(RIGHT($F1908, 1)))</f>
        <v>8</v>
      </c>
      <c r="AL1908" s="43">
        <f t="shared" ref="AL1908:AL1912" si="45781">isClocked(AJ1908)</f>
        <v>1</v>
      </c>
      <c r="AM1908" s="34"/>
      <c r="AN1908" s="35"/>
      <c r="AO1908" s="42">
        <f t="shared" ref="AO1908" si="45782">parseTime(AM1908)-(AN1913=INT(RIGHT($F1908, 1)))</f>
        <v>0</v>
      </c>
      <c r="AP1908" s="43">
        <f t="shared" ref="AP1908:AP1912" si="45783">isClocked(AN1908)</f>
        <v>0</v>
      </c>
      <c r="AQ1908" s="34"/>
      <c r="AR1908" s="35"/>
      <c r="AS1908" s="42">
        <f t="shared" ref="AS1908" si="45784">parseTime(AQ1908)-(AR1913=INT(RIGHT($F1908, 1)))</f>
        <v>0</v>
      </c>
      <c r="AT1908" s="43">
        <f t="shared" ref="AT1908:AT1912" si="45785">isClocked(AR1908)</f>
        <v>0</v>
      </c>
      <c r="AU1908" s="34"/>
      <c r="AV1908" s="35"/>
      <c r="AW1908" s="42">
        <f>parseTime(AU1908)-(AV1913=INT(RIGHT($F1908, 1)))</f>
        <v>0</v>
      </c>
      <c r="AX1908" s="43">
        <f t="shared" ref="AX1908:AX1912" si="45786">isClocked(AV1908)</f>
        <v>0</v>
      </c>
      <c r="AY1908" s="34"/>
      <c r="AZ1908" s="35"/>
      <c r="BA1908" s="42">
        <f>parseTime(AY1908)-(AZ1913=INT(RIGHT($F1908, 1)))</f>
        <v>0</v>
      </c>
      <c r="BB1908" s="43">
        <f t="shared" ref="BB1908:BB1912" si="45787">isClocked(AZ1908)</f>
        <v>0</v>
      </c>
      <c r="BC1908" s="34"/>
      <c r="BD1908" s="35"/>
      <c r="BE1908" s="42">
        <f>parseTime(BC1908)-(BD1913=INT(RIGHT($F1908, 1)))</f>
        <v>0</v>
      </c>
      <c r="BF1908" s="43">
        <f t="shared" ref="BF1908:BF1912" si="45788">isClocked(BD1908)</f>
        <v>0</v>
      </c>
      <c r="BG1908" s="34"/>
      <c r="BH1908" s="35"/>
      <c r="BI1908" s="42">
        <f>parseTime(BG1908)-(BH1913=INT(RIGHT($F1908, 1)))</f>
        <v>0</v>
      </c>
      <c r="BJ1908" s="43">
        <f t="shared" ref="BJ1908:BJ1912" si="45789">isClocked(BH1908)</f>
        <v>0</v>
      </c>
      <c r="BK1908" s="34"/>
      <c r="BL1908" s="35"/>
      <c r="BM1908" s="42">
        <f>parseTime(BK1908)-(BL1913=INT(RIGHT($F1908, 1)))</f>
        <v>0</v>
      </c>
      <c r="BN1908" s="43">
        <f t="shared" ref="BN1908:BN1912" si="45790">isClocked(BL1908)</f>
        <v>0</v>
      </c>
      <c r="BO1908" s="34" t="s">
        <v>136</v>
      </c>
      <c r="BP1908" s="35" t="s">
        <v>23</v>
      </c>
      <c r="BQ1908" s="42">
        <f t="shared" ref="BQ1908" si="45791">parseTime(BO1908)-(BP1913=INT(RIGHT($F1908, 1)))</f>
        <v>8</v>
      </c>
      <c r="BR1908" s="43">
        <f t="shared" ref="BR1908:BR1912" si="45792">isClocked(BP1908)</f>
        <v>1</v>
      </c>
      <c r="BS1908" s="34"/>
      <c r="BT1908" s="35"/>
      <c r="BU1908" s="42">
        <f t="shared" ref="BU1908" si="45793">parseTime(BS1908)-(BT1913=INT(RIGHT($F1908, 1)))</f>
        <v>0</v>
      </c>
      <c r="BV1908" s="43">
        <f t="shared" ref="BV1908:BV1912" si="45794">isClocked(BT1908)</f>
        <v>0</v>
      </c>
      <c r="BW1908" s="34"/>
      <c r="BX1908" s="35"/>
      <c r="BY1908" s="42">
        <f t="shared" ref="BY1908" si="45795">parseTime(BW1908)-(BX1913=INT(RIGHT($F1908, 1)))</f>
        <v>0</v>
      </c>
      <c r="BZ1908" s="43">
        <f t="shared" ref="BZ1908:BZ1912" si="45796">isClocked(BX1908)</f>
        <v>0</v>
      </c>
      <c r="CA1908" s="34"/>
      <c r="CB1908" s="35"/>
      <c r="CC1908" s="42">
        <f t="shared" ref="CC1908" si="45797">parseTime(CA1908)-(CB1913=INT(RIGHT($F1908, 1)))</f>
        <v>0</v>
      </c>
      <c r="CD1908" s="43">
        <f t="shared" ref="CD1908:CD1912" si="45798">isClocked(CB1908)</f>
        <v>0</v>
      </c>
      <c r="CE1908" s="34"/>
      <c r="CF1908" s="35"/>
      <c r="CG1908" s="42">
        <f t="shared" ref="CG1908" si="45799">parseTime(CE1908)-(CF1913=INT(RIGHT($F1908, 1)))</f>
        <v>0</v>
      </c>
      <c r="CH1908" s="43">
        <f t="shared" ref="CH1908:CH1912" si="45800">isClocked(CF1908)</f>
        <v>0</v>
      </c>
    </row>
    <row r="1909" spans="1:86" x14ac:dyDescent="0.25">
      <c r="A1909" s="56" t="s">
        <v>0</v>
      </c>
      <c r="B1909" s="57">
        <f t="shared" ca="1" si="45627"/>
        <v>16</v>
      </c>
      <c r="C1909" s="14" t="s">
        <v>252</v>
      </c>
      <c r="D1909" s="14">
        <f t="shared" si="45110"/>
        <v>53.7</v>
      </c>
      <c r="E1909" s="55" t="str">
        <f t="shared" si="45628"/>
        <v>Saturday</v>
      </c>
      <c r="F1909" s="51" t="s">
        <v>129</v>
      </c>
      <c r="G1909" s="36"/>
      <c r="H1909" s="37"/>
      <c r="I1909" s="44">
        <f t="shared" ref="I1909" si="45801">parseTime(G1909)-(H1913=INT(RIGHT($F1909, 1)))</f>
        <v>0</v>
      </c>
      <c r="J1909" s="45">
        <f t="shared" si="45768"/>
        <v>0</v>
      </c>
      <c r="K1909" s="36"/>
      <c r="L1909" s="37"/>
      <c r="M1909" s="44">
        <f t="shared" ref="M1909" si="45802">parseTime(K1909)-(L1913=INT(RIGHT($F1909, 1)))</f>
        <v>0</v>
      </c>
      <c r="N1909" s="45">
        <f t="shared" si="45770"/>
        <v>0</v>
      </c>
      <c r="O1909" s="36"/>
      <c r="P1909" s="37"/>
      <c r="Q1909" s="44">
        <f t="shared" ref="Q1909" si="45803">parseTime(O1909)-(P1913=INT(RIGHT($F1909, 1)))</f>
        <v>0</v>
      </c>
      <c r="R1909" s="45">
        <f t="shared" si="45772"/>
        <v>0</v>
      </c>
      <c r="S1909" s="36"/>
      <c r="T1909" s="37"/>
      <c r="U1909" s="44">
        <f t="shared" ref="U1909" si="45804">parseTime(S1909)-(T1913=INT(RIGHT($F1909, 1)))</f>
        <v>0</v>
      </c>
      <c r="V1909" s="45">
        <f t="shared" si="45774"/>
        <v>0</v>
      </c>
      <c r="W1909" s="36"/>
      <c r="X1909" s="37"/>
      <c r="Y1909" s="44">
        <f t="shared" ref="Y1909" si="45805">parseTime(W1909)-(X1913=INT(RIGHT($F1909, 1)))</f>
        <v>0</v>
      </c>
      <c r="Z1909" s="45">
        <f t="shared" si="45776"/>
        <v>0</v>
      </c>
      <c r="AA1909" s="36"/>
      <c r="AB1909" s="37"/>
      <c r="AC1909" s="44">
        <f t="shared" ref="AC1909" si="45806">parseTime(AA1909)-(AB1913=INT(RIGHT($F1909, 1)))</f>
        <v>0</v>
      </c>
      <c r="AD1909" s="45">
        <f t="shared" si="45778"/>
        <v>0</v>
      </c>
      <c r="AE1909" s="36"/>
      <c r="AF1909" s="37"/>
      <c r="AG1909" s="44">
        <f t="shared" ref="AG1909" si="45807">parseTime(AE1909)-(AF1913=INT(RIGHT($F1909, 1)))</f>
        <v>0</v>
      </c>
      <c r="AH1909" s="45">
        <f t="shared" si="45780"/>
        <v>0</v>
      </c>
      <c r="AI1909" s="36"/>
      <c r="AJ1909" s="37"/>
      <c r="AK1909" s="44">
        <f>parseTime(AI1909)-(AJ1913=INT(RIGHT($F1909, 1)))</f>
        <v>0</v>
      </c>
      <c r="AL1909" s="45">
        <f t="shared" si="45781"/>
        <v>0</v>
      </c>
      <c r="AM1909" s="36"/>
      <c r="AN1909" s="37"/>
      <c r="AO1909" s="44">
        <f t="shared" ref="AO1909" si="45808">parseTime(AM1909)-(AN1913=INT(RIGHT($F1909, 1)))</f>
        <v>0</v>
      </c>
      <c r="AP1909" s="45">
        <f t="shared" si="45783"/>
        <v>0</v>
      </c>
      <c r="AQ1909" s="36"/>
      <c r="AR1909" s="37"/>
      <c r="AS1909" s="44">
        <f t="shared" ref="AS1909" si="45809">parseTime(AQ1909)-(AR1913=INT(RIGHT($F1909, 1)))</f>
        <v>0</v>
      </c>
      <c r="AT1909" s="45">
        <f t="shared" si="45785"/>
        <v>0</v>
      </c>
      <c r="AU1909" s="36"/>
      <c r="AV1909" s="37"/>
      <c r="AW1909" s="44">
        <f>parseTime(AU1909)-(AV1913=INT(RIGHT($F1909, 1)))</f>
        <v>0</v>
      </c>
      <c r="AX1909" s="45">
        <f t="shared" si="45786"/>
        <v>0</v>
      </c>
      <c r="AY1909" s="36"/>
      <c r="AZ1909" s="37"/>
      <c r="BA1909" s="44">
        <f>parseTime(AY1909)-(AZ1913=INT(RIGHT($F1909, 1)))</f>
        <v>0</v>
      </c>
      <c r="BB1909" s="45">
        <f t="shared" si="45787"/>
        <v>0</v>
      </c>
      <c r="BC1909" s="36"/>
      <c r="BD1909" s="37"/>
      <c r="BE1909" s="44">
        <f>parseTime(BC1909)-(BD1913=INT(RIGHT($F1909, 1)))</f>
        <v>0</v>
      </c>
      <c r="BF1909" s="45">
        <f t="shared" si="45788"/>
        <v>0</v>
      </c>
      <c r="BG1909" s="36"/>
      <c r="BH1909" s="37"/>
      <c r="BI1909" s="44">
        <f>parseTime(BG1909)-(BH1913=INT(RIGHT($F1909, 1)))</f>
        <v>0</v>
      </c>
      <c r="BJ1909" s="45">
        <f t="shared" si="45789"/>
        <v>0</v>
      </c>
      <c r="BK1909" s="36"/>
      <c r="BL1909" s="37"/>
      <c r="BM1909" s="44">
        <f>parseTime(BK1909)-(BL1913=INT(RIGHT($F1909, 1)))</f>
        <v>0</v>
      </c>
      <c r="BN1909" s="45">
        <f t="shared" si="45790"/>
        <v>0</v>
      </c>
      <c r="BO1909" s="36"/>
      <c r="BP1909" s="37"/>
      <c r="BQ1909" s="44">
        <f t="shared" ref="BQ1909" si="45810">parseTime(BO1909)-(BP1913=INT(RIGHT($F1909, 1)))</f>
        <v>0</v>
      </c>
      <c r="BR1909" s="45">
        <f t="shared" si="45792"/>
        <v>0</v>
      </c>
      <c r="BS1909" s="36"/>
      <c r="BT1909" s="37"/>
      <c r="BU1909" s="44">
        <f t="shared" ref="BU1909" si="45811">parseTime(BS1909)-(BT1913=INT(RIGHT($F1909, 1)))</f>
        <v>0</v>
      </c>
      <c r="BV1909" s="45">
        <f t="shared" si="45794"/>
        <v>0</v>
      </c>
      <c r="BW1909" s="36"/>
      <c r="BX1909" s="37"/>
      <c r="BY1909" s="44">
        <f t="shared" ref="BY1909" si="45812">parseTime(BW1909)-(BX1913=INT(RIGHT($F1909, 1)))</f>
        <v>0</v>
      </c>
      <c r="BZ1909" s="45">
        <f t="shared" si="45796"/>
        <v>0</v>
      </c>
      <c r="CA1909" s="36"/>
      <c r="CB1909" s="37"/>
      <c r="CC1909" s="44">
        <f t="shared" ref="CC1909" si="45813">parseTime(CA1909)-(CB1913=INT(RIGHT($F1909, 1)))</f>
        <v>0</v>
      </c>
      <c r="CD1909" s="45">
        <f t="shared" si="45798"/>
        <v>0</v>
      </c>
      <c r="CE1909" s="36"/>
      <c r="CF1909" s="37"/>
      <c r="CG1909" s="44">
        <f t="shared" ref="CG1909" si="45814">parseTime(CE1909)-(CF1913=INT(RIGHT($F1909, 1)))</f>
        <v>0</v>
      </c>
      <c r="CH1909" s="45">
        <f t="shared" si="45800"/>
        <v>0</v>
      </c>
    </row>
    <row r="1910" spans="1:86" x14ac:dyDescent="0.25">
      <c r="A1910" s="56" t="s">
        <v>117</v>
      </c>
      <c r="B1910" s="57">
        <f t="shared" ref="B1910" ca="1" si="45815">roleHours(G1908:CH1914, "MFD")</f>
        <v>16</v>
      </c>
      <c r="C1910" s="14">
        <f t="shared" ref="C1910:C1913" ca="1" si="45816">B1910/8</f>
        <v>2</v>
      </c>
      <c r="D1910" s="14">
        <f t="shared" ref="D1910" ca="1" si="45817">B1909-D1909</f>
        <v>-37.700000000000003</v>
      </c>
      <c r="E1910" s="20" t="s">
        <v>127</v>
      </c>
      <c r="F1910" s="51" t="s">
        <v>130</v>
      </c>
      <c r="G1910" s="36"/>
      <c r="H1910" s="37"/>
      <c r="I1910" s="44">
        <f t="shared" ref="I1910" si="45818">parseTime(G1910)-(H1913=INT(RIGHT($F1910, 1)))</f>
        <v>0</v>
      </c>
      <c r="J1910" s="45">
        <f t="shared" si="45768"/>
        <v>0</v>
      </c>
      <c r="K1910" s="36"/>
      <c r="L1910" s="37"/>
      <c r="M1910" s="44">
        <f t="shared" ref="M1910" si="45819">parseTime(K1910)-(L1913=INT(RIGHT($F1910, 1)))</f>
        <v>0</v>
      </c>
      <c r="N1910" s="45">
        <f t="shared" si="45770"/>
        <v>0</v>
      </c>
      <c r="O1910" s="36"/>
      <c r="P1910" s="37"/>
      <c r="Q1910" s="44">
        <f t="shared" ref="Q1910" si="45820">parseTime(O1910)-(P1913=INT(RIGHT($F1910, 1)))</f>
        <v>0</v>
      </c>
      <c r="R1910" s="45">
        <f t="shared" si="45772"/>
        <v>0</v>
      </c>
      <c r="S1910" s="36"/>
      <c r="T1910" s="37"/>
      <c r="U1910" s="44">
        <f t="shared" ref="U1910" si="45821">parseTime(S1910)-(T1913=INT(RIGHT($F1910, 1)))</f>
        <v>0</v>
      </c>
      <c r="V1910" s="45">
        <f t="shared" si="45774"/>
        <v>0</v>
      </c>
      <c r="W1910" s="36"/>
      <c r="X1910" s="37"/>
      <c r="Y1910" s="44">
        <f t="shared" ref="Y1910" si="45822">parseTime(W1910)-(X1913=INT(RIGHT($F1910, 1)))</f>
        <v>0</v>
      </c>
      <c r="Z1910" s="45">
        <f t="shared" si="45776"/>
        <v>0</v>
      </c>
      <c r="AA1910" s="36"/>
      <c r="AB1910" s="37"/>
      <c r="AC1910" s="44">
        <f t="shared" ref="AC1910" si="45823">parseTime(AA1910)-(AB1913=INT(RIGHT($F1910, 1)))</f>
        <v>0</v>
      </c>
      <c r="AD1910" s="45">
        <f t="shared" si="45778"/>
        <v>0</v>
      </c>
      <c r="AE1910" s="36"/>
      <c r="AF1910" s="37"/>
      <c r="AG1910" s="44">
        <f t="shared" ref="AG1910" si="45824">parseTime(AE1910)-(AF1913=INT(RIGHT($F1910, 1)))</f>
        <v>0</v>
      </c>
      <c r="AH1910" s="45">
        <f t="shared" si="45780"/>
        <v>0</v>
      </c>
      <c r="AI1910" s="36"/>
      <c r="AJ1910" s="37"/>
      <c r="AK1910" s="44">
        <f>parseTime(AI1910)-(AJ1913=INT(RIGHT($F1910, 1)))</f>
        <v>0</v>
      </c>
      <c r="AL1910" s="45">
        <f t="shared" si="45781"/>
        <v>0</v>
      </c>
      <c r="AM1910" s="36"/>
      <c r="AN1910" s="37"/>
      <c r="AO1910" s="44">
        <f t="shared" ref="AO1910" si="45825">parseTime(AM1910)-(AN1913=INT(RIGHT($F1910, 1)))</f>
        <v>0</v>
      </c>
      <c r="AP1910" s="45">
        <f t="shared" si="45783"/>
        <v>0</v>
      </c>
      <c r="AQ1910" s="36"/>
      <c r="AR1910" s="37"/>
      <c r="AS1910" s="44">
        <f t="shared" ref="AS1910" si="45826">parseTime(AQ1910)-(AR1913=INT(RIGHT($F1910, 1)))</f>
        <v>0</v>
      </c>
      <c r="AT1910" s="45">
        <f t="shared" si="45785"/>
        <v>0</v>
      </c>
      <c r="AU1910" s="36"/>
      <c r="AV1910" s="37"/>
      <c r="AW1910" s="44">
        <f>parseTime(AU1910)-(AV1913=INT(RIGHT($F1910, 1)))</f>
        <v>0</v>
      </c>
      <c r="AX1910" s="45">
        <f t="shared" si="45786"/>
        <v>0</v>
      </c>
      <c r="AY1910" s="36"/>
      <c r="AZ1910" s="37"/>
      <c r="BA1910" s="44">
        <f>parseTime(AY1910)-(AZ1913=INT(RIGHT($F1910, 1)))</f>
        <v>0</v>
      </c>
      <c r="BB1910" s="45">
        <f t="shared" si="45787"/>
        <v>0</v>
      </c>
      <c r="BC1910" s="36"/>
      <c r="BD1910" s="37"/>
      <c r="BE1910" s="44">
        <f>parseTime(BC1910)-(BD1913=INT(RIGHT($F1910, 1)))</f>
        <v>0</v>
      </c>
      <c r="BF1910" s="45">
        <f t="shared" si="45788"/>
        <v>0</v>
      </c>
      <c r="BG1910" s="36"/>
      <c r="BH1910" s="37"/>
      <c r="BI1910" s="44">
        <f>parseTime(BG1910)-(BH1913=INT(RIGHT($F1910, 1)))</f>
        <v>0</v>
      </c>
      <c r="BJ1910" s="45">
        <f t="shared" si="45789"/>
        <v>0</v>
      </c>
      <c r="BK1910" s="36"/>
      <c r="BL1910" s="37"/>
      <c r="BM1910" s="44">
        <f>parseTime(BK1910)-(BL1913=INT(RIGHT($F1910, 1)))</f>
        <v>0</v>
      </c>
      <c r="BN1910" s="45">
        <f t="shared" si="45790"/>
        <v>0</v>
      </c>
      <c r="BO1910" s="36"/>
      <c r="BP1910" s="37"/>
      <c r="BQ1910" s="44">
        <f t="shared" ref="BQ1910" si="45827">parseTime(BO1910)-(BP1913=INT(RIGHT($F1910, 1)))</f>
        <v>0</v>
      </c>
      <c r="BR1910" s="45">
        <f t="shared" si="45792"/>
        <v>0</v>
      </c>
      <c r="BS1910" s="36"/>
      <c r="BT1910" s="37"/>
      <c r="BU1910" s="44">
        <f t="shared" ref="BU1910" si="45828">parseTime(BS1910)-(BT1913=INT(RIGHT($F1910, 1)))</f>
        <v>0</v>
      </c>
      <c r="BV1910" s="45">
        <f t="shared" si="45794"/>
        <v>0</v>
      </c>
      <c r="BW1910" s="36"/>
      <c r="BX1910" s="37"/>
      <c r="BY1910" s="44">
        <f t="shared" ref="BY1910" si="45829">parseTime(BW1910)-(BX1913=INT(RIGHT($F1910, 1)))</f>
        <v>0</v>
      </c>
      <c r="BZ1910" s="45">
        <f t="shared" si="45796"/>
        <v>0</v>
      </c>
      <c r="CA1910" s="36"/>
      <c r="CB1910" s="37"/>
      <c r="CC1910" s="44">
        <f t="shared" ref="CC1910" si="45830">parseTime(CA1910)-(CB1913=INT(RIGHT($F1910, 1)))</f>
        <v>0</v>
      </c>
      <c r="CD1910" s="45">
        <f t="shared" si="45798"/>
        <v>0</v>
      </c>
      <c r="CE1910" s="36"/>
      <c r="CF1910" s="37"/>
      <c r="CG1910" s="44">
        <f t="shared" ref="CG1910" si="45831">parseTime(CE1910)-(CF1913=INT(RIGHT($F1910, 1)))</f>
        <v>0</v>
      </c>
      <c r="CH1910" s="45">
        <f t="shared" si="45800"/>
        <v>0</v>
      </c>
    </row>
    <row r="1911" spans="1:86" x14ac:dyDescent="0.25">
      <c r="A1911" s="56"/>
      <c r="B1911" s="57"/>
      <c r="C1911" s="14">
        <f t="shared" si="45816"/>
        <v>0</v>
      </c>
      <c r="D1911" s="14" t="s">
        <v>259</v>
      </c>
      <c r="E1911" s="20">
        <v>4.25</v>
      </c>
      <c r="F1911" s="51" t="s">
        <v>131</v>
      </c>
      <c r="G1911" s="36"/>
      <c r="H1911" s="37"/>
      <c r="I1911" s="44">
        <f t="shared" ref="I1911" si="45832">parseTime(G1911)-(H1913=INT(RIGHT($F1911, 1)))</f>
        <v>0</v>
      </c>
      <c r="J1911" s="45">
        <f t="shared" si="45768"/>
        <v>0</v>
      </c>
      <c r="K1911" s="36"/>
      <c r="L1911" s="37"/>
      <c r="M1911" s="44">
        <f t="shared" ref="M1911" si="45833">parseTime(K1911)-(L1913=INT(RIGHT($F1911, 1)))</f>
        <v>0</v>
      </c>
      <c r="N1911" s="45">
        <f t="shared" si="45770"/>
        <v>0</v>
      </c>
      <c r="O1911" s="36"/>
      <c r="P1911" s="37"/>
      <c r="Q1911" s="44">
        <f t="shared" ref="Q1911" si="45834">parseTime(O1911)-(P1913=INT(RIGHT($F1911, 1)))</f>
        <v>0</v>
      </c>
      <c r="R1911" s="45">
        <f t="shared" si="45772"/>
        <v>0</v>
      </c>
      <c r="S1911" s="36"/>
      <c r="T1911" s="37"/>
      <c r="U1911" s="44">
        <f t="shared" ref="U1911" si="45835">parseTime(S1911)-(T1913=INT(RIGHT($F1911, 1)))</f>
        <v>0</v>
      </c>
      <c r="V1911" s="45">
        <f t="shared" si="45774"/>
        <v>0</v>
      </c>
      <c r="W1911" s="36"/>
      <c r="X1911" s="37"/>
      <c r="Y1911" s="44">
        <f t="shared" ref="Y1911" si="45836">parseTime(W1911)-(X1913=INT(RIGHT($F1911, 1)))</f>
        <v>0</v>
      </c>
      <c r="Z1911" s="45">
        <f t="shared" si="45776"/>
        <v>0</v>
      </c>
      <c r="AA1911" s="36"/>
      <c r="AB1911" s="37"/>
      <c r="AC1911" s="44">
        <f t="shared" ref="AC1911" si="45837">parseTime(AA1911)-(AB1913=INT(RIGHT($F1911, 1)))</f>
        <v>0</v>
      </c>
      <c r="AD1911" s="45">
        <f t="shared" si="45778"/>
        <v>0</v>
      </c>
      <c r="AE1911" s="36"/>
      <c r="AF1911" s="37"/>
      <c r="AG1911" s="44">
        <f t="shared" ref="AG1911" si="45838">parseTime(AE1911)-(AF1913=INT(RIGHT($F1911, 1)))</f>
        <v>0</v>
      </c>
      <c r="AH1911" s="45">
        <f t="shared" si="45780"/>
        <v>0</v>
      </c>
      <c r="AI1911" s="36"/>
      <c r="AJ1911" s="37"/>
      <c r="AK1911" s="44">
        <f>parseTime(AI1911)-(AJ1913=INT(RIGHT($F1911, 1)))</f>
        <v>0</v>
      </c>
      <c r="AL1911" s="45">
        <f t="shared" si="45781"/>
        <v>0</v>
      </c>
      <c r="AM1911" s="36"/>
      <c r="AN1911" s="37"/>
      <c r="AO1911" s="44">
        <f t="shared" ref="AO1911" si="45839">parseTime(AM1911)-(AN1913=INT(RIGHT($F1911, 1)))</f>
        <v>0</v>
      </c>
      <c r="AP1911" s="45">
        <f t="shared" si="45783"/>
        <v>0</v>
      </c>
      <c r="AQ1911" s="36"/>
      <c r="AR1911" s="37"/>
      <c r="AS1911" s="44">
        <f t="shared" ref="AS1911" si="45840">parseTime(AQ1911)-(AR1913=INT(RIGHT($F1911, 1)))</f>
        <v>0</v>
      </c>
      <c r="AT1911" s="45">
        <f t="shared" si="45785"/>
        <v>0</v>
      </c>
      <c r="AU1911" s="36"/>
      <c r="AV1911" s="37"/>
      <c r="AW1911" s="44">
        <f>parseTime(AU1911)-(AV1913=INT(RIGHT($F1911, 1)))</f>
        <v>0</v>
      </c>
      <c r="AX1911" s="45">
        <f t="shared" si="45786"/>
        <v>0</v>
      </c>
      <c r="AY1911" s="36"/>
      <c r="AZ1911" s="37"/>
      <c r="BA1911" s="44">
        <f>parseTime(AY1911)-(AZ1913=INT(RIGHT($F1911, 1)))</f>
        <v>0</v>
      </c>
      <c r="BB1911" s="45">
        <f t="shared" si="45787"/>
        <v>0</v>
      </c>
      <c r="BC1911" s="36"/>
      <c r="BD1911" s="37"/>
      <c r="BE1911" s="44">
        <f>parseTime(BC1911)-(BD1913=INT(RIGHT($F1911, 1)))</f>
        <v>0</v>
      </c>
      <c r="BF1911" s="45">
        <f t="shared" si="45788"/>
        <v>0</v>
      </c>
      <c r="BG1911" s="36"/>
      <c r="BH1911" s="37"/>
      <c r="BI1911" s="44">
        <f>parseTime(BG1911)-(BH1913=INT(RIGHT($F1911, 1)))</f>
        <v>0</v>
      </c>
      <c r="BJ1911" s="45">
        <f t="shared" si="45789"/>
        <v>0</v>
      </c>
      <c r="BK1911" s="36"/>
      <c r="BL1911" s="37"/>
      <c r="BM1911" s="44">
        <f>parseTime(BK1911)-(BL1913=INT(RIGHT($F1911, 1)))</f>
        <v>0</v>
      </c>
      <c r="BN1911" s="45">
        <f t="shared" si="45790"/>
        <v>0</v>
      </c>
      <c r="BO1911" s="36"/>
      <c r="BP1911" s="37"/>
      <c r="BQ1911" s="44">
        <f t="shared" ref="BQ1911" si="45841">parseTime(BO1911)-(BP1913=INT(RIGHT($F1911, 1)))</f>
        <v>0</v>
      </c>
      <c r="BR1911" s="45">
        <f t="shared" si="45792"/>
        <v>0</v>
      </c>
      <c r="BS1911" s="36"/>
      <c r="BT1911" s="37"/>
      <c r="BU1911" s="44">
        <f t="shared" ref="BU1911" si="45842">parseTime(BS1911)-(BT1913=INT(RIGHT($F1911, 1)))</f>
        <v>0</v>
      </c>
      <c r="BV1911" s="45">
        <f t="shared" si="45794"/>
        <v>0</v>
      </c>
      <c r="BW1911" s="36"/>
      <c r="BX1911" s="37"/>
      <c r="BY1911" s="44">
        <f t="shared" ref="BY1911" si="45843">parseTime(BW1911)-(BX1913=INT(RIGHT($F1911, 1)))</f>
        <v>0</v>
      </c>
      <c r="BZ1911" s="45">
        <f t="shared" si="45796"/>
        <v>0</v>
      </c>
      <c r="CA1911" s="36"/>
      <c r="CB1911" s="37"/>
      <c r="CC1911" s="44">
        <f t="shared" ref="CC1911" si="45844">parseTime(CA1911)-(CB1913=INT(RIGHT($F1911, 1)))</f>
        <v>0</v>
      </c>
      <c r="CD1911" s="45">
        <f t="shared" si="45798"/>
        <v>0</v>
      </c>
      <c r="CE1911" s="36"/>
      <c r="CF1911" s="37"/>
      <c r="CG1911" s="44">
        <f t="shared" ref="CG1911" si="45845">parseTime(CE1911)-(CF1913=INT(RIGHT($F1911, 1)))</f>
        <v>0</v>
      </c>
      <c r="CH1911" s="45">
        <f t="shared" si="45800"/>
        <v>0</v>
      </c>
    </row>
    <row r="1912" spans="1:86" x14ac:dyDescent="0.25">
      <c r="A1912" s="56" t="s">
        <v>119</v>
      </c>
      <c r="B1912" s="57">
        <f t="shared" ref="B1912" ca="1" si="45846">roleHours(G1908:CH1914, "MCC")</f>
        <v>0</v>
      </c>
      <c r="C1912" s="14">
        <f t="shared" ca="1" si="45816"/>
        <v>0</v>
      </c>
      <c r="D1912" s="14" t="s">
        <v>260</v>
      </c>
      <c r="E1912" s="20">
        <v>4.6500000000000004</v>
      </c>
      <c r="F1912" s="51" t="s">
        <v>132</v>
      </c>
      <c r="G1912" s="36"/>
      <c r="H1912" s="37"/>
      <c r="I1912" s="44">
        <f t="shared" ref="I1912" si="45847">parseTime(G1912)-(H1913=INT(RIGHT($F1912, 1)))</f>
        <v>0</v>
      </c>
      <c r="J1912" s="45">
        <f t="shared" si="45768"/>
        <v>0</v>
      </c>
      <c r="K1912" s="36"/>
      <c r="L1912" s="37"/>
      <c r="M1912" s="44">
        <f t="shared" ref="M1912" si="45848">parseTime(K1912)-(L1913=INT(RIGHT($F1912, 1)))</f>
        <v>0</v>
      </c>
      <c r="N1912" s="45">
        <f t="shared" si="45770"/>
        <v>0</v>
      </c>
      <c r="O1912" s="36"/>
      <c r="P1912" s="37"/>
      <c r="Q1912" s="44">
        <f t="shared" ref="Q1912" si="45849">parseTime(O1912)-(P1913=INT(RIGHT($F1912, 1)))</f>
        <v>0</v>
      </c>
      <c r="R1912" s="45">
        <f t="shared" si="45772"/>
        <v>0</v>
      </c>
      <c r="S1912" s="36"/>
      <c r="T1912" s="37"/>
      <c r="U1912" s="44">
        <f t="shared" ref="U1912" si="45850">parseTime(S1912)-(T1913=INT(RIGHT($F1912, 1)))</f>
        <v>0</v>
      </c>
      <c r="V1912" s="45">
        <f t="shared" si="45774"/>
        <v>0</v>
      </c>
      <c r="W1912" s="36"/>
      <c r="X1912" s="37"/>
      <c r="Y1912" s="44">
        <f t="shared" ref="Y1912" si="45851">parseTime(W1912)-(X1913=INT(RIGHT($F1912, 1)))</f>
        <v>0</v>
      </c>
      <c r="Z1912" s="45">
        <f t="shared" si="45776"/>
        <v>0</v>
      </c>
      <c r="AA1912" s="36"/>
      <c r="AB1912" s="37"/>
      <c r="AC1912" s="44">
        <f t="shared" ref="AC1912" si="45852">parseTime(AA1912)-(AB1913=INT(RIGHT($F1912, 1)))</f>
        <v>0</v>
      </c>
      <c r="AD1912" s="45">
        <f t="shared" si="45778"/>
        <v>0</v>
      </c>
      <c r="AE1912" s="36"/>
      <c r="AF1912" s="37"/>
      <c r="AG1912" s="44">
        <f t="shared" ref="AG1912" si="45853">parseTime(AE1912)-(AF1913=INT(RIGHT($F1912, 1)))</f>
        <v>0</v>
      </c>
      <c r="AH1912" s="45">
        <f t="shared" si="45780"/>
        <v>0</v>
      </c>
      <c r="AI1912" s="36"/>
      <c r="AJ1912" s="37"/>
      <c r="AK1912" s="44">
        <f>parseTime(AI1912)-(AJ1913=INT(RIGHT($F1912, 1)))</f>
        <v>0</v>
      </c>
      <c r="AL1912" s="45">
        <f t="shared" si="45781"/>
        <v>0</v>
      </c>
      <c r="AM1912" s="36"/>
      <c r="AN1912" s="37"/>
      <c r="AO1912" s="44">
        <f t="shared" ref="AO1912" si="45854">parseTime(AM1912)-(AN1913=INT(RIGHT($F1912, 1)))</f>
        <v>0</v>
      </c>
      <c r="AP1912" s="45">
        <f t="shared" si="45783"/>
        <v>0</v>
      </c>
      <c r="AQ1912" s="36"/>
      <c r="AR1912" s="37"/>
      <c r="AS1912" s="44">
        <f t="shared" ref="AS1912" si="45855">parseTime(AQ1912)-(AR1913=INT(RIGHT($F1912, 1)))</f>
        <v>0</v>
      </c>
      <c r="AT1912" s="45">
        <f t="shared" si="45785"/>
        <v>0</v>
      </c>
      <c r="AU1912" s="36"/>
      <c r="AV1912" s="37"/>
      <c r="AW1912" s="44">
        <f>parseTime(AU1912)-(AV1913=INT(RIGHT($F1912, 1)))</f>
        <v>0</v>
      </c>
      <c r="AX1912" s="45">
        <f t="shared" si="45786"/>
        <v>0</v>
      </c>
      <c r="AY1912" s="36"/>
      <c r="AZ1912" s="37"/>
      <c r="BA1912" s="44">
        <f>parseTime(AY1912)-(AZ1913=INT(RIGHT($F1912, 1)))</f>
        <v>0</v>
      </c>
      <c r="BB1912" s="45">
        <f t="shared" si="45787"/>
        <v>0</v>
      </c>
      <c r="BC1912" s="36"/>
      <c r="BD1912" s="37"/>
      <c r="BE1912" s="44">
        <f>parseTime(BC1912)-(BD1913=INT(RIGHT($F1912, 1)))</f>
        <v>0</v>
      </c>
      <c r="BF1912" s="45">
        <f t="shared" si="45788"/>
        <v>0</v>
      </c>
      <c r="BG1912" s="36"/>
      <c r="BH1912" s="37"/>
      <c r="BI1912" s="44">
        <f>parseTime(BG1912)-(BH1913=INT(RIGHT($F1912, 1)))</f>
        <v>0</v>
      </c>
      <c r="BJ1912" s="45">
        <f t="shared" si="45789"/>
        <v>0</v>
      </c>
      <c r="BK1912" s="36"/>
      <c r="BL1912" s="37"/>
      <c r="BM1912" s="44">
        <f>parseTime(BK1912)-(BL1913=INT(RIGHT($F1912, 1)))</f>
        <v>0</v>
      </c>
      <c r="BN1912" s="45">
        <f t="shared" si="45790"/>
        <v>0</v>
      </c>
      <c r="BO1912" s="36"/>
      <c r="BP1912" s="37"/>
      <c r="BQ1912" s="44">
        <f t="shared" ref="BQ1912" si="45856">parseTime(BO1912)-(BP1913=INT(RIGHT($F1912, 1)))</f>
        <v>0</v>
      </c>
      <c r="BR1912" s="45">
        <f t="shared" si="45792"/>
        <v>0</v>
      </c>
      <c r="BS1912" s="36"/>
      <c r="BT1912" s="37"/>
      <c r="BU1912" s="44">
        <f t="shared" ref="BU1912" si="45857">parseTime(BS1912)-(BT1913=INT(RIGHT($F1912, 1)))</f>
        <v>0</v>
      </c>
      <c r="BV1912" s="45">
        <f t="shared" si="45794"/>
        <v>0</v>
      </c>
      <c r="BW1912" s="36"/>
      <c r="BX1912" s="37"/>
      <c r="BY1912" s="44">
        <f t="shared" ref="BY1912" si="45858">parseTime(BW1912)-(BX1913=INT(RIGHT($F1912, 1)))</f>
        <v>0</v>
      </c>
      <c r="BZ1912" s="45">
        <f t="shared" si="45796"/>
        <v>0</v>
      </c>
      <c r="CA1912" s="36"/>
      <c r="CB1912" s="37"/>
      <c r="CC1912" s="44">
        <f t="shared" ref="CC1912" si="45859">parseTime(CA1912)-(CB1913=INT(RIGHT($F1912, 1)))</f>
        <v>0</v>
      </c>
      <c r="CD1912" s="45">
        <f t="shared" si="45798"/>
        <v>0</v>
      </c>
      <c r="CE1912" s="36"/>
      <c r="CF1912" s="37"/>
      <c r="CG1912" s="44">
        <f t="shared" ref="CG1912" si="45860">parseTime(CE1912)-(CF1913=INT(RIGHT($F1912, 1)))</f>
        <v>0</v>
      </c>
      <c r="CH1912" s="45">
        <f t="shared" si="45800"/>
        <v>0</v>
      </c>
    </row>
    <row r="1913" spans="1:86" x14ac:dyDescent="0.25">
      <c r="A1913" s="56"/>
      <c r="B1913" s="57"/>
      <c r="C1913" s="14">
        <f t="shared" si="45816"/>
        <v>0</v>
      </c>
      <c r="D1913" s="14"/>
      <c r="E1913" s="20">
        <f t="shared" ref="E1913" si="45861">((7.5/2)-0.5+E1912)*8</f>
        <v>63.2</v>
      </c>
      <c r="F1913" s="51"/>
      <c r="G1913" s="46" t="s">
        <v>134</v>
      </c>
      <c r="H1913" s="38">
        <f t="shared" ref="H1913" si="45862">lunchAdjust(G1908:H1912)</f>
        <v>0</v>
      </c>
      <c r="I1913" s="48" t="s">
        <v>0</v>
      </c>
      <c r="J1913" s="39">
        <f t="shared" ref="J1913" si="45863">SUMPRODUCT(I1908:I1912*J1908:J1912)</f>
        <v>0</v>
      </c>
      <c r="K1913" s="46" t="s">
        <v>134</v>
      </c>
      <c r="L1913" s="38">
        <f t="shared" ref="L1913" si="45864">lunchAdjust(K1908:L1912)</f>
        <v>0</v>
      </c>
      <c r="M1913" s="48" t="s">
        <v>0</v>
      </c>
      <c r="N1913" s="39">
        <f t="shared" ref="N1913" si="45865">SUMPRODUCT(M1908:M1912*N1908:N1912)</f>
        <v>0</v>
      </c>
      <c r="O1913" s="46" t="s">
        <v>134</v>
      </c>
      <c r="P1913" s="38">
        <f t="shared" ref="P1913" si="45866">lunchAdjust(O1908:P1912)</f>
        <v>0</v>
      </c>
      <c r="Q1913" s="48" t="s">
        <v>0</v>
      </c>
      <c r="R1913" s="39">
        <f t="shared" ref="R1913" si="45867">SUMPRODUCT(Q1908:Q1912*R1908:R1912)</f>
        <v>0</v>
      </c>
      <c r="S1913" s="46" t="s">
        <v>134</v>
      </c>
      <c r="T1913" s="38">
        <f t="shared" ref="T1913" si="45868">lunchAdjust(S1908:T1912)</f>
        <v>0</v>
      </c>
      <c r="U1913" s="48" t="s">
        <v>0</v>
      </c>
      <c r="V1913" s="39">
        <f t="shared" ref="V1913" si="45869">SUMPRODUCT(U1908:U1912*V1908:V1912)</f>
        <v>0</v>
      </c>
      <c r="W1913" s="46" t="s">
        <v>134</v>
      </c>
      <c r="X1913" s="38">
        <f t="shared" ref="X1913" si="45870">lunchAdjust(W1908:X1912)</f>
        <v>0</v>
      </c>
      <c r="Y1913" s="48" t="s">
        <v>0</v>
      </c>
      <c r="Z1913" s="39">
        <f t="shared" ref="Z1913" si="45871">SUMPRODUCT(Y1908:Y1912*Z1908:Z1912)</f>
        <v>0</v>
      </c>
      <c r="AA1913" s="46" t="s">
        <v>134</v>
      </c>
      <c r="AB1913" s="38">
        <f t="shared" ref="AB1913" si="45872">lunchAdjust(AA1908:AB1912)</f>
        <v>0</v>
      </c>
      <c r="AC1913" s="48" t="s">
        <v>0</v>
      </c>
      <c r="AD1913" s="39">
        <f t="shared" ref="AD1913" si="45873">SUMPRODUCT(AC1908:AC1912*AD1908:AD1912)</f>
        <v>0</v>
      </c>
      <c r="AE1913" s="46" t="s">
        <v>134</v>
      </c>
      <c r="AF1913" s="38">
        <f t="shared" ref="AF1913" si="45874">lunchAdjust(AE1908:AF1912)</f>
        <v>0</v>
      </c>
      <c r="AG1913" s="48" t="s">
        <v>0</v>
      </c>
      <c r="AH1913" s="39">
        <f t="shared" ref="AH1913" si="45875">SUMPRODUCT(AG1908:AG1912*AH1908:AH1912)</f>
        <v>0</v>
      </c>
      <c r="AI1913" s="46" t="s">
        <v>134</v>
      </c>
      <c r="AJ1913" s="38">
        <f t="shared" ref="AJ1913" si="45876">lunchAdjust(AI1908:AJ1912)</f>
        <v>1</v>
      </c>
      <c r="AK1913" s="48" t="s">
        <v>0</v>
      </c>
      <c r="AL1913" s="39">
        <f t="shared" ref="AL1913" si="45877">SUMPRODUCT(AK1908:AK1912*AL1908:AL1912)</f>
        <v>8</v>
      </c>
      <c r="AM1913" s="46" t="s">
        <v>134</v>
      </c>
      <c r="AN1913" s="38">
        <f t="shared" ref="AN1913" si="45878">lunchAdjust(AM1908:AN1912)</f>
        <v>0</v>
      </c>
      <c r="AO1913" s="48" t="s">
        <v>0</v>
      </c>
      <c r="AP1913" s="39">
        <f t="shared" ref="AP1913" si="45879">SUMPRODUCT(AO1908:AO1912*AP1908:AP1912)</f>
        <v>0</v>
      </c>
      <c r="AQ1913" s="46" t="s">
        <v>134</v>
      </c>
      <c r="AR1913" s="38">
        <f t="shared" ref="AR1913" si="45880">lunchAdjust(AQ1908:AR1912)</f>
        <v>0</v>
      </c>
      <c r="AS1913" s="48" t="s">
        <v>0</v>
      </c>
      <c r="AT1913" s="39">
        <f t="shared" ref="AT1913" si="45881">SUMPRODUCT(AS1908:AS1912*AT1908:AT1912)</f>
        <v>0</v>
      </c>
      <c r="AU1913" s="46" t="s">
        <v>134</v>
      </c>
      <c r="AV1913" s="38">
        <f t="shared" ref="AV1913" si="45882">lunchAdjust(AU1908:AV1912)</f>
        <v>0</v>
      </c>
      <c r="AW1913" s="48" t="s">
        <v>0</v>
      </c>
      <c r="AX1913" s="39">
        <f t="shared" ref="AX1913" si="45883">SUMPRODUCT(AW1908:AW1912*AX1908:AX1912)</f>
        <v>0</v>
      </c>
      <c r="AY1913" s="46" t="s">
        <v>134</v>
      </c>
      <c r="AZ1913" s="38">
        <f t="shared" ref="AZ1913" si="45884">lunchAdjust(AY1908:AZ1912)</f>
        <v>0</v>
      </c>
      <c r="BA1913" s="48" t="s">
        <v>0</v>
      </c>
      <c r="BB1913" s="39">
        <f t="shared" ref="BB1913" si="45885">SUMPRODUCT(BA1908:BA1912*BB1908:BB1912)</f>
        <v>0</v>
      </c>
      <c r="BC1913" s="46" t="s">
        <v>134</v>
      </c>
      <c r="BD1913" s="38">
        <f t="shared" ref="BD1913" si="45886">lunchAdjust(BC1908:BD1912)</f>
        <v>0</v>
      </c>
      <c r="BE1913" s="48" t="s">
        <v>0</v>
      </c>
      <c r="BF1913" s="39">
        <f t="shared" ref="BF1913" si="45887">SUMPRODUCT(BE1908:BE1912*BF1908:BF1912)</f>
        <v>0</v>
      </c>
      <c r="BG1913" s="46" t="s">
        <v>134</v>
      </c>
      <c r="BH1913" s="38">
        <f t="shared" ref="BH1913" si="45888">lunchAdjust(BG1908:BH1912)</f>
        <v>0</v>
      </c>
      <c r="BI1913" s="48" t="s">
        <v>0</v>
      </c>
      <c r="BJ1913" s="39">
        <f t="shared" ref="BJ1913" si="45889">SUMPRODUCT(BI1908:BI1912*BJ1908:BJ1912)</f>
        <v>0</v>
      </c>
      <c r="BK1913" s="46" t="s">
        <v>134</v>
      </c>
      <c r="BL1913" s="38">
        <f t="shared" ref="BL1913" si="45890">lunchAdjust(BK1908:BL1912)</f>
        <v>0</v>
      </c>
      <c r="BM1913" s="48" t="s">
        <v>0</v>
      </c>
      <c r="BN1913" s="39">
        <f t="shared" ref="BN1913" si="45891">SUMPRODUCT(BM1908:BM1912*BN1908:BN1912)</f>
        <v>0</v>
      </c>
      <c r="BO1913" s="46" t="s">
        <v>134</v>
      </c>
      <c r="BP1913" s="38">
        <f t="shared" ref="BP1913" si="45892">lunchAdjust(BO1908:BP1912)</f>
        <v>1</v>
      </c>
      <c r="BQ1913" s="48" t="s">
        <v>0</v>
      </c>
      <c r="BR1913" s="39">
        <f t="shared" ref="BR1913" si="45893">SUMPRODUCT(BQ1908:BQ1912*BR1908:BR1912)</f>
        <v>8</v>
      </c>
      <c r="BS1913" s="46" t="s">
        <v>134</v>
      </c>
      <c r="BT1913" s="38">
        <f t="shared" ref="BT1913" si="45894">lunchAdjust(BS1908:BT1912)</f>
        <v>0</v>
      </c>
      <c r="BU1913" s="48" t="s">
        <v>0</v>
      </c>
      <c r="BV1913" s="39">
        <f t="shared" ref="BV1913" si="45895">SUMPRODUCT(BU1908:BU1912*BV1908:BV1912)</f>
        <v>0</v>
      </c>
      <c r="BW1913" s="46" t="s">
        <v>134</v>
      </c>
      <c r="BX1913" s="38">
        <f t="shared" ref="BX1913" si="45896">lunchAdjust(BW1908:BX1912)</f>
        <v>0</v>
      </c>
      <c r="BY1913" s="48" t="s">
        <v>0</v>
      </c>
      <c r="BZ1913" s="39">
        <f t="shared" ref="BZ1913" si="45897">SUMPRODUCT(BY1908:BY1912*BZ1908:BZ1912)</f>
        <v>0</v>
      </c>
      <c r="CA1913" s="46" t="s">
        <v>134</v>
      </c>
      <c r="CB1913" s="38">
        <f t="shared" ref="CB1913" si="45898">lunchAdjust(CA1908:CB1912)</f>
        <v>0</v>
      </c>
      <c r="CC1913" s="48" t="s">
        <v>0</v>
      </c>
      <c r="CD1913" s="39">
        <f t="shared" ref="CD1913" si="45899">SUMPRODUCT(CC1908:CC1912*CD1908:CD1912)</f>
        <v>0</v>
      </c>
      <c r="CE1913" s="46" t="s">
        <v>134</v>
      </c>
      <c r="CF1913" s="38">
        <f t="shared" ref="CF1913" si="45900">lunchAdjust(CE1908:CF1912)</f>
        <v>0</v>
      </c>
      <c r="CG1913" s="48" t="s">
        <v>0</v>
      </c>
      <c r="CH1913" s="39">
        <f t="shared" ref="CH1913" si="45901">SUMPRODUCT(CG1908:CG1912*CH1908:CH1912)</f>
        <v>0</v>
      </c>
    </row>
    <row r="1914" spans="1:86" ht="15.75" thickBot="1" x14ac:dyDescent="0.3">
      <c r="A1914" s="58" t="s">
        <v>121</v>
      </c>
      <c r="B1914" s="59">
        <f t="shared" ref="B1914" ca="1" si="45902">roleHours(G1908:CH1914, "OUT")</f>
        <v>0</v>
      </c>
      <c r="C1914" s="54" t="s">
        <v>137</v>
      </c>
      <c r="D1914" s="22">
        <f t="shared" ref="D1914" ca="1" si="45903">roleHours(G1908:CH1914, "PTO")</f>
        <v>0</v>
      </c>
      <c r="E1914" s="23">
        <f t="shared" ref="E1914" ca="1" si="45904">E1913-B1909</f>
        <v>47.2</v>
      </c>
      <c r="F1914" s="52"/>
      <c r="G1914" s="47" t="s">
        <v>39</v>
      </c>
      <c r="H1914" s="40">
        <f t="shared" si="44869"/>
        <v>0</v>
      </c>
      <c r="I1914" s="49" t="s">
        <v>135</v>
      </c>
      <c r="J1914" s="41">
        <f t="shared" ref="J1914" si="45905">J1913*G$4</f>
        <v>0</v>
      </c>
      <c r="K1914" s="47" t="s">
        <v>39</v>
      </c>
      <c r="L1914" s="40">
        <f t="shared" ref="L1914" si="45906">SUMPRODUCT(M1908:M1912*(L1908:L1912="PTO"))+SUMPRODUCT(M1908:M1912*(L1908:L1912="HOL"))</f>
        <v>0</v>
      </c>
      <c r="M1914" s="49" t="s">
        <v>135</v>
      </c>
      <c r="N1914" s="41">
        <f t="shared" ref="N1914" si="45907">N1913*K$4</f>
        <v>0</v>
      </c>
      <c r="O1914" s="47" t="s">
        <v>39</v>
      </c>
      <c r="P1914" s="40">
        <f t="shared" ref="P1914" si="45908">SUMPRODUCT(Q1908:Q1912*(P1908:P1912="PTO"))+SUMPRODUCT(Q1908:Q1912*(P1908:P1912="HOL"))</f>
        <v>0</v>
      </c>
      <c r="Q1914" s="49" t="s">
        <v>135</v>
      </c>
      <c r="R1914" s="41">
        <f t="shared" ref="R1914" si="45909">R1913*O$4</f>
        <v>0</v>
      </c>
      <c r="S1914" s="47" t="s">
        <v>39</v>
      </c>
      <c r="T1914" s="40">
        <f t="shared" ref="T1914" si="45910">SUMPRODUCT(U1908:U1912*(T1908:T1912="PTO"))+SUMPRODUCT(U1908:U1912*(T1908:T1912="HOL"))</f>
        <v>0</v>
      </c>
      <c r="U1914" s="49" t="s">
        <v>135</v>
      </c>
      <c r="V1914" s="41">
        <f t="shared" ref="V1914" si="45911">V1913*S$4</f>
        <v>0</v>
      </c>
      <c r="W1914" s="47" t="s">
        <v>39</v>
      </c>
      <c r="X1914" s="40">
        <f t="shared" ref="X1914" si="45912">SUMPRODUCT(Y1908:Y1912*(X1908:X1912="PTO"))+SUMPRODUCT(Y1908:Y1912*(X1908:X1912="HOL"))</f>
        <v>0</v>
      </c>
      <c r="Y1914" s="49" t="s">
        <v>135</v>
      </c>
      <c r="Z1914" s="41">
        <f t="shared" ref="Z1914" si="45913">Z1913*W$4</f>
        <v>0</v>
      </c>
      <c r="AA1914" s="47" t="s">
        <v>39</v>
      </c>
      <c r="AB1914" s="40">
        <f t="shared" ref="AB1914" si="45914">SUMPRODUCT(AC1908:AC1912*(AB1908:AB1912="PTO"))+SUMPRODUCT(AC1908:AC1912*(AB1908:AB1912="HOL"))</f>
        <v>0</v>
      </c>
      <c r="AC1914" s="49" t="s">
        <v>135</v>
      </c>
      <c r="AD1914" s="41">
        <f t="shared" ref="AD1914" si="45915">AD1913*AA$4</f>
        <v>0</v>
      </c>
      <c r="AE1914" s="47" t="s">
        <v>39</v>
      </c>
      <c r="AF1914" s="40">
        <f t="shared" ref="AF1914" si="45916">SUMPRODUCT(AG1908:AG1912*(AF1908:AF1912="PTO"))+SUMPRODUCT(AG1908:AG1912*(AF1908:AF1912="HOL"))</f>
        <v>0</v>
      </c>
      <c r="AG1914" s="49" t="s">
        <v>135</v>
      </c>
      <c r="AH1914" s="41">
        <f t="shared" ref="AH1914" si="45917">AH1913*AE$4</f>
        <v>0</v>
      </c>
      <c r="AI1914" s="47" t="s">
        <v>39</v>
      </c>
      <c r="AJ1914" s="40">
        <f t="shared" ref="AJ1914" si="45918">SUMPRODUCT(AK1908:AK1912*(AJ1908:AJ1912="PTO"))+SUMPRODUCT(AK1908:AK1912*(AJ1908:AJ1912="HOL"))</f>
        <v>0</v>
      </c>
      <c r="AK1914" s="49" t="s">
        <v>135</v>
      </c>
      <c r="AL1914" s="41">
        <f>AL1913*AI$4</f>
        <v>8</v>
      </c>
      <c r="AM1914" s="47" t="s">
        <v>39</v>
      </c>
      <c r="AN1914" s="40">
        <f t="shared" ref="AN1914" si="45919">SUMPRODUCT(AO1908:AO1912*(AN1908:AN1912="PTO"))+SUMPRODUCT(AO1908:AO1912*(AN1908:AN1912="HOL"))</f>
        <v>0</v>
      </c>
      <c r="AO1914" s="49" t="s">
        <v>135</v>
      </c>
      <c r="AP1914" s="41">
        <f t="shared" ref="AP1914" si="45920">AP1913*AM$4</f>
        <v>0</v>
      </c>
      <c r="AQ1914" s="47" t="s">
        <v>39</v>
      </c>
      <c r="AR1914" s="40">
        <f t="shared" ref="AR1914" si="45921">SUMPRODUCT(AS1908:AS1912*(AR1908:AR1912="PTO"))+SUMPRODUCT(AS1908:AS1912*(AR1908:AR1912="HOL"))</f>
        <v>0</v>
      </c>
      <c r="AS1914" s="49" t="s">
        <v>135</v>
      </c>
      <c r="AT1914" s="41">
        <f t="shared" ref="AT1914" si="45922">AT1913*AQ$4</f>
        <v>0</v>
      </c>
      <c r="AU1914" s="47" t="s">
        <v>39</v>
      </c>
      <c r="AV1914" s="40">
        <f t="shared" ref="AV1914" si="45923">SUMPRODUCT(AW1908:AW1912*(AV1908:AV1912="PTO"))+SUMPRODUCT(AW1908:AW1912*(AV1908:AV1912="HOL"))</f>
        <v>0</v>
      </c>
      <c r="AW1914" s="49" t="s">
        <v>135</v>
      </c>
      <c r="AX1914" s="41">
        <f>AX1913*AU$4</f>
        <v>0</v>
      </c>
      <c r="AY1914" s="47" t="s">
        <v>39</v>
      </c>
      <c r="AZ1914" s="40">
        <f t="shared" ref="AZ1914" si="45924">SUMPRODUCT(BA1908:BA1912*(AZ1908:AZ1912="PTO"))+SUMPRODUCT(BA1908:BA1912*(AZ1908:AZ1912="HOL"))</f>
        <v>0</v>
      </c>
      <c r="BA1914" s="49" t="s">
        <v>135</v>
      </c>
      <c r="BB1914" s="41">
        <f>BB1913*AY$4</f>
        <v>0</v>
      </c>
      <c r="BC1914" s="47" t="s">
        <v>39</v>
      </c>
      <c r="BD1914" s="40">
        <f t="shared" ref="BD1914" si="45925">SUMPRODUCT(BE1908:BE1912*(BD1908:BD1912="PTO"))+SUMPRODUCT(BE1908:BE1912*(BD1908:BD1912="HOL"))</f>
        <v>0</v>
      </c>
      <c r="BE1914" s="49" t="s">
        <v>135</v>
      </c>
      <c r="BF1914" s="41">
        <f>BF1913*BC$4</f>
        <v>0</v>
      </c>
      <c r="BG1914" s="47" t="s">
        <v>39</v>
      </c>
      <c r="BH1914" s="40">
        <f t="shared" ref="BH1914" si="45926">SUMPRODUCT(BI1908:BI1912*(BH1908:BH1912="PTO"))+SUMPRODUCT(BI1908:BI1912*(BH1908:BH1912="HOL"))</f>
        <v>0</v>
      </c>
      <c r="BI1914" s="49" t="s">
        <v>135</v>
      </c>
      <c r="BJ1914" s="41">
        <f>BJ1913*BG$4</f>
        <v>0</v>
      </c>
      <c r="BK1914" s="47" t="s">
        <v>39</v>
      </c>
      <c r="BL1914" s="40">
        <f t="shared" ref="BL1914" si="45927">SUMPRODUCT(BM1908:BM1912*(BL1908:BL1912="PTO"))+SUMPRODUCT(BM1908:BM1912*(BL1908:BL1912="HOL"))</f>
        <v>0</v>
      </c>
      <c r="BM1914" s="49" t="s">
        <v>135</v>
      </c>
      <c r="BN1914" s="41">
        <f>BN1913*BK$4</f>
        <v>0</v>
      </c>
      <c r="BO1914" s="47" t="s">
        <v>39</v>
      </c>
      <c r="BP1914" s="40">
        <f t="shared" ref="BP1914" si="45928">SUMPRODUCT(BQ1908:BQ1912*(BP1908:BP1912="PTO"))+SUMPRODUCT(BQ1908:BQ1912*(BP1908:BP1912="HOL"))</f>
        <v>0</v>
      </c>
      <c r="BQ1914" s="49" t="s">
        <v>135</v>
      </c>
      <c r="BR1914" s="41">
        <f t="shared" ref="BR1914" si="45929">BR1913*BO$4</f>
        <v>8</v>
      </c>
      <c r="BS1914" s="47" t="s">
        <v>39</v>
      </c>
      <c r="BT1914" s="40">
        <f t="shared" ref="BT1914" si="45930">SUMPRODUCT(BU1908:BU1912*(BT1908:BT1912="PTO"))+SUMPRODUCT(BU1908:BU1912*(BT1908:BT1912="HOL"))</f>
        <v>0</v>
      </c>
      <c r="BU1914" s="49" t="s">
        <v>135</v>
      </c>
      <c r="BV1914" s="41">
        <f t="shared" ref="BV1914" si="45931">BV1913*BS$4</f>
        <v>0</v>
      </c>
      <c r="BW1914" s="47" t="s">
        <v>39</v>
      </c>
      <c r="BX1914" s="40">
        <f t="shared" ref="BX1914" si="45932">SUMPRODUCT(BY1908:BY1912*(BX1908:BX1912="PTO"))+SUMPRODUCT(BY1908:BY1912*(BX1908:BX1912="HOL"))</f>
        <v>0</v>
      </c>
      <c r="BY1914" s="49" t="s">
        <v>135</v>
      </c>
      <c r="BZ1914" s="41">
        <f t="shared" ref="BZ1914" si="45933">BZ1913*BW$4</f>
        <v>0</v>
      </c>
      <c r="CA1914" s="47" t="s">
        <v>39</v>
      </c>
      <c r="CB1914" s="40">
        <f t="shared" ref="CB1914" si="45934">SUMPRODUCT(CC1908:CC1912*(CB1908:CB1912="PTO"))+SUMPRODUCT(CC1908:CC1912*(CB1908:CB1912="HOL"))</f>
        <v>0</v>
      </c>
      <c r="CC1914" s="49" t="s">
        <v>135</v>
      </c>
      <c r="CD1914" s="41">
        <f t="shared" ref="CD1914" si="45935">CD1913*CA$4</f>
        <v>0</v>
      </c>
      <c r="CE1914" s="47" t="s">
        <v>39</v>
      </c>
      <c r="CF1914" s="40">
        <f t="shared" ref="CF1914" si="45936">SUMPRODUCT(CG1908:CG1912*(CF1908:CF1912="PTO"))+SUMPRODUCT(CG1908:CG1912*(CF1908:CF1912="HOL"))</f>
        <v>0</v>
      </c>
      <c r="CG1914" s="49" t="s">
        <v>135</v>
      </c>
      <c r="CH1914" s="41">
        <f t="shared" ref="CH1914" si="45937">CH1913*CE$4</f>
        <v>0</v>
      </c>
    </row>
    <row r="1915" spans="1:86" x14ac:dyDescent="0.25">
      <c r="A1915" s="70" t="s">
        <v>133</v>
      </c>
      <c r="B1915" s="71">
        <f t="shared" ref="B1915" ca="1" si="45938">D1915-B1916</f>
        <v>0</v>
      </c>
      <c r="C1915" s="72" t="s">
        <v>122</v>
      </c>
      <c r="D1915" s="71">
        <f>IFERROR(INDEX(Holidays[FTE], MATCH(Entry!E1915, Holidays[Date], 0)), 1)*8*INDEX(FTEguide[[1]:[12]], MATCH(Entry!E1916, FTEguide[Weekday], 0), IF(Entry!E1918&gt;0, Entry!E1918, MONTH(Entry!E1915)))</f>
        <v>0</v>
      </c>
      <c r="E1915" s="60">
        <f t="shared" si="44386"/>
        <v>44101</v>
      </c>
      <c r="F1915" s="50" t="s">
        <v>128</v>
      </c>
      <c r="G1915" s="34"/>
      <c r="H1915" s="35"/>
      <c r="I1915" s="42">
        <f t="shared" ref="I1915" si="45939">parseTime(G1915)-(H1920=INT(RIGHT($F1915, 1)))</f>
        <v>0</v>
      </c>
      <c r="J1915" s="43">
        <f t="shared" ref="J1915:J1919" si="45940">isClocked(H1915)</f>
        <v>0</v>
      </c>
      <c r="K1915" s="34"/>
      <c r="L1915" s="35"/>
      <c r="M1915" s="42">
        <f t="shared" ref="M1915" si="45941">parseTime(K1915)-(L1920=INT(RIGHT($F1915, 1)))</f>
        <v>0</v>
      </c>
      <c r="N1915" s="43">
        <f t="shared" ref="N1915:N1919" si="45942">isClocked(L1915)</f>
        <v>0</v>
      </c>
      <c r="O1915" s="34"/>
      <c r="P1915" s="35"/>
      <c r="Q1915" s="42">
        <f t="shared" ref="Q1915" si="45943">parseTime(O1915)-(P1920=INT(RIGHT($F1915, 1)))</f>
        <v>0</v>
      </c>
      <c r="R1915" s="43">
        <f t="shared" ref="R1915:R1919" si="45944">isClocked(P1915)</f>
        <v>0</v>
      </c>
      <c r="S1915" s="34"/>
      <c r="T1915" s="35"/>
      <c r="U1915" s="42">
        <f t="shared" ref="U1915" si="45945">parseTime(S1915)-(T1920=INT(RIGHT($F1915, 1)))</f>
        <v>0</v>
      </c>
      <c r="V1915" s="43">
        <f t="shared" ref="V1915:V1919" si="45946">isClocked(T1915)</f>
        <v>0</v>
      </c>
      <c r="W1915" s="34"/>
      <c r="X1915" s="35"/>
      <c r="Y1915" s="42">
        <f t="shared" ref="Y1915" si="45947">parseTime(W1915)-(X1920=INT(RIGHT($F1915, 1)))</f>
        <v>0</v>
      </c>
      <c r="Z1915" s="43">
        <f t="shared" ref="Z1915:Z1919" si="45948">isClocked(X1915)</f>
        <v>0</v>
      </c>
      <c r="AA1915" s="34"/>
      <c r="AB1915" s="35"/>
      <c r="AC1915" s="42">
        <f t="shared" ref="AC1915" si="45949">parseTime(AA1915)-(AB1920=INT(RIGHT($F1915, 1)))</f>
        <v>0</v>
      </c>
      <c r="AD1915" s="43">
        <f t="shared" ref="AD1915:AD1919" si="45950">isClocked(AB1915)</f>
        <v>0</v>
      </c>
      <c r="AE1915" s="34"/>
      <c r="AF1915" s="35"/>
      <c r="AG1915" s="42">
        <f t="shared" ref="AG1915" si="45951">parseTime(AE1915)-(AF1920=INT(RIGHT($F1915, 1)))</f>
        <v>0</v>
      </c>
      <c r="AH1915" s="43">
        <f t="shared" ref="AH1915:AH1919" si="45952">isClocked(AF1915)</f>
        <v>0</v>
      </c>
      <c r="AI1915" s="34"/>
      <c r="AJ1915" s="35"/>
      <c r="AK1915" s="42">
        <f>parseTime(AI1915)-(AJ1920=INT(RIGHT($F1915, 1)))</f>
        <v>0</v>
      </c>
      <c r="AL1915" s="43">
        <f t="shared" ref="AL1915:AL1919" si="45953">isClocked(AJ1915)</f>
        <v>0</v>
      </c>
      <c r="AM1915" s="34"/>
      <c r="AN1915" s="35"/>
      <c r="AO1915" s="42">
        <f t="shared" ref="AO1915" si="45954">parseTime(AM1915)-(AN1920=INT(RIGHT($F1915, 1)))</f>
        <v>0</v>
      </c>
      <c r="AP1915" s="43">
        <f t="shared" ref="AP1915:AP1919" si="45955">isClocked(AN1915)</f>
        <v>0</v>
      </c>
      <c r="AQ1915" s="34"/>
      <c r="AR1915" s="35"/>
      <c r="AS1915" s="42">
        <f t="shared" ref="AS1915" si="45956">parseTime(AQ1915)-(AR1920=INT(RIGHT($F1915, 1)))</f>
        <v>0</v>
      </c>
      <c r="AT1915" s="43">
        <f t="shared" ref="AT1915:AT1919" si="45957">isClocked(AR1915)</f>
        <v>0</v>
      </c>
      <c r="AU1915" s="34"/>
      <c r="AV1915" s="35"/>
      <c r="AW1915" s="42">
        <f>parseTime(AU1915)-(AV1920=INT(RIGHT($F1915, 1)))</f>
        <v>0</v>
      </c>
      <c r="AX1915" s="43">
        <f t="shared" ref="AX1915:AX1919" si="45958">isClocked(AV1915)</f>
        <v>0</v>
      </c>
      <c r="AY1915" s="34"/>
      <c r="AZ1915" s="35"/>
      <c r="BA1915" s="42">
        <f>parseTime(AY1915)-(AZ1920=INT(RIGHT($F1915, 1)))</f>
        <v>0</v>
      </c>
      <c r="BB1915" s="43">
        <f t="shared" ref="BB1915:BB1919" si="45959">isClocked(AZ1915)</f>
        <v>0</v>
      </c>
      <c r="BC1915" s="34"/>
      <c r="BD1915" s="35"/>
      <c r="BE1915" s="42">
        <f>parseTime(BC1915)-(BD1920=INT(RIGHT($F1915, 1)))</f>
        <v>0</v>
      </c>
      <c r="BF1915" s="43">
        <f t="shared" ref="BF1915:BF1919" si="45960">isClocked(BD1915)</f>
        <v>0</v>
      </c>
      <c r="BG1915" s="34"/>
      <c r="BH1915" s="35"/>
      <c r="BI1915" s="42">
        <f>parseTime(BG1915)-(BH1920=INT(RIGHT($F1915, 1)))</f>
        <v>0</v>
      </c>
      <c r="BJ1915" s="43">
        <f t="shared" ref="BJ1915:BJ1919" si="45961">isClocked(BH1915)</f>
        <v>0</v>
      </c>
      <c r="BK1915" s="34"/>
      <c r="BL1915" s="35"/>
      <c r="BM1915" s="42">
        <f>parseTime(BK1915)-(BL1920=INT(RIGHT($F1915, 1)))</f>
        <v>0</v>
      </c>
      <c r="BN1915" s="43">
        <f t="shared" ref="BN1915:BN1919" si="45962">isClocked(BL1915)</f>
        <v>0</v>
      </c>
      <c r="BO1915" s="34"/>
      <c r="BP1915" s="35"/>
      <c r="BQ1915" s="42">
        <f t="shared" ref="BQ1915" si="45963">parseTime(BO1915)-(BP1920=INT(RIGHT($F1915, 1)))</f>
        <v>0</v>
      </c>
      <c r="BR1915" s="43">
        <f t="shared" ref="BR1915:BR1919" si="45964">isClocked(BP1915)</f>
        <v>0</v>
      </c>
      <c r="BS1915" s="34"/>
      <c r="BT1915" s="35"/>
      <c r="BU1915" s="42">
        <f t="shared" ref="BU1915" si="45965">parseTime(BS1915)-(BT1920=INT(RIGHT($F1915, 1)))</f>
        <v>0</v>
      </c>
      <c r="BV1915" s="43">
        <f t="shared" ref="BV1915:BV1919" si="45966">isClocked(BT1915)</f>
        <v>0</v>
      </c>
      <c r="BW1915" s="34"/>
      <c r="BX1915" s="35"/>
      <c r="BY1915" s="42">
        <f t="shared" ref="BY1915" si="45967">parseTime(BW1915)-(BX1920=INT(RIGHT($F1915, 1)))</f>
        <v>0</v>
      </c>
      <c r="BZ1915" s="43">
        <f t="shared" ref="BZ1915:BZ1919" si="45968">isClocked(BX1915)</f>
        <v>0</v>
      </c>
      <c r="CA1915" s="34"/>
      <c r="CB1915" s="35"/>
      <c r="CC1915" s="42">
        <f t="shared" ref="CC1915" si="45969">parseTime(CA1915)-(CB1920=INT(RIGHT($F1915, 1)))</f>
        <v>0</v>
      </c>
      <c r="CD1915" s="43">
        <f t="shared" ref="CD1915:CD1919" si="45970">isClocked(CB1915)</f>
        <v>0</v>
      </c>
      <c r="CE1915" s="34"/>
      <c r="CF1915" s="35"/>
      <c r="CG1915" s="42">
        <f t="shared" ref="CG1915" si="45971">parseTime(CE1915)-(CF1920=INT(RIGHT($F1915, 1)))</f>
        <v>0</v>
      </c>
      <c r="CH1915" s="43">
        <f t="shared" ref="CH1915:CH1919" si="45972">isClocked(CF1915)</f>
        <v>0</v>
      </c>
    </row>
    <row r="1916" spans="1:86" x14ac:dyDescent="0.25">
      <c r="A1916" s="56" t="s">
        <v>0</v>
      </c>
      <c r="B1916" s="57">
        <f t="shared" ca="1" si="45627"/>
        <v>0</v>
      </c>
      <c r="C1916" s="14" t="s">
        <v>252</v>
      </c>
      <c r="D1916" s="14">
        <f t="shared" si="45110"/>
        <v>53.7</v>
      </c>
      <c r="E1916" s="55" t="str">
        <f t="shared" si="45628"/>
        <v>Sunday</v>
      </c>
      <c r="F1916" s="51" t="s">
        <v>129</v>
      </c>
      <c r="G1916" s="36"/>
      <c r="H1916" s="37"/>
      <c r="I1916" s="44">
        <f t="shared" ref="I1916" si="45973">parseTime(G1916)-(H1920=INT(RIGHT($F1916, 1)))</f>
        <v>0</v>
      </c>
      <c r="J1916" s="45">
        <f t="shared" si="45940"/>
        <v>0</v>
      </c>
      <c r="K1916" s="36"/>
      <c r="L1916" s="37"/>
      <c r="M1916" s="44">
        <f t="shared" ref="M1916" si="45974">parseTime(K1916)-(L1920=INT(RIGHT($F1916, 1)))</f>
        <v>0</v>
      </c>
      <c r="N1916" s="45">
        <f t="shared" si="45942"/>
        <v>0</v>
      </c>
      <c r="O1916" s="36"/>
      <c r="P1916" s="37"/>
      <c r="Q1916" s="44">
        <f t="shared" ref="Q1916" si="45975">parseTime(O1916)-(P1920=INT(RIGHT($F1916, 1)))</f>
        <v>0</v>
      </c>
      <c r="R1916" s="45">
        <f t="shared" si="45944"/>
        <v>0</v>
      </c>
      <c r="S1916" s="36"/>
      <c r="T1916" s="37"/>
      <c r="U1916" s="44">
        <f t="shared" ref="U1916" si="45976">parseTime(S1916)-(T1920=INT(RIGHT($F1916, 1)))</f>
        <v>0</v>
      </c>
      <c r="V1916" s="45">
        <f t="shared" si="45946"/>
        <v>0</v>
      </c>
      <c r="W1916" s="36"/>
      <c r="X1916" s="37"/>
      <c r="Y1916" s="44">
        <f t="shared" ref="Y1916" si="45977">parseTime(W1916)-(X1920=INT(RIGHT($F1916, 1)))</f>
        <v>0</v>
      </c>
      <c r="Z1916" s="45">
        <f t="shared" si="45948"/>
        <v>0</v>
      </c>
      <c r="AA1916" s="36"/>
      <c r="AB1916" s="37"/>
      <c r="AC1916" s="44">
        <f t="shared" ref="AC1916" si="45978">parseTime(AA1916)-(AB1920=INT(RIGHT($F1916, 1)))</f>
        <v>0</v>
      </c>
      <c r="AD1916" s="45">
        <f t="shared" si="45950"/>
        <v>0</v>
      </c>
      <c r="AE1916" s="36"/>
      <c r="AF1916" s="37"/>
      <c r="AG1916" s="44">
        <f t="shared" ref="AG1916" si="45979">parseTime(AE1916)-(AF1920=INT(RIGHT($F1916, 1)))</f>
        <v>0</v>
      </c>
      <c r="AH1916" s="45">
        <f t="shared" si="45952"/>
        <v>0</v>
      </c>
      <c r="AI1916" s="36"/>
      <c r="AJ1916" s="37"/>
      <c r="AK1916" s="44">
        <f>parseTime(AI1916)-(AJ1920=INT(RIGHT($F1916, 1)))</f>
        <v>0</v>
      </c>
      <c r="AL1916" s="45">
        <f t="shared" si="45953"/>
        <v>0</v>
      </c>
      <c r="AM1916" s="36"/>
      <c r="AN1916" s="37"/>
      <c r="AO1916" s="44">
        <f t="shared" ref="AO1916" si="45980">parseTime(AM1916)-(AN1920=INT(RIGHT($F1916, 1)))</f>
        <v>0</v>
      </c>
      <c r="AP1916" s="45">
        <f t="shared" si="45955"/>
        <v>0</v>
      </c>
      <c r="AQ1916" s="36"/>
      <c r="AR1916" s="37"/>
      <c r="AS1916" s="44">
        <f t="shared" ref="AS1916" si="45981">parseTime(AQ1916)-(AR1920=INT(RIGHT($F1916, 1)))</f>
        <v>0</v>
      </c>
      <c r="AT1916" s="45">
        <f t="shared" si="45957"/>
        <v>0</v>
      </c>
      <c r="AU1916" s="36"/>
      <c r="AV1916" s="37"/>
      <c r="AW1916" s="44">
        <f>parseTime(AU1916)-(AV1920=INT(RIGHT($F1916, 1)))</f>
        <v>0</v>
      </c>
      <c r="AX1916" s="45">
        <f t="shared" si="45958"/>
        <v>0</v>
      </c>
      <c r="AY1916" s="36"/>
      <c r="AZ1916" s="37"/>
      <c r="BA1916" s="44">
        <f>parseTime(AY1916)-(AZ1920=INT(RIGHT($F1916, 1)))</f>
        <v>0</v>
      </c>
      <c r="BB1916" s="45">
        <f t="shared" si="45959"/>
        <v>0</v>
      </c>
      <c r="BC1916" s="36"/>
      <c r="BD1916" s="37"/>
      <c r="BE1916" s="44">
        <f>parseTime(BC1916)-(BD1920=INT(RIGHT($F1916, 1)))</f>
        <v>0</v>
      </c>
      <c r="BF1916" s="45">
        <f t="shared" si="45960"/>
        <v>0</v>
      </c>
      <c r="BG1916" s="36"/>
      <c r="BH1916" s="37"/>
      <c r="BI1916" s="44">
        <f>parseTime(BG1916)-(BH1920=INT(RIGHT($F1916, 1)))</f>
        <v>0</v>
      </c>
      <c r="BJ1916" s="45">
        <f t="shared" si="45961"/>
        <v>0</v>
      </c>
      <c r="BK1916" s="36"/>
      <c r="BL1916" s="37"/>
      <c r="BM1916" s="44">
        <f>parseTime(BK1916)-(BL1920=INT(RIGHT($F1916, 1)))</f>
        <v>0</v>
      </c>
      <c r="BN1916" s="45">
        <f t="shared" si="45962"/>
        <v>0</v>
      </c>
      <c r="BO1916" s="36"/>
      <c r="BP1916" s="37"/>
      <c r="BQ1916" s="44">
        <f t="shared" ref="BQ1916" si="45982">parseTime(BO1916)-(BP1920=INT(RIGHT($F1916, 1)))</f>
        <v>0</v>
      </c>
      <c r="BR1916" s="45">
        <f t="shared" si="45964"/>
        <v>0</v>
      </c>
      <c r="BS1916" s="36"/>
      <c r="BT1916" s="37"/>
      <c r="BU1916" s="44">
        <f t="shared" ref="BU1916" si="45983">parseTime(BS1916)-(BT1920=INT(RIGHT($F1916, 1)))</f>
        <v>0</v>
      </c>
      <c r="BV1916" s="45">
        <f t="shared" si="45966"/>
        <v>0</v>
      </c>
      <c r="BW1916" s="36"/>
      <c r="BX1916" s="37"/>
      <c r="BY1916" s="44">
        <f t="shared" ref="BY1916" si="45984">parseTime(BW1916)-(BX1920=INT(RIGHT($F1916, 1)))</f>
        <v>0</v>
      </c>
      <c r="BZ1916" s="45">
        <f t="shared" si="45968"/>
        <v>0</v>
      </c>
      <c r="CA1916" s="36"/>
      <c r="CB1916" s="37"/>
      <c r="CC1916" s="44">
        <f t="shared" ref="CC1916" si="45985">parseTime(CA1916)-(CB1920=INT(RIGHT($F1916, 1)))</f>
        <v>0</v>
      </c>
      <c r="CD1916" s="45">
        <f t="shared" si="45970"/>
        <v>0</v>
      </c>
      <c r="CE1916" s="36"/>
      <c r="CF1916" s="37"/>
      <c r="CG1916" s="44">
        <f t="shared" ref="CG1916" si="45986">parseTime(CE1916)-(CF1920=INT(RIGHT($F1916, 1)))</f>
        <v>0</v>
      </c>
      <c r="CH1916" s="45">
        <f t="shared" si="45972"/>
        <v>0</v>
      </c>
    </row>
    <row r="1917" spans="1:86" x14ac:dyDescent="0.25">
      <c r="A1917" s="56" t="s">
        <v>117</v>
      </c>
      <c r="B1917" s="57">
        <f t="shared" ref="B1917" ca="1" si="45987">roleHours(G1915:CH1921, "MFD")</f>
        <v>0</v>
      </c>
      <c r="C1917" s="14">
        <f t="shared" ref="C1917:C1920" ca="1" si="45988">B1917/8</f>
        <v>0</v>
      </c>
      <c r="D1917" s="14">
        <f t="shared" ref="D1917" ca="1" si="45989">B1916-D1916</f>
        <v>-53.7</v>
      </c>
      <c r="E1917" s="20" t="s">
        <v>127</v>
      </c>
      <c r="F1917" s="51" t="s">
        <v>130</v>
      </c>
      <c r="G1917" s="36"/>
      <c r="H1917" s="37"/>
      <c r="I1917" s="44">
        <f t="shared" ref="I1917" si="45990">parseTime(G1917)-(H1920=INT(RIGHT($F1917, 1)))</f>
        <v>0</v>
      </c>
      <c r="J1917" s="45">
        <f t="shared" si="45940"/>
        <v>0</v>
      </c>
      <c r="K1917" s="36"/>
      <c r="L1917" s="37"/>
      <c r="M1917" s="44">
        <f t="shared" ref="M1917" si="45991">parseTime(K1917)-(L1920=INT(RIGHT($F1917, 1)))</f>
        <v>0</v>
      </c>
      <c r="N1917" s="45">
        <f t="shared" si="45942"/>
        <v>0</v>
      </c>
      <c r="O1917" s="36"/>
      <c r="P1917" s="37"/>
      <c r="Q1917" s="44">
        <f t="shared" ref="Q1917" si="45992">parseTime(O1917)-(P1920=INT(RIGHT($F1917, 1)))</f>
        <v>0</v>
      </c>
      <c r="R1917" s="45">
        <f t="shared" si="45944"/>
        <v>0</v>
      </c>
      <c r="S1917" s="36"/>
      <c r="T1917" s="37"/>
      <c r="U1917" s="44">
        <f t="shared" ref="U1917" si="45993">parseTime(S1917)-(T1920=INT(RIGHT($F1917, 1)))</f>
        <v>0</v>
      </c>
      <c r="V1917" s="45">
        <f t="shared" si="45946"/>
        <v>0</v>
      </c>
      <c r="W1917" s="36"/>
      <c r="X1917" s="37"/>
      <c r="Y1917" s="44">
        <f t="shared" ref="Y1917" si="45994">parseTime(W1917)-(X1920=INT(RIGHT($F1917, 1)))</f>
        <v>0</v>
      </c>
      <c r="Z1917" s="45">
        <f t="shared" si="45948"/>
        <v>0</v>
      </c>
      <c r="AA1917" s="36"/>
      <c r="AB1917" s="37"/>
      <c r="AC1917" s="44">
        <f t="shared" ref="AC1917" si="45995">parseTime(AA1917)-(AB1920=INT(RIGHT($F1917, 1)))</f>
        <v>0</v>
      </c>
      <c r="AD1917" s="45">
        <f t="shared" si="45950"/>
        <v>0</v>
      </c>
      <c r="AE1917" s="36"/>
      <c r="AF1917" s="37"/>
      <c r="AG1917" s="44">
        <f t="shared" ref="AG1917" si="45996">parseTime(AE1917)-(AF1920=INT(RIGHT($F1917, 1)))</f>
        <v>0</v>
      </c>
      <c r="AH1917" s="45">
        <f t="shared" si="45952"/>
        <v>0</v>
      </c>
      <c r="AI1917" s="36"/>
      <c r="AJ1917" s="37"/>
      <c r="AK1917" s="44">
        <f>parseTime(AI1917)-(AJ1920=INT(RIGHT($F1917, 1)))</f>
        <v>0</v>
      </c>
      <c r="AL1917" s="45">
        <f t="shared" si="45953"/>
        <v>0</v>
      </c>
      <c r="AM1917" s="36"/>
      <c r="AN1917" s="37"/>
      <c r="AO1917" s="44">
        <f t="shared" ref="AO1917" si="45997">parseTime(AM1917)-(AN1920=INT(RIGHT($F1917, 1)))</f>
        <v>0</v>
      </c>
      <c r="AP1917" s="45">
        <f t="shared" si="45955"/>
        <v>0</v>
      </c>
      <c r="AQ1917" s="36"/>
      <c r="AR1917" s="37"/>
      <c r="AS1917" s="44">
        <f t="shared" ref="AS1917" si="45998">parseTime(AQ1917)-(AR1920=INT(RIGHT($F1917, 1)))</f>
        <v>0</v>
      </c>
      <c r="AT1917" s="45">
        <f t="shared" si="45957"/>
        <v>0</v>
      </c>
      <c r="AU1917" s="36"/>
      <c r="AV1917" s="37"/>
      <c r="AW1917" s="44">
        <f>parseTime(AU1917)-(AV1920=INT(RIGHT($F1917, 1)))</f>
        <v>0</v>
      </c>
      <c r="AX1917" s="45">
        <f t="shared" si="45958"/>
        <v>0</v>
      </c>
      <c r="AY1917" s="36"/>
      <c r="AZ1917" s="37"/>
      <c r="BA1917" s="44">
        <f>parseTime(AY1917)-(AZ1920=INT(RIGHT($F1917, 1)))</f>
        <v>0</v>
      </c>
      <c r="BB1917" s="45">
        <f t="shared" si="45959"/>
        <v>0</v>
      </c>
      <c r="BC1917" s="36"/>
      <c r="BD1917" s="37"/>
      <c r="BE1917" s="44">
        <f>parseTime(BC1917)-(BD1920=INT(RIGHT($F1917, 1)))</f>
        <v>0</v>
      </c>
      <c r="BF1917" s="45">
        <f t="shared" si="45960"/>
        <v>0</v>
      </c>
      <c r="BG1917" s="36"/>
      <c r="BH1917" s="37"/>
      <c r="BI1917" s="44">
        <f>parseTime(BG1917)-(BH1920=INT(RIGHT($F1917, 1)))</f>
        <v>0</v>
      </c>
      <c r="BJ1917" s="45">
        <f t="shared" si="45961"/>
        <v>0</v>
      </c>
      <c r="BK1917" s="36"/>
      <c r="BL1917" s="37"/>
      <c r="BM1917" s="44">
        <f>parseTime(BK1917)-(BL1920=INT(RIGHT($F1917, 1)))</f>
        <v>0</v>
      </c>
      <c r="BN1917" s="45">
        <f t="shared" si="45962"/>
        <v>0</v>
      </c>
      <c r="BO1917" s="36"/>
      <c r="BP1917" s="37"/>
      <c r="BQ1917" s="44">
        <f t="shared" ref="BQ1917" si="45999">parseTime(BO1917)-(BP1920=INT(RIGHT($F1917, 1)))</f>
        <v>0</v>
      </c>
      <c r="BR1917" s="45">
        <f t="shared" si="45964"/>
        <v>0</v>
      </c>
      <c r="BS1917" s="36"/>
      <c r="BT1917" s="37"/>
      <c r="BU1917" s="44">
        <f t="shared" ref="BU1917" si="46000">parseTime(BS1917)-(BT1920=INT(RIGHT($F1917, 1)))</f>
        <v>0</v>
      </c>
      <c r="BV1917" s="45">
        <f t="shared" si="45966"/>
        <v>0</v>
      </c>
      <c r="BW1917" s="36"/>
      <c r="BX1917" s="37"/>
      <c r="BY1917" s="44">
        <f t="shared" ref="BY1917" si="46001">parseTime(BW1917)-(BX1920=INT(RIGHT($F1917, 1)))</f>
        <v>0</v>
      </c>
      <c r="BZ1917" s="45">
        <f t="shared" si="45968"/>
        <v>0</v>
      </c>
      <c r="CA1917" s="36"/>
      <c r="CB1917" s="37"/>
      <c r="CC1917" s="44">
        <f t="shared" ref="CC1917" si="46002">parseTime(CA1917)-(CB1920=INT(RIGHT($F1917, 1)))</f>
        <v>0</v>
      </c>
      <c r="CD1917" s="45">
        <f t="shared" si="45970"/>
        <v>0</v>
      </c>
      <c r="CE1917" s="36"/>
      <c r="CF1917" s="37"/>
      <c r="CG1917" s="44">
        <f t="shared" ref="CG1917" si="46003">parseTime(CE1917)-(CF1920=INT(RIGHT($F1917, 1)))</f>
        <v>0</v>
      </c>
      <c r="CH1917" s="45">
        <f t="shared" si="45972"/>
        <v>0</v>
      </c>
    </row>
    <row r="1918" spans="1:86" x14ac:dyDescent="0.25">
      <c r="A1918" s="56"/>
      <c r="B1918" s="57"/>
      <c r="C1918" s="14">
        <f t="shared" si="45988"/>
        <v>0</v>
      </c>
      <c r="D1918" s="14" t="s">
        <v>259</v>
      </c>
      <c r="E1918" s="20">
        <v>4.25</v>
      </c>
      <c r="F1918" s="51" t="s">
        <v>131</v>
      </c>
      <c r="G1918" s="36"/>
      <c r="H1918" s="37"/>
      <c r="I1918" s="44">
        <f t="shared" ref="I1918" si="46004">parseTime(G1918)-(H1920=INT(RIGHT($F1918, 1)))</f>
        <v>0</v>
      </c>
      <c r="J1918" s="45">
        <f t="shared" si="45940"/>
        <v>0</v>
      </c>
      <c r="K1918" s="36"/>
      <c r="L1918" s="37"/>
      <c r="M1918" s="44">
        <f t="shared" ref="M1918" si="46005">parseTime(K1918)-(L1920=INT(RIGHT($F1918, 1)))</f>
        <v>0</v>
      </c>
      <c r="N1918" s="45">
        <f t="shared" si="45942"/>
        <v>0</v>
      </c>
      <c r="O1918" s="36"/>
      <c r="P1918" s="37"/>
      <c r="Q1918" s="44">
        <f t="shared" ref="Q1918" si="46006">parseTime(O1918)-(P1920=INT(RIGHT($F1918, 1)))</f>
        <v>0</v>
      </c>
      <c r="R1918" s="45">
        <f t="shared" si="45944"/>
        <v>0</v>
      </c>
      <c r="S1918" s="36"/>
      <c r="T1918" s="37"/>
      <c r="U1918" s="44">
        <f t="shared" ref="U1918" si="46007">parseTime(S1918)-(T1920=INT(RIGHT($F1918, 1)))</f>
        <v>0</v>
      </c>
      <c r="V1918" s="45">
        <f t="shared" si="45946"/>
        <v>0</v>
      </c>
      <c r="W1918" s="36"/>
      <c r="X1918" s="37"/>
      <c r="Y1918" s="44">
        <f t="shared" ref="Y1918" si="46008">parseTime(W1918)-(X1920=INT(RIGHT($F1918, 1)))</f>
        <v>0</v>
      </c>
      <c r="Z1918" s="45">
        <f t="shared" si="45948"/>
        <v>0</v>
      </c>
      <c r="AA1918" s="36"/>
      <c r="AB1918" s="37"/>
      <c r="AC1918" s="44">
        <f t="shared" ref="AC1918" si="46009">parseTime(AA1918)-(AB1920=INT(RIGHT($F1918, 1)))</f>
        <v>0</v>
      </c>
      <c r="AD1918" s="45">
        <f t="shared" si="45950"/>
        <v>0</v>
      </c>
      <c r="AE1918" s="36"/>
      <c r="AF1918" s="37"/>
      <c r="AG1918" s="44">
        <f t="shared" ref="AG1918" si="46010">parseTime(AE1918)-(AF1920=INT(RIGHT($F1918, 1)))</f>
        <v>0</v>
      </c>
      <c r="AH1918" s="45">
        <f t="shared" si="45952"/>
        <v>0</v>
      </c>
      <c r="AI1918" s="36"/>
      <c r="AJ1918" s="37"/>
      <c r="AK1918" s="44">
        <f>parseTime(AI1918)-(AJ1920=INT(RIGHT($F1918, 1)))</f>
        <v>0</v>
      </c>
      <c r="AL1918" s="45">
        <f t="shared" si="45953"/>
        <v>0</v>
      </c>
      <c r="AM1918" s="36"/>
      <c r="AN1918" s="37"/>
      <c r="AO1918" s="44">
        <f t="shared" ref="AO1918" si="46011">parseTime(AM1918)-(AN1920=INT(RIGHT($F1918, 1)))</f>
        <v>0</v>
      </c>
      <c r="AP1918" s="45">
        <f t="shared" si="45955"/>
        <v>0</v>
      </c>
      <c r="AQ1918" s="36"/>
      <c r="AR1918" s="37"/>
      <c r="AS1918" s="44">
        <f t="shared" ref="AS1918" si="46012">parseTime(AQ1918)-(AR1920=INT(RIGHT($F1918, 1)))</f>
        <v>0</v>
      </c>
      <c r="AT1918" s="45">
        <f t="shared" si="45957"/>
        <v>0</v>
      </c>
      <c r="AU1918" s="36"/>
      <c r="AV1918" s="37"/>
      <c r="AW1918" s="44">
        <f>parseTime(AU1918)-(AV1920=INT(RIGHT($F1918, 1)))</f>
        <v>0</v>
      </c>
      <c r="AX1918" s="45">
        <f t="shared" si="45958"/>
        <v>0</v>
      </c>
      <c r="AY1918" s="36"/>
      <c r="AZ1918" s="37"/>
      <c r="BA1918" s="44">
        <f>parseTime(AY1918)-(AZ1920=INT(RIGHT($F1918, 1)))</f>
        <v>0</v>
      </c>
      <c r="BB1918" s="45">
        <f t="shared" si="45959"/>
        <v>0</v>
      </c>
      <c r="BC1918" s="36"/>
      <c r="BD1918" s="37"/>
      <c r="BE1918" s="44">
        <f>parseTime(BC1918)-(BD1920=INT(RIGHT($F1918, 1)))</f>
        <v>0</v>
      </c>
      <c r="BF1918" s="45">
        <f t="shared" si="45960"/>
        <v>0</v>
      </c>
      <c r="BG1918" s="36"/>
      <c r="BH1918" s="37"/>
      <c r="BI1918" s="44">
        <f>parseTime(BG1918)-(BH1920=INT(RIGHT($F1918, 1)))</f>
        <v>0</v>
      </c>
      <c r="BJ1918" s="45">
        <f t="shared" si="45961"/>
        <v>0</v>
      </c>
      <c r="BK1918" s="36"/>
      <c r="BL1918" s="37"/>
      <c r="BM1918" s="44">
        <f>parseTime(BK1918)-(BL1920=INT(RIGHT($F1918, 1)))</f>
        <v>0</v>
      </c>
      <c r="BN1918" s="45">
        <f t="shared" si="45962"/>
        <v>0</v>
      </c>
      <c r="BO1918" s="36"/>
      <c r="BP1918" s="37"/>
      <c r="BQ1918" s="44">
        <f t="shared" ref="BQ1918" si="46013">parseTime(BO1918)-(BP1920=INT(RIGHT($F1918, 1)))</f>
        <v>0</v>
      </c>
      <c r="BR1918" s="45">
        <f t="shared" si="45964"/>
        <v>0</v>
      </c>
      <c r="BS1918" s="36"/>
      <c r="BT1918" s="37"/>
      <c r="BU1918" s="44">
        <f t="shared" ref="BU1918" si="46014">parseTime(BS1918)-(BT1920=INT(RIGHT($F1918, 1)))</f>
        <v>0</v>
      </c>
      <c r="BV1918" s="45">
        <f t="shared" si="45966"/>
        <v>0</v>
      </c>
      <c r="BW1918" s="36"/>
      <c r="BX1918" s="37"/>
      <c r="BY1918" s="44">
        <f t="shared" ref="BY1918" si="46015">parseTime(BW1918)-(BX1920=INT(RIGHT($F1918, 1)))</f>
        <v>0</v>
      </c>
      <c r="BZ1918" s="45">
        <f t="shared" si="45968"/>
        <v>0</v>
      </c>
      <c r="CA1918" s="36"/>
      <c r="CB1918" s="37"/>
      <c r="CC1918" s="44">
        <f t="shared" ref="CC1918" si="46016">parseTime(CA1918)-(CB1920=INT(RIGHT($F1918, 1)))</f>
        <v>0</v>
      </c>
      <c r="CD1918" s="45">
        <f t="shared" si="45970"/>
        <v>0</v>
      </c>
      <c r="CE1918" s="36"/>
      <c r="CF1918" s="37"/>
      <c r="CG1918" s="44">
        <f t="shared" ref="CG1918" si="46017">parseTime(CE1918)-(CF1920=INT(RIGHT($F1918, 1)))</f>
        <v>0</v>
      </c>
      <c r="CH1918" s="45">
        <f t="shared" si="45972"/>
        <v>0</v>
      </c>
    </row>
    <row r="1919" spans="1:86" x14ac:dyDescent="0.25">
      <c r="A1919" s="56" t="s">
        <v>119</v>
      </c>
      <c r="B1919" s="57">
        <f t="shared" ref="B1919" ca="1" si="46018">roleHours(G1915:CH1921, "MCC")</f>
        <v>0</v>
      </c>
      <c r="C1919" s="14">
        <f t="shared" ca="1" si="45988"/>
        <v>0</v>
      </c>
      <c r="D1919" s="14" t="s">
        <v>260</v>
      </c>
      <c r="E1919" s="20">
        <v>4.6500000000000004</v>
      </c>
      <c r="F1919" s="51" t="s">
        <v>132</v>
      </c>
      <c r="G1919" s="36"/>
      <c r="H1919" s="37"/>
      <c r="I1919" s="44">
        <f t="shared" ref="I1919" si="46019">parseTime(G1919)-(H1920=INT(RIGHT($F1919, 1)))</f>
        <v>0</v>
      </c>
      <c r="J1919" s="45">
        <f t="shared" si="45940"/>
        <v>0</v>
      </c>
      <c r="K1919" s="36"/>
      <c r="L1919" s="37"/>
      <c r="M1919" s="44">
        <f t="shared" ref="M1919" si="46020">parseTime(K1919)-(L1920=INT(RIGHT($F1919, 1)))</f>
        <v>0</v>
      </c>
      <c r="N1919" s="45">
        <f t="shared" si="45942"/>
        <v>0</v>
      </c>
      <c r="O1919" s="36"/>
      <c r="P1919" s="37"/>
      <c r="Q1919" s="44">
        <f t="shared" ref="Q1919" si="46021">parseTime(O1919)-(P1920=INT(RIGHT($F1919, 1)))</f>
        <v>0</v>
      </c>
      <c r="R1919" s="45">
        <f t="shared" si="45944"/>
        <v>0</v>
      </c>
      <c r="S1919" s="36"/>
      <c r="T1919" s="37"/>
      <c r="U1919" s="44">
        <f t="shared" ref="U1919" si="46022">parseTime(S1919)-(T1920=INT(RIGHT($F1919, 1)))</f>
        <v>0</v>
      </c>
      <c r="V1919" s="45">
        <f t="shared" si="45946"/>
        <v>0</v>
      </c>
      <c r="W1919" s="36"/>
      <c r="X1919" s="37"/>
      <c r="Y1919" s="44">
        <f t="shared" ref="Y1919" si="46023">parseTime(W1919)-(X1920=INT(RIGHT($F1919, 1)))</f>
        <v>0</v>
      </c>
      <c r="Z1919" s="45">
        <f t="shared" si="45948"/>
        <v>0</v>
      </c>
      <c r="AA1919" s="36"/>
      <c r="AB1919" s="37"/>
      <c r="AC1919" s="44">
        <f t="shared" ref="AC1919" si="46024">parseTime(AA1919)-(AB1920=INT(RIGHT($F1919, 1)))</f>
        <v>0</v>
      </c>
      <c r="AD1919" s="45">
        <f t="shared" si="45950"/>
        <v>0</v>
      </c>
      <c r="AE1919" s="36"/>
      <c r="AF1919" s="37"/>
      <c r="AG1919" s="44">
        <f t="shared" ref="AG1919" si="46025">parseTime(AE1919)-(AF1920=INT(RIGHT($F1919, 1)))</f>
        <v>0</v>
      </c>
      <c r="AH1919" s="45">
        <f t="shared" si="45952"/>
        <v>0</v>
      </c>
      <c r="AI1919" s="36"/>
      <c r="AJ1919" s="37"/>
      <c r="AK1919" s="44">
        <f>parseTime(AI1919)-(AJ1920=INT(RIGHT($F1919, 1)))</f>
        <v>0</v>
      </c>
      <c r="AL1919" s="45">
        <f t="shared" si="45953"/>
        <v>0</v>
      </c>
      <c r="AM1919" s="36"/>
      <c r="AN1919" s="37"/>
      <c r="AO1919" s="44">
        <f t="shared" ref="AO1919" si="46026">parseTime(AM1919)-(AN1920=INT(RIGHT($F1919, 1)))</f>
        <v>0</v>
      </c>
      <c r="AP1919" s="45">
        <f t="shared" si="45955"/>
        <v>0</v>
      </c>
      <c r="AQ1919" s="36"/>
      <c r="AR1919" s="37"/>
      <c r="AS1919" s="44">
        <f t="shared" ref="AS1919" si="46027">parseTime(AQ1919)-(AR1920=INT(RIGHT($F1919, 1)))</f>
        <v>0</v>
      </c>
      <c r="AT1919" s="45">
        <f t="shared" si="45957"/>
        <v>0</v>
      </c>
      <c r="AU1919" s="36"/>
      <c r="AV1919" s="37"/>
      <c r="AW1919" s="44">
        <f>parseTime(AU1919)-(AV1920=INT(RIGHT($F1919, 1)))</f>
        <v>0</v>
      </c>
      <c r="AX1919" s="45">
        <f t="shared" si="45958"/>
        <v>0</v>
      </c>
      <c r="AY1919" s="36"/>
      <c r="AZ1919" s="37"/>
      <c r="BA1919" s="44">
        <f>parseTime(AY1919)-(AZ1920=INT(RIGHT($F1919, 1)))</f>
        <v>0</v>
      </c>
      <c r="BB1919" s="45">
        <f t="shared" si="45959"/>
        <v>0</v>
      </c>
      <c r="BC1919" s="36"/>
      <c r="BD1919" s="37"/>
      <c r="BE1919" s="44">
        <f>parseTime(BC1919)-(BD1920=INT(RIGHT($F1919, 1)))</f>
        <v>0</v>
      </c>
      <c r="BF1919" s="45">
        <f t="shared" si="45960"/>
        <v>0</v>
      </c>
      <c r="BG1919" s="36"/>
      <c r="BH1919" s="37"/>
      <c r="BI1919" s="44">
        <f>parseTime(BG1919)-(BH1920=INT(RIGHT($F1919, 1)))</f>
        <v>0</v>
      </c>
      <c r="BJ1919" s="45">
        <f t="shared" si="45961"/>
        <v>0</v>
      </c>
      <c r="BK1919" s="36"/>
      <c r="BL1919" s="37"/>
      <c r="BM1919" s="44">
        <f>parseTime(BK1919)-(BL1920=INT(RIGHT($F1919, 1)))</f>
        <v>0</v>
      </c>
      <c r="BN1919" s="45">
        <f t="shared" si="45962"/>
        <v>0</v>
      </c>
      <c r="BO1919" s="36"/>
      <c r="BP1919" s="37"/>
      <c r="BQ1919" s="44">
        <f t="shared" ref="BQ1919" si="46028">parseTime(BO1919)-(BP1920=INT(RIGHT($F1919, 1)))</f>
        <v>0</v>
      </c>
      <c r="BR1919" s="45">
        <f t="shared" si="45964"/>
        <v>0</v>
      </c>
      <c r="BS1919" s="36"/>
      <c r="BT1919" s="37"/>
      <c r="BU1919" s="44">
        <f t="shared" ref="BU1919" si="46029">parseTime(BS1919)-(BT1920=INT(RIGHT($F1919, 1)))</f>
        <v>0</v>
      </c>
      <c r="BV1919" s="45">
        <f t="shared" si="45966"/>
        <v>0</v>
      </c>
      <c r="BW1919" s="36"/>
      <c r="BX1919" s="37"/>
      <c r="BY1919" s="44">
        <f t="shared" ref="BY1919" si="46030">parseTime(BW1919)-(BX1920=INT(RIGHT($F1919, 1)))</f>
        <v>0</v>
      </c>
      <c r="BZ1919" s="45">
        <f t="shared" si="45968"/>
        <v>0</v>
      </c>
      <c r="CA1919" s="36"/>
      <c r="CB1919" s="37"/>
      <c r="CC1919" s="44">
        <f t="shared" ref="CC1919" si="46031">parseTime(CA1919)-(CB1920=INT(RIGHT($F1919, 1)))</f>
        <v>0</v>
      </c>
      <c r="CD1919" s="45">
        <f t="shared" si="45970"/>
        <v>0</v>
      </c>
      <c r="CE1919" s="36"/>
      <c r="CF1919" s="37"/>
      <c r="CG1919" s="44">
        <f t="shared" ref="CG1919" si="46032">parseTime(CE1919)-(CF1920=INT(RIGHT($F1919, 1)))</f>
        <v>0</v>
      </c>
      <c r="CH1919" s="45">
        <f t="shared" si="45972"/>
        <v>0</v>
      </c>
    </row>
    <row r="1920" spans="1:86" x14ac:dyDescent="0.25">
      <c r="A1920" s="56"/>
      <c r="B1920" s="57"/>
      <c r="C1920" s="14">
        <f t="shared" si="45988"/>
        <v>0</v>
      </c>
      <c r="D1920" s="14"/>
      <c r="E1920" s="20">
        <f t="shared" ref="E1920" si="46033">((7.5/2)-0.5+E1919)*8</f>
        <v>63.2</v>
      </c>
      <c r="F1920" s="51"/>
      <c r="G1920" s="46" t="s">
        <v>134</v>
      </c>
      <c r="H1920" s="38">
        <f t="shared" ref="H1920" si="46034">lunchAdjust(G1915:H1919)</f>
        <v>0</v>
      </c>
      <c r="I1920" s="48" t="s">
        <v>0</v>
      </c>
      <c r="J1920" s="39">
        <f t="shared" ref="J1920" si="46035">SUMPRODUCT(I1915:I1919*J1915:J1919)</f>
        <v>0</v>
      </c>
      <c r="K1920" s="46" t="s">
        <v>134</v>
      </c>
      <c r="L1920" s="38">
        <f t="shared" ref="L1920" si="46036">lunchAdjust(K1915:L1919)</f>
        <v>0</v>
      </c>
      <c r="M1920" s="48" t="s">
        <v>0</v>
      </c>
      <c r="N1920" s="39">
        <f t="shared" ref="N1920" si="46037">SUMPRODUCT(M1915:M1919*N1915:N1919)</f>
        <v>0</v>
      </c>
      <c r="O1920" s="46" t="s">
        <v>134</v>
      </c>
      <c r="P1920" s="38">
        <f t="shared" ref="P1920" si="46038">lunchAdjust(O1915:P1919)</f>
        <v>0</v>
      </c>
      <c r="Q1920" s="48" t="s">
        <v>0</v>
      </c>
      <c r="R1920" s="39">
        <f t="shared" ref="R1920" si="46039">SUMPRODUCT(Q1915:Q1919*R1915:R1919)</f>
        <v>0</v>
      </c>
      <c r="S1920" s="46" t="s">
        <v>134</v>
      </c>
      <c r="T1920" s="38">
        <f t="shared" ref="T1920" si="46040">lunchAdjust(S1915:T1919)</f>
        <v>0</v>
      </c>
      <c r="U1920" s="48" t="s">
        <v>0</v>
      </c>
      <c r="V1920" s="39">
        <f t="shared" ref="V1920" si="46041">SUMPRODUCT(U1915:U1919*V1915:V1919)</f>
        <v>0</v>
      </c>
      <c r="W1920" s="46" t="s">
        <v>134</v>
      </c>
      <c r="X1920" s="38">
        <f t="shared" ref="X1920" si="46042">lunchAdjust(W1915:X1919)</f>
        <v>0</v>
      </c>
      <c r="Y1920" s="48" t="s">
        <v>0</v>
      </c>
      <c r="Z1920" s="39">
        <f t="shared" ref="Z1920" si="46043">SUMPRODUCT(Y1915:Y1919*Z1915:Z1919)</f>
        <v>0</v>
      </c>
      <c r="AA1920" s="46" t="s">
        <v>134</v>
      </c>
      <c r="AB1920" s="38">
        <f t="shared" ref="AB1920" si="46044">lunchAdjust(AA1915:AB1919)</f>
        <v>0</v>
      </c>
      <c r="AC1920" s="48" t="s">
        <v>0</v>
      </c>
      <c r="AD1920" s="39">
        <f t="shared" ref="AD1920" si="46045">SUMPRODUCT(AC1915:AC1919*AD1915:AD1919)</f>
        <v>0</v>
      </c>
      <c r="AE1920" s="46" t="s">
        <v>134</v>
      </c>
      <c r="AF1920" s="38">
        <f t="shared" ref="AF1920" si="46046">lunchAdjust(AE1915:AF1919)</f>
        <v>0</v>
      </c>
      <c r="AG1920" s="48" t="s">
        <v>0</v>
      </c>
      <c r="AH1920" s="39">
        <f t="shared" ref="AH1920" si="46047">SUMPRODUCT(AG1915:AG1919*AH1915:AH1919)</f>
        <v>0</v>
      </c>
      <c r="AI1920" s="46" t="s">
        <v>134</v>
      </c>
      <c r="AJ1920" s="38">
        <f t="shared" ref="AJ1920" si="46048">lunchAdjust(AI1915:AJ1919)</f>
        <v>0</v>
      </c>
      <c r="AK1920" s="48" t="s">
        <v>0</v>
      </c>
      <c r="AL1920" s="39">
        <f t="shared" ref="AL1920" si="46049">SUMPRODUCT(AK1915:AK1919*AL1915:AL1919)</f>
        <v>0</v>
      </c>
      <c r="AM1920" s="46" t="s">
        <v>134</v>
      </c>
      <c r="AN1920" s="38">
        <f t="shared" ref="AN1920" si="46050">lunchAdjust(AM1915:AN1919)</f>
        <v>0</v>
      </c>
      <c r="AO1920" s="48" t="s">
        <v>0</v>
      </c>
      <c r="AP1920" s="39">
        <f t="shared" ref="AP1920" si="46051">SUMPRODUCT(AO1915:AO1919*AP1915:AP1919)</f>
        <v>0</v>
      </c>
      <c r="AQ1920" s="46" t="s">
        <v>134</v>
      </c>
      <c r="AR1920" s="38">
        <f t="shared" ref="AR1920" si="46052">lunchAdjust(AQ1915:AR1919)</f>
        <v>0</v>
      </c>
      <c r="AS1920" s="48" t="s">
        <v>0</v>
      </c>
      <c r="AT1920" s="39">
        <f t="shared" ref="AT1920" si="46053">SUMPRODUCT(AS1915:AS1919*AT1915:AT1919)</f>
        <v>0</v>
      </c>
      <c r="AU1920" s="46" t="s">
        <v>134</v>
      </c>
      <c r="AV1920" s="38">
        <f t="shared" ref="AV1920" si="46054">lunchAdjust(AU1915:AV1919)</f>
        <v>0</v>
      </c>
      <c r="AW1920" s="48" t="s">
        <v>0</v>
      </c>
      <c r="AX1920" s="39">
        <f t="shared" ref="AX1920" si="46055">SUMPRODUCT(AW1915:AW1919*AX1915:AX1919)</f>
        <v>0</v>
      </c>
      <c r="AY1920" s="46" t="s">
        <v>134</v>
      </c>
      <c r="AZ1920" s="38">
        <f t="shared" ref="AZ1920" si="46056">lunchAdjust(AY1915:AZ1919)</f>
        <v>0</v>
      </c>
      <c r="BA1920" s="48" t="s">
        <v>0</v>
      </c>
      <c r="BB1920" s="39">
        <f t="shared" ref="BB1920" si="46057">SUMPRODUCT(BA1915:BA1919*BB1915:BB1919)</f>
        <v>0</v>
      </c>
      <c r="BC1920" s="46" t="s">
        <v>134</v>
      </c>
      <c r="BD1920" s="38">
        <f t="shared" ref="BD1920" si="46058">lunchAdjust(BC1915:BD1919)</f>
        <v>0</v>
      </c>
      <c r="BE1920" s="48" t="s">
        <v>0</v>
      </c>
      <c r="BF1920" s="39">
        <f t="shared" ref="BF1920" si="46059">SUMPRODUCT(BE1915:BE1919*BF1915:BF1919)</f>
        <v>0</v>
      </c>
      <c r="BG1920" s="46" t="s">
        <v>134</v>
      </c>
      <c r="BH1920" s="38">
        <f t="shared" ref="BH1920" si="46060">lunchAdjust(BG1915:BH1919)</f>
        <v>0</v>
      </c>
      <c r="BI1920" s="48" t="s">
        <v>0</v>
      </c>
      <c r="BJ1920" s="39">
        <f t="shared" ref="BJ1920" si="46061">SUMPRODUCT(BI1915:BI1919*BJ1915:BJ1919)</f>
        <v>0</v>
      </c>
      <c r="BK1920" s="46" t="s">
        <v>134</v>
      </c>
      <c r="BL1920" s="38">
        <f t="shared" ref="BL1920" si="46062">lunchAdjust(BK1915:BL1919)</f>
        <v>0</v>
      </c>
      <c r="BM1920" s="48" t="s">
        <v>0</v>
      </c>
      <c r="BN1920" s="39">
        <f t="shared" ref="BN1920" si="46063">SUMPRODUCT(BM1915:BM1919*BN1915:BN1919)</f>
        <v>0</v>
      </c>
      <c r="BO1920" s="46" t="s">
        <v>134</v>
      </c>
      <c r="BP1920" s="38">
        <f t="shared" ref="BP1920" si="46064">lunchAdjust(BO1915:BP1919)</f>
        <v>0</v>
      </c>
      <c r="BQ1920" s="48" t="s">
        <v>0</v>
      </c>
      <c r="BR1920" s="39">
        <f t="shared" ref="BR1920" si="46065">SUMPRODUCT(BQ1915:BQ1919*BR1915:BR1919)</f>
        <v>0</v>
      </c>
      <c r="BS1920" s="46" t="s">
        <v>134</v>
      </c>
      <c r="BT1920" s="38">
        <f t="shared" ref="BT1920" si="46066">lunchAdjust(BS1915:BT1919)</f>
        <v>0</v>
      </c>
      <c r="BU1920" s="48" t="s">
        <v>0</v>
      </c>
      <c r="BV1920" s="39">
        <f t="shared" ref="BV1920" si="46067">SUMPRODUCT(BU1915:BU1919*BV1915:BV1919)</f>
        <v>0</v>
      </c>
      <c r="BW1920" s="46" t="s">
        <v>134</v>
      </c>
      <c r="BX1920" s="38">
        <f t="shared" ref="BX1920" si="46068">lunchAdjust(BW1915:BX1919)</f>
        <v>0</v>
      </c>
      <c r="BY1920" s="48" t="s">
        <v>0</v>
      </c>
      <c r="BZ1920" s="39">
        <f t="shared" ref="BZ1920" si="46069">SUMPRODUCT(BY1915:BY1919*BZ1915:BZ1919)</f>
        <v>0</v>
      </c>
      <c r="CA1920" s="46" t="s">
        <v>134</v>
      </c>
      <c r="CB1920" s="38">
        <f t="shared" ref="CB1920" si="46070">lunchAdjust(CA1915:CB1919)</f>
        <v>0</v>
      </c>
      <c r="CC1920" s="48" t="s">
        <v>0</v>
      </c>
      <c r="CD1920" s="39">
        <f t="shared" ref="CD1920" si="46071">SUMPRODUCT(CC1915:CC1919*CD1915:CD1919)</f>
        <v>0</v>
      </c>
      <c r="CE1920" s="46" t="s">
        <v>134</v>
      </c>
      <c r="CF1920" s="38">
        <f t="shared" ref="CF1920" si="46072">lunchAdjust(CE1915:CF1919)</f>
        <v>0</v>
      </c>
      <c r="CG1920" s="48" t="s">
        <v>0</v>
      </c>
      <c r="CH1920" s="39">
        <f t="shared" ref="CH1920" si="46073">SUMPRODUCT(CG1915:CG1919*CH1915:CH1919)</f>
        <v>0</v>
      </c>
    </row>
    <row r="1921" spans="1:86" ht="15.75" thickBot="1" x14ac:dyDescent="0.3">
      <c r="A1921" s="58" t="s">
        <v>121</v>
      </c>
      <c r="B1921" s="59">
        <f t="shared" ref="B1921" ca="1" si="46074">roleHours(G1915:CH1921, "OUT")</f>
        <v>0</v>
      </c>
      <c r="C1921" s="54" t="s">
        <v>137</v>
      </c>
      <c r="D1921" s="22">
        <f t="shared" ref="D1921" ca="1" si="46075">roleHours(G1915:CH1921, "PTO")</f>
        <v>0</v>
      </c>
      <c r="E1921" s="23">
        <f t="shared" ref="E1921" ca="1" si="46076">E1920-B1916</f>
        <v>63.2</v>
      </c>
      <c r="F1921" s="52"/>
      <c r="G1921" s="47" t="s">
        <v>39</v>
      </c>
      <c r="H1921" s="40">
        <f t="shared" si="44869"/>
        <v>0</v>
      </c>
      <c r="I1921" s="49" t="s">
        <v>135</v>
      </c>
      <c r="J1921" s="41">
        <f t="shared" ref="J1921" si="46077">J1920*G$4</f>
        <v>0</v>
      </c>
      <c r="K1921" s="47" t="s">
        <v>39</v>
      </c>
      <c r="L1921" s="40">
        <f t="shared" ref="L1921" si="46078">SUMPRODUCT(M1915:M1919*(L1915:L1919="PTO"))+SUMPRODUCT(M1915:M1919*(L1915:L1919="HOL"))</f>
        <v>0</v>
      </c>
      <c r="M1921" s="49" t="s">
        <v>135</v>
      </c>
      <c r="N1921" s="41">
        <f t="shared" ref="N1921" si="46079">N1920*K$4</f>
        <v>0</v>
      </c>
      <c r="O1921" s="47" t="s">
        <v>39</v>
      </c>
      <c r="P1921" s="40">
        <f t="shared" ref="P1921" si="46080">SUMPRODUCT(Q1915:Q1919*(P1915:P1919="PTO"))+SUMPRODUCT(Q1915:Q1919*(P1915:P1919="HOL"))</f>
        <v>0</v>
      </c>
      <c r="Q1921" s="49" t="s">
        <v>135</v>
      </c>
      <c r="R1921" s="41">
        <f t="shared" ref="R1921" si="46081">R1920*O$4</f>
        <v>0</v>
      </c>
      <c r="S1921" s="47" t="s">
        <v>39</v>
      </c>
      <c r="T1921" s="40">
        <f t="shared" ref="T1921" si="46082">SUMPRODUCT(U1915:U1919*(T1915:T1919="PTO"))+SUMPRODUCT(U1915:U1919*(T1915:T1919="HOL"))</f>
        <v>0</v>
      </c>
      <c r="U1921" s="49" t="s">
        <v>135</v>
      </c>
      <c r="V1921" s="41">
        <f t="shared" ref="V1921" si="46083">V1920*S$4</f>
        <v>0</v>
      </c>
      <c r="W1921" s="47" t="s">
        <v>39</v>
      </c>
      <c r="X1921" s="40">
        <f t="shared" ref="X1921" si="46084">SUMPRODUCT(Y1915:Y1919*(X1915:X1919="PTO"))+SUMPRODUCT(Y1915:Y1919*(X1915:X1919="HOL"))</f>
        <v>0</v>
      </c>
      <c r="Y1921" s="49" t="s">
        <v>135</v>
      </c>
      <c r="Z1921" s="41">
        <f t="shared" ref="Z1921" si="46085">Z1920*W$4</f>
        <v>0</v>
      </c>
      <c r="AA1921" s="47" t="s">
        <v>39</v>
      </c>
      <c r="AB1921" s="40">
        <f t="shared" ref="AB1921" si="46086">SUMPRODUCT(AC1915:AC1919*(AB1915:AB1919="PTO"))+SUMPRODUCT(AC1915:AC1919*(AB1915:AB1919="HOL"))</f>
        <v>0</v>
      </c>
      <c r="AC1921" s="49" t="s">
        <v>135</v>
      </c>
      <c r="AD1921" s="41">
        <f t="shared" ref="AD1921" si="46087">AD1920*AA$4</f>
        <v>0</v>
      </c>
      <c r="AE1921" s="47" t="s">
        <v>39</v>
      </c>
      <c r="AF1921" s="40">
        <f t="shared" ref="AF1921" si="46088">SUMPRODUCT(AG1915:AG1919*(AF1915:AF1919="PTO"))+SUMPRODUCT(AG1915:AG1919*(AF1915:AF1919="HOL"))</f>
        <v>0</v>
      </c>
      <c r="AG1921" s="49" t="s">
        <v>135</v>
      </c>
      <c r="AH1921" s="41">
        <f t="shared" ref="AH1921" si="46089">AH1920*AE$4</f>
        <v>0</v>
      </c>
      <c r="AI1921" s="47" t="s">
        <v>39</v>
      </c>
      <c r="AJ1921" s="40">
        <f t="shared" ref="AJ1921" si="46090">SUMPRODUCT(AK1915:AK1919*(AJ1915:AJ1919="PTO"))+SUMPRODUCT(AK1915:AK1919*(AJ1915:AJ1919="HOL"))</f>
        <v>0</v>
      </c>
      <c r="AK1921" s="49" t="s">
        <v>135</v>
      </c>
      <c r="AL1921" s="41">
        <f>AL1920*AI$4</f>
        <v>0</v>
      </c>
      <c r="AM1921" s="47" t="s">
        <v>39</v>
      </c>
      <c r="AN1921" s="40">
        <f t="shared" ref="AN1921" si="46091">SUMPRODUCT(AO1915:AO1919*(AN1915:AN1919="PTO"))+SUMPRODUCT(AO1915:AO1919*(AN1915:AN1919="HOL"))</f>
        <v>0</v>
      </c>
      <c r="AO1921" s="49" t="s">
        <v>135</v>
      </c>
      <c r="AP1921" s="41">
        <f t="shared" ref="AP1921" si="46092">AP1920*AM$4</f>
        <v>0</v>
      </c>
      <c r="AQ1921" s="47" t="s">
        <v>39</v>
      </c>
      <c r="AR1921" s="40">
        <f t="shared" ref="AR1921" si="46093">SUMPRODUCT(AS1915:AS1919*(AR1915:AR1919="PTO"))+SUMPRODUCT(AS1915:AS1919*(AR1915:AR1919="HOL"))</f>
        <v>0</v>
      </c>
      <c r="AS1921" s="49" t="s">
        <v>135</v>
      </c>
      <c r="AT1921" s="41">
        <f t="shared" ref="AT1921" si="46094">AT1920*AQ$4</f>
        <v>0</v>
      </c>
      <c r="AU1921" s="47" t="s">
        <v>39</v>
      </c>
      <c r="AV1921" s="40">
        <f t="shared" ref="AV1921" si="46095">SUMPRODUCT(AW1915:AW1919*(AV1915:AV1919="PTO"))+SUMPRODUCT(AW1915:AW1919*(AV1915:AV1919="HOL"))</f>
        <v>0</v>
      </c>
      <c r="AW1921" s="49" t="s">
        <v>135</v>
      </c>
      <c r="AX1921" s="41">
        <f>AX1920*AU$4</f>
        <v>0</v>
      </c>
      <c r="AY1921" s="47" t="s">
        <v>39</v>
      </c>
      <c r="AZ1921" s="40">
        <f t="shared" ref="AZ1921" si="46096">SUMPRODUCT(BA1915:BA1919*(AZ1915:AZ1919="PTO"))+SUMPRODUCT(BA1915:BA1919*(AZ1915:AZ1919="HOL"))</f>
        <v>0</v>
      </c>
      <c r="BA1921" s="49" t="s">
        <v>135</v>
      </c>
      <c r="BB1921" s="41">
        <f>BB1920*AY$4</f>
        <v>0</v>
      </c>
      <c r="BC1921" s="47" t="s">
        <v>39</v>
      </c>
      <c r="BD1921" s="40">
        <f t="shared" ref="BD1921" si="46097">SUMPRODUCT(BE1915:BE1919*(BD1915:BD1919="PTO"))+SUMPRODUCT(BE1915:BE1919*(BD1915:BD1919="HOL"))</f>
        <v>0</v>
      </c>
      <c r="BE1921" s="49" t="s">
        <v>135</v>
      </c>
      <c r="BF1921" s="41">
        <f>BF1920*BC$4</f>
        <v>0</v>
      </c>
      <c r="BG1921" s="47" t="s">
        <v>39</v>
      </c>
      <c r="BH1921" s="40">
        <f t="shared" ref="BH1921" si="46098">SUMPRODUCT(BI1915:BI1919*(BH1915:BH1919="PTO"))+SUMPRODUCT(BI1915:BI1919*(BH1915:BH1919="HOL"))</f>
        <v>0</v>
      </c>
      <c r="BI1921" s="49" t="s">
        <v>135</v>
      </c>
      <c r="BJ1921" s="41">
        <f>BJ1920*BG$4</f>
        <v>0</v>
      </c>
      <c r="BK1921" s="47" t="s">
        <v>39</v>
      </c>
      <c r="BL1921" s="40">
        <f t="shared" ref="BL1921" si="46099">SUMPRODUCT(BM1915:BM1919*(BL1915:BL1919="PTO"))+SUMPRODUCT(BM1915:BM1919*(BL1915:BL1919="HOL"))</f>
        <v>0</v>
      </c>
      <c r="BM1921" s="49" t="s">
        <v>135</v>
      </c>
      <c r="BN1921" s="41">
        <f>BN1920*BK$4</f>
        <v>0</v>
      </c>
      <c r="BO1921" s="47" t="s">
        <v>39</v>
      </c>
      <c r="BP1921" s="40">
        <f t="shared" ref="BP1921" si="46100">SUMPRODUCT(BQ1915:BQ1919*(BP1915:BP1919="PTO"))+SUMPRODUCT(BQ1915:BQ1919*(BP1915:BP1919="HOL"))</f>
        <v>0</v>
      </c>
      <c r="BQ1921" s="49" t="s">
        <v>135</v>
      </c>
      <c r="BR1921" s="41">
        <f t="shared" ref="BR1921" si="46101">BR1920*BO$4</f>
        <v>0</v>
      </c>
      <c r="BS1921" s="47" t="s">
        <v>39</v>
      </c>
      <c r="BT1921" s="40">
        <f t="shared" ref="BT1921" si="46102">SUMPRODUCT(BU1915:BU1919*(BT1915:BT1919="PTO"))+SUMPRODUCT(BU1915:BU1919*(BT1915:BT1919="HOL"))</f>
        <v>0</v>
      </c>
      <c r="BU1921" s="49" t="s">
        <v>135</v>
      </c>
      <c r="BV1921" s="41">
        <f t="shared" ref="BV1921" si="46103">BV1920*BS$4</f>
        <v>0</v>
      </c>
      <c r="BW1921" s="47" t="s">
        <v>39</v>
      </c>
      <c r="BX1921" s="40">
        <f t="shared" ref="BX1921" si="46104">SUMPRODUCT(BY1915:BY1919*(BX1915:BX1919="PTO"))+SUMPRODUCT(BY1915:BY1919*(BX1915:BX1919="HOL"))</f>
        <v>0</v>
      </c>
      <c r="BY1921" s="49" t="s">
        <v>135</v>
      </c>
      <c r="BZ1921" s="41">
        <f t="shared" ref="BZ1921" si="46105">BZ1920*BW$4</f>
        <v>0</v>
      </c>
      <c r="CA1921" s="47" t="s">
        <v>39</v>
      </c>
      <c r="CB1921" s="40">
        <f t="shared" ref="CB1921" si="46106">SUMPRODUCT(CC1915:CC1919*(CB1915:CB1919="PTO"))+SUMPRODUCT(CC1915:CC1919*(CB1915:CB1919="HOL"))</f>
        <v>0</v>
      </c>
      <c r="CC1921" s="49" t="s">
        <v>135</v>
      </c>
      <c r="CD1921" s="41">
        <f t="shared" ref="CD1921" si="46107">CD1920*CA$4</f>
        <v>0</v>
      </c>
      <c r="CE1921" s="47" t="s">
        <v>39</v>
      </c>
      <c r="CF1921" s="40">
        <f t="shared" ref="CF1921" si="46108">SUMPRODUCT(CG1915:CG1919*(CF1915:CF1919="PTO"))+SUMPRODUCT(CG1915:CG1919*(CF1915:CF1919="HOL"))</f>
        <v>0</v>
      </c>
      <c r="CG1921" s="49" t="s">
        <v>135</v>
      </c>
      <c r="CH1921" s="41">
        <f t="shared" ref="CH1921" si="46109">CH1920*CE$4</f>
        <v>0</v>
      </c>
    </row>
    <row r="1922" spans="1:86" x14ac:dyDescent="0.25">
      <c r="A1922" s="70" t="s">
        <v>133</v>
      </c>
      <c r="B1922" s="71">
        <f t="shared" ref="B1922" ca="1" si="46110">D1922-B1923</f>
        <v>8.2364422112437126</v>
      </c>
      <c r="C1922" s="72" t="s">
        <v>122</v>
      </c>
      <c r="D1922" s="71">
        <f>IFERROR(INDEX(Holidays[FTE], MATCH(Entry!E1922, Holidays[Date], 0)), 1)*8*INDEX(FTEguide[[1]:[12]], MATCH(Entry!E1923, FTEguide[Weekday], 0), IF(Entry!E1925&gt;0, Entry!E1925, MONTH(Entry!E1922)))</f>
        <v>79.736442211243713</v>
      </c>
      <c r="E1922" s="60">
        <f t="shared" ref="E1922:E1985" si="46111">E1915+1</f>
        <v>44102</v>
      </c>
      <c r="F1922" s="50" t="s">
        <v>128</v>
      </c>
      <c r="G1922" s="34" t="s">
        <v>136</v>
      </c>
      <c r="H1922" s="35" t="s">
        <v>23</v>
      </c>
      <c r="I1922" s="42">
        <f t="shared" ref="I1922" si="46112">parseTime(G1922)-(H1927=INT(RIGHT($F1922, 1)))</f>
        <v>8</v>
      </c>
      <c r="J1922" s="43">
        <f t="shared" ref="J1922:J1926" si="46113">isClocked(H1922)</f>
        <v>1</v>
      </c>
      <c r="K1922" s="34" t="s">
        <v>136</v>
      </c>
      <c r="L1922" s="35" t="s">
        <v>23</v>
      </c>
      <c r="M1922" s="42">
        <f t="shared" ref="M1922" si="46114">parseTime(K1922)-(L1927=INT(RIGHT($F1922, 1)))</f>
        <v>8</v>
      </c>
      <c r="N1922" s="43">
        <f t="shared" ref="N1922:N1926" si="46115">isClocked(L1922)</f>
        <v>1</v>
      </c>
      <c r="O1922" s="34" t="s">
        <v>180</v>
      </c>
      <c r="P1922" s="35" t="s">
        <v>25</v>
      </c>
      <c r="Q1922" s="42">
        <f t="shared" ref="Q1922" si="46116">parseTime(O1922)-(P1927=INT(RIGHT($F1922, 1)))</f>
        <v>8</v>
      </c>
      <c r="R1922" s="43">
        <f t="shared" ref="R1922:R1926" si="46117">isClocked(P1922)</f>
        <v>1</v>
      </c>
      <c r="S1922" s="34" t="s">
        <v>150</v>
      </c>
      <c r="T1922" s="35" t="s">
        <v>23</v>
      </c>
      <c r="U1922" s="42">
        <f t="shared" ref="U1922" si="46118">parseTime(S1922)-(T1927=INT(RIGHT($F1922, 1)))</f>
        <v>8</v>
      </c>
      <c r="V1922" s="43">
        <f t="shared" ref="V1922:V1926" si="46119">isClocked(T1922)</f>
        <v>1</v>
      </c>
      <c r="W1922" s="34"/>
      <c r="X1922" s="35"/>
      <c r="Y1922" s="42">
        <f t="shared" ref="Y1922" si="46120">parseTime(W1922)-(X1927=INT(RIGHT($F1922, 1)))</f>
        <v>0</v>
      </c>
      <c r="Z1922" s="43">
        <f t="shared" ref="Z1922:Z1926" si="46121">isClocked(X1922)</f>
        <v>0</v>
      </c>
      <c r="AA1922" s="34" t="s">
        <v>136</v>
      </c>
      <c r="AB1922" s="35" t="s">
        <v>23</v>
      </c>
      <c r="AC1922" s="42">
        <f t="shared" ref="AC1922" si="46122">parseTime(AA1922)-(AB1927=INT(RIGHT($F1922, 1)))</f>
        <v>8</v>
      </c>
      <c r="AD1922" s="43">
        <f t="shared" ref="AD1922:AD1926" si="46123">isClocked(AB1922)</f>
        <v>1</v>
      </c>
      <c r="AE1922" s="34" t="s">
        <v>245</v>
      </c>
      <c r="AF1922" s="35" t="s">
        <v>25</v>
      </c>
      <c r="AG1922" s="42">
        <f t="shared" ref="AG1922" si="46124">parseTime(AE1922)-(AF1927=INT(RIGHT($F1922, 1)))</f>
        <v>7.5</v>
      </c>
      <c r="AH1922" s="43">
        <f t="shared" ref="AH1922:AH1926" si="46125">isClocked(AF1922)</f>
        <v>1</v>
      </c>
      <c r="AI1922" s="34" t="s">
        <v>136</v>
      </c>
      <c r="AJ1922" s="35" t="s">
        <v>23</v>
      </c>
      <c r="AK1922" s="42">
        <f>parseTime(AI1922)-(AJ1927=INT(RIGHT($F1922, 1)))</f>
        <v>8</v>
      </c>
      <c r="AL1922" s="43">
        <f t="shared" ref="AL1922:AL1926" si="46126">isClocked(AJ1922)</f>
        <v>1</v>
      </c>
      <c r="AM1922" s="34"/>
      <c r="AN1922" s="35"/>
      <c r="AO1922" s="42">
        <f t="shared" ref="AO1922" si="46127">parseTime(AM1922)-(AN1927=INT(RIGHT($F1922, 1)))</f>
        <v>0</v>
      </c>
      <c r="AP1922" s="43">
        <f t="shared" ref="AP1922:AP1926" si="46128">isClocked(AN1922)</f>
        <v>0</v>
      </c>
      <c r="AQ1922" s="34"/>
      <c r="AR1922" s="35"/>
      <c r="AS1922" s="42">
        <f t="shared" ref="AS1922" si="46129">parseTime(AQ1922)-(AR1927=INT(RIGHT($F1922, 1)))</f>
        <v>0</v>
      </c>
      <c r="AT1922" s="43">
        <f t="shared" ref="AT1922:AT1926" si="46130">isClocked(AR1922)</f>
        <v>0</v>
      </c>
      <c r="AU1922" s="34"/>
      <c r="AV1922" s="35"/>
      <c r="AW1922" s="42">
        <f>parseTime(AU1922)-(AV1927=INT(RIGHT($F1922, 1)))</f>
        <v>0</v>
      </c>
      <c r="AX1922" s="43">
        <f t="shared" ref="AX1922:AX1926" si="46131">isClocked(AV1922)</f>
        <v>0</v>
      </c>
      <c r="AY1922" s="34"/>
      <c r="AZ1922" s="35"/>
      <c r="BA1922" s="42">
        <f>parseTime(AY1922)-(AZ1927=INT(RIGHT($F1922, 1)))</f>
        <v>0</v>
      </c>
      <c r="BB1922" s="43">
        <f t="shared" ref="BB1922:BB1926" si="46132">isClocked(AZ1922)</f>
        <v>0</v>
      </c>
      <c r="BC1922" s="34"/>
      <c r="BD1922" s="35"/>
      <c r="BE1922" s="42">
        <f>parseTime(BC1922)-(BD1927=INT(RIGHT($F1922, 1)))</f>
        <v>0</v>
      </c>
      <c r="BF1922" s="43">
        <f t="shared" ref="BF1922:BF1926" si="46133">isClocked(BD1922)</f>
        <v>0</v>
      </c>
      <c r="BG1922" s="34"/>
      <c r="BH1922" s="35"/>
      <c r="BI1922" s="42">
        <f>parseTime(BG1922)-(BH1927=INT(RIGHT($F1922, 1)))</f>
        <v>0</v>
      </c>
      <c r="BJ1922" s="43">
        <f t="shared" ref="BJ1922:BJ1926" si="46134">isClocked(BH1922)</f>
        <v>0</v>
      </c>
      <c r="BK1922" s="34"/>
      <c r="BL1922" s="35"/>
      <c r="BM1922" s="42">
        <f>parseTime(BK1922)-(BL1927=INT(RIGHT($F1922, 1)))</f>
        <v>0</v>
      </c>
      <c r="BN1922" s="43">
        <f t="shared" ref="BN1922:BN1926" si="46135">isClocked(BL1922)</f>
        <v>0</v>
      </c>
      <c r="BO1922" s="34" t="s">
        <v>150</v>
      </c>
      <c r="BP1922" s="35" t="s">
        <v>23</v>
      </c>
      <c r="BQ1922" s="42">
        <f t="shared" ref="BQ1922" si="46136">parseTime(BO1922)-(BP1927=INT(RIGHT($F1922, 1)))</f>
        <v>8</v>
      </c>
      <c r="BR1922" s="43">
        <f t="shared" ref="BR1922:BR1926" si="46137">isClocked(BP1922)</f>
        <v>1</v>
      </c>
      <c r="BS1922" s="34" t="s">
        <v>136</v>
      </c>
      <c r="BT1922" s="35" t="s">
        <v>23</v>
      </c>
      <c r="BU1922" s="42">
        <f t="shared" ref="BU1922" si="46138">parseTime(BS1922)-(BT1927=INT(RIGHT($F1922, 1)))</f>
        <v>8</v>
      </c>
      <c r="BV1922" s="43">
        <f t="shared" ref="BV1922:BV1926" si="46139">isClocked(BT1922)</f>
        <v>1</v>
      </c>
      <c r="BW1922" s="34"/>
      <c r="BX1922" s="35"/>
      <c r="BY1922" s="42">
        <f t="shared" ref="BY1922" si="46140">parseTime(BW1922)-(BX1927=INT(RIGHT($F1922, 1)))</f>
        <v>0</v>
      </c>
      <c r="BZ1922" s="43">
        <f t="shared" ref="BZ1922:BZ1926" si="46141">isClocked(BX1922)</f>
        <v>0</v>
      </c>
      <c r="CA1922" s="34"/>
      <c r="CB1922" s="35"/>
      <c r="CC1922" s="42">
        <f t="shared" ref="CC1922" si="46142">parseTime(CA1922)-(CB1927=INT(RIGHT($F1922, 1)))</f>
        <v>0</v>
      </c>
      <c r="CD1922" s="43">
        <f t="shared" ref="CD1922:CD1926" si="46143">isClocked(CB1922)</f>
        <v>0</v>
      </c>
      <c r="CE1922" s="34"/>
      <c r="CF1922" s="35"/>
      <c r="CG1922" s="42">
        <f t="shared" ref="CG1922" si="46144">parseTime(CE1922)-(CF1927=INT(RIGHT($F1922, 1)))</f>
        <v>0</v>
      </c>
      <c r="CH1922" s="43">
        <f t="shared" ref="CH1922:CH1926" si="46145">isClocked(CF1922)</f>
        <v>0</v>
      </c>
    </row>
    <row r="1923" spans="1:86" x14ac:dyDescent="0.25">
      <c r="A1923" s="56" t="s">
        <v>0</v>
      </c>
      <c r="B1923" s="57">
        <f t="shared" ca="1" si="45627"/>
        <v>71.5</v>
      </c>
      <c r="C1923" s="14" t="s">
        <v>252</v>
      </c>
      <c r="D1923" s="14">
        <f t="shared" si="45110"/>
        <v>53.7</v>
      </c>
      <c r="E1923" s="55" t="str">
        <f t="shared" si="45628"/>
        <v>Monday</v>
      </c>
      <c r="F1923" s="51" t="s">
        <v>129</v>
      </c>
      <c r="G1923" s="36"/>
      <c r="H1923" s="37"/>
      <c r="I1923" s="44">
        <f t="shared" ref="I1923" si="46146">parseTime(G1923)-(H1927=INT(RIGHT($F1923, 1)))</f>
        <v>0</v>
      </c>
      <c r="J1923" s="45">
        <f t="shared" si="46113"/>
        <v>0</v>
      </c>
      <c r="K1923" s="36"/>
      <c r="L1923" s="37"/>
      <c r="M1923" s="44">
        <f t="shared" ref="M1923" si="46147">parseTime(K1923)-(L1927=INT(RIGHT($F1923, 1)))</f>
        <v>0</v>
      </c>
      <c r="N1923" s="45">
        <f t="shared" si="46115"/>
        <v>0</v>
      </c>
      <c r="O1923" s="36"/>
      <c r="P1923" s="37"/>
      <c r="Q1923" s="44">
        <f t="shared" ref="Q1923" si="46148">parseTime(O1923)-(P1927=INT(RIGHT($F1923, 1)))</f>
        <v>0</v>
      </c>
      <c r="R1923" s="45">
        <f t="shared" si="46117"/>
        <v>0</v>
      </c>
      <c r="S1923" s="36"/>
      <c r="T1923" s="37"/>
      <c r="U1923" s="44">
        <f t="shared" ref="U1923" si="46149">parseTime(S1923)-(T1927=INT(RIGHT($F1923, 1)))</f>
        <v>0</v>
      </c>
      <c r="V1923" s="45">
        <f t="shared" si="46119"/>
        <v>0</v>
      </c>
      <c r="W1923" s="36"/>
      <c r="X1923" s="37"/>
      <c r="Y1923" s="44">
        <f t="shared" ref="Y1923" si="46150">parseTime(W1923)-(X1927=INT(RIGHT($F1923, 1)))</f>
        <v>0</v>
      </c>
      <c r="Z1923" s="45">
        <f t="shared" si="46121"/>
        <v>0</v>
      </c>
      <c r="AA1923" s="36"/>
      <c r="AB1923" s="37"/>
      <c r="AC1923" s="44">
        <f t="shared" ref="AC1923" si="46151">parseTime(AA1923)-(AB1927=INT(RIGHT($F1923, 1)))</f>
        <v>0</v>
      </c>
      <c r="AD1923" s="45">
        <f t="shared" si="46123"/>
        <v>0</v>
      </c>
      <c r="AE1923" s="36"/>
      <c r="AF1923" s="37"/>
      <c r="AG1923" s="44">
        <f t="shared" ref="AG1923" si="46152">parseTime(AE1923)-(AF1927=INT(RIGHT($F1923, 1)))</f>
        <v>0</v>
      </c>
      <c r="AH1923" s="45">
        <f t="shared" si="46125"/>
        <v>0</v>
      </c>
      <c r="AI1923" s="36"/>
      <c r="AJ1923" s="37"/>
      <c r="AK1923" s="44">
        <f>parseTime(AI1923)-(AJ1927=INT(RIGHT($F1923, 1)))</f>
        <v>0</v>
      </c>
      <c r="AL1923" s="45">
        <f t="shared" si="46126"/>
        <v>0</v>
      </c>
      <c r="AM1923" s="36"/>
      <c r="AN1923" s="37"/>
      <c r="AO1923" s="44">
        <f t="shared" ref="AO1923" si="46153">parseTime(AM1923)-(AN1927=INT(RIGHT($F1923, 1)))</f>
        <v>0</v>
      </c>
      <c r="AP1923" s="45">
        <f t="shared" si="46128"/>
        <v>0</v>
      </c>
      <c r="AQ1923" s="36"/>
      <c r="AR1923" s="37"/>
      <c r="AS1923" s="44">
        <f t="shared" ref="AS1923" si="46154">parseTime(AQ1923)-(AR1927=INT(RIGHT($F1923, 1)))</f>
        <v>0</v>
      </c>
      <c r="AT1923" s="45">
        <f t="shared" si="46130"/>
        <v>0</v>
      </c>
      <c r="AU1923" s="36"/>
      <c r="AV1923" s="37"/>
      <c r="AW1923" s="44">
        <f>parseTime(AU1923)-(AV1927=INT(RIGHT($F1923, 1)))</f>
        <v>0</v>
      </c>
      <c r="AX1923" s="45">
        <f t="shared" si="46131"/>
        <v>0</v>
      </c>
      <c r="AY1923" s="36"/>
      <c r="AZ1923" s="37"/>
      <c r="BA1923" s="44">
        <f>parseTime(AY1923)-(AZ1927=INT(RIGHT($F1923, 1)))</f>
        <v>0</v>
      </c>
      <c r="BB1923" s="45">
        <f t="shared" si="46132"/>
        <v>0</v>
      </c>
      <c r="BC1923" s="36"/>
      <c r="BD1923" s="37"/>
      <c r="BE1923" s="44">
        <f>parseTime(BC1923)-(BD1927=INT(RIGHT($F1923, 1)))</f>
        <v>0</v>
      </c>
      <c r="BF1923" s="45">
        <f t="shared" si="46133"/>
        <v>0</v>
      </c>
      <c r="BG1923" s="36"/>
      <c r="BH1923" s="37"/>
      <c r="BI1923" s="44">
        <f>parseTime(BG1923)-(BH1927=INT(RIGHT($F1923, 1)))</f>
        <v>0</v>
      </c>
      <c r="BJ1923" s="45">
        <f t="shared" si="46134"/>
        <v>0</v>
      </c>
      <c r="BK1923" s="36"/>
      <c r="BL1923" s="37"/>
      <c r="BM1923" s="44">
        <f>parseTime(BK1923)-(BL1927=INT(RIGHT($F1923, 1)))</f>
        <v>0</v>
      </c>
      <c r="BN1923" s="45">
        <f t="shared" si="46135"/>
        <v>0</v>
      </c>
      <c r="BO1923" s="36"/>
      <c r="BP1923" s="37"/>
      <c r="BQ1923" s="44">
        <f t="shared" ref="BQ1923" si="46155">parseTime(BO1923)-(BP1927=INT(RIGHT($F1923, 1)))</f>
        <v>0</v>
      </c>
      <c r="BR1923" s="45">
        <f t="shared" si="46137"/>
        <v>0</v>
      </c>
      <c r="BS1923" s="36"/>
      <c r="BT1923" s="37"/>
      <c r="BU1923" s="44">
        <f t="shared" ref="BU1923" si="46156">parseTime(BS1923)-(BT1927=INT(RIGHT($F1923, 1)))</f>
        <v>0</v>
      </c>
      <c r="BV1923" s="45">
        <f t="shared" si="46139"/>
        <v>0</v>
      </c>
      <c r="BW1923" s="36"/>
      <c r="BX1923" s="37"/>
      <c r="BY1923" s="44">
        <f t="shared" ref="BY1923" si="46157">parseTime(BW1923)-(BX1927=INT(RIGHT($F1923, 1)))</f>
        <v>0</v>
      </c>
      <c r="BZ1923" s="45">
        <f t="shared" si="46141"/>
        <v>0</v>
      </c>
      <c r="CA1923" s="36"/>
      <c r="CB1923" s="37"/>
      <c r="CC1923" s="44">
        <f t="shared" ref="CC1923" si="46158">parseTime(CA1923)-(CB1927=INT(RIGHT($F1923, 1)))</f>
        <v>0</v>
      </c>
      <c r="CD1923" s="45">
        <f t="shared" si="46143"/>
        <v>0</v>
      </c>
      <c r="CE1923" s="36"/>
      <c r="CF1923" s="37"/>
      <c r="CG1923" s="44">
        <f t="shared" ref="CG1923" si="46159">parseTime(CE1923)-(CF1927=INT(RIGHT($F1923, 1)))</f>
        <v>0</v>
      </c>
      <c r="CH1923" s="45">
        <f t="shared" si="46145"/>
        <v>0</v>
      </c>
    </row>
    <row r="1924" spans="1:86" x14ac:dyDescent="0.25">
      <c r="A1924" s="56" t="s">
        <v>117</v>
      </c>
      <c r="B1924" s="57">
        <f t="shared" ref="B1924" ca="1" si="46160">roleHours(G1922:CH1928, "MFD")</f>
        <v>56</v>
      </c>
      <c r="C1924" s="14">
        <f t="shared" ref="C1924:C1927" ca="1" si="46161">B1924/8</f>
        <v>7</v>
      </c>
      <c r="D1924" s="14">
        <f t="shared" ref="D1924" ca="1" si="46162">B1923-D1923</f>
        <v>17.799999999999997</v>
      </c>
      <c r="E1924" s="20" t="s">
        <v>127</v>
      </c>
      <c r="F1924" s="51" t="s">
        <v>130</v>
      </c>
      <c r="G1924" s="36"/>
      <c r="H1924" s="37"/>
      <c r="I1924" s="44">
        <f t="shared" ref="I1924" si="46163">parseTime(G1924)-(H1927=INT(RIGHT($F1924, 1)))</f>
        <v>0</v>
      </c>
      <c r="J1924" s="45">
        <f t="shared" si="46113"/>
        <v>0</v>
      </c>
      <c r="K1924" s="36"/>
      <c r="L1924" s="37"/>
      <c r="M1924" s="44">
        <f t="shared" ref="M1924" si="46164">parseTime(K1924)-(L1927=INT(RIGHT($F1924, 1)))</f>
        <v>0</v>
      </c>
      <c r="N1924" s="45">
        <f t="shared" si="46115"/>
        <v>0</v>
      </c>
      <c r="O1924" s="36"/>
      <c r="P1924" s="37"/>
      <c r="Q1924" s="44">
        <f t="shared" ref="Q1924" si="46165">parseTime(O1924)-(P1927=INT(RIGHT($F1924, 1)))</f>
        <v>0</v>
      </c>
      <c r="R1924" s="45">
        <f t="shared" si="46117"/>
        <v>0</v>
      </c>
      <c r="S1924" s="36"/>
      <c r="T1924" s="37"/>
      <c r="U1924" s="44">
        <f t="shared" ref="U1924" si="46166">parseTime(S1924)-(T1927=INT(RIGHT($F1924, 1)))</f>
        <v>0</v>
      </c>
      <c r="V1924" s="45">
        <f t="shared" si="46119"/>
        <v>0</v>
      </c>
      <c r="W1924" s="36"/>
      <c r="X1924" s="37"/>
      <c r="Y1924" s="44">
        <f t="shared" ref="Y1924" si="46167">parseTime(W1924)-(X1927=INT(RIGHT($F1924, 1)))</f>
        <v>0</v>
      </c>
      <c r="Z1924" s="45">
        <f t="shared" si="46121"/>
        <v>0</v>
      </c>
      <c r="AA1924" s="36"/>
      <c r="AB1924" s="37"/>
      <c r="AC1924" s="44">
        <f t="shared" ref="AC1924" si="46168">parseTime(AA1924)-(AB1927=INT(RIGHT($F1924, 1)))</f>
        <v>0</v>
      </c>
      <c r="AD1924" s="45">
        <f t="shared" si="46123"/>
        <v>0</v>
      </c>
      <c r="AE1924" s="36"/>
      <c r="AF1924" s="37"/>
      <c r="AG1924" s="44">
        <f t="shared" ref="AG1924" si="46169">parseTime(AE1924)-(AF1927=INT(RIGHT($F1924, 1)))</f>
        <v>0</v>
      </c>
      <c r="AH1924" s="45">
        <f t="shared" si="46125"/>
        <v>0</v>
      </c>
      <c r="AI1924" s="36"/>
      <c r="AJ1924" s="37"/>
      <c r="AK1924" s="44">
        <f>parseTime(AI1924)-(AJ1927=INT(RIGHT($F1924, 1)))</f>
        <v>0</v>
      </c>
      <c r="AL1924" s="45">
        <f t="shared" si="46126"/>
        <v>0</v>
      </c>
      <c r="AM1924" s="36"/>
      <c r="AN1924" s="37"/>
      <c r="AO1924" s="44">
        <f t="shared" ref="AO1924" si="46170">parseTime(AM1924)-(AN1927=INT(RIGHT($F1924, 1)))</f>
        <v>0</v>
      </c>
      <c r="AP1924" s="45">
        <f t="shared" si="46128"/>
        <v>0</v>
      </c>
      <c r="AQ1924" s="36"/>
      <c r="AR1924" s="37"/>
      <c r="AS1924" s="44">
        <f t="shared" ref="AS1924" si="46171">parseTime(AQ1924)-(AR1927=INT(RIGHT($F1924, 1)))</f>
        <v>0</v>
      </c>
      <c r="AT1924" s="45">
        <f t="shared" si="46130"/>
        <v>0</v>
      </c>
      <c r="AU1924" s="36"/>
      <c r="AV1924" s="37"/>
      <c r="AW1924" s="44">
        <f>parseTime(AU1924)-(AV1927=INT(RIGHT($F1924, 1)))</f>
        <v>0</v>
      </c>
      <c r="AX1924" s="45">
        <f t="shared" si="46131"/>
        <v>0</v>
      </c>
      <c r="AY1924" s="36"/>
      <c r="AZ1924" s="37"/>
      <c r="BA1924" s="44">
        <f>parseTime(AY1924)-(AZ1927=INT(RIGHT($F1924, 1)))</f>
        <v>0</v>
      </c>
      <c r="BB1924" s="45">
        <f t="shared" si="46132"/>
        <v>0</v>
      </c>
      <c r="BC1924" s="36"/>
      <c r="BD1924" s="37"/>
      <c r="BE1924" s="44">
        <f>parseTime(BC1924)-(BD1927=INT(RIGHT($F1924, 1)))</f>
        <v>0</v>
      </c>
      <c r="BF1924" s="45">
        <f t="shared" si="46133"/>
        <v>0</v>
      </c>
      <c r="BG1924" s="36"/>
      <c r="BH1924" s="37"/>
      <c r="BI1924" s="44">
        <f>parseTime(BG1924)-(BH1927=INT(RIGHT($F1924, 1)))</f>
        <v>0</v>
      </c>
      <c r="BJ1924" s="45">
        <f t="shared" si="46134"/>
        <v>0</v>
      </c>
      <c r="BK1924" s="36"/>
      <c r="BL1924" s="37"/>
      <c r="BM1924" s="44">
        <f>parseTime(BK1924)-(BL1927=INT(RIGHT($F1924, 1)))</f>
        <v>0</v>
      </c>
      <c r="BN1924" s="45">
        <f t="shared" si="46135"/>
        <v>0</v>
      </c>
      <c r="BO1924" s="36"/>
      <c r="BP1924" s="37"/>
      <c r="BQ1924" s="44">
        <f t="shared" ref="BQ1924" si="46172">parseTime(BO1924)-(BP1927=INT(RIGHT($F1924, 1)))</f>
        <v>0</v>
      </c>
      <c r="BR1924" s="45">
        <f t="shared" si="46137"/>
        <v>0</v>
      </c>
      <c r="BS1924" s="36"/>
      <c r="BT1924" s="37"/>
      <c r="BU1924" s="44">
        <f t="shared" ref="BU1924" si="46173">parseTime(BS1924)-(BT1927=INT(RIGHT($F1924, 1)))</f>
        <v>0</v>
      </c>
      <c r="BV1924" s="45">
        <f t="shared" si="46139"/>
        <v>0</v>
      </c>
      <c r="BW1924" s="36"/>
      <c r="BX1924" s="37"/>
      <c r="BY1924" s="44">
        <f t="shared" ref="BY1924" si="46174">parseTime(BW1924)-(BX1927=INT(RIGHT($F1924, 1)))</f>
        <v>0</v>
      </c>
      <c r="BZ1924" s="45">
        <f t="shared" si="46141"/>
        <v>0</v>
      </c>
      <c r="CA1924" s="36"/>
      <c r="CB1924" s="37"/>
      <c r="CC1924" s="44">
        <f t="shared" ref="CC1924" si="46175">parseTime(CA1924)-(CB1927=INT(RIGHT($F1924, 1)))</f>
        <v>0</v>
      </c>
      <c r="CD1924" s="45">
        <f t="shared" si="46143"/>
        <v>0</v>
      </c>
      <c r="CE1924" s="36"/>
      <c r="CF1924" s="37"/>
      <c r="CG1924" s="44">
        <f t="shared" ref="CG1924" si="46176">parseTime(CE1924)-(CF1927=INT(RIGHT($F1924, 1)))</f>
        <v>0</v>
      </c>
      <c r="CH1924" s="45">
        <f t="shared" si="46145"/>
        <v>0</v>
      </c>
    </row>
    <row r="1925" spans="1:86" x14ac:dyDescent="0.25">
      <c r="A1925" s="56"/>
      <c r="B1925" s="57"/>
      <c r="C1925" s="14">
        <f t="shared" si="46161"/>
        <v>0</v>
      </c>
      <c r="D1925" s="14" t="s">
        <v>259</v>
      </c>
      <c r="E1925" s="20">
        <v>4.25</v>
      </c>
      <c r="F1925" s="51" t="s">
        <v>131</v>
      </c>
      <c r="G1925" s="36"/>
      <c r="H1925" s="37"/>
      <c r="I1925" s="44">
        <f t="shared" ref="I1925" si="46177">parseTime(G1925)-(H1927=INT(RIGHT($F1925, 1)))</f>
        <v>0</v>
      </c>
      <c r="J1925" s="45">
        <f t="shared" si="46113"/>
        <v>0</v>
      </c>
      <c r="K1925" s="36"/>
      <c r="L1925" s="37"/>
      <c r="M1925" s="44">
        <f t="shared" ref="M1925" si="46178">parseTime(K1925)-(L1927=INT(RIGHT($F1925, 1)))</f>
        <v>0</v>
      </c>
      <c r="N1925" s="45">
        <f t="shared" si="46115"/>
        <v>0</v>
      </c>
      <c r="O1925" s="36"/>
      <c r="P1925" s="37"/>
      <c r="Q1925" s="44">
        <f t="shared" ref="Q1925" si="46179">parseTime(O1925)-(P1927=INT(RIGHT($F1925, 1)))</f>
        <v>0</v>
      </c>
      <c r="R1925" s="45">
        <f t="shared" si="46117"/>
        <v>0</v>
      </c>
      <c r="S1925" s="36"/>
      <c r="T1925" s="37"/>
      <c r="U1925" s="44">
        <f t="shared" ref="U1925" si="46180">parseTime(S1925)-(T1927=INT(RIGHT($F1925, 1)))</f>
        <v>0</v>
      </c>
      <c r="V1925" s="45">
        <f t="shared" si="46119"/>
        <v>0</v>
      </c>
      <c r="W1925" s="36"/>
      <c r="X1925" s="37"/>
      <c r="Y1925" s="44">
        <f t="shared" ref="Y1925" si="46181">parseTime(W1925)-(X1927=INT(RIGHT($F1925, 1)))</f>
        <v>0</v>
      </c>
      <c r="Z1925" s="45">
        <f t="shared" si="46121"/>
        <v>0</v>
      </c>
      <c r="AA1925" s="36"/>
      <c r="AB1925" s="37"/>
      <c r="AC1925" s="44">
        <f t="shared" ref="AC1925" si="46182">parseTime(AA1925)-(AB1927=INT(RIGHT($F1925, 1)))</f>
        <v>0</v>
      </c>
      <c r="AD1925" s="45">
        <f t="shared" si="46123"/>
        <v>0</v>
      </c>
      <c r="AE1925" s="36"/>
      <c r="AF1925" s="37"/>
      <c r="AG1925" s="44">
        <f t="shared" ref="AG1925" si="46183">parseTime(AE1925)-(AF1927=INT(RIGHT($F1925, 1)))</f>
        <v>0</v>
      </c>
      <c r="AH1925" s="45">
        <f t="shared" si="46125"/>
        <v>0</v>
      </c>
      <c r="AI1925" s="36"/>
      <c r="AJ1925" s="37"/>
      <c r="AK1925" s="44">
        <f>parseTime(AI1925)-(AJ1927=INT(RIGHT($F1925, 1)))</f>
        <v>0</v>
      </c>
      <c r="AL1925" s="45">
        <f t="shared" si="46126"/>
        <v>0</v>
      </c>
      <c r="AM1925" s="36"/>
      <c r="AN1925" s="37"/>
      <c r="AO1925" s="44">
        <f t="shared" ref="AO1925" si="46184">parseTime(AM1925)-(AN1927=INT(RIGHT($F1925, 1)))</f>
        <v>0</v>
      </c>
      <c r="AP1925" s="45">
        <f t="shared" si="46128"/>
        <v>0</v>
      </c>
      <c r="AQ1925" s="36"/>
      <c r="AR1925" s="37"/>
      <c r="AS1925" s="44">
        <f t="shared" ref="AS1925" si="46185">parseTime(AQ1925)-(AR1927=INT(RIGHT($F1925, 1)))</f>
        <v>0</v>
      </c>
      <c r="AT1925" s="45">
        <f t="shared" si="46130"/>
        <v>0</v>
      </c>
      <c r="AU1925" s="36"/>
      <c r="AV1925" s="37"/>
      <c r="AW1925" s="44">
        <f>parseTime(AU1925)-(AV1927=INT(RIGHT($F1925, 1)))</f>
        <v>0</v>
      </c>
      <c r="AX1925" s="45">
        <f t="shared" si="46131"/>
        <v>0</v>
      </c>
      <c r="AY1925" s="36"/>
      <c r="AZ1925" s="37"/>
      <c r="BA1925" s="44">
        <f>parseTime(AY1925)-(AZ1927=INT(RIGHT($F1925, 1)))</f>
        <v>0</v>
      </c>
      <c r="BB1925" s="45">
        <f t="shared" si="46132"/>
        <v>0</v>
      </c>
      <c r="BC1925" s="36"/>
      <c r="BD1925" s="37"/>
      <c r="BE1925" s="44">
        <f>parseTime(BC1925)-(BD1927=INT(RIGHT($F1925, 1)))</f>
        <v>0</v>
      </c>
      <c r="BF1925" s="45">
        <f t="shared" si="46133"/>
        <v>0</v>
      </c>
      <c r="BG1925" s="36"/>
      <c r="BH1925" s="37"/>
      <c r="BI1925" s="44">
        <f>parseTime(BG1925)-(BH1927=INT(RIGHT($F1925, 1)))</f>
        <v>0</v>
      </c>
      <c r="BJ1925" s="45">
        <f t="shared" si="46134"/>
        <v>0</v>
      </c>
      <c r="BK1925" s="36"/>
      <c r="BL1925" s="37"/>
      <c r="BM1925" s="44">
        <f>parseTime(BK1925)-(BL1927=INT(RIGHT($F1925, 1)))</f>
        <v>0</v>
      </c>
      <c r="BN1925" s="45">
        <f t="shared" si="46135"/>
        <v>0</v>
      </c>
      <c r="BO1925" s="36"/>
      <c r="BP1925" s="37"/>
      <c r="BQ1925" s="44">
        <f t="shared" ref="BQ1925" si="46186">parseTime(BO1925)-(BP1927=INT(RIGHT($F1925, 1)))</f>
        <v>0</v>
      </c>
      <c r="BR1925" s="45">
        <f t="shared" si="46137"/>
        <v>0</v>
      </c>
      <c r="BS1925" s="36"/>
      <c r="BT1925" s="37"/>
      <c r="BU1925" s="44">
        <f t="shared" ref="BU1925" si="46187">parseTime(BS1925)-(BT1927=INT(RIGHT($F1925, 1)))</f>
        <v>0</v>
      </c>
      <c r="BV1925" s="45">
        <f t="shared" si="46139"/>
        <v>0</v>
      </c>
      <c r="BW1925" s="36"/>
      <c r="BX1925" s="37"/>
      <c r="BY1925" s="44">
        <f t="shared" ref="BY1925" si="46188">parseTime(BW1925)-(BX1927=INT(RIGHT($F1925, 1)))</f>
        <v>0</v>
      </c>
      <c r="BZ1925" s="45">
        <f t="shared" si="46141"/>
        <v>0</v>
      </c>
      <c r="CA1925" s="36"/>
      <c r="CB1925" s="37"/>
      <c r="CC1925" s="44">
        <f t="shared" ref="CC1925" si="46189">parseTime(CA1925)-(CB1927=INT(RIGHT($F1925, 1)))</f>
        <v>0</v>
      </c>
      <c r="CD1925" s="45">
        <f t="shared" si="46143"/>
        <v>0</v>
      </c>
      <c r="CE1925" s="36"/>
      <c r="CF1925" s="37"/>
      <c r="CG1925" s="44">
        <f t="shared" ref="CG1925" si="46190">parseTime(CE1925)-(CF1927=INT(RIGHT($F1925, 1)))</f>
        <v>0</v>
      </c>
      <c r="CH1925" s="45">
        <f t="shared" si="46145"/>
        <v>0</v>
      </c>
    </row>
    <row r="1926" spans="1:86" x14ac:dyDescent="0.25">
      <c r="A1926" s="56" t="s">
        <v>119</v>
      </c>
      <c r="B1926" s="57">
        <f t="shared" ref="B1926" ca="1" si="46191">roleHours(G1922:CH1928, "MCC")</f>
        <v>15.5</v>
      </c>
      <c r="C1926" s="14">
        <f t="shared" ca="1" si="46161"/>
        <v>1.9375</v>
      </c>
      <c r="D1926" s="14" t="s">
        <v>260</v>
      </c>
      <c r="E1926" s="20">
        <v>4.6500000000000004</v>
      </c>
      <c r="F1926" s="51" t="s">
        <v>132</v>
      </c>
      <c r="G1926" s="36"/>
      <c r="H1926" s="37"/>
      <c r="I1926" s="44">
        <f t="shared" ref="I1926" si="46192">parseTime(G1926)-(H1927=INT(RIGHT($F1926, 1)))</f>
        <v>0</v>
      </c>
      <c r="J1926" s="45">
        <f t="shared" si="46113"/>
        <v>0</v>
      </c>
      <c r="K1926" s="36"/>
      <c r="L1926" s="37"/>
      <c r="M1926" s="44">
        <f t="shared" ref="M1926" si="46193">parseTime(K1926)-(L1927=INT(RIGHT($F1926, 1)))</f>
        <v>0</v>
      </c>
      <c r="N1926" s="45">
        <f t="shared" si="46115"/>
        <v>0</v>
      </c>
      <c r="O1926" s="36"/>
      <c r="P1926" s="37"/>
      <c r="Q1926" s="44">
        <f t="shared" ref="Q1926" si="46194">parseTime(O1926)-(P1927=INT(RIGHT($F1926, 1)))</f>
        <v>0</v>
      </c>
      <c r="R1926" s="45">
        <f t="shared" si="46117"/>
        <v>0</v>
      </c>
      <c r="S1926" s="36"/>
      <c r="T1926" s="37"/>
      <c r="U1926" s="44">
        <f t="shared" ref="U1926" si="46195">parseTime(S1926)-(T1927=INT(RIGHT($F1926, 1)))</f>
        <v>0</v>
      </c>
      <c r="V1926" s="45">
        <f t="shared" si="46119"/>
        <v>0</v>
      </c>
      <c r="W1926" s="36"/>
      <c r="X1926" s="37"/>
      <c r="Y1926" s="44">
        <f t="shared" ref="Y1926" si="46196">parseTime(W1926)-(X1927=INT(RIGHT($F1926, 1)))</f>
        <v>0</v>
      </c>
      <c r="Z1926" s="45">
        <f t="shared" si="46121"/>
        <v>0</v>
      </c>
      <c r="AA1926" s="36"/>
      <c r="AB1926" s="37"/>
      <c r="AC1926" s="44">
        <f t="shared" ref="AC1926" si="46197">parseTime(AA1926)-(AB1927=INT(RIGHT($F1926, 1)))</f>
        <v>0</v>
      </c>
      <c r="AD1926" s="45">
        <f t="shared" si="46123"/>
        <v>0</v>
      </c>
      <c r="AE1926" s="36"/>
      <c r="AF1926" s="37"/>
      <c r="AG1926" s="44">
        <f t="shared" ref="AG1926" si="46198">parseTime(AE1926)-(AF1927=INT(RIGHT($F1926, 1)))</f>
        <v>0</v>
      </c>
      <c r="AH1926" s="45">
        <f t="shared" si="46125"/>
        <v>0</v>
      </c>
      <c r="AI1926" s="36"/>
      <c r="AJ1926" s="37"/>
      <c r="AK1926" s="44">
        <f>parseTime(AI1926)-(AJ1927=INT(RIGHT($F1926, 1)))</f>
        <v>0</v>
      </c>
      <c r="AL1926" s="45">
        <f t="shared" si="46126"/>
        <v>0</v>
      </c>
      <c r="AM1926" s="36"/>
      <c r="AN1926" s="37"/>
      <c r="AO1926" s="44">
        <f t="shared" ref="AO1926" si="46199">parseTime(AM1926)-(AN1927=INT(RIGHT($F1926, 1)))</f>
        <v>0</v>
      </c>
      <c r="AP1926" s="45">
        <f t="shared" si="46128"/>
        <v>0</v>
      </c>
      <c r="AQ1926" s="36"/>
      <c r="AR1926" s="37"/>
      <c r="AS1926" s="44">
        <f t="shared" ref="AS1926" si="46200">parseTime(AQ1926)-(AR1927=INT(RIGHT($F1926, 1)))</f>
        <v>0</v>
      </c>
      <c r="AT1926" s="45">
        <f t="shared" si="46130"/>
        <v>0</v>
      </c>
      <c r="AU1926" s="36"/>
      <c r="AV1926" s="37"/>
      <c r="AW1926" s="44">
        <f>parseTime(AU1926)-(AV1927=INT(RIGHT($F1926, 1)))</f>
        <v>0</v>
      </c>
      <c r="AX1926" s="45">
        <f t="shared" si="46131"/>
        <v>0</v>
      </c>
      <c r="AY1926" s="36"/>
      <c r="AZ1926" s="37"/>
      <c r="BA1926" s="44">
        <f>parseTime(AY1926)-(AZ1927=INT(RIGHT($F1926, 1)))</f>
        <v>0</v>
      </c>
      <c r="BB1926" s="45">
        <f t="shared" si="46132"/>
        <v>0</v>
      </c>
      <c r="BC1926" s="36"/>
      <c r="BD1926" s="37"/>
      <c r="BE1926" s="44">
        <f>parseTime(BC1926)-(BD1927=INT(RIGHT($F1926, 1)))</f>
        <v>0</v>
      </c>
      <c r="BF1926" s="45">
        <f t="shared" si="46133"/>
        <v>0</v>
      </c>
      <c r="BG1926" s="36"/>
      <c r="BH1926" s="37"/>
      <c r="BI1926" s="44">
        <f>parseTime(BG1926)-(BH1927=INT(RIGHT($F1926, 1)))</f>
        <v>0</v>
      </c>
      <c r="BJ1926" s="45">
        <f t="shared" si="46134"/>
        <v>0</v>
      </c>
      <c r="BK1926" s="36"/>
      <c r="BL1926" s="37"/>
      <c r="BM1926" s="44">
        <f>parseTime(BK1926)-(BL1927=INT(RIGHT($F1926, 1)))</f>
        <v>0</v>
      </c>
      <c r="BN1926" s="45">
        <f t="shared" si="46135"/>
        <v>0</v>
      </c>
      <c r="BO1926" s="36"/>
      <c r="BP1926" s="37"/>
      <c r="BQ1926" s="44">
        <f t="shared" ref="BQ1926" si="46201">parseTime(BO1926)-(BP1927=INT(RIGHT($F1926, 1)))</f>
        <v>0</v>
      </c>
      <c r="BR1926" s="45">
        <f t="shared" si="46137"/>
        <v>0</v>
      </c>
      <c r="BS1926" s="36"/>
      <c r="BT1926" s="37"/>
      <c r="BU1926" s="44">
        <f t="shared" ref="BU1926" si="46202">parseTime(BS1926)-(BT1927=INT(RIGHT($F1926, 1)))</f>
        <v>0</v>
      </c>
      <c r="BV1926" s="45">
        <f t="shared" si="46139"/>
        <v>0</v>
      </c>
      <c r="BW1926" s="36"/>
      <c r="BX1926" s="37"/>
      <c r="BY1926" s="44">
        <f t="shared" ref="BY1926" si="46203">parseTime(BW1926)-(BX1927=INT(RIGHT($F1926, 1)))</f>
        <v>0</v>
      </c>
      <c r="BZ1926" s="45">
        <f t="shared" si="46141"/>
        <v>0</v>
      </c>
      <c r="CA1926" s="36"/>
      <c r="CB1926" s="37"/>
      <c r="CC1926" s="44">
        <f t="shared" ref="CC1926" si="46204">parseTime(CA1926)-(CB1927=INT(RIGHT($F1926, 1)))</f>
        <v>0</v>
      </c>
      <c r="CD1926" s="45">
        <f t="shared" si="46143"/>
        <v>0</v>
      </c>
      <c r="CE1926" s="36"/>
      <c r="CF1926" s="37"/>
      <c r="CG1926" s="44">
        <f t="shared" ref="CG1926" si="46205">parseTime(CE1926)-(CF1927=INT(RIGHT($F1926, 1)))</f>
        <v>0</v>
      </c>
      <c r="CH1926" s="45">
        <f t="shared" si="46145"/>
        <v>0</v>
      </c>
    </row>
    <row r="1927" spans="1:86" x14ac:dyDescent="0.25">
      <c r="A1927" s="56"/>
      <c r="B1927" s="57"/>
      <c r="C1927" s="14">
        <f t="shared" si="46161"/>
        <v>0</v>
      </c>
      <c r="D1927" s="14"/>
      <c r="E1927" s="20">
        <f t="shared" ref="E1927" si="46206">((7.5/2)-0.5+E1926)*8</f>
        <v>63.2</v>
      </c>
      <c r="F1927" s="51"/>
      <c r="G1927" s="46" t="s">
        <v>134</v>
      </c>
      <c r="H1927" s="38">
        <f t="shared" ref="H1927" si="46207">lunchAdjust(G1922:H1926)</f>
        <v>1</v>
      </c>
      <c r="I1927" s="48" t="s">
        <v>0</v>
      </c>
      <c r="J1927" s="39">
        <f t="shared" ref="J1927" si="46208">SUMPRODUCT(I1922:I1926*J1922:J1926)</f>
        <v>8</v>
      </c>
      <c r="K1927" s="46" t="s">
        <v>134</v>
      </c>
      <c r="L1927" s="38">
        <f t="shared" ref="L1927" si="46209">lunchAdjust(K1922:L1926)</f>
        <v>1</v>
      </c>
      <c r="M1927" s="48" t="s">
        <v>0</v>
      </c>
      <c r="N1927" s="39">
        <f t="shared" ref="N1927" si="46210">SUMPRODUCT(M1922:M1926*N1922:N1926)</f>
        <v>8</v>
      </c>
      <c r="O1927" s="46" t="s">
        <v>134</v>
      </c>
      <c r="P1927" s="38">
        <f t="shared" ref="P1927" si="46211">lunchAdjust(O1922:P1926)</f>
        <v>1</v>
      </c>
      <c r="Q1927" s="48" t="s">
        <v>0</v>
      </c>
      <c r="R1927" s="39">
        <f t="shared" ref="R1927" si="46212">SUMPRODUCT(Q1922:Q1926*R1922:R1926)</f>
        <v>8</v>
      </c>
      <c r="S1927" s="46" t="s">
        <v>134</v>
      </c>
      <c r="T1927" s="38">
        <f t="shared" ref="T1927" si="46213">lunchAdjust(S1922:T1926)</f>
        <v>1</v>
      </c>
      <c r="U1927" s="48" t="s">
        <v>0</v>
      </c>
      <c r="V1927" s="39">
        <f t="shared" ref="V1927" si="46214">SUMPRODUCT(U1922:U1926*V1922:V1926)</f>
        <v>8</v>
      </c>
      <c r="W1927" s="46" t="s">
        <v>134</v>
      </c>
      <c r="X1927" s="38">
        <f t="shared" ref="X1927" si="46215">lunchAdjust(W1922:X1926)</f>
        <v>0</v>
      </c>
      <c r="Y1927" s="48" t="s">
        <v>0</v>
      </c>
      <c r="Z1927" s="39">
        <f t="shared" ref="Z1927" si="46216">SUMPRODUCT(Y1922:Y1926*Z1922:Z1926)</f>
        <v>0</v>
      </c>
      <c r="AA1927" s="46" t="s">
        <v>134</v>
      </c>
      <c r="AB1927" s="38">
        <f t="shared" ref="AB1927" si="46217">lunchAdjust(AA1922:AB1926)</f>
        <v>1</v>
      </c>
      <c r="AC1927" s="48" t="s">
        <v>0</v>
      </c>
      <c r="AD1927" s="39">
        <f t="shared" ref="AD1927" si="46218">SUMPRODUCT(AC1922:AC1926*AD1922:AD1926)</f>
        <v>8</v>
      </c>
      <c r="AE1927" s="46" t="s">
        <v>134</v>
      </c>
      <c r="AF1927" s="38">
        <f t="shared" ref="AF1927" si="46219">lunchAdjust(AE1922:AF1926)</f>
        <v>1</v>
      </c>
      <c r="AG1927" s="48" t="s">
        <v>0</v>
      </c>
      <c r="AH1927" s="39">
        <f t="shared" ref="AH1927" si="46220">SUMPRODUCT(AG1922:AG1926*AH1922:AH1926)</f>
        <v>7.5</v>
      </c>
      <c r="AI1927" s="46" t="s">
        <v>134</v>
      </c>
      <c r="AJ1927" s="38">
        <f t="shared" ref="AJ1927" si="46221">lunchAdjust(AI1922:AJ1926)</f>
        <v>1</v>
      </c>
      <c r="AK1927" s="48" t="s">
        <v>0</v>
      </c>
      <c r="AL1927" s="39">
        <f t="shared" ref="AL1927" si="46222">SUMPRODUCT(AK1922:AK1926*AL1922:AL1926)</f>
        <v>8</v>
      </c>
      <c r="AM1927" s="46" t="s">
        <v>134</v>
      </c>
      <c r="AN1927" s="38">
        <f t="shared" ref="AN1927" si="46223">lunchAdjust(AM1922:AN1926)</f>
        <v>0</v>
      </c>
      <c r="AO1927" s="48" t="s">
        <v>0</v>
      </c>
      <c r="AP1927" s="39">
        <f t="shared" ref="AP1927" si="46224">SUMPRODUCT(AO1922:AO1926*AP1922:AP1926)</f>
        <v>0</v>
      </c>
      <c r="AQ1927" s="46" t="s">
        <v>134</v>
      </c>
      <c r="AR1927" s="38">
        <f t="shared" ref="AR1927" si="46225">lunchAdjust(AQ1922:AR1926)</f>
        <v>0</v>
      </c>
      <c r="AS1927" s="48" t="s">
        <v>0</v>
      </c>
      <c r="AT1927" s="39">
        <f t="shared" ref="AT1927" si="46226">SUMPRODUCT(AS1922:AS1926*AT1922:AT1926)</f>
        <v>0</v>
      </c>
      <c r="AU1927" s="46" t="s">
        <v>134</v>
      </c>
      <c r="AV1927" s="38">
        <f t="shared" ref="AV1927" si="46227">lunchAdjust(AU1922:AV1926)</f>
        <v>0</v>
      </c>
      <c r="AW1927" s="48" t="s">
        <v>0</v>
      </c>
      <c r="AX1927" s="39">
        <f t="shared" ref="AX1927" si="46228">SUMPRODUCT(AW1922:AW1926*AX1922:AX1926)</f>
        <v>0</v>
      </c>
      <c r="AY1927" s="46" t="s">
        <v>134</v>
      </c>
      <c r="AZ1927" s="38">
        <f t="shared" ref="AZ1927" si="46229">lunchAdjust(AY1922:AZ1926)</f>
        <v>0</v>
      </c>
      <c r="BA1927" s="48" t="s">
        <v>0</v>
      </c>
      <c r="BB1927" s="39">
        <f t="shared" ref="BB1927" si="46230">SUMPRODUCT(BA1922:BA1926*BB1922:BB1926)</f>
        <v>0</v>
      </c>
      <c r="BC1927" s="46" t="s">
        <v>134</v>
      </c>
      <c r="BD1927" s="38">
        <f t="shared" ref="BD1927" si="46231">lunchAdjust(BC1922:BD1926)</f>
        <v>0</v>
      </c>
      <c r="BE1927" s="48" t="s">
        <v>0</v>
      </c>
      <c r="BF1927" s="39">
        <f t="shared" ref="BF1927" si="46232">SUMPRODUCT(BE1922:BE1926*BF1922:BF1926)</f>
        <v>0</v>
      </c>
      <c r="BG1927" s="46" t="s">
        <v>134</v>
      </c>
      <c r="BH1927" s="38">
        <f t="shared" ref="BH1927" si="46233">lunchAdjust(BG1922:BH1926)</f>
        <v>0</v>
      </c>
      <c r="BI1927" s="48" t="s">
        <v>0</v>
      </c>
      <c r="BJ1927" s="39">
        <f t="shared" ref="BJ1927" si="46234">SUMPRODUCT(BI1922:BI1926*BJ1922:BJ1926)</f>
        <v>0</v>
      </c>
      <c r="BK1927" s="46" t="s">
        <v>134</v>
      </c>
      <c r="BL1927" s="38">
        <f t="shared" ref="BL1927" si="46235">lunchAdjust(BK1922:BL1926)</f>
        <v>0</v>
      </c>
      <c r="BM1927" s="48" t="s">
        <v>0</v>
      </c>
      <c r="BN1927" s="39">
        <f t="shared" ref="BN1927" si="46236">SUMPRODUCT(BM1922:BM1926*BN1922:BN1926)</f>
        <v>0</v>
      </c>
      <c r="BO1927" s="46" t="s">
        <v>134</v>
      </c>
      <c r="BP1927" s="38">
        <f t="shared" ref="BP1927" si="46237">lunchAdjust(BO1922:BP1926)</f>
        <v>1</v>
      </c>
      <c r="BQ1927" s="48" t="s">
        <v>0</v>
      </c>
      <c r="BR1927" s="39">
        <f t="shared" ref="BR1927" si="46238">SUMPRODUCT(BQ1922:BQ1926*BR1922:BR1926)</f>
        <v>8</v>
      </c>
      <c r="BS1927" s="46" t="s">
        <v>134</v>
      </c>
      <c r="BT1927" s="38">
        <f t="shared" ref="BT1927" si="46239">lunchAdjust(BS1922:BT1926)</f>
        <v>1</v>
      </c>
      <c r="BU1927" s="48" t="s">
        <v>0</v>
      </c>
      <c r="BV1927" s="39">
        <f t="shared" ref="BV1927" si="46240">SUMPRODUCT(BU1922:BU1926*BV1922:BV1926)</f>
        <v>8</v>
      </c>
      <c r="BW1927" s="46" t="s">
        <v>134</v>
      </c>
      <c r="BX1927" s="38">
        <f t="shared" ref="BX1927" si="46241">lunchAdjust(BW1922:BX1926)</f>
        <v>0</v>
      </c>
      <c r="BY1927" s="48" t="s">
        <v>0</v>
      </c>
      <c r="BZ1927" s="39">
        <f t="shared" ref="BZ1927" si="46242">SUMPRODUCT(BY1922:BY1926*BZ1922:BZ1926)</f>
        <v>0</v>
      </c>
      <c r="CA1927" s="46" t="s">
        <v>134</v>
      </c>
      <c r="CB1927" s="38">
        <f t="shared" ref="CB1927" si="46243">lunchAdjust(CA1922:CB1926)</f>
        <v>0</v>
      </c>
      <c r="CC1927" s="48" t="s">
        <v>0</v>
      </c>
      <c r="CD1927" s="39">
        <f t="shared" ref="CD1927" si="46244">SUMPRODUCT(CC1922:CC1926*CD1922:CD1926)</f>
        <v>0</v>
      </c>
      <c r="CE1927" s="46" t="s">
        <v>134</v>
      </c>
      <c r="CF1927" s="38">
        <f t="shared" ref="CF1927" si="46245">lunchAdjust(CE1922:CF1926)</f>
        <v>0</v>
      </c>
      <c r="CG1927" s="48" t="s">
        <v>0</v>
      </c>
      <c r="CH1927" s="39">
        <f t="shared" ref="CH1927" si="46246">SUMPRODUCT(CG1922:CG1926*CH1922:CH1926)</f>
        <v>0</v>
      </c>
    </row>
    <row r="1928" spans="1:86" ht="15.75" thickBot="1" x14ac:dyDescent="0.3">
      <c r="A1928" s="58" t="s">
        <v>121</v>
      </c>
      <c r="B1928" s="59">
        <f t="shared" ref="B1928" ca="1" si="46247">roleHours(G1922:CH1928, "OUT")</f>
        <v>0</v>
      </c>
      <c r="C1928" s="54" t="s">
        <v>137</v>
      </c>
      <c r="D1928" s="22">
        <f t="shared" ref="D1928" ca="1" si="46248">roleHours(G1922:CH1928, "PTO")</f>
        <v>0</v>
      </c>
      <c r="E1928" s="23">
        <f t="shared" ref="E1928" ca="1" si="46249">E1927-B1923</f>
        <v>-8.2999999999999972</v>
      </c>
      <c r="F1928" s="52"/>
      <c r="G1928" s="47" t="s">
        <v>39</v>
      </c>
      <c r="H1928" s="40">
        <f t="shared" si="44869"/>
        <v>0</v>
      </c>
      <c r="I1928" s="49" t="s">
        <v>135</v>
      </c>
      <c r="J1928" s="41">
        <f t="shared" ref="J1928" si="46250">J1927*G$4</f>
        <v>0</v>
      </c>
      <c r="K1928" s="47" t="s">
        <v>39</v>
      </c>
      <c r="L1928" s="40">
        <f t="shared" ref="L1928" si="46251">SUMPRODUCT(M1922:M1926*(L1922:L1926="PTO"))+SUMPRODUCT(M1922:M1926*(L1922:L1926="HOL"))</f>
        <v>0</v>
      </c>
      <c r="M1928" s="49" t="s">
        <v>135</v>
      </c>
      <c r="N1928" s="41">
        <f t="shared" ref="N1928" si="46252">N1927*K$4</f>
        <v>0</v>
      </c>
      <c r="O1928" s="47" t="s">
        <v>39</v>
      </c>
      <c r="P1928" s="40">
        <f t="shared" ref="P1928" si="46253">SUMPRODUCT(Q1922:Q1926*(P1922:P1926="PTO"))+SUMPRODUCT(Q1922:Q1926*(P1922:P1926="HOL"))</f>
        <v>0</v>
      </c>
      <c r="Q1928" s="49" t="s">
        <v>135</v>
      </c>
      <c r="R1928" s="41">
        <f t="shared" ref="R1928" si="46254">R1927*O$4</f>
        <v>8</v>
      </c>
      <c r="S1928" s="47" t="s">
        <v>39</v>
      </c>
      <c r="T1928" s="40">
        <f t="shared" ref="T1928" si="46255">SUMPRODUCT(U1922:U1926*(T1922:T1926="PTO"))+SUMPRODUCT(U1922:U1926*(T1922:T1926="HOL"))</f>
        <v>0</v>
      </c>
      <c r="U1928" s="49" t="s">
        <v>135</v>
      </c>
      <c r="V1928" s="41">
        <f t="shared" ref="V1928" si="46256">V1927*S$4</f>
        <v>0</v>
      </c>
      <c r="W1928" s="47" t="s">
        <v>39</v>
      </c>
      <c r="X1928" s="40">
        <f t="shared" ref="X1928" si="46257">SUMPRODUCT(Y1922:Y1926*(X1922:X1926="PTO"))+SUMPRODUCT(Y1922:Y1926*(X1922:X1926="HOL"))</f>
        <v>0</v>
      </c>
      <c r="Y1928" s="49" t="s">
        <v>135</v>
      </c>
      <c r="Z1928" s="41">
        <f t="shared" ref="Z1928" si="46258">Z1927*W$4</f>
        <v>0</v>
      </c>
      <c r="AA1928" s="47" t="s">
        <v>39</v>
      </c>
      <c r="AB1928" s="40">
        <f t="shared" ref="AB1928" si="46259">SUMPRODUCT(AC1922:AC1926*(AB1922:AB1926="PTO"))+SUMPRODUCT(AC1922:AC1926*(AB1922:AB1926="HOL"))</f>
        <v>0</v>
      </c>
      <c r="AC1928" s="49" t="s">
        <v>135</v>
      </c>
      <c r="AD1928" s="41">
        <f t="shared" ref="AD1928" si="46260">AD1927*AA$4</f>
        <v>8</v>
      </c>
      <c r="AE1928" s="47" t="s">
        <v>39</v>
      </c>
      <c r="AF1928" s="40">
        <f t="shared" ref="AF1928" si="46261">SUMPRODUCT(AG1922:AG1926*(AF1922:AF1926="PTO"))+SUMPRODUCT(AG1922:AG1926*(AF1922:AF1926="HOL"))</f>
        <v>0</v>
      </c>
      <c r="AG1928" s="49" t="s">
        <v>135</v>
      </c>
      <c r="AH1928" s="41">
        <f t="shared" ref="AH1928" si="46262">AH1927*AE$4</f>
        <v>7.5</v>
      </c>
      <c r="AI1928" s="47" t="s">
        <v>39</v>
      </c>
      <c r="AJ1928" s="40">
        <f t="shared" ref="AJ1928" si="46263">SUMPRODUCT(AK1922:AK1926*(AJ1922:AJ1926="PTO"))+SUMPRODUCT(AK1922:AK1926*(AJ1922:AJ1926="HOL"))</f>
        <v>0</v>
      </c>
      <c r="AK1928" s="49" t="s">
        <v>135</v>
      </c>
      <c r="AL1928" s="41">
        <f>AL1927*AI$4</f>
        <v>8</v>
      </c>
      <c r="AM1928" s="47" t="s">
        <v>39</v>
      </c>
      <c r="AN1928" s="40">
        <f t="shared" ref="AN1928" si="46264">SUMPRODUCT(AO1922:AO1926*(AN1922:AN1926="PTO"))+SUMPRODUCT(AO1922:AO1926*(AN1922:AN1926="HOL"))</f>
        <v>0</v>
      </c>
      <c r="AO1928" s="49" t="s">
        <v>135</v>
      </c>
      <c r="AP1928" s="41">
        <f t="shared" ref="AP1928" si="46265">AP1927*AM$4</f>
        <v>0</v>
      </c>
      <c r="AQ1928" s="47" t="s">
        <v>39</v>
      </c>
      <c r="AR1928" s="40">
        <f t="shared" ref="AR1928" si="46266">SUMPRODUCT(AS1922:AS1926*(AR1922:AR1926="PTO"))+SUMPRODUCT(AS1922:AS1926*(AR1922:AR1926="HOL"))</f>
        <v>0</v>
      </c>
      <c r="AS1928" s="49" t="s">
        <v>135</v>
      </c>
      <c r="AT1928" s="41">
        <f t="shared" ref="AT1928" si="46267">AT1927*AQ$4</f>
        <v>0</v>
      </c>
      <c r="AU1928" s="47" t="s">
        <v>39</v>
      </c>
      <c r="AV1928" s="40">
        <f t="shared" ref="AV1928" si="46268">SUMPRODUCT(AW1922:AW1926*(AV1922:AV1926="PTO"))+SUMPRODUCT(AW1922:AW1926*(AV1922:AV1926="HOL"))</f>
        <v>0</v>
      </c>
      <c r="AW1928" s="49" t="s">
        <v>135</v>
      </c>
      <c r="AX1928" s="41">
        <f>AX1927*AU$4</f>
        <v>0</v>
      </c>
      <c r="AY1928" s="47" t="s">
        <v>39</v>
      </c>
      <c r="AZ1928" s="40">
        <f t="shared" ref="AZ1928" si="46269">SUMPRODUCT(BA1922:BA1926*(AZ1922:AZ1926="PTO"))+SUMPRODUCT(BA1922:BA1926*(AZ1922:AZ1926="HOL"))</f>
        <v>0</v>
      </c>
      <c r="BA1928" s="49" t="s">
        <v>135</v>
      </c>
      <c r="BB1928" s="41">
        <f>BB1927*AY$4</f>
        <v>0</v>
      </c>
      <c r="BC1928" s="47" t="s">
        <v>39</v>
      </c>
      <c r="BD1928" s="40">
        <f t="shared" ref="BD1928" si="46270">SUMPRODUCT(BE1922:BE1926*(BD1922:BD1926="PTO"))+SUMPRODUCT(BE1922:BE1926*(BD1922:BD1926="HOL"))</f>
        <v>0</v>
      </c>
      <c r="BE1928" s="49" t="s">
        <v>135</v>
      </c>
      <c r="BF1928" s="41">
        <f>BF1927*BC$4</f>
        <v>0</v>
      </c>
      <c r="BG1928" s="47" t="s">
        <v>39</v>
      </c>
      <c r="BH1928" s="40">
        <f t="shared" ref="BH1928" si="46271">SUMPRODUCT(BI1922:BI1926*(BH1922:BH1926="PTO"))+SUMPRODUCT(BI1922:BI1926*(BH1922:BH1926="HOL"))</f>
        <v>0</v>
      </c>
      <c r="BI1928" s="49" t="s">
        <v>135</v>
      </c>
      <c r="BJ1928" s="41">
        <f>BJ1927*BG$4</f>
        <v>0</v>
      </c>
      <c r="BK1928" s="47" t="s">
        <v>39</v>
      </c>
      <c r="BL1928" s="40">
        <f t="shared" ref="BL1928" si="46272">SUMPRODUCT(BM1922:BM1926*(BL1922:BL1926="PTO"))+SUMPRODUCT(BM1922:BM1926*(BL1922:BL1926="HOL"))</f>
        <v>0</v>
      </c>
      <c r="BM1928" s="49" t="s">
        <v>135</v>
      </c>
      <c r="BN1928" s="41">
        <f>BN1927*BK$4</f>
        <v>0</v>
      </c>
      <c r="BO1928" s="47" t="s">
        <v>39</v>
      </c>
      <c r="BP1928" s="40">
        <f t="shared" ref="BP1928" si="46273">SUMPRODUCT(BQ1922:BQ1926*(BP1922:BP1926="PTO"))+SUMPRODUCT(BQ1922:BQ1926*(BP1922:BP1926="HOL"))</f>
        <v>0</v>
      </c>
      <c r="BQ1928" s="49" t="s">
        <v>135</v>
      </c>
      <c r="BR1928" s="41">
        <f t="shared" ref="BR1928" si="46274">BR1927*BO$4</f>
        <v>8</v>
      </c>
      <c r="BS1928" s="47" t="s">
        <v>39</v>
      </c>
      <c r="BT1928" s="40">
        <f t="shared" ref="BT1928" si="46275">SUMPRODUCT(BU1922:BU1926*(BT1922:BT1926="PTO"))+SUMPRODUCT(BU1922:BU1926*(BT1922:BT1926="HOL"))</f>
        <v>0</v>
      </c>
      <c r="BU1928" s="49" t="s">
        <v>135</v>
      </c>
      <c r="BV1928" s="41">
        <f t="shared" ref="BV1928" si="46276">BV1927*BS$4</f>
        <v>8</v>
      </c>
      <c r="BW1928" s="47" t="s">
        <v>39</v>
      </c>
      <c r="BX1928" s="40">
        <f t="shared" ref="BX1928" si="46277">SUMPRODUCT(BY1922:BY1926*(BX1922:BX1926="PTO"))+SUMPRODUCT(BY1922:BY1926*(BX1922:BX1926="HOL"))</f>
        <v>0</v>
      </c>
      <c r="BY1928" s="49" t="s">
        <v>135</v>
      </c>
      <c r="BZ1928" s="41">
        <f t="shared" ref="BZ1928" si="46278">BZ1927*BW$4</f>
        <v>0</v>
      </c>
      <c r="CA1928" s="47" t="s">
        <v>39</v>
      </c>
      <c r="CB1928" s="40">
        <f t="shared" ref="CB1928" si="46279">SUMPRODUCT(CC1922:CC1926*(CB1922:CB1926="PTO"))+SUMPRODUCT(CC1922:CC1926*(CB1922:CB1926="HOL"))</f>
        <v>0</v>
      </c>
      <c r="CC1928" s="49" t="s">
        <v>135</v>
      </c>
      <c r="CD1928" s="41">
        <f t="shared" ref="CD1928" si="46280">CD1927*CA$4</f>
        <v>0</v>
      </c>
      <c r="CE1928" s="47" t="s">
        <v>39</v>
      </c>
      <c r="CF1928" s="40">
        <f t="shared" ref="CF1928" si="46281">SUMPRODUCT(CG1922:CG1926*(CF1922:CF1926="PTO"))+SUMPRODUCT(CG1922:CG1926*(CF1922:CF1926="HOL"))</f>
        <v>0</v>
      </c>
      <c r="CG1928" s="49" t="s">
        <v>135</v>
      </c>
      <c r="CH1928" s="41">
        <f t="shared" ref="CH1928" si="46282">CH1927*CE$4</f>
        <v>0</v>
      </c>
    </row>
    <row r="1929" spans="1:86" x14ac:dyDescent="0.25">
      <c r="A1929" s="70" t="s">
        <v>133</v>
      </c>
      <c r="B1929" s="71">
        <f t="shared" ref="B1929" ca="1" si="46283">D1929-B1930</f>
        <v>-2.3270790171833653</v>
      </c>
      <c r="C1929" s="72" t="s">
        <v>122</v>
      </c>
      <c r="D1929" s="71">
        <f>IFERROR(INDEX(Holidays[FTE], MATCH(Entry!E1929, Holidays[Date], 0)), 1)*8*INDEX(FTEguide[[1]:[12]], MATCH(Entry!E1930, FTEguide[Weekday], 0), IF(Entry!E1932&gt;0, Entry!E1932, MONTH(Entry!E1929)))</f>
        <v>61.172920982816635</v>
      </c>
      <c r="E1929" s="60">
        <f t="shared" si="46111"/>
        <v>44103</v>
      </c>
      <c r="F1929" s="50" t="s">
        <v>128</v>
      </c>
      <c r="G1929" s="34" t="s">
        <v>277</v>
      </c>
      <c r="H1929" s="35" t="s">
        <v>30</v>
      </c>
      <c r="I1929" s="42">
        <f t="shared" ref="I1929" si="46284">parseTime(G1929)-(H1934=INT(RIGHT($F1929, 1)))</f>
        <v>0.5</v>
      </c>
      <c r="J1929" s="43">
        <f t="shared" ref="J1929:J1933" si="46285">isClocked(H1929)</f>
        <v>1</v>
      </c>
      <c r="K1929" s="34" t="s">
        <v>277</v>
      </c>
      <c r="L1929" s="35" t="s">
        <v>30</v>
      </c>
      <c r="M1929" s="42">
        <f t="shared" ref="M1929" si="46286">parseTime(K1929)-(L1934=INT(RIGHT($F1929, 1)))</f>
        <v>0.5</v>
      </c>
      <c r="N1929" s="43">
        <f t="shared" ref="N1929:N1933" si="46287">isClocked(L1929)</f>
        <v>1</v>
      </c>
      <c r="O1929" s="34" t="s">
        <v>277</v>
      </c>
      <c r="P1929" s="35" t="s">
        <v>30</v>
      </c>
      <c r="Q1929" s="42">
        <f t="shared" ref="Q1929" si="46288">parseTime(O1929)-(P1934=INT(RIGHT($F1929, 1)))</f>
        <v>0.5</v>
      </c>
      <c r="R1929" s="43">
        <f t="shared" ref="R1929:R1933" si="46289">isClocked(P1929)</f>
        <v>1</v>
      </c>
      <c r="S1929" s="34" t="s">
        <v>277</v>
      </c>
      <c r="T1929" s="35" t="s">
        <v>30</v>
      </c>
      <c r="U1929" s="42">
        <f t="shared" ref="U1929" si="46290">parseTime(S1929)-(T1934=INT(RIGHT($F1929, 1)))</f>
        <v>0.5</v>
      </c>
      <c r="V1929" s="43">
        <f t="shared" ref="V1929:V1933" si="46291">isClocked(T1929)</f>
        <v>1</v>
      </c>
      <c r="W1929" s="34"/>
      <c r="X1929" s="35"/>
      <c r="Y1929" s="42">
        <f t="shared" ref="Y1929" si="46292">parseTime(W1929)-(X1934=INT(RIGHT($F1929, 1)))</f>
        <v>0</v>
      </c>
      <c r="Z1929" s="43">
        <f t="shared" ref="Z1929:Z1933" si="46293">isClocked(X1929)</f>
        <v>0</v>
      </c>
      <c r="AA1929" s="34" t="s">
        <v>277</v>
      </c>
      <c r="AB1929" s="35" t="s">
        <v>30</v>
      </c>
      <c r="AC1929" s="42">
        <f t="shared" ref="AC1929" si="46294">parseTime(AA1929)-(AB1934=INT(RIGHT($F1929, 1)))</f>
        <v>0.5</v>
      </c>
      <c r="AD1929" s="43">
        <f t="shared" ref="AD1929:AD1933" si="46295">isClocked(AB1929)</f>
        <v>1</v>
      </c>
      <c r="AE1929" s="34" t="s">
        <v>277</v>
      </c>
      <c r="AF1929" s="35" t="s">
        <v>30</v>
      </c>
      <c r="AG1929" s="42">
        <f t="shared" ref="AG1929" si="46296">parseTime(AE1929)-(AF1934=INT(RIGHT($F1929, 1)))</f>
        <v>0.5</v>
      </c>
      <c r="AH1929" s="43">
        <f t="shared" ref="AH1929:AH1933" si="46297">isClocked(AF1929)</f>
        <v>1</v>
      </c>
      <c r="AI1929" s="34" t="s">
        <v>277</v>
      </c>
      <c r="AJ1929" s="35" t="s">
        <v>30</v>
      </c>
      <c r="AK1929" s="42">
        <f>parseTime(AI1929)-(AJ1934=INT(RIGHT($F1929, 1)))</f>
        <v>0.5</v>
      </c>
      <c r="AL1929" s="43">
        <f t="shared" ref="AL1929:AL1933" si="46298">isClocked(AJ1929)</f>
        <v>1</v>
      </c>
      <c r="AM1929" s="34"/>
      <c r="AN1929" s="35"/>
      <c r="AO1929" s="42">
        <f t="shared" ref="AO1929" si="46299">parseTime(AM1929)-(AN1934=INT(RIGHT($F1929, 1)))</f>
        <v>0</v>
      </c>
      <c r="AP1929" s="43">
        <f t="shared" ref="AP1929:AP1933" si="46300">isClocked(AN1929)</f>
        <v>0</v>
      </c>
      <c r="AQ1929" s="34"/>
      <c r="AR1929" s="35"/>
      <c r="AS1929" s="42">
        <f t="shared" ref="AS1929" si="46301">parseTime(AQ1929)-(AR1934=INT(RIGHT($F1929, 1)))</f>
        <v>0</v>
      </c>
      <c r="AT1929" s="43">
        <f t="shared" ref="AT1929:AT1933" si="46302">isClocked(AR1929)</f>
        <v>0</v>
      </c>
      <c r="AU1929" s="34"/>
      <c r="AV1929" s="35"/>
      <c r="AW1929" s="42">
        <f>parseTime(AU1929)-(AV1934=INT(RIGHT($F1929, 1)))</f>
        <v>0</v>
      </c>
      <c r="AX1929" s="43">
        <f t="shared" ref="AX1929:AX1933" si="46303">isClocked(AV1929)</f>
        <v>0</v>
      </c>
      <c r="AY1929" s="34"/>
      <c r="AZ1929" s="35"/>
      <c r="BA1929" s="42">
        <f>parseTime(AY1929)-(AZ1934=INT(RIGHT($F1929, 1)))</f>
        <v>0</v>
      </c>
      <c r="BB1929" s="43">
        <f t="shared" ref="BB1929:BB1933" si="46304">isClocked(AZ1929)</f>
        <v>0</v>
      </c>
      <c r="BC1929" s="34"/>
      <c r="BD1929" s="35"/>
      <c r="BE1929" s="42">
        <f>parseTime(BC1929)-(BD1934=INT(RIGHT($F1929, 1)))</f>
        <v>0</v>
      </c>
      <c r="BF1929" s="43">
        <f t="shared" ref="BF1929:BF1933" si="46305">isClocked(BD1929)</f>
        <v>0</v>
      </c>
      <c r="BG1929" s="34"/>
      <c r="BH1929" s="35"/>
      <c r="BI1929" s="42">
        <f>parseTime(BG1929)-(BH1934=INT(RIGHT($F1929, 1)))</f>
        <v>0</v>
      </c>
      <c r="BJ1929" s="43">
        <f t="shared" ref="BJ1929:BJ1933" si="46306">isClocked(BH1929)</f>
        <v>0</v>
      </c>
      <c r="BK1929" s="34"/>
      <c r="BL1929" s="35"/>
      <c r="BM1929" s="42">
        <f>parseTime(BK1929)-(BL1934=INT(RIGHT($F1929, 1)))</f>
        <v>0</v>
      </c>
      <c r="BN1929" s="43">
        <f t="shared" ref="BN1929:BN1933" si="46307">isClocked(BL1929)</f>
        <v>0</v>
      </c>
      <c r="BO1929" s="34"/>
      <c r="BP1929" s="35"/>
      <c r="BQ1929" s="42">
        <f t="shared" ref="BQ1929" si="46308">parseTime(BO1929)-(BP1934=INT(RIGHT($F1929, 1)))</f>
        <v>0</v>
      </c>
      <c r="BR1929" s="43">
        <f t="shared" ref="BR1929:BR1933" si="46309">isClocked(BP1929)</f>
        <v>0</v>
      </c>
      <c r="BS1929" s="34" t="s">
        <v>277</v>
      </c>
      <c r="BT1929" s="35" t="s">
        <v>30</v>
      </c>
      <c r="BU1929" s="42">
        <f t="shared" ref="BU1929" si="46310">parseTime(BS1929)-(BT1934=INT(RIGHT($F1929, 1)))</f>
        <v>0.5</v>
      </c>
      <c r="BV1929" s="43">
        <f t="shared" ref="BV1929:BV1933" si="46311">isClocked(BT1929)</f>
        <v>1</v>
      </c>
      <c r="BW1929" s="34"/>
      <c r="BX1929" s="35"/>
      <c r="BY1929" s="42">
        <f t="shared" ref="BY1929" si="46312">parseTime(BW1929)-(BX1934=INT(RIGHT($F1929, 1)))</f>
        <v>0</v>
      </c>
      <c r="BZ1929" s="43">
        <f t="shared" ref="BZ1929:BZ1933" si="46313">isClocked(BX1929)</f>
        <v>0</v>
      </c>
      <c r="CA1929" s="34"/>
      <c r="CB1929" s="35"/>
      <c r="CC1929" s="42">
        <f t="shared" ref="CC1929" si="46314">parseTime(CA1929)-(CB1934=INT(RIGHT($F1929, 1)))</f>
        <v>0</v>
      </c>
      <c r="CD1929" s="43">
        <f t="shared" ref="CD1929:CD1933" si="46315">isClocked(CB1929)</f>
        <v>0</v>
      </c>
      <c r="CE1929" s="34"/>
      <c r="CF1929" s="35"/>
      <c r="CG1929" s="42">
        <f t="shared" ref="CG1929" si="46316">parseTime(CE1929)-(CF1934=INT(RIGHT($F1929, 1)))</f>
        <v>0</v>
      </c>
      <c r="CH1929" s="43">
        <f t="shared" ref="CH1929:CH1933" si="46317">isClocked(CF1929)</f>
        <v>0</v>
      </c>
    </row>
    <row r="1930" spans="1:86" x14ac:dyDescent="0.25">
      <c r="A1930" s="56" t="s">
        <v>0</v>
      </c>
      <c r="B1930" s="57">
        <f t="shared" ca="1" si="45627"/>
        <v>63.5</v>
      </c>
      <c r="C1930" s="14" t="s">
        <v>252</v>
      </c>
      <c r="D1930" s="14">
        <f t="shared" si="45110"/>
        <v>53.7</v>
      </c>
      <c r="E1930" s="55" t="str">
        <f t="shared" si="45628"/>
        <v>Tuesday</v>
      </c>
      <c r="F1930" s="51" t="s">
        <v>129</v>
      </c>
      <c r="G1930" s="36" t="s">
        <v>136</v>
      </c>
      <c r="H1930" s="37" t="s">
        <v>23</v>
      </c>
      <c r="I1930" s="44">
        <f t="shared" ref="I1930" si="46318">parseTime(G1930)-(H1934=INT(RIGHT($F1930, 1)))</f>
        <v>8</v>
      </c>
      <c r="J1930" s="45">
        <f t="shared" si="46285"/>
        <v>1</v>
      </c>
      <c r="K1930" s="36" t="s">
        <v>136</v>
      </c>
      <c r="L1930" s="37" t="s">
        <v>23</v>
      </c>
      <c r="M1930" s="44">
        <f t="shared" ref="M1930" si="46319">parseTime(K1930)-(L1934=INT(RIGHT($F1930, 1)))</f>
        <v>8</v>
      </c>
      <c r="N1930" s="45">
        <f t="shared" si="46287"/>
        <v>1</v>
      </c>
      <c r="O1930" s="36" t="s">
        <v>245</v>
      </c>
      <c r="P1930" s="37" t="s">
        <v>23</v>
      </c>
      <c r="Q1930" s="44">
        <f t="shared" ref="Q1930" si="46320">parseTime(O1930)-(P1934=INT(RIGHT($F1930, 1)))</f>
        <v>7.5</v>
      </c>
      <c r="R1930" s="45">
        <f t="shared" si="46289"/>
        <v>1</v>
      </c>
      <c r="S1930" s="36" t="s">
        <v>278</v>
      </c>
      <c r="T1930" s="37" t="s">
        <v>23</v>
      </c>
      <c r="U1930" s="44">
        <f t="shared" ref="U1930" si="46321">parseTime(S1930)-(T1934=INT(RIGHT($F1930, 1)))</f>
        <v>8.5</v>
      </c>
      <c r="V1930" s="45">
        <f t="shared" si="46291"/>
        <v>1</v>
      </c>
      <c r="W1930" s="36"/>
      <c r="X1930" s="37"/>
      <c r="Y1930" s="44">
        <f t="shared" ref="Y1930" si="46322">parseTime(W1930)-(X1934=INT(RIGHT($F1930, 1)))</f>
        <v>0</v>
      </c>
      <c r="Z1930" s="45">
        <f t="shared" si="46293"/>
        <v>0</v>
      </c>
      <c r="AA1930" s="36" t="s">
        <v>136</v>
      </c>
      <c r="AB1930" s="37" t="s">
        <v>23</v>
      </c>
      <c r="AC1930" s="44">
        <f t="shared" ref="AC1930" si="46323">parseTime(AA1930)-(AB1934=INT(RIGHT($F1930, 1)))</f>
        <v>8</v>
      </c>
      <c r="AD1930" s="45">
        <f t="shared" si="46295"/>
        <v>1</v>
      </c>
      <c r="AE1930" s="36" t="s">
        <v>245</v>
      </c>
      <c r="AF1930" s="37" t="s">
        <v>25</v>
      </c>
      <c r="AG1930" s="44">
        <f t="shared" ref="AG1930" si="46324">parseTime(AE1930)-(AF1934=INT(RIGHT($F1930, 1)))</f>
        <v>7.5</v>
      </c>
      <c r="AH1930" s="45">
        <f t="shared" si="46297"/>
        <v>1</v>
      </c>
      <c r="AI1930" s="36" t="s">
        <v>136</v>
      </c>
      <c r="AJ1930" s="37" t="s">
        <v>25</v>
      </c>
      <c r="AK1930" s="44">
        <f>parseTime(AI1930)-(AJ1934=INT(RIGHT($F1930, 1)))</f>
        <v>8</v>
      </c>
      <c r="AL1930" s="45">
        <f t="shared" si="46298"/>
        <v>1</v>
      </c>
      <c r="AM1930" s="36"/>
      <c r="AN1930" s="37"/>
      <c r="AO1930" s="44">
        <f t="shared" ref="AO1930" si="46325">parseTime(AM1930)-(AN1934=INT(RIGHT($F1930, 1)))</f>
        <v>0</v>
      </c>
      <c r="AP1930" s="45">
        <f t="shared" si="46300"/>
        <v>0</v>
      </c>
      <c r="AQ1930" s="36"/>
      <c r="AR1930" s="37"/>
      <c r="AS1930" s="44">
        <f t="shared" ref="AS1930" si="46326">parseTime(AQ1930)-(AR1934=INT(RIGHT($F1930, 1)))</f>
        <v>0</v>
      </c>
      <c r="AT1930" s="45">
        <f t="shared" si="46302"/>
        <v>0</v>
      </c>
      <c r="AU1930" s="36"/>
      <c r="AV1930" s="37"/>
      <c r="AW1930" s="44">
        <f>parseTime(AU1930)-(AV1934=INT(RIGHT($F1930, 1)))</f>
        <v>0</v>
      </c>
      <c r="AX1930" s="45">
        <f t="shared" si="46303"/>
        <v>0</v>
      </c>
      <c r="AY1930" s="36"/>
      <c r="AZ1930" s="37"/>
      <c r="BA1930" s="44">
        <f>parseTime(AY1930)-(AZ1934=INT(RIGHT($F1930, 1)))</f>
        <v>0</v>
      </c>
      <c r="BB1930" s="45">
        <f t="shared" si="46304"/>
        <v>0</v>
      </c>
      <c r="BC1930" s="36"/>
      <c r="BD1930" s="37"/>
      <c r="BE1930" s="44">
        <f>parseTime(BC1930)-(BD1934=INT(RIGHT($F1930, 1)))</f>
        <v>0</v>
      </c>
      <c r="BF1930" s="45">
        <f t="shared" si="46305"/>
        <v>0</v>
      </c>
      <c r="BG1930" s="36"/>
      <c r="BH1930" s="37"/>
      <c r="BI1930" s="44">
        <f>parseTime(BG1930)-(BH1934=INT(RIGHT($F1930, 1)))</f>
        <v>0</v>
      </c>
      <c r="BJ1930" s="45">
        <f t="shared" si="46306"/>
        <v>0</v>
      </c>
      <c r="BK1930" s="36"/>
      <c r="BL1930" s="37"/>
      <c r="BM1930" s="44">
        <f>parseTime(BK1930)-(BL1934=INT(RIGHT($F1930, 1)))</f>
        <v>0</v>
      </c>
      <c r="BN1930" s="45">
        <f t="shared" si="46307"/>
        <v>0</v>
      </c>
      <c r="BO1930" s="36"/>
      <c r="BP1930" s="37"/>
      <c r="BQ1930" s="44">
        <f t="shared" ref="BQ1930" si="46327">parseTime(BO1930)-(BP1934=INT(RIGHT($F1930, 1)))</f>
        <v>0</v>
      </c>
      <c r="BR1930" s="45">
        <f t="shared" si="46309"/>
        <v>0</v>
      </c>
      <c r="BS1930" s="36" t="s">
        <v>136</v>
      </c>
      <c r="BT1930" s="37" t="s">
        <v>23</v>
      </c>
      <c r="BU1930" s="44">
        <f t="shared" ref="BU1930" si="46328">parseTime(BS1930)-(BT1934=INT(RIGHT($F1930, 1)))</f>
        <v>8</v>
      </c>
      <c r="BV1930" s="45">
        <f t="shared" si="46311"/>
        <v>1</v>
      </c>
      <c r="BW1930" s="36"/>
      <c r="BX1930" s="37"/>
      <c r="BY1930" s="44">
        <f t="shared" ref="BY1930" si="46329">parseTime(BW1930)-(BX1934=INT(RIGHT($F1930, 1)))</f>
        <v>0</v>
      </c>
      <c r="BZ1930" s="45">
        <f t="shared" si="46313"/>
        <v>0</v>
      </c>
      <c r="CA1930" s="36"/>
      <c r="CB1930" s="37"/>
      <c r="CC1930" s="44">
        <f t="shared" ref="CC1930" si="46330">parseTime(CA1930)-(CB1934=INT(RIGHT($F1930, 1)))</f>
        <v>0</v>
      </c>
      <c r="CD1930" s="45">
        <f t="shared" si="46315"/>
        <v>0</v>
      </c>
      <c r="CE1930" s="36"/>
      <c r="CF1930" s="37"/>
      <c r="CG1930" s="44">
        <f t="shared" ref="CG1930" si="46331">parseTime(CE1930)-(CF1934=INT(RIGHT($F1930, 1)))</f>
        <v>0</v>
      </c>
      <c r="CH1930" s="45">
        <f t="shared" si="46317"/>
        <v>0</v>
      </c>
    </row>
    <row r="1931" spans="1:86" x14ac:dyDescent="0.25">
      <c r="A1931" s="56" t="s">
        <v>117</v>
      </c>
      <c r="B1931" s="57">
        <f t="shared" ref="B1931" ca="1" si="46332">roleHours(G1929:CH1935, "MFD")</f>
        <v>48</v>
      </c>
      <c r="C1931" s="14">
        <f t="shared" ref="C1931:C1934" ca="1" si="46333">B1931/8</f>
        <v>6</v>
      </c>
      <c r="D1931" s="14">
        <f t="shared" ref="D1931" ca="1" si="46334">B1930-D1930</f>
        <v>9.7999999999999972</v>
      </c>
      <c r="E1931" s="20" t="s">
        <v>127</v>
      </c>
      <c r="F1931" s="51" t="s">
        <v>130</v>
      </c>
      <c r="G1931" s="36"/>
      <c r="H1931" s="37"/>
      <c r="I1931" s="44">
        <f t="shared" ref="I1931" si="46335">parseTime(G1931)-(H1934=INT(RIGHT($F1931, 1)))</f>
        <v>0</v>
      </c>
      <c r="J1931" s="45">
        <f t="shared" si="46285"/>
        <v>0</v>
      </c>
      <c r="K1931" s="36"/>
      <c r="L1931" s="37"/>
      <c r="M1931" s="44">
        <f t="shared" ref="M1931" si="46336">parseTime(K1931)-(L1934=INT(RIGHT($F1931, 1)))</f>
        <v>0</v>
      </c>
      <c r="N1931" s="45">
        <f t="shared" si="46287"/>
        <v>0</v>
      </c>
      <c r="O1931" s="36"/>
      <c r="P1931" s="37"/>
      <c r="Q1931" s="44">
        <f t="shared" ref="Q1931" si="46337">parseTime(O1931)-(P1934=INT(RIGHT($F1931, 1)))</f>
        <v>0</v>
      </c>
      <c r="R1931" s="45">
        <f t="shared" si="46289"/>
        <v>0</v>
      </c>
      <c r="S1931" s="36"/>
      <c r="T1931" s="37"/>
      <c r="U1931" s="44">
        <f t="shared" ref="U1931" si="46338">parseTime(S1931)-(T1934=INT(RIGHT($F1931, 1)))</f>
        <v>0</v>
      </c>
      <c r="V1931" s="45">
        <f t="shared" si="46291"/>
        <v>0</v>
      </c>
      <c r="W1931" s="36"/>
      <c r="X1931" s="37"/>
      <c r="Y1931" s="44">
        <f t="shared" ref="Y1931" si="46339">parseTime(W1931)-(X1934=INT(RIGHT($F1931, 1)))</f>
        <v>0</v>
      </c>
      <c r="Z1931" s="45">
        <f t="shared" si="46293"/>
        <v>0</v>
      </c>
      <c r="AA1931" s="36"/>
      <c r="AB1931" s="37"/>
      <c r="AC1931" s="44">
        <f t="shared" ref="AC1931" si="46340">parseTime(AA1931)-(AB1934=INT(RIGHT($F1931, 1)))</f>
        <v>0</v>
      </c>
      <c r="AD1931" s="45">
        <f t="shared" si="46295"/>
        <v>0</v>
      </c>
      <c r="AE1931" s="36"/>
      <c r="AF1931" s="37"/>
      <c r="AG1931" s="44">
        <f t="shared" ref="AG1931" si="46341">parseTime(AE1931)-(AF1934=INT(RIGHT($F1931, 1)))</f>
        <v>0</v>
      </c>
      <c r="AH1931" s="45">
        <f t="shared" si="46297"/>
        <v>0</v>
      </c>
      <c r="AI1931" s="36"/>
      <c r="AJ1931" s="37"/>
      <c r="AK1931" s="44">
        <f>parseTime(AI1931)-(AJ1934=INT(RIGHT($F1931, 1)))</f>
        <v>0</v>
      </c>
      <c r="AL1931" s="45">
        <f t="shared" si="46298"/>
        <v>0</v>
      </c>
      <c r="AM1931" s="36"/>
      <c r="AN1931" s="37"/>
      <c r="AO1931" s="44">
        <f t="shared" ref="AO1931" si="46342">parseTime(AM1931)-(AN1934=INT(RIGHT($F1931, 1)))</f>
        <v>0</v>
      </c>
      <c r="AP1931" s="45">
        <f t="shared" si="46300"/>
        <v>0</v>
      </c>
      <c r="AQ1931" s="36"/>
      <c r="AR1931" s="37"/>
      <c r="AS1931" s="44">
        <f t="shared" ref="AS1931" si="46343">parseTime(AQ1931)-(AR1934=INT(RIGHT($F1931, 1)))</f>
        <v>0</v>
      </c>
      <c r="AT1931" s="45">
        <f t="shared" si="46302"/>
        <v>0</v>
      </c>
      <c r="AU1931" s="36"/>
      <c r="AV1931" s="37"/>
      <c r="AW1931" s="44">
        <f>parseTime(AU1931)-(AV1934=INT(RIGHT($F1931, 1)))</f>
        <v>0</v>
      </c>
      <c r="AX1931" s="45">
        <f t="shared" si="46303"/>
        <v>0</v>
      </c>
      <c r="AY1931" s="36"/>
      <c r="AZ1931" s="37"/>
      <c r="BA1931" s="44">
        <f>parseTime(AY1931)-(AZ1934=INT(RIGHT($F1931, 1)))</f>
        <v>0</v>
      </c>
      <c r="BB1931" s="45">
        <f t="shared" si="46304"/>
        <v>0</v>
      </c>
      <c r="BC1931" s="36"/>
      <c r="BD1931" s="37"/>
      <c r="BE1931" s="44">
        <f>parseTime(BC1931)-(BD1934=INT(RIGHT($F1931, 1)))</f>
        <v>0</v>
      </c>
      <c r="BF1931" s="45">
        <f t="shared" si="46305"/>
        <v>0</v>
      </c>
      <c r="BG1931" s="36"/>
      <c r="BH1931" s="37"/>
      <c r="BI1931" s="44">
        <f>parseTime(BG1931)-(BH1934=INT(RIGHT($F1931, 1)))</f>
        <v>0</v>
      </c>
      <c r="BJ1931" s="45">
        <f t="shared" si="46306"/>
        <v>0</v>
      </c>
      <c r="BK1931" s="36"/>
      <c r="BL1931" s="37"/>
      <c r="BM1931" s="44">
        <f>parseTime(BK1931)-(BL1934=INT(RIGHT($F1931, 1)))</f>
        <v>0</v>
      </c>
      <c r="BN1931" s="45">
        <f t="shared" si="46307"/>
        <v>0</v>
      </c>
      <c r="BO1931" s="36"/>
      <c r="BP1931" s="37"/>
      <c r="BQ1931" s="44">
        <f t="shared" ref="BQ1931" si="46344">parseTime(BO1931)-(BP1934=INT(RIGHT($F1931, 1)))</f>
        <v>0</v>
      </c>
      <c r="BR1931" s="45">
        <f t="shared" si="46309"/>
        <v>0</v>
      </c>
      <c r="BS1931" s="36"/>
      <c r="BT1931" s="37"/>
      <c r="BU1931" s="44">
        <f t="shared" ref="BU1931" si="46345">parseTime(BS1931)-(BT1934=INT(RIGHT($F1931, 1)))</f>
        <v>0</v>
      </c>
      <c r="BV1931" s="45">
        <f t="shared" si="46311"/>
        <v>0</v>
      </c>
      <c r="BW1931" s="36"/>
      <c r="BX1931" s="37"/>
      <c r="BY1931" s="44">
        <f t="shared" ref="BY1931" si="46346">parseTime(BW1931)-(BX1934=INT(RIGHT($F1931, 1)))</f>
        <v>0</v>
      </c>
      <c r="BZ1931" s="45">
        <f t="shared" si="46313"/>
        <v>0</v>
      </c>
      <c r="CA1931" s="36"/>
      <c r="CB1931" s="37"/>
      <c r="CC1931" s="44">
        <f t="shared" ref="CC1931" si="46347">parseTime(CA1931)-(CB1934=INT(RIGHT($F1931, 1)))</f>
        <v>0</v>
      </c>
      <c r="CD1931" s="45">
        <f t="shared" si="46315"/>
        <v>0</v>
      </c>
      <c r="CE1931" s="36"/>
      <c r="CF1931" s="37"/>
      <c r="CG1931" s="44">
        <f t="shared" ref="CG1931" si="46348">parseTime(CE1931)-(CF1934=INT(RIGHT($F1931, 1)))</f>
        <v>0</v>
      </c>
      <c r="CH1931" s="45">
        <f t="shared" si="46317"/>
        <v>0</v>
      </c>
    </row>
    <row r="1932" spans="1:86" x14ac:dyDescent="0.25">
      <c r="A1932" s="56"/>
      <c r="B1932" s="57"/>
      <c r="C1932" s="14">
        <f t="shared" si="46333"/>
        <v>0</v>
      </c>
      <c r="D1932" s="14" t="s">
        <v>259</v>
      </c>
      <c r="E1932" s="20">
        <v>4.25</v>
      </c>
      <c r="F1932" s="51" t="s">
        <v>131</v>
      </c>
      <c r="G1932" s="36"/>
      <c r="H1932" s="37"/>
      <c r="I1932" s="44">
        <f t="shared" ref="I1932" si="46349">parseTime(G1932)-(H1934=INT(RIGHT($F1932, 1)))</f>
        <v>0</v>
      </c>
      <c r="J1932" s="45">
        <f t="shared" si="46285"/>
        <v>0</v>
      </c>
      <c r="K1932" s="36"/>
      <c r="L1932" s="37"/>
      <c r="M1932" s="44">
        <f t="shared" ref="M1932" si="46350">parseTime(K1932)-(L1934=INT(RIGHT($F1932, 1)))</f>
        <v>0</v>
      </c>
      <c r="N1932" s="45">
        <f t="shared" si="46287"/>
        <v>0</v>
      </c>
      <c r="O1932" s="36"/>
      <c r="P1932" s="37"/>
      <c r="Q1932" s="44">
        <f t="shared" ref="Q1932" si="46351">parseTime(O1932)-(P1934=INT(RIGHT($F1932, 1)))</f>
        <v>0</v>
      </c>
      <c r="R1932" s="45">
        <f t="shared" si="46289"/>
        <v>0</v>
      </c>
      <c r="S1932" s="36"/>
      <c r="T1932" s="37"/>
      <c r="U1932" s="44">
        <f t="shared" ref="U1932" si="46352">parseTime(S1932)-(T1934=INT(RIGHT($F1932, 1)))</f>
        <v>0</v>
      </c>
      <c r="V1932" s="45">
        <f t="shared" si="46291"/>
        <v>0</v>
      </c>
      <c r="W1932" s="36"/>
      <c r="X1932" s="37"/>
      <c r="Y1932" s="44">
        <f t="shared" ref="Y1932" si="46353">parseTime(W1932)-(X1934=INT(RIGHT($F1932, 1)))</f>
        <v>0</v>
      </c>
      <c r="Z1932" s="45">
        <f t="shared" si="46293"/>
        <v>0</v>
      </c>
      <c r="AA1932" s="36"/>
      <c r="AB1932" s="37"/>
      <c r="AC1932" s="44">
        <f t="shared" ref="AC1932" si="46354">parseTime(AA1932)-(AB1934=INT(RIGHT($F1932, 1)))</f>
        <v>0</v>
      </c>
      <c r="AD1932" s="45">
        <f t="shared" si="46295"/>
        <v>0</v>
      </c>
      <c r="AE1932" s="36"/>
      <c r="AF1932" s="37"/>
      <c r="AG1932" s="44">
        <f t="shared" ref="AG1932" si="46355">parseTime(AE1932)-(AF1934=INT(RIGHT($F1932, 1)))</f>
        <v>0</v>
      </c>
      <c r="AH1932" s="45">
        <f t="shared" si="46297"/>
        <v>0</v>
      </c>
      <c r="AI1932" s="36"/>
      <c r="AJ1932" s="37"/>
      <c r="AK1932" s="44">
        <f>parseTime(AI1932)-(AJ1934=INT(RIGHT($F1932, 1)))</f>
        <v>0</v>
      </c>
      <c r="AL1932" s="45">
        <f t="shared" si="46298"/>
        <v>0</v>
      </c>
      <c r="AM1932" s="36"/>
      <c r="AN1932" s="37"/>
      <c r="AO1932" s="44">
        <f t="shared" ref="AO1932" si="46356">parseTime(AM1932)-(AN1934=INT(RIGHT($F1932, 1)))</f>
        <v>0</v>
      </c>
      <c r="AP1932" s="45">
        <f t="shared" si="46300"/>
        <v>0</v>
      </c>
      <c r="AQ1932" s="36"/>
      <c r="AR1932" s="37"/>
      <c r="AS1932" s="44">
        <f t="shared" ref="AS1932" si="46357">parseTime(AQ1932)-(AR1934=INT(RIGHT($F1932, 1)))</f>
        <v>0</v>
      </c>
      <c r="AT1932" s="45">
        <f t="shared" si="46302"/>
        <v>0</v>
      </c>
      <c r="AU1932" s="36"/>
      <c r="AV1932" s="37"/>
      <c r="AW1932" s="44">
        <f>parseTime(AU1932)-(AV1934=INT(RIGHT($F1932, 1)))</f>
        <v>0</v>
      </c>
      <c r="AX1932" s="45">
        <f t="shared" si="46303"/>
        <v>0</v>
      </c>
      <c r="AY1932" s="36"/>
      <c r="AZ1932" s="37"/>
      <c r="BA1932" s="44">
        <f>parseTime(AY1932)-(AZ1934=INT(RIGHT($F1932, 1)))</f>
        <v>0</v>
      </c>
      <c r="BB1932" s="45">
        <f t="shared" si="46304"/>
        <v>0</v>
      </c>
      <c r="BC1932" s="36"/>
      <c r="BD1932" s="37"/>
      <c r="BE1932" s="44">
        <f>parseTime(BC1932)-(BD1934=INT(RIGHT($F1932, 1)))</f>
        <v>0</v>
      </c>
      <c r="BF1932" s="45">
        <f t="shared" si="46305"/>
        <v>0</v>
      </c>
      <c r="BG1932" s="36"/>
      <c r="BH1932" s="37"/>
      <c r="BI1932" s="44">
        <f>parseTime(BG1932)-(BH1934=INT(RIGHT($F1932, 1)))</f>
        <v>0</v>
      </c>
      <c r="BJ1932" s="45">
        <f t="shared" si="46306"/>
        <v>0</v>
      </c>
      <c r="BK1932" s="36"/>
      <c r="BL1932" s="37"/>
      <c r="BM1932" s="44">
        <f>parseTime(BK1932)-(BL1934=INT(RIGHT($F1932, 1)))</f>
        <v>0</v>
      </c>
      <c r="BN1932" s="45">
        <f t="shared" si="46307"/>
        <v>0</v>
      </c>
      <c r="BO1932" s="36"/>
      <c r="BP1932" s="37"/>
      <c r="BQ1932" s="44">
        <f t="shared" ref="BQ1932" si="46358">parseTime(BO1932)-(BP1934=INT(RIGHT($F1932, 1)))</f>
        <v>0</v>
      </c>
      <c r="BR1932" s="45">
        <f t="shared" si="46309"/>
        <v>0</v>
      </c>
      <c r="BS1932" s="36"/>
      <c r="BT1932" s="37"/>
      <c r="BU1932" s="44">
        <f t="shared" ref="BU1932" si="46359">parseTime(BS1932)-(BT1934=INT(RIGHT($F1932, 1)))</f>
        <v>0</v>
      </c>
      <c r="BV1932" s="45">
        <f t="shared" si="46311"/>
        <v>0</v>
      </c>
      <c r="BW1932" s="36"/>
      <c r="BX1932" s="37"/>
      <c r="BY1932" s="44">
        <f t="shared" ref="BY1932" si="46360">parseTime(BW1932)-(BX1934=INT(RIGHT($F1932, 1)))</f>
        <v>0</v>
      </c>
      <c r="BZ1932" s="45">
        <f t="shared" si="46313"/>
        <v>0</v>
      </c>
      <c r="CA1932" s="36"/>
      <c r="CB1932" s="37"/>
      <c r="CC1932" s="44">
        <f t="shared" ref="CC1932" si="46361">parseTime(CA1932)-(CB1934=INT(RIGHT($F1932, 1)))</f>
        <v>0</v>
      </c>
      <c r="CD1932" s="45">
        <f t="shared" si="46315"/>
        <v>0</v>
      </c>
      <c r="CE1932" s="36"/>
      <c r="CF1932" s="37"/>
      <c r="CG1932" s="44">
        <f t="shared" ref="CG1932" si="46362">parseTime(CE1932)-(CF1934=INT(RIGHT($F1932, 1)))</f>
        <v>0</v>
      </c>
      <c r="CH1932" s="45">
        <f t="shared" si="46317"/>
        <v>0</v>
      </c>
    </row>
    <row r="1933" spans="1:86" x14ac:dyDescent="0.25">
      <c r="A1933" s="56" t="s">
        <v>119</v>
      </c>
      <c r="B1933" s="57">
        <f t="shared" ref="B1933" ca="1" si="46363">roleHours(G1929:CH1935, "MCC")</f>
        <v>15.5</v>
      </c>
      <c r="C1933" s="14">
        <f t="shared" ca="1" si="46333"/>
        <v>1.9375</v>
      </c>
      <c r="D1933" s="14" t="s">
        <v>260</v>
      </c>
      <c r="E1933" s="20">
        <v>4.6500000000000004</v>
      </c>
      <c r="F1933" s="51" t="s">
        <v>132</v>
      </c>
      <c r="G1933" s="36"/>
      <c r="H1933" s="37"/>
      <c r="I1933" s="44">
        <f t="shared" ref="I1933" si="46364">parseTime(G1933)-(H1934=INT(RIGHT($F1933, 1)))</f>
        <v>0</v>
      </c>
      <c r="J1933" s="45">
        <f t="shared" si="46285"/>
        <v>0</v>
      </c>
      <c r="K1933" s="36"/>
      <c r="L1933" s="37"/>
      <c r="M1933" s="44">
        <f t="shared" ref="M1933" si="46365">parseTime(K1933)-(L1934=INT(RIGHT($F1933, 1)))</f>
        <v>0</v>
      </c>
      <c r="N1933" s="45">
        <f t="shared" si="46287"/>
        <v>0</v>
      </c>
      <c r="O1933" s="36"/>
      <c r="P1933" s="37"/>
      <c r="Q1933" s="44">
        <f t="shared" ref="Q1933" si="46366">parseTime(O1933)-(P1934=INT(RIGHT($F1933, 1)))</f>
        <v>0</v>
      </c>
      <c r="R1933" s="45">
        <f t="shared" si="46289"/>
        <v>0</v>
      </c>
      <c r="S1933" s="36"/>
      <c r="T1933" s="37"/>
      <c r="U1933" s="44">
        <f t="shared" ref="U1933" si="46367">parseTime(S1933)-(T1934=INT(RIGHT($F1933, 1)))</f>
        <v>0</v>
      </c>
      <c r="V1933" s="45">
        <f t="shared" si="46291"/>
        <v>0</v>
      </c>
      <c r="W1933" s="36"/>
      <c r="X1933" s="37"/>
      <c r="Y1933" s="44">
        <f t="shared" ref="Y1933" si="46368">parseTime(W1933)-(X1934=INT(RIGHT($F1933, 1)))</f>
        <v>0</v>
      </c>
      <c r="Z1933" s="45">
        <f t="shared" si="46293"/>
        <v>0</v>
      </c>
      <c r="AA1933" s="36"/>
      <c r="AB1933" s="37"/>
      <c r="AC1933" s="44">
        <f t="shared" ref="AC1933" si="46369">parseTime(AA1933)-(AB1934=INT(RIGHT($F1933, 1)))</f>
        <v>0</v>
      </c>
      <c r="AD1933" s="45">
        <f t="shared" si="46295"/>
        <v>0</v>
      </c>
      <c r="AE1933" s="36"/>
      <c r="AF1933" s="37"/>
      <c r="AG1933" s="44">
        <f t="shared" ref="AG1933" si="46370">parseTime(AE1933)-(AF1934=INT(RIGHT($F1933, 1)))</f>
        <v>0</v>
      </c>
      <c r="AH1933" s="45">
        <f t="shared" si="46297"/>
        <v>0</v>
      </c>
      <c r="AI1933" s="36"/>
      <c r="AJ1933" s="37"/>
      <c r="AK1933" s="44">
        <f>parseTime(AI1933)-(AJ1934=INT(RIGHT($F1933, 1)))</f>
        <v>0</v>
      </c>
      <c r="AL1933" s="45">
        <f t="shared" si="46298"/>
        <v>0</v>
      </c>
      <c r="AM1933" s="36"/>
      <c r="AN1933" s="37"/>
      <c r="AO1933" s="44">
        <f t="shared" ref="AO1933" si="46371">parseTime(AM1933)-(AN1934=INT(RIGHT($F1933, 1)))</f>
        <v>0</v>
      </c>
      <c r="AP1933" s="45">
        <f t="shared" si="46300"/>
        <v>0</v>
      </c>
      <c r="AQ1933" s="36"/>
      <c r="AR1933" s="37"/>
      <c r="AS1933" s="44">
        <f t="shared" ref="AS1933" si="46372">parseTime(AQ1933)-(AR1934=INT(RIGHT($F1933, 1)))</f>
        <v>0</v>
      </c>
      <c r="AT1933" s="45">
        <f t="shared" si="46302"/>
        <v>0</v>
      </c>
      <c r="AU1933" s="36"/>
      <c r="AV1933" s="37"/>
      <c r="AW1933" s="44">
        <f>parseTime(AU1933)-(AV1934=INT(RIGHT($F1933, 1)))</f>
        <v>0</v>
      </c>
      <c r="AX1933" s="45">
        <f t="shared" si="46303"/>
        <v>0</v>
      </c>
      <c r="AY1933" s="36"/>
      <c r="AZ1933" s="37"/>
      <c r="BA1933" s="44">
        <f>parseTime(AY1933)-(AZ1934=INT(RIGHT($F1933, 1)))</f>
        <v>0</v>
      </c>
      <c r="BB1933" s="45">
        <f t="shared" si="46304"/>
        <v>0</v>
      </c>
      <c r="BC1933" s="36"/>
      <c r="BD1933" s="37"/>
      <c r="BE1933" s="44">
        <f>parseTime(BC1933)-(BD1934=INT(RIGHT($F1933, 1)))</f>
        <v>0</v>
      </c>
      <c r="BF1933" s="45">
        <f t="shared" si="46305"/>
        <v>0</v>
      </c>
      <c r="BG1933" s="36"/>
      <c r="BH1933" s="37"/>
      <c r="BI1933" s="44">
        <f>parseTime(BG1933)-(BH1934=INT(RIGHT($F1933, 1)))</f>
        <v>0</v>
      </c>
      <c r="BJ1933" s="45">
        <f t="shared" si="46306"/>
        <v>0</v>
      </c>
      <c r="BK1933" s="36"/>
      <c r="BL1933" s="37"/>
      <c r="BM1933" s="44">
        <f>parseTime(BK1933)-(BL1934=INT(RIGHT($F1933, 1)))</f>
        <v>0</v>
      </c>
      <c r="BN1933" s="45">
        <f t="shared" si="46307"/>
        <v>0</v>
      </c>
      <c r="BO1933" s="36"/>
      <c r="BP1933" s="37"/>
      <c r="BQ1933" s="44">
        <f t="shared" ref="BQ1933" si="46373">parseTime(BO1933)-(BP1934=INT(RIGHT($F1933, 1)))</f>
        <v>0</v>
      </c>
      <c r="BR1933" s="45">
        <f t="shared" si="46309"/>
        <v>0</v>
      </c>
      <c r="BS1933" s="36"/>
      <c r="BT1933" s="37"/>
      <c r="BU1933" s="44">
        <f t="shared" ref="BU1933" si="46374">parseTime(BS1933)-(BT1934=INT(RIGHT($F1933, 1)))</f>
        <v>0</v>
      </c>
      <c r="BV1933" s="45">
        <f t="shared" si="46311"/>
        <v>0</v>
      </c>
      <c r="BW1933" s="36"/>
      <c r="BX1933" s="37"/>
      <c r="BY1933" s="44">
        <f t="shared" ref="BY1933" si="46375">parseTime(BW1933)-(BX1934=INT(RIGHT($F1933, 1)))</f>
        <v>0</v>
      </c>
      <c r="BZ1933" s="45">
        <f t="shared" si="46313"/>
        <v>0</v>
      </c>
      <c r="CA1933" s="36"/>
      <c r="CB1933" s="37"/>
      <c r="CC1933" s="44">
        <f t="shared" ref="CC1933" si="46376">parseTime(CA1933)-(CB1934=INT(RIGHT($F1933, 1)))</f>
        <v>0</v>
      </c>
      <c r="CD1933" s="45">
        <f t="shared" si="46315"/>
        <v>0</v>
      </c>
      <c r="CE1933" s="36"/>
      <c r="CF1933" s="37"/>
      <c r="CG1933" s="44">
        <f t="shared" ref="CG1933" si="46377">parseTime(CE1933)-(CF1934=INT(RIGHT($F1933, 1)))</f>
        <v>0</v>
      </c>
      <c r="CH1933" s="45">
        <f t="shared" si="46317"/>
        <v>0</v>
      </c>
    </row>
    <row r="1934" spans="1:86" x14ac:dyDescent="0.25">
      <c r="A1934" s="56"/>
      <c r="B1934" s="57"/>
      <c r="C1934" s="14">
        <f t="shared" si="46333"/>
        <v>0</v>
      </c>
      <c r="D1934" s="14"/>
      <c r="E1934" s="20">
        <f t="shared" ref="E1934" si="46378">((7.5/2)-0.5+E1933)*8</f>
        <v>63.2</v>
      </c>
      <c r="F1934" s="51"/>
      <c r="G1934" s="46" t="s">
        <v>134</v>
      </c>
      <c r="H1934" s="38">
        <f t="shared" ref="H1934" si="46379">lunchAdjust(G1929:H1933)</f>
        <v>2</v>
      </c>
      <c r="I1934" s="48" t="s">
        <v>0</v>
      </c>
      <c r="J1934" s="39">
        <f t="shared" ref="J1934" si="46380">SUMPRODUCT(I1929:I1933*J1929:J1933)</f>
        <v>8.5</v>
      </c>
      <c r="K1934" s="46" t="s">
        <v>134</v>
      </c>
      <c r="L1934" s="38">
        <f t="shared" ref="L1934" si="46381">lunchAdjust(K1929:L1933)</f>
        <v>2</v>
      </c>
      <c r="M1934" s="48" t="s">
        <v>0</v>
      </c>
      <c r="N1934" s="39">
        <f t="shared" ref="N1934" si="46382">SUMPRODUCT(M1929:M1933*N1929:N1933)</f>
        <v>8.5</v>
      </c>
      <c r="O1934" s="46" t="s">
        <v>134</v>
      </c>
      <c r="P1934" s="38">
        <f t="shared" ref="P1934" si="46383">lunchAdjust(O1929:P1933)</f>
        <v>2</v>
      </c>
      <c r="Q1934" s="48" t="s">
        <v>0</v>
      </c>
      <c r="R1934" s="39">
        <f t="shared" ref="R1934" si="46384">SUMPRODUCT(Q1929:Q1933*R1929:R1933)</f>
        <v>8</v>
      </c>
      <c r="S1934" s="46" t="s">
        <v>134</v>
      </c>
      <c r="T1934" s="38">
        <f t="shared" ref="T1934" si="46385">lunchAdjust(S1929:T1933)</f>
        <v>2</v>
      </c>
      <c r="U1934" s="48" t="s">
        <v>0</v>
      </c>
      <c r="V1934" s="39">
        <f t="shared" ref="V1934" si="46386">SUMPRODUCT(U1929:U1933*V1929:V1933)</f>
        <v>9</v>
      </c>
      <c r="W1934" s="46" t="s">
        <v>134</v>
      </c>
      <c r="X1934" s="38">
        <f t="shared" ref="X1934" si="46387">lunchAdjust(W1929:X1933)</f>
        <v>0</v>
      </c>
      <c r="Y1934" s="48" t="s">
        <v>0</v>
      </c>
      <c r="Z1934" s="39">
        <f t="shared" ref="Z1934" si="46388">SUMPRODUCT(Y1929:Y1933*Z1929:Z1933)</f>
        <v>0</v>
      </c>
      <c r="AA1934" s="46" t="s">
        <v>134</v>
      </c>
      <c r="AB1934" s="38">
        <f t="shared" ref="AB1934" si="46389">lunchAdjust(AA1929:AB1933)</f>
        <v>2</v>
      </c>
      <c r="AC1934" s="48" t="s">
        <v>0</v>
      </c>
      <c r="AD1934" s="39">
        <f t="shared" ref="AD1934" si="46390">SUMPRODUCT(AC1929:AC1933*AD1929:AD1933)</f>
        <v>8.5</v>
      </c>
      <c r="AE1934" s="46" t="s">
        <v>134</v>
      </c>
      <c r="AF1934" s="38">
        <f t="shared" ref="AF1934" si="46391">lunchAdjust(AE1929:AF1933)</f>
        <v>2</v>
      </c>
      <c r="AG1934" s="48" t="s">
        <v>0</v>
      </c>
      <c r="AH1934" s="39">
        <f t="shared" ref="AH1934" si="46392">SUMPRODUCT(AG1929:AG1933*AH1929:AH1933)</f>
        <v>8</v>
      </c>
      <c r="AI1934" s="46" t="s">
        <v>134</v>
      </c>
      <c r="AJ1934" s="38">
        <f t="shared" ref="AJ1934" si="46393">lunchAdjust(AI1929:AJ1933)</f>
        <v>2</v>
      </c>
      <c r="AK1934" s="48" t="s">
        <v>0</v>
      </c>
      <c r="AL1934" s="39">
        <f t="shared" ref="AL1934" si="46394">SUMPRODUCT(AK1929:AK1933*AL1929:AL1933)</f>
        <v>8.5</v>
      </c>
      <c r="AM1934" s="46" t="s">
        <v>134</v>
      </c>
      <c r="AN1934" s="38">
        <f t="shared" ref="AN1934" si="46395">lunchAdjust(AM1929:AN1933)</f>
        <v>0</v>
      </c>
      <c r="AO1934" s="48" t="s">
        <v>0</v>
      </c>
      <c r="AP1934" s="39">
        <f t="shared" ref="AP1934" si="46396">SUMPRODUCT(AO1929:AO1933*AP1929:AP1933)</f>
        <v>0</v>
      </c>
      <c r="AQ1934" s="46" t="s">
        <v>134</v>
      </c>
      <c r="AR1934" s="38">
        <f t="shared" ref="AR1934" si="46397">lunchAdjust(AQ1929:AR1933)</f>
        <v>0</v>
      </c>
      <c r="AS1934" s="48" t="s">
        <v>0</v>
      </c>
      <c r="AT1934" s="39">
        <f t="shared" ref="AT1934" si="46398">SUMPRODUCT(AS1929:AS1933*AT1929:AT1933)</f>
        <v>0</v>
      </c>
      <c r="AU1934" s="46" t="s">
        <v>134</v>
      </c>
      <c r="AV1934" s="38">
        <f t="shared" ref="AV1934" si="46399">lunchAdjust(AU1929:AV1933)</f>
        <v>0</v>
      </c>
      <c r="AW1934" s="48" t="s">
        <v>0</v>
      </c>
      <c r="AX1934" s="39">
        <f t="shared" ref="AX1934" si="46400">SUMPRODUCT(AW1929:AW1933*AX1929:AX1933)</f>
        <v>0</v>
      </c>
      <c r="AY1934" s="46" t="s">
        <v>134</v>
      </c>
      <c r="AZ1934" s="38">
        <f t="shared" ref="AZ1934" si="46401">lunchAdjust(AY1929:AZ1933)</f>
        <v>0</v>
      </c>
      <c r="BA1934" s="48" t="s">
        <v>0</v>
      </c>
      <c r="BB1934" s="39">
        <f t="shared" ref="BB1934" si="46402">SUMPRODUCT(BA1929:BA1933*BB1929:BB1933)</f>
        <v>0</v>
      </c>
      <c r="BC1934" s="46" t="s">
        <v>134</v>
      </c>
      <c r="BD1934" s="38">
        <f t="shared" ref="BD1934" si="46403">lunchAdjust(BC1929:BD1933)</f>
        <v>0</v>
      </c>
      <c r="BE1934" s="48" t="s">
        <v>0</v>
      </c>
      <c r="BF1934" s="39">
        <f t="shared" ref="BF1934" si="46404">SUMPRODUCT(BE1929:BE1933*BF1929:BF1933)</f>
        <v>0</v>
      </c>
      <c r="BG1934" s="46" t="s">
        <v>134</v>
      </c>
      <c r="BH1934" s="38">
        <f t="shared" ref="BH1934" si="46405">lunchAdjust(BG1929:BH1933)</f>
        <v>0</v>
      </c>
      <c r="BI1934" s="48" t="s">
        <v>0</v>
      </c>
      <c r="BJ1934" s="39">
        <f t="shared" ref="BJ1934" si="46406">SUMPRODUCT(BI1929:BI1933*BJ1929:BJ1933)</f>
        <v>0</v>
      </c>
      <c r="BK1934" s="46" t="s">
        <v>134</v>
      </c>
      <c r="BL1934" s="38">
        <f t="shared" ref="BL1934" si="46407">lunchAdjust(BK1929:BL1933)</f>
        <v>0</v>
      </c>
      <c r="BM1934" s="48" t="s">
        <v>0</v>
      </c>
      <c r="BN1934" s="39">
        <f t="shared" ref="BN1934" si="46408">SUMPRODUCT(BM1929:BM1933*BN1929:BN1933)</f>
        <v>0</v>
      </c>
      <c r="BO1934" s="46" t="s">
        <v>134</v>
      </c>
      <c r="BP1934" s="38">
        <f t="shared" ref="BP1934" si="46409">lunchAdjust(BO1929:BP1933)</f>
        <v>0</v>
      </c>
      <c r="BQ1934" s="48" t="s">
        <v>0</v>
      </c>
      <c r="BR1934" s="39">
        <f t="shared" ref="BR1934" si="46410">SUMPRODUCT(BQ1929:BQ1933*BR1929:BR1933)</f>
        <v>0</v>
      </c>
      <c r="BS1934" s="46" t="s">
        <v>134</v>
      </c>
      <c r="BT1934" s="38">
        <f t="shared" ref="BT1934" si="46411">lunchAdjust(BS1929:BT1933)</f>
        <v>2</v>
      </c>
      <c r="BU1934" s="48" t="s">
        <v>0</v>
      </c>
      <c r="BV1934" s="39">
        <f t="shared" ref="BV1934" si="46412">SUMPRODUCT(BU1929:BU1933*BV1929:BV1933)</f>
        <v>8.5</v>
      </c>
      <c r="BW1934" s="46" t="s">
        <v>134</v>
      </c>
      <c r="BX1934" s="38">
        <f t="shared" ref="BX1934" si="46413">lunchAdjust(BW1929:BX1933)</f>
        <v>0</v>
      </c>
      <c r="BY1934" s="48" t="s">
        <v>0</v>
      </c>
      <c r="BZ1934" s="39">
        <f t="shared" ref="BZ1934" si="46414">SUMPRODUCT(BY1929:BY1933*BZ1929:BZ1933)</f>
        <v>0</v>
      </c>
      <c r="CA1934" s="46" t="s">
        <v>134</v>
      </c>
      <c r="CB1934" s="38">
        <f t="shared" ref="CB1934" si="46415">lunchAdjust(CA1929:CB1933)</f>
        <v>0</v>
      </c>
      <c r="CC1934" s="48" t="s">
        <v>0</v>
      </c>
      <c r="CD1934" s="39">
        <f t="shared" ref="CD1934" si="46416">SUMPRODUCT(CC1929:CC1933*CD1929:CD1933)</f>
        <v>0</v>
      </c>
      <c r="CE1934" s="46" t="s">
        <v>134</v>
      </c>
      <c r="CF1934" s="38">
        <f t="shared" ref="CF1934" si="46417">lunchAdjust(CE1929:CF1933)</f>
        <v>0</v>
      </c>
      <c r="CG1934" s="48" t="s">
        <v>0</v>
      </c>
      <c r="CH1934" s="39">
        <f t="shared" ref="CH1934" si="46418">SUMPRODUCT(CG1929:CG1933*CH1929:CH1933)</f>
        <v>0</v>
      </c>
    </row>
    <row r="1935" spans="1:86" ht="15.75" thickBot="1" x14ac:dyDescent="0.3">
      <c r="A1935" s="58" t="s">
        <v>121</v>
      </c>
      <c r="B1935" s="59">
        <f t="shared" ref="B1935" ca="1" si="46419">roleHours(G1929:CH1935, "OUT")</f>
        <v>0</v>
      </c>
      <c r="C1935" s="54" t="s">
        <v>137</v>
      </c>
      <c r="D1935" s="22">
        <f t="shared" ref="D1935" ca="1" si="46420">roleHours(G1929:CH1935, "PTO")</f>
        <v>0</v>
      </c>
      <c r="E1935" s="23">
        <f t="shared" ref="E1935" ca="1" si="46421">E1934-B1930</f>
        <v>-0.29999999999999716</v>
      </c>
      <c r="F1935" s="52"/>
      <c r="G1935" s="47" t="s">
        <v>39</v>
      </c>
      <c r="H1935" s="40">
        <f t="shared" si="44869"/>
        <v>0</v>
      </c>
      <c r="I1935" s="49" t="s">
        <v>135</v>
      </c>
      <c r="J1935" s="41">
        <f t="shared" ref="J1935" si="46422">J1934*G$4</f>
        <v>0</v>
      </c>
      <c r="K1935" s="47" t="s">
        <v>39</v>
      </c>
      <c r="L1935" s="40">
        <f t="shared" ref="L1935" si="46423">SUMPRODUCT(M1929:M1933*(L1929:L1933="PTO"))+SUMPRODUCT(M1929:M1933*(L1929:L1933="HOL"))</f>
        <v>0</v>
      </c>
      <c r="M1935" s="49" t="s">
        <v>135</v>
      </c>
      <c r="N1935" s="41">
        <f t="shared" ref="N1935" si="46424">N1934*K$4</f>
        <v>0</v>
      </c>
      <c r="O1935" s="47" t="s">
        <v>39</v>
      </c>
      <c r="P1935" s="40">
        <f t="shared" ref="P1935" si="46425">SUMPRODUCT(Q1929:Q1933*(P1929:P1933="PTO"))+SUMPRODUCT(Q1929:Q1933*(P1929:P1933="HOL"))</f>
        <v>0</v>
      </c>
      <c r="Q1935" s="49" t="s">
        <v>135</v>
      </c>
      <c r="R1935" s="41">
        <f t="shared" ref="R1935" si="46426">R1934*O$4</f>
        <v>8</v>
      </c>
      <c r="S1935" s="47" t="s">
        <v>39</v>
      </c>
      <c r="T1935" s="40">
        <f t="shared" ref="T1935" si="46427">SUMPRODUCT(U1929:U1933*(T1929:T1933="PTO"))+SUMPRODUCT(U1929:U1933*(T1929:T1933="HOL"))</f>
        <v>0</v>
      </c>
      <c r="U1935" s="49" t="s">
        <v>135</v>
      </c>
      <c r="V1935" s="41">
        <f t="shared" ref="V1935" si="46428">V1934*S$4</f>
        <v>0</v>
      </c>
      <c r="W1935" s="47" t="s">
        <v>39</v>
      </c>
      <c r="X1935" s="40">
        <f t="shared" ref="X1935" si="46429">SUMPRODUCT(Y1929:Y1933*(X1929:X1933="PTO"))+SUMPRODUCT(Y1929:Y1933*(X1929:X1933="HOL"))</f>
        <v>0</v>
      </c>
      <c r="Y1935" s="49" t="s">
        <v>135</v>
      </c>
      <c r="Z1935" s="41">
        <f t="shared" ref="Z1935" si="46430">Z1934*W$4</f>
        <v>0</v>
      </c>
      <c r="AA1935" s="47" t="s">
        <v>39</v>
      </c>
      <c r="AB1935" s="40">
        <f t="shared" ref="AB1935" si="46431">SUMPRODUCT(AC1929:AC1933*(AB1929:AB1933="PTO"))+SUMPRODUCT(AC1929:AC1933*(AB1929:AB1933="HOL"))</f>
        <v>0</v>
      </c>
      <c r="AC1935" s="49" t="s">
        <v>135</v>
      </c>
      <c r="AD1935" s="41">
        <f t="shared" ref="AD1935" si="46432">AD1934*AA$4</f>
        <v>8.5</v>
      </c>
      <c r="AE1935" s="47" t="s">
        <v>39</v>
      </c>
      <c r="AF1935" s="40">
        <f t="shared" ref="AF1935" si="46433">SUMPRODUCT(AG1929:AG1933*(AF1929:AF1933="PTO"))+SUMPRODUCT(AG1929:AG1933*(AF1929:AF1933="HOL"))</f>
        <v>0</v>
      </c>
      <c r="AG1935" s="49" t="s">
        <v>135</v>
      </c>
      <c r="AH1935" s="41">
        <f t="shared" ref="AH1935" si="46434">AH1934*AE$4</f>
        <v>8</v>
      </c>
      <c r="AI1935" s="47" t="s">
        <v>39</v>
      </c>
      <c r="AJ1935" s="40">
        <f t="shared" ref="AJ1935" si="46435">SUMPRODUCT(AK1929:AK1933*(AJ1929:AJ1933="PTO"))+SUMPRODUCT(AK1929:AK1933*(AJ1929:AJ1933="HOL"))</f>
        <v>0</v>
      </c>
      <c r="AK1935" s="49" t="s">
        <v>135</v>
      </c>
      <c r="AL1935" s="41">
        <f>AL1934*AI$4</f>
        <v>8.5</v>
      </c>
      <c r="AM1935" s="47" t="s">
        <v>39</v>
      </c>
      <c r="AN1935" s="40">
        <f t="shared" ref="AN1935" si="46436">SUMPRODUCT(AO1929:AO1933*(AN1929:AN1933="PTO"))+SUMPRODUCT(AO1929:AO1933*(AN1929:AN1933="HOL"))</f>
        <v>0</v>
      </c>
      <c r="AO1935" s="49" t="s">
        <v>135</v>
      </c>
      <c r="AP1935" s="41">
        <f t="shared" ref="AP1935" si="46437">AP1934*AM$4</f>
        <v>0</v>
      </c>
      <c r="AQ1935" s="47" t="s">
        <v>39</v>
      </c>
      <c r="AR1935" s="40">
        <f t="shared" ref="AR1935" si="46438">SUMPRODUCT(AS1929:AS1933*(AR1929:AR1933="PTO"))+SUMPRODUCT(AS1929:AS1933*(AR1929:AR1933="HOL"))</f>
        <v>0</v>
      </c>
      <c r="AS1935" s="49" t="s">
        <v>135</v>
      </c>
      <c r="AT1935" s="41">
        <f t="shared" ref="AT1935" si="46439">AT1934*AQ$4</f>
        <v>0</v>
      </c>
      <c r="AU1935" s="47" t="s">
        <v>39</v>
      </c>
      <c r="AV1935" s="40">
        <f t="shared" ref="AV1935" si="46440">SUMPRODUCT(AW1929:AW1933*(AV1929:AV1933="PTO"))+SUMPRODUCT(AW1929:AW1933*(AV1929:AV1933="HOL"))</f>
        <v>0</v>
      </c>
      <c r="AW1935" s="49" t="s">
        <v>135</v>
      </c>
      <c r="AX1935" s="41">
        <f>AX1934*AU$4</f>
        <v>0</v>
      </c>
      <c r="AY1935" s="47" t="s">
        <v>39</v>
      </c>
      <c r="AZ1935" s="40">
        <f t="shared" ref="AZ1935" si="46441">SUMPRODUCT(BA1929:BA1933*(AZ1929:AZ1933="PTO"))+SUMPRODUCT(BA1929:BA1933*(AZ1929:AZ1933="HOL"))</f>
        <v>0</v>
      </c>
      <c r="BA1935" s="49" t="s">
        <v>135</v>
      </c>
      <c r="BB1935" s="41">
        <f>BB1934*AY$4</f>
        <v>0</v>
      </c>
      <c r="BC1935" s="47" t="s">
        <v>39</v>
      </c>
      <c r="BD1935" s="40">
        <f t="shared" ref="BD1935" si="46442">SUMPRODUCT(BE1929:BE1933*(BD1929:BD1933="PTO"))+SUMPRODUCT(BE1929:BE1933*(BD1929:BD1933="HOL"))</f>
        <v>0</v>
      </c>
      <c r="BE1935" s="49" t="s">
        <v>135</v>
      </c>
      <c r="BF1935" s="41">
        <f>BF1934*BC$4</f>
        <v>0</v>
      </c>
      <c r="BG1935" s="47" t="s">
        <v>39</v>
      </c>
      <c r="BH1935" s="40">
        <f t="shared" ref="BH1935" si="46443">SUMPRODUCT(BI1929:BI1933*(BH1929:BH1933="PTO"))+SUMPRODUCT(BI1929:BI1933*(BH1929:BH1933="HOL"))</f>
        <v>0</v>
      </c>
      <c r="BI1935" s="49" t="s">
        <v>135</v>
      </c>
      <c r="BJ1935" s="41">
        <f>BJ1934*BG$4</f>
        <v>0</v>
      </c>
      <c r="BK1935" s="47" t="s">
        <v>39</v>
      </c>
      <c r="BL1935" s="40">
        <f t="shared" ref="BL1935" si="46444">SUMPRODUCT(BM1929:BM1933*(BL1929:BL1933="PTO"))+SUMPRODUCT(BM1929:BM1933*(BL1929:BL1933="HOL"))</f>
        <v>0</v>
      </c>
      <c r="BM1935" s="49" t="s">
        <v>135</v>
      </c>
      <c r="BN1935" s="41">
        <f>BN1934*BK$4</f>
        <v>0</v>
      </c>
      <c r="BO1935" s="47" t="s">
        <v>39</v>
      </c>
      <c r="BP1935" s="40">
        <f t="shared" ref="BP1935" si="46445">SUMPRODUCT(BQ1929:BQ1933*(BP1929:BP1933="PTO"))+SUMPRODUCT(BQ1929:BQ1933*(BP1929:BP1933="HOL"))</f>
        <v>0</v>
      </c>
      <c r="BQ1935" s="49" t="s">
        <v>135</v>
      </c>
      <c r="BR1935" s="41">
        <f t="shared" ref="BR1935" si="46446">BR1934*BO$4</f>
        <v>0</v>
      </c>
      <c r="BS1935" s="47" t="s">
        <v>39</v>
      </c>
      <c r="BT1935" s="40">
        <f t="shared" ref="BT1935" si="46447">SUMPRODUCT(BU1929:BU1933*(BT1929:BT1933="PTO"))+SUMPRODUCT(BU1929:BU1933*(BT1929:BT1933="HOL"))</f>
        <v>0</v>
      </c>
      <c r="BU1935" s="49" t="s">
        <v>135</v>
      </c>
      <c r="BV1935" s="41">
        <f t="shared" ref="BV1935" si="46448">BV1934*BS$4</f>
        <v>8.5</v>
      </c>
      <c r="BW1935" s="47" t="s">
        <v>39</v>
      </c>
      <c r="BX1935" s="40">
        <f t="shared" ref="BX1935" si="46449">SUMPRODUCT(BY1929:BY1933*(BX1929:BX1933="PTO"))+SUMPRODUCT(BY1929:BY1933*(BX1929:BX1933="HOL"))</f>
        <v>0</v>
      </c>
      <c r="BY1935" s="49" t="s">
        <v>135</v>
      </c>
      <c r="BZ1935" s="41">
        <f t="shared" ref="BZ1935" si="46450">BZ1934*BW$4</f>
        <v>0</v>
      </c>
      <c r="CA1935" s="47" t="s">
        <v>39</v>
      </c>
      <c r="CB1935" s="40">
        <f t="shared" ref="CB1935" si="46451">SUMPRODUCT(CC1929:CC1933*(CB1929:CB1933="PTO"))+SUMPRODUCT(CC1929:CC1933*(CB1929:CB1933="HOL"))</f>
        <v>0</v>
      </c>
      <c r="CC1935" s="49" t="s">
        <v>135</v>
      </c>
      <c r="CD1935" s="41">
        <f t="shared" ref="CD1935" si="46452">CD1934*CA$4</f>
        <v>0</v>
      </c>
      <c r="CE1935" s="47" t="s">
        <v>39</v>
      </c>
      <c r="CF1935" s="40">
        <f t="shared" ref="CF1935" si="46453">SUMPRODUCT(CG1929:CG1933*(CF1929:CF1933="PTO"))+SUMPRODUCT(CG1929:CG1933*(CF1929:CF1933="HOL"))</f>
        <v>0</v>
      </c>
      <c r="CG1935" s="49" t="s">
        <v>135</v>
      </c>
      <c r="CH1935" s="41">
        <f t="shared" ref="CH1935" si="46454">CH1934*CE$4</f>
        <v>0</v>
      </c>
    </row>
    <row r="1936" spans="1:86" x14ac:dyDescent="0.25">
      <c r="A1936" s="70" t="s">
        <v>133</v>
      </c>
      <c r="B1936" s="71">
        <f t="shared" ref="B1936" ca="1" si="46455">D1936-B1937</f>
        <v>0.69797887000459014</v>
      </c>
      <c r="C1936" s="72" t="s">
        <v>122</v>
      </c>
      <c r="D1936" s="71">
        <f>IFERROR(INDEX(Holidays[FTE], MATCH(Entry!E1936, Holidays[Date], 0)), 1)*8*INDEX(FTEguide[[1]:[12]], MATCH(Entry!E1937, FTEguide[Weekday], 0), IF(Entry!E1939&gt;0, Entry!E1939, MONTH(Entry!E1936)))</f>
        <v>61.19797887000459</v>
      </c>
      <c r="E1936" s="60">
        <f t="shared" si="46111"/>
        <v>44104</v>
      </c>
      <c r="F1936" s="50" t="s">
        <v>128</v>
      </c>
      <c r="G1936" s="34" t="s">
        <v>136</v>
      </c>
      <c r="H1936" s="35" t="s">
        <v>23</v>
      </c>
      <c r="I1936" s="42">
        <f t="shared" ref="I1936" si="46456">parseTime(G1936)-(H1941=INT(RIGHT($F1936, 1)))</f>
        <v>8</v>
      </c>
      <c r="J1936" s="43">
        <f t="shared" ref="J1936:J1940" si="46457">isClocked(H1936)</f>
        <v>1</v>
      </c>
      <c r="K1936" s="34" t="s">
        <v>136</v>
      </c>
      <c r="L1936" s="35" t="s">
        <v>23</v>
      </c>
      <c r="M1936" s="42">
        <f t="shared" ref="M1936" si="46458">parseTime(K1936)-(L1941=INT(RIGHT($F1936, 1)))</f>
        <v>8</v>
      </c>
      <c r="N1936" s="43">
        <f t="shared" ref="N1936:N1940" si="46459">isClocked(L1936)</f>
        <v>1</v>
      </c>
      <c r="O1936" s="34" t="s">
        <v>180</v>
      </c>
      <c r="P1936" s="35" t="s">
        <v>23</v>
      </c>
      <c r="Q1936" s="42">
        <f t="shared" ref="Q1936" si="46460">parseTime(O1936)-(P1941=INT(RIGHT($F1936, 1)))</f>
        <v>8</v>
      </c>
      <c r="R1936" s="43">
        <f t="shared" ref="R1936:R1940" si="46461">isClocked(P1936)</f>
        <v>1</v>
      </c>
      <c r="S1936" s="34" t="s">
        <v>227</v>
      </c>
      <c r="T1936" s="35" t="s">
        <v>23</v>
      </c>
      <c r="U1936" s="42">
        <f t="shared" ref="U1936" si="46462">parseTime(S1936)-(T1941=INT(RIGHT($F1936, 1)))</f>
        <v>8</v>
      </c>
      <c r="V1936" s="43">
        <f t="shared" ref="V1936:V1940" si="46463">isClocked(T1936)</f>
        <v>1</v>
      </c>
      <c r="W1936" s="34"/>
      <c r="X1936" s="35"/>
      <c r="Y1936" s="42">
        <f t="shared" ref="Y1936" si="46464">parseTime(W1936)-(X1941=INT(RIGHT($F1936, 1)))</f>
        <v>0</v>
      </c>
      <c r="Z1936" s="43">
        <f t="shared" ref="Z1936:Z1940" si="46465">isClocked(X1936)</f>
        <v>0</v>
      </c>
      <c r="AA1936" s="34" t="s">
        <v>136</v>
      </c>
      <c r="AB1936" s="35" t="s">
        <v>23</v>
      </c>
      <c r="AC1936" s="42">
        <f t="shared" ref="AC1936" si="46466">parseTime(AA1936)-(AB1941=INT(RIGHT($F1936, 1)))</f>
        <v>8</v>
      </c>
      <c r="AD1936" s="43">
        <f t="shared" ref="AD1936:AD1940" si="46467">isClocked(AB1936)</f>
        <v>1</v>
      </c>
      <c r="AE1936" s="34" t="s">
        <v>245</v>
      </c>
      <c r="AF1936" s="35" t="s">
        <v>25</v>
      </c>
      <c r="AG1936" s="42">
        <f t="shared" ref="AG1936" si="46468">parseTime(AE1936)-(AF1941=INT(RIGHT($F1936, 1)))</f>
        <v>7.5</v>
      </c>
      <c r="AH1936" s="43">
        <f t="shared" ref="AH1936:AH1940" si="46469">isClocked(AF1936)</f>
        <v>1</v>
      </c>
      <c r="AI1936" s="34"/>
      <c r="AJ1936" s="35"/>
      <c r="AK1936" s="42">
        <f>parseTime(AI1936)-(AJ1941=INT(RIGHT($F1936, 1)))</f>
        <v>0</v>
      </c>
      <c r="AL1936" s="43">
        <f t="shared" ref="AL1936:AL1940" si="46470">isClocked(AJ1936)</f>
        <v>0</v>
      </c>
      <c r="AM1936" s="34"/>
      <c r="AN1936" s="35"/>
      <c r="AO1936" s="42">
        <f t="shared" ref="AO1936" si="46471">parseTime(AM1936)-(AN1941=INT(RIGHT($F1936, 1)))</f>
        <v>0</v>
      </c>
      <c r="AP1936" s="43">
        <f t="shared" ref="AP1936:AP1940" si="46472">isClocked(AN1936)</f>
        <v>0</v>
      </c>
      <c r="AQ1936" s="34"/>
      <c r="AR1936" s="35"/>
      <c r="AS1936" s="42">
        <f t="shared" ref="AS1936" si="46473">parseTime(AQ1936)-(AR1941=INT(RIGHT($F1936, 1)))</f>
        <v>0</v>
      </c>
      <c r="AT1936" s="43">
        <f t="shared" ref="AT1936:AT1940" si="46474">isClocked(AR1936)</f>
        <v>0</v>
      </c>
      <c r="AU1936" s="34"/>
      <c r="AV1936" s="35"/>
      <c r="AW1936" s="42">
        <f>parseTime(AU1936)-(AV1941=INT(RIGHT($F1936, 1)))</f>
        <v>0</v>
      </c>
      <c r="AX1936" s="43">
        <f t="shared" ref="AX1936:AX1940" si="46475">isClocked(AV1936)</f>
        <v>0</v>
      </c>
      <c r="AY1936" s="34"/>
      <c r="AZ1936" s="35"/>
      <c r="BA1936" s="42">
        <f>parseTime(AY1936)-(AZ1941=INT(RIGHT($F1936, 1)))</f>
        <v>0</v>
      </c>
      <c r="BB1936" s="43">
        <f t="shared" ref="BB1936:BB1940" si="46476">isClocked(AZ1936)</f>
        <v>0</v>
      </c>
      <c r="BC1936" s="34"/>
      <c r="BD1936" s="35"/>
      <c r="BE1936" s="42">
        <f>parseTime(BC1936)-(BD1941=INT(RIGHT($F1936, 1)))</f>
        <v>0</v>
      </c>
      <c r="BF1936" s="43">
        <f t="shared" ref="BF1936:BF1940" si="46477">isClocked(BD1936)</f>
        <v>0</v>
      </c>
      <c r="BG1936" s="34"/>
      <c r="BH1936" s="35"/>
      <c r="BI1936" s="42">
        <f>parseTime(BG1936)-(BH1941=INT(RIGHT($F1936, 1)))</f>
        <v>0</v>
      </c>
      <c r="BJ1936" s="43">
        <f t="shared" ref="BJ1936:BJ1940" si="46478">isClocked(BH1936)</f>
        <v>0</v>
      </c>
      <c r="BK1936" s="34"/>
      <c r="BL1936" s="35"/>
      <c r="BM1936" s="42">
        <f>parseTime(BK1936)-(BL1941=INT(RIGHT($F1936, 1)))</f>
        <v>0</v>
      </c>
      <c r="BN1936" s="43">
        <f t="shared" ref="BN1936:BN1940" si="46479">isClocked(BL1936)</f>
        <v>0</v>
      </c>
      <c r="BO1936" s="34" t="s">
        <v>230</v>
      </c>
      <c r="BP1936" s="35" t="s">
        <v>23</v>
      </c>
      <c r="BQ1936" s="42">
        <f t="shared" ref="BQ1936" si="46480">parseTime(BO1936)-(BP1941=INT(RIGHT($F1936, 1)))</f>
        <v>5</v>
      </c>
      <c r="BR1936" s="43">
        <f t="shared" ref="BR1936:BR1940" si="46481">isClocked(BP1936)</f>
        <v>1</v>
      </c>
      <c r="BS1936" s="34" t="s">
        <v>136</v>
      </c>
      <c r="BT1936" s="35" t="s">
        <v>25</v>
      </c>
      <c r="BU1936" s="42">
        <f t="shared" ref="BU1936" si="46482">parseTime(BS1936)-(BT1941=INT(RIGHT($F1936, 1)))</f>
        <v>8</v>
      </c>
      <c r="BV1936" s="43">
        <f t="shared" ref="BV1936:BV1940" si="46483">isClocked(BT1936)</f>
        <v>1</v>
      </c>
      <c r="BW1936" s="34"/>
      <c r="BX1936" s="35"/>
      <c r="BY1936" s="42">
        <f t="shared" ref="BY1936" si="46484">parseTime(BW1936)-(BX1941=INT(RIGHT($F1936, 1)))</f>
        <v>0</v>
      </c>
      <c r="BZ1936" s="43">
        <f t="shared" ref="BZ1936:BZ1940" si="46485">isClocked(BX1936)</f>
        <v>0</v>
      </c>
      <c r="CA1936" s="34"/>
      <c r="CB1936" s="35"/>
      <c r="CC1936" s="42">
        <f t="shared" ref="CC1936" si="46486">parseTime(CA1936)-(CB1941=INT(RIGHT($F1936, 1)))</f>
        <v>0</v>
      </c>
      <c r="CD1936" s="43">
        <f t="shared" ref="CD1936:CD1940" si="46487">isClocked(CB1936)</f>
        <v>0</v>
      </c>
      <c r="CE1936" s="34"/>
      <c r="CF1936" s="35"/>
      <c r="CG1936" s="42">
        <f t="shared" ref="CG1936" si="46488">parseTime(CE1936)-(CF1941=INT(RIGHT($F1936, 1)))</f>
        <v>0</v>
      </c>
      <c r="CH1936" s="43">
        <f t="shared" ref="CH1936:CH1940" si="46489">isClocked(CF1936)</f>
        <v>0</v>
      </c>
    </row>
    <row r="1937" spans="1:86" x14ac:dyDescent="0.25">
      <c r="A1937" s="56" t="s">
        <v>0</v>
      </c>
      <c r="B1937" s="57">
        <f t="shared" ca="1" si="45627"/>
        <v>60.5</v>
      </c>
      <c r="C1937" s="14" t="s">
        <v>252</v>
      </c>
      <c r="D1937" s="14">
        <f t="shared" si="45110"/>
        <v>53.7</v>
      </c>
      <c r="E1937" s="55" t="str">
        <f t="shared" si="45628"/>
        <v>Wednesday</v>
      </c>
      <c r="F1937" s="51" t="s">
        <v>129</v>
      </c>
      <c r="G1937" s="36"/>
      <c r="H1937" s="37"/>
      <c r="I1937" s="44">
        <f t="shared" ref="I1937" si="46490">parseTime(G1937)-(H1941=INT(RIGHT($F1937, 1)))</f>
        <v>0</v>
      </c>
      <c r="J1937" s="45">
        <f t="shared" si="46457"/>
        <v>0</v>
      </c>
      <c r="K1937" s="36"/>
      <c r="L1937" s="37"/>
      <c r="M1937" s="44">
        <f t="shared" ref="M1937" si="46491">parseTime(K1937)-(L1941=INT(RIGHT($F1937, 1)))</f>
        <v>0</v>
      </c>
      <c r="N1937" s="45">
        <f t="shared" si="46459"/>
        <v>0</v>
      </c>
      <c r="O1937" s="36"/>
      <c r="P1937" s="37"/>
      <c r="Q1937" s="44">
        <f t="shared" ref="Q1937" si="46492">parseTime(O1937)-(P1941=INT(RIGHT($F1937, 1)))</f>
        <v>0</v>
      </c>
      <c r="R1937" s="45">
        <f t="shared" si="46461"/>
        <v>0</v>
      </c>
      <c r="S1937" s="36"/>
      <c r="T1937" s="37"/>
      <c r="U1937" s="44">
        <f t="shared" ref="U1937" si="46493">parseTime(S1937)-(T1941=INT(RIGHT($F1937, 1)))</f>
        <v>0</v>
      </c>
      <c r="V1937" s="45">
        <f t="shared" si="46463"/>
        <v>0</v>
      </c>
      <c r="W1937" s="36"/>
      <c r="X1937" s="37"/>
      <c r="Y1937" s="44">
        <f t="shared" ref="Y1937" si="46494">parseTime(W1937)-(X1941=INT(RIGHT($F1937, 1)))</f>
        <v>0</v>
      </c>
      <c r="Z1937" s="45">
        <f t="shared" si="46465"/>
        <v>0</v>
      </c>
      <c r="AA1937" s="36"/>
      <c r="AB1937" s="37"/>
      <c r="AC1937" s="44">
        <f t="shared" ref="AC1937" si="46495">parseTime(AA1937)-(AB1941=INT(RIGHT($F1937, 1)))</f>
        <v>0</v>
      </c>
      <c r="AD1937" s="45">
        <f t="shared" si="46467"/>
        <v>0</v>
      </c>
      <c r="AE1937" s="36"/>
      <c r="AF1937" s="37"/>
      <c r="AG1937" s="44">
        <f t="shared" ref="AG1937" si="46496">parseTime(AE1937)-(AF1941=INT(RIGHT($F1937, 1)))</f>
        <v>0</v>
      </c>
      <c r="AH1937" s="45">
        <f t="shared" si="46469"/>
        <v>0</v>
      </c>
      <c r="AI1937" s="36"/>
      <c r="AJ1937" s="37"/>
      <c r="AK1937" s="44">
        <f>parseTime(AI1937)-(AJ1941=INT(RIGHT($F1937, 1)))</f>
        <v>0</v>
      </c>
      <c r="AL1937" s="45">
        <f t="shared" si="46470"/>
        <v>0</v>
      </c>
      <c r="AM1937" s="36"/>
      <c r="AN1937" s="37"/>
      <c r="AO1937" s="44">
        <f t="shared" ref="AO1937" si="46497">parseTime(AM1937)-(AN1941=INT(RIGHT($F1937, 1)))</f>
        <v>0</v>
      </c>
      <c r="AP1937" s="45">
        <f t="shared" si="46472"/>
        <v>0</v>
      </c>
      <c r="AQ1937" s="36"/>
      <c r="AR1937" s="37"/>
      <c r="AS1937" s="44">
        <f t="shared" ref="AS1937" si="46498">parseTime(AQ1937)-(AR1941=INT(RIGHT($F1937, 1)))</f>
        <v>0</v>
      </c>
      <c r="AT1937" s="45">
        <f t="shared" si="46474"/>
        <v>0</v>
      </c>
      <c r="AU1937" s="36"/>
      <c r="AV1937" s="37"/>
      <c r="AW1937" s="44">
        <f>parseTime(AU1937)-(AV1941=INT(RIGHT($F1937, 1)))</f>
        <v>0</v>
      </c>
      <c r="AX1937" s="45">
        <f t="shared" si="46475"/>
        <v>0</v>
      </c>
      <c r="AY1937" s="36"/>
      <c r="AZ1937" s="37"/>
      <c r="BA1937" s="44">
        <f>parseTime(AY1937)-(AZ1941=INT(RIGHT($F1937, 1)))</f>
        <v>0</v>
      </c>
      <c r="BB1937" s="45">
        <f t="shared" si="46476"/>
        <v>0</v>
      </c>
      <c r="BC1937" s="36"/>
      <c r="BD1937" s="37"/>
      <c r="BE1937" s="44">
        <f>parseTime(BC1937)-(BD1941=INT(RIGHT($F1937, 1)))</f>
        <v>0</v>
      </c>
      <c r="BF1937" s="45">
        <f t="shared" si="46477"/>
        <v>0</v>
      </c>
      <c r="BG1937" s="36"/>
      <c r="BH1937" s="37"/>
      <c r="BI1937" s="44">
        <f>parseTime(BG1937)-(BH1941=INT(RIGHT($F1937, 1)))</f>
        <v>0</v>
      </c>
      <c r="BJ1937" s="45">
        <f t="shared" si="46478"/>
        <v>0</v>
      </c>
      <c r="BK1937" s="36"/>
      <c r="BL1937" s="37"/>
      <c r="BM1937" s="44">
        <f>parseTime(BK1937)-(BL1941=INT(RIGHT($F1937, 1)))</f>
        <v>0</v>
      </c>
      <c r="BN1937" s="45">
        <f t="shared" si="46479"/>
        <v>0</v>
      </c>
      <c r="BO1937" s="36" t="s">
        <v>151</v>
      </c>
      <c r="BP1937" s="37" t="s">
        <v>28</v>
      </c>
      <c r="BQ1937" s="44">
        <f t="shared" ref="BQ1937" si="46499">parseTime(BO1937)-(BP1941=INT(RIGHT($F1937, 1)))</f>
        <v>3</v>
      </c>
      <c r="BR1937" s="45">
        <f t="shared" si="46481"/>
        <v>1</v>
      </c>
      <c r="BS1937" s="36"/>
      <c r="BT1937" s="37"/>
      <c r="BU1937" s="44">
        <f t="shared" ref="BU1937" si="46500">parseTime(BS1937)-(BT1941=INT(RIGHT($F1937, 1)))</f>
        <v>0</v>
      </c>
      <c r="BV1937" s="45">
        <f t="shared" si="46483"/>
        <v>0</v>
      </c>
      <c r="BW1937" s="36"/>
      <c r="BX1937" s="37"/>
      <c r="BY1937" s="44">
        <f t="shared" ref="BY1937" si="46501">parseTime(BW1937)-(BX1941=INT(RIGHT($F1937, 1)))</f>
        <v>0</v>
      </c>
      <c r="BZ1937" s="45">
        <f t="shared" si="46485"/>
        <v>0</v>
      </c>
      <c r="CA1937" s="36"/>
      <c r="CB1937" s="37"/>
      <c r="CC1937" s="44">
        <f t="shared" ref="CC1937" si="46502">parseTime(CA1937)-(CB1941=INT(RIGHT($F1937, 1)))</f>
        <v>0</v>
      </c>
      <c r="CD1937" s="45">
        <f t="shared" si="46487"/>
        <v>0</v>
      </c>
      <c r="CE1937" s="36"/>
      <c r="CF1937" s="37"/>
      <c r="CG1937" s="44">
        <f t="shared" ref="CG1937" si="46503">parseTime(CE1937)-(CF1941=INT(RIGHT($F1937, 1)))</f>
        <v>0</v>
      </c>
      <c r="CH1937" s="45">
        <f t="shared" si="46489"/>
        <v>0</v>
      </c>
    </row>
    <row r="1938" spans="1:86" x14ac:dyDescent="0.25">
      <c r="A1938" s="56" t="s">
        <v>117</v>
      </c>
      <c r="B1938" s="57">
        <f t="shared" ref="B1938" ca="1" si="46504">roleHours(G1936:CH1942, "MFD")</f>
        <v>45</v>
      </c>
      <c r="C1938" s="14">
        <f t="shared" ref="C1938:C1941" ca="1" si="46505">B1938/8</f>
        <v>5.625</v>
      </c>
      <c r="D1938" s="14">
        <f t="shared" ref="D1938" ca="1" si="46506">B1937-D1937</f>
        <v>6.7999999999999972</v>
      </c>
      <c r="E1938" s="20" t="s">
        <v>127</v>
      </c>
      <c r="F1938" s="51" t="s">
        <v>130</v>
      </c>
      <c r="G1938" s="36"/>
      <c r="H1938" s="37"/>
      <c r="I1938" s="44">
        <f t="shared" ref="I1938" si="46507">parseTime(G1938)-(H1941=INT(RIGHT($F1938, 1)))</f>
        <v>0</v>
      </c>
      <c r="J1938" s="45">
        <f t="shared" si="46457"/>
        <v>0</v>
      </c>
      <c r="K1938" s="36"/>
      <c r="L1938" s="37"/>
      <c r="M1938" s="44">
        <f t="shared" ref="M1938" si="46508">parseTime(K1938)-(L1941=INT(RIGHT($F1938, 1)))</f>
        <v>0</v>
      </c>
      <c r="N1938" s="45">
        <f t="shared" si="46459"/>
        <v>0</v>
      </c>
      <c r="O1938" s="36"/>
      <c r="P1938" s="37"/>
      <c r="Q1938" s="44">
        <f t="shared" ref="Q1938" si="46509">parseTime(O1938)-(P1941=INT(RIGHT($F1938, 1)))</f>
        <v>0</v>
      </c>
      <c r="R1938" s="45">
        <f t="shared" si="46461"/>
        <v>0</v>
      </c>
      <c r="S1938" s="36"/>
      <c r="T1938" s="37"/>
      <c r="U1938" s="44">
        <f t="shared" ref="U1938" si="46510">parseTime(S1938)-(T1941=INT(RIGHT($F1938, 1)))</f>
        <v>0</v>
      </c>
      <c r="V1938" s="45">
        <f t="shared" si="46463"/>
        <v>0</v>
      </c>
      <c r="W1938" s="36"/>
      <c r="X1938" s="37"/>
      <c r="Y1938" s="44">
        <f t="shared" ref="Y1938" si="46511">parseTime(W1938)-(X1941=INT(RIGHT($F1938, 1)))</f>
        <v>0</v>
      </c>
      <c r="Z1938" s="45">
        <f t="shared" si="46465"/>
        <v>0</v>
      </c>
      <c r="AA1938" s="36"/>
      <c r="AB1938" s="37"/>
      <c r="AC1938" s="44">
        <f t="shared" ref="AC1938" si="46512">parseTime(AA1938)-(AB1941=INT(RIGHT($F1938, 1)))</f>
        <v>0</v>
      </c>
      <c r="AD1938" s="45">
        <f t="shared" si="46467"/>
        <v>0</v>
      </c>
      <c r="AE1938" s="36"/>
      <c r="AF1938" s="37"/>
      <c r="AG1938" s="44">
        <f t="shared" ref="AG1938" si="46513">parseTime(AE1938)-(AF1941=INT(RIGHT($F1938, 1)))</f>
        <v>0</v>
      </c>
      <c r="AH1938" s="45">
        <f t="shared" si="46469"/>
        <v>0</v>
      </c>
      <c r="AI1938" s="36"/>
      <c r="AJ1938" s="37"/>
      <c r="AK1938" s="44">
        <f>parseTime(AI1938)-(AJ1941=INT(RIGHT($F1938, 1)))</f>
        <v>0</v>
      </c>
      <c r="AL1938" s="45">
        <f t="shared" si="46470"/>
        <v>0</v>
      </c>
      <c r="AM1938" s="36"/>
      <c r="AN1938" s="37"/>
      <c r="AO1938" s="44">
        <f t="shared" ref="AO1938" si="46514">parseTime(AM1938)-(AN1941=INT(RIGHT($F1938, 1)))</f>
        <v>0</v>
      </c>
      <c r="AP1938" s="45">
        <f t="shared" si="46472"/>
        <v>0</v>
      </c>
      <c r="AQ1938" s="36"/>
      <c r="AR1938" s="37"/>
      <c r="AS1938" s="44">
        <f t="shared" ref="AS1938" si="46515">parseTime(AQ1938)-(AR1941=INT(RIGHT($F1938, 1)))</f>
        <v>0</v>
      </c>
      <c r="AT1938" s="45">
        <f t="shared" si="46474"/>
        <v>0</v>
      </c>
      <c r="AU1938" s="36"/>
      <c r="AV1938" s="37"/>
      <c r="AW1938" s="44">
        <f>parseTime(AU1938)-(AV1941=INT(RIGHT($F1938, 1)))</f>
        <v>0</v>
      </c>
      <c r="AX1938" s="45">
        <f t="shared" si="46475"/>
        <v>0</v>
      </c>
      <c r="AY1938" s="36"/>
      <c r="AZ1938" s="37"/>
      <c r="BA1938" s="44">
        <f>parseTime(AY1938)-(AZ1941=INT(RIGHT($F1938, 1)))</f>
        <v>0</v>
      </c>
      <c r="BB1938" s="45">
        <f t="shared" si="46476"/>
        <v>0</v>
      </c>
      <c r="BC1938" s="36"/>
      <c r="BD1938" s="37"/>
      <c r="BE1938" s="44">
        <f>parseTime(BC1938)-(BD1941=INT(RIGHT($F1938, 1)))</f>
        <v>0</v>
      </c>
      <c r="BF1938" s="45">
        <f t="shared" si="46477"/>
        <v>0</v>
      </c>
      <c r="BG1938" s="36"/>
      <c r="BH1938" s="37"/>
      <c r="BI1938" s="44">
        <f>parseTime(BG1938)-(BH1941=INT(RIGHT($F1938, 1)))</f>
        <v>0</v>
      </c>
      <c r="BJ1938" s="45">
        <f t="shared" si="46478"/>
        <v>0</v>
      </c>
      <c r="BK1938" s="36"/>
      <c r="BL1938" s="37"/>
      <c r="BM1938" s="44">
        <f>parseTime(BK1938)-(BL1941=INT(RIGHT($F1938, 1)))</f>
        <v>0</v>
      </c>
      <c r="BN1938" s="45">
        <f t="shared" si="46479"/>
        <v>0</v>
      </c>
      <c r="BO1938" s="36"/>
      <c r="BP1938" s="37"/>
      <c r="BQ1938" s="44">
        <f t="shared" ref="BQ1938" si="46516">parseTime(BO1938)-(BP1941=INT(RIGHT($F1938, 1)))</f>
        <v>0</v>
      </c>
      <c r="BR1938" s="45">
        <f t="shared" si="46481"/>
        <v>0</v>
      </c>
      <c r="BS1938" s="36"/>
      <c r="BT1938" s="37"/>
      <c r="BU1938" s="44">
        <f t="shared" ref="BU1938" si="46517">parseTime(BS1938)-(BT1941=INT(RIGHT($F1938, 1)))</f>
        <v>0</v>
      </c>
      <c r="BV1938" s="45">
        <f t="shared" si="46483"/>
        <v>0</v>
      </c>
      <c r="BW1938" s="36"/>
      <c r="BX1938" s="37"/>
      <c r="BY1938" s="44">
        <f t="shared" ref="BY1938" si="46518">parseTime(BW1938)-(BX1941=INT(RIGHT($F1938, 1)))</f>
        <v>0</v>
      </c>
      <c r="BZ1938" s="45">
        <f t="shared" si="46485"/>
        <v>0</v>
      </c>
      <c r="CA1938" s="36"/>
      <c r="CB1938" s="37"/>
      <c r="CC1938" s="44">
        <f t="shared" ref="CC1938" si="46519">parseTime(CA1938)-(CB1941=INT(RIGHT($F1938, 1)))</f>
        <v>0</v>
      </c>
      <c r="CD1938" s="45">
        <f t="shared" si="46487"/>
        <v>0</v>
      </c>
      <c r="CE1938" s="36"/>
      <c r="CF1938" s="37"/>
      <c r="CG1938" s="44">
        <f t="shared" ref="CG1938" si="46520">parseTime(CE1938)-(CF1941=INT(RIGHT($F1938, 1)))</f>
        <v>0</v>
      </c>
      <c r="CH1938" s="45">
        <f t="shared" si="46489"/>
        <v>0</v>
      </c>
    </row>
    <row r="1939" spans="1:86" x14ac:dyDescent="0.25">
      <c r="A1939" s="56"/>
      <c r="B1939" s="57"/>
      <c r="C1939" s="14">
        <f t="shared" si="46505"/>
        <v>0</v>
      </c>
      <c r="D1939" s="14" t="s">
        <v>259</v>
      </c>
      <c r="E1939" s="20">
        <v>4.25</v>
      </c>
      <c r="F1939" s="51" t="s">
        <v>131</v>
      </c>
      <c r="G1939" s="36"/>
      <c r="H1939" s="37"/>
      <c r="I1939" s="44">
        <f t="shared" ref="I1939" si="46521">parseTime(G1939)-(H1941=INT(RIGHT($F1939, 1)))</f>
        <v>0</v>
      </c>
      <c r="J1939" s="45">
        <f t="shared" si="46457"/>
        <v>0</v>
      </c>
      <c r="K1939" s="36"/>
      <c r="L1939" s="37"/>
      <c r="M1939" s="44">
        <f t="shared" ref="M1939" si="46522">parseTime(K1939)-(L1941=INT(RIGHT($F1939, 1)))</f>
        <v>0</v>
      </c>
      <c r="N1939" s="45">
        <f t="shared" si="46459"/>
        <v>0</v>
      </c>
      <c r="O1939" s="36"/>
      <c r="P1939" s="37"/>
      <c r="Q1939" s="44">
        <f t="shared" ref="Q1939" si="46523">parseTime(O1939)-(P1941=INT(RIGHT($F1939, 1)))</f>
        <v>0</v>
      </c>
      <c r="R1939" s="45">
        <f t="shared" si="46461"/>
        <v>0</v>
      </c>
      <c r="S1939" s="36"/>
      <c r="T1939" s="37"/>
      <c r="U1939" s="44">
        <f t="shared" ref="U1939" si="46524">parseTime(S1939)-(T1941=INT(RIGHT($F1939, 1)))</f>
        <v>0</v>
      </c>
      <c r="V1939" s="45">
        <f t="shared" si="46463"/>
        <v>0</v>
      </c>
      <c r="W1939" s="36"/>
      <c r="X1939" s="37"/>
      <c r="Y1939" s="44">
        <f t="shared" ref="Y1939" si="46525">parseTime(W1939)-(X1941=INT(RIGHT($F1939, 1)))</f>
        <v>0</v>
      </c>
      <c r="Z1939" s="45">
        <f t="shared" si="46465"/>
        <v>0</v>
      </c>
      <c r="AA1939" s="36"/>
      <c r="AB1939" s="37"/>
      <c r="AC1939" s="44">
        <f t="shared" ref="AC1939" si="46526">parseTime(AA1939)-(AB1941=INT(RIGHT($F1939, 1)))</f>
        <v>0</v>
      </c>
      <c r="AD1939" s="45">
        <f t="shared" si="46467"/>
        <v>0</v>
      </c>
      <c r="AE1939" s="36"/>
      <c r="AF1939" s="37"/>
      <c r="AG1939" s="44">
        <f t="shared" ref="AG1939" si="46527">parseTime(AE1939)-(AF1941=INT(RIGHT($F1939, 1)))</f>
        <v>0</v>
      </c>
      <c r="AH1939" s="45">
        <f t="shared" si="46469"/>
        <v>0</v>
      </c>
      <c r="AI1939" s="36"/>
      <c r="AJ1939" s="37"/>
      <c r="AK1939" s="44">
        <f>parseTime(AI1939)-(AJ1941=INT(RIGHT($F1939, 1)))</f>
        <v>0</v>
      </c>
      <c r="AL1939" s="45">
        <f t="shared" si="46470"/>
        <v>0</v>
      </c>
      <c r="AM1939" s="36"/>
      <c r="AN1939" s="37"/>
      <c r="AO1939" s="44">
        <f t="shared" ref="AO1939" si="46528">parseTime(AM1939)-(AN1941=INT(RIGHT($F1939, 1)))</f>
        <v>0</v>
      </c>
      <c r="AP1939" s="45">
        <f t="shared" si="46472"/>
        <v>0</v>
      </c>
      <c r="AQ1939" s="36"/>
      <c r="AR1939" s="37"/>
      <c r="AS1939" s="44">
        <f t="shared" ref="AS1939" si="46529">parseTime(AQ1939)-(AR1941=INT(RIGHT($F1939, 1)))</f>
        <v>0</v>
      </c>
      <c r="AT1939" s="45">
        <f t="shared" si="46474"/>
        <v>0</v>
      </c>
      <c r="AU1939" s="36"/>
      <c r="AV1939" s="37"/>
      <c r="AW1939" s="44">
        <f>parseTime(AU1939)-(AV1941=INT(RIGHT($F1939, 1)))</f>
        <v>0</v>
      </c>
      <c r="AX1939" s="45">
        <f t="shared" si="46475"/>
        <v>0</v>
      </c>
      <c r="AY1939" s="36"/>
      <c r="AZ1939" s="37"/>
      <c r="BA1939" s="44">
        <f>parseTime(AY1939)-(AZ1941=INT(RIGHT($F1939, 1)))</f>
        <v>0</v>
      </c>
      <c r="BB1939" s="45">
        <f t="shared" si="46476"/>
        <v>0</v>
      </c>
      <c r="BC1939" s="36"/>
      <c r="BD1939" s="37"/>
      <c r="BE1939" s="44">
        <f>parseTime(BC1939)-(BD1941=INT(RIGHT($F1939, 1)))</f>
        <v>0</v>
      </c>
      <c r="BF1939" s="45">
        <f t="shared" si="46477"/>
        <v>0</v>
      </c>
      <c r="BG1939" s="36"/>
      <c r="BH1939" s="37"/>
      <c r="BI1939" s="44">
        <f>parseTime(BG1939)-(BH1941=INT(RIGHT($F1939, 1)))</f>
        <v>0</v>
      </c>
      <c r="BJ1939" s="45">
        <f t="shared" si="46478"/>
        <v>0</v>
      </c>
      <c r="BK1939" s="36"/>
      <c r="BL1939" s="37"/>
      <c r="BM1939" s="44">
        <f>parseTime(BK1939)-(BL1941=INT(RIGHT($F1939, 1)))</f>
        <v>0</v>
      </c>
      <c r="BN1939" s="45">
        <f t="shared" si="46479"/>
        <v>0</v>
      </c>
      <c r="BO1939" s="36"/>
      <c r="BP1939" s="37"/>
      <c r="BQ1939" s="44">
        <f t="shared" ref="BQ1939" si="46530">parseTime(BO1939)-(BP1941=INT(RIGHT($F1939, 1)))</f>
        <v>0</v>
      </c>
      <c r="BR1939" s="45">
        <f t="shared" si="46481"/>
        <v>0</v>
      </c>
      <c r="BS1939" s="36"/>
      <c r="BT1939" s="37"/>
      <c r="BU1939" s="44">
        <f t="shared" ref="BU1939" si="46531">parseTime(BS1939)-(BT1941=INT(RIGHT($F1939, 1)))</f>
        <v>0</v>
      </c>
      <c r="BV1939" s="45">
        <f t="shared" si="46483"/>
        <v>0</v>
      </c>
      <c r="BW1939" s="36"/>
      <c r="BX1939" s="37"/>
      <c r="BY1939" s="44">
        <f t="shared" ref="BY1939" si="46532">parseTime(BW1939)-(BX1941=INT(RIGHT($F1939, 1)))</f>
        <v>0</v>
      </c>
      <c r="BZ1939" s="45">
        <f t="shared" si="46485"/>
        <v>0</v>
      </c>
      <c r="CA1939" s="36"/>
      <c r="CB1939" s="37"/>
      <c r="CC1939" s="44">
        <f t="shared" ref="CC1939" si="46533">parseTime(CA1939)-(CB1941=INT(RIGHT($F1939, 1)))</f>
        <v>0</v>
      </c>
      <c r="CD1939" s="45">
        <f t="shared" si="46487"/>
        <v>0</v>
      </c>
      <c r="CE1939" s="36"/>
      <c r="CF1939" s="37"/>
      <c r="CG1939" s="44">
        <f t="shared" ref="CG1939" si="46534">parseTime(CE1939)-(CF1941=INT(RIGHT($F1939, 1)))</f>
        <v>0</v>
      </c>
      <c r="CH1939" s="45">
        <f t="shared" si="46489"/>
        <v>0</v>
      </c>
    </row>
    <row r="1940" spans="1:86" x14ac:dyDescent="0.25">
      <c r="A1940" s="56" t="s">
        <v>119</v>
      </c>
      <c r="B1940" s="57">
        <f t="shared" ref="B1940" ca="1" si="46535">roleHours(G1936:CH1942, "MCC")</f>
        <v>15.5</v>
      </c>
      <c r="C1940" s="14">
        <f t="shared" ca="1" si="46505"/>
        <v>1.9375</v>
      </c>
      <c r="D1940" s="14" t="s">
        <v>260</v>
      </c>
      <c r="E1940" s="20">
        <v>4.6500000000000004</v>
      </c>
      <c r="F1940" s="51" t="s">
        <v>132</v>
      </c>
      <c r="G1940" s="36"/>
      <c r="H1940" s="37"/>
      <c r="I1940" s="44">
        <f t="shared" ref="I1940" si="46536">parseTime(G1940)-(H1941=INT(RIGHT($F1940, 1)))</f>
        <v>0</v>
      </c>
      <c r="J1940" s="45">
        <f t="shared" si="46457"/>
        <v>0</v>
      </c>
      <c r="K1940" s="36"/>
      <c r="L1940" s="37"/>
      <c r="M1940" s="44">
        <f t="shared" ref="M1940" si="46537">parseTime(K1940)-(L1941=INT(RIGHT($F1940, 1)))</f>
        <v>0</v>
      </c>
      <c r="N1940" s="45">
        <f t="shared" si="46459"/>
        <v>0</v>
      </c>
      <c r="O1940" s="36"/>
      <c r="P1940" s="37"/>
      <c r="Q1940" s="44">
        <f t="shared" ref="Q1940" si="46538">parseTime(O1940)-(P1941=INT(RIGHT($F1940, 1)))</f>
        <v>0</v>
      </c>
      <c r="R1940" s="45">
        <f t="shared" si="46461"/>
        <v>0</v>
      </c>
      <c r="S1940" s="36"/>
      <c r="T1940" s="37"/>
      <c r="U1940" s="44">
        <f t="shared" ref="U1940" si="46539">parseTime(S1940)-(T1941=INT(RIGHT($F1940, 1)))</f>
        <v>0</v>
      </c>
      <c r="V1940" s="45">
        <f t="shared" si="46463"/>
        <v>0</v>
      </c>
      <c r="W1940" s="36"/>
      <c r="X1940" s="37"/>
      <c r="Y1940" s="44">
        <f t="shared" ref="Y1940" si="46540">parseTime(W1940)-(X1941=INT(RIGHT($F1940, 1)))</f>
        <v>0</v>
      </c>
      <c r="Z1940" s="45">
        <f t="shared" si="46465"/>
        <v>0</v>
      </c>
      <c r="AA1940" s="36"/>
      <c r="AB1940" s="37"/>
      <c r="AC1940" s="44">
        <f t="shared" ref="AC1940" si="46541">parseTime(AA1940)-(AB1941=INT(RIGHT($F1940, 1)))</f>
        <v>0</v>
      </c>
      <c r="AD1940" s="45">
        <f t="shared" si="46467"/>
        <v>0</v>
      </c>
      <c r="AE1940" s="36"/>
      <c r="AF1940" s="37"/>
      <c r="AG1940" s="44">
        <f t="shared" ref="AG1940" si="46542">parseTime(AE1940)-(AF1941=INT(RIGHT($F1940, 1)))</f>
        <v>0</v>
      </c>
      <c r="AH1940" s="45">
        <f t="shared" si="46469"/>
        <v>0</v>
      </c>
      <c r="AI1940" s="36"/>
      <c r="AJ1940" s="37"/>
      <c r="AK1940" s="44">
        <f>parseTime(AI1940)-(AJ1941=INT(RIGHT($F1940, 1)))</f>
        <v>0</v>
      </c>
      <c r="AL1940" s="45">
        <f t="shared" si="46470"/>
        <v>0</v>
      </c>
      <c r="AM1940" s="36"/>
      <c r="AN1940" s="37"/>
      <c r="AO1940" s="44">
        <f t="shared" ref="AO1940" si="46543">parseTime(AM1940)-(AN1941=INT(RIGHT($F1940, 1)))</f>
        <v>0</v>
      </c>
      <c r="AP1940" s="45">
        <f t="shared" si="46472"/>
        <v>0</v>
      </c>
      <c r="AQ1940" s="36"/>
      <c r="AR1940" s="37"/>
      <c r="AS1940" s="44">
        <f t="shared" ref="AS1940" si="46544">parseTime(AQ1940)-(AR1941=INT(RIGHT($F1940, 1)))</f>
        <v>0</v>
      </c>
      <c r="AT1940" s="45">
        <f t="shared" si="46474"/>
        <v>0</v>
      </c>
      <c r="AU1940" s="36"/>
      <c r="AV1940" s="37"/>
      <c r="AW1940" s="44">
        <f>parseTime(AU1940)-(AV1941=INT(RIGHT($F1940, 1)))</f>
        <v>0</v>
      </c>
      <c r="AX1940" s="45">
        <f t="shared" si="46475"/>
        <v>0</v>
      </c>
      <c r="AY1940" s="36"/>
      <c r="AZ1940" s="37"/>
      <c r="BA1940" s="44">
        <f>parseTime(AY1940)-(AZ1941=INT(RIGHT($F1940, 1)))</f>
        <v>0</v>
      </c>
      <c r="BB1940" s="45">
        <f t="shared" si="46476"/>
        <v>0</v>
      </c>
      <c r="BC1940" s="36"/>
      <c r="BD1940" s="37"/>
      <c r="BE1940" s="44">
        <f>parseTime(BC1940)-(BD1941=INT(RIGHT($F1940, 1)))</f>
        <v>0</v>
      </c>
      <c r="BF1940" s="45">
        <f t="shared" si="46477"/>
        <v>0</v>
      </c>
      <c r="BG1940" s="36"/>
      <c r="BH1940" s="37"/>
      <c r="BI1940" s="44">
        <f>parseTime(BG1940)-(BH1941=INT(RIGHT($F1940, 1)))</f>
        <v>0</v>
      </c>
      <c r="BJ1940" s="45">
        <f t="shared" si="46478"/>
        <v>0</v>
      </c>
      <c r="BK1940" s="36"/>
      <c r="BL1940" s="37"/>
      <c r="BM1940" s="44">
        <f>parseTime(BK1940)-(BL1941=INT(RIGHT($F1940, 1)))</f>
        <v>0</v>
      </c>
      <c r="BN1940" s="45">
        <f t="shared" si="46479"/>
        <v>0</v>
      </c>
      <c r="BO1940" s="36"/>
      <c r="BP1940" s="37"/>
      <c r="BQ1940" s="44">
        <f t="shared" ref="BQ1940" si="46545">parseTime(BO1940)-(BP1941=INT(RIGHT($F1940, 1)))</f>
        <v>0</v>
      </c>
      <c r="BR1940" s="45">
        <f t="shared" si="46481"/>
        <v>0</v>
      </c>
      <c r="BS1940" s="36"/>
      <c r="BT1940" s="37"/>
      <c r="BU1940" s="44">
        <f t="shared" ref="BU1940" si="46546">parseTime(BS1940)-(BT1941=INT(RIGHT($F1940, 1)))</f>
        <v>0</v>
      </c>
      <c r="BV1940" s="45">
        <f t="shared" si="46483"/>
        <v>0</v>
      </c>
      <c r="BW1940" s="36"/>
      <c r="BX1940" s="37"/>
      <c r="BY1940" s="44">
        <f t="shared" ref="BY1940" si="46547">parseTime(BW1940)-(BX1941=INT(RIGHT($F1940, 1)))</f>
        <v>0</v>
      </c>
      <c r="BZ1940" s="45">
        <f t="shared" si="46485"/>
        <v>0</v>
      </c>
      <c r="CA1940" s="36"/>
      <c r="CB1940" s="37"/>
      <c r="CC1940" s="44">
        <f t="shared" ref="CC1940" si="46548">parseTime(CA1940)-(CB1941=INT(RIGHT($F1940, 1)))</f>
        <v>0</v>
      </c>
      <c r="CD1940" s="45">
        <f t="shared" si="46487"/>
        <v>0</v>
      </c>
      <c r="CE1940" s="36"/>
      <c r="CF1940" s="37"/>
      <c r="CG1940" s="44">
        <f t="shared" ref="CG1940" si="46549">parseTime(CE1940)-(CF1941=INT(RIGHT($F1940, 1)))</f>
        <v>0</v>
      </c>
      <c r="CH1940" s="45">
        <f t="shared" si="46489"/>
        <v>0</v>
      </c>
    </row>
    <row r="1941" spans="1:86" x14ac:dyDescent="0.25">
      <c r="A1941" s="56"/>
      <c r="B1941" s="57"/>
      <c r="C1941" s="14">
        <f t="shared" si="46505"/>
        <v>0</v>
      </c>
      <c r="D1941" s="14"/>
      <c r="E1941" s="20">
        <f t="shared" ref="E1941" si="46550">((7.5/2)-0.5+E1940)*8</f>
        <v>63.2</v>
      </c>
      <c r="F1941" s="51"/>
      <c r="G1941" s="46" t="s">
        <v>134</v>
      </c>
      <c r="H1941" s="38">
        <f t="shared" ref="H1941" si="46551">lunchAdjust(G1936:H1940)</f>
        <v>1</v>
      </c>
      <c r="I1941" s="48" t="s">
        <v>0</v>
      </c>
      <c r="J1941" s="39">
        <f t="shared" ref="J1941" si="46552">SUMPRODUCT(I1936:I1940*J1936:J1940)</f>
        <v>8</v>
      </c>
      <c r="K1941" s="46" t="s">
        <v>134</v>
      </c>
      <c r="L1941" s="38">
        <f t="shared" ref="L1941" si="46553">lunchAdjust(K1936:L1940)</f>
        <v>1</v>
      </c>
      <c r="M1941" s="48" t="s">
        <v>0</v>
      </c>
      <c r="N1941" s="39">
        <f t="shared" ref="N1941" si="46554">SUMPRODUCT(M1936:M1940*N1936:N1940)</f>
        <v>8</v>
      </c>
      <c r="O1941" s="46" t="s">
        <v>134</v>
      </c>
      <c r="P1941" s="38">
        <f t="shared" ref="P1941" si="46555">lunchAdjust(O1936:P1940)</f>
        <v>1</v>
      </c>
      <c r="Q1941" s="48" t="s">
        <v>0</v>
      </c>
      <c r="R1941" s="39">
        <f t="shared" ref="R1941" si="46556">SUMPRODUCT(Q1936:Q1940*R1936:R1940)</f>
        <v>8</v>
      </c>
      <c r="S1941" s="46" t="s">
        <v>134</v>
      </c>
      <c r="T1941" s="38">
        <f t="shared" ref="T1941" si="46557">lunchAdjust(S1936:T1940)</f>
        <v>1</v>
      </c>
      <c r="U1941" s="48" t="s">
        <v>0</v>
      </c>
      <c r="V1941" s="39">
        <f t="shared" ref="V1941" si="46558">SUMPRODUCT(U1936:U1940*V1936:V1940)</f>
        <v>8</v>
      </c>
      <c r="W1941" s="46" t="s">
        <v>134</v>
      </c>
      <c r="X1941" s="38">
        <f t="shared" ref="X1941" si="46559">lunchAdjust(W1936:X1940)</f>
        <v>0</v>
      </c>
      <c r="Y1941" s="48" t="s">
        <v>0</v>
      </c>
      <c r="Z1941" s="39">
        <f t="shared" ref="Z1941" si="46560">SUMPRODUCT(Y1936:Y1940*Z1936:Z1940)</f>
        <v>0</v>
      </c>
      <c r="AA1941" s="46" t="s">
        <v>134</v>
      </c>
      <c r="AB1941" s="38">
        <f t="shared" ref="AB1941" si="46561">lunchAdjust(AA1936:AB1940)</f>
        <v>1</v>
      </c>
      <c r="AC1941" s="48" t="s">
        <v>0</v>
      </c>
      <c r="AD1941" s="39">
        <f t="shared" ref="AD1941" si="46562">SUMPRODUCT(AC1936:AC1940*AD1936:AD1940)</f>
        <v>8</v>
      </c>
      <c r="AE1941" s="46" t="s">
        <v>134</v>
      </c>
      <c r="AF1941" s="38">
        <f t="shared" ref="AF1941" si="46563">lunchAdjust(AE1936:AF1940)</f>
        <v>1</v>
      </c>
      <c r="AG1941" s="48" t="s">
        <v>0</v>
      </c>
      <c r="AH1941" s="39">
        <f t="shared" ref="AH1941" si="46564">SUMPRODUCT(AG1936:AG1940*AH1936:AH1940)</f>
        <v>7.5</v>
      </c>
      <c r="AI1941" s="46" t="s">
        <v>134</v>
      </c>
      <c r="AJ1941" s="38">
        <f t="shared" ref="AJ1941" si="46565">lunchAdjust(AI1936:AJ1940)</f>
        <v>0</v>
      </c>
      <c r="AK1941" s="48" t="s">
        <v>0</v>
      </c>
      <c r="AL1941" s="39">
        <f t="shared" ref="AL1941" si="46566">SUMPRODUCT(AK1936:AK1940*AL1936:AL1940)</f>
        <v>0</v>
      </c>
      <c r="AM1941" s="46" t="s">
        <v>134</v>
      </c>
      <c r="AN1941" s="38">
        <f t="shared" ref="AN1941" si="46567">lunchAdjust(AM1936:AN1940)</f>
        <v>0</v>
      </c>
      <c r="AO1941" s="48" t="s">
        <v>0</v>
      </c>
      <c r="AP1941" s="39">
        <f t="shared" ref="AP1941" si="46568">SUMPRODUCT(AO1936:AO1940*AP1936:AP1940)</f>
        <v>0</v>
      </c>
      <c r="AQ1941" s="46" t="s">
        <v>134</v>
      </c>
      <c r="AR1941" s="38">
        <f t="shared" ref="AR1941" si="46569">lunchAdjust(AQ1936:AR1940)</f>
        <v>0</v>
      </c>
      <c r="AS1941" s="48" t="s">
        <v>0</v>
      </c>
      <c r="AT1941" s="39">
        <f t="shared" ref="AT1941" si="46570">SUMPRODUCT(AS1936:AS1940*AT1936:AT1940)</f>
        <v>0</v>
      </c>
      <c r="AU1941" s="46" t="s">
        <v>134</v>
      </c>
      <c r="AV1941" s="38">
        <f t="shared" ref="AV1941" si="46571">lunchAdjust(AU1936:AV1940)</f>
        <v>0</v>
      </c>
      <c r="AW1941" s="48" t="s">
        <v>0</v>
      </c>
      <c r="AX1941" s="39">
        <f t="shared" ref="AX1941" si="46572">SUMPRODUCT(AW1936:AW1940*AX1936:AX1940)</f>
        <v>0</v>
      </c>
      <c r="AY1941" s="46" t="s">
        <v>134</v>
      </c>
      <c r="AZ1941" s="38">
        <f t="shared" ref="AZ1941" si="46573">lunchAdjust(AY1936:AZ1940)</f>
        <v>0</v>
      </c>
      <c r="BA1941" s="48" t="s">
        <v>0</v>
      </c>
      <c r="BB1941" s="39">
        <f t="shared" ref="BB1941" si="46574">SUMPRODUCT(BA1936:BA1940*BB1936:BB1940)</f>
        <v>0</v>
      </c>
      <c r="BC1941" s="46" t="s">
        <v>134</v>
      </c>
      <c r="BD1941" s="38">
        <f t="shared" ref="BD1941" si="46575">lunchAdjust(BC1936:BD1940)</f>
        <v>0</v>
      </c>
      <c r="BE1941" s="48" t="s">
        <v>0</v>
      </c>
      <c r="BF1941" s="39">
        <f t="shared" ref="BF1941" si="46576">SUMPRODUCT(BE1936:BE1940*BF1936:BF1940)</f>
        <v>0</v>
      </c>
      <c r="BG1941" s="46" t="s">
        <v>134</v>
      </c>
      <c r="BH1941" s="38">
        <f t="shared" ref="BH1941" si="46577">lunchAdjust(BG1936:BH1940)</f>
        <v>0</v>
      </c>
      <c r="BI1941" s="48" t="s">
        <v>0</v>
      </c>
      <c r="BJ1941" s="39">
        <f t="shared" ref="BJ1941" si="46578">SUMPRODUCT(BI1936:BI1940*BJ1936:BJ1940)</f>
        <v>0</v>
      </c>
      <c r="BK1941" s="46" t="s">
        <v>134</v>
      </c>
      <c r="BL1941" s="38">
        <f t="shared" ref="BL1941" si="46579">lunchAdjust(BK1936:BL1940)</f>
        <v>0</v>
      </c>
      <c r="BM1941" s="48" t="s">
        <v>0</v>
      </c>
      <c r="BN1941" s="39">
        <f t="shared" ref="BN1941" si="46580">SUMPRODUCT(BM1936:BM1940*BN1936:BN1940)</f>
        <v>0</v>
      </c>
      <c r="BO1941" s="46" t="s">
        <v>134</v>
      </c>
      <c r="BP1941" s="38">
        <f t="shared" ref="BP1941" si="46581">lunchAdjust(BO1936:BP1940)</f>
        <v>2</v>
      </c>
      <c r="BQ1941" s="48" t="s">
        <v>0</v>
      </c>
      <c r="BR1941" s="39">
        <f t="shared" ref="BR1941" si="46582">SUMPRODUCT(BQ1936:BQ1940*BR1936:BR1940)</f>
        <v>8</v>
      </c>
      <c r="BS1941" s="46" t="s">
        <v>134</v>
      </c>
      <c r="BT1941" s="38">
        <f t="shared" ref="BT1941" si="46583">lunchAdjust(BS1936:BT1940)</f>
        <v>1</v>
      </c>
      <c r="BU1941" s="48" t="s">
        <v>0</v>
      </c>
      <c r="BV1941" s="39">
        <f t="shared" ref="BV1941" si="46584">SUMPRODUCT(BU1936:BU1940*BV1936:BV1940)</f>
        <v>8</v>
      </c>
      <c r="BW1941" s="46" t="s">
        <v>134</v>
      </c>
      <c r="BX1941" s="38">
        <f t="shared" ref="BX1941" si="46585">lunchAdjust(BW1936:BX1940)</f>
        <v>0</v>
      </c>
      <c r="BY1941" s="48" t="s">
        <v>0</v>
      </c>
      <c r="BZ1941" s="39">
        <f t="shared" ref="BZ1941" si="46586">SUMPRODUCT(BY1936:BY1940*BZ1936:BZ1940)</f>
        <v>0</v>
      </c>
      <c r="CA1941" s="46" t="s">
        <v>134</v>
      </c>
      <c r="CB1941" s="38">
        <f t="shared" ref="CB1941" si="46587">lunchAdjust(CA1936:CB1940)</f>
        <v>0</v>
      </c>
      <c r="CC1941" s="48" t="s">
        <v>0</v>
      </c>
      <c r="CD1941" s="39">
        <f t="shared" ref="CD1941" si="46588">SUMPRODUCT(CC1936:CC1940*CD1936:CD1940)</f>
        <v>0</v>
      </c>
      <c r="CE1941" s="46" t="s">
        <v>134</v>
      </c>
      <c r="CF1941" s="38">
        <f t="shared" ref="CF1941" si="46589">lunchAdjust(CE1936:CF1940)</f>
        <v>0</v>
      </c>
      <c r="CG1941" s="48" t="s">
        <v>0</v>
      </c>
      <c r="CH1941" s="39">
        <f t="shared" ref="CH1941" si="46590">SUMPRODUCT(CG1936:CG1940*CH1936:CH1940)</f>
        <v>0</v>
      </c>
    </row>
    <row r="1942" spans="1:86" ht="15.75" thickBot="1" x14ac:dyDescent="0.3">
      <c r="A1942" s="58" t="s">
        <v>121</v>
      </c>
      <c r="B1942" s="59">
        <f t="shared" ref="B1942" ca="1" si="46591">roleHours(G1936:CH1942, "OUT")</f>
        <v>0</v>
      </c>
      <c r="C1942" s="54" t="s">
        <v>137</v>
      </c>
      <c r="D1942" s="22">
        <f t="shared" ref="D1942" ca="1" si="46592">roleHours(G1936:CH1942, "PTO")</f>
        <v>0</v>
      </c>
      <c r="E1942" s="23">
        <f t="shared" ref="E1942" ca="1" si="46593">E1941-B1937</f>
        <v>2.7000000000000028</v>
      </c>
      <c r="F1942" s="52"/>
      <c r="G1942" s="47" t="s">
        <v>39</v>
      </c>
      <c r="H1942" s="40">
        <f t="shared" ref="H1942:H2005" si="46594">SUMPRODUCT(I1936:I1940*(H1936:H1940="PTO"))+SUMPRODUCT(I1936:I1940*(H1936:H1940="HOL"))</f>
        <v>0</v>
      </c>
      <c r="I1942" s="49" t="s">
        <v>135</v>
      </c>
      <c r="J1942" s="41">
        <f t="shared" ref="J1942" si="46595">J1941*G$4</f>
        <v>0</v>
      </c>
      <c r="K1942" s="47" t="s">
        <v>39</v>
      </c>
      <c r="L1942" s="40">
        <f t="shared" ref="L1942" si="46596">SUMPRODUCT(M1936:M1940*(L1936:L1940="PTO"))+SUMPRODUCT(M1936:M1940*(L1936:L1940="HOL"))</f>
        <v>0</v>
      </c>
      <c r="M1942" s="49" t="s">
        <v>135</v>
      </c>
      <c r="N1942" s="41">
        <f t="shared" ref="N1942" si="46597">N1941*K$4</f>
        <v>0</v>
      </c>
      <c r="O1942" s="47" t="s">
        <v>39</v>
      </c>
      <c r="P1942" s="40">
        <f t="shared" ref="P1942" si="46598">SUMPRODUCT(Q1936:Q1940*(P1936:P1940="PTO"))+SUMPRODUCT(Q1936:Q1940*(P1936:P1940="HOL"))</f>
        <v>0</v>
      </c>
      <c r="Q1942" s="49" t="s">
        <v>135</v>
      </c>
      <c r="R1942" s="41">
        <f t="shared" ref="R1942" si="46599">R1941*O$4</f>
        <v>8</v>
      </c>
      <c r="S1942" s="47" t="s">
        <v>39</v>
      </c>
      <c r="T1942" s="40">
        <f t="shared" ref="T1942" si="46600">SUMPRODUCT(U1936:U1940*(T1936:T1940="PTO"))+SUMPRODUCT(U1936:U1940*(T1936:T1940="HOL"))</f>
        <v>0</v>
      </c>
      <c r="U1942" s="49" t="s">
        <v>135</v>
      </c>
      <c r="V1942" s="41">
        <f t="shared" ref="V1942" si="46601">V1941*S$4</f>
        <v>0</v>
      </c>
      <c r="W1942" s="47" t="s">
        <v>39</v>
      </c>
      <c r="X1942" s="40">
        <f t="shared" ref="X1942" si="46602">SUMPRODUCT(Y1936:Y1940*(X1936:X1940="PTO"))+SUMPRODUCT(Y1936:Y1940*(X1936:X1940="HOL"))</f>
        <v>0</v>
      </c>
      <c r="Y1942" s="49" t="s">
        <v>135</v>
      </c>
      <c r="Z1942" s="41">
        <f t="shared" ref="Z1942" si="46603">Z1941*W$4</f>
        <v>0</v>
      </c>
      <c r="AA1942" s="47" t="s">
        <v>39</v>
      </c>
      <c r="AB1942" s="40">
        <f t="shared" ref="AB1942" si="46604">SUMPRODUCT(AC1936:AC1940*(AB1936:AB1940="PTO"))+SUMPRODUCT(AC1936:AC1940*(AB1936:AB1940="HOL"))</f>
        <v>0</v>
      </c>
      <c r="AC1942" s="49" t="s">
        <v>135</v>
      </c>
      <c r="AD1942" s="41">
        <f t="shared" ref="AD1942" si="46605">AD1941*AA$4</f>
        <v>8</v>
      </c>
      <c r="AE1942" s="47" t="s">
        <v>39</v>
      </c>
      <c r="AF1942" s="40">
        <f t="shared" ref="AF1942" si="46606">SUMPRODUCT(AG1936:AG1940*(AF1936:AF1940="PTO"))+SUMPRODUCT(AG1936:AG1940*(AF1936:AF1940="HOL"))</f>
        <v>0</v>
      </c>
      <c r="AG1942" s="49" t="s">
        <v>135</v>
      </c>
      <c r="AH1942" s="41">
        <f t="shared" ref="AH1942" si="46607">AH1941*AE$4</f>
        <v>7.5</v>
      </c>
      <c r="AI1942" s="47" t="s">
        <v>39</v>
      </c>
      <c r="AJ1942" s="40">
        <f t="shared" ref="AJ1942" si="46608">SUMPRODUCT(AK1936:AK1940*(AJ1936:AJ1940="PTO"))+SUMPRODUCT(AK1936:AK1940*(AJ1936:AJ1940="HOL"))</f>
        <v>0</v>
      </c>
      <c r="AK1942" s="49" t="s">
        <v>135</v>
      </c>
      <c r="AL1942" s="41">
        <f>AL1941*AI$4</f>
        <v>0</v>
      </c>
      <c r="AM1942" s="47" t="s">
        <v>39</v>
      </c>
      <c r="AN1942" s="40">
        <f t="shared" ref="AN1942" si="46609">SUMPRODUCT(AO1936:AO1940*(AN1936:AN1940="PTO"))+SUMPRODUCT(AO1936:AO1940*(AN1936:AN1940="HOL"))</f>
        <v>0</v>
      </c>
      <c r="AO1942" s="49" t="s">
        <v>135</v>
      </c>
      <c r="AP1942" s="41">
        <f t="shared" ref="AP1942" si="46610">AP1941*AM$4</f>
        <v>0</v>
      </c>
      <c r="AQ1942" s="47" t="s">
        <v>39</v>
      </c>
      <c r="AR1942" s="40">
        <f t="shared" ref="AR1942" si="46611">SUMPRODUCT(AS1936:AS1940*(AR1936:AR1940="PTO"))+SUMPRODUCT(AS1936:AS1940*(AR1936:AR1940="HOL"))</f>
        <v>0</v>
      </c>
      <c r="AS1942" s="49" t="s">
        <v>135</v>
      </c>
      <c r="AT1942" s="41">
        <f t="shared" ref="AT1942" si="46612">AT1941*AQ$4</f>
        <v>0</v>
      </c>
      <c r="AU1942" s="47" t="s">
        <v>39</v>
      </c>
      <c r="AV1942" s="40">
        <f t="shared" ref="AV1942" si="46613">SUMPRODUCT(AW1936:AW1940*(AV1936:AV1940="PTO"))+SUMPRODUCT(AW1936:AW1940*(AV1936:AV1940="HOL"))</f>
        <v>0</v>
      </c>
      <c r="AW1942" s="49" t="s">
        <v>135</v>
      </c>
      <c r="AX1942" s="41">
        <f>AX1941*AU$4</f>
        <v>0</v>
      </c>
      <c r="AY1942" s="47" t="s">
        <v>39</v>
      </c>
      <c r="AZ1942" s="40">
        <f t="shared" ref="AZ1942" si="46614">SUMPRODUCT(BA1936:BA1940*(AZ1936:AZ1940="PTO"))+SUMPRODUCT(BA1936:BA1940*(AZ1936:AZ1940="HOL"))</f>
        <v>0</v>
      </c>
      <c r="BA1942" s="49" t="s">
        <v>135</v>
      </c>
      <c r="BB1942" s="41">
        <f>BB1941*AY$4</f>
        <v>0</v>
      </c>
      <c r="BC1942" s="47" t="s">
        <v>39</v>
      </c>
      <c r="BD1942" s="40">
        <f t="shared" ref="BD1942" si="46615">SUMPRODUCT(BE1936:BE1940*(BD1936:BD1940="PTO"))+SUMPRODUCT(BE1936:BE1940*(BD1936:BD1940="HOL"))</f>
        <v>0</v>
      </c>
      <c r="BE1942" s="49" t="s">
        <v>135</v>
      </c>
      <c r="BF1942" s="41">
        <f>BF1941*BC$4</f>
        <v>0</v>
      </c>
      <c r="BG1942" s="47" t="s">
        <v>39</v>
      </c>
      <c r="BH1942" s="40">
        <f t="shared" ref="BH1942" si="46616">SUMPRODUCT(BI1936:BI1940*(BH1936:BH1940="PTO"))+SUMPRODUCT(BI1936:BI1940*(BH1936:BH1940="HOL"))</f>
        <v>0</v>
      </c>
      <c r="BI1942" s="49" t="s">
        <v>135</v>
      </c>
      <c r="BJ1942" s="41">
        <f>BJ1941*BG$4</f>
        <v>0</v>
      </c>
      <c r="BK1942" s="47" t="s">
        <v>39</v>
      </c>
      <c r="BL1942" s="40">
        <f t="shared" ref="BL1942" si="46617">SUMPRODUCT(BM1936:BM1940*(BL1936:BL1940="PTO"))+SUMPRODUCT(BM1936:BM1940*(BL1936:BL1940="HOL"))</f>
        <v>0</v>
      </c>
      <c r="BM1942" s="49" t="s">
        <v>135</v>
      </c>
      <c r="BN1942" s="41">
        <f>BN1941*BK$4</f>
        <v>0</v>
      </c>
      <c r="BO1942" s="47" t="s">
        <v>39</v>
      </c>
      <c r="BP1942" s="40">
        <f t="shared" ref="BP1942" si="46618">SUMPRODUCT(BQ1936:BQ1940*(BP1936:BP1940="PTO"))+SUMPRODUCT(BQ1936:BQ1940*(BP1936:BP1940="HOL"))</f>
        <v>0</v>
      </c>
      <c r="BQ1942" s="49" t="s">
        <v>135</v>
      </c>
      <c r="BR1942" s="41">
        <f t="shared" ref="BR1942" si="46619">BR1941*BO$4</f>
        <v>8</v>
      </c>
      <c r="BS1942" s="47" t="s">
        <v>39</v>
      </c>
      <c r="BT1942" s="40">
        <f t="shared" ref="BT1942" si="46620">SUMPRODUCT(BU1936:BU1940*(BT1936:BT1940="PTO"))+SUMPRODUCT(BU1936:BU1940*(BT1936:BT1940="HOL"))</f>
        <v>0</v>
      </c>
      <c r="BU1942" s="49" t="s">
        <v>135</v>
      </c>
      <c r="BV1942" s="41">
        <f t="shared" ref="BV1942" si="46621">BV1941*BS$4</f>
        <v>8</v>
      </c>
      <c r="BW1942" s="47" t="s">
        <v>39</v>
      </c>
      <c r="BX1942" s="40">
        <f t="shared" ref="BX1942" si="46622">SUMPRODUCT(BY1936:BY1940*(BX1936:BX1940="PTO"))+SUMPRODUCT(BY1936:BY1940*(BX1936:BX1940="HOL"))</f>
        <v>0</v>
      </c>
      <c r="BY1942" s="49" t="s">
        <v>135</v>
      </c>
      <c r="BZ1942" s="41">
        <f t="shared" ref="BZ1942" si="46623">BZ1941*BW$4</f>
        <v>0</v>
      </c>
      <c r="CA1942" s="47" t="s">
        <v>39</v>
      </c>
      <c r="CB1942" s="40">
        <f t="shared" ref="CB1942" si="46624">SUMPRODUCT(CC1936:CC1940*(CB1936:CB1940="PTO"))+SUMPRODUCT(CC1936:CC1940*(CB1936:CB1940="HOL"))</f>
        <v>0</v>
      </c>
      <c r="CC1942" s="49" t="s">
        <v>135</v>
      </c>
      <c r="CD1942" s="41">
        <f t="shared" ref="CD1942" si="46625">CD1941*CA$4</f>
        <v>0</v>
      </c>
      <c r="CE1942" s="47" t="s">
        <v>39</v>
      </c>
      <c r="CF1942" s="40">
        <f t="shared" ref="CF1942" si="46626">SUMPRODUCT(CG1936:CG1940*(CF1936:CF1940="PTO"))+SUMPRODUCT(CG1936:CG1940*(CF1936:CF1940="HOL"))</f>
        <v>0</v>
      </c>
      <c r="CG1942" s="49" t="s">
        <v>135</v>
      </c>
      <c r="CH1942" s="41">
        <f t="shared" ref="CH1942" si="46627">CH1941*CE$4</f>
        <v>0</v>
      </c>
    </row>
    <row r="1943" spans="1:86" x14ac:dyDescent="0.25">
      <c r="A1943" s="70" t="s">
        <v>133</v>
      </c>
      <c r="B1943" s="71">
        <f t="shared" ref="B1943" ca="1" si="46628">D1943-B1944</f>
        <v>1.7420575028357632</v>
      </c>
      <c r="C1943" s="72" t="s">
        <v>122</v>
      </c>
      <c r="D1943" s="71">
        <f>IFERROR(INDEX(Holidays[FTE], MATCH(Entry!E1943, Holidays[Date], 0)), 1)*8*INDEX(FTEguide[[1]:[12]], MATCH(Entry!E1944, FTEguide[Weekday], 0), IF(Entry!E1946&gt;0, Entry!E1946, MONTH(Entry!E1943)))</f>
        <v>62.242057502835763</v>
      </c>
      <c r="E1943" s="60">
        <f t="shared" si="46111"/>
        <v>44105</v>
      </c>
      <c r="F1943" s="50" t="s">
        <v>128</v>
      </c>
      <c r="G1943" s="34" t="s">
        <v>250</v>
      </c>
      <c r="H1943" s="35" t="s">
        <v>23</v>
      </c>
      <c r="I1943" s="42">
        <f t="shared" ref="I1943" si="46629">parseTime(G1943)-(H1948=INT(RIGHT($F1943, 1)))</f>
        <v>5</v>
      </c>
      <c r="J1943" s="43">
        <f t="shared" ref="J1943:J1947" si="46630">isClocked(H1943)</f>
        <v>1</v>
      </c>
      <c r="K1943" s="34" t="s">
        <v>136</v>
      </c>
      <c r="L1943" s="35" t="s">
        <v>39</v>
      </c>
      <c r="M1943" s="42">
        <f t="shared" ref="M1943" si="46631">parseTime(K1943)-(L1948=INT(RIGHT($F1943, 1)))</f>
        <v>8</v>
      </c>
      <c r="N1943" s="43">
        <f t="shared" ref="N1943:N1947" si="46632">isClocked(L1943)</f>
        <v>0</v>
      </c>
      <c r="O1943" s="34" t="s">
        <v>180</v>
      </c>
      <c r="P1943" s="35" t="s">
        <v>23</v>
      </c>
      <c r="Q1943" s="42">
        <f t="shared" ref="Q1943" si="46633">parseTime(O1943)-(P1948=INT(RIGHT($F1943, 1)))</f>
        <v>8</v>
      </c>
      <c r="R1943" s="43">
        <f t="shared" ref="R1943:R1947" si="46634">isClocked(P1943)</f>
        <v>1</v>
      </c>
      <c r="S1943" s="34" t="s">
        <v>227</v>
      </c>
      <c r="T1943" s="35" t="s">
        <v>23</v>
      </c>
      <c r="U1943" s="42">
        <f t="shared" ref="U1943" si="46635">parseTime(S1943)-(T1948=INT(RIGHT($F1943, 1)))</f>
        <v>8</v>
      </c>
      <c r="V1943" s="43">
        <f t="shared" ref="V1943:V1947" si="46636">isClocked(T1943)</f>
        <v>1</v>
      </c>
      <c r="W1943" s="34"/>
      <c r="X1943" s="35"/>
      <c r="Y1943" s="42">
        <f t="shared" ref="Y1943" si="46637">parseTime(W1943)-(X1948=INT(RIGHT($F1943, 1)))</f>
        <v>0</v>
      </c>
      <c r="Z1943" s="43">
        <f t="shared" ref="Z1943:Z1947" si="46638">isClocked(X1943)</f>
        <v>0</v>
      </c>
      <c r="AA1943" s="34" t="s">
        <v>136</v>
      </c>
      <c r="AB1943" s="35" t="s">
        <v>23</v>
      </c>
      <c r="AC1943" s="42">
        <f t="shared" ref="AC1943" si="46639">parseTime(AA1943)-(AB1948=INT(RIGHT($F1943, 1)))</f>
        <v>8</v>
      </c>
      <c r="AD1943" s="43">
        <f t="shared" ref="AD1943:AD1947" si="46640">isClocked(AB1943)</f>
        <v>1</v>
      </c>
      <c r="AE1943" s="34" t="s">
        <v>279</v>
      </c>
      <c r="AF1943" s="35" t="s">
        <v>25</v>
      </c>
      <c r="AG1943" s="42">
        <f t="shared" ref="AG1943" si="46641">parseTime(AE1943)-(AF1948=INT(RIGHT($F1943, 1)))</f>
        <v>5</v>
      </c>
      <c r="AH1943" s="43">
        <f t="shared" ref="AH1943:AH1947" si="46642">isClocked(AF1943)</f>
        <v>1</v>
      </c>
      <c r="AI1943" s="34" t="s">
        <v>136</v>
      </c>
      <c r="AJ1943" s="35" t="s">
        <v>23</v>
      </c>
      <c r="AK1943" s="42">
        <f>parseTime(AI1943)-(AJ1948=INT(RIGHT($F1943, 1)))</f>
        <v>8</v>
      </c>
      <c r="AL1943" s="43">
        <f t="shared" ref="AL1943:AL1947" si="46643">isClocked(AJ1943)</f>
        <v>1</v>
      </c>
      <c r="AM1943" s="34"/>
      <c r="AN1943" s="35"/>
      <c r="AO1943" s="42">
        <f t="shared" ref="AO1943" si="46644">parseTime(AM1943)-(AN1948=INT(RIGHT($F1943, 1)))</f>
        <v>0</v>
      </c>
      <c r="AP1943" s="43">
        <f t="shared" ref="AP1943:AP1947" si="46645">isClocked(AN1943)</f>
        <v>0</v>
      </c>
      <c r="AQ1943" s="34"/>
      <c r="AR1943" s="35"/>
      <c r="AS1943" s="42">
        <f t="shared" ref="AS1943" si="46646">parseTime(AQ1943)-(AR1948=INT(RIGHT($F1943, 1)))</f>
        <v>0</v>
      </c>
      <c r="AT1943" s="43">
        <f t="shared" ref="AT1943:AT1947" si="46647">isClocked(AR1943)</f>
        <v>0</v>
      </c>
      <c r="AU1943" s="34"/>
      <c r="AV1943" s="35"/>
      <c r="AW1943" s="42">
        <f>parseTime(AU1943)-(AV1948=INT(RIGHT($F1943, 1)))</f>
        <v>0</v>
      </c>
      <c r="AX1943" s="43">
        <f t="shared" ref="AX1943:AX1947" si="46648">isClocked(AV1943)</f>
        <v>0</v>
      </c>
      <c r="AY1943" s="34"/>
      <c r="AZ1943" s="35"/>
      <c r="BA1943" s="42">
        <f>parseTime(AY1943)-(AZ1948=INT(RIGHT($F1943, 1)))</f>
        <v>0</v>
      </c>
      <c r="BB1943" s="43">
        <f t="shared" ref="BB1943:BB1947" si="46649">isClocked(AZ1943)</f>
        <v>0</v>
      </c>
      <c r="BC1943" s="34"/>
      <c r="BD1943" s="35"/>
      <c r="BE1943" s="42">
        <f>parseTime(BC1943)-(BD1948=INT(RIGHT($F1943, 1)))</f>
        <v>0</v>
      </c>
      <c r="BF1943" s="43">
        <f t="shared" ref="BF1943:BF1947" si="46650">isClocked(BD1943)</f>
        <v>0</v>
      </c>
      <c r="BG1943" s="34"/>
      <c r="BH1943" s="35"/>
      <c r="BI1943" s="42">
        <f>parseTime(BG1943)-(BH1948=INT(RIGHT($F1943, 1)))</f>
        <v>0</v>
      </c>
      <c r="BJ1943" s="43">
        <f t="shared" ref="BJ1943:BJ1947" si="46651">isClocked(BH1943)</f>
        <v>0</v>
      </c>
      <c r="BK1943" s="34"/>
      <c r="BL1943" s="35"/>
      <c r="BM1943" s="42">
        <f>parseTime(BK1943)-(BL1948=INT(RIGHT($F1943, 1)))</f>
        <v>0</v>
      </c>
      <c r="BN1943" s="43">
        <f t="shared" ref="BN1943:BN1947" si="46652">isClocked(BL1943)</f>
        <v>0</v>
      </c>
      <c r="BO1943" s="34" t="s">
        <v>136</v>
      </c>
      <c r="BP1943" s="35" t="s">
        <v>23</v>
      </c>
      <c r="BQ1943" s="42">
        <f t="shared" ref="BQ1943" si="46653">parseTime(BO1943)-(BP1948=INT(RIGHT($F1943, 1)))</f>
        <v>8</v>
      </c>
      <c r="BR1943" s="43">
        <f t="shared" ref="BR1943:BR1947" si="46654">isClocked(BP1943)</f>
        <v>1</v>
      </c>
      <c r="BS1943" s="34" t="s">
        <v>136</v>
      </c>
      <c r="BT1943" s="35" t="s">
        <v>23</v>
      </c>
      <c r="BU1943" s="42">
        <f t="shared" ref="BU1943" si="46655">parseTime(BS1943)-(BT1948=INT(RIGHT($F1943, 1)))</f>
        <v>8</v>
      </c>
      <c r="BV1943" s="43">
        <f t="shared" ref="BV1943:BV1947" si="46656">isClocked(BT1943)</f>
        <v>1</v>
      </c>
      <c r="BW1943" s="34"/>
      <c r="BX1943" s="35"/>
      <c r="BY1943" s="42">
        <f t="shared" ref="BY1943" si="46657">parseTime(BW1943)-(BX1948=INT(RIGHT($F1943, 1)))</f>
        <v>0</v>
      </c>
      <c r="BZ1943" s="43">
        <f t="shared" ref="BZ1943:BZ1947" si="46658">isClocked(BX1943)</f>
        <v>0</v>
      </c>
      <c r="CA1943" s="34"/>
      <c r="CB1943" s="35"/>
      <c r="CC1943" s="42">
        <f t="shared" ref="CC1943" si="46659">parseTime(CA1943)-(CB1948=INT(RIGHT($F1943, 1)))</f>
        <v>0</v>
      </c>
      <c r="CD1943" s="43">
        <f t="shared" ref="CD1943:CD1947" si="46660">isClocked(CB1943)</f>
        <v>0</v>
      </c>
      <c r="CE1943" s="34"/>
      <c r="CF1943" s="35"/>
      <c r="CG1943" s="42">
        <f t="shared" ref="CG1943" si="46661">parseTime(CE1943)-(CF1948=INT(RIGHT($F1943, 1)))</f>
        <v>0</v>
      </c>
      <c r="CH1943" s="43">
        <f t="shared" ref="CH1943:CH1947" si="46662">isClocked(CF1943)</f>
        <v>0</v>
      </c>
    </row>
    <row r="1944" spans="1:86" x14ac:dyDescent="0.25">
      <c r="A1944" s="56" t="s">
        <v>0</v>
      </c>
      <c r="B1944" s="57">
        <f t="shared" ca="1" si="45627"/>
        <v>60.5</v>
      </c>
      <c r="C1944" s="14" t="s">
        <v>252</v>
      </c>
      <c r="D1944" s="14">
        <f t="shared" si="45110"/>
        <v>53.7</v>
      </c>
      <c r="E1944" s="55" t="str">
        <f t="shared" si="45628"/>
        <v>Thursday</v>
      </c>
      <c r="F1944" s="51" t="s">
        <v>129</v>
      </c>
      <c r="G1944" s="36" t="s">
        <v>280</v>
      </c>
      <c r="H1944" s="37" t="s">
        <v>39</v>
      </c>
      <c r="I1944" s="44">
        <f t="shared" ref="I1944" si="46663">parseTime(G1944)-(H1948=INT(RIGHT($F1944, 1)))</f>
        <v>1.5</v>
      </c>
      <c r="J1944" s="45">
        <f t="shared" si="46630"/>
        <v>0</v>
      </c>
      <c r="K1944" s="36"/>
      <c r="L1944" s="37"/>
      <c r="M1944" s="44">
        <f t="shared" ref="M1944" si="46664">parseTime(K1944)-(L1948=INT(RIGHT($F1944, 1)))</f>
        <v>0</v>
      </c>
      <c r="N1944" s="45">
        <f t="shared" si="46632"/>
        <v>0</v>
      </c>
      <c r="O1944" s="36"/>
      <c r="P1944" s="37"/>
      <c r="Q1944" s="44">
        <f t="shared" ref="Q1944" si="46665">parseTime(O1944)-(P1948=INT(RIGHT($F1944, 1)))</f>
        <v>0</v>
      </c>
      <c r="R1944" s="45">
        <f t="shared" si="46634"/>
        <v>0</v>
      </c>
      <c r="S1944" s="36"/>
      <c r="T1944" s="37"/>
      <c r="U1944" s="44">
        <f t="shared" ref="U1944" si="46666">parseTime(S1944)-(T1948=INT(RIGHT($F1944, 1)))</f>
        <v>0</v>
      </c>
      <c r="V1944" s="45">
        <f t="shared" si="46636"/>
        <v>0</v>
      </c>
      <c r="W1944" s="36"/>
      <c r="X1944" s="37"/>
      <c r="Y1944" s="44">
        <f t="shared" ref="Y1944" si="46667">parseTime(W1944)-(X1948=INT(RIGHT($F1944, 1)))</f>
        <v>0</v>
      </c>
      <c r="Z1944" s="45">
        <f t="shared" si="46638"/>
        <v>0</v>
      </c>
      <c r="AA1944" s="36"/>
      <c r="AB1944" s="37"/>
      <c r="AC1944" s="44">
        <f t="shared" ref="AC1944" si="46668">parseTime(AA1944)-(AB1948=INT(RIGHT($F1944, 1)))</f>
        <v>0</v>
      </c>
      <c r="AD1944" s="45">
        <f t="shared" si="46640"/>
        <v>0</v>
      </c>
      <c r="AE1944" s="36"/>
      <c r="AF1944" s="37"/>
      <c r="AG1944" s="44">
        <f t="shared" ref="AG1944" si="46669">parseTime(AE1944)-(AF1948=INT(RIGHT($F1944, 1)))</f>
        <v>0</v>
      </c>
      <c r="AH1944" s="45">
        <f t="shared" si="46642"/>
        <v>0</v>
      </c>
      <c r="AI1944" s="36"/>
      <c r="AJ1944" s="37"/>
      <c r="AK1944" s="44">
        <f>parseTime(AI1944)-(AJ1948=INT(RIGHT($F1944, 1)))</f>
        <v>0</v>
      </c>
      <c r="AL1944" s="45">
        <f t="shared" si="46643"/>
        <v>0</v>
      </c>
      <c r="AM1944" s="36"/>
      <c r="AN1944" s="37"/>
      <c r="AO1944" s="44">
        <f t="shared" ref="AO1944" si="46670">parseTime(AM1944)-(AN1948=INT(RIGHT($F1944, 1)))</f>
        <v>0</v>
      </c>
      <c r="AP1944" s="45">
        <f t="shared" si="46645"/>
        <v>0</v>
      </c>
      <c r="AQ1944" s="36"/>
      <c r="AR1944" s="37"/>
      <c r="AS1944" s="44">
        <f t="shared" ref="AS1944" si="46671">parseTime(AQ1944)-(AR1948=INT(RIGHT($F1944, 1)))</f>
        <v>0</v>
      </c>
      <c r="AT1944" s="45">
        <f t="shared" si="46647"/>
        <v>0</v>
      </c>
      <c r="AU1944" s="36"/>
      <c r="AV1944" s="37"/>
      <c r="AW1944" s="44">
        <f>parseTime(AU1944)-(AV1948=INT(RIGHT($F1944, 1)))</f>
        <v>0</v>
      </c>
      <c r="AX1944" s="45">
        <f t="shared" si="46648"/>
        <v>0</v>
      </c>
      <c r="AY1944" s="36"/>
      <c r="AZ1944" s="37"/>
      <c r="BA1944" s="44">
        <f>parseTime(AY1944)-(AZ1948=INT(RIGHT($F1944, 1)))</f>
        <v>0</v>
      </c>
      <c r="BB1944" s="45">
        <f t="shared" si="46649"/>
        <v>0</v>
      </c>
      <c r="BC1944" s="36"/>
      <c r="BD1944" s="37"/>
      <c r="BE1944" s="44">
        <f>parseTime(BC1944)-(BD1948=INT(RIGHT($F1944, 1)))</f>
        <v>0</v>
      </c>
      <c r="BF1944" s="45">
        <f t="shared" si="46650"/>
        <v>0</v>
      </c>
      <c r="BG1944" s="36"/>
      <c r="BH1944" s="37"/>
      <c r="BI1944" s="44">
        <f>parseTime(BG1944)-(BH1948=INT(RIGHT($F1944, 1)))</f>
        <v>0</v>
      </c>
      <c r="BJ1944" s="45">
        <f t="shared" si="46651"/>
        <v>0</v>
      </c>
      <c r="BK1944" s="36"/>
      <c r="BL1944" s="37"/>
      <c r="BM1944" s="44">
        <f>parseTime(BK1944)-(BL1948=INT(RIGHT($F1944, 1)))</f>
        <v>0</v>
      </c>
      <c r="BN1944" s="45">
        <f t="shared" si="46652"/>
        <v>0</v>
      </c>
      <c r="BO1944" s="36"/>
      <c r="BP1944" s="37"/>
      <c r="BQ1944" s="44">
        <f t="shared" ref="BQ1944" si="46672">parseTime(BO1944)-(BP1948=INT(RIGHT($F1944, 1)))</f>
        <v>0</v>
      </c>
      <c r="BR1944" s="45">
        <f t="shared" si="46654"/>
        <v>0</v>
      </c>
      <c r="BS1944" s="36"/>
      <c r="BT1944" s="37"/>
      <c r="BU1944" s="44">
        <f t="shared" ref="BU1944" si="46673">parseTime(BS1944)-(BT1948=INT(RIGHT($F1944, 1)))</f>
        <v>0</v>
      </c>
      <c r="BV1944" s="45">
        <f t="shared" si="46656"/>
        <v>0</v>
      </c>
      <c r="BW1944" s="36"/>
      <c r="BX1944" s="37"/>
      <c r="BY1944" s="44">
        <f t="shared" ref="BY1944" si="46674">parseTime(BW1944)-(BX1948=INT(RIGHT($F1944, 1)))</f>
        <v>0</v>
      </c>
      <c r="BZ1944" s="45">
        <f t="shared" si="46658"/>
        <v>0</v>
      </c>
      <c r="CA1944" s="36"/>
      <c r="CB1944" s="37"/>
      <c r="CC1944" s="44">
        <f t="shared" ref="CC1944" si="46675">parseTime(CA1944)-(CB1948=INT(RIGHT($F1944, 1)))</f>
        <v>0</v>
      </c>
      <c r="CD1944" s="45">
        <f t="shared" si="46660"/>
        <v>0</v>
      </c>
      <c r="CE1944" s="36"/>
      <c r="CF1944" s="37"/>
      <c r="CG1944" s="44">
        <f t="shared" ref="CG1944" si="46676">parseTime(CE1944)-(CF1948=INT(RIGHT($F1944, 1)))</f>
        <v>0</v>
      </c>
      <c r="CH1944" s="45">
        <f t="shared" si="46662"/>
        <v>0</v>
      </c>
    </row>
    <row r="1945" spans="1:86" x14ac:dyDescent="0.25">
      <c r="A1945" s="56" t="s">
        <v>117</v>
      </c>
      <c r="B1945" s="57">
        <f t="shared" ref="B1945" ca="1" si="46677">roleHours(G1943:CH1949, "MFD")</f>
        <v>55.5</v>
      </c>
      <c r="C1945" s="14">
        <f t="shared" ref="C1945:C1948" ca="1" si="46678">B1945/8</f>
        <v>6.9375</v>
      </c>
      <c r="D1945" s="14">
        <f t="shared" ref="D1945" ca="1" si="46679">B1944-D1944</f>
        <v>6.7999999999999972</v>
      </c>
      <c r="E1945" s="20" t="s">
        <v>127</v>
      </c>
      <c r="F1945" s="51" t="s">
        <v>130</v>
      </c>
      <c r="G1945" s="36" t="s">
        <v>281</v>
      </c>
      <c r="H1945" s="37" t="s">
        <v>23</v>
      </c>
      <c r="I1945" s="44">
        <f t="shared" ref="I1945" si="46680">parseTime(G1945)-(H1948=INT(RIGHT($F1945, 1)))</f>
        <v>2.5</v>
      </c>
      <c r="J1945" s="45">
        <f t="shared" si="46630"/>
        <v>1</v>
      </c>
      <c r="K1945" s="36"/>
      <c r="L1945" s="37"/>
      <c r="M1945" s="44">
        <f t="shared" ref="M1945" si="46681">parseTime(K1945)-(L1948=INT(RIGHT($F1945, 1)))</f>
        <v>0</v>
      </c>
      <c r="N1945" s="45">
        <f t="shared" si="46632"/>
        <v>0</v>
      </c>
      <c r="O1945" s="36"/>
      <c r="P1945" s="37"/>
      <c r="Q1945" s="44">
        <f t="shared" ref="Q1945" si="46682">parseTime(O1945)-(P1948=INT(RIGHT($F1945, 1)))</f>
        <v>0</v>
      </c>
      <c r="R1945" s="45">
        <f t="shared" si="46634"/>
        <v>0</v>
      </c>
      <c r="S1945" s="36"/>
      <c r="T1945" s="37"/>
      <c r="U1945" s="44">
        <f t="shared" ref="U1945" si="46683">parseTime(S1945)-(T1948=INT(RIGHT($F1945, 1)))</f>
        <v>0</v>
      </c>
      <c r="V1945" s="45">
        <f t="shared" si="46636"/>
        <v>0</v>
      </c>
      <c r="W1945" s="36"/>
      <c r="X1945" s="37"/>
      <c r="Y1945" s="44">
        <f t="shared" ref="Y1945" si="46684">parseTime(W1945)-(X1948=INT(RIGHT($F1945, 1)))</f>
        <v>0</v>
      </c>
      <c r="Z1945" s="45">
        <f t="shared" si="46638"/>
        <v>0</v>
      </c>
      <c r="AA1945" s="36"/>
      <c r="AB1945" s="37"/>
      <c r="AC1945" s="44">
        <f t="shared" ref="AC1945" si="46685">parseTime(AA1945)-(AB1948=INT(RIGHT($F1945, 1)))</f>
        <v>0</v>
      </c>
      <c r="AD1945" s="45">
        <f t="shared" si="46640"/>
        <v>0</v>
      </c>
      <c r="AE1945" s="36"/>
      <c r="AF1945" s="37"/>
      <c r="AG1945" s="44">
        <f t="shared" ref="AG1945" si="46686">parseTime(AE1945)-(AF1948=INT(RIGHT($F1945, 1)))</f>
        <v>0</v>
      </c>
      <c r="AH1945" s="45">
        <f t="shared" si="46642"/>
        <v>0</v>
      </c>
      <c r="AI1945" s="36"/>
      <c r="AJ1945" s="37"/>
      <c r="AK1945" s="44">
        <f>parseTime(AI1945)-(AJ1948=INT(RIGHT($F1945, 1)))</f>
        <v>0</v>
      </c>
      <c r="AL1945" s="45">
        <f t="shared" si="46643"/>
        <v>0</v>
      </c>
      <c r="AM1945" s="36"/>
      <c r="AN1945" s="37"/>
      <c r="AO1945" s="44">
        <f t="shared" ref="AO1945" si="46687">parseTime(AM1945)-(AN1948=INT(RIGHT($F1945, 1)))</f>
        <v>0</v>
      </c>
      <c r="AP1945" s="45">
        <f t="shared" si="46645"/>
        <v>0</v>
      </c>
      <c r="AQ1945" s="36"/>
      <c r="AR1945" s="37"/>
      <c r="AS1945" s="44">
        <f t="shared" ref="AS1945" si="46688">parseTime(AQ1945)-(AR1948=INT(RIGHT($F1945, 1)))</f>
        <v>0</v>
      </c>
      <c r="AT1945" s="45">
        <f t="shared" si="46647"/>
        <v>0</v>
      </c>
      <c r="AU1945" s="36"/>
      <c r="AV1945" s="37"/>
      <c r="AW1945" s="44">
        <f>parseTime(AU1945)-(AV1948=INT(RIGHT($F1945, 1)))</f>
        <v>0</v>
      </c>
      <c r="AX1945" s="45">
        <f t="shared" si="46648"/>
        <v>0</v>
      </c>
      <c r="AY1945" s="36"/>
      <c r="AZ1945" s="37"/>
      <c r="BA1945" s="44">
        <f>parseTime(AY1945)-(AZ1948=INT(RIGHT($F1945, 1)))</f>
        <v>0</v>
      </c>
      <c r="BB1945" s="45">
        <f t="shared" si="46649"/>
        <v>0</v>
      </c>
      <c r="BC1945" s="36"/>
      <c r="BD1945" s="37"/>
      <c r="BE1945" s="44">
        <f>parseTime(BC1945)-(BD1948=INT(RIGHT($F1945, 1)))</f>
        <v>0</v>
      </c>
      <c r="BF1945" s="45">
        <f t="shared" si="46650"/>
        <v>0</v>
      </c>
      <c r="BG1945" s="36"/>
      <c r="BH1945" s="37"/>
      <c r="BI1945" s="44">
        <f>parseTime(BG1945)-(BH1948=INT(RIGHT($F1945, 1)))</f>
        <v>0</v>
      </c>
      <c r="BJ1945" s="45">
        <f t="shared" si="46651"/>
        <v>0</v>
      </c>
      <c r="BK1945" s="36"/>
      <c r="BL1945" s="37"/>
      <c r="BM1945" s="44">
        <f>parseTime(BK1945)-(BL1948=INT(RIGHT($F1945, 1)))</f>
        <v>0</v>
      </c>
      <c r="BN1945" s="45">
        <f t="shared" si="46652"/>
        <v>0</v>
      </c>
      <c r="BO1945" s="36"/>
      <c r="BP1945" s="37"/>
      <c r="BQ1945" s="44">
        <f t="shared" ref="BQ1945" si="46689">parseTime(BO1945)-(BP1948=INT(RIGHT($F1945, 1)))</f>
        <v>0</v>
      </c>
      <c r="BR1945" s="45">
        <f t="shared" si="46654"/>
        <v>0</v>
      </c>
      <c r="BS1945" s="36"/>
      <c r="BT1945" s="37"/>
      <c r="BU1945" s="44">
        <f t="shared" ref="BU1945" si="46690">parseTime(BS1945)-(BT1948=INT(RIGHT($F1945, 1)))</f>
        <v>0</v>
      </c>
      <c r="BV1945" s="45">
        <f t="shared" si="46656"/>
        <v>0</v>
      </c>
      <c r="BW1945" s="36"/>
      <c r="BX1945" s="37"/>
      <c r="BY1945" s="44">
        <f t="shared" ref="BY1945" si="46691">parseTime(BW1945)-(BX1948=INT(RIGHT($F1945, 1)))</f>
        <v>0</v>
      </c>
      <c r="BZ1945" s="45">
        <f t="shared" si="46658"/>
        <v>0</v>
      </c>
      <c r="CA1945" s="36"/>
      <c r="CB1945" s="37"/>
      <c r="CC1945" s="44">
        <f t="shared" ref="CC1945" si="46692">parseTime(CA1945)-(CB1948=INT(RIGHT($F1945, 1)))</f>
        <v>0</v>
      </c>
      <c r="CD1945" s="45">
        <f t="shared" si="46660"/>
        <v>0</v>
      </c>
      <c r="CE1945" s="36"/>
      <c r="CF1945" s="37"/>
      <c r="CG1945" s="44">
        <f t="shared" ref="CG1945" si="46693">parseTime(CE1945)-(CF1948=INT(RIGHT($F1945, 1)))</f>
        <v>0</v>
      </c>
      <c r="CH1945" s="45">
        <f t="shared" si="46662"/>
        <v>0</v>
      </c>
    </row>
    <row r="1946" spans="1:86" x14ac:dyDescent="0.25">
      <c r="A1946" s="56"/>
      <c r="B1946" s="57"/>
      <c r="C1946" s="14">
        <f t="shared" si="46678"/>
        <v>0</v>
      </c>
      <c r="D1946" s="14" t="s">
        <v>259</v>
      </c>
      <c r="E1946" s="20">
        <v>4.25</v>
      </c>
      <c r="F1946" s="51" t="s">
        <v>131</v>
      </c>
      <c r="G1946" s="36"/>
      <c r="H1946" s="37"/>
      <c r="I1946" s="44">
        <f t="shared" ref="I1946" si="46694">parseTime(G1946)-(H1948=INT(RIGHT($F1946, 1)))</f>
        <v>0</v>
      </c>
      <c r="J1946" s="45">
        <f t="shared" si="46630"/>
        <v>0</v>
      </c>
      <c r="K1946" s="36"/>
      <c r="L1946" s="37"/>
      <c r="M1946" s="44">
        <f t="shared" ref="M1946" si="46695">parseTime(K1946)-(L1948=INT(RIGHT($F1946, 1)))</f>
        <v>0</v>
      </c>
      <c r="N1946" s="45">
        <f t="shared" si="46632"/>
        <v>0</v>
      </c>
      <c r="O1946" s="36"/>
      <c r="P1946" s="37"/>
      <c r="Q1946" s="44">
        <f t="shared" ref="Q1946" si="46696">parseTime(O1946)-(P1948=INT(RIGHT($F1946, 1)))</f>
        <v>0</v>
      </c>
      <c r="R1946" s="45">
        <f t="shared" si="46634"/>
        <v>0</v>
      </c>
      <c r="S1946" s="36"/>
      <c r="T1946" s="37"/>
      <c r="U1946" s="44">
        <f t="shared" ref="U1946" si="46697">parseTime(S1946)-(T1948=INT(RIGHT($F1946, 1)))</f>
        <v>0</v>
      </c>
      <c r="V1946" s="45">
        <f t="shared" si="46636"/>
        <v>0</v>
      </c>
      <c r="W1946" s="36"/>
      <c r="X1946" s="37"/>
      <c r="Y1946" s="44">
        <f t="shared" ref="Y1946" si="46698">parseTime(W1946)-(X1948=INT(RIGHT($F1946, 1)))</f>
        <v>0</v>
      </c>
      <c r="Z1946" s="45">
        <f t="shared" si="46638"/>
        <v>0</v>
      </c>
      <c r="AA1946" s="36"/>
      <c r="AB1946" s="37"/>
      <c r="AC1946" s="44">
        <f t="shared" ref="AC1946" si="46699">parseTime(AA1946)-(AB1948=INT(RIGHT($F1946, 1)))</f>
        <v>0</v>
      </c>
      <c r="AD1946" s="45">
        <f t="shared" si="46640"/>
        <v>0</v>
      </c>
      <c r="AE1946" s="36"/>
      <c r="AF1946" s="37"/>
      <c r="AG1946" s="44">
        <f t="shared" ref="AG1946" si="46700">parseTime(AE1946)-(AF1948=INT(RIGHT($F1946, 1)))</f>
        <v>0</v>
      </c>
      <c r="AH1946" s="45">
        <f t="shared" si="46642"/>
        <v>0</v>
      </c>
      <c r="AI1946" s="36"/>
      <c r="AJ1946" s="37"/>
      <c r="AK1946" s="44">
        <f>parseTime(AI1946)-(AJ1948=INT(RIGHT($F1946, 1)))</f>
        <v>0</v>
      </c>
      <c r="AL1946" s="45">
        <f t="shared" si="46643"/>
        <v>0</v>
      </c>
      <c r="AM1946" s="36"/>
      <c r="AN1946" s="37"/>
      <c r="AO1946" s="44">
        <f t="shared" ref="AO1946" si="46701">parseTime(AM1946)-(AN1948=INT(RIGHT($F1946, 1)))</f>
        <v>0</v>
      </c>
      <c r="AP1946" s="45">
        <f t="shared" si="46645"/>
        <v>0</v>
      </c>
      <c r="AQ1946" s="36"/>
      <c r="AR1946" s="37"/>
      <c r="AS1946" s="44">
        <f t="shared" ref="AS1946" si="46702">parseTime(AQ1946)-(AR1948=INT(RIGHT($F1946, 1)))</f>
        <v>0</v>
      </c>
      <c r="AT1946" s="45">
        <f t="shared" si="46647"/>
        <v>0</v>
      </c>
      <c r="AU1946" s="36"/>
      <c r="AV1946" s="37"/>
      <c r="AW1946" s="44">
        <f>parseTime(AU1946)-(AV1948=INT(RIGHT($F1946, 1)))</f>
        <v>0</v>
      </c>
      <c r="AX1946" s="45">
        <f t="shared" si="46648"/>
        <v>0</v>
      </c>
      <c r="AY1946" s="36"/>
      <c r="AZ1946" s="37"/>
      <c r="BA1946" s="44">
        <f>parseTime(AY1946)-(AZ1948=INT(RIGHT($F1946, 1)))</f>
        <v>0</v>
      </c>
      <c r="BB1946" s="45">
        <f t="shared" si="46649"/>
        <v>0</v>
      </c>
      <c r="BC1946" s="36"/>
      <c r="BD1946" s="37"/>
      <c r="BE1946" s="44">
        <f>parseTime(BC1946)-(BD1948=INT(RIGHT($F1946, 1)))</f>
        <v>0</v>
      </c>
      <c r="BF1946" s="45">
        <f t="shared" si="46650"/>
        <v>0</v>
      </c>
      <c r="BG1946" s="36"/>
      <c r="BH1946" s="37"/>
      <c r="BI1946" s="44">
        <f>parseTime(BG1946)-(BH1948=INT(RIGHT($F1946, 1)))</f>
        <v>0</v>
      </c>
      <c r="BJ1946" s="45">
        <f t="shared" si="46651"/>
        <v>0</v>
      </c>
      <c r="BK1946" s="36"/>
      <c r="BL1946" s="37"/>
      <c r="BM1946" s="44">
        <f>parseTime(BK1946)-(BL1948=INT(RIGHT($F1946, 1)))</f>
        <v>0</v>
      </c>
      <c r="BN1946" s="45">
        <f t="shared" si="46652"/>
        <v>0</v>
      </c>
      <c r="BO1946" s="36"/>
      <c r="BP1946" s="37"/>
      <c r="BQ1946" s="44">
        <f t="shared" ref="BQ1946" si="46703">parseTime(BO1946)-(BP1948=INT(RIGHT($F1946, 1)))</f>
        <v>0</v>
      </c>
      <c r="BR1946" s="45">
        <f t="shared" si="46654"/>
        <v>0</v>
      </c>
      <c r="BS1946" s="36"/>
      <c r="BT1946" s="37"/>
      <c r="BU1946" s="44">
        <f t="shared" ref="BU1946" si="46704">parseTime(BS1946)-(BT1948=INT(RIGHT($F1946, 1)))</f>
        <v>0</v>
      </c>
      <c r="BV1946" s="45">
        <f t="shared" si="46656"/>
        <v>0</v>
      </c>
      <c r="BW1946" s="36"/>
      <c r="BX1946" s="37"/>
      <c r="BY1946" s="44">
        <f t="shared" ref="BY1946" si="46705">parseTime(BW1946)-(BX1948=INT(RIGHT($F1946, 1)))</f>
        <v>0</v>
      </c>
      <c r="BZ1946" s="45">
        <f t="shared" si="46658"/>
        <v>0</v>
      </c>
      <c r="CA1946" s="36"/>
      <c r="CB1946" s="37"/>
      <c r="CC1946" s="44">
        <f t="shared" ref="CC1946" si="46706">parseTime(CA1946)-(CB1948=INT(RIGHT($F1946, 1)))</f>
        <v>0</v>
      </c>
      <c r="CD1946" s="45">
        <f t="shared" si="46660"/>
        <v>0</v>
      </c>
      <c r="CE1946" s="36"/>
      <c r="CF1946" s="37"/>
      <c r="CG1946" s="44">
        <f t="shared" ref="CG1946" si="46707">parseTime(CE1946)-(CF1948=INT(RIGHT($F1946, 1)))</f>
        <v>0</v>
      </c>
      <c r="CH1946" s="45">
        <f t="shared" si="46662"/>
        <v>0</v>
      </c>
    </row>
    <row r="1947" spans="1:86" x14ac:dyDescent="0.25">
      <c r="A1947" s="56" t="s">
        <v>119</v>
      </c>
      <c r="B1947" s="57">
        <f t="shared" ref="B1947" ca="1" si="46708">roleHours(G1943:CH1949, "MCC")</f>
        <v>5</v>
      </c>
      <c r="C1947" s="14">
        <f t="shared" ca="1" si="46678"/>
        <v>0.625</v>
      </c>
      <c r="D1947" s="14" t="s">
        <v>260</v>
      </c>
      <c r="E1947" s="20">
        <v>4.6500000000000004</v>
      </c>
      <c r="F1947" s="51" t="s">
        <v>132</v>
      </c>
      <c r="G1947" s="36"/>
      <c r="H1947" s="37"/>
      <c r="I1947" s="44">
        <f t="shared" ref="I1947" si="46709">parseTime(G1947)-(H1948=INT(RIGHT($F1947, 1)))</f>
        <v>0</v>
      </c>
      <c r="J1947" s="45">
        <f t="shared" si="46630"/>
        <v>0</v>
      </c>
      <c r="K1947" s="36"/>
      <c r="L1947" s="37"/>
      <c r="M1947" s="44">
        <f t="shared" ref="M1947" si="46710">parseTime(K1947)-(L1948=INT(RIGHT($F1947, 1)))</f>
        <v>0</v>
      </c>
      <c r="N1947" s="45">
        <f t="shared" si="46632"/>
        <v>0</v>
      </c>
      <c r="O1947" s="36"/>
      <c r="P1947" s="37"/>
      <c r="Q1947" s="44">
        <f t="shared" ref="Q1947" si="46711">parseTime(O1947)-(P1948=INT(RIGHT($F1947, 1)))</f>
        <v>0</v>
      </c>
      <c r="R1947" s="45">
        <f t="shared" si="46634"/>
        <v>0</v>
      </c>
      <c r="S1947" s="36"/>
      <c r="T1947" s="37"/>
      <c r="U1947" s="44">
        <f t="shared" ref="U1947" si="46712">parseTime(S1947)-(T1948=INT(RIGHT($F1947, 1)))</f>
        <v>0</v>
      </c>
      <c r="V1947" s="45">
        <f t="shared" si="46636"/>
        <v>0</v>
      </c>
      <c r="W1947" s="36"/>
      <c r="X1947" s="37"/>
      <c r="Y1947" s="44">
        <f t="shared" ref="Y1947" si="46713">parseTime(W1947)-(X1948=INT(RIGHT($F1947, 1)))</f>
        <v>0</v>
      </c>
      <c r="Z1947" s="45">
        <f t="shared" si="46638"/>
        <v>0</v>
      </c>
      <c r="AA1947" s="36"/>
      <c r="AB1947" s="37"/>
      <c r="AC1947" s="44">
        <f t="shared" ref="AC1947" si="46714">parseTime(AA1947)-(AB1948=INT(RIGHT($F1947, 1)))</f>
        <v>0</v>
      </c>
      <c r="AD1947" s="45">
        <f t="shared" si="46640"/>
        <v>0</v>
      </c>
      <c r="AE1947" s="36"/>
      <c r="AF1947" s="37"/>
      <c r="AG1947" s="44">
        <f t="shared" ref="AG1947" si="46715">parseTime(AE1947)-(AF1948=INT(RIGHT($F1947, 1)))</f>
        <v>0</v>
      </c>
      <c r="AH1947" s="45">
        <f t="shared" si="46642"/>
        <v>0</v>
      </c>
      <c r="AI1947" s="36"/>
      <c r="AJ1947" s="37"/>
      <c r="AK1947" s="44">
        <f>parseTime(AI1947)-(AJ1948=INT(RIGHT($F1947, 1)))</f>
        <v>0</v>
      </c>
      <c r="AL1947" s="45">
        <f t="shared" si="46643"/>
        <v>0</v>
      </c>
      <c r="AM1947" s="36"/>
      <c r="AN1947" s="37"/>
      <c r="AO1947" s="44">
        <f t="shared" ref="AO1947" si="46716">parseTime(AM1947)-(AN1948=INT(RIGHT($F1947, 1)))</f>
        <v>0</v>
      </c>
      <c r="AP1947" s="45">
        <f t="shared" si="46645"/>
        <v>0</v>
      </c>
      <c r="AQ1947" s="36"/>
      <c r="AR1947" s="37"/>
      <c r="AS1947" s="44">
        <f t="shared" ref="AS1947" si="46717">parseTime(AQ1947)-(AR1948=INT(RIGHT($F1947, 1)))</f>
        <v>0</v>
      </c>
      <c r="AT1947" s="45">
        <f t="shared" si="46647"/>
        <v>0</v>
      </c>
      <c r="AU1947" s="36"/>
      <c r="AV1947" s="37"/>
      <c r="AW1947" s="44">
        <f>parseTime(AU1947)-(AV1948=INT(RIGHT($F1947, 1)))</f>
        <v>0</v>
      </c>
      <c r="AX1947" s="45">
        <f t="shared" si="46648"/>
        <v>0</v>
      </c>
      <c r="AY1947" s="36"/>
      <c r="AZ1947" s="37"/>
      <c r="BA1947" s="44">
        <f>parseTime(AY1947)-(AZ1948=INT(RIGHT($F1947, 1)))</f>
        <v>0</v>
      </c>
      <c r="BB1947" s="45">
        <f t="shared" si="46649"/>
        <v>0</v>
      </c>
      <c r="BC1947" s="36"/>
      <c r="BD1947" s="37"/>
      <c r="BE1947" s="44">
        <f>parseTime(BC1947)-(BD1948=INT(RIGHT($F1947, 1)))</f>
        <v>0</v>
      </c>
      <c r="BF1947" s="45">
        <f t="shared" si="46650"/>
        <v>0</v>
      </c>
      <c r="BG1947" s="36"/>
      <c r="BH1947" s="37"/>
      <c r="BI1947" s="44">
        <f>parseTime(BG1947)-(BH1948=INT(RIGHT($F1947, 1)))</f>
        <v>0</v>
      </c>
      <c r="BJ1947" s="45">
        <f t="shared" si="46651"/>
        <v>0</v>
      </c>
      <c r="BK1947" s="36"/>
      <c r="BL1947" s="37"/>
      <c r="BM1947" s="44">
        <f>parseTime(BK1947)-(BL1948=INT(RIGHT($F1947, 1)))</f>
        <v>0</v>
      </c>
      <c r="BN1947" s="45">
        <f t="shared" si="46652"/>
        <v>0</v>
      </c>
      <c r="BO1947" s="36"/>
      <c r="BP1947" s="37"/>
      <c r="BQ1947" s="44">
        <f t="shared" ref="BQ1947" si="46718">parseTime(BO1947)-(BP1948=INT(RIGHT($F1947, 1)))</f>
        <v>0</v>
      </c>
      <c r="BR1947" s="45">
        <f t="shared" si="46654"/>
        <v>0</v>
      </c>
      <c r="BS1947" s="36"/>
      <c r="BT1947" s="37"/>
      <c r="BU1947" s="44">
        <f t="shared" ref="BU1947" si="46719">parseTime(BS1947)-(BT1948=INT(RIGHT($F1947, 1)))</f>
        <v>0</v>
      </c>
      <c r="BV1947" s="45">
        <f t="shared" si="46656"/>
        <v>0</v>
      </c>
      <c r="BW1947" s="36"/>
      <c r="BX1947" s="37"/>
      <c r="BY1947" s="44">
        <f t="shared" ref="BY1947" si="46720">parseTime(BW1947)-(BX1948=INT(RIGHT($F1947, 1)))</f>
        <v>0</v>
      </c>
      <c r="BZ1947" s="45">
        <f t="shared" si="46658"/>
        <v>0</v>
      </c>
      <c r="CA1947" s="36"/>
      <c r="CB1947" s="37"/>
      <c r="CC1947" s="44">
        <f t="shared" ref="CC1947" si="46721">parseTime(CA1947)-(CB1948=INT(RIGHT($F1947, 1)))</f>
        <v>0</v>
      </c>
      <c r="CD1947" s="45">
        <f t="shared" si="46660"/>
        <v>0</v>
      </c>
      <c r="CE1947" s="36"/>
      <c r="CF1947" s="37"/>
      <c r="CG1947" s="44">
        <f t="shared" ref="CG1947" si="46722">parseTime(CE1947)-(CF1948=INT(RIGHT($F1947, 1)))</f>
        <v>0</v>
      </c>
      <c r="CH1947" s="45">
        <f t="shared" si="46662"/>
        <v>0</v>
      </c>
    </row>
    <row r="1948" spans="1:86" x14ac:dyDescent="0.25">
      <c r="A1948" s="56"/>
      <c r="B1948" s="57"/>
      <c r="C1948" s="14">
        <f t="shared" si="46678"/>
        <v>0</v>
      </c>
      <c r="D1948" s="14"/>
      <c r="E1948" s="20">
        <f t="shared" ref="E1948" si="46723">((7.5/2)-0.5+E1947)*8</f>
        <v>63.2</v>
      </c>
      <c r="F1948" s="51"/>
      <c r="G1948" s="46" t="s">
        <v>134</v>
      </c>
      <c r="H1948" s="38">
        <f t="shared" ref="H1948" si="46724">lunchAdjust(G1943:H1947)</f>
        <v>0</v>
      </c>
      <c r="I1948" s="48" t="s">
        <v>0</v>
      </c>
      <c r="J1948" s="39">
        <f t="shared" ref="J1948" si="46725">SUMPRODUCT(I1943:I1947*J1943:J1947)</f>
        <v>7.5</v>
      </c>
      <c r="K1948" s="46" t="s">
        <v>134</v>
      </c>
      <c r="L1948" s="38">
        <f t="shared" ref="L1948" si="46726">lunchAdjust(K1943:L1947)</f>
        <v>1</v>
      </c>
      <c r="M1948" s="48" t="s">
        <v>0</v>
      </c>
      <c r="N1948" s="39">
        <f t="shared" ref="N1948" si="46727">SUMPRODUCT(M1943:M1947*N1943:N1947)</f>
        <v>0</v>
      </c>
      <c r="O1948" s="46" t="s">
        <v>134</v>
      </c>
      <c r="P1948" s="38">
        <f t="shared" ref="P1948" si="46728">lunchAdjust(O1943:P1947)</f>
        <v>1</v>
      </c>
      <c r="Q1948" s="48" t="s">
        <v>0</v>
      </c>
      <c r="R1948" s="39">
        <f t="shared" ref="R1948" si="46729">SUMPRODUCT(Q1943:Q1947*R1943:R1947)</f>
        <v>8</v>
      </c>
      <c r="S1948" s="46" t="s">
        <v>134</v>
      </c>
      <c r="T1948" s="38">
        <f t="shared" ref="T1948" si="46730">lunchAdjust(S1943:T1947)</f>
        <v>1</v>
      </c>
      <c r="U1948" s="48" t="s">
        <v>0</v>
      </c>
      <c r="V1948" s="39">
        <f t="shared" ref="V1948" si="46731">SUMPRODUCT(U1943:U1947*V1943:V1947)</f>
        <v>8</v>
      </c>
      <c r="W1948" s="46" t="s">
        <v>134</v>
      </c>
      <c r="X1948" s="38">
        <f t="shared" ref="X1948" si="46732">lunchAdjust(W1943:X1947)</f>
        <v>0</v>
      </c>
      <c r="Y1948" s="48" t="s">
        <v>0</v>
      </c>
      <c r="Z1948" s="39">
        <f t="shared" ref="Z1948" si="46733">SUMPRODUCT(Y1943:Y1947*Z1943:Z1947)</f>
        <v>0</v>
      </c>
      <c r="AA1948" s="46" t="s">
        <v>134</v>
      </c>
      <c r="AB1948" s="38">
        <f t="shared" ref="AB1948" si="46734">lunchAdjust(AA1943:AB1947)</f>
        <v>1</v>
      </c>
      <c r="AC1948" s="48" t="s">
        <v>0</v>
      </c>
      <c r="AD1948" s="39">
        <f t="shared" ref="AD1948" si="46735">SUMPRODUCT(AC1943:AC1947*AD1943:AD1947)</f>
        <v>8</v>
      </c>
      <c r="AE1948" s="46" t="s">
        <v>134</v>
      </c>
      <c r="AF1948" s="38">
        <f t="shared" ref="AF1948" si="46736">lunchAdjust(AE1943:AF1947)</f>
        <v>1</v>
      </c>
      <c r="AG1948" s="48" t="s">
        <v>0</v>
      </c>
      <c r="AH1948" s="39">
        <f t="shared" ref="AH1948" si="46737">SUMPRODUCT(AG1943:AG1947*AH1943:AH1947)</f>
        <v>5</v>
      </c>
      <c r="AI1948" s="46" t="s">
        <v>134</v>
      </c>
      <c r="AJ1948" s="38">
        <f t="shared" ref="AJ1948" si="46738">lunchAdjust(AI1943:AJ1947)</f>
        <v>1</v>
      </c>
      <c r="AK1948" s="48" t="s">
        <v>0</v>
      </c>
      <c r="AL1948" s="39">
        <f t="shared" ref="AL1948" si="46739">SUMPRODUCT(AK1943:AK1947*AL1943:AL1947)</f>
        <v>8</v>
      </c>
      <c r="AM1948" s="46" t="s">
        <v>134</v>
      </c>
      <c r="AN1948" s="38">
        <f t="shared" ref="AN1948" si="46740">lunchAdjust(AM1943:AN1947)</f>
        <v>0</v>
      </c>
      <c r="AO1948" s="48" t="s">
        <v>0</v>
      </c>
      <c r="AP1948" s="39">
        <f t="shared" ref="AP1948" si="46741">SUMPRODUCT(AO1943:AO1947*AP1943:AP1947)</f>
        <v>0</v>
      </c>
      <c r="AQ1948" s="46" t="s">
        <v>134</v>
      </c>
      <c r="AR1948" s="38">
        <f t="shared" ref="AR1948" si="46742">lunchAdjust(AQ1943:AR1947)</f>
        <v>0</v>
      </c>
      <c r="AS1948" s="48" t="s">
        <v>0</v>
      </c>
      <c r="AT1948" s="39">
        <f t="shared" ref="AT1948" si="46743">SUMPRODUCT(AS1943:AS1947*AT1943:AT1947)</f>
        <v>0</v>
      </c>
      <c r="AU1948" s="46" t="s">
        <v>134</v>
      </c>
      <c r="AV1948" s="38">
        <f t="shared" ref="AV1948" si="46744">lunchAdjust(AU1943:AV1947)</f>
        <v>0</v>
      </c>
      <c r="AW1948" s="48" t="s">
        <v>0</v>
      </c>
      <c r="AX1948" s="39">
        <f t="shared" ref="AX1948" si="46745">SUMPRODUCT(AW1943:AW1947*AX1943:AX1947)</f>
        <v>0</v>
      </c>
      <c r="AY1948" s="46" t="s">
        <v>134</v>
      </c>
      <c r="AZ1948" s="38">
        <f t="shared" ref="AZ1948" si="46746">lunchAdjust(AY1943:AZ1947)</f>
        <v>0</v>
      </c>
      <c r="BA1948" s="48" t="s">
        <v>0</v>
      </c>
      <c r="BB1948" s="39">
        <f t="shared" ref="BB1948" si="46747">SUMPRODUCT(BA1943:BA1947*BB1943:BB1947)</f>
        <v>0</v>
      </c>
      <c r="BC1948" s="46" t="s">
        <v>134</v>
      </c>
      <c r="BD1948" s="38">
        <f t="shared" ref="BD1948" si="46748">lunchAdjust(BC1943:BD1947)</f>
        <v>0</v>
      </c>
      <c r="BE1948" s="48" t="s">
        <v>0</v>
      </c>
      <c r="BF1948" s="39">
        <f t="shared" ref="BF1948" si="46749">SUMPRODUCT(BE1943:BE1947*BF1943:BF1947)</f>
        <v>0</v>
      </c>
      <c r="BG1948" s="46" t="s">
        <v>134</v>
      </c>
      <c r="BH1948" s="38">
        <f t="shared" ref="BH1948" si="46750">lunchAdjust(BG1943:BH1947)</f>
        <v>0</v>
      </c>
      <c r="BI1948" s="48" t="s">
        <v>0</v>
      </c>
      <c r="BJ1948" s="39">
        <f t="shared" ref="BJ1948" si="46751">SUMPRODUCT(BI1943:BI1947*BJ1943:BJ1947)</f>
        <v>0</v>
      </c>
      <c r="BK1948" s="46" t="s">
        <v>134</v>
      </c>
      <c r="BL1948" s="38">
        <f t="shared" ref="BL1948" si="46752">lunchAdjust(BK1943:BL1947)</f>
        <v>0</v>
      </c>
      <c r="BM1948" s="48" t="s">
        <v>0</v>
      </c>
      <c r="BN1948" s="39">
        <f t="shared" ref="BN1948" si="46753">SUMPRODUCT(BM1943:BM1947*BN1943:BN1947)</f>
        <v>0</v>
      </c>
      <c r="BO1948" s="46" t="s">
        <v>134</v>
      </c>
      <c r="BP1948" s="38">
        <f t="shared" ref="BP1948" si="46754">lunchAdjust(BO1943:BP1947)</f>
        <v>1</v>
      </c>
      <c r="BQ1948" s="48" t="s">
        <v>0</v>
      </c>
      <c r="BR1948" s="39">
        <f t="shared" ref="BR1948" si="46755">SUMPRODUCT(BQ1943:BQ1947*BR1943:BR1947)</f>
        <v>8</v>
      </c>
      <c r="BS1948" s="46" t="s">
        <v>134</v>
      </c>
      <c r="BT1948" s="38">
        <f t="shared" ref="BT1948" si="46756">lunchAdjust(BS1943:BT1947)</f>
        <v>1</v>
      </c>
      <c r="BU1948" s="48" t="s">
        <v>0</v>
      </c>
      <c r="BV1948" s="39">
        <f t="shared" ref="BV1948" si="46757">SUMPRODUCT(BU1943:BU1947*BV1943:BV1947)</f>
        <v>8</v>
      </c>
      <c r="BW1948" s="46" t="s">
        <v>134</v>
      </c>
      <c r="BX1948" s="38">
        <f t="shared" ref="BX1948" si="46758">lunchAdjust(BW1943:BX1947)</f>
        <v>0</v>
      </c>
      <c r="BY1948" s="48" t="s">
        <v>0</v>
      </c>
      <c r="BZ1948" s="39">
        <f t="shared" ref="BZ1948" si="46759">SUMPRODUCT(BY1943:BY1947*BZ1943:BZ1947)</f>
        <v>0</v>
      </c>
      <c r="CA1948" s="46" t="s">
        <v>134</v>
      </c>
      <c r="CB1948" s="38">
        <f t="shared" ref="CB1948" si="46760">lunchAdjust(CA1943:CB1947)</f>
        <v>0</v>
      </c>
      <c r="CC1948" s="48" t="s">
        <v>0</v>
      </c>
      <c r="CD1948" s="39">
        <f t="shared" ref="CD1948" si="46761">SUMPRODUCT(CC1943:CC1947*CD1943:CD1947)</f>
        <v>0</v>
      </c>
      <c r="CE1948" s="46" t="s">
        <v>134</v>
      </c>
      <c r="CF1948" s="38">
        <f t="shared" ref="CF1948" si="46762">lunchAdjust(CE1943:CF1947)</f>
        <v>0</v>
      </c>
      <c r="CG1948" s="48" t="s">
        <v>0</v>
      </c>
      <c r="CH1948" s="39">
        <f t="shared" ref="CH1948" si="46763">SUMPRODUCT(CG1943:CG1947*CH1943:CH1947)</f>
        <v>0</v>
      </c>
    </row>
    <row r="1949" spans="1:86" ht="15.75" thickBot="1" x14ac:dyDescent="0.3">
      <c r="A1949" s="58" t="s">
        <v>121</v>
      </c>
      <c r="B1949" s="59">
        <f t="shared" ref="B1949" ca="1" si="46764">roleHours(G1943:CH1949, "OUT")</f>
        <v>0</v>
      </c>
      <c r="C1949" s="54" t="s">
        <v>137</v>
      </c>
      <c r="D1949" s="22">
        <f t="shared" ref="D1949" ca="1" si="46765">roleHours(G1943:CH1949, "PTO")</f>
        <v>9.5</v>
      </c>
      <c r="E1949" s="23">
        <f t="shared" ref="E1949" ca="1" si="46766">E1948-B1944</f>
        <v>2.7000000000000028</v>
      </c>
      <c r="F1949" s="52"/>
      <c r="G1949" s="47" t="s">
        <v>39</v>
      </c>
      <c r="H1949" s="40">
        <f t="shared" si="46594"/>
        <v>1.5</v>
      </c>
      <c r="I1949" s="49" t="s">
        <v>135</v>
      </c>
      <c r="J1949" s="41">
        <f t="shared" ref="J1949" si="46767">J1948*G$4</f>
        <v>0</v>
      </c>
      <c r="K1949" s="47" t="s">
        <v>39</v>
      </c>
      <c r="L1949" s="40">
        <f t="shared" ref="L1949" si="46768">SUMPRODUCT(M1943:M1947*(L1943:L1947="PTO"))+SUMPRODUCT(M1943:M1947*(L1943:L1947="HOL"))</f>
        <v>8</v>
      </c>
      <c r="M1949" s="49" t="s">
        <v>135</v>
      </c>
      <c r="N1949" s="41">
        <f t="shared" ref="N1949" si="46769">N1948*K$4</f>
        <v>0</v>
      </c>
      <c r="O1949" s="47" t="s">
        <v>39</v>
      </c>
      <c r="P1949" s="40">
        <f t="shared" ref="P1949" si="46770">SUMPRODUCT(Q1943:Q1947*(P1943:P1947="PTO"))+SUMPRODUCT(Q1943:Q1947*(P1943:P1947="HOL"))</f>
        <v>0</v>
      </c>
      <c r="Q1949" s="49" t="s">
        <v>135</v>
      </c>
      <c r="R1949" s="41">
        <f t="shared" ref="R1949" si="46771">R1948*O$4</f>
        <v>8</v>
      </c>
      <c r="S1949" s="47" t="s">
        <v>39</v>
      </c>
      <c r="T1949" s="40">
        <f t="shared" ref="T1949" si="46772">SUMPRODUCT(U1943:U1947*(T1943:T1947="PTO"))+SUMPRODUCT(U1943:U1947*(T1943:T1947="HOL"))</f>
        <v>0</v>
      </c>
      <c r="U1949" s="49" t="s">
        <v>135</v>
      </c>
      <c r="V1949" s="41">
        <f t="shared" ref="V1949" si="46773">V1948*S$4</f>
        <v>0</v>
      </c>
      <c r="W1949" s="47" t="s">
        <v>39</v>
      </c>
      <c r="X1949" s="40">
        <f t="shared" ref="X1949" si="46774">SUMPRODUCT(Y1943:Y1947*(X1943:X1947="PTO"))+SUMPRODUCT(Y1943:Y1947*(X1943:X1947="HOL"))</f>
        <v>0</v>
      </c>
      <c r="Y1949" s="49" t="s">
        <v>135</v>
      </c>
      <c r="Z1949" s="41">
        <f t="shared" ref="Z1949" si="46775">Z1948*W$4</f>
        <v>0</v>
      </c>
      <c r="AA1949" s="47" t="s">
        <v>39</v>
      </c>
      <c r="AB1949" s="40">
        <f t="shared" ref="AB1949" si="46776">SUMPRODUCT(AC1943:AC1947*(AB1943:AB1947="PTO"))+SUMPRODUCT(AC1943:AC1947*(AB1943:AB1947="HOL"))</f>
        <v>0</v>
      </c>
      <c r="AC1949" s="49" t="s">
        <v>135</v>
      </c>
      <c r="AD1949" s="41">
        <f t="shared" ref="AD1949" si="46777">AD1948*AA$4</f>
        <v>8</v>
      </c>
      <c r="AE1949" s="47" t="s">
        <v>39</v>
      </c>
      <c r="AF1949" s="40">
        <f t="shared" ref="AF1949" si="46778">SUMPRODUCT(AG1943:AG1947*(AF1943:AF1947="PTO"))+SUMPRODUCT(AG1943:AG1947*(AF1943:AF1947="HOL"))</f>
        <v>0</v>
      </c>
      <c r="AG1949" s="49" t="s">
        <v>135</v>
      </c>
      <c r="AH1949" s="41">
        <f t="shared" ref="AH1949" si="46779">AH1948*AE$4</f>
        <v>5</v>
      </c>
      <c r="AI1949" s="47" t="s">
        <v>39</v>
      </c>
      <c r="AJ1949" s="40">
        <f t="shared" ref="AJ1949" si="46780">SUMPRODUCT(AK1943:AK1947*(AJ1943:AJ1947="PTO"))+SUMPRODUCT(AK1943:AK1947*(AJ1943:AJ1947="HOL"))</f>
        <v>0</v>
      </c>
      <c r="AK1949" s="49" t="s">
        <v>135</v>
      </c>
      <c r="AL1949" s="41">
        <f>AL1948*AI$4</f>
        <v>8</v>
      </c>
      <c r="AM1949" s="47" t="s">
        <v>39</v>
      </c>
      <c r="AN1949" s="40">
        <f t="shared" ref="AN1949" si="46781">SUMPRODUCT(AO1943:AO1947*(AN1943:AN1947="PTO"))+SUMPRODUCT(AO1943:AO1947*(AN1943:AN1947="HOL"))</f>
        <v>0</v>
      </c>
      <c r="AO1949" s="49" t="s">
        <v>135</v>
      </c>
      <c r="AP1949" s="41">
        <f t="shared" ref="AP1949" si="46782">AP1948*AM$4</f>
        <v>0</v>
      </c>
      <c r="AQ1949" s="47" t="s">
        <v>39</v>
      </c>
      <c r="AR1949" s="40">
        <f t="shared" ref="AR1949" si="46783">SUMPRODUCT(AS1943:AS1947*(AR1943:AR1947="PTO"))+SUMPRODUCT(AS1943:AS1947*(AR1943:AR1947="HOL"))</f>
        <v>0</v>
      </c>
      <c r="AS1949" s="49" t="s">
        <v>135</v>
      </c>
      <c r="AT1949" s="41">
        <f t="shared" ref="AT1949" si="46784">AT1948*AQ$4</f>
        <v>0</v>
      </c>
      <c r="AU1949" s="47" t="s">
        <v>39</v>
      </c>
      <c r="AV1949" s="40">
        <f t="shared" ref="AV1949" si="46785">SUMPRODUCT(AW1943:AW1947*(AV1943:AV1947="PTO"))+SUMPRODUCT(AW1943:AW1947*(AV1943:AV1947="HOL"))</f>
        <v>0</v>
      </c>
      <c r="AW1949" s="49" t="s">
        <v>135</v>
      </c>
      <c r="AX1949" s="41">
        <f>AX1948*AU$4</f>
        <v>0</v>
      </c>
      <c r="AY1949" s="47" t="s">
        <v>39</v>
      </c>
      <c r="AZ1949" s="40">
        <f t="shared" ref="AZ1949" si="46786">SUMPRODUCT(BA1943:BA1947*(AZ1943:AZ1947="PTO"))+SUMPRODUCT(BA1943:BA1947*(AZ1943:AZ1947="HOL"))</f>
        <v>0</v>
      </c>
      <c r="BA1949" s="49" t="s">
        <v>135</v>
      </c>
      <c r="BB1949" s="41">
        <f>BB1948*AY$4</f>
        <v>0</v>
      </c>
      <c r="BC1949" s="47" t="s">
        <v>39</v>
      </c>
      <c r="BD1949" s="40">
        <f t="shared" ref="BD1949" si="46787">SUMPRODUCT(BE1943:BE1947*(BD1943:BD1947="PTO"))+SUMPRODUCT(BE1943:BE1947*(BD1943:BD1947="HOL"))</f>
        <v>0</v>
      </c>
      <c r="BE1949" s="49" t="s">
        <v>135</v>
      </c>
      <c r="BF1949" s="41">
        <f>BF1948*BC$4</f>
        <v>0</v>
      </c>
      <c r="BG1949" s="47" t="s">
        <v>39</v>
      </c>
      <c r="BH1949" s="40">
        <f t="shared" ref="BH1949" si="46788">SUMPRODUCT(BI1943:BI1947*(BH1943:BH1947="PTO"))+SUMPRODUCT(BI1943:BI1947*(BH1943:BH1947="HOL"))</f>
        <v>0</v>
      </c>
      <c r="BI1949" s="49" t="s">
        <v>135</v>
      </c>
      <c r="BJ1949" s="41">
        <f>BJ1948*BG$4</f>
        <v>0</v>
      </c>
      <c r="BK1949" s="47" t="s">
        <v>39</v>
      </c>
      <c r="BL1949" s="40">
        <f t="shared" ref="BL1949" si="46789">SUMPRODUCT(BM1943:BM1947*(BL1943:BL1947="PTO"))+SUMPRODUCT(BM1943:BM1947*(BL1943:BL1947="HOL"))</f>
        <v>0</v>
      </c>
      <c r="BM1949" s="49" t="s">
        <v>135</v>
      </c>
      <c r="BN1949" s="41">
        <f>BN1948*BK$4</f>
        <v>0</v>
      </c>
      <c r="BO1949" s="47" t="s">
        <v>39</v>
      </c>
      <c r="BP1949" s="40">
        <f t="shared" ref="BP1949" si="46790">SUMPRODUCT(BQ1943:BQ1947*(BP1943:BP1947="PTO"))+SUMPRODUCT(BQ1943:BQ1947*(BP1943:BP1947="HOL"))</f>
        <v>0</v>
      </c>
      <c r="BQ1949" s="49" t="s">
        <v>135</v>
      </c>
      <c r="BR1949" s="41">
        <f t="shared" ref="BR1949" si="46791">BR1948*BO$4</f>
        <v>8</v>
      </c>
      <c r="BS1949" s="47" t="s">
        <v>39</v>
      </c>
      <c r="BT1949" s="40">
        <f t="shared" ref="BT1949" si="46792">SUMPRODUCT(BU1943:BU1947*(BT1943:BT1947="PTO"))+SUMPRODUCT(BU1943:BU1947*(BT1943:BT1947="HOL"))</f>
        <v>0</v>
      </c>
      <c r="BU1949" s="49" t="s">
        <v>135</v>
      </c>
      <c r="BV1949" s="41">
        <f t="shared" ref="BV1949" si="46793">BV1948*BS$4</f>
        <v>8</v>
      </c>
      <c r="BW1949" s="47" t="s">
        <v>39</v>
      </c>
      <c r="BX1949" s="40">
        <f t="shared" ref="BX1949" si="46794">SUMPRODUCT(BY1943:BY1947*(BX1943:BX1947="PTO"))+SUMPRODUCT(BY1943:BY1947*(BX1943:BX1947="HOL"))</f>
        <v>0</v>
      </c>
      <c r="BY1949" s="49" t="s">
        <v>135</v>
      </c>
      <c r="BZ1949" s="41">
        <f t="shared" ref="BZ1949" si="46795">BZ1948*BW$4</f>
        <v>0</v>
      </c>
      <c r="CA1949" s="47" t="s">
        <v>39</v>
      </c>
      <c r="CB1949" s="40">
        <f t="shared" ref="CB1949" si="46796">SUMPRODUCT(CC1943:CC1947*(CB1943:CB1947="PTO"))+SUMPRODUCT(CC1943:CC1947*(CB1943:CB1947="HOL"))</f>
        <v>0</v>
      </c>
      <c r="CC1949" s="49" t="s">
        <v>135</v>
      </c>
      <c r="CD1949" s="41">
        <f t="shared" ref="CD1949" si="46797">CD1948*CA$4</f>
        <v>0</v>
      </c>
      <c r="CE1949" s="47" t="s">
        <v>39</v>
      </c>
      <c r="CF1949" s="40">
        <f t="shared" ref="CF1949" si="46798">SUMPRODUCT(CG1943:CG1947*(CF1943:CF1947="PTO"))+SUMPRODUCT(CG1943:CG1947*(CF1943:CF1947="HOL"))</f>
        <v>0</v>
      </c>
      <c r="CG1949" s="49" t="s">
        <v>135</v>
      </c>
      <c r="CH1949" s="41">
        <f t="shared" ref="CH1949" si="46799">CH1948*CE$4</f>
        <v>0</v>
      </c>
    </row>
    <row r="1950" spans="1:86" x14ac:dyDescent="0.25">
      <c r="A1950" s="70" t="s">
        <v>133</v>
      </c>
      <c r="B1950" s="71">
        <f t="shared" ref="B1950" ca="1" si="46800">D1950-B1951</f>
        <v>5.6460069558369952</v>
      </c>
      <c r="C1950" s="72" t="s">
        <v>122</v>
      </c>
      <c r="D1950" s="71">
        <f>IFERROR(INDEX(Holidays[FTE], MATCH(Entry!E1950, Holidays[Date], 0)), 1)*8*INDEX(FTEguide[[1]:[12]], MATCH(Entry!E1951, FTEguide[Weekday], 0), IF(Entry!E1953&gt;0, Entry!E1953, MONTH(Entry!E1950)))</f>
        <v>61.146006955836995</v>
      </c>
      <c r="E1950" s="60">
        <f t="shared" si="46111"/>
        <v>44106</v>
      </c>
      <c r="F1950" s="50" t="s">
        <v>128</v>
      </c>
      <c r="G1950" s="34" t="s">
        <v>136</v>
      </c>
      <c r="H1950" s="35" t="s">
        <v>23</v>
      </c>
      <c r="I1950" s="42">
        <f t="shared" ref="I1950" si="46801">parseTime(G1950)-(H1955=INT(RIGHT($F1950, 1)))</f>
        <v>8</v>
      </c>
      <c r="J1950" s="43">
        <f t="shared" ref="J1950:J1954" si="46802">isClocked(H1950)</f>
        <v>1</v>
      </c>
      <c r="K1950" s="34" t="s">
        <v>136</v>
      </c>
      <c r="L1950" s="35" t="s">
        <v>23</v>
      </c>
      <c r="M1950" s="42">
        <f t="shared" ref="M1950" si="46803">parseTime(K1950)-(L1955=INT(RIGHT($F1950, 1)))</f>
        <v>8</v>
      </c>
      <c r="N1950" s="43">
        <f t="shared" ref="N1950:N1954" si="46804">isClocked(L1950)</f>
        <v>1</v>
      </c>
      <c r="O1950" s="34"/>
      <c r="P1950" s="35"/>
      <c r="Q1950" s="42">
        <f t="shared" ref="Q1950" si="46805">parseTime(O1950)-(P1955=INT(RIGHT($F1950, 1)))</f>
        <v>0</v>
      </c>
      <c r="R1950" s="43">
        <f t="shared" ref="R1950:R1954" si="46806">isClocked(P1950)</f>
        <v>0</v>
      </c>
      <c r="S1950" s="34" t="s">
        <v>227</v>
      </c>
      <c r="T1950" s="35" t="s">
        <v>23</v>
      </c>
      <c r="U1950" s="42">
        <f t="shared" ref="U1950" si="46807">parseTime(S1950)-(T1955=INT(RIGHT($F1950, 1)))</f>
        <v>8</v>
      </c>
      <c r="V1950" s="43">
        <f t="shared" ref="V1950:V1954" si="46808">isClocked(T1950)</f>
        <v>1</v>
      </c>
      <c r="W1950" s="34"/>
      <c r="X1950" s="35"/>
      <c r="Y1950" s="42">
        <f t="shared" ref="Y1950" si="46809">parseTime(W1950)-(X1955=INT(RIGHT($F1950, 1)))</f>
        <v>0</v>
      </c>
      <c r="Z1950" s="43">
        <f t="shared" ref="Z1950:Z1954" si="46810">isClocked(X1950)</f>
        <v>0</v>
      </c>
      <c r="AA1950" s="34"/>
      <c r="AB1950" s="35"/>
      <c r="AC1950" s="42">
        <f t="shared" ref="AC1950" si="46811">parseTime(AA1950)-(AB1955=INT(RIGHT($F1950, 1)))</f>
        <v>0</v>
      </c>
      <c r="AD1950" s="43">
        <f t="shared" ref="AD1950:AD1954" si="46812">isClocked(AB1950)</f>
        <v>0</v>
      </c>
      <c r="AE1950" s="34" t="s">
        <v>245</v>
      </c>
      <c r="AF1950" s="35" t="s">
        <v>25</v>
      </c>
      <c r="AG1950" s="42">
        <f t="shared" ref="AG1950" si="46813">parseTime(AE1950)-(AF1955=INT(RIGHT($F1950, 1)))</f>
        <v>7.5</v>
      </c>
      <c r="AH1950" s="43">
        <f t="shared" ref="AH1950:AH1954" si="46814">isClocked(AF1950)</f>
        <v>1</v>
      </c>
      <c r="AI1950" s="34" t="s">
        <v>136</v>
      </c>
      <c r="AJ1950" s="35" t="s">
        <v>23</v>
      </c>
      <c r="AK1950" s="42">
        <f>parseTime(AI1950)-(AJ1955=INT(RIGHT($F1950, 1)))</f>
        <v>8</v>
      </c>
      <c r="AL1950" s="43">
        <f t="shared" ref="AL1950:AL1954" si="46815">isClocked(AJ1950)</f>
        <v>1</v>
      </c>
      <c r="AM1950" s="34"/>
      <c r="AN1950" s="35"/>
      <c r="AO1950" s="42">
        <f t="shared" ref="AO1950" si="46816">parseTime(AM1950)-(AN1955=INT(RIGHT($F1950, 1)))</f>
        <v>0</v>
      </c>
      <c r="AP1950" s="43">
        <f t="shared" ref="AP1950:AP1954" si="46817">isClocked(AN1950)</f>
        <v>0</v>
      </c>
      <c r="AQ1950" s="34"/>
      <c r="AR1950" s="35"/>
      <c r="AS1950" s="42">
        <f t="shared" ref="AS1950" si="46818">parseTime(AQ1950)-(AR1955=INT(RIGHT($F1950, 1)))</f>
        <v>0</v>
      </c>
      <c r="AT1950" s="43">
        <f t="shared" ref="AT1950:AT1954" si="46819">isClocked(AR1950)</f>
        <v>0</v>
      </c>
      <c r="AU1950" s="34"/>
      <c r="AV1950" s="35"/>
      <c r="AW1950" s="42">
        <f>parseTime(AU1950)-(AV1955=INT(RIGHT($F1950, 1)))</f>
        <v>0</v>
      </c>
      <c r="AX1950" s="43">
        <f t="shared" ref="AX1950:AX1954" si="46820">isClocked(AV1950)</f>
        <v>0</v>
      </c>
      <c r="AY1950" s="34"/>
      <c r="AZ1950" s="35"/>
      <c r="BA1950" s="42">
        <f>parseTime(AY1950)-(AZ1955=INT(RIGHT($F1950, 1)))</f>
        <v>0</v>
      </c>
      <c r="BB1950" s="43">
        <f t="shared" ref="BB1950:BB1954" si="46821">isClocked(AZ1950)</f>
        <v>0</v>
      </c>
      <c r="BC1950" s="34"/>
      <c r="BD1950" s="35"/>
      <c r="BE1950" s="42">
        <f>parseTime(BC1950)-(BD1955=INT(RIGHT($F1950, 1)))</f>
        <v>0</v>
      </c>
      <c r="BF1950" s="43">
        <f t="shared" ref="BF1950:BF1954" si="46822">isClocked(BD1950)</f>
        <v>0</v>
      </c>
      <c r="BG1950" s="34"/>
      <c r="BH1950" s="35"/>
      <c r="BI1950" s="42">
        <f>parseTime(BG1950)-(BH1955=INT(RIGHT($F1950, 1)))</f>
        <v>0</v>
      </c>
      <c r="BJ1950" s="43">
        <f t="shared" ref="BJ1950:BJ1954" si="46823">isClocked(BH1950)</f>
        <v>0</v>
      </c>
      <c r="BK1950" s="34"/>
      <c r="BL1950" s="35"/>
      <c r="BM1950" s="42">
        <f>parseTime(BK1950)-(BL1955=INT(RIGHT($F1950, 1)))</f>
        <v>0</v>
      </c>
      <c r="BN1950" s="43">
        <f t="shared" ref="BN1950:BN1954" si="46824">isClocked(BL1950)</f>
        <v>0</v>
      </c>
      <c r="BO1950" s="34" t="s">
        <v>136</v>
      </c>
      <c r="BP1950" s="35" t="s">
        <v>23</v>
      </c>
      <c r="BQ1950" s="42">
        <f t="shared" ref="BQ1950" si="46825">parseTime(BO1950)-(BP1955=INT(RIGHT($F1950, 1)))</f>
        <v>8</v>
      </c>
      <c r="BR1950" s="43">
        <f t="shared" ref="BR1950:BR1954" si="46826">isClocked(BP1950)</f>
        <v>1</v>
      </c>
      <c r="BS1950" s="34" t="s">
        <v>136</v>
      </c>
      <c r="BT1950" s="35" t="s">
        <v>23</v>
      </c>
      <c r="BU1950" s="42">
        <f t="shared" ref="BU1950" si="46827">parseTime(BS1950)-(BT1955=INT(RIGHT($F1950, 1)))</f>
        <v>8</v>
      </c>
      <c r="BV1950" s="43">
        <f t="shared" ref="BV1950:BV1954" si="46828">isClocked(BT1950)</f>
        <v>1</v>
      </c>
      <c r="BW1950" s="34"/>
      <c r="BX1950" s="35"/>
      <c r="BY1950" s="42">
        <f t="shared" ref="BY1950" si="46829">parseTime(BW1950)-(BX1955=INT(RIGHT($F1950, 1)))</f>
        <v>0</v>
      </c>
      <c r="BZ1950" s="43">
        <f t="shared" ref="BZ1950:BZ1954" si="46830">isClocked(BX1950)</f>
        <v>0</v>
      </c>
      <c r="CA1950" s="34"/>
      <c r="CB1950" s="35"/>
      <c r="CC1950" s="42">
        <f t="shared" ref="CC1950" si="46831">parseTime(CA1950)-(CB1955=INT(RIGHT($F1950, 1)))</f>
        <v>0</v>
      </c>
      <c r="CD1950" s="43">
        <f t="shared" ref="CD1950:CD1954" si="46832">isClocked(CB1950)</f>
        <v>0</v>
      </c>
      <c r="CE1950" s="34"/>
      <c r="CF1950" s="35"/>
      <c r="CG1950" s="42">
        <f t="shared" ref="CG1950" si="46833">parseTime(CE1950)-(CF1955=INT(RIGHT($F1950, 1)))</f>
        <v>0</v>
      </c>
      <c r="CH1950" s="43">
        <f t="shared" ref="CH1950:CH1954" si="46834">isClocked(CF1950)</f>
        <v>0</v>
      </c>
    </row>
    <row r="1951" spans="1:86" x14ac:dyDescent="0.25">
      <c r="A1951" s="56" t="s">
        <v>0</v>
      </c>
      <c r="B1951" s="57">
        <f t="shared" ca="1" si="45627"/>
        <v>55.5</v>
      </c>
      <c r="C1951" s="14" t="s">
        <v>252</v>
      </c>
      <c r="D1951" s="14">
        <f t="shared" ref="D1951:D2014" si="46835">(E1954+(E1953/2))*8-0.5</f>
        <v>53.7</v>
      </c>
      <c r="E1951" s="55" t="str">
        <f t="shared" si="45628"/>
        <v>Friday</v>
      </c>
      <c r="F1951" s="51" t="s">
        <v>129</v>
      </c>
      <c r="G1951" s="36"/>
      <c r="H1951" s="37"/>
      <c r="I1951" s="44">
        <f t="shared" ref="I1951" si="46836">parseTime(G1951)-(H1955=INT(RIGHT($F1951, 1)))</f>
        <v>0</v>
      </c>
      <c r="J1951" s="45">
        <f t="shared" si="46802"/>
        <v>0</v>
      </c>
      <c r="K1951" s="36"/>
      <c r="L1951" s="37"/>
      <c r="M1951" s="44">
        <f t="shared" ref="M1951" si="46837">parseTime(K1951)-(L1955=INT(RIGHT($F1951, 1)))</f>
        <v>0</v>
      </c>
      <c r="N1951" s="45">
        <f t="shared" si="46804"/>
        <v>0</v>
      </c>
      <c r="O1951" s="36"/>
      <c r="P1951" s="37"/>
      <c r="Q1951" s="44">
        <f t="shared" ref="Q1951" si="46838">parseTime(O1951)-(P1955=INT(RIGHT($F1951, 1)))</f>
        <v>0</v>
      </c>
      <c r="R1951" s="45">
        <f t="shared" si="46806"/>
        <v>0</v>
      </c>
      <c r="S1951" s="36"/>
      <c r="T1951" s="37"/>
      <c r="U1951" s="44">
        <f t="shared" ref="U1951" si="46839">parseTime(S1951)-(T1955=INT(RIGHT($F1951, 1)))</f>
        <v>0</v>
      </c>
      <c r="V1951" s="45">
        <f t="shared" si="46808"/>
        <v>0</v>
      </c>
      <c r="W1951" s="36"/>
      <c r="X1951" s="37"/>
      <c r="Y1951" s="44">
        <f t="shared" ref="Y1951" si="46840">parseTime(W1951)-(X1955=INT(RIGHT($F1951, 1)))</f>
        <v>0</v>
      </c>
      <c r="Z1951" s="45">
        <f t="shared" si="46810"/>
        <v>0</v>
      </c>
      <c r="AA1951" s="36"/>
      <c r="AB1951" s="37"/>
      <c r="AC1951" s="44">
        <f t="shared" ref="AC1951" si="46841">parseTime(AA1951)-(AB1955=INT(RIGHT($F1951, 1)))</f>
        <v>0</v>
      </c>
      <c r="AD1951" s="45">
        <f t="shared" si="46812"/>
        <v>0</v>
      </c>
      <c r="AE1951" s="36"/>
      <c r="AF1951" s="37"/>
      <c r="AG1951" s="44">
        <f t="shared" ref="AG1951" si="46842">parseTime(AE1951)-(AF1955=INT(RIGHT($F1951, 1)))</f>
        <v>0</v>
      </c>
      <c r="AH1951" s="45">
        <f t="shared" si="46814"/>
        <v>0</v>
      </c>
      <c r="AI1951" s="36"/>
      <c r="AJ1951" s="37"/>
      <c r="AK1951" s="44">
        <f>parseTime(AI1951)-(AJ1955=INT(RIGHT($F1951, 1)))</f>
        <v>0</v>
      </c>
      <c r="AL1951" s="45">
        <f t="shared" si="46815"/>
        <v>0</v>
      </c>
      <c r="AM1951" s="36"/>
      <c r="AN1951" s="37"/>
      <c r="AO1951" s="44">
        <f t="shared" ref="AO1951" si="46843">parseTime(AM1951)-(AN1955=INT(RIGHT($F1951, 1)))</f>
        <v>0</v>
      </c>
      <c r="AP1951" s="45">
        <f t="shared" si="46817"/>
        <v>0</v>
      </c>
      <c r="AQ1951" s="36"/>
      <c r="AR1951" s="37"/>
      <c r="AS1951" s="44">
        <f t="shared" ref="AS1951" si="46844">parseTime(AQ1951)-(AR1955=INT(RIGHT($F1951, 1)))</f>
        <v>0</v>
      </c>
      <c r="AT1951" s="45">
        <f t="shared" si="46819"/>
        <v>0</v>
      </c>
      <c r="AU1951" s="36"/>
      <c r="AV1951" s="37"/>
      <c r="AW1951" s="44">
        <f>parseTime(AU1951)-(AV1955=INT(RIGHT($F1951, 1)))</f>
        <v>0</v>
      </c>
      <c r="AX1951" s="45">
        <f t="shared" si="46820"/>
        <v>0</v>
      </c>
      <c r="AY1951" s="36"/>
      <c r="AZ1951" s="37"/>
      <c r="BA1951" s="44">
        <f>parseTime(AY1951)-(AZ1955=INT(RIGHT($F1951, 1)))</f>
        <v>0</v>
      </c>
      <c r="BB1951" s="45">
        <f t="shared" si="46821"/>
        <v>0</v>
      </c>
      <c r="BC1951" s="36"/>
      <c r="BD1951" s="37"/>
      <c r="BE1951" s="44">
        <f>parseTime(BC1951)-(BD1955=INT(RIGHT($F1951, 1)))</f>
        <v>0</v>
      </c>
      <c r="BF1951" s="45">
        <f t="shared" si="46822"/>
        <v>0</v>
      </c>
      <c r="BG1951" s="36"/>
      <c r="BH1951" s="37"/>
      <c r="BI1951" s="44">
        <f>parseTime(BG1951)-(BH1955=INT(RIGHT($F1951, 1)))</f>
        <v>0</v>
      </c>
      <c r="BJ1951" s="45">
        <f t="shared" si="46823"/>
        <v>0</v>
      </c>
      <c r="BK1951" s="36"/>
      <c r="BL1951" s="37"/>
      <c r="BM1951" s="44">
        <f>parseTime(BK1951)-(BL1955=INT(RIGHT($F1951, 1)))</f>
        <v>0</v>
      </c>
      <c r="BN1951" s="45">
        <f t="shared" si="46824"/>
        <v>0</v>
      </c>
      <c r="BO1951" s="36"/>
      <c r="BP1951" s="37"/>
      <c r="BQ1951" s="44">
        <f t="shared" ref="BQ1951" si="46845">parseTime(BO1951)-(BP1955=INT(RIGHT($F1951, 1)))</f>
        <v>0</v>
      </c>
      <c r="BR1951" s="45">
        <f t="shared" si="46826"/>
        <v>0</v>
      </c>
      <c r="BS1951" s="36"/>
      <c r="BT1951" s="37"/>
      <c r="BU1951" s="44">
        <f t="shared" ref="BU1951" si="46846">parseTime(BS1951)-(BT1955=INT(RIGHT($F1951, 1)))</f>
        <v>0</v>
      </c>
      <c r="BV1951" s="45">
        <f t="shared" si="46828"/>
        <v>0</v>
      </c>
      <c r="BW1951" s="36"/>
      <c r="BX1951" s="37"/>
      <c r="BY1951" s="44">
        <f t="shared" ref="BY1951" si="46847">parseTime(BW1951)-(BX1955=INT(RIGHT($F1951, 1)))</f>
        <v>0</v>
      </c>
      <c r="BZ1951" s="45">
        <f t="shared" si="46830"/>
        <v>0</v>
      </c>
      <c r="CA1951" s="36"/>
      <c r="CB1951" s="37"/>
      <c r="CC1951" s="44">
        <f t="shared" ref="CC1951" si="46848">parseTime(CA1951)-(CB1955=INT(RIGHT($F1951, 1)))</f>
        <v>0</v>
      </c>
      <c r="CD1951" s="45">
        <f t="shared" si="46832"/>
        <v>0</v>
      </c>
      <c r="CE1951" s="36"/>
      <c r="CF1951" s="37"/>
      <c r="CG1951" s="44">
        <f t="shared" ref="CG1951" si="46849">parseTime(CE1951)-(CF1955=INT(RIGHT($F1951, 1)))</f>
        <v>0</v>
      </c>
      <c r="CH1951" s="45">
        <f t="shared" si="46834"/>
        <v>0</v>
      </c>
    </row>
    <row r="1952" spans="1:86" x14ac:dyDescent="0.25">
      <c r="A1952" s="56" t="s">
        <v>117</v>
      </c>
      <c r="B1952" s="57">
        <f t="shared" ref="B1952" ca="1" si="46850">roleHours(G1950:CH1956, "MFD")</f>
        <v>48</v>
      </c>
      <c r="C1952" s="14">
        <f t="shared" ref="C1952:C1955" ca="1" si="46851">B1952/8</f>
        <v>6</v>
      </c>
      <c r="D1952" s="14">
        <f t="shared" ref="D1952" ca="1" si="46852">B1951-D1951</f>
        <v>1.7999999999999972</v>
      </c>
      <c r="E1952" s="20" t="s">
        <v>127</v>
      </c>
      <c r="F1952" s="51" t="s">
        <v>130</v>
      </c>
      <c r="G1952" s="36"/>
      <c r="H1952" s="37"/>
      <c r="I1952" s="44">
        <f t="shared" ref="I1952" si="46853">parseTime(G1952)-(H1955=INT(RIGHT($F1952, 1)))</f>
        <v>0</v>
      </c>
      <c r="J1952" s="45">
        <f t="shared" si="46802"/>
        <v>0</v>
      </c>
      <c r="K1952" s="36"/>
      <c r="L1952" s="37"/>
      <c r="M1952" s="44">
        <f t="shared" ref="M1952" si="46854">parseTime(K1952)-(L1955=INT(RIGHT($F1952, 1)))</f>
        <v>0</v>
      </c>
      <c r="N1952" s="45">
        <f t="shared" si="46804"/>
        <v>0</v>
      </c>
      <c r="O1952" s="36"/>
      <c r="P1952" s="37"/>
      <c r="Q1952" s="44">
        <f t="shared" ref="Q1952" si="46855">parseTime(O1952)-(P1955=INT(RIGHT($F1952, 1)))</f>
        <v>0</v>
      </c>
      <c r="R1952" s="45">
        <f t="shared" si="46806"/>
        <v>0</v>
      </c>
      <c r="S1952" s="36"/>
      <c r="T1952" s="37"/>
      <c r="U1952" s="44">
        <f t="shared" ref="U1952" si="46856">parseTime(S1952)-(T1955=INT(RIGHT($F1952, 1)))</f>
        <v>0</v>
      </c>
      <c r="V1952" s="45">
        <f t="shared" si="46808"/>
        <v>0</v>
      </c>
      <c r="W1952" s="36"/>
      <c r="X1952" s="37"/>
      <c r="Y1952" s="44">
        <f t="shared" ref="Y1952" si="46857">parseTime(W1952)-(X1955=INT(RIGHT($F1952, 1)))</f>
        <v>0</v>
      </c>
      <c r="Z1952" s="45">
        <f t="shared" si="46810"/>
        <v>0</v>
      </c>
      <c r="AA1952" s="36"/>
      <c r="AB1952" s="37"/>
      <c r="AC1952" s="44">
        <f t="shared" ref="AC1952" si="46858">parseTime(AA1952)-(AB1955=INT(RIGHT($F1952, 1)))</f>
        <v>0</v>
      </c>
      <c r="AD1952" s="45">
        <f t="shared" si="46812"/>
        <v>0</v>
      </c>
      <c r="AE1952" s="36"/>
      <c r="AF1952" s="37"/>
      <c r="AG1952" s="44">
        <f t="shared" ref="AG1952" si="46859">parseTime(AE1952)-(AF1955=INT(RIGHT($F1952, 1)))</f>
        <v>0</v>
      </c>
      <c r="AH1952" s="45">
        <f t="shared" si="46814"/>
        <v>0</v>
      </c>
      <c r="AI1952" s="36"/>
      <c r="AJ1952" s="37"/>
      <c r="AK1952" s="44">
        <f>parseTime(AI1952)-(AJ1955=INT(RIGHT($F1952, 1)))</f>
        <v>0</v>
      </c>
      <c r="AL1952" s="45">
        <f t="shared" si="46815"/>
        <v>0</v>
      </c>
      <c r="AM1952" s="36"/>
      <c r="AN1952" s="37"/>
      <c r="AO1952" s="44">
        <f t="shared" ref="AO1952" si="46860">parseTime(AM1952)-(AN1955=INT(RIGHT($F1952, 1)))</f>
        <v>0</v>
      </c>
      <c r="AP1952" s="45">
        <f t="shared" si="46817"/>
        <v>0</v>
      </c>
      <c r="AQ1952" s="36"/>
      <c r="AR1952" s="37"/>
      <c r="AS1952" s="44">
        <f t="shared" ref="AS1952" si="46861">parseTime(AQ1952)-(AR1955=INT(RIGHT($F1952, 1)))</f>
        <v>0</v>
      </c>
      <c r="AT1952" s="45">
        <f t="shared" si="46819"/>
        <v>0</v>
      </c>
      <c r="AU1952" s="36"/>
      <c r="AV1952" s="37"/>
      <c r="AW1952" s="44">
        <f>parseTime(AU1952)-(AV1955=INT(RIGHT($F1952, 1)))</f>
        <v>0</v>
      </c>
      <c r="AX1952" s="45">
        <f t="shared" si="46820"/>
        <v>0</v>
      </c>
      <c r="AY1952" s="36"/>
      <c r="AZ1952" s="37"/>
      <c r="BA1952" s="44">
        <f>parseTime(AY1952)-(AZ1955=INT(RIGHT($F1952, 1)))</f>
        <v>0</v>
      </c>
      <c r="BB1952" s="45">
        <f t="shared" si="46821"/>
        <v>0</v>
      </c>
      <c r="BC1952" s="36"/>
      <c r="BD1952" s="37"/>
      <c r="BE1952" s="44">
        <f>parseTime(BC1952)-(BD1955=INT(RIGHT($F1952, 1)))</f>
        <v>0</v>
      </c>
      <c r="BF1952" s="45">
        <f t="shared" si="46822"/>
        <v>0</v>
      </c>
      <c r="BG1952" s="36"/>
      <c r="BH1952" s="37"/>
      <c r="BI1952" s="44">
        <f>parseTime(BG1952)-(BH1955=INT(RIGHT($F1952, 1)))</f>
        <v>0</v>
      </c>
      <c r="BJ1952" s="45">
        <f t="shared" si="46823"/>
        <v>0</v>
      </c>
      <c r="BK1952" s="36"/>
      <c r="BL1952" s="37"/>
      <c r="BM1952" s="44">
        <f>parseTime(BK1952)-(BL1955=INT(RIGHT($F1952, 1)))</f>
        <v>0</v>
      </c>
      <c r="BN1952" s="45">
        <f t="shared" si="46824"/>
        <v>0</v>
      </c>
      <c r="BO1952" s="36"/>
      <c r="BP1952" s="37"/>
      <c r="BQ1952" s="44">
        <f t="shared" ref="BQ1952" si="46862">parseTime(BO1952)-(BP1955=INT(RIGHT($F1952, 1)))</f>
        <v>0</v>
      </c>
      <c r="BR1952" s="45">
        <f t="shared" si="46826"/>
        <v>0</v>
      </c>
      <c r="BS1952" s="36"/>
      <c r="BT1952" s="37"/>
      <c r="BU1952" s="44">
        <f t="shared" ref="BU1952" si="46863">parseTime(BS1952)-(BT1955=INT(RIGHT($F1952, 1)))</f>
        <v>0</v>
      </c>
      <c r="BV1952" s="45">
        <f t="shared" si="46828"/>
        <v>0</v>
      </c>
      <c r="BW1952" s="36"/>
      <c r="BX1952" s="37"/>
      <c r="BY1952" s="44">
        <f t="shared" ref="BY1952" si="46864">parseTime(BW1952)-(BX1955=INT(RIGHT($F1952, 1)))</f>
        <v>0</v>
      </c>
      <c r="BZ1952" s="45">
        <f t="shared" si="46830"/>
        <v>0</v>
      </c>
      <c r="CA1952" s="36"/>
      <c r="CB1952" s="37"/>
      <c r="CC1952" s="44">
        <f t="shared" ref="CC1952" si="46865">parseTime(CA1952)-(CB1955=INT(RIGHT($F1952, 1)))</f>
        <v>0</v>
      </c>
      <c r="CD1952" s="45">
        <f t="shared" si="46832"/>
        <v>0</v>
      </c>
      <c r="CE1952" s="36"/>
      <c r="CF1952" s="37"/>
      <c r="CG1952" s="44">
        <f t="shared" ref="CG1952" si="46866">parseTime(CE1952)-(CF1955=INT(RIGHT($F1952, 1)))</f>
        <v>0</v>
      </c>
      <c r="CH1952" s="45">
        <f t="shared" si="46834"/>
        <v>0</v>
      </c>
    </row>
    <row r="1953" spans="1:86" x14ac:dyDescent="0.25">
      <c r="A1953" s="56"/>
      <c r="B1953" s="57"/>
      <c r="C1953" s="14">
        <f t="shared" si="46851"/>
        <v>0</v>
      </c>
      <c r="D1953" s="14" t="s">
        <v>259</v>
      </c>
      <c r="E1953" s="20">
        <v>4.25</v>
      </c>
      <c r="F1953" s="51" t="s">
        <v>131</v>
      </c>
      <c r="G1953" s="36"/>
      <c r="H1953" s="37"/>
      <c r="I1953" s="44">
        <f t="shared" ref="I1953" si="46867">parseTime(G1953)-(H1955=INT(RIGHT($F1953, 1)))</f>
        <v>0</v>
      </c>
      <c r="J1953" s="45">
        <f t="shared" si="46802"/>
        <v>0</v>
      </c>
      <c r="K1953" s="36"/>
      <c r="L1953" s="37"/>
      <c r="M1953" s="44">
        <f t="shared" ref="M1953" si="46868">parseTime(K1953)-(L1955=INT(RIGHT($F1953, 1)))</f>
        <v>0</v>
      </c>
      <c r="N1953" s="45">
        <f t="shared" si="46804"/>
        <v>0</v>
      </c>
      <c r="O1953" s="36"/>
      <c r="P1953" s="37"/>
      <c r="Q1953" s="44">
        <f t="shared" ref="Q1953" si="46869">parseTime(O1953)-(P1955=INT(RIGHT($F1953, 1)))</f>
        <v>0</v>
      </c>
      <c r="R1953" s="45">
        <f t="shared" si="46806"/>
        <v>0</v>
      </c>
      <c r="S1953" s="36"/>
      <c r="T1953" s="37"/>
      <c r="U1953" s="44">
        <f t="shared" ref="U1953" si="46870">parseTime(S1953)-(T1955=INT(RIGHT($F1953, 1)))</f>
        <v>0</v>
      </c>
      <c r="V1953" s="45">
        <f t="shared" si="46808"/>
        <v>0</v>
      </c>
      <c r="W1953" s="36"/>
      <c r="X1953" s="37"/>
      <c r="Y1953" s="44">
        <f t="shared" ref="Y1953" si="46871">parseTime(W1953)-(X1955=INT(RIGHT($F1953, 1)))</f>
        <v>0</v>
      </c>
      <c r="Z1953" s="45">
        <f t="shared" si="46810"/>
        <v>0</v>
      </c>
      <c r="AA1953" s="36"/>
      <c r="AB1953" s="37"/>
      <c r="AC1953" s="44">
        <f t="shared" ref="AC1953" si="46872">parseTime(AA1953)-(AB1955=INT(RIGHT($F1953, 1)))</f>
        <v>0</v>
      </c>
      <c r="AD1953" s="45">
        <f t="shared" si="46812"/>
        <v>0</v>
      </c>
      <c r="AE1953" s="36"/>
      <c r="AF1953" s="37"/>
      <c r="AG1953" s="44">
        <f t="shared" ref="AG1953" si="46873">parseTime(AE1953)-(AF1955=INT(RIGHT($F1953, 1)))</f>
        <v>0</v>
      </c>
      <c r="AH1953" s="45">
        <f t="shared" si="46814"/>
        <v>0</v>
      </c>
      <c r="AI1953" s="36"/>
      <c r="AJ1953" s="37"/>
      <c r="AK1953" s="44">
        <f>parseTime(AI1953)-(AJ1955=INT(RIGHT($F1953, 1)))</f>
        <v>0</v>
      </c>
      <c r="AL1953" s="45">
        <f t="shared" si="46815"/>
        <v>0</v>
      </c>
      <c r="AM1953" s="36"/>
      <c r="AN1953" s="37"/>
      <c r="AO1953" s="44">
        <f t="shared" ref="AO1953" si="46874">parseTime(AM1953)-(AN1955=INT(RIGHT($F1953, 1)))</f>
        <v>0</v>
      </c>
      <c r="AP1953" s="45">
        <f t="shared" si="46817"/>
        <v>0</v>
      </c>
      <c r="AQ1953" s="36"/>
      <c r="AR1953" s="37"/>
      <c r="AS1953" s="44">
        <f t="shared" ref="AS1953" si="46875">parseTime(AQ1953)-(AR1955=INT(RIGHT($F1953, 1)))</f>
        <v>0</v>
      </c>
      <c r="AT1953" s="45">
        <f t="shared" si="46819"/>
        <v>0</v>
      </c>
      <c r="AU1953" s="36"/>
      <c r="AV1953" s="37"/>
      <c r="AW1953" s="44">
        <f>parseTime(AU1953)-(AV1955=INT(RIGHT($F1953, 1)))</f>
        <v>0</v>
      </c>
      <c r="AX1953" s="45">
        <f t="shared" si="46820"/>
        <v>0</v>
      </c>
      <c r="AY1953" s="36"/>
      <c r="AZ1953" s="37"/>
      <c r="BA1953" s="44">
        <f>parseTime(AY1953)-(AZ1955=INT(RIGHT($F1953, 1)))</f>
        <v>0</v>
      </c>
      <c r="BB1953" s="45">
        <f t="shared" si="46821"/>
        <v>0</v>
      </c>
      <c r="BC1953" s="36"/>
      <c r="BD1953" s="37"/>
      <c r="BE1953" s="44">
        <f>parseTime(BC1953)-(BD1955=INT(RIGHT($F1953, 1)))</f>
        <v>0</v>
      </c>
      <c r="BF1953" s="45">
        <f t="shared" si="46822"/>
        <v>0</v>
      </c>
      <c r="BG1953" s="36"/>
      <c r="BH1953" s="37"/>
      <c r="BI1953" s="44">
        <f>parseTime(BG1953)-(BH1955=INT(RIGHT($F1953, 1)))</f>
        <v>0</v>
      </c>
      <c r="BJ1953" s="45">
        <f t="shared" si="46823"/>
        <v>0</v>
      </c>
      <c r="BK1953" s="36"/>
      <c r="BL1953" s="37"/>
      <c r="BM1953" s="44">
        <f>parseTime(BK1953)-(BL1955=INT(RIGHT($F1953, 1)))</f>
        <v>0</v>
      </c>
      <c r="BN1953" s="45">
        <f t="shared" si="46824"/>
        <v>0</v>
      </c>
      <c r="BO1953" s="36"/>
      <c r="BP1953" s="37"/>
      <c r="BQ1953" s="44">
        <f t="shared" ref="BQ1953" si="46876">parseTime(BO1953)-(BP1955=INT(RIGHT($F1953, 1)))</f>
        <v>0</v>
      </c>
      <c r="BR1953" s="45">
        <f t="shared" si="46826"/>
        <v>0</v>
      </c>
      <c r="BS1953" s="36"/>
      <c r="BT1953" s="37"/>
      <c r="BU1953" s="44">
        <f t="shared" ref="BU1953" si="46877">parseTime(BS1953)-(BT1955=INT(RIGHT($F1953, 1)))</f>
        <v>0</v>
      </c>
      <c r="BV1953" s="45">
        <f t="shared" si="46828"/>
        <v>0</v>
      </c>
      <c r="BW1953" s="36"/>
      <c r="BX1953" s="37"/>
      <c r="BY1953" s="44">
        <f t="shared" ref="BY1953" si="46878">parseTime(BW1953)-(BX1955=INT(RIGHT($F1953, 1)))</f>
        <v>0</v>
      </c>
      <c r="BZ1953" s="45">
        <f t="shared" si="46830"/>
        <v>0</v>
      </c>
      <c r="CA1953" s="36"/>
      <c r="CB1953" s="37"/>
      <c r="CC1953" s="44">
        <f t="shared" ref="CC1953" si="46879">parseTime(CA1953)-(CB1955=INT(RIGHT($F1953, 1)))</f>
        <v>0</v>
      </c>
      <c r="CD1953" s="45">
        <f t="shared" si="46832"/>
        <v>0</v>
      </c>
      <c r="CE1953" s="36"/>
      <c r="CF1953" s="37"/>
      <c r="CG1953" s="44">
        <f t="shared" ref="CG1953" si="46880">parseTime(CE1953)-(CF1955=INT(RIGHT($F1953, 1)))</f>
        <v>0</v>
      </c>
      <c r="CH1953" s="45">
        <f t="shared" si="46834"/>
        <v>0</v>
      </c>
    </row>
    <row r="1954" spans="1:86" x14ac:dyDescent="0.25">
      <c r="A1954" s="56" t="s">
        <v>119</v>
      </c>
      <c r="B1954" s="57">
        <f t="shared" ref="B1954" ca="1" si="46881">roleHours(G1950:CH1956, "MCC")</f>
        <v>7.5</v>
      </c>
      <c r="C1954" s="14">
        <f t="shared" ca="1" si="46851"/>
        <v>0.9375</v>
      </c>
      <c r="D1954" s="14" t="s">
        <v>260</v>
      </c>
      <c r="E1954" s="20">
        <v>4.6500000000000004</v>
      </c>
      <c r="F1954" s="51" t="s">
        <v>132</v>
      </c>
      <c r="G1954" s="36"/>
      <c r="H1954" s="37"/>
      <c r="I1954" s="44">
        <f t="shared" ref="I1954" si="46882">parseTime(G1954)-(H1955=INT(RIGHT($F1954, 1)))</f>
        <v>0</v>
      </c>
      <c r="J1954" s="45">
        <f t="shared" si="46802"/>
        <v>0</v>
      </c>
      <c r="K1954" s="36"/>
      <c r="L1954" s="37"/>
      <c r="M1954" s="44">
        <f t="shared" ref="M1954" si="46883">parseTime(K1954)-(L1955=INT(RIGHT($F1954, 1)))</f>
        <v>0</v>
      </c>
      <c r="N1954" s="45">
        <f t="shared" si="46804"/>
        <v>0</v>
      </c>
      <c r="O1954" s="36"/>
      <c r="P1954" s="37"/>
      <c r="Q1954" s="44">
        <f t="shared" ref="Q1954" si="46884">parseTime(O1954)-(P1955=INT(RIGHT($F1954, 1)))</f>
        <v>0</v>
      </c>
      <c r="R1954" s="45">
        <f t="shared" si="46806"/>
        <v>0</v>
      </c>
      <c r="S1954" s="36"/>
      <c r="T1954" s="37"/>
      <c r="U1954" s="44">
        <f t="shared" ref="U1954" si="46885">parseTime(S1954)-(T1955=INT(RIGHT($F1954, 1)))</f>
        <v>0</v>
      </c>
      <c r="V1954" s="45">
        <f t="shared" si="46808"/>
        <v>0</v>
      </c>
      <c r="W1954" s="36"/>
      <c r="X1954" s="37"/>
      <c r="Y1954" s="44">
        <f t="shared" ref="Y1954" si="46886">parseTime(W1954)-(X1955=INT(RIGHT($F1954, 1)))</f>
        <v>0</v>
      </c>
      <c r="Z1954" s="45">
        <f t="shared" si="46810"/>
        <v>0</v>
      </c>
      <c r="AA1954" s="36"/>
      <c r="AB1954" s="37"/>
      <c r="AC1954" s="44">
        <f t="shared" ref="AC1954" si="46887">parseTime(AA1954)-(AB1955=INT(RIGHT($F1954, 1)))</f>
        <v>0</v>
      </c>
      <c r="AD1954" s="45">
        <f t="shared" si="46812"/>
        <v>0</v>
      </c>
      <c r="AE1954" s="36"/>
      <c r="AF1954" s="37"/>
      <c r="AG1954" s="44">
        <f t="shared" ref="AG1954" si="46888">parseTime(AE1954)-(AF1955=INT(RIGHT($F1954, 1)))</f>
        <v>0</v>
      </c>
      <c r="AH1954" s="45">
        <f t="shared" si="46814"/>
        <v>0</v>
      </c>
      <c r="AI1954" s="36"/>
      <c r="AJ1954" s="37"/>
      <c r="AK1954" s="44">
        <f>parseTime(AI1954)-(AJ1955=INT(RIGHT($F1954, 1)))</f>
        <v>0</v>
      </c>
      <c r="AL1954" s="45">
        <f t="shared" si="46815"/>
        <v>0</v>
      </c>
      <c r="AM1954" s="36"/>
      <c r="AN1954" s="37"/>
      <c r="AO1954" s="44">
        <f t="shared" ref="AO1954" si="46889">parseTime(AM1954)-(AN1955=INT(RIGHT($F1954, 1)))</f>
        <v>0</v>
      </c>
      <c r="AP1954" s="45">
        <f t="shared" si="46817"/>
        <v>0</v>
      </c>
      <c r="AQ1954" s="36"/>
      <c r="AR1954" s="37"/>
      <c r="AS1954" s="44">
        <f t="shared" ref="AS1954" si="46890">parseTime(AQ1954)-(AR1955=INT(RIGHT($F1954, 1)))</f>
        <v>0</v>
      </c>
      <c r="AT1954" s="45">
        <f t="shared" si="46819"/>
        <v>0</v>
      </c>
      <c r="AU1954" s="36"/>
      <c r="AV1954" s="37"/>
      <c r="AW1954" s="44">
        <f>parseTime(AU1954)-(AV1955=INT(RIGHT($F1954, 1)))</f>
        <v>0</v>
      </c>
      <c r="AX1954" s="45">
        <f t="shared" si="46820"/>
        <v>0</v>
      </c>
      <c r="AY1954" s="36"/>
      <c r="AZ1954" s="37"/>
      <c r="BA1954" s="44">
        <f>parseTime(AY1954)-(AZ1955=INT(RIGHT($F1954, 1)))</f>
        <v>0</v>
      </c>
      <c r="BB1954" s="45">
        <f t="shared" si="46821"/>
        <v>0</v>
      </c>
      <c r="BC1954" s="36"/>
      <c r="BD1954" s="37"/>
      <c r="BE1954" s="44">
        <f>parseTime(BC1954)-(BD1955=INT(RIGHT($F1954, 1)))</f>
        <v>0</v>
      </c>
      <c r="BF1954" s="45">
        <f t="shared" si="46822"/>
        <v>0</v>
      </c>
      <c r="BG1954" s="36"/>
      <c r="BH1954" s="37"/>
      <c r="BI1954" s="44">
        <f>parseTime(BG1954)-(BH1955=INT(RIGHT($F1954, 1)))</f>
        <v>0</v>
      </c>
      <c r="BJ1954" s="45">
        <f t="shared" si="46823"/>
        <v>0</v>
      </c>
      <c r="BK1954" s="36"/>
      <c r="BL1954" s="37"/>
      <c r="BM1954" s="44">
        <f>parseTime(BK1954)-(BL1955=INT(RIGHT($F1954, 1)))</f>
        <v>0</v>
      </c>
      <c r="BN1954" s="45">
        <f t="shared" si="46824"/>
        <v>0</v>
      </c>
      <c r="BO1954" s="36"/>
      <c r="BP1954" s="37"/>
      <c r="BQ1954" s="44">
        <f t="shared" ref="BQ1954" si="46891">parseTime(BO1954)-(BP1955=INT(RIGHT($F1954, 1)))</f>
        <v>0</v>
      </c>
      <c r="BR1954" s="45">
        <f t="shared" si="46826"/>
        <v>0</v>
      </c>
      <c r="BS1954" s="36"/>
      <c r="BT1954" s="37"/>
      <c r="BU1954" s="44">
        <f t="shared" ref="BU1954" si="46892">parseTime(BS1954)-(BT1955=INT(RIGHT($F1954, 1)))</f>
        <v>0</v>
      </c>
      <c r="BV1954" s="45">
        <f t="shared" si="46828"/>
        <v>0</v>
      </c>
      <c r="BW1954" s="36"/>
      <c r="BX1954" s="37"/>
      <c r="BY1954" s="44">
        <f t="shared" ref="BY1954" si="46893">parseTime(BW1954)-(BX1955=INT(RIGHT($F1954, 1)))</f>
        <v>0</v>
      </c>
      <c r="BZ1954" s="45">
        <f t="shared" si="46830"/>
        <v>0</v>
      </c>
      <c r="CA1954" s="36"/>
      <c r="CB1954" s="37"/>
      <c r="CC1954" s="44">
        <f t="shared" ref="CC1954" si="46894">parseTime(CA1954)-(CB1955=INT(RIGHT($F1954, 1)))</f>
        <v>0</v>
      </c>
      <c r="CD1954" s="45">
        <f t="shared" si="46832"/>
        <v>0</v>
      </c>
      <c r="CE1954" s="36"/>
      <c r="CF1954" s="37"/>
      <c r="CG1954" s="44">
        <f t="shared" ref="CG1954" si="46895">parseTime(CE1954)-(CF1955=INT(RIGHT($F1954, 1)))</f>
        <v>0</v>
      </c>
      <c r="CH1954" s="45">
        <f t="shared" si="46834"/>
        <v>0</v>
      </c>
    </row>
    <row r="1955" spans="1:86" x14ac:dyDescent="0.25">
      <c r="A1955" s="56"/>
      <c r="B1955" s="57"/>
      <c r="C1955" s="14">
        <f t="shared" si="46851"/>
        <v>0</v>
      </c>
      <c r="D1955" s="14"/>
      <c r="E1955" s="20">
        <f t="shared" ref="E1955" si="46896">((7.5/2)-0.5+E1954)*8</f>
        <v>63.2</v>
      </c>
      <c r="F1955" s="51"/>
      <c r="G1955" s="46" t="s">
        <v>134</v>
      </c>
      <c r="H1955" s="38">
        <f t="shared" ref="H1955" si="46897">lunchAdjust(G1950:H1954)</f>
        <v>1</v>
      </c>
      <c r="I1955" s="48" t="s">
        <v>0</v>
      </c>
      <c r="J1955" s="39">
        <f t="shared" ref="J1955" si="46898">SUMPRODUCT(I1950:I1954*J1950:J1954)</f>
        <v>8</v>
      </c>
      <c r="K1955" s="46" t="s">
        <v>134</v>
      </c>
      <c r="L1955" s="38">
        <f t="shared" ref="L1955" si="46899">lunchAdjust(K1950:L1954)</f>
        <v>1</v>
      </c>
      <c r="M1955" s="48" t="s">
        <v>0</v>
      </c>
      <c r="N1955" s="39">
        <f t="shared" ref="N1955" si="46900">SUMPRODUCT(M1950:M1954*N1950:N1954)</f>
        <v>8</v>
      </c>
      <c r="O1955" s="46" t="s">
        <v>134</v>
      </c>
      <c r="P1955" s="38">
        <f t="shared" ref="P1955" si="46901">lunchAdjust(O1950:P1954)</f>
        <v>0</v>
      </c>
      <c r="Q1955" s="48" t="s">
        <v>0</v>
      </c>
      <c r="R1955" s="39">
        <f t="shared" ref="R1955" si="46902">SUMPRODUCT(Q1950:Q1954*R1950:R1954)</f>
        <v>0</v>
      </c>
      <c r="S1955" s="46" t="s">
        <v>134</v>
      </c>
      <c r="T1955" s="38">
        <f t="shared" ref="T1955" si="46903">lunchAdjust(S1950:T1954)</f>
        <v>1</v>
      </c>
      <c r="U1955" s="48" t="s">
        <v>0</v>
      </c>
      <c r="V1955" s="39">
        <f t="shared" ref="V1955" si="46904">SUMPRODUCT(U1950:U1954*V1950:V1954)</f>
        <v>8</v>
      </c>
      <c r="W1955" s="46" t="s">
        <v>134</v>
      </c>
      <c r="X1955" s="38">
        <f t="shared" ref="X1955" si="46905">lunchAdjust(W1950:X1954)</f>
        <v>0</v>
      </c>
      <c r="Y1955" s="48" t="s">
        <v>0</v>
      </c>
      <c r="Z1955" s="39">
        <f t="shared" ref="Z1955" si="46906">SUMPRODUCT(Y1950:Y1954*Z1950:Z1954)</f>
        <v>0</v>
      </c>
      <c r="AA1955" s="46" t="s">
        <v>134</v>
      </c>
      <c r="AB1955" s="38">
        <f t="shared" ref="AB1955" si="46907">lunchAdjust(AA1950:AB1954)</f>
        <v>0</v>
      </c>
      <c r="AC1955" s="48" t="s">
        <v>0</v>
      </c>
      <c r="AD1955" s="39">
        <f t="shared" ref="AD1955" si="46908">SUMPRODUCT(AC1950:AC1954*AD1950:AD1954)</f>
        <v>0</v>
      </c>
      <c r="AE1955" s="46" t="s">
        <v>134</v>
      </c>
      <c r="AF1955" s="38">
        <f t="shared" ref="AF1955" si="46909">lunchAdjust(AE1950:AF1954)</f>
        <v>1</v>
      </c>
      <c r="AG1955" s="48" t="s">
        <v>0</v>
      </c>
      <c r="AH1955" s="39">
        <f t="shared" ref="AH1955" si="46910">SUMPRODUCT(AG1950:AG1954*AH1950:AH1954)</f>
        <v>7.5</v>
      </c>
      <c r="AI1955" s="46" t="s">
        <v>134</v>
      </c>
      <c r="AJ1955" s="38">
        <f t="shared" ref="AJ1955" si="46911">lunchAdjust(AI1950:AJ1954)</f>
        <v>1</v>
      </c>
      <c r="AK1955" s="48" t="s">
        <v>0</v>
      </c>
      <c r="AL1955" s="39">
        <f t="shared" ref="AL1955" si="46912">SUMPRODUCT(AK1950:AK1954*AL1950:AL1954)</f>
        <v>8</v>
      </c>
      <c r="AM1955" s="46" t="s">
        <v>134</v>
      </c>
      <c r="AN1955" s="38">
        <f t="shared" ref="AN1955" si="46913">lunchAdjust(AM1950:AN1954)</f>
        <v>0</v>
      </c>
      <c r="AO1955" s="48" t="s">
        <v>0</v>
      </c>
      <c r="AP1955" s="39">
        <f t="shared" ref="AP1955" si="46914">SUMPRODUCT(AO1950:AO1954*AP1950:AP1954)</f>
        <v>0</v>
      </c>
      <c r="AQ1955" s="46" t="s">
        <v>134</v>
      </c>
      <c r="AR1955" s="38">
        <f t="shared" ref="AR1955" si="46915">lunchAdjust(AQ1950:AR1954)</f>
        <v>0</v>
      </c>
      <c r="AS1955" s="48" t="s">
        <v>0</v>
      </c>
      <c r="AT1955" s="39">
        <f t="shared" ref="AT1955" si="46916">SUMPRODUCT(AS1950:AS1954*AT1950:AT1954)</f>
        <v>0</v>
      </c>
      <c r="AU1955" s="46" t="s">
        <v>134</v>
      </c>
      <c r="AV1955" s="38">
        <f t="shared" ref="AV1955" si="46917">lunchAdjust(AU1950:AV1954)</f>
        <v>0</v>
      </c>
      <c r="AW1955" s="48" t="s">
        <v>0</v>
      </c>
      <c r="AX1955" s="39">
        <f t="shared" ref="AX1955" si="46918">SUMPRODUCT(AW1950:AW1954*AX1950:AX1954)</f>
        <v>0</v>
      </c>
      <c r="AY1955" s="46" t="s">
        <v>134</v>
      </c>
      <c r="AZ1955" s="38">
        <f t="shared" ref="AZ1955" si="46919">lunchAdjust(AY1950:AZ1954)</f>
        <v>0</v>
      </c>
      <c r="BA1955" s="48" t="s">
        <v>0</v>
      </c>
      <c r="BB1955" s="39">
        <f t="shared" ref="BB1955" si="46920">SUMPRODUCT(BA1950:BA1954*BB1950:BB1954)</f>
        <v>0</v>
      </c>
      <c r="BC1955" s="46" t="s">
        <v>134</v>
      </c>
      <c r="BD1955" s="38">
        <f t="shared" ref="BD1955" si="46921">lunchAdjust(BC1950:BD1954)</f>
        <v>0</v>
      </c>
      <c r="BE1955" s="48" t="s">
        <v>0</v>
      </c>
      <c r="BF1955" s="39">
        <f t="shared" ref="BF1955" si="46922">SUMPRODUCT(BE1950:BE1954*BF1950:BF1954)</f>
        <v>0</v>
      </c>
      <c r="BG1955" s="46" t="s">
        <v>134</v>
      </c>
      <c r="BH1955" s="38">
        <f t="shared" ref="BH1955" si="46923">lunchAdjust(BG1950:BH1954)</f>
        <v>0</v>
      </c>
      <c r="BI1955" s="48" t="s">
        <v>0</v>
      </c>
      <c r="BJ1955" s="39">
        <f t="shared" ref="BJ1955" si="46924">SUMPRODUCT(BI1950:BI1954*BJ1950:BJ1954)</f>
        <v>0</v>
      </c>
      <c r="BK1955" s="46" t="s">
        <v>134</v>
      </c>
      <c r="BL1955" s="38">
        <f t="shared" ref="BL1955" si="46925">lunchAdjust(BK1950:BL1954)</f>
        <v>0</v>
      </c>
      <c r="BM1955" s="48" t="s">
        <v>0</v>
      </c>
      <c r="BN1955" s="39">
        <f t="shared" ref="BN1955" si="46926">SUMPRODUCT(BM1950:BM1954*BN1950:BN1954)</f>
        <v>0</v>
      </c>
      <c r="BO1955" s="46" t="s">
        <v>134</v>
      </c>
      <c r="BP1955" s="38">
        <f t="shared" ref="BP1955" si="46927">lunchAdjust(BO1950:BP1954)</f>
        <v>1</v>
      </c>
      <c r="BQ1955" s="48" t="s">
        <v>0</v>
      </c>
      <c r="BR1955" s="39">
        <f t="shared" ref="BR1955" si="46928">SUMPRODUCT(BQ1950:BQ1954*BR1950:BR1954)</f>
        <v>8</v>
      </c>
      <c r="BS1955" s="46" t="s">
        <v>134</v>
      </c>
      <c r="BT1955" s="38">
        <f t="shared" ref="BT1955" si="46929">lunchAdjust(BS1950:BT1954)</f>
        <v>1</v>
      </c>
      <c r="BU1955" s="48" t="s">
        <v>0</v>
      </c>
      <c r="BV1955" s="39">
        <f t="shared" ref="BV1955" si="46930">SUMPRODUCT(BU1950:BU1954*BV1950:BV1954)</f>
        <v>8</v>
      </c>
      <c r="BW1955" s="46" t="s">
        <v>134</v>
      </c>
      <c r="BX1955" s="38">
        <f t="shared" ref="BX1955" si="46931">lunchAdjust(BW1950:BX1954)</f>
        <v>0</v>
      </c>
      <c r="BY1955" s="48" t="s">
        <v>0</v>
      </c>
      <c r="BZ1955" s="39">
        <f t="shared" ref="BZ1955" si="46932">SUMPRODUCT(BY1950:BY1954*BZ1950:BZ1954)</f>
        <v>0</v>
      </c>
      <c r="CA1955" s="46" t="s">
        <v>134</v>
      </c>
      <c r="CB1955" s="38">
        <f t="shared" ref="CB1955" si="46933">lunchAdjust(CA1950:CB1954)</f>
        <v>0</v>
      </c>
      <c r="CC1955" s="48" t="s">
        <v>0</v>
      </c>
      <c r="CD1955" s="39">
        <f t="shared" ref="CD1955" si="46934">SUMPRODUCT(CC1950:CC1954*CD1950:CD1954)</f>
        <v>0</v>
      </c>
      <c r="CE1955" s="46" t="s">
        <v>134</v>
      </c>
      <c r="CF1955" s="38">
        <f t="shared" ref="CF1955" si="46935">lunchAdjust(CE1950:CF1954)</f>
        <v>0</v>
      </c>
      <c r="CG1955" s="48" t="s">
        <v>0</v>
      </c>
      <c r="CH1955" s="39">
        <f t="shared" ref="CH1955" si="46936">SUMPRODUCT(CG1950:CG1954*CH1950:CH1954)</f>
        <v>0</v>
      </c>
    </row>
    <row r="1956" spans="1:86" ht="15.75" thickBot="1" x14ac:dyDescent="0.3">
      <c r="A1956" s="58" t="s">
        <v>121</v>
      </c>
      <c r="B1956" s="59">
        <f t="shared" ref="B1956" ca="1" si="46937">roleHours(G1950:CH1956, "OUT")</f>
        <v>0</v>
      </c>
      <c r="C1956" s="54" t="s">
        <v>137</v>
      </c>
      <c r="D1956" s="22">
        <f t="shared" ref="D1956" ca="1" si="46938">roleHours(G1950:CH1956, "PTO")</f>
        <v>0</v>
      </c>
      <c r="E1956" s="23">
        <f t="shared" ref="E1956" ca="1" si="46939">E1955-B1951</f>
        <v>7.7000000000000028</v>
      </c>
      <c r="F1956" s="52"/>
      <c r="G1956" s="47" t="s">
        <v>39</v>
      </c>
      <c r="H1956" s="40">
        <f t="shared" si="46594"/>
        <v>0</v>
      </c>
      <c r="I1956" s="49" t="s">
        <v>135</v>
      </c>
      <c r="J1956" s="41">
        <f t="shared" ref="J1956" si="46940">J1955*G$4</f>
        <v>0</v>
      </c>
      <c r="K1956" s="47" t="s">
        <v>39</v>
      </c>
      <c r="L1956" s="40">
        <f t="shared" ref="L1956" si="46941">SUMPRODUCT(M1950:M1954*(L1950:L1954="PTO"))+SUMPRODUCT(M1950:M1954*(L1950:L1954="HOL"))</f>
        <v>0</v>
      </c>
      <c r="M1956" s="49" t="s">
        <v>135</v>
      </c>
      <c r="N1956" s="41">
        <f t="shared" ref="N1956" si="46942">N1955*K$4</f>
        <v>0</v>
      </c>
      <c r="O1956" s="47" t="s">
        <v>39</v>
      </c>
      <c r="P1956" s="40">
        <f t="shared" ref="P1956" si="46943">SUMPRODUCT(Q1950:Q1954*(P1950:P1954="PTO"))+SUMPRODUCT(Q1950:Q1954*(P1950:P1954="HOL"))</f>
        <v>0</v>
      </c>
      <c r="Q1956" s="49" t="s">
        <v>135</v>
      </c>
      <c r="R1956" s="41">
        <f t="shared" ref="R1956" si="46944">R1955*O$4</f>
        <v>0</v>
      </c>
      <c r="S1956" s="47" t="s">
        <v>39</v>
      </c>
      <c r="T1956" s="40">
        <f t="shared" ref="T1956" si="46945">SUMPRODUCT(U1950:U1954*(T1950:T1954="PTO"))+SUMPRODUCT(U1950:U1954*(T1950:T1954="HOL"))</f>
        <v>0</v>
      </c>
      <c r="U1956" s="49" t="s">
        <v>135</v>
      </c>
      <c r="V1956" s="41">
        <f t="shared" ref="V1956" si="46946">V1955*S$4</f>
        <v>0</v>
      </c>
      <c r="W1956" s="47" t="s">
        <v>39</v>
      </c>
      <c r="X1956" s="40">
        <f t="shared" ref="X1956" si="46947">SUMPRODUCT(Y1950:Y1954*(X1950:X1954="PTO"))+SUMPRODUCT(Y1950:Y1954*(X1950:X1954="HOL"))</f>
        <v>0</v>
      </c>
      <c r="Y1956" s="49" t="s">
        <v>135</v>
      </c>
      <c r="Z1956" s="41">
        <f t="shared" ref="Z1956" si="46948">Z1955*W$4</f>
        <v>0</v>
      </c>
      <c r="AA1956" s="47" t="s">
        <v>39</v>
      </c>
      <c r="AB1956" s="40">
        <f t="shared" ref="AB1956" si="46949">SUMPRODUCT(AC1950:AC1954*(AB1950:AB1954="PTO"))+SUMPRODUCT(AC1950:AC1954*(AB1950:AB1954="HOL"))</f>
        <v>0</v>
      </c>
      <c r="AC1956" s="49" t="s">
        <v>135</v>
      </c>
      <c r="AD1956" s="41">
        <f t="shared" ref="AD1956" si="46950">AD1955*AA$4</f>
        <v>0</v>
      </c>
      <c r="AE1956" s="47" t="s">
        <v>39</v>
      </c>
      <c r="AF1956" s="40">
        <f t="shared" ref="AF1956" si="46951">SUMPRODUCT(AG1950:AG1954*(AF1950:AF1954="PTO"))+SUMPRODUCT(AG1950:AG1954*(AF1950:AF1954="HOL"))</f>
        <v>0</v>
      </c>
      <c r="AG1956" s="49" t="s">
        <v>135</v>
      </c>
      <c r="AH1956" s="41">
        <f t="shared" ref="AH1956" si="46952">AH1955*AE$4</f>
        <v>7.5</v>
      </c>
      <c r="AI1956" s="47" t="s">
        <v>39</v>
      </c>
      <c r="AJ1956" s="40">
        <f t="shared" ref="AJ1956" si="46953">SUMPRODUCT(AK1950:AK1954*(AJ1950:AJ1954="PTO"))+SUMPRODUCT(AK1950:AK1954*(AJ1950:AJ1954="HOL"))</f>
        <v>0</v>
      </c>
      <c r="AK1956" s="49" t="s">
        <v>135</v>
      </c>
      <c r="AL1956" s="41">
        <f>AL1955*AI$4</f>
        <v>8</v>
      </c>
      <c r="AM1956" s="47" t="s">
        <v>39</v>
      </c>
      <c r="AN1956" s="40">
        <f t="shared" ref="AN1956" si="46954">SUMPRODUCT(AO1950:AO1954*(AN1950:AN1954="PTO"))+SUMPRODUCT(AO1950:AO1954*(AN1950:AN1954="HOL"))</f>
        <v>0</v>
      </c>
      <c r="AO1956" s="49" t="s">
        <v>135</v>
      </c>
      <c r="AP1956" s="41">
        <f t="shared" ref="AP1956" si="46955">AP1955*AM$4</f>
        <v>0</v>
      </c>
      <c r="AQ1956" s="47" t="s">
        <v>39</v>
      </c>
      <c r="AR1956" s="40">
        <f t="shared" ref="AR1956" si="46956">SUMPRODUCT(AS1950:AS1954*(AR1950:AR1954="PTO"))+SUMPRODUCT(AS1950:AS1954*(AR1950:AR1954="HOL"))</f>
        <v>0</v>
      </c>
      <c r="AS1956" s="49" t="s">
        <v>135</v>
      </c>
      <c r="AT1956" s="41">
        <f t="shared" ref="AT1956" si="46957">AT1955*AQ$4</f>
        <v>0</v>
      </c>
      <c r="AU1956" s="47" t="s">
        <v>39</v>
      </c>
      <c r="AV1956" s="40">
        <f t="shared" ref="AV1956" si="46958">SUMPRODUCT(AW1950:AW1954*(AV1950:AV1954="PTO"))+SUMPRODUCT(AW1950:AW1954*(AV1950:AV1954="HOL"))</f>
        <v>0</v>
      </c>
      <c r="AW1956" s="49" t="s">
        <v>135</v>
      </c>
      <c r="AX1956" s="41">
        <f>AX1955*AU$4</f>
        <v>0</v>
      </c>
      <c r="AY1956" s="47" t="s">
        <v>39</v>
      </c>
      <c r="AZ1956" s="40">
        <f t="shared" ref="AZ1956" si="46959">SUMPRODUCT(BA1950:BA1954*(AZ1950:AZ1954="PTO"))+SUMPRODUCT(BA1950:BA1954*(AZ1950:AZ1954="HOL"))</f>
        <v>0</v>
      </c>
      <c r="BA1956" s="49" t="s">
        <v>135</v>
      </c>
      <c r="BB1956" s="41">
        <f>BB1955*AY$4</f>
        <v>0</v>
      </c>
      <c r="BC1956" s="47" t="s">
        <v>39</v>
      </c>
      <c r="BD1956" s="40">
        <f t="shared" ref="BD1956" si="46960">SUMPRODUCT(BE1950:BE1954*(BD1950:BD1954="PTO"))+SUMPRODUCT(BE1950:BE1954*(BD1950:BD1954="HOL"))</f>
        <v>0</v>
      </c>
      <c r="BE1956" s="49" t="s">
        <v>135</v>
      </c>
      <c r="BF1956" s="41">
        <f>BF1955*BC$4</f>
        <v>0</v>
      </c>
      <c r="BG1956" s="47" t="s">
        <v>39</v>
      </c>
      <c r="BH1956" s="40">
        <f t="shared" ref="BH1956" si="46961">SUMPRODUCT(BI1950:BI1954*(BH1950:BH1954="PTO"))+SUMPRODUCT(BI1950:BI1954*(BH1950:BH1954="HOL"))</f>
        <v>0</v>
      </c>
      <c r="BI1956" s="49" t="s">
        <v>135</v>
      </c>
      <c r="BJ1956" s="41">
        <f>BJ1955*BG$4</f>
        <v>0</v>
      </c>
      <c r="BK1956" s="47" t="s">
        <v>39</v>
      </c>
      <c r="BL1956" s="40">
        <f t="shared" ref="BL1956" si="46962">SUMPRODUCT(BM1950:BM1954*(BL1950:BL1954="PTO"))+SUMPRODUCT(BM1950:BM1954*(BL1950:BL1954="HOL"))</f>
        <v>0</v>
      </c>
      <c r="BM1956" s="49" t="s">
        <v>135</v>
      </c>
      <c r="BN1956" s="41">
        <f>BN1955*BK$4</f>
        <v>0</v>
      </c>
      <c r="BO1956" s="47" t="s">
        <v>39</v>
      </c>
      <c r="BP1956" s="40">
        <f t="shared" ref="BP1956" si="46963">SUMPRODUCT(BQ1950:BQ1954*(BP1950:BP1954="PTO"))+SUMPRODUCT(BQ1950:BQ1954*(BP1950:BP1954="HOL"))</f>
        <v>0</v>
      </c>
      <c r="BQ1956" s="49" t="s">
        <v>135</v>
      </c>
      <c r="BR1956" s="41">
        <f t="shared" ref="BR1956" si="46964">BR1955*BO$4</f>
        <v>8</v>
      </c>
      <c r="BS1956" s="47" t="s">
        <v>39</v>
      </c>
      <c r="BT1956" s="40">
        <f t="shared" ref="BT1956" si="46965">SUMPRODUCT(BU1950:BU1954*(BT1950:BT1954="PTO"))+SUMPRODUCT(BU1950:BU1954*(BT1950:BT1954="HOL"))</f>
        <v>0</v>
      </c>
      <c r="BU1956" s="49" t="s">
        <v>135</v>
      </c>
      <c r="BV1956" s="41">
        <f t="shared" ref="BV1956" si="46966">BV1955*BS$4</f>
        <v>8</v>
      </c>
      <c r="BW1956" s="47" t="s">
        <v>39</v>
      </c>
      <c r="BX1956" s="40">
        <f t="shared" ref="BX1956" si="46967">SUMPRODUCT(BY1950:BY1954*(BX1950:BX1954="PTO"))+SUMPRODUCT(BY1950:BY1954*(BX1950:BX1954="HOL"))</f>
        <v>0</v>
      </c>
      <c r="BY1956" s="49" t="s">
        <v>135</v>
      </c>
      <c r="BZ1956" s="41">
        <f t="shared" ref="BZ1956" si="46968">BZ1955*BW$4</f>
        <v>0</v>
      </c>
      <c r="CA1956" s="47" t="s">
        <v>39</v>
      </c>
      <c r="CB1956" s="40">
        <f t="shared" ref="CB1956" si="46969">SUMPRODUCT(CC1950:CC1954*(CB1950:CB1954="PTO"))+SUMPRODUCT(CC1950:CC1954*(CB1950:CB1954="HOL"))</f>
        <v>0</v>
      </c>
      <c r="CC1956" s="49" t="s">
        <v>135</v>
      </c>
      <c r="CD1956" s="41">
        <f t="shared" ref="CD1956" si="46970">CD1955*CA$4</f>
        <v>0</v>
      </c>
      <c r="CE1956" s="47" t="s">
        <v>39</v>
      </c>
      <c r="CF1956" s="40">
        <f t="shared" ref="CF1956" si="46971">SUMPRODUCT(CG1950:CG1954*(CF1950:CF1954="PTO"))+SUMPRODUCT(CG1950:CG1954*(CF1950:CF1954="HOL"))</f>
        <v>0</v>
      </c>
      <c r="CG1956" s="49" t="s">
        <v>135</v>
      </c>
      <c r="CH1956" s="41">
        <f t="shared" ref="CH1956" si="46972">CH1955*CE$4</f>
        <v>0</v>
      </c>
    </row>
    <row r="1957" spans="1:86" x14ac:dyDescent="0.25">
      <c r="A1957" s="70" t="s">
        <v>133</v>
      </c>
      <c r="B1957" s="71">
        <f t="shared" ref="B1957" ca="1" si="46973">D1957-B1958</f>
        <v>5.3333333333333357</v>
      </c>
      <c r="C1957" s="72" t="s">
        <v>122</v>
      </c>
      <c r="D1957" s="71">
        <f>IFERROR(INDEX(Holidays[FTE], MATCH(Entry!E1957, Holidays[Date], 0)), 1)*8*INDEX(FTEguide[[1]:[12]], MATCH(Entry!E1958, FTEguide[Weekday], 0), IF(Entry!E1960&gt;0, Entry!E1960, MONTH(Entry!E1957)))</f>
        <v>21.333333333333336</v>
      </c>
      <c r="E1957" s="60">
        <f t="shared" si="46111"/>
        <v>44107</v>
      </c>
      <c r="F1957" s="50" t="s">
        <v>128</v>
      </c>
      <c r="G1957" s="34"/>
      <c r="H1957" s="35"/>
      <c r="I1957" s="42">
        <f t="shared" ref="I1957" si="46974">parseTime(G1957)-(H1962=INT(RIGHT($F1957, 1)))</f>
        <v>0</v>
      </c>
      <c r="J1957" s="43">
        <f t="shared" ref="J1957:J1961" si="46975">isClocked(H1957)</f>
        <v>0</v>
      </c>
      <c r="K1957" s="34"/>
      <c r="L1957" s="35"/>
      <c r="M1957" s="42">
        <f t="shared" ref="M1957" si="46976">parseTime(K1957)-(L1962=INT(RIGHT($F1957, 1)))</f>
        <v>0</v>
      </c>
      <c r="N1957" s="43">
        <f t="shared" ref="N1957:N1961" si="46977">isClocked(L1957)</f>
        <v>0</v>
      </c>
      <c r="O1957" s="34"/>
      <c r="P1957" s="35"/>
      <c r="Q1957" s="42">
        <f t="shared" ref="Q1957" si="46978">parseTime(O1957)-(P1962=INT(RIGHT($F1957, 1)))</f>
        <v>0</v>
      </c>
      <c r="R1957" s="43">
        <f t="shared" ref="R1957:R1961" si="46979">isClocked(P1957)</f>
        <v>0</v>
      </c>
      <c r="S1957" s="34"/>
      <c r="T1957" s="35"/>
      <c r="U1957" s="42">
        <f t="shared" ref="U1957" si="46980">parseTime(S1957)-(T1962=INT(RIGHT($F1957, 1)))</f>
        <v>0</v>
      </c>
      <c r="V1957" s="43">
        <f t="shared" ref="V1957:V1961" si="46981">isClocked(T1957)</f>
        <v>0</v>
      </c>
      <c r="W1957" s="34"/>
      <c r="X1957" s="35"/>
      <c r="Y1957" s="42">
        <f t="shared" ref="Y1957" si="46982">parseTime(W1957)-(X1962=INT(RIGHT($F1957, 1)))</f>
        <v>0</v>
      </c>
      <c r="Z1957" s="43">
        <f t="shared" ref="Z1957:Z1961" si="46983">isClocked(X1957)</f>
        <v>0</v>
      </c>
      <c r="AA1957" s="34" t="s">
        <v>136</v>
      </c>
      <c r="AB1957" s="35" t="s">
        <v>23</v>
      </c>
      <c r="AC1957" s="42">
        <f t="shared" ref="AC1957" si="46984">parseTime(AA1957)-(AB1962=INT(RIGHT($F1957, 1)))</f>
        <v>8</v>
      </c>
      <c r="AD1957" s="43">
        <f t="shared" ref="AD1957:AD1961" si="46985">isClocked(AB1957)</f>
        <v>1</v>
      </c>
      <c r="AE1957" s="34"/>
      <c r="AF1957" s="35"/>
      <c r="AG1957" s="42">
        <f t="shared" ref="AG1957" si="46986">parseTime(AE1957)-(AF1962=INT(RIGHT($F1957, 1)))</f>
        <v>0</v>
      </c>
      <c r="AH1957" s="43">
        <f t="shared" ref="AH1957:AH1961" si="46987">isClocked(AF1957)</f>
        <v>0</v>
      </c>
      <c r="AI1957" s="34" t="s">
        <v>136</v>
      </c>
      <c r="AJ1957" s="35" t="s">
        <v>23</v>
      </c>
      <c r="AK1957" s="42">
        <f>parseTime(AI1957)-(AJ1962=INT(RIGHT($F1957, 1)))</f>
        <v>8</v>
      </c>
      <c r="AL1957" s="43">
        <f t="shared" ref="AL1957:AL1961" si="46988">isClocked(AJ1957)</f>
        <v>1</v>
      </c>
      <c r="AM1957" s="34"/>
      <c r="AN1957" s="35"/>
      <c r="AO1957" s="42">
        <f t="shared" ref="AO1957" si="46989">parseTime(AM1957)-(AN1962=INT(RIGHT($F1957, 1)))</f>
        <v>0</v>
      </c>
      <c r="AP1957" s="43">
        <f t="shared" ref="AP1957:AP1961" si="46990">isClocked(AN1957)</f>
        <v>0</v>
      </c>
      <c r="AQ1957" s="34"/>
      <c r="AR1957" s="35"/>
      <c r="AS1957" s="42">
        <f t="shared" ref="AS1957" si="46991">parseTime(AQ1957)-(AR1962=INT(RIGHT($F1957, 1)))</f>
        <v>0</v>
      </c>
      <c r="AT1957" s="43">
        <f t="shared" ref="AT1957:AT1961" si="46992">isClocked(AR1957)</f>
        <v>0</v>
      </c>
      <c r="AU1957" s="34"/>
      <c r="AV1957" s="35"/>
      <c r="AW1957" s="42">
        <f>parseTime(AU1957)-(AV1962=INT(RIGHT($F1957, 1)))</f>
        <v>0</v>
      </c>
      <c r="AX1957" s="43">
        <f t="shared" ref="AX1957:AX1961" si="46993">isClocked(AV1957)</f>
        <v>0</v>
      </c>
      <c r="AY1957" s="34"/>
      <c r="AZ1957" s="35"/>
      <c r="BA1957" s="42">
        <f>parseTime(AY1957)-(AZ1962=INT(RIGHT($F1957, 1)))</f>
        <v>0</v>
      </c>
      <c r="BB1957" s="43">
        <f t="shared" ref="BB1957:BB1961" si="46994">isClocked(AZ1957)</f>
        <v>0</v>
      </c>
      <c r="BC1957" s="34"/>
      <c r="BD1957" s="35"/>
      <c r="BE1957" s="42">
        <f>parseTime(BC1957)-(BD1962=INT(RIGHT($F1957, 1)))</f>
        <v>0</v>
      </c>
      <c r="BF1957" s="43">
        <f t="shared" ref="BF1957:BF1961" si="46995">isClocked(BD1957)</f>
        <v>0</v>
      </c>
      <c r="BG1957" s="34"/>
      <c r="BH1957" s="35"/>
      <c r="BI1957" s="42">
        <f>parseTime(BG1957)-(BH1962=INT(RIGHT($F1957, 1)))</f>
        <v>0</v>
      </c>
      <c r="BJ1957" s="43">
        <f t="shared" ref="BJ1957:BJ1961" si="46996">isClocked(BH1957)</f>
        <v>0</v>
      </c>
      <c r="BK1957" s="34"/>
      <c r="BL1957" s="35"/>
      <c r="BM1957" s="42">
        <f>parseTime(BK1957)-(BL1962=INT(RIGHT($F1957, 1)))</f>
        <v>0</v>
      </c>
      <c r="BN1957" s="43">
        <f t="shared" ref="BN1957:BN1961" si="46997">isClocked(BL1957)</f>
        <v>0</v>
      </c>
      <c r="BO1957" s="34" t="s">
        <v>136</v>
      </c>
      <c r="BP1957" s="35" t="s">
        <v>43</v>
      </c>
      <c r="BQ1957" s="42">
        <f t="shared" ref="BQ1957" si="46998">parseTime(BO1957)-(BP1962=INT(RIGHT($F1957, 1)))</f>
        <v>8</v>
      </c>
      <c r="BR1957" s="43">
        <f t="shared" ref="BR1957:BR1961" si="46999">isClocked(BP1957)</f>
        <v>0</v>
      </c>
      <c r="BS1957" s="34"/>
      <c r="BT1957" s="35"/>
      <c r="BU1957" s="42">
        <f t="shared" ref="BU1957" si="47000">parseTime(BS1957)-(BT1962=INT(RIGHT($F1957, 1)))</f>
        <v>0</v>
      </c>
      <c r="BV1957" s="43">
        <f t="shared" ref="BV1957:BV1961" si="47001">isClocked(BT1957)</f>
        <v>0</v>
      </c>
      <c r="BW1957" s="34"/>
      <c r="BX1957" s="35"/>
      <c r="BY1957" s="42">
        <f t="shared" ref="BY1957" si="47002">parseTime(BW1957)-(BX1962=INT(RIGHT($F1957, 1)))</f>
        <v>0</v>
      </c>
      <c r="BZ1957" s="43">
        <f t="shared" ref="BZ1957:BZ1961" si="47003">isClocked(BX1957)</f>
        <v>0</v>
      </c>
      <c r="CA1957" s="34"/>
      <c r="CB1957" s="35"/>
      <c r="CC1957" s="42">
        <f t="shared" ref="CC1957" si="47004">parseTime(CA1957)-(CB1962=INT(RIGHT($F1957, 1)))</f>
        <v>0</v>
      </c>
      <c r="CD1957" s="43">
        <f t="shared" ref="CD1957:CD1961" si="47005">isClocked(CB1957)</f>
        <v>0</v>
      </c>
      <c r="CE1957" s="34"/>
      <c r="CF1957" s="35"/>
      <c r="CG1957" s="42">
        <f t="shared" ref="CG1957" si="47006">parseTime(CE1957)-(CF1962=INT(RIGHT($F1957, 1)))</f>
        <v>0</v>
      </c>
      <c r="CH1957" s="43">
        <f t="shared" ref="CH1957:CH1961" si="47007">isClocked(CF1957)</f>
        <v>0</v>
      </c>
    </row>
    <row r="1958" spans="1:86" x14ac:dyDescent="0.25">
      <c r="A1958" s="56" t="s">
        <v>0</v>
      </c>
      <c r="B1958" s="57">
        <f t="shared" ca="1" si="45627"/>
        <v>16</v>
      </c>
      <c r="C1958" s="14" t="s">
        <v>252</v>
      </c>
      <c r="D1958" s="14">
        <f t="shared" si="46835"/>
        <v>53.7</v>
      </c>
      <c r="E1958" s="55" t="str">
        <f t="shared" si="45628"/>
        <v>Saturday</v>
      </c>
      <c r="F1958" s="51" t="s">
        <v>129</v>
      </c>
      <c r="G1958" s="36"/>
      <c r="H1958" s="37"/>
      <c r="I1958" s="44">
        <f t="shared" ref="I1958" si="47008">parseTime(G1958)-(H1962=INT(RIGHT($F1958, 1)))</f>
        <v>0</v>
      </c>
      <c r="J1958" s="45">
        <f t="shared" si="46975"/>
        <v>0</v>
      </c>
      <c r="K1958" s="36"/>
      <c r="L1958" s="37"/>
      <c r="M1958" s="44">
        <f t="shared" ref="M1958" si="47009">parseTime(K1958)-(L1962=INT(RIGHT($F1958, 1)))</f>
        <v>0</v>
      </c>
      <c r="N1958" s="45">
        <f t="shared" si="46977"/>
        <v>0</v>
      </c>
      <c r="O1958" s="36"/>
      <c r="P1958" s="37"/>
      <c r="Q1958" s="44">
        <f t="shared" ref="Q1958" si="47010">parseTime(O1958)-(P1962=INT(RIGHT($F1958, 1)))</f>
        <v>0</v>
      </c>
      <c r="R1958" s="45">
        <f t="shared" si="46979"/>
        <v>0</v>
      </c>
      <c r="S1958" s="36"/>
      <c r="T1958" s="37"/>
      <c r="U1958" s="44">
        <f t="shared" ref="U1958" si="47011">parseTime(S1958)-(T1962=INT(RIGHT($F1958, 1)))</f>
        <v>0</v>
      </c>
      <c r="V1958" s="45">
        <f t="shared" si="46981"/>
        <v>0</v>
      </c>
      <c r="W1958" s="36"/>
      <c r="X1958" s="37"/>
      <c r="Y1958" s="44">
        <f t="shared" ref="Y1958" si="47012">parseTime(W1958)-(X1962=INT(RIGHT($F1958, 1)))</f>
        <v>0</v>
      </c>
      <c r="Z1958" s="45">
        <f t="shared" si="46983"/>
        <v>0</v>
      </c>
      <c r="AA1958" s="36"/>
      <c r="AB1958" s="37"/>
      <c r="AC1958" s="44">
        <f t="shared" ref="AC1958" si="47013">parseTime(AA1958)-(AB1962=INT(RIGHT($F1958, 1)))</f>
        <v>0</v>
      </c>
      <c r="AD1958" s="45">
        <f t="shared" si="46985"/>
        <v>0</v>
      </c>
      <c r="AE1958" s="36"/>
      <c r="AF1958" s="37"/>
      <c r="AG1958" s="44">
        <f t="shared" ref="AG1958" si="47014">parseTime(AE1958)-(AF1962=INT(RIGHT($F1958, 1)))</f>
        <v>0</v>
      </c>
      <c r="AH1958" s="45">
        <f t="shared" si="46987"/>
        <v>0</v>
      </c>
      <c r="AI1958" s="36"/>
      <c r="AJ1958" s="37"/>
      <c r="AK1958" s="44">
        <f>parseTime(AI1958)-(AJ1962=INT(RIGHT($F1958, 1)))</f>
        <v>0</v>
      </c>
      <c r="AL1958" s="45">
        <f t="shared" si="46988"/>
        <v>0</v>
      </c>
      <c r="AM1958" s="36"/>
      <c r="AN1958" s="37"/>
      <c r="AO1958" s="44">
        <f t="shared" ref="AO1958" si="47015">parseTime(AM1958)-(AN1962=INT(RIGHT($F1958, 1)))</f>
        <v>0</v>
      </c>
      <c r="AP1958" s="45">
        <f t="shared" si="46990"/>
        <v>0</v>
      </c>
      <c r="AQ1958" s="36"/>
      <c r="AR1958" s="37"/>
      <c r="AS1958" s="44">
        <f t="shared" ref="AS1958" si="47016">parseTime(AQ1958)-(AR1962=INT(RIGHT($F1958, 1)))</f>
        <v>0</v>
      </c>
      <c r="AT1958" s="45">
        <f t="shared" si="46992"/>
        <v>0</v>
      </c>
      <c r="AU1958" s="36"/>
      <c r="AV1958" s="37"/>
      <c r="AW1958" s="44">
        <f>parseTime(AU1958)-(AV1962=INT(RIGHT($F1958, 1)))</f>
        <v>0</v>
      </c>
      <c r="AX1958" s="45">
        <f t="shared" si="46993"/>
        <v>0</v>
      </c>
      <c r="AY1958" s="36"/>
      <c r="AZ1958" s="37"/>
      <c r="BA1958" s="44">
        <f>parseTime(AY1958)-(AZ1962=INT(RIGHT($F1958, 1)))</f>
        <v>0</v>
      </c>
      <c r="BB1958" s="45">
        <f t="shared" si="46994"/>
        <v>0</v>
      </c>
      <c r="BC1958" s="36"/>
      <c r="BD1958" s="37"/>
      <c r="BE1958" s="44">
        <f>parseTime(BC1958)-(BD1962=INT(RIGHT($F1958, 1)))</f>
        <v>0</v>
      </c>
      <c r="BF1958" s="45">
        <f t="shared" si="46995"/>
        <v>0</v>
      </c>
      <c r="BG1958" s="36"/>
      <c r="BH1958" s="37"/>
      <c r="BI1958" s="44">
        <f>parseTime(BG1958)-(BH1962=INT(RIGHT($F1958, 1)))</f>
        <v>0</v>
      </c>
      <c r="BJ1958" s="45">
        <f t="shared" si="46996"/>
        <v>0</v>
      </c>
      <c r="BK1958" s="36"/>
      <c r="BL1958" s="37"/>
      <c r="BM1958" s="44">
        <f>parseTime(BK1958)-(BL1962=INT(RIGHT($F1958, 1)))</f>
        <v>0</v>
      </c>
      <c r="BN1958" s="45">
        <f t="shared" si="46997"/>
        <v>0</v>
      </c>
      <c r="BO1958" s="36"/>
      <c r="BP1958" s="37"/>
      <c r="BQ1958" s="44">
        <f t="shared" ref="BQ1958" si="47017">parseTime(BO1958)-(BP1962=INT(RIGHT($F1958, 1)))</f>
        <v>0</v>
      </c>
      <c r="BR1958" s="45">
        <f t="shared" si="46999"/>
        <v>0</v>
      </c>
      <c r="BS1958" s="36"/>
      <c r="BT1958" s="37"/>
      <c r="BU1958" s="44">
        <f t="shared" ref="BU1958" si="47018">parseTime(BS1958)-(BT1962=INT(RIGHT($F1958, 1)))</f>
        <v>0</v>
      </c>
      <c r="BV1958" s="45">
        <f t="shared" si="47001"/>
        <v>0</v>
      </c>
      <c r="BW1958" s="36"/>
      <c r="BX1958" s="37"/>
      <c r="BY1958" s="44">
        <f t="shared" ref="BY1958" si="47019">parseTime(BW1958)-(BX1962=INT(RIGHT($F1958, 1)))</f>
        <v>0</v>
      </c>
      <c r="BZ1958" s="45">
        <f t="shared" si="47003"/>
        <v>0</v>
      </c>
      <c r="CA1958" s="36"/>
      <c r="CB1958" s="37"/>
      <c r="CC1958" s="44">
        <f t="shared" ref="CC1958" si="47020">parseTime(CA1958)-(CB1962=INT(RIGHT($F1958, 1)))</f>
        <v>0</v>
      </c>
      <c r="CD1958" s="45">
        <f t="shared" si="47005"/>
        <v>0</v>
      </c>
      <c r="CE1958" s="36"/>
      <c r="CF1958" s="37"/>
      <c r="CG1958" s="44">
        <f t="shared" ref="CG1958" si="47021">parseTime(CE1958)-(CF1962=INT(RIGHT($F1958, 1)))</f>
        <v>0</v>
      </c>
      <c r="CH1958" s="45">
        <f t="shared" si="47007"/>
        <v>0</v>
      </c>
    </row>
    <row r="1959" spans="1:86" x14ac:dyDescent="0.25">
      <c r="A1959" s="56" t="s">
        <v>117</v>
      </c>
      <c r="B1959" s="57">
        <f t="shared" ref="B1959" ca="1" si="47022">roleHours(G1957:CH1963, "MFD")</f>
        <v>16</v>
      </c>
      <c r="C1959" s="14">
        <f t="shared" ref="C1959:C1962" ca="1" si="47023">B1959/8</f>
        <v>2</v>
      </c>
      <c r="D1959" s="14">
        <f t="shared" ref="D1959" ca="1" si="47024">B1958-D1958</f>
        <v>-37.700000000000003</v>
      </c>
      <c r="E1959" s="20" t="s">
        <v>127</v>
      </c>
      <c r="F1959" s="51" t="s">
        <v>130</v>
      </c>
      <c r="G1959" s="36"/>
      <c r="H1959" s="37"/>
      <c r="I1959" s="44">
        <f t="shared" ref="I1959" si="47025">parseTime(G1959)-(H1962=INT(RIGHT($F1959, 1)))</f>
        <v>0</v>
      </c>
      <c r="J1959" s="45">
        <f t="shared" si="46975"/>
        <v>0</v>
      </c>
      <c r="K1959" s="36"/>
      <c r="L1959" s="37"/>
      <c r="M1959" s="44">
        <f t="shared" ref="M1959" si="47026">parseTime(K1959)-(L1962=INT(RIGHT($F1959, 1)))</f>
        <v>0</v>
      </c>
      <c r="N1959" s="45">
        <f t="shared" si="46977"/>
        <v>0</v>
      </c>
      <c r="O1959" s="36"/>
      <c r="P1959" s="37"/>
      <c r="Q1959" s="44">
        <f t="shared" ref="Q1959" si="47027">parseTime(O1959)-(P1962=INT(RIGHT($F1959, 1)))</f>
        <v>0</v>
      </c>
      <c r="R1959" s="45">
        <f t="shared" si="46979"/>
        <v>0</v>
      </c>
      <c r="S1959" s="36"/>
      <c r="T1959" s="37"/>
      <c r="U1959" s="44">
        <f t="shared" ref="U1959" si="47028">parseTime(S1959)-(T1962=INT(RIGHT($F1959, 1)))</f>
        <v>0</v>
      </c>
      <c r="V1959" s="45">
        <f t="shared" si="46981"/>
        <v>0</v>
      </c>
      <c r="W1959" s="36"/>
      <c r="X1959" s="37"/>
      <c r="Y1959" s="44">
        <f t="shared" ref="Y1959" si="47029">parseTime(W1959)-(X1962=INT(RIGHT($F1959, 1)))</f>
        <v>0</v>
      </c>
      <c r="Z1959" s="45">
        <f t="shared" si="46983"/>
        <v>0</v>
      </c>
      <c r="AA1959" s="36"/>
      <c r="AB1959" s="37"/>
      <c r="AC1959" s="44">
        <f t="shared" ref="AC1959" si="47030">parseTime(AA1959)-(AB1962=INT(RIGHT($F1959, 1)))</f>
        <v>0</v>
      </c>
      <c r="AD1959" s="45">
        <f t="shared" si="46985"/>
        <v>0</v>
      </c>
      <c r="AE1959" s="36"/>
      <c r="AF1959" s="37"/>
      <c r="AG1959" s="44">
        <f t="shared" ref="AG1959" si="47031">parseTime(AE1959)-(AF1962=INT(RIGHT($F1959, 1)))</f>
        <v>0</v>
      </c>
      <c r="AH1959" s="45">
        <f t="shared" si="46987"/>
        <v>0</v>
      </c>
      <c r="AI1959" s="36"/>
      <c r="AJ1959" s="37"/>
      <c r="AK1959" s="44">
        <f>parseTime(AI1959)-(AJ1962=INT(RIGHT($F1959, 1)))</f>
        <v>0</v>
      </c>
      <c r="AL1959" s="45">
        <f t="shared" si="46988"/>
        <v>0</v>
      </c>
      <c r="AM1959" s="36"/>
      <c r="AN1959" s="37"/>
      <c r="AO1959" s="44">
        <f t="shared" ref="AO1959" si="47032">parseTime(AM1959)-(AN1962=INT(RIGHT($F1959, 1)))</f>
        <v>0</v>
      </c>
      <c r="AP1959" s="45">
        <f t="shared" si="46990"/>
        <v>0</v>
      </c>
      <c r="AQ1959" s="36"/>
      <c r="AR1959" s="37"/>
      <c r="AS1959" s="44">
        <f t="shared" ref="AS1959" si="47033">parseTime(AQ1959)-(AR1962=INT(RIGHT($F1959, 1)))</f>
        <v>0</v>
      </c>
      <c r="AT1959" s="45">
        <f t="shared" si="46992"/>
        <v>0</v>
      </c>
      <c r="AU1959" s="36"/>
      <c r="AV1959" s="37"/>
      <c r="AW1959" s="44">
        <f>parseTime(AU1959)-(AV1962=INT(RIGHT($F1959, 1)))</f>
        <v>0</v>
      </c>
      <c r="AX1959" s="45">
        <f t="shared" si="46993"/>
        <v>0</v>
      </c>
      <c r="AY1959" s="36"/>
      <c r="AZ1959" s="37"/>
      <c r="BA1959" s="44">
        <f>parseTime(AY1959)-(AZ1962=INT(RIGHT($F1959, 1)))</f>
        <v>0</v>
      </c>
      <c r="BB1959" s="45">
        <f t="shared" si="46994"/>
        <v>0</v>
      </c>
      <c r="BC1959" s="36"/>
      <c r="BD1959" s="37"/>
      <c r="BE1959" s="44">
        <f>parseTime(BC1959)-(BD1962=INT(RIGHT($F1959, 1)))</f>
        <v>0</v>
      </c>
      <c r="BF1959" s="45">
        <f t="shared" si="46995"/>
        <v>0</v>
      </c>
      <c r="BG1959" s="36"/>
      <c r="BH1959" s="37"/>
      <c r="BI1959" s="44">
        <f>parseTime(BG1959)-(BH1962=INT(RIGHT($F1959, 1)))</f>
        <v>0</v>
      </c>
      <c r="BJ1959" s="45">
        <f t="shared" si="46996"/>
        <v>0</v>
      </c>
      <c r="BK1959" s="36"/>
      <c r="BL1959" s="37"/>
      <c r="BM1959" s="44">
        <f>parseTime(BK1959)-(BL1962=INT(RIGHT($F1959, 1)))</f>
        <v>0</v>
      </c>
      <c r="BN1959" s="45">
        <f t="shared" si="46997"/>
        <v>0</v>
      </c>
      <c r="BO1959" s="36"/>
      <c r="BP1959" s="37"/>
      <c r="BQ1959" s="44">
        <f t="shared" ref="BQ1959" si="47034">parseTime(BO1959)-(BP1962=INT(RIGHT($F1959, 1)))</f>
        <v>0</v>
      </c>
      <c r="BR1959" s="45">
        <f t="shared" si="46999"/>
        <v>0</v>
      </c>
      <c r="BS1959" s="36"/>
      <c r="BT1959" s="37"/>
      <c r="BU1959" s="44">
        <f t="shared" ref="BU1959" si="47035">parseTime(BS1959)-(BT1962=INT(RIGHT($F1959, 1)))</f>
        <v>0</v>
      </c>
      <c r="BV1959" s="45">
        <f t="shared" si="47001"/>
        <v>0</v>
      </c>
      <c r="BW1959" s="36"/>
      <c r="BX1959" s="37"/>
      <c r="BY1959" s="44">
        <f t="shared" ref="BY1959" si="47036">parseTime(BW1959)-(BX1962=INT(RIGHT($F1959, 1)))</f>
        <v>0</v>
      </c>
      <c r="BZ1959" s="45">
        <f t="shared" si="47003"/>
        <v>0</v>
      </c>
      <c r="CA1959" s="36"/>
      <c r="CB1959" s="37"/>
      <c r="CC1959" s="44">
        <f t="shared" ref="CC1959" si="47037">parseTime(CA1959)-(CB1962=INT(RIGHT($F1959, 1)))</f>
        <v>0</v>
      </c>
      <c r="CD1959" s="45">
        <f t="shared" si="47005"/>
        <v>0</v>
      </c>
      <c r="CE1959" s="36"/>
      <c r="CF1959" s="37"/>
      <c r="CG1959" s="44">
        <f t="shared" ref="CG1959" si="47038">parseTime(CE1959)-(CF1962=INT(RIGHT($F1959, 1)))</f>
        <v>0</v>
      </c>
      <c r="CH1959" s="45">
        <f t="shared" si="47007"/>
        <v>0</v>
      </c>
    </row>
    <row r="1960" spans="1:86" x14ac:dyDescent="0.25">
      <c r="A1960" s="56"/>
      <c r="B1960" s="57"/>
      <c r="C1960" s="14">
        <f t="shared" si="47023"/>
        <v>0</v>
      </c>
      <c r="D1960" s="14" t="s">
        <v>259</v>
      </c>
      <c r="E1960" s="20">
        <v>4.25</v>
      </c>
      <c r="F1960" s="51" t="s">
        <v>131</v>
      </c>
      <c r="G1960" s="36"/>
      <c r="H1960" s="37"/>
      <c r="I1960" s="44">
        <f t="shared" ref="I1960" si="47039">parseTime(G1960)-(H1962=INT(RIGHT($F1960, 1)))</f>
        <v>0</v>
      </c>
      <c r="J1960" s="45">
        <f t="shared" si="46975"/>
        <v>0</v>
      </c>
      <c r="K1960" s="36"/>
      <c r="L1960" s="37"/>
      <c r="M1960" s="44">
        <f t="shared" ref="M1960" si="47040">parseTime(K1960)-(L1962=INT(RIGHT($F1960, 1)))</f>
        <v>0</v>
      </c>
      <c r="N1960" s="45">
        <f t="shared" si="46977"/>
        <v>0</v>
      </c>
      <c r="O1960" s="36"/>
      <c r="P1960" s="37"/>
      <c r="Q1960" s="44">
        <f t="shared" ref="Q1960" si="47041">parseTime(O1960)-(P1962=INT(RIGHT($F1960, 1)))</f>
        <v>0</v>
      </c>
      <c r="R1960" s="45">
        <f t="shared" si="46979"/>
        <v>0</v>
      </c>
      <c r="S1960" s="36"/>
      <c r="T1960" s="37"/>
      <c r="U1960" s="44">
        <f t="shared" ref="U1960" si="47042">parseTime(S1960)-(T1962=INT(RIGHT($F1960, 1)))</f>
        <v>0</v>
      </c>
      <c r="V1960" s="45">
        <f t="shared" si="46981"/>
        <v>0</v>
      </c>
      <c r="W1960" s="36"/>
      <c r="X1960" s="37"/>
      <c r="Y1960" s="44">
        <f t="shared" ref="Y1960" si="47043">parseTime(W1960)-(X1962=INT(RIGHT($F1960, 1)))</f>
        <v>0</v>
      </c>
      <c r="Z1960" s="45">
        <f t="shared" si="46983"/>
        <v>0</v>
      </c>
      <c r="AA1960" s="36"/>
      <c r="AB1960" s="37"/>
      <c r="AC1960" s="44">
        <f t="shared" ref="AC1960" si="47044">parseTime(AA1960)-(AB1962=INT(RIGHT($F1960, 1)))</f>
        <v>0</v>
      </c>
      <c r="AD1960" s="45">
        <f t="shared" si="46985"/>
        <v>0</v>
      </c>
      <c r="AE1960" s="36"/>
      <c r="AF1960" s="37"/>
      <c r="AG1960" s="44">
        <f t="shared" ref="AG1960" si="47045">parseTime(AE1960)-(AF1962=INT(RIGHT($F1960, 1)))</f>
        <v>0</v>
      </c>
      <c r="AH1960" s="45">
        <f t="shared" si="46987"/>
        <v>0</v>
      </c>
      <c r="AI1960" s="36"/>
      <c r="AJ1960" s="37"/>
      <c r="AK1960" s="44">
        <f>parseTime(AI1960)-(AJ1962=INT(RIGHT($F1960, 1)))</f>
        <v>0</v>
      </c>
      <c r="AL1960" s="45">
        <f t="shared" si="46988"/>
        <v>0</v>
      </c>
      <c r="AM1960" s="36"/>
      <c r="AN1960" s="37"/>
      <c r="AO1960" s="44">
        <f t="shared" ref="AO1960" si="47046">parseTime(AM1960)-(AN1962=INT(RIGHT($F1960, 1)))</f>
        <v>0</v>
      </c>
      <c r="AP1960" s="45">
        <f t="shared" si="46990"/>
        <v>0</v>
      </c>
      <c r="AQ1960" s="36"/>
      <c r="AR1960" s="37"/>
      <c r="AS1960" s="44">
        <f t="shared" ref="AS1960" si="47047">parseTime(AQ1960)-(AR1962=INT(RIGHT($F1960, 1)))</f>
        <v>0</v>
      </c>
      <c r="AT1960" s="45">
        <f t="shared" si="46992"/>
        <v>0</v>
      </c>
      <c r="AU1960" s="36"/>
      <c r="AV1960" s="37"/>
      <c r="AW1960" s="44">
        <f>parseTime(AU1960)-(AV1962=INT(RIGHT($F1960, 1)))</f>
        <v>0</v>
      </c>
      <c r="AX1960" s="45">
        <f t="shared" si="46993"/>
        <v>0</v>
      </c>
      <c r="AY1960" s="36"/>
      <c r="AZ1960" s="37"/>
      <c r="BA1960" s="44">
        <f>parseTime(AY1960)-(AZ1962=INT(RIGHT($F1960, 1)))</f>
        <v>0</v>
      </c>
      <c r="BB1960" s="45">
        <f t="shared" si="46994"/>
        <v>0</v>
      </c>
      <c r="BC1960" s="36"/>
      <c r="BD1960" s="37"/>
      <c r="BE1960" s="44">
        <f>parseTime(BC1960)-(BD1962=INT(RIGHT($F1960, 1)))</f>
        <v>0</v>
      </c>
      <c r="BF1960" s="45">
        <f t="shared" si="46995"/>
        <v>0</v>
      </c>
      <c r="BG1960" s="36"/>
      <c r="BH1960" s="37"/>
      <c r="BI1960" s="44">
        <f>parseTime(BG1960)-(BH1962=INT(RIGHT($F1960, 1)))</f>
        <v>0</v>
      </c>
      <c r="BJ1960" s="45">
        <f t="shared" si="46996"/>
        <v>0</v>
      </c>
      <c r="BK1960" s="36"/>
      <c r="BL1960" s="37"/>
      <c r="BM1960" s="44">
        <f>parseTime(BK1960)-(BL1962=INT(RIGHT($F1960, 1)))</f>
        <v>0</v>
      </c>
      <c r="BN1960" s="45">
        <f t="shared" si="46997"/>
        <v>0</v>
      </c>
      <c r="BO1960" s="36"/>
      <c r="BP1960" s="37"/>
      <c r="BQ1960" s="44">
        <f t="shared" ref="BQ1960" si="47048">parseTime(BO1960)-(BP1962=INT(RIGHT($F1960, 1)))</f>
        <v>0</v>
      </c>
      <c r="BR1960" s="45">
        <f t="shared" si="46999"/>
        <v>0</v>
      </c>
      <c r="BS1960" s="36"/>
      <c r="BT1960" s="37"/>
      <c r="BU1960" s="44">
        <f t="shared" ref="BU1960" si="47049">parseTime(BS1960)-(BT1962=INT(RIGHT($F1960, 1)))</f>
        <v>0</v>
      </c>
      <c r="BV1960" s="45">
        <f t="shared" si="47001"/>
        <v>0</v>
      </c>
      <c r="BW1960" s="36"/>
      <c r="BX1960" s="37"/>
      <c r="BY1960" s="44">
        <f t="shared" ref="BY1960" si="47050">parseTime(BW1960)-(BX1962=INT(RIGHT($F1960, 1)))</f>
        <v>0</v>
      </c>
      <c r="BZ1960" s="45">
        <f t="shared" si="47003"/>
        <v>0</v>
      </c>
      <c r="CA1960" s="36"/>
      <c r="CB1960" s="37"/>
      <c r="CC1960" s="44">
        <f t="shared" ref="CC1960" si="47051">parseTime(CA1960)-(CB1962=INT(RIGHT($F1960, 1)))</f>
        <v>0</v>
      </c>
      <c r="CD1960" s="45">
        <f t="shared" si="47005"/>
        <v>0</v>
      </c>
      <c r="CE1960" s="36"/>
      <c r="CF1960" s="37"/>
      <c r="CG1960" s="44">
        <f t="shared" ref="CG1960" si="47052">parseTime(CE1960)-(CF1962=INT(RIGHT($F1960, 1)))</f>
        <v>0</v>
      </c>
      <c r="CH1960" s="45">
        <f t="shared" si="47007"/>
        <v>0</v>
      </c>
    </row>
    <row r="1961" spans="1:86" x14ac:dyDescent="0.25">
      <c r="A1961" s="56" t="s">
        <v>119</v>
      </c>
      <c r="B1961" s="57">
        <f t="shared" ref="B1961" ca="1" si="47053">roleHours(G1957:CH1963, "MCC")</f>
        <v>0</v>
      </c>
      <c r="C1961" s="14">
        <f t="shared" ca="1" si="47023"/>
        <v>0</v>
      </c>
      <c r="D1961" s="14" t="s">
        <v>260</v>
      </c>
      <c r="E1961" s="20">
        <v>4.6500000000000004</v>
      </c>
      <c r="F1961" s="51" t="s">
        <v>132</v>
      </c>
      <c r="G1961" s="36"/>
      <c r="H1961" s="37"/>
      <c r="I1961" s="44">
        <f t="shared" ref="I1961" si="47054">parseTime(G1961)-(H1962=INT(RIGHT($F1961, 1)))</f>
        <v>0</v>
      </c>
      <c r="J1961" s="45">
        <f t="shared" si="46975"/>
        <v>0</v>
      </c>
      <c r="K1961" s="36"/>
      <c r="L1961" s="37"/>
      <c r="M1961" s="44">
        <f t="shared" ref="M1961" si="47055">parseTime(K1961)-(L1962=INT(RIGHT($F1961, 1)))</f>
        <v>0</v>
      </c>
      <c r="N1961" s="45">
        <f t="shared" si="46977"/>
        <v>0</v>
      </c>
      <c r="O1961" s="36"/>
      <c r="P1961" s="37"/>
      <c r="Q1961" s="44">
        <f t="shared" ref="Q1961" si="47056">parseTime(O1961)-(P1962=INT(RIGHT($F1961, 1)))</f>
        <v>0</v>
      </c>
      <c r="R1961" s="45">
        <f t="shared" si="46979"/>
        <v>0</v>
      </c>
      <c r="S1961" s="36"/>
      <c r="T1961" s="37"/>
      <c r="U1961" s="44">
        <f t="shared" ref="U1961" si="47057">parseTime(S1961)-(T1962=INT(RIGHT($F1961, 1)))</f>
        <v>0</v>
      </c>
      <c r="V1961" s="45">
        <f t="shared" si="46981"/>
        <v>0</v>
      </c>
      <c r="W1961" s="36"/>
      <c r="X1961" s="37"/>
      <c r="Y1961" s="44">
        <f t="shared" ref="Y1961" si="47058">parseTime(W1961)-(X1962=INT(RIGHT($F1961, 1)))</f>
        <v>0</v>
      </c>
      <c r="Z1961" s="45">
        <f t="shared" si="46983"/>
        <v>0</v>
      </c>
      <c r="AA1961" s="36"/>
      <c r="AB1961" s="37"/>
      <c r="AC1961" s="44">
        <f t="shared" ref="AC1961" si="47059">parseTime(AA1961)-(AB1962=INT(RIGHT($F1961, 1)))</f>
        <v>0</v>
      </c>
      <c r="AD1961" s="45">
        <f t="shared" si="46985"/>
        <v>0</v>
      </c>
      <c r="AE1961" s="36"/>
      <c r="AF1961" s="37"/>
      <c r="AG1961" s="44">
        <f t="shared" ref="AG1961" si="47060">parseTime(AE1961)-(AF1962=INT(RIGHT($F1961, 1)))</f>
        <v>0</v>
      </c>
      <c r="AH1961" s="45">
        <f t="shared" si="46987"/>
        <v>0</v>
      </c>
      <c r="AI1961" s="36"/>
      <c r="AJ1961" s="37"/>
      <c r="AK1961" s="44">
        <f>parseTime(AI1961)-(AJ1962=INT(RIGHT($F1961, 1)))</f>
        <v>0</v>
      </c>
      <c r="AL1961" s="45">
        <f t="shared" si="46988"/>
        <v>0</v>
      </c>
      <c r="AM1961" s="36"/>
      <c r="AN1961" s="37"/>
      <c r="AO1961" s="44">
        <f t="shared" ref="AO1961" si="47061">parseTime(AM1961)-(AN1962=INT(RIGHT($F1961, 1)))</f>
        <v>0</v>
      </c>
      <c r="AP1961" s="45">
        <f t="shared" si="46990"/>
        <v>0</v>
      </c>
      <c r="AQ1961" s="36"/>
      <c r="AR1961" s="37"/>
      <c r="AS1961" s="44">
        <f t="shared" ref="AS1961" si="47062">parseTime(AQ1961)-(AR1962=INT(RIGHT($F1961, 1)))</f>
        <v>0</v>
      </c>
      <c r="AT1961" s="45">
        <f t="shared" si="46992"/>
        <v>0</v>
      </c>
      <c r="AU1961" s="36"/>
      <c r="AV1961" s="37"/>
      <c r="AW1961" s="44">
        <f>parseTime(AU1961)-(AV1962=INT(RIGHT($F1961, 1)))</f>
        <v>0</v>
      </c>
      <c r="AX1961" s="45">
        <f t="shared" si="46993"/>
        <v>0</v>
      </c>
      <c r="AY1961" s="36"/>
      <c r="AZ1961" s="37"/>
      <c r="BA1961" s="44">
        <f>parseTime(AY1961)-(AZ1962=INT(RIGHT($F1961, 1)))</f>
        <v>0</v>
      </c>
      <c r="BB1961" s="45">
        <f t="shared" si="46994"/>
        <v>0</v>
      </c>
      <c r="BC1961" s="36"/>
      <c r="BD1961" s="37"/>
      <c r="BE1961" s="44">
        <f>parseTime(BC1961)-(BD1962=INT(RIGHT($F1961, 1)))</f>
        <v>0</v>
      </c>
      <c r="BF1961" s="45">
        <f t="shared" si="46995"/>
        <v>0</v>
      </c>
      <c r="BG1961" s="36"/>
      <c r="BH1961" s="37"/>
      <c r="BI1961" s="44">
        <f>parseTime(BG1961)-(BH1962=INT(RIGHT($F1961, 1)))</f>
        <v>0</v>
      </c>
      <c r="BJ1961" s="45">
        <f t="shared" si="46996"/>
        <v>0</v>
      </c>
      <c r="BK1961" s="36"/>
      <c r="BL1961" s="37"/>
      <c r="BM1961" s="44">
        <f>parseTime(BK1961)-(BL1962=INT(RIGHT($F1961, 1)))</f>
        <v>0</v>
      </c>
      <c r="BN1961" s="45">
        <f t="shared" si="46997"/>
        <v>0</v>
      </c>
      <c r="BO1961" s="36"/>
      <c r="BP1961" s="37"/>
      <c r="BQ1961" s="44">
        <f t="shared" ref="BQ1961" si="47063">parseTime(BO1961)-(BP1962=INT(RIGHT($F1961, 1)))</f>
        <v>0</v>
      </c>
      <c r="BR1961" s="45">
        <f t="shared" si="46999"/>
        <v>0</v>
      </c>
      <c r="BS1961" s="36"/>
      <c r="BT1961" s="37"/>
      <c r="BU1961" s="44">
        <f t="shared" ref="BU1961" si="47064">parseTime(BS1961)-(BT1962=INT(RIGHT($F1961, 1)))</f>
        <v>0</v>
      </c>
      <c r="BV1961" s="45">
        <f t="shared" si="47001"/>
        <v>0</v>
      </c>
      <c r="BW1961" s="36"/>
      <c r="BX1961" s="37"/>
      <c r="BY1961" s="44">
        <f t="shared" ref="BY1961" si="47065">parseTime(BW1961)-(BX1962=INT(RIGHT($F1961, 1)))</f>
        <v>0</v>
      </c>
      <c r="BZ1961" s="45">
        <f t="shared" si="47003"/>
        <v>0</v>
      </c>
      <c r="CA1961" s="36"/>
      <c r="CB1961" s="37"/>
      <c r="CC1961" s="44">
        <f t="shared" ref="CC1961" si="47066">parseTime(CA1961)-(CB1962=INT(RIGHT($F1961, 1)))</f>
        <v>0</v>
      </c>
      <c r="CD1961" s="45">
        <f t="shared" si="47005"/>
        <v>0</v>
      </c>
      <c r="CE1961" s="36"/>
      <c r="CF1961" s="37"/>
      <c r="CG1961" s="44">
        <f t="shared" ref="CG1961" si="47067">parseTime(CE1961)-(CF1962=INT(RIGHT($F1961, 1)))</f>
        <v>0</v>
      </c>
      <c r="CH1961" s="45">
        <f t="shared" si="47007"/>
        <v>0</v>
      </c>
    </row>
    <row r="1962" spans="1:86" x14ac:dyDescent="0.25">
      <c r="A1962" s="56"/>
      <c r="B1962" s="57"/>
      <c r="C1962" s="14">
        <f t="shared" si="47023"/>
        <v>0</v>
      </c>
      <c r="D1962" s="14"/>
      <c r="E1962" s="20">
        <f t="shared" ref="E1962" si="47068">((7.5/2)-0.5+E1961)*8</f>
        <v>63.2</v>
      </c>
      <c r="F1962" s="51"/>
      <c r="G1962" s="46" t="s">
        <v>134</v>
      </c>
      <c r="H1962" s="38">
        <f t="shared" ref="H1962" si="47069">lunchAdjust(G1957:H1961)</f>
        <v>0</v>
      </c>
      <c r="I1962" s="48" t="s">
        <v>0</v>
      </c>
      <c r="J1962" s="39">
        <f t="shared" ref="J1962" si="47070">SUMPRODUCT(I1957:I1961*J1957:J1961)</f>
        <v>0</v>
      </c>
      <c r="K1962" s="46" t="s">
        <v>134</v>
      </c>
      <c r="L1962" s="38">
        <f t="shared" ref="L1962" si="47071">lunchAdjust(K1957:L1961)</f>
        <v>0</v>
      </c>
      <c r="M1962" s="48" t="s">
        <v>0</v>
      </c>
      <c r="N1962" s="39">
        <f t="shared" ref="N1962" si="47072">SUMPRODUCT(M1957:M1961*N1957:N1961)</f>
        <v>0</v>
      </c>
      <c r="O1962" s="46" t="s">
        <v>134</v>
      </c>
      <c r="P1962" s="38">
        <f t="shared" ref="P1962" si="47073">lunchAdjust(O1957:P1961)</f>
        <v>0</v>
      </c>
      <c r="Q1962" s="48" t="s">
        <v>0</v>
      </c>
      <c r="R1962" s="39">
        <f t="shared" ref="R1962" si="47074">SUMPRODUCT(Q1957:Q1961*R1957:R1961)</f>
        <v>0</v>
      </c>
      <c r="S1962" s="46" t="s">
        <v>134</v>
      </c>
      <c r="T1962" s="38">
        <f t="shared" ref="T1962" si="47075">lunchAdjust(S1957:T1961)</f>
        <v>0</v>
      </c>
      <c r="U1962" s="48" t="s">
        <v>0</v>
      </c>
      <c r="V1962" s="39">
        <f t="shared" ref="V1962" si="47076">SUMPRODUCT(U1957:U1961*V1957:V1961)</f>
        <v>0</v>
      </c>
      <c r="W1962" s="46" t="s">
        <v>134</v>
      </c>
      <c r="X1962" s="38">
        <f t="shared" ref="X1962" si="47077">lunchAdjust(W1957:X1961)</f>
        <v>0</v>
      </c>
      <c r="Y1962" s="48" t="s">
        <v>0</v>
      </c>
      <c r="Z1962" s="39">
        <f t="shared" ref="Z1962" si="47078">SUMPRODUCT(Y1957:Y1961*Z1957:Z1961)</f>
        <v>0</v>
      </c>
      <c r="AA1962" s="46" t="s">
        <v>134</v>
      </c>
      <c r="AB1962" s="38">
        <f t="shared" ref="AB1962" si="47079">lunchAdjust(AA1957:AB1961)</f>
        <v>1</v>
      </c>
      <c r="AC1962" s="48" t="s">
        <v>0</v>
      </c>
      <c r="AD1962" s="39">
        <f t="shared" ref="AD1962" si="47080">SUMPRODUCT(AC1957:AC1961*AD1957:AD1961)</f>
        <v>8</v>
      </c>
      <c r="AE1962" s="46" t="s">
        <v>134</v>
      </c>
      <c r="AF1962" s="38">
        <f t="shared" ref="AF1962" si="47081">lunchAdjust(AE1957:AF1961)</f>
        <v>0</v>
      </c>
      <c r="AG1962" s="48" t="s">
        <v>0</v>
      </c>
      <c r="AH1962" s="39">
        <f t="shared" ref="AH1962" si="47082">SUMPRODUCT(AG1957:AG1961*AH1957:AH1961)</f>
        <v>0</v>
      </c>
      <c r="AI1962" s="46" t="s">
        <v>134</v>
      </c>
      <c r="AJ1962" s="38">
        <f t="shared" ref="AJ1962" si="47083">lunchAdjust(AI1957:AJ1961)</f>
        <v>1</v>
      </c>
      <c r="AK1962" s="48" t="s">
        <v>0</v>
      </c>
      <c r="AL1962" s="39">
        <f t="shared" ref="AL1962" si="47084">SUMPRODUCT(AK1957:AK1961*AL1957:AL1961)</f>
        <v>8</v>
      </c>
      <c r="AM1962" s="46" t="s">
        <v>134</v>
      </c>
      <c r="AN1962" s="38">
        <f t="shared" ref="AN1962" si="47085">lunchAdjust(AM1957:AN1961)</f>
        <v>0</v>
      </c>
      <c r="AO1962" s="48" t="s">
        <v>0</v>
      </c>
      <c r="AP1962" s="39">
        <f t="shared" ref="AP1962" si="47086">SUMPRODUCT(AO1957:AO1961*AP1957:AP1961)</f>
        <v>0</v>
      </c>
      <c r="AQ1962" s="46" t="s">
        <v>134</v>
      </c>
      <c r="AR1962" s="38">
        <f t="shared" ref="AR1962" si="47087">lunchAdjust(AQ1957:AR1961)</f>
        <v>0</v>
      </c>
      <c r="AS1962" s="48" t="s">
        <v>0</v>
      </c>
      <c r="AT1962" s="39">
        <f t="shared" ref="AT1962" si="47088">SUMPRODUCT(AS1957:AS1961*AT1957:AT1961)</f>
        <v>0</v>
      </c>
      <c r="AU1962" s="46" t="s">
        <v>134</v>
      </c>
      <c r="AV1962" s="38">
        <f t="shared" ref="AV1962" si="47089">lunchAdjust(AU1957:AV1961)</f>
        <v>0</v>
      </c>
      <c r="AW1962" s="48" t="s">
        <v>0</v>
      </c>
      <c r="AX1962" s="39">
        <f t="shared" ref="AX1962" si="47090">SUMPRODUCT(AW1957:AW1961*AX1957:AX1961)</f>
        <v>0</v>
      </c>
      <c r="AY1962" s="46" t="s">
        <v>134</v>
      </c>
      <c r="AZ1962" s="38">
        <f t="shared" ref="AZ1962" si="47091">lunchAdjust(AY1957:AZ1961)</f>
        <v>0</v>
      </c>
      <c r="BA1962" s="48" t="s">
        <v>0</v>
      </c>
      <c r="BB1962" s="39">
        <f t="shared" ref="BB1962" si="47092">SUMPRODUCT(BA1957:BA1961*BB1957:BB1961)</f>
        <v>0</v>
      </c>
      <c r="BC1962" s="46" t="s">
        <v>134</v>
      </c>
      <c r="BD1962" s="38">
        <f t="shared" ref="BD1962" si="47093">lunchAdjust(BC1957:BD1961)</f>
        <v>0</v>
      </c>
      <c r="BE1962" s="48" t="s">
        <v>0</v>
      </c>
      <c r="BF1962" s="39">
        <f t="shared" ref="BF1962" si="47094">SUMPRODUCT(BE1957:BE1961*BF1957:BF1961)</f>
        <v>0</v>
      </c>
      <c r="BG1962" s="46" t="s">
        <v>134</v>
      </c>
      <c r="BH1962" s="38">
        <f t="shared" ref="BH1962" si="47095">lunchAdjust(BG1957:BH1961)</f>
        <v>0</v>
      </c>
      <c r="BI1962" s="48" t="s">
        <v>0</v>
      </c>
      <c r="BJ1962" s="39">
        <f t="shared" ref="BJ1962" si="47096">SUMPRODUCT(BI1957:BI1961*BJ1957:BJ1961)</f>
        <v>0</v>
      </c>
      <c r="BK1962" s="46" t="s">
        <v>134</v>
      </c>
      <c r="BL1962" s="38">
        <f t="shared" ref="BL1962" si="47097">lunchAdjust(BK1957:BL1961)</f>
        <v>0</v>
      </c>
      <c r="BM1962" s="48" t="s">
        <v>0</v>
      </c>
      <c r="BN1962" s="39">
        <f t="shared" ref="BN1962" si="47098">SUMPRODUCT(BM1957:BM1961*BN1957:BN1961)</f>
        <v>0</v>
      </c>
      <c r="BO1962" s="46" t="s">
        <v>134</v>
      </c>
      <c r="BP1962" s="38">
        <f t="shared" ref="BP1962" si="47099">lunchAdjust(BO1957:BP1961)</f>
        <v>1</v>
      </c>
      <c r="BQ1962" s="48" t="s">
        <v>0</v>
      </c>
      <c r="BR1962" s="39">
        <f t="shared" ref="BR1962" si="47100">SUMPRODUCT(BQ1957:BQ1961*BR1957:BR1961)</f>
        <v>0</v>
      </c>
      <c r="BS1962" s="46" t="s">
        <v>134</v>
      </c>
      <c r="BT1962" s="38">
        <f t="shared" ref="BT1962" si="47101">lunchAdjust(BS1957:BT1961)</f>
        <v>0</v>
      </c>
      <c r="BU1962" s="48" t="s">
        <v>0</v>
      </c>
      <c r="BV1962" s="39">
        <f t="shared" ref="BV1962" si="47102">SUMPRODUCT(BU1957:BU1961*BV1957:BV1961)</f>
        <v>0</v>
      </c>
      <c r="BW1962" s="46" t="s">
        <v>134</v>
      </c>
      <c r="BX1962" s="38">
        <f t="shared" ref="BX1962" si="47103">lunchAdjust(BW1957:BX1961)</f>
        <v>0</v>
      </c>
      <c r="BY1962" s="48" t="s">
        <v>0</v>
      </c>
      <c r="BZ1962" s="39">
        <f t="shared" ref="BZ1962" si="47104">SUMPRODUCT(BY1957:BY1961*BZ1957:BZ1961)</f>
        <v>0</v>
      </c>
      <c r="CA1962" s="46" t="s">
        <v>134</v>
      </c>
      <c r="CB1962" s="38">
        <f t="shared" ref="CB1962" si="47105">lunchAdjust(CA1957:CB1961)</f>
        <v>0</v>
      </c>
      <c r="CC1962" s="48" t="s">
        <v>0</v>
      </c>
      <c r="CD1962" s="39">
        <f t="shared" ref="CD1962" si="47106">SUMPRODUCT(CC1957:CC1961*CD1957:CD1961)</f>
        <v>0</v>
      </c>
      <c r="CE1962" s="46" t="s">
        <v>134</v>
      </c>
      <c r="CF1962" s="38">
        <f t="shared" ref="CF1962" si="47107">lunchAdjust(CE1957:CF1961)</f>
        <v>0</v>
      </c>
      <c r="CG1962" s="48" t="s">
        <v>0</v>
      </c>
      <c r="CH1962" s="39">
        <f t="shared" ref="CH1962" si="47108">SUMPRODUCT(CG1957:CG1961*CH1957:CH1961)</f>
        <v>0</v>
      </c>
    </row>
    <row r="1963" spans="1:86" ht="15.75" thickBot="1" x14ac:dyDescent="0.3">
      <c r="A1963" s="58" t="s">
        <v>121</v>
      </c>
      <c r="B1963" s="59">
        <f t="shared" ref="B1963" ca="1" si="47109">roleHours(G1957:CH1963, "OUT")</f>
        <v>0</v>
      </c>
      <c r="C1963" s="54" t="s">
        <v>137</v>
      </c>
      <c r="D1963" s="22">
        <f t="shared" ref="D1963" ca="1" si="47110">roleHours(G1957:CH1963, "PTO")</f>
        <v>0</v>
      </c>
      <c r="E1963" s="23">
        <f t="shared" ref="E1963" ca="1" si="47111">E1962-B1958</f>
        <v>47.2</v>
      </c>
      <c r="F1963" s="52"/>
      <c r="G1963" s="47" t="s">
        <v>39</v>
      </c>
      <c r="H1963" s="40">
        <f t="shared" si="46594"/>
        <v>0</v>
      </c>
      <c r="I1963" s="49" t="s">
        <v>135</v>
      </c>
      <c r="J1963" s="41">
        <f t="shared" ref="J1963" si="47112">J1962*G$4</f>
        <v>0</v>
      </c>
      <c r="K1963" s="47" t="s">
        <v>39</v>
      </c>
      <c r="L1963" s="40">
        <f t="shared" ref="L1963" si="47113">SUMPRODUCT(M1957:M1961*(L1957:L1961="PTO"))+SUMPRODUCT(M1957:M1961*(L1957:L1961="HOL"))</f>
        <v>0</v>
      </c>
      <c r="M1963" s="49" t="s">
        <v>135</v>
      </c>
      <c r="N1963" s="41">
        <f t="shared" ref="N1963" si="47114">N1962*K$4</f>
        <v>0</v>
      </c>
      <c r="O1963" s="47" t="s">
        <v>39</v>
      </c>
      <c r="P1963" s="40">
        <f t="shared" ref="P1963" si="47115">SUMPRODUCT(Q1957:Q1961*(P1957:P1961="PTO"))+SUMPRODUCT(Q1957:Q1961*(P1957:P1961="HOL"))</f>
        <v>0</v>
      </c>
      <c r="Q1963" s="49" t="s">
        <v>135</v>
      </c>
      <c r="R1963" s="41">
        <f t="shared" ref="R1963" si="47116">R1962*O$4</f>
        <v>0</v>
      </c>
      <c r="S1963" s="47" t="s">
        <v>39</v>
      </c>
      <c r="T1963" s="40">
        <f t="shared" ref="T1963" si="47117">SUMPRODUCT(U1957:U1961*(T1957:T1961="PTO"))+SUMPRODUCT(U1957:U1961*(T1957:T1961="HOL"))</f>
        <v>0</v>
      </c>
      <c r="U1963" s="49" t="s">
        <v>135</v>
      </c>
      <c r="V1963" s="41">
        <f t="shared" ref="V1963" si="47118">V1962*S$4</f>
        <v>0</v>
      </c>
      <c r="W1963" s="47" t="s">
        <v>39</v>
      </c>
      <c r="X1963" s="40">
        <f t="shared" ref="X1963" si="47119">SUMPRODUCT(Y1957:Y1961*(X1957:X1961="PTO"))+SUMPRODUCT(Y1957:Y1961*(X1957:X1961="HOL"))</f>
        <v>0</v>
      </c>
      <c r="Y1963" s="49" t="s">
        <v>135</v>
      </c>
      <c r="Z1963" s="41">
        <f t="shared" ref="Z1963" si="47120">Z1962*W$4</f>
        <v>0</v>
      </c>
      <c r="AA1963" s="47" t="s">
        <v>39</v>
      </c>
      <c r="AB1963" s="40">
        <f t="shared" ref="AB1963" si="47121">SUMPRODUCT(AC1957:AC1961*(AB1957:AB1961="PTO"))+SUMPRODUCT(AC1957:AC1961*(AB1957:AB1961="HOL"))</f>
        <v>0</v>
      </c>
      <c r="AC1963" s="49" t="s">
        <v>135</v>
      </c>
      <c r="AD1963" s="41">
        <f t="shared" ref="AD1963" si="47122">AD1962*AA$4</f>
        <v>8</v>
      </c>
      <c r="AE1963" s="47" t="s">
        <v>39</v>
      </c>
      <c r="AF1963" s="40">
        <f t="shared" ref="AF1963" si="47123">SUMPRODUCT(AG1957:AG1961*(AF1957:AF1961="PTO"))+SUMPRODUCT(AG1957:AG1961*(AF1957:AF1961="HOL"))</f>
        <v>0</v>
      </c>
      <c r="AG1963" s="49" t="s">
        <v>135</v>
      </c>
      <c r="AH1963" s="41">
        <f t="shared" ref="AH1963" si="47124">AH1962*AE$4</f>
        <v>0</v>
      </c>
      <c r="AI1963" s="47" t="s">
        <v>39</v>
      </c>
      <c r="AJ1963" s="40">
        <f t="shared" ref="AJ1963" si="47125">SUMPRODUCT(AK1957:AK1961*(AJ1957:AJ1961="PTO"))+SUMPRODUCT(AK1957:AK1961*(AJ1957:AJ1961="HOL"))</f>
        <v>0</v>
      </c>
      <c r="AK1963" s="49" t="s">
        <v>135</v>
      </c>
      <c r="AL1963" s="41">
        <f>AL1962*AI$4</f>
        <v>8</v>
      </c>
      <c r="AM1963" s="47" t="s">
        <v>39</v>
      </c>
      <c r="AN1963" s="40">
        <f t="shared" ref="AN1963" si="47126">SUMPRODUCT(AO1957:AO1961*(AN1957:AN1961="PTO"))+SUMPRODUCT(AO1957:AO1961*(AN1957:AN1961="HOL"))</f>
        <v>0</v>
      </c>
      <c r="AO1963" s="49" t="s">
        <v>135</v>
      </c>
      <c r="AP1963" s="41">
        <f t="shared" ref="AP1963" si="47127">AP1962*AM$4</f>
        <v>0</v>
      </c>
      <c r="AQ1963" s="47" t="s">
        <v>39</v>
      </c>
      <c r="AR1963" s="40">
        <f t="shared" ref="AR1963" si="47128">SUMPRODUCT(AS1957:AS1961*(AR1957:AR1961="PTO"))+SUMPRODUCT(AS1957:AS1961*(AR1957:AR1961="HOL"))</f>
        <v>0</v>
      </c>
      <c r="AS1963" s="49" t="s">
        <v>135</v>
      </c>
      <c r="AT1963" s="41">
        <f t="shared" ref="AT1963" si="47129">AT1962*AQ$4</f>
        <v>0</v>
      </c>
      <c r="AU1963" s="47" t="s">
        <v>39</v>
      </c>
      <c r="AV1963" s="40">
        <f t="shared" ref="AV1963" si="47130">SUMPRODUCT(AW1957:AW1961*(AV1957:AV1961="PTO"))+SUMPRODUCT(AW1957:AW1961*(AV1957:AV1961="HOL"))</f>
        <v>0</v>
      </c>
      <c r="AW1963" s="49" t="s">
        <v>135</v>
      </c>
      <c r="AX1963" s="41">
        <f>AX1962*AU$4</f>
        <v>0</v>
      </c>
      <c r="AY1963" s="47" t="s">
        <v>39</v>
      </c>
      <c r="AZ1963" s="40">
        <f t="shared" ref="AZ1963" si="47131">SUMPRODUCT(BA1957:BA1961*(AZ1957:AZ1961="PTO"))+SUMPRODUCT(BA1957:BA1961*(AZ1957:AZ1961="HOL"))</f>
        <v>0</v>
      </c>
      <c r="BA1963" s="49" t="s">
        <v>135</v>
      </c>
      <c r="BB1963" s="41">
        <f>BB1962*AY$4</f>
        <v>0</v>
      </c>
      <c r="BC1963" s="47" t="s">
        <v>39</v>
      </c>
      <c r="BD1963" s="40">
        <f t="shared" ref="BD1963" si="47132">SUMPRODUCT(BE1957:BE1961*(BD1957:BD1961="PTO"))+SUMPRODUCT(BE1957:BE1961*(BD1957:BD1961="HOL"))</f>
        <v>0</v>
      </c>
      <c r="BE1963" s="49" t="s">
        <v>135</v>
      </c>
      <c r="BF1963" s="41">
        <f>BF1962*BC$4</f>
        <v>0</v>
      </c>
      <c r="BG1963" s="47" t="s">
        <v>39</v>
      </c>
      <c r="BH1963" s="40">
        <f t="shared" ref="BH1963" si="47133">SUMPRODUCT(BI1957:BI1961*(BH1957:BH1961="PTO"))+SUMPRODUCT(BI1957:BI1961*(BH1957:BH1961="HOL"))</f>
        <v>0</v>
      </c>
      <c r="BI1963" s="49" t="s">
        <v>135</v>
      </c>
      <c r="BJ1963" s="41">
        <f>BJ1962*BG$4</f>
        <v>0</v>
      </c>
      <c r="BK1963" s="47" t="s">
        <v>39</v>
      </c>
      <c r="BL1963" s="40">
        <f t="shared" ref="BL1963" si="47134">SUMPRODUCT(BM1957:BM1961*(BL1957:BL1961="PTO"))+SUMPRODUCT(BM1957:BM1961*(BL1957:BL1961="HOL"))</f>
        <v>0</v>
      </c>
      <c r="BM1963" s="49" t="s">
        <v>135</v>
      </c>
      <c r="BN1963" s="41">
        <f>BN1962*BK$4</f>
        <v>0</v>
      </c>
      <c r="BO1963" s="47" t="s">
        <v>39</v>
      </c>
      <c r="BP1963" s="40">
        <f t="shared" ref="BP1963" si="47135">SUMPRODUCT(BQ1957:BQ1961*(BP1957:BP1961="PTO"))+SUMPRODUCT(BQ1957:BQ1961*(BP1957:BP1961="HOL"))</f>
        <v>0</v>
      </c>
      <c r="BQ1963" s="49" t="s">
        <v>135</v>
      </c>
      <c r="BR1963" s="41">
        <f t="shared" ref="BR1963" si="47136">BR1962*BO$4</f>
        <v>0</v>
      </c>
      <c r="BS1963" s="47" t="s">
        <v>39</v>
      </c>
      <c r="BT1963" s="40">
        <f t="shared" ref="BT1963" si="47137">SUMPRODUCT(BU1957:BU1961*(BT1957:BT1961="PTO"))+SUMPRODUCT(BU1957:BU1961*(BT1957:BT1961="HOL"))</f>
        <v>0</v>
      </c>
      <c r="BU1963" s="49" t="s">
        <v>135</v>
      </c>
      <c r="BV1963" s="41">
        <f t="shared" ref="BV1963" si="47138">BV1962*BS$4</f>
        <v>0</v>
      </c>
      <c r="BW1963" s="47" t="s">
        <v>39</v>
      </c>
      <c r="BX1963" s="40">
        <f t="shared" ref="BX1963" si="47139">SUMPRODUCT(BY1957:BY1961*(BX1957:BX1961="PTO"))+SUMPRODUCT(BY1957:BY1961*(BX1957:BX1961="HOL"))</f>
        <v>0</v>
      </c>
      <c r="BY1963" s="49" t="s">
        <v>135</v>
      </c>
      <c r="BZ1963" s="41">
        <f t="shared" ref="BZ1963" si="47140">BZ1962*BW$4</f>
        <v>0</v>
      </c>
      <c r="CA1963" s="47" t="s">
        <v>39</v>
      </c>
      <c r="CB1963" s="40">
        <f t="shared" ref="CB1963" si="47141">SUMPRODUCT(CC1957:CC1961*(CB1957:CB1961="PTO"))+SUMPRODUCT(CC1957:CC1961*(CB1957:CB1961="HOL"))</f>
        <v>0</v>
      </c>
      <c r="CC1963" s="49" t="s">
        <v>135</v>
      </c>
      <c r="CD1963" s="41">
        <f t="shared" ref="CD1963" si="47142">CD1962*CA$4</f>
        <v>0</v>
      </c>
      <c r="CE1963" s="47" t="s">
        <v>39</v>
      </c>
      <c r="CF1963" s="40">
        <f t="shared" ref="CF1963" si="47143">SUMPRODUCT(CG1957:CG1961*(CF1957:CF1961="PTO"))+SUMPRODUCT(CG1957:CG1961*(CF1957:CF1961="HOL"))</f>
        <v>0</v>
      </c>
      <c r="CG1963" s="49" t="s">
        <v>135</v>
      </c>
      <c r="CH1963" s="41">
        <f t="shared" ref="CH1963" si="47144">CH1962*CE$4</f>
        <v>0</v>
      </c>
    </row>
    <row r="1964" spans="1:86" x14ac:dyDescent="0.25">
      <c r="A1964" s="70" t="s">
        <v>133</v>
      </c>
      <c r="B1964" s="71">
        <f t="shared" ref="B1964" ca="1" si="47145">D1964-B1965</f>
        <v>0</v>
      </c>
      <c r="C1964" s="72" t="s">
        <v>122</v>
      </c>
      <c r="D1964" s="71">
        <f>IFERROR(INDEX(Holidays[FTE], MATCH(Entry!E1964, Holidays[Date], 0)), 1)*8*INDEX(FTEguide[[1]:[12]], MATCH(Entry!E1965, FTEguide[Weekday], 0), IF(Entry!E1967&gt;0, Entry!E1967, MONTH(Entry!E1964)))</f>
        <v>0</v>
      </c>
      <c r="E1964" s="60">
        <f t="shared" si="46111"/>
        <v>44108</v>
      </c>
      <c r="F1964" s="50" t="s">
        <v>128</v>
      </c>
      <c r="G1964" s="34"/>
      <c r="H1964" s="35"/>
      <c r="I1964" s="42">
        <f t="shared" ref="I1964" si="47146">parseTime(G1964)-(H1969=INT(RIGHT($F1964, 1)))</f>
        <v>0</v>
      </c>
      <c r="J1964" s="43">
        <f t="shared" ref="J1964:J1968" si="47147">isClocked(H1964)</f>
        <v>0</v>
      </c>
      <c r="K1964" s="34"/>
      <c r="L1964" s="35"/>
      <c r="M1964" s="42">
        <f t="shared" ref="M1964" si="47148">parseTime(K1964)-(L1969=INT(RIGHT($F1964, 1)))</f>
        <v>0</v>
      </c>
      <c r="N1964" s="43">
        <f t="shared" ref="N1964:N1968" si="47149">isClocked(L1964)</f>
        <v>0</v>
      </c>
      <c r="O1964" s="34"/>
      <c r="P1964" s="35"/>
      <c r="Q1964" s="42">
        <f t="shared" ref="Q1964" si="47150">parseTime(O1964)-(P1969=INT(RIGHT($F1964, 1)))</f>
        <v>0</v>
      </c>
      <c r="R1964" s="43">
        <f t="shared" ref="R1964:R1968" si="47151">isClocked(P1964)</f>
        <v>0</v>
      </c>
      <c r="S1964" s="34"/>
      <c r="T1964" s="35"/>
      <c r="U1964" s="42">
        <f t="shared" ref="U1964" si="47152">parseTime(S1964)-(T1969=INT(RIGHT($F1964, 1)))</f>
        <v>0</v>
      </c>
      <c r="V1964" s="43">
        <f t="shared" ref="V1964:V1968" si="47153">isClocked(T1964)</f>
        <v>0</v>
      </c>
      <c r="W1964" s="34"/>
      <c r="X1964" s="35"/>
      <c r="Y1964" s="42">
        <f t="shared" ref="Y1964" si="47154">parseTime(W1964)-(X1969=INT(RIGHT($F1964, 1)))</f>
        <v>0</v>
      </c>
      <c r="Z1964" s="43">
        <f t="shared" ref="Z1964:Z1968" si="47155">isClocked(X1964)</f>
        <v>0</v>
      </c>
      <c r="AA1964" s="34"/>
      <c r="AB1964" s="35"/>
      <c r="AC1964" s="42">
        <f t="shared" ref="AC1964" si="47156">parseTime(AA1964)-(AB1969=INT(RIGHT($F1964, 1)))</f>
        <v>0</v>
      </c>
      <c r="AD1964" s="43">
        <f t="shared" ref="AD1964:AD1968" si="47157">isClocked(AB1964)</f>
        <v>0</v>
      </c>
      <c r="AE1964" s="34"/>
      <c r="AF1964" s="35"/>
      <c r="AG1964" s="42">
        <f t="shared" ref="AG1964" si="47158">parseTime(AE1964)-(AF1969=INT(RIGHT($F1964, 1)))</f>
        <v>0</v>
      </c>
      <c r="AH1964" s="43">
        <f t="shared" ref="AH1964:AH1968" si="47159">isClocked(AF1964)</f>
        <v>0</v>
      </c>
      <c r="AI1964" s="34"/>
      <c r="AJ1964" s="35"/>
      <c r="AK1964" s="42">
        <f>parseTime(AI1964)-(AJ1969=INT(RIGHT($F1964, 1)))</f>
        <v>0</v>
      </c>
      <c r="AL1964" s="43">
        <f t="shared" ref="AL1964:AL1968" si="47160">isClocked(AJ1964)</f>
        <v>0</v>
      </c>
      <c r="AM1964" s="34"/>
      <c r="AN1964" s="35"/>
      <c r="AO1964" s="42">
        <f t="shared" ref="AO1964" si="47161">parseTime(AM1964)-(AN1969=INT(RIGHT($F1964, 1)))</f>
        <v>0</v>
      </c>
      <c r="AP1964" s="43">
        <f t="shared" ref="AP1964:AP1968" si="47162">isClocked(AN1964)</f>
        <v>0</v>
      </c>
      <c r="AQ1964" s="34"/>
      <c r="AR1964" s="35"/>
      <c r="AS1964" s="42">
        <f t="shared" ref="AS1964" si="47163">parseTime(AQ1964)-(AR1969=INT(RIGHT($F1964, 1)))</f>
        <v>0</v>
      </c>
      <c r="AT1964" s="43">
        <f t="shared" ref="AT1964:AT1968" si="47164">isClocked(AR1964)</f>
        <v>0</v>
      </c>
      <c r="AU1964" s="34"/>
      <c r="AV1964" s="35"/>
      <c r="AW1964" s="42">
        <f>parseTime(AU1964)-(AV1969=INT(RIGHT($F1964, 1)))</f>
        <v>0</v>
      </c>
      <c r="AX1964" s="43">
        <f t="shared" ref="AX1964:AX1968" si="47165">isClocked(AV1964)</f>
        <v>0</v>
      </c>
      <c r="AY1964" s="34"/>
      <c r="AZ1964" s="35"/>
      <c r="BA1964" s="42">
        <f>parseTime(AY1964)-(AZ1969=INT(RIGHT($F1964, 1)))</f>
        <v>0</v>
      </c>
      <c r="BB1964" s="43">
        <f t="shared" ref="BB1964:BB1968" si="47166">isClocked(AZ1964)</f>
        <v>0</v>
      </c>
      <c r="BC1964" s="34"/>
      <c r="BD1964" s="35"/>
      <c r="BE1964" s="42">
        <f>parseTime(BC1964)-(BD1969=INT(RIGHT($F1964, 1)))</f>
        <v>0</v>
      </c>
      <c r="BF1964" s="43">
        <f t="shared" ref="BF1964:BF1968" si="47167">isClocked(BD1964)</f>
        <v>0</v>
      </c>
      <c r="BG1964" s="34"/>
      <c r="BH1964" s="35"/>
      <c r="BI1964" s="42">
        <f>parseTime(BG1964)-(BH1969=INT(RIGHT($F1964, 1)))</f>
        <v>0</v>
      </c>
      <c r="BJ1964" s="43">
        <f t="shared" ref="BJ1964:BJ1968" si="47168">isClocked(BH1964)</f>
        <v>0</v>
      </c>
      <c r="BK1964" s="34"/>
      <c r="BL1964" s="35"/>
      <c r="BM1964" s="42">
        <f>parseTime(BK1964)-(BL1969=INT(RIGHT($F1964, 1)))</f>
        <v>0</v>
      </c>
      <c r="BN1964" s="43">
        <f t="shared" ref="BN1964:BN1968" si="47169">isClocked(BL1964)</f>
        <v>0</v>
      </c>
      <c r="BO1964" s="34"/>
      <c r="BP1964" s="35"/>
      <c r="BQ1964" s="42">
        <f t="shared" ref="BQ1964" si="47170">parseTime(BO1964)-(BP1969=INT(RIGHT($F1964, 1)))</f>
        <v>0</v>
      </c>
      <c r="BR1964" s="43">
        <f t="shared" ref="BR1964:BR1968" si="47171">isClocked(BP1964)</f>
        <v>0</v>
      </c>
      <c r="BS1964" s="34"/>
      <c r="BT1964" s="35"/>
      <c r="BU1964" s="42">
        <f t="shared" ref="BU1964" si="47172">parseTime(BS1964)-(BT1969=INT(RIGHT($F1964, 1)))</f>
        <v>0</v>
      </c>
      <c r="BV1964" s="43">
        <f t="shared" ref="BV1964:BV1968" si="47173">isClocked(BT1964)</f>
        <v>0</v>
      </c>
      <c r="BW1964" s="34"/>
      <c r="BX1964" s="35"/>
      <c r="BY1964" s="42">
        <f t="shared" ref="BY1964" si="47174">parseTime(BW1964)-(BX1969=INT(RIGHT($F1964, 1)))</f>
        <v>0</v>
      </c>
      <c r="BZ1964" s="43">
        <f t="shared" ref="BZ1964:BZ1968" si="47175">isClocked(BX1964)</f>
        <v>0</v>
      </c>
      <c r="CA1964" s="34"/>
      <c r="CB1964" s="35"/>
      <c r="CC1964" s="42">
        <f t="shared" ref="CC1964" si="47176">parseTime(CA1964)-(CB1969=INT(RIGHT($F1964, 1)))</f>
        <v>0</v>
      </c>
      <c r="CD1964" s="43">
        <f t="shared" ref="CD1964:CD1968" si="47177">isClocked(CB1964)</f>
        <v>0</v>
      </c>
      <c r="CE1964" s="34"/>
      <c r="CF1964" s="35"/>
      <c r="CG1964" s="42">
        <f t="shared" ref="CG1964" si="47178">parseTime(CE1964)-(CF1969=INT(RIGHT($F1964, 1)))</f>
        <v>0</v>
      </c>
      <c r="CH1964" s="43">
        <f t="shared" ref="CH1964:CH1968" si="47179">isClocked(CF1964)</f>
        <v>0</v>
      </c>
    </row>
    <row r="1965" spans="1:86" x14ac:dyDescent="0.25">
      <c r="A1965" s="56" t="s">
        <v>0</v>
      </c>
      <c r="B1965" s="57">
        <f t="shared" ca="1" si="45627"/>
        <v>0</v>
      </c>
      <c r="C1965" s="14" t="s">
        <v>252</v>
      </c>
      <c r="D1965" s="14">
        <f t="shared" si="46835"/>
        <v>53.7</v>
      </c>
      <c r="E1965" s="55" t="str">
        <f t="shared" si="45628"/>
        <v>Sunday</v>
      </c>
      <c r="F1965" s="51" t="s">
        <v>129</v>
      </c>
      <c r="G1965" s="36"/>
      <c r="H1965" s="37"/>
      <c r="I1965" s="44">
        <f t="shared" ref="I1965" si="47180">parseTime(G1965)-(H1969=INT(RIGHT($F1965, 1)))</f>
        <v>0</v>
      </c>
      <c r="J1965" s="45">
        <f t="shared" si="47147"/>
        <v>0</v>
      </c>
      <c r="K1965" s="36"/>
      <c r="L1965" s="37"/>
      <c r="M1965" s="44">
        <f t="shared" ref="M1965" si="47181">parseTime(K1965)-(L1969=INT(RIGHT($F1965, 1)))</f>
        <v>0</v>
      </c>
      <c r="N1965" s="45">
        <f t="shared" si="47149"/>
        <v>0</v>
      </c>
      <c r="O1965" s="36"/>
      <c r="P1965" s="37"/>
      <c r="Q1965" s="44">
        <f t="shared" ref="Q1965" si="47182">parseTime(O1965)-(P1969=INT(RIGHT($F1965, 1)))</f>
        <v>0</v>
      </c>
      <c r="R1965" s="45">
        <f t="shared" si="47151"/>
        <v>0</v>
      </c>
      <c r="S1965" s="36"/>
      <c r="T1965" s="37"/>
      <c r="U1965" s="44">
        <f t="shared" ref="U1965" si="47183">parseTime(S1965)-(T1969=INT(RIGHT($F1965, 1)))</f>
        <v>0</v>
      </c>
      <c r="V1965" s="45">
        <f t="shared" si="47153"/>
        <v>0</v>
      </c>
      <c r="W1965" s="36"/>
      <c r="X1965" s="37"/>
      <c r="Y1965" s="44">
        <f t="shared" ref="Y1965" si="47184">parseTime(W1965)-(X1969=INT(RIGHT($F1965, 1)))</f>
        <v>0</v>
      </c>
      <c r="Z1965" s="45">
        <f t="shared" si="47155"/>
        <v>0</v>
      </c>
      <c r="AA1965" s="36"/>
      <c r="AB1965" s="37"/>
      <c r="AC1965" s="44">
        <f t="shared" ref="AC1965" si="47185">parseTime(AA1965)-(AB1969=INT(RIGHT($F1965, 1)))</f>
        <v>0</v>
      </c>
      <c r="AD1965" s="45">
        <f t="shared" si="47157"/>
        <v>0</v>
      </c>
      <c r="AE1965" s="36"/>
      <c r="AF1965" s="37"/>
      <c r="AG1965" s="44">
        <f t="shared" ref="AG1965" si="47186">parseTime(AE1965)-(AF1969=INT(RIGHT($F1965, 1)))</f>
        <v>0</v>
      </c>
      <c r="AH1965" s="45">
        <f t="shared" si="47159"/>
        <v>0</v>
      </c>
      <c r="AI1965" s="36"/>
      <c r="AJ1965" s="37"/>
      <c r="AK1965" s="44">
        <f>parseTime(AI1965)-(AJ1969=INT(RIGHT($F1965, 1)))</f>
        <v>0</v>
      </c>
      <c r="AL1965" s="45">
        <f t="shared" si="47160"/>
        <v>0</v>
      </c>
      <c r="AM1965" s="36"/>
      <c r="AN1965" s="37"/>
      <c r="AO1965" s="44">
        <f t="shared" ref="AO1965" si="47187">parseTime(AM1965)-(AN1969=INT(RIGHT($F1965, 1)))</f>
        <v>0</v>
      </c>
      <c r="AP1965" s="45">
        <f t="shared" si="47162"/>
        <v>0</v>
      </c>
      <c r="AQ1965" s="36"/>
      <c r="AR1965" s="37"/>
      <c r="AS1965" s="44">
        <f t="shared" ref="AS1965" si="47188">parseTime(AQ1965)-(AR1969=INT(RIGHT($F1965, 1)))</f>
        <v>0</v>
      </c>
      <c r="AT1965" s="45">
        <f t="shared" si="47164"/>
        <v>0</v>
      </c>
      <c r="AU1965" s="36"/>
      <c r="AV1965" s="37"/>
      <c r="AW1965" s="44">
        <f>parseTime(AU1965)-(AV1969=INT(RIGHT($F1965, 1)))</f>
        <v>0</v>
      </c>
      <c r="AX1965" s="45">
        <f t="shared" si="47165"/>
        <v>0</v>
      </c>
      <c r="AY1965" s="36"/>
      <c r="AZ1965" s="37"/>
      <c r="BA1965" s="44">
        <f>parseTime(AY1965)-(AZ1969=INT(RIGHT($F1965, 1)))</f>
        <v>0</v>
      </c>
      <c r="BB1965" s="45">
        <f t="shared" si="47166"/>
        <v>0</v>
      </c>
      <c r="BC1965" s="36"/>
      <c r="BD1965" s="37"/>
      <c r="BE1965" s="44">
        <f>parseTime(BC1965)-(BD1969=INT(RIGHT($F1965, 1)))</f>
        <v>0</v>
      </c>
      <c r="BF1965" s="45">
        <f t="shared" si="47167"/>
        <v>0</v>
      </c>
      <c r="BG1965" s="36"/>
      <c r="BH1965" s="37"/>
      <c r="BI1965" s="44">
        <f>parseTime(BG1965)-(BH1969=INT(RIGHT($F1965, 1)))</f>
        <v>0</v>
      </c>
      <c r="BJ1965" s="45">
        <f t="shared" si="47168"/>
        <v>0</v>
      </c>
      <c r="BK1965" s="36"/>
      <c r="BL1965" s="37"/>
      <c r="BM1965" s="44">
        <f>parseTime(BK1965)-(BL1969=INT(RIGHT($F1965, 1)))</f>
        <v>0</v>
      </c>
      <c r="BN1965" s="45">
        <f t="shared" si="47169"/>
        <v>0</v>
      </c>
      <c r="BO1965" s="36"/>
      <c r="BP1965" s="37"/>
      <c r="BQ1965" s="44">
        <f t="shared" ref="BQ1965" si="47189">parseTime(BO1965)-(BP1969=INT(RIGHT($F1965, 1)))</f>
        <v>0</v>
      </c>
      <c r="BR1965" s="45">
        <f t="shared" si="47171"/>
        <v>0</v>
      </c>
      <c r="BS1965" s="36"/>
      <c r="BT1965" s="37"/>
      <c r="BU1965" s="44">
        <f t="shared" ref="BU1965" si="47190">parseTime(BS1965)-(BT1969=INT(RIGHT($F1965, 1)))</f>
        <v>0</v>
      </c>
      <c r="BV1965" s="45">
        <f t="shared" si="47173"/>
        <v>0</v>
      </c>
      <c r="BW1965" s="36"/>
      <c r="BX1965" s="37"/>
      <c r="BY1965" s="44">
        <f t="shared" ref="BY1965" si="47191">parseTime(BW1965)-(BX1969=INT(RIGHT($F1965, 1)))</f>
        <v>0</v>
      </c>
      <c r="BZ1965" s="45">
        <f t="shared" si="47175"/>
        <v>0</v>
      </c>
      <c r="CA1965" s="36"/>
      <c r="CB1965" s="37"/>
      <c r="CC1965" s="44">
        <f t="shared" ref="CC1965" si="47192">parseTime(CA1965)-(CB1969=INT(RIGHT($F1965, 1)))</f>
        <v>0</v>
      </c>
      <c r="CD1965" s="45">
        <f t="shared" si="47177"/>
        <v>0</v>
      </c>
      <c r="CE1965" s="36"/>
      <c r="CF1965" s="37"/>
      <c r="CG1965" s="44">
        <f t="shared" ref="CG1965" si="47193">parseTime(CE1965)-(CF1969=INT(RIGHT($F1965, 1)))</f>
        <v>0</v>
      </c>
      <c r="CH1965" s="45">
        <f t="shared" si="47179"/>
        <v>0</v>
      </c>
    </row>
    <row r="1966" spans="1:86" x14ac:dyDescent="0.25">
      <c r="A1966" s="56" t="s">
        <v>117</v>
      </c>
      <c r="B1966" s="57">
        <f t="shared" ref="B1966" ca="1" si="47194">roleHours(G1964:CH1970, "MFD")</f>
        <v>0</v>
      </c>
      <c r="C1966" s="14">
        <f t="shared" ref="C1966:C1969" ca="1" si="47195">B1966/8</f>
        <v>0</v>
      </c>
      <c r="D1966" s="14">
        <f t="shared" ref="D1966" ca="1" si="47196">B1965-D1965</f>
        <v>-53.7</v>
      </c>
      <c r="E1966" s="20" t="s">
        <v>127</v>
      </c>
      <c r="F1966" s="51" t="s">
        <v>130</v>
      </c>
      <c r="G1966" s="36"/>
      <c r="H1966" s="37"/>
      <c r="I1966" s="44">
        <f t="shared" ref="I1966" si="47197">parseTime(G1966)-(H1969=INT(RIGHT($F1966, 1)))</f>
        <v>0</v>
      </c>
      <c r="J1966" s="45">
        <f t="shared" si="47147"/>
        <v>0</v>
      </c>
      <c r="K1966" s="36"/>
      <c r="L1966" s="37"/>
      <c r="M1966" s="44">
        <f t="shared" ref="M1966" si="47198">parseTime(K1966)-(L1969=INT(RIGHT($F1966, 1)))</f>
        <v>0</v>
      </c>
      <c r="N1966" s="45">
        <f t="shared" si="47149"/>
        <v>0</v>
      </c>
      <c r="O1966" s="36"/>
      <c r="P1966" s="37"/>
      <c r="Q1966" s="44">
        <f t="shared" ref="Q1966" si="47199">parseTime(O1966)-(P1969=INT(RIGHT($F1966, 1)))</f>
        <v>0</v>
      </c>
      <c r="R1966" s="45">
        <f t="shared" si="47151"/>
        <v>0</v>
      </c>
      <c r="S1966" s="36"/>
      <c r="T1966" s="37"/>
      <c r="U1966" s="44">
        <f t="shared" ref="U1966" si="47200">parseTime(S1966)-(T1969=INT(RIGHT($F1966, 1)))</f>
        <v>0</v>
      </c>
      <c r="V1966" s="45">
        <f t="shared" si="47153"/>
        <v>0</v>
      </c>
      <c r="W1966" s="36"/>
      <c r="X1966" s="37"/>
      <c r="Y1966" s="44">
        <f t="shared" ref="Y1966" si="47201">parseTime(W1966)-(X1969=INT(RIGHT($F1966, 1)))</f>
        <v>0</v>
      </c>
      <c r="Z1966" s="45">
        <f t="shared" si="47155"/>
        <v>0</v>
      </c>
      <c r="AA1966" s="36"/>
      <c r="AB1966" s="37"/>
      <c r="AC1966" s="44">
        <f t="shared" ref="AC1966" si="47202">parseTime(AA1966)-(AB1969=INT(RIGHT($F1966, 1)))</f>
        <v>0</v>
      </c>
      <c r="AD1966" s="45">
        <f t="shared" si="47157"/>
        <v>0</v>
      </c>
      <c r="AE1966" s="36"/>
      <c r="AF1966" s="37"/>
      <c r="AG1966" s="44">
        <f t="shared" ref="AG1966" si="47203">parseTime(AE1966)-(AF1969=INT(RIGHT($F1966, 1)))</f>
        <v>0</v>
      </c>
      <c r="AH1966" s="45">
        <f t="shared" si="47159"/>
        <v>0</v>
      </c>
      <c r="AI1966" s="36"/>
      <c r="AJ1966" s="37"/>
      <c r="AK1966" s="44">
        <f>parseTime(AI1966)-(AJ1969=INT(RIGHT($F1966, 1)))</f>
        <v>0</v>
      </c>
      <c r="AL1966" s="45">
        <f t="shared" si="47160"/>
        <v>0</v>
      </c>
      <c r="AM1966" s="36"/>
      <c r="AN1966" s="37"/>
      <c r="AO1966" s="44">
        <f t="shared" ref="AO1966" si="47204">parseTime(AM1966)-(AN1969=INT(RIGHT($F1966, 1)))</f>
        <v>0</v>
      </c>
      <c r="AP1966" s="45">
        <f t="shared" si="47162"/>
        <v>0</v>
      </c>
      <c r="AQ1966" s="36"/>
      <c r="AR1966" s="37"/>
      <c r="AS1966" s="44">
        <f t="shared" ref="AS1966" si="47205">parseTime(AQ1966)-(AR1969=INT(RIGHT($F1966, 1)))</f>
        <v>0</v>
      </c>
      <c r="AT1966" s="45">
        <f t="shared" si="47164"/>
        <v>0</v>
      </c>
      <c r="AU1966" s="36"/>
      <c r="AV1966" s="37"/>
      <c r="AW1966" s="44">
        <f>parseTime(AU1966)-(AV1969=INT(RIGHT($F1966, 1)))</f>
        <v>0</v>
      </c>
      <c r="AX1966" s="45">
        <f t="shared" si="47165"/>
        <v>0</v>
      </c>
      <c r="AY1966" s="36"/>
      <c r="AZ1966" s="37"/>
      <c r="BA1966" s="44">
        <f>parseTime(AY1966)-(AZ1969=INT(RIGHT($F1966, 1)))</f>
        <v>0</v>
      </c>
      <c r="BB1966" s="45">
        <f t="shared" si="47166"/>
        <v>0</v>
      </c>
      <c r="BC1966" s="36"/>
      <c r="BD1966" s="37"/>
      <c r="BE1966" s="44">
        <f>parseTime(BC1966)-(BD1969=INT(RIGHT($F1966, 1)))</f>
        <v>0</v>
      </c>
      <c r="BF1966" s="45">
        <f t="shared" si="47167"/>
        <v>0</v>
      </c>
      <c r="BG1966" s="36"/>
      <c r="BH1966" s="37"/>
      <c r="BI1966" s="44">
        <f>parseTime(BG1966)-(BH1969=INT(RIGHT($F1966, 1)))</f>
        <v>0</v>
      </c>
      <c r="BJ1966" s="45">
        <f t="shared" si="47168"/>
        <v>0</v>
      </c>
      <c r="BK1966" s="36"/>
      <c r="BL1966" s="37"/>
      <c r="BM1966" s="44">
        <f>parseTime(BK1966)-(BL1969=INT(RIGHT($F1966, 1)))</f>
        <v>0</v>
      </c>
      <c r="BN1966" s="45">
        <f t="shared" si="47169"/>
        <v>0</v>
      </c>
      <c r="BO1966" s="36"/>
      <c r="BP1966" s="37"/>
      <c r="BQ1966" s="44">
        <f t="shared" ref="BQ1966" si="47206">parseTime(BO1966)-(BP1969=INT(RIGHT($F1966, 1)))</f>
        <v>0</v>
      </c>
      <c r="BR1966" s="45">
        <f t="shared" si="47171"/>
        <v>0</v>
      </c>
      <c r="BS1966" s="36"/>
      <c r="BT1966" s="37"/>
      <c r="BU1966" s="44">
        <f t="shared" ref="BU1966" si="47207">parseTime(BS1966)-(BT1969=INT(RIGHT($F1966, 1)))</f>
        <v>0</v>
      </c>
      <c r="BV1966" s="45">
        <f t="shared" si="47173"/>
        <v>0</v>
      </c>
      <c r="BW1966" s="36"/>
      <c r="BX1966" s="37"/>
      <c r="BY1966" s="44">
        <f t="shared" ref="BY1966" si="47208">parseTime(BW1966)-(BX1969=INT(RIGHT($F1966, 1)))</f>
        <v>0</v>
      </c>
      <c r="BZ1966" s="45">
        <f t="shared" si="47175"/>
        <v>0</v>
      </c>
      <c r="CA1966" s="36"/>
      <c r="CB1966" s="37"/>
      <c r="CC1966" s="44">
        <f t="shared" ref="CC1966" si="47209">parseTime(CA1966)-(CB1969=INT(RIGHT($F1966, 1)))</f>
        <v>0</v>
      </c>
      <c r="CD1966" s="45">
        <f t="shared" si="47177"/>
        <v>0</v>
      </c>
      <c r="CE1966" s="36"/>
      <c r="CF1966" s="37"/>
      <c r="CG1966" s="44">
        <f t="shared" ref="CG1966" si="47210">parseTime(CE1966)-(CF1969=INT(RIGHT($F1966, 1)))</f>
        <v>0</v>
      </c>
      <c r="CH1966" s="45">
        <f t="shared" si="47179"/>
        <v>0</v>
      </c>
    </row>
    <row r="1967" spans="1:86" x14ac:dyDescent="0.25">
      <c r="A1967" s="56"/>
      <c r="B1967" s="57"/>
      <c r="C1967" s="14">
        <f t="shared" si="47195"/>
        <v>0</v>
      </c>
      <c r="D1967" s="14" t="s">
        <v>259</v>
      </c>
      <c r="E1967" s="20">
        <v>4.25</v>
      </c>
      <c r="F1967" s="51" t="s">
        <v>131</v>
      </c>
      <c r="G1967" s="36"/>
      <c r="H1967" s="37"/>
      <c r="I1967" s="44">
        <f t="shared" ref="I1967" si="47211">parseTime(G1967)-(H1969=INT(RIGHT($F1967, 1)))</f>
        <v>0</v>
      </c>
      <c r="J1967" s="45">
        <f t="shared" si="47147"/>
        <v>0</v>
      </c>
      <c r="K1967" s="36"/>
      <c r="L1967" s="37"/>
      <c r="M1967" s="44">
        <f t="shared" ref="M1967" si="47212">parseTime(K1967)-(L1969=INT(RIGHT($F1967, 1)))</f>
        <v>0</v>
      </c>
      <c r="N1967" s="45">
        <f t="shared" si="47149"/>
        <v>0</v>
      </c>
      <c r="O1967" s="36"/>
      <c r="P1967" s="37"/>
      <c r="Q1967" s="44">
        <f t="shared" ref="Q1967" si="47213">parseTime(O1967)-(P1969=INT(RIGHT($F1967, 1)))</f>
        <v>0</v>
      </c>
      <c r="R1967" s="45">
        <f t="shared" si="47151"/>
        <v>0</v>
      </c>
      <c r="S1967" s="36"/>
      <c r="T1967" s="37"/>
      <c r="U1967" s="44">
        <f t="shared" ref="U1967" si="47214">parseTime(S1967)-(T1969=INT(RIGHT($F1967, 1)))</f>
        <v>0</v>
      </c>
      <c r="V1967" s="45">
        <f t="shared" si="47153"/>
        <v>0</v>
      </c>
      <c r="W1967" s="36"/>
      <c r="X1967" s="37"/>
      <c r="Y1967" s="44">
        <f t="shared" ref="Y1967" si="47215">parseTime(W1967)-(X1969=INT(RIGHT($F1967, 1)))</f>
        <v>0</v>
      </c>
      <c r="Z1967" s="45">
        <f t="shared" si="47155"/>
        <v>0</v>
      </c>
      <c r="AA1967" s="36"/>
      <c r="AB1967" s="37"/>
      <c r="AC1967" s="44">
        <f t="shared" ref="AC1967" si="47216">parseTime(AA1967)-(AB1969=INT(RIGHT($F1967, 1)))</f>
        <v>0</v>
      </c>
      <c r="AD1967" s="45">
        <f t="shared" si="47157"/>
        <v>0</v>
      </c>
      <c r="AE1967" s="36"/>
      <c r="AF1967" s="37"/>
      <c r="AG1967" s="44">
        <f t="shared" ref="AG1967" si="47217">parseTime(AE1967)-(AF1969=INT(RIGHT($F1967, 1)))</f>
        <v>0</v>
      </c>
      <c r="AH1967" s="45">
        <f t="shared" si="47159"/>
        <v>0</v>
      </c>
      <c r="AI1967" s="36"/>
      <c r="AJ1967" s="37"/>
      <c r="AK1967" s="44">
        <f>parseTime(AI1967)-(AJ1969=INT(RIGHT($F1967, 1)))</f>
        <v>0</v>
      </c>
      <c r="AL1967" s="45">
        <f t="shared" si="47160"/>
        <v>0</v>
      </c>
      <c r="AM1967" s="36"/>
      <c r="AN1967" s="37"/>
      <c r="AO1967" s="44">
        <f t="shared" ref="AO1967" si="47218">parseTime(AM1967)-(AN1969=INT(RIGHT($F1967, 1)))</f>
        <v>0</v>
      </c>
      <c r="AP1967" s="45">
        <f t="shared" si="47162"/>
        <v>0</v>
      </c>
      <c r="AQ1967" s="36"/>
      <c r="AR1967" s="37"/>
      <c r="AS1967" s="44">
        <f t="shared" ref="AS1967" si="47219">parseTime(AQ1967)-(AR1969=INT(RIGHT($F1967, 1)))</f>
        <v>0</v>
      </c>
      <c r="AT1967" s="45">
        <f t="shared" si="47164"/>
        <v>0</v>
      </c>
      <c r="AU1967" s="36"/>
      <c r="AV1967" s="37"/>
      <c r="AW1967" s="44">
        <f>parseTime(AU1967)-(AV1969=INT(RIGHT($F1967, 1)))</f>
        <v>0</v>
      </c>
      <c r="AX1967" s="45">
        <f t="shared" si="47165"/>
        <v>0</v>
      </c>
      <c r="AY1967" s="36"/>
      <c r="AZ1967" s="37"/>
      <c r="BA1967" s="44">
        <f>parseTime(AY1967)-(AZ1969=INT(RIGHT($F1967, 1)))</f>
        <v>0</v>
      </c>
      <c r="BB1967" s="45">
        <f t="shared" si="47166"/>
        <v>0</v>
      </c>
      <c r="BC1967" s="36"/>
      <c r="BD1967" s="37"/>
      <c r="BE1967" s="44">
        <f>parseTime(BC1967)-(BD1969=INT(RIGHT($F1967, 1)))</f>
        <v>0</v>
      </c>
      <c r="BF1967" s="45">
        <f t="shared" si="47167"/>
        <v>0</v>
      </c>
      <c r="BG1967" s="36"/>
      <c r="BH1967" s="37"/>
      <c r="BI1967" s="44">
        <f>parseTime(BG1967)-(BH1969=INT(RIGHT($F1967, 1)))</f>
        <v>0</v>
      </c>
      <c r="BJ1967" s="45">
        <f t="shared" si="47168"/>
        <v>0</v>
      </c>
      <c r="BK1967" s="36"/>
      <c r="BL1967" s="37"/>
      <c r="BM1967" s="44">
        <f>parseTime(BK1967)-(BL1969=INT(RIGHT($F1967, 1)))</f>
        <v>0</v>
      </c>
      <c r="BN1967" s="45">
        <f t="shared" si="47169"/>
        <v>0</v>
      </c>
      <c r="BO1967" s="36"/>
      <c r="BP1967" s="37"/>
      <c r="BQ1967" s="44">
        <f t="shared" ref="BQ1967" si="47220">parseTime(BO1967)-(BP1969=INT(RIGHT($F1967, 1)))</f>
        <v>0</v>
      </c>
      <c r="BR1967" s="45">
        <f t="shared" si="47171"/>
        <v>0</v>
      </c>
      <c r="BS1967" s="36"/>
      <c r="BT1967" s="37"/>
      <c r="BU1967" s="44">
        <f t="shared" ref="BU1967" si="47221">parseTime(BS1967)-(BT1969=INT(RIGHT($F1967, 1)))</f>
        <v>0</v>
      </c>
      <c r="BV1967" s="45">
        <f t="shared" si="47173"/>
        <v>0</v>
      </c>
      <c r="BW1967" s="36"/>
      <c r="BX1967" s="37"/>
      <c r="BY1967" s="44">
        <f t="shared" ref="BY1967" si="47222">parseTime(BW1967)-(BX1969=INT(RIGHT($F1967, 1)))</f>
        <v>0</v>
      </c>
      <c r="BZ1967" s="45">
        <f t="shared" si="47175"/>
        <v>0</v>
      </c>
      <c r="CA1967" s="36"/>
      <c r="CB1967" s="37"/>
      <c r="CC1967" s="44">
        <f t="shared" ref="CC1967" si="47223">parseTime(CA1967)-(CB1969=INT(RIGHT($F1967, 1)))</f>
        <v>0</v>
      </c>
      <c r="CD1967" s="45">
        <f t="shared" si="47177"/>
        <v>0</v>
      </c>
      <c r="CE1967" s="36"/>
      <c r="CF1967" s="37"/>
      <c r="CG1967" s="44">
        <f t="shared" ref="CG1967" si="47224">parseTime(CE1967)-(CF1969=INT(RIGHT($F1967, 1)))</f>
        <v>0</v>
      </c>
      <c r="CH1967" s="45">
        <f t="shared" si="47179"/>
        <v>0</v>
      </c>
    </row>
    <row r="1968" spans="1:86" x14ac:dyDescent="0.25">
      <c r="A1968" s="56" t="s">
        <v>119</v>
      </c>
      <c r="B1968" s="57">
        <f t="shared" ref="B1968" ca="1" si="47225">roleHours(G1964:CH1970, "MCC")</f>
        <v>0</v>
      </c>
      <c r="C1968" s="14">
        <f t="shared" ca="1" si="47195"/>
        <v>0</v>
      </c>
      <c r="D1968" s="14" t="s">
        <v>260</v>
      </c>
      <c r="E1968" s="20">
        <v>4.6500000000000004</v>
      </c>
      <c r="F1968" s="51" t="s">
        <v>132</v>
      </c>
      <c r="G1968" s="36"/>
      <c r="H1968" s="37"/>
      <c r="I1968" s="44">
        <f t="shared" ref="I1968" si="47226">parseTime(G1968)-(H1969=INT(RIGHT($F1968, 1)))</f>
        <v>0</v>
      </c>
      <c r="J1968" s="45">
        <f t="shared" si="47147"/>
        <v>0</v>
      </c>
      <c r="K1968" s="36"/>
      <c r="L1968" s="37"/>
      <c r="M1968" s="44">
        <f t="shared" ref="M1968" si="47227">parseTime(K1968)-(L1969=INT(RIGHT($F1968, 1)))</f>
        <v>0</v>
      </c>
      <c r="N1968" s="45">
        <f t="shared" si="47149"/>
        <v>0</v>
      </c>
      <c r="O1968" s="36"/>
      <c r="P1968" s="37"/>
      <c r="Q1968" s="44">
        <f t="shared" ref="Q1968" si="47228">parseTime(O1968)-(P1969=INT(RIGHT($F1968, 1)))</f>
        <v>0</v>
      </c>
      <c r="R1968" s="45">
        <f t="shared" si="47151"/>
        <v>0</v>
      </c>
      <c r="S1968" s="36"/>
      <c r="T1968" s="37"/>
      <c r="U1968" s="44">
        <f t="shared" ref="U1968" si="47229">parseTime(S1968)-(T1969=INT(RIGHT($F1968, 1)))</f>
        <v>0</v>
      </c>
      <c r="V1968" s="45">
        <f t="shared" si="47153"/>
        <v>0</v>
      </c>
      <c r="W1968" s="36"/>
      <c r="X1968" s="37"/>
      <c r="Y1968" s="44">
        <f t="shared" ref="Y1968" si="47230">parseTime(W1968)-(X1969=INT(RIGHT($F1968, 1)))</f>
        <v>0</v>
      </c>
      <c r="Z1968" s="45">
        <f t="shared" si="47155"/>
        <v>0</v>
      </c>
      <c r="AA1968" s="36"/>
      <c r="AB1968" s="37"/>
      <c r="AC1968" s="44">
        <f t="shared" ref="AC1968" si="47231">parseTime(AA1968)-(AB1969=INT(RIGHT($F1968, 1)))</f>
        <v>0</v>
      </c>
      <c r="AD1968" s="45">
        <f t="shared" si="47157"/>
        <v>0</v>
      </c>
      <c r="AE1968" s="36"/>
      <c r="AF1968" s="37"/>
      <c r="AG1968" s="44">
        <f t="shared" ref="AG1968" si="47232">parseTime(AE1968)-(AF1969=INT(RIGHT($F1968, 1)))</f>
        <v>0</v>
      </c>
      <c r="AH1968" s="45">
        <f t="shared" si="47159"/>
        <v>0</v>
      </c>
      <c r="AI1968" s="36"/>
      <c r="AJ1968" s="37"/>
      <c r="AK1968" s="44">
        <f>parseTime(AI1968)-(AJ1969=INT(RIGHT($F1968, 1)))</f>
        <v>0</v>
      </c>
      <c r="AL1968" s="45">
        <f t="shared" si="47160"/>
        <v>0</v>
      </c>
      <c r="AM1968" s="36"/>
      <c r="AN1968" s="37"/>
      <c r="AO1968" s="44">
        <f t="shared" ref="AO1968" si="47233">parseTime(AM1968)-(AN1969=INT(RIGHT($F1968, 1)))</f>
        <v>0</v>
      </c>
      <c r="AP1968" s="45">
        <f t="shared" si="47162"/>
        <v>0</v>
      </c>
      <c r="AQ1968" s="36"/>
      <c r="AR1968" s="37"/>
      <c r="AS1968" s="44">
        <f t="shared" ref="AS1968" si="47234">parseTime(AQ1968)-(AR1969=INT(RIGHT($F1968, 1)))</f>
        <v>0</v>
      </c>
      <c r="AT1968" s="45">
        <f t="shared" si="47164"/>
        <v>0</v>
      </c>
      <c r="AU1968" s="36"/>
      <c r="AV1968" s="37"/>
      <c r="AW1968" s="44">
        <f>parseTime(AU1968)-(AV1969=INT(RIGHT($F1968, 1)))</f>
        <v>0</v>
      </c>
      <c r="AX1968" s="45">
        <f t="shared" si="47165"/>
        <v>0</v>
      </c>
      <c r="AY1968" s="36"/>
      <c r="AZ1968" s="37"/>
      <c r="BA1968" s="44">
        <f>parseTime(AY1968)-(AZ1969=INT(RIGHT($F1968, 1)))</f>
        <v>0</v>
      </c>
      <c r="BB1968" s="45">
        <f t="shared" si="47166"/>
        <v>0</v>
      </c>
      <c r="BC1968" s="36"/>
      <c r="BD1968" s="37"/>
      <c r="BE1968" s="44">
        <f>parseTime(BC1968)-(BD1969=INT(RIGHT($F1968, 1)))</f>
        <v>0</v>
      </c>
      <c r="BF1968" s="45">
        <f t="shared" si="47167"/>
        <v>0</v>
      </c>
      <c r="BG1968" s="36"/>
      <c r="BH1968" s="37"/>
      <c r="BI1968" s="44">
        <f>parseTime(BG1968)-(BH1969=INT(RIGHT($F1968, 1)))</f>
        <v>0</v>
      </c>
      <c r="BJ1968" s="45">
        <f t="shared" si="47168"/>
        <v>0</v>
      </c>
      <c r="BK1968" s="36"/>
      <c r="BL1968" s="37"/>
      <c r="BM1968" s="44">
        <f>parseTime(BK1968)-(BL1969=INT(RIGHT($F1968, 1)))</f>
        <v>0</v>
      </c>
      <c r="BN1968" s="45">
        <f t="shared" si="47169"/>
        <v>0</v>
      </c>
      <c r="BO1968" s="36"/>
      <c r="BP1968" s="37"/>
      <c r="BQ1968" s="44">
        <f t="shared" ref="BQ1968" si="47235">parseTime(BO1968)-(BP1969=INT(RIGHT($F1968, 1)))</f>
        <v>0</v>
      </c>
      <c r="BR1968" s="45">
        <f t="shared" si="47171"/>
        <v>0</v>
      </c>
      <c r="BS1968" s="36"/>
      <c r="BT1968" s="37"/>
      <c r="BU1968" s="44">
        <f t="shared" ref="BU1968" si="47236">parseTime(BS1968)-(BT1969=INT(RIGHT($F1968, 1)))</f>
        <v>0</v>
      </c>
      <c r="BV1968" s="45">
        <f t="shared" si="47173"/>
        <v>0</v>
      </c>
      <c r="BW1968" s="36"/>
      <c r="BX1968" s="37"/>
      <c r="BY1968" s="44">
        <f t="shared" ref="BY1968" si="47237">parseTime(BW1968)-(BX1969=INT(RIGHT($F1968, 1)))</f>
        <v>0</v>
      </c>
      <c r="BZ1968" s="45">
        <f t="shared" si="47175"/>
        <v>0</v>
      </c>
      <c r="CA1968" s="36"/>
      <c r="CB1968" s="37"/>
      <c r="CC1968" s="44">
        <f t="shared" ref="CC1968" si="47238">parseTime(CA1968)-(CB1969=INT(RIGHT($F1968, 1)))</f>
        <v>0</v>
      </c>
      <c r="CD1968" s="45">
        <f t="shared" si="47177"/>
        <v>0</v>
      </c>
      <c r="CE1968" s="36"/>
      <c r="CF1968" s="37"/>
      <c r="CG1968" s="44">
        <f t="shared" ref="CG1968" si="47239">parseTime(CE1968)-(CF1969=INT(RIGHT($F1968, 1)))</f>
        <v>0</v>
      </c>
      <c r="CH1968" s="45">
        <f t="shared" si="47179"/>
        <v>0</v>
      </c>
    </row>
    <row r="1969" spans="1:86" x14ac:dyDescent="0.25">
      <c r="A1969" s="56"/>
      <c r="B1969" s="57"/>
      <c r="C1969" s="14">
        <f t="shared" si="47195"/>
        <v>0</v>
      </c>
      <c r="D1969" s="14"/>
      <c r="E1969" s="20">
        <f t="shared" ref="E1969" si="47240">((7.5/2)-0.5+E1968)*8</f>
        <v>63.2</v>
      </c>
      <c r="F1969" s="51"/>
      <c r="G1969" s="46" t="s">
        <v>134</v>
      </c>
      <c r="H1969" s="38">
        <f t="shared" ref="H1969" si="47241">lunchAdjust(G1964:H1968)</f>
        <v>0</v>
      </c>
      <c r="I1969" s="48" t="s">
        <v>0</v>
      </c>
      <c r="J1969" s="39">
        <f t="shared" ref="J1969" si="47242">SUMPRODUCT(I1964:I1968*J1964:J1968)</f>
        <v>0</v>
      </c>
      <c r="K1969" s="46" t="s">
        <v>134</v>
      </c>
      <c r="L1969" s="38">
        <f t="shared" ref="L1969" si="47243">lunchAdjust(K1964:L1968)</f>
        <v>0</v>
      </c>
      <c r="M1969" s="48" t="s">
        <v>0</v>
      </c>
      <c r="N1969" s="39">
        <f t="shared" ref="N1969" si="47244">SUMPRODUCT(M1964:M1968*N1964:N1968)</f>
        <v>0</v>
      </c>
      <c r="O1969" s="46" t="s">
        <v>134</v>
      </c>
      <c r="P1969" s="38">
        <f t="shared" ref="P1969" si="47245">lunchAdjust(O1964:P1968)</f>
        <v>0</v>
      </c>
      <c r="Q1969" s="48" t="s">
        <v>0</v>
      </c>
      <c r="R1969" s="39">
        <f t="shared" ref="R1969" si="47246">SUMPRODUCT(Q1964:Q1968*R1964:R1968)</f>
        <v>0</v>
      </c>
      <c r="S1969" s="46" t="s">
        <v>134</v>
      </c>
      <c r="T1969" s="38">
        <f t="shared" ref="T1969" si="47247">lunchAdjust(S1964:T1968)</f>
        <v>0</v>
      </c>
      <c r="U1969" s="48" t="s">
        <v>0</v>
      </c>
      <c r="V1969" s="39">
        <f t="shared" ref="V1969" si="47248">SUMPRODUCT(U1964:U1968*V1964:V1968)</f>
        <v>0</v>
      </c>
      <c r="W1969" s="46" t="s">
        <v>134</v>
      </c>
      <c r="X1969" s="38">
        <f t="shared" ref="X1969" si="47249">lunchAdjust(W1964:X1968)</f>
        <v>0</v>
      </c>
      <c r="Y1969" s="48" t="s">
        <v>0</v>
      </c>
      <c r="Z1969" s="39">
        <f t="shared" ref="Z1969" si="47250">SUMPRODUCT(Y1964:Y1968*Z1964:Z1968)</f>
        <v>0</v>
      </c>
      <c r="AA1969" s="46" t="s">
        <v>134</v>
      </c>
      <c r="AB1969" s="38">
        <f t="shared" ref="AB1969" si="47251">lunchAdjust(AA1964:AB1968)</f>
        <v>0</v>
      </c>
      <c r="AC1969" s="48" t="s">
        <v>0</v>
      </c>
      <c r="AD1969" s="39">
        <f t="shared" ref="AD1969" si="47252">SUMPRODUCT(AC1964:AC1968*AD1964:AD1968)</f>
        <v>0</v>
      </c>
      <c r="AE1969" s="46" t="s">
        <v>134</v>
      </c>
      <c r="AF1969" s="38">
        <f t="shared" ref="AF1969" si="47253">lunchAdjust(AE1964:AF1968)</f>
        <v>0</v>
      </c>
      <c r="AG1969" s="48" t="s">
        <v>0</v>
      </c>
      <c r="AH1969" s="39">
        <f t="shared" ref="AH1969" si="47254">SUMPRODUCT(AG1964:AG1968*AH1964:AH1968)</f>
        <v>0</v>
      </c>
      <c r="AI1969" s="46" t="s">
        <v>134</v>
      </c>
      <c r="AJ1969" s="38">
        <f t="shared" ref="AJ1969" si="47255">lunchAdjust(AI1964:AJ1968)</f>
        <v>0</v>
      </c>
      <c r="AK1969" s="48" t="s">
        <v>0</v>
      </c>
      <c r="AL1969" s="39">
        <f t="shared" ref="AL1969" si="47256">SUMPRODUCT(AK1964:AK1968*AL1964:AL1968)</f>
        <v>0</v>
      </c>
      <c r="AM1969" s="46" t="s">
        <v>134</v>
      </c>
      <c r="AN1969" s="38">
        <f t="shared" ref="AN1969" si="47257">lunchAdjust(AM1964:AN1968)</f>
        <v>0</v>
      </c>
      <c r="AO1969" s="48" t="s">
        <v>0</v>
      </c>
      <c r="AP1969" s="39">
        <f t="shared" ref="AP1969" si="47258">SUMPRODUCT(AO1964:AO1968*AP1964:AP1968)</f>
        <v>0</v>
      </c>
      <c r="AQ1969" s="46" t="s">
        <v>134</v>
      </c>
      <c r="AR1969" s="38">
        <f t="shared" ref="AR1969" si="47259">lunchAdjust(AQ1964:AR1968)</f>
        <v>0</v>
      </c>
      <c r="AS1969" s="48" t="s">
        <v>0</v>
      </c>
      <c r="AT1969" s="39">
        <f t="shared" ref="AT1969" si="47260">SUMPRODUCT(AS1964:AS1968*AT1964:AT1968)</f>
        <v>0</v>
      </c>
      <c r="AU1969" s="46" t="s">
        <v>134</v>
      </c>
      <c r="AV1969" s="38">
        <f t="shared" ref="AV1969" si="47261">lunchAdjust(AU1964:AV1968)</f>
        <v>0</v>
      </c>
      <c r="AW1969" s="48" t="s">
        <v>0</v>
      </c>
      <c r="AX1969" s="39">
        <f t="shared" ref="AX1969" si="47262">SUMPRODUCT(AW1964:AW1968*AX1964:AX1968)</f>
        <v>0</v>
      </c>
      <c r="AY1969" s="46" t="s">
        <v>134</v>
      </c>
      <c r="AZ1969" s="38">
        <f t="shared" ref="AZ1969" si="47263">lunchAdjust(AY1964:AZ1968)</f>
        <v>0</v>
      </c>
      <c r="BA1969" s="48" t="s">
        <v>0</v>
      </c>
      <c r="BB1969" s="39">
        <f t="shared" ref="BB1969" si="47264">SUMPRODUCT(BA1964:BA1968*BB1964:BB1968)</f>
        <v>0</v>
      </c>
      <c r="BC1969" s="46" t="s">
        <v>134</v>
      </c>
      <c r="BD1969" s="38">
        <f t="shared" ref="BD1969" si="47265">lunchAdjust(BC1964:BD1968)</f>
        <v>0</v>
      </c>
      <c r="BE1969" s="48" t="s">
        <v>0</v>
      </c>
      <c r="BF1969" s="39">
        <f t="shared" ref="BF1969" si="47266">SUMPRODUCT(BE1964:BE1968*BF1964:BF1968)</f>
        <v>0</v>
      </c>
      <c r="BG1969" s="46" t="s">
        <v>134</v>
      </c>
      <c r="BH1969" s="38">
        <f t="shared" ref="BH1969" si="47267">lunchAdjust(BG1964:BH1968)</f>
        <v>0</v>
      </c>
      <c r="BI1969" s="48" t="s">
        <v>0</v>
      </c>
      <c r="BJ1969" s="39">
        <f t="shared" ref="BJ1969" si="47268">SUMPRODUCT(BI1964:BI1968*BJ1964:BJ1968)</f>
        <v>0</v>
      </c>
      <c r="BK1969" s="46" t="s">
        <v>134</v>
      </c>
      <c r="BL1969" s="38">
        <f t="shared" ref="BL1969" si="47269">lunchAdjust(BK1964:BL1968)</f>
        <v>0</v>
      </c>
      <c r="BM1969" s="48" t="s">
        <v>0</v>
      </c>
      <c r="BN1969" s="39">
        <f t="shared" ref="BN1969" si="47270">SUMPRODUCT(BM1964:BM1968*BN1964:BN1968)</f>
        <v>0</v>
      </c>
      <c r="BO1969" s="46" t="s">
        <v>134</v>
      </c>
      <c r="BP1969" s="38">
        <f t="shared" ref="BP1969" si="47271">lunchAdjust(BO1964:BP1968)</f>
        <v>0</v>
      </c>
      <c r="BQ1969" s="48" t="s">
        <v>0</v>
      </c>
      <c r="BR1969" s="39">
        <f t="shared" ref="BR1969" si="47272">SUMPRODUCT(BQ1964:BQ1968*BR1964:BR1968)</f>
        <v>0</v>
      </c>
      <c r="BS1969" s="46" t="s">
        <v>134</v>
      </c>
      <c r="BT1969" s="38">
        <f t="shared" ref="BT1969" si="47273">lunchAdjust(BS1964:BT1968)</f>
        <v>0</v>
      </c>
      <c r="BU1969" s="48" t="s">
        <v>0</v>
      </c>
      <c r="BV1969" s="39">
        <f t="shared" ref="BV1969" si="47274">SUMPRODUCT(BU1964:BU1968*BV1964:BV1968)</f>
        <v>0</v>
      </c>
      <c r="BW1969" s="46" t="s">
        <v>134</v>
      </c>
      <c r="BX1969" s="38">
        <f t="shared" ref="BX1969" si="47275">lunchAdjust(BW1964:BX1968)</f>
        <v>0</v>
      </c>
      <c r="BY1969" s="48" t="s">
        <v>0</v>
      </c>
      <c r="BZ1969" s="39">
        <f t="shared" ref="BZ1969" si="47276">SUMPRODUCT(BY1964:BY1968*BZ1964:BZ1968)</f>
        <v>0</v>
      </c>
      <c r="CA1969" s="46" t="s">
        <v>134</v>
      </c>
      <c r="CB1969" s="38">
        <f t="shared" ref="CB1969" si="47277">lunchAdjust(CA1964:CB1968)</f>
        <v>0</v>
      </c>
      <c r="CC1969" s="48" t="s">
        <v>0</v>
      </c>
      <c r="CD1969" s="39">
        <f t="shared" ref="CD1969" si="47278">SUMPRODUCT(CC1964:CC1968*CD1964:CD1968)</f>
        <v>0</v>
      </c>
      <c r="CE1969" s="46" t="s">
        <v>134</v>
      </c>
      <c r="CF1969" s="38">
        <f t="shared" ref="CF1969" si="47279">lunchAdjust(CE1964:CF1968)</f>
        <v>0</v>
      </c>
      <c r="CG1969" s="48" t="s">
        <v>0</v>
      </c>
      <c r="CH1969" s="39">
        <f t="shared" ref="CH1969" si="47280">SUMPRODUCT(CG1964:CG1968*CH1964:CH1968)</f>
        <v>0</v>
      </c>
    </row>
    <row r="1970" spans="1:86" ht="15.75" thickBot="1" x14ac:dyDescent="0.3">
      <c r="A1970" s="58" t="s">
        <v>121</v>
      </c>
      <c r="B1970" s="59">
        <f t="shared" ref="B1970" ca="1" si="47281">roleHours(G1964:CH1970, "OUT")</f>
        <v>0</v>
      </c>
      <c r="C1970" s="54" t="s">
        <v>137</v>
      </c>
      <c r="D1970" s="22">
        <f t="shared" ref="D1970" ca="1" si="47282">roleHours(G1964:CH1970, "PTO")</f>
        <v>0</v>
      </c>
      <c r="E1970" s="23">
        <f t="shared" ref="E1970" ca="1" si="47283">E1969-B1965</f>
        <v>63.2</v>
      </c>
      <c r="F1970" s="52"/>
      <c r="G1970" s="47" t="s">
        <v>39</v>
      </c>
      <c r="H1970" s="40">
        <f t="shared" si="46594"/>
        <v>0</v>
      </c>
      <c r="I1970" s="49" t="s">
        <v>135</v>
      </c>
      <c r="J1970" s="41">
        <f t="shared" ref="J1970" si="47284">J1969*G$4</f>
        <v>0</v>
      </c>
      <c r="K1970" s="47" t="s">
        <v>39</v>
      </c>
      <c r="L1970" s="40">
        <f t="shared" ref="L1970" si="47285">SUMPRODUCT(M1964:M1968*(L1964:L1968="PTO"))+SUMPRODUCT(M1964:M1968*(L1964:L1968="HOL"))</f>
        <v>0</v>
      </c>
      <c r="M1970" s="49" t="s">
        <v>135</v>
      </c>
      <c r="N1970" s="41">
        <f t="shared" ref="N1970" si="47286">N1969*K$4</f>
        <v>0</v>
      </c>
      <c r="O1970" s="47" t="s">
        <v>39</v>
      </c>
      <c r="P1970" s="40">
        <f t="shared" ref="P1970" si="47287">SUMPRODUCT(Q1964:Q1968*(P1964:P1968="PTO"))+SUMPRODUCT(Q1964:Q1968*(P1964:P1968="HOL"))</f>
        <v>0</v>
      </c>
      <c r="Q1970" s="49" t="s">
        <v>135</v>
      </c>
      <c r="R1970" s="41">
        <f t="shared" ref="R1970" si="47288">R1969*O$4</f>
        <v>0</v>
      </c>
      <c r="S1970" s="47" t="s">
        <v>39</v>
      </c>
      <c r="T1970" s="40">
        <f t="shared" ref="T1970" si="47289">SUMPRODUCT(U1964:U1968*(T1964:T1968="PTO"))+SUMPRODUCT(U1964:U1968*(T1964:T1968="HOL"))</f>
        <v>0</v>
      </c>
      <c r="U1970" s="49" t="s">
        <v>135</v>
      </c>
      <c r="V1970" s="41">
        <f t="shared" ref="V1970" si="47290">V1969*S$4</f>
        <v>0</v>
      </c>
      <c r="W1970" s="47" t="s">
        <v>39</v>
      </c>
      <c r="X1970" s="40">
        <f t="shared" ref="X1970" si="47291">SUMPRODUCT(Y1964:Y1968*(X1964:X1968="PTO"))+SUMPRODUCT(Y1964:Y1968*(X1964:X1968="HOL"))</f>
        <v>0</v>
      </c>
      <c r="Y1970" s="49" t="s">
        <v>135</v>
      </c>
      <c r="Z1970" s="41">
        <f t="shared" ref="Z1970" si="47292">Z1969*W$4</f>
        <v>0</v>
      </c>
      <c r="AA1970" s="47" t="s">
        <v>39</v>
      </c>
      <c r="AB1970" s="40">
        <f t="shared" ref="AB1970" si="47293">SUMPRODUCT(AC1964:AC1968*(AB1964:AB1968="PTO"))+SUMPRODUCT(AC1964:AC1968*(AB1964:AB1968="HOL"))</f>
        <v>0</v>
      </c>
      <c r="AC1970" s="49" t="s">
        <v>135</v>
      </c>
      <c r="AD1970" s="41">
        <f t="shared" ref="AD1970" si="47294">AD1969*AA$4</f>
        <v>0</v>
      </c>
      <c r="AE1970" s="47" t="s">
        <v>39</v>
      </c>
      <c r="AF1970" s="40">
        <f t="shared" ref="AF1970" si="47295">SUMPRODUCT(AG1964:AG1968*(AF1964:AF1968="PTO"))+SUMPRODUCT(AG1964:AG1968*(AF1964:AF1968="HOL"))</f>
        <v>0</v>
      </c>
      <c r="AG1970" s="49" t="s">
        <v>135</v>
      </c>
      <c r="AH1970" s="41">
        <f t="shared" ref="AH1970" si="47296">AH1969*AE$4</f>
        <v>0</v>
      </c>
      <c r="AI1970" s="47" t="s">
        <v>39</v>
      </c>
      <c r="AJ1970" s="40">
        <f t="shared" ref="AJ1970" si="47297">SUMPRODUCT(AK1964:AK1968*(AJ1964:AJ1968="PTO"))+SUMPRODUCT(AK1964:AK1968*(AJ1964:AJ1968="HOL"))</f>
        <v>0</v>
      </c>
      <c r="AK1970" s="49" t="s">
        <v>135</v>
      </c>
      <c r="AL1970" s="41">
        <f>AL1969*AI$4</f>
        <v>0</v>
      </c>
      <c r="AM1970" s="47" t="s">
        <v>39</v>
      </c>
      <c r="AN1970" s="40">
        <f t="shared" ref="AN1970" si="47298">SUMPRODUCT(AO1964:AO1968*(AN1964:AN1968="PTO"))+SUMPRODUCT(AO1964:AO1968*(AN1964:AN1968="HOL"))</f>
        <v>0</v>
      </c>
      <c r="AO1970" s="49" t="s">
        <v>135</v>
      </c>
      <c r="AP1970" s="41">
        <f t="shared" ref="AP1970" si="47299">AP1969*AM$4</f>
        <v>0</v>
      </c>
      <c r="AQ1970" s="47" t="s">
        <v>39</v>
      </c>
      <c r="AR1970" s="40">
        <f t="shared" ref="AR1970" si="47300">SUMPRODUCT(AS1964:AS1968*(AR1964:AR1968="PTO"))+SUMPRODUCT(AS1964:AS1968*(AR1964:AR1968="HOL"))</f>
        <v>0</v>
      </c>
      <c r="AS1970" s="49" t="s">
        <v>135</v>
      </c>
      <c r="AT1970" s="41">
        <f t="shared" ref="AT1970" si="47301">AT1969*AQ$4</f>
        <v>0</v>
      </c>
      <c r="AU1970" s="47" t="s">
        <v>39</v>
      </c>
      <c r="AV1970" s="40">
        <f t="shared" ref="AV1970" si="47302">SUMPRODUCT(AW1964:AW1968*(AV1964:AV1968="PTO"))+SUMPRODUCT(AW1964:AW1968*(AV1964:AV1968="HOL"))</f>
        <v>0</v>
      </c>
      <c r="AW1970" s="49" t="s">
        <v>135</v>
      </c>
      <c r="AX1970" s="41">
        <f>AX1969*AU$4</f>
        <v>0</v>
      </c>
      <c r="AY1970" s="47" t="s">
        <v>39</v>
      </c>
      <c r="AZ1970" s="40">
        <f t="shared" ref="AZ1970" si="47303">SUMPRODUCT(BA1964:BA1968*(AZ1964:AZ1968="PTO"))+SUMPRODUCT(BA1964:BA1968*(AZ1964:AZ1968="HOL"))</f>
        <v>0</v>
      </c>
      <c r="BA1970" s="49" t="s">
        <v>135</v>
      </c>
      <c r="BB1970" s="41">
        <f>BB1969*AY$4</f>
        <v>0</v>
      </c>
      <c r="BC1970" s="47" t="s">
        <v>39</v>
      </c>
      <c r="BD1970" s="40">
        <f t="shared" ref="BD1970" si="47304">SUMPRODUCT(BE1964:BE1968*(BD1964:BD1968="PTO"))+SUMPRODUCT(BE1964:BE1968*(BD1964:BD1968="HOL"))</f>
        <v>0</v>
      </c>
      <c r="BE1970" s="49" t="s">
        <v>135</v>
      </c>
      <c r="BF1970" s="41">
        <f>BF1969*BC$4</f>
        <v>0</v>
      </c>
      <c r="BG1970" s="47" t="s">
        <v>39</v>
      </c>
      <c r="BH1970" s="40">
        <f t="shared" ref="BH1970" si="47305">SUMPRODUCT(BI1964:BI1968*(BH1964:BH1968="PTO"))+SUMPRODUCT(BI1964:BI1968*(BH1964:BH1968="HOL"))</f>
        <v>0</v>
      </c>
      <c r="BI1970" s="49" t="s">
        <v>135</v>
      </c>
      <c r="BJ1970" s="41">
        <f>BJ1969*BG$4</f>
        <v>0</v>
      </c>
      <c r="BK1970" s="47" t="s">
        <v>39</v>
      </c>
      <c r="BL1970" s="40">
        <f t="shared" ref="BL1970" si="47306">SUMPRODUCT(BM1964:BM1968*(BL1964:BL1968="PTO"))+SUMPRODUCT(BM1964:BM1968*(BL1964:BL1968="HOL"))</f>
        <v>0</v>
      </c>
      <c r="BM1970" s="49" t="s">
        <v>135</v>
      </c>
      <c r="BN1970" s="41">
        <f>BN1969*BK$4</f>
        <v>0</v>
      </c>
      <c r="BO1970" s="47" t="s">
        <v>39</v>
      </c>
      <c r="BP1970" s="40">
        <f t="shared" ref="BP1970" si="47307">SUMPRODUCT(BQ1964:BQ1968*(BP1964:BP1968="PTO"))+SUMPRODUCT(BQ1964:BQ1968*(BP1964:BP1968="HOL"))</f>
        <v>0</v>
      </c>
      <c r="BQ1970" s="49" t="s">
        <v>135</v>
      </c>
      <c r="BR1970" s="41">
        <f t="shared" ref="BR1970" si="47308">BR1969*BO$4</f>
        <v>0</v>
      </c>
      <c r="BS1970" s="47" t="s">
        <v>39</v>
      </c>
      <c r="BT1970" s="40">
        <f t="shared" ref="BT1970" si="47309">SUMPRODUCT(BU1964:BU1968*(BT1964:BT1968="PTO"))+SUMPRODUCT(BU1964:BU1968*(BT1964:BT1968="HOL"))</f>
        <v>0</v>
      </c>
      <c r="BU1970" s="49" t="s">
        <v>135</v>
      </c>
      <c r="BV1970" s="41">
        <f t="shared" ref="BV1970" si="47310">BV1969*BS$4</f>
        <v>0</v>
      </c>
      <c r="BW1970" s="47" t="s">
        <v>39</v>
      </c>
      <c r="BX1970" s="40">
        <f t="shared" ref="BX1970" si="47311">SUMPRODUCT(BY1964:BY1968*(BX1964:BX1968="PTO"))+SUMPRODUCT(BY1964:BY1968*(BX1964:BX1968="HOL"))</f>
        <v>0</v>
      </c>
      <c r="BY1970" s="49" t="s">
        <v>135</v>
      </c>
      <c r="BZ1970" s="41">
        <f t="shared" ref="BZ1970" si="47312">BZ1969*BW$4</f>
        <v>0</v>
      </c>
      <c r="CA1970" s="47" t="s">
        <v>39</v>
      </c>
      <c r="CB1970" s="40">
        <f t="shared" ref="CB1970" si="47313">SUMPRODUCT(CC1964:CC1968*(CB1964:CB1968="PTO"))+SUMPRODUCT(CC1964:CC1968*(CB1964:CB1968="HOL"))</f>
        <v>0</v>
      </c>
      <c r="CC1970" s="49" t="s">
        <v>135</v>
      </c>
      <c r="CD1970" s="41">
        <f t="shared" ref="CD1970" si="47314">CD1969*CA$4</f>
        <v>0</v>
      </c>
      <c r="CE1970" s="47" t="s">
        <v>39</v>
      </c>
      <c r="CF1970" s="40">
        <f t="shared" ref="CF1970" si="47315">SUMPRODUCT(CG1964:CG1968*(CF1964:CF1968="PTO"))+SUMPRODUCT(CG1964:CG1968*(CF1964:CF1968="HOL"))</f>
        <v>0</v>
      </c>
      <c r="CG1970" s="49" t="s">
        <v>135</v>
      </c>
      <c r="CH1970" s="41">
        <f t="shared" ref="CH1970" si="47316">CH1969*CE$4</f>
        <v>0</v>
      </c>
    </row>
    <row r="1971" spans="1:86" x14ac:dyDescent="0.25">
      <c r="A1971" s="70" t="s">
        <v>133</v>
      </c>
      <c r="B1971" s="71">
        <f t="shared" ref="B1971" ca="1" si="47317">D1971-B1972</f>
        <v>8.2364422112437126</v>
      </c>
      <c r="C1971" s="72" t="s">
        <v>122</v>
      </c>
      <c r="D1971" s="71">
        <f>IFERROR(INDEX(Holidays[FTE], MATCH(Entry!E1971, Holidays[Date], 0)), 1)*8*INDEX(FTEguide[[1]:[12]], MATCH(Entry!E1972, FTEguide[Weekday], 0), IF(Entry!E1974&gt;0, Entry!E1974, MONTH(Entry!E1971)))</f>
        <v>79.736442211243713</v>
      </c>
      <c r="E1971" s="60">
        <f t="shared" si="46111"/>
        <v>44109</v>
      </c>
      <c r="F1971" s="50" t="s">
        <v>128</v>
      </c>
      <c r="G1971" s="34" t="s">
        <v>136</v>
      </c>
      <c r="H1971" s="35" t="s">
        <v>23</v>
      </c>
      <c r="I1971" s="42">
        <f t="shared" ref="I1971" si="47318">parseTime(G1971)-(H1976=INT(RIGHT($F1971, 1)))</f>
        <v>8</v>
      </c>
      <c r="J1971" s="43">
        <f t="shared" ref="J1971:J1975" si="47319">isClocked(H1971)</f>
        <v>1</v>
      </c>
      <c r="K1971" s="34" t="s">
        <v>136</v>
      </c>
      <c r="L1971" s="35" t="s">
        <v>23</v>
      </c>
      <c r="M1971" s="42">
        <f t="shared" ref="M1971" si="47320">parseTime(K1971)-(L1976=INT(RIGHT($F1971, 1)))</f>
        <v>8</v>
      </c>
      <c r="N1971" s="43">
        <f t="shared" ref="N1971:N1975" si="47321">isClocked(L1971)</f>
        <v>1</v>
      </c>
      <c r="O1971" s="34" t="s">
        <v>180</v>
      </c>
      <c r="P1971" s="35" t="s">
        <v>23</v>
      </c>
      <c r="Q1971" s="42">
        <f t="shared" ref="Q1971" si="47322">parseTime(O1971)-(P1976=INT(RIGHT($F1971, 1)))</f>
        <v>8</v>
      </c>
      <c r="R1971" s="43">
        <f t="shared" ref="R1971:R1975" si="47323">isClocked(P1971)</f>
        <v>1</v>
      </c>
      <c r="S1971" s="34" t="s">
        <v>150</v>
      </c>
      <c r="T1971" s="35" t="s">
        <v>23</v>
      </c>
      <c r="U1971" s="42">
        <f t="shared" ref="U1971" si="47324">parseTime(S1971)-(T1976=INT(RIGHT($F1971, 1)))</f>
        <v>8</v>
      </c>
      <c r="V1971" s="43">
        <f t="shared" ref="V1971:V1975" si="47325">isClocked(T1971)</f>
        <v>1</v>
      </c>
      <c r="W1971" s="34"/>
      <c r="X1971" s="35"/>
      <c r="Y1971" s="42">
        <f t="shared" ref="Y1971" si="47326">parseTime(W1971)-(X1976=INT(RIGHT($F1971, 1)))</f>
        <v>0</v>
      </c>
      <c r="Z1971" s="43">
        <f t="shared" ref="Z1971:Z1975" si="47327">isClocked(X1971)</f>
        <v>0</v>
      </c>
      <c r="AA1971" s="34" t="s">
        <v>136</v>
      </c>
      <c r="AB1971" s="35" t="s">
        <v>23</v>
      </c>
      <c r="AC1971" s="42">
        <f t="shared" ref="AC1971" si="47328">parseTime(AA1971)-(AB1976=INT(RIGHT($F1971, 1)))</f>
        <v>8</v>
      </c>
      <c r="AD1971" s="43">
        <f t="shared" ref="AD1971:AD1975" si="47329">isClocked(AB1971)</f>
        <v>1</v>
      </c>
      <c r="AE1971" s="34" t="s">
        <v>245</v>
      </c>
      <c r="AF1971" s="35" t="s">
        <v>25</v>
      </c>
      <c r="AG1971" s="42">
        <f t="shared" ref="AG1971" si="47330">parseTime(AE1971)-(AF1976=INT(RIGHT($F1971, 1)))</f>
        <v>7.5</v>
      </c>
      <c r="AH1971" s="43">
        <f t="shared" ref="AH1971:AH1975" si="47331">isClocked(AF1971)</f>
        <v>1</v>
      </c>
      <c r="AI1971" s="34" t="s">
        <v>136</v>
      </c>
      <c r="AJ1971" s="35" t="s">
        <v>23</v>
      </c>
      <c r="AK1971" s="42">
        <f>parseTime(AI1971)-(AJ1976=INT(RIGHT($F1971, 1)))</f>
        <v>8</v>
      </c>
      <c r="AL1971" s="43">
        <f t="shared" ref="AL1971:AL1975" si="47332">isClocked(AJ1971)</f>
        <v>1</v>
      </c>
      <c r="AM1971" s="34"/>
      <c r="AN1971" s="35"/>
      <c r="AO1971" s="42">
        <f t="shared" ref="AO1971" si="47333">parseTime(AM1971)-(AN1976=INT(RIGHT($F1971, 1)))</f>
        <v>0</v>
      </c>
      <c r="AP1971" s="43">
        <f t="shared" ref="AP1971:AP1975" si="47334">isClocked(AN1971)</f>
        <v>0</v>
      </c>
      <c r="AQ1971" s="34"/>
      <c r="AR1971" s="35"/>
      <c r="AS1971" s="42">
        <f t="shared" ref="AS1971" si="47335">parseTime(AQ1971)-(AR1976=INT(RIGHT($F1971, 1)))</f>
        <v>0</v>
      </c>
      <c r="AT1971" s="43">
        <f t="shared" ref="AT1971:AT1975" si="47336">isClocked(AR1971)</f>
        <v>0</v>
      </c>
      <c r="AU1971" s="34"/>
      <c r="AV1971" s="35"/>
      <c r="AW1971" s="42">
        <f>parseTime(AU1971)-(AV1976=INT(RIGHT($F1971, 1)))</f>
        <v>0</v>
      </c>
      <c r="AX1971" s="43">
        <f t="shared" ref="AX1971:AX1975" si="47337">isClocked(AV1971)</f>
        <v>0</v>
      </c>
      <c r="AY1971" s="34"/>
      <c r="AZ1971" s="35"/>
      <c r="BA1971" s="42">
        <f>parseTime(AY1971)-(AZ1976=INT(RIGHT($F1971, 1)))</f>
        <v>0</v>
      </c>
      <c r="BB1971" s="43">
        <f t="shared" ref="BB1971:BB1975" si="47338">isClocked(AZ1971)</f>
        <v>0</v>
      </c>
      <c r="BC1971" s="34"/>
      <c r="BD1971" s="35"/>
      <c r="BE1971" s="42">
        <f>parseTime(BC1971)-(BD1976=INT(RIGHT($F1971, 1)))</f>
        <v>0</v>
      </c>
      <c r="BF1971" s="43">
        <f t="shared" ref="BF1971:BF1975" si="47339">isClocked(BD1971)</f>
        <v>0</v>
      </c>
      <c r="BG1971" s="34"/>
      <c r="BH1971" s="35"/>
      <c r="BI1971" s="42">
        <f>parseTime(BG1971)-(BH1976=INT(RIGHT($F1971, 1)))</f>
        <v>0</v>
      </c>
      <c r="BJ1971" s="43">
        <f t="shared" ref="BJ1971:BJ1975" si="47340">isClocked(BH1971)</f>
        <v>0</v>
      </c>
      <c r="BK1971" s="34"/>
      <c r="BL1971" s="35"/>
      <c r="BM1971" s="42">
        <f>parseTime(BK1971)-(BL1976=INT(RIGHT($F1971, 1)))</f>
        <v>0</v>
      </c>
      <c r="BN1971" s="43">
        <f t="shared" ref="BN1971:BN1975" si="47341">isClocked(BL1971)</f>
        <v>0</v>
      </c>
      <c r="BO1971" s="34" t="s">
        <v>150</v>
      </c>
      <c r="BP1971" s="35" t="s">
        <v>23</v>
      </c>
      <c r="BQ1971" s="42">
        <f t="shared" ref="BQ1971" si="47342">parseTime(BO1971)-(BP1976=INT(RIGHT($F1971, 1)))</f>
        <v>8</v>
      </c>
      <c r="BR1971" s="43">
        <f t="shared" ref="BR1971:BR1975" si="47343">isClocked(BP1971)</f>
        <v>1</v>
      </c>
      <c r="BS1971" s="34" t="s">
        <v>136</v>
      </c>
      <c r="BT1971" s="35" t="s">
        <v>23</v>
      </c>
      <c r="BU1971" s="42">
        <f t="shared" ref="BU1971" si="47344">parseTime(BS1971)-(BT1976=INT(RIGHT($F1971, 1)))</f>
        <v>8</v>
      </c>
      <c r="BV1971" s="43">
        <f t="shared" ref="BV1971:BV1975" si="47345">isClocked(BT1971)</f>
        <v>1</v>
      </c>
      <c r="BW1971" s="34"/>
      <c r="BX1971" s="35"/>
      <c r="BY1971" s="42">
        <f t="shared" ref="BY1971" si="47346">parseTime(BW1971)-(BX1976=INT(RIGHT($F1971, 1)))</f>
        <v>0</v>
      </c>
      <c r="BZ1971" s="43">
        <f t="shared" ref="BZ1971:BZ1975" si="47347">isClocked(BX1971)</f>
        <v>0</v>
      </c>
      <c r="CA1971" s="34"/>
      <c r="CB1971" s="35"/>
      <c r="CC1971" s="42">
        <f t="shared" ref="CC1971" si="47348">parseTime(CA1971)-(CB1976=INT(RIGHT($F1971, 1)))</f>
        <v>0</v>
      </c>
      <c r="CD1971" s="43">
        <f t="shared" ref="CD1971:CD1975" si="47349">isClocked(CB1971)</f>
        <v>0</v>
      </c>
      <c r="CE1971" s="34"/>
      <c r="CF1971" s="35"/>
      <c r="CG1971" s="42">
        <f t="shared" ref="CG1971" si="47350">parseTime(CE1971)-(CF1976=INT(RIGHT($F1971, 1)))</f>
        <v>0</v>
      </c>
      <c r="CH1971" s="43">
        <f t="shared" ref="CH1971:CH1975" si="47351">isClocked(CF1971)</f>
        <v>0</v>
      </c>
    </row>
    <row r="1972" spans="1:86" x14ac:dyDescent="0.25">
      <c r="A1972" s="56" t="s">
        <v>0</v>
      </c>
      <c r="B1972" s="57">
        <f t="shared" ref="B1972:B2035" ca="1" si="47352">SUM(B1973:B1976)</f>
        <v>71.5</v>
      </c>
      <c r="C1972" s="14" t="s">
        <v>252</v>
      </c>
      <c r="D1972" s="14">
        <f t="shared" si="46835"/>
        <v>53.7</v>
      </c>
      <c r="E1972" s="55" t="str">
        <f t="shared" ref="E1972:E2035" si="47353">TEXT(E1971, "dddd")</f>
        <v>Monday</v>
      </c>
      <c r="F1972" s="51" t="s">
        <v>129</v>
      </c>
      <c r="G1972" s="36"/>
      <c r="H1972" s="37"/>
      <c r="I1972" s="44">
        <f t="shared" ref="I1972" si="47354">parseTime(G1972)-(H1976=INT(RIGHT($F1972, 1)))</f>
        <v>0</v>
      </c>
      <c r="J1972" s="45">
        <f t="shared" si="47319"/>
        <v>0</v>
      </c>
      <c r="K1972" s="36"/>
      <c r="L1972" s="37"/>
      <c r="M1972" s="44">
        <f t="shared" ref="M1972" si="47355">parseTime(K1972)-(L1976=INT(RIGHT($F1972, 1)))</f>
        <v>0</v>
      </c>
      <c r="N1972" s="45">
        <f t="shared" si="47321"/>
        <v>0</v>
      </c>
      <c r="O1972" s="36"/>
      <c r="P1972" s="37"/>
      <c r="Q1972" s="44">
        <f t="shared" ref="Q1972" si="47356">parseTime(O1972)-(P1976=INT(RIGHT($F1972, 1)))</f>
        <v>0</v>
      </c>
      <c r="R1972" s="45">
        <f t="shared" si="47323"/>
        <v>0</v>
      </c>
      <c r="S1972" s="36"/>
      <c r="T1972" s="37"/>
      <c r="U1972" s="44">
        <f t="shared" ref="U1972" si="47357">parseTime(S1972)-(T1976=INT(RIGHT($F1972, 1)))</f>
        <v>0</v>
      </c>
      <c r="V1972" s="45">
        <f t="shared" si="47325"/>
        <v>0</v>
      </c>
      <c r="W1972" s="36"/>
      <c r="X1972" s="37"/>
      <c r="Y1972" s="44">
        <f t="shared" ref="Y1972" si="47358">parseTime(W1972)-(X1976=INT(RIGHT($F1972, 1)))</f>
        <v>0</v>
      </c>
      <c r="Z1972" s="45">
        <f t="shared" si="47327"/>
        <v>0</v>
      </c>
      <c r="AA1972" s="36"/>
      <c r="AB1972" s="37"/>
      <c r="AC1972" s="44">
        <f t="shared" ref="AC1972" si="47359">parseTime(AA1972)-(AB1976=INT(RIGHT($F1972, 1)))</f>
        <v>0</v>
      </c>
      <c r="AD1972" s="45">
        <f t="shared" si="47329"/>
        <v>0</v>
      </c>
      <c r="AE1972" s="36"/>
      <c r="AF1972" s="37"/>
      <c r="AG1972" s="44">
        <f t="shared" ref="AG1972" si="47360">parseTime(AE1972)-(AF1976=INT(RIGHT($F1972, 1)))</f>
        <v>0</v>
      </c>
      <c r="AH1972" s="45">
        <f t="shared" si="47331"/>
        <v>0</v>
      </c>
      <c r="AI1972" s="36"/>
      <c r="AJ1972" s="37"/>
      <c r="AK1972" s="44">
        <f>parseTime(AI1972)-(AJ1976=INT(RIGHT($F1972, 1)))</f>
        <v>0</v>
      </c>
      <c r="AL1972" s="45">
        <f t="shared" si="47332"/>
        <v>0</v>
      </c>
      <c r="AM1972" s="36"/>
      <c r="AN1972" s="37"/>
      <c r="AO1972" s="44">
        <f t="shared" ref="AO1972" si="47361">parseTime(AM1972)-(AN1976=INT(RIGHT($F1972, 1)))</f>
        <v>0</v>
      </c>
      <c r="AP1972" s="45">
        <f t="shared" si="47334"/>
        <v>0</v>
      </c>
      <c r="AQ1972" s="36"/>
      <c r="AR1972" s="37"/>
      <c r="AS1972" s="44">
        <f t="shared" ref="AS1972" si="47362">parseTime(AQ1972)-(AR1976=INT(RIGHT($F1972, 1)))</f>
        <v>0</v>
      </c>
      <c r="AT1972" s="45">
        <f t="shared" si="47336"/>
        <v>0</v>
      </c>
      <c r="AU1972" s="36"/>
      <c r="AV1972" s="37"/>
      <c r="AW1972" s="44">
        <f>parseTime(AU1972)-(AV1976=INT(RIGHT($F1972, 1)))</f>
        <v>0</v>
      </c>
      <c r="AX1972" s="45">
        <f t="shared" si="47337"/>
        <v>0</v>
      </c>
      <c r="AY1972" s="36"/>
      <c r="AZ1972" s="37"/>
      <c r="BA1972" s="44">
        <f>parseTime(AY1972)-(AZ1976=INT(RIGHT($F1972, 1)))</f>
        <v>0</v>
      </c>
      <c r="BB1972" s="45">
        <f t="shared" si="47338"/>
        <v>0</v>
      </c>
      <c r="BC1972" s="36"/>
      <c r="BD1972" s="37"/>
      <c r="BE1972" s="44">
        <f>parseTime(BC1972)-(BD1976=INT(RIGHT($F1972, 1)))</f>
        <v>0</v>
      </c>
      <c r="BF1972" s="45">
        <f t="shared" si="47339"/>
        <v>0</v>
      </c>
      <c r="BG1972" s="36"/>
      <c r="BH1972" s="37"/>
      <c r="BI1972" s="44">
        <f>parseTime(BG1972)-(BH1976=INT(RIGHT($F1972, 1)))</f>
        <v>0</v>
      </c>
      <c r="BJ1972" s="45">
        <f t="shared" si="47340"/>
        <v>0</v>
      </c>
      <c r="BK1972" s="36"/>
      <c r="BL1972" s="37"/>
      <c r="BM1972" s="44">
        <f>parseTime(BK1972)-(BL1976=INT(RIGHT($F1972, 1)))</f>
        <v>0</v>
      </c>
      <c r="BN1972" s="45">
        <f t="shared" si="47341"/>
        <v>0</v>
      </c>
      <c r="BO1972" s="36"/>
      <c r="BP1972" s="37"/>
      <c r="BQ1972" s="44">
        <f t="shared" ref="BQ1972" si="47363">parseTime(BO1972)-(BP1976=INT(RIGHT($F1972, 1)))</f>
        <v>0</v>
      </c>
      <c r="BR1972" s="45">
        <f t="shared" si="47343"/>
        <v>0</v>
      </c>
      <c r="BS1972" s="36"/>
      <c r="BT1972" s="37"/>
      <c r="BU1972" s="44">
        <f t="shared" ref="BU1972" si="47364">parseTime(BS1972)-(BT1976=INT(RIGHT($F1972, 1)))</f>
        <v>0</v>
      </c>
      <c r="BV1972" s="45">
        <f t="shared" si="47345"/>
        <v>0</v>
      </c>
      <c r="BW1972" s="36"/>
      <c r="BX1972" s="37"/>
      <c r="BY1972" s="44">
        <f t="shared" ref="BY1972" si="47365">parseTime(BW1972)-(BX1976=INT(RIGHT($F1972, 1)))</f>
        <v>0</v>
      </c>
      <c r="BZ1972" s="45">
        <f t="shared" si="47347"/>
        <v>0</v>
      </c>
      <c r="CA1972" s="36"/>
      <c r="CB1972" s="37"/>
      <c r="CC1972" s="44">
        <f t="shared" ref="CC1972" si="47366">parseTime(CA1972)-(CB1976=INT(RIGHT($F1972, 1)))</f>
        <v>0</v>
      </c>
      <c r="CD1972" s="45">
        <f t="shared" si="47349"/>
        <v>0</v>
      </c>
      <c r="CE1972" s="36"/>
      <c r="CF1972" s="37"/>
      <c r="CG1972" s="44">
        <f t="shared" ref="CG1972" si="47367">parseTime(CE1972)-(CF1976=INT(RIGHT($F1972, 1)))</f>
        <v>0</v>
      </c>
      <c r="CH1972" s="45">
        <f t="shared" si="47351"/>
        <v>0</v>
      </c>
    </row>
    <row r="1973" spans="1:86" x14ac:dyDescent="0.25">
      <c r="A1973" s="56" t="s">
        <v>117</v>
      </c>
      <c r="B1973" s="57">
        <f t="shared" ref="B1973" ca="1" si="47368">roleHours(G1971:CH1977, "MFD")</f>
        <v>64</v>
      </c>
      <c r="C1973" s="14">
        <f t="shared" ref="C1973:C1976" ca="1" si="47369">B1973/8</f>
        <v>8</v>
      </c>
      <c r="D1973" s="14">
        <f t="shared" ref="D1973" ca="1" si="47370">B1972-D1972</f>
        <v>17.799999999999997</v>
      </c>
      <c r="E1973" s="20" t="s">
        <v>127</v>
      </c>
      <c r="F1973" s="51" t="s">
        <v>130</v>
      </c>
      <c r="G1973" s="36"/>
      <c r="H1973" s="37"/>
      <c r="I1973" s="44">
        <f t="shared" ref="I1973" si="47371">parseTime(G1973)-(H1976=INT(RIGHT($F1973, 1)))</f>
        <v>0</v>
      </c>
      <c r="J1973" s="45">
        <f t="shared" si="47319"/>
        <v>0</v>
      </c>
      <c r="K1973" s="36"/>
      <c r="L1973" s="37"/>
      <c r="M1973" s="44">
        <f t="shared" ref="M1973" si="47372">parseTime(K1973)-(L1976=INT(RIGHT($F1973, 1)))</f>
        <v>0</v>
      </c>
      <c r="N1973" s="45">
        <f t="shared" si="47321"/>
        <v>0</v>
      </c>
      <c r="O1973" s="36"/>
      <c r="P1973" s="37"/>
      <c r="Q1973" s="44">
        <f t="shared" ref="Q1973" si="47373">parseTime(O1973)-(P1976=INT(RIGHT($F1973, 1)))</f>
        <v>0</v>
      </c>
      <c r="R1973" s="45">
        <f t="shared" si="47323"/>
        <v>0</v>
      </c>
      <c r="S1973" s="36"/>
      <c r="T1973" s="37"/>
      <c r="U1973" s="44">
        <f t="shared" ref="U1973" si="47374">parseTime(S1973)-(T1976=INT(RIGHT($F1973, 1)))</f>
        <v>0</v>
      </c>
      <c r="V1973" s="45">
        <f t="shared" si="47325"/>
        <v>0</v>
      </c>
      <c r="W1973" s="36"/>
      <c r="X1973" s="37"/>
      <c r="Y1973" s="44">
        <f t="shared" ref="Y1973" si="47375">parseTime(W1973)-(X1976=INT(RIGHT($F1973, 1)))</f>
        <v>0</v>
      </c>
      <c r="Z1973" s="45">
        <f t="shared" si="47327"/>
        <v>0</v>
      </c>
      <c r="AA1973" s="36"/>
      <c r="AB1973" s="37"/>
      <c r="AC1973" s="44">
        <f t="shared" ref="AC1973" si="47376">parseTime(AA1973)-(AB1976=INT(RIGHT($F1973, 1)))</f>
        <v>0</v>
      </c>
      <c r="AD1973" s="45">
        <f t="shared" si="47329"/>
        <v>0</v>
      </c>
      <c r="AE1973" s="36"/>
      <c r="AF1973" s="37"/>
      <c r="AG1973" s="44">
        <f t="shared" ref="AG1973" si="47377">parseTime(AE1973)-(AF1976=INT(RIGHT($F1973, 1)))</f>
        <v>0</v>
      </c>
      <c r="AH1973" s="45">
        <f t="shared" si="47331"/>
        <v>0</v>
      </c>
      <c r="AI1973" s="36"/>
      <c r="AJ1973" s="37"/>
      <c r="AK1973" s="44">
        <f>parseTime(AI1973)-(AJ1976=INT(RIGHT($F1973, 1)))</f>
        <v>0</v>
      </c>
      <c r="AL1973" s="45">
        <f t="shared" si="47332"/>
        <v>0</v>
      </c>
      <c r="AM1973" s="36"/>
      <c r="AN1973" s="37"/>
      <c r="AO1973" s="44">
        <f t="shared" ref="AO1973" si="47378">parseTime(AM1973)-(AN1976=INT(RIGHT($F1973, 1)))</f>
        <v>0</v>
      </c>
      <c r="AP1973" s="45">
        <f t="shared" si="47334"/>
        <v>0</v>
      </c>
      <c r="AQ1973" s="36"/>
      <c r="AR1973" s="37"/>
      <c r="AS1973" s="44">
        <f t="shared" ref="AS1973" si="47379">parseTime(AQ1973)-(AR1976=INT(RIGHT($F1973, 1)))</f>
        <v>0</v>
      </c>
      <c r="AT1973" s="45">
        <f t="shared" si="47336"/>
        <v>0</v>
      </c>
      <c r="AU1973" s="36"/>
      <c r="AV1973" s="37"/>
      <c r="AW1973" s="44">
        <f>parseTime(AU1973)-(AV1976=INT(RIGHT($F1973, 1)))</f>
        <v>0</v>
      </c>
      <c r="AX1973" s="45">
        <f t="shared" si="47337"/>
        <v>0</v>
      </c>
      <c r="AY1973" s="36"/>
      <c r="AZ1973" s="37"/>
      <c r="BA1973" s="44">
        <f>parseTime(AY1973)-(AZ1976=INT(RIGHT($F1973, 1)))</f>
        <v>0</v>
      </c>
      <c r="BB1973" s="45">
        <f t="shared" si="47338"/>
        <v>0</v>
      </c>
      <c r="BC1973" s="36"/>
      <c r="BD1973" s="37"/>
      <c r="BE1973" s="44">
        <f>parseTime(BC1973)-(BD1976=INT(RIGHT($F1973, 1)))</f>
        <v>0</v>
      </c>
      <c r="BF1973" s="45">
        <f t="shared" si="47339"/>
        <v>0</v>
      </c>
      <c r="BG1973" s="36"/>
      <c r="BH1973" s="37"/>
      <c r="BI1973" s="44">
        <f>parseTime(BG1973)-(BH1976=INT(RIGHT($F1973, 1)))</f>
        <v>0</v>
      </c>
      <c r="BJ1973" s="45">
        <f t="shared" si="47340"/>
        <v>0</v>
      </c>
      <c r="BK1973" s="36"/>
      <c r="BL1973" s="37"/>
      <c r="BM1973" s="44">
        <f>parseTime(BK1973)-(BL1976=INT(RIGHT($F1973, 1)))</f>
        <v>0</v>
      </c>
      <c r="BN1973" s="45">
        <f t="shared" si="47341"/>
        <v>0</v>
      </c>
      <c r="BO1973" s="36"/>
      <c r="BP1973" s="37"/>
      <c r="BQ1973" s="44">
        <f t="shared" ref="BQ1973" si="47380">parseTime(BO1973)-(BP1976=INT(RIGHT($F1973, 1)))</f>
        <v>0</v>
      </c>
      <c r="BR1973" s="45">
        <f t="shared" si="47343"/>
        <v>0</v>
      </c>
      <c r="BS1973" s="36"/>
      <c r="BT1973" s="37"/>
      <c r="BU1973" s="44">
        <f t="shared" ref="BU1973" si="47381">parseTime(BS1973)-(BT1976=INT(RIGHT($F1973, 1)))</f>
        <v>0</v>
      </c>
      <c r="BV1973" s="45">
        <f t="shared" si="47345"/>
        <v>0</v>
      </c>
      <c r="BW1973" s="36"/>
      <c r="BX1973" s="37"/>
      <c r="BY1973" s="44">
        <f t="shared" ref="BY1973" si="47382">parseTime(BW1973)-(BX1976=INT(RIGHT($F1973, 1)))</f>
        <v>0</v>
      </c>
      <c r="BZ1973" s="45">
        <f t="shared" si="47347"/>
        <v>0</v>
      </c>
      <c r="CA1973" s="36"/>
      <c r="CB1973" s="37"/>
      <c r="CC1973" s="44">
        <f t="shared" ref="CC1973" si="47383">parseTime(CA1973)-(CB1976=INT(RIGHT($F1973, 1)))</f>
        <v>0</v>
      </c>
      <c r="CD1973" s="45">
        <f t="shared" si="47349"/>
        <v>0</v>
      </c>
      <c r="CE1973" s="36"/>
      <c r="CF1973" s="37"/>
      <c r="CG1973" s="44">
        <f t="shared" ref="CG1973" si="47384">parseTime(CE1973)-(CF1976=INT(RIGHT($F1973, 1)))</f>
        <v>0</v>
      </c>
      <c r="CH1973" s="45">
        <f t="shared" si="47351"/>
        <v>0</v>
      </c>
    </row>
    <row r="1974" spans="1:86" x14ac:dyDescent="0.25">
      <c r="A1974" s="56"/>
      <c r="B1974" s="57"/>
      <c r="C1974" s="14">
        <f t="shared" si="47369"/>
        <v>0</v>
      </c>
      <c r="D1974" s="14" t="s">
        <v>259</v>
      </c>
      <c r="E1974" s="20">
        <v>4.25</v>
      </c>
      <c r="F1974" s="51" t="s">
        <v>131</v>
      </c>
      <c r="G1974" s="36"/>
      <c r="H1974" s="37"/>
      <c r="I1974" s="44">
        <f t="shared" ref="I1974" si="47385">parseTime(G1974)-(H1976=INT(RIGHT($F1974, 1)))</f>
        <v>0</v>
      </c>
      <c r="J1974" s="45">
        <f t="shared" si="47319"/>
        <v>0</v>
      </c>
      <c r="K1974" s="36"/>
      <c r="L1974" s="37"/>
      <c r="M1974" s="44">
        <f t="shared" ref="M1974" si="47386">parseTime(K1974)-(L1976=INT(RIGHT($F1974, 1)))</f>
        <v>0</v>
      </c>
      <c r="N1974" s="45">
        <f t="shared" si="47321"/>
        <v>0</v>
      </c>
      <c r="O1974" s="36"/>
      <c r="P1974" s="37"/>
      <c r="Q1974" s="44">
        <f t="shared" ref="Q1974" si="47387">parseTime(O1974)-(P1976=INT(RIGHT($F1974, 1)))</f>
        <v>0</v>
      </c>
      <c r="R1974" s="45">
        <f t="shared" si="47323"/>
        <v>0</v>
      </c>
      <c r="S1974" s="36"/>
      <c r="T1974" s="37"/>
      <c r="U1974" s="44">
        <f t="shared" ref="U1974" si="47388">parseTime(S1974)-(T1976=INT(RIGHT($F1974, 1)))</f>
        <v>0</v>
      </c>
      <c r="V1974" s="45">
        <f t="shared" si="47325"/>
        <v>0</v>
      </c>
      <c r="W1974" s="36"/>
      <c r="X1974" s="37"/>
      <c r="Y1974" s="44">
        <f t="shared" ref="Y1974" si="47389">parseTime(W1974)-(X1976=INT(RIGHT($F1974, 1)))</f>
        <v>0</v>
      </c>
      <c r="Z1974" s="45">
        <f t="shared" si="47327"/>
        <v>0</v>
      </c>
      <c r="AA1974" s="36"/>
      <c r="AB1974" s="37"/>
      <c r="AC1974" s="44">
        <f t="shared" ref="AC1974" si="47390">parseTime(AA1974)-(AB1976=INT(RIGHT($F1974, 1)))</f>
        <v>0</v>
      </c>
      <c r="AD1974" s="45">
        <f t="shared" si="47329"/>
        <v>0</v>
      </c>
      <c r="AE1974" s="36"/>
      <c r="AF1974" s="37"/>
      <c r="AG1974" s="44">
        <f t="shared" ref="AG1974" si="47391">parseTime(AE1974)-(AF1976=INT(RIGHT($F1974, 1)))</f>
        <v>0</v>
      </c>
      <c r="AH1974" s="45">
        <f t="shared" si="47331"/>
        <v>0</v>
      </c>
      <c r="AI1974" s="36"/>
      <c r="AJ1974" s="37"/>
      <c r="AK1974" s="44">
        <f>parseTime(AI1974)-(AJ1976=INT(RIGHT($F1974, 1)))</f>
        <v>0</v>
      </c>
      <c r="AL1974" s="45">
        <f t="shared" si="47332"/>
        <v>0</v>
      </c>
      <c r="AM1974" s="36"/>
      <c r="AN1974" s="37"/>
      <c r="AO1974" s="44">
        <f t="shared" ref="AO1974" si="47392">parseTime(AM1974)-(AN1976=INT(RIGHT($F1974, 1)))</f>
        <v>0</v>
      </c>
      <c r="AP1974" s="45">
        <f t="shared" si="47334"/>
        <v>0</v>
      </c>
      <c r="AQ1974" s="36"/>
      <c r="AR1974" s="37"/>
      <c r="AS1974" s="44">
        <f t="shared" ref="AS1974" si="47393">parseTime(AQ1974)-(AR1976=INT(RIGHT($F1974, 1)))</f>
        <v>0</v>
      </c>
      <c r="AT1974" s="45">
        <f t="shared" si="47336"/>
        <v>0</v>
      </c>
      <c r="AU1974" s="36"/>
      <c r="AV1974" s="37"/>
      <c r="AW1974" s="44">
        <f>parseTime(AU1974)-(AV1976=INT(RIGHT($F1974, 1)))</f>
        <v>0</v>
      </c>
      <c r="AX1974" s="45">
        <f t="shared" si="47337"/>
        <v>0</v>
      </c>
      <c r="AY1974" s="36"/>
      <c r="AZ1974" s="37"/>
      <c r="BA1974" s="44">
        <f>parseTime(AY1974)-(AZ1976=INT(RIGHT($F1974, 1)))</f>
        <v>0</v>
      </c>
      <c r="BB1974" s="45">
        <f t="shared" si="47338"/>
        <v>0</v>
      </c>
      <c r="BC1974" s="36"/>
      <c r="BD1974" s="37"/>
      <c r="BE1974" s="44">
        <f>parseTime(BC1974)-(BD1976=INT(RIGHT($F1974, 1)))</f>
        <v>0</v>
      </c>
      <c r="BF1974" s="45">
        <f t="shared" si="47339"/>
        <v>0</v>
      </c>
      <c r="BG1974" s="36"/>
      <c r="BH1974" s="37"/>
      <c r="BI1974" s="44">
        <f>parseTime(BG1974)-(BH1976=INT(RIGHT($F1974, 1)))</f>
        <v>0</v>
      </c>
      <c r="BJ1974" s="45">
        <f t="shared" si="47340"/>
        <v>0</v>
      </c>
      <c r="BK1974" s="36"/>
      <c r="BL1974" s="37"/>
      <c r="BM1974" s="44">
        <f>parseTime(BK1974)-(BL1976=INT(RIGHT($F1974, 1)))</f>
        <v>0</v>
      </c>
      <c r="BN1974" s="45">
        <f t="shared" si="47341"/>
        <v>0</v>
      </c>
      <c r="BO1974" s="36"/>
      <c r="BP1974" s="37"/>
      <c r="BQ1974" s="44">
        <f t="shared" ref="BQ1974" si="47394">parseTime(BO1974)-(BP1976=INT(RIGHT($F1974, 1)))</f>
        <v>0</v>
      </c>
      <c r="BR1974" s="45">
        <f t="shared" si="47343"/>
        <v>0</v>
      </c>
      <c r="BS1974" s="36"/>
      <c r="BT1974" s="37"/>
      <c r="BU1974" s="44">
        <f t="shared" ref="BU1974" si="47395">parseTime(BS1974)-(BT1976=INT(RIGHT($F1974, 1)))</f>
        <v>0</v>
      </c>
      <c r="BV1974" s="45">
        <f t="shared" si="47345"/>
        <v>0</v>
      </c>
      <c r="BW1974" s="36"/>
      <c r="BX1974" s="37"/>
      <c r="BY1974" s="44">
        <f t="shared" ref="BY1974" si="47396">parseTime(BW1974)-(BX1976=INT(RIGHT($F1974, 1)))</f>
        <v>0</v>
      </c>
      <c r="BZ1974" s="45">
        <f t="shared" si="47347"/>
        <v>0</v>
      </c>
      <c r="CA1974" s="36"/>
      <c r="CB1974" s="37"/>
      <c r="CC1974" s="44">
        <f t="shared" ref="CC1974" si="47397">parseTime(CA1974)-(CB1976=INT(RIGHT($F1974, 1)))</f>
        <v>0</v>
      </c>
      <c r="CD1974" s="45">
        <f t="shared" si="47349"/>
        <v>0</v>
      </c>
      <c r="CE1974" s="36"/>
      <c r="CF1974" s="37"/>
      <c r="CG1974" s="44">
        <f t="shared" ref="CG1974" si="47398">parseTime(CE1974)-(CF1976=INT(RIGHT($F1974, 1)))</f>
        <v>0</v>
      </c>
      <c r="CH1974" s="45">
        <f t="shared" si="47351"/>
        <v>0</v>
      </c>
    </row>
    <row r="1975" spans="1:86" x14ac:dyDescent="0.25">
      <c r="A1975" s="56" t="s">
        <v>119</v>
      </c>
      <c r="B1975" s="57">
        <f t="shared" ref="B1975" ca="1" si="47399">roleHours(G1971:CH1977, "MCC")</f>
        <v>7.5</v>
      </c>
      <c r="C1975" s="14">
        <f t="shared" ca="1" si="47369"/>
        <v>0.9375</v>
      </c>
      <c r="D1975" s="14" t="s">
        <v>260</v>
      </c>
      <c r="E1975" s="20">
        <v>4.6500000000000004</v>
      </c>
      <c r="F1975" s="51" t="s">
        <v>132</v>
      </c>
      <c r="G1975" s="36"/>
      <c r="H1975" s="37"/>
      <c r="I1975" s="44">
        <f t="shared" ref="I1975" si="47400">parseTime(G1975)-(H1976=INT(RIGHT($F1975, 1)))</f>
        <v>0</v>
      </c>
      <c r="J1975" s="45">
        <f t="shared" si="47319"/>
        <v>0</v>
      </c>
      <c r="K1975" s="36"/>
      <c r="L1975" s="37"/>
      <c r="M1975" s="44">
        <f t="shared" ref="M1975" si="47401">parseTime(K1975)-(L1976=INT(RIGHT($F1975, 1)))</f>
        <v>0</v>
      </c>
      <c r="N1975" s="45">
        <f t="shared" si="47321"/>
        <v>0</v>
      </c>
      <c r="O1975" s="36"/>
      <c r="P1975" s="37"/>
      <c r="Q1975" s="44">
        <f t="shared" ref="Q1975" si="47402">parseTime(O1975)-(P1976=INT(RIGHT($F1975, 1)))</f>
        <v>0</v>
      </c>
      <c r="R1975" s="45">
        <f t="shared" si="47323"/>
        <v>0</v>
      </c>
      <c r="S1975" s="36"/>
      <c r="T1975" s="37"/>
      <c r="U1975" s="44">
        <f t="shared" ref="U1975" si="47403">parseTime(S1975)-(T1976=INT(RIGHT($F1975, 1)))</f>
        <v>0</v>
      </c>
      <c r="V1975" s="45">
        <f t="shared" si="47325"/>
        <v>0</v>
      </c>
      <c r="W1975" s="36"/>
      <c r="X1975" s="37"/>
      <c r="Y1975" s="44">
        <f t="shared" ref="Y1975" si="47404">parseTime(W1975)-(X1976=INT(RIGHT($F1975, 1)))</f>
        <v>0</v>
      </c>
      <c r="Z1975" s="45">
        <f t="shared" si="47327"/>
        <v>0</v>
      </c>
      <c r="AA1975" s="36"/>
      <c r="AB1975" s="37"/>
      <c r="AC1975" s="44">
        <f t="shared" ref="AC1975" si="47405">parseTime(AA1975)-(AB1976=INT(RIGHT($F1975, 1)))</f>
        <v>0</v>
      </c>
      <c r="AD1975" s="45">
        <f t="shared" si="47329"/>
        <v>0</v>
      </c>
      <c r="AE1975" s="36"/>
      <c r="AF1975" s="37"/>
      <c r="AG1975" s="44">
        <f t="shared" ref="AG1975" si="47406">parseTime(AE1975)-(AF1976=INT(RIGHT($F1975, 1)))</f>
        <v>0</v>
      </c>
      <c r="AH1975" s="45">
        <f t="shared" si="47331"/>
        <v>0</v>
      </c>
      <c r="AI1975" s="36"/>
      <c r="AJ1975" s="37"/>
      <c r="AK1975" s="44">
        <f>parseTime(AI1975)-(AJ1976=INT(RIGHT($F1975, 1)))</f>
        <v>0</v>
      </c>
      <c r="AL1975" s="45">
        <f t="shared" si="47332"/>
        <v>0</v>
      </c>
      <c r="AM1975" s="36"/>
      <c r="AN1975" s="37"/>
      <c r="AO1975" s="44">
        <f t="shared" ref="AO1975" si="47407">parseTime(AM1975)-(AN1976=INT(RIGHT($F1975, 1)))</f>
        <v>0</v>
      </c>
      <c r="AP1975" s="45">
        <f t="shared" si="47334"/>
        <v>0</v>
      </c>
      <c r="AQ1975" s="36"/>
      <c r="AR1975" s="37"/>
      <c r="AS1975" s="44">
        <f t="shared" ref="AS1975" si="47408">parseTime(AQ1975)-(AR1976=INT(RIGHT($F1975, 1)))</f>
        <v>0</v>
      </c>
      <c r="AT1975" s="45">
        <f t="shared" si="47336"/>
        <v>0</v>
      </c>
      <c r="AU1975" s="36"/>
      <c r="AV1975" s="37"/>
      <c r="AW1975" s="44">
        <f>parseTime(AU1975)-(AV1976=INT(RIGHT($F1975, 1)))</f>
        <v>0</v>
      </c>
      <c r="AX1975" s="45">
        <f t="shared" si="47337"/>
        <v>0</v>
      </c>
      <c r="AY1975" s="36"/>
      <c r="AZ1975" s="37"/>
      <c r="BA1975" s="44">
        <f>parseTime(AY1975)-(AZ1976=INT(RIGHT($F1975, 1)))</f>
        <v>0</v>
      </c>
      <c r="BB1975" s="45">
        <f t="shared" si="47338"/>
        <v>0</v>
      </c>
      <c r="BC1975" s="36"/>
      <c r="BD1975" s="37"/>
      <c r="BE1975" s="44">
        <f>parseTime(BC1975)-(BD1976=INT(RIGHT($F1975, 1)))</f>
        <v>0</v>
      </c>
      <c r="BF1975" s="45">
        <f t="shared" si="47339"/>
        <v>0</v>
      </c>
      <c r="BG1975" s="36"/>
      <c r="BH1975" s="37"/>
      <c r="BI1975" s="44">
        <f>parseTime(BG1975)-(BH1976=INT(RIGHT($F1975, 1)))</f>
        <v>0</v>
      </c>
      <c r="BJ1975" s="45">
        <f t="shared" si="47340"/>
        <v>0</v>
      </c>
      <c r="BK1975" s="36"/>
      <c r="BL1975" s="37"/>
      <c r="BM1975" s="44">
        <f>parseTime(BK1975)-(BL1976=INT(RIGHT($F1975, 1)))</f>
        <v>0</v>
      </c>
      <c r="BN1975" s="45">
        <f t="shared" si="47341"/>
        <v>0</v>
      </c>
      <c r="BO1975" s="36"/>
      <c r="BP1975" s="37"/>
      <c r="BQ1975" s="44">
        <f t="shared" ref="BQ1975" si="47409">parseTime(BO1975)-(BP1976=INT(RIGHT($F1975, 1)))</f>
        <v>0</v>
      </c>
      <c r="BR1975" s="45">
        <f t="shared" si="47343"/>
        <v>0</v>
      </c>
      <c r="BS1975" s="36"/>
      <c r="BT1975" s="37"/>
      <c r="BU1975" s="44">
        <f t="shared" ref="BU1975" si="47410">parseTime(BS1975)-(BT1976=INT(RIGHT($F1975, 1)))</f>
        <v>0</v>
      </c>
      <c r="BV1975" s="45">
        <f t="shared" si="47345"/>
        <v>0</v>
      </c>
      <c r="BW1975" s="36"/>
      <c r="BX1975" s="37"/>
      <c r="BY1975" s="44">
        <f t="shared" ref="BY1975" si="47411">parseTime(BW1975)-(BX1976=INT(RIGHT($F1975, 1)))</f>
        <v>0</v>
      </c>
      <c r="BZ1975" s="45">
        <f t="shared" si="47347"/>
        <v>0</v>
      </c>
      <c r="CA1975" s="36"/>
      <c r="CB1975" s="37"/>
      <c r="CC1975" s="44">
        <f t="shared" ref="CC1975" si="47412">parseTime(CA1975)-(CB1976=INT(RIGHT($F1975, 1)))</f>
        <v>0</v>
      </c>
      <c r="CD1975" s="45">
        <f t="shared" si="47349"/>
        <v>0</v>
      </c>
      <c r="CE1975" s="36"/>
      <c r="CF1975" s="37"/>
      <c r="CG1975" s="44">
        <f t="shared" ref="CG1975" si="47413">parseTime(CE1975)-(CF1976=INT(RIGHT($F1975, 1)))</f>
        <v>0</v>
      </c>
      <c r="CH1975" s="45">
        <f t="shared" si="47351"/>
        <v>0</v>
      </c>
    </row>
    <row r="1976" spans="1:86" x14ac:dyDescent="0.25">
      <c r="A1976" s="56"/>
      <c r="B1976" s="57"/>
      <c r="C1976" s="14">
        <f t="shared" si="47369"/>
        <v>0</v>
      </c>
      <c r="D1976" s="14"/>
      <c r="E1976" s="20">
        <f t="shared" ref="E1976" si="47414">((7.5/2)-0.5+E1975)*8</f>
        <v>63.2</v>
      </c>
      <c r="F1976" s="51"/>
      <c r="G1976" s="46" t="s">
        <v>134</v>
      </c>
      <c r="H1976" s="38">
        <f t="shared" ref="H1976" si="47415">lunchAdjust(G1971:H1975)</f>
        <v>1</v>
      </c>
      <c r="I1976" s="48" t="s">
        <v>0</v>
      </c>
      <c r="J1976" s="39">
        <f t="shared" ref="J1976" si="47416">SUMPRODUCT(I1971:I1975*J1971:J1975)</f>
        <v>8</v>
      </c>
      <c r="K1976" s="46" t="s">
        <v>134</v>
      </c>
      <c r="L1976" s="38">
        <f t="shared" ref="L1976" si="47417">lunchAdjust(K1971:L1975)</f>
        <v>1</v>
      </c>
      <c r="M1976" s="48" t="s">
        <v>0</v>
      </c>
      <c r="N1976" s="39">
        <f t="shared" ref="N1976" si="47418">SUMPRODUCT(M1971:M1975*N1971:N1975)</f>
        <v>8</v>
      </c>
      <c r="O1976" s="46" t="s">
        <v>134</v>
      </c>
      <c r="P1976" s="38">
        <f t="shared" ref="P1976" si="47419">lunchAdjust(O1971:P1975)</f>
        <v>1</v>
      </c>
      <c r="Q1976" s="48" t="s">
        <v>0</v>
      </c>
      <c r="R1976" s="39">
        <f t="shared" ref="R1976" si="47420">SUMPRODUCT(Q1971:Q1975*R1971:R1975)</f>
        <v>8</v>
      </c>
      <c r="S1976" s="46" t="s">
        <v>134</v>
      </c>
      <c r="T1976" s="38">
        <f t="shared" ref="T1976" si="47421">lunchAdjust(S1971:T1975)</f>
        <v>1</v>
      </c>
      <c r="U1976" s="48" t="s">
        <v>0</v>
      </c>
      <c r="V1976" s="39">
        <f t="shared" ref="V1976" si="47422">SUMPRODUCT(U1971:U1975*V1971:V1975)</f>
        <v>8</v>
      </c>
      <c r="W1976" s="46" t="s">
        <v>134</v>
      </c>
      <c r="X1976" s="38">
        <f t="shared" ref="X1976" si="47423">lunchAdjust(W1971:X1975)</f>
        <v>0</v>
      </c>
      <c r="Y1976" s="48" t="s">
        <v>0</v>
      </c>
      <c r="Z1976" s="39">
        <f t="shared" ref="Z1976" si="47424">SUMPRODUCT(Y1971:Y1975*Z1971:Z1975)</f>
        <v>0</v>
      </c>
      <c r="AA1976" s="46" t="s">
        <v>134</v>
      </c>
      <c r="AB1976" s="38">
        <f t="shared" ref="AB1976" si="47425">lunchAdjust(AA1971:AB1975)</f>
        <v>1</v>
      </c>
      <c r="AC1976" s="48" t="s">
        <v>0</v>
      </c>
      <c r="AD1976" s="39">
        <f t="shared" ref="AD1976" si="47426">SUMPRODUCT(AC1971:AC1975*AD1971:AD1975)</f>
        <v>8</v>
      </c>
      <c r="AE1976" s="46" t="s">
        <v>134</v>
      </c>
      <c r="AF1976" s="38">
        <f t="shared" ref="AF1976" si="47427">lunchAdjust(AE1971:AF1975)</f>
        <v>1</v>
      </c>
      <c r="AG1976" s="48" t="s">
        <v>0</v>
      </c>
      <c r="AH1976" s="39">
        <f t="shared" ref="AH1976" si="47428">SUMPRODUCT(AG1971:AG1975*AH1971:AH1975)</f>
        <v>7.5</v>
      </c>
      <c r="AI1976" s="46" t="s">
        <v>134</v>
      </c>
      <c r="AJ1976" s="38">
        <f t="shared" ref="AJ1976" si="47429">lunchAdjust(AI1971:AJ1975)</f>
        <v>1</v>
      </c>
      <c r="AK1976" s="48" t="s">
        <v>0</v>
      </c>
      <c r="AL1976" s="39">
        <f t="shared" ref="AL1976" si="47430">SUMPRODUCT(AK1971:AK1975*AL1971:AL1975)</f>
        <v>8</v>
      </c>
      <c r="AM1976" s="46" t="s">
        <v>134</v>
      </c>
      <c r="AN1976" s="38">
        <f t="shared" ref="AN1976" si="47431">lunchAdjust(AM1971:AN1975)</f>
        <v>0</v>
      </c>
      <c r="AO1976" s="48" t="s">
        <v>0</v>
      </c>
      <c r="AP1976" s="39">
        <f t="shared" ref="AP1976" si="47432">SUMPRODUCT(AO1971:AO1975*AP1971:AP1975)</f>
        <v>0</v>
      </c>
      <c r="AQ1976" s="46" t="s">
        <v>134</v>
      </c>
      <c r="AR1976" s="38">
        <f t="shared" ref="AR1976" si="47433">lunchAdjust(AQ1971:AR1975)</f>
        <v>0</v>
      </c>
      <c r="AS1976" s="48" t="s">
        <v>0</v>
      </c>
      <c r="AT1976" s="39">
        <f t="shared" ref="AT1976" si="47434">SUMPRODUCT(AS1971:AS1975*AT1971:AT1975)</f>
        <v>0</v>
      </c>
      <c r="AU1976" s="46" t="s">
        <v>134</v>
      </c>
      <c r="AV1976" s="38">
        <f t="shared" ref="AV1976" si="47435">lunchAdjust(AU1971:AV1975)</f>
        <v>0</v>
      </c>
      <c r="AW1976" s="48" t="s">
        <v>0</v>
      </c>
      <c r="AX1976" s="39">
        <f t="shared" ref="AX1976" si="47436">SUMPRODUCT(AW1971:AW1975*AX1971:AX1975)</f>
        <v>0</v>
      </c>
      <c r="AY1976" s="46" t="s">
        <v>134</v>
      </c>
      <c r="AZ1976" s="38">
        <f t="shared" ref="AZ1976" si="47437">lunchAdjust(AY1971:AZ1975)</f>
        <v>0</v>
      </c>
      <c r="BA1976" s="48" t="s">
        <v>0</v>
      </c>
      <c r="BB1976" s="39">
        <f t="shared" ref="BB1976" si="47438">SUMPRODUCT(BA1971:BA1975*BB1971:BB1975)</f>
        <v>0</v>
      </c>
      <c r="BC1976" s="46" t="s">
        <v>134</v>
      </c>
      <c r="BD1976" s="38">
        <f t="shared" ref="BD1976" si="47439">lunchAdjust(BC1971:BD1975)</f>
        <v>0</v>
      </c>
      <c r="BE1976" s="48" t="s">
        <v>0</v>
      </c>
      <c r="BF1976" s="39">
        <f t="shared" ref="BF1976" si="47440">SUMPRODUCT(BE1971:BE1975*BF1971:BF1975)</f>
        <v>0</v>
      </c>
      <c r="BG1976" s="46" t="s">
        <v>134</v>
      </c>
      <c r="BH1976" s="38">
        <f t="shared" ref="BH1976" si="47441">lunchAdjust(BG1971:BH1975)</f>
        <v>0</v>
      </c>
      <c r="BI1976" s="48" t="s">
        <v>0</v>
      </c>
      <c r="BJ1976" s="39">
        <f t="shared" ref="BJ1976" si="47442">SUMPRODUCT(BI1971:BI1975*BJ1971:BJ1975)</f>
        <v>0</v>
      </c>
      <c r="BK1976" s="46" t="s">
        <v>134</v>
      </c>
      <c r="BL1976" s="38">
        <f t="shared" ref="BL1976" si="47443">lunchAdjust(BK1971:BL1975)</f>
        <v>0</v>
      </c>
      <c r="BM1976" s="48" t="s">
        <v>0</v>
      </c>
      <c r="BN1976" s="39">
        <f t="shared" ref="BN1976" si="47444">SUMPRODUCT(BM1971:BM1975*BN1971:BN1975)</f>
        <v>0</v>
      </c>
      <c r="BO1976" s="46" t="s">
        <v>134</v>
      </c>
      <c r="BP1976" s="38">
        <f t="shared" ref="BP1976" si="47445">lunchAdjust(BO1971:BP1975)</f>
        <v>1</v>
      </c>
      <c r="BQ1976" s="48" t="s">
        <v>0</v>
      </c>
      <c r="BR1976" s="39">
        <f t="shared" ref="BR1976" si="47446">SUMPRODUCT(BQ1971:BQ1975*BR1971:BR1975)</f>
        <v>8</v>
      </c>
      <c r="BS1976" s="46" t="s">
        <v>134</v>
      </c>
      <c r="BT1976" s="38">
        <f t="shared" ref="BT1976" si="47447">lunchAdjust(BS1971:BT1975)</f>
        <v>1</v>
      </c>
      <c r="BU1976" s="48" t="s">
        <v>0</v>
      </c>
      <c r="BV1976" s="39">
        <f t="shared" ref="BV1976" si="47448">SUMPRODUCT(BU1971:BU1975*BV1971:BV1975)</f>
        <v>8</v>
      </c>
      <c r="BW1976" s="46" t="s">
        <v>134</v>
      </c>
      <c r="BX1976" s="38">
        <f t="shared" ref="BX1976" si="47449">lunchAdjust(BW1971:BX1975)</f>
        <v>0</v>
      </c>
      <c r="BY1976" s="48" t="s">
        <v>0</v>
      </c>
      <c r="BZ1976" s="39">
        <f t="shared" ref="BZ1976" si="47450">SUMPRODUCT(BY1971:BY1975*BZ1971:BZ1975)</f>
        <v>0</v>
      </c>
      <c r="CA1976" s="46" t="s">
        <v>134</v>
      </c>
      <c r="CB1976" s="38">
        <f t="shared" ref="CB1976" si="47451">lunchAdjust(CA1971:CB1975)</f>
        <v>0</v>
      </c>
      <c r="CC1976" s="48" t="s">
        <v>0</v>
      </c>
      <c r="CD1976" s="39">
        <f t="shared" ref="CD1976" si="47452">SUMPRODUCT(CC1971:CC1975*CD1971:CD1975)</f>
        <v>0</v>
      </c>
      <c r="CE1976" s="46" t="s">
        <v>134</v>
      </c>
      <c r="CF1976" s="38">
        <f t="shared" ref="CF1976" si="47453">lunchAdjust(CE1971:CF1975)</f>
        <v>0</v>
      </c>
      <c r="CG1976" s="48" t="s">
        <v>0</v>
      </c>
      <c r="CH1976" s="39">
        <f t="shared" ref="CH1976" si="47454">SUMPRODUCT(CG1971:CG1975*CH1971:CH1975)</f>
        <v>0</v>
      </c>
    </row>
    <row r="1977" spans="1:86" ht="15.75" thickBot="1" x14ac:dyDescent="0.3">
      <c r="A1977" s="58" t="s">
        <v>121</v>
      </c>
      <c r="B1977" s="59">
        <f t="shared" ref="B1977" ca="1" si="47455">roleHours(G1971:CH1977, "OUT")</f>
        <v>0</v>
      </c>
      <c r="C1977" s="54" t="s">
        <v>137</v>
      </c>
      <c r="D1977" s="22">
        <f t="shared" ref="D1977" ca="1" si="47456">roleHours(G1971:CH1977, "PTO")</f>
        <v>0</v>
      </c>
      <c r="E1977" s="23">
        <f t="shared" ref="E1977" ca="1" si="47457">E1976-B1972</f>
        <v>-8.2999999999999972</v>
      </c>
      <c r="F1977" s="52"/>
      <c r="G1977" s="47" t="s">
        <v>39</v>
      </c>
      <c r="H1977" s="40">
        <f t="shared" si="46594"/>
        <v>0</v>
      </c>
      <c r="I1977" s="49" t="s">
        <v>135</v>
      </c>
      <c r="J1977" s="41">
        <f t="shared" ref="J1977" si="47458">J1976*G$4</f>
        <v>0</v>
      </c>
      <c r="K1977" s="47" t="s">
        <v>39</v>
      </c>
      <c r="L1977" s="40">
        <f t="shared" ref="L1977" si="47459">SUMPRODUCT(M1971:M1975*(L1971:L1975="PTO"))+SUMPRODUCT(M1971:M1975*(L1971:L1975="HOL"))</f>
        <v>0</v>
      </c>
      <c r="M1977" s="49" t="s">
        <v>135</v>
      </c>
      <c r="N1977" s="41">
        <f t="shared" ref="N1977" si="47460">N1976*K$4</f>
        <v>0</v>
      </c>
      <c r="O1977" s="47" t="s">
        <v>39</v>
      </c>
      <c r="P1977" s="40">
        <f t="shared" ref="P1977" si="47461">SUMPRODUCT(Q1971:Q1975*(P1971:P1975="PTO"))+SUMPRODUCT(Q1971:Q1975*(P1971:P1975="HOL"))</f>
        <v>0</v>
      </c>
      <c r="Q1977" s="49" t="s">
        <v>135</v>
      </c>
      <c r="R1977" s="41">
        <f t="shared" ref="R1977" si="47462">R1976*O$4</f>
        <v>8</v>
      </c>
      <c r="S1977" s="47" t="s">
        <v>39</v>
      </c>
      <c r="T1977" s="40">
        <f t="shared" ref="T1977" si="47463">SUMPRODUCT(U1971:U1975*(T1971:T1975="PTO"))+SUMPRODUCT(U1971:U1975*(T1971:T1975="HOL"))</f>
        <v>0</v>
      </c>
      <c r="U1977" s="49" t="s">
        <v>135</v>
      </c>
      <c r="V1977" s="41">
        <f t="shared" ref="V1977" si="47464">V1976*S$4</f>
        <v>0</v>
      </c>
      <c r="W1977" s="47" t="s">
        <v>39</v>
      </c>
      <c r="X1977" s="40">
        <f t="shared" ref="X1977" si="47465">SUMPRODUCT(Y1971:Y1975*(X1971:X1975="PTO"))+SUMPRODUCT(Y1971:Y1975*(X1971:X1975="HOL"))</f>
        <v>0</v>
      </c>
      <c r="Y1977" s="49" t="s">
        <v>135</v>
      </c>
      <c r="Z1977" s="41">
        <f t="shared" ref="Z1977" si="47466">Z1976*W$4</f>
        <v>0</v>
      </c>
      <c r="AA1977" s="47" t="s">
        <v>39</v>
      </c>
      <c r="AB1977" s="40">
        <f t="shared" ref="AB1977" si="47467">SUMPRODUCT(AC1971:AC1975*(AB1971:AB1975="PTO"))+SUMPRODUCT(AC1971:AC1975*(AB1971:AB1975="HOL"))</f>
        <v>0</v>
      </c>
      <c r="AC1977" s="49" t="s">
        <v>135</v>
      </c>
      <c r="AD1977" s="41">
        <f t="shared" ref="AD1977" si="47468">AD1976*AA$4</f>
        <v>8</v>
      </c>
      <c r="AE1977" s="47" t="s">
        <v>39</v>
      </c>
      <c r="AF1977" s="40">
        <f t="shared" ref="AF1977" si="47469">SUMPRODUCT(AG1971:AG1975*(AF1971:AF1975="PTO"))+SUMPRODUCT(AG1971:AG1975*(AF1971:AF1975="HOL"))</f>
        <v>0</v>
      </c>
      <c r="AG1977" s="49" t="s">
        <v>135</v>
      </c>
      <c r="AH1977" s="41">
        <f t="shared" ref="AH1977" si="47470">AH1976*AE$4</f>
        <v>7.5</v>
      </c>
      <c r="AI1977" s="47" t="s">
        <v>39</v>
      </c>
      <c r="AJ1977" s="40">
        <f t="shared" ref="AJ1977" si="47471">SUMPRODUCT(AK1971:AK1975*(AJ1971:AJ1975="PTO"))+SUMPRODUCT(AK1971:AK1975*(AJ1971:AJ1975="HOL"))</f>
        <v>0</v>
      </c>
      <c r="AK1977" s="49" t="s">
        <v>135</v>
      </c>
      <c r="AL1977" s="41">
        <f>AL1976*AI$4</f>
        <v>8</v>
      </c>
      <c r="AM1977" s="47" t="s">
        <v>39</v>
      </c>
      <c r="AN1977" s="40">
        <f t="shared" ref="AN1977" si="47472">SUMPRODUCT(AO1971:AO1975*(AN1971:AN1975="PTO"))+SUMPRODUCT(AO1971:AO1975*(AN1971:AN1975="HOL"))</f>
        <v>0</v>
      </c>
      <c r="AO1977" s="49" t="s">
        <v>135</v>
      </c>
      <c r="AP1977" s="41">
        <f t="shared" ref="AP1977" si="47473">AP1976*AM$4</f>
        <v>0</v>
      </c>
      <c r="AQ1977" s="47" t="s">
        <v>39</v>
      </c>
      <c r="AR1977" s="40">
        <f t="shared" ref="AR1977" si="47474">SUMPRODUCT(AS1971:AS1975*(AR1971:AR1975="PTO"))+SUMPRODUCT(AS1971:AS1975*(AR1971:AR1975="HOL"))</f>
        <v>0</v>
      </c>
      <c r="AS1977" s="49" t="s">
        <v>135</v>
      </c>
      <c r="AT1977" s="41">
        <f t="shared" ref="AT1977" si="47475">AT1976*AQ$4</f>
        <v>0</v>
      </c>
      <c r="AU1977" s="47" t="s">
        <v>39</v>
      </c>
      <c r="AV1977" s="40">
        <f t="shared" ref="AV1977" si="47476">SUMPRODUCT(AW1971:AW1975*(AV1971:AV1975="PTO"))+SUMPRODUCT(AW1971:AW1975*(AV1971:AV1975="HOL"))</f>
        <v>0</v>
      </c>
      <c r="AW1977" s="49" t="s">
        <v>135</v>
      </c>
      <c r="AX1977" s="41">
        <f>AX1976*AU$4</f>
        <v>0</v>
      </c>
      <c r="AY1977" s="47" t="s">
        <v>39</v>
      </c>
      <c r="AZ1977" s="40">
        <f t="shared" ref="AZ1977" si="47477">SUMPRODUCT(BA1971:BA1975*(AZ1971:AZ1975="PTO"))+SUMPRODUCT(BA1971:BA1975*(AZ1971:AZ1975="HOL"))</f>
        <v>0</v>
      </c>
      <c r="BA1977" s="49" t="s">
        <v>135</v>
      </c>
      <c r="BB1977" s="41">
        <f>BB1976*AY$4</f>
        <v>0</v>
      </c>
      <c r="BC1977" s="47" t="s">
        <v>39</v>
      </c>
      <c r="BD1977" s="40">
        <f t="shared" ref="BD1977" si="47478">SUMPRODUCT(BE1971:BE1975*(BD1971:BD1975="PTO"))+SUMPRODUCT(BE1971:BE1975*(BD1971:BD1975="HOL"))</f>
        <v>0</v>
      </c>
      <c r="BE1977" s="49" t="s">
        <v>135</v>
      </c>
      <c r="BF1977" s="41">
        <f>BF1976*BC$4</f>
        <v>0</v>
      </c>
      <c r="BG1977" s="47" t="s">
        <v>39</v>
      </c>
      <c r="BH1977" s="40">
        <f t="shared" ref="BH1977" si="47479">SUMPRODUCT(BI1971:BI1975*(BH1971:BH1975="PTO"))+SUMPRODUCT(BI1971:BI1975*(BH1971:BH1975="HOL"))</f>
        <v>0</v>
      </c>
      <c r="BI1977" s="49" t="s">
        <v>135</v>
      </c>
      <c r="BJ1977" s="41">
        <f>BJ1976*BG$4</f>
        <v>0</v>
      </c>
      <c r="BK1977" s="47" t="s">
        <v>39</v>
      </c>
      <c r="BL1977" s="40">
        <f t="shared" ref="BL1977" si="47480">SUMPRODUCT(BM1971:BM1975*(BL1971:BL1975="PTO"))+SUMPRODUCT(BM1971:BM1975*(BL1971:BL1975="HOL"))</f>
        <v>0</v>
      </c>
      <c r="BM1977" s="49" t="s">
        <v>135</v>
      </c>
      <c r="BN1977" s="41">
        <f>BN1976*BK$4</f>
        <v>0</v>
      </c>
      <c r="BO1977" s="47" t="s">
        <v>39</v>
      </c>
      <c r="BP1977" s="40">
        <f t="shared" ref="BP1977" si="47481">SUMPRODUCT(BQ1971:BQ1975*(BP1971:BP1975="PTO"))+SUMPRODUCT(BQ1971:BQ1975*(BP1971:BP1975="HOL"))</f>
        <v>0</v>
      </c>
      <c r="BQ1977" s="49" t="s">
        <v>135</v>
      </c>
      <c r="BR1977" s="41">
        <f t="shared" ref="BR1977" si="47482">BR1976*BO$4</f>
        <v>8</v>
      </c>
      <c r="BS1977" s="47" t="s">
        <v>39</v>
      </c>
      <c r="BT1977" s="40">
        <f t="shared" ref="BT1977" si="47483">SUMPRODUCT(BU1971:BU1975*(BT1971:BT1975="PTO"))+SUMPRODUCT(BU1971:BU1975*(BT1971:BT1975="HOL"))</f>
        <v>0</v>
      </c>
      <c r="BU1977" s="49" t="s">
        <v>135</v>
      </c>
      <c r="BV1977" s="41">
        <f t="shared" ref="BV1977" si="47484">BV1976*BS$4</f>
        <v>8</v>
      </c>
      <c r="BW1977" s="47" t="s">
        <v>39</v>
      </c>
      <c r="BX1977" s="40">
        <f t="shared" ref="BX1977" si="47485">SUMPRODUCT(BY1971:BY1975*(BX1971:BX1975="PTO"))+SUMPRODUCT(BY1971:BY1975*(BX1971:BX1975="HOL"))</f>
        <v>0</v>
      </c>
      <c r="BY1977" s="49" t="s">
        <v>135</v>
      </c>
      <c r="BZ1977" s="41">
        <f t="shared" ref="BZ1977" si="47486">BZ1976*BW$4</f>
        <v>0</v>
      </c>
      <c r="CA1977" s="47" t="s">
        <v>39</v>
      </c>
      <c r="CB1977" s="40">
        <f t="shared" ref="CB1977" si="47487">SUMPRODUCT(CC1971:CC1975*(CB1971:CB1975="PTO"))+SUMPRODUCT(CC1971:CC1975*(CB1971:CB1975="HOL"))</f>
        <v>0</v>
      </c>
      <c r="CC1977" s="49" t="s">
        <v>135</v>
      </c>
      <c r="CD1977" s="41">
        <f t="shared" ref="CD1977" si="47488">CD1976*CA$4</f>
        <v>0</v>
      </c>
      <c r="CE1977" s="47" t="s">
        <v>39</v>
      </c>
      <c r="CF1977" s="40">
        <f t="shared" ref="CF1977" si="47489">SUMPRODUCT(CG1971:CG1975*(CF1971:CF1975="PTO"))+SUMPRODUCT(CG1971:CG1975*(CF1971:CF1975="HOL"))</f>
        <v>0</v>
      </c>
      <c r="CG1977" s="49" t="s">
        <v>135</v>
      </c>
      <c r="CH1977" s="41">
        <f t="shared" ref="CH1977" si="47490">CH1976*CE$4</f>
        <v>0</v>
      </c>
    </row>
    <row r="1978" spans="1:86" x14ac:dyDescent="0.25">
      <c r="A1978" s="70" t="s">
        <v>133</v>
      </c>
      <c r="B1978" s="71">
        <f t="shared" ref="B1978" ca="1" si="47491">D1978-B1979</f>
        <v>-2.3270790171833653</v>
      </c>
      <c r="C1978" s="72" t="s">
        <v>122</v>
      </c>
      <c r="D1978" s="71">
        <f>IFERROR(INDEX(Holidays[FTE], MATCH(Entry!E1978, Holidays[Date], 0)), 1)*8*INDEX(FTEguide[[1]:[12]], MATCH(Entry!E1979, FTEguide[Weekday], 0), IF(Entry!E1981&gt;0, Entry!E1981, MONTH(Entry!E1978)))</f>
        <v>61.172920982816635</v>
      </c>
      <c r="E1978" s="60">
        <f t="shared" si="46111"/>
        <v>44110</v>
      </c>
      <c r="F1978" s="50" t="s">
        <v>128</v>
      </c>
      <c r="G1978" s="34" t="s">
        <v>136</v>
      </c>
      <c r="H1978" s="35" t="s">
        <v>23</v>
      </c>
      <c r="I1978" s="42">
        <f t="shared" ref="I1978" si="47492">parseTime(G1978)-(H1983=INT(RIGHT($F1978, 1)))</f>
        <v>8</v>
      </c>
      <c r="J1978" s="43">
        <f t="shared" ref="J1978:J1982" si="47493">isClocked(H1978)</f>
        <v>1</v>
      </c>
      <c r="K1978" s="34" t="s">
        <v>136</v>
      </c>
      <c r="L1978" s="35" t="s">
        <v>23</v>
      </c>
      <c r="M1978" s="42">
        <f t="shared" ref="M1978" si="47494">parseTime(K1978)-(L1983=INT(RIGHT($F1978, 1)))</f>
        <v>8</v>
      </c>
      <c r="N1978" s="43">
        <f t="shared" ref="N1978:N1982" si="47495">isClocked(L1978)</f>
        <v>1</v>
      </c>
      <c r="O1978" s="34" t="s">
        <v>180</v>
      </c>
      <c r="P1978" s="35" t="s">
        <v>23</v>
      </c>
      <c r="Q1978" s="42">
        <f t="shared" ref="Q1978" si="47496">parseTime(O1978)-(P1983=INT(RIGHT($F1978, 1)))</f>
        <v>8</v>
      </c>
      <c r="R1978" s="43">
        <f t="shared" ref="R1978:R1982" si="47497">isClocked(P1978)</f>
        <v>1</v>
      </c>
      <c r="S1978" s="34" t="s">
        <v>227</v>
      </c>
      <c r="T1978" s="35" t="s">
        <v>23</v>
      </c>
      <c r="U1978" s="42">
        <f t="shared" ref="U1978" si="47498">parseTime(S1978)-(T1983=INT(RIGHT($F1978, 1)))</f>
        <v>8</v>
      </c>
      <c r="V1978" s="43">
        <f t="shared" ref="V1978:V1982" si="47499">isClocked(T1978)</f>
        <v>1</v>
      </c>
      <c r="W1978" s="34"/>
      <c r="X1978" s="35"/>
      <c r="Y1978" s="42">
        <f t="shared" ref="Y1978" si="47500">parseTime(W1978)-(X1983=INT(RIGHT($F1978, 1)))</f>
        <v>0</v>
      </c>
      <c r="Z1978" s="43">
        <f t="shared" ref="Z1978:Z1982" si="47501">isClocked(X1978)</f>
        <v>0</v>
      </c>
      <c r="AA1978" s="34" t="s">
        <v>136</v>
      </c>
      <c r="AB1978" s="35" t="s">
        <v>23</v>
      </c>
      <c r="AC1978" s="42">
        <f t="shared" ref="AC1978" si="47502">parseTime(AA1978)-(AB1983=INT(RIGHT($F1978, 1)))</f>
        <v>8</v>
      </c>
      <c r="AD1978" s="43">
        <f t="shared" ref="AD1978:AD1982" si="47503">isClocked(AB1978)</f>
        <v>1</v>
      </c>
      <c r="AE1978" s="34" t="s">
        <v>245</v>
      </c>
      <c r="AF1978" s="35" t="s">
        <v>25</v>
      </c>
      <c r="AG1978" s="42">
        <f t="shared" ref="AG1978" si="47504">parseTime(AE1978)-(AF1983=INT(RIGHT($F1978, 1)))</f>
        <v>7.5</v>
      </c>
      <c r="AH1978" s="43">
        <f t="shared" ref="AH1978:AH1982" si="47505">isClocked(AF1978)</f>
        <v>1</v>
      </c>
      <c r="AI1978" s="34" t="s">
        <v>136</v>
      </c>
      <c r="AJ1978" s="35" t="s">
        <v>23</v>
      </c>
      <c r="AK1978" s="42">
        <f>parseTime(AI1978)-(AJ1983=INT(RIGHT($F1978, 1)))</f>
        <v>8</v>
      </c>
      <c r="AL1978" s="43">
        <f t="shared" ref="AL1978:AL1982" si="47506">isClocked(AJ1978)</f>
        <v>1</v>
      </c>
      <c r="AM1978" s="34"/>
      <c r="AN1978" s="35"/>
      <c r="AO1978" s="42">
        <f t="shared" ref="AO1978" si="47507">parseTime(AM1978)-(AN1983=INT(RIGHT($F1978, 1)))</f>
        <v>0</v>
      </c>
      <c r="AP1978" s="43">
        <f t="shared" ref="AP1978:AP1982" si="47508">isClocked(AN1978)</f>
        <v>0</v>
      </c>
      <c r="AQ1978" s="34"/>
      <c r="AR1978" s="35"/>
      <c r="AS1978" s="42">
        <f t="shared" ref="AS1978" si="47509">parseTime(AQ1978)-(AR1983=INT(RIGHT($F1978, 1)))</f>
        <v>0</v>
      </c>
      <c r="AT1978" s="43">
        <f t="shared" ref="AT1978:AT1982" si="47510">isClocked(AR1978)</f>
        <v>0</v>
      </c>
      <c r="AU1978" s="34"/>
      <c r="AV1978" s="35"/>
      <c r="AW1978" s="42">
        <f>parseTime(AU1978)-(AV1983=INT(RIGHT($F1978, 1)))</f>
        <v>0</v>
      </c>
      <c r="AX1978" s="43">
        <f t="shared" ref="AX1978:AX1982" si="47511">isClocked(AV1978)</f>
        <v>0</v>
      </c>
      <c r="AY1978" s="34"/>
      <c r="AZ1978" s="35"/>
      <c r="BA1978" s="42">
        <f>parseTime(AY1978)-(AZ1983=INT(RIGHT($F1978, 1)))</f>
        <v>0</v>
      </c>
      <c r="BB1978" s="43">
        <f t="shared" ref="BB1978:BB1982" si="47512">isClocked(AZ1978)</f>
        <v>0</v>
      </c>
      <c r="BC1978" s="34"/>
      <c r="BD1978" s="35"/>
      <c r="BE1978" s="42">
        <f>parseTime(BC1978)-(BD1983=INT(RIGHT($F1978, 1)))</f>
        <v>0</v>
      </c>
      <c r="BF1978" s="43">
        <f t="shared" ref="BF1978:BF1982" si="47513">isClocked(BD1978)</f>
        <v>0</v>
      </c>
      <c r="BG1978" s="34"/>
      <c r="BH1978" s="35"/>
      <c r="BI1978" s="42">
        <f>parseTime(BG1978)-(BH1983=INT(RIGHT($F1978, 1)))</f>
        <v>0</v>
      </c>
      <c r="BJ1978" s="43">
        <f t="shared" ref="BJ1978:BJ1982" si="47514">isClocked(BH1978)</f>
        <v>0</v>
      </c>
      <c r="BK1978" s="34"/>
      <c r="BL1978" s="35"/>
      <c r="BM1978" s="42">
        <f>parseTime(BK1978)-(BL1983=INT(RIGHT($F1978, 1)))</f>
        <v>0</v>
      </c>
      <c r="BN1978" s="43">
        <f t="shared" ref="BN1978:BN1982" si="47515">isClocked(BL1978)</f>
        <v>0</v>
      </c>
      <c r="BO1978" s="34"/>
      <c r="BP1978" s="35"/>
      <c r="BQ1978" s="42">
        <f t="shared" ref="BQ1978" si="47516">parseTime(BO1978)-(BP1983=INT(RIGHT($F1978, 1)))</f>
        <v>0</v>
      </c>
      <c r="BR1978" s="43">
        <f t="shared" ref="BR1978:BR1982" si="47517">isClocked(BP1978)</f>
        <v>0</v>
      </c>
      <c r="BS1978" s="34" t="s">
        <v>136</v>
      </c>
      <c r="BT1978" s="35" t="s">
        <v>23</v>
      </c>
      <c r="BU1978" s="42">
        <f t="shared" ref="BU1978" si="47518">parseTime(BS1978)-(BT1983=INT(RIGHT($F1978, 1)))</f>
        <v>8</v>
      </c>
      <c r="BV1978" s="43">
        <f t="shared" ref="BV1978:BV1982" si="47519">isClocked(BT1978)</f>
        <v>1</v>
      </c>
      <c r="BW1978" s="34"/>
      <c r="BX1978" s="35"/>
      <c r="BY1978" s="42">
        <f t="shared" ref="BY1978" si="47520">parseTime(BW1978)-(BX1983=INT(RIGHT($F1978, 1)))</f>
        <v>0</v>
      </c>
      <c r="BZ1978" s="43">
        <f t="shared" ref="BZ1978:BZ1982" si="47521">isClocked(BX1978)</f>
        <v>0</v>
      </c>
      <c r="CA1978" s="34"/>
      <c r="CB1978" s="35"/>
      <c r="CC1978" s="42">
        <f t="shared" ref="CC1978" si="47522">parseTime(CA1978)-(CB1983=INT(RIGHT($F1978, 1)))</f>
        <v>0</v>
      </c>
      <c r="CD1978" s="43">
        <f t="shared" ref="CD1978:CD1982" si="47523">isClocked(CB1978)</f>
        <v>0</v>
      </c>
      <c r="CE1978" s="34"/>
      <c r="CF1978" s="35"/>
      <c r="CG1978" s="42">
        <f t="shared" ref="CG1978" si="47524">parseTime(CE1978)-(CF1983=INT(RIGHT($F1978, 1)))</f>
        <v>0</v>
      </c>
      <c r="CH1978" s="43">
        <f t="shared" ref="CH1978:CH1982" si="47525">isClocked(CF1978)</f>
        <v>0</v>
      </c>
    </row>
    <row r="1979" spans="1:86" x14ac:dyDescent="0.25">
      <c r="A1979" s="56" t="s">
        <v>0</v>
      </c>
      <c r="B1979" s="57">
        <f t="shared" ca="1" si="47352"/>
        <v>63.5</v>
      </c>
      <c r="C1979" s="14" t="s">
        <v>252</v>
      </c>
      <c r="D1979" s="14">
        <f t="shared" si="46835"/>
        <v>53.7</v>
      </c>
      <c r="E1979" s="55" t="str">
        <f t="shared" si="47353"/>
        <v>Tuesday</v>
      </c>
      <c r="F1979" s="51" t="s">
        <v>129</v>
      </c>
      <c r="G1979" s="36"/>
      <c r="H1979" s="37"/>
      <c r="I1979" s="44">
        <f t="shared" ref="I1979" si="47526">parseTime(G1979)-(H1983=INT(RIGHT($F1979, 1)))</f>
        <v>0</v>
      </c>
      <c r="J1979" s="45">
        <f t="shared" si="47493"/>
        <v>0</v>
      </c>
      <c r="K1979" s="36"/>
      <c r="L1979" s="37"/>
      <c r="M1979" s="44">
        <f t="shared" ref="M1979" si="47527">parseTime(K1979)-(L1983=INT(RIGHT($F1979, 1)))</f>
        <v>0</v>
      </c>
      <c r="N1979" s="45">
        <f t="shared" si="47495"/>
        <v>0</v>
      </c>
      <c r="O1979" s="36"/>
      <c r="P1979" s="37"/>
      <c r="Q1979" s="44">
        <f t="shared" ref="Q1979" si="47528">parseTime(O1979)-(P1983=INT(RIGHT($F1979, 1)))</f>
        <v>0</v>
      </c>
      <c r="R1979" s="45">
        <f t="shared" si="47497"/>
        <v>0</v>
      </c>
      <c r="S1979" s="36"/>
      <c r="T1979" s="37"/>
      <c r="U1979" s="44">
        <f t="shared" ref="U1979" si="47529">parseTime(S1979)-(T1983=INT(RIGHT($F1979, 1)))</f>
        <v>0</v>
      </c>
      <c r="V1979" s="45">
        <f t="shared" si="47499"/>
        <v>0</v>
      </c>
      <c r="W1979" s="36"/>
      <c r="X1979" s="37"/>
      <c r="Y1979" s="44">
        <f t="shared" ref="Y1979" si="47530">parseTime(W1979)-(X1983=INT(RIGHT($F1979, 1)))</f>
        <v>0</v>
      </c>
      <c r="Z1979" s="45">
        <f t="shared" si="47501"/>
        <v>0</v>
      </c>
      <c r="AA1979" s="36"/>
      <c r="AB1979" s="37"/>
      <c r="AC1979" s="44">
        <f t="shared" ref="AC1979" si="47531">parseTime(AA1979)-(AB1983=INT(RIGHT($F1979, 1)))</f>
        <v>0</v>
      </c>
      <c r="AD1979" s="45">
        <f t="shared" si="47503"/>
        <v>0</v>
      </c>
      <c r="AE1979" s="36"/>
      <c r="AF1979" s="37"/>
      <c r="AG1979" s="44">
        <f t="shared" ref="AG1979" si="47532">parseTime(AE1979)-(AF1983=INT(RIGHT($F1979, 1)))</f>
        <v>0</v>
      </c>
      <c r="AH1979" s="45">
        <f t="shared" si="47505"/>
        <v>0</v>
      </c>
      <c r="AI1979" s="36"/>
      <c r="AJ1979" s="37"/>
      <c r="AK1979" s="44">
        <f>parseTime(AI1979)-(AJ1983=INT(RIGHT($F1979, 1)))</f>
        <v>0</v>
      </c>
      <c r="AL1979" s="45">
        <f t="shared" si="47506"/>
        <v>0</v>
      </c>
      <c r="AM1979" s="36"/>
      <c r="AN1979" s="37"/>
      <c r="AO1979" s="44">
        <f t="shared" ref="AO1979" si="47533">parseTime(AM1979)-(AN1983=INT(RIGHT($F1979, 1)))</f>
        <v>0</v>
      </c>
      <c r="AP1979" s="45">
        <f t="shared" si="47508"/>
        <v>0</v>
      </c>
      <c r="AQ1979" s="36"/>
      <c r="AR1979" s="37"/>
      <c r="AS1979" s="44">
        <f t="shared" ref="AS1979" si="47534">parseTime(AQ1979)-(AR1983=INT(RIGHT($F1979, 1)))</f>
        <v>0</v>
      </c>
      <c r="AT1979" s="45">
        <f t="shared" si="47510"/>
        <v>0</v>
      </c>
      <c r="AU1979" s="36"/>
      <c r="AV1979" s="37"/>
      <c r="AW1979" s="44">
        <f>parseTime(AU1979)-(AV1983=INT(RIGHT($F1979, 1)))</f>
        <v>0</v>
      </c>
      <c r="AX1979" s="45">
        <f t="shared" si="47511"/>
        <v>0</v>
      </c>
      <c r="AY1979" s="36"/>
      <c r="AZ1979" s="37"/>
      <c r="BA1979" s="44">
        <f>parseTime(AY1979)-(AZ1983=INT(RIGHT($F1979, 1)))</f>
        <v>0</v>
      </c>
      <c r="BB1979" s="45">
        <f t="shared" si="47512"/>
        <v>0</v>
      </c>
      <c r="BC1979" s="36"/>
      <c r="BD1979" s="37"/>
      <c r="BE1979" s="44">
        <f>parseTime(BC1979)-(BD1983=INT(RIGHT($F1979, 1)))</f>
        <v>0</v>
      </c>
      <c r="BF1979" s="45">
        <f t="shared" si="47513"/>
        <v>0</v>
      </c>
      <c r="BG1979" s="36"/>
      <c r="BH1979" s="37"/>
      <c r="BI1979" s="44">
        <f>parseTime(BG1979)-(BH1983=INT(RIGHT($F1979, 1)))</f>
        <v>0</v>
      </c>
      <c r="BJ1979" s="45">
        <f t="shared" si="47514"/>
        <v>0</v>
      </c>
      <c r="BK1979" s="36"/>
      <c r="BL1979" s="37"/>
      <c r="BM1979" s="44">
        <f>parseTime(BK1979)-(BL1983=INT(RIGHT($F1979, 1)))</f>
        <v>0</v>
      </c>
      <c r="BN1979" s="45">
        <f t="shared" si="47515"/>
        <v>0</v>
      </c>
      <c r="BO1979" s="36"/>
      <c r="BP1979" s="37"/>
      <c r="BQ1979" s="44">
        <f t="shared" ref="BQ1979" si="47535">parseTime(BO1979)-(BP1983=INT(RIGHT($F1979, 1)))</f>
        <v>0</v>
      </c>
      <c r="BR1979" s="45">
        <f t="shared" si="47517"/>
        <v>0</v>
      </c>
      <c r="BS1979" s="36"/>
      <c r="BT1979" s="37"/>
      <c r="BU1979" s="44">
        <f t="shared" ref="BU1979" si="47536">parseTime(BS1979)-(BT1983=INT(RIGHT($F1979, 1)))</f>
        <v>0</v>
      </c>
      <c r="BV1979" s="45">
        <f t="shared" si="47519"/>
        <v>0</v>
      </c>
      <c r="BW1979" s="36"/>
      <c r="BX1979" s="37"/>
      <c r="BY1979" s="44">
        <f t="shared" ref="BY1979" si="47537">parseTime(BW1979)-(BX1983=INT(RIGHT($F1979, 1)))</f>
        <v>0</v>
      </c>
      <c r="BZ1979" s="45">
        <f t="shared" si="47521"/>
        <v>0</v>
      </c>
      <c r="CA1979" s="36"/>
      <c r="CB1979" s="37"/>
      <c r="CC1979" s="44">
        <f t="shared" ref="CC1979" si="47538">parseTime(CA1979)-(CB1983=INT(RIGHT($F1979, 1)))</f>
        <v>0</v>
      </c>
      <c r="CD1979" s="45">
        <f t="shared" si="47523"/>
        <v>0</v>
      </c>
      <c r="CE1979" s="36"/>
      <c r="CF1979" s="37"/>
      <c r="CG1979" s="44">
        <f t="shared" ref="CG1979" si="47539">parseTime(CE1979)-(CF1983=INT(RIGHT($F1979, 1)))</f>
        <v>0</v>
      </c>
      <c r="CH1979" s="45">
        <f t="shared" si="47525"/>
        <v>0</v>
      </c>
    </row>
    <row r="1980" spans="1:86" x14ac:dyDescent="0.25">
      <c r="A1980" s="56" t="s">
        <v>117</v>
      </c>
      <c r="B1980" s="57">
        <f t="shared" ref="B1980" ca="1" si="47540">roleHours(G1978:CH1984, "MFD")</f>
        <v>56</v>
      </c>
      <c r="C1980" s="14">
        <f t="shared" ref="C1980:C1983" ca="1" si="47541">B1980/8</f>
        <v>7</v>
      </c>
      <c r="D1980" s="14">
        <f t="shared" ref="D1980" ca="1" si="47542">B1979-D1979</f>
        <v>9.7999999999999972</v>
      </c>
      <c r="E1980" s="20" t="s">
        <v>127</v>
      </c>
      <c r="F1980" s="51" t="s">
        <v>130</v>
      </c>
      <c r="G1980" s="36"/>
      <c r="H1980" s="37"/>
      <c r="I1980" s="44">
        <f t="shared" ref="I1980" si="47543">parseTime(G1980)-(H1983=INT(RIGHT($F1980, 1)))</f>
        <v>0</v>
      </c>
      <c r="J1980" s="45">
        <f t="shared" si="47493"/>
        <v>0</v>
      </c>
      <c r="K1980" s="36"/>
      <c r="L1980" s="37"/>
      <c r="M1980" s="44">
        <f t="shared" ref="M1980" si="47544">parseTime(K1980)-(L1983=INT(RIGHT($F1980, 1)))</f>
        <v>0</v>
      </c>
      <c r="N1980" s="45">
        <f t="shared" si="47495"/>
        <v>0</v>
      </c>
      <c r="O1980" s="36"/>
      <c r="P1980" s="37"/>
      <c r="Q1980" s="44">
        <f t="shared" ref="Q1980" si="47545">parseTime(O1980)-(P1983=INT(RIGHT($F1980, 1)))</f>
        <v>0</v>
      </c>
      <c r="R1980" s="45">
        <f t="shared" si="47497"/>
        <v>0</v>
      </c>
      <c r="S1980" s="36"/>
      <c r="T1980" s="37"/>
      <c r="U1980" s="44">
        <f t="shared" ref="U1980" si="47546">parseTime(S1980)-(T1983=INT(RIGHT($F1980, 1)))</f>
        <v>0</v>
      </c>
      <c r="V1980" s="45">
        <f t="shared" si="47499"/>
        <v>0</v>
      </c>
      <c r="W1980" s="36"/>
      <c r="X1980" s="37"/>
      <c r="Y1980" s="44">
        <f t="shared" ref="Y1980" si="47547">parseTime(W1980)-(X1983=INT(RIGHT($F1980, 1)))</f>
        <v>0</v>
      </c>
      <c r="Z1980" s="45">
        <f t="shared" si="47501"/>
        <v>0</v>
      </c>
      <c r="AA1980" s="36"/>
      <c r="AB1980" s="37"/>
      <c r="AC1980" s="44">
        <f t="shared" ref="AC1980" si="47548">parseTime(AA1980)-(AB1983=INT(RIGHT($F1980, 1)))</f>
        <v>0</v>
      </c>
      <c r="AD1980" s="45">
        <f t="shared" si="47503"/>
        <v>0</v>
      </c>
      <c r="AE1980" s="36"/>
      <c r="AF1980" s="37"/>
      <c r="AG1980" s="44">
        <f t="shared" ref="AG1980" si="47549">parseTime(AE1980)-(AF1983=INT(RIGHT($F1980, 1)))</f>
        <v>0</v>
      </c>
      <c r="AH1980" s="45">
        <f t="shared" si="47505"/>
        <v>0</v>
      </c>
      <c r="AI1980" s="36"/>
      <c r="AJ1980" s="37"/>
      <c r="AK1980" s="44">
        <f>parseTime(AI1980)-(AJ1983=INT(RIGHT($F1980, 1)))</f>
        <v>0</v>
      </c>
      <c r="AL1980" s="45">
        <f t="shared" si="47506"/>
        <v>0</v>
      </c>
      <c r="AM1980" s="36"/>
      <c r="AN1980" s="37"/>
      <c r="AO1980" s="44">
        <f t="shared" ref="AO1980" si="47550">parseTime(AM1980)-(AN1983=INT(RIGHT($F1980, 1)))</f>
        <v>0</v>
      </c>
      <c r="AP1980" s="45">
        <f t="shared" si="47508"/>
        <v>0</v>
      </c>
      <c r="AQ1980" s="36"/>
      <c r="AR1980" s="37"/>
      <c r="AS1980" s="44">
        <f t="shared" ref="AS1980" si="47551">parseTime(AQ1980)-(AR1983=INT(RIGHT($F1980, 1)))</f>
        <v>0</v>
      </c>
      <c r="AT1980" s="45">
        <f t="shared" si="47510"/>
        <v>0</v>
      </c>
      <c r="AU1980" s="36"/>
      <c r="AV1980" s="37"/>
      <c r="AW1980" s="44">
        <f>parseTime(AU1980)-(AV1983=INT(RIGHT($F1980, 1)))</f>
        <v>0</v>
      </c>
      <c r="AX1980" s="45">
        <f t="shared" si="47511"/>
        <v>0</v>
      </c>
      <c r="AY1980" s="36"/>
      <c r="AZ1980" s="37"/>
      <c r="BA1980" s="44">
        <f>parseTime(AY1980)-(AZ1983=INT(RIGHT($F1980, 1)))</f>
        <v>0</v>
      </c>
      <c r="BB1980" s="45">
        <f t="shared" si="47512"/>
        <v>0</v>
      </c>
      <c r="BC1980" s="36"/>
      <c r="BD1980" s="37"/>
      <c r="BE1980" s="44">
        <f>parseTime(BC1980)-(BD1983=INT(RIGHT($F1980, 1)))</f>
        <v>0</v>
      </c>
      <c r="BF1980" s="45">
        <f t="shared" si="47513"/>
        <v>0</v>
      </c>
      <c r="BG1980" s="36"/>
      <c r="BH1980" s="37"/>
      <c r="BI1980" s="44">
        <f>parseTime(BG1980)-(BH1983=INT(RIGHT($F1980, 1)))</f>
        <v>0</v>
      </c>
      <c r="BJ1980" s="45">
        <f t="shared" si="47514"/>
        <v>0</v>
      </c>
      <c r="BK1980" s="36"/>
      <c r="BL1980" s="37"/>
      <c r="BM1980" s="44">
        <f>parseTime(BK1980)-(BL1983=INT(RIGHT($F1980, 1)))</f>
        <v>0</v>
      </c>
      <c r="BN1980" s="45">
        <f t="shared" si="47515"/>
        <v>0</v>
      </c>
      <c r="BO1980" s="36"/>
      <c r="BP1980" s="37"/>
      <c r="BQ1980" s="44">
        <f t="shared" ref="BQ1980" si="47552">parseTime(BO1980)-(BP1983=INT(RIGHT($F1980, 1)))</f>
        <v>0</v>
      </c>
      <c r="BR1980" s="45">
        <f t="shared" si="47517"/>
        <v>0</v>
      </c>
      <c r="BS1980" s="36"/>
      <c r="BT1980" s="37"/>
      <c r="BU1980" s="44">
        <f t="shared" ref="BU1980" si="47553">parseTime(BS1980)-(BT1983=INT(RIGHT($F1980, 1)))</f>
        <v>0</v>
      </c>
      <c r="BV1980" s="45">
        <f t="shared" si="47519"/>
        <v>0</v>
      </c>
      <c r="BW1980" s="36"/>
      <c r="BX1980" s="37"/>
      <c r="BY1980" s="44">
        <f t="shared" ref="BY1980" si="47554">parseTime(BW1980)-(BX1983=INT(RIGHT($F1980, 1)))</f>
        <v>0</v>
      </c>
      <c r="BZ1980" s="45">
        <f t="shared" si="47521"/>
        <v>0</v>
      </c>
      <c r="CA1980" s="36"/>
      <c r="CB1980" s="37"/>
      <c r="CC1980" s="44">
        <f t="shared" ref="CC1980" si="47555">parseTime(CA1980)-(CB1983=INT(RIGHT($F1980, 1)))</f>
        <v>0</v>
      </c>
      <c r="CD1980" s="45">
        <f t="shared" si="47523"/>
        <v>0</v>
      </c>
      <c r="CE1980" s="36"/>
      <c r="CF1980" s="37"/>
      <c r="CG1980" s="44">
        <f t="shared" ref="CG1980" si="47556">parseTime(CE1980)-(CF1983=INT(RIGHT($F1980, 1)))</f>
        <v>0</v>
      </c>
      <c r="CH1980" s="45">
        <f t="shared" si="47525"/>
        <v>0</v>
      </c>
    </row>
    <row r="1981" spans="1:86" x14ac:dyDescent="0.25">
      <c r="A1981" s="56"/>
      <c r="B1981" s="57"/>
      <c r="C1981" s="14">
        <f t="shared" si="47541"/>
        <v>0</v>
      </c>
      <c r="D1981" s="14" t="s">
        <v>259</v>
      </c>
      <c r="E1981" s="20">
        <v>4.25</v>
      </c>
      <c r="F1981" s="51" t="s">
        <v>131</v>
      </c>
      <c r="G1981" s="36"/>
      <c r="H1981" s="37"/>
      <c r="I1981" s="44">
        <f t="shared" ref="I1981" si="47557">parseTime(G1981)-(H1983=INT(RIGHT($F1981, 1)))</f>
        <v>0</v>
      </c>
      <c r="J1981" s="45">
        <f t="shared" si="47493"/>
        <v>0</v>
      </c>
      <c r="K1981" s="36"/>
      <c r="L1981" s="37"/>
      <c r="M1981" s="44">
        <f t="shared" ref="M1981" si="47558">parseTime(K1981)-(L1983=INT(RIGHT($F1981, 1)))</f>
        <v>0</v>
      </c>
      <c r="N1981" s="45">
        <f t="shared" si="47495"/>
        <v>0</v>
      </c>
      <c r="O1981" s="36"/>
      <c r="P1981" s="37"/>
      <c r="Q1981" s="44">
        <f t="shared" ref="Q1981" si="47559">parseTime(O1981)-(P1983=INT(RIGHT($F1981, 1)))</f>
        <v>0</v>
      </c>
      <c r="R1981" s="45">
        <f t="shared" si="47497"/>
        <v>0</v>
      </c>
      <c r="S1981" s="36"/>
      <c r="T1981" s="37"/>
      <c r="U1981" s="44">
        <f t="shared" ref="U1981" si="47560">parseTime(S1981)-(T1983=INT(RIGHT($F1981, 1)))</f>
        <v>0</v>
      </c>
      <c r="V1981" s="45">
        <f t="shared" si="47499"/>
        <v>0</v>
      </c>
      <c r="W1981" s="36"/>
      <c r="X1981" s="37"/>
      <c r="Y1981" s="44">
        <f t="shared" ref="Y1981" si="47561">parseTime(W1981)-(X1983=INT(RIGHT($F1981, 1)))</f>
        <v>0</v>
      </c>
      <c r="Z1981" s="45">
        <f t="shared" si="47501"/>
        <v>0</v>
      </c>
      <c r="AA1981" s="36"/>
      <c r="AB1981" s="37"/>
      <c r="AC1981" s="44">
        <f t="shared" ref="AC1981" si="47562">parseTime(AA1981)-(AB1983=INT(RIGHT($F1981, 1)))</f>
        <v>0</v>
      </c>
      <c r="AD1981" s="45">
        <f t="shared" si="47503"/>
        <v>0</v>
      </c>
      <c r="AE1981" s="36"/>
      <c r="AF1981" s="37"/>
      <c r="AG1981" s="44">
        <f t="shared" ref="AG1981" si="47563">parseTime(AE1981)-(AF1983=INT(RIGHT($F1981, 1)))</f>
        <v>0</v>
      </c>
      <c r="AH1981" s="45">
        <f t="shared" si="47505"/>
        <v>0</v>
      </c>
      <c r="AI1981" s="36"/>
      <c r="AJ1981" s="37"/>
      <c r="AK1981" s="44">
        <f>parseTime(AI1981)-(AJ1983=INT(RIGHT($F1981, 1)))</f>
        <v>0</v>
      </c>
      <c r="AL1981" s="45">
        <f t="shared" si="47506"/>
        <v>0</v>
      </c>
      <c r="AM1981" s="36"/>
      <c r="AN1981" s="37"/>
      <c r="AO1981" s="44">
        <f t="shared" ref="AO1981" si="47564">parseTime(AM1981)-(AN1983=INT(RIGHT($F1981, 1)))</f>
        <v>0</v>
      </c>
      <c r="AP1981" s="45">
        <f t="shared" si="47508"/>
        <v>0</v>
      </c>
      <c r="AQ1981" s="36"/>
      <c r="AR1981" s="37"/>
      <c r="AS1981" s="44">
        <f t="shared" ref="AS1981" si="47565">parseTime(AQ1981)-(AR1983=INT(RIGHT($F1981, 1)))</f>
        <v>0</v>
      </c>
      <c r="AT1981" s="45">
        <f t="shared" si="47510"/>
        <v>0</v>
      </c>
      <c r="AU1981" s="36"/>
      <c r="AV1981" s="37"/>
      <c r="AW1981" s="44">
        <f>parseTime(AU1981)-(AV1983=INT(RIGHT($F1981, 1)))</f>
        <v>0</v>
      </c>
      <c r="AX1981" s="45">
        <f t="shared" si="47511"/>
        <v>0</v>
      </c>
      <c r="AY1981" s="36"/>
      <c r="AZ1981" s="37"/>
      <c r="BA1981" s="44">
        <f>parseTime(AY1981)-(AZ1983=INT(RIGHT($F1981, 1)))</f>
        <v>0</v>
      </c>
      <c r="BB1981" s="45">
        <f t="shared" si="47512"/>
        <v>0</v>
      </c>
      <c r="BC1981" s="36"/>
      <c r="BD1981" s="37"/>
      <c r="BE1981" s="44">
        <f>parseTime(BC1981)-(BD1983=INT(RIGHT($F1981, 1)))</f>
        <v>0</v>
      </c>
      <c r="BF1981" s="45">
        <f t="shared" si="47513"/>
        <v>0</v>
      </c>
      <c r="BG1981" s="36"/>
      <c r="BH1981" s="37"/>
      <c r="BI1981" s="44">
        <f>parseTime(BG1981)-(BH1983=INT(RIGHT($F1981, 1)))</f>
        <v>0</v>
      </c>
      <c r="BJ1981" s="45">
        <f t="shared" si="47514"/>
        <v>0</v>
      </c>
      <c r="BK1981" s="36"/>
      <c r="BL1981" s="37"/>
      <c r="BM1981" s="44">
        <f>parseTime(BK1981)-(BL1983=INT(RIGHT($F1981, 1)))</f>
        <v>0</v>
      </c>
      <c r="BN1981" s="45">
        <f t="shared" si="47515"/>
        <v>0</v>
      </c>
      <c r="BO1981" s="36"/>
      <c r="BP1981" s="37"/>
      <c r="BQ1981" s="44">
        <f t="shared" ref="BQ1981" si="47566">parseTime(BO1981)-(BP1983=INT(RIGHT($F1981, 1)))</f>
        <v>0</v>
      </c>
      <c r="BR1981" s="45">
        <f t="shared" si="47517"/>
        <v>0</v>
      </c>
      <c r="BS1981" s="36"/>
      <c r="BT1981" s="37"/>
      <c r="BU1981" s="44">
        <f t="shared" ref="BU1981" si="47567">parseTime(BS1981)-(BT1983=INT(RIGHT($F1981, 1)))</f>
        <v>0</v>
      </c>
      <c r="BV1981" s="45">
        <f t="shared" si="47519"/>
        <v>0</v>
      </c>
      <c r="BW1981" s="36"/>
      <c r="BX1981" s="37"/>
      <c r="BY1981" s="44">
        <f t="shared" ref="BY1981" si="47568">parseTime(BW1981)-(BX1983=INT(RIGHT($F1981, 1)))</f>
        <v>0</v>
      </c>
      <c r="BZ1981" s="45">
        <f t="shared" si="47521"/>
        <v>0</v>
      </c>
      <c r="CA1981" s="36"/>
      <c r="CB1981" s="37"/>
      <c r="CC1981" s="44">
        <f t="shared" ref="CC1981" si="47569">parseTime(CA1981)-(CB1983=INT(RIGHT($F1981, 1)))</f>
        <v>0</v>
      </c>
      <c r="CD1981" s="45">
        <f t="shared" si="47523"/>
        <v>0</v>
      </c>
      <c r="CE1981" s="36"/>
      <c r="CF1981" s="37"/>
      <c r="CG1981" s="44">
        <f t="shared" ref="CG1981" si="47570">parseTime(CE1981)-(CF1983=INT(RIGHT($F1981, 1)))</f>
        <v>0</v>
      </c>
      <c r="CH1981" s="45">
        <f t="shared" si="47525"/>
        <v>0</v>
      </c>
    </row>
    <row r="1982" spans="1:86" x14ac:dyDescent="0.25">
      <c r="A1982" s="56" t="s">
        <v>119</v>
      </c>
      <c r="B1982" s="57">
        <f t="shared" ref="B1982" ca="1" si="47571">roleHours(G1978:CH1984, "MCC")</f>
        <v>7.5</v>
      </c>
      <c r="C1982" s="14">
        <f t="shared" ca="1" si="47541"/>
        <v>0.9375</v>
      </c>
      <c r="D1982" s="14" t="s">
        <v>260</v>
      </c>
      <c r="E1982" s="20">
        <v>4.6500000000000004</v>
      </c>
      <c r="F1982" s="51" t="s">
        <v>132</v>
      </c>
      <c r="G1982" s="36"/>
      <c r="H1982" s="37"/>
      <c r="I1982" s="44">
        <f t="shared" ref="I1982" si="47572">parseTime(G1982)-(H1983=INT(RIGHT($F1982, 1)))</f>
        <v>0</v>
      </c>
      <c r="J1982" s="45">
        <f t="shared" si="47493"/>
        <v>0</v>
      </c>
      <c r="K1982" s="36"/>
      <c r="L1982" s="37"/>
      <c r="M1982" s="44">
        <f t="shared" ref="M1982" si="47573">parseTime(K1982)-(L1983=INT(RIGHT($F1982, 1)))</f>
        <v>0</v>
      </c>
      <c r="N1982" s="45">
        <f t="shared" si="47495"/>
        <v>0</v>
      </c>
      <c r="O1982" s="36"/>
      <c r="P1982" s="37"/>
      <c r="Q1982" s="44">
        <f t="shared" ref="Q1982" si="47574">parseTime(O1982)-(P1983=INT(RIGHT($F1982, 1)))</f>
        <v>0</v>
      </c>
      <c r="R1982" s="45">
        <f t="shared" si="47497"/>
        <v>0</v>
      </c>
      <c r="S1982" s="36"/>
      <c r="T1982" s="37"/>
      <c r="U1982" s="44">
        <f t="shared" ref="U1982" si="47575">parseTime(S1982)-(T1983=INT(RIGHT($F1982, 1)))</f>
        <v>0</v>
      </c>
      <c r="V1982" s="45">
        <f t="shared" si="47499"/>
        <v>0</v>
      </c>
      <c r="W1982" s="36"/>
      <c r="X1982" s="37"/>
      <c r="Y1982" s="44">
        <f t="shared" ref="Y1982" si="47576">parseTime(W1982)-(X1983=INT(RIGHT($F1982, 1)))</f>
        <v>0</v>
      </c>
      <c r="Z1982" s="45">
        <f t="shared" si="47501"/>
        <v>0</v>
      </c>
      <c r="AA1982" s="36"/>
      <c r="AB1982" s="37"/>
      <c r="AC1982" s="44">
        <f t="shared" ref="AC1982" si="47577">parseTime(AA1982)-(AB1983=INT(RIGHT($F1982, 1)))</f>
        <v>0</v>
      </c>
      <c r="AD1982" s="45">
        <f t="shared" si="47503"/>
        <v>0</v>
      </c>
      <c r="AE1982" s="36"/>
      <c r="AF1982" s="37"/>
      <c r="AG1982" s="44">
        <f t="shared" ref="AG1982" si="47578">parseTime(AE1982)-(AF1983=INT(RIGHT($F1982, 1)))</f>
        <v>0</v>
      </c>
      <c r="AH1982" s="45">
        <f t="shared" si="47505"/>
        <v>0</v>
      </c>
      <c r="AI1982" s="36"/>
      <c r="AJ1982" s="37"/>
      <c r="AK1982" s="44">
        <f>parseTime(AI1982)-(AJ1983=INT(RIGHT($F1982, 1)))</f>
        <v>0</v>
      </c>
      <c r="AL1982" s="45">
        <f t="shared" si="47506"/>
        <v>0</v>
      </c>
      <c r="AM1982" s="36"/>
      <c r="AN1982" s="37"/>
      <c r="AO1982" s="44">
        <f t="shared" ref="AO1982" si="47579">parseTime(AM1982)-(AN1983=INT(RIGHT($F1982, 1)))</f>
        <v>0</v>
      </c>
      <c r="AP1982" s="45">
        <f t="shared" si="47508"/>
        <v>0</v>
      </c>
      <c r="AQ1982" s="36"/>
      <c r="AR1982" s="37"/>
      <c r="AS1982" s="44">
        <f t="shared" ref="AS1982" si="47580">parseTime(AQ1982)-(AR1983=INT(RIGHT($F1982, 1)))</f>
        <v>0</v>
      </c>
      <c r="AT1982" s="45">
        <f t="shared" si="47510"/>
        <v>0</v>
      </c>
      <c r="AU1982" s="36"/>
      <c r="AV1982" s="37"/>
      <c r="AW1982" s="44">
        <f>parseTime(AU1982)-(AV1983=INT(RIGHT($F1982, 1)))</f>
        <v>0</v>
      </c>
      <c r="AX1982" s="45">
        <f t="shared" si="47511"/>
        <v>0</v>
      </c>
      <c r="AY1982" s="36"/>
      <c r="AZ1982" s="37"/>
      <c r="BA1982" s="44">
        <f>parseTime(AY1982)-(AZ1983=INT(RIGHT($F1982, 1)))</f>
        <v>0</v>
      </c>
      <c r="BB1982" s="45">
        <f t="shared" si="47512"/>
        <v>0</v>
      </c>
      <c r="BC1982" s="36"/>
      <c r="BD1982" s="37"/>
      <c r="BE1982" s="44">
        <f>parseTime(BC1982)-(BD1983=INT(RIGHT($F1982, 1)))</f>
        <v>0</v>
      </c>
      <c r="BF1982" s="45">
        <f t="shared" si="47513"/>
        <v>0</v>
      </c>
      <c r="BG1982" s="36"/>
      <c r="BH1982" s="37"/>
      <c r="BI1982" s="44">
        <f>parseTime(BG1982)-(BH1983=INT(RIGHT($F1982, 1)))</f>
        <v>0</v>
      </c>
      <c r="BJ1982" s="45">
        <f t="shared" si="47514"/>
        <v>0</v>
      </c>
      <c r="BK1982" s="36"/>
      <c r="BL1982" s="37"/>
      <c r="BM1982" s="44">
        <f>parseTime(BK1982)-(BL1983=INT(RIGHT($F1982, 1)))</f>
        <v>0</v>
      </c>
      <c r="BN1982" s="45">
        <f t="shared" si="47515"/>
        <v>0</v>
      </c>
      <c r="BO1982" s="36"/>
      <c r="BP1982" s="37"/>
      <c r="BQ1982" s="44">
        <f t="shared" ref="BQ1982" si="47581">parseTime(BO1982)-(BP1983=INT(RIGHT($F1982, 1)))</f>
        <v>0</v>
      </c>
      <c r="BR1982" s="45">
        <f t="shared" si="47517"/>
        <v>0</v>
      </c>
      <c r="BS1982" s="36"/>
      <c r="BT1982" s="37"/>
      <c r="BU1982" s="44">
        <f t="shared" ref="BU1982" si="47582">parseTime(BS1982)-(BT1983=INT(RIGHT($F1982, 1)))</f>
        <v>0</v>
      </c>
      <c r="BV1982" s="45">
        <f t="shared" si="47519"/>
        <v>0</v>
      </c>
      <c r="BW1982" s="36"/>
      <c r="BX1982" s="37"/>
      <c r="BY1982" s="44">
        <f t="shared" ref="BY1982" si="47583">parseTime(BW1982)-(BX1983=INT(RIGHT($F1982, 1)))</f>
        <v>0</v>
      </c>
      <c r="BZ1982" s="45">
        <f t="shared" si="47521"/>
        <v>0</v>
      </c>
      <c r="CA1982" s="36"/>
      <c r="CB1982" s="37"/>
      <c r="CC1982" s="44">
        <f t="shared" ref="CC1982" si="47584">parseTime(CA1982)-(CB1983=INT(RIGHT($F1982, 1)))</f>
        <v>0</v>
      </c>
      <c r="CD1982" s="45">
        <f t="shared" si="47523"/>
        <v>0</v>
      </c>
      <c r="CE1982" s="36"/>
      <c r="CF1982" s="37"/>
      <c r="CG1982" s="44">
        <f t="shared" ref="CG1982" si="47585">parseTime(CE1982)-(CF1983=INT(RIGHT($F1982, 1)))</f>
        <v>0</v>
      </c>
      <c r="CH1982" s="45">
        <f t="shared" si="47525"/>
        <v>0</v>
      </c>
    </row>
    <row r="1983" spans="1:86" x14ac:dyDescent="0.25">
      <c r="A1983" s="56"/>
      <c r="B1983" s="57"/>
      <c r="C1983" s="14">
        <f t="shared" si="47541"/>
        <v>0</v>
      </c>
      <c r="D1983" s="14"/>
      <c r="E1983" s="20">
        <f t="shared" ref="E1983" si="47586">((7.5/2)-0.5+E1982)*8</f>
        <v>63.2</v>
      </c>
      <c r="F1983" s="51"/>
      <c r="G1983" s="46" t="s">
        <v>134</v>
      </c>
      <c r="H1983" s="38">
        <f t="shared" ref="H1983" si="47587">lunchAdjust(G1978:H1982)</f>
        <v>1</v>
      </c>
      <c r="I1983" s="48" t="s">
        <v>0</v>
      </c>
      <c r="J1983" s="39">
        <f t="shared" ref="J1983" si="47588">SUMPRODUCT(I1978:I1982*J1978:J1982)</f>
        <v>8</v>
      </c>
      <c r="K1983" s="46" t="s">
        <v>134</v>
      </c>
      <c r="L1983" s="38">
        <f t="shared" ref="L1983" si="47589">lunchAdjust(K1978:L1982)</f>
        <v>1</v>
      </c>
      <c r="M1983" s="48" t="s">
        <v>0</v>
      </c>
      <c r="N1983" s="39">
        <f t="shared" ref="N1983" si="47590">SUMPRODUCT(M1978:M1982*N1978:N1982)</f>
        <v>8</v>
      </c>
      <c r="O1983" s="46" t="s">
        <v>134</v>
      </c>
      <c r="P1983" s="38">
        <f t="shared" ref="P1983" si="47591">lunchAdjust(O1978:P1982)</f>
        <v>1</v>
      </c>
      <c r="Q1983" s="48" t="s">
        <v>0</v>
      </c>
      <c r="R1983" s="39">
        <f t="shared" ref="R1983" si="47592">SUMPRODUCT(Q1978:Q1982*R1978:R1982)</f>
        <v>8</v>
      </c>
      <c r="S1983" s="46" t="s">
        <v>134</v>
      </c>
      <c r="T1983" s="38">
        <f t="shared" ref="T1983" si="47593">lunchAdjust(S1978:T1982)</f>
        <v>1</v>
      </c>
      <c r="U1983" s="48" t="s">
        <v>0</v>
      </c>
      <c r="V1983" s="39">
        <f t="shared" ref="V1983" si="47594">SUMPRODUCT(U1978:U1982*V1978:V1982)</f>
        <v>8</v>
      </c>
      <c r="W1983" s="46" t="s">
        <v>134</v>
      </c>
      <c r="X1983" s="38">
        <f t="shared" ref="X1983" si="47595">lunchAdjust(W1978:X1982)</f>
        <v>0</v>
      </c>
      <c r="Y1983" s="48" t="s">
        <v>0</v>
      </c>
      <c r="Z1983" s="39">
        <f t="shared" ref="Z1983" si="47596">SUMPRODUCT(Y1978:Y1982*Z1978:Z1982)</f>
        <v>0</v>
      </c>
      <c r="AA1983" s="46" t="s">
        <v>134</v>
      </c>
      <c r="AB1983" s="38">
        <f t="shared" ref="AB1983" si="47597">lunchAdjust(AA1978:AB1982)</f>
        <v>1</v>
      </c>
      <c r="AC1983" s="48" t="s">
        <v>0</v>
      </c>
      <c r="AD1983" s="39">
        <f t="shared" ref="AD1983" si="47598">SUMPRODUCT(AC1978:AC1982*AD1978:AD1982)</f>
        <v>8</v>
      </c>
      <c r="AE1983" s="46" t="s">
        <v>134</v>
      </c>
      <c r="AF1983" s="38">
        <f t="shared" ref="AF1983" si="47599">lunchAdjust(AE1978:AF1982)</f>
        <v>1</v>
      </c>
      <c r="AG1983" s="48" t="s">
        <v>0</v>
      </c>
      <c r="AH1983" s="39">
        <f t="shared" ref="AH1983" si="47600">SUMPRODUCT(AG1978:AG1982*AH1978:AH1982)</f>
        <v>7.5</v>
      </c>
      <c r="AI1983" s="46" t="s">
        <v>134</v>
      </c>
      <c r="AJ1983" s="38">
        <f t="shared" ref="AJ1983" si="47601">lunchAdjust(AI1978:AJ1982)</f>
        <v>1</v>
      </c>
      <c r="AK1983" s="48" t="s">
        <v>0</v>
      </c>
      <c r="AL1983" s="39">
        <f t="shared" ref="AL1983" si="47602">SUMPRODUCT(AK1978:AK1982*AL1978:AL1982)</f>
        <v>8</v>
      </c>
      <c r="AM1983" s="46" t="s">
        <v>134</v>
      </c>
      <c r="AN1983" s="38">
        <f t="shared" ref="AN1983" si="47603">lunchAdjust(AM1978:AN1982)</f>
        <v>0</v>
      </c>
      <c r="AO1983" s="48" t="s">
        <v>0</v>
      </c>
      <c r="AP1983" s="39">
        <f t="shared" ref="AP1983" si="47604">SUMPRODUCT(AO1978:AO1982*AP1978:AP1982)</f>
        <v>0</v>
      </c>
      <c r="AQ1983" s="46" t="s">
        <v>134</v>
      </c>
      <c r="AR1983" s="38">
        <f t="shared" ref="AR1983" si="47605">lunchAdjust(AQ1978:AR1982)</f>
        <v>0</v>
      </c>
      <c r="AS1983" s="48" t="s">
        <v>0</v>
      </c>
      <c r="AT1983" s="39">
        <f t="shared" ref="AT1983" si="47606">SUMPRODUCT(AS1978:AS1982*AT1978:AT1982)</f>
        <v>0</v>
      </c>
      <c r="AU1983" s="46" t="s">
        <v>134</v>
      </c>
      <c r="AV1983" s="38">
        <f t="shared" ref="AV1983" si="47607">lunchAdjust(AU1978:AV1982)</f>
        <v>0</v>
      </c>
      <c r="AW1983" s="48" t="s">
        <v>0</v>
      </c>
      <c r="AX1983" s="39">
        <f t="shared" ref="AX1983" si="47608">SUMPRODUCT(AW1978:AW1982*AX1978:AX1982)</f>
        <v>0</v>
      </c>
      <c r="AY1983" s="46" t="s">
        <v>134</v>
      </c>
      <c r="AZ1983" s="38">
        <f t="shared" ref="AZ1983" si="47609">lunchAdjust(AY1978:AZ1982)</f>
        <v>0</v>
      </c>
      <c r="BA1983" s="48" t="s">
        <v>0</v>
      </c>
      <c r="BB1983" s="39">
        <f t="shared" ref="BB1983" si="47610">SUMPRODUCT(BA1978:BA1982*BB1978:BB1982)</f>
        <v>0</v>
      </c>
      <c r="BC1983" s="46" t="s">
        <v>134</v>
      </c>
      <c r="BD1983" s="38">
        <f t="shared" ref="BD1983" si="47611">lunchAdjust(BC1978:BD1982)</f>
        <v>0</v>
      </c>
      <c r="BE1983" s="48" t="s">
        <v>0</v>
      </c>
      <c r="BF1983" s="39">
        <f t="shared" ref="BF1983" si="47612">SUMPRODUCT(BE1978:BE1982*BF1978:BF1982)</f>
        <v>0</v>
      </c>
      <c r="BG1983" s="46" t="s">
        <v>134</v>
      </c>
      <c r="BH1983" s="38">
        <f t="shared" ref="BH1983" si="47613">lunchAdjust(BG1978:BH1982)</f>
        <v>0</v>
      </c>
      <c r="BI1983" s="48" t="s">
        <v>0</v>
      </c>
      <c r="BJ1983" s="39">
        <f t="shared" ref="BJ1983" si="47614">SUMPRODUCT(BI1978:BI1982*BJ1978:BJ1982)</f>
        <v>0</v>
      </c>
      <c r="BK1983" s="46" t="s">
        <v>134</v>
      </c>
      <c r="BL1983" s="38">
        <f t="shared" ref="BL1983" si="47615">lunchAdjust(BK1978:BL1982)</f>
        <v>0</v>
      </c>
      <c r="BM1983" s="48" t="s">
        <v>0</v>
      </c>
      <c r="BN1983" s="39">
        <f t="shared" ref="BN1983" si="47616">SUMPRODUCT(BM1978:BM1982*BN1978:BN1982)</f>
        <v>0</v>
      </c>
      <c r="BO1983" s="46" t="s">
        <v>134</v>
      </c>
      <c r="BP1983" s="38">
        <f t="shared" ref="BP1983" si="47617">lunchAdjust(BO1978:BP1982)</f>
        <v>0</v>
      </c>
      <c r="BQ1983" s="48" t="s">
        <v>0</v>
      </c>
      <c r="BR1983" s="39">
        <f t="shared" ref="BR1983" si="47618">SUMPRODUCT(BQ1978:BQ1982*BR1978:BR1982)</f>
        <v>0</v>
      </c>
      <c r="BS1983" s="46" t="s">
        <v>134</v>
      </c>
      <c r="BT1983" s="38">
        <f t="shared" ref="BT1983" si="47619">lunchAdjust(BS1978:BT1982)</f>
        <v>1</v>
      </c>
      <c r="BU1983" s="48" t="s">
        <v>0</v>
      </c>
      <c r="BV1983" s="39">
        <f t="shared" ref="BV1983" si="47620">SUMPRODUCT(BU1978:BU1982*BV1978:BV1982)</f>
        <v>8</v>
      </c>
      <c r="BW1983" s="46" t="s">
        <v>134</v>
      </c>
      <c r="BX1983" s="38">
        <f t="shared" ref="BX1983" si="47621">lunchAdjust(BW1978:BX1982)</f>
        <v>0</v>
      </c>
      <c r="BY1983" s="48" t="s">
        <v>0</v>
      </c>
      <c r="BZ1983" s="39">
        <f t="shared" ref="BZ1983" si="47622">SUMPRODUCT(BY1978:BY1982*BZ1978:BZ1982)</f>
        <v>0</v>
      </c>
      <c r="CA1983" s="46" t="s">
        <v>134</v>
      </c>
      <c r="CB1983" s="38">
        <f t="shared" ref="CB1983" si="47623">lunchAdjust(CA1978:CB1982)</f>
        <v>0</v>
      </c>
      <c r="CC1983" s="48" t="s">
        <v>0</v>
      </c>
      <c r="CD1983" s="39">
        <f t="shared" ref="CD1983" si="47624">SUMPRODUCT(CC1978:CC1982*CD1978:CD1982)</f>
        <v>0</v>
      </c>
      <c r="CE1983" s="46" t="s">
        <v>134</v>
      </c>
      <c r="CF1983" s="38">
        <f t="shared" ref="CF1983" si="47625">lunchAdjust(CE1978:CF1982)</f>
        <v>0</v>
      </c>
      <c r="CG1983" s="48" t="s">
        <v>0</v>
      </c>
      <c r="CH1983" s="39">
        <f t="shared" ref="CH1983" si="47626">SUMPRODUCT(CG1978:CG1982*CH1978:CH1982)</f>
        <v>0</v>
      </c>
    </row>
    <row r="1984" spans="1:86" ht="15.75" thickBot="1" x14ac:dyDescent="0.3">
      <c r="A1984" s="58" t="s">
        <v>121</v>
      </c>
      <c r="B1984" s="59">
        <f t="shared" ref="B1984" ca="1" si="47627">roleHours(G1978:CH1984, "OUT")</f>
        <v>0</v>
      </c>
      <c r="C1984" s="54" t="s">
        <v>137</v>
      </c>
      <c r="D1984" s="22">
        <f t="shared" ref="D1984" ca="1" si="47628">roleHours(G1978:CH1984, "PTO")</f>
        <v>0</v>
      </c>
      <c r="E1984" s="23">
        <f t="shared" ref="E1984" ca="1" si="47629">E1983-B1979</f>
        <v>-0.29999999999999716</v>
      </c>
      <c r="F1984" s="52"/>
      <c r="G1984" s="47" t="s">
        <v>39</v>
      </c>
      <c r="H1984" s="40">
        <f t="shared" si="46594"/>
        <v>0</v>
      </c>
      <c r="I1984" s="49" t="s">
        <v>135</v>
      </c>
      <c r="J1984" s="41">
        <f t="shared" ref="J1984" si="47630">J1983*G$4</f>
        <v>0</v>
      </c>
      <c r="K1984" s="47" t="s">
        <v>39</v>
      </c>
      <c r="L1984" s="40">
        <f t="shared" ref="L1984" si="47631">SUMPRODUCT(M1978:M1982*(L1978:L1982="PTO"))+SUMPRODUCT(M1978:M1982*(L1978:L1982="HOL"))</f>
        <v>0</v>
      </c>
      <c r="M1984" s="49" t="s">
        <v>135</v>
      </c>
      <c r="N1984" s="41">
        <f t="shared" ref="N1984" si="47632">N1983*K$4</f>
        <v>0</v>
      </c>
      <c r="O1984" s="47" t="s">
        <v>39</v>
      </c>
      <c r="P1984" s="40">
        <f t="shared" ref="P1984" si="47633">SUMPRODUCT(Q1978:Q1982*(P1978:P1982="PTO"))+SUMPRODUCT(Q1978:Q1982*(P1978:P1982="HOL"))</f>
        <v>0</v>
      </c>
      <c r="Q1984" s="49" t="s">
        <v>135</v>
      </c>
      <c r="R1984" s="41">
        <f t="shared" ref="R1984" si="47634">R1983*O$4</f>
        <v>8</v>
      </c>
      <c r="S1984" s="47" t="s">
        <v>39</v>
      </c>
      <c r="T1984" s="40">
        <f t="shared" ref="T1984" si="47635">SUMPRODUCT(U1978:U1982*(T1978:T1982="PTO"))+SUMPRODUCT(U1978:U1982*(T1978:T1982="HOL"))</f>
        <v>0</v>
      </c>
      <c r="U1984" s="49" t="s">
        <v>135</v>
      </c>
      <c r="V1984" s="41">
        <f t="shared" ref="V1984" si="47636">V1983*S$4</f>
        <v>0</v>
      </c>
      <c r="W1984" s="47" t="s">
        <v>39</v>
      </c>
      <c r="X1984" s="40">
        <f t="shared" ref="X1984" si="47637">SUMPRODUCT(Y1978:Y1982*(X1978:X1982="PTO"))+SUMPRODUCT(Y1978:Y1982*(X1978:X1982="HOL"))</f>
        <v>0</v>
      </c>
      <c r="Y1984" s="49" t="s">
        <v>135</v>
      </c>
      <c r="Z1984" s="41">
        <f t="shared" ref="Z1984" si="47638">Z1983*W$4</f>
        <v>0</v>
      </c>
      <c r="AA1984" s="47" t="s">
        <v>39</v>
      </c>
      <c r="AB1984" s="40">
        <f t="shared" ref="AB1984" si="47639">SUMPRODUCT(AC1978:AC1982*(AB1978:AB1982="PTO"))+SUMPRODUCT(AC1978:AC1982*(AB1978:AB1982="HOL"))</f>
        <v>0</v>
      </c>
      <c r="AC1984" s="49" t="s">
        <v>135</v>
      </c>
      <c r="AD1984" s="41">
        <f t="shared" ref="AD1984" si="47640">AD1983*AA$4</f>
        <v>8</v>
      </c>
      <c r="AE1984" s="47" t="s">
        <v>39</v>
      </c>
      <c r="AF1984" s="40">
        <f t="shared" ref="AF1984" si="47641">SUMPRODUCT(AG1978:AG1982*(AF1978:AF1982="PTO"))+SUMPRODUCT(AG1978:AG1982*(AF1978:AF1982="HOL"))</f>
        <v>0</v>
      </c>
      <c r="AG1984" s="49" t="s">
        <v>135</v>
      </c>
      <c r="AH1984" s="41">
        <f t="shared" ref="AH1984" si="47642">AH1983*AE$4</f>
        <v>7.5</v>
      </c>
      <c r="AI1984" s="47" t="s">
        <v>39</v>
      </c>
      <c r="AJ1984" s="40">
        <f t="shared" ref="AJ1984" si="47643">SUMPRODUCT(AK1978:AK1982*(AJ1978:AJ1982="PTO"))+SUMPRODUCT(AK1978:AK1982*(AJ1978:AJ1982="HOL"))</f>
        <v>0</v>
      </c>
      <c r="AK1984" s="49" t="s">
        <v>135</v>
      </c>
      <c r="AL1984" s="41">
        <f>AL1983*AI$4</f>
        <v>8</v>
      </c>
      <c r="AM1984" s="47" t="s">
        <v>39</v>
      </c>
      <c r="AN1984" s="40">
        <f t="shared" ref="AN1984" si="47644">SUMPRODUCT(AO1978:AO1982*(AN1978:AN1982="PTO"))+SUMPRODUCT(AO1978:AO1982*(AN1978:AN1982="HOL"))</f>
        <v>0</v>
      </c>
      <c r="AO1984" s="49" t="s">
        <v>135</v>
      </c>
      <c r="AP1984" s="41">
        <f t="shared" ref="AP1984" si="47645">AP1983*AM$4</f>
        <v>0</v>
      </c>
      <c r="AQ1984" s="47" t="s">
        <v>39</v>
      </c>
      <c r="AR1984" s="40">
        <f t="shared" ref="AR1984" si="47646">SUMPRODUCT(AS1978:AS1982*(AR1978:AR1982="PTO"))+SUMPRODUCT(AS1978:AS1982*(AR1978:AR1982="HOL"))</f>
        <v>0</v>
      </c>
      <c r="AS1984" s="49" t="s">
        <v>135</v>
      </c>
      <c r="AT1984" s="41">
        <f t="shared" ref="AT1984" si="47647">AT1983*AQ$4</f>
        <v>0</v>
      </c>
      <c r="AU1984" s="47" t="s">
        <v>39</v>
      </c>
      <c r="AV1984" s="40">
        <f t="shared" ref="AV1984" si="47648">SUMPRODUCT(AW1978:AW1982*(AV1978:AV1982="PTO"))+SUMPRODUCT(AW1978:AW1982*(AV1978:AV1982="HOL"))</f>
        <v>0</v>
      </c>
      <c r="AW1984" s="49" t="s">
        <v>135</v>
      </c>
      <c r="AX1984" s="41">
        <f>AX1983*AU$4</f>
        <v>0</v>
      </c>
      <c r="AY1984" s="47" t="s">
        <v>39</v>
      </c>
      <c r="AZ1984" s="40">
        <f t="shared" ref="AZ1984" si="47649">SUMPRODUCT(BA1978:BA1982*(AZ1978:AZ1982="PTO"))+SUMPRODUCT(BA1978:BA1982*(AZ1978:AZ1982="HOL"))</f>
        <v>0</v>
      </c>
      <c r="BA1984" s="49" t="s">
        <v>135</v>
      </c>
      <c r="BB1984" s="41">
        <f>BB1983*AY$4</f>
        <v>0</v>
      </c>
      <c r="BC1984" s="47" t="s">
        <v>39</v>
      </c>
      <c r="BD1984" s="40">
        <f t="shared" ref="BD1984" si="47650">SUMPRODUCT(BE1978:BE1982*(BD1978:BD1982="PTO"))+SUMPRODUCT(BE1978:BE1982*(BD1978:BD1982="HOL"))</f>
        <v>0</v>
      </c>
      <c r="BE1984" s="49" t="s">
        <v>135</v>
      </c>
      <c r="BF1984" s="41">
        <f>BF1983*BC$4</f>
        <v>0</v>
      </c>
      <c r="BG1984" s="47" t="s">
        <v>39</v>
      </c>
      <c r="BH1984" s="40">
        <f t="shared" ref="BH1984" si="47651">SUMPRODUCT(BI1978:BI1982*(BH1978:BH1982="PTO"))+SUMPRODUCT(BI1978:BI1982*(BH1978:BH1982="HOL"))</f>
        <v>0</v>
      </c>
      <c r="BI1984" s="49" t="s">
        <v>135</v>
      </c>
      <c r="BJ1984" s="41">
        <f>BJ1983*BG$4</f>
        <v>0</v>
      </c>
      <c r="BK1984" s="47" t="s">
        <v>39</v>
      </c>
      <c r="BL1984" s="40">
        <f t="shared" ref="BL1984" si="47652">SUMPRODUCT(BM1978:BM1982*(BL1978:BL1982="PTO"))+SUMPRODUCT(BM1978:BM1982*(BL1978:BL1982="HOL"))</f>
        <v>0</v>
      </c>
      <c r="BM1984" s="49" t="s">
        <v>135</v>
      </c>
      <c r="BN1984" s="41">
        <f>BN1983*BK$4</f>
        <v>0</v>
      </c>
      <c r="BO1984" s="47" t="s">
        <v>39</v>
      </c>
      <c r="BP1984" s="40">
        <f t="shared" ref="BP1984" si="47653">SUMPRODUCT(BQ1978:BQ1982*(BP1978:BP1982="PTO"))+SUMPRODUCT(BQ1978:BQ1982*(BP1978:BP1982="HOL"))</f>
        <v>0</v>
      </c>
      <c r="BQ1984" s="49" t="s">
        <v>135</v>
      </c>
      <c r="BR1984" s="41">
        <f t="shared" ref="BR1984" si="47654">BR1983*BO$4</f>
        <v>0</v>
      </c>
      <c r="BS1984" s="47" t="s">
        <v>39</v>
      </c>
      <c r="BT1984" s="40">
        <f t="shared" ref="BT1984" si="47655">SUMPRODUCT(BU1978:BU1982*(BT1978:BT1982="PTO"))+SUMPRODUCT(BU1978:BU1982*(BT1978:BT1982="HOL"))</f>
        <v>0</v>
      </c>
      <c r="BU1984" s="49" t="s">
        <v>135</v>
      </c>
      <c r="BV1984" s="41">
        <f t="shared" ref="BV1984" si="47656">BV1983*BS$4</f>
        <v>8</v>
      </c>
      <c r="BW1984" s="47" t="s">
        <v>39</v>
      </c>
      <c r="BX1984" s="40">
        <f t="shared" ref="BX1984" si="47657">SUMPRODUCT(BY1978:BY1982*(BX1978:BX1982="PTO"))+SUMPRODUCT(BY1978:BY1982*(BX1978:BX1982="HOL"))</f>
        <v>0</v>
      </c>
      <c r="BY1984" s="49" t="s">
        <v>135</v>
      </c>
      <c r="BZ1984" s="41">
        <f t="shared" ref="BZ1984" si="47658">BZ1983*BW$4</f>
        <v>0</v>
      </c>
      <c r="CA1984" s="47" t="s">
        <v>39</v>
      </c>
      <c r="CB1984" s="40">
        <f t="shared" ref="CB1984" si="47659">SUMPRODUCT(CC1978:CC1982*(CB1978:CB1982="PTO"))+SUMPRODUCT(CC1978:CC1982*(CB1978:CB1982="HOL"))</f>
        <v>0</v>
      </c>
      <c r="CC1984" s="49" t="s">
        <v>135</v>
      </c>
      <c r="CD1984" s="41">
        <f t="shared" ref="CD1984" si="47660">CD1983*CA$4</f>
        <v>0</v>
      </c>
      <c r="CE1984" s="47" t="s">
        <v>39</v>
      </c>
      <c r="CF1984" s="40">
        <f t="shared" ref="CF1984" si="47661">SUMPRODUCT(CG1978:CG1982*(CF1978:CF1982="PTO"))+SUMPRODUCT(CG1978:CG1982*(CF1978:CF1982="HOL"))</f>
        <v>0</v>
      </c>
      <c r="CG1984" s="49" t="s">
        <v>135</v>
      </c>
      <c r="CH1984" s="41">
        <f t="shared" ref="CH1984" si="47662">CH1983*CE$4</f>
        <v>0</v>
      </c>
    </row>
    <row r="1985" spans="1:86" x14ac:dyDescent="0.25">
      <c r="A1985" s="70" t="s">
        <v>133</v>
      </c>
      <c r="B1985" s="71">
        <f t="shared" ref="B1985" ca="1" si="47663">D1985-B1986</f>
        <v>0.69797887000459014</v>
      </c>
      <c r="C1985" s="72" t="s">
        <v>122</v>
      </c>
      <c r="D1985" s="71">
        <f>IFERROR(INDEX(Holidays[FTE], MATCH(Entry!E1985, Holidays[Date], 0)), 1)*8*INDEX(FTEguide[[1]:[12]], MATCH(Entry!E1986, FTEguide[Weekday], 0), IF(Entry!E1988&gt;0, Entry!E1988, MONTH(Entry!E1985)))</f>
        <v>61.19797887000459</v>
      </c>
      <c r="E1985" s="60">
        <f t="shared" si="46111"/>
        <v>44111</v>
      </c>
      <c r="F1985" s="50" t="s">
        <v>128</v>
      </c>
      <c r="G1985" s="34" t="s">
        <v>136</v>
      </c>
      <c r="H1985" s="35" t="s">
        <v>23</v>
      </c>
      <c r="I1985" s="42">
        <f t="shared" ref="I1985" si="47664">parseTime(G1985)-(H1990=INT(RIGHT($F1985, 1)))</f>
        <v>8</v>
      </c>
      <c r="J1985" s="43">
        <f t="shared" ref="J1985:J1989" si="47665">isClocked(H1985)</f>
        <v>1</v>
      </c>
      <c r="K1985" s="34" t="s">
        <v>136</v>
      </c>
      <c r="L1985" s="35" t="s">
        <v>23</v>
      </c>
      <c r="M1985" s="42">
        <f t="shared" ref="M1985" si="47666">parseTime(K1985)-(L1990=INT(RIGHT($F1985, 1)))</f>
        <v>8</v>
      </c>
      <c r="N1985" s="43">
        <f t="shared" ref="N1985:N1989" si="47667">isClocked(L1985)</f>
        <v>1</v>
      </c>
      <c r="O1985" s="34" t="s">
        <v>180</v>
      </c>
      <c r="P1985" s="35" t="s">
        <v>23</v>
      </c>
      <c r="Q1985" s="42">
        <f t="shared" ref="Q1985" si="47668">parseTime(O1985)-(P1990=INT(RIGHT($F1985, 1)))</f>
        <v>8</v>
      </c>
      <c r="R1985" s="43">
        <f t="shared" ref="R1985:R1989" si="47669">isClocked(P1985)</f>
        <v>1</v>
      </c>
      <c r="S1985" s="34" t="s">
        <v>227</v>
      </c>
      <c r="T1985" s="35" t="s">
        <v>23</v>
      </c>
      <c r="U1985" s="42">
        <f t="shared" ref="U1985" si="47670">parseTime(S1985)-(T1990=INT(RIGHT($F1985, 1)))</f>
        <v>8</v>
      </c>
      <c r="V1985" s="43">
        <f t="shared" ref="V1985:V1989" si="47671">isClocked(T1985)</f>
        <v>1</v>
      </c>
      <c r="W1985" s="34"/>
      <c r="X1985" s="35"/>
      <c r="Y1985" s="42">
        <f t="shared" ref="Y1985" si="47672">parseTime(W1985)-(X1990=INT(RIGHT($F1985, 1)))</f>
        <v>0</v>
      </c>
      <c r="Z1985" s="43">
        <f t="shared" ref="Z1985:Z1989" si="47673">isClocked(X1985)</f>
        <v>0</v>
      </c>
      <c r="AA1985" s="34" t="s">
        <v>136</v>
      </c>
      <c r="AB1985" s="35" t="s">
        <v>23</v>
      </c>
      <c r="AC1985" s="42">
        <f t="shared" ref="AC1985" si="47674">parseTime(AA1985)-(AB1990=INT(RIGHT($F1985, 1)))</f>
        <v>8</v>
      </c>
      <c r="AD1985" s="43">
        <f t="shared" ref="AD1985:AD1989" si="47675">isClocked(AB1985)</f>
        <v>1</v>
      </c>
      <c r="AE1985" s="34" t="s">
        <v>245</v>
      </c>
      <c r="AF1985" s="35" t="s">
        <v>25</v>
      </c>
      <c r="AG1985" s="42">
        <f t="shared" ref="AG1985" si="47676">parseTime(AE1985)-(AF1990=INT(RIGHT($F1985, 1)))</f>
        <v>7.5</v>
      </c>
      <c r="AH1985" s="43">
        <f t="shared" ref="AH1985:AH1989" si="47677">isClocked(AF1985)</f>
        <v>1</v>
      </c>
      <c r="AI1985" s="34"/>
      <c r="AJ1985" s="35"/>
      <c r="AK1985" s="42">
        <f>parseTime(AI1985)-(AJ1990=INT(RIGHT($F1985, 1)))</f>
        <v>0</v>
      </c>
      <c r="AL1985" s="43">
        <f t="shared" ref="AL1985:AL1989" si="47678">isClocked(AJ1985)</f>
        <v>0</v>
      </c>
      <c r="AM1985" s="34"/>
      <c r="AN1985" s="35"/>
      <c r="AO1985" s="42">
        <f t="shared" ref="AO1985" si="47679">parseTime(AM1985)-(AN1990=INT(RIGHT($F1985, 1)))</f>
        <v>0</v>
      </c>
      <c r="AP1985" s="43">
        <f t="shared" ref="AP1985:AP1989" si="47680">isClocked(AN1985)</f>
        <v>0</v>
      </c>
      <c r="AQ1985" s="34"/>
      <c r="AR1985" s="35"/>
      <c r="AS1985" s="42">
        <f t="shared" ref="AS1985" si="47681">parseTime(AQ1985)-(AR1990=INT(RIGHT($F1985, 1)))</f>
        <v>0</v>
      </c>
      <c r="AT1985" s="43">
        <f t="shared" ref="AT1985:AT1989" si="47682">isClocked(AR1985)</f>
        <v>0</v>
      </c>
      <c r="AU1985" s="34"/>
      <c r="AV1985" s="35"/>
      <c r="AW1985" s="42">
        <f>parseTime(AU1985)-(AV1990=INT(RIGHT($F1985, 1)))</f>
        <v>0</v>
      </c>
      <c r="AX1985" s="43">
        <f t="shared" ref="AX1985:AX1989" si="47683">isClocked(AV1985)</f>
        <v>0</v>
      </c>
      <c r="AY1985" s="34"/>
      <c r="AZ1985" s="35"/>
      <c r="BA1985" s="42">
        <f>parseTime(AY1985)-(AZ1990=INT(RIGHT($F1985, 1)))</f>
        <v>0</v>
      </c>
      <c r="BB1985" s="43">
        <f t="shared" ref="BB1985:BB1989" si="47684">isClocked(AZ1985)</f>
        <v>0</v>
      </c>
      <c r="BC1985" s="34"/>
      <c r="BD1985" s="35"/>
      <c r="BE1985" s="42">
        <f>parseTime(BC1985)-(BD1990=INT(RIGHT($F1985, 1)))</f>
        <v>0</v>
      </c>
      <c r="BF1985" s="43">
        <f t="shared" ref="BF1985:BF1989" si="47685">isClocked(BD1985)</f>
        <v>0</v>
      </c>
      <c r="BG1985" s="34"/>
      <c r="BH1985" s="35"/>
      <c r="BI1985" s="42">
        <f>parseTime(BG1985)-(BH1990=INT(RIGHT($F1985, 1)))</f>
        <v>0</v>
      </c>
      <c r="BJ1985" s="43">
        <f t="shared" ref="BJ1985:BJ1989" si="47686">isClocked(BH1985)</f>
        <v>0</v>
      </c>
      <c r="BK1985" s="34"/>
      <c r="BL1985" s="35"/>
      <c r="BM1985" s="42">
        <f>parseTime(BK1985)-(BL1990=INT(RIGHT($F1985, 1)))</f>
        <v>0</v>
      </c>
      <c r="BN1985" s="43">
        <f t="shared" ref="BN1985:BN1989" si="47687">isClocked(BL1985)</f>
        <v>0</v>
      </c>
      <c r="BO1985" s="34" t="s">
        <v>230</v>
      </c>
      <c r="BP1985" s="35" t="s">
        <v>23</v>
      </c>
      <c r="BQ1985" s="42">
        <f t="shared" ref="BQ1985" si="47688">parseTime(BO1985)-(BP1990=INT(RIGHT($F1985, 1)))</f>
        <v>5</v>
      </c>
      <c r="BR1985" s="43">
        <f t="shared" ref="BR1985:BR1989" si="47689">isClocked(BP1985)</f>
        <v>1</v>
      </c>
      <c r="BS1985" s="34" t="s">
        <v>136</v>
      </c>
      <c r="BT1985" s="35" t="s">
        <v>23</v>
      </c>
      <c r="BU1985" s="42">
        <f t="shared" ref="BU1985" si="47690">parseTime(BS1985)-(BT1990=INT(RIGHT($F1985, 1)))</f>
        <v>8</v>
      </c>
      <c r="BV1985" s="43">
        <f t="shared" ref="BV1985:BV1989" si="47691">isClocked(BT1985)</f>
        <v>1</v>
      </c>
      <c r="BW1985" s="34"/>
      <c r="BX1985" s="35"/>
      <c r="BY1985" s="42">
        <f t="shared" ref="BY1985" si="47692">parseTime(BW1985)-(BX1990=INT(RIGHT($F1985, 1)))</f>
        <v>0</v>
      </c>
      <c r="BZ1985" s="43">
        <f t="shared" ref="BZ1985:BZ1989" si="47693">isClocked(BX1985)</f>
        <v>0</v>
      </c>
      <c r="CA1985" s="34"/>
      <c r="CB1985" s="35"/>
      <c r="CC1985" s="42">
        <f t="shared" ref="CC1985" si="47694">parseTime(CA1985)-(CB1990=INT(RIGHT($F1985, 1)))</f>
        <v>0</v>
      </c>
      <c r="CD1985" s="43">
        <f t="shared" ref="CD1985:CD1989" si="47695">isClocked(CB1985)</f>
        <v>0</v>
      </c>
      <c r="CE1985" s="34"/>
      <c r="CF1985" s="35"/>
      <c r="CG1985" s="42">
        <f t="shared" ref="CG1985" si="47696">parseTime(CE1985)-(CF1990=INT(RIGHT($F1985, 1)))</f>
        <v>0</v>
      </c>
      <c r="CH1985" s="43">
        <f t="shared" ref="CH1985:CH1989" si="47697">isClocked(CF1985)</f>
        <v>0</v>
      </c>
    </row>
    <row r="1986" spans="1:86" x14ac:dyDescent="0.25">
      <c r="A1986" s="56" t="s">
        <v>0</v>
      </c>
      <c r="B1986" s="57">
        <f t="shared" ca="1" si="47352"/>
        <v>60.5</v>
      </c>
      <c r="C1986" s="14" t="s">
        <v>252</v>
      </c>
      <c r="D1986" s="14">
        <f t="shared" si="46835"/>
        <v>53.7</v>
      </c>
      <c r="E1986" s="55" t="str">
        <f t="shared" si="47353"/>
        <v>Wednesday</v>
      </c>
      <c r="F1986" s="51" t="s">
        <v>129</v>
      </c>
      <c r="G1986" s="36"/>
      <c r="H1986" s="37"/>
      <c r="I1986" s="44">
        <f t="shared" ref="I1986" si="47698">parseTime(G1986)-(H1990=INT(RIGHT($F1986, 1)))</f>
        <v>0</v>
      </c>
      <c r="J1986" s="45">
        <f t="shared" si="47665"/>
        <v>0</v>
      </c>
      <c r="K1986" s="36"/>
      <c r="L1986" s="37"/>
      <c r="M1986" s="44">
        <f t="shared" ref="M1986" si="47699">parseTime(K1986)-(L1990=INT(RIGHT($F1986, 1)))</f>
        <v>0</v>
      </c>
      <c r="N1986" s="45">
        <f t="shared" si="47667"/>
        <v>0</v>
      </c>
      <c r="O1986" s="36"/>
      <c r="P1986" s="37"/>
      <c r="Q1986" s="44">
        <f t="shared" ref="Q1986" si="47700">parseTime(O1986)-(P1990=INT(RIGHT($F1986, 1)))</f>
        <v>0</v>
      </c>
      <c r="R1986" s="45">
        <f t="shared" si="47669"/>
        <v>0</v>
      </c>
      <c r="S1986" s="36"/>
      <c r="T1986" s="37"/>
      <c r="U1986" s="44">
        <f t="shared" ref="U1986" si="47701">parseTime(S1986)-(T1990=INT(RIGHT($F1986, 1)))</f>
        <v>0</v>
      </c>
      <c r="V1986" s="45">
        <f t="shared" si="47671"/>
        <v>0</v>
      </c>
      <c r="W1986" s="36"/>
      <c r="X1986" s="37"/>
      <c r="Y1986" s="44">
        <f t="shared" ref="Y1986" si="47702">parseTime(W1986)-(X1990=INT(RIGHT($F1986, 1)))</f>
        <v>0</v>
      </c>
      <c r="Z1986" s="45">
        <f t="shared" si="47673"/>
        <v>0</v>
      </c>
      <c r="AA1986" s="36"/>
      <c r="AB1986" s="37"/>
      <c r="AC1986" s="44">
        <f t="shared" ref="AC1986" si="47703">parseTime(AA1986)-(AB1990=INT(RIGHT($F1986, 1)))</f>
        <v>0</v>
      </c>
      <c r="AD1986" s="45">
        <f t="shared" si="47675"/>
        <v>0</v>
      </c>
      <c r="AE1986" s="36"/>
      <c r="AF1986" s="37"/>
      <c r="AG1986" s="44">
        <f t="shared" ref="AG1986" si="47704">parseTime(AE1986)-(AF1990=INT(RIGHT($F1986, 1)))</f>
        <v>0</v>
      </c>
      <c r="AH1986" s="45">
        <f t="shared" si="47677"/>
        <v>0</v>
      </c>
      <c r="AI1986" s="36"/>
      <c r="AJ1986" s="37"/>
      <c r="AK1986" s="44">
        <f>parseTime(AI1986)-(AJ1990=INT(RIGHT($F1986, 1)))</f>
        <v>0</v>
      </c>
      <c r="AL1986" s="45">
        <f t="shared" si="47678"/>
        <v>0</v>
      </c>
      <c r="AM1986" s="36"/>
      <c r="AN1986" s="37"/>
      <c r="AO1986" s="44">
        <f t="shared" ref="AO1986" si="47705">parseTime(AM1986)-(AN1990=INT(RIGHT($F1986, 1)))</f>
        <v>0</v>
      </c>
      <c r="AP1986" s="45">
        <f t="shared" si="47680"/>
        <v>0</v>
      </c>
      <c r="AQ1986" s="36"/>
      <c r="AR1986" s="37"/>
      <c r="AS1986" s="44">
        <f t="shared" ref="AS1986" si="47706">parseTime(AQ1986)-(AR1990=INT(RIGHT($F1986, 1)))</f>
        <v>0</v>
      </c>
      <c r="AT1986" s="45">
        <f t="shared" si="47682"/>
        <v>0</v>
      </c>
      <c r="AU1986" s="36"/>
      <c r="AV1986" s="37"/>
      <c r="AW1986" s="44">
        <f>parseTime(AU1986)-(AV1990=INT(RIGHT($F1986, 1)))</f>
        <v>0</v>
      </c>
      <c r="AX1986" s="45">
        <f t="shared" si="47683"/>
        <v>0</v>
      </c>
      <c r="AY1986" s="36"/>
      <c r="AZ1986" s="37"/>
      <c r="BA1986" s="44">
        <f>parseTime(AY1986)-(AZ1990=INT(RIGHT($F1986, 1)))</f>
        <v>0</v>
      </c>
      <c r="BB1986" s="45">
        <f t="shared" si="47684"/>
        <v>0</v>
      </c>
      <c r="BC1986" s="36"/>
      <c r="BD1986" s="37"/>
      <c r="BE1986" s="44">
        <f>parseTime(BC1986)-(BD1990=INT(RIGHT($F1986, 1)))</f>
        <v>0</v>
      </c>
      <c r="BF1986" s="45">
        <f t="shared" si="47685"/>
        <v>0</v>
      </c>
      <c r="BG1986" s="36"/>
      <c r="BH1986" s="37"/>
      <c r="BI1986" s="44">
        <f>parseTime(BG1986)-(BH1990=INT(RIGHT($F1986, 1)))</f>
        <v>0</v>
      </c>
      <c r="BJ1986" s="45">
        <f t="shared" si="47686"/>
        <v>0</v>
      </c>
      <c r="BK1986" s="36"/>
      <c r="BL1986" s="37"/>
      <c r="BM1986" s="44">
        <f>parseTime(BK1986)-(BL1990=INT(RIGHT($F1986, 1)))</f>
        <v>0</v>
      </c>
      <c r="BN1986" s="45">
        <f t="shared" si="47687"/>
        <v>0</v>
      </c>
      <c r="BO1986" s="36" t="s">
        <v>151</v>
      </c>
      <c r="BP1986" s="37" t="s">
        <v>28</v>
      </c>
      <c r="BQ1986" s="44">
        <f t="shared" ref="BQ1986" si="47707">parseTime(BO1986)-(BP1990=INT(RIGHT($F1986, 1)))</f>
        <v>3</v>
      </c>
      <c r="BR1986" s="45">
        <f t="shared" si="47689"/>
        <v>1</v>
      </c>
      <c r="BS1986" s="36"/>
      <c r="BT1986" s="37"/>
      <c r="BU1986" s="44">
        <f t="shared" ref="BU1986" si="47708">parseTime(BS1986)-(BT1990=INT(RIGHT($F1986, 1)))</f>
        <v>0</v>
      </c>
      <c r="BV1986" s="45">
        <f t="shared" si="47691"/>
        <v>0</v>
      </c>
      <c r="BW1986" s="36"/>
      <c r="BX1986" s="37"/>
      <c r="BY1986" s="44">
        <f t="shared" ref="BY1986" si="47709">parseTime(BW1986)-(BX1990=INT(RIGHT($F1986, 1)))</f>
        <v>0</v>
      </c>
      <c r="BZ1986" s="45">
        <f t="shared" si="47693"/>
        <v>0</v>
      </c>
      <c r="CA1986" s="36"/>
      <c r="CB1986" s="37"/>
      <c r="CC1986" s="44">
        <f t="shared" ref="CC1986" si="47710">parseTime(CA1986)-(CB1990=INT(RIGHT($F1986, 1)))</f>
        <v>0</v>
      </c>
      <c r="CD1986" s="45">
        <f t="shared" si="47695"/>
        <v>0</v>
      </c>
      <c r="CE1986" s="36"/>
      <c r="CF1986" s="37"/>
      <c r="CG1986" s="44">
        <f t="shared" ref="CG1986" si="47711">parseTime(CE1986)-(CF1990=INT(RIGHT($F1986, 1)))</f>
        <v>0</v>
      </c>
      <c r="CH1986" s="45">
        <f t="shared" si="47697"/>
        <v>0</v>
      </c>
    </row>
    <row r="1987" spans="1:86" x14ac:dyDescent="0.25">
      <c r="A1987" s="56" t="s">
        <v>117</v>
      </c>
      <c r="B1987" s="57">
        <f t="shared" ref="B1987" ca="1" si="47712">roleHours(G1985:CH1991, "MFD")</f>
        <v>53</v>
      </c>
      <c r="C1987" s="14">
        <f t="shared" ref="C1987:C1990" ca="1" si="47713">B1987/8</f>
        <v>6.625</v>
      </c>
      <c r="D1987" s="14">
        <f t="shared" ref="D1987" ca="1" si="47714">B1986-D1986</f>
        <v>6.7999999999999972</v>
      </c>
      <c r="E1987" s="20" t="s">
        <v>127</v>
      </c>
      <c r="F1987" s="51" t="s">
        <v>130</v>
      </c>
      <c r="G1987" s="36"/>
      <c r="H1987" s="37"/>
      <c r="I1987" s="44">
        <f t="shared" ref="I1987" si="47715">parseTime(G1987)-(H1990=INT(RIGHT($F1987, 1)))</f>
        <v>0</v>
      </c>
      <c r="J1987" s="45">
        <f t="shared" si="47665"/>
        <v>0</v>
      </c>
      <c r="K1987" s="36"/>
      <c r="L1987" s="37"/>
      <c r="M1987" s="44">
        <f t="shared" ref="M1987" si="47716">parseTime(K1987)-(L1990=INT(RIGHT($F1987, 1)))</f>
        <v>0</v>
      </c>
      <c r="N1987" s="45">
        <f t="shared" si="47667"/>
        <v>0</v>
      </c>
      <c r="O1987" s="36"/>
      <c r="P1987" s="37"/>
      <c r="Q1987" s="44">
        <f t="shared" ref="Q1987" si="47717">parseTime(O1987)-(P1990=INT(RIGHT($F1987, 1)))</f>
        <v>0</v>
      </c>
      <c r="R1987" s="45">
        <f t="shared" si="47669"/>
        <v>0</v>
      </c>
      <c r="S1987" s="36"/>
      <c r="T1987" s="37"/>
      <c r="U1987" s="44">
        <f t="shared" ref="U1987" si="47718">parseTime(S1987)-(T1990=INT(RIGHT($F1987, 1)))</f>
        <v>0</v>
      </c>
      <c r="V1987" s="45">
        <f t="shared" si="47671"/>
        <v>0</v>
      </c>
      <c r="W1987" s="36"/>
      <c r="X1987" s="37"/>
      <c r="Y1987" s="44">
        <f t="shared" ref="Y1987" si="47719">parseTime(W1987)-(X1990=INT(RIGHT($F1987, 1)))</f>
        <v>0</v>
      </c>
      <c r="Z1987" s="45">
        <f t="shared" si="47673"/>
        <v>0</v>
      </c>
      <c r="AA1987" s="36"/>
      <c r="AB1987" s="37"/>
      <c r="AC1987" s="44">
        <f t="shared" ref="AC1987" si="47720">parseTime(AA1987)-(AB1990=INT(RIGHT($F1987, 1)))</f>
        <v>0</v>
      </c>
      <c r="AD1987" s="45">
        <f t="shared" si="47675"/>
        <v>0</v>
      </c>
      <c r="AE1987" s="36"/>
      <c r="AF1987" s="37"/>
      <c r="AG1987" s="44">
        <f t="shared" ref="AG1987" si="47721">parseTime(AE1987)-(AF1990=INT(RIGHT($F1987, 1)))</f>
        <v>0</v>
      </c>
      <c r="AH1987" s="45">
        <f t="shared" si="47677"/>
        <v>0</v>
      </c>
      <c r="AI1987" s="36"/>
      <c r="AJ1987" s="37"/>
      <c r="AK1987" s="44">
        <f>parseTime(AI1987)-(AJ1990=INT(RIGHT($F1987, 1)))</f>
        <v>0</v>
      </c>
      <c r="AL1987" s="45">
        <f t="shared" si="47678"/>
        <v>0</v>
      </c>
      <c r="AM1987" s="36"/>
      <c r="AN1987" s="37"/>
      <c r="AO1987" s="44">
        <f t="shared" ref="AO1987" si="47722">parseTime(AM1987)-(AN1990=INT(RIGHT($F1987, 1)))</f>
        <v>0</v>
      </c>
      <c r="AP1987" s="45">
        <f t="shared" si="47680"/>
        <v>0</v>
      </c>
      <c r="AQ1987" s="36"/>
      <c r="AR1987" s="37"/>
      <c r="AS1987" s="44">
        <f t="shared" ref="AS1987" si="47723">parseTime(AQ1987)-(AR1990=INT(RIGHT($F1987, 1)))</f>
        <v>0</v>
      </c>
      <c r="AT1987" s="45">
        <f t="shared" si="47682"/>
        <v>0</v>
      </c>
      <c r="AU1987" s="36"/>
      <c r="AV1987" s="37"/>
      <c r="AW1987" s="44">
        <f>parseTime(AU1987)-(AV1990=INT(RIGHT($F1987, 1)))</f>
        <v>0</v>
      </c>
      <c r="AX1987" s="45">
        <f t="shared" si="47683"/>
        <v>0</v>
      </c>
      <c r="AY1987" s="36"/>
      <c r="AZ1987" s="37"/>
      <c r="BA1987" s="44">
        <f>parseTime(AY1987)-(AZ1990=INT(RIGHT($F1987, 1)))</f>
        <v>0</v>
      </c>
      <c r="BB1987" s="45">
        <f t="shared" si="47684"/>
        <v>0</v>
      </c>
      <c r="BC1987" s="36"/>
      <c r="BD1987" s="37"/>
      <c r="BE1987" s="44">
        <f>parseTime(BC1987)-(BD1990=INT(RIGHT($F1987, 1)))</f>
        <v>0</v>
      </c>
      <c r="BF1987" s="45">
        <f t="shared" si="47685"/>
        <v>0</v>
      </c>
      <c r="BG1987" s="36"/>
      <c r="BH1987" s="37"/>
      <c r="BI1987" s="44">
        <f>parseTime(BG1987)-(BH1990=INT(RIGHT($F1987, 1)))</f>
        <v>0</v>
      </c>
      <c r="BJ1987" s="45">
        <f t="shared" si="47686"/>
        <v>0</v>
      </c>
      <c r="BK1987" s="36"/>
      <c r="BL1987" s="37"/>
      <c r="BM1987" s="44">
        <f>parseTime(BK1987)-(BL1990=INT(RIGHT($F1987, 1)))</f>
        <v>0</v>
      </c>
      <c r="BN1987" s="45">
        <f t="shared" si="47687"/>
        <v>0</v>
      </c>
      <c r="BO1987" s="36"/>
      <c r="BP1987" s="37"/>
      <c r="BQ1987" s="44">
        <f t="shared" ref="BQ1987" si="47724">parseTime(BO1987)-(BP1990=INT(RIGHT($F1987, 1)))</f>
        <v>0</v>
      </c>
      <c r="BR1987" s="45">
        <f t="shared" si="47689"/>
        <v>0</v>
      </c>
      <c r="BS1987" s="36"/>
      <c r="BT1987" s="37"/>
      <c r="BU1987" s="44">
        <f t="shared" ref="BU1987" si="47725">parseTime(BS1987)-(BT1990=INT(RIGHT($F1987, 1)))</f>
        <v>0</v>
      </c>
      <c r="BV1987" s="45">
        <f t="shared" si="47691"/>
        <v>0</v>
      </c>
      <c r="BW1987" s="36"/>
      <c r="BX1987" s="37"/>
      <c r="BY1987" s="44">
        <f t="shared" ref="BY1987" si="47726">parseTime(BW1987)-(BX1990=INT(RIGHT($F1987, 1)))</f>
        <v>0</v>
      </c>
      <c r="BZ1987" s="45">
        <f t="shared" si="47693"/>
        <v>0</v>
      </c>
      <c r="CA1987" s="36"/>
      <c r="CB1987" s="37"/>
      <c r="CC1987" s="44">
        <f t="shared" ref="CC1987" si="47727">parseTime(CA1987)-(CB1990=INT(RIGHT($F1987, 1)))</f>
        <v>0</v>
      </c>
      <c r="CD1987" s="45">
        <f t="shared" si="47695"/>
        <v>0</v>
      </c>
      <c r="CE1987" s="36"/>
      <c r="CF1987" s="37"/>
      <c r="CG1987" s="44">
        <f t="shared" ref="CG1987" si="47728">parseTime(CE1987)-(CF1990=INT(RIGHT($F1987, 1)))</f>
        <v>0</v>
      </c>
      <c r="CH1987" s="45">
        <f t="shared" si="47697"/>
        <v>0</v>
      </c>
    </row>
    <row r="1988" spans="1:86" x14ac:dyDescent="0.25">
      <c r="A1988" s="56"/>
      <c r="B1988" s="57"/>
      <c r="C1988" s="14">
        <f t="shared" si="47713"/>
        <v>0</v>
      </c>
      <c r="D1988" s="14" t="s">
        <v>259</v>
      </c>
      <c r="E1988" s="20">
        <v>4.25</v>
      </c>
      <c r="F1988" s="51" t="s">
        <v>131</v>
      </c>
      <c r="G1988" s="36"/>
      <c r="H1988" s="37"/>
      <c r="I1988" s="44">
        <f t="shared" ref="I1988" si="47729">parseTime(G1988)-(H1990=INT(RIGHT($F1988, 1)))</f>
        <v>0</v>
      </c>
      <c r="J1988" s="45">
        <f t="shared" si="47665"/>
        <v>0</v>
      </c>
      <c r="K1988" s="36"/>
      <c r="L1988" s="37"/>
      <c r="M1988" s="44">
        <f t="shared" ref="M1988" si="47730">parseTime(K1988)-(L1990=INT(RIGHT($F1988, 1)))</f>
        <v>0</v>
      </c>
      <c r="N1988" s="45">
        <f t="shared" si="47667"/>
        <v>0</v>
      </c>
      <c r="O1988" s="36"/>
      <c r="P1988" s="37"/>
      <c r="Q1988" s="44">
        <f t="shared" ref="Q1988" si="47731">parseTime(O1988)-(P1990=INT(RIGHT($F1988, 1)))</f>
        <v>0</v>
      </c>
      <c r="R1988" s="45">
        <f t="shared" si="47669"/>
        <v>0</v>
      </c>
      <c r="S1988" s="36"/>
      <c r="T1988" s="37"/>
      <c r="U1988" s="44">
        <f t="shared" ref="U1988" si="47732">parseTime(S1988)-(T1990=INT(RIGHT($F1988, 1)))</f>
        <v>0</v>
      </c>
      <c r="V1988" s="45">
        <f t="shared" si="47671"/>
        <v>0</v>
      </c>
      <c r="W1988" s="36"/>
      <c r="X1988" s="37"/>
      <c r="Y1988" s="44">
        <f t="shared" ref="Y1988" si="47733">parseTime(W1988)-(X1990=INT(RIGHT($F1988, 1)))</f>
        <v>0</v>
      </c>
      <c r="Z1988" s="45">
        <f t="shared" si="47673"/>
        <v>0</v>
      </c>
      <c r="AA1988" s="36"/>
      <c r="AB1988" s="37"/>
      <c r="AC1988" s="44">
        <f t="shared" ref="AC1988" si="47734">parseTime(AA1988)-(AB1990=INT(RIGHT($F1988, 1)))</f>
        <v>0</v>
      </c>
      <c r="AD1988" s="45">
        <f t="shared" si="47675"/>
        <v>0</v>
      </c>
      <c r="AE1988" s="36"/>
      <c r="AF1988" s="37"/>
      <c r="AG1988" s="44">
        <f t="shared" ref="AG1988" si="47735">parseTime(AE1988)-(AF1990=INT(RIGHT($F1988, 1)))</f>
        <v>0</v>
      </c>
      <c r="AH1988" s="45">
        <f t="shared" si="47677"/>
        <v>0</v>
      </c>
      <c r="AI1988" s="36"/>
      <c r="AJ1988" s="37"/>
      <c r="AK1988" s="44">
        <f>parseTime(AI1988)-(AJ1990=INT(RIGHT($F1988, 1)))</f>
        <v>0</v>
      </c>
      <c r="AL1988" s="45">
        <f t="shared" si="47678"/>
        <v>0</v>
      </c>
      <c r="AM1988" s="36"/>
      <c r="AN1988" s="37"/>
      <c r="AO1988" s="44">
        <f t="shared" ref="AO1988" si="47736">parseTime(AM1988)-(AN1990=INT(RIGHT($F1988, 1)))</f>
        <v>0</v>
      </c>
      <c r="AP1988" s="45">
        <f t="shared" si="47680"/>
        <v>0</v>
      </c>
      <c r="AQ1988" s="36"/>
      <c r="AR1988" s="37"/>
      <c r="AS1988" s="44">
        <f t="shared" ref="AS1988" si="47737">parseTime(AQ1988)-(AR1990=INT(RIGHT($F1988, 1)))</f>
        <v>0</v>
      </c>
      <c r="AT1988" s="45">
        <f t="shared" si="47682"/>
        <v>0</v>
      </c>
      <c r="AU1988" s="36"/>
      <c r="AV1988" s="37"/>
      <c r="AW1988" s="44">
        <f>parseTime(AU1988)-(AV1990=INT(RIGHT($F1988, 1)))</f>
        <v>0</v>
      </c>
      <c r="AX1988" s="45">
        <f t="shared" si="47683"/>
        <v>0</v>
      </c>
      <c r="AY1988" s="36"/>
      <c r="AZ1988" s="37"/>
      <c r="BA1988" s="44">
        <f>parseTime(AY1988)-(AZ1990=INT(RIGHT($F1988, 1)))</f>
        <v>0</v>
      </c>
      <c r="BB1988" s="45">
        <f t="shared" si="47684"/>
        <v>0</v>
      </c>
      <c r="BC1988" s="36"/>
      <c r="BD1988" s="37"/>
      <c r="BE1988" s="44">
        <f>parseTime(BC1988)-(BD1990=INT(RIGHT($F1988, 1)))</f>
        <v>0</v>
      </c>
      <c r="BF1988" s="45">
        <f t="shared" si="47685"/>
        <v>0</v>
      </c>
      <c r="BG1988" s="36"/>
      <c r="BH1988" s="37"/>
      <c r="BI1988" s="44">
        <f>parseTime(BG1988)-(BH1990=INT(RIGHT($F1988, 1)))</f>
        <v>0</v>
      </c>
      <c r="BJ1988" s="45">
        <f t="shared" si="47686"/>
        <v>0</v>
      </c>
      <c r="BK1988" s="36"/>
      <c r="BL1988" s="37"/>
      <c r="BM1988" s="44">
        <f>parseTime(BK1988)-(BL1990=INT(RIGHT($F1988, 1)))</f>
        <v>0</v>
      </c>
      <c r="BN1988" s="45">
        <f t="shared" si="47687"/>
        <v>0</v>
      </c>
      <c r="BO1988" s="36"/>
      <c r="BP1988" s="37"/>
      <c r="BQ1988" s="44">
        <f t="shared" ref="BQ1988" si="47738">parseTime(BO1988)-(BP1990=INT(RIGHT($F1988, 1)))</f>
        <v>0</v>
      </c>
      <c r="BR1988" s="45">
        <f t="shared" si="47689"/>
        <v>0</v>
      </c>
      <c r="BS1988" s="36"/>
      <c r="BT1988" s="37"/>
      <c r="BU1988" s="44">
        <f t="shared" ref="BU1988" si="47739">parseTime(BS1988)-(BT1990=INT(RIGHT($F1988, 1)))</f>
        <v>0</v>
      </c>
      <c r="BV1988" s="45">
        <f t="shared" si="47691"/>
        <v>0</v>
      </c>
      <c r="BW1988" s="36"/>
      <c r="BX1988" s="37"/>
      <c r="BY1988" s="44">
        <f t="shared" ref="BY1988" si="47740">parseTime(BW1988)-(BX1990=INT(RIGHT($F1988, 1)))</f>
        <v>0</v>
      </c>
      <c r="BZ1988" s="45">
        <f t="shared" si="47693"/>
        <v>0</v>
      </c>
      <c r="CA1988" s="36"/>
      <c r="CB1988" s="37"/>
      <c r="CC1988" s="44">
        <f t="shared" ref="CC1988" si="47741">parseTime(CA1988)-(CB1990=INT(RIGHT($F1988, 1)))</f>
        <v>0</v>
      </c>
      <c r="CD1988" s="45">
        <f t="shared" si="47695"/>
        <v>0</v>
      </c>
      <c r="CE1988" s="36"/>
      <c r="CF1988" s="37"/>
      <c r="CG1988" s="44">
        <f t="shared" ref="CG1988" si="47742">parseTime(CE1988)-(CF1990=INT(RIGHT($F1988, 1)))</f>
        <v>0</v>
      </c>
      <c r="CH1988" s="45">
        <f t="shared" si="47697"/>
        <v>0</v>
      </c>
    </row>
    <row r="1989" spans="1:86" x14ac:dyDescent="0.25">
      <c r="A1989" s="56" t="s">
        <v>119</v>
      </c>
      <c r="B1989" s="57">
        <f t="shared" ref="B1989" ca="1" si="47743">roleHours(G1985:CH1991, "MCC")</f>
        <v>7.5</v>
      </c>
      <c r="C1989" s="14">
        <f t="shared" ca="1" si="47713"/>
        <v>0.9375</v>
      </c>
      <c r="D1989" s="14" t="s">
        <v>260</v>
      </c>
      <c r="E1989" s="20">
        <v>4.6500000000000004</v>
      </c>
      <c r="F1989" s="51" t="s">
        <v>132</v>
      </c>
      <c r="G1989" s="36"/>
      <c r="H1989" s="37"/>
      <c r="I1989" s="44">
        <f t="shared" ref="I1989" si="47744">parseTime(G1989)-(H1990=INT(RIGHT($F1989, 1)))</f>
        <v>0</v>
      </c>
      <c r="J1989" s="45">
        <f t="shared" si="47665"/>
        <v>0</v>
      </c>
      <c r="K1989" s="36"/>
      <c r="L1989" s="37"/>
      <c r="M1989" s="44">
        <f t="shared" ref="M1989" si="47745">parseTime(K1989)-(L1990=INT(RIGHT($F1989, 1)))</f>
        <v>0</v>
      </c>
      <c r="N1989" s="45">
        <f t="shared" si="47667"/>
        <v>0</v>
      </c>
      <c r="O1989" s="36"/>
      <c r="P1989" s="37"/>
      <c r="Q1989" s="44">
        <f t="shared" ref="Q1989" si="47746">parseTime(O1989)-(P1990=INT(RIGHT($F1989, 1)))</f>
        <v>0</v>
      </c>
      <c r="R1989" s="45">
        <f t="shared" si="47669"/>
        <v>0</v>
      </c>
      <c r="S1989" s="36"/>
      <c r="T1989" s="37"/>
      <c r="U1989" s="44">
        <f t="shared" ref="U1989" si="47747">parseTime(S1989)-(T1990=INT(RIGHT($F1989, 1)))</f>
        <v>0</v>
      </c>
      <c r="V1989" s="45">
        <f t="shared" si="47671"/>
        <v>0</v>
      </c>
      <c r="W1989" s="36"/>
      <c r="X1989" s="37"/>
      <c r="Y1989" s="44">
        <f t="shared" ref="Y1989" si="47748">parseTime(W1989)-(X1990=INT(RIGHT($F1989, 1)))</f>
        <v>0</v>
      </c>
      <c r="Z1989" s="45">
        <f t="shared" si="47673"/>
        <v>0</v>
      </c>
      <c r="AA1989" s="36"/>
      <c r="AB1989" s="37"/>
      <c r="AC1989" s="44">
        <f t="shared" ref="AC1989" si="47749">parseTime(AA1989)-(AB1990=INT(RIGHT($F1989, 1)))</f>
        <v>0</v>
      </c>
      <c r="AD1989" s="45">
        <f t="shared" si="47675"/>
        <v>0</v>
      </c>
      <c r="AE1989" s="36"/>
      <c r="AF1989" s="37"/>
      <c r="AG1989" s="44">
        <f t="shared" ref="AG1989" si="47750">parseTime(AE1989)-(AF1990=INT(RIGHT($F1989, 1)))</f>
        <v>0</v>
      </c>
      <c r="AH1989" s="45">
        <f t="shared" si="47677"/>
        <v>0</v>
      </c>
      <c r="AI1989" s="36"/>
      <c r="AJ1989" s="37"/>
      <c r="AK1989" s="44">
        <f>parseTime(AI1989)-(AJ1990=INT(RIGHT($F1989, 1)))</f>
        <v>0</v>
      </c>
      <c r="AL1989" s="45">
        <f t="shared" si="47678"/>
        <v>0</v>
      </c>
      <c r="AM1989" s="36"/>
      <c r="AN1989" s="37"/>
      <c r="AO1989" s="44">
        <f t="shared" ref="AO1989" si="47751">parseTime(AM1989)-(AN1990=INT(RIGHT($F1989, 1)))</f>
        <v>0</v>
      </c>
      <c r="AP1989" s="45">
        <f t="shared" si="47680"/>
        <v>0</v>
      </c>
      <c r="AQ1989" s="36"/>
      <c r="AR1989" s="37"/>
      <c r="AS1989" s="44">
        <f t="shared" ref="AS1989" si="47752">parseTime(AQ1989)-(AR1990=INT(RIGHT($F1989, 1)))</f>
        <v>0</v>
      </c>
      <c r="AT1989" s="45">
        <f t="shared" si="47682"/>
        <v>0</v>
      </c>
      <c r="AU1989" s="36"/>
      <c r="AV1989" s="37"/>
      <c r="AW1989" s="44">
        <f>parseTime(AU1989)-(AV1990=INT(RIGHT($F1989, 1)))</f>
        <v>0</v>
      </c>
      <c r="AX1989" s="45">
        <f t="shared" si="47683"/>
        <v>0</v>
      </c>
      <c r="AY1989" s="36"/>
      <c r="AZ1989" s="37"/>
      <c r="BA1989" s="44">
        <f>parseTime(AY1989)-(AZ1990=INT(RIGHT($F1989, 1)))</f>
        <v>0</v>
      </c>
      <c r="BB1989" s="45">
        <f t="shared" si="47684"/>
        <v>0</v>
      </c>
      <c r="BC1989" s="36"/>
      <c r="BD1989" s="37"/>
      <c r="BE1989" s="44">
        <f>parseTime(BC1989)-(BD1990=INT(RIGHT($F1989, 1)))</f>
        <v>0</v>
      </c>
      <c r="BF1989" s="45">
        <f t="shared" si="47685"/>
        <v>0</v>
      </c>
      <c r="BG1989" s="36"/>
      <c r="BH1989" s="37"/>
      <c r="BI1989" s="44">
        <f>parseTime(BG1989)-(BH1990=INT(RIGHT($F1989, 1)))</f>
        <v>0</v>
      </c>
      <c r="BJ1989" s="45">
        <f t="shared" si="47686"/>
        <v>0</v>
      </c>
      <c r="BK1989" s="36"/>
      <c r="BL1989" s="37"/>
      <c r="BM1989" s="44">
        <f>parseTime(BK1989)-(BL1990=INT(RIGHT($F1989, 1)))</f>
        <v>0</v>
      </c>
      <c r="BN1989" s="45">
        <f t="shared" si="47687"/>
        <v>0</v>
      </c>
      <c r="BO1989" s="36"/>
      <c r="BP1989" s="37"/>
      <c r="BQ1989" s="44">
        <f t="shared" ref="BQ1989" si="47753">parseTime(BO1989)-(BP1990=INT(RIGHT($F1989, 1)))</f>
        <v>0</v>
      </c>
      <c r="BR1989" s="45">
        <f t="shared" si="47689"/>
        <v>0</v>
      </c>
      <c r="BS1989" s="36"/>
      <c r="BT1989" s="37"/>
      <c r="BU1989" s="44">
        <f t="shared" ref="BU1989" si="47754">parseTime(BS1989)-(BT1990=INT(RIGHT($F1989, 1)))</f>
        <v>0</v>
      </c>
      <c r="BV1989" s="45">
        <f t="shared" si="47691"/>
        <v>0</v>
      </c>
      <c r="BW1989" s="36"/>
      <c r="BX1989" s="37"/>
      <c r="BY1989" s="44">
        <f t="shared" ref="BY1989" si="47755">parseTime(BW1989)-(BX1990=INT(RIGHT($F1989, 1)))</f>
        <v>0</v>
      </c>
      <c r="BZ1989" s="45">
        <f t="shared" si="47693"/>
        <v>0</v>
      </c>
      <c r="CA1989" s="36"/>
      <c r="CB1989" s="37"/>
      <c r="CC1989" s="44">
        <f t="shared" ref="CC1989" si="47756">parseTime(CA1989)-(CB1990=INT(RIGHT($F1989, 1)))</f>
        <v>0</v>
      </c>
      <c r="CD1989" s="45">
        <f t="shared" si="47695"/>
        <v>0</v>
      </c>
      <c r="CE1989" s="36"/>
      <c r="CF1989" s="37"/>
      <c r="CG1989" s="44">
        <f t="shared" ref="CG1989" si="47757">parseTime(CE1989)-(CF1990=INT(RIGHT($F1989, 1)))</f>
        <v>0</v>
      </c>
      <c r="CH1989" s="45">
        <f t="shared" si="47697"/>
        <v>0</v>
      </c>
    </row>
    <row r="1990" spans="1:86" x14ac:dyDescent="0.25">
      <c r="A1990" s="56"/>
      <c r="B1990" s="57"/>
      <c r="C1990" s="14">
        <f t="shared" si="47713"/>
        <v>0</v>
      </c>
      <c r="D1990" s="14"/>
      <c r="E1990" s="20">
        <f t="shared" ref="E1990" si="47758">((7.5/2)-0.5+E1989)*8</f>
        <v>63.2</v>
      </c>
      <c r="F1990" s="51"/>
      <c r="G1990" s="46" t="s">
        <v>134</v>
      </c>
      <c r="H1990" s="38">
        <f t="shared" ref="H1990" si="47759">lunchAdjust(G1985:H1989)</f>
        <v>1</v>
      </c>
      <c r="I1990" s="48" t="s">
        <v>0</v>
      </c>
      <c r="J1990" s="39">
        <f t="shared" ref="J1990" si="47760">SUMPRODUCT(I1985:I1989*J1985:J1989)</f>
        <v>8</v>
      </c>
      <c r="K1990" s="46" t="s">
        <v>134</v>
      </c>
      <c r="L1990" s="38">
        <f t="shared" ref="L1990" si="47761">lunchAdjust(K1985:L1989)</f>
        <v>1</v>
      </c>
      <c r="M1990" s="48" t="s">
        <v>0</v>
      </c>
      <c r="N1990" s="39">
        <f t="shared" ref="N1990" si="47762">SUMPRODUCT(M1985:M1989*N1985:N1989)</f>
        <v>8</v>
      </c>
      <c r="O1990" s="46" t="s">
        <v>134</v>
      </c>
      <c r="P1990" s="38">
        <f t="shared" ref="P1990" si="47763">lunchAdjust(O1985:P1989)</f>
        <v>1</v>
      </c>
      <c r="Q1990" s="48" t="s">
        <v>0</v>
      </c>
      <c r="R1990" s="39">
        <f t="shared" ref="R1990" si="47764">SUMPRODUCT(Q1985:Q1989*R1985:R1989)</f>
        <v>8</v>
      </c>
      <c r="S1990" s="46" t="s">
        <v>134</v>
      </c>
      <c r="T1990" s="38">
        <f t="shared" ref="T1990" si="47765">lunchAdjust(S1985:T1989)</f>
        <v>1</v>
      </c>
      <c r="U1990" s="48" t="s">
        <v>0</v>
      </c>
      <c r="V1990" s="39">
        <f t="shared" ref="V1990" si="47766">SUMPRODUCT(U1985:U1989*V1985:V1989)</f>
        <v>8</v>
      </c>
      <c r="W1990" s="46" t="s">
        <v>134</v>
      </c>
      <c r="X1990" s="38">
        <f t="shared" ref="X1990" si="47767">lunchAdjust(W1985:X1989)</f>
        <v>0</v>
      </c>
      <c r="Y1990" s="48" t="s">
        <v>0</v>
      </c>
      <c r="Z1990" s="39">
        <f t="shared" ref="Z1990" si="47768">SUMPRODUCT(Y1985:Y1989*Z1985:Z1989)</f>
        <v>0</v>
      </c>
      <c r="AA1990" s="46" t="s">
        <v>134</v>
      </c>
      <c r="AB1990" s="38">
        <f t="shared" ref="AB1990" si="47769">lunchAdjust(AA1985:AB1989)</f>
        <v>1</v>
      </c>
      <c r="AC1990" s="48" t="s">
        <v>0</v>
      </c>
      <c r="AD1990" s="39">
        <f t="shared" ref="AD1990" si="47770">SUMPRODUCT(AC1985:AC1989*AD1985:AD1989)</f>
        <v>8</v>
      </c>
      <c r="AE1990" s="46" t="s">
        <v>134</v>
      </c>
      <c r="AF1990" s="38">
        <f t="shared" ref="AF1990" si="47771">lunchAdjust(AE1985:AF1989)</f>
        <v>1</v>
      </c>
      <c r="AG1990" s="48" t="s">
        <v>0</v>
      </c>
      <c r="AH1990" s="39">
        <f t="shared" ref="AH1990" si="47772">SUMPRODUCT(AG1985:AG1989*AH1985:AH1989)</f>
        <v>7.5</v>
      </c>
      <c r="AI1990" s="46" t="s">
        <v>134</v>
      </c>
      <c r="AJ1990" s="38">
        <f t="shared" ref="AJ1990" si="47773">lunchAdjust(AI1985:AJ1989)</f>
        <v>0</v>
      </c>
      <c r="AK1990" s="48" t="s">
        <v>0</v>
      </c>
      <c r="AL1990" s="39">
        <f t="shared" ref="AL1990" si="47774">SUMPRODUCT(AK1985:AK1989*AL1985:AL1989)</f>
        <v>0</v>
      </c>
      <c r="AM1990" s="46" t="s">
        <v>134</v>
      </c>
      <c r="AN1990" s="38">
        <f t="shared" ref="AN1990" si="47775">lunchAdjust(AM1985:AN1989)</f>
        <v>0</v>
      </c>
      <c r="AO1990" s="48" t="s">
        <v>0</v>
      </c>
      <c r="AP1990" s="39">
        <f t="shared" ref="AP1990" si="47776">SUMPRODUCT(AO1985:AO1989*AP1985:AP1989)</f>
        <v>0</v>
      </c>
      <c r="AQ1990" s="46" t="s">
        <v>134</v>
      </c>
      <c r="AR1990" s="38">
        <f t="shared" ref="AR1990" si="47777">lunchAdjust(AQ1985:AR1989)</f>
        <v>0</v>
      </c>
      <c r="AS1990" s="48" t="s">
        <v>0</v>
      </c>
      <c r="AT1990" s="39">
        <f t="shared" ref="AT1990" si="47778">SUMPRODUCT(AS1985:AS1989*AT1985:AT1989)</f>
        <v>0</v>
      </c>
      <c r="AU1990" s="46" t="s">
        <v>134</v>
      </c>
      <c r="AV1990" s="38">
        <f t="shared" ref="AV1990" si="47779">lunchAdjust(AU1985:AV1989)</f>
        <v>0</v>
      </c>
      <c r="AW1990" s="48" t="s">
        <v>0</v>
      </c>
      <c r="AX1990" s="39">
        <f t="shared" ref="AX1990" si="47780">SUMPRODUCT(AW1985:AW1989*AX1985:AX1989)</f>
        <v>0</v>
      </c>
      <c r="AY1990" s="46" t="s">
        <v>134</v>
      </c>
      <c r="AZ1990" s="38">
        <f t="shared" ref="AZ1990" si="47781">lunchAdjust(AY1985:AZ1989)</f>
        <v>0</v>
      </c>
      <c r="BA1990" s="48" t="s">
        <v>0</v>
      </c>
      <c r="BB1990" s="39">
        <f t="shared" ref="BB1990" si="47782">SUMPRODUCT(BA1985:BA1989*BB1985:BB1989)</f>
        <v>0</v>
      </c>
      <c r="BC1990" s="46" t="s">
        <v>134</v>
      </c>
      <c r="BD1990" s="38">
        <f t="shared" ref="BD1990" si="47783">lunchAdjust(BC1985:BD1989)</f>
        <v>0</v>
      </c>
      <c r="BE1990" s="48" t="s">
        <v>0</v>
      </c>
      <c r="BF1990" s="39">
        <f t="shared" ref="BF1990" si="47784">SUMPRODUCT(BE1985:BE1989*BF1985:BF1989)</f>
        <v>0</v>
      </c>
      <c r="BG1990" s="46" t="s">
        <v>134</v>
      </c>
      <c r="BH1990" s="38">
        <f t="shared" ref="BH1990" si="47785">lunchAdjust(BG1985:BH1989)</f>
        <v>0</v>
      </c>
      <c r="BI1990" s="48" t="s">
        <v>0</v>
      </c>
      <c r="BJ1990" s="39">
        <f t="shared" ref="BJ1990" si="47786">SUMPRODUCT(BI1985:BI1989*BJ1985:BJ1989)</f>
        <v>0</v>
      </c>
      <c r="BK1990" s="46" t="s">
        <v>134</v>
      </c>
      <c r="BL1990" s="38">
        <f t="shared" ref="BL1990" si="47787">lunchAdjust(BK1985:BL1989)</f>
        <v>0</v>
      </c>
      <c r="BM1990" s="48" t="s">
        <v>0</v>
      </c>
      <c r="BN1990" s="39">
        <f t="shared" ref="BN1990" si="47788">SUMPRODUCT(BM1985:BM1989*BN1985:BN1989)</f>
        <v>0</v>
      </c>
      <c r="BO1990" s="46" t="s">
        <v>134</v>
      </c>
      <c r="BP1990" s="38">
        <f t="shared" ref="BP1990" si="47789">lunchAdjust(BO1985:BP1989)</f>
        <v>2</v>
      </c>
      <c r="BQ1990" s="48" t="s">
        <v>0</v>
      </c>
      <c r="BR1990" s="39">
        <f t="shared" ref="BR1990" si="47790">SUMPRODUCT(BQ1985:BQ1989*BR1985:BR1989)</f>
        <v>8</v>
      </c>
      <c r="BS1990" s="46" t="s">
        <v>134</v>
      </c>
      <c r="BT1990" s="38">
        <f t="shared" ref="BT1990" si="47791">lunchAdjust(BS1985:BT1989)</f>
        <v>1</v>
      </c>
      <c r="BU1990" s="48" t="s">
        <v>0</v>
      </c>
      <c r="BV1990" s="39">
        <f t="shared" ref="BV1990" si="47792">SUMPRODUCT(BU1985:BU1989*BV1985:BV1989)</f>
        <v>8</v>
      </c>
      <c r="BW1990" s="46" t="s">
        <v>134</v>
      </c>
      <c r="BX1990" s="38">
        <f t="shared" ref="BX1990" si="47793">lunchAdjust(BW1985:BX1989)</f>
        <v>0</v>
      </c>
      <c r="BY1990" s="48" t="s">
        <v>0</v>
      </c>
      <c r="BZ1990" s="39">
        <f t="shared" ref="BZ1990" si="47794">SUMPRODUCT(BY1985:BY1989*BZ1985:BZ1989)</f>
        <v>0</v>
      </c>
      <c r="CA1990" s="46" t="s">
        <v>134</v>
      </c>
      <c r="CB1990" s="38">
        <f t="shared" ref="CB1990" si="47795">lunchAdjust(CA1985:CB1989)</f>
        <v>0</v>
      </c>
      <c r="CC1990" s="48" t="s">
        <v>0</v>
      </c>
      <c r="CD1990" s="39">
        <f t="shared" ref="CD1990" si="47796">SUMPRODUCT(CC1985:CC1989*CD1985:CD1989)</f>
        <v>0</v>
      </c>
      <c r="CE1990" s="46" t="s">
        <v>134</v>
      </c>
      <c r="CF1990" s="38">
        <f t="shared" ref="CF1990" si="47797">lunchAdjust(CE1985:CF1989)</f>
        <v>0</v>
      </c>
      <c r="CG1990" s="48" t="s">
        <v>0</v>
      </c>
      <c r="CH1990" s="39">
        <f t="shared" ref="CH1990" si="47798">SUMPRODUCT(CG1985:CG1989*CH1985:CH1989)</f>
        <v>0</v>
      </c>
    </row>
    <row r="1991" spans="1:86" ht="15.75" thickBot="1" x14ac:dyDescent="0.3">
      <c r="A1991" s="58" t="s">
        <v>121</v>
      </c>
      <c r="B1991" s="59">
        <f t="shared" ref="B1991" ca="1" si="47799">roleHours(G1985:CH1991, "OUT")</f>
        <v>0</v>
      </c>
      <c r="C1991" s="54" t="s">
        <v>137</v>
      </c>
      <c r="D1991" s="22">
        <f t="shared" ref="D1991" ca="1" si="47800">roleHours(G1985:CH1991, "PTO")</f>
        <v>0</v>
      </c>
      <c r="E1991" s="23">
        <f t="shared" ref="E1991" ca="1" si="47801">E1990-B1986</f>
        <v>2.7000000000000028</v>
      </c>
      <c r="F1991" s="52"/>
      <c r="G1991" s="47" t="s">
        <v>39</v>
      </c>
      <c r="H1991" s="40">
        <f t="shared" si="46594"/>
        <v>0</v>
      </c>
      <c r="I1991" s="49" t="s">
        <v>135</v>
      </c>
      <c r="J1991" s="41">
        <f t="shared" ref="J1991" si="47802">J1990*G$4</f>
        <v>0</v>
      </c>
      <c r="K1991" s="47" t="s">
        <v>39</v>
      </c>
      <c r="L1991" s="40">
        <f t="shared" ref="L1991" si="47803">SUMPRODUCT(M1985:M1989*(L1985:L1989="PTO"))+SUMPRODUCT(M1985:M1989*(L1985:L1989="HOL"))</f>
        <v>0</v>
      </c>
      <c r="M1991" s="49" t="s">
        <v>135</v>
      </c>
      <c r="N1991" s="41">
        <f t="shared" ref="N1991" si="47804">N1990*K$4</f>
        <v>0</v>
      </c>
      <c r="O1991" s="47" t="s">
        <v>39</v>
      </c>
      <c r="P1991" s="40">
        <f t="shared" ref="P1991" si="47805">SUMPRODUCT(Q1985:Q1989*(P1985:P1989="PTO"))+SUMPRODUCT(Q1985:Q1989*(P1985:P1989="HOL"))</f>
        <v>0</v>
      </c>
      <c r="Q1991" s="49" t="s">
        <v>135</v>
      </c>
      <c r="R1991" s="41">
        <f t="shared" ref="R1991" si="47806">R1990*O$4</f>
        <v>8</v>
      </c>
      <c r="S1991" s="47" t="s">
        <v>39</v>
      </c>
      <c r="T1991" s="40">
        <f t="shared" ref="T1991" si="47807">SUMPRODUCT(U1985:U1989*(T1985:T1989="PTO"))+SUMPRODUCT(U1985:U1989*(T1985:T1989="HOL"))</f>
        <v>0</v>
      </c>
      <c r="U1991" s="49" t="s">
        <v>135</v>
      </c>
      <c r="V1991" s="41">
        <f t="shared" ref="V1991" si="47808">V1990*S$4</f>
        <v>0</v>
      </c>
      <c r="W1991" s="47" t="s">
        <v>39</v>
      </c>
      <c r="X1991" s="40">
        <f t="shared" ref="X1991" si="47809">SUMPRODUCT(Y1985:Y1989*(X1985:X1989="PTO"))+SUMPRODUCT(Y1985:Y1989*(X1985:X1989="HOL"))</f>
        <v>0</v>
      </c>
      <c r="Y1991" s="49" t="s">
        <v>135</v>
      </c>
      <c r="Z1991" s="41">
        <f t="shared" ref="Z1991" si="47810">Z1990*W$4</f>
        <v>0</v>
      </c>
      <c r="AA1991" s="47" t="s">
        <v>39</v>
      </c>
      <c r="AB1991" s="40">
        <f t="shared" ref="AB1991" si="47811">SUMPRODUCT(AC1985:AC1989*(AB1985:AB1989="PTO"))+SUMPRODUCT(AC1985:AC1989*(AB1985:AB1989="HOL"))</f>
        <v>0</v>
      </c>
      <c r="AC1991" s="49" t="s">
        <v>135</v>
      </c>
      <c r="AD1991" s="41">
        <f t="shared" ref="AD1991" si="47812">AD1990*AA$4</f>
        <v>8</v>
      </c>
      <c r="AE1991" s="47" t="s">
        <v>39</v>
      </c>
      <c r="AF1991" s="40">
        <f t="shared" ref="AF1991" si="47813">SUMPRODUCT(AG1985:AG1989*(AF1985:AF1989="PTO"))+SUMPRODUCT(AG1985:AG1989*(AF1985:AF1989="HOL"))</f>
        <v>0</v>
      </c>
      <c r="AG1991" s="49" t="s">
        <v>135</v>
      </c>
      <c r="AH1991" s="41">
        <f t="shared" ref="AH1991" si="47814">AH1990*AE$4</f>
        <v>7.5</v>
      </c>
      <c r="AI1991" s="47" t="s">
        <v>39</v>
      </c>
      <c r="AJ1991" s="40">
        <f t="shared" ref="AJ1991" si="47815">SUMPRODUCT(AK1985:AK1989*(AJ1985:AJ1989="PTO"))+SUMPRODUCT(AK1985:AK1989*(AJ1985:AJ1989="HOL"))</f>
        <v>0</v>
      </c>
      <c r="AK1991" s="49" t="s">
        <v>135</v>
      </c>
      <c r="AL1991" s="41">
        <f>AL1990*AI$4</f>
        <v>0</v>
      </c>
      <c r="AM1991" s="47" t="s">
        <v>39</v>
      </c>
      <c r="AN1991" s="40">
        <f t="shared" ref="AN1991" si="47816">SUMPRODUCT(AO1985:AO1989*(AN1985:AN1989="PTO"))+SUMPRODUCT(AO1985:AO1989*(AN1985:AN1989="HOL"))</f>
        <v>0</v>
      </c>
      <c r="AO1991" s="49" t="s">
        <v>135</v>
      </c>
      <c r="AP1991" s="41">
        <f t="shared" ref="AP1991" si="47817">AP1990*AM$4</f>
        <v>0</v>
      </c>
      <c r="AQ1991" s="47" t="s">
        <v>39</v>
      </c>
      <c r="AR1991" s="40">
        <f t="shared" ref="AR1991" si="47818">SUMPRODUCT(AS1985:AS1989*(AR1985:AR1989="PTO"))+SUMPRODUCT(AS1985:AS1989*(AR1985:AR1989="HOL"))</f>
        <v>0</v>
      </c>
      <c r="AS1991" s="49" t="s">
        <v>135</v>
      </c>
      <c r="AT1991" s="41">
        <f t="shared" ref="AT1991" si="47819">AT1990*AQ$4</f>
        <v>0</v>
      </c>
      <c r="AU1991" s="47" t="s">
        <v>39</v>
      </c>
      <c r="AV1991" s="40">
        <f t="shared" ref="AV1991" si="47820">SUMPRODUCT(AW1985:AW1989*(AV1985:AV1989="PTO"))+SUMPRODUCT(AW1985:AW1989*(AV1985:AV1989="HOL"))</f>
        <v>0</v>
      </c>
      <c r="AW1991" s="49" t="s">
        <v>135</v>
      </c>
      <c r="AX1991" s="41">
        <f>AX1990*AU$4</f>
        <v>0</v>
      </c>
      <c r="AY1991" s="47" t="s">
        <v>39</v>
      </c>
      <c r="AZ1991" s="40">
        <f t="shared" ref="AZ1991" si="47821">SUMPRODUCT(BA1985:BA1989*(AZ1985:AZ1989="PTO"))+SUMPRODUCT(BA1985:BA1989*(AZ1985:AZ1989="HOL"))</f>
        <v>0</v>
      </c>
      <c r="BA1991" s="49" t="s">
        <v>135</v>
      </c>
      <c r="BB1991" s="41">
        <f>BB1990*AY$4</f>
        <v>0</v>
      </c>
      <c r="BC1991" s="47" t="s">
        <v>39</v>
      </c>
      <c r="BD1991" s="40">
        <f t="shared" ref="BD1991" si="47822">SUMPRODUCT(BE1985:BE1989*(BD1985:BD1989="PTO"))+SUMPRODUCT(BE1985:BE1989*(BD1985:BD1989="HOL"))</f>
        <v>0</v>
      </c>
      <c r="BE1991" s="49" t="s">
        <v>135</v>
      </c>
      <c r="BF1991" s="41">
        <f>BF1990*BC$4</f>
        <v>0</v>
      </c>
      <c r="BG1991" s="47" t="s">
        <v>39</v>
      </c>
      <c r="BH1991" s="40">
        <f t="shared" ref="BH1991" si="47823">SUMPRODUCT(BI1985:BI1989*(BH1985:BH1989="PTO"))+SUMPRODUCT(BI1985:BI1989*(BH1985:BH1989="HOL"))</f>
        <v>0</v>
      </c>
      <c r="BI1991" s="49" t="s">
        <v>135</v>
      </c>
      <c r="BJ1991" s="41">
        <f>BJ1990*BG$4</f>
        <v>0</v>
      </c>
      <c r="BK1991" s="47" t="s">
        <v>39</v>
      </c>
      <c r="BL1991" s="40">
        <f t="shared" ref="BL1991" si="47824">SUMPRODUCT(BM1985:BM1989*(BL1985:BL1989="PTO"))+SUMPRODUCT(BM1985:BM1989*(BL1985:BL1989="HOL"))</f>
        <v>0</v>
      </c>
      <c r="BM1991" s="49" t="s">
        <v>135</v>
      </c>
      <c r="BN1991" s="41">
        <f>BN1990*BK$4</f>
        <v>0</v>
      </c>
      <c r="BO1991" s="47" t="s">
        <v>39</v>
      </c>
      <c r="BP1991" s="40">
        <f t="shared" ref="BP1991" si="47825">SUMPRODUCT(BQ1985:BQ1989*(BP1985:BP1989="PTO"))+SUMPRODUCT(BQ1985:BQ1989*(BP1985:BP1989="HOL"))</f>
        <v>0</v>
      </c>
      <c r="BQ1991" s="49" t="s">
        <v>135</v>
      </c>
      <c r="BR1991" s="41">
        <f t="shared" ref="BR1991" si="47826">BR1990*BO$4</f>
        <v>8</v>
      </c>
      <c r="BS1991" s="47" t="s">
        <v>39</v>
      </c>
      <c r="BT1991" s="40">
        <f t="shared" ref="BT1991" si="47827">SUMPRODUCT(BU1985:BU1989*(BT1985:BT1989="PTO"))+SUMPRODUCT(BU1985:BU1989*(BT1985:BT1989="HOL"))</f>
        <v>0</v>
      </c>
      <c r="BU1991" s="49" t="s">
        <v>135</v>
      </c>
      <c r="BV1991" s="41">
        <f t="shared" ref="BV1991" si="47828">BV1990*BS$4</f>
        <v>8</v>
      </c>
      <c r="BW1991" s="47" t="s">
        <v>39</v>
      </c>
      <c r="BX1991" s="40">
        <f t="shared" ref="BX1991" si="47829">SUMPRODUCT(BY1985:BY1989*(BX1985:BX1989="PTO"))+SUMPRODUCT(BY1985:BY1989*(BX1985:BX1989="HOL"))</f>
        <v>0</v>
      </c>
      <c r="BY1991" s="49" t="s">
        <v>135</v>
      </c>
      <c r="BZ1991" s="41">
        <f t="shared" ref="BZ1991" si="47830">BZ1990*BW$4</f>
        <v>0</v>
      </c>
      <c r="CA1991" s="47" t="s">
        <v>39</v>
      </c>
      <c r="CB1991" s="40">
        <f t="shared" ref="CB1991" si="47831">SUMPRODUCT(CC1985:CC1989*(CB1985:CB1989="PTO"))+SUMPRODUCT(CC1985:CC1989*(CB1985:CB1989="HOL"))</f>
        <v>0</v>
      </c>
      <c r="CC1991" s="49" t="s">
        <v>135</v>
      </c>
      <c r="CD1991" s="41">
        <f t="shared" ref="CD1991" si="47832">CD1990*CA$4</f>
        <v>0</v>
      </c>
      <c r="CE1991" s="47" t="s">
        <v>39</v>
      </c>
      <c r="CF1991" s="40">
        <f t="shared" ref="CF1991" si="47833">SUMPRODUCT(CG1985:CG1989*(CF1985:CF1989="PTO"))+SUMPRODUCT(CG1985:CG1989*(CF1985:CF1989="HOL"))</f>
        <v>0</v>
      </c>
      <c r="CG1991" s="49" t="s">
        <v>135</v>
      </c>
      <c r="CH1991" s="41">
        <f t="shared" ref="CH1991" si="47834">CH1990*CE$4</f>
        <v>0</v>
      </c>
    </row>
    <row r="1992" spans="1:86" x14ac:dyDescent="0.25">
      <c r="A1992" s="70" t="s">
        <v>133</v>
      </c>
      <c r="B1992" s="71">
        <f t="shared" ref="B1992" ca="1" si="47835">D1992-B1993</f>
        <v>2.2420575028357632</v>
      </c>
      <c r="C1992" s="72" t="s">
        <v>122</v>
      </c>
      <c r="D1992" s="71">
        <f>IFERROR(INDEX(Holidays[FTE], MATCH(Entry!E1992, Holidays[Date], 0)), 1)*8*INDEX(FTEguide[[1]:[12]], MATCH(Entry!E1993, FTEguide[Weekday], 0), IF(Entry!E1995&gt;0, Entry!E1995, MONTH(Entry!E1992)))</f>
        <v>62.242057502835763</v>
      </c>
      <c r="E1992" s="60">
        <f t="shared" ref="E1992:E2055" si="47836">E1985+1</f>
        <v>44112</v>
      </c>
      <c r="F1992" s="50" t="s">
        <v>128</v>
      </c>
      <c r="G1992" s="34" t="s">
        <v>136</v>
      </c>
      <c r="H1992" s="35" t="s">
        <v>23</v>
      </c>
      <c r="I1992" s="42">
        <f t="shared" ref="I1992" si="47837">parseTime(G1992)-(H1997=INT(RIGHT($F1992, 1)))</f>
        <v>8</v>
      </c>
      <c r="J1992" s="43">
        <f t="shared" ref="J1992:J1996" si="47838">isClocked(H1992)</f>
        <v>1</v>
      </c>
      <c r="K1992" s="34" t="s">
        <v>136</v>
      </c>
      <c r="L1992" s="35" t="s">
        <v>23</v>
      </c>
      <c r="M1992" s="42">
        <f t="shared" ref="M1992" si="47839">parseTime(K1992)-(L1997=INT(RIGHT($F1992, 1)))</f>
        <v>8</v>
      </c>
      <c r="N1992" s="43">
        <f t="shared" ref="N1992:N1996" si="47840">isClocked(L1992)</f>
        <v>1</v>
      </c>
      <c r="O1992" s="34" t="s">
        <v>180</v>
      </c>
      <c r="P1992" s="35" t="s">
        <v>23</v>
      </c>
      <c r="Q1992" s="42">
        <f t="shared" ref="Q1992" si="47841">parseTime(O1992)-(P1997=INT(RIGHT($F1992, 1)))</f>
        <v>8</v>
      </c>
      <c r="R1992" s="43">
        <f t="shared" ref="R1992:R1996" si="47842">isClocked(P1992)</f>
        <v>1</v>
      </c>
      <c r="S1992" s="34" t="s">
        <v>227</v>
      </c>
      <c r="T1992" s="35" t="s">
        <v>23</v>
      </c>
      <c r="U1992" s="42">
        <f t="shared" ref="U1992" si="47843">parseTime(S1992)-(T1997=INT(RIGHT($F1992, 1)))</f>
        <v>8</v>
      </c>
      <c r="V1992" s="43">
        <f t="shared" ref="V1992:V1996" si="47844">isClocked(T1992)</f>
        <v>1</v>
      </c>
      <c r="W1992" s="34"/>
      <c r="X1992" s="35"/>
      <c r="Y1992" s="42">
        <f t="shared" ref="Y1992" si="47845">parseTime(W1992)-(X1997=INT(RIGHT($F1992, 1)))</f>
        <v>0</v>
      </c>
      <c r="Z1992" s="43">
        <f t="shared" ref="Z1992:Z1996" si="47846">isClocked(X1992)</f>
        <v>0</v>
      </c>
      <c r="AA1992" s="34" t="s">
        <v>136</v>
      </c>
      <c r="AB1992" s="35" t="s">
        <v>23</v>
      </c>
      <c r="AC1992" s="42">
        <f t="shared" ref="AC1992" si="47847">parseTime(AA1992)-(AB1997=INT(RIGHT($F1992, 1)))</f>
        <v>8</v>
      </c>
      <c r="AD1992" s="43">
        <f t="shared" ref="AD1992:AD1996" si="47848">isClocked(AB1992)</f>
        <v>1</v>
      </c>
      <c r="AE1992" s="34" t="s">
        <v>251</v>
      </c>
      <c r="AF1992" s="35" t="s">
        <v>25</v>
      </c>
      <c r="AG1992" s="42">
        <f t="shared" ref="AG1992" si="47849">parseTime(AE1992)-(AF1997=INT(RIGHT($F1992, 1)))</f>
        <v>4</v>
      </c>
      <c r="AH1992" s="43">
        <f t="shared" ref="AH1992:AH1996" si="47850">isClocked(AF1992)</f>
        <v>1</v>
      </c>
      <c r="AI1992" s="34" t="s">
        <v>136</v>
      </c>
      <c r="AJ1992" s="35" t="s">
        <v>23</v>
      </c>
      <c r="AK1992" s="42">
        <f>parseTime(AI1992)-(AJ1997=INT(RIGHT($F1992, 1)))</f>
        <v>8</v>
      </c>
      <c r="AL1992" s="43">
        <f t="shared" ref="AL1992:AL1996" si="47851">isClocked(AJ1992)</f>
        <v>1</v>
      </c>
      <c r="AM1992" s="34"/>
      <c r="AN1992" s="35"/>
      <c r="AO1992" s="42">
        <f t="shared" ref="AO1992" si="47852">parseTime(AM1992)-(AN1997=INT(RIGHT($F1992, 1)))</f>
        <v>0</v>
      </c>
      <c r="AP1992" s="43">
        <f t="shared" ref="AP1992:AP1996" si="47853">isClocked(AN1992)</f>
        <v>0</v>
      </c>
      <c r="AQ1992" s="34"/>
      <c r="AR1992" s="35"/>
      <c r="AS1992" s="42">
        <f t="shared" ref="AS1992" si="47854">parseTime(AQ1992)-(AR1997=INT(RIGHT($F1992, 1)))</f>
        <v>0</v>
      </c>
      <c r="AT1992" s="43">
        <f t="shared" ref="AT1992:AT1996" si="47855">isClocked(AR1992)</f>
        <v>0</v>
      </c>
      <c r="AU1992" s="34"/>
      <c r="AV1992" s="35"/>
      <c r="AW1992" s="42">
        <f>parseTime(AU1992)-(AV1997=INT(RIGHT($F1992, 1)))</f>
        <v>0</v>
      </c>
      <c r="AX1992" s="43">
        <f t="shared" ref="AX1992:AX1996" si="47856">isClocked(AV1992)</f>
        <v>0</v>
      </c>
      <c r="AY1992" s="34"/>
      <c r="AZ1992" s="35"/>
      <c r="BA1992" s="42">
        <f>parseTime(AY1992)-(AZ1997=INT(RIGHT($F1992, 1)))</f>
        <v>0</v>
      </c>
      <c r="BB1992" s="43">
        <f t="shared" ref="BB1992:BB1996" si="47857">isClocked(AZ1992)</f>
        <v>0</v>
      </c>
      <c r="BC1992" s="34"/>
      <c r="BD1992" s="35"/>
      <c r="BE1992" s="42">
        <f>parseTime(BC1992)-(BD1997=INT(RIGHT($F1992, 1)))</f>
        <v>0</v>
      </c>
      <c r="BF1992" s="43">
        <f t="shared" ref="BF1992:BF1996" si="47858">isClocked(BD1992)</f>
        <v>0</v>
      </c>
      <c r="BG1992" s="34"/>
      <c r="BH1992" s="35"/>
      <c r="BI1992" s="42">
        <f>parseTime(BG1992)-(BH1997=INT(RIGHT($F1992, 1)))</f>
        <v>0</v>
      </c>
      <c r="BJ1992" s="43">
        <f t="shared" ref="BJ1992:BJ1996" si="47859">isClocked(BH1992)</f>
        <v>0</v>
      </c>
      <c r="BK1992" s="34"/>
      <c r="BL1992" s="35"/>
      <c r="BM1992" s="42">
        <f>parseTime(BK1992)-(BL1997=INT(RIGHT($F1992, 1)))</f>
        <v>0</v>
      </c>
      <c r="BN1992" s="43">
        <f t="shared" ref="BN1992:BN1996" si="47860">isClocked(BL1992)</f>
        <v>0</v>
      </c>
      <c r="BO1992" s="34"/>
      <c r="BP1992" s="35"/>
      <c r="BQ1992" s="42">
        <f t="shared" ref="BQ1992" si="47861">parseTime(BO1992)-(BP1997=INT(RIGHT($F1992, 1)))</f>
        <v>0</v>
      </c>
      <c r="BR1992" s="43">
        <f t="shared" ref="BR1992:BR1996" si="47862">isClocked(BP1992)</f>
        <v>0</v>
      </c>
      <c r="BS1992" s="34" t="s">
        <v>136</v>
      </c>
      <c r="BT1992" s="35" t="s">
        <v>23</v>
      </c>
      <c r="BU1992" s="42">
        <f t="shared" ref="BU1992" si="47863">parseTime(BS1992)-(BT1997=INT(RIGHT($F1992, 1)))</f>
        <v>8</v>
      </c>
      <c r="BV1992" s="43">
        <f t="shared" ref="BV1992:BV1996" si="47864">isClocked(BT1992)</f>
        <v>1</v>
      </c>
      <c r="BW1992" s="34"/>
      <c r="BX1992" s="35"/>
      <c r="BY1992" s="42">
        <f t="shared" ref="BY1992" si="47865">parseTime(BW1992)-(BX1997=INT(RIGHT($F1992, 1)))</f>
        <v>0</v>
      </c>
      <c r="BZ1992" s="43">
        <f t="shared" ref="BZ1992:BZ1996" si="47866">isClocked(BX1992)</f>
        <v>0</v>
      </c>
      <c r="CA1992" s="34"/>
      <c r="CB1992" s="35"/>
      <c r="CC1992" s="42">
        <f t="shared" ref="CC1992" si="47867">parseTime(CA1992)-(CB1997=INT(RIGHT($F1992, 1)))</f>
        <v>0</v>
      </c>
      <c r="CD1992" s="43">
        <f t="shared" ref="CD1992:CD1996" si="47868">isClocked(CB1992)</f>
        <v>0</v>
      </c>
      <c r="CE1992" s="34"/>
      <c r="CF1992" s="35"/>
      <c r="CG1992" s="42">
        <f t="shared" ref="CG1992" si="47869">parseTime(CE1992)-(CF1997=INT(RIGHT($F1992, 1)))</f>
        <v>0</v>
      </c>
      <c r="CH1992" s="43">
        <f t="shared" ref="CH1992:CH1996" si="47870">isClocked(CF1992)</f>
        <v>0</v>
      </c>
    </row>
    <row r="1993" spans="1:86" x14ac:dyDescent="0.25">
      <c r="A1993" s="56" t="s">
        <v>0</v>
      </c>
      <c r="B1993" s="57">
        <f t="shared" ca="1" si="47352"/>
        <v>60</v>
      </c>
      <c r="C1993" s="14" t="s">
        <v>252</v>
      </c>
      <c r="D1993" s="14">
        <f t="shared" si="46835"/>
        <v>53.7</v>
      </c>
      <c r="E1993" s="55" t="str">
        <f t="shared" si="47353"/>
        <v>Thursday</v>
      </c>
      <c r="F1993" s="51" t="s">
        <v>129</v>
      </c>
      <c r="G1993" s="36"/>
      <c r="H1993" s="37"/>
      <c r="I1993" s="44">
        <f t="shared" ref="I1993" si="47871">parseTime(G1993)-(H1997=INT(RIGHT($F1993, 1)))</f>
        <v>0</v>
      </c>
      <c r="J1993" s="45">
        <f t="shared" si="47838"/>
        <v>0</v>
      </c>
      <c r="K1993" s="36"/>
      <c r="L1993" s="37"/>
      <c r="M1993" s="44">
        <f t="shared" ref="M1993" si="47872">parseTime(K1993)-(L1997=INT(RIGHT($F1993, 1)))</f>
        <v>0</v>
      </c>
      <c r="N1993" s="45">
        <f t="shared" si="47840"/>
        <v>0</v>
      </c>
      <c r="O1993" s="36"/>
      <c r="P1993" s="37"/>
      <c r="Q1993" s="44">
        <f t="shared" ref="Q1993" si="47873">parseTime(O1993)-(P1997=INT(RIGHT($F1993, 1)))</f>
        <v>0</v>
      </c>
      <c r="R1993" s="45">
        <f t="shared" si="47842"/>
        <v>0</v>
      </c>
      <c r="S1993" s="36"/>
      <c r="T1993" s="37"/>
      <c r="U1993" s="44">
        <f t="shared" ref="U1993" si="47874">parseTime(S1993)-(T1997=INT(RIGHT($F1993, 1)))</f>
        <v>0</v>
      </c>
      <c r="V1993" s="45">
        <f t="shared" si="47844"/>
        <v>0</v>
      </c>
      <c r="W1993" s="36"/>
      <c r="X1993" s="37"/>
      <c r="Y1993" s="44">
        <f t="shared" ref="Y1993" si="47875">parseTime(W1993)-(X1997=INT(RIGHT($F1993, 1)))</f>
        <v>0</v>
      </c>
      <c r="Z1993" s="45">
        <f t="shared" si="47846"/>
        <v>0</v>
      </c>
      <c r="AA1993" s="36"/>
      <c r="AB1993" s="37"/>
      <c r="AC1993" s="44">
        <f t="shared" ref="AC1993" si="47876">parseTime(AA1993)-(AB1997=INT(RIGHT($F1993, 1)))</f>
        <v>0</v>
      </c>
      <c r="AD1993" s="45">
        <f t="shared" si="47848"/>
        <v>0</v>
      </c>
      <c r="AE1993" s="36"/>
      <c r="AF1993" s="37"/>
      <c r="AG1993" s="44">
        <f t="shared" ref="AG1993" si="47877">parseTime(AE1993)-(AF1997=INT(RIGHT($F1993, 1)))</f>
        <v>0</v>
      </c>
      <c r="AH1993" s="45">
        <f t="shared" si="47850"/>
        <v>0</v>
      </c>
      <c r="AI1993" s="36"/>
      <c r="AJ1993" s="37"/>
      <c r="AK1993" s="44">
        <f>parseTime(AI1993)-(AJ1997=INT(RIGHT($F1993, 1)))</f>
        <v>0</v>
      </c>
      <c r="AL1993" s="45">
        <f t="shared" si="47851"/>
        <v>0</v>
      </c>
      <c r="AM1993" s="36"/>
      <c r="AN1993" s="37"/>
      <c r="AO1993" s="44">
        <f t="shared" ref="AO1993" si="47878">parseTime(AM1993)-(AN1997=INT(RIGHT($F1993, 1)))</f>
        <v>0</v>
      </c>
      <c r="AP1993" s="45">
        <f t="shared" si="47853"/>
        <v>0</v>
      </c>
      <c r="AQ1993" s="36"/>
      <c r="AR1993" s="37"/>
      <c r="AS1993" s="44">
        <f t="shared" ref="AS1993" si="47879">parseTime(AQ1993)-(AR1997=INT(RIGHT($F1993, 1)))</f>
        <v>0</v>
      </c>
      <c r="AT1993" s="45">
        <f t="shared" si="47855"/>
        <v>0</v>
      </c>
      <c r="AU1993" s="36"/>
      <c r="AV1993" s="37"/>
      <c r="AW1993" s="44">
        <f>parseTime(AU1993)-(AV1997=INT(RIGHT($F1993, 1)))</f>
        <v>0</v>
      </c>
      <c r="AX1993" s="45">
        <f t="shared" si="47856"/>
        <v>0</v>
      </c>
      <c r="AY1993" s="36"/>
      <c r="AZ1993" s="37"/>
      <c r="BA1993" s="44">
        <f>parseTime(AY1993)-(AZ1997=INT(RIGHT($F1993, 1)))</f>
        <v>0</v>
      </c>
      <c r="BB1993" s="45">
        <f t="shared" si="47857"/>
        <v>0</v>
      </c>
      <c r="BC1993" s="36"/>
      <c r="BD1993" s="37"/>
      <c r="BE1993" s="44">
        <f>parseTime(BC1993)-(BD1997=INT(RIGHT($F1993, 1)))</f>
        <v>0</v>
      </c>
      <c r="BF1993" s="45">
        <f t="shared" si="47858"/>
        <v>0</v>
      </c>
      <c r="BG1993" s="36"/>
      <c r="BH1993" s="37"/>
      <c r="BI1993" s="44">
        <f>parseTime(BG1993)-(BH1997=INT(RIGHT($F1993, 1)))</f>
        <v>0</v>
      </c>
      <c r="BJ1993" s="45">
        <f t="shared" si="47859"/>
        <v>0</v>
      </c>
      <c r="BK1993" s="36"/>
      <c r="BL1993" s="37"/>
      <c r="BM1993" s="44">
        <f>parseTime(BK1993)-(BL1997=INT(RIGHT($F1993, 1)))</f>
        <v>0</v>
      </c>
      <c r="BN1993" s="45">
        <f t="shared" si="47860"/>
        <v>0</v>
      </c>
      <c r="BO1993" s="36"/>
      <c r="BP1993" s="37"/>
      <c r="BQ1993" s="44">
        <f t="shared" ref="BQ1993" si="47880">parseTime(BO1993)-(BP1997=INT(RIGHT($F1993, 1)))</f>
        <v>0</v>
      </c>
      <c r="BR1993" s="45">
        <f t="shared" si="47862"/>
        <v>0</v>
      </c>
      <c r="BS1993" s="36"/>
      <c r="BT1993" s="37"/>
      <c r="BU1993" s="44">
        <f t="shared" ref="BU1993" si="47881">parseTime(BS1993)-(BT1997=INT(RIGHT($F1993, 1)))</f>
        <v>0</v>
      </c>
      <c r="BV1993" s="45">
        <f t="shared" si="47864"/>
        <v>0</v>
      </c>
      <c r="BW1993" s="36"/>
      <c r="BX1993" s="37"/>
      <c r="BY1993" s="44">
        <f t="shared" ref="BY1993" si="47882">parseTime(BW1993)-(BX1997=INT(RIGHT($F1993, 1)))</f>
        <v>0</v>
      </c>
      <c r="BZ1993" s="45">
        <f t="shared" si="47866"/>
        <v>0</v>
      </c>
      <c r="CA1993" s="36"/>
      <c r="CB1993" s="37"/>
      <c r="CC1993" s="44">
        <f t="shared" ref="CC1993" si="47883">parseTime(CA1993)-(CB1997=INT(RIGHT($F1993, 1)))</f>
        <v>0</v>
      </c>
      <c r="CD1993" s="45">
        <f t="shared" si="47868"/>
        <v>0</v>
      </c>
      <c r="CE1993" s="36"/>
      <c r="CF1993" s="37"/>
      <c r="CG1993" s="44">
        <f t="shared" ref="CG1993" si="47884">parseTime(CE1993)-(CF1997=INT(RIGHT($F1993, 1)))</f>
        <v>0</v>
      </c>
      <c r="CH1993" s="45">
        <f t="shared" si="47870"/>
        <v>0</v>
      </c>
    </row>
    <row r="1994" spans="1:86" x14ac:dyDescent="0.25">
      <c r="A1994" s="56" t="s">
        <v>117</v>
      </c>
      <c r="B1994" s="57">
        <f t="shared" ref="B1994" ca="1" si="47885">roleHours(G1992:CH1998, "MFD")</f>
        <v>56</v>
      </c>
      <c r="C1994" s="14">
        <f t="shared" ref="C1994:C1997" ca="1" si="47886">B1994/8</f>
        <v>7</v>
      </c>
      <c r="D1994" s="14">
        <f t="shared" ref="D1994" ca="1" si="47887">B1993-D1993</f>
        <v>6.2999999999999972</v>
      </c>
      <c r="E1994" s="20" t="s">
        <v>127</v>
      </c>
      <c r="F1994" s="51" t="s">
        <v>130</v>
      </c>
      <c r="G1994" s="36"/>
      <c r="H1994" s="37"/>
      <c r="I1994" s="44">
        <f t="shared" ref="I1994" si="47888">parseTime(G1994)-(H1997=INT(RIGHT($F1994, 1)))</f>
        <v>0</v>
      </c>
      <c r="J1994" s="45">
        <f t="shared" si="47838"/>
        <v>0</v>
      </c>
      <c r="K1994" s="36"/>
      <c r="L1994" s="37"/>
      <c r="M1994" s="44">
        <f t="shared" ref="M1994" si="47889">parseTime(K1994)-(L1997=INT(RIGHT($F1994, 1)))</f>
        <v>0</v>
      </c>
      <c r="N1994" s="45">
        <f t="shared" si="47840"/>
        <v>0</v>
      </c>
      <c r="O1994" s="36"/>
      <c r="P1994" s="37"/>
      <c r="Q1994" s="44">
        <f t="shared" ref="Q1994" si="47890">parseTime(O1994)-(P1997=INT(RIGHT($F1994, 1)))</f>
        <v>0</v>
      </c>
      <c r="R1994" s="45">
        <f t="shared" si="47842"/>
        <v>0</v>
      </c>
      <c r="S1994" s="36"/>
      <c r="T1994" s="37"/>
      <c r="U1994" s="44">
        <f t="shared" ref="U1994" si="47891">parseTime(S1994)-(T1997=INT(RIGHT($F1994, 1)))</f>
        <v>0</v>
      </c>
      <c r="V1994" s="45">
        <f t="shared" si="47844"/>
        <v>0</v>
      </c>
      <c r="W1994" s="36"/>
      <c r="X1994" s="37"/>
      <c r="Y1994" s="44">
        <f t="shared" ref="Y1994" si="47892">parseTime(W1994)-(X1997=INT(RIGHT($F1994, 1)))</f>
        <v>0</v>
      </c>
      <c r="Z1994" s="45">
        <f t="shared" si="47846"/>
        <v>0</v>
      </c>
      <c r="AA1994" s="36"/>
      <c r="AB1994" s="37"/>
      <c r="AC1994" s="44">
        <f t="shared" ref="AC1994" si="47893">parseTime(AA1994)-(AB1997=INT(RIGHT($F1994, 1)))</f>
        <v>0</v>
      </c>
      <c r="AD1994" s="45">
        <f t="shared" si="47848"/>
        <v>0</v>
      </c>
      <c r="AE1994" s="36"/>
      <c r="AF1994" s="37"/>
      <c r="AG1994" s="44">
        <f t="shared" ref="AG1994" si="47894">parseTime(AE1994)-(AF1997=INT(RIGHT($F1994, 1)))</f>
        <v>0</v>
      </c>
      <c r="AH1994" s="45">
        <f t="shared" si="47850"/>
        <v>0</v>
      </c>
      <c r="AI1994" s="36"/>
      <c r="AJ1994" s="37"/>
      <c r="AK1994" s="44">
        <f>parseTime(AI1994)-(AJ1997=INT(RIGHT($F1994, 1)))</f>
        <v>0</v>
      </c>
      <c r="AL1994" s="45">
        <f t="shared" si="47851"/>
        <v>0</v>
      </c>
      <c r="AM1994" s="36"/>
      <c r="AN1994" s="37"/>
      <c r="AO1994" s="44">
        <f t="shared" ref="AO1994" si="47895">parseTime(AM1994)-(AN1997=INT(RIGHT($F1994, 1)))</f>
        <v>0</v>
      </c>
      <c r="AP1994" s="45">
        <f t="shared" si="47853"/>
        <v>0</v>
      </c>
      <c r="AQ1994" s="36"/>
      <c r="AR1994" s="37"/>
      <c r="AS1994" s="44">
        <f t="shared" ref="AS1994" si="47896">parseTime(AQ1994)-(AR1997=INT(RIGHT($F1994, 1)))</f>
        <v>0</v>
      </c>
      <c r="AT1994" s="45">
        <f t="shared" si="47855"/>
        <v>0</v>
      </c>
      <c r="AU1994" s="36"/>
      <c r="AV1994" s="37"/>
      <c r="AW1994" s="44">
        <f>parseTime(AU1994)-(AV1997=INT(RIGHT($F1994, 1)))</f>
        <v>0</v>
      </c>
      <c r="AX1994" s="45">
        <f t="shared" si="47856"/>
        <v>0</v>
      </c>
      <c r="AY1994" s="36"/>
      <c r="AZ1994" s="37"/>
      <c r="BA1994" s="44">
        <f>parseTime(AY1994)-(AZ1997=INT(RIGHT($F1994, 1)))</f>
        <v>0</v>
      </c>
      <c r="BB1994" s="45">
        <f t="shared" si="47857"/>
        <v>0</v>
      </c>
      <c r="BC1994" s="36"/>
      <c r="BD1994" s="37"/>
      <c r="BE1994" s="44">
        <f>parseTime(BC1994)-(BD1997=INT(RIGHT($F1994, 1)))</f>
        <v>0</v>
      </c>
      <c r="BF1994" s="45">
        <f t="shared" si="47858"/>
        <v>0</v>
      </c>
      <c r="BG1994" s="36"/>
      <c r="BH1994" s="37"/>
      <c r="BI1994" s="44">
        <f>parseTime(BG1994)-(BH1997=INT(RIGHT($F1994, 1)))</f>
        <v>0</v>
      </c>
      <c r="BJ1994" s="45">
        <f t="shared" si="47859"/>
        <v>0</v>
      </c>
      <c r="BK1994" s="36"/>
      <c r="BL1994" s="37"/>
      <c r="BM1994" s="44">
        <f>parseTime(BK1994)-(BL1997=INT(RIGHT($F1994, 1)))</f>
        <v>0</v>
      </c>
      <c r="BN1994" s="45">
        <f t="shared" si="47860"/>
        <v>0</v>
      </c>
      <c r="BO1994" s="36"/>
      <c r="BP1994" s="37"/>
      <c r="BQ1994" s="44">
        <f t="shared" ref="BQ1994" si="47897">parseTime(BO1994)-(BP1997=INT(RIGHT($F1994, 1)))</f>
        <v>0</v>
      </c>
      <c r="BR1994" s="45">
        <f t="shared" si="47862"/>
        <v>0</v>
      </c>
      <c r="BS1994" s="36"/>
      <c r="BT1994" s="37"/>
      <c r="BU1994" s="44">
        <f t="shared" ref="BU1994" si="47898">parseTime(BS1994)-(BT1997=INT(RIGHT($F1994, 1)))</f>
        <v>0</v>
      </c>
      <c r="BV1994" s="45">
        <f t="shared" si="47864"/>
        <v>0</v>
      </c>
      <c r="BW1994" s="36"/>
      <c r="BX1994" s="37"/>
      <c r="BY1994" s="44">
        <f t="shared" ref="BY1994" si="47899">parseTime(BW1994)-(BX1997=INT(RIGHT($F1994, 1)))</f>
        <v>0</v>
      </c>
      <c r="BZ1994" s="45">
        <f t="shared" si="47866"/>
        <v>0</v>
      </c>
      <c r="CA1994" s="36"/>
      <c r="CB1994" s="37"/>
      <c r="CC1994" s="44">
        <f t="shared" ref="CC1994" si="47900">parseTime(CA1994)-(CB1997=INT(RIGHT($F1994, 1)))</f>
        <v>0</v>
      </c>
      <c r="CD1994" s="45">
        <f t="shared" si="47868"/>
        <v>0</v>
      </c>
      <c r="CE1994" s="36"/>
      <c r="CF1994" s="37"/>
      <c r="CG1994" s="44">
        <f t="shared" ref="CG1994" si="47901">parseTime(CE1994)-(CF1997=INT(RIGHT($F1994, 1)))</f>
        <v>0</v>
      </c>
      <c r="CH1994" s="45">
        <f t="shared" si="47870"/>
        <v>0</v>
      </c>
    </row>
    <row r="1995" spans="1:86" x14ac:dyDescent="0.25">
      <c r="A1995" s="56"/>
      <c r="B1995" s="57"/>
      <c r="C1995" s="14">
        <f t="shared" si="47886"/>
        <v>0</v>
      </c>
      <c r="D1995" s="14" t="s">
        <v>259</v>
      </c>
      <c r="E1995" s="20">
        <v>4.25</v>
      </c>
      <c r="F1995" s="51" t="s">
        <v>131</v>
      </c>
      <c r="G1995" s="36"/>
      <c r="H1995" s="37"/>
      <c r="I1995" s="44">
        <f t="shared" ref="I1995" si="47902">parseTime(G1995)-(H1997=INT(RIGHT($F1995, 1)))</f>
        <v>0</v>
      </c>
      <c r="J1995" s="45">
        <f t="shared" si="47838"/>
        <v>0</v>
      </c>
      <c r="K1995" s="36"/>
      <c r="L1995" s="37"/>
      <c r="M1995" s="44">
        <f t="shared" ref="M1995" si="47903">parseTime(K1995)-(L1997=INT(RIGHT($F1995, 1)))</f>
        <v>0</v>
      </c>
      <c r="N1995" s="45">
        <f t="shared" si="47840"/>
        <v>0</v>
      </c>
      <c r="O1995" s="36"/>
      <c r="P1995" s="37"/>
      <c r="Q1995" s="44">
        <f t="shared" ref="Q1995" si="47904">parseTime(O1995)-(P1997=INT(RIGHT($F1995, 1)))</f>
        <v>0</v>
      </c>
      <c r="R1995" s="45">
        <f t="shared" si="47842"/>
        <v>0</v>
      </c>
      <c r="S1995" s="36"/>
      <c r="T1995" s="37"/>
      <c r="U1995" s="44">
        <f t="shared" ref="U1995" si="47905">parseTime(S1995)-(T1997=INT(RIGHT($F1995, 1)))</f>
        <v>0</v>
      </c>
      <c r="V1995" s="45">
        <f t="shared" si="47844"/>
        <v>0</v>
      </c>
      <c r="W1995" s="36"/>
      <c r="X1995" s="37"/>
      <c r="Y1995" s="44">
        <f t="shared" ref="Y1995" si="47906">parseTime(W1995)-(X1997=INT(RIGHT($F1995, 1)))</f>
        <v>0</v>
      </c>
      <c r="Z1995" s="45">
        <f t="shared" si="47846"/>
        <v>0</v>
      </c>
      <c r="AA1995" s="36"/>
      <c r="AB1995" s="37"/>
      <c r="AC1995" s="44">
        <f t="shared" ref="AC1995" si="47907">parseTime(AA1995)-(AB1997=INT(RIGHT($F1995, 1)))</f>
        <v>0</v>
      </c>
      <c r="AD1995" s="45">
        <f t="shared" si="47848"/>
        <v>0</v>
      </c>
      <c r="AE1995" s="36"/>
      <c r="AF1995" s="37"/>
      <c r="AG1995" s="44">
        <f t="shared" ref="AG1995" si="47908">parseTime(AE1995)-(AF1997=INT(RIGHT($F1995, 1)))</f>
        <v>0</v>
      </c>
      <c r="AH1995" s="45">
        <f t="shared" si="47850"/>
        <v>0</v>
      </c>
      <c r="AI1995" s="36"/>
      <c r="AJ1995" s="37"/>
      <c r="AK1995" s="44">
        <f>parseTime(AI1995)-(AJ1997=INT(RIGHT($F1995, 1)))</f>
        <v>0</v>
      </c>
      <c r="AL1995" s="45">
        <f t="shared" si="47851"/>
        <v>0</v>
      </c>
      <c r="AM1995" s="36"/>
      <c r="AN1995" s="37"/>
      <c r="AO1995" s="44">
        <f t="shared" ref="AO1995" si="47909">parseTime(AM1995)-(AN1997=INT(RIGHT($F1995, 1)))</f>
        <v>0</v>
      </c>
      <c r="AP1995" s="45">
        <f t="shared" si="47853"/>
        <v>0</v>
      </c>
      <c r="AQ1995" s="36"/>
      <c r="AR1995" s="37"/>
      <c r="AS1995" s="44">
        <f t="shared" ref="AS1995" si="47910">parseTime(AQ1995)-(AR1997=INT(RIGHT($F1995, 1)))</f>
        <v>0</v>
      </c>
      <c r="AT1995" s="45">
        <f t="shared" si="47855"/>
        <v>0</v>
      </c>
      <c r="AU1995" s="36"/>
      <c r="AV1995" s="37"/>
      <c r="AW1995" s="44">
        <f>parseTime(AU1995)-(AV1997=INT(RIGHT($F1995, 1)))</f>
        <v>0</v>
      </c>
      <c r="AX1995" s="45">
        <f t="shared" si="47856"/>
        <v>0</v>
      </c>
      <c r="AY1995" s="36"/>
      <c r="AZ1995" s="37"/>
      <c r="BA1995" s="44">
        <f>parseTime(AY1995)-(AZ1997=INT(RIGHT($F1995, 1)))</f>
        <v>0</v>
      </c>
      <c r="BB1995" s="45">
        <f t="shared" si="47857"/>
        <v>0</v>
      </c>
      <c r="BC1995" s="36"/>
      <c r="BD1995" s="37"/>
      <c r="BE1995" s="44">
        <f>parseTime(BC1995)-(BD1997=INT(RIGHT($F1995, 1)))</f>
        <v>0</v>
      </c>
      <c r="BF1995" s="45">
        <f t="shared" si="47858"/>
        <v>0</v>
      </c>
      <c r="BG1995" s="36"/>
      <c r="BH1995" s="37"/>
      <c r="BI1995" s="44">
        <f>parseTime(BG1995)-(BH1997=INT(RIGHT($F1995, 1)))</f>
        <v>0</v>
      </c>
      <c r="BJ1995" s="45">
        <f t="shared" si="47859"/>
        <v>0</v>
      </c>
      <c r="BK1995" s="36"/>
      <c r="BL1995" s="37"/>
      <c r="BM1995" s="44">
        <f>parseTime(BK1995)-(BL1997=INT(RIGHT($F1995, 1)))</f>
        <v>0</v>
      </c>
      <c r="BN1995" s="45">
        <f t="shared" si="47860"/>
        <v>0</v>
      </c>
      <c r="BO1995" s="36"/>
      <c r="BP1995" s="37"/>
      <c r="BQ1995" s="44">
        <f t="shared" ref="BQ1995" si="47911">parseTime(BO1995)-(BP1997=INT(RIGHT($F1995, 1)))</f>
        <v>0</v>
      </c>
      <c r="BR1995" s="45">
        <f t="shared" si="47862"/>
        <v>0</v>
      </c>
      <c r="BS1995" s="36"/>
      <c r="BT1995" s="37"/>
      <c r="BU1995" s="44">
        <f t="shared" ref="BU1995" si="47912">parseTime(BS1995)-(BT1997=INT(RIGHT($F1995, 1)))</f>
        <v>0</v>
      </c>
      <c r="BV1995" s="45">
        <f t="shared" si="47864"/>
        <v>0</v>
      </c>
      <c r="BW1995" s="36"/>
      <c r="BX1995" s="37"/>
      <c r="BY1995" s="44">
        <f t="shared" ref="BY1995" si="47913">parseTime(BW1995)-(BX1997=INT(RIGHT($F1995, 1)))</f>
        <v>0</v>
      </c>
      <c r="BZ1995" s="45">
        <f t="shared" si="47866"/>
        <v>0</v>
      </c>
      <c r="CA1995" s="36"/>
      <c r="CB1995" s="37"/>
      <c r="CC1995" s="44">
        <f t="shared" ref="CC1995" si="47914">parseTime(CA1995)-(CB1997=INT(RIGHT($F1995, 1)))</f>
        <v>0</v>
      </c>
      <c r="CD1995" s="45">
        <f t="shared" si="47868"/>
        <v>0</v>
      </c>
      <c r="CE1995" s="36"/>
      <c r="CF1995" s="37"/>
      <c r="CG1995" s="44">
        <f t="shared" ref="CG1995" si="47915">parseTime(CE1995)-(CF1997=INT(RIGHT($F1995, 1)))</f>
        <v>0</v>
      </c>
      <c r="CH1995" s="45">
        <f t="shared" si="47870"/>
        <v>0</v>
      </c>
    </row>
    <row r="1996" spans="1:86" x14ac:dyDescent="0.25">
      <c r="A1996" s="56" t="s">
        <v>119</v>
      </c>
      <c r="B1996" s="57">
        <f t="shared" ref="B1996" ca="1" si="47916">roleHours(G1992:CH1998, "MCC")</f>
        <v>4</v>
      </c>
      <c r="C1996" s="14">
        <f t="shared" ca="1" si="47886"/>
        <v>0.5</v>
      </c>
      <c r="D1996" s="14" t="s">
        <v>260</v>
      </c>
      <c r="E1996" s="20">
        <v>4.6500000000000004</v>
      </c>
      <c r="F1996" s="51" t="s">
        <v>132</v>
      </c>
      <c r="G1996" s="36"/>
      <c r="H1996" s="37"/>
      <c r="I1996" s="44">
        <f t="shared" ref="I1996" si="47917">parseTime(G1996)-(H1997=INT(RIGHT($F1996, 1)))</f>
        <v>0</v>
      </c>
      <c r="J1996" s="45">
        <f t="shared" si="47838"/>
        <v>0</v>
      </c>
      <c r="K1996" s="36"/>
      <c r="L1996" s="37"/>
      <c r="M1996" s="44">
        <f t="shared" ref="M1996" si="47918">parseTime(K1996)-(L1997=INT(RIGHT($F1996, 1)))</f>
        <v>0</v>
      </c>
      <c r="N1996" s="45">
        <f t="shared" si="47840"/>
        <v>0</v>
      </c>
      <c r="O1996" s="36"/>
      <c r="P1996" s="37"/>
      <c r="Q1996" s="44">
        <f t="shared" ref="Q1996" si="47919">parseTime(O1996)-(P1997=INT(RIGHT($F1996, 1)))</f>
        <v>0</v>
      </c>
      <c r="R1996" s="45">
        <f t="shared" si="47842"/>
        <v>0</v>
      </c>
      <c r="S1996" s="36"/>
      <c r="T1996" s="37"/>
      <c r="U1996" s="44">
        <f t="shared" ref="U1996" si="47920">parseTime(S1996)-(T1997=INT(RIGHT($F1996, 1)))</f>
        <v>0</v>
      </c>
      <c r="V1996" s="45">
        <f t="shared" si="47844"/>
        <v>0</v>
      </c>
      <c r="W1996" s="36"/>
      <c r="X1996" s="37"/>
      <c r="Y1996" s="44">
        <f t="shared" ref="Y1996" si="47921">parseTime(W1996)-(X1997=INT(RIGHT($F1996, 1)))</f>
        <v>0</v>
      </c>
      <c r="Z1996" s="45">
        <f t="shared" si="47846"/>
        <v>0</v>
      </c>
      <c r="AA1996" s="36"/>
      <c r="AB1996" s="37"/>
      <c r="AC1996" s="44">
        <f t="shared" ref="AC1996" si="47922">parseTime(AA1996)-(AB1997=INT(RIGHT($F1996, 1)))</f>
        <v>0</v>
      </c>
      <c r="AD1996" s="45">
        <f t="shared" si="47848"/>
        <v>0</v>
      </c>
      <c r="AE1996" s="36"/>
      <c r="AF1996" s="37"/>
      <c r="AG1996" s="44">
        <f t="shared" ref="AG1996" si="47923">parseTime(AE1996)-(AF1997=INT(RIGHT($F1996, 1)))</f>
        <v>0</v>
      </c>
      <c r="AH1996" s="45">
        <f t="shared" si="47850"/>
        <v>0</v>
      </c>
      <c r="AI1996" s="36"/>
      <c r="AJ1996" s="37"/>
      <c r="AK1996" s="44">
        <f>parseTime(AI1996)-(AJ1997=INT(RIGHT($F1996, 1)))</f>
        <v>0</v>
      </c>
      <c r="AL1996" s="45">
        <f t="shared" si="47851"/>
        <v>0</v>
      </c>
      <c r="AM1996" s="36"/>
      <c r="AN1996" s="37"/>
      <c r="AO1996" s="44">
        <f t="shared" ref="AO1996" si="47924">parseTime(AM1996)-(AN1997=INT(RIGHT($F1996, 1)))</f>
        <v>0</v>
      </c>
      <c r="AP1996" s="45">
        <f t="shared" si="47853"/>
        <v>0</v>
      </c>
      <c r="AQ1996" s="36"/>
      <c r="AR1996" s="37"/>
      <c r="AS1996" s="44">
        <f t="shared" ref="AS1996" si="47925">parseTime(AQ1996)-(AR1997=INT(RIGHT($F1996, 1)))</f>
        <v>0</v>
      </c>
      <c r="AT1996" s="45">
        <f t="shared" si="47855"/>
        <v>0</v>
      </c>
      <c r="AU1996" s="36"/>
      <c r="AV1996" s="37"/>
      <c r="AW1996" s="44">
        <f>parseTime(AU1996)-(AV1997=INT(RIGHT($F1996, 1)))</f>
        <v>0</v>
      </c>
      <c r="AX1996" s="45">
        <f t="shared" si="47856"/>
        <v>0</v>
      </c>
      <c r="AY1996" s="36"/>
      <c r="AZ1996" s="37"/>
      <c r="BA1996" s="44">
        <f>parseTime(AY1996)-(AZ1997=INT(RIGHT($F1996, 1)))</f>
        <v>0</v>
      </c>
      <c r="BB1996" s="45">
        <f t="shared" si="47857"/>
        <v>0</v>
      </c>
      <c r="BC1996" s="36"/>
      <c r="BD1996" s="37"/>
      <c r="BE1996" s="44">
        <f>parseTime(BC1996)-(BD1997=INT(RIGHT($F1996, 1)))</f>
        <v>0</v>
      </c>
      <c r="BF1996" s="45">
        <f t="shared" si="47858"/>
        <v>0</v>
      </c>
      <c r="BG1996" s="36"/>
      <c r="BH1996" s="37"/>
      <c r="BI1996" s="44">
        <f>parseTime(BG1996)-(BH1997=INT(RIGHT($F1996, 1)))</f>
        <v>0</v>
      </c>
      <c r="BJ1996" s="45">
        <f t="shared" si="47859"/>
        <v>0</v>
      </c>
      <c r="BK1996" s="36"/>
      <c r="BL1996" s="37"/>
      <c r="BM1996" s="44">
        <f>parseTime(BK1996)-(BL1997=INT(RIGHT($F1996, 1)))</f>
        <v>0</v>
      </c>
      <c r="BN1996" s="45">
        <f t="shared" si="47860"/>
        <v>0</v>
      </c>
      <c r="BO1996" s="36"/>
      <c r="BP1996" s="37"/>
      <c r="BQ1996" s="44">
        <f t="shared" ref="BQ1996" si="47926">parseTime(BO1996)-(BP1997=INT(RIGHT($F1996, 1)))</f>
        <v>0</v>
      </c>
      <c r="BR1996" s="45">
        <f t="shared" si="47862"/>
        <v>0</v>
      </c>
      <c r="BS1996" s="36"/>
      <c r="BT1996" s="37"/>
      <c r="BU1996" s="44">
        <f t="shared" ref="BU1996" si="47927">parseTime(BS1996)-(BT1997=INT(RIGHT($F1996, 1)))</f>
        <v>0</v>
      </c>
      <c r="BV1996" s="45">
        <f t="shared" si="47864"/>
        <v>0</v>
      </c>
      <c r="BW1996" s="36"/>
      <c r="BX1996" s="37"/>
      <c r="BY1996" s="44">
        <f t="shared" ref="BY1996" si="47928">parseTime(BW1996)-(BX1997=INT(RIGHT($F1996, 1)))</f>
        <v>0</v>
      </c>
      <c r="BZ1996" s="45">
        <f t="shared" si="47866"/>
        <v>0</v>
      </c>
      <c r="CA1996" s="36"/>
      <c r="CB1996" s="37"/>
      <c r="CC1996" s="44">
        <f t="shared" ref="CC1996" si="47929">parseTime(CA1996)-(CB1997=INT(RIGHT($F1996, 1)))</f>
        <v>0</v>
      </c>
      <c r="CD1996" s="45">
        <f t="shared" si="47868"/>
        <v>0</v>
      </c>
      <c r="CE1996" s="36"/>
      <c r="CF1996" s="37"/>
      <c r="CG1996" s="44">
        <f t="shared" ref="CG1996" si="47930">parseTime(CE1996)-(CF1997=INT(RIGHT($F1996, 1)))</f>
        <v>0</v>
      </c>
      <c r="CH1996" s="45">
        <f t="shared" si="47870"/>
        <v>0</v>
      </c>
    </row>
    <row r="1997" spans="1:86" x14ac:dyDescent="0.25">
      <c r="A1997" s="56"/>
      <c r="B1997" s="57"/>
      <c r="C1997" s="14">
        <f t="shared" si="47886"/>
        <v>0</v>
      </c>
      <c r="D1997" s="14"/>
      <c r="E1997" s="20">
        <f t="shared" ref="E1997" si="47931">((7.5/2)-0.5+E1996)*8</f>
        <v>63.2</v>
      </c>
      <c r="F1997" s="51"/>
      <c r="G1997" s="46" t="s">
        <v>134</v>
      </c>
      <c r="H1997" s="38">
        <f t="shared" ref="H1997" si="47932">lunchAdjust(G1992:H1996)</f>
        <v>1</v>
      </c>
      <c r="I1997" s="48" t="s">
        <v>0</v>
      </c>
      <c r="J1997" s="39">
        <f t="shared" ref="J1997" si="47933">SUMPRODUCT(I1992:I1996*J1992:J1996)</f>
        <v>8</v>
      </c>
      <c r="K1997" s="46" t="s">
        <v>134</v>
      </c>
      <c r="L1997" s="38">
        <f t="shared" ref="L1997" si="47934">lunchAdjust(K1992:L1996)</f>
        <v>1</v>
      </c>
      <c r="M1997" s="48" t="s">
        <v>0</v>
      </c>
      <c r="N1997" s="39">
        <f t="shared" ref="N1997" si="47935">SUMPRODUCT(M1992:M1996*N1992:N1996)</f>
        <v>8</v>
      </c>
      <c r="O1997" s="46" t="s">
        <v>134</v>
      </c>
      <c r="P1997" s="38">
        <f t="shared" ref="P1997" si="47936">lunchAdjust(O1992:P1996)</f>
        <v>1</v>
      </c>
      <c r="Q1997" s="48" t="s">
        <v>0</v>
      </c>
      <c r="R1997" s="39">
        <f t="shared" ref="R1997" si="47937">SUMPRODUCT(Q1992:Q1996*R1992:R1996)</f>
        <v>8</v>
      </c>
      <c r="S1997" s="46" t="s">
        <v>134</v>
      </c>
      <c r="T1997" s="38">
        <f t="shared" ref="T1997" si="47938">lunchAdjust(S1992:T1996)</f>
        <v>1</v>
      </c>
      <c r="U1997" s="48" t="s">
        <v>0</v>
      </c>
      <c r="V1997" s="39">
        <f t="shared" ref="V1997" si="47939">SUMPRODUCT(U1992:U1996*V1992:V1996)</f>
        <v>8</v>
      </c>
      <c r="W1997" s="46" t="s">
        <v>134</v>
      </c>
      <c r="X1997" s="38">
        <f t="shared" ref="X1997" si="47940">lunchAdjust(W1992:X1996)</f>
        <v>0</v>
      </c>
      <c r="Y1997" s="48" t="s">
        <v>0</v>
      </c>
      <c r="Z1997" s="39">
        <f t="shared" ref="Z1997" si="47941">SUMPRODUCT(Y1992:Y1996*Z1992:Z1996)</f>
        <v>0</v>
      </c>
      <c r="AA1997" s="46" t="s">
        <v>134</v>
      </c>
      <c r="AB1997" s="38">
        <f t="shared" ref="AB1997" si="47942">lunchAdjust(AA1992:AB1996)</f>
        <v>1</v>
      </c>
      <c r="AC1997" s="48" t="s">
        <v>0</v>
      </c>
      <c r="AD1997" s="39">
        <f t="shared" ref="AD1997" si="47943">SUMPRODUCT(AC1992:AC1996*AD1992:AD1996)</f>
        <v>8</v>
      </c>
      <c r="AE1997" s="46" t="s">
        <v>134</v>
      </c>
      <c r="AF1997" s="38">
        <f t="shared" ref="AF1997" si="47944">lunchAdjust(AE1992:AF1996)</f>
        <v>0</v>
      </c>
      <c r="AG1997" s="48" t="s">
        <v>0</v>
      </c>
      <c r="AH1997" s="39">
        <f t="shared" ref="AH1997" si="47945">SUMPRODUCT(AG1992:AG1996*AH1992:AH1996)</f>
        <v>4</v>
      </c>
      <c r="AI1997" s="46" t="s">
        <v>134</v>
      </c>
      <c r="AJ1997" s="38">
        <f t="shared" ref="AJ1997" si="47946">lunchAdjust(AI1992:AJ1996)</f>
        <v>1</v>
      </c>
      <c r="AK1997" s="48" t="s">
        <v>0</v>
      </c>
      <c r="AL1997" s="39">
        <f t="shared" ref="AL1997" si="47947">SUMPRODUCT(AK1992:AK1996*AL1992:AL1996)</f>
        <v>8</v>
      </c>
      <c r="AM1997" s="46" t="s">
        <v>134</v>
      </c>
      <c r="AN1997" s="38">
        <f t="shared" ref="AN1997" si="47948">lunchAdjust(AM1992:AN1996)</f>
        <v>0</v>
      </c>
      <c r="AO1997" s="48" t="s">
        <v>0</v>
      </c>
      <c r="AP1997" s="39">
        <f t="shared" ref="AP1997" si="47949">SUMPRODUCT(AO1992:AO1996*AP1992:AP1996)</f>
        <v>0</v>
      </c>
      <c r="AQ1997" s="46" t="s">
        <v>134</v>
      </c>
      <c r="AR1997" s="38">
        <f t="shared" ref="AR1997" si="47950">lunchAdjust(AQ1992:AR1996)</f>
        <v>0</v>
      </c>
      <c r="AS1997" s="48" t="s">
        <v>0</v>
      </c>
      <c r="AT1997" s="39">
        <f t="shared" ref="AT1997" si="47951">SUMPRODUCT(AS1992:AS1996*AT1992:AT1996)</f>
        <v>0</v>
      </c>
      <c r="AU1997" s="46" t="s">
        <v>134</v>
      </c>
      <c r="AV1997" s="38">
        <f t="shared" ref="AV1997" si="47952">lunchAdjust(AU1992:AV1996)</f>
        <v>0</v>
      </c>
      <c r="AW1997" s="48" t="s">
        <v>0</v>
      </c>
      <c r="AX1997" s="39">
        <f t="shared" ref="AX1997" si="47953">SUMPRODUCT(AW1992:AW1996*AX1992:AX1996)</f>
        <v>0</v>
      </c>
      <c r="AY1997" s="46" t="s">
        <v>134</v>
      </c>
      <c r="AZ1997" s="38">
        <f t="shared" ref="AZ1997" si="47954">lunchAdjust(AY1992:AZ1996)</f>
        <v>0</v>
      </c>
      <c r="BA1997" s="48" t="s">
        <v>0</v>
      </c>
      <c r="BB1997" s="39">
        <f t="shared" ref="BB1997" si="47955">SUMPRODUCT(BA1992:BA1996*BB1992:BB1996)</f>
        <v>0</v>
      </c>
      <c r="BC1997" s="46" t="s">
        <v>134</v>
      </c>
      <c r="BD1997" s="38">
        <f t="shared" ref="BD1997" si="47956">lunchAdjust(BC1992:BD1996)</f>
        <v>0</v>
      </c>
      <c r="BE1997" s="48" t="s">
        <v>0</v>
      </c>
      <c r="BF1997" s="39">
        <f t="shared" ref="BF1997" si="47957">SUMPRODUCT(BE1992:BE1996*BF1992:BF1996)</f>
        <v>0</v>
      </c>
      <c r="BG1997" s="46" t="s">
        <v>134</v>
      </c>
      <c r="BH1997" s="38">
        <f t="shared" ref="BH1997" si="47958">lunchAdjust(BG1992:BH1996)</f>
        <v>0</v>
      </c>
      <c r="BI1997" s="48" t="s">
        <v>0</v>
      </c>
      <c r="BJ1997" s="39">
        <f t="shared" ref="BJ1997" si="47959">SUMPRODUCT(BI1992:BI1996*BJ1992:BJ1996)</f>
        <v>0</v>
      </c>
      <c r="BK1997" s="46" t="s">
        <v>134</v>
      </c>
      <c r="BL1997" s="38">
        <f t="shared" ref="BL1997" si="47960">lunchAdjust(BK1992:BL1996)</f>
        <v>0</v>
      </c>
      <c r="BM1997" s="48" t="s">
        <v>0</v>
      </c>
      <c r="BN1997" s="39">
        <f t="shared" ref="BN1997" si="47961">SUMPRODUCT(BM1992:BM1996*BN1992:BN1996)</f>
        <v>0</v>
      </c>
      <c r="BO1997" s="46" t="s">
        <v>134</v>
      </c>
      <c r="BP1997" s="38">
        <f t="shared" ref="BP1997" si="47962">lunchAdjust(BO1992:BP1996)</f>
        <v>0</v>
      </c>
      <c r="BQ1997" s="48" t="s">
        <v>0</v>
      </c>
      <c r="BR1997" s="39">
        <f t="shared" ref="BR1997" si="47963">SUMPRODUCT(BQ1992:BQ1996*BR1992:BR1996)</f>
        <v>0</v>
      </c>
      <c r="BS1997" s="46" t="s">
        <v>134</v>
      </c>
      <c r="BT1997" s="38">
        <f t="shared" ref="BT1997" si="47964">lunchAdjust(BS1992:BT1996)</f>
        <v>1</v>
      </c>
      <c r="BU1997" s="48" t="s">
        <v>0</v>
      </c>
      <c r="BV1997" s="39">
        <f t="shared" ref="BV1997" si="47965">SUMPRODUCT(BU1992:BU1996*BV1992:BV1996)</f>
        <v>8</v>
      </c>
      <c r="BW1997" s="46" t="s">
        <v>134</v>
      </c>
      <c r="BX1997" s="38">
        <f t="shared" ref="BX1997" si="47966">lunchAdjust(BW1992:BX1996)</f>
        <v>0</v>
      </c>
      <c r="BY1997" s="48" t="s">
        <v>0</v>
      </c>
      <c r="BZ1997" s="39">
        <f t="shared" ref="BZ1997" si="47967">SUMPRODUCT(BY1992:BY1996*BZ1992:BZ1996)</f>
        <v>0</v>
      </c>
      <c r="CA1997" s="46" t="s">
        <v>134</v>
      </c>
      <c r="CB1997" s="38">
        <f t="shared" ref="CB1997" si="47968">lunchAdjust(CA1992:CB1996)</f>
        <v>0</v>
      </c>
      <c r="CC1997" s="48" t="s">
        <v>0</v>
      </c>
      <c r="CD1997" s="39">
        <f t="shared" ref="CD1997" si="47969">SUMPRODUCT(CC1992:CC1996*CD1992:CD1996)</f>
        <v>0</v>
      </c>
      <c r="CE1997" s="46" t="s">
        <v>134</v>
      </c>
      <c r="CF1997" s="38">
        <f t="shared" ref="CF1997" si="47970">lunchAdjust(CE1992:CF1996)</f>
        <v>0</v>
      </c>
      <c r="CG1997" s="48" t="s">
        <v>0</v>
      </c>
      <c r="CH1997" s="39">
        <f t="shared" ref="CH1997" si="47971">SUMPRODUCT(CG1992:CG1996*CH1992:CH1996)</f>
        <v>0</v>
      </c>
    </row>
    <row r="1998" spans="1:86" ht="15.75" thickBot="1" x14ac:dyDescent="0.3">
      <c r="A1998" s="58" t="s">
        <v>121</v>
      </c>
      <c r="B1998" s="59">
        <f t="shared" ref="B1998" ca="1" si="47972">roleHours(G1992:CH1998, "OUT")</f>
        <v>0</v>
      </c>
      <c r="C1998" s="54" t="s">
        <v>137</v>
      </c>
      <c r="D1998" s="22">
        <f t="shared" ref="D1998" ca="1" si="47973">roleHours(G1992:CH1998, "PTO")</f>
        <v>0</v>
      </c>
      <c r="E1998" s="23">
        <f t="shared" ref="E1998" ca="1" si="47974">E1997-B1993</f>
        <v>3.2000000000000028</v>
      </c>
      <c r="F1998" s="52"/>
      <c r="G1998" s="47" t="s">
        <v>39</v>
      </c>
      <c r="H1998" s="40">
        <f t="shared" si="46594"/>
        <v>0</v>
      </c>
      <c r="I1998" s="49" t="s">
        <v>135</v>
      </c>
      <c r="J1998" s="41">
        <f t="shared" ref="J1998" si="47975">J1997*G$4</f>
        <v>0</v>
      </c>
      <c r="K1998" s="47" t="s">
        <v>39</v>
      </c>
      <c r="L1998" s="40">
        <f t="shared" ref="L1998" si="47976">SUMPRODUCT(M1992:M1996*(L1992:L1996="PTO"))+SUMPRODUCT(M1992:M1996*(L1992:L1996="HOL"))</f>
        <v>0</v>
      </c>
      <c r="M1998" s="49" t="s">
        <v>135</v>
      </c>
      <c r="N1998" s="41">
        <f t="shared" ref="N1998" si="47977">N1997*K$4</f>
        <v>0</v>
      </c>
      <c r="O1998" s="47" t="s">
        <v>39</v>
      </c>
      <c r="P1998" s="40">
        <f t="shared" ref="P1998" si="47978">SUMPRODUCT(Q1992:Q1996*(P1992:P1996="PTO"))+SUMPRODUCT(Q1992:Q1996*(P1992:P1996="HOL"))</f>
        <v>0</v>
      </c>
      <c r="Q1998" s="49" t="s">
        <v>135</v>
      </c>
      <c r="R1998" s="41">
        <f t="shared" ref="R1998" si="47979">R1997*O$4</f>
        <v>8</v>
      </c>
      <c r="S1998" s="47" t="s">
        <v>39</v>
      </c>
      <c r="T1998" s="40">
        <f t="shared" ref="T1998" si="47980">SUMPRODUCT(U1992:U1996*(T1992:T1996="PTO"))+SUMPRODUCT(U1992:U1996*(T1992:T1996="HOL"))</f>
        <v>0</v>
      </c>
      <c r="U1998" s="49" t="s">
        <v>135</v>
      </c>
      <c r="V1998" s="41">
        <f t="shared" ref="V1998" si="47981">V1997*S$4</f>
        <v>0</v>
      </c>
      <c r="W1998" s="47" t="s">
        <v>39</v>
      </c>
      <c r="X1998" s="40">
        <f t="shared" ref="X1998" si="47982">SUMPRODUCT(Y1992:Y1996*(X1992:X1996="PTO"))+SUMPRODUCT(Y1992:Y1996*(X1992:X1996="HOL"))</f>
        <v>0</v>
      </c>
      <c r="Y1998" s="49" t="s">
        <v>135</v>
      </c>
      <c r="Z1998" s="41">
        <f t="shared" ref="Z1998" si="47983">Z1997*W$4</f>
        <v>0</v>
      </c>
      <c r="AA1998" s="47" t="s">
        <v>39</v>
      </c>
      <c r="AB1998" s="40">
        <f t="shared" ref="AB1998" si="47984">SUMPRODUCT(AC1992:AC1996*(AB1992:AB1996="PTO"))+SUMPRODUCT(AC1992:AC1996*(AB1992:AB1996="HOL"))</f>
        <v>0</v>
      </c>
      <c r="AC1998" s="49" t="s">
        <v>135</v>
      </c>
      <c r="AD1998" s="41">
        <f t="shared" ref="AD1998" si="47985">AD1997*AA$4</f>
        <v>8</v>
      </c>
      <c r="AE1998" s="47" t="s">
        <v>39</v>
      </c>
      <c r="AF1998" s="40">
        <f t="shared" ref="AF1998" si="47986">SUMPRODUCT(AG1992:AG1996*(AF1992:AF1996="PTO"))+SUMPRODUCT(AG1992:AG1996*(AF1992:AF1996="HOL"))</f>
        <v>0</v>
      </c>
      <c r="AG1998" s="49" t="s">
        <v>135</v>
      </c>
      <c r="AH1998" s="41">
        <f t="shared" ref="AH1998" si="47987">AH1997*AE$4</f>
        <v>4</v>
      </c>
      <c r="AI1998" s="47" t="s">
        <v>39</v>
      </c>
      <c r="AJ1998" s="40">
        <f t="shared" ref="AJ1998" si="47988">SUMPRODUCT(AK1992:AK1996*(AJ1992:AJ1996="PTO"))+SUMPRODUCT(AK1992:AK1996*(AJ1992:AJ1996="HOL"))</f>
        <v>0</v>
      </c>
      <c r="AK1998" s="49" t="s">
        <v>135</v>
      </c>
      <c r="AL1998" s="41">
        <f>AL1997*AI$4</f>
        <v>8</v>
      </c>
      <c r="AM1998" s="47" t="s">
        <v>39</v>
      </c>
      <c r="AN1998" s="40">
        <f t="shared" ref="AN1998" si="47989">SUMPRODUCT(AO1992:AO1996*(AN1992:AN1996="PTO"))+SUMPRODUCT(AO1992:AO1996*(AN1992:AN1996="HOL"))</f>
        <v>0</v>
      </c>
      <c r="AO1998" s="49" t="s">
        <v>135</v>
      </c>
      <c r="AP1998" s="41">
        <f t="shared" ref="AP1998" si="47990">AP1997*AM$4</f>
        <v>0</v>
      </c>
      <c r="AQ1998" s="47" t="s">
        <v>39</v>
      </c>
      <c r="AR1998" s="40">
        <f t="shared" ref="AR1998" si="47991">SUMPRODUCT(AS1992:AS1996*(AR1992:AR1996="PTO"))+SUMPRODUCT(AS1992:AS1996*(AR1992:AR1996="HOL"))</f>
        <v>0</v>
      </c>
      <c r="AS1998" s="49" t="s">
        <v>135</v>
      </c>
      <c r="AT1998" s="41">
        <f t="shared" ref="AT1998" si="47992">AT1997*AQ$4</f>
        <v>0</v>
      </c>
      <c r="AU1998" s="47" t="s">
        <v>39</v>
      </c>
      <c r="AV1998" s="40">
        <f t="shared" ref="AV1998" si="47993">SUMPRODUCT(AW1992:AW1996*(AV1992:AV1996="PTO"))+SUMPRODUCT(AW1992:AW1996*(AV1992:AV1996="HOL"))</f>
        <v>0</v>
      </c>
      <c r="AW1998" s="49" t="s">
        <v>135</v>
      </c>
      <c r="AX1998" s="41">
        <f>AX1997*AU$4</f>
        <v>0</v>
      </c>
      <c r="AY1998" s="47" t="s">
        <v>39</v>
      </c>
      <c r="AZ1998" s="40">
        <f t="shared" ref="AZ1998" si="47994">SUMPRODUCT(BA1992:BA1996*(AZ1992:AZ1996="PTO"))+SUMPRODUCT(BA1992:BA1996*(AZ1992:AZ1996="HOL"))</f>
        <v>0</v>
      </c>
      <c r="BA1998" s="49" t="s">
        <v>135</v>
      </c>
      <c r="BB1998" s="41">
        <f>BB1997*AY$4</f>
        <v>0</v>
      </c>
      <c r="BC1998" s="47" t="s">
        <v>39</v>
      </c>
      <c r="BD1998" s="40">
        <f t="shared" ref="BD1998" si="47995">SUMPRODUCT(BE1992:BE1996*(BD1992:BD1996="PTO"))+SUMPRODUCT(BE1992:BE1996*(BD1992:BD1996="HOL"))</f>
        <v>0</v>
      </c>
      <c r="BE1998" s="49" t="s">
        <v>135</v>
      </c>
      <c r="BF1998" s="41">
        <f>BF1997*BC$4</f>
        <v>0</v>
      </c>
      <c r="BG1998" s="47" t="s">
        <v>39</v>
      </c>
      <c r="BH1998" s="40">
        <f t="shared" ref="BH1998" si="47996">SUMPRODUCT(BI1992:BI1996*(BH1992:BH1996="PTO"))+SUMPRODUCT(BI1992:BI1996*(BH1992:BH1996="HOL"))</f>
        <v>0</v>
      </c>
      <c r="BI1998" s="49" t="s">
        <v>135</v>
      </c>
      <c r="BJ1998" s="41">
        <f>BJ1997*BG$4</f>
        <v>0</v>
      </c>
      <c r="BK1998" s="47" t="s">
        <v>39</v>
      </c>
      <c r="BL1998" s="40">
        <f t="shared" ref="BL1998" si="47997">SUMPRODUCT(BM1992:BM1996*(BL1992:BL1996="PTO"))+SUMPRODUCT(BM1992:BM1996*(BL1992:BL1996="HOL"))</f>
        <v>0</v>
      </c>
      <c r="BM1998" s="49" t="s">
        <v>135</v>
      </c>
      <c r="BN1998" s="41">
        <f>BN1997*BK$4</f>
        <v>0</v>
      </c>
      <c r="BO1998" s="47" t="s">
        <v>39</v>
      </c>
      <c r="BP1998" s="40">
        <f t="shared" ref="BP1998" si="47998">SUMPRODUCT(BQ1992:BQ1996*(BP1992:BP1996="PTO"))+SUMPRODUCT(BQ1992:BQ1996*(BP1992:BP1996="HOL"))</f>
        <v>0</v>
      </c>
      <c r="BQ1998" s="49" t="s">
        <v>135</v>
      </c>
      <c r="BR1998" s="41">
        <f t="shared" ref="BR1998" si="47999">BR1997*BO$4</f>
        <v>0</v>
      </c>
      <c r="BS1998" s="47" t="s">
        <v>39</v>
      </c>
      <c r="BT1998" s="40">
        <f t="shared" ref="BT1998" si="48000">SUMPRODUCT(BU1992:BU1996*(BT1992:BT1996="PTO"))+SUMPRODUCT(BU1992:BU1996*(BT1992:BT1996="HOL"))</f>
        <v>0</v>
      </c>
      <c r="BU1998" s="49" t="s">
        <v>135</v>
      </c>
      <c r="BV1998" s="41">
        <f t="shared" ref="BV1998" si="48001">BV1997*BS$4</f>
        <v>8</v>
      </c>
      <c r="BW1998" s="47" t="s">
        <v>39</v>
      </c>
      <c r="BX1998" s="40">
        <f t="shared" ref="BX1998" si="48002">SUMPRODUCT(BY1992:BY1996*(BX1992:BX1996="PTO"))+SUMPRODUCT(BY1992:BY1996*(BX1992:BX1996="HOL"))</f>
        <v>0</v>
      </c>
      <c r="BY1998" s="49" t="s">
        <v>135</v>
      </c>
      <c r="BZ1998" s="41">
        <f t="shared" ref="BZ1998" si="48003">BZ1997*BW$4</f>
        <v>0</v>
      </c>
      <c r="CA1998" s="47" t="s">
        <v>39</v>
      </c>
      <c r="CB1998" s="40">
        <f t="shared" ref="CB1998" si="48004">SUMPRODUCT(CC1992:CC1996*(CB1992:CB1996="PTO"))+SUMPRODUCT(CC1992:CC1996*(CB1992:CB1996="HOL"))</f>
        <v>0</v>
      </c>
      <c r="CC1998" s="49" t="s">
        <v>135</v>
      </c>
      <c r="CD1998" s="41">
        <f t="shared" ref="CD1998" si="48005">CD1997*CA$4</f>
        <v>0</v>
      </c>
      <c r="CE1998" s="47" t="s">
        <v>39</v>
      </c>
      <c r="CF1998" s="40">
        <f t="shared" ref="CF1998" si="48006">SUMPRODUCT(CG1992:CG1996*(CF1992:CF1996="PTO"))+SUMPRODUCT(CG1992:CG1996*(CF1992:CF1996="HOL"))</f>
        <v>0</v>
      </c>
      <c r="CG1998" s="49" t="s">
        <v>135</v>
      </c>
      <c r="CH1998" s="41">
        <f t="shared" ref="CH1998" si="48007">CH1997*CE$4</f>
        <v>0</v>
      </c>
    </row>
    <row r="1999" spans="1:86" x14ac:dyDescent="0.25">
      <c r="A1999" s="70" t="s">
        <v>133</v>
      </c>
      <c r="B1999" s="71">
        <f t="shared" ref="B1999" ca="1" si="48008">D1999-B2000</f>
        <v>5.6460069558369952</v>
      </c>
      <c r="C1999" s="72" t="s">
        <v>122</v>
      </c>
      <c r="D1999" s="71">
        <f>IFERROR(INDEX(Holidays[FTE], MATCH(Entry!E1999, Holidays[Date], 0)), 1)*8*INDEX(FTEguide[[1]:[12]], MATCH(Entry!E2000, FTEguide[Weekday], 0), IF(Entry!E2002&gt;0, Entry!E2002, MONTH(Entry!E1999)))</f>
        <v>61.146006955836995</v>
      </c>
      <c r="E1999" s="60">
        <f t="shared" si="47836"/>
        <v>44113</v>
      </c>
      <c r="F1999" s="50" t="s">
        <v>128</v>
      </c>
      <c r="G1999" s="34" t="s">
        <v>136</v>
      </c>
      <c r="H1999" s="35" t="s">
        <v>23</v>
      </c>
      <c r="I1999" s="42">
        <f t="shared" ref="I1999" si="48009">parseTime(G1999)-(H2004=INT(RIGHT($F1999, 1)))</f>
        <v>8</v>
      </c>
      <c r="J1999" s="43">
        <f t="shared" ref="J1999:J2003" si="48010">isClocked(H1999)</f>
        <v>1</v>
      </c>
      <c r="K1999" s="34" t="s">
        <v>136</v>
      </c>
      <c r="L1999" s="35" t="s">
        <v>23</v>
      </c>
      <c r="M1999" s="42">
        <f t="shared" ref="M1999" si="48011">parseTime(K1999)-(L2004=INT(RIGHT($F1999, 1)))</f>
        <v>8</v>
      </c>
      <c r="N1999" s="43">
        <f t="shared" ref="N1999:N2003" si="48012">isClocked(L1999)</f>
        <v>1</v>
      </c>
      <c r="O1999" s="34"/>
      <c r="P1999" s="35"/>
      <c r="Q1999" s="42">
        <f t="shared" ref="Q1999" si="48013">parseTime(O1999)-(P2004=INT(RIGHT($F1999, 1)))</f>
        <v>0</v>
      </c>
      <c r="R1999" s="43">
        <f t="shared" ref="R1999:R2003" si="48014">isClocked(P1999)</f>
        <v>0</v>
      </c>
      <c r="S1999" s="34" t="s">
        <v>227</v>
      </c>
      <c r="T1999" s="35" t="s">
        <v>23</v>
      </c>
      <c r="U1999" s="42">
        <f t="shared" ref="U1999" si="48015">parseTime(S1999)-(T2004=INT(RIGHT($F1999, 1)))</f>
        <v>8</v>
      </c>
      <c r="V1999" s="43">
        <f t="shared" ref="V1999:V2003" si="48016">isClocked(T1999)</f>
        <v>1</v>
      </c>
      <c r="W1999" s="34"/>
      <c r="X1999" s="35"/>
      <c r="Y1999" s="42">
        <f t="shared" ref="Y1999" si="48017">parseTime(W1999)-(X2004=INT(RIGHT($F1999, 1)))</f>
        <v>0</v>
      </c>
      <c r="Z1999" s="43">
        <f t="shared" ref="Z1999:Z2003" si="48018">isClocked(X1999)</f>
        <v>0</v>
      </c>
      <c r="AA1999" s="34" t="s">
        <v>136</v>
      </c>
      <c r="AB1999" s="35" t="s">
        <v>23</v>
      </c>
      <c r="AC1999" s="42">
        <f t="shared" ref="AC1999" si="48019">parseTime(AA1999)-(AB2004=INT(RIGHT($F1999, 1)))</f>
        <v>8</v>
      </c>
      <c r="AD1999" s="43">
        <f t="shared" ref="AD1999:AD2003" si="48020">isClocked(AB1999)</f>
        <v>1</v>
      </c>
      <c r="AE1999" s="34" t="s">
        <v>245</v>
      </c>
      <c r="AF1999" s="35" t="s">
        <v>25</v>
      </c>
      <c r="AG1999" s="42">
        <f t="shared" ref="AG1999" si="48021">parseTime(AE1999)-(AF2004=INT(RIGHT($F1999, 1)))</f>
        <v>7.5</v>
      </c>
      <c r="AH1999" s="43">
        <f t="shared" ref="AH1999:AH2003" si="48022">isClocked(AF1999)</f>
        <v>1</v>
      </c>
      <c r="AI1999" s="34" t="s">
        <v>136</v>
      </c>
      <c r="AJ1999" s="35" t="s">
        <v>23</v>
      </c>
      <c r="AK1999" s="42">
        <f>parseTime(AI1999)-(AJ2004=INT(RIGHT($F1999, 1)))</f>
        <v>8</v>
      </c>
      <c r="AL1999" s="43">
        <f t="shared" ref="AL1999:AL2003" si="48023">isClocked(AJ1999)</f>
        <v>1</v>
      </c>
      <c r="AM1999" s="34"/>
      <c r="AN1999" s="35"/>
      <c r="AO1999" s="42">
        <f t="shared" ref="AO1999" si="48024">parseTime(AM1999)-(AN2004=INT(RIGHT($F1999, 1)))</f>
        <v>0</v>
      </c>
      <c r="AP1999" s="43">
        <f t="shared" ref="AP1999:AP2003" si="48025">isClocked(AN1999)</f>
        <v>0</v>
      </c>
      <c r="AQ1999" s="34"/>
      <c r="AR1999" s="35"/>
      <c r="AS1999" s="42">
        <f t="shared" ref="AS1999" si="48026">parseTime(AQ1999)-(AR2004=INT(RIGHT($F1999, 1)))</f>
        <v>0</v>
      </c>
      <c r="AT1999" s="43">
        <f t="shared" ref="AT1999:AT2003" si="48027">isClocked(AR1999)</f>
        <v>0</v>
      </c>
      <c r="AU1999" s="34"/>
      <c r="AV1999" s="35"/>
      <c r="AW1999" s="42">
        <f>parseTime(AU1999)-(AV2004=INT(RIGHT($F1999, 1)))</f>
        <v>0</v>
      </c>
      <c r="AX1999" s="43">
        <f t="shared" ref="AX1999:AX2003" si="48028">isClocked(AV1999)</f>
        <v>0</v>
      </c>
      <c r="AY1999" s="34"/>
      <c r="AZ1999" s="35"/>
      <c r="BA1999" s="42">
        <f>parseTime(AY1999)-(AZ2004=INT(RIGHT($F1999, 1)))</f>
        <v>0</v>
      </c>
      <c r="BB1999" s="43">
        <f t="shared" ref="BB1999:BB2003" si="48029">isClocked(AZ1999)</f>
        <v>0</v>
      </c>
      <c r="BC1999" s="34"/>
      <c r="BD1999" s="35"/>
      <c r="BE1999" s="42">
        <f>parseTime(BC1999)-(BD2004=INT(RIGHT($F1999, 1)))</f>
        <v>0</v>
      </c>
      <c r="BF1999" s="43">
        <f t="shared" ref="BF1999:BF2003" si="48030">isClocked(BD1999)</f>
        <v>0</v>
      </c>
      <c r="BG1999" s="34"/>
      <c r="BH1999" s="35"/>
      <c r="BI1999" s="42">
        <f>parseTime(BG1999)-(BH2004=INT(RIGHT($F1999, 1)))</f>
        <v>0</v>
      </c>
      <c r="BJ1999" s="43">
        <f t="shared" ref="BJ1999:BJ2003" si="48031">isClocked(BH1999)</f>
        <v>0</v>
      </c>
      <c r="BK1999" s="34"/>
      <c r="BL1999" s="35"/>
      <c r="BM1999" s="42">
        <f>parseTime(BK1999)-(BL2004=INT(RIGHT($F1999, 1)))</f>
        <v>0</v>
      </c>
      <c r="BN1999" s="43">
        <f t="shared" ref="BN1999:BN2003" si="48032">isClocked(BL1999)</f>
        <v>0</v>
      </c>
      <c r="BO1999" s="34"/>
      <c r="BP1999" s="35"/>
      <c r="BQ1999" s="42">
        <f t="shared" ref="BQ1999" si="48033">parseTime(BO1999)-(BP2004=INT(RIGHT($F1999, 1)))</f>
        <v>0</v>
      </c>
      <c r="BR1999" s="43">
        <f t="shared" ref="BR1999:BR2003" si="48034">isClocked(BP1999)</f>
        <v>0</v>
      </c>
      <c r="BS1999" s="34" t="s">
        <v>136</v>
      </c>
      <c r="BT1999" s="35" t="s">
        <v>23</v>
      </c>
      <c r="BU1999" s="42">
        <f t="shared" ref="BU1999" si="48035">parseTime(BS1999)-(BT2004=INT(RIGHT($F1999, 1)))</f>
        <v>8</v>
      </c>
      <c r="BV1999" s="43">
        <f t="shared" ref="BV1999:BV2003" si="48036">isClocked(BT1999)</f>
        <v>1</v>
      </c>
      <c r="BW1999" s="34"/>
      <c r="BX1999" s="35"/>
      <c r="BY1999" s="42">
        <f t="shared" ref="BY1999" si="48037">parseTime(BW1999)-(BX2004=INT(RIGHT($F1999, 1)))</f>
        <v>0</v>
      </c>
      <c r="BZ1999" s="43">
        <f t="shared" ref="BZ1999:BZ2003" si="48038">isClocked(BX1999)</f>
        <v>0</v>
      </c>
      <c r="CA1999" s="34"/>
      <c r="CB1999" s="35"/>
      <c r="CC1999" s="42">
        <f t="shared" ref="CC1999" si="48039">parseTime(CA1999)-(CB2004=INT(RIGHT($F1999, 1)))</f>
        <v>0</v>
      </c>
      <c r="CD1999" s="43">
        <f t="shared" ref="CD1999:CD2003" si="48040">isClocked(CB1999)</f>
        <v>0</v>
      </c>
      <c r="CE1999" s="34"/>
      <c r="CF1999" s="35"/>
      <c r="CG1999" s="42">
        <f t="shared" ref="CG1999" si="48041">parseTime(CE1999)-(CF2004=INT(RIGHT($F1999, 1)))</f>
        <v>0</v>
      </c>
      <c r="CH1999" s="43">
        <f t="shared" ref="CH1999:CH2003" si="48042">isClocked(CF1999)</f>
        <v>0</v>
      </c>
    </row>
    <row r="2000" spans="1:86" x14ac:dyDescent="0.25">
      <c r="A2000" s="56" t="s">
        <v>0</v>
      </c>
      <c r="B2000" s="57">
        <f t="shared" ca="1" si="47352"/>
        <v>55.5</v>
      </c>
      <c r="C2000" s="14" t="s">
        <v>252</v>
      </c>
      <c r="D2000" s="14">
        <f t="shared" si="46835"/>
        <v>53.7</v>
      </c>
      <c r="E2000" s="55" t="str">
        <f t="shared" si="47353"/>
        <v>Friday</v>
      </c>
      <c r="F2000" s="51" t="s">
        <v>129</v>
      </c>
      <c r="G2000" s="36"/>
      <c r="H2000" s="37"/>
      <c r="I2000" s="44">
        <f t="shared" ref="I2000" si="48043">parseTime(G2000)-(H2004=INT(RIGHT($F2000, 1)))</f>
        <v>0</v>
      </c>
      <c r="J2000" s="45">
        <f t="shared" si="48010"/>
        <v>0</v>
      </c>
      <c r="K2000" s="36"/>
      <c r="L2000" s="37"/>
      <c r="M2000" s="44">
        <f t="shared" ref="M2000" si="48044">parseTime(K2000)-(L2004=INT(RIGHT($F2000, 1)))</f>
        <v>0</v>
      </c>
      <c r="N2000" s="45">
        <f t="shared" si="48012"/>
        <v>0</v>
      </c>
      <c r="O2000" s="36"/>
      <c r="P2000" s="37"/>
      <c r="Q2000" s="44">
        <f t="shared" ref="Q2000" si="48045">parseTime(O2000)-(P2004=INT(RIGHT($F2000, 1)))</f>
        <v>0</v>
      </c>
      <c r="R2000" s="45">
        <f t="shared" si="48014"/>
        <v>0</v>
      </c>
      <c r="S2000" s="36"/>
      <c r="T2000" s="37"/>
      <c r="U2000" s="44">
        <f t="shared" ref="U2000" si="48046">parseTime(S2000)-(T2004=INT(RIGHT($F2000, 1)))</f>
        <v>0</v>
      </c>
      <c r="V2000" s="45">
        <f t="shared" si="48016"/>
        <v>0</v>
      </c>
      <c r="W2000" s="36"/>
      <c r="X2000" s="37"/>
      <c r="Y2000" s="44">
        <f t="shared" ref="Y2000" si="48047">parseTime(W2000)-(X2004=INT(RIGHT($F2000, 1)))</f>
        <v>0</v>
      </c>
      <c r="Z2000" s="45">
        <f t="shared" si="48018"/>
        <v>0</v>
      </c>
      <c r="AA2000" s="36"/>
      <c r="AB2000" s="37"/>
      <c r="AC2000" s="44">
        <f t="shared" ref="AC2000" si="48048">parseTime(AA2000)-(AB2004=INT(RIGHT($F2000, 1)))</f>
        <v>0</v>
      </c>
      <c r="AD2000" s="45">
        <f t="shared" si="48020"/>
        <v>0</v>
      </c>
      <c r="AE2000" s="36"/>
      <c r="AF2000" s="37"/>
      <c r="AG2000" s="44">
        <f t="shared" ref="AG2000" si="48049">parseTime(AE2000)-(AF2004=INT(RIGHT($F2000, 1)))</f>
        <v>0</v>
      </c>
      <c r="AH2000" s="45">
        <f t="shared" si="48022"/>
        <v>0</v>
      </c>
      <c r="AI2000" s="36"/>
      <c r="AJ2000" s="37"/>
      <c r="AK2000" s="44">
        <f>parseTime(AI2000)-(AJ2004=INT(RIGHT($F2000, 1)))</f>
        <v>0</v>
      </c>
      <c r="AL2000" s="45">
        <f t="shared" si="48023"/>
        <v>0</v>
      </c>
      <c r="AM2000" s="36"/>
      <c r="AN2000" s="37"/>
      <c r="AO2000" s="44">
        <f t="shared" ref="AO2000" si="48050">parseTime(AM2000)-(AN2004=INT(RIGHT($F2000, 1)))</f>
        <v>0</v>
      </c>
      <c r="AP2000" s="45">
        <f t="shared" si="48025"/>
        <v>0</v>
      </c>
      <c r="AQ2000" s="36"/>
      <c r="AR2000" s="37"/>
      <c r="AS2000" s="44">
        <f t="shared" ref="AS2000" si="48051">parseTime(AQ2000)-(AR2004=INT(RIGHT($F2000, 1)))</f>
        <v>0</v>
      </c>
      <c r="AT2000" s="45">
        <f t="shared" si="48027"/>
        <v>0</v>
      </c>
      <c r="AU2000" s="36"/>
      <c r="AV2000" s="37"/>
      <c r="AW2000" s="44">
        <f>parseTime(AU2000)-(AV2004=INT(RIGHT($F2000, 1)))</f>
        <v>0</v>
      </c>
      <c r="AX2000" s="45">
        <f t="shared" si="48028"/>
        <v>0</v>
      </c>
      <c r="AY2000" s="36"/>
      <c r="AZ2000" s="37"/>
      <c r="BA2000" s="44">
        <f>parseTime(AY2000)-(AZ2004=INT(RIGHT($F2000, 1)))</f>
        <v>0</v>
      </c>
      <c r="BB2000" s="45">
        <f t="shared" si="48029"/>
        <v>0</v>
      </c>
      <c r="BC2000" s="36"/>
      <c r="BD2000" s="37"/>
      <c r="BE2000" s="44">
        <f>parseTime(BC2000)-(BD2004=INT(RIGHT($F2000, 1)))</f>
        <v>0</v>
      </c>
      <c r="BF2000" s="45">
        <f t="shared" si="48030"/>
        <v>0</v>
      </c>
      <c r="BG2000" s="36"/>
      <c r="BH2000" s="37"/>
      <c r="BI2000" s="44">
        <f>parseTime(BG2000)-(BH2004=INT(RIGHT($F2000, 1)))</f>
        <v>0</v>
      </c>
      <c r="BJ2000" s="45">
        <f t="shared" si="48031"/>
        <v>0</v>
      </c>
      <c r="BK2000" s="36"/>
      <c r="BL2000" s="37"/>
      <c r="BM2000" s="44">
        <f>parseTime(BK2000)-(BL2004=INT(RIGHT($F2000, 1)))</f>
        <v>0</v>
      </c>
      <c r="BN2000" s="45">
        <f t="shared" si="48032"/>
        <v>0</v>
      </c>
      <c r="BO2000" s="36"/>
      <c r="BP2000" s="37"/>
      <c r="BQ2000" s="44">
        <f t="shared" ref="BQ2000" si="48052">parseTime(BO2000)-(BP2004=INT(RIGHT($F2000, 1)))</f>
        <v>0</v>
      </c>
      <c r="BR2000" s="45">
        <f t="shared" si="48034"/>
        <v>0</v>
      </c>
      <c r="BS2000" s="36"/>
      <c r="BT2000" s="37"/>
      <c r="BU2000" s="44">
        <f t="shared" ref="BU2000" si="48053">parseTime(BS2000)-(BT2004=INT(RIGHT($F2000, 1)))</f>
        <v>0</v>
      </c>
      <c r="BV2000" s="45">
        <f t="shared" si="48036"/>
        <v>0</v>
      </c>
      <c r="BW2000" s="36"/>
      <c r="BX2000" s="37"/>
      <c r="BY2000" s="44">
        <f t="shared" ref="BY2000" si="48054">parseTime(BW2000)-(BX2004=INT(RIGHT($F2000, 1)))</f>
        <v>0</v>
      </c>
      <c r="BZ2000" s="45">
        <f t="shared" si="48038"/>
        <v>0</v>
      </c>
      <c r="CA2000" s="36"/>
      <c r="CB2000" s="37"/>
      <c r="CC2000" s="44">
        <f t="shared" ref="CC2000" si="48055">parseTime(CA2000)-(CB2004=INT(RIGHT($F2000, 1)))</f>
        <v>0</v>
      </c>
      <c r="CD2000" s="45">
        <f t="shared" si="48040"/>
        <v>0</v>
      </c>
      <c r="CE2000" s="36"/>
      <c r="CF2000" s="37"/>
      <c r="CG2000" s="44">
        <f t="shared" ref="CG2000" si="48056">parseTime(CE2000)-(CF2004=INT(RIGHT($F2000, 1)))</f>
        <v>0</v>
      </c>
      <c r="CH2000" s="45">
        <f t="shared" si="48042"/>
        <v>0</v>
      </c>
    </row>
    <row r="2001" spans="1:86" x14ac:dyDescent="0.25">
      <c r="A2001" s="56" t="s">
        <v>117</v>
      </c>
      <c r="B2001" s="57">
        <f t="shared" ref="B2001" ca="1" si="48057">roleHours(G1999:CH2005, "MFD")</f>
        <v>48</v>
      </c>
      <c r="C2001" s="14">
        <f t="shared" ref="C2001:C2004" ca="1" si="48058">B2001/8</f>
        <v>6</v>
      </c>
      <c r="D2001" s="14">
        <f t="shared" ref="D2001" ca="1" si="48059">B2000-D2000</f>
        <v>1.7999999999999972</v>
      </c>
      <c r="E2001" s="20" t="s">
        <v>127</v>
      </c>
      <c r="F2001" s="51" t="s">
        <v>130</v>
      </c>
      <c r="G2001" s="36"/>
      <c r="H2001" s="37"/>
      <c r="I2001" s="44">
        <f t="shared" ref="I2001" si="48060">parseTime(G2001)-(H2004=INT(RIGHT($F2001, 1)))</f>
        <v>0</v>
      </c>
      <c r="J2001" s="45">
        <f t="shared" si="48010"/>
        <v>0</v>
      </c>
      <c r="K2001" s="36"/>
      <c r="L2001" s="37"/>
      <c r="M2001" s="44">
        <f t="shared" ref="M2001" si="48061">parseTime(K2001)-(L2004=INT(RIGHT($F2001, 1)))</f>
        <v>0</v>
      </c>
      <c r="N2001" s="45">
        <f t="shared" si="48012"/>
        <v>0</v>
      </c>
      <c r="O2001" s="36"/>
      <c r="P2001" s="37"/>
      <c r="Q2001" s="44">
        <f t="shared" ref="Q2001" si="48062">parseTime(O2001)-(P2004=INT(RIGHT($F2001, 1)))</f>
        <v>0</v>
      </c>
      <c r="R2001" s="45">
        <f t="shared" si="48014"/>
        <v>0</v>
      </c>
      <c r="S2001" s="36"/>
      <c r="T2001" s="37"/>
      <c r="U2001" s="44">
        <f t="shared" ref="U2001" si="48063">parseTime(S2001)-(T2004=INT(RIGHT($F2001, 1)))</f>
        <v>0</v>
      </c>
      <c r="V2001" s="45">
        <f t="shared" si="48016"/>
        <v>0</v>
      </c>
      <c r="W2001" s="36"/>
      <c r="X2001" s="37"/>
      <c r="Y2001" s="44">
        <f t="shared" ref="Y2001" si="48064">parseTime(W2001)-(X2004=INT(RIGHT($F2001, 1)))</f>
        <v>0</v>
      </c>
      <c r="Z2001" s="45">
        <f t="shared" si="48018"/>
        <v>0</v>
      </c>
      <c r="AA2001" s="36"/>
      <c r="AB2001" s="37"/>
      <c r="AC2001" s="44">
        <f t="shared" ref="AC2001" si="48065">parseTime(AA2001)-(AB2004=INT(RIGHT($F2001, 1)))</f>
        <v>0</v>
      </c>
      <c r="AD2001" s="45">
        <f t="shared" si="48020"/>
        <v>0</v>
      </c>
      <c r="AE2001" s="36"/>
      <c r="AF2001" s="37"/>
      <c r="AG2001" s="44">
        <f t="shared" ref="AG2001" si="48066">parseTime(AE2001)-(AF2004=INT(RIGHT($F2001, 1)))</f>
        <v>0</v>
      </c>
      <c r="AH2001" s="45">
        <f t="shared" si="48022"/>
        <v>0</v>
      </c>
      <c r="AI2001" s="36"/>
      <c r="AJ2001" s="37"/>
      <c r="AK2001" s="44">
        <f>parseTime(AI2001)-(AJ2004=INT(RIGHT($F2001, 1)))</f>
        <v>0</v>
      </c>
      <c r="AL2001" s="45">
        <f t="shared" si="48023"/>
        <v>0</v>
      </c>
      <c r="AM2001" s="36"/>
      <c r="AN2001" s="37"/>
      <c r="AO2001" s="44">
        <f t="shared" ref="AO2001" si="48067">parseTime(AM2001)-(AN2004=INT(RIGHT($F2001, 1)))</f>
        <v>0</v>
      </c>
      <c r="AP2001" s="45">
        <f t="shared" si="48025"/>
        <v>0</v>
      </c>
      <c r="AQ2001" s="36"/>
      <c r="AR2001" s="37"/>
      <c r="AS2001" s="44">
        <f t="shared" ref="AS2001" si="48068">parseTime(AQ2001)-(AR2004=INT(RIGHT($F2001, 1)))</f>
        <v>0</v>
      </c>
      <c r="AT2001" s="45">
        <f t="shared" si="48027"/>
        <v>0</v>
      </c>
      <c r="AU2001" s="36"/>
      <c r="AV2001" s="37"/>
      <c r="AW2001" s="44">
        <f>parseTime(AU2001)-(AV2004=INT(RIGHT($F2001, 1)))</f>
        <v>0</v>
      </c>
      <c r="AX2001" s="45">
        <f t="shared" si="48028"/>
        <v>0</v>
      </c>
      <c r="AY2001" s="36"/>
      <c r="AZ2001" s="37"/>
      <c r="BA2001" s="44">
        <f>parseTime(AY2001)-(AZ2004=INT(RIGHT($F2001, 1)))</f>
        <v>0</v>
      </c>
      <c r="BB2001" s="45">
        <f t="shared" si="48029"/>
        <v>0</v>
      </c>
      <c r="BC2001" s="36"/>
      <c r="BD2001" s="37"/>
      <c r="BE2001" s="44">
        <f>parseTime(BC2001)-(BD2004=INT(RIGHT($F2001, 1)))</f>
        <v>0</v>
      </c>
      <c r="BF2001" s="45">
        <f t="shared" si="48030"/>
        <v>0</v>
      </c>
      <c r="BG2001" s="36"/>
      <c r="BH2001" s="37"/>
      <c r="BI2001" s="44">
        <f>parseTime(BG2001)-(BH2004=INT(RIGHT($F2001, 1)))</f>
        <v>0</v>
      </c>
      <c r="BJ2001" s="45">
        <f t="shared" si="48031"/>
        <v>0</v>
      </c>
      <c r="BK2001" s="36"/>
      <c r="BL2001" s="37"/>
      <c r="BM2001" s="44">
        <f>parseTime(BK2001)-(BL2004=INT(RIGHT($F2001, 1)))</f>
        <v>0</v>
      </c>
      <c r="BN2001" s="45">
        <f t="shared" si="48032"/>
        <v>0</v>
      </c>
      <c r="BO2001" s="36"/>
      <c r="BP2001" s="37"/>
      <c r="BQ2001" s="44">
        <f t="shared" ref="BQ2001" si="48069">parseTime(BO2001)-(BP2004=INT(RIGHT($F2001, 1)))</f>
        <v>0</v>
      </c>
      <c r="BR2001" s="45">
        <f t="shared" si="48034"/>
        <v>0</v>
      </c>
      <c r="BS2001" s="36"/>
      <c r="BT2001" s="37"/>
      <c r="BU2001" s="44">
        <f t="shared" ref="BU2001" si="48070">parseTime(BS2001)-(BT2004=INT(RIGHT($F2001, 1)))</f>
        <v>0</v>
      </c>
      <c r="BV2001" s="45">
        <f t="shared" si="48036"/>
        <v>0</v>
      </c>
      <c r="BW2001" s="36"/>
      <c r="BX2001" s="37"/>
      <c r="BY2001" s="44">
        <f t="shared" ref="BY2001" si="48071">parseTime(BW2001)-(BX2004=INT(RIGHT($F2001, 1)))</f>
        <v>0</v>
      </c>
      <c r="BZ2001" s="45">
        <f t="shared" si="48038"/>
        <v>0</v>
      </c>
      <c r="CA2001" s="36"/>
      <c r="CB2001" s="37"/>
      <c r="CC2001" s="44">
        <f t="shared" ref="CC2001" si="48072">parseTime(CA2001)-(CB2004=INT(RIGHT($F2001, 1)))</f>
        <v>0</v>
      </c>
      <c r="CD2001" s="45">
        <f t="shared" si="48040"/>
        <v>0</v>
      </c>
      <c r="CE2001" s="36"/>
      <c r="CF2001" s="37"/>
      <c r="CG2001" s="44">
        <f t="shared" ref="CG2001" si="48073">parseTime(CE2001)-(CF2004=INT(RIGHT($F2001, 1)))</f>
        <v>0</v>
      </c>
      <c r="CH2001" s="45">
        <f t="shared" si="48042"/>
        <v>0</v>
      </c>
    </row>
    <row r="2002" spans="1:86" x14ac:dyDescent="0.25">
      <c r="A2002" s="56"/>
      <c r="B2002" s="57"/>
      <c r="C2002" s="14">
        <f t="shared" si="48058"/>
        <v>0</v>
      </c>
      <c r="D2002" s="14" t="s">
        <v>259</v>
      </c>
      <c r="E2002" s="20">
        <v>4.25</v>
      </c>
      <c r="F2002" s="51" t="s">
        <v>131</v>
      </c>
      <c r="G2002" s="36"/>
      <c r="H2002" s="37"/>
      <c r="I2002" s="44">
        <f t="shared" ref="I2002" si="48074">parseTime(G2002)-(H2004=INT(RIGHT($F2002, 1)))</f>
        <v>0</v>
      </c>
      <c r="J2002" s="45">
        <f t="shared" si="48010"/>
        <v>0</v>
      </c>
      <c r="K2002" s="36"/>
      <c r="L2002" s="37"/>
      <c r="M2002" s="44">
        <f t="shared" ref="M2002" si="48075">parseTime(K2002)-(L2004=INT(RIGHT($F2002, 1)))</f>
        <v>0</v>
      </c>
      <c r="N2002" s="45">
        <f t="shared" si="48012"/>
        <v>0</v>
      </c>
      <c r="O2002" s="36"/>
      <c r="P2002" s="37"/>
      <c r="Q2002" s="44">
        <f t="shared" ref="Q2002" si="48076">parseTime(O2002)-(P2004=INT(RIGHT($F2002, 1)))</f>
        <v>0</v>
      </c>
      <c r="R2002" s="45">
        <f t="shared" si="48014"/>
        <v>0</v>
      </c>
      <c r="S2002" s="36"/>
      <c r="T2002" s="37"/>
      <c r="U2002" s="44">
        <f t="shared" ref="U2002" si="48077">parseTime(S2002)-(T2004=INT(RIGHT($F2002, 1)))</f>
        <v>0</v>
      </c>
      <c r="V2002" s="45">
        <f t="shared" si="48016"/>
        <v>0</v>
      </c>
      <c r="W2002" s="36"/>
      <c r="X2002" s="37"/>
      <c r="Y2002" s="44">
        <f t="shared" ref="Y2002" si="48078">parseTime(W2002)-(X2004=INT(RIGHT($F2002, 1)))</f>
        <v>0</v>
      </c>
      <c r="Z2002" s="45">
        <f t="shared" si="48018"/>
        <v>0</v>
      </c>
      <c r="AA2002" s="36"/>
      <c r="AB2002" s="37"/>
      <c r="AC2002" s="44">
        <f t="shared" ref="AC2002" si="48079">parseTime(AA2002)-(AB2004=INT(RIGHT($F2002, 1)))</f>
        <v>0</v>
      </c>
      <c r="AD2002" s="45">
        <f t="shared" si="48020"/>
        <v>0</v>
      </c>
      <c r="AE2002" s="36"/>
      <c r="AF2002" s="37"/>
      <c r="AG2002" s="44">
        <f t="shared" ref="AG2002" si="48080">parseTime(AE2002)-(AF2004=INT(RIGHT($F2002, 1)))</f>
        <v>0</v>
      </c>
      <c r="AH2002" s="45">
        <f t="shared" si="48022"/>
        <v>0</v>
      </c>
      <c r="AI2002" s="36"/>
      <c r="AJ2002" s="37"/>
      <c r="AK2002" s="44">
        <f>parseTime(AI2002)-(AJ2004=INT(RIGHT($F2002, 1)))</f>
        <v>0</v>
      </c>
      <c r="AL2002" s="45">
        <f t="shared" si="48023"/>
        <v>0</v>
      </c>
      <c r="AM2002" s="36"/>
      <c r="AN2002" s="37"/>
      <c r="AO2002" s="44">
        <f t="shared" ref="AO2002" si="48081">parseTime(AM2002)-(AN2004=INT(RIGHT($F2002, 1)))</f>
        <v>0</v>
      </c>
      <c r="AP2002" s="45">
        <f t="shared" si="48025"/>
        <v>0</v>
      </c>
      <c r="AQ2002" s="36"/>
      <c r="AR2002" s="37"/>
      <c r="AS2002" s="44">
        <f t="shared" ref="AS2002" si="48082">parseTime(AQ2002)-(AR2004=INT(RIGHT($F2002, 1)))</f>
        <v>0</v>
      </c>
      <c r="AT2002" s="45">
        <f t="shared" si="48027"/>
        <v>0</v>
      </c>
      <c r="AU2002" s="36"/>
      <c r="AV2002" s="37"/>
      <c r="AW2002" s="44">
        <f>parseTime(AU2002)-(AV2004=INT(RIGHT($F2002, 1)))</f>
        <v>0</v>
      </c>
      <c r="AX2002" s="45">
        <f t="shared" si="48028"/>
        <v>0</v>
      </c>
      <c r="AY2002" s="36"/>
      <c r="AZ2002" s="37"/>
      <c r="BA2002" s="44">
        <f>parseTime(AY2002)-(AZ2004=INT(RIGHT($F2002, 1)))</f>
        <v>0</v>
      </c>
      <c r="BB2002" s="45">
        <f t="shared" si="48029"/>
        <v>0</v>
      </c>
      <c r="BC2002" s="36"/>
      <c r="BD2002" s="37"/>
      <c r="BE2002" s="44">
        <f>parseTime(BC2002)-(BD2004=INT(RIGHT($F2002, 1)))</f>
        <v>0</v>
      </c>
      <c r="BF2002" s="45">
        <f t="shared" si="48030"/>
        <v>0</v>
      </c>
      <c r="BG2002" s="36"/>
      <c r="BH2002" s="37"/>
      <c r="BI2002" s="44">
        <f>parseTime(BG2002)-(BH2004=INT(RIGHT($F2002, 1)))</f>
        <v>0</v>
      </c>
      <c r="BJ2002" s="45">
        <f t="shared" si="48031"/>
        <v>0</v>
      </c>
      <c r="BK2002" s="36"/>
      <c r="BL2002" s="37"/>
      <c r="BM2002" s="44">
        <f>parseTime(BK2002)-(BL2004=INT(RIGHT($F2002, 1)))</f>
        <v>0</v>
      </c>
      <c r="BN2002" s="45">
        <f t="shared" si="48032"/>
        <v>0</v>
      </c>
      <c r="BO2002" s="36"/>
      <c r="BP2002" s="37"/>
      <c r="BQ2002" s="44">
        <f t="shared" ref="BQ2002" si="48083">parseTime(BO2002)-(BP2004=INT(RIGHT($F2002, 1)))</f>
        <v>0</v>
      </c>
      <c r="BR2002" s="45">
        <f t="shared" si="48034"/>
        <v>0</v>
      </c>
      <c r="BS2002" s="36"/>
      <c r="BT2002" s="37"/>
      <c r="BU2002" s="44">
        <f t="shared" ref="BU2002" si="48084">parseTime(BS2002)-(BT2004=INT(RIGHT($F2002, 1)))</f>
        <v>0</v>
      </c>
      <c r="BV2002" s="45">
        <f t="shared" si="48036"/>
        <v>0</v>
      </c>
      <c r="BW2002" s="36"/>
      <c r="BX2002" s="37"/>
      <c r="BY2002" s="44">
        <f t="shared" ref="BY2002" si="48085">parseTime(BW2002)-(BX2004=INT(RIGHT($F2002, 1)))</f>
        <v>0</v>
      </c>
      <c r="BZ2002" s="45">
        <f t="shared" si="48038"/>
        <v>0</v>
      </c>
      <c r="CA2002" s="36"/>
      <c r="CB2002" s="37"/>
      <c r="CC2002" s="44">
        <f t="shared" ref="CC2002" si="48086">parseTime(CA2002)-(CB2004=INT(RIGHT($F2002, 1)))</f>
        <v>0</v>
      </c>
      <c r="CD2002" s="45">
        <f t="shared" si="48040"/>
        <v>0</v>
      </c>
      <c r="CE2002" s="36"/>
      <c r="CF2002" s="37"/>
      <c r="CG2002" s="44">
        <f t="shared" ref="CG2002" si="48087">parseTime(CE2002)-(CF2004=INT(RIGHT($F2002, 1)))</f>
        <v>0</v>
      </c>
      <c r="CH2002" s="45">
        <f t="shared" si="48042"/>
        <v>0</v>
      </c>
    </row>
    <row r="2003" spans="1:86" x14ac:dyDescent="0.25">
      <c r="A2003" s="56" t="s">
        <v>119</v>
      </c>
      <c r="B2003" s="57">
        <f t="shared" ref="B2003" ca="1" si="48088">roleHours(G1999:CH2005, "MCC")</f>
        <v>7.5</v>
      </c>
      <c r="C2003" s="14">
        <f t="shared" ca="1" si="48058"/>
        <v>0.9375</v>
      </c>
      <c r="D2003" s="14" t="s">
        <v>260</v>
      </c>
      <c r="E2003" s="20">
        <v>4.6500000000000004</v>
      </c>
      <c r="F2003" s="51" t="s">
        <v>132</v>
      </c>
      <c r="G2003" s="36"/>
      <c r="H2003" s="37"/>
      <c r="I2003" s="44">
        <f t="shared" ref="I2003" si="48089">parseTime(G2003)-(H2004=INT(RIGHT($F2003, 1)))</f>
        <v>0</v>
      </c>
      <c r="J2003" s="45">
        <f t="shared" si="48010"/>
        <v>0</v>
      </c>
      <c r="K2003" s="36"/>
      <c r="L2003" s="37"/>
      <c r="M2003" s="44">
        <f t="shared" ref="M2003" si="48090">parseTime(K2003)-(L2004=INT(RIGHT($F2003, 1)))</f>
        <v>0</v>
      </c>
      <c r="N2003" s="45">
        <f t="shared" si="48012"/>
        <v>0</v>
      </c>
      <c r="O2003" s="36"/>
      <c r="P2003" s="37"/>
      <c r="Q2003" s="44">
        <f t="shared" ref="Q2003" si="48091">parseTime(O2003)-(P2004=INT(RIGHT($F2003, 1)))</f>
        <v>0</v>
      </c>
      <c r="R2003" s="45">
        <f t="shared" si="48014"/>
        <v>0</v>
      </c>
      <c r="S2003" s="36"/>
      <c r="T2003" s="37"/>
      <c r="U2003" s="44">
        <f t="shared" ref="U2003" si="48092">parseTime(S2003)-(T2004=INT(RIGHT($F2003, 1)))</f>
        <v>0</v>
      </c>
      <c r="V2003" s="45">
        <f t="shared" si="48016"/>
        <v>0</v>
      </c>
      <c r="W2003" s="36"/>
      <c r="X2003" s="37"/>
      <c r="Y2003" s="44">
        <f t="shared" ref="Y2003" si="48093">parseTime(W2003)-(X2004=INT(RIGHT($F2003, 1)))</f>
        <v>0</v>
      </c>
      <c r="Z2003" s="45">
        <f t="shared" si="48018"/>
        <v>0</v>
      </c>
      <c r="AA2003" s="36"/>
      <c r="AB2003" s="37"/>
      <c r="AC2003" s="44">
        <f t="shared" ref="AC2003" si="48094">parseTime(AA2003)-(AB2004=INT(RIGHT($F2003, 1)))</f>
        <v>0</v>
      </c>
      <c r="AD2003" s="45">
        <f t="shared" si="48020"/>
        <v>0</v>
      </c>
      <c r="AE2003" s="36"/>
      <c r="AF2003" s="37"/>
      <c r="AG2003" s="44">
        <f t="shared" ref="AG2003" si="48095">parseTime(AE2003)-(AF2004=INT(RIGHT($F2003, 1)))</f>
        <v>0</v>
      </c>
      <c r="AH2003" s="45">
        <f t="shared" si="48022"/>
        <v>0</v>
      </c>
      <c r="AI2003" s="36"/>
      <c r="AJ2003" s="37"/>
      <c r="AK2003" s="44">
        <f>parseTime(AI2003)-(AJ2004=INT(RIGHT($F2003, 1)))</f>
        <v>0</v>
      </c>
      <c r="AL2003" s="45">
        <f t="shared" si="48023"/>
        <v>0</v>
      </c>
      <c r="AM2003" s="36"/>
      <c r="AN2003" s="37"/>
      <c r="AO2003" s="44">
        <f t="shared" ref="AO2003" si="48096">parseTime(AM2003)-(AN2004=INT(RIGHT($F2003, 1)))</f>
        <v>0</v>
      </c>
      <c r="AP2003" s="45">
        <f t="shared" si="48025"/>
        <v>0</v>
      </c>
      <c r="AQ2003" s="36"/>
      <c r="AR2003" s="37"/>
      <c r="AS2003" s="44">
        <f t="shared" ref="AS2003" si="48097">parseTime(AQ2003)-(AR2004=INT(RIGHT($F2003, 1)))</f>
        <v>0</v>
      </c>
      <c r="AT2003" s="45">
        <f t="shared" si="48027"/>
        <v>0</v>
      </c>
      <c r="AU2003" s="36"/>
      <c r="AV2003" s="37"/>
      <c r="AW2003" s="44">
        <f>parseTime(AU2003)-(AV2004=INT(RIGHT($F2003, 1)))</f>
        <v>0</v>
      </c>
      <c r="AX2003" s="45">
        <f t="shared" si="48028"/>
        <v>0</v>
      </c>
      <c r="AY2003" s="36"/>
      <c r="AZ2003" s="37"/>
      <c r="BA2003" s="44">
        <f>parseTime(AY2003)-(AZ2004=INT(RIGHT($F2003, 1)))</f>
        <v>0</v>
      </c>
      <c r="BB2003" s="45">
        <f t="shared" si="48029"/>
        <v>0</v>
      </c>
      <c r="BC2003" s="36"/>
      <c r="BD2003" s="37"/>
      <c r="BE2003" s="44">
        <f>parseTime(BC2003)-(BD2004=INT(RIGHT($F2003, 1)))</f>
        <v>0</v>
      </c>
      <c r="BF2003" s="45">
        <f t="shared" si="48030"/>
        <v>0</v>
      </c>
      <c r="BG2003" s="36"/>
      <c r="BH2003" s="37"/>
      <c r="BI2003" s="44">
        <f>parseTime(BG2003)-(BH2004=INT(RIGHT($F2003, 1)))</f>
        <v>0</v>
      </c>
      <c r="BJ2003" s="45">
        <f t="shared" si="48031"/>
        <v>0</v>
      </c>
      <c r="BK2003" s="36"/>
      <c r="BL2003" s="37"/>
      <c r="BM2003" s="44">
        <f>parseTime(BK2003)-(BL2004=INT(RIGHT($F2003, 1)))</f>
        <v>0</v>
      </c>
      <c r="BN2003" s="45">
        <f t="shared" si="48032"/>
        <v>0</v>
      </c>
      <c r="BO2003" s="36"/>
      <c r="BP2003" s="37"/>
      <c r="BQ2003" s="44">
        <f t="shared" ref="BQ2003" si="48098">parseTime(BO2003)-(BP2004=INT(RIGHT($F2003, 1)))</f>
        <v>0</v>
      </c>
      <c r="BR2003" s="45">
        <f t="shared" si="48034"/>
        <v>0</v>
      </c>
      <c r="BS2003" s="36"/>
      <c r="BT2003" s="37"/>
      <c r="BU2003" s="44">
        <f t="shared" ref="BU2003" si="48099">parseTime(BS2003)-(BT2004=INT(RIGHT($F2003, 1)))</f>
        <v>0</v>
      </c>
      <c r="BV2003" s="45">
        <f t="shared" si="48036"/>
        <v>0</v>
      </c>
      <c r="BW2003" s="36"/>
      <c r="BX2003" s="37"/>
      <c r="BY2003" s="44">
        <f t="shared" ref="BY2003" si="48100">parseTime(BW2003)-(BX2004=INT(RIGHT($F2003, 1)))</f>
        <v>0</v>
      </c>
      <c r="BZ2003" s="45">
        <f t="shared" si="48038"/>
        <v>0</v>
      </c>
      <c r="CA2003" s="36"/>
      <c r="CB2003" s="37"/>
      <c r="CC2003" s="44">
        <f t="shared" ref="CC2003" si="48101">parseTime(CA2003)-(CB2004=INT(RIGHT($F2003, 1)))</f>
        <v>0</v>
      </c>
      <c r="CD2003" s="45">
        <f t="shared" si="48040"/>
        <v>0</v>
      </c>
      <c r="CE2003" s="36"/>
      <c r="CF2003" s="37"/>
      <c r="CG2003" s="44">
        <f t="shared" ref="CG2003" si="48102">parseTime(CE2003)-(CF2004=INT(RIGHT($F2003, 1)))</f>
        <v>0</v>
      </c>
      <c r="CH2003" s="45">
        <f t="shared" si="48042"/>
        <v>0</v>
      </c>
    </row>
    <row r="2004" spans="1:86" x14ac:dyDescent="0.25">
      <c r="A2004" s="56"/>
      <c r="B2004" s="57"/>
      <c r="C2004" s="14">
        <f t="shared" si="48058"/>
        <v>0</v>
      </c>
      <c r="D2004" s="14"/>
      <c r="E2004" s="20">
        <f t="shared" ref="E2004" si="48103">((7.5/2)-0.5+E2003)*8</f>
        <v>63.2</v>
      </c>
      <c r="F2004" s="51"/>
      <c r="G2004" s="46" t="s">
        <v>134</v>
      </c>
      <c r="H2004" s="38">
        <f t="shared" ref="H2004" si="48104">lunchAdjust(G1999:H2003)</f>
        <v>1</v>
      </c>
      <c r="I2004" s="48" t="s">
        <v>0</v>
      </c>
      <c r="J2004" s="39">
        <f t="shared" ref="J2004" si="48105">SUMPRODUCT(I1999:I2003*J1999:J2003)</f>
        <v>8</v>
      </c>
      <c r="K2004" s="46" t="s">
        <v>134</v>
      </c>
      <c r="L2004" s="38">
        <f t="shared" ref="L2004" si="48106">lunchAdjust(K1999:L2003)</f>
        <v>1</v>
      </c>
      <c r="M2004" s="48" t="s">
        <v>0</v>
      </c>
      <c r="N2004" s="39">
        <f t="shared" ref="N2004" si="48107">SUMPRODUCT(M1999:M2003*N1999:N2003)</f>
        <v>8</v>
      </c>
      <c r="O2004" s="46" t="s">
        <v>134</v>
      </c>
      <c r="P2004" s="38">
        <f t="shared" ref="P2004" si="48108">lunchAdjust(O1999:P2003)</f>
        <v>0</v>
      </c>
      <c r="Q2004" s="48" t="s">
        <v>0</v>
      </c>
      <c r="R2004" s="39">
        <f t="shared" ref="R2004" si="48109">SUMPRODUCT(Q1999:Q2003*R1999:R2003)</f>
        <v>0</v>
      </c>
      <c r="S2004" s="46" t="s">
        <v>134</v>
      </c>
      <c r="T2004" s="38">
        <f t="shared" ref="T2004" si="48110">lunchAdjust(S1999:T2003)</f>
        <v>1</v>
      </c>
      <c r="U2004" s="48" t="s">
        <v>0</v>
      </c>
      <c r="V2004" s="39">
        <f t="shared" ref="V2004" si="48111">SUMPRODUCT(U1999:U2003*V1999:V2003)</f>
        <v>8</v>
      </c>
      <c r="W2004" s="46" t="s">
        <v>134</v>
      </c>
      <c r="X2004" s="38">
        <f t="shared" ref="X2004" si="48112">lunchAdjust(W1999:X2003)</f>
        <v>0</v>
      </c>
      <c r="Y2004" s="48" t="s">
        <v>0</v>
      </c>
      <c r="Z2004" s="39">
        <f t="shared" ref="Z2004" si="48113">SUMPRODUCT(Y1999:Y2003*Z1999:Z2003)</f>
        <v>0</v>
      </c>
      <c r="AA2004" s="46" t="s">
        <v>134</v>
      </c>
      <c r="AB2004" s="38">
        <f t="shared" ref="AB2004" si="48114">lunchAdjust(AA1999:AB2003)</f>
        <v>1</v>
      </c>
      <c r="AC2004" s="48" t="s">
        <v>0</v>
      </c>
      <c r="AD2004" s="39">
        <f t="shared" ref="AD2004" si="48115">SUMPRODUCT(AC1999:AC2003*AD1999:AD2003)</f>
        <v>8</v>
      </c>
      <c r="AE2004" s="46" t="s">
        <v>134</v>
      </c>
      <c r="AF2004" s="38">
        <f t="shared" ref="AF2004" si="48116">lunchAdjust(AE1999:AF2003)</f>
        <v>1</v>
      </c>
      <c r="AG2004" s="48" t="s">
        <v>0</v>
      </c>
      <c r="AH2004" s="39">
        <f t="shared" ref="AH2004" si="48117">SUMPRODUCT(AG1999:AG2003*AH1999:AH2003)</f>
        <v>7.5</v>
      </c>
      <c r="AI2004" s="46" t="s">
        <v>134</v>
      </c>
      <c r="AJ2004" s="38">
        <f t="shared" ref="AJ2004" si="48118">lunchAdjust(AI1999:AJ2003)</f>
        <v>1</v>
      </c>
      <c r="AK2004" s="48" t="s">
        <v>0</v>
      </c>
      <c r="AL2004" s="39">
        <f t="shared" ref="AL2004" si="48119">SUMPRODUCT(AK1999:AK2003*AL1999:AL2003)</f>
        <v>8</v>
      </c>
      <c r="AM2004" s="46" t="s">
        <v>134</v>
      </c>
      <c r="AN2004" s="38">
        <f t="shared" ref="AN2004" si="48120">lunchAdjust(AM1999:AN2003)</f>
        <v>0</v>
      </c>
      <c r="AO2004" s="48" t="s">
        <v>0</v>
      </c>
      <c r="AP2004" s="39">
        <f t="shared" ref="AP2004" si="48121">SUMPRODUCT(AO1999:AO2003*AP1999:AP2003)</f>
        <v>0</v>
      </c>
      <c r="AQ2004" s="46" t="s">
        <v>134</v>
      </c>
      <c r="AR2004" s="38">
        <f t="shared" ref="AR2004" si="48122">lunchAdjust(AQ1999:AR2003)</f>
        <v>0</v>
      </c>
      <c r="AS2004" s="48" t="s">
        <v>0</v>
      </c>
      <c r="AT2004" s="39">
        <f t="shared" ref="AT2004" si="48123">SUMPRODUCT(AS1999:AS2003*AT1999:AT2003)</f>
        <v>0</v>
      </c>
      <c r="AU2004" s="46" t="s">
        <v>134</v>
      </c>
      <c r="AV2004" s="38">
        <f t="shared" ref="AV2004" si="48124">lunchAdjust(AU1999:AV2003)</f>
        <v>0</v>
      </c>
      <c r="AW2004" s="48" t="s">
        <v>0</v>
      </c>
      <c r="AX2004" s="39">
        <f t="shared" ref="AX2004" si="48125">SUMPRODUCT(AW1999:AW2003*AX1999:AX2003)</f>
        <v>0</v>
      </c>
      <c r="AY2004" s="46" t="s">
        <v>134</v>
      </c>
      <c r="AZ2004" s="38">
        <f t="shared" ref="AZ2004" si="48126">lunchAdjust(AY1999:AZ2003)</f>
        <v>0</v>
      </c>
      <c r="BA2004" s="48" t="s">
        <v>0</v>
      </c>
      <c r="BB2004" s="39">
        <f t="shared" ref="BB2004" si="48127">SUMPRODUCT(BA1999:BA2003*BB1999:BB2003)</f>
        <v>0</v>
      </c>
      <c r="BC2004" s="46" t="s">
        <v>134</v>
      </c>
      <c r="BD2004" s="38">
        <f t="shared" ref="BD2004" si="48128">lunchAdjust(BC1999:BD2003)</f>
        <v>0</v>
      </c>
      <c r="BE2004" s="48" t="s">
        <v>0</v>
      </c>
      <c r="BF2004" s="39">
        <f t="shared" ref="BF2004" si="48129">SUMPRODUCT(BE1999:BE2003*BF1999:BF2003)</f>
        <v>0</v>
      </c>
      <c r="BG2004" s="46" t="s">
        <v>134</v>
      </c>
      <c r="BH2004" s="38">
        <f t="shared" ref="BH2004" si="48130">lunchAdjust(BG1999:BH2003)</f>
        <v>0</v>
      </c>
      <c r="BI2004" s="48" t="s">
        <v>0</v>
      </c>
      <c r="BJ2004" s="39">
        <f t="shared" ref="BJ2004" si="48131">SUMPRODUCT(BI1999:BI2003*BJ1999:BJ2003)</f>
        <v>0</v>
      </c>
      <c r="BK2004" s="46" t="s">
        <v>134</v>
      </c>
      <c r="BL2004" s="38">
        <f t="shared" ref="BL2004" si="48132">lunchAdjust(BK1999:BL2003)</f>
        <v>0</v>
      </c>
      <c r="BM2004" s="48" t="s">
        <v>0</v>
      </c>
      <c r="BN2004" s="39">
        <f t="shared" ref="BN2004" si="48133">SUMPRODUCT(BM1999:BM2003*BN1999:BN2003)</f>
        <v>0</v>
      </c>
      <c r="BO2004" s="46" t="s">
        <v>134</v>
      </c>
      <c r="BP2004" s="38">
        <f t="shared" ref="BP2004" si="48134">lunchAdjust(BO1999:BP2003)</f>
        <v>0</v>
      </c>
      <c r="BQ2004" s="48" t="s">
        <v>0</v>
      </c>
      <c r="BR2004" s="39">
        <f t="shared" ref="BR2004" si="48135">SUMPRODUCT(BQ1999:BQ2003*BR1999:BR2003)</f>
        <v>0</v>
      </c>
      <c r="BS2004" s="46" t="s">
        <v>134</v>
      </c>
      <c r="BT2004" s="38">
        <f t="shared" ref="BT2004" si="48136">lunchAdjust(BS1999:BT2003)</f>
        <v>1</v>
      </c>
      <c r="BU2004" s="48" t="s">
        <v>0</v>
      </c>
      <c r="BV2004" s="39">
        <f t="shared" ref="BV2004" si="48137">SUMPRODUCT(BU1999:BU2003*BV1999:BV2003)</f>
        <v>8</v>
      </c>
      <c r="BW2004" s="46" t="s">
        <v>134</v>
      </c>
      <c r="BX2004" s="38">
        <f t="shared" ref="BX2004" si="48138">lunchAdjust(BW1999:BX2003)</f>
        <v>0</v>
      </c>
      <c r="BY2004" s="48" t="s">
        <v>0</v>
      </c>
      <c r="BZ2004" s="39">
        <f t="shared" ref="BZ2004" si="48139">SUMPRODUCT(BY1999:BY2003*BZ1999:BZ2003)</f>
        <v>0</v>
      </c>
      <c r="CA2004" s="46" t="s">
        <v>134</v>
      </c>
      <c r="CB2004" s="38">
        <f t="shared" ref="CB2004" si="48140">lunchAdjust(CA1999:CB2003)</f>
        <v>0</v>
      </c>
      <c r="CC2004" s="48" t="s">
        <v>0</v>
      </c>
      <c r="CD2004" s="39">
        <f t="shared" ref="CD2004" si="48141">SUMPRODUCT(CC1999:CC2003*CD1999:CD2003)</f>
        <v>0</v>
      </c>
      <c r="CE2004" s="46" t="s">
        <v>134</v>
      </c>
      <c r="CF2004" s="38">
        <f t="shared" ref="CF2004" si="48142">lunchAdjust(CE1999:CF2003)</f>
        <v>0</v>
      </c>
      <c r="CG2004" s="48" t="s">
        <v>0</v>
      </c>
      <c r="CH2004" s="39">
        <f t="shared" ref="CH2004" si="48143">SUMPRODUCT(CG1999:CG2003*CH1999:CH2003)</f>
        <v>0</v>
      </c>
    </row>
    <row r="2005" spans="1:86" ht="15.75" thickBot="1" x14ac:dyDescent="0.3">
      <c r="A2005" s="58" t="s">
        <v>121</v>
      </c>
      <c r="B2005" s="59">
        <f t="shared" ref="B2005" ca="1" si="48144">roleHours(G1999:CH2005, "OUT")</f>
        <v>0</v>
      </c>
      <c r="C2005" s="54" t="s">
        <v>137</v>
      </c>
      <c r="D2005" s="22">
        <f t="shared" ref="D2005" ca="1" si="48145">roleHours(G1999:CH2005, "PTO")</f>
        <v>0</v>
      </c>
      <c r="E2005" s="23">
        <f t="shared" ref="E2005" ca="1" si="48146">E2004-B2000</f>
        <v>7.7000000000000028</v>
      </c>
      <c r="F2005" s="52"/>
      <c r="G2005" s="47" t="s">
        <v>39</v>
      </c>
      <c r="H2005" s="40">
        <f t="shared" si="46594"/>
        <v>0</v>
      </c>
      <c r="I2005" s="49" t="s">
        <v>135</v>
      </c>
      <c r="J2005" s="41">
        <f t="shared" ref="J2005" si="48147">J2004*G$4</f>
        <v>0</v>
      </c>
      <c r="K2005" s="47" t="s">
        <v>39</v>
      </c>
      <c r="L2005" s="40">
        <f t="shared" ref="L2005" si="48148">SUMPRODUCT(M1999:M2003*(L1999:L2003="PTO"))+SUMPRODUCT(M1999:M2003*(L1999:L2003="HOL"))</f>
        <v>0</v>
      </c>
      <c r="M2005" s="49" t="s">
        <v>135</v>
      </c>
      <c r="N2005" s="41">
        <f t="shared" ref="N2005" si="48149">N2004*K$4</f>
        <v>0</v>
      </c>
      <c r="O2005" s="47" t="s">
        <v>39</v>
      </c>
      <c r="P2005" s="40">
        <f t="shared" ref="P2005" si="48150">SUMPRODUCT(Q1999:Q2003*(P1999:P2003="PTO"))+SUMPRODUCT(Q1999:Q2003*(P1999:P2003="HOL"))</f>
        <v>0</v>
      </c>
      <c r="Q2005" s="49" t="s">
        <v>135</v>
      </c>
      <c r="R2005" s="41">
        <f t="shared" ref="R2005" si="48151">R2004*O$4</f>
        <v>0</v>
      </c>
      <c r="S2005" s="47" t="s">
        <v>39</v>
      </c>
      <c r="T2005" s="40">
        <f t="shared" ref="T2005" si="48152">SUMPRODUCT(U1999:U2003*(T1999:T2003="PTO"))+SUMPRODUCT(U1999:U2003*(T1999:T2003="HOL"))</f>
        <v>0</v>
      </c>
      <c r="U2005" s="49" t="s">
        <v>135</v>
      </c>
      <c r="V2005" s="41">
        <f t="shared" ref="V2005" si="48153">V2004*S$4</f>
        <v>0</v>
      </c>
      <c r="W2005" s="47" t="s">
        <v>39</v>
      </c>
      <c r="X2005" s="40">
        <f t="shared" ref="X2005" si="48154">SUMPRODUCT(Y1999:Y2003*(X1999:X2003="PTO"))+SUMPRODUCT(Y1999:Y2003*(X1999:X2003="HOL"))</f>
        <v>0</v>
      </c>
      <c r="Y2005" s="49" t="s">
        <v>135</v>
      </c>
      <c r="Z2005" s="41">
        <f t="shared" ref="Z2005" si="48155">Z2004*W$4</f>
        <v>0</v>
      </c>
      <c r="AA2005" s="47" t="s">
        <v>39</v>
      </c>
      <c r="AB2005" s="40">
        <f t="shared" ref="AB2005" si="48156">SUMPRODUCT(AC1999:AC2003*(AB1999:AB2003="PTO"))+SUMPRODUCT(AC1999:AC2003*(AB1999:AB2003="HOL"))</f>
        <v>0</v>
      </c>
      <c r="AC2005" s="49" t="s">
        <v>135</v>
      </c>
      <c r="AD2005" s="41">
        <f t="shared" ref="AD2005" si="48157">AD2004*AA$4</f>
        <v>8</v>
      </c>
      <c r="AE2005" s="47" t="s">
        <v>39</v>
      </c>
      <c r="AF2005" s="40">
        <f t="shared" ref="AF2005" si="48158">SUMPRODUCT(AG1999:AG2003*(AF1999:AF2003="PTO"))+SUMPRODUCT(AG1999:AG2003*(AF1999:AF2003="HOL"))</f>
        <v>0</v>
      </c>
      <c r="AG2005" s="49" t="s">
        <v>135</v>
      </c>
      <c r="AH2005" s="41">
        <f t="shared" ref="AH2005" si="48159">AH2004*AE$4</f>
        <v>7.5</v>
      </c>
      <c r="AI2005" s="47" t="s">
        <v>39</v>
      </c>
      <c r="AJ2005" s="40">
        <f t="shared" ref="AJ2005" si="48160">SUMPRODUCT(AK1999:AK2003*(AJ1999:AJ2003="PTO"))+SUMPRODUCT(AK1999:AK2003*(AJ1999:AJ2003="HOL"))</f>
        <v>0</v>
      </c>
      <c r="AK2005" s="49" t="s">
        <v>135</v>
      </c>
      <c r="AL2005" s="41">
        <f>AL2004*AI$4</f>
        <v>8</v>
      </c>
      <c r="AM2005" s="47" t="s">
        <v>39</v>
      </c>
      <c r="AN2005" s="40">
        <f t="shared" ref="AN2005" si="48161">SUMPRODUCT(AO1999:AO2003*(AN1999:AN2003="PTO"))+SUMPRODUCT(AO1999:AO2003*(AN1999:AN2003="HOL"))</f>
        <v>0</v>
      </c>
      <c r="AO2005" s="49" t="s">
        <v>135</v>
      </c>
      <c r="AP2005" s="41">
        <f t="shared" ref="AP2005" si="48162">AP2004*AM$4</f>
        <v>0</v>
      </c>
      <c r="AQ2005" s="47" t="s">
        <v>39</v>
      </c>
      <c r="AR2005" s="40">
        <f t="shared" ref="AR2005" si="48163">SUMPRODUCT(AS1999:AS2003*(AR1999:AR2003="PTO"))+SUMPRODUCT(AS1999:AS2003*(AR1999:AR2003="HOL"))</f>
        <v>0</v>
      </c>
      <c r="AS2005" s="49" t="s">
        <v>135</v>
      </c>
      <c r="AT2005" s="41">
        <f t="shared" ref="AT2005" si="48164">AT2004*AQ$4</f>
        <v>0</v>
      </c>
      <c r="AU2005" s="47" t="s">
        <v>39</v>
      </c>
      <c r="AV2005" s="40">
        <f t="shared" ref="AV2005" si="48165">SUMPRODUCT(AW1999:AW2003*(AV1999:AV2003="PTO"))+SUMPRODUCT(AW1999:AW2003*(AV1999:AV2003="HOL"))</f>
        <v>0</v>
      </c>
      <c r="AW2005" s="49" t="s">
        <v>135</v>
      </c>
      <c r="AX2005" s="41">
        <f>AX2004*AU$4</f>
        <v>0</v>
      </c>
      <c r="AY2005" s="47" t="s">
        <v>39</v>
      </c>
      <c r="AZ2005" s="40">
        <f t="shared" ref="AZ2005" si="48166">SUMPRODUCT(BA1999:BA2003*(AZ1999:AZ2003="PTO"))+SUMPRODUCT(BA1999:BA2003*(AZ1999:AZ2003="HOL"))</f>
        <v>0</v>
      </c>
      <c r="BA2005" s="49" t="s">
        <v>135</v>
      </c>
      <c r="BB2005" s="41">
        <f>BB2004*AY$4</f>
        <v>0</v>
      </c>
      <c r="BC2005" s="47" t="s">
        <v>39</v>
      </c>
      <c r="BD2005" s="40">
        <f t="shared" ref="BD2005" si="48167">SUMPRODUCT(BE1999:BE2003*(BD1999:BD2003="PTO"))+SUMPRODUCT(BE1999:BE2003*(BD1999:BD2003="HOL"))</f>
        <v>0</v>
      </c>
      <c r="BE2005" s="49" t="s">
        <v>135</v>
      </c>
      <c r="BF2005" s="41">
        <f>BF2004*BC$4</f>
        <v>0</v>
      </c>
      <c r="BG2005" s="47" t="s">
        <v>39</v>
      </c>
      <c r="BH2005" s="40">
        <f t="shared" ref="BH2005" si="48168">SUMPRODUCT(BI1999:BI2003*(BH1999:BH2003="PTO"))+SUMPRODUCT(BI1999:BI2003*(BH1999:BH2003="HOL"))</f>
        <v>0</v>
      </c>
      <c r="BI2005" s="49" t="s">
        <v>135</v>
      </c>
      <c r="BJ2005" s="41">
        <f>BJ2004*BG$4</f>
        <v>0</v>
      </c>
      <c r="BK2005" s="47" t="s">
        <v>39</v>
      </c>
      <c r="BL2005" s="40">
        <f t="shared" ref="BL2005" si="48169">SUMPRODUCT(BM1999:BM2003*(BL1999:BL2003="PTO"))+SUMPRODUCT(BM1999:BM2003*(BL1999:BL2003="HOL"))</f>
        <v>0</v>
      </c>
      <c r="BM2005" s="49" t="s">
        <v>135</v>
      </c>
      <c r="BN2005" s="41">
        <f>BN2004*BK$4</f>
        <v>0</v>
      </c>
      <c r="BO2005" s="47" t="s">
        <v>39</v>
      </c>
      <c r="BP2005" s="40">
        <f t="shared" ref="BP2005" si="48170">SUMPRODUCT(BQ1999:BQ2003*(BP1999:BP2003="PTO"))+SUMPRODUCT(BQ1999:BQ2003*(BP1999:BP2003="HOL"))</f>
        <v>0</v>
      </c>
      <c r="BQ2005" s="49" t="s">
        <v>135</v>
      </c>
      <c r="BR2005" s="41">
        <f t="shared" ref="BR2005" si="48171">BR2004*BO$4</f>
        <v>0</v>
      </c>
      <c r="BS2005" s="47" t="s">
        <v>39</v>
      </c>
      <c r="BT2005" s="40">
        <f t="shared" ref="BT2005" si="48172">SUMPRODUCT(BU1999:BU2003*(BT1999:BT2003="PTO"))+SUMPRODUCT(BU1999:BU2003*(BT1999:BT2003="HOL"))</f>
        <v>0</v>
      </c>
      <c r="BU2005" s="49" t="s">
        <v>135</v>
      </c>
      <c r="BV2005" s="41">
        <f t="shared" ref="BV2005" si="48173">BV2004*BS$4</f>
        <v>8</v>
      </c>
      <c r="BW2005" s="47" t="s">
        <v>39</v>
      </c>
      <c r="BX2005" s="40">
        <f t="shared" ref="BX2005" si="48174">SUMPRODUCT(BY1999:BY2003*(BX1999:BX2003="PTO"))+SUMPRODUCT(BY1999:BY2003*(BX1999:BX2003="HOL"))</f>
        <v>0</v>
      </c>
      <c r="BY2005" s="49" t="s">
        <v>135</v>
      </c>
      <c r="BZ2005" s="41">
        <f t="shared" ref="BZ2005" si="48175">BZ2004*BW$4</f>
        <v>0</v>
      </c>
      <c r="CA2005" s="47" t="s">
        <v>39</v>
      </c>
      <c r="CB2005" s="40">
        <f t="shared" ref="CB2005" si="48176">SUMPRODUCT(CC1999:CC2003*(CB1999:CB2003="PTO"))+SUMPRODUCT(CC1999:CC2003*(CB1999:CB2003="HOL"))</f>
        <v>0</v>
      </c>
      <c r="CC2005" s="49" t="s">
        <v>135</v>
      </c>
      <c r="CD2005" s="41">
        <f t="shared" ref="CD2005" si="48177">CD2004*CA$4</f>
        <v>0</v>
      </c>
      <c r="CE2005" s="47" t="s">
        <v>39</v>
      </c>
      <c r="CF2005" s="40">
        <f t="shared" ref="CF2005" si="48178">SUMPRODUCT(CG1999:CG2003*(CF1999:CF2003="PTO"))+SUMPRODUCT(CG1999:CG2003*(CF1999:CF2003="HOL"))</f>
        <v>0</v>
      </c>
      <c r="CG2005" s="49" t="s">
        <v>135</v>
      </c>
      <c r="CH2005" s="41">
        <f t="shared" ref="CH2005" si="48179">CH2004*CE$4</f>
        <v>0</v>
      </c>
    </row>
    <row r="2006" spans="1:86" x14ac:dyDescent="0.25">
      <c r="A2006" s="70" t="s">
        <v>133</v>
      </c>
      <c r="B2006" s="71">
        <f t="shared" ref="B2006" ca="1" si="48180">D2006-B2007</f>
        <v>5.3333333333333357</v>
      </c>
      <c r="C2006" s="72" t="s">
        <v>122</v>
      </c>
      <c r="D2006" s="71">
        <f>IFERROR(INDEX(Holidays[FTE], MATCH(Entry!E2006, Holidays[Date], 0)), 1)*8*INDEX(FTEguide[[1]:[12]], MATCH(Entry!E2007, FTEguide[Weekday], 0), IF(Entry!E2009&gt;0, Entry!E2009, MONTH(Entry!E2006)))</f>
        <v>21.333333333333336</v>
      </c>
      <c r="E2006" s="60">
        <f t="shared" si="47836"/>
        <v>44114</v>
      </c>
      <c r="F2006" s="50" t="s">
        <v>128</v>
      </c>
      <c r="G2006" s="34"/>
      <c r="H2006" s="35"/>
      <c r="I2006" s="42">
        <f t="shared" ref="I2006" si="48181">parseTime(G2006)-(H2011=INT(RIGHT($F2006, 1)))</f>
        <v>0</v>
      </c>
      <c r="J2006" s="43">
        <f t="shared" ref="J2006:J2010" si="48182">isClocked(H2006)</f>
        <v>0</v>
      </c>
      <c r="K2006" s="34"/>
      <c r="L2006" s="35"/>
      <c r="M2006" s="42">
        <f t="shared" ref="M2006" si="48183">parseTime(K2006)-(L2011=INT(RIGHT($F2006, 1)))</f>
        <v>0</v>
      </c>
      <c r="N2006" s="43">
        <f t="shared" ref="N2006:N2010" si="48184">isClocked(L2006)</f>
        <v>0</v>
      </c>
      <c r="O2006" s="34"/>
      <c r="P2006" s="35"/>
      <c r="Q2006" s="42">
        <f t="shared" ref="Q2006" si="48185">parseTime(O2006)-(P2011=INT(RIGHT($F2006, 1)))</f>
        <v>0</v>
      </c>
      <c r="R2006" s="43">
        <f t="shared" ref="R2006:R2010" si="48186">isClocked(P2006)</f>
        <v>0</v>
      </c>
      <c r="S2006" s="34"/>
      <c r="T2006" s="35"/>
      <c r="U2006" s="42">
        <f t="shared" ref="U2006" si="48187">parseTime(S2006)-(T2011=INT(RIGHT($F2006, 1)))</f>
        <v>0</v>
      </c>
      <c r="V2006" s="43">
        <f t="shared" ref="V2006:V2010" si="48188">isClocked(T2006)</f>
        <v>0</v>
      </c>
      <c r="W2006" s="34"/>
      <c r="X2006" s="35"/>
      <c r="Y2006" s="42">
        <f t="shared" ref="Y2006" si="48189">parseTime(W2006)-(X2011=INT(RIGHT($F2006, 1)))</f>
        <v>0</v>
      </c>
      <c r="Z2006" s="43">
        <f t="shared" ref="Z2006:Z2010" si="48190">isClocked(X2006)</f>
        <v>0</v>
      </c>
      <c r="AA2006" s="34"/>
      <c r="AB2006" s="35"/>
      <c r="AC2006" s="42">
        <f t="shared" ref="AC2006" si="48191">parseTime(AA2006)-(AB2011=INT(RIGHT($F2006, 1)))</f>
        <v>0</v>
      </c>
      <c r="AD2006" s="43">
        <f t="shared" ref="AD2006:AD2010" si="48192">isClocked(AB2006)</f>
        <v>0</v>
      </c>
      <c r="AE2006" s="34"/>
      <c r="AF2006" s="35"/>
      <c r="AG2006" s="42">
        <f t="shared" ref="AG2006" si="48193">parseTime(AE2006)-(AF2011=INT(RIGHT($F2006, 1)))</f>
        <v>0</v>
      </c>
      <c r="AH2006" s="43">
        <f t="shared" ref="AH2006:AH2010" si="48194">isClocked(AF2006)</f>
        <v>0</v>
      </c>
      <c r="AI2006" s="34" t="s">
        <v>136</v>
      </c>
      <c r="AJ2006" s="35" t="s">
        <v>23</v>
      </c>
      <c r="AK2006" s="42">
        <f>parseTime(AI2006)-(AJ2011=INT(RIGHT($F2006, 1)))</f>
        <v>8</v>
      </c>
      <c r="AL2006" s="43">
        <f t="shared" ref="AL2006:AL2010" si="48195">isClocked(AJ2006)</f>
        <v>1</v>
      </c>
      <c r="AM2006" s="34"/>
      <c r="AN2006" s="35"/>
      <c r="AO2006" s="42">
        <f t="shared" ref="AO2006" si="48196">parseTime(AM2006)-(AN2011=INT(RIGHT($F2006, 1)))</f>
        <v>0</v>
      </c>
      <c r="AP2006" s="43">
        <f t="shared" ref="AP2006:AP2010" si="48197">isClocked(AN2006)</f>
        <v>0</v>
      </c>
      <c r="AQ2006" s="34"/>
      <c r="AR2006" s="35"/>
      <c r="AS2006" s="42">
        <f t="shared" ref="AS2006" si="48198">parseTime(AQ2006)-(AR2011=INT(RIGHT($F2006, 1)))</f>
        <v>0</v>
      </c>
      <c r="AT2006" s="43">
        <f t="shared" ref="AT2006:AT2010" si="48199">isClocked(AR2006)</f>
        <v>0</v>
      </c>
      <c r="AU2006" s="34"/>
      <c r="AV2006" s="35"/>
      <c r="AW2006" s="42">
        <f>parseTime(AU2006)-(AV2011=INT(RIGHT($F2006, 1)))</f>
        <v>0</v>
      </c>
      <c r="AX2006" s="43">
        <f t="shared" ref="AX2006:AX2010" si="48200">isClocked(AV2006)</f>
        <v>0</v>
      </c>
      <c r="AY2006" s="34"/>
      <c r="AZ2006" s="35"/>
      <c r="BA2006" s="42">
        <f>parseTime(AY2006)-(AZ2011=INT(RIGHT($F2006, 1)))</f>
        <v>0</v>
      </c>
      <c r="BB2006" s="43">
        <f t="shared" ref="BB2006:BB2010" si="48201">isClocked(AZ2006)</f>
        <v>0</v>
      </c>
      <c r="BC2006" s="34"/>
      <c r="BD2006" s="35"/>
      <c r="BE2006" s="42">
        <f>parseTime(BC2006)-(BD2011=INT(RIGHT($F2006, 1)))</f>
        <v>0</v>
      </c>
      <c r="BF2006" s="43">
        <f t="shared" ref="BF2006:BF2010" si="48202">isClocked(BD2006)</f>
        <v>0</v>
      </c>
      <c r="BG2006" s="34"/>
      <c r="BH2006" s="35"/>
      <c r="BI2006" s="42">
        <f>parseTime(BG2006)-(BH2011=INT(RIGHT($F2006, 1)))</f>
        <v>0</v>
      </c>
      <c r="BJ2006" s="43">
        <f t="shared" ref="BJ2006:BJ2010" si="48203">isClocked(BH2006)</f>
        <v>0</v>
      </c>
      <c r="BK2006" s="34"/>
      <c r="BL2006" s="35"/>
      <c r="BM2006" s="42">
        <f>parseTime(BK2006)-(BL2011=INT(RIGHT($F2006, 1)))</f>
        <v>0</v>
      </c>
      <c r="BN2006" s="43">
        <f t="shared" ref="BN2006:BN2010" si="48204">isClocked(BL2006)</f>
        <v>0</v>
      </c>
      <c r="BO2006" s="34" t="s">
        <v>136</v>
      </c>
      <c r="BP2006" s="35" t="s">
        <v>23</v>
      </c>
      <c r="BQ2006" s="42">
        <f t="shared" ref="BQ2006" si="48205">parseTime(BO2006)-(BP2011=INT(RIGHT($F2006, 1)))</f>
        <v>8</v>
      </c>
      <c r="BR2006" s="43">
        <f t="shared" ref="BR2006:BR2010" si="48206">isClocked(BP2006)</f>
        <v>1</v>
      </c>
      <c r="BS2006" s="34"/>
      <c r="BT2006" s="35"/>
      <c r="BU2006" s="42">
        <f t="shared" ref="BU2006" si="48207">parseTime(BS2006)-(BT2011=INT(RIGHT($F2006, 1)))</f>
        <v>0</v>
      </c>
      <c r="BV2006" s="43">
        <f t="shared" ref="BV2006:BV2010" si="48208">isClocked(BT2006)</f>
        <v>0</v>
      </c>
      <c r="BW2006" s="34"/>
      <c r="BX2006" s="35"/>
      <c r="BY2006" s="42">
        <f t="shared" ref="BY2006" si="48209">parseTime(BW2006)-(BX2011=INT(RIGHT($F2006, 1)))</f>
        <v>0</v>
      </c>
      <c r="BZ2006" s="43">
        <f t="shared" ref="BZ2006:BZ2010" si="48210">isClocked(BX2006)</f>
        <v>0</v>
      </c>
      <c r="CA2006" s="34"/>
      <c r="CB2006" s="35"/>
      <c r="CC2006" s="42">
        <f t="shared" ref="CC2006" si="48211">parseTime(CA2006)-(CB2011=INT(RIGHT($F2006, 1)))</f>
        <v>0</v>
      </c>
      <c r="CD2006" s="43">
        <f t="shared" ref="CD2006:CD2010" si="48212">isClocked(CB2006)</f>
        <v>0</v>
      </c>
      <c r="CE2006" s="34"/>
      <c r="CF2006" s="35"/>
      <c r="CG2006" s="42">
        <f t="shared" ref="CG2006" si="48213">parseTime(CE2006)-(CF2011=INT(RIGHT($F2006, 1)))</f>
        <v>0</v>
      </c>
      <c r="CH2006" s="43">
        <f t="shared" ref="CH2006:CH2010" si="48214">isClocked(CF2006)</f>
        <v>0</v>
      </c>
    </row>
    <row r="2007" spans="1:86" x14ac:dyDescent="0.25">
      <c r="A2007" s="56" t="s">
        <v>0</v>
      </c>
      <c r="B2007" s="57">
        <f t="shared" ca="1" si="47352"/>
        <v>16</v>
      </c>
      <c r="C2007" s="14" t="s">
        <v>252</v>
      </c>
      <c r="D2007" s="14">
        <f t="shared" si="46835"/>
        <v>53.7</v>
      </c>
      <c r="E2007" s="55" t="str">
        <f t="shared" si="47353"/>
        <v>Saturday</v>
      </c>
      <c r="F2007" s="51" t="s">
        <v>129</v>
      </c>
      <c r="G2007" s="36"/>
      <c r="H2007" s="37"/>
      <c r="I2007" s="44">
        <f t="shared" ref="I2007" si="48215">parseTime(G2007)-(H2011=INT(RIGHT($F2007, 1)))</f>
        <v>0</v>
      </c>
      <c r="J2007" s="45">
        <f t="shared" si="48182"/>
        <v>0</v>
      </c>
      <c r="K2007" s="36"/>
      <c r="L2007" s="37"/>
      <c r="M2007" s="44">
        <f t="shared" ref="M2007" si="48216">parseTime(K2007)-(L2011=INT(RIGHT($F2007, 1)))</f>
        <v>0</v>
      </c>
      <c r="N2007" s="45">
        <f t="shared" si="48184"/>
        <v>0</v>
      </c>
      <c r="O2007" s="36"/>
      <c r="P2007" s="37"/>
      <c r="Q2007" s="44">
        <f t="shared" ref="Q2007" si="48217">parseTime(O2007)-(P2011=INT(RIGHT($F2007, 1)))</f>
        <v>0</v>
      </c>
      <c r="R2007" s="45">
        <f t="shared" si="48186"/>
        <v>0</v>
      </c>
      <c r="S2007" s="36"/>
      <c r="T2007" s="37"/>
      <c r="U2007" s="44">
        <f t="shared" ref="U2007" si="48218">parseTime(S2007)-(T2011=INT(RIGHT($F2007, 1)))</f>
        <v>0</v>
      </c>
      <c r="V2007" s="45">
        <f t="shared" si="48188"/>
        <v>0</v>
      </c>
      <c r="W2007" s="36"/>
      <c r="X2007" s="37"/>
      <c r="Y2007" s="44">
        <f t="shared" ref="Y2007" si="48219">parseTime(W2007)-(X2011=INT(RIGHT($F2007, 1)))</f>
        <v>0</v>
      </c>
      <c r="Z2007" s="45">
        <f t="shared" si="48190"/>
        <v>0</v>
      </c>
      <c r="AA2007" s="36"/>
      <c r="AB2007" s="37"/>
      <c r="AC2007" s="44">
        <f t="shared" ref="AC2007" si="48220">parseTime(AA2007)-(AB2011=INT(RIGHT($F2007, 1)))</f>
        <v>0</v>
      </c>
      <c r="AD2007" s="45">
        <f t="shared" si="48192"/>
        <v>0</v>
      </c>
      <c r="AE2007" s="36"/>
      <c r="AF2007" s="37"/>
      <c r="AG2007" s="44">
        <f t="shared" ref="AG2007" si="48221">parseTime(AE2007)-(AF2011=INT(RIGHT($F2007, 1)))</f>
        <v>0</v>
      </c>
      <c r="AH2007" s="45">
        <f t="shared" si="48194"/>
        <v>0</v>
      </c>
      <c r="AI2007" s="36"/>
      <c r="AJ2007" s="37"/>
      <c r="AK2007" s="44">
        <f>parseTime(AI2007)-(AJ2011=INT(RIGHT($F2007, 1)))</f>
        <v>0</v>
      </c>
      <c r="AL2007" s="45">
        <f t="shared" si="48195"/>
        <v>0</v>
      </c>
      <c r="AM2007" s="36"/>
      <c r="AN2007" s="37"/>
      <c r="AO2007" s="44">
        <f t="shared" ref="AO2007" si="48222">parseTime(AM2007)-(AN2011=INT(RIGHT($F2007, 1)))</f>
        <v>0</v>
      </c>
      <c r="AP2007" s="45">
        <f t="shared" si="48197"/>
        <v>0</v>
      </c>
      <c r="AQ2007" s="36"/>
      <c r="AR2007" s="37"/>
      <c r="AS2007" s="44">
        <f t="shared" ref="AS2007" si="48223">parseTime(AQ2007)-(AR2011=INT(RIGHT($F2007, 1)))</f>
        <v>0</v>
      </c>
      <c r="AT2007" s="45">
        <f t="shared" si="48199"/>
        <v>0</v>
      </c>
      <c r="AU2007" s="36"/>
      <c r="AV2007" s="37"/>
      <c r="AW2007" s="44">
        <f>parseTime(AU2007)-(AV2011=INT(RIGHT($F2007, 1)))</f>
        <v>0</v>
      </c>
      <c r="AX2007" s="45">
        <f t="shared" si="48200"/>
        <v>0</v>
      </c>
      <c r="AY2007" s="36"/>
      <c r="AZ2007" s="37"/>
      <c r="BA2007" s="44">
        <f>parseTime(AY2007)-(AZ2011=INT(RIGHT($F2007, 1)))</f>
        <v>0</v>
      </c>
      <c r="BB2007" s="45">
        <f t="shared" si="48201"/>
        <v>0</v>
      </c>
      <c r="BC2007" s="36"/>
      <c r="BD2007" s="37"/>
      <c r="BE2007" s="44">
        <f>parseTime(BC2007)-(BD2011=INT(RIGHT($F2007, 1)))</f>
        <v>0</v>
      </c>
      <c r="BF2007" s="45">
        <f t="shared" si="48202"/>
        <v>0</v>
      </c>
      <c r="BG2007" s="36"/>
      <c r="BH2007" s="37"/>
      <c r="BI2007" s="44">
        <f>parseTime(BG2007)-(BH2011=INT(RIGHT($F2007, 1)))</f>
        <v>0</v>
      </c>
      <c r="BJ2007" s="45">
        <f t="shared" si="48203"/>
        <v>0</v>
      </c>
      <c r="BK2007" s="36"/>
      <c r="BL2007" s="37"/>
      <c r="BM2007" s="44">
        <f>parseTime(BK2007)-(BL2011=INT(RIGHT($F2007, 1)))</f>
        <v>0</v>
      </c>
      <c r="BN2007" s="45">
        <f t="shared" si="48204"/>
        <v>0</v>
      </c>
      <c r="BO2007" s="36"/>
      <c r="BP2007" s="37"/>
      <c r="BQ2007" s="44">
        <f t="shared" ref="BQ2007" si="48224">parseTime(BO2007)-(BP2011=INT(RIGHT($F2007, 1)))</f>
        <v>0</v>
      </c>
      <c r="BR2007" s="45">
        <f t="shared" si="48206"/>
        <v>0</v>
      </c>
      <c r="BS2007" s="36"/>
      <c r="BT2007" s="37"/>
      <c r="BU2007" s="44">
        <f t="shared" ref="BU2007" si="48225">parseTime(BS2007)-(BT2011=INT(RIGHT($F2007, 1)))</f>
        <v>0</v>
      </c>
      <c r="BV2007" s="45">
        <f t="shared" si="48208"/>
        <v>0</v>
      </c>
      <c r="BW2007" s="36"/>
      <c r="BX2007" s="37"/>
      <c r="BY2007" s="44">
        <f t="shared" ref="BY2007" si="48226">parseTime(BW2007)-(BX2011=INT(RIGHT($F2007, 1)))</f>
        <v>0</v>
      </c>
      <c r="BZ2007" s="45">
        <f t="shared" si="48210"/>
        <v>0</v>
      </c>
      <c r="CA2007" s="36"/>
      <c r="CB2007" s="37"/>
      <c r="CC2007" s="44">
        <f t="shared" ref="CC2007" si="48227">parseTime(CA2007)-(CB2011=INT(RIGHT($F2007, 1)))</f>
        <v>0</v>
      </c>
      <c r="CD2007" s="45">
        <f t="shared" si="48212"/>
        <v>0</v>
      </c>
      <c r="CE2007" s="36"/>
      <c r="CF2007" s="37"/>
      <c r="CG2007" s="44">
        <f t="shared" ref="CG2007" si="48228">parseTime(CE2007)-(CF2011=INT(RIGHT($F2007, 1)))</f>
        <v>0</v>
      </c>
      <c r="CH2007" s="45">
        <f t="shared" si="48214"/>
        <v>0</v>
      </c>
    </row>
    <row r="2008" spans="1:86" x14ac:dyDescent="0.25">
      <c r="A2008" s="56" t="s">
        <v>117</v>
      </c>
      <c r="B2008" s="57">
        <f t="shared" ref="B2008" ca="1" si="48229">roleHours(G2006:CH2012, "MFD")</f>
        <v>16</v>
      </c>
      <c r="C2008" s="14">
        <f t="shared" ref="C2008:C2011" ca="1" si="48230">B2008/8</f>
        <v>2</v>
      </c>
      <c r="D2008" s="14">
        <f t="shared" ref="D2008" ca="1" si="48231">B2007-D2007</f>
        <v>-37.700000000000003</v>
      </c>
      <c r="E2008" s="20" t="s">
        <v>127</v>
      </c>
      <c r="F2008" s="51" t="s">
        <v>130</v>
      </c>
      <c r="G2008" s="36"/>
      <c r="H2008" s="37"/>
      <c r="I2008" s="44">
        <f t="shared" ref="I2008" si="48232">parseTime(G2008)-(H2011=INT(RIGHT($F2008, 1)))</f>
        <v>0</v>
      </c>
      <c r="J2008" s="45">
        <f t="shared" si="48182"/>
        <v>0</v>
      </c>
      <c r="K2008" s="36"/>
      <c r="L2008" s="37"/>
      <c r="M2008" s="44">
        <f t="shared" ref="M2008" si="48233">parseTime(K2008)-(L2011=INT(RIGHT($F2008, 1)))</f>
        <v>0</v>
      </c>
      <c r="N2008" s="45">
        <f t="shared" si="48184"/>
        <v>0</v>
      </c>
      <c r="O2008" s="36"/>
      <c r="P2008" s="37"/>
      <c r="Q2008" s="44">
        <f t="shared" ref="Q2008" si="48234">parseTime(O2008)-(P2011=INT(RIGHT($F2008, 1)))</f>
        <v>0</v>
      </c>
      <c r="R2008" s="45">
        <f t="shared" si="48186"/>
        <v>0</v>
      </c>
      <c r="S2008" s="36"/>
      <c r="T2008" s="37"/>
      <c r="U2008" s="44">
        <f t="shared" ref="U2008" si="48235">parseTime(S2008)-(T2011=INT(RIGHT($F2008, 1)))</f>
        <v>0</v>
      </c>
      <c r="V2008" s="45">
        <f t="shared" si="48188"/>
        <v>0</v>
      </c>
      <c r="W2008" s="36"/>
      <c r="X2008" s="37"/>
      <c r="Y2008" s="44">
        <f t="shared" ref="Y2008" si="48236">parseTime(W2008)-(X2011=INT(RIGHT($F2008, 1)))</f>
        <v>0</v>
      </c>
      <c r="Z2008" s="45">
        <f t="shared" si="48190"/>
        <v>0</v>
      </c>
      <c r="AA2008" s="36"/>
      <c r="AB2008" s="37"/>
      <c r="AC2008" s="44">
        <f t="shared" ref="AC2008" si="48237">parseTime(AA2008)-(AB2011=INT(RIGHT($F2008, 1)))</f>
        <v>0</v>
      </c>
      <c r="AD2008" s="45">
        <f t="shared" si="48192"/>
        <v>0</v>
      </c>
      <c r="AE2008" s="36"/>
      <c r="AF2008" s="37"/>
      <c r="AG2008" s="44">
        <f t="shared" ref="AG2008" si="48238">parseTime(AE2008)-(AF2011=INT(RIGHT($F2008, 1)))</f>
        <v>0</v>
      </c>
      <c r="AH2008" s="45">
        <f t="shared" si="48194"/>
        <v>0</v>
      </c>
      <c r="AI2008" s="36"/>
      <c r="AJ2008" s="37"/>
      <c r="AK2008" s="44">
        <f>parseTime(AI2008)-(AJ2011=INT(RIGHT($F2008, 1)))</f>
        <v>0</v>
      </c>
      <c r="AL2008" s="45">
        <f t="shared" si="48195"/>
        <v>0</v>
      </c>
      <c r="AM2008" s="36"/>
      <c r="AN2008" s="37"/>
      <c r="AO2008" s="44">
        <f t="shared" ref="AO2008" si="48239">parseTime(AM2008)-(AN2011=INT(RIGHT($F2008, 1)))</f>
        <v>0</v>
      </c>
      <c r="AP2008" s="45">
        <f t="shared" si="48197"/>
        <v>0</v>
      </c>
      <c r="AQ2008" s="36"/>
      <c r="AR2008" s="37"/>
      <c r="AS2008" s="44">
        <f t="shared" ref="AS2008" si="48240">parseTime(AQ2008)-(AR2011=INT(RIGHT($F2008, 1)))</f>
        <v>0</v>
      </c>
      <c r="AT2008" s="45">
        <f t="shared" si="48199"/>
        <v>0</v>
      </c>
      <c r="AU2008" s="36"/>
      <c r="AV2008" s="37"/>
      <c r="AW2008" s="44">
        <f>parseTime(AU2008)-(AV2011=INT(RIGHT($F2008, 1)))</f>
        <v>0</v>
      </c>
      <c r="AX2008" s="45">
        <f t="shared" si="48200"/>
        <v>0</v>
      </c>
      <c r="AY2008" s="36"/>
      <c r="AZ2008" s="37"/>
      <c r="BA2008" s="44">
        <f>parseTime(AY2008)-(AZ2011=INT(RIGHT($F2008, 1)))</f>
        <v>0</v>
      </c>
      <c r="BB2008" s="45">
        <f t="shared" si="48201"/>
        <v>0</v>
      </c>
      <c r="BC2008" s="36"/>
      <c r="BD2008" s="37"/>
      <c r="BE2008" s="44">
        <f>parseTime(BC2008)-(BD2011=INT(RIGHT($F2008, 1)))</f>
        <v>0</v>
      </c>
      <c r="BF2008" s="45">
        <f t="shared" si="48202"/>
        <v>0</v>
      </c>
      <c r="BG2008" s="36"/>
      <c r="BH2008" s="37"/>
      <c r="BI2008" s="44">
        <f>parseTime(BG2008)-(BH2011=INT(RIGHT($F2008, 1)))</f>
        <v>0</v>
      </c>
      <c r="BJ2008" s="45">
        <f t="shared" si="48203"/>
        <v>0</v>
      </c>
      <c r="BK2008" s="36"/>
      <c r="BL2008" s="37"/>
      <c r="BM2008" s="44">
        <f>parseTime(BK2008)-(BL2011=INT(RIGHT($F2008, 1)))</f>
        <v>0</v>
      </c>
      <c r="BN2008" s="45">
        <f t="shared" si="48204"/>
        <v>0</v>
      </c>
      <c r="BO2008" s="36"/>
      <c r="BP2008" s="37"/>
      <c r="BQ2008" s="44">
        <f t="shared" ref="BQ2008" si="48241">parseTime(BO2008)-(BP2011=INT(RIGHT($F2008, 1)))</f>
        <v>0</v>
      </c>
      <c r="BR2008" s="45">
        <f t="shared" si="48206"/>
        <v>0</v>
      </c>
      <c r="BS2008" s="36"/>
      <c r="BT2008" s="37"/>
      <c r="BU2008" s="44">
        <f t="shared" ref="BU2008" si="48242">parseTime(BS2008)-(BT2011=INT(RIGHT($F2008, 1)))</f>
        <v>0</v>
      </c>
      <c r="BV2008" s="45">
        <f t="shared" si="48208"/>
        <v>0</v>
      </c>
      <c r="BW2008" s="36"/>
      <c r="BX2008" s="37"/>
      <c r="BY2008" s="44">
        <f t="shared" ref="BY2008" si="48243">parseTime(BW2008)-(BX2011=INT(RIGHT($F2008, 1)))</f>
        <v>0</v>
      </c>
      <c r="BZ2008" s="45">
        <f t="shared" si="48210"/>
        <v>0</v>
      </c>
      <c r="CA2008" s="36"/>
      <c r="CB2008" s="37"/>
      <c r="CC2008" s="44">
        <f t="shared" ref="CC2008" si="48244">parseTime(CA2008)-(CB2011=INT(RIGHT($F2008, 1)))</f>
        <v>0</v>
      </c>
      <c r="CD2008" s="45">
        <f t="shared" si="48212"/>
        <v>0</v>
      </c>
      <c r="CE2008" s="36"/>
      <c r="CF2008" s="37"/>
      <c r="CG2008" s="44">
        <f t="shared" ref="CG2008" si="48245">parseTime(CE2008)-(CF2011=INT(RIGHT($F2008, 1)))</f>
        <v>0</v>
      </c>
      <c r="CH2008" s="45">
        <f t="shared" si="48214"/>
        <v>0</v>
      </c>
    </row>
    <row r="2009" spans="1:86" x14ac:dyDescent="0.25">
      <c r="A2009" s="56"/>
      <c r="B2009" s="57"/>
      <c r="C2009" s="14">
        <f t="shared" si="48230"/>
        <v>0</v>
      </c>
      <c r="D2009" s="14" t="s">
        <v>259</v>
      </c>
      <c r="E2009" s="20">
        <v>4.25</v>
      </c>
      <c r="F2009" s="51" t="s">
        <v>131</v>
      </c>
      <c r="G2009" s="36"/>
      <c r="H2009" s="37"/>
      <c r="I2009" s="44">
        <f t="shared" ref="I2009" si="48246">parseTime(G2009)-(H2011=INT(RIGHT($F2009, 1)))</f>
        <v>0</v>
      </c>
      <c r="J2009" s="45">
        <f t="shared" si="48182"/>
        <v>0</v>
      </c>
      <c r="K2009" s="36"/>
      <c r="L2009" s="37"/>
      <c r="M2009" s="44">
        <f t="shared" ref="M2009" si="48247">parseTime(K2009)-(L2011=INT(RIGHT($F2009, 1)))</f>
        <v>0</v>
      </c>
      <c r="N2009" s="45">
        <f t="shared" si="48184"/>
        <v>0</v>
      </c>
      <c r="O2009" s="36"/>
      <c r="P2009" s="37"/>
      <c r="Q2009" s="44">
        <f t="shared" ref="Q2009" si="48248">parseTime(O2009)-(P2011=INT(RIGHT($F2009, 1)))</f>
        <v>0</v>
      </c>
      <c r="R2009" s="45">
        <f t="shared" si="48186"/>
        <v>0</v>
      </c>
      <c r="S2009" s="36"/>
      <c r="T2009" s="37"/>
      <c r="U2009" s="44">
        <f t="shared" ref="U2009" si="48249">parseTime(S2009)-(T2011=INT(RIGHT($F2009, 1)))</f>
        <v>0</v>
      </c>
      <c r="V2009" s="45">
        <f t="shared" si="48188"/>
        <v>0</v>
      </c>
      <c r="W2009" s="36"/>
      <c r="X2009" s="37"/>
      <c r="Y2009" s="44">
        <f t="shared" ref="Y2009" si="48250">parseTime(W2009)-(X2011=INT(RIGHT($F2009, 1)))</f>
        <v>0</v>
      </c>
      <c r="Z2009" s="45">
        <f t="shared" si="48190"/>
        <v>0</v>
      </c>
      <c r="AA2009" s="36"/>
      <c r="AB2009" s="37"/>
      <c r="AC2009" s="44">
        <f t="shared" ref="AC2009" si="48251">parseTime(AA2009)-(AB2011=INT(RIGHT($F2009, 1)))</f>
        <v>0</v>
      </c>
      <c r="AD2009" s="45">
        <f t="shared" si="48192"/>
        <v>0</v>
      </c>
      <c r="AE2009" s="36"/>
      <c r="AF2009" s="37"/>
      <c r="AG2009" s="44">
        <f t="shared" ref="AG2009" si="48252">parseTime(AE2009)-(AF2011=INT(RIGHT($F2009, 1)))</f>
        <v>0</v>
      </c>
      <c r="AH2009" s="45">
        <f t="shared" si="48194"/>
        <v>0</v>
      </c>
      <c r="AI2009" s="36"/>
      <c r="AJ2009" s="37"/>
      <c r="AK2009" s="44">
        <f>parseTime(AI2009)-(AJ2011=INT(RIGHT($F2009, 1)))</f>
        <v>0</v>
      </c>
      <c r="AL2009" s="45">
        <f t="shared" si="48195"/>
        <v>0</v>
      </c>
      <c r="AM2009" s="36"/>
      <c r="AN2009" s="37"/>
      <c r="AO2009" s="44">
        <f t="shared" ref="AO2009" si="48253">parseTime(AM2009)-(AN2011=INT(RIGHT($F2009, 1)))</f>
        <v>0</v>
      </c>
      <c r="AP2009" s="45">
        <f t="shared" si="48197"/>
        <v>0</v>
      </c>
      <c r="AQ2009" s="36"/>
      <c r="AR2009" s="37"/>
      <c r="AS2009" s="44">
        <f t="shared" ref="AS2009" si="48254">parseTime(AQ2009)-(AR2011=INT(RIGHT($F2009, 1)))</f>
        <v>0</v>
      </c>
      <c r="AT2009" s="45">
        <f t="shared" si="48199"/>
        <v>0</v>
      </c>
      <c r="AU2009" s="36"/>
      <c r="AV2009" s="37"/>
      <c r="AW2009" s="44">
        <f>parseTime(AU2009)-(AV2011=INT(RIGHT($F2009, 1)))</f>
        <v>0</v>
      </c>
      <c r="AX2009" s="45">
        <f t="shared" si="48200"/>
        <v>0</v>
      </c>
      <c r="AY2009" s="36"/>
      <c r="AZ2009" s="37"/>
      <c r="BA2009" s="44">
        <f>parseTime(AY2009)-(AZ2011=INT(RIGHT($F2009, 1)))</f>
        <v>0</v>
      </c>
      <c r="BB2009" s="45">
        <f t="shared" si="48201"/>
        <v>0</v>
      </c>
      <c r="BC2009" s="36"/>
      <c r="BD2009" s="37"/>
      <c r="BE2009" s="44">
        <f>parseTime(BC2009)-(BD2011=INT(RIGHT($F2009, 1)))</f>
        <v>0</v>
      </c>
      <c r="BF2009" s="45">
        <f t="shared" si="48202"/>
        <v>0</v>
      </c>
      <c r="BG2009" s="36"/>
      <c r="BH2009" s="37"/>
      <c r="BI2009" s="44">
        <f>parseTime(BG2009)-(BH2011=INT(RIGHT($F2009, 1)))</f>
        <v>0</v>
      </c>
      <c r="BJ2009" s="45">
        <f t="shared" si="48203"/>
        <v>0</v>
      </c>
      <c r="BK2009" s="36"/>
      <c r="BL2009" s="37"/>
      <c r="BM2009" s="44">
        <f>parseTime(BK2009)-(BL2011=INT(RIGHT($F2009, 1)))</f>
        <v>0</v>
      </c>
      <c r="BN2009" s="45">
        <f t="shared" si="48204"/>
        <v>0</v>
      </c>
      <c r="BO2009" s="36"/>
      <c r="BP2009" s="37"/>
      <c r="BQ2009" s="44">
        <f t="shared" ref="BQ2009" si="48255">parseTime(BO2009)-(BP2011=INT(RIGHT($F2009, 1)))</f>
        <v>0</v>
      </c>
      <c r="BR2009" s="45">
        <f t="shared" si="48206"/>
        <v>0</v>
      </c>
      <c r="BS2009" s="36"/>
      <c r="BT2009" s="37"/>
      <c r="BU2009" s="44">
        <f t="shared" ref="BU2009" si="48256">parseTime(BS2009)-(BT2011=INT(RIGHT($F2009, 1)))</f>
        <v>0</v>
      </c>
      <c r="BV2009" s="45">
        <f t="shared" si="48208"/>
        <v>0</v>
      </c>
      <c r="BW2009" s="36"/>
      <c r="BX2009" s="37"/>
      <c r="BY2009" s="44">
        <f t="shared" ref="BY2009" si="48257">parseTime(BW2009)-(BX2011=INT(RIGHT($F2009, 1)))</f>
        <v>0</v>
      </c>
      <c r="BZ2009" s="45">
        <f t="shared" si="48210"/>
        <v>0</v>
      </c>
      <c r="CA2009" s="36"/>
      <c r="CB2009" s="37"/>
      <c r="CC2009" s="44">
        <f t="shared" ref="CC2009" si="48258">parseTime(CA2009)-(CB2011=INT(RIGHT($F2009, 1)))</f>
        <v>0</v>
      </c>
      <c r="CD2009" s="45">
        <f t="shared" si="48212"/>
        <v>0</v>
      </c>
      <c r="CE2009" s="36"/>
      <c r="CF2009" s="37"/>
      <c r="CG2009" s="44">
        <f t="shared" ref="CG2009" si="48259">parseTime(CE2009)-(CF2011=INT(RIGHT($F2009, 1)))</f>
        <v>0</v>
      </c>
      <c r="CH2009" s="45">
        <f t="shared" si="48214"/>
        <v>0</v>
      </c>
    </row>
    <row r="2010" spans="1:86" x14ac:dyDescent="0.25">
      <c r="A2010" s="56" t="s">
        <v>119</v>
      </c>
      <c r="B2010" s="57">
        <f t="shared" ref="B2010" ca="1" si="48260">roleHours(G2006:CH2012, "MCC")</f>
        <v>0</v>
      </c>
      <c r="C2010" s="14">
        <f t="shared" ca="1" si="48230"/>
        <v>0</v>
      </c>
      <c r="D2010" s="14" t="s">
        <v>260</v>
      </c>
      <c r="E2010" s="20">
        <v>4.6500000000000004</v>
      </c>
      <c r="F2010" s="51" t="s">
        <v>132</v>
      </c>
      <c r="G2010" s="36"/>
      <c r="H2010" s="37"/>
      <c r="I2010" s="44">
        <f t="shared" ref="I2010" si="48261">parseTime(G2010)-(H2011=INT(RIGHT($F2010, 1)))</f>
        <v>0</v>
      </c>
      <c r="J2010" s="45">
        <f t="shared" si="48182"/>
        <v>0</v>
      </c>
      <c r="K2010" s="36"/>
      <c r="L2010" s="37"/>
      <c r="M2010" s="44">
        <f t="shared" ref="M2010" si="48262">parseTime(K2010)-(L2011=INT(RIGHT($F2010, 1)))</f>
        <v>0</v>
      </c>
      <c r="N2010" s="45">
        <f t="shared" si="48184"/>
        <v>0</v>
      </c>
      <c r="O2010" s="36"/>
      <c r="P2010" s="37"/>
      <c r="Q2010" s="44">
        <f t="shared" ref="Q2010" si="48263">parseTime(O2010)-(P2011=INT(RIGHT($F2010, 1)))</f>
        <v>0</v>
      </c>
      <c r="R2010" s="45">
        <f t="shared" si="48186"/>
        <v>0</v>
      </c>
      <c r="S2010" s="36"/>
      <c r="T2010" s="37"/>
      <c r="U2010" s="44">
        <f t="shared" ref="U2010" si="48264">parseTime(S2010)-(T2011=INT(RIGHT($F2010, 1)))</f>
        <v>0</v>
      </c>
      <c r="V2010" s="45">
        <f t="shared" si="48188"/>
        <v>0</v>
      </c>
      <c r="W2010" s="36"/>
      <c r="X2010" s="37"/>
      <c r="Y2010" s="44">
        <f t="shared" ref="Y2010" si="48265">parseTime(W2010)-(X2011=INT(RIGHT($F2010, 1)))</f>
        <v>0</v>
      </c>
      <c r="Z2010" s="45">
        <f t="shared" si="48190"/>
        <v>0</v>
      </c>
      <c r="AA2010" s="36"/>
      <c r="AB2010" s="37"/>
      <c r="AC2010" s="44">
        <f t="shared" ref="AC2010" si="48266">parseTime(AA2010)-(AB2011=INT(RIGHT($F2010, 1)))</f>
        <v>0</v>
      </c>
      <c r="AD2010" s="45">
        <f t="shared" si="48192"/>
        <v>0</v>
      </c>
      <c r="AE2010" s="36"/>
      <c r="AF2010" s="37"/>
      <c r="AG2010" s="44">
        <f t="shared" ref="AG2010" si="48267">parseTime(AE2010)-(AF2011=INT(RIGHT($F2010, 1)))</f>
        <v>0</v>
      </c>
      <c r="AH2010" s="45">
        <f t="shared" si="48194"/>
        <v>0</v>
      </c>
      <c r="AI2010" s="36"/>
      <c r="AJ2010" s="37"/>
      <c r="AK2010" s="44">
        <f>parseTime(AI2010)-(AJ2011=INT(RIGHT($F2010, 1)))</f>
        <v>0</v>
      </c>
      <c r="AL2010" s="45">
        <f t="shared" si="48195"/>
        <v>0</v>
      </c>
      <c r="AM2010" s="36"/>
      <c r="AN2010" s="37"/>
      <c r="AO2010" s="44">
        <f t="shared" ref="AO2010" si="48268">parseTime(AM2010)-(AN2011=INT(RIGHT($F2010, 1)))</f>
        <v>0</v>
      </c>
      <c r="AP2010" s="45">
        <f t="shared" si="48197"/>
        <v>0</v>
      </c>
      <c r="AQ2010" s="36"/>
      <c r="AR2010" s="37"/>
      <c r="AS2010" s="44">
        <f t="shared" ref="AS2010" si="48269">parseTime(AQ2010)-(AR2011=INT(RIGHT($F2010, 1)))</f>
        <v>0</v>
      </c>
      <c r="AT2010" s="45">
        <f t="shared" si="48199"/>
        <v>0</v>
      </c>
      <c r="AU2010" s="36"/>
      <c r="AV2010" s="37"/>
      <c r="AW2010" s="44">
        <f>parseTime(AU2010)-(AV2011=INT(RIGHT($F2010, 1)))</f>
        <v>0</v>
      </c>
      <c r="AX2010" s="45">
        <f t="shared" si="48200"/>
        <v>0</v>
      </c>
      <c r="AY2010" s="36"/>
      <c r="AZ2010" s="37"/>
      <c r="BA2010" s="44">
        <f>parseTime(AY2010)-(AZ2011=INT(RIGHT($F2010, 1)))</f>
        <v>0</v>
      </c>
      <c r="BB2010" s="45">
        <f t="shared" si="48201"/>
        <v>0</v>
      </c>
      <c r="BC2010" s="36"/>
      <c r="BD2010" s="37"/>
      <c r="BE2010" s="44">
        <f>parseTime(BC2010)-(BD2011=INT(RIGHT($F2010, 1)))</f>
        <v>0</v>
      </c>
      <c r="BF2010" s="45">
        <f t="shared" si="48202"/>
        <v>0</v>
      </c>
      <c r="BG2010" s="36"/>
      <c r="BH2010" s="37"/>
      <c r="BI2010" s="44">
        <f>parseTime(BG2010)-(BH2011=INT(RIGHT($F2010, 1)))</f>
        <v>0</v>
      </c>
      <c r="BJ2010" s="45">
        <f t="shared" si="48203"/>
        <v>0</v>
      </c>
      <c r="BK2010" s="36"/>
      <c r="BL2010" s="37"/>
      <c r="BM2010" s="44">
        <f>parseTime(BK2010)-(BL2011=INT(RIGHT($F2010, 1)))</f>
        <v>0</v>
      </c>
      <c r="BN2010" s="45">
        <f t="shared" si="48204"/>
        <v>0</v>
      </c>
      <c r="BO2010" s="36"/>
      <c r="BP2010" s="37"/>
      <c r="BQ2010" s="44">
        <f t="shared" ref="BQ2010" si="48270">parseTime(BO2010)-(BP2011=INT(RIGHT($F2010, 1)))</f>
        <v>0</v>
      </c>
      <c r="BR2010" s="45">
        <f t="shared" si="48206"/>
        <v>0</v>
      </c>
      <c r="BS2010" s="36"/>
      <c r="BT2010" s="37"/>
      <c r="BU2010" s="44">
        <f t="shared" ref="BU2010" si="48271">parseTime(BS2010)-(BT2011=INT(RIGHT($F2010, 1)))</f>
        <v>0</v>
      </c>
      <c r="BV2010" s="45">
        <f t="shared" si="48208"/>
        <v>0</v>
      </c>
      <c r="BW2010" s="36"/>
      <c r="BX2010" s="37"/>
      <c r="BY2010" s="44">
        <f t="shared" ref="BY2010" si="48272">parseTime(BW2010)-(BX2011=INT(RIGHT($F2010, 1)))</f>
        <v>0</v>
      </c>
      <c r="BZ2010" s="45">
        <f t="shared" si="48210"/>
        <v>0</v>
      </c>
      <c r="CA2010" s="36"/>
      <c r="CB2010" s="37"/>
      <c r="CC2010" s="44">
        <f t="shared" ref="CC2010" si="48273">parseTime(CA2010)-(CB2011=INT(RIGHT($F2010, 1)))</f>
        <v>0</v>
      </c>
      <c r="CD2010" s="45">
        <f t="shared" si="48212"/>
        <v>0</v>
      </c>
      <c r="CE2010" s="36"/>
      <c r="CF2010" s="37"/>
      <c r="CG2010" s="44">
        <f t="shared" ref="CG2010" si="48274">parseTime(CE2010)-(CF2011=INT(RIGHT($F2010, 1)))</f>
        <v>0</v>
      </c>
      <c r="CH2010" s="45">
        <f t="shared" si="48214"/>
        <v>0</v>
      </c>
    </row>
    <row r="2011" spans="1:86" x14ac:dyDescent="0.25">
      <c r="A2011" s="56"/>
      <c r="B2011" s="57"/>
      <c r="C2011" s="14">
        <f t="shared" si="48230"/>
        <v>0</v>
      </c>
      <c r="D2011" s="14"/>
      <c r="E2011" s="20">
        <f t="shared" ref="E2011" si="48275">((7.5/2)-0.5+E2010)*8</f>
        <v>63.2</v>
      </c>
      <c r="F2011" s="51"/>
      <c r="G2011" s="46" t="s">
        <v>134</v>
      </c>
      <c r="H2011" s="38">
        <f t="shared" ref="H2011" si="48276">lunchAdjust(G2006:H2010)</f>
        <v>0</v>
      </c>
      <c r="I2011" s="48" t="s">
        <v>0</v>
      </c>
      <c r="J2011" s="39">
        <f t="shared" ref="J2011" si="48277">SUMPRODUCT(I2006:I2010*J2006:J2010)</f>
        <v>0</v>
      </c>
      <c r="K2011" s="46" t="s">
        <v>134</v>
      </c>
      <c r="L2011" s="38">
        <f t="shared" ref="L2011" si="48278">lunchAdjust(K2006:L2010)</f>
        <v>0</v>
      </c>
      <c r="M2011" s="48" t="s">
        <v>0</v>
      </c>
      <c r="N2011" s="39">
        <f t="shared" ref="N2011" si="48279">SUMPRODUCT(M2006:M2010*N2006:N2010)</f>
        <v>0</v>
      </c>
      <c r="O2011" s="46" t="s">
        <v>134</v>
      </c>
      <c r="P2011" s="38">
        <f t="shared" ref="P2011" si="48280">lunchAdjust(O2006:P2010)</f>
        <v>0</v>
      </c>
      <c r="Q2011" s="48" t="s">
        <v>0</v>
      </c>
      <c r="R2011" s="39">
        <f t="shared" ref="R2011" si="48281">SUMPRODUCT(Q2006:Q2010*R2006:R2010)</f>
        <v>0</v>
      </c>
      <c r="S2011" s="46" t="s">
        <v>134</v>
      </c>
      <c r="T2011" s="38">
        <f t="shared" ref="T2011" si="48282">lunchAdjust(S2006:T2010)</f>
        <v>0</v>
      </c>
      <c r="U2011" s="48" t="s">
        <v>0</v>
      </c>
      <c r="V2011" s="39">
        <f t="shared" ref="V2011" si="48283">SUMPRODUCT(U2006:U2010*V2006:V2010)</f>
        <v>0</v>
      </c>
      <c r="W2011" s="46" t="s">
        <v>134</v>
      </c>
      <c r="X2011" s="38">
        <f t="shared" ref="X2011" si="48284">lunchAdjust(W2006:X2010)</f>
        <v>0</v>
      </c>
      <c r="Y2011" s="48" t="s">
        <v>0</v>
      </c>
      <c r="Z2011" s="39">
        <f t="shared" ref="Z2011" si="48285">SUMPRODUCT(Y2006:Y2010*Z2006:Z2010)</f>
        <v>0</v>
      </c>
      <c r="AA2011" s="46" t="s">
        <v>134</v>
      </c>
      <c r="AB2011" s="38">
        <f t="shared" ref="AB2011" si="48286">lunchAdjust(AA2006:AB2010)</f>
        <v>0</v>
      </c>
      <c r="AC2011" s="48" t="s">
        <v>0</v>
      </c>
      <c r="AD2011" s="39">
        <f t="shared" ref="AD2011" si="48287">SUMPRODUCT(AC2006:AC2010*AD2006:AD2010)</f>
        <v>0</v>
      </c>
      <c r="AE2011" s="46" t="s">
        <v>134</v>
      </c>
      <c r="AF2011" s="38">
        <f t="shared" ref="AF2011" si="48288">lunchAdjust(AE2006:AF2010)</f>
        <v>0</v>
      </c>
      <c r="AG2011" s="48" t="s">
        <v>0</v>
      </c>
      <c r="AH2011" s="39">
        <f t="shared" ref="AH2011" si="48289">SUMPRODUCT(AG2006:AG2010*AH2006:AH2010)</f>
        <v>0</v>
      </c>
      <c r="AI2011" s="46" t="s">
        <v>134</v>
      </c>
      <c r="AJ2011" s="38">
        <f t="shared" ref="AJ2011" si="48290">lunchAdjust(AI2006:AJ2010)</f>
        <v>1</v>
      </c>
      <c r="AK2011" s="48" t="s">
        <v>0</v>
      </c>
      <c r="AL2011" s="39">
        <f t="shared" ref="AL2011" si="48291">SUMPRODUCT(AK2006:AK2010*AL2006:AL2010)</f>
        <v>8</v>
      </c>
      <c r="AM2011" s="46" t="s">
        <v>134</v>
      </c>
      <c r="AN2011" s="38">
        <f t="shared" ref="AN2011" si="48292">lunchAdjust(AM2006:AN2010)</f>
        <v>0</v>
      </c>
      <c r="AO2011" s="48" t="s">
        <v>0</v>
      </c>
      <c r="AP2011" s="39">
        <f t="shared" ref="AP2011" si="48293">SUMPRODUCT(AO2006:AO2010*AP2006:AP2010)</f>
        <v>0</v>
      </c>
      <c r="AQ2011" s="46" t="s">
        <v>134</v>
      </c>
      <c r="AR2011" s="38">
        <f t="shared" ref="AR2011" si="48294">lunchAdjust(AQ2006:AR2010)</f>
        <v>0</v>
      </c>
      <c r="AS2011" s="48" t="s">
        <v>0</v>
      </c>
      <c r="AT2011" s="39">
        <f t="shared" ref="AT2011" si="48295">SUMPRODUCT(AS2006:AS2010*AT2006:AT2010)</f>
        <v>0</v>
      </c>
      <c r="AU2011" s="46" t="s">
        <v>134</v>
      </c>
      <c r="AV2011" s="38">
        <f t="shared" ref="AV2011" si="48296">lunchAdjust(AU2006:AV2010)</f>
        <v>0</v>
      </c>
      <c r="AW2011" s="48" t="s">
        <v>0</v>
      </c>
      <c r="AX2011" s="39">
        <f t="shared" ref="AX2011" si="48297">SUMPRODUCT(AW2006:AW2010*AX2006:AX2010)</f>
        <v>0</v>
      </c>
      <c r="AY2011" s="46" t="s">
        <v>134</v>
      </c>
      <c r="AZ2011" s="38">
        <f t="shared" ref="AZ2011" si="48298">lunchAdjust(AY2006:AZ2010)</f>
        <v>0</v>
      </c>
      <c r="BA2011" s="48" t="s">
        <v>0</v>
      </c>
      <c r="BB2011" s="39">
        <f t="shared" ref="BB2011" si="48299">SUMPRODUCT(BA2006:BA2010*BB2006:BB2010)</f>
        <v>0</v>
      </c>
      <c r="BC2011" s="46" t="s">
        <v>134</v>
      </c>
      <c r="BD2011" s="38">
        <f t="shared" ref="BD2011" si="48300">lunchAdjust(BC2006:BD2010)</f>
        <v>0</v>
      </c>
      <c r="BE2011" s="48" t="s">
        <v>0</v>
      </c>
      <c r="BF2011" s="39">
        <f t="shared" ref="BF2011" si="48301">SUMPRODUCT(BE2006:BE2010*BF2006:BF2010)</f>
        <v>0</v>
      </c>
      <c r="BG2011" s="46" t="s">
        <v>134</v>
      </c>
      <c r="BH2011" s="38">
        <f t="shared" ref="BH2011" si="48302">lunchAdjust(BG2006:BH2010)</f>
        <v>0</v>
      </c>
      <c r="BI2011" s="48" t="s">
        <v>0</v>
      </c>
      <c r="BJ2011" s="39">
        <f t="shared" ref="BJ2011" si="48303">SUMPRODUCT(BI2006:BI2010*BJ2006:BJ2010)</f>
        <v>0</v>
      </c>
      <c r="BK2011" s="46" t="s">
        <v>134</v>
      </c>
      <c r="BL2011" s="38">
        <f t="shared" ref="BL2011" si="48304">lunchAdjust(BK2006:BL2010)</f>
        <v>0</v>
      </c>
      <c r="BM2011" s="48" t="s">
        <v>0</v>
      </c>
      <c r="BN2011" s="39">
        <f t="shared" ref="BN2011" si="48305">SUMPRODUCT(BM2006:BM2010*BN2006:BN2010)</f>
        <v>0</v>
      </c>
      <c r="BO2011" s="46" t="s">
        <v>134</v>
      </c>
      <c r="BP2011" s="38">
        <f t="shared" ref="BP2011" si="48306">lunchAdjust(BO2006:BP2010)</f>
        <v>1</v>
      </c>
      <c r="BQ2011" s="48" t="s">
        <v>0</v>
      </c>
      <c r="BR2011" s="39">
        <f t="shared" ref="BR2011" si="48307">SUMPRODUCT(BQ2006:BQ2010*BR2006:BR2010)</f>
        <v>8</v>
      </c>
      <c r="BS2011" s="46" t="s">
        <v>134</v>
      </c>
      <c r="BT2011" s="38">
        <f t="shared" ref="BT2011" si="48308">lunchAdjust(BS2006:BT2010)</f>
        <v>0</v>
      </c>
      <c r="BU2011" s="48" t="s">
        <v>0</v>
      </c>
      <c r="BV2011" s="39">
        <f t="shared" ref="BV2011" si="48309">SUMPRODUCT(BU2006:BU2010*BV2006:BV2010)</f>
        <v>0</v>
      </c>
      <c r="BW2011" s="46" t="s">
        <v>134</v>
      </c>
      <c r="BX2011" s="38">
        <f t="shared" ref="BX2011" si="48310">lunchAdjust(BW2006:BX2010)</f>
        <v>0</v>
      </c>
      <c r="BY2011" s="48" t="s">
        <v>0</v>
      </c>
      <c r="BZ2011" s="39">
        <f t="shared" ref="BZ2011" si="48311">SUMPRODUCT(BY2006:BY2010*BZ2006:BZ2010)</f>
        <v>0</v>
      </c>
      <c r="CA2011" s="46" t="s">
        <v>134</v>
      </c>
      <c r="CB2011" s="38">
        <f t="shared" ref="CB2011" si="48312">lunchAdjust(CA2006:CB2010)</f>
        <v>0</v>
      </c>
      <c r="CC2011" s="48" t="s">
        <v>0</v>
      </c>
      <c r="CD2011" s="39">
        <f t="shared" ref="CD2011" si="48313">SUMPRODUCT(CC2006:CC2010*CD2006:CD2010)</f>
        <v>0</v>
      </c>
      <c r="CE2011" s="46" t="s">
        <v>134</v>
      </c>
      <c r="CF2011" s="38">
        <f t="shared" ref="CF2011" si="48314">lunchAdjust(CE2006:CF2010)</f>
        <v>0</v>
      </c>
      <c r="CG2011" s="48" t="s">
        <v>0</v>
      </c>
      <c r="CH2011" s="39">
        <f t="shared" ref="CH2011" si="48315">SUMPRODUCT(CG2006:CG2010*CH2006:CH2010)</f>
        <v>0</v>
      </c>
    </row>
    <row r="2012" spans="1:86" ht="15.75" thickBot="1" x14ac:dyDescent="0.3">
      <c r="A2012" s="58" t="s">
        <v>121</v>
      </c>
      <c r="B2012" s="59">
        <f t="shared" ref="B2012" ca="1" si="48316">roleHours(G2006:CH2012, "OUT")</f>
        <v>0</v>
      </c>
      <c r="C2012" s="54" t="s">
        <v>137</v>
      </c>
      <c r="D2012" s="22">
        <f t="shared" ref="D2012" ca="1" si="48317">roleHours(G2006:CH2012, "PTO")</f>
        <v>0</v>
      </c>
      <c r="E2012" s="23">
        <f t="shared" ref="E2012" ca="1" si="48318">E2011-B2007</f>
        <v>47.2</v>
      </c>
      <c r="F2012" s="52"/>
      <c r="G2012" s="47" t="s">
        <v>39</v>
      </c>
      <c r="H2012" s="40">
        <f t="shared" ref="H2012:H2075" si="48319">SUMPRODUCT(I2006:I2010*(H2006:H2010="PTO"))+SUMPRODUCT(I2006:I2010*(H2006:H2010="HOL"))</f>
        <v>0</v>
      </c>
      <c r="I2012" s="49" t="s">
        <v>135</v>
      </c>
      <c r="J2012" s="41">
        <f t="shared" ref="J2012" si="48320">J2011*G$4</f>
        <v>0</v>
      </c>
      <c r="K2012" s="47" t="s">
        <v>39</v>
      </c>
      <c r="L2012" s="40">
        <f t="shared" ref="L2012" si="48321">SUMPRODUCT(M2006:M2010*(L2006:L2010="PTO"))+SUMPRODUCT(M2006:M2010*(L2006:L2010="HOL"))</f>
        <v>0</v>
      </c>
      <c r="M2012" s="49" t="s">
        <v>135</v>
      </c>
      <c r="N2012" s="41">
        <f t="shared" ref="N2012" si="48322">N2011*K$4</f>
        <v>0</v>
      </c>
      <c r="O2012" s="47" t="s">
        <v>39</v>
      </c>
      <c r="P2012" s="40">
        <f t="shared" ref="P2012" si="48323">SUMPRODUCT(Q2006:Q2010*(P2006:P2010="PTO"))+SUMPRODUCT(Q2006:Q2010*(P2006:P2010="HOL"))</f>
        <v>0</v>
      </c>
      <c r="Q2012" s="49" t="s">
        <v>135</v>
      </c>
      <c r="R2012" s="41">
        <f t="shared" ref="R2012" si="48324">R2011*O$4</f>
        <v>0</v>
      </c>
      <c r="S2012" s="47" t="s">
        <v>39</v>
      </c>
      <c r="T2012" s="40">
        <f t="shared" ref="T2012" si="48325">SUMPRODUCT(U2006:U2010*(T2006:T2010="PTO"))+SUMPRODUCT(U2006:U2010*(T2006:T2010="HOL"))</f>
        <v>0</v>
      </c>
      <c r="U2012" s="49" t="s">
        <v>135</v>
      </c>
      <c r="V2012" s="41">
        <f t="shared" ref="V2012" si="48326">V2011*S$4</f>
        <v>0</v>
      </c>
      <c r="W2012" s="47" t="s">
        <v>39</v>
      </c>
      <c r="X2012" s="40">
        <f t="shared" ref="X2012" si="48327">SUMPRODUCT(Y2006:Y2010*(X2006:X2010="PTO"))+SUMPRODUCT(Y2006:Y2010*(X2006:X2010="HOL"))</f>
        <v>0</v>
      </c>
      <c r="Y2012" s="49" t="s">
        <v>135</v>
      </c>
      <c r="Z2012" s="41">
        <f t="shared" ref="Z2012" si="48328">Z2011*W$4</f>
        <v>0</v>
      </c>
      <c r="AA2012" s="47" t="s">
        <v>39</v>
      </c>
      <c r="AB2012" s="40">
        <f t="shared" ref="AB2012" si="48329">SUMPRODUCT(AC2006:AC2010*(AB2006:AB2010="PTO"))+SUMPRODUCT(AC2006:AC2010*(AB2006:AB2010="HOL"))</f>
        <v>0</v>
      </c>
      <c r="AC2012" s="49" t="s">
        <v>135</v>
      </c>
      <c r="AD2012" s="41">
        <f t="shared" ref="AD2012" si="48330">AD2011*AA$4</f>
        <v>0</v>
      </c>
      <c r="AE2012" s="47" t="s">
        <v>39</v>
      </c>
      <c r="AF2012" s="40">
        <f t="shared" ref="AF2012" si="48331">SUMPRODUCT(AG2006:AG2010*(AF2006:AF2010="PTO"))+SUMPRODUCT(AG2006:AG2010*(AF2006:AF2010="HOL"))</f>
        <v>0</v>
      </c>
      <c r="AG2012" s="49" t="s">
        <v>135</v>
      </c>
      <c r="AH2012" s="41">
        <f t="shared" ref="AH2012" si="48332">AH2011*AE$4</f>
        <v>0</v>
      </c>
      <c r="AI2012" s="47" t="s">
        <v>39</v>
      </c>
      <c r="AJ2012" s="40">
        <f t="shared" ref="AJ2012" si="48333">SUMPRODUCT(AK2006:AK2010*(AJ2006:AJ2010="PTO"))+SUMPRODUCT(AK2006:AK2010*(AJ2006:AJ2010="HOL"))</f>
        <v>0</v>
      </c>
      <c r="AK2012" s="49" t="s">
        <v>135</v>
      </c>
      <c r="AL2012" s="41">
        <f>AL2011*AI$4</f>
        <v>8</v>
      </c>
      <c r="AM2012" s="47" t="s">
        <v>39</v>
      </c>
      <c r="AN2012" s="40">
        <f t="shared" ref="AN2012" si="48334">SUMPRODUCT(AO2006:AO2010*(AN2006:AN2010="PTO"))+SUMPRODUCT(AO2006:AO2010*(AN2006:AN2010="HOL"))</f>
        <v>0</v>
      </c>
      <c r="AO2012" s="49" t="s">
        <v>135</v>
      </c>
      <c r="AP2012" s="41">
        <f t="shared" ref="AP2012" si="48335">AP2011*AM$4</f>
        <v>0</v>
      </c>
      <c r="AQ2012" s="47" t="s">
        <v>39</v>
      </c>
      <c r="AR2012" s="40">
        <f t="shared" ref="AR2012" si="48336">SUMPRODUCT(AS2006:AS2010*(AR2006:AR2010="PTO"))+SUMPRODUCT(AS2006:AS2010*(AR2006:AR2010="HOL"))</f>
        <v>0</v>
      </c>
      <c r="AS2012" s="49" t="s">
        <v>135</v>
      </c>
      <c r="AT2012" s="41">
        <f t="shared" ref="AT2012" si="48337">AT2011*AQ$4</f>
        <v>0</v>
      </c>
      <c r="AU2012" s="47" t="s">
        <v>39</v>
      </c>
      <c r="AV2012" s="40">
        <f t="shared" ref="AV2012" si="48338">SUMPRODUCT(AW2006:AW2010*(AV2006:AV2010="PTO"))+SUMPRODUCT(AW2006:AW2010*(AV2006:AV2010="HOL"))</f>
        <v>0</v>
      </c>
      <c r="AW2012" s="49" t="s">
        <v>135</v>
      </c>
      <c r="AX2012" s="41">
        <f>AX2011*AU$4</f>
        <v>0</v>
      </c>
      <c r="AY2012" s="47" t="s">
        <v>39</v>
      </c>
      <c r="AZ2012" s="40">
        <f t="shared" ref="AZ2012" si="48339">SUMPRODUCT(BA2006:BA2010*(AZ2006:AZ2010="PTO"))+SUMPRODUCT(BA2006:BA2010*(AZ2006:AZ2010="HOL"))</f>
        <v>0</v>
      </c>
      <c r="BA2012" s="49" t="s">
        <v>135</v>
      </c>
      <c r="BB2012" s="41">
        <f>BB2011*AY$4</f>
        <v>0</v>
      </c>
      <c r="BC2012" s="47" t="s">
        <v>39</v>
      </c>
      <c r="BD2012" s="40">
        <f t="shared" ref="BD2012" si="48340">SUMPRODUCT(BE2006:BE2010*(BD2006:BD2010="PTO"))+SUMPRODUCT(BE2006:BE2010*(BD2006:BD2010="HOL"))</f>
        <v>0</v>
      </c>
      <c r="BE2012" s="49" t="s">
        <v>135</v>
      </c>
      <c r="BF2012" s="41">
        <f>BF2011*BC$4</f>
        <v>0</v>
      </c>
      <c r="BG2012" s="47" t="s">
        <v>39</v>
      </c>
      <c r="BH2012" s="40">
        <f t="shared" ref="BH2012" si="48341">SUMPRODUCT(BI2006:BI2010*(BH2006:BH2010="PTO"))+SUMPRODUCT(BI2006:BI2010*(BH2006:BH2010="HOL"))</f>
        <v>0</v>
      </c>
      <c r="BI2012" s="49" t="s">
        <v>135</v>
      </c>
      <c r="BJ2012" s="41">
        <f>BJ2011*BG$4</f>
        <v>0</v>
      </c>
      <c r="BK2012" s="47" t="s">
        <v>39</v>
      </c>
      <c r="BL2012" s="40">
        <f t="shared" ref="BL2012" si="48342">SUMPRODUCT(BM2006:BM2010*(BL2006:BL2010="PTO"))+SUMPRODUCT(BM2006:BM2010*(BL2006:BL2010="HOL"))</f>
        <v>0</v>
      </c>
      <c r="BM2012" s="49" t="s">
        <v>135</v>
      </c>
      <c r="BN2012" s="41">
        <f>BN2011*BK$4</f>
        <v>0</v>
      </c>
      <c r="BO2012" s="47" t="s">
        <v>39</v>
      </c>
      <c r="BP2012" s="40">
        <f t="shared" ref="BP2012" si="48343">SUMPRODUCT(BQ2006:BQ2010*(BP2006:BP2010="PTO"))+SUMPRODUCT(BQ2006:BQ2010*(BP2006:BP2010="HOL"))</f>
        <v>0</v>
      </c>
      <c r="BQ2012" s="49" t="s">
        <v>135</v>
      </c>
      <c r="BR2012" s="41">
        <f t="shared" ref="BR2012" si="48344">BR2011*BO$4</f>
        <v>8</v>
      </c>
      <c r="BS2012" s="47" t="s">
        <v>39</v>
      </c>
      <c r="BT2012" s="40">
        <f t="shared" ref="BT2012" si="48345">SUMPRODUCT(BU2006:BU2010*(BT2006:BT2010="PTO"))+SUMPRODUCT(BU2006:BU2010*(BT2006:BT2010="HOL"))</f>
        <v>0</v>
      </c>
      <c r="BU2012" s="49" t="s">
        <v>135</v>
      </c>
      <c r="BV2012" s="41">
        <f t="shared" ref="BV2012" si="48346">BV2011*BS$4</f>
        <v>0</v>
      </c>
      <c r="BW2012" s="47" t="s">
        <v>39</v>
      </c>
      <c r="BX2012" s="40">
        <f t="shared" ref="BX2012" si="48347">SUMPRODUCT(BY2006:BY2010*(BX2006:BX2010="PTO"))+SUMPRODUCT(BY2006:BY2010*(BX2006:BX2010="HOL"))</f>
        <v>0</v>
      </c>
      <c r="BY2012" s="49" t="s">
        <v>135</v>
      </c>
      <c r="BZ2012" s="41">
        <f t="shared" ref="BZ2012" si="48348">BZ2011*BW$4</f>
        <v>0</v>
      </c>
      <c r="CA2012" s="47" t="s">
        <v>39</v>
      </c>
      <c r="CB2012" s="40">
        <f t="shared" ref="CB2012" si="48349">SUMPRODUCT(CC2006:CC2010*(CB2006:CB2010="PTO"))+SUMPRODUCT(CC2006:CC2010*(CB2006:CB2010="HOL"))</f>
        <v>0</v>
      </c>
      <c r="CC2012" s="49" t="s">
        <v>135</v>
      </c>
      <c r="CD2012" s="41">
        <f t="shared" ref="CD2012" si="48350">CD2011*CA$4</f>
        <v>0</v>
      </c>
      <c r="CE2012" s="47" t="s">
        <v>39</v>
      </c>
      <c r="CF2012" s="40">
        <f t="shared" ref="CF2012" si="48351">SUMPRODUCT(CG2006:CG2010*(CF2006:CF2010="PTO"))+SUMPRODUCT(CG2006:CG2010*(CF2006:CF2010="HOL"))</f>
        <v>0</v>
      </c>
      <c r="CG2012" s="49" t="s">
        <v>135</v>
      </c>
      <c r="CH2012" s="41">
        <f t="shared" ref="CH2012" si="48352">CH2011*CE$4</f>
        <v>0</v>
      </c>
    </row>
    <row r="2013" spans="1:86" x14ac:dyDescent="0.25">
      <c r="A2013" s="70" t="s">
        <v>133</v>
      </c>
      <c r="B2013" s="71">
        <f t="shared" ref="B2013" ca="1" si="48353">D2013-B2014</f>
        <v>0</v>
      </c>
      <c r="C2013" s="72" t="s">
        <v>122</v>
      </c>
      <c r="D2013" s="71">
        <f>IFERROR(INDEX(Holidays[FTE], MATCH(Entry!E2013, Holidays[Date], 0)), 1)*8*INDEX(FTEguide[[1]:[12]], MATCH(Entry!E2014, FTEguide[Weekday], 0), IF(Entry!E2016&gt;0, Entry!E2016, MONTH(Entry!E2013)))</f>
        <v>0</v>
      </c>
      <c r="E2013" s="60">
        <f t="shared" si="47836"/>
        <v>44115</v>
      </c>
      <c r="F2013" s="50" t="s">
        <v>128</v>
      </c>
      <c r="G2013" s="34"/>
      <c r="H2013" s="35"/>
      <c r="I2013" s="42">
        <f t="shared" ref="I2013" si="48354">parseTime(G2013)-(H2018=INT(RIGHT($F2013, 1)))</f>
        <v>0</v>
      </c>
      <c r="J2013" s="43">
        <f t="shared" ref="J2013:J2017" si="48355">isClocked(H2013)</f>
        <v>0</v>
      </c>
      <c r="K2013" s="34"/>
      <c r="L2013" s="35"/>
      <c r="M2013" s="42">
        <f t="shared" ref="M2013" si="48356">parseTime(K2013)-(L2018=INT(RIGHT($F2013, 1)))</f>
        <v>0</v>
      </c>
      <c r="N2013" s="43">
        <f t="shared" ref="N2013:N2017" si="48357">isClocked(L2013)</f>
        <v>0</v>
      </c>
      <c r="O2013" s="34"/>
      <c r="P2013" s="35"/>
      <c r="Q2013" s="42">
        <f t="shared" ref="Q2013" si="48358">parseTime(O2013)-(P2018=INT(RIGHT($F2013, 1)))</f>
        <v>0</v>
      </c>
      <c r="R2013" s="43">
        <f t="shared" ref="R2013:R2017" si="48359">isClocked(P2013)</f>
        <v>0</v>
      </c>
      <c r="S2013" s="34"/>
      <c r="T2013" s="35"/>
      <c r="U2013" s="42">
        <f t="shared" ref="U2013" si="48360">parseTime(S2013)-(T2018=INT(RIGHT($F2013, 1)))</f>
        <v>0</v>
      </c>
      <c r="V2013" s="43">
        <f t="shared" ref="V2013:V2017" si="48361">isClocked(T2013)</f>
        <v>0</v>
      </c>
      <c r="W2013" s="34"/>
      <c r="X2013" s="35"/>
      <c r="Y2013" s="42">
        <f t="shared" ref="Y2013" si="48362">parseTime(W2013)-(X2018=INT(RIGHT($F2013, 1)))</f>
        <v>0</v>
      </c>
      <c r="Z2013" s="43">
        <f t="shared" ref="Z2013:Z2017" si="48363">isClocked(X2013)</f>
        <v>0</v>
      </c>
      <c r="AA2013" s="34"/>
      <c r="AB2013" s="35"/>
      <c r="AC2013" s="42">
        <f t="shared" ref="AC2013" si="48364">parseTime(AA2013)-(AB2018=INT(RIGHT($F2013, 1)))</f>
        <v>0</v>
      </c>
      <c r="AD2013" s="43">
        <f t="shared" ref="AD2013:AD2017" si="48365">isClocked(AB2013)</f>
        <v>0</v>
      </c>
      <c r="AE2013" s="34"/>
      <c r="AF2013" s="35"/>
      <c r="AG2013" s="42">
        <f t="shared" ref="AG2013" si="48366">parseTime(AE2013)-(AF2018=INT(RIGHT($F2013, 1)))</f>
        <v>0</v>
      </c>
      <c r="AH2013" s="43">
        <f t="shared" ref="AH2013:AH2017" si="48367">isClocked(AF2013)</f>
        <v>0</v>
      </c>
      <c r="AI2013" s="34"/>
      <c r="AJ2013" s="35"/>
      <c r="AK2013" s="42">
        <f>parseTime(AI2013)-(AJ2018=INT(RIGHT($F2013, 1)))</f>
        <v>0</v>
      </c>
      <c r="AL2013" s="43">
        <f t="shared" ref="AL2013:AL2017" si="48368">isClocked(AJ2013)</f>
        <v>0</v>
      </c>
      <c r="AM2013" s="34"/>
      <c r="AN2013" s="35"/>
      <c r="AO2013" s="42">
        <f t="shared" ref="AO2013" si="48369">parseTime(AM2013)-(AN2018=INT(RIGHT($F2013, 1)))</f>
        <v>0</v>
      </c>
      <c r="AP2013" s="43">
        <f t="shared" ref="AP2013:AP2017" si="48370">isClocked(AN2013)</f>
        <v>0</v>
      </c>
      <c r="AQ2013" s="34"/>
      <c r="AR2013" s="35"/>
      <c r="AS2013" s="42">
        <f t="shared" ref="AS2013" si="48371">parseTime(AQ2013)-(AR2018=INT(RIGHT($F2013, 1)))</f>
        <v>0</v>
      </c>
      <c r="AT2013" s="43">
        <f t="shared" ref="AT2013:AT2017" si="48372">isClocked(AR2013)</f>
        <v>0</v>
      </c>
      <c r="AU2013" s="34"/>
      <c r="AV2013" s="35"/>
      <c r="AW2013" s="42">
        <f>parseTime(AU2013)-(AV2018=INT(RIGHT($F2013, 1)))</f>
        <v>0</v>
      </c>
      <c r="AX2013" s="43">
        <f t="shared" ref="AX2013:AX2017" si="48373">isClocked(AV2013)</f>
        <v>0</v>
      </c>
      <c r="AY2013" s="34"/>
      <c r="AZ2013" s="35"/>
      <c r="BA2013" s="42">
        <f>parseTime(AY2013)-(AZ2018=INT(RIGHT($F2013, 1)))</f>
        <v>0</v>
      </c>
      <c r="BB2013" s="43">
        <f t="shared" ref="BB2013:BB2017" si="48374">isClocked(AZ2013)</f>
        <v>0</v>
      </c>
      <c r="BC2013" s="34"/>
      <c r="BD2013" s="35"/>
      <c r="BE2013" s="42">
        <f>parseTime(BC2013)-(BD2018=INT(RIGHT($F2013, 1)))</f>
        <v>0</v>
      </c>
      <c r="BF2013" s="43">
        <f t="shared" ref="BF2013:BF2017" si="48375">isClocked(BD2013)</f>
        <v>0</v>
      </c>
      <c r="BG2013" s="34"/>
      <c r="BH2013" s="35"/>
      <c r="BI2013" s="42">
        <f>parseTime(BG2013)-(BH2018=INT(RIGHT($F2013, 1)))</f>
        <v>0</v>
      </c>
      <c r="BJ2013" s="43">
        <f t="shared" ref="BJ2013:BJ2017" si="48376">isClocked(BH2013)</f>
        <v>0</v>
      </c>
      <c r="BK2013" s="34"/>
      <c r="BL2013" s="35"/>
      <c r="BM2013" s="42">
        <f>parseTime(BK2013)-(BL2018=INT(RIGHT($F2013, 1)))</f>
        <v>0</v>
      </c>
      <c r="BN2013" s="43">
        <f t="shared" ref="BN2013:BN2017" si="48377">isClocked(BL2013)</f>
        <v>0</v>
      </c>
      <c r="BO2013" s="34"/>
      <c r="BP2013" s="35"/>
      <c r="BQ2013" s="42">
        <f t="shared" ref="BQ2013" si="48378">parseTime(BO2013)-(BP2018=INT(RIGHT($F2013, 1)))</f>
        <v>0</v>
      </c>
      <c r="BR2013" s="43">
        <f t="shared" ref="BR2013:BR2017" si="48379">isClocked(BP2013)</f>
        <v>0</v>
      </c>
      <c r="BS2013" s="34"/>
      <c r="BT2013" s="35"/>
      <c r="BU2013" s="42">
        <f t="shared" ref="BU2013" si="48380">parseTime(BS2013)-(BT2018=INT(RIGHT($F2013, 1)))</f>
        <v>0</v>
      </c>
      <c r="BV2013" s="43">
        <f t="shared" ref="BV2013:BV2017" si="48381">isClocked(BT2013)</f>
        <v>0</v>
      </c>
      <c r="BW2013" s="34"/>
      <c r="BX2013" s="35"/>
      <c r="BY2013" s="42">
        <f t="shared" ref="BY2013" si="48382">parseTime(BW2013)-(BX2018=INT(RIGHT($F2013, 1)))</f>
        <v>0</v>
      </c>
      <c r="BZ2013" s="43">
        <f t="shared" ref="BZ2013:BZ2017" si="48383">isClocked(BX2013)</f>
        <v>0</v>
      </c>
      <c r="CA2013" s="34"/>
      <c r="CB2013" s="35"/>
      <c r="CC2013" s="42">
        <f t="shared" ref="CC2013" si="48384">parseTime(CA2013)-(CB2018=INT(RIGHT($F2013, 1)))</f>
        <v>0</v>
      </c>
      <c r="CD2013" s="43">
        <f t="shared" ref="CD2013:CD2017" si="48385">isClocked(CB2013)</f>
        <v>0</v>
      </c>
      <c r="CE2013" s="34"/>
      <c r="CF2013" s="35"/>
      <c r="CG2013" s="42">
        <f t="shared" ref="CG2013" si="48386">parseTime(CE2013)-(CF2018=INT(RIGHT($F2013, 1)))</f>
        <v>0</v>
      </c>
      <c r="CH2013" s="43">
        <f t="shared" ref="CH2013:CH2017" si="48387">isClocked(CF2013)</f>
        <v>0</v>
      </c>
    </row>
    <row r="2014" spans="1:86" x14ac:dyDescent="0.25">
      <c r="A2014" s="56" t="s">
        <v>0</v>
      </c>
      <c r="B2014" s="57">
        <f t="shared" ca="1" si="47352"/>
        <v>0</v>
      </c>
      <c r="C2014" s="14" t="s">
        <v>252</v>
      </c>
      <c r="D2014" s="14">
        <f t="shared" si="46835"/>
        <v>53.7</v>
      </c>
      <c r="E2014" s="55" t="str">
        <f t="shared" si="47353"/>
        <v>Sunday</v>
      </c>
      <c r="F2014" s="51" t="s">
        <v>129</v>
      </c>
      <c r="G2014" s="36"/>
      <c r="H2014" s="37"/>
      <c r="I2014" s="44">
        <f t="shared" ref="I2014" si="48388">parseTime(G2014)-(H2018=INT(RIGHT($F2014, 1)))</f>
        <v>0</v>
      </c>
      <c r="J2014" s="45">
        <f t="shared" si="48355"/>
        <v>0</v>
      </c>
      <c r="K2014" s="36"/>
      <c r="L2014" s="37"/>
      <c r="M2014" s="44">
        <f t="shared" ref="M2014" si="48389">parseTime(K2014)-(L2018=INT(RIGHT($F2014, 1)))</f>
        <v>0</v>
      </c>
      <c r="N2014" s="45">
        <f t="shared" si="48357"/>
        <v>0</v>
      </c>
      <c r="O2014" s="36"/>
      <c r="P2014" s="37"/>
      <c r="Q2014" s="44">
        <f t="shared" ref="Q2014" si="48390">parseTime(O2014)-(P2018=INT(RIGHT($F2014, 1)))</f>
        <v>0</v>
      </c>
      <c r="R2014" s="45">
        <f t="shared" si="48359"/>
        <v>0</v>
      </c>
      <c r="S2014" s="36"/>
      <c r="T2014" s="37"/>
      <c r="U2014" s="44">
        <f t="shared" ref="U2014" si="48391">parseTime(S2014)-(T2018=INT(RIGHT($F2014, 1)))</f>
        <v>0</v>
      </c>
      <c r="V2014" s="45">
        <f t="shared" si="48361"/>
        <v>0</v>
      </c>
      <c r="W2014" s="36"/>
      <c r="X2014" s="37"/>
      <c r="Y2014" s="44">
        <f t="shared" ref="Y2014" si="48392">parseTime(W2014)-(X2018=INT(RIGHT($F2014, 1)))</f>
        <v>0</v>
      </c>
      <c r="Z2014" s="45">
        <f t="shared" si="48363"/>
        <v>0</v>
      </c>
      <c r="AA2014" s="36"/>
      <c r="AB2014" s="37"/>
      <c r="AC2014" s="44">
        <f t="shared" ref="AC2014" si="48393">parseTime(AA2014)-(AB2018=INT(RIGHT($F2014, 1)))</f>
        <v>0</v>
      </c>
      <c r="AD2014" s="45">
        <f t="shared" si="48365"/>
        <v>0</v>
      </c>
      <c r="AE2014" s="36"/>
      <c r="AF2014" s="37"/>
      <c r="AG2014" s="44">
        <f t="shared" ref="AG2014" si="48394">parseTime(AE2014)-(AF2018=INT(RIGHT($F2014, 1)))</f>
        <v>0</v>
      </c>
      <c r="AH2014" s="45">
        <f t="shared" si="48367"/>
        <v>0</v>
      </c>
      <c r="AI2014" s="36"/>
      <c r="AJ2014" s="37"/>
      <c r="AK2014" s="44">
        <f>parseTime(AI2014)-(AJ2018=INT(RIGHT($F2014, 1)))</f>
        <v>0</v>
      </c>
      <c r="AL2014" s="45">
        <f t="shared" si="48368"/>
        <v>0</v>
      </c>
      <c r="AM2014" s="36"/>
      <c r="AN2014" s="37"/>
      <c r="AO2014" s="44">
        <f t="shared" ref="AO2014" si="48395">parseTime(AM2014)-(AN2018=INT(RIGHT($F2014, 1)))</f>
        <v>0</v>
      </c>
      <c r="AP2014" s="45">
        <f t="shared" si="48370"/>
        <v>0</v>
      </c>
      <c r="AQ2014" s="36"/>
      <c r="AR2014" s="37"/>
      <c r="AS2014" s="44">
        <f t="shared" ref="AS2014" si="48396">parseTime(AQ2014)-(AR2018=INT(RIGHT($F2014, 1)))</f>
        <v>0</v>
      </c>
      <c r="AT2014" s="45">
        <f t="shared" si="48372"/>
        <v>0</v>
      </c>
      <c r="AU2014" s="36"/>
      <c r="AV2014" s="37"/>
      <c r="AW2014" s="44">
        <f>parseTime(AU2014)-(AV2018=INT(RIGHT($F2014, 1)))</f>
        <v>0</v>
      </c>
      <c r="AX2014" s="45">
        <f t="shared" si="48373"/>
        <v>0</v>
      </c>
      <c r="AY2014" s="36"/>
      <c r="AZ2014" s="37"/>
      <c r="BA2014" s="44">
        <f>parseTime(AY2014)-(AZ2018=INT(RIGHT($F2014, 1)))</f>
        <v>0</v>
      </c>
      <c r="BB2014" s="45">
        <f t="shared" si="48374"/>
        <v>0</v>
      </c>
      <c r="BC2014" s="36"/>
      <c r="BD2014" s="37"/>
      <c r="BE2014" s="44">
        <f>parseTime(BC2014)-(BD2018=INT(RIGHT($F2014, 1)))</f>
        <v>0</v>
      </c>
      <c r="BF2014" s="45">
        <f t="shared" si="48375"/>
        <v>0</v>
      </c>
      <c r="BG2014" s="36"/>
      <c r="BH2014" s="37"/>
      <c r="BI2014" s="44">
        <f>parseTime(BG2014)-(BH2018=INT(RIGHT($F2014, 1)))</f>
        <v>0</v>
      </c>
      <c r="BJ2014" s="45">
        <f t="shared" si="48376"/>
        <v>0</v>
      </c>
      <c r="BK2014" s="36"/>
      <c r="BL2014" s="37"/>
      <c r="BM2014" s="44">
        <f>parseTime(BK2014)-(BL2018=INT(RIGHT($F2014, 1)))</f>
        <v>0</v>
      </c>
      <c r="BN2014" s="45">
        <f t="shared" si="48377"/>
        <v>0</v>
      </c>
      <c r="BO2014" s="36"/>
      <c r="BP2014" s="37"/>
      <c r="BQ2014" s="44">
        <f t="shared" ref="BQ2014" si="48397">parseTime(BO2014)-(BP2018=INT(RIGHT($F2014, 1)))</f>
        <v>0</v>
      </c>
      <c r="BR2014" s="45">
        <f t="shared" si="48379"/>
        <v>0</v>
      </c>
      <c r="BS2014" s="36"/>
      <c r="BT2014" s="37"/>
      <c r="BU2014" s="44">
        <f t="shared" ref="BU2014" si="48398">parseTime(BS2014)-(BT2018=INT(RIGHT($F2014, 1)))</f>
        <v>0</v>
      </c>
      <c r="BV2014" s="45">
        <f t="shared" si="48381"/>
        <v>0</v>
      </c>
      <c r="BW2014" s="36"/>
      <c r="BX2014" s="37"/>
      <c r="BY2014" s="44">
        <f t="shared" ref="BY2014" si="48399">parseTime(BW2014)-(BX2018=INT(RIGHT($F2014, 1)))</f>
        <v>0</v>
      </c>
      <c r="BZ2014" s="45">
        <f t="shared" si="48383"/>
        <v>0</v>
      </c>
      <c r="CA2014" s="36"/>
      <c r="CB2014" s="37"/>
      <c r="CC2014" s="44">
        <f t="shared" ref="CC2014" si="48400">parseTime(CA2014)-(CB2018=INT(RIGHT($F2014, 1)))</f>
        <v>0</v>
      </c>
      <c r="CD2014" s="45">
        <f t="shared" si="48385"/>
        <v>0</v>
      </c>
      <c r="CE2014" s="36"/>
      <c r="CF2014" s="37"/>
      <c r="CG2014" s="44">
        <f t="shared" ref="CG2014" si="48401">parseTime(CE2014)-(CF2018=INT(RIGHT($F2014, 1)))</f>
        <v>0</v>
      </c>
      <c r="CH2014" s="45">
        <f t="shared" si="48387"/>
        <v>0</v>
      </c>
    </row>
    <row r="2015" spans="1:86" x14ac:dyDescent="0.25">
      <c r="A2015" s="56" t="s">
        <v>117</v>
      </c>
      <c r="B2015" s="57">
        <f t="shared" ref="B2015" ca="1" si="48402">roleHours(G2013:CH2019, "MFD")</f>
        <v>0</v>
      </c>
      <c r="C2015" s="14">
        <f t="shared" ref="C2015:C2018" ca="1" si="48403">B2015/8</f>
        <v>0</v>
      </c>
      <c r="D2015" s="14">
        <f t="shared" ref="D2015" ca="1" si="48404">B2014-D2014</f>
        <v>-53.7</v>
      </c>
      <c r="E2015" s="20" t="s">
        <v>127</v>
      </c>
      <c r="F2015" s="51" t="s">
        <v>130</v>
      </c>
      <c r="G2015" s="36"/>
      <c r="H2015" s="37"/>
      <c r="I2015" s="44">
        <f t="shared" ref="I2015" si="48405">parseTime(G2015)-(H2018=INT(RIGHT($F2015, 1)))</f>
        <v>0</v>
      </c>
      <c r="J2015" s="45">
        <f t="shared" si="48355"/>
        <v>0</v>
      </c>
      <c r="K2015" s="36"/>
      <c r="L2015" s="37"/>
      <c r="M2015" s="44">
        <f t="shared" ref="M2015" si="48406">parseTime(K2015)-(L2018=INT(RIGHT($F2015, 1)))</f>
        <v>0</v>
      </c>
      <c r="N2015" s="45">
        <f t="shared" si="48357"/>
        <v>0</v>
      </c>
      <c r="O2015" s="36"/>
      <c r="P2015" s="37"/>
      <c r="Q2015" s="44">
        <f t="shared" ref="Q2015" si="48407">parseTime(O2015)-(P2018=INT(RIGHT($F2015, 1)))</f>
        <v>0</v>
      </c>
      <c r="R2015" s="45">
        <f t="shared" si="48359"/>
        <v>0</v>
      </c>
      <c r="S2015" s="36"/>
      <c r="T2015" s="37"/>
      <c r="U2015" s="44">
        <f t="shared" ref="U2015" si="48408">parseTime(S2015)-(T2018=INT(RIGHT($F2015, 1)))</f>
        <v>0</v>
      </c>
      <c r="V2015" s="45">
        <f t="shared" si="48361"/>
        <v>0</v>
      </c>
      <c r="W2015" s="36"/>
      <c r="X2015" s="37"/>
      <c r="Y2015" s="44">
        <f t="shared" ref="Y2015" si="48409">parseTime(W2015)-(X2018=INT(RIGHT($F2015, 1)))</f>
        <v>0</v>
      </c>
      <c r="Z2015" s="45">
        <f t="shared" si="48363"/>
        <v>0</v>
      </c>
      <c r="AA2015" s="36"/>
      <c r="AB2015" s="37"/>
      <c r="AC2015" s="44">
        <f t="shared" ref="AC2015" si="48410">parseTime(AA2015)-(AB2018=INT(RIGHT($F2015, 1)))</f>
        <v>0</v>
      </c>
      <c r="AD2015" s="45">
        <f t="shared" si="48365"/>
        <v>0</v>
      </c>
      <c r="AE2015" s="36"/>
      <c r="AF2015" s="37"/>
      <c r="AG2015" s="44">
        <f t="shared" ref="AG2015" si="48411">parseTime(AE2015)-(AF2018=INT(RIGHT($F2015, 1)))</f>
        <v>0</v>
      </c>
      <c r="AH2015" s="45">
        <f t="shared" si="48367"/>
        <v>0</v>
      </c>
      <c r="AI2015" s="36"/>
      <c r="AJ2015" s="37"/>
      <c r="AK2015" s="44">
        <f>parseTime(AI2015)-(AJ2018=INT(RIGHT($F2015, 1)))</f>
        <v>0</v>
      </c>
      <c r="AL2015" s="45">
        <f t="shared" si="48368"/>
        <v>0</v>
      </c>
      <c r="AM2015" s="36"/>
      <c r="AN2015" s="37"/>
      <c r="AO2015" s="44">
        <f t="shared" ref="AO2015" si="48412">parseTime(AM2015)-(AN2018=INT(RIGHT($F2015, 1)))</f>
        <v>0</v>
      </c>
      <c r="AP2015" s="45">
        <f t="shared" si="48370"/>
        <v>0</v>
      </c>
      <c r="AQ2015" s="36"/>
      <c r="AR2015" s="37"/>
      <c r="AS2015" s="44">
        <f t="shared" ref="AS2015" si="48413">parseTime(AQ2015)-(AR2018=INT(RIGHT($F2015, 1)))</f>
        <v>0</v>
      </c>
      <c r="AT2015" s="45">
        <f t="shared" si="48372"/>
        <v>0</v>
      </c>
      <c r="AU2015" s="36"/>
      <c r="AV2015" s="37"/>
      <c r="AW2015" s="44">
        <f>parseTime(AU2015)-(AV2018=INT(RIGHT($F2015, 1)))</f>
        <v>0</v>
      </c>
      <c r="AX2015" s="45">
        <f t="shared" si="48373"/>
        <v>0</v>
      </c>
      <c r="AY2015" s="36"/>
      <c r="AZ2015" s="37"/>
      <c r="BA2015" s="44">
        <f>parseTime(AY2015)-(AZ2018=INT(RIGHT($F2015, 1)))</f>
        <v>0</v>
      </c>
      <c r="BB2015" s="45">
        <f t="shared" si="48374"/>
        <v>0</v>
      </c>
      <c r="BC2015" s="36"/>
      <c r="BD2015" s="37"/>
      <c r="BE2015" s="44">
        <f>parseTime(BC2015)-(BD2018=INT(RIGHT($F2015, 1)))</f>
        <v>0</v>
      </c>
      <c r="BF2015" s="45">
        <f t="shared" si="48375"/>
        <v>0</v>
      </c>
      <c r="BG2015" s="36"/>
      <c r="BH2015" s="37"/>
      <c r="BI2015" s="44">
        <f>parseTime(BG2015)-(BH2018=INT(RIGHT($F2015, 1)))</f>
        <v>0</v>
      </c>
      <c r="BJ2015" s="45">
        <f t="shared" si="48376"/>
        <v>0</v>
      </c>
      <c r="BK2015" s="36"/>
      <c r="BL2015" s="37"/>
      <c r="BM2015" s="44">
        <f>parseTime(BK2015)-(BL2018=INT(RIGHT($F2015, 1)))</f>
        <v>0</v>
      </c>
      <c r="BN2015" s="45">
        <f t="shared" si="48377"/>
        <v>0</v>
      </c>
      <c r="BO2015" s="36"/>
      <c r="BP2015" s="37"/>
      <c r="BQ2015" s="44">
        <f t="shared" ref="BQ2015" si="48414">parseTime(BO2015)-(BP2018=INT(RIGHT($F2015, 1)))</f>
        <v>0</v>
      </c>
      <c r="BR2015" s="45">
        <f t="shared" si="48379"/>
        <v>0</v>
      </c>
      <c r="BS2015" s="36"/>
      <c r="BT2015" s="37"/>
      <c r="BU2015" s="44">
        <f t="shared" ref="BU2015" si="48415">parseTime(BS2015)-(BT2018=INT(RIGHT($F2015, 1)))</f>
        <v>0</v>
      </c>
      <c r="BV2015" s="45">
        <f t="shared" si="48381"/>
        <v>0</v>
      </c>
      <c r="BW2015" s="36"/>
      <c r="BX2015" s="37"/>
      <c r="BY2015" s="44">
        <f t="shared" ref="BY2015" si="48416">parseTime(BW2015)-(BX2018=INT(RIGHT($F2015, 1)))</f>
        <v>0</v>
      </c>
      <c r="BZ2015" s="45">
        <f t="shared" si="48383"/>
        <v>0</v>
      </c>
      <c r="CA2015" s="36"/>
      <c r="CB2015" s="37"/>
      <c r="CC2015" s="44">
        <f t="shared" ref="CC2015" si="48417">parseTime(CA2015)-(CB2018=INT(RIGHT($F2015, 1)))</f>
        <v>0</v>
      </c>
      <c r="CD2015" s="45">
        <f t="shared" si="48385"/>
        <v>0</v>
      </c>
      <c r="CE2015" s="36"/>
      <c r="CF2015" s="37"/>
      <c r="CG2015" s="44">
        <f t="shared" ref="CG2015" si="48418">parseTime(CE2015)-(CF2018=INT(RIGHT($F2015, 1)))</f>
        <v>0</v>
      </c>
      <c r="CH2015" s="45">
        <f t="shared" si="48387"/>
        <v>0</v>
      </c>
    </row>
    <row r="2016" spans="1:86" x14ac:dyDescent="0.25">
      <c r="A2016" s="56"/>
      <c r="B2016" s="57"/>
      <c r="C2016" s="14">
        <f t="shared" si="48403"/>
        <v>0</v>
      </c>
      <c r="D2016" s="14" t="s">
        <v>259</v>
      </c>
      <c r="E2016" s="20">
        <v>4.25</v>
      </c>
      <c r="F2016" s="51" t="s">
        <v>131</v>
      </c>
      <c r="G2016" s="36"/>
      <c r="H2016" s="37"/>
      <c r="I2016" s="44">
        <f t="shared" ref="I2016" si="48419">parseTime(G2016)-(H2018=INT(RIGHT($F2016, 1)))</f>
        <v>0</v>
      </c>
      <c r="J2016" s="45">
        <f t="shared" si="48355"/>
        <v>0</v>
      </c>
      <c r="K2016" s="36"/>
      <c r="L2016" s="37"/>
      <c r="M2016" s="44">
        <f t="shared" ref="M2016" si="48420">parseTime(K2016)-(L2018=INT(RIGHT($F2016, 1)))</f>
        <v>0</v>
      </c>
      <c r="N2016" s="45">
        <f t="shared" si="48357"/>
        <v>0</v>
      </c>
      <c r="O2016" s="36"/>
      <c r="P2016" s="37"/>
      <c r="Q2016" s="44">
        <f t="shared" ref="Q2016" si="48421">parseTime(O2016)-(P2018=INT(RIGHT($F2016, 1)))</f>
        <v>0</v>
      </c>
      <c r="R2016" s="45">
        <f t="shared" si="48359"/>
        <v>0</v>
      </c>
      <c r="S2016" s="36"/>
      <c r="T2016" s="37"/>
      <c r="U2016" s="44">
        <f t="shared" ref="U2016" si="48422">parseTime(S2016)-(T2018=INT(RIGHT($F2016, 1)))</f>
        <v>0</v>
      </c>
      <c r="V2016" s="45">
        <f t="shared" si="48361"/>
        <v>0</v>
      </c>
      <c r="W2016" s="36"/>
      <c r="X2016" s="37"/>
      <c r="Y2016" s="44">
        <f t="shared" ref="Y2016" si="48423">parseTime(W2016)-(X2018=INT(RIGHT($F2016, 1)))</f>
        <v>0</v>
      </c>
      <c r="Z2016" s="45">
        <f t="shared" si="48363"/>
        <v>0</v>
      </c>
      <c r="AA2016" s="36"/>
      <c r="AB2016" s="37"/>
      <c r="AC2016" s="44">
        <f t="shared" ref="AC2016" si="48424">parseTime(AA2016)-(AB2018=INT(RIGHT($F2016, 1)))</f>
        <v>0</v>
      </c>
      <c r="AD2016" s="45">
        <f t="shared" si="48365"/>
        <v>0</v>
      </c>
      <c r="AE2016" s="36"/>
      <c r="AF2016" s="37"/>
      <c r="AG2016" s="44">
        <f t="shared" ref="AG2016" si="48425">parseTime(AE2016)-(AF2018=INT(RIGHT($F2016, 1)))</f>
        <v>0</v>
      </c>
      <c r="AH2016" s="45">
        <f t="shared" si="48367"/>
        <v>0</v>
      </c>
      <c r="AI2016" s="36"/>
      <c r="AJ2016" s="37"/>
      <c r="AK2016" s="44">
        <f>parseTime(AI2016)-(AJ2018=INT(RIGHT($F2016, 1)))</f>
        <v>0</v>
      </c>
      <c r="AL2016" s="45">
        <f t="shared" si="48368"/>
        <v>0</v>
      </c>
      <c r="AM2016" s="36"/>
      <c r="AN2016" s="37"/>
      <c r="AO2016" s="44">
        <f t="shared" ref="AO2016" si="48426">parseTime(AM2016)-(AN2018=INT(RIGHT($F2016, 1)))</f>
        <v>0</v>
      </c>
      <c r="AP2016" s="45">
        <f t="shared" si="48370"/>
        <v>0</v>
      </c>
      <c r="AQ2016" s="36"/>
      <c r="AR2016" s="37"/>
      <c r="AS2016" s="44">
        <f t="shared" ref="AS2016" si="48427">parseTime(AQ2016)-(AR2018=INT(RIGHT($F2016, 1)))</f>
        <v>0</v>
      </c>
      <c r="AT2016" s="45">
        <f t="shared" si="48372"/>
        <v>0</v>
      </c>
      <c r="AU2016" s="36"/>
      <c r="AV2016" s="37"/>
      <c r="AW2016" s="44">
        <f>parseTime(AU2016)-(AV2018=INT(RIGHT($F2016, 1)))</f>
        <v>0</v>
      </c>
      <c r="AX2016" s="45">
        <f t="shared" si="48373"/>
        <v>0</v>
      </c>
      <c r="AY2016" s="36"/>
      <c r="AZ2016" s="37"/>
      <c r="BA2016" s="44">
        <f>parseTime(AY2016)-(AZ2018=INT(RIGHT($F2016, 1)))</f>
        <v>0</v>
      </c>
      <c r="BB2016" s="45">
        <f t="shared" si="48374"/>
        <v>0</v>
      </c>
      <c r="BC2016" s="36"/>
      <c r="BD2016" s="37"/>
      <c r="BE2016" s="44">
        <f>parseTime(BC2016)-(BD2018=INT(RIGHT($F2016, 1)))</f>
        <v>0</v>
      </c>
      <c r="BF2016" s="45">
        <f t="shared" si="48375"/>
        <v>0</v>
      </c>
      <c r="BG2016" s="36"/>
      <c r="BH2016" s="37"/>
      <c r="BI2016" s="44">
        <f>parseTime(BG2016)-(BH2018=INT(RIGHT($F2016, 1)))</f>
        <v>0</v>
      </c>
      <c r="BJ2016" s="45">
        <f t="shared" si="48376"/>
        <v>0</v>
      </c>
      <c r="BK2016" s="36"/>
      <c r="BL2016" s="37"/>
      <c r="BM2016" s="44">
        <f>parseTime(BK2016)-(BL2018=INT(RIGHT($F2016, 1)))</f>
        <v>0</v>
      </c>
      <c r="BN2016" s="45">
        <f t="shared" si="48377"/>
        <v>0</v>
      </c>
      <c r="BO2016" s="36"/>
      <c r="BP2016" s="37"/>
      <c r="BQ2016" s="44">
        <f t="shared" ref="BQ2016" si="48428">parseTime(BO2016)-(BP2018=INT(RIGHT($F2016, 1)))</f>
        <v>0</v>
      </c>
      <c r="BR2016" s="45">
        <f t="shared" si="48379"/>
        <v>0</v>
      </c>
      <c r="BS2016" s="36"/>
      <c r="BT2016" s="37"/>
      <c r="BU2016" s="44">
        <f t="shared" ref="BU2016" si="48429">parseTime(BS2016)-(BT2018=INT(RIGHT($F2016, 1)))</f>
        <v>0</v>
      </c>
      <c r="BV2016" s="45">
        <f t="shared" si="48381"/>
        <v>0</v>
      </c>
      <c r="BW2016" s="36"/>
      <c r="BX2016" s="37"/>
      <c r="BY2016" s="44">
        <f t="shared" ref="BY2016" si="48430">parseTime(BW2016)-(BX2018=INT(RIGHT($F2016, 1)))</f>
        <v>0</v>
      </c>
      <c r="BZ2016" s="45">
        <f t="shared" si="48383"/>
        <v>0</v>
      </c>
      <c r="CA2016" s="36"/>
      <c r="CB2016" s="37"/>
      <c r="CC2016" s="44">
        <f t="shared" ref="CC2016" si="48431">parseTime(CA2016)-(CB2018=INT(RIGHT($F2016, 1)))</f>
        <v>0</v>
      </c>
      <c r="CD2016" s="45">
        <f t="shared" si="48385"/>
        <v>0</v>
      </c>
      <c r="CE2016" s="36"/>
      <c r="CF2016" s="37"/>
      <c r="CG2016" s="44">
        <f t="shared" ref="CG2016" si="48432">parseTime(CE2016)-(CF2018=INT(RIGHT($F2016, 1)))</f>
        <v>0</v>
      </c>
      <c r="CH2016" s="45">
        <f t="shared" si="48387"/>
        <v>0</v>
      </c>
    </row>
    <row r="2017" spans="1:86" x14ac:dyDescent="0.25">
      <c r="A2017" s="56" t="s">
        <v>119</v>
      </c>
      <c r="B2017" s="57">
        <f t="shared" ref="B2017" ca="1" si="48433">roleHours(G2013:CH2019, "MCC")</f>
        <v>0</v>
      </c>
      <c r="C2017" s="14">
        <f t="shared" ca="1" si="48403"/>
        <v>0</v>
      </c>
      <c r="D2017" s="14" t="s">
        <v>260</v>
      </c>
      <c r="E2017" s="20">
        <v>4.6500000000000004</v>
      </c>
      <c r="F2017" s="51" t="s">
        <v>132</v>
      </c>
      <c r="G2017" s="36"/>
      <c r="H2017" s="37"/>
      <c r="I2017" s="44">
        <f t="shared" ref="I2017" si="48434">parseTime(G2017)-(H2018=INT(RIGHT($F2017, 1)))</f>
        <v>0</v>
      </c>
      <c r="J2017" s="45">
        <f t="shared" si="48355"/>
        <v>0</v>
      </c>
      <c r="K2017" s="36"/>
      <c r="L2017" s="37"/>
      <c r="M2017" s="44">
        <f t="shared" ref="M2017" si="48435">parseTime(K2017)-(L2018=INT(RIGHT($F2017, 1)))</f>
        <v>0</v>
      </c>
      <c r="N2017" s="45">
        <f t="shared" si="48357"/>
        <v>0</v>
      </c>
      <c r="O2017" s="36"/>
      <c r="P2017" s="37"/>
      <c r="Q2017" s="44">
        <f t="shared" ref="Q2017" si="48436">parseTime(O2017)-(P2018=INT(RIGHT($F2017, 1)))</f>
        <v>0</v>
      </c>
      <c r="R2017" s="45">
        <f t="shared" si="48359"/>
        <v>0</v>
      </c>
      <c r="S2017" s="36"/>
      <c r="T2017" s="37"/>
      <c r="U2017" s="44">
        <f t="shared" ref="U2017" si="48437">parseTime(S2017)-(T2018=INT(RIGHT($F2017, 1)))</f>
        <v>0</v>
      </c>
      <c r="V2017" s="45">
        <f t="shared" si="48361"/>
        <v>0</v>
      </c>
      <c r="W2017" s="36"/>
      <c r="X2017" s="37"/>
      <c r="Y2017" s="44">
        <f t="shared" ref="Y2017" si="48438">parseTime(W2017)-(X2018=INT(RIGHT($F2017, 1)))</f>
        <v>0</v>
      </c>
      <c r="Z2017" s="45">
        <f t="shared" si="48363"/>
        <v>0</v>
      </c>
      <c r="AA2017" s="36"/>
      <c r="AB2017" s="37"/>
      <c r="AC2017" s="44">
        <f t="shared" ref="AC2017" si="48439">parseTime(AA2017)-(AB2018=INT(RIGHT($F2017, 1)))</f>
        <v>0</v>
      </c>
      <c r="AD2017" s="45">
        <f t="shared" si="48365"/>
        <v>0</v>
      </c>
      <c r="AE2017" s="36"/>
      <c r="AF2017" s="37"/>
      <c r="AG2017" s="44">
        <f t="shared" ref="AG2017" si="48440">parseTime(AE2017)-(AF2018=INT(RIGHT($F2017, 1)))</f>
        <v>0</v>
      </c>
      <c r="AH2017" s="45">
        <f t="shared" si="48367"/>
        <v>0</v>
      </c>
      <c r="AI2017" s="36"/>
      <c r="AJ2017" s="37"/>
      <c r="AK2017" s="44">
        <f>parseTime(AI2017)-(AJ2018=INT(RIGHT($F2017, 1)))</f>
        <v>0</v>
      </c>
      <c r="AL2017" s="45">
        <f t="shared" si="48368"/>
        <v>0</v>
      </c>
      <c r="AM2017" s="36"/>
      <c r="AN2017" s="37"/>
      <c r="AO2017" s="44">
        <f t="shared" ref="AO2017" si="48441">parseTime(AM2017)-(AN2018=INT(RIGHT($F2017, 1)))</f>
        <v>0</v>
      </c>
      <c r="AP2017" s="45">
        <f t="shared" si="48370"/>
        <v>0</v>
      </c>
      <c r="AQ2017" s="36"/>
      <c r="AR2017" s="37"/>
      <c r="AS2017" s="44">
        <f t="shared" ref="AS2017" si="48442">parseTime(AQ2017)-(AR2018=INT(RIGHT($F2017, 1)))</f>
        <v>0</v>
      </c>
      <c r="AT2017" s="45">
        <f t="shared" si="48372"/>
        <v>0</v>
      </c>
      <c r="AU2017" s="36"/>
      <c r="AV2017" s="37"/>
      <c r="AW2017" s="44">
        <f>parseTime(AU2017)-(AV2018=INT(RIGHT($F2017, 1)))</f>
        <v>0</v>
      </c>
      <c r="AX2017" s="45">
        <f t="shared" si="48373"/>
        <v>0</v>
      </c>
      <c r="AY2017" s="36"/>
      <c r="AZ2017" s="37"/>
      <c r="BA2017" s="44">
        <f>parseTime(AY2017)-(AZ2018=INT(RIGHT($F2017, 1)))</f>
        <v>0</v>
      </c>
      <c r="BB2017" s="45">
        <f t="shared" si="48374"/>
        <v>0</v>
      </c>
      <c r="BC2017" s="36"/>
      <c r="BD2017" s="37"/>
      <c r="BE2017" s="44">
        <f>parseTime(BC2017)-(BD2018=INT(RIGHT($F2017, 1)))</f>
        <v>0</v>
      </c>
      <c r="BF2017" s="45">
        <f t="shared" si="48375"/>
        <v>0</v>
      </c>
      <c r="BG2017" s="36"/>
      <c r="BH2017" s="37"/>
      <c r="BI2017" s="44">
        <f>parseTime(BG2017)-(BH2018=INT(RIGHT($F2017, 1)))</f>
        <v>0</v>
      </c>
      <c r="BJ2017" s="45">
        <f t="shared" si="48376"/>
        <v>0</v>
      </c>
      <c r="BK2017" s="36"/>
      <c r="BL2017" s="37"/>
      <c r="BM2017" s="44">
        <f>parseTime(BK2017)-(BL2018=INT(RIGHT($F2017, 1)))</f>
        <v>0</v>
      </c>
      <c r="BN2017" s="45">
        <f t="shared" si="48377"/>
        <v>0</v>
      </c>
      <c r="BO2017" s="36"/>
      <c r="BP2017" s="37"/>
      <c r="BQ2017" s="44">
        <f t="shared" ref="BQ2017" si="48443">parseTime(BO2017)-(BP2018=INT(RIGHT($F2017, 1)))</f>
        <v>0</v>
      </c>
      <c r="BR2017" s="45">
        <f t="shared" si="48379"/>
        <v>0</v>
      </c>
      <c r="BS2017" s="36"/>
      <c r="BT2017" s="37"/>
      <c r="BU2017" s="44">
        <f t="shared" ref="BU2017" si="48444">parseTime(BS2017)-(BT2018=INT(RIGHT($F2017, 1)))</f>
        <v>0</v>
      </c>
      <c r="BV2017" s="45">
        <f t="shared" si="48381"/>
        <v>0</v>
      </c>
      <c r="BW2017" s="36"/>
      <c r="BX2017" s="37"/>
      <c r="BY2017" s="44">
        <f t="shared" ref="BY2017" si="48445">parseTime(BW2017)-(BX2018=INT(RIGHT($F2017, 1)))</f>
        <v>0</v>
      </c>
      <c r="BZ2017" s="45">
        <f t="shared" si="48383"/>
        <v>0</v>
      </c>
      <c r="CA2017" s="36"/>
      <c r="CB2017" s="37"/>
      <c r="CC2017" s="44">
        <f t="shared" ref="CC2017" si="48446">parseTime(CA2017)-(CB2018=INT(RIGHT($F2017, 1)))</f>
        <v>0</v>
      </c>
      <c r="CD2017" s="45">
        <f t="shared" si="48385"/>
        <v>0</v>
      </c>
      <c r="CE2017" s="36"/>
      <c r="CF2017" s="37"/>
      <c r="CG2017" s="44">
        <f t="shared" ref="CG2017" si="48447">parseTime(CE2017)-(CF2018=INT(RIGHT($F2017, 1)))</f>
        <v>0</v>
      </c>
      <c r="CH2017" s="45">
        <f t="shared" si="48387"/>
        <v>0</v>
      </c>
    </row>
    <row r="2018" spans="1:86" x14ac:dyDescent="0.25">
      <c r="A2018" s="56"/>
      <c r="B2018" s="57"/>
      <c r="C2018" s="14">
        <f t="shared" si="48403"/>
        <v>0</v>
      </c>
      <c r="D2018" s="14"/>
      <c r="E2018" s="20">
        <f t="shared" ref="E2018" si="48448">((7.5/2)-0.5+E2017)*8</f>
        <v>63.2</v>
      </c>
      <c r="F2018" s="51"/>
      <c r="G2018" s="46" t="s">
        <v>134</v>
      </c>
      <c r="H2018" s="38">
        <f t="shared" ref="H2018" si="48449">lunchAdjust(G2013:H2017)</f>
        <v>0</v>
      </c>
      <c r="I2018" s="48" t="s">
        <v>0</v>
      </c>
      <c r="J2018" s="39">
        <f t="shared" ref="J2018" si="48450">SUMPRODUCT(I2013:I2017*J2013:J2017)</f>
        <v>0</v>
      </c>
      <c r="K2018" s="46" t="s">
        <v>134</v>
      </c>
      <c r="L2018" s="38">
        <f t="shared" ref="L2018" si="48451">lunchAdjust(K2013:L2017)</f>
        <v>0</v>
      </c>
      <c r="M2018" s="48" t="s">
        <v>0</v>
      </c>
      <c r="N2018" s="39">
        <f t="shared" ref="N2018" si="48452">SUMPRODUCT(M2013:M2017*N2013:N2017)</f>
        <v>0</v>
      </c>
      <c r="O2018" s="46" t="s">
        <v>134</v>
      </c>
      <c r="P2018" s="38">
        <f t="shared" ref="P2018" si="48453">lunchAdjust(O2013:P2017)</f>
        <v>0</v>
      </c>
      <c r="Q2018" s="48" t="s">
        <v>0</v>
      </c>
      <c r="R2018" s="39">
        <f t="shared" ref="R2018" si="48454">SUMPRODUCT(Q2013:Q2017*R2013:R2017)</f>
        <v>0</v>
      </c>
      <c r="S2018" s="46" t="s">
        <v>134</v>
      </c>
      <c r="T2018" s="38">
        <f t="shared" ref="T2018" si="48455">lunchAdjust(S2013:T2017)</f>
        <v>0</v>
      </c>
      <c r="U2018" s="48" t="s">
        <v>0</v>
      </c>
      <c r="V2018" s="39">
        <f t="shared" ref="V2018" si="48456">SUMPRODUCT(U2013:U2017*V2013:V2017)</f>
        <v>0</v>
      </c>
      <c r="W2018" s="46" t="s">
        <v>134</v>
      </c>
      <c r="X2018" s="38">
        <f t="shared" ref="X2018" si="48457">lunchAdjust(W2013:X2017)</f>
        <v>0</v>
      </c>
      <c r="Y2018" s="48" t="s">
        <v>0</v>
      </c>
      <c r="Z2018" s="39">
        <f t="shared" ref="Z2018" si="48458">SUMPRODUCT(Y2013:Y2017*Z2013:Z2017)</f>
        <v>0</v>
      </c>
      <c r="AA2018" s="46" t="s">
        <v>134</v>
      </c>
      <c r="AB2018" s="38">
        <f t="shared" ref="AB2018" si="48459">lunchAdjust(AA2013:AB2017)</f>
        <v>0</v>
      </c>
      <c r="AC2018" s="48" t="s">
        <v>0</v>
      </c>
      <c r="AD2018" s="39">
        <f t="shared" ref="AD2018" si="48460">SUMPRODUCT(AC2013:AC2017*AD2013:AD2017)</f>
        <v>0</v>
      </c>
      <c r="AE2018" s="46" t="s">
        <v>134</v>
      </c>
      <c r="AF2018" s="38">
        <f t="shared" ref="AF2018" si="48461">lunchAdjust(AE2013:AF2017)</f>
        <v>0</v>
      </c>
      <c r="AG2018" s="48" t="s">
        <v>0</v>
      </c>
      <c r="AH2018" s="39">
        <f t="shared" ref="AH2018" si="48462">SUMPRODUCT(AG2013:AG2017*AH2013:AH2017)</f>
        <v>0</v>
      </c>
      <c r="AI2018" s="46" t="s">
        <v>134</v>
      </c>
      <c r="AJ2018" s="38">
        <f t="shared" ref="AJ2018" si="48463">lunchAdjust(AI2013:AJ2017)</f>
        <v>0</v>
      </c>
      <c r="AK2018" s="48" t="s">
        <v>0</v>
      </c>
      <c r="AL2018" s="39">
        <f t="shared" ref="AL2018" si="48464">SUMPRODUCT(AK2013:AK2017*AL2013:AL2017)</f>
        <v>0</v>
      </c>
      <c r="AM2018" s="46" t="s">
        <v>134</v>
      </c>
      <c r="AN2018" s="38">
        <f t="shared" ref="AN2018" si="48465">lunchAdjust(AM2013:AN2017)</f>
        <v>0</v>
      </c>
      <c r="AO2018" s="48" t="s">
        <v>0</v>
      </c>
      <c r="AP2018" s="39">
        <f t="shared" ref="AP2018" si="48466">SUMPRODUCT(AO2013:AO2017*AP2013:AP2017)</f>
        <v>0</v>
      </c>
      <c r="AQ2018" s="46" t="s">
        <v>134</v>
      </c>
      <c r="AR2018" s="38">
        <f t="shared" ref="AR2018" si="48467">lunchAdjust(AQ2013:AR2017)</f>
        <v>0</v>
      </c>
      <c r="AS2018" s="48" t="s">
        <v>0</v>
      </c>
      <c r="AT2018" s="39">
        <f t="shared" ref="AT2018" si="48468">SUMPRODUCT(AS2013:AS2017*AT2013:AT2017)</f>
        <v>0</v>
      </c>
      <c r="AU2018" s="46" t="s">
        <v>134</v>
      </c>
      <c r="AV2018" s="38">
        <f t="shared" ref="AV2018" si="48469">lunchAdjust(AU2013:AV2017)</f>
        <v>0</v>
      </c>
      <c r="AW2018" s="48" t="s">
        <v>0</v>
      </c>
      <c r="AX2018" s="39">
        <f t="shared" ref="AX2018" si="48470">SUMPRODUCT(AW2013:AW2017*AX2013:AX2017)</f>
        <v>0</v>
      </c>
      <c r="AY2018" s="46" t="s">
        <v>134</v>
      </c>
      <c r="AZ2018" s="38">
        <f t="shared" ref="AZ2018" si="48471">lunchAdjust(AY2013:AZ2017)</f>
        <v>0</v>
      </c>
      <c r="BA2018" s="48" t="s">
        <v>0</v>
      </c>
      <c r="BB2018" s="39">
        <f t="shared" ref="BB2018" si="48472">SUMPRODUCT(BA2013:BA2017*BB2013:BB2017)</f>
        <v>0</v>
      </c>
      <c r="BC2018" s="46" t="s">
        <v>134</v>
      </c>
      <c r="BD2018" s="38">
        <f t="shared" ref="BD2018" si="48473">lunchAdjust(BC2013:BD2017)</f>
        <v>0</v>
      </c>
      <c r="BE2018" s="48" t="s">
        <v>0</v>
      </c>
      <c r="BF2018" s="39">
        <f t="shared" ref="BF2018" si="48474">SUMPRODUCT(BE2013:BE2017*BF2013:BF2017)</f>
        <v>0</v>
      </c>
      <c r="BG2018" s="46" t="s">
        <v>134</v>
      </c>
      <c r="BH2018" s="38">
        <f t="shared" ref="BH2018" si="48475">lunchAdjust(BG2013:BH2017)</f>
        <v>0</v>
      </c>
      <c r="BI2018" s="48" t="s">
        <v>0</v>
      </c>
      <c r="BJ2018" s="39">
        <f t="shared" ref="BJ2018" si="48476">SUMPRODUCT(BI2013:BI2017*BJ2013:BJ2017)</f>
        <v>0</v>
      </c>
      <c r="BK2018" s="46" t="s">
        <v>134</v>
      </c>
      <c r="BL2018" s="38">
        <f t="shared" ref="BL2018" si="48477">lunchAdjust(BK2013:BL2017)</f>
        <v>0</v>
      </c>
      <c r="BM2018" s="48" t="s">
        <v>0</v>
      </c>
      <c r="BN2018" s="39">
        <f t="shared" ref="BN2018" si="48478">SUMPRODUCT(BM2013:BM2017*BN2013:BN2017)</f>
        <v>0</v>
      </c>
      <c r="BO2018" s="46" t="s">
        <v>134</v>
      </c>
      <c r="BP2018" s="38">
        <f t="shared" ref="BP2018" si="48479">lunchAdjust(BO2013:BP2017)</f>
        <v>0</v>
      </c>
      <c r="BQ2018" s="48" t="s">
        <v>0</v>
      </c>
      <c r="BR2018" s="39">
        <f t="shared" ref="BR2018" si="48480">SUMPRODUCT(BQ2013:BQ2017*BR2013:BR2017)</f>
        <v>0</v>
      </c>
      <c r="BS2018" s="46" t="s">
        <v>134</v>
      </c>
      <c r="BT2018" s="38">
        <f t="shared" ref="BT2018" si="48481">lunchAdjust(BS2013:BT2017)</f>
        <v>0</v>
      </c>
      <c r="BU2018" s="48" t="s">
        <v>0</v>
      </c>
      <c r="BV2018" s="39">
        <f t="shared" ref="BV2018" si="48482">SUMPRODUCT(BU2013:BU2017*BV2013:BV2017)</f>
        <v>0</v>
      </c>
      <c r="BW2018" s="46" t="s">
        <v>134</v>
      </c>
      <c r="BX2018" s="38">
        <f t="shared" ref="BX2018" si="48483">lunchAdjust(BW2013:BX2017)</f>
        <v>0</v>
      </c>
      <c r="BY2018" s="48" t="s">
        <v>0</v>
      </c>
      <c r="BZ2018" s="39">
        <f t="shared" ref="BZ2018" si="48484">SUMPRODUCT(BY2013:BY2017*BZ2013:BZ2017)</f>
        <v>0</v>
      </c>
      <c r="CA2018" s="46" t="s">
        <v>134</v>
      </c>
      <c r="CB2018" s="38">
        <f t="shared" ref="CB2018" si="48485">lunchAdjust(CA2013:CB2017)</f>
        <v>0</v>
      </c>
      <c r="CC2018" s="48" t="s">
        <v>0</v>
      </c>
      <c r="CD2018" s="39">
        <f t="shared" ref="CD2018" si="48486">SUMPRODUCT(CC2013:CC2017*CD2013:CD2017)</f>
        <v>0</v>
      </c>
      <c r="CE2018" s="46" t="s">
        <v>134</v>
      </c>
      <c r="CF2018" s="38">
        <f t="shared" ref="CF2018" si="48487">lunchAdjust(CE2013:CF2017)</f>
        <v>0</v>
      </c>
      <c r="CG2018" s="48" t="s">
        <v>0</v>
      </c>
      <c r="CH2018" s="39">
        <f t="shared" ref="CH2018" si="48488">SUMPRODUCT(CG2013:CG2017*CH2013:CH2017)</f>
        <v>0</v>
      </c>
    </row>
    <row r="2019" spans="1:86" ht="15.75" thickBot="1" x14ac:dyDescent="0.3">
      <c r="A2019" s="58" t="s">
        <v>121</v>
      </c>
      <c r="B2019" s="59">
        <f t="shared" ref="B2019" ca="1" si="48489">roleHours(G2013:CH2019, "OUT")</f>
        <v>0</v>
      </c>
      <c r="C2019" s="54" t="s">
        <v>137</v>
      </c>
      <c r="D2019" s="22">
        <f t="shared" ref="D2019" ca="1" si="48490">roleHours(G2013:CH2019, "PTO")</f>
        <v>0</v>
      </c>
      <c r="E2019" s="23">
        <f t="shared" ref="E2019" ca="1" si="48491">E2018-B2014</f>
        <v>63.2</v>
      </c>
      <c r="F2019" s="52"/>
      <c r="G2019" s="47" t="s">
        <v>39</v>
      </c>
      <c r="H2019" s="40">
        <f t="shared" si="48319"/>
        <v>0</v>
      </c>
      <c r="I2019" s="49" t="s">
        <v>135</v>
      </c>
      <c r="J2019" s="41">
        <f t="shared" ref="J2019" si="48492">J2018*G$4</f>
        <v>0</v>
      </c>
      <c r="K2019" s="47" t="s">
        <v>39</v>
      </c>
      <c r="L2019" s="40">
        <f t="shared" ref="L2019" si="48493">SUMPRODUCT(M2013:M2017*(L2013:L2017="PTO"))+SUMPRODUCT(M2013:M2017*(L2013:L2017="HOL"))</f>
        <v>0</v>
      </c>
      <c r="M2019" s="49" t="s">
        <v>135</v>
      </c>
      <c r="N2019" s="41">
        <f t="shared" ref="N2019" si="48494">N2018*K$4</f>
        <v>0</v>
      </c>
      <c r="O2019" s="47" t="s">
        <v>39</v>
      </c>
      <c r="P2019" s="40">
        <f t="shared" ref="P2019" si="48495">SUMPRODUCT(Q2013:Q2017*(P2013:P2017="PTO"))+SUMPRODUCT(Q2013:Q2017*(P2013:P2017="HOL"))</f>
        <v>0</v>
      </c>
      <c r="Q2019" s="49" t="s">
        <v>135</v>
      </c>
      <c r="R2019" s="41">
        <f t="shared" ref="R2019" si="48496">R2018*O$4</f>
        <v>0</v>
      </c>
      <c r="S2019" s="47" t="s">
        <v>39</v>
      </c>
      <c r="T2019" s="40">
        <f t="shared" ref="T2019" si="48497">SUMPRODUCT(U2013:U2017*(T2013:T2017="PTO"))+SUMPRODUCT(U2013:U2017*(T2013:T2017="HOL"))</f>
        <v>0</v>
      </c>
      <c r="U2019" s="49" t="s">
        <v>135</v>
      </c>
      <c r="V2019" s="41">
        <f t="shared" ref="V2019" si="48498">V2018*S$4</f>
        <v>0</v>
      </c>
      <c r="W2019" s="47" t="s">
        <v>39</v>
      </c>
      <c r="X2019" s="40">
        <f t="shared" ref="X2019" si="48499">SUMPRODUCT(Y2013:Y2017*(X2013:X2017="PTO"))+SUMPRODUCT(Y2013:Y2017*(X2013:X2017="HOL"))</f>
        <v>0</v>
      </c>
      <c r="Y2019" s="49" t="s">
        <v>135</v>
      </c>
      <c r="Z2019" s="41">
        <f t="shared" ref="Z2019" si="48500">Z2018*W$4</f>
        <v>0</v>
      </c>
      <c r="AA2019" s="47" t="s">
        <v>39</v>
      </c>
      <c r="AB2019" s="40">
        <f t="shared" ref="AB2019" si="48501">SUMPRODUCT(AC2013:AC2017*(AB2013:AB2017="PTO"))+SUMPRODUCT(AC2013:AC2017*(AB2013:AB2017="HOL"))</f>
        <v>0</v>
      </c>
      <c r="AC2019" s="49" t="s">
        <v>135</v>
      </c>
      <c r="AD2019" s="41">
        <f t="shared" ref="AD2019" si="48502">AD2018*AA$4</f>
        <v>0</v>
      </c>
      <c r="AE2019" s="47" t="s">
        <v>39</v>
      </c>
      <c r="AF2019" s="40">
        <f t="shared" ref="AF2019" si="48503">SUMPRODUCT(AG2013:AG2017*(AF2013:AF2017="PTO"))+SUMPRODUCT(AG2013:AG2017*(AF2013:AF2017="HOL"))</f>
        <v>0</v>
      </c>
      <c r="AG2019" s="49" t="s">
        <v>135</v>
      </c>
      <c r="AH2019" s="41">
        <f t="shared" ref="AH2019" si="48504">AH2018*AE$4</f>
        <v>0</v>
      </c>
      <c r="AI2019" s="47" t="s">
        <v>39</v>
      </c>
      <c r="AJ2019" s="40">
        <f t="shared" ref="AJ2019" si="48505">SUMPRODUCT(AK2013:AK2017*(AJ2013:AJ2017="PTO"))+SUMPRODUCT(AK2013:AK2017*(AJ2013:AJ2017="HOL"))</f>
        <v>0</v>
      </c>
      <c r="AK2019" s="49" t="s">
        <v>135</v>
      </c>
      <c r="AL2019" s="41">
        <f>AL2018*AI$4</f>
        <v>0</v>
      </c>
      <c r="AM2019" s="47" t="s">
        <v>39</v>
      </c>
      <c r="AN2019" s="40">
        <f t="shared" ref="AN2019" si="48506">SUMPRODUCT(AO2013:AO2017*(AN2013:AN2017="PTO"))+SUMPRODUCT(AO2013:AO2017*(AN2013:AN2017="HOL"))</f>
        <v>0</v>
      </c>
      <c r="AO2019" s="49" t="s">
        <v>135</v>
      </c>
      <c r="AP2019" s="41">
        <f t="shared" ref="AP2019" si="48507">AP2018*AM$4</f>
        <v>0</v>
      </c>
      <c r="AQ2019" s="47" t="s">
        <v>39</v>
      </c>
      <c r="AR2019" s="40">
        <f t="shared" ref="AR2019" si="48508">SUMPRODUCT(AS2013:AS2017*(AR2013:AR2017="PTO"))+SUMPRODUCT(AS2013:AS2017*(AR2013:AR2017="HOL"))</f>
        <v>0</v>
      </c>
      <c r="AS2019" s="49" t="s">
        <v>135</v>
      </c>
      <c r="AT2019" s="41">
        <f t="shared" ref="AT2019" si="48509">AT2018*AQ$4</f>
        <v>0</v>
      </c>
      <c r="AU2019" s="47" t="s">
        <v>39</v>
      </c>
      <c r="AV2019" s="40">
        <f t="shared" ref="AV2019" si="48510">SUMPRODUCT(AW2013:AW2017*(AV2013:AV2017="PTO"))+SUMPRODUCT(AW2013:AW2017*(AV2013:AV2017="HOL"))</f>
        <v>0</v>
      </c>
      <c r="AW2019" s="49" t="s">
        <v>135</v>
      </c>
      <c r="AX2019" s="41">
        <f>AX2018*AU$4</f>
        <v>0</v>
      </c>
      <c r="AY2019" s="47" t="s">
        <v>39</v>
      </c>
      <c r="AZ2019" s="40">
        <f t="shared" ref="AZ2019" si="48511">SUMPRODUCT(BA2013:BA2017*(AZ2013:AZ2017="PTO"))+SUMPRODUCT(BA2013:BA2017*(AZ2013:AZ2017="HOL"))</f>
        <v>0</v>
      </c>
      <c r="BA2019" s="49" t="s">
        <v>135</v>
      </c>
      <c r="BB2019" s="41">
        <f>BB2018*AY$4</f>
        <v>0</v>
      </c>
      <c r="BC2019" s="47" t="s">
        <v>39</v>
      </c>
      <c r="BD2019" s="40">
        <f t="shared" ref="BD2019" si="48512">SUMPRODUCT(BE2013:BE2017*(BD2013:BD2017="PTO"))+SUMPRODUCT(BE2013:BE2017*(BD2013:BD2017="HOL"))</f>
        <v>0</v>
      </c>
      <c r="BE2019" s="49" t="s">
        <v>135</v>
      </c>
      <c r="BF2019" s="41">
        <f>BF2018*BC$4</f>
        <v>0</v>
      </c>
      <c r="BG2019" s="47" t="s">
        <v>39</v>
      </c>
      <c r="BH2019" s="40">
        <f t="shared" ref="BH2019" si="48513">SUMPRODUCT(BI2013:BI2017*(BH2013:BH2017="PTO"))+SUMPRODUCT(BI2013:BI2017*(BH2013:BH2017="HOL"))</f>
        <v>0</v>
      </c>
      <c r="BI2019" s="49" t="s">
        <v>135</v>
      </c>
      <c r="BJ2019" s="41">
        <f>BJ2018*BG$4</f>
        <v>0</v>
      </c>
      <c r="BK2019" s="47" t="s">
        <v>39</v>
      </c>
      <c r="BL2019" s="40">
        <f t="shared" ref="BL2019" si="48514">SUMPRODUCT(BM2013:BM2017*(BL2013:BL2017="PTO"))+SUMPRODUCT(BM2013:BM2017*(BL2013:BL2017="HOL"))</f>
        <v>0</v>
      </c>
      <c r="BM2019" s="49" t="s">
        <v>135</v>
      </c>
      <c r="BN2019" s="41">
        <f>BN2018*BK$4</f>
        <v>0</v>
      </c>
      <c r="BO2019" s="47" t="s">
        <v>39</v>
      </c>
      <c r="BP2019" s="40">
        <f t="shared" ref="BP2019" si="48515">SUMPRODUCT(BQ2013:BQ2017*(BP2013:BP2017="PTO"))+SUMPRODUCT(BQ2013:BQ2017*(BP2013:BP2017="HOL"))</f>
        <v>0</v>
      </c>
      <c r="BQ2019" s="49" t="s">
        <v>135</v>
      </c>
      <c r="BR2019" s="41">
        <f t="shared" ref="BR2019" si="48516">BR2018*BO$4</f>
        <v>0</v>
      </c>
      <c r="BS2019" s="47" t="s">
        <v>39</v>
      </c>
      <c r="BT2019" s="40">
        <f t="shared" ref="BT2019" si="48517">SUMPRODUCT(BU2013:BU2017*(BT2013:BT2017="PTO"))+SUMPRODUCT(BU2013:BU2017*(BT2013:BT2017="HOL"))</f>
        <v>0</v>
      </c>
      <c r="BU2019" s="49" t="s">
        <v>135</v>
      </c>
      <c r="BV2019" s="41">
        <f t="shared" ref="BV2019" si="48518">BV2018*BS$4</f>
        <v>0</v>
      </c>
      <c r="BW2019" s="47" t="s">
        <v>39</v>
      </c>
      <c r="BX2019" s="40">
        <f t="shared" ref="BX2019" si="48519">SUMPRODUCT(BY2013:BY2017*(BX2013:BX2017="PTO"))+SUMPRODUCT(BY2013:BY2017*(BX2013:BX2017="HOL"))</f>
        <v>0</v>
      </c>
      <c r="BY2019" s="49" t="s">
        <v>135</v>
      </c>
      <c r="BZ2019" s="41">
        <f t="shared" ref="BZ2019" si="48520">BZ2018*BW$4</f>
        <v>0</v>
      </c>
      <c r="CA2019" s="47" t="s">
        <v>39</v>
      </c>
      <c r="CB2019" s="40">
        <f t="shared" ref="CB2019" si="48521">SUMPRODUCT(CC2013:CC2017*(CB2013:CB2017="PTO"))+SUMPRODUCT(CC2013:CC2017*(CB2013:CB2017="HOL"))</f>
        <v>0</v>
      </c>
      <c r="CC2019" s="49" t="s">
        <v>135</v>
      </c>
      <c r="CD2019" s="41">
        <f t="shared" ref="CD2019" si="48522">CD2018*CA$4</f>
        <v>0</v>
      </c>
      <c r="CE2019" s="47" t="s">
        <v>39</v>
      </c>
      <c r="CF2019" s="40">
        <f t="shared" ref="CF2019" si="48523">SUMPRODUCT(CG2013:CG2017*(CF2013:CF2017="PTO"))+SUMPRODUCT(CG2013:CG2017*(CF2013:CF2017="HOL"))</f>
        <v>0</v>
      </c>
      <c r="CG2019" s="49" t="s">
        <v>135</v>
      </c>
      <c r="CH2019" s="41">
        <f t="shared" ref="CH2019" si="48524">CH2018*CE$4</f>
        <v>0</v>
      </c>
    </row>
    <row r="2020" spans="1:86" x14ac:dyDescent="0.25">
      <c r="A2020" s="70" t="s">
        <v>133</v>
      </c>
      <c r="B2020" s="71">
        <f t="shared" ref="B2020" ca="1" si="48525">D2020-B2021</f>
        <v>15.736442211243713</v>
      </c>
      <c r="C2020" s="72" t="s">
        <v>122</v>
      </c>
      <c r="D2020" s="71">
        <f>IFERROR(INDEX(Holidays[FTE], MATCH(Entry!E2020, Holidays[Date], 0)), 1)*8*INDEX(FTEguide[[1]:[12]], MATCH(Entry!E2021, FTEguide[Weekday], 0), IF(Entry!E2023&gt;0, Entry!E2023, MONTH(Entry!E2020)))</f>
        <v>79.736442211243713</v>
      </c>
      <c r="E2020" s="60">
        <f t="shared" si="47836"/>
        <v>44116</v>
      </c>
      <c r="F2020" s="50" t="s">
        <v>128</v>
      </c>
      <c r="G2020" s="34" t="s">
        <v>136</v>
      </c>
      <c r="H2020" s="35" t="s">
        <v>23</v>
      </c>
      <c r="I2020" s="42">
        <f t="shared" ref="I2020" si="48526">parseTime(G2020)-(H2025=INT(RIGHT($F2020, 1)))</f>
        <v>8</v>
      </c>
      <c r="J2020" s="43">
        <f t="shared" ref="J2020:J2024" si="48527">isClocked(H2020)</f>
        <v>1</v>
      </c>
      <c r="K2020" s="34" t="s">
        <v>136</v>
      </c>
      <c r="L2020" s="35" t="s">
        <v>23</v>
      </c>
      <c r="M2020" s="42">
        <f t="shared" ref="M2020" si="48528">parseTime(K2020)-(L2025=INT(RIGHT($F2020, 1)))</f>
        <v>8</v>
      </c>
      <c r="N2020" s="43">
        <f t="shared" ref="N2020:N2024" si="48529">isClocked(L2020)</f>
        <v>1</v>
      </c>
      <c r="O2020" s="34" t="s">
        <v>180</v>
      </c>
      <c r="P2020" s="35" t="s">
        <v>23</v>
      </c>
      <c r="Q2020" s="42">
        <f t="shared" ref="Q2020" si="48530">parseTime(O2020)-(P2025=INT(RIGHT($F2020, 1)))</f>
        <v>8</v>
      </c>
      <c r="R2020" s="43">
        <f t="shared" ref="R2020:R2024" si="48531">isClocked(P2020)</f>
        <v>1</v>
      </c>
      <c r="S2020" s="34" t="s">
        <v>150</v>
      </c>
      <c r="T2020" s="35" t="s">
        <v>23</v>
      </c>
      <c r="U2020" s="42">
        <f t="shared" ref="U2020" si="48532">parseTime(S2020)-(T2025=INT(RIGHT($F2020, 1)))</f>
        <v>8</v>
      </c>
      <c r="V2020" s="43">
        <f t="shared" ref="V2020:V2024" si="48533">isClocked(T2020)</f>
        <v>1</v>
      </c>
      <c r="W2020" s="34"/>
      <c r="X2020" s="35"/>
      <c r="Y2020" s="42">
        <f t="shared" ref="Y2020" si="48534">parseTime(W2020)-(X2025=INT(RIGHT($F2020, 1)))</f>
        <v>0</v>
      </c>
      <c r="Z2020" s="43">
        <f t="shared" ref="Z2020:Z2024" si="48535">isClocked(X2020)</f>
        <v>0</v>
      </c>
      <c r="AA2020" s="34" t="s">
        <v>136</v>
      </c>
      <c r="AB2020" s="35" t="s">
        <v>23</v>
      </c>
      <c r="AC2020" s="42">
        <f t="shared" ref="AC2020" si="48536">parseTime(AA2020)-(AB2025=INT(RIGHT($F2020, 1)))</f>
        <v>8</v>
      </c>
      <c r="AD2020" s="43">
        <f t="shared" ref="AD2020:AD2024" si="48537">isClocked(AB2020)</f>
        <v>1</v>
      </c>
      <c r="AE2020" s="34"/>
      <c r="AF2020" s="35"/>
      <c r="AG2020" s="42">
        <f t="shared" ref="AG2020" si="48538">parseTime(AE2020)-(AF2025=INT(RIGHT($F2020, 1)))</f>
        <v>0</v>
      </c>
      <c r="AH2020" s="43">
        <f t="shared" ref="AH2020:AH2024" si="48539">isClocked(AF2020)</f>
        <v>0</v>
      </c>
      <c r="AI2020" s="34" t="s">
        <v>136</v>
      </c>
      <c r="AJ2020" s="35" t="s">
        <v>23</v>
      </c>
      <c r="AK2020" s="42">
        <f>parseTime(AI2020)-(AJ2025=INT(RIGHT($F2020, 1)))</f>
        <v>8</v>
      </c>
      <c r="AL2020" s="43">
        <f t="shared" ref="AL2020:AL2024" si="48540">isClocked(AJ2020)</f>
        <v>1</v>
      </c>
      <c r="AM2020" s="34"/>
      <c r="AN2020" s="35"/>
      <c r="AO2020" s="42">
        <f t="shared" ref="AO2020" si="48541">parseTime(AM2020)-(AN2025=INT(RIGHT($F2020, 1)))</f>
        <v>0</v>
      </c>
      <c r="AP2020" s="43">
        <f t="shared" ref="AP2020:AP2024" si="48542">isClocked(AN2020)</f>
        <v>0</v>
      </c>
      <c r="AQ2020" s="34"/>
      <c r="AR2020" s="35"/>
      <c r="AS2020" s="42">
        <f t="shared" ref="AS2020" si="48543">parseTime(AQ2020)-(AR2025=INT(RIGHT($F2020, 1)))</f>
        <v>0</v>
      </c>
      <c r="AT2020" s="43">
        <f t="shared" ref="AT2020:AT2024" si="48544">isClocked(AR2020)</f>
        <v>0</v>
      </c>
      <c r="AU2020" s="34"/>
      <c r="AV2020" s="35"/>
      <c r="AW2020" s="42">
        <f>parseTime(AU2020)-(AV2025=INT(RIGHT($F2020, 1)))</f>
        <v>0</v>
      </c>
      <c r="AX2020" s="43">
        <f t="shared" ref="AX2020:AX2024" si="48545">isClocked(AV2020)</f>
        <v>0</v>
      </c>
      <c r="AY2020" s="34"/>
      <c r="AZ2020" s="35"/>
      <c r="BA2020" s="42">
        <f>parseTime(AY2020)-(AZ2025=INT(RIGHT($F2020, 1)))</f>
        <v>0</v>
      </c>
      <c r="BB2020" s="43">
        <f t="shared" ref="BB2020:BB2024" si="48546">isClocked(AZ2020)</f>
        <v>0</v>
      </c>
      <c r="BC2020" s="34"/>
      <c r="BD2020" s="35"/>
      <c r="BE2020" s="42">
        <f>parseTime(BC2020)-(BD2025=INT(RIGHT($F2020, 1)))</f>
        <v>0</v>
      </c>
      <c r="BF2020" s="43">
        <f t="shared" ref="BF2020:BF2024" si="48547">isClocked(BD2020)</f>
        <v>0</v>
      </c>
      <c r="BG2020" s="34"/>
      <c r="BH2020" s="35"/>
      <c r="BI2020" s="42">
        <f>parseTime(BG2020)-(BH2025=INT(RIGHT($F2020, 1)))</f>
        <v>0</v>
      </c>
      <c r="BJ2020" s="43">
        <f t="shared" ref="BJ2020:BJ2024" si="48548">isClocked(BH2020)</f>
        <v>0</v>
      </c>
      <c r="BK2020" s="34"/>
      <c r="BL2020" s="35"/>
      <c r="BM2020" s="42">
        <f>parseTime(BK2020)-(BL2025=INT(RIGHT($F2020, 1)))</f>
        <v>0</v>
      </c>
      <c r="BN2020" s="43">
        <f t="shared" ref="BN2020:BN2024" si="48549">isClocked(BL2020)</f>
        <v>0</v>
      </c>
      <c r="BO2020" s="34" t="s">
        <v>150</v>
      </c>
      <c r="BP2020" s="35" t="s">
        <v>23</v>
      </c>
      <c r="BQ2020" s="42">
        <f t="shared" ref="BQ2020" si="48550">parseTime(BO2020)-(BP2025=INT(RIGHT($F2020, 1)))</f>
        <v>8</v>
      </c>
      <c r="BR2020" s="43">
        <f t="shared" ref="BR2020:BR2024" si="48551">isClocked(BP2020)</f>
        <v>1</v>
      </c>
      <c r="BS2020" s="34" t="s">
        <v>136</v>
      </c>
      <c r="BT2020" s="35" t="s">
        <v>23</v>
      </c>
      <c r="BU2020" s="42">
        <f t="shared" ref="BU2020" si="48552">parseTime(BS2020)-(BT2025=INT(RIGHT($F2020, 1)))</f>
        <v>8</v>
      </c>
      <c r="BV2020" s="43">
        <f t="shared" ref="BV2020:BV2024" si="48553">isClocked(BT2020)</f>
        <v>1</v>
      </c>
      <c r="BW2020" s="34"/>
      <c r="BX2020" s="35"/>
      <c r="BY2020" s="42">
        <f t="shared" ref="BY2020" si="48554">parseTime(BW2020)-(BX2025=INT(RIGHT($F2020, 1)))</f>
        <v>0</v>
      </c>
      <c r="BZ2020" s="43">
        <f t="shared" ref="BZ2020:BZ2024" si="48555">isClocked(BX2020)</f>
        <v>0</v>
      </c>
      <c r="CA2020" s="34"/>
      <c r="CB2020" s="35"/>
      <c r="CC2020" s="42">
        <f t="shared" ref="CC2020" si="48556">parseTime(CA2020)-(CB2025=INT(RIGHT($F2020, 1)))</f>
        <v>0</v>
      </c>
      <c r="CD2020" s="43">
        <f t="shared" ref="CD2020:CD2024" si="48557">isClocked(CB2020)</f>
        <v>0</v>
      </c>
      <c r="CE2020" s="34"/>
      <c r="CF2020" s="35"/>
      <c r="CG2020" s="42">
        <f t="shared" ref="CG2020" si="48558">parseTime(CE2020)-(CF2025=INT(RIGHT($F2020, 1)))</f>
        <v>0</v>
      </c>
      <c r="CH2020" s="43">
        <f t="shared" ref="CH2020:CH2024" si="48559">isClocked(CF2020)</f>
        <v>0</v>
      </c>
    </row>
    <row r="2021" spans="1:86" x14ac:dyDescent="0.25">
      <c r="A2021" s="56" t="s">
        <v>0</v>
      </c>
      <c r="B2021" s="57">
        <f t="shared" ca="1" si="47352"/>
        <v>64</v>
      </c>
      <c r="C2021" s="14" t="s">
        <v>252</v>
      </c>
      <c r="D2021" s="14">
        <f t="shared" ref="D2021:D2084" si="48560">(E2024+(E2023/2))*8-0.5</f>
        <v>53.7</v>
      </c>
      <c r="E2021" s="55" t="str">
        <f t="shared" si="47353"/>
        <v>Monday</v>
      </c>
      <c r="F2021" s="51" t="s">
        <v>129</v>
      </c>
      <c r="G2021" s="36"/>
      <c r="H2021" s="37"/>
      <c r="I2021" s="44">
        <f t="shared" ref="I2021" si="48561">parseTime(G2021)-(H2025=INT(RIGHT($F2021, 1)))</f>
        <v>0</v>
      </c>
      <c r="J2021" s="45">
        <f t="shared" si="48527"/>
        <v>0</v>
      </c>
      <c r="K2021" s="36"/>
      <c r="L2021" s="37"/>
      <c r="M2021" s="44">
        <f t="shared" ref="M2021" si="48562">parseTime(K2021)-(L2025=INT(RIGHT($F2021, 1)))</f>
        <v>0</v>
      </c>
      <c r="N2021" s="45">
        <f t="shared" si="48529"/>
        <v>0</v>
      </c>
      <c r="O2021" s="36"/>
      <c r="P2021" s="37"/>
      <c r="Q2021" s="44">
        <f t="shared" ref="Q2021" si="48563">parseTime(O2021)-(P2025=INT(RIGHT($F2021, 1)))</f>
        <v>0</v>
      </c>
      <c r="R2021" s="45">
        <f t="shared" si="48531"/>
        <v>0</v>
      </c>
      <c r="S2021" s="36"/>
      <c r="T2021" s="37"/>
      <c r="U2021" s="44">
        <f t="shared" ref="U2021" si="48564">parseTime(S2021)-(T2025=INT(RIGHT($F2021, 1)))</f>
        <v>0</v>
      </c>
      <c r="V2021" s="45">
        <f t="shared" si="48533"/>
        <v>0</v>
      </c>
      <c r="W2021" s="36"/>
      <c r="X2021" s="37"/>
      <c r="Y2021" s="44">
        <f t="shared" ref="Y2021" si="48565">parseTime(W2021)-(X2025=INT(RIGHT($F2021, 1)))</f>
        <v>0</v>
      </c>
      <c r="Z2021" s="45">
        <f t="shared" si="48535"/>
        <v>0</v>
      </c>
      <c r="AA2021" s="36"/>
      <c r="AB2021" s="37"/>
      <c r="AC2021" s="44">
        <f t="shared" ref="AC2021" si="48566">parseTime(AA2021)-(AB2025=INT(RIGHT($F2021, 1)))</f>
        <v>0</v>
      </c>
      <c r="AD2021" s="45">
        <f t="shared" si="48537"/>
        <v>0</v>
      </c>
      <c r="AE2021" s="36"/>
      <c r="AF2021" s="37"/>
      <c r="AG2021" s="44">
        <f t="shared" ref="AG2021" si="48567">parseTime(AE2021)-(AF2025=INT(RIGHT($F2021, 1)))</f>
        <v>0</v>
      </c>
      <c r="AH2021" s="45">
        <f t="shared" si="48539"/>
        <v>0</v>
      </c>
      <c r="AI2021" s="36"/>
      <c r="AJ2021" s="37"/>
      <c r="AK2021" s="44">
        <f>parseTime(AI2021)-(AJ2025=INT(RIGHT($F2021, 1)))</f>
        <v>0</v>
      </c>
      <c r="AL2021" s="45">
        <f t="shared" si="48540"/>
        <v>0</v>
      </c>
      <c r="AM2021" s="36"/>
      <c r="AN2021" s="37"/>
      <c r="AO2021" s="44">
        <f t="shared" ref="AO2021" si="48568">parseTime(AM2021)-(AN2025=INT(RIGHT($F2021, 1)))</f>
        <v>0</v>
      </c>
      <c r="AP2021" s="45">
        <f t="shared" si="48542"/>
        <v>0</v>
      </c>
      <c r="AQ2021" s="36"/>
      <c r="AR2021" s="37"/>
      <c r="AS2021" s="44">
        <f t="shared" ref="AS2021" si="48569">parseTime(AQ2021)-(AR2025=INT(RIGHT($F2021, 1)))</f>
        <v>0</v>
      </c>
      <c r="AT2021" s="45">
        <f t="shared" si="48544"/>
        <v>0</v>
      </c>
      <c r="AU2021" s="36"/>
      <c r="AV2021" s="37"/>
      <c r="AW2021" s="44">
        <f>parseTime(AU2021)-(AV2025=INT(RIGHT($F2021, 1)))</f>
        <v>0</v>
      </c>
      <c r="AX2021" s="45">
        <f t="shared" si="48545"/>
        <v>0</v>
      </c>
      <c r="AY2021" s="36"/>
      <c r="AZ2021" s="37"/>
      <c r="BA2021" s="44">
        <f>parseTime(AY2021)-(AZ2025=INT(RIGHT($F2021, 1)))</f>
        <v>0</v>
      </c>
      <c r="BB2021" s="45">
        <f t="shared" si="48546"/>
        <v>0</v>
      </c>
      <c r="BC2021" s="36"/>
      <c r="BD2021" s="37"/>
      <c r="BE2021" s="44">
        <f>parseTime(BC2021)-(BD2025=INT(RIGHT($F2021, 1)))</f>
        <v>0</v>
      </c>
      <c r="BF2021" s="45">
        <f t="shared" si="48547"/>
        <v>0</v>
      </c>
      <c r="BG2021" s="36"/>
      <c r="BH2021" s="37"/>
      <c r="BI2021" s="44">
        <f>parseTime(BG2021)-(BH2025=INT(RIGHT($F2021, 1)))</f>
        <v>0</v>
      </c>
      <c r="BJ2021" s="45">
        <f t="shared" si="48548"/>
        <v>0</v>
      </c>
      <c r="BK2021" s="36"/>
      <c r="BL2021" s="37"/>
      <c r="BM2021" s="44">
        <f>parseTime(BK2021)-(BL2025=INT(RIGHT($F2021, 1)))</f>
        <v>0</v>
      </c>
      <c r="BN2021" s="45">
        <f t="shared" si="48549"/>
        <v>0</v>
      </c>
      <c r="BO2021" s="36"/>
      <c r="BP2021" s="37"/>
      <c r="BQ2021" s="44">
        <f t="shared" ref="BQ2021" si="48570">parseTime(BO2021)-(BP2025=INT(RIGHT($F2021, 1)))</f>
        <v>0</v>
      </c>
      <c r="BR2021" s="45">
        <f t="shared" si="48551"/>
        <v>0</v>
      </c>
      <c r="BS2021" s="36"/>
      <c r="BT2021" s="37"/>
      <c r="BU2021" s="44">
        <f t="shared" ref="BU2021" si="48571">parseTime(BS2021)-(BT2025=INT(RIGHT($F2021, 1)))</f>
        <v>0</v>
      </c>
      <c r="BV2021" s="45">
        <f t="shared" si="48553"/>
        <v>0</v>
      </c>
      <c r="BW2021" s="36"/>
      <c r="BX2021" s="37"/>
      <c r="BY2021" s="44">
        <f t="shared" ref="BY2021" si="48572">parseTime(BW2021)-(BX2025=INT(RIGHT($F2021, 1)))</f>
        <v>0</v>
      </c>
      <c r="BZ2021" s="45">
        <f t="shared" si="48555"/>
        <v>0</v>
      </c>
      <c r="CA2021" s="36"/>
      <c r="CB2021" s="37"/>
      <c r="CC2021" s="44">
        <f t="shared" ref="CC2021" si="48573">parseTime(CA2021)-(CB2025=INT(RIGHT($F2021, 1)))</f>
        <v>0</v>
      </c>
      <c r="CD2021" s="45">
        <f t="shared" si="48557"/>
        <v>0</v>
      </c>
      <c r="CE2021" s="36"/>
      <c r="CF2021" s="37"/>
      <c r="CG2021" s="44">
        <f t="shared" ref="CG2021" si="48574">parseTime(CE2021)-(CF2025=INT(RIGHT($F2021, 1)))</f>
        <v>0</v>
      </c>
      <c r="CH2021" s="45">
        <f t="shared" si="48559"/>
        <v>0</v>
      </c>
    </row>
    <row r="2022" spans="1:86" x14ac:dyDescent="0.25">
      <c r="A2022" s="56" t="s">
        <v>117</v>
      </c>
      <c r="B2022" s="57">
        <f t="shared" ref="B2022" ca="1" si="48575">roleHours(G2020:CH2026, "MFD")</f>
        <v>64</v>
      </c>
      <c r="C2022" s="14">
        <f t="shared" ref="C2022:C2025" ca="1" si="48576">B2022/8</f>
        <v>8</v>
      </c>
      <c r="D2022" s="14">
        <f t="shared" ref="D2022" ca="1" si="48577">B2021-D2021</f>
        <v>10.299999999999997</v>
      </c>
      <c r="E2022" s="20" t="s">
        <v>127</v>
      </c>
      <c r="F2022" s="51" t="s">
        <v>130</v>
      </c>
      <c r="G2022" s="36"/>
      <c r="H2022" s="37"/>
      <c r="I2022" s="44">
        <f t="shared" ref="I2022" si="48578">parseTime(G2022)-(H2025=INT(RIGHT($F2022, 1)))</f>
        <v>0</v>
      </c>
      <c r="J2022" s="45">
        <f t="shared" si="48527"/>
        <v>0</v>
      </c>
      <c r="K2022" s="36"/>
      <c r="L2022" s="37"/>
      <c r="M2022" s="44">
        <f t="shared" ref="M2022" si="48579">parseTime(K2022)-(L2025=INT(RIGHT($F2022, 1)))</f>
        <v>0</v>
      </c>
      <c r="N2022" s="45">
        <f t="shared" si="48529"/>
        <v>0</v>
      </c>
      <c r="O2022" s="36"/>
      <c r="P2022" s="37"/>
      <c r="Q2022" s="44">
        <f t="shared" ref="Q2022" si="48580">parseTime(O2022)-(P2025=INT(RIGHT($F2022, 1)))</f>
        <v>0</v>
      </c>
      <c r="R2022" s="45">
        <f t="shared" si="48531"/>
        <v>0</v>
      </c>
      <c r="S2022" s="36"/>
      <c r="T2022" s="37"/>
      <c r="U2022" s="44">
        <f t="shared" ref="U2022" si="48581">parseTime(S2022)-(T2025=INT(RIGHT($F2022, 1)))</f>
        <v>0</v>
      </c>
      <c r="V2022" s="45">
        <f t="shared" si="48533"/>
        <v>0</v>
      </c>
      <c r="W2022" s="36"/>
      <c r="X2022" s="37"/>
      <c r="Y2022" s="44">
        <f t="shared" ref="Y2022" si="48582">parseTime(W2022)-(X2025=INT(RIGHT($F2022, 1)))</f>
        <v>0</v>
      </c>
      <c r="Z2022" s="45">
        <f t="shared" si="48535"/>
        <v>0</v>
      </c>
      <c r="AA2022" s="36"/>
      <c r="AB2022" s="37"/>
      <c r="AC2022" s="44">
        <f t="shared" ref="AC2022" si="48583">parseTime(AA2022)-(AB2025=INT(RIGHT($F2022, 1)))</f>
        <v>0</v>
      </c>
      <c r="AD2022" s="45">
        <f t="shared" si="48537"/>
        <v>0</v>
      </c>
      <c r="AE2022" s="36"/>
      <c r="AF2022" s="37"/>
      <c r="AG2022" s="44">
        <f t="shared" ref="AG2022" si="48584">parseTime(AE2022)-(AF2025=INT(RIGHT($F2022, 1)))</f>
        <v>0</v>
      </c>
      <c r="AH2022" s="45">
        <f t="shared" si="48539"/>
        <v>0</v>
      </c>
      <c r="AI2022" s="36"/>
      <c r="AJ2022" s="37"/>
      <c r="AK2022" s="44">
        <f>parseTime(AI2022)-(AJ2025=INT(RIGHT($F2022, 1)))</f>
        <v>0</v>
      </c>
      <c r="AL2022" s="45">
        <f t="shared" si="48540"/>
        <v>0</v>
      </c>
      <c r="AM2022" s="36"/>
      <c r="AN2022" s="37"/>
      <c r="AO2022" s="44">
        <f t="shared" ref="AO2022" si="48585">parseTime(AM2022)-(AN2025=INT(RIGHT($F2022, 1)))</f>
        <v>0</v>
      </c>
      <c r="AP2022" s="45">
        <f t="shared" si="48542"/>
        <v>0</v>
      </c>
      <c r="AQ2022" s="36"/>
      <c r="AR2022" s="37"/>
      <c r="AS2022" s="44">
        <f t="shared" ref="AS2022" si="48586">parseTime(AQ2022)-(AR2025=INT(RIGHT($F2022, 1)))</f>
        <v>0</v>
      </c>
      <c r="AT2022" s="45">
        <f t="shared" si="48544"/>
        <v>0</v>
      </c>
      <c r="AU2022" s="36"/>
      <c r="AV2022" s="37"/>
      <c r="AW2022" s="44">
        <f>parseTime(AU2022)-(AV2025=INT(RIGHT($F2022, 1)))</f>
        <v>0</v>
      </c>
      <c r="AX2022" s="45">
        <f t="shared" si="48545"/>
        <v>0</v>
      </c>
      <c r="AY2022" s="36"/>
      <c r="AZ2022" s="37"/>
      <c r="BA2022" s="44">
        <f>parseTime(AY2022)-(AZ2025=INT(RIGHT($F2022, 1)))</f>
        <v>0</v>
      </c>
      <c r="BB2022" s="45">
        <f t="shared" si="48546"/>
        <v>0</v>
      </c>
      <c r="BC2022" s="36"/>
      <c r="BD2022" s="37"/>
      <c r="BE2022" s="44">
        <f>parseTime(BC2022)-(BD2025=INT(RIGHT($F2022, 1)))</f>
        <v>0</v>
      </c>
      <c r="BF2022" s="45">
        <f t="shared" si="48547"/>
        <v>0</v>
      </c>
      <c r="BG2022" s="36"/>
      <c r="BH2022" s="37"/>
      <c r="BI2022" s="44">
        <f>parseTime(BG2022)-(BH2025=INT(RIGHT($F2022, 1)))</f>
        <v>0</v>
      </c>
      <c r="BJ2022" s="45">
        <f t="shared" si="48548"/>
        <v>0</v>
      </c>
      <c r="BK2022" s="36"/>
      <c r="BL2022" s="37"/>
      <c r="BM2022" s="44">
        <f>parseTime(BK2022)-(BL2025=INT(RIGHT($F2022, 1)))</f>
        <v>0</v>
      </c>
      <c r="BN2022" s="45">
        <f t="shared" si="48549"/>
        <v>0</v>
      </c>
      <c r="BO2022" s="36"/>
      <c r="BP2022" s="37"/>
      <c r="BQ2022" s="44">
        <f t="shared" ref="BQ2022" si="48587">parseTime(BO2022)-(BP2025=INT(RIGHT($F2022, 1)))</f>
        <v>0</v>
      </c>
      <c r="BR2022" s="45">
        <f t="shared" si="48551"/>
        <v>0</v>
      </c>
      <c r="BS2022" s="36"/>
      <c r="BT2022" s="37"/>
      <c r="BU2022" s="44">
        <f t="shared" ref="BU2022" si="48588">parseTime(BS2022)-(BT2025=INT(RIGHT($F2022, 1)))</f>
        <v>0</v>
      </c>
      <c r="BV2022" s="45">
        <f t="shared" si="48553"/>
        <v>0</v>
      </c>
      <c r="BW2022" s="36"/>
      <c r="BX2022" s="37"/>
      <c r="BY2022" s="44">
        <f t="shared" ref="BY2022" si="48589">parseTime(BW2022)-(BX2025=INT(RIGHT($F2022, 1)))</f>
        <v>0</v>
      </c>
      <c r="BZ2022" s="45">
        <f t="shared" si="48555"/>
        <v>0</v>
      </c>
      <c r="CA2022" s="36"/>
      <c r="CB2022" s="37"/>
      <c r="CC2022" s="44">
        <f t="shared" ref="CC2022" si="48590">parseTime(CA2022)-(CB2025=INT(RIGHT($F2022, 1)))</f>
        <v>0</v>
      </c>
      <c r="CD2022" s="45">
        <f t="shared" si="48557"/>
        <v>0</v>
      </c>
      <c r="CE2022" s="36"/>
      <c r="CF2022" s="37"/>
      <c r="CG2022" s="44">
        <f t="shared" ref="CG2022" si="48591">parseTime(CE2022)-(CF2025=INT(RIGHT($F2022, 1)))</f>
        <v>0</v>
      </c>
      <c r="CH2022" s="45">
        <f t="shared" si="48559"/>
        <v>0</v>
      </c>
    </row>
    <row r="2023" spans="1:86" x14ac:dyDescent="0.25">
      <c r="A2023" s="56"/>
      <c r="B2023" s="57"/>
      <c r="C2023" s="14">
        <f t="shared" si="48576"/>
        <v>0</v>
      </c>
      <c r="D2023" s="14" t="s">
        <v>259</v>
      </c>
      <c r="E2023" s="20">
        <v>4.25</v>
      </c>
      <c r="F2023" s="51" t="s">
        <v>131</v>
      </c>
      <c r="G2023" s="36"/>
      <c r="H2023" s="37"/>
      <c r="I2023" s="44">
        <f t="shared" ref="I2023" si="48592">parseTime(G2023)-(H2025=INT(RIGHT($F2023, 1)))</f>
        <v>0</v>
      </c>
      <c r="J2023" s="45">
        <f t="shared" si="48527"/>
        <v>0</v>
      </c>
      <c r="K2023" s="36"/>
      <c r="L2023" s="37"/>
      <c r="M2023" s="44">
        <f t="shared" ref="M2023" si="48593">parseTime(K2023)-(L2025=INT(RIGHT($F2023, 1)))</f>
        <v>0</v>
      </c>
      <c r="N2023" s="45">
        <f t="shared" si="48529"/>
        <v>0</v>
      </c>
      <c r="O2023" s="36"/>
      <c r="P2023" s="37"/>
      <c r="Q2023" s="44">
        <f t="shared" ref="Q2023" si="48594">parseTime(O2023)-(P2025=INT(RIGHT($F2023, 1)))</f>
        <v>0</v>
      </c>
      <c r="R2023" s="45">
        <f t="shared" si="48531"/>
        <v>0</v>
      </c>
      <c r="S2023" s="36"/>
      <c r="T2023" s="37"/>
      <c r="U2023" s="44">
        <f t="shared" ref="U2023" si="48595">parseTime(S2023)-(T2025=INT(RIGHT($F2023, 1)))</f>
        <v>0</v>
      </c>
      <c r="V2023" s="45">
        <f t="shared" si="48533"/>
        <v>0</v>
      </c>
      <c r="W2023" s="36"/>
      <c r="X2023" s="37"/>
      <c r="Y2023" s="44">
        <f t="shared" ref="Y2023" si="48596">parseTime(W2023)-(X2025=INT(RIGHT($F2023, 1)))</f>
        <v>0</v>
      </c>
      <c r="Z2023" s="45">
        <f t="shared" si="48535"/>
        <v>0</v>
      </c>
      <c r="AA2023" s="36"/>
      <c r="AB2023" s="37"/>
      <c r="AC2023" s="44">
        <f t="shared" ref="AC2023" si="48597">parseTime(AA2023)-(AB2025=INT(RIGHT($F2023, 1)))</f>
        <v>0</v>
      </c>
      <c r="AD2023" s="45">
        <f t="shared" si="48537"/>
        <v>0</v>
      </c>
      <c r="AE2023" s="36"/>
      <c r="AF2023" s="37"/>
      <c r="AG2023" s="44">
        <f t="shared" ref="AG2023" si="48598">parseTime(AE2023)-(AF2025=INT(RIGHT($F2023, 1)))</f>
        <v>0</v>
      </c>
      <c r="AH2023" s="45">
        <f t="shared" si="48539"/>
        <v>0</v>
      </c>
      <c r="AI2023" s="36"/>
      <c r="AJ2023" s="37"/>
      <c r="AK2023" s="44">
        <f>parseTime(AI2023)-(AJ2025=INT(RIGHT($F2023, 1)))</f>
        <v>0</v>
      </c>
      <c r="AL2023" s="45">
        <f t="shared" si="48540"/>
        <v>0</v>
      </c>
      <c r="AM2023" s="36"/>
      <c r="AN2023" s="37"/>
      <c r="AO2023" s="44">
        <f t="shared" ref="AO2023" si="48599">parseTime(AM2023)-(AN2025=INT(RIGHT($F2023, 1)))</f>
        <v>0</v>
      </c>
      <c r="AP2023" s="45">
        <f t="shared" si="48542"/>
        <v>0</v>
      </c>
      <c r="AQ2023" s="36"/>
      <c r="AR2023" s="37"/>
      <c r="AS2023" s="44">
        <f t="shared" ref="AS2023" si="48600">parseTime(AQ2023)-(AR2025=INT(RIGHT($F2023, 1)))</f>
        <v>0</v>
      </c>
      <c r="AT2023" s="45">
        <f t="shared" si="48544"/>
        <v>0</v>
      </c>
      <c r="AU2023" s="36"/>
      <c r="AV2023" s="37"/>
      <c r="AW2023" s="44">
        <f>parseTime(AU2023)-(AV2025=INT(RIGHT($F2023, 1)))</f>
        <v>0</v>
      </c>
      <c r="AX2023" s="45">
        <f t="shared" si="48545"/>
        <v>0</v>
      </c>
      <c r="AY2023" s="36"/>
      <c r="AZ2023" s="37"/>
      <c r="BA2023" s="44">
        <f>parseTime(AY2023)-(AZ2025=INT(RIGHT($F2023, 1)))</f>
        <v>0</v>
      </c>
      <c r="BB2023" s="45">
        <f t="shared" si="48546"/>
        <v>0</v>
      </c>
      <c r="BC2023" s="36"/>
      <c r="BD2023" s="37"/>
      <c r="BE2023" s="44">
        <f>parseTime(BC2023)-(BD2025=INT(RIGHT($F2023, 1)))</f>
        <v>0</v>
      </c>
      <c r="BF2023" s="45">
        <f t="shared" si="48547"/>
        <v>0</v>
      </c>
      <c r="BG2023" s="36"/>
      <c r="BH2023" s="37"/>
      <c r="BI2023" s="44">
        <f>parseTime(BG2023)-(BH2025=INT(RIGHT($F2023, 1)))</f>
        <v>0</v>
      </c>
      <c r="BJ2023" s="45">
        <f t="shared" si="48548"/>
        <v>0</v>
      </c>
      <c r="BK2023" s="36"/>
      <c r="BL2023" s="37"/>
      <c r="BM2023" s="44">
        <f>parseTime(BK2023)-(BL2025=INT(RIGHT($F2023, 1)))</f>
        <v>0</v>
      </c>
      <c r="BN2023" s="45">
        <f t="shared" si="48549"/>
        <v>0</v>
      </c>
      <c r="BO2023" s="36"/>
      <c r="BP2023" s="37"/>
      <c r="BQ2023" s="44">
        <f t="shared" ref="BQ2023" si="48601">parseTime(BO2023)-(BP2025=INT(RIGHT($F2023, 1)))</f>
        <v>0</v>
      </c>
      <c r="BR2023" s="45">
        <f t="shared" si="48551"/>
        <v>0</v>
      </c>
      <c r="BS2023" s="36"/>
      <c r="BT2023" s="37"/>
      <c r="BU2023" s="44">
        <f t="shared" ref="BU2023" si="48602">parseTime(BS2023)-(BT2025=INT(RIGHT($F2023, 1)))</f>
        <v>0</v>
      </c>
      <c r="BV2023" s="45">
        <f t="shared" si="48553"/>
        <v>0</v>
      </c>
      <c r="BW2023" s="36"/>
      <c r="BX2023" s="37"/>
      <c r="BY2023" s="44">
        <f t="shared" ref="BY2023" si="48603">parseTime(BW2023)-(BX2025=INT(RIGHT($F2023, 1)))</f>
        <v>0</v>
      </c>
      <c r="BZ2023" s="45">
        <f t="shared" si="48555"/>
        <v>0</v>
      </c>
      <c r="CA2023" s="36"/>
      <c r="CB2023" s="37"/>
      <c r="CC2023" s="44">
        <f t="shared" ref="CC2023" si="48604">parseTime(CA2023)-(CB2025=INT(RIGHT($F2023, 1)))</f>
        <v>0</v>
      </c>
      <c r="CD2023" s="45">
        <f t="shared" si="48557"/>
        <v>0</v>
      </c>
      <c r="CE2023" s="36"/>
      <c r="CF2023" s="37"/>
      <c r="CG2023" s="44">
        <f t="shared" ref="CG2023" si="48605">parseTime(CE2023)-(CF2025=INT(RIGHT($F2023, 1)))</f>
        <v>0</v>
      </c>
      <c r="CH2023" s="45">
        <f t="shared" si="48559"/>
        <v>0</v>
      </c>
    </row>
    <row r="2024" spans="1:86" x14ac:dyDescent="0.25">
      <c r="A2024" s="56" t="s">
        <v>119</v>
      </c>
      <c r="B2024" s="57">
        <f t="shared" ref="B2024" ca="1" si="48606">roleHours(G2020:CH2026, "MCC")</f>
        <v>0</v>
      </c>
      <c r="C2024" s="14">
        <f t="shared" ca="1" si="48576"/>
        <v>0</v>
      </c>
      <c r="D2024" s="14" t="s">
        <v>260</v>
      </c>
      <c r="E2024" s="20">
        <v>4.6500000000000004</v>
      </c>
      <c r="F2024" s="51" t="s">
        <v>132</v>
      </c>
      <c r="G2024" s="36"/>
      <c r="H2024" s="37"/>
      <c r="I2024" s="44">
        <f t="shared" ref="I2024" si="48607">parseTime(G2024)-(H2025=INT(RIGHT($F2024, 1)))</f>
        <v>0</v>
      </c>
      <c r="J2024" s="45">
        <f t="shared" si="48527"/>
        <v>0</v>
      </c>
      <c r="K2024" s="36"/>
      <c r="L2024" s="37"/>
      <c r="M2024" s="44">
        <f t="shared" ref="M2024" si="48608">parseTime(K2024)-(L2025=INT(RIGHT($F2024, 1)))</f>
        <v>0</v>
      </c>
      <c r="N2024" s="45">
        <f t="shared" si="48529"/>
        <v>0</v>
      </c>
      <c r="O2024" s="36"/>
      <c r="P2024" s="37"/>
      <c r="Q2024" s="44">
        <f t="shared" ref="Q2024" si="48609">parseTime(O2024)-(P2025=INT(RIGHT($F2024, 1)))</f>
        <v>0</v>
      </c>
      <c r="R2024" s="45">
        <f t="shared" si="48531"/>
        <v>0</v>
      </c>
      <c r="S2024" s="36"/>
      <c r="T2024" s="37"/>
      <c r="U2024" s="44">
        <f t="shared" ref="U2024" si="48610">parseTime(S2024)-(T2025=INT(RIGHT($F2024, 1)))</f>
        <v>0</v>
      </c>
      <c r="V2024" s="45">
        <f t="shared" si="48533"/>
        <v>0</v>
      </c>
      <c r="W2024" s="36"/>
      <c r="X2024" s="37"/>
      <c r="Y2024" s="44">
        <f t="shared" ref="Y2024" si="48611">parseTime(W2024)-(X2025=INT(RIGHT($F2024, 1)))</f>
        <v>0</v>
      </c>
      <c r="Z2024" s="45">
        <f t="shared" si="48535"/>
        <v>0</v>
      </c>
      <c r="AA2024" s="36"/>
      <c r="AB2024" s="37"/>
      <c r="AC2024" s="44">
        <f t="shared" ref="AC2024" si="48612">parseTime(AA2024)-(AB2025=INT(RIGHT($F2024, 1)))</f>
        <v>0</v>
      </c>
      <c r="AD2024" s="45">
        <f t="shared" si="48537"/>
        <v>0</v>
      </c>
      <c r="AE2024" s="36"/>
      <c r="AF2024" s="37"/>
      <c r="AG2024" s="44">
        <f t="shared" ref="AG2024" si="48613">parseTime(AE2024)-(AF2025=INT(RIGHT($F2024, 1)))</f>
        <v>0</v>
      </c>
      <c r="AH2024" s="45">
        <f t="shared" si="48539"/>
        <v>0</v>
      </c>
      <c r="AI2024" s="36"/>
      <c r="AJ2024" s="37"/>
      <c r="AK2024" s="44">
        <f>parseTime(AI2024)-(AJ2025=INT(RIGHT($F2024, 1)))</f>
        <v>0</v>
      </c>
      <c r="AL2024" s="45">
        <f t="shared" si="48540"/>
        <v>0</v>
      </c>
      <c r="AM2024" s="36"/>
      <c r="AN2024" s="37"/>
      <c r="AO2024" s="44">
        <f t="shared" ref="AO2024" si="48614">parseTime(AM2024)-(AN2025=INT(RIGHT($F2024, 1)))</f>
        <v>0</v>
      </c>
      <c r="AP2024" s="45">
        <f t="shared" si="48542"/>
        <v>0</v>
      </c>
      <c r="AQ2024" s="36"/>
      <c r="AR2024" s="37"/>
      <c r="AS2024" s="44">
        <f t="shared" ref="AS2024" si="48615">parseTime(AQ2024)-(AR2025=INT(RIGHT($F2024, 1)))</f>
        <v>0</v>
      </c>
      <c r="AT2024" s="45">
        <f t="shared" si="48544"/>
        <v>0</v>
      </c>
      <c r="AU2024" s="36"/>
      <c r="AV2024" s="37"/>
      <c r="AW2024" s="44">
        <f>parseTime(AU2024)-(AV2025=INT(RIGHT($F2024, 1)))</f>
        <v>0</v>
      </c>
      <c r="AX2024" s="45">
        <f t="shared" si="48545"/>
        <v>0</v>
      </c>
      <c r="AY2024" s="36"/>
      <c r="AZ2024" s="37"/>
      <c r="BA2024" s="44">
        <f>parseTime(AY2024)-(AZ2025=INT(RIGHT($F2024, 1)))</f>
        <v>0</v>
      </c>
      <c r="BB2024" s="45">
        <f t="shared" si="48546"/>
        <v>0</v>
      </c>
      <c r="BC2024" s="36"/>
      <c r="BD2024" s="37"/>
      <c r="BE2024" s="44">
        <f>parseTime(BC2024)-(BD2025=INT(RIGHT($F2024, 1)))</f>
        <v>0</v>
      </c>
      <c r="BF2024" s="45">
        <f t="shared" si="48547"/>
        <v>0</v>
      </c>
      <c r="BG2024" s="36"/>
      <c r="BH2024" s="37"/>
      <c r="BI2024" s="44">
        <f>parseTime(BG2024)-(BH2025=INT(RIGHT($F2024, 1)))</f>
        <v>0</v>
      </c>
      <c r="BJ2024" s="45">
        <f t="shared" si="48548"/>
        <v>0</v>
      </c>
      <c r="BK2024" s="36"/>
      <c r="BL2024" s="37"/>
      <c r="BM2024" s="44">
        <f>parseTime(BK2024)-(BL2025=INT(RIGHT($F2024, 1)))</f>
        <v>0</v>
      </c>
      <c r="BN2024" s="45">
        <f t="shared" si="48549"/>
        <v>0</v>
      </c>
      <c r="BO2024" s="36"/>
      <c r="BP2024" s="37"/>
      <c r="BQ2024" s="44">
        <f t="shared" ref="BQ2024" si="48616">parseTime(BO2024)-(BP2025=INT(RIGHT($F2024, 1)))</f>
        <v>0</v>
      </c>
      <c r="BR2024" s="45">
        <f t="shared" si="48551"/>
        <v>0</v>
      </c>
      <c r="BS2024" s="36"/>
      <c r="BT2024" s="37"/>
      <c r="BU2024" s="44">
        <f t="shared" ref="BU2024" si="48617">parseTime(BS2024)-(BT2025=INT(RIGHT($F2024, 1)))</f>
        <v>0</v>
      </c>
      <c r="BV2024" s="45">
        <f t="shared" si="48553"/>
        <v>0</v>
      </c>
      <c r="BW2024" s="36"/>
      <c r="BX2024" s="37"/>
      <c r="BY2024" s="44">
        <f t="shared" ref="BY2024" si="48618">parseTime(BW2024)-(BX2025=INT(RIGHT($F2024, 1)))</f>
        <v>0</v>
      </c>
      <c r="BZ2024" s="45">
        <f t="shared" si="48555"/>
        <v>0</v>
      </c>
      <c r="CA2024" s="36"/>
      <c r="CB2024" s="37"/>
      <c r="CC2024" s="44">
        <f t="shared" ref="CC2024" si="48619">parseTime(CA2024)-(CB2025=INT(RIGHT($F2024, 1)))</f>
        <v>0</v>
      </c>
      <c r="CD2024" s="45">
        <f t="shared" si="48557"/>
        <v>0</v>
      </c>
      <c r="CE2024" s="36"/>
      <c r="CF2024" s="37"/>
      <c r="CG2024" s="44">
        <f t="shared" ref="CG2024" si="48620">parseTime(CE2024)-(CF2025=INT(RIGHT($F2024, 1)))</f>
        <v>0</v>
      </c>
      <c r="CH2024" s="45">
        <f t="shared" si="48559"/>
        <v>0</v>
      </c>
    </row>
    <row r="2025" spans="1:86" x14ac:dyDescent="0.25">
      <c r="A2025" s="56"/>
      <c r="B2025" s="57"/>
      <c r="C2025" s="14">
        <f t="shared" si="48576"/>
        <v>0</v>
      </c>
      <c r="D2025" s="14"/>
      <c r="E2025" s="20">
        <f t="shared" ref="E2025" si="48621">((7.5/2)-0.5+E2024)*8</f>
        <v>63.2</v>
      </c>
      <c r="F2025" s="51"/>
      <c r="G2025" s="46" t="s">
        <v>134</v>
      </c>
      <c r="H2025" s="38">
        <f t="shared" ref="H2025" si="48622">lunchAdjust(G2020:H2024)</f>
        <v>1</v>
      </c>
      <c r="I2025" s="48" t="s">
        <v>0</v>
      </c>
      <c r="J2025" s="39">
        <f t="shared" ref="J2025" si="48623">SUMPRODUCT(I2020:I2024*J2020:J2024)</f>
        <v>8</v>
      </c>
      <c r="K2025" s="46" t="s">
        <v>134</v>
      </c>
      <c r="L2025" s="38">
        <f t="shared" ref="L2025" si="48624">lunchAdjust(K2020:L2024)</f>
        <v>1</v>
      </c>
      <c r="M2025" s="48" t="s">
        <v>0</v>
      </c>
      <c r="N2025" s="39">
        <f t="shared" ref="N2025" si="48625">SUMPRODUCT(M2020:M2024*N2020:N2024)</f>
        <v>8</v>
      </c>
      <c r="O2025" s="46" t="s">
        <v>134</v>
      </c>
      <c r="P2025" s="38">
        <f t="shared" ref="P2025" si="48626">lunchAdjust(O2020:P2024)</f>
        <v>1</v>
      </c>
      <c r="Q2025" s="48" t="s">
        <v>0</v>
      </c>
      <c r="R2025" s="39">
        <f t="shared" ref="R2025" si="48627">SUMPRODUCT(Q2020:Q2024*R2020:R2024)</f>
        <v>8</v>
      </c>
      <c r="S2025" s="46" t="s">
        <v>134</v>
      </c>
      <c r="T2025" s="38">
        <f t="shared" ref="T2025" si="48628">lunchAdjust(S2020:T2024)</f>
        <v>1</v>
      </c>
      <c r="U2025" s="48" t="s">
        <v>0</v>
      </c>
      <c r="V2025" s="39">
        <f t="shared" ref="V2025" si="48629">SUMPRODUCT(U2020:U2024*V2020:V2024)</f>
        <v>8</v>
      </c>
      <c r="W2025" s="46" t="s">
        <v>134</v>
      </c>
      <c r="X2025" s="38">
        <f t="shared" ref="X2025" si="48630">lunchAdjust(W2020:X2024)</f>
        <v>0</v>
      </c>
      <c r="Y2025" s="48" t="s">
        <v>0</v>
      </c>
      <c r="Z2025" s="39">
        <f t="shared" ref="Z2025" si="48631">SUMPRODUCT(Y2020:Y2024*Z2020:Z2024)</f>
        <v>0</v>
      </c>
      <c r="AA2025" s="46" t="s">
        <v>134</v>
      </c>
      <c r="AB2025" s="38">
        <f t="shared" ref="AB2025" si="48632">lunchAdjust(AA2020:AB2024)</f>
        <v>1</v>
      </c>
      <c r="AC2025" s="48" t="s">
        <v>0</v>
      </c>
      <c r="AD2025" s="39">
        <f t="shared" ref="AD2025" si="48633">SUMPRODUCT(AC2020:AC2024*AD2020:AD2024)</f>
        <v>8</v>
      </c>
      <c r="AE2025" s="46" t="s">
        <v>134</v>
      </c>
      <c r="AF2025" s="38">
        <f t="shared" ref="AF2025" si="48634">lunchAdjust(AE2020:AF2024)</f>
        <v>0</v>
      </c>
      <c r="AG2025" s="48" t="s">
        <v>0</v>
      </c>
      <c r="AH2025" s="39">
        <f t="shared" ref="AH2025" si="48635">SUMPRODUCT(AG2020:AG2024*AH2020:AH2024)</f>
        <v>0</v>
      </c>
      <c r="AI2025" s="46" t="s">
        <v>134</v>
      </c>
      <c r="AJ2025" s="38">
        <f t="shared" ref="AJ2025" si="48636">lunchAdjust(AI2020:AJ2024)</f>
        <v>1</v>
      </c>
      <c r="AK2025" s="48" t="s">
        <v>0</v>
      </c>
      <c r="AL2025" s="39">
        <f t="shared" ref="AL2025" si="48637">SUMPRODUCT(AK2020:AK2024*AL2020:AL2024)</f>
        <v>8</v>
      </c>
      <c r="AM2025" s="46" t="s">
        <v>134</v>
      </c>
      <c r="AN2025" s="38">
        <f t="shared" ref="AN2025" si="48638">lunchAdjust(AM2020:AN2024)</f>
        <v>0</v>
      </c>
      <c r="AO2025" s="48" t="s">
        <v>0</v>
      </c>
      <c r="AP2025" s="39">
        <f t="shared" ref="AP2025" si="48639">SUMPRODUCT(AO2020:AO2024*AP2020:AP2024)</f>
        <v>0</v>
      </c>
      <c r="AQ2025" s="46" t="s">
        <v>134</v>
      </c>
      <c r="AR2025" s="38">
        <f t="shared" ref="AR2025" si="48640">lunchAdjust(AQ2020:AR2024)</f>
        <v>0</v>
      </c>
      <c r="AS2025" s="48" t="s">
        <v>0</v>
      </c>
      <c r="AT2025" s="39">
        <f t="shared" ref="AT2025" si="48641">SUMPRODUCT(AS2020:AS2024*AT2020:AT2024)</f>
        <v>0</v>
      </c>
      <c r="AU2025" s="46" t="s">
        <v>134</v>
      </c>
      <c r="AV2025" s="38">
        <f t="shared" ref="AV2025" si="48642">lunchAdjust(AU2020:AV2024)</f>
        <v>0</v>
      </c>
      <c r="AW2025" s="48" t="s">
        <v>0</v>
      </c>
      <c r="AX2025" s="39">
        <f t="shared" ref="AX2025" si="48643">SUMPRODUCT(AW2020:AW2024*AX2020:AX2024)</f>
        <v>0</v>
      </c>
      <c r="AY2025" s="46" t="s">
        <v>134</v>
      </c>
      <c r="AZ2025" s="38">
        <f t="shared" ref="AZ2025" si="48644">lunchAdjust(AY2020:AZ2024)</f>
        <v>0</v>
      </c>
      <c r="BA2025" s="48" t="s">
        <v>0</v>
      </c>
      <c r="BB2025" s="39">
        <f t="shared" ref="BB2025" si="48645">SUMPRODUCT(BA2020:BA2024*BB2020:BB2024)</f>
        <v>0</v>
      </c>
      <c r="BC2025" s="46" t="s">
        <v>134</v>
      </c>
      <c r="BD2025" s="38">
        <f t="shared" ref="BD2025" si="48646">lunchAdjust(BC2020:BD2024)</f>
        <v>0</v>
      </c>
      <c r="BE2025" s="48" t="s">
        <v>0</v>
      </c>
      <c r="BF2025" s="39">
        <f t="shared" ref="BF2025" si="48647">SUMPRODUCT(BE2020:BE2024*BF2020:BF2024)</f>
        <v>0</v>
      </c>
      <c r="BG2025" s="46" t="s">
        <v>134</v>
      </c>
      <c r="BH2025" s="38">
        <f t="shared" ref="BH2025" si="48648">lunchAdjust(BG2020:BH2024)</f>
        <v>0</v>
      </c>
      <c r="BI2025" s="48" t="s">
        <v>0</v>
      </c>
      <c r="BJ2025" s="39">
        <f t="shared" ref="BJ2025" si="48649">SUMPRODUCT(BI2020:BI2024*BJ2020:BJ2024)</f>
        <v>0</v>
      </c>
      <c r="BK2025" s="46" t="s">
        <v>134</v>
      </c>
      <c r="BL2025" s="38">
        <f t="shared" ref="BL2025" si="48650">lunchAdjust(BK2020:BL2024)</f>
        <v>0</v>
      </c>
      <c r="BM2025" s="48" t="s">
        <v>0</v>
      </c>
      <c r="BN2025" s="39">
        <f t="shared" ref="BN2025" si="48651">SUMPRODUCT(BM2020:BM2024*BN2020:BN2024)</f>
        <v>0</v>
      </c>
      <c r="BO2025" s="46" t="s">
        <v>134</v>
      </c>
      <c r="BP2025" s="38">
        <f t="shared" ref="BP2025" si="48652">lunchAdjust(BO2020:BP2024)</f>
        <v>1</v>
      </c>
      <c r="BQ2025" s="48" t="s">
        <v>0</v>
      </c>
      <c r="BR2025" s="39">
        <f t="shared" ref="BR2025" si="48653">SUMPRODUCT(BQ2020:BQ2024*BR2020:BR2024)</f>
        <v>8</v>
      </c>
      <c r="BS2025" s="46" t="s">
        <v>134</v>
      </c>
      <c r="BT2025" s="38">
        <f t="shared" ref="BT2025" si="48654">lunchAdjust(BS2020:BT2024)</f>
        <v>1</v>
      </c>
      <c r="BU2025" s="48" t="s">
        <v>0</v>
      </c>
      <c r="BV2025" s="39">
        <f t="shared" ref="BV2025" si="48655">SUMPRODUCT(BU2020:BU2024*BV2020:BV2024)</f>
        <v>8</v>
      </c>
      <c r="BW2025" s="46" t="s">
        <v>134</v>
      </c>
      <c r="BX2025" s="38">
        <f t="shared" ref="BX2025" si="48656">lunchAdjust(BW2020:BX2024)</f>
        <v>0</v>
      </c>
      <c r="BY2025" s="48" t="s">
        <v>0</v>
      </c>
      <c r="BZ2025" s="39">
        <f t="shared" ref="BZ2025" si="48657">SUMPRODUCT(BY2020:BY2024*BZ2020:BZ2024)</f>
        <v>0</v>
      </c>
      <c r="CA2025" s="46" t="s">
        <v>134</v>
      </c>
      <c r="CB2025" s="38">
        <f t="shared" ref="CB2025" si="48658">lunchAdjust(CA2020:CB2024)</f>
        <v>0</v>
      </c>
      <c r="CC2025" s="48" t="s">
        <v>0</v>
      </c>
      <c r="CD2025" s="39">
        <f t="shared" ref="CD2025" si="48659">SUMPRODUCT(CC2020:CC2024*CD2020:CD2024)</f>
        <v>0</v>
      </c>
      <c r="CE2025" s="46" t="s">
        <v>134</v>
      </c>
      <c r="CF2025" s="38">
        <f t="shared" ref="CF2025" si="48660">lunchAdjust(CE2020:CF2024)</f>
        <v>0</v>
      </c>
      <c r="CG2025" s="48" t="s">
        <v>0</v>
      </c>
      <c r="CH2025" s="39">
        <f t="shared" ref="CH2025" si="48661">SUMPRODUCT(CG2020:CG2024*CH2020:CH2024)</f>
        <v>0</v>
      </c>
    </row>
    <row r="2026" spans="1:86" ht="15.75" thickBot="1" x14ac:dyDescent="0.3">
      <c r="A2026" s="58" t="s">
        <v>121</v>
      </c>
      <c r="B2026" s="59">
        <f t="shared" ref="B2026" ca="1" si="48662">roleHours(G2020:CH2026, "OUT")</f>
        <v>0</v>
      </c>
      <c r="C2026" s="54" t="s">
        <v>137</v>
      </c>
      <c r="D2026" s="22">
        <f t="shared" ref="D2026" ca="1" si="48663">roleHours(G2020:CH2026, "PTO")</f>
        <v>0</v>
      </c>
      <c r="E2026" s="23">
        <f t="shared" ref="E2026" ca="1" si="48664">E2025-B2021</f>
        <v>-0.79999999999999716</v>
      </c>
      <c r="F2026" s="52"/>
      <c r="G2026" s="47" t="s">
        <v>39</v>
      </c>
      <c r="H2026" s="40">
        <f t="shared" si="48319"/>
        <v>0</v>
      </c>
      <c r="I2026" s="49" t="s">
        <v>135</v>
      </c>
      <c r="J2026" s="41">
        <f t="shared" ref="J2026" si="48665">J2025*G$4</f>
        <v>0</v>
      </c>
      <c r="K2026" s="47" t="s">
        <v>39</v>
      </c>
      <c r="L2026" s="40">
        <f t="shared" ref="L2026" si="48666">SUMPRODUCT(M2020:M2024*(L2020:L2024="PTO"))+SUMPRODUCT(M2020:M2024*(L2020:L2024="HOL"))</f>
        <v>0</v>
      </c>
      <c r="M2026" s="49" t="s">
        <v>135</v>
      </c>
      <c r="N2026" s="41">
        <f t="shared" ref="N2026" si="48667">N2025*K$4</f>
        <v>0</v>
      </c>
      <c r="O2026" s="47" t="s">
        <v>39</v>
      </c>
      <c r="P2026" s="40">
        <f t="shared" ref="P2026" si="48668">SUMPRODUCT(Q2020:Q2024*(P2020:P2024="PTO"))+SUMPRODUCT(Q2020:Q2024*(P2020:P2024="HOL"))</f>
        <v>0</v>
      </c>
      <c r="Q2026" s="49" t="s">
        <v>135</v>
      </c>
      <c r="R2026" s="41">
        <f t="shared" ref="R2026" si="48669">R2025*O$4</f>
        <v>8</v>
      </c>
      <c r="S2026" s="47" t="s">
        <v>39</v>
      </c>
      <c r="T2026" s="40">
        <f t="shared" ref="T2026" si="48670">SUMPRODUCT(U2020:U2024*(T2020:T2024="PTO"))+SUMPRODUCT(U2020:U2024*(T2020:T2024="HOL"))</f>
        <v>0</v>
      </c>
      <c r="U2026" s="49" t="s">
        <v>135</v>
      </c>
      <c r="V2026" s="41">
        <f t="shared" ref="V2026" si="48671">V2025*S$4</f>
        <v>0</v>
      </c>
      <c r="W2026" s="47" t="s">
        <v>39</v>
      </c>
      <c r="X2026" s="40">
        <f t="shared" ref="X2026" si="48672">SUMPRODUCT(Y2020:Y2024*(X2020:X2024="PTO"))+SUMPRODUCT(Y2020:Y2024*(X2020:X2024="HOL"))</f>
        <v>0</v>
      </c>
      <c r="Y2026" s="49" t="s">
        <v>135</v>
      </c>
      <c r="Z2026" s="41">
        <f t="shared" ref="Z2026" si="48673">Z2025*W$4</f>
        <v>0</v>
      </c>
      <c r="AA2026" s="47" t="s">
        <v>39</v>
      </c>
      <c r="AB2026" s="40">
        <f t="shared" ref="AB2026" si="48674">SUMPRODUCT(AC2020:AC2024*(AB2020:AB2024="PTO"))+SUMPRODUCT(AC2020:AC2024*(AB2020:AB2024="HOL"))</f>
        <v>0</v>
      </c>
      <c r="AC2026" s="49" t="s">
        <v>135</v>
      </c>
      <c r="AD2026" s="41">
        <f t="shared" ref="AD2026" si="48675">AD2025*AA$4</f>
        <v>8</v>
      </c>
      <c r="AE2026" s="47" t="s">
        <v>39</v>
      </c>
      <c r="AF2026" s="40">
        <f t="shared" ref="AF2026" si="48676">SUMPRODUCT(AG2020:AG2024*(AF2020:AF2024="PTO"))+SUMPRODUCT(AG2020:AG2024*(AF2020:AF2024="HOL"))</f>
        <v>0</v>
      </c>
      <c r="AG2026" s="49" t="s">
        <v>135</v>
      </c>
      <c r="AH2026" s="41">
        <f t="shared" ref="AH2026" si="48677">AH2025*AE$4</f>
        <v>0</v>
      </c>
      <c r="AI2026" s="47" t="s">
        <v>39</v>
      </c>
      <c r="AJ2026" s="40">
        <f t="shared" ref="AJ2026" si="48678">SUMPRODUCT(AK2020:AK2024*(AJ2020:AJ2024="PTO"))+SUMPRODUCT(AK2020:AK2024*(AJ2020:AJ2024="HOL"))</f>
        <v>0</v>
      </c>
      <c r="AK2026" s="49" t="s">
        <v>135</v>
      </c>
      <c r="AL2026" s="41">
        <f>AL2025*AI$4</f>
        <v>8</v>
      </c>
      <c r="AM2026" s="47" t="s">
        <v>39</v>
      </c>
      <c r="AN2026" s="40">
        <f t="shared" ref="AN2026" si="48679">SUMPRODUCT(AO2020:AO2024*(AN2020:AN2024="PTO"))+SUMPRODUCT(AO2020:AO2024*(AN2020:AN2024="HOL"))</f>
        <v>0</v>
      </c>
      <c r="AO2026" s="49" t="s">
        <v>135</v>
      </c>
      <c r="AP2026" s="41">
        <f t="shared" ref="AP2026" si="48680">AP2025*AM$4</f>
        <v>0</v>
      </c>
      <c r="AQ2026" s="47" t="s">
        <v>39</v>
      </c>
      <c r="AR2026" s="40">
        <f t="shared" ref="AR2026" si="48681">SUMPRODUCT(AS2020:AS2024*(AR2020:AR2024="PTO"))+SUMPRODUCT(AS2020:AS2024*(AR2020:AR2024="HOL"))</f>
        <v>0</v>
      </c>
      <c r="AS2026" s="49" t="s">
        <v>135</v>
      </c>
      <c r="AT2026" s="41">
        <f t="shared" ref="AT2026" si="48682">AT2025*AQ$4</f>
        <v>0</v>
      </c>
      <c r="AU2026" s="47" t="s">
        <v>39</v>
      </c>
      <c r="AV2026" s="40">
        <f t="shared" ref="AV2026" si="48683">SUMPRODUCT(AW2020:AW2024*(AV2020:AV2024="PTO"))+SUMPRODUCT(AW2020:AW2024*(AV2020:AV2024="HOL"))</f>
        <v>0</v>
      </c>
      <c r="AW2026" s="49" t="s">
        <v>135</v>
      </c>
      <c r="AX2026" s="41">
        <f>AX2025*AU$4</f>
        <v>0</v>
      </c>
      <c r="AY2026" s="47" t="s">
        <v>39</v>
      </c>
      <c r="AZ2026" s="40">
        <f t="shared" ref="AZ2026" si="48684">SUMPRODUCT(BA2020:BA2024*(AZ2020:AZ2024="PTO"))+SUMPRODUCT(BA2020:BA2024*(AZ2020:AZ2024="HOL"))</f>
        <v>0</v>
      </c>
      <c r="BA2026" s="49" t="s">
        <v>135</v>
      </c>
      <c r="BB2026" s="41">
        <f>BB2025*AY$4</f>
        <v>0</v>
      </c>
      <c r="BC2026" s="47" t="s">
        <v>39</v>
      </c>
      <c r="BD2026" s="40">
        <f t="shared" ref="BD2026" si="48685">SUMPRODUCT(BE2020:BE2024*(BD2020:BD2024="PTO"))+SUMPRODUCT(BE2020:BE2024*(BD2020:BD2024="HOL"))</f>
        <v>0</v>
      </c>
      <c r="BE2026" s="49" t="s">
        <v>135</v>
      </c>
      <c r="BF2026" s="41">
        <f>BF2025*BC$4</f>
        <v>0</v>
      </c>
      <c r="BG2026" s="47" t="s">
        <v>39</v>
      </c>
      <c r="BH2026" s="40">
        <f t="shared" ref="BH2026" si="48686">SUMPRODUCT(BI2020:BI2024*(BH2020:BH2024="PTO"))+SUMPRODUCT(BI2020:BI2024*(BH2020:BH2024="HOL"))</f>
        <v>0</v>
      </c>
      <c r="BI2026" s="49" t="s">
        <v>135</v>
      </c>
      <c r="BJ2026" s="41">
        <f>BJ2025*BG$4</f>
        <v>0</v>
      </c>
      <c r="BK2026" s="47" t="s">
        <v>39</v>
      </c>
      <c r="BL2026" s="40">
        <f t="shared" ref="BL2026" si="48687">SUMPRODUCT(BM2020:BM2024*(BL2020:BL2024="PTO"))+SUMPRODUCT(BM2020:BM2024*(BL2020:BL2024="HOL"))</f>
        <v>0</v>
      </c>
      <c r="BM2026" s="49" t="s">
        <v>135</v>
      </c>
      <c r="BN2026" s="41">
        <f>BN2025*BK$4</f>
        <v>0</v>
      </c>
      <c r="BO2026" s="47" t="s">
        <v>39</v>
      </c>
      <c r="BP2026" s="40">
        <f t="shared" ref="BP2026" si="48688">SUMPRODUCT(BQ2020:BQ2024*(BP2020:BP2024="PTO"))+SUMPRODUCT(BQ2020:BQ2024*(BP2020:BP2024="HOL"))</f>
        <v>0</v>
      </c>
      <c r="BQ2026" s="49" t="s">
        <v>135</v>
      </c>
      <c r="BR2026" s="41">
        <f t="shared" ref="BR2026" si="48689">BR2025*BO$4</f>
        <v>8</v>
      </c>
      <c r="BS2026" s="47" t="s">
        <v>39</v>
      </c>
      <c r="BT2026" s="40">
        <f t="shared" ref="BT2026" si="48690">SUMPRODUCT(BU2020:BU2024*(BT2020:BT2024="PTO"))+SUMPRODUCT(BU2020:BU2024*(BT2020:BT2024="HOL"))</f>
        <v>0</v>
      </c>
      <c r="BU2026" s="49" t="s">
        <v>135</v>
      </c>
      <c r="BV2026" s="41">
        <f t="shared" ref="BV2026" si="48691">BV2025*BS$4</f>
        <v>8</v>
      </c>
      <c r="BW2026" s="47" t="s">
        <v>39</v>
      </c>
      <c r="BX2026" s="40">
        <f t="shared" ref="BX2026" si="48692">SUMPRODUCT(BY2020:BY2024*(BX2020:BX2024="PTO"))+SUMPRODUCT(BY2020:BY2024*(BX2020:BX2024="HOL"))</f>
        <v>0</v>
      </c>
      <c r="BY2026" s="49" t="s">
        <v>135</v>
      </c>
      <c r="BZ2026" s="41">
        <f t="shared" ref="BZ2026" si="48693">BZ2025*BW$4</f>
        <v>0</v>
      </c>
      <c r="CA2026" s="47" t="s">
        <v>39</v>
      </c>
      <c r="CB2026" s="40">
        <f t="shared" ref="CB2026" si="48694">SUMPRODUCT(CC2020:CC2024*(CB2020:CB2024="PTO"))+SUMPRODUCT(CC2020:CC2024*(CB2020:CB2024="HOL"))</f>
        <v>0</v>
      </c>
      <c r="CC2026" s="49" t="s">
        <v>135</v>
      </c>
      <c r="CD2026" s="41">
        <f t="shared" ref="CD2026" si="48695">CD2025*CA$4</f>
        <v>0</v>
      </c>
      <c r="CE2026" s="47" t="s">
        <v>39</v>
      </c>
      <c r="CF2026" s="40">
        <f t="shared" ref="CF2026" si="48696">SUMPRODUCT(CG2020:CG2024*(CF2020:CF2024="PTO"))+SUMPRODUCT(CG2020:CG2024*(CF2020:CF2024="HOL"))</f>
        <v>0</v>
      </c>
      <c r="CG2026" s="49" t="s">
        <v>135</v>
      </c>
      <c r="CH2026" s="41">
        <f t="shared" ref="CH2026" si="48697">CH2025*CE$4</f>
        <v>0</v>
      </c>
    </row>
    <row r="2027" spans="1:86" x14ac:dyDescent="0.25">
      <c r="A2027" s="70" t="s">
        <v>133</v>
      </c>
      <c r="B2027" s="71">
        <f t="shared" ref="B2027" ca="1" si="48698">D2027-B2028</f>
        <v>5.1729209828166347</v>
      </c>
      <c r="C2027" s="72" t="s">
        <v>122</v>
      </c>
      <c r="D2027" s="71">
        <f>IFERROR(INDEX(Holidays[FTE], MATCH(Entry!E2027, Holidays[Date], 0)), 1)*8*INDEX(FTEguide[[1]:[12]], MATCH(Entry!E2028, FTEguide[Weekday], 0), IF(Entry!E2030&gt;0, Entry!E2030, MONTH(Entry!E2027)))</f>
        <v>61.172920982816635</v>
      </c>
      <c r="E2027" s="60">
        <f t="shared" si="47836"/>
        <v>44117</v>
      </c>
      <c r="F2027" s="50" t="s">
        <v>128</v>
      </c>
      <c r="G2027" s="34" t="s">
        <v>136</v>
      </c>
      <c r="H2027" s="35" t="s">
        <v>23</v>
      </c>
      <c r="I2027" s="42">
        <f t="shared" ref="I2027" si="48699">parseTime(G2027)-(H2032=INT(RIGHT($F2027, 1)))</f>
        <v>8</v>
      </c>
      <c r="J2027" s="43">
        <f t="shared" ref="J2027:J2031" si="48700">isClocked(H2027)</f>
        <v>1</v>
      </c>
      <c r="K2027" s="34" t="s">
        <v>136</v>
      </c>
      <c r="L2027" s="35" t="s">
        <v>23</v>
      </c>
      <c r="M2027" s="42">
        <f t="shared" ref="M2027" si="48701">parseTime(K2027)-(L2032=INT(RIGHT($F2027, 1)))</f>
        <v>8</v>
      </c>
      <c r="N2027" s="43">
        <f t="shared" ref="N2027:N2031" si="48702">isClocked(L2027)</f>
        <v>1</v>
      </c>
      <c r="O2027" s="34" t="s">
        <v>180</v>
      </c>
      <c r="P2027" s="35" t="s">
        <v>23</v>
      </c>
      <c r="Q2027" s="42">
        <f t="shared" ref="Q2027" si="48703">parseTime(O2027)-(P2032=INT(RIGHT($F2027, 1)))</f>
        <v>8</v>
      </c>
      <c r="R2027" s="43">
        <f t="shared" ref="R2027:R2031" si="48704">isClocked(P2027)</f>
        <v>1</v>
      </c>
      <c r="S2027" s="34" t="s">
        <v>227</v>
      </c>
      <c r="T2027" s="35" t="s">
        <v>23</v>
      </c>
      <c r="U2027" s="42">
        <f t="shared" ref="U2027" si="48705">parseTime(S2027)-(T2032=INT(RIGHT($F2027, 1)))</f>
        <v>8</v>
      </c>
      <c r="V2027" s="43">
        <f t="shared" ref="V2027:V2031" si="48706">isClocked(T2027)</f>
        <v>1</v>
      </c>
      <c r="W2027" s="34"/>
      <c r="X2027" s="35"/>
      <c r="Y2027" s="42">
        <f t="shared" ref="Y2027" si="48707">parseTime(W2027)-(X2032=INT(RIGHT($F2027, 1)))</f>
        <v>0</v>
      </c>
      <c r="Z2027" s="43">
        <f t="shared" ref="Z2027:Z2031" si="48708">isClocked(X2027)</f>
        <v>0</v>
      </c>
      <c r="AA2027" s="34" t="s">
        <v>136</v>
      </c>
      <c r="AB2027" s="35" t="s">
        <v>23</v>
      </c>
      <c r="AC2027" s="42">
        <f t="shared" ref="AC2027" si="48709">parseTime(AA2027)-(AB2032=INT(RIGHT($F2027, 1)))</f>
        <v>8</v>
      </c>
      <c r="AD2027" s="43">
        <f t="shared" ref="AD2027:AD2031" si="48710">isClocked(AB2027)</f>
        <v>1</v>
      </c>
      <c r="AE2027" s="34"/>
      <c r="AF2027" s="35"/>
      <c r="AG2027" s="42">
        <f t="shared" ref="AG2027" si="48711">parseTime(AE2027)-(AF2032=INT(RIGHT($F2027, 1)))</f>
        <v>0</v>
      </c>
      <c r="AH2027" s="43">
        <f t="shared" ref="AH2027:AH2031" si="48712">isClocked(AF2027)</f>
        <v>0</v>
      </c>
      <c r="AI2027" s="34" t="s">
        <v>136</v>
      </c>
      <c r="AJ2027" s="35" t="s">
        <v>23</v>
      </c>
      <c r="AK2027" s="42">
        <f>parseTime(AI2027)-(AJ2032=INT(RIGHT($F2027, 1)))</f>
        <v>8</v>
      </c>
      <c r="AL2027" s="43">
        <f t="shared" ref="AL2027:AL2031" si="48713">isClocked(AJ2027)</f>
        <v>1</v>
      </c>
      <c r="AM2027" s="34"/>
      <c r="AN2027" s="35"/>
      <c r="AO2027" s="42">
        <f t="shared" ref="AO2027" si="48714">parseTime(AM2027)-(AN2032=INT(RIGHT($F2027, 1)))</f>
        <v>0</v>
      </c>
      <c r="AP2027" s="43">
        <f t="shared" ref="AP2027:AP2031" si="48715">isClocked(AN2027)</f>
        <v>0</v>
      </c>
      <c r="AQ2027" s="34"/>
      <c r="AR2027" s="35"/>
      <c r="AS2027" s="42">
        <f t="shared" ref="AS2027" si="48716">parseTime(AQ2027)-(AR2032=INT(RIGHT($F2027, 1)))</f>
        <v>0</v>
      </c>
      <c r="AT2027" s="43">
        <f t="shared" ref="AT2027:AT2031" si="48717">isClocked(AR2027)</f>
        <v>0</v>
      </c>
      <c r="AU2027" s="34"/>
      <c r="AV2027" s="35"/>
      <c r="AW2027" s="42">
        <f>parseTime(AU2027)-(AV2032=INT(RIGHT($F2027, 1)))</f>
        <v>0</v>
      </c>
      <c r="AX2027" s="43">
        <f t="shared" ref="AX2027:AX2031" si="48718">isClocked(AV2027)</f>
        <v>0</v>
      </c>
      <c r="AY2027" s="34"/>
      <c r="AZ2027" s="35"/>
      <c r="BA2027" s="42">
        <f>parseTime(AY2027)-(AZ2032=INT(RIGHT($F2027, 1)))</f>
        <v>0</v>
      </c>
      <c r="BB2027" s="43">
        <f t="shared" ref="BB2027:BB2031" si="48719">isClocked(AZ2027)</f>
        <v>0</v>
      </c>
      <c r="BC2027" s="34"/>
      <c r="BD2027" s="35"/>
      <c r="BE2027" s="42">
        <f>parseTime(BC2027)-(BD2032=INT(RIGHT($F2027, 1)))</f>
        <v>0</v>
      </c>
      <c r="BF2027" s="43">
        <f t="shared" ref="BF2027:BF2031" si="48720">isClocked(BD2027)</f>
        <v>0</v>
      </c>
      <c r="BG2027" s="34"/>
      <c r="BH2027" s="35"/>
      <c r="BI2027" s="42">
        <f>parseTime(BG2027)-(BH2032=INT(RIGHT($F2027, 1)))</f>
        <v>0</v>
      </c>
      <c r="BJ2027" s="43">
        <f t="shared" ref="BJ2027:BJ2031" si="48721">isClocked(BH2027)</f>
        <v>0</v>
      </c>
      <c r="BK2027" s="34"/>
      <c r="BL2027" s="35"/>
      <c r="BM2027" s="42">
        <f>parseTime(BK2027)-(BL2032=INT(RIGHT($F2027, 1)))</f>
        <v>0</v>
      </c>
      <c r="BN2027" s="43">
        <f t="shared" ref="BN2027:BN2031" si="48722">isClocked(BL2027)</f>
        <v>0</v>
      </c>
      <c r="BO2027" s="34"/>
      <c r="BP2027" s="35"/>
      <c r="BQ2027" s="42">
        <f t="shared" ref="BQ2027" si="48723">parseTime(BO2027)-(BP2032=INT(RIGHT($F2027, 1)))</f>
        <v>0</v>
      </c>
      <c r="BR2027" s="43">
        <f t="shared" ref="BR2027:BR2031" si="48724">isClocked(BP2027)</f>
        <v>0</v>
      </c>
      <c r="BS2027" s="34" t="s">
        <v>136</v>
      </c>
      <c r="BT2027" s="35" t="s">
        <v>23</v>
      </c>
      <c r="BU2027" s="42">
        <f t="shared" ref="BU2027" si="48725">parseTime(BS2027)-(BT2032=INT(RIGHT($F2027, 1)))</f>
        <v>8</v>
      </c>
      <c r="BV2027" s="43">
        <f t="shared" ref="BV2027:BV2031" si="48726">isClocked(BT2027)</f>
        <v>1</v>
      </c>
      <c r="BW2027" s="34"/>
      <c r="BX2027" s="35"/>
      <c r="BY2027" s="42">
        <f t="shared" ref="BY2027" si="48727">parseTime(BW2027)-(BX2032=INT(RIGHT($F2027, 1)))</f>
        <v>0</v>
      </c>
      <c r="BZ2027" s="43">
        <f t="shared" ref="BZ2027:BZ2031" si="48728">isClocked(BX2027)</f>
        <v>0</v>
      </c>
      <c r="CA2027" s="34"/>
      <c r="CB2027" s="35"/>
      <c r="CC2027" s="42">
        <f t="shared" ref="CC2027" si="48729">parseTime(CA2027)-(CB2032=INT(RIGHT($F2027, 1)))</f>
        <v>0</v>
      </c>
      <c r="CD2027" s="43">
        <f t="shared" ref="CD2027:CD2031" si="48730">isClocked(CB2027)</f>
        <v>0</v>
      </c>
      <c r="CE2027" s="34"/>
      <c r="CF2027" s="35"/>
      <c r="CG2027" s="42">
        <f t="shared" ref="CG2027" si="48731">parseTime(CE2027)-(CF2032=INT(RIGHT($F2027, 1)))</f>
        <v>0</v>
      </c>
      <c r="CH2027" s="43">
        <f t="shared" ref="CH2027:CH2031" si="48732">isClocked(CF2027)</f>
        <v>0</v>
      </c>
    </row>
    <row r="2028" spans="1:86" x14ac:dyDescent="0.25">
      <c r="A2028" s="56" t="s">
        <v>0</v>
      </c>
      <c r="B2028" s="57">
        <f t="shared" ca="1" si="47352"/>
        <v>56</v>
      </c>
      <c r="C2028" s="14" t="s">
        <v>252</v>
      </c>
      <c r="D2028" s="14">
        <f t="shared" si="48560"/>
        <v>53.7</v>
      </c>
      <c r="E2028" s="55" t="str">
        <f t="shared" si="47353"/>
        <v>Tuesday</v>
      </c>
      <c r="F2028" s="51" t="s">
        <v>129</v>
      </c>
      <c r="G2028" s="36"/>
      <c r="H2028" s="37"/>
      <c r="I2028" s="44">
        <f t="shared" ref="I2028" si="48733">parseTime(G2028)-(H2032=INT(RIGHT($F2028, 1)))</f>
        <v>0</v>
      </c>
      <c r="J2028" s="45">
        <f t="shared" si="48700"/>
        <v>0</v>
      </c>
      <c r="K2028" s="36"/>
      <c r="L2028" s="37"/>
      <c r="M2028" s="44">
        <f t="shared" ref="M2028" si="48734">parseTime(K2028)-(L2032=INT(RIGHT($F2028, 1)))</f>
        <v>0</v>
      </c>
      <c r="N2028" s="45">
        <f t="shared" si="48702"/>
        <v>0</v>
      </c>
      <c r="O2028" s="36"/>
      <c r="P2028" s="37"/>
      <c r="Q2028" s="44">
        <f t="shared" ref="Q2028" si="48735">parseTime(O2028)-(P2032=INT(RIGHT($F2028, 1)))</f>
        <v>0</v>
      </c>
      <c r="R2028" s="45">
        <f t="shared" si="48704"/>
        <v>0</v>
      </c>
      <c r="S2028" s="36"/>
      <c r="T2028" s="37"/>
      <c r="U2028" s="44">
        <f t="shared" ref="U2028" si="48736">parseTime(S2028)-(T2032=INT(RIGHT($F2028, 1)))</f>
        <v>0</v>
      </c>
      <c r="V2028" s="45">
        <f t="shared" si="48706"/>
        <v>0</v>
      </c>
      <c r="W2028" s="36"/>
      <c r="X2028" s="37"/>
      <c r="Y2028" s="44">
        <f t="shared" ref="Y2028" si="48737">parseTime(W2028)-(X2032=INT(RIGHT($F2028, 1)))</f>
        <v>0</v>
      </c>
      <c r="Z2028" s="45">
        <f t="shared" si="48708"/>
        <v>0</v>
      </c>
      <c r="AA2028" s="36"/>
      <c r="AB2028" s="37"/>
      <c r="AC2028" s="44">
        <f t="shared" ref="AC2028" si="48738">parseTime(AA2028)-(AB2032=INT(RIGHT($F2028, 1)))</f>
        <v>0</v>
      </c>
      <c r="AD2028" s="45">
        <f t="shared" si="48710"/>
        <v>0</v>
      </c>
      <c r="AE2028" s="36"/>
      <c r="AF2028" s="37"/>
      <c r="AG2028" s="44">
        <f t="shared" ref="AG2028" si="48739">parseTime(AE2028)-(AF2032=INT(RIGHT($F2028, 1)))</f>
        <v>0</v>
      </c>
      <c r="AH2028" s="45">
        <f t="shared" si="48712"/>
        <v>0</v>
      </c>
      <c r="AI2028" s="36"/>
      <c r="AJ2028" s="37"/>
      <c r="AK2028" s="44">
        <f>parseTime(AI2028)-(AJ2032=INT(RIGHT($F2028, 1)))</f>
        <v>0</v>
      </c>
      <c r="AL2028" s="45">
        <f t="shared" si="48713"/>
        <v>0</v>
      </c>
      <c r="AM2028" s="36"/>
      <c r="AN2028" s="37"/>
      <c r="AO2028" s="44">
        <f t="shared" ref="AO2028" si="48740">parseTime(AM2028)-(AN2032=INT(RIGHT($F2028, 1)))</f>
        <v>0</v>
      </c>
      <c r="AP2028" s="45">
        <f t="shared" si="48715"/>
        <v>0</v>
      </c>
      <c r="AQ2028" s="36"/>
      <c r="AR2028" s="37"/>
      <c r="AS2028" s="44">
        <f t="shared" ref="AS2028" si="48741">parseTime(AQ2028)-(AR2032=INT(RIGHT($F2028, 1)))</f>
        <v>0</v>
      </c>
      <c r="AT2028" s="45">
        <f t="shared" si="48717"/>
        <v>0</v>
      </c>
      <c r="AU2028" s="36"/>
      <c r="AV2028" s="37"/>
      <c r="AW2028" s="44">
        <f>parseTime(AU2028)-(AV2032=INT(RIGHT($F2028, 1)))</f>
        <v>0</v>
      </c>
      <c r="AX2028" s="45">
        <f t="shared" si="48718"/>
        <v>0</v>
      </c>
      <c r="AY2028" s="36"/>
      <c r="AZ2028" s="37"/>
      <c r="BA2028" s="44">
        <f>parseTime(AY2028)-(AZ2032=INT(RIGHT($F2028, 1)))</f>
        <v>0</v>
      </c>
      <c r="BB2028" s="45">
        <f t="shared" si="48719"/>
        <v>0</v>
      </c>
      <c r="BC2028" s="36"/>
      <c r="BD2028" s="37"/>
      <c r="BE2028" s="44">
        <f>parseTime(BC2028)-(BD2032=INT(RIGHT($F2028, 1)))</f>
        <v>0</v>
      </c>
      <c r="BF2028" s="45">
        <f t="shared" si="48720"/>
        <v>0</v>
      </c>
      <c r="BG2028" s="36"/>
      <c r="BH2028" s="37"/>
      <c r="BI2028" s="44">
        <f>parseTime(BG2028)-(BH2032=INT(RIGHT($F2028, 1)))</f>
        <v>0</v>
      </c>
      <c r="BJ2028" s="45">
        <f t="shared" si="48721"/>
        <v>0</v>
      </c>
      <c r="BK2028" s="36"/>
      <c r="BL2028" s="37"/>
      <c r="BM2028" s="44">
        <f>parseTime(BK2028)-(BL2032=INT(RIGHT($F2028, 1)))</f>
        <v>0</v>
      </c>
      <c r="BN2028" s="45">
        <f t="shared" si="48722"/>
        <v>0</v>
      </c>
      <c r="BO2028" s="36"/>
      <c r="BP2028" s="37"/>
      <c r="BQ2028" s="44">
        <f t="shared" ref="BQ2028" si="48742">parseTime(BO2028)-(BP2032=INT(RIGHT($F2028, 1)))</f>
        <v>0</v>
      </c>
      <c r="BR2028" s="45">
        <f t="shared" si="48724"/>
        <v>0</v>
      </c>
      <c r="BS2028" s="36"/>
      <c r="BT2028" s="37"/>
      <c r="BU2028" s="44">
        <f t="shared" ref="BU2028" si="48743">parseTime(BS2028)-(BT2032=INT(RIGHT($F2028, 1)))</f>
        <v>0</v>
      </c>
      <c r="BV2028" s="45">
        <f t="shared" si="48726"/>
        <v>0</v>
      </c>
      <c r="BW2028" s="36"/>
      <c r="BX2028" s="37"/>
      <c r="BY2028" s="44">
        <f t="shared" ref="BY2028" si="48744">parseTime(BW2028)-(BX2032=INT(RIGHT($F2028, 1)))</f>
        <v>0</v>
      </c>
      <c r="BZ2028" s="45">
        <f t="shared" si="48728"/>
        <v>0</v>
      </c>
      <c r="CA2028" s="36"/>
      <c r="CB2028" s="37"/>
      <c r="CC2028" s="44">
        <f t="shared" ref="CC2028" si="48745">parseTime(CA2028)-(CB2032=INT(RIGHT($F2028, 1)))</f>
        <v>0</v>
      </c>
      <c r="CD2028" s="45">
        <f t="shared" si="48730"/>
        <v>0</v>
      </c>
      <c r="CE2028" s="36"/>
      <c r="CF2028" s="37"/>
      <c r="CG2028" s="44">
        <f t="shared" ref="CG2028" si="48746">parseTime(CE2028)-(CF2032=INT(RIGHT($F2028, 1)))</f>
        <v>0</v>
      </c>
      <c r="CH2028" s="45">
        <f t="shared" si="48732"/>
        <v>0</v>
      </c>
    </row>
    <row r="2029" spans="1:86" x14ac:dyDescent="0.25">
      <c r="A2029" s="56" t="s">
        <v>117</v>
      </c>
      <c r="B2029" s="57">
        <f t="shared" ref="B2029" ca="1" si="48747">roleHours(G2027:CH2033, "MFD")</f>
        <v>56</v>
      </c>
      <c r="C2029" s="14">
        <f t="shared" ref="C2029:C2032" ca="1" si="48748">B2029/8</f>
        <v>7</v>
      </c>
      <c r="D2029" s="14">
        <f t="shared" ref="D2029" ca="1" si="48749">B2028-D2028</f>
        <v>2.2999999999999972</v>
      </c>
      <c r="E2029" s="20" t="s">
        <v>127</v>
      </c>
      <c r="F2029" s="51" t="s">
        <v>130</v>
      </c>
      <c r="G2029" s="36"/>
      <c r="H2029" s="37"/>
      <c r="I2029" s="44">
        <f t="shared" ref="I2029" si="48750">parseTime(G2029)-(H2032=INT(RIGHT($F2029, 1)))</f>
        <v>0</v>
      </c>
      <c r="J2029" s="45">
        <f t="shared" si="48700"/>
        <v>0</v>
      </c>
      <c r="K2029" s="36"/>
      <c r="L2029" s="37"/>
      <c r="M2029" s="44">
        <f t="shared" ref="M2029" si="48751">parseTime(K2029)-(L2032=INT(RIGHT($F2029, 1)))</f>
        <v>0</v>
      </c>
      <c r="N2029" s="45">
        <f t="shared" si="48702"/>
        <v>0</v>
      </c>
      <c r="O2029" s="36"/>
      <c r="P2029" s="37"/>
      <c r="Q2029" s="44">
        <f t="shared" ref="Q2029" si="48752">parseTime(O2029)-(P2032=INT(RIGHT($F2029, 1)))</f>
        <v>0</v>
      </c>
      <c r="R2029" s="45">
        <f t="shared" si="48704"/>
        <v>0</v>
      </c>
      <c r="S2029" s="36"/>
      <c r="T2029" s="37"/>
      <c r="U2029" s="44">
        <f t="shared" ref="U2029" si="48753">parseTime(S2029)-(T2032=INT(RIGHT($F2029, 1)))</f>
        <v>0</v>
      </c>
      <c r="V2029" s="45">
        <f t="shared" si="48706"/>
        <v>0</v>
      </c>
      <c r="W2029" s="36"/>
      <c r="X2029" s="37"/>
      <c r="Y2029" s="44">
        <f t="shared" ref="Y2029" si="48754">parseTime(W2029)-(X2032=INT(RIGHT($F2029, 1)))</f>
        <v>0</v>
      </c>
      <c r="Z2029" s="45">
        <f t="shared" si="48708"/>
        <v>0</v>
      </c>
      <c r="AA2029" s="36"/>
      <c r="AB2029" s="37"/>
      <c r="AC2029" s="44">
        <f t="shared" ref="AC2029" si="48755">parseTime(AA2029)-(AB2032=INT(RIGHT($F2029, 1)))</f>
        <v>0</v>
      </c>
      <c r="AD2029" s="45">
        <f t="shared" si="48710"/>
        <v>0</v>
      </c>
      <c r="AE2029" s="36"/>
      <c r="AF2029" s="37"/>
      <c r="AG2029" s="44">
        <f t="shared" ref="AG2029" si="48756">parseTime(AE2029)-(AF2032=INT(RIGHT($F2029, 1)))</f>
        <v>0</v>
      </c>
      <c r="AH2029" s="45">
        <f t="shared" si="48712"/>
        <v>0</v>
      </c>
      <c r="AI2029" s="36"/>
      <c r="AJ2029" s="37"/>
      <c r="AK2029" s="44">
        <f>parseTime(AI2029)-(AJ2032=INT(RIGHT($F2029, 1)))</f>
        <v>0</v>
      </c>
      <c r="AL2029" s="45">
        <f t="shared" si="48713"/>
        <v>0</v>
      </c>
      <c r="AM2029" s="36"/>
      <c r="AN2029" s="37"/>
      <c r="AO2029" s="44">
        <f t="shared" ref="AO2029" si="48757">parseTime(AM2029)-(AN2032=INT(RIGHT($F2029, 1)))</f>
        <v>0</v>
      </c>
      <c r="AP2029" s="45">
        <f t="shared" si="48715"/>
        <v>0</v>
      </c>
      <c r="AQ2029" s="36"/>
      <c r="AR2029" s="37"/>
      <c r="AS2029" s="44">
        <f t="shared" ref="AS2029" si="48758">parseTime(AQ2029)-(AR2032=INT(RIGHT($F2029, 1)))</f>
        <v>0</v>
      </c>
      <c r="AT2029" s="45">
        <f t="shared" si="48717"/>
        <v>0</v>
      </c>
      <c r="AU2029" s="36"/>
      <c r="AV2029" s="37"/>
      <c r="AW2029" s="44">
        <f>parseTime(AU2029)-(AV2032=INT(RIGHT($F2029, 1)))</f>
        <v>0</v>
      </c>
      <c r="AX2029" s="45">
        <f t="shared" si="48718"/>
        <v>0</v>
      </c>
      <c r="AY2029" s="36"/>
      <c r="AZ2029" s="37"/>
      <c r="BA2029" s="44">
        <f>parseTime(AY2029)-(AZ2032=INT(RIGHT($F2029, 1)))</f>
        <v>0</v>
      </c>
      <c r="BB2029" s="45">
        <f t="shared" si="48719"/>
        <v>0</v>
      </c>
      <c r="BC2029" s="36"/>
      <c r="BD2029" s="37"/>
      <c r="BE2029" s="44">
        <f>parseTime(BC2029)-(BD2032=INT(RIGHT($F2029, 1)))</f>
        <v>0</v>
      </c>
      <c r="BF2029" s="45">
        <f t="shared" si="48720"/>
        <v>0</v>
      </c>
      <c r="BG2029" s="36"/>
      <c r="BH2029" s="37"/>
      <c r="BI2029" s="44">
        <f>parseTime(BG2029)-(BH2032=INT(RIGHT($F2029, 1)))</f>
        <v>0</v>
      </c>
      <c r="BJ2029" s="45">
        <f t="shared" si="48721"/>
        <v>0</v>
      </c>
      <c r="BK2029" s="36"/>
      <c r="BL2029" s="37"/>
      <c r="BM2029" s="44">
        <f>parseTime(BK2029)-(BL2032=INT(RIGHT($F2029, 1)))</f>
        <v>0</v>
      </c>
      <c r="BN2029" s="45">
        <f t="shared" si="48722"/>
        <v>0</v>
      </c>
      <c r="BO2029" s="36"/>
      <c r="BP2029" s="37"/>
      <c r="BQ2029" s="44">
        <f t="shared" ref="BQ2029" si="48759">parseTime(BO2029)-(BP2032=INT(RIGHT($F2029, 1)))</f>
        <v>0</v>
      </c>
      <c r="BR2029" s="45">
        <f t="shared" si="48724"/>
        <v>0</v>
      </c>
      <c r="BS2029" s="36"/>
      <c r="BT2029" s="37"/>
      <c r="BU2029" s="44">
        <f t="shared" ref="BU2029" si="48760">parseTime(BS2029)-(BT2032=INT(RIGHT($F2029, 1)))</f>
        <v>0</v>
      </c>
      <c r="BV2029" s="45">
        <f t="shared" si="48726"/>
        <v>0</v>
      </c>
      <c r="BW2029" s="36"/>
      <c r="BX2029" s="37"/>
      <c r="BY2029" s="44">
        <f t="shared" ref="BY2029" si="48761">parseTime(BW2029)-(BX2032=INT(RIGHT($F2029, 1)))</f>
        <v>0</v>
      </c>
      <c r="BZ2029" s="45">
        <f t="shared" si="48728"/>
        <v>0</v>
      </c>
      <c r="CA2029" s="36"/>
      <c r="CB2029" s="37"/>
      <c r="CC2029" s="44">
        <f t="shared" ref="CC2029" si="48762">parseTime(CA2029)-(CB2032=INT(RIGHT($F2029, 1)))</f>
        <v>0</v>
      </c>
      <c r="CD2029" s="45">
        <f t="shared" si="48730"/>
        <v>0</v>
      </c>
      <c r="CE2029" s="36"/>
      <c r="CF2029" s="37"/>
      <c r="CG2029" s="44">
        <f t="shared" ref="CG2029" si="48763">parseTime(CE2029)-(CF2032=INT(RIGHT($F2029, 1)))</f>
        <v>0</v>
      </c>
      <c r="CH2029" s="45">
        <f t="shared" si="48732"/>
        <v>0</v>
      </c>
    </row>
    <row r="2030" spans="1:86" x14ac:dyDescent="0.25">
      <c r="A2030" s="56"/>
      <c r="B2030" s="57"/>
      <c r="C2030" s="14">
        <f t="shared" si="48748"/>
        <v>0</v>
      </c>
      <c r="D2030" s="14" t="s">
        <v>259</v>
      </c>
      <c r="E2030" s="20">
        <v>4.25</v>
      </c>
      <c r="F2030" s="51" t="s">
        <v>131</v>
      </c>
      <c r="G2030" s="36"/>
      <c r="H2030" s="37"/>
      <c r="I2030" s="44">
        <f t="shared" ref="I2030" si="48764">parseTime(G2030)-(H2032=INT(RIGHT($F2030, 1)))</f>
        <v>0</v>
      </c>
      <c r="J2030" s="45">
        <f t="shared" si="48700"/>
        <v>0</v>
      </c>
      <c r="K2030" s="36"/>
      <c r="L2030" s="37"/>
      <c r="M2030" s="44">
        <f t="shared" ref="M2030" si="48765">parseTime(K2030)-(L2032=INT(RIGHT($F2030, 1)))</f>
        <v>0</v>
      </c>
      <c r="N2030" s="45">
        <f t="shared" si="48702"/>
        <v>0</v>
      </c>
      <c r="O2030" s="36"/>
      <c r="P2030" s="37"/>
      <c r="Q2030" s="44">
        <f t="shared" ref="Q2030" si="48766">parseTime(O2030)-(P2032=INT(RIGHT($F2030, 1)))</f>
        <v>0</v>
      </c>
      <c r="R2030" s="45">
        <f t="shared" si="48704"/>
        <v>0</v>
      </c>
      <c r="S2030" s="36"/>
      <c r="T2030" s="37"/>
      <c r="U2030" s="44">
        <f t="shared" ref="U2030" si="48767">parseTime(S2030)-(T2032=INT(RIGHT($F2030, 1)))</f>
        <v>0</v>
      </c>
      <c r="V2030" s="45">
        <f t="shared" si="48706"/>
        <v>0</v>
      </c>
      <c r="W2030" s="36"/>
      <c r="X2030" s="37"/>
      <c r="Y2030" s="44">
        <f t="shared" ref="Y2030" si="48768">parseTime(W2030)-(X2032=INT(RIGHT($F2030, 1)))</f>
        <v>0</v>
      </c>
      <c r="Z2030" s="45">
        <f t="shared" si="48708"/>
        <v>0</v>
      </c>
      <c r="AA2030" s="36"/>
      <c r="AB2030" s="37"/>
      <c r="AC2030" s="44">
        <f t="shared" ref="AC2030" si="48769">parseTime(AA2030)-(AB2032=INT(RIGHT($F2030, 1)))</f>
        <v>0</v>
      </c>
      <c r="AD2030" s="45">
        <f t="shared" si="48710"/>
        <v>0</v>
      </c>
      <c r="AE2030" s="36"/>
      <c r="AF2030" s="37"/>
      <c r="AG2030" s="44">
        <f t="shared" ref="AG2030" si="48770">parseTime(AE2030)-(AF2032=INT(RIGHT($F2030, 1)))</f>
        <v>0</v>
      </c>
      <c r="AH2030" s="45">
        <f t="shared" si="48712"/>
        <v>0</v>
      </c>
      <c r="AI2030" s="36"/>
      <c r="AJ2030" s="37"/>
      <c r="AK2030" s="44">
        <f>parseTime(AI2030)-(AJ2032=INT(RIGHT($F2030, 1)))</f>
        <v>0</v>
      </c>
      <c r="AL2030" s="45">
        <f t="shared" si="48713"/>
        <v>0</v>
      </c>
      <c r="AM2030" s="36"/>
      <c r="AN2030" s="37"/>
      <c r="AO2030" s="44">
        <f t="shared" ref="AO2030" si="48771">parseTime(AM2030)-(AN2032=INT(RIGHT($F2030, 1)))</f>
        <v>0</v>
      </c>
      <c r="AP2030" s="45">
        <f t="shared" si="48715"/>
        <v>0</v>
      </c>
      <c r="AQ2030" s="36"/>
      <c r="AR2030" s="37"/>
      <c r="AS2030" s="44">
        <f t="shared" ref="AS2030" si="48772">parseTime(AQ2030)-(AR2032=INT(RIGHT($F2030, 1)))</f>
        <v>0</v>
      </c>
      <c r="AT2030" s="45">
        <f t="shared" si="48717"/>
        <v>0</v>
      </c>
      <c r="AU2030" s="36"/>
      <c r="AV2030" s="37"/>
      <c r="AW2030" s="44">
        <f>parseTime(AU2030)-(AV2032=INT(RIGHT($F2030, 1)))</f>
        <v>0</v>
      </c>
      <c r="AX2030" s="45">
        <f t="shared" si="48718"/>
        <v>0</v>
      </c>
      <c r="AY2030" s="36"/>
      <c r="AZ2030" s="37"/>
      <c r="BA2030" s="44">
        <f>parseTime(AY2030)-(AZ2032=INT(RIGHT($F2030, 1)))</f>
        <v>0</v>
      </c>
      <c r="BB2030" s="45">
        <f t="shared" si="48719"/>
        <v>0</v>
      </c>
      <c r="BC2030" s="36"/>
      <c r="BD2030" s="37"/>
      <c r="BE2030" s="44">
        <f>parseTime(BC2030)-(BD2032=INT(RIGHT($F2030, 1)))</f>
        <v>0</v>
      </c>
      <c r="BF2030" s="45">
        <f t="shared" si="48720"/>
        <v>0</v>
      </c>
      <c r="BG2030" s="36"/>
      <c r="BH2030" s="37"/>
      <c r="BI2030" s="44">
        <f>parseTime(BG2030)-(BH2032=INT(RIGHT($F2030, 1)))</f>
        <v>0</v>
      </c>
      <c r="BJ2030" s="45">
        <f t="shared" si="48721"/>
        <v>0</v>
      </c>
      <c r="BK2030" s="36"/>
      <c r="BL2030" s="37"/>
      <c r="BM2030" s="44">
        <f>parseTime(BK2030)-(BL2032=INT(RIGHT($F2030, 1)))</f>
        <v>0</v>
      </c>
      <c r="BN2030" s="45">
        <f t="shared" si="48722"/>
        <v>0</v>
      </c>
      <c r="BO2030" s="36"/>
      <c r="BP2030" s="37"/>
      <c r="BQ2030" s="44">
        <f t="shared" ref="BQ2030" si="48773">parseTime(BO2030)-(BP2032=INT(RIGHT($F2030, 1)))</f>
        <v>0</v>
      </c>
      <c r="BR2030" s="45">
        <f t="shared" si="48724"/>
        <v>0</v>
      </c>
      <c r="BS2030" s="36"/>
      <c r="BT2030" s="37"/>
      <c r="BU2030" s="44">
        <f t="shared" ref="BU2030" si="48774">parseTime(BS2030)-(BT2032=INT(RIGHT($F2030, 1)))</f>
        <v>0</v>
      </c>
      <c r="BV2030" s="45">
        <f t="shared" si="48726"/>
        <v>0</v>
      </c>
      <c r="BW2030" s="36"/>
      <c r="BX2030" s="37"/>
      <c r="BY2030" s="44">
        <f t="shared" ref="BY2030" si="48775">parseTime(BW2030)-(BX2032=INT(RIGHT($F2030, 1)))</f>
        <v>0</v>
      </c>
      <c r="BZ2030" s="45">
        <f t="shared" si="48728"/>
        <v>0</v>
      </c>
      <c r="CA2030" s="36"/>
      <c r="CB2030" s="37"/>
      <c r="CC2030" s="44">
        <f t="shared" ref="CC2030" si="48776">parseTime(CA2030)-(CB2032=INT(RIGHT($F2030, 1)))</f>
        <v>0</v>
      </c>
      <c r="CD2030" s="45">
        <f t="shared" si="48730"/>
        <v>0</v>
      </c>
      <c r="CE2030" s="36"/>
      <c r="CF2030" s="37"/>
      <c r="CG2030" s="44">
        <f t="shared" ref="CG2030" si="48777">parseTime(CE2030)-(CF2032=INT(RIGHT($F2030, 1)))</f>
        <v>0</v>
      </c>
      <c r="CH2030" s="45">
        <f t="shared" si="48732"/>
        <v>0</v>
      </c>
    </row>
    <row r="2031" spans="1:86" x14ac:dyDescent="0.25">
      <c r="A2031" s="56" t="s">
        <v>119</v>
      </c>
      <c r="B2031" s="57">
        <f t="shared" ref="B2031" ca="1" si="48778">roleHours(G2027:CH2033, "MCC")</f>
        <v>0</v>
      </c>
      <c r="C2031" s="14">
        <f t="shared" ca="1" si="48748"/>
        <v>0</v>
      </c>
      <c r="D2031" s="14" t="s">
        <v>260</v>
      </c>
      <c r="E2031" s="20">
        <v>4.6500000000000004</v>
      </c>
      <c r="F2031" s="51" t="s">
        <v>132</v>
      </c>
      <c r="G2031" s="36"/>
      <c r="H2031" s="37"/>
      <c r="I2031" s="44">
        <f t="shared" ref="I2031" si="48779">parseTime(G2031)-(H2032=INT(RIGHT($F2031, 1)))</f>
        <v>0</v>
      </c>
      <c r="J2031" s="45">
        <f t="shared" si="48700"/>
        <v>0</v>
      </c>
      <c r="K2031" s="36"/>
      <c r="L2031" s="37"/>
      <c r="M2031" s="44">
        <f t="shared" ref="M2031" si="48780">parseTime(K2031)-(L2032=INT(RIGHT($F2031, 1)))</f>
        <v>0</v>
      </c>
      <c r="N2031" s="45">
        <f t="shared" si="48702"/>
        <v>0</v>
      </c>
      <c r="O2031" s="36"/>
      <c r="P2031" s="37"/>
      <c r="Q2031" s="44">
        <f t="shared" ref="Q2031" si="48781">parseTime(O2031)-(P2032=INT(RIGHT($F2031, 1)))</f>
        <v>0</v>
      </c>
      <c r="R2031" s="45">
        <f t="shared" si="48704"/>
        <v>0</v>
      </c>
      <c r="S2031" s="36"/>
      <c r="T2031" s="37"/>
      <c r="U2031" s="44">
        <f t="shared" ref="U2031" si="48782">parseTime(S2031)-(T2032=INT(RIGHT($F2031, 1)))</f>
        <v>0</v>
      </c>
      <c r="V2031" s="45">
        <f t="shared" si="48706"/>
        <v>0</v>
      </c>
      <c r="W2031" s="36"/>
      <c r="X2031" s="37"/>
      <c r="Y2031" s="44">
        <f t="shared" ref="Y2031" si="48783">parseTime(W2031)-(X2032=INT(RIGHT($F2031, 1)))</f>
        <v>0</v>
      </c>
      <c r="Z2031" s="45">
        <f t="shared" si="48708"/>
        <v>0</v>
      </c>
      <c r="AA2031" s="36"/>
      <c r="AB2031" s="37"/>
      <c r="AC2031" s="44">
        <f t="shared" ref="AC2031" si="48784">parseTime(AA2031)-(AB2032=INT(RIGHT($F2031, 1)))</f>
        <v>0</v>
      </c>
      <c r="AD2031" s="45">
        <f t="shared" si="48710"/>
        <v>0</v>
      </c>
      <c r="AE2031" s="36"/>
      <c r="AF2031" s="37"/>
      <c r="AG2031" s="44">
        <f t="shared" ref="AG2031" si="48785">parseTime(AE2031)-(AF2032=INT(RIGHT($F2031, 1)))</f>
        <v>0</v>
      </c>
      <c r="AH2031" s="45">
        <f t="shared" si="48712"/>
        <v>0</v>
      </c>
      <c r="AI2031" s="36"/>
      <c r="AJ2031" s="37"/>
      <c r="AK2031" s="44">
        <f>parseTime(AI2031)-(AJ2032=INT(RIGHT($F2031, 1)))</f>
        <v>0</v>
      </c>
      <c r="AL2031" s="45">
        <f t="shared" si="48713"/>
        <v>0</v>
      </c>
      <c r="AM2031" s="36"/>
      <c r="AN2031" s="37"/>
      <c r="AO2031" s="44">
        <f t="shared" ref="AO2031" si="48786">parseTime(AM2031)-(AN2032=INT(RIGHT($F2031, 1)))</f>
        <v>0</v>
      </c>
      <c r="AP2031" s="45">
        <f t="shared" si="48715"/>
        <v>0</v>
      </c>
      <c r="AQ2031" s="36"/>
      <c r="AR2031" s="37"/>
      <c r="AS2031" s="44">
        <f t="shared" ref="AS2031" si="48787">parseTime(AQ2031)-(AR2032=INT(RIGHT($F2031, 1)))</f>
        <v>0</v>
      </c>
      <c r="AT2031" s="45">
        <f t="shared" si="48717"/>
        <v>0</v>
      </c>
      <c r="AU2031" s="36"/>
      <c r="AV2031" s="37"/>
      <c r="AW2031" s="44">
        <f>parseTime(AU2031)-(AV2032=INT(RIGHT($F2031, 1)))</f>
        <v>0</v>
      </c>
      <c r="AX2031" s="45">
        <f t="shared" si="48718"/>
        <v>0</v>
      </c>
      <c r="AY2031" s="36"/>
      <c r="AZ2031" s="37"/>
      <c r="BA2031" s="44">
        <f>parseTime(AY2031)-(AZ2032=INT(RIGHT($F2031, 1)))</f>
        <v>0</v>
      </c>
      <c r="BB2031" s="45">
        <f t="shared" si="48719"/>
        <v>0</v>
      </c>
      <c r="BC2031" s="36"/>
      <c r="BD2031" s="37"/>
      <c r="BE2031" s="44">
        <f>parseTime(BC2031)-(BD2032=INT(RIGHT($F2031, 1)))</f>
        <v>0</v>
      </c>
      <c r="BF2031" s="45">
        <f t="shared" si="48720"/>
        <v>0</v>
      </c>
      <c r="BG2031" s="36"/>
      <c r="BH2031" s="37"/>
      <c r="BI2031" s="44">
        <f>parseTime(BG2031)-(BH2032=INT(RIGHT($F2031, 1)))</f>
        <v>0</v>
      </c>
      <c r="BJ2031" s="45">
        <f t="shared" si="48721"/>
        <v>0</v>
      </c>
      <c r="BK2031" s="36"/>
      <c r="BL2031" s="37"/>
      <c r="BM2031" s="44">
        <f>parseTime(BK2031)-(BL2032=INT(RIGHT($F2031, 1)))</f>
        <v>0</v>
      </c>
      <c r="BN2031" s="45">
        <f t="shared" si="48722"/>
        <v>0</v>
      </c>
      <c r="BO2031" s="36"/>
      <c r="BP2031" s="37"/>
      <c r="BQ2031" s="44">
        <f t="shared" ref="BQ2031" si="48788">parseTime(BO2031)-(BP2032=INT(RIGHT($F2031, 1)))</f>
        <v>0</v>
      </c>
      <c r="BR2031" s="45">
        <f t="shared" si="48724"/>
        <v>0</v>
      </c>
      <c r="BS2031" s="36"/>
      <c r="BT2031" s="37"/>
      <c r="BU2031" s="44">
        <f t="shared" ref="BU2031" si="48789">parseTime(BS2031)-(BT2032=INT(RIGHT($F2031, 1)))</f>
        <v>0</v>
      </c>
      <c r="BV2031" s="45">
        <f t="shared" si="48726"/>
        <v>0</v>
      </c>
      <c r="BW2031" s="36"/>
      <c r="BX2031" s="37"/>
      <c r="BY2031" s="44">
        <f t="shared" ref="BY2031" si="48790">parseTime(BW2031)-(BX2032=INT(RIGHT($F2031, 1)))</f>
        <v>0</v>
      </c>
      <c r="BZ2031" s="45">
        <f t="shared" si="48728"/>
        <v>0</v>
      </c>
      <c r="CA2031" s="36"/>
      <c r="CB2031" s="37"/>
      <c r="CC2031" s="44">
        <f t="shared" ref="CC2031" si="48791">parseTime(CA2031)-(CB2032=INT(RIGHT($F2031, 1)))</f>
        <v>0</v>
      </c>
      <c r="CD2031" s="45">
        <f t="shared" si="48730"/>
        <v>0</v>
      </c>
      <c r="CE2031" s="36"/>
      <c r="CF2031" s="37"/>
      <c r="CG2031" s="44">
        <f t="shared" ref="CG2031" si="48792">parseTime(CE2031)-(CF2032=INT(RIGHT($F2031, 1)))</f>
        <v>0</v>
      </c>
      <c r="CH2031" s="45">
        <f t="shared" si="48732"/>
        <v>0</v>
      </c>
    </row>
    <row r="2032" spans="1:86" x14ac:dyDescent="0.25">
      <c r="A2032" s="56"/>
      <c r="B2032" s="57"/>
      <c r="C2032" s="14">
        <f t="shared" si="48748"/>
        <v>0</v>
      </c>
      <c r="D2032" s="14"/>
      <c r="E2032" s="20">
        <f t="shared" ref="E2032" si="48793">((7.5/2)-0.5+E2031)*8</f>
        <v>63.2</v>
      </c>
      <c r="F2032" s="51"/>
      <c r="G2032" s="46" t="s">
        <v>134</v>
      </c>
      <c r="H2032" s="38">
        <f t="shared" ref="H2032" si="48794">lunchAdjust(G2027:H2031)</f>
        <v>1</v>
      </c>
      <c r="I2032" s="48" t="s">
        <v>0</v>
      </c>
      <c r="J2032" s="39">
        <f t="shared" ref="J2032" si="48795">SUMPRODUCT(I2027:I2031*J2027:J2031)</f>
        <v>8</v>
      </c>
      <c r="K2032" s="46" t="s">
        <v>134</v>
      </c>
      <c r="L2032" s="38">
        <f t="shared" ref="L2032" si="48796">lunchAdjust(K2027:L2031)</f>
        <v>1</v>
      </c>
      <c r="M2032" s="48" t="s">
        <v>0</v>
      </c>
      <c r="N2032" s="39">
        <f t="shared" ref="N2032" si="48797">SUMPRODUCT(M2027:M2031*N2027:N2031)</f>
        <v>8</v>
      </c>
      <c r="O2032" s="46" t="s">
        <v>134</v>
      </c>
      <c r="P2032" s="38">
        <f t="shared" ref="P2032" si="48798">lunchAdjust(O2027:P2031)</f>
        <v>1</v>
      </c>
      <c r="Q2032" s="48" t="s">
        <v>0</v>
      </c>
      <c r="R2032" s="39">
        <f t="shared" ref="R2032" si="48799">SUMPRODUCT(Q2027:Q2031*R2027:R2031)</f>
        <v>8</v>
      </c>
      <c r="S2032" s="46" t="s">
        <v>134</v>
      </c>
      <c r="T2032" s="38">
        <f t="shared" ref="T2032" si="48800">lunchAdjust(S2027:T2031)</f>
        <v>1</v>
      </c>
      <c r="U2032" s="48" t="s">
        <v>0</v>
      </c>
      <c r="V2032" s="39">
        <f t="shared" ref="V2032" si="48801">SUMPRODUCT(U2027:U2031*V2027:V2031)</f>
        <v>8</v>
      </c>
      <c r="W2032" s="46" t="s">
        <v>134</v>
      </c>
      <c r="X2032" s="38">
        <f t="shared" ref="X2032" si="48802">lunchAdjust(W2027:X2031)</f>
        <v>0</v>
      </c>
      <c r="Y2032" s="48" t="s">
        <v>0</v>
      </c>
      <c r="Z2032" s="39">
        <f t="shared" ref="Z2032" si="48803">SUMPRODUCT(Y2027:Y2031*Z2027:Z2031)</f>
        <v>0</v>
      </c>
      <c r="AA2032" s="46" t="s">
        <v>134</v>
      </c>
      <c r="AB2032" s="38">
        <f t="shared" ref="AB2032" si="48804">lunchAdjust(AA2027:AB2031)</f>
        <v>1</v>
      </c>
      <c r="AC2032" s="48" t="s">
        <v>0</v>
      </c>
      <c r="AD2032" s="39">
        <f t="shared" ref="AD2032" si="48805">SUMPRODUCT(AC2027:AC2031*AD2027:AD2031)</f>
        <v>8</v>
      </c>
      <c r="AE2032" s="46" t="s">
        <v>134</v>
      </c>
      <c r="AF2032" s="38">
        <f t="shared" ref="AF2032" si="48806">lunchAdjust(AE2027:AF2031)</f>
        <v>0</v>
      </c>
      <c r="AG2032" s="48" t="s">
        <v>0</v>
      </c>
      <c r="AH2032" s="39">
        <f t="shared" ref="AH2032" si="48807">SUMPRODUCT(AG2027:AG2031*AH2027:AH2031)</f>
        <v>0</v>
      </c>
      <c r="AI2032" s="46" t="s">
        <v>134</v>
      </c>
      <c r="AJ2032" s="38">
        <f t="shared" ref="AJ2032" si="48808">lunchAdjust(AI2027:AJ2031)</f>
        <v>1</v>
      </c>
      <c r="AK2032" s="48" t="s">
        <v>0</v>
      </c>
      <c r="AL2032" s="39">
        <f t="shared" ref="AL2032" si="48809">SUMPRODUCT(AK2027:AK2031*AL2027:AL2031)</f>
        <v>8</v>
      </c>
      <c r="AM2032" s="46" t="s">
        <v>134</v>
      </c>
      <c r="AN2032" s="38">
        <f t="shared" ref="AN2032" si="48810">lunchAdjust(AM2027:AN2031)</f>
        <v>0</v>
      </c>
      <c r="AO2032" s="48" t="s">
        <v>0</v>
      </c>
      <c r="AP2032" s="39">
        <f t="shared" ref="AP2032" si="48811">SUMPRODUCT(AO2027:AO2031*AP2027:AP2031)</f>
        <v>0</v>
      </c>
      <c r="AQ2032" s="46" t="s">
        <v>134</v>
      </c>
      <c r="AR2032" s="38">
        <f t="shared" ref="AR2032" si="48812">lunchAdjust(AQ2027:AR2031)</f>
        <v>0</v>
      </c>
      <c r="AS2032" s="48" t="s">
        <v>0</v>
      </c>
      <c r="AT2032" s="39">
        <f t="shared" ref="AT2032" si="48813">SUMPRODUCT(AS2027:AS2031*AT2027:AT2031)</f>
        <v>0</v>
      </c>
      <c r="AU2032" s="46" t="s">
        <v>134</v>
      </c>
      <c r="AV2032" s="38">
        <f t="shared" ref="AV2032" si="48814">lunchAdjust(AU2027:AV2031)</f>
        <v>0</v>
      </c>
      <c r="AW2032" s="48" t="s">
        <v>0</v>
      </c>
      <c r="AX2032" s="39">
        <f t="shared" ref="AX2032" si="48815">SUMPRODUCT(AW2027:AW2031*AX2027:AX2031)</f>
        <v>0</v>
      </c>
      <c r="AY2032" s="46" t="s">
        <v>134</v>
      </c>
      <c r="AZ2032" s="38">
        <f t="shared" ref="AZ2032" si="48816">lunchAdjust(AY2027:AZ2031)</f>
        <v>0</v>
      </c>
      <c r="BA2032" s="48" t="s">
        <v>0</v>
      </c>
      <c r="BB2032" s="39">
        <f t="shared" ref="BB2032" si="48817">SUMPRODUCT(BA2027:BA2031*BB2027:BB2031)</f>
        <v>0</v>
      </c>
      <c r="BC2032" s="46" t="s">
        <v>134</v>
      </c>
      <c r="BD2032" s="38">
        <f t="shared" ref="BD2032" si="48818">lunchAdjust(BC2027:BD2031)</f>
        <v>0</v>
      </c>
      <c r="BE2032" s="48" t="s">
        <v>0</v>
      </c>
      <c r="BF2032" s="39">
        <f t="shared" ref="BF2032" si="48819">SUMPRODUCT(BE2027:BE2031*BF2027:BF2031)</f>
        <v>0</v>
      </c>
      <c r="BG2032" s="46" t="s">
        <v>134</v>
      </c>
      <c r="BH2032" s="38">
        <f t="shared" ref="BH2032" si="48820">lunchAdjust(BG2027:BH2031)</f>
        <v>0</v>
      </c>
      <c r="BI2032" s="48" t="s">
        <v>0</v>
      </c>
      <c r="BJ2032" s="39">
        <f t="shared" ref="BJ2032" si="48821">SUMPRODUCT(BI2027:BI2031*BJ2027:BJ2031)</f>
        <v>0</v>
      </c>
      <c r="BK2032" s="46" t="s">
        <v>134</v>
      </c>
      <c r="BL2032" s="38">
        <f t="shared" ref="BL2032" si="48822">lunchAdjust(BK2027:BL2031)</f>
        <v>0</v>
      </c>
      <c r="BM2032" s="48" t="s">
        <v>0</v>
      </c>
      <c r="BN2032" s="39">
        <f t="shared" ref="BN2032" si="48823">SUMPRODUCT(BM2027:BM2031*BN2027:BN2031)</f>
        <v>0</v>
      </c>
      <c r="BO2032" s="46" t="s">
        <v>134</v>
      </c>
      <c r="BP2032" s="38">
        <f t="shared" ref="BP2032" si="48824">lunchAdjust(BO2027:BP2031)</f>
        <v>0</v>
      </c>
      <c r="BQ2032" s="48" t="s">
        <v>0</v>
      </c>
      <c r="BR2032" s="39">
        <f t="shared" ref="BR2032" si="48825">SUMPRODUCT(BQ2027:BQ2031*BR2027:BR2031)</f>
        <v>0</v>
      </c>
      <c r="BS2032" s="46" t="s">
        <v>134</v>
      </c>
      <c r="BT2032" s="38">
        <f t="shared" ref="BT2032" si="48826">lunchAdjust(BS2027:BT2031)</f>
        <v>1</v>
      </c>
      <c r="BU2032" s="48" t="s">
        <v>0</v>
      </c>
      <c r="BV2032" s="39">
        <f t="shared" ref="BV2032" si="48827">SUMPRODUCT(BU2027:BU2031*BV2027:BV2031)</f>
        <v>8</v>
      </c>
      <c r="BW2032" s="46" t="s">
        <v>134</v>
      </c>
      <c r="BX2032" s="38">
        <f t="shared" ref="BX2032" si="48828">lunchAdjust(BW2027:BX2031)</f>
        <v>0</v>
      </c>
      <c r="BY2032" s="48" t="s">
        <v>0</v>
      </c>
      <c r="BZ2032" s="39">
        <f t="shared" ref="BZ2032" si="48829">SUMPRODUCT(BY2027:BY2031*BZ2027:BZ2031)</f>
        <v>0</v>
      </c>
      <c r="CA2032" s="46" t="s">
        <v>134</v>
      </c>
      <c r="CB2032" s="38">
        <f t="shared" ref="CB2032" si="48830">lunchAdjust(CA2027:CB2031)</f>
        <v>0</v>
      </c>
      <c r="CC2032" s="48" t="s">
        <v>0</v>
      </c>
      <c r="CD2032" s="39">
        <f t="shared" ref="CD2032" si="48831">SUMPRODUCT(CC2027:CC2031*CD2027:CD2031)</f>
        <v>0</v>
      </c>
      <c r="CE2032" s="46" t="s">
        <v>134</v>
      </c>
      <c r="CF2032" s="38">
        <f t="shared" ref="CF2032" si="48832">lunchAdjust(CE2027:CF2031)</f>
        <v>0</v>
      </c>
      <c r="CG2032" s="48" t="s">
        <v>0</v>
      </c>
      <c r="CH2032" s="39">
        <f t="shared" ref="CH2032" si="48833">SUMPRODUCT(CG2027:CG2031*CH2027:CH2031)</f>
        <v>0</v>
      </c>
    </row>
    <row r="2033" spans="1:86" ht="15.75" thickBot="1" x14ac:dyDescent="0.3">
      <c r="A2033" s="58" t="s">
        <v>121</v>
      </c>
      <c r="B2033" s="59">
        <f t="shared" ref="B2033" ca="1" si="48834">roleHours(G2027:CH2033, "OUT")</f>
        <v>0</v>
      </c>
      <c r="C2033" s="54" t="s">
        <v>137</v>
      </c>
      <c r="D2033" s="22">
        <f t="shared" ref="D2033" ca="1" si="48835">roleHours(G2027:CH2033, "PTO")</f>
        <v>0</v>
      </c>
      <c r="E2033" s="23">
        <f t="shared" ref="E2033" ca="1" si="48836">E2032-B2028</f>
        <v>7.2000000000000028</v>
      </c>
      <c r="F2033" s="52"/>
      <c r="G2033" s="47" t="s">
        <v>39</v>
      </c>
      <c r="H2033" s="40">
        <f t="shared" si="48319"/>
        <v>0</v>
      </c>
      <c r="I2033" s="49" t="s">
        <v>135</v>
      </c>
      <c r="J2033" s="41">
        <f t="shared" ref="J2033" si="48837">J2032*G$4</f>
        <v>0</v>
      </c>
      <c r="K2033" s="47" t="s">
        <v>39</v>
      </c>
      <c r="L2033" s="40">
        <f t="shared" ref="L2033" si="48838">SUMPRODUCT(M2027:M2031*(L2027:L2031="PTO"))+SUMPRODUCT(M2027:M2031*(L2027:L2031="HOL"))</f>
        <v>0</v>
      </c>
      <c r="M2033" s="49" t="s">
        <v>135</v>
      </c>
      <c r="N2033" s="41">
        <f t="shared" ref="N2033" si="48839">N2032*K$4</f>
        <v>0</v>
      </c>
      <c r="O2033" s="47" t="s">
        <v>39</v>
      </c>
      <c r="P2033" s="40">
        <f t="shared" ref="P2033" si="48840">SUMPRODUCT(Q2027:Q2031*(P2027:P2031="PTO"))+SUMPRODUCT(Q2027:Q2031*(P2027:P2031="HOL"))</f>
        <v>0</v>
      </c>
      <c r="Q2033" s="49" t="s">
        <v>135</v>
      </c>
      <c r="R2033" s="41">
        <f t="shared" ref="R2033" si="48841">R2032*O$4</f>
        <v>8</v>
      </c>
      <c r="S2033" s="47" t="s">
        <v>39</v>
      </c>
      <c r="T2033" s="40">
        <f t="shared" ref="T2033" si="48842">SUMPRODUCT(U2027:U2031*(T2027:T2031="PTO"))+SUMPRODUCT(U2027:U2031*(T2027:T2031="HOL"))</f>
        <v>0</v>
      </c>
      <c r="U2033" s="49" t="s">
        <v>135</v>
      </c>
      <c r="V2033" s="41">
        <f t="shared" ref="V2033" si="48843">V2032*S$4</f>
        <v>0</v>
      </c>
      <c r="W2033" s="47" t="s">
        <v>39</v>
      </c>
      <c r="X2033" s="40">
        <f t="shared" ref="X2033" si="48844">SUMPRODUCT(Y2027:Y2031*(X2027:X2031="PTO"))+SUMPRODUCT(Y2027:Y2031*(X2027:X2031="HOL"))</f>
        <v>0</v>
      </c>
      <c r="Y2033" s="49" t="s">
        <v>135</v>
      </c>
      <c r="Z2033" s="41">
        <f t="shared" ref="Z2033" si="48845">Z2032*W$4</f>
        <v>0</v>
      </c>
      <c r="AA2033" s="47" t="s">
        <v>39</v>
      </c>
      <c r="AB2033" s="40">
        <f t="shared" ref="AB2033" si="48846">SUMPRODUCT(AC2027:AC2031*(AB2027:AB2031="PTO"))+SUMPRODUCT(AC2027:AC2031*(AB2027:AB2031="HOL"))</f>
        <v>0</v>
      </c>
      <c r="AC2033" s="49" t="s">
        <v>135</v>
      </c>
      <c r="AD2033" s="41">
        <f t="shared" ref="AD2033" si="48847">AD2032*AA$4</f>
        <v>8</v>
      </c>
      <c r="AE2033" s="47" t="s">
        <v>39</v>
      </c>
      <c r="AF2033" s="40">
        <f t="shared" ref="AF2033" si="48848">SUMPRODUCT(AG2027:AG2031*(AF2027:AF2031="PTO"))+SUMPRODUCT(AG2027:AG2031*(AF2027:AF2031="HOL"))</f>
        <v>0</v>
      </c>
      <c r="AG2033" s="49" t="s">
        <v>135</v>
      </c>
      <c r="AH2033" s="41">
        <f t="shared" ref="AH2033" si="48849">AH2032*AE$4</f>
        <v>0</v>
      </c>
      <c r="AI2033" s="47" t="s">
        <v>39</v>
      </c>
      <c r="AJ2033" s="40">
        <f t="shared" ref="AJ2033" si="48850">SUMPRODUCT(AK2027:AK2031*(AJ2027:AJ2031="PTO"))+SUMPRODUCT(AK2027:AK2031*(AJ2027:AJ2031="HOL"))</f>
        <v>0</v>
      </c>
      <c r="AK2033" s="49" t="s">
        <v>135</v>
      </c>
      <c r="AL2033" s="41">
        <f>AL2032*AI$4</f>
        <v>8</v>
      </c>
      <c r="AM2033" s="47" t="s">
        <v>39</v>
      </c>
      <c r="AN2033" s="40">
        <f t="shared" ref="AN2033" si="48851">SUMPRODUCT(AO2027:AO2031*(AN2027:AN2031="PTO"))+SUMPRODUCT(AO2027:AO2031*(AN2027:AN2031="HOL"))</f>
        <v>0</v>
      </c>
      <c r="AO2033" s="49" t="s">
        <v>135</v>
      </c>
      <c r="AP2033" s="41">
        <f t="shared" ref="AP2033" si="48852">AP2032*AM$4</f>
        <v>0</v>
      </c>
      <c r="AQ2033" s="47" t="s">
        <v>39</v>
      </c>
      <c r="AR2033" s="40">
        <f t="shared" ref="AR2033" si="48853">SUMPRODUCT(AS2027:AS2031*(AR2027:AR2031="PTO"))+SUMPRODUCT(AS2027:AS2031*(AR2027:AR2031="HOL"))</f>
        <v>0</v>
      </c>
      <c r="AS2033" s="49" t="s">
        <v>135</v>
      </c>
      <c r="AT2033" s="41">
        <f t="shared" ref="AT2033" si="48854">AT2032*AQ$4</f>
        <v>0</v>
      </c>
      <c r="AU2033" s="47" t="s">
        <v>39</v>
      </c>
      <c r="AV2033" s="40">
        <f t="shared" ref="AV2033" si="48855">SUMPRODUCT(AW2027:AW2031*(AV2027:AV2031="PTO"))+SUMPRODUCT(AW2027:AW2031*(AV2027:AV2031="HOL"))</f>
        <v>0</v>
      </c>
      <c r="AW2033" s="49" t="s">
        <v>135</v>
      </c>
      <c r="AX2033" s="41">
        <f>AX2032*AU$4</f>
        <v>0</v>
      </c>
      <c r="AY2033" s="47" t="s">
        <v>39</v>
      </c>
      <c r="AZ2033" s="40">
        <f t="shared" ref="AZ2033" si="48856">SUMPRODUCT(BA2027:BA2031*(AZ2027:AZ2031="PTO"))+SUMPRODUCT(BA2027:BA2031*(AZ2027:AZ2031="HOL"))</f>
        <v>0</v>
      </c>
      <c r="BA2033" s="49" t="s">
        <v>135</v>
      </c>
      <c r="BB2033" s="41">
        <f>BB2032*AY$4</f>
        <v>0</v>
      </c>
      <c r="BC2033" s="47" t="s">
        <v>39</v>
      </c>
      <c r="BD2033" s="40">
        <f t="shared" ref="BD2033" si="48857">SUMPRODUCT(BE2027:BE2031*(BD2027:BD2031="PTO"))+SUMPRODUCT(BE2027:BE2031*(BD2027:BD2031="HOL"))</f>
        <v>0</v>
      </c>
      <c r="BE2033" s="49" t="s">
        <v>135</v>
      </c>
      <c r="BF2033" s="41">
        <f>BF2032*BC$4</f>
        <v>0</v>
      </c>
      <c r="BG2033" s="47" t="s">
        <v>39</v>
      </c>
      <c r="BH2033" s="40">
        <f t="shared" ref="BH2033" si="48858">SUMPRODUCT(BI2027:BI2031*(BH2027:BH2031="PTO"))+SUMPRODUCT(BI2027:BI2031*(BH2027:BH2031="HOL"))</f>
        <v>0</v>
      </c>
      <c r="BI2033" s="49" t="s">
        <v>135</v>
      </c>
      <c r="BJ2033" s="41">
        <f>BJ2032*BG$4</f>
        <v>0</v>
      </c>
      <c r="BK2033" s="47" t="s">
        <v>39</v>
      </c>
      <c r="BL2033" s="40">
        <f t="shared" ref="BL2033" si="48859">SUMPRODUCT(BM2027:BM2031*(BL2027:BL2031="PTO"))+SUMPRODUCT(BM2027:BM2031*(BL2027:BL2031="HOL"))</f>
        <v>0</v>
      </c>
      <c r="BM2033" s="49" t="s">
        <v>135</v>
      </c>
      <c r="BN2033" s="41">
        <f>BN2032*BK$4</f>
        <v>0</v>
      </c>
      <c r="BO2033" s="47" t="s">
        <v>39</v>
      </c>
      <c r="BP2033" s="40">
        <f t="shared" ref="BP2033" si="48860">SUMPRODUCT(BQ2027:BQ2031*(BP2027:BP2031="PTO"))+SUMPRODUCT(BQ2027:BQ2031*(BP2027:BP2031="HOL"))</f>
        <v>0</v>
      </c>
      <c r="BQ2033" s="49" t="s">
        <v>135</v>
      </c>
      <c r="BR2033" s="41">
        <f t="shared" ref="BR2033" si="48861">BR2032*BO$4</f>
        <v>0</v>
      </c>
      <c r="BS2033" s="47" t="s">
        <v>39</v>
      </c>
      <c r="BT2033" s="40">
        <f t="shared" ref="BT2033" si="48862">SUMPRODUCT(BU2027:BU2031*(BT2027:BT2031="PTO"))+SUMPRODUCT(BU2027:BU2031*(BT2027:BT2031="HOL"))</f>
        <v>0</v>
      </c>
      <c r="BU2033" s="49" t="s">
        <v>135</v>
      </c>
      <c r="BV2033" s="41">
        <f t="shared" ref="BV2033" si="48863">BV2032*BS$4</f>
        <v>8</v>
      </c>
      <c r="BW2033" s="47" t="s">
        <v>39</v>
      </c>
      <c r="BX2033" s="40">
        <f t="shared" ref="BX2033" si="48864">SUMPRODUCT(BY2027:BY2031*(BX2027:BX2031="PTO"))+SUMPRODUCT(BY2027:BY2031*(BX2027:BX2031="HOL"))</f>
        <v>0</v>
      </c>
      <c r="BY2033" s="49" t="s">
        <v>135</v>
      </c>
      <c r="BZ2033" s="41">
        <f t="shared" ref="BZ2033" si="48865">BZ2032*BW$4</f>
        <v>0</v>
      </c>
      <c r="CA2033" s="47" t="s">
        <v>39</v>
      </c>
      <c r="CB2033" s="40">
        <f t="shared" ref="CB2033" si="48866">SUMPRODUCT(CC2027:CC2031*(CB2027:CB2031="PTO"))+SUMPRODUCT(CC2027:CC2031*(CB2027:CB2031="HOL"))</f>
        <v>0</v>
      </c>
      <c r="CC2033" s="49" t="s">
        <v>135</v>
      </c>
      <c r="CD2033" s="41">
        <f t="shared" ref="CD2033" si="48867">CD2032*CA$4</f>
        <v>0</v>
      </c>
      <c r="CE2033" s="47" t="s">
        <v>39</v>
      </c>
      <c r="CF2033" s="40">
        <f t="shared" ref="CF2033" si="48868">SUMPRODUCT(CG2027:CG2031*(CF2027:CF2031="PTO"))+SUMPRODUCT(CG2027:CG2031*(CF2027:CF2031="HOL"))</f>
        <v>0</v>
      </c>
      <c r="CG2033" s="49" t="s">
        <v>135</v>
      </c>
      <c r="CH2033" s="41">
        <f t="shared" ref="CH2033" si="48869">CH2032*CE$4</f>
        <v>0</v>
      </c>
    </row>
    <row r="2034" spans="1:86" x14ac:dyDescent="0.25">
      <c r="A2034" s="70" t="s">
        <v>133</v>
      </c>
      <c r="B2034" s="71">
        <f t="shared" ref="B2034" ca="1" si="48870">D2034-B2035</f>
        <v>8.1979788700045901</v>
      </c>
      <c r="C2034" s="72" t="s">
        <v>122</v>
      </c>
      <c r="D2034" s="71">
        <f>IFERROR(INDEX(Holidays[FTE], MATCH(Entry!E2034, Holidays[Date], 0)), 1)*8*INDEX(FTEguide[[1]:[12]], MATCH(Entry!E2035, FTEguide[Weekday], 0), IF(Entry!E2037&gt;0, Entry!E2037, MONTH(Entry!E2034)))</f>
        <v>61.19797887000459</v>
      </c>
      <c r="E2034" s="60">
        <f t="shared" si="47836"/>
        <v>44118</v>
      </c>
      <c r="F2034" s="50" t="s">
        <v>128</v>
      </c>
      <c r="G2034" s="34" t="s">
        <v>136</v>
      </c>
      <c r="H2034" s="35" t="s">
        <v>23</v>
      </c>
      <c r="I2034" s="42">
        <f t="shared" ref="I2034" si="48871">parseTime(G2034)-(H2039=INT(RIGHT($F2034, 1)))</f>
        <v>8</v>
      </c>
      <c r="J2034" s="43">
        <f t="shared" ref="J2034:J2038" si="48872">isClocked(H2034)</f>
        <v>1</v>
      </c>
      <c r="K2034" s="34" t="s">
        <v>136</v>
      </c>
      <c r="L2034" s="35" t="s">
        <v>23</v>
      </c>
      <c r="M2034" s="42">
        <f t="shared" ref="M2034" si="48873">parseTime(K2034)-(L2039=INT(RIGHT($F2034, 1)))</f>
        <v>8</v>
      </c>
      <c r="N2034" s="43">
        <f t="shared" ref="N2034:N2038" si="48874">isClocked(L2034)</f>
        <v>1</v>
      </c>
      <c r="O2034" s="34" t="s">
        <v>180</v>
      </c>
      <c r="P2034" s="35" t="s">
        <v>23</v>
      </c>
      <c r="Q2034" s="42">
        <f t="shared" ref="Q2034" si="48875">parseTime(O2034)-(P2039=INT(RIGHT($F2034, 1)))</f>
        <v>8</v>
      </c>
      <c r="R2034" s="43">
        <f t="shared" ref="R2034:R2038" si="48876">isClocked(P2034)</f>
        <v>1</v>
      </c>
      <c r="S2034" s="34" t="s">
        <v>227</v>
      </c>
      <c r="T2034" s="35" t="s">
        <v>23</v>
      </c>
      <c r="U2034" s="42">
        <f t="shared" ref="U2034" si="48877">parseTime(S2034)-(T2039=INT(RIGHT($F2034, 1)))</f>
        <v>8</v>
      </c>
      <c r="V2034" s="43">
        <f t="shared" ref="V2034:V2038" si="48878">isClocked(T2034)</f>
        <v>1</v>
      </c>
      <c r="W2034" s="34"/>
      <c r="X2034" s="35"/>
      <c r="Y2034" s="42">
        <f t="shared" ref="Y2034" si="48879">parseTime(W2034)-(X2039=INT(RIGHT($F2034, 1)))</f>
        <v>0</v>
      </c>
      <c r="Z2034" s="43">
        <f t="shared" ref="Z2034:Z2038" si="48880">isClocked(X2034)</f>
        <v>0</v>
      </c>
      <c r="AA2034" s="34" t="s">
        <v>136</v>
      </c>
      <c r="AB2034" s="35" t="s">
        <v>23</v>
      </c>
      <c r="AC2034" s="42">
        <f t="shared" ref="AC2034" si="48881">parseTime(AA2034)-(AB2039=INT(RIGHT($F2034, 1)))</f>
        <v>8</v>
      </c>
      <c r="AD2034" s="43">
        <f t="shared" ref="AD2034:AD2038" si="48882">isClocked(AB2034)</f>
        <v>1</v>
      </c>
      <c r="AE2034" s="34"/>
      <c r="AF2034" s="35"/>
      <c r="AG2034" s="42">
        <f t="shared" ref="AG2034" si="48883">parseTime(AE2034)-(AF2039=INT(RIGHT($F2034, 1)))</f>
        <v>0</v>
      </c>
      <c r="AH2034" s="43">
        <f t="shared" ref="AH2034:AH2038" si="48884">isClocked(AF2034)</f>
        <v>0</v>
      </c>
      <c r="AI2034" s="34"/>
      <c r="AJ2034" s="35"/>
      <c r="AK2034" s="42">
        <f>parseTime(AI2034)-(AJ2039=INT(RIGHT($F2034, 1)))</f>
        <v>0</v>
      </c>
      <c r="AL2034" s="43">
        <f t="shared" ref="AL2034:AL2038" si="48885">isClocked(AJ2034)</f>
        <v>0</v>
      </c>
      <c r="AM2034" s="34"/>
      <c r="AN2034" s="35"/>
      <c r="AO2034" s="42">
        <f t="shared" ref="AO2034" si="48886">parseTime(AM2034)-(AN2039=INT(RIGHT($F2034, 1)))</f>
        <v>0</v>
      </c>
      <c r="AP2034" s="43">
        <f t="shared" ref="AP2034:AP2038" si="48887">isClocked(AN2034)</f>
        <v>0</v>
      </c>
      <c r="AQ2034" s="34"/>
      <c r="AR2034" s="35"/>
      <c r="AS2034" s="42">
        <f t="shared" ref="AS2034" si="48888">parseTime(AQ2034)-(AR2039=INT(RIGHT($F2034, 1)))</f>
        <v>0</v>
      </c>
      <c r="AT2034" s="43">
        <f t="shared" ref="AT2034:AT2038" si="48889">isClocked(AR2034)</f>
        <v>0</v>
      </c>
      <c r="AU2034" s="34"/>
      <c r="AV2034" s="35"/>
      <c r="AW2034" s="42">
        <f>parseTime(AU2034)-(AV2039=INT(RIGHT($F2034, 1)))</f>
        <v>0</v>
      </c>
      <c r="AX2034" s="43">
        <f t="shared" ref="AX2034:AX2038" si="48890">isClocked(AV2034)</f>
        <v>0</v>
      </c>
      <c r="AY2034" s="34"/>
      <c r="AZ2034" s="35"/>
      <c r="BA2034" s="42">
        <f>parseTime(AY2034)-(AZ2039=INT(RIGHT($F2034, 1)))</f>
        <v>0</v>
      </c>
      <c r="BB2034" s="43">
        <f t="shared" ref="BB2034:BB2038" si="48891">isClocked(AZ2034)</f>
        <v>0</v>
      </c>
      <c r="BC2034" s="34"/>
      <c r="BD2034" s="35"/>
      <c r="BE2034" s="42">
        <f>parseTime(BC2034)-(BD2039=INT(RIGHT($F2034, 1)))</f>
        <v>0</v>
      </c>
      <c r="BF2034" s="43">
        <f t="shared" ref="BF2034:BF2038" si="48892">isClocked(BD2034)</f>
        <v>0</v>
      </c>
      <c r="BG2034" s="34"/>
      <c r="BH2034" s="35"/>
      <c r="BI2034" s="42">
        <f>parseTime(BG2034)-(BH2039=INT(RIGHT($F2034, 1)))</f>
        <v>0</v>
      </c>
      <c r="BJ2034" s="43">
        <f t="shared" ref="BJ2034:BJ2038" si="48893">isClocked(BH2034)</f>
        <v>0</v>
      </c>
      <c r="BK2034" s="34"/>
      <c r="BL2034" s="35"/>
      <c r="BM2034" s="42">
        <f>parseTime(BK2034)-(BL2039=INT(RIGHT($F2034, 1)))</f>
        <v>0</v>
      </c>
      <c r="BN2034" s="43">
        <f t="shared" ref="BN2034:BN2038" si="48894">isClocked(BL2034)</f>
        <v>0</v>
      </c>
      <c r="BO2034" s="34" t="s">
        <v>230</v>
      </c>
      <c r="BP2034" s="35" t="s">
        <v>23</v>
      </c>
      <c r="BQ2034" s="42">
        <f t="shared" ref="BQ2034" si="48895">parseTime(BO2034)-(BP2039=INT(RIGHT($F2034, 1)))</f>
        <v>5</v>
      </c>
      <c r="BR2034" s="43">
        <f t="shared" ref="BR2034:BR2038" si="48896">isClocked(BP2034)</f>
        <v>1</v>
      </c>
      <c r="BS2034" s="34" t="s">
        <v>136</v>
      </c>
      <c r="BT2034" s="35" t="s">
        <v>23</v>
      </c>
      <c r="BU2034" s="42">
        <f t="shared" ref="BU2034" si="48897">parseTime(BS2034)-(BT2039=INT(RIGHT($F2034, 1)))</f>
        <v>8</v>
      </c>
      <c r="BV2034" s="43">
        <f t="shared" ref="BV2034:BV2038" si="48898">isClocked(BT2034)</f>
        <v>1</v>
      </c>
      <c r="BW2034" s="34"/>
      <c r="BX2034" s="35"/>
      <c r="BY2034" s="42">
        <f t="shared" ref="BY2034" si="48899">parseTime(BW2034)-(BX2039=INT(RIGHT($F2034, 1)))</f>
        <v>0</v>
      </c>
      <c r="BZ2034" s="43">
        <f t="shared" ref="BZ2034:BZ2038" si="48900">isClocked(BX2034)</f>
        <v>0</v>
      </c>
      <c r="CA2034" s="34"/>
      <c r="CB2034" s="35"/>
      <c r="CC2034" s="42">
        <f t="shared" ref="CC2034" si="48901">parseTime(CA2034)-(CB2039=INT(RIGHT($F2034, 1)))</f>
        <v>0</v>
      </c>
      <c r="CD2034" s="43">
        <f t="shared" ref="CD2034:CD2038" si="48902">isClocked(CB2034)</f>
        <v>0</v>
      </c>
      <c r="CE2034" s="34"/>
      <c r="CF2034" s="35"/>
      <c r="CG2034" s="42">
        <f t="shared" ref="CG2034" si="48903">parseTime(CE2034)-(CF2039=INT(RIGHT($F2034, 1)))</f>
        <v>0</v>
      </c>
      <c r="CH2034" s="43">
        <f t="shared" ref="CH2034:CH2038" si="48904">isClocked(CF2034)</f>
        <v>0</v>
      </c>
    </row>
    <row r="2035" spans="1:86" x14ac:dyDescent="0.25">
      <c r="A2035" s="56" t="s">
        <v>0</v>
      </c>
      <c r="B2035" s="57">
        <f t="shared" ca="1" si="47352"/>
        <v>53</v>
      </c>
      <c r="C2035" s="14" t="s">
        <v>252</v>
      </c>
      <c r="D2035" s="14">
        <f t="shared" si="48560"/>
        <v>53.7</v>
      </c>
      <c r="E2035" s="55" t="str">
        <f t="shared" si="47353"/>
        <v>Wednesday</v>
      </c>
      <c r="F2035" s="51" t="s">
        <v>129</v>
      </c>
      <c r="G2035" s="36"/>
      <c r="H2035" s="37"/>
      <c r="I2035" s="44">
        <f t="shared" ref="I2035" si="48905">parseTime(G2035)-(H2039=INT(RIGHT($F2035, 1)))</f>
        <v>0</v>
      </c>
      <c r="J2035" s="45">
        <f t="shared" si="48872"/>
        <v>0</v>
      </c>
      <c r="K2035" s="36"/>
      <c r="L2035" s="37"/>
      <c r="M2035" s="44">
        <f t="shared" ref="M2035" si="48906">parseTime(K2035)-(L2039=INT(RIGHT($F2035, 1)))</f>
        <v>0</v>
      </c>
      <c r="N2035" s="45">
        <f t="shared" si="48874"/>
        <v>0</v>
      </c>
      <c r="O2035" s="36"/>
      <c r="P2035" s="37"/>
      <c r="Q2035" s="44">
        <f t="shared" ref="Q2035" si="48907">parseTime(O2035)-(P2039=INT(RIGHT($F2035, 1)))</f>
        <v>0</v>
      </c>
      <c r="R2035" s="45">
        <f t="shared" si="48876"/>
        <v>0</v>
      </c>
      <c r="S2035" s="36"/>
      <c r="T2035" s="37"/>
      <c r="U2035" s="44">
        <f t="shared" ref="U2035" si="48908">parseTime(S2035)-(T2039=INT(RIGHT($F2035, 1)))</f>
        <v>0</v>
      </c>
      <c r="V2035" s="45">
        <f t="shared" si="48878"/>
        <v>0</v>
      </c>
      <c r="W2035" s="36"/>
      <c r="X2035" s="37"/>
      <c r="Y2035" s="44">
        <f t="shared" ref="Y2035" si="48909">parseTime(W2035)-(X2039=INT(RIGHT($F2035, 1)))</f>
        <v>0</v>
      </c>
      <c r="Z2035" s="45">
        <f t="shared" si="48880"/>
        <v>0</v>
      </c>
      <c r="AA2035" s="36"/>
      <c r="AB2035" s="37"/>
      <c r="AC2035" s="44">
        <f t="shared" ref="AC2035" si="48910">parseTime(AA2035)-(AB2039=INT(RIGHT($F2035, 1)))</f>
        <v>0</v>
      </c>
      <c r="AD2035" s="45">
        <f t="shared" si="48882"/>
        <v>0</v>
      </c>
      <c r="AE2035" s="36"/>
      <c r="AF2035" s="37"/>
      <c r="AG2035" s="44">
        <f t="shared" ref="AG2035" si="48911">parseTime(AE2035)-(AF2039=INT(RIGHT($F2035, 1)))</f>
        <v>0</v>
      </c>
      <c r="AH2035" s="45">
        <f t="shared" si="48884"/>
        <v>0</v>
      </c>
      <c r="AI2035" s="36"/>
      <c r="AJ2035" s="37"/>
      <c r="AK2035" s="44">
        <f>parseTime(AI2035)-(AJ2039=INT(RIGHT($F2035, 1)))</f>
        <v>0</v>
      </c>
      <c r="AL2035" s="45">
        <f t="shared" si="48885"/>
        <v>0</v>
      </c>
      <c r="AM2035" s="36"/>
      <c r="AN2035" s="37"/>
      <c r="AO2035" s="44">
        <f t="shared" ref="AO2035" si="48912">parseTime(AM2035)-(AN2039=INT(RIGHT($F2035, 1)))</f>
        <v>0</v>
      </c>
      <c r="AP2035" s="45">
        <f t="shared" si="48887"/>
        <v>0</v>
      </c>
      <c r="AQ2035" s="36"/>
      <c r="AR2035" s="37"/>
      <c r="AS2035" s="44">
        <f t="shared" ref="AS2035" si="48913">parseTime(AQ2035)-(AR2039=INT(RIGHT($F2035, 1)))</f>
        <v>0</v>
      </c>
      <c r="AT2035" s="45">
        <f t="shared" si="48889"/>
        <v>0</v>
      </c>
      <c r="AU2035" s="36"/>
      <c r="AV2035" s="37"/>
      <c r="AW2035" s="44">
        <f>parseTime(AU2035)-(AV2039=INT(RIGHT($F2035, 1)))</f>
        <v>0</v>
      </c>
      <c r="AX2035" s="45">
        <f t="shared" si="48890"/>
        <v>0</v>
      </c>
      <c r="AY2035" s="36"/>
      <c r="AZ2035" s="37"/>
      <c r="BA2035" s="44">
        <f>parseTime(AY2035)-(AZ2039=INT(RIGHT($F2035, 1)))</f>
        <v>0</v>
      </c>
      <c r="BB2035" s="45">
        <f t="shared" si="48891"/>
        <v>0</v>
      </c>
      <c r="BC2035" s="36"/>
      <c r="BD2035" s="37"/>
      <c r="BE2035" s="44">
        <f>parseTime(BC2035)-(BD2039=INT(RIGHT($F2035, 1)))</f>
        <v>0</v>
      </c>
      <c r="BF2035" s="45">
        <f t="shared" si="48892"/>
        <v>0</v>
      </c>
      <c r="BG2035" s="36"/>
      <c r="BH2035" s="37"/>
      <c r="BI2035" s="44">
        <f>parseTime(BG2035)-(BH2039=INT(RIGHT($F2035, 1)))</f>
        <v>0</v>
      </c>
      <c r="BJ2035" s="45">
        <f t="shared" si="48893"/>
        <v>0</v>
      </c>
      <c r="BK2035" s="36"/>
      <c r="BL2035" s="37"/>
      <c r="BM2035" s="44">
        <f>parseTime(BK2035)-(BL2039=INT(RIGHT($F2035, 1)))</f>
        <v>0</v>
      </c>
      <c r="BN2035" s="45">
        <f t="shared" si="48894"/>
        <v>0</v>
      </c>
      <c r="BO2035" s="36" t="s">
        <v>151</v>
      </c>
      <c r="BP2035" s="37" t="s">
        <v>28</v>
      </c>
      <c r="BQ2035" s="44">
        <f t="shared" ref="BQ2035" si="48914">parseTime(BO2035)-(BP2039=INT(RIGHT($F2035, 1)))</f>
        <v>3</v>
      </c>
      <c r="BR2035" s="45">
        <f t="shared" si="48896"/>
        <v>1</v>
      </c>
      <c r="BS2035" s="36"/>
      <c r="BT2035" s="37"/>
      <c r="BU2035" s="44">
        <f t="shared" ref="BU2035" si="48915">parseTime(BS2035)-(BT2039=INT(RIGHT($F2035, 1)))</f>
        <v>0</v>
      </c>
      <c r="BV2035" s="45">
        <f t="shared" si="48898"/>
        <v>0</v>
      </c>
      <c r="BW2035" s="36"/>
      <c r="BX2035" s="37"/>
      <c r="BY2035" s="44">
        <f t="shared" ref="BY2035" si="48916">parseTime(BW2035)-(BX2039=INT(RIGHT($F2035, 1)))</f>
        <v>0</v>
      </c>
      <c r="BZ2035" s="45">
        <f t="shared" si="48900"/>
        <v>0</v>
      </c>
      <c r="CA2035" s="36"/>
      <c r="CB2035" s="37"/>
      <c r="CC2035" s="44">
        <f t="shared" ref="CC2035" si="48917">parseTime(CA2035)-(CB2039=INT(RIGHT($F2035, 1)))</f>
        <v>0</v>
      </c>
      <c r="CD2035" s="45">
        <f t="shared" si="48902"/>
        <v>0</v>
      </c>
      <c r="CE2035" s="36"/>
      <c r="CF2035" s="37"/>
      <c r="CG2035" s="44">
        <f t="shared" ref="CG2035" si="48918">parseTime(CE2035)-(CF2039=INT(RIGHT($F2035, 1)))</f>
        <v>0</v>
      </c>
      <c r="CH2035" s="45">
        <f t="shared" si="48904"/>
        <v>0</v>
      </c>
    </row>
    <row r="2036" spans="1:86" x14ac:dyDescent="0.25">
      <c r="A2036" s="56" t="s">
        <v>117</v>
      </c>
      <c r="B2036" s="57">
        <f t="shared" ref="B2036" ca="1" si="48919">roleHours(G2034:CH2040, "MFD")</f>
        <v>53</v>
      </c>
      <c r="C2036" s="14">
        <f t="shared" ref="C2036:C2039" ca="1" si="48920">B2036/8</f>
        <v>6.625</v>
      </c>
      <c r="D2036" s="14">
        <f t="shared" ref="D2036" ca="1" si="48921">B2035-D2035</f>
        <v>-0.70000000000000284</v>
      </c>
      <c r="E2036" s="20" t="s">
        <v>127</v>
      </c>
      <c r="F2036" s="51" t="s">
        <v>130</v>
      </c>
      <c r="G2036" s="36"/>
      <c r="H2036" s="37"/>
      <c r="I2036" s="44">
        <f t="shared" ref="I2036" si="48922">parseTime(G2036)-(H2039=INT(RIGHT($F2036, 1)))</f>
        <v>0</v>
      </c>
      <c r="J2036" s="45">
        <f t="shared" si="48872"/>
        <v>0</v>
      </c>
      <c r="K2036" s="36"/>
      <c r="L2036" s="37"/>
      <c r="M2036" s="44">
        <f t="shared" ref="M2036" si="48923">parseTime(K2036)-(L2039=INT(RIGHT($F2036, 1)))</f>
        <v>0</v>
      </c>
      <c r="N2036" s="45">
        <f t="shared" si="48874"/>
        <v>0</v>
      </c>
      <c r="O2036" s="36"/>
      <c r="P2036" s="37"/>
      <c r="Q2036" s="44">
        <f t="shared" ref="Q2036" si="48924">parseTime(O2036)-(P2039=INT(RIGHT($F2036, 1)))</f>
        <v>0</v>
      </c>
      <c r="R2036" s="45">
        <f t="shared" si="48876"/>
        <v>0</v>
      </c>
      <c r="S2036" s="36"/>
      <c r="T2036" s="37"/>
      <c r="U2036" s="44">
        <f t="shared" ref="U2036" si="48925">parseTime(S2036)-(T2039=INT(RIGHT($F2036, 1)))</f>
        <v>0</v>
      </c>
      <c r="V2036" s="45">
        <f t="shared" si="48878"/>
        <v>0</v>
      </c>
      <c r="W2036" s="36"/>
      <c r="X2036" s="37"/>
      <c r="Y2036" s="44">
        <f t="shared" ref="Y2036" si="48926">parseTime(W2036)-(X2039=INT(RIGHT($F2036, 1)))</f>
        <v>0</v>
      </c>
      <c r="Z2036" s="45">
        <f t="shared" si="48880"/>
        <v>0</v>
      </c>
      <c r="AA2036" s="36"/>
      <c r="AB2036" s="37"/>
      <c r="AC2036" s="44">
        <f t="shared" ref="AC2036" si="48927">parseTime(AA2036)-(AB2039=INT(RIGHT($F2036, 1)))</f>
        <v>0</v>
      </c>
      <c r="AD2036" s="45">
        <f t="shared" si="48882"/>
        <v>0</v>
      </c>
      <c r="AE2036" s="36"/>
      <c r="AF2036" s="37"/>
      <c r="AG2036" s="44">
        <f t="shared" ref="AG2036" si="48928">parseTime(AE2036)-(AF2039=INT(RIGHT($F2036, 1)))</f>
        <v>0</v>
      </c>
      <c r="AH2036" s="45">
        <f t="shared" si="48884"/>
        <v>0</v>
      </c>
      <c r="AI2036" s="36"/>
      <c r="AJ2036" s="37"/>
      <c r="AK2036" s="44">
        <f>parseTime(AI2036)-(AJ2039=INT(RIGHT($F2036, 1)))</f>
        <v>0</v>
      </c>
      <c r="AL2036" s="45">
        <f t="shared" si="48885"/>
        <v>0</v>
      </c>
      <c r="AM2036" s="36"/>
      <c r="AN2036" s="37"/>
      <c r="AO2036" s="44">
        <f t="shared" ref="AO2036" si="48929">parseTime(AM2036)-(AN2039=INT(RIGHT($F2036, 1)))</f>
        <v>0</v>
      </c>
      <c r="AP2036" s="45">
        <f t="shared" si="48887"/>
        <v>0</v>
      </c>
      <c r="AQ2036" s="36"/>
      <c r="AR2036" s="37"/>
      <c r="AS2036" s="44">
        <f t="shared" ref="AS2036" si="48930">parseTime(AQ2036)-(AR2039=INT(RIGHT($F2036, 1)))</f>
        <v>0</v>
      </c>
      <c r="AT2036" s="45">
        <f t="shared" si="48889"/>
        <v>0</v>
      </c>
      <c r="AU2036" s="36"/>
      <c r="AV2036" s="37"/>
      <c r="AW2036" s="44">
        <f>parseTime(AU2036)-(AV2039=INT(RIGHT($F2036, 1)))</f>
        <v>0</v>
      </c>
      <c r="AX2036" s="45">
        <f t="shared" si="48890"/>
        <v>0</v>
      </c>
      <c r="AY2036" s="36"/>
      <c r="AZ2036" s="37"/>
      <c r="BA2036" s="44">
        <f>parseTime(AY2036)-(AZ2039=INT(RIGHT($F2036, 1)))</f>
        <v>0</v>
      </c>
      <c r="BB2036" s="45">
        <f t="shared" si="48891"/>
        <v>0</v>
      </c>
      <c r="BC2036" s="36"/>
      <c r="BD2036" s="37"/>
      <c r="BE2036" s="44">
        <f>parseTime(BC2036)-(BD2039=INT(RIGHT($F2036, 1)))</f>
        <v>0</v>
      </c>
      <c r="BF2036" s="45">
        <f t="shared" si="48892"/>
        <v>0</v>
      </c>
      <c r="BG2036" s="36"/>
      <c r="BH2036" s="37"/>
      <c r="BI2036" s="44">
        <f>parseTime(BG2036)-(BH2039=INT(RIGHT($F2036, 1)))</f>
        <v>0</v>
      </c>
      <c r="BJ2036" s="45">
        <f t="shared" si="48893"/>
        <v>0</v>
      </c>
      <c r="BK2036" s="36"/>
      <c r="BL2036" s="37"/>
      <c r="BM2036" s="44">
        <f>parseTime(BK2036)-(BL2039=INT(RIGHT($F2036, 1)))</f>
        <v>0</v>
      </c>
      <c r="BN2036" s="45">
        <f t="shared" si="48894"/>
        <v>0</v>
      </c>
      <c r="BO2036" s="36"/>
      <c r="BP2036" s="37"/>
      <c r="BQ2036" s="44">
        <f t="shared" ref="BQ2036" si="48931">parseTime(BO2036)-(BP2039=INT(RIGHT($F2036, 1)))</f>
        <v>0</v>
      </c>
      <c r="BR2036" s="45">
        <f t="shared" si="48896"/>
        <v>0</v>
      </c>
      <c r="BS2036" s="36"/>
      <c r="BT2036" s="37"/>
      <c r="BU2036" s="44">
        <f t="shared" ref="BU2036" si="48932">parseTime(BS2036)-(BT2039=INT(RIGHT($F2036, 1)))</f>
        <v>0</v>
      </c>
      <c r="BV2036" s="45">
        <f t="shared" si="48898"/>
        <v>0</v>
      </c>
      <c r="BW2036" s="36"/>
      <c r="BX2036" s="37"/>
      <c r="BY2036" s="44">
        <f t="shared" ref="BY2036" si="48933">parseTime(BW2036)-(BX2039=INT(RIGHT($F2036, 1)))</f>
        <v>0</v>
      </c>
      <c r="BZ2036" s="45">
        <f t="shared" si="48900"/>
        <v>0</v>
      </c>
      <c r="CA2036" s="36"/>
      <c r="CB2036" s="37"/>
      <c r="CC2036" s="44">
        <f t="shared" ref="CC2036" si="48934">parseTime(CA2036)-(CB2039=INT(RIGHT($F2036, 1)))</f>
        <v>0</v>
      </c>
      <c r="CD2036" s="45">
        <f t="shared" si="48902"/>
        <v>0</v>
      </c>
      <c r="CE2036" s="36"/>
      <c r="CF2036" s="37"/>
      <c r="CG2036" s="44">
        <f t="shared" ref="CG2036" si="48935">parseTime(CE2036)-(CF2039=INT(RIGHT($F2036, 1)))</f>
        <v>0</v>
      </c>
      <c r="CH2036" s="45">
        <f t="shared" si="48904"/>
        <v>0</v>
      </c>
    </row>
    <row r="2037" spans="1:86" x14ac:dyDescent="0.25">
      <c r="A2037" s="56"/>
      <c r="B2037" s="57"/>
      <c r="C2037" s="14">
        <f t="shared" si="48920"/>
        <v>0</v>
      </c>
      <c r="D2037" s="14" t="s">
        <v>259</v>
      </c>
      <c r="E2037" s="20">
        <v>4.25</v>
      </c>
      <c r="F2037" s="51" t="s">
        <v>131</v>
      </c>
      <c r="G2037" s="36"/>
      <c r="H2037" s="37"/>
      <c r="I2037" s="44">
        <f t="shared" ref="I2037" si="48936">parseTime(G2037)-(H2039=INT(RIGHT($F2037, 1)))</f>
        <v>0</v>
      </c>
      <c r="J2037" s="45">
        <f t="shared" si="48872"/>
        <v>0</v>
      </c>
      <c r="K2037" s="36"/>
      <c r="L2037" s="37"/>
      <c r="M2037" s="44">
        <f t="shared" ref="M2037" si="48937">parseTime(K2037)-(L2039=INT(RIGHT($F2037, 1)))</f>
        <v>0</v>
      </c>
      <c r="N2037" s="45">
        <f t="shared" si="48874"/>
        <v>0</v>
      </c>
      <c r="O2037" s="36"/>
      <c r="P2037" s="37"/>
      <c r="Q2037" s="44">
        <f t="shared" ref="Q2037" si="48938">parseTime(O2037)-(P2039=INT(RIGHT($F2037, 1)))</f>
        <v>0</v>
      </c>
      <c r="R2037" s="45">
        <f t="shared" si="48876"/>
        <v>0</v>
      </c>
      <c r="S2037" s="36"/>
      <c r="T2037" s="37"/>
      <c r="U2037" s="44">
        <f t="shared" ref="U2037" si="48939">parseTime(S2037)-(T2039=INT(RIGHT($F2037, 1)))</f>
        <v>0</v>
      </c>
      <c r="V2037" s="45">
        <f t="shared" si="48878"/>
        <v>0</v>
      </c>
      <c r="W2037" s="36"/>
      <c r="X2037" s="37"/>
      <c r="Y2037" s="44">
        <f t="shared" ref="Y2037" si="48940">parseTime(W2037)-(X2039=INT(RIGHT($F2037, 1)))</f>
        <v>0</v>
      </c>
      <c r="Z2037" s="45">
        <f t="shared" si="48880"/>
        <v>0</v>
      </c>
      <c r="AA2037" s="36"/>
      <c r="AB2037" s="37"/>
      <c r="AC2037" s="44">
        <f t="shared" ref="AC2037" si="48941">parseTime(AA2037)-(AB2039=INT(RIGHT($F2037, 1)))</f>
        <v>0</v>
      </c>
      <c r="AD2037" s="45">
        <f t="shared" si="48882"/>
        <v>0</v>
      </c>
      <c r="AE2037" s="36"/>
      <c r="AF2037" s="37"/>
      <c r="AG2037" s="44">
        <f t="shared" ref="AG2037" si="48942">parseTime(AE2037)-(AF2039=INT(RIGHT($F2037, 1)))</f>
        <v>0</v>
      </c>
      <c r="AH2037" s="45">
        <f t="shared" si="48884"/>
        <v>0</v>
      </c>
      <c r="AI2037" s="36"/>
      <c r="AJ2037" s="37"/>
      <c r="AK2037" s="44">
        <f>parseTime(AI2037)-(AJ2039=INT(RIGHT($F2037, 1)))</f>
        <v>0</v>
      </c>
      <c r="AL2037" s="45">
        <f t="shared" si="48885"/>
        <v>0</v>
      </c>
      <c r="AM2037" s="36"/>
      <c r="AN2037" s="37"/>
      <c r="AO2037" s="44">
        <f t="shared" ref="AO2037" si="48943">parseTime(AM2037)-(AN2039=INT(RIGHT($F2037, 1)))</f>
        <v>0</v>
      </c>
      <c r="AP2037" s="45">
        <f t="shared" si="48887"/>
        <v>0</v>
      </c>
      <c r="AQ2037" s="36"/>
      <c r="AR2037" s="37"/>
      <c r="AS2037" s="44">
        <f t="shared" ref="AS2037" si="48944">parseTime(AQ2037)-(AR2039=INT(RIGHT($F2037, 1)))</f>
        <v>0</v>
      </c>
      <c r="AT2037" s="45">
        <f t="shared" si="48889"/>
        <v>0</v>
      </c>
      <c r="AU2037" s="36"/>
      <c r="AV2037" s="37"/>
      <c r="AW2037" s="44">
        <f>parseTime(AU2037)-(AV2039=INT(RIGHT($F2037, 1)))</f>
        <v>0</v>
      </c>
      <c r="AX2037" s="45">
        <f t="shared" si="48890"/>
        <v>0</v>
      </c>
      <c r="AY2037" s="36"/>
      <c r="AZ2037" s="37"/>
      <c r="BA2037" s="44">
        <f>parseTime(AY2037)-(AZ2039=INT(RIGHT($F2037, 1)))</f>
        <v>0</v>
      </c>
      <c r="BB2037" s="45">
        <f t="shared" si="48891"/>
        <v>0</v>
      </c>
      <c r="BC2037" s="36"/>
      <c r="BD2037" s="37"/>
      <c r="BE2037" s="44">
        <f>parseTime(BC2037)-(BD2039=INT(RIGHT($F2037, 1)))</f>
        <v>0</v>
      </c>
      <c r="BF2037" s="45">
        <f t="shared" si="48892"/>
        <v>0</v>
      </c>
      <c r="BG2037" s="36"/>
      <c r="BH2037" s="37"/>
      <c r="BI2037" s="44">
        <f>parseTime(BG2037)-(BH2039=INT(RIGHT($F2037, 1)))</f>
        <v>0</v>
      </c>
      <c r="BJ2037" s="45">
        <f t="shared" si="48893"/>
        <v>0</v>
      </c>
      <c r="BK2037" s="36"/>
      <c r="BL2037" s="37"/>
      <c r="BM2037" s="44">
        <f>parseTime(BK2037)-(BL2039=INT(RIGHT($F2037, 1)))</f>
        <v>0</v>
      </c>
      <c r="BN2037" s="45">
        <f t="shared" si="48894"/>
        <v>0</v>
      </c>
      <c r="BO2037" s="36"/>
      <c r="BP2037" s="37"/>
      <c r="BQ2037" s="44">
        <f t="shared" ref="BQ2037" si="48945">parseTime(BO2037)-(BP2039=INT(RIGHT($F2037, 1)))</f>
        <v>0</v>
      </c>
      <c r="BR2037" s="45">
        <f t="shared" si="48896"/>
        <v>0</v>
      </c>
      <c r="BS2037" s="36"/>
      <c r="BT2037" s="37"/>
      <c r="BU2037" s="44">
        <f t="shared" ref="BU2037" si="48946">parseTime(BS2037)-(BT2039=INT(RIGHT($F2037, 1)))</f>
        <v>0</v>
      </c>
      <c r="BV2037" s="45">
        <f t="shared" si="48898"/>
        <v>0</v>
      </c>
      <c r="BW2037" s="36"/>
      <c r="BX2037" s="37"/>
      <c r="BY2037" s="44">
        <f t="shared" ref="BY2037" si="48947">parseTime(BW2037)-(BX2039=INT(RIGHT($F2037, 1)))</f>
        <v>0</v>
      </c>
      <c r="BZ2037" s="45">
        <f t="shared" si="48900"/>
        <v>0</v>
      </c>
      <c r="CA2037" s="36"/>
      <c r="CB2037" s="37"/>
      <c r="CC2037" s="44">
        <f t="shared" ref="CC2037" si="48948">parseTime(CA2037)-(CB2039=INT(RIGHT($F2037, 1)))</f>
        <v>0</v>
      </c>
      <c r="CD2037" s="45">
        <f t="shared" si="48902"/>
        <v>0</v>
      </c>
      <c r="CE2037" s="36"/>
      <c r="CF2037" s="37"/>
      <c r="CG2037" s="44">
        <f t="shared" ref="CG2037" si="48949">parseTime(CE2037)-(CF2039=INT(RIGHT($F2037, 1)))</f>
        <v>0</v>
      </c>
      <c r="CH2037" s="45">
        <f t="shared" si="48904"/>
        <v>0</v>
      </c>
    </row>
    <row r="2038" spans="1:86" x14ac:dyDescent="0.25">
      <c r="A2038" s="56" t="s">
        <v>119</v>
      </c>
      <c r="B2038" s="57">
        <f t="shared" ref="B2038" ca="1" si="48950">roleHours(G2034:CH2040, "MCC")</f>
        <v>0</v>
      </c>
      <c r="C2038" s="14">
        <f t="shared" ca="1" si="48920"/>
        <v>0</v>
      </c>
      <c r="D2038" s="14" t="s">
        <v>260</v>
      </c>
      <c r="E2038" s="20">
        <v>4.6500000000000004</v>
      </c>
      <c r="F2038" s="51" t="s">
        <v>132</v>
      </c>
      <c r="G2038" s="36"/>
      <c r="H2038" s="37"/>
      <c r="I2038" s="44">
        <f t="shared" ref="I2038" si="48951">parseTime(G2038)-(H2039=INT(RIGHT($F2038, 1)))</f>
        <v>0</v>
      </c>
      <c r="J2038" s="45">
        <f t="shared" si="48872"/>
        <v>0</v>
      </c>
      <c r="K2038" s="36"/>
      <c r="L2038" s="37"/>
      <c r="M2038" s="44">
        <f t="shared" ref="M2038" si="48952">parseTime(K2038)-(L2039=INT(RIGHT($F2038, 1)))</f>
        <v>0</v>
      </c>
      <c r="N2038" s="45">
        <f t="shared" si="48874"/>
        <v>0</v>
      </c>
      <c r="O2038" s="36"/>
      <c r="P2038" s="37"/>
      <c r="Q2038" s="44">
        <f t="shared" ref="Q2038" si="48953">parseTime(O2038)-(P2039=INT(RIGHT($F2038, 1)))</f>
        <v>0</v>
      </c>
      <c r="R2038" s="45">
        <f t="shared" si="48876"/>
        <v>0</v>
      </c>
      <c r="S2038" s="36"/>
      <c r="T2038" s="37"/>
      <c r="U2038" s="44">
        <f t="shared" ref="U2038" si="48954">parseTime(S2038)-(T2039=INT(RIGHT($F2038, 1)))</f>
        <v>0</v>
      </c>
      <c r="V2038" s="45">
        <f t="shared" si="48878"/>
        <v>0</v>
      </c>
      <c r="W2038" s="36"/>
      <c r="X2038" s="37"/>
      <c r="Y2038" s="44">
        <f t="shared" ref="Y2038" si="48955">parseTime(W2038)-(X2039=INT(RIGHT($F2038, 1)))</f>
        <v>0</v>
      </c>
      <c r="Z2038" s="45">
        <f t="shared" si="48880"/>
        <v>0</v>
      </c>
      <c r="AA2038" s="36"/>
      <c r="AB2038" s="37"/>
      <c r="AC2038" s="44">
        <f t="shared" ref="AC2038" si="48956">parseTime(AA2038)-(AB2039=INT(RIGHT($F2038, 1)))</f>
        <v>0</v>
      </c>
      <c r="AD2038" s="45">
        <f t="shared" si="48882"/>
        <v>0</v>
      </c>
      <c r="AE2038" s="36"/>
      <c r="AF2038" s="37"/>
      <c r="AG2038" s="44">
        <f t="shared" ref="AG2038" si="48957">parseTime(AE2038)-(AF2039=INT(RIGHT($F2038, 1)))</f>
        <v>0</v>
      </c>
      <c r="AH2038" s="45">
        <f t="shared" si="48884"/>
        <v>0</v>
      </c>
      <c r="AI2038" s="36"/>
      <c r="AJ2038" s="37"/>
      <c r="AK2038" s="44">
        <f>parseTime(AI2038)-(AJ2039=INT(RIGHT($F2038, 1)))</f>
        <v>0</v>
      </c>
      <c r="AL2038" s="45">
        <f t="shared" si="48885"/>
        <v>0</v>
      </c>
      <c r="AM2038" s="36"/>
      <c r="AN2038" s="37"/>
      <c r="AO2038" s="44">
        <f t="shared" ref="AO2038" si="48958">parseTime(AM2038)-(AN2039=INT(RIGHT($F2038, 1)))</f>
        <v>0</v>
      </c>
      <c r="AP2038" s="45">
        <f t="shared" si="48887"/>
        <v>0</v>
      </c>
      <c r="AQ2038" s="36"/>
      <c r="AR2038" s="37"/>
      <c r="AS2038" s="44">
        <f t="shared" ref="AS2038" si="48959">parseTime(AQ2038)-(AR2039=INT(RIGHT($F2038, 1)))</f>
        <v>0</v>
      </c>
      <c r="AT2038" s="45">
        <f t="shared" si="48889"/>
        <v>0</v>
      </c>
      <c r="AU2038" s="36"/>
      <c r="AV2038" s="37"/>
      <c r="AW2038" s="44">
        <f>parseTime(AU2038)-(AV2039=INT(RIGHT($F2038, 1)))</f>
        <v>0</v>
      </c>
      <c r="AX2038" s="45">
        <f t="shared" si="48890"/>
        <v>0</v>
      </c>
      <c r="AY2038" s="36"/>
      <c r="AZ2038" s="37"/>
      <c r="BA2038" s="44">
        <f>parseTime(AY2038)-(AZ2039=INT(RIGHT($F2038, 1)))</f>
        <v>0</v>
      </c>
      <c r="BB2038" s="45">
        <f t="shared" si="48891"/>
        <v>0</v>
      </c>
      <c r="BC2038" s="36"/>
      <c r="BD2038" s="37"/>
      <c r="BE2038" s="44">
        <f>parseTime(BC2038)-(BD2039=INT(RIGHT($F2038, 1)))</f>
        <v>0</v>
      </c>
      <c r="BF2038" s="45">
        <f t="shared" si="48892"/>
        <v>0</v>
      </c>
      <c r="BG2038" s="36"/>
      <c r="BH2038" s="37"/>
      <c r="BI2038" s="44">
        <f>parseTime(BG2038)-(BH2039=INT(RIGHT($F2038, 1)))</f>
        <v>0</v>
      </c>
      <c r="BJ2038" s="45">
        <f t="shared" si="48893"/>
        <v>0</v>
      </c>
      <c r="BK2038" s="36"/>
      <c r="BL2038" s="37"/>
      <c r="BM2038" s="44">
        <f>parseTime(BK2038)-(BL2039=INT(RIGHT($F2038, 1)))</f>
        <v>0</v>
      </c>
      <c r="BN2038" s="45">
        <f t="shared" si="48894"/>
        <v>0</v>
      </c>
      <c r="BO2038" s="36"/>
      <c r="BP2038" s="37"/>
      <c r="BQ2038" s="44">
        <f t="shared" ref="BQ2038" si="48960">parseTime(BO2038)-(BP2039=INT(RIGHT($F2038, 1)))</f>
        <v>0</v>
      </c>
      <c r="BR2038" s="45">
        <f t="shared" si="48896"/>
        <v>0</v>
      </c>
      <c r="BS2038" s="36"/>
      <c r="BT2038" s="37"/>
      <c r="BU2038" s="44">
        <f t="shared" ref="BU2038" si="48961">parseTime(BS2038)-(BT2039=INT(RIGHT($F2038, 1)))</f>
        <v>0</v>
      </c>
      <c r="BV2038" s="45">
        <f t="shared" si="48898"/>
        <v>0</v>
      </c>
      <c r="BW2038" s="36"/>
      <c r="BX2038" s="37"/>
      <c r="BY2038" s="44">
        <f t="shared" ref="BY2038" si="48962">parseTime(BW2038)-(BX2039=INT(RIGHT($F2038, 1)))</f>
        <v>0</v>
      </c>
      <c r="BZ2038" s="45">
        <f t="shared" si="48900"/>
        <v>0</v>
      </c>
      <c r="CA2038" s="36"/>
      <c r="CB2038" s="37"/>
      <c r="CC2038" s="44">
        <f t="shared" ref="CC2038" si="48963">parseTime(CA2038)-(CB2039=INT(RIGHT($F2038, 1)))</f>
        <v>0</v>
      </c>
      <c r="CD2038" s="45">
        <f t="shared" si="48902"/>
        <v>0</v>
      </c>
      <c r="CE2038" s="36"/>
      <c r="CF2038" s="37"/>
      <c r="CG2038" s="44">
        <f t="shared" ref="CG2038" si="48964">parseTime(CE2038)-(CF2039=INT(RIGHT($F2038, 1)))</f>
        <v>0</v>
      </c>
      <c r="CH2038" s="45">
        <f t="shared" si="48904"/>
        <v>0</v>
      </c>
    </row>
    <row r="2039" spans="1:86" x14ac:dyDescent="0.25">
      <c r="A2039" s="56"/>
      <c r="B2039" s="57"/>
      <c r="C2039" s="14">
        <f t="shared" si="48920"/>
        <v>0</v>
      </c>
      <c r="D2039" s="14"/>
      <c r="E2039" s="20">
        <f t="shared" ref="E2039" si="48965">((7.5/2)-0.5+E2038)*8</f>
        <v>63.2</v>
      </c>
      <c r="F2039" s="51"/>
      <c r="G2039" s="46" t="s">
        <v>134</v>
      </c>
      <c r="H2039" s="38">
        <f t="shared" ref="H2039" si="48966">lunchAdjust(G2034:H2038)</f>
        <v>1</v>
      </c>
      <c r="I2039" s="48" t="s">
        <v>0</v>
      </c>
      <c r="J2039" s="39">
        <f t="shared" ref="J2039" si="48967">SUMPRODUCT(I2034:I2038*J2034:J2038)</f>
        <v>8</v>
      </c>
      <c r="K2039" s="46" t="s">
        <v>134</v>
      </c>
      <c r="L2039" s="38">
        <f t="shared" ref="L2039" si="48968">lunchAdjust(K2034:L2038)</f>
        <v>1</v>
      </c>
      <c r="M2039" s="48" t="s">
        <v>0</v>
      </c>
      <c r="N2039" s="39">
        <f t="shared" ref="N2039" si="48969">SUMPRODUCT(M2034:M2038*N2034:N2038)</f>
        <v>8</v>
      </c>
      <c r="O2039" s="46" t="s">
        <v>134</v>
      </c>
      <c r="P2039" s="38">
        <f t="shared" ref="P2039" si="48970">lunchAdjust(O2034:P2038)</f>
        <v>1</v>
      </c>
      <c r="Q2039" s="48" t="s">
        <v>0</v>
      </c>
      <c r="R2039" s="39">
        <f t="shared" ref="R2039" si="48971">SUMPRODUCT(Q2034:Q2038*R2034:R2038)</f>
        <v>8</v>
      </c>
      <c r="S2039" s="46" t="s">
        <v>134</v>
      </c>
      <c r="T2039" s="38">
        <f t="shared" ref="T2039" si="48972">lunchAdjust(S2034:T2038)</f>
        <v>1</v>
      </c>
      <c r="U2039" s="48" t="s">
        <v>0</v>
      </c>
      <c r="V2039" s="39">
        <f t="shared" ref="V2039" si="48973">SUMPRODUCT(U2034:U2038*V2034:V2038)</f>
        <v>8</v>
      </c>
      <c r="W2039" s="46" t="s">
        <v>134</v>
      </c>
      <c r="X2039" s="38">
        <f t="shared" ref="X2039" si="48974">lunchAdjust(W2034:X2038)</f>
        <v>0</v>
      </c>
      <c r="Y2039" s="48" t="s">
        <v>0</v>
      </c>
      <c r="Z2039" s="39">
        <f t="shared" ref="Z2039" si="48975">SUMPRODUCT(Y2034:Y2038*Z2034:Z2038)</f>
        <v>0</v>
      </c>
      <c r="AA2039" s="46" t="s">
        <v>134</v>
      </c>
      <c r="AB2039" s="38">
        <f t="shared" ref="AB2039" si="48976">lunchAdjust(AA2034:AB2038)</f>
        <v>1</v>
      </c>
      <c r="AC2039" s="48" t="s">
        <v>0</v>
      </c>
      <c r="AD2039" s="39">
        <f t="shared" ref="AD2039" si="48977">SUMPRODUCT(AC2034:AC2038*AD2034:AD2038)</f>
        <v>8</v>
      </c>
      <c r="AE2039" s="46" t="s">
        <v>134</v>
      </c>
      <c r="AF2039" s="38">
        <f t="shared" ref="AF2039" si="48978">lunchAdjust(AE2034:AF2038)</f>
        <v>0</v>
      </c>
      <c r="AG2039" s="48" t="s">
        <v>0</v>
      </c>
      <c r="AH2039" s="39">
        <f t="shared" ref="AH2039" si="48979">SUMPRODUCT(AG2034:AG2038*AH2034:AH2038)</f>
        <v>0</v>
      </c>
      <c r="AI2039" s="46" t="s">
        <v>134</v>
      </c>
      <c r="AJ2039" s="38">
        <f t="shared" ref="AJ2039" si="48980">lunchAdjust(AI2034:AJ2038)</f>
        <v>0</v>
      </c>
      <c r="AK2039" s="48" t="s">
        <v>0</v>
      </c>
      <c r="AL2039" s="39">
        <f t="shared" ref="AL2039" si="48981">SUMPRODUCT(AK2034:AK2038*AL2034:AL2038)</f>
        <v>0</v>
      </c>
      <c r="AM2039" s="46" t="s">
        <v>134</v>
      </c>
      <c r="AN2039" s="38">
        <f t="shared" ref="AN2039" si="48982">lunchAdjust(AM2034:AN2038)</f>
        <v>0</v>
      </c>
      <c r="AO2039" s="48" t="s">
        <v>0</v>
      </c>
      <c r="AP2039" s="39">
        <f t="shared" ref="AP2039" si="48983">SUMPRODUCT(AO2034:AO2038*AP2034:AP2038)</f>
        <v>0</v>
      </c>
      <c r="AQ2039" s="46" t="s">
        <v>134</v>
      </c>
      <c r="AR2039" s="38">
        <f t="shared" ref="AR2039" si="48984">lunchAdjust(AQ2034:AR2038)</f>
        <v>0</v>
      </c>
      <c r="AS2039" s="48" t="s">
        <v>0</v>
      </c>
      <c r="AT2039" s="39">
        <f t="shared" ref="AT2039" si="48985">SUMPRODUCT(AS2034:AS2038*AT2034:AT2038)</f>
        <v>0</v>
      </c>
      <c r="AU2039" s="46" t="s">
        <v>134</v>
      </c>
      <c r="AV2039" s="38">
        <f t="shared" ref="AV2039" si="48986">lunchAdjust(AU2034:AV2038)</f>
        <v>0</v>
      </c>
      <c r="AW2039" s="48" t="s">
        <v>0</v>
      </c>
      <c r="AX2039" s="39">
        <f t="shared" ref="AX2039" si="48987">SUMPRODUCT(AW2034:AW2038*AX2034:AX2038)</f>
        <v>0</v>
      </c>
      <c r="AY2039" s="46" t="s">
        <v>134</v>
      </c>
      <c r="AZ2039" s="38">
        <f t="shared" ref="AZ2039" si="48988">lunchAdjust(AY2034:AZ2038)</f>
        <v>0</v>
      </c>
      <c r="BA2039" s="48" t="s">
        <v>0</v>
      </c>
      <c r="BB2039" s="39">
        <f t="shared" ref="BB2039" si="48989">SUMPRODUCT(BA2034:BA2038*BB2034:BB2038)</f>
        <v>0</v>
      </c>
      <c r="BC2039" s="46" t="s">
        <v>134</v>
      </c>
      <c r="BD2039" s="38">
        <f t="shared" ref="BD2039" si="48990">lunchAdjust(BC2034:BD2038)</f>
        <v>0</v>
      </c>
      <c r="BE2039" s="48" t="s">
        <v>0</v>
      </c>
      <c r="BF2039" s="39">
        <f t="shared" ref="BF2039" si="48991">SUMPRODUCT(BE2034:BE2038*BF2034:BF2038)</f>
        <v>0</v>
      </c>
      <c r="BG2039" s="46" t="s">
        <v>134</v>
      </c>
      <c r="BH2039" s="38">
        <f t="shared" ref="BH2039" si="48992">lunchAdjust(BG2034:BH2038)</f>
        <v>0</v>
      </c>
      <c r="BI2039" s="48" t="s">
        <v>0</v>
      </c>
      <c r="BJ2039" s="39">
        <f t="shared" ref="BJ2039" si="48993">SUMPRODUCT(BI2034:BI2038*BJ2034:BJ2038)</f>
        <v>0</v>
      </c>
      <c r="BK2039" s="46" t="s">
        <v>134</v>
      </c>
      <c r="BL2039" s="38">
        <f t="shared" ref="BL2039" si="48994">lunchAdjust(BK2034:BL2038)</f>
        <v>0</v>
      </c>
      <c r="BM2039" s="48" t="s">
        <v>0</v>
      </c>
      <c r="BN2039" s="39">
        <f t="shared" ref="BN2039" si="48995">SUMPRODUCT(BM2034:BM2038*BN2034:BN2038)</f>
        <v>0</v>
      </c>
      <c r="BO2039" s="46" t="s">
        <v>134</v>
      </c>
      <c r="BP2039" s="38">
        <f t="shared" ref="BP2039" si="48996">lunchAdjust(BO2034:BP2038)</f>
        <v>2</v>
      </c>
      <c r="BQ2039" s="48" t="s">
        <v>0</v>
      </c>
      <c r="BR2039" s="39">
        <f t="shared" ref="BR2039" si="48997">SUMPRODUCT(BQ2034:BQ2038*BR2034:BR2038)</f>
        <v>8</v>
      </c>
      <c r="BS2039" s="46" t="s">
        <v>134</v>
      </c>
      <c r="BT2039" s="38">
        <f t="shared" ref="BT2039" si="48998">lunchAdjust(BS2034:BT2038)</f>
        <v>1</v>
      </c>
      <c r="BU2039" s="48" t="s">
        <v>0</v>
      </c>
      <c r="BV2039" s="39">
        <f t="shared" ref="BV2039" si="48999">SUMPRODUCT(BU2034:BU2038*BV2034:BV2038)</f>
        <v>8</v>
      </c>
      <c r="BW2039" s="46" t="s">
        <v>134</v>
      </c>
      <c r="BX2039" s="38">
        <f t="shared" ref="BX2039" si="49000">lunchAdjust(BW2034:BX2038)</f>
        <v>0</v>
      </c>
      <c r="BY2039" s="48" t="s">
        <v>0</v>
      </c>
      <c r="BZ2039" s="39">
        <f t="shared" ref="BZ2039" si="49001">SUMPRODUCT(BY2034:BY2038*BZ2034:BZ2038)</f>
        <v>0</v>
      </c>
      <c r="CA2039" s="46" t="s">
        <v>134</v>
      </c>
      <c r="CB2039" s="38">
        <f t="shared" ref="CB2039" si="49002">lunchAdjust(CA2034:CB2038)</f>
        <v>0</v>
      </c>
      <c r="CC2039" s="48" t="s">
        <v>0</v>
      </c>
      <c r="CD2039" s="39">
        <f t="shared" ref="CD2039" si="49003">SUMPRODUCT(CC2034:CC2038*CD2034:CD2038)</f>
        <v>0</v>
      </c>
      <c r="CE2039" s="46" t="s">
        <v>134</v>
      </c>
      <c r="CF2039" s="38">
        <f t="shared" ref="CF2039" si="49004">lunchAdjust(CE2034:CF2038)</f>
        <v>0</v>
      </c>
      <c r="CG2039" s="48" t="s">
        <v>0</v>
      </c>
      <c r="CH2039" s="39">
        <f t="shared" ref="CH2039" si="49005">SUMPRODUCT(CG2034:CG2038*CH2034:CH2038)</f>
        <v>0</v>
      </c>
    </row>
    <row r="2040" spans="1:86" ht="15.75" thickBot="1" x14ac:dyDescent="0.3">
      <c r="A2040" s="58" t="s">
        <v>121</v>
      </c>
      <c r="B2040" s="59">
        <f t="shared" ref="B2040" ca="1" si="49006">roleHours(G2034:CH2040, "OUT")</f>
        <v>0</v>
      </c>
      <c r="C2040" s="54" t="s">
        <v>137</v>
      </c>
      <c r="D2040" s="22">
        <f t="shared" ref="D2040" ca="1" si="49007">roleHours(G2034:CH2040, "PTO")</f>
        <v>0</v>
      </c>
      <c r="E2040" s="23">
        <f t="shared" ref="E2040" ca="1" si="49008">E2039-B2035</f>
        <v>10.200000000000003</v>
      </c>
      <c r="F2040" s="52"/>
      <c r="G2040" s="47" t="s">
        <v>39</v>
      </c>
      <c r="H2040" s="40">
        <f t="shared" si="48319"/>
        <v>0</v>
      </c>
      <c r="I2040" s="49" t="s">
        <v>135</v>
      </c>
      <c r="J2040" s="41">
        <f t="shared" ref="J2040" si="49009">J2039*G$4</f>
        <v>0</v>
      </c>
      <c r="K2040" s="47" t="s">
        <v>39</v>
      </c>
      <c r="L2040" s="40">
        <f t="shared" ref="L2040" si="49010">SUMPRODUCT(M2034:M2038*(L2034:L2038="PTO"))+SUMPRODUCT(M2034:M2038*(L2034:L2038="HOL"))</f>
        <v>0</v>
      </c>
      <c r="M2040" s="49" t="s">
        <v>135</v>
      </c>
      <c r="N2040" s="41">
        <f t="shared" ref="N2040" si="49011">N2039*K$4</f>
        <v>0</v>
      </c>
      <c r="O2040" s="47" t="s">
        <v>39</v>
      </c>
      <c r="P2040" s="40">
        <f t="shared" ref="P2040" si="49012">SUMPRODUCT(Q2034:Q2038*(P2034:P2038="PTO"))+SUMPRODUCT(Q2034:Q2038*(P2034:P2038="HOL"))</f>
        <v>0</v>
      </c>
      <c r="Q2040" s="49" t="s">
        <v>135</v>
      </c>
      <c r="R2040" s="41">
        <f t="shared" ref="R2040" si="49013">R2039*O$4</f>
        <v>8</v>
      </c>
      <c r="S2040" s="47" t="s">
        <v>39</v>
      </c>
      <c r="T2040" s="40">
        <f t="shared" ref="T2040" si="49014">SUMPRODUCT(U2034:U2038*(T2034:T2038="PTO"))+SUMPRODUCT(U2034:U2038*(T2034:T2038="HOL"))</f>
        <v>0</v>
      </c>
      <c r="U2040" s="49" t="s">
        <v>135</v>
      </c>
      <c r="V2040" s="41">
        <f t="shared" ref="V2040" si="49015">V2039*S$4</f>
        <v>0</v>
      </c>
      <c r="W2040" s="47" t="s">
        <v>39</v>
      </c>
      <c r="X2040" s="40">
        <f t="shared" ref="X2040" si="49016">SUMPRODUCT(Y2034:Y2038*(X2034:X2038="PTO"))+SUMPRODUCT(Y2034:Y2038*(X2034:X2038="HOL"))</f>
        <v>0</v>
      </c>
      <c r="Y2040" s="49" t="s">
        <v>135</v>
      </c>
      <c r="Z2040" s="41">
        <f t="shared" ref="Z2040" si="49017">Z2039*W$4</f>
        <v>0</v>
      </c>
      <c r="AA2040" s="47" t="s">
        <v>39</v>
      </c>
      <c r="AB2040" s="40">
        <f t="shared" ref="AB2040" si="49018">SUMPRODUCT(AC2034:AC2038*(AB2034:AB2038="PTO"))+SUMPRODUCT(AC2034:AC2038*(AB2034:AB2038="HOL"))</f>
        <v>0</v>
      </c>
      <c r="AC2040" s="49" t="s">
        <v>135</v>
      </c>
      <c r="AD2040" s="41">
        <f t="shared" ref="AD2040" si="49019">AD2039*AA$4</f>
        <v>8</v>
      </c>
      <c r="AE2040" s="47" t="s">
        <v>39</v>
      </c>
      <c r="AF2040" s="40">
        <f t="shared" ref="AF2040" si="49020">SUMPRODUCT(AG2034:AG2038*(AF2034:AF2038="PTO"))+SUMPRODUCT(AG2034:AG2038*(AF2034:AF2038="HOL"))</f>
        <v>0</v>
      </c>
      <c r="AG2040" s="49" t="s">
        <v>135</v>
      </c>
      <c r="AH2040" s="41">
        <f t="shared" ref="AH2040" si="49021">AH2039*AE$4</f>
        <v>0</v>
      </c>
      <c r="AI2040" s="47" t="s">
        <v>39</v>
      </c>
      <c r="AJ2040" s="40">
        <f t="shared" ref="AJ2040" si="49022">SUMPRODUCT(AK2034:AK2038*(AJ2034:AJ2038="PTO"))+SUMPRODUCT(AK2034:AK2038*(AJ2034:AJ2038="HOL"))</f>
        <v>0</v>
      </c>
      <c r="AK2040" s="49" t="s">
        <v>135</v>
      </c>
      <c r="AL2040" s="41">
        <f>AL2039*AI$4</f>
        <v>0</v>
      </c>
      <c r="AM2040" s="47" t="s">
        <v>39</v>
      </c>
      <c r="AN2040" s="40">
        <f t="shared" ref="AN2040" si="49023">SUMPRODUCT(AO2034:AO2038*(AN2034:AN2038="PTO"))+SUMPRODUCT(AO2034:AO2038*(AN2034:AN2038="HOL"))</f>
        <v>0</v>
      </c>
      <c r="AO2040" s="49" t="s">
        <v>135</v>
      </c>
      <c r="AP2040" s="41">
        <f t="shared" ref="AP2040" si="49024">AP2039*AM$4</f>
        <v>0</v>
      </c>
      <c r="AQ2040" s="47" t="s">
        <v>39</v>
      </c>
      <c r="AR2040" s="40">
        <f t="shared" ref="AR2040" si="49025">SUMPRODUCT(AS2034:AS2038*(AR2034:AR2038="PTO"))+SUMPRODUCT(AS2034:AS2038*(AR2034:AR2038="HOL"))</f>
        <v>0</v>
      </c>
      <c r="AS2040" s="49" t="s">
        <v>135</v>
      </c>
      <c r="AT2040" s="41">
        <f t="shared" ref="AT2040" si="49026">AT2039*AQ$4</f>
        <v>0</v>
      </c>
      <c r="AU2040" s="47" t="s">
        <v>39</v>
      </c>
      <c r="AV2040" s="40">
        <f t="shared" ref="AV2040" si="49027">SUMPRODUCT(AW2034:AW2038*(AV2034:AV2038="PTO"))+SUMPRODUCT(AW2034:AW2038*(AV2034:AV2038="HOL"))</f>
        <v>0</v>
      </c>
      <c r="AW2040" s="49" t="s">
        <v>135</v>
      </c>
      <c r="AX2040" s="41">
        <f>AX2039*AU$4</f>
        <v>0</v>
      </c>
      <c r="AY2040" s="47" t="s">
        <v>39</v>
      </c>
      <c r="AZ2040" s="40">
        <f t="shared" ref="AZ2040" si="49028">SUMPRODUCT(BA2034:BA2038*(AZ2034:AZ2038="PTO"))+SUMPRODUCT(BA2034:BA2038*(AZ2034:AZ2038="HOL"))</f>
        <v>0</v>
      </c>
      <c r="BA2040" s="49" t="s">
        <v>135</v>
      </c>
      <c r="BB2040" s="41">
        <f>BB2039*AY$4</f>
        <v>0</v>
      </c>
      <c r="BC2040" s="47" t="s">
        <v>39</v>
      </c>
      <c r="BD2040" s="40">
        <f t="shared" ref="BD2040" si="49029">SUMPRODUCT(BE2034:BE2038*(BD2034:BD2038="PTO"))+SUMPRODUCT(BE2034:BE2038*(BD2034:BD2038="HOL"))</f>
        <v>0</v>
      </c>
      <c r="BE2040" s="49" t="s">
        <v>135</v>
      </c>
      <c r="BF2040" s="41">
        <f>BF2039*BC$4</f>
        <v>0</v>
      </c>
      <c r="BG2040" s="47" t="s">
        <v>39</v>
      </c>
      <c r="BH2040" s="40">
        <f t="shared" ref="BH2040" si="49030">SUMPRODUCT(BI2034:BI2038*(BH2034:BH2038="PTO"))+SUMPRODUCT(BI2034:BI2038*(BH2034:BH2038="HOL"))</f>
        <v>0</v>
      </c>
      <c r="BI2040" s="49" t="s">
        <v>135</v>
      </c>
      <c r="BJ2040" s="41">
        <f>BJ2039*BG$4</f>
        <v>0</v>
      </c>
      <c r="BK2040" s="47" t="s">
        <v>39</v>
      </c>
      <c r="BL2040" s="40">
        <f t="shared" ref="BL2040" si="49031">SUMPRODUCT(BM2034:BM2038*(BL2034:BL2038="PTO"))+SUMPRODUCT(BM2034:BM2038*(BL2034:BL2038="HOL"))</f>
        <v>0</v>
      </c>
      <c r="BM2040" s="49" t="s">
        <v>135</v>
      </c>
      <c r="BN2040" s="41">
        <f>BN2039*BK$4</f>
        <v>0</v>
      </c>
      <c r="BO2040" s="47" t="s">
        <v>39</v>
      </c>
      <c r="BP2040" s="40">
        <f t="shared" ref="BP2040" si="49032">SUMPRODUCT(BQ2034:BQ2038*(BP2034:BP2038="PTO"))+SUMPRODUCT(BQ2034:BQ2038*(BP2034:BP2038="HOL"))</f>
        <v>0</v>
      </c>
      <c r="BQ2040" s="49" t="s">
        <v>135</v>
      </c>
      <c r="BR2040" s="41">
        <f t="shared" ref="BR2040" si="49033">BR2039*BO$4</f>
        <v>8</v>
      </c>
      <c r="BS2040" s="47" t="s">
        <v>39</v>
      </c>
      <c r="BT2040" s="40">
        <f t="shared" ref="BT2040" si="49034">SUMPRODUCT(BU2034:BU2038*(BT2034:BT2038="PTO"))+SUMPRODUCT(BU2034:BU2038*(BT2034:BT2038="HOL"))</f>
        <v>0</v>
      </c>
      <c r="BU2040" s="49" t="s">
        <v>135</v>
      </c>
      <c r="BV2040" s="41">
        <f t="shared" ref="BV2040" si="49035">BV2039*BS$4</f>
        <v>8</v>
      </c>
      <c r="BW2040" s="47" t="s">
        <v>39</v>
      </c>
      <c r="BX2040" s="40">
        <f t="shared" ref="BX2040" si="49036">SUMPRODUCT(BY2034:BY2038*(BX2034:BX2038="PTO"))+SUMPRODUCT(BY2034:BY2038*(BX2034:BX2038="HOL"))</f>
        <v>0</v>
      </c>
      <c r="BY2040" s="49" t="s">
        <v>135</v>
      </c>
      <c r="BZ2040" s="41">
        <f t="shared" ref="BZ2040" si="49037">BZ2039*BW$4</f>
        <v>0</v>
      </c>
      <c r="CA2040" s="47" t="s">
        <v>39</v>
      </c>
      <c r="CB2040" s="40">
        <f t="shared" ref="CB2040" si="49038">SUMPRODUCT(CC2034:CC2038*(CB2034:CB2038="PTO"))+SUMPRODUCT(CC2034:CC2038*(CB2034:CB2038="HOL"))</f>
        <v>0</v>
      </c>
      <c r="CC2040" s="49" t="s">
        <v>135</v>
      </c>
      <c r="CD2040" s="41">
        <f t="shared" ref="CD2040" si="49039">CD2039*CA$4</f>
        <v>0</v>
      </c>
      <c r="CE2040" s="47" t="s">
        <v>39</v>
      </c>
      <c r="CF2040" s="40">
        <f t="shared" ref="CF2040" si="49040">SUMPRODUCT(CG2034:CG2038*(CF2034:CF2038="PTO"))+SUMPRODUCT(CG2034:CG2038*(CF2034:CF2038="HOL"))</f>
        <v>0</v>
      </c>
      <c r="CG2040" s="49" t="s">
        <v>135</v>
      </c>
      <c r="CH2040" s="41">
        <f t="shared" ref="CH2040" si="49041">CH2039*CE$4</f>
        <v>0</v>
      </c>
    </row>
    <row r="2041" spans="1:86" x14ac:dyDescent="0.25">
      <c r="A2041" s="70" t="s">
        <v>133</v>
      </c>
      <c r="B2041" s="71">
        <f t="shared" ref="B2041" ca="1" si="49042">D2041-B2042</f>
        <v>6.2420575028357632</v>
      </c>
      <c r="C2041" s="72" t="s">
        <v>122</v>
      </c>
      <c r="D2041" s="71">
        <f>IFERROR(INDEX(Holidays[FTE], MATCH(Entry!E2041, Holidays[Date], 0)), 1)*8*INDEX(FTEguide[[1]:[12]], MATCH(Entry!E2042, FTEguide[Weekday], 0), IF(Entry!E2044&gt;0, Entry!E2044, MONTH(Entry!E2041)))</f>
        <v>62.242057502835763</v>
      </c>
      <c r="E2041" s="60">
        <f t="shared" si="47836"/>
        <v>44119</v>
      </c>
      <c r="F2041" s="50" t="s">
        <v>128</v>
      </c>
      <c r="G2041" s="34" t="s">
        <v>136</v>
      </c>
      <c r="H2041" s="35" t="s">
        <v>23</v>
      </c>
      <c r="I2041" s="42">
        <f t="shared" ref="I2041" si="49043">parseTime(G2041)-(H2046=INT(RIGHT($F2041, 1)))</f>
        <v>8</v>
      </c>
      <c r="J2041" s="43">
        <f t="shared" ref="J2041:J2045" si="49044">isClocked(H2041)</f>
        <v>1</v>
      </c>
      <c r="K2041" s="34" t="s">
        <v>136</v>
      </c>
      <c r="L2041" s="35" t="s">
        <v>23</v>
      </c>
      <c r="M2041" s="42">
        <f t="shared" ref="M2041" si="49045">parseTime(K2041)-(L2046=INT(RIGHT($F2041, 1)))</f>
        <v>8</v>
      </c>
      <c r="N2041" s="43">
        <f t="shared" ref="N2041:N2045" si="49046">isClocked(L2041)</f>
        <v>1</v>
      </c>
      <c r="O2041" s="34" t="s">
        <v>180</v>
      </c>
      <c r="P2041" s="35" t="s">
        <v>23</v>
      </c>
      <c r="Q2041" s="42">
        <f t="shared" ref="Q2041" si="49047">parseTime(O2041)-(P2046=INT(RIGHT($F2041, 1)))</f>
        <v>8</v>
      </c>
      <c r="R2041" s="43">
        <f t="shared" ref="R2041:R2045" si="49048">isClocked(P2041)</f>
        <v>1</v>
      </c>
      <c r="S2041" s="34" t="s">
        <v>227</v>
      </c>
      <c r="T2041" s="35" t="s">
        <v>23</v>
      </c>
      <c r="U2041" s="42">
        <f t="shared" ref="U2041" si="49049">parseTime(S2041)-(T2046=INT(RIGHT($F2041, 1)))</f>
        <v>8</v>
      </c>
      <c r="V2041" s="43">
        <f t="shared" ref="V2041:V2045" si="49050">isClocked(T2041)</f>
        <v>1</v>
      </c>
      <c r="W2041" s="34"/>
      <c r="X2041" s="35"/>
      <c r="Y2041" s="42">
        <f t="shared" ref="Y2041" si="49051">parseTime(W2041)-(X2046=INT(RIGHT($F2041, 1)))</f>
        <v>0</v>
      </c>
      <c r="Z2041" s="43">
        <f t="shared" ref="Z2041:Z2045" si="49052">isClocked(X2041)</f>
        <v>0</v>
      </c>
      <c r="AA2041" s="34" t="s">
        <v>136</v>
      </c>
      <c r="AB2041" s="35" t="s">
        <v>23</v>
      </c>
      <c r="AC2041" s="42">
        <f t="shared" ref="AC2041" si="49053">parseTime(AA2041)-(AB2046=INT(RIGHT($F2041, 1)))</f>
        <v>8</v>
      </c>
      <c r="AD2041" s="43">
        <f t="shared" ref="AD2041:AD2045" si="49054">isClocked(AB2041)</f>
        <v>1</v>
      </c>
      <c r="AE2041" s="34"/>
      <c r="AF2041" s="35"/>
      <c r="AG2041" s="42">
        <f t="shared" ref="AG2041" si="49055">parseTime(AE2041)-(AF2046=INT(RIGHT($F2041, 1)))</f>
        <v>0</v>
      </c>
      <c r="AH2041" s="43">
        <f t="shared" ref="AH2041:AH2045" si="49056">isClocked(AF2041)</f>
        <v>0</v>
      </c>
      <c r="AI2041" s="34" t="s">
        <v>136</v>
      </c>
      <c r="AJ2041" s="35" t="s">
        <v>23</v>
      </c>
      <c r="AK2041" s="42">
        <f>parseTime(AI2041)-(AJ2046=INT(RIGHT($F2041, 1)))</f>
        <v>8</v>
      </c>
      <c r="AL2041" s="43">
        <f t="shared" ref="AL2041:AL2045" si="49057">isClocked(AJ2041)</f>
        <v>1</v>
      </c>
      <c r="AM2041" s="34"/>
      <c r="AN2041" s="35"/>
      <c r="AO2041" s="42">
        <f t="shared" ref="AO2041" si="49058">parseTime(AM2041)-(AN2046=INT(RIGHT($F2041, 1)))</f>
        <v>0</v>
      </c>
      <c r="AP2041" s="43">
        <f t="shared" ref="AP2041:AP2045" si="49059">isClocked(AN2041)</f>
        <v>0</v>
      </c>
      <c r="AQ2041" s="34"/>
      <c r="AR2041" s="35"/>
      <c r="AS2041" s="42">
        <f t="shared" ref="AS2041" si="49060">parseTime(AQ2041)-(AR2046=INT(RIGHT($F2041, 1)))</f>
        <v>0</v>
      </c>
      <c r="AT2041" s="43">
        <f t="shared" ref="AT2041:AT2045" si="49061">isClocked(AR2041)</f>
        <v>0</v>
      </c>
      <c r="AU2041" s="34"/>
      <c r="AV2041" s="35"/>
      <c r="AW2041" s="42">
        <f>parseTime(AU2041)-(AV2046=INT(RIGHT($F2041, 1)))</f>
        <v>0</v>
      </c>
      <c r="AX2041" s="43">
        <f t="shared" ref="AX2041:AX2045" si="49062">isClocked(AV2041)</f>
        <v>0</v>
      </c>
      <c r="AY2041" s="34"/>
      <c r="AZ2041" s="35"/>
      <c r="BA2041" s="42">
        <f>parseTime(AY2041)-(AZ2046=INT(RIGHT($F2041, 1)))</f>
        <v>0</v>
      </c>
      <c r="BB2041" s="43">
        <f t="shared" ref="BB2041:BB2045" si="49063">isClocked(AZ2041)</f>
        <v>0</v>
      </c>
      <c r="BC2041" s="34"/>
      <c r="BD2041" s="35"/>
      <c r="BE2041" s="42">
        <f>parseTime(BC2041)-(BD2046=INT(RIGHT($F2041, 1)))</f>
        <v>0</v>
      </c>
      <c r="BF2041" s="43">
        <f t="shared" ref="BF2041:BF2045" si="49064">isClocked(BD2041)</f>
        <v>0</v>
      </c>
      <c r="BG2041" s="34"/>
      <c r="BH2041" s="35"/>
      <c r="BI2041" s="42">
        <f>parseTime(BG2041)-(BH2046=INT(RIGHT($F2041, 1)))</f>
        <v>0</v>
      </c>
      <c r="BJ2041" s="43">
        <f t="shared" ref="BJ2041:BJ2045" si="49065">isClocked(BH2041)</f>
        <v>0</v>
      </c>
      <c r="BK2041" s="34"/>
      <c r="BL2041" s="35"/>
      <c r="BM2041" s="42">
        <f>parseTime(BK2041)-(BL2046=INT(RIGHT($F2041, 1)))</f>
        <v>0</v>
      </c>
      <c r="BN2041" s="43">
        <f t="shared" ref="BN2041:BN2045" si="49066">isClocked(BL2041)</f>
        <v>0</v>
      </c>
      <c r="BO2041" s="34"/>
      <c r="BP2041" s="35"/>
      <c r="BQ2041" s="42">
        <f t="shared" ref="BQ2041" si="49067">parseTime(BO2041)-(BP2046=INT(RIGHT($F2041, 1)))</f>
        <v>0</v>
      </c>
      <c r="BR2041" s="43">
        <f t="shared" ref="BR2041:BR2045" si="49068">isClocked(BP2041)</f>
        <v>0</v>
      </c>
      <c r="BS2041" s="34" t="s">
        <v>136</v>
      </c>
      <c r="BT2041" s="35" t="s">
        <v>23</v>
      </c>
      <c r="BU2041" s="42">
        <f t="shared" ref="BU2041" si="49069">parseTime(BS2041)-(BT2046=INT(RIGHT($F2041, 1)))</f>
        <v>8</v>
      </c>
      <c r="BV2041" s="43">
        <f t="shared" ref="BV2041:BV2045" si="49070">isClocked(BT2041)</f>
        <v>1</v>
      </c>
      <c r="BW2041" s="34"/>
      <c r="BX2041" s="35"/>
      <c r="BY2041" s="42">
        <f t="shared" ref="BY2041" si="49071">parseTime(BW2041)-(BX2046=INT(RIGHT($F2041, 1)))</f>
        <v>0</v>
      </c>
      <c r="BZ2041" s="43">
        <f t="shared" ref="BZ2041:BZ2045" si="49072">isClocked(BX2041)</f>
        <v>0</v>
      </c>
      <c r="CA2041" s="34"/>
      <c r="CB2041" s="35"/>
      <c r="CC2041" s="42">
        <f t="shared" ref="CC2041" si="49073">parseTime(CA2041)-(CB2046=INT(RIGHT($F2041, 1)))</f>
        <v>0</v>
      </c>
      <c r="CD2041" s="43">
        <f t="shared" ref="CD2041:CD2045" si="49074">isClocked(CB2041)</f>
        <v>0</v>
      </c>
      <c r="CE2041" s="34"/>
      <c r="CF2041" s="35"/>
      <c r="CG2041" s="42">
        <f t="shared" ref="CG2041" si="49075">parseTime(CE2041)-(CF2046=INT(RIGHT($F2041, 1)))</f>
        <v>0</v>
      </c>
      <c r="CH2041" s="43">
        <f t="shared" ref="CH2041:CH2045" si="49076">isClocked(CF2041)</f>
        <v>0</v>
      </c>
    </row>
    <row r="2042" spans="1:86" x14ac:dyDescent="0.25">
      <c r="A2042" s="56" t="s">
        <v>0</v>
      </c>
      <c r="B2042" s="57">
        <f t="shared" ref="B2042:B2105" ca="1" si="49077">SUM(B2043:B2046)</f>
        <v>56</v>
      </c>
      <c r="C2042" s="14" t="s">
        <v>252</v>
      </c>
      <c r="D2042" s="14">
        <f t="shared" si="48560"/>
        <v>53.7</v>
      </c>
      <c r="E2042" s="55" t="str">
        <f t="shared" ref="E2042:E2105" si="49078">TEXT(E2041, "dddd")</f>
        <v>Thursday</v>
      </c>
      <c r="F2042" s="51" t="s">
        <v>129</v>
      </c>
      <c r="G2042" s="36"/>
      <c r="H2042" s="37"/>
      <c r="I2042" s="44">
        <f t="shared" ref="I2042" si="49079">parseTime(G2042)-(H2046=INT(RIGHT($F2042, 1)))</f>
        <v>0</v>
      </c>
      <c r="J2042" s="45">
        <f t="shared" si="49044"/>
        <v>0</v>
      </c>
      <c r="K2042" s="36"/>
      <c r="L2042" s="37"/>
      <c r="M2042" s="44">
        <f t="shared" ref="M2042" si="49080">parseTime(K2042)-(L2046=INT(RIGHT($F2042, 1)))</f>
        <v>0</v>
      </c>
      <c r="N2042" s="45">
        <f t="shared" si="49046"/>
        <v>0</v>
      </c>
      <c r="O2042" s="36"/>
      <c r="P2042" s="37"/>
      <c r="Q2042" s="44">
        <f t="shared" ref="Q2042" si="49081">parseTime(O2042)-(P2046=INT(RIGHT($F2042, 1)))</f>
        <v>0</v>
      </c>
      <c r="R2042" s="45">
        <f t="shared" si="49048"/>
        <v>0</v>
      </c>
      <c r="S2042" s="36"/>
      <c r="T2042" s="37"/>
      <c r="U2042" s="44">
        <f t="shared" ref="U2042" si="49082">parseTime(S2042)-(T2046=INT(RIGHT($F2042, 1)))</f>
        <v>0</v>
      </c>
      <c r="V2042" s="45">
        <f t="shared" si="49050"/>
        <v>0</v>
      </c>
      <c r="W2042" s="36"/>
      <c r="X2042" s="37"/>
      <c r="Y2042" s="44">
        <f t="shared" ref="Y2042" si="49083">parseTime(W2042)-(X2046=INT(RIGHT($F2042, 1)))</f>
        <v>0</v>
      </c>
      <c r="Z2042" s="45">
        <f t="shared" si="49052"/>
        <v>0</v>
      </c>
      <c r="AA2042" s="36"/>
      <c r="AB2042" s="37"/>
      <c r="AC2042" s="44">
        <f t="shared" ref="AC2042" si="49084">parseTime(AA2042)-(AB2046=INT(RIGHT($F2042, 1)))</f>
        <v>0</v>
      </c>
      <c r="AD2042" s="45">
        <f t="shared" si="49054"/>
        <v>0</v>
      </c>
      <c r="AE2042" s="36"/>
      <c r="AF2042" s="37"/>
      <c r="AG2042" s="44">
        <f t="shared" ref="AG2042" si="49085">parseTime(AE2042)-(AF2046=INT(RIGHT($F2042, 1)))</f>
        <v>0</v>
      </c>
      <c r="AH2042" s="45">
        <f t="shared" si="49056"/>
        <v>0</v>
      </c>
      <c r="AI2042" s="36"/>
      <c r="AJ2042" s="37"/>
      <c r="AK2042" s="44">
        <f>parseTime(AI2042)-(AJ2046=INT(RIGHT($F2042, 1)))</f>
        <v>0</v>
      </c>
      <c r="AL2042" s="45">
        <f t="shared" si="49057"/>
        <v>0</v>
      </c>
      <c r="AM2042" s="36"/>
      <c r="AN2042" s="37"/>
      <c r="AO2042" s="44">
        <f t="shared" ref="AO2042" si="49086">parseTime(AM2042)-(AN2046=INT(RIGHT($F2042, 1)))</f>
        <v>0</v>
      </c>
      <c r="AP2042" s="45">
        <f t="shared" si="49059"/>
        <v>0</v>
      </c>
      <c r="AQ2042" s="36"/>
      <c r="AR2042" s="37"/>
      <c r="AS2042" s="44">
        <f t="shared" ref="AS2042" si="49087">parseTime(AQ2042)-(AR2046=INT(RIGHT($F2042, 1)))</f>
        <v>0</v>
      </c>
      <c r="AT2042" s="45">
        <f t="shared" si="49061"/>
        <v>0</v>
      </c>
      <c r="AU2042" s="36"/>
      <c r="AV2042" s="37"/>
      <c r="AW2042" s="44">
        <f>parseTime(AU2042)-(AV2046=INT(RIGHT($F2042, 1)))</f>
        <v>0</v>
      </c>
      <c r="AX2042" s="45">
        <f t="shared" si="49062"/>
        <v>0</v>
      </c>
      <c r="AY2042" s="36"/>
      <c r="AZ2042" s="37"/>
      <c r="BA2042" s="44">
        <f>parseTime(AY2042)-(AZ2046=INT(RIGHT($F2042, 1)))</f>
        <v>0</v>
      </c>
      <c r="BB2042" s="45">
        <f t="shared" si="49063"/>
        <v>0</v>
      </c>
      <c r="BC2042" s="36"/>
      <c r="BD2042" s="37"/>
      <c r="BE2042" s="44">
        <f>parseTime(BC2042)-(BD2046=INT(RIGHT($F2042, 1)))</f>
        <v>0</v>
      </c>
      <c r="BF2042" s="45">
        <f t="shared" si="49064"/>
        <v>0</v>
      </c>
      <c r="BG2042" s="36"/>
      <c r="BH2042" s="37"/>
      <c r="BI2042" s="44">
        <f>parseTime(BG2042)-(BH2046=INT(RIGHT($F2042, 1)))</f>
        <v>0</v>
      </c>
      <c r="BJ2042" s="45">
        <f t="shared" si="49065"/>
        <v>0</v>
      </c>
      <c r="BK2042" s="36"/>
      <c r="BL2042" s="37"/>
      <c r="BM2042" s="44">
        <f>parseTime(BK2042)-(BL2046=INT(RIGHT($F2042, 1)))</f>
        <v>0</v>
      </c>
      <c r="BN2042" s="45">
        <f t="shared" si="49066"/>
        <v>0</v>
      </c>
      <c r="BO2042" s="36"/>
      <c r="BP2042" s="37"/>
      <c r="BQ2042" s="44">
        <f t="shared" ref="BQ2042" si="49088">parseTime(BO2042)-(BP2046=INT(RIGHT($F2042, 1)))</f>
        <v>0</v>
      </c>
      <c r="BR2042" s="45">
        <f t="shared" si="49068"/>
        <v>0</v>
      </c>
      <c r="BS2042" s="36"/>
      <c r="BT2042" s="37"/>
      <c r="BU2042" s="44">
        <f t="shared" ref="BU2042" si="49089">parseTime(BS2042)-(BT2046=INT(RIGHT($F2042, 1)))</f>
        <v>0</v>
      </c>
      <c r="BV2042" s="45">
        <f t="shared" si="49070"/>
        <v>0</v>
      </c>
      <c r="BW2042" s="36"/>
      <c r="BX2042" s="37"/>
      <c r="BY2042" s="44">
        <f t="shared" ref="BY2042" si="49090">parseTime(BW2042)-(BX2046=INT(RIGHT($F2042, 1)))</f>
        <v>0</v>
      </c>
      <c r="BZ2042" s="45">
        <f t="shared" si="49072"/>
        <v>0</v>
      </c>
      <c r="CA2042" s="36"/>
      <c r="CB2042" s="37"/>
      <c r="CC2042" s="44">
        <f t="shared" ref="CC2042" si="49091">parseTime(CA2042)-(CB2046=INT(RIGHT($F2042, 1)))</f>
        <v>0</v>
      </c>
      <c r="CD2042" s="45">
        <f t="shared" si="49074"/>
        <v>0</v>
      </c>
      <c r="CE2042" s="36"/>
      <c r="CF2042" s="37"/>
      <c r="CG2042" s="44">
        <f t="shared" ref="CG2042" si="49092">parseTime(CE2042)-(CF2046=INT(RIGHT($F2042, 1)))</f>
        <v>0</v>
      </c>
      <c r="CH2042" s="45">
        <f t="shared" si="49076"/>
        <v>0</v>
      </c>
    </row>
    <row r="2043" spans="1:86" x14ac:dyDescent="0.25">
      <c r="A2043" s="56" t="s">
        <v>117</v>
      </c>
      <c r="B2043" s="57">
        <f t="shared" ref="B2043" ca="1" si="49093">roleHours(G2041:CH2047, "MFD")</f>
        <v>56</v>
      </c>
      <c r="C2043" s="14">
        <f t="shared" ref="C2043:C2046" ca="1" si="49094">B2043/8</f>
        <v>7</v>
      </c>
      <c r="D2043" s="14">
        <f t="shared" ref="D2043" ca="1" si="49095">B2042-D2042</f>
        <v>2.2999999999999972</v>
      </c>
      <c r="E2043" s="20" t="s">
        <v>127</v>
      </c>
      <c r="F2043" s="51" t="s">
        <v>130</v>
      </c>
      <c r="G2043" s="36"/>
      <c r="H2043" s="37"/>
      <c r="I2043" s="44">
        <f t="shared" ref="I2043" si="49096">parseTime(G2043)-(H2046=INT(RIGHT($F2043, 1)))</f>
        <v>0</v>
      </c>
      <c r="J2043" s="45">
        <f t="shared" si="49044"/>
        <v>0</v>
      </c>
      <c r="K2043" s="36"/>
      <c r="L2043" s="37"/>
      <c r="M2043" s="44">
        <f t="shared" ref="M2043" si="49097">parseTime(K2043)-(L2046=INT(RIGHT($F2043, 1)))</f>
        <v>0</v>
      </c>
      <c r="N2043" s="45">
        <f t="shared" si="49046"/>
        <v>0</v>
      </c>
      <c r="O2043" s="36"/>
      <c r="P2043" s="37"/>
      <c r="Q2043" s="44">
        <f t="shared" ref="Q2043" si="49098">parseTime(O2043)-(P2046=INT(RIGHT($F2043, 1)))</f>
        <v>0</v>
      </c>
      <c r="R2043" s="45">
        <f t="shared" si="49048"/>
        <v>0</v>
      </c>
      <c r="S2043" s="36"/>
      <c r="T2043" s="37"/>
      <c r="U2043" s="44">
        <f t="shared" ref="U2043" si="49099">parseTime(S2043)-(T2046=INT(RIGHT($F2043, 1)))</f>
        <v>0</v>
      </c>
      <c r="V2043" s="45">
        <f t="shared" si="49050"/>
        <v>0</v>
      </c>
      <c r="W2043" s="36"/>
      <c r="X2043" s="37"/>
      <c r="Y2043" s="44">
        <f t="shared" ref="Y2043" si="49100">parseTime(W2043)-(X2046=INT(RIGHT($F2043, 1)))</f>
        <v>0</v>
      </c>
      <c r="Z2043" s="45">
        <f t="shared" si="49052"/>
        <v>0</v>
      </c>
      <c r="AA2043" s="36"/>
      <c r="AB2043" s="37"/>
      <c r="AC2043" s="44">
        <f t="shared" ref="AC2043" si="49101">parseTime(AA2043)-(AB2046=INT(RIGHT($F2043, 1)))</f>
        <v>0</v>
      </c>
      <c r="AD2043" s="45">
        <f t="shared" si="49054"/>
        <v>0</v>
      </c>
      <c r="AE2043" s="36"/>
      <c r="AF2043" s="37"/>
      <c r="AG2043" s="44">
        <f t="shared" ref="AG2043" si="49102">parseTime(AE2043)-(AF2046=INT(RIGHT($F2043, 1)))</f>
        <v>0</v>
      </c>
      <c r="AH2043" s="45">
        <f t="shared" si="49056"/>
        <v>0</v>
      </c>
      <c r="AI2043" s="36"/>
      <c r="AJ2043" s="37"/>
      <c r="AK2043" s="44">
        <f>parseTime(AI2043)-(AJ2046=INT(RIGHT($F2043, 1)))</f>
        <v>0</v>
      </c>
      <c r="AL2043" s="45">
        <f t="shared" si="49057"/>
        <v>0</v>
      </c>
      <c r="AM2043" s="36"/>
      <c r="AN2043" s="37"/>
      <c r="AO2043" s="44">
        <f t="shared" ref="AO2043" si="49103">parseTime(AM2043)-(AN2046=INT(RIGHT($F2043, 1)))</f>
        <v>0</v>
      </c>
      <c r="AP2043" s="45">
        <f t="shared" si="49059"/>
        <v>0</v>
      </c>
      <c r="AQ2043" s="36"/>
      <c r="AR2043" s="37"/>
      <c r="AS2043" s="44">
        <f t="shared" ref="AS2043" si="49104">parseTime(AQ2043)-(AR2046=INT(RIGHT($F2043, 1)))</f>
        <v>0</v>
      </c>
      <c r="AT2043" s="45">
        <f t="shared" si="49061"/>
        <v>0</v>
      </c>
      <c r="AU2043" s="36"/>
      <c r="AV2043" s="37"/>
      <c r="AW2043" s="44">
        <f>parseTime(AU2043)-(AV2046=INT(RIGHT($F2043, 1)))</f>
        <v>0</v>
      </c>
      <c r="AX2043" s="45">
        <f t="shared" si="49062"/>
        <v>0</v>
      </c>
      <c r="AY2043" s="36"/>
      <c r="AZ2043" s="37"/>
      <c r="BA2043" s="44">
        <f>parseTime(AY2043)-(AZ2046=INT(RIGHT($F2043, 1)))</f>
        <v>0</v>
      </c>
      <c r="BB2043" s="45">
        <f t="shared" si="49063"/>
        <v>0</v>
      </c>
      <c r="BC2043" s="36"/>
      <c r="BD2043" s="37"/>
      <c r="BE2043" s="44">
        <f>parseTime(BC2043)-(BD2046=INT(RIGHT($F2043, 1)))</f>
        <v>0</v>
      </c>
      <c r="BF2043" s="45">
        <f t="shared" si="49064"/>
        <v>0</v>
      </c>
      <c r="BG2043" s="36"/>
      <c r="BH2043" s="37"/>
      <c r="BI2043" s="44">
        <f>parseTime(BG2043)-(BH2046=INT(RIGHT($F2043, 1)))</f>
        <v>0</v>
      </c>
      <c r="BJ2043" s="45">
        <f t="shared" si="49065"/>
        <v>0</v>
      </c>
      <c r="BK2043" s="36"/>
      <c r="BL2043" s="37"/>
      <c r="BM2043" s="44">
        <f>parseTime(BK2043)-(BL2046=INT(RIGHT($F2043, 1)))</f>
        <v>0</v>
      </c>
      <c r="BN2043" s="45">
        <f t="shared" si="49066"/>
        <v>0</v>
      </c>
      <c r="BO2043" s="36"/>
      <c r="BP2043" s="37"/>
      <c r="BQ2043" s="44">
        <f t="shared" ref="BQ2043" si="49105">parseTime(BO2043)-(BP2046=INT(RIGHT($F2043, 1)))</f>
        <v>0</v>
      </c>
      <c r="BR2043" s="45">
        <f t="shared" si="49068"/>
        <v>0</v>
      </c>
      <c r="BS2043" s="36"/>
      <c r="BT2043" s="37"/>
      <c r="BU2043" s="44">
        <f t="shared" ref="BU2043" si="49106">parseTime(BS2043)-(BT2046=INT(RIGHT($F2043, 1)))</f>
        <v>0</v>
      </c>
      <c r="BV2043" s="45">
        <f t="shared" si="49070"/>
        <v>0</v>
      </c>
      <c r="BW2043" s="36"/>
      <c r="BX2043" s="37"/>
      <c r="BY2043" s="44">
        <f t="shared" ref="BY2043" si="49107">parseTime(BW2043)-(BX2046=INT(RIGHT($F2043, 1)))</f>
        <v>0</v>
      </c>
      <c r="BZ2043" s="45">
        <f t="shared" si="49072"/>
        <v>0</v>
      </c>
      <c r="CA2043" s="36"/>
      <c r="CB2043" s="37"/>
      <c r="CC2043" s="44">
        <f t="shared" ref="CC2043" si="49108">parseTime(CA2043)-(CB2046=INT(RIGHT($F2043, 1)))</f>
        <v>0</v>
      </c>
      <c r="CD2043" s="45">
        <f t="shared" si="49074"/>
        <v>0</v>
      </c>
      <c r="CE2043" s="36"/>
      <c r="CF2043" s="37"/>
      <c r="CG2043" s="44">
        <f t="shared" ref="CG2043" si="49109">parseTime(CE2043)-(CF2046=INT(RIGHT($F2043, 1)))</f>
        <v>0</v>
      </c>
      <c r="CH2043" s="45">
        <f t="shared" si="49076"/>
        <v>0</v>
      </c>
    </row>
    <row r="2044" spans="1:86" x14ac:dyDescent="0.25">
      <c r="A2044" s="56"/>
      <c r="B2044" s="57"/>
      <c r="C2044" s="14">
        <f t="shared" si="49094"/>
        <v>0</v>
      </c>
      <c r="D2044" s="14" t="s">
        <v>259</v>
      </c>
      <c r="E2044" s="20">
        <v>4.25</v>
      </c>
      <c r="F2044" s="51" t="s">
        <v>131</v>
      </c>
      <c r="G2044" s="36"/>
      <c r="H2044" s="37"/>
      <c r="I2044" s="44">
        <f t="shared" ref="I2044" si="49110">parseTime(G2044)-(H2046=INT(RIGHT($F2044, 1)))</f>
        <v>0</v>
      </c>
      <c r="J2044" s="45">
        <f t="shared" si="49044"/>
        <v>0</v>
      </c>
      <c r="K2044" s="36"/>
      <c r="L2044" s="37"/>
      <c r="M2044" s="44">
        <f t="shared" ref="M2044" si="49111">parseTime(K2044)-(L2046=INT(RIGHT($F2044, 1)))</f>
        <v>0</v>
      </c>
      <c r="N2044" s="45">
        <f t="shared" si="49046"/>
        <v>0</v>
      </c>
      <c r="O2044" s="36"/>
      <c r="P2044" s="37"/>
      <c r="Q2044" s="44">
        <f t="shared" ref="Q2044" si="49112">parseTime(O2044)-(P2046=INT(RIGHT($F2044, 1)))</f>
        <v>0</v>
      </c>
      <c r="R2044" s="45">
        <f t="shared" si="49048"/>
        <v>0</v>
      </c>
      <c r="S2044" s="36"/>
      <c r="T2044" s="37"/>
      <c r="U2044" s="44">
        <f t="shared" ref="U2044" si="49113">parseTime(S2044)-(T2046=INT(RIGHT($F2044, 1)))</f>
        <v>0</v>
      </c>
      <c r="V2044" s="45">
        <f t="shared" si="49050"/>
        <v>0</v>
      </c>
      <c r="W2044" s="36"/>
      <c r="X2044" s="37"/>
      <c r="Y2044" s="44">
        <f t="shared" ref="Y2044" si="49114">parseTime(W2044)-(X2046=INT(RIGHT($F2044, 1)))</f>
        <v>0</v>
      </c>
      <c r="Z2044" s="45">
        <f t="shared" si="49052"/>
        <v>0</v>
      </c>
      <c r="AA2044" s="36"/>
      <c r="AB2044" s="37"/>
      <c r="AC2044" s="44">
        <f t="shared" ref="AC2044" si="49115">parseTime(AA2044)-(AB2046=INT(RIGHT($F2044, 1)))</f>
        <v>0</v>
      </c>
      <c r="AD2044" s="45">
        <f t="shared" si="49054"/>
        <v>0</v>
      </c>
      <c r="AE2044" s="36"/>
      <c r="AF2044" s="37"/>
      <c r="AG2044" s="44">
        <f t="shared" ref="AG2044" si="49116">parseTime(AE2044)-(AF2046=INT(RIGHT($F2044, 1)))</f>
        <v>0</v>
      </c>
      <c r="AH2044" s="45">
        <f t="shared" si="49056"/>
        <v>0</v>
      </c>
      <c r="AI2044" s="36"/>
      <c r="AJ2044" s="37"/>
      <c r="AK2044" s="44">
        <f>parseTime(AI2044)-(AJ2046=INT(RIGHT($F2044, 1)))</f>
        <v>0</v>
      </c>
      <c r="AL2044" s="45">
        <f t="shared" si="49057"/>
        <v>0</v>
      </c>
      <c r="AM2044" s="36"/>
      <c r="AN2044" s="37"/>
      <c r="AO2044" s="44">
        <f t="shared" ref="AO2044" si="49117">parseTime(AM2044)-(AN2046=INT(RIGHT($F2044, 1)))</f>
        <v>0</v>
      </c>
      <c r="AP2044" s="45">
        <f t="shared" si="49059"/>
        <v>0</v>
      </c>
      <c r="AQ2044" s="36"/>
      <c r="AR2044" s="37"/>
      <c r="AS2044" s="44">
        <f t="shared" ref="AS2044" si="49118">parseTime(AQ2044)-(AR2046=INT(RIGHT($F2044, 1)))</f>
        <v>0</v>
      </c>
      <c r="AT2044" s="45">
        <f t="shared" si="49061"/>
        <v>0</v>
      </c>
      <c r="AU2044" s="36"/>
      <c r="AV2044" s="37"/>
      <c r="AW2044" s="44">
        <f>parseTime(AU2044)-(AV2046=INT(RIGHT($F2044, 1)))</f>
        <v>0</v>
      </c>
      <c r="AX2044" s="45">
        <f t="shared" si="49062"/>
        <v>0</v>
      </c>
      <c r="AY2044" s="36"/>
      <c r="AZ2044" s="37"/>
      <c r="BA2044" s="44">
        <f>parseTime(AY2044)-(AZ2046=INT(RIGHT($F2044, 1)))</f>
        <v>0</v>
      </c>
      <c r="BB2044" s="45">
        <f t="shared" si="49063"/>
        <v>0</v>
      </c>
      <c r="BC2044" s="36"/>
      <c r="BD2044" s="37"/>
      <c r="BE2044" s="44">
        <f>parseTime(BC2044)-(BD2046=INT(RIGHT($F2044, 1)))</f>
        <v>0</v>
      </c>
      <c r="BF2044" s="45">
        <f t="shared" si="49064"/>
        <v>0</v>
      </c>
      <c r="BG2044" s="36"/>
      <c r="BH2044" s="37"/>
      <c r="BI2044" s="44">
        <f>parseTime(BG2044)-(BH2046=INT(RIGHT($F2044, 1)))</f>
        <v>0</v>
      </c>
      <c r="BJ2044" s="45">
        <f t="shared" si="49065"/>
        <v>0</v>
      </c>
      <c r="BK2044" s="36"/>
      <c r="BL2044" s="37"/>
      <c r="BM2044" s="44">
        <f>parseTime(BK2044)-(BL2046=INT(RIGHT($F2044, 1)))</f>
        <v>0</v>
      </c>
      <c r="BN2044" s="45">
        <f t="shared" si="49066"/>
        <v>0</v>
      </c>
      <c r="BO2044" s="36"/>
      <c r="BP2044" s="37"/>
      <c r="BQ2044" s="44">
        <f t="shared" ref="BQ2044" si="49119">parseTime(BO2044)-(BP2046=INT(RIGHT($F2044, 1)))</f>
        <v>0</v>
      </c>
      <c r="BR2044" s="45">
        <f t="shared" si="49068"/>
        <v>0</v>
      </c>
      <c r="BS2044" s="36"/>
      <c r="BT2044" s="37"/>
      <c r="BU2044" s="44">
        <f t="shared" ref="BU2044" si="49120">parseTime(BS2044)-(BT2046=INT(RIGHT($F2044, 1)))</f>
        <v>0</v>
      </c>
      <c r="BV2044" s="45">
        <f t="shared" si="49070"/>
        <v>0</v>
      </c>
      <c r="BW2044" s="36"/>
      <c r="BX2044" s="37"/>
      <c r="BY2044" s="44">
        <f t="shared" ref="BY2044" si="49121">parseTime(BW2044)-(BX2046=INT(RIGHT($F2044, 1)))</f>
        <v>0</v>
      </c>
      <c r="BZ2044" s="45">
        <f t="shared" si="49072"/>
        <v>0</v>
      </c>
      <c r="CA2044" s="36"/>
      <c r="CB2044" s="37"/>
      <c r="CC2044" s="44">
        <f t="shared" ref="CC2044" si="49122">parseTime(CA2044)-(CB2046=INT(RIGHT($F2044, 1)))</f>
        <v>0</v>
      </c>
      <c r="CD2044" s="45">
        <f t="shared" si="49074"/>
        <v>0</v>
      </c>
      <c r="CE2044" s="36"/>
      <c r="CF2044" s="37"/>
      <c r="CG2044" s="44">
        <f t="shared" ref="CG2044" si="49123">parseTime(CE2044)-(CF2046=INT(RIGHT($F2044, 1)))</f>
        <v>0</v>
      </c>
      <c r="CH2044" s="45">
        <f t="shared" si="49076"/>
        <v>0</v>
      </c>
    </row>
    <row r="2045" spans="1:86" x14ac:dyDescent="0.25">
      <c r="A2045" s="56" t="s">
        <v>119</v>
      </c>
      <c r="B2045" s="57">
        <f t="shared" ref="B2045" ca="1" si="49124">roleHours(G2041:CH2047, "MCC")</f>
        <v>0</v>
      </c>
      <c r="C2045" s="14">
        <f t="shared" ca="1" si="49094"/>
        <v>0</v>
      </c>
      <c r="D2045" s="14" t="s">
        <v>260</v>
      </c>
      <c r="E2045" s="20">
        <v>4.6500000000000004</v>
      </c>
      <c r="F2045" s="51" t="s">
        <v>132</v>
      </c>
      <c r="G2045" s="36"/>
      <c r="H2045" s="37"/>
      <c r="I2045" s="44">
        <f t="shared" ref="I2045" si="49125">parseTime(G2045)-(H2046=INT(RIGHT($F2045, 1)))</f>
        <v>0</v>
      </c>
      <c r="J2045" s="45">
        <f t="shared" si="49044"/>
        <v>0</v>
      </c>
      <c r="K2045" s="36"/>
      <c r="L2045" s="37"/>
      <c r="M2045" s="44">
        <f t="shared" ref="M2045" si="49126">parseTime(K2045)-(L2046=INT(RIGHT($F2045, 1)))</f>
        <v>0</v>
      </c>
      <c r="N2045" s="45">
        <f t="shared" si="49046"/>
        <v>0</v>
      </c>
      <c r="O2045" s="36"/>
      <c r="P2045" s="37"/>
      <c r="Q2045" s="44">
        <f t="shared" ref="Q2045" si="49127">parseTime(O2045)-(P2046=INT(RIGHT($F2045, 1)))</f>
        <v>0</v>
      </c>
      <c r="R2045" s="45">
        <f t="shared" si="49048"/>
        <v>0</v>
      </c>
      <c r="S2045" s="36"/>
      <c r="T2045" s="37"/>
      <c r="U2045" s="44">
        <f t="shared" ref="U2045" si="49128">parseTime(S2045)-(T2046=INT(RIGHT($F2045, 1)))</f>
        <v>0</v>
      </c>
      <c r="V2045" s="45">
        <f t="shared" si="49050"/>
        <v>0</v>
      </c>
      <c r="W2045" s="36"/>
      <c r="X2045" s="37"/>
      <c r="Y2045" s="44">
        <f t="shared" ref="Y2045" si="49129">parseTime(W2045)-(X2046=INT(RIGHT($F2045, 1)))</f>
        <v>0</v>
      </c>
      <c r="Z2045" s="45">
        <f t="shared" si="49052"/>
        <v>0</v>
      </c>
      <c r="AA2045" s="36"/>
      <c r="AB2045" s="37"/>
      <c r="AC2045" s="44">
        <f t="shared" ref="AC2045" si="49130">parseTime(AA2045)-(AB2046=INT(RIGHT($F2045, 1)))</f>
        <v>0</v>
      </c>
      <c r="AD2045" s="45">
        <f t="shared" si="49054"/>
        <v>0</v>
      </c>
      <c r="AE2045" s="36"/>
      <c r="AF2045" s="37"/>
      <c r="AG2045" s="44">
        <f t="shared" ref="AG2045" si="49131">parseTime(AE2045)-(AF2046=INT(RIGHT($F2045, 1)))</f>
        <v>0</v>
      </c>
      <c r="AH2045" s="45">
        <f t="shared" si="49056"/>
        <v>0</v>
      </c>
      <c r="AI2045" s="36"/>
      <c r="AJ2045" s="37"/>
      <c r="AK2045" s="44">
        <f>parseTime(AI2045)-(AJ2046=INT(RIGHT($F2045, 1)))</f>
        <v>0</v>
      </c>
      <c r="AL2045" s="45">
        <f t="shared" si="49057"/>
        <v>0</v>
      </c>
      <c r="AM2045" s="36"/>
      <c r="AN2045" s="37"/>
      <c r="AO2045" s="44">
        <f t="shared" ref="AO2045" si="49132">parseTime(AM2045)-(AN2046=INT(RIGHT($F2045, 1)))</f>
        <v>0</v>
      </c>
      <c r="AP2045" s="45">
        <f t="shared" si="49059"/>
        <v>0</v>
      </c>
      <c r="AQ2045" s="36"/>
      <c r="AR2045" s="37"/>
      <c r="AS2045" s="44">
        <f t="shared" ref="AS2045" si="49133">parseTime(AQ2045)-(AR2046=INT(RIGHT($F2045, 1)))</f>
        <v>0</v>
      </c>
      <c r="AT2045" s="45">
        <f t="shared" si="49061"/>
        <v>0</v>
      </c>
      <c r="AU2045" s="36"/>
      <c r="AV2045" s="37"/>
      <c r="AW2045" s="44">
        <f>parseTime(AU2045)-(AV2046=INT(RIGHT($F2045, 1)))</f>
        <v>0</v>
      </c>
      <c r="AX2045" s="45">
        <f t="shared" si="49062"/>
        <v>0</v>
      </c>
      <c r="AY2045" s="36"/>
      <c r="AZ2045" s="37"/>
      <c r="BA2045" s="44">
        <f>parseTime(AY2045)-(AZ2046=INT(RIGHT($F2045, 1)))</f>
        <v>0</v>
      </c>
      <c r="BB2045" s="45">
        <f t="shared" si="49063"/>
        <v>0</v>
      </c>
      <c r="BC2045" s="36"/>
      <c r="BD2045" s="37"/>
      <c r="BE2045" s="44">
        <f>parseTime(BC2045)-(BD2046=INT(RIGHT($F2045, 1)))</f>
        <v>0</v>
      </c>
      <c r="BF2045" s="45">
        <f t="shared" si="49064"/>
        <v>0</v>
      </c>
      <c r="BG2045" s="36"/>
      <c r="BH2045" s="37"/>
      <c r="BI2045" s="44">
        <f>parseTime(BG2045)-(BH2046=INT(RIGHT($F2045, 1)))</f>
        <v>0</v>
      </c>
      <c r="BJ2045" s="45">
        <f t="shared" si="49065"/>
        <v>0</v>
      </c>
      <c r="BK2045" s="36"/>
      <c r="BL2045" s="37"/>
      <c r="BM2045" s="44">
        <f>parseTime(BK2045)-(BL2046=INT(RIGHT($F2045, 1)))</f>
        <v>0</v>
      </c>
      <c r="BN2045" s="45">
        <f t="shared" si="49066"/>
        <v>0</v>
      </c>
      <c r="BO2045" s="36"/>
      <c r="BP2045" s="37"/>
      <c r="BQ2045" s="44">
        <f t="shared" ref="BQ2045" si="49134">parseTime(BO2045)-(BP2046=INT(RIGHT($F2045, 1)))</f>
        <v>0</v>
      </c>
      <c r="BR2045" s="45">
        <f t="shared" si="49068"/>
        <v>0</v>
      </c>
      <c r="BS2045" s="36"/>
      <c r="BT2045" s="37"/>
      <c r="BU2045" s="44">
        <f t="shared" ref="BU2045" si="49135">parseTime(BS2045)-(BT2046=INT(RIGHT($F2045, 1)))</f>
        <v>0</v>
      </c>
      <c r="BV2045" s="45">
        <f t="shared" si="49070"/>
        <v>0</v>
      </c>
      <c r="BW2045" s="36"/>
      <c r="BX2045" s="37"/>
      <c r="BY2045" s="44">
        <f t="shared" ref="BY2045" si="49136">parseTime(BW2045)-(BX2046=INT(RIGHT($F2045, 1)))</f>
        <v>0</v>
      </c>
      <c r="BZ2045" s="45">
        <f t="shared" si="49072"/>
        <v>0</v>
      </c>
      <c r="CA2045" s="36"/>
      <c r="CB2045" s="37"/>
      <c r="CC2045" s="44">
        <f t="shared" ref="CC2045" si="49137">parseTime(CA2045)-(CB2046=INT(RIGHT($F2045, 1)))</f>
        <v>0</v>
      </c>
      <c r="CD2045" s="45">
        <f t="shared" si="49074"/>
        <v>0</v>
      </c>
      <c r="CE2045" s="36"/>
      <c r="CF2045" s="37"/>
      <c r="CG2045" s="44">
        <f t="shared" ref="CG2045" si="49138">parseTime(CE2045)-(CF2046=INT(RIGHT($F2045, 1)))</f>
        <v>0</v>
      </c>
      <c r="CH2045" s="45">
        <f t="shared" si="49076"/>
        <v>0</v>
      </c>
    </row>
    <row r="2046" spans="1:86" x14ac:dyDescent="0.25">
      <c r="A2046" s="56"/>
      <c r="B2046" s="57"/>
      <c r="C2046" s="14">
        <f t="shared" si="49094"/>
        <v>0</v>
      </c>
      <c r="D2046" s="14"/>
      <c r="E2046" s="20">
        <f t="shared" ref="E2046" si="49139">((7.5/2)-0.5+E2045)*8</f>
        <v>63.2</v>
      </c>
      <c r="F2046" s="51"/>
      <c r="G2046" s="46" t="s">
        <v>134</v>
      </c>
      <c r="H2046" s="38">
        <f t="shared" ref="H2046" si="49140">lunchAdjust(G2041:H2045)</f>
        <v>1</v>
      </c>
      <c r="I2046" s="48" t="s">
        <v>0</v>
      </c>
      <c r="J2046" s="39">
        <f t="shared" ref="J2046" si="49141">SUMPRODUCT(I2041:I2045*J2041:J2045)</f>
        <v>8</v>
      </c>
      <c r="K2046" s="46" t="s">
        <v>134</v>
      </c>
      <c r="L2046" s="38">
        <f t="shared" ref="L2046" si="49142">lunchAdjust(K2041:L2045)</f>
        <v>1</v>
      </c>
      <c r="M2046" s="48" t="s">
        <v>0</v>
      </c>
      <c r="N2046" s="39">
        <f t="shared" ref="N2046" si="49143">SUMPRODUCT(M2041:M2045*N2041:N2045)</f>
        <v>8</v>
      </c>
      <c r="O2046" s="46" t="s">
        <v>134</v>
      </c>
      <c r="P2046" s="38">
        <f t="shared" ref="P2046" si="49144">lunchAdjust(O2041:P2045)</f>
        <v>1</v>
      </c>
      <c r="Q2046" s="48" t="s">
        <v>0</v>
      </c>
      <c r="R2046" s="39">
        <f t="shared" ref="R2046" si="49145">SUMPRODUCT(Q2041:Q2045*R2041:R2045)</f>
        <v>8</v>
      </c>
      <c r="S2046" s="46" t="s">
        <v>134</v>
      </c>
      <c r="T2046" s="38">
        <f t="shared" ref="T2046" si="49146">lunchAdjust(S2041:T2045)</f>
        <v>1</v>
      </c>
      <c r="U2046" s="48" t="s">
        <v>0</v>
      </c>
      <c r="V2046" s="39">
        <f t="shared" ref="V2046" si="49147">SUMPRODUCT(U2041:U2045*V2041:V2045)</f>
        <v>8</v>
      </c>
      <c r="W2046" s="46" t="s">
        <v>134</v>
      </c>
      <c r="X2046" s="38">
        <f t="shared" ref="X2046" si="49148">lunchAdjust(W2041:X2045)</f>
        <v>0</v>
      </c>
      <c r="Y2046" s="48" t="s">
        <v>0</v>
      </c>
      <c r="Z2046" s="39">
        <f t="shared" ref="Z2046" si="49149">SUMPRODUCT(Y2041:Y2045*Z2041:Z2045)</f>
        <v>0</v>
      </c>
      <c r="AA2046" s="46" t="s">
        <v>134</v>
      </c>
      <c r="AB2046" s="38">
        <f t="shared" ref="AB2046" si="49150">lunchAdjust(AA2041:AB2045)</f>
        <v>1</v>
      </c>
      <c r="AC2046" s="48" t="s">
        <v>0</v>
      </c>
      <c r="AD2046" s="39">
        <f t="shared" ref="AD2046" si="49151">SUMPRODUCT(AC2041:AC2045*AD2041:AD2045)</f>
        <v>8</v>
      </c>
      <c r="AE2046" s="46" t="s">
        <v>134</v>
      </c>
      <c r="AF2046" s="38">
        <f t="shared" ref="AF2046" si="49152">lunchAdjust(AE2041:AF2045)</f>
        <v>0</v>
      </c>
      <c r="AG2046" s="48" t="s">
        <v>0</v>
      </c>
      <c r="AH2046" s="39">
        <f t="shared" ref="AH2046" si="49153">SUMPRODUCT(AG2041:AG2045*AH2041:AH2045)</f>
        <v>0</v>
      </c>
      <c r="AI2046" s="46" t="s">
        <v>134</v>
      </c>
      <c r="AJ2046" s="38">
        <f t="shared" ref="AJ2046" si="49154">lunchAdjust(AI2041:AJ2045)</f>
        <v>1</v>
      </c>
      <c r="AK2046" s="48" t="s">
        <v>0</v>
      </c>
      <c r="AL2046" s="39">
        <f t="shared" ref="AL2046" si="49155">SUMPRODUCT(AK2041:AK2045*AL2041:AL2045)</f>
        <v>8</v>
      </c>
      <c r="AM2046" s="46" t="s">
        <v>134</v>
      </c>
      <c r="AN2046" s="38">
        <f t="shared" ref="AN2046" si="49156">lunchAdjust(AM2041:AN2045)</f>
        <v>0</v>
      </c>
      <c r="AO2046" s="48" t="s">
        <v>0</v>
      </c>
      <c r="AP2046" s="39">
        <f t="shared" ref="AP2046" si="49157">SUMPRODUCT(AO2041:AO2045*AP2041:AP2045)</f>
        <v>0</v>
      </c>
      <c r="AQ2046" s="46" t="s">
        <v>134</v>
      </c>
      <c r="AR2046" s="38">
        <f t="shared" ref="AR2046" si="49158">lunchAdjust(AQ2041:AR2045)</f>
        <v>0</v>
      </c>
      <c r="AS2046" s="48" t="s">
        <v>0</v>
      </c>
      <c r="AT2046" s="39">
        <f t="shared" ref="AT2046" si="49159">SUMPRODUCT(AS2041:AS2045*AT2041:AT2045)</f>
        <v>0</v>
      </c>
      <c r="AU2046" s="46" t="s">
        <v>134</v>
      </c>
      <c r="AV2046" s="38">
        <f t="shared" ref="AV2046" si="49160">lunchAdjust(AU2041:AV2045)</f>
        <v>0</v>
      </c>
      <c r="AW2046" s="48" t="s">
        <v>0</v>
      </c>
      <c r="AX2046" s="39">
        <f t="shared" ref="AX2046" si="49161">SUMPRODUCT(AW2041:AW2045*AX2041:AX2045)</f>
        <v>0</v>
      </c>
      <c r="AY2046" s="46" t="s">
        <v>134</v>
      </c>
      <c r="AZ2046" s="38">
        <f t="shared" ref="AZ2046" si="49162">lunchAdjust(AY2041:AZ2045)</f>
        <v>0</v>
      </c>
      <c r="BA2046" s="48" t="s">
        <v>0</v>
      </c>
      <c r="BB2046" s="39">
        <f t="shared" ref="BB2046" si="49163">SUMPRODUCT(BA2041:BA2045*BB2041:BB2045)</f>
        <v>0</v>
      </c>
      <c r="BC2046" s="46" t="s">
        <v>134</v>
      </c>
      <c r="BD2046" s="38">
        <f t="shared" ref="BD2046" si="49164">lunchAdjust(BC2041:BD2045)</f>
        <v>0</v>
      </c>
      <c r="BE2046" s="48" t="s">
        <v>0</v>
      </c>
      <c r="BF2046" s="39">
        <f t="shared" ref="BF2046" si="49165">SUMPRODUCT(BE2041:BE2045*BF2041:BF2045)</f>
        <v>0</v>
      </c>
      <c r="BG2046" s="46" t="s">
        <v>134</v>
      </c>
      <c r="BH2046" s="38">
        <f t="shared" ref="BH2046" si="49166">lunchAdjust(BG2041:BH2045)</f>
        <v>0</v>
      </c>
      <c r="BI2046" s="48" t="s">
        <v>0</v>
      </c>
      <c r="BJ2046" s="39">
        <f t="shared" ref="BJ2046" si="49167">SUMPRODUCT(BI2041:BI2045*BJ2041:BJ2045)</f>
        <v>0</v>
      </c>
      <c r="BK2046" s="46" t="s">
        <v>134</v>
      </c>
      <c r="BL2046" s="38">
        <f t="shared" ref="BL2046" si="49168">lunchAdjust(BK2041:BL2045)</f>
        <v>0</v>
      </c>
      <c r="BM2046" s="48" t="s">
        <v>0</v>
      </c>
      <c r="BN2046" s="39">
        <f t="shared" ref="BN2046" si="49169">SUMPRODUCT(BM2041:BM2045*BN2041:BN2045)</f>
        <v>0</v>
      </c>
      <c r="BO2046" s="46" t="s">
        <v>134</v>
      </c>
      <c r="BP2046" s="38">
        <f t="shared" ref="BP2046" si="49170">lunchAdjust(BO2041:BP2045)</f>
        <v>0</v>
      </c>
      <c r="BQ2046" s="48" t="s">
        <v>0</v>
      </c>
      <c r="BR2046" s="39">
        <f t="shared" ref="BR2046" si="49171">SUMPRODUCT(BQ2041:BQ2045*BR2041:BR2045)</f>
        <v>0</v>
      </c>
      <c r="BS2046" s="46" t="s">
        <v>134</v>
      </c>
      <c r="BT2046" s="38">
        <f t="shared" ref="BT2046" si="49172">lunchAdjust(BS2041:BT2045)</f>
        <v>1</v>
      </c>
      <c r="BU2046" s="48" t="s">
        <v>0</v>
      </c>
      <c r="BV2046" s="39">
        <f t="shared" ref="BV2046" si="49173">SUMPRODUCT(BU2041:BU2045*BV2041:BV2045)</f>
        <v>8</v>
      </c>
      <c r="BW2046" s="46" t="s">
        <v>134</v>
      </c>
      <c r="BX2046" s="38">
        <f t="shared" ref="BX2046" si="49174">lunchAdjust(BW2041:BX2045)</f>
        <v>0</v>
      </c>
      <c r="BY2046" s="48" t="s">
        <v>0</v>
      </c>
      <c r="BZ2046" s="39">
        <f t="shared" ref="BZ2046" si="49175">SUMPRODUCT(BY2041:BY2045*BZ2041:BZ2045)</f>
        <v>0</v>
      </c>
      <c r="CA2046" s="46" t="s">
        <v>134</v>
      </c>
      <c r="CB2046" s="38">
        <f t="shared" ref="CB2046" si="49176">lunchAdjust(CA2041:CB2045)</f>
        <v>0</v>
      </c>
      <c r="CC2046" s="48" t="s">
        <v>0</v>
      </c>
      <c r="CD2046" s="39">
        <f t="shared" ref="CD2046" si="49177">SUMPRODUCT(CC2041:CC2045*CD2041:CD2045)</f>
        <v>0</v>
      </c>
      <c r="CE2046" s="46" t="s">
        <v>134</v>
      </c>
      <c r="CF2046" s="38">
        <f t="shared" ref="CF2046" si="49178">lunchAdjust(CE2041:CF2045)</f>
        <v>0</v>
      </c>
      <c r="CG2046" s="48" t="s">
        <v>0</v>
      </c>
      <c r="CH2046" s="39">
        <f t="shared" ref="CH2046" si="49179">SUMPRODUCT(CG2041:CG2045*CH2041:CH2045)</f>
        <v>0</v>
      </c>
    </row>
    <row r="2047" spans="1:86" ht="15.75" thickBot="1" x14ac:dyDescent="0.3">
      <c r="A2047" s="58" t="s">
        <v>121</v>
      </c>
      <c r="B2047" s="59">
        <f t="shared" ref="B2047" ca="1" si="49180">roleHours(G2041:CH2047, "OUT")</f>
        <v>0</v>
      </c>
      <c r="C2047" s="54" t="s">
        <v>137</v>
      </c>
      <c r="D2047" s="22">
        <f t="shared" ref="D2047" ca="1" si="49181">roleHours(G2041:CH2047, "PTO")</f>
        <v>0</v>
      </c>
      <c r="E2047" s="23">
        <f t="shared" ref="E2047" ca="1" si="49182">E2046-B2042</f>
        <v>7.2000000000000028</v>
      </c>
      <c r="F2047" s="52"/>
      <c r="G2047" s="47" t="s">
        <v>39</v>
      </c>
      <c r="H2047" s="40">
        <f t="shared" si="48319"/>
        <v>0</v>
      </c>
      <c r="I2047" s="49" t="s">
        <v>135</v>
      </c>
      <c r="J2047" s="41">
        <f t="shared" ref="J2047" si="49183">J2046*G$4</f>
        <v>0</v>
      </c>
      <c r="K2047" s="47" t="s">
        <v>39</v>
      </c>
      <c r="L2047" s="40">
        <f t="shared" ref="L2047" si="49184">SUMPRODUCT(M2041:M2045*(L2041:L2045="PTO"))+SUMPRODUCT(M2041:M2045*(L2041:L2045="HOL"))</f>
        <v>0</v>
      </c>
      <c r="M2047" s="49" t="s">
        <v>135</v>
      </c>
      <c r="N2047" s="41">
        <f t="shared" ref="N2047" si="49185">N2046*K$4</f>
        <v>0</v>
      </c>
      <c r="O2047" s="47" t="s">
        <v>39</v>
      </c>
      <c r="P2047" s="40">
        <f t="shared" ref="P2047" si="49186">SUMPRODUCT(Q2041:Q2045*(P2041:P2045="PTO"))+SUMPRODUCT(Q2041:Q2045*(P2041:P2045="HOL"))</f>
        <v>0</v>
      </c>
      <c r="Q2047" s="49" t="s">
        <v>135</v>
      </c>
      <c r="R2047" s="41">
        <f t="shared" ref="R2047" si="49187">R2046*O$4</f>
        <v>8</v>
      </c>
      <c r="S2047" s="47" t="s">
        <v>39</v>
      </c>
      <c r="T2047" s="40">
        <f t="shared" ref="T2047" si="49188">SUMPRODUCT(U2041:U2045*(T2041:T2045="PTO"))+SUMPRODUCT(U2041:U2045*(T2041:T2045="HOL"))</f>
        <v>0</v>
      </c>
      <c r="U2047" s="49" t="s">
        <v>135</v>
      </c>
      <c r="V2047" s="41">
        <f t="shared" ref="V2047" si="49189">V2046*S$4</f>
        <v>0</v>
      </c>
      <c r="W2047" s="47" t="s">
        <v>39</v>
      </c>
      <c r="X2047" s="40">
        <f t="shared" ref="X2047" si="49190">SUMPRODUCT(Y2041:Y2045*(X2041:X2045="PTO"))+SUMPRODUCT(Y2041:Y2045*(X2041:X2045="HOL"))</f>
        <v>0</v>
      </c>
      <c r="Y2047" s="49" t="s">
        <v>135</v>
      </c>
      <c r="Z2047" s="41">
        <f t="shared" ref="Z2047" si="49191">Z2046*W$4</f>
        <v>0</v>
      </c>
      <c r="AA2047" s="47" t="s">
        <v>39</v>
      </c>
      <c r="AB2047" s="40">
        <f t="shared" ref="AB2047" si="49192">SUMPRODUCT(AC2041:AC2045*(AB2041:AB2045="PTO"))+SUMPRODUCT(AC2041:AC2045*(AB2041:AB2045="HOL"))</f>
        <v>0</v>
      </c>
      <c r="AC2047" s="49" t="s">
        <v>135</v>
      </c>
      <c r="AD2047" s="41">
        <f t="shared" ref="AD2047" si="49193">AD2046*AA$4</f>
        <v>8</v>
      </c>
      <c r="AE2047" s="47" t="s">
        <v>39</v>
      </c>
      <c r="AF2047" s="40">
        <f t="shared" ref="AF2047" si="49194">SUMPRODUCT(AG2041:AG2045*(AF2041:AF2045="PTO"))+SUMPRODUCT(AG2041:AG2045*(AF2041:AF2045="HOL"))</f>
        <v>0</v>
      </c>
      <c r="AG2047" s="49" t="s">
        <v>135</v>
      </c>
      <c r="AH2047" s="41">
        <f t="shared" ref="AH2047" si="49195">AH2046*AE$4</f>
        <v>0</v>
      </c>
      <c r="AI2047" s="47" t="s">
        <v>39</v>
      </c>
      <c r="AJ2047" s="40">
        <f t="shared" ref="AJ2047" si="49196">SUMPRODUCT(AK2041:AK2045*(AJ2041:AJ2045="PTO"))+SUMPRODUCT(AK2041:AK2045*(AJ2041:AJ2045="HOL"))</f>
        <v>0</v>
      </c>
      <c r="AK2047" s="49" t="s">
        <v>135</v>
      </c>
      <c r="AL2047" s="41">
        <f>AL2046*AI$4</f>
        <v>8</v>
      </c>
      <c r="AM2047" s="47" t="s">
        <v>39</v>
      </c>
      <c r="AN2047" s="40">
        <f t="shared" ref="AN2047" si="49197">SUMPRODUCT(AO2041:AO2045*(AN2041:AN2045="PTO"))+SUMPRODUCT(AO2041:AO2045*(AN2041:AN2045="HOL"))</f>
        <v>0</v>
      </c>
      <c r="AO2047" s="49" t="s">
        <v>135</v>
      </c>
      <c r="AP2047" s="41">
        <f t="shared" ref="AP2047" si="49198">AP2046*AM$4</f>
        <v>0</v>
      </c>
      <c r="AQ2047" s="47" t="s">
        <v>39</v>
      </c>
      <c r="AR2047" s="40">
        <f t="shared" ref="AR2047" si="49199">SUMPRODUCT(AS2041:AS2045*(AR2041:AR2045="PTO"))+SUMPRODUCT(AS2041:AS2045*(AR2041:AR2045="HOL"))</f>
        <v>0</v>
      </c>
      <c r="AS2047" s="49" t="s">
        <v>135</v>
      </c>
      <c r="AT2047" s="41">
        <f t="shared" ref="AT2047" si="49200">AT2046*AQ$4</f>
        <v>0</v>
      </c>
      <c r="AU2047" s="47" t="s">
        <v>39</v>
      </c>
      <c r="AV2047" s="40">
        <f t="shared" ref="AV2047" si="49201">SUMPRODUCT(AW2041:AW2045*(AV2041:AV2045="PTO"))+SUMPRODUCT(AW2041:AW2045*(AV2041:AV2045="HOL"))</f>
        <v>0</v>
      </c>
      <c r="AW2047" s="49" t="s">
        <v>135</v>
      </c>
      <c r="AX2047" s="41">
        <f>AX2046*AU$4</f>
        <v>0</v>
      </c>
      <c r="AY2047" s="47" t="s">
        <v>39</v>
      </c>
      <c r="AZ2047" s="40">
        <f t="shared" ref="AZ2047" si="49202">SUMPRODUCT(BA2041:BA2045*(AZ2041:AZ2045="PTO"))+SUMPRODUCT(BA2041:BA2045*(AZ2041:AZ2045="HOL"))</f>
        <v>0</v>
      </c>
      <c r="BA2047" s="49" t="s">
        <v>135</v>
      </c>
      <c r="BB2047" s="41">
        <f>BB2046*AY$4</f>
        <v>0</v>
      </c>
      <c r="BC2047" s="47" t="s">
        <v>39</v>
      </c>
      <c r="BD2047" s="40">
        <f t="shared" ref="BD2047" si="49203">SUMPRODUCT(BE2041:BE2045*(BD2041:BD2045="PTO"))+SUMPRODUCT(BE2041:BE2045*(BD2041:BD2045="HOL"))</f>
        <v>0</v>
      </c>
      <c r="BE2047" s="49" t="s">
        <v>135</v>
      </c>
      <c r="BF2047" s="41">
        <f>BF2046*BC$4</f>
        <v>0</v>
      </c>
      <c r="BG2047" s="47" t="s">
        <v>39</v>
      </c>
      <c r="BH2047" s="40">
        <f t="shared" ref="BH2047" si="49204">SUMPRODUCT(BI2041:BI2045*(BH2041:BH2045="PTO"))+SUMPRODUCT(BI2041:BI2045*(BH2041:BH2045="HOL"))</f>
        <v>0</v>
      </c>
      <c r="BI2047" s="49" t="s">
        <v>135</v>
      </c>
      <c r="BJ2047" s="41">
        <f>BJ2046*BG$4</f>
        <v>0</v>
      </c>
      <c r="BK2047" s="47" t="s">
        <v>39</v>
      </c>
      <c r="BL2047" s="40">
        <f t="shared" ref="BL2047" si="49205">SUMPRODUCT(BM2041:BM2045*(BL2041:BL2045="PTO"))+SUMPRODUCT(BM2041:BM2045*(BL2041:BL2045="HOL"))</f>
        <v>0</v>
      </c>
      <c r="BM2047" s="49" t="s">
        <v>135</v>
      </c>
      <c r="BN2047" s="41">
        <f>BN2046*BK$4</f>
        <v>0</v>
      </c>
      <c r="BO2047" s="47" t="s">
        <v>39</v>
      </c>
      <c r="BP2047" s="40">
        <f t="shared" ref="BP2047" si="49206">SUMPRODUCT(BQ2041:BQ2045*(BP2041:BP2045="PTO"))+SUMPRODUCT(BQ2041:BQ2045*(BP2041:BP2045="HOL"))</f>
        <v>0</v>
      </c>
      <c r="BQ2047" s="49" t="s">
        <v>135</v>
      </c>
      <c r="BR2047" s="41">
        <f t="shared" ref="BR2047" si="49207">BR2046*BO$4</f>
        <v>0</v>
      </c>
      <c r="BS2047" s="47" t="s">
        <v>39</v>
      </c>
      <c r="BT2047" s="40">
        <f t="shared" ref="BT2047" si="49208">SUMPRODUCT(BU2041:BU2045*(BT2041:BT2045="PTO"))+SUMPRODUCT(BU2041:BU2045*(BT2041:BT2045="HOL"))</f>
        <v>0</v>
      </c>
      <c r="BU2047" s="49" t="s">
        <v>135</v>
      </c>
      <c r="BV2047" s="41">
        <f t="shared" ref="BV2047" si="49209">BV2046*BS$4</f>
        <v>8</v>
      </c>
      <c r="BW2047" s="47" t="s">
        <v>39</v>
      </c>
      <c r="BX2047" s="40">
        <f t="shared" ref="BX2047" si="49210">SUMPRODUCT(BY2041:BY2045*(BX2041:BX2045="PTO"))+SUMPRODUCT(BY2041:BY2045*(BX2041:BX2045="HOL"))</f>
        <v>0</v>
      </c>
      <c r="BY2047" s="49" t="s">
        <v>135</v>
      </c>
      <c r="BZ2047" s="41">
        <f t="shared" ref="BZ2047" si="49211">BZ2046*BW$4</f>
        <v>0</v>
      </c>
      <c r="CA2047" s="47" t="s">
        <v>39</v>
      </c>
      <c r="CB2047" s="40">
        <f t="shared" ref="CB2047" si="49212">SUMPRODUCT(CC2041:CC2045*(CB2041:CB2045="PTO"))+SUMPRODUCT(CC2041:CC2045*(CB2041:CB2045="HOL"))</f>
        <v>0</v>
      </c>
      <c r="CC2047" s="49" t="s">
        <v>135</v>
      </c>
      <c r="CD2047" s="41">
        <f t="shared" ref="CD2047" si="49213">CD2046*CA$4</f>
        <v>0</v>
      </c>
      <c r="CE2047" s="47" t="s">
        <v>39</v>
      </c>
      <c r="CF2047" s="40">
        <f t="shared" ref="CF2047" si="49214">SUMPRODUCT(CG2041:CG2045*(CF2041:CF2045="PTO"))+SUMPRODUCT(CG2041:CG2045*(CF2041:CF2045="HOL"))</f>
        <v>0</v>
      </c>
      <c r="CG2047" s="49" t="s">
        <v>135</v>
      </c>
      <c r="CH2047" s="41">
        <f t="shared" ref="CH2047" si="49215">CH2046*CE$4</f>
        <v>0</v>
      </c>
    </row>
    <row r="2048" spans="1:86" x14ac:dyDescent="0.25">
      <c r="A2048" s="70" t="s">
        <v>133</v>
      </c>
      <c r="B2048" s="71">
        <f t="shared" ref="B2048" ca="1" si="49216">D2048-B2049</f>
        <v>13.146006955836995</v>
      </c>
      <c r="C2048" s="72" t="s">
        <v>122</v>
      </c>
      <c r="D2048" s="71">
        <f>IFERROR(INDEX(Holidays[FTE], MATCH(Entry!E2048, Holidays[Date], 0)), 1)*8*INDEX(FTEguide[[1]:[12]], MATCH(Entry!E2049, FTEguide[Weekday], 0), IF(Entry!E2051&gt;0, Entry!E2051, MONTH(Entry!E2048)))</f>
        <v>61.146006955836995</v>
      </c>
      <c r="E2048" s="60">
        <f t="shared" si="47836"/>
        <v>44120</v>
      </c>
      <c r="F2048" s="50" t="s">
        <v>128</v>
      </c>
      <c r="G2048" s="34" t="s">
        <v>136</v>
      </c>
      <c r="H2048" s="35" t="s">
        <v>23</v>
      </c>
      <c r="I2048" s="42">
        <f t="shared" ref="I2048" si="49217">parseTime(G2048)-(H2053=INT(RIGHT($F2048, 1)))</f>
        <v>8</v>
      </c>
      <c r="J2048" s="43">
        <f t="shared" ref="J2048:J2052" si="49218">isClocked(H2048)</f>
        <v>1</v>
      </c>
      <c r="K2048" s="34" t="s">
        <v>136</v>
      </c>
      <c r="L2048" s="35" t="s">
        <v>23</v>
      </c>
      <c r="M2048" s="42">
        <f t="shared" ref="M2048" si="49219">parseTime(K2048)-(L2053=INT(RIGHT($F2048, 1)))</f>
        <v>8</v>
      </c>
      <c r="N2048" s="43">
        <f t="shared" ref="N2048:N2052" si="49220">isClocked(L2048)</f>
        <v>1</v>
      </c>
      <c r="O2048" s="34"/>
      <c r="P2048" s="35"/>
      <c r="Q2048" s="42">
        <f t="shared" ref="Q2048" si="49221">parseTime(O2048)-(P2053=INT(RIGHT($F2048, 1)))</f>
        <v>0</v>
      </c>
      <c r="R2048" s="43">
        <f t="shared" ref="R2048:R2052" si="49222">isClocked(P2048)</f>
        <v>0</v>
      </c>
      <c r="S2048" s="34" t="s">
        <v>227</v>
      </c>
      <c r="T2048" s="35" t="s">
        <v>23</v>
      </c>
      <c r="U2048" s="42">
        <f t="shared" ref="U2048" si="49223">parseTime(S2048)-(T2053=INT(RIGHT($F2048, 1)))</f>
        <v>8</v>
      </c>
      <c r="V2048" s="43">
        <f t="shared" ref="V2048:V2052" si="49224">isClocked(T2048)</f>
        <v>1</v>
      </c>
      <c r="W2048" s="34"/>
      <c r="X2048" s="35"/>
      <c r="Y2048" s="42">
        <f t="shared" ref="Y2048" si="49225">parseTime(W2048)-(X2053=INT(RIGHT($F2048, 1)))</f>
        <v>0</v>
      </c>
      <c r="Z2048" s="43">
        <f t="shared" ref="Z2048:Z2052" si="49226">isClocked(X2048)</f>
        <v>0</v>
      </c>
      <c r="AA2048" s="34" t="s">
        <v>136</v>
      </c>
      <c r="AB2048" s="35" t="s">
        <v>23</v>
      </c>
      <c r="AC2048" s="42">
        <f t="shared" ref="AC2048" si="49227">parseTime(AA2048)-(AB2053=INT(RIGHT($F2048, 1)))</f>
        <v>8</v>
      </c>
      <c r="AD2048" s="43">
        <f t="shared" ref="AD2048:AD2052" si="49228">isClocked(AB2048)</f>
        <v>1</v>
      </c>
      <c r="AE2048" s="34"/>
      <c r="AF2048" s="35"/>
      <c r="AG2048" s="42">
        <f t="shared" ref="AG2048" si="49229">parseTime(AE2048)-(AF2053=INT(RIGHT($F2048, 1)))</f>
        <v>0</v>
      </c>
      <c r="AH2048" s="43">
        <f t="shared" ref="AH2048:AH2052" si="49230">isClocked(AF2048)</f>
        <v>0</v>
      </c>
      <c r="AI2048" s="34" t="s">
        <v>136</v>
      </c>
      <c r="AJ2048" s="35" t="s">
        <v>23</v>
      </c>
      <c r="AK2048" s="42">
        <f>parseTime(AI2048)-(AJ2053=INT(RIGHT($F2048, 1)))</f>
        <v>8</v>
      </c>
      <c r="AL2048" s="43">
        <f t="shared" ref="AL2048:AL2052" si="49231">isClocked(AJ2048)</f>
        <v>1</v>
      </c>
      <c r="AM2048" s="34"/>
      <c r="AN2048" s="35"/>
      <c r="AO2048" s="42">
        <f t="shared" ref="AO2048" si="49232">parseTime(AM2048)-(AN2053=INT(RIGHT($F2048, 1)))</f>
        <v>0</v>
      </c>
      <c r="AP2048" s="43">
        <f t="shared" ref="AP2048:AP2052" si="49233">isClocked(AN2048)</f>
        <v>0</v>
      </c>
      <c r="AQ2048" s="34"/>
      <c r="AR2048" s="35"/>
      <c r="AS2048" s="42">
        <f t="shared" ref="AS2048" si="49234">parseTime(AQ2048)-(AR2053=INT(RIGHT($F2048, 1)))</f>
        <v>0</v>
      </c>
      <c r="AT2048" s="43">
        <f t="shared" ref="AT2048:AT2052" si="49235">isClocked(AR2048)</f>
        <v>0</v>
      </c>
      <c r="AU2048" s="34"/>
      <c r="AV2048" s="35"/>
      <c r="AW2048" s="42">
        <f>parseTime(AU2048)-(AV2053=INT(RIGHT($F2048, 1)))</f>
        <v>0</v>
      </c>
      <c r="AX2048" s="43">
        <f t="shared" ref="AX2048:AX2052" si="49236">isClocked(AV2048)</f>
        <v>0</v>
      </c>
      <c r="AY2048" s="34"/>
      <c r="AZ2048" s="35"/>
      <c r="BA2048" s="42">
        <f>parseTime(AY2048)-(AZ2053=INT(RIGHT($F2048, 1)))</f>
        <v>0</v>
      </c>
      <c r="BB2048" s="43">
        <f t="shared" ref="BB2048:BB2052" si="49237">isClocked(AZ2048)</f>
        <v>0</v>
      </c>
      <c r="BC2048" s="34"/>
      <c r="BD2048" s="35"/>
      <c r="BE2048" s="42">
        <f>parseTime(BC2048)-(BD2053=INT(RIGHT($F2048, 1)))</f>
        <v>0</v>
      </c>
      <c r="BF2048" s="43">
        <f t="shared" ref="BF2048:BF2052" si="49238">isClocked(BD2048)</f>
        <v>0</v>
      </c>
      <c r="BG2048" s="34"/>
      <c r="BH2048" s="35"/>
      <c r="BI2048" s="42">
        <f>parseTime(BG2048)-(BH2053=INT(RIGHT($F2048, 1)))</f>
        <v>0</v>
      </c>
      <c r="BJ2048" s="43">
        <f t="shared" ref="BJ2048:BJ2052" si="49239">isClocked(BH2048)</f>
        <v>0</v>
      </c>
      <c r="BK2048" s="34"/>
      <c r="BL2048" s="35"/>
      <c r="BM2048" s="42">
        <f>parseTime(BK2048)-(BL2053=INT(RIGHT($F2048, 1)))</f>
        <v>0</v>
      </c>
      <c r="BN2048" s="43">
        <f t="shared" ref="BN2048:BN2052" si="49240">isClocked(BL2048)</f>
        <v>0</v>
      </c>
      <c r="BO2048" s="34"/>
      <c r="BP2048" s="35"/>
      <c r="BQ2048" s="42">
        <f t="shared" ref="BQ2048" si="49241">parseTime(BO2048)-(BP2053=INT(RIGHT($F2048, 1)))</f>
        <v>0</v>
      </c>
      <c r="BR2048" s="43">
        <f t="shared" ref="BR2048:BR2052" si="49242">isClocked(BP2048)</f>
        <v>0</v>
      </c>
      <c r="BS2048" s="34" t="s">
        <v>136</v>
      </c>
      <c r="BT2048" s="35" t="s">
        <v>23</v>
      </c>
      <c r="BU2048" s="42">
        <f t="shared" ref="BU2048" si="49243">parseTime(BS2048)-(BT2053=INT(RIGHT($F2048, 1)))</f>
        <v>8</v>
      </c>
      <c r="BV2048" s="43">
        <f t="shared" ref="BV2048:BV2052" si="49244">isClocked(BT2048)</f>
        <v>1</v>
      </c>
      <c r="BW2048" s="34"/>
      <c r="BX2048" s="35"/>
      <c r="BY2048" s="42">
        <f t="shared" ref="BY2048" si="49245">parseTime(BW2048)-(BX2053=INT(RIGHT($F2048, 1)))</f>
        <v>0</v>
      </c>
      <c r="BZ2048" s="43">
        <f t="shared" ref="BZ2048:BZ2052" si="49246">isClocked(BX2048)</f>
        <v>0</v>
      </c>
      <c r="CA2048" s="34"/>
      <c r="CB2048" s="35"/>
      <c r="CC2048" s="42">
        <f t="shared" ref="CC2048" si="49247">parseTime(CA2048)-(CB2053=INT(RIGHT($F2048, 1)))</f>
        <v>0</v>
      </c>
      <c r="CD2048" s="43">
        <f t="shared" ref="CD2048:CD2052" si="49248">isClocked(CB2048)</f>
        <v>0</v>
      </c>
      <c r="CE2048" s="34"/>
      <c r="CF2048" s="35"/>
      <c r="CG2048" s="42">
        <f t="shared" ref="CG2048" si="49249">parseTime(CE2048)-(CF2053=INT(RIGHT($F2048, 1)))</f>
        <v>0</v>
      </c>
      <c r="CH2048" s="43">
        <f t="shared" ref="CH2048:CH2052" si="49250">isClocked(CF2048)</f>
        <v>0</v>
      </c>
    </row>
    <row r="2049" spans="1:86" x14ac:dyDescent="0.25">
      <c r="A2049" s="56" t="s">
        <v>0</v>
      </c>
      <c r="B2049" s="57">
        <f t="shared" ca="1" si="49077"/>
        <v>48</v>
      </c>
      <c r="C2049" s="14" t="s">
        <v>252</v>
      </c>
      <c r="D2049" s="14">
        <f t="shared" si="48560"/>
        <v>53.7</v>
      </c>
      <c r="E2049" s="55" t="str">
        <f t="shared" si="49078"/>
        <v>Friday</v>
      </c>
      <c r="F2049" s="51" t="s">
        <v>129</v>
      </c>
      <c r="G2049" s="36"/>
      <c r="H2049" s="37"/>
      <c r="I2049" s="44">
        <f t="shared" ref="I2049" si="49251">parseTime(G2049)-(H2053=INT(RIGHT($F2049, 1)))</f>
        <v>0</v>
      </c>
      <c r="J2049" s="45">
        <f t="shared" si="49218"/>
        <v>0</v>
      </c>
      <c r="K2049" s="36"/>
      <c r="L2049" s="37"/>
      <c r="M2049" s="44">
        <f t="shared" ref="M2049" si="49252">parseTime(K2049)-(L2053=INT(RIGHT($F2049, 1)))</f>
        <v>0</v>
      </c>
      <c r="N2049" s="45">
        <f t="shared" si="49220"/>
        <v>0</v>
      </c>
      <c r="O2049" s="36"/>
      <c r="P2049" s="37"/>
      <c r="Q2049" s="44">
        <f t="shared" ref="Q2049" si="49253">parseTime(O2049)-(P2053=INT(RIGHT($F2049, 1)))</f>
        <v>0</v>
      </c>
      <c r="R2049" s="45">
        <f t="shared" si="49222"/>
        <v>0</v>
      </c>
      <c r="S2049" s="36"/>
      <c r="T2049" s="37"/>
      <c r="U2049" s="44">
        <f t="shared" ref="U2049" si="49254">parseTime(S2049)-(T2053=INT(RIGHT($F2049, 1)))</f>
        <v>0</v>
      </c>
      <c r="V2049" s="45">
        <f t="shared" si="49224"/>
        <v>0</v>
      </c>
      <c r="W2049" s="36"/>
      <c r="X2049" s="37"/>
      <c r="Y2049" s="44">
        <f t="shared" ref="Y2049" si="49255">parseTime(W2049)-(X2053=INT(RIGHT($F2049, 1)))</f>
        <v>0</v>
      </c>
      <c r="Z2049" s="45">
        <f t="shared" si="49226"/>
        <v>0</v>
      </c>
      <c r="AA2049" s="36"/>
      <c r="AB2049" s="37"/>
      <c r="AC2049" s="44">
        <f t="shared" ref="AC2049" si="49256">parseTime(AA2049)-(AB2053=INT(RIGHT($F2049, 1)))</f>
        <v>0</v>
      </c>
      <c r="AD2049" s="45">
        <f t="shared" si="49228"/>
        <v>0</v>
      </c>
      <c r="AE2049" s="36"/>
      <c r="AF2049" s="37"/>
      <c r="AG2049" s="44">
        <f t="shared" ref="AG2049" si="49257">parseTime(AE2049)-(AF2053=INT(RIGHT($F2049, 1)))</f>
        <v>0</v>
      </c>
      <c r="AH2049" s="45">
        <f t="shared" si="49230"/>
        <v>0</v>
      </c>
      <c r="AI2049" s="36"/>
      <c r="AJ2049" s="37"/>
      <c r="AK2049" s="44">
        <f>parseTime(AI2049)-(AJ2053=INT(RIGHT($F2049, 1)))</f>
        <v>0</v>
      </c>
      <c r="AL2049" s="45">
        <f t="shared" si="49231"/>
        <v>0</v>
      </c>
      <c r="AM2049" s="36"/>
      <c r="AN2049" s="37"/>
      <c r="AO2049" s="44">
        <f t="shared" ref="AO2049" si="49258">parseTime(AM2049)-(AN2053=INT(RIGHT($F2049, 1)))</f>
        <v>0</v>
      </c>
      <c r="AP2049" s="45">
        <f t="shared" si="49233"/>
        <v>0</v>
      </c>
      <c r="AQ2049" s="36"/>
      <c r="AR2049" s="37"/>
      <c r="AS2049" s="44">
        <f t="shared" ref="AS2049" si="49259">parseTime(AQ2049)-(AR2053=INT(RIGHT($F2049, 1)))</f>
        <v>0</v>
      </c>
      <c r="AT2049" s="45">
        <f t="shared" si="49235"/>
        <v>0</v>
      </c>
      <c r="AU2049" s="36"/>
      <c r="AV2049" s="37"/>
      <c r="AW2049" s="44">
        <f>parseTime(AU2049)-(AV2053=INT(RIGHT($F2049, 1)))</f>
        <v>0</v>
      </c>
      <c r="AX2049" s="45">
        <f t="shared" si="49236"/>
        <v>0</v>
      </c>
      <c r="AY2049" s="36"/>
      <c r="AZ2049" s="37"/>
      <c r="BA2049" s="44">
        <f>parseTime(AY2049)-(AZ2053=INT(RIGHT($F2049, 1)))</f>
        <v>0</v>
      </c>
      <c r="BB2049" s="45">
        <f t="shared" si="49237"/>
        <v>0</v>
      </c>
      <c r="BC2049" s="36"/>
      <c r="BD2049" s="37"/>
      <c r="BE2049" s="44">
        <f>parseTime(BC2049)-(BD2053=INT(RIGHT($F2049, 1)))</f>
        <v>0</v>
      </c>
      <c r="BF2049" s="45">
        <f t="shared" si="49238"/>
        <v>0</v>
      </c>
      <c r="BG2049" s="36"/>
      <c r="BH2049" s="37"/>
      <c r="BI2049" s="44">
        <f>parseTime(BG2049)-(BH2053=INT(RIGHT($F2049, 1)))</f>
        <v>0</v>
      </c>
      <c r="BJ2049" s="45">
        <f t="shared" si="49239"/>
        <v>0</v>
      </c>
      <c r="BK2049" s="36"/>
      <c r="BL2049" s="37"/>
      <c r="BM2049" s="44">
        <f>parseTime(BK2049)-(BL2053=INT(RIGHT($F2049, 1)))</f>
        <v>0</v>
      </c>
      <c r="BN2049" s="45">
        <f t="shared" si="49240"/>
        <v>0</v>
      </c>
      <c r="BO2049" s="36"/>
      <c r="BP2049" s="37"/>
      <c r="BQ2049" s="44">
        <f t="shared" ref="BQ2049" si="49260">parseTime(BO2049)-(BP2053=INT(RIGHT($F2049, 1)))</f>
        <v>0</v>
      </c>
      <c r="BR2049" s="45">
        <f t="shared" si="49242"/>
        <v>0</v>
      </c>
      <c r="BS2049" s="36"/>
      <c r="BT2049" s="37"/>
      <c r="BU2049" s="44">
        <f t="shared" ref="BU2049" si="49261">parseTime(BS2049)-(BT2053=INT(RIGHT($F2049, 1)))</f>
        <v>0</v>
      </c>
      <c r="BV2049" s="45">
        <f t="shared" si="49244"/>
        <v>0</v>
      </c>
      <c r="BW2049" s="36"/>
      <c r="BX2049" s="37"/>
      <c r="BY2049" s="44">
        <f t="shared" ref="BY2049" si="49262">parseTime(BW2049)-(BX2053=INT(RIGHT($F2049, 1)))</f>
        <v>0</v>
      </c>
      <c r="BZ2049" s="45">
        <f t="shared" si="49246"/>
        <v>0</v>
      </c>
      <c r="CA2049" s="36"/>
      <c r="CB2049" s="37"/>
      <c r="CC2049" s="44">
        <f t="shared" ref="CC2049" si="49263">parseTime(CA2049)-(CB2053=INT(RIGHT($F2049, 1)))</f>
        <v>0</v>
      </c>
      <c r="CD2049" s="45">
        <f t="shared" si="49248"/>
        <v>0</v>
      </c>
      <c r="CE2049" s="36"/>
      <c r="CF2049" s="37"/>
      <c r="CG2049" s="44">
        <f t="shared" ref="CG2049" si="49264">parseTime(CE2049)-(CF2053=INT(RIGHT($F2049, 1)))</f>
        <v>0</v>
      </c>
      <c r="CH2049" s="45">
        <f t="shared" si="49250"/>
        <v>0</v>
      </c>
    </row>
    <row r="2050" spans="1:86" x14ac:dyDescent="0.25">
      <c r="A2050" s="56" t="s">
        <v>117</v>
      </c>
      <c r="B2050" s="57">
        <f t="shared" ref="B2050" ca="1" si="49265">roleHours(G2048:CH2054, "MFD")</f>
        <v>48</v>
      </c>
      <c r="C2050" s="14">
        <f t="shared" ref="C2050:C2053" ca="1" si="49266">B2050/8</f>
        <v>6</v>
      </c>
      <c r="D2050" s="14">
        <f t="shared" ref="D2050" ca="1" si="49267">B2049-D2049</f>
        <v>-5.7000000000000028</v>
      </c>
      <c r="E2050" s="20" t="s">
        <v>127</v>
      </c>
      <c r="F2050" s="51" t="s">
        <v>130</v>
      </c>
      <c r="G2050" s="36"/>
      <c r="H2050" s="37"/>
      <c r="I2050" s="44">
        <f t="shared" ref="I2050" si="49268">parseTime(G2050)-(H2053=INT(RIGHT($F2050, 1)))</f>
        <v>0</v>
      </c>
      <c r="J2050" s="45">
        <f t="shared" si="49218"/>
        <v>0</v>
      </c>
      <c r="K2050" s="36"/>
      <c r="L2050" s="37"/>
      <c r="M2050" s="44">
        <f t="shared" ref="M2050" si="49269">parseTime(K2050)-(L2053=INT(RIGHT($F2050, 1)))</f>
        <v>0</v>
      </c>
      <c r="N2050" s="45">
        <f t="shared" si="49220"/>
        <v>0</v>
      </c>
      <c r="O2050" s="36"/>
      <c r="P2050" s="37"/>
      <c r="Q2050" s="44">
        <f t="shared" ref="Q2050" si="49270">parseTime(O2050)-(P2053=INT(RIGHT($F2050, 1)))</f>
        <v>0</v>
      </c>
      <c r="R2050" s="45">
        <f t="shared" si="49222"/>
        <v>0</v>
      </c>
      <c r="S2050" s="36"/>
      <c r="T2050" s="37"/>
      <c r="U2050" s="44">
        <f t="shared" ref="U2050" si="49271">parseTime(S2050)-(T2053=INT(RIGHT($F2050, 1)))</f>
        <v>0</v>
      </c>
      <c r="V2050" s="45">
        <f t="shared" si="49224"/>
        <v>0</v>
      </c>
      <c r="W2050" s="36"/>
      <c r="X2050" s="37"/>
      <c r="Y2050" s="44">
        <f t="shared" ref="Y2050" si="49272">parseTime(W2050)-(X2053=INT(RIGHT($F2050, 1)))</f>
        <v>0</v>
      </c>
      <c r="Z2050" s="45">
        <f t="shared" si="49226"/>
        <v>0</v>
      </c>
      <c r="AA2050" s="36"/>
      <c r="AB2050" s="37"/>
      <c r="AC2050" s="44">
        <f t="shared" ref="AC2050" si="49273">parseTime(AA2050)-(AB2053=INT(RIGHT($F2050, 1)))</f>
        <v>0</v>
      </c>
      <c r="AD2050" s="45">
        <f t="shared" si="49228"/>
        <v>0</v>
      </c>
      <c r="AE2050" s="36"/>
      <c r="AF2050" s="37"/>
      <c r="AG2050" s="44">
        <f t="shared" ref="AG2050" si="49274">parseTime(AE2050)-(AF2053=INT(RIGHT($F2050, 1)))</f>
        <v>0</v>
      </c>
      <c r="AH2050" s="45">
        <f t="shared" si="49230"/>
        <v>0</v>
      </c>
      <c r="AI2050" s="36"/>
      <c r="AJ2050" s="37"/>
      <c r="AK2050" s="44">
        <f>parseTime(AI2050)-(AJ2053=INT(RIGHT($F2050, 1)))</f>
        <v>0</v>
      </c>
      <c r="AL2050" s="45">
        <f t="shared" si="49231"/>
        <v>0</v>
      </c>
      <c r="AM2050" s="36"/>
      <c r="AN2050" s="37"/>
      <c r="AO2050" s="44">
        <f t="shared" ref="AO2050" si="49275">parseTime(AM2050)-(AN2053=INT(RIGHT($F2050, 1)))</f>
        <v>0</v>
      </c>
      <c r="AP2050" s="45">
        <f t="shared" si="49233"/>
        <v>0</v>
      </c>
      <c r="AQ2050" s="36"/>
      <c r="AR2050" s="37"/>
      <c r="AS2050" s="44">
        <f t="shared" ref="AS2050" si="49276">parseTime(AQ2050)-(AR2053=INT(RIGHT($F2050, 1)))</f>
        <v>0</v>
      </c>
      <c r="AT2050" s="45">
        <f t="shared" si="49235"/>
        <v>0</v>
      </c>
      <c r="AU2050" s="36"/>
      <c r="AV2050" s="37"/>
      <c r="AW2050" s="44">
        <f>parseTime(AU2050)-(AV2053=INT(RIGHT($F2050, 1)))</f>
        <v>0</v>
      </c>
      <c r="AX2050" s="45">
        <f t="shared" si="49236"/>
        <v>0</v>
      </c>
      <c r="AY2050" s="36"/>
      <c r="AZ2050" s="37"/>
      <c r="BA2050" s="44">
        <f>parseTime(AY2050)-(AZ2053=INT(RIGHT($F2050, 1)))</f>
        <v>0</v>
      </c>
      <c r="BB2050" s="45">
        <f t="shared" si="49237"/>
        <v>0</v>
      </c>
      <c r="BC2050" s="36"/>
      <c r="BD2050" s="37"/>
      <c r="BE2050" s="44">
        <f>parseTime(BC2050)-(BD2053=INT(RIGHT($F2050, 1)))</f>
        <v>0</v>
      </c>
      <c r="BF2050" s="45">
        <f t="shared" si="49238"/>
        <v>0</v>
      </c>
      <c r="BG2050" s="36"/>
      <c r="BH2050" s="37"/>
      <c r="BI2050" s="44">
        <f>parseTime(BG2050)-(BH2053=INT(RIGHT($F2050, 1)))</f>
        <v>0</v>
      </c>
      <c r="BJ2050" s="45">
        <f t="shared" si="49239"/>
        <v>0</v>
      </c>
      <c r="BK2050" s="36"/>
      <c r="BL2050" s="37"/>
      <c r="BM2050" s="44">
        <f>parseTime(BK2050)-(BL2053=INT(RIGHT($F2050, 1)))</f>
        <v>0</v>
      </c>
      <c r="BN2050" s="45">
        <f t="shared" si="49240"/>
        <v>0</v>
      </c>
      <c r="BO2050" s="36"/>
      <c r="BP2050" s="37"/>
      <c r="BQ2050" s="44">
        <f t="shared" ref="BQ2050" si="49277">parseTime(BO2050)-(BP2053=INT(RIGHT($F2050, 1)))</f>
        <v>0</v>
      </c>
      <c r="BR2050" s="45">
        <f t="shared" si="49242"/>
        <v>0</v>
      </c>
      <c r="BS2050" s="36"/>
      <c r="BT2050" s="37"/>
      <c r="BU2050" s="44">
        <f t="shared" ref="BU2050" si="49278">parseTime(BS2050)-(BT2053=INT(RIGHT($F2050, 1)))</f>
        <v>0</v>
      </c>
      <c r="BV2050" s="45">
        <f t="shared" si="49244"/>
        <v>0</v>
      </c>
      <c r="BW2050" s="36"/>
      <c r="BX2050" s="37"/>
      <c r="BY2050" s="44">
        <f t="shared" ref="BY2050" si="49279">parseTime(BW2050)-(BX2053=INT(RIGHT($F2050, 1)))</f>
        <v>0</v>
      </c>
      <c r="BZ2050" s="45">
        <f t="shared" si="49246"/>
        <v>0</v>
      </c>
      <c r="CA2050" s="36"/>
      <c r="CB2050" s="37"/>
      <c r="CC2050" s="44">
        <f t="shared" ref="CC2050" si="49280">parseTime(CA2050)-(CB2053=INT(RIGHT($F2050, 1)))</f>
        <v>0</v>
      </c>
      <c r="CD2050" s="45">
        <f t="shared" si="49248"/>
        <v>0</v>
      </c>
      <c r="CE2050" s="36"/>
      <c r="CF2050" s="37"/>
      <c r="CG2050" s="44">
        <f t="shared" ref="CG2050" si="49281">parseTime(CE2050)-(CF2053=INT(RIGHT($F2050, 1)))</f>
        <v>0</v>
      </c>
      <c r="CH2050" s="45">
        <f t="shared" si="49250"/>
        <v>0</v>
      </c>
    </row>
    <row r="2051" spans="1:86" x14ac:dyDescent="0.25">
      <c r="A2051" s="56"/>
      <c r="B2051" s="57"/>
      <c r="C2051" s="14">
        <f t="shared" si="49266"/>
        <v>0</v>
      </c>
      <c r="D2051" s="14" t="s">
        <v>259</v>
      </c>
      <c r="E2051" s="20">
        <v>4.25</v>
      </c>
      <c r="F2051" s="51" t="s">
        <v>131</v>
      </c>
      <c r="G2051" s="36"/>
      <c r="H2051" s="37"/>
      <c r="I2051" s="44">
        <f t="shared" ref="I2051" si="49282">parseTime(G2051)-(H2053=INT(RIGHT($F2051, 1)))</f>
        <v>0</v>
      </c>
      <c r="J2051" s="45">
        <f t="shared" si="49218"/>
        <v>0</v>
      </c>
      <c r="K2051" s="36"/>
      <c r="L2051" s="37"/>
      <c r="M2051" s="44">
        <f t="shared" ref="M2051" si="49283">parseTime(K2051)-(L2053=INT(RIGHT($F2051, 1)))</f>
        <v>0</v>
      </c>
      <c r="N2051" s="45">
        <f t="shared" si="49220"/>
        <v>0</v>
      </c>
      <c r="O2051" s="36"/>
      <c r="P2051" s="37"/>
      <c r="Q2051" s="44">
        <f t="shared" ref="Q2051" si="49284">parseTime(O2051)-(P2053=INT(RIGHT($F2051, 1)))</f>
        <v>0</v>
      </c>
      <c r="R2051" s="45">
        <f t="shared" si="49222"/>
        <v>0</v>
      </c>
      <c r="S2051" s="36"/>
      <c r="T2051" s="37"/>
      <c r="U2051" s="44">
        <f t="shared" ref="U2051" si="49285">parseTime(S2051)-(T2053=INT(RIGHT($F2051, 1)))</f>
        <v>0</v>
      </c>
      <c r="V2051" s="45">
        <f t="shared" si="49224"/>
        <v>0</v>
      </c>
      <c r="W2051" s="36"/>
      <c r="X2051" s="37"/>
      <c r="Y2051" s="44">
        <f t="shared" ref="Y2051" si="49286">parseTime(W2051)-(X2053=INT(RIGHT($F2051, 1)))</f>
        <v>0</v>
      </c>
      <c r="Z2051" s="45">
        <f t="shared" si="49226"/>
        <v>0</v>
      </c>
      <c r="AA2051" s="36"/>
      <c r="AB2051" s="37"/>
      <c r="AC2051" s="44">
        <f t="shared" ref="AC2051" si="49287">parseTime(AA2051)-(AB2053=INT(RIGHT($F2051, 1)))</f>
        <v>0</v>
      </c>
      <c r="AD2051" s="45">
        <f t="shared" si="49228"/>
        <v>0</v>
      </c>
      <c r="AE2051" s="36"/>
      <c r="AF2051" s="37"/>
      <c r="AG2051" s="44">
        <f t="shared" ref="AG2051" si="49288">parseTime(AE2051)-(AF2053=INT(RIGHT($F2051, 1)))</f>
        <v>0</v>
      </c>
      <c r="AH2051" s="45">
        <f t="shared" si="49230"/>
        <v>0</v>
      </c>
      <c r="AI2051" s="36"/>
      <c r="AJ2051" s="37"/>
      <c r="AK2051" s="44">
        <f>parseTime(AI2051)-(AJ2053=INT(RIGHT($F2051, 1)))</f>
        <v>0</v>
      </c>
      <c r="AL2051" s="45">
        <f t="shared" si="49231"/>
        <v>0</v>
      </c>
      <c r="AM2051" s="36"/>
      <c r="AN2051" s="37"/>
      <c r="AO2051" s="44">
        <f t="shared" ref="AO2051" si="49289">parseTime(AM2051)-(AN2053=INT(RIGHT($F2051, 1)))</f>
        <v>0</v>
      </c>
      <c r="AP2051" s="45">
        <f t="shared" si="49233"/>
        <v>0</v>
      </c>
      <c r="AQ2051" s="36"/>
      <c r="AR2051" s="37"/>
      <c r="AS2051" s="44">
        <f t="shared" ref="AS2051" si="49290">parseTime(AQ2051)-(AR2053=INT(RIGHT($F2051, 1)))</f>
        <v>0</v>
      </c>
      <c r="AT2051" s="45">
        <f t="shared" si="49235"/>
        <v>0</v>
      </c>
      <c r="AU2051" s="36"/>
      <c r="AV2051" s="37"/>
      <c r="AW2051" s="44">
        <f>parseTime(AU2051)-(AV2053=INT(RIGHT($F2051, 1)))</f>
        <v>0</v>
      </c>
      <c r="AX2051" s="45">
        <f t="shared" si="49236"/>
        <v>0</v>
      </c>
      <c r="AY2051" s="36"/>
      <c r="AZ2051" s="37"/>
      <c r="BA2051" s="44">
        <f>parseTime(AY2051)-(AZ2053=INT(RIGHT($F2051, 1)))</f>
        <v>0</v>
      </c>
      <c r="BB2051" s="45">
        <f t="shared" si="49237"/>
        <v>0</v>
      </c>
      <c r="BC2051" s="36"/>
      <c r="BD2051" s="37"/>
      <c r="BE2051" s="44">
        <f>parseTime(BC2051)-(BD2053=INT(RIGHT($F2051, 1)))</f>
        <v>0</v>
      </c>
      <c r="BF2051" s="45">
        <f t="shared" si="49238"/>
        <v>0</v>
      </c>
      <c r="BG2051" s="36"/>
      <c r="BH2051" s="37"/>
      <c r="BI2051" s="44">
        <f>parseTime(BG2051)-(BH2053=INT(RIGHT($F2051, 1)))</f>
        <v>0</v>
      </c>
      <c r="BJ2051" s="45">
        <f t="shared" si="49239"/>
        <v>0</v>
      </c>
      <c r="BK2051" s="36"/>
      <c r="BL2051" s="37"/>
      <c r="BM2051" s="44">
        <f>parseTime(BK2051)-(BL2053=INT(RIGHT($F2051, 1)))</f>
        <v>0</v>
      </c>
      <c r="BN2051" s="45">
        <f t="shared" si="49240"/>
        <v>0</v>
      </c>
      <c r="BO2051" s="36"/>
      <c r="BP2051" s="37"/>
      <c r="BQ2051" s="44">
        <f t="shared" ref="BQ2051" si="49291">parseTime(BO2051)-(BP2053=INT(RIGHT($F2051, 1)))</f>
        <v>0</v>
      </c>
      <c r="BR2051" s="45">
        <f t="shared" si="49242"/>
        <v>0</v>
      </c>
      <c r="BS2051" s="36"/>
      <c r="BT2051" s="37"/>
      <c r="BU2051" s="44">
        <f t="shared" ref="BU2051" si="49292">parseTime(BS2051)-(BT2053=INT(RIGHT($F2051, 1)))</f>
        <v>0</v>
      </c>
      <c r="BV2051" s="45">
        <f t="shared" si="49244"/>
        <v>0</v>
      </c>
      <c r="BW2051" s="36"/>
      <c r="BX2051" s="37"/>
      <c r="BY2051" s="44">
        <f t="shared" ref="BY2051" si="49293">parseTime(BW2051)-(BX2053=INT(RIGHT($F2051, 1)))</f>
        <v>0</v>
      </c>
      <c r="BZ2051" s="45">
        <f t="shared" si="49246"/>
        <v>0</v>
      </c>
      <c r="CA2051" s="36"/>
      <c r="CB2051" s="37"/>
      <c r="CC2051" s="44">
        <f t="shared" ref="CC2051" si="49294">parseTime(CA2051)-(CB2053=INT(RIGHT($F2051, 1)))</f>
        <v>0</v>
      </c>
      <c r="CD2051" s="45">
        <f t="shared" si="49248"/>
        <v>0</v>
      </c>
      <c r="CE2051" s="36"/>
      <c r="CF2051" s="37"/>
      <c r="CG2051" s="44">
        <f t="shared" ref="CG2051" si="49295">parseTime(CE2051)-(CF2053=INT(RIGHT($F2051, 1)))</f>
        <v>0</v>
      </c>
      <c r="CH2051" s="45">
        <f t="shared" si="49250"/>
        <v>0</v>
      </c>
    </row>
    <row r="2052" spans="1:86" x14ac:dyDescent="0.25">
      <c r="A2052" s="56" t="s">
        <v>119</v>
      </c>
      <c r="B2052" s="57">
        <f t="shared" ref="B2052" ca="1" si="49296">roleHours(G2048:CH2054, "MCC")</f>
        <v>0</v>
      </c>
      <c r="C2052" s="14">
        <f t="shared" ca="1" si="49266"/>
        <v>0</v>
      </c>
      <c r="D2052" s="14" t="s">
        <v>260</v>
      </c>
      <c r="E2052" s="20">
        <v>4.6500000000000004</v>
      </c>
      <c r="F2052" s="51" t="s">
        <v>132</v>
      </c>
      <c r="G2052" s="36"/>
      <c r="H2052" s="37"/>
      <c r="I2052" s="44">
        <f t="shared" ref="I2052" si="49297">parseTime(G2052)-(H2053=INT(RIGHT($F2052, 1)))</f>
        <v>0</v>
      </c>
      <c r="J2052" s="45">
        <f t="shared" si="49218"/>
        <v>0</v>
      </c>
      <c r="K2052" s="36"/>
      <c r="L2052" s="37"/>
      <c r="M2052" s="44">
        <f t="shared" ref="M2052" si="49298">parseTime(K2052)-(L2053=INT(RIGHT($F2052, 1)))</f>
        <v>0</v>
      </c>
      <c r="N2052" s="45">
        <f t="shared" si="49220"/>
        <v>0</v>
      </c>
      <c r="O2052" s="36"/>
      <c r="P2052" s="37"/>
      <c r="Q2052" s="44">
        <f t="shared" ref="Q2052" si="49299">parseTime(O2052)-(P2053=INT(RIGHT($F2052, 1)))</f>
        <v>0</v>
      </c>
      <c r="R2052" s="45">
        <f t="shared" si="49222"/>
        <v>0</v>
      </c>
      <c r="S2052" s="36"/>
      <c r="T2052" s="37"/>
      <c r="U2052" s="44">
        <f t="shared" ref="U2052" si="49300">parseTime(S2052)-(T2053=INT(RIGHT($F2052, 1)))</f>
        <v>0</v>
      </c>
      <c r="V2052" s="45">
        <f t="shared" si="49224"/>
        <v>0</v>
      </c>
      <c r="W2052" s="36"/>
      <c r="X2052" s="37"/>
      <c r="Y2052" s="44">
        <f t="shared" ref="Y2052" si="49301">parseTime(W2052)-(X2053=INT(RIGHT($F2052, 1)))</f>
        <v>0</v>
      </c>
      <c r="Z2052" s="45">
        <f t="shared" si="49226"/>
        <v>0</v>
      </c>
      <c r="AA2052" s="36"/>
      <c r="AB2052" s="37"/>
      <c r="AC2052" s="44">
        <f t="shared" ref="AC2052" si="49302">parseTime(AA2052)-(AB2053=INT(RIGHT($F2052, 1)))</f>
        <v>0</v>
      </c>
      <c r="AD2052" s="45">
        <f t="shared" si="49228"/>
        <v>0</v>
      </c>
      <c r="AE2052" s="36"/>
      <c r="AF2052" s="37"/>
      <c r="AG2052" s="44">
        <f t="shared" ref="AG2052" si="49303">parseTime(AE2052)-(AF2053=INT(RIGHT($F2052, 1)))</f>
        <v>0</v>
      </c>
      <c r="AH2052" s="45">
        <f t="shared" si="49230"/>
        <v>0</v>
      </c>
      <c r="AI2052" s="36"/>
      <c r="AJ2052" s="37"/>
      <c r="AK2052" s="44">
        <f>parseTime(AI2052)-(AJ2053=INT(RIGHT($F2052, 1)))</f>
        <v>0</v>
      </c>
      <c r="AL2052" s="45">
        <f t="shared" si="49231"/>
        <v>0</v>
      </c>
      <c r="AM2052" s="36"/>
      <c r="AN2052" s="37"/>
      <c r="AO2052" s="44">
        <f t="shared" ref="AO2052" si="49304">parseTime(AM2052)-(AN2053=INT(RIGHT($F2052, 1)))</f>
        <v>0</v>
      </c>
      <c r="AP2052" s="45">
        <f t="shared" si="49233"/>
        <v>0</v>
      </c>
      <c r="AQ2052" s="36"/>
      <c r="AR2052" s="37"/>
      <c r="AS2052" s="44">
        <f t="shared" ref="AS2052" si="49305">parseTime(AQ2052)-(AR2053=INT(RIGHT($F2052, 1)))</f>
        <v>0</v>
      </c>
      <c r="AT2052" s="45">
        <f t="shared" si="49235"/>
        <v>0</v>
      </c>
      <c r="AU2052" s="36"/>
      <c r="AV2052" s="37"/>
      <c r="AW2052" s="44">
        <f>parseTime(AU2052)-(AV2053=INT(RIGHT($F2052, 1)))</f>
        <v>0</v>
      </c>
      <c r="AX2052" s="45">
        <f t="shared" si="49236"/>
        <v>0</v>
      </c>
      <c r="AY2052" s="36"/>
      <c r="AZ2052" s="37"/>
      <c r="BA2052" s="44">
        <f>parseTime(AY2052)-(AZ2053=INT(RIGHT($F2052, 1)))</f>
        <v>0</v>
      </c>
      <c r="BB2052" s="45">
        <f t="shared" si="49237"/>
        <v>0</v>
      </c>
      <c r="BC2052" s="36"/>
      <c r="BD2052" s="37"/>
      <c r="BE2052" s="44">
        <f>parseTime(BC2052)-(BD2053=INT(RIGHT($F2052, 1)))</f>
        <v>0</v>
      </c>
      <c r="BF2052" s="45">
        <f t="shared" si="49238"/>
        <v>0</v>
      </c>
      <c r="BG2052" s="36"/>
      <c r="BH2052" s="37"/>
      <c r="BI2052" s="44">
        <f>parseTime(BG2052)-(BH2053=INT(RIGHT($F2052, 1)))</f>
        <v>0</v>
      </c>
      <c r="BJ2052" s="45">
        <f t="shared" si="49239"/>
        <v>0</v>
      </c>
      <c r="BK2052" s="36"/>
      <c r="BL2052" s="37"/>
      <c r="BM2052" s="44">
        <f>parseTime(BK2052)-(BL2053=INT(RIGHT($F2052, 1)))</f>
        <v>0</v>
      </c>
      <c r="BN2052" s="45">
        <f t="shared" si="49240"/>
        <v>0</v>
      </c>
      <c r="BO2052" s="36"/>
      <c r="BP2052" s="37"/>
      <c r="BQ2052" s="44">
        <f t="shared" ref="BQ2052" si="49306">parseTime(BO2052)-(BP2053=INT(RIGHT($F2052, 1)))</f>
        <v>0</v>
      </c>
      <c r="BR2052" s="45">
        <f t="shared" si="49242"/>
        <v>0</v>
      </c>
      <c r="BS2052" s="36"/>
      <c r="BT2052" s="37"/>
      <c r="BU2052" s="44">
        <f t="shared" ref="BU2052" si="49307">parseTime(BS2052)-(BT2053=INT(RIGHT($F2052, 1)))</f>
        <v>0</v>
      </c>
      <c r="BV2052" s="45">
        <f t="shared" si="49244"/>
        <v>0</v>
      </c>
      <c r="BW2052" s="36"/>
      <c r="BX2052" s="37"/>
      <c r="BY2052" s="44">
        <f t="shared" ref="BY2052" si="49308">parseTime(BW2052)-(BX2053=INT(RIGHT($F2052, 1)))</f>
        <v>0</v>
      </c>
      <c r="BZ2052" s="45">
        <f t="shared" si="49246"/>
        <v>0</v>
      </c>
      <c r="CA2052" s="36"/>
      <c r="CB2052" s="37"/>
      <c r="CC2052" s="44">
        <f t="shared" ref="CC2052" si="49309">parseTime(CA2052)-(CB2053=INT(RIGHT($F2052, 1)))</f>
        <v>0</v>
      </c>
      <c r="CD2052" s="45">
        <f t="shared" si="49248"/>
        <v>0</v>
      </c>
      <c r="CE2052" s="36"/>
      <c r="CF2052" s="37"/>
      <c r="CG2052" s="44">
        <f t="shared" ref="CG2052" si="49310">parseTime(CE2052)-(CF2053=INT(RIGHT($F2052, 1)))</f>
        <v>0</v>
      </c>
      <c r="CH2052" s="45">
        <f t="shared" si="49250"/>
        <v>0</v>
      </c>
    </row>
    <row r="2053" spans="1:86" x14ac:dyDescent="0.25">
      <c r="A2053" s="56"/>
      <c r="B2053" s="57"/>
      <c r="C2053" s="14">
        <f t="shared" si="49266"/>
        <v>0</v>
      </c>
      <c r="D2053" s="14"/>
      <c r="E2053" s="20">
        <f t="shared" ref="E2053" si="49311">((7.5/2)-0.5+E2052)*8</f>
        <v>63.2</v>
      </c>
      <c r="F2053" s="51"/>
      <c r="G2053" s="46" t="s">
        <v>134</v>
      </c>
      <c r="H2053" s="38">
        <f t="shared" ref="H2053" si="49312">lunchAdjust(G2048:H2052)</f>
        <v>1</v>
      </c>
      <c r="I2053" s="48" t="s">
        <v>0</v>
      </c>
      <c r="J2053" s="39">
        <f t="shared" ref="J2053" si="49313">SUMPRODUCT(I2048:I2052*J2048:J2052)</f>
        <v>8</v>
      </c>
      <c r="K2053" s="46" t="s">
        <v>134</v>
      </c>
      <c r="L2053" s="38">
        <f t="shared" ref="L2053" si="49314">lunchAdjust(K2048:L2052)</f>
        <v>1</v>
      </c>
      <c r="M2053" s="48" t="s">
        <v>0</v>
      </c>
      <c r="N2053" s="39">
        <f t="shared" ref="N2053" si="49315">SUMPRODUCT(M2048:M2052*N2048:N2052)</f>
        <v>8</v>
      </c>
      <c r="O2053" s="46" t="s">
        <v>134</v>
      </c>
      <c r="P2053" s="38">
        <f t="shared" ref="P2053" si="49316">lunchAdjust(O2048:P2052)</f>
        <v>0</v>
      </c>
      <c r="Q2053" s="48" t="s">
        <v>0</v>
      </c>
      <c r="R2053" s="39">
        <f t="shared" ref="R2053" si="49317">SUMPRODUCT(Q2048:Q2052*R2048:R2052)</f>
        <v>0</v>
      </c>
      <c r="S2053" s="46" t="s">
        <v>134</v>
      </c>
      <c r="T2053" s="38">
        <f t="shared" ref="T2053" si="49318">lunchAdjust(S2048:T2052)</f>
        <v>1</v>
      </c>
      <c r="U2053" s="48" t="s">
        <v>0</v>
      </c>
      <c r="V2053" s="39">
        <f t="shared" ref="V2053" si="49319">SUMPRODUCT(U2048:U2052*V2048:V2052)</f>
        <v>8</v>
      </c>
      <c r="W2053" s="46" t="s">
        <v>134</v>
      </c>
      <c r="X2053" s="38">
        <f t="shared" ref="X2053" si="49320">lunchAdjust(W2048:X2052)</f>
        <v>0</v>
      </c>
      <c r="Y2053" s="48" t="s">
        <v>0</v>
      </c>
      <c r="Z2053" s="39">
        <f t="shared" ref="Z2053" si="49321">SUMPRODUCT(Y2048:Y2052*Z2048:Z2052)</f>
        <v>0</v>
      </c>
      <c r="AA2053" s="46" t="s">
        <v>134</v>
      </c>
      <c r="AB2053" s="38">
        <f t="shared" ref="AB2053" si="49322">lunchAdjust(AA2048:AB2052)</f>
        <v>1</v>
      </c>
      <c r="AC2053" s="48" t="s">
        <v>0</v>
      </c>
      <c r="AD2053" s="39">
        <f t="shared" ref="AD2053" si="49323">SUMPRODUCT(AC2048:AC2052*AD2048:AD2052)</f>
        <v>8</v>
      </c>
      <c r="AE2053" s="46" t="s">
        <v>134</v>
      </c>
      <c r="AF2053" s="38">
        <f t="shared" ref="AF2053" si="49324">lunchAdjust(AE2048:AF2052)</f>
        <v>0</v>
      </c>
      <c r="AG2053" s="48" t="s">
        <v>0</v>
      </c>
      <c r="AH2053" s="39">
        <f t="shared" ref="AH2053" si="49325">SUMPRODUCT(AG2048:AG2052*AH2048:AH2052)</f>
        <v>0</v>
      </c>
      <c r="AI2053" s="46" t="s">
        <v>134</v>
      </c>
      <c r="AJ2053" s="38">
        <f t="shared" ref="AJ2053" si="49326">lunchAdjust(AI2048:AJ2052)</f>
        <v>1</v>
      </c>
      <c r="AK2053" s="48" t="s">
        <v>0</v>
      </c>
      <c r="AL2053" s="39">
        <f t="shared" ref="AL2053" si="49327">SUMPRODUCT(AK2048:AK2052*AL2048:AL2052)</f>
        <v>8</v>
      </c>
      <c r="AM2053" s="46" t="s">
        <v>134</v>
      </c>
      <c r="AN2053" s="38">
        <f t="shared" ref="AN2053" si="49328">lunchAdjust(AM2048:AN2052)</f>
        <v>0</v>
      </c>
      <c r="AO2053" s="48" t="s">
        <v>0</v>
      </c>
      <c r="AP2053" s="39">
        <f t="shared" ref="AP2053" si="49329">SUMPRODUCT(AO2048:AO2052*AP2048:AP2052)</f>
        <v>0</v>
      </c>
      <c r="AQ2053" s="46" t="s">
        <v>134</v>
      </c>
      <c r="AR2053" s="38">
        <f t="shared" ref="AR2053" si="49330">lunchAdjust(AQ2048:AR2052)</f>
        <v>0</v>
      </c>
      <c r="AS2053" s="48" t="s">
        <v>0</v>
      </c>
      <c r="AT2053" s="39">
        <f t="shared" ref="AT2053" si="49331">SUMPRODUCT(AS2048:AS2052*AT2048:AT2052)</f>
        <v>0</v>
      </c>
      <c r="AU2053" s="46" t="s">
        <v>134</v>
      </c>
      <c r="AV2053" s="38">
        <f t="shared" ref="AV2053" si="49332">lunchAdjust(AU2048:AV2052)</f>
        <v>0</v>
      </c>
      <c r="AW2053" s="48" t="s">
        <v>0</v>
      </c>
      <c r="AX2053" s="39">
        <f t="shared" ref="AX2053" si="49333">SUMPRODUCT(AW2048:AW2052*AX2048:AX2052)</f>
        <v>0</v>
      </c>
      <c r="AY2053" s="46" t="s">
        <v>134</v>
      </c>
      <c r="AZ2053" s="38">
        <f t="shared" ref="AZ2053" si="49334">lunchAdjust(AY2048:AZ2052)</f>
        <v>0</v>
      </c>
      <c r="BA2053" s="48" t="s">
        <v>0</v>
      </c>
      <c r="BB2053" s="39">
        <f t="shared" ref="BB2053" si="49335">SUMPRODUCT(BA2048:BA2052*BB2048:BB2052)</f>
        <v>0</v>
      </c>
      <c r="BC2053" s="46" t="s">
        <v>134</v>
      </c>
      <c r="BD2053" s="38">
        <f t="shared" ref="BD2053" si="49336">lunchAdjust(BC2048:BD2052)</f>
        <v>0</v>
      </c>
      <c r="BE2053" s="48" t="s">
        <v>0</v>
      </c>
      <c r="BF2053" s="39">
        <f t="shared" ref="BF2053" si="49337">SUMPRODUCT(BE2048:BE2052*BF2048:BF2052)</f>
        <v>0</v>
      </c>
      <c r="BG2053" s="46" t="s">
        <v>134</v>
      </c>
      <c r="BH2053" s="38">
        <f t="shared" ref="BH2053" si="49338">lunchAdjust(BG2048:BH2052)</f>
        <v>0</v>
      </c>
      <c r="BI2053" s="48" t="s">
        <v>0</v>
      </c>
      <c r="BJ2053" s="39">
        <f t="shared" ref="BJ2053" si="49339">SUMPRODUCT(BI2048:BI2052*BJ2048:BJ2052)</f>
        <v>0</v>
      </c>
      <c r="BK2053" s="46" t="s">
        <v>134</v>
      </c>
      <c r="BL2053" s="38">
        <f t="shared" ref="BL2053" si="49340">lunchAdjust(BK2048:BL2052)</f>
        <v>0</v>
      </c>
      <c r="BM2053" s="48" t="s">
        <v>0</v>
      </c>
      <c r="BN2053" s="39">
        <f t="shared" ref="BN2053" si="49341">SUMPRODUCT(BM2048:BM2052*BN2048:BN2052)</f>
        <v>0</v>
      </c>
      <c r="BO2053" s="46" t="s">
        <v>134</v>
      </c>
      <c r="BP2053" s="38">
        <f t="shared" ref="BP2053" si="49342">lunchAdjust(BO2048:BP2052)</f>
        <v>0</v>
      </c>
      <c r="BQ2053" s="48" t="s">
        <v>0</v>
      </c>
      <c r="BR2053" s="39">
        <f t="shared" ref="BR2053" si="49343">SUMPRODUCT(BQ2048:BQ2052*BR2048:BR2052)</f>
        <v>0</v>
      </c>
      <c r="BS2053" s="46" t="s">
        <v>134</v>
      </c>
      <c r="BT2053" s="38">
        <f t="shared" ref="BT2053" si="49344">lunchAdjust(BS2048:BT2052)</f>
        <v>1</v>
      </c>
      <c r="BU2053" s="48" t="s">
        <v>0</v>
      </c>
      <c r="BV2053" s="39">
        <f t="shared" ref="BV2053" si="49345">SUMPRODUCT(BU2048:BU2052*BV2048:BV2052)</f>
        <v>8</v>
      </c>
      <c r="BW2053" s="46" t="s">
        <v>134</v>
      </c>
      <c r="BX2053" s="38">
        <f t="shared" ref="BX2053" si="49346">lunchAdjust(BW2048:BX2052)</f>
        <v>0</v>
      </c>
      <c r="BY2053" s="48" t="s">
        <v>0</v>
      </c>
      <c r="BZ2053" s="39">
        <f t="shared" ref="BZ2053" si="49347">SUMPRODUCT(BY2048:BY2052*BZ2048:BZ2052)</f>
        <v>0</v>
      </c>
      <c r="CA2053" s="46" t="s">
        <v>134</v>
      </c>
      <c r="CB2053" s="38">
        <f t="shared" ref="CB2053" si="49348">lunchAdjust(CA2048:CB2052)</f>
        <v>0</v>
      </c>
      <c r="CC2053" s="48" t="s">
        <v>0</v>
      </c>
      <c r="CD2053" s="39">
        <f t="shared" ref="CD2053" si="49349">SUMPRODUCT(CC2048:CC2052*CD2048:CD2052)</f>
        <v>0</v>
      </c>
      <c r="CE2053" s="46" t="s">
        <v>134</v>
      </c>
      <c r="CF2053" s="38">
        <f t="shared" ref="CF2053" si="49350">lunchAdjust(CE2048:CF2052)</f>
        <v>0</v>
      </c>
      <c r="CG2053" s="48" t="s">
        <v>0</v>
      </c>
      <c r="CH2053" s="39">
        <f t="shared" ref="CH2053" si="49351">SUMPRODUCT(CG2048:CG2052*CH2048:CH2052)</f>
        <v>0</v>
      </c>
    </row>
    <row r="2054" spans="1:86" ht="15.75" thickBot="1" x14ac:dyDescent="0.3">
      <c r="A2054" s="58" t="s">
        <v>121</v>
      </c>
      <c r="B2054" s="59">
        <f t="shared" ref="B2054" ca="1" si="49352">roleHours(G2048:CH2054, "OUT")</f>
        <v>0</v>
      </c>
      <c r="C2054" s="54" t="s">
        <v>137</v>
      </c>
      <c r="D2054" s="22">
        <f t="shared" ref="D2054" ca="1" si="49353">roleHours(G2048:CH2054, "PTO")</f>
        <v>0</v>
      </c>
      <c r="E2054" s="23">
        <f t="shared" ref="E2054" ca="1" si="49354">E2053-B2049</f>
        <v>15.200000000000003</v>
      </c>
      <c r="F2054" s="52"/>
      <c r="G2054" s="47" t="s">
        <v>39</v>
      </c>
      <c r="H2054" s="40">
        <f t="shared" si="48319"/>
        <v>0</v>
      </c>
      <c r="I2054" s="49" t="s">
        <v>135</v>
      </c>
      <c r="J2054" s="41">
        <f t="shared" ref="J2054" si="49355">J2053*G$4</f>
        <v>0</v>
      </c>
      <c r="K2054" s="47" t="s">
        <v>39</v>
      </c>
      <c r="L2054" s="40">
        <f t="shared" ref="L2054" si="49356">SUMPRODUCT(M2048:M2052*(L2048:L2052="PTO"))+SUMPRODUCT(M2048:M2052*(L2048:L2052="HOL"))</f>
        <v>0</v>
      </c>
      <c r="M2054" s="49" t="s">
        <v>135</v>
      </c>
      <c r="N2054" s="41">
        <f t="shared" ref="N2054" si="49357">N2053*K$4</f>
        <v>0</v>
      </c>
      <c r="O2054" s="47" t="s">
        <v>39</v>
      </c>
      <c r="P2054" s="40">
        <f t="shared" ref="P2054" si="49358">SUMPRODUCT(Q2048:Q2052*(P2048:P2052="PTO"))+SUMPRODUCT(Q2048:Q2052*(P2048:P2052="HOL"))</f>
        <v>0</v>
      </c>
      <c r="Q2054" s="49" t="s">
        <v>135</v>
      </c>
      <c r="R2054" s="41">
        <f t="shared" ref="R2054" si="49359">R2053*O$4</f>
        <v>0</v>
      </c>
      <c r="S2054" s="47" t="s">
        <v>39</v>
      </c>
      <c r="T2054" s="40">
        <f t="shared" ref="T2054" si="49360">SUMPRODUCT(U2048:U2052*(T2048:T2052="PTO"))+SUMPRODUCT(U2048:U2052*(T2048:T2052="HOL"))</f>
        <v>0</v>
      </c>
      <c r="U2054" s="49" t="s">
        <v>135</v>
      </c>
      <c r="V2054" s="41">
        <f t="shared" ref="V2054" si="49361">V2053*S$4</f>
        <v>0</v>
      </c>
      <c r="W2054" s="47" t="s">
        <v>39</v>
      </c>
      <c r="X2054" s="40">
        <f t="shared" ref="X2054" si="49362">SUMPRODUCT(Y2048:Y2052*(X2048:X2052="PTO"))+SUMPRODUCT(Y2048:Y2052*(X2048:X2052="HOL"))</f>
        <v>0</v>
      </c>
      <c r="Y2054" s="49" t="s">
        <v>135</v>
      </c>
      <c r="Z2054" s="41">
        <f t="shared" ref="Z2054" si="49363">Z2053*W$4</f>
        <v>0</v>
      </c>
      <c r="AA2054" s="47" t="s">
        <v>39</v>
      </c>
      <c r="AB2054" s="40">
        <f t="shared" ref="AB2054" si="49364">SUMPRODUCT(AC2048:AC2052*(AB2048:AB2052="PTO"))+SUMPRODUCT(AC2048:AC2052*(AB2048:AB2052="HOL"))</f>
        <v>0</v>
      </c>
      <c r="AC2054" s="49" t="s">
        <v>135</v>
      </c>
      <c r="AD2054" s="41">
        <f t="shared" ref="AD2054" si="49365">AD2053*AA$4</f>
        <v>8</v>
      </c>
      <c r="AE2054" s="47" t="s">
        <v>39</v>
      </c>
      <c r="AF2054" s="40">
        <f t="shared" ref="AF2054" si="49366">SUMPRODUCT(AG2048:AG2052*(AF2048:AF2052="PTO"))+SUMPRODUCT(AG2048:AG2052*(AF2048:AF2052="HOL"))</f>
        <v>0</v>
      </c>
      <c r="AG2054" s="49" t="s">
        <v>135</v>
      </c>
      <c r="AH2054" s="41">
        <f t="shared" ref="AH2054" si="49367">AH2053*AE$4</f>
        <v>0</v>
      </c>
      <c r="AI2054" s="47" t="s">
        <v>39</v>
      </c>
      <c r="AJ2054" s="40">
        <f t="shared" ref="AJ2054" si="49368">SUMPRODUCT(AK2048:AK2052*(AJ2048:AJ2052="PTO"))+SUMPRODUCT(AK2048:AK2052*(AJ2048:AJ2052="HOL"))</f>
        <v>0</v>
      </c>
      <c r="AK2054" s="49" t="s">
        <v>135</v>
      </c>
      <c r="AL2054" s="41">
        <f>AL2053*AI$4</f>
        <v>8</v>
      </c>
      <c r="AM2054" s="47" t="s">
        <v>39</v>
      </c>
      <c r="AN2054" s="40">
        <f t="shared" ref="AN2054" si="49369">SUMPRODUCT(AO2048:AO2052*(AN2048:AN2052="PTO"))+SUMPRODUCT(AO2048:AO2052*(AN2048:AN2052="HOL"))</f>
        <v>0</v>
      </c>
      <c r="AO2054" s="49" t="s">
        <v>135</v>
      </c>
      <c r="AP2054" s="41">
        <f t="shared" ref="AP2054" si="49370">AP2053*AM$4</f>
        <v>0</v>
      </c>
      <c r="AQ2054" s="47" t="s">
        <v>39</v>
      </c>
      <c r="AR2054" s="40">
        <f t="shared" ref="AR2054" si="49371">SUMPRODUCT(AS2048:AS2052*(AR2048:AR2052="PTO"))+SUMPRODUCT(AS2048:AS2052*(AR2048:AR2052="HOL"))</f>
        <v>0</v>
      </c>
      <c r="AS2054" s="49" t="s">
        <v>135</v>
      </c>
      <c r="AT2054" s="41">
        <f t="shared" ref="AT2054" si="49372">AT2053*AQ$4</f>
        <v>0</v>
      </c>
      <c r="AU2054" s="47" t="s">
        <v>39</v>
      </c>
      <c r="AV2054" s="40">
        <f t="shared" ref="AV2054" si="49373">SUMPRODUCT(AW2048:AW2052*(AV2048:AV2052="PTO"))+SUMPRODUCT(AW2048:AW2052*(AV2048:AV2052="HOL"))</f>
        <v>0</v>
      </c>
      <c r="AW2054" s="49" t="s">
        <v>135</v>
      </c>
      <c r="AX2054" s="41">
        <f>AX2053*AU$4</f>
        <v>0</v>
      </c>
      <c r="AY2054" s="47" t="s">
        <v>39</v>
      </c>
      <c r="AZ2054" s="40">
        <f t="shared" ref="AZ2054" si="49374">SUMPRODUCT(BA2048:BA2052*(AZ2048:AZ2052="PTO"))+SUMPRODUCT(BA2048:BA2052*(AZ2048:AZ2052="HOL"))</f>
        <v>0</v>
      </c>
      <c r="BA2054" s="49" t="s">
        <v>135</v>
      </c>
      <c r="BB2054" s="41">
        <f>BB2053*AY$4</f>
        <v>0</v>
      </c>
      <c r="BC2054" s="47" t="s">
        <v>39</v>
      </c>
      <c r="BD2054" s="40">
        <f t="shared" ref="BD2054" si="49375">SUMPRODUCT(BE2048:BE2052*(BD2048:BD2052="PTO"))+SUMPRODUCT(BE2048:BE2052*(BD2048:BD2052="HOL"))</f>
        <v>0</v>
      </c>
      <c r="BE2054" s="49" t="s">
        <v>135</v>
      </c>
      <c r="BF2054" s="41">
        <f>BF2053*BC$4</f>
        <v>0</v>
      </c>
      <c r="BG2054" s="47" t="s">
        <v>39</v>
      </c>
      <c r="BH2054" s="40">
        <f t="shared" ref="BH2054" si="49376">SUMPRODUCT(BI2048:BI2052*(BH2048:BH2052="PTO"))+SUMPRODUCT(BI2048:BI2052*(BH2048:BH2052="HOL"))</f>
        <v>0</v>
      </c>
      <c r="BI2054" s="49" t="s">
        <v>135</v>
      </c>
      <c r="BJ2054" s="41">
        <f>BJ2053*BG$4</f>
        <v>0</v>
      </c>
      <c r="BK2054" s="47" t="s">
        <v>39</v>
      </c>
      <c r="BL2054" s="40">
        <f t="shared" ref="BL2054" si="49377">SUMPRODUCT(BM2048:BM2052*(BL2048:BL2052="PTO"))+SUMPRODUCT(BM2048:BM2052*(BL2048:BL2052="HOL"))</f>
        <v>0</v>
      </c>
      <c r="BM2054" s="49" t="s">
        <v>135</v>
      </c>
      <c r="BN2054" s="41">
        <f>BN2053*BK$4</f>
        <v>0</v>
      </c>
      <c r="BO2054" s="47" t="s">
        <v>39</v>
      </c>
      <c r="BP2054" s="40">
        <f t="shared" ref="BP2054" si="49378">SUMPRODUCT(BQ2048:BQ2052*(BP2048:BP2052="PTO"))+SUMPRODUCT(BQ2048:BQ2052*(BP2048:BP2052="HOL"))</f>
        <v>0</v>
      </c>
      <c r="BQ2054" s="49" t="s">
        <v>135</v>
      </c>
      <c r="BR2054" s="41">
        <f t="shared" ref="BR2054" si="49379">BR2053*BO$4</f>
        <v>0</v>
      </c>
      <c r="BS2054" s="47" t="s">
        <v>39</v>
      </c>
      <c r="BT2054" s="40">
        <f t="shared" ref="BT2054" si="49380">SUMPRODUCT(BU2048:BU2052*(BT2048:BT2052="PTO"))+SUMPRODUCT(BU2048:BU2052*(BT2048:BT2052="HOL"))</f>
        <v>0</v>
      </c>
      <c r="BU2054" s="49" t="s">
        <v>135</v>
      </c>
      <c r="BV2054" s="41">
        <f t="shared" ref="BV2054" si="49381">BV2053*BS$4</f>
        <v>8</v>
      </c>
      <c r="BW2054" s="47" t="s">
        <v>39</v>
      </c>
      <c r="BX2054" s="40">
        <f t="shared" ref="BX2054" si="49382">SUMPRODUCT(BY2048:BY2052*(BX2048:BX2052="PTO"))+SUMPRODUCT(BY2048:BY2052*(BX2048:BX2052="HOL"))</f>
        <v>0</v>
      </c>
      <c r="BY2054" s="49" t="s">
        <v>135</v>
      </c>
      <c r="BZ2054" s="41">
        <f t="shared" ref="BZ2054" si="49383">BZ2053*BW$4</f>
        <v>0</v>
      </c>
      <c r="CA2054" s="47" t="s">
        <v>39</v>
      </c>
      <c r="CB2054" s="40">
        <f t="shared" ref="CB2054" si="49384">SUMPRODUCT(CC2048:CC2052*(CB2048:CB2052="PTO"))+SUMPRODUCT(CC2048:CC2052*(CB2048:CB2052="HOL"))</f>
        <v>0</v>
      </c>
      <c r="CC2054" s="49" t="s">
        <v>135</v>
      </c>
      <c r="CD2054" s="41">
        <f t="shared" ref="CD2054" si="49385">CD2053*CA$4</f>
        <v>0</v>
      </c>
      <c r="CE2054" s="47" t="s">
        <v>39</v>
      </c>
      <c r="CF2054" s="40">
        <f t="shared" ref="CF2054" si="49386">SUMPRODUCT(CG2048:CG2052*(CF2048:CF2052="PTO"))+SUMPRODUCT(CG2048:CG2052*(CF2048:CF2052="HOL"))</f>
        <v>0</v>
      </c>
      <c r="CG2054" s="49" t="s">
        <v>135</v>
      </c>
      <c r="CH2054" s="41">
        <f t="shared" ref="CH2054" si="49387">CH2053*CE$4</f>
        <v>0</v>
      </c>
    </row>
    <row r="2055" spans="1:86" x14ac:dyDescent="0.25">
      <c r="A2055" s="70" t="s">
        <v>133</v>
      </c>
      <c r="B2055" s="71">
        <f t="shared" ref="B2055" ca="1" si="49388">D2055-B2056</f>
        <v>5.3333333333333357</v>
      </c>
      <c r="C2055" s="72" t="s">
        <v>122</v>
      </c>
      <c r="D2055" s="71">
        <f>IFERROR(INDEX(Holidays[FTE], MATCH(Entry!E2055, Holidays[Date], 0)), 1)*8*INDEX(FTEguide[[1]:[12]], MATCH(Entry!E2056, FTEguide[Weekday], 0), IF(Entry!E2058&gt;0, Entry!E2058, MONTH(Entry!E2055)))</f>
        <v>21.333333333333336</v>
      </c>
      <c r="E2055" s="60">
        <f t="shared" si="47836"/>
        <v>44121</v>
      </c>
      <c r="F2055" s="50" t="s">
        <v>128</v>
      </c>
      <c r="G2055" s="34"/>
      <c r="H2055" s="35"/>
      <c r="I2055" s="42">
        <f t="shared" ref="I2055" si="49389">parseTime(G2055)-(H2060=INT(RIGHT($F2055, 1)))</f>
        <v>0</v>
      </c>
      <c r="J2055" s="43">
        <f t="shared" ref="J2055:J2059" si="49390">isClocked(H2055)</f>
        <v>0</v>
      </c>
      <c r="K2055" s="34"/>
      <c r="L2055" s="35"/>
      <c r="M2055" s="42">
        <f t="shared" ref="M2055" si="49391">parseTime(K2055)-(L2060=INT(RIGHT($F2055, 1)))</f>
        <v>0</v>
      </c>
      <c r="N2055" s="43">
        <f t="shared" ref="N2055:N2059" si="49392">isClocked(L2055)</f>
        <v>0</v>
      </c>
      <c r="O2055" s="34"/>
      <c r="P2055" s="35"/>
      <c r="Q2055" s="42">
        <f t="shared" ref="Q2055" si="49393">parseTime(O2055)-(P2060=INT(RIGHT($F2055, 1)))</f>
        <v>0</v>
      </c>
      <c r="R2055" s="43">
        <f t="shared" ref="R2055:R2059" si="49394">isClocked(P2055)</f>
        <v>0</v>
      </c>
      <c r="S2055" s="34"/>
      <c r="T2055" s="35"/>
      <c r="U2055" s="42">
        <f t="shared" ref="U2055" si="49395">parseTime(S2055)-(T2060=INT(RIGHT($F2055, 1)))</f>
        <v>0</v>
      </c>
      <c r="V2055" s="43">
        <f t="shared" ref="V2055:V2059" si="49396">isClocked(T2055)</f>
        <v>0</v>
      </c>
      <c r="W2055" s="34"/>
      <c r="X2055" s="35"/>
      <c r="Y2055" s="42">
        <f t="shared" ref="Y2055" si="49397">parseTime(W2055)-(X2060=INT(RIGHT($F2055, 1)))</f>
        <v>0</v>
      </c>
      <c r="Z2055" s="43">
        <f t="shared" ref="Z2055:Z2059" si="49398">isClocked(X2055)</f>
        <v>0</v>
      </c>
      <c r="AA2055" s="34"/>
      <c r="AB2055" s="35"/>
      <c r="AC2055" s="42">
        <f t="shared" ref="AC2055" si="49399">parseTime(AA2055)-(AB2060=INT(RIGHT($F2055, 1)))</f>
        <v>0</v>
      </c>
      <c r="AD2055" s="43">
        <f t="shared" ref="AD2055:AD2059" si="49400">isClocked(AB2055)</f>
        <v>0</v>
      </c>
      <c r="AE2055" s="34"/>
      <c r="AF2055" s="35"/>
      <c r="AG2055" s="42">
        <f t="shared" ref="AG2055" si="49401">parseTime(AE2055)-(AF2060=INT(RIGHT($F2055, 1)))</f>
        <v>0</v>
      </c>
      <c r="AH2055" s="43">
        <f t="shared" ref="AH2055:AH2059" si="49402">isClocked(AF2055)</f>
        <v>0</v>
      </c>
      <c r="AI2055" s="34" t="s">
        <v>136</v>
      </c>
      <c r="AJ2055" s="35" t="s">
        <v>23</v>
      </c>
      <c r="AK2055" s="42">
        <f>parseTime(AI2055)-(AJ2060=INT(RIGHT($F2055, 1)))</f>
        <v>8</v>
      </c>
      <c r="AL2055" s="43">
        <f t="shared" ref="AL2055:AL2059" si="49403">isClocked(AJ2055)</f>
        <v>1</v>
      </c>
      <c r="AM2055" s="34"/>
      <c r="AN2055" s="35"/>
      <c r="AO2055" s="42">
        <f t="shared" ref="AO2055" si="49404">parseTime(AM2055)-(AN2060=INT(RIGHT($F2055, 1)))</f>
        <v>0</v>
      </c>
      <c r="AP2055" s="43">
        <f t="shared" ref="AP2055:AP2059" si="49405">isClocked(AN2055)</f>
        <v>0</v>
      </c>
      <c r="AQ2055" s="34"/>
      <c r="AR2055" s="35"/>
      <c r="AS2055" s="42">
        <f t="shared" ref="AS2055" si="49406">parseTime(AQ2055)-(AR2060=INT(RIGHT($F2055, 1)))</f>
        <v>0</v>
      </c>
      <c r="AT2055" s="43">
        <f t="shared" ref="AT2055:AT2059" si="49407">isClocked(AR2055)</f>
        <v>0</v>
      </c>
      <c r="AU2055" s="34"/>
      <c r="AV2055" s="35"/>
      <c r="AW2055" s="42">
        <f>parseTime(AU2055)-(AV2060=INT(RIGHT($F2055, 1)))</f>
        <v>0</v>
      </c>
      <c r="AX2055" s="43">
        <f t="shared" ref="AX2055:AX2059" si="49408">isClocked(AV2055)</f>
        <v>0</v>
      </c>
      <c r="AY2055" s="34"/>
      <c r="AZ2055" s="35"/>
      <c r="BA2055" s="42">
        <f>parseTime(AY2055)-(AZ2060=INT(RIGHT($F2055, 1)))</f>
        <v>0</v>
      </c>
      <c r="BB2055" s="43">
        <f t="shared" ref="BB2055:BB2059" si="49409">isClocked(AZ2055)</f>
        <v>0</v>
      </c>
      <c r="BC2055" s="34"/>
      <c r="BD2055" s="35"/>
      <c r="BE2055" s="42">
        <f>parseTime(BC2055)-(BD2060=INT(RIGHT($F2055, 1)))</f>
        <v>0</v>
      </c>
      <c r="BF2055" s="43">
        <f t="shared" ref="BF2055:BF2059" si="49410">isClocked(BD2055)</f>
        <v>0</v>
      </c>
      <c r="BG2055" s="34"/>
      <c r="BH2055" s="35"/>
      <c r="BI2055" s="42">
        <f>parseTime(BG2055)-(BH2060=INT(RIGHT($F2055, 1)))</f>
        <v>0</v>
      </c>
      <c r="BJ2055" s="43">
        <f t="shared" ref="BJ2055:BJ2059" si="49411">isClocked(BH2055)</f>
        <v>0</v>
      </c>
      <c r="BK2055" s="34"/>
      <c r="BL2055" s="35"/>
      <c r="BM2055" s="42">
        <f>parseTime(BK2055)-(BL2060=INT(RIGHT($F2055, 1)))</f>
        <v>0</v>
      </c>
      <c r="BN2055" s="43">
        <f t="shared" ref="BN2055:BN2059" si="49412">isClocked(BL2055)</f>
        <v>0</v>
      </c>
      <c r="BO2055" s="34" t="s">
        <v>136</v>
      </c>
      <c r="BP2055" s="35" t="s">
        <v>23</v>
      </c>
      <c r="BQ2055" s="42">
        <f t="shared" ref="BQ2055" si="49413">parseTime(BO2055)-(BP2060=INT(RIGHT($F2055, 1)))</f>
        <v>8</v>
      </c>
      <c r="BR2055" s="43">
        <f t="shared" ref="BR2055:BR2059" si="49414">isClocked(BP2055)</f>
        <v>1</v>
      </c>
      <c r="BS2055" s="34"/>
      <c r="BT2055" s="35"/>
      <c r="BU2055" s="42">
        <f t="shared" ref="BU2055" si="49415">parseTime(BS2055)-(BT2060=INT(RIGHT($F2055, 1)))</f>
        <v>0</v>
      </c>
      <c r="BV2055" s="43">
        <f t="shared" ref="BV2055:BV2059" si="49416">isClocked(BT2055)</f>
        <v>0</v>
      </c>
      <c r="BW2055" s="34"/>
      <c r="BX2055" s="35"/>
      <c r="BY2055" s="42">
        <f t="shared" ref="BY2055" si="49417">parseTime(BW2055)-(BX2060=INT(RIGHT($F2055, 1)))</f>
        <v>0</v>
      </c>
      <c r="BZ2055" s="43">
        <f t="shared" ref="BZ2055:BZ2059" si="49418">isClocked(BX2055)</f>
        <v>0</v>
      </c>
      <c r="CA2055" s="34"/>
      <c r="CB2055" s="35"/>
      <c r="CC2055" s="42">
        <f t="shared" ref="CC2055" si="49419">parseTime(CA2055)-(CB2060=INT(RIGHT($F2055, 1)))</f>
        <v>0</v>
      </c>
      <c r="CD2055" s="43">
        <f t="shared" ref="CD2055:CD2059" si="49420">isClocked(CB2055)</f>
        <v>0</v>
      </c>
      <c r="CE2055" s="34"/>
      <c r="CF2055" s="35"/>
      <c r="CG2055" s="42">
        <f t="shared" ref="CG2055" si="49421">parseTime(CE2055)-(CF2060=INT(RIGHT($F2055, 1)))</f>
        <v>0</v>
      </c>
      <c r="CH2055" s="43">
        <f t="shared" ref="CH2055:CH2059" si="49422">isClocked(CF2055)</f>
        <v>0</v>
      </c>
    </row>
    <row r="2056" spans="1:86" x14ac:dyDescent="0.25">
      <c r="A2056" s="56" t="s">
        <v>0</v>
      </c>
      <c r="B2056" s="57">
        <f t="shared" ca="1" si="49077"/>
        <v>16</v>
      </c>
      <c r="C2056" s="14" t="s">
        <v>252</v>
      </c>
      <c r="D2056" s="14">
        <f t="shared" si="48560"/>
        <v>53.7</v>
      </c>
      <c r="E2056" s="55" t="str">
        <f t="shared" si="49078"/>
        <v>Saturday</v>
      </c>
      <c r="F2056" s="51" t="s">
        <v>129</v>
      </c>
      <c r="G2056" s="36"/>
      <c r="H2056" s="37"/>
      <c r="I2056" s="44">
        <f t="shared" ref="I2056" si="49423">parseTime(G2056)-(H2060=INT(RIGHT($F2056, 1)))</f>
        <v>0</v>
      </c>
      <c r="J2056" s="45">
        <f t="shared" si="49390"/>
        <v>0</v>
      </c>
      <c r="K2056" s="36"/>
      <c r="L2056" s="37"/>
      <c r="M2056" s="44">
        <f t="shared" ref="M2056" si="49424">parseTime(K2056)-(L2060=INT(RIGHT($F2056, 1)))</f>
        <v>0</v>
      </c>
      <c r="N2056" s="45">
        <f t="shared" si="49392"/>
        <v>0</v>
      </c>
      <c r="O2056" s="36"/>
      <c r="P2056" s="37"/>
      <c r="Q2056" s="44">
        <f t="shared" ref="Q2056" si="49425">parseTime(O2056)-(P2060=INT(RIGHT($F2056, 1)))</f>
        <v>0</v>
      </c>
      <c r="R2056" s="45">
        <f t="shared" si="49394"/>
        <v>0</v>
      </c>
      <c r="S2056" s="36"/>
      <c r="T2056" s="37"/>
      <c r="U2056" s="44">
        <f t="shared" ref="U2056" si="49426">parseTime(S2056)-(T2060=INT(RIGHT($F2056, 1)))</f>
        <v>0</v>
      </c>
      <c r="V2056" s="45">
        <f t="shared" si="49396"/>
        <v>0</v>
      </c>
      <c r="W2056" s="36"/>
      <c r="X2056" s="37"/>
      <c r="Y2056" s="44">
        <f t="shared" ref="Y2056" si="49427">parseTime(W2056)-(X2060=INT(RIGHT($F2056, 1)))</f>
        <v>0</v>
      </c>
      <c r="Z2056" s="45">
        <f t="shared" si="49398"/>
        <v>0</v>
      </c>
      <c r="AA2056" s="36"/>
      <c r="AB2056" s="37"/>
      <c r="AC2056" s="44">
        <f t="shared" ref="AC2056" si="49428">parseTime(AA2056)-(AB2060=INT(RIGHT($F2056, 1)))</f>
        <v>0</v>
      </c>
      <c r="AD2056" s="45">
        <f t="shared" si="49400"/>
        <v>0</v>
      </c>
      <c r="AE2056" s="36"/>
      <c r="AF2056" s="37"/>
      <c r="AG2056" s="44">
        <f t="shared" ref="AG2056" si="49429">parseTime(AE2056)-(AF2060=INT(RIGHT($F2056, 1)))</f>
        <v>0</v>
      </c>
      <c r="AH2056" s="45">
        <f t="shared" si="49402"/>
        <v>0</v>
      </c>
      <c r="AI2056" s="36"/>
      <c r="AJ2056" s="37"/>
      <c r="AK2056" s="44">
        <f>parseTime(AI2056)-(AJ2060=INT(RIGHT($F2056, 1)))</f>
        <v>0</v>
      </c>
      <c r="AL2056" s="45">
        <f t="shared" si="49403"/>
        <v>0</v>
      </c>
      <c r="AM2056" s="36"/>
      <c r="AN2056" s="37"/>
      <c r="AO2056" s="44">
        <f t="shared" ref="AO2056" si="49430">parseTime(AM2056)-(AN2060=INT(RIGHT($F2056, 1)))</f>
        <v>0</v>
      </c>
      <c r="AP2056" s="45">
        <f t="shared" si="49405"/>
        <v>0</v>
      </c>
      <c r="AQ2056" s="36"/>
      <c r="AR2056" s="37"/>
      <c r="AS2056" s="44">
        <f t="shared" ref="AS2056" si="49431">parseTime(AQ2056)-(AR2060=INT(RIGHT($F2056, 1)))</f>
        <v>0</v>
      </c>
      <c r="AT2056" s="45">
        <f t="shared" si="49407"/>
        <v>0</v>
      </c>
      <c r="AU2056" s="36"/>
      <c r="AV2056" s="37"/>
      <c r="AW2056" s="44">
        <f>parseTime(AU2056)-(AV2060=INT(RIGHT($F2056, 1)))</f>
        <v>0</v>
      </c>
      <c r="AX2056" s="45">
        <f t="shared" si="49408"/>
        <v>0</v>
      </c>
      <c r="AY2056" s="36"/>
      <c r="AZ2056" s="37"/>
      <c r="BA2056" s="44">
        <f>parseTime(AY2056)-(AZ2060=INT(RIGHT($F2056, 1)))</f>
        <v>0</v>
      </c>
      <c r="BB2056" s="45">
        <f t="shared" si="49409"/>
        <v>0</v>
      </c>
      <c r="BC2056" s="36"/>
      <c r="BD2056" s="37"/>
      <c r="BE2056" s="44">
        <f>parseTime(BC2056)-(BD2060=INT(RIGHT($F2056, 1)))</f>
        <v>0</v>
      </c>
      <c r="BF2056" s="45">
        <f t="shared" si="49410"/>
        <v>0</v>
      </c>
      <c r="BG2056" s="36"/>
      <c r="BH2056" s="37"/>
      <c r="BI2056" s="44">
        <f>parseTime(BG2056)-(BH2060=INT(RIGHT($F2056, 1)))</f>
        <v>0</v>
      </c>
      <c r="BJ2056" s="45">
        <f t="shared" si="49411"/>
        <v>0</v>
      </c>
      <c r="BK2056" s="36"/>
      <c r="BL2056" s="37"/>
      <c r="BM2056" s="44">
        <f>parseTime(BK2056)-(BL2060=INT(RIGHT($F2056, 1)))</f>
        <v>0</v>
      </c>
      <c r="BN2056" s="45">
        <f t="shared" si="49412"/>
        <v>0</v>
      </c>
      <c r="BO2056" s="36"/>
      <c r="BP2056" s="37"/>
      <c r="BQ2056" s="44">
        <f t="shared" ref="BQ2056" si="49432">parseTime(BO2056)-(BP2060=INT(RIGHT($F2056, 1)))</f>
        <v>0</v>
      </c>
      <c r="BR2056" s="45">
        <f t="shared" si="49414"/>
        <v>0</v>
      </c>
      <c r="BS2056" s="36"/>
      <c r="BT2056" s="37"/>
      <c r="BU2056" s="44">
        <f t="shared" ref="BU2056" si="49433">parseTime(BS2056)-(BT2060=INT(RIGHT($F2056, 1)))</f>
        <v>0</v>
      </c>
      <c r="BV2056" s="45">
        <f t="shared" si="49416"/>
        <v>0</v>
      </c>
      <c r="BW2056" s="36"/>
      <c r="BX2056" s="37"/>
      <c r="BY2056" s="44">
        <f t="shared" ref="BY2056" si="49434">parseTime(BW2056)-(BX2060=INT(RIGHT($F2056, 1)))</f>
        <v>0</v>
      </c>
      <c r="BZ2056" s="45">
        <f t="shared" si="49418"/>
        <v>0</v>
      </c>
      <c r="CA2056" s="36"/>
      <c r="CB2056" s="37"/>
      <c r="CC2056" s="44">
        <f t="shared" ref="CC2056" si="49435">parseTime(CA2056)-(CB2060=INT(RIGHT($F2056, 1)))</f>
        <v>0</v>
      </c>
      <c r="CD2056" s="45">
        <f t="shared" si="49420"/>
        <v>0</v>
      </c>
      <c r="CE2056" s="36"/>
      <c r="CF2056" s="37"/>
      <c r="CG2056" s="44">
        <f t="shared" ref="CG2056" si="49436">parseTime(CE2056)-(CF2060=INT(RIGHT($F2056, 1)))</f>
        <v>0</v>
      </c>
      <c r="CH2056" s="45">
        <f t="shared" si="49422"/>
        <v>0</v>
      </c>
    </row>
    <row r="2057" spans="1:86" x14ac:dyDescent="0.25">
      <c r="A2057" s="56" t="s">
        <v>117</v>
      </c>
      <c r="B2057" s="57">
        <f t="shared" ref="B2057" ca="1" si="49437">roleHours(G2055:CH2061, "MFD")</f>
        <v>16</v>
      </c>
      <c r="C2057" s="14">
        <f t="shared" ref="C2057:C2060" ca="1" si="49438">B2057/8</f>
        <v>2</v>
      </c>
      <c r="D2057" s="14">
        <f t="shared" ref="D2057" ca="1" si="49439">B2056-D2056</f>
        <v>-37.700000000000003</v>
      </c>
      <c r="E2057" s="20" t="s">
        <v>127</v>
      </c>
      <c r="F2057" s="51" t="s">
        <v>130</v>
      </c>
      <c r="G2057" s="36"/>
      <c r="H2057" s="37"/>
      <c r="I2057" s="44">
        <f t="shared" ref="I2057" si="49440">parseTime(G2057)-(H2060=INT(RIGHT($F2057, 1)))</f>
        <v>0</v>
      </c>
      <c r="J2057" s="45">
        <f t="shared" si="49390"/>
        <v>0</v>
      </c>
      <c r="K2057" s="36"/>
      <c r="L2057" s="37"/>
      <c r="M2057" s="44">
        <f t="shared" ref="M2057" si="49441">parseTime(K2057)-(L2060=INT(RIGHT($F2057, 1)))</f>
        <v>0</v>
      </c>
      <c r="N2057" s="45">
        <f t="shared" si="49392"/>
        <v>0</v>
      </c>
      <c r="O2057" s="36"/>
      <c r="P2057" s="37"/>
      <c r="Q2057" s="44">
        <f t="shared" ref="Q2057" si="49442">parseTime(O2057)-(P2060=INT(RIGHT($F2057, 1)))</f>
        <v>0</v>
      </c>
      <c r="R2057" s="45">
        <f t="shared" si="49394"/>
        <v>0</v>
      </c>
      <c r="S2057" s="36"/>
      <c r="T2057" s="37"/>
      <c r="U2057" s="44">
        <f t="shared" ref="U2057" si="49443">parseTime(S2057)-(T2060=INT(RIGHT($F2057, 1)))</f>
        <v>0</v>
      </c>
      <c r="V2057" s="45">
        <f t="shared" si="49396"/>
        <v>0</v>
      </c>
      <c r="W2057" s="36"/>
      <c r="X2057" s="37"/>
      <c r="Y2057" s="44">
        <f t="shared" ref="Y2057" si="49444">parseTime(W2057)-(X2060=INT(RIGHT($F2057, 1)))</f>
        <v>0</v>
      </c>
      <c r="Z2057" s="45">
        <f t="shared" si="49398"/>
        <v>0</v>
      </c>
      <c r="AA2057" s="36"/>
      <c r="AB2057" s="37"/>
      <c r="AC2057" s="44">
        <f t="shared" ref="AC2057" si="49445">parseTime(AA2057)-(AB2060=INT(RIGHT($F2057, 1)))</f>
        <v>0</v>
      </c>
      <c r="AD2057" s="45">
        <f t="shared" si="49400"/>
        <v>0</v>
      </c>
      <c r="AE2057" s="36"/>
      <c r="AF2057" s="37"/>
      <c r="AG2057" s="44">
        <f t="shared" ref="AG2057" si="49446">parseTime(AE2057)-(AF2060=INT(RIGHT($F2057, 1)))</f>
        <v>0</v>
      </c>
      <c r="AH2057" s="45">
        <f t="shared" si="49402"/>
        <v>0</v>
      </c>
      <c r="AI2057" s="36"/>
      <c r="AJ2057" s="37"/>
      <c r="AK2057" s="44">
        <f>parseTime(AI2057)-(AJ2060=INT(RIGHT($F2057, 1)))</f>
        <v>0</v>
      </c>
      <c r="AL2057" s="45">
        <f t="shared" si="49403"/>
        <v>0</v>
      </c>
      <c r="AM2057" s="36"/>
      <c r="AN2057" s="37"/>
      <c r="AO2057" s="44">
        <f t="shared" ref="AO2057" si="49447">parseTime(AM2057)-(AN2060=INT(RIGHT($F2057, 1)))</f>
        <v>0</v>
      </c>
      <c r="AP2057" s="45">
        <f t="shared" si="49405"/>
        <v>0</v>
      </c>
      <c r="AQ2057" s="36"/>
      <c r="AR2057" s="37"/>
      <c r="AS2057" s="44">
        <f t="shared" ref="AS2057" si="49448">parseTime(AQ2057)-(AR2060=INT(RIGHT($F2057, 1)))</f>
        <v>0</v>
      </c>
      <c r="AT2057" s="45">
        <f t="shared" si="49407"/>
        <v>0</v>
      </c>
      <c r="AU2057" s="36"/>
      <c r="AV2057" s="37"/>
      <c r="AW2057" s="44">
        <f>parseTime(AU2057)-(AV2060=INT(RIGHT($F2057, 1)))</f>
        <v>0</v>
      </c>
      <c r="AX2057" s="45">
        <f t="shared" si="49408"/>
        <v>0</v>
      </c>
      <c r="AY2057" s="36"/>
      <c r="AZ2057" s="37"/>
      <c r="BA2057" s="44">
        <f>parseTime(AY2057)-(AZ2060=INT(RIGHT($F2057, 1)))</f>
        <v>0</v>
      </c>
      <c r="BB2057" s="45">
        <f t="shared" si="49409"/>
        <v>0</v>
      </c>
      <c r="BC2057" s="36"/>
      <c r="BD2057" s="37"/>
      <c r="BE2057" s="44">
        <f>parseTime(BC2057)-(BD2060=INT(RIGHT($F2057, 1)))</f>
        <v>0</v>
      </c>
      <c r="BF2057" s="45">
        <f t="shared" si="49410"/>
        <v>0</v>
      </c>
      <c r="BG2057" s="36"/>
      <c r="BH2057" s="37"/>
      <c r="BI2057" s="44">
        <f>parseTime(BG2057)-(BH2060=INT(RIGHT($F2057, 1)))</f>
        <v>0</v>
      </c>
      <c r="BJ2057" s="45">
        <f t="shared" si="49411"/>
        <v>0</v>
      </c>
      <c r="BK2057" s="36"/>
      <c r="BL2057" s="37"/>
      <c r="BM2057" s="44">
        <f>parseTime(BK2057)-(BL2060=INT(RIGHT($F2057, 1)))</f>
        <v>0</v>
      </c>
      <c r="BN2057" s="45">
        <f t="shared" si="49412"/>
        <v>0</v>
      </c>
      <c r="BO2057" s="36"/>
      <c r="BP2057" s="37"/>
      <c r="BQ2057" s="44">
        <f t="shared" ref="BQ2057" si="49449">parseTime(BO2057)-(BP2060=INT(RIGHT($F2057, 1)))</f>
        <v>0</v>
      </c>
      <c r="BR2057" s="45">
        <f t="shared" si="49414"/>
        <v>0</v>
      </c>
      <c r="BS2057" s="36"/>
      <c r="BT2057" s="37"/>
      <c r="BU2057" s="44">
        <f t="shared" ref="BU2057" si="49450">parseTime(BS2057)-(BT2060=INT(RIGHT($F2057, 1)))</f>
        <v>0</v>
      </c>
      <c r="BV2057" s="45">
        <f t="shared" si="49416"/>
        <v>0</v>
      </c>
      <c r="BW2057" s="36"/>
      <c r="BX2057" s="37"/>
      <c r="BY2057" s="44">
        <f t="shared" ref="BY2057" si="49451">parseTime(BW2057)-(BX2060=INT(RIGHT($F2057, 1)))</f>
        <v>0</v>
      </c>
      <c r="BZ2057" s="45">
        <f t="shared" si="49418"/>
        <v>0</v>
      </c>
      <c r="CA2057" s="36"/>
      <c r="CB2057" s="37"/>
      <c r="CC2057" s="44">
        <f t="shared" ref="CC2057" si="49452">parseTime(CA2057)-(CB2060=INT(RIGHT($F2057, 1)))</f>
        <v>0</v>
      </c>
      <c r="CD2057" s="45">
        <f t="shared" si="49420"/>
        <v>0</v>
      </c>
      <c r="CE2057" s="36"/>
      <c r="CF2057" s="37"/>
      <c r="CG2057" s="44">
        <f t="shared" ref="CG2057" si="49453">parseTime(CE2057)-(CF2060=INT(RIGHT($F2057, 1)))</f>
        <v>0</v>
      </c>
      <c r="CH2057" s="45">
        <f t="shared" si="49422"/>
        <v>0</v>
      </c>
    </row>
    <row r="2058" spans="1:86" x14ac:dyDescent="0.25">
      <c r="A2058" s="56"/>
      <c r="B2058" s="57"/>
      <c r="C2058" s="14">
        <f t="shared" si="49438"/>
        <v>0</v>
      </c>
      <c r="D2058" s="14" t="s">
        <v>259</v>
      </c>
      <c r="E2058" s="20">
        <v>4.25</v>
      </c>
      <c r="F2058" s="51" t="s">
        <v>131</v>
      </c>
      <c r="G2058" s="36"/>
      <c r="H2058" s="37"/>
      <c r="I2058" s="44">
        <f t="shared" ref="I2058" si="49454">parseTime(G2058)-(H2060=INT(RIGHT($F2058, 1)))</f>
        <v>0</v>
      </c>
      <c r="J2058" s="45">
        <f t="shared" si="49390"/>
        <v>0</v>
      </c>
      <c r="K2058" s="36"/>
      <c r="L2058" s="37"/>
      <c r="M2058" s="44">
        <f t="shared" ref="M2058" si="49455">parseTime(K2058)-(L2060=INT(RIGHT($F2058, 1)))</f>
        <v>0</v>
      </c>
      <c r="N2058" s="45">
        <f t="shared" si="49392"/>
        <v>0</v>
      </c>
      <c r="O2058" s="36"/>
      <c r="P2058" s="37"/>
      <c r="Q2058" s="44">
        <f t="shared" ref="Q2058" si="49456">parseTime(O2058)-(P2060=INT(RIGHT($F2058, 1)))</f>
        <v>0</v>
      </c>
      <c r="R2058" s="45">
        <f t="shared" si="49394"/>
        <v>0</v>
      </c>
      <c r="S2058" s="36"/>
      <c r="T2058" s="37"/>
      <c r="U2058" s="44">
        <f t="shared" ref="U2058" si="49457">parseTime(S2058)-(T2060=INT(RIGHT($F2058, 1)))</f>
        <v>0</v>
      </c>
      <c r="V2058" s="45">
        <f t="shared" si="49396"/>
        <v>0</v>
      </c>
      <c r="W2058" s="36"/>
      <c r="X2058" s="37"/>
      <c r="Y2058" s="44">
        <f t="shared" ref="Y2058" si="49458">parseTime(W2058)-(X2060=INT(RIGHT($F2058, 1)))</f>
        <v>0</v>
      </c>
      <c r="Z2058" s="45">
        <f t="shared" si="49398"/>
        <v>0</v>
      </c>
      <c r="AA2058" s="36"/>
      <c r="AB2058" s="37"/>
      <c r="AC2058" s="44">
        <f t="shared" ref="AC2058" si="49459">parseTime(AA2058)-(AB2060=INT(RIGHT($F2058, 1)))</f>
        <v>0</v>
      </c>
      <c r="AD2058" s="45">
        <f t="shared" si="49400"/>
        <v>0</v>
      </c>
      <c r="AE2058" s="36"/>
      <c r="AF2058" s="37"/>
      <c r="AG2058" s="44">
        <f t="shared" ref="AG2058" si="49460">parseTime(AE2058)-(AF2060=INT(RIGHT($F2058, 1)))</f>
        <v>0</v>
      </c>
      <c r="AH2058" s="45">
        <f t="shared" si="49402"/>
        <v>0</v>
      </c>
      <c r="AI2058" s="36"/>
      <c r="AJ2058" s="37"/>
      <c r="AK2058" s="44">
        <f>parseTime(AI2058)-(AJ2060=INT(RIGHT($F2058, 1)))</f>
        <v>0</v>
      </c>
      <c r="AL2058" s="45">
        <f t="shared" si="49403"/>
        <v>0</v>
      </c>
      <c r="AM2058" s="36"/>
      <c r="AN2058" s="37"/>
      <c r="AO2058" s="44">
        <f t="shared" ref="AO2058" si="49461">parseTime(AM2058)-(AN2060=INT(RIGHT($F2058, 1)))</f>
        <v>0</v>
      </c>
      <c r="AP2058" s="45">
        <f t="shared" si="49405"/>
        <v>0</v>
      </c>
      <c r="AQ2058" s="36"/>
      <c r="AR2058" s="37"/>
      <c r="AS2058" s="44">
        <f t="shared" ref="AS2058" si="49462">parseTime(AQ2058)-(AR2060=INT(RIGHT($F2058, 1)))</f>
        <v>0</v>
      </c>
      <c r="AT2058" s="45">
        <f t="shared" si="49407"/>
        <v>0</v>
      </c>
      <c r="AU2058" s="36"/>
      <c r="AV2058" s="37"/>
      <c r="AW2058" s="44">
        <f>parseTime(AU2058)-(AV2060=INT(RIGHT($F2058, 1)))</f>
        <v>0</v>
      </c>
      <c r="AX2058" s="45">
        <f t="shared" si="49408"/>
        <v>0</v>
      </c>
      <c r="AY2058" s="36"/>
      <c r="AZ2058" s="37"/>
      <c r="BA2058" s="44">
        <f>parseTime(AY2058)-(AZ2060=INT(RIGHT($F2058, 1)))</f>
        <v>0</v>
      </c>
      <c r="BB2058" s="45">
        <f t="shared" si="49409"/>
        <v>0</v>
      </c>
      <c r="BC2058" s="36"/>
      <c r="BD2058" s="37"/>
      <c r="BE2058" s="44">
        <f>parseTime(BC2058)-(BD2060=INT(RIGHT($F2058, 1)))</f>
        <v>0</v>
      </c>
      <c r="BF2058" s="45">
        <f t="shared" si="49410"/>
        <v>0</v>
      </c>
      <c r="BG2058" s="36"/>
      <c r="BH2058" s="37"/>
      <c r="BI2058" s="44">
        <f>parseTime(BG2058)-(BH2060=INT(RIGHT($F2058, 1)))</f>
        <v>0</v>
      </c>
      <c r="BJ2058" s="45">
        <f t="shared" si="49411"/>
        <v>0</v>
      </c>
      <c r="BK2058" s="36"/>
      <c r="BL2058" s="37"/>
      <c r="BM2058" s="44">
        <f>parseTime(BK2058)-(BL2060=INT(RIGHT($F2058, 1)))</f>
        <v>0</v>
      </c>
      <c r="BN2058" s="45">
        <f t="shared" si="49412"/>
        <v>0</v>
      </c>
      <c r="BO2058" s="36"/>
      <c r="BP2058" s="37"/>
      <c r="BQ2058" s="44">
        <f t="shared" ref="BQ2058" si="49463">parseTime(BO2058)-(BP2060=INT(RIGHT($F2058, 1)))</f>
        <v>0</v>
      </c>
      <c r="BR2058" s="45">
        <f t="shared" si="49414"/>
        <v>0</v>
      </c>
      <c r="BS2058" s="36"/>
      <c r="BT2058" s="37"/>
      <c r="BU2058" s="44">
        <f t="shared" ref="BU2058" si="49464">parseTime(BS2058)-(BT2060=INT(RIGHT($F2058, 1)))</f>
        <v>0</v>
      </c>
      <c r="BV2058" s="45">
        <f t="shared" si="49416"/>
        <v>0</v>
      </c>
      <c r="BW2058" s="36"/>
      <c r="BX2058" s="37"/>
      <c r="BY2058" s="44">
        <f t="shared" ref="BY2058" si="49465">parseTime(BW2058)-(BX2060=INT(RIGHT($F2058, 1)))</f>
        <v>0</v>
      </c>
      <c r="BZ2058" s="45">
        <f t="shared" si="49418"/>
        <v>0</v>
      </c>
      <c r="CA2058" s="36"/>
      <c r="CB2058" s="37"/>
      <c r="CC2058" s="44">
        <f t="shared" ref="CC2058" si="49466">parseTime(CA2058)-(CB2060=INT(RIGHT($F2058, 1)))</f>
        <v>0</v>
      </c>
      <c r="CD2058" s="45">
        <f t="shared" si="49420"/>
        <v>0</v>
      </c>
      <c r="CE2058" s="36"/>
      <c r="CF2058" s="37"/>
      <c r="CG2058" s="44">
        <f t="shared" ref="CG2058" si="49467">parseTime(CE2058)-(CF2060=INT(RIGHT($F2058, 1)))</f>
        <v>0</v>
      </c>
      <c r="CH2058" s="45">
        <f t="shared" si="49422"/>
        <v>0</v>
      </c>
    </row>
    <row r="2059" spans="1:86" x14ac:dyDescent="0.25">
      <c r="A2059" s="56" t="s">
        <v>119</v>
      </c>
      <c r="B2059" s="57">
        <f t="shared" ref="B2059" ca="1" si="49468">roleHours(G2055:CH2061, "MCC")</f>
        <v>0</v>
      </c>
      <c r="C2059" s="14">
        <f t="shared" ca="1" si="49438"/>
        <v>0</v>
      </c>
      <c r="D2059" s="14" t="s">
        <v>260</v>
      </c>
      <c r="E2059" s="20">
        <v>4.6500000000000004</v>
      </c>
      <c r="F2059" s="51" t="s">
        <v>132</v>
      </c>
      <c r="G2059" s="36"/>
      <c r="H2059" s="37"/>
      <c r="I2059" s="44">
        <f t="shared" ref="I2059" si="49469">parseTime(G2059)-(H2060=INT(RIGHT($F2059, 1)))</f>
        <v>0</v>
      </c>
      <c r="J2059" s="45">
        <f t="shared" si="49390"/>
        <v>0</v>
      </c>
      <c r="K2059" s="36"/>
      <c r="L2059" s="37"/>
      <c r="M2059" s="44">
        <f t="shared" ref="M2059" si="49470">parseTime(K2059)-(L2060=INT(RIGHT($F2059, 1)))</f>
        <v>0</v>
      </c>
      <c r="N2059" s="45">
        <f t="shared" si="49392"/>
        <v>0</v>
      </c>
      <c r="O2059" s="36"/>
      <c r="P2059" s="37"/>
      <c r="Q2059" s="44">
        <f t="shared" ref="Q2059" si="49471">parseTime(O2059)-(P2060=INT(RIGHT($F2059, 1)))</f>
        <v>0</v>
      </c>
      <c r="R2059" s="45">
        <f t="shared" si="49394"/>
        <v>0</v>
      </c>
      <c r="S2059" s="36"/>
      <c r="T2059" s="37"/>
      <c r="U2059" s="44">
        <f t="shared" ref="U2059" si="49472">parseTime(S2059)-(T2060=INT(RIGHT($F2059, 1)))</f>
        <v>0</v>
      </c>
      <c r="V2059" s="45">
        <f t="shared" si="49396"/>
        <v>0</v>
      </c>
      <c r="W2059" s="36"/>
      <c r="X2059" s="37"/>
      <c r="Y2059" s="44">
        <f t="shared" ref="Y2059" si="49473">parseTime(W2059)-(X2060=INT(RIGHT($F2059, 1)))</f>
        <v>0</v>
      </c>
      <c r="Z2059" s="45">
        <f t="shared" si="49398"/>
        <v>0</v>
      </c>
      <c r="AA2059" s="36"/>
      <c r="AB2059" s="37"/>
      <c r="AC2059" s="44">
        <f t="shared" ref="AC2059" si="49474">parseTime(AA2059)-(AB2060=INT(RIGHT($F2059, 1)))</f>
        <v>0</v>
      </c>
      <c r="AD2059" s="45">
        <f t="shared" si="49400"/>
        <v>0</v>
      </c>
      <c r="AE2059" s="36"/>
      <c r="AF2059" s="37"/>
      <c r="AG2059" s="44">
        <f t="shared" ref="AG2059" si="49475">parseTime(AE2059)-(AF2060=INT(RIGHT($F2059, 1)))</f>
        <v>0</v>
      </c>
      <c r="AH2059" s="45">
        <f t="shared" si="49402"/>
        <v>0</v>
      </c>
      <c r="AI2059" s="36"/>
      <c r="AJ2059" s="37"/>
      <c r="AK2059" s="44">
        <f>parseTime(AI2059)-(AJ2060=INT(RIGHT($F2059, 1)))</f>
        <v>0</v>
      </c>
      <c r="AL2059" s="45">
        <f t="shared" si="49403"/>
        <v>0</v>
      </c>
      <c r="AM2059" s="36"/>
      <c r="AN2059" s="37"/>
      <c r="AO2059" s="44">
        <f t="shared" ref="AO2059" si="49476">parseTime(AM2059)-(AN2060=INT(RIGHT($F2059, 1)))</f>
        <v>0</v>
      </c>
      <c r="AP2059" s="45">
        <f t="shared" si="49405"/>
        <v>0</v>
      </c>
      <c r="AQ2059" s="36"/>
      <c r="AR2059" s="37"/>
      <c r="AS2059" s="44">
        <f t="shared" ref="AS2059" si="49477">parseTime(AQ2059)-(AR2060=INT(RIGHT($F2059, 1)))</f>
        <v>0</v>
      </c>
      <c r="AT2059" s="45">
        <f t="shared" si="49407"/>
        <v>0</v>
      </c>
      <c r="AU2059" s="36"/>
      <c r="AV2059" s="37"/>
      <c r="AW2059" s="44">
        <f>parseTime(AU2059)-(AV2060=INT(RIGHT($F2059, 1)))</f>
        <v>0</v>
      </c>
      <c r="AX2059" s="45">
        <f t="shared" si="49408"/>
        <v>0</v>
      </c>
      <c r="AY2059" s="36"/>
      <c r="AZ2059" s="37"/>
      <c r="BA2059" s="44">
        <f>parseTime(AY2059)-(AZ2060=INT(RIGHT($F2059, 1)))</f>
        <v>0</v>
      </c>
      <c r="BB2059" s="45">
        <f t="shared" si="49409"/>
        <v>0</v>
      </c>
      <c r="BC2059" s="36"/>
      <c r="BD2059" s="37"/>
      <c r="BE2059" s="44">
        <f>parseTime(BC2059)-(BD2060=INT(RIGHT($F2059, 1)))</f>
        <v>0</v>
      </c>
      <c r="BF2059" s="45">
        <f t="shared" si="49410"/>
        <v>0</v>
      </c>
      <c r="BG2059" s="36"/>
      <c r="BH2059" s="37"/>
      <c r="BI2059" s="44">
        <f>parseTime(BG2059)-(BH2060=INT(RIGHT($F2059, 1)))</f>
        <v>0</v>
      </c>
      <c r="BJ2059" s="45">
        <f t="shared" si="49411"/>
        <v>0</v>
      </c>
      <c r="BK2059" s="36"/>
      <c r="BL2059" s="37"/>
      <c r="BM2059" s="44">
        <f>parseTime(BK2059)-(BL2060=INT(RIGHT($F2059, 1)))</f>
        <v>0</v>
      </c>
      <c r="BN2059" s="45">
        <f t="shared" si="49412"/>
        <v>0</v>
      </c>
      <c r="BO2059" s="36"/>
      <c r="BP2059" s="37"/>
      <c r="BQ2059" s="44">
        <f t="shared" ref="BQ2059" si="49478">parseTime(BO2059)-(BP2060=INT(RIGHT($F2059, 1)))</f>
        <v>0</v>
      </c>
      <c r="BR2059" s="45">
        <f t="shared" si="49414"/>
        <v>0</v>
      </c>
      <c r="BS2059" s="36"/>
      <c r="BT2059" s="37"/>
      <c r="BU2059" s="44">
        <f t="shared" ref="BU2059" si="49479">parseTime(BS2059)-(BT2060=INT(RIGHT($F2059, 1)))</f>
        <v>0</v>
      </c>
      <c r="BV2059" s="45">
        <f t="shared" si="49416"/>
        <v>0</v>
      </c>
      <c r="BW2059" s="36"/>
      <c r="BX2059" s="37"/>
      <c r="BY2059" s="44">
        <f t="shared" ref="BY2059" si="49480">parseTime(BW2059)-(BX2060=INT(RIGHT($F2059, 1)))</f>
        <v>0</v>
      </c>
      <c r="BZ2059" s="45">
        <f t="shared" si="49418"/>
        <v>0</v>
      </c>
      <c r="CA2059" s="36"/>
      <c r="CB2059" s="37"/>
      <c r="CC2059" s="44">
        <f t="shared" ref="CC2059" si="49481">parseTime(CA2059)-(CB2060=INT(RIGHT($F2059, 1)))</f>
        <v>0</v>
      </c>
      <c r="CD2059" s="45">
        <f t="shared" si="49420"/>
        <v>0</v>
      </c>
      <c r="CE2059" s="36"/>
      <c r="CF2059" s="37"/>
      <c r="CG2059" s="44">
        <f t="shared" ref="CG2059" si="49482">parseTime(CE2059)-(CF2060=INT(RIGHT($F2059, 1)))</f>
        <v>0</v>
      </c>
      <c r="CH2059" s="45">
        <f t="shared" si="49422"/>
        <v>0</v>
      </c>
    </row>
    <row r="2060" spans="1:86" x14ac:dyDescent="0.25">
      <c r="A2060" s="56"/>
      <c r="B2060" s="57"/>
      <c r="C2060" s="14">
        <f t="shared" si="49438"/>
        <v>0</v>
      </c>
      <c r="D2060" s="14"/>
      <c r="E2060" s="20">
        <f t="shared" ref="E2060" si="49483">((7.5/2)-0.5+E2059)*8</f>
        <v>63.2</v>
      </c>
      <c r="F2060" s="51"/>
      <c r="G2060" s="46" t="s">
        <v>134</v>
      </c>
      <c r="H2060" s="38">
        <f t="shared" ref="H2060" si="49484">lunchAdjust(G2055:H2059)</f>
        <v>0</v>
      </c>
      <c r="I2060" s="48" t="s">
        <v>0</v>
      </c>
      <c r="J2060" s="39">
        <f t="shared" ref="J2060" si="49485">SUMPRODUCT(I2055:I2059*J2055:J2059)</f>
        <v>0</v>
      </c>
      <c r="K2060" s="46" t="s">
        <v>134</v>
      </c>
      <c r="L2060" s="38">
        <f t="shared" ref="L2060" si="49486">lunchAdjust(K2055:L2059)</f>
        <v>0</v>
      </c>
      <c r="M2060" s="48" t="s">
        <v>0</v>
      </c>
      <c r="N2060" s="39">
        <f t="shared" ref="N2060" si="49487">SUMPRODUCT(M2055:M2059*N2055:N2059)</f>
        <v>0</v>
      </c>
      <c r="O2060" s="46" t="s">
        <v>134</v>
      </c>
      <c r="P2060" s="38">
        <f t="shared" ref="P2060" si="49488">lunchAdjust(O2055:P2059)</f>
        <v>0</v>
      </c>
      <c r="Q2060" s="48" t="s">
        <v>0</v>
      </c>
      <c r="R2060" s="39">
        <f t="shared" ref="R2060" si="49489">SUMPRODUCT(Q2055:Q2059*R2055:R2059)</f>
        <v>0</v>
      </c>
      <c r="S2060" s="46" t="s">
        <v>134</v>
      </c>
      <c r="T2060" s="38">
        <f t="shared" ref="T2060" si="49490">lunchAdjust(S2055:T2059)</f>
        <v>0</v>
      </c>
      <c r="U2060" s="48" t="s">
        <v>0</v>
      </c>
      <c r="V2060" s="39">
        <f t="shared" ref="V2060" si="49491">SUMPRODUCT(U2055:U2059*V2055:V2059)</f>
        <v>0</v>
      </c>
      <c r="W2060" s="46" t="s">
        <v>134</v>
      </c>
      <c r="X2060" s="38">
        <f t="shared" ref="X2060" si="49492">lunchAdjust(W2055:X2059)</f>
        <v>0</v>
      </c>
      <c r="Y2060" s="48" t="s">
        <v>0</v>
      </c>
      <c r="Z2060" s="39">
        <f t="shared" ref="Z2060" si="49493">SUMPRODUCT(Y2055:Y2059*Z2055:Z2059)</f>
        <v>0</v>
      </c>
      <c r="AA2060" s="46" t="s">
        <v>134</v>
      </c>
      <c r="AB2060" s="38">
        <f t="shared" ref="AB2060" si="49494">lunchAdjust(AA2055:AB2059)</f>
        <v>0</v>
      </c>
      <c r="AC2060" s="48" t="s">
        <v>0</v>
      </c>
      <c r="AD2060" s="39">
        <f t="shared" ref="AD2060" si="49495">SUMPRODUCT(AC2055:AC2059*AD2055:AD2059)</f>
        <v>0</v>
      </c>
      <c r="AE2060" s="46" t="s">
        <v>134</v>
      </c>
      <c r="AF2060" s="38">
        <f t="shared" ref="AF2060" si="49496">lunchAdjust(AE2055:AF2059)</f>
        <v>0</v>
      </c>
      <c r="AG2060" s="48" t="s">
        <v>0</v>
      </c>
      <c r="AH2060" s="39">
        <f t="shared" ref="AH2060" si="49497">SUMPRODUCT(AG2055:AG2059*AH2055:AH2059)</f>
        <v>0</v>
      </c>
      <c r="AI2060" s="46" t="s">
        <v>134</v>
      </c>
      <c r="AJ2060" s="38">
        <f t="shared" ref="AJ2060" si="49498">lunchAdjust(AI2055:AJ2059)</f>
        <v>1</v>
      </c>
      <c r="AK2060" s="48" t="s">
        <v>0</v>
      </c>
      <c r="AL2060" s="39">
        <f t="shared" ref="AL2060" si="49499">SUMPRODUCT(AK2055:AK2059*AL2055:AL2059)</f>
        <v>8</v>
      </c>
      <c r="AM2060" s="46" t="s">
        <v>134</v>
      </c>
      <c r="AN2060" s="38">
        <f t="shared" ref="AN2060" si="49500">lunchAdjust(AM2055:AN2059)</f>
        <v>0</v>
      </c>
      <c r="AO2060" s="48" t="s">
        <v>0</v>
      </c>
      <c r="AP2060" s="39">
        <f t="shared" ref="AP2060" si="49501">SUMPRODUCT(AO2055:AO2059*AP2055:AP2059)</f>
        <v>0</v>
      </c>
      <c r="AQ2060" s="46" t="s">
        <v>134</v>
      </c>
      <c r="AR2060" s="38">
        <f t="shared" ref="AR2060" si="49502">lunchAdjust(AQ2055:AR2059)</f>
        <v>0</v>
      </c>
      <c r="AS2060" s="48" t="s">
        <v>0</v>
      </c>
      <c r="AT2060" s="39">
        <f t="shared" ref="AT2060" si="49503">SUMPRODUCT(AS2055:AS2059*AT2055:AT2059)</f>
        <v>0</v>
      </c>
      <c r="AU2060" s="46" t="s">
        <v>134</v>
      </c>
      <c r="AV2060" s="38">
        <f t="shared" ref="AV2060" si="49504">lunchAdjust(AU2055:AV2059)</f>
        <v>0</v>
      </c>
      <c r="AW2060" s="48" t="s">
        <v>0</v>
      </c>
      <c r="AX2060" s="39">
        <f t="shared" ref="AX2060" si="49505">SUMPRODUCT(AW2055:AW2059*AX2055:AX2059)</f>
        <v>0</v>
      </c>
      <c r="AY2060" s="46" t="s">
        <v>134</v>
      </c>
      <c r="AZ2060" s="38">
        <f t="shared" ref="AZ2060" si="49506">lunchAdjust(AY2055:AZ2059)</f>
        <v>0</v>
      </c>
      <c r="BA2060" s="48" t="s">
        <v>0</v>
      </c>
      <c r="BB2060" s="39">
        <f t="shared" ref="BB2060" si="49507">SUMPRODUCT(BA2055:BA2059*BB2055:BB2059)</f>
        <v>0</v>
      </c>
      <c r="BC2060" s="46" t="s">
        <v>134</v>
      </c>
      <c r="BD2060" s="38">
        <f t="shared" ref="BD2060" si="49508">lunchAdjust(BC2055:BD2059)</f>
        <v>0</v>
      </c>
      <c r="BE2060" s="48" t="s">
        <v>0</v>
      </c>
      <c r="BF2060" s="39">
        <f t="shared" ref="BF2060" si="49509">SUMPRODUCT(BE2055:BE2059*BF2055:BF2059)</f>
        <v>0</v>
      </c>
      <c r="BG2060" s="46" t="s">
        <v>134</v>
      </c>
      <c r="BH2060" s="38">
        <f t="shared" ref="BH2060" si="49510">lunchAdjust(BG2055:BH2059)</f>
        <v>0</v>
      </c>
      <c r="BI2060" s="48" t="s">
        <v>0</v>
      </c>
      <c r="BJ2060" s="39">
        <f t="shared" ref="BJ2060" si="49511">SUMPRODUCT(BI2055:BI2059*BJ2055:BJ2059)</f>
        <v>0</v>
      </c>
      <c r="BK2060" s="46" t="s">
        <v>134</v>
      </c>
      <c r="BL2060" s="38">
        <f t="shared" ref="BL2060" si="49512">lunchAdjust(BK2055:BL2059)</f>
        <v>0</v>
      </c>
      <c r="BM2060" s="48" t="s">
        <v>0</v>
      </c>
      <c r="BN2060" s="39">
        <f t="shared" ref="BN2060" si="49513">SUMPRODUCT(BM2055:BM2059*BN2055:BN2059)</f>
        <v>0</v>
      </c>
      <c r="BO2060" s="46" t="s">
        <v>134</v>
      </c>
      <c r="BP2060" s="38">
        <f t="shared" ref="BP2060" si="49514">lunchAdjust(BO2055:BP2059)</f>
        <v>1</v>
      </c>
      <c r="BQ2060" s="48" t="s">
        <v>0</v>
      </c>
      <c r="BR2060" s="39">
        <f t="shared" ref="BR2060" si="49515">SUMPRODUCT(BQ2055:BQ2059*BR2055:BR2059)</f>
        <v>8</v>
      </c>
      <c r="BS2060" s="46" t="s">
        <v>134</v>
      </c>
      <c r="BT2060" s="38">
        <f t="shared" ref="BT2060" si="49516">lunchAdjust(BS2055:BT2059)</f>
        <v>0</v>
      </c>
      <c r="BU2060" s="48" t="s">
        <v>0</v>
      </c>
      <c r="BV2060" s="39">
        <f t="shared" ref="BV2060" si="49517">SUMPRODUCT(BU2055:BU2059*BV2055:BV2059)</f>
        <v>0</v>
      </c>
      <c r="BW2060" s="46" t="s">
        <v>134</v>
      </c>
      <c r="BX2060" s="38">
        <f t="shared" ref="BX2060" si="49518">lunchAdjust(BW2055:BX2059)</f>
        <v>0</v>
      </c>
      <c r="BY2060" s="48" t="s">
        <v>0</v>
      </c>
      <c r="BZ2060" s="39">
        <f t="shared" ref="BZ2060" si="49519">SUMPRODUCT(BY2055:BY2059*BZ2055:BZ2059)</f>
        <v>0</v>
      </c>
      <c r="CA2060" s="46" t="s">
        <v>134</v>
      </c>
      <c r="CB2060" s="38">
        <f t="shared" ref="CB2060" si="49520">lunchAdjust(CA2055:CB2059)</f>
        <v>0</v>
      </c>
      <c r="CC2060" s="48" t="s">
        <v>0</v>
      </c>
      <c r="CD2060" s="39">
        <f t="shared" ref="CD2060" si="49521">SUMPRODUCT(CC2055:CC2059*CD2055:CD2059)</f>
        <v>0</v>
      </c>
      <c r="CE2060" s="46" t="s">
        <v>134</v>
      </c>
      <c r="CF2060" s="38">
        <f t="shared" ref="CF2060" si="49522">lunchAdjust(CE2055:CF2059)</f>
        <v>0</v>
      </c>
      <c r="CG2060" s="48" t="s">
        <v>0</v>
      </c>
      <c r="CH2060" s="39">
        <f t="shared" ref="CH2060" si="49523">SUMPRODUCT(CG2055:CG2059*CH2055:CH2059)</f>
        <v>0</v>
      </c>
    </row>
    <row r="2061" spans="1:86" ht="15.75" thickBot="1" x14ac:dyDescent="0.3">
      <c r="A2061" s="58" t="s">
        <v>121</v>
      </c>
      <c r="B2061" s="59">
        <f t="shared" ref="B2061" ca="1" si="49524">roleHours(G2055:CH2061, "OUT")</f>
        <v>0</v>
      </c>
      <c r="C2061" s="54" t="s">
        <v>137</v>
      </c>
      <c r="D2061" s="22">
        <f t="shared" ref="D2061" ca="1" si="49525">roleHours(G2055:CH2061, "PTO")</f>
        <v>0</v>
      </c>
      <c r="E2061" s="23">
        <f t="shared" ref="E2061" ca="1" si="49526">E2060-B2056</f>
        <v>47.2</v>
      </c>
      <c r="F2061" s="52"/>
      <c r="G2061" s="47" t="s">
        <v>39</v>
      </c>
      <c r="H2061" s="40">
        <f t="shared" si="48319"/>
        <v>0</v>
      </c>
      <c r="I2061" s="49" t="s">
        <v>135</v>
      </c>
      <c r="J2061" s="41">
        <f t="shared" ref="J2061" si="49527">J2060*G$4</f>
        <v>0</v>
      </c>
      <c r="K2061" s="47" t="s">
        <v>39</v>
      </c>
      <c r="L2061" s="40">
        <f t="shared" ref="L2061" si="49528">SUMPRODUCT(M2055:M2059*(L2055:L2059="PTO"))+SUMPRODUCT(M2055:M2059*(L2055:L2059="HOL"))</f>
        <v>0</v>
      </c>
      <c r="M2061" s="49" t="s">
        <v>135</v>
      </c>
      <c r="N2061" s="41">
        <f t="shared" ref="N2061" si="49529">N2060*K$4</f>
        <v>0</v>
      </c>
      <c r="O2061" s="47" t="s">
        <v>39</v>
      </c>
      <c r="P2061" s="40">
        <f t="shared" ref="P2061" si="49530">SUMPRODUCT(Q2055:Q2059*(P2055:P2059="PTO"))+SUMPRODUCT(Q2055:Q2059*(P2055:P2059="HOL"))</f>
        <v>0</v>
      </c>
      <c r="Q2061" s="49" t="s">
        <v>135</v>
      </c>
      <c r="R2061" s="41">
        <f t="shared" ref="R2061" si="49531">R2060*O$4</f>
        <v>0</v>
      </c>
      <c r="S2061" s="47" t="s">
        <v>39</v>
      </c>
      <c r="T2061" s="40">
        <f t="shared" ref="T2061" si="49532">SUMPRODUCT(U2055:U2059*(T2055:T2059="PTO"))+SUMPRODUCT(U2055:U2059*(T2055:T2059="HOL"))</f>
        <v>0</v>
      </c>
      <c r="U2061" s="49" t="s">
        <v>135</v>
      </c>
      <c r="V2061" s="41">
        <f t="shared" ref="V2061" si="49533">V2060*S$4</f>
        <v>0</v>
      </c>
      <c r="W2061" s="47" t="s">
        <v>39</v>
      </c>
      <c r="X2061" s="40">
        <f t="shared" ref="X2061" si="49534">SUMPRODUCT(Y2055:Y2059*(X2055:X2059="PTO"))+SUMPRODUCT(Y2055:Y2059*(X2055:X2059="HOL"))</f>
        <v>0</v>
      </c>
      <c r="Y2061" s="49" t="s">
        <v>135</v>
      </c>
      <c r="Z2061" s="41">
        <f t="shared" ref="Z2061" si="49535">Z2060*W$4</f>
        <v>0</v>
      </c>
      <c r="AA2061" s="47" t="s">
        <v>39</v>
      </c>
      <c r="AB2061" s="40">
        <f t="shared" ref="AB2061" si="49536">SUMPRODUCT(AC2055:AC2059*(AB2055:AB2059="PTO"))+SUMPRODUCT(AC2055:AC2059*(AB2055:AB2059="HOL"))</f>
        <v>0</v>
      </c>
      <c r="AC2061" s="49" t="s">
        <v>135</v>
      </c>
      <c r="AD2061" s="41">
        <f t="shared" ref="AD2061" si="49537">AD2060*AA$4</f>
        <v>0</v>
      </c>
      <c r="AE2061" s="47" t="s">
        <v>39</v>
      </c>
      <c r="AF2061" s="40">
        <f t="shared" ref="AF2061" si="49538">SUMPRODUCT(AG2055:AG2059*(AF2055:AF2059="PTO"))+SUMPRODUCT(AG2055:AG2059*(AF2055:AF2059="HOL"))</f>
        <v>0</v>
      </c>
      <c r="AG2061" s="49" t="s">
        <v>135</v>
      </c>
      <c r="AH2061" s="41">
        <f t="shared" ref="AH2061" si="49539">AH2060*AE$4</f>
        <v>0</v>
      </c>
      <c r="AI2061" s="47" t="s">
        <v>39</v>
      </c>
      <c r="AJ2061" s="40">
        <f t="shared" ref="AJ2061" si="49540">SUMPRODUCT(AK2055:AK2059*(AJ2055:AJ2059="PTO"))+SUMPRODUCT(AK2055:AK2059*(AJ2055:AJ2059="HOL"))</f>
        <v>0</v>
      </c>
      <c r="AK2061" s="49" t="s">
        <v>135</v>
      </c>
      <c r="AL2061" s="41">
        <f>AL2060*AI$4</f>
        <v>8</v>
      </c>
      <c r="AM2061" s="47" t="s">
        <v>39</v>
      </c>
      <c r="AN2061" s="40">
        <f t="shared" ref="AN2061" si="49541">SUMPRODUCT(AO2055:AO2059*(AN2055:AN2059="PTO"))+SUMPRODUCT(AO2055:AO2059*(AN2055:AN2059="HOL"))</f>
        <v>0</v>
      </c>
      <c r="AO2061" s="49" t="s">
        <v>135</v>
      </c>
      <c r="AP2061" s="41">
        <f t="shared" ref="AP2061" si="49542">AP2060*AM$4</f>
        <v>0</v>
      </c>
      <c r="AQ2061" s="47" t="s">
        <v>39</v>
      </c>
      <c r="AR2061" s="40">
        <f t="shared" ref="AR2061" si="49543">SUMPRODUCT(AS2055:AS2059*(AR2055:AR2059="PTO"))+SUMPRODUCT(AS2055:AS2059*(AR2055:AR2059="HOL"))</f>
        <v>0</v>
      </c>
      <c r="AS2061" s="49" t="s">
        <v>135</v>
      </c>
      <c r="AT2061" s="41">
        <f t="shared" ref="AT2061" si="49544">AT2060*AQ$4</f>
        <v>0</v>
      </c>
      <c r="AU2061" s="47" t="s">
        <v>39</v>
      </c>
      <c r="AV2061" s="40">
        <f t="shared" ref="AV2061" si="49545">SUMPRODUCT(AW2055:AW2059*(AV2055:AV2059="PTO"))+SUMPRODUCT(AW2055:AW2059*(AV2055:AV2059="HOL"))</f>
        <v>0</v>
      </c>
      <c r="AW2061" s="49" t="s">
        <v>135</v>
      </c>
      <c r="AX2061" s="41">
        <f>AX2060*AU$4</f>
        <v>0</v>
      </c>
      <c r="AY2061" s="47" t="s">
        <v>39</v>
      </c>
      <c r="AZ2061" s="40">
        <f t="shared" ref="AZ2061" si="49546">SUMPRODUCT(BA2055:BA2059*(AZ2055:AZ2059="PTO"))+SUMPRODUCT(BA2055:BA2059*(AZ2055:AZ2059="HOL"))</f>
        <v>0</v>
      </c>
      <c r="BA2061" s="49" t="s">
        <v>135</v>
      </c>
      <c r="BB2061" s="41">
        <f>BB2060*AY$4</f>
        <v>0</v>
      </c>
      <c r="BC2061" s="47" t="s">
        <v>39</v>
      </c>
      <c r="BD2061" s="40">
        <f t="shared" ref="BD2061" si="49547">SUMPRODUCT(BE2055:BE2059*(BD2055:BD2059="PTO"))+SUMPRODUCT(BE2055:BE2059*(BD2055:BD2059="HOL"))</f>
        <v>0</v>
      </c>
      <c r="BE2061" s="49" t="s">
        <v>135</v>
      </c>
      <c r="BF2061" s="41">
        <f>BF2060*BC$4</f>
        <v>0</v>
      </c>
      <c r="BG2061" s="47" t="s">
        <v>39</v>
      </c>
      <c r="BH2061" s="40">
        <f t="shared" ref="BH2061" si="49548">SUMPRODUCT(BI2055:BI2059*(BH2055:BH2059="PTO"))+SUMPRODUCT(BI2055:BI2059*(BH2055:BH2059="HOL"))</f>
        <v>0</v>
      </c>
      <c r="BI2061" s="49" t="s">
        <v>135</v>
      </c>
      <c r="BJ2061" s="41">
        <f>BJ2060*BG$4</f>
        <v>0</v>
      </c>
      <c r="BK2061" s="47" t="s">
        <v>39</v>
      </c>
      <c r="BL2061" s="40">
        <f t="shared" ref="BL2061" si="49549">SUMPRODUCT(BM2055:BM2059*(BL2055:BL2059="PTO"))+SUMPRODUCT(BM2055:BM2059*(BL2055:BL2059="HOL"))</f>
        <v>0</v>
      </c>
      <c r="BM2061" s="49" t="s">
        <v>135</v>
      </c>
      <c r="BN2061" s="41">
        <f>BN2060*BK$4</f>
        <v>0</v>
      </c>
      <c r="BO2061" s="47" t="s">
        <v>39</v>
      </c>
      <c r="BP2061" s="40">
        <f t="shared" ref="BP2061" si="49550">SUMPRODUCT(BQ2055:BQ2059*(BP2055:BP2059="PTO"))+SUMPRODUCT(BQ2055:BQ2059*(BP2055:BP2059="HOL"))</f>
        <v>0</v>
      </c>
      <c r="BQ2061" s="49" t="s">
        <v>135</v>
      </c>
      <c r="BR2061" s="41">
        <f t="shared" ref="BR2061" si="49551">BR2060*BO$4</f>
        <v>8</v>
      </c>
      <c r="BS2061" s="47" t="s">
        <v>39</v>
      </c>
      <c r="BT2061" s="40">
        <f t="shared" ref="BT2061" si="49552">SUMPRODUCT(BU2055:BU2059*(BT2055:BT2059="PTO"))+SUMPRODUCT(BU2055:BU2059*(BT2055:BT2059="HOL"))</f>
        <v>0</v>
      </c>
      <c r="BU2061" s="49" t="s">
        <v>135</v>
      </c>
      <c r="BV2061" s="41">
        <f t="shared" ref="BV2061" si="49553">BV2060*BS$4</f>
        <v>0</v>
      </c>
      <c r="BW2061" s="47" t="s">
        <v>39</v>
      </c>
      <c r="BX2061" s="40">
        <f t="shared" ref="BX2061" si="49554">SUMPRODUCT(BY2055:BY2059*(BX2055:BX2059="PTO"))+SUMPRODUCT(BY2055:BY2059*(BX2055:BX2059="HOL"))</f>
        <v>0</v>
      </c>
      <c r="BY2061" s="49" t="s">
        <v>135</v>
      </c>
      <c r="BZ2061" s="41">
        <f t="shared" ref="BZ2061" si="49555">BZ2060*BW$4</f>
        <v>0</v>
      </c>
      <c r="CA2061" s="47" t="s">
        <v>39</v>
      </c>
      <c r="CB2061" s="40">
        <f t="shared" ref="CB2061" si="49556">SUMPRODUCT(CC2055:CC2059*(CB2055:CB2059="PTO"))+SUMPRODUCT(CC2055:CC2059*(CB2055:CB2059="HOL"))</f>
        <v>0</v>
      </c>
      <c r="CC2061" s="49" t="s">
        <v>135</v>
      </c>
      <c r="CD2061" s="41">
        <f t="shared" ref="CD2061" si="49557">CD2060*CA$4</f>
        <v>0</v>
      </c>
      <c r="CE2061" s="47" t="s">
        <v>39</v>
      </c>
      <c r="CF2061" s="40">
        <f t="shared" ref="CF2061" si="49558">SUMPRODUCT(CG2055:CG2059*(CF2055:CF2059="PTO"))+SUMPRODUCT(CG2055:CG2059*(CF2055:CF2059="HOL"))</f>
        <v>0</v>
      </c>
      <c r="CG2061" s="49" t="s">
        <v>135</v>
      </c>
      <c r="CH2061" s="41">
        <f t="shared" ref="CH2061" si="49559">CH2060*CE$4</f>
        <v>0</v>
      </c>
    </row>
    <row r="2062" spans="1:86" x14ac:dyDescent="0.25">
      <c r="A2062" s="70" t="s">
        <v>133</v>
      </c>
      <c r="B2062" s="71">
        <f t="shared" ref="B2062" ca="1" si="49560">D2062-B2063</f>
        <v>0</v>
      </c>
      <c r="C2062" s="72" t="s">
        <v>122</v>
      </c>
      <c r="D2062" s="71">
        <f>IFERROR(INDEX(Holidays[FTE], MATCH(Entry!E2062, Holidays[Date], 0)), 1)*8*INDEX(FTEguide[[1]:[12]], MATCH(Entry!E2063, FTEguide[Weekday], 0), IF(Entry!E2065&gt;0, Entry!E2065, MONTH(Entry!E2062)))</f>
        <v>0</v>
      </c>
      <c r="E2062" s="60">
        <f t="shared" ref="E2062:E2125" si="49561">E2055+1</f>
        <v>44122</v>
      </c>
      <c r="F2062" s="50" t="s">
        <v>128</v>
      </c>
      <c r="G2062" s="34"/>
      <c r="H2062" s="35"/>
      <c r="I2062" s="42">
        <f t="shared" ref="I2062" si="49562">parseTime(G2062)-(H2067=INT(RIGHT($F2062, 1)))</f>
        <v>0</v>
      </c>
      <c r="J2062" s="43">
        <f t="shared" ref="J2062:J2066" si="49563">isClocked(H2062)</f>
        <v>0</v>
      </c>
      <c r="K2062" s="34"/>
      <c r="L2062" s="35"/>
      <c r="M2062" s="42">
        <f t="shared" ref="M2062" si="49564">parseTime(K2062)-(L2067=INT(RIGHT($F2062, 1)))</f>
        <v>0</v>
      </c>
      <c r="N2062" s="43">
        <f t="shared" ref="N2062:N2066" si="49565">isClocked(L2062)</f>
        <v>0</v>
      </c>
      <c r="O2062" s="34"/>
      <c r="P2062" s="35"/>
      <c r="Q2062" s="42">
        <f t="shared" ref="Q2062" si="49566">parseTime(O2062)-(P2067=INT(RIGHT($F2062, 1)))</f>
        <v>0</v>
      </c>
      <c r="R2062" s="43">
        <f t="shared" ref="R2062:R2066" si="49567">isClocked(P2062)</f>
        <v>0</v>
      </c>
      <c r="S2062" s="34"/>
      <c r="T2062" s="35"/>
      <c r="U2062" s="42">
        <f t="shared" ref="U2062" si="49568">parseTime(S2062)-(T2067=INT(RIGHT($F2062, 1)))</f>
        <v>0</v>
      </c>
      <c r="V2062" s="43">
        <f t="shared" ref="V2062:V2066" si="49569">isClocked(T2062)</f>
        <v>0</v>
      </c>
      <c r="W2062" s="34"/>
      <c r="X2062" s="35"/>
      <c r="Y2062" s="42">
        <f t="shared" ref="Y2062" si="49570">parseTime(W2062)-(X2067=INT(RIGHT($F2062, 1)))</f>
        <v>0</v>
      </c>
      <c r="Z2062" s="43">
        <f t="shared" ref="Z2062:Z2066" si="49571">isClocked(X2062)</f>
        <v>0</v>
      </c>
      <c r="AA2062" s="34"/>
      <c r="AB2062" s="35"/>
      <c r="AC2062" s="42">
        <f t="shared" ref="AC2062" si="49572">parseTime(AA2062)-(AB2067=INT(RIGHT($F2062, 1)))</f>
        <v>0</v>
      </c>
      <c r="AD2062" s="43">
        <f t="shared" ref="AD2062:AD2066" si="49573">isClocked(AB2062)</f>
        <v>0</v>
      </c>
      <c r="AE2062" s="34"/>
      <c r="AF2062" s="35"/>
      <c r="AG2062" s="42">
        <f t="shared" ref="AG2062" si="49574">parseTime(AE2062)-(AF2067=INT(RIGHT($F2062, 1)))</f>
        <v>0</v>
      </c>
      <c r="AH2062" s="43">
        <f t="shared" ref="AH2062:AH2066" si="49575">isClocked(AF2062)</f>
        <v>0</v>
      </c>
      <c r="AI2062" s="34"/>
      <c r="AJ2062" s="35"/>
      <c r="AK2062" s="42">
        <f>parseTime(AI2062)-(AJ2067=INT(RIGHT($F2062, 1)))</f>
        <v>0</v>
      </c>
      <c r="AL2062" s="43">
        <f t="shared" ref="AL2062:AL2066" si="49576">isClocked(AJ2062)</f>
        <v>0</v>
      </c>
      <c r="AM2062" s="34"/>
      <c r="AN2062" s="35"/>
      <c r="AO2062" s="42">
        <f t="shared" ref="AO2062" si="49577">parseTime(AM2062)-(AN2067=INT(RIGHT($F2062, 1)))</f>
        <v>0</v>
      </c>
      <c r="AP2062" s="43">
        <f t="shared" ref="AP2062:AP2066" si="49578">isClocked(AN2062)</f>
        <v>0</v>
      </c>
      <c r="AQ2062" s="34"/>
      <c r="AR2062" s="35"/>
      <c r="AS2062" s="42">
        <f t="shared" ref="AS2062" si="49579">parseTime(AQ2062)-(AR2067=INT(RIGHT($F2062, 1)))</f>
        <v>0</v>
      </c>
      <c r="AT2062" s="43">
        <f t="shared" ref="AT2062:AT2066" si="49580">isClocked(AR2062)</f>
        <v>0</v>
      </c>
      <c r="AU2062" s="34"/>
      <c r="AV2062" s="35"/>
      <c r="AW2062" s="42">
        <f>parseTime(AU2062)-(AV2067=INT(RIGHT($F2062, 1)))</f>
        <v>0</v>
      </c>
      <c r="AX2062" s="43">
        <f t="shared" ref="AX2062:AX2066" si="49581">isClocked(AV2062)</f>
        <v>0</v>
      </c>
      <c r="AY2062" s="34"/>
      <c r="AZ2062" s="35"/>
      <c r="BA2062" s="42">
        <f>parseTime(AY2062)-(AZ2067=INT(RIGHT($F2062, 1)))</f>
        <v>0</v>
      </c>
      <c r="BB2062" s="43">
        <f t="shared" ref="BB2062:BB2066" si="49582">isClocked(AZ2062)</f>
        <v>0</v>
      </c>
      <c r="BC2062" s="34"/>
      <c r="BD2062" s="35"/>
      <c r="BE2062" s="42">
        <f>parseTime(BC2062)-(BD2067=INT(RIGHT($F2062, 1)))</f>
        <v>0</v>
      </c>
      <c r="BF2062" s="43">
        <f t="shared" ref="BF2062:BF2066" si="49583">isClocked(BD2062)</f>
        <v>0</v>
      </c>
      <c r="BG2062" s="34"/>
      <c r="BH2062" s="35"/>
      <c r="BI2062" s="42">
        <f>parseTime(BG2062)-(BH2067=INT(RIGHT($F2062, 1)))</f>
        <v>0</v>
      </c>
      <c r="BJ2062" s="43">
        <f t="shared" ref="BJ2062:BJ2066" si="49584">isClocked(BH2062)</f>
        <v>0</v>
      </c>
      <c r="BK2062" s="34"/>
      <c r="BL2062" s="35"/>
      <c r="BM2062" s="42">
        <f>parseTime(BK2062)-(BL2067=INT(RIGHT($F2062, 1)))</f>
        <v>0</v>
      </c>
      <c r="BN2062" s="43">
        <f t="shared" ref="BN2062:BN2066" si="49585">isClocked(BL2062)</f>
        <v>0</v>
      </c>
      <c r="BO2062" s="34"/>
      <c r="BP2062" s="35"/>
      <c r="BQ2062" s="42">
        <f t="shared" ref="BQ2062" si="49586">parseTime(BO2062)-(BP2067=INT(RIGHT($F2062, 1)))</f>
        <v>0</v>
      </c>
      <c r="BR2062" s="43">
        <f t="shared" ref="BR2062:BR2066" si="49587">isClocked(BP2062)</f>
        <v>0</v>
      </c>
      <c r="BS2062" s="34"/>
      <c r="BT2062" s="35"/>
      <c r="BU2062" s="42">
        <f t="shared" ref="BU2062" si="49588">parseTime(BS2062)-(BT2067=INT(RIGHT($F2062, 1)))</f>
        <v>0</v>
      </c>
      <c r="BV2062" s="43">
        <f t="shared" ref="BV2062:BV2066" si="49589">isClocked(BT2062)</f>
        <v>0</v>
      </c>
      <c r="BW2062" s="34"/>
      <c r="BX2062" s="35"/>
      <c r="BY2062" s="42">
        <f t="shared" ref="BY2062" si="49590">parseTime(BW2062)-(BX2067=INT(RIGHT($F2062, 1)))</f>
        <v>0</v>
      </c>
      <c r="BZ2062" s="43">
        <f t="shared" ref="BZ2062:BZ2066" si="49591">isClocked(BX2062)</f>
        <v>0</v>
      </c>
      <c r="CA2062" s="34"/>
      <c r="CB2062" s="35"/>
      <c r="CC2062" s="42">
        <f t="shared" ref="CC2062" si="49592">parseTime(CA2062)-(CB2067=INT(RIGHT($F2062, 1)))</f>
        <v>0</v>
      </c>
      <c r="CD2062" s="43">
        <f t="shared" ref="CD2062:CD2066" si="49593">isClocked(CB2062)</f>
        <v>0</v>
      </c>
      <c r="CE2062" s="34"/>
      <c r="CF2062" s="35"/>
      <c r="CG2062" s="42">
        <f t="shared" ref="CG2062" si="49594">parseTime(CE2062)-(CF2067=INT(RIGHT($F2062, 1)))</f>
        <v>0</v>
      </c>
      <c r="CH2062" s="43">
        <f t="shared" ref="CH2062:CH2066" si="49595">isClocked(CF2062)</f>
        <v>0</v>
      </c>
    </row>
    <row r="2063" spans="1:86" x14ac:dyDescent="0.25">
      <c r="A2063" s="56" t="s">
        <v>0</v>
      </c>
      <c r="B2063" s="57">
        <f t="shared" ca="1" si="49077"/>
        <v>0</v>
      </c>
      <c r="C2063" s="14" t="s">
        <v>252</v>
      </c>
      <c r="D2063" s="14">
        <f t="shared" si="48560"/>
        <v>53.7</v>
      </c>
      <c r="E2063" s="55" t="str">
        <f t="shared" si="49078"/>
        <v>Sunday</v>
      </c>
      <c r="F2063" s="51" t="s">
        <v>129</v>
      </c>
      <c r="G2063" s="36"/>
      <c r="H2063" s="37"/>
      <c r="I2063" s="44">
        <f t="shared" ref="I2063" si="49596">parseTime(G2063)-(H2067=INT(RIGHT($F2063, 1)))</f>
        <v>0</v>
      </c>
      <c r="J2063" s="45">
        <f t="shared" si="49563"/>
        <v>0</v>
      </c>
      <c r="K2063" s="36"/>
      <c r="L2063" s="37"/>
      <c r="M2063" s="44">
        <f t="shared" ref="M2063" si="49597">parseTime(K2063)-(L2067=INT(RIGHT($F2063, 1)))</f>
        <v>0</v>
      </c>
      <c r="N2063" s="45">
        <f t="shared" si="49565"/>
        <v>0</v>
      </c>
      <c r="O2063" s="36"/>
      <c r="P2063" s="37"/>
      <c r="Q2063" s="44">
        <f t="shared" ref="Q2063" si="49598">parseTime(O2063)-(P2067=INT(RIGHT($F2063, 1)))</f>
        <v>0</v>
      </c>
      <c r="R2063" s="45">
        <f t="shared" si="49567"/>
        <v>0</v>
      </c>
      <c r="S2063" s="36"/>
      <c r="T2063" s="37"/>
      <c r="U2063" s="44">
        <f t="shared" ref="U2063" si="49599">parseTime(S2063)-(T2067=INT(RIGHT($F2063, 1)))</f>
        <v>0</v>
      </c>
      <c r="V2063" s="45">
        <f t="shared" si="49569"/>
        <v>0</v>
      </c>
      <c r="W2063" s="36"/>
      <c r="X2063" s="37"/>
      <c r="Y2063" s="44">
        <f t="shared" ref="Y2063" si="49600">parseTime(W2063)-(X2067=INT(RIGHT($F2063, 1)))</f>
        <v>0</v>
      </c>
      <c r="Z2063" s="45">
        <f t="shared" si="49571"/>
        <v>0</v>
      </c>
      <c r="AA2063" s="36"/>
      <c r="AB2063" s="37"/>
      <c r="AC2063" s="44">
        <f t="shared" ref="AC2063" si="49601">parseTime(AA2063)-(AB2067=INT(RIGHT($F2063, 1)))</f>
        <v>0</v>
      </c>
      <c r="AD2063" s="45">
        <f t="shared" si="49573"/>
        <v>0</v>
      </c>
      <c r="AE2063" s="36"/>
      <c r="AF2063" s="37"/>
      <c r="AG2063" s="44">
        <f t="shared" ref="AG2063" si="49602">parseTime(AE2063)-(AF2067=INT(RIGHT($F2063, 1)))</f>
        <v>0</v>
      </c>
      <c r="AH2063" s="45">
        <f t="shared" si="49575"/>
        <v>0</v>
      </c>
      <c r="AI2063" s="36"/>
      <c r="AJ2063" s="37"/>
      <c r="AK2063" s="44">
        <f>parseTime(AI2063)-(AJ2067=INT(RIGHT($F2063, 1)))</f>
        <v>0</v>
      </c>
      <c r="AL2063" s="45">
        <f t="shared" si="49576"/>
        <v>0</v>
      </c>
      <c r="AM2063" s="36"/>
      <c r="AN2063" s="37"/>
      <c r="AO2063" s="44">
        <f t="shared" ref="AO2063" si="49603">parseTime(AM2063)-(AN2067=INT(RIGHT($F2063, 1)))</f>
        <v>0</v>
      </c>
      <c r="AP2063" s="45">
        <f t="shared" si="49578"/>
        <v>0</v>
      </c>
      <c r="AQ2063" s="36"/>
      <c r="AR2063" s="37"/>
      <c r="AS2063" s="44">
        <f t="shared" ref="AS2063" si="49604">parseTime(AQ2063)-(AR2067=INT(RIGHT($F2063, 1)))</f>
        <v>0</v>
      </c>
      <c r="AT2063" s="45">
        <f t="shared" si="49580"/>
        <v>0</v>
      </c>
      <c r="AU2063" s="36"/>
      <c r="AV2063" s="37"/>
      <c r="AW2063" s="44">
        <f>parseTime(AU2063)-(AV2067=INT(RIGHT($F2063, 1)))</f>
        <v>0</v>
      </c>
      <c r="AX2063" s="45">
        <f t="shared" si="49581"/>
        <v>0</v>
      </c>
      <c r="AY2063" s="36"/>
      <c r="AZ2063" s="37"/>
      <c r="BA2063" s="44">
        <f>parseTime(AY2063)-(AZ2067=INT(RIGHT($F2063, 1)))</f>
        <v>0</v>
      </c>
      <c r="BB2063" s="45">
        <f t="shared" si="49582"/>
        <v>0</v>
      </c>
      <c r="BC2063" s="36"/>
      <c r="BD2063" s="37"/>
      <c r="BE2063" s="44">
        <f>parseTime(BC2063)-(BD2067=INT(RIGHT($F2063, 1)))</f>
        <v>0</v>
      </c>
      <c r="BF2063" s="45">
        <f t="shared" si="49583"/>
        <v>0</v>
      </c>
      <c r="BG2063" s="36"/>
      <c r="BH2063" s="37"/>
      <c r="BI2063" s="44">
        <f>parseTime(BG2063)-(BH2067=INT(RIGHT($F2063, 1)))</f>
        <v>0</v>
      </c>
      <c r="BJ2063" s="45">
        <f t="shared" si="49584"/>
        <v>0</v>
      </c>
      <c r="BK2063" s="36"/>
      <c r="BL2063" s="37"/>
      <c r="BM2063" s="44">
        <f>parseTime(BK2063)-(BL2067=INT(RIGHT($F2063, 1)))</f>
        <v>0</v>
      </c>
      <c r="BN2063" s="45">
        <f t="shared" si="49585"/>
        <v>0</v>
      </c>
      <c r="BO2063" s="36"/>
      <c r="BP2063" s="37"/>
      <c r="BQ2063" s="44">
        <f t="shared" ref="BQ2063" si="49605">parseTime(BO2063)-(BP2067=INT(RIGHT($F2063, 1)))</f>
        <v>0</v>
      </c>
      <c r="BR2063" s="45">
        <f t="shared" si="49587"/>
        <v>0</v>
      </c>
      <c r="BS2063" s="36"/>
      <c r="BT2063" s="37"/>
      <c r="BU2063" s="44">
        <f t="shared" ref="BU2063" si="49606">parseTime(BS2063)-(BT2067=INT(RIGHT($F2063, 1)))</f>
        <v>0</v>
      </c>
      <c r="BV2063" s="45">
        <f t="shared" si="49589"/>
        <v>0</v>
      </c>
      <c r="BW2063" s="36"/>
      <c r="BX2063" s="37"/>
      <c r="BY2063" s="44">
        <f t="shared" ref="BY2063" si="49607">parseTime(BW2063)-(BX2067=INT(RIGHT($F2063, 1)))</f>
        <v>0</v>
      </c>
      <c r="BZ2063" s="45">
        <f t="shared" si="49591"/>
        <v>0</v>
      </c>
      <c r="CA2063" s="36"/>
      <c r="CB2063" s="37"/>
      <c r="CC2063" s="44">
        <f t="shared" ref="CC2063" si="49608">parseTime(CA2063)-(CB2067=INT(RIGHT($F2063, 1)))</f>
        <v>0</v>
      </c>
      <c r="CD2063" s="45">
        <f t="shared" si="49593"/>
        <v>0</v>
      </c>
      <c r="CE2063" s="36"/>
      <c r="CF2063" s="37"/>
      <c r="CG2063" s="44">
        <f t="shared" ref="CG2063" si="49609">parseTime(CE2063)-(CF2067=INT(RIGHT($F2063, 1)))</f>
        <v>0</v>
      </c>
      <c r="CH2063" s="45">
        <f t="shared" si="49595"/>
        <v>0</v>
      </c>
    </row>
    <row r="2064" spans="1:86" x14ac:dyDescent="0.25">
      <c r="A2064" s="56" t="s">
        <v>117</v>
      </c>
      <c r="B2064" s="57">
        <f t="shared" ref="B2064" ca="1" si="49610">roleHours(G2062:CH2068, "MFD")</f>
        <v>0</v>
      </c>
      <c r="C2064" s="14">
        <f t="shared" ref="C2064:C2067" ca="1" si="49611">B2064/8</f>
        <v>0</v>
      </c>
      <c r="D2064" s="14">
        <f t="shared" ref="D2064" ca="1" si="49612">B2063-D2063</f>
        <v>-53.7</v>
      </c>
      <c r="E2064" s="20" t="s">
        <v>127</v>
      </c>
      <c r="F2064" s="51" t="s">
        <v>130</v>
      </c>
      <c r="G2064" s="36"/>
      <c r="H2064" s="37"/>
      <c r="I2064" s="44">
        <f t="shared" ref="I2064" si="49613">parseTime(G2064)-(H2067=INT(RIGHT($F2064, 1)))</f>
        <v>0</v>
      </c>
      <c r="J2064" s="45">
        <f t="shared" si="49563"/>
        <v>0</v>
      </c>
      <c r="K2064" s="36"/>
      <c r="L2064" s="37"/>
      <c r="M2064" s="44">
        <f t="shared" ref="M2064" si="49614">parseTime(K2064)-(L2067=INT(RIGHT($F2064, 1)))</f>
        <v>0</v>
      </c>
      <c r="N2064" s="45">
        <f t="shared" si="49565"/>
        <v>0</v>
      </c>
      <c r="O2064" s="36"/>
      <c r="P2064" s="37"/>
      <c r="Q2064" s="44">
        <f t="shared" ref="Q2064" si="49615">parseTime(O2064)-(P2067=INT(RIGHT($F2064, 1)))</f>
        <v>0</v>
      </c>
      <c r="R2064" s="45">
        <f t="shared" si="49567"/>
        <v>0</v>
      </c>
      <c r="S2064" s="36"/>
      <c r="T2064" s="37"/>
      <c r="U2064" s="44">
        <f t="shared" ref="U2064" si="49616">parseTime(S2064)-(T2067=INT(RIGHT($F2064, 1)))</f>
        <v>0</v>
      </c>
      <c r="V2064" s="45">
        <f t="shared" si="49569"/>
        <v>0</v>
      </c>
      <c r="W2064" s="36"/>
      <c r="X2064" s="37"/>
      <c r="Y2064" s="44">
        <f t="shared" ref="Y2064" si="49617">parseTime(W2064)-(X2067=INT(RIGHT($F2064, 1)))</f>
        <v>0</v>
      </c>
      <c r="Z2064" s="45">
        <f t="shared" si="49571"/>
        <v>0</v>
      </c>
      <c r="AA2064" s="36"/>
      <c r="AB2064" s="37"/>
      <c r="AC2064" s="44">
        <f t="shared" ref="AC2064" si="49618">parseTime(AA2064)-(AB2067=INT(RIGHT($F2064, 1)))</f>
        <v>0</v>
      </c>
      <c r="AD2064" s="45">
        <f t="shared" si="49573"/>
        <v>0</v>
      </c>
      <c r="AE2064" s="36"/>
      <c r="AF2064" s="37"/>
      <c r="AG2064" s="44">
        <f t="shared" ref="AG2064" si="49619">parseTime(AE2064)-(AF2067=INT(RIGHT($F2064, 1)))</f>
        <v>0</v>
      </c>
      <c r="AH2064" s="45">
        <f t="shared" si="49575"/>
        <v>0</v>
      </c>
      <c r="AI2064" s="36"/>
      <c r="AJ2064" s="37"/>
      <c r="AK2064" s="44">
        <f>parseTime(AI2064)-(AJ2067=INT(RIGHT($F2064, 1)))</f>
        <v>0</v>
      </c>
      <c r="AL2064" s="45">
        <f t="shared" si="49576"/>
        <v>0</v>
      </c>
      <c r="AM2064" s="36"/>
      <c r="AN2064" s="37"/>
      <c r="AO2064" s="44">
        <f t="shared" ref="AO2064" si="49620">parseTime(AM2064)-(AN2067=INT(RIGHT($F2064, 1)))</f>
        <v>0</v>
      </c>
      <c r="AP2064" s="45">
        <f t="shared" si="49578"/>
        <v>0</v>
      </c>
      <c r="AQ2064" s="36"/>
      <c r="AR2064" s="37"/>
      <c r="AS2064" s="44">
        <f t="shared" ref="AS2064" si="49621">parseTime(AQ2064)-(AR2067=INT(RIGHT($F2064, 1)))</f>
        <v>0</v>
      </c>
      <c r="AT2064" s="45">
        <f t="shared" si="49580"/>
        <v>0</v>
      </c>
      <c r="AU2064" s="36"/>
      <c r="AV2064" s="37"/>
      <c r="AW2064" s="44">
        <f>parseTime(AU2064)-(AV2067=INT(RIGHT($F2064, 1)))</f>
        <v>0</v>
      </c>
      <c r="AX2064" s="45">
        <f t="shared" si="49581"/>
        <v>0</v>
      </c>
      <c r="AY2064" s="36"/>
      <c r="AZ2064" s="37"/>
      <c r="BA2064" s="44">
        <f>parseTime(AY2064)-(AZ2067=INT(RIGHT($F2064, 1)))</f>
        <v>0</v>
      </c>
      <c r="BB2064" s="45">
        <f t="shared" si="49582"/>
        <v>0</v>
      </c>
      <c r="BC2064" s="36"/>
      <c r="BD2064" s="37"/>
      <c r="BE2064" s="44">
        <f>parseTime(BC2064)-(BD2067=INT(RIGHT($F2064, 1)))</f>
        <v>0</v>
      </c>
      <c r="BF2064" s="45">
        <f t="shared" si="49583"/>
        <v>0</v>
      </c>
      <c r="BG2064" s="36"/>
      <c r="BH2064" s="37"/>
      <c r="BI2064" s="44">
        <f>parseTime(BG2064)-(BH2067=INT(RIGHT($F2064, 1)))</f>
        <v>0</v>
      </c>
      <c r="BJ2064" s="45">
        <f t="shared" si="49584"/>
        <v>0</v>
      </c>
      <c r="BK2064" s="36"/>
      <c r="BL2064" s="37"/>
      <c r="BM2064" s="44">
        <f>parseTime(BK2064)-(BL2067=INT(RIGHT($F2064, 1)))</f>
        <v>0</v>
      </c>
      <c r="BN2064" s="45">
        <f t="shared" si="49585"/>
        <v>0</v>
      </c>
      <c r="BO2064" s="36"/>
      <c r="BP2064" s="37"/>
      <c r="BQ2064" s="44">
        <f t="shared" ref="BQ2064" si="49622">parseTime(BO2064)-(BP2067=INT(RIGHT($F2064, 1)))</f>
        <v>0</v>
      </c>
      <c r="BR2064" s="45">
        <f t="shared" si="49587"/>
        <v>0</v>
      </c>
      <c r="BS2064" s="36"/>
      <c r="BT2064" s="37"/>
      <c r="BU2064" s="44">
        <f t="shared" ref="BU2064" si="49623">parseTime(BS2064)-(BT2067=INT(RIGHT($F2064, 1)))</f>
        <v>0</v>
      </c>
      <c r="BV2064" s="45">
        <f t="shared" si="49589"/>
        <v>0</v>
      </c>
      <c r="BW2064" s="36"/>
      <c r="BX2064" s="37"/>
      <c r="BY2064" s="44">
        <f t="shared" ref="BY2064" si="49624">parseTime(BW2064)-(BX2067=INT(RIGHT($F2064, 1)))</f>
        <v>0</v>
      </c>
      <c r="BZ2064" s="45">
        <f t="shared" si="49591"/>
        <v>0</v>
      </c>
      <c r="CA2064" s="36"/>
      <c r="CB2064" s="37"/>
      <c r="CC2064" s="44">
        <f t="shared" ref="CC2064" si="49625">parseTime(CA2064)-(CB2067=INT(RIGHT($F2064, 1)))</f>
        <v>0</v>
      </c>
      <c r="CD2064" s="45">
        <f t="shared" si="49593"/>
        <v>0</v>
      </c>
      <c r="CE2064" s="36"/>
      <c r="CF2064" s="37"/>
      <c r="CG2064" s="44">
        <f t="shared" ref="CG2064" si="49626">parseTime(CE2064)-(CF2067=INT(RIGHT($F2064, 1)))</f>
        <v>0</v>
      </c>
      <c r="CH2064" s="45">
        <f t="shared" si="49595"/>
        <v>0</v>
      </c>
    </row>
    <row r="2065" spans="1:86" x14ac:dyDescent="0.25">
      <c r="A2065" s="56"/>
      <c r="B2065" s="57"/>
      <c r="C2065" s="14">
        <f t="shared" si="49611"/>
        <v>0</v>
      </c>
      <c r="D2065" s="14" t="s">
        <v>259</v>
      </c>
      <c r="E2065" s="20">
        <v>4.25</v>
      </c>
      <c r="F2065" s="51" t="s">
        <v>131</v>
      </c>
      <c r="G2065" s="36"/>
      <c r="H2065" s="37"/>
      <c r="I2065" s="44">
        <f t="shared" ref="I2065" si="49627">parseTime(G2065)-(H2067=INT(RIGHT($F2065, 1)))</f>
        <v>0</v>
      </c>
      <c r="J2065" s="45">
        <f t="shared" si="49563"/>
        <v>0</v>
      </c>
      <c r="K2065" s="36"/>
      <c r="L2065" s="37"/>
      <c r="M2065" s="44">
        <f t="shared" ref="M2065" si="49628">parseTime(K2065)-(L2067=INT(RIGHT($F2065, 1)))</f>
        <v>0</v>
      </c>
      <c r="N2065" s="45">
        <f t="shared" si="49565"/>
        <v>0</v>
      </c>
      <c r="O2065" s="36"/>
      <c r="P2065" s="37"/>
      <c r="Q2065" s="44">
        <f t="shared" ref="Q2065" si="49629">parseTime(O2065)-(P2067=INT(RIGHT($F2065, 1)))</f>
        <v>0</v>
      </c>
      <c r="R2065" s="45">
        <f t="shared" si="49567"/>
        <v>0</v>
      </c>
      <c r="S2065" s="36"/>
      <c r="T2065" s="37"/>
      <c r="U2065" s="44">
        <f t="shared" ref="U2065" si="49630">parseTime(S2065)-(T2067=INT(RIGHT($F2065, 1)))</f>
        <v>0</v>
      </c>
      <c r="V2065" s="45">
        <f t="shared" si="49569"/>
        <v>0</v>
      </c>
      <c r="W2065" s="36"/>
      <c r="X2065" s="37"/>
      <c r="Y2065" s="44">
        <f t="shared" ref="Y2065" si="49631">parseTime(W2065)-(X2067=INT(RIGHT($F2065, 1)))</f>
        <v>0</v>
      </c>
      <c r="Z2065" s="45">
        <f t="shared" si="49571"/>
        <v>0</v>
      </c>
      <c r="AA2065" s="36"/>
      <c r="AB2065" s="37"/>
      <c r="AC2065" s="44">
        <f t="shared" ref="AC2065" si="49632">parseTime(AA2065)-(AB2067=INT(RIGHT($F2065, 1)))</f>
        <v>0</v>
      </c>
      <c r="AD2065" s="45">
        <f t="shared" si="49573"/>
        <v>0</v>
      </c>
      <c r="AE2065" s="36"/>
      <c r="AF2065" s="37"/>
      <c r="AG2065" s="44">
        <f t="shared" ref="AG2065" si="49633">parseTime(AE2065)-(AF2067=INT(RIGHT($F2065, 1)))</f>
        <v>0</v>
      </c>
      <c r="AH2065" s="45">
        <f t="shared" si="49575"/>
        <v>0</v>
      </c>
      <c r="AI2065" s="36"/>
      <c r="AJ2065" s="37"/>
      <c r="AK2065" s="44">
        <f>parseTime(AI2065)-(AJ2067=INT(RIGHT($F2065, 1)))</f>
        <v>0</v>
      </c>
      <c r="AL2065" s="45">
        <f t="shared" si="49576"/>
        <v>0</v>
      </c>
      <c r="AM2065" s="36"/>
      <c r="AN2065" s="37"/>
      <c r="AO2065" s="44">
        <f t="shared" ref="AO2065" si="49634">parseTime(AM2065)-(AN2067=INT(RIGHT($F2065, 1)))</f>
        <v>0</v>
      </c>
      <c r="AP2065" s="45">
        <f t="shared" si="49578"/>
        <v>0</v>
      </c>
      <c r="AQ2065" s="36"/>
      <c r="AR2065" s="37"/>
      <c r="AS2065" s="44">
        <f t="shared" ref="AS2065" si="49635">parseTime(AQ2065)-(AR2067=INT(RIGHT($F2065, 1)))</f>
        <v>0</v>
      </c>
      <c r="AT2065" s="45">
        <f t="shared" si="49580"/>
        <v>0</v>
      </c>
      <c r="AU2065" s="36"/>
      <c r="AV2065" s="37"/>
      <c r="AW2065" s="44">
        <f>parseTime(AU2065)-(AV2067=INT(RIGHT($F2065, 1)))</f>
        <v>0</v>
      </c>
      <c r="AX2065" s="45">
        <f t="shared" si="49581"/>
        <v>0</v>
      </c>
      <c r="AY2065" s="36"/>
      <c r="AZ2065" s="37"/>
      <c r="BA2065" s="44">
        <f>parseTime(AY2065)-(AZ2067=INT(RIGHT($F2065, 1)))</f>
        <v>0</v>
      </c>
      <c r="BB2065" s="45">
        <f t="shared" si="49582"/>
        <v>0</v>
      </c>
      <c r="BC2065" s="36"/>
      <c r="BD2065" s="37"/>
      <c r="BE2065" s="44">
        <f>parseTime(BC2065)-(BD2067=INT(RIGHT($F2065, 1)))</f>
        <v>0</v>
      </c>
      <c r="BF2065" s="45">
        <f t="shared" si="49583"/>
        <v>0</v>
      </c>
      <c r="BG2065" s="36"/>
      <c r="BH2065" s="37"/>
      <c r="BI2065" s="44">
        <f>parseTime(BG2065)-(BH2067=INT(RIGHT($F2065, 1)))</f>
        <v>0</v>
      </c>
      <c r="BJ2065" s="45">
        <f t="shared" si="49584"/>
        <v>0</v>
      </c>
      <c r="BK2065" s="36"/>
      <c r="BL2065" s="37"/>
      <c r="BM2065" s="44">
        <f>parseTime(BK2065)-(BL2067=INT(RIGHT($F2065, 1)))</f>
        <v>0</v>
      </c>
      <c r="BN2065" s="45">
        <f t="shared" si="49585"/>
        <v>0</v>
      </c>
      <c r="BO2065" s="36"/>
      <c r="BP2065" s="37"/>
      <c r="BQ2065" s="44">
        <f t="shared" ref="BQ2065" si="49636">parseTime(BO2065)-(BP2067=INT(RIGHT($F2065, 1)))</f>
        <v>0</v>
      </c>
      <c r="BR2065" s="45">
        <f t="shared" si="49587"/>
        <v>0</v>
      </c>
      <c r="BS2065" s="36"/>
      <c r="BT2065" s="37"/>
      <c r="BU2065" s="44">
        <f t="shared" ref="BU2065" si="49637">parseTime(BS2065)-(BT2067=INT(RIGHT($F2065, 1)))</f>
        <v>0</v>
      </c>
      <c r="BV2065" s="45">
        <f t="shared" si="49589"/>
        <v>0</v>
      </c>
      <c r="BW2065" s="36"/>
      <c r="BX2065" s="37"/>
      <c r="BY2065" s="44">
        <f t="shared" ref="BY2065" si="49638">parseTime(BW2065)-(BX2067=INT(RIGHT($F2065, 1)))</f>
        <v>0</v>
      </c>
      <c r="BZ2065" s="45">
        <f t="shared" si="49591"/>
        <v>0</v>
      </c>
      <c r="CA2065" s="36"/>
      <c r="CB2065" s="37"/>
      <c r="CC2065" s="44">
        <f t="shared" ref="CC2065" si="49639">parseTime(CA2065)-(CB2067=INT(RIGHT($F2065, 1)))</f>
        <v>0</v>
      </c>
      <c r="CD2065" s="45">
        <f t="shared" si="49593"/>
        <v>0</v>
      </c>
      <c r="CE2065" s="36"/>
      <c r="CF2065" s="37"/>
      <c r="CG2065" s="44">
        <f t="shared" ref="CG2065" si="49640">parseTime(CE2065)-(CF2067=INT(RIGHT($F2065, 1)))</f>
        <v>0</v>
      </c>
      <c r="CH2065" s="45">
        <f t="shared" si="49595"/>
        <v>0</v>
      </c>
    </row>
    <row r="2066" spans="1:86" x14ac:dyDescent="0.25">
      <c r="A2066" s="56" t="s">
        <v>119</v>
      </c>
      <c r="B2066" s="57">
        <f t="shared" ref="B2066" ca="1" si="49641">roleHours(G2062:CH2068, "MCC")</f>
        <v>0</v>
      </c>
      <c r="C2066" s="14">
        <f t="shared" ca="1" si="49611"/>
        <v>0</v>
      </c>
      <c r="D2066" s="14" t="s">
        <v>260</v>
      </c>
      <c r="E2066" s="20">
        <v>4.6500000000000004</v>
      </c>
      <c r="F2066" s="51" t="s">
        <v>132</v>
      </c>
      <c r="G2066" s="36"/>
      <c r="H2066" s="37"/>
      <c r="I2066" s="44">
        <f t="shared" ref="I2066" si="49642">parseTime(G2066)-(H2067=INT(RIGHT($F2066, 1)))</f>
        <v>0</v>
      </c>
      <c r="J2066" s="45">
        <f t="shared" si="49563"/>
        <v>0</v>
      </c>
      <c r="K2066" s="36"/>
      <c r="L2066" s="37"/>
      <c r="M2066" s="44">
        <f t="shared" ref="M2066" si="49643">parseTime(K2066)-(L2067=INT(RIGHT($F2066, 1)))</f>
        <v>0</v>
      </c>
      <c r="N2066" s="45">
        <f t="shared" si="49565"/>
        <v>0</v>
      </c>
      <c r="O2066" s="36"/>
      <c r="P2066" s="37"/>
      <c r="Q2066" s="44">
        <f t="shared" ref="Q2066" si="49644">parseTime(O2066)-(P2067=INT(RIGHT($F2066, 1)))</f>
        <v>0</v>
      </c>
      <c r="R2066" s="45">
        <f t="shared" si="49567"/>
        <v>0</v>
      </c>
      <c r="S2066" s="36"/>
      <c r="T2066" s="37"/>
      <c r="U2066" s="44">
        <f t="shared" ref="U2066" si="49645">parseTime(S2066)-(T2067=INT(RIGHT($F2066, 1)))</f>
        <v>0</v>
      </c>
      <c r="V2066" s="45">
        <f t="shared" si="49569"/>
        <v>0</v>
      </c>
      <c r="W2066" s="36"/>
      <c r="X2066" s="37"/>
      <c r="Y2066" s="44">
        <f t="shared" ref="Y2066" si="49646">parseTime(W2066)-(X2067=INT(RIGHT($F2066, 1)))</f>
        <v>0</v>
      </c>
      <c r="Z2066" s="45">
        <f t="shared" si="49571"/>
        <v>0</v>
      </c>
      <c r="AA2066" s="36"/>
      <c r="AB2066" s="37"/>
      <c r="AC2066" s="44">
        <f t="shared" ref="AC2066" si="49647">parseTime(AA2066)-(AB2067=INT(RIGHT($F2066, 1)))</f>
        <v>0</v>
      </c>
      <c r="AD2066" s="45">
        <f t="shared" si="49573"/>
        <v>0</v>
      </c>
      <c r="AE2066" s="36"/>
      <c r="AF2066" s="37"/>
      <c r="AG2066" s="44">
        <f t="shared" ref="AG2066" si="49648">parseTime(AE2066)-(AF2067=INT(RIGHT($F2066, 1)))</f>
        <v>0</v>
      </c>
      <c r="AH2066" s="45">
        <f t="shared" si="49575"/>
        <v>0</v>
      </c>
      <c r="AI2066" s="36"/>
      <c r="AJ2066" s="37"/>
      <c r="AK2066" s="44">
        <f>parseTime(AI2066)-(AJ2067=INT(RIGHT($F2066, 1)))</f>
        <v>0</v>
      </c>
      <c r="AL2066" s="45">
        <f t="shared" si="49576"/>
        <v>0</v>
      </c>
      <c r="AM2066" s="36"/>
      <c r="AN2066" s="37"/>
      <c r="AO2066" s="44">
        <f t="shared" ref="AO2066" si="49649">parseTime(AM2066)-(AN2067=INT(RIGHT($F2066, 1)))</f>
        <v>0</v>
      </c>
      <c r="AP2066" s="45">
        <f t="shared" si="49578"/>
        <v>0</v>
      </c>
      <c r="AQ2066" s="36"/>
      <c r="AR2066" s="37"/>
      <c r="AS2066" s="44">
        <f t="shared" ref="AS2066" si="49650">parseTime(AQ2066)-(AR2067=INT(RIGHT($F2066, 1)))</f>
        <v>0</v>
      </c>
      <c r="AT2066" s="45">
        <f t="shared" si="49580"/>
        <v>0</v>
      </c>
      <c r="AU2066" s="36"/>
      <c r="AV2066" s="37"/>
      <c r="AW2066" s="44">
        <f>parseTime(AU2066)-(AV2067=INT(RIGHT($F2066, 1)))</f>
        <v>0</v>
      </c>
      <c r="AX2066" s="45">
        <f t="shared" si="49581"/>
        <v>0</v>
      </c>
      <c r="AY2066" s="36"/>
      <c r="AZ2066" s="37"/>
      <c r="BA2066" s="44">
        <f>parseTime(AY2066)-(AZ2067=INT(RIGHT($F2066, 1)))</f>
        <v>0</v>
      </c>
      <c r="BB2066" s="45">
        <f t="shared" si="49582"/>
        <v>0</v>
      </c>
      <c r="BC2066" s="36"/>
      <c r="BD2066" s="37"/>
      <c r="BE2066" s="44">
        <f>parseTime(BC2066)-(BD2067=INT(RIGHT($F2066, 1)))</f>
        <v>0</v>
      </c>
      <c r="BF2066" s="45">
        <f t="shared" si="49583"/>
        <v>0</v>
      </c>
      <c r="BG2066" s="36"/>
      <c r="BH2066" s="37"/>
      <c r="BI2066" s="44">
        <f>parseTime(BG2066)-(BH2067=INT(RIGHT($F2066, 1)))</f>
        <v>0</v>
      </c>
      <c r="BJ2066" s="45">
        <f t="shared" si="49584"/>
        <v>0</v>
      </c>
      <c r="BK2066" s="36"/>
      <c r="BL2066" s="37"/>
      <c r="BM2066" s="44">
        <f>parseTime(BK2066)-(BL2067=INT(RIGHT($F2066, 1)))</f>
        <v>0</v>
      </c>
      <c r="BN2066" s="45">
        <f t="shared" si="49585"/>
        <v>0</v>
      </c>
      <c r="BO2066" s="36"/>
      <c r="BP2066" s="37"/>
      <c r="BQ2066" s="44">
        <f t="shared" ref="BQ2066" si="49651">parseTime(BO2066)-(BP2067=INT(RIGHT($F2066, 1)))</f>
        <v>0</v>
      </c>
      <c r="BR2066" s="45">
        <f t="shared" si="49587"/>
        <v>0</v>
      </c>
      <c r="BS2066" s="36"/>
      <c r="BT2066" s="37"/>
      <c r="BU2066" s="44">
        <f t="shared" ref="BU2066" si="49652">parseTime(BS2066)-(BT2067=INT(RIGHT($F2066, 1)))</f>
        <v>0</v>
      </c>
      <c r="BV2066" s="45">
        <f t="shared" si="49589"/>
        <v>0</v>
      </c>
      <c r="BW2066" s="36"/>
      <c r="BX2066" s="37"/>
      <c r="BY2066" s="44">
        <f t="shared" ref="BY2066" si="49653">parseTime(BW2066)-(BX2067=INT(RIGHT($F2066, 1)))</f>
        <v>0</v>
      </c>
      <c r="BZ2066" s="45">
        <f t="shared" si="49591"/>
        <v>0</v>
      </c>
      <c r="CA2066" s="36"/>
      <c r="CB2066" s="37"/>
      <c r="CC2066" s="44">
        <f t="shared" ref="CC2066" si="49654">parseTime(CA2066)-(CB2067=INT(RIGHT($F2066, 1)))</f>
        <v>0</v>
      </c>
      <c r="CD2066" s="45">
        <f t="shared" si="49593"/>
        <v>0</v>
      </c>
      <c r="CE2066" s="36"/>
      <c r="CF2066" s="37"/>
      <c r="CG2066" s="44">
        <f t="shared" ref="CG2066" si="49655">parseTime(CE2066)-(CF2067=INT(RIGHT($F2066, 1)))</f>
        <v>0</v>
      </c>
      <c r="CH2066" s="45">
        <f t="shared" si="49595"/>
        <v>0</v>
      </c>
    </row>
    <row r="2067" spans="1:86" x14ac:dyDescent="0.25">
      <c r="A2067" s="56"/>
      <c r="B2067" s="57"/>
      <c r="C2067" s="14">
        <f t="shared" si="49611"/>
        <v>0</v>
      </c>
      <c r="D2067" s="14"/>
      <c r="E2067" s="20">
        <f t="shared" ref="E2067" si="49656">((7.5/2)-0.5+E2066)*8</f>
        <v>63.2</v>
      </c>
      <c r="F2067" s="51"/>
      <c r="G2067" s="46" t="s">
        <v>134</v>
      </c>
      <c r="H2067" s="38">
        <f t="shared" ref="H2067" si="49657">lunchAdjust(G2062:H2066)</f>
        <v>0</v>
      </c>
      <c r="I2067" s="48" t="s">
        <v>0</v>
      </c>
      <c r="J2067" s="39">
        <f t="shared" ref="J2067" si="49658">SUMPRODUCT(I2062:I2066*J2062:J2066)</f>
        <v>0</v>
      </c>
      <c r="K2067" s="46" t="s">
        <v>134</v>
      </c>
      <c r="L2067" s="38">
        <f t="shared" ref="L2067" si="49659">lunchAdjust(K2062:L2066)</f>
        <v>0</v>
      </c>
      <c r="M2067" s="48" t="s">
        <v>0</v>
      </c>
      <c r="N2067" s="39">
        <f t="shared" ref="N2067" si="49660">SUMPRODUCT(M2062:M2066*N2062:N2066)</f>
        <v>0</v>
      </c>
      <c r="O2067" s="46" t="s">
        <v>134</v>
      </c>
      <c r="P2067" s="38">
        <f t="shared" ref="P2067" si="49661">lunchAdjust(O2062:P2066)</f>
        <v>0</v>
      </c>
      <c r="Q2067" s="48" t="s">
        <v>0</v>
      </c>
      <c r="R2067" s="39">
        <f t="shared" ref="R2067" si="49662">SUMPRODUCT(Q2062:Q2066*R2062:R2066)</f>
        <v>0</v>
      </c>
      <c r="S2067" s="46" t="s">
        <v>134</v>
      </c>
      <c r="T2067" s="38">
        <f t="shared" ref="T2067" si="49663">lunchAdjust(S2062:T2066)</f>
        <v>0</v>
      </c>
      <c r="U2067" s="48" t="s">
        <v>0</v>
      </c>
      <c r="V2067" s="39">
        <f t="shared" ref="V2067" si="49664">SUMPRODUCT(U2062:U2066*V2062:V2066)</f>
        <v>0</v>
      </c>
      <c r="W2067" s="46" t="s">
        <v>134</v>
      </c>
      <c r="X2067" s="38">
        <f t="shared" ref="X2067" si="49665">lunchAdjust(W2062:X2066)</f>
        <v>0</v>
      </c>
      <c r="Y2067" s="48" t="s">
        <v>0</v>
      </c>
      <c r="Z2067" s="39">
        <f t="shared" ref="Z2067" si="49666">SUMPRODUCT(Y2062:Y2066*Z2062:Z2066)</f>
        <v>0</v>
      </c>
      <c r="AA2067" s="46" t="s">
        <v>134</v>
      </c>
      <c r="AB2067" s="38">
        <f t="shared" ref="AB2067" si="49667">lunchAdjust(AA2062:AB2066)</f>
        <v>0</v>
      </c>
      <c r="AC2067" s="48" t="s">
        <v>0</v>
      </c>
      <c r="AD2067" s="39">
        <f t="shared" ref="AD2067" si="49668">SUMPRODUCT(AC2062:AC2066*AD2062:AD2066)</f>
        <v>0</v>
      </c>
      <c r="AE2067" s="46" t="s">
        <v>134</v>
      </c>
      <c r="AF2067" s="38">
        <f t="shared" ref="AF2067" si="49669">lunchAdjust(AE2062:AF2066)</f>
        <v>0</v>
      </c>
      <c r="AG2067" s="48" t="s">
        <v>0</v>
      </c>
      <c r="AH2067" s="39">
        <f t="shared" ref="AH2067" si="49670">SUMPRODUCT(AG2062:AG2066*AH2062:AH2066)</f>
        <v>0</v>
      </c>
      <c r="AI2067" s="46" t="s">
        <v>134</v>
      </c>
      <c r="AJ2067" s="38">
        <f t="shared" ref="AJ2067" si="49671">lunchAdjust(AI2062:AJ2066)</f>
        <v>0</v>
      </c>
      <c r="AK2067" s="48" t="s">
        <v>0</v>
      </c>
      <c r="AL2067" s="39">
        <f t="shared" ref="AL2067" si="49672">SUMPRODUCT(AK2062:AK2066*AL2062:AL2066)</f>
        <v>0</v>
      </c>
      <c r="AM2067" s="46" t="s">
        <v>134</v>
      </c>
      <c r="AN2067" s="38">
        <f t="shared" ref="AN2067" si="49673">lunchAdjust(AM2062:AN2066)</f>
        <v>0</v>
      </c>
      <c r="AO2067" s="48" t="s">
        <v>0</v>
      </c>
      <c r="AP2067" s="39">
        <f t="shared" ref="AP2067" si="49674">SUMPRODUCT(AO2062:AO2066*AP2062:AP2066)</f>
        <v>0</v>
      </c>
      <c r="AQ2067" s="46" t="s">
        <v>134</v>
      </c>
      <c r="AR2067" s="38">
        <f t="shared" ref="AR2067" si="49675">lunchAdjust(AQ2062:AR2066)</f>
        <v>0</v>
      </c>
      <c r="AS2067" s="48" t="s">
        <v>0</v>
      </c>
      <c r="AT2067" s="39">
        <f t="shared" ref="AT2067" si="49676">SUMPRODUCT(AS2062:AS2066*AT2062:AT2066)</f>
        <v>0</v>
      </c>
      <c r="AU2067" s="46" t="s">
        <v>134</v>
      </c>
      <c r="AV2067" s="38">
        <f t="shared" ref="AV2067" si="49677">lunchAdjust(AU2062:AV2066)</f>
        <v>0</v>
      </c>
      <c r="AW2067" s="48" t="s">
        <v>0</v>
      </c>
      <c r="AX2067" s="39">
        <f t="shared" ref="AX2067" si="49678">SUMPRODUCT(AW2062:AW2066*AX2062:AX2066)</f>
        <v>0</v>
      </c>
      <c r="AY2067" s="46" t="s">
        <v>134</v>
      </c>
      <c r="AZ2067" s="38">
        <f t="shared" ref="AZ2067" si="49679">lunchAdjust(AY2062:AZ2066)</f>
        <v>0</v>
      </c>
      <c r="BA2067" s="48" t="s">
        <v>0</v>
      </c>
      <c r="BB2067" s="39">
        <f t="shared" ref="BB2067" si="49680">SUMPRODUCT(BA2062:BA2066*BB2062:BB2066)</f>
        <v>0</v>
      </c>
      <c r="BC2067" s="46" t="s">
        <v>134</v>
      </c>
      <c r="BD2067" s="38">
        <f t="shared" ref="BD2067" si="49681">lunchAdjust(BC2062:BD2066)</f>
        <v>0</v>
      </c>
      <c r="BE2067" s="48" t="s">
        <v>0</v>
      </c>
      <c r="BF2067" s="39">
        <f t="shared" ref="BF2067" si="49682">SUMPRODUCT(BE2062:BE2066*BF2062:BF2066)</f>
        <v>0</v>
      </c>
      <c r="BG2067" s="46" t="s">
        <v>134</v>
      </c>
      <c r="BH2067" s="38">
        <f t="shared" ref="BH2067" si="49683">lunchAdjust(BG2062:BH2066)</f>
        <v>0</v>
      </c>
      <c r="BI2067" s="48" t="s">
        <v>0</v>
      </c>
      <c r="BJ2067" s="39">
        <f t="shared" ref="BJ2067" si="49684">SUMPRODUCT(BI2062:BI2066*BJ2062:BJ2066)</f>
        <v>0</v>
      </c>
      <c r="BK2067" s="46" t="s">
        <v>134</v>
      </c>
      <c r="BL2067" s="38">
        <f t="shared" ref="BL2067" si="49685">lunchAdjust(BK2062:BL2066)</f>
        <v>0</v>
      </c>
      <c r="BM2067" s="48" t="s">
        <v>0</v>
      </c>
      <c r="BN2067" s="39">
        <f t="shared" ref="BN2067" si="49686">SUMPRODUCT(BM2062:BM2066*BN2062:BN2066)</f>
        <v>0</v>
      </c>
      <c r="BO2067" s="46" t="s">
        <v>134</v>
      </c>
      <c r="BP2067" s="38">
        <f t="shared" ref="BP2067" si="49687">lunchAdjust(BO2062:BP2066)</f>
        <v>0</v>
      </c>
      <c r="BQ2067" s="48" t="s">
        <v>0</v>
      </c>
      <c r="BR2067" s="39">
        <f t="shared" ref="BR2067" si="49688">SUMPRODUCT(BQ2062:BQ2066*BR2062:BR2066)</f>
        <v>0</v>
      </c>
      <c r="BS2067" s="46" t="s">
        <v>134</v>
      </c>
      <c r="BT2067" s="38">
        <f t="shared" ref="BT2067" si="49689">lunchAdjust(BS2062:BT2066)</f>
        <v>0</v>
      </c>
      <c r="BU2067" s="48" t="s">
        <v>0</v>
      </c>
      <c r="BV2067" s="39">
        <f t="shared" ref="BV2067" si="49690">SUMPRODUCT(BU2062:BU2066*BV2062:BV2066)</f>
        <v>0</v>
      </c>
      <c r="BW2067" s="46" t="s">
        <v>134</v>
      </c>
      <c r="BX2067" s="38">
        <f t="shared" ref="BX2067" si="49691">lunchAdjust(BW2062:BX2066)</f>
        <v>0</v>
      </c>
      <c r="BY2067" s="48" t="s">
        <v>0</v>
      </c>
      <c r="BZ2067" s="39">
        <f t="shared" ref="BZ2067" si="49692">SUMPRODUCT(BY2062:BY2066*BZ2062:BZ2066)</f>
        <v>0</v>
      </c>
      <c r="CA2067" s="46" t="s">
        <v>134</v>
      </c>
      <c r="CB2067" s="38">
        <f t="shared" ref="CB2067" si="49693">lunchAdjust(CA2062:CB2066)</f>
        <v>0</v>
      </c>
      <c r="CC2067" s="48" t="s">
        <v>0</v>
      </c>
      <c r="CD2067" s="39">
        <f t="shared" ref="CD2067" si="49694">SUMPRODUCT(CC2062:CC2066*CD2062:CD2066)</f>
        <v>0</v>
      </c>
      <c r="CE2067" s="46" t="s">
        <v>134</v>
      </c>
      <c r="CF2067" s="38">
        <f t="shared" ref="CF2067" si="49695">lunchAdjust(CE2062:CF2066)</f>
        <v>0</v>
      </c>
      <c r="CG2067" s="48" t="s">
        <v>0</v>
      </c>
      <c r="CH2067" s="39">
        <f t="shared" ref="CH2067" si="49696">SUMPRODUCT(CG2062:CG2066*CH2062:CH2066)</f>
        <v>0</v>
      </c>
    </row>
    <row r="2068" spans="1:86" ht="15.75" thickBot="1" x14ac:dyDescent="0.3">
      <c r="A2068" s="58" t="s">
        <v>121</v>
      </c>
      <c r="B2068" s="59">
        <f t="shared" ref="B2068" ca="1" si="49697">roleHours(G2062:CH2068, "OUT")</f>
        <v>0</v>
      </c>
      <c r="C2068" s="54" t="s">
        <v>137</v>
      </c>
      <c r="D2068" s="22">
        <f t="shared" ref="D2068" ca="1" si="49698">roleHours(G2062:CH2068, "PTO")</f>
        <v>0</v>
      </c>
      <c r="E2068" s="23">
        <f t="shared" ref="E2068" ca="1" si="49699">E2067-B2063</f>
        <v>63.2</v>
      </c>
      <c r="F2068" s="52"/>
      <c r="G2068" s="47" t="s">
        <v>39</v>
      </c>
      <c r="H2068" s="40">
        <f t="shared" si="48319"/>
        <v>0</v>
      </c>
      <c r="I2068" s="49" t="s">
        <v>135</v>
      </c>
      <c r="J2068" s="41">
        <f t="shared" ref="J2068" si="49700">J2067*G$4</f>
        <v>0</v>
      </c>
      <c r="K2068" s="47" t="s">
        <v>39</v>
      </c>
      <c r="L2068" s="40">
        <f t="shared" ref="L2068" si="49701">SUMPRODUCT(M2062:M2066*(L2062:L2066="PTO"))+SUMPRODUCT(M2062:M2066*(L2062:L2066="HOL"))</f>
        <v>0</v>
      </c>
      <c r="M2068" s="49" t="s">
        <v>135</v>
      </c>
      <c r="N2068" s="41">
        <f t="shared" ref="N2068" si="49702">N2067*K$4</f>
        <v>0</v>
      </c>
      <c r="O2068" s="47" t="s">
        <v>39</v>
      </c>
      <c r="P2068" s="40">
        <f t="shared" ref="P2068" si="49703">SUMPRODUCT(Q2062:Q2066*(P2062:P2066="PTO"))+SUMPRODUCT(Q2062:Q2066*(P2062:P2066="HOL"))</f>
        <v>0</v>
      </c>
      <c r="Q2068" s="49" t="s">
        <v>135</v>
      </c>
      <c r="R2068" s="41">
        <f t="shared" ref="R2068" si="49704">R2067*O$4</f>
        <v>0</v>
      </c>
      <c r="S2068" s="47" t="s">
        <v>39</v>
      </c>
      <c r="T2068" s="40">
        <f t="shared" ref="T2068" si="49705">SUMPRODUCT(U2062:U2066*(T2062:T2066="PTO"))+SUMPRODUCT(U2062:U2066*(T2062:T2066="HOL"))</f>
        <v>0</v>
      </c>
      <c r="U2068" s="49" t="s">
        <v>135</v>
      </c>
      <c r="V2068" s="41">
        <f t="shared" ref="V2068" si="49706">V2067*S$4</f>
        <v>0</v>
      </c>
      <c r="W2068" s="47" t="s">
        <v>39</v>
      </c>
      <c r="X2068" s="40">
        <f t="shared" ref="X2068" si="49707">SUMPRODUCT(Y2062:Y2066*(X2062:X2066="PTO"))+SUMPRODUCT(Y2062:Y2066*(X2062:X2066="HOL"))</f>
        <v>0</v>
      </c>
      <c r="Y2068" s="49" t="s">
        <v>135</v>
      </c>
      <c r="Z2068" s="41">
        <f t="shared" ref="Z2068" si="49708">Z2067*W$4</f>
        <v>0</v>
      </c>
      <c r="AA2068" s="47" t="s">
        <v>39</v>
      </c>
      <c r="AB2068" s="40">
        <f t="shared" ref="AB2068" si="49709">SUMPRODUCT(AC2062:AC2066*(AB2062:AB2066="PTO"))+SUMPRODUCT(AC2062:AC2066*(AB2062:AB2066="HOL"))</f>
        <v>0</v>
      </c>
      <c r="AC2068" s="49" t="s">
        <v>135</v>
      </c>
      <c r="AD2068" s="41">
        <f t="shared" ref="AD2068" si="49710">AD2067*AA$4</f>
        <v>0</v>
      </c>
      <c r="AE2068" s="47" t="s">
        <v>39</v>
      </c>
      <c r="AF2068" s="40">
        <f t="shared" ref="AF2068" si="49711">SUMPRODUCT(AG2062:AG2066*(AF2062:AF2066="PTO"))+SUMPRODUCT(AG2062:AG2066*(AF2062:AF2066="HOL"))</f>
        <v>0</v>
      </c>
      <c r="AG2068" s="49" t="s">
        <v>135</v>
      </c>
      <c r="AH2068" s="41">
        <f t="shared" ref="AH2068" si="49712">AH2067*AE$4</f>
        <v>0</v>
      </c>
      <c r="AI2068" s="47" t="s">
        <v>39</v>
      </c>
      <c r="AJ2068" s="40">
        <f t="shared" ref="AJ2068" si="49713">SUMPRODUCT(AK2062:AK2066*(AJ2062:AJ2066="PTO"))+SUMPRODUCT(AK2062:AK2066*(AJ2062:AJ2066="HOL"))</f>
        <v>0</v>
      </c>
      <c r="AK2068" s="49" t="s">
        <v>135</v>
      </c>
      <c r="AL2068" s="41">
        <f>AL2067*AI$4</f>
        <v>0</v>
      </c>
      <c r="AM2068" s="47" t="s">
        <v>39</v>
      </c>
      <c r="AN2068" s="40">
        <f t="shared" ref="AN2068" si="49714">SUMPRODUCT(AO2062:AO2066*(AN2062:AN2066="PTO"))+SUMPRODUCT(AO2062:AO2066*(AN2062:AN2066="HOL"))</f>
        <v>0</v>
      </c>
      <c r="AO2068" s="49" t="s">
        <v>135</v>
      </c>
      <c r="AP2068" s="41">
        <f t="shared" ref="AP2068" si="49715">AP2067*AM$4</f>
        <v>0</v>
      </c>
      <c r="AQ2068" s="47" t="s">
        <v>39</v>
      </c>
      <c r="AR2068" s="40">
        <f t="shared" ref="AR2068" si="49716">SUMPRODUCT(AS2062:AS2066*(AR2062:AR2066="PTO"))+SUMPRODUCT(AS2062:AS2066*(AR2062:AR2066="HOL"))</f>
        <v>0</v>
      </c>
      <c r="AS2068" s="49" t="s">
        <v>135</v>
      </c>
      <c r="AT2068" s="41">
        <f t="shared" ref="AT2068" si="49717">AT2067*AQ$4</f>
        <v>0</v>
      </c>
      <c r="AU2068" s="47" t="s">
        <v>39</v>
      </c>
      <c r="AV2068" s="40">
        <f t="shared" ref="AV2068" si="49718">SUMPRODUCT(AW2062:AW2066*(AV2062:AV2066="PTO"))+SUMPRODUCT(AW2062:AW2066*(AV2062:AV2066="HOL"))</f>
        <v>0</v>
      </c>
      <c r="AW2068" s="49" t="s">
        <v>135</v>
      </c>
      <c r="AX2068" s="41">
        <f>AX2067*AU$4</f>
        <v>0</v>
      </c>
      <c r="AY2068" s="47" t="s">
        <v>39</v>
      </c>
      <c r="AZ2068" s="40">
        <f t="shared" ref="AZ2068" si="49719">SUMPRODUCT(BA2062:BA2066*(AZ2062:AZ2066="PTO"))+SUMPRODUCT(BA2062:BA2066*(AZ2062:AZ2066="HOL"))</f>
        <v>0</v>
      </c>
      <c r="BA2068" s="49" t="s">
        <v>135</v>
      </c>
      <c r="BB2068" s="41">
        <f>BB2067*AY$4</f>
        <v>0</v>
      </c>
      <c r="BC2068" s="47" t="s">
        <v>39</v>
      </c>
      <c r="BD2068" s="40">
        <f t="shared" ref="BD2068" si="49720">SUMPRODUCT(BE2062:BE2066*(BD2062:BD2066="PTO"))+SUMPRODUCT(BE2062:BE2066*(BD2062:BD2066="HOL"))</f>
        <v>0</v>
      </c>
      <c r="BE2068" s="49" t="s">
        <v>135</v>
      </c>
      <c r="BF2068" s="41">
        <f>BF2067*BC$4</f>
        <v>0</v>
      </c>
      <c r="BG2068" s="47" t="s">
        <v>39</v>
      </c>
      <c r="BH2068" s="40">
        <f t="shared" ref="BH2068" si="49721">SUMPRODUCT(BI2062:BI2066*(BH2062:BH2066="PTO"))+SUMPRODUCT(BI2062:BI2066*(BH2062:BH2066="HOL"))</f>
        <v>0</v>
      </c>
      <c r="BI2068" s="49" t="s">
        <v>135</v>
      </c>
      <c r="BJ2068" s="41">
        <f>BJ2067*BG$4</f>
        <v>0</v>
      </c>
      <c r="BK2068" s="47" t="s">
        <v>39</v>
      </c>
      <c r="BL2068" s="40">
        <f t="shared" ref="BL2068" si="49722">SUMPRODUCT(BM2062:BM2066*(BL2062:BL2066="PTO"))+SUMPRODUCT(BM2062:BM2066*(BL2062:BL2066="HOL"))</f>
        <v>0</v>
      </c>
      <c r="BM2068" s="49" t="s">
        <v>135</v>
      </c>
      <c r="BN2068" s="41">
        <f>BN2067*BK$4</f>
        <v>0</v>
      </c>
      <c r="BO2068" s="47" t="s">
        <v>39</v>
      </c>
      <c r="BP2068" s="40">
        <f t="shared" ref="BP2068" si="49723">SUMPRODUCT(BQ2062:BQ2066*(BP2062:BP2066="PTO"))+SUMPRODUCT(BQ2062:BQ2066*(BP2062:BP2066="HOL"))</f>
        <v>0</v>
      </c>
      <c r="BQ2068" s="49" t="s">
        <v>135</v>
      </c>
      <c r="BR2068" s="41">
        <f t="shared" ref="BR2068" si="49724">BR2067*BO$4</f>
        <v>0</v>
      </c>
      <c r="BS2068" s="47" t="s">
        <v>39</v>
      </c>
      <c r="BT2068" s="40">
        <f t="shared" ref="BT2068" si="49725">SUMPRODUCT(BU2062:BU2066*(BT2062:BT2066="PTO"))+SUMPRODUCT(BU2062:BU2066*(BT2062:BT2066="HOL"))</f>
        <v>0</v>
      </c>
      <c r="BU2068" s="49" t="s">
        <v>135</v>
      </c>
      <c r="BV2068" s="41">
        <f t="shared" ref="BV2068" si="49726">BV2067*BS$4</f>
        <v>0</v>
      </c>
      <c r="BW2068" s="47" t="s">
        <v>39</v>
      </c>
      <c r="BX2068" s="40">
        <f t="shared" ref="BX2068" si="49727">SUMPRODUCT(BY2062:BY2066*(BX2062:BX2066="PTO"))+SUMPRODUCT(BY2062:BY2066*(BX2062:BX2066="HOL"))</f>
        <v>0</v>
      </c>
      <c r="BY2068" s="49" t="s">
        <v>135</v>
      </c>
      <c r="BZ2068" s="41">
        <f t="shared" ref="BZ2068" si="49728">BZ2067*BW$4</f>
        <v>0</v>
      </c>
      <c r="CA2068" s="47" t="s">
        <v>39</v>
      </c>
      <c r="CB2068" s="40">
        <f t="shared" ref="CB2068" si="49729">SUMPRODUCT(CC2062:CC2066*(CB2062:CB2066="PTO"))+SUMPRODUCT(CC2062:CC2066*(CB2062:CB2066="HOL"))</f>
        <v>0</v>
      </c>
      <c r="CC2068" s="49" t="s">
        <v>135</v>
      </c>
      <c r="CD2068" s="41">
        <f t="shared" ref="CD2068" si="49730">CD2067*CA$4</f>
        <v>0</v>
      </c>
      <c r="CE2068" s="47" t="s">
        <v>39</v>
      </c>
      <c r="CF2068" s="40">
        <f t="shared" ref="CF2068" si="49731">SUMPRODUCT(CG2062:CG2066*(CF2062:CF2066="PTO"))+SUMPRODUCT(CG2062:CG2066*(CF2062:CF2066="HOL"))</f>
        <v>0</v>
      </c>
      <c r="CG2068" s="49" t="s">
        <v>135</v>
      </c>
      <c r="CH2068" s="41">
        <f t="shared" ref="CH2068" si="49732">CH2067*CE$4</f>
        <v>0</v>
      </c>
    </row>
    <row r="2069" spans="1:86" x14ac:dyDescent="0.25">
      <c r="A2069" s="70" t="s">
        <v>133</v>
      </c>
      <c r="B2069" s="71">
        <f t="shared" ref="B2069" ca="1" si="49733">D2069-B2070</f>
        <v>15.736442211243713</v>
      </c>
      <c r="C2069" s="72" t="s">
        <v>122</v>
      </c>
      <c r="D2069" s="71">
        <f>IFERROR(INDEX(Holidays[FTE], MATCH(Entry!E2069, Holidays[Date], 0)), 1)*8*INDEX(FTEguide[[1]:[12]], MATCH(Entry!E2070, FTEguide[Weekday], 0), IF(Entry!E2072&gt;0, Entry!E2072, MONTH(Entry!E2069)))</f>
        <v>79.736442211243713</v>
      </c>
      <c r="E2069" s="60">
        <f t="shared" si="49561"/>
        <v>44123</v>
      </c>
      <c r="F2069" s="50" t="s">
        <v>128</v>
      </c>
      <c r="G2069" s="34" t="s">
        <v>136</v>
      </c>
      <c r="H2069" s="35" t="s">
        <v>23</v>
      </c>
      <c r="I2069" s="42">
        <f t="shared" ref="I2069" si="49734">parseTime(G2069)-(H2074=INT(RIGHT($F2069, 1)))</f>
        <v>8</v>
      </c>
      <c r="J2069" s="43">
        <f t="shared" ref="J2069:J2073" si="49735">isClocked(H2069)</f>
        <v>1</v>
      </c>
      <c r="K2069" s="34" t="s">
        <v>136</v>
      </c>
      <c r="L2069" s="35" t="s">
        <v>23</v>
      </c>
      <c r="M2069" s="42">
        <f t="shared" ref="M2069" si="49736">parseTime(K2069)-(L2074=INT(RIGHT($F2069, 1)))</f>
        <v>8</v>
      </c>
      <c r="N2069" s="43">
        <f t="shared" ref="N2069:N2073" si="49737">isClocked(L2069)</f>
        <v>1</v>
      </c>
      <c r="O2069" s="34" t="s">
        <v>180</v>
      </c>
      <c r="P2069" s="35" t="s">
        <v>23</v>
      </c>
      <c r="Q2069" s="42">
        <f t="shared" ref="Q2069" si="49738">parseTime(O2069)-(P2074=INT(RIGHT($F2069, 1)))</f>
        <v>8</v>
      </c>
      <c r="R2069" s="43">
        <f t="shared" ref="R2069:R2073" si="49739">isClocked(P2069)</f>
        <v>1</v>
      </c>
      <c r="S2069" s="34" t="s">
        <v>150</v>
      </c>
      <c r="T2069" s="35" t="s">
        <v>23</v>
      </c>
      <c r="U2069" s="42">
        <f t="shared" ref="U2069" si="49740">parseTime(S2069)-(T2074=INT(RIGHT($F2069, 1)))</f>
        <v>8</v>
      </c>
      <c r="V2069" s="43">
        <f t="shared" ref="V2069:V2073" si="49741">isClocked(T2069)</f>
        <v>1</v>
      </c>
      <c r="W2069" s="34"/>
      <c r="X2069" s="35"/>
      <c r="Y2069" s="42">
        <f t="shared" ref="Y2069" si="49742">parseTime(W2069)-(X2074=INT(RIGHT($F2069, 1)))</f>
        <v>0</v>
      </c>
      <c r="Z2069" s="43">
        <f t="shared" ref="Z2069:Z2073" si="49743">isClocked(X2069)</f>
        <v>0</v>
      </c>
      <c r="AA2069" s="34" t="s">
        <v>136</v>
      </c>
      <c r="AB2069" s="35" t="s">
        <v>23</v>
      </c>
      <c r="AC2069" s="42">
        <f t="shared" ref="AC2069" si="49744">parseTime(AA2069)-(AB2074=INT(RIGHT($F2069, 1)))</f>
        <v>8</v>
      </c>
      <c r="AD2069" s="43">
        <f t="shared" ref="AD2069:AD2073" si="49745">isClocked(AB2069)</f>
        <v>1</v>
      </c>
      <c r="AE2069" s="34"/>
      <c r="AF2069" s="35"/>
      <c r="AG2069" s="42">
        <f t="shared" ref="AG2069" si="49746">parseTime(AE2069)-(AF2074=INT(RIGHT($F2069, 1)))</f>
        <v>0</v>
      </c>
      <c r="AH2069" s="43">
        <f t="shared" ref="AH2069:AH2073" si="49747">isClocked(AF2069)</f>
        <v>0</v>
      </c>
      <c r="AI2069" s="34" t="s">
        <v>136</v>
      </c>
      <c r="AJ2069" s="35" t="s">
        <v>23</v>
      </c>
      <c r="AK2069" s="42">
        <f>parseTime(AI2069)-(AJ2074=INT(RIGHT($F2069, 1)))</f>
        <v>8</v>
      </c>
      <c r="AL2069" s="43">
        <f t="shared" ref="AL2069:AL2073" si="49748">isClocked(AJ2069)</f>
        <v>1</v>
      </c>
      <c r="AM2069" s="34"/>
      <c r="AN2069" s="35"/>
      <c r="AO2069" s="42">
        <f t="shared" ref="AO2069" si="49749">parseTime(AM2069)-(AN2074=INT(RIGHT($F2069, 1)))</f>
        <v>0</v>
      </c>
      <c r="AP2069" s="43">
        <f t="shared" ref="AP2069:AP2073" si="49750">isClocked(AN2069)</f>
        <v>0</v>
      </c>
      <c r="AQ2069" s="34"/>
      <c r="AR2069" s="35"/>
      <c r="AS2069" s="42">
        <f t="shared" ref="AS2069" si="49751">parseTime(AQ2069)-(AR2074=INT(RIGHT($F2069, 1)))</f>
        <v>0</v>
      </c>
      <c r="AT2069" s="43">
        <f t="shared" ref="AT2069:AT2073" si="49752">isClocked(AR2069)</f>
        <v>0</v>
      </c>
      <c r="AU2069" s="34"/>
      <c r="AV2069" s="35"/>
      <c r="AW2069" s="42">
        <f>parseTime(AU2069)-(AV2074=INT(RIGHT($F2069, 1)))</f>
        <v>0</v>
      </c>
      <c r="AX2069" s="43">
        <f t="shared" ref="AX2069:AX2073" si="49753">isClocked(AV2069)</f>
        <v>0</v>
      </c>
      <c r="AY2069" s="34"/>
      <c r="AZ2069" s="35"/>
      <c r="BA2069" s="42">
        <f>parseTime(AY2069)-(AZ2074=INT(RIGHT($F2069, 1)))</f>
        <v>0</v>
      </c>
      <c r="BB2069" s="43">
        <f t="shared" ref="BB2069:BB2073" si="49754">isClocked(AZ2069)</f>
        <v>0</v>
      </c>
      <c r="BC2069" s="34"/>
      <c r="BD2069" s="35"/>
      <c r="BE2069" s="42">
        <f>parseTime(BC2069)-(BD2074=INT(RIGHT($F2069, 1)))</f>
        <v>0</v>
      </c>
      <c r="BF2069" s="43">
        <f t="shared" ref="BF2069:BF2073" si="49755">isClocked(BD2069)</f>
        <v>0</v>
      </c>
      <c r="BG2069" s="34"/>
      <c r="BH2069" s="35"/>
      <c r="BI2069" s="42">
        <f>parseTime(BG2069)-(BH2074=INT(RIGHT($F2069, 1)))</f>
        <v>0</v>
      </c>
      <c r="BJ2069" s="43">
        <f t="shared" ref="BJ2069:BJ2073" si="49756">isClocked(BH2069)</f>
        <v>0</v>
      </c>
      <c r="BK2069" s="34"/>
      <c r="BL2069" s="35"/>
      <c r="BM2069" s="42">
        <f>parseTime(BK2069)-(BL2074=INT(RIGHT($F2069, 1)))</f>
        <v>0</v>
      </c>
      <c r="BN2069" s="43">
        <f t="shared" ref="BN2069:BN2073" si="49757">isClocked(BL2069)</f>
        <v>0</v>
      </c>
      <c r="BO2069" s="34" t="s">
        <v>150</v>
      </c>
      <c r="BP2069" s="35" t="s">
        <v>23</v>
      </c>
      <c r="BQ2069" s="42">
        <f t="shared" ref="BQ2069" si="49758">parseTime(BO2069)-(BP2074=INT(RIGHT($F2069, 1)))</f>
        <v>8</v>
      </c>
      <c r="BR2069" s="43">
        <f t="shared" ref="BR2069:BR2073" si="49759">isClocked(BP2069)</f>
        <v>1</v>
      </c>
      <c r="BS2069" s="34"/>
      <c r="BT2069" s="35"/>
      <c r="BU2069" s="42">
        <f t="shared" ref="BU2069" si="49760">parseTime(BS2069)-(BT2074=INT(RIGHT($F2069, 1)))</f>
        <v>0</v>
      </c>
      <c r="BV2069" s="43">
        <f t="shared" ref="BV2069:BV2073" si="49761">isClocked(BT2069)</f>
        <v>0</v>
      </c>
      <c r="BW2069" s="34" t="s">
        <v>136</v>
      </c>
      <c r="BX2069" s="35" t="s">
        <v>23</v>
      </c>
      <c r="BY2069" s="42">
        <f t="shared" ref="BY2069" si="49762">parseTime(BW2069)-(BX2074=INT(RIGHT($F2069, 1)))</f>
        <v>8</v>
      </c>
      <c r="BZ2069" s="43">
        <f t="shared" ref="BZ2069:BZ2073" si="49763">isClocked(BX2069)</f>
        <v>1</v>
      </c>
      <c r="CA2069" s="34"/>
      <c r="CB2069" s="35"/>
      <c r="CC2069" s="42">
        <f t="shared" ref="CC2069" si="49764">parseTime(CA2069)-(CB2074=INT(RIGHT($F2069, 1)))</f>
        <v>0</v>
      </c>
      <c r="CD2069" s="43">
        <f t="shared" ref="CD2069:CD2073" si="49765">isClocked(CB2069)</f>
        <v>0</v>
      </c>
      <c r="CE2069" s="34"/>
      <c r="CF2069" s="35"/>
      <c r="CG2069" s="42">
        <f t="shared" ref="CG2069" si="49766">parseTime(CE2069)-(CF2074=INT(RIGHT($F2069, 1)))</f>
        <v>0</v>
      </c>
      <c r="CH2069" s="43">
        <f t="shared" ref="CH2069:CH2073" si="49767">isClocked(CF2069)</f>
        <v>0</v>
      </c>
    </row>
    <row r="2070" spans="1:86" x14ac:dyDescent="0.25">
      <c r="A2070" s="56" t="s">
        <v>0</v>
      </c>
      <c r="B2070" s="57">
        <f t="shared" ca="1" si="49077"/>
        <v>64</v>
      </c>
      <c r="C2070" s="14" t="s">
        <v>252</v>
      </c>
      <c r="D2070" s="14">
        <f t="shared" si="48560"/>
        <v>53.7</v>
      </c>
      <c r="E2070" s="55" t="str">
        <f t="shared" si="49078"/>
        <v>Monday</v>
      </c>
      <c r="F2070" s="51" t="s">
        <v>129</v>
      </c>
      <c r="G2070" s="36"/>
      <c r="H2070" s="37"/>
      <c r="I2070" s="44">
        <f t="shared" ref="I2070" si="49768">parseTime(G2070)-(H2074=INT(RIGHT($F2070, 1)))</f>
        <v>0</v>
      </c>
      <c r="J2070" s="45">
        <f t="shared" si="49735"/>
        <v>0</v>
      </c>
      <c r="K2070" s="36"/>
      <c r="L2070" s="37"/>
      <c r="M2070" s="44">
        <f t="shared" ref="M2070" si="49769">parseTime(K2070)-(L2074=INT(RIGHT($F2070, 1)))</f>
        <v>0</v>
      </c>
      <c r="N2070" s="45">
        <f t="shared" si="49737"/>
        <v>0</v>
      </c>
      <c r="O2070" s="36"/>
      <c r="P2070" s="37"/>
      <c r="Q2070" s="44">
        <f t="shared" ref="Q2070" si="49770">parseTime(O2070)-(P2074=INT(RIGHT($F2070, 1)))</f>
        <v>0</v>
      </c>
      <c r="R2070" s="45">
        <f t="shared" si="49739"/>
        <v>0</v>
      </c>
      <c r="S2070" s="36"/>
      <c r="T2070" s="37"/>
      <c r="U2070" s="44">
        <f t="shared" ref="U2070" si="49771">parseTime(S2070)-(T2074=INT(RIGHT($F2070, 1)))</f>
        <v>0</v>
      </c>
      <c r="V2070" s="45">
        <f t="shared" si="49741"/>
        <v>0</v>
      </c>
      <c r="W2070" s="36"/>
      <c r="X2070" s="37"/>
      <c r="Y2070" s="44">
        <f t="shared" ref="Y2070" si="49772">parseTime(W2070)-(X2074=INT(RIGHT($F2070, 1)))</f>
        <v>0</v>
      </c>
      <c r="Z2070" s="45">
        <f t="shared" si="49743"/>
        <v>0</v>
      </c>
      <c r="AA2070" s="36"/>
      <c r="AB2070" s="37"/>
      <c r="AC2070" s="44">
        <f t="shared" ref="AC2070" si="49773">parseTime(AA2070)-(AB2074=INT(RIGHT($F2070, 1)))</f>
        <v>0</v>
      </c>
      <c r="AD2070" s="45">
        <f t="shared" si="49745"/>
        <v>0</v>
      </c>
      <c r="AE2070" s="36"/>
      <c r="AF2070" s="37"/>
      <c r="AG2070" s="44">
        <f t="shared" ref="AG2070" si="49774">parseTime(AE2070)-(AF2074=INT(RIGHT($F2070, 1)))</f>
        <v>0</v>
      </c>
      <c r="AH2070" s="45">
        <f t="shared" si="49747"/>
        <v>0</v>
      </c>
      <c r="AI2070" s="36"/>
      <c r="AJ2070" s="37"/>
      <c r="AK2070" s="44">
        <f>parseTime(AI2070)-(AJ2074=INT(RIGHT($F2070, 1)))</f>
        <v>0</v>
      </c>
      <c r="AL2070" s="45">
        <f t="shared" si="49748"/>
        <v>0</v>
      </c>
      <c r="AM2070" s="36"/>
      <c r="AN2070" s="37"/>
      <c r="AO2070" s="44">
        <f t="shared" ref="AO2070" si="49775">parseTime(AM2070)-(AN2074=INT(RIGHT($F2070, 1)))</f>
        <v>0</v>
      </c>
      <c r="AP2070" s="45">
        <f t="shared" si="49750"/>
        <v>0</v>
      </c>
      <c r="AQ2070" s="36"/>
      <c r="AR2070" s="37"/>
      <c r="AS2070" s="44">
        <f t="shared" ref="AS2070" si="49776">parseTime(AQ2070)-(AR2074=INT(RIGHT($F2070, 1)))</f>
        <v>0</v>
      </c>
      <c r="AT2070" s="45">
        <f t="shared" si="49752"/>
        <v>0</v>
      </c>
      <c r="AU2070" s="36"/>
      <c r="AV2070" s="37"/>
      <c r="AW2070" s="44">
        <f>parseTime(AU2070)-(AV2074=INT(RIGHT($F2070, 1)))</f>
        <v>0</v>
      </c>
      <c r="AX2070" s="45">
        <f t="shared" si="49753"/>
        <v>0</v>
      </c>
      <c r="AY2070" s="36"/>
      <c r="AZ2070" s="37"/>
      <c r="BA2070" s="44">
        <f>parseTime(AY2070)-(AZ2074=INT(RIGHT($F2070, 1)))</f>
        <v>0</v>
      </c>
      <c r="BB2070" s="45">
        <f t="shared" si="49754"/>
        <v>0</v>
      </c>
      <c r="BC2070" s="36"/>
      <c r="BD2070" s="37"/>
      <c r="BE2070" s="44">
        <f>parseTime(BC2070)-(BD2074=INT(RIGHT($F2070, 1)))</f>
        <v>0</v>
      </c>
      <c r="BF2070" s="45">
        <f t="shared" si="49755"/>
        <v>0</v>
      </c>
      <c r="BG2070" s="36"/>
      <c r="BH2070" s="37"/>
      <c r="BI2070" s="44">
        <f>parseTime(BG2070)-(BH2074=INT(RIGHT($F2070, 1)))</f>
        <v>0</v>
      </c>
      <c r="BJ2070" s="45">
        <f t="shared" si="49756"/>
        <v>0</v>
      </c>
      <c r="BK2070" s="36"/>
      <c r="BL2070" s="37"/>
      <c r="BM2070" s="44">
        <f>parseTime(BK2070)-(BL2074=INT(RIGHT($F2070, 1)))</f>
        <v>0</v>
      </c>
      <c r="BN2070" s="45">
        <f t="shared" si="49757"/>
        <v>0</v>
      </c>
      <c r="BO2070" s="36"/>
      <c r="BP2070" s="37"/>
      <c r="BQ2070" s="44">
        <f t="shared" ref="BQ2070" si="49777">parseTime(BO2070)-(BP2074=INT(RIGHT($F2070, 1)))</f>
        <v>0</v>
      </c>
      <c r="BR2070" s="45">
        <f t="shared" si="49759"/>
        <v>0</v>
      </c>
      <c r="BS2070" s="36"/>
      <c r="BT2070" s="37"/>
      <c r="BU2070" s="44">
        <f t="shared" ref="BU2070" si="49778">parseTime(BS2070)-(BT2074=INT(RIGHT($F2070, 1)))</f>
        <v>0</v>
      </c>
      <c r="BV2070" s="45">
        <f t="shared" si="49761"/>
        <v>0</v>
      </c>
      <c r="BW2070" s="36"/>
      <c r="BX2070" s="37"/>
      <c r="BY2070" s="44">
        <f t="shared" ref="BY2070" si="49779">parseTime(BW2070)-(BX2074=INT(RIGHT($F2070, 1)))</f>
        <v>0</v>
      </c>
      <c r="BZ2070" s="45">
        <f t="shared" si="49763"/>
        <v>0</v>
      </c>
      <c r="CA2070" s="36"/>
      <c r="CB2070" s="37"/>
      <c r="CC2070" s="44">
        <f t="shared" ref="CC2070" si="49780">parseTime(CA2070)-(CB2074=INT(RIGHT($F2070, 1)))</f>
        <v>0</v>
      </c>
      <c r="CD2070" s="45">
        <f t="shared" si="49765"/>
        <v>0</v>
      </c>
      <c r="CE2070" s="36"/>
      <c r="CF2070" s="37"/>
      <c r="CG2070" s="44">
        <f t="shared" ref="CG2070" si="49781">parseTime(CE2070)-(CF2074=INT(RIGHT($F2070, 1)))</f>
        <v>0</v>
      </c>
      <c r="CH2070" s="45">
        <f t="shared" si="49767"/>
        <v>0</v>
      </c>
    </row>
    <row r="2071" spans="1:86" x14ac:dyDescent="0.25">
      <c r="A2071" s="56" t="s">
        <v>117</v>
      </c>
      <c r="B2071" s="57">
        <f t="shared" ref="B2071" ca="1" si="49782">roleHours(G2069:CH2075, "MFD")</f>
        <v>64</v>
      </c>
      <c r="C2071" s="14">
        <f t="shared" ref="C2071:C2074" ca="1" si="49783">B2071/8</f>
        <v>8</v>
      </c>
      <c r="D2071" s="14">
        <f t="shared" ref="D2071" ca="1" si="49784">B2070-D2070</f>
        <v>10.299999999999997</v>
      </c>
      <c r="E2071" s="20" t="s">
        <v>127</v>
      </c>
      <c r="F2071" s="51" t="s">
        <v>130</v>
      </c>
      <c r="G2071" s="36"/>
      <c r="H2071" s="37"/>
      <c r="I2071" s="44">
        <f t="shared" ref="I2071" si="49785">parseTime(G2071)-(H2074=INT(RIGHT($F2071, 1)))</f>
        <v>0</v>
      </c>
      <c r="J2071" s="45">
        <f t="shared" si="49735"/>
        <v>0</v>
      </c>
      <c r="K2071" s="36"/>
      <c r="L2071" s="37"/>
      <c r="M2071" s="44">
        <f t="shared" ref="M2071" si="49786">parseTime(K2071)-(L2074=INT(RIGHT($F2071, 1)))</f>
        <v>0</v>
      </c>
      <c r="N2071" s="45">
        <f t="shared" si="49737"/>
        <v>0</v>
      </c>
      <c r="O2071" s="36"/>
      <c r="P2071" s="37"/>
      <c r="Q2071" s="44">
        <f t="shared" ref="Q2071" si="49787">parseTime(O2071)-(P2074=INT(RIGHT($F2071, 1)))</f>
        <v>0</v>
      </c>
      <c r="R2071" s="45">
        <f t="shared" si="49739"/>
        <v>0</v>
      </c>
      <c r="S2071" s="36"/>
      <c r="T2071" s="37"/>
      <c r="U2071" s="44">
        <f t="shared" ref="U2071" si="49788">parseTime(S2071)-(T2074=INT(RIGHT($F2071, 1)))</f>
        <v>0</v>
      </c>
      <c r="V2071" s="45">
        <f t="shared" si="49741"/>
        <v>0</v>
      </c>
      <c r="W2071" s="36"/>
      <c r="X2071" s="37"/>
      <c r="Y2071" s="44">
        <f t="shared" ref="Y2071" si="49789">parseTime(W2071)-(X2074=INT(RIGHT($F2071, 1)))</f>
        <v>0</v>
      </c>
      <c r="Z2071" s="45">
        <f t="shared" si="49743"/>
        <v>0</v>
      </c>
      <c r="AA2071" s="36"/>
      <c r="AB2071" s="37"/>
      <c r="AC2071" s="44">
        <f t="shared" ref="AC2071" si="49790">parseTime(AA2071)-(AB2074=INT(RIGHT($F2071, 1)))</f>
        <v>0</v>
      </c>
      <c r="AD2071" s="45">
        <f t="shared" si="49745"/>
        <v>0</v>
      </c>
      <c r="AE2071" s="36"/>
      <c r="AF2071" s="37"/>
      <c r="AG2071" s="44">
        <f t="shared" ref="AG2071" si="49791">parseTime(AE2071)-(AF2074=INT(RIGHT($F2071, 1)))</f>
        <v>0</v>
      </c>
      <c r="AH2071" s="45">
        <f t="shared" si="49747"/>
        <v>0</v>
      </c>
      <c r="AI2071" s="36"/>
      <c r="AJ2071" s="37"/>
      <c r="AK2071" s="44">
        <f>parseTime(AI2071)-(AJ2074=INT(RIGHT($F2071, 1)))</f>
        <v>0</v>
      </c>
      <c r="AL2071" s="45">
        <f t="shared" si="49748"/>
        <v>0</v>
      </c>
      <c r="AM2071" s="36"/>
      <c r="AN2071" s="37"/>
      <c r="AO2071" s="44">
        <f t="shared" ref="AO2071" si="49792">parseTime(AM2071)-(AN2074=INT(RIGHT($F2071, 1)))</f>
        <v>0</v>
      </c>
      <c r="AP2071" s="45">
        <f t="shared" si="49750"/>
        <v>0</v>
      </c>
      <c r="AQ2071" s="36"/>
      <c r="AR2071" s="37"/>
      <c r="AS2071" s="44">
        <f t="shared" ref="AS2071" si="49793">parseTime(AQ2071)-(AR2074=INT(RIGHT($F2071, 1)))</f>
        <v>0</v>
      </c>
      <c r="AT2071" s="45">
        <f t="shared" si="49752"/>
        <v>0</v>
      </c>
      <c r="AU2071" s="36"/>
      <c r="AV2071" s="37"/>
      <c r="AW2071" s="44">
        <f>parseTime(AU2071)-(AV2074=INT(RIGHT($F2071, 1)))</f>
        <v>0</v>
      </c>
      <c r="AX2071" s="45">
        <f t="shared" si="49753"/>
        <v>0</v>
      </c>
      <c r="AY2071" s="36"/>
      <c r="AZ2071" s="37"/>
      <c r="BA2071" s="44">
        <f>parseTime(AY2071)-(AZ2074=INT(RIGHT($F2071, 1)))</f>
        <v>0</v>
      </c>
      <c r="BB2071" s="45">
        <f t="shared" si="49754"/>
        <v>0</v>
      </c>
      <c r="BC2071" s="36"/>
      <c r="BD2071" s="37"/>
      <c r="BE2071" s="44">
        <f>parseTime(BC2071)-(BD2074=INT(RIGHT($F2071, 1)))</f>
        <v>0</v>
      </c>
      <c r="BF2071" s="45">
        <f t="shared" si="49755"/>
        <v>0</v>
      </c>
      <c r="BG2071" s="36"/>
      <c r="BH2071" s="37"/>
      <c r="BI2071" s="44">
        <f>parseTime(BG2071)-(BH2074=INT(RIGHT($F2071, 1)))</f>
        <v>0</v>
      </c>
      <c r="BJ2071" s="45">
        <f t="shared" si="49756"/>
        <v>0</v>
      </c>
      <c r="BK2071" s="36"/>
      <c r="BL2071" s="37"/>
      <c r="BM2071" s="44">
        <f>parseTime(BK2071)-(BL2074=INT(RIGHT($F2071, 1)))</f>
        <v>0</v>
      </c>
      <c r="BN2071" s="45">
        <f t="shared" si="49757"/>
        <v>0</v>
      </c>
      <c r="BO2071" s="36"/>
      <c r="BP2071" s="37"/>
      <c r="BQ2071" s="44">
        <f t="shared" ref="BQ2071" si="49794">parseTime(BO2071)-(BP2074=INT(RIGHT($F2071, 1)))</f>
        <v>0</v>
      </c>
      <c r="BR2071" s="45">
        <f t="shared" si="49759"/>
        <v>0</v>
      </c>
      <c r="BS2071" s="36"/>
      <c r="BT2071" s="37"/>
      <c r="BU2071" s="44">
        <f t="shared" ref="BU2071" si="49795">parseTime(BS2071)-(BT2074=INT(RIGHT($F2071, 1)))</f>
        <v>0</v>
      </c>
      <c r="BV2071" s="45">
        <f t="shared" si="49761"/>
        <v>0</v>
      </c>
      <c r="BW2071" s="36"/>
      <c r="BX2071" s="37"/>
      <c r="BY2071" s="44">
        <f t="shared" ref="BY2071" si="49796">parseTime(BW2071)-(BX2074=INT(RIGHT($F2071, 1)))</f>
        <v>0</v>
      </c>
      <c r="BZ2071" s="45">
        <f t="shared" si="49763"/>
        <v>0</v>
      </c>
      <c r="CA2071" s="36"/>
      <c r="CB2071" s="37"/>
      <c r="CC2071" s="44">
        <f t="shared" ref="CC2071" si="49797">parseTime(CA2071)-(CB2074=INT(RIGHT($F2071, 1)))</f>
        <v>0</v>
      </c>
      <c r="CD2071" s="45">
        <f t="shared" si="49765"/>
        <v>0</v>
      </c>
      <c r="CE2071" s="36"/>
      <c r="CF2071" s="37"/>
      <c r="CG2071" s="44">
        <f t="shared" ref="CG2071" si="49798">parseTime(CE2071)-(CF2074=INT(RIGHT($F2071, 1)))</f>
        <v>0</v>
      </c>
      <c r="CH2071" s="45">
        <f t="shared" si="49767"/>
        <v>0</v>
      </c>
    </row>
    <row r="2072" spans="1:86" x14ac:dyDescent="0.25">
      <c r="A2072" s="56"/>
      <c r="B2072" s="57"/>
      <c r="C2072" s="14">
        <f t="shared" si="49783"/>
        <v>0</v>
      </c>
      <c r="D2072" s="14" t="s">
        <v>259</v>
      </c>
      <c r="E2072" s="20">
        <v>4.25</v>
      </c>
      <c r="F2072" s="51" t="s">
        <v>131</v>
      </c>
      <c r="G2072" s="36"/>
      <c r="H2072" s="37"/>
      <c r="I2072" s="44">
        <f t="shared" ref="I2072" si="49799">parseTime(G2072)-(H2074=INT(RIGHT($F2072, 1)))</f>
        <v>0</v>
      </c>
      <c r="J2072" s="45">
        <f t="shared" si="49735"/>
        <v>0</v>
      </c>
      <c r="K2072" s="36"/>
      <c r="L2072" s="37"/>
      <c r="M2072" s="44">
        <f t="shared" ref="M2072" si="49800">parseTime(K2072)-(L2074=INT(RIGHT($F2072, 1)))</f>
        <v>0</v>
      </c>
      <c r="N2072" s="45">
        <f t="shared" si="49737"/>
        <v>0</v>
      </c>
      <c r="O2072" s="36"/>
      <c r="P2072" s="37"/>
      <c r="Q2072" s="44">
        <f t="shared" ref="Q2072" si="49801">parseTime(O2072)-(P2074=INT(RIGHT($F2072, 1)))</f>
        <v>0</v>
      </c>
      <c r="R2072" s="45">
        <f t="shared" si="49739"/>
        <v>0</v>
      </c>
      <c r="S2072" s="36"/>
      <c r="T2072" s="37"/>
      <c r="U2072" s="44">
        <f t="shared" ref="U2072" si="49802">parseTime(S2072)-(T2074=INT(RIGHT($F2072, 1)))</f>
        <v>0</v>
      </c>
      <c r="V2072" s="45">
        <f t="shared" si="49741"/>
        <v>0</v>
      </c>
      <c r="W2072" s="36"/>
      <c r="X2072" s="37"/>
      <c r="Y2072" s="44">
        <f t="shared" ref="Y2072" si="49803">parseTime(W2072)-(X2074=INT(RIGHT($F2072, 1)))</f>
        <v>0</v>
      </c>
      <c r="Z2072" s="45">
        <f t="shared" si="49743"/>
        <v>0</v>
      </c>
      <c r="AA2072" s="36"/>
      <c r="AB2072" s="37"/>
      <c r="AC2072" s="44">
        <f t="shared" ref="AC2072" si="49804">parseTime(AA2072)-(AB2074=INT(RIGHT($F2072, 1)))</f>
        <v>0</v>
      </c>
      <c r="AD2072" s="45">
        <f t="shared" si="49745"/>
        <v>0</v>
      </c>
      <c r="AE2072" s="36"/>
      <c r="AF2072" s="37"/>
      <c r="AG2072" s="44">
        <f t="shared" ref="AG2072" si="49805">parseTime(AE2072)-(AF2074=INT(RIGHT($F2072, 1)))</f>
        <v>0</v>
      </c>
      <c r="AH2072" s="45">
        <f t="shared" si="49747"/>
        <v>0</v>
      </c>
      <c r="AI2072" s="36"/>
      <c r="AJ2072" s="37"/>
      <c r="AK2072" s="44">
        <f>parseTime(AI2072)-(AJ2074=INT(RIGHT($F2072, 1)))</f>
        <v>0</v>
      </c>
      <c r="AL2072" s="45">
        <f t="shared" si="49748"/>
        <v>0</v>
      </c>
      <c r="AM2072" s="36"/>
      <c r="AN2072" s="37"/>
      <c r="AO2072" s="44">
        <f t="shared" ref="AO2072" si="49806">parseTime(AM2072)-(AN2074=INT(RIGHT($F2072, 1)))</f>
        <v>0</v>
      </c>
      <c r="AP2072" s="45">
        <f t="shared" si="49750"/>
        <v>0</v>
      </c>
      <c r="AQ2072" s="36"/>
      <c r="AR2072" s="37"/>
      <c r="AS2072" s="44">
        <f t="shared" ref="AS2072" si="49807">parseTime(AQ2072)-(AR2074=INT(RIGHT($F2072, 1)))</f>
        <v>0</v>
      </c>
      <c r="AT2072" s="45">
        <f t="shared" si="49752"/>
        <v>0</v>
      </c>
      <c r="AU2072" s="36"/>
      <c r="AV2072" s="37"/>
      <c r="AW2072" s="44">
        <f>parseTime(AU2072)-(AV2074=INT(RIGHT($F2072, 1)))</f>
        <v>0</v>
      </c>
      <c r="AX2072" s="45">
        <f t="shared" si="49753"/>
        <v>0</v>
      </c>
      <c r="AY2072" s="36"/>
      <c r="AZ2072" s="37"/>
      <c r="BA2072" s="44">
        <f>parseTime(AY2072)-(AZ2074=INT(RIGHT($F2072, 1)))</f>
        <v>0</v>
      </c>
      <c r="BB2072" s="45">
        <f t="shared" si="49754"/>
        <v>0</v>
      </c>
      <c r="BC2072" s="36"/>
      <c r="BD2072" s="37"/>
      <c r="BE2072" s="44">
        <f>parseTime(BC2072)-(BD2074=INT(RIGHT($F2072, 1)))</f>
        <v>0</v>
      </c>
      <c r="BF2072" s="45">
        <f t="shared" si="49755"/>
        <v>0</v>
      </c>
      <c r="BG2072" s="36"/>
      <c r="BH2072" s="37"/>
      <c r="BI2072" s="44">
        <f>parseTime(BG2072)-(BH2074=INT(RIGHT($F2072, 1)))</f>
        <v>0</v>
      </c>
      <c r="BJ2072" s="45">
        <f t="shared" si="49756"/>
        <v>0</v>
      </c>
      <c r="BK2072" s="36"/>
      <c r="BL2072" s="37"/>
      <c r="BM2072" s="44">
        <f>parseTime(BK2072)-(BL2074=INT(RIGHT($F2072, 1)))</f>
        <v>0</v>
      </c>
      <c r="BN2072" s="45">
        <f t="shared" si="49757"/>
        <v>0</v>
      </c>
      <c r="BO2072" s="36"/>
      <c r="BP2072" s="37"/>
      <c r="BQ2072" s="44">
        <f t="shared" ref="BQ2072" si="49808">parseTime(BO2072)-(BP2074=INT(RIGHT($F2072, 1)))</f>
        <v>0</v>
      </c>
      <c r="BR2072" s="45">
        <f t="shared" si="49759"/>
        <v>0</v>
      </c>
      <c r="BS2072" s="36"/>
      <c r="BT2072" s="37"/>
      <c r="BU2072" s="44">
        <f t="shared" ref="BU2072" si="49809">parseTime(BS2072)-(BT2074=INT(RIGHT($F2072, 1)))</f>
        <v>0</v>
      </c>
      <c r="BV2072" s="45">
        <f t="shared" si="49761"/>
        <v>0</v>
      </c>
      <c r="BW2072" s="36"/>
      <c r="BX2072" s="37"/>
      <c r="BY2072" s="44">
        <f t="shared" ref="BY2072" si="49810">parseTime(BW2072)-(BX2074=INT(RIGHT($F2072, 1)))</f>
        <v>0</v>
      </c>
      <c r="BZ2072" s="45">
        <f t="shared" si="49763"/>
        <v>0</v>
      </c>
      <c r="CA2072" s="36"/>
      <c r="CB2072" s="37"/>
      <c r="CC2072" s="44">
        <f t="shared" ref="CC2072" si="49811">parseTime(CA2072)-(CB2074=INT(RIGHT($F2072, 1)))</f>
        <v>0</v>
      </c>
      <c r="CD2072" s="45">
        <f t="shared" si="49765"/>
        <v>0</v>
      </c>
      <c r="CE2072" s="36"/>
      <c r="CF2072" s="37"/>
      <c r="CG2072" s="44">
        <f t="shared" ref="CG2072" si="49812">parseTime(CE2072)-(CF2074=INT(RIGHT($F2072, 1)))</f>
        <v>0</v>
      </c>
      <c r="CH2072" s="45">
        <f t="shared" si="49767"/>
        <v>0</v>
      </c>
    </row>
    <row r="2073" spans="1:86" x14ac:dyDescent="0.25">
      <c r="A2073" s="56" t="s">
        <v>119</v>
      </c>
      <c r="B2073" s="57">
        <f t="shared" ref="B2073" ca="1" si="49813">roleHours(G2069:CH2075, "MCC")</f>
        <v>0</v>
      </c>
      <c r="C2073" s="14">
        <f t="shared" ca="1" si="49783"/>
        <v>0</v>
      </c>
      <c r="D2073" s="14" t="s">
        <v>260</v>
      </c>
      <c r="E2073" s="20">
        <v>4.6500000000000004</v>
      </c>
      <c r="F2073" s="51" t="s">
        <v>132</v>
      </c>
      <c r="G2073" s="36"/>
      <c r="H2073" s="37"/>
      <c r="I2073" s="44">
        <f t="shared" ref="I2073" si="49814">parseTime(G2073)-(H2074=INT(RIGHT($F2073, 1)))</f>
        <v>0</v>
      </c>
      <c r="J2073" s="45">
        <f t="shared" si="49735"/>
        <v>0</v>
      </c>
      <c r="K2073" s="36"/>
      <c r="L2073" s="37"/>
      <c r="M2073" s="44">
        <f t="shared" ref="M2073" si="49815">parseTime(K2073)-(L2074=INT(RIGHT($F2073, 1)))</f>
        <v>0</v>
      </c>
      <c r="N2073" s="45">
        <f t="shared" si="49737"/>
        <v>0</v>
      </c>
      <c r="O2073" s="36"/>
      <c r="P2073" s="37"/>
      <c r="Q2073" s="44">
        <f t="shared" ref="Q2073" si="49816">parseTime(O2073)-(P2074=INT(RIGHT($F2073, 1)))</f>
        <v>0</v>
      </c>
      <c r="R2073" s="45">
        <f t="shared" si="49739"/>
        <v>0</v>
      </c>
      <c r="S2073" s="36"/>
      <c r="T2073" s="37"/>
      <c r="U2073" s="44">
        <f t="shared" ref="U2073" si="49817">parseTime(S2073)-(T2074=INT(RIGHT($F2073, 1)))</f>
        <v>0</v>
      </c>
      <c r="V2073" s="45">
        <f t="shared" si="49741"/>
        <v>0</v>
      </c>
      <c r="W2073" s="36"/>
      <c r="X2073" s="37"/>
      <c r="Y2073" s="44">
        <f t="shared" ref="Y2073" si="49818">parseTime(W2073)-(X2074=INT(RIGHT($F2073, 1)))</f>
        <v>0</v>
      </c>
      <c r="Z2073" s="45">
        <f t="shared" si="49743"/>
        <v>0</v>
      </c>
      <c r="AA2073" s="36"/>
      <c r="AB2073" s="37"/>
      <c r="AC2073" s="44">
        <f t="shared" ref="AC2073" si="49819">parseTime(AA2073)-(AB2074=INT(RIGHT($F2073, 1)))</f>
        <v>0</v>
      </c>
      <c r="AD2073" s="45">
        <f t="shared" si="49745"/>
        <v>0</v>
      </c>
      <c r="AE2073" s="36"/>
      <c r="AF2073" s="37"/>
      <c r="AG2073" s="44">
        <f t="shared" ref="AG2073" si="49820">parseTime(AE2073)-(AF2074=INT(RIGHT($F2073, 1)))</f>
        <v>0</v>
      </c>
      <c r="AH2073" s="45">
        <f t="shared" si="49747"/>
        <v>0</v>
      </c>
      <c r="AI2073" s="36"/>
      <c r="AJ2073" s="37"/>
      <c r="AK2073" s="44">
        <f>parseTime(AI2073)-(AJ2074=INT(RIGHT($F2073, 1)))</f>
        <v>0</v>
      </c>
      <c r="AL2073" s="45">
        <f t="shared" si="49748"/>
        <v>0</v>
      </c>
      <c r="AM2073" s="36"/>
      <c r="AN2073" s="37"/>
      <c r="AO2073" s="44">
        <f t="shared" ref="AO2073" si="49821">parseTime(AM2073)-(AN2074=INT(RIGHT($F2073, 1)))</f>
        <v>0</v>
      </c>
      <c r="AP2073" s="45">
        <f t="shared" si="49750"/>
        <v>0</v>
      </c>
      <c r="AQ2073" s="36"/>
      <c r="AR2073" s="37"/>
      <c r="AS2073" s="44">
        <f t="shared" ref="AS2073" si="49822">parseTime(AQ2073)-(AR2074=INT(RIGHT($F2073, 1)))</f>
        <v>0</v>
      </c>
      <c r="AT2073" s="45">
        <f t="shared" si="49752"/>
        <v>0</v>
      </c>
      <c r="AU2073" s="36"/>
      <c r="AV2073" s="37"/>
      <c r="AW2073" s="44">
        <f>parseTime(AU2073)-(AV2074=INT(RIGHT($F2073, 1)))</f>
        <v>0</v>
      </c>
      <c r="AX2073" s="45">
        <f t="shared" si="49753"/>
        <v>0</v>
      </c>
      <c r="AY2073" s="36"/>
      <c r="AZ2073" s="37"/>
      <c r="BA2073" s="44">
        <f>parseTime(AY2073)-(AZ2074=INT(RIGHT($F2073, 1)))</f>
        <v>0</v>
      </c>
      <c r="BB2073" s="45">
        <f t="shared" si="49754"/>
        <v>0</v>
      </c>
      <c r="BC2073" s="36"/>
      <c r="BD2073" s="37"/>
      <c r="BE2073" s="44">
        <f>parseTime(BC2073)-(BD2074=INT(RIGHT($F2073, 1)))</f>
        <v>0</v>
      </c>
      <c r="BF2073" s="45">
        <f t="shared" si="49755"/>
        <v>0</v>
      </c>
      <c r="BG2073" s="36"/>
      <c r="BH2073" s="37"/>
      <c r="BI2073" s="44">
        <f>parseTime(BG2073)-(BH2074=INT(RIGHT($F2073, 1)))</f>
        <v>0</v>
      </c>
      <c r="BJ2073" s="45">
        <f t="shared" si="49756"/>
        <v>0</v>
      </c>
      <c r="BK2073" s="36"/>
      <c r="BL2073" s="37"/>
      <c r="BM2073" s="44">
        <f>parseTime(BK2073)-(BL2074=INT(RIGHT($F2073, 1)))</f>
        <v>0</v>
      </c>
      <c r="BN2073" s="45">
        <f t="shared" si="49757"/>
        <v>0</v>
      </c>
      <c r="BO2073" s="36"/>
      <c r="BP2073" s="37"/>
      <c r="BQ2073" s="44">
        <f t="shared" ref="BQ2073" si="49823">parseTime(BO2073)-(BP2074=INT(RIGHT($F2073, 1)))</f>
        <v>0</v>
      </c>
      <c r="BR2073" s="45">
        <f t="shared" si="49759"/>
        <v>0</v>
      </c>
      <c r="BS2073" s="36"/>
      <c r="BT2073" s="37"/>
      <c r="BU2073" s="44">
        <f t="shared" ref="BU2073" si="49824">parseTime(BS2073)-(BT2074=INT(RIGHT($F2073, 1)))</f>
        <v>0</v>
      </c>
      <c r="BV2073" s="45">
        <f t="shared" si="49761"/>
        <v>0</v>
      </c>
      <c r="BW2073" s="36"/>
      <c r="BX2073" s="37"/>
      <c r="BY2073" s="44">
        <f t="shared" ref="BY2073" si="49825">parseTime(BW2073)-(BX2074=INT(RIGHT($F2073, 1)))</f>
        <v>0</v>
      </c>
      <c r="BZ2073" s="45">
        <f t="shared" si="49763"/>
        <v>0</v>
      </c>
      <c r="CA2073" s="36"/>
      <c r="CB2073" s="37"/>
      <c r="CC2073" s="44">
        <f t="shared" ref="CC2073" si="49826">parseTime(CA2073)-(CB2074=INT(RIGHT($F2073, 1)))</f>
        <v>0</v>
      </c>
      <c r="CD2073" s="45">
        <f t="shared" si="49765"/>
        <v>0</v>
      </c>
      <c r="CE2073" s="36"/>
      <c r="CF2073" s="37"/>
      <c r="CG2073" s="44">
        <f t="shared" ref="CG2073" si="49827">parseTime(CE2073)-(CF2074=INT(RIGHT($F2073, 1)))</f>
        <v>0</v>
      </c>
      <c r="CH2073" s="45">
        <f t="shared" si="49767"/>
        <v>0</v>
      </c>
    </row>
    <row r="2074" spans="1:86" x14ac:dyDescent="0.25">
      <c r="A2074" s="56"/>
      <c r="B2074" s="57"/>
      <c r="C2074" s="14">
        <f t="shared" si="49783"/>
        <v>0</v>
      </c>
      <c r="D2074" s="14"/>
      <c r="E2074" s="20">
        <f t="shared" ref="E2074" si="49828">((7.5/2)-0.5+E2073)*8</f>
        <v>63.2</v>
      </c>
      <c r="F2074" s="51"/>
      <c r="G2074" s="46" t="s">
        <v>134</v>
      </c>
      <c r="H2074" s="38">
        <f t="shared" ref="H2074" si="49829">lunchAdjust(G2069:H2073)</f>
        <v>1</v>
      </c>
      <c r="I2074" s="48" t="s">
        <v>0</v>
      </c>
      <c r="J2074" s="39">
        <f t="shared" ref="J2074" si="49830">SUMPRODUCT(I2069:I2073*J2069:J2073)</f>
        <v>8</v>
      </c>
      <c r="K2074" s="46" t="s">
        <v>134</v>
      </c>
      <c r="L2074" s="38">
        <f t="shared" ref="L2074" si="49831">lunchAdjust(K2069:L2073)</f>
        <v>1</v>
      </c>
      <c r="M2074" s="48" t="s">
        <v>0</v>
      </c>
      <c r="N2074" s="39">
        <f t="shared" ref="N2074" si="49832">SUMPRODUCT(M2069:M2073*N2069:N2073)</f>
        <v>8</v>
      </c>
      <c r="O2074" s="46" t="s">
        <v>134</v>
      </c>
      <c r="P2074" s="38">
        <f t="shared" ref="P2074" si="49833">lunchAdjust(O2069:P2073)</f>
        <v>1</v>
      </c>
      <c r="Q2074" s="48" t="s">
        <v>0</v>
      </c>
      <c r="R2074" s="39">
        <f t="shared" ref="R2074" si="49834">SUMPRODUCT(Q2069:Q2073*R2069:R2073)</f>
        <v>8</v>
      </c>
      <c r="S2074" s="46" t="s">
        <v>134</v>
      </c>
      <c r="T2074" s="38">
        <f t="shared" ref="T2074" si="49835">lunchAdjust(S2069:T2073)</f>
        <v>1</v>
      </c>
      <c r="U2074" s="48" t="s">
        <v>0</v>
      </c>
      <c r="V2074" s="39">
        <f t="shared" ref="V2074" si="49836">SUMPRODUCT(U2069:U2073*V2069:V2073)</f>
        <v>8</v>
      </c>
      <c r="W2074" s="46" t="s">
        <v>134</v>
      </c>
      <c r="X2074" s="38">
        <f t="shared" ref="X2074" si="49837">lunchAdjust(W2069:X2073)</f>
        <v>0</v>
      </c>
      <c r="Y2074" s="48" t="s">
        <v>0</v>
      </c>
      <c r="Z2074" s="39">
        <f t="shared" ref="Z2074" si="49838">SUMPRODUCT(Y2069:Y2073*Z2069:Z2073)</f>
        <v>0</v>
      </c>
      <c r="AA2074" s="46" t="s">
        <v>134</v>
      </c>
      <c r="AB2074" s="38">
        <f t="shared" ref="AB2074" si="49839">lunchAdjust(AA2069:AB2073)</f>
        <v>1</v>
      </c>
      <c r="AC2074" s="48" t="s">
        <v>0</v>
      </c>
      <c r="AD2074" s="39">
        <f t="shared" ref="AD2074" si="49840">SUMPRODUCT(AC2069:AC2073*AD2069:AD2073)</f>
        <v>8</v>
      </c>
      <c r="AE2074" s="46" t="s">
        <v>134</v>
      </c>
      <c r="AF2074" s="38">
        <f t="shared" ref="AF2074" si="49841">lunchAdjust(AE2069:AF2073)</f>
        <v>0</v>
      </c>
      <c r="AG2074" s="48" t="s">
        <v>0</v>
      </c>
      <c r="AH2074" s="39">
        <f t="shared" ref="AH2074" si="49842">SUMPRODUCT(AG2069:AG2073*AH2069:AH2073)</f>
        <v>0</v>
      </c>
      <c r="AI2074" s="46" t="s">
        <v>134</v>
      </c>
      <c r="AJ2074" s="38">
        <f t="shared" ref="AJ2074" si="49843">lunchAdjust(AI2069:AJ2073)</f>
        <v>1</v>
      </c>
      <c r="AK2074" s="48" t="s">
        <v>0</v>
      </c>
      <c r="AL2074" s="39">
        <f t="shared" ref="AL2074" si="49844">SUMPRODUCT(AK2069:AK2073*AL2069:AL2073)</f>
        <v>8</v>
      </c>
      <c r="AM2074" s="46" t="s">
        <v>134</v>
      </c>
      <c r="AN2074" s="38">
        <f t="shared" ref="AN2074" si="49845">lunchAdjust(AM2069:AN2073)</f>
        <v>0</v>
      </c>
      <c r="AO2074" s="48" t="s">
        <v>0</v>
      </c>
      <c r="AP2074" s="39">
        <f t="shared" ref="AP2074" si="49846">SUMPRODUCT(AO2069:AO2073*AP2069:AP2073)</f>
        <v>0</v>
      </c>
      <c r="AQ2074" s="46" t="s">
        <v>134</v>
      </c>
      <c r="AR2074" s="38">
        <f t="shared" ref="AR2074" si="49847">lunchAdjust(AQ2069:AR2073)</f>
        <v>0</v>
      </c>
      <c r="AS2074" s="48" t="s">
        <v>0</v>
      </c>
      <c r="AT2074" s="39">
        <f t="shared" ref="AT2074" si="49848">SUMPRODUCT(AS2069:AS2073*AT2069:AT2073)</f>
        <v>0</v>
      </c>
      <c r="AU2074" s="46" t="s">
        <v>134</v>
      </c>
      <c r="AV2074" s="38">
        <f t="shared" ref="AV2074" si="49849">lunchAdjust(AU2069:AV2073)</f>
        <v>0</v>
      </c>
      <c r="AW2074" s="48" t="s">
        <v>0</v>
      </c>
      <c r="AX2074" s="39">
        <f t="shared" ref="AX2074" si="49850">SUMPRODUCT(AW2069:AW2073*AX2069:AX2073)</f>
        <v>0</v>
      </c>
      <c r="AY2074" s="46" t="s">
        <v>134</v>
      </c>
      <c r="AZ2074" s="38">
        <f t="shared" ref="AZ2074" si="49851">lunchAdjust(AY2069:AZ2073)</f>
        <v>0</v>
      </c>
      <c r="BA2074" s="48" t="s">
        <v>0</v>
      </c>
      <c r="BB2074" s="39">
        <f t="shared" ref="BB2074" si="49852">SUMPRODUCT(BA2069:BA2073*BB2069:BB2073)</f>
        <v>0</v>
      </c>
      <c r="BC2074" s="46" t="s">
        <v>134</v>
      </c>
      <c r="BD2074" s="38">
        <f t="shared" ref="BD2074" si="49853">lunchAdjust(BC2069:BD2073)</f>
        <v>0</v>
      </c>
      <c r="BE2074" s="48" t="s">
        <v>0</v>
      </c>
      <c r="BF2074" s="39">
        <f t="shared" ref="BF2074" si="49854">SUMPRODUCT(BE2069:BE2073*BF2069:BF2073)</f>
        <v>0</v>
      </c>
      <c r="BG2074" s="46" t="s">
        <v>134</v>
      </c>
      <c r="BH2074" s="38">
        <f t="shared" ref="BH2074" si="49855">lunchAdjust(BG2069:BH2073)</f>
        <v>0</v>
      </c>
      <c r="BI2074" s="48" t="s">
        <v>0</v>
      </c>
      <c r="BJ2074" s="39">
        <f t="shared" ref="BJ2074" si="49856">SUMPRODUCT(BI2069:BI2073*BJ2069:BJ2073)</f>
        <v>0</v>
      </c>
      <c r="BK2074" s="46" t="s">
        <v>134</v>
      </c>
      <c r="BL2074" s="38">
        <f t="shared" ref="BL2074" si="49857">lunchAdjust(BK2069:BL2073)</f>
        <v>0</v>
      </c>
      <c r="BM2074" s="48" t="s">
        <v>0</v>
      </c>
      <c r="BN2074" s="39">
        <f t="shared" ref="BN2074" si="49858">SUMPRODUCT(BM2069:BM2073*BN2069:BN2073)</f>
        <v>0</v>
      </c>
      <c r="BO2074" s="46" t="s">
        <v>134</v>
      </c>
      <c r="BP2074" s="38">
        <f t="shared" ref="BP2074" si="49859">lunchAdjust(BO2069:BP2073)</f>
        <v>1</v>
      </c>
      <c r="BQ2074" s="48" t="s">
        <v>0</v>
      </c>
      <c r="BR2074" s="39">
        <f t="shared" ref="BR2074" si="49860">SUMPRODUCT(BQ2069:BQ2073*BR2069:BR2073)</f>
        <v>8</v>
      </c>
      <c r="BS2074" s="46" t="s">
        <v>134</v>
      </c>
      <c r="BT2074" s="38">
        <f t="shared" ref="BT2074" si="49861">lunchAdjust(BS2069:BT2073)</f>
        <v>0</v>
      </c>
      <c r="BU2074" s="48" t="s">
        <v>0</v>
      </c>
      <c r="BV2074" s="39">
        <f t="shared" ref="BV2074" si="49862">SUMPRODUCT(BU2069:BU2073*BV2069:BV2073)</f>
        <v>0</v>
      </c>
      <c r="BW2074" s="46" t="s">
        <v>134</v>
      </c>
      <c r="BX2074" s="38">
        <f t="shared" ref="BX2074" si="49863">lunchAdjust(BW2069:BX2073)</f>
        <v>1</v>
      </c>
      <c r="BY2074" s="48" t="s">
        <v>0</v>
      </c>
      <c r="BZ2074" s="39">
        <f t="shared" ref="BZ2074" si="49864">SUMPRODUCT(BY2069:BY2073*BZ2069:BZ2073)</f>
        <v>8</v>
      </c>
      <c r="CA2074" s="46" t="s">
        <v>134</v>
      </c>
      <c r="CB2074" s="38">
        <f t="shared" ref="CB2074" si="49865">lunchAdjust(CA2069:CB2073)</f>
        <v>0</v>
      </c>
      <c r="CC2074" s="48" t="s">
        <v>0</v>
      </c>
      <c r="CD2074" s="39">
        <f t="shared" ref="CD2074" si="49866">SUMPRODUCT(CC2069:CC2073*CD2069:CD2073)</f>
        <v>0</v>
      </c>
      <c r="CE2074" s="46" t="s">
        <v>134</v>
      </c>
      <c r="CF2074" s="38">
        <f t="shared" ref="CF2074" si="49867">lunchAdjust(CE2069:CF2073)</f>
        <v>0</v>
      </c>
      <c r="CG2074" s="48" t="s">
        <v>0</v>
      </c>
      <c r="CH2074" s="39">
        <f t="shared" ref="CH2074" si="49868">SUMPRODUCT(CG2069:CG2073*CH2069:CH2073)</f>
        <v>0</v>
      </c>
    </row>
    <row r="2075" spans="1:86" ht="15.75" thickBot="1" x14ac:dyDescent="0.3">
      <c r="A2075" s="58" t="s">
        <v>121</v>
      </c>
      <c r="B2075" s="59">
        <f t="shared" ref="B2075" ca="1" si="49869">roleHours(G2069:CH2075, "OUT")</f>
        <v>0</v>
      </c>
      <c r="C2075" s="54" t="s">
        <v>137</v>
      </c>
      <c r="D2075" s="22">
        <f t="shared" ref="D2075" ca="1" si="49870">roleHours(G2069:CH2075, "PTO")</f>
        <v>0</v>
      </c>
      <c r="E2075" s="23">
        <f t="shared" ref="E2075" ca="1" si="49871">E2074-B2070</f>
        <v>-0.79999999999999716</v>
      </c>
      <c r="F2075" s="52"/>
      <c r="G2075" s="47" t="s">
        <v>39</v>
      </c>
      <c r="H2075" s="40">
        <f t="shared" si="48319"/>
        <v>0</v>
      </c>
      <c r="I2075" s="49" t="s">
        <v>135</v>
      </c>
      <c r="J2075" s="41">
        <f t="shared" ref="J2075" si="49872">J2074*G$4</f>
        <v>0</v>
      </c>
      <c r="K2075" s="47" t="s">
        <v>39</v>
      </c>
      <c r="L2075" s="40">
        <f t="shared" ref="L2075" si="49873">SUMPRODUCT(M2069:M2073*(L2069:L2073="PTO"))+SUMPRODUCT(M2069:M2073*(L2069:L2073="HOL"))</f>
        <v>0</v>
      </c>
      <c r="M2075" s="49" t="s">
        <v>135</v>
      </c>
      <c r="N2075" s="41">
        <f t="shared" ref="N2075" si="49874">N2074*K$4</f>
        <v>0</v>
      </c>
      <c r="O2075" s="47" t="s">
        <v>39</v>
      </c>
      <c r="P2075" s="40">
        <f t="shared" ref="P2075" si="49875">SUMPRODUCT(Q2069:Q2073*(P2069:P2073="PTO"))+SUMPRODUCT(Q2069:Q2073*(P2069:P2073="HOL"))</f>
        <v>0</v>
      </c>
      <c r="Q2075" s="49" t="s">
        <v>135</v>
      </c>
      <c r="R2075" s="41">
        <f t="shared" ref="R2075" si="49876">R2074*O$4</f>
        <v>8</v>
      </c>
      <c r="S2075" s="47" t="s">
        <v>39</v>
      </c>
      <c r="T2075" s="40">
        <f t="shared" ref="T2075" si="49877">SUMPRODUCT(U2069:U2073*(T2069:T2073="PTO"))+SUMPRODUCT(U2069:U2073*(T2069:T2073="HOL"))</f>
        <v>0</v>
      </c>
      <c r="U2075" s="49" t="s">
        <v>135</v>
      </c>
      <c r="V2075" s="41">
        <f t="shared" ref="V2075" si="49878">V2074*S$4</f>
        <v>0</v>
      </c>
      <c r="W2075" s="47" t="s">
        <v>39</v>
      </c>
      <c r="X2075" s="40">
        <f t="shared" ref="X2075" si="49879">SUMPRODUCT(Y2069:Y2073*(X2069:X2073="PTO"))+SUMPRODUCT(Y2069:Y2073*(X2069:X2073="HOL"))</f>
        <v>0</v>
      </c>
      <c r="Y2075" s="49" t="s">
        <v>135</v>
      </c>
      <c r="Z2075" s="41">
        <f t="shared" ref="Z2075" si="49880">Z2074*W$4</f>
        <v>0</v>
      </c>
      <c r="AA2075" s="47" t="s">
        <v>39</v>
      </c>
      <c r="AB2075" s="40">
        <f t="shared" ref="AB2075" si="49881">SUMPRODUCT(AC2069:AC2073*(AB2069:AB2073="PTO"))+SUMPRODUCT(AC2069:AC2073*(AB2069:AB2073="HOL"))</f>
        <v>0</v>
      </c>
      <c r="AC2075" s="49" t="s">
        <v>135</v>
      </c>
      <c r="AD2075" s="41">
        <f t="shared" ref="AD2075" si="49882">AD2074*AA$4</f>
        <v>8</v>
      </c>
      <c r="AE2075" s="47" t="s">
        <v>39</v>
      </c>
      <c r="AF2075" s="40">
        <f t="shared" ref="AF2075" si="49883">SUMPRODUCT(AG2069:AG2073*(AF2069:AF2073="PTO"))+SUMPRODUCT(AG2069:AG2073*(AF2069:AF2073="HOL"))</f>
        <v>0</v>
      </c>
      <c r="AG2075" s="49" t="s">
        <v>135</v>
      </c>
      <c r="AH2075" s="41">
        <f t="shared" ref="AH2075" si="49884">AH2074*AE$4</f>
        <v>0</v>
      </c>
      <c r="AI2075" s="47" t="s">
        <v>39</v>
      </c>
      <c r="AJ2075" s="40">
        <f t="shared" ref="AJ2075" si="49885">SUMPRODUCT(AK2069:AK2073*(AJ2069:AJ2073="PTO"))+SUMPRODUCT(AK2069:AK2073*(AJ2069:AJ2073="HOL"))</f>
        <v>0</v>
      </c>
      <c r="AK2075" s="49" t="s">
        <v>135</v>
      </c>
      <c r="AL2075" s="41">
        <f>AL2074*AI$4</f>
        <v>8</v>
      </c>
      <c r="AM2075" s="47" t="s">
        <v>39</v>
      </c>
      <c r="AN2075" s="40">
        <f t="shared" ref="AN2075" si="49886">SUMPRODUCT(AO2069:AO2073*(AN2069:AN2073="PTO"))+SUMPRODUCT(AO2069:AO2073*(AN2069:AN2073="HOL"))</f>
        <v>0</v>
      </c>
      <c r="AO2075" s="49" t="s">
        <v>135</v>
      </c>
      <c r="AP2075" s="41">
        <f t="shared" ref="AP2075" si="49887">AP2074*AM$4</f>
        <v>0</v>
      </c>
      <c r="AQ2075" s="47" t="s">
        <v>39</v>
      </c>
      <c r="AR2075" s="40">
        <f t="shared" ref="AR2075" si="49888">SUMPRODUCT(AS2069:AS2073*(AR2069:AR2073="PTO"))+SUMPRODUCT(AS2069:AS2073*(AR2069:AR2073="HOL"))</f>
        <v>0</v>
      </c>
      <c r="AS2075" s="49" t="s">
        <v>135</v>
      </c>
      <c r="AT2075" s="41">
        <f t="shared" ref="AT2075" si="49889">AT2074*AQ$4</f>
        <v>0</v>
      </c>
      <c r="AU2075" s="47" t="s">
        <v>39</v>
      </c>
      <c r="AV2075" s="40">
        <f t="shared" ref="AV2075" si="49890">SUMPRODUCT(AW2069:AW2073*(AV2069:AV2073="PTO"))+SUMPRODUCT(AW2069:AW2073*(AV2069:AV2073="HOL"))</f>
        <v>0</v>
      </c>
      <c r="AW2075" s="49" t="s">
        <v>135</v>
      </c>
      <c r="AX2075" s="41">
        <f>AX2074*AU$4</f>
        <v>0</v>
      </c>
      <c r="AY2075" s="47" t="s">
        <v>39</v>
      </c>
      <c r="AZ2075" s="40">
        <f t="shared" ref="AZ2075" si="49891">SUMPRODUCT(BA2069:BA2073*(AZ2069:AZ2073="PTO"))+SUMPRODUCT(BA2069:BA2073*(AZ2069:AZ2073="HOL"))</f>
        <v>0</v>
      </c>
      <c r="BA2075" s="49" t="s">
        <v>135</v>
      </c>
      <c r="BB2075" s="41">
        <f>BB2074*AY$4</f>
        <v>0</v>
      </c>
      <c r="BC2075" s="47" t="s">
        <v>39</v>
      </c>
      <c r="BD2075" s="40">
        <f t="shared" ref="BD2075" si="49892">SUMPRODUCT(BE2069:BE2073*(BD2069:BD2073="PTO"))+SUMPRODUCT(BE2069:BE2073*(BD2069:BD2073="HOL"))</f>
        <v>0</v>
      </c>
      <c r="BE2075" s="49" t="s">
        <v>135</v>
      </c>
      <c r="BF2075" s="41">
        <f>BF2074*BC$4</f>
        <v>0</v>
      </c>
      <c r="BG2075" s="47" t="s">
        <v>39</v>
      </c>
      <c r="BH2075" s="40">
        <f t="shared" ref="BH2075" si="49893">SUMPRODUCT(BI2069:BI2073*(BH2069:BH2073="PTO"))+SUMPRODUCT(BI2069:BI2073*(BH2069:BH2073="HOL"))</f>
        <v>0</v>
      </c>
      <c r="BI2075" s="49" t="s">
        <v>135</v>
      </c>
      <c r="BJ2075" s="41">
        <f>BJ2074*BG$4</f>
        <v>0</v>
      </c>
      <c r="BK2075" s="47" t="s">
        <v>39</v>
      </c>
      <c r="BL2075" s="40">
        <f t="shared" ref="BL2075" si="49894">SUMPRODUCT(BM2069:BM2073*(BL2069:BL2073="PTO"))+SUMPRODUCT(BM2069:BM2073*(BL2069:BL2073="HOL"))</f>
        <v>0</v>
      </c>
      <c r="BM2075" s="49" t="s">
        <v>135</v>
      </c>
      <c r="BN2075" s="41">
        <f>BN2074*BK$4</f>
        <v>0</v>
      </c>
      <c r="BO2075" s="47" t="s">
        <v>39</v>
      </c>
      <c r="BP2075" s="40">
        <f t="shared" ref="BP2075" si="49895">SUMPRODUCT(BQ2069:BQ2073*(BP2069:BP2073="PTO"))+SUMPRODUCT(BQ2069:BQ2073*(BP2069:BP2073="HOL"))</f>
        <v>0</v>
      </c>
      <c r="BQ2075" s="49" t="s">
        <v>135</v>
      </c>
      <c r="BR2075" s="41">
        <f t="shared" ref="BR2075" si="49896">BR2074*BO$4</f>
        <v>8</v>
      </c>
      <c r="BS2075" s="47" t="s">
        <v>39</v>
      </c>
      <c r="BT2075" s="40">
        <f t="shared" ref="BT2075" si="49897">SUMPRODUCT(BU2069:BU2073*(BT2069:BT2073="PTO"))+SUMPRODUCT(BU2069:BU2073*(BT2069:BT2073="HOL"))</f>
        <v>0</v>
      </c>
      <c r="BU2075" s="49" t="s">
        <v>135</v>
      </c>
      <c r="BV2075" s="41">
        <f t="shared" ref="BV2075" si="49898">BV2074*BS$4</f>
        <v>0</v>
      </c>
      <c r="BW2075" s="47" t="s">
        <v>39</v>
      </c>
      <c r="BX2075" s="40">
        <f t="shared" ref="BX2075" si="49899">SUMPRODUCT(BY2069:BY2073*(BX2069:BX2073="PTO"))+SUMPRODUCT(BY2069:BY2073*(BX2069:BX2073="HOL"))</f>
        <v>0</v>
      </c>
      <c r="BY2075" s="49" t="s">
        <v>135</v>
      </c>
      <c r="BZ2075" s="41">
        <f t="shared" ref="BZ2075" si="49900">BZ2074*BW$4</f>
        <v>8</v>
      </c>
      <c r="CA2075" s="47" t="s">
        <v>39</v>
      </c>
      <c r="CB2075" s="40">
        <f t="shared" ref="CB2075" si="49901">SUMPRODUCT(CC2069:CC2073*(CB2069:CB2073="PTO"))+SUMPRODUCT(CC2069:CC2073*(CB2069:CB2073="HOL"))</f>
        <v>0</v>
      </c>
      <c r="CC2075" s="49" t="s">
        <v>135</v>
      </c>
      <c r="CD2075" s="41">
        <f t="shared" ref="CD2075" si="49902">CD2074*CA$4</f>
        <v>0</v>
      </c>
      <c r="CE2075" s="47" t="s">
        <v>39</v>
      </c>
      <c r="CF2075" s="40">
        <f t="shared" ref="CF2075" si="49903">SUMPRODUCT(CG2069:CG2073*(CF2069:CF2073="PTO"))+SUMPRODUCT(CG2069:CG2073*(CF2069:CF2073="HOL"))</f>
        <v>0</v>
      </c>
      <c r="CG2075" s="49" t="s">
        <v>135</v>
      </c>
      <c r="CH2075" s="41">
        <f t="shared" ref="CH2075" si="49904">CH2074*CE$4</f>
        <v>0</v>
      </c>
    </row>
    <row r="2076" spans="1:86" x14ac:dyDescent="0.25">
      <c r="A2076" s="70" t="s">
        <v>133</v>
      </c>
      <c r="B2076" s="71">
        <f t="shared" ref="B2076" ca="1" si="49905">D2076-B2077</f>
        <v>-2.8270790171833653</v>
      </c>
      <c r="C2076" s="72" t="s">
        <v>122</v>
      </c>
      <c r="D2076" s="71">
        <f>IFERROR(INDEX(Holidays[FTE], MATCH(Entry!E2076, Holidays[Date], 0)), 1)*8*INDEX(FTEguide[[1]:[12]], MATCH(Entry!E2077, FTEguide[Weekday], 0), IF(Entry!E2079&gt;0, Entry!E2079, MONTH(Entry!E2076)))</f>
        <v>61.172920982816635</v>
      </c>
      <c r="E2076" s="60">
        <f t="shared" si="49561"/>
        <v>44124</v>
      </c>
      <c r="F2076" s="50" t="s">
        <v>128</v>
      </c>
      <c r="G2076" s="34" t="s">
        <v>136</v>
      </c>
      <c r="H2076" s="35" t="s">
        <v>23</v>
      </c>
      <c r="I2076" s="42">
        <f t="shared" ref="I2076" si="49906">parseTime(G2076)-(H2081=INT(RIGHT($F2076, 1)))</f>
        <v>8</v>
      </c>
      <c r="J2076" s="43">
        <f t="shared" ref="J2076:J2080" si="49907">isClocked(H2076)</f>
        <v>1</v>
      </c>
      <c r="K2076" s="34" t="s">
        <v>136</v>
      </c>
      <c r="L2076" s="35" t="s">
        <v>23</v>
      </c>
      <c r="M2076" s="42">
        <f t="shared" ref="M2076" si="49908">parseTime(K2076)-(L2081=INT(RIGHT($F2076, 1)))</f>
        <v>8</v>
      </c>
      <c r="N2076" s="43">
        <f t="shared" ref="N2076:N2080" si="49909">isClocked(L2076)</f>
        <v>1</v>
      </c>
      <c r="O2076" s="34" t="s">
        <v>180</v>
      </c>
      <c r="P2076" s="35" t="s">
        <v>23</v>
      </c>
      <c r="Q2076" s="42">
        <f t="shared" ref="Q2076" si="49910">parseTime(O2076)-(P2081=INT(RIGHT($F2076, 1)))</f>
        <v>8</v>
      </c>
      <c r="R2076" s="43">
        <f t="shared" ref="R2076:R2080" si="49911">isClocked(P2076)</f>
        <v>1</v>
      </c>
      <c r="S2076" s="34" t="s">
        <v>227</v>
      </c>
      <c r="T2076" s="35" t="s">
        <v>23</v>
      </c>
      <c r="U2076" s="42">
        <f t="shared" ref="U2076" si="49912">parseTime(S2076)-(T2081=INT(RIGHT($F2076, 1)))</f>
        <v>8</v>
      </c>
      <c r="V2076" s="43">
        <f t="shared" ref="V2076:V2080" si="49913">isClocked(T2076)</f>
        <v>1</v>
      </c>
      <c r="W2076" s="34"/>
      <c r="X2076" s="35"/>
      <c r="Y2076" s="42">
        <f t="shared" ref="Y2076" si="49914">parseTime(W2076)-(X2081=INT(RIGHT($F2076, 1)))</f>
        <v>0</v>
      </c>
      <c r="Z2076" s="43">
        <f t="shared" ref="Z2076:Z2080" si="49915">isClocked(X2076)</f>
        <v>0</v>
      </c>
      <c r="AA2076" s="34" t="s">
        <v>136</v>
      </c>
      <c r="AB2076" s="35" t="s">
        <v>23</v>
      </c>
      <c r="AC2076" s="42">
        <f t="shared" ref="AC2076" si="49916">parseTime(AA2076)-(AB2081=INT(RIGHT($F2076, 1)))</f>
        <v>8</v>
      </c>
      <c r="AD2076" s="43">
        <f t="shared" ref="AD2076:AD2080" si="49917">isClocked(AB2076)</f>
        <v>1</v>
      </c>
      <c r="AE2076" s="34"/>
      <c r="AF2076" s="35"/>
      <c r="AG2076" s="42">
        <f t="shared" ref="AG2076" si="49918">parseTime(AE2076)-(AF2081=INT(RIGHT($F2076, 1)))</f>
        <v>0</v>
      </c>
      <c r="AH2076" s="43">
        <f t="shared" ref="AH2076:AH2080" si="49919">isClocked(AF2076)</f>
        <v>0</v>
      </c>
      <c r="AI2076" s="34" t="s">
        <v>136</v>
      </c>
      <c r="AJ2076" s="35" t="s">
        <v>23</v>
      </c>
      <c r="AK2076" s="42">
        <f>parseTime(AI2076)-(AJ2081=INT(RIGHT($F2076, 1)))</f>
        <v>8</v>
      </c>
      <c r="AL2076" s="43">
        <f t="shared" ref="AL2076:AL2080" si="49920">isClocked(AJ2076)</f>
        <v>1</v>
      </c>
      <c r="AM2076" s="34"/>
      <c r="AN2076" s="35"/>
      <c r="AO2076" s="42">
        <f t="shared" ref="AO2076" si="49921">parseTime(AM2076)-(AN2081=INT(RIGHT($F2076, 1)))</f>
        <v>0</v>
      </c>
      <c r="AP2076" s="43">
        <f t="shared" ref="AP2076:AP2080" si="49922">isClocked(AN2076)</f>
        <v>0</v>
      </c>
      <c r="AQ2076" s="34"/>
      <c r="AR2076" s="35"/>
      <c r="AS2076" s="42">
        <f t="shared" ref="AS2076" si="49923">parseTime(AQ2076)-(AR2081=INT(RIGHT($F2076, 1)))</f>
        <v>0</v>
      </c>
      <c r="AT2076" s="43">
        <f t="shared" ref="AT2076:AT2080" si="49924">isClocked(AR2076)</f>
        <v>0</v>
      </c>
      <c r="AU2076" s="34"/>
      <c r="AV2076" s="35"/>
      <c r="AW2076" s="42">
        <f>parseTime(AU2076)-(AV2081=INT(RIGHT($F2076, 1)))</f>
        <v>0</v>
      </c>
      <c r="AX2076" s="43">
        <f t="shared" ref="AX2076:AX2080" si="49925">isClocked(AV2076)</f>
        <v>0</v>
      </c>
      <c r="AY2076" s="34"/>
      <c r="AZ2076" s="35"/>
      <c r="BA2076" s="42">
        <f>parseTime(AY2076)-(AZ2081=INT(RIGHT($F2076, 1)))</f>
        <v>0</v>
      </c>
      <c r="BB2076" s="43">
        <f t="shared" ref="BB2076:BB2080" si="49926">isClocked(AZ2076)</f>
        <v>0</v>
      </c>
      <c r="BC2076" s="34"/>
      <c r="BD2076" s="35"/>
      <c r="BE2076" s="42">
        <f>parseTime(BC2076)-(BD2081=INT(RIGHT($F2076, 1)))</f>
        <v>0</v>
      </c>
      <c r="BF2076" s="43">
        <f t="shared" ref="BF2076:BF2080" si="49927">isClocked(BD2076)</f>
        <v>0</v>
      </c>
      <c r="BG2076" s="34"/>
      <c r="BH2076" s="35"/>
      <c r="BI2076" s="42">
        <f>parseTime(BG2076)-(BH2081=INT(RIGHT($F2076, 1)))</f>
        <v>0</v>
      </c>
      <c r="BJ2076" s="43">
        <f t="shared" ref="BJ2076:BJ2080" si="49928">isClocked(BH2076)</f>
        <v>0</v>
      </c>
      <c r="BK2076" s="34"/>
      <c r="BL2076" s="35"/>
      <c r="BM2076" s="42">
        <f>parseTime(BK2076)-(BL2081=INT(RIGHT($F2076, 1)))</f>
        <v>0</v>
      </c>
      <c r="BN2076" s="43">
        <f t="shared" ref="BN2076:BN2080" si="49929">isClocked(BL2076)</f>
        <v>0</v>
      </c>
      <c r="BO2076" s="34"/>
      <c r="BP2076" s="35"/>
      <c r="BQ2076" s="42">
        <f t="shared" ref="BQ2076" si="49930">parseTime(BO2076)-(BP2081=INT(RIGHT($F2076, 1)))</f>
        <v>0</v>
      </c>
      <c r="BR2076" s="43">
        <f t="shared" ref="BR2076:BR2080" si="49931">isClocked(BP2076)</f>
        <v>0</v>
      </c>
      <c r="BS2076" s="34" t="s">
        <v>136</v>
      </c>
      <c r="BT2076" s="35" t="s">
        <v>23</v>
      </c>
      <c r="BU2076" s="42">
        <f t="shared" ref="BU2076" si="49932">parseTime(BS2076)-(BT2081=INT(RIGHT($F2076, 1)))</f>
        <v>8</v>
      </c>
      <c r="BV2076" s="43">
        <f t="shared" ref="BV2076:BV2080" si="49933">isClocked(BT2076)</f>
        <v>1</v>
      </c>
      <c r="BW2076" s="34" t="s">
        <v>136</v>
      </c>
      <c r="BX2076" s="35" t="s">
        <v>23</v>
      </c>
      <c r="BY2076" s="42">
        <f t="shared" ref="BY2076" si="49934">parseTime(BW2076)-(BX2081=INT(RIGHT($F2076, 1)))</f>
        <v>8</v>
      </c>
      <c r="BZ2076" s="43">
        <f t="shared" ref="BZ2076:BZ2080" si="49935">isClocked(BX2076)</f>
        <v>1</v>
      </c>
      <c r="CA2076" s="34"/>
      <c r="CB2076" s="35"/>
      <c r="CC2076" s="42">
        <f t="shared" ref="CC2076" si="49936">parseTime(CA2076)-(CB2081=INT(RIGHT($F2076, 1)))</f>
        <v>0</v>
      </c>
      <c r="CD2076" s="43">
        <f t="shared" ref="CD2076:CD2080" si="49937">isClocked(CB2076)</f>
        <v>0</v>
      </c>
      <c r="CE2076" s="34"/>
      <c r="CF2076" s="35"/>
      <c r="CG2076" s="42">
        <f t="shared" ref="CG2076" si="49938">parseTime(CE2076)-(CF2081=INT(RIGHT($F2076, 1)))</f>
        <v>0</v>
      </c>
      <c r="CH2076" s="43">
        <f t="shared" ref="CH2076:CH2080" si="49939">isClocked(CF2076)</f>
        <v>0</v>
      </c>
    </row>
    <row r="2077" spans="1:86" x14ac:dyDescent="0.25">
      <c r="A2077" s="56" t="s">
        <v>0</v>
      </c>
      <c r="B2077" s="57">
        <f t="shared" ca="1" si="49077"/>
        <v>64</v>
      </c>
      <c r="C2077" s="14" t="s">
        <v>252</v>
      </c>
      <c r="D2077" s="14">
        <f t="shared" si="48560"/>
        <v>53.7</v>
      </c>
      <c r="E2077" s="55" t="str">
        <f t="shared" si="49078"/>
        <v>Tuesday</v>
      </c>
      <c r="F2077" s="51" t="s">
        <v>129</v>
      </c>
      <c r="G2077" s="36"/>
      <c r="H2077" s="37"/>
      <c r="I2077" s="44">
        <f t="shared" ref="I2077" si="49940">parseTime(G2077)-(H2081=INT(RIGHT($F2077, 1)))</f>
        <v>0</v>
      </c>
      <c r="J2077" s="45">
        <f t="shared" si="49907"/>
        <v>0</v>
      </c>
      <c r="K2077" s="36"/>
      <c r="L2077" s="37"/>
      <c r="M2077" s="44">
        <f t="shared" ref="M2077" si="49941">parseTime(K2077)-(L2081=INT(RIGHT($F2077, 1)))</f>
        <v>0</v>
      </c>
      <c r="N2077" s="45">
        <f t="shared" si="49909"/>
        <v>0</v>
      </c>
      <c r="O2077" s="36"/>
      <c r="P2077" s="37"/>
      <c r="Q2077" s="44">
        <f t="shared" ref="Q2077" si="49942">parseTime(O2077)-(P2081=INT(RIGHT($F2077, 1)))</f>
        <v>0</v>
      </c>
      <c r="R2077" s="45">
        <f t="shared" si="49911"/>
        <v>0</v>
      </c>
      <c r="S2077" s="36"/>
      <c r="T2077" s="37"/>
      <c r="U2077" s="44">
        <f t="shared" ref="U2077" si="49943">parseTime(S2077)-(T2081=INT(RIGHT($F2077, 1)))</f>
        <v>0</v>
      </c>
      <c r="V2077" s="45">
        <f t="shared" si="49913"/>
        <v>0</v>
      </c>
      <c r="W2077" s="36"/>
      <c r="X2077" s="37"/>
      <c r="Y2077" s="44">
        <f t="shared" ref="Y2077" si="49944">parseTime(W2077)-(X2081=INT(RIGHT($F2077, 1)))</f>
        <v>0</v>
      </c>
      <c r="Z2077" s="45">
        <f t="shared" si="49915"/>
        <v>0</v>
      </c>
      <c r="AA2077" s="36"/>
      <c r="AB2077" s="37"/>
      <c r="AC2077" s="44">
        <f t="shared" ref="AC2077" si="49945">parseTime(AA2077)-(AB2081=INT(RIGHT($F2077, 1)))</f>
        <v>0</v>
      </c>
      <c r="AD2077" s="45">
        <f t="shared" si="49917"/>
        <v>0</v>
      </c>
      <c r="AE2077" s="36"/>
      <c r="AF2077" s="37"/>
      <c r="AG2077" s="44">
        <f t="shared" ref="AG2077" si="49946">parseTime(AE2077)-(AF2081=INT(RIGHT($F2077, 1)))</f>
        <v>0</v>
      </c>
      <c r="AH2077" s="45">
        <f t="shared" si="49919"/>
        <v>0</v>
      </c>
      <c r="AI2077" s="36"/>
      <c r="AJ2077" s="37"/>
      <c r="AK2077" s="44">
        <f>parseTime(AI2077)-(AJ2081=INT(RIGHT($F2077, 1)))</f>
        <v>0</v>
      </c>
      <c r="AL2077" s="45">
        <f t="shared" si="49920"/>
        <v>0</v>
      </c>
      <c r="AM2077" s="36"/>
      <c r="AN2077" s="37"/>
      <c r="AO2077" s="44">
        <f t="shared" ref="AO2077" si="49947">parseTime(AM2077)-(AN2081=INT(RIGHT($F2077, 1)))</f>
        <v>0</v>
      </c>
      <c r="AP2077" s="45">
        <f t="shared" si="49922"/>
        <v>0</v>
      </c>
      <c r="AQ2077" s="36"/>
      <c r="AR2077" s="37"/>
      <c r="AS2077" s="44">
        <f t="shared" ref="AS2077" si="49948">parseTime(AQ2077)-(AR2081=INT(RIGHT($F2077, 1)))</f>
        <v>0</v>
      </c>
      <c r="AT2077" s="45">
        <f t="shared" si="49924"/>
        <v>0</v>
      </c>
      <c r="AU2077" s="36"/>
      <c r="AV2077" s="37"/>
      <c r="AW2077" s="44">
        <f>parseTime(AU2077)-(AV2081=INT(RIGHT($F2077, 1)))</f>
        <v>0</v>
      </c>
      <c r="AX2077" s="45">
        <f t="shared" si="49925"/>
        <v>0</v>
      </c>
      <c r="AY2077" s="36"/>
      <c r="AZ2077" s="37"/>
      <c r="BA2077" s="44">
        <f>parseTime(AY2077)-(AZ2081=INT(RIGHT($F2077, 1)))</f>
        <v>0</v>
      </c>
      <c r="BB2077" s="45">
        <f t="shared" si="49926"/>
        <v>0</v>
      </c>
      <c r="BC2077" s="36"/>
      <c r="BD2077" s="37"/>
      <c r="BE2077" s="44">
        <f>parseTime(BC2077)-(BD2081=INT(RIGHT($F2077, 1)))</f>
        <v>0</v>
      </c>
      <c r="BF2077" s="45">
        <f t="shared" si="49927"/>
        <v>0</v>
      </c>
      <c r="BG2077" s="36"/>
      <c r="BH2077" s="37"/>
      <c r="BI2077" s="44">
        <f>parseTime(BG2077)-(BH2081=INT(RIGHT($F2077, 1)))</f>
        <v>0</v>
      </c>
      <c r="BJ2077" s="45">
        <f t="shared" si="49928"/>
        <v>0</v>
      </c>
      <c r="BK2077" s="36"/>
      <c r="BL2077" s="37"/>
      <c r="BM2077" s="44">
        <f>parseTime(BK2077)-(BL2081=INT(RIGHT($F2077, 1)))</f>
        <v>0</v>
      </c>
      <c r="BN2077" s="45">
        <f t="shared" si="49929"/>
        <v>0</v>
      </c>
      <c r="BO2077" s="36"/>
      <c r="BP2077" s="37"/>
      <c r="BQ2077" s="44">
        <f t="shared" ref="BQ2077" si="49949">parseTime(BO2077)-(BP2081=INT(RIGHT($F2077, 1)))</f>
        <v>0</v>
      </c>
      <c r="BR2077" s="45">
        <f t="shared" si="49931"/>
        <v>0</v>
      </c>
      <c r="BS2077" s="36"/>
      <c r="BT2077" s="37"/>
      <c r="BU2077" s="44">
        <f t="shared" ref="BU2077" si="49950">parseTime(BS2077)-(BT2081=INT(RIGHT($F2077, 1)))</f>
        <v>0</v>
      </c>
      <c r="BV2077" s="45">
        <f t="shared" si="49933"/>
        <v>0</v>
      </c>
      <c r="BW2077" s="36"/>
      <c r="BX2077" s="37"/>
      <c r="BY2077" s="44">
        <f t="shared" ref="BY2077" si="49951">parseTime(BW2077)-(BX2081=INT(RIGHT($F2077, 1)))</f>
        <v>0</v>
      </c>
      <c r="BZ2077" s="45">
        <f t="shared" si="49935"/>
        <v>0</v>
      </c>
      <c r="CA2077" s="36"/>
      <c r="CB2077" s="37"/>
      <c r="CC2077" s="44">
        <f t="shared" ref="CC2077" si="49952">parseTime(CA2077)-(CB2081=INT(RIGHT($F2077, 1)))</f>
        <v>0</v>
      </c>
      <c r="CD2077" s="45">
        <f t="shared" si="49937"/>
        <v>0</v>
      </c>
      <c r="CE2077" s="36"/>
      <c r="CF2077" s="37"/>
      <c r="CG2077" s="44">
        <f t="shared" ref="CG2077" si="49953">parseTime(CE2077)-(CF2081=INT(RIGHT($F2077, 1)))</f>
        <v>0</v>
      </c>
      <c r="CH2077" s="45">
        <f t="shared" si="49939"/>
        <v>0</v>
      </c>
    </row>
    <row r="2078" spans="1:86" x14ac:dyDescent="0.25">
      <c r="A2078" s="56" t="s">
        <v>117</v>
      </c>
      <c r="B2078" s="57">
        <f t="shared" ref="B2078" ca="1" si="49954">roleHours(G2076:CH2082, "MFD")</f>
        <v>64</v>
      </c>
      <c r="C2078" s="14">
        <f t="shared" ref="C2078:C2081" ca="1" si="49955">B2078/8</f>
        <v>8</v>
      </c>
      <c r="D2078" s="14">
        <f t="shared" ref="D2078" ca="1" si="49956">B2077-D2077</f>
        <v>10.299999999999997</v>
      </c>
      <c r="E2078" s="20" t="s">
        <v>127</v>
      </c>
      <c r="F2078" s="51" t="s">
        <v>130</v>
      </c>
      <c r="G2078" s="36"/>
      <c r="H2078" s="37"/>
      <c r="I2078" s="44">
        <f t="shared" ref="I2078" si="49957">parseTime(G2078)-(H2081=INT(RIGHT($F2078, 1)))</f>
        <v>0</v>
      </c>
      <c r="J2078" s="45">
        <f t="shared" si="49907"/>
        <v>0</v>
      </c>
      <c r="K2078" s="36"/>
      <c r="L2078" s="37"/>
      <c r="M2078" s="44">
        <f t="shared" ref="M2078" si="49958">parseTime(K2078)-(L2081=INT(RIGHT($F2078, 1)))</f>
        <v>0</v>
      </c>
      <c r="N2078" s="45">
        <f t="shared" si="49909"/>
        <v>0</v>
      </c>
      <c r="O2078" s="36"/>
      <c r="P2078" s="37"/>
      <c r="Q2078" s="44">
        <f t="shared" ref="Q2078" si="49959">parseTime(O2078)-(P2081=INT(RIGHT($F2078, 1)))</f>
        <v>0</v>
      </c>
      <c r="R2078" s="45">
        <f t="shared" si="49911"/>
        <v>0</v>
      </c>
      <c r="S2078" s="36"/>
      <c r="T2078" s="37"/>
      <c r="U2078" s="44">
        <f t="shared" ref="U2078" si="49960">parseTime(S2078)-(T2081=INT(RIGHT($F2078, 1)))</f>
        <v>0</v>
      </c>
      <c r="V2078" s="45">
        <f t="shared" si="49913"/>
        <v>0</v>
      </c>
      <c r="W2078" s="36"/>
      <c r="X2078" s="37"/>
      <c r="Y2078" s="44">
        <f t="shared" ref="Y2078" si="49961">parseTime(W2078)-(X2081=INT(RIGHT($F2078, 1)))</f>
        <v>0</v>
      </c>
      <c r="Z2078" s="45">
        <f t="shared" si="49915"/>
        <v>0</v>
      </c>
      <c r="AA2078" s="36"/>
      <c r="AB2078" s="37"/>
      <c r="AC2078" s="44">
        <f t="shared" ref="AC2078" si="49962">parseTime(AA2078)-(AB2081=INT(RIGHT($F2078, 1)))</f>
        <v>0</v>
      </c>
      <c r="AD2078" s="45">
        <f t="shared" si="49917"/>
        <v>0</v>
      </c>
      <c r="AE2078" s="36"/>
      <c r="AF2078" s="37"/>
      <c r="AG2078" s="44">
        <f t="shared" ref="AG2078" si="49963">parseTime(AE2078)-(AF2081=INT(RIGHT($F2078, 1)))</f>
        <v>0</v>
      </c>
      <c r="AH2078" s="45">
        <f t="shared" si="49919"/>
        <v>0</v>
      </c>
      <c r="AI2078" s="36"/>
      <c r="AJ2078" s="37"/>
      <c r="AK2078" s="44">
        <f>parseTime(AI2078)-(AJ2081=INT(RIGHT($F2078, 1)))</f>
        <v>0</v>
      </c>
      <c r="AL2078" s="45">
        <f t="shared" si="49920"/>
        <v>0</v>
      </c>
      <c r="AM2078" s="36"/>
      <c r="AN2078" s="37"/>
      <c r="AO2078" s="44">
        <f t="shared" ref="AO2078" si="49964">parseTime(AM2078)-(AN2081=INT(RIGHT($F2078, 1)))</f>
        <v>0</v>
      </c>
      <c r="AP2078" s="45">
        <f t="shared" si="49922"/>
        <v>0</v>
      </c>
      <c r="AQ2078" s="36"/>
      <c r="AR2078" s="37"/>
      <c r="AS2078" s="44">
        <f t="shared" ref="AS2078" si="49965">parseTime(AQ2078)-(AR2081=INT(RIGHT($F2078, 1)))</f>
        <v>0</v>
      </c>
      <c r="AT2078" s="45">
        <f t="shared" si="49924"/>
        <v>0</v>
      </c>
      <c r="AU2078" s="36"/>
      <c r="AV2078" s="37"/>
      <c r="AW2078" s="44">
        <f>parseTime(AU2078)-(AV2081=INT(RIGHT($F2078, 1)))</f>
        <v>0</v>
      </c>
      <c r="AX2078" s="45">
        <f t="shared" si="49925"/>
        <v>0</v>
      </c>
      <c r="AY2078" s="36"/>
      <c r="AZ2078" s="37"/>
      <c r="BA2078" s="44">
        <f>parseTime(AY2078)-(AZ2081=INT(RIGHT($F2078, 1)))</f>
        <v>0</v>
      </c>
      <c r="BB2078" s="45">
        <f t="shared" si="49926"/>
        <v>0</v>
      </c>
      <c r="BC2078" s="36"/>
      <c r="BD2078" s="37"/>
      <c r="BE2078" s="44">
        <f>parseTime(BC2078)-(BD2081=INT(RIGHT($F2078, 1)))</f>
        <v>0</v>
      </c>
      <c r="BF2078" s="45">
        <f t="shared" si="49927"/>
        <v>0</v>
      </c>
      <c r="BG2078" s="36"/>
      <c r="BH2078" s="37"/>
      <c r="BI2078" s="44">
        <f>parseTime(BG2078)-(BH2081=INT(RIGHT($F2078, 1)))</f>
        <v>0</v>
      </c>
      <c r="BJ2078" s="45">
        <f t="shared" si="49928"/>
        <v>0</v>
      </c>
      <c r="BK2078" s="36"/>
      <c r="BL2078" s="37"/>
      <c r="BM2078" s="44">
        <f>parseTime(BK2078)-(BL2081=INT(RIGHT($F2078, 1)))</f>
        <v>0</v>
      </c>
      <c r="BN2078" s="45">
        <f t="shared" si="49929"/>
        <v>0</v>
      </c>
      <c r="BO2078" s="36"/>
      <c r="BP2078" s="37"/>
      <c r="BQ2078" s="44">
        <f t="shared" ref="BQ2078" si="49966">parseTime(BO2078)-(BP2081=INT(RIGHT($F2078, 1)))</f>
        <v>0</v>
      </c>
      <c r="BR2078" s="45">
        <f t="shared" si="49931"/>
        <v>0</v>
      </c>
      <c r="BS2078" s="36"/>
      <c r="BT2078" s="37"/>
      <c r="BU2078" s="44">
        <f t="shared" ref="BU2078" si="49967">parseTime(BS2078)-(BT2081=INT(RIGHT($F2078, 1)))</f>
        <v>0</v>
      </c>
      <c r="BV2078" s="45">
        <f t="shared" si="49933"/>
        <v>0</v>
      </c>
      <c r="BW2078" s="36"/>
      <c r="BX2078" s="37"/>
      <c r="BY2078" s="44">
        <f t="shared" ref="BY2078" si="49968">parseTime(BW2078)-(BX2081=INT(RIGHT($F2078, 1)))</f>
        <v>0</v>
      </c>
      <c r="BZ2078" s="45">
        <f t="shared" si="49935"/>
        <v>0</v>
      </c>
      <c r="CA2078" s="36"/>
      <c r="CB2078" s="37"/>
      <c r="CC2078" s="44">
        <f t="shared" ref="CC2078" si="49969">parseTime(CA2078)-(CB2081=INT(RIGHT($F2078, 1)))</f>
        <v>0</v>
      </c>
      <c r="CD2078" s="45">
        <f t="shared" si="49937"/>
        <v>0</v>
      </c>
      <c r="CE2078" s="36"/>
      <c r="CF2078" s="37"/>
      <c r="CG2078" s="44">
        <f t="shared" ref="CG2078" si="49970">parseTime(CE2078)-(CF2081=INT(RIGHT($F2078, 1)))</f>
        <v>0</v>
      </c>
      <c r="CH2078" s="45">
        <f t="shared" si="49939"/>
        <v>0</v>
      </c>
    </row>
    <row r="2079" spans="1:86" x14ac:dyDescent="0.25">
      <c r="A2079" s="56"/>
      <c r="B2079" s="57"/>
      <c r="C2079" s="14">
        <f t="shared" si="49955"/>
        <v>0</v>
      </c>
      <c r="D2079" s="14" t="s">
        <v>259</v>
      </c>
      <c r="E2079" s="20">
        <v>4.25</v>
      </c>
      <c r="F2079" s="51" t="s">
        <v>131</v>
      </c>
      <c r="G2079" s="36"/>
      <c r="H2079" s="37"/>
      <c r="I2079" s="44">
        <f t="shared" ref="I2079" si="49971">parseTime(G2079)-(H2081=INT(RIGHT($F2079, 1)))</f>
        <v>0</v>
      </c>
      <c r="J2079" s="45">
        <f t="shared" si="49907"/>
        <v>0</v>
      </c>
      <c r="K2079" s="36"/>
      <c r="L2079" s="37"/>
      <c r="M2079" s="44">
        <f t="shared" ref="M2079" si="49972">parseTime(K2079)-(L2081=INT(RIGHT($F2079, 1)))</f>
        <v>0</v>
      </c>
      <c r="N2079" s="45">
        <f t="shared" si="49909"/>
        <v>0</v>
      </c>
      <c r="O2079" s="36"/>
      <c r="P2079" s="37"/>
      <c r="Q2079" s="44">
        <f t="shared" ref="Q2079" si="49973">parseTime(O2079)-(P2081=INT(RIGHT($F2079, 1)))</f>
        <v>0</v>
      </c>
      <c r="R2079" s="45">
        <f t="shared" si="49911"/>
        <v>0</v>
      </c>
      <c r="S2079" s="36"/>
      <c r="T2079" s="37"/>
      <c r="U2079" s="44">
        <f t="shared" ref="U2079" si="49974">parseTime(S2079)-(T2081=INT(RIGHT($F2079, 1)))</f>
        <v>0</v>
      </c>
      <c r="V2079" s="45">
        <f t="shared" si="49913"/>
        <v>0</v>
      </c>
      <c r="W2079" s="36"/>
      <c r="X2079" s="37"/>
      <c r="Y2079" s="44">
        <f t="shared" ref="Y2079" si="49975">parseTime(W2079)-(X2081=INT(RIGHT($F2079, 1)))</f>
        <v>0</v>
      </c>
      <c r="Z2079" s="45">
        <f t="shared" si="49915"/>
        <v>0</v>
      </c>
      <c r="AA2079" s="36"/>
      <c r="AB2079" s="37"/>
      <c r="AC2079" s="44">
        <f t="shared" ref="AC2079" si="49976">parseTime(AA2079)-(AB2081=INT(RIGHT($F2079, 1)))</f>
        <v>0</v>
      </c>
      <c r="AD2079" s="45">
        <f t="shared" si="49917"/>
        <v>0</v>
      </c>
      <c r="AE2079" s="36"/>
      <c r="AF2079" s="37"/>
      <c r="AG2079" s="44">
        <f t="shared" ref="AG2079" si="49977">parseTime(AE2079)-(AF2081=INT(RIGHT($F2079, 1)))</f>
        <v>0</v>
      </c>
      <c r="AH2079" s="45">
        <f t="shared" si="49919"/>
        <v>0</v>
      </c>
      <c r="AI2079" s="36"/>
      <c r="AJ2079" s="37"/>
      <c r="AK2079" s="44">
        <f>parseTime(AI2079)-(AJ2081=INT(RIGHT($F2079, 1)))</f>
        <v>0</v>
      </c>
      <c r="AL2079" s="45">
        <f t="shared" si="49920"/>
        <v>0</v>
      </c>
      <c r="AM2079" s="36"/>
      <c r="AN2079" s="37"/>
      <c r="AO2079" s="44">
        <f t="shared" ref="AO2079" si="49978">parseTime(AM2079)-(AN2081=INT(RIGHT($F2079, 1)))</f>
        <v>0</v>
      </c>
      <c r="AP2079" s="45">
        <f t="shared" si="49922"/>
        <v>0</v>
      </c>
      <c r="AQ2079" s="36"/>
      <c r="AR2079" s="37"/>
      <c r="AS2079" s="44">
        <f t="shared" ref="AS2079" si="49979">parseTime(AQ2079)-(AR2081=INT(RIGHT($F2079, 1)))</f>
        <v>0</v>
      </c>
      <c r="AT2079" s="45">
        <f t="shared" si="49924"/>
        <v>0</v>
      </c>
      <c r="AU2079" s="36"/>
      <c r="AV2079" s="37"/>
      <c r="AW2079" s="44">
        <f>parseTime(AU2079)-(AV2081=INT(RIGHT($F2079, 1)))</f>
        <v>0</v>
      </c>
      <c r="AX2079" s="45">
        <f t="shared" si="49925"/>
        <v>0</v>
      </c>
      <c r="AY2079" s="36"/>
      <c r="AZ2079" s="37"/>
      <c r="BA2079" s="44">
        <f>parseTime(AY2079)-(AZ2081=INT(RIGHT($F2079, 1)))</f>
        <v>0</v>
      </c>
      <c r="BB2079" s="45">
        <f t="shared" si="49926"/>
        <v>0</v>
      </c>
      <c r="BC2079" s="36"/>
      <c r="BD2079" s="37"/>
      <c r="BE2079" s="44">
        <f>parseTime(BC2079)-(BD2081=INT(RIGHT($F2079, 1)))</f>
        <v>0</v>
      </c>
      <c r="BF2079" s="45">
        <f t="shared" si="49927"/>
        <v>0</v>
      </c>
      <c r="BG2079" s="36"/>
      <c r="BH2079" s="37"/>
      <c r="BI2079" s="44">
        <f>parseTime(BG2079)-(BH2081=INT(RIGHT($F2079, 1)))</f>
        <v>0</v>
      </c>
      <c r="BJ2079" s="45">
        <f t="shared" si="49928"/>
        <v>0</v>
      </c>
      <c r="BK2079" s="36"/>
      <c r="BL2079" s="37"/>
      <c r="BM2079" s="44">
        <f>parseTime(BK2079)-(BL2081=INT(RIGHT($F2079, 1)))</f>
        <v>0</v>
      </c>
      <c r="BN2079" s="45">
        <f t="shared" si="49929"/>
        <v>0</v>
      </c>
      <c r="BO2079" s="36"/>
      <c r="BP2079" s="37"/>
      <c r="BQ2079" s="44">
        <f t="shared" ref="BQ2079" si="49980">parseTime(BO2079)-(BP2081=INT(RIGHT($F2079, 1)))</f>
        <v>0</v>
      </c>
      <c r="BR2079" s="45">
        <f t="shared" si="49931"/>
        <v>0</v>
      </c>
      <c r="BS2079" s="36"/>
      <c r="BT2079" s="37"/>
      <c r="BU2079" s="44">
        <f t="shared" ref="BU2079" si="49981">parseTime(BS2079)-(BT2081=INT(RIGHT($F2079, 1)))</f>
        <v>0</v>
      </c>
      <c r="BV2079" s="45">
        <f t="shared" si="49933"/>
        <v>0</v>
      </c>
      <c r="BW2079" s="36"/>
      <c r="BX2079" s="37"/>
      <c r="BY2079" s="44">
        <f t="shared" ref="BY2079" si="49982">parseTime(BW2079)-(BX2081=INT(RIGHT($F2079, 1)))</f>
        <v>0</v>
      </c>
      <c r="BZ2079" s="45">
        <f t="shared" si="49935"/>
        <v>0</v>
      </c>
      <c r="CA2079" s="36"/>
      <c r="CB2079" s="37"/>
      <c r="CC2079" s="44">
        <f t="shared" ref="CC2079" si="49983">parseTime(CA2079)-(CB2081=INT(RIGHT($F2079, 1)))</f>
        <v>0</v>
      </c>
      <c r="CD2079" s="45">
        <f t="shared" si="49937"/>
        <v>0</v>
      </c>
      <c r="CE2079" s="36"/>
      <c r="CF2079" s="37"/>
      <c r="CG2079" s="44">
        <f t="shared" ref="CG2079" si="49984">parseTime(CE2079)-(CF2081=INT(RIGHT($F2079, 1)))</f>
        <v>0</v>
      </c>
      <c r="CH2079" s="45">
        <f t="shared" si="49939"/>
        <v>0</v>
      </c>
    </row>
    <row r="2080" spans="1:86" x14ac:dyDescent="0.25">
      <c r="A2080" s="56" t="s">
        <v>119</v>
      </c>
      <c r="B2080" s="57">
        <f t="shared" ref="B2080" ca="1" si="49985">roleHours(G2076:CH2082, "MCC")</f>
        <v>0</v>
      </c>
      <c r="C2080" s="14">
        <f t="shared" ca="1" si="49955"/>
        <v>0</v>
      </c>
      <c r="D2080" s="14" t="s">
        <v>260</v>
      </c>
      <c r="E2080" s="20">
        <v>4.6500000000000004</v>
      </c>
      <c r="F2080" s="51" t="s">
        <v>132</v>
      </c>
      <c r="G2080" s="36"/>
      <c r="H2080" s="37"/>
      <c r="I2080" s="44">
        <f t="shared" ref="I2080" si="49986">parseTime(G2080)-(H2081=INT(RIGHT($F2080, 1)))</f>
        <v>0</v>
      </c>
      <c r="J2080" s="45">
        <f t="shared" si="49907"/>
        <v>0</v>
      </c>
      <c r="K2080" s="36"/>
      <c r="L2080" s="37"/>
      <c r="M2080" s="44">
        <f t="shared" ref="M2080" si="49987">parseTime(K2080)-(L2081=INT(RIGHT($F2080, 1)))</f>
        <v>0</v>
      </c>
      <c r="N2080" s="45">
        <f t="shared" si="49909"/>
        <v>0</v>
      </c>
      <c r="O2080" s="36"/>
      <c r="P2080" s="37"/>
      <c r="Q2080" s="44">
        <f t="shared" ref="Q2080" si="49988">parseTime(O2080)-(P2081=INT(RIGHT($F2080, 1)))</f>
        <v>0</v>
      </c>
      <c r="R2080" s="45">
        <f t="shared" si="49911"/>
        <v>0</v>
      </c>
      <c r="S2080" s="36"/>
      <c r="T2080" s="37"/>
      <c r="U2080" s="44">
        <f t="shared" ref="U2080" si="49989">parseTime(S2080)-(T2081=INT(RIGHT($F2080, 1)))</f>
        <v>0</v>
      </c>
      <c r="V2080" s="45">
        <f t="shared" si="49913"/>
        <v>0</v>
      </c>
      <c r="W2080" s="36"/>
      <c r="X2080" s="37"/>
      <c r="Y2080" s="44">
        <f t="shared" ref="Y2080" si="49990">parseTime(W2080)-(X2081=INT(RIGHT($F2080, 1)))</f>
        <v>0</v>
      </c>
      <c r="Z2080" s="45">
        <f t="shared" si="49915"/>
        <v>0</v>
      </c>
      <c r="AA2080" s="36"/>
      <c r="AB2080" s="37"/>
      <c r="AC2080" s="44">
        <f t="shared" ref="AC2080" si="49991">parseTime(AA2080)-(AB2081=INT(RIGHT($F2080, 1)))</f>
        <v>0</v>
      </c>
      <c r="AD2080" s="45">
        <f t="shared" si="49917"/>
        <v>0</v>
      </c>
      <c r="AE2080" s="36"/>
      <c r="AF2080" s="37"/>
      <c r="AG2080" s="44">
        <f t="shared" ref="AG2080" si="49992">parseTime(AE2080)-(AF2081=INT(RIGHT($F2080, 1)))</f>
        <v>0</v>
      </c>
      <c r="AH2080" s="45">
        <f t="shared" si="49919"/>
        <v>0</v>
      </c>
      <c r="AI2080" s="36"/>
      <c r="AJ2080" s="37"/>
      <c r="AK2080" s="44">
        <f>parseTime(AI2080)-(AJ2081=INT(RIGHT($F2080, 1)))</f>
        <v>0</v>
      </c>
      <c r="AL2080" s="45">
        <f t="shared" si="49920"/>
        <v>0</v>
      </c>
      <c r="AM2080" s="36"/>
      <c r="AN2080" s="37"/>
      <c r="AO2080" s="44">
        <f t="shared" ref="AO2080" si="49993">parseTime(AM2080)-(AN2081=INT(RIGHT($F2080, 1)))</f>
        <v>0</v>
      </c>
      <c r="AP2080" s="45">
        <f t="shared" si="49922"/>
        <v>0</v>
      </c>
      <c r="AQ2080" s="36"/>
      <c r="AR2080" s="37"/>
      <c r="AS2080" s="44">
        <f t="shared" ref="AS2080" si="49994">parseTime(AQ2080)-(AR2081=INT(RIGHT($F2080, 1)))</f>
        <v>0</v>
      </c>
      <c r="AT2080" s="45">
        <f t="shared" si="49924"/>
        <v>0</v>
      </c>
      <c r="AU2080" s="36"/>
      <c r="AV2080" s="37"/>
      <c r="AW2080" s="44">
        <f>parseTime(AU2080)-(AV2081=INT(RIGHT($F2080, 1)))</f>
        <v>0</v>
      </c>
      <c r="AX2080" s="45">
        <f t="shared" si="49925"/>
        <v>0</v>
      </c>
      <c r="AY2080" s="36"/>
      <c r="AZ2080" s="37"/>
      <c r="BA2080" s="44">
        <f>parseTime(AY2080)-(AZ2081=INT(RIGHT($F2080, 1)))</f>
        <v>0</v>
      </c>
      <c r="BB2080" s="45">
        <f t="shared" si="49926"/>
        <v>0</v>
      </c>
      <c r="BC2080" s="36"/>
      <c r="BD2080" s="37"/>
      <c r="BE2080" s="44">
        <f>parseTime(BC2080)-(BD2081=INT(RIGHT($F2080, 1)))</f>
        <v>0</v>
      </c>
      <c r="BF2080" s="45">
        <f t="shared" si="49927"/>
        <v>0</v>
      </c>
      <c r="BG2080" s="36"/>
      <c r="BH2080" s="37"/>
      <c r="BI2080" s="44">
        <f>parseTime(BG2080)-(BH2081=INT(RIGHT($F2080, 1)))</f>
        <v>0</v>
      </c>
      <c r="BJ2080" s="45">
        <f t="shared" si="49928"/>
        <v>0</v>
      </c>
      <c r="BK2080" s="36"/>
      <c r="BL2080" s="37"/>
      <c r="BM2080" s="44">
        <f>parseTime(BK2080)-(BL2081=INT(RIGHT($F2080, 1)))</f>
        <v>0</v>
      </c>
      <c r="BN2080" s="45">
        <f t="shared" si="49929"/>
        <v>0</v>
      </c>
      <c r="BO2080" s="36"/>
      <c r="BP2080" s="37"/>
      <c r="BQ2080" s="44">
        <f t="shared" ref="BQ2080" si="49995">parseTime(BO2080)-(BP2081=INT(RIGHT($F2080, 1)))</f>
        <v>0</v>
      </c>
      <c r="BR2080" s="45">
        <f t="shared" si="49931"/>
        <v>0</v>
      </c>
      <c r="BS2080" s="36"/>
      <c r="BT2080" s="37"/>
      <c r="BU2080" s="44">
        <f t="shared" ref="BU2080" si="49996">parseTime(BS2080)-(BT2081=INT(RIGHT($F2080, 1)))</f>
        <v>0</v>
      </c>
      <c r="BV2080" s="45">
        <f t="shared" si="49933"/>
        <v>0</v>
      </c>
      <c r="BW2080" s="36"/>
      <c r="BX2080" s="37"/>
      <c r="BY2080" s="44">
        <f t="shared" ref="BY2080" si="49997">parseTime(BW2080)-(BX2081=INT(RIGHT($F2080, 1)))</f>
        <v>0</v>
      </c>
      <c r="BZ2080" s="45">
        <f t="shared" si="49935"/>
        <v>0</v>
      </c>
      <c r="CA2080" s="36"/>
      <c r="CB2080" s="37"/>
      <c r="CC2080" s="44">
        <f t="shared" ref="CC2080" si="49998">parseTime(CA2080)-(CB2081=INT(RIGHT($F2080, 1)))</f>
        <v>0</v>
      </c>
      <c r="CD2080" s="45">
        <f t="shared" si="49937"/>
        <v>0</v>
      </c>
      <c r="CE2080" s="36"/>
      <c r="CF2080" s="37"/>
      <c r="CG2080" s="44">
        <f t="shared" ref="CG2080" si="49999">parseTime(CE2080)-(CF2081=INT(RIGHT($F2080, 1)))</f>
        <v>0</v>
      </c>
      <c r="CH2080" s="45">
        <f t="shared" si="49939"/>
        <v>0</v>
      </c>
    </row>
    <row r="2081" spans="1:86" x14ac:dyDescent="0.25">
      <c r="A2081" s="56"/>
      <c r="B2081" s="57"/>
      <c r="C2081" s="14">
        <f t="shared" si="49955"/>
        <v>0</v>
      </c>
      <c r="D2081" s="14"/>
      <c r="E2081" s="20">
        <f t="shared" ref="E2081" si="50000">((7.5/2)-0.5+E2080)*8</f>
        <v>63.2</v>
      </c>
      <c r="F2081" s="51"/>
      <c r="G2081" s="46" t="s">
        <v>134</v>
      </c>
      <c r="H2081" s="38">
        <f t="shared" ref="H2081" si="50001">lunchAdjust(G2076:H2080)</f>
        <v>1</v>
      </c>
      <c r="I2081" s="48" t="s">
        <v>0</v>
      </c>
      <c r="J2081" s="39">
        <f t="shared" ref="J2081" si="50002">SUMPRODUCT(I2076:I2080*J2076:J2080)</f>
        <v>8</v>
      </c>
      <c r="K2081" s="46" t="s">
        <v>134</v>
      </c>
      <c r="L2081" s="38">
        <f t="shared" ref="L2081" si="50003">lunchAdjust(K2076:L2080)</f>
        <v>1</v>
      </c>
      <c r="M2081" s="48" t="s">
        <v>0</v>
      </c>
      <c r="N2081" s="39">
        <f t="shared" ref="N2081" si="50004">SUMPRODUCT(M2076:M2080*N2076:N2080)</f>
        <v>8</v>
      </c>
      <c r="O2081" s="46" t="s">
        <v>134</v>
      </c>
      <c r="P2081" s="38">
        <f t="shared" ref="P2081" si="50005">lunchAdjust(O2076:P2080)</f>
        <v>1</v>
      </c>
      <c r="Q2081" s="48" t="s">
        <v>0</v>
      </c>
      <c r="R2081" s="39">
        <f t="shared" ref="R2081" si="50006">SUMPRODUCT(Q2076:Q2080*R2076:R2080)</f>
        <v>8</v>
      </c>
      <c r="S2081" s="46" t="s">
        <v>134</v>
      </c>
      <c r="T2081" s="38">
        <f t="shared" ref="T2081" si="50007">lunchAdjust(S2076:T2080)</f>
        <v>1</v>
      </c>
      <c r="U2081" s="48" t="s">
        <v>0</v>
      </c>
      <c r="V2081" s="39">
        <f t="shared" ref="V2081" si="50008">SUMPRODUCT(U2076:U2080*V2076:V2080)</f>
        <v>8</v>
      </c>
      <c r="W2081" s="46" t="s">
        <v>134</v>
      </c>
      <c r="X2081" s="38">
        <f t="shared" ref="X2081" si="50009">lunchAdjust(W2076:X2080)</f>
        <v>0</v>
      </c>
      <c r="Y2081" s="48" t="s">
        <v>0</v>
      </c>
      <c r="Z2081" s="39">
        <f t="shared" ref="Z2081" si="50010">SUMPRODUCT(Y2076:Y2080*Z2076:Z2080)</f>
        <v>0</v>
      </c>
      <c r="AA2081" s="46" t="s">
        <v>134</v>
      </c>
      <c r="AB2081" s="38">
        <f t="shared" ref="AB2081" si="50011">lunchAdjust(AA2076:AB2080)</f>
        <v>1</v>
      </c>
      <c r="AC2081" s="48" t="s">
        <v>0</v>
      </c>
      <c r="AD2081" s="39">
        <f t="shared" ref="AD2081" si="50012">SUMPRODUCT(AC2076:AC2080*AD2076:AD2080)</f>
        <v>8</v>
      </c>
      <c r="AE2081" s="46" t="s">
        <v>134</v>
      </c>
      <c r="AF2081" s="38">
        <f t="shared" ref="AF2081" si="50013">lunchAdjust(AE2076:AF2080)</f>
        <v>0</v>
      </c>
      <c r="AG2081" s="48" t="s">
        <v>0</v>
      </c>
      <c r="AH2081" s="39">
        <f t="shared" ref="AH2081" si="50014">SUMPRODUCT(AG2076:AG2080*AH2076:AH2080)</f>
        <v>0</v>
      </c>
      <c r="AI2081" s="46" t="s">
        <v>134</v>
      </c>
      <c r="AJ2081" s="38">
        <f t="shared" ref="AJ2081" si="50015">lunchAdjust(AI2076:AJ2080)</f>
        <v>1</v>
      </c>
      <c r="AK2081" s="48" t="s">
        <v>0</v>
      </c>
      <c r="AL2081" s="39">
        <f t="shared" ref="AL2081" si="50016">SUMPRODUCT(AK2076:AK2080*AL2076:AL2080)</f>
        <v>8</v>
      </c>
      <c r="AM2081" s="46" t="s">
        <v>134</v>
      </c>
      <c r="AN2081" s="38">
        <f t="shared" ref="AN2081" si="50017">lunchAdjust(AM2076:AN2080)</f>
        <v>0</v>
      </c>
      <c r="AO2081" s="48" t="s">
        <v>0</v>
      </c>
      <c r="AP2081" s="39">
        <f t="shared" ref="AP2081" si="50018">SUMPRODUCT(AO2076:AO2080*AP2076:AP2080)</f>
        <v>0</v>
      </c>
      <c r="AQ2081" s="46" t="s">
        <v>134</v>
      </c>
      <c r="AR2081" s="38">
        <f t="shared" ref="AR2081" si="50019">lunchAdjust(AQ2076:AR2080)</f>
        <v>0</v>
      </c>
      <c r="AS2081" s="48" t="s">
        <v>0</v>
      </c>
      <c r="AT2081" s="39">
        <f t="shared" ref="AT2081" si="50020">SUMPRODUCT(AS2076:AS2080*AT2076:AT2080)</f>
        <v>0</v>
      </c>
      <c r="AU2081" s="46" t="s">
        <v>134</v>
      </c>
      <c r="AV2081" s="38">
        <f t="shared" ref="AV2081" si="50021">lunchAdjust(AU2076:AV2080)</f>
        <v>0</v>
      </c>
      <c r="AW2081" s="48" t="s">
        <v>0</v>
      </c>
      <c r="AX2081" s="39">
        <f t="shared" ref="AX2081" si="50022">SUMPRODUCT(AW2076:AW2080*AX2076:AX2080)</f>
        <v>0</v>
      </c>
      <c r="AY2081" s="46" t="s">
        <v>134</v>
      </c>
      <c r="AZ2081" s="38">
        <f t="shared" ref="AZ2081" si="50023">lunchAdjust(AY2076:AZ2080)</f>
        <v>0</v>
      </c>
      <c r="BA2081" s="48" t="s">
        <v>0</v>
      </c>
      <c r="BB2081" s="39">
        <f t="shared" ref="BB2081" si="50024">SUMPRODUCT(BA2076:BA2080*BB2076:BB2080)</f>
        <v>0</v>
      </c>
      <c r="BC2081" s="46" t="s">
        <v>134</v>
      </c>
      <c r="BD2081" s="38">
        <f t="shared" ref="BD2081" si="50025">lunchAdjust(BC2076:BD2080)</f>
        <v>0</v>
      </c>
      <c r="BE2081" s="48" t="s">
        <v>0</v>
      </c>
      <c r="BF2081" s="39">
        <f t="shared" ref="BF2081" si="50026">SUMPRODUCT(BE2076:BE2080*BF2076:BF2080)</f>
        <v>0</v>
      </c>
      <c r="BG2081" s="46" t="s">
        <v>134</v>
      </c>
      <c r="BH2081" s="38">
        <f t="shared" ref="BH2081" si="50027">lunchAdjust(BG2076:BH2080)</f>
        <v>0</v>
      </c>
      <c r="BI2081" s="48" t="s">
        <v>0</v>
      </c>
      <c r="BJ2081" s="39">
        <f t="shared" ref="BJ2081" si="50028">SUMPRODUCT(BI2076:BI2080*BJ2076:BJ2080)</f>
        <v>0</v>
      </c>
      <c r="BK2081" s="46" t="s">
        <v>134</v>
      </c>
      <c r="BL2081" s="38">
        <f t="shared" ref="BL2081" si="50029">lunchAdjust(BK2076:BL2080)</f>
        <v>0</v>
      </c>
      <c r="BM2081" s="48" t="s">
        <v>0</v>
      </c>
      <c r="BN2081" s="39">
        <f t="shared" ref="BN2081" si="50030">SUMPRODUCT(BM2076:BM2080*BN2076:BN2080)</f>
        <v>0</v>
      </c>
      <c r="BO2081" s="46" t="s">
        <v>134</v>
      </c>
      <c r="BP2081" s="38">
        <f t="shared" ref="BP2081" si="50031">lunchAdjust(BO2076:BP2080)</f>
        <v>0</v>
      </c>
      <c r="BQ2081" s="48" t="s">
        <v>0</v>
      </c>
      <c r="BR2081" s="39">
        <f t="shared" ref="BR2081" si="50032">SUMPRODUCT(BQ2076:BQ2080*BR2076:BR2080)</f>
        <v>0</v>
      </c>
      <c r="BS2081" s="46" t="s">
        <v>134</v>
      </c>
      <c r="BT2081" s="38">
        <f t="shared" ref="BT2081" si="50033">lunchAdjust(BS2076:BT2080)</f>
        <v>1</v>
      </c>
      <c r="BU2081" s="48" t="s">
        <v>0</v>
      </c>
      <c r="BV2081" s="39">
        <f t="shared" ref="BV2081" si="50034">SUMPRODUCT(BU2076:BU2080*BV2076:BV2080)</f>
        <v>8</v>
      </c>
      <c r="BW2081" s="46" t="s">
        <v>134</v>
      </c>
      <c r="BX2081" s="38">
        <f t="shared" ref="BX2081" si="50035">lunchAdjust(BW2076:BX2080)</f>
        <v>1</v>
      </c>
      <c r="BY2081" s="48" t="s">
        <v>0</v>
      </c>
      <c r="BZ2081" s="39">
        <f t="shared" ref="BZ2081" si="50036">SUMPRODUCT(BY2076:BY2080*BZ2076:BZ2080)</f>
        <v>8</v>
      </c>
      <c r="CA2081" s="46" t="s">
        <v>134</v>
      </c>
      <c r="CB2081" s="38">
        <f t="shared" ref="CB2081" si="50037">lunchAdjust(CA2076:CB2080)</f>
        <v>0</v>
      </c>
      <c r="CC2081" s="48" t="s">
        <v>0</v>
      </c>
      <c r="CD2081" s="39">
        <f t="shared" ref="CD2081" si="50038">SUMPRODUCT(CC2076:CC2080*CD2076:CD2080)</f>
        <v>0</v>
      </c>
      <c r="CE2081" s="46" t="s">
        <v>134</v>
      </c>
      <c r="CF2081" s="38">
        <f t="shared" ref="CF2081" si="50039">lunchAdjust(CE2076:CF2080)</f>
        <v>0</v>
      </c>
      <c r="CG2081" s="48" t="s">
        <v>0</v>
      </c>
      <c r="CH2081" s="39">
        <f t="shared" ref="CH2081" si="50040">SUMPRODUCT(CG2076:CG2080*CH2076:CH2080)</f>
        <v>0</v>
      </c>
    </row>
    <row r="2082" spans="1:86" ht="15.75" thickBot="1" x14ac:dyDescent="0.3">
      <c r="A2082" s="58" t="s">
        <v>121</v>
      </c>
      <c r="B2082" s="59">
        <f t="shared" ref="B2082" ca="1" si="50041">roleHours(G2076:CH2082, "OUT")</f>
        <v>0</v>
      </c>
      <c r="C2082" s="54" t="s">
        <v>137</v>
      </c>
      <c r="D2082" s="22">
        <f t="shared" ref="D2082" ca="1" si="50042">roleHours(G2076:CH2082, "PTO")</f>
        <v>0</v>
      </c>
      <c r="E2082" s="23">
        <f t="shared" ref="E2082" ca="1" si="50043">E2081-B2077</f>
        <v>-0.79999999999999716</v>
      </c>
      <c r="F2082" s="52"/>
      <c r="G2082" s="47" t="s">
        <v>39</v>
      </c>
      <c r="H2082" s="40">
        <f t="shared" ref="H2082:H2145" si="50044">SUMPRODUCT(I2076:I2080*(H2076:H2080="PTO"))+SUMPRODUCT(I2076:I2080*(H2076:H2080="HOL"))</f>
        <v>0</v>
      </c>
      <c r="I2082" s="49" t="s">
        <v>135</v>
      </c>
      <c r="J2082" s="41">
        <f t="shared" ref="J2082" si="50045">J2081*G$4</f>
        <v>0</v>
      </c>
      <c r="K2082" s="47" t="s">
        <v>39</v>
      </c>
      <c r="L2082" s="40">
        <f t="shared" ref="L2082" si="50046">SUMPRODUCT(M2076:M2080*(L2076:L2080="PTO"))+SUMPRODUCT(M2076:M2080*(L2076:L2080="HOL"))</f>
        <v>0</v>
      </c>
      <c r="M2082" s="49" t="s">
        <v>135</v>
      </c>
      <c r="N2082" s="41">
        <f t="shared" ref="N2082" si="50047">N2081*K$4</f>
        <v>0</v>
      </c>
      <c r="O2082" s="47" t="s">
        <v>39</v>
      </c>
      <c r="P2082" s="40">
        <f t="shared" ref="P2082" si="50048">SUMPRODUCT(Q2076:Q2080*(P2076:P2080="PTO"))+SUMPRODUCT(Q2076:Q2080*(P2076:P2080="HOL"))</f>
        <v>0</v>
      </c>
      <c r="Q2082" s="49" t="s">
        <v>135</v>
      </c>
      <c r="R2082" s="41">
        <f t="shared" ref="R2082" si="50049">R2081*O$4</f>
        <v>8</v>
      </c>
      <c r="S2082" s="47" t="s">
        <v>39</v>
      </c>
      <c r="T2082" s="40">
        <f t="shared" ref="T2082" si="50050">SUMPRODUCT(U2076:U2080*(T2076:T2080="PTO"))+SUMPRODUCT(U2076:U2080*(T2076:T2080="HOL"))</f>
        <v>0</v>
      </c>
      <c r="U2082" s="49" t="s">
        <v>135</v>
      </c>
      <c r="V2082" s="41">
        <f t="shared" ref="V2082" si="50051">V2081*S$4</f>
        <v>0</v>
      </c>
      <c r="W2082" s="47" t="s">
        <v>39</v>
      </c>
      <c r="X2082" s="40">
        <f t="shared" ref="X2082" si="50052">SUMPRODUCT(Y2076:Y2080*(X2076:X2080="PTO"))+SUMPRODUCT(Y2076:Y2080*(X2076:X2080="HOL"))</f>
        <v>0</v>
      </c>
      <c r="Y2082" s="49" t="s">
        <v>135</v>
      </c>
      <c r="Z2082" s="41">
        <f t="shared" ref="Z2082" si="50053">Z2081*W$4</f>
        <v>0</v>
      </c>
      <c r="AA2082" s="47" t="s">
        <v>39</v>
      </c>
      <c r="AB2082" s="40">
        <f t="shared" ref="AB2082" si="50054">SUMPRODUCT(AC2076:AC2080*(AB2076:AB2080="PTO"))+SUMPRODUCT(AC2076:AC2080*(AB2076:AB2080="HOL"))</f>
        <v>0</v>
      </c>
      <c r="AC2082" s="49" t="s">
        <v>135</v>
      </c>
      <c r="AD2082" s="41">
        <f t="shared" ref="AD2082" si="50055">AD2081*AA$4</f>
        <v>8</v>
      </c>
      <c r="AE2082" s="47" t="s">
        <v>39</v>
      </c>
      <c r="AF2082" s="40">
        <f t="shared" ref="AF2082" si="50056">SUMPRODUCT(AG2076:AG2080*(AF2076:AF2080="PTO"))+SUMPRODUCT(AG2076:AG2080*(AF2076:AF2080="HOL"))</f>
        <v>0</v>
      </c>
      <c r="AG2082" s="49" t="s">
        <v>135</v>
      </c>
      <c r="AH2082" s="41">
        <f t="shared" ref="AH2082" si="50057">AH2081*AE$4</f>
        <v>0</v>
      </c>
      <c r="AI2082" s="47" t="s">
        <v>39</v>
      </c>
      <c r="AJ2082" s="40">
        <f t="shared" ref="AJ2082" si="50058">SUMPRODUCT(AK2076:AK2080*(AJ2076:AJ2080="PTO"))+SUMPRODUCT(AK2076:AK2080*(AJ2076:AJ2080="HOL"))</f>
        <v>0</v>
      </c>
      <c r="AK2082" s="49" t="s">
        <v>135</v>
      </c>
      <c r="AL2082" s="41">
        <f>AL2081*AI$4</f>
        <v>8</v>
      </c>
      <c r="AM2082" s="47" t="s">
        <v>39</v>
      </c>
      <c r="AN2082" s="40">
        <f t="shared" ref="AN2082" si="50059">SUMPRODUCT(AO2076:AO2080*(AN2076:AN2080="PTO"))+SUMPRODUCT(AO2076:AO2080*(AN2076:AN2080="HOL"))</f>
        <v>0</v>
      </c>
      <c r="AO2082" s="49" t="s">
        <v>135</v>
      </c>
      <c r="AP2082" s="41">
        <f t="shared" ref="AP2082" si="50060">AP2081*AM$4</f>
        <v>0</v>
      </c>
      <c r="AQ2082" s="47" t="s">
        <v>39</v>
      </c>
      <c r="AR2082" s="40">
        <f t="shared" ref="AR2082" si="50061">SUMPRODUCT(AS2076:AS2080*(AR2076:AR2080="PTO"))+SUMPRODUCT(AS2076:AS2080*(AR2076:AR2080="HOL"))</f>
        <v>0</v>
      </c>
      <c r="AS2082" s="49" t="s">
        <v>135</v>
      </c>
      <c r="AT2082" s="41">
        <f t="shared" ref="AT2082" si="50062">AT2081*AQ$4</f>
        <v>0</v>
      </c>
      <c r="AU2082" s="47" t="s">
        <v>39</v>
      </c>
      <c r="AV2082" s="40">
        <f t="shared" ref="AV2082" si="50063">SUMPRODUCT(AW2076:AW2080*(AV2076:AV2080="PTO"))+SUMPRODUCT(AW2076:AW2080*(AV2076:AV2080="HOL"))</f>
        <v>0</v>
      </c>
      <c r="AW2082" s="49" t="s">
        <v>135</v>
      </c>
      <c r="AX2082" s="41">
        <f>AX2081*AU$4</f>
        <v>0</v>
      </c>
      <c r="AY2082" s="47" t="s">
        <v>39</v>
      </c>
      <c r="AZ2082" s="40">
        <f t="shared" ref="AZ2082" si="50064">SUMPRODUCT(BA2076:BA2080*(AZ2076:AZ2080="PTO"))+SUMPRODUCT(BA2076:BA2080*(AZ2076:AZ2080="HOL"))</f>
        <v>0</v>
      </c>
      <c r="BA2082" s="49" t="s">
        <v>135</v>
      </c>
      <c r="BB2082" s="41">
        <f>BB2081*AY$4</f>
        <v>0</v>
      </c>
      <c r="BC2082" s="47" t="s">
        <v>39</v>
      </c>
      <c r="BD2082" s="40">
        <f t="shared" ref="BD2082" si="50065">SUMPRODUCT(BE2076:BE2080*(BD2076:BD2080="PTO"))+SUMPRODUCT(BE2076:BE2080*(BD2076:BD2080="HOL"))</f>
        <v>0</v>
      </c>
      <c r="BE2082" s="49" t="s">
        <v>135</v>
      </c>
      <c r="BF2082" s="41">
        <f>BF2081*BC$4</f>
        <v>0</v>
      </c>
      <c r="BG2082" s="47" t="s">
        <v>39</v>
      </c>
      <c r="BH2082" s="40">
        <f t="shared" ref="BH2082" si="50066">SUMPRODUCT(BI2076:BI2080*(BH2076:BH2080="PTO"))+SUMPRODUCT(BI2076:BI2080*(BH2076:BH2080="HOL"))</f>
        <v>0</v>
      </c>
      <c r="BI2082" s="49" t="s">
        <v>135</v>
      </c>
      <c r="BJ2082" s="41">
        <f>BJ2081*BG$4</f>
        <v>0</v>
      </c>
      <c r="BK2082" s="47" t="s">
        <v>39</v>
      </c>
      <c r="BL2082" s="40">
        <f t="shared" ref="BL2082" si="50067">SUMPRODUCT(BM2076:BM2080*(BL2076:BL2080="PTO"))+SUMPRODUCT(BM2076:BM2080*(BL2076:BL2080="HOL"))</f>
        <v>0</v>
      </c>
      <c r="BM2082" s="49" t="s">
        <v>135</v>
      </c>
      <c r="BN2082" s="41">
        <f>BN2081*BK$4</f>
        <v>0</v>
      </c>
      <c r="BO2082" s="47" t="s">
        <v>39</v>
      </c>
      <c r="BP2082" s="40">
        <f t="shared" ref="BP2082" si="50068">SUMPRODUCT(BQ2076:BQ2080*(BP2076:BP2080="PTO"))+SUMPRODUCT(BQ2076:BQ2080*(BP2076:BP2080="HOL"))</f>
        <v>0</v>
      </c>
      <c r="BQ2082" s="49" t="s">
        <v>135</v>
      </c>
      <c r="BR2082" s="41">
        <f t="shared" ref="BR2082" si="50069">BR2081*BO$4</f>
        <v>0</v>
      </c>
      <c r="BS2082" s="47" t="s">
        <v>39</v>
      </c>
      <c r="BT2082" s="40">
        <f t="shared" ref="BT2082" si="50070">SUMPRODUCT(BU2076:BU2080*(BT2076:BT2080="PTO"))+SUMPRODUCT(BU2076:BU2080*(BT2076:BT2080="HOL"))</f>
        <v>0</v>
      </c>
      <c r="BU2082" s="49" t="s">
        <v>135</v>
      </c>
      <c r="BV2082" s="41">
        <f t="shared" ref="BV2082" si="50071">BV2081*BS$4</f>
        <v>8</v>
      </c>
      <c r="BW2082" s="47" t="s">
        <v>39</v>
      </c>
      <c r="BX2082" s="40">
        <f t="shared" ref="BX2082" si="50072">SUMPRODUCT(BY2076:BY2080*(BX2076:BX2080="PTO"))+SUMPRODUCT(BY2076:BY2080*(BX2076:BX2080="HOL"))</f>
        <v>0</v>
      </c>
      <c r="BY2082" s="49" t="s">
        <v>135</v>
      </c>
      <c r="BZ2082" s="41">
        <f t="shared" ref="BZ2082" si="50073">BZ2081*BW$4</f>
        <v>8</v>
      </c>
      <c r="CA2082" s="47" t="s">
        <v>39</v>
      </c>
      <c r="CB2082" s="40">
        <f t="shared" ref="CB2082" si="50074">SUMPRODUCT(CC2076:CC2080*(CB2076:CB2080="PTO"))+SUMPRODUCT(CC2076:CC2080*(CB2076:CB2080="HOL"))</f>
        <v>0</v>
      </c>
      <c r="CC2082" s="49" t="s">
        <v>135</v>
      </c>
      <c r="CD2082" s="41">
        <f t="shared" ref="CD2082" si="50075">CD2081*CA$4</f>
        <v>0</v>
      </c>
      <c r="CE2082" s="47" t="s">
        <v>39</v>
      </c>
      <c r="CF2082" s="40">
        <f t="shared" ref="CF2082" si="50076">SUMPRODUCT(CG2076:CG2080*(CF2076:CF2080="PTO"))+SUMPRODUCT(CG2076:CG2080*(CF2076:CF2080="HOL"))</f>
        <v>0</v>
      </c>
      <c r="CG2082" s="49" t="s">
        <v>135</v>
      </c>
      <c r="CH2082" s="41">
        <f t="shared" ref="CH2082" si="50077">CH2081*CE$4</f>
        <v>0</v>
      </c>
    </row>
    <row r="2083" spans="1:86" x14ac:dyDescent="0.25">
      <c r="A2083" s="70" t="s">
        <v>133</v>
      </c>
      <c r="B2083" s="71">
        <f t="shared" ref="B2083" ca="1" si="50078">D2083-B2084</f>
        <v>4.1979788700045901</v>
      </c>
      <c r="C2083" s="72" t="s">
        <v>122</v>
      </c>
      <c r="D2083" s="71">
        <f>IFERROR(INDEX(Holidays[FTE], MATCH(Entry!E2083, Holidays[Date], 0)), 1)*8*INDEX(FTEguide[[1]:[12]], MATCH(Entry!E2084, FTEguide[Weekday], 0), IF(Entry!E2086&gt;0, Entry!E2086, MONTH(Entry!E2083)))</f>
        <v>61.19797887000459</v>
      </c>
      <c r="E2083" s="60">
        <f t="shared" si="49561"/>
        <v>44125</v>
      </c>
      <c r="F2083" s="50" t="s">
        <v>128</v>
      </c>
      <c r="G2083" s="34" t="s">
        <v>136</v>
      </c>
      <c r="H2083" s="35" t="s">
        <v>23</v>
      </c>
      <c r="I2083" s="42">
        <f t="shared" ref="I2083" si="50079">parseTime(G2083)-(H2088=INT(RIGHT($F2083, 1)))</f>
        <v>8</v>
      </c>
      <c r="J2083" s="43">
        <f t="shared" ref="J2083:J2087" si="50080">isClocked(H2083)</f>
        <v>1</v>
      </c>
      <c r="K2083" s="34" t="s">
        <v>136</v>
      </c>
      <c r="L2083" s="35" t="s">
        <v>23</v>
      </c>
      <c r="M2083" s="42">
        <f t="shared" ref="M2083" si="50081">parseTime(K2083)-(L2088=INT(RIGHT($F2083, 1)))</f>
        <v>8</v>
      </c>
      <c r="N2083" s="43">
        <f t="shared" ref="N2083:N2087" si="50082">isClocked(L2083)</f>
        <v>1</v>
      </c>
      <c r="O2083" s="34" t="s">
        <v>180</v>
      </c>
      <c r="P2083" s="35" t="s">
        <v>23</v>
      </c>
      <c r="Q2083" s="42">
        <f t="shared" ref="Q2083" si="50083">parseTime(O2083)-(P2088=INT(RIGHT($F2083, 1)))</f>
        <v>8</v>
      </c>
      <c r="R2083" s="43">
        <f t="shared" ref="R2083:R2087" si="50084">isClocked(P2083)</f>
        <v>1</v>
      </c>
      <c r="S2083" s="34" t="s">
        <v>227</v>
      </c>
      <c r="T2083" s="35" t="s">
        <v>23</v>
      </c>
      <c r="U2083" s="42">
        <f t="shared" ref="U2083" si="50085">parseTime(S2083)-(T2088=INT(RIGHT($F2083, 1)))</f>
        <v>8</v>
      </c>
      <c r="V2083" s="43">
        <f t="shared" ref="V2083:V2087" si="50086">isClocked(T2083)</f>
        <v>1</v>
      </c>
      <c r="W2083" s="34"/>
      <c r="X2083" s="35"/>
      <c r="Y2083" s="42">
        <f t="shared" ref="Y2083" si="50087">parseTime(W2083)-(X2088=INT(RIGHT($F2083, 1)))</f>
        <v>0</v>
      </c>
      <c r="Z2083" s="43">
        <f t="shared" ref="Z2083:Z2087" si="50088">isClocked(X2083)</f>
        <v>0</v>
      </c>
      <c r="AA2083" s="34" t="s">
        <v>136</v>
      </c>
      <c r="AB2083" s="35" t="s">
        <v>23</v>
      </c>
      <c r="AC2083" s="42">
        <f t="shared" ref="AC2083" si="50089">parseTime(AA2083)-(AB2088=INT(RIGHT($F2083, 1)))</f>
        <v>8</v>
      </c>
      <c r="AD2083" s="43">
        <f t="shared" ref="AD2083:AD2087" si="50090">isClocked(AB2083)</f>
        <v>1</v>
      </c>
      <c r="AE2083" s="34"/>
      <c r="AF2083" s="35"/>
      <c r="AG2083" s="42">
        <f t="shared" ref="AG2083" si="50091">parseTime(AE2083)-(AF2088=INT(RIGHT($F2083, 1)))</f>
        <v>0</v>
      </c>
      <c r="AH2083" s="43">
        <f t="shared" ref="AH2083:AH2087" si="50092">isClocked(AF2083)</f>
        <v>0</v>
      </c>
      <c r="AI2083" s="34"/>
      <c r="AJ2083" s="35"/>
      <c r="AK2083" s="42">
        <f>parseTime(AI2083)-(AJ2088=INT(RIGHT($F2083, 1)))</f>
        <v>0</v>
      </c>
      <c r="AL2083" s="43">
        <f t="shared" ref="AL2083:AL2087" si="50093">isClocked(AJ2083)</f>
        <v>0</v>
      </c>
      <c r="AM2083" s="34"/>
      <c r="AN2083" s="35"/>
      <c r="AO2083" s="42">
        <f t="shared" ref="AO2083" si="50094">parseTime(AM2083)-(AN2088=INT(RIGHT($F2083, 1)))</f>
        <v>0</v>
      </c>
      <c r="AP2083" s="43">
        <f t="shared" ref="AP2083:AP2087" si="50095">isClocked(AN2083)</f>
        <v>0</v>
      </c>
      <c r="AQ2083" s="34"/>
      <c r="AR2083" s="35"/>
      <c r="AS2083" s="42">
        <f t="shared" ref="AS2083" si="50096">parseTime(AQ2083)-(AR2088=INT(RIGHT($F2083, 1)))</f>
        <v>0</v>
      </c>
      <c r="AT2083" s="43">
        <f t="shared" ref="AT2083:AT2087" si="50097">isClocked(AR2083)</f>
        <v>0</v>
      </c>
      <c r="AU2083" s="34"/>
      <c r="AV2083" s="35"/>
      <c r="AW2083" s="42">
        <f>parseTime(AU2083)-(AV2088=INT(RIGHT($F2083, 1)))</f>
        <v>0</v>
      </c>
      <c r="AX2083" s="43">
        <f t="shared" ref="AX2083:AX2087" si="50098">isClocked(AV2083)</f>
        <v>0</v>
      </c>
      <c r="AY2083" s="34"/>
      <c r="AZ2083" s="35"/>
      <c r="BA2083" s="42">
        <f>parseTime(AY2083)-(AZ2088=INT(RIGHT($F2083, 1)))</f>
        <v>0</v>
      </c>
      <c r="BB2083" s="43">
        <f t="shared" ref="BB2083:BB2087" si="50099">isClocked(AZ2083)</f>
        <v>0</v>
      </c>
      <c r="BC2083" s="34"/>
      <c r="BD2083" s="35"/>
      <c r="BE2083" s="42">
        <f>parseTime(BC2083)-(BD2088=INT(RIGHT($F2083, 1)))</f>
        <v>0</v>
      </c>
      <c r="BF2083" s="43">
        <f t="shared" ref="BF2083:BF2087" si="50100">isClocked(BD2083)</f>
        <v>0</v>
      </c>
      <c r="BG2083" s="34"/>
      <c r="BH2083" s="35"/>
      <c r="BI2083" s="42">
        <f>parseTime(BG2083)-(BH2088=INT(RIGHT($F2083, 1)))</f>
        <v>0</v>
      </c>
      <c r="BJ2083" s="43">
        <f t="shared" ref="BJ2083:BJ2087" si="50101">isClocked(BH2083)</f>
        <v>0</v>
      </c>
      <c r="BK2083" s="34"/>
      <c r="BL2083" s="35"/>
      <c r="BM2083" s="42">
        <f>parseTime(BK2083)-(BL2088=INT(RIGHT($F2083, 1)))</f>
        <v>0</v>
      </c>
      <c r="BN2083" s="43">
        <f t="shared" ref="BN2083:BN2087" si="50102">isClocked(BL2083)</f>
        <v>0</v>
      </c>
      <c r="BO2083" s="34" t="s">
        <v>230</v>
      </c>
      <c r="BP2083" s="35" t="s">
        <v>23</v>
      </c>
      <c r="BQ2083" s="42">
        <f t="shared" ref="BQ2083" si="50103">parseTime(BO2083)-(BP2088=INT(RIGHT($F2083, 1)))</f>
        <v>5</v>
      </c>
      <c r="BR2083" s="43">
        <f t="shared" ref="BR2083:BR2087" si="50104">isClocked(BP2083)</f>
        <v>1</v>
      </c>
      <c r="BS2083" s="34" t="s">
        <v>136</v>
      </c>
      <c r="BT2083" s="35" t="s">
        <v>23</v>
      </c>
      <c r="BU2083" s="42">
        <f t="shared" ref="BU2083" si="50105">parseTime(BS2083)-(BT2088=INT(RIGHT($F2083, 1)))</f>
        <v>8</v>
      </c>
      <c r="BV2083" s="43">
        <f t="shared" ref="BV2083:BV2087" si="50106">isClocked(BT2083)</f>
        <v>1</v>
      </c>
      <c r="BW2083" s="34" t="s">
        <v>229</v>
      </c>
      <c r="BX2083" s="35" t="s">
        <v>23</v>
      </c>
      <c r="BY2083" s="42">
        <f t="shared" ref="BY2083" si="50107">parseTime(BW2083)-(BX2088=INT(RIGHT($F2083, 1)))</f>
        <v>4</v>
      </c>
      <c r="BZ2083" s="43">
        <f t="shared" ref="BZ2083:BZ2087" si="50108">isClocked(BX2083)</f>
        <v>1</v>
      </c>
      <c r="CA2083" s="34"/>
      <c r="CB2083" s="35"/>
      <c r="CC2083" s="42">
        <f t="shared" ref="CC2083" si="50109">parseTime(CA2083)-(CB2088=INT(RIGHT($F2083, 1)))</f>
        <v>0</v>
      </c>
      <c r="CD2083" s="43">
        <f t="shared" ref="CD2083:CD2087" si="50110">isClocked(CB2083)</f>
        <v>0</v>
      </c>
      <c r="CE2083" s="34"/>
      <c r="CF2083" s="35"/>
      <c r="CG2083" s="42">
        <f t="shared" ref="CG2083" si="50111">parseTime(CE2083)-(CF2088=INT(RIGHT($F2083, 1)))</f>
        <v>0</v>
      </c>
      <c r="CH2083" s="43">
        <f t="shared" ref="CH2083:CH2087" si="50112">isClocked(CF2083)</f>
        <v>0</v>
      </c>
    </row>
    <row r="2084" spans="1:86" x14ac:dyDescent="0.25">
      <c r="A2084" s="56" t="s">
        <v>0</v>
      </c>
      <c r="B2084" s="57">
        <f t="shared" ca="1" si="49077"/>
        <v>57</v>
      </c>
      <c r="C2084" s="14" t="s">
        <v>252</v>
      </c>
      <c r="D2084" s="14">
        <f t="shared" si="48560"/>
        <v>53.7</v>
      </c>
      <c r="E2084" s="55" t="str">
        <f t="shared" si="49078"/>
        <v>Wednesday</v>
      </c>
      <c r="F2084" s="51" t="s">
        <v>129</v>
      </c>
      <c r="G2084" s="36"/>
      <c r="H2084" s="37"/>
      <c r="I2084" s="44">
        <f t="shared" ref="I2084" si="50113">parseTime(G2084)-(H2088=INT(RIGHT($F2084, 1)))</f>
        <v>0</v>
      </c>
      <c r="J2084" s="45">
        <f t="shared" si="50080"/>
        <v>0</v>
      </c>
      <c r="K2084" s="36"/>
      <c r="L2084" s="37"/>
      <c r="M2084" s="44">
        <f t="shared" ref="M2084" si="50114">parseTime(K2084)-(L2088=INT(RIGHT($F2084, 1)))</f>
        <v>0</v>
      </c>
      <c r="N2084" s="45">
        <f t="shared" si="50082"/>
        <v>0</v>
      </c>
      <c r="O2084" s="36"/>
      <c r="P2084" s="37"/>
      <c r="Q2084" s="44">
        <f t="shared" ref="Q2084" si="50115">parseTime(O2084)-(P2088=INT(RIGHT($F2084, 1)))</f>
        <v>0</v>
      </c>
      <c r="R2084" s="45">
        <f t="shared" si="50084"/>
        <v>0</v>
      </c>
      <c r="S2084" s="36"/>
      <c r="T2084" s="37"/>
      <c r="U2084" s="44">
        <f t="shared" ref="U2084" si="50116">parseTime(S2084)-(T2088=INT(RIGHT($F2084, 1)))</f>
        <v>0</v>
      </c>
      <c r="V2084" s="45">
        <f t="shared" si="50086"/>
        <v>0</v>
      </c>
      <c r="W2084" s="36"/>
      <c r="X2084" s="37"/>
      <c r="Y2084" s="44">
        <f t="shared" ref="Y2084" si="50117">parseTime(W2084)-(X2088=INT(RIGHT($F2084, 1)))</f>
        <v>0</v>
      </c>
      <c r="Z2084" s="45">
        <f t="shared" si="50088"/>
        <v>0</v>
      </c>
      <c r="AA2084" s="36"/>
      <c r="AB2084" s="37"/>
      <c r="AC2084" s="44">
        <f t="shared" ref="AC2084" si="50118">parseTime(AA2084)-(AB2088=INT(RIGHT($F2084, 1)))</f>
        <v>0</v>
      </c>
      <c r="AD2084" s="45">
        <f t="shared" si="50090"/>
        <v>0</v>
      </c>
      <c r="AE2084" s="36"/>
      <c r="AF2084" s="37"/>
      <c r="AG2084" s="44">
        <f t="shared" ref="AG2084" si="50119">parseTime(AE2084)-(AF2088=INT(RIGHT($F2084, 1)))</f>
        <v>0</v>
      </c>
      <c r="AH2084" s="45">
        <f t="shared" si="50092"/>
        <v>0</v>
      </c>
      <c r="AI2084" s="36"/>
      <c r="AJ2084" s="37"/>
      <c r="AK2084" s="44">
        <f>parseTime(AI2084)-(AJ2088=INT(RIGHT($F2084, 1)))</f>
        <v>0</v>
      </c>
      <c r="AL2084" s="45">
        <f t="shared" si="50093"/>
        <v>0</v>
      </c>
      <c r="AM2084" s="36"/>
      <c r="AN2084" s="37"/>
      <c r="AO2084" s="44">
        <f t="shared" ref="AO2084" si="50120">parseTime(AM2084)-(AN2088=INT(RIGHT($F2084, 1)))</f>
        <v>0</v>
      </c>
      <c r="AP2084" s="45">
        <f t="shared" si="50095"/>
        <v>0</v>
      </c>
      <c r="AQ2084" s="36"/>
      <c r="AR2084" s="37"/>
      <c r="AS2084" s="44">
        <f t="shared" ref="AS2084" si="50121">parseTime(AQ2084)-(AR2088=INT(RIGHT($F2084, 1)))</f>
        <v>0</v>
      </c>
      <c r="AT2084" s="45">
        <f t="shared" si="50097"/>
        <v>0</v>
      </c>
      <c r="AU2084" s="36"/>
      <c r="AV2084" s="37"/>
      <c r="AW2084" s="44">
        <f>parseTime(AU2084)-(AV2088=INT(RIGHT($F2084, 1)))</f>
        <v>0</v>
      </c>
      <c r="AX2084" s="45">
        <f t="shared" si="50098"/>
        <v>0</v>
      </c>
      <c r="AY2084" s="36"/>
      <c r="AZ2084" s="37"/>
      <c r="BA2084" s="44">
        <f>parseTime(AY2084)-(AZ2088=INT(RIGHT($F2084, 1)))</f>
        <v>0</v>
      </c>
      <c r="BB2084" s="45">
        <f t="shared" si="50099"/>
        <v>0</v>
      </c>
      <c r="BC2084" s="36"/>
      <c r="BD2084" s="37"/>
      <c r="BE2084" s="44">
        <f>parseTime(BC2084)-(BD2088=INT(RIGHT($F2084, 1)))</f>
        <v>0</v>
      </c>
      <c r="BF2084" s="45">
        <f t="shared" si="50100"/>
        <v>0</v>
      </c>
      <c r="BG2084" s="36"/>
      <c r="BH2084" s="37"/>
      <c r="BI2084" s="44">
        <f>parseTime(BG2084)-(BH2088=INT(RIGHT($F2084, 1)))</f>
        <v>0</v>
      </c>
      <c r="BJ2084" s="45">
        <f t="shared" si="50101"/>
        <v>0</v>
      </c>
      <c r="BK2084" s="36"/>
      <c r="BL2084" s="37"/>
      <c r="BM2084" s="44">
        <f>parseTime(BK2084)-(BL2088=INT(RIGHT($F2084, 1)))</f>
        <v>0</v>
      </c>
      <c r="BN2084" s="45">
        <f t="shared" si="50102"/>
        <v>0</v>
      </c>
      <c r="BO2084" s="36" t="s">
        <v>151</v>
      </c>
      <c r="BP2084" s="37" t="s">
        <v>28</v>
      </c>
      <c r="BQ2084" s="44">
        <f t="shared" ref="BQ2084" si="50122">parseTime(BO2084)-(BP2088=INT(RIGHT($F2084, 1)))</f>
        <v>3</v>
      </c>
      <c r="BR2084" s="45">
        <f t="shared" si="50104"/>
        <v>1</v>
      </c>
      <c r="BS2084" s="36"/>
      <c r="BT2084" s="37"/>
      <c r="BU2084" s="44">
        <f t="shared" ref="BU2084" si="50123">parseTime(BS2084)-(BT2088=INT(RIGHT($F2084, 1)))</f>
        <v>0</v>
      </c>
      <c r="BV2084" s="45">
        <f t="shared" si="50106"/>
        <v>0</v>
      </c>
      <c r="BW2084" s="36"/>
      <c r="BX2084" s="37"/>
      <c r="BY2084" s="44">
        <f t="shared" ref="BY2084" si="50124">parseTime(BW2084)-(BX2088=INT(RIGHT($F2084, 1)))</f>
        <v>0</v>
      </c>
      <c r="BZ2084" s="45">
        <f t="shared" si="50108"/>
        <v>0</v>
      </c>
      <c r="CA2084" s="36"/>
      <c r="CB2084" s="37"/>
      <c r="CC2084" s="44">
        <f t="shared" ref="CC2084" si="50125">parseTime(CA2084)-(CB2088=INT(RIGHT($F2084, 1)))</f>
        <v>0</v>
      </c>
      <c r="CD2084" s="45">
        <f t="shared" si="50110"/>
        <v>0</v>
      </c>
      <c r="CE2084" s="36"/>
      <c r="CF2084" s="37"/>
      <c r="CG2084" s="44">
        <f t="shared" ref="CG2084" si="50126">parseTime(CE2084)-(CF2088=INT(RIGHT($F2084, 1)))</f>
        <v>0</v>
      </c>
      <c r="CH2084" s="45">
        <f t="shared" si="50112"/>
        <v>0</v>
      </c>
    </row>
    <row r="2085" spans="1:86" x14ac:dyDescent="0.25">
      <c r="A2085" s="56" t="s">
        <v>117</v>
      </c>
      <c r="B2085" s="57">
        <f t="shared" ref="B2085" ca="1" si="50127">roleHours(G2083:CH2089, "MFD")</f>
        <v>57</v>
      </c>
      <c r="C2085" s="14">
        <f t="shared" ref="C2085:C2088" ca="1" si="50128">B2085/8</f>
        <v>7.125</v>
      </c>
      <c r="D2085" s="14">
        <f t="shared" ref="D2085" ca="1" si="50129">B2084-D2084</f>
        <v>3.2999999999999972</v>
      </c>
      <c r="E2085" s="20" t="s">
        <v>127</v>
      </c>
      <c r="F2085" s="51" t="s">
        <v>130</v>
      </c>
      <c r="G2085" s="36"/>
      <c r="H2085" s="37"/>
      <c r="I2085" s="44">
        <f t="shared" ref="I2085" si="50130">parseTime(G2085)-(H2088=INT(RIGHT($F2085, 1)))</f>
        <v>0</v>
      </c>
      <c r="J2085" s="45">
        <f t="shared" si="50080"/>
        <v>0</v>
      </c>
      <c r="K2085" s="36"/>
      <c r="L2085" s="37"/>
      <c r="M2085" s="44">
        <f t="shared" ref="M2085" si="50131">parseTime(K2085)-(L2088=INT(RIGHT($F2085, 1)))</f>
        <v>0</v>
      </c>
      <c r="N2085" s="45">
        <f t="shared" si="50082"/>
        <v>0</v>
      </c>
      <c r="O2085" s="36"/>
      <c r="P2085" s="37"/>
      <c r="Q2085" s="44">
        <f t="shared" ref="Q2085" si="50132">parseTime(O2085)-(P2088=INT(RIGHT($F2085, 1)))</f>
        <v>0</v>
      </c>
      <c r="R2085" s="45">
        <f t="shared" si="50084"/>
        <v>0</v>
      </c>
      <c r="S2085" s="36"/>
      <c r="T2085" s="37"/>
      <c r="U2085" s="44">
        <f t="shared" ref="U2085" si="50133">parseTime(S2085)-(T2088=INT(RIGHT($F2085, 1)))</f>
        <v>0</v>
      </c>
      <c r="V2085" s="45">
        <f t="shared" si="50086"/>
        <v>0</v>
      </c>
      <c r="W2085" s="36"/>
      <c r="X2085" s="37"/>
      <c r="Y2085" s="44">
        <f t="shared" ref="Y2085" si="50134">parseTime(W2085)-(X2088=INT(RIGHT($F2085, 1)))</f>
        <v>0</v>
      </c>
      <c r="Z2085" s="45">
        <f t="shared" si="50088"/>
        <v>0</v>
      </c>
      <c r="AA2085" s="36"/>
      <c r="AB2085" s="37"/>
      <c r="AC2085" s="44">
        <f t="shared" ref="AC2085" si="50135">parseTime(AA2085)-(AB2088=INT(RIGHT($F2085, 1)))</f>
        <v>0</v>
      </c>
      <c r="AD2085" s="45">
        <f t="shared" si="50090"/>
        <v>0</v>
      </c>
      <c r="AE2085" s="36"/>
      <c r="AF2085" s="37"/>
      <c r="AG2085" s="44">
        <f t="shared" ref="AG2085" si="50136">parseTime(AE2085)-(AF2088=INT(RIGHT($F2085, 1)))</f>
        <v>0</v>
      </c>
      <c r="AH2085" s="45">
        <f t="shared" si="50092"/>
        <v>0</v>
      </c>
      <c r="AI2085" s="36"/>
      <c r="AJ2085" s="37"/>
      <c r="AK2085" s="44">
        <f>parseTime(AI2085)-(AJ2088=INT(RIGHT($F2085, 1)))</f>
        <v>0</v>
      </c>
      <c r="AL2085" s="45">
        <f t="shared" si="50093"/>
        <v>0</v>
      </c>
      <c r="AM2085" s="36"/>
      <c r="AN2085" s="37"/>
      <c r="AO2085" s="44">
        <f t="shared" ref="AO2085" si="50137">parseTime(AM2085)-(AN2088=INT(RIGHT($F2085, 1)))</f>
        <v>0</v>
      </c>
      <c r="AP2085" s="45">
        <f t="shared" si="50095"/>
        <v>0</v>
      </c>
      <c r="AQ2085" s="36"/>
      <c r="AR2085" s="37"/>
      <c r="AS2085" s="44">
        <f t="shared" ref="AS2085" si="50138">parseTime(AQ2085)-(AR2088=INT(RIGHT($F2085, 1)))</f>
        <v>0</v>
      </c>
      <c r="AT2085" s="45">
        <f t="shared" si="50097"/>
        <v>0</v>
      </c>
      <c r="AU2085" s="36"/>
      <c r="AV2085" s="37"/>
      <c r="AW2085" s="44">
        <f>parseTime(AU2085)-(AV2088=INT(RIGHT($F2085, 1)))</f>
        <v>0</v>
      </c>
      <c r="AX2085" s="45">
        <f t="shared" si="50098"/>
        <v>0</v>
      </c>
      <c r="AY2085" s="36"/>
      <c r="AZ2085" s="37"/>
      <c r="BA2085" s="44">
        <f>parseTime(AY2085)-(AZ2088=INT(RIGHT($F2085, 1)))</f>
        <v>0</v>
      </c>
      <c r="BB2085" s="45">
        <f t="shared" si="50099"/>
        <v>0</v>
      </c>
      <c r="BC2085" s="36"/>
      <c r="BD2085" s="37"/>
      <c r="BE2085" s="44">
        <f>parseTime(BC2085)-(BD2088=INT(RIGHT($F2085, 1)))</f>
        <v>0</v>
      </c>
      <c r="BF2085" s="45">
        <f t="shared" si="50100"/>
        <v>0</v>
      </c>
      <c r="BG2085" s="36"/>
      <c r="BH2085" s="37"/>
      <c r="BI2085" s="44">
        <f>parseTime(BG2085)-(BH2088=INT(RIGHT($F2085, 1)))</f>
        <v>0</v>
      </c>
      <c r="BJ2085" s="45">
        <f t="shared" si="50101"/>
        <v>0</v>
      </c>
      <c r="BK2085" s="36"/>
      <c r="BL2085" s="37"/>
      <c r="BM2085" s="44">
        <f>parseTime(BK2085)-(BL2088=INT(RIGHT($F2085, 1)))</f>
        <v>0</v>
      </c>
      <c r="BN2085" s="45">
        <f t="shared" si="50102"/>
        <v>0</v>
      </c>
      <c r="BO2085" s="36"/>
      <c r="BP2085" s="37"/>
      <c r="BQ2085" s="44">
        <f t="shared" ref="BQ2085" si="50139">parseTime(BO2085)-(BP2088=INT(RIGHT($F2085, 1)))</f>
        <v>0</v>
      </c>
      <c r="BR2085" s="45">
        <f t="shared" si="50104"/>
        <v>0</v>
      </c>
      <c r="BS2085" s="36"/>
      <c r="BT2085" s="37"/>
      <c r="BU2085" s="44">
        <f t="shared" ref="BU2085" si="50140">parseTime(BS2085)-(BT2088=INT(RIGHT($F2085, 1)))</f>
        <v>0</v>
      </c>
      <c r="BV2085" s="45">
        <f t="shared" si="50106"/>
        <v>0</v>
      </c>
      <c r="BW2085" s="36"/>
      <c r="BX2085" s="37"/>
      <c r="BY2085" s="44">
        <f t="shared" ref="BY2085" si="50141">parseTime(BW2085)-(BX2088=INT(RIGHT($F2085, 1)))</f>
        <v>0</v>
      </c>
      <c r="BZ2085" s="45">
        <f t="shared" si="50108"/>
        <v>0</v>
      </c>
      <c r="CA2085" s="36"/>
      <c r="CB2085" s="37"/>
      <c r="CC2085" s="44">
        <f t="shared" ref="CC2085" si="50142">parseTime(CA2085)-(CB2088=INT(RIGHT($F2085, 1)))</f>
        <v>0</v>
      </c>
      <c r="CD2085" s="45">
        <f t="shared" si="50110"/>
        <v>0</v>
      </c>
      <c r="CE2085" s="36"/>
      <c r="CF2085" s="37"/>
      <c r="CG2085" s="44">
        <f t="shared" ref="CG2085" si="50143">parseTime(CE2085)-(CF2088=INT(RIGHT($F2085, 1)))</f>
        <v>0</v>
      </c>
      <c r="CH2085" s="45">
        <f t="shared" si="50112"/>
        <v>0</v>
      </c>
    </row>
    <row r="2086" spans="1:86" x14ac:dyDescent="0.25">
      <c r="A2086" s="56"/>
      <c r="B2086" s="57"/>
      <c r="C2086" s="14">
        <f t="shared" si="50128"/>
        <v>0</v>
      </c>
      <c r="D2086" s="14" t="s">
        <v>259</v>
      </c>
      <c r="E2086" s="20">
        <v>4.25</v>
      </c>
      <c r="F2086" s="51" t="s">
        <v>131</v>
      </c>
      <c r="G2086" s="36"/>
      <c r="H2086" s="37"/>
      <c r="I2086" s="44">
        <f t="shared" ref="I2086" si="50144">parseTime(G2086)-(H2088=INT(RIGHT($F2086, 1)))</f>
        <v>0</v>
      </c>
      <c r="J2086" s="45">
        <f t="shared" si="50080"/>
        <v>0</v>
      </c>
      <c r="K2086" s="36"/>
      <c r="L2086" s="37"/>
      <c r="M2086" s="44">
        <f t="shared" ref="M2086" si="50145">parseTime(K2086)-(L2088=INT(RIGHT($F2086, 1)))</f>
        <v>0</v>
      </c>
      <c r="N2086" s="45">
        <f t="shared" si="50082"/>
        <v>0</v>
      </c>
      <c r="O2086" s="36"/>
      <c r="P2086" s="37"/>
      <c r="Q2086" s="44">
        <f t="shared" ref="Q2086" si="50146">parseTime(O2086)-(P2088=INT(RIGHT($F2086, 1)))</f>
        <v>0</v>
      </c>
      <c r="R2086" s="45">
        <f t="shared" si="50084"/>
        <v>0</v>
      </c>
      <c r="S2086" s="36"/>
      <c r="T2086" s="37"/>
      <c r="U2086" s="44">
        <f t="shared" ref="U2086" si="50147">parseTime(S2086)-(T2088=INT(RIGHT($F2086, 1)))</f>
        <v>0</v>
      </c>
      <c r="V2086" s="45">
        <f t="shared" si="50086"/>
        <v>0</v>
      </c>
      <c r="W2086" s="36"/>
      <c r="X2086" s="37"/>
      <c r="Y2086" s="44">
        <f t="shared" ref="Y2086" si="50148">parseTime(W2086)-(X2088=INT(RIGHT($F2086, 1)))</f>
        <v>0</v>
      </c>
      <c r="Z2086" s="45">
        <f t="shared" si="50088"/>
        <v>0</v>
      </c>
      <c r="AA2086" s="36"/>
      <c r="AB2086" s="37"/>
      <c r="AC2086" s="44">
        <f t="shared" ref="AC2086" si="50149">parseTime(AA2086)-(AB2088=INT(RIGHT($F2086, 1)))</f>
        <v>0</v>
      </c>
      <c r="AD2086" s="45">
        <f t="shared" si="50090"/>
        <v>0</v>
      </c>
      <c r="AE2086" s="36"/>
      <c r="AF2086" s="37"/>
      <c r="AG2086" s="44">
        <f t="shared" ref="AG2086" si="50150">parseTime(AE2086)-(AF2088=INT(RIGHT($F2086, 1)))</f>
        <v>0</v>
      </c>
      <c r="AH2086" s="45">
        <f t="shared" si="50092"/>
        <v>0</v>
      </c>
      <c r="AI2086" s="36"/>
      <c r="AJ2086" s="37"/>
      <c r="AK2086" s="44">
        <f>parseTime(AI2086)-(AJ2088=INT(RIGHT($F2086, 1)))</f>
        <v>0</v>
      </c>
      <c r="AL2086" s="45">
        <f t="shared" si="50093"/>
        <v>0</v>
      </c>
      <c r="AM2086" s="36"/>
      <c r="AN2086" s="37"/>
      <c r="AO2086" s="44">
        <f t="shared" ref="AO2086" si="50151">parseTime(AM2086)-(AN2088=INT(RIGHT($F2086, 1)))</f>
        <v>0</v>
      </c>
      <c r="AP2086" s="45">
        <f t="shared" si="50095"/>
        <v>0</v>
      </c>
      <c r="AQ2086" s="36"/>
      <c r="AR2086" s="37"/>
      <c r="AS2086" s="44">
        <f t="shared" ref="AS2086" si="50152">parseTime(AQ2086)-(AR2088=INT(RIGHT($F2086, 1)))</f>
        <v>0</v>
      </c>
      <c r="AT2086" s="45">
        <f t="shared" si="50097"/>
        <v>0</v>
      </c>
      <c r="AU2086" s="36"/>
      <c r="AV2086" s="37"/>
      <c r="AW2086" s="44">
        <f>parseTime(AU2086)-(AV2088=INT(RIGHT($F2086, 1)))</f>
        <v>0</v>
      </c>
      <c r="AX2086" s="45">
        <f t="shared" si="50098"/>
        <v>0</v>
      </c>
      <c r="AY2086" s="36"/>
      <c r="AZ2086" s="37"/>
      <c r="BA2086" s="44">
        <f>parseTime(AY2086)-(AZ2088=INT(RIGHT($F2086, 1)))</f>
        <v>0</v>
      </c>
      <c r="BB2086" s="45">
        <f t="shared" si="50099"/>
        <v>0</v>
      </c>
      <c r="BC2086" s="36"/>
      <c r="BD2086" s="37"/>
      <c r="BE2086" s="44">
        <f>parseTime(BC2086)-(BD2088=INT(RIGHT($F2086, 1)))</f>
        <v>0</v>
      </c>
      <c r="BF2086" s="45">
        <f t="shared" si="50100"/>
        <v>0</v>
      </c>
      <c r="BG2086" s="36"/>
      <c r="BH2086" s="37"/>
      <c r="BI2086" s="44">
        <f>parseTime(BG2086)-(BH2088=INT(RIGHT($F2086, 1)))</f>
        <v>0</v>
      </c>
      <c r="BJ2086" s="45">
        <f t="shared" si="50101"/>
        <v>0</v>
      </c>
      <c r="BK2086" s="36"/>
      <c r="BL2086" s="37"/>
      <c r="BM2086" s="44">
        <f>parseTime(BK2086)-(BL2088=INT(RIGHT($F2086, 1)))</f>
        <v>0</v>
      </c>
      <c r="BN2086" s="45">
        <f t="shared" si="50102"/>
        <v>0</v>
      </c>
      <c r="BO2086" s="36"/>
      <c r="BP2086" s="37"/>
      <c r="BQ2086" s="44">
        <f t="shared" ref="BQ2086" si="50153">parseTime(BO2086)-(BP2088=INT(RIGHT($F2086, 1)))</f>
        <v>0</v>
      </c>
      <c r="BR2086" s="45">
        <f t="shared" si="50104"/>
        <v>0</v>
      </c>
      <c r="BS2086" s="36"/>
      <c r="BT2086" s="37"/>
      <c r="BU2086" s="44">
        <f t="shared" ref="BU2086" si="50154">parseTime(BS2086)-(BT2088=INT(RIGHT($F2086, 1)))</f>
        <v>0</v>
      </c>
      <c r="BV2086" s="45">
        <f t="shared" si="50106"/>
        <v>0</v>
      </c>
      <c r="BW2086" s="36"/>
      <c r="BX2086" s="37"/>
      <c r="BY2086" s="44">
        <f t="shared" ref="BY2086" si="50155">parseTime(BW2086)-(BX2088=INT(RIGHT($F2086, 1)))</f>
        <v>0</v>
      </c>
      <c r="BZ2086" s="45">
        <f t="shared" si="50108"/>
        <v>0</v>
      </c>
      <c r="CA2086" s="36"/>
      <c r="CB2086" s="37"/>
      <c r="CC2086" s="44">
        <f t="shared" ref="CC2086" si="50156">parseTime(CA2086)-(CB2088=INT(RIGHT($F2086, 1)))</f>
        <v>0</v>
      </c>
      <c r="CD2086" s="45">
        <f t="shared" si="50110"/>
        <v>0</v>
      </c>
      <c r="CE2086" s="36"/>
      <c r="CF2086" s="37"/>
      <c r="CG2086" s="44">
        <f t="shared" ref="CG2086" si="50157">parseTime(CE2086)-(CF2088=INT(RIGHT($F2086, 1)))</f>
        <v>0</v>
      </c>
      <c r="CH2086" s="45">
        <f t="shared" si="50112"/>
        <v>0</v>
      </c>
    </row>
    <row r="2087" spans="1:86" x14ac:dyDescent="0.25">
      <c r="A2087" s="56" t="s">
        <v>119</v>
      </c>
      <c r="B2087" s="57">
        <f t="shared" ref="B2087" ca="1" si="50158">roleHours(G2083:CH2089, "MCC")</f>
        <v>0</v>
      </c>
      <c r="C2087" s="14">
        <f t="shared" ca="1" si="50128"/>
        <v>0</v>
      </c>
      <c r="D2087" s="14" t="s">
        <v>260</v>
      </c>
      <c r="E2087" s="20">
        <v>4.6500000000000004</v>
      </c>
      <c r="F2087" s="51" t="s">
        <v>132</v>
      </c>
      <c r="G2087" s="36"/>
      <c r="H2087" s="37"/>
      <c r="I2087" s="44">
        <f t="shared" ref="I2087" si="50159">parseTime(G2087)-(H2088=INT(RIGHT($F2087, 1)))</f>
        <v>0</v>
      </c>
      <c r="J2087" s="45">
        <f t="shared" si="50080"/>
        <v>0</v>
      </c>
      <c r="K2087" s="36"/>
      <c r="L2087" s="37"/>
      <c r="M2087" s="44">
        <f t="shared" ref="M2087" si="50160">parseTime(K2087)-(L2088=INT(RIGHT($F2087, 1)))</f>
        <v>0</v>
      </c>
      <c r="N2087" s="45">
        <f t="shared" si="50082"/>
        <v>0</v>
      </c>
      <c r="O2087" s="36"/>
      <c r="P2087" s="37"/>
      <c r="Q2087" s="44">
        <f t="shared" ref="Q2087" si="50161">parseTime(O2087)-(P2088=INT(RIGHT($F2087, 1)))</f>
        <v>0</v>
      </c>
      <c r="R2087" s="45">
        <f t="shared" si="50084"/>
        <v>0</v>
      </c>
      <c r="S2087" s="36"/>
      <c r="T2087" s="37"/>
      <c r="U2087" s="44">
        <f t="shared" ref="U2087" si="50162">parseTime(S2087)-(T2088=INT(RIGHT($F2087, 1)))</f>
        <v>0</v>
      </c>
      <c r="V2087" s="45">
        <f t="shared" si="50086"/>
        <v>0</v>
      </c>
      <c r="W2087" s="36"/>
      <c r="X2087" s="37"/>
      <c r="Y2087" s="44">
        <f t="shared" ref="Y2087" si="50163">parseTime(W2087)-(X2088=INT(RIGHT($F2087, 1)))</f>
        <v>0</v>
      </c>
      <c r="Z2087" s="45">
        <f t="shared" si="50088"/>
        <v>0</v>
      </c>
      <c r="AA2087" s="36"/>
      <c r="AB2087" s="37"/>
      <c r="AC2087" s="44">
        <f t="shared" ref="AC2087" si="50164">parseTime(AA2087)-(AB2088=INT(RIGHT($F2087, 1)))</f>
        <v>0</v>
      </c>
      <c r="AD2087" s="45">
        <f t="shared" si="50090"/>
        <v>0</v>
      </c>
      <c r="AE2087" s="36"/>
      <c r="AF2087" s="37"/>
      <c r="AG2087" s="44">
        <f t="shared" ref="AG2087" si="50165">parseTime(AE2087)-(AF2088=INT(RIGHT($F2087, 1)))</f>
        <v>0</v>
      </c>
      <c r="AH2087" s="45">
        <f t="shared" si="50092"/>
        <v>0</v>
      </c>
      <c r="AI2087" s="36"/>
      <c r="AJ2087" s="37"/>
      <c r="AK2087" s="44">
        <f>parseTime(AI2087)-(AJ2088=INT(RIGHT($F2087, 1)))</f>
        <v>0</v>
      </c>
      <c r="AL2087" s="45">
        <f t="shared" si="50093"/>
        <v>0</v>
      </c>
      <c r="AM2087" s="36"/>
      <c r="AN2087" s="37"/>
      <c r="AO2087" s="44">
        <f t="shared" ref="AO2087" si="50166">parseTime(AM2087)-(AN2088=INT(RIGHT($F2087, 1)))</f>
        <v>0</v>
      </c>
      <c r="AP2087" s="45">
        <f t="shared" si="50095"/>
        <v>0</v>
      </c>
      <c r="AQ2087" s="36"/>
      <c r="AR2087" s="37"/>
      <c r="AS2087" s="44">
        <f t="shared" ref="AS2087" si="50167">parseTime(AQ2087)-(AR2088=INT(RIGHT($F2087, 1)))</f>
        <v>0</v>
      </c>
      <c r="AT2087" s="45">
        <f t="shared" si="50097"/>
        <v>0</v>
      </c>
      <c r="AU2087" s="36"/>
      <c r="AV2087" s="37"/>
      <c r="AW2087" s="44">
        <f>parseTime(AU2087)-(AV2088=INT(RIGHT($F2087, 1)))</f>
        <v>0</v>
      </c>
      <c r="AX2087" s="45">
        <f t="shared" si="50098"/>
        <v>0</v>
      </c>
      <c r="AY2087" s="36"/>
      <c r="AZ2087" s="37"/>
      <c r="BA2087" s="44">
        <f>parseTime(AY2087)-(AZ2088=INT(RIGHT($F2087, 1)))</f>
        <v>0</v>
      </c>
      <c r="BB2087" s="45">
        <f t="shared" si="50099"/>
        <v>0</v>
      </c>
      <c r="BC2087" s="36"/>
      <c r="BD2087" s="37"/>
      <c r="BE2087" s="44">
        <f>parseTime(BC2087)-(BD2088=INT(RIGHT($F2087, 1)))</f>
        <v>0</v>
      </c>
      <c r="BF2087" s="45">
        <f t="shared" si="50100"/>
        <v>0</v>
      </c>
      <c r="BG2087" s="36"/>
      <c r="BH2087" s="37"/>
      <c r="BI2087" s="44">
        <f>parseTime(BG2087)-(BH2088=INT(RIGHT($F2087, 1)))</f>
        <v>0</v>
      </c>
      <c r="BJ2087" s="45">
        <f t="shared" si="50101"/>
        <v>0</v>
      </c>
      <c r="BK2087" s="36"/>
      <c r="BL2087" s="37"/>
      <c r="BM2087" s="44">
        <f>parseTime(BK2087)-(BL2088=INT(RIGHT($F2087, 1)))</f>
        <v>0</v>
      </c>
      <c r="BN2087" s="45">
        <f t="shared" si="50102"/>
        <v>0</v>
      </c>
      <c r="BO2087" s="36"/>
      <c r="BP2087" s="37"/>
      <c r="BQ2087" s="44">
        <f t="shared" ref="BQ2087" si="50168">parseTime(BO2087)-(BP2088=INT(RIGHT($F2087, 1)))</f>
        <v>0</v>
      </c>
      <c r="BR2087" s="45">
        <f t="shared" si="50104"/>
        <v>0</v>
      </c>
      <c r="BS2087" s="36"/>
      <c r="BT2087" s="37"/>
      <c r="BU2087" s="44">
        <f t="shared" ref="BU2087" si="50169">parseTime(BS2087)-(BT2088=INT(RIGHT($F2087, 1)))</f>
        <v>0</v>
      </c>
      <c r="BV2087" s="45">
        <f t="shared" si="50106"/>
        <v>0</v>
      </c>
      <c r="BW2087" s="36"/>
      <c r="BX2087" s="37"/>
      <c r="BY2087" s="44">
        <f t="shared" ref="BY2087" si="50170">parseTime(BW2087)-(BX2088=INT(RIGHT($F2087, 1)))</f>
        <v>0</v>
      </c>
      <c r="BZ2087" s="45">
        <f t="shared" si="50108"/>
        <v>0</v>
      </c>
      <c r="CA2087" s="36"/>
      <c r="CB2087" s="37"/>
      <c r="CC2087" s="44">
        <f t="shared" ref="CC2087" si="50171">parseTime(CA2087)-(CB2088=INT(RIGHT($F2087, 1)))</f>
        <v>0</v>
      </c>
      <c r="CD2087" s="45">
        <f t="shared" si="50110"/>
        <v>0</v>
      </c>
      <c r="CE2087" s="36"/>
      <c r="CF2087" s="37"/>
      <c r="CG2087" s="44">
        <f t="shared" ref="CG2087" si="50172">parseTime(CE2087)-(CF2088=INT(RIGHT($F2087, 1)))</f>
        <v>0</v>
      </c>
      <c r="CH2087" s="45">
        <f t="shared" si="50112"/>
        <v>0</v>
      </c>
    </row>
    <row r="2088" spans="1:86" x14ac:dyDescent="0.25">
      <c r="A2088" s="56"/>
      <c r="B2088" s="57"/>
      <c r="C2088" s="14">
        <f t="shared" si="50128"/>
        <v>0</v>
      </c>
      <c r="D2088" s="14"/>
      <c r="E2088" s="20">
        <f t="shared" ref="E2088" si="50173">((7.5/2)-0.5+E2087)*8</f>
        <v>63.2</v>
      </c>
      <c r="F2088" s="51"/>
      <c r="G2088" s="46" t="s">
        <v>134</v>
      </c>
      <c r="H2088" s="38">
        <f t="shared" ref="H2088" si="50174">lunchAdjust(G2083:H2087)</f>
        <v>1</v>
      </c>
      <c r="I2088" s="48" t="s">
        <v>0</v>
      </c>
      <c r="J2088" s="39">
        <f t="shared" ref="J2088" si="50175">SUMPRODUCT(I2083:I2087*J2083:J2087)</f>
        <v>8</v>
      </c>
      <c r="K2088" s="46" t="s">
        <v>134</v>
      </c>
      <c r="L2088" s="38">
        <f t="shared" ref="L2088" si="50176">lunchAdjust(K2083:L2087)</f>
        <v>1</v>
      </c>
      <c r="M2088" s="48" t="s">
        <v>0</v>
      </c>
      <c r="N2088" s="39">
        <f t="shared" ref="N2088" si="50177">SUMPRODUCT(M2083:M2087*N2083:N2087)</f>
        <v>8</v>
      </c>
      <c r="O2088" s="46" t="s">
        <v>134</v>
      </c>
      <c r="P2088" s="38">
        <f t="shared" ref="P2088" si="50178">lunchAdjust(O2083:P2087)</f>
        <v>1</v>
      </c>
      <c r="Q2088" s="48" t="s">
        <v>0</v>
      </c>
      <c r="R2088" s="39">
        <f t="shared" ref="R2088" si="50179">SUMPRODUCT(Q2083:Q2087*R2083:R2087)</f>
        <v>8</v>
      </c>
      <c r="S2088" s="46" t="s">
        <v>134</v>
      </c>
      <c r="T2088" s="38">
        <f t="shared" ref="T2088" si="50180">lunchAdjust(S2083:T2087)</f>
        <v>1</v>
      </c>
      <c r="U2088" s="48" t="s">
        <v>0</v>
      </c>
      <c r="V2088" s="39">
        <f t="shared" ref="V2088" si="50181">SUMPRODUCT(U2083:U2087*V2083:V2087)</f>
        <v>8</v>
      </c>
      <c r="W2088" s="46" t="s">
        <v>134</v>
      </c>
      <c r="X2088" s="38">
        <f t="shared" ref="X2088" si="50182">lunchAdjust(W2083:X2087)</f>
        <v>0</v>
      </c>
      <c r="Y2088" s="48" t="s">
        <v>0</v>
      </c>
      <c r="Z2088" s="39">
        <f t="shared" ref="Z2088" si="50183">SUMPRODUCT(Y2083:Y2087*Z2083:Z2087)</f>
        <v>0</v>
      </c>
      <c r="AA2088" s="46" t="s">
        <v>134</v>
      </c>
      <c r="AB2088" s="38">
        <f t="shared" ref="AB2088" si="50184">lunchAdjust(AA2083:AB2087)</f>
        <v>1</v>
      </c>
      <c r="AC2088" s="48" t="s">
        <v>0</v>
      </c>
      <c r="AD2088" s="39">
        <f t="shared" ref="AD2088" si="50185">SUMPRODUCT(AC2083:AC2087*AD2083:AD2087)</f>
        <v>8</v>
      </c>
      <c r="AE2088" s="46" t="s">
        <v>134</v>
      </c>
      <c r="AF2088" s="38">
        <f t="shared" ref="AF2088" si="50186">lunchAdjust(AE2083:AF2087)</f>
        <v>0</v>
      </c>
      <c r="AG2088" s="48" t="s">
        <v>0</v>
      </c>
      <c r="AH2088" s="39">
        <f t="shared" ref="AH2088" si="50187">SUMPRODUCT(AG2083:AG2087*AH2083:AH2087)</f>
        <v>0</v>
      </c>
      <c r="AI2088" s="46" t="s">
        <v>134</v>
      </c>
      <c r="AJ2088" s="38">
        <f t="shared" ref="AJ2088" si="50188">lunchAdjust(AI2083:AJ2087)</f>
        <v>0</v>
      </c>
      <c r="AK2088" s="48" t="s">
        <v>0</v>
      </c>
      <c r="AL2088" s="39">
        <f t="shared" ref="AL2088" si="50189">SUMPRODUCT(AK2083:AK2087*AL2083:AL2087)</f>
        <v>0</v>
      </c>
      <c r="AM2088" s="46" t="s">
        <v>134</v>
      </c>
      <c r="AN2088" s="38">
        <f t="shared" ref="AN2088" si="50190">lunchAdjust(AM2083:AN2087)</f>
        <v>0</v>
      </c>
      <c r="AO2088" s="48" t="s">
        <v>0</v>
      </c>
      <c r="AP2088" s="39">
        <f t="shared" ref="AP2088" si="50191">SUMPRODUCT(AO2083:AO2087*AP2083:AP2087)</f>
        <v>0</v>
      </c>
      <c r="AQ2088" s="46" t="s">
        <v>134</v>
      </c>
      <c r="AR2088" s="38">
        <f t="shared" ref="AR2088" si="50192">lunchAdjust(AQ2083:AR2087)</f>
        <v>0</v>
      </c>
      <c r="AS2088" s="48" t="s">
        <v>0</v>
      </c>
      <c r="AT2088" s="39">
        <f t="shared" ref="AT2088" si="50193">SUMPRODUCT(AS2083:AS2087*AT2083:AT2087)</f>
        <v>0</v>
      </c>
      <c r="AU2088" s="46" t="s">
        <v>134</v>
      </c>
      <c r="AV2088" s="38">
        <f t="shared" ref="AV2088" si="50194">lunchAdjust(AU2083:AV2087)</f>
        <v>0</v>
      </c>
      <c r="AW2088" s="48" t="s">
        <v>0</v>
      </c>
      <c r="AX2088" s="39">
        <f t="shared" ref="AX2088" si="50195">SUMPRODUCT(AW2083:AW2087*AX2083:AX2087)</f>
        <v>0</v>
      </c>
      <c r="AY2088" s="46" t="s">
        <v>134</v>
      </c>
      <c r="AZ2088" s="38">
        <f t="shared" ref="AZ2088" si="50196">lunchAdjust(AY2083:AZ2087)</f>
        <v>0</v>
      </c>
      <c r="BA2088" s="48" t="s">
        <v>0</v>
      </c>
      <c r="BB2088" s="39">
        <f t="shared" ref="BB2088" si="50197">SUMPRODUCT(BA2083:BA2087*BB2083:BB2087)</f>
        <v>0</v>
      </c>
      <c r="BC2088" s="46" t="s">
        <v>134</v>
      </c>
      <c r="BD2088" s="38">
        <f t="shared" ref="BD2088" si="50198">lunchAdjust(BC2083:BD2087)</f>
        <v>0</v>
      </c>
      <c r="BE2088" s="48" t="s">
        <v>0</v>
      </c>
      <c r="BF2088" s="39">
        <f t="shared" ref="BF2088" si="50199">SUMPRODUCT(BE2083:BE2087*BF2083:BF2087)</f>
        <v>0</v>
      </c>
      <c r="BG2088" s="46" t="s">
        <v>134</v>
      </c>
      <c r="BH2088" s="38">
        <f t="shared" ref="BH2088" si="50200">lunchAdjust(BG2083:BH2087)</f>
        <v>0</v>
      </c>
      <c r="BI2088" s="48" t="s">
        <v>0</v>
      </c>
      <c r="BJ2088" s="39">
        <f t="shared" ref="BJ2088" si="50201">SUMPRODUCT(BI2083:BI2087*BJ2083:BJ2087)</f>
        <v>0</v>
      </c>
      <c r="BK2088" s="46" t="s">
        <v>134</v>
      </c>
      <c r="BL2088" s="38">
        <f t="shared" ref="BL2088" si="50202">lunchAdjust(BK2083:BL2087)</f>
        <v>0</v>
      </c>
      <c r="BM2088" s="48" t="s">
        <v>0</v>
      </c>
      <c r="BN2088" s="39">
        <f t="shared" ref="BN2088" si="50203">SUMPRODUCT(BM2083:BM2087*BN2083:BN2087)</f>
        <v>0</v>
      </c>
      <c r="BO2088" s="46" t="s">
        <v>134</v>
      </c>
      <c r="BP2088" s="38">
        <f t="shared" ref="BP2088" si="50204">lunchAdjust(BO2083:BP2087)</f>
        <v>2</v>
      </c>
      <c r="BQ2088" s="48" t="s">
        <v>0</v>
      </c>
      <c r="BR2088" s="39">
        <f t="shared" ref="BR2088" si="50205">SUMPRODUCT(BQ2083:BQ2087*BR2083:BR2087)</f>
        <v>8</v>
      </c>
      <c r="BS2088" s="46" t="s">
        <v>134</v>
      </c>
      <c r="BT2088" s="38">
        <f t="shared" ref="BT2088" si="50206">lunchAdjust(BS2083:BT2087)</f>
        <v>1</v>
      </c>
      <c r="BU2088" s="48" t="s">
        <v>0</v>
      </c>
      <c r="BV2088" s="39">
        <f t="shared" ref="BV2088" si="50207">SUMPRODUCT(BU2083:BU2087*BV2083:BV2087)</f>
        <v>8</v>
      </c>
      <c r="BW2088" s="46" t="s">
        <v>134</v>
      </c>
      <c r="BX2088" s="38">
        <f t="shared" ref="BX2088" si="50208">lunchAdjust(BW2083:BX2087)</f>
        <v>0</v>
      </c>
      <c r="BY2088" s="48" t="s">
        <v>0</v>
      </c>
      <c r="BZ2088" s="39">
        <f t="shared" ref="BZ2088" si="50209">SUMPRODUCT(BY2083:BY2087*BZ2083:BZ2087)</f>
        <v>4</v>
      </c>
      <c r="CA2088" s="46" t="s">
        <v>134</v>
      </c>
      <c r="CB2088" s="38">
        <f t="shared" ref="CB2088" si="50210">lunchAdjust(CA2083:CB2087)</f>
        <v>0</v>
      </c>
      <c r="CC2088" s="48" t="s">
        <v>0</v>
      </c>
      <c r="CD2088" s="39">
        <f t="shared" ref="CD2088" si="50211">SUMPRODUCT(CC2083:CC2087*CD2083:CD2087)</f>
        <v>0</v>
      </c>
      <c r="CE2088" s="46" t="s">
        <v>134</v>
      </c>
      <c r="CF2088" s="38">
        <f t="shared" ref="CF2088" si="50212">lunchAdjust(CE2083:CF2087)</f>
        <v>0</v>
      </c>
      <c r="CG2088" s="48" t="s">
        <v>0</v>
      </c>
      <c r="CH2088" s="39">
        <f t="shared" ref="CH2088" si="50213">SUMPRODUCT(CG2083:CG2087*CH2083:CH2087)</f>
        <v>0</v>
      </c>
    </row>
    <row r="2089" spans="1:86" ht="15.75" thickBot="1" x14ac:dyDescent="0.3">
      <c r="A2089" s="58" t="s">
        <v>121</v>
      </c>
      <c r="B2089" s="59">
        <f t="shared" ref="B2089" ca="1" si="50214">roleHours(G2083:CH2089, "OUT")</f>
        <v>0</v>
      </c>
      <c r="C2089" s="54" t="s">
        <v>137</v>
      </c>
      <c r="D2089" s="22">
        <f t="shared" ref="D2089" ca="1" si="50215">roleHours(G2083:CH2089, "PTO")</f>
        <v>0</v>
      </c>
      <c r="E2089" s="23">
        <f t="shared" ref="E2089" ca="1" si="50216">E2088-B2084</f>
        <v>6.2000000000000028</v>
      </c>
      <c r="F2089" s="52"/>
      <c r="G2089" s="47" t="s">
        <v>39</v>
      </c>
      <c r="H2089" s="40">
        <f t="shared" si="50044"/>
        <v>0</v>
      </c>
      <c r="I2089" s="49" t="s">
        <v>135</v>
      </c>
      <c r="J2089" s="41">
        <f t="shared" ref="J2089" si="50217">J2088*G$4</f>
        <v>0</v>
      </c>
      <c r="K2089" s="47" t="s">
        <v>39</v>
      </c>
      <c r="L2089" s="40">
        <f t="shared" ref="L2089" si="50218">SUMPRODUCT(M2083:M2087*(L2083:L2087="PTO"))+SUMPRODUCT(M2083:M2087*(L2083:L2087="HOL"))</f>
        <v>0</v>
      </c>
      <c r="M2089" s="49" t="s">
        <v>135</v>
      </c>
      <c r="N2089" s="41">
        <f t="shared" ref="N2089" si="50219">N2088*K$4</f>
        <v>0</v>
      </c>
      <c r="O2089" s="47" t="s">
        <v>39</v>
      </c>
      <c r="P2089" s="40">
        <f t="shared" ref="P2089" si="50220">SUMPRODUCT(Q2083:Q2087*(P2083:P2087="PTO"))+SUMPRODUCT(Q2083:Q2087*(P2083:P2087="HOL"))</f>
        <v>0</v>
      </c>
      <c r="Q2089" s="49" t="s">
        <v>135</v>
      </c>
      <c r="R2089" s="41">
        <f t="shared" ref="R2089" si="50221">R2088*O$4</f>
        <v>8</v>
      </c>
      <c r="S2089" s="47" t="s">
        <v>39</v>
      </c>
      <c r="T2089" s="40">
        <f t="shared" ref="T2089" si="50222">SUMPRODUCT(U2083:U2087*(T2083:T2087="PTO"))+SUMPRODUCT(U2083:U2087*(T2083:T2087="HOL"))</f>
        <v>0</v>
      </c>
      <c r="U2089" s="49" t="s">
        <v>135</v>
      </c>
      <c r="V2089" s="41">
        <f t="shared" ref="V2089" si="50223">V2088*S$4</f>
        <v>0</v>
      </c>
      <c r="W2089" s="47" t="s">
        <v>39</v>
      </c>
      <c r="X2089" s="40">
        <f t="shared" ref="X2089" si="50224">SUMPRODUCT(Y2083:Y2087*(X2083:X2087="PTO"))+SUMPRODUCT(Y2083:Y2087*(X2083:X2087="HOL"))</f>
        <v>0</v>
      </c>
      <c r="Y2089" s="49" t="s">
        <v>135</v>
      </c>
      <c r="Z2089" s="41">
        <f t="shared" ref="Z2089" si="50225">Z2088*W$4</f>
        <v>0</v>
      </c>
      <c r="AA2089" s="47" t="s">
        <v>39</v>
      </c>
      <c r="AB2089" s="40">
        <f t="shared" ref="AB2089" si="50226">SUMPRODUCT(AC2083:AC2087*(AB2083:AB2087="PTO"))+SUMPRODUCT(AC2083:AC2087*(AB2083:AB2087="HOL"))</f>
        <v>0</v>
      </c>
      <c r="AC2089" s="49" t="s">
        <v>135</v>
      </c>
      <c r="AD2089" s="41">
        <f t="shared" ref="AD2089" si="50227">AD2088*AA$4</f>
        <v>8</v>
      </c>
      <c r="AE2089" s="47" t="s">
        <v>39</v>
      </c>
      <c r="AF2089" s="40">
        <f t="shared" ref="AF2089" si="50228">SUMPRODUCT(AG2083:AG2087*(AF2083:AF2087="PTO"))+SUMPRODUCT(AG2083:AG2087*(AF2083:AF2087="HOL"))</f>
        <v>0</v>
      </c>
      <c r="AG2089" s="49" t="s">
        <v>135</v>
      </c>
      <c r="AH2089" s="41">
        <f t="shared" ref="AH2089" si="50229">AH2088*AE$4</f>
        <v>0</v>
      </c>
      <c r="AI2089" s="47" t="s">
        <v>39</v>
      </c>
      <c r="AJ2089" s="40">
        <f t="shared" ref="AJ2089" si="50230">SUMPRODUCT(AK2083:AK2087*(AJ2083:AJ2087="PTO"))+SUMPRODUCT(AK2083:AK2087*(AJ2083:AJ2087="HOL"))</f>
        <v>0</v>
      </c>
      <c r="AK2089" s="49" t="s">
        <v>135</v>
      </c>
      <c r="AL2089" s="41">
        <f>AL2088*AI$4</f>
        <v>0</v>
      </c>
      <c r="AM2089" s="47" t="s">
        <v>39</v>
      </c>
      <c r="AN2089" s="40">
        <f t="shared" ref="AN2089" si="50231">SUMPRODUCT(AO2083:AO2087*(AN2083:AN2087="PTO"))+SUMPRODUCT(AO2083:AO2087*(AN2083:AN2087="HOL"))</f>
        <v>0</v>
      </c>
      <c r="AO2089" s="49" t="s">
        <v>135</v>
      </c>
      <c r="AP2089" s="41">
        <f t="shared" ref="AP2089" si="50232">AP2088*AM$4</f>
        <v>0</v>
      </c>
      <c r="AQ2089" s="47" t="s">
        <v>39</v>
      </c>
      <c r="AR2089" s="40">
        <f t="shared" ref="AR2089" si="50233">SUMPRODUCT(AS2083:AS2087*(AR2083:AR2087="PTO"))+SUMPRODUCT(AS2083:AS2087*(AR2083:AR2087="HOL"))</f>
        <v>0</v>
      </c>
      <c r="AS2089" s="49" t="s">
        <v>135</v>
      </c>
      <c r="AT2089" s="41">
        <f t="shared" ref="AT2089" si="50234">AT2088*AQ$4</f>
        <v>0</v>
      </c>
      <c r="AU2089" s="47" t="s">
        <v>39</v>
      </c>
      <c r="AV2089" s="40">
        <f t="shared" ref="AV2089" si="50235">SUMPRODUCT(AW2083:AW2087*(AV2083:AV2087="PTO"))+SUMPRODUCT(AW2083:AW2087*(AV2083:AV2087="HOL"))</f>
        <v>0</v>
      </c>
      <c r="AW2089" s="49" t="s">
        <v>135</v>
      </c>
      <c r="AX2089" s="41">
        <f>AX2088*AU$4</f>
        <v>0</v>
      </c>
      <c r="AY2089" s="47" t="s">
        <v>39</v>
      </c>
      <c r="AZ2089" s="40">
        <f t="shared" ref="AZ2089" si="50236">SUMPRODUCT(BA2083:BA2087*(AZ2083:AZ2087="PTO"))+SUMPRODUCT(BA2083:BA2087*(AZ2083:AZ2087="HOL"))</f>
        <v>0</v>
      </c>
      <c r="BA2089" s="49" t="s">
        <v>135</v>
      </c>
      <c r="BB2089" s="41">
        <f>BB2088*AY$4</f>
        <v>0</v>
      </c>
      <c r="BC2089" s="47" t="s">
        <v>39</v>
      </c>
      <c r="BD2089" s="40">
        <f t="shared" ref="BD2089" si="50237">SUMPRODUCT(BE2083:BE2087*(BD2083:BD2087="PTO"))+SUMPRODUCT(BE2083:BE2087*(BD2083:BD2087="HOL"))</f>
        <v>0</v>
      </c>
      <c r="BE2089" s="49" t="s">
        <v>135</v>
      </c>
      <c r="BF2089" s="41">
        <f>BF2088*BC$4</f>
        <v>0</v>
      </c>
      <c r="BG2089" s="47" t="s">
        <v>39</v>
      </c>
      <c r="BH2089" s="40">
        <f t="shared" ref="BH2089" si="50238">SUMPRODUCT(BI2083:BI2087*(BH2083:BH2087="PTO"))+SUMPRODUCT(BI2083:BI2087*(BH2083:BH2087="HOL"))</f>
        <v>0</v>
      </c>
      <c r="BI2089" s="49" t="s">
        <v>135</v>
      </c>
      <c r="BJ2089" s="41">
        <f>BJ2088*BG$4</f>
        <v>0</v>
      </c>
      <c r="BK2089" s="47" t="s">
        <v>39</v>
      </c>
      <c r="BL2089" s="40">
        <f t="shared" ref="BL2089" si="50239">SUMPRODUCT(BM2083:BM2087*(BL2083:BL2087="PTO"))+SUMPRODUCT(BM2083:BM2087*(BL2083:BL2087="HOL"))</f>
        <v>0</v>
      </c>
      <c r="BM2089" s="49" t="s">
        <v>135</v>
      </c>
      <c r="BN2089" s="41">
        <f>BN2088*BK$4</f>
        <v>0</v>
      </c>
      <c r="BO2089" s="47" t="s">
        <v>39</v>
      </c>
      <c r="BP2089" s="40">
        <f t="shared" ref="BP2089" si="50240">SUMPRODUCT(BQ2083:BQ2087*(BP2083:BP2087="PTO"))+SUMPRODUCT(BQ2083:BQ2087*(BP2083:BP2087="HOL"))</f>
        <v>0</v>
      </c>
      <c r="BQ2089" s="49" t="s">
        <v>135</v>
      </c>
      <c r="BR2089" s="41">
        <f t="shared" ref="BR2089" si="50241">BR2088*BO$4</f>
        <v>8</v>
      </c>
      <c r="BS2089" s="47" t="s">
        <v>39</v>
      </c>
      <c r="BT2089" s="40">
        <f t="shared" ref="BT2089" si="50242">SUMPRODUCT(BU2083:BU2087*(BT2083:BT2087="PTO"))+SUMPRODUCT(BU2083:BU2087*(BT2083:BT2087="HOL"))</f>
        <v>0</v>
      </c>
      <c r="BU2089" s="49" t="s">
        <v>135</v>
      </c>
      <c r="BV2089" s="41">
        <f t="shared" ref="BV2089" si="50243">BV2088*BS$4</f>
        <v>8</v>
      </c>
      <c r="BW2089" s="47" t="s">
        <v>39</v>
      </c>
      <c r="BX2089" s="40">
        <f t="shared" ref="BX2089" si="50244">SUMPRODUCT(BY2083:BY2087*(BX2083:BX2087="PTO"))+SUMPRODUCT(BY2083:BY2087*(BX2083:BX2087="HOL"))</f>
        <v>0</v>
      </c>
      <c r="BY2089" s="49" t="s">
        <v>135</v>
      </c>
      <c r="BZ2089" s="41">
        <f t="shared" ref="BZ2089" si="50245">BZ2088*BW$4</f>
        <v>4</v>
      </c>
      <c r="CA2089" s="47" t="s">
        <v>39</v>
      </c>
      <c r="CB2089" s="40">
        <f t="shared" ref="CB2089" si="50246">SUMPRODUCT(CC2083:CC2087*(CB2083:CB2087="PTO"))+SUMPRODUCT(CC2083:CC2087*(CB2083:CB2087="HOL"))</f>
        <v>0</v>
      </c>
      <c r="CC2089" s="49" t="s">
        <v>135</v>
      </c>
      <c r="CD2089" s="41">
        <f t="shared" ref="CD2089" si="50247">CD2088*CA$4</f>
        <v>0</v>
      </c>
      <c r="CE2089" s="47" t="s">
        <v>39</v>
      </c>
      <c r="CF2089" s="40">
        <f t="shared" ref="CF2089" si="50248">SUMPRODUCT(CG2083:CG2087*(CF2083:CF2087="PTO"))+SUMPRODUCT(CG2083:CG2087*(CF2083:CF2087="HOL"))</f>
        <v>0</v>
      </c>
      <c r="CG2089" s="49" t="s">
        <v>135</v>
      </c>
      <c r="CH2089" s="41">
        <f t="shared" ref="CH2089" si="50249">CH2088*CE$4</f>
        <v>0</v>
      </c>
    </row>
    <row r="2090" spans="1:86" x14ac:dyDescent="0.25">
      <c r="A2090" s="70" t="s">
        <v>133</v>
      </c>
      <c r="B2090" s="71">
        <f t="shared" ref="B2090" ca="1" si="50250">D2090-B2091</f>
        <v>6.2420575028357632</v>
      </c>
      <c r="C2090" s="72" t="s">
        <v>122</v>
      </c>
      <c r="D2090" s="71">
        <f>IFERROR(INDEX(Holidays[FTE], MATCH(Entry!E2090, Holidays[Date], 0)), 1)*8*INDEX(FTEguide[[1]:[12]], MATCH(Entry!E2091, FTEguide[Weekday], 0), IF(Entry!E2093&gt;0, Entry!E2093, MONTH(Entry!E2090)))</f>
        <v>62.242057502835763</v>
      </c>
      <c r="E2090" s="60">
        <f t="shared" si="49561"/>
        <v>44126</v>
      </c>
      <c r="F2090" s="50" t="s">
        <v>128</v>
      </c>
      <c r="G2090" s="34" t="s">
        <v>136</v>
      </c>
      <c r="H2090" s="35" t="s">
        <v>23</v>
      </c>
      <c r="I2090" s="42">
        <f t="shared" ref="I2090" si="50251">parseTime(G2090)-(H2095=INT(RIGHT($F2090, 1)))</f>
        <v>8</v>
      </c>
      <c r="J2090" s="43">
        <f t="shared" ref="J2090:J2094" si="50252">isClocked(H2090)</f>
        <v>1</v>
      </c>
      <c r="K2090" s="34" t="s">
        <v>136</v>
      </c>
      <c r="L2090" s="35" t="s">
        <v>23</v>
      </c>
      <c r="M2090" s="42">
        <f t="shared" ref="M2090" si="50253">parseTime(K2090)-(L2095=INT(RIGHT($F2090, 1)))</f>
        <v>8</v>
      </c>
      <c r="N2090" s="43">
        <f t="shared" ref="N2090:N2094" si="50254">isClocked(L2090)</f>
        <v>1</v>
      </c>
      <c r="O2090" s="34" t="s">
        <v>180</v>
      </c>
      <c r="P2090" s="35" t="s">
        <v>23</v>
      </c>
      <c r="Q2090" s="42">
        <f t="shared" ref="Q2090" si="50255">parseTime(O2090)-(P2095=INT(RIGHT($F2090, 1)))</f>
        <v>8</v>
      </c>
      <c r="R2090" s="43">
        <f t="shared" ref="R2090:R2094" si="50256">isClocked(P2090)</f>
        <v>1</v>
      </c>
      <c r="S2090" s="34" t="s">
        <v>227</v>
      </c>
      <c r="T2090" s="35" t="s">
        <v>23</v>
      </c>
      <c r="U2090" s="42">
        <f t="shared" ref="U2090" si="50257">parseTime(S2090)-(T2095=INT(RIGHT($F2090, 1)))</f>
        <v>8</v>
      </c>
      <c r="V2090" s="43">
        <f t="shared" ref="V2090:V2094" si="50258">isClocked(T2090)</f>
        <v>1</v>
      </c>
      <c r="W2090" s="34"/>
      <c r="X2090" s="35"/>
      <c r="Y2090" s="42">
        <f t="shared" ref="Y2090" si="50259">parseTime(W2090)-(X2095=INT(RIGHT($F2090, 1)))</f>
        <v>0</v>
      </c>
      <c r="Z2090" s="43">
        <f t="shared" ref="Z2090:Z2094" si="50260">isClocked(X2090)</f>
        <v>0</v>
      </c>
      <c r="AA2090" s="34" t="s">
        <v>136</v>
      </c>
      <c r="AB2090" s="35" t="s">
        <v>23</v>
      </c>
      <c r="AC2090" s="42">
        <f t="shared" ref="AC2090" si="50261">parseTime(AA2090)-(AB2095=INT(RIGHT($F2090, 1)))</f>
        <v>8</v>
      </c>
      <c r="AD2090" s="43">
        <f t="shared" ref="AD2090:AD2094" si="50262">isClocked(AB2090)</f>
        <v>1</v>
      </c>
      <c r="AE2090" s="34"/>
      <c r="AF2090" s="35"/>
      <c r="AG2090" s="42">
        <f t="shared" ref="AG2090" si="50263">parseTime(AE2090)-(AF2095=INT(RIGHT($F2090, 1)))</f>
        <v>0</v>
      </c>
      <c r="AH2090" s="43">
        <f t="shared" ref="AH2090:AH2094" si="50264">isClocked(AF2090)</f>
        <v>0</v>
      </c>
      <c r="AI2090" s="34"/>
      <c r="AJ2090" s="35"/>
      <c r="AK2090" s="42">
        <f>parseTime(AI2090)-(AJ2095=INT(RIGHT($F2090, 1)))</f>
        <v>0</v>
      </c>
      <c r="AL2090" s="43">
        <f t="shared" ref="AL2090:AL2094" si="50265">isClocked(AJ2090)</f>
        <v>0</v>
      </c>
      <c r="AM2090" s="34"/>
      <c r="AN2090" s="35"/>
      <c r="AO2090" s="42">
        <f t="shared" ref="AO2090" si="50266">parseTime(AM2090)-(AN2095=INT(RIGHT($F2090, 1)))</f>
        <v>0</v>
      </c>
      <c r="AP2090" s="43">
        <f t="shared" ref="AP2090:AP2094" si="50267">isClocked(AN2090)</f>
        <v>0</v>
      </c>
      <c r="AQ2090" s="34"/>
      <c r="AR2090" s="35"/>
      <c r="AS2090" s="42">
        <f t="shared" ref="AS2090" si="50268">parseTime(AQ2090)-(AR2095=INT(RIGHT($F2090, 1)))</f>
        <v>0</v>
      </c>
      <c r="AT2090" s="43">
        <f t="shared" ref="AT2090:AT2094" si="50269">isClocked(AR2090)</f>
        <v>0</v>
      </c>
      <c r="AU2090" s="34"/>
      <c r="AV2090" s="35"/>
      <c r="AW2090" s="42">
        <f>parseTime(AU2090)-(AV2095=INT(RIGHT($F2090, 1)))</f>
        <v>0</v>
      </c>
      <c r="AX2090" s="43">
        <f t="shared" ref="AX2090:AX2094" si="50270">isClocked(AV2090)</f>
        <v>0</v>
      </c>
      <c r="AY2090" s="34"/>
      <c r="AZ2090" s="35"/>
      <c r="BA2090" s="42">
        <f>parseTime(AY2090)-(AZ2095=INT(RIGHT($F2090, 1)))</f>
        <v>0</v>
      </c>
      <c r="BB2090" s="43">
        <f t="shared" ref="BB2090:BB2094" si="50271">isClocked(AZ2090)</f>
        <v>0</v>
      </c>
      <c r="BC2090" s="34"/>
      <c r="BD2090" s="35"/>
      <c r="BE2090" s="42">
        <f>parseTime(BC2090)-(BD2095=INT(RIGHT($F2090, 1)))</f>
        <v>0</v>
      </c>
      <c r="BF2090" s="43">
        <f t="shared" ref="BF2090:BF2094" si="50272">isClocked(BD2090)</f>
        <v>0</v>
      </c>
      <c r="BG2090" s="34"/>
      <c r="BH2090" s="35"/>
      <c r="BI2090" s="42">
        <f>parseTime(BG2090)-(BH2095=INT(RIGHT($F2090, 1)))</f>
        <v>0</v>
      </c>
      <c r="BJ2090" s="43">
        <f t="shared" ref="BJ2090:BJ2094" si="50273">isClocked(BH2090)</f>
        <v>0</v>
      </c>
      <c r="BK2090" s="34"/>
      <c r="BL2090" s="35"/>
      <c r="BM2090" s="42">
        <f>parseTime(BK2090)-(BL2095=INT(RIGHT($F2090, 1)))</f>
        <v>0</v>
      </c>
      <c r="BN2090" s="43">
        <f t="shared" ref="BN2090:BN2094" si="50274">isClocked(BL2090)</f>
        <v>0</v>
      </c>
      <c r="BO2090" s="34"/>
      <c r="BP2090" s="35"/>
      <c r="BQ2090" s="42">
        <f t="shared" ref="BQ2090" si="50275">parseTime(BO2090)-(BP2095=INT(RIGHT($F2090, 1)))</f>
        <v>0</v>
      </c>
      <c r="BR2090" s="43">
        <f t="shared" ref="BR2090:BR2094" si="50276">isClocked(BP2090)</f>
        <v>0</v>
      </c>
      <c r="BS2090" s="34" t="s">
        <v>136</v>
      </c>
      <c r="BT2090" s="35" t="s">
        <v>23</v>
      </c>
      <c r="BU2090" s="42">
        <f t="shared" ref="BU2090" si="50277">parseTime(BS2090)-(BT2095=INT(RIGHT($F2090, 1)))</f>
        <v>8</v>
      </c>
      <c r="BV2090" s="43">
        <f t="shared" ref="BV2090:BV2094" si="50278">isClocked(BT2090)</f>
        <v>1</v>
      </c>
      <c r="BW2090" s="34" t="s">
        <v>136</v>
      </c>
      <c r="BX2090" s="35" t="s">
        <v>23</v>
      </c>
      <c r="BY2090" s="42">
        <f t="shared" ref="BY2090" si="50279">parseTime(BW2090)-(BX2095=INT(RIGHT($F2090, 1)))</f>
        <v>8</v>
      </c>
      <c r="BZ2090" s="43">
        <f t="shared" ref="BZ2090:BZ2094" si="50280">isClocked(BX2090)</f>
        <v>1</v>
      </c>
      <c r="CA2090" s="34"/>
      <c r="CB2090" s="35"/>
      <c r="CC2090" s="42">
        <f t="shared" ref="CC2090" si="50281">parseTime(CA2090)-(CB2095=INT(RIGHT($F2090, 1)))</f>
        <v>0</v>
      </c>
      <c r="CD2090" s="43">
        <f t="shared" ref="CD2090:CD2094" si="50282">isClocked(CB2090)</f>
        <v>0</v>
      </c>
      <c r="CE2090" s="34"/>
      <c r="CF2090" s="35"/>
      <c r="CG2090" s="42">
        <f t="shared" ref="CG2090" si="50283">parseTime(CE2090)-(CF2095=INT(RIGHT($F2090, 1)))</f>
        <v>0</v>
      </c>
      <c r="CH2090" s="43">
        <f t="shared" ref="CH2090:CH2094" si="50284">isClocked(CF2090)</f>
        <v>0</v>
      </c>
    </row>
    <row r="2091" spans="1:86" x14ac:dyDescent="0.25">
      <c r="A2091" s="56" t="s">
        <v>0</v>
      </c>
      <c r="B2091" s="57">
        <f t="shared" ca="1" si="49077"/>
        <v>56</v>
      </c>
      <c r="C2091" s="14" t="s">
        <v>252</v>
      </c>
      <c r="D2091" s="14">
        <f t="shared" ref="D2091:D2154" si="50285">(E2094+(E2093/2))*8-0.5</f>
        <v>53.7</v>
      </c>
      <c r="E2091" s="55" t="str">
        <f t="shared" si="49078"/>
        <v>Thursday</v>
      </c>
      <c r="F2091" s="51" t="s">
        <v>129</v>
      </c>
      <c r="G2091" s="36"/>
      <c r="H2091" s="37"/>
      <c r="I2091" s="44">
        <f t="shared" ref="I2091" si="50286">parseTime(G2091)-(H2095=INT(RIGHT($F2091, 1)))</f>
        <v>0</v>
      </c>
      <c r="J2091" s="45">
        <f t="shared" si="50252"/>
        <v>0</v>
      </c>
      <c r="K2091" s="36"/>
      <c r="L2091" s="37"/>
      <c r="M2091" s="44">
        <f t="shared" ref="M2091" si="50287">parseTime(K2091)-(L2095=INT(RIGHT($F2091, 1)))</f>
        <v>0</v>
      </c>
      <c r="N2091" s="45">
        <f t="shared" si="50254"/>
        <v>0</v>
      </c>
      <c r="O2091" s="36"/>
      <c r="P2091" s="37"/>
      <c r="Q2091" s="44">
        <f t="shared" ref="Q2091" si="50288">parseTime(O2091)-(P2095=INT(RIGHT($F2091, 1)))</f>
        <v>0</v>
      </c>
      <c r="R2091" s="45">
        <f t="shared" si="50256"/>
        <v>0</v>
      </c>
      <c r="S2091" s="36"/>
      <c r="T2091" s="37"/>
      <c r="U2091" s="44">
        <f t="shared" ref="U2091" si="50289">parseTime(S2091)-(T2095=INT(RIGHT($F2091, 1)))</f>
        <v>0</v>
      </c>
      <c r="V2091" s="45">
        <f t="shared" si="50258"/>
        <v>0</v>
      </c>
      <c r="W2091" s="36"/>
      <c r="X2091" s="37"/>
      <c r="Y2091" s="44">
        <f t="shared" ref="Y2091" si="50290">parseTime(W2091)-(X2095=INT(RIGHT($F2091, 1)))</f>
        <v>0</v>
      </c>
      <c r="Z2091" s="45">
        <f t="shared" si="50260"/>
        <v>0</v>
      </c>
      <c r="AA2091" s="36"/>
      <c r="AB2091" s="37"/>
      <c r="AC2091" s="44">
        <f t="shared" ref="AC2091" si="50291">parseTime(AA2091)-(AB2095=INT(RIGHT($F2091, 1)))</f>
        <v>0</v>
      </c>
      <c r="AD2091" s="45">
        <f t="shared" si="50262"/>
        <v>0</v>
      </c>
      <c r="AE2091" s="36"/>
      <c r="AF2091" s="37"/>
      <c r="AG2091" s="44">
        <f t="shared" ref="AG2091" si="50292">parseTime(AE2091)-(AF2095=INT(RIGHT($F2091, 1)))</f>
        <v>0</v>
      </c>
      <c r="AH2091" s="45">
        <f t="shared" si="50264"/>
        <v>0</v>
      </c>
      <c r="AI2091" s="36"/>
      <c r="AJ2091" s="37"/>
      <c r="AK2091" s="44">
        <f>parseTime(AI2091)-(AJ2095=INT(RIGHT($F2091, 1)))</f>
        <v>0</v>
      </c>
      <c r="AL2091" s="45">
        <f t="shared" si="50265"/>
        <v>0</v>
      </c>
      <c r="AM2091" s="36"/>
      <c r="AN2091" s="37"/>
      <c r="AO2091" s="44">
        <f t="shared" ref="AO2091" si="50293">parseTime(AM2091)-(AN2095=INT(RIGHT($F2091, 1)))</f>
        <v>0</v>
      </c>
      <c r="AP2091" s="45">
        <f t="shared" si="50267"/>
        <v>0</v>
      </c>
      <c r="AQ2091" s="36"/>
      <c r="AR2091" s="37"/>
      <c r="AS2091" s="44">
        <f t="shared" ref="AS2091" si="50294">parseTime(AQ2091)-(AR2095=INT(RIGHT($F2091, 1)))</f>
        <v>0</v>
      </c>
      <c r="AT2091" s="45">
        <f t="shared" si="50269"/>
        <v>0</v>
      </c>
      <c r="AU2091" s="36"/>
      <c r="AV2091" s="37"/>
      <c r="AW2091" s="44">
        <f>parseTime(AU2091)-(AV2095=INT(RIGHT($F2091, 1)))</f>
        <v>0</v>
      </c>
      <c r="AX2091" s="45">
        <f t="shared" si="50270"/>
        <v>0</v>
      </c>
      <c r="AY2091" s="36"/>
      <c r="AZ2091" s="37"/>
      <c r="BA2091" s="44">
        <f>parseTime(AY2091)-(AZ2095=INT(RIGHT($F2091, 1)))</f>
        <v>0</v>
      </c>
      <c r="BB2091" s="45">
        <f t="shared" si="50271"/>
        <v>0</v>
      </c>
      <c r="BC2091" s="36"/>
      <c r="BD2091" s="37"/>
      <c r="BE2091" s="44">
        <f>parseTime(BC2091)-(BD2095=INT(RIGHT($F2091, 1)))</f>
        <v>0</v>
      </c>
      <c r="BF2091" s="45">
        <f t="shared" si="50272"/>
        <v>0</v>
      </c>
      <c r="BG2091" s="36"/>
      <c r="BH2091" s="37"/>
      <c r="BI2091" s="44">
        <f>parseTime(BG2091)-(BH2095=INT(RIGHT($F2091, 1)))</f>
        <v>0</v>
      </c>
      <c r="BJ2091" s="45">
        <f t="shared" si="50273"/>
        <v>0</v>
      </c>
      <c r="BK2091" s="36"/>
      <c r="BL2091" s="37"/>
      <c r="BM2091" s="44">
        <f>parseTime(BK2091)-(BL2095=INT(RIGHT($F2091, 1)))</f>
        <v>0</v>
      </c>
      <c r="BN2091" s="45">
        <f t="shared" si="50274"/>
        <v>0</v>
      </c>
      <c r="BO2091" s="36"/>
      <c r="BP2091" s="37"/>
      <c r="BQ2091" s="44">
        <f t="shared" ref="BQ2091" si="50295">parseTime(BO2091)-(BP2095=INT(RIGHT($F2091, 1)))</f>
        <v>0</v>
      </c>
      <c r="BR2091" s="45">
        <f t="shared" si="50276"/>
        <v>0</v>
      </c>
      <c r="BS2091" s="36"/>
      <c r="BT2091" s="37"/>
      <c r="BU2091" s="44">
        <f t="shared" ref="BU2091" si="50296">parseTime(BS2091)-(BT2095=INT(RIGHT($F2091, 1)))</f>
        <v>0</v>
      </c>
      <c r="BV2091" s="45">
        <f t="shared" si="50278"/>
        <v>0</v>
      </c>
      <c r="BW2091" s="36"/>
      <c r="BX2091" s="37"/>
      <c r="BY2091" s="44">
        <f t="shared" ref="BY2091" si="50297">parseTime(BW2091)-(BX2095=INT(RIGHT($F2091, 1)))</f>
        <v>0</v>
      </c>
      <c r="BZ2091" s="45">
        <f t="shared" si="50280"/>
        <v>0</v>
      </c>
      <c r="CA2091" s="36"/>
      <c r="CB2091" s="37"/>
      <c r="CC2091" s="44">
        <f t="shared" ref="CC2091" si="50298">parseTime(CA2091)-(CB2095=INT(RIGHT($F2091, 1)))</f>
        <v>0</v>
      </c>
      <c r="CD2091" s="45">
        <f t="shared" si="50282"/>
        <v>0</v>
      </c>
      <c r="CE2091" s="36"/>
      <c r="CF2091" s="37"/>
      <c r="CG2091" s="44">
        <f t="shared" ref="CG2091" si="50299">parseTime(CE2091)-(CF2095=INT(RIGHT($F2091, 1)))</f>
        <v>0</v>
      </c>
      <c r="CH2091" s="45">
        <f t="shared" si="50284"/>
        <v>0</v>
      </c>
    </row>
    <row r="2092" spans="1:86" x14ac:dyDescent="0.25">
      <c r="A2092" s="56" t="s">
        <v>117</v>
      </c>
      <c r="B2092" s="57">
        <f t="shared" ref="B2092" ca="1" si="50300">roleHours(G2090:CH2096, "MFD")</f>
        <v>56</v>
      </c>
      <c r="C2092" s="14">
        <f t="shared" ref="C2092:C2095" ca="1" si="50301">B2092/8</f>
        <v>7</v>
      </c>
      <c r="D2092" s="14">
        <f t="shared" ref="D2092" ca="1" si="50302">B2091-D2091</f>
        <v>2.2999999999999972</v>
      </c>
      <c r="E2092" s="20" t="s">
        <v>127</v>
      </c>
      <c r="F2092" s="51" t="s">
        <v>130</v>
      </c>
      <c r="G2092" s="36"/>
      <c r="H2092" s="37"/>
      <c r="I2092" s="44">
        <f t="shared" ref="I2092" si="50303">parseTime(G2092)-(H2095=INT(RIGHT($F2092, 1)))</f>
        <v>0</v>
      </c>
      <c r="J2092" s="45">
        <f t="shared" si="50252"/>
        <v>0</v>
      </c>
      <c r="K2092" s="36"/>
      <c r="L2092" s="37"/>
      <c r="M2092" s="44">
        <f t="shared" ref="M2092" si="50304">parseTime(K2092)-(L2095=INT(RIGHT($F2092, 1)))</f>
        <v>0</v>
      </c>
      <c r="N2092" s="45">
        <f t="shared" si="50254"/>
        <v>0</v>
      </c>
      <c r="O2092" s="36"/>
      <c r="P2092" s="37"/>
      <c r="Q2092" s="44">
        <f t="shared" ref="Q2092" si="50305">parseTime(O2092)-(P2095=INT(RIGHT($F2092, 1)))</f>
        <v>0</v>
      </c>
      <c r="R2092" s="45">
        <f t="shared" si="50256"/>
        <v>0</v>
      </c>
      <c r="S2092" s="36"/>
      <c r="T2092" s="37"/>
      <c r="U2092" s="44">
        <f t="shared" ref="U2092" si="50306">parseTime(S2092)-(T2095=INT(RIGHT($F2092, 1)))</f>
        <v>0</v>
      </c>
      <c r="V2092" s="45">
        <f t="shared" si="50258"/>
        <v>0</v>
      </c>
      <c r="W2092" s="36"/>
      <c r="X2092" s="37"/>
      <c r="Y2092" s="44">
        <f t="shared" ref="Y2092" si="50307">parseTime(W2092)-(X2095=INT(RIGHT($F2092, 1)))</f>
        <v>0</v>
      </c>
      <c r="Z2092" s="45">
        <f t="shared" si="50260"/>
        <v>0</v>
      </c>
      <c r="AA2092" s="36"/>
      <c r="AB2092" s="37"/>
      <c r="AC2092" s="44">
        <f t="shared" ref="AC2092" si="50308">parseTime(AA2092)-(AB2095=INT(RIGHT($F2092, 1)))</f>
        <v>0</v>
      </c>
      <c r="AD2092" s="45">
        <f t="shared" si="50262"/>
        <v>0</v>
      </c>
      <c r="AE2092" s="36"/>
      <c r="AF2092" s="37"/>
      <c r="AG2092" s="44">
        <f t="shared" ref="AG2092" si="50309">parseTime(AE2092)-(AF2095=INT(RIGHT($F2092, 1)))</f>
        <v>0</v>
      </c>
      <c r="AH2092" s="45">
        <f t="shared" si="50264"/>
        <v>0</v>
      </c>
      <c r="AI2092" s="36"/>
      <c r="AJ2092" s="37"/>
      <c r="AK2092" s="44">
        <f>parseTime(AI2092)-(AJ2095=INT(RIGHT($F2092, 1)))</f>
        <v>0</v>
      </c>
      <c r="AL2092" s="45">
        <f t="shared" si="50265"/>
        <v>0</v>
      </c>
      <c r="AM2092" s="36"/>
      <c r="AN2092" s="37"/>
      <c r="AO2092" s="44">
        <f t="shared" ref="AO2092" si="50310">parseTime(AM2092)-(AN2095=INT(RIGHT($F2092, 1)))</f>
        <v>0</v>
      </c>
      <c r="AP2092" s="45">
        <f t="shared" si="50267"/>
        <v>0</v>
      </c>
      <c r="AQ2092" s="36"/>
      <c r="AR2092" s="37"/>
      <c r="AS2092" s="44">
        <f t="shared" ref="AS2092" si="50311">parseTime(AQ2092)-(AR2095=INT(RIGHT($F2092, 1)))</f>
        <v>0</v>
      </c>
      <c r="AT2092" s="45">
        <f t="shared" si="50269"/>
        <v>0</v>
      </c>
      <c r="AU2092" s="36"/>
      <c r="AV2092" s="37"/>
      <c r="AW2092" s="44">
        <f>parseTime(AU2092)-(AV2095=INT(RIGHT($F2092, 1)))</f>
        <v>0</v>
      </c>
      <c r="AX2092" s="45">
        <f t="shared" si="50270"/>
        <v>0</v>
      </c>
      <c r="AY2092" s="36"/>
      <c r="AZ2092" s="37"/>
      <c r="BA2092" s="44">
        <f>parseTime(AY2092)-(AZ2095=INT(RIGHT($F2092, 1)))</f>
        <v>0</v>
      </c>
      <c r="BB2092" s="45">
        <f t="shared" si="50271"/>
        <v>0</v>
      </c>
      <c r="BC2092" s="36"/>
      <c r="BD2092" s="37"/>
      <c r="BE2092" s="44">
        <f>parseTime(BC2092)-(BD2095=INT(RIGHT($F2092, 1)))</f>
        <v>0</v>
      </c>
      <c r="BF2092" s="45">
        <f t="shared" si="50272"/>
        <v>0</v>
      </c>
      <c r="BG2092" s="36"/>
      <c r="BH2092" s="37"/>
      <c r="BI2092" s="44">
        <f>parseTime(BG2092)-(BH2095=INT(RIGHT($F2092, 1)))</f>
        <v>0</v>
      </c>
      <c r="BJ2092" s="45">
        <f t="shared" si="50273"/>
        <v>0</v>
      </c>
      <c r="BK2092" s="36"/>
      <c r="BL2092" s="37"/>
      <c r="BM2092" s="44">
        <f>parseTime(BK2092)-(BL2095=INT(RIGHT($F2092, 1)))</f>
        <v>0</v>
      </c>
      <c r="BN2092" s="45">
        <f t="shared" si="50274"/>
        <v>0</v>
      </c>
      <c r="BO2092" s="36"/>
      <c r="BP2092" s="37"/>
      <c r="BQ2092" s="44">
        <f t="shared" ref="BQ2092" si="50312">parseTime(BO2092)-(BP2095=INT(RIGHT($F2092, 1)))</f>
        <v>0</v>
      </c>
      <c r="BR2092" s="45">
        <f t="shared" si="50276"/>
        <v>0</v>
      </c>
      <c r="BS2092" s="36"/>
      <c r="BT2092" s="37"/>
      <c r="BU2092" s="44">
        <f t="shared" ref="BU2092" si="50313">parseTime(BS2092)-(BT2095=INT(RIGHT($F2092, 1)))</f>
        <v>0</v>
      </c>
      <c r="BV2092" s="45">
        <f t="shared" si="50278"/>
        <v>0</v>
      </c>
      <c r="BW2092" s="36"/>
      <c r="BX2092" s="37"/>
      <c r="BY2092" s="44">
        <f t="shared" ref="BY2092" si="50314">parseTime(BW2092)-(BX2095=INT(RIGHT($F2092, 1)))</f>
        <v>0</v>
      </c>
      <c r="BZ2092" s="45">
        <f t="shared" si="50280"/>
        <v>0</v>
      </c>
      <c r="CA2092" s="36"/>
      <c r="CB2092" s="37"/>
      <c r="CC2092" s="44">
        <f t="shared" ref="CC2092" si="50315">parseTime(CA2092)-(CB2095=INT(RIGHT($F2092, 1)))</f>
        <v>0</v>
      </c>
      <c r="CD2092" s="45">
        <f t="shared" si="50282"/>
        <v>0</v>
      </c>
      <c r="CE2092" s="36"/>
      <c r="CF2092" s="37"/>
      <c r="CG2092" s="44">
        <f t="shared" ref="CG2092" si="50316">parseTime(CE2092)-(CF2095=INT(RIGHT($F2092, 1)))</f>
        <v>0</v>
      </c>
      <c r="CH2092" s="45">
        <f t="shared" si="50284"/>
        <v>0</v>
      </c>
    </row>
    <row r="2093" spans="1:86" x14ac:dyDescent="0.25">
      <c r="A2093" s="56"/>
      <c r="B2093" s="57"/>
      <c r="C2093" s="14">
        <f t="shared" si="50301"/>
        <v>0</v>
      </c>
      <c r="D2093" s="14" t="s">
        <v>259</v>
      </c>
      <c r="E2093" s="20">
        <v>4.25</v>
      </c>
      <c r="F2093" s="51" t="s">
        <v>131</v>
      </c>
      <c r="G2093" s="36"/>
      <c r="H2093" s="37"/>
      <c r="I2093" s="44">
        <f t="shared" ref="I2093" si="50317">parseTime(G2093)-(H2095=INT(RIGHT($F2093, 1)))</f>
        <v>0</v>
      </c>
      <c r="J2093" s="45">
        <f t="shared" si="50252"/>
        <v>0</v>
      </c>
      <c r="K2093" s="36"/>
      <c r="L2093" s="37"/>
      <c r="M2093" s="44">
        <f t="shared" ref="M2093" si="50318">parseTime(K2093)-(L2095=INT(RIGHT($F2093, 1)))</f>
        <v>0</v>
      </c>
      <c r="N2093" s="45">
        <f t="shared" si="50254"/>
        <v>0</v>
      </c>
      <c r="O2093" s="36"/>
      <c r="P2093" s="37"/>
      <c r="Q2093" s="44">
        <f t="shared" ref="Q2093" si="50319">parseTime(O2093)-(P2095=INT(RIGHT($F2093, 1)))</f>
        <v>0</v>
      </c>
      <c r="R2093" s="45">
        <f t="shared" si="50256"/>
        <v>0</v>
      </c>
      <c r="S2093" s="36"/>
      <c r="T2093" s="37"/>
      <c r="U2093" s="44">
        <f t="shared" ref="U2093" si="50320">parseTime(S2093)-(T2095=INT(RIGHT($F2093, 1)))</f>
        <v>0</v>
      </c>
      <c r="V2093" s="45">
        <f t="shared" si="50258"/>
        <v>0</v>
      </c>
      <c r="W2093" s="36"/>
      <c r="X2093" s="37"/>
      <c r="Y2093" s="44">
        <f t="shared" ref="Y2093" si="50321">parseTime(W2093)-(X2095=INT(RIGHT($F2093, 1)))</f>
        <v>0</v>
      </c>
      <c r="Z2093" s="45">
        <f t="shared" si="50260"/>
        <v>0</v>
      </c>
      <c r="AA2093" s="36"/>
      <c r="AB2093" s="37"/>
      <c r="AC2093" s="44">
        <f t="shared" ref="AC2093" si="50322">parseTime(AA2093)-(AB2095=INT(RIGHT($F2093, 1)))</f>
        <v>0</v>
      </c>
      <c r="AD2093" s="45">
        <f t="shared" si="50262"/>
        <v>0</v>
      </c>
      <c r="AE2093" s="36"/>
      <c r="AF2093" s="37"/>
      <c r="AG2093" s="44">
        <f t="shared" ref="AG2093" si="50323">parseTime(AE2093)-(AF2095=INT(RIGHT($F2093, 1)))</f>
        <v>0</v>
      </c>
      <c r="AH2093" s="45">
        <f t="shared" si="50264"/>
        <v>0</v>
      </c>
      <c r="AI2093" s="36"/>
      <c r="AJ2093" s="37"/>
      <c r="AK2093" s="44">
        <f>parseTime(AI2093)-(AJ2095=INT(RIGHT($F2093, 1)))</f>
        <v>0</v>
      </c>
      <c r="AL2093" s="45">
        <f t="shared" si="50265"/>
        <v>0</v>
      </c>
      <c r="AM2093" s="36"/>
      <c r="AN2093" s="37"/>
      <c r="AO2093" s="44">
        <f t="shared" ref="AO2093" si="50324">parseTime(AM2093)-(AN2095=INT(RIGHT($F2093, 1)))</f>
        <v>0</v>
      </c>
      <c r="AP2093" s="45">
        <f t="shared" si="50267"/>
        <v>0</v>
      </c>
      <c r="AQ2093" s="36"/>
      <c r="AR2093" s="37"/>
      <c r="AS2093" s="44">
        <f t="shared" ref="AS2093" si="50325">parseTime(AQ2093)-(AR2095=INT(RIGHT($F2093, 1)))</f>
        <v>0</v>
      </c>
      <c r="AT2093" s="45">
        <f t="shared" si="50269"/>
        <v>0</v>
      </c>
      <c r="AU2093" s="36"/>
      <c r="AV2093" s="37"/>
      <c r="AW2093" s="44">
        <f>parseTime(AU2093)-(AV2095=INT(RIGHT($F2093, 1)))</f>
        <v>0</v>
      </c>
      <c r="AX2093" s="45">
        <f t="shared" si="50270"/>
        <v>0</v>
      </c>
      <c r="AY2093" s="36"/>
      <c r="AZ2093" s="37"/>
      <c r="BA2093" s="44">
        <f>parseTime(AY2093)-(AZ2095=INT(RIGHT($F2093, 1)))</f>
        <v>0</v>
      </c>
      <c r="BB2093" s="45">
        <f t="shared" si="50271"/>
        <v>0</v>
      </c>
      <c r="BC2093" s="36"/>
      <c r="BD2093" s="37"/>
      <c r="BE2093" s="44">
        <f>parseTime(BC2093)-(BD2095=INT(RIGHT($F2093, 1)))</f>
        <v>0</v>
      </c>
      <c r="BF2093" s="45">
        <f t="shared" si="50272"/>
        <v>0</v>
      </c>
      <c r="BG2093" s="36"/>
      <c r="BH2093" s="37"/>
      <c r="BI2093" s="44">
        <f>parseTime(BG2093)-(BH2095=INT(RIGHT($F2093, 1)))</f>
        <v>0</v>
      </c>
      <c r="BJ2093" s="45">
        <f t="shared" si="50273"/>
        <v>0</v>
      </c>
      <c r="BK2093" s="36"/>
      <c r="BL2093" s="37"/>
      <c r="BM2093" s="44">
        <f>parseTime(BK2093)-(BL2095=INT(RIGHT($F2093, 1)))</f>
        <v>0</v>
      </c>
      <c r="BN2093" s="45">
        <f t="shared" si="50274"/>
        <v>0</v>
      </c>
      <c r="BO2093" s="36"/>
      <c r="BP2093" s="37"/>
      <c r="BQ2093" s="44">
        <f t="shared" ref="BQ2093" si="50326">parseTime(BO2093)-(BP2095=INT(RIGHT($F2093, 1)))</f>
        <v>0</v>
      </c>
      <c r="BR2093" s="45">
        <f t="shared" si="50276"/>
        <v>0</v>
      </c>
      <c r="BS2093" s="36"/>
      <c r="BT2093" s="37"/>
      <c r="BU2093" s="44">
        <f t="shared" ref="BU2093" si="50327">parseTime(BS2093)-(BT2095=INT(RIGHT($F2093, 1)))</f>
        <v>0</v>
      </c>
      <c r="BV2093" s="45">
        <f t="shared" si="50278"/>
        <v>0</v>
      </c>
      <c r="BW2093" s="36"/>
      <c r="BX2093" s="37"/>
      <c r="BY2093" s="44">
        <f t="shared" ref="BY2093" si="50328">parseTime(BW2093)-(BX2095=INT(RIGHT($F2093, 1)))</f>
        <v>0</v>
      </c>
      <c r="BZ2093" s="45">
        <f t="shared" si="50280"/>
        <v>0</v>
      </c>
      <c r="CA2093" s="36"/>
      <c r="CB2093" s="37"/>
      <c r="CC2093" s="44">
        <f t="shared" ref="CC2093" si="50329">parseTime(CA2093)-(CB2095=INT(RIGHT($F2093, 1)))</f>
        <v>0</v>
      </c>
      <c r="CD2093" s="45">
        <f t="shared" si="50282"/>
        <v>0</v>
      </c>
      <c r="CE2093" s="36"/>
      <c r="CF2093" s="37"/>
      <c r="CG2093" s="44">
        <f t="shared" ref="CG2093" si="50330">parseTime(CE2093)-(CF2095=INT(RIGHT($F2093, 1)))</f>
        <v>0</v>
      </c>
      <c r="CH2093" s="45">
        <f t="shared" si="50284"/>
        <v>0</v>
      </c>
    </row>
    <row r="2094" spans="1:86" x14ac:dyDescent="0.25">
      <c r="A2094" s="56" t="s">
        <v>119</v>
      </c>
      <c r="B2094" s="57">
        <f t="shared" ref="B2094" ca="1" si="50331">roleHours(G2090:CH2096, "MCC")</f>
        <v>0</v>
      </c>
      <c r="C2094" s="14">
        <f t="shared" ca="1" si="50301"/>
        <v>0</v>
      </c>
      <c r="D2094" s="14" t="s">
        <v>260</v>
      </c>
      <c r="E2094" s="20">
        <v>4.6500000000000004</v>
      </c>
      <c r="F2094" s="51" t="s">
        <v>132</v>
      </c>
      <c r="G2094" s="36"/>
      <c r="H2094" s="37"/>
      <c r="I2094" s="44">
        <f t="shared" ref="I2094" si="50332">parseTime(G2094)-(H2095=INT(RIGHT($F2094, 1)))</f>
        <v>0</v>
      </c>
      <c r="J2094" s="45">
        <f t="shared" si="50252"/>
        <v>0</v>
      </c>
      <c r="K2094" s="36"/>
      <c r="L2094" s="37"/>
      <c r="M2094" s="44">
        <f t="shared" ref="M2094" si="50333">parseTime(K2094)-(L2095=INT(RIGHT($F2094, 1)))</f>
        <v>0</v>
      </c>
      <c r="N2094" s="45">
        <f t="shared" si="50254"/>
        <v>0</v>
      </c>
      <c r="O2094" s="36"/>
      <c r="P2094" s="37"/>
      <c r="Q2094" s="44">
        <f t="shared" ref="Q2094" si="50334">parseTime(O2094)-(P2095=INT(RIGHT($F2094, 1)))</f>
        <v>0</v>
      </c>
      <c r="R2094" s="45">
        <f t="shared" si="50256"/>
        <v>0</v>
      </c>
      <c r="S2094" s="36"/>
      <c r="T2094" s="37"/>
      <c r="U2094" s="44">
        <f t="shared" ref="U2094" si="50335">parseTime(S2094)-(T2095=INT(RIGHT($F2094, 1)))</f>
        <v>0</v>
      </c>
      <c r="V2094" s="45">
        <f t="shared" si="50258"/>
        <v>0</v>
      </c>
      <c r="W2094" s="36"/>
      <c r="X2094" s="37"/>
      <c r="Y2094" s="44">
        <f t="shared" ref="Y2094" si="50336">parseTime(W2094)-(X2095=INT(RIGHT($F2094, 1)))</f>
        <v>0</v>
      </c>
      <c r="Z2094" s="45">
        <f t="shared" si="50260"/>
        <v>0</v>
      </c>
      <c r="AA2094" s="36"/>
      <c r="AB2094" s="37"/>
      <c r="AC2094" s="44">
        <f t="shared" ref="AC2094" si="50337">parseTime(AA2094)-(AB2095=INT(RIGHT($F2094, 1)))</f>
        <v>0</v>
      </c>
      <c r="AD2094" s="45">
        <f t="shared" si="50262"/>
        <v>0</v>
      </c>
      <c r="AE2094" s="36"/>
      <c r="AF2094" s="37"/>
      <c r="AG2094" s="44">
        <f t="shared" ref="AG2094" si="50338">parseTime(AE2094)-(AF2095=INT(RIGHT($F2094, 1)))</f>
        <v>0</v>
      </c>
      <c r="AH2094" s="45">
        <f t="shared" si="50264"/>
        <v>0</v>
      </c>
      <c r="AI2094" s="36"/>
      <c r="AJ2094" s="37"/>
      <c r="AK2094" s="44">
        <f>parseTime(AI2094)-(AJ2095=INT(RIGHT($F2094, 1)))</f>
        <v>0</v>
      </c>
      <c r="AL2094" s="45">
        <f t="shared" si="50265"/>
        <v>0</v>
      </c>
      <c r="AM2094" s="36"/>
      <c r="AN2094" s="37"/>
      <c r="AO2094" s="44">
        <f t="shared" ref="AO2094" si="50339">parseTime(AM2094)-(AN2095=INT(RIGHT($F2094, 1)))</f>
        <v>0</v>
      </c>
      <c r="AP2094" s="45">
        <f t="shared" si="50267"/>
        <v>0</v>
      </c>
      <c r="AQ2094" s="36"/>
      <c r="AR2094" s="37"/>
      <c r="AS2094" s="44">
        <f t="shared" ref="AS2094" si="50340">parseTime(AQ2094)-(AR2095=INT(RIGHT($F2094, 1)))</f>
        <v>0</v>
      </c>
      <c r="AT2094" s="45">
        <f t="shared" si="50269"/>
        <v>0</v>
      </c>
      <c r="AU2094" s="36"/>
      <c r="AV2094" s="37"/>
      <c r="AW2094" s="44">
        <f>parseTime(AU2094)-(AV2095=INT(RIGHT($F2094, 1)))</f>
        <v>0</v>
      </c>
      <c r="AX2094" s="45">
        <f t="shared" si="50270"/>
        <v>0</v>
      </c>
      <c r="AY2094" s="36"/>
      <c r="AZ2094" s="37"/>
      <c r="BA2094" s="44">
        <f>parseTime(AY2094)-(AZ2095=INT(RIGHT($F2094, 1)))</f>
        <v>0</v>
      </c>
      <c r="BB2094" s="45">
        <f t="shared" si="50271"/>
        <v>0</v>
      </c>
      <c r="BC2094" s="36"/>
      <c r="BD2094" s="37"/>
      <c r="BE2094" s="44">
        <f>parseTime(BC2094)-(BD2095=INT(RIGHT($F2094, 1)))</f>
        <v>0</v>
      </c>
      <c r="BF2094" s="45">
        <f t="shared" si="50272"/>
        <v>0</v>
      </c>
      <c r="BG2094" s="36"/>
      <c r="BH2094" s="37"/>
      <c r="BI2094" s="44">
        <f>parseTime(BG2094)-(BH2095=INT(RIGHT($F2094, 1)))</f>
        <v>0</v>
      </c>
      <c r="BJ2094" s="45">
        <f t="shared" si="50273"/>
        <v>0</v>
      </c>
      <c r="BK2094" s="36"/>
      <c r="BL2094" s="37"/>
      <c r="BM2094" s="44">
        <f>parseTime(BK2094)-(BL2095=INT(RIGHT($F2094, 1)))</f>
        <v>0</v>
      </c>
      <c r="BN2094" s="45">
        <f t="shared" si="50274"/>
        <v>0</v>
      </c>
      <c r="BO2094" s="36"/>
      <c r="BP2094" s="37"/>
      <c r="BQ2094" s="44">
        <f t="shared" ref="BQ2094" si="50341">parseTime(BO2094)-(BP2095=INT(RIGHT($F2094, 1)))</f>
        <v>0</v>
      </c>
      <c r="BR2094" s="45">
        <f t="shared" si="50276"/>
        <v>0</v>
      </c>
      <c r="BS2094" s="36"/>
      <c r="BT2094" s="37"/>
      <c r="BU2094" s="44">
        <f t="shared" ref="BU2094" si="50342">parseTime(BS2094)-(BT2095=INT(RIGHT($F2094, 1)))</f>
        <v>0</v>
      </c>
      <c r="BV2094" s="45">
        <f t="shared" si="50278"/>
        <v>0</v>
      </c>
      <c r="BW2094" s="36"/>
      <c r="BX2094" s="37"/>
      <c r="BY2094" s="44">
        <f t="shared" ref="BY2094" si="50343">parseTime(BW2094)-(BX2095=INT(RIGHT($F2094, 1)))</f>
        <v>0</v>
      </c>
      <c r="BZ2094" s="45">
        <f t="shared" si="50280"/>
        <v>0</v>
      </c>
      <c r="CA2094" s="36"/>
      <c r="CB2094" s="37"/>
      <c r="CC2094" s="44">
        <f t="shared" ref="CC2094" si="50344">parseTime(CA2094)-(CB2095=INT(RIGHT($F2094, 1)))</f>
        <v>0</v>
      </c>
      <c r="CD2094" s="45">
        <f t="shared" si="50282"/>
        <v>0</v>
      </c>
      <c r="CE2094" s="36"/>
      <c r="CF2094" s="37"/>
      <c r="CG2094" s="44">
        <f t="shared" ref="CG2094" si="50345">parseTime(CE2094)-(CF2095=INT(RIGHT($F2094, 1)))</f>
        <v>0</v>
      </c>
      <c r="CH2094" s="45">
        <f t="shared" si="50284"/>
        <v>0</v>
      </c>
    </row>
    <row r="2095" spans="1:86" x14ac:dyDescent="0.25">
      <c r="A2095" s="56"/>
      <c r="B2095" s="57"/>
      <c r="C2095" s="14">
        <f t="shared" si="50301"/>
        <v>0</v>
      </c>
      <c r="D2095" s="14"/>
      <c r="E2095" s="20">
        <f t="shared" ref="E2095" si="50346">((7.5/2)-0.5+E2094)*8</f>
        <v>63.2</v>
      </c>
      <c r="F2095" s="51"/>
      <c r="G2095" s="46" t="s">
        <v>134</v>
      </c>
      <c r="H2095" s="38">
        <f t="shared" ref="H2095" si="50347">lunchAdjust(G2090:H2094)</f>
        <v>1</v>
      </c>
      <c r="I2095" s="48" t="s">
        <v>0</v>
      </c>
      <c r="J2095" s="39">
        <f t="shared" ref="J2095" si="50348">SUMPRODUCT(I2090:I2094*J2090:J2094)</f>
        <v>8</v>
      </c>
      <c r="K2095" s="46" t="s">
        <v>134</v>
      </c>
      <c r="L2095" s="38">
        <f t="shared" ref="L2095" si="50349">lunchAdjust(K2090:L2094)</f>
        <v>1</v>
      </c>
      <c r="M2095" s="48" t="s">
        <v>0</v>
      </c>
      <c r="N2095" s="39">
        <f t="shared" ref="N2095" si="50350">SUMPRODUCT(M2090:M2094*N2090:N2094)</f>
        <v>8</v>
      </c>
      <c r="O2095" s="46" t="s">
        <v>134</v>
      </c>
      <c r="P2095" s="38">
        <f t="shared" ref="P2095" si="50351">lunchAdjust(O2090:P2094)</f>
        <v>1</v>
      </c>
      <c r="Q2095" s="48" t="s">
        <v>0</v>
      </c>
      <c r="R2095" s="39">
        <f t="shared" ref="R2095" si="50352">SUMPRODUCT(Q2090:Q2094*R2090:R2094)</f>
        <v>8</v>
      </c>
      <c r="S2095" s="46" t="s">
        <v>134</v>
      </c>
      <c r="T2095" s="38">
        <f t="shared" ref="T2095" si="50353">lunchAdjust(S2090:T2094)</f>
        <v>1</v>
      </c>
      <c r="U2095" s="48" t="s">
        <v>0</v>
      </c>
      <c r="V2095" s="39">
        <f t="shared" ref="V2095" si="50354">SUMPRODUCT(U2090:U2094*V2090:V2094)</f>
        <v>8</v>
      </c>
      <c r="W2095" s="46" t="s">
        <v>134</v>
      </c>
      <c r="X2095" s="38">
        <f t="shared" ref="X2095" si="50355">lunchAdjust(W2090:X2094)</f>
        <v>0</v>
      </c>
      <c r="Y2095" s="48" t="s">
        <v>0</v>
      </c>
      <c r="Z2095" s="39">
        <f t="shared" ref="Z2095" si="50356">SUMPRODUCT(Y2090:Y2094*Z2090:Z2094)</f>
        <v>0</v>
      </c>
      <c r="AA2095" s="46" t="s">
        <v>134</v>
      </c>
      <c r="AB2095" s="38">
        <f t="shared" ref="AB2095" si="50357">lunchAdjust(AA2090:AB2094)</f>
        <v>1</v>
      </c>
      <c r="AC2095" s="48" t="s">
        <v>0</v>
      </c>
      <c r="AD2095" s="39">
        <f t="shared" ref="AD2095" si="50358">SUMPRODUCT(AC2090:AC2094*AD2090:AD2094)</f>
        <v>8</v>
      </c>
      <c r="AE2095" s="46" t="s">
        <v>134</v>
      </c>
      <c r="AF2095" s="38">
        <f t="shared" ref="AF2095" si="50359">lunchAdjust(AE2090:AF2094)</f>
        <v>0</v>
      </c>
      <c r="AG2095" s="48" t="s">
        <v>0</v>
      </c>
      <c r="AH2095" s="39">
        <f t="shared" ref="AH2095" si="50360">SUMPRODUCT(AG2090:AG2094*AH2090:AH2094)</f>
        <v>0</v>
      </c>
      <c r="AI2095" s="46" t="s">
        <v>134</v>
      </c>
      <c r="AJ2095" s="38">
        <f t="shared" ref="AJ2095" si="50361">lunchAdjust(AI2090:AJ2094)</f>
        <v>0</v>
      </c>
      <c r="AK2095" s="48" t="s">
        <v>0</v>
      </c>
      <c r="AL2095" s="39">
        <f t="shared" ref="AL2095" si="50362">SUMPRODUCT(AK2090:AK2094*AL2090:AL2094)</f>
        <v>0</v>
      </c>
      <c r="AM2095" s="46" t="s">
        <v>134</v>
      </c>
      <c r="AN2095" s="38">
        <f t="shared" ref="AN2095" si="50363">lunchAdjust(AM2090:AN2094)</f>
        <v>0</v>
      </c>
      <c r="AO2095" s="48" t="s">
        <v>0</v>
      </c>
      <c r="AP2095" s="39">
        <f t="shared" ref="AP2095" si="50364">SUMPRODUCT(AO2090:AO2094*AP2090:AP2094)</f>
        <v>0</v>
      </c>
      <c r="AQ2095" s="46" t="s">
        <v>134</v>
      </c>
      <c r="AR2095" s="38">
        <f t="shared" ref="AR2095" si="50365">lunchAdjust(AQ2090:AR2094)</f>
        <v>0</v>
      </c>
      <c r="AS2095" s="48" t="s">
        <v>0</v>
      </c>
      <c r="AT2095" s="39">
        <f t="shared" ref="AT2095" si="50366">SUMPRODUCT(AS2090:AS2094*AT2090:AT2094)</f>
        <v>0</v>
      </c>
      <c r="AU2095" s="46" t="s">
        <v>134</v>
      </c>
      <c r="AV2095" s="38">
        <f t="shared" ref="AV2095" si="50367">lunchAdjust(AU2090:AV2094)</f>
        <v>0</v>
      </c>
      <c r="AW2095" s="48" t="s">
        <v>0</v>
      </c>
      <c r="AX2095" s="39">
        <f t="shared" ref="AX2095" si="50368">SUMPRODUCT(AW2090:AW2094*AX2090:AX2094)</f>
        <v>0</v>
      </c>
      <c r="AY2095" s="46" t="s">
        <v>134</v>
      </c>
      <c r="AZ2095" s="38">
        <f t="shared" ref="AZ2095" si="50369">lunchAdjust(AY2090:AZ2094)</f>
        <v>0</v>
      </c>
      <c r="BA2095" s="48" t="s">
        <v>0</v>
      </c>
      <c r="BB2095" s="39">
        <f t="shared" ref="BB2095" si="50370">SUMPRODUCT(BA2090:BA2094*BB2090:BB2094)</f>
        <v>0</v>
      </c>
      <c r="BC2095" s="46" t="s">
        <v>134</v>
      </c>
      <c r="BD2095" s="38">
        <f t="shared" ref="BD2095" si="50371">lunchAdjust(BC2090:BD2094)</f>
        <v>0</v>
      </c>
      <c r="BE2095" s="48" t="s">
        <v>0</v>
      </c>
      <c r="BF2095" s="39">
        <f t="shared" ref="BF2095" si="50372">SUMPRODUCT(BE2090:BE2094*BF2090:BF2094)</f>
        <v>0</v>
      </c>
      <c r="BG2095" s="46" t="s">
        <v>134</v>
      </c>
      <c r="BH2095" s="38">
        <f t="shared" ref="BH2095" si="50373">lunchAdjust(BG2090:BH2094)</f>
        <v>0</v>
      </c>
      <c r="BI2095" s="48" t="s">
        <v>0</v>
      </c>
      <c r="BJ2095" s="39">
        <f t="shared" ref="BJ2095" si="50374">SUMPRODUCT(BI2090:BI2094*BJ2090:BJ2094)</f>
        <v>0</v>
      </c>
      <c r="BK2095" s="46" t="s">
        <v>134</v>
      </c>
      <c r="BL2095" s="38">
        <f t="shared" ref="BL2095" si="50375">lunchAdjust(BK2090:BL2094)</f>
        <v>0</v>
      </c>
      <c r="BM2095" s="48" t="s">
        <v>0</v>
      </c>
      <c r="BN2095" s="39">
        <f t="shared" ref="BN2095" si="50376">SUMPRODUCT(BM2090:BM2094*BN2090:BN2094)</f>
        <v>0</v>
      </c>
      <c r="BO2095" s="46" t="s">
        <v>134</v>
      </c>
      <c r="BP2095" s="38">
        <f t="shared" ref="BP2095" si="50377">lunchAdjust(BO2090:BP2094)</f>
        <v>0</v>
      </c>
      <c r="BQ2095" s="48" t="s">
        <v>0</v>
      </c>
      <c r="BR2095" s="39">
        <f t="shared" ref="BR2095" si="50378">SUMPRODUCT(BQ2090:BQ2094*BR2090:BR2094)</f>
        <v>0</v>
      </c>
      <c r="BS2095" s="46" t="s">
        <v>134</v>
      </c>
      <c r="BT2095" s="38">
        <f t="shared" ref="BT2095" si="50379">lunchAdjust(BS2090:BT2094)</f>
        <v>1</v>
      </c>
      <c r="BU2095" s="48" t="s">
        <v>0</v>
      </c>
      <c r="BV2095" s="39">
        <f t="shared" ref="BV2095" si="50380">SUMPRODUCT(BU2090:BU2094*BV2090:BV2094)</f>
        <v>8</v>
      </c>
      <c r="BW2095" s="46" t="s">
        <v>134</v>
      </c>
      <c r="BX2095" s="38">
        <f t="shared" ref="BX2095" si="50381">lunchAdjust(BW2090:BX2094)</f>
        <v>1</v>
      </c>
      <c r="BY2095" s="48" t="s">
        <v>0</v>
      </c>
      <c r="BZ2095" s="39">
        <f t="shared" ref="BZ2095" si="50382">SUMPRODUCT(BY2090:BY2094*BZ2090:BZ2094)</f>
        <v>8</v>
      </c>
      <c r="CA2095" s="46" t="s">
        <v>134</v>
      </c>
      <c r="CB2095" s="38">
        <f t="shared" ref="CB2095" si="50383">lunchAdjust(CA2090:CB2094)</f>
        <v>0</v>
      </c>
      <c r="CC2095" s="48" t="s">
        <v>0</v>
      </c>
      <c r="CD2095" s="39">
        <f t="shared" ref="CD2095" si="50384">SUMPRODUCT(CC2090:CC2094*CD2090:CD2094)</f>
        <v>0</v>
      </c>
      <c r="CE2095" s="46" t="s">
        <v>134</v>
      </c>
      <c r="CF2095" s="38">
        <f t="shared" ref="CF2095" si="50385">lunchAdjust(CE2090:CF2094)</f>
        <v>0</v>
      </c>
      <c r="CG2095" s="48" t="s">
        <v>0</v>
      </c>
      <c r="CH2095" s="39">
        <f t="shared" ref="CH2095" si="50386">SUMPRODUCT(CG2090:CG2094*CH2090:CH2094)</f>
        <v>0</v>
      </c>
    </row>
    <row r="2096" spans="1:86" ht="15.75" thickBot="1" x14ac:dyDescent="0.3">
      <c r="A2096" s="58" t="s">
        <v>121</v>
      </c>
      <c r="B2096" s="59">
        <f t="shared" ref="B2096" ca="1" si="50387">roleHours(G2090:CH2096, "OUT")</f>
        <v>0</v>
      </c>
      <c r="C2096" s="54" t="s">
        <v>137</v>
      </c>
      <c r="D2096" s="22">
        <f t="shared" ref="D2096" ca="1" si="50388">roleHours(G2090:CH2096, "PTO")</f>
        <v>0</v>
      </c>
      <c r="E2096" s="23">
        <f t="shared" ref="E2096" ca="1" si="50389">E2095-B2091</f>
        <v>7.2000000000000028</v>
      </c>
      <c r="F2096" s="52"/>
      <c r="G2096" s="47" t="s">
        <v>39</v>
      </c>
      <c r="H2096" s="40">
        <f t="shared" si="50044"/>
        <v>0</v>
      </c>
      <c r="I2096" s="49" t="s">
        <v>135</v>
      </c>
      <c r="J2096" s="41">
        <f t="shared" ref="J2096" si="50390">J2095*G$4</f>
        <v>0</v>
      </c>
      <c r="K2096" s="47" t="s">
        <v>39</v>
      </c>
      <c r="L2096" s="40">
        <f t="shared" ref="L2096" si="50391">SUMPRODUCT(M2090:M2094*(L2090:L2094="PTO"))+SUMPRODUCT(M2090:M2094*(L2090:L2094="HOL"))</f>
        <v>0</v>
      </c>
      <c r="M2096" s="49" t="s">
        <v>135</v>
      </c>
      <c r="N2096" s="41">
        <f t="shared" ref="N2096" si="50392">N2095*K$4</f>
        <v>0</v>
      </c>
      <c r="O2096" s="47" t="s">
        <v>39</v>
      </c>
      <c r="P2096" s="40">
        <f t="shared" ref="P2096" si="50393">SUMPRODUCT(Q2090:Q2094*(P2090:P2094="PTO"))+SUMPRODUCT(Q2090:Q2094*(P2090:P2094="HOL"))</f>
        <v>0</v>
      </c>
      <c r="Q2096" s="49" t="s">
        <v>135</v>
      </c>
      <c r="R2096" s="41">
        <f t="shared" ref="R2096" si="50394">R2095*O$4</f>
        <v>8</v>
      </c>
      <c r="S2096" s="47" t="s">
        <v>39</v>
      </c>
      <c r="T2096" s="40">
        <f t="shared" ref="T2096" si="50395">SUMPRODUCT(U2090:U2094*(T2090:T2094="PTO"))+SUMPRODUCT(U2090:U2094*(T2090:T2094="HOL"))</f>
        <v>0</v>
      </c>
      <c r="U2096" s="49" t="s">
        <v>135</v>
      </c>
      <c r="V2096" s="41">
        <f t="shared" ref="V2096" si="50396">V2095*S$4</f>
        <v>0</v>
      </c>
      <c r="W2096" s="47" t="s">
        <v>39</v>
      </c>
      <c r="X2096" s="40">
        <f t="shared" ref="X2096" si="50397">SUMPRODUCT(Y2090:Y2094*(X2090:X2094="PTO"))+SUMPRODUCT(Y2090:Y2094*(X2090:X2094="HOL"))</f>
        <v>0</v>
      </c>
      <c r="Y2096" s="49" t="s">
        <v>135</v>
      </c>
      <c r="Z2096" s="41">
        <f t="shared" ref="Z2096" si="50398">Z2095*W$4</f>
        <v>0</v>
      </c>
      <c r="AA2096" s="47" t="s">
        <v>39</v>
      </c>
      <c r="AB2096" s="40">
        <f t="shared" ref="AB2096" si="50399">SUMPRODUCT(AC2090:AC2094*(AB2090:AB2094="PTO"))+SUMPRODUCT(AC2090:AC2094*(AB2090:AB2094="HOL"))</f>
        <v>0</v>
      </c>
      <c r="AC2096" s="49" t="s">
        <v>135</v>
      </c>
      <c r="AD2096" s="41">
        <f t="shared" ref="AD2096" si="50400">AD2095*AA$4</f>
        <v>8</v>
      </c>
      <c r="AE2096" s="47" t="s">
        <v>39</v>
      </c>
      <c r="AF2096" s="40">
        <f t="shared" ref="AF2096" si="50401">SUMPRODUCT(AG2090:AG2094*(AF2090:AF2094="PTO"))+SUMPRODUCT(AG2090:AG2094*(AF2090:AF2094="HOL"))</f>
        <v>0</v>
      </c>
      <c r="AG2096" s="49" t="s">
        <v>135</v>
      </c>
      <c r="AH2096" s="41">
        <f t="shared" ref="AH2096" si="50402">AH2095*AE$4</f>
        <v>0</v>
      </c>
      <c r="AI2096" s="47" t="s">
        <v>39</v>
      </c>
      <c r="AJ2096" s="40">
        <f t="shared" ref="AJ2096" si="50403">SUMPRODUCT(AK2090:AK2094*(AJ2090:AJ2094="PTO"))+SUMPRODUCT(AK2090:AK2094*(AJ2090:AJ2094="HOL"))</f>
        <v>0</v>
      </c>
      <c r="AK2096" s="49" t="s">
        <v>135</v>
      </c>
      <c r="AL2096" s="41">
        <f>AL2095*AI$4</f>
        <v>0</v>
      </c>
      <c r="AM2096" s="47" t="s">
        <v>39</v>
      </c>
      <c r="AN2096" s="40">
        <f t="shared" ref="AN2096" si="50404">SUMPRODUCT(AO2090:AO2094*(AN2090:AN2094="PTO"))+SUMPRODUCT(AO2090:AO2094*(AN2090:AN2094="HOL"))</f>
        <v>0</v>
      </c>
      <c r="AO2096" s="49" t="s">
        <v>135</v>
      </c>
      <c r="AP2096" s="41">
        <f t="shared" ref="AP2096" si="50405">AP2095*AM$4</f>
        <v>0</v>
      </c>
      <c r="AQ2096" s="47" t="s">
        <v>39</v>
      </c>
      <c r="AR2096" s="40">
        <f t="shared" ref="AR2096" si="50406">SUMPRODUCT(AS2090:AS2094*(AR2090:AR2094="PTO"))+SUMPRODUCT(AS2090:AS2094*(AR2090:AR2094="HOL"))</f>
        <v>0</v>
      </c>
      <c r="AS2096" s="49" t="s">
        <v>135</v>
      </c>
      <c r="AT2096" s="41">
        <f t="shared" ref="AT2096" si="50407">AT2095*AQ$4</f>
        <v>0</v>
      </c>
      <c r="AU2096" s="47" t="s">
        <v>39</v>
      </c>
      <c r="AV2096" s="40">
        <f t="shared" ref="AV2096" si="50408">SUMPRODUCT(AW2090:AW2094*(AV2090:AV2094="PTO"))+SUMPRODUCT(AW2090:AW2094*(AV2090:AV2094="HOL"))</f>
        <v>0</v>
      </c>
      <c r="AW2096" s="49" t="s">
        <v>135</v>
      </c>
      <c r="AX2096" s="41">
        <f>AX2095*AU$4</f>
        <v>0</v>
      </c>
      <c r="AY2096" s="47" t="s">
        <v>39</v>
      </c>
      <c r="AZ2096" s="40">
        <f t="shared" ref="AZ2096" si="50409">SUMPRODUCT(BA2090:BA2094*(AZ2090:AZ2094="PTO"))+SUMPRODUCT(BA2090:BA2094*(AZ2090:AZ2094="HOL"))</f>
        <v>0</v>
      </c>
      <c r="BA2096" s="49" t="s">
        <v>135</v>
      </c>
      <c r="BB2096" s="41">
        <f>BB2095*AY$4</f>
        <v>0</v>
      </c>
      <c r="BC2096" s="47" t="s">
        <v>39</v>
      </c>
      <c r="BD2096" s="40">
        <f t="shared" ref="BD2096" si="50410">SUMPRODUCT(BE2090:BE2094*(BD2090:BD2094="PTO"))+SUMPRODUCT(BE2090:BE2094*(BD2090:BD2094="HOL"))</f>
        <v>0</v>
      </c>
      <c r="BE2096" s="49" t="s">
        <v>135</v>
      </c>
      <c r="BF2096" s="41">
        <f>BF2095*BC$4</f>
        <v>0</v>
      </c>
      <c r="BG2096" s="47" t="s">
        <v>39</v>
      </c>
      <c r="BH2096" s="40">
        <f t="shared" ref="BH2096" si="50411">SUMPRODUCT(BI2090:BI2094*(BH2090:BH2094="PTO"))+SUMPRODUCT(BI2090:BI2094*(BH2090:BH2094="HOL"))</f>
        <v>0</v>
      </c>
      <c r="BI2096" s="49" t="s">
        <v>135</v>
      </c>
      <c r="BJ2096" s="41">
        <f>BJ2095*BG$4</f>
        <v>0</v>
      </c>
      <c r="BK2096" s="47" t="s">
        <v>39</v>
      </c>
      <c r="BL2096" s="40">
        <f t="shared" ref="BL2096" si="50412">SUMPRODUCT(BM2090:BM2094*(BL2090:BL2094="PTO"))+SUMPRODUCT(BM2090:BM2094*(BL2090:BL2094="HOL"))</f>
        <v>0</v>
      </c>
      <c r="BM2096" s="49" t="s">
        <v>135</v>
      </c>
      <c r="BN2096" s="41">
        <f>BN2095*BK$4</f>
        <v>0</v>
      </c>
      <c r="BO2096" s="47" t="s">
        <v>39</v>
      </c>
      <c r="BP2096" s="40">
        <f t="shared" ref="BP2096" si="50413">SUMPRODUCT(BQ2090:BQ2094*(BP2090:BP2094="PTO"))+SUMPRODUCT(BQ2090:BQ2094*(BP2090:BP2094="HOL"))</f>
        <v>0</v>
      </c>
      <c r="BQ2096" s="49" t="s">
        <v>135</v>
      </c>
      <c r="BR2096" s="41">
        <f t="shared" ref="BR2096" si="50414">BR2095*BO$4</f>
        <v>0</v>
      </c>
      <c r="BS2096" s="47" t="s">
        <v>39</v>
      </c>
      <c r="BT2096" s="40">
        <f t="shared" ref="BT2096" si="50415">SUMPRODUCT(BU2090:BU2094*(BT2090:BT2094="PTO"))+SUMPRODUCT(BU2090:BU2094*(BT2090:BT2094="HOL"))</f>
        <v>0</v>
      </c>
      <c r="BU2096" s="49" t="s">
        <v>135</v>
      </c>
      <c r="BV2096" s="41">
        <f t="shared" ref="BV2096" si="50416">BV2095*BS$4</f>
        <v>8</v>
      </c>
      <c r="BW2096" s="47" t="s">
        <v>39</v>
      </c>
      <c r="BX2096" s="40">
        <f t="shared" ref="BX2096" si="50417">SUMPRODUCT(BY2090:BY2094*(BX2090:BX2094="PTO"))+SUMPRODUCT(BY2090:BY2094*(BX2090:BX2094="HOL"))</f>
        <v>0</v>
      </c>
      <c r="BY2096" s="49" t="s">
        <v>135</v>
      </c>
      <c r="BZ2096" s="41">
        <f t="shared" ref="BZ2096" si="50418">BZ2095*BW$4</f>
        <v>8</v>
      </c>
      <c r="CA2096" s="47" t="s">
        <v>39</v>
      </c>
      <c r="CB2096" s="40">
        <f t="shared" ref="CB2096" si="50419">SUMPRODUCT(CC2090:CC2094*(CB2090:CB2094="PTO"))+SUMPRODUCT(CC2090:CC2094*(CB2090:CB2094="HOL"))</f>
        <v>0</v>
      </c>
      <c r="CC2096" s="49" t="s">
        <v>135</v>
      </c>
      <c r="CD2096" s="41">
        <f t="shared" ref="CD2096" si="50420">CD2095*CA$4</f>
        <v>0</v>
      </c>
      <c r="CE2096" s="47" t="s">
        <v>39</v>
      </c>
      <c r="CF2096" s="40">
        <f t="shared" ref="CF2096" si="50421">SUMPRODUCT(CG2090:CG2094*(CF2090:CF2094="PTO"))+SUMPRODUCT(CG2090:CG2094*(CF2090:CF2094="HOL"))</f>
        <v>0</v>
      </c>
      <c r="CG2096" s="49" t="s">
        <v>135</v>
      </c>
      <c r="CH2096" s="41">
        <f t="shared" ref="CH2096" si="50422">CH2095*CE$4</f>
        <v>0</v>
      </c>
    </row>
    <row r="2097" spans="1:86" x14ac:dyDescent="0.25">
      <c r="A2097" s="70" t="s">
        <v>133</v>
      </c>
      <c r="B2097" s="71">
        <f t="shared" ref="B2097" ca="1" si="50423">D2097-B2098</f>
        <v>13.146006955836995</v>
      </c>
      <c r="C2097" s="72" t="s">
        <v>122</v>
      </c>
      <c r="D2097" s="71">
        <f>IFERROR(INDEX(Holidays[FTE], MATCH(Entry!E2097, Holidays[Date], 0)), 1)*8*INDEX(FTEguide[[1]:[12]], MATCH(Entry!E2098, FTEguide[Weekday], 0), IF(Entry!E2100&gt;0, Entry!E2100, MONTH(Entry!E2097)))</f>
        <v>61.146006955836995</v>
      </c>
      <c r="E2097" s="60">
        <f t="shared" si="49561"/>
        <v>44127</v>
      </c>
      <c r="F2097" s="50" t="s">
        <v>128</v>
      </c>
      <c r="G2097" s="34" t="s">
        <v>136</v>
      </c>
      <c r="H2097" s="35" t="s">
        <v>23</v>
      </c>
      <c r="I2097" s="42">
        <f t="shared" ref="I2097" si="50424">parseTime(G2097)-(H2102=INT(RIGHT($F2097, 1)))</f>
        <v>8</v>
      </c>
      <c r="J2097" s="43">
        <f t="shared" ref="J2097:J2101" si="50425">isClocked(H2097)</f>
        <v>1</v>
      </c>
      <c r="K2097" s="34" t="s">
        <v>136</v>
      </c>
      <c r="L2097" s="35" t="s">
        <v>23</v>
      </c>
      <c r="M2097" s="42">
        <f t="shared" ref="M2097" si="50426">parseTime(K2097)-(L2102=INT(RIGHT($F2097, 1)))</f>
        <v>8</v>
      </c>
      <c r="N2097" s="43">
        <f t="shared" ref="N2097:N2101" si="50427">isClocked(L2097)</f>
        <v>1</v>
      </c>
      <c r="O2097" s="34"/>
      <c r="P2097" s="35"/>
      <c r="Q2097" s="42">
        <f t="shared" ref="Q2097" si="50428">parseTime(O2097)-(P2102=INT(RIGHT($F2097, 1)))</f>
        <v>0</v>
      </c>
      <c r="R2097" s="43">
        <f t="shared" ref="R2097:R2101" si="50429">isClocked(P2097)</f>
        <v>0</v>
      </c>
      <c r="S2097" s="34" t="s">
        <v>227</v>
      </c>
      <c r="T2097" s="35" t="s">
        <v>23</v>
      </c>
      <c r="U2097" s="42">
        <f t="shared" ref="U2097" si="50430">parseTime(S2097)-(T2102=INT(RIGHT($F2097, 1)))</f>
        <v>8</v>
      </c>
      <c r="V2097" s="43">
        <f t="shared" ref="V2097:V2101" si="50431">isClocked(T2097)</f>
        <v>1</v>
      </c>
      <c r="W2097" s="34"/>
      <c r="X2097" s="35"/>
      <c r="Y2097" s="42">
        <f t="shared" ref="Y2097" si="50432">parseTime(W2097)-(X2102=INT(RIGHT($F2097, 1)))</f>
        <v>0</v>
      </c>
      <c r="Z2097" s="43">
        <f t="shared" ref="Z2097:Z2101" si="50433">isClocked(X2097)</f>
        <v>0</v>
      </c>
      <c r="AA2097" s="34" t="s">
        <v>136</v>
      </c>
      <c r="AB2097" s="35" t="s">
        <v>23</v>
      </c>
      <c r="AC2097" s="42">
        <f t="shared" ref="AC2097" si="50434">parseTime(AA2097)-(AB2102=INT(RIGHT($F2097, 1)))</f>
        <v>8</v>
      </c>
      <c r="AD2097" s="43">
        <f t="shared" ref="AD2097:AD2101" si="50435">isClocked(AB2097)</f>
        <v>1</v>
      </c>
      <c r="AE2097" s="34"/>
      <c r="AF2097" s="35"/>
      <c r="AG2097" s="42">
        <f t="shared" ref="AG2097" si="50436">parseTime(AE2097)-(AF2102=INT(RIGHT($F2097, 1)))</f>
        <v>0</v>
      </c>
      <c r="AH2097" s="43">
        <f t="shared" ref="AH2097:AH2101" si="50437">isClocked(AF2097)</f>
        <v>0</v>
      </c>
      <c r="AI2097" s="34"/>
      <c r="AJ2097" s="35"/>
      <c r="AK2097" s="42">
        <f>parseTime(AI2097)-(AJ2102=INT(RIGHT($F2097, 1)))</f>
        <v>0</v>
      </c>
      <c r="AL2097" s="43">
        <f t="shared" ref="AL2097:AL2101" si="50438">isClocked(AJ2097)</f>
        <v>0</v>
      </c>
      <c r="AM2097" s="34"/>
      <c r="AN2097" s="35"/>
      <c r="AO2097" s="42">
        <f t="shared" ref="AO2097" si="50439">parseTime(AM2097)-(AN2102=INT(RIGHT($F2097, 1)))</f>
        <v>0</v>
      </c>
      <c r="AP2097" s="43">
        <f t="shared" ref="AP2097:AP2101" si="50440">isClocked(AN2097)</f>
        <v>0</v>
      </c>
      <c r="AQ2097" s="34"/>
      <c r="AR2097" s="35"/>
      <c r="AS2097" s="42">
        <f t="shared" ref="AS2097" si="50441">parseTime(AQ2097)-(AR2102=INT(RIGHT($F2097, 1)))</f>
        <v>0</v>
      </c>
      <c r="AT2097" s="43">
        <f t="shared" ref="AT2097:AT2101" si="50442">isClocked(AR2097)</f>
        <v>0</v>
      </c>
      <c r="AU2097" s="34"/>
      <c r="AV2097" s="35"/>
      <c r="AW2097" s="42">
        <f>parseTime(AU2097)-(AV2102=INT(RIGHT($F2097, 1)))</f>
        <v>0</v>
      </c>
      <c r="AX2097" s="43">
        <f t="shared" ref="AX2097:AX2101" si="50443">isClocked(AV2097)</f>
        <v>0</v>
      </c>
      <c r="AY2097" s="34"/>
      <c r="AZ2097" s="35"/>
      <c r="BA2097" s="42">
        <f>parseTime(AY2097)-(AZ2102=INT(RIGHT($F2097, 1)))</f>
        <v>0</v>
      </c>
      <c r="BB2097" s="43">
        <f t="shared" ref="BB2097:BB2101" si="50444">isClocked(AZ2097)</f>
        <v>0</v>
      </c>
      <c r="BC2097" s="34"/>
      <c r="BD2097" s="35"/>
      <c r="BE2097" s="42">
        <f>parseTime(BC2097)-(BD2102=INT(RIGHT($F2097, 1)))</f>
        <v>0</v>
      </c>
      <c r="BF2097" s="43">
        <f t="shared" ref="BF2097:BF2101" si="50445">isClocked(BD2097)</f>
        <v>0</v>
      </c>
      <c r="BG2097" s="34"/>
      <c r="BH2097" s="35"/>
      <c r="BI2097" s="42">
        <f>parseTime(BG2097)-(BH2102=INT(RIGHT($F2097, 1)))</f>
        <v>0</v>
      </c>
      <c r="BJ2097" s="43">
        <f t="shared" ref="BJ2097:BJ2101" si="50446">isClocked(BH2097)</f>
        <v>0</v>
      </c>
      <c r="BK2097" s="34"/>
      <c r="BL2097" s="35"/>
      <c r="BM2097" s="42">
        <f>parseTime(BK2097)-(BL2102=INT(RIGHT($F2097, 1)))</f>
        <v>0</v>
      </c>
      <c r="BN2097" s="43">
        <f t="shared" ref="BN2097:BN2101" si="50447">isClocked(BL2097)</f>
        <v>0</v>
      </c>
      <c r="BO2097" s="34"/>
      <c r="BP2097" s="35"/>
      <c r="BQ2097" s="42">
        <f t="shared" ref="BQ2097" si="50448">parseTime(BO2097)-(BP2102=INT(RIGHT($F2097, 1)))</f>
        <v>0</v>
      </c>
      <c r="BR2097" s="43">
        <f t="shared" ref="BR2097:BR2101" si="50449">isClocked(BP2097)</f>
        <v>0</v>
      </c>
      <c r="BS2097" s="34" t="s">
        <v>136</v>
      </c>
      <c r="BT2097" s="35" t="s">
        <v>23</v>
      </c>
      <c r="BU2097" s="42">
        <f t="shared" ref="BU2097" si="50450">parseTime(BS2097)-(BT2102=INT(RIGHT($F2097, 1)))</f>
        <v>8</v>
      </c>
      <c r="BV2097" s="43">
        <f t="shared" ref="BV2097:BV2101" si="50451">isClocked(BT2097)</f>
        <v>1</v>
      </c>
      <c r="BW2097" s="34" t="s">
        <v>136</v>
      </c>
      <c r="BX2097" s="35" t="s">
        <v>23</v>
      </c>
      <c r="BY2097" s="42">
        <f t="shared" ref="BY2097" si="50452">parseTime(BW2097)-(BX2102=INT(RIGHT($F2097, 1)))</f>
        <v>8</v>
      </c>
      <c r="BZ2097" s="43">
        <f t="shared" ref="BZ2097:BZ2101" si="50453">isClocked(BX2097)</f>
        <v>1</v>
      </c>
      <c r="CA2097" s="34"/>
      <c r="CB2097" s="35"/>
      <c r="CC2097" s="42">
        <f t="shared" ref="CC2097" si="50454">parseTime(CA2097)-(CB2102=INT(RIGHT($F2097, 1)))</f>
        <v>0</v>
      </c>
      <c r="CD2097" s="43">
        <f t="shared" ref="CD2097:CD2101" si="50455">isClocked(CB2097)</f>
        <v>0</v>
      </c>
      <c r="CE2097" s="34"/>
      <c r="CF2097" s="35"/>
      <c r="CG2097" s="42">
        <f t="shared" ref="CG2097" si="50456">parseTime(CE2097)-(CF2102=INT(RIGHT($F2097, 1)))</f>
        <v>0</v>
      </c>
      <c r="CH2097" s="43">
        <f t="shared" ref="CH2097:CH2101" si="50457">isClocked(CF2097)</f>
        <v>0</v>
      </c>
    </row>
    <row r="2098" spans="1:86" x14ac:dyDescent="0.25">
      <c r="A2098" s="56" t="s">
        <v>0</v>
      </c>
      <c r="B2098" s="57">
        <f t="shared" ca="1" si="49077"/>
        <v>48</v>
      </c>
      <c r="C2098" s="14" t="s">
        <v>252</v>
      </c>
      <c r="D2098" s="14">
        <f t="shared" si="50285"/>
        <v>53.7</v>
      </c>
      <c r="E2098" s="55" t="str">
        <f t="shared" si="49078"/>
        <v>Friday</v>
      </c>
      <c r="F2098" s="51" t="s">
        <v>129</v>
      </c>
      <c r="G2098" s="36"/>
      <c r="H2098" s="37"/>
      <c r="I2098" s="44">
        <f t="shared" ref="I2098" si="50458">parseTime(G2098)-(H2102=INT(RIGHT($F2098, 1)))</f>
        <v>0</v>
      </c>
      <c r="J2098" s="45">
        <f t="shared" si="50425"/>
        <v>0</v>
      </c>
      <c r="K2098" s="36"/>
      <c r="L2098" s="37"/>
      <c r="M2098" s="44">
        <f t="shared" ref="M2098" si="50459">parseTime(K2098)-(L2102=INT(RIGHT($F2098, 1)))</f>
        <v>0</v>
      </c>
      <c r="N2098" s="45">
        <f t="shared" si="50427"/>
        <v>0</v>
      </c>
      <c r="O2098" s="36"/>
      <c r="P2098" s="37"/>
      <c r="Q2098" s="44">
        <f t="shared" ref="Q2098" si="50460">parseTime(O2098)-(P2102=INT(RIGHT($F2098, 1)))</f>
        <v>0</v>
      </c>
      <c r="R2098" s="45">
        <f t="shared" si="50429"/>
        <v>0</v>
      </c>
      <c r="S2098" s="36"/>
      <c r="T2098" s="37"/>
      <c r="U2098" s="44">
        <f t="shared" ref="U2098" si="50461">parseTime(S2098)-(T2102=INT(RIGHT($F2098, 1)))</f>
        <v>0</v>
      </c>
      <c r="V2098" s="45">
        <f t="shared" si="50431"/>
        <v>0</v>
      </c>
      <c r="W2098" s="36"/>
      <c r="X2098" s="37"/>
      <c r="Y2098" s="44">
        <f t="shared" ref="Y2098" si="50462">parseTime(W2098)-(X2102=INT(RIGHT($F2098, 1)))</f>
        <v>0</v>
      </c>
      <c r="Z2098" s="45">
        <f t="shared" si="50433"/>
        <v>0</v>
      </c>
      <c r="AA2098" s="36"/>
      <c r="AB2098" s="37"/>
      <c r="AC2098" s="44">
        <f t="shared" ref="AC2098" si="50463">parseTime(AA2098)-(AB2102=INT(RIGHT($F2098, 1)))</f>
        <v>0</v>
      </c>
      <c r="AD2098" s="45">
        <f t="shared" si="50435"/>
        <v>0</v>
      </c>
      <c r="AE2098" s="36"/>
      <c r="AF2098" s="37"/>
      <c r="AG2098" s="44">
        <f t="shared" ref="AG2098" si="50464">parseTime(AE2098)-(AF2102=INT(RIGHT($F2098, 1)))</f>
        <v>0</v>
      </c>
      <c r="AH2098" s="45">
        <f t="shared" si="50437"/>
        <v>0</v>
      </c>
      <c r="AI2098" s="36"/>
      <c r="AJ2098" s="37"/>
      <c r="AK2098" s="44">
        <f>parseTime(AI2098)-(AJ2102=INT(RIGHT($F2098, 1)))</f>
        <v>0</v>
      </c>
      <c r="AL2098" s="45">
        <f t="shared" si="50438"/>
        <v>0</v>
      </c>
      <c r="AM2098" s="36"/>
      <c r="AN2098" s="37"/>
      <c r="AO2098" s="44">
        <f t="shared" ref="AO2098" si="50465">parseTime(AM2098)-(AN2102=INT(RIGHT($F2098, 1)))</f>
        <v>0</v>
      </c>
      <c r="AP2098" s="45">
        <f t="shared" si="50440"/>
        <v>0</v>
      </c>
      <c r="AQ2098" s="36"/>
      <c r="AR2098" s="37"/>
      <c r="AS2098" s="44">
        <f t="shared" ref="AS2098" si="50466">parseTime(AQ2098)-(AR2102=INT(RIGHT($F2098, 1)))</f>
        <v>0</v>
      </c>
      <c r="AT2098" s="45">
        <f t="shared" si="50442"/>
        <v>0</v>
      </c>
      <c r="AU2098" s="36"/>
      <c r="AV2098" s="37"/>
      <c r="AW2098" s="44">
        <f>parseTime(AU2098)-(AV2102=INT(RIGHT($F2098, 1)))</f>
        <v>0</v>
      </c>
      <c r="AX2098" s="45">
        <f t="shared" si="50443"/>
        <v>0</v>
      </c>
      <c r="AY2098" s="36"/>
      <c r="AZ2098" s="37"/>
      <c r="BA2098" s="44">
        <f>parseTime(AY2098)-(AZ2102=INT(RIGHT($F2098, 1)))</f>
        <v>0</v>
      </c>
      <c r="BB2098" s="45">
        <f t="shared" si="50444"/>
        <v>0</v>
      </c>
      <c r="BC2098" s="36"/>
      <c r="BD2098" s="37"/>
      <c r="BE2098" s="44">
        <f>parseTime(BC2098)-(BD2102=INT(RIGHT($F2098, 1)))</f>
        <v>0</v>
      </c>
      <c r="BF2098" s="45">
        <f t="shared" si="50445"/>
        <v>0</v>
      </c>
      <c r="BG2098" s="36"/>
      <c r="BH2098" s="37"/>
      <c r="BI2098" s="44">
        <f>parseTime(BG2098)-(BH2102=INT(RIGHT($F2098, 1)))</f>
        <v>0</v>
      </c>
      <c r="BJ2098" s="45">
        <f t="shared" si="50446"/>
        <v>0</v>
      </c>
      <c r="BK2098" s="36"/>
      <c r="BL2098" s="37"/>
      <c r="BM2098" s="44">
        <f>parseTime(BK2098)-(BL2102=INT(RIGHT($F2098, 1)))</f>
        <v>0</v>
      </c>
      <c r="BN2098" s="45">
        <f t="shared" si="50447"/>
        <v>0</v>
      </c>
      <c r="BO2098" s="36"/>
      <c r="BP2098" s="37"/>
      <c r="BQ2098" s="44">
        <f t="shared" ref="BQ2098" si="50467">parseTime(BO2098)-(BP2102=INT(RIGHT($F2098, 1)))</f>
        <v>0</v>
      </c>
      <c r="BR2098" s="45">
        <f t="shared" si="50449"/>
        <v>0</v>
      </c>
      <c r="BS2098" s="36"/>
      <c r="BT2098" s="37"/>
      <c r="BU2098" s="44">
        <f t="shared" ref="BU2098" si="50468">parseTime(BS2098)-(BT2102=INT(RIGHT($F2098, 1)))</f>
        <v>0</v>
      </c>
      <c r="BV2098" s="45">
        <f t="shared" si="50451"/>
        <v>0</v>
      </c>
      <c r="BW2098" s="36"/>
      <c r="BX2098" s="37"/>
      <c r="BY2098" s="44">
        <f t="shared" ref="BY2098" si="50469">parseTime(BW2098)-(BX2102=INT(RIGHT($F2098, 1)))</f>
        <v>0</v>
      </c>
      <c r="BZ2098" s="45">
        <f t="shared" si="50453"/>
        <v>0</v>
      </c>
      <c r="CA2098" s="36"/>
      <c r="CB2098" s="37"/>
      <c r="CC2098" s="44">
        <f t="shared" ref="CC2098" si="50470">parseTime(CA2098)-(CB2102=INT(RIGHT($F2098, 1)))</f>
        <v>0</v>
      </c>
      <c r="CD2098" s="45">
        <f t="shared" si="50455"/>
        <v>0</v>
      </c>
      <c r="CE2098" s="36"/>
      <c r="CF2098" s="37"/>
      <c r="CG2098" s="44">
        <f t="shared" ref="CG2098" si="50471">parseTime(CE2098)-(CF2102=INT(RIGHT($F2098, 1)))</f>
        <v>0</v>
      </c>
      <c r="CH2098" s="45">
        <f t="shared" si="50457"/>
        <v>0</v>
      </c>
    </row>
    <row r="2099" spans="1:86" x14ac:dyDescent="0.25">
      <c r="A2099" s="56" t="s">
        <v>117</v>
      </c>
      <c r="B2099" s="57">
        <f t="shared" ref="B2099" ca="1" si="50472">roleHours(G2097:CH2103, "MFD")</f>
        <v>48</v>
      </c>
      <c r="C2099" s="14">
        <f t="shared" ref="C2099:C2102" ca="1" si="50473">B2099/8</f>
        <v>6</v>
      </c>
      <c r="D2099" s="14">
        <f t="shared" ref="D2099" ca="1" si="50474">B2098-D2098</f>
        <v>-5.7000000000000028</v>
      </c>
      <c r="E2099" s="20" t="s">
        <v>127</v>
      </c>
      <c r="F2099" s="51" t="s">
        <v>130</v>
      </c>
      <c r="G2099" s="36"/>
      <c r="H2099" s="37"/>
      <c r="I2099" s="44">
        <f t="shared" ref="I2099" si="50475">parseTime(G2099)-(H2102=INT(RIGHT($F2099, 1)))</f>
        <v>0</v>
      </c>
      <c r="J2099" s="45">
        <f t="shared" si="50425"/>
        <v>0</v>
      </c>
      <c r="K2099" s="36"/>
      <c r="L2099" s="37"/>
      <c r="M2099" s="44">
        <f t="shared" ref="M2099" si="50476">parseTime(K2099)-(L2102=INT(RIGHT($F2099, 1)))</f>
        <v>0</v>
      </c>
      <c r="N2099" s="45">
        <f t="shared" si="50427"/>
        <v>0</v>
      </c>
      <c r="O2099" s="36"/>
      <c r="P2099" s="37"/>
      <c r="Q2099" s="44">
        <f t="shared" ref="Q2099" si="50477">parseTime(O2099)-(P2102=INT(RIGHT($F2099, 1)))</f>
        <v>0</v>
      </c>
      <c r="R2099" s="45">
        <f t="shared" si="50429"/>
        <v>0</v>
      </c>
      <c r="S2099" s="36"/>
      <c r="T2099" s="37"/>
      <c r="U2099" s="44">
        <f t="shared" ref="U2099" si="50478">parseTime(S2099)-(T2102=INT(RIGHT($F2099, 1)))</f>
        <v>0</v>
      </c>
      <c r="V2099" s="45">
        <f t="shared" si="50431"/>
        <v>0</v>
      </c>
      <c r="W2099" s="36"/>
      <c r="X2099" s="37"/>
      <c r="Y2099" s="44">
        <f t="shared" ref="Y2099" si="50479">parseTime(W2099)-(X2102=INT(RIGHT($F2099, 1)))</f>
        <v>0</v>
      </c>
      <c r="Z2099" s="45">
        <f t="shared" si="50433"/>
        <v>0</v>
      </c>
      <c r="AA2099" s="36"/>
      <c r="AB2099" s="37"/>
      <c r="AC2099" s="44">
        <f t="shared" ref="AC2099" si="50480">parseTime(AA2099)-(AB2102=INT(RIGHT($F2099, 1)))</f>
        <v>0</v>
      </c>
      <c r="AD2099" s="45">
        <f t="shared" si="50435"/>
        <v>0</v>
      </c>
      <c r="AE2099" s="36"/>
      <c r="AF2099" s="37"/>
      <c r="AG2099" s="44">
        <f t="shared" ref="AG2099" si="50481">parseTime(AE2099)-(AF2102=INT(RIGHT($F2099, 1)))</f>
        <v>0</v>
      </c>
      <c r="AH2099" s="45">
        <f t="shared" si="50437"/>
        <v>0</v>
      </c>
      <c r="AI2099" s="36"/>
      <c r="AJ2099" s="37"/>
      <c r="AK2099" s="44">
        <f>parseTime(AI2099)-(AJ2102=INT(RIGHT($F2099, 1)))</f>
        <v>0</v>
      </c>
      <c r="AL2099" s="45">
        <f t="shared" si="50438"/>
        <v>0</v>
      </c>
      <c r="AM2099" s="36"/>
      <c r="AN2099" s="37"/>
      <c r="AO2099" s="44">
        <f t="shared" ref="AO2099" si="50482">parseTime(AM2099)-(AN2102=INT(RIGHT($F2099, 1)))</f>
        <v>0</v>
      </c>
      <c r="AP2099" s="45">
        <f t="shared" si="50440"/>
        <v>0</v>
      </c>
      <c r="AQ2099" s="36"/>
      <c r="AR2099" s="37"/>
      <c r="AS2099" s="44">
        <f t="shared" ref="AS2099" si="50483">parseTime(AQ2099)-(AR2102=INT(RIGHT($F2099, 1)))</f>
        <v>0</v>
      </c>
      <c r="AT2099" s="45">
        <f t="shared" si="50442"/>
        <v>0</v>
      </c>
      <c r="AU2099" s="36"/>
      <c r="AV2099" s="37"/>
      <c r="AW2099" s="44">
        <f>parseTime(AU2099)-(AV2102=INT(RIGHT($F2099, 1)))</f>
        <v>0</v>
      </c>
      <c r="AX2099" s="45">
        <f t="shared" si="50443"/>
        <v>0</v>
      </c>
      <c r="AY2099" s="36"/>
      <c r="AZ2099" s="37"/>
      <c r="BA2099" s="44">
        <f>parseTime(AY2099)-(AZ2102=INT(RIGHT($F2099, 1)))</f>
        <v>0</v>
      </c>
      <c r="BB2099" s="45">
        <f t="shared" si="50444"/>
        <v>0</v>
      </c>
      <c r="BC2099" s="36"/>
      <c r="BD2099" s="37"/>
      <c r="BE2099" s="44">
        <f>parseTime(BC2099)-(BD2102=INT(RIGHT($F2099, 1)))</f>
        <v>0</v>
      </c>
      <c r="BF2099" s="45">
        <f t="shared" si="50445"/>
        <v>0</v>
      </c>
      <c r="BG2099" s="36"/>
      <c r="BH2099" s="37"/>
      <c r="BI2099" s="44">
        <f>parseTime(BG2099)-(BH2102=INT(RIGHT($F2099, 1)))</f>
        <v>0</v>
      </c>
      <c r="BJ2099" s="45">
        <f t="shared" si="50446"/>
        <v>0</v>
      </c>
      <c r="BK2099" s="36"/>
      <c r="BL2099" s="37"/>
      <c r="BM2099" s="44">
        <f>parseTime(BK2099)-(BL2102=INT(RIGHT($F2099, 1)))</f>
        <v>0</v>
      </c>
      <c r="BN2099" s="45">
        <f t="shared" si="50447"/>
        <v>0</v>
      </c>
      <c r="BO2099" s="36"/>
      <c r="BP2099" s="37"/>
      <c r="BQ2099" s="44">
        <f t="shared" ref="BQ2099" si="50484">parseTime(BO2099)-(BP2102=INT(RIGHT($F2099, 1)))</f>
        <v>0</v>
      </c>
      <c r="BR2099" s="45">
        <f t="shared" si="50449"/>
        <v>0</v>
      </c>
      <c r="BS2099" s="36"/>
      <c r="BT2099" s="37"/>
      <c r="BU2099" s="44">
        <f t="shared" ref="BU2099" si="50485">parseTime(BS2099)-(BT2102=INT(RIGHT($F2099, 1)))</f>
        <v>0</v>
      </c>
      <c r="BV2099" s="45">
        <f t="shared" si="50451"/>
        <v>0</v>
      </c>
      <c r="BW2099" s="36"/>
      <c r="BX2099" s="37"/>
      <c r="BY2099" s="44">
        <f t="shared" ref="BY2099" si="50486">parseTime(BW2099)-(BX2102=INT(RIGHT($F2099, 1)))</f>
        <v>0</v>
      </c>
      <c r="BZ2099" s="45">
        <f t="shared" si="50453"/>
        <v>0</v>
      </c>
      <c r="CA2099" s="36"/>
      <c r="CB2099" s="37"/>
      <c r="CC2099" s="44">
        <f t="shared" ref="CC2099" si="50487">parseTime(CA2099)-(CB2102=INT(RIGHT($F2099, 1)))</f>
        <v>0</v>
      </c>
      <c r="CD2099" s="45">
        <f t="shared" si="50455"/>
        <v>0</v>
      </c>
      <c r="CE2099" s="36"/>
      <c r="CF2099" s="37"/>
      <c r="CG2099" s="44">
        <f t="shared" ref="CG2099" si="50488">parseTime(CE2099)-(CF2102=INT(RIGHT($F2099, 1)))</f>
        <v>0</v>
      </c>
      <c r="CH2099" s="45">
        <f t="shared" si="50457"/>
        <v>0</v>
      </c>
    </row>
    <row r="2100" spans="1:86" x14ac:dyDescent="0.25">
      <c r="A2100" s="56"/>
      <c r="B2100" s="57"/>
      <c r="C2100" s="14">
        <f t="shared" si="50473"/>
        <v>0</v>
      </c>
      <c r="D2100" s="14" t="s">
        <v>259</v>
      </c>
      <c r="E2100" s="20">
        <v>4.25</v>
      </c>
      <c r="F2100" s="51" t="s">
        <v>131</v>
      </c>
      <c r="G2100" s="36"/>
      <c r="H2100" s="37"/>
      <c r="I2100" s="44">
        <f t="shared" ref="I2100" si="50489">parseTime(G2100)-(H2102=INT(RIGHT($F2100, 1)))</f>
        <v>0</v>
      </c>
      <c r="J2100" s="45">
        <f t="shared" si="50425"/>
        <v>0</v>
      </c>
      <c r="K2100" s="36"/>
      <c r="L2100" s="37"/>
      <c r="M2100" s="44">
        <f t="shared" ref="M2100" si="50490">parseTime(K2100)-(L2102=INT(RIGHT($F2100, 1)))</f>
        <v>0</v>
      </c>
      <c r="N2100" s="45">
        <f t="shared" si="50427"/>
        <v>0</v>
      </c>
      <c r="O2100" s="36"/>
      <c r="P2100" s="37"/>
      <c r="Q2100" s="44">
        <f t="shared" ref="Q2100" si="50491">parseTime(O2100)-(P2102=INT(RIGHT($F2100, 1)))</f>
        <v>0</v>
      </c>
      <c r="R2100" s="45">
        <f t="shared" si="50429"/>
        <v>0</v>
      </c>
      <c r="S2100" s="36"/>
      <c r="T2100" s="37"/>
      <c r="U2100" s="44">
        <f t="shared" ref="U2100" si="50492">parseTime(S2100)-(T2102=INT(RIGHT($F2100, 1)))</f>
        <v>0</v>
      </c>
      <c r="V2100" s="45">
        <f t="shared" si="50431"/>
        <v>0</v>
      </c>
      <c r="W2100" s="36"/>
      <c r="X2100" s="37"/>
      <c r="Y2100" s="44">
        <f t="shared" ref="Y2100" si="50493">parseTime(W2100)-(X2102=INT(RIGHT($F2100, 1)))</f>
        <v>0</v>
      </c>
      <c r="Z2100" s="45">
        <f t="shared" si="50433"/>
        <v>0</v>
      </c>
      <c r="AA2100" s="36"/>
      <c r="AB2100" s="37"/>
      <c r="AC2100" s="44">
        <f t="shared" ref="AC2100" si="50494">parseTime(AA2100)-(AB2102=INT(RIGHT($F2100, 1)))</f>
        <v>0</v>
      </c>
      <c r="AD2100" s="45">
        <f t="shared" si="50435"/>
        <v>0</v>
      </c>
      <c r="AE2100" s="36"/>
      <c r="AF2100" s="37"/>
      <c r="AG2100" s="44">
        <f t="shared" ref="AG2100" si="50495">parseTime(AE2100)-(AF2102=INT(RIGHT($F2100, 1)))</f>
        <v>0</v>
      </c>
      <c r="AH2100" s="45">
        <f t="shared" si="50437"/>
        <v>0</v>
      </c>
      <c r="AI2100" s="36"/>
      <c r="AJ2100" s="37"/>
      <c r="AK2100" s="44">
        <f>parseTime(AI2100)-(AJ2102=INT(RIGHT($F2100, 1)))</f>
        <v>0</v>
      </c>
      <c r="AL2100" s="45">
        <f t="shared" si="50438"/>
        <v>0</v>
      </c>
      <c r="AM2100" s="36"/>
      <c r="AN2100" s="37"/>
      <c r="AO2100" s="44">
        <f t="shared" ref="AO2100" si="50496">parseTime(AM2100)-(AN2102=INT(RIGHT($F2100, 1)))</f>
        <v>0</v>
      </c>
      <c r="AP2100" s="45">
        <f t="shared" si="50440"/>
        <v>0</v>
      </c>
      <c r="AQ2100" s="36"/>
      <c r="AR2100" s="37"/>
      <c r="AS2100" s="44">
        <f t="shared" ref="AS2100" si="50497">parseTime(AQ2100)-(AR2102=INT(RIGHT($F2100, 1)))</f>
        <v>0</v>
      </c>
      <c r="AT2100" s="45">
        <f t="shared" si="50442"/>
        <v>0</v>
      </c>
      <c r="AU2100" s="36"/>
      <c r="AV2100" s="37"/>
      <c r="AW2100" s="44">
        <f>parseTime(AU2100)-(AV2102=INT(RIGHT($F2100, 1)))</f>
        <v>0</v>
      </c>
      <c r="AX2100" s="45">
        <f t="shared" si="50443"/>
        <v>0</v>
      </c>
      <c r="AY2100" s="36"/>
      <c r="AZ2100" s="37"/>
      <c r="BA2100" s="44">
        <f>parseTime(AY2100)-(AZ2102=INT(RIGHT($F2100, 1)))</f>
        <v>0</v>
      </c>
      <c r="BB2100" s="45">
        <f t="shared" si="50444"/>
        <v>0</v>
      </c>
      <c r="BC2100" s="36"/>
      <c r="BD2100" s="37"/>
      <c r="BE2100" s="44">
        <f>parseTime(BC2100)-(BD2102=INT(RIGHT($F2100, 1)))</f>
        <v>0</v>
      </c>
      <c r="BF2100" s="45">
        <f t="shared" si="50445"/>
        <v>0</v>
      </c>
      <c r="BG2100" s="36"/>
      <c r="BH2100" s="37"/>
      <c r="BI2100" s="44">
        <f>parseTime(BG2100)-(BH2102=INT(RIGHT($F2100, 1)))</f>
        <v>0</v>
      </c>
      <c r="BJ2100" s="45">
        <f t="shared" si="50446"/>
        <v>0</v>
      </c>
      <c r="BK2100" s="36"/>
      <c r="BL2100" s="37"/>
      <c r="BM2100" s="44">
        <f>parseTime(BK2100)-(BL2102=INT(RIGHT($F2100, 1)))</f>
        <v>0</v>
      </c>
      <c r="BN2100" s="45">
        <f t="shared" si="50447"/>
        <v>0</v>
      </c>
      <c r="BO2100" s="36"/>
      <c r="BP2100" s="37"/>
      <c r="BQ2100" s="44">
        <f t="shared" ref="BQ2100" si="50498">parseTime(BO2100)-(BP2102=INT(RIGHT($F2100, 1)))</f>
        <v>0</v>
      </c>
      <c r="BR2100" s="45">
        <f t="shared" si="50449"/>
        <v>0</v>
      </c>
      <c r="BS2100" s="36"/>
      <c r="BT2100" s="37"/>
      <c r="BU2100" s="44">
        <f t="shared" ref="BU2100" si="50499">parseTime(BS2100)-(BT2102=INT(RIGHT($F2100, 1)))</f>
        <v>0</v>
      </c>
      <c r="BV2100" s="45">
        <f t="shared" si="50451"/>
        <v>0</v>
      </c>
      <c r="BW2100" s="36"/>
      <c r="BX2100" s="37"/>
      <c r="BY2100" s="44">
        <f t="shared" ref="BY2100" si="50500">parseTime(BW2100)-(BX2102=INT(RIGHT($F2100, 1)))</f>
        <v>0</v>
      </c>
      <c r="BZ2100" s="45">
        <f t="shared" si="50453"/>
        <v>0</v>
      </c>
      <c r="CA2100" s="36"/>
      <c r="CB2100" s="37"/>
      <c r="CC2100" s="44">
        <f t="shared" ref="CC2100" si="50501">parseTime(CA2100)-(CB2102=INT(RIGHT($F2100, 1)))</f>
        <v>0</v>
      </c>
      <c r="CD2100" s="45">
        <f t="shared" si="50455"/>
        <v>0</v>
      </c>
      <c r="CE2100" s="36"/>
      <c r="CF2100" s="37"/>
      <c r="CG2100" s="44">
        <f t="shared" ref="CG2100" si="50502">parseTime(CE2100)-(CF2102=INT(RIGHT($F2100, 1)))</f>
        <v>0</v>
      </c>
      <c r="CH2100" s="45">
        <f t="shared" si="50457"/>
        <v>0</v>
      </c>
    </row>
    <row r="2101" spans="1:86" x14ac:dyDescent="0.25">
      <c r="A2101" s="56" t="s">
        <v>119</v>
      </c>
      <c r="B2101" s="57">
        <f t="shared" ref="B2101" ca="1" si="50503">roleHours(G2097:CH2103, "MCC")</f>
        <v>0</v>
      </c>
      <c r="C2101" s="14">
        <f t="shared" ca="1" si="50473"/>
        <v>0</v>
      </c>
      <c r="D2101" s="14" t="s">
        <v>260</v>
      </c>
      <c r="E2101" s="20">
        <v>4.6500000000000004</v>
      </c>
      <c r="F2101" s="51" t="s">
        <v>132</v>
      </c>
      <c r="G2101" s="36"/>
      <c r="H2101" s="37"/>
      <c r="I2101" s="44">
        <f t="shared" ref="I2101" si="50504">parseTime(G2101)-(H2102=INT(RIGHT($F2101, 1)))</f>
        <v>0</v>
      </c>
      <c r="J2101" s="45">
        <f t="shared" si="50425"/>
        <v>0</v>
      </c>
      <c r="K2101" s="36"/>
      <c r="L2101" s="37"/>
      <c r="M2101" s="44">
        <f t="shared" ref="M2101" si="50505">parseTime(K2101)-(L2102=INT(RIGHT($F2101, 1)))</f>
        <v>0</v>
      </c>
      <c r="N2101" s="45">
        <f t="shared" si="50427"/>
        <v>0</v>
      </c>
      <c r="O2101" s="36"/>
      <c r="P2101" s="37"/>
      <c r="Q2101" s="44">
        <f t="shared" ref="Q2101" si="50506">parseTime(O2101)-(P2102=INT(RIGHT($F2101, 1)))</f>
        <v>0</v>
      </c>
      <c r="R2101" s="45">
        <f t="shared" si="50429"/>
        <v>0</v>
      </c>
      <c r="S2101" s="36"/>
      <c r="T2101" s="37"/>
      <c r="U2101" s="44">
        <f t="shared" ref="U2101" si="50507">parseTime(S2101)-(T2102=INT(RIGHT($F2101, 1)))</f>
        <v>0</v>
      </c>
      <c r="V2101" s="45">
        <f t="shared" si="50431"/>
        <v>0</v>
      </c>
      <c r="W2101" s="36"/>
      <c r="X2101" s="37"/>
      <c r="Y2101" s="44">
        <f t="shared" ref="Y2101" si="50508">parseTime(W2101)-(X2102=INT(RIGHT($F2101, 1)))</f>
        <v>0</v>
      </c>
      <c r="Z2101" s="45">
        <f t="shared" si="50433"/>
        <v>0</v>
      </c>
      <c r="AA2101" s="36"/>
      <c r="AB2101" s="37"/>
      <c r="AC2101" s="44">
        <f t="shared" ref="AC2101" si="50509">parseTime(AA2101)-(AB2102=INT(RIGHT($F2101, 1)))</f>
        <v>0</v>
      </c>
      <c r="AD2101" s="45">
        <f t="shared" si="50435"/>
        <v>0</v>
      </c>
      <c r="AE2101" s="36"/>
      <c r="AF2101" s="37"/>
      <c r="AG2101" s="44">
        <f t="shared" ref="AG2101" si="50510">parseTime(AE2101)-(AF2102=INT(RIGHT($F2101, 1)))</f>
        <v>0</v>
      </c>
      <c r="AH2101" s="45">
        <f t="shared" si="50437"/>
        <v>0</v>
      </c>
      <c r="AI2101" s="36"/>
      <c r="AJ2101" s="37"/>
      <c r="AK2101" s="44">
        <f>parseTime(AI2101)-(AJ2102=INT(RIGHT($F2101, 1)))</f>
        <v>0</v>
      </c>
      <c r="AL2101" s="45">
        <f t="shared" si="50438"/>
        <v>0</v>
      </c>
      <c r="AM2101" s="36"/>
      <c r="AN2101" s="37"/>
      <c r="AO2101" s="44">
        <f t="shared" ref="AO2101" si="50511">parseTime(AM2101)-(AN2102=INT(RIGHT($F2101, 1)))</f>
        <v>0</v>
      </c>
      <c r="AP2101" s="45">
        <f t="shared" si="50440"/>
        <v>0</v>
      </c>
      <c r="AQ2101" s="36"/>
      <c r="AR2101" s="37"/>
      <c r="AS2101" s="44">
        <f t="shared" ref="AS2101" si="50512">parseTime(AQ2101)-(AR2102=INT(RIGHT($F2101, 1)))</f>
        <v>0</v>
      </c>
      <c r="AT2101" s="45">
        <f t="shared" si="50442"/>
        <v>0</v>
      </c>
      <c r="AU2101" s="36"/>
      <c r="AV2101" s="37"/>
      <c r="AW2101" s="44">
        <f>parseTime(AU2101)-(AV2102=INT(RIGHT($F2101, 1)))</f>
        <v>0</v>
      </c>
      <c r="AX2101" s="45">
        <f t="shared" si="50443"/>
        <v>0</v>
      </c>
      <c r="AY2101" s="36"/>
      <c r="AZ2101" s="37"/>
      <c r="BA2101" s="44">
        <f>parseTime(AY2101)-(AZ2102=INT(RIGHT($F2101, 1)))</f>
        <v>0</v>
      </c>
      <c r="BB2101" s="45">
        <f t="shared" si="50444"/>
        <v>0</v>
      </c>
      <c r="BC2101" s="36"/>
      <c r="BD2101" s="37"/>
      <c r="BE2101" s="44">
        <f>parseTime(BC2101)-(BD2102=INT(RIGHT($F2101, 1)))</f>
        <v>0</v>
      </c>
      <c r="BF2101" s="45">
        <f t="shared" si="50445"/>
        <v>0</v>
      </c>
      <c r="BG2101" s="36"/>
      <c r="BH2101" s="37"/>
      <c r="BI2101" s="44">
        <f>parseTime(BG2101)-(BH2102=INT(RIGHT($F2101, 1)))</f>
        <v>0</v>
      </c>
      <c r="BJ2101" s="45">
        <f t="shared" si="50446"/>
        <v>0</v>
      </c>
      <c r="BK2101" s="36"/>
      <c r="BL2101" s="37"/>
      <c r="BM2101" s="44">
        <f>parseTime(BK2101)-(BL2102=INT(RIGHT($F2101, 1)))</f>
        <v>0</v>
      </c>
      <c r="BN2101" s="45">
        <f t="shared" si="50447"/>
        <v>0</v>
      </c>
      <c r="BO2101" s="36"/>
      <c r="BP2101" s="37"/>
      <c r="BQ2101" s="44">
        <f t="shared" ref="BQ2101" si="50513">parseTime(BO2101)-(BP2102=INT(RIGHT($F2101, 1)))</f>
        <v>0</v>
      </c>
      <c r="BR2101" s="45">
        <f t="shared" si="50449"/>
        <v>0</v>
      </c>
      <c r="BS2101" s="36"/>
      <c r="BT2101" s="37"/>
      <c r="BU2101" s="44">
        <f t="shared" ref="BU2101" si="50514">parseTime(BS2101)-(BT2102=INT(RIGHT($F2101, 1)))</f>
        <v>0</v>
      </c>
      <c r="BV2101" s="45">
        <f t="shared" si="50451"/>
        <v>0</v>
      </c>
      <c r="BW2101" s="36"/>
      <c r="BX2101" s="37"/>
      <c r="BY2101" s="44">
        <f t="shared" ref="BY2101" si="50515">parseTime(BW2101)-(BX2102=INT(RIGHT($F2101, 1)))</f>
        <v>0</v>
      </c>
      <c r="BZ2101" s="45">
        <f t="shared" si="50453"/>
        <v>0</v>
      </c>
      <c r="CA2101" s="36"/>
      <c r="CB2101" s="37"/>
      <c r="CC2101" s="44">
        <f t="shared" ref="CC2101" si="50516">parseTime(CA2101)-(CB2102=INT(RIGHT($F2101, 1)))</f>
        <v>0</v>
      </c>
      <c r="CD2101" s="45">
        <f t="shared" si="50455"/>
        <v>0</v>
      </c>
      <c r="CE2101" s="36"/>
      <c r="CF2101" s="37"/>
      <c r="CG2101" s="44">
        <f t="shared" ref="CG2101" si="50517">parseTime(CE2101)-(CF2102=INT(RIGHT($F2101, 1)))</f>
        <v>0</v>
      </c>
      <c r="CH2101" s="45">
        <f t="shared" si="50457"/>
        <v>0</v>
      </c>
    </row>
    <row r="2102" spans="1:86" x14ac:dyDescent="0.25">
      <c r="A2102" s="56"/>
      <c r="B2102" s="57"/>
      <c r="C2102" s="14">
        <f t="shared" si="50473"/>
        <v>0</v>
      </c>
      <c r="D2102" s="14"/>
      <c r="E2102" s="20">
        <f t="shared" ref="E2102" si="50518">((7.5/2)-0.5+E2101)*8</f>
        <v>63.2</v>
      </c>
      <c r="F2102" s="51"/>
      <c r="G2102" s="46" t="s">
        <v>134</v>
      </c>
      <c r="H2102" s="38">
        <f t="shared" ref="H2102" si="50519">lunchAdjust(G2097:H2101)</f>
        <v>1</v>
      </c>
      <c r="I2102" s="48" t="s">
        <v>0</v>
      </c>
      <c r="J2102" s="39">
        <f t="shared" ref="J2102" si="50520">SUMPRODUCT(I2097:I2101*J2097:J2101)</f>
        <v>8</v>
      </c>
      <c r="K2102" s="46" t="s">
        <v>134</v>
      </c>
      <c r="L2102" s="38">
        <f t="shared" ref="L2102" si="50521">lunchAdjust(K2097:L2101)</f>
        <v>1</v>
      </c>
      <c r="M2102" s="48" t="s">
        <v>0</v>
      </c>
      <c r="N2102" s="39">
        <f t="shared" ref="N2102" si="50522">SUMPRODUCT(M2097:M2101*N2097:N2101)</f>
        <v>8</v>
      </c>
      <c r="O2102" s="46" t="s">
        <v>134</v>
      </c>
      <c r="P2102" s="38">
        <f t="shared" ref="P2102" si="50523">lunchAdjust(O2097:P2101)</f>
        <v>0</v>
      </c>
      <c r="Q2102" s="48" t="s">
        <v>0</v>
      </c>
      <c r="R2102" s="39">
        <f t="shared" ref="R2102" si="50524">SUMPRODUCT(Q2097:Q2101*R2097:R2101)</f>
        <v>0</v>
      </c>
      <c r="S2102" s="46" t="s">
        <v>134</v>
      </c>
      <c r="T2102" s="38">
        <f t="shared" ref="T2102" si="50525">lunchAdjust(S2097:T2101)</f>
        <v>1</v>
      </c>
      <c r="U2102" s="48" t="s">
        <v>0</v>
      </c>
      <c r="V2102" s="39">
        <f t="shared" ref="V2102" si="50526">SUMPRODUCT(U2097:U2101*V2097:V2101)</f>
        <v>8</v>
      </c>
      <c r="W2102" s="46" t="s">
        <v>134</v>
      </c>
      <c r="X2102" s="38">
        <f t="shared" ref="X2102" si="50527">lunchAdjust(W2097:X2101)</f>
        <v>0</v>
      </c>
      <c r="Y2102" s="48" t="s">
        <v>0</v>
      </c>
      <c r="Z2102" s="39">
        <f t="shared" ref="Z2102" si="50528">SUMPRODUCT(Y2097:Y2101*Z2097:Z2101)</f>
        <v>0</v>
      </c>
      <c r="AA2102" s="46" t="s">
        <v>134</v>
      </c>
      <c r="AB2102" s="38">
        <f t="shared" ref="AB2102" si="50529">lunchAdjust(AA2097:AB2101)</f>
        <v>1</v>
      </c>
      <c r="AC2102" s="48" t="s">
        <v>0</v>
      </c>
      <c r="AD2102" s="39">
        <f t="shared" ref="AD2102" si="50530">SUMPRODUCT(AC2097:AC2101*AD2097:AD2101)</f>
        <v>8</v>
      </c>
      <c r="AE2102" s="46" t="s">
        <v>134</v>
      </c>
      <c r="AF2102" s="38">
        <f t="shared" ref="AF2102" si="50531">lunchAdjust(AE2097:AF2101)</f>
        <v>0</v>
      </c>
      <c r="AG2102" s="48" t="s">
        <v>0</v>
      </c>
      <c r="AH2102" s="39">
        <f t="shared" ref="AH2102" si="50532">SUMPRODUCT(AG2097:AG2101*AH2097:AH2101)</f>
        <v>0</v>
      </c>
      <c r="AI2102" s="46" t="s">
        <v>134</v>
      </c>
      <c r="AJ2102" s="38">
        <f t="shared" ref="AJ2102" si="50533">lunchAdjust(AI2097:AJ2101)</f>
        <v>0</v>
      </c>
      <c r="AK2102" s="48" t="s">
        <v>0</v>
      </c>
      <c r="AL2102" s="39">
        <f t="shared" ref="AL2102" si="50534">SUMPRODUCT(AK2097:AK2101*AL2097:AL2101)</f>
        <v>0</v>
      </c>
      <c r="AM2102" s="46" t="s">
        <v>134</v>
      </c>
      <c r="AN2102" s="38">
        <f t="shared" ref="AN2102" si="50535">lunchAdjust(AM2097:AN2101)</f>
        <v>0</v>
      </c>
      <c r="AO2102" s="48" t="s">
        <v>0</v>
      </c>
      <c r="AP2102" s="39">
        <f t="shared" ref="AP2102" si="50536">SUMPRODUCT(AO2097:AO2101*AP2097:AP2101)</f>
        <v>0</v>
      </c>
      <c r="AQ2102" s="46" t="s">
        <v>134</v>
      </c>
      <c r="AR2102" s="38">
        <f t="shared" ref="AR2102" si="50537">lunchAdjust(AQ2097:AR2101)</f>
        <v>0</v>
      </c>
      <c r="AS2102" s="48" t="s">
        <v>0</v>
      </c>
      <c r="AT2102" s="39">
        <f t="shared" ref="AT2102" si="50538">SUMPRODUCT(AS2097:AS2101*AT2097:AT2101)</f>
        <v>0</v>
      </c>
      <c r="AU2102" s="46" t="s">
        <v>134</v>
      </c>
      <c r="AV2102" s="38">
        <f t="shared" ref="AV2102" si="50539">lunchAdjust(AU2097:AV2101)</f>
        <v>0</v>
      </c>
      <c r="AW2102" s="48" t="s">
        <v>0</v>
      </c>
      <c r="AX2102" s="39">
        <f t="shared" ref="AX2102" si="50540">SUMPRODUCT(AW2097:AW2101*AX2097:AX2101)</f>
        <v>0</v>
      </c>
      <c r="AY2102" s="46" t="s">
        <v>134</v>
      </c>
      <c r="AZ2102" s="38">
        <f t="shared" ref="AZ2102" si="50541">lunchAdjust(AY2097:AZ2101)</f>
        <v>0</v>
      </c>
      <c r="BA2102" s="48" t="s">
        <v>0</v>
      </c>
      <c r="BB2102" s="39">
        <f t="shared" ref="BB2102" si="50542">SUMPRODUCT(BA2097:BA2101*BB2097:BB2101)</f>
        <v>0</v>
      </c>
      <c r="BC2102" s="46" t="s">
        <v>134</v>
      </c>
      <c r="BD2102" s="38">
        <f t="shared" ref="BD2102" si="50543">lunchAdjust(BC2097:BD2101)</f>
        <v>0</v>
      </c>
      <c r="BE2102" s="48" t="s">
        <v>0</v>
      </c>
      <c r="BF2102" s="39">
        <f t="shared" ref="BF2102" si="50544">SUMPRODUCT(BE2097:BE2101*BF2097:BF2101)</f>
        <v>0</v>
      </c>
      <c r="BG2102" s="46" t="s">
        <v>134</v>
      </c>
      <c r="BH2102" s="38">
        <f t="shared" ref="BH2102" si="50545">lunchAdjust(BG2097:BH2101)</f>
        <v>0</v>
      </c>
      <c r="BI2102" s="48" t="s">
        <v>0</v>
      </c>
      <c r="BJ2102" s="39">
        <f t="shared" ref="BJ2102" si="50546">SUMPRODUCT(BI2097:BI2101*BJ2097:BJ2101)</f>
        <v>0</v>
      </c>
      <c r="BK2102" s="46" t="s">
        <v>134</v>
      </c>
      <c r="BL2102" s="38">
        <f t="shared" ref="BL2102" si="50547">lunchAdjust(BK2097:BL2101)</f>
        <v>0</v>
      </c>
      <c r="BM2102" s="48" t="s">
        <v>0</v>
      </c>
      <c r="BN2102" s="39">
        <f t="shared" ref="BN2102" si="50548">SUMPRODUCT(BM2097:BM2101*BN2097:BN2101)</f>
        <v>0</v>
      </c>
      <c r="BO2102" s="46" t="s">
        <v>134</v>
      </c>
      <c r="BP2102" s="38">
        <f t="shared" ref="BP2102" si="50549">lunchAdjust(BO2097:BP2101)</f>
        <v>0</v>
      </c>
      <c r="BQ2102" s="48" t="s">
        <v>0</v>
      </c>
      <c r="BR2102" s="39">
        <f t="shared" ref="BR2102" si="50550">SUMPRODUCT(BQ2097:BQ2101*BR2097:BR2101)</f>
        <v>0</v>
      </c>
      <c r="BS2102" s="46" t="s">
        <v>134</v>
      </c>
      <c r="BT2102" s="38">
        <f t="shared" ref="BT2102" si="50551">lunchAdjust(BS2097:BT2101)</f>
        <v>1</v>
      </c>
      <c r="BU2102" s="48" t="s">
        <v>0</v>
      </c>
      <c r="BV2102" s="39">
        <f t="shared" ref="BV2102" si="50552">SUMPRODUCT(BU2097:BU2101*BV2097:BV2101)</f>
        <v>8</v>
      </c>
      <c r="BW2102" s="46" t="s">
        <v>134</v>
      </c>
      <c r="BX2102" s="38">
        <f t="shared" ref="BX2102" si="50553">lunchAdjust(BW2097:BX2101)</f>
        <v>1</v>
      </c>
      <c r="BY2102" s="48" t="s">
        <v>0</v>
      </c>
      <c r="BZ2102" s="39">
        <f t="shared" ref="BZ2102" si="50554">SUMPRODUCT(BY2097:BY2101*BZ2097:BZ2101)</f>
        <v>8</v>
      </c>
      <c r="CA2102" s="46" t="s">
        <v>134</v>
      </c>
      <c r="CB2102" s="38">
        <f t="shared" ref="CB2102" si="50555">lunchAdjust(CA2097:CB2101)</f>
        <v>0</v>
      </c>
      <c r="CC2102" s="48" t="s">
        <v>0</v>
      </c>
      <c r="CD2102" s="39">
        <f t="shared" ref="CD2102" si="50556">SUMPRODUCT(CC2097:CC2101*CD2097:CD2101)</f>
        <v>0</v>
      </c>
      <c r="CE2102" s="46" t="s">
        <v>134</v>
      </c>
      <c r="CF2102" s="38">
        <f t="shared" ref="CF2102" si="50557">lunchAdjust(CE2097:CF2101)</f>
        <v>0</v>
      </c>
      <c r="CG2102" s="48" t="s">
        <v>0</v>
      </c>
      <c r="CH2102" s="39">
        <f t="shared" ref="CH2102" si="50558">SUMPRODUCT(CG2097:CG2101*CH2097:CH2101)</f>
        <v>0</v>
      </c>
    </row>
    <row r="2103" spans="1:86" ht="15.75" thickBot="1" x14ac:dyDescent="0.3">
      <c r="A2103" s="58" t="s">
        <v>121</v>
      </c>
      <c r="B2103" s="59">
        <f t="shared" ref="B2103" ca="1" si="50559">roleHours(G2097:CH2103, "OUT")</f>
        <v>0</v>
      </c>
      <c r="C2103" s="54" t="s">
        <v>137</v>
      </c>
      <c r="D2103" s="22">
        <f t="shared" ref="D2103" ca="1" si="50560">roleHours(G2097:CH2103, "PTO")</f>
        <v>0</v>
      </c>
      <c r="E2103" s="23">
        <f t="shared" ref="E2103" ca="1" si="50561">E2102-B2098</f>
        <v>15.200000000000003</v>
      </c>
      <c r="F2103" s="52"/>
      <c r="G2103" s="47" t="s">
        <v>39</v>
      </c>
      <c r="H2103" s="40">
        <f t="shared" si="50044"/>
        <v>0</v>
      </c>
      <c r="I2103" s="49" t="s">
        <v>135</v>
      </c>
      <c r="J2103" s="41">
        <f t="shared" ref="J2103" si="50562">J2102*G$4</f>
        <v>0</v>
      </c>
      <c r="K2103" s="47" t="s">
        <v>39</v>
      </c>
      <c r="L2103" s="40">
        <f t="shared" ref="L2103" si="50563">SUMPRODUCT(M2097:M2101*(L2097:L2101="PTO"))+SUMPRODUCT(M2097:M2101*(L2097:L2101="HOL"))</f>
        <v>0</v>
      </c>
      <c r="M2103" s="49" t="s">
        <v>135</v>
      </c>
      <c r="N2103" s="41">
        <f t="shared" ref="N2103" si="50564">N2102*K$4</f>
        <v>0</v>
      </c>
      <c r="O2103" s="47" t="s">
        <v>39</v>
      </c>
      <c r="P2103" s="40">
        <f t="shared" ref="P2103" si="50565">SUMPRODUCT(Q2097:Q2101*(P2097:P2101="PTO"))+SUMPRODUCT(Q2097:Q2101*(P2097:P2101="HOL"))</f>
        <v>0</v>
      </c>
      <c r="Q2103" s="49" t="s">
        <v>135</v>
      </c>
      <c r="R2103" s="41">
        <f t="shared" ref="R2103" si="50566">R2102*O$4</f>
        <v>0</v>
      </c>
      <c r="S2103" s="47" t="s">
        <v>39</v>
      </c>
      <c r="T2103" s="40">
        <f t="shared" ref="T2103" si="50567">SUMPRODUCT(U2097:U2101*(T2097:T2101="PTO"))+SUMPRODUCT(U2097:U2101*(T2097:T2101="HOL"))</f>
        <v>0</v>
      </c>
      <c r="U2103" s="49" t="s">
        <v>135</v>
      </c>
      <c r="V2103" s="41">
        <f t="shared" ref="V2103" si="50568">V2102*S$4</f>
        <v>0</v>
      </c>
      <c r="W2103" s="47" t="s">
        <v>39</v>
      </c>
      <c r="X2103" s="40">
        <f t="shared" ref="X2103" si="50569">SUMPRODUCT(Y2097:Y2101*(X2097:X2101="PTO"))+SUMPRODUCT(Y2097:Y2101*(X2097:X2101="HOL"))</f>
        <v>0</v>
      </c>
      <c r="Y2103" s="49" t="s">
        <v>135</v>
      </c>
      <c r="Z2103" s="41">
        <f t="shared" ref="Z2103" si="50570">Z2102*W$4</f>
        <v>0</v>
      </c>
      <c r="AA2103" s="47" t="s">
        <v>39</v>
      </c>
      <c r="AB2103" s="40">
        <f t="shared" ref="AB2103" si="50571">SUMPRODUCT(AC2097:AC2101*(AB2097:AB2101="PTO"))+SUMPRODUCT(AC2097:AC2101*(AB2097:AB2101="HOL"))</f>
        <v>0</v>
      </c>
      <c r="AC2103" s="49" t="s">
        <v>135</v>
      </c>
      <c r="AD2103" s="41">
        <f t="shared" ref="AD2103" si="50572">AD2102*AA$4</f>
        <v>8</v>
      </c>
      <c r="AE2103" s="47" t="s">
        <v>39</v>
      </c>
      <c r="AF2103" s="40">
        <f t="shared" ref="AF2103" si="50573">SUMPRODUCT(AG2097:AG2101*(AF2097:AF2101="PTO"))+SUMPRODUCT(AG2097:AG2101*(AF2097:AF2101="HOL"))</f>
        <v>0</v>
      </c>
      <c r="AG2103" s="49" t="s">
        <v>135</v>
      </c>
      <c r="AH2103" s="41">
        <f t="shared" ref="AH2103" si="50574">AH2102*AE$4</f>
        <v>0</v>
      </c>
      <c r="AI2103" s="47" t="s">
        <v>39</v>
      </c>
      <c r="AJ2103" s="40">
        <f t="shared" ref="AJ2103" si="50575">SUMPRODUCT(AK2097:AK2101*(AJ2097:AJ2101="PTO"))+SUMPRODUCT(AK2097:AK2101*(AJ2097:AJ2101="HOL"))</f>
        <v>0</v>
      </c>
      <c r="AK2103" s="49" t="s">
        <v>135</v>
      </c>
      <c r="AL2103" s="41">
        <f>AL2102*AI$4</f>
        <v>0</v>
      </c>
      <c r="AM2103" s="47" t="s">
        <v>39</v>
      </c>
      <c r="AN2103" s="40">
        <f t="shared" ref="AN2103" si="50576">SUMPRODUCT(AO2097:AO2101*(AN2097:AN2101="PTO"))+SUMPRODUCT(AO2097:AO2101*(AN2097:AN2101="HOL"))</f>
        <v>0</v>
      </c>
      <c r="AO2103" s="49" t="s">
        <v>135</v>
      </c>
      <c r="AP2103" s="41">
        <f t="shared" ref="AP2103" si="50577">AP2102*AM$4</f>
        <v>0</v>
      </c>
      <c r="AQ2103" s="47" t="s">
        <v>39</v>
      </c>
      <c r="AR2103" s="40">
        <f t="shared" ref="AR2103" si="50578">SUMPRODUCT(AS2097:AS2101*(AR2097:AR2101="PTO"))+SUMPRODUCT(AS2097:AS2101*(AR2097:AR2101="HOL"))</f>
        <v>0</v>
      </c>
      <c r="AS2103" s="49" t="s">
        <v>135</v>
      </c>
      <c r="AT2103" s="41">
        <f t="shared" ref="AT2103" si="50579">AT2102*AQ$4</f>
        <v>0</v>
      </c>
      <c r="AU2103" s="47" t="s">
        <v>39</v>
      </c>
      <c r="AV2103" s="40">
        <f t="shared" ref="AV2103" si="50580">SUMPRODUCT(AW2097:AW2101*(AV2097:AV2101="PTO"))+SUMPRODUCT(AW2097:AW2101*(AV2097:AV2101="HOL"))</f>
        <v>0</v>
      </c>
      <c r="AW2103" s="49" t="s">
        <v>135</v>
      </c>
      <c r="AX2103" s="41">
        <f>AX2102*AU$4</f>
        <v>0</v>
      </c>
      <c r="AY2103" s="47" t="s">
        <v>39</v>
      </c>
      <c r="AZ2103" s="40">
        <f t="shared" ref="AZ2103" si="50581">SUMPRODUCT(BA2097:BA2101*(AZ2097:AZ2101="PTO"))+SUMPRODUCT(BA2097:BA2101*(AZ2097:AZ2101="HOL"))</f>
        <v>0</v>
      </c>
      <c r="BA2103" s="49" t="s">
        <v>135</v>
      </c>
      <c r="BB2103" s="41">
        <f>BB2102*AY$4</f>
        <v>0</v>
      </c>
      <c r="BC2103" s="47" t="s">
        <v>39</v>
      </c>
      <c r="BD2103" s="40">
        <f t="shared" ref="BD2103" si="50582">SUMPRODUCT(BE2097:BE2101*(BD2097:BD2101="PTO"))+SUMPRODUCT(BE2097:BE2101*(BD2097:BD2101="HOL"))</f>
        <v>0</v>
      </c>
      <c r="BE2103" s="49" t="s">
        <v>135</v>
      </c>
      <c r="BF2103" s="41">
        <f>BF2102*BC$4</f>
        <v>0</v>
      </c>
      <c r="BG2103" s="47" t="s">
        <v>39</v>
      </c>
      <c r="BH2103" s="40">
        <f t="shared" ref="BH2103" si="50583">SUMPRODUCT(BI2097:BI2101*(BH2097:BH2101="PTO"))+SUMPRODUCT(BI2097:BI2101*(BH2097:BH2101="HOL"))</f>
        <v>0</v>
      </c>
      <c r="BI2103" s="49" t="s">
        <v>135</v>
      </c>
      <c r="BJ2103" s="41">
        <f>BJ2102*BG$4</f>
        <v>0</v>
      </c>
      <c r="BK2103" s="47" t="s">
        <v>39</v>
      </c>
      <c r="BL2103" s="40">
        <f t="shared" ref="BL2103" si="50584">SUMPRODUCT(BM2097:BM2101*(BL2097:BL2101="PTO"))+SUMPRODUCT(BM2097:BM2101*(BL2097:BL2101="HOL"))</f>
        <v>0</v>
      </c>
      <c r="BM2103" s="49" t="s">
        <v>135</v>
      </c>
      <c r="BN2103" s="41">
        <f>BN2102*BK$4</f>
        <v>0</v>
      </c>
      <c r="BO2103" s="47" t="s">
        <v>39</v>
      </c>
      <c r="BP2103" s="40">
        <f t="shared" ref="BP2103" si="50585">SUMPRODUCT(BQ2097:BQ2101*(BP2097:BP2101="PTO"))+SUMPRODUCT(BQ2097:BQ2101*(BP2097:BP2101="HOL"))</f>
        <v>0</v>
      </c>
      <c r="BQ2103" s="49" t="s">
        <v>135</v>
      </c>
      <c r="BR2103" s="41">
        <f t="shared" ref="BR2103" si="50586">BR2102*BO$4</f>
        <v>0</v>
      </c>
      <c r="BS2103" s="47" t="s">
        <v>39</v>
      </c>
      <c r="BT2103" s="40">
        <f t="shared" ref="BT2103" si="50587">SUMPRODUCT(BU2097:BU2101*(BT2097:BT2101="PTO"))+SUMPRODUCT(BU2097:BU2101*(BT2097:BT2101="HOL"))</f>
        <v>0</v>
      </c>
      <c r="BU2103" s="49" t="s">
        <v>135</v>
      </c>
      <c r="BV2103" s="41">
        <f t="shared" ref="BV2103" si="50588">BV2102*BS$4</f>
        <v>8</v>
      </c>
      <c r="BW2103" s="47" t="s">
        <v>39</v>
      </c>
      <c r="BX2103" s="40">
        <f t="shared" ref="BX2103" si="50589">SUMPRODUCT(BY2097:BY2101*(BX2097:BX2101="PTO"))+SUMPRODUCT(BY2097:BY2101*(BX2097:BX2101="HOL"))</f>
        <v>0</v>
      </c>
      <c r="BY2103" s="49" t="s">
        <v>135</v>
      </c>
      <c r="BZ2103" s="41">
        <f t="shared" ref="BZ2103" si="50590">BZ2102*BW$4</f>
        <v>8</v>
      </c>
      <c r="CA2103" s="47" t="s">
        <v>39</v>
      </c>
      <c r="CB2103" s="40">
        <f t="shared" ref="CB2103" si="50591">SUMPRODUCT(CC2097:CC2101*(CB2097:CB2101="PTO"))+SUMPRODUCT(CC2097:CC2101*(CB2097:CB2101="HOL"))</f>
        <v>0</v>
      </c>
      <c r="CC2103" s="49" t="s">
        <v>135</v>
      </c>
      <c r="CD2103" s="41">
        <f t="shared" ref="CD2103" si="50592">CD2102*CA$4</f>
        <v>0</v>
      </c>
      <c r="CE2103" s="47" t="s">
        <v>39</v>
      </c>
      <c r="CF2103" s="40">
        <f t="shared" ref="CF2103" si="50593">SUMPRODUCT(CG2097:CG2101*(CF2097:CF2101="PTO"))+SUMPRODUCT(CG2097:CG2101*(CF2097:CF2101="HOL"))</f>
        <v>0</v>
      </c>
      <c r="CG2103" s="49" t="s">
        <v>135</v>
      </c>
      <c r="CH2103" s="41">
        <f t="shared" ref="CH2103" si="50594">CH2102*CE$4</f>
        <v>0</v>
      </c>
    </row>
    <row r="2104" spans="1:86" x14ac:dyDescent="0.25">
      <c r="A2104" s="70" t="s">
        <v>133</v>
      </c>
      <c r="B2104" s="71">
        <f t="shared" ref="B2104" ca="1" si="50595">D2104-B2105</f>
        <v>5.3333333333333357</v>
      </c>
      <c r="C2104" s="72" t="s">
        <v>122</v>
      </c>
      <c r="D2104" s="71">
        <f>IFERROR(INDEX(Holidays[FTE], MATCH(Entry!E2104, Holidays[Date], 0)), 1)*8*INDEX(FTEguide[[1]:[12]], MATCH(Entry!E2105, FTEguide[Weekday], 0), IF(Entry!E2107&gt;0, Entry!E2107, MONTH(Entry!E2104)))</f>
        <v>21.333333333333336</v>
      </c>
      <c r="E2104" s="60">
        <f t="shared" si="49561"/>
        <v>44128</v>
      </c>
      <c r="F2104" s="50" t="s">
        <v>128</v>
      </c>
      <c r="G2104" s="34"/>
      <c r="H2104" s="35"/>
      <c r="I2104" s="42">
        <f t="shared" ref="I2104" si="50596">parseTime(G2104)-(H2109=INT(RIGHT($F2104, 1)))</f>
        <v>0</v>
      </c>
      <c r="J2104" s="43">
        <f t="shared" ref="J2104:J2108" si="50597">isClocked(H2104)</f>
        <v>0</v>
      </c>
      <c r="K2104" s="34"/>
      <c r="L2104" s="35"/>
      <c r="M2104" s="42">
        <f t="shared" ref="M2104" si="50598">parseTime(K2104)-(L2109=INT(RIGHT($F2104, 1)))</f>
        <v>0</v>
      </c>
      <c r="N2104" s="43">
        <f t="shared" ref="N2104:N2108" si="50599">isClocked(L2104)</f>
        <v>0</v>
      </c>
      <c r="O2104" s="34"/>
      <c r="P2104" s="35"/>
      <c r="Q2104" s="42">
        <f t="shared" ref="Q2104" si="50600">parseTime(O2104)-(P2109=INT(RIGHT($F2104, 1)))</f>
        <v>0</v>
      </c>
      <c r="R2104" s="43">
        <f t="shared" ref="R2104:R2108" si="50601">isClocked(P2104)</f>
        <v>0</v>
      </c>
      <c r="S2104" s="34"/>
      <c r="T2104" s="35"/>
      <c r="U2104" s="42">
        <f t="shared" ref="U2104" si="50602">parseTime(S2104)-(T2109=INT(RIGHT($F2104, 1)))</f>
        <v>0</v>
      </c>
      <c r="V2104" s="43">
        <f t="shared" ref="V2104:V2108" si="50603">isClocked(T2104)</f>
        <v>0</v>
      </c>
      <c r="W2104" s="34"/>
      <c r="X2104" s="35"/>
      <c r="Y2104" s="42">
        <f t="shared" ref="Y2104" si="50604">parseTime(W2104)-(X2109=INT(RIGHT($F2104, 1)))</f>
        <v>0</v>
      </c>
      <c r="Z2104" s="43">
        <f t="shared" ref="Z2104:Z2108" si="50605">isClocked(X2104)</f>
        <v>0</v>
      </c>
      <c r="AA2104" s="34"/>
      <c r="AB2104" s="35"/>
      <c r="AC2104" s="42">
        <f t="shared" ref="AC2104" si="50606">parseTime(AA2104)-(AB2109=INT(RIGHT($F2104, 1)))</f>
        <v>0</v>
      </c>
      <c r="AD2104" s="43">
        <f t="shared" ref="AD2104:AD2108" si="50607">isClocked(AB2104)</f>
        <v>0</v>
      </c>
      <c r="AE2104" s="34"/>
      <c r="AF2104" s="35"/>
      <c r="AG2104" s="42">
        <f t="shared" ref="AG2104" si="50608">parseTime(AE2104)-(AF2109=INT(RIGHT($F2104, 1)))</f>
        <v>0</v>
      </c>
      <c r="AH2104" s="43">
        <f t="shared" ref="AH2104:AH2108" si="50609">isClocked(AF2104)</f>
        <v>0</v>
      </c>
      <c r="AI2104" s="34"/>
      <c r="AJ2104" s="35"/>
      <c r="AK2104" s="42">
        <f>parseTime(AI2104)-(AJ2109=INT(RIGHT($F2104, 1)))</f>
        <v>0</v>
      </c>
      <c r="AL2104" s="43">
        <f t="shared" ref="AL2104:AL2108" si="50610">isClocked(AJ2104)</f>
        <v>0</v>
      </c>
      <c r="AM2104" s="34"/>
      <c r="AN2104" s="35"/>
      <c r="AO2104" s="42">
        <f t="shared" ref="AO2104" si="50611">parseTime(AM2104)-(AN2109=INT(RIGHT($F2104, 1)))</f>
        <v>0</v>
      </c>
      <c r="AP2104" s="43">
        <f t="shared" ref="AP2104:AP2108" si="50612">isClocked(AN2104)</f>
        <v>0</v>
      </c>
      <c r="AQ2104" s="34"/>
      <c r="AR2104" s="35"/>
      <c r="AS2104" s="42">
        <f t="shared" ref="AS2104" si="50613">parseTime(AQ2104)-(AR2109=INT(RIGHT($F2104, 1)))</f>
        <v>0</v>
      </c>
      <c r="AT2104" s="43">
        <f t="shared" ref="AT2104:AT2108" si="50614">isClocked(AR2104)</f>
        <v>0</v>
      </c>
      <c r="AU2104" s="34"/>
      <c r="AV2104" s="35"/>
      <c r="AW2104" s="42">
        <f>parseTime(AU2104)-(AV2109=INT(RIGHT($F2104, 1)))</f>
        <v>0</v>
      </c>
      <c r="AX2104" s="43">
        <f t="shared" ref="AX2104:AX2108" si="50615">isClocked(AV2104)</f>
        <v>0</v>
      </c>
      <c r="AY2104" s="34"/>
      <c r="AZ2104" s="35"/>
      <c r="BA2104" s="42">
        <f>parseTime(AY2104)-(AZ2109=INT(RIGHT($F2104, 1)))</f>
        <v>0</v>
      </c>
      <c r="BB2104" s="43">
        <f t="shared" ref="BB2104:BB2108" si="50616">isClocked(AZ2104)</f>
        <v>0</v>
      </c>
      <c r="BC2104" s="34"/>
      <c r="BD2104" s="35"/>
      <c r="BE2104" s="42">
        <f>parseTime(BC2104)-(BD2109=INT(RIGHT($F2104, 1)))</f>
        <v>0</v>
      </c>
      <c r="BF2104" s="43">
        <f t="shared" ref="BF2104:BF2108" si="50617">isClocked(BD2104)</f>
        <v>0</v>
      </c>
      <c r="BG2104" s="34"/>
      <c r="BH2104" s="35"/>
      <c r="BI2104" s="42">
        <f>parseTime(BG2104)-(BH2109=INT(RIGHT($F2104, 1)))</f>
        <v>0</v>
      </c>
      <c r="BJ2104" s="43">
        <f t="shared" ref="BJ2104:BJ2108" si="50618">isClocked(BH2104)</f>
        <v>0</v>
      </c>
      <c r="BK2104" s="34"/>
      <c r="BL2104" s="35"/>
      <c r="BM2104" s="42">
        <f>parseTime(BK2104)-(BL2109=INT(RIGHT($F2104, 1)))</f>
        <v>0</v>
      </c>
      <c r="BN2104" s="43">
        <f t="shared" ref="BN2104:BN2108" si="50619">isClocked(BL2104)</f>
        <v>0</v>
      </c>
      <c r="BO2104" s="34" t="s">
        <v>136</v>
      </c>
      <c r="BP2104" s="35" t="s">
        <v>23</v>
      </c>
      <c r="BQ2104" s="42">
        <f t="shared" ref="BQ2104" si="50620">parseTime(BO2104)-(BP2109=INT(RIGHT($F2104, 1)))</f>
        <v>8</v>
      </c>
      <c r="BR2104" s="43">
        <f t="shared" ref="BR2104:BR2108" si="50621">isClocked(BP2104)</f>
        <v>1</v>
      </c>
      <c r="BS2104" s="34" t="s">
        <v>136</v>
      </c>
      <c r="BT2104" s="35" t="s">
        <v>23</v>
      </c>
      <c r="BU2104" s="42">
        <f t="shared" ref="BU2104" si="50622">parseTime(BS2104)-(BT2109=INT(RIGHT($F2104, 1)))</f>
        <v>8</v>
      </c>
      <c r="BV2104" s="43">
        <f t="shared" ref="BV2104:BV2108" si="50623">isClocked(BT2104)</f>
        <v>1</v>
      </c>
      <c r="BW2104" s="34"/>
      <c r="BX2104" s="35"/>
      <c r="BY2104" s="42">
        <f t="shared" ref="BY2104" si="50624">parseTime(BW2104)-(BX2109=INT(RIGHT($F2104, 1)))</f>
        <v>0</v>
      </c>
      <c r="BZ2104" s="43">
        <f t="shared" ref="BZ2104:BZ2108" si="50625">isClocked(BX2104)</f>
        <v>0</v>
      </c>
      <c r="CA2104" s="34"/>
      <c r="CB2104" s="35"/>
      <c r="CC2104" s="42">
        <f t="shared" ref="CC2104" si="50626">parseTime(CA2104)-(CB2109=INT(RIGHT($F2104, 1)))</f>
        <v>0</v>
      </c>
      <c r="CD2104" s="43">
        <f t="shared" ref="CD2104:CD2108" si="50627">isClocked(CB2104)</f>
        <v>0</v>
      </c>
      <c r="CE2104" s="34"/>
      <c r="CF2104" s="35"/>
      <c r="CG2104" s="42">
        <f t="shared" ref="CG2104" si="50628">parseTime(CE2104)-(CF2109=INT(RIGHT($F2104, 1)))</f>
        <v>0</v>
      </c>
      <c r="CH2104" s="43">
        <f t="shared" ref="CH2104:CH2108" si="50629">isClocked(CF2104)</f>
        <v>0</v>
      </c>
    </row>
    <row r="2105" spans="1:86" x14ac:dyDescent="0.25">
      <c r="A2105" s="56" t="s">
        <v>0</v>
      </c>
      <c r="B2105" s="57">
        <f t="shared" ca="1" si="49077"/>
        <v>16</v>
      </c>
      <c r="C2105" s="14" t="s">
        <v>252</v>
      </c>
      <c r="D2105" s="14">
        <f t="shared" si="50285"/>
        <v>53.7</v>
      </c>
      <c r="E2105" s="55" t="str">
        <f t="shared" si="49078"/>
        <v>Saturday</v>
      </c>
      <c r="F2105" s="51" t="s">
        <v>129</v>
      </c>
      <c r="G2105" s="36"/>
      <c r="H2105" s="37"/>
      <c r="I2105" s="44">
        <f t="shared" ref="I2105" si="50630">parseTime(G2105)-(H2109=INT(RIGHT($F2105, 1)))</f>
        <v>0</v>
      </c>
      <c r="J2105" s="45">
        <f t="shared" si="50597"/>
        <v>0</v>
      </c>
      <c r="K2105" s="36"/>
      <c r="L2105" s="37"/>
      <c r="M2105" s="44">
        <f t="shared" ref="M2105" si="50631">parseTime(K2105)-(L2109=INT(RIGHT($F2105, 1)))</f>
        <v>0</v>
      </c>
      <c r="N2105" s="45">
        <f t="shared" si="50599"/>
        <v>0</v>
      </c>
      <c r="O2105" s="36"/>
      <c r="P2105" s="37"/>
      <c r="Q2105" s="44">
        <f t="shared" ref="Q2105" si="50632">parseTime(O2105)-(P2109=INT(RIGHT($F2105, 1)))</f>
        <v>0</v>
      </c>
      <c r="R2105" s="45">
        <f t="shared" si="50601"/>
        <v>0</v>
      </c>
      <c r="S2105" s="36"/>
      <c r="T2105" s="37"/>
      <c r="U2105" s="44">
        <f t="shared" ref="U2105" si="50633">parseTime(S2105)-(T2109=INT(RIGHT($F2105, 1)))</f>
        <v>0</v>
      </c>
      <c r="V2105" s="45">
        <f t="shared" si="50603"/>
        <v>0</v>
      </c>
      <c r="W2105" s="36"/>
      <c r="X2105" s="37"/>
      <c r="Y2105" s="44">
        <f t="shared" ref="Y2105" si="50634">parseTime(W2105)-(X2109=INT(RIGHT($F2105, 1)))</f>
        <v>0</v>
      </c>
      <c r="Z2105" s="45">
        <f t="shared" si="50605"/>
        <v>0</v>
      </c>
      <c r="AA2105" s="36"/>
      <c r="AB2105" s="37"/>
      <c r="AC2105" s="44">
        <f t="shared" ref="AC2105" si="50635">parseTime(AA2105)-(AB2109=INT(RIGHT($F2105, 1)))</f>
        <v>0</v>
      </c>
      <c r="AD2105" s="45">
        <f t="shared" si="50607"/>
        <v>0</v>
      </c>
      <c r="AE2105" s="36"/>
      <c r="AF2105" s="37"/>
      <c r="AG2105" s="44">
        <f t="shared" ref="AG2105" si="50636">parseTime(AE2105)-(AF2109=INT(RIGHT($F2105, 1)))</f>
        <v>0</v>
      </c>
      <c r="AH2105" s="45">
        <f t="shared" si="50609"/>
        <v>0</v>
      </c>
      <c r="AI2105" s="36"/>
      <c r="AJ2105" s="37"/>
      <c r="AK2105" s="44">
        <f>parseTime(AI2105)-(AJ2109=INT(RIGHT($F2105, 1)))</f>
        <v>0</v>
      </c>
      <c r="AL2105" s="45">
        <f t="shared" si="50610"/>
        <v>0</v>
      </c>
      <c r="AM2105" s="36"/>
      <c r="AN2105" s="37"/>
      <c r="AO2105" s="44">
        <f t="shared" ref="AO2105" si="50637">parseTime(AM2105)-(AN2109=INT(RIGHT($F2105, 1)))</f>
        <v>0</v>
      </c>
      <c r="AP2105" s="45">
        <f t="shared" si="50612"/>
        <v>0</v>
      </c>
      <c r="AQ2105" s="36"/>
      <c r="AR2105" s="37"/>
      <c r="AS2105" s="44">
        <f t="shared" ref="AS2105" si="50638">parseTime(AQ2105)-(AR2109=INT(RIGHT($F2105, 1)))</f>
        <v>0</v>
      </c>
      <c r="AT2105" s="45">
        <f t="shared" si="50614"/>
        <v>0</v>
      </c>
      <c r="AU2105" s="36"/>
      <c r="AV2105" s="37"/>
      <c r="AW2105" s="44">
        <f>parseTime(AU2105)-(AV2109=INT(RIGHT($F2105, 1)))</f>
        <v>0</v>
      </c>
      <c r="AX2105" s="45">
        <f t="shared" si="50615"/>
        <v>0</v>
      </c>
      <c r="AY2105" s="36"/>
      <c r="AZ2105" s="37"/>
      <c r="BA2105" s="44">
        <f>parseTime(AY2105)-(AZ2109=INT(RIGHT($F2105, 1)))</f>
        <v>0</v>
      </c>
      <c r="BB2105" s="45">
        <f t="shared" si="50616"/>
        <v>0</v>
      </c>
      <c r="BC2105" s="36"/>
      <c r="BD2105" s="37"/>
      <c r="BE2105" s="44">
        <f>parseTime(BC2105)-(BD2109=INT(RIGHT($F2105, 1)))</f>
        <v>0</v>
      </c>
      <c r="BF2105" s="45">
        <f t="shared" si="50617"/>
        <v>0</v>
      </c>
      <c r="BG2105" s="36"/>
      <c r="BH2105" s="37"/>
      <c r="BI2105" s="44">
        <f>parseTime(BG2105)-(BH2109=INT(RIGHT($F2105, 1)))</f>
        <v>0</v>
      </c>
      <c r="BJ2105" s="45">
        <f t="shared" si="50618"/>
        <v>0</v>
      </c>
      <c r="BK2105" s="36"/>
      <c r="BL2105" s="37"/>
      <c r="BM2105" s="44">
        <f>parseTime(BK2105)-(BL2109=INT(RIGHT($F2105, 1)))</f>
        <v>0</v>
      </c>
      <c r="BN2105" s="45">
        <f t="shared" si="50619"/>
        <v>0</v>
      </c>
      <c r="BO2105" s="36"/>
      <c r="BP2105" s="37"/>
      <c r="BQ2105" s="44">
        <f t="shared" ref="BQ2105" si="50639">parseTime(BO2105)-(BP2109=INT(RIGHT($F2105, 1)))</f>
        <v>0</v>
      </c>
      <c r="BR2105" s="45">
        <f t="shared" si="50621"/>
        <v>0</v>
      </c>
      <c r="BS2105" s="36"/>
      <c r="BT2105" s="37"/>
      <c r="BU2105" s="44">
        <f t="shared" ref="BU2105" si="50640">parseTime(BS2105)-(BT2109=INT(RIGHT($F2105, 1)))</f>
        <v>0</v>
      </c>
      <c r="BV2105" s="45">
        <f t="shared" si="50623"/>
        <v>0</v>
      </c>
      <c r="BW2105" s="36"/>
      <c r="BX2105" s="37"/>
      <c r="BY2105" s="44">
        <f t="shared" ref="BY2105" si="50641">parseTime(BW2105)-(BX2109=INT(RIGHT($F2105, 1)))</f>
        <v>0</v>
      </c>
      <c r="BZ2105" s="45">
        <f t="shared" si="50625"/>
        <v>0</v>
      </c>
      <c r="CA2105" s="36"/>
      <c r="CB2105" s="37"/>
      <c r="CC2105" s="44">
        <f t="shared" ref="CC2105" si="50642">parseTime(CA2105)-(CB2109=INT(RIGHT($F2105, 1)))</f>
        <v>0</v>
      </c>
      <c r="CD2105" s="45">
        <f t="shared" si="50627"/>
        <v>0</v>
      </c>
      <c r="CE2105" s="36"/>
      <c r="CF2105" s="37"/>
      <c r="CG2105" s="44">
        <f t="shared" ref="CG2105" si="50643">parseTime(CE2105)-(CF2109=INT(RIGHT($F2105, 1)))</f>
        <v>0</v>
      </c>
      <c r="CH2105" s="45">
        <f t="shared" si="50629"/>
        <v>0</v>
      </c>
    </row>
    <row r="2106" spans="1:86" x14ac:dyDescent="0.25">
      <c r="A2106" s="56" t="s">
        <v>117</v>
      </c>
      <c r="B2106" s="57">
        <f t="shared" ref="B2106" ca="1" si="50644">roleHours(G2104:CH2110, "MFD")</f>
        <v>16</v>
      </c>
      <c r="C2106" s="14">
        <f t="shared" ref="C2106:C2109" ca="1" si="50645">B2106/8</f>
        <v>2</v>
      </c>
      <c r="D2106" s="14">
        <f t="shared" ref="D2106" ca="1" si="50646">B2105-D2105</f>
        <v>-37.700000000000003</v>
      </c>
      <c r="E2106" s="20" t="s">
        <v>127</v>
      </c>
      <c r="F2106" s="51" t="s">
        <v>130</v>
      </c>
      <c r="G2106" s="36"/>
      <c r="H2106" s="37"/>
      <c r="I2106" s="44">
        <f t="shared" ref="I2106" si="50647">parseTime(G2106)-(H2109=INT(RIGHT($F2106, 1)))</f>
        <v>0</v>
      </c>
      <c r="J2106" s="45">
        <f t="shared" si="50597"/>
        <v>0</v>
      </c>
      <c r="K2106" s="36"/>
      <c r="L2106" s="37"/>
      <c r="M2106" s="44">
        <f t="shared" ref="M2106" si="50648">parseTime(K2106)-(L2109=INT(RIGHT($F2106, 1)))</f>
        <v>0</v>
      </c>
      <c r="N2106" s="45">
        <f t="shared" si="50599"/>
        <v>0</v>
      </c>
      <c r="O2106" s="36"/>
      <c r="P2106" s="37"/>
      <c r="Q2106" s="44">
        <f t="shared" ref="Q2106" si="50649">parseTime(O2106)-(P2109=INT(RIGHT($F2106, 1)))</f>
        <v>0</v>
      </c>
      <c r="R2106" s="45">
        <f t="shared" si="50601"/>
        <v>0</v>
      </c>
      <c r="S2106" s="36"/>
      <c r="T2106" s="37"/>
      <c r="U2106" s="44">
        <f t="shared" ref="U2106" si="50650">parseTime(S2106)-(T2109=INT(RIGHT($F2106, 1)))</f>
        <v>0</v>
      </c>
      <c r="V2106" s="45">
        <f t="shared" si="50603"/>
        <v>0</v>
      </c>
      <c r="W2106" s="36"/>
      <c r="X2106" s="37"/>
      <c r="Y2106" s="44">
        <f t="shared" ref="Y2106" si="50651">parseTime(W2106)-(X2109=INT(RIGHT($F2106, 1)))</f>
        <v>0</v>
      </c>
      <c r="Z2106" s="45">
        <f t="shared" si="50605"/>
        <v>0</v>
      </c>
      <c r="AA2106" s="36"/>
      <c r="AB2106" s="37"/>
      <c r="AC2106" s="44">
        <f t="shared" ref="AC2106" si="50652">parseTime(AA2106)-(AB2109=INT(RIGHT($F2106, 1)))</f>
        <v>0</v>
      </c>
      <c r="AD2106" s="45">
        <f t="shared" si="50607"/>
        <v>0</v>
      </c>
      <c r="AE2106" s="36"/>
      <c r="AF2106" s="37"/>
      <c r="AG2106" s="44">
        <f t="shared" ref="AG2106" si="50653">parseTime(AE2106)-(AF2109=INT(RIGHT($F2106, 1)))</f>
        <v>0</v>
      </c>
      <c r="AH2106" s="45">
        <f t="shared" si="50609"/>
        <v>0</v>
      </c>
      <c r="AI2106" s="36"/>
      <c r="AJ2106" s="37"/>
      <c r="AK2106" s="44">
        <f>parseTime(AI2106)-(AJ2109=INT(RIGHT($F2106, 1)))</f>
        <v>0</v>
      </c>
      <c r="AL2106" s="45">
        <f t="shared" si="50610"/>
        <v>0</v>
      </c>
      <c r="AM2106" s="36"/>
      <c r="AN2106" s="37"/>
      <c r="AO2106" s="44">
        <f t="shared" ref="AO2106" si="50654">parseTime(AM2106)-(AN2109=INT(RIGHT($F2106, 1)))</f>
        <v>0</v>
      </c>
      <c r="AP2106" s="45">
        <f t="shared" si="50612"/>
        <v>0</v>
      </c>
      <c r="AQ2106" s="36"/>
      <c r="AR2106" s="37"/>
      <c r="AS2106" s="44">
        <f t="shared" ref="AS2106" si="50655">parseTime(AQ2106)-(AR2109=INT(RIGHT($F2106, 1)))</f>
        <v>0</v>
      </c>
      <c r="AT2106" s="45">
        <f t="shared" si="50614"/>
        <v>0</v>
      </c>
      <c r="AU2106" s="36"/>
      <c r="AV2106" s="37"/>
      <c r="AW2106" s="44">
        <f>parseTime(AU2106)-(AV2109=INT(RIGHT($F2106, 1)))</f>
        <v>0</v>
      </c>
      <c r="AX2106" s="45">
        <f t="shared" si="50615"/>
        <v>0</v>
      </c>
      <c r="AY2106" s="36"/>
      <c r="AZ2106" s="37"/>
      <c r="BA2106" s="44">
        <f>parseTime(AY2106)-(AZ2109=INT(RIGHT($F2106, 1)))</f>
        <v>0</v>
      </c>
      <c r="BB2106" s="45">
        <f t="shared" si="50616"/>
        <v>0</v>
      </c>
      <c r="BC2106" s="36"/>
      <c r="BD2106" s="37"/>
      <c r="BE2106" s="44">
        <f>parseTime(BC2106)-(BD2109=INT(RIGHT($F2106, 1)))</f>
        <v>0</v>
      </c>
      <c r="BF2106" s="45">
        <f t="shared" si="50617"/>
        <v>0</v>
      </c>
      <c r="BG2106" s="36"/>
      <c r="BH2106" s="37"/>
      <c r="BI2106" s="44">
        <f>parseTime(BG2106)-(BH2109=INT(RIGHT($F2106, 1)))</f>
        <v>0</v>
      </c>
      <c r="BJ2106" s="45">
        <f t="shared" si="50618"/>
        <v>0</v>
      </c>
      <c r="BK2106" s="36"/>
      <c r="BL2106" s="37"/>
      <c r="BM2106" s="44">
        <f>parseTime(BK2106)-(BL2109=INT(RIGHT($F2106, 1)))</f>
        <v>0</v>
      </c>
      <c r="BN2106" s="45">
        <f t="shared" si="50619"/>
        <v>0</v>
      </c>
      <c r="BO2106" s="36"/>
      <c r="BP2106" s="37"/>
      <c r="BQ2106" s="44">
        <f t="shared" ref="BQ2106" si="50656">parseTime(BO2106)-(BP2109=INT(RIGHT($F2106, 1)))</f>
        <v>0</v>
      </c>
      <c r="BR2106" s="45">
        <f t="shared" si="50621"/>
        <v>0</v>
      </c>
      <c r="BS2106" s="36"/>
      <c r="BT2106" s="37"/>
      <c r="BU2106" s="44">
        <f t="shared" ref="BU2106" si="50657">parseTime(BS2106)-(BT2109=INT(RIGHT($F2106, 1)))</f>
        <v>0</v>
      </c>
      <c r="BV2106" s="45">
        <f t="shared" si="50623"/>
        <v>0</v>
      </c>
      <c r="BW2106" s="36"/>
      <c r="BX2106" s="37"/>
      <c r="BY2106" s="44">
        <f t="shared" ref="BY2106" si="50658">parseTime(BW2106)-(BX2109=INT(RIGHT($F2106, 1)))</f>
        <v>0</v>
      </c>
      <c r="BZ2106" s="45">
        <f t="shared" si="50625"/>
        <v>0</v>
      </c>
      <c r="CA2106" s="36"/>
      <c r="CB2106" s="37"/>
      <c r="CC2106" s="44">
        <f t="shared" ref="CC2106" si="50659">parseTime(CA2106)-(CB2109=INT(RIGHT($F2106, 1)))</f>
        <v>0</v>
      </c>
      <c r="CD2106" s="45">
        <f t="shared" si="50627"/>
        <v>0</v>
      </c>
      <c r="CE2106" s="36"/>
      <c r="CF2106" s="37"/>
      <c r="CG2106" s="44">
        <f t="shared" ref="CG2106" si="50660">parseTime(CE2106)-(CF2109=INT(RIGHT($F2106, 1)))</f>
        <v>0</v>
      </c>
      <c r="CH2106" s="45">
        <f t="shared" si="50629"/>
        <v>0</v>
      </c>
    </row>
    <row r="2107" spans="1:86" x14ac:dyDescent="0.25">
      <c r="A2107" s="56"/>
      <c r="B2107" s="57"/>
      <c r="C2107" s="14">
        <f t="shared" si="50645"/>
        <v>0</v>
      </c>
      <c r="D2107" s="14" t="s">
        <v>259</v>
      </c>
      <c r="E2107" s="20">
        <v>4.25</v>
      </c>
      <c r="F2107" s="51" t="s">
        <v>131</v>
      </c>
      <c r="G2107" s="36"/>
      <c r="H2107" s="37"/>
      <c r="I2107" s="44">
        <f t="shared" ref="I2107" si="50661">parseTime(G2107)-(H2109=INT(RIGHT($F2107, 1)))</f>
        <v>0</v>
      </c>
      <c r="J2107" s="45">
        <f t="shared" si="50597"/>
        <v>0</v>
      </c>
      <c r="K2107" s="36"/>
      <c r="L2107" s="37"/>
      <c r="M2107" s="44">
        <f t="shared" ref="M2107" si="50662">parseTime(K2107)-(L2109=INT(RIGHT($F2107, 1)))</f>
        <v>0</v>
      </c>
      <c r="N2107" s="45">
        <f t="shared" si="50599"/>
        <v>0</v>
      </c>
      <c r="O2107" s="36"/>
      <c r="P2107" s="37"/>
      <c r="Q2107" s="44">
        <f t="shared" ref="Q2107" si="50663">parseTime(O2107)-(P2109=INT(RIGHT($F2107, 1)))</f>
        <v>0</v>
      </c>
      <c r="R2107" s="45">
        <f t="shared" si="50601"/>
        <v>0</v>
      </c>
      <c r="S2107" s="36"/>
      <c r="T2107" s="37"/>
      <c r="U2107" s="44">
        <f t="shared" ref="U2107" si="50664">parseTime(S2107)-(T2109=INT(RIGHT($F2107, 1)))</f>
        <v>0</v>
      </c>
      <c r="V2107" s="45">
        <f t="shared" si="50603"/>
        <v>0</v>
      </c>
      <c r="W2107" s="36"/>
      <c r="X2107" s="37"/>
      <c r="Y2107" s="44">
        <f t="shared" ref="Y2107" si="50665">parseTime(W2107)-(X2109=INT(RIGHT($F2107, 1)))</f>
        <v>0</v>
      </c>
      <c r="Z2107" s="45">
        <f t="shared" si="50605"/>
        <v>0</v>
      </c>
      <c r="AA2107" s="36"/>
      <c r="AB2107" s="37"/>
      <c r="AC2107" s="44">
        <f t="shared" ref="AC2107" si="50666">parseTime(AA2107)-(AB2109=INT(RIGHT($F2107, 1)))</f>
        <v>0</v>
      </c>
      <c r="AD2107" s="45">
        <f t="shared" si="50607"/>
        <v>0</v>
      </c>
      <c r="AE2107" s="36"/>
      <c r="AF2107" s="37"/>
      <c r="AG2107" s="44">
        <f t="shared" ref="AG2107" si="50667">parseTime(AE2107)-(AF2109=INT(RIGHT($F2107, 1)))</f>
        <v>0</v>
      </c>
      <c r="AH2107" s="45">
        <f t="shared" si="50609"/>
        <v>0</v>
      </c>
      <c r="AI2107" s="36"/>
      <c r="AJ2107" s="37"/>
      <c r="AK2107" s="44">
        <f>parseTime(AI2107)-(AJ2109=INT(RIGHT($F2107, 1)))</f>
        <v>0</v>
      </c>
      <c r="AL2107" s="45">
        <f t="shared" si="50610"/>
        <v>0</v>
      </c>
      <c r="AM2107" s="36"/>
      <c r="AN2107" s="37"/>
      <c r="AO2107" s="44">
        <f t="shared" ref="AO2107" si="50668">parseTime(AM2107)-(AN2109=INT(RIGHT($F2107, 1)))</f>
        <v>0</v>
      </c>
      <c r="AP2107" s="45">
        <f t="shared" si="50612"/>
        <v>0</v>
      </c>
      <c r="AQ2107" s="36"/>
      <c r="AR2107" s="37"/>
      <c r="AS2107" s="44">
        <f t="shared" ref="AS2107" si="50669">parseTime(AQ2107)-(AR2109=INT(RIGHT($F2107, 1)))</f>
        <v>0</v>
      </c>
      <c r="AT2107" s="45">
        <f t="shared" si="50614"/>
        <v>0</v>
      </c>
      <c r="AU2107" s="36"/>
      <c r="AV2107" s="37"/>
      <c r="AW2107" s="44">
        <f>parseTime(AU2107)-(AV2109=INT(RIGHT($F2107, 1)))</f>
        <v>0</v>
      </c>
      <c r="AX2107" s="45">
        <f t="shared" si="50615"/>
        <v>0</v>
      </c>
      <c r="AY2107" s="36"/>
      <c r="AZ2107" s="37"/>
      <c r="BA2107" s="44">
        <f>parseTime(AY2107)-(AZ2109=INT(RIGHT($F2107, 1)))</f>
        <v>0</v>
      </c>
      <c r="BB2107" s="45">
        <f t="shared" si="50616"/>
        <v>0</v>
      </c>
      <c r="BC2107" s="36"/>
      <c r="BD2107" s="37"/>
      <c r="BE2107" s="44">
        <f>parseTime(BC2107)-(BD2109=INT(RIGHT($F2107, 1)))</f>
        <v>0</v>
      </c>
      <c r="BF2107" s="45">
        <f t="shared" si="50617"/>
        <v>0</v>
      </c>
      <c r="BG2107" s="36"/>
      <c r="BH2107" s="37"/>
      <c r="BI2107" s="44">
        <f>parseTime(BG2107)-(BH2109=INT(RIGHT($F2107, 1)))</f>
        <v>0</v>
      </c>
      <c r="BJ2107" s="45">
        <f t="shared" si="50618"/>
        <v>0</v>
      </c>
      <c r="BK2107" s="36"/>
      <c r="BL2107" s="37"/>
      <c r="BM2107" s="44">
        <f>parseTime(BK2107)-(BL2109=INT(RIGHT($F2107, 1)))</f>
        <v>0</v>
      </c>
      <c r="BN2107" s="45">
        <f t="shared" si="50619"/>
        <v>0</v>
      </c>
      <c r="BO2107" s="36"/>
      <c r="BP2107" s="37"/>
      <c r="BQ2107" s="44">
        <f t="shared" ref="BQ2107" si="50670">parseTime(BO2107)-(BP2109=INT(RIGHT($F2107, 1)))</f>
        <v>0</v>
      </c>
      <c r="BR2107" s="45">
        <f t="shared" si="50621"/>
        <v>0</v>
      </c>
      <c r="BS2107" s="36"/>
      <c r="BT2107" s="37"/>
      <c r="BU2107" s="44">
        <f t="shared" ref="BU2107" si="50671">parseTime(BS2107)-(BT2109=INT(RIGHT($F2107, 1)))</f>
        <v>0</v>
      </c>
      <c r="BV2107" s="45">
        <f t="shared" si="50623"/>
        <v>0</v>
      </c>
      <c r="BW2107" s="36"/>
      <c r="BX2107" s="37"/>
      <c r="BY2107" s="44">
        <f t="shared" ref="BY2107" si="50672">parseTime(BW2107)-(BX2109=INT(RIGHT($F2107, 1)))</f>
        <v>0</v>
      </c>
      <c r="BZ2107" s="45">
        <f t="shared" si="50625"/>
        <v>0</v>
      </c>
      <c r="CA2107" s="36"/>
      <c r="CB2107" s="37"/>
      <c r="CC2107" s="44">
        <f t="shared" ref="CC2107" si="50673">parseTime(CA2107)-(CB2109=INT(RIGHT($F2107, 1)))</f>
        <v>0</v>
      </c>
      <c r="CD2107" s="45">
        <f t="shared" si="50627"/>
        <v>0</v>
      </c>
      <c r="CE2107" s="36"/>
      <c r="CF2107" s="37"/>
      <c r="CG2107" s="44">
        <f t="shared" ref="CG2107" si="50674">parseTime(CE2107)-(CF2109=INT(RIGHT($F2107, 1)))</f>
        <v>0</v>
      </c>
      <c r="CH2107" s="45">
        <f t="shared" si="50629"/>
        <v>0</v>
      </c>
    </row>
    <row r="2108" spans="1:86" x14ac:dyDescent="0.25">
      <c r="A2108" s="56" t="s">
        <v>119</v>
      </c>
      <c r="B2108" s="57">
        <f t="shared" ref="B2108" ca="1" si="50675">roleHours(G2104:CH2110, "MCC")</f>
        <v>0</v>
      </c>
      <c r="C2108" s="14">
        <f t="shared" ca="1" si="50645"/>
        <v>0</v>
      </c>
      <c r="D2108" s="14" t="s">
        <v>260</v>
      </c>
      <c r="E2108" s="20">
        <v>4.6500000000000004</v>
      </c>
      <c r="F2108" s="51" t="s">
        <v>132</v>
      </c>
      <c r="G2108" s="36"/>
      <c r="H2108" s="37"/>
      <c r="I2108" s="44">
        <f t="shared" ref="I2108" si="50676">parseTime(G2108)-(H2109=INT(RIGHT($F2108, 1)))</f>
        <v>0</v>
      </c>
      <c r="J2108" s="45">
        <f t="shared" si="50597"/>
        <v>0</v>
      </c>
      <c r="K2108" s="36"/>
      <c r="L2108" s="37"/>
      <c r="M2108" s="44">
        <f t="shared" ref="M2108" si="50677">parseTime(K2108)-(L2109=INT(RIGHT($F2108, 1)))</f>
        <v>0</v>
      </c>
      <c r="N2108" s="45">
        <f t="shared" si="50599"/>
        <v>0</v>
      </c>
      <c r="O2108" s="36"/>
      <c r="P2108" s="37"/>
      <c r="Q2108" s="44">
        <f t="shared" ref="Q2108" si="50678">parseTime(O2108)-(P2109=INT(RIGHT($F2108, 1)))</f>
        <v>0</v>
      </c>
      <c r="R2108" s="45">
        <f t="shared" si="50601"/>
        <v>0</v>
      </c>
      <c r="S2108" s="36"/>
      <c r="T2108" s="37"/>
      <c r="U2108" s="44">
        <f t="shared" ref="U2108" si="50679">parseTime(S2108)-(T2109=INT(RIGHT($F2108, 1)))</f>
        <v>0</v>
      </c>
      <c r="V2108" s="45">
        <f t="shared" si="50603"/>
        <v>0</v>
      </c>
      <c r="W2108" s="36"/>
      <c r="X2108" s="37"/>
      <c r="Y2108" s="44">
        <f t="shared" ref="Y2108" si="50680">parseTime(W2108)-(X2109=INT(RIGHT($F2108, 1)))</f>
        <v>0</v>
      </c>
      <c r="Z2108" s="45">
        <f t="shared" si="50605"/>
        <v>0</v>
      </c>
      <c r="AA2108" s="36"/>
      <c r="AB2108" s="37"/>
      <c r="AC2108" s="44">
        <f t="shared" ref="AC2108" si="50681">parseTime(AA2108)-(AB2109=INT(RIGHT($F2108, 1)))</f>
        <v>0</v>
      </c>
      <c r="AD2108" s="45">
        <f t="shared" si="50607"/>
        <v>0</v>
      </c>
      <c r="AE2108" s="36"/>
      <c r="AF2108" s="37"/>
      <c r="AG2108" s="44">
        <f t="shared" ref="AG2108" si="50682">parseTime(AE2108)-(AF2109=INT(RIGHT($F2108, 1)))</f>
        <v>0</v>
      </c>
      <c r="AH2108" s="45">
        <f t="shared" si="50609"/>
        <v>0</v>
      </c>
      <c r="AI2108" s="36"/>
      <c r="AJ2108" s="37"/>
      <c r="AK2108" s="44">
        <f>parseTime(AI2108)-(AJ2109=INT(RIGHT($F2108, 1)))</f>
        <v>0</v>
      </c>
      <c r="AL2108" s="45">
        <f t="shared" si="50610"/>
        <v>0</v>
      </c>
      <c r="AM2108" s="36"/>
      <c r="AN2108" s="37"/>
      <c r="AO2108" s="44">
        <f t="shared" ref="AO2108" si="50683">parseTime(AM2108)-(AN2109=INT(RIGHT($F2108, 1)))</f>
        <v>0</v>
      </c>
      <c r="AP2108" s="45">
        <f t="shared" si="50612"/>
        <v>0</v>
      </c>
      <c r="AQ2108" s="36"/>
      <c r="AR2108" s="37"/>
      <c r="AS2108" s="44">
        <f t="shared" ref="AS2108" si="50684">parseTime(AQ2108)-(AR2109=INT(RIGHT($F2108, 1)))</f>
        <v>0</v>
      </c>
      <c r="AT2108" s="45">
        <f t="shared" si="50614"/>
        <v>0</v>
      </c>
      <c r="AU2108" s="36"/>
      <c r="AV2108" s="37"/>
      <c r="AW2108" s="44">
        <f>parseTime(AU2108)-(AV2109=INT(RIGHT($F2108, 1)))</f>
        <v>0</v>
      </c>
      <c r="AX2108" s="45">
        <f t="shared" si="50615"/>
        <v>0</v>
      </c>
      <c r="AY2108" s="36"/>
      <c r="AZ2108" s="37"/>
      <c r="BA2108" s="44">
        <f>parseTime(AY2108)-(AZ2109=INT(RIGHT($F2108, 1)))</f>
        <v>0</v>
      </c>
      <c r="BB2108" s="45">
        <f t="shared" si="50616"/>
        <v>0</v>
      </c>
      <c r="BC2108" s="36"/>
      <c r="BD2108" s="37"/>
      <c r="BE2108" s="44">
        <f>parseTime(BC2108)-(BD2109=INT(RIGHT($F2108, 1)))</f>
        <v>0</v>
      </c>
      <c r="BF2108" s="45">
        <f t="shared" si="50617"/>
        <v>0</v>
      </c>
      <c r="BG2108" s="36"/>
      <c r="BH2108" s="37"/>
      <c r="BI2108" s="44">
        <f>parseTime(BG2108)-(BH2109=INT(RIGHT($F2108, 1)))</f>
        <v>0</v>
      </c>
      <c r="BJ2108" s="45">
        <f t="shared" si="50618"/>
        <v>0</v>
      </c>
      <c r="BK2108" s="36"/>
      <c r="BL2108" s="37"/>
      <c r="BM2108" s="44">
        <f>parseTime(BK2108)-(BL2109=INT(RIGHT($F2108, 1)))</f>
        <v>0</v>
      </c>
      <c r="BN2108" s="45">
        <f t="shared" si="50619"/>
        <v>0</v>
      </c>
      <c r="BO2108" s="36"/>
      <c r="BP2108" s="37"/>
      <c r="BQ2108" s="44">
        <f t="shared" ref="BQ2108" si="50685">parseTime(BO2108)-(BP2109=INT(RIGHT($F2108, 1)))</f>
        <v>0</v>
      </c>
      <c r="BR2108" s="45">
        <f t="shared" si="50621"/>
        <v>0</v>
      </c>
      <c r="BS2108" s="36"/>
      <c r="BT2108" s="37"/>
      <c r="BU2108" s="44">
        <f t="shared" ref="BU2108" si="50686">parseTime(BS2108)-(BT2109=INT(RIGHT($F2108, 1)))</f>
        <v>0</v>
      </c>
      <c r="BV2108" s="45">
        <f t="shared" si="50623"/>
        <v>0</v>
      </c>
      <c r="BW2108" s="36"/>
      <c r="BX2108" s="37"/>
      <c r="BY2108" s="44">
        <f t="shared" ref="BY2108" si="50687">parseTime(BW2108)-(BX2109=INT(RIGHT($F2108, 1)))</f>
        <v>0</v>
      </c>
      <c r="BZ2108" s="45">
        <f t="shared" si="50625"/>
        <v>0</v>
      </c>
      <c r="CA2108" s="36"/>
      <c r="CB2108" s="37"/>
      <c r="CC2108" s="44">
        <f t="shared" ref="CC2108" si="50688">parseTime(CA2108)-(CB2109=INT(RIGHT($F2108, 1)))</f>
        <v>0</v>
      </c>
      <c r="CD2108" s="45">
        <f t="shared" si="50627"/>
        <v>0</v>
      </c>
      <c r="CE2108" s="36"/>
      <c r="CF2108" s="37"/>
      <c r="CG2108" s="44">
        <f t="shared" ref="CG2108" si="50689">parseTime(CE2108)-(CF2109=INT(RIGHT($F2108, 1)))</f>
        <v>0</v>
      </c>
      <c r="CH2108" s="45">
        <f t="shared" si="50629"/>
        <v>0</v>
      </c>
    </row>
    <row r="2109" spans="1:86" x14ac:dyDescent="0.25">
      <c r="A2109" s="56"/>
      <c r="B2109" s="57"/>
      <c r="C2109" s="14">
        <f t="shared" si="50645"/>
        <v>0</v>
      </c>
      <c r="D2109" s="14"/>
      <c r="E2109" s="20">
        <f t="shared" ref="E2109" si="50690">((7.5/2)-0.5+E2108)*8</f>
        <v>63.2</v>
      </c>
      <c r="F2109" s="51"/>
      <c r="G2109" s="46" t="s">
        <v>134</v>
      </c>
      <c r="H2109" s="38">
        <f t="shared" ref="H2109" si="50691">lunchAdjust(G2104:H2108)</f>
        <v>0</v>
      </c>
      <c r="I2109" s="48" t="s">
        <v>0</v>
      </c>
      <c r="J2109" s="39">
        <f t="shared" ref="J2109" si="50692">SUMPRODUCT(I2104:I2108*J2104:J2108)</f>
        <v>0</v>
      </c>
      <c r="K2109" s="46" t="s">
        <v>134</v>
      </c>
      <c r="L2109" s="38">
        <f t="shared" ref="L2109" si="50693">lunchAdjust(K2104:L2108)</f>
        <v>0</v>
      </c>
      <c r="M2109" s="48" t="s">
        <v>0</v>
      </c>
      <c r="N2109" s="39">
        <f t="shared" ref="N2109" si="50694">SUMPRODUCT(M2104:M2108*N2104:N2108)</f>
        <v>0</v>
      </c>
      <c r="O2109" s="46" t="s">
        <v>134</v>
      </c>
      <c r="P2109" s="38">
        <f t="shared" ref="P2109" si="50695">lunchAdjust(O2104:P2108)</f>
        <v>0</v>
      </c>
      <c r="Q2109" s="48" t="s">
        <v>0</v>
      </c>
      <c r="R2109" s="39">
        <f t="shared" ref="R2109" si="50696">SUMPRODUCT(Q2104:Q2108*R2104:R2108)</f>
        <v>0</v>
      </c>
      <c r="S2109" s="46" t="s">
        <v>134</v>
      </c>
      <c r="T2109" s="38">
        <f t="shared" ref="T2109" si="50697">lunchAdjust(S2104:T2108)</f>
        <v>0</v>
      </c>
      <c r="U2109" s="48" t="s">
        <v>0</v>
      </c>
      <c r="V2109" s="39">
        <f t="shared" ref="V2109" si="50698">SUMPRODUCT(U2104:U2108*V2104:V2108)</f>
        <v>0</v>
      </c>
      <c r="W2109" s="46" t="s">
        <v>134</v>
      </c>
      <c r="X2109" s="38">
        <f t="shared" ref="X2109" si="50699">lunchAdjust(W2104:X2108)</f>
        <v>0</v>
      </c>
      <c r="Y2109" s="48" t="s">
        <v>0</v>
      </c>
      <c r="Z2109" s="39">
        <f t="shared" ref="Z2109" si="50700">SUMPRODUCT(Y2104:Y2108*Z2104:Z2108)</f>
        <v>0</v>
      </c>
      <c r="AA2109" s="46" t="s">
        <v>134</v>
      </c>
      <c r="AB2109" s="38">
        <f t="shared" ref="AB2109" si="50701">lunchAdjust(AA2104:AB2108)</f>
        <v>0</v>
      </c>
      <c r="AC2109" s="48" t="s">
        <v>0</v>
      </c>
      <c r="AD2109" s="39">
        <f t="shared" ref="AD2109" si="50702">SUMPRODUCT(AC2104:AC2108*AD2104:AD2108)</f>
        <v>0</v>
      </c>
      <c r="AE2109" s="46" t="s">
        <v>134</v>
      </c>
      <c r="AF2109" s="38">
        <f t="shared" ref="AF2109" si="50703">lunchAdjust(AE2104:AF2108)</f>
        <v>0</v>
      </c>
      <c r="AG2109" s="48" t="s">
        <v>0</v>
      </c>
      <c r="AH2109" s="39">
        <f t="shared" ref="AH2109" si="50704">SUMPRODUCT(AG2104:AG2108*AH2104:AH2108)</f>
        <v>0</v>
      </c>
      <c r="AI2109" s="46" t="s">
        <v>134</v>
      </c>
      <c r="AJ2109" s="38">
        <f t="shared" ref="AJ2109" si="50705">lunchAdjust(AI2104:AJ2108)</f>
        <v>0</v>
      </c>
      <c r="AK2109" s="48" t="s">
        <v>0</v>
      </c>
      <c r="AL2109" s="39">
        <f t="shared" ref="AL2109" si="50706">SUMPRODUCT(AK2104:AK2108*AL2104:AL2108)</f>
        <v>0</v>
      </c>
      <c r="AM2109" s="46" t="s">
        <v>134</v>
      </c>
      <c r="AN2109" s="38">
        <f t="shared" ref="AN2109" si="50707">lunchAdjust(AM2104:AN2108)</f>
        <v>0</v>
      </c>
      <c r="AO2109" s="48" t="s">
        <v>0</v>
      </c>
      <c r="AP2109" s="39">
        <f t="shared" ref="AP2109" si="50708">SUMPRODUCT(AO2104:AO2108*AP2104:AP2108)</f>
        <v>0</v>
      </c>
      <c r="AQ2109" s="46" t="s">
        <v>134</v>
      </c>
      <c r="AR2109" s="38">
        <f t="shared" ref="AR2109" si="50709">lunchAdjust(AQ2104:AR2108)</f>
        <v>0</v>
      </c>
      <c r="AS2109" s="48" t="s">
        <v>0</v>
      </c>
      <c r="AT2109" s="39">
        <f t="shared" ref="AT2109" si="50710">SUMPRODUCT(AS2104:AS2108*AT2104:AT2108)</f>
        <v>0</v>
      </c>
      <c r="AU2109" s="46" t="s">
        <v>134</v>
      </c>
      <c r="AV2109" s="38">
        <f t="shared" ref="AV2109" si="50711">lunchAdjust(AU2104:AV2108)</f>
        <v>0</v>
      </c>
      <c r="AW2109" s="48" t="s">
        <v>0</v>
      </c>
      <c r="AX2109" s="39">
        <f t="shared" ref="AX2109" si="50712">SUMPRODUCT(AW2104:AW2108*AX2104:AX2108)</f>
        <v>0</v>
      </c>
      <c r="AY2109" s="46" t="s">
        <v>134</v>
      </c>
      <c r="AZ2109" s="38">
        <f t="shared" ref="AZ2109" si="50713">lunchAdjust(AY2104:AZ2108)</f>
        <v>0</v>
      </c>
      <c r="BA2109" s="48" t="s">
        <v>0</v>
      </c>
      <c r="BB2109" s="39">
        <f t="shared" ref="BB2109" si="50714">SUMPRODUCT(BA2104:BA2108*BB2104:BB2108)</f>
        <v>0</v>
      </c>
      <c r="BC2109" s="46" t="s">
        <v>134</v>
      </c>
      <c r="BD2109" s="38">
        <f t="shared" ref="BD2109" si="50715">lunchAdjust(BC2104:BD2108)</f>
        <v>0</v>
      </c>
      <c r="BE2109" s="48" t="s">
        <v>0</v>
      </c>
      <c r="BF2109" s="39">
        <f t="shared" ref="BF2109" si="50716">SUMPRODUCT(BE2104:BE2108*BF2104:BF2108)</f>
        <v>0</v>
      </c>
      <c r="BG2109" s="46" t="s">
        <v>134</v>
      </c>
      <c r="BH2109" s="38">
        <f t="shared" ref="BH2109" si="50717">lunchAdjust(BG2104:BH2108)</f>
        <v>0</v>
      </c>
      <c r="BI2109" s="48" t="s">
        <v>0</v>
      </c>
      <c r="BJ2109" s="39">
        <f t="shared" ref="BJ2109" si="50718">SUMPRODUCT(BI2104:BI2108*BJ2104:BJ2108)</f>
        <v>0</v>
      </c>
      <c r="BK2109" s="46" t="s">
        <v>134</v>
      </c>
      <c r="BL2109" s="38">
        <f t="shared" ref="BL2109" si="50719">lunchAdjust(BK2104:BL2108)</f>
        <v>0</v>
      </c>
      <c r="BM2109" s="48" t="s">
        <v>0</v>
      </c>
      <c r="BN2109" s="39">
        <f t="shared" ref="BN2109" si="50720">SUMPRODUCT(BM2104:BM2108*BN2104:BN2108)</f>
        <v>0</v>
      </c>
      <c r="BO2109" s="46" t="s">
        <v>134</v>
      </c>
      <c r="BP2109" s="38">
        <f t="shared" ref="BP2109" si="50721">lunchAdjust(BO2104:BP2108)</f>
        <v>1</v>
      </c>
      <c r="BQ2109" s="48" t="s">
        <v>0</v>
      </c>
      <c r="BR2109" s="39">
        <f t="shared" ref="BR2109" si="50722">SUMPRODUCT(BQ2104:BQ2108*BR2104:BR2108)</f>
        <v>8</v>
      </c>
      <c r="BS2109" s="46" t="s">
        <v>134</v>
      </c>
      <c r="BT2109" s="38">
        <f t="shared" ref="BT2109" si="50723">lunchAdjust(BS2104:BT2108)</f>
        <v>1</v>
      </c>
      <c r="BU2109" s="48" t="s">
        <v>0</v>
      </c>
      <c r="BV2109" s="39">
        <f t="shared" ref="BV2109" si="50724">SUMPRODUCT(BU2104:BU2108*BV2104:BV2108)</f>
        <v>8</v>
      </c>
      <c r="BW2109" s="46" t="s">
        <v>134</v>
      </c>
      <c r="BX2109" s="38">
        <f t="shared" ref="BX2109" si="50725">lunchAdjust(BW2104:BX2108)</f>
        <v>0</v>
      </c>
      <c r="BY2109" s="48" t="s">
        <v>0</v>
      </c>
      <c r="BZ2109" s="39">
        <f t="shared" ref="BZ2109" si="50726">SUMPRODUCT(BY2104:BY2108*BZ2104:BZ2108)</f>
        <v>0</v>
      </c>
      <c r="CA2109" s="46" t="s">
        <v>134</v>
      </c>
      <c r="CB2109" s="38">
        <f t="shared" ref="CB2109" si="50727">lunchAdjust(CA2104:CB2108)</f>
        <v>0</v>
      </c>
      <c r="CC2109" s="48" t="s">
        <v>0</v>
      </c>
      <c r="CD2109" s="39">
        <f t="shared" ref="CD2109" si="50728">SUMPRODUCT(CC2104:CC2108*CD2104:CD2108)</f>
        <v>0</v>
      </c>
      <c r="CE2109" s="46" t="s">
        <v>134</v>
      </c>
      <c r="CF2109" s="38">
        <f t="shared" ref="CF2109" si="50729">lunchAdjust(CE2104:CF2108)</f>
        <v>0</v>
      </c>
      <c r="CG2109" s="48" t="s">
        <v>0</v>
      </c>
      <c r="CH2109" s="39">
        <f t="shared" ref="CH2109" si="50730">SUMPRODUCT(CG2104:CG2108*CH2104:CH2108)</f>
        <v>0</v>
      </c>
    </row>
    <row r="2110" spans="1:86" ht="15.75" thickBot="1" x14ac:dyDescent="0.3">
      <c r="A2110" s="58" t="s">
        <v>121</v>
      </c>
      <c r="B2110" s="59">
        <f t="shared" ref="B2110" ca="1" si="50731">roleHours(G2104:CH2110, "OUT")</f>
        <v>0</v>
      </c>
      <c r="C2110" s="54" t="s">
        <v>137</v>
      </c>
      <c r="D2110" s="22">
        <f t="shared" ref="D2110" ca="1" si="50732">roleHours(G2104:CH2110, "PTO")</f>
        <v>0</v>
      </c>
      <c r="E2110" s="23">
        <f t="shared" ref="E2110" ca="1" si="50733">E2109-B2105</f>
        <v>47.2</v>
      </c>
      <c r="F2110" s="52"/>
      <c r="G2110" s="47" t="s">
        <v>39</v>
      </c>
      <c r="H2110" s="40">
        <f t="shared" si="50044"/>
        <v>0</v>
      </c>
      <c r="I2110" s="49" t="s">
        <v>135</v>
      </c>
      <c r="J2110" s="41">
        <f t="shared" ref="J2110" si="50734">J2109*G$4</f>
        <v>0</v>
      </c>
      <c r="K2110" s="47" t="s">
        <v>39</v>
      </c>
      <c r="L2110" s="40">
        <f t="shared" ref="L2110" si="50735">SUMPRODUCT(M2104:M2108*(L2104:L2108="PTO"))+SUMPRODUCT(M2104:M2108*(L2104:L2108="HOL"))</f>
        <v>0</v>
      </c>
      <c r="M2110" s="49" t="s">
        <v>135</v>
      </c>
      <c r="N2110" s="41">
        <f t="shared" ref="N2110" si="50736">N2109*K$4</f>
        <v>0</v>
      </c>
      <c r="O2110" s="47" t="s">
        <v>39</v>
      </c>
      <c r="P2110" s="40">
        <f t="shared" ref="P2110" si="50737">SUMPRODUCT(Q2104:Q2108*(P2104:P2108="PTO"))+SUMPRODUCT(Q2104:Q2108*(P2104:P2108="HOL"))</f>
        <v>0</v>
      </c>
      <c r="Q2110" s="49" t="s">
        <v>135</v>
      </c>
      <c r="R2110" s="41">
        <f t="shared" ref="R2110" si="50738">R2109*O$4</f>
        <v>0</v>
      </c>
      <c r="S2110" s="47" t="s">
        <v>39</v>
      </c>
      <c r="T2110" s="40">
        <f t="shared" ref="T2110" si="50739">SUMPRODUCT(U2104:U2108*(T2104:T2108="PTO"))+SUMPRODUCT(U2104:U2108*(T2104:T2108="HOL"))</f>
        <v>0</v>
      </c>
      <c r="U2110" s="49" t="s">
        <v>135</v>
      </c>
      <c r="V2110" s="41">
        <f t="shared" ref="V2110" si="50740">V2109*S$4</f>
        <v>0</v>
      </c>
      <c r="W2110" s="47" t="s">
        <v>39</v>
      </c>
      <c r="X2110" s="40">
        <f t="shared" ref="X2110" si="50741">SUMPRODUCT(Y2104:Y2108*(X2104:X2108="PTO"))+SUMPRODUCT(Y2104:Y2108*(X2104:X2108="HOL"))</f>
        <v>0</v>
      </c>
      <c r="Y2110" s="49" t="s">
        <v>135</v>
      </c>
      <c r="Z2110" s="41">
        <f t="shared" ref="Z2110" si="50742">Z2109*W$4</f>
        <v>0</v>
      </c>
      <c r="AA2110" s="47" t="s">
        <v>39</v>
      </c>
      <c r="AB2110" s="40">
        <f t="shared" ref="AB2110" si="50743">SUMPRODUCT(AC2104:AC2108*(AB2104:AB2108="PTO"))+SUMPRODUCT(AC2104:AC2108*(AB2104:AB2108="HOL"))</f>
        <v>0</v>
      </c>
      <c r="AC2110" s="49" t="s">
        <v>135</v>
      </c>
      <c r="AD2110" s="41">
        <f t="shared" ref="AD2110" si="50744">AD2109*AA$4</f>
        <v>0</v>
      </c>
      <c r="AE2110" s="47" t="s">
        <v>39</v>
      </c>
      <c r="AF2110" s="40">
        <f t="shared" ref="AF2110" si="50745">SUMPRODUCT(AG2104:AG2108*(AF2104:AF2108="PTO"))+SUMPRODUCT(AG2104:AG2108*(AF2104:AF2108="HOL"))</f>
        <v>0</v>
      </c>
      <c r="AG2110" s="49" t="s">
        <v>135</v>
      </c>
      <c r="AH2110" s="41">
        <f t="shared" ref="AH2110" si="50746">AH2109*AE$4</f>
        <v>0</v>
      </c>
      <c r="AI2110" s="47" t="s">
        <v>39</v>
      </c>
      <c r="AJ2110" s="40">
        <f t="shared" ref="AJ2110" si="50747">SUMPRODUCT(AK2104:AK2108*(AJ2104:AJ2108="PTO"))+SUMPRODUCT(AK2104:AK2108*(AJ2104:AJ2108="HOL"))</f>
        <v>0</v>
      </c>
      <c r="AK2110" s="49" t="s">
        <v>135</v>
      </c>
      <c r="AL2110" s="41">
        <f>AL2109*AI$4</f>
        <v>0</v>
      </c>
      <c r="AM2110" s="47" t="s">
        <v>39</v>
      </c>
      <c r="AN2110" s="40">
        <f t="shared" ref="AN2110" si="50748">SUMPRODUCT(AO2104:AO2108*(AN2104:AN2108="PTO"))+SUMPRODUCT(AO2104:AO2108*(AN2104:AN2108="HOL"))</f>
        <v>0</v>
      </c>
      <c r="AO2110" s="49" t="s">
        <v>135</v>
      </c>
      <c r="AP2110" s="41">
        <f t="shared" ref="AP2110" si="50749">AP2109*AM$4</f>
        <v>0</v>
      </c>
      <c r="AQ2110" s="47" t="s">
        <v>39</v>
      </c>
      <c r="AR2110" s="40">
        <f t="shared" ref="AR2110" si="50750">SUMPRODUCT(AS2104:AS2108*(AR2104:AR2108="PTO"))+SUMPRODUCT(AS2104:AS2108*(AR2104:AR2108="HOL"))</f>
        <v>0</v>
      </c>
      <c r="AS2110" s="49" t="s">
        <v>135</v>
      </c>
      <c r="AT2110" s="41">
        <f t="shared" ref="AT2110" si="50751">AT2109*AQ$4</f>
        <v>0</v>
      </c>
      <c r="AU2110" s="47" t="s">
        <v>39</v>
      </c>
      <c r="AV2110" s="40">
        <f t="shared" ref="AV2110" si="50752">SUMPRODUCT(AW2104:AW2108*(AV2104:AV2108="PTO"))+SUMPRODUCT(AW2104:AW2108*(AV2104:AV2108="HOL"))</f>
        <v>0</v>
      </c>
      <c r="AW2110" s="49" t="s">
        <v>135</v>
      </c>
      <c r="AX2110" s="41">
        <f>AX2109*AU$4</f>
        <v>0</v>
      </c>
      <c r="AY2110" s="47" t="s">
        <v>39</v>
      </c>
      <c r="AZ2110" s="40">
        <f t="shared" ref="AZ2110" si="50753">SUMPRODUCT(BA2104:BA2108*(AZ2104:AZ2108="PTO"))+SUMPRODUCT(BA2104:BA2108*(AZ2104:AZ2108="HOL"))</f>
        <v>0</v>
      </c>
      <c r="BA2110" s="49" t="s">
        <v>135</v>
      </c>
      <c r="BB2110" s="41">
        <f>BB2109*AY$4</f>
        <v>0</v>
      </c>
      <c r="BC2110" s="47" t="s">
        <v>39</v>
      </c>
      <c r="BD2110" s="40">
        <f t="shared" ref="BD2110" si="50754">SUMPRODUCT(BE2104:BE2108*(BD2104:BD2108="PTO"))+SUMPRODUCT(BE2104:BE2108*(BD2104:BD2108="HOL"))</f>
        <v>0</v>
      </c>
      <c r="BE2110" s="49" t="s">
        <v>135</v>
      </c>
      <c r="BF2110" s="41">
        <f>BF2109*BC$4</f>
        <v>0</v>
      </c>
      <c r="BG2110" s="47" t="s">
        <v>39</v>
      </c>
      <c r="BH2110" s="40">
        <f t="shared" ref="BH2110" si="50755">SUMPRODUCT(BI2104:BI2108*(BH2104:BH2108="PTO"))+SUMPRODUCT(BI2104:BI2108*(BH2104:BH2108="HOL"))</f>
        <v>0</v>
      </c>
      <c r="BI2110" s="49" t="s">
        <v>135</v>
      </c>
      <c r="BJ2110" s="41">
        <f>BJ2109*BG$4</f>
        <v>0</v>
      </c>
      <c r="BK2110" s="47" t="s">
        <v>39</v>
      </c>
      <c r="BL2110" s="40">
        <f t="shared" ref="BL2110" si="50756">SUMPRODUCT(BM2104:BM2108*(BL2104:BL2108="PTO"))+SUMPRODUCT(BM2104:BM2108*(BL2104:BL2108="HOL"))</f>
        <v>0</v>
      </c>
      <c r="BM2110" s="49" t="s">
        <v>135</v>
      </c>
      <c r="BN2110" s="41">
        <f>BN2109*BK$4</f>
        <v>0</v>
      </c>
      <c r="BO2110" s="47" t="s">
        <v>39</v>
      </c>
      <c r="BP2110" s="40">
        <f t="shared" ref="BP2110" si="50757">SUMPRODUCT(BQ2104:BQ2108*(BP2104:BP2108="PTO"))+SUMPRODUCT(BQ2104:BQ2108*(BP2104:BP2108="HOL"))</f>
        <v>0</v>
      </c>
      <c r="BQ2110" s="49" t="s">
        <v>135</v>
      </c>
      <c r="BR2110" s="41">
        <f t="shared" ref="BR2110" si="50758">BR2109*BO$4</f>
        <v>8</v>
      </c>
      <c r="BS2110" s="47" t="s">
        <v>39</v>
      </c>
      <c r="BT2110" s="40">
        <f t="shared" ref="BT2110" si="50759">SUMPRODUCT(BU2104:BU2108*(BT2104:BT2108="PTO"))+SUMPRODUCT(BU2104:BU2108*(BT2104:BT2108="HOL"))</f>
        <v>0</v>
      </c>
      <c r="BU2110" s="49" t="s">
        <v>135</v>
      </c>
      <c r="BV2110" s="41">
        <f t="shared" ref="BV2110" si="50760">BV2109*BS$4</f>
        <v>8</v>
      </c>
      <c r="BW2110" s="47" t="s">
        <v>39</v>
      </c>
      <c r="BX2110" s="40">
        <f t="shared" ref="BX2110" si="50761">SUMPRODUCT(BY2104:BY2108*(BX2104:BX2108="PTO"))+SUMPRODUCT(BY2104:BY2108*(BX2104:BX2108="HOL"))</f>
        <v>0</v>
      </c>
      <c r="BY2110" s="49" t="s">
        <v>135</v>
      </c>
      <c r="BZ2110" s="41">
        <f t="shared" ref="BZ2110" si="50762">BZ2109*BW$4</f>
        <v>0</v>
      </c>
      <c r="CA2110" s="47" t="s">
        <v>39</v>
      </c>
      <c r="CB2110" s="40">
        <f t="shared" ref="CB2110" si="50763">SUMPRODUCT(CC2104:CC2108*(CB2104:CB2108="PTO"))+SUMPRODUCT(CC2104:CC2108*(CB2104:CB2108="HOL"))</f>
        <v>0</v>
      </c>
      <c r="CC2110" s="49" t="s">
        <v>135</v>
      </c>
      <c r="CD2110" s="41">
        <f t="shared" ref="CD2110" si="50764">CD2109*CA$4</f>
        <v>0</v>
      </c>
      <c r="CE2110" s="47" t="s">
        <v>39</v>
      </c>
      <c r="CF2110" s="40">
        <f t="shared" ref="CF2110" si="50765">SUMPRODUCT(CG2104:CG2108*(CF2104:CF2108="PTO"))+SUMPRODUCT(CG2104:CG2108*(CF2104:CF2108="HOL"))</f>
        <v>0</v>
      </c>
      <c r="CG2110" s="49" t="s">
        <v>135</v>
      </c>
      <c r="CH2110" s="41">
        <f t="shared" ref="CH2110" si="50766">CH2109*CE$4</f>
        <v>0</v>
      </c>
    </row>
    <row r="2111" spans="1:86" x14ac:dyDescent="0.25">
      <c r="A2111" s="70" t="s">
        <v>133</v>
      </c>
      <c r="B2111" s="71">
        <f t="shared" ref="B2111" ca="1" si="50767">D2111-B2112</f>
        <v>0</v>
      </c>
      <c r="C2111" s="72" t="s">
        <v>122</v>
      </c>
      <c r="D2111" s="71">
        <f>IFERROR(INDEX(Holidays[FTE], MATCH(Entry!E2111, Holidays[Date], 0)), 1)*8*INDEX(FTEguide[[1]:[12]], MATCH(Entry!E2112, FTEguide[Weekday], 0), IF(Entry!E2114&gt;0, Entry!E2114, MONTH(Entry!E2111)))</f>
        <v>0</v>
      </c>
      <c r="E2111" s="60">
        <f t="shared" si="49561"/>
        <v>44129</v>
      </c>
      <c r="F2111" s="50" t="s">
        <v>128</v>
      </c>
      <c r="G2111" s="34"/>
      <c r="H2111" s="35"/>
      <c r="I2111" s="42">
        <f t="shared" ref="I2111" si="50768">parseTime(G2111)-(H2116=INT(RIGHT($F2111, 1)))</f>
        <v>0</v>
      </c>
      <c r="J2111" s="43">
        <f t="shared" ref="J2111:J2115" si="50769">isClocked(H2111)</f>
        <v>0</v>
      </c>
      <c r="K2111" s="34"/>
      <c r="L2111" s="35"/>
      <c r="M2111" s="42">
        <f t="shared" ref="M2111" si="50770">parseTime(K2111)-(L2116=INT(RIGHT($F2111, 1)))</f>
        <v>0</v>
      </c>
      <c r="N2111" s="43">
        <f t="shared" ref="N2111:N2115" si="50771">isClocked(L2111)</f>
        <v>0</v>
      </c>
      <c r="O2111" s="34"/>
      <c r="P2111" s="35"/>
      <c r="Q2111" s="42">
        <f t="shared" ref="Q2111" si="50772">parseTime(O2111)-(P2116=INT(RIGHT($F2111, 1)))</f>
        <v>0</v>
      </c>
      <c r="R2111" s="43">
        <f t="shared" ref="R2111:R2115" si="50773">isClocked(P2111)</f>
        <v>0</v>
      </c>
      <c r="S2111" s="34"/>
      <c r="T2111" s="35"/>
      <c r="U2111" s="42">
        <f t="shared" ref="U2111" si="50774">parseTime(S2111)-(T2116=INT(RIGHT($F2111, 1)))</f>
        <v>0</v>
      </c>
      <c r="V2111" s="43">
        <f t="shared" ref="V2111:V2115" si="50775">isClocked(T2111)</f>
        <v>0</v>
      </c>
      <c r="W2111" s="34"/>
      <c r="X2111" s="35"/>
      <c r="Y2111" s="42">
        <f t="shared" ref="Y2111" si="50776">parseTime(W2111)-(X2116=INT(RIGHT($F2111, 1)))</f>
        <v>0</v>
      </c>
      <c r="Z2111" s="43">
        <f t="shared" ref="Z2111:Z2115" si="50777">isClocked(X2111)</f>
        <v>0</v>
      </c>
      <c r="AA2111" s="34"/>
      <c r="AB2111" s="35"/>
      <c r="AC2111" s="42">
        <f t="shared" ref="AC2111" si="50778">parseTime(AA2111)-(AB2116=INT(RIGHT($F2111, 1)))</f>
        <v>0</v>
      </c>
      <c r="AD2111" s="43">
        <f t="shared" ref="AD2111:AD2115" si="50779">isClocked(AB2111)</f>
        <v>0</v>
      </c>
      <c r="AE2111" s="34"/>
      <c r="AF2111" s="35"/>
      <c r="AG2111" s="42">
        <f t="shared" ref="AG2111" si="50780">parseTime(AE2111)-(AF2116=INT(RIGHT($F2111, 1)))</f>
        <v>0</v>
      </c>
      <c r="AH2111" s="43">
        <f t="shared" ref="AH2111:AH2115" si="50781">isClocked(AF2111)</f>
        <v>0</v>
      </c>
      <c r="AI2111" s="34"/>
      <c r="AJ2111" s="35"/>
      <c r="AK2111" s="42">
        <f>parseTime(AI2111)-(AJ2116=INT(RIGHT($F2111, 1)))</f>
        <v>0</v>
      </c>
      <c r="AL2111" s="43">
        <f t="shared" ref="AL2111:AL2115" si="50782">isClocked(AJ2111)</f>
        <v>0</v>
      </c>
      <c r="AM2111" s="34"/>
      <c r="AN2111" s="35"/>
      <c r="AO2111" s="42">
        <f t="shared" ref="AO2111" si="50783">parseTime(AM2111)-(AN2116=INT(RIGHT($F2111, 1)))</f>
        <v>0</v>
      </c>
      <c r="AP2111" s="43">
        <f t="shared" ref="AP2111:AP2115" si="50784">isClocked(AN2111)</f>
        <v>0</v>
      </c>
      <c r="AQ2111" s="34"/>
      <c r="AR2111" s="35"/>
      <c r="AS2111" s="42">
        <f t="shared" ref="AS2111" si="50785">parseTime(AQ2111)-(AR2116=INT(RIGHT($F2111, 1)))</f>
        <v>0</v>
      </c>
      <c r="AT2111" s="43">
        <f t="shared" ref="AT2111:AT2115" si="50786">isClocked(AR2111)</f>
        <v>0</v>
      </c>
      <c r="AU2111" s="34"/>
      <c r="AV2111" s="35"/>
      <c r="AW2111" s="42">
        <f>parseTime(AU2111)-(AV2116=INT(RIGHT($F2111, 1)))</f>
        <v>0</v>
      </c>
      <c r="AX2111" s="43">
        <f t="shared" ref="AX2111:AX2115" si="50787">isClocked(AV2111)</f>
        <v>0</v>
      </c>
      <c r="AY2111" s="34"/>
      <c r="AZ2111" s="35"/>
      <c r="BA2111" s="42">
        <f>parseTime(AY2111)-(AZ2116=INT(RIGHT($F2111, 1)))</f>
        <v>0</v>
      </c>
      <c r="BB2111" s="43">
        <f t="shared" ref="BB2111:BB2115" si="50788">isClocked(AZ2111)</f>
        <v>0</v>
      </c>
      <c r="BC2111" s="34"/>
      <c r="BD2111" s="35"/>
      <c r="BE2111" s="42">
        <f>parseTime(BC2111)-(BD2116=INT(RIGHT($F2111, 1)))</f>
        <v>0</v>
      </c>
      <c r="BF2111" s="43">
        <f t="shared" ref="BF2111:BF2115" si="50789">isClocked(BD2111)</f>
        <v>0</v>
      </c>
      <c r="BG2111" s="34"/>
      <c r="BH2111" s="35"/>
      <c r="BI2111" s="42">
        <f>parseTime(BG2111)-(BH2116=INT(RIGHT($F2111, 1)))</f>
        <v>0</v>
      </c>
      <c r="BJ2111" s="43">
        <f t="shared" ref="BJ2111:BJ2115" si="50790">isClocked(BH2111)</f>
        <v>0</v>
      </c>
      <c r="BK2111" s="34"/>
      <c r="BL2111" s="35"/>
      <c r="BM2111" s="42">
        <f>parseTime(BK2111)-(BL2116=INT(RIGHT($F2111, 1)))</f>
        <v>0</v>
      </c>
      <c r="BN2111" s="43">
        <f t="shared" ref="BN2111:BN2115" si="50791">isClocked(BL2111)</f>
        <v>0</v>
      </c>
      <c r="BO2111" s="34"/>
      <c r="BP2111" s="35"/>
      <c r="BQ2111" s="42">
        <f t="shared" ref="BQ2111" si="50792">parseTime(BO2111)-(BP2116=INT(RIGHT($F2111, 1)))</f>
        <v>0</v>
      </c>
      <c r="BR2111" s="43">
        <f t="shared" ref="BR2111:BR2115" si="50793">isClocked(BP2111)</f>
        <v>0</v>
      </c>
      <c r="BS2111" s="34"/>
      <c r="BT2111" s="35"/>
      <c r="BU2111" s="42">
        <f t="shared" ref="BU2111" si="50794">parseTime(BS2111)-(BT2116=INT(RIGHT($F2111, 1)))</f>
        <v>0</v>
      </c>
      <c r="BV2111" s="43">
        <f t="shared" ref="BV2111:BV2115" si="50795">isClocked(BT2111)</f>
        <v>0</v>
      </c>
      <c r="BW2111" s="34"/>
      <c r="BX2111" s="35"/>
      <c r="BY2111" s="42">
        <f t="shared" ref="BY2111" si="50796">parseTime(BW2111)-(BX2116=INT(RIGHT($F2111, 1)))</f>
        <v>0</v>
      </c>
      <c r="BZ2111" s="43">
        <f t="shared" ref="BZ2111:BZ2115" si="50797">isClocked(BX2111)</f>
        <v>0</v>
      </c>
      <c r="CA2111" s="34"/>
      <c r="CB2111" s="35"/>
      <c r="CC2111" s="42">
        <f t="shared" ref="CC2111" si="50798">parseTime(CA2111)-(CB2116=INT(RIGHT($F2111, 1)))</f>
        <v>0</v>
      </c>
      <c r="CD2111" s="43">
        <f t="shared" ref="CD2111:CD2115" si="50799">isClocked(CB2111)</f>
        <v>0</v>
      </c>
      <c r="CE2111" s="34"/>
      <c r="CF2111" s="35"/>
      <c r="CG2111" s="42">
        <f t="shared" ref="CG2111" si="50800">parseTime(CE2111)-(CF2116=INT(RIGHT($F2111, 1)))</f>
        <v>0</v>
      </c>
      <c r="CH2111" s="43">
        <f t="shared" ref="CH2111:CH2115" si="50801">isClocked(CF2111)</f>
        <v>0</v>
      </c>
    </row>
    <row r="2112" spans="1:86" x14ac:dyDescent="0.25">
      <c r="A2112" s="56" t="s">
        <v>0</v>
      </c>
      <c r="B2112" s="57">
        <f t="shared" ref="B2112:B2175" ca="1" si="50802">SUM(B2113:B2116)</f>
        <v>0</v>
      </c>
      <c r="C2112" s="14" t="s">
        <v>252</v>
      </c>
      <c r="D2112" s="14">
        <f t="shared" si="50285"/>
        <v>53.7</v>
      </c>
      <c r="E2112" s="55" t="str">
        <f t="shared" ref="E2112:E2175" si="50803">TEXT(E2111, "dddd")</f>
        <v>Sunday</v>
      </c>
      <c r="F2112" s="51" t="s">
        <v>129</v>
      </c>
      <c r="G2112" s="36"/>
      <c r="H2112" s="37"/>
      <c r="I2112" s="44">
        <f t="shared" ref="I2112" si="50804">parseTime(G2112)-(H2116=INT(RIGHT($F2112, 1)))</f>
        <v>0</v>
      </c>
      <c r="J2112" s="45">
        <f t="shared" si="50769"/>
        <v>0</v>
      </c>
      <c r="K2112" s="36"/>
      <c r="L2112" s="37"/>
      <c r="M2112" s="44">
        <f t="shared" ref="M2112" si="50805">parseTime(K2112)-(L2116=INT(RIGHT($F2112, 1)))</f>
        <v>0</v>
      </c>
      <c r="N2112" s="45">
        <f t="shared" si="50771"/>
        <v>0</v>
      </c>
      <c r="O2112" s="36"/>
      <c r="P2112" s="37"/>
      <c r="Q2112" s="44">
        <f t="shared" ref="Q2112" si="50806">parseTime(O2112)-(P2116=INT(RIGHT($F2112, 1)))</f>
        <v>0</v>
      </c>
      <c r="R2112" s="45">
        <f t="shared" si="50773"/>
        <v>0</v>
      </c>
      <c r="S2112" s="36"/>
      <c r="T2112" s="37"/>
      <c r="U2112" s="44">
        <f t="shared" ref="U2112" si="50807">parseTime(S2112)-(T2116=INT(RIGHT($F2112, 1)))</f>
        <v>0</v>
      </c>
      <c r="V2112" s="45">
        <f t="shared" si="50775"/>
        <v>0</v>
      </c>
      <c r="W2112" s="36"/>
      <c r="X2112" s="37"/>
      <c r="Y2112" s="44">
        <f t="shared" ref="Y2112" si="50808">parseTime(W2112)-(X2116=INT(RIGHT($F2112, 1)))</f>
        <v>0</v>
      </c>
      <c r="Z2112" s="45">
        <f t="shared" si="50777"/>
        <v>0</v>
      </c>
      <c r="AA2112" s="36"/>
      <c r="AB2112" s="37"/>
      <c r="AC2112" s="44">
        <f t="shared" ref="AC2112" si="50809">parseTime(AA2112)-(AB2116=INT(RIGHT($F2112, 1)))</f>
        <v>0</v>
      </c>
      <c r="AD2112" s="45">
        <f t="shared" si="50779"/>
        <v>0</v>
      </c>
      <c r="AE2112" s="36"/>
      <c r="AF2112" s="37"/>
      <c r="AG2112" s="44">
        <f t="shared" ref="AG2112" si="50810">parseTime(AE2112)-(AF2116=INT(RIGHT($F2112, 1)))</f>
        <v>0</v>
      </c>
      <c r="AH2112" s="45">
        <f t="shared" si="50781"/>
        <v>0</v>
      </c>
      <c r="AI2112" s="36"/>
      <c r="AJ2112" s="37"/>
      <c r="AK2112" s="44">
        <f>parseTime(AI2112)-(AJ2116=INT(RIGHT($F2112, 1)))</f>
        <v>0</v>
      </c>
      <c r="AL2112" s="45">
        <f t="shared" si="50782"/>
        <v>0</v>
      </c>
      <c r="AM2112" s="36"/>
      <c r="AN2112" s="37"/>
      <c r="AO2112" s="44">
        <f t="shared" ref="AO2112" si="50811">parseTime(AM2112)-(AN2116=INT(RIGHT($F2112, 1)))</f>
        <v>0</v>
      </c>
      <c r="AP2112" s="45">
        <f t="shared" si="50784"/>
        <v>0</v>
      </c>
      <c r="AQ2112" s="36"/>
      <c r="AR2112" s="37"/>
      <c r="AS2112" s="44">
        <f t="shared" ref="AS2112" si="50812">parseTime(AQ2112)-(AR2116=INT(RIGHT($F2112, 1)))</f>
        <v>0</v>
      </c>
      <c r="AT2112" s="45">
        <f t="shared" si="50786"/>
        <v>0</v>
      </c>
      <c r="AU2112" s="36"/>
      <c r="AV2112" s="37"/>
      <c r="AW2112" s="44">
        <f>parseTime(AU2112)-(AV2116=INT(RIGHT($F2112, 1)))</f>
        <v>0</v>
      </c>
      <c r="AX2112" s="45">
        <f t="shared" si="50787"/>
        <v>0</v>
      </c>
      <c r="AY2112" s="36"/>
      <c r="AZ2112" s="37"/>
      <c r="BA2112" s="44">
        <f>parseTime(AY2112)-(AZ2116=INT(RIGHT($F2112, 1)))</f>
        <v>0</v>
      </c>
      <c r="BB2112" s="45">
        <f t="shared" si="50788"/>
        <v>0</v>
      </c>
      <c r="BC2112" s="36"/>
      <c r="BD2112" s="37"/>
      <c r="BE2112" s="44">
        <f>parseTime(BC2112)-(BD2116=INT(RIGHT($F2112, 1)))</f>
        <v>0</v>
      </c>
      <c r="BF2112" s="45">
        <f t="shared" si="50789"/>
        <v>0</v>
      </c>
      <c r="BG2112" s="36"/>
      <c r="BH2112" s="37"/>
      <c r="BI2112" s="44">
        <f>parseTime(BG2112)-(BH2116=INT(RIGHT($F2112, 1)))</f>
        <v>0</v>
      </c>
      <c r="BJ2112" s="45">
        <f t="shared" si="50790"/>
        <v>0</v>
      </c>
      <c r="BK2112" s="36"/>
      <c r="BL2112" s="37"/>
      <c r="BM2112" s="44">
        <f>parseTime(BK2112)-(BL2116=INT(RIGHT($F2112, 1)))</f>
        <v>0</v>
      </c>
      <c r="BN2112" s="45">
        <f t="shared" si="50791"/>
        <v>0</v>
      </c>
      <c r="BO2112" s="36"/>
      <c r="BP2112" s="37"/>
      <c r="BQ2112" s="44">
        <f t="shared" ref="BQ2112" si="50813">parseTime(BO2112)-(BP2116=INT(RIGHT($F2112, 1)))</f>
        <v>0</v>
      </c>
      <c r="BR2112" s="45">
        <f t="shared" si="50793"/>
        <v>0</v>
      </c>
      <c r="BS2112" s="36"/>
      <c r="BT2112" s="37"/>
      <c r="BU2112" s="44">
        <f t="shared" ref="BU2112" si="50814">parseTime(BS2112)-(BT2116=INT(RIGHT($F2112, 1)))</f>
        <v>0</v>
      </c>
      <c r="BV2112" s="45">
        <f t="shared" si="50795"/>
        <v>0</v>
      </c>
      <c r="BW2112" s="36"/>
      <c r="BX2112" s="37"/>
      <c r="BY2112" s="44">
        <f t="shared" ref="BY2112" si="50815">parseTime(BW2112)-(BX2116=INT(RIGHT($F2112, 1)))</f>
        <v>0</v>
      </c>
      <c r="BZ2112" s="45">
        <f t="shared" si="50797"/>
        <v>0</v>
      </c>
      <c r="CA2112" s="36"/>
      <c r="CB2112" s="37"/>
      <c r="CC2112" s="44">
        <f t="shared" ref="CC2112" si="50816">parseTime(CA2112)-(CB2116=INT(RIGHT($F2112, 1)))</f>
        <v>0</v>
      </c>
      <c r="CD2112" s="45">
        <f t="shared" si="50799"/>
        <v>0</v>
      </c>
      <c r="CE2112" s="36"/>
      <c r="CF2112" s="37"/>
      <c r="CG2112" s="44">
        <f t="shared" ref="CG2112" si="50817">parseTime(CE2112)-(CF2116=INT(RIGHT($F2112, 1)))</f>
        <v>0</v>
      </c>
      <c r="CH2112" s="45">
        <f t="shared" si="50801"/>
        <v>0</v>
      </c>
    </row>
    <row r="2113" spans="1:86" x14ac:dyDescent="0.25">
      <c r="A2113" s="56" t="s">
        <v>117</v>
      </c>
      <c r="B2113" s="57">
        <f t="shared" ref="B2113" ca="1" si="50818">roleHours(G2111:CH2117, "MFD")</f>
        <v>0</v>
      </c>
      <c r="C2113" s="14">
        <f t="shared" ref="C2113:C2116" ca="1" si="50819">B2113/8</f>
        <v>0</v>
      </c>
      <c r="D2113" s="14">
        <f t="shared" ref="D2113" ca="1" si="50820">B2112-D2112</f>
        <v>-53.7</v>
      </c>
      <c r="E2113" s="20" t="s">
        <v>127</v>
      </c>
      <c r="F2113" s="51" t="s">
        <v>130</v>
      </c>
      <c r="G2113" s="36"/>
      <c r="H2113" s="37"/>
      <c r="I2113" s="44">
        <f t="shared" ref="I2113" si="50821">parseTime(G2113)-(H2116=INT(RIGHT($F2113, 1)))</f>
        <v>0</v>
      </c>
      <c r="J2113" s="45">
        <f t="shared" si="50769"/>
        <v>0</v>
      </c>
      <c r="K2113" s="36"/>
      <c r="L2113" s="37"/>
      <c r="M2113" s="44">
        <f t="shared" ref="M2113" si="50822">parseTime(K2113)-(L2116=INT(RIGHT($F2113, 1)))</f>
        <v>0</v>
      </c>
      <c r="N2113" s="45">
        <f t="shared" si="50771"/>
        <v>0</v>
      </c>
      <c r="O2113" s="36"/>
      <c r="P2113" s="37"/>
      <c r="Q2113" s="44">
        <f t="shared" ref="Q2113" si="50823">parseTime(O2113)-(P2116=INT(RIGHT($F2113, 1)))</f>
        <v>0</v>
      </c>
      <c r="R2113" s="45">
        <f t="shared" si="50773"/>
        <v>0</v>
      </c>
      <c r="S2113" s="36"/>
      <c r="T2113" s="37"/>
      <c r="U2113" s="44">
        <f t="shared" ref="U2113" si="50824">parseTime(S2113)-(T2116=INT(RIGHT($F2113, 1)))</f>
        <v>0</v>
      </c>
      <c r="V2113" s="45">
        <f t="shared" si="50775"/>
        <v>0</v>
      </c>
      <c r="W2113" s="36"/>
      <c r="X2113" s="37"/>
      <c r="Y2113" s="44">
        <f t="shared" ref="Y2113" si="50825">parseTime(W2113)-(X2116=INT(RIGHT($F2113, 1)))</f>
        <v>0</v>
      </c>
      <c r="Z2113" s="45">
        <f t="shared" si="50777"/>
        <v>0</v>
      </c>
      <c r="AA2113" s="36"/>
      <c r="AB2113" s="37"/>
      <c r="AC2113" s="44">
        <f t="shared" ref="AC2113" si="50826">parseTime(AA2113)-(AB2116=INT(RIGHT($F2113, 1)))</f>
        <v>0</v>
      </c>
      <c r="AD2113" s="45">
        <f t="shared" si="50779"/>
        <v>0</v>
      </c>
      <c r="AE2113" s="36"/>
      <c r="AF2113" s="37"/>
      <c r="AG2113" s="44">
        <f t="shared" ref="AG2113" si="50827">parseTime(AE2113)-(AF2116=INT(RIGHT($F2113, 1)))</f>
        <v>0</v>
      </c>
      <c r="AH2113" s="45">
        <f t="shared" si="50781"/>
        <v>0</v>
      </c>
      <c r="AI2113" s="36"/>
      <c r="AJ2113" s="37"/>
      <c r="AK2113" s="44">
        <f>parseTime(AI2113)-(AJ2116=INT(RIGHT($F2113, 1)))</f>
        <v>0</v>
      </c>
      <c r="AL2113" s="45">
        <f t="shared" si="50782"/>
        <v>0</v>
      </c>
      <c r="AM2113" s="36"/>
      <c r="AN2113" s="37"/>
      <c r="AO2113" s="44">
        <f t="shared" ref="AO2113" si="50828">parseTime(AM2113)-(AN2116=INT(RIGHT($F2113, 1)))</f>
        <v>0</v>
      </c>
      <c r="AP2113" s="45">
        <f t="shared" si="50784"/>
        <v>0</v>
      </c>
      <c r="AQ2113" s="36"/>
      <c r="AR2113" s="37"/>
      <c r="AS2113" s="44">
        <f t="shared" ref="AS2113" si="50829">parseTime(AQ2113)-(AR2116=INT(RIGHT($F2113, 1)))</f>
        <v>0</v>
      </c>
      <c r="AT2113" s="45">
        <f t="shared" si="50786"/>
        <v>0</v>
      </c>
      <c r="AU2113" s="36"/>
      <c r="AV2113" s="37"/>
      <c r="AW2113" s="44">
        <f>parseTime(AU2113)-(AV2116=INT(RIGHT($F2113, 1)))</f>
        <v>0</v>
      </c>
      <c r="AX2113" s="45">
        <f t="shared" si="50787"/>
        <v>0</v>
      </c>
      <c r="AY2113" s="36"/>
      <c r="AZ2113" s="37"/>
      <c r="BA2113" s="44">
        <f>parseTime(AY2113)-(AZ2116=INT(RIGHT($F2113, 1)))</f>
        <v>0</v>
      </c>
      <c r="BB2113" s="45">
        <f t="shared" si="50788"/>
        <v>0</v>
      </c>
      <c r="BC2113" s="36"/>
      <c r="BD2113" s="37"/>
      <c r="BE2113" s="44">
        <f>parseTime(BC2113)-(BD2116=INT(RIGHT($F2113, 1)))</f>
        <v>0</v>
      </c>
      <c r="BF2113" s="45">
        <f t="shared" si="50789"/>
        <v>0</v>
      </c>
      <c r="BG2113" s="36"/>
      <c r="BH2113" s="37"/>
      <c r="BI2113" s="44">
        <f>parseTime(BG2113)-(BH2116=INT(RIGHT($F2113, 1)))</f>
        <v>0</v>
      </c>
      <c r="BJ2113" s="45">
        <f t="shared" si="50790"/>
        <v>0</v>
      </c>
      <c r="BK2113" s="36"/>
      <c r="BL2113" s="37"/>
      <c r="BM2113" s="44">
        <f>parseTime(BK2113)-(BL2116=INT(RIGHT($F2113, 1)))</f>
        <v>0</v>
      </c>
      <c r="BN2113" s="45">
        <f t="shared" si="50791"/>
        <v>0</v>
      </c>
      <c r="BO2113" s="36"/>
      <c r="BP2113" s="37"/>
      <c r="BQ2113" s="44">
        <f t="shared" ref="BQ2113" si="50830">parseTime(BO2113)-(BP2116=INT(RIGHT($F2113, 1)))</f>
        <v>0</v>
      </c>
      <c r="BR2113" s="45">
        <f t="shared" si="50793"/>
        <v>0</v>
      </c>
      <c r="BS2113" s="36"/>
      <c r="BT2113" s="37"/>
      <c r="BU2113" s="44">
        <f t="shared" ref="BU2113" si="50831">parseTime(BS2113)-(BT2116=INT(RIGHT($F2113, 1)))</f>
        <v>0</v>
      </c>
      <c r="BV2113" s="45">
        <f t="shared" si="50795"/>
        <v>0</v>
      </c>
      <c r="BW2113" s="36"/>
      <c r="BX2113" s="37"/>
      <c r="BY2113" s="44">
        <f t="shared" ref="BY2113" si="50832">parseTime(BW2113)-(BX2116=INT(RIGHT($F2113, 1)))</f>
        <v>0</v>
      </c>
      <c r="BZ2113" s="45">
        <f t="shared" si="50797"/>
        <v>0</v>
      </c>
      <c r="CA2113" s="36"/>
      <c r="CB2113" s="37"/>
      <c r="CC2113" s="44">
        <f t="shared" ref="CC2113" si="50833">parseTime(CA2113)-(CB2116=INT(RIGHT($F2113, 1)))</f>
        <v>0</v>
      </c>
      <c r="CD2113" s="45">
        <f t="shared" si="50799"/>
        <v>0</v>
      </c>
      <c r="CE2113" s="36"/>
      <c r="CF2113" s="37"/>
      <c r="CG2113" s="44">
        <f t="shared" ref="CG2113" si="50834">parseTime(CE2113)-(CF2116=INT(RIGHT($F2113, 1)))</f>
        <v>0</v>
      </c>
      <c r="CH2113" s="45">
        <f t="shared" si="50801"/>
        <v>0</v>
      </c>
    </row>
    <row r="2114" spans="1:86" x14ac:dyDescent="0.25">
      <c r="A2114" s="56"/>
      <c r="B2114" s="57"/>
      <c r="C2114" s="14">
        <f t="shared" si="50819"/>
        <v>0</v>
      </c>
      <c r="D2114" s="14" t="s">
        <v>259</v>
      </c>
      <c r="E2114" s="20">
        <v>4.25</v>
      </c>
      <c r="F2114" s="51" t="s">
        <v>131</v>
      </c>
      <c r="G2114" s="36"/>
      <c r="H2114" s="37"/>
      <c r="I2114" s="44">
        <f t="shared" ref="I2114" si="50835">parseTime(G2114)-(H2116=INT(RIGHT($F2114, 1)))</f>
        <v>0</v>
      </c>
      <c r="J2114" s="45">
        <f t="shared" si="50769"/>
        <v>0</v>
      </c>
      <c r="K2114" s="36"/>
      <c r="L2114" s="37"/>
      <c r="M2114" s="44">
        <f t="shared" ref="M2114" si="50836">parseTime(K2114)-(L2116=INT(RIGHT($F2114, 1)))</f>
        <v>0</v>
      </c>
      <c r="N2114" s="45">
        <f t="shared" si="50771"/>
        <v>0</v>
      </c>
      <c r="O2114" s="36"/>
      <c r="P2114" s="37"/>
      <c r="Q2114" s="44">
        <f t="shared" ref="Q2114" si="50837">parseTime(O2114)-(P2116=INT(RIGHT($F2114, 1)))</f>
        <v>0</v>
      </c>
      <c r="R2114" s="45">
        <f t="shared" si="50773"/>
        <v>0</v>
      </c>
      <c r="S2114" s="36"/>
      <c r="T2114" s="37"/>
      <c r="U2114" s="44">
        <f t="shared" ref="U2114" si="50838">parseTime(S2114)-(T2116=INT(RIGHT($F2114, 1)))</f>
        <v>0</v>
      </c>
      <c r="V2114" s="45">
        <f t="shared" si="50775"/>
        <v>0</v>
      </c>
      <c r="W2114" s="36"/>
      <c r="X2114" s="37"/>
      <c r="Y2114" s="44">
        <f t="shared" ref="Y2114" si="50839">parseTime(W2114)-(X2116=INT(RIGHT($F2114, 1)))</f>
        <v>0</v>
      </c>
      <c r="Z2114" s="45">
        <f t="shared" si="50777"/>
        <v>0</v>
      </c>
      <c r="AA2114" s="36"/>
      <c r="AB2114" s="37"/>
      <c r="AC2114" s="44">
        <f t="shared" ref="AC2114" si="50840">parseTime(AA2114)-(AB2116=INT(RIGHT($F2114, 1)))</f>
        <v>0</v>
      </c>
      <c r="AD2114" s="45">
        <f t="shared" si="50779"/>
        <v>0</v>
      </c>
      <c r="AE2114" s="36"/>
      <c r="AF2114" s="37"/>
      <c r="AG2114" s="44">
        <f t="shared" ref="AG2114" si="50841">parseTime(AE2114)-(AF2116=INT(RIGHT($F2114, 1)))</f>
        <v>0</v>
      </c>
      <c r="AH2114" s="45">
        <f t="shared" si="50781"/>
        <v>0</v>
      </c>
      <c r="AI2114" s="36"/>
      <c r="AJ2114" s="37"/>
      <c r="AK2114" s="44">
        <f>parseTime(AI2114)-(AJ2116=INT(RIGHT($F2114, 1)))</f>
        <v>0</v>
      </c>
      <c r="AL2114" s="45">
        <f t="shared" si="50782"/>
        <v>0</v>
      </c>
      <c r="AM2114" s="36"/>
      <c r="AN2114" s="37"/>
      <c r="AO2114" s="44">
        <f t="shared" ref="AO2114" si="50842">parseTime(AM2114)-(AN2116=INT(RIGHT($F2114, 1)))</f>
        <v>0</v>
      </c>
      <c r="AP2114" s="45">
        <f t="shared" si="50784"/>
        <v>0</v>
      </c>
      <c r="AQ2114" s="36"/>
      <c r="AR2114" s="37"/>
      <c r="AS2114" s="44">
        <f t="shared" ref="AS2114" si="50843">parseTime(AQ2114)-(AR2116=INT(RIGHT($F2114, 1)))</f>
        <v>0</v>
      </c>
      <c r="AT2114" s="45">
        <f t="shared" si="50786"/>
        <v>0</v>
      </c>
      <c r="AU2114" s="36"/>
      <c r="AV2114" s="37"/>
      <c r="AW2114" s="44">
        <f>parseTime(AU2114)-(AV2116=INT(RIGHT($F2114, 1)))</f>
        <v>0</v>
      </c>
      <c r="AX2114" s="45">
        <f t="shared" si="50787"/>
        <v>0</v>
      </c>
      <c r="AY2114" s="36"/>
      <c r="AZ2114" s="37"/>
      <c r="BA2114" s="44">
        <f>parseTime(AY2114)-(AZ2116=INT(RIGHT($F2114, 1)))</f>
        <v>0</v>
      </c>
      <c r="BB2114" s="45">
        <f t="shared" si="50788"/>
        <v>0</v>
      </c>
      <c r="BC2114" s="36"/>
      <c r="BD2114" s="37"/>
      <c r="BE2114" s="44">
        <f>parseTime(BC2114)-(BD2116=INT(RIGHT($F2114, 1)))</f>
        <v>0</v>
      </c>
      <c r="BF2114" s="45">
        <f t="shared" si="50789"/>
        <v>0</v>
      </c>
      <c r="BG2114" s="36"/>
      <c r="BH2114" s="37"/>
      <c r="BI2114" s="44">
        <f>parseTime(BG2114)-(BH2116=INT(RIGHT($F2114, 1)))</f>
        <v>0</v>
      </c>
      <c r="BJ2114" s="45">
        <f t="shared" si="50790"/>
        <v>0</v>
      </c>
      <c r="BK2114" s="36"/>
      <c r="BL2114" s="37"/>
      <c r="BM2114" s="44">
        <f>parseTime(BK2114)-(BL2116=INT(RIGHT($F2114, 1)))</f>
        <v>0</v>
      </c>
      <c r="BN2114" s="45">
        <f t="shared" si="50791"/>
        <v>0</v>
      </c>
      <c r="BO2114" s="36"/>
      <c r="BP2114" s="37"/>
      <c r="BQ2114" s="44">
        <f t="shared" ref="BQ2114" si="50844">parseTime(BO2114)-(BP2116=INT(RIGHT($F2114, 1)))</f>
        <v>0</v>
      </c>
      <c r="BR2114" s="45">
        <f t="shared" si="50793"/>
        <v>0</v>
      </c>
      <c r="BS2114" s="36"/>
      <c r="BT2114" s="37"/>
      <c r="BU2114" s="44">
        <f t="shared" ref="BU2114" si="50845">parseTime(BS2114)-(BT2116=INT(RIGHT($F2114, 1)))</f>
        <v>0</v>
      </c>
      <c r="BV2114" s="45">
        <f t="shared" si="50795"/>
        <v>0</v>
      </c>
      <c r="BW2114" s="36"/>
      <c r="BX2114" s="37"/>
      <c r="BY2114" s="44">
        <f t="shared" ref="BY2114" si="50846">parseTime(BW2114)-(BX2116=INT(RIGHT($F2114, 1)))</f>
        <v>0</v>
      </c>
      <c r="BZ2114" s="45">
        <f t="shared" si="50797"/>
        <v>0</v>
      </c>
      <c r="CA2114" s="36"/>
      <c r="CB2114" s="37"/>
      <c r="CC2114" s="44">
        <f t="shared" ref="CC2114" si="50847">parseTime(CA2114)-(CB2116=INT(RIGHT($F2114, 1)))</f>
        <v>0</v>
      </c>
      <c r="CD2114" s="45">
        <f t="shared" si="50799"/>
        <v>0</v>
      </c>
      <c r="CE2114" s="36"/>
      <c r="CF2114" s="37"/>
      <c r="CG2114" s="44">
        <f t="shared" ref="CG2114" si="50848">parseTime(CE2114)-(CF2116=INT(RIGHT($F2114, 1)))</f>
        <v>0</v>
      </c>
      <c r="CH2114" s="45">
        <f t="shared" si="50801"/>
        <v>0</v>
      </c>
    </row>
    <row r="2115" spans="1:86" x14ac:dyDescent="0.25">
      <c r="A2115" s="56" t="s">
        <v>119</v>
      </c>
      <c r="B2115" s="57">
        <f t="shared" ref="B2115" ca="1" si="50849">roleHours(G2111:CH2117, "MCC")</f>
        <v>0</v>
      </c>
      <c r="C2115" s="14">
        <f t="shared" ca="1" si="50819"/>
        <v>0</v>
      </c>
      <c r="D2115" s="14" t="s">
        <v>260</v>
      </c>
      <c r="E2115" s="20">
        <v>4.6500000000000004</v>
      </c>
      <c r="F2115" s="51" t="s">
        <v>132</v>
      </c>
      <c r="G2115" s="36"/>
      <c r="H2115" s="37"/>
      <c r="I2115" s="44">
        <f t="shared" ref="I2115" si="50850">parseTime(G2115)-(H2116=INT(RIGHT($F2115, 1)))</f>
        <v>0</v>
      </c>
      <c r="J2115" s="45">
        <f t="shared" si="50769"/>
        <v>0</v>
      </c>
      <c r="K2115" s="36"/>
      <c r="L2115" s="37"/>
      <c r="M2115" s="44">
        <f t="shared" ref="M2115" si="50851">parseTime(K2115)-(L2116=INT(RIGHT($F2115, 1)))</f>
        <v>0</v>
      </c>
      <c r="N2115" s="45">
        <f t="shared" si="50771"/>
        <v>0</v>
      </c>
      <c r="O2115" s="36"/>
      <c r="P2115" s="37"/>
      <c r="Q2115" s="44">
        <f t="shared" ref="Q2115" si="50852">parseTime(O2115)-(P2116=INT(RIGHT($F2115, 1)))</f>
        <v>0</v>
      </c>
      <c r="R2115" s="45">
        <f t="shared" si="50773"/>
        <v>0</v>
      </c>
      <c r="S2115" s="36"/>
      <c r="T2115" s="37"/>
      <c r="U2115" s="44">
        <f t="shared" ref="U2115" si="50853">parseTime(S2115)-(T2116=INT(RIGHT($F2115, 1)))</f>
        <v>0</v>
      </c>
      <c r="V2115" s="45">
        <f t="shared" si="50775"/>
        <v>0</v>
      </c>
      <c r="W2115" s="36"/>
      <c r="X2115" s="37"/>
      <c r="Y2115" s="44">
        <f t="shared" ref="Y2115" si="50854">parseTime(W2115)-(X2116=INT(RIGHT($F2115, 1)))</f>
        <v>0</v>
      </c>
      <c r="Z2115" s="45">
        <f t="shared" si="50777"/>
        <v>0</v>
      </c>
      <c r="AA2115" s="36"/>
      <c r="AB2115" s="37"/>
      <c r="AC2115" s="44">
        <f t="shared" ref="AC2115" si="50855">parseTime(AA2115)-(AB2116=INT(RIGHT($F2115, 1)))</f>
        <v>0</v>
      </c>
      <c r="AD2115" s="45">
        <f t="shared" si="50779"/>
        <v>0</v>
      </c>
      <c r="AE2115" s="36"/>
      <c r="AF2115" s="37"/>
      <c r="AG2115" s="44">
        <f t="shared" ref="AG2115" si="50856">parseTime(AE2115)-(AF2116=INT(RIGHT($F2115, 1)))</f>
        <v>0</v>
      </c>
      <c r="AH2115" s="45">
        <f t="shared" si="50781"/>
        <v>0</v>
      </c>
      <c r="AI2115" s="36"/>
      <c r="AJ2115" s="37"/>
      <c r="AK2115" s="44">
        <f>parseTime(AI2115)-(AJ2116=INT(RIGHT($F2115, 1)))</f>
        <v>0</v>
      </c>
      <c r="AL2115" s="45">
        <f t="shared" si="50782"/>
        <v>0</v>
      </c>
      <c r="AM2115" s="36"/>
      <c r="AN2115" s="37"/>
      <c r="AO2115" s="44">
        <f t="shared" ref="AO2115" si="50857">parseTime(AM2115)-(AN2116=INT(RIGHT($F2115, 1)))</f>
        <v>0</v>
      </c>
      <c r="AP2115" s="45">
        <f t="shared" si="50784"/>
        <v>0</v>
      </c>
      <c r="AQ2115" s="36"/>
      <c r="AR2115" s="37"/>
      <c r="AS2115" s="44">
        <f t="shared" ref="AS2115" si="50858">parseTime(AQ2115)-(AR2116=INT(RIGHT($F2115, 1)))</f>
        <v>0</v>
      </c>
      <c r="AT2115" s="45">
        <f t="shared" si="50786"/>
        <v>0</v>
      </c>
      <c r="AU2115" s="36"/>
      <c r="AV2115" s="37"/>
      <c r="AW2115" s="44">
        <f>parseTime(AU2115)-(AV2116=INT(RIGHT($F2115, 1)))</f>
        <v>0</v>
      </c>
      <c r="AX2115" s="45">
        <f t="shared" si="50787"/>
        <v>0</v>
      </c>
      <c r="AY2115" s="36"/>
      <c r="AZ2115" s="37"/>
      <c r="BA2115" s="44">
        <f>parseTime(AY2115)-(AZ2116=INT(RIGHT($F2115, 1)))</f>
        <v>0</v>
      </c>
      <c r="BB2115" s="45">
        <f t="shared" si="50788"/>
        <v>0</v>
      </c>
      <c r="BC2115" s="36"/>
      <c r="BD2115" s="37"/>
      <c r="BE2115" s="44">
        <f>parseTime(BC2115)-(BD2116=INT(RIGHT($F2115, 1)))</f>
        <v>0</v>
      </c>
      <c r="BF2115" s="45">
        <f t="shared" si="50789"/>
        <v>0</v>
      </c>
      <c r="BG2115" s="36"/>
      <c r="BH2115" s="37"/>
      <c r="BI2115" s="44">
        <f>parseTime(BG2115)-(BH2116=INT(RIGHT($F2115, 1)))</f>
        <v>0</v>
      </c>
      <c r="BJ2115" s="45">
        <f t="shared" si="50790"/>
        <v>0</v>
      </c>
      <c r="BK2115" s="36"/>
      <c r="BL2115" s="37"/>
      <c r="BM2115" s="44">
        <f>parseTime(BK2115)-(BL2116=INT(RIGHT($F2115, 1)))</f>
        <v>0</v>
      </c>
      <c r="BN2115" s="45">
        <f t="shared" si="50791"/>
        <v>0</v>
      </c>
      <c r="BO2115" s="36"/>
      <c r="BP2115" s="37"/>
      <c r="BQ2115" s="44">
        <f t="shared" ref="BQ2115" si="50859">parseTime(BO2115)-(BP2116=INT(RIGHT($F2115, 1)))</f>
        <v>0</v>
      </c>
      <c r="BR2115" s="45">
        <f t="shared" si="50793"/>
        <v>0</v>
      </c>
      <c r="BS2115" s="36"/>
      <c r="BT2115" s="37"/>
      <c r="BU2115" s="44">
        <f t="shared" ref="BU2115" si="50860">parseTime(BS2115)-(BT2116=INT(RIGHT($F2115, 1)))</f>
        <v>0</v>
      </c>
      <c r="BV2115" s="45">
        <f t="shared" si="50795"/>
        <v>0</v>
      </c>
      <c r="BW2115" s="36"/>
      <c r="BX2115" s="37"/>
      <c r="BY2115" s="44">
        <f t="shared" ref="BY2115" si="50861">parseTime(BW2115)-(BX2116=INT(RIGHT($F2115, 1)))</f>
        <v>0</v>
      </c>
      <c r="BZ2115" s="45">
        <f t="shared" si="50797"/>
        <v>0</v>
      </c>
      <c r="CA2115" s="36"/>
      <c r="CB2115" s="37"/>
      <c r="CC2115" s="44">
        <f t="shared" ref="CC2115" si="50862">parseTime(CA2115)-(CB2116=INT(RIGHT($F2115, 1)))</f>
        <v>0</v>
      </c>
      <c r="CD2115" s="45">
        <f t="shared" si="50799"/>
        <v>0</v>
      </c>
      <c r="CE2115" s="36"/>
      <c r="CF2115" s="37"/>
      <c r="CG2115" s="44">
        <f t="shared" ref="CG2115" si="50863">parseTime(CE2115)-(CF2116=INT(RIGHT($F2115, 1)))</f>
        <v>0</v>
      </c>
      <c r="CH2115" s="45">
        <f t="shared" si="50801"/>
        <v>0</v>
      </c>
    </row>
    <row r="2116" spans="1:86" x14ac:dyDescent="0.25">
      <c r="A2116" s="56"/>
      <c r="B2116" s="57"/>
      <c r="C2116" s="14">
        <f t="shared" si="50819"/>
        <v>0</v>
      </c>
      <c r="D2116" s="14"/>
      <c r="E2116" s="20">
        <f t="shared" ref="E2116" si="50864">((7.5/2)-0.5+E2115)*8</f>
        <v>63.2</v>
      </c>
      <c r="F2116" s="51"/>
      <c r="G2116" s="46" t="s">
        <v>134</v>
      </c>
      <c r="H2116" s="38">
        <f t="shared" ref="H2116" si="50865">lunchAdjust(G2111:H2115)</f>
        <v>0</v>
      </c>
      <c r="I2116" s="48" t="s">
        <v>0</v>
      </c>
      <c r="J2116" s="39">
        <f t="shared" ref="J2116" si="50866">SUMPRODUCT(I2111:I2115*J2111:J2115)</f>
        <v>0</v>
      </c>
      <c r="K2116" s="46" t="s">
        <v>134</v>
      </c>
      <c r="L2116" s="38">
        <f t="shared" ref="L2116" si="50867">lunchAdjust(K2111:L2115)</f>
        <v>0</v>
      </c>
      <c r="M2116" s="48" t="s">
        <v>0</v>
      </c>
      <c r="N2116" s="39">
        <f t="shared" ref="N2116" si="50868">SUMPRODUCT(M2111:M2115*N2111:N2115)</f>
        <v>0</v>
      </c>
      <c r="O2116" s="46" t="s">
        <v>134</v>
      </c>
      <c r="P2116" s="38">
        <f t="shared" ref="P2116" si="50869">lunchAdjust(O2111:P2115)</f>
        <v>0</v>
      </c>
      <c r="Q2116" s="48" t="s">
        <v>0</v>
      </c>
      <c r="R2116" s="39">
        <f t="shared" ref="R2116" si="50870">SUMPRODUCT(Q2111:Q2115*R2111:R2115)</f>
        <v>0</v>
      </c>
      <c r="S2116" s="46" t="s">
        <v>134</v>
      </c>
      <c r="T2116" s="38">
        <f t="shared" ref="T2116" si="50871">lunchAdjust(S2111:T2115)</f>
        <v>0</v>
      </c>
      <c r="U2116" s="48" t="s">
        <v>0</v>
      </c>
      <c r="V2116" s="39">
        <f t="shared" ref="V2116" si="50872">SUMPRODUCT(U2111:U2115*V2111:V2115)</f>
        <v>0</v>
      </c>
      <c r="W2116" s="46" t="s">
        <v>134</v>
      </c>
      <c r="X2116" s="38">
        <f t="shared" ref="X2116" si="50873">lunchAdjust(W2111:X2115)</f>
        <v>0</v>
      </c>
      <c r="Y2116" s="48" t="s">
        <v>0</v>
      </c>
      <c r="Z2116" s="39">
        <f t="shared" ref="Z2116" si="50874">SUMPRODUCT(Y2111:Y2115*Z2111:Z2115)</f>
        <v>0</v>
      </c>
      <c r="AA2116" s="46" t="s">
        <v>134</v>
      </c>
      <c r="AB2116" s="38">
        <f t="shared" ref="AB2116" si="50875">lunchAdjust(AA2111:AB2115)</f>
        <v>0</v>
      </c>
      <c r="AC2116" s="48" t="s">
        <v>0</v>
      </c>
      <c r="AD2116" s="39">
        <f t="shared" ref="AD2116" si="50876">SUMPRODUCT(AC2111:AC2115*AD2111:AD2115)</f>
        <v>0</v>
      </c>
      <c r="AE2116" s="46" t="s">
        <v>134</v>
      </c>
      <c r="AF2116" s="38">
        <f t="shared" ref="AF2116" si="50877">lunchAdjust(AE2111:AF2115)</f>
        <v>0</v>
      </c>
      <c r="AG2116" s="48" t="s">
        <v>0</v>
      </c>
      <c r="AH2116" s="39">
        <f t="shared" ref="AH2116" si="50878">SUMPRODUCT(AG2111:AG2115*AH2111:AH2115)</f>
        <v>0</v>
      </c>
      <c r="AI2116" s="46" t="s">
        <v>134</v>
      </c>
      <c r="AJ2116" s="38">
        <f t="shared" ref="AJ2116" si="50879">lunchAdjust(AI2111:AJ2115)</f>
        <v>0</v>
      </c>
      <c r="AK2116" s="48" t="s">
        <v>0</v>
      </c>
      <c r="AL2116" s="39">
        <f t="shared" ref="AL2116" si="50880">SUMPRODUCT(AK2111:AK2115*AL2111:AL2115)</f>
        <v>0</v>
      </c>
      <c r="AM2116" s="46" t="s">
        <v>134</v>
      </c>
      <c r="AN2116" s="38">
        <f t="shared" ref="AN2116" si="50881">lunchAdjust(AM2111:AN2115)</f>
        <v>0</v>
      </c>
      <c r="AO2116" s="48" t="s">
        <v>0</v>
      </c>
      <c r="AP2116" s="39">
        <f t="shared" ref="AP2116" si="50882">SUMPRODUCT(AO2111:AO2115*AP2111:AP2115)</f>
        <v>0</v>
      </c>
      <c r="AQ2116" s="46" t="s">
        <v>134</v>
      </c>
      <c r="AR2116" s="38">
        <f t="shared" ref="AR2116" si="50883">lunchAdjust(AQ2111:AR2115)</f>
        <v>0</v>
      </c>
      <c r="AS2116" s="48" t="s">
        <v>0</v>
      </c>
      <c r="AT2116" s="39">
        <f t="shared" ref="AT2116" si="50884">SUMPRODUCT(AS2111:AS2115*AT2111:AT2115)</f>
        <v>0</v>
      </c>
      <c r="AU2116" s="46" t="s">
        <v>134</v>
      </c>
      <c r="AV2116" s="38">
        <f t="shared" ref="AV2116" si="50885">lunchAdjust(AU2111:AV2115)</f>
        <v>0</v>
      </c>
      <c r="AW2116" s="48" t="s">
        <v>0</v>
      </c>
      <c r="AX2116" s="39">
        <f t="shared" ref="AX2116" si="50886">SUMPRODUCT(AW2111:AW2115*AX2111:AX2115)</f>
        <v>0</v>
      </c>
      <c r="AY2116" s="46" t="s">
        <v>134</v>
      </c>
      <c r="AZ2116" s="38">
        <f t="shared" ref="AZ2116" si="50887">lunchAdjust(AY2111:AZ2115)</f>
        <v>0</v>
      </c>
      <c r="BA2116" s="48" t="s">
        <v>0</v>
      </c>
      <c r="BB2116" s="39">
        <f t="shared" ref="BB2116" si="50888">SUMPRODUCT(BA2111:BA2115*BB2111:BB2115)</f>
        <v>0</v>
      </c>
      <c r="BC2116" s="46" t="s">
        <v>134</v>
      </c>
      <c r="BD2116" s="38">
        <f t="shared" ref="BD2116" si="50889">lunchAdjust(BC2111:BD2115)</f>
        <v>0</v>
      </c>
      <c r="BE2116" s="48" t="s">
        <v>0</v>
      </c>
      <c r="BF2116" s="39">
        <f t="shared" ref="BF2116" si="50890">SUMPRODUCT(BE2111:BE2115*BF2111:BF2115)</f>
        <v>0</v>
      </c>
      <c r="BG2116" s="46" t="s">
        <v>134</v>
      </c>
      <c r="BH2116" s="38">
        <f t="shared" ref="BH2116" si="50891">lunchAdjust(BG2111:BH2115)</f>
        <v>0</v>
      </c>
      <c r="BI2116" s="48" t="s">
        <v>0</v>
      </c>
      <c r="BJ2116" s="39">
        <f t="shared" ref="BJ2116" si="50892">SUMPRODUCT(BI2111:BI2115*BJ2111:BJ2115)</f>
        <v>0</v>
      </c>
      <c r="BK2116" s="46" t="s">
        <v>134</v>
      </c>
      <c r="BL2116" s="38">
        <f t="shared" ref="BL2116" si="50893">lunchAdjust(BK2111:BL2115)</f>
        <v>0</v>
      </c>
      <c r="BM2116" s="48" t="s">
        <v>0</v>
      </c>
      <c r="BN2116" s="39">
        <f t="shared" ref="BN2116" si="50894">SUMPRODUCT(BM2111:BM2115*BN2111:BN2115)</f>
        <v>0</v>
      </c>
      <c r="BO2116" s="46" t="s">
        <v>134</v>
      </c>
      <c r="BP2116" s="38">
        <f t="shared" ref="BP2116" si="50895">lunchAdjust(BO2111:BP2115)</f>
        <v>0</v>
      </c>
      <c r="BQ2116" s="48" t="s">
        <v>0</v>
      </c>
      <c r="BR2116" s="39">
        <f t="shared" ref="BR2116" si="50896">SUMPRODUCT(BQ2111:BQ2115*BR2111:BR2115)</f>
        <v>0</v>
      </c>
      <c r="BS2116" s="46" t="s">
        <v>134</v>
      </c>
      <c r="BT2116" s="38">
        <f t="shared" ref="BT2116" si="50897">lunchAdjust(BS2111:BT2115)</f>
        <v>0</v>
      </c>
      <c r="BU2116" s="48" t="s">
        <v>0</v>
      </c>
      <c r="BV2116" s="39">
        <f t="shared" ref="BV2116" si="50898">SUMPRODUCT(BU2111:BU2115*BV2111:BV2115)</f>
        <v>0</v>
      </c>
      <c r="BW2116" s="46" t="s">
        <v>134</v>
      </c>
      <c r="BX2116" s="38">
        <f t="shared" ref="BX2116" si="50899">lunchAdjust(BW2111:BX2115)</f>
        <v>0</v>
      </c>
      <c r="BY2116" s="48" t="s">
        <v>0</v>
      </c>
      <c r="BZ2116" s="39">
        <f t="shared" ref="BZ2116" si="50900">SUMPRODUCT(BY2111:BY2115*BZ2111:BZ2115)</f>
        <v>0</v>
      </c>
      <c r="CA2116" s="46" t="s">
        <v>134</v>
      </c>
      <c r="CB2116" s="38">
        <f t="shared" ref="CB2116" si="50901">lunchAdjust(CA2111:CB2115)</f>
        <v>0</v>
      </c>
      <c r="CC2116" s="48" t="s">
        <v>0</v>
      </c>
      <c r="CD2116" s="39">
        <f t="shared" ref="CD2116" si="50902">SUMPRODUCT(CC2111:CC2115*CD2111:CD2115)</f>
        <v>0</v>
      </c>
      <c r="CE2116" s="46" t="s">
        <v>134</v>
      </c>
      <c r="CF2116" s="38">
        <f t="shared" ref="CF2116" si="50903">lunchAdjust(CE2111:CF2115)</f>
        <v>0</v>
      </c>
      <c r="CG2116" s="48" t="s">
        <v>0</v>
      </c>
      <c r="CH2116" s="39">
        <f t="shared" ref="CH2116" si="50904">SUMPRODUCT(CG2111:CG2115*CH2111:CH2115)</f>
        <v>0</v>
      </c>
    </row>
    <row r="2117" spans="1:86" ht="15.75" thickBot="1" x14ac:dyDescent="0.3">
      <c r="A2117" s="58" t="s">
        <v>121</v>
      </c>
      <c r="B2117" s="59">
        <f t="shared" ref="B2117" ca="1" si="50905">roleHours(G2111:CH2117, "OUT")</f>
        <v>0</v>
      </c>
      <c r="C2117" s="54" t="s">
        <v>137</v>
      </c>
      <c r="D2117" s="22">
        <f t="shared" ref="D2117" ca="1" si="50906">roleHours(G2111:CH2117, "PTO")</f>
        <v>0</v>
      </c>
      <c r="E2117" s="23">
        <f t="shared" ref="E2117" ca="1" si="50907">E2116-B2112</f>
        <v>63.2</v>
      </c>
      <c r="F2117" s="52"/>
      <c r="G2117" s="47" t="s">
        <v>39</v>
      </c>
      <c r="H2117" s="40">
        <f t="shared" si="50044"/>
        <v>0</v>
      </c>
      <c r="I2117" s="49" t="s">
        <v>135</v>
      </c>
      <c r="J2117" s="41">
        <f t="shared" ref="J2117" si="50908">J2116*G$4</f>
        <v>0</v>
      </c>
      <c r="K2117" s="47" t="s">
        <v>39</v>
      </c>
      <c r="L2117" s="40">
        <f t="shared" ref="L2117" si="50909">SUMPRODUCT(M2111:M2115*(L2111:L2115="PTO"))+SUMPRODUCT(M2111:M2115*(L2111:L2115="HOL"))</f>
        <v>0</v>
      </c>
      <c r="M2117" s="49" t="s">
        <v>135</v>
      </c>
      <c r="N2117" s="41">
        <f t="shared" ref="N2117" si="50910">N2116*K$4</f>
        <v>0</v>
      </c>
      <c r="O2117" s="47" t="s">
        <v>39</v>
      </c>
      <c r="P2117" s="40">
        <f t="shared" ref="P2117" si="50911">SUMPRODUCT(Q2111:Q2115*(P2111:P2115="PTO"))+SUMPRODUCT(Q2111:Q2115*(P2111:P2115="HOL"))</f>
        <v>0</v>
      </c>
      <c r="Q2117" s="49" t="s">
        <v>135</v>
      </c>
      <c r="R2117" s="41">
        <f t="shared" ref="R2117" si="50912">R2116*O$4</f>
        <v>0</v>
      </c>
      <c r="S2117" s="47" t="s">
        <v>39</v>
      </c>
      <c r="T2117" s="40">
        <f t="shared" ref="T2117" si="50913">SUMPRODUCT(U2111:U2115*(T2111:T2115="PTO"))+SUMPRODUCT(U2111:U2115*(T2111:T2115="HOL"))</f>
        <v>0</v>
      </c>
      <c r="U2117" s="49" t="s">
        <v>135</v>
      </c>
      <c r="V2117" s="41">
        <f t="shared" ref="V2117" si="50914">V2116*S$4</f>
        <v>0</v>
      </c>
      <c r="W2117" s="47" t="s">
        <v>39</v>
      </c>
      <c r="X2117" s="40">
        <f t="shared" ref="X2117" si="50915">SUMPRODUCT(Y2111:Y2115*(X2111:X2115="PTO"))+SUMPRODUCT(Y2111:Y2115*(X2111:X2115="HOL"))</f>
        <v>0</v>
      </c>
      <c r="Y2117" s="49" t="s">
        <v>135</v>
      </c>
      <c r="Z2117" s="41">
        <f t="shared" ref="Z2117" si="50916">Z2116*W$4</f>
        <v>0</v>
      </c>
      <c r="AA2117" s="47" t="s">
        <v>39</v>
      </c>
      <c r="AB2117" s="40">
        <f t="shared" ref="AB2117" si="50917">SUMPRODUCT(AC2111:AC2115*(AB2111:AB2115="PTO"))+SUMPRODUCT(AC2111:AC2115*(AB2111:AB2115="HOL"))</f>
        <v>0</v>
      </c>
      <c r="AC2117" s="49" t="s">
        <v>135</v>
      </c>
      <c r="AD2117" s="41">
        <f t="shared" ref="AD2117" si="50918">AD2116*AA$4</f>
        <v>0</v>
      </c>
      <c r="AE2117" s="47" t="s">
        <v>39</v>
      </c>
      <c r="AF2117" s="40">
        <f t="shared" ref="AF2117" si="50919">SUMPRODUCT(AG2111:AG2115*(AF2111:AF2115="PTO"))+SUMPRODUCT(AG2111:AG2115*(AF2111:AF2115="HOL"))</f>
        <v>0</v>
      </c>
      <c r="AG2117" s="49" t="s">
        <v>135</v>
      </c>
      <c r="AH2117" s="41">
        <f t="shared" ref="AH2117" si="50920">AH2116*AE$4</f>
        <v>0</v>
      </c>
      <c r="AI2117" s="47" t="s">
        <v>39</v>
      </c>
      <c r="AJ2117" s="40">
        <f t="shared" ref="AJ2117" si="50921">SUMPRODUCT(AK2111:AK2115*(AJ2111:AJ2115="PTO"))+SUMPRODUCT(AK2111:AK2115*(AJ2111:AJ2115="HOL"))</f>
        <v>0</v>
      </c>
      <c r="AK2117" s="49" t="s">
        <v>135</v>
      </c>
      <c r="AL2117" s="41">
        <f>AL2116*AI$4</f>
        <v>0</v>
      </c>
      <c r="AM2117" s="47" t="s">
        <v>39</v>
      </c>
      <c r="AN2117" s="40">
        <f t="shared" ref="AN2117" si="50922">SUMPRODUCT(AO2111:AO2115*(AN2111:AN2115="PTO"))+SUMPRODUCT(AO2111:AO2115*(AN2111:AN2115="HOL"))</f>
        <v>0</v>
      </c>
      <c r="AO2117" s="49" t="s">
        <v>135</v>
      </c>
      <c r="AP2117" s="41">
        <f t="shared" ref="AP2117" si="50923">AP2116*AM$4</f>
        <v>0</v>
      </c>
      <c r="AQ2117" s="47" t="s">
        <v>39</v>
      </c>
      <c r="AR2117" s="40">
        <f t="shared" ref="AR2117" si="50924">SUMPRODUCT(AS2111:AS2115*(AR2111:AR2115="PTO"))+SUMPRODUCT(AS2111:AS2115*(AR2111:AR2115="HOL"))</f>
        <v>0</v>
      </c>
      <c r="AS2117" s="49" t="s">
        <v>135</v>
      </c>
      <c r="AT2117" s="41">
        <f t="shared" ref="AT2117" si="50925">AT2116*AQ$4</f>
        <v>0</v>
      </c>
      <c r="AU2117" s="47" t="s">
        <v>39</v>
      </c>
      <c r="AV2117" s="40">
        <f t="shared" ref="AV2117" si="50926">SUMPRODUCT(AW2111:AW2115*(AV2111:AV2115="PTO"))+SUMPRODUCT(AW2111:AW2115*(AV2111:AV2115="HOL"))</f>
        <v>0</v>
      </c>
      <c r="AW2117" s="49" t="s">
        <v>135</v>
      </c>
      <c r="AX2117" s="41">
        <f>AX2116*AU$4</f>
        <v>0</v>
      </c>
      <c r="AY2117" s="47" t="s">
        <v>39</v>
      </c>
      <c r="AZ2117" s="40">
        <f t="shared" ref="AZ2117" si="50927">SUMPRODUCT(BA2111:BA2115*(AZ2111:AZ2115="PTO"))+SUMPRODUCT(BA2111:BA2115*(AZ2111:AZ2115="HOL"))</f>
        <v>0</v>
      </c>
      <c r="BA2117" s="49" t="s">
        <v>135</v>
      </c>
      <c r="BB2117" s="41">
        <f>BB2116*AY$4</f>
        <v>0</v>
      </c>
      <c r="BC2117" s="47" t="s">
        <v>39</v>
      </c>
      <c r="BD2117" s="40">
        <f t="shared" ref="BD2117" si="50928">SUMPRODUCT(BE2111:BE2115*(BD2111:BD2115="PTO"))+SUMPRODUCT(BE2111:BE2115*(BD2111:BD2115="HOL"))</f>
        <v>0</v>
      </c>
      <c r="BE2117" s="49" t="s">
        <v>135</v>
      </c>
      <c r="BF2117" s="41">
        <f>BF2116*BC$4</f>
        <v>0</v>
      </c>
      <c r="BG2117" s="47" t="s">
        <v>39</v>
      </c>
      <c r="BH2117" s="40">
        <f t="shared" ref="BH2117" si="50929">SUMPRODUCT(BI2111:BI2115*(BH2111:BH2115="PTO"))+SUMPRODUCT(BI2111:BI2115*(BH2111:BH2115="HOL"))</f>
        <v>0</v>
      </c>
      <c r="BI2117" s="49" t="s">
        <v>135</v>
      </c>
      <c r="BJ2117" s="41">
        <f>BJ2116*BG$4</f>
        <v>0</v>
      </c>
      <c r="BK2117" s="47" t="s">
        <v>39</v>
      </c>
      <c r="BL2117" s="40">
        <f t="shared" ref="BL2117" si="50930">SUMPRODUCT(BM2111:BM2115*(BL2111:BL2115="PTO"))+SUMPRODUCT(BM2111:BM2115*(BL2111:BL2115="HOL"))</f>
        <v>0</v>
      </c>
      <c r="BM2117" s="49" t="s">
        <v>135</v>
      </c>
      <c r="BN2117" s="41">
        <f>BN2116*BK$4</f>
        <v>0</v>
      </c>
      <c r="BO2117" s="47" t="s">
        <v>39</v>
      </c>
      <c r="BP2117" s="40">
        <f t="shared" ref="BP2117" si="50931">SUMPRODUCT(BQ2111:BQ2115*(BP2111:BP2115="PTO"))+SUMPRODUCT(BQ2111:BQ2115*(BP2111:BP2115="HOL"))</f>
        <v>0</v>
      </c>
      <c r="BQ2117" s="49" t="s">
        <v>135</v>
      </c>
      <c r="BR2117" s="41">
        <f t="shared" ref="BR2117" si="50932">BR2116*BO$4</f>
        <v>0</v>
      </c>
      <c r="BS2117" s="47" t="s">
        <v>39</v>
      </c>
      <c r="BT2117" s="40">
        <f t="shared" ref="BT2117" si="50933">SUMPRODUCT(BU2111:BU2115*(BT2111:BT2115="PTO"))+SUMPRODUCT(BU2111:BU2115*(BT2111:BT2115="HOL"))</f>
        <v>0</v>
      </c>
      <c r="BU2117" s="49" t="s">
        <v>135</v>
      </c>
      <c r="BV2117" s="41">
        <f t="shared" ref="BV2117" si="50934">BV2116*BS$4</f>
        <v>0</v>
      </c>
      <c r="BW2117" s="47" t="s">
        <v>39</v>
      </c>
      <c r="BX2117" s="40">
        <f t="shared" ref="BX2117" si="50935">SUMPRODUCT(BY2111:BY2115*(BX2111:BX2115="PTO"))+SUMPRODUCT(BY2111:BY2115*(BX2111:BX2115="HOL"))</f>
        <v>0</v>
      </c>
      <c r="BY2117" s="49" t="s">
        <v>135</v>
      </c>
      <c r="BZ2117" s="41">
        <f t="shared" ref="BZ2117" si="50936">BZ2116*BW$4</f>
        <v>0</v>
      </c>
      <c r="CA2117" s="47" t="s">
        <v>39</v>
      </c>
      <c r="CB2117" s="40">
        <f t="shared" ref="CB2117" si="50937">SUMPRODUCT(CC2111:CC2115*(CB2111:CB2115="PTO"))+SUMPRODUCT(CC2111:CC2115*(CB2111:CB2115="HOL"))</f>
        <v>0</v>
      </c>
      <c r="CC2117" s="49" t="s">
        <v>135</v>
      </c>
      <c r="CD2117" s="41">
        <f t="shared" ref="CD2117" si="50938">CD2116*CA$4</f>
        <v>0</v>
      </c>
      <c r="CE2117" s="47" t="s">
        <v>39</v>
      </c>
      <c r="CF2117" s="40">
        <f t="shared" ref="CF2117" si="50939">SUMPRODUCT(CG2111:CG2115*(CF2111:CF2115="PTO"))+SUMPRODUCT(CG2111:CG2115*(CF2111:CF2115="HOL"))</f>
        <v>0</v>
      </c>
      <c r="CG2117" s="49" t="s">
        <v>135</v>
      </c>
      <c r="CH2117" s="41">
        <f t="shared" ref="CH2117" si="50940">CH2116*CE$4</f>
        <v>0</v>
      </c>
    </row>
    <row r="2118" spans="1:86" x14ac:dyDescent="0.25">
      <c r="A2118" s="70" t="s">
        <v>133</v>
      </c>
      <c r="B2118" s="71">
        <f t="shared" ref="B2118" ca="1" si="50941">D2118-B2119</f>
        <v>31.736442211243713</v>
      </c>
      <c r="C2118" s="72" t="s">
        <v>122</v>
      </c>
      <c r="D2118" s="71">
        <f>IFERROR(INDEX(Holidays[FTE], MATCH(Entry!E2118, Holidays[Date], 0)), 1)*8*INDEX(FTEguide[[1]:[12]], MATCH(Entry!E2119, FTEguide[Weekday], 0), IF(Entry!E2121&gt;0, Entry!E2121, MONTH(Entry!E2118)))</f>
        <v>79.736442211243713</v>
      </c>
      <c r="E2118" s="60">
        <f t="shared" si="49561"/>
        <v>44130</v>
      </c>
      <c r="F2118" s="50" t="s">
        <v>128</v>
      </c>
      <c r="G2118" s="34" t="s">
        <v>136</v>
      </c>
      <c r="H2118" s="35" t="s">
        <v>23</v>
      </c>
      <c r="I2118" s="42">
        <f t="shared" ref="I2118" si="50942">parseTime(G2118)-(H2123=INT(RIGHT($F2118, 1)))</f>
        <v>8</v>
      </c>
      <c r="J2118" s="43">
        <f t="shared" ref="J2118:J2122" si="50943">isClocked(H2118)</f>
        <v>1</v>
      </c>
      <c r="K2118" s="34" t="s">
        <v>136</v>
      </c>
      <c r="L2118" s="35" t="s">
        <v>23</v>
      </c>
      <c r="M2118" s="42">
        <f t="shared" ref="M2118" si="50944">parseTime(K2118)-(L2123=INT(RIGHT($F2118, 1)))</f>
        <v>8</v>
      </c>
      <c r="N2118" s="43">
        <f t="shared" ref="N2118:N2122" si="50945">isClocked(L2118)</f>
        <v>1</v>
      </c>
      <c r="O2118" s="34" t="s">
        <v>180</v>
      </c>
      <c r="P2118" s="35" t="s">
        <v>23</v>
      </c>
      <c r="Q2118" s="42">
        <f t="shared" ref="Q2118" si="50946">parseTime(O2118)-(P2123=INT(RIGHT($F2118, 1)))</f>
        <v>8</v>
      </c>
      <c r="R2118" s="43">
        <f t="shared" ref="R2118:R2122" si="50947">isClocked(P2118)</f>
        <v>1</v>
      </c>
      <c r="S2118" s="34" t="s">
        <v>150</v>
      </c>
      <c r="T2118" s="35" t="s">
        <v>23</v>
      </c>
      <c r="U2118" s="42">
        <f t="shared" ref="U2118" si="50948">parseTime(S2118)-(T2123=INT(RIGHT($F2118, 1)))</f>
        <v>8</v>
      </c>
      <c r="V2118" s="43">
        <f t="shared" ref="V2118:V2122" si="50949">isClocked(T2118)</f>
        <v>1</v>
      </c>
      <c r="W2118" s="34"/>
      <c r="X2118" s="35"/>
      <c r="Y2118" s="42">
        <f t="shared" ref="Y2118" si="50950">parseTime(W2118)-(X2123=INT(RIGHT($F2118, 1)))</f>
        <v>0</v>
      </c>
      <c r="Z2118" s="43">
        <f t="shared" ref="Z2118:Z2122" si="50951">isClocked(X2118)</f>
        <v>0</v>
      </c>
      <c r="AA2118" s="34" t="s">
        <v>136</v>
      </c>
      <c r="AB2118" s="35" t="s">
        <v>23</v>
      </c>
      <c r="AC2118" s="42">
        <f t="shared" ref="AC2118" si="50952">parseTime(AA2118)-(AB2123=INT(RIGHT($F2118, 1)))</f>
        <v>8</v>
      </c>
      <c r="AD2118" s="43">
        <f t="shared" ref="AD2118:AD2122" si="50953">isClocked(AB2118)</f>
        <v>1</v>
      </c>
      <c r="AE2118" s="34"/>
      <c r="AF2118" s="35"/>
      <c r="AG2118" s="42">
        <f t="shared" ref="AG2118" si="50954">parseTime(AE2118)-(AF2123=INT(RIGHT($F2118, 1)))</f>
        <v>0</v>
      </c>
      <c r="AH2118" s="43">
        <f t="shared" ref="AH2118:AH2122" si="50955">isClocked(AF2118)</f>
        <v>0</v>
      </c>
      <c r="AI2118" s="34"/>
      <c r="AJ2118" s="35"/>
      <c r="AK2118" s="42">
        <f>parseTime(AI2118)-(AJ2123=INT(RIGHT($F2118, 1)))</f>
        <v>0</v>
      </c>
      <c r="AL2118" s="43">
        <f t="shared" ref="AL2118:AL2122" si="50956">isClocked(AJ2118)</f>
        <v>0</v>
      </c>
      <c r="AM2118" s="34"/>
      <c r="AN2118" s="35"/>
      <c r="AO2118" s="42">
        <f t="shared" ref="AO2118" si="50957">parseTime(AM2118)-(AN2123=INT(RIGHT($F2118, 1)))</f>
        <v>0</v>
      </c>
      <c r="AP2118" s="43">
        <f t="shared" ref="AP2118:AP2122" si="50958">isClocked(AN2118)</f>
        <v>0</v>
      </c>
      <c r="AQ2118" s="34"/>
      <c r="AR2118" s="35"/>
      <c r="AS2118" s="42">
        <f t="shared" ref="AS2118" si="50959">parseTime(AQ2118)-(AR2123=INT(RIGHT($F2118, 1)))</f>
        <v>0</v>
      </c>
      <c r="AT2118" s="43">
        <f t="shared" ref="AT2118:AT2122" si="50960">isClocked(AR2118)</f>
        <v>0</v>
      </c>
      <c r="AU2118" s="34"/>
      <c r="AV2118" s="35"/>
      <c r="AW2118" s="42">
        <f>parseTime(AU2118)-(AV2123=INT(RIGHT($F2118, 1)))</f>
        <v>0</v>
      </c>
      <c r="AX2118" s="43">
        <f t="shared" ref="AX2118:AX2122" si="50961">isClocked(AV2118)</f>
        <v>0</v>
      </c>
      <c r="AY2118" s="34"/>
      <c r="AZ2118" s="35"/>
      <c r="BA2118" s="42">
        <f>parseTime(AY2118)-(AZ2123=INT(RIGHT($F2118, 1)))</f>
        <v>0</v>
      </c>
      <c r="BB2118" s="43">
        <f t="shared" ref="BB2118:BB2122" si="50962">isClocked(AZ2118)</f>
        <v>0</v>
      </c>
      <c r="BC2118" s="34"/>
      <c r="BD2118" s="35"/>
      <c r="BE2118" s="42">
        <f>parseTime(BC2118)-(BD2123=INT(RIGHT($F2118, 1)))</f>
        <v>0</v>
      </c>
      <c r="BF2118" s="43">
        <f t="shared" ref="BF2118:BF2122" si="50963">isClocked(BD2118)</f>
        <v>0</v>
      </c>
      <c r="BG2118" s="34"/>
      <c r="BH2118" s="35"/>
      <c r="BI2118" s="42">
        <f>parseTime(BG2118)-(BH2123=INT(RIGHT($F2118, 1)))</f>
        <v>0</v>
      </c>
      <c r="BJ2118" s="43">
        <f t="shared" ref="BJ2118:BJ2122" si="50964">isClocked(BH2118)</f>
        <v>0</v>
      </c>
      <c r="BK2118" s="34"/>
      <c r="BL2118" s="35"/>
      <c r="BM2118" s="42">
        <f>parseTime(BK2118)-(BL2123=INT(RIGHT($F2118, 1)))</f>
        <v>0</v>
      </c>
      <c r="BN2118" s="43">
        <f t="shared" ref="BN2118:BN2122" si="50965">isClocked(BL2118)</f>
        <v>0</v>
      </c>
      <c r="BO2118" s="34" t="s">
        <v>150</v>
      </c>
      <c r="BP2118" s="35" t="s">
        <v>23</v>
      </c>
      <c r="BQ2118" s="42">
        <f t="shared" ref="BQ2118" si="50966">parseTime(BO2118)-(BP2123=INT(RIGHT($F2118, 1)))</f>
        <v>8</v>
      </c>
      <c r="BR2118" s="43">
        <f t="shared" ref="BR2118:BR2122" si="50967">isClocked(BP2118)</f>
        <v>1</v>
      </c>
      <c r="BS2118" s="34"/>
      <c r="BT2118" s="35"/>
      <c r="BU2118" s="42">
        <f t="shared" ref="BU2118" si="50968">parseTime(BS2118)-(BT2123=INT(RIGHT($F2118, 1)))</f>
        <v>0</v>
      </c>
      <c r="BV2118" s="43">
        <f t="shared" ref="BV2118:BV2122" si="50969">isClocked(BT2118)</f>
        <v>0</v>
      </c>
      <c r="BW2118" s="34"/>
      <c r="BX2118" s="35"/>
      <c r="BY2118" s="42">
        <f t="shared" ref="BY2118" si="50970">parseTime(BW2118)-(BX2123=INT(RIGHT($F2118, 1)))</f>
        <v>0</v>
      </c>
      <c r="BZ2118" s="43">
        <f t="shared" ref="BZ2118:BZ2122" si="50971">isClocked(BX2118)</f>
        <v>0</v>
      </c>
      <c r="CA2118" s="34"/>
      <c r="CB2118" s="35"/>
      <c r="CC2118" s="42">
        <f t="shared" ref="CC2118" si="50972">parseTime(CA2118)-(CB2123=INT(RIGHT($F2118, 1)))</f>
        <v>0</v>
      </c>
      <c r="CD2118" s="43">
        <f t="shared" ref="CD2118:CD2122" si="50973">isClocked(CB2118)</f>
        <v>0</v>
      </c>
      <c r="CE2118" s="34"/>
      <c r="CF2118" s="35"/>
      <c r="CG2118" s="42">
        <f t="shared" ref="CG2118" si="50974">parseTime(CE2118)-(CF2123=INT(RIGHT($F2118, 1)))</f>
        <v>0</v>
      </c>
      <c r="CH2118" s="43">
        <f t="shared" ref="CH2118:CH2122" si="50975">isClocked(CF2118)</f>
        <v>0</v>
      </c>
    </row>
    <row r="2119" spans="1:86" x14ac:dyDescent="0.25">
      <c r="A2119" s="56" t="s">
        <v>0</v>
      </c>
      <c r="B2119" s="57">
        <f t="shared" ca="1" si="50802"/>
        <v>48</v>
      </c>
      <c r="C2119" s="14" t="s">
        <v>252</v>
      </c>
      <c r="D2119" s="14">
        <f t="shared" si="50285"/>
        <v>53.7</v>
      </c>
      <c r="E2119" s="55" t="str">
        <f t="shared" si="50803"/>
        <v>Monday</v>
      </c>
      <c r="F2119" s="51" t="s">
        <v>129</v>
      </c>
      <c r="G2119" s="36"/>
      <c r="H2119" s="37"/>
      <c r="I2119" s="44">
        <f t="shared" ref="I2119" si="50976">parseTime(G2119)-(H2123=INT(RIGHT($F2119, 1)))</f>
        <v>0</v>
      </c>
      <c r="J2119" s="45">
        <f t="shared" si="50943"/>
        <v>0</v>
      </c>
      <c r="K2119" s="36"/>
      <c r="L2119" s="37"/>
      <c r="M2119" s="44">
        <f t="shared" ref="M2119" si="50977">parseTime(K2119)-(L2123=INT(RIGHT($F2119, 1)))</f>
        <v>0</v>
      </c>
      <c r="N2119" s="45">
        <f t="shared" si="50945"/>
        <v>0</v>
      </c>
      <c r="O2119" s="36"/>
      <c r="P2119" s="37"/>
      <c r="Q2119" s="44">
        <f t="shared" ref="Q2119" si="50978">parseTime(O2119)-(P2123=INT(RIGHT($F2119, 1)))</f>
        <v>0</v>
      </c>
      <c r="R2119" s="45">
        <f t="shared" si="50947"/>
        <v>0</v>
      </c>
      <c r="S2119" s="36"/>
      <c r="T2119" s="37"/>
      <c r="U2119" s="44">
        <f t="shared" ref="U2119" si="50979">parseTime(S2119)-(T2123=INT(RIGHT($F2119, 1)))</f>
        <v>0</v>
      </c>
      <c r="V2119" s="45">
        <f t="shared" si="50949"/>
        <v>0</v>
      </c>
      <c r="W2119" s="36"/>
      <c r="X2119" s="37"/>
      <c r="Y2119" s="44">
        <f t="shared" ref="Y2119" si="50980">parseTime(W2119)-(X2123=INT(RIGHT($F2119, 1)))</f>
        <v>0</v>
      </c>
      <c r="Z2119" s="45">
        <f t="shared" si="50951"/>
        <v>0</v>
      </c>
      <c r="AA2119" s="36"/>
      <c r="AB2119" s="37"/>
      <c r="AC2119" s="44">
        <f t="shared" ref="AC2119" si="50981">parseTime(AA2119)-(AB2123=INT(RIGHT($F2119, 1)))</f>
        <v>0</v>
      </c>
      <c r="AD2119" s="45">
        <f t="shared" si="50953"/>
        <v>0</v>
      </c>
      <c r="AE2119" s="36"/>
      <c r="AF2119" s="37"/>
      <c r="AG2119" s="44">
        <f t="shared" ref="AG2119" si="50982">parseTime(AE2119)-(AF2123=INT(RIGHT($F2119, 1)))</f>
        <v>0</v>
      </c>
      <c r="AH2119" s="45">
        <f t="shared" si="50955"/>
        <v>0</v>
      </c>
      <c r="AI2119" s="36"/>
      <c r="AJ2119" s="37"/>
      <c r="AK2119" s="44">
        <f>parseTime(AI2119)-(AJ2123=INT(RIGHT($F2119, 1)))</f>
        <v>0</v>
      </c>
      <c r="AL2119" s="45">
        <f t="shared" si="50956"/>
        <v>0</v>
      </c>
      <c r="AM2119" s="36"/>
      <c r="AN2119" s="37"/>
      <c r="AO2119" s="44">
        <f t="shared" ref="AO2119" si="50983">parseTime(AM2119)-(AN2123=INT(RIGHT($F2119, 1)))</f>
        <v>0</v>
      </c>
      <c r="AP2119" s="45">
        <f t="shared" si="50958"/>
        <v>0</v>
      </c>
      <c r="AQ2119" s="36"/>
      <c r="AR2119" s="37"/>
      <c r="AS2119" s="44">
        <f t="shared" ref="AS2119" si="50984">parseTime(AQ2119)-(AR2123=INT(RIGHT($F2119, 1)))</f>
        <v>0</v>
      </c>
      <c r="AT2119" s="45">
        <f t="shared" si="50960"/>
        <v>0</v>
      </c>
      <c r="AU2119" s="36"/>
      <c r="AV2119" s="37"/>
      <c r="AW2119" s="44">
        <f>parseTime(AU2119)-(AV2123=INT(RIGHT($F2119, 1)))</f>
        <v>0</v>
      </c>
      <c r="AX2119" s="45">
        <f t="shared" si="50961"/>
        <v>0</v>
      </c>
      <c r="AY2119" s="36"/>
      <c r="AZ2119" s="37"/>
      <c r="BA2119" s="44">
        <f>parseTime(AY2119)-(AZ2123=INT(RIGHT($F2119, 1)))</f>
        <v>0</v>
      </c>
      <c r="BB2119" s="45">
        <f t="shared" si="50962"/>
        <v>0</v>
      </c>
      <c r="BC2119" s="36"/>
      <c r="BD2119" s="37"/>
      <c r="BE2119" s="44">
        <f>parseTime(BC2119)-(BD2123=INT(RIGHT($F2119, 1)))</f>
        <v>0</v>
      </c>
      <c r="BF2119" s="45">
        <f t="shared" si="50963"/>
        <v>0</v>
      </c>
      <c r="BG2119" s="36"/>
      <c r="BH2119" s="37"/>
      <c r="BI2119" s="44">
        <f>parseTime(BG2119)-(BH2123=INT(RIGHT($F2119, 1)))</f>
        <v>0</v>
      </c>
      <c r="BJ2119" s="45">
        <f t="shared" si="50964"/>
        <v>0</v>
      </c>
      <c r="BK2119" s="36"/>
      <c r="BL2119" s="37"/>
      <c r="BM2119" s="44">
        <f>parseTime(BK2119)-(BL2123=INT(RIGHT($F2119, 1)))</f>
        <v>0</v>
      </c>
      <c r="BN2119" s="45">
        <f t="shared" si="50965"/>
        <v>0</v>
      </c>
      <c r="BO2119" s="36"/>
      <c r="BP2119" s="37"/>
      <c r="BQ2119" s="44">
        <f t="shared" ref="BQ2119" si="50985">parseTime(BO2119)-(BP2123=INT(RIGHT($F2119, 1)))</f>
        <v>0</v>
      </c>
      <c r="BR2119" s="45">
        <f t="shared" si="50967"/>
        <v>0</v>
      </c>
      <c r="BS2119" s="36"/>
      <c r="BT2119" s="37"/>
      <c r="BU2119" s="44">
        <f t="shared" ref="BU2119" si="50986">parseTime(BS2119)-(BT2123=INT(RIGHT($F2119, 1)))</f>
        <v>0</v>
      </c>
      <c r="BV2119" s="45">
        <f t="shared" si="50969"/>
        <v>0</v>
      </c>
      <c r="BW2119" s="36"/>
      <c r="BX2119" s="37"/>
      <c r="BY2119" s="44">
        <f t="shared" ref="BY2119" si="50987">parseTime(BW2119)-(BX2123=INT(RIGHT($F2119, 1)))</f>
        <v>0</v>
      </c>
      <c r="BZ2119" s="45">
        <f t="shared" si="50971"/>
        <v>0</v>
      </c>
      <c r="CA2119" s="36"/>
      <c r="CB2119" s="37"/>
      <c r="CC2119" s="44">
        <f t="shared" ref="CC2119" si="50988">parseTime(CA2119)-(CB2123=INT(RIGHT($F2119, 1)))</f>
        <v>0</v>
      </c>
      <c r="CD2119" s="45">
        <f t="shared" si="50973"/>
        <v>0</v>
      </c>
      <c r="CE2119" s="36"/>
      <c r="CF2119" s="37"/>
      <c r="CG2119" s="44">
        <f t="shared" ref="CG2119" si="50989">parseTime(CE2119)-(CF2123=INT(RIGHT($F2119, 1)))</f>
        <v>0</v>
      </c>
      <c r="CH2119" s="45">
        <f t="shared" si="50975"/>
        <v>0</v>
      </c>
    </row>
    <row r="2120" spans="1:86" x14ac:dyDescent="0.25">
      <c r="A2120" s="56" t="s">
        <v>117</v>
      </c>
      <c r="B2120" s="57">
        <f t="shared" ref="B2120" ca="1" si="50990">roleHours(G2118:CH2124, "MFD")</f>
        <v>48</v>
      </c>
      <c r="C2120" s="14">
        <f t="shared" ref="C2120:C2123" ca="1" si="50991">B2120/8</f>
        <v>6</v>
      </c>
      <c r="D2120" s="14">
        <f t="shared" ref="D2120" ca="1" si="50992">B2119-D2119</f>
        <v>-5.7000000000000028</v>
      </c>
      <c r="E2120" s="20" t="s">
        <v>127</v>
      </c>
      <c r="F2120" s="51" t="s">
        <v>130</v>
      </c>
      <c r="G2120" s="36"/>
      <c r="H2120" s="37"/>
      <c r="I2120" s="44">
        <f t="shared" ref="I2120" si="50993">parseTime(G2120)-(H2123=INT(RIGHT($F2120, 1)))</f>
        <v>0</v>
      </c>
      <c r="J2120" s="45">
        <f t="shared" si="50943"/>
        <v>0</v>
      </c>
      <c r="K2120" s="36"/>
      <c r="L2120" s="37"/>
      <c r="M2120" s="44">
        <f t="shared" ref="M2120" si="50994">parseTime(K2120)-(L2123=INT(RIGHT($F2120, 1)))</f>
        <v>0</v>
      </c>
      <c r="N2120" s="45">
        <f t="shared" si="50945"/>
        <v>0</v>
      </c>
      <c r="O2120" s="36"/>
      <c r="P2120" s="37"/>
      <c r="Q2120" s="44">
        <f t="shared" ref="Q2120" si="50995">parseTime(O2120)-(P2123=INT(RIGHT($F2120, 1)))</f>
        <v>0</v>
      </c>
      <c r="R2120" s="45">
        <f t="shared" si="50947"/>
        <v>0</v>
      </c>
      <c r="S2120" s="36"/>
      <c r="T2120" s="37"/>
      <c r="U2120" s="44">
        <f t="shared" ref="U2120" si="50996">parseTime(S2120)-(T2123=INT(RIGHT($F2120, 1)))</f>
        <v>0</v>
      </c>
      <c r="V2120" s="45">
        <f t="shared" si="50949"/>
        <v>0</v>
      </c>
      <c r="W2120" s="36"/>
      <c r="X2120" s="37"/>
      <c r="Y2120" s="44">
        <f t="shared" ref="Y2120" si="50997">parseTime(W2120)-(X2123=INT(RIGHT($F2120, 1)))</f>
        <v>0</v>
      </c>
      <c r="Z2120" s="45">
        <f t="shared" si="50951"/>
        <v>0</v>
      </c>
      <c r="AA2120" s="36"/>
      <c r="AB2120" s="37"/>
      <c r="AC2120" s="44">
        <f t="shared" ref="AC2120" si="50998">parseTime(AA2120)-(AB2123=INT(RIGHT($F2120, 1)))</f>
        <v>0</v>
      </c>
      <c r="AD2120" s="45">
        <f t="shared" si="50953"/>
        <v>0</v>
      </c>
      <c r="AE2120" s="36"/>
      <c r="AF2120" s="37"/>
      <c r="AG2120" s="44">
        <f t="shared" ref="AG2120" si="50999">parseTime(AE2120)-(AF2123=INT(RIGHT($F2120, 1)))</f>
        <v>0</v>
      </c>
      <c r="AH2120" s="45">
        <f t="shared" si="50955"/>
        <v>0</v>
      </c>
      <c r="AI2120" s="36"/>
      <c r="AJ2120" s="37"/>
      <c r="AK2120" s="44">
        <f>parseTime(AI2120)-(AJ2123=INT(RIGHT($F2120, 1)))</f>
        <v>0</v>
      </c>
      <c r="AL2120" s="45">
        <f t="shared" si="50956"/>
        <v>0</v>
      </c>
      <c r="AM2120" s="36"/>
      <c r="AN2120" s="37"/>
      <c r="AO2120" s="44">
        <f t="shared" ref="AO2120" si="51000">parseTime(AM2120)-(AN2123=INT(RIGHT($F2120, 1)))</f>
        <v>0</v>
      </c>
      <c r="AP2120" s="45">
        <f t="shared" si="50958"/>
        <v>0</v>
      </c>
      <c r="AQ2120" s="36"/>
      <c r="AR2120" s="37"/>
      <c r="AS2120" s="44">
        <f t="shared" ref="AS2120" si="51001">parseTime(AQ2120)-(AR2123=INT(RIGHT($F2120, 1)))</f>
        <v>0</v>
      </c>
      <c r="AT2120" s="45">
        <f t="shared" si="50960"/>
        <v>0</v>
      </c>
      <c r="AU2120" s="36"/>
      <c r="AV2120" s="37"/>
      <c r="AW2120" s="44">
        <f>parseTime(AU2120)-(AV2123=INT(RIGHT($F2120, 1)))</f>
        <v>0</v>
      </c>
      <c r="AX2120" s="45">
        <f t="shared" si="50961"/>
        <v>0</v>
      </c>
      <c r="AY2120" s="36"/>
      <c r="AZ2120" s="37"/>
      <c r="BA2120" s="44">
        <f>parseTime(AY2120)-(AZ2123=INT(RIGHT($F2120, 1)))</f>
        <v>0</v>
      </c>
      <c r="BB2120" s="45">
        <f t="shared" si="50962"/>
        <v>0</v>
      </c>
      <c r="BC2120" s="36"/>
      <c r="BD2120" s="37"/>
      <c r="BE2120" s="44">
        <f>parseTime(BC2120)-(BD2123=INT(RIGHT($F2120, 1)))</f>
        <v>0</v>
      </c>
      <c r="BF2120" s="45">
        <f t="shared" si="50963"/>
        <v>0</v>
      </c>
      <c r="BG2120" s="36"/>
      <c r="BH2120" s="37"/>
      <c r="BI2120" s="44">
        <f>parseTime(BG2120)-(BH2123=INT(RIGHT($F2120, 1)))</f>
        <v>0</v>
      </c>
      <c r="BJ2120" s="45">
        <f t="shared" si="50964"/>
        <v>0</v>
      </c>
      <c r="BK2120" s="36"/>
      <c r="BL2120" s="37"/>
      <c r="BM2120" s="44">
        <f>parseTime(BK2120)-(BL2123=INT(RIGHT($F2120, 1)))</f>
        <v>0</v>
      </c>
      <c r="BN2120" s="45">
        <f t="shared" si="50965"/>
        <v>0</v>
      </c>
      <c r="BO2120" s="36"/>
      <c r="BP2120" s="37"/>
      <c r="BQ2120" s="44">
        <f t="shared" ref="BQ2120" si="51002">parseTime(BO2120)-(BP2123=INT(RIGHT($F2120, 1)))</f>
        <v>0</v>
      </c>
      <c r="BR2120" s="45">
        <f t="shared" si="50967"/>
        <v>0</v>
      </c>
      <c r="BS2120" s="36"/>
      <c r="BT2120" s="37"/>
      <c r="BU2120" s="44">
        <f t="shared" ref="BU2120" si="51003">parseTime(BS2120)-(BT2123=INT(RIGHT($F2120, 1)))</f>
        <v>0</v>
      </c>
      <c r="BV2120" s="45">
        <f t="shared" si="50969"/>
        <v>0</v>
      </c>
      <c r="BW2120" s="36"/>
      <c r="BX2120" s="37"/>
      <c r="BY2120" s="44">
        <f t="shared" ref="BY2120" si="51004">parseTime(BW2120)-(BX2123=INT(RIGHT($F2120, 1)))</f>
        <v>0</v>
      </c>
      <c r="BZ2120" s="45">
        <f t="shared" si="50971"/>
        <v>0</v>
      </c>
      <c r="CA2120" s="36"/>
      <c r="CB2120" s="37"/>
      <c r="CC2120" s="44">
        <f t="shared" ref="CC2120" si="51005">parseTime(CA2120)-(CB2123=INT(RIGHT($F2120, 1)))</f>
        <v>0</v>
      </c>
      <c r="CD2120" s="45">
        <f t="shared" si="50973"/>
        <v>0</v>
      </c>
      <c r="CE2120" s="36"/>
      <c r="CF2120" s="37"/>
      <c r="CG2120" s="44">
        <f t="shared" ref="CG2120" si="51006">parseTime(CE2120)-(CF2123=INT(RIGHT($F2120, 1)))</f>
        <v>0</v>
      </c>
      <c r="CH2120" s="45">
        <f t="shared" si="50975"/>
        <v>0</v>
      </c>
    </row>
    <row r="2121" spans="1:86" x14ac:dyDescent="0.25">
      <c r="A2121" s="56"/>
      <c r="B2121" s="57"/>
      <c r="C2121" s="14">
        <f t="shared" si="50991"/>
        <v>0</v>
      </c>
      <c r="D2121" s="14" t="s">
        <v>259</v>
      </c>
      <c r="E2121" s="20">
        <v>4.25</v>
      </c>
      <c r="F2121" s="51" t="s">
        <v>131</v>
      </c>
      <c r="G2121" s="36"/>
      <c r="H2121" s="37"/>
      <c r="I2121" s="44">
        <f t="shared" ref="I2121" si="51007">parseTime(G2121)-(H2123=INT(RIGHT($F2121, 1)))</f>
        <v>0</v>
      </c>
      <c r="J2121" s="45">
        <f t="shared" si="50943"/>
        <v>0</v>
      </c>
      <c r="K2121" s="36"/>
      <c r="L2121" s="37"/>
      <c r="M2121" s="44">
        <f t="shared" ref="M2121" si="51008">parseTime(K2121)-(L2123=INT(RIGHT($F2121, 1)))</f>
        <v>0</v>
      </c>
      <c r="N2121" s="45">
        <f t="shared" si="50945"/>
        <v>0</v>
      </c>
      <c r="O2121" s="36"/>
      <c r="P2121" s="37"/>
      <c r="Q2121" s="44">
        <f t="shared" ref="Q2121" si="51009">parseTime(O2121)-(P2123=INT(RIGHT($F2121, 1)))</f>
        <v>0</v>
      </c>
      <c r="R2121" s="45">
        <f t="shared" si="50947"/>
        <v>0</v>
      </c>
      <c r="S2121" s="36"/>
      <c r="T2121" s="37"/>
      <c r="U2121" s="44">
        <f t="shared" ref="U2121" si="51010">parseTime(S2121)-(T2123=INT(RIGHT($F2121, 1)))</f>
        <v>0</v>
      </c>
      <c r="V2121" s="45">
        <f t="shared" si="50949"/>
        <v>0</v>
      </c>
      <c r="W2121" s="36"/>
      <c r="X2121" s="37"/>
      <c r="Y2121" s="44">
        <f t="shared" ref="Y2121" si="51011">parseTime(W2121)-(X2123=INT(RIGHT($F2121, 1)))</f>
        <v>0</v>
      </c>
      <c r="Z2121" s="45">
        <f t="shared" si="50951"/>
        <v>0</v>
      </c>
      <c r="AA2121" s="36"/>
      <c r="AB2121" s="37"/>
      <c r="AC2121" s="44">
        <f t="shared" ref="AC2121" si="51012">parseTime(AA2121)-(AB2123=INT(RIGHT($F2121, 1)))</f>
        <v>0</v>
      </c>
      <c r="AD2121" s="45">
        <f t="shared" si="50953"/>
        <v>0</v>
      </c>
      <c r="AE2121" s="36"/>
      <c r="AF2121" s="37"/>
      <c r="AG2121" s="44">
        <f t="shared" ref="AG2121" si="51013">parseTime(AE2121)-(AF2123=INT(RIGHT($F2121, 1)))</f>
        <v>0</v>
      </c>
      <c r="AH2121" s="45">
        <f t="shared" si="50955"/>
        <v>0</v>
      </c>
      <c r="AI2121" s="36"/>
      <c r="AJ2121" s="37"/>
      <c r="AK2121" s="44">
        <f>parseTime(AI2121)-(AJ2123=INT(RIGHT($F2121, 1)))</f>
        <v>0</v>
      </c>
      <c r="AL2121" s="45">
        <f t="shared" si="50956"/>
        <v>0</v>
      </c>
      <c r="AM2121" s="36"/>
      <c r="AN2121" s="37"/>
      <c r="AO2121" s="44">
        <f t="shared" ref="AO2121" si="51014">parseTime(AM2121)-(AN2123=INT(RIGHT($F2121, 1)))</f>
        <v>0</v>
      </c>
      <c r="AP2121" s="45">
        <f t="shared" si="50958"/>
        <v>0</v>
      </c>
      <c r="AQ2121" s="36"/>
      <c r="AR2121" s="37"/>
      <c r="AS2121" s="44">
        <f t="shared" ref="AS2121" si="51015">parseTime(AQ2121)-(AR2123=INT(RIGHT($F2121, 1)))</f>
        <v>0</v>
      </c>
      <c r="AT2121" s="45">
        <f t="shared" si="50960"/>
        <v>0</v>
      </c>
      <c r="AU2121" s="36"/>
      <c r="AV2121" s="37"/>
      <c r="AW2121" s="44">
        <f>parseTime(AU2121)-(AV2123=INT(RIGHT($F2121, 1)))</f>
        <v>0</v>
      </c>
      <c r="AX2121" s="45">
        <f t="shared" si="50961"/>
        <v>0</v>
      </c>
      <c r="AY2121" s="36"/>
      <c r="AZ2121" s="37"/>
      <c r="BA2121" s="44">
        <f>parseTime(AY2121)-(AZ2123=INT(RIGHT($F2121, 1)))</f>
        <v>0</v>
      </c>
      <c r="BB2121" s="45">
        <f t="shared" si="50962"/>
        <v>0</v>
      </c>
      <c r="BC2121" s="36"/>
      <c r="BD2121" s="37"/>
      <c r="BE2121" s="44">
        <f>parseTime(BC2121)-(BD2123=INT(RIGHT($F2121, 1)))</f>
        <v>0</v>
      </c>
      <c r="BF2121" s="45">
        <f t="shared" si="50963"/>
        <v>0</v>
      </c>
      <c r="BG2121" s="36"/>
      <c r="BH2121" s="37"/>
      <c r="BI2121" s="44">
        <f>parseTime(BG2121)-(BH2123=INT(RIGHT($F2121, 1)))</f>
        <v>0</v>
      </c>
      <c r="BJ2121" s="45">
        <f t="shared" si="50964"/>
        <v>0</v>
      </c>
      <c r="BK2121" s="36"/>
      <c r="BL2121" s="37"/>
      <c r="BM2121" s="44">
        <f>parseTime(BK2121)-(BL2123=INT(RIGHT($F2121, 1)))</f>
        <v>0</v>
      </c>
      <c r="BN2121" s="45">
        <f t="shared" si="50965"/>
        <v>0</v>
      </c>
      <c r="BO2121" s="36"/>
      <c r="BP2121" s="37"/>
      <c r="BQ2121" s="44">
        <f t="shared" ref="BQ2121" si="51016">parseTime(BO2121)-(BP2123=INT(RIGHT($F2121, 1)))</f>
        <v>0</v>
      </c>
      <c r="BR2121" s="45">
        <f t="shared" si="50967"/>
        <v>0</v>
      </c>
      <c r="BS2121" s="36"/>
      <c r="BT2121" s="37"/>
      <c r="BU2121" s="44">
        <f t="shared" ref="BU2121" si="51017">parseTime(BS2121)-(BT2123=INT(RIGHT($F2121, 1)))</f>
        <v>0</v>
      </c>
      <c r="BV2121" s="45">
        <f t="shared" si="50969"/>
        <v>0</v>
      </c>
      <c r="BW2121" s="36"/>
      <c r="BX2121" s="37"/>
      <c r="BY2121" s="44">
        <f t="shared" ref="BY2121" si="51018">parseTime(BW2121)-(BX2123=INT(RIGHT($F2121, 1)))</f>
        <v>0</v>
      </c>
      <c r="BZ2121" s="45">
        <f t="shared" si="50971"/>
        <v>0</v>
      </c>
      <c r="CA2121" s="36"/>
      <c r="CB2121" s="37"/>
      <c r="CC2121" s="44">
        <f t="shared" ref="CC2121" si="51019">parseTime(CA2121)-(CB2123=INT(RIGHT($F2121, 1)))</f>
        <v>0</v>
      </c>
      <c r="CD2121" s="45">
        <f t="shared" si="50973"/>
        <v>0</v>
      </c>
      <c r="CE2121" s="36"/>
      <c r="CF2121" s="37"/>
      <c r="CG2121" s="44">
        <f t="shared" ref="CG2121" si="51020">parseTime(CE2121)-(CF2123=INT(RIGHT($F2121, 1)))</f>
        <v>0</v>
      </c>
      <c r="CH2121" s="45">
        <f t="shared" si="50975"/>
        <v>0</v>
      </c>
    </row>
    <row r="2122" spans="1:86" x14ac:dyDescent="0.25">
      <c r="A2122" s="56" t="s">
        <v>119</v>
      </c>
      <c r="B2122" s="57">
        <f t="shared" ref="B2122" ca="1" si="51021">roleHours(G2118:CH2124, "MCC")</f>
        <v>0</v>
      </c>
      <c r="C2122" s="14">
        <f t="shared" ca="1" si="50991"/>
        <v>0</v>
      </c>
      <c r="D2122" s="14" t="s">
        <v>260</v>
      </c>
      <c r="E2122" s="20">
        <v>4.6500000000000004</v>
      </c>
      <c r="F2122" s="51" t="s">
        <v>132</v>
      </c>
      <c r="G2122" s="36"/>
      <c r="H2122" s="37"/>
      <c r="I2122" s="44">
        <f t="shared" ref="I2122" si="51022">parseTime(G2122)-(H2123=INT(RIGHT($F2122, 1)))</f>
        <v>0</v>
      </c>
      <c r="J2122" s="45">
        <f t="shared" si="50943"/>
        <v>0</v>
      </c>
      <c r="K2122" s="36"/>
      <c r="L2122" s="37"/>
      <c r="M2122" s="44">
        <f t="shared" ref="M2122" si="51023">parseTime(K2122)-(L2123=INT(RIGHT($F2122, 1)))</f>
        <v>0</v>
      </c>
      <c r="N2122" s="45">
        <f t="shared" si="50945"/>
        <v>0</v>
      </c>
      <c r="O2122" s="36"/>
      <c r="P2122" s="37"/>
      <c r="Q2122" s="44">
        <f t="shared" ref="Q2122" si="51024">parseTime(O2122)-(P2123=INT(RIGHT($F2122, 1)))</f>
        <v>0</v>
      </c>
      <c r="R2122" s="45">
        <f t="shared" si="50947"/>
        <v>0</v>
      </c>
      <c r="S2122" s="36"/>
      <c r="T2122" s="37"/>
      <c r="U2122" s="44">
        <f t="shared" ref="U2122" si="51025">parseTime(S2122)-(T2123=INT(RIGHT($F2122, 1)))</f>
        <v>0</v>
      </c>
      <c r="V2122" s="45">
        <f t="shared" si="50949"/>
        <v>0</v>
      </c>
      <c r="W2122" s="36"/>
      <c r="X2122" s="37"/>
      <c r="Y2122" s="44">
        <f t="shared" ref="Y2122" si="51026">parseTime(W2122)-(X2123=INT(RIGHT($F2122, 1)))</f>
        <v>0</v>
      </c>
      <c r="Z2122" s="45">
        <f t="shared" si="50951"/>
        <v>0</v>
      </c>
      <c r="AA2122" s="36"/>
      <c r="AB2122" s="37"/>
      <c r="AC2122" s="44">
        <f t="shared" ref="AC2122" si="51027">parseTime(AA2122)-(AB2123=INT(RIGHT($F2122, 1)))</f>
        <v>0</v>
      </c>
      <c r="AD2122" s="45">
        <f t="shared" si="50953"/>
        <v>0</v>
      </c>
      <c r="AE2122" s="36"/>
      <c r="AF2122" s="37"/>
      <c r="AG2122" s="44">
        <f t="shared" ref="AG2122" si="51028">parseTime(AE2122)-(AF2123=INT(RIGHT($F2122, 1)))</f>
        <v>0</v>
      </c>
      <c r="AH2122" s="45">
        <f t="shared" si="50955"/>
        <v>0</v>
      </c>
      <c r="AI2122" s="36"/>
      <c r="AJ2122" s="37"/>
      <c r="AK2122" s="44">
        <f>parseTime(AI2122)-(AJ2123=INT(RIGHT($F2122, 1)))</f>
        <v>0</v>
      </c>
      <c r="AL2122" s="45">
        <f t="shared" si="50956"/>
        <v>0</v>
      </c>
      <c r="AM2122" s="36"/>
      <c r="AN2122" s="37"/>
      <c r="AO2122" s="44">
        <f t="shared" ref="AO2122" si="51029">parseTime(AM2122)-(AN2123=INT(RIGHT($F2122, 1)))</f>
        <v>0</v>
      </c>
      <c r="AP2122" s="45">
        <f t="shared" si="50958"/>
        <v>0</v>
      </c>
      <c r="AQ2122" s="36"/>
      <c r="AR2122" s="37"/>
      <c r="AS2122" s="44">
        <f t="shared" ref="AS2122" si="51030">parseTime(AQ2122)-(AR2123=INT(RIGHT($F2122, 1)))</f>
        <v>0</v>
      </c>
      <c r="AT2122" s="45">
        <f t="shared" si="50960"/>
        <v>0</v>
      </c>
      <c r="AU2122" s="36"/>
      <c r="AV2122" s="37"/>
      <c r="AW2122" s="44">
        <f>parseTime(AU2122)-(AV2123=INT(RIGHT($F2122, 1)))</f>
        <v>0</v>
      </c>
      <c r="AX2122" s="45">
        <f t="shared" si="50961"/>
        <v>0</v>
      </c>
      <c r="AY2122" s="36"/>
      <c r="AZ2122" s="37"/>
      <c r="BA2122" s="44">
        <f>parseTime(AY2122)-(AZ2123=INT(RIGHT($F2122, 1)))</f>
        <v>0</v>
      </c>
      <c r="BB2122" s="45">
        <f t="shared" si="50962"/>
        <v>0</v>
      </c>
      <c r="BC2122" s="36"/>
      <c r="BD2122" s="37"/>
      <c r="BE2122" s="44">
        <f>parseTime(BC2122)-(BD2123=INT(RIGHT($F2122, 1)))</f>
        <v>0</v>
      </c>
      <c r="BF2122" s="45">
        <f t="shared" si="50963"/>
        <v>0</v>
      </c>
      <c r="BG2122" s="36"/>
      <c r="BH2122" s="37"/>
      <c r="BI2122" s="44">
        <f>parseTime(BG2122)-(BH2123=INT(RIGHT($F2122, 1)))</f>
        <v>0</v>
      </c>
      <c r="BJ2122" s="45">
        <f t="shared" si="50964"/>
        <v>0</v>
      </c>
      <c r="BK2122" s="36"/>
      <c r="BL2122" s="37"/>
      <c r="BM2122" s="44">
        <f>parseTime(BK2122)-(BL2123=INT(RIGHT($F2122, 1)))</f>
        <v>0</v>
      </c>
      <c r="BN2122" s="45">
        <f t="shared" si="50965"/>
        <v>0</v>
      </c>
      <c r="BO2122" s="36"/>
      <c r="BP2122" s="37"/>
      <c r="BQ2122" s="44">
        <f t="shared" ref="BQ2122" si="51031">parseTime(BO2122)-(BP2123=INT(RIGHT($F2122, 1)))</f>
        <v>0</v>
      </c>
      <c r="BR2122" s="45">
        <f t="shared" si="50967"/>
        <v>0</v>
      </c>
      <c r="BS2122" s="36"/>
      <c r="BT2122" s="37"/>
      <c r="BU2122" s="44">
        <f t="shared" ref="BU2122" si="51032">parseTime(BS2122)-(BT2123=INT(RIGHT($F2122, 1)))</f>
        <v>0</v>
      </c>
      <c r="BV2122" s="45">
        <f t="shared" si="50969"/>
        <v>0</v>
      </c>
      <c r="BW2122" s="36"/>
      <c r="BX2122" s="37"/>
      <c r="BY2122" s="44">
        <f t="shared" ref="BY2122" si="51033">parseTime(BW2122)-(BX2123=INT(RIGHT($F2122, 1)))</f>
        <v>0</v>
      </c>
      <c r="BZ2122" s="45">
        <f t="shared" si="50971"/>
        <v>0</v>
      </c>
      <c r="CA2122" s="36"/>
      <c r="CB2122" s="37"/>
      <c r="CC2122" s="44">
        <f t="shared" ref="CC2122" si="51034">parseTime(CA2122)-(CB2123=INT(RIGHT($F2122, 1)))</f>
        <v>0</v>
      </c>
      <c r="CD2122" s="45">
        <f t="shared" si="50973"/>
        <v>0</v>
      </c>
      <c r="CE2122" s="36"/>
      <c r="CF2122" s="37"/>
      <c r="CG2122" s="44">
        <f t="shared" ref="CG2122" si="51035">parseTime(CE2122)-(CF2123=INT(RIGHT($F2122, 1)))</f>
        <v>0</v>
      </c>
      <c r="CH2122" s="45">
        <f t="shared" si="50975"/>
        <v>0</v>
      </c>
    </row>
    <row r="2123" spans="1:86" x14ac:dyDescent="0.25">
      <c r="A2123" s="56"/>
      <c r="B2123" s="57"/>
      <c r="C2123" s="14">
        <f t="shared" si="50991"/>
        <v>0</v>
      </c>
      <c r="D2123" s="14"/>
      <c r="E2123" s="20">
        <f t="shared" ref="E2123" si="51036">((7.5/2)-0.5+E2122)*8</f>
        <v>63.2</v>
      </c>
      <c r="F2123" s="51"/>
      <c r="G2123" s="46" t="s">
        <v>134</v>
      </c>
      <c r="H2123" s="38">
        <f t="shared" ref="H2123" si="51037">lunchAdjust(G2118:H2122)</f>
        <v>1</v>
      </c>
      <c r="I2123" s="48" t="s">
        <v>0</v>
      </c>
      <c r="J2123" s="39">
        <f t="shared" ref="J2123" si="51038">SUMPRODUCT(I2118:I2122*J2118:J2122)</f>
        <v>8</v>
      </c>
      <c r="K2123" s="46" t="s">
        <v>134</v>
      </c>
      <c r="L2123" s="38">
        <f t="shared" ref="L2123" si="51039">lunchAdjust(K2118:L2122)</f>
        <v>1</v>
      </c>
      <c r="M2123" s="48" t="s">
        <v>0</v>
      </c>
      <c r="N2123" s="39">
        <f t="shared" ref="N2123" si="51040">SUMPRODUCT(M2118:M2122*N2118:N2122)</f>
        <v>8</v>
      </c>
      <c r="O2123" s="46" t="s">
        <v>134</v>
      </c>
      <c r="P2123" s="38">
        <f t="shared" ref="P2123" si="51041">lunchAdjust(O2118:P2122)</f>
        <v>1</v>
      </c>
      <c r="Q2123" s="48" t="s">
        <v>0</v>
      </c>
      <c r="R2123" s="39">
        <f t="shared" ref="R2123" si="51042">SUMPRODUCT(Q2118:Q2122*R2118:R2122)</f>
        <v>8</v>
      </c>
      <c r="S2123" s="46" t="s">
        <v>134</v>
      </c>
      <c r="T2123" s="38">
        <f t="shared" ref="T2123" si="51043">lunchAdjust(S2118:T2122)</f>
        <v>1</v>
      </c>
      <c r="U2123" s="48" t="s">
        <v>0</v>
      </c>
      <c r="V2123" s="39">
        <f t="shared" ref="V2123" si="51044">SUMPRODUCT(U2118:U2122*V2118:V2122)</f>
        <v>8</v>
      </c>
      <c r="W2123" s="46" t="s">
        <v>134</v>
      </c>
      <c r="X2123" s="38">
        <f t="shared" ref="X2123" si="51045">lunchAdjust(W2118:X2122)</f>
        <v>0</v>
      </c>
      <c r="Y2123" s="48" t="s">
        <v>0</v>
      </c>
      <c r="Z2123" s="39">
        <f t="shared" ref="Z2123" si="51046">SUMPRODUCT(Y2118:Y2122*Z2118:Z2122)</f>
        <v>0</v>
      </c>
      <c r="AA2123" s="46" t="s">
        <v>134</v>
      </c>
      <c r="AB2123" s="38">
        <f t="shared" ref="AB2123" si="51047">lunchAdjust(AA2118:AB2122)</f>
        <v>1</v>
      </c>
      <c r="AC2123" s="48" t="s">
        <v>0</v>
      </c>
      <c r="AD2123" s="39">
        <f t="shared" ref="AD2123" si="51048">SUMPRODUCT(AC2118:AC2122*AD2118:AD2122)</f>
        <v>8</v>
      </c>
      <c r="AE2123" s="46" t="s">
        <v>134</v>
      </c>
      <c r="AF2123" s="38">
        <f t="shared" ref="AF2123" si="51049">lunchAdjust(AE2118:AF2122)</f>
        <v>0</v>
      </c>
      <c r="AG2123" s="48" t="s">
        <v>0</v>
      </c>
      <c r="AH2123" s="39">
        <f t="shared" ref="AH2123" si="51050">SUMPRODUCT(AG2118:AG2122*AH2118:AH2122)</f>
        <v>0</v>
      </c>
      <c r="AI2123" s="46" t="s">
        <v>134</v>
      </c>
      <c r="AJ2123" s="38">
        <f t="shared" ref="AJ2123" si="51051">lunchAdjust(AI2118:AJ2122)</f>
        <v>0</v>
      </c>
      <c r="AK2123" s="48" t="s">
        <v>0</v>
      </c>
      <c r="AL2123" s="39">
        <f t="shared" ref="AL2123" si="51052">SUMPRODUCT(AK2118:AK2122*AL2118:AL2122)</f>
        <v>0</v>
      </c>
      <c r="AM2123" s="46" t="s">
        <v>134</v>
      </c>
      <c r="AN2123" s="38">
        <f t="shared" ref="AN2123" si="51053">lunchAdjust(AM2118:AN2122)</f>
        <v>0</v>
      </c>
      <c r="AO2123" s="48" t="s">
        <v>0</v>
      </c>
      <c r="AP2123" s="39">
        <f t="shared" ref="AP2123" si="51054">SUMPRODUCT(AO2118:AO2122*AP2118:AP2122)</f>
        <v>0</v>
      </c>
      <c r="AQ2123" s="46" t="s">
        <v>134</v>
      </c>
      <c r="AR2123" s="38">
        <f t="shared" ref="AR2123" si="51055">lunchAdjust(AQ2118:AR2122)</f>
        <v>0</v>
      </c>
      <c r="AS2123" s="48" t="s">
        <v>0</v>
      </c>
      <c r="AT2123" s="39">
        <f t="shared" ref="AT2123" si="51056">SUMPRODUCT(AS2118:AS2122*AT2118:AT2122)</f>
        <v>0</v>
      </c>
      <c r="AU2123" s="46" t="s">
        <v>134</v>
      </c>
      <c r="AV2123" s="38">
        <f t="shared" ref="AV2123" si="51057">lunchAdjust(AU2118:AV2122)</f>
        <v>0</v>
      </c>
      <c r="AW2123" s="48" t="s">
        <v>0</v>
      </c>
      <c r="AX2123" s="39">
        <f t="shared" ref="AX2123" si="51058">SUMPRODUCT(AW2118:AW2122*AX2118:AX2122)</f>
        <v>0</v>
      </c>
      <c r="AY2123" s="46" t="s">
        <v>134</v>
      </c>
      <c r="AZ2123" s="38">
        <f t="shared" ref="AZ2123" si="51059">lunchAdjust(AY2118:AZ2122)</f>
        <v>0</v>
      </c>
      <c r="BA2123" s="48" t="s">
        <v>0</v>
      </c>
      <c r="BB2123" s="39">
        <f t="shared" ref="BB2123" si="51060">SUMPRODUCT(BA2118:BA2122*BB2118:BB2122)</f>
        <v>0</v>
      </c>
      <c r="BC2123" s="46" t="s">
        <v>134</v>
      </c>
      <c r="BD2123" s="38">
        <f t="shared" ref="BD2123" si="51061">lunchAdjust(BC2118:BD2122)</f>
        <v>0</v>
      </c>
      <c r="BE2123" s="48" t="s">
        <v>0</v>
      </c>
      <c r="BF2123" s="39">
        <f t="shared" ref="BF2123" si="51062">SUMPRODUCT(BE2118:BE2122*BF2118:BF2122)</f>
        <v>0</v>
      </c>
      <c r="BG2123" s="46" t="s">
        <v>134</v>
      </c>
      <c r="BH2123" s="38">
        <f t="shared" ref="BH2123" si="51063">lunchAdjust(BG2118:BH2122)</f>
        <v>0</v>
      </c>
      <c r="BI2123" s="48" t="s">
        <v>0</v>
      </c>
      <c r="BJ2123" s="39">
        <f t="shared" ref="BJ2123" si="51064">SUMPRODUCT(BI2118:BI2122*BJ2118:BJ2122)</f>
        <v>0</v>
      </c>
      <c r="BK2123" s="46" t="s">
        <v>134</v>
      </c>
      <c r="BL2123" s="38">
        <f t="shared" ref="BL2123" si="51065">lunchAdjust(BK2118:BL2122)</f>
        <v>0</v>
      </c>
      <c r="BM2123" s="48" t="s">
        <v>0</v>
      </c>
      <c r="BN2123" s="39">
        <f t="shared" ref="BN2123" si="51066">SUMPRODUCT(BM2118:BM2122*BN2118:BN2122)</f>
        <v>0</v>
      </c>
      <c r="BO2123" s="46" t="s">
        <v>134</v>
      </c>
      <c r="BP2123" s="38">
        <f t="shared" ref="BP2123" si="51067">lunchAdjust(BO2118:BP2122)</f>
        <v>1</v>
      </c>
      <c r="BQ2123" s="48" t="s">
        <v>0</v>
      </c>
      <c r="BR2123" s="39">
        <f t="shared" ref="BR2123" si="51068">SUMPRODUCT(BQ2118:BQ2122*BR2118:BR2122)</f>
        <v>8</v>
      </c>
      <c r="BS2123" s="46" t="s">
        <v>134</v>
      </c>
      <c r="BT2123" s="38">
        <f t="shared" ref="BT2123" si="51069">lunchAdjust(BS2118:BT2122)</f>
        <v>0</v>
      </c>
      <c r="BU2123" s="48" t="s">
        <v>0</v>
      </c>
      <c r="BV2123" s="39">
        <f t="shared" ref="BV2123" si="51070">SUMPRODUCT(BU2118:BU2122*BV2118:BV2122)</f>
        <v>0</v>
      </c>
      <c r="BW2123" s="46" t="s">
        <v>134</v>
      </c>
      <c r="BX2123" s="38">
        <f t="shared" ref="BX2123" si="51071">lunchAdjust(BW2118:BX2122)</f>
        <v>0</v>
      </c>
      <c r="BY2123" s="48" t="s">
        <v>0</v>
      </c>
      <c r="BZ2123" s="39">
        <f t="shared" ref="BZ2123" si="51072">SUMPRODUCT(BY2118:BY2122*BZ2118:BZ2122)</f>
        <v>0</v>
      </c>
      <c r="CA2123" s="46" t="s">
        <v>134</v>
      </c>
      <c r="CB2123" s="38">
        <f t="shared" ref="CB2123" si="51073">lunchAdjust(CA2118:CB2122)</f>
        <v>0</v>
      </c>
      <c r="CC2123" s="48" t="s">
        <v>0</v>
      </c>
      <c r="CD2123" s="39">
        <f t="shared" ref="CD2123" si="51074">SUMPRODUCT(CC2118:CC2122*CD2118:CD2122)</f>
        <v>0</v>
      </c>
      <c r="CE2123" s="46" t="s">
        <v>134</v>
      </c>
      <c r="CF2123" s="38">
        <f t="shared" ref="CF2123" si="51075">lunchAdjust(CE2118:CF2122)</f>
        <v>0</v>
      </c>
      <c r="CG2123" s="48" t="s">
        <v>0</v>
      </c>
      <c r="CH2123" s="39">
        <f t="shared" ref="CH2123" si="51076">SUMPRODUCT(CG2118:CG2122*CH2118:CH2122)</f>
        <v>0</v>
      </c>
    </row>
    <row r="2124" spans="1:86" ht="15.75" thickBot="1" x14ac:dyDescent="0.3">
      <c r="A2124" s="58" t="s">
        <v>121</v>
      </c>
      <c r="B2124" s="59">
        <f t="shared" ref="B2124" ca="1" si="51077">roleHours(G2118:CH2124, "OUT")</f>
        <v>0</v>
      </c>
      <c r="C2124" s="54" t="s">
        <v>137</v>
      </c>
      <c r="D2124" s="22">
        <f t="shared" ref="D2124" ca="1" si="51078">roleHours(G2118:CH2124, "PTO")</f>
        <v>0</v>
      </c>
      <c r="E2124" s="23">
        <f t="shared" ref="E2124" ca="1" si="51079">E2123-B2119</f>
        <v>15.200000000000003</v>
      </c>
      <c r="F2124" s="52"/>
      <c r="G2124" s="47" t="s">
        <v>39</v>
      </c>
      <c r="H2124" s="40">
        <f t="shared" si="50044"/>
        <v>0</v>
      </c>
      <c r="I2124" s="49" t="s">
        <v>135</v>
      </c>
      <c r="J2124" s="41">
        <f t="shared" ref="J2124" si="51080">J2123*G$4</f>
        <v>0</v>
      </c>
      <c r="K2124" s="47" t="s">
        <v>39</v>
      </c>
      <c r="L2124" s="40">
        <f t="shared" ref="L2124" si="51081">SUMPRODUCT(M2118:M2122*(L2118:L2122="PTO"))+SUMPRODUCT(M2118:M2122*(L2118:L2122="HOL"))</f>
        <v>0</v>
      </c>
      <c r="M2124" s="49" t="s">
        <v>135</v>
      </c>
      <c r="N2124" s="41">
        <f t="shared" ref="N2124" si="51082">N2123*K$4</f>
        <v>0</v>
      </c>
      <c r="O2124" s="47" t="s">
        <v>39</v>
      </c>
      <c r="P2124" s="40">
        <f t="shared" ref="P2124" si="51083">SUMPRODUCT(Q2118:Q2122*(P2118:P2122="PTO"))+SUMPRODUCT(Q2118:Q2122*(P2118:P2122="HOL"))</f>
        <v>0</v>
      </c>
      <c r="Q2124" s="49" t="s">
        <v>135</v>
      </c>
      <c r="R2124" s="41">
        <f t="shared" ref="R2124" si="51084">R2123*O$4</f>
        <v>8</v>
      </c>
      <c r="S2124" s="47" t="s">
        <v>39</v>
      </c>
      <c r="T2124" s="40">
        <f t="shared" ref="T2124" si="51085">SUMPRODUCT(U2118:U2122*(T2118:T2122="PTO"))+SUMPRODUCT(U2118:U2122*(T2118:T2122="HOL"))</f>
        <v>0</v>
      </c>
      <c r="U2124" s="49" t="s">
        <v>135</v>
      </c>
      <c r="V2124" s="41">
        <f t="shared" ref="V2124" si="51086">V2123*S$4</f>
        <v>0</v>
      </c>
      <c r="W2124" s="47" t="s">
        <v>39</v>
      </c>
      <c r="X2124" s="40">
        <f t="shared" ref="X2124" si="51087">SUMPRODUCT(Y2118:Y2122*(X2118:X2122="PTO"))+SUMPRODUCT(Y2118:Y2122*(X2118:X2122="HOL"))</f>
        <v>0</v>
      </c>
      <c r="Y2124" s="49" t="s">
        <v>135</v>
      </c>
      <c r="Z2124" s="41">
        <f t="shared" ref="Z2124" si="51088">Z2123*W$4</f>
        <v>0</v>
      </c>
      <c r="AA2124" s="47" t="s">
        <v>39</v>
      </c>
      <c r="AB2124" s="40">
        <f t="shared" ref="AB2124" si="51089">SUMPRODUCT(AC2118:AC2122*(AB2118:AB2122="PTO"))+SUMPRODUCT(AC2118:AC2122*(AB2118:AB2122="HOL"))</f>
        <v>0</v>
      </c>
      <c r="AC2124" s="49" t="s">
        <v>135</v>
      </c>
      <c r="AD2124" s="41">
        <f t="shared" ref="AD2124" si="51090">AD2123*AA$4</f>
        <v>8</v>
      </c>
      <c r="AE2124" s="47" t="s">
        <v>39</v>
      </c>
      <c r="AF2124" s="40">
        <f t="shared" ref="AF2124" si="51091">SUMPRODUCT(AG2118:AG2122*(AF2118:AF2122="PTO"))+SUMPRODUCT(AG2118:AG2122*(AF2118:AF2122="HOL"))</f>
        <v>0</v>
      </c>
      <c r="AG2124" s="49" t="s">
        <v>135</v>
      </c>
      <c r="AH2124" s="41">
        <f t="shared" ref="AH2124" si="51092">AH2123*AE$4</f>
        <v>0</v>
      </c>
      <c r="AI2124" s="47" t="s">
        <v>39</v>
      </c>
      <c r="AJ2124" s="40">
        <f t="shared" ref="AJ2124" si="51093">SUMPRODUCT(AK2118:AK2122*(AJ2118:AJ2122="PTO"))+SUMPRODUCT(AK2118:AK2122*(AJ2118:AJ2122="HOL"))</f>
        <v>0</v>
      </c>
      <c r="AK2124" s="49" t="s">
        <v>135</v>
      </c>
      <c r="AL2124" s="41">
        <f>AL2123*AI$4</f>
        <v>0</v>
      </c>
      <c r="AM2124" s="47" t="s">
        <v>39</v>
      </c>
      <c r="AN2124" s="40">
        <f t="shared" ref="AN2124" si="51094">SUMPRODUCT(AO2118:AO2122*(AN2118:AN2122="PTO"))+SUMPRODUCT(AO2118:AO2122*(AN2118:AN2122="HOL"))</f>
        <v>0</v>
      </c>
      <c r="AO2124" s="49" t="s">
        <v>135</v>
      </c>
      <c r="AP2124" s="41">
        <f t="shared" ref="AP2124" si="51095">AP2123*AM$4</f>
        <v>0</v>
      </c>
      <c r="AQ2124" s="47" t="s">
        <v>39</v>
      </c>
      <c r="AR2124" s="40">
        <f t="shared" ref="AR2124" si="51096">SUMPRODUCT(AS2118:AS2122*(AR2118:AR2122="PTO"))+SUMPRODUCT(AS2118:AS2122*(AR2118:AR2122="HOL"))</f>
        <v>0</v>
      </c>
      <c r="AS2124" s="49" t="s">
        <v>135</v>
      </c>
      <c r="AT2124" s="41">
        <f t="shared" ref="AT2124" si="51097">AT2123*AQ$4</f>
        <v>0</v>
      </c>
      <c r="AU2124" s="47" t="s">
        <v>39</v>
      </c>
      <c r="AV2124" s="40">
        <f t="shared" ref="AV2124" si="51098">SUMPRODUCT(AW2118:AW2122*(AV2118:AV2122="PTO"))+SUMPRODUCT(AW2118:AW2122*(AV2118:AV2122="HOL"))</f>
        <v>0</v>
      </c>
      <c r="AW2124" s="49" t="s">
        <v>135</v>
      </c>
      <c r="AX2124" s="41">
        <f>AX2123*AU$4</f>
        <v>0</v>
      </c>
      <c r="AY2124" s="47" t="s">
        <v>39</v>
      </c>
      <c r="AZ2124" s="40">
        <f t="shared" ref="AZ2124" si="51099">SUMPRODUCT(BA2118:BA2122*(AZ2118:AZ2122="PTO"))+SUMPRODUCT(BA2118:BA2122*(AZ2118:AZ2122="HOL"))</f>
        <v>0</v>
      </c>
      <c r="BA2124" s="49" t="s">
        <v>135</v>
      </c>
      <c r="BB2124" s="41">
        <f>BB2123*AY$4</f>
        <v>0</v>
      </c>
      <c r="BC2124" s="47" t="s">
        <v>39</v>
      </c>
      <c r="BD2124" s="40">
        <f t="shared" ref="BD2124" si="51100">SUMPRODUCT(BE2118:BE2122*(BD2118:BD2122="PTO"))+SUMPRODUCT(BE2118:BE2122*(BD2118:BD2122="HOL"))</f>
        <v>0</v>
      </c>
      <c r="BE2124" s="49" t="s">
        <v>135</v>
      </c>
      <c r="BF2124" s="41">
        <f>BF2123*BC$4</f>
        <v>0</v>
      </c>
      <c r="BG2124" s="47" t="s">
        <v>39</v>
      </c>
      <c r="BH2124" s="40">
        <f t="shared" ref="BH2124" si="51101">SUMPRODUCT(BI2118:BI2122*(BH2118:BH2122="PTO"))+SUMPRODUCT(BI2118:BI2122*(BH2118:BH2122="HOL"))</f>
        <v>0</v>
      </c>
      <c r="BI2124" s="49" t="s">
        <v>135</v>
      </c>
      <c r="BJ2124" s="41">
        <f>BJ2123*BG$4</f>
        <v>0</v>
      </c>
      <c r="BK2124" s="47" t="s">
        <v>39</v>
      </c>
      <c r="BL2124" s="40">
        <f t="shared" ref="BL2124" si="51102">SUMPRODUCT(BM2118:BM2122*(BL2118:BL2122="PTO"))+SUMPRODUCT(BM2118:BM2122*(BL2118:BL2122="HOL"))</f>
        <v>0</v>
      </c>
      <c r="BM2124" s="49" t="s">
        <v>135</v>
      </c>
      <c r="BN2124" s="41">
        <f>BN2123*BK$4</f>
        <v>0</v>
      </c>
      <c r="BO2124" s="47" t="s">
        <v>39</v>
      </c>
      <c r="BP2124" s="40">
        <f t="shared" ref="BP2124" si="51103">SUMPRODUCT(BQ2118:BQ2122*(BP2118:BP2122="PTO"))+SUMPRODUCT(BQ2118:BQ2122*(BP2118:BP2122="HOL"))</f>
        <v>0</v>
      </c>
      <c r="BQ2124" s="49" t="s">
        <v>135</v>
      </c>
      <c r="BR2124" s="41">
        <f t="shared" ref="BR2124" si="51104">BR2123*BO$4</f>
        <v>8</v>
      </c>
      <c r="BS2124" s="47" t="s">
        <v>39</v>
      </c>
      <c r="BT2124" s="40">
        <f t="shared" ref="BT2124" si="51105">SUMPRODUCT(BU2118:BU2122*(BT2118:BT2122="PTO"))+SUMPRODUCT(BU2118:BU2122*(BT2118:BT2122="HOL"))</f>
        <v>0</v>
      </c>
      <c r="BU2124" s="49" t="s">
        <v>135</v>
      </c>
      <c r="BV2124" s="41">
        <f t="shared" ref="BV2124" si="51106">BV2123*BS$4</f>
        <v>0</v>
      </c>
      <c r="BW2124" s="47" t="s">
        <v>39</v>
      </c>
      <c r="BX2124" s="40">
        <f t="shared" ref="BX2124" si="51107">SUMPRODUCT(BY2118:BY2122*(BX2118:BX2122="PTO"))+SUMPRODUCT(BY2118:BY2122*(BX2118:BX2122="HOL"))</f>
        <v>0</v>
      </c>
      <c r="BY2124" s="49" t="s">
        <v>135</v>
      </c>
      <c r="BZ2124" s="41">
        <f t="shared" ref="BZ2124" si="51108">BZ2123*BW$4</f>
        <v>0</v>
      </c>
      <c r="CA2124" s="47" t="s">
        <v>39</v>
      </c>
      <c r="CB2124" s="40">
        <f t="shared" ref="CB2124" si="51109">SUMPRODUCT(CC2118:CC2122*(CB2118:CB2122="PTO"))+SUMPRODUCT(CC2118:CC2122*(CB2118:CB2122="HOL"))</f>
        <v>0</v>
      </c>
      <c r="CC2124" s="49" t="s">
        <v>135</v>
      </c>
      <c r="CD2124" s="41">
        <f t="shared" ref="CD2124" si="51110">CD2123*CA$4</f>
        <v>0</v>
      </c>
      <c r="CE2124" s="47" t="s">
        <v>39</v>
      </c>
      <c r="CF2124" s="40">
        <f t="shared" ref="CF2124" si="51111">SUMPRODUCT(CG2118:CG2122*(CF2118:CF2122="PTO"))+SUMPRODUCT(CG2118:CG2122*(CF2118:CF2122="HOL"))</f>
        <v>0</v>
      </c>
      <c r="CG2124" s="49" t="s">
        <v>135</v>
      </c>
      <c r="CH2124" s="41">
        <f t="shared" ref="CH2124" si="51112">CH2123*CE$4</f>
        <v>0</v>
      </c>
    </row>
    <row r="2125" spans="1:86" x14ac:dyDescent="0.25">
      <c r="A2125" s="70" t="s">
        <v>133</v>
      </c>
      <c r="B2125" s="71">
        <f t="shared" ref="B2125" ca="1" si="51113">D2125-B2126</f>
        <v>13.172920982816635</v>
      </c>
      <c r="C2125" s="72" t="s">
        <v>122</v>
      </c>
      <c r="D2125" s="71">
        <f>IFERROR(INDEX(Holidays[FTE], MATCH(Entry!E2125, Holidays[Date], 0)), 1)*8*INDEX(FTEguide[[1]:[12]], MATCH(Entry!E2126, FTEguide[Weekday], 0), IF(Entry!E2128&gt;0, Entry!E2128, MONTH(Entry!E2125)))</f>
        <v>61.172920982816635</v>
      </c>
      <c r="E2125" s="60">
        <f t="shared" si="49561"/>
        <v>44131</v>
      </c>
      <c r="F2125" s="50" t="s">
        <v>128</v>
      </c>
      <c r="G2125" s="34" t="s">
        <v>136</v>
      </c>
      <c r="H2125" s="35" t="s">
        <v>23</v>
      </c>
      <c r="I2125" s="42">
        <f t="shared" ref="I2125" si="51114">parseTime(G2125)-(H2130=INT(RIGHT($F2125, 1)))</f>
        <v>8</v>
      </c>
      <c r="J2125" s="43">
        <f t="shared" ref="J2125:J2129" si="51115">isClocked(H2125)</f>
        <v>1</v>
      </c>
      <c r="K2125" s="34" t="s">
        <v>136</v>
      </c>
      <c r="L2125" s="35" t="s">
        <v>23</v>
      </c>
      <c r="M2125" s="42">
        <f t="shared" ref="M2125" si="51116">parseTime(K2125)-(L2130=INT(RIGHT($F2125, 1)))</f>
        <v>8</v>
      </c>
      <c r="N2125" s="43">
        <f t="shared" ref="N2125:N2129" si="51117">isClocked(L2125)</f>
        <v>1</v>
      </c>
      <c r="O2125" s="34" t="s">
        <v>180</v>
      </c>
      <c r="P2125" s="35" t="s">
        <v>23</v>
      </c>
      <c r="Q2125" s="42">
        <f t="shared" ref="Q2125" si="51118">parseTime(O2125)-(P2130=INT(RIGHT($F2125, 1)))</f>
        <v>8</v>
      </c>
      <c r="R2125" s="43">
        <f t="shared" ref="R2125:R2129" si="51119">isClocked(P2125)</f>
        <v>1</v>
      </c>
      <c r="S2125" s="34" t="s">
        <v>227</v>
      </c>
      <c r="T2125" s="35" t="s">
        <v>23</v>
      </c>
      <c r="U2125" s="42">
        <f t="shared" ref="U2125" si="51120">parseTime(S2125)-(T2130=INT(RIGHT($F2125, 1)))</f>
        <v>8</v>
      </c>
      <c r="V2125" s="43">
        <f t="shared" ref="V2125:V2129" si="51121">isClocked(T2125)</f>
        <v>1</v>
      </c>
      <c r="W2125" s="34"/>
      <c r="X2125" s="35"/>
      <c r="Y2125" s="42">
        <f t="shared" ref="Y2125" si="51122">parseTime(W2125)-(X2130=INT(RIGHT($F2125, 1)))</f>
        <v>0</v>
      </c>
      <c r="Z2125" s="43">
        <f t="shared" ref="Z2125:Z2129" si="51123">isClocked(X2125)</f>
        <v>0</v>
      </c>
      <c r="AA2125" s="34" t="s">
        <v>136</v>
      </c>
      <c r="AB2125" s="35" t="s">
        <v>23</v>
      </c>
      <c r="AC2125" s="42">
        <f t="shared" ref="AC2125" si="51124">parseTime(AA2125)-(AB2130=INT(RIGHT($F2125, 1)))</f>
        <v>8</v>
      </c>
      <c r="AD2125" s="43">
        <f t="shared" ref="AD2125:AD2129" si="51125">isClocked(AB2125)</f>
        <v>1</v>
      </c>
      <c r="AE2125" s="34"/>
      <c r="AF2125" s="35"/>
      <c r="AG2125" s="42">
        <f t="shared" ref="AG2125" si="51126">parseTime(AE2125)-(AF2130=INT(RIGHT($F2125, 1)))</f>
        <v>0</v>
      </c>
      <c r="AH2125" s="43">
        <f t="shared" ref="AH2125:AH2129" si="51127">isClocked(AF2125)</f>
        <v>0</v>
      </c>
      <c r="AI2125" s="34"/>
      <c r="AJ2125" s="35"/>
      <c r="AK2125" s="42">
        <f>parseTime(AI2125)-(AJ2130=INT(RIGHT($F2125, 1)))</f>
        <v>0</v>
      </c>
      <c r="AL2125" s="43">
        <f t="shared" ref="AL2125:AL2129" si="51128">isClocked(AJ2125)</f>
        <v>0</v>
      </c>
      <c r="AM2125" s="34"/>
      <c r="AN2125" s="35"/>
      <c r="AO2125" s="42">
        <f t="shared" ref="AO2125" si="51129">parseTime(AM2125)-(AN2130=INT(RIGHT($F2125, 1)))</f>
        <v>0</v>
      </c>
      <c r="AP2125" s="43">
        <f t="shared" ref="AP2125:AP2129" si="51130">isClocked(AN2125)</f>
        <v>0</v>
      </c>
      <c r="AQ2125" s="34"/>
      <c r="AR2125" s="35"/>
      <c r="AS2125" s="42">
        <f t="shared" ref="AS2125" si="51131">parseTime(AQ2125)-(AR2130=INT(RIGHT($F2125, 1)))</f>
        <v>0</v>
      </c>
      <c r="AT2125" s="43">
        <f t="shared" ref="AT2125:AT2129" si="51132">isClocked(AR2125)</f>
        <v>0</v>
      </c>
      <c r="AU2125" s="34"/>
      <c r="AV2125" s="35"/>
      <c r="AW2125" s="42">
        <f>parseTime(AU2125)-(AV2130=INT(RIGHT($F2125, 1)))</f>
        <v>0</v>
      </c>
      <c r="AX2125" s="43">
        <f t="shared" ref="AX2125:AX2129" si="51133">isClocked(AV2125)</f>
        <v>0</v>
      </c>
      <c r="AY2125" s="34"/>
      <c r="AZ2125" s="35"/>
      <c r="BA2125" s="42">
        <f>parseTime(AY2125)-(AZ2130=INT(RIGHT($F2125, 1)))</f>
        <v>0</v>
      </c>
      <c r="BB2125" s="43">
        <f t="shared" ref="BB2125:BB2129" si="51134">isClocked(AZ2125)</f>
        <v>0</v>
      </c>
      <c r="BC2125" s="34"/>
      <c r="BD2125" s="35"/>
      <c r="BE2125" s="42">
        <f>parseTime(BC2125)-(BD2130=INT(RIGHT($F2125, 1)))</f>
        <v>0</v>
      </c>
      <c r="BF2125" s="43">
        <f t="shared" ref="BF2125:BF2129" si="51135">isClocked(BD2125)</f>
        <v>0</v>
      </c>
      <c r="BG2125" s="34"/>
      <c r="BH2125" s="35"/>
      <c r="BI2125" s="42">
        <f>parseTime(BG2125)-(BH2130=INT(RIGHT($F2125, 1)))</f>
        <v>0</v>
      </c>
      <c r="BJ2125" s="43">
        <f t="shared" ref="BJ2125:BJ2129" si="51136">isClocked(BH2125)</f>
        <v>0</v>
      </c>
      <c r="BK2125" s="34"/>
      <c r="BL2125" s="35"/>
      <c r="BM2125" s="42">
        <f>parseTime(BK2125)-(BL2130=INT(RIGHT($F2125, 1)))</f>
        <v>0</v>
      </c>
      <c r="BN2125" s="43">
        <f t="shared" ref="BN2125:BN2129" si="51137">isClocked(BL2125)</f>
        <v>0</v>
      </c>
      <c r="BO2125" s="34"/>
      <c r="BP2125" s="35"/>
      <c r="BQ2125" s="42">
        <f t="shared" ref="BQ2125" si="51138">parseTime(BO2125)-(BP2130=INT(RIGHT($F2125, 1)))</f>
        <v>0</v>
      </c>
      <c r="BR2125" s="43">
        <f t="shared" ref="BR2125:BR2129" si="51139">isClocked(BP2125)</f>
        <v>0</v>
      </c>
      <c r="BS2125" s="34" t="s">
        <v>136</v>
      </c>
      <c r="BT2125" s="35" t="s">
        <v>23</v>
      </c>
      <c r="BU2125" s="42">
        <f t="shared" ref="BU2125" si="51140">parseTime(BS2125)-(BT2130=INT(RIGHT($F2125, 1)))</f>
        <v>8</v>
      </c>
      <c r="BV2125" s="43">
        <f t="shared" ref="BV2125:BV2129" si="51141">isClocked(BT2125)</f>
        <v>1</v>
      </c>
      <c r="BW2125" s="34"/>
      <c r="BX2125" s="35"/>
      <c r="BY2125" s="42">
        <f t="shared" ref="BY2125" si="51142">parseTime(BW2125)-(BX2130=INT(RIGHT($F2125, 1)))</f>
        <v>0</v>
      </c>
      <c r="BZ2125" s="43">
        <f t="shared" ref="BZ2125:BZ2129" si="51143">isClocked(BX2125)</f>
        <v>0</v>
      </c>
      <c r="CA2125" s="34"/>
      <c r="CB2125" s="35"/>
      <c r="CC2125" s="42">
        <f t="shared" ref="CC2125" si="51144">parseTime(CA2125)-(CB2130=INT(RIGHT($F2125, 1)))</f>
        <v>0</v>
      </c>
      <c r="CD2125" s="43">
        <f t="shared" ref="CD2125:CD2129" si="51145">isClocked(CB2125)</f>
        <v>0</v>
      </c>
      <c r="CE2125" s="34"/>
      <c r="CF2125" s="35"/>
      <c r="CG2125" s="42">
        <f t="shared" ref="CG2125" si="51146">parseTime(CE2125)-(CF2130=INT(RIGHT($F2125, 1)))</f>
        <v>0</v>
      </c>
      <c r="CH2125" s="43">
        <f t="shared" ref="CH2125:CH2129" si="51147">isClocked(CF2125)</f>
        <v>0</v>
      </c>
    </row>
    <row r="2126" spans="1:86" x14ac:dyDescent="0.25">
      <c r="A2126" s="56" t="s">
        <v>0</v>
      </c>
      <c r="B2126" s="57">
        <f t="shared" ca="1" si="50802"/>
        <v>48</v>
      </c>
      <c r="C2126" s="14" t="s">
        <v>252</v>
      </c>
      <c r="D2126" s="14">
        <f t="shared" si="50285"/>
        <v>53.7</v>
      </c>
      <c r="E2126" s="55" t="str">
        <f t="shared" si="50803"/>
        <v>Tuesday</v>
      </c>
      <c r="F2126" s="51" t="s">
        <v>129</v>
      </c>
      <c r="G2126" s="36"/>
      <c r="H2126" s="37"/>
      <c r="I2126" s="44">
        <f t="shared" ref="I2126" si="51148">parseTime(G2126)-(H2130=INT(RIGHT($F2126, 1)))</f>
        <v>0</v>
      </c>
      <c r="J2126" s="45">
        <f t="shared" si="51115"/>
        <v>0</v>
      </c>
      <c r="K2126" s="36"/>
      <c r="L2126" s="37"/>
      <c r="M2126" s="44">
        <f t="shared" ref="M2126" si="51149">parseTime(K2126)-(L2130=INT(RIGHT($F2126, 1)))</f>
        <v>0</v>
      </c>
      <c r="N2126" s="45">
        <f t="shared" si="51117"/>
        <v>0</v>
      </c>
      <c r="O2126" s="36"/>
      <c r="P2126" s="37"/>
      <c r="Q2126" s="44">
        <f t="shared" ref="Q2126" si="51150">parseTime(O2126)-(P2130=INT(RIGHT($F2126, 1)))</f>
        <v>0</v>
      </c>
      <c r="R2126" s="45">
        <f t="shared" si="51119"/>
        <v>0</v>
      </c>
      <c r="S2126" s="36"/>
      <c r="T2126" s="37"/>
      <c r="U2126" s="44">
        <f t="shared" ref="U2126" si="51151">parseTime(S2126)-(T2130=INT(RIGHT($F2126, 1)))</f>
        <v>0</v>
      </c>
      <c r="V2126" s="45">
        <f t="shared" si="51121"/>
        <v>0</v>
      </c>
      <c r="W2126" s="36"/>
      <c r="X2126" s="37"/>
      <c r="Y2126" s="44">
        <f t="shared" ref="Y2126" si="51152">parseTime(W2126)-(X2130=INT(RIGHT($F2126, 1)))</f>
        <v>0</v>
      </c>
      <c r="Z2126" s="45">
        <f t="shared" si="51123"/>
        <v>0</v>
      </c>
      <c r="AA2126" s="36"/>
      <c r="AB2126" s="37"/>
      <c r="AC2126" s="44">
        <f t="shared" ref="AC2126" si="51153">parseTime(AA2126)-(AB2130=INT(RIGHT($F2126, 1)))</f>
        <v>0</v>
      </c>
      <c r="AD2126" s="45">
        <f t="shared" si="51125"/>
        <v>0</v>
      </c>
      <c r="AE2126" s="36"/>
      <c r="AF2126" s="37"/>
      <c r="AG2126" s="44">
        <f t="shared" ref="AG2126" si="51154">parseTime(AE2126)-(AF2130=INT(RIGHT($F2126, 1)))</f>
        <v>0</v>
      </c>
      <c r="AH2126" s="45">
        <f t="shared" si="51127"/>
        <v>0</v>
      </c>
      <c r="AI2126" s="36"/>
      <c r="AJ2126" s="37"/>
      <c r="AK2126" s="44">
        <f>parseTime(AI2126)-(AJ2130=INT(RIGHT($F2126, 1)))</f>
        <v>0</v>
      </c>
      <c r="AL2126" s="45">
        <f t="shared" si="51128"/>
        <v>0</v>
      </c>
      <c r="AM2126" s="36"/>
      <c r="AN2126" s="37"/>
      <c r="AO2126" s="44">
        <f t="shared" ref="AO2126" si="51155">parseTime(AM2126)-(AN2130=INT(RIGHT($F2126, 1)))</f>
        <v>0</v>
      </c>
      <c r="AP2126" s="45">
        <f t="shared" si="51130"/>
        <v>0</v>
      </c>
      <c r="AQ2126" s="36"/>
      <c r="AR2126" s="37"/>
      <c r="AS2126" s="44">
        <f t="shared" ref="AS2126" si="51156">parseTime(AQ2126)-(AR2130=INT(RIGHT($F2126, 1)))</f>
        <v>0</v>
      </c>
      <c r="AT2126" s="45">
        <f t="shared" si="51132"/>
        <v>0</v>
      </c>
      <c r="AU2126" s="36"/>
      <c r="AV2126" s="37"/>
      <c r="AW2126" s="44">
        <f>parseTime(AU2126)-(AV2130=INT(RIGHT($F2126, 1)))</f>
        <v>0</v>
      </c>
      <c r="AX2126" s="45">
        <f t="shared" si="51133"/>
        <v>0</v>
      </c>
      <c r="AY2126" s="36"/>
      <c r="AZ2126" s="37"/>
      <c r="BA2126" s="44">
        <f>parseTime(AY2126)-(AZ2130=INT(RIGHT($F2126, 1)))</f>
        <v>0</v>
      </c>
      <c r="BB2126" s="45">
        <f t="shared" si="51134"/>
        <v>0</v>
      </c>
      <c r="BC2126" s="36"/>
      <c r="BD2126" s="37"/>
      <c r="BE2126" s="44">
        <f>parseTime(BC2126)-(BD2130=INT(RIGHT($F2126, 1)))</f>
        <v>0</v>
      </c>
      <c r="BF2126" s="45">
        <f t="shared" si="51135"/>
        <v>0</v>
      </c>
      <c r="BG2126" s="36"/>
      <c r="BH2126" s="37"/>
      <c r="BI2126" s="44">
        <f>parseTime(BG2126)-(BH2130=INT(RIGHT($F2126, 1)))</f>
        <v>0</v>
      </c>
      <c r="BJ2126" s="45">
        <f t="shared" si="51136"/>
        <v>0</v>
      </c>
      <c r="BK2126" s="36"/>
      <c r="BL2126" s="37"/>
      <c r="BM2126" s="44">
        <f>parseTime(BK2126)-(BL2130=INT(RIGHT($F2126, 1)))</f>
        <v>0</v>
      </c>
      <c r="BN2126" s="45">
        <f t="shared" si="51137"/>
        <v>0</v>
      </c>
      <c r="BO2126" s="36"/>
      <c r="BP2126" s="37"/>
      <c r="BQ2126" s="44">
        <f t="shared" ref="BQ2126" si="51157">parseTime(BO2126)-(BP2130=INT(RIGHT($F2126, 1)))</f>
        <v>0</v>
      </c>
      <c r="BR2126" s="45">
        <f t="shared" si="51139"/>
        <v>0</v>
      </c>
      <c r="BS2126" s="36"/>
      <c r="BT2126" s="37"/>
      <c r="BU2126" s="44">
        <f t="shared" ref="BU2126" si="51158">parseTime(BS2126)-(BT2130=INT(RIGHT($F2126, 1)))</f>
        <v>0</v>
      </c>
      <c r="BV2126" s="45">
        <f t="shared" si="51141"/>
        <v>0</v>
      </c>
      <c r="BW2126" s="36"/>
      <c r="BX2126" s="37"/>
      <c r="BY2126" s="44">
        <f t="shared" ref="BY2126" si="51159">parseTime(BW2126)-(BX2130=INT(RIGHT($F2126, 1)))</f>
        <v>0</v>
      </c>
      <c r="BZ2126" s="45">
        <f t="shared" si="51143"/>
        <v>0</v>
      </c>
      <c r="CA2126" s="36"/>
      <c r="CB2126" s="37"/>
      <c r="CC2126" s="44">
        <f t="shared" ref="CC2126" si="51160">parseTime(CA2126)-(CB2130=INT(RIGHT($F2126, 1)))</f>
        <v>0</v>
      </c>
      <c r="CD2126" s="45">
        <f t="shared" si="51145"/>
        <v>0</v>
      </c>
      <c r="CE2126" s="36"/>
      <c r="CF2126" s="37"/>
      <c r="CG2126" s="44">
        <f t="shared" ref="CG2126" si="51161">parseTime(CE2126)-(CF2130=INT(RIGHT($F2126, 1)))</f>
        <v>0</v>
      </c>
      <c r="CH2126" s="45">
        <f t="shared" si="51147"/>
        <v>0</v>
      </c>
    </row>
    <row r="2127" spans="1:86" x14ac:dyDescent="0.25">
      <c r="A2127" s="56" t="s">
        <v>117</v>
      </c>
      <c r="B2127" s="57">
        <f t="shared" ref="B2127" ca="1" si="51162">roleHours(G2125:CH2131, "MFD")</f>
        <v>48</v>
      </c>
      <c r="C2127" s="14">
        <f t="shared" ref="C2127:C2130" ca="1" si="51163">B2127/8</f>
        <v>6</v>
      </c>
      <c r="D2127" s="14">
        <f t="shared" ref="D2127" ca="1" si="51164">B2126-D2126</f>
        <v>-5.7000000000000028</v>
      </c>
      <c r="E2127" s="20" t="s">
        <v>127</v>
      </c>
      <c r="F2127" s="51" t="s">
        <v>130</v>
      </c>
      <c r="G2127" s="36"/>
      <c r="H2127" s="37"/>
      <c r="I2127" s="44">
        <f t="shared" ref="I2127" si="51165">parseTime(G2127)-(H2130=INT(RIGHT($F2127, 1)))</f>
        <v>0</v>
      </c>
      <c r="J2127" s="45">
        <f t="shared" si="51115"/>
        <v>0</v>
      </c>
      <c r="K2127" s="36"/>
      <c r="L2127" s="37"/>
      <c r="M2127" s="44">
        <f t="shared" ref="M2127" si="51166">parseTime(K2127)-(L2130=INT(RIGHT($F2127, 1)))</f>
        <v>0</v>
      </c>
      <c r="N2127" s="45">
        <f t="shared" si="51117"/>
        <v>0</v>
      </c>
      <c r="O2127" s="36"/>
      <c r="P2127" s="37"/>
      <c r="Q2127" s="44">
        <f t="shared" ref="Q2127" si="51167">parseTime(O2127)-(P2130=INT(RIGHT($F2127, 1)))</f>
        <v>0</v>
      </c>
      <c r="R2127" s="45">
        <f t="shared" si="51119"/>
        <v>0</v>
      </c>
      <c r="S2127" s="36"/>
      <c r="T2127" s="37"/>
      <c r="U2127" s="44">
        <f t="shared" ref="U2127" si="51168">parseTime(S2127)-(T2130=INT(RIGHT($F2127, 1)))</f>
        <v>0</v>
      </c>
      <c r="V2127" s="45">
        <f t="shared" si="51121"/>
        <v>0</v>
      </c>
      <c r="W2127" s="36"/>
      <c r="X2127" s="37"/>
      <c r="Y2127" s="44">
        <f t="shared" ref="Y2127" si="51169">parseTime(W2127)-(X2130=INT(RIGHT($F2127, 1)))</f>
        <v>0</v>
      </c>
      <c r="Z2127" s="45">
        <f t="shared" si="51123"/>
        <v>0</v>
      </c>
      <c r="AA2127" s="36"/>
      <c r="AB2127" s="37"/>
      <c r="AC2127" s="44">
        <f t="shared" ref="AC2127" si="51170">parseTime(AA2127)-(AB2130=INT(RIGHT($F2127, 1)))</f>
        <v>0</v>
      </c>
      <c r="AD2127" s="45">
        <f t="shared" si="51125"/>
        <v>0</v>
      </c>
      <c r="AE2127" s="36"/>
      <c r="AF2127" s="37"/>
      <c r="AG2127" s="44">
        <f t="shared" ref="AG2127" si="51171">parseTime(AE2127)-(AF2130=INT(RIGHT($F2127, 1)))</f>
        <v>0</v>
      </c>
      <c r="AH2127" s="45">
        <f t="shared" si="51127"/>
        <v>0</v>
      </c>
      <c r="AI2127" s="36"/>
      <c r="AJ2127" s="37"/>
      <c r="AK2127" s="44">
        <f>parseTime(AI2127)-(AJ2130=INT(RIGHT($F2127, 1)))</f>
        <v>0</v>
      </c>
      <c r="AL2127" s="45">
        <f t="shared" si="51128"/>
        <v>0</v>
      </c>
      <c r="AM2127" s="36"/>
      <c r="AN2127" s="37"/>
      <c r="AO2127" s="44">
        <f t="shared" ref="AO2127" si="51172">parseTime(AM2127)-(AN2130=INT(RIGHT($F2127, 1)))</f>
        <v>0</v>
      </c>
      <c r="AP2127" s="45">
        <f t="shared" si="51130"/>
        <v>0</v>
      </c>
      <c r="AQ2127" s="36"/>
      <c r="AR2127" s="37"/>
      <c r="AS2127" s="44">
        <f t="shared" ref="AS2127" si="51173">parseTime(AQ2127)-(AR2130=INT(RIGHT($F2127, 1)))</f>
        <v>0</v>
      </c>
      <c r="AT2127" s="45">
        <f t="shared" si="51132"/>
        <v>0</v>
      </c>
      <c r="AU2127" s="36"/>
      <c r="AV2127" s="37"/>
      <c r="AW2127" s="44">
        <f>parseTime(AU2127)-(AV2130=INT(RIGHT($F2127, 1)))</f>
        <v>0</v>
      </c>
      <c r="AX2127" s="45">
        <f t="shared" si="51133"/>
        <v>0</v>
      </c>
      <c r="AY2127" s="36"/>
      <c r="AZ2127" s="37"/>
      <c r="BA2127" s="44">
        <f>parseTime(AY2127)-(AZ2130=INT(RIGHT($F2127, 1)))</f>
        <v>0</v>
      </c>
      <c r="BB2127" s="45">
        <f t="shared" si="51134"/>
        <v>0</v>
      </c>
      <c r="BC2127" s="36"/>
      <c r="BD2127" s="37"/>
      <c r="BE2127" s="44">
        <f>parseTime(BC2127)-(BD2130=INT(RIGHT($F2127, 1)))</f>
        <v>0</v>
      </c>
      <c r="BF2127" s="45">
        <f t="shared" si="51135"/>
        <v>0</v>
      </c>
      <c r="BG2127" s="36"/>
      <c r="BH2127" s="37"/>
      <c r="BI2127" s="44">
        <f>parseTime(BG2127)-(BH2130=INT(RIGHT($F2127, 1)))</f>
        <v>0</v>
      </c>
      <c r="BJ2127" s="45">
        <f t="shared" si="51136"/>
        <v>0</v>
      </c>
      <c r="BK2127" s="36"/>
      <c r="BL2127" s="37"/>
      <c r="BM2127" s="44">
        <f>parseTime(BK2127)-(BL2130=INT(RIGHT($F2127, 1)))</f>
        <v>0</v>
      </c>
      <c r="BN2127" s="45">
        <f t="shared" si="51137"/>
        <v>0</v>
      </c>
      <c r="BO2127" s="36"/>
      <c r="BP2127" s="37"/>
      <c r="BQ2127" s="44">
        <f t="shared" ref="BQ2127" si="51174">parseTime(BO2127)-(BP2130=INT(RIGHT($F2127, 1)))</f>
        <v>0</v>
      </c>
      <c r="BR2127" s="45">
        <f t="shared" si="51139"/>
        <v>0</v>
      </c>
      <c r="BS2127" s="36"/>
      <c r="BT2127" s="37"/>
      <c r="BU2127" s="44">
        <f t="shared" ref="BU2127" si="51175">parseTime(BS2127)-(BT2130=INT(RIGHT($F2127, 1)))</f>
        <v>0</v>
      </c>
      <c r="BV2127" s="45">
        <f t="shared" si="51141"/>
        <v>0</v>
      </c>
      <c r="BW2127" s="36"/>
      <c r="BX2127" s="37"/>
      <c r="BY2127" s="44">
        <f t="shared" ref="BY2127" si="51176">parseTime(BW2127)-(BX2130=INT(RIGHT($F2127, 1)))</f>
        <v>0</v>
      </c>
      <c r="BZ2127" s="45">
        <f t="shared" si="51143"/>
        <v>0</v>
      </c>
      <c r="CA2127" s="36"/>
      <c r="CB2127" s="37"/>
      <c r="CC2127" s="44">
        <f t="shared" ref="CC2127" si="51177">parseTime(CA2127)-(CB2130=INT(RIGHT($F2127, 1)))</f>
        <v>0</v>
      </c>
      <c r="CD2127" s="45">
        <f t="shared" si="51145"/>
        <v>0</v>
      </c>
      <c r="CE2127" s="36"/>
      <c r="CF2127" s="37"/>
      <c r="CG2127" s="44">
        <f t="shared" ref="CG2127" si="51178">parseTime(CE2127)-(CF2130=INT(RIGHT($F2127, 1)))</f>
        <v>0</v>
      </c>
      <c r="CH2127" s="45">
        <f t="shared" si="51147"/>
        <v>0</v>
      </c>
    </row>
    <row r="2128" spans="1:86" x14ac:dyDescent="0.25">
      <c r="A2128" s="56"/>
      <c r="B2128" s="57"/>
      <c r="C2128" s="14">
        <f t="shared" si="51163"/>
        <v>0</v>
      </c>
      <c r="D2128" s="14" t="s">
        <v>259</v>
      </c>
      <c r="E2128" s="20">
        <v>4.25</v>
      </c>
      <c r="F2128" s="51" t="s">
        <v>131</v>
      </c>
      <c r="G2128" s="36"/>
      <c r="H2128" s="37"/>
      <c r="I2128" s="44">
        <f t="shared" ref="I2128" si="51179">parseTime(G2128)-(H2130=INT(RIGHT($F2128, 1)))</f>
        <v>0</v>
      </c>
      <c r="J2128" s="45">
        <f t="shared" si="51115"/>
        <v>0</v>
      </c>
      <c r="K2128" s="36"/>
      <c r="L2128" s="37"/>
      <c r="M2128" s="44">
        <f t="shared" ref="M2128" si="51180">parseTime(K2128)-(L2130=INT(RIGHT($F2128, 1)))</f>
        <v>0</v>
      </c>
      <c r="N2128" s="45">
        <f t="shared" si="51117"/>
        <v>0</v>
      </c>
      <c r="O2128" s="36"/>
      <c r="P2128" s="37"/>
      <c r="Q2128" s="44">
        <f t="shared" ref="Q2128" si="51181">parseTime(O2128)-(P2130=INT(RIGHT($F2128, 1)))</f>
        <v>0</v>
      </c>
      <c r="R2128" s="45">
        <f t="shared" si="51119"/>
        <v>0</v>
      </c>
      <c r="S2128" s="36"/>
      <c r="T2128" s="37"/>
      <c r="U2128" s="44">
        <f t="shared" ref="U2128" si="51182">parseTime(S2128)-(T2130=INT(RIGHT($F2128, 1)))</f>
        <v>0</v>
      </c>
      <c r="V2128" s="45">
        <f t="shared" si="51121"/>
        <v>0</v>
      </c>
      <c r="W2128" s="36"/>
      <c r="X2128" s="37"/>
      <c r="Y2128" s="44">
        <f t="shared" ref="Y2128" si="51183">parseTime(W2128)-(X2130=INT(RIGHT($F2128, 1)))</f>
        <v>0</v>
      </c>
      <c r="Z2128" s="45">
        <f t="shared" si="51123"/>
        <v>0</v>
      </c>
      <c r="AA2128" s="36"/>
      <c r="AB2128" s="37"/>
      <c r="AC2128" s="44">
        <f t="shared" ref="AC2128" si="51184">parseTime(AA2128)-(AB2130=INT(RIGHT($F2128, 1)))</f>
        <v>0</v>
      </c>
      <c r="AD2128" s="45">
        <f t="shared" si="51125"/>
        <v>0</v>
      </c>
      <c r="AE2128" s="36"/>
      <c r="AF2128" s="37"/>
      <c r="AG2128" s="44">
        <f t="shared" ref="AG2128" si="51185">parseTime(AE2128)-(AF2130=INT(RIGHT($F2128, 1)))</f>
        <v>0</v>
      </c>
      <c r="AH2128" s="45">
        <f t="shared" si="51127"/>
        <v>0</v>
      </c>
      <c r="AI2128" s="36"/>
      <c r="AJ2128" s="37"/>
      <c r="AK2128" s="44">
        <f>parseTime(AI2128)-(AJ2130=INT(RIGHT($F2128, 1)))</f>
        <v>0</v>
      </c>
      <c r="AL2128" s="45">
        <f t="shared" si="51128"/>
        <v>0</v>
      </c>
      <c r="AM2128" s="36"/>
      <c r="AN2128" s="37"/>
      <c r="AO2128" s="44">
        <f t="shared" ref="AO2128" si="51186">parseTime(AM2128)-(AN2130=INT(RIGHT($F2128, 1)))</f>
        <v>0</v>
      </c>
      <c r="AP2128" s="45">
        <f t="shared" si="51130"/>
        <v>0</v>
      </c>
      <c r="AQ2128" s="36"/>
      <c r="AR2128" s="37"/>
      <c r="AS2128" s="44">
        <f t="shared" ref="AS2128" si="51187">parseTime(AQ2128)-(AR2130=INT(RIGHT($F2128, 1)))</f>
        <v>0</v>
      </c>
      <c r="AT2128" s="45">
        <f t="shared" si="51132"/>
        <v>0</v>
      </c>
      <c r="AU2128" s="36"/>
      <c r="AV2128" s="37"/>
      <c r="AW2128" s="44">
        <f>parseTime(AU2128)-(AV2130=INT(RIGHT($F2128, 1)))</f>
        <v>0</v>
      </c>
      <c r="AX2128" s="45">
        <f t="shared" si="51133"/>
        <v>0</v>
      </c>
      <c r="AY2128" s="36"/>
      <c r="AZ2128" s="37"/>
      <c r="BA2128" s="44">
        <f>parseTime(AY2128)-(AZ2130=INT(RIGHT($F2128, 1)))</f>
        <v>0</v>
      </c>
      <c r="BB2128" s="45">
        <f t="shared" si="51134"/>
        <v>0</v>
      </c>
      <c r="BC2128" s="36"/>
      <c r="BD2128" s="37"/>
      <c r="BE2128" s="44">
        <f>parseTime(BC2128)-(BD2130=INT(RIGHT($F2128, 1)))</f>
        <v>0</v>
      </c>
      <c r="BF2128" s="45">
        <f t="shared" si="51135"/>
        <v>0</v>
      </c>
      <c r="BG2128" s="36"/>
      <c r="BH2128" s="37"/>
      <c r="BI2128" s="44">
        <f>parseTime(BG2128)-(BH2130=INT(RIGHT($F2128, 1)))</f>
        <v>0</v>
      </c>
      <c r="BJ2128" s="45">
        <f t="shared" si="51136"/>
        <v>0</v>
      </c>
      <c r="BK2128" s="36"/>
      <c r="BL2128" s="37"/>
      <c r="BM2128" s="44">
        <f>parseTime(BK2128)-(BL2130=INT(RIGHT($F2128, 1)))</f>
        <v>0</v>
      </c>
      <c r="BN2128" s="45">
        <f t="shared" si="51137"/>
        <v>0</v>
      </c>
      <c r="BO2128" s="36"/>
      <c r="BP2128" s="37"/>
      <c r="BQ2128" s="44">
        <f t="shared" ref="BQ2128" si="51188">parseTime(BO2128)-(BP2130=INT(RIGHT($F2128, 1)))</f>
        <v>0</v>
      </c>
      <c r="BR2128" s="45">
        <f t="shared" si="51139"/>
        <v>0</v>
      </c>
      <c r="BS2128" s="36"/>
      <c r="BT2128" s="37"/>
      <c r="BU2128" s="44">
        <f t="shared" ref="BU2128" si="51189">parseTime(BS2128)-(BT2130=INT(RIGHT($F2128, 1)))</f>
        <v>0</v>
      </c>
      <c r="BV2128" s="45">
        <f t="shared" si="51141"/>
        <v>0</v>
      </c>
      <c r="BW2128" s="36"/>
      <c r="BX2128" s="37"/>
      <c r="BY2128" s="44">
        <f t="shared" ref="BY2128" si="51190">parseTime(BW2128)-(BX2130=INT(RIGHT($F2128, 1)))</f>
        <v>0</v>
      </c>
      <c r="BZ2128" s="45">
        <f t="shared" si="51143"/>
        <v>0</v>
      </c>
      <c r="CA2128" s="36"/>
      <c r="CB2128" s="37"/>
      <c r="CC2128" s="44">
        <f t="shared" ref="CC2128" si="51191">parseTime(CA2128)-(CB2130=INT(RIGHT($F2128, 1)))</f>
        <v>0</v>
      </c>
      <c r="CD2128" s="45">
        <f t="shared" si="51145"/>
        <v>0</v>
      </c>
      <c r="CE2128" s="36"/>
      <c r="CF2128" s="37"/>
      <c r="CG2128" s="44">
        <f t="shared" ref="CG2128" si="51192">parseTime(CE2128)-(CF2130=INT(RIGHT($F2128, 1)))</f>
        <v>0</v>
      </c>
      <c r="CH2128" s="45">
        <f t="shared" si="51147"/>
        <v>0</v>
      </c>
    </row>
    <row r="2129" spans="1:86" x14ac:dyDescent="0.25">
      <c r="A2129" s="56" t="s">
        <v>119</v>
      </c>
      <c r="B2129" s="57">
        <f t="shared" ref="B2129" ca="1" si="51193">roleHours(G2125:CH2131, "MCC")</f>
        <v>0</v>
      </c>
      <c r="C2129" s="14">
        <f t="shared" ca="1" si="51163"/>
        <v>0</v>
      </c>
      <c r="D2129" s="14" t="s">
        <v>260</v>
      </c>
      <c r="E2129" s="20">
        <v>4.6500000000000004</v>
      </c>
      <c r="F2129" s="51" t="s">
        <v>132</v>
      </c>
      <c r="G2129" s="36"/>
      <c r="H2129" s="37"/>
      <c r="I2129" s="44">
        <f t="shared" ref="I2129" si="51194">parseTime(G2129)-(H2130=INT(RIGHT($F2129, 1)))</f>
        <v>0</v>
      </c>
      <c r="J2129" s="45">
        <f t="shared" si="51115"/>
        <v>0</v>
      </c>
      <c r="K2129" s="36"/>
      <c r="L2129" s="37"/>
      <c r="M2129" s="44">
        <f t="shared" ref="M2129" si="51195">parseTime(K2129)-(L2130=INT(RIGHT($F2129, 1)))</f>
        <v>0</v>
      </c>
      <c r="N2129" s="45">
        <f t="shared" si="51117"/>
        <v>0</v>
      </c>
      <c r="O2129" s="36"/>
      <c r="P2129" s="37"/>
      <c r="Q2129" s="44">
        <f t="shared" ref="Q2129" si="51196">parseTime(O2129)-(P2130=INT(RIGHT($F2129, 1)))</f>
        <v>0</v>
      </c>
      <c r="R2129" s="45">
        <f t="shared" si="51119"/>
        <v>0</v>
      </c>
      <c r="S2129" s="36"/>
      <c r="T2129" s="37"/>
      <c r="U2129" s="44">
        <f t="shared" ref="U2129" si="51197">parseTime(S2129)-(T2130=INT(RIGHT($F2129, 1)))</f>
        <v>0</v>
      </c>
      <c r="V2129" s="45">
        <f t="shared" si="51121"/>
        <v>0</v>
      </c>
      <c r="W2129" s="36"/>
      <c r="X2129" s="37"/>
      <c r="Y2129" s="44">
        <f t="shared" ref="Y2129" si="51198">parseTime(W2129)-(X2130=INT(RIGHT($F2129, 1)))</f>
        <v>0</v>
      </c>
      <c r="Z2129" s="45">
        <f t="shared" si="51123"/>
        <v>0</v>
      </c>
      <c r="AA2129" s="36"/>
      <c r="AB2129" s="37"/>
      <c r="AC2129" s="44">
        <f t="shared" ref="AC2129" si="51199">parseTime(AA2129)-(AB2130=INT(RIGHT($F2129, 1)))</f>
        <v>0</v>
      </c>
      <c r="AD2129" s="45">
        <f t="shared" si="51125"/>
        <v>0</v>
      </c>
      <c r="AE2129" s="36"/>
      <c r="AF2129" s="37"/>
      <c r="AG2129" s="44">
        <f t="shared" ref="AG2129" si="51200">parseTime(AE2129)-(AF2130=INT(RIGHT($F2129, 1)))</f>
        <v>0</v>
      </c>
      <c r="AH2129" s="45">
        <f t="shared" si="51127"/>
        <v>0</v>
      </c>
      <c r="AI2129" s="36"/>
      <c r="AJ2129" s="37"/>
      <c r="AK2129" s="44">
        <f>parseTime(AI2129)-(AJ2130=INT(RIGHT($F2129, 1)))</f>
        <v>0</v>
      </c>
      <c r="AL2129" s="45">
        <f t="shared" si="51128"/>
        <v>0</v>
      </c>
      <c r="AM2129" s="36"/>
      <c r="AN2129" s="37"/>
      <c r="AO2129" s="44">
        <f t="shared" ref="AO2129" si="51201">parseTime(AM2129)-(AN2130=INT(RIGHT($F2129, 1)))</f>
        <v>0</v>
      </c>
      <c r="AP2129" s="45">
        <f t="shared" si="51130"/>
        <v>0</v>
      </c>
      <c r="AQ2129" s="36"/>
      <c r="AR2129" s="37"/>
      <c r="AS2129" s="44">
        <f t="shared" ref="AS2129" si="51202">parseTime(AQ2129)-(AR2130=INT(RIGHT($F2129, 1)))</f>
        <v>0</v>
      </c>
      <c r="AT2129" s="45">
        <f t="shared" si="51132"/>
        <v>0</v>
      </c>
      <c r="AU2129" s="36"/>
      <c r="AV2129" s="37"/>
      <c r="AW2129" s="44">
        <f>parseTime(AU2129)-(AV2130=INT(RIGHT($F2129, 1)))</f>
        <v>0</v>
      </c>
      <c r="AX2129" s="45">
        <f t="shared" si="51133"/>
        <v>0</v>
      </c>
      <c r="AY2129" s="36"/>
      <c r="AZ2129" s="37"/>
      <c r="BA2129" s="44">
        <f>parseTime(AY2129)-(AZ2130=INT(RIGHT($F2129, 1)))</f>
        <v>0</v>
      </c>
      <c r="BB2129" s="45">
        <f t="shared" si="51134"/>
        <v>0</v>
      </c>
      <c r="BC2129" s="36"/>
      <c r="BD2129" s="37"/>
      <c r="BE2129" s="44">
        <f>parseTime(BC2129)-(BD2130=INT(RIGHT($F2129, 1)))</f>
        <v>0</v>
      </c>
      <c r="BF2129" s="45">
        <f t="shared" si="51135"/>
        <v>0</v>
      </c>
      <c r="BG2129" s="36"/>
      <c r="BH2129" s="37"/>
      <c r="BI2129" s="44">
        <f>parseTime(BG2129)-(BH2130=INT(RIGHT($F2129, 1)))</f>
        <v>0</v>
      </c>
      <c r="BJ2129" s="45">
        <f t="shared" si="51136"/>
        <v>0</v>
      </c>
      <c r="BK2129" s="36"/>
      <c r="BL2129" s="37"/>
      <c r="BM2129" s="44">
        <f>parseTime(BK2129)-(BL2130=INT(RIGHT($F2129, 1)))</f>
        <v>0</v>
      </c>
      <c r="BN2129" s="45">
        <f t="shared" si="51137"/>
        <v>0</v>
      </c>
      <c r="BO2129" s="36"/>
      <c r="BP2129" s="37"/>
      <c r="BQ2129" s="44">
        <f t="shared" ref="BQ2129" si="51203">parseTime(BO2129)-(BP2130=INT(RIGHT($F2129, 1)))</f>
        <v>0</v>
      </c>
      <c r="BR2129" s="45">
        <f t="shared" si="51139"/>
        <v>0</v>
      </c>
      <c r="BS2129" s="36"/>
      <c r="BT2129" s="37"/>
      <c r="BU2129" s="44">
        <f t="shared" ref="BU2129" si="51204">parseTime(BS2129)-(BT2130=INT(RIGHT($F2129, 1)))</f>
        <v>0</v>
      </c>
      <c r="BV2129" s="45">
        <f t="shared" si="51141"/>
        <v>0</v>
      </c>
      <c r="BW2129" s="36"/>
      <c r="BX2129" s="37"/>
      <c r="BY2129" s="44">
        <f t="shared" ref="BY2129" si="51205">parseTime(BW2129)-(BX2130=INT(RIGHT($F2129, 1)))</f>
        <v>0</v>
      </c>
      <c r="BZ2129" s="45">
        <f t="shared" si="51143"/>
        <v>0</v>
      </c>
      <c r="CA2129" s="36"/>
      <c r="CB2129" s="37"/>
      <c r="CC2129" s="44">
        <f t="shared" ref="CC2129" si="51206">parseTime(CA2129)-(CB2130=INT(RIGHT($F2129, 1)))</f>
        <v>0</v>
      </c>
      <c r="CD2129" s="45">
        <f t="shared" si="51145"/>
        <v>0</v>
      </c>
      <c r="CE2129" s="36"/>
      <c r="CF2129" s="37"/>
      <c r="CG2129" s="44">
        <f t="shared" ref="CG2129" si="51207">parseTime(CE2129)-(CF2130=INT(RIGHT($F2129, 1)))</f>
        <v>0</v>
      </c>
      <c r="CH2129" s="45">
        <f t="shared" si="51147"/>
        <v>0</v>
      </c>
    </row>
    <row r="2130" spans="1:86" x14ac:dyDescent="0.25">
      <c r="A2130" s="56"/>
      <c r="B2130" s="57"/>
      <c r="C2130" s="14">
        <f t="shared" si="51163"/>
        <v>0</v>
      </c>
      <c r="D2130" s="14"/>
      <c r="E2130" s="20">
        <f t="shared" ref="E2130" si="51208">((7.5/2)-0.5+E2129)*8</f>
        <v>63.2</v>
      </c>
      <c r="F2130" s="51"/>
      <c r="G2130" s="46" t="s">
        <v>134</v>
      </c>
      <c r="H2130" s="38">
        <f t="shared" ref="H2130" si="51209">lunchAdjust(G2125:H2129)</f>
        <v>1</v>
      </c>
      <c r="I2130" s="48" t="s">
        <v>0</v>
      </c>
      <c r="J2130" s="39">
        <f t="shared" ref="J2130" si="51210">SUMPRODUCT(I2125:I2129*J2125:J2129)</f>
        <v>8</v>
      </c>
      <c r="K2130" s="46" t="s">
        <v>134</v>
      </c>
      <c r="L2130" s="38">
        <f t="shared" ref="L2130" si="51211">lunchAdjust(K2125:L2129)</f>
        <v>1</v>
      </c>
      <c r="M2130" s="48" t="s">
        <v>0</v>
      </c>
      <c r="N2130" s="39">
        <f t="shared" ref="N2130" si="51212">SUMPRODUCT(M2125:M2129*N2125:N2129)</f>
        <v>8</v>
      </c>
      <c r="O2130" s="46" t="s">
        <v>134</v>
      </c>
      <c r="P2130" s="38">
        <f t="shared" ref="P2130" si="51213">lunchAdjust(O2125:P2129)</f>
        <v>1</v>
      </c>
      <c r="Q2130" s="48" t="s">
        <v>0</v>
      </c>
      <c r="R2130" s="39">
        <f t="shared" ref="R2130" si="51214">SUMPRODUCT(Q2125:Q2129*R2125:R2129)</f>
        <v>8</v>
      </c>
      <c r="S2130" s="46" t="s">
        <v>134</v>
      </c>
      <c r="T2130" s="38">
        <f t="shared" ref="T2130" si="51215">lunchAdjust(S2125:T2129)</f>
        <v>1</v>
      </c>
      <c r="U2130" s="48" t="s">
        <v>0</v>
      </c>
      <c r="V2130" s="39">
        <f t="shared" ref="V2130" si="51216">SUMPRODUCT(U2125:U2129*V2125:V2129)</f>
        <v>8</v>
      </c>
      <c r="W2130" s="46" t="s">
        <v>134</v>
      </c>
      <c r="X2130" s="38">
        <f t="shared" ref="X2130" si="51217">lunchAdjust(W2125:X2129)</f>
        <v>0</v>
      </c>
      <c r="Y2130" s="48" t="s">
        <v>0</v>
      </c>
      <c r="Z2130" s="39">
        <f t="shared" ref="Z2130" si="51218">SUMPRODUCT(Y2125:Y2129*Z2125:Z2129)</f>
        <v>0</v>
      </c>
      <c r="AA2130" s="46" t="s">
        <v>134</v>
      </c>
      <c r="AB2130" s="38">
        <f t="shared" ref="AB2130" si="51219">lunchAdjust(AA2125:AB2129)</f>
        <v>1</v>
      </c>
      <c r="AC2130" s="48" t="s">
        <v>0</v>
      </c>
      <c r="AD2130" s="39">
        <f t="shared" ref="AD2130" si="51220">SUMPRODUCT(AC2125:AC2129*AD2125:AD2129)</f>
        <v>8</v>
      </c>
      <c r="AE2130" s="46" t="s">
        <v>134</v>
      </c>
      <c r="AF2130" s="38">
        <f t="shared" ref="AF2130" si="51221">lunchAdjust(AE2125:AF2129)</f>
        <v>0</v>
      </c>
      <c r="AG2130" s="48" t="s">
        <v>0</v>
      </c>
      <c r="AH2130" s="39">
        <f t="shared" ref="AH2130" si="51222">SUMPRODUCT(AG2125:AG2129*AH2125:AH2129)</f>
        <v>0</v>
      </c>
      <c r="AI2130" s="46" t="s">
        <v>134</v>
      </c>
      <c r="AJ2130" s="38">
        <f t="shared" ref="AJ2130" si="51223">lunchAdjust(AI2125:AJ2129)</f>
        <v>0</v>
      </c>
      <c r="AK2130" s="48" t="s">
        <v>0</v>
      </c>
      <c r="AL2130" s="39">
        <f t="shared" ref="AL2130" si="51224">SUMPRODUCT(AK2125:AK2129*AL2125:AL2129)</f>
        <v>0</v>
      </c>
      <c r="AM2130" s="46" t="s">
        <v>134</v>
      </c>
      <c r="AN2130" s="38">
        <f t="shared" ref="AN2130" si="51225">lunchAdjust(AM2125:AN2129)</f>
        <v>0</v>
      </c>
      <c r="AO2130" s="48" t="s">
        <v>0</v>
      </c>
      <c r="AP2130" s="39">
        <f t="shared" ref="AP2130" si="51226">SUMPRODUCT(AO2125:AO2129*AP2125:AP2129)</f>
        <v>0</v>
      </c>
      <c r="AQ2130" s="46" t="s">
        <v>134</v>
      </c>
      <c r="AR2130" s="38">
        <f t="shared" ref="AR2130" si="51227">lunchAdjust(AQ2125:AR2129)</f>
        <v>0</v>
      </c>
      <c r="AS2130" s="48" t="s">
        <v>0</v>
      </c>
      <c r="AT2130" s="39">
        <f t="shared" ref="AT2130" si="51228">SUMPRODUCT(AS2125:AS2129*AT2125:AT2129)</f>
        <v>0</v>
      </c>
      <c r="AU2130" s="46" t="s">
        <v>134</v>
      </c>
      <c r="AV2130" s="38">
        <f t="shared" ref="AV2130" si="51229">lunchAdjust(AU2125:AV2129)</f>
        <v>0</v>
      </c>
      <c r="AW2130" s="48" t="s">
        <v>0</v>
      </c>
      <c r="AX2130" s="39">
        <f t="shared" ref="AX2130" si="51230">SUMPRODUCT(AW2125:AW2129*AX2125:AX2129)</f>
        <v>0</v>
      </c>
      <c r="AY2130" s="46" t="s">
        <v>134</v>
      </c>
      <c r="AZ2130" s="38">
        <f t="shared" ref="AZ2130" si="51231">lunchAdjust(AY2125:AZ2129)</f>
        <v>0</v>
      </c>
      <c r="BA2130" s="48" t="s">
        <v>0</v>
      </c>
      <c r="BB2130" s="39">
        <f t="shared" ref="BB2130" si="51232">SUMPRODUCT(BA2125:BA2129*BB2125:BB2129)</f>
        <v>0</v>
      </c>
      <c r="BC2130" s="46" t="s">
        <v>134</v>
      </c>
      <c r="BD2130" s="38">
        <f t="shared" ref="BD2130" si="51233">lunchAdjust(BC2125:BD2129)</f>
        <v>0</v>
      </c>
      <c r="BE2130" s="48" t="s">
        <v>0</v>
      </c>
      <c r="BF2130" s="39">
        <f t="shared" ref="BF2130" si="51234">SUMPRODUCT(BE2125:BE2129*BF2125:BF2129)</f>
        <v>0</v>
      </c>
      <c r="BG2130" s="46" t="s">
        <v>134</v>
      </c>
      <c r="BH2130" s="38">
        <f t="shared" ref="BH2130" si="51235">lunchAdjust(BG2125:BH2129)</f>
        <v>0</v>
      </c>
      <c r="BI2130" s="48" t="s">
        <v>0</v>
      </c>
      <c r="BJ2130" s="39">
        <f t="shared" ref="BJ2130" si="51236">SUMPRODUCT(BI2125:BI2129*BJ2125:BJ2129)</f>
        <v>0</v>
      </c>
      <c r="BK2130" s="46" t="s">
        <v>134</v>
      </c>
      <c r="BL2130" s="38">
        <f t="shared" ref="BL2130" si="51237">lunchAdjust(BK2125:BL2129)</f>
        <v>0</v>
      </c>
      <c r="BM2130" s="48" t="s">
        <v>0</v>
      </c>
      <c r="BN2130" s="39">
        <f t="shared" ref="BN2130" si="51238">SUMPRODUCT(BM2125:BM2129*BN2125:BN2129)</f>
        <v>0</v>
      </c>
      <c r="BO2130" s="46" t="s">
        <v>134</v>
      </c>
      <c r="BP2130" s="38">
        <f t="shared" ref="BP2130" si="51239">lunchAdjust(BO2125:BP2129)</f>
        <v>0</v>
      </c>
      <c r="BQ2130" s="48" t="s">
        <v>0</v>
      </c>
      <c r="BR2130" s="39">
        <f t="shared" ref="BR2130" si="51240">SUMPRODUCT(BQ2125:BQ2129*BR2125:BR2129)</f>
        <v>0</v>
      </c>
      <c r="BS2130" s="46" t="s">
        <v>134</v>
      </c>
      <c r="BT2130" s="38">
        <f t="shared" ref="BT2130" si="51241">lunchAdjust(BS2125:BT2129)</f>
        <v>1</v>
      </c>
      <c r="BU2130" s="48" t="s">
        <v>0</v>
      </c>
      <c r="BV2130" s="39">
        <f t="shared" ref="BV2130" si="51242">SUMPRODUCT(BU2125:BU2129*BV2125:BV2129)</f>
        <v>8</v>
      </c>
      <c r="BW2130" s="46" t="s">
        <v>134</v>
      </c>
      <c r="BX2130" s="38">
        <f t="shared" ref="BX2130" si="51243">lunchAdjust(BW2125:BX2129)</f>
        <v>0</v>
      </c>
      <c r="BY2130" s="48" t="s">
        <v>0</v>
      </c>
      <c r="BZ2130" s="39">
        <f t="shared" ref="BZ2130" si="51244">SUMPRODUCT(BY2125:BY2129*BZ2125:BZ2129)</f>
        <v>0</v>
      </c>
      <c r="CA2130" s="46" t="s">
        <v>134</v>
      </c>
      <c r="CB2130" s="38">
        <f t="shared" ref="CB2130" si="51245">lunchAdjust(CA2125:CB2129)</f>
        <v>0</v>
      </c>
      <c r="CC2130" s="48" t="s">
        <v>0</v>
      </c>
      <c r="CD2130" s="39">
        <f t="shared" ref="CD2130" si="51246">SUMPRODUCT(CC2125:CC2129*CD2125:CD2129)</f>
        <v>0</v>
      </c>
      <c r="CE2130" s="46" t="s">
        <v>134</v>
      </c>
      <c r="CF2130" s="38">
        <f t="shared" ref="CF2130" si="51247">lunchAdjust(CE2125:CF2129)</f>
        <v>0</v>
      </c>
      <c r="CG2130" s="48" t="s">
        <v>0</v>
      </c>
      <c r="CH2130" s="39">
        <f t="shared" ref="CH2130" si="51248">SUMPRODUCT(CG2125:CG2129*CH2125:CH2129)</f>
        <v>0</v>
      </c>
    </row>
    <row r="2131" spans="1:86" ht="15.75" thickBot="1" x14ac:dyDescent="0.3">
      <c r="A2131" s="58" t="s">
        <v>121</v>
      </c>
      <c r="B2131" s="59">
        <f t="shared" ref="B2131" ca="1" si="51249">roleHours(G2125:CH2131, "OUT")</f>
        <v>0</v>
      </c>
      <c r="C2131" s="54" t="s">
        <v>137</v>
      </c>
      <c r="D2131" s="22">
        <f t="shared" ref="D2131" ca="1" si="51250">roleHours(G2125:CH2131, "PTO")</f>
        <v>0</v>
      </c>
      <c r="E2131" s="23">
        <f t="shared" ref="E2131" ca="1" si="51251">E2130-B2126</f>
        <v>15.200000000000003</v>
      </c>
      <c r="F2131" s="52"/>
      <c r="G2131" s="47" t="s">
        <v>39</v>
      </c>
      <c r="H2131" s="40">
        <f t="shared" si="50044"/>
        <v>0</v>
      </c>
      <c r="I2131" s="49" t="s">
        <v>135</v>
      </c>
      <c r="J2131" s="41">
        <f t="shared" ref="J2131" si="51252">J2130*G$4</f>
        <v>0</v>
      </c>
      <c r="K2131" s="47" t="s">
        <v>39</v>
      </c>
      <c r="L2131" s="40">
        <f t="shared" ref="L2131" si="51253">SUMPRODUCT(M2125:M2129*(L2125:L2129="PTO"))+SUMPRODUCT(M2125:M2129*(L2125:L2129="HOL"))</f>
        <v>0</v>
      </c>
      <c r="M2131" s="49" t="s">
        <v>135</v>
      </c>
      <c r="N2131" s="41">
        <f t="shared" ref="N2131" si="51254">N2130*K$4</f>
        <v>0</v>
      </c>
      <c r="O2131" s="47" t="s">
        <v>39</v>
      </c>
      <c r="P2131" s="40">
        <f t="shared" ref="P2131" si="51255">SUMPRODUCT(Q2125:Q2129*(P2125:P2129="PTO"))+SUMPRODUCT(Q2125:Q2129*(P2125:P2129="HOL"))</f>
        <v>0</v>
      </c>
      <c r="Q2131" s="49" t="s">
        <v>135</v>
      </c>
      <c r="R2131" s="41">
        <f t="shared" ref="R2131" si="51256">R2130*O$4</f>
        <v>8</v>
      </c>
      <c r="S2131" s="47" t="s">
        <v>39</v>
      </c>
      <c r="T2131" s="40">
        <f t="shared" ref="T2131" si="51257">SUMPRODUCT(U2125:U2129*(T2125:T2129="PTO"))+SUMPRODUCT(U2125:U2129*(T2125:T2129="HOL"))</f>
        <v>0</v>
      </c>
      <c r="U2131" s="49" t="s">
        <v>135</v>
      </c>
      <c r="V2131" s="41">
        <f t="shared" ref="V2131" si="51258">V2130*S$4</f>
        <v>0</v>
      </c>
      <c r="W2131" s="47" t="s">
        <v>39</v>
      </c>
      <c r="X2131" s="40">
        <f t="shared" ref="X2131" si="51259">SUMPRODUCT(Y2125:Y2129*(X2125:X2129="PTO"))+SUMPRODUCT(Y2125:Y2129*(X2125:X2129="HOL"))</f>
        <v>0</v>
      </c>
      <c r="Y2131" s="49" t="s">
        <v>135</v>
      </c>
      <c r="Z2131" s="41">
        <f t="shared" ref="Z2131" si="51260">Z2130*W$4</f>
        <v>0</v>
      </c>
      <c r="AA2131" s="47" t="s">
        <v>39</v>
      </c>
      <c r="AB2131" s="40">
        <f t="shared" ref="AB2131" si="51261">SUMPRODUCT(AC2125:AC2129*(AB2125:AB2129="PTO"))+SUMPRODUCT(AC2125:AC2129*(AB2125:AB2129="HOL"))</f>
        <v>0</v>
      </c>
      <c r="AC2131" s="49" t="s">
        <v>135</v>
      </c>
      <c r="AD2131" s="41">
        <f t="shared" ref="AD2131" si="51262">AD2130*AA$4</f>
        <v>8</v>
      </c>
      <c r="AE2131" s="47" t="s">
        <v>39</v>
      </c>
      <c r="AF2131" s="40">
        <f t="shared" ref="AF2131" si="51263">SUMPRODUCT(AG2125:AG2129*(AF2125:AF2129="PTO"))+SUMPRODUCT(AG2125:AG2129*(AF2125:AF2129="HOL"))</f>
        <v>0</v>
      </c>
      <c r="AG2131" s="49" t="s">
        <v>135</v>
      </c>
      <c r="AH2131" s="41">
        <f t="shared" ref="AH2131" si="51264">AH2130*AE$4</f>
        <v>0</v>
      </c>
      <c r="AI2131" s="47" t="s">
        <v>39</v>
      </c>
      <c r="AJ2131" s="40">
        <f t="shared" ref="AJ2131" si="51265">SUMPRODUCT(AK2125:AK2129*(AJ2125:AJ2129="PTO"))+SUMPRODUCT(AK2125:AK2129*(AJ2125:AJ2129="HOL"))</f>
        <v>0</v>
      </c>
      <c r="AK2131" s="49" t="s">
        <v>135</v>
      </c>
      <c r="AL2131" s="41">
        <f>AL2130*AI$4</f>
        <v>0</v>
      </c>
      <c r="AM2131" s="47" t="s">
        <v>39</v>
      </c>
      <c r="AN2131" s="40">
        <f t="shared" ref="AN2131" si="51266">SUMPRODUCT(AO2125:AO2129*(AN2125:AN2129="PTO"))+SUMPRODUCT(AO2125:AO2129*(AN2125:AN2129="HOL"))</f>
        <v>0</v>
      </c>
      <c r="AO2131" s="49" t="s">
        <v>135</v>
      </c>
      <c r="AP2131" s="41">
        <f t="shared" ref="AP2131" si="51267">AP2130*AM$4</f>
        <v>0</v>
      </c>
      <c r="AQ2131" s="47" t="s">
        <v>39</v>
      </c>
      <c r="AR2131" s="40">
        <f t="shared" ref="AR2131" si="51268">SUMPRODUCT(AS2125:AS2129*(AR2125:AR2129="PTO"))+SUMPRODUCT(AS2125:AS2129*(AR2125:AR2129="HOL"))</f>
        <v>0</v>
      </c>
      <c r="AS2131" s="49" t="s">
        <v>135</v>
      </c>
      <c r="AT2131" s="41">
        <f t="shared" ref="AT2131" si="51269">AT2130*AQ$4</f>
        <v>0</v>
      </c>
      <c r="AU2131" s="47" t="s">
        <v>39</v>
      </c>
      <c r="AV2131" s="40">
        <f t="shared" ref="AV2131" si="51270">SUMPRODUCT(AW2125:AW2129*(AV2125:AV2129="PTO"))+SUMPRODUCT(AW2125:AW2129*(AV2125:AV2129="HOL"))</f>
        <v>0</v>
      </c>
      <c r="AW2131" s="49" t="s">
        <v>135</v>
      </c>
      <c r="AX2131" s="41">
        <f>AX2130*AU$4</f>
        <v>0</v>
      </c>
      <c r="AY2131" s="47" t="s">
        <v>39</v>
      </c>
      <c r="AZ2131" s="40">
        <f t="shared" ref="AZ2131" si="51271">SUMPRODUCT(BA2125:BA2129*(AZ2125:AZ2129="PTO"))+SUMPRODUCT(BA2125:BA2129*(AZ2125:AZ2129="HOL"))</f>
        <v>0</v>
      </c>
      <c r="BA2131" s="49" t="s">
        <v>135</v>
      </c>
      <c r="BB2131" s="41">
        <f>BB2130*AY$4</f>
        <v>0</v>
      </c>
      <c r="BC2131" s="47" t="s">
        <v>39</v>
      </c>
      <c r="BD2131" s="40">
        <f t="shared" ref="BD2131" si="51272">SUMPRODUCT(BE2125:BE2129*(BD2125:BD2129="PTO"))+SUMPRODUCT(BE2125:BE2129*(BD2125:BD2129="HOL"))</f>
        <v>0</v>
      </c>
      <c r="BE2131" s="49" t="s">
        <v>135</v>
      </c>
      <c r="BF2131" s="41">
        <f>BF2130*BC$4</f>
        <v>0</v>
      </c>
      <c r="BG2131" s="47" t="s">
        <v>39</v>
      </c>
      <c r="BH2131" s="40">
        <f t="shared" ref="BH2131" si="51273">SUMPRODUCT(BI2125:BI2129*(BH2125:BH2129="PTO"))+SUMPRODUCT(BI2125:BI2129*(BH2125:BH2129="HOL"))</f>
        <v>0</v>
      </c>
      <c r="BI2131" s="49" t="s">
        <v>135</v>
      </c>
      <c r="BJ2131" s="41">
        <f>BJ2130*BG$4</f>
        <v>0</v>
      </c>
      <c r="BK2131" s="47" t="s">
        <v>39</v>
      </c>
      <c r="BL2131" s="40">
        <f t="shared" ref="BL2131" si="51274">SUMPRODUCT(BM2125:BM2129*(BL2125:BL2129="PTO"))+SUMPRODUCT(BM2125:BM2129*(BL2125:BL2129="HOL"))</f>
        <v>0</v>
      </c>
      <c r="BM2131" s="49" t="s">
        <v>135</v>
      </c>
      <c r="BN2131" s="41">
        <f>BN2130*BK$4</f>
        <v>0</v>
      </c>
      <c r="BO2131" s="47" t="s">
        <v>39</v>
      </c>
      <c r="BP2131" s="40">
        <f t="shared" ref="BP2131" si="51275">SUMPRODUCT(BQ2125:BQ2129*(BP2125:BP2129="PTO"))+SUMPRODUCT(BQ2125:BQ2129*(BP2125:BP2129="HOL"))</f>
        <v>0</v>
      </c>
      <c r="BQ2131" s="49" t="s">
        <v>135</v>
      </c>
      <c r="BR2131" s="41">
        <f t="shared" ref="BR2131" si="51276">BR2130*BO$4</f>
        <v>0</v>
      </c>
      <c r="BS2131" s="47" t="s">
        <v>39</v>
      </c>
      <c r="BT2131" s="40">
        <f t="shared" ref="BT2131" si="51277">SUMPRODUCT(BU2125:BU2129*(BT2125:BT2129="PTO"))+SUMPRODUCT(BU2125:BU2129*(BT2125:BT2129="HOL"))</f>
        <v>0</v>
      </c>
      <c r="BU2131" s="49" t="s">
        <v>135</v>
      </c>
      <c r="BV2131" s="41">
        <f t="shared" ref="BV2131" si="51278">BV2130*BS$4</f>
        <v>8</v>
      </c>
      <c r="BW2131" s="47" t="s">
        <v>39</v>
      </c>
      <c r="BX2131" s="40">
        <f t="shared" ref="BX2131" si="51279">SUMPRODUCT(BY2125:BY2129*(BX2125:BX2129="PTO"))+SUMPRODUCT(BY2125:BY2129*(BX2125:BX2129="HOL"))</f>
        <v>0</v>
      </c>
      <c r="BY2131" s="49" t="s">
        <v>135</v>
      </c>
      <c r="BZ2131" s="41">
        <f t="shared" ref="BZ2131" si="51280">BZ2130*BW$4</f>
        <v>0</v>
      </c>
      <c r="CA2131" s="47" t="s">
        <v>39</v>
      </c>
      <c r="CB2131" s="40">
        <f t="shared" ref="CB2131" si="51281">SUMPRODUCT(CC2125:CC2129*(CB2125:CB2129="PTO"))+SUMPRODUCT(CC2125:CC2129*(CB2125:CB2129="HOL"))</f>
        <v>0</v>
      </c>
      <c r="CC2131" s="49" t="s">
        <v>135</v>
      </c>
      <c r="CD2131" s="41">
        <f t="shared" ref="CD2131" si="51282">CD2130*CA$4</f>
        <v>0</v>
      </c>
      <c r="CE2131" s="47" t="s">
        <v>39</v>
      </c>
      <c r="CF2131" s="40">
        <f t="shared" ref="CF2131" si="51283">SUMPRODUCT(CG2125:CG2129*(CF2125:CF2129="PTO"))+SUMPRODUCT(CG2125:CG2129*(CF2125:CF2129="HOL"))</f>
        <v>0</v>
      </c>
      <c r="CG2131" s="49" t="s">
        <v>135</v>
      </c>
      <c r="CH2131" s="41">
        <f t="shared" ref="CH2131" si="51284">CH2130*CE$4</f>
        <v>0</v>
      </c>
    </row>
    <row r="2132" spans="1:86" x14ac:dyDescent="0.25">
      <c r="A2132" s="70" t="s">
        <v>133</v>
      </c>
      <c r="B2132" s="71">
        <f t="shared" ref="B2132" ca="1" si="51285">D2132-B2133</f>
        <v>8.1979788700045901</v>
      </c>
      <c r="C2132" s="72" t="s">
        <v>122</v>
      </c>
      <c r="D2132" s="71">
        <f>IFERROR(INDEX(Holidays[FTE], MATCH(Entry!E2132, Holidays[Date], 0)), 1)*8*INDEX(FTEguide[[1]:[12]], MATCH(Entry!E2133, FTEguide[Weekday], 0), IF(Entry!E2135&gt;0, Entry!E2135, MONTH(Entry!E2132)))</f>
        <v>61.19797887000459</v>
      </c>
      <c r="E2132" s="60">
        <f t="shared" ref="E2132:E2195" si="51286">E2125+1</f>
        <v>44132</v>
      </c>
      <c r="F2132" s="50" t="s">
        <v>128</v>
      </c>
      <c r="G2132" s="34" t="s">
        <v>136</v>
      </c>
      <c r="H2132" s="35" t="s">
        <v>23</v>
      </c>
      <c r="I2132" s="42">
        <f t="shared" ref="I2132" si="51287">parseTime(G2132)-(H2137=INT(RIGHT($F2132, 1)))</f>
        <v>8</v>
      </c>
      <c r="J2132" s="43">
        <f t="shared" ref="J2132:J2136" si="51288">isClocked(H2132)</f>
        <v>1</v>
      </c>
      <c r="K2132" s="34" t="s">
        <v>136</v>
      </c>
      <c r="L2132" s="35" t="s">
        <v>23</v>
      </c>
      <c r="M2132" s="42">
        <f t="shared" ref="M2132" si="51289">parseTime(K2132)-(L2137=INT(RIGHT($F2132, 1)))</f>
        <v>8</v>
      </c>
      <c r="N2132" s="43">
        <f t="shared" ref="N2132:N2136" si="51290">isClocked(L2132)</f>
        <v>1</v>
      </c>
      <c r="O2132" s="34" t="s">
        <v>180</v>
      </c>
      <c r="P2132" s="35" t="s">
        <v>23</v>
      </c>
      <c r="Q2132" s="42">
        <f t="shared" ref="Q2132" si="51291">parseTime(O2132)-(P2137=INT(RIGHT($F2132, 1)))</f>
        <v>8</v>
      </c>
      <c r="R2132" s="43">
        <f t="shared" ref="R2132:R2136" si="51292">isClocked(P2132)</f>
        <v>1</v>
      </c>
      <c r="S2132" s="34" t="s">
        <v>227</v>
      </c>
      <c r="T2132" s="35" t="s">
        <v>23</v>
      </c>
      <c r="U2132" s="42">
        <f t="shared" ref="U2132" si="51293">parseTime(S2132)-(T2137=INT(RIGHT($F2132, 1)))</f>
        <v>8</v>
      </c>
      <c r="V2132" s="43">
        <f t="shared" ref="V2132:V2136" si="51294">isClocked(T2132)</f>
        <v>1</v>
      </c>
      <c r="W2132" s="34"/>
      <c r="X2132" s="35"/>
      <c r="Y2132" s="42">
        <f t="shared" ref="Y2132" si="51295">parseTime(W2132)-(X2137=INT(RIGHT($F2132, 1)))</f>
        <v>0</v>
      </c>
      <c r="Z2132" s="43">
        <f t="shared" ref="Z2132:Z2136" si="51296">isClocked(X2132)</f>
        <v>0</v>
      </c>
      <c r="AA2132" s="34" t="s">
        <v>136</v>
      </c>
      <c r="AB2132" s="35" t="s">
        <v>23</v>
      </c>
      <c r="AC2132" s="42">
        <f t="shared" ref="AC2132" si="51297">parseTime(AA2132)-(AB2137=INT(RIGHT($F2132, 1)))</f>
        <v>8</v>
      </c>
      <c r="AD2132" s="43">
        <f t="shared" ref="AD2132:AD2136" si="51298">isClocked(AB2132)</f>
        <v>1</v>
      </c>
      <c r="AE2132" s="34"/>
      <c r="AF2132" s="35"/>
      <c r="AG2132" s="42">
        <f t="shared" ref="AG2132" si="51299">parseTime(AE2132)-(AF2137=INT(RIGHT($F2132, 1)))</f>
        <v>0</v>
      </c>
      <c r="AH2132" s="43">
        <f t="shared" ref="AH2132:AH2136" si="51300">isClocked(AF2132)</f>
        <v>0</v>
      </c>
      <c r="AI2132" s="34"/>
      <c r="AJ2132" s="35"/>
      <c r="AK2132" s="42">
        <f>parseTime(AI2132)-(AJ2137=INT(RIGHT($F2132, 1)))</f>
        <v>0</v>
      </c>
      <c r="AL2132" s="43">
        <f t="shared" ref="AL2132:AL2136" si="51301">isClocked(AJ2132)</f>
        <v>0</v>
      </c>
      <c r="AM2132" s="34"/>
      <c r="AN2132" s="35"/>
      <c r="AO2132" s="42">
        <f t="shared" ref="AO2132" si="51302">parseTime(AM2132)-(AN2137=INT(RIGHT($F2132, 1)))</f>
        <v>0</v>
      </c>
      <c r="AP2132" s="43">
        <f t="shared" ref="AP2132:AP2136" si="51303">isClocked(AN2132)</f>
        <v>0</v>
      </c>
      <c r="AQ2132" s="34"/>
      <c r="AR2132" s="35"/>
      <c r="AS2132" s="42">
        <f t="shared" ref="AS2132" si="51304">parseTime(AQ2132)-(AR2137=INT(RIGHT($F2132, 1)))</f>
        <v>0</v>
      </c>
      <c r="AT2132" s="43">
        <f t="shared" ref="AT2132:AT2136" si="51305">isClocked(AR2132)</f>
        <v>0</v>
      </c>
      <c r="AU2132" s="34"/>
      <c r="AV2132" s="35"/>
      <c r="AW2132" s="42">
        <f>parseTime(AU2132)-(AV2137=INT(RIGHT($F2132, 1)))</f>
        <v>0</v>
      </c>
      <c r="AX2132" s="43">
        <f t="shared" ref="AX2132:AX2136" si="51306">isClocked(AV2132)</f>
        <v>0</v>
      </c>
      <c r="AY2132" s="34"/>
      <c r="AZ2132" s="35"/>
      <c r="BA2132" s="42">
        <f>parseTime(AY2132)-(AZ2137=INT(RIGHT($F2132, 1)))</f>
        <v>0</v>
      </c>
      <c r="BB2132" s="43">
        <f t="shared" ref="BB2132:BB2136" si="51307">isClocked(AZ2132)</f>
        <v>0</v>
      </c>
      <c r="BC2132" s="34"/>
      <c r="BD2132" s="35"/>
      <c r="BE2132" s="42">
        <f>parseTime(BC2132)-(BD2137=INT(RIGHT($F2132, 1)))</f>
        <v>0</v>
      </c>
      <c r="BF2132" s="43">
        <f t="shared" ref="BF2132:BF2136" si="51308">isClocked(BD2132)</f>
        <v>0</v>
      </c>
      <c r="BG2132" s="34"/>
      <c r="BH2132" s="35"/>
      <c r="BI2132" s="42">
        <f>parseTime(BG2132)-(BH2137=INT(RIGHT($F2132, 1)))</f>
        <v>0</v>
      </c>
      <c r="BJ2132" s="43">
        <f t="shared" ref="BJ2132:BJ2136" si="51309">isClocked(BH2132)</f>
        <v>0</v>
      </c>
      <c r="BK2132" s="34"/>
      <c r="BL2132" s="35"/>
      <c r="BM2132" s="42">
        <f>parseTime(BK2132)-(BL2137=INT(RIGHT($F2132, 1)))</f>
        <v>0</v>
      </c>
      <c r="BN2132" s="43">
        <f t="shared" ref="BN2132:BN2136" si="51310">isClocked(BL2132)</f>
        <v>0</v>
      </c>
      <c r="BO2132" s="34" t="s">
        <v>230</v>
      </c>
      <c r="BP2132" s="35" t="s">
        <v>23</v>
      </c>
      <c r="BQ2132" s="42">
        <f t="shared" ref="BQ2132" si="51311">parseTime(BO2132)-(BP2137=INT(RIGHT($F2132, 1)))</f>
        <v>5</v>
      </c>
      <c r="BR2132" s="43">
        <f t="shared" ref="BR2132:BR2136" si="51312">isClocked(BP2132)</f>
        <v>1</v>
      </c>
      <c r="BS2132" s="34" t="s">
        <v>136</v>
      </c>
      <c r="BT2132" s="35" t="s">
        <v>23</v>
      </c>
      <c r="BU2132" s="42">
        <f t="shared" ref="BU2132" si="51313">parseTime(BS2132)-(BT2137=INT(RIGHT($F2132, 1)))</f>
        <v>8</v>
      </c>
      <c r="BV2132" s="43">
        <f t="shared" ref="BV2132:BV2136" si="51314">isClocked(BT2132)</f>
        <v>1</v>
      </c>
      <c r="BW2132" s="34"/>
      <c r="BX2132" s="35"/>
      <c r="BY2132" s="42">
        <f t="shared" ref="BY2132" si="51315">parseTime(BW2132)-(BX2137=INT(RIGHT($F2132, 1)))</f>
        <v>0</v>
      </c>
      <c r="BZ2132" s="43">
        <f t="shared" ref="BZ2132:BZ2136" si="51316">isClocked(BX2132)</f>
        <v>0</v>
      </c>
      <c r="CA2132" s="34"/>
      <c r="CB2132" s="35"/>
      <c r="CC2132" s="42">
        <f t="shared" ref="CC2132" si="51317">parseTime(CA2132)-(CB2137=INT(RIGHT($F2132, 1)))</f>
        <v>0</v>
      </c>
      <c r="CD2132" s="43">
        <f t="shared" ref="CD2132:CD2136" si="51318">isClocked(CB2132)</f>
        <v>0</v>
      </c>
      <c r="CE2132" s="34"/>
      <c r="CF2132" s="35"/>
      <c r="CG2132" s="42">
        <f t="shared" ref="CG2132" si="51319">parseTime(CE2132)-(CF2137=INT(RIGHT($F2132, 1)))</f>
        <v>0</v>
      </c>
      <c r="CH2132" s="43">
        <f t="shared" ref="CH2132:CH2136" si="51320">isClocked(CF2132)</f>
        <v>0</v>
      </c>
    </row>
    <row r="2133" spans="1:86" x14ac:dyDescent="0.25">
      <c r="A2133" s="56" t="s">
        <v>0</v>
      </c>
      <c r="B2133" s="57">
        <f t="shared" ca="1" si="50802"/>
        <v>53</v>
      </c>
      <c r="C2133" s="14" t="s">
        <v>252</v>
      </c>
      <c r="D2133" s="14">
        <f t="shared" si="50285"/>
        <v>53.7</v>
      </c>
      <c r="E2133" s="55" t="str">
        <f t="shared" si="50803"/>
        <v>Wednesday</v>
      </c>
      <c r="F2133" s="51" t="s">
        <v>129</v>
      </c>
      <c r="G2133" s="36"/>
      <c r="H2133" s="37"/>
      <c r="I2133" s="44">
        <f t="shared" ref="I2133" si="51321">parseTime(G2133)-(H2137=INT(RIGHT($F2133, 1)))</f>
        <v>0</v>
      </c>
      <c r="J2133" s="45">
        <f t="shared" si="51288"/>
        <v>0</v>
      </c>
      <c r="K2133" s="36"/>
      <c r="L2133" s="37"/>
      <c r="M2133" s="44">
        <f t="shared" ref="M2133" si="51322">parseTime(K2133)-(L2137=INT(RIGHT($F2133, 1)))</f>
        <v>0</v>
      </c>
      <c r="N2133" s="45">
        <f t="shared" si="51290"/>
        <v>0</v>
      </c>
      <c r="O2133" s="36"/>
      <c r="P2133" s="37"/>
      <c r="Q2133" s="44">
        <f t="shared" ref="Q2133" si="51323">parseTime(O2133)-(P2137=INT(RIGHT($F2133, 1)))</f>
        <v>0</v>
      </c>
      <c r="R2133" s="45">
        <f t="shared" si="51292"/>
        <v>0</v>
      </c>
      <c r="S2133" s="36"/>
      <c r="T2133" s="37"/>
      <c r="U2133" s="44">
        <f t="shared" ref="U2133" si="51324">parseTime(S2133)-(T2137=INT(RIGHT($F2133, 1)))</f>
        <v>0</v>
      </c>
      <c r="V2133" s="45">
        <f t="shared" si="51294"/>
        <v>0</v>
      </c>
      <c r="W2133" s="36"/>
      <c r="X2133" s="37"/>
      <c r="Y2133" s="44">
        <f t="shared" ref="Y2133" si="51325">parseTime(W2133)-(X2137=INT(RIGHT($F2133, 1)))</f>
        <v>0</v>
      </c>
      <c r="Z2133" s="45">
        <f t="shared" si="51296"/>
        <v>0</v>
      </c>
      <c r="AA2133" s="36"/>
      <c r="AB2133" s="37"/>
      <c r="AC2133" s="44">
        <f t="shared" ref="AC2133" si="51326">parseTime(AA2133)-(AB2137=INT(RIGHT($F2133, 1)))</f>
        <v>0</v>
      </c>
      <c r="AD2133" s="45">
        <f t="shared" si="51298"/>
        <v>0</v>
      </c>
      <c r="AE2133" s="36"/>
      <c r="AF2133" s="37"/>
      <c r="AG2133" s="44">
        <f t="shared" ref="AG2133" si="51327">parseTime(AE2133)-(AF2137=INT(RIGHT($F2133, 1)))</f>
        <v>0</v>
      </c>
      <c r="AH2133" s="45">
        <f t="shared" si="51300"/>
        <v>0</v>
      </c>
      <c r="AI2133" s="36"/>
      <c r="AJ2133" s="37"/>
      <c r="AK2133" s="44">
        <f>parseTime(AI2133)-(AJ2137=INT(RIGHT($F2133, 1)))</f>
        <v>0</v>
      </c>
      <c r="AL2133" s="45">
        <f t="shared" si="51301"/>
        <v>0</v>
      </c>
      <c r="AM2133" s="36"/>
      <c r="AN2133" s="37"/>
      <c r="AO2133" s="44">
        <f t="shared" ref="AO2133" si="51328">parseTime(AM2133)-(AN2137=INT(RIGHT($F2133, 1)))</f>
        <v>0</v>
      </c>
      <c r="AP2133" s="45">
        <f t="shared" si="51303"/>
        <v>0</v>
      </c>
      <c r="AQ2133" s="36"/>
      <c r="AR2133" s="37"/>
      <c r="AS2133" s="44">
        <f t="shared" ref="AS2133" si="51329">parseTime(AQ2133)-(AR2137=INT(RIGHT($F2133, 1)))</f>
        <v>0</v>
      </c>
      <c r="AT2133" s="45">
        <f t="shared" si="51305"/>
        <v>0</v>
      </c>
      <c r="AU2133" s="36"/>
      <c r="AV2133" s="37"/>
      <c r="AW2133" s="44">
        <f>parseTime(AU2133)-(AV2137=INT(RIGHT($F2133, 1)))</f>
        <v>0</v>
      </c>
      <c r="AX2133" s="45">
        <f t="shared" si="51306"/>
        <v>0</v>
      </c>
      <c r="AY2133" s="36"/>
      <c r="AZ2133" s="37"/>
      <c r="BA2133" s="44">
        <f>parseTime(AY2133)-(AZ2137=INT(RIGHT($F2133, 1)))</f>
        <v>0</v>
      </c>
      <c r="BB2133" s="45">
        <f t="shared" si="51307"/>
        <v>0</v>
      </c>
      <c r="BC2133" s="36"/>
      <c r="BD2133" s="37"/>
      <c r="BE2133" s="44">
        <f>parseTime(BC2133)-(BD2137=INT(RIGHT($F2133, 1)))</f>
        <v>0</v>
      </c>
      <c r="BF2133" s="45">
        <f t="shared" si="51308"/>
        <v>0</v>
      </c>
      <c r="BG2133" s="36"/>
      <c r="BH2133" s="37"/>
      <c r="BI2133" s="44">
        <f>parseTime(BG2133)-(BH2137=INT(RIGHT($F2133, 1)))</f>
        <v>0</v>
      </c>
      <c r="BJ2133" s="45">
        <f t="shared" si="51309"/>
        <v>0</v>
      </c>
      <c r="BK2133" s="36"/>
      <c r="BL2133" s="37"/>
      <c r="BM2133" s="44">
        <f>parseTime(BK2133)-(BL2137=INT(RIGHT($F2133, 1)))</f>
        <v>0</v>
      </c>
      <c r="BN2133" s="45">
        <f t="shared" si="51310"/>
        <v>0</v>
      </c>
      <c r="BO2133" s="36" t="s">
        <v>151</v>
      </c>
      <c r="BP2133" s="37" t="s">
        <v>28</v>
      </c>
      <c r="BQ2133" s="44">
        <f t="shared" ref="BQ2133" si="51330">parseTime(BO2133)-(BP2137=INT(RIGHT($F2133, 1)))</f>
        <v>3</v>
      </c>
      <c r="BR2133" s="45">
        <f t="shared" si="51312"/>
        <v>1</v>
      </c>
      <c r="BS2133" s="36"/>
      <c r="BT2133" s="37"/>
      <c r="BU2133" s="44">
        <f t="shared" ref="BU2133" si="51331">parseTime(BS2133)-(BT2137=INT(RIGHT($F2133, 1)))</f>
        <v>0</v>
      </c>
      <c r="BV2133" s="45">
        <f t="shared" si="51314"/>
        <v>0</v>
      </c>
      <c r="BW2133" s="36"/>
      <c r="BX2133" s="37"/>
      <c r="BY2133" s="44">
        <f t="shared" ref="BY2133" si="51332">parseTime(BW2133)-(BX2137=INT(RIGHT($F2133, 1)))</f>
        <v>0</v>
      </c>
      <c r="BZ2133" s="45">
        <f t="shared" si="51316"/>
        <v>0</v>
      </c>
      <c r="CA2133" s="36"/>
      <c r="CB2133" s="37"/>
      <c r="CC2133" s="44">
        <f t="shared" ref="CC2133" si="51333">parseTime(CA2133)-(CB2137=INT(RIGHT($F2133, 1)))</f>
        <v>0</v>
      </c>
      <c r="CD2133" s="45">
        <f t="shared" si="51318"/>
        <v>0</v>
      </c>
      <c r="CE2133" s="36"/>
      <c r="CF2133" s="37"/>
      <c r="CG2133" s="44">
        <f t="shared" ref="CG2133" si="51334">parseTime(CE2133)-(CF2137=INT(RIGHT($F2133, 1)))</f>
        <v>0</v>
      </c>
      <c r="CH2133" s="45">
        <f t="shared" si="51320"/>
        <v>0</v>
      </c>
    </row>
    <row r="2134" spans="1:86" x14ac:dyDescent="0.25">
      <c r="A2134" s="56" t="s">
        <v>117</v>
      </c>
      <c r="B2134" s="57">
        <f t="shared" ref="B2134" ca="1" si="51335">roleHours(G2132:CH2138, "MFD")</f>
        <v>53</v>
      </c>
      <c r="C2134" s="14">
        <f t="shared" ref="C2134:C2137" ca="1" si="51336">B2134/8</f>
        <v>6.625</v>
      </c>
      <c r="D2134" s="14">
        <f t="shared" ref="D2134" ca="1" si="51337">B2133-D2133</f>
        <v>-0.70000000000000284</v>
      </c>
      <c r="E2134" s="20" t="s">
        <v>127</v>
      </c>
      <c r="F2134" s="51" t="s">
        <v>130</v>
      </c>
      <c r="G2134" s="36"/>
      <c r="H2134" s="37"/>
      <c r="I2134" s="44">
        <f t="shared" ref="I2134" si="51338">parseTime(G2134)-(H2137=INT(RIGHT($F2134, 1)))</f>
        <v>0</v>
      </c>
      <c r="J2134" s="45">
        <f t="shared" si="51288"/>
        <v>0</v>
      </c>
      <c r="K2134" s="36"/>
      <c r="L2134" s="37"/>
      <c r="M2134" s="44">
        <f t="shared" ref="M2134" si="51339">parseTime(K2134)-(L2137=INT(RIGHT($F2134, 1)))</f>
        <v>0</v>
      </c>
      <c r="N2134" s="45">
        <f t="shared" si="51290"/>
        <v>0</v>
      </c>
      <c r="O2134" s="36"/>
      <c r="P2134" s="37"/>
      <c r="Q2134" s="44">
        <f t="shared" ref="Q2134" si="51340">parseTime(O2134)-(P2137=INT(RIGHT($F2134, 1)))</f>
        <v>0</v>
      </c>
      <c r="R2134" s="45">
        <f t="shared" si="51292"/>
        <v>0</v>
      </c>
      <c r="S2134" s="36"/>
      <c r="T2134" s="37"/>
      <c r="U2134" s="44">
        <f t="shared" ref="U2134" si="51341">parseTime(S2134)-(T2137=INT(RIGHT($F2134, 1)))</f>
        <v>0</v>
      </c>
      <c r="V2134" s="45">
        <f t="shared" si="51294"/>
        <v>0</v>
      </c>
      <c r="W2134" s="36"/>
      <c r="X2134" s="37"/>
      <c r="Y2134" s="44">
        <f t="shared" ref="Y2134" si="51342">parseTime(W2134)-(X2137=INT(RIGHT($F2134, 1)))</f>
        <v>0</v>
      </c>
      <c r="Z2134" s="45">
        <f t="shared" si="51296"/>
        <v>0</v>
      </c>
      <c r="AA2134" s="36"/>
      <c r="AB2134" s="37"/>
      <c r="AC2134" s="44">
        <f t="shared" ref="AC2134" si="51343">parseTime(AA2134)-(AB2137=INT(RIGHT($F2134, 1)))</f>
        <v>0</v>
      </c>
      <c r="AD2134" s="45">
        <f t="shared" si="51298"/>
        <v>0</v>
      </c>
      <c r="AE2134" s="36"/>
      <c r="AF2134" s="37"/>
      <c r="AG2134" s="44">
        <f t="shared" ref="AG2134" si="51344">parseTime(AE2134)-(AF2137=INT(RIGHT($F2134, 1)))</f>
        <v>0</v>
      </c>
      <c r="AH2134" s="45">
        <f t="shared" si="51300"/>
        <v>0</v>
      </c>
      <c r="AI2134" s="36"/>
      <c r="AJ2134" s="37"/>
      <c r="AK2134" s="44">
        <f>parseTime(AI2134)-(AJ2137=INT(RIGHT($F2134, 1)))</f>
        <v>0</v>
      </c>
      <c r="AL2134" s="45">
        <f t="shared" si="51301"/>
        <v>0</v>
      </c>
      <c r="AM2134" s="36"/>
      <c r="AN2134" s="37"/>
      <c r="AO2134" s="44">
        <f t="shared" ref="AO2134" si="51345">parseTime(AM2134)-(AN2137=INT(RIGHT($F2134, 1)))</f>
        <v>0</v>
      </c>
      <c r="AP2134" s="45">
        <f t="shared" si="51303"/>
        <v>0</v>
      </c>
      <c r="AQ2134" s="36"/>
      <c r="AR2134" s="37"/>
      <c r="AS2134" s="44">
        <f t="shared" ref="AS2134" si="51346">parseTime(AQ2134)-(AR2137=INT(RIGHT($F2134, 1)))</f>
        <v>0</v>
      </c>
      <c r="AT2134" s="45">
        <f t="shared" si="51305"/>
        <v>0</v>
      </c>
      <c r="AU2134" s="36"/>
      <c r="AV2134" s="37"/>
      <c r="AW2134" s="44">
        <f>parseTime(AU2134)-(AV2137=INT(RIGHT($F2134, 1)))</f>
        <v>0</v>
      </c>
      <c r="AX2134" s="45">
        <f t="shared" si="51306"/>
        <v>0</v>
      </c>
      <c r="AY2134" s="36"/>
      <c r="AZ2134" s="37"/>
      <c r="BA2134" s="44">
        <f>parseTime(AY2134)-(AZ2137=INT(RIGHT($F2134, 1)))</f>
        <v>0</v>
      </c>
      <c r="BB2134" s="45">
        <f t="shared" si="51307"/>
        <v>0</v>
      </c>
      <c r="BC2134" s="36"/>
      <c r="BD2134" s="37"/>
      <c r="BE2134" s="44">
        <f>parseTime(BC2134)-(BD2137=INT(RIGHT($F2134, 1)))</f>
        <v>0</v>
      </c>
      <c r="BF2134" s="45">
        <f t="shared" si="51308"/>
        <v>0</v>
      </c>
      <c r="BG2134" s="36"/>
      <c r="BH2134" s="37"/>
      <c r="BI2134" s="44">
        <f>parseTime(BG2134)-(BH2137=INT(RIGHT($F2134, 1)))</f>
        <v>0</v>
      </c>
      <c r="BJ2134" s="45">
        <f t="shared" si="51309"/>
        <v>0</v>
      </c>
      <c r="BK2134" s="36"/>
      <c r="BL2134" s="37"/>
      <c r="BM2134" s="44">
        <f>parseTime(BK2134)-(BL2137=INT(RIGHT($F2134, 1)))</f>
        <v>0</v>
      </c>
      <c r="BN2134" s="45">
        <f t="shared" si="51310"/>
        <v>0</v>
      </c>
      <c r="BO2134" s="36"/>
      <c r="BP2134" s="37"/>
      <c r="BQ2134" s="44">
        <f t="shared" ref="BQ2134" si="51347">parseTime(BO2134)-(BP2137=INT(RIGHT($F2134, 1)))</f>
        <v>0</v>
      </c>
      <c r="BR2134" s="45">
        <f t="shared" si="51312"/>
        <v>0</v>
      </c>
      <c r="BS2134" s="36"/>
      <c r="BT2134" s="37"/>
      <c r="BU2134" s="44">
        <f t="shared" ref="BU2134" si="51348">parseTime(BS2134)-(BT2137=INT(RIGHT($F2134, 1)))</f>
        <v>0</v>
      </c>
      <c r="BV2134" s="45">
        <f t="shared" si="51314"/>
        <v>0</v>
      </c>
      <c r="BW2134" s="36"/>
      <c r="BX2134" s="37"/>
      <c r="BY2134" s="44">
        <f t="shared" ref="BY2134" si="51349">parseTime(BW2134)-(BX2137=INT(RIGHT($F2134, 1)))</f>
        <v>0</v>
      </c>
      <c r="BZ2134" s="45">
        <f t="shared" si="51316"/>
        <v>0</v>
      </c>
      <c r="CA2134" s="36"/>
      <c r="CB2134" s="37"/>
      <c r="CC2134" s="44">
        <f t="shared" ref="CC2134" si="51350">parseTime(CA2134)-(CB2137=INT(RIGHT($F2134, 1)))</f>
        <v>0</v>
      </c>
      <c r="CD2134" s="45">
        <f t="shared" si="51318"/>
        <v>0</v>
      </c>
      <c r="CE2134" s="36"/>
      <c r="CF2134" s="37"/>
      <c r="CG2134" s="44">
        <f t="shared" ref="CG2134" si="51351">parseTime(CE2134)-(CF2137=INT(RIGHT($F2134, 1)))</f>
        <v>0</v>
      </c>
      <c r="CH2134" s="45">
        <f t="shared" si="51320"/>
        <v>0</v>
      </c>
    </row>
    <row r="2135" spans="1:86" x14ac:dyDescent="0.25">
      <c r="A2135" s="56"/>
      <c r="B2135" s="57"/>
      <c r="C2135" s="14">
        <f t="shared" si="51336"/>
        <v>0</v>
      </c>
      <c r="D2135" s="14" t="s">
        <v>259</v>
      </c>
      <c r="E2135" s="20">
        <v>4.25</v>
      </c>
      <c r="F2135" s="51" t="s">
        <v>131</v>
      </c>
      <c r="G2135" s="36"/>
      <c r="H2135" s="37"/>
      <c r="I2135" s="44">
        <f t="shared" ref="I2135" si="51352">parseTime(G2135)-(H2137=INT(RIGHT($F2135, 1)))</f>
        <v>0</v>
      </c>
      <c r="J2135" s="45">
        <f t="shared" si="51288"/>
        <v>0</v>
      </c>
      <c r="K2135" s="36"/>
      <c r="L2135" s="37"/>
      <c r="M2135" s="44">
        <f t="shared" ref="M2135" si="51353">parseTime(K2135)-(L2137=INT(RIGHT($F2135, 1)))</f>
        <v>0</v>
      </c>
      <c r="N2135" s="45">
        <f t="shared" si="51290"/>
        <v>0</v>
      </c>
      <c r="O2135" s="36"/>
      <c r="P2135" s="37"/>
      <c r="Q2135" s="44">
        <f t="shared" ref="Q2135" si="51354">parseTime(O2135)-(P2137=INT(RIGHT($F2135, 1)))</f>
        <v>0</v>
      </c>
      <c r="R2135" s="45">
        <f t="shared" si="51292"/>
        <v>0</v>
      </c>
      <c r="S2135" s="36"/>
      <c r="T2135" s="37"/>
      <c r="U2135" s="44">
        <f t="shared" ref="U2135" si="51355">parseTime(S2135)-(T2137=INT(RIGHT($F2135, 1)))</f>
        <v>0</v>
      </c>
      <c r="V2135" s="45">
        <f t="shared" si="51294"/>
        <v>0</v>
      </c>
      <c r="W2135" s="36"/>
      <c r="X2135" s="37"/>
      <c r="Y2135" s="44">
        <f t="shared" ref="Y2135" si="51356">parseTime(W2135)-(X2137=INT(RIGHT($F2135, 1)))</f>
        <v>0</v>
      </c>
      <c r="Z2135" s="45">
        <f t="shared" si="51296"/>
        <v>0</v>
      </c>
      <c r="AA2135" s="36"/>
      <c r="AB2135" s="37"/>
      <c r="AC2135" s="44">
        <f t="shared" ref="AC2135" si="51357">parseTime(AA2135)-(AB2137=INT(RIGHT($F2135, 1)))</f>
        <v>0</v>
      </c>
      <c r="AD2135" s="45">
        <f t="shared" si="51298"/>
        <v>0</v>
      </c>
      <c r="AE2135" s="36"/>
      <c r="AF2135" s="37"/>
      <c r="AG2135" s="44">
        <f t="shared" ref="AG2135" si="51358">parseTime(AE2135)-(AF2137=INT(RIGHT($F2135, 1)))</f>
        <v>0</v>
      </c>
      <c r="AH2135" s="45">
        <f t="shared" si="51300"/>
        <v>0</v>
      </c>
      <c r="AI2135" s="36"/>
      <c r="AJ2135" s="37"/>
      <c r="AK2135" s="44">
        <f>parseTime(AI2135)-(AJ2137=INT(RIGHT($F2135, 1)))</f>
        <v>0</v>
      </c>
      <c r="AL2135" s="45">
        <f t="shared" si="51301"/>
        <v>0</v>
      </c>
      <c r="AM2135" s="36"/>
      <c r="AN2135" s="37"/>
      <c r="AO2135" s="44">
        <f t="shared" ref="AO2135" si="51359">parseTime(AM2135)-(AN2137=INT(RIGHT($F2135, 1)))</f>
        <v>0</v>
      </c>
      <c r="AP2135" s="45">
        <f t="shared" si="51303"/>
        <v>0</v>
      </c>
      <c r="AQ2135" s="36"/>
      <c r="AR2135" s="37"/>
      <c r="AS2135" s="44">
        <f t="shared" ref="AS2135" si="51360">parseTime(AQ2135)-(AR2137=INT(RIGHT($F2135, 1)))</f>
        <v>0</v>
      </c>
      <c r="AT2135" s="45">
        <f t="shared" si="51305"/>
        <v>0</v>
      </c>
      <c r="AU2135" s="36"/>
      <c r="AV2135" s="37"/>
      <c r="AW2135" s="44">
        <f>parseTime(AU2135)-(AV2137=INT(RIGHT($F2135, 1)))</f>
        <v>0</v>
      </c>
      <c r="AX2135" s="45">
        <f t="shared" si="51306"/>
        <v>0</v>
      </c>
      <c r="AY2135" s="36"/>
      <c r="AZ2135" s="37"/>
      <c r="BA2135" s="44">
        <f>parseTime(AY2135)-(AZ2137=INT(RIGHT($F2135, 1)))</f>
        <v>0</v>
      </c>
      <c r="BB2135" s="45">
        <f t="shared" si="51307"/>
        <v>0</v>
      </c>
      <c r="BC2135" s="36"/>
      <c r="BD2135" s="37"/>
      <c r="BE2135" s="44">
        <f>parseTime(BC2135)-(BD2137=INT(RIGHT($F2135, 1)))</f>
        <v>0</v>
      </c>
      <c r="BF2135" s="45">
        <f t="shared" si="51308"/>
        <v>0</v>
      </c>
      <c r="BG2135" s="36"/>
      <c r="BH2135" s="37"/>
      <c r="BI2135" s="44">
        <f>parseTime(BG2135)-(BH2137=INT(RIGHT($F2135, 1)))</f>
        <v>0</v>
      </c>
      <c r="BJ2135" s="45">
        <f t="shared" si="51309"/>
        <v>0</v>
      </c>
      <c r="BK2135" s="36"/>
      <c r="BL2135" s="37"/>
      <c r="BM2135" s="44">
        <f>parseTime(BK2135)-(BL2137=INT(RIGHT($F2135, 1)))</f>
        <v>0</v>
      </c>
      <c r="BN2135" s="45">
        <f t="shared" si="51310"/>
        <v>0</v>
      </c>
      <c r="BO2135" s="36"/>
      <c r="BP2135" s="37"/>
      <c r="BQ2135" s="44">
        <f t="shared" ref="BQ2135" si="51361">parseTime(BO2135)-(BP2137=INT(RIGHT($F2135, 1)))</f>
        <v>0</v>
      </c>
      <c r="BR2135" s="45">
        <f t="shared" si="51312"/>
        <v>0</v>
      </c>
      <c r="BS2135" s="36"/>
      <c r="BT2135" s="37"/>
      <c r="BU2135" s="44">
        <f t="shared" ref="BU2135" si="51362">parseTime(BS2135)-(BT2137=INT(RIGHT($F2135, 1)))</f>
        <v>0</v>
      </c>
      <c r="BV2135" s="45">
        <f t="shared" si="51314"/>
        <v>0</v>
      </c>
      <c r="BW2135" s="36"/>
      <c r="BX2135" s="37"/>
      <c r="BY2135" s="44">
        <f t="shared" ref="BY2135" si="51363">parseTime(BW2135)-(BX2137=INT(RIGHT($F2135, 1)))</f>
        <v>0</v>
      </c>
      <c r="BZ2135" s="45">
        <f t="shared" si="51316"/>
        <v>0</v>
      </c>
      <c r="CA2135" s="36"/>
      <c r="CB2135" s="37"/>
      <c r="CC2135" s="44">
        <f t="shared" ref="CC2135" si="51364">parseTime(CA2135)-(CB2137=INT(RIGHT($F2135, 1)))</f>
        <v>0</v>
      </c>
      <c r="CD2135" s="45">
        <f t="shared" si="51318"/>
        <v>0</v>
      </c>
      <c r="CE2135" s="36"/>
      <c r="CF2135" s="37"/>
      <c r="CG2135" s="44">
        <f t="shared" ref="CG2135" si="51365">parseTime(CE2135)-(CF2137=INT(RIGHT($F2135, 1)))</f>
        <v>0</v>
      </c>
      <c r="CH2135" s="45">
        <f t="shared" si="51320"/>
        <v>0</v>
      </c>
    </row>
    <row r="2136" spans="1:86" x14ac:dyDescent="0.25">
      <c r="A2136" s="56" t="s">
        <v>119</v>
      </c>
      <c r="B2136" s="57">
        <f t="shared" ref="B2136" ca="1" si="51366">roleHours(G2132:CH2138, "MCC")</f>
        <v>0</v>
      </c>
      <c r="C2136" s="14">
        <f t="shared" ca="1" si="51336"/>
        <v>0</v>
      </c>
      <c r="D2136" s="14" t="s">
        <v>260</v>
      </c>
      <c r="E2136" s="20">
        <v>4.6500000000000004</v>
      </c>
      <c r="F2136" s="51" t="s">
        <v>132</v>
      </c>
      <c r="G2136" s="36"/>
      <c r="H2136" s="37"/>
      <c r="I2136" s="44">
        <f t="shared" ref="I2136" si="51367">parseTime(G2136)-(H2137=INT(RIGHT($F2136, 1)))</f>
        <v>0</v>
      </c>
      <c r="J2136" s="45">
        <f t="shared" si="51288"/>
        <v>0</v>
      </c>
      <c r="K2136" s="36"/>
      <c r="L2136" s="37"/>
      <c r="M2136" s="44">
        <f t="shared" ref="M2136" si="51368">parseTime(K2136)-(L2137=INT(RIGHT($F2136, 1)))</f>
        <v>0</v>
      </c>
      <c r="N2136" s="45">
        <f t="shared" si="51290"/>
        <v>0</v>
      </c>
      <c r="O2136" s="36"/>
      <c r="P2136" s="37"/>
      <c r="Q2136" s="44">
        <f t="shared" ref="Q2136" si="51369">parseTime(O2136)-(P2137=INT(RIGHT($F2136, 1)))</f>
        <v>0</v>
      </c>
      <c r="R2136" s="45">
        <f t="shared" si="51292"/>
        <v>0</v>
      </c>
      <c r="S2136" s="36"/>
      <c r="T2136" s="37"/>
      <c r="U2136" s="44">
        <f t="shared" ref="U2136" si="51370">parseTime(S2136)-(T2137=INT(RIGHT($F2136, 1)))</f>
        <v>0</v>
      </c>
      <c r="V2136" s="45">
        <f t="shared" si="51294"/>
        <v>0</v>
      </c>
      <c r="W2136" s="36"/>
      <c r="X2136" s="37"/>
      <c r="Y2136" s="44">
        <f t="shared" ref="Y2136" si="51371">parseTime(W2136)-(X2137=INT(RIGHT($F2136, 1)))</f>
        <v>0</v>
      </c>
      <c r="Z2136" s="45">
        <f t="shared" si="51296"/>
        <v>0</v>
      </c>
      <c r="AA2136" s="36"/>
      <c r="AB2136" s="37"/>
      <c r="AC2136" s="44">
        <f t="shared" ref="AC2136" si="51372">parseTime(AA2136)-(AB2137=INT(RIGHT($F2136, 1)))</f>
        <v>0</v>
      </c>
      <c r="AD2136" s="45">
        <f t="shared" si="51298"/>
        <v>0</v>
      </c>
      <c r="AE2136" s="36"/>
      <c r="AF2136" s="37"/>
      <c r="AG2136" s="44">
        <f t="shared" ref="AG2136" si="51373">parseTime(AE2136)-(AF2137=INT(RIGHT($F2136, 1)))</f>
        <v>0</v>
      </c>
      <c r="AH2136" s="45">
        <f t="shared" si="51300"/>
        <v>0</v>
      </c>
      <c r="AI2136" s="36"/>
      <c r="AJ2136" s="37"/>
      <c r="AK2136" s="44">
        <f>parseTime(AI2136)-(AJ2137=INT(RIGHT($F2136, 1)))</f>
        <v>0</v>
      </c>
      <c r="AL2136" s="45">
        <f t="shared" si="51301"/>
        <v>0</v>
      </c>
      <c r="AM2136" s="36"/>
      <c r="AN2136" s="37"/>
      <c r="AO2136" s="44">
        <f t="shared" ref="AO2136" si="51374">parseTime(AM2136)-(AN2137=INT(RIGHT($F2136, 1)))</f>
        <v>0</v>
      </c>
      <c r="AP2136" s="45">
        <f t="shared" si="51303"/>
        <v>0</v>
      </c>
      <c r="AQ2136" s="36"/>
      <c r="AR2136" s="37"/>
      <c r="AS2136" s="44">
        <f t="shared" ref="AS2136" si="51375">parseTime(AQ2136)-(AR2137=INT(RIGHT($F2136, 1)))</f>
        <v>0</v>
      </c>
      <c r="AT2136" s="45">
        <f t="shared" si="51305"/>
        <v>0</v>
      </c>
      <c r="AU2136" s="36"/>
      <c r="AV2136" s="37"/>
      <c r="AW2136" s="44">
        <f>parseTime(AU2136)-(AV2137=INT(RIGHT($F2136, 1)))</f>
        <v>0</v>
      </c>
      <c r="AX2136" s="45">
        <f t="shared" si="51306"/>
        <v>0</v>
      </c>
      <c r="AY2136" s="36"/>
      <c r="AZ2136" s="37"/>
      <c r="BA2136" s="44">
        <f>parseTime(AY2136)-(AZ2137=INT(RIGHT($F2136, 1)))</f>
        <v>0</v>
      </c>
      <c r="BB2136" s="45">
        <f t="shared" si="51307"/>
        <v>0</v>
      </c>
      <c r="BC2136" s="36"/>
      <c r="BD2136" s="37"/>
      <c r="BE2136" s="44">
        <f>parseTime(BC2136)-(BD2137=INT(RIGHT($F2136, 1)))</f>
        <v>0</v>
      </c>
      <c r="BF2136" s="45">
        <f t="shared" si="51308"/>
        <v>0</v>
      </c>
      <c r="BG2136" s="36"/>
      <c r="BH2136" s="37"/>
      <c r="BI2136" s="44">
        <f>parseTime(BG2136)-(BH2137=INT(RIGHT($F2136, 1)))</f>
        <v>0</v>
      </c>
      <c r="BJ2136" s="45">
        <f t="shared" si="51309"/>
        <v>0</v>
      </c>
      <c r="BK2136" s="36"/>
      <c r="BL2136" s="37"/>
      <c r="BM2136" s="44">
        <f>parseTime(BK2136)-(BL2137=INT(RIGHT($F2136, 1)))</f>
        <v>0</v>
      </c>
      <c r="BN2136" s="45">
        <f t="shared" si="51310"/>
        <v>0</v>
      </c>
      <c r="BO2136" s="36"/>
      <c r="BP2136" s="37"/>
      <c r="BQ2136" s="44">
        <f t="shared" ref="BQ2136" si="51376">parseTime(BO2136)-(BP2137=INT(RIGHT($F2136, 1)))</f>
        <v>0</v>
      </c>
      <c r="BR2136" s="45">
        <f t="shared" si="51312"/>
        <v>0</v>
      </c>
      <c r="BS2136" s="36"/>
      <c r="BT2136" s="37"/>
      <c r="BU2136" s="44">
        <f t="shared" ref="BU2136" si="51377">parseTime(BS2136)-(BT2137=INT(RIGHT($F2136, 1)))</f>
        <v>0</v>
      </c>
      <c r="BV2136" s="45">
        <f t="shared" si="51314"/>
        <v>0</v>
      </c>
      <c r="BW2136" s="36"/>
      <c r="BX2136" s="37"/>
      <c r="BY2136" s="44">
        <f t="shared" ref="BY2136" si="51378">parseTime(BW2136)-(BX2137=INT(RIGHT($F2136, 1)))</f>
        <v>0</v>
      </c>
      <c r="BZ2136" s="45">
        <f t="shared" si="51316"/>
        <v>0</v>
      </c>
      <c r="CA2136" s="36"/>
      <c r="CB2136" s="37"/>
      <c r="CC2136" s="44">
        <f t="shared" ref="CC2136" si="51379">parseTime(CA2136)-(CB2137=INT(RIGHT($F2136, 1)))</f>
        <v>0</v>
      </c>
      <c r="CD2136" s="45">
        <f t="shared" si="51318"/>
        <v>0</v>
      </c>
      <c r="CE2136" s="36"/>
      <c r="CF2136" s="37"/>
      <c r="CG2136" s="44">
        <f t="shared" ref="CG2136" si="51380">parseTime(CE2136)-(CF2137=INT(RIGHT($F2136, 1)))</f>
        <v>0</v>
      </c>
      <c r="CH2136" s="45">
        <f t="shared" si="51320"/>
        <v>0</v>
      </c>
    </row>
    <row r="2137" spans="1:86" x14ac:dyDescent="0.25">
      <c r="A2137" s="56"/>
      <c r="B2137" s="57"/>
      <c r="C2137" s="14">
        <f t="shared" si="51336"/>
        <v>0</v>
      </c>
      <c r="D2137" s="14"/>
      <c r="E2137" s="20">
        <f t="shared" ref="E2137" si="51381">((7.5/2)-0.5+E2136)*8</f>
        <v>63.2</v>
      </c>
      <c r="F2137" s="51"/>
      <c r="G2137" s="46" t="s">
        <v>134</v>
      </c>
      <c r="H2137" s="38">
        <f t="shared" ref="H2137" si="51382">lunchAdjust(G2132:H2136)</f>
        <v>1</v>
      </c>
      <c r="I2137" s="48" t="s">
        <v>0</v>
      </c>
      <c r="J2137" s="39">
        <f t="shared" ref="J2137" si="51383">SUMPRODUCT(I2132:I2136*J2132:J2136)</f>
        <v>8</v>
      </c>
      <c r="K2137" s="46" t="s">
        <v>134</v>
      </c>
      <c r="L2137" s="38">
        <f t="shared" ref="L2137" si="51384">lunchAdjust(K2132:L2136)</f>
        <v>1</v>
      </c>
      <c r="M2137" s="48" t="s">
        <v>0</v>
      </c>
      <c r="N2137" s="39">
        <f t="shared" ref="N2137" si="51385">SUMPRODUCT(M2132:M2136*N2132:N2136)</f>
        <v>8</v>
      </c>
      <c r="O2137" s="46" t="s">
        <v>134</v>
      </c>
      <c r="P2137" s="38">
        <f t="shared" ref="P2137" si="51386">lunchAdjust(O2132:P2136)</f>
        <v>1</v>
      </c>
      <c r="Q2137" s="48" t="s">
        <v>0</v>
      </c>
      <c r="R2137" s="39">
        <f t="shared" ref="R2137" si="51387">SUMPRODUCT(Q2132:Q2136*R2132:R2136)</f>
        <v>8</v>
      </c>
      <c r="S2137" s="46" t="s">
        <v>134</v>
      </c>
      <c r="T2137" s="38">
        <f t="shared" ref="T2137" si="51388">lunchAdjust(S2132:T2136)</f>
        <v>1</v>
      </c>
      <c r="U2137" s="48" t="s">
        <v>0</v>
      </c>
      <c r="V2137" s="39">
        <f t="shared" ref="V2137" si="51389">SUMPRODUCT(U2132:U2136*V2132:V2136)</f>
        <v>8</v>
      </c>
      <c r="W2137" s="46" t="s">
        <v>134</v>
      </c>
      <c r="X2137" s="38">
        <f t="shared" ref="X2137" si="51390">lunchAdjust(W2132:X2136)</f>
        <v>0</v>
      </c>
      <c r="Y2137" s="48" t="s">
        <v>0</v>
      </c>
      <c r="Z2137" s="39">
        <f t="shared" ref="Z2137" si="51391">SUMPRODUCT(Y2132:Y2136*Z2132:Z2136)</f>
        <v>0</v>
      </c>
      <c r="AA2137" s="46" t="s">
        <v>134</v>
      </c>
      <c r="AB2137" s="38">
        <f t="shared" ref="AB2137" si="51392">lunchAdjust(AA2132:AB2136)</f>
        <v>1</v>
      </c>
      <c r="AC2137" s="48" t="s">
        <v>0</v>
      </c>
      <c r="AD2137" s="39">
        <f t="shared" ref="AD2137" si="51393">SUMPRODUCT(AC2132:AC2136*AD2132:AD2136)</f>
        <v>8</v>
      </c>
      <c r="AE2137" s="46" t="s">
        <v>134</v>
      </c>
      <c r="AF2137" s="38">
        <f t="shared" ref="AF2137" si="51394">lunchAdjust(AE2132:AF2136)</f>
        <v>0</v>
      </c>
      <c r="AG2137" s="48" t="s">
        <v>0</v>
      </c>
      <c r="AH2137" s="39">
        <f t="shared" ref="AH2137" si="51395">SUMPRODUCT(AG2132:AG2136*AH2132:AH2136)</f>
        <v>0</v>
      </c>
      <c r="AI2137" s="46" t="s">
        <v>134</v>
      </c>
      <c r="AJ2137" s="38">
        <f t="shared" ref="AJ2137" si="51396">lunchAdjust(AI2132:AJ2136)</f>
        <v>0</v>
      </c>
      <c r="AK2137" s="48" t="s">
        <v>0</v>
      </c>
      <c r="AL2137" s="39">
        <f t="shared" ref="AL2137" si="51397">SUMPRODUCT(AK2132:AK2136*AL2132:AL2136)</f>
        <v>0</v>
      </c>
      <c r="AM2137" s="46" t="s">
        <v>134</v>
      </c>
      <c r="AN2137" s="38">
        <f t="shared" ref="AN2137" si="51398">lunchAdjust(AM2132:AN2136)</f>
        <v>0</v>
      </c>
      <c r="AO2137" s="48" t="s">
        <v>0</v>
      </c>
      <c r="AP2137" s="39">
        <f t="shared" ref="AP2137" si="51399">SUMPRODUCT(AO2132:AO2136*AP2132:AP2136)</f>
        <v>0</v>
      </c>
      <c r="AQ2137" s="46" t="s">
        <v>134</v>
      </c>
      <c r="AR2137" s="38">
        <f t="shared" ref="AR2137" si="51400">lunchAdjust(AQ2132:AR2136)</f>
        <v>0</v>
      </c>
      <c r="AS2137" s="48" t="s">
        <v>0</v>
      </c>
      <c r="AT2137" s="39">
        <f t="shared" ref="AT2137" si="51401">SUMPRODUCT(AS2132:AS2136*AT2132:AT2136)</f>
        <v>0</v>
      </c>
      <c r="AU2137" s="46" t="s">
        <v>134</v>
      </c>
      <c r="AV2137" s="38">
        <f t="shared" ref="AV2137" si="51402">lunchAdjust(AU2132:AV2136)</f>
        <v>0</v>
      </c>
      <c r="AW2137" s="48" t="s">
        <v>0</v>
      </c>
      <c r="AX2137" s="39">
        <f t="shared" ref="AX2137" si="51403">SUMPRODUCT(AW2132:AW2136*AX2132:AX2136)</f>
        <v>0</v>
      </c>
      <c r="AY2137" s="46" t="s">
        <v>134</v>
      </c>
      <c r="AZ2137" s="38">
        <f t="shared" ref="AZ2137" si="51404">lunchAdjust(AY2132:AZ2136)</f>
        <v>0</v>
      </c>
      <c r="BA2137" s="48" t="s">
        <v>0</v>
      </c>
      <c r="BB2137" s="39">
        <f t="shared" ref="BB2137" si="51405">SUMPRODUCT(BA2132:BA2136*BB2132:BB2136)</f>
        <v>0</v>
      </c>
      <c r="BC2137" s="46" t="s">
        <v>134</v>
      </c>
      <c r="BD2137" s="38">
        <f t="shared" ref="BD2137" si="51406">lunchAdjust(BC2132:BD2136)</f>
        <v>0</v>
      </c>
      <c r="BE2137" s="48" t="s">
        <v>0</v>
      </c>
      <c r="BF2137" s="39">
        <f t="shared" ref="BF2137" si="51407">SUMPRODUCT(BE2132:BE2136*BF2132:BF2136)</f>
        <v>0</v>
      </c>
      <c r="BG2137" s="46" t="s">
        <v>134</v>
      </c>
      <c r="BH2137" s="38">
        <f t="shared" ref="BH2137" si="51408">lunchAdjust(BG2132:BH2136)</f>
        <v>0</v>
      </c>
      <c r="BI2137" s="48" t="s">
        <v>0</v>
      </c>
      <c r="BJ2137" s="39">
        <f t="shared" ref="BJ2137" si="51409">SUMPRODUCT(BI2132:BI2136*BJ2132:BJ2136)</f>
        <v>0</v>
      </c>
      <c r="BK2137" s="46" t="s">
        <v>134</v>
      </c>
      <c r="BL2137" s="38">
        <f t="shared" ref="BL2137" si="51410">lunchAdjust(BK2132:BL2136)</f>
        <v>0</v>
      </c>
      <c r="BM2137" s="48" t="s">
        <v>0</v>
      </c>
      <c r="BN2137" s="39">
        <f t="shared" ref="BN2137" si="51411">SUMPRODUCT(BM2132:BM2136*BN2132:BN2136)</f>
        <v>0</v>
      </c>
      <c r="BO2137" s="46" t="s">
        <v>134</v>
      </c>
      <c r="BP2137" s="38">
        <f t="shared" ref="BP2137" si="51412">lunchAdjust(BO2132:BP2136)</f>
        <v>2</v>
      </c>
      <c r="BQ2137" s="48" t="s">
        <v>0</v>
      </c>
      <c r="BR2137" s="39">
        <f t="shared" ref="BR2137" si="51413">SUMPRODUCT(BQ2132:BQ2136*BR2132:BR2136)</f>
        <v>8</v>
      </c>
      <c r="BS2137" s="46" t="s">
        <v>134</v>
      </c>
      <c r="BT2137" s="38">
        <f t="shared" ref="BT2137" si="51414">lunchAdjust(BS2132:BT2136)</f>
        <v>1</v>
      </c>
      <c r="BU2137" s="48" t="s">
        <v>0</v>
      </c>
      <c r="BV2137" s="39">
        <f t="shared" ref="BV2137" si="51415">SUMPRODUCT(BU2132:BU2136*BV2132:BV2136)</f>
        <v>8</v>
      </c>
      <c r="BW2137" s="46" t="s">
        <v>134</v>
      </c>
      <c r="BX2137" s="38">
        <f t="shared" ref="BX2137" si="51416">lunchAdjust(BW2132:BX2136)</f>
        <v>0</v>
      </c>
      <c r="BY2137" s="48" t="s">
        <v>0</v>
      </c>
      <c r="BZ2137" s="39">
        <f t="shared" ref="BZ2137" si="51417">SUMPRODUCT(BY2132:BY2136*BZ2132:BZ2136)</f>
        <v>0</v>
      </c>
      <c r="CA2137" s="46" t="s">
        <v>134</v>
      </c>
      <c r="CB2137" s="38">
        <f t="shared" ref="CB2137" si="51418">lunchAdjust(CA2132:CB2136)</f>
        <v>0</v>
      </c>
      <c r="CC2137" s="48" t="s">
        <v>0</v>
      </c>
      <c r="CD2137" s="39">
        <f t="shared" ref="CD2137" si="51419">SUMPRODUCT(CC2132:CC2136*CD2132:CD2136)</f>
        <v>0</v>
      </c>
      <c r="CE2137" s="46" t="s">
        <v>134</v>
      </c>
      <c r="CF2137" s="38">
        <f t="shared" ref="CF2137" si="51420">lunchAdjust(CE2132:CF2136)</f>
        <v>0</v>
      </c>
      <c r="CG2137" s="48" t="s">
        <v>0</v>
      </c>
      <c r="CH2137" s="39">
        <f t="shared" ref="CH2137" si="51421">SUMPRODUCT(CG2132:CG2136*CH2132:CH2136)</f>
        <v>0</v>
      </c>
    </row>
    <row r="2138" spans="1:86" ht="15.75" thickBot="1" x14ac:dyDescent="0.3">
      <c r="A2138" s="58" t="s">
        <v>121</v>
      </c>
      <c r="B2138" s="59">
        <f t="shared" ref="B2138" ca="1" si="51422">roleHours(G2132:CH2138, "OUT")</f>
        <v>0</v>
      </c>
      <c r="C2138" s="54" t="s">
        <v>137</v>
      </c>
      <c r="D2138" s="22">
        <f t="shared" ref="D2138" ca="1" si="51423">roleHours(G2132:CH2138, "PTO")</f>
        <v>0</v>
      </c>
      <c r="E2138" s="23">
        <f t="shared" ref="E2138" ca="1" si="51424">E2137-B2133</f>
        <v>10.200000000000003</v>
      </c>
      <c r="F2138" s="52"/>
      <c r="G2138" s="47" t="s">
        <v>39</v>
      </c>
      <c r="H2138" s="40">
        <f t="shared" si="50044"/>
        <v>0</v>
      </c>
      <c r="I2138" s="49" t="s">
        <v>135</v>
      </c>
      <c r="J2138" s="41">
        <f t="shared" ref="J2138" si="51425">J2137*G$4</f>
        <v>0</v>
      </c>
      <c r="K2138" s="47" t="s">
        <v>39</v>
      </c>
      <c r="L2138" s="40">
        <f t="shared" ref="L2138" si="51426">SUMPRODUCT(M2132:M2136*(L2132:L2136="PTO"))+SUMPRODUCT(M2132:M2136*(L2132:L2136="HOL"))</f>
        <v>0</v>
      </c>
      <c r="M2138" s="49" t="s">
        <v>135</v>
      </c>
      <c r="N2138" s="41">
        <f t="shared" ref="N2138" si="51427">N2137*K$4</f>
        <v>0</v>
      </c>
      <c r="O2138" s="47" t="s">
        <v>39</v>
      </c>
      <c r="P2138" s="40">
        <f t="shared" ref="P2138" si="51428">SUMPRODUCT(Q2132:Q2136*(P2132:P2136="PTO"))+SUMPRODUCT(Q2132:Q2136*(P2132:P2136="HOL"))</f>
        <v>0</v>
      </c>
      <c r="Q2138" s="49" t="s">
        <v>135</v>
      </c>
      <c r="R2138" s="41">
        <f t="shared" ref="R2138" si="51429">R2137*O$4</f>
        <v>8</v>
      </c>
      <c r="S2138" s="47" t="s">
        <v>39</v>
      </c>
      <c r="T2138" s="40">
        <f t="shared" ref="T2138" si="51430">SUMPRODUCT(U2132:U2136*(T2132:T2136="PTO"))+SUMPRODUCT(U2132:U2136*(T2132:T2136="HOL"))</f>
        <v>0</v>
      </c>
      <c r="U2138" s="49" t="s">
        <v>135</v>
      </c>
      <c r="V2138" s="41">
        <f t="shared" ref="V2138" si="51431">V2137*S$4</f>
        <v>0</v>
      </c>
      <c r="W2138" s="47" t="s">
        <v>39</v>
      </c>
      <c r="X2138" s="40">
        <f t="shared" ref="X2138" si="51432">SUMPRODUCT(Y2132:Y2136*(X2132:X2136="PTO"))+SUMPRODUCT(Y2132:Y2136*(X2132:X2136="HOL"))</f>
        <v>0</v>
      </c>
      <c r="Y2138" s="49" t="s">
        <v>135</v>
      </c>
      <c r="Z2138" s="41">
        <f t="shared" ref="Z2138" si="51433">Z2137*W$4</f>
        <v>0</v>
      </c>
      <c r="AA2138" s="47" t="s">
        <v>39</v>
      </c>
      <c r="AB2138" s="40">
        <f t="shared" ref="AB2138" si="51434">SUMPRODUCT(AC2132:AC2136*(AB2132:AB2136="PTO"))+SUMPRODUCT(AC2132:AC2136*(AB2132:AB2136="HOL"))</f>
        <v>0</v>
      </c>
      <c r="AC2138" s="49" t="s">
        <v>135</v>
      </c>
      <c r="AD2138" s="41">
        <f t="shared" ref="AD2138" si="51435">AD2137*AA$4</f>
        <v>8</v>
      </c>
      <c r="AE2138" s="47" t="s">
        <v>39</v>
      </c>
      <c r="AF2138" s="40">
        <f t="shared" ref="AF2138" si="51436">SUMPRODUCT(AG2132:AG2136*(AF2132:AF2136="PTO"))+SUMPRODUCT(AG2132:AG2136*(AF2132:AF2136="HOL"))</f>
        <v>0</v>
      </c>
      <c r="AG2138" s="49" t="s">
        <v>135</v>
      </c>
      <c r="AH2138" s="41">
        <f t="shared" ref="AH2138" si="51437">AH2137*AE$4</f>
        <v>0</v>
      </c>
      <c r="AI2138" s="47" t="s">
        <v>39</v>
      </c>
      <c r="AJ2138" s="40">
        <f t="shared" ref="AJ2138" si="51438">SUMPRODUCT(AK2132:AK2136*(AJ2132:AJ2136="PTO"))+SUMPRODUCT(AK2132:AK2136*(AJ2132:AJ2136="HOL"))</f>
        <v>0</v>
      </c>
      <c r="AK2138" s="49" t="s">
        <v>135</v>
      </c>
      <c r="AL2138" s="41">
        <f>AL2137*AI$4</f>
        <v>0</v>
      </c>
      <c r="AM2138" s="47" t="s">
        <v>39</v>
      </c>
      <c r="AN2138" s="40">
        <f t="shared" ref="AN2138" si="51439">SUMPRODUCT(AO2132:AO2136*(AN2132:AN2136="PTO"))+SUMPRODUCT(AO2132:AO2136*(AN2132:AN2136="HOL"))</f>
        <v>0</v>
      </c>
      <c r="AO2138" s="49" t="s">
        <v>135</v>
      </c>
      <c r="AP2138" s="41">
        <f t="shared" ref="AP2138" si="51440">AP2137*AM$4</f>
        <v>0</v>
      </c>
      <c r="AQ2138" s="47" t="s">
        <v>39</v>
      </c>
      <c r="AR2138" s="40">
        <f t="shared" ref="AR2138" si="51441">SUMPRODUCT(AS2132:AS2136*(AR2132:AR2136="PTO"))+SUMPRODUCT(AS2132:AS2136*(AR2132:AR2136="HOL"))</f>
        <v>0</v>
      </c>
      <c r="AS2138" s="49" t="s">
        <v>135</v>
      </c>
      <c r="AT2138" s="41">
        <f t="shared" ref="AT2138" si="51442">AT2137*AQ$4</f>
        <v>0</v>
      </c>
      <c r="AU2138" s="47" t="s">
        <v>39</v>
      </c>
      <c r="AV2138" s="40">
        <f t="shared" ref="AV2138" si="51443">SUMPRODUCT(AW2132:AW2136*(AV2132:AV2136="PTO"))+SUMPRODUCT(AW2132:AW2136*(AV2132:AV2136="HOL"))</f>
        <v>0</v>
      </c>
      <c r="AW2138" s="49" t="s">
        <v>135</v>
      </c>
      <c r="AX2138" s="41">
        <f>AX2137*AU$4</f>
        <v>0</v>
      </c>
      <c r="AY2138" s="47" t="s">
        <v>39</v>
      </c>
      <c r="AZ2138" s="40">
        <f t="shared" ref="AZ2138" si="51444">SUMPRODUCT(BA2132:BA2136*(AZ2132:AZ2136="PTO"))+SUMPRODUCT(BA2132:BA2136*(AZ2132:AZ2136="HOL"))</f>
        <v>0</v>
      </c>
      <c r="BA2138" s="49" t="s">
        <v>135</v>
      </c>
      <c r="BB2138" s="41">
        <f>BB2137*AY$4</f>
        <v>0</v>
      </c>
      <c r="BC2138" s="47" t="s">
        <v>39</v>
      </c>
      <c r="BD2138" s="40">
        <f t="shared" ref="BD2138" si="51445">SUMPRODUCT(BE2132:BE2136*(BD2132:BD2136="PTO"))+SUMPRODUCT(BE2132:BE2136*(BD2132:BD2136="HOL"))</f>
        <v>0</v>
      </c>
      <c r="BE2138" s="49" t="s">
        <v>135</v>
      </c>
      <c r="BF2138" s="41">
        <f>BF2137*BC$4</f>
        <v>0</v>
      </c>
      <c r="BG2138" s="47" t="s">
        <v>39</v>
      </c>
      <c r="BH2138" s="40">
        <f t="shared" ref="BH2138" si="51446">SUMPRODUCT(BI2132:BI2136*(BH2132:BH2136="PTO"))+SUMPRODUCT(BI2132:BI2136*(BH2132:BH2136="HOL"))</f>
        <v>0</v>
      </c>
      <c r="BI2138" s="49" t="s">
        <v>135</v>
      </c>
      <c r="BJ2138" s="41">
        <f>BJ2137*BG$4</f>
        <v>0</v>
      </c>
      <c r="BK2138" s="47" t="s">
        <v>39</v>
      </c>
      <c r="BL2138" s="40">
        <f t="shared" ref="BL2138" si="51447">SUMPRODUCT(BM2132:BM2136*(BL2132:BL2136="PTO"))+SUMPRODUCT(BM2132:BM2136*(BL2132:BL2136="HOL"))</f>
        <v>0</v>
      </c>
      <c r="BM2138" s="49" t="s">
        <v>135</v>
      </c>
      <c r="BN2138" s="41">
        <f>BN2137*BK$4</f>
        <v>0</v>
      </c>
      <c r="BO2138" s="47" t="s">
        <v>39</v>
      </c>
      <c r="BP2138" s="40">
        <f t="shared" ref="BP2138" si="51448">SUMPRODUCT(BQ2132:BQ2136*(BP2132:BP2136="PTO"))+SUMPRODUCT(BQ2132:BQ2136*(BP2132:BP2136="HOL"))</f>
        <v>0</v>
      </c>
      <c r="BQ2138" s="49" t="s">
        <v>135</v>
      </c>
      <c r="BR2138" s="41">
        <f t="shared" ref="BR2138" si="51449">BR2137*BO$4</f>
        <v>8</v>
      </c>
      <c r="BS2138" s="47" t="s">
        <v>39</v>
      </c>
      <c r="BT2138" s="40">
        <f t="shared" ref="BT2138" si="51450">SUMPRODUCT(BU2132:BU2136*(BT2132:BT2136="PTO"))+SUMPRODUCT(BU2132:BU2136*(BT2132:BT2136="HOL"))</f>
        <v>0</v>
      </c>
      <c r="BU2138" s="49" t="s">
        <v>135</v>
      </c>
      <c r="BV2138" s="41">
        <f t="shared" ref="BV2138" si="51451">BV2137*BS$4</f>
        <v>8</v>
      </c>
      <c r="BW2138" s="47" t="s">
        <v>39</v>
      </c>
      <c r="BX2138" s="40">
        <f t="shared" ref="BX2138" si="51452">SUMPRODUCT(BY2132:BY2136*(BX2132:BX2136="PTO"))+SUMPRODUCT(BY2132:BY2136*(BX2132:BX2136="HOL"))</f>
        <v>0</v>
      </c>
      <c r="BY2138" s="49" t="s">
        <v>135</v>
      </c>
      <c r="BZ2138" s="41">
        <f t="shared" ref="BZ2138" si="51453">BZ2137*BW$4</f>
        <v>0</v>
      </c>
      <c r="CA2138" s="47" t="s">
        <v>39</v>
      </c>
      <c r="CB2138" s="40">
        <f t="shared" ref="CB2138" si="51454">SUMPRODUCT(CC2132:CC2136*(CB2132:CB2136="PTO"))+SUMPRODUCT(CC2132:CC2136*(CB2132:CB2136="HOL"))</f>
        <v>0</v>
      </c>
      <c r="CC2138" s="49" t="s">
        <v>135</v>
      </c>
      <c r="CD2138" s="41">
        <f t="shared" ref="CD2138" si="51455">CD2137*CA$4</f>
        <v>0</v>
      </c>
      <c r="CE2138" s="47" t="s">
        <v>39</v>
      </c>
      <c r="CF2138" s="40">
        <f t="shared" ref="CF2138" si="51456">SUMPRODUCT(CG2132:CG2136*(CF2132:CF2136="PTO"))+SUMPRODUCT(CG2132:CG2136*(CF2132:CF2136="HOL"))</f>
        <v>0</v>
      </c>
      <c r="CG2138" s="49" t="s">
        <v>135</v>
      </c>
      <c r="CH2138" s="41">
        <f t="shared" ref="CH2138" si="51457">CH2137*CE$4</f>
        <v>0</v>
      </c>
    </row>
    <row r="2139" spans="1:86" x14ac:dyDescent="0.25">
      <c r="A2139" s="70" t="s">
        <v>133</v>
      </c>
      <c r="B2139" s="71">
        <f t="shared" ref="B2139" ca="1" si="51458">D2139-B2140</f>
        <v>14.242057502835763</v>
      </c>
      <c r="C2139" s="72" t="s">
        <v>122</v>
      </c>
      <c r="D2139" s="71">
        <f>IFERROR(INDEX(Holidays[FTE], MATCH(Entry!E2139, Holidays[Date], 0)), 1)*8*INDEX(FTEguide[[1]:[12]], MATCH(Entry!E2140, FTEguide[Weekday], 0), IF(Entry!E2142&gt;0, Entry!E2142, MONTH(Entry!E2139)))</f>
        <v>62.242057502835763</v>
      </c>
      <c r="E2139" s="60">
        <f t="shared" si="51286"/>
        <v>44133</v>
      </c>
      <c r="F2139" s="50" t="s">
        <v>128</v>
      </c>
      <c r="G2139" s="34" t="s">
        <v>136</v>
      </c>
      <c r="H2139" s="35" t="s">
        <v>23</v>
      </c>
      <c r="I2139" s="42">
        <f t="shared" ref="I2139" si="51459">parseTime(G2139)-(H2144=INT(RIGHT($F2139, 1)))</f>
        <v>8</v>
      </c>
      <c r="J2139" s="43">
        <f t="shared" ref="J2139:J2143" si="51460">isClocked(H2139)</f>
        <v>1</v>
      </c>
      <c r="K2139" s="34" t="s">
        <v>136</v>
      </c>
      <c r="L2139" s="35" t="s">
        <v>23</v>
      </c>
      <c r="M2139" s="42">
        <f t="shared" ref="M2139" si="51461">parseTime(K2139)-(L2144=INT(RIGHT($F2139, 1)))</f>
        <v>8</v>
      </c>
      <c r="N2139" s="43">
        <f t="shared" ref="N2139:N2143" si="51462">isClocked(L2139)</f>
        <v>1</v>
      </c>
      <c r="O2139" s="34" t="s">
        <v>180</v>
      </c>
      <c r="P2139" s="35" t="s">
        <v>23</v>
      </c>
      <c r="Q2139" s="42">
        <f t="shared" ref="Q2139" si="51463">parseTime(O2139)-(P2144=INT(RIGHT($F2139, 1)))</f>
        <v>8</v>
      </c>
      <c r="R2139" s="43">
        <f t="shared" ref="R2139:R2143" si="51464">isClocked(P2139)</f>
        <v>1</v>
      </c>
      <c r="S2139" s="34" t="s">
        <v>227</v>
      </c>
      <c r="T2139" s="35" t="s">
        <v>23</v>
      </c>
      <c r="U2139" s="42">
        <f t="shared" ref="U2139" si="51465">parseTime(S2139)-(T2144=INT(RIGHT($F2139, 1)))</f>
        <v>8</v>
      </c>
      <c r="V2139" s="43">
        <f t="shared" ref="V2139:V2143" si="51466">isClocked(T2139)</f>
        <v>1</v>
      </c>
      <c r="W2139" s="34"/>
      <c r="X2139" s="35"/>
      <c r="Y2139" s="42">
        <f t="shared" ref="Y2139" si="51467">parseTime(W2139)-(X2144=INT(RIGHT($F2139, 1)))</f>
        <v>0</v>
      </c>
      <c r="Z2139" s="43">
        <f t="shared" ref="Z2139:Z2143" si="51468">isClocked(X2139)</f>
        <v>0</v>
      </c>
      <c r="AA2139" s="34" t="s">
        <v>136</v>
      </c>
      <c r="AB2139" s="35" t="s">
        <v>23</v>
      </c>
      <c r="AC2139" s="42">
        <f t="shared" ref="AC2139" si="51469">parseTime(AA2139)-(AB2144=INT(RIGHT($F2139, 1)))</f>
        <v>8</v>
      </c>
      <c r="AD2139" s="43">
        <f t="shared" ref="AD2139:AD2143" si="51470">isClocked(AB2139)</f>
        <v>1</v>
      </c>
      <c r="AE2139" s="34"/>
      <c r="AF2139" s="35"/>
      <c r="AG2139" s="42">
        <f t="shared" ref="AG2139" si="51471">parseTime(AE2139)-(AF2144=INT(RIGHT($F2139, 1)))</f>
        <v>0</v>
      </c>
      <c r="AH2139" s="43">
        <f t="shared" ref="AH2139:AH2143" si="51472">isClocked(AF2139)</f>
        <v>0</v>
      </c>
      <c r="AI2139" s="34"/>
      <c r="AJ2139" s="35"/>
      <c r="AK2139" s="42">
        <f>parseTime(AI2139)-(AJ2144=INT(RIGHT($F2139, 1)))</f>
        <v>0</v>
      </c>
      <c r="AL2139" s="43">
        <f t="shared" ref="AL2139:AL2143" si="51473">isClocked(AJ2139)</f>
        <v>0</v>
      </c>
      <c r="AM2139" s="34"/>
      <c r="AN2139" s="35"/>
      <c r="AO2139" s="42">
        <f t="shared" ref="AO2139" si="51474">parseTime(AM2139)-(AN2144=INT(RIGHT($F2139, 1)))</f>
        <v>0</v>
      </c>
      <c r="AP2139" s="43">
        <f t="shared" ref="AP2139:AP2143" si="51475">isClocked(AN2139)</f>
        <v>0</v>
      </c>
      <c r="AQ2139" s="34"/>
      <c r="AR2139" s="35"/>
      <c r="AS2139" s="42">
        <f t="shared" ref="AS2139" si="51476">parseTime(AQ2139)-(AR2144=INT(RIGHT($F2139, 1)))</f>
        <v>0</v>
      </c>
      <c r="AT2139" s="43">
        <f t="shared" ref="AT2139:AT2143" si="51477">isClocked(AR2139)</f>
        <v>0</v>
      </c>
      <c r="AU2139" s="34"/>
      <c r="AV2139" s="35"/>
      <c r="AW2139" s="42">
        <f>parseTime(AU2139)-(AV2144=INT(RIGHT($F2139, 1)))</f>
        <v>0</v>
      </c>
      <c r="AX2139" s="43">
        <f t="shared" ref="AX2139:AX2143" si="51478">isClocked(AV2139)</f>
        <v>0</v>
      </c>
      <c r="AY2139" s="34"/>
      <c r="AZ2139" s="35"/>
      <c r="BA2139" s="42">
        <f>parseTime(AY2139)-(AZ2144=INT(RIGHT($F2139, 1)))</f>
        <v>0</v>
      </c>
      <c r="BB2139" s="43">
        <f t="shared" ref="BB2139:BB2143" si="51479">isClocked(AZ2139)</f>
        <v>0</v>
      </c>
      <c r="BC2139" s="34"/>
      <c r="BD2139" s="35"/>
      <c r="BE2139" s="42">
        <f>parseTime(BC2139)-(BD2144=INT(RIGHT($F2139, 1)))</f>
        <v>0</v>
      </c>
      <c r="BF2139" s="43">
        <f t="shared" ref="BF2139:BF2143" si="51480">isClocked(BD2139)</f>
        <v>0</v>
      </c>
      <c r="BG2139" s="34"/>
      <c r="BH2139" s="35"/>
      <c r="BI2139" s="42">
        <f>parseTime(BG2139)-(BH2144=INT(RIGHT($F2139, 1)))</f>
        <v>0</v>
      </c>
      <c r="BJ2139" s="43">
        <f t="shared" ref="BJ2139:BJ2143" si="51481">isClocked(BH2139)</f>
        <v>0</v>
      </c>
      <c r="BK2139" s="34"/>
      <c r="BL2139" s="35"/>
      <c r="BM2139" s="42">
        <f>parseTime(BK2139)-(BL2144=INT(RIGHT($F2139, 1)))</f>
        <v>0</v>
      </c>
      <c r="BN2139" s="43">
        <f t="shared" ref="BN2139:BN2143" si="51482">isClocked(BL2139)</f>
        <v>0</v>
      </c>
      <c r="BO2139" s="34"/>
      <c r="BP2139" s="35"/>
      <c r="BQ2139" s="42">
        <f t="shared" ref="BQ2139" si="51483">parseTime(BO2139)-(BP2144=INT(RIGHT($F2139, 1)))</f>
        <v>0</v>
      </c>
      <c r="BR2139" s="43">
        <f t="shared" ref="BR2139:BR2143" si="51484">isClocked(BP2139)</f>
        <v>0</v>
      </c>
      <c r="BS2139" s="34" t="s">
        <v>136</v>
      </c>
      <c r="BT2139" s="35" t="s">
        <v>23</v>
      </c>
      <c r="BU2139" s="42">
        <f t="shared" ref="BU2139" si="51485">parseTime(BS2139)-(BT2144=INT(RIGHT($F2139, 1)))</f>
        <v>8</v>
      </c>
      <c r="BV2139" s="43">
        <f t="shared" ref="BV2139:BV2143" si="51486">isClocked(BT2139)</f>
        <v>1</v>
      </c>
      <c r="BW2139" s="34"/>
      <c r="BX2139" s="35"/>
      <c r="BY2139" s="42">
        <f t="shared" ref="BY2139" si="51487">parseTime(BW2139)-(BX2144=INT(RIGHT($F2139, 1)))</f>
        <v>0</v>
      </c>
      <c r="BZ2139" s="43">
        <f t="shared" ref="BZ2139:BZ2143" si="51488">isClocked(BX2139)</f>
        <v>0</v>
      </c>
      <c r="CA2139" s="34"/>
      <c r="CB2139" s="35"/>
      <c r="CC2139" s="42">
        <f t="shared" ref="CC2139" si="51489">parseTime(CA2139)-(CB2144=INT(RIGHT($F2139, 1)))</f>
        <v>0</v>
      </c>
      <c r="CD2139" s="43">
        <f t="shared" ref="CD2139:CD2143" si="51490">isClocked(CB2139)</f>
        <v>0</v>
      </c>
      <c r="CE2139" s="34"/>
      <c r="CF2139" s="35"/>
      <c r="CG2139" s="42">
        <f t="shared" ref="CG2139" si="51491">parseTime(CE2139)-(CF2144=INT(RIGHT($F2139, 1)))</f>
        <v>0</v>
      </c>
      <c r="CH2139" s="43">
        <f t="shared" ref="CH2139:CH2143" si="51492">isClocked(CF2139)</f>
        <v>0</v>
      </c>
    </row>
    <row r="2140" spans="1:86" x14ac:dyDescent="0.25">
      <c r="A2140" s="56" t="s">
        <v>0</v>
      </c>
      <c r="B2140" s="57">
        <f t="shared" ca="1" si="50802"/>
        <v>48</v>
      </c>
      <c r="C2140" s="14" t="s">
        <v>252</v>
      </c>
      <c r="D2140" s="14">
        <f t="shared" si="50285"/>
        <v>53.7</v>
      </c>
      <c r="E2140" s="55" t="str">
        <f t="shared" si="50803"/>
        <v>Thursday</v>
      </c>
      <c r="F2140" s="51" t="s">
        <v>129</v>
      </c>
      <c r="G2140" s="36"/>
      <c r="H2140" s="37"/>
      <c r="I2140" s="44">
        <f t="shared" ref="I2140" si="51493">parseTime(G2140)-(H2144=INT(RIGHT($F2140, 1)))</f>
        <v>0</v>
      </c>
      <c r="J2140" s="45">
        <f t="shared" si="51460"/>
        <v>0</v>
      </c>
      <c r="K2140" s="36"/>
      <c r="L2140" s="37"/>
      <c r="M2140" s="44">
        <f t="shared" ref="M2140" si="51494">parseTime(K2140)-(L2144=INT(RIGHT($F2140, 1)))</f>
        <v>0</v>
      </c>
      <c r="N2140" s="45">
        <f t="shared" si="51462"/>
        <v>0</v>
      </c>
      <c r="O2140" s="36"/>
      <c r="P2140" s="37"/>
      <c r="Q2140" s="44">
        <f t="shared" ref="Q2140" si="51495">parseTime(O2140)-(P2144=INT(RIGHT($F2140, 1)))</f>
        <v>0</v>
      </c>
      <c r="R2140" s="45">
        <f t="shared" si="51464"/>
        <v>0</v>
      </c>
      <c r="S2140" s="36"/>
      <c r="T2140" s="37"/>
      <c r="U2140" s="44">
        <f t="shared" ref="U2140" si="51496">parseTime(S2140)-(T2144=INT(RIGHT($F2140, 1)))</f>
        <v>0</v>
      </c>
      <c r="V2140" s="45">
        <f t="shared" si="51466"/>
        <v>0</v>
      </c>
      <c r="W2140" s="36"/>
      <c r="X2140" s="37"/>
      <c r="Y2140" s="44">
        <f t="shared" ref="Y2140" si="51497">parseTime(W2140)-(X2144=INT(RIGHT($F2140, 1)))</f>
        <v>0</v>
      </c>
      <c r="Z2140" s="45">
        <f t="shared" si="51468"/>
        <v>0</v>
      </c>
      <c r="AA2140" s="36"/>
      <c r="AB2140" s="37"/>
      <c r="AC2140" s="44">
        <f t="shared" ref="AC2140" si="51498">parseTime(AA2140)-(AB2144=INT(RIGHT($F2140, 1)))</f>
        <v>0</v>
      </c>
      <c r="AD2140" s="45">
        <f t="shared" si="51470"/>
        <v>0</v>
      </c>
      <c r="AE2140" s="36"/>
      <c r="AF2140" s="37"/>
      <c r="AG2140" s="44">
        <f t="shared" ref="AG2140" si="51499">parseTime(AE2140)-(AF2144=INT(RIGHT($F2140, 1)))</f>
        <v>0</v>
      </c>
      <c r="AH2140" s="45">
        <f t="shared" si="51472"/>
        <v>0</v>
      </c>
      <c r="AI2140" s="36"/>
      <c r="AJ2140" s="37"/>
      <c r="AK2140" s="44">
        <f>parseTime(AI2140)-(AJ2144=INT(RIGHT($F2140, 1)))</f>
        <v>0</v>
      </c>
      <c r="AL2140" s="45">
        <f t="shared" si="51473"/>
        <v>0</v>
      </c>
      <c r="AM2140" s="36"/>
      <c r="AN2140" s="37"/>
      <c r="AO2140" s="44">
        <f t="shared" ref="AO2140" si="51500">parseTime(AM2140)-(AN2144=INT(RIGHT($F2140, 1)))</f>
        <v>0</v>
      </c>
      <c r="AP2140" s="45">
        <f t="shared" si="51475"/>
        <v>0</v>
      </c>
      <c r="AQ2140" s="36"/>
      <c r="AR2140" s="37"/>
      <c r="AS2140" s="44">
        <f t="shared" ref="AS2140" si="51501">parseTime(AQ2140)-(AR2144=INT(RIGHT($F2140, 1)))</f>
        <v>0</v>
      </c>
      <c r="AT2140" s="45">
        <f t="shared" si="51477"/>
        <v>0</v>
      </c>
      <c r="AU2140" s="36"/>
      <c r="AV2140" s="37"/>
      <c r="AW2140" s="44">
        <f>parseTime(AU2140)-(AV2144=INT(RIGHT($F2140, 1)))</f>
        <v>0</v>
      </c>
      <c r="AX2140" s="45">
        <f t="shared" si="51478"/>
        <v>0</v>
      </c>
      <c r="AY2140" s="36"/>
      <c r="AZ2140" s="37"/>
      <c r="BA2140" s="44">
        <f>parseTime(AY2140)-(AZ2144=INT(RIGHT($F2140, 1)))</f>
        <v>0</v>
      </c>
      <c r="BB2140" s="45">
        <f t="shared" si="51479"/>
        <v>0</v>
      </c>
      <c r="BC2140" s="36"/>
      <c r="BD2140" s="37"/>
      <c r="BE2140" s="44">
        <f>parseTime(BC2140)-(BD2144=INT(RIGHT($F2140, 1)))</f>
        <v>0</v>
      </c>
      <c r="BF2140" s="45">
        <f t="shared" si="51480"/>
        <v>0</v>
      </c>
      <c r="BG2140" s="36"/>
      <c r="BH2140" s="37"/>
      <c r="BI2140" s="44">
        <f>parseTime(BG2140)-(BH2144=INT(RIGHT($F2140, 1)))</f>
        <v>0</v>
      </c>
      <c r="BJ2140" s="45">
        <f t="shared" si="51481"/>
        <v>0</v>
      </c>
      <c r="BK2140" s="36"/>
      <c r="BL2140" s="37"/>
      <c r="BM2140" s="44">
        <f>parseTime(BK2140)-(BL2144=INT(RIGHT($F2140, 1)))</f>
        <v>0</v>
      </c>
      <c r="BN2140" s="45">
        <f t="shared" si="51482"/>
        <v>0</v>
      </c>
      <c r="BO2140" s="36"/>
      <c r="BP2140" s="37"/>
      <c r="BQ2140" s="44">
        <f t="shared" ref="BQ2140" si="51502">parseTime(BO2140)-(BP2144=INT(RIGHT($F2140, 1)))</f>
        <v>0</v>
      </c>
      <c r="BR2140" s="45">
        <f t="shared" si="51484"/>
        <v>0</v>
      </c>
      <c r="BS2140" s="36"/>
      <c r="BT2140" s="37"/>
      <c r="BU2140" s="44">
        <f t="shared" ref="BU2140" si="51503">parseTime(BS2140)-(BT2144=INT(RIGHT($F2140, 1)))</f>
        <v>0</v>
      </c>
      <c r="BV2140" s="45">
        <f t="shared" si="51486"/>
        <v>0</v>
      </c>
      <c r="BW2140" s="36"/>
      <c r="BX2140" s="37"/>
      <c r="BY2140" s="44">
        <f t="shared" ref="BY2140" si="51504">parseTime(BW2140)-(BX2144=INT(RIGHT($F2140, 1)))</f>
        <v>0</v>
      </c>
      <c r="BZ2140" s="45">
        <f t="shared" si="51488"/>
        <v>0</v>
      </c>
      <c r="CA2140" s="36"/>
      <c r="CB2140" s="37"/>
      <c r="CC2140" s="44">
        <f t="shared" ref="CC2140" si="51505">parseTime(CA2140)-(CB2144=INT(RIGHT($F2140, 1)))</f>
        <v>0</v>
      </c>
      <c r="CD2140" s="45">
        <f t="shared" si="51490"/>
        <v>0</v>
      </c>
      <c r="CE2140" s="36"/>
      <c r="CF2140" s="37"/>
      <c r="CG2140" s="44">
        <f t="shared" ref="CG2140" si="51506">parseTime(CE2140)-(CF2144=INT(RIGHT($F2140, 1)))</f>
        <v>0</v>
      </c>
      <c r="CH2140" s="45">
        <f t="shared" si="51492"/>
        <v>0</v>
      </c>
    </row>
    <row r="2141" spans="1:86" x14ac:dyDescent="0.25">
      <c r="A2141" s="56" t="s">
        <v>117</v>
      </c>
      <c r="B2141" s="57">
        <f t="shared" ref="B2141" ca="1" si="51507">roleHours(G2139:CH2145, "MFD")</f>
        <v>48</v>
      </c>
      <c r="C2141" s="14">
        <f t="shared" ref="C2141:C2144" ca="1" si="51508">B2141/8</f>
        <v>6</v>
      </c>
      <c r="D2141" s="14">
        <f t="shared" ref="D2141" ca="1" si="51509">B2140-D2140</f>
        <v>-5.7000000000000028</v>
      </c>
      <c r="E2141" s="20" t="s">
        <v>127</v>
      </c>
      <c r="F2141" s="51" t="s">
        <v>130</v>
      </c>
      <c r="G2141" s="36"/>
      <c r="H2141" s="37"/>
      <c r="I2141" s="44">
        <f t="shared" ref="I2141" si="51510">parseTime(G2141)-(H2144=INT(RIGHT($F2141, 1)))</f>
        <v>0</v>
      </c>
      <c r="J2141" s="45">
        <f t="shared" si="51460"/>
        <v>0</v>
      </c>
      <c r="K2141" s="36"/>
      <c r="L2141" s="37"/>
      <c r="M2141" s="44">
        <f t="shared" ref="M2141" si="51511">parseTime(K2141)-(L2144=INT(RIGHT($F2141, 1)))</f>
        <v>0</v>
      </c>
      <c r="N2141" s="45">
        <f t="shared" si="51462"/>
        <v>0</v>
      </c>
      <c r="O2141" s="36"/>
      <c r="P2141" s="37"/>
      <c r="Q2141" s="44">
        <f t="shared" ref="Q2141" si="51512">parseTime(O2141)-(P2144=INT(RIGHT($F2141, 1)))</f>
        <v>0</v>
      </c>
      <c r="R2141" s="45">
        <f t="shared" si="51464"/>
        <v>0</v>
      </c>
      <c r="S2141" s="36"/>
      <c r="T2141" s="37"/>
      <c r="U2141" s="44">
        <f t="shared" ref="U2141" si="51513">parseTime(S2141)-(T2144=INT(RIGHT($F2141, 1)))</f>
        <v>0</v>
      </c>
      <c r="V2141" s="45">
        <f t="shared" si="51466"/>
        <v>0</v>
      </c>
      <c r="W2141" s="36"/>
      <c r="X2141" s="37"/>
      <c r="Y2141" s="44">
        <f t="shared" ref="Y2141" si="51514">parseTime(W2141)-(X2144=INT(RIGHT($F2141, 1)))</f>
        <v>0</v>
      </c>
      <c r="Z2141" s="45">
        <f t="shared" si="51468"/>
        <v>0</v>
      </c>
      <c r="AA2141" s="36"/>
      <c r="AB2141" s="37"/>
      <c r="AC2141" s="44">
        <f t="shared" ref="AC2141" si="51515">parseTime(AA2141)-(AB2144=INT(RIGHT($F2141, 1)))</f>
        <v>0</v>
      </c>
      <c r="AD2141" s="45">
        <f t="shared" si="51470"/>
        <v>0</v>
      </c>
      <c r="AE2141" s="36"/>
      <c r="AF2141" s="37"/>
      <c r="AG2141" s="44">
        <f t="shared" ref="AG2141" si="51516">parseTime(AE2141)-(AF2144=INT(RIGHT($F2141, 1)))</f>
        <v>0</v>
      </c>
      <c r="AH2141" s="45">
        <f t="shared" si="51472"/>
        <v>0</v>
      </c>
      <c r="AI2141" s="36"/>
      <c r="AJ2141" s="37"/>
      <c r="AK2141" s="44">
        <f>parseTime(AI2141)-(AJ2144=INT(RIGHT($F2141, 1)))</f>
        <v>0</v>
      </c>
      <c r="AL2141" s="45">
        <f t="shared" si="51473"/>
        <v>0</v>
      </c>
      <c r="AM2141" s="36"/>
      <c r="AN2141" s="37"/>
      <c r="AO2141" s="44">
        <f t="shared" ref="AO2141" si="51517">parseTime(AM2141)-(AN2144=INT(RIGHT($F2141, 1)))</f>
        <v>0</v>
      </c>
      <c r="AP2141" s="45">
        <f t="shared" si="51475"/>
        <v>0</v>
      </c>
      <c r="AQ2141" s="36"/>
      <c r="AR2141" s="37"/>
      <c r="AS2141" s="44">
        <f t="shared" ref="AS2141" si="51518">parseTime(AQ2141)-(AR2144=INT(RIGHT($F2141, 1)))</f>
        <v>0</v>
      </c>
      <c r="AT2141" s="45">
        <f t="shared" si="51477"/>
        <v>0</v>
      </c>
      <c r="AU2141" s="36"/>
      <c r="AV2141" s="37"/>
      <c r="AW2141" s="44">
        <f>parseTime(AU2141)-(AV2144=INT(RIGHT($F2141, 1)))</f>
        <v>0</v>
      </c>
      <c r="AX2141" s="45">
        <f t="shared" si="51478"/>
        <v>0</v>
      </c>
      <c r="AY2141" s="36"/>
      <c r="AZ2141" s="37"/>
      <c r="BA2141" s="44">
        <f>parseTime(AY2141)-(AZ2144=INT(RIGHT($F2141, 1)))</f>
        <v>0</v>
      </c>
      <c r="BB2141" s="45">
        <f t="shared" si="51479"/>
        <v>0</v>
      </c>
      <c r="BC2141" s="36"/>
      <c r="BD2141" s="37"/>
      <c r="BE2141" s="44">
        <f>parseTime(BC2141)-(BD2144=INT(RIGHT($F2141, 1)))</f>
        <v>0</v>
      </c>
      <c r="BF2141" s="45">
        <f t="shared" si="51480"/>
        <v>0</v>
      </c>
      <c r="BG2141" s="36"/>
      <c r="BH2141" s="37"/>
      <c r="BI2141" s="44">
        <f>parseTime(BG2141)-(BH2144=INT(RIGHT($F2141, 1)))</f>
        <v>0</v>
      </c>
      <c r="BJ2141" s="45">
        <f t="shared" si="51481"/>
        <v>0</v>
      </c>
      <c r="BK2141" s="36"/>
      <c r="BL2141" s="37"/>
      <c r="BM2141" s="44">
        <f>parseTime(BK2141)-(BL2144=INT(RIGHT($F2141, 1)))</f>
        <v>0</v>
      </c>
      <c r="BN2141" s="45">
        <f t="shared" si="51482"/>
        <v>0</v>
      </c>
      <c r="BO2141" s="36"/>
      <c r="BP2141" s="37"/>
      <c r="BQ2141" s="44">
        <f t="shared" ref="BQ2141" si="51519">parseTime(BO2141)-(BP2144=INT(RIGHT($F2141, 1)))</f>
        <v>0</v>
      </c>
      <c r="BR2141" s="45">
        <f t="shared" si="51484"/>
        <v>0</v>
      </c>
      <c r="BS2141" s="36"/>
      <c r="BT2141" s="37"/>
      <c r="BU2141" s="44">
        <f t="shared" ref="BU2141" si="51520">parseTime(BS2141)-(BT2144=INT(RIGHT($F2141, 1)))</f>
        <v>0</v>
      </c>
      <c r="BV2141" s="45">
        <f t="shared" si="51486"/>
        <v>0</v>
      </c>
      <c r="BW2141" s="36"/>
      <c r="BX2141" s="37"/>
      <c r="BY2141" s="44">
        <f t="shared" ref="BY2141" si="51521">parseTime(BW2141)-(BX2144=INT(RIGHT($F2141, 1)))</f>
        <v>0</v>
      </c>
      <c r="BZ2141" s="45">
        <f t="shared" si="51488"/>
        <v>0</v>
      </c>
      <c r="CA2141" s="36"/>
      <c r="CB2141" s="37"/>
      <c r="CC2141" s="44">
        <f t="shared" ref="CC2141" si="51522">parseTime(CA2141)-(CB2144=INT(RIGHT($F2141, 1)))</f>
        <v>0</v>
      </c>
      <c r="CD2141" s="45">
        <f t="shared" si="51490"/>
        <v>0</v>
      </c>
      <c r="CE2141" s="36"/>
      <c r="CF2141" s="37"/>
      <c r="CG2141" s="44">
        <f t="shared" ref="CG2141" si="51523">parseTime(CE2141)-(CF2144=INT(RIGHT($F2141, 1)))</f>
        <v>0</v>
      </c>
      <c r="CH2141" s="45">
        <f t="shared" si="51492"/>
        <v>0</v>
      </c>
    </row>
    <row r="2142" spans="1:86" x14ac:dyDescent="0.25">
      <c r="A2142" s="56"/>
      <c r="B2142" s="57"/>
      <c r="C2142" s="14">
        <f t="shared" si="51508"/>
        <v>0</v>
      </c>
      <c r="D2142" s="14" t="s">
        <v>259</v>
      </c>
      <c r="E2142" s="20">
        <v>4.25</v>
      </c>
      <c r="F2142" s="51" t="s">
        <v>131</v>
      </c>
      <c r="G2142" s="36"/>
      <c r="H2142" s="37"/>
      <c r="I2142" s="44">
        <f t="shared" ref="I2142" si="51524">parseTime(G2142)-(H2144=INT(RIGHT($F2142, 1)))</f>
        <v>0</v>
      </c>
      <c r="J2142" s="45">
        <f t="shared" si="51460"/>
        <v>0</v>
      </c>
      <c r="K2142" s="36"/>
      <c r="L2142" s="37"/>
      <c r="M2142" s="44">
        <f t="shared" ref="M2142" si="51525">parseTime(K2142)-(L2144=INT(RIGHT($F2142, 1)))</f>
        <v>0</v>
      </c>
      <c r="N2142" s="45">
        <f t="shared" si="51462"/>
        <v>0</v>
      </c>
      <c r="O2142" s="36"/>
      <c r="P2142" s="37"/>
      <c r="Q2142" s="44">
        <f t="shared" ref="Q2142" si="51526">parseTime(O2142)-(P2144=INT(RIGHT($F2142, 1)))</f>
        <v>0</v>
      </c>
      <c r="R2142" s="45">
        <f t="shared" si="51464"/>
        <v>0</v>
      </c>
      <c r="S2142" s="36"/>
      <c r="T2142" s="37"/>
      <c r="U2142" s="44">
        <f t="shared" ref="U2142" si="51527">parseTime(S2142)-(T2144=INT(RIGHT($F2142, 1)))</f>
        <v>0</v>
      </c>
      <c r="V2142" s="45">
        <f t="shared" si="51466"/>
        <v>0</v>
      </c>
      <c r="W2142" s="36"/>
      <c r="X2142" s="37"/>
      <c r="Y2142" s="44">
        <f t="shared" ref="Y2142" si="51528">parseTime(W2142)-(X2144=INT(RIGHT($F2142, 1)))</f>
        <v>0</v>
      </c>
      <c r="Z2142" s="45">
        <f t="shared" si="51468"/>
        <v>0</v>
      </c>
      <c r="AA2142" s="36"/>
      <c r="AB2142" s="37"/>
      <c r="AC2142" s="44">
        <f t="shared" ref="AC2142" si="51529">parseTime(AA2142)-(AB2144=INT(RIGHT($F2142, 1)))</f>
        <v>0</v>
      </c>
      <c r="AD2142" s="45">
        <f t="shared" si="51470"/>
        <v>0</v>
      </c>
      <c r="AE2142" s="36"/>
      <c r="AF2142" s="37"/>
      <c r="AG2142" s="44">
        <f t="shared" ref="AG2142" si="51530">parseTime(AE2142)-(AF2144=INT(RIGHT($F2142, 1)))</f>
        <v>0</v>
      </c>
      <c r="AH2142" s="45">
        <f t="shared" si="51472"/>
        <v>0</v>
      </c>
      <c r="AI2142" s="36"/>
      <c r="AJ2142" s="37"/>
      <c r="AK2142" s="44">
        <f>parseTime(AI2142)-(AJ2144=INT(RIGHT($F2142, 1)))</f>
        <v>0</v>
      </c>
      <c r="AL2142" s="45">
        <f t="shared" si="51473"/>
        <v>0</v>
      </c>
      <c r="AM2142" s="36"/>
      <c r="AN2142" s="37"/>
      <c r="AO2142" s="44">
        <f t="shared" ref="AO2142" si="51531">parseTime(AM2142)-(AN2144=INT(RIGHT($F2142, 1)))</f>
        <v>0</v>
      </c>
      <c r="AP2142" s="45">
        <f t="shared" si="51475"/>
        <v>0</v>
      </c>
      <c r="AQ2142" s="36"/>
      <c r="AR2142" s="37"/>
      <c r="AS2142" s="44">
        <f t="shared" ref="AS2142" si="51532">parseTime(AQ2142)-(AR2144=INT(RIGHT($F2142, 1)))</f>
        <v>0</v>
      </c>
      <c r="AT2142" s="45">
        <f t="shared" si="51477"/>
        <v>0</v>
      </c>
      <c r="AU2142" s="36"/>
      <c r="AV2142" s="37"/>
      <c r="AW2142" s="44">
        <f>parseTime(AU2142)-(AV2144=INT(RIGHT($F2142, 1)))</f>
        <v>0</v>
      </c>
      <c r="AX2142" s="45">
        <f t="shared" si="51478"/>
        <v>0</v>
      </c>
      <c r="AY2142" s="36"/>
      <c r="AZ2142" s="37"/>
      <c r="BA2142" s="44">
        <f>parseTime(AY2142)-(AZ2144=INT(RIGHT($F2142, 1)))</f>
        <v>0</v>
      </c>
      <c r="BB2142" s="45">
        <f t="shared" si="51479"/>
        <v>0</v>
      </c>
      <c r="BC2142" s="36"/>
      <c r="BD2142" s="37"/>
      <c r="BE2142" s="44">
        <f>parseTime(BC2142)-(BD2144=INT(RIGHT($F2142, 1)))</f>
        <v>0</v>
      </c>
      <c r="BF2142" s="45">
        <f t="shared" si="51480"/>
        <v>0</v>
      </c>
      <c r="BG2142" s="36"/>
      <c r="BH2142" s="37"/>
      <c r="BI2142" s="44">
        <f>parseTime(BG2142)-(BH2144=INT(RIGHT($F2142, 1)))</f>
        <v>0</v>
      </c>
      <c r="BJ2142" s="45">
        <f t="shared" si="51481"/>
        <v>0</v>
      </c>
      <c r="BK2142" s="36"/>
      <c r="BL2142" s="37"/>
      <c r="BM2142" s="44">
        <f>parseTime(BK2142)-(BL2144=INT(RIGHT($F2142, 1)))</f>
        <v>0</v>
      </c>
      <c r="BN2142" s="45">
        <f t="shared" si="51482"/>
        <v>0</v>
      </c>
      <c r="BO2142" s="36"/>
      <c r="BP2142" s="37"/>
      <c r="BQ2142" s="44">
        <f t="shared" ref="BQ2142" si="51533">parseTime(BO2142)-(BP2144=INT(RIGHT($F2142, 1)))</f>
        <v>0</v>
      </c>
      <c r="BR2142" s="45">
        <f t="shared" si="51484"/>
        <v>0</v>
      </c>
      <c r="BS2142" s="36"/>
      <c r="BT2142" s="37"/>
      <c r="BU2142" s="44">
        <f t="shared" ref="BU2142" si="51534">parseTime(BS2142)-(BT2144=INT(RIGHT($F2142, 1)))</f>
        <v>0</v>
      </c>
      <c r="BV2142" s="45">
        <f t="shared" si="51486"/>
        <v>0</v>
      </c>
      <c r="BW2142" s="36"/>
      <c r="BX2142" s="37"/>
      <c r="BY2142" s="44">
        <f t="shared" ref="BY2142" si="51535">parseTime(BW2142)-(BX2144=INT(RIGHT($F2142, 1)))</f>
        <v>0</v>
      </c>
      <c r="BZ2142" s="45">
        <f t="shared" si="51488"/>
        <v>0</v>
      </c>
      <c r="CA2142" s="36"/>
      <c r="CB2142" s="37"/>
      <c r="CC2142" s="44">
        <f t="shared" ref="CC2142" si="51536">parseTime(CA2142)-(CB2144=INT(RIGHT($F2142, 1)))</f>
        <v>0</v>
      </c>
      <c r="CD2142" s="45">
        <f t="shared" si="51490"/>
        <v>0</v>
      </c>
      <c r="CE2142" s="36"/>
      <c r="CF2142" s="37"/>
      <c r="CG2142" s="44">
        <f t="shared" ref="CG2142" si="51537">parseTime(CE2142)-(CF2144=INT(RIGHT($F2142, 1)))</f>
        <v>0</v>
      </c>
      <c r="CH2142" s="45">
        <f t="shared" si="51492"/>
        <v>0</v>
      </c>
    </row>
    <row r="2143" spans="1:86" x14ac:dyDescent="0.25">
      <c r="A2143" s="56" t="s">
        <v>119</v>
      </c>
      <c r="B2143" s="57">
        <f t="shared" ref="B2143" ca="1" si="51538">roleHours(G2139:CH2145, "MCC")</f>
        <v>0</v>
      </c>
      <c r="C2143" s="14">
        <f t="shared" ca="1" si="51508"/>
        <v>0</v>
      </c>
      <c r="D2143" s="14" t="s">
        <v>260</v>
      </c>
      <c r="E2143" s="20">
        <v>4.6500000000000004</v>
      </c>
      <c r="F2143" s="51" t="s">
        <v>132</v>
      </c>
      <c r="G2143" s="36"/>
      <c r="H2143" s="37"/>
      <c r="I2143" s="44">
        <f t="shared" ref="I2143" si="51539">parseTime(G2143)-(H2144=INT(RIGHT($F2143, 1)))</f>
        <v>0</v>
      </c>
      <c r="J2143" s="45">
        <f t="shared" si="51460"/>
        <v>0</v>
      </c>
      <c r="K2143" s="36"/>
      <c r="L2143" s="37"/>
      <c r="M2143" s="44">
        <f t="shared" ref="M2143" si="51540">parseTime(K2143)-(L2144=INT(RIGHT($F2143, 1)))</f>
        <v>0</v>
      </c>
      <c r="N2143" s="45">
        <f t="shared" si="51462"/>
        <v>0</v>
      </c>
      <c r="O2143" s="36"/>
      <c r="P2143" s="37"/>
      <c r="Q2143" s="44">
        <f t="shared" ref="Q2143" si="51541">parseTime(O2143)-(P2144=INT(RIGHT($F2143, 1)))</f>
        <v>0</v>
      </c>
      <c r="R2143" s="45">
        <f t="shared" si="51464"/>
        <v>0</v>
      </c>
      <c r="S2143" s="36"/>
      <c r="T2143" s="37"/>
      <c r="U2143" s="44">
        <f t="shared" ref="U2143" si="51542">parseTime(S2143)-(T2144=INT(RIGHT($F2143, 1)))</f>
        <v>0</v>
      </c>
      <c r="V2143" s="45">
        <f t="shared" si="51466"/>
        <v>0</v>
      </c>
      <c r="W2143" s="36"/>
      <c r="X2143" s="37"/>
      <c r="Y2143" s="44">
        <f t="shared" ref="Y2143" si="51543">parseTime(W2143)-(X2144=INT(RIGHT($F2143, 1)))</f>
        <v>0</v>
      </c>
      <c r="Z2143" s="45">
        <f t="shared" si="51468"/>
        <v>0</v>
      </c>
      <c r="AA2143" s="36"/>
      <c r="AB2143" s="37"/>
      <c r="AC2143" s="44">
        <f t="shared" ref="AC2143" si="51544">parseTime(AA2143)-(AB2144=INT(RIGHT($F2143, 1)))</f>
        <v>0</v>
      </c>
      <c r="AD2143" s="45">
        <f t="shared" si="51470"/>
        <v>0</v>
      </c>
      <c r="AE2143" s="36"/>
      <c r="AF2143" s="37"/>
      <c r="AG2143" s="44">
        <f t="shared" ref="AG2143" si="51545">parseTime(AE2143)-(AF2144=INT(RIGHT($F2143, 1)))</f>
        <v>0</v>
      </c>
      <c r="AH2143" s="45">
        <f t="shared" si="51472"/>
        <v>0</v>
      </c>
      <c r="AI2143" s="36"/>
      <c r="AJ2143" s="37"/>
      <c r="AK2143" s="44">
        <f>parseTime(AI2143)-(AJ2144=INT(RIGHT($F2143, 1)))</f>
        <v>0</v>
      </c>
      <c r="AL2143" s="45">
        <f t="shared" si="51473"/>
        <v>0</v>
      </c>
      <c r="AM2143" s="36"/>
      <c r="AN2143" s="37"/>
      <c r="AO2143" s="44">
        <f t="shared" ref="AO2143" si="51546">parseTime(AM2143)-(AN2144=INT(RIGHT($F2143, 1)))</f>
        <v>0</v>
      </c>
      <c r="AP2143" s="45">
        <f t="shared" si="51475"/>
        <v>0</v>
      </c>
      <c r="AQ2143" s="36"/>
      <c r="AR2143" s="37"/>
      <c r="AS2143" s="44">
        <f t="shared" ref="AS2143" si="51547">parseTime(AQ2143)-(AR2144=INT(RIGHT($F2143, 1)))</f>
        <v>0</v>
      </c>
      <c r="AT2143" s="45">
        <f t="shared" si="51477"/>
        <v>0</v>
      </c>
      <c r="AU2143" s="36"/>
      <c r="AV2143" s="37"/>
      <c r="AW2143" s="44">
        <f>parseTime(AU2143)-(AV2144=INT(RIGHT($F2143, 1)))</f>
        <v>0</v>
      </c>
      <c r="AX2143" s="45">
        <f t="shared" si="51478"/>
        <v>0</v>
      </c>
      <c r="AY2143" s="36"/>
      <c r="AZ2143" s="37"/>
      <c r="BA2143" s="44">
        <f>parseTime(AY2143)-(AZ2144=INT(RIGHT($F2143, 1)))</f>
        <v>0</v>
      </c>
      <c r="BB2143" s="45">
        <f t="shared" si="51479"/>
        <v>0</v>
      </c>
      <c r="BC2143" s="36"/>
      <c r="BD2143" s="37"/>
      <c r="BE2143" s="44">
        <f>parseTime(BC2143)-(BD2144=INT(RIGHT($F2143, 1)))</f>
        <v>0</v>
      </c>
      <c r="BF2143" s="45">
        <f t="shared" si="51480"/>
        <v>0</v>
      </c>
      <c r="BG2143" s="36"/>
      <c r="BH2143" s="37"/>
      <c r="BI2143" s="44">
        <f>parseTime(BG2143)-(BH2144=INT(RIGHT($F2143, 1)))</f>
        <v>0</v>
      </c>
      <c r="BJ2143" s="45">
        <f t="shared" si="51481"/>
        <v>0</v>
      </c>
      <c r="BK2143" s="36"/>
      <c r="BL2143" s="37"/>
      <c r="BM2143" s="44">
        <f>parseTime(BK2143)-(BL2144=INT(RIGHT($F2143, 1)))</f>
        <v>0</v>
      </c>
      <c r="BN2143" s="45">
        <f t="shared" si="51482"/>
        <v>0</v>
      </c>
      <c r="BO2143" s="36"/>
      <c r="BP2143" s="37"/>
      <c r="BQ2143" s="44">
        <f t="shared" ref="BQ2143" si="51548">parseTime(BO2143)-(BP2144=INT(RIGHT($F2143, 1)))</f>
        <v>0</v>
      </c>
      <c r="BR2143" s="45">
        <f t="shared" si="51484"/>
        <v>0</v>
      </c>
      <c r="BS2143" s="36"/>
      <c r="BT2143" s="37"/>
      <c r="BU2143" s="44">
        <f t="shared" ref="BU2143" si="51549">parseTime(BS2143)-(BT2144=INT(RIGHT($F2143, 1)))</f>
        <v>0</v>
      </c>
      <c r="BV2143" s="45">
        <f t="shared" si="51486"/>
        <v>0</v>
      </c>
      <c r="BW2143" s="36"/>
      <c r="BX2143" s="37"/>
      <c r="BY2143" s="44">
        <f t="shared" ref="BY2143" si="51550">parseTime(BW2143)-(BX2144=INT(RIGHT($F2143, 1)))</f>
        <v>0</v>
      </c>
      <c r="BZ2143" s="45">
        <f t="shared" si="51488"/>
        <v>0</v>
      </c>
      <c r="CA2143" s="36"/>
      <c r="CB2143" s="37"/>
      <c r="CC2143" s="44">
        <f t="shared" ref="CC2143" si="51551">parseTime(CA2143)-(CB2144=INT(RIGHT($F2143, 1)))</f>
        <v>0</v>
      </c>
      <c r="CD2143" s="45">
        <f t="shared" si="51490"/>
        <v>0</v>
      </c>
      <c r="CE2143" s="36"/>
      <c r="CF2143" s="37"/>
      <c r="CG2143" s="44">
        <f t="shared" ref="CG2143" si="51552">parseTime(CE2143)-(CF2144=INT(RIGHT($F2143, 1)))</f>
        <v>0</v>
      </c>
      <c r="CH2143" s="45">
        <f t="shared" si="51492"/>
        <v>0</v>
      </c>
    </row>
    <row r="2144" spans="1:86" x14ac:dyDescent="0.25">
      <c r="A2144" s="56"/>
      <c r="B2144" s="57"/>
      <c r="C2144" s="14">
        <f t="shared" si="51508"/>
        <v>0</v>
      </c>
      <c r="D2144" s="14"/>
      <c r="E2144" s="20">
        <f t="shared" ref="E2144" si="51553">((7.5/2)-0.5+E2143)*8</f>
        <v>63.2</v>
      </c>
      <c r="F2144" s="51"/>
      <c r="G2144" s="46" t="s">
        <v>134</v>
      </c>
      <c r="H2144" s="38">
        <f t="shared" ref="H2144" si="51554">lunchAdjust(G2139:H2143)</f>
        <v>1</v>
      </c>
      <c r="I2144" s="48" t="s">
        <v>0</v>
      </c>
      <c r="J2144" s="39">
        <f t="shared" ref="J2144" si="51555">SUMPRODUCT(I2139:I2143*J2139:J2143)</f>
        <v>8</v>
      </c>
      <c r="K2144" s="46" t="s">
        <v>134</v>
      </c>
      <c r="L2144" s="38">
        <f t="shared" ref="L2144" si="51556">lunchAdjust(K2139:L2143)</f>
        <v>1</v>
      </c>
      <c r="M2144" s="48" t="s">
        <v>0</v>
      </c>
      <c r="N2144" s="39">
        <f t="shared" ref="N2144" si="51557">SUMPRODUCT(M2139:M2143*N2139:N2143)</f>
        <v>8</v>
      </c>
      <c r="O2144" s="46" t="s">
        <v>134</v>
      </c>
      <c r="P2144" s="38">
        <f t="shared" ref="P2144" si="51558">lunchAdjust(O2139:P2143)</f>
        <v>1</v>
      </c>
      <c r="Q2144" s="48" t="s">
        <v>0</v>
      </c>
      <c r="R2144" s="39">
        <f t="shared" ref="R2144" si="51559">SUMPRODUCT(Q2139:Q2143*R2139:R2143)</f>
        <v>8</v>
      </c>
      <c r="S2144" s="46" t="s">
        <v>134</v>
      </c>
      <c r="T2144" s="38">
        <f t="shared" ref="T2144" si="51560">lunchAdjust(S2139:T2143)</f>
        <v>1</v>
      </c>
      <c r="U2144" s="48" t="s">
        <v>0</v>
      </c>
      <c r="V2144" s="39">
        <f t="shared" ref="V2144" si="51561">SUMPRODUCT(U2139:U2143*V2139:V2143)</f>
        <v>8</v>
      </c>
      <c r="W2144" s="46" t="s">
        <v>134</v>
      </c>
      <c r="X2144" s="38">
        <f t="shared" ref="X2144" si="51562">lunchAdjust(W2139:X2143)</f>
        <v>0</v>
      </c>
      <c r="Y2144" s="48" t="s">
        <v>0</v>
      </c>
      <c r="Z2144" s="39">
        <f t="shared" ref="Z2144" si="51563">SUMPRODUCT(Y2139:Y2143*Z2139:Z2143)</f>
        <v>0</v>
      </c>
      <c r="AA2144" s="46" t="s">
        <v>134</v>
      </c>
      <c r="AB2144" s="38">
        <f t="shared" ref="AB2144" si="51564">lunchAdjust(AA2139:AB2143)</f>
        <v>1</v>
      </c>
      <c r="AC2144" s="48" t="s">
        <v>0</v>
      </c>
      <c r="AD2144" s="39">
        <f t="shared" ref="AD2144" si="51565">SUMPRODUCT(AC2139:AC2143*AD2139:AD2143)</f>
        <v>8</v>
      </c>
      <c r="AE2144" s="46" t="s">
        <v>134</v>
      </c>
      <c r="AF2144" s="38">
        <f t="shared" ref="AF2144" si="51566">lunchAdjust(AE2139:AF2143)</f>
        <v>0</v>
      </c>
      <c r="AG2144" s="48" t="s">
        <v>0</v>
      </c>
      <c r="AH2144" s="39">
        <f t="shared" ref="AH2144" si="51567">SUMPRODUCT(AG2139:AG2143*AH2139:AH2143)</f>
        <v>0</v>
      </c>
      <c r="AI2144" s="46" t="s">
        <v>134</v>
      </c>
      <c r="AJ2144" s="38">
        <f t="shared" ref="AJ2144" si="51568">lunchAdjust(AI2139:AJ2143)</f>
        <v>0</v>
      </c>
      <c r="AK2144" s="48" t="s">
        <v>0</v>
      </c>
      <c r="AL2144" s="39">
        <f t="shared" ref="AL2144" si="51569">SUMPRODUCT(AK2139:AK2143*AL2139:AL2143)</f>
        <v>0</v>
      </c>
      <c r="AM2144" s="46" t="s">
        <v>134</v>
      </c>
      <c r="AN2144" s="38">
        <f t="shared" ref="AN2144" si="51570">lunchAdjust(AM2139:AN2143)</f>
        <v>0</v>
      </c>
      <c r="AO2144" s="48" t="s">
        <v>0</v>
      </c>
      <c r="AP2144" s="39">
        <f t="shared" ref="AP2144" si="51571">SUMPRODUCT(AO2139:AO2143*AP2139:AP2143)</f>
        <v>0</v>
      </c>
      <c r="AQ2144" s="46" t="s">
        <v>134</v>
      </c>
      <c r="AR2144" s="38">
        <f t="shared" ref="AR2144" si="51572">lunchAdjust(AQ2139:AR2143)</f>
        <v>0</v>
      </c>
      <c r="AS2144" s="48" t="s">
        <v>0</v>
      </c>
      <c r="AT2144" s="39">
        <f t="shared" ref="AT2144" si="51573">SUMPRODUCT(AS2139:AS2143*AT2139:AT2143)</f>
        <v>0</v>
      </c>
      <c r="AU2144" s="46" t="s">
        <v>134</v>
      </c>
      <c r="AV2144" s="38">
        <f t="shared" ref="AV2144" si="51574">lunchAdjust(AU2139:AV2143)</f>
        <v>0</v>
      </c>
      <c r="AW2144" s="48" t="s">
        <v>0</v>
      </c>
      <c r="AX2144" s="39">
        <f t="shared" ref="AX2144" si="51575">SUMPRODUCT(AW2139:AW2143*AX2139:AX2143)</f>
        <v>0</v>
      </c>
      <c r="AY2144" s="46" t="s">
        <v>134</v>
      </c>
      <c r="AZ2144" s="38">
        <f t="shared" ref="AZ2144" si="51576">lunchAdjust(AY2139:AZ2143)</f>
        <v>0</v>
      </c>
      <c r="BA2144" s="48" t="s">
        <v>0</v>
      </c>
      <c r="BB2144" s="39">
        <f t="shared" ref="BB2144" si="51577">SUMPRODUCT(BA2139:BA2143*BB2139:BB2143)</f>
        <v>0</v>
      </c>
      <c r="BC2144" s="46" t="s">
        <v>134</v>
      </c>
      <c r="BD2144" s="38">
        <f t="shared" ref="BD2144" si="51578">lunchAdjust(BC2139:BD2143)</f>
        <v>0</v>
      </c>
      <c r="BE2144" s="48" t="s">
        <v>0</v>
      </c>
      <c r="BF2144" s="39">
        <f t="shared" ref="BF2144" si="51579">SUMPRODUCT(BE2139:BE2143*BF2139:BF2143)</f>
        <v>0</v>
      </c>
      <c r="BG2144" s="46" t="s">
        <v>134</v>
      </c>
      <c r="BH2144" s="38">
        <f t="shared" ref="BH2144" si="51580">lunchAdjust(BG2139:BH2143)</f>
        <v>0</v>
      </c>
      <c r="BI2144" s="48" t="s">
        <v>0</v>
      </c>
      <c r="BJ2144" s="39">
        <f t="shared" ref="BJ2144" si="51581">SUMPRODUCT(BI2139:BI2143*BJ2139:BJ2143)</f>
        <v>0</v>
      </c>
      <c r="BK2144" s="46" t="s">
        <v>134</v>
      </c>
      <c r="BL2144" s="38">
        <f t="shared" ref="BL2144" si="51582">lunchAdjust(BK2139:BL2143)</f>
        <v>0</v>
      </c>
      <c r="BM2144" s="48" t="s">
        <v>0</v>
      </c>
      <c r="BN2144" s="39">
        <f t="shared" ref="BN2144" si="51583">SUMPRODUCT(BM2139:BM2143*BN2139:BN2143)</f>
        <v>0</v>
      </c>
      <c r="BO2144" s="46" t="s">
        <v>134</v>
      </c>
      <c r="BP2144" s="38">
        <f t="shared" ref="BP2144" si="51584">lunchAdjust(BO2139:BP2143)</f>
        <v>0</v>
      </c>
      <c r="BQ2144" s="48" t="s">
        <v>0</v>
      </c>
      <c r="BR2144" s="39">
        <f t="shared" ref="BR2144" si="51585">SUMPRODUCT(BQ2139:BQ2143*BR2139:BR2143)</f>
        <v>0</v>
      </c>
      <c r="BS2144" s="46" t="s">
        <v>134</v>
      </c>
      <c r="BT2144" s="38">
        <f t="shared" ref="BT2144" si="51586">lunchAdjust(BS2139:BT2143)</f>
        <v>1</v>
      </c>
      <c r="BU2144" s="48" t="s">
        <v>0</v>
      </c>
      <c r="BV2144" s="39">
        <f t="shared" ref="BV2144" si="51587">SUMPRODUCT(BU2139:BU2143*BV2139:BV2143)</f>
        <v>8</v>
      </c>
      <c r="BW2144" s="46" t="s">
        <v>134</v>
      </c>
      <c r="BX2144" s="38">
        <f t="shared" ref="BX2144" si="51588">lunchAdjust(BW2139:BX2143)</f>
        <v>0</v>
      </c>
      <c r="BY2144" s="48" t="s">
        <v>0</v>
      </c>
      <c r="BZ2144" s="39">
        <f t="shared" ref="BZ2144" si="51589">SUMPRODUCT(BY2139:BY2143*BZ2139:BZ2143)</f>
        <v>0</v>
      </c>
      <c r="CA2144" s="46" t="s">
        <v>134</v>
      </c>
      <c r="CB2144" s="38">
        <f t="shared" ref="CB2144" si="51590">lunchAdjust(CA2139:CB2143)</f>
        <v>0</v>
      </c>
      <c r="CC2144" s="48" t="s">
        <v>0</v>
      </c>
      <c r="CD2144" s="39">
        <f t="shared" ref="CD2144" si="51591">SUMPRODUCT(CC2139:CC2143*CD2139:CD2143)</f>
        <v>0</v>
      </c>
      <c r="CE2144" s="46" t="s">
        <v>134</v>
      </c>
      <c r="CF2144" s="38">
        <f t="shared" ref="CF2144" si="51592">lunchAdjust(CE2139:CF2143)</f>
        <v>0</v>
      </c>
      <c r="CG2144" s="48" t="s">
        <v>0</v>
      </c>
      <c r="CH2144" s="39">
        <f t="shared" ref="CH2144" si="51593">SUMPRODUCT(CG2139:CG2143*CH2139:CH2143)</f>
        <v>0</v>
      </c>
    </row>
    <row r="2145" spans="1:86" ht="15.75" thickBot="1" x14ac:dyDescent="0.3">
      <c r="A2145" s="58" t="s">
        <v>121</v>
      </c>
      <c r="B2145" s="59">
        <f t="shared" ref="B2145" ca="1" si="51594">roleHours(G2139:CH2145, "OUT")</f>
        <v>0</v>
      </c>
      <c r="C2145" s="54" t="s">
        <v>137</v>
      </c>
      <c r="D2145" s="22">
        <f t="shared" ref="D2145" ca="1" si="51595">roleHours(G2139:CH2145, "PTO")</f>
        <v>0</v>
      </c>
      <c r="E2145" s="23">
        <f t="shared" ref="E2145" ca="1" si="51596">E2144-B2140</f>
        <v>15.200000000000003</v>
      </c>
      <c r="F2145" s="52"/>
      <c r="G2145" s="47" t="s">
        <v>39</v>
      </c>
      <c r="H2145" s="40">
        <f t="shared" si="50044"/>
        <v>0</v>
      </c>
      <c r="I2145" s="49" t="s">
        <v>135</v>
      </c>
      <c r="J2145" s="41">
        <f t="shared" ref="J2145" si="51597">J2144*G$4</f>
        <v>0</v>
      </c>
      <c r="K2145" s="47" t="s">
        <v>39</v>
      </c>
      <c r="L2145" s="40">
        <f t="shared" ref="L2145" si="51598">SUMPRODUCT(M2139:M2143*(L2139:L2143="PTO"))+SUMPRODUCT(M2139:M2143*(L2139:L2143="HOL"))</f>
        <v>0</v>
      </c>
      <c r="M2145" s="49" t="s">
        <v>135</v>
      </c>
      <c r="N2145" s="41">
        <f t="shared" ref="N2145" si="51599">N2144*K$4</f>
        <v>0</v>
      </c>
      <c r="O2145" s="47" t="s">
        <v>39</v>
      </c>
      <c r="P2145" s="40">
        <f t="shared" ref="P2145" si="51600">SUMPRODUCT(Q2139:Q2143*(P2139:P2143="PTO"))+SUMPRODUCT(Q2139:Q2143*(P2139:P2143="HOL"))</f>
        <v>0</v>
      </c>
      <c r="Q2145" s="49" t="s">
        <v>135</v>
      </c>
      <c r="R2145" s="41">
        <f t="shared" ref="R2145" si="51601">R2144*O$4</f>
        <v>8</v>
      </c>
      <c r="S2145" s="47" t="s">
        <v>39</v>
      </c>
      <c r="T2145" s="40">
        <f t="shared" ref="T2145" si="51602">SUMPRODUCT(U2139:U2143*(T2139:T2143="PTO"))+SUMPRODUCT(U2139:U2143*(T2139:T2143="HOL"))</f>
        <v>0</v>
      </c>
      <c r="U2145" s="49" t="s">
        <v>135</v>
      </c>
      <c r="V2145" s="41">
        <f t="shared" ref="V2145" si="51603">V2144*S$4</f>
        <v>0</v>
      </c>
      <c r="W2145" s="47" t="s">
        <v>39</v>
      </c>
      <c r="X2145" s="40">
        <f t="shared" ref="X2145" si="51604">SUMPRODUCT(Y2139:Y2143*(X2139:X2143="PTO"))+SUMPRODUCT(Y2139:Y2143*(X2139:X2143="HOL"))</f>
        <v>0</v>
      </c>
      <c r="Y2145" s="49" t="s">
        <v>135</v>
      </c>
      <c r="Z2145" s="41">
        <f t="shared" ref="Z2145" si="51605">Z2144*W$4</f>
        <v>0</v>
      </c>
      <c r="AA2145" s="47" t="s">
        <v>39</v>
      </c>
      <c r="AB2145" s="40">
        <f t="shared" ref="AB2145" si="51606">SUMPRODUCT(AC2139:AC2143*(AB2139:AB2143="PTO"))+SUMPRODUCT(AC2139:AC2143*(AB2139:AB2143="HOL"))</f>
        <v>0</v>
      </c>
      <c r="AC2145" s="49" t="s">
        <v>135</v>
      </c>
      <c r="AD2145" s="41">
        <f t="shared" ref="AD2145" si="51607">AD2144*AA$4</f>
        <v>8</v>
      </c>
      <c r="AE2145" s="47" t="s">
        <v>39</v>
      </c>
      <c r="AF2145" s="40">
        <f t="shared" ref="AF2145" si="51608">SUMPRODUCT(AG2139:AG2143*(AF2139:AF2143="PTO"))+SUMPRODUCT(AG2139:AG2143*(AF2139:AF2143="HOL"))</f>
        <v>0</v>
      </c>
      <c r="AG2145" s="49" t="s">
        <v>135</v>
      </c>
      <c r="AH2145" s="41">
        <f t="shared" ref="AH2145" si="51609">AH2144*AE$4</f>
        <v>0</v>
      </c>
      <c r="AI2145" s="47" t="s">
        <v>39</v>
      </c>
      <c r="AJ2145" s="40">
        <f t="shared" ref="AJ2145" si="51610">SUMPRODUCT(AK2139:AK2143*(AJ2139:AJ2143="PTO"))+SUMPRODUCT(AK2139:AK2143*(AJ2139:AJ2143="HOL"))</f>
        <v>0</v>
      </c>
      <c r="AK2145" s="49" t="s">
        <v>135</v>
      </c>
      <c r="AL2145" s="41">
        <f>AL2144*AI$4</f>
        <v>0</v>
      </c>
      <c r="AM2145" s="47" t="s">
        <v>39</v>
      </c>
      <c r="AN2145" s="40">
        <f t="shared" ref="AN2145" si="51611">SUMPRODUCT(AO2139:AO2143*(AN2139:AN2143="PTO"))+SUMPRODUCT(AO2139:AO2143*(AN2139:AN2143="HOL"))</f>
        <v>0</v>
      </c>
      <c r="AO2145" s="49" t="s">
        <v>135</v>
      </c>
      <c r="AP2145" s="41">
        <f t="shared" ref="AP2145" si="51612">AP2144*AM$4</f>
        <v>0</v>
      </c>
      <c r="AQ2145" s="47" t="s">
        <v>39</v>
      </c>
      <c r="AR2145" s="40">
        <f t="shared" ref="AR2145" si="51613">SUMPRODUCT(AS2139:AS2143*(AR2139:AR2143="PTO"))+SUMPRODUCT(AS2139:AS2143*(AR2139:AR2143="HOL"))</f>
        <v>0</v>
      </c>
      <c r="AS2145" s="49" t="s">
        <v>135</v>
      </c>
      <c r="AT2145" s="41">
        <f t="shared" ref="AT2145" si="51614">AT2144*AQ$4</f>
        <v>0</v>
      </c>
      <c r="AU2145" s="47" t="s">
        <v>39</v>
      </c>
      <c r="AV2145" s="40">
        <f t="shared" ref="AV2145" si="51615">SUMPRODUCT(AW2139:AW2143*(AV2139:AV2143="PTO"))+SUMPRODUCT(AW2139:AW2143*(AV2139:AV2143="HOL"))</f>
        <v>0</v>
      </c>
      <c r="AW2145" s="49" t="s">
        <v>135</v>
      </c>
      <c r="AX2145" s="41">
        <f>AX2144*AU$4</f>
        <v>0</v>
      </c>
      <c r="AY2145" s="47" t="s">
        <v>39</v>
      </c>
      <c r="AZ2145" s="40">
        <f t="shared" ref="AZ2145" si="51616">SUMPRODUCT(BA2139:BA2143*(AZ2139:AZ2143="PTO"))+SUMPRODUCT(BA2139:BA2143*(AZ2139:AZ2143="HOL"))</f>
        <v>0</v>
      </c>
      <c r="BA2145" s="49" t="s">
        <v>135</v>
      </c>
      <c r="BB2145" s="41">
        <f>BB2144*AY$4</f>
        <v>0</v>
      </c>
      <c r="BC2145" s="47" t="s">
        <v>39</v>
      </c>
      <c r="BD2145" s="40">
        <f t="shared" ref="BD2145" si="51617">SUMPRODUCT(BE2139:BE2143*(BD2139:BD2143="PTO"))+SUMPRODUCT(BE2139:BE2143*(BD2139:BD2143="HOL"))</f>
        <v>0</v>
      </c>
      <c r="BE2145" s="49" t="s">
        <v>135</v>
      </c>
      <c r="BF2145" s="41">
        <f>BF2144*BC$4</f>
        <v>0</v>
      </c>
      <c r="BG2145" s="47" t="s">
        <v>39</v>
      </c>
      <c r="BH2145" s="40">
        <f t="shared" ref="BH2145" si="51618">SUMPRODUCT(BI2139:BI2143*(BH2139:BH2143="PTO"))+SUMPRODUCT(BI2139:BI2143*(BH2139:BH2143="HOL"))</f>
        <v>0</v>
      </c>
      <c r="BI2145" s="49" t="s">
        <v>135</v>
      </c>
      <c r="BJ2145" s="41">
        <f>BJ2144*BG$4</f>
        <v>0</v>
      </c>
      <c r="BK2145" s="47" t="s">
        <v>39</v>
      </c>
      <c r="BL2145" s="40">
        <f t="shared" ref="BL2145" si="51619">SUMPRODUCT(BM2139:BM2143*(BL2139:BL2143="PTO"))+SUMPRODUCT(BM2139:BM2143*(BL2139:BL2143="HOL"))</f>
        <v>0</v>
      </c>
      <c r="BM2145" s="49" t="s">
        <v>135</v>
      </c>
      <c r="BN2145" s="41">
        <f>BN2144*BK$4</f>
        <v>0</v>
      </c>
      <c r="BO2145" s="47" t="s">
        <v>39</v>
      </c>
      <c r="BP2145" s="40">
        <f t="shared" ref="BP2145" si="51620">SUMPRODUCT(BQ2139:BQ2143*(BP2139:BP2143="PTO"))+SUMPRODUCT(BQ2139:BQ2143*(BP2139:BP2143="HOL"))</f>
        <v>0</v>
      </c>
      <c r="BQ2145" s="49" t="s">
        <v>135</v>
      </c>
      <c r="BR2145" s="41">
        <f t="shared" ref="BR2145" si="51621">BR2144*BO$4</f>
        <v>0</v>
      </c>
      <c r="BS2145" s="47" t="s">
        <v>39</v>
      </c>
      <c r="BT2145" s="40">
        <f t="shared" ref="BT2145" si="51622">SUMPRODUCT(BU2139:BU2143*(BT2139:BT2143="PTO"))+SUMPRODUCT(BU2139:BU2143*(BT2139:BT2143="HOL"))</f>
        <v>0</v>
      </c>
      <c r="BU2145" s="49" t="s">
        <v>135</v>
      </c>
      <c r="BV2145" s="41">
        <f t="shared" ref="BV2145" si="51623">BV2144*BS$4</f>
        <v>8</v>
      </c>
      <c r="BW2145" s="47" t="s">
        <v>39</v>
      </c>
      <c r="BX2145" s="40">
        <f t="shared" ref="BX2145" si="51624">SUMPRODUCT(BY2139:BY2143*(BX2139:BX2143="PTO"))+SUMPRODUCT(BY2139:BY2143*(BX2139:BX2143="HOL"))</f>
        <v>0</v>
      </c>
      <c r="BY2145" s="49" t="s">
        <v>135</v>
      </c>
      <c r="BZ2145" s="41">
        <f t="shared" ref="BZ2145" si="51625">BZ2144*BW$4</f>
        <v>0</v>
      </c>
      <c r="CA2145" s="47" t="s">
        <v>39</v>
      </c>
      <c r="CB2145" s="40">
        <f t="shared" ref="CB2145" si="51626">SUMPRODUCT(CC2139:CC2143*(CB2139:CB2143="PTO"))+SUMPRODUCT(CC2139:CC2143*(CB2139:CB2143="HOL"))</f>
        <v>0</v>
      </c>
      <c r="CC2145" s="49" t="s">
        <v>135</v>
      </c>
      <c r="CD2145" s="41">
        <f t="shared" ref="CD2145" si="51627">CD2144*CA$4</f>
        <v>0</v>
      </c>
      <c r="CE2145" s="47" t="s">
        <v>39</v>
      </c>
      <c r="CF2145" s="40">
        <f t="shared" ref="CF2145" si="51628">SUMPRODUCT(CG2139:CG2143*(CF2139:CF2143="PTO"))+SUMPRODUCT(CG2139:CG2143*(CF2139:CF2143="HOL"))</f>
        <v>0</v>
      </c>
      <c r="CG2145" s="49" t="s">
        <v>135</v>
      </c>
      <c r="CH2145" s="41">
        <f t="shared" ref="CH2145" si="51629">CH2144*CE$4</f>
        <v>0</v>
      </c>
    </row>
    <row r="2146" spans="1:86" x14ac:dyDescent="0.25">
      <c r="A2146" s="70" t="s">
        <v>133</v>
      </c>
      <c r="B2146" s="71">
        <f t="shared" ref="B2146" ca="1" si="51630">D2146-B2147</f>
        <v>21.146006955836995</v>
      </c>
      <c r="C2146" s="72" t="s">
        <v>122</v>
      </c>
      <c r="D2146" s="71">
        <f>IFERROR(INDEX(Holidays[FTE], MATCH(Entry!E2146, Holidays[Date], 0)), 1)*8*INDEX(FTEguide[[1]:[12]], MATCH(Entry!E2147, FTEguide[Weekday], 0), IF(Entry!E2149&gt;0, Entry!E2149, MONTH(Entry!E2146)))</f>
        <v>61.146006955836995</v>
      </c>
      <c r="E2146" s="60">
        <f t="shared" si="51286"/>
        <v>44134</v>
      </c>
      <c r="F2146" s="50" t="s">
        <v>128</v>
      </c>
      <c r="G2146" s="34" t="s">
        <v>136</v>
      </c>
      <c r="H2146" s="35" t="s">
        <v>39</v>
      </c>
      <c r="I2146" s="42">
        <f t="shared" ref="I2146" si="51631">parseTime(G2146)-(H2151=INT(RIGHT($F2146, 1)))</f>
        <v>8</v>
      </c>
      <c r="J2146" s="43">
        <f t="shared" ref="J2146:J2150" si="51632">isClocked(H2146)</f>
        <v>0</v>
      </c>
      <c r="K2146" s="34" t="s">
        <v>136</v>
      </c>
      <c r="L2146" s="35" t="s">
        <v>23</v>
      </c>
      <c r="M2146" s="42">
        <f t="shared" ref="M2146" si="51633">parseTime(K2146)-(L2151=INT(RIGHT($F2146, 1)))</f>
        <v>8</v>
      </c>
      <c r="N2146" s="43">
        <f t="shared" ref="N2146:N2150" si="51634">isClocked(L2146)</f>
        <v>1</v>
      </c>
      <c r="O2146" s="34"/>
      <c r="P2146" s="35"/>
      <c r="Q2146" s="42">
        <f t="shared" ref="Q2146" si="51635">parseTime(O2146)-(P2151=INT(RIGHT($F2146, 1)))</f>
        <v>0</v>
      </c>
      <c r="R2146" s="43">
        <f t="shared" ref="R2146:R2150" si="51636">isClocked(P2146)</f>
        <v>0</v>
      </c>
      <c r="S2146" s="34" t="s">
        <v>227</v>
      </c>
      <c r="T2146" s="35" t="s">
        <v>23</v>
      </c>
      <c r="U2146" s="42">
        <f t="shared" ref="U2146" si="51637">parseTime(S2146)-(T2151=INT(RIGHT($F2146, 1)))</f>
        <v>8</v>
      </c>
      <c r="V2146" s="43">
        <f t="shared" ref="V2146:V2150" si="51638">isClocked(T2146)</f>
        <v>1</v>
      </c>
      <c r="W2146" s="34"/>
      <c r="X2146" s="35"/>
      <c r="Y2146" s="42">
        <f t="shared" ref="Y2146" si="51639">parseTime(W2146)-(X2151=INT(RIGHT($F2146, 1)))</f>
        <v>0</v>
      </c>
      <c r="Z2146" s="43">
        <f t="shared" ref="Z2146:Z2150" si="51640">isClocked(X2146)</f>
        <v>0</v>
      </c>
      <c r="AA2146" s="34" t="s">
        <v>136</v>
      </c>
      <c r="AB2146" s="35" t="s">
        <v>23</v>
      </c>
      <c r="AC2146" s="42">
        <f t="shared" ref="AC2146" si="51641">parseTime(AA2146)-(AB2151=INT(RIGHT($F2146, 1)))</f>
        <v>8</v>
      </c>
      <c r="AD2146" s="43">
        <f t="shared" ref="AD2146:AD2150" si="51642">isClocked(AB2146)</f>
        <v>1</v>
      </c>
      <c r="AE2146" s="34"/>
      <c r="AF2146" s="35"/>
      <c r="AG2146" s="42">
        <f t="shared" ref="AG2146" si="51643">parseTime(AE2146)-(AF2151=INT(RIGHT($F2146, 1)))</f>
        <v>0</v>
      </c>
      <c r="AH2146" s="43">
        <f t="shared" ref="AH2146:AH2150" si="51644">isClocked(AF2146)</f>
        <v>0</v>
      </c>
      <c r="AI2146" s="34"/>
      <c r="AJ2146" s="35"/>
      <c r="AK2146" s="42">
        <f>parseTime(AI2146)-(AJ2151=INT(RIGHT($F2146, 1)))</f>
        <v>0</v>
      </c>
      <c r="AL2146" s="43">
        <f t="shared" ref="AL2146:AL2150" si="51645">isClocked(AJ2146)</f>
        <v>0</v>
      </c>
      <c r="AM2146" s="34"/>
      <c r="AN2146" s="35"/>
      <c r="AO2146" s="42">
        <f t="shared" ref="AO2146" si="51646">parseTime(AM2146)-(AN2151=INT(RIGHT($F2146, 1)))</f>
        <v>0</v>
      </c>
      <c r="AP2146" s="43">
        <f t="shared" ref="AP2146:AP2150" si="51647">isClocked(AN2146)</f>
        <v>0</v>
      </c>
      <c r="AQ2146" s="34"/>
      <c r="AR2146" s="35"/>
      <c r="AS2146" s="42">
        <f t="shared" ref="AS2146" si="51648">parseTime(AQ2146)-(AR2151=INT(RIGHT($F2146, 1)))</f>
        <v>0</v>
      </c>
      <c r="AT2146" s="43">
        <f t="shared" ref="AT2146:AT2150" si="51649">isClocked(AR2146)</f>
        <v>0</v>
      </c>
      <c r="AU2146" s="34"/>
      <c r="AV2146" s="35"/>
      <c r="AW2146" s="42">
        <f>parseTime(AU2146)-(AV2151=INT(RIGHT($F2146, 1)))</f>
        <v>0</v>
      </c>
      <c r="AX2146" s="43">
        <f t="shared" ref="AX2146:AX2150" si="51650">isClocked(AV2146)</f>
        <v>0</v>
      </c>
      <c r="AY2146" s="34"/>
      <c r="AZ2146" s="35"/>
      <c r="BA2146" s="42">
        <f>parseTime(AY2146)-(AZ2151=INT(RIGHT($F2146, 1)))</f>
        <v>0</v>
      </c>
      <c r="BB2146" s="43">
        <f t="shared" ref="BB2146:BB2150" si="51651">isClocked(AZ2146)</f>
        <v>0</v>
      </c>
      <c r="BC2146" s="34"/>
      <c r="BD2146" s="35"/>
      <c r="BE2146" s="42">
        <f>parseTime(BC2146)-(BD2151=INT(RIGHT($F2146, 1)))</f>
        <v>0</v>
      </c>
      <c r="BF2146" s="43">
        <f t="shared" ref="BF2146:BF2150" si="51652">isClocked(BD2146)</f>
        <v>0</v>
      </c>
      <c r="BG2146" s="34"/>
      <c r="BH2146" s="35"/>
      <c r="BI2146" s="42">
        <f>parseTime(BG2146)-(BH2151=INT(RIGHT($F2146, 1)))</f>
        <v>0</v>
      </c>
      <c r="BJ2146" s="43">
        <f t="shared" ref="BJ2146:BJ2150" si="51653">isClocked(BH2146)</f>
        <v>0</v>
      </c>
      <c r="BK2146" s="34"/>
      <c r="BL2146" s="35"/>
      <c r="BM2146" s="42">
        <f>parseTime(BK2146)-(BL2151=INT(RIGHT($F2146, 1)))</f>
        <v>0</v>
      </c>
      <c r="BN2146" s="43">
        <f t="shared" ref="BN2146:BN2150" si="51654">isClocked(BL2146)</f>
        <v>0</v>
      </c>
      <c r="BO2146" s="34" t="s">
        <v>136</v>
      </c>
      <c r="BP2146" s="35" t="s">
        <v>23</v>
      </c>
      <c r="BQ2146" s="42">
        <f t="shared" ref="BQ2146" si="51655">parseTime(BO2146)-(BP2151=INT(RIGHT($F2146, 1)))</f>
        <v>8</v>
      </c>
      <c r="BR2146" s="43">
        <f t="shared" ref="BR2146:BR2150" si="51656">isClocked(BP2146)</f>
        <v>1</v>
      </c>
      <c r="BS2146" s="34" t="s">
        <v>136</v>
      </c>
      <c r="BT2146" s="35" t="s">
        <v>23</v>
      </c>
      <c r="BU2146" s="42">
        <f t="shared" ref="BU2146" si="51657">parseTime(BS2146)-(BT2151=INT(RIGHT($F2146, 1)))</f>
        <v>8</v>
      </c>
      <c r="BV2146" s="43">
        <f t="shared" ref="BV2146:BV2150" si="51658">isClocked(BT2146)</f>
        <v>1</v>
      </c>
      <c r="BW2146" s="34"/>
      <c r="BX2146" s="35"/>
      <c r="BY2146" s="42">
        <f t="shared" ref="BY2146" si="51659">parseTime(BW2146)-(BX2151=INT(RIGHT($F2146, 1)))</f>
        <v>0</v>
      </c>
      <c r="BZ2146" s="43">
        <f t="shared" ref="BZ2146:BZ2150" si="51660">isClocked(BX2146)</f>
        <v>0</v>
      </c>
      <c r="CA2146" s="34"/>
      <c r="CB2146" s="35"/>
      <c r="CC2146" s="42">
        <f t="shared" ref="CC2146" si="51661">parseTime(CA2146)-(CB2151=INT(RIGHT($F2146, 1)))</f>
        <v>0</v>
      </c>
      <c r="CD2146" s="43">
        <f t="shared" ref="CD2146:CD2150" si="51662">isClocked(CB2146)</f>
        <v>0</v>
      </c>
      <c r="CE2146" s="34"/>
      <c r="CF2146" s="35"/>
      <c r="CG2146" s="42">
        <f t="shared" ref="CG2146" si="51663">parseTime(CE2146)-(CF2151=INT(RIGHT($F2146, 1)))</f>
        <v>0</v>
      </c>
      <c r="CH2146" s="43">
        <f t="shared" ref="CH2146:CH2150" si="51664">isClocked(CF2146)</f>
        <v>0</v>
      </c>
    </row>
    <row r="2147" spans="1:86" x14ac:dyDescent="0.25">
      <c r="A2147" s="56" t="s">
        <v>0</v>
      </c>
      <c r="B2147" s="57">
        <f t="shared" ca="1" si="50802"/>
        <v>40</v>
      </c>
      <c r="C2147" s="14" t="s">
        <v>252</v>
      </c>
      <c r="D2147" s="14">
        <f t="shared" si="50285"/>
        <v>53.7</v>
      </c>
      <c r="E2147" s="55" t="str">
        <f t="shared" si="50803"/>
        <v>Friday</v>
      </c>
      <c r="F2147" s="51" t="s">
        <v>129</v>
      </c>
      <c r="G2147" s="36"/>
      <c r="H2147" s="37"/>
      <c r="I2147" s="44">
        <f t="shared" ref="I2147" si="51665">parseTime(G2147)-(H2151=INT(RIGHT($F2147, 1)))</f>
        <v>0</v>
      </c>
      <c r="J2147" s="45">
        <f t="shared" si="51632"/>
        <v>0</v>
      </c>
      <c r="K2147" s="36"/>
      <c r="L2147" s="37"/>
      <c r="M2147" s="44">
        <f t="shared" ref="M2147" si="51666">parseTime(K2147)-(L2151=INT(RIGHT($F2147, 1)))</f>
        <v>0</v>
      </c>
      <c r="N2147" s="45">
        <f t="shared" si="51634"/>
        <v>0</v>
      </c>
      <c r="O2147" s="36"/>
      <c r="P2147" s="37"/>
      <c r="Q2147" s="44">
        <f t="shared" ref="Q2147" si="51667">parseTime(O2147)-(P2151=INT(RIGHT($F2147, 1)))</f>
        <v>0</v>
      </c>
      <c r="R2147" s="45">
        <f t="shared" si="51636"/>
        <v>0</v>
      </c>
      <c r="S2147" s="36"/>
      <c r="T2147" s="37"/>
      <c r="U2147" s="44">
        <f t="shared" ref="U2147" si="51668">parseTime(S2147)-(T2151=INT(RIGHT($F2147, 1)))</f>
        <v>0</v>
      </c>
      <c r="V2147" s="45">
        <f t="shared" si="51638"/>
        <v>0</v>
      </c>
      <c r="W2147" s="36"/>
      <c r="X2147" s="37"/>
      <c r="Y2147" s="44">
        <f t="shared" ref="Y2147" si="51669">parseTime(W2147)-(X2151=INT(RIGHT($F2147, 1)))</f>
        <v>0</v>
      </c>
      <c r="Z2147" s="45">
        <f t="shared" si="51640"/>
        <v>0</v>
      </c>
      <c r="AA2147" s="36"/>
      <c r="AB2147" s="37"/>
      <c r="AC2147" s="44">
        <f t="shared" ref="AC2147" si="51670">parseTime(AA2147)-(AB2151=INT(RIGHT($F2147, 1)))</f>
        <v>0</v>
      </c>
      <c r="AD2147" s="45">
        <f t="shared" si="51642"/>
        <v>0</v>
      </c>
      <c r="AE2147" s="36"/>
      <c r="AF2147" s="37"/>
      <c r="AG2147" s="44">
        <f t="shared" ref="AG2147" si="51671">parseTime(AE2147)-(AF2151=INT(RIGHT($F2147, 1)))</f>
        <v>0</v>
      </c>
      <c r="AH2147" s="45">
        <f t="shared" si="51644"/>
        <v>0</v>
      </c>
      <c r="AI2147" s="36"/>
      <c r="AJ2147" s="37"/>
      <c r="AK2147" s="44">
        <f>parseTime(AI2147)-(AJ2151=INT(RIGHT($F2147, 1)))</f>
        <v>0</v>
      </c>
      <c r="AL2147" s="45">
        <f t="shared" si="51645"/>
        <v>0</v>
      </c>
      <c r="AM2147" s="36"/>
      <c r="AN2147" s="37"/>
      <c r="AO2147" s="44">
        <f t="shared" ref="AO2147" si="51672">parseTime(AM2147)-(AN2151=INT(RIGHT($F2147, 1)))</f>
        <v>0</v>
      </c>
      <c r="AP2147" s="45">
        <f t="shared" si="51647"/>
        <v>0</v>
      </c>
      <c r="AQ2147" s="36"/>
      <c r="AR2147" s="37"/>
      <c r="AS2147" s="44">
        <f t="shared" ref="AS2147" si="51673">parseTime(AQ2147)-(AR2151=INT(RIGHT($F2147, 1)))</f>
        <v>0</v>
      </c>
      <c r="AT2147" s="45">
        <f t="shared" si="51649"/>
        <v>0</v>
      </c>
      <c r="AU2147" s="36"/>
      <c r="AV2147" s="37"/>
      <c r="AW2147" s="44">
        <f>parseTime(AU2147)-(AV2151=INT(RIGHT($F2147, 1)))</f>
        <v>0</v>
      </c>
      <c r="AX2147" s="45">
        <f t="shared" si="51650"/>
        <v>0</v>
      </c>
      <c r="AY2147" s="36"/>
      <c r="AZ2147" s="37"/>
      <c r="BA2147" s="44">
        <f>parseTime(AY2147)-(AZ2151=INT(RIGHT($F2147, 1)))</f>
        <v>0</v>
      </c>
      <c r="BB2147" s="45">
        <f t="shared" si="51651"/>
        <v>0</v>
      </c>
      <c r="BC2147" s="36"/>
      <c r="BD2147" s="37"/>
      <c r="BE2147" s="44">
        <f>parseTime(BC2147)-(BD2151=INT(RIGHT($F2147, 1)))</f>
        <v>0</v>
      </c>
      <c r="BF2147" s="45">
        <f t="shared" si="51652"/>
        <v>0</v>
      </c>
      <c r="BG2147" s="36"/>
      <c r="BH2147" s="37"/>
      <c r="BI2147" s="44">
        <f>parseTime(BG2147)-(BH2151=INT(RIGHT($F2147, 1)))</f>
        <v>0</v>
      </c>
      <c r="BJ2147" s="45">
        <f t="shared" si="51653"/>
        <v>0</v>
      </c>
      <c r="BK2147" s="36"/>
      <c r="BL2147" s="37"/>
      <c r="BM2147" s="44">
        <f>parseTime(BK2147)-(BL2151=INT(RIGHT($F2147, 1)))</f>
        <v>0</v>
      </c>
      <c r="BN2147" s="45">
        <f t="shared" si="51654"/>
        <v>0</v>
      </c>
      <c r="BO2147" s="36"/>
      <c r="BP2147" s="37"/>
      <c r="BQ2147" s="44">
        <f t="shared" ref="BQ2147" si="51674">parseTime(BO2147)-(BP2151=INT(RIGHT($F2147, 1)))</f>
        <v>0</v>
      </c>
      <c r="BR2147" s="45">
        <f t="shared" si="51656"/>
        <v>0</v>
      </c>
      <c r="BS2147" s="36"/>
      <c r="BT2147" s="37"/>
      <c r="BU2147" s="44">
        <f t="shared" ref="BU2147" si="51675">parseTime(BS2147)-(BT2151=INT(RIGHT($F2147, 1)))</f>
        <v>0</v>
      </c>
      <c r="BV2147" s="45">
        <f t="shared" si="51658"/>
        <v>0</v>
      </c>
      <c r="BW2147" s="36"/>
      <c r="BX2147" s="37"/>
      <c r="BY2147" s="44">
        <f t="shared" ref="BY2147" si="51676">parseTime(BW2147)-(BX2151=INT(RIGHT($F2147, 1)))</f>
        <v>0</v>
      </c>
      <c r="BZ2147" s="45">
        <f t="shared" si="51660"/>
        <v>0</v>
      </c>
      <c r="CA2147" s="36"/>
      <c r="CB2147" s="37"/>
      <c r="CC2147" s="44">
        <f t="shared" ref="CC2147" si="51677">parseTime(CA2147)-(CB2151=INT(RIGHT($F2147, 1)))</f>
        <v>0</v>
      </c>
      <c r="CD2147" s="45">
        <f t="shared" si="51662"/>
        <v>0</v>
      </c>
      <c r="CE2147" s="36"/>
      <c r="CF2147" s="37"/>
      <c r="CG2147" s="44">
        <f t="shared" ref="CG2147" si="51678">parseTime(CE2147)-(CF2151=INT(RIGHT($F2147, 1)))</f>
        <v>0</v>
      </c>
      <c r="CH2147" s="45">
        <f t="shared" si="51664"/>
        <v>0</v>
      </c>
    </row>
    <row r="2148" spans="1:86" x14ac:dyDescent="0.25">
      <c r="A2148" s="56" t="s">
        <v>117</v>
      </c>
      <c r="B2148" s="57">
        <f t="shared" ref="B2148" ca="1" si="51679">roleHours(G2146:CH2152, "MFD")</f>
        <v>40</v>
      </c>
      <c r="C2148" s="14">
        <f t="shared" ref="C2148:C2151" ca="1" si="51680">B2148/8</f>
        <v>5</v>
      </c>
      <c r="D2148" s="14">
        <f t="shared" ref="D2148" ca="1" si="51681">B2147-D2147</f>
        <v>-13.700000000000003</v>
      </c>
      <c r="E2148" s="20" t="s">
        <v>127</v>
      </c>
      <c r="F2148" s="51" t="s">
        <v>130</v>
      </c>
      <c r="G2148" s="36"/>
      <c r="H2148" s="37"/>
      <c r="I2148" s="44">
        <f t="shared" ref="I2148" si="51682">parseTime(G2148)-(H2151=INT(RIGHT($F2148, 1)))</f>
        <v>0</v>
      </c>
      <c r="J2148" s="45">
        <f t="shared" si="51632"/>
        <v>0</v>
      </c>
      <c r="K2148" s="36"/>
      <c r="L2148" s="37"/>
      <c r="M2148" s="44">
        <f t="shared" ref="M2148" si="51683">parseTime(K2148)-(L2151=INT(RIGHT($F2148, 1)))</f>
        <v>0</v>
      </c>
      <c r="N2148" s="45">
        <f t="shared" si="51634"/>
        <v>0</v>
      </c>
      <c r="O2148" s="36"/>
      <c r="P2148" s="37"/>
      <c r="Q2148" s="44">
        <f t="shared" ref="Q2148" si="51684">parseTime(O2148)-(P2151=INT(RIGHT($F2148, 1)))</f>
        <v>0</v>
      </c>
      <c r="R2148" s="45">
        <f t="shared" si="51636"/>
        <v>0</v>
      </c>
      <c r="S2148" s="36"/>
      <c r="T2148" s="37"/>
      <c r="U2148" s="44">
        <f t="shared" ref="U2148" si="51685">parseTime(S2148)-(T2151=INT(RIGHT($F2148, 1)))</f>
        <v>0</v>
      </c>
      <c r="V2148" s="45">
        <f t="shared" si="51638"/>
        <v>0</v>
      </c>
      <c r="W2148" s="36"/>
      <c r="X2148" s="37"/>
      <c r="Y2148" s="44">
        <f t="shared" ref="Y2148" si="51686">parseTime(W2148)-(X2151=INT(RIGHT($F2148, 1)))</f>
        <v>0</v>
      </c>
      <c r="Z2148" s="45">
        <f t="shared" si="51640"/>
        <v>0</v>
      </c>
      <c r="AA2148" s="36"/>
      <c r="AB2148" s="37"/>
      <c r="AC2148" s="44">
        <f t="shared" ref="AC2148" si="51687">parseTime(AA2148)-(AB2151=INT(RIGHT($F2148, 1)))</f>
        <v>0</v>
      </c>
      <c r="AD2148" s="45">
        <f t="shared" si="51642"/>
        <v>0</v>
      </c>
      <c r="AE2148" s="36"/>
      <c r="AF2148" s="37"/>
      <c r="AG2148" s="44">
        <f t="shared" ref="AG2148" si="51688">parseTime(AE2148)-(AF2151=INT(RIGHT($F2148, 1)))</f>
        <v>0</v>
      </c>
      <c r="AH2148" s="45">
        <f t="shared" si="51644"/>
        <v>0</v>
      </c>
      <c r="AI2148" s="36"/>
      <c r="AJ2148" s="37"/>
      <c r="AK2148" s="44">
        <f>parseTime(AI2148)-(AJ2151=INT(RIGHT($F2148, 1)))</f>
        <v>0</v>
      </c>
      <c r="AL2148" s="45">
        <f t="shared" si="51645"/>
        <v>0</v>
      </c>
      <c r="AM2148" s="36"/>
      <c r="AN2148" s="37"/>
      <c r="AO2148" s="44">
        <f t="shared" ref="AO2148" si="51689">parseTime(AM2148)-(AN2151=INT(RIGHT($F2148, 1)))</f>
        <v>0</v>
      </c>
      <c r="AP2148" s="45">
        <f t="shared" si="51647"/>
        <v>0</v>
      </c>
      <c r="AQ2148" s="36"/>
      <c r="AR2148" s="37"/>
      <c r="AS2148" s="44">
        <f t="shared" ref="AS2148" si="51690">parseTime(AQ2148)-(AR2151=INT(RIGHT($F2148, 1)))</f>
        <v>0</v>
      </c>
      <c r="AT2148" s="45">
        <f t="shared" si="51649"/>
        <v>0</v>
      </c>
      <c r="AU2148" s="36"/>
      <c r="AV2148" s="37"/>
      <c r="AW2148" s="44">
        <f>parseTime(AU2148)-(AV2151=INT(RIGHT($F2148, 1)))</f>
        <v>0</v>
      </c>
      <c r="AX2148" s="45">
        <f t="shared" si="51650"/>
        <v>0</v>
      </c>
      <c r="AY2148" s="36"/>
      <c r="AZ2148" s="37"/>
      <c r="BA2148" s="44">
        <f>parseTime(AY2148)-(AZ2151=INT(RIGHT($F2148, 1)))</f>
        <v>0</v>
      </c>
      <c r="BB2148" s="45">
        <f t="shared" si="51651"/>
        <v>0</v>
      </c>
      <c r="BC2148" s="36"/>
      <c r="BD2148" s="37"/>
      <c r="BE2148" s="44">
        <f>parseTime(BC2148)-(BD2151=INT(RIGHT($F2148, 1)))</f>
        <v>0</v>
      </c>
      <c r="BF2148" s="45">
        <f t="shared" si="51652"/>
        <v>0</v>
      </c>
      <c r="BG2148" s="36"/>
      <c r="BH2148" s="37"/>
      <c r="BI2148" s="44">
        <f>parseTime(BG2148)-(BH2151=INT(RIGHT($F2148, 1)))</f>
        <v>0</v>
      </c>
      <c r="BJ2148" s="45">
        <f t="shared" si="51653"/>
        <v>0</v>
      </c>
      <c r="BK2148" s="36"/>
      <c r="BL2148" s="37"/>
      <c r="BM2148" s="44">
        <f>parseTime(BK2148)-(BL2151=INT(RIGHT($F2148, 1)))</f>
        <v>0</v>
      </c>
      <c r="BN2148" s="45">
        <f t="shared" si="51654"/>
        <v>0</v>
      </c>
      <c r="BO2148" s="36"/>
      <c r="BP2148" s="37"/>
      <c r="BQ2148" s="44">
        <f t="shared" ref="BQ2148" si="51691">parseTime(BO2148)-(BP2151=INT(RIGHT($F2148, 1)))</f>
        <v>0</v>
      </c>
      <c r="BR2148" s="45">
        <f t="shared" si="51656"/>
        <v>0</v>
      </c>
      <c r="BS2148" s="36"/>
      <c r="BT2148" s="37"/>
      <c r="BU2148" s="44">
        <f t="shared" ref="BU2148" si="51692">parseTime(BS2148)-(BT2151=INT(RIGHT($F2148, 1)))</f>
        <v>0</v>
      </c>
      <c r="BV2148" s="45">
        <f t="shared" si="51658"/>
        <v>0</v>
      </c>
      <c r="BW2148" s="36"/>
      <c r="BX2148" s="37"/>
      <c r="BY2148" s="44">
        <f t="shared" ref="BY2148" si="51693">parseTime(BW2148)-(BX2151=INT(RIGHT($F2148, 1)))</f>
        <v>0</v>
      </c>
      <c r="BZ2148" s="45">
        <f t="shared" si="51660"/>
        <v>0</v>
      </c>
      <c r="CA2148" s="36"/>
      <c r="CB2148" s="37"/>
      <c r="CC2148" s="44">
        <f t="shared" ref="CC2148" si="51694">parseTime(CA2148)-(CB2151=INT(RIGHT($F2148, 1)))</f>
        <v>0</v>
      </c>
      <c r="CD2148" s="45">
        <f t="shared" si="51662"/>
        <v>0</v>
      </c>
      <c r="CE2148" s="36"/>
      <c r="CF2148" s="37"/>
      <c r="CG2148" s="44">
        <f t="shared" ref="CG2148" si="51695">parseTime(CE2148)-(CF2151=INT(RIGHT($F2148, 1)))</f>
        <v>0</v>
      </c>
      <c r="CH2148" s="45">
        <f t="shared" si="51664"/>
        <v>0</v>
      </c>
    </row>
    <row r="2149" spans="1:86" x14ac:dyDescent="0.25">
      <c r="A2149" s="56"/>
      <c r="B2149" s="57"/>
      <c r="C2149" s="14">
        <f t="shared" si="51680"/>
        <v>0</v>
      </c>
      <c r="D2149" s="14" t="s">
        <v>259</v>
      </c>
      <c r="E2149" s="20">
        <v>4.25</v>
      </c>
      <c r="F2149" s="51" t="s">
        <v>131</v>
      </c>
      <c r="G2149" s="36"/>
      <c r="H2149" s="37"/>
      <c r="I2149" s="44">
        <f t="shared" ref="I2149" si="51696">parseTime(G2149)-(H2151=INT(RIGHT($F2149, 1)))</f>
        <v>0</v>
      </c>
      <c r="J2149" s="45">
        <f t="shared" si="51632"/>
        <v>0</v>
      </c>
      <c r="K2149" s="36"/>
      <c r="L2149" s="37"/>
      <c r="M2149" s="44">
        <f t="shared" ref="M2149" si="51697">parseTime(K2149)-(L2151=INT(RIGHT($F2149, 1)))</f>
        <v>0</v>
      </c>
      <c r="N2149" s="45">
        <f t="shared" si="51634"/>
        <v>0</v>
      </c>
      <c r="O2149" s="36"/>
      <c r="P2149" s="37"/>
      <c r="Q2149" s="44">
        <f t="shared" ref="Q2149" si="51698">parseTime(O2149)-(P2151=INT(RIGHT($F2149, 1)))</f>
        <v>0</v>
      </c>
      <c r="R2149" s="45">
        <f t="shared" si="51636"/>
        <v>0</v>
      </c>
      <c r="S2149" s="36"/>
      <c r="T2149" s="37"/>
      <c r="U2149" s="44">
        <f t="shared" ref="U2149" si="51699">parseTime(S2149)-(T2151=INT(RIGHT($F2149, 1)))</f>
        <v>0</v>
      </c>
      <c r="V2149" s="45">
        <f t="shared" si="51638"/>
        <v>0</v>
      </c>
      <c r="W2149" s="36"/>
      <c r="X2149" s="37"/>
      <c r="Y2149" s="44">
        <f t="shared" ref="Y2149" si="51700">parseTime(W2149)-(X2151=INT(RIGHT($F2149, 1)))</f>
        <v>0</v>
      </c>
      <c r="Z2149" s="45">
        <f t="shared" si="51640"/>
        <v>0</v>
      </c>
      <c r="AA2149" s="36"/>
      <c r="AB2149" s="37"/>
      <c r="AC2149" s="44">
        <f t="shared" ref="AC2149" si="51701">parseTime(AA2149)-(AB2151=INT(RIGHT($F2149, 1)))</f>
        <v>0</v>
      </c>
      <c r="AD2149" s="45">
        <f t="shared" si="51642"/>
        <v>0</v>
      </c>
      <c r="AE2149" s="36"/>
      <c r="AF2149" s="37"/>
      <c r="AG2149" s="44">
        <f t="shared" ref="AG2149" si="51702">parseTime(AE2149)-(AF2151=INT(RIGHT($F2149, 1)))</f>
        <v>0</v>
      </c>
      <c r="AH2149" s="45">
        <f t="shared" si="51644"/>
        <v>0</v>
      </c>
      <c r="AI2149" s="36"/>
      <c r="AJ2149" s="37"/>
      <c r="AK2149" s="44">
        <f>parseTime(AI2149)-(AJ2151=INT(RIGHT($F2149, 1)))</f>
        <v>0</v>
      </c>
      <c r="AL2149" s="45">
        <f t="shared" si="51645"/>
        <v>0</v>
      </c>
      <c r="AM2149" s="36"/>
      <c r="AN2149" s="37"/>
      <c r="AO2149" s="44">
        <f t="shared" ref="AO2149" si="51703">parseTime(AM2149)-(AN2151=INT(RIGHT($F2149, 1)))</f>
        <v>0</v>
      </c>
      <c r="AP2149" s="45">
        <f t="shared" si="51647"/>
        <v>0</v>
      </c>
      <c r="AQ2149" s="36"/>
      <c r="AR2149" s="37"/>
      <c r="AS2149" s="44">
        <f t="shared" ref="AS2149" si="51704">parseTime(AQ2149)-(AR2151=INT(RIGHT($F2149, 1)))</f>
        <v>0</v>
      </c>
      <c r="AT2149" s="45">
        <f t="shared" si="51649"/>
        <v>0</v>
      </c>
      <c r="AU2149" s="36"/>
      <c r="AV2149" s="37"/>
      <c r="AW2149" s="44">
        <f>parseTime(AU2149)-(AV2151=INT(RIGHT($F2149, 1)))</f>
        <v>0</v>
      </c>
      <c r="AX2149" s="45">
        <f t="shared" si="51650"/>
        <v>0</v>
      </c>
      <c r="AY2149" s="36"/>
      <c r="AZ2149" s="37"/>
      <c r="BA2149" s="44">
        <f>parseTime(AY2149)-(AZ2151=INT(RIGHT($F2149, 1)))</f>
        <v>0</v>
      </c>
      <c r="BB2149" s="45">
        <f t="shared" si="51651"/>
        <v>0</v>
      </c>
      <c r="BC2149" s="36"/>
      <c r="BD2149" s="37"/>
      <c r="BE2149" s="44">
        <f>parseTime(BC2149)-(BD2151=INT(RIGHT($F2149, 1)))</f>
        <v>0</v>
      </c>
      <c r="BF2149" s="45">
        <f t="shared" si="51652"/>
        <v>0</v>
      </c>
      <c r="BG2149" s="36"/>
      <c r="BH2149" s="37"/>
      <c r="BI2149" s="44">
        <f>parseTime(BG2149)-(BH2151=INT(RIGHT($F2149, 1)))</f>
        <v>0</v>
      </c>
      <c r="BJ2149" s="45">
        <f t="shared" si="51653"/>
        <v>0</v>
      </c>
      <c r="BK2149" s="36"/>
      <c r="BL2149" s="37"/>
      <c r="BM2149" s="44">
        <f>parseTime(BK2149)-(BL2151=INT(RIGHT($F2149, 1)))</f>
        <v>0</v>
      </c>
      <c r="BN2149" s="45">
        <f t="shared" si="51654"/>
        <v>0</v>
      </c>
      <c r="BO2149" s="36"/>
      <c r="BP2149" s="37"/>
      <c r="BQ2149" s="44">
        <f t="shared" ref="BQ2149" si="51705">parseTime(BO2149)-(BP2151=INT(RIGHT($F2149, 1)))</f>
        <v>0</v>
      </c>
      <c r="BR2149" s="45">
        <f t="shared" si="51656"/>
        <v>0</v>
      </c>
      <c r="BS2149" s="36"/>
      <c r="BT2149" s="37"/>
      <c r="BU2149" s="44">
        <f t="shared" ref="BU2149" si="51706">parseTime(BS2149)-(BT2151=INT(RIGHT($F2149, 1)))</f>
        <v>0</v>
      </c>
      <c r="BV2149" s="45">
        <f t="shared" si="51658"/>
        <v>0</v>
      </c>
      <c r="BW2149" s="36"/>
      <c r="BX2149" s="37"/>
      <c r="BY2149" s="44">
        <f t="shared" ref="BY2149" si="51707">parseTime(BW2149)-(BX2151=INT(RIGHT($F2149, 1)))</f>
        <v>0</v>
      </c>
      <c r="BZ2149" s="45">
        <f t="shared" si="51660"/>
        <v>0</v>
      </c>
      <c r="CA2149" s="36"/>
      <c r="CB2149" s="37"/>
      <c r="CC2149" s="44">
        <f t="shared" ref="CC2149" si="51708">parseTime(CA2149)-(CB2151=INT(RIGHT($F2149, 1)))</f>
        <v>0</v>
      </c>
      <c r="CD2149" s="45">
        <f t="shared" si="51662"/>
        <v>0</v>
      </c>
      <c r="CE2149" s="36"/>
      <c r="CF2149" s="37"/>
      <c r="CG2149" s="44">
        <f t="shared" ref="CG2149" si="51709">parseTime(CE2149)-(CF2151=INT(RIGHT($F2149, 1)))</f>
        <v>0</v>
      </c>
      <c r="CH2149" s="45">
        <f t="shared" si="51664"/>
        <v>0</v>
      </c>
    </row>
    <row r="2150" spans="1:86" x14ac:dyDescent="0.25">
      <c r="A2150" s="56" t="s">
        <v>119</v>
      </c>
      <c r="B2150" s="57">
        <f t="shared" ref="B2150" ca="1" si="51710">roleHours(G2146:CH2152, "MCC")</f>
        <v>0</v>
      </c>
      <c r="C2150" s="14">
        <f t="shared" ca="1" si="51680"/>
        <v>0</v>
      </c>
      <c r="D2150" s="14" t="s">
        <v>260</v>
      </c>
      <c r="E2150" s="20">
        <v>4.6500000000000004</v>
      </c>
      <c r="F2150" s="51" t="s">
        <v>132</v>
      </c>
      <c r="G2150" s="36"/>
      <c r="H2150" s="37"/>
      <c r="I2150" s="44">
        <f t="shared" ref="I2150" si="51711">parseTime(G2150)-(H2151=INT(RIGHT($F2150, 1)))</f>
        <v>0</v>
      </c>
      <c r="J2150" s="45">
        <f t="shared" si="51632"/>
        <v>0</v>
      </c>
      <c r="K2150" s="36"/>
      <c r="L2150" s="37"/>
      <c r="M2150" s="44">
        <f t="shared" ref="M2150" si="51712">parseTime(K2150)-(L2151=INT(RIGHT($F2150, 1)))</f>
        <v>0</v>
      </c>
      <c r="N2150" s="45">
        <f t="shared" si="51634"/>
        <v>0</v>
      </c>
      <c r="O2150" s="36"/>
      <c r="P2150" s="37"/>
      <c r="Q2150" s="44">
        <f t="shared" ref="Q2150" si="51713">parseTime(O2150)-(P2151=INT(RIGHT($F2150, 1)))</f>
        <v>0</v>
      </c>
      <c r="R2150" s="45">
        <f t="shared" si="51636"/>
        <v>0</v>
      </c>
      <c r="S2150" s="36"/>
      <c r="T2150" s="37"/>
      <c r="U2150" s="44">
        <f t="shared" ref="U2150" si="51714">parseTime(S2150)-(T2151=INT(RIGHT($F2150, 1)))</f>
        <v>0</v>
      </c>
      <c r="V2150" s="45">
        <f t="shared" si="51638"/>
        <v>0</v>
      </c>
      <c r="W2150" s="36"/>
      <c r="X2150" s="37"/>
      <c r="Y2150" s="44">
        <f t="shared" ref="Y2150" si="51715">parseTime(W2150)-(X2151=INT(RIGHT($F2150, 1)))</f>
        <v>0</v>
      </c>
      <c r="Z2150" s="45">
        <f t="shared" si="51640"/>
        <v>0</v>
      </c>
      <c r="AA2150" s="36"/>
      <c r="AB2150" s="37"/>
      <c r="AC2150" s="44">
        <f t="shared" ref="AC2150" si="51716">parseTime(AA2150)-(AB2151=INT(RIGHT($F2150, 1)))</f>
        <v>0</v>
      </c>
      <c r="AD2150" s="45">
        <f t="shared" si="51642"/>
        <v>0</v>
      </c>
      <c r="AE2150" s="36"/>
      <c r="AF2150" s="37"/>
      <c r="AG2150" s="44">
        <f t="shared" ref="AG2150" si="51717">parseTime(AE2150)-(AF2151=INT(RIGHT($F2150, 1)))</f>
        <v>0</v>
      </c>
      <c r="AH2150" s="45">
        <f t="shared" si="51644"/>
        <v>0</v>
      </c>
      <c r="AI2150" s="36"/>
      <c r="AJ2150" s="37"/>
      <c r="AK2150" s="44">
        <f>parseTime(AI2150)-(AJ2151=INT(RIGHT($F2150, 1)))</f>
        <v>0</v>
      </c>
      <c r="AL2150" s="45">
        <f t="shared" si="51645"/>
        <v>0</v>
      </c>
      <c r="AM2150" s="36"/>
      <c r="AN2150" s="37"/>
      <c r="AO2150" s="44">
        <f t="shared" ref="AO2150" si="51718">parseTime(AM2150)-(AN2151=INT(RIGHT($F2150, 1)))</f>
        <v>0</v>
      </c>
      <c r="AP2150" s="45">
        <f t="shared" si="51647"/>
        <v>0</v>
      </c>
      <c r="AQ2150" s="36"/>
      <c r="AR2150" s="37"/>
      <c r="AS2150" s="44">
        <f t="shared" ref="AS2150" si="51719">parseTime(AQ2150)-(AR2151=INT(RIGHT($F2150, 1)))</f>
        <v>0</v>
      </c>
      <c r="AT2150" s="45">
        <f t="shared" si="51649"/>
        <v>0</v>
      </c>
      <c r="AU2150" s="36"/>
      <c r="AV2150" s="37"/>
      <c r="AW2150" s="44">
        <f>parseTime(AU2150)-(AV2151=INT(RIGHT($F2150, 1)))</f>
        <v>0</v>
      </c>
      <c r="AX2150" s="45">
        <f t="shared" si="51650"/>
        <v>0</v>
      </c>
      <c r="AY2150" s="36"/>
      <c r="AZ2150" s="37"/>
      <c r="BA2150" s="44">
        <f>parseTime(AY2150)-(AZ2151=INT(RIGHT($F2150, 1)))</f>
        <v>0</v>
      </c>
      <c r="BB2150" s="45">
        <f t="shared" si="51651"/>
        <v>0</v>
      </c>
      <c r="BC2150" s="36"/>
      <c r="BD2150" s="37"/>
      <c r="BE2150" s="44">
        <f>parseTime(BC2150)-(BD2151=INT(RIGHT($F2150, 1)))</f>
        <v>0</v>
      </c>
      <c r="BF2150" s="45">
        <f t="shared" si="51652"/>
        <v>0</v>
      </c>
      <c r="BG2150" s="36"/>
      <c r="BH2150" s="37"/>
      <c r="BI2150" s="44">
        <f>parseTime(BG2150)-(BH2151=INT(RIGHT($F2150, 1)))</f>
        <v>0</v>
      </c>
      <c r="BJ2150" s="45">
        <f t="shared" si="51653"/>
        <v>0</v>
      </c>
      <c r="BK2150" s="36"/>
      <c r="BL2150" s="37"/>
      <c r="BM2150" s="44">
        <f>parseTime(BK2150)-(BL2151=INT(RIGHT($F2150, 1)))</f>
        <v>0</v>
      </c>
      <c r="BN2150" s="45">
        <f t="shared" si="51654"/>
        <v>0</v>
      </c>
      <c r="BO2150" s="36"/>
      <c r="BP2150" s="37"/>
      <c r="BQ2150" s="44">
        <f t="shared" ref="BQ2150" si="51720">parseTime(BO2150)-(BP2151=INT(RIGHT($F2150, 1)))</f>
        <v>0</v>
      </c>
      <c r="BR2150" s="45">
        <f t="shared" si="51656"/>
        <v>0</v>
      </c>
      <c r="BS2150" s="36"/>
      <c r="BT2150" s="37"/>
      <c r="BU2150" s="44">
        <f t="shared" ref="BU2150" si="51721">parseTime(BS2150)-(BT2151=INT(RIGHT($F2150, 1)))</f>
        <v>0</v>
      </c>
      <c r="BV2150" s="45">
        <f t="shared" si="51658"/>
        <v>0</v>
      </c>
      <c r="BW2150" s="36"/>
      <c r="BX2150" s="37"/>
      <c r="BY2150" s="44">
        <f t="shared" ref="BY2150" si="51722">parseTime(BW2150)-(BX2151=INT(RIGHT($F2150, 1)))</f>
        <v>0</v>
      </c>
      <c r="BZ2150" s="45">
        <f t="shared" si="51660"/>
        <v>0</v>
      </c>
      <c r="CA2150" s="36"/>
      <c r="CB2150" s="37"/>
      <c r="CC2150" s="44">
        <f t="shared" ref="CC2150" si="51723">parseTime(CA2150)-(CB2151=INT(RIGHT($F2150, 1)))</f>
        <v>0</v>
      </c>
      <c r="CD2150" s="45">
        <f t="shared" si="51662"/>
        <v>0</v>
      </c>
      <c r="CE2150" s="36"/>
      <c r="CF2150" s="37"/>
      <c r="CG2150" s="44">
        <f t="shared" ref="CG2150" si="51724">parseTime(CE2150)-(CF2151=INT(RIGHT($F2150, 1)))</f>
        <v>0</v>
      </c>
      <c r="CH2150" s="45">
        <f t="shared" si="51664"/>
        <v>0</v>
      </c>
    </row>
    <row r="2151" spans="1:86" x14ac:dyDescent="0.25">
      <c r="A2151" s="56"/>
      <c r="B2151" s="57"/>
      <c r="C2151" s="14">
        <f t="shared" si="51680"/>
        <v>0</v>
      </c>
      <c r="D2151" s="14"/>
      <c r="E2151" s="20">
        <f t="shared" ref="E2151" si="51725">((7.5/2)-0.5+E2150)*8</f>
        <v>63.2</v>
      </c>
      <c r="F2151" s="51"/>
      <c r="G2151" s="46" t="s">
        <v>134</v>
      </c>
      <c r="H2151" s="38">
        <f t="shared" ref="H2151" si="51726">lunchAdjust(G2146:H2150)</f>
        <v>1</v>
      </c>
      <c r="I2151" s="48" t="s">
        <v>0</v>
      </c>
      <c r="J2151" s="39">
        <f t="shared" ref="J2151" si="51727">SUMPRODUCT(I2146:I2150*J2146:J2150)</f>
        <v>0</v>
      </c>
      <c r="K2151" s="46" t="s">
        <v>134</v>
      </c>
      <c r="L2151" s="38">
        <f t="shared" ref="L2151" si="51728">lunchAdjust(K2146:L2150)</f>
        <v>1</v>
      </c>
      <c r="M2151" s="48" t="s">
        <v>0</v>
      </c>
      <c r="N2151" s="39">
        <f t="shared" ref="N2151" si="51729">SUMPRODUCT(M2146:M2150*N2146:N2150)</f>
        <v>8</v>
      </c>
      <c r="O2151" s="46" t="s">
        <v>134</v>
      </c>
      <c r="P2151" s="38">
        <f t="shared" ref="P2151" si="51730">lunchAdjust(O2146:P2150)</f>
        <v>0</v>
      </c>
      <c r="Q2151" s="48" t="s">
        <v>0</v>
      </c>
      <c r="R2151" s="39">
        <f t="shared" ref="R2151" si="51731">SUMPRODUCT(Q2146:Q2150*R2146:R2150)</f>
        <v>0</v>
      </c>
      <c r="S2151" s="46" t="s">
        <v>134</v>
      </c>
      <c r="T2151" s="38">
        <f t="shared" ref="T2151" si="51732">lunchAdjust(S2146:T2150)</f>
        <v>1</v>
      </c>
      <c r="U2151" s="48" t="s">
        <v>0</v>
      </c>
      <c r="V2151" s="39">
        <f t="shared" ref="V2151" si="51733">SUMPRODUCT(U2146:U2150*V2146:V2150)</f>
        <v>8</v>
      </c>
      <c r="W2151" s="46" t="s">
        <v>134</v>
      </c>
      <c r="X2151" s="38">
        <f t="shared" ref="X2151" si="51734">lunchAdjust(W2146:X2150)</f>
        <v>0</v>
      </c>
      <c r="Y2151" s="48" t="s">
        <v>0</v>
      </c>
      <c r="Z2151" s="39">
        <f t="shared" ref="Z2151" si="51735">SUMPRODUCT(Y2146:Y2150*Z2146:Z2150)</f>
        <v>0</v>
      </c>
      <c r="AA2151" s="46" t="s">
        <v>134</v>
      </c>
      <c r="AB2151" s="38">
        <f t="shared" ref="AB2151" si="51736">lunchAdjust(AA2146:AB2150)</f>
        <v>1</v>
      </c>
      <c r="AC2151" s="48" t="s">
        <v>0</v>
      </c>
      <c r="AD2151" s="39">
        <f t="shared" ref="AD2151" si="51737">SUMPRODUCT(AC2146:AC2150*AD2146:AD2150)</f>
        <v>8</v>
      </c>
      <c r="AE2151" s="46" t="s">
        <v>134</v>
      </c>
      <c r="AF2151" s="38">
        <f t="shared" ref="AF2151" si="51738">lunchAdjust(AE2146:AF2150)</f>
        <v>0</v>
      </c>
      <c r="AG2151" s="48" t="s">
        <v>0</v>
      </c>
      <c r="AH2151" s="39">
        <f t="shared" ref="AH2151" si="51739">SUMPRODUCT(AG2146:AG2150*AH2146:AH2150)</f>
        <v>0</v>
      </c>
      <c r="AI2151" s="46" t="s">
        <v>134</v>
      </c>
      <c r="AJ2151" s="38">
        <f t="shared" ref="AJ2151" si="51740">lunchAdjust(AI2146:AJ2150)</f>
        <v>0</v>
      </c>
      <c r="AK2151" s="48" t="s">
        <v>0</v>
      </c>
      <c r="AL2151" s="39">
        <f t="shared" ref="AL2151" si="51741">SUMPRODUCT(AK2146:AK2150*AL2146:AL2150)</f>
        <v>0</v>
      </c>
      <c r="AM2151" s="46" t="s">
        <v>134</v>
      </c>
      <c r="AN2151" s="38">
        <f t="shared" ref="AN2151" si="51742">lunchAdjust(AM2146:AN2150)</f>
        <v>0</v>
      </c>
      <c r="AO2151" s="48" t="s">
        <v>0</v>
      </c>
      <c r="AP2151" s="39">
        <f t="shared" ref="AP2151" si="51743">SUMPRODUCT(AO2146:AO2150*AP2146:AP2150)</f>
        <v>0</v>
      </c>
      <c r="AQ2151" s="46" t="s">
        <v>134</v>
      </c>
      <c r="AR2151" s="38">
        <f t="shared" ref="AR2151" si="51744">lunchAdjust(AQ2146:AR2150)</f>
        <v>0</v>
      </c>
      <c r="AS2151" s="48" t="s">
        <v>0</v>
      </c>
      <c r="AT2151" s="39">
        <f t="shared" ref="AT2151" si="51745">SUMPRODUCT(AS2146:AS2150*AT2146:AT2150)</f>
        <v>0</v>
      </c>
      <c r="AU2151" s="46" t="s">
        <v>134</v>
      </c>
      <c r="AV2151" s="38">
        <f t="shared" ref="AV2151" si="51746">lunchAdjust(AU2146:AV2150)</f>
        <v>0</v>
      </c>
      <c r="AW2151" s="48" t="s">
        <v>0</v>
      </c>
      <c r="AX2151" s="39">
        <f t="shared" ref="AX2151" si="51747">SUMPRODUCT(AW2146:AW2150*AX2146:AX2150)</f>
        <v>0</v>
      </c>
      <c r="AY2151" s="46" t="s">
        <v>134</v>
      </c>
      <c r="AZ2151" s="38">
        <f t="shared" ref="AZ2151" si="51748">lunchAdjust(AY2146:AZ2150)</f>
        <v>0</v>
      </c>
      <c r="BA2151" s="48" t="s">
        <v>0</v>
      </c>
      <c r="BB2151" s="39">
        <f t="shared" ref="BB2151" si="51749">SUMPRODUCT(BA2146:BA2150*BB2146:BB2150)</f>
        <v>0</v>
      </c>
      <c r="BC2151" s="46" t="s">
        <v>134</v>
      </c>
      <c r="BD2151" s="38">
        <f t="shared" ref="BD2151" si="51750">lunchAdjust(BC2146:BD2150)</f>
        <v>0</v>
      </c>
      <c r="BE2151" s="48" t="s">
        <v>0</v>
      </c>
      <c r="BF2151" s="39">
        <f t="shared" ref="BF2151" si="51751">SUMPRODUCT(BE2146:BE2150*BF2146:BF2150)</f>
        <v>0</v>
      </c>
      <c r="BG2151" s="46" t="s">
        <v>134</v>
      </c>
      <c r="BH2151" s="38">
        <f t="shared" ref="BH2151" si="51752">lunchAdjust(BG2146:BH2150)</f>
        <v>0</v>
      </c>
      <c r="BI2151" s="48" t="s">
        <v>0</v>
      </c>
      <c r="BJ2151" s="39">
        <f t="shared" ref="BJ2151" si="51753">SUMPRODUCT(BI2146:BI2150*BJ2146:BJ2150)</f>
        <v>0</v>
      </c>
      <c r="BK2151" s="46" t="s">
        <v>134</v>
      </c>
      <c r="BL2151" s="38">
        <f t="shared" ref="BL2151" si="51754">lunchAdjust(BK2146:BL2150)</f>
        <v>0</v>
      </c>
      <c r="BM2151" s="48" t="s">
        <v>0</v>
      </c>
      <c r="BN2151" s="39">
        <f t="shared" ref="BN2151" si="51755">SUMPRODUCT(BM2146:BM2150*BN2146:BN2150)</f>
        <v>0</v>
      </c>
      <c r="BO2151" s="46" t="s">
        <v>134</v>
      </c>
      <c r="BP2151" s="38">
        <f t="shared" ref="BP2151" si="51756">lunchAdjust(BO2146:BP2150)</f>
        <v>1</v>
      </c>
      <c r="BQ2151" s="48" t="s">
        <v>0</v>
      </c>
      <c r="BR2151" s="39">
        <f t="shared" ref="BR2151" si="51757">SUMPRODUCT(BQ2146:BQ2150*BR2146:BR2150)</f>
        <v>8</v>
      </c>
      <c r="BS2151" s="46" t="s">
        <v>134</v>
      </c>
      <c r="BT2151" s="38">
        <f t="shared" ref="BT2151" si="51758">lunchAdjust(BS2146:BT2150)</f>
        <v>1</v>
      </c>
      <c r="BU2151" s="48" t="s">
        <v>0</v>
      </c>
      <c r="BV2151" s="39">
        <f t="shared" ref="BV2151" si="51759">SUMPRODUCT(BU2146:BU2150*BV2146:BV2150)</f>
        <v>8</v>
      </c>
      <c r="BW2151" s="46" t="s">
        <v>134</v>
      </c>
      <c r="BX2151" s="38">
        <f t="shared" ref="BX2151" si="51760">lunchAdjust(BW2146:BX2150)</f>
        <v>0</v>
      </c>
      <c r="BY2151" s="48" t="s">
        <v>0</v>
      </c>
      <c r="BZ2151" s="39">
        <f t="shared" ref="BZ2151" si="51761">SUMPRODUCT(BY2146:BY2150*BZ2146:BZ2150)</f>
        <v>0</v>
      </c>
      <c r="CA2151" s="46" t="s">
        <v>134</v>
      </c>
      <c r="CB2151" s="38">
        <f t="shared" ref="CB2151" si="51762">lunchAdjust(CA2146:CB2150)</f>
        <v>0</v>
      </c>
      <c r="CC2151" s="48" t="s">
        <v>0</v>
      </c>
      <c r="CD2151" s="39">
        <f t="shared" ref="CD2151" si="51763">SUMPRODUCT(CC2146:CC2150*CD2146:CD2150)</f>
        <v>0</v>
      </c>
      <c r="CE2151" s="46" t="s">
        <v>134</v>
      </c>
      <c r="CF2151" s="38">
        <f t="shared" ref="CF2151" si="51764">lunchAdjust(CE2146:CF2150)</f>
        <v>0</v>
      </c>
      <c r="CG2151" s="48" t="s">
        <v>0</v>
      </c>
      <c r="CH2151" s="39">
        <f t="shared" ref="CH2151" si="51765">SUMPRODUCT(CG2146:CG2150*CH2146:CH2150)</f>
        <v>0</v>
      </c>
    </row>
    <row r="2152" spans="1:86" ht="15.75" thickBot="1" x14ac:dyDescent="0.3">
      <c r="A2152" s="58" t="s">
        <v>121</v>
      </c>
      <c r="B2152" s="59">
        <f t="shared" ref="B2152" ca="1" si="51766">roleHours(G2146:CH2152, "OUT")</f>
        <v>0</v>
      </c>
      <c r="C2152" s="54" t="s">
        <v>137</v>
      </c>
      <c r="D2152" s="22">
        <f t="shared" ref="D2152" ca="1" si="51767">roleHours(G2146:CH2152, "PTO")</f>
        <v>8</v>
      </c>
      <c r="E2152" s="23">
        <f t="shared" ref="E2152" ca="1" si="51768">E2151-B2147</f>
        <v>23.200000000000003</v>
      </c>
      <c r="F2152" s="52"/>
      <c r="G2152" s="47" t="s">
        <v>39</v>
      </c>
      <c r="H2152" s="40">
        <f t="shared" ref="H2152:H2215" si="51769">SUMPRODUCT(I2146:I2150*(H2146:H2150="PTO"))+SUMPRODUCT(I2146:I2150*(H2146:H2150="HOL"))</f>
        <v>8</v>
      </c>
      <c r="I2152" s="49" t="s">
        <v>135</v>
      </c>
      <c r="J2152" s="41">
        <f t="shared" ref="J2152" si="51770">J2151*G$4</f>
        <v>0</v>
      </c>
      <c r="K2152" s="47" t="s">
        <v>39</v>
      </c>
      <c r="L2152" s="40">
        <f t="shared" ref="L2152" si="51771">SUMPRODUCT(M2146:M2150*(L2146:L2150="PTO"))+SUMPRODUCT(M2146:M2150*(L2146:L2150="HOL"))</f>
        <v>0</v>
      </c>
      <c r="M2152" s="49" t="s">
        <v>135</v>
      </c>
      <c r="N2152" s="41">
        <f t="shared" ref="N2152" si="51772">N2151*K$4</f>
        <v>0</v>
      </c>
      <c r="O2152" s="47" t="s">
        <v>39</v>
      </c>
      <c r="P2152" s="40">
        <f t="shared" ref="P2152" si="51773">SUMPRODUCT(Q2146:Q2150*(P2146:P2150="PTO"))+SUMPRODUCT(Q2146:Q2150*(P2146:P2150="HOL"))</f>
        <v>0</v>
      </c>
      <c r="Q2152" s="49" t="s">
        <v>135</v>
      </c>
      <c r="R2152" s="41">
        <f t="shared" ref="R2152" si="51774">R2151*O$4</f>
        <v>0</v>
      </c>
      <c r="S2152" s="47" t="s">
        <v>39</v>
      </c>
      <c r="T2152" s="40">
        <f t="shared" ref="T2152" si="51775">SUMPRODUCT(U2146:U2150*(T2146:T2150="PTO"))+SUMPRODUCT(U2146:U2150*(T2146:T2150="HOL"))</f>
        <v>0</v>
      </c>
      <c r="U2152" s="49" t="s">
        <v>135</v>
      </c>
      <c r="V2152" s="41">
        <f t="shared" ref="V2152" si="51776">V2151*S$4</f>
        <v>0</v>
      </c>
      <c r="W2152" s="47" t="s">
        <v>39</v>
      </c>
      <c r="X2152" s="40">
        <f t="shared" ref="X2152" si="51777">SUMPRODUCT(Y2146:Y2150*(X2146:X2150="PTO"))+SUMPRODUCT(Y2146:Y2150*(X2146:X2150="HOL"))</f>
        <v>0</v>
      </c>
      <c r="Y2152" s="49" t="s">
        <v>135</v>
      </c>
      <c r="Z2152" s="41">
        <f t="shared" ref="Z2152" si="51778">Z2151*W$4</f>
        <v>0</v>
      </c>
      <c r="AA2152" s="47" t="s">
        <v>39</v>
      </c>
      <c r="AB2152" s="40">
        <f t="shared" ref="AB2152" si="51779">SUMPRODUCT(AC2146:AC2150*(AB2146:AB2150="PTO"))+SUMPRODUCT(AC2146:AC2150*(AB2146:AB2150="HOL"))</f>
        <v>0</v>
      </c>
      <c r="AC2152" s="49" t="s">
        <v>135</v>
      </c>
      <c r="AD2152" s="41">
        <f t="shared" ref="AD2152" si="51780">AD2151*AA$4</f>
        <v>8</v>
      </c>
      <c r="AE2152" s="47" t="s">
        <v>39</v>
      </c>
      <c r="AF2152" s="40">
        <f t="shared" ref="AF2152" si="51781">SUMPRODUCT(AG2146:AG2150*(AF2146:AF2150="PTO"))+SUMPRODUCT(AG2146:AG2150*(AF2146:AF2150="HOL"))</f>
        <v>0</v>
      </c>
      <c r="AG2152" s="49" t="s">
        <v>135</v>
      </c>
      <c r="AH2152" s="41">
        <f t="shared" ref="AH2152" si="51782">AH2151*AE$4</f>
        <v>0</v>
      </c>
      <c r="AI2152" s="47" t="s">
        <v>39</v>
      </c>
      <c r="AJ2152" s="40">
        <f t="shared" ref="AJ2152" si="51783">SUMPRODUCT(AK2146:AK2150*(AJ2146:AJ2150="PTO"))+SUMPRODUCT(AK2146:AK2150*(AJ2146:AJ2150="HOL"))</f>
        <v>0</v>
      </c>
      <c r="AK2152" s="49" t="s">
        <v>135</v>
      </c>
      <c r="AL2152" s="41">
        <f>AL2151*AI$4</f>
        <v>0</v>
      </c>
      <c r="AM2152" s="47" t="s">
        <v>39</v>
      </c>
      <c r="AN2152" s="40">
        <f t="shared" ref="AN2152" si="51784">SUMPRODUCT(AO2146:AO2150*(AN2146:AN2150="PTO"))+SUMPRODUCT(AO2146:AO2150*(AN2146:AN2150="HOL"))</f>
        <v>0</v>
      </c>
      <c r="AO2152" s="49" t="s">
        <v>135</v>
      </c>
      <c r="AP2152" s="41">
        <f t="shared" ref="AP2152" si="51785">AP2151*AM$4</f>
        <v>0</v>
      </c>
      <c r="AQ2152" s="47" t="s">
        <v>39</v>
      </c>
      <c r="AR2152" s="40">
        <f t="shared" ref="AR2152" si="51786">SUMPRODUCT(AS2146:AS2150*(AR2146:AR2150="PTO"))+SUMPRODUCT(AS2146:AS2150*(AR2146:AR2150="HOL"))</f>
        <v>0</v>
      </c>
      <c r="AS2152" s="49" t="s">
        <v>135</v>
      </c>
      <c r="AT2152" s="41">
        <f t="shared" ref="AT2152" si="51787">AT2151*AQ$4</f>
        <v>0</v>
      </c>
      <c r="AU2152" s="47" t="s">
        <v>39</v>
      </c>
      <c r="AV2152" s="40">
        <f t="shared" ref="AV2152" si="51788">SUMPRODUCT(AW2146:AW2150*(AV2146:AV2150="PTO"))+SUMPRODUCT(AW2146:AW2150*(AV2146:AV2150="HOL"))</f>
        <v>0</v>
      </c>
      <c r="AW2152" s="49" t="s">
        <v>135</v>
      </c>
      <c r="AX2152" s="41">
        <f>AX2151*AU$4</f>
        <v>0</v>
      </c>
      <c r="AY2152" s="47" t="s">
        <v>39</v>
      </c>
      <c r="AZ2152" s="40">
        <f t="shared" ref="AZ2152" si="51789">SUMPRODUCT(BA2146:BA2150*(AZ2146:AZ2150="PTO"))+SUMPRODUCT(BA2146:BA2150*(AZ2146:AZ2150="HOL"))</f>
        <v>0</v>
      </c>
      <c r="BA2152" s="49" t="s">
        <v>135</v>
      </c>
      <c r="BB2152" s="41">
        <f>BB2151*AY$4</f>
        <v>0</v>
      </c>
      <c r="BC2152" s="47" t="s">
        <v>39</v>
      </c>
      <c r="BD2152" s="40">
        <f t="shared" ref="BD2152" si="51790">SUMPRODUCT(BE2146:BE2150*(BD2146:BD2150="PTO"))+SUMPRODUCT(BE2146:BE2150*(BD2146:BD2150="HOL"))</f>
        <v>0</v>
      </c>
      <c r="BE2152" s="49" t="s">
        <v>135</v>
      </c>
      <c r="BF2152" s="41">
        <f>BF2151*BC$4</f>
        <v>0</v>
      </c>
      <c r="BG2152" s="47" t="s">
        <v>39</v>
      </c>
      <c r="BH2152" s="40">
        <f t="shared" ref="BH2152" si="51791">SUMPRODUCT(BI2146:BI2150*(BH2146:BH2150="PTO"))+SUMPRODUCT(BI2146:BI2150*(BH2146:BH2150="HOL"))</f>
        <v>0</v>
      </c>
      <c r="BI2152" s="49" t="s">
        <v>135</v>
      </c>
      <c r="BJ2152" s="41">
        <f>BJ2151*BG$4</f>
        <v>0</v>
      </c>
      <c r="BK2152" s="47" t="s">
        <v>39</v>
      </c>
      <c r="BL2152" s="40">
        <f t="shared" ref="BL2152" si="51792">SUMPRODUCT(BM2146:BM2150*(BL2146:BL2150="PTO"))+SUMPRODUCT(BM2146:BM2150*(BL2146:BL2150="HOL"))</f>
        <v>0</v>
      </c>
      <c r="BM2152" s="49" t="s">
        <v>135</v>
      </c>
      <c r="BN2152" s="41">
        <f>BN2151*BK$4</f>
        <v>0</v>
      </c>
      <c r="BO2152" s="47" t="s">
        <v>39</v>
      </c>
      <c r="BP2152" s="40">
        <f t="shared" ref="BP2152" si="51793">SUMPRODUCT(BQ2146:BQ2150*(BP2146:BP2150="PTO"))+SUMPRODUCT(BQ2146:BQ2150*(BP2146:BP2150="HOL"))</f>
        <v>0</v>
      </c>
      <c r="BQ2152" s="49" t="s">
        <v>135</v>
      </c>
      <c r="BR2152" s="41">
        <f t="shared" ref="BR2152" si="51794">BR2151*BO$4</f>
        <v>8</v>
      </c>
      <c r="BS2152" s="47" t="s">
        <v>39</v>
      </c>
      <c r="BT2152" s="40">
        <f t="shared" ref="BT2152" si="51795">SUMPRODUCT(BU2146:BU2150*(BT2146:BT2150="PTO"))+SUMPRODUCT(BU2146:BU2150*(BT2146:BT2150="HOL"))</f>
        <v>0</v>
      </c>
      <c r="BU2152" s="49" t="s">
        <v>135</v>
      </c>
      <c r="BV2152" s="41">
        <f t="shared" ref="BV2152" si="51796">BV2151*BS$4</f>
        <v>8</v>
      </c>
      <c r="BW2152" s="47" t="s">
        <v>39</v>
      </c>
      <c r="BX2152" s="40">
        <f t="shared" ref="BX2152" si="51797">SUMPRODUCT(BY2146:BY2150*(BX2146:BX2150="PTO"))+SUMPRODUCT(BY2146:BY2150*(BX2146:BX2150="HOL"))</f>
        <v>0</v>
      </c>
      <c r="BY2152" s="49" t="s">
        <v>135</v>
      </c>
      <c r="BZ2152" s="41">
        <f t="shared" ref="BZ2152" si="51798">BZ2151*BW$4</f>
        <v>0</v>
      </c>
      <c r="CA2152" s="47" t="s">
        <v>39</v>
      </c>
      <c r="CB2152" s="40">
        <f t="shared" ref="CB2152" si="51799">SUMPRODUCT(CC2146:CC2150*(CB2146:CB2150="PTO"))+SUMPRODUCT(CC2146:CC2150*(CB2146:CB2150="HOL"))</f>
        <v>0</v>
      </c>
      <c r="CC2152" s="49" t="s">
        <v>135</v>
      </c>
      <c r="CD2152" s="41">
        <f t="shared" ref="CD2152" si="51800">CD2151*CA$4</f>
        <v>0</v>
      </c>
      <c r="CE2152" s="47" t="s">
        <v>39</v>
      </c>
      <c r="CF2152" s="40">
        <f t="shared" ref="CF2152" si="51801">SUMPRODUCT(CG2146:CG2150*(CF2146:CF2150="PTO"))+SUMPRODUCT(CG2146:CG2150*(CF2146:CF2150="HOL"))</f>
        <v>0</v>
      </c>
      <c r="CG2152" s="49" t="s">
        <v>135</v>
      </c>
      <c r="CH2152" s="41">
        <f t="shared" ref="CH2152" si="51802">CH2151*CE$4</f>
        <v>0</v>
      </c>
    </row>
    <row r="2153" spans="1:86" x14ac:dyDescent="0.25">
      <c r="A2153" s="70" t="s">
        <v>133</v>
      </c>
      <c r="B2153" s="71">
        <f t="shared" ref="B2153" ca="1" si="51803">D2153-B2154</f>
        <v>5.3333333333333357</v>
      </c>
      <c r="C2153" s="72" t="s">
        <v>122</v>
      </c>
      <c r="D2153" s="71">
        <f>IFERROR(INDEX(Holidays[FTE], MATCH(Entry!E2153, Holidays[Date], 0)), 1)*8*INDEX(FTEguide[[1]:[12]], MATCH(Entry!E2154, FTEguide[Weekday], 0), IF(Entry!E2156&gt;0, Entry!E2156, MONTH(Entry!E2153)))</f>
        <v>21.333333333333336</v>
      </c>
      <c r="E2153" s="60">
        <f t="shared" si="51286"/>
        <v>44135</v>
      </c>
      <c r="F2153" s="50" t="s">
        <v>128</v>
      </c>
      <c r="G2153" s="34"/>
      <c r="H2153" s="35"/>
      <c r="I2153" s="42">
        <f t="shared" ref="I2153" si="51804">parseTime(G2153)-(H2158=INT(RIGHT($F2153, 1)))</f>
        <v>0</v>
      </c>
      <c r="J2153" s="43">
        <f t="shared" ref="J2153:J2157" si="51805">isClocked(H2153)</f>
        <v>0</v>
      </c>
      <c r="K2153" s="34"/>
      <c r="L2153" s="35"/>
      <c r="M2153" s="42">
        <f t="shared" ref="M2153" si="51806">parseTime(K2153)-(L2158=INT(RIGHT($F2153, 1)))</f>
        <v>0</v>
      </c>
      <c r="N2153" s="43">
        <f t="shared" ref="N2153:N2157" si="51807">isClocked(L2153)</f>
        <v>0</v>
      </c>
      <c r="O2153" s="34"/>
      <c r="P2153" s="35"/>
      <c r="Q2153" s="42">
        <f t="shared" ref="Q2153" si="51808">parseTime(O2153)-(P2158=INT(RIGHT($F2153, 1)))</f>
        <v>0</v>
      </c>
      <c r="R2153" s="43">
        <f t="shared" ref="R2153:R2157" si="51809">isClocked(P2153)</f>
        <v>0</v>
      </c>
      <c r="S2153" s="34"/>
      <c r="T2153" s="35"/>
      <c r="U2153" s="42">
        <f t="shared" ref="U2153" si="51810">parseTime(S2153)-(T2158=INT(RIGHT($F2153, 1)))</f>
        <v>0</v>
      </c>
      <c r="V2153" s="43">
        <f t="shared" ref="V2153:V2157" si="51811">isClocked(T2153)</f>
        <v>0</v>
      </c>
      <c r="W2153" s="34"/>
      <c r="X2153" s="35"/>
      <c r="Y2153" s="42">
        <f t="shared" ref="Y2153" si="51812">parseTime(W2153)-(X2158=INT(RIGHT($F2153, 1)))</f>
        <v>0</v>
      </c>
      <c r="Z2153" s="43">
        <f t="shared" ref="Z2153:Z2157" si="51813">isClocked(X2153)</f>
        <v>0</v>
      </c>
      <c r="AA2153" s="34"/>
      <c r="AB2153" s="35"/>
      <c r="AC2153" s="42">
        <f t="shared" ref="AC2153" si="51814">parseTime(AA2153)-(AB2158=INT(RIGHT($F2153, 1)))</f>
        <v>0</v>
      </c>
      <c r="AD2153" s="43">
        <f t="shared" ref="AD2153:AD2157" si="51815">isClocked(AB2153)</f>
        <v>0</v>
      </c>
      <c r="AE2153" s="34"/>
      <c r="AF2153" s="35"/>
      <c r="AG2153" s="42">
        <f t="shared" ref="AG2153" si="51816">parseTime(AE2153)-(AF2158=INT(RIGHT($F2153, 1)))</f>
        <v>0</v>
      </c>
      <c r="AH2153" s="43">
        <f t="shared" ref="AH2153:AH2157" si="51817">isClocked(AF2153)</f>
        <v>0</v>
      </c>
      <c r="AI2153" s="34"/>
      <c r="AJ2153" s="35"/>
      <c r="AK2153" s="42">
        <f>parseTime(AI2153)-(AJ2158=INT(RIGHT($F2153, 1)))</f>
        <v>0</v>
      </c>
      <c r="AL2153" s="43">
        <f t="shared" ref="AL2153:AL2157" si="51818">isClocked(AJ2153)</f>
        <v>0</v>
      </c>
      <c r="AM2153" s="34"/>
      <c r="AN2153" s="35"/>
      <c r="AO2153" s="42">
        <f t="shared" ref="AO2153" si="51819">parseTime(AM2153)-(AN2158=INT(RIGHT($F2153, 1)))</f>
        <v>0</v>
      </c>
      <c r="AP2153" s="43">
        <f t="shared" ref="AP2153:AP2157" si="51820">isClocked(AN2153)</f>
        <v>0</v>
      </c>
      <c r="AQ2153" s="34"/>
      <c r="AR2153" s="35"/>
      <c r="AS2153" s="42">
        <f t="shared" ref="AS2153" si="51821">parseTime(AQ2153)-(AR2158=INT(RIGHT($F2153, 1)))</f>
        <v>0</v>
      </c>
      <c r="AT2153" s="43">
        <f t="shared" ref="AT2153:AT2157" si="51822">isClocked(AR2153)</f>
        <v>0</v>
      </c>
      <c r="AU2153" s="34"/>
      <c r="AV2153" s="35"/>
      <c r="AW2153" s="42">
        <f>parseTime(AU2153)-(AV2158=INT(RIGHT($F2153, 1)))</f>
        <v>0</v>
      </c>
      <c r="AX2153" s="43">
        <f t="shared" ref="AX2153:AX2157" si="51823">isClocked(AV2153)</f>
        <v>0</v>
      </c>
      <c r="AY2153" s="34"/>
      <c r="AZ2153" s="35"/>
      <c r="BA2153" s="42">
        <f>parseTime(AY2153)-(AZ2158=INT(RIGHT($F2153, 1)))</f>
        <v>0</v>
      </c>
      <c r="BB2153" s="43">
        <f t="shared" ref="BB2153:BB2157" si="51824">isClocked(AZ2153)</f>
        <v>0</v>
      </c>
      <c r="BC2153" s="34"/>
      <c r="BD2153" s="35"/>
      <c r="BE2153" s="42">
        <f>parseTime(BC2153)-(BD2158=INT(RIGHT($F2153, 1)))</f>
        <v>0</v>
      </c>
      <c r="BF2153" s="43">
        <f t="shared" ref="BF2153:BF2157" si="51825">isClocked(BD2153)</f>
        <v>0</v>
      </c>
      <c r="BG2153" s="34"/>
      <c r="BH2153" s="35"/>
      <c r="BI2153" s="42">
        <f>parseTime(BG2153)-(BH2158=INT(RIGHT($F2153, 1)))</f>
        <v>0</v>
      </c>
      <c r="BJ2153" s="43">
        <f t="shared" ref="BJ2153:BJ2157" si="51826">isClocked(BH2153)</f>
        <v>0</v>
      </c>
      <c r="BK2153" s="34"/>
      <c r="BL2153" s="35"/>
      <c r="BM2153" s="42">
        <f>parseTime(BK2153)-(BL2158=INT(RIGHT($F2153, 1)))</f>
        <v>0</v>
      </c>
      <c r="BN2153" s="43">
        <f t="shared" ref="BN2153:BN2157" si="51827">isClocked(BL2153)</f>
        <v>0</v>
      </c>
      <c r="BO2153" s="34" t="s">
        <v>136</v>
      </c>
      <c r="BP2153" s="35" t="s">
        <v>23</v>
      </c>
      <c r="BQ2153" s="42">
        <f t="shared" ref="BQ2153" si="51828">parseTime(BO2153)-(BP2158=INT(RIGHT($F2153, 1)))</f>
        <v>8</v>
      </c>
      <c r="BR2153" s="43">
        <f t="shared" ref="BR2153:BR2157" si="51829">isClocked(BP2153)</f>
        <v>1</v>
      </c>
      <c r="BS2153" s="34" t="s">
        <v>136</v>
      </c>
      <c r="BT2153" s="35" t="s">
        <v>23</v>
      </c>
      <c r="BU2153" s="42">
        <f t="shared" ref="BU2153" si="51830">parseTime(BS2153)-(BT2158=INT(RIGHT($F2153, 1)))</f>
        <v>8</v>
      </c>
      <c r="BV2153" s="43">
        <f t="shared" ref="BV2153:BV2157" si="51831">isClocked(BT2153)</f>
        <v>1</v>
      </c>
      <c r="BW2153" s="34"/>
      <c r="BX2153" s="35"/>
      <c r="BY2153" s="42">
        <f t="shared" ref="BY2153" si="51832">parseTime(BW2153)-(BX2158=INT(RIGHT($F2153, 1)))</f>
        <v>0</v>
      </c>
      <c r="BZ2153" s="43">
        <f t="shared" ref="BZ2153:BZ2157" si="51833">isClocked(BX2153)</f>
        <v>0</v>
      </c>
      <c r="CA2153" s="34"/>
      <c r="CB2153" s="35"/>
      <c r="CC2153" s="42">
        <f t="shared" ref="CC2153" si="51834">parseTime(CA2153)-(CB2158=INT(RIGHT($F2153, 1)))</f>
        <v>0</v>
      </c>
      <c r="CD2153" s="43">
        <f t="shared" ref="CD2153:CD2157" si="51835">isClocked(CB2153)</f>
        <v>0</v>
      </c>
      <c r="CE2153" s="34"/>
      <c r="CF2153" s="35"/>
      <c r="CG2153" s="42">
        <f t="shared" ref="CG2153" si="51836">parseTime(CE2153)-(CF2158=INT(RIGHT($F2153, 1)))</f>
        <v>0</v>
      </c>
      <c r="CH2153" s="43">
        <f t="shared" ref="CH2153:CH2157" si="51837">isClocked(CF2153)</f>
        <v>0</v>
      </c>
    </row>
    <row r="2154" spans="1:86" x14ac:dyDescent="0.25">
      <c r="A2154" s="56" t="s">
        <v>0</v>
      </c>
      <c r="B2154" s="57">
        <f t="shared" ca="1" si="50802"/>
        <v>16</v>
      </c>
      <c r="C2154" s="14" t="s">
        <v>252</v>
      </c>
      <c r="D2154" s="14">
        <f t="shared" si="50285"/>
        <v>53.7</v>
      </c>
      <c r="E2154" s="55" t="str">
        <f t="shared" si="50803"/>
        <v>Saturday</v>
      </c>
      <c r="F2154" s="51" t="s">
        <v>129</v>
      </c>
      <c r="G2154" s="36"/>
      <c r="H2154" s="37"/>
      <c r="I2154" s="44">
        <f t="shared" ref="I2154" si="51838">parseTime(G2154)-(H2158=INT(RIGHT($F2154, 1)))</f>
        <v>0</v>
      </c>
      <c r="J2154" s="45">
        <f t="shared" si="51805"/>
        <v>0</v>
      </c>
      <c r="K2154" s="36"/>
      <c r="L2154" s="37"/>
      <c r="M2154" s="44">
        <f t="shared" ref="M2154" si="51839">parseTime(K2154)-(L2158=INT(RIGHT($F2154, 1)))</f>
        <v>0</v>
      </c>
      <c r="N2154" s="45">
        <f t="shared" si="51807"/>
        <v>0</v>
      </c>
      <c r="O2154" s="36"/>
      <c r="P2154" s="37"/>
      <c r="Q2154" s="44">
        <f t="shared" ref="Q2154" si="51840">parseTime(O2154)-(P2158=INT(RIGHT($F2154, 1)))</f>
        <v>0</v>
      </c>
      <c r="R2154" s="45">
        <f t="shared" si="51809"/>
        <v>0</v>
      </c>
      <c r="S2154" s="36"/>
      <c r="T2154" s="37"/>
      <c r="U2154" s="44">
        <f t="shared" ref="U2154" si="51841">parseTime(S2154)-(T2158=INT(RIGHT($F2154, 1)))</f>
        <v>0</v>
      </c>
      <c r="V2154" s="45">
        <f t="shared" si="51811"/>
        <v>0</v>
      </c>
      <c r="W2154" s="36"/>
      <c r="X2154" s="37"/>
      <c r="Y2154" s="44">
        <f t="shared" ref="Y2154" si="51842">parseTime(W2154)-(X2158=INT(RIGHT($F2154, 1)))</f>
        <v>0</v>
      </c>
      <c r="Z2154" s="45">
        <f t="shared" si="51813"/>
        <v>0</v>
      </c>
      <c r="AA2154" s="36"/>
      <c r="AB2154" s="37"/>
      <c r="AC2154" s="44">
        <f t="shared" ref="AC2154" si="51843">parseTime(AA2154)-(AB2158=INT(RIGHT($F2154, 1)))</f>
        <v>0</v>
      </c>
      <c r="AD2154" s="45">
        <f t="shared" si="51815"/>
        <v>0</v>
      </c>
      <c r="AE2154" s="36"/>
      <c r="AF2154" s="37"/>
      <c r="AG2154" s="44">
        <f t="shared" ref="AG2154" si="51844">parseTime(AE2154)-(AF2158=INT(RIGHT($F2154, 1)))</f>
        <v>0</v>
      </c>
      <c r="AH2154" s="45">
        <f t="shared" si="51817"/>
        <v>0</v>
      </c>
      <c r="AI2154" s="36"/>
      <c r="AJ2154" s="37"/>
      <c r="AK2154" s="44">
        <f>parseTime(AI2154)-(AJ2158=INT(RIGHT($F2154, 1)))</f>
        <v>0</v>
      </c>
      <c r="AL2154" s="45">
        <f t="shared" si="51818"/>
        <v>0</v>
      </c>
      <c r="AM2154" s="36"/>
      <c r="AN2154" s="37"/>
      <c r="AO2154" s="44">
        <f t="shared" ref="AO2154" si="51845">parseTime(AM2154)-(AN2158=INT(RIGHT($F2154, 1)))</f>
        <v>0</v>
      </c>
      <c r="AP2154" s="45">
        <f t="shared" si="51820"/>
        <v>0</v>
      </c>
      <c r="AQ2154" s="36"/>
      <c r="AR2154" s="37"/>
      <c r="AS2154" s="44">
        <f t="shared" ref="AS2154" si="51846">parseTime(AQ2154)-(AR2158=INT(RIGHT($F2154, 1)))</f>
        <v>0</v>
      </c>
      <c r="AT2154" s="45">
        <f t="shared" si="51822"/>
        <v>0</v>
      </c>
      <c r="AU2154" s="36"/>
      <c r="AV2154" s="37"/>
      <c r="AW2154" s="44">
        <f>parseTime(AU2154)-(AV2158=INT(RIGHT($F2154, 1)))</f>
        <v>0</v>
      </c>
      <c r="AX2154" s="45">
        <f t="shared" si="51823"/>
        <v>0</v>
      </c>
      <c r="AY2154" s="36"/>
      <c r="AZ2154" s="37"/>
      <c r="BA2154" s="44">
        <f>parseTime(AY2154)-(AZ2158=INT(RIGHT($F2154, 1)))</f>
        <v>0</v>
      </c>
      <c r="BB2154" s="45">
        <f t="shared" si="51824"/>
        <v>0</v>
      </c>
      <c r="BC2154" s="36"/>
      <c r="BD2154" s="37"/>
      <c r="BE2154" s="44">
        <f>parseTime(BC2154)-(BD2158=INT(RIGHT($F2154, 1)))</f>
        <v>0</v>
      </c>
      <c r="BF2154" s="45">
        <f t="shared" si="51825"/>
        <v>0</v>
      </c>
      <c r="BG2154" s="36"/>
      <c r="BH2154" s="37"/>
      <c r="BI2154" s="44">
        <f>parseTime(BG2154)-(BH2158=INT(RIGHT($F2154, 1)))</f>
        <v>0</v>
      </c>
      <c r="BJ2154" s="45">
        <f t="shared" si="51826"/>
        <v>0</v>
      </c>
      <c r="BK2154" s="36"/>
      <c r="BL2154" s="37"/>
      <c r="BM2154" s="44">
        <f>parseTime(BK2154)-(BL2158=INT(RIGHT($F2154, 1)))</f>
        <v>0</v>
      </c>
      <c r="BN2154" s="45">
        <f t="shared" si="51827"/>
        <v>0</v>
      </c>
      <c r="BO2154" s="36"/>
      <c r="BP2154" s="37"/>
      <c r="BQ2154" s="44">
        <f t="shared" ref="BQ2154" si="51847">parseTime(BO2154)-(BP2158=INT(RIGHT($F2154, 1)))</f>
        <v>0</v>
      </c>
      <c r="BR2154" s="45">
        <f t="shared" si="51829"/>
        <v>0</v>
      </c>
      <c r="BS2154" s="36"/>
      <c r="BT2154" s="37"/>
      <c r="BU2154" s="44">
        <f t="shared" ref="BU2154" si="51848">parseTime(BS2154)-(BT2158=INT(RIGHT($F2154, 1)))</f>
        <v>0</v>
      </c>
      <c r="BV2154" s="45">
        <f t="shared" si="51831"/>
        <v>0</v>
      </c>
      <c r="BW2154" s="36"/>
      <c r="BX2154" s="37"/>
      <c r="BY2154" s="44">
        <f t="shared" ref="BY2154" si="51849">parseTime(BW2154)-(BX2158=INT(RIGHT($F2154, 1)))</f>
        <v>0</v>
      </c>
      <c r="BZ2154" s="45">
        <f t="shared" si="51833"/>
        <v>0</v>
      </c>
      <c r="CA2154" s="36"/>
      <c r="CB2154" s="37"/>
      <c r="CC2154" s="44">
        <f t="shared" ref="CC2154" si="51850">parseTime(CA2154)-(CB2158=INT(RIGHT($F2154, 1)))</f>
        <v>0</v>
      </c>
      <c r="CD2154" s="45">
        <f t="shared" si="51835"/>
        <v>0</v>
      </c>
      <c r="CE2154" s="36"/>
      <c r="CF2154" s="37"/>
      <c r="CG2154" s="44">
        <f t="shared" ref="CG2154" si="51851">parseTime(CE2154)-(CF2158=INT(RIGHT($F2154, 1)))</f>
        <v>0</v>
      </c>
      <c r="CH2154" s="45">
        <f t="shared" si="51837"/>
        <v>0</v>
      </c>
    </row>
    <row r="2155" spans="1:86" x14ac:dyDescent="0.25">
      <c r="A2155" s="56" t="s">
        <v>117</v>
      </c>
      <c r="B2155" s="57">
        <f t="shared" ref="B2155" ca="1" si="51852">roleHours(G2153:CH2159, "MFD")</f>
        <v>16</v>
      </c>
      <c r="C2155" s="14">
        <f t="shared" ref="C2155:C2158" ca="1" si="51853">B2155/8</f>
        <v>2</v>
      </c>
      <c r="D2155" s="14">
        <f t="shared" ref="D2155" ca="1" si="51854">B2154-D2154</f>
        <v>-37.700000000000003</v>
      </c>
      <c r="E2155" s="20" t="s">
        <v>127</v>
      </c>
      <c r="F2155" s="51" t="s">
        <v>130</v>
      </c>
      <c r="G2155" s="36"/>
      <c r="H2155" s="37"/>
      <c r="I2155" s="44">
        <f t="shared" ref="I2155" si="51855">parseTime(G2155)-(H2158=INT(RIGHT($F2155, 1)))</f>
        <v>0</v>
      </c>
      <c r="J2155" s="45">
        <f t="shared" si="51805"/>
        <v>0</v>
      </c>
      <c r="K2155" s="36"/>
      <c r="L2155" s="37"/>
      <c r="M2155" s="44">
        <f t="shared" ref="M2155" si="51856">parseTime(K2155)-(L2158=INT(RIGHT($F2155, 1)))</f>
        <v>0</v>
      </c>
      <c r="N2155" s="45">
        <f t="shared" si="51807"/>
        <v>0</v>
      </c>
      <c r="O2155" s="36"/>
      <c r="P2155" s="37"/>
      <c r="Q2155" s="44">
        <f t="shared" ref="Q2155" si="51857">parseTime(O2155)-(P2158=INT(RIGHT($F2155, 1)))</f>
        <v>0</v>
      </c>
      <c r="R2155" s="45">
        <f t="shared" si="51809"/>
        <v>0</v>
      </c>
      <c r="S2155" s="36"/>
      <c r="T2155" s="37"/>
      <c r="U2155" s="44">
        <f t="shared" ref="U2155" si="51858">parseTime(S2155)-(T2158=INT(RIGHT($F2155, 1)))</f>
        <v>0</v>
      </c>
      <c r="V2155" s="45">
        <f t="shared" si="51811"/>
        <v>0</v>
      </c>
      <c r="W2155" s="36"/>
      <c r="X2155" s="37"/>
      <c r="Y2155" s="44">
        <f t="shared" ref="Y2155" si="51859">parseTime(W2155)-(X2158=INT(RIGHT($F2155, 1)))</f>
        <v>0</v>
      </c>
      <c r="Z2155" s="45">
        <f t="shared" si="51813"/>
        <v>0</v>
      </c>
      <c r="AA2155" s="36"/>
      <c r="AB2155" s="37"/>
      <c r="AC2155" s="44">
        <f t="shared" ref="AC2155" si="51860">parseTime(AA2155)-(AB2158=INT(RIGHT($F2155, 1)))</f>
        <v>0</v>
      </c>
      <c r="AD2155" s="45">
        <f t="shared" si="51815"/>
        <v>0</v>
      </c>
      <c r="AE2155" s="36"/>
      <c r="AF2155" s="37"/>
      <c r="AG2155" s="44">
        <f t="shared" ref="AG2155" si="51861">parseTime(AE2155)-(AF2158=INT(RIGHT($F2155, 1)))</f>
        <v>0</v>
      </c>
      <c r="AH2155" s="45">
        <f t="shared" si="51817"/>
        <v>0</v>
      </c>
      <c r="AI2155" s="36"/>
      <c r="AJ2155" s="37"/>
      <c r="AK2155" s="44">
        <f>parseTime(AI2155)-(AJ2158=INT(RIGHT($F2155, 1)))</f>
        <v>0</v>
      </c>
      <c r="AL2155" s="45">
        <f t="shared" si="51818"/>
        <v>0</v>
      </c>
      <c r="AM2155" s="36"/>
      <c r="AN2155" s="37"/>
      <c r="AO2155" s="44">
        <f t="shared" ref="AO2155" si="51862">parseTime(AM2155)-(AN2158=INT(RIGHT($F2155, 1)))</f>
        <v>0</v>
      </c>
      <c r="AP2155" s="45">
        <f t="shared" si="51820"/>
        <v>0</v>
      </c>
      <c r="AQ2155" s="36"/>
      <c r="AR2155" s="37"/>
      <c r="AS2155" s="44">
        <f t="shared" ref="AS2155" si="51863">parseTime(AQ2155)-(AR2158=INT(RIGHT($F2155, 1)))</f>
        <v>0</v>
      </c>
      <c r="AT2155" s="45">
        <f t="shared" si="51822"/>
        <v>0</v>
      </c>
      <c r="AU2155" s="36"/>
      <c r="AV2155" s="37"/>
      <c r="AW2155" s="44">
        <f>parseTime(AU2155)-(AV2158=INT(RIGHT($F2155, 1)))</f>
        <v>0</v>
      </c>
      <c r="AX2155" s="45">
        <f t="shared" si="51823"/>
        <v>0</v>
      </c>
      <c r="AY2155" s="36"/>
      <c r="AZ2155" s="37"/>
      <c r="BA2155" s="44">
        <f>parseTime(AY2155)-(AZ2158=INT(RIGHT($F2155, 1)))</f>
        <v>0</v>
      </c>
      <c r="BB2155" s="45">
        <f t="shared" si="51824"/>
        <v>0</v>
      </c>
      <c r="BC2155" s="36"/>
      <c r="BD2155" s="37"/>
      <c r="BE2155" s="44">
        <f>parseTime(BC2155)-(BD2158=INT(RIGHT($F2155, 1)))</f>
        <v>0</v>
      </c>
      <c r="BF2155" s="45">
        <f t="shared" si="51825"/>
        <v>0</v>
      </c>
      <c r="BG2155" s="36"/>
      <c r="BH2155" s="37"/>
      <c r="BI2155" s="44">
        <f>parseTime(BG2155)-(BH2158=INT(RIGHT($F2155, 1)))</f>
        <v>0</v>
      </c>
      <c r="BJ2155" s="45">
        <f t="shared" si="51826"/>
        <v>0</v>
      </c>
      <c r="BK2155" s="36"/>
      <c r="BL2155" s="37"/>
      <c r="BM2155" s="44">
        <f>parseTime(BK2155)-(BL2158=INT(RIGHT($F2155, 1)))</f>
        <v>0</v>
      </c>
      <c r="BN2155" s="45">
        <f t="shared" si="51827"/>
        <v>0</v>
      </c>
      <c r="BO2155" s="36"/>
      <c r="BP2155" s="37"/>
      <c r="BQ2155" s="44">
        <f t="shared" ref="BQ2155" si="51864">parseTime(BO2155)-(BP2158=INT(RIGHT($F2155, 1)))</f>
        <v>0</v>
      </c>
      <c r="BR2155" s="45">
        <f t="shared" si="51829"/>
        <v>0</v>
      </c>
      <c r="BS2155" s="36"/>
      <c r="BT2155" s="37"/>
      <c r="BU2155" s="44">
        <f t="shared" ref="BU2155" si="51865">parseTime(BS2155)-(BT2158=INT(RIGHT($F2155, 1)))</f>
        <v>0</v>
      </c>
      <c r="BV2155" s="45">
        <f t="shared" si="51831"/>
        <v>0</v>
      </c>
      <c r="BW2155" s="36"/>
      <c r="BX2155" s="37"/>
      <c r="BY2155" s="44">
        <f t="shared" ref="BY2155" si="51866">parseTime(BW2155)-(BX2158=INT(RIGHT($F2155, 1)))</f>
        <v>0</v>
      </c>
      <c r="BZ2155" s="45">
        <f t="shared" si="51833"/>
        <v>0</v>
      </c>
      <c r="CA2155" s="36"/>
      <c r="CB2155" s="37"/>
      <c r="CC2155" s="44">
        <f t="shared" ref="CC2155" si="51867">parseTime(CA2155)-(CB2158=INT(RIGHT($F2155, 1)))</f>
        <v>0</v>
      </c>
      <c r="CD2155" s="45">
        <f t="shared" si="51835"/>
        <v>0</v>
      </c>
      <c r="CE2155" s="36"/>
      <c r="CF2155" s="37"/>
      <c r="CG2155" s="44">
        <f t="shared" ref="CG2155" si="51868">parseTime(CE2155)-(CF2158=INT(RIGHT($F2155, 1)))</f>
        <v>0</v>
      </c>
      <c r="CH2155" s="45">
        <f t="shared" si="51837"/>
        <v>0</v>
      </c>
    </row>
    <row r="2156" spans="1:86" x14ac:dyDescent="0.25">
      <c r="A2156" s="56"/>
      <c r="B2156" s="57"/>
      <c r="C2156" s="14">
        <f t="shared" si="51853"/>
        <v>0</v>
      </c>
      <c r="D2156" s="14" t="s">
        <v>259</v>
      </c>
      <c r="E2156" s="20">
        <v>4.25</v>
      </c>
      <c r="F2156" s="51" t="s">
        <v>131</v>
      </c>
      <c r="G2156" s="36"/>
      <c r="H2156" s="37"/>
      <c r="I2156" s="44">
        <f t="shared" ref="I2156" si="51869">parseTime(G2156)-(H2158=INT(RIGHT($F2156, 1)))</f>
        <v>0</v>
      </c>
      <c r="J2156" s="45">
        <f t="shared" si="51805"/>
        <v>0</v>
      </c>
      <c r="K2156" s="36"/>
      <c r="L2156" s="37"/>
      <c r="M2156" s="44">
        <f t="shared" ref="M2156" si="51870">parseTime(K2156)-(L2158=INT(RIGHT($F2156, 1)))</f>
        <v>0</v>
      </c>
      <c r="N2156" s="45">
        <f t="shared" si="51807"/>
        <v>0</v>
      </c>
      <c r="O2156" s="36"/>
      <c r="P2156" s="37"/>
      <c r="Q2156" s="44">
        <f t="shared" ref="Q2156" si="51871">parseTime(O2156)-(P2158=INT(RIGHT($F2156, 1)))</f>
        <v>0</v>
      </c>
      <c r="R2156" s="45">
        <f t="shared" si="51809"/>
        <v>0</v>
      </c>
      <c r="S2156" s="36"/>
      <c r="T2156" s="37"/>
      <c r="U2156" s="44">
        <f t="shared" ref="U2156" si="51872">parseTime(S2156)-(T2158=INT(RIGHT($F2156, 1)))</f>
        <v>0</v>
      </c>
      <c r="V2156" s="45">
        <f t="shared" si="51811"/>
        <v>0</v>
      </c>
      <c r="W2156" s="36"/>
      <c r="X2156" s="37"/>
      <c r="Y2156" s="44">
        <f t="shared" ref="Y2156" si="51873">parseTime(W2156)-(X2158=INT(RIGHT($F2156, 1)))</f>
        <v>0</v>
      </c>
      <c r="Z2156" s="45">
        <f t="shared" si="51813"/>
        <v>0</v>
      </c>
      <c r="AA2156" s="36"/>
      <c r="AB2156" s="37"/>
      <c r="AC2156" s="44">
        <f t="shared" ref="AC2156" si="51874">parseTime(AA2156)-(AB2158=INT(RIGHT($F2156, 1)))</f>
        <v>0</v>
      </c>
      <c r="AD2156" s="45">
        <f t="shared" si="51815"/>
        <v>0</v>
      </c>
      <c r="AE2156" s="36"/>
      <c r="AF2156" s="37"/>
      <c r="AG2156" s="44">
        <f t="shared" ref="AG2156" si="51875">parseTime(AE2156)-(AF2158=INT(RIGHT($F2156, 1)))</f>
        <v>0</v>
      </c>
      <c r="AH2156" s="45">
        <f t="shared" si="51817"/>
        <v>0</v>
      </c>
      <c r="AI2156" s="36"/>
      <c r="AJ2156" s="37"/>
      <c r="AK2156" s="44">
        <f>parseTime(AI2156)-(AJ2158=INT(RIGHT($F2156, 1)))</f>
        <v>0</v>
      </c>
      <c r="AL2156" s="45">
        <f t="shared" si="51818"/>
        <v>0</v>
      </c>
      <c r="AM2156" s="36"/>
      <c r="AN2156" s="37"/>
      <c r="AO2156" s="44">
        <f t="shared" ref="AO2156" si="51876">parseTime(AM2156)-(AN2158=INT(RIGHT($F2156, 1)))</f>
        <v>0</v>
      </c>
      <c r="AP2156" s="45">
        <f t="shared" si="51820"/>
        <v>0</v>
      </c>
      <c r="AQ2156" s="36"/>
      <c r="AR2156" s="37"/>
      <c r="AS2156" s="44">
        <f t="shared" ref="AS2156" si="51877">parseTime(AQ2156)-(AR2158=INT(RIGHT($F2156, 1)))</f>
        <v>0</v>
      </c>
      <c r="AT2156" s="45">
        <f t="shared" si="51822"/>
        <v>0</v>
      </c>
      <c r="AU2156" s="36"/>
      <c r="AV2156" s="37"/>
      <c r="AW2156" s="44">
        <f>parseTime(AU2156)-(AV2158=INT(RIGHT($F2156, 1)))</f>
        <v>0</v>
      </c>
      <c r="AX2156" s="45">
        <f t="shared" si="51823"/>
        <v>0</v>
      </c>
      <c r="AY2156" s="36"/>
      <c r="AZ2156" s="37"/>
      <c r="BA2156" s="44">
        <f>parseTime(AY2156)-(AZ2158=INT(RIGHT($F2156, 1)))</f>
        <v>0</v>
      </c>
      <c r="BB2156" s="45">
        <f t="shared" si="51824"/>
        <v>0</v>
      </c>
      <c r="BC2156" s="36"/>
      <c r="BD2156" s="37"/>
      <c r="BE2156" s="44">
        <f>parseTime(BC2156)-(BD2158=INT(RIGHT($F2156, 1)))</f>
        <v>0</v>
      </c>
      <c r="BF2156" s="45">
        <f t="shared" si="51825"/>
        <v>0</v>
      </c>
      <c r="BG2156" s="36"/>
      <c r="BH2156" s="37"/>
      <c r="BI2156" s="44">
        <f>parseTime(BG2156)-(BH2158=INT(RIGHT($F2156, 1)))</f>
        <v>0</v>
      </c>
      <c r="BJ2156" s="45">
        <f t="shared" si="51826"/>
        <v>0</v>
      </c>
      <c r="BK2156" s="36"/>
      <c r="BL2156" s="37"/>
      <c r="BM2156" s="44">
        <f>parseTime(BK2156)-(BL2158=INT(RIGHT($F2156, 1)))</f>
        <v>0</v>
      </c>
      <c r="BN2156" s="45">
        <f t="shared" si="51827"/>
        <v>0</v>
      </c>
      <c r="BO2156" s="36"/>
      <c r="BP2156" s="37"/>
      <c r="BQ2156" s="44">
        <f t="shared" ref="BQ2156" si="51878">parseTime(BO2156)-(BP2158=INT(RIGHT($F2156, 1)))</f>
        <v>0</v>
      </c>
      <c r="BR2156" s="45">
        <f t="shared" si="51829"/>
        <v>0</v>
      </c>
      <c r="BS2156" s="36"/>
      <c r="BT2156" s="37"/>
      <c r="BU2156" s="44">
        <f t="shared" ref="BU2156" si="51879">parseTime(BS2156)-(BT2158=INT(RIGHT($F2156, 1)))</f>
        <v>0</v>
      </c>
      <c r="BV2156" s="45">
        <f t="shared" si="51831"/>
        <v>0</v>
      </c>
      <c r="BW2156" s="36"/>
      <c r="BX2156" s="37"/>
      <c r="BY2156" s="44">
        <f t="shared" ref="BY2156" si="51880">parseTime(BW2156)-(BX2158=INT(RIGHT($F2156, 1)))</f>
        <v>0</v>
      </c>
      <c r="BZ2156" s="45">
        <f t="shared" si="51833"/>
        <v>0</v>
      </c>
      <c r="CA2156" s="36"/>
      <c r="CB2156" s="37"/>
      <c r="CC2156" s="44">
        <f t="shared" ref="CC2156" si="51881">parseTime(CA2156)-(CB2158=INT(RIGHT($F2156, 1)))</f>
        <v>0</v>
      </c>
      <c r="CD2156" s="45">
        <f t="shared" si="51835"/>
        <v>0</v>
      </c>
      <c r="CE2156" s="36"/>
      <c r="CF2156" s="37"/>
      <c r="CG2156" s="44">
        <f t="shared" ref="CG2156" si="51882">parseTime(CE2156)-(CF2158=INT(RIGHT($F2156, 1)))</f>
        <v>0</v>
      </c>
      <c r="CH2156" s="45">
        <f t="shared" si="51837"/>
        <v>0</v>
      </c>
    </row>
    <row r="2157" spans="1:86" x14ac:dyDescent="0.25">
      <c r="A2157" s="56" t="s">
        <v>119</v>
      </c>
      <c r="B2157" s="57">
        <f t="shared" ref="B2157" ca="1" si="51883">roleHours(G2153:CH2159, "MCC")</f>
        <v>0</v>
      </c>
      <c r="C2157" s="14">
        <f t="shared" ca="1" si="51853"/>
        <v>0</v>
      </c>
      <c r="D2157" s="14" t="s">
        <v>260</v>
      </c>
      <c r="E2157" s="20">
        <v>4.6500000000000004</v>
      </c>
      <c r="F2157" s="51" t="s">
        <v>132</v>
      </c>
      <c r="G2157" s="36"/>
      <c r="H2157" s="37"/>
      <c r="I2157" s="44">
        <f t="shared" ref="I2157" si="51884">parseTime(G2157)-(H2158=INT(RIGHT($F2157, 1)))</f>
        <v>0</v>
      </c>
      <c r="J2157" s="45">
        <f t="shared" si="51805"/>
        <v>0</v>
      </c>
      <c r="K2157" s="36"/>
      <c r="L2157" s="37"/>
      <c r="M2157" s="44">
        <f t="shared" ref="M2157" si="51885">parseTime(K2157)-(L2158=INT(RIGHT($F2157, 1)))</f>
        <v>0</v>
      </c>
      <c r="N2157" s="45">
        <f t="shared" si="51807"/>
        <v>0</v>
      </c>
      <c r="O2157" s="36"/>
      <c r="P2157" s="37"/>
      <c r="Q2157" s="44">
        <f t="shared" ref="Q2157" si="51886">parseTime(O2157)-(P2158=INT(RIGHT($F2157, 1)))</f>
        <v>0</v>
      </c>
      <c r="R2157" s="45">
        <f t="shared" si="51809"/>
        <v>0</v>
      </c>
      <c r="S2157" s="36"/>
      <c r="T2157" s="37"/>
      <c r="U2157" s="44">
        <f t="shared" ref="U2157" si="51887">parseTime(S2157)-(T2158=INT(RIGHT($F2157, 1)))</f>
        <v>0</v>
      </c>
      <c r="V2157" s="45">
        <f t="shared" si="51811"/>
        <v>0</v>
      </c>
      <c r="W2157" s="36"/>
      <c r="X2157" s="37"/>
      <c r="Y2157" s="44">
        <f t="shared" ref="Y2157" si="51888">parseTime(W2157)-(X2158=INT(RIGHT($F2157, 1)))</f>
        <v>0</v>
      </c>
      <c r="Z2157" s="45">
        <f t="shared" si="51813"/>
        <v>0</v>
      </c>
      <c r="AA2157" s="36"/>
      <c r="AB2157" s="37"/>
      <c r="AC2157" s="44">
        <f t="shared" ref="AC2157" si="51889">parseTime(AA2157)-(AB2158=INT(RIGHT($F2157, 1)))</f>
        <v>0</v>
      </c>
      <c r="AD2157" s="45">
        <f t="shared" si="51815"/>
        <v>0</v>
      </c>
      <c r="AE2157" s="36"/>
      <c r="AF2157" s="37"/>
      <c r="AG2157" s="44">
        <f t="shared" ref="AG2157" si="51890">parseTime(AE2157)-(AF2158=INT(RIGHT($F2157, 1)))</f>
        <v>0</v>
      </c>
      <c r="AH2157" s="45">
        <f t="shared" si="51817"/>
        <v>0</v>
      </c>
      <c r="AI2157" s="36"/>
      <c r="AJ2157" s="37"/>
      <c r="AK2157" s="44">
        <f>parseTime(AI2157)-(AJ2158=INT(RIGHT($F2157, 1)))</f>
        <v>0</v>
      </c>
      <c r="AL2157" s="45">
        <f t="shared" si="51818"/>
        <v>0</v>
      </c>
      <c r="AM2157" s="36"/>
      <c r="AN2157" s="37"/>
      <c r="AO2157" s="44">
        <f t="shared" ref="AO2157" si="51891">parseTime(AM2157)-(AN2158=INT(RIGHT($F2157, 1)))</f>
        <v>0</v>
      </c>
      <c r="AP2157" s="45">
        <f t="shared" si="51820"/>
        <v>0</v>
      </c>
      <c r="AQ2157" s="36"/>
      <c r="AR2157" s="37"/>
      <c r="AS2157" s="44">
        <f t="shared" ref="AS2157" si="51892">parseTime(AQ2157)-(AR2158=INT(RIGHT($F2157, 1)))</f>
        <v>0</v>
      </c>
      <c r="AT2157" s="45">
        <f t="shared" si="51822"/>
        <v>0</v>
      </c>
      <c r="AU2157" s="36"/>
      <c r="AV2157" s="37"/>
      <c r="AW2157" s="44">
        <f>parseTime(AU2157)-(AV2158=INT(RIGHT($F2157, 1)))</f>
        <v>0</v>
      </c>
      <c r="AX2157" s="45">
        <f t="shared" si="51823"/>
        <v>0</v>
      </c>
      <c r="AY2157" s="36"/>
      <c r="AZ2157" s="37"/>
      <c r="BA2157" s="44">
        <f>parseTime(AY2157)-(AZ2158=INT(RIGHT($F2157, 1)))</f>
        <v>0</v>
      </c>
      <c r="BB2157" s="45">
        <f t="shared" si="51824"/>
        <v>0</v>
      </c>
      <c r="BC2157" s="36"/>
      <c r="BD2157" s="37"/>
      <c r="BE2157" s="44">
        <f>parseTime(BC2157)-(BD2158=INT(RIGHT($F2157, 1)))</f>
        <v>0</v>
      </c>
      <c r="BF2157" s="45">
        <f t="shared" si="51825"/>
        <v>0</v>
      </c>
      <c r="BG2157" s="36"/>
      <c r="BH2157" s="37"/>
      <c r="BI2157" s="44">
        <f>parseTime(BG2157)-(BH2158=INT(RIGHT($F2157, 1)))</f>
        <v>0</v>
      </c>
      <c r="BJ2157" s="45">
        <f t="shared" si="51826"/>
        <v>0</v>
      </c>
      <c r="BK2157" s="36"/>
      <c r="BL2157" s="37"/>
      <c r="BM2157" s="44">
        <f>parseTime(BK2157)-(BL2158=INT(RIGHT($F2157, 1)))</f>
        <v>0</v>
      </c>
      <c r="BN2157" s="45">
        <f t="shared" si="51827"/>
        <v>0</v>
      </c>
      <c r="BO2157" s="36"/>
      <c r="BP2157" s="37"/>
      <c r="BQ2157" s="44">
        <f t="shared" ref="BQ2157" si="51893">parseTime(BO2157)-(BP2158=INT(RIGHT($F2157, 1)))</f>
        <v>0</v>
      </c>
      <c r="BR2157" s="45">
        <f t="shared" si="51829"/>
        <v>0</v>
      </c>
      <c r="BS2157" s="36"/>
      <c r="BT2157" s="37"/>
      <c r="BU2157" s="44">
        <f t="shared" ref="BU2157" si="51894">parseTime(BS2157)-(BT2158=INT(RIGHT($F2157, 1)))</f>
        <v>0</v>
      </c>
      <c r="BV2157" s="45">
        <f t="shared" si="51831"/>
        <v>0</v>
      </c>
      <c r="BW2157" s="36"/>
      <c r="BX2157" s="37"/>
      <c r="BY2157" s="44">
        <f t="shared" ref="BY2157" si="51895">parseTime(BW2157)-(BX2158=INT(RIGHT($F2157, 1)))</f>
        <v>0</v>
      </c>
      <c r="BZ2157" s="45">
        <f t="shared" si="51833"/>
        <v>0</v>
      </c>
      <c r="CA2157" s="36"/>
      <c r="CB2157" s="37"/>
      <c r="CC2157" s="44">
        <f t="shared" ref="CC2157" si="51896">parseTime(CA2157)-(CB2158=INT(RIGHT($F2157, 1)))</f>
        <v>0</v>
      </c>
      <c r="CD2157" s="45">
        <f t="shared" si="51835"/>
        <v>0</v>
      </c>
      <c r="CE2157" s="36"/>
      <c r="CF2157" s="37"/>
      <c r="CG2157" s="44">
        <f t="shared" ref="CG2157" si="51897">parseTime(CE2157)-(CF2158=INT(RIGHT($F2157, 1)))</f>
        <v>0</v>
      </c>
      <c r="CH2157" s="45">
        <f t="shared" si="51837"/>
        <v>0</v>
      </c>
    </row>
    <row r="2158" spans="1:86" x14ac:dyDescent="0.25">
      <c r="A2158" s="56"/>
      <c r="B2158" s="57"/>
      <c r="C2158" s="14">
        <f t="shared" si="51853"/>
        <v>0</v>
      </c>
      <c r="D2158" s="14"/>
      <c r="E2158" s="20">
        <f t="shared" ref="E2158" si="51898">((7.5/2)-0.5+E2157)*8</f>
        <v>63.2</v>
      </c>
      <c r="F2158" s="51"/>
      <c r="G2158" s="46" t="s">
        <v>134</v>
      </c>
      <c r="H2158" s="38">
        <f t="shared" ref="H2158" si="51899">lunchAdjust(G2153:H2157)</f>
        <v>0</v>
      </c>
      <c r="I2158" s="48" t="s">
        <v>0</v>
      </c>
      <c r="J2158" s="39">
        <f t="shared" ref="J2158" si="51900">SUMPRODUCT(I2153:I2157*J2153:J2157)</f>
        <v>0</v>
      </c>
      <c r="K2158" s="46" t="s">
        <v>134</v>
      </c>
      <c r="L2158" s="38">
        <f t="shared" ref="L2158" si="51901">lunchAdjust(K2153:L2157)</f>
        <v>0</v>
      </c>
      <c r="M2158" s="48" t="s">
        <v>0</v>
      </c>
      <c r="N2158" s="39">
        <f t="shared" ref="N2158" si="51902">SUMPRODUCT(M2153:M2157*N2153:N2157)</f>
        <v>0</v>
      </c>
      <c r="O2158" s="46" t="s">
        <v>134</v>
      </c>
      <c r="P2158" s="38">
        <f t="shared" ref="P2158" si="51903">lunchAdjust(O2153:P2157)</f>
        <v>0</v>
      </c>
      <c r="Q2158" s="48" t="s">
        <v>0</v>
      </c>
      <c r="R2158" s="39">
        <f t="shared" ref="R2158" si="51904">SUMPRODUCT(Q2153:Q2157*R2153:R2157)</f>
        <v>0</v>
      </c>
      <c r="S2158" s="46" t="s">
        <v>134</v>
      </c>
      <c r="T2158" s="38">
        <f t="shared" ref="T2158" si="51905">lunchAdjust(S2153:T2157)</f>
        <v>0</v>
      </c>
      <c r="U2158" s="48" t="s">
        <v>0</v>
      </c>
      <c r="V2158" s="39">
        <f t="shared" ref="V2158" si="51906">SUMPRODUCT(U2153:U2157*V2153:V2157)</f>
        <v>0</v>
      </c>
      <c r="W2158" s="46" t="s">
        <v>134</v>
      </c>
      <c r="X2158" s="38">
        <f t="shared" ref="X2158" si="51907">lunchAdjust(W2153:X2157)</f>
        <v>0</v>
      </c>
      <c r="Y2158" s="48" t="s">
        <v>0</v>
      </c>
      <c r="Z2158" s="39">
        <f t="shared" ref="Z2158" si="51908">SUMPRODUCT(Y2153:Y2157*Z2153:Z2157)</f>
        <v>0</v>
      </c>
      <c r="AA2158" s="46" t="s">
        <v>134</v>
      </c>
      <c r="AB2158" s="38">
        <f t="shared" ref="AB2158" si="51909">lunchAdjust(AA2153:AB2157)</f>
        <v>0</v>
      </c>
      <c r="AC2158" s="48" t="s">
        <v>0</v>
      </c>
      <c r="AD2158" s="39">
        <f t="shared" ref="AD2158" si="51910">SUMPRODUCT(AC2153:AC2157*AD2153:AD2157)</f>
        <v>0</v>
      </c>
      <c r="AE2158" s="46" t="s">
        <v>134</v>
      </c>
      <c r="AF2158" s="38">
        <f t="shared" ref="AF2158" si="51911">lunchAdjust(AE2153:AF2157)</f>
        <v>0</v>
      </c>
      <c r="AG2158" s="48" t="s">
        <v>0</v>
      </c>
      <c r="AH2158" s="39">
        <f t="shared" ref="AH2158" si="51912">SUMPRODUCT(AG2153:AG2157*AH2153:AH2157)</f>
        <v>0</v>
      </c>
      <c r="AI2158" s="46" t="s">
        <v>134</v>
      </c>
      <c r="AJ2158" s="38">
        <f t="shared" ref="AJ2158" si="51913">lunchAdjust(AI2153:AJ2157)</f>
        <v>0</v>
      </c>
      <c r="AK2158" s="48" t="s">
        <v>0</v>
      </c>
      <c r="AL2158" s="39">
        <f t="shared" ref="AL2158" si="51914">SUMPRODUCT(AK2153:AK2157*AL2153:AL2157)</f>
        <v>0</v>
      </c>
      <c r="AM2158" s="46" t="s">
        <v>134</v>
      </c>
      <c r="AN2158" s="38">
        <f t="shared" ref="AN2158" si="51915">lunchAdjust(AM2153:AN2157)</f>
        <v>0</v>
      </c>
      <c r="AO2158" s="48" t="s">
        <v>0</v>
      </c>
      <c r="AP2158" s="39">
        <f t="shared" ref="AP2158" si="51916">SUMPRODUCT(AO2153:AO2157*AP2153:AP2157)</f>
        <v>0</v>
      </c>
      <c r="AQ2158" s="46" t="s">
        <v>134</v>
      </c>
      <c r="AR2158" s="38">
        <f t="shared" ref="AR2158" si="51917">lunchAdjust(AQ2153:AR2157)</f>
        <v>0</v>
      </c>
      <c r="AS2158" s="48" t="s">
        <v>0</v>
      </c>
      <c r="AT2158" s="39">
        <f t="shared" ref="AT2158" si="51918">SUMPRODUCT(AS2153:AS2157*AT2153:AT2157)</f>
        <v>0</v>
      </c>
      <c r="AU2158" s="46" t="s">
        <v>134</v>
      </c>
      <c r="AV2158" s="38">
        <f t="shared" ref="AV2158" si="51919">lunchAdjust(AU2153:AV2157)</f>
        <v>0</v>
      </c>
      <c r="AW2158" s="48" t="s">
        <v>0</v>
      </c>
      <c r="AX2158" s="39">
        <f t="shared" ref="AX2158" si="51920">SUMPRODUCT(AW2153:AW2157*AX2153:AX2157)</f>
        <v>0</v>
      </c>
      <c r="AY2158" s="46" t="s">
        <v>134</v>
      </c>
      <c r="AZ2158" s="38">
        <f t="shared" ref="AZ2158" si="51921">lunchAdjust(AY2153:AZ2157)</f>
        <v>0</v>
      </c>
      <c r="BA2158" s="48" t="s">
        <v>0</v>
      </c>
      <c r="BB2158" s="39">
        <f t="shared" ref="BB2158" si="51922">SUMPRODUCT(BA2153:BA2157*BB2153:BB2157)</f>
        <v>0</v>
      </c>
      <c r="BC2158" s="46" t="s">
        <v>134</v>
      </c>
      <c r="BD2158" s="38">
        <f t="shared" ref="BD2158" si="51923">lunchAdjust(BC2153:BD2157)</f>
        <v>0</v>
      </c>
      <c r="BE2158" s="48" t="s">
        <v>0</v>
      </c>
      <c r="BF2158" s="39">
        <f t="shared" ref="BF2158" si="51924">SUMPRODUCT(BE2153:BE2157*BF2153:BF2157)</f>
        <v>0</v>
      </c>
      <c r="BG2158" s="46" t="s">
        <v>134</v>
      </c>
      <c r="BH2158" s="38">
        <f t="shared" ref="BH2158" si="51925">lunchAdjust(BG2153:BH2157)</f>
        <v>0</v>
      </c>
      <c r="BI2158" s="48" t="s">
        <v>0</v>
      </c>
      <c r="BJ2158" s="39">
        <f t="shared" ref="BJ2158" si="51926">SUMPRODUCT(BI2153:BI2157*BJ2153:BJ2157)</f>
        <v>0</v>
      </c>
      <c r="BK2158" s="46" t="s">
        <v>134</v>
      </c>
      <c r="BL2158" s="38">
        <f t="shared" ref="BL2158" si="51927">lunchAdjust(BK2153:BL2157)</f>
        <v>0</v>
      </c>
      <c r="BM2158" s="48" t="s">
        <v>0</v>
      </c>
      <c r="BN2158" s="39">
        <f t="shared" ref="BN2158" si="51928">SUMPRODUCT(BM2153:BM2157*BN2153:BN2157)</f>
        <v>0</v>
      </c>
      <c r="BO2158" s="46" t="s">
        <v>134</v>
      </c>
      <c r="BP2158" s="38">
        <f t="shared" ref="BP2158" si="51929">lunchAdjust(BO2153:BP2157)</f>
        <v>1</v>
      </c>
      <c r="BQ2158" s="48" t="s">
        <v>0</v>
      </c>
      <c r="BR2158" s="39">
        <f t="shared" ref="BR2158" si="51930">SUMPRODUCT(BQ2153:BQ2157*BR2153:BR2157)</f>
        <v>8</v>
      </c>
      <c r="BS2158" s="46" t="s">
        <v>134</v>
      </c>
      <c r="BT2158" s="38">
        <f t="shared" ref="BT2158" si="51931">lunchAdjust(BS2153:BT2157)</f>
        <v>1</v>
      </c>
      <c r="BU2158" s="48" t="s">
        <v>0</v>
      </c>
      <c r="BV2158" s="39">
        <f t="shared" ref="BV2158" si="51932">SUMPRODUCT(BU2153:BU2157*BV2153:BV2157)</f>
        <v>8</v>
      </c>
      <c r="BW2158" s="46" t="s">
        <v>134</v>
      </c>
      <c r="BX2158" s="38">
        <f t="shared" ref="BX2158" si="51933">lunchAdjust(BW2153:BX2157)</f>
        <v>0</v>
      </c>
      <c r="BY2158" s="48" t="s">
        <v>0</v>
      </c>
      <c r="BZ2158" s="39">
        <f t="shared" ref="BZ2158" si="51934">SUMPRODUCT(BY2153:BY2157*BZ2153:BZ2157)</f>
        <v>0</v>
      </c>
      <c r="CA2158" s="46" t="s">
        <v>134</v>
      </c>
      <c r="CB2158" s="38">
        <f t="shared" ref="CB2158" si="51935">lunchAdjust(CA2153:CB2157)</f>
        <v>0</v>
      </c>
      <c r="CC2158" s="48" t="s">
        <v>0</v>
      </c>
      <c r="CD2158" s="39">
        <f t="shared" ref="CD2158" si="51936">SUMPRODUCT(CC2153:CC2157*CD2153:CD2157)</f>
        <v>0</v>
      </c>
      <c r="CE2158" s="46" t="s">
        <v>134</v>
      </c>
      <c r="CF2158" s="38">
        <f t="shared" ref="CF2158" si="51937">lunchAdjust(CE2153:CF2157)</f>
        <v>0</v>
      </c>
      <c r="CG2158" s="48" t="s">
        <v>0</v>
      </c>
      <c r="CH2158" s="39">
        <f t="shared" ref="CH2158" si="51938">SUMPRODUCT(CG2153:CG2157*CH2153:CH2157)</f>
        <v>0</v>
      </c>
    </row>
    <row r="2159" spans="1:86" ht="15.75" thickBot="1" x14ac:dyDescent="0.3">
      <c r="A2159" s="58" t="s">
        <v>121</v>
      </c>
      <c r="B2159" s="59">
        <f t="shared" ref="B2159" ca="1" si="51939">roleHours(G2153:CH2159, "OUT")</f>
        <v>0</v>
      </c>
      <c r="C2159" s="54" t="s">
        <v>137</v>
      </c>
      <c r="D2159" s="22">
        <f t="shared" ref="D2159" ca="1" si="51940">roleHours(G2153:CH2159, "PTO")</f>
        <v>0</v>
      </c>
      <c r="E2159" s="23">
        <f t="shared" ref="E2159" ca="1" si="51941">E2158-B2154</f>
        <v>47.2</v>
      </c>
      <c r="F2159" s="52"/>
      <c r="G2159" s="47" t="s">
        <v>39</v>
      </c>
      <c r="H2159" s="40">
        <f t="shared" si="51769"/>
        <v>0</v>
      </c>
      <c r="I2159" s="49" t="s">
        <v>135</v>
      </c>
      <c r="J2159" s="41">
        <f t="shared" ref="J2159" si="51942">J2158*G$4</f>
        <v>0</v>
      </c>
      <c r="K2159" s="47" t="s">
        <v>39</v>
      </c>
      <c r="L2159" s="40">
        <f t="shared" ref="L2159" si="51943">SUMPRODUCT(M2153:M2157*(L2153:L2157="PTO"))+SUMPRODUCT(M2153:M2157*(L2153:L2157="HOL"))</f>
        <v>0</v>
      </c>
      <c r="M2159" s="49" t="s">
        <v>135</v>
      </c>
      <c r="N2159" s="41">
        <f t="shared" ref="N2159" si="51944">N2158*K$4</f>
        <v>0</v>
      </c>
      <c r="O2159" s="47" t="s">
        <v>39</v>
      </c>
      <c r="P2159" s="40">
        <f t="shared" ref="P2159" si="51945">SUMPRODUCT(Q2153:Q2157*(P2153:P2157="PTO"))+SUMPRODUCT(Q2153:Q2157*(P2153:P2157="HOL"))</f>
        <v>0</v>
      </c>
      <c r="Q2159" s="49" t="s">
        <v>135</v>
      </c>
      <c r="R2159" s="41">
        <f t="shared" ref="R2159" si="51946">R2158*O$4</f>
        <v>0</v>
      </c>
      <c r="S2159" s="47" t="s">
        <v>39</v>
      </c>
      <c r="T2159" s="40">
        <f t="shared" ref="T2159" si="51947">SUMPRODUCT(U2153:U2157*(T2153:T2157="PTO"))+SUMPRODUCT(U2153:U2157*(T2153:T2157="HOL"))</f>
        <v>0</v>
      </c>
      <c r="U2159" s="49" t="s">
        <v>135</v>
      </c>
      <c r="V2159" s="41">
        <f t="shared" ref="V2159" si="51948">V2158*S$4</f>
        <v>0</v>
      </c>
      <c r="W2159" s="47" t="s">
        <v>39</v>
      </c>
      <c r="X2159" s="40">
        <f t="shared" ref="X2159" si="51949">SUMPRODUCT(Y2153:Y2157*(X2153:X2157="PTO"))+SUMPRODUCT(Y2153:Y2157*(X2153:X2157="HOL"))</f>
        <v>0</v>
      </c>
      <c r="Y2159" s="49" t="s">
        <v>135</v>
      </c>
      <c r="Z2159" s="41">
        <f t="shared" ref="Z2159" si="51950">Z2158*W$4</f>
        <v>0</v>
      </c>
      <c r="AA2159" s="47" t="s">
        <v>39</v>
      </c>
      <c r="AB2159" s="40">
        <f t="shared" ref="AB2159" si="51951">SUMPRODUCT(AC2153:AC2157*(AB2153:AB2157="PTO"))+SUMPRODUCT(AC2153:AC2157*(AB2153:AB2157="HOL"))</f>
        <v>0</v>
      </c>
      <c r="AC2159" s="49" t="s">
        <v>135</v>
      </c>
      <c r="AD2159" s="41">
        <f t="shared" ref="AD2159" si="51952">AD2158*AA$4</f>
        <v>0</v>
      </c>
      <c r="AE2159" s="47" t="s">
        <v>39</v>
      </c>
      <c r="AF2159" s="40">
        <f t="shared" ref="AF2159" si="51953">SUMPRODUCT(AG2153:AG2157*(AF2153:AF2157="PTO"))+SUMPRODUCT(AG2153:AG2157*(AF2153:AF2157="HOL"))</f>
        <v>0</v>
      </c>
      <c r="AG2159" s="49" t="s">
        <v>135</v>
      </c>
      <c r="AH2159" s="41">
        <f t="shared" ref="AH2159" si="51954">AH2158*AE$4</f>
        <v>0</v>
      </c>
      <c r="AI2159" s="47" t="s">
        <v>39</v>
      </c>
      <c r="AJ2159" s="40">
        <f t="shared" ref="AJ2159" si="51955">SUMPRODUCT(AK2153:AK2157*(AJ2153:AJ2157="PTO"))+SUMPRODUCT(AK2153:AK2157*(AJ2153:AJ2157="HOL"))</f>
        <v>0</v>
      </c>
      <c r="AK2159" s="49" t="s">
        <v>135</v>
      </c>
      <c r="AL2159" s="41">
        <f>AL2158*AI$4</f>
        <v>0</v>
      </c>
      <c r="AM2159" s="47" t="s">
        <v>39</v>
      </c>
      <c r="AN2159" s="40">
        <f t="shared" ref="AN2159" si="51956">SUMPRODUCT(AO2153:AO2157*(AN2153:AN2157="PTO"))+SUMPRODUCT(AO2153:AO2157*(AN2153:AN2157="HOL"))</f>
        <v>0</v>
      </c>
      <c r="AO2159" s="49" t="s">
        <v>135</v>
      </c>
      <c r="AP2159" s="41">
        <f t="shared" ref="AP2159" si="51957">AP2158*AM$4</f>
        <v>0</v>
      </c>
      <c r="AQ2159" s="47" t="s">
        <v>39</v>
      </c>
      <c r="AR2159" s="40">
        <f t="shared" ref="AR2159" si="51958">SUMPRODUCT(AS2153:AS2157*(AR2153:AR2157="PTO"))+SUMPRODUCT(AS2153:AS2157*(AR2153:AR2157="HOL"))</f>
        <v>0</v>
      </c>
      <c r="AS2159" s="49" t="s">
        <v>135</v>
      </c>
      <c r="AT2159" s="41">
        <f t="shared" ref="AT2159" si="51959">AT2158*AQ$4</f>
        <v>0</v>
      </c>
      <c r="AU2159" s="47" t="s">
        <v>39</v>
      </c>
      <c r="AV2159" s="40">
        <f t="shared" ref="AV2159" si="51960">SUMPRODUCT(AW2153:AW2157*(AV2153:AV2157="PTO"))+SUMPRODUCT(AW2153:AW2157*(AV2153:AV2157="HOL"))</f>
        <v>0</v>
      </c>
      <c r="AW2159" s="49" t="s">
        <v>135</v>
      </c>
      <c r="AX2159" s="41">
        <f>AX2158*AU$4</f>
        <v>0</v>
      </c>
      <c r="AY2159" s="47" t="s">
        <v>39</v>
      </c>
      <c r="AZ2159" s="40">
        <f t="shared" ref="AZ2159" si="51961">SUMPRODUCT(BA2153:BA2157*(AZ2153:AZ2157="PTO"))+SUMPRODUCT(BA2153:BA2157*(AZ2153:AZ2157="HOL"))</f>
        <v>0</v>
      </c>
      <c r="BA2159" s="49" t="s">
        <v>135</v>
      </c>
      <c r="BB2159" s="41">
        <f>BB2158*AY$4</f>
        <v>0</v>
      </c>
      <c r="BC2159" s="47" t="s">
        <v>39</v>
      </c>
      <c r="BD2159" s="40">
        <f t="shared" ref="BD2159" si="51962">SUMPRODUCT(BE2153:BE2157*(BD2153:BD2157="PTO"))+SUMPRODUCT(BE2153:BE2157*(BD2153:BD2157="HOL"))</f>
        <v>0</v>
      </c>
      <c r="BE2159" s="49" t="s">
        <v>135</v>
      </c>
      <c r="BF2159" s="41">
        <f>BF2158*BC$4</f>
        <v>0</v>
      </c>
      <c r="BG2159" s="47" t="s">
        <v>39</v>
      </c>
      <c r="BH2159" s="40">
        <f t="shared" ref="BH2159" si="51963">SUMPRODUCT(BI2153:BI2157*(BH2153:BH2157="PTO"))+SUMPRODUCT(BI2153:BI2157*(BH2153:BH2157="HOL"))</f>
        <v>0</v>
      </c>
      <c r="BI2159" s="49" t="s">
        <v>135</v>
      </c>
      <c r="BJ2159" s="41">
        <f>BJ2158*BG$4</f>
        <v>0</v>
      </c>
      <c r="BK2159" s="47" t="s">
        <v>39</v>
      </c>
      <c r="BL2159" s="40">
        <f t="shared" ref="BL2159" si="51964">SUMPRODUCT(BM2153:BM2157*(BL2153:BL2157="PTO"))+SUMPRODUCT(BM2153:BM2157*(BL2153:BL2157="HOL"))</f>
        <v>0</v>
      </c>
      <c r="BM2159" s="49" t="s">
        <v>135</v>
      </c>
      <c r="BN2159" s="41">
        <f>BN2158*BK$4</f>
        <v>0</v>
      </c>
      <c r="BO2159" s="47" t="s">
        <v>39</v>
      </c>
      <c r="BP2159" s="40">
        <f t="shared" ref="BP2159" si="51965">SUMPRODUCT(BQ2153:BQ2157*(BP2153:BP2157="PTO"))+SUMPRODUCT(BQ2153:BQ2157*(BP2153:BP2157="HOL"))</f>
        <v>0</v>
      </c>
      <c r="BQ2159" s="49" t="s">
        <v>135</v>
      </c>
      <c r="BR2159" s="41">
        <f t="shared" ref="BR2159" si="51966">BR2158*BO$4</f>
        <v>8</v>
      </c>
      <c r="BS2159" s="47" t="s">
        <v>39</v>
      </c>
      <c r="BT2159" s="40">
        <f t="shared" ref="BT2159" si="51967">SUMPRODUCT(BU2153:BU2157*(BT2153:BT2157="PTO"))+SUMPRODUCT(BU2153:BU2157*(BT2153:BT2157="HOL"))</f>
        <v>0</v>
      </c>
      <c r="BU2159" s="49" t="s">
        <v>135</v>
      </c>
      <c r="BV2159" s="41">
        <f t="shared" ref="BV2159" si="51968">BV2158*BS$4</f>
        <v>8</v>
      </c>
      <c r="BW2159" s="47" t="s">
        <v>39</v>
      </c>
      <c r="BX2159" s="40">
        <f t="shared" ref="BX2159" si="51969">SUMPRODUCT(BY2153:BY2157*(BX2153:BX2157="PTO"))+SUMPRODUCT(BY2153:BY2157*(BX2153:BX2157="HOL"))</f>
        <v>0</v>
      </c>
      <c r="BY2159" s="49" t="s">
        <v>135</v>
      </c>
      <c r="BZ2159" s="41">
        <f t="shared" ref="BZ2159" si="51970">BZ2158*BW$4</f>
        <v>0</v>
      </c>
      <c r="CA2159" s="47" t="s">
        <v>39</v>
      </c>
      <c r="CB2159" s="40">
        <f t="shared" ref="CB2159" si="51971">SUMPRODUCT(CC2153:CC2157*(CB2153:CB2157="PTO"))+SUMPRODUCT(CC2153:CC2157*(CB2153:CB2157="HOL"))</f>
        <v>0</v>
      </c>
      <c r="CC2159" s="49" t="s">
        <v>135</v>
      </c>
      <c r="CD2159" s="41">
        <f t="shared" ref="CD2159" si="51972">CD2158*CA$4</f>
        <v>0</v>
      </c>
      <c r="CE2159" s="47" t="s">
        <v>39</v>
      </c>
      <c r="CF2159" s="40">
        <f t="shared" ref="CF2159" si="51973">SUMPRODUCT(CG2153:CG2157*(CF2153:CF2157="PTO"))+SUMPRODUCT(CG2153:CG2157*(CF2153:CF2157="HOL"))</f>
        <v>0</v>
      </c>
      <c r="CG2159" s="49" t="s">
        <v>135</v>
      </c>
      <c r="CH2159" s="41">
        <f t="shared" ref="CH2159" si="51974">CH2158*CE$4</f>
        <v>0</v>
      </c>
    </row>
    <row r="2160" spans="1:86" x14ac:dyDescent="0.25">
      <c r="A2160" s="70" t="s">
        <v>133</v>
      </c>
      <c r="B2160" s="71">
        <f t="shared" ref="B2160" ca="1" si="51975">D2160-B2161</f>
        <v>0</v>
      </c>
      <c r="C2160" s="72" t="s">
        <v>122</v>
      </c>
      <c r="D2160" s="71">
        <f>IFERROR(INDEX(Holidays[FTE], MATCH(Entry!E2160, Holidays[Date], 0)), 1)*8*INDEX(FTEguide[[1]:[12]], MATCH(Entry!E2161, FTEguide[Weekday], 0), IF(Entry!E2163&gt;0, Entry!E2163, MONTH(Entry!E2160)))</f>
        <v>0</v>
      </c>
      <c r="E2160" s="60">
        <f t="shared" si="51286"/>
        <v>44136</v>
      </c>
      <c r="F2160" s="50" t="s">
        <v>128</v>
      </c>
      <c r="G2160" s="34"/>
      <c r="H2160" s="35"/>
      <c r="I2160" s="42">
        <f t="shared" ref="I2160" si="51976">parseTime(G2160)-(H2165=INT(RIGHT($F2160, 1)))</f>
        <v>0</v>
      </c>
      <c r="J2160" s="43">
        <f t="shared" ref="J2160:J2164" si="51977">isClocked(H2160)</f>
        <v>0</v>
      </c>
      <c r="K2160" s="34"/>
      <c r="L2160" s="35"/>
      <c r="M2160" s="42">
        <f t="shared" ref="M2160" si="51978">parseTime(K2160)-(L2165=INT(RIGHT($F2160, 1)))</f>
        <v>0</v>
      </c>
      <c r="N2160" s="43">
        <f t="shared" ref="N2160:N2164" si="51979">isClocked(L2160)</f>
        <v>0</v>
      </c>
      <c r="O2160" s="34"/>
      <c r="P2160" s="35"/>
      <c r="Q2160" s="42">
        <f t="shared" ref="Q2160" si="51980">parseTime(O2160)-(P2165=INT(RIGHT($F2160, 1)))</f>
        <v>0</v>
      </c>
      <c r="R2160" s="43">
        <f t="shared" ref="R2160:R2164" si="51981">isClocked(P2160)</f>
        <v>0</v>
      </c>
      <c r="S2160" s="34"/>
      <c r="T2160" s="35"/>
      <c r="U2160" s="42">
        <f t="shared" ref="U2160" si="51982">parseTime(S2160)-(T2165=INT(RIGHT($F2160, 1)))</f>
        <v>0</v>
      </c>
      <c r="V2160" s="43">
        <f t="shared" ref="V2160:V2164" si="51983">isClocked(T2160)</f>
        <v>0</v>
      </c>
      <c r="W2160" s="34"/>
      <c r="X2160" s="35"/>
      <c r="Y2160" s="42">
        <f t="shared" ref="Y2160" si="51984">parseTime(W2160)-(X2165=INT(RIGHT($F2160, 1)))</f>
        <v>0</v>
      </c>
      <c r="Z2160" s="43">
        <f t="shared" ref="Z2160:Z2164" si="51985">isClocked(X2160)</f>
        <v>0</v>
      </c>
      <c r="AA2160" s="34"/>
      <c r="AB2160" s="35"/>
      <c r="AC2160" s="42">
        <f t="shared" ref="AC2160" si="51986">parseTime(AA2160)-(AB2165=INT(RIGHT($F2160, 1)))</f>
        <v>0</v>
      </c>
      <c r="AD2160" s="43">
        <f t="shared" ref="AD2160:AD2164" si="51987">isClocked(AB2160)</f>
        <v>0</v>
      </c>
      <c r="AE2160" s="34"/>
      <c r="AF2160" s="35"/>
      <c r="AG2160" s="42">
        <f t="shared" ref="AG2160" si="51988">parseTime(AE2160)-(AF2165=INT(RIGHT($F2160, 1)))</f>
        <v>0</v>
      </c>
      <c r="AH2160" s="43">
        <f t="shared" ref="AH2160:AH2164" si="51989">isClocked(AF2160)</f>
        <v>0</v>
      </c>
      <c r="AI2160" s="34"/>
      <c r="AJ2160" s="35"/>
      <c r="AK2160" s="42">
        <f>parseTime(AI2160)-(AJ2165=INT(RIGHT($F2160, 1)))</f>
        <v>0</v>
      </c>
      <c r="AL2160" s="43">
        <f t="shared" ref="AL2160:AL2164" si="51990">isClocked(AJ2160)</f>
        <v>0</v>
      </c>
      <c r="AM2160" s="34"/>
      <c r="AN2160" s="35"/>
      <c r="AO2160" s="42">
        <f t="shared" ref="AO2160" si="51991">parseTime(AM2160)-(AN2165=INT(RIGHT($F2160, 1)))</f>
        <v>0</v>
      </c>
      <c r="AP2160" s="43">
        <f t="shared" ref="AP2160:AP2164" si="51992">isClocked(AN2160)</f>
        <v>0</v>
      </c>
      <c r="AQ2160" s="34"/>
      <c r="AR2160" s="35"/>
      <c r="AS2160" s="42">
        <f t="shared" ref="AS2160" si="51993">parseTime(AQ2160)-(AR2165=INT(RIGHT($F2160, 1)))</f>
        <v>0</v>
      </c>
      <c r="AT2160" s="43">
        <f t="shared" ref="AT2160:AT2164" si="51994">isClocked(AR2160)</f>
        <v>0</v>
      </c>
      <c r="AU2160" s="34"/>
      <c r="AV2160" s="35"/>
      <c r="AW2160" s="42">
        <f>parseTime(AU2160)-(AV2165=INT(RIGHT($F2160, 1)))</f>
        <v>0</v>
      </c>
      <c r="AX2160" s="43">
        <f t="shared" ref="AX2160:AX2164" si="51995">isClocked(AV2160)</f>
        <v>0</v>
      </c>
      <c r="AY2160" s="34"/>
      <c r="AZ2160" s="35"/>
      <c r="BA2160" s="42">
        <f>parseTime(AY2160)-(AZ2165=INT(RIGHT($F2160, 1)))</f>
        <v>0</v>
      </c>
      <c r="BB2160" s="43">
        <f t="shared" ref="BB2160:BB2164" si="51996">isClocked(AZ2160)</f>
        <v>0</v>
      </c>
      <c r="BC2160" s="34"/>
      <c r="BD2160" s="35"/>
      <c r="BE2160" s="42">
        <f>parseTime(BC2160)-(BD2165=INT(RIGHT($F2160, 1)))</f>
        <v>0</v>
      </c>
      <c r="BF2160" s="43">
        <f t="shared" ref="BF2160:BF2164" si="51997">isClocked(BD2160)</f>
        <v>0</v>
      </c>
      <c r="BG2160" s="34"/>
      <c r="BH2160" s="35"/>
      <c r="BI2160" s="42">
        <f>parseTime(BG2160)-(BH2165=INT(RIGHT($F2160, 1)))</f>
        <v>0</v>
      </c>
      <c r="BJ2160" s="43">
        <f t="shared" ref="BJ2160:BJ2164" si="51998">isClocked(BH2160)</f>
        <v>0</v>
      </c>
      <c r="BK2160" s="34"/>
      <c r="BL2160" s="35"/>
      <c r="BM2160" s="42">
        <f>parseTime(BK2160)-(BL2165=INT(RIGHT($F2160, 1)))</f>
        <v>0</v>
      </c>
      <c r="BN2160" s="43">
        <f t="shared" ref="BN2160:BN2164" si="51999">isClocked(BL2160)</f>
        <v>0</v>
      </c>
      <c r="BO2160" s="34"/>
      <c r="BP2160" s="35"/>
      <c r="BQ2160" s="42">
        <f t="shared" ref="BQ2160" si="52000">parseTime(BO2160)-(BP2165=INT(RIGHT($F2160, 1)))</f>
        <v>0</v>
      </c>
      <c r="BR2160" s="43">
        <f t="shared" ref="BR2160:BR2164" si="52001">isClocked(BP2160)</f>
        <v>0</v>
      </c>
      <c r="BS2160" s="34"/>
      <c r="BT2160" s="35"/>
      <c r="BU2160" s="42">
        <f t="shared" ref="BU2160" si="52002">parseTime(BS2160)-(BT2165=INT(RIGHT($F2160, 1)))</f>
        <v>0</v>
      </c>
      <c r="BV2160" s="43">
        <f t="shared" ref="BV2160:BV2164" si="52003">isClocked(BT2160)</f>
        <v>0</v>
      </c>
      <c r="BW2160" s="34"/>
      <c r="BX2160" s="35"/>
      <c r="BY2160" s="42">
        <f t="shared" ref="BY2160" si="52004">parseTime(BW2160)-(BX2165=INT(RIGHT($F2160, 1)))</f>
        <v>0</v>
      </c>
      <c r="BZ2160" s="43">
        <f t="shared" ref="BZ2160:BZ2164" si="52005">isClocked(BX2160)</f>
        <v>0</v>
      </c>
      <c r="CA2160" s="34"/>
      <c r="CB2160" s="35"/>
      <c r="CC2160" s="42">
        <f t="shared" ref="CC2160" si="52006">parseTime(CA2160)-(CB2165=INT(RIGHT($F2160, 1)))</f>
        <v>0</v>
      </c>
      <c r="CD2160" s="43">
        <f t="shared" ref="CD2160:CD2164" si="52007">isClocked(CB2160)</f>
        <v>0</v>
      </c>
      <c r="CE2160" s="34"/>
      <c r="CF2160" s="35"/>
      <c r="CG2160" s="42">
        <f t="shared" ref="CG2160" si="52008">parseTime(CE2160)-(CF2165=INT(RIGHT($F2160, 1)))</f>
        <v>0</v>
      </c>
      <c r="CH2160" s="43">
        <f t="shared" ref="CH2160:CH2164" si="52009">isClocked(CF2160)</f>
        <v>0</v>
      </c>
    </row>
    <row r="2161" spans="1:86" x14ac:dyDescent="0.25">
      <c r="A2161" s="56" t="s">
        <v>0</v>
      </c>
      <c r="B2161" s="57">
        <f t="shared" ca="1" si="50802"/>
        <v>0</v>
      </c>
      <c r="C2161" s="14" t="s">
        <v>252</v>
      </c>
      <c r="D2161" s="14">
        <f t="shared" ref="D2161:D2224" si="52010">(E2164+(E2163/2))*8-0.5</f>
        <v>53.7</v>
      </c>
      <c r="E2161" s="55" t="str">
        <f t="shared" si="50803"/>
        <v>Sunday</v>
      </c>
      <c r="F2161" s="51" t="s">
        <v>129</v>
      </c>
      <c r="G2161" s="36"/>
      <c r="H2161" s="37"/>
      <c r="I2161" s="44">
        <f t="shared" ref="I2161" si="52011">parseTime(G2161)-(H2165=INT(RIGHT($F2161, 1)))</f>
        <v>0</v>
      </c>
      <c r="J2161" s="45">
        <f t="shared" si="51977"/>
        <v>0</v>
      </c>
      <c r="K2161" s="36"/>
      <c r="L2161" s="37"/>
      <c r="M2161" s="44">
        <f t="shared" ref="M2161" si="52012">parseTime(K2161)-(L2165=INT(RIGHT($F2161, 1)))</f>
        <v>0</v>
      </c>
      <c r="N2161" s="45">
        <f t="shared" si="51979"/>
        <v>0</v>
      </c>
      <c r="O2161" s="36"/>
      <c r="P2161" s="37"/>
      <c r="Q2161" s="44">
        <f t="shared" ref="Q2161" si="52013">parseTime(O2161)-(P2165=INT(RIGHT($F2161, 1)))</f>
        <v>0</v>
      </c>
      <c r="R2161" s="45">
        <f t="shared" si="51981"/>
        <v>0</v>
      </c>
      <c r="S2161" s="36"/>
      <c r="T2161" s="37"/>
      <c r="U2161" s="44">
        <f t="shared" ref="U2161" si="52014">parseTime(S2161)-(T2165=INT(RIGHT($F2161, 1)))</f>
        <v>0</v>
      </c>
      <c r="V2161" s="45">
        <f t="shared" si="51983"/>
        <v>0</v>
      </c>
      <c r="W2161" s="36"/>
      <c r="X2161" s="37"/>
      <c r="Y2161" s="44">
        <f t="shared" ref="Y2161" si="52015">parseTime(W2161)-(X2165=INT(RIGHT($F2161, 1)))</f>
        <v>0</v>
      </c>
      <c r="Z2161" s="45">
        <f t="shared" si="51985"/>
        <v>0</v>
      </c>
      <c r="AA2161" s="36"/>
      <c r="AB2161" s="37"/>
      <c r="AC2161" s="44">
        <f t="shared" ref="AC2161" si="52016">parseTime(AA2161)-(AB2165=INT(RIGHT($F2161, 1)))</f>
        <v>0</v>
      </c>
      <c r="AD2161" s="45">
        <f t="shared" si="51987"/>
        <v>0</v>
      </c>
      <c r="AE2161" s="36"/>
      <c r="AF2161" s="37"/>
      <c r="AG2161" s="44">
        <f t="shared" ref="AG2161" si="52017">parseTime(AE2161)-(AF2165=INT(RIGHT($F2161, 1)))</f>
        <v>0</v>
      </c>
      <c r="AH2161" s="45">
        <f t="shared" si="51989"/>
        <v>0</v>
      </c>
      <c r="AI2161" s="36"/>
      <c r="AJ2161" s="37"/>
      <c r="AK2161" s="44">
        <f>parseTime(AI2161)-(AJ2165=INT(RIGHT($F2161, 1)))</f>
        <v>0</v>
      </c>
      <c r="AL2161" s="45">
        <f t="shared" si="51990"/>
        <v>0</v>
      </c>
      <c r="AM2161" s="36"/>
      <c r="AN2161" s="37"/>
      <c r="AO2161" s="44">
        <f t="shared" ref="AO2161" si="52018">parseTime(AM2161)-(AN2165=INT(RIGHT($F2161, 1)))</f>
        <v>0</v>
      </c>
      <c r="AP2161" s="45">
        <f t="shared" si="51992"/>
        <v>0</v>
      </c>
      <c r="AQ2161" s="36"/>
      <c r="AR2161" s="37"/>
      <c r="AS2161" s="44">
        <f t="shared" ref="AS2161" si="52019">parseTime(AQ2161)-(AR2165=INT(RIGHT($F2161, 1)))</f>
        <v>0</v>
      </c>
      <c r="AT2161" s="45">
        <f t="shared" si="51994"/>
        <v>0</v>
      </c>
      <c r="AU2161" s="36"/>
      <c r="AV2161" s="37"/>
      <c r="AW2161" s="44">
        <f>parseTime(AU2161)-(AV2165=INT(RIGHT($F2161, 1)))</f>
        <v>0</v>
      </c>
      <c r="AX2161" s="45">
        <f t="shared" si="51995"/>
        <v>0</v>
      </c>
      <c r="AY2161" s="36"/>
      <c r="AZ2161" s="37"/>
      <c r="BA2161" s="44">
        <f>parseTime(AY2161)-(AZ2165=INT(RIGHT($F2161, 1)))</f>
        <v>0</v>
      </c>
      <c r="BB2161" s="45">
        <f t="shared" si="51996"/>
        <v>0</v>
      </c>
      <c r="BC2161" s="36"/>
      <c r="BD2161" s="37"/>
      <c r="BE2161" s="44">
        <f>parseTime(BC2161)-(BD2165=INT(RIGHT($F2161, 1)))</f>
        <v>0</v>
      </c>
      <c r="BF2161" s="45">
        <f t="shared" si="51997"/>
        <v>0</v>
      </c>
      <c r="BG2161" s="36"/>
      <c r="BH2161" s="37"/>
      <c r="BI2161" s="44">
        <f>parseTime(BG2161)-(BH2165=INT(RIGHT($F2161, 1)))</f>
        <v>0</v>
      </c>
      <c r="BJ2161" s="45">
        <f t="shared" si="51998"/>
        <v>0</v>
      </c>
      <c r="BK2161" s="36"/>
      <c r="BL2161" s="37"/>
      <c r="BM2161" s="44">
        <f>parseTime(BK2161)-(BL2165=INT(RIGHT($F2161, 1)))</f>
        <v>0</v>
      </c>
      <c r="BN2161" s="45">
        <f t="shared" si="51999"/>
        <v>0</v>
      </c>
      <c r="BO2161" s="36"/>
      <c r="BP2161" s="37"/>
      <c r="BQ2161" s="44">
        <f t="shared" ref="BQ2161" si="52020">parseTime(BO2161)-(BP2165=INT(RIGHT($F2161, 1)))</f>
        <v>0</v>
      </c>
      <c r="BR2161" s="45">
        <f t="shared" si="52001"/>
        <v>0</v>
      </c>
      <c r="BS2161" s="36"/>
      <c r="BT2161" s="37"/>
      <c r="BU2161" s="44">
        <f t="shared" ref="BU2161" si="52021">parseTime(BS2161)-(BT2165=INT(RIGHT($F2161, 1)))</f>
        <v>0</v>
      </c>
      <c r="BV2161" s="45">
        <f t="shared" si="52003"/>
        <v>0</v>
      </c>
      <c r="BW2161" s="36"/>
      <c r="BX2161" s="37"/>
      <c r="BY2161" s="44">
        <f t="shared" ref="BY2161" si="52022">parseTime(BW2161)-(BX2165=INT(RIGHT($F2161, 1)))</f>
        <v>0</v>
      </c>
      <c r="BZ2161" s="45">
        <f t="shared" si="52005"/>
        <v>0</v>
      </c>
      <c r="CA2161" s="36"/>
      <c r="CB2161" s="37"/>
      <c r="CC2161" s="44">
        <f t="shared" ref="CC2161" si="52023">parseTime(CA2161)-(CB2165=INT(RIGHT($F2161, 1)))</f>
        <v>0</v>
      </c>
      <c r="CD2161" s="45">
        <f t="shared" si="52007"/>
        <v>0</v>
      </c>
      <c r="CE2161" s="36"/>
      <c r="CF2161" s="37"/>
      <c r="CG2161" s="44">
        <f t="shared" ref="CG2161" si="52024">parseTime(CE2161)-(CF2165=INT(RIGHT($F2161, 1)))</f>
        <v>0</v>
      </c>
      <c r="CH2161" s="45">
        <f t="shared" si="52009"/>
        <v>0</v>
      </c>
    </row>
    <row r="2162" spans="1:86" x14ac:dyDescent="0.25">
      <c r="A2162" s="56" t="s">
        <v>117</v>
      </c>
      <c r="B2162" s="57">
        <f t="shared" ref="B2162" ca="1" si="52025">roleHours(G2160:CH2166, "MFD")</f>
        <v>0</v>
      </c>
      <c r="C2162" s="14">
        <f t="shared" ref="C2162:C2165" ca="1" si="52026">B2162/8</f>
        <v>0</v>
      </c>
      <c r="D2162" s="14">
        <f t="shared" ref="D2162" ca="1" si="52027">B2161-D2161</f>
        <v>-53.7</v>
      </c>
      <c r="E2162" s="20" t="s">
        <v>127</v>
      </c>
      <c r="F2162" s="51" t="s">
        <v>130</v>
      </c>
      <c r="G2162" s="36"/>
      <c r="H2162" s="37"/>
      <c r="I2162" s="44">
        <f t="shared" ref="I2162" si="52028">parseTime(G2162)-(H2165=INT(RIGHT($F2162, 1)))</f>
        <v>0</v>
      </c>
      <c r="J2162" s="45">
        <f t="shared" si="51977"/>
        <v>0</v>
      </c>
      <c r="K2162" s="36"/>
      <c r="L2162" s="37"/>
      <c r="M2162" s="44">
        <f t="shared" ref="M2162" si="52029">parseTime(K2162)-(L2165=INT(RIGHT($F2162, 1)))</f>
        <v>0</v>
      </c>
      <c r="N2162" s="45">
        <f t="shared" si="51979"/>
        <v>0</v>
      </c>
      <c r="O2162" s="36"/>
      <c r="P2162" s="37"/>
      <c r="Q2162" s="44">
        <f t="shared" ref="Q2162" si="52030">parseTime(O2162)-(P2165=INT(RIGHT($F2162, 1)))</f>
        <v>0</v>
      </c>
      <c r="R2162" s="45">
        <f t="shared" si="51981"/>
        <v>0</v>
      </c>
      <c r="S2162" s="36"/>
      <c r="T2162" s="37"/>
      <c r="U2162" s="44">
        <f t="shared" ref="U2162" si="52031">parseTime(S2162)-(T2165=INT(RIGHT($F2162, 1)))</f>
        <v>0</v>
      </c>
      <c r="V2162" s="45">
        <f t="shared" si="51983"/>
        <v>0</v>
      </c>
      <c r="W2162" s="36"/>
      <c r="X2162" s="37"/>
      <c r="Y2162" s="44">
        <f t="shared" ref="Y2162" si="52032">parseTime(W2162)-(X2165=INT(RIGHT($F2162, 1)))</f>
        <v>0</v>
      </c>
      <c r="Z2162" s="45">
        <f t="shared" si="51985"/>
        <v>0</v>
      </c>
      <c r="AA2162" s="36"/>
      <c r="AB2162" s="37"/>
      <c r="AC2162" s="44">
        <f t="shared" ref="AC2162" si="52033">parseTime(AA2162)-(AB2165=INT(RIGHT($F2162, 1)))</f>
        <v>0</v>
      </c>
      <c r="AD2162" s="45">
        <f t="shared" si="51987"/>
        <v>0</v>
      </c>
      <c r="AE2162" s="36"/>
      <c r="AF2162" s="37"/>
      <c r="AG2162" s="44">
        <f t="shared" ref="AG2162" si="52034">parseTime(AE2162)-(AF2165=INT(RIGHT($F2162, 1)))</f>
        <v>0</v>
      </c>
      <c r="AH2162" s="45">
        <f t="shared" si="51989"/>
        <v>0</v>
      </c>
      <c r="AI2162" s="36"/>
      <c r="AJ2162" s="37"/>
      <c r="AK2162" s="44">
        <f>parseTime(AI2162)-(AJ2165=INT(RIGHT($F2162, 1)))</f>
        <v>0</v>
      </c>
      <c r="AL2162" s="45">
        <f t="shared" si="51990"/>
        <v>0</v>
      </c>
      <c r="AM2162" s="36"/>
      <c r="AN2162" s="37"/>
      <c r="AO2162" s="44">
        <f t="shared" ref="AO2162" si="52035">parseTime(AM2162)-(AN2165=INT(RIGHT($F2162, 1)))</f>
        <v>0</v>
      </c>
      <c r="AP2162" s="45">
        <f t="shared" si="51992"/>
        <v>0</v>
      </c>
      <c r="AQ2162" s="36"/>
      <c r="AR2162" s="37"/>
      <c r="AS2162" s="44">
        <f t="shared" ref="AS2162" si="52036">parseTime(AQ2162)-(AR2165=INT(RIGHT($F2162, 1)))</f>
        <v>0</v>
      </c>
      <c r="AT2162" s="45">
        <f t="shared" si="51994"/>
        <v>0</v>
      </c>
      <c r="AU2162" s="36"/>
      <c r="AV2162" s="37"/>
      <c r="AW2162" s="44">
        <f>parseTime(AU2162)-(AV2165=INT(RIGHT($F2162, 1)))</f>
        <v>0</v>
      </c>
      <c r="AX2162" s="45">
        <f t="shared" si="51995"/>
        <v>0</v>
      </c>
      <c r="AY2162" s="36"/>
      <c r="AZ2162" s="37"/>
      <c r="BA2162" s="44">
        <f>parseTime(AY2162)-(AZ2165=INT(RIGHT($F2162, 1)))</f>
        <v>0</v>
      </c>
      <c r="BB2162" s="45">
        <f t="shared" si="51996"/>
        <v>0</v>
      </c>
      <c r="BC2162" s="36"/>
      <c r="BD2162" s="37"/>
      <c r="BE2162" s="44">
        <f>parseTime(BC2162)-(BD2165=INT(RIGHT($F2162, 1)))</f>
        <v>0</v>
      </c>
      <c r="BF2162" s="45">
        <f t="shared" si="51997"/>
        <v>0</v>
      </c>
      <c r="BG2162" s="36"/>
      <c r="BH2162" s="37"/>
      <c r="BI2162" s="44">
        <f>parseTime(BG2162)-(BH2165=INT(RIGHT($F2162, 1)))</f>
        <v>0</v>
      </c>
      <c r="BJ2162" s="45">
        <f t="shared" si="51998"/>
        <v>0</v>
      </c>
      <c r="BK2162" s="36"/>
      <c r="BL2162" s="37"/>
      <c r="BM2162" s="44">
        <f>parseTime(BK2162)-(BL2165=INT(RIGHT($F2162, 1)))</f>
        <v>0</v>
      </c>
      <c r="BN2162" s="45">
        <f t="shared" si="51999"/>
        <v>0</v>
      </c>
      <c r="BO2162" s="36"/>
      <c r="BP2162" s="37"/>
      <c r="BQ2162" s="44">
        <f t="shared" ref="BQ2162" si="52037">parseTime(BO2162)-(BP2165=INT(RIGHT($F2162, 1)))</f>
        <v>0</v>
      </c>
      <c r="BR2162" s="45">
        <f t="shared" si="52001"/>
        <v>0</v>
      </c>
      <c r="BS2162" s="36"/>
      <c r="BT2162" s="37"/>
      <c r="BU2162" s="44">
        <f t="shared" ref="BU2162" si="52038">parseTime(BS2162)-(BT2165=INT(RIGHT($F2162, 1)))</f>
        <v>0</v>
      </c>
      <c r="BV2162" s="45">
        <f t="shared" si="52003"/>
        <v>0</v>
      </c>
      <c r="BW2162" s="36"/>
      <c r="BX2162" s="37"/>
      <c r="BY2162" s="44">
        <f t="shared" ref="BY2162" si="52039">parseTime(BW2162)-(BX2165=INT(RIGHT($F2162, 1)))</f>
        <v>0</v>
      </c>
      <c r="BZ2162" s="45">
        <f t="shared" si="52005"/>
        <v>0</v>
      </c>
      <c r="CA2162" s="36"/>
      <c r="CB2162" s="37"/>
      <c r="CC2162" s="44">
        <f t="shared" ref="CC2162" si="52040">parseTime(CA2162)-(CB2165=INT(RIGHT($F2162, 1)))</f>
        <v>0</v>
      </c>
      <c r="CD2162" s="45">
        <f t="shared" si="52007"/>
        <v>0</v>
      </c>
      <c r="CE2162" s="36"/>
      <c r="CF2162" s="37"/>
      <c r="CG2162" s="44">
        <f t="shared" ref="CG2162" si="52041">parseTime(CE2162)-(CF2165=INT(RIGHT($F2162, 1)))</f>
        <v>0</v>
      </c>
      <c r="CH2162" s="45">
        <f t="shared" si="52009"/>
        <v>0</v>
      </c>
    </row>
    <row r="2163" spans="1:86" x14ac:dyDescent="0.25">
      <c r="A2163" s="56"/>
      <c r="B2163" s="57"/>
      <c r="C2163" s="14">
        <f t="shared" si="52026"/>
        <v>0</v>
      </c>
      <c r="D2163" s="14" t="s">
        <v>259</v>
      </c>
      <c r="E2163" s="20">
        <v>4.25</v>
      </c>
      <c r="F2163" s="51" t="s">
        <v>131</v>
      </c>
      <c r="G2163" s="36"/>
      <c r="H2163" s="37"/>
      <c r="I2163" s="44">
        <f t="shared" ref="I2163" si="52042">parseTime(G2163)-(H2165=INT(RIGHT($F2163, 1)))</f>
        <v>0</v>
      </c>
      <c r="J2163" s="45">
        <f t="shared" si="51977"/>
        <v>0</v>
      </c>
      <c r="K2163" s="36"/>
      <c r="L2163" s="37"/>
      <c r="M2163" s="44">
        <f t="shared" ref="M2163" si="52043">parseTime(K2163)-(L2165=INT(RIGHT($F2163, 1)))</f>
        <v>0</v>
      </c>
      <c r="N2163" s="45">
        <f t="shared" si="51979"/>
        <v>0</v>
      </c>
      <c r="O2163" s="36"/>
      <c r="P2163" s="37"/>
      <c r="Q2163" s="44">
        <f t="shared" ref="Q2163" si="52044">parseTime(O2163)-(P2165=INT(RIGHT($F2163, 1)))</f>
        <v>0</v>
      </c>
      <c r="R2163" s="45">
        <f t="shared" si="51981"/>
        <v>0</v>
      </c>
      <c r="S2163" s="36"/>
      <c r="T2163" s="37"/>
      <c r="U2163" s="44">
        <f t="shared" ref="U2163" si="52045">parseTime(S2163)-(T2165=INT(RIGHT($F2163, 1)))</f>
        <v>0</v>
      </c>
      <c r="V2163" s="45">
        <f t="shared" si="51983"/>
        <v>0</v>
      </c>
      <c r="W2163" s="36"/>
      <c r="X2163" s="37"/>
      <c r="Y2163" s="44">
        <f t="shared" ref="Y2163" si="52046">parseTime(W2163)-(X2165=INT(RIGHT($F2163, 1)))</f>
        <v>0</v>
      </c>
      <c r="Z2163" s="45">
        <f t="shared" si="51985"/>
        <v>0</v>
      </c>
      <c r="AA2163" s="36"/>
      <c r="AB2163" s="37"/>
      <c r="AC2163" s="44">
        <f t="shared" ref="AC2163" si="52047">parseTime(AA2163)-(AB2165=INT(RIGHT($F2163, 1)))</f>
        <v>0</v>
      </c>
      <c r="AD2163" s="45">
        <f t="shared" si="51987"/>
        <v>0</v>
      </c>
      <c r="AE2163" s="36"/>
      <c r="AF2163" s="37"/>
      <c r="AG2163" s="44">
        <f t="shared" ref="AG2163" si="52048">parseTime(AE2163)-(AF2165=INT(RIGHT($F2163, 1)))</f>
        <v>0</v>
      </c>
      <c r="AH2163" s="45">
        <f t="shared" si="51989"/>
        <v>0</v>
      </c>
      <c r="AI2163" s="36"/>
      <c r="AJ2163" s="37"/>
      <c r="AK2163" s="44">
        <f>parseTime(AI2163)-(AJ2165=INT(RIGHT($F2163, 1)))</f>
        <v>0</v>
      </c>
      <c r="AL2163" s="45">
        <f t="shared" si="51990"/>
        <v>0</v>
      </c>
      <c r="AM2163" s="36"/>
      <c r="AN2163" s="37"/>
      <c r="AO2163" s="44">
        <f t="shared" ref="AO2163" si="52049">parseTime(AM2163)-(AN2165=INT(RIGHT($F2163, 1)))</f>
        <v>0</v>
      </c>
      <c r="AP2163" s="45">
        <f t="shared" si="51992"/>
        <v>0</v>
      </c>
      <c r="AQ2163" s="36"/>
      <c r="AR2163" s="37"/>
      <c r="AS2163" s="44">
        <f t="shared" ref="AS2163" si="52050">parseTime(AQ2163)-(AR2165=INT(RIGHT($F2163, 1)))</f>
        <v>0</v>
      </c>
      <c r="AT2163" s="45">
        <f t="shared" si="51994"/>
        <v>0</v>
      </c>
      <c r="AU2163" s="36"/>
      <c r="AV2163" s="37"/>
      <c r="AW2163" s="44">
        <f>parseTime(AU2163)-(AV2165=INT(RIGHT($F2163, 1)))</f>
        <v>0</v>
      </c>
      <c r="AX2163" s="45">
        <f t="shared" si="51995"/>
        <v>0</v>
      </c>
      <c r="AY2163" s="36"/>
      <c r="AZ2163" s="37"/>
      <c r="BA2163" s="44">
        <f>parseTime(AY2163)-(AZ2165=INT(RIGHT($F2163, 1)))</f>
        <v>0</v>
      </c>
      <c r="BB2163" s="45">
        <f t="shared" si="51996"/>
        <v>0</v>
      </c>
      <c r="BC2163" s="36"/>
      <c r="BD2163" s="37"/>
      <c r="BE2163" s="44">
        <f>parseTime(BC2163)-(BD2165=INT(RIGHT($F2163, 1)))</f>
        <v>0</v>
      </c>
      <c r="BF2163" s="45">
        <f t="shared" si="51997"/>
        <v>0</v>
      </c>
      <c r="BG2163" s="36"/>
      <c r="BH2163" s="37"/>
      <c r="BI2163" s="44">
        <f>parseTime(BG2163)-(BH2165=INT(RIGHT($F2163, 1)))</f>
        <v>0</v>
      </c>
      <c r="BJ2163" s="45">
        <f t="shared" si="51998"/>
        <v>0</v>
      </c>
      <c r="BK2163" s="36"/>
      <c r="BL2163" s="37"/>
      <c r="BM2163" s="44">
        <f>parseTime(BK2163)-(BL2165=INT(RIGHT($F2163, 1)))</f>
        <v>0</v>
      </c>
      <c r="BN2163" s="45">
        <f t="shared" si="51999"/>
        <v>0</v>
      </c>
      <c r="BO2163" s="36"/>
      <c r="BP2163" s="37"/>
      <c r="BQ2163" s="44">
        <f t="shared" ref="BQ2163" si="52051">parseTime(BO2163)-(BP2165=INT(RIGHT($F2163, 1)))</f>
        <v>0</v>
      </c>
      <c r="BR2163" s="45">
        <f t="shared" si="52001"/>
        <v>0</v>
      </c>
      <c r="BS2163" s="36"/>
      <c r="BT2163" s="37"/>
      <c r="BU2163" s="44">
        <f t="shared" ref="BU2163" si="52052">parseTime(BS2163)-(BT2165=INT(RIGHT($F2163, 1)))</f>
        <v>0</v>
      </c>
      <c r="BV2163" s="45">
        <f t="shared" si="52003"/>
        <v>0</v>
      </c>
      <c r="BW2163" s="36"/>
      <c r="BX2163" s="37"/>
      <c r="BY2163" s="44">
        <f t="shared" ref="BY2163" si="52053">parseTime(BW2163)-(BX2165=INT(RIGHT($F2163, 1)))</f>
        <v>0</v>
      </c>
      <c r="BZ2163" s="45">
        <f t="shared" si="52005"/>
        <v>0</v>
      </c>
      <c r="CA2163" s="36"/>
      <c r="CB2163" s="37"/>
      <c r="CC2163" s="44">
        <f t="shared" ref="CC2163" si="52054">parseTime(CA2163)-(CB2165=INT(RIGHT($F2163, 1)))</f>
        <v>0</v>
      </c>
      <c r="CD2163" s="45">
        <f t="shared" si="52007"/>
        <v>0</v>
      </c>
      <c r="CE2163" s="36"/>
      <c r="CF2163" s="37"/>
      <c r="CG2163" s="44">
        <f t="shared" ref="CG2163" si="52055">parseTime(CE2163)-(CF2165=INT(RIGHT($F2163, 1)))</f>
        <v>0</v>
      </c>
      <c r="CH2163" s="45">
        <f t="shared" si="52009"/>
        <v>0</v>
      </c>
    </row>
    <row r="2164" spans="1:86" x14ac:dyDescent="0.25">
      <c r="A2164" s="56" t="s">
        <v>119</v>
      </c>
      <c r="B2164" s="57">
        <f t="shared" ref="B2164" ca="1" si="52056">roleHours(G2160:CH2166, "MCC")</f>
        <v>0</v>
      </c>
      <c r="C2164" s="14">
        <f t="shared" ca="1" si="52026"/>
        <v>0</v>
      </c>
      <c r="D2164" s="14" t="s">
        <v>260</v>
      </c>
      <c r="E2164" s="20">
        <v>4.6500000000000004</v>
      </c>
      <c r="F2164" s="51" t="s">
        <v>132</v>
      </c>
      <c r="G2164" s="36"/>
      <c r="H2164" s="37"/>
      <c r="I2164" s="44">
        <f t="shared" ref="I2164" si="52057">parseTime(G2164)-(H2165=INT(RIGHT($F2164, 1)))</f>
        <v>0</v>
      </c>
      <c r="J2164" s="45">
        <f t="shared" si="51977"/>
        <v>0</v>
      </c>
      <c r="K2164" s="36"/>
      <c r="L2164" s="37"/>
      <c r="M2164" s="44">
        <f t="shared" ref="M2164" si="52058">parseTime(K2164)-(L2165=INT(RIGHT($F2164, 1)))</f>
        <v>0</v>
      </c>
      <c r="N2164" s="45">
        <f t="shared" si="51979"/>
        <v>0</v>
      </c>
      <c r="O2164" s="36"/>
      <c r="P2164" s="37"/>
      <c r="Q2164" s="44">
        <f t="shared" ref="Q2164" si="52059">parseTime(O2164)-(P2165=INT(RIGHT($F2164, 1)))</f>
        <v>0</v>
      </c>
      <c r="R2164" s="45">
        <f t="shared" si="51981"/>
        <v>0</v>
      </c>
      <c r="S2164" s="36"/>
      <c r="T2164" s="37"/>
      <c r="U2164" s="44">
        <f t="shared" ref="U2164" si="52060">parseTime(S2164)-(T2165=INT(RIGHT($F2164, 1)))</f>
        <v>0</v>
      </c>
      <c r="V2164" s="45">
        <f t="shared" si="51983"/>
        <v>0</v>
      </c>
      <c r="W2164" s="36"/>
      <c r="X2164" s="37"/>
      <c r="Y2164" s="44">
        <f t="shared" ref="Y2164" si="52061">parseTime(W2164)-(X2165=INT(RIGHT($F2164, 1)))</f>
        <v>0</v>
      </c>
      <c r="Z2164" s="45">
        <f t="shared" si="51985"/>
        <v>0</v>
      </c>
      <c r="AA2164" s="36"/>
      <c r="AB2164" s="37"/>
      <c r="AC2164" s="44">
        <f t="shared" ref="AC2164" si="52062">parseTime(AA2164)-(AB2165=INT(RIGHT($F2164, 1)))</f>
        <v>0</v>
      </c>
      <c r="AD2164" s="45">
        <f t="shared" si="51987"/>
        <v>0</v>
      </c>
      <c r="AE2164" s="36"/>
      <c r="AF2164" s="37"/>
      <c r="AG2164" s="44">
        <f t="shared" ref="AG2164" si="52063">parseTime(AE2164)-(AF2165=INT(RIGHT($F2164, 1)))</f>
        <v>0</v>
      </c>
      <c r="AH2164" s="45">
        <f t="shared" si="51989"/>
        <v>0</v>
      </c>
      <c r="AI2164" s="36"/>
      <c r="AJ2164" s="37"/>
      <c r="AK2164" s="44">
        <f>parseTime(AI2164)-(AJ2165=INT(RIGHT($F2164, 1)))</f>
        <v>0</v>
      </c>
      <c r="AL2164" s="45">
        <f t="shared" si="51990"/>
        <v>0</v>
      </c>
      <c r="AM2164" s="36"/>
      <c r="AN2164" s="37"/>
      <c r="AO2164" s="44">
        <f t="shared" ref="AO2164" si="52064">parseTime(AM2164)-(AN2165=INT(RIGHT($F2164, 1)))</f>
        <v>0</v>
      </c>
      <c r="AP2164" s="45">
        <f t="shared" si="51992"/>
        <v>0</v>
      </c>
      <c r="AQ2164" s="36"/>
      <c r="AR2164" s="37"/>
      <c r="AS2164" s="44">
        <f t="shared" ref="AS2164" si="52065">parseTime(AQ2164)-(AR2165=INT(RIGHT($F2164, 1)))</f>
        <v>0</v>
      </c>
      <c r="AT2164" s="45">
        <f t="shared" si="51994"/>
        <v>0</v>
      </c>
      <c r="AU2164" s="36"/>
      <c r="AV2164" s="37"/>
      <c r="AW2164" s="44">
        <f>parseTime(AU2164)-(AV2165=INT(RIGHT($F2164, 1)))</f>
        <v>0</v>
      </c>
      <c r="AX2164" s="45">
        <f t="shared" si="51995"/>
        <v>0</v>
      </c>
      <c r="AY2164" s="36"/>
      <c r="AZ2164" s="37"/>
      <c r="BA2164" s="44">
        <f>parseTime(AY2164)-(AZ2165=INT(RIGHT($F2164, 1)))</f>
        <v>0</v>
      </c>
      <c r="BB2164" s="45">
        <f t="shared" si="51996"/>
        <v>0</v>
      </c>
      <c r="BC2164" s="36"/>
      <c r="BD2164" s="37"/>
      <c r="BE2164" s="44">
        <f>parseTime(BC2164)-(BD2165=INT(RIGHT($F2164, 1)))</f>
        <v>0</v>
      </c>
      <c r="BF2164" s="45">
        <f t="shared" si="51997"/>
        <v>0</v>
      </c>
      <c r="BG2164" s="36"/>
      <c r="BH2164" s="37"/>
      <c r="BI2164" s="44">
        <f>parseTime(BG2164)-(BH2165=INT(RIGHT($F2164, 1)))</f>
        <v>0</v>
      </c>
      <c r="BJ2164" s="45">
        <f t="shared" si="51998"/>
        <v>0</v>
      </c>
      <c r="BK2164" s="36"/>
      <c r="BL2164" s="37"/>
      <c r="BM2164" s="44">
        <f>parseTime(BK2164)-(BL2165=INT(RIGHT($F2164, 1)))</f>
        <v>0</v>
      </c>
      <c r="BN2164" s="45">
        <f t="shared" si="51999"/>
        <v>0</v>
      </c>
      <c r="BO2164" s="36"/>
      <c r="BP2164" s="37"/>
      <c r="BQ2164" s="44">
        <f t="shared" ref="BQ2164" si="52066">parseTime(BO2164)-(BP2165=INT(RIGHT($F2164, 1)))</f>
        <v>0</v>
      </c>
      <c r="BR2164" s="45">
        <f t="shared" si="52001"/>
        <v>0</v>
      </c>
      <c r="BS2164" s="36"/>
      <c r="BT2164" s="37"/>
      <c r="BU2164" s="44">
        <f t="shared" ref="BU2164" si="52067">parseTime(BS2164)-(BT2165=INT(RIGHT($F2164, 1)))</f>
        <v>0</v>
      </c>
      <c r="BV2164" s="45">
        <f t="shared" si="52003"/>
        <v>0</v>
      </c>
      <c r="BW2164" s="36"/>
      <c r="BX2164" s="37"/>
      <c r="BY2164" s="44">
        <f t="shared" ref="BY2164" si="52068">parseTime(BW2164)-(BX2165=INT(RIGHT($F2164, 1)))</f>
        <v>0</v>
      </c>
      <c r="BZ2164" s="45">
        <f t="shared" si="52005"/>
        <v>0</v>
      </c>
      <c r="CA2164" s="36"/>
      <c r="CB2164" s="37"/>
      <c r="CC2164" s="44">
        <f t="shared" ref="CC2164" si="52069">parseTime(CA2164)-(CB2165=INT(RIGHT($F2164, 1)))</f>
        <v>0</v>
      </c>
      <c r="CD2164" s="45">
        <f t="shared" si="52007"/>
        <v>0</v>
      </c>
      <c r="CE2164" s="36"/>
      <c r="CF2164" s="37"/>
      <c r="CG2164" s="44">
        <f t="shared" ref="CG2164" si="52070">parseTime(CE2164)-(CF2165=INT(RIGHT($F2164, 1)))</f>
        <v>0</v>
      </c>
      <c r="CH2164" s="45">
        <f t="shared" si="52009"/>
        <v>0</v>
      </c>
    </row>
    <row r="2165" spans="1:86" x14ac:dyDescent="0.25">
      <c r="A2165" s="56"/>
      <c r="B2165" s="57"/>
      <c r="C2165" s="14">
        <f t="shared" si="52026"/>
        <v>0</v>
      </c>
      <c r="D2165" s="14"/>
      <c r="E2165" s="20">
        <f t="shared" ref="E2165" si="52071">((7.5/2)-0.5+E2164)*8</f>
        <v>63.2</v>
      </c>
      <c r="F2165" s="51"/>
      <c r="G2165" s="46" t="s">
        <v>134</v>
      </c>
      <c r="H2165" s="38">
        <f t="shared" ref="H2165" si="52072">lunchAdjust(G2160:H2164)</f>
        <v>0</v>
      </c>
      <c r="I2165" s="48" t="s">
        <v>0</v>
      </c>
      <c r="J2165" s="39">
        <f t="shared" ref="J2165" si="52073">SUMPRODUCT(I2160:I2164*J2160:J2164)</f>
        <v>0</v>
      </c>
      <c r="K2165" s="46" t="s">
        <v>134</v>
      </c>
      <c r="L2165" s="38">
        <f t="shared" ref="L2165" si="52074">lunchAdjust(K2160:L2164)</f>
        <v>0</v>
      </c>
      <c r="M2165" s="48" t="s">
        <v>0</v>
      </c>
      <c r="N2165" s="39">
        <f t="shared" ref="N2165" si="52075">SUMPRODUCT(M2160:M2164*N2160:N2164)</f>
        <v>0</v>
      </c>
      <c r="O2165" s="46" t="s">
        <v>134</v>
      </c>
      <c r="P2165" s="38">
        <f t="shared" ref="P2165" si="52076">lunchAdjust(O2160:P2164)</f>
        <v>0</v>
      </c>
      <c r="Q2165" s="48" t="s">
        <v>0</v>
      </c>
      <c r="R2165" s="39">
        <f t="shared" ref="R2165" si="52077">SUMPRODUCT(Q2160:Q2164*R2160:R2164)</f>
        <v>0</v>
      </c>
      <c r="S2165" s="46" t="s">
        <v>134</v>
      </c>
      <c r="T2165" s="38">
        <f t="shared" ref="T2165" si="52078">lunchAdjust(S2160:T2164)</f>
        <v>0</v>
      </c>
      <c r="U2165" s="48" t="s">
        <v>0</v>
      </c>
      <c r="V2165" s="39">
        <f t="shared" ref="V2165" si="52079">SUMPRODUCT(U2160:U2164*V2160:V2164)</f>
        <v>0</v>
      </c>
      <c r="W2165" s="46" t="s">
        <v>134</v>
      </c>
      <c r="X2165" s="38">
        <f t="shared" ref="X2165" si="52080">lunchAdjust(W2160:X2164)</f>
        <v>0</v>
      </c>
      <c r="Y2165" s="48" t="s">
        <v>0</v>
      </c>
      <c r="Z2165" s="39">
        <f t="shared" ref="Z2165" si="52081">SUMPRODUCT(Y2160:Y2164*Z2160:Z2164)</f>
        <v>0</v>
      </c>
      <c r="AA2165" s="46" t="s">
        <v>134</v>
      </c>
      <c r="AB2165" s="38">
        <f t="shared" ref="AB2165" si="52082">lunchAdjust(AA2160:AB2164)</f>
        <v>0</v>
      </c>
      <c r="AC2165" s="48" t="s">
        <v>0</v>
      </c>
      <c r="AD2165" s="39">
        <f t="shared" ref="AD2165" si="52083">SUMPRODUCT(AC2160:AC2164*AD2160:AD2164)</f>
        <v>0</v>
      </c>
      <c r="AE2165" s="46" t="s">
        <v>134</v>
      </c>
      <c r="AF2165" s="38">
        <f t="shared" ref="AF2165" si="52084">lunchAdjust(AE2160:AF2164)</f>
        <v>0</v>
      </c>
      <c r="AG2165" s="48" t="s">
        <v>0</v>
      </c>
      <c r="AH2165" s="39">
        <f t="shared" ref="AH2165" si="52085">SUMPRODUCT(AG2160:AG2164*AH2160:AH2164)</f>
        <v>0</v>
      </c>
      <c r="AI2165" s="46" t="s">
        <v>134</v>
      </c>
      <c r="AJ2165" s="38">
        <f t="shared" ref="AJ2165" si="52086">lunchAdjust(AI2160:AJ2164)</f>
        <v>0</v>
      </c>
      <c r="AK2165" s="48" t="s">
        <v>0</v>
      </c>
      <c r="AL2165" s="39">
        <f t="shared" ref="AL2165" si="52087">SUMPRODUCT(AK2160:AK2164*AL2160:AL2164)</f>
        <v>0</v>
      </c>
      <c r="AM2165" s="46" t="s">
        <v>134</v>
      </c>
      <c r="AN2165" s="38">
        <f t="shared" ref="AN2165" si="52088">lunchAdjust(AM2160:AN2164)</f>
        <v>0</v>
      </c>
      <c r="AO2165" s="48" t="s">
        <v>0</v>
      </c>
      <c r="AP2165" s="39">
        <f t="shared" ref="AP2165" si="52089">SUMPRODUCT(AO2160:AO2164*AP2160:AP2164)</f>
        <v>0</v>
      </c>
      <c r="AQ2165" s="46" t="s">
        <v>134</v>
      </c>
      <c r="AR2165" s="38">
        <f t="shared" ref="AR2165" si="52090">lunchAdjust(AQ2160:AR2164)</f>
        <v>0</v>
      </c>
      <c r="AS2165" s="48" t="s">
        <v>0</v>
      </c>
      <c r="AT2165" s="39">
        <f t="shared" ref="AT2165" si="52091">SUMPRODUCT(AS2160:AS2164*AT2160:AT2164)</f>
        <v>0</v>
      </c>
      <c r="AU2165" s="46" t="s">
        <v>134</v>
      </c>
      <c r="AV2165" s="38">
        <f t="shared" ref="AV2165" si="52092">lunchAdjust(AU2160:AV2164)</f>
        <v>0</v>
      </c>
      <c r="AW2165" s="48" t="s">
        <v>0</v>
      </c>
      <c r="AX2165" s="39">
        <f t="shared" ref="AX2165" si="52093">SUMPRODUCT(AW2160:AW2164*AX2160:AX2164)</f>
        <v>0</v>
      </c>
      <c r="AY2165" s="46" t="s">
        <v>134</v>
      </c>
      <c r="AZ2165" s="38">
        <f t="shared" ref="AZ2165" si="52094">lunchAdjust(AY2160:AZ2164)</f>
        <v>0</v>
      </c>
      <c r="BA2165" s="48" t="s">
        <v>0</v>
      </c>
      <c r="BB2165" s="39">
        <f t="shared" ref="BB2165" si="52095">SUMPRODUCT(BA2160:BA2164*BB2160:BB2164)</f>
        <v>0</v>
      </c>
      <c r="BC2165" s="46" t="s">
        <v>134</v>
      </c>
      <c r="BD2165" s="38">
        <f t="shared" ref="BD2165" si="52096">lunchAdjust(BC2160:BD2164)</f>
        <v>0</v>
      </c>
      <c r="BE2165" s="48" t="s">
        <v>0</v>
      </c>
      <c r="BF2165" s="39">
        <f t="shared" ref="BF2165" si="52097">SUMPRODUCT(BE2160:BE2164*BF2160:BF2164)</f>
        <v>0</v>
      </c>
      <c r="BG2165" s="46" t="s">
        <v>134</v>
      </c>
      <c r="BH2165" s="38">
        <f t="shared" ref="BH2165" si="52098">lunchAdjust(BG2160:BH2164)</f>
        <v>0</v>
      </c>
      <c r="BI2165" s="48" t="s">
        <v>0</v>
      </c>
      <c r="BJ2165" s="39">
        <f t="shared" ref="BJ2165" si="52099">SUMPRODUCT(BI2160:BI2164*BJ2160:BJ2164)</f>
        <v>0</v>
      </c>
      <c r="BK2165" s="46" t="s">
        <v>134</v>
      </c>
      <c r="BL2165" s="38">
        <f t="shared" ref="BL2165" si="52100">lunchAdjust(BK2160:BL2164)</f>
        <v>0</v>
      </c>
      <c r="BM2165" s="48" t="s">
        <v>0</v>
      </c>
      <c r="BN2165" s="39">
        <f t="shared" ref="BN2165" si="52101">SUMPRODUCT(BM2160:BM2164*BN2160:BN2164)</f>
        <v>0</v>
      </c>
      <c r="BO2165" s="46" t="s">
        <v>134</v>
      </c>
      <c r="BP2165" s="38">
        <f t="shared" ref="BP2165" si="52102">lunchAdjust(BO2160:BP2164)</f>
        <v>0</v>
      </c>
      <c r="BQ2165" s="48" t="s">
        <v>0</v>
      </c>
      <c r="BR2165" s="39">
        <f t="shared" ref="BR2165" si="52103">SUMPRODUCT(BQ2160:BQ2164*BR2160:BR2164)</f>
        <v>0</v>
      </c>
      <c r="BS2165" s="46" t="s">
        <v>134</v>
      </c>
      <c r="BT2165" s="38">
        <f t="shared" ref="BT2165" si="52104">lunchAdjust(BS2160:BT2164)</f>
        <v>0</v>
      </c>
      <c r="BU2165" s="48" t="s">
        <v>0</v>
      </c>
      <c r="BV2165" s="39">
        <f t="shared" ref="BV2165" si="52105">SUMPRODUCT(BU2160:BU2164*BV2160:BV2164)</f>
        <v>0</v>
      </c>
      <c r="BW2165" s="46" t="s">
        <v>134</v>
      </c>
      <c r="BX2165" s="38">
        <f t="shared" ref="BX2165" si="52106">lunchAdjust(BW2160:BX2164)</f>
        <v>0</v>
      </c>
      <c r="BY2165" s="48" t="s">
        <v>0</v>
      </c>
      <c r="BZ2165" s="39">
        <f t="shared" ref="BZ2165" si="52107">SUMPRODUCT(BY2160:BY2164*BZ2160:BZ2164)</f>
        <v>0</v>
      </c>
      <c r="CA2165" s="46" t="s">
        <v>134</v>
      </c>
      <c r="CB2165" s="38">
        <f t="shared" ref="CB2165" si="52108">lunchAdjust(CA2160:CB2164)</f>
        <v>0</v>
      </c>
      <c r="CC2165" s="48" t="s">
        <v>0</v>
      </c>
      <c r="CD2165" s="39">
        <f t="shared" ref="CD2165" si="52109">SUMPRODUCT(CC2160:CC2164*CD2160:CD2164)</f>
        <v>0</v>
      </c>
      <c r="CE2165" s="46" t="s">
        <v>134</v>
      </c>
      <c r="CF2165" s="38">
        <f t="shared" ref="CF2165" si="52110">lunchAdjust(CE2160:CF2164)</f>
        <v>0</v>
      </c>
      <c r="CG2165" s="48" t="s">
        <v>0</v>
      </c>
      <c r="CH2165" s="39">
        <f t="shared" ref="CH2165" si="52111">SUMPRODUCT(CG2160:CG2164*CH2160:CH2164)</f>
        <v>0</v>
      </c>
    </row>
    <row r="2166" spans="1:86" ht="15.75" thickBot="1" x14ac:dyDescent="0.3">
      <c r="A2166" s="58" t="s">
        <v>121</v>
      </c>
      <c r="B2166" s="59">
        <f t="shared" ref="B2166" ca="1" si="52112">roleHours(G2160:CH2166, "OUT")</f>
        <v>0</v>
      </c>
      <c r="C2166" s="54" t="s">
        <v>137</v>
      </c>
      <c r="D2166" s="22">
        <f t="shared" ref="D2166" ca="1" si="52113">roleHours(G2160:CH2166, "PTO")</f>
        <v>0</v>
      </c>
      <c r="E2166" s="23">
        <f t="shared" ref="E2166" ca="1" si="52114">E2165-B2161</f>
        <v>63.2</v>
      </c>
      <c r="F2166" s="52"/>
      <c r="G2166" s="47" t="s">
        <v>39</v>
      </c>
      <c r="H2166" s="40">
        <f t="shared" si="51769"/>
        <v>0</v>
      </c>
      <c r="I2166" s="49" t="s">
        <v>135</v>
      </c>
      <c r="J2166" s="41">
        <f t="shared" ref="J2166" si="52115">J2165*G$4</f>
        <v>0</v>
      </c>
      <c r="K2166" s="47" t="s">
        <v>39</v>
      </c>
      <c r="L2166" s="40">
        <f t="shared" ref="L2166" si="52116">SUMPRODUCT(M2160:M2164*(L2160:L2164="PTO"))+SUMPRODUCT(M2160:M2164*(L2160:L2164="HOL"))</f>
        <v>0</v>
      </c>
      <c r="M2166" s="49" t="s">
        <v>135</v>
      </c>
      <c r="N2166" s="41">
        <f t="shared" ref="N2166" si="52117">N2165*K$4</f>
        <v>0</v>
      </c>
      <c r="O2166" s="47" t="s">
        <v>39</v>
      </c>
      <c r="P2166" s="40">
        <f t="shared" ref="P2166" si="52118">SUMPRODUCT(Q2160:Q2164*(P2160:P2164="PTO"))+SUMPRODUCT(Q2160:Q2164*(P2160:P2164="HOL"))</f>
        <v>0</v>
      </c>
      <c r="Q2166" s="49" t="s">
        <v>135</v>
      </c>
      <c r="R2166" s="41">
        <f t="shared" ref="R2166" si="52119">R2165*O$4</f>
        <v>0</v>
      </c>
      <c r="S2166" s="47" t="s">
        <v>39</v>
      </c>
      <c r="T2166" s="40">
        <f t="shared" ref="T2166" si="52120">SUMPRODUCT(U2160:U2164*(T2160:T2164="PTO"))+SUMPRODUCT(U2160:U2164*(T2160:T2164="HOL"))</f>
        <v>0</v>
      </c>
      <c r="U2166" s="49" t="s">
        <v>135</v>
      </c>
      <c r="V2166" s="41">
        <f t="shared" ref="V2166" si="52121">V2165*S$4</f>
        <v>0</v>
      </c>
      <c r="W2166" s="47" t="s">
        <v>39</v>
      </c>
      <c r="X2166" s="40">
        <f t="shared" ref="X2166" si="52122">SUMPRODUCT(Y2160:Y2164*(X2160:X2164="PTO"))+SUMPRODUCT(Y2160:Y2164*(X2160:X2164="HOL"))</f>
        <v>0</v>
      </c>
      <c r="Y2166" s="49" t="s">
        <v>135</v>
      </c>
      <c r="Z2166" s="41">
        <f t="shared" ref="Z2166" si="52123">Z2165*W$4</f>
        <v>0</v>
      </c>
      <c r="AA2166" s="47" t="s">
        <v>39</v>
      </c>
      <c r="AB2166" s="40">
        <f t="shared" ref="AB2166" si="52124">SUMPRODUCT(AC2160:AC2164*(AB2160:AB2164="PTO"))+SUMPRODUCT(AC2160:AC2164*(AB2160:AB2164="HOL"))</f>
        <v>0</v>
      </c>
      <c r="AC2166" s="49" t="s">
        <v>135</v>
      </c>
      <c r="AD2166" s="41">
        <f t="shared" ref="AD2166" si="52125">AD2165*AA$4</f>
        <v>0</v>
      </c>
      <c r="AE2166" s="47" t="s">
        <v>39</v>
      </c>
      <c r="AF2166" s="40">
        <f t="shared" ref="AF2166" si="52126">SUMPRODUCT(AG2160:AG2164*(AF2160:AF2164="PTO"))+SUMPRODUCT(AG2160:AG2164*(AF2160:AF2164="HOL"))</f>
        <v>0</v>
      </c>
      <c r="AG2166" s="49" t="s">
        <v>135</v>
      </c>
      <c r="AH2166" s="41">
        <f t="shared" ref="AH2166" si="52127">AH2165*AE$4</f>
        <v>0</v>
      </c>
      <c r="AI2166" s="47" t="s">
        <v>39</v>
      </c>
      <c r="AJ2166" s="40">
        <f t="shared" ref="AJ2166" si="52128">SUMPRODUCT(AK2160:AK2164*(AJ2160:AJ2164="PTO"))+SUMPRODUCT(AK2160:AK2164*(AJ2160:AJ2164="HOL"))</f>
        <v>0</v>
      </c>
      <c r="AK2166" s="49" t="s">
        <v>135</v>
      </c>
      <c r="AL2166" s="41">
        <f>AL2165*AI$4</f>
        <v>0</v>
      </c>
      <c r="AM2166" s="47" t="s">
        <v>39</v>
      </c>
      <c r="AN2166" s="40">
        <f t="shared" ref="AN2166" si="52129">SUMPRODUCT(AO2160:AO2164*(AN2160:AN2164="PTO"))+SUMPRODUCT(AO2160:AO2164*(AN2160:AN2164="HOL"))</f>
        <v>0</v>
      </c>
      <c r="AO2166" s="49" t="s">
        <v>135</v>
      </c>
      <c r="AP2166" s="41">
        <f t="shared" ref="AP2166" si="52130">AP2165*AM$4</f>
        <v>0</v>
      </c>
      <c r="AQ2166" s="47" t="s">
        <v>39</v>
      </c>
      <c r="AR2166" s="40">
        <f t="shared" ref="AR2166" si="52131">SUMPRODUCT(AS2160:AS2164*(AR2160:AR2164="PTO"))+SUMPRODUCT(AS2160:AS2164*(AR2160:AR2164="HOL"))</f>
        <v>0</v>
      </c>
      <c r="AS2166" s="49" t="s">
        <v>135</v>
      </c>
      <c r="AT2166" s="41">
        <f t="shared" ref="AT2166" si="52132">AT2165*AQ$4</f>
        <v>0</v>
      </c>
      <c r="AU2166" s="47" t="s">
        <v>39</v>
      </c>
      <c r="AV2166" s="40">
        <f t="shared" ref="AV2166" si="52133">SUMPRODUCT(AW2160:AW2164*(AV2160:AV2164="PTO"))+SUMPRODUCT(AW2160:AW2164*(AV2160:AV2164="HOL"))</f>
        <v>0</v>
      </c>
      <c r="AW2166" s="49" t="s">
        <v>135</v>
      </c>
      <c r="AX2166" s="41">
        <f>AX2165*AU$4</f>
        <v>0</v>
      </c>
      <c r="AY2166" s="47" t="s">
        <v>39</v>
      </c>
      <c r="AZ2166" s="40">
        <f t="shared" ref="AZ2166" si="52134">SUMPRODUCT(BA2160:BA2164*(AZ2160:AZ2164="PTO"))+SUMPRODUCT(BA2160:BA2164*(AZ2160:AZ2164="HOL"))</f>
        <v>0</v>
      </c>
      <c r="BA2166" s="49" t="s">
        <v>135</v>
      </c>
      <c r="BB2166" s="41">
        <f>BB2165*AY$4</f>
        <v>0</v>
      </c>
      <c r="BC2166" s="47" t="s">
        <v>39</v>
      </c>
      <c r="BD2166" s="40">
        <f t="shared" ref="BD2166" si="52135">SUMPRODUCT(BE2160:BE2164*(BD2160:BD2164="PTO"))+SUMPRODUCT(BE2160:BE2164*(BD2160:BD2164="HOL"))</f>
        <v>0</v>
      </c>
      <c r="BE2166" s="49" t="s">
        <v>135</v>
      </c>
      <c r="BF2166" s="41">
        <f>BF2165*BC$4</f>
        <v>0</v>
      </c>
      <c r="BG2166" s="47" t="s">
        <v>39</v>
      </c>
      <c r="BH2166" s="40">
        <f t="shared" ref="BH2166" si="52136">SUMPRODUCT(BI2160:BI2164*(BH2160:BH2164="PTO"))+SUMPRODUCT(BI2160:BI2164*(BH2160:BH2164="HOL"))</f>
        <v>0</v>
      </c>
      <c r="BI2166" s="49" t="s">
        <v>135</v>
      </c>
      <c r="BJ2166" s="41">
        <f>BJ2165*BG$4</f>
        <v>0</v>
      </c>
      <c r="BK2166" s="47" t="s">
        <v>39</v>
      </c>
      <c r="BL2166" s="40">
        <f t="shared" ref="BL2166" si="52137">SUMPRODUCT(BM2160:BM2164*(BL2160:BL2164="PTO"))+SUMPRODUCT(BM2160:BM2164*(BL2160:BL2164="HOL"))</f>
        <v>0</v>
      </c>
      <c r="BM2166" s="49" t="s">
        <v>135</v>
      </c>
      <c r="BN2166" s="41">
        <f>BN2165*BK$4</f>
        <v>0</v>
      </c>
      <c r="BO2166" s="47" t="s">
        <v>39</v>
      </c>
      <c r="BP2166" s="40">
        <f t="shared" ref="BP2166" si="52138">SUMPRODUCT(BQ2160:BQ2164*(BP2160:BP2164="PTO"))+SUMPRODUCT(BQ2160:BQ2164*(BP2160:BP2164="HOL"))</f>
        <v>0</v>
      </c>
      <c r="BQ2166" s="49" t="s">
        <v>135</v>
      </c>
      <c r="BR2166" s="41">
        <f t="shared" ref="BR2166" si="52139">BR2165*BO$4</f>
        <v>0</v>
      </c>
      <c r="BS2166" s="47" t="s">
        <v>39</v>
      </c>
      <c r="BT2166" s="40">
        <f t="shared" ref="BT2166" si="52140">SUMPRODUCT(BU2160:BU2164*(BT2160:BT2164="PTO"))+SUMPRODUCT(BU2160:BU2164*(BT2160:BT2164="HOL"))</f>
        <v>0</v>
      </c>
      <c r="BU2166" s="49" t="s">
        <v>135</v>
      </c>
      <c r="BV2166" s="41">
        <f t="shared" ref="BV2166" si="52141">BV2165*BS$4</f>
        <v>0</v>
      </c>
      <c r="BW2166" s="47" t="s">
        <v>39</v>
      </c>
      <c r="BX2166" s="40">
        <f t="shared" ref="BX2166" si="52142">SUMPRODUCT(BY2160:BY2164*(BX2160:BX2164="PTO"))+SUMPRODUCT(BY2160:BY2164*(BX2160:BX2164="HOL"))</f>
        <v>0</v>
      </c>
      <c r="BY2166" s="49" t="s">
        <v>135</v>
      </c>
      <c r="BZ2166" s="41">
        <f t="shared" ref="BZ2166" si="52143">BZ2165*BW$4</f>
        <v>0</v>
      </c>
      <c r="CA2166" s="47" t="s">
        <v>39</v>
      </c>
      <c r="CB2166" s="40">
        <f t="shared" ref="CB2166" si="52144">SUMPRODUCT(CC2160:CC2164*(CB2160:CB2164="PTO"))+SUMPRODUCT(CC2160:CC2164*(CB2160:CB2164="HOL"))</f>
        <v>0</v>
      </c>
      <c r="CC2166" s="49" t="s">
        <v>135</v>
      </c>
      <c r="CD2166" s="41">
        <f t="shared" ref="CD2166" si="52145">CD2165*CA$4</f>
        <v>0</v>
      </c>
      <c r="CE2166" s="47" t="s">
        <v>39</v>
      </c>
      <c r="CF2166" s="40">
        <f t="shared" ref="CF2166" si="52146">SUMPRODUCT(CG2160:CG2164*(CF2160:CF2164="PTO"))+SUMPRODUCT(CG2160:CG2164*(CF2160:CF2164="HOL"))</f>
        <v>0</v>
      </c>
      <c r="CG2166" s="49" t="s">
        <v>135</v>
      </c>
      <c r="CH2166" s="41">
        <f t="shared" ref="CH2166" si="52147">CH2165*CE$4</f>
        <v>0</v>
      </c>
    </row>
    <row r="2167" spans="1:86" x14ac:dyDescent="0.25">
      <c r="A2167" s="70" t="s">
        <v>133</v>
      </c>
      <c r="B2167" s="71">
        <f t="shared" ref="B2167" ca="1" si="52148">D2167-B2168</f>
        <v>31.736442211243713</v>
      </c>
      <c r="C2167" s="72" t="s">
        <v>122</v>
      </c>
      <c r="D2167" s="71">
        <f>IFERROR(INDEX(Holidays[FTE], MATCH(Entry!E2167, Holidays[Date], 0)), 1)*8*INDEX(FTEguide[[1]:[12]], MATCH(Entry!E2168, FTEguide[Weekday], 0), IF(Entry!E2170&gt;0, Entry!E2170, MONTH(Entry!E2167)))</f>
        <v>79.736442211243713</v>
      </c>
      <c r="E2167" s="60">
        <f t="shared" si="51286"/>
        <v>44137</v>
      </c>
      <c r="F2167" s="50" t="s">
        <v>128</v>
      </c>
      <c r="G2167" s="34" t="s">
        <v>136</v>
      </c>
      <c r="H2167" s="35" t="s">
        <v>39</v>
      </c>
      <c r="I2167" s="42">
        <f t="shared" ref="I2167" si="52149">parseTime(G2167)-(H2172=INT(RIGHT($F2167, 1)))</f>
        <v>8</v>
      </c>
      <c r="J2167" s="43">
        <f t="shared" ref="J2167:J2171" si="52150">isClocked(H2167)</f>
        <v>0</v>
      </c>
      <c r="K2167" s="34" t="s">
        <v>136</v>
      </c>
      <c r="L2167" s="35" t="s">
        <v>23</v>
      </c>
      <c r="M2167" s="42">
        <f t="shared" ref="M2167" si="52151">parseTime(K2167)-(L2172=INT(RIGHT($F2167, 1)))</f>
        <v>8</v>
      </c>
      <c r="N2167" s="43">
        <f t="shared" ref="N2167:N2171" si="52152">isClocked(L2167)</f>
        <v>1</v>
      </c>
      <c r="O2167" s="34" t="s">
        <v>180</v>
      </c>
      <c r="P2167" s="35" t="s">
        <v>23</v>
      </c>
      <c r="Q2167" s="42">
        <f t="shared" ref="Q2167" si="52153">parseTime(O2167)-(P2172=INT(RIGHT($F2167, 1)))</f>
        <v>8</v>
      </c>
      <c r="R2167" s="43">
        <f t="shared" ref="R2167:R2171" si="52154">isClocked(P2167)</f>
        <v>1</v>
      </c>
      <c r="S2167" s="34" t="s">
        <v>150</v>
      </c>
      <c r="T2167" s="35" t="s">
        <v>23</v>
      </c>
      <c r="U2167" s="42">
        <f t="shared" ref="U2167" si="52155">parseTime(S2167)-(T2172=INT(RIGHT($F2167, 1)))</f>
        <v>8</v>
      </c>
      <c r="V2167" s="43">
        <f t="shared" ref="V2167:V2171" si="52156">isClocked(T2167)</f>
        <v>1</v>
      </c>
      <c r="W2167" s="34"/>
      <c r="X2167" s="35"/>
      <c r="Y2167" s="42">
        <f t="shared" ref="Y2167" si="52157">parseTime(W2167)-(X2172=INT(RIGHT($F2167, 1)))</f>
        <v>0</v>
      </c>
      <c r="Z2167" s="43">
        <f t="shared" ref="Z2167:Z2171" si="52158">isClocked(X2167)</f>
        <v>0</v>
      </c>
      <c r="AA2167" s="34" t="s">
        <v>136</v>
      </c>
      <c r="AB2167" s="35" t="s">
        <v>23</v>
      </c>
      <c r="AC2167" s="42">
        <f t="shared" ref="AC2167" si="52159">parseTime(AA2167)-(AB2172=INT(RIGHT($F2167, 1)))</f>
        <v>8</v>
      </c>
      <c r="AD2167" s="43">
        <f t="shared" ref="AD2167:AD2171" si="52160">isClocked(AB2167)</f>
        <v>1</v>
      </c>
      <c r="AE2167" s="34"/>
      <c r="AF2167" s="35"/>
      <c r="AG2167" s="42">
        <f t="shared" ref="AG2167" si="52161">parseTime(AE2167)-(AF2172=INT(RIGHT($F2167, 1)))</f>
        <v>0</v>
      </c>
      <c r="AH2167" s="43">
        <f t="shared" ref="AH2167:AH2171" si="52162">isClocked(AF2167)</f>
        <v>0</v>
      </c>
      <c r="AI2167" s="34"/>
      <c r="AJ2167" s="35"/>
      <c r="AK2167" s="42">
        <f>parseTime(AI2167)-(AJ2172=INT(RIGHT($F2167, 1)))</f>
        <v>0</v>
      </c>
      <c r="AL2167" s="43">
        <f t="shared" ref="AL2167:AL2171" si="52163">isClocked(AJ2167)</f>
        <v>0</v>
      </c>
      <c r="AM2167" s="34"/>
      <c r="AN2167" s="35"/>
      <c r="AO2167" s="42">
        <f t="shared" ref="AO2167" si="52164">parseTime(AM2167)-(AN2172=INT(RIGHT($F2167, 1)))</f>
        <v>0</v>
      </c>
      <c r="AP2167" s="43">
        <f t="shared" ref="AP2167:AP2171" si="52165">isClocked(AN2167)</f>
        <v>0</v>
      </c>
      <c r="AQ2167" s="34"/>
      <c r="AR2167" s="35"/>
      <c r="AS2167" s="42">
        <f t="shared" ref="AS2167" si="52166">parseTime(AQ2167)-(AR2172=INT(RIGHT($F2167, 1)))</f>
        <v>0</v>
      </c>
      <c r="AT2167" s="43">
        <f t="shared" ref="AT2167:AT2171" si="52167">isClocked(AR2167)</f>
        <v>0</v>
      </c>
      <c r="AU2167" s="34"/>
      <c r="AV2167" s="35"/>
      <c r="AW2167" s="42">
        <f>parseTime(AU2167)-(AV2172=INT(RIGHT($F2167, 1)))</f>
        <v>0</v>
      </c>
      <c r="AX2167" s="43">
        <f t="shared" ref="AX2167:AX2171" si="52168">isClocked(AV2167)</f>
        <v>0</v>
      </c>
      <c r="AY2167" s="34"/>
      <c r="AZ2167" s="35"/>
      <c r="BA2167" s="42">
        <f>parseTime(AY2167)-(AZ2172=INT(RIGHT($F2167, 1)))</f>
        <v>0</v>
      </c>
      <c r="BB2167" s="43">
        <f t="shared" ref="BB2167:BB2171" si="52169">isClocked(AZ2167)</f>
        <v>0</v>
      </c>
      <c r="BC2167" s="34"/>
      <c r="BD2167" s="35"/>
      <c r="BE2167" s="42">
        <f>parseTime(BC2167)-(BD2172=INT(RIGHT($F2167, 1)))</f>
        <v>0</v>
      </c>
      <c r="BF2167" s="43">
        <f t="shared" ref="BF2167:BF2171" si="52170">isClocked(BD2167)</f>
        <v>0</v>
      </c>
      <c r="BG2167" s="34"/>
      <c r="BH2167" s="35"/>
      <c r="BI2167" s="42">
        <f>parseTime(BG2167)-(BH2172=INT(RIGHT($F2167, 1)))</f>
        <v>0</v>
      </c>
      <c r="BJ2167" s="43">
        <f t="shared" ref="BJ2167:BJ2171" si="52171">isClocked(BH2167)</f>
        <v>0</v>
      </c>
      <c r="BK2167" s="34"/>
      <c r="BL2167" s="35"/>
      <c r="BM2167" s="42">
        <f>parseTime(BK2167)-(BL2172=INT(RIGHT($F2167, 1)))</f>
        <v>0</v>
      </c>
      <c r="BN2167" s="43">
        <f t="shared" ref="BN2167:BN2171" si="52172">isClocked(BL2167)</f>
        <v>0</v>
      </c>
      <c r="BO2167" s="34" t="s">
        <v>150</v>
      </c>
      <c r="BP2167" s="35" t="s">
        <v>23</v>
      </c>
      <c r="BQ2167" s="42">
        <f t="shared" ref="BQ2167" si="52173">parseTime(BO2167)-(BP2172=INT(RIGHT($F2167, 1)))</f>
        <v>8</v>
      </c>
      <c r="BR2167" s="43">
        <f t="shared" ref="BR2167:BR2171" si="52174">isClocked(BP2167)</f>
        <v>1</v>
      </c>
      <c r="BS2167" s="34"/>
      <c r="BT2167" s="35"/>
      <c r="BU2167" s="42">
        <f t="shared" ref="BU2167" si="52175">parseTime(BS2167)-(BT2172=INT(RIGHT($F2167, 1)))</f>
        <v>0</v>
      </c>
      <c r="BV2167" s="43">
        <f t="shared" ref="BV2167:BV2171" si="52176">isClocked(BT2167)</f>
        <v>0</v>
      </c>
      <c r="BW2167" s="34" t="s">
        <v>136</v>
      </c>
      <c r="BX2167" s="35" t="s">
        <v>23</v>
      </c>
      <c r="BY2167" s="42">
        <f t="shared" ref="BY2167" si="52177">parseTime(BW2167)-(BX2172=INT(RIGHT($F2167, 1)))</f>
        <v>8</v>
      </c>
      <c r="BZ2167" s="43">
        <f t="shared" ref="BZ2167:BZ2171" si="52178">isClocked(BX2167)</f>
        <v>1</v>
      </c>
      <c r="CA2167" s="34"/>
      <c r="CB2167" s="35"/>
      <c r="CC2167" s="42">
        <f t="shared" ref="CC2167" si="52179">parseTime(CA2167)-(CB2172=INT(RIGHT($F2167, 1)))</f>
        <v>0</v>
      </c>
      <c r="CD2167" s="43">
        <f t="shared" ref="CD2167:CD2171" si="52180">isClocked(CB2167)</f>
        <v>0</v>
      </c>
      <c r="CE2167" s="34"/>
      <c r="CF2167" s="35"/>
      <c r="CG2167" s="42">
        <f t="shared" ref="CG2167" si="52181">parseTime(CE2167)-(CF2172=INT(RIGHT($F2167, 1)))</f>
        <v>0</v>
      </c>
      <c r="CH2167" s="43">
        <f t="shared" ref="CH2167:CH2171" si="52182">isClocked(CF2167)</f>
        <v>0</v>
      </c>
    </row>
    <row r="2168" spans="1:86" x14ac:dyDescent="0.25">
      <c r="A2168" s="56" t="s">
        <v>0</v>
      </c>
      <c r="B2168" s="57">
        <f t="shared" ca="1" si="50802"/>
        <v>48</v>
      </c>
      <c r="C2168" s="14" t="s">
        <v>252</v>
      </c>
      <c r="D2168" s="14">
        <f t="shared" si="52010"/>
        <v>53.7</v>
      </c>
      <c r="E2168" s="55" t="str">
        <f t="shared" si="50803"/>
        <v>Monday</v>
      </c>
      <c r="F2168" s="51" t="s">
        <v>129</v>
      </c>
      <c r="G2168" s="36"/>
      <c r="H2168" s="37"/>
      <c r="I2168" s="44">
        <f t="shared" ref="I2168" si="52183">parseTime(G2168)-(H2172=INT(RIGHT($F2168, 1)))</f>
        <v>0</v>
      </c>
      <c r="J2168" s="45">
        <f t="shared" si="52150"/>
        <v>0</v>
      </c>
      <c r="K2168" s="36"/>
      <c r="L2168" s="37"/>
      <c r="M2168" s="44">
        <f t="shared" ref="M2168" si="52184">parseTime(K2168)-(L2172=INT(RIGHT($F2168, 1)))</f>
        <v>0</v>
      </c>
      <c r="N2168" s="45">
        <f t="shared" si="52152"/>
        <v>0</v>
      </c>
      <c r="O2168" s="36"/>
      <c r="P2168" s="37"/>
      <c r="Q2168" s="44">
        <f t="shared" ref="Q2168" si="52185">parseTime(O2168)-(P2172=INT(RIGHT($F2168, 1)))</f>
        <v>0</v>
      </c>
      <c r="R2168" s="45">
        <f t="shared" si="52154"/>
        <v>0</v>
      </c>
      <c r="S2168" s="36"/>
      <c r="T2168" s="37"/>
      <c r="U2168" s="44">
        <f t="shared" ref="U2168" si="52186">parseTime(S2168)-(T2172=INT(RIGHT($F2168, 1)))</f>
        <v>0</v>
      </c>
      <c r="V2168" s="45">
        <f t="shared" si="52156"/>
        <v>0</v>
      </c>
      <c r="W2168" s="36"/>
      <c r="X2168" s="37"/>
      <c r="Y2168" s="44">
        <f t="shared" ref="Y2168" si="52187">parseTime(W2168)-(X2172=INT(RIGHT($F2168, 1)))</f>
        <v>0</v>
      </c>
      <c r="Z2168" s="45">
        <f t="shared" si="52158"/>
        <v>0</v>
      </c>
      <c r="AA2168" s="36"/>
      <c r="AB2168" s="37"/>
      <c r="AC2168" s="44">
        <f t="shared" ref="AC2168" si="52188">parseTime(AA2168)-(AB2172=INT(RIGHT($F2168, 1)))</f>
        <v>0</v>
      </c>
      <c r="AD2168" s="45">
        <f t="shared" si="52160"/>
        <v>0</v>
      </c>
      <c r="AE2168" s="36"/>
      <c r="AF2168" s="37"/>
      <c r="AG2168" s="44">
        <f t="shared" ref="AG2168" si="52189">parseTime(AE2168)-(AF2172=INT(RIGHT($F2168, 1)))</f>
        <v>0</v>
      </c>
      <c r="AH2168" s="45">
        <f t="shared" si="52162"/>
        <v>0</v>
      </c>
      <c r="AI2168" s="36"/>
      <c r="AJ2168" s="37"/>
      <c r="AK2168" s="44">
        <f>parseTime(AI2168)-(AJ2172=INT(RIGHT($F2168, 1)))</f>
        <v>0</v>
      </c>
      <c r="AL2168" s="45">
        <f t="shared" si="52163"/>
        <v>0</v>
      </c>
      <c r="AM2168" s="36"/>
      <c r="AN2168" s="37"/>
      <c r="AO2168" s="44">
        <f t="shared" ref="AO2168" si="52190">parseTime(AM2168)-(AN2172=INT(RIGHT($F2168, 1)))</f>
        <v>0</v>
      </c>
      <c r="AP2168" s="45">
        <f t="shared" si="52165"/>
        <v>0</v>
      </c>
      <c r="AQ2168" s="36"/>
      <c r="AR2168" s="37"/>
      <c r="AS2168" s="44">
        <f t="shared" ref="AS2168" si="52191">parseTime(AQ2168)-(AR2172=INT(RIGHT($F2168, 1)))</f>
        <v>0</v>
      </c>
      <c r="AT2168" s="45">
        <f t="shared" si="52167"/>
        <v>0</v>
      </c>
      <c r="AU2168" s="36"/>
      <c r="AV2168" s="37"/>
      <c r="AW2168" s="44">
        <f>parseTime(AU2168)-(AV2172=INT(RIGHT($F2168, 1)))</f>
        <v>0</v>
      </c>
      <c r="AX2168" s="45">
        <f t="shared" si="52168"/>
        <v>0</v>
      </c>
      <c r="AY2168" s="36"/>
      <c r="AZ2168" s="37"/>
      <c r="BA2168" s="44">
        <f>parseTime(AY2168)-(AZ2172=INT(RIGHT($F2168, 1)))</f>
        <v>0</v>
      </c>
      <c r="BB2168" s="45">
        <f t="shared" si="52169"/>
        <v>0</v>
      </c>
      <c r="BC2168" s="36"/>
      <c r="BD2168" s="37"/>
      <c r="BE2168" s="44">
        <f>parseTime(BC2168)-(BD2172=INT(RIGHT($F2168, 1)))</f>
        <v>0</v>
      </c>
      <c r="BF2168" s="45">
        <f t="shared" si="52170"/>
        <v>0</v>
      </c>
      <c r="BG2168" s="36"/>
      <c r="BH2168" s="37"/>
      <c r="BI2168" s="44">
        <f>parseTime(BG2168)-(BH2172=INT(RIGHT($F2168, 1)))</f>
        <v>0</v>
      </c>
      <c r="BJ2168" s="45">
        <f t="shared" si="52171"/>
        <v>0</v>
      </c>
      <c r="BK2168" s="36"/>
      <c r="BL2168" s="37"/>
      <c r="BM2168" s="44">
        <f>parseTime(BK2168)-(BL2172=INT(RIGHT($F2168, 1)))</f>
        <v>0</v>
      </c>
      <c r="BN2168" s="45">
        <f t="shared" si="52172"/>
        <v>0</v>
      </c>
      <c r="BO2168" s="36"/>
      <c r="BP2168" s="37"/>
      <c r="BQ2168" s="44">
        <f t="shared" ref="BQ2168" si="52192">parseTime(BO2168)-(BP2172=INT(RIGHT($F2168, 1)))</f>
        <v>0</v>
      </c>
      <c r="BR2168" s="45">
        <f t="shared" si="52174"/>
        <v>0</v>
      </c>
      <c r="BS2168" s="36"/>
      <c r="BT2168" s="37"/>
      <c r="BU2168" s="44">
        <f t="shared" ref="BU2168" si="52193">parseTime(BS2168)-(BT2172=INT(RIGHT($F2168, 1)))</f>
        <v>0</v>
      </c>
      <c r="BV2168" s="45">
        <f t="shared" si="52176"/>
        <v>0</v>
      </c>
      <c r="BW2168" s="36"/>
      <c r="BX2168" s="37"/>
      <c r="BY2168" s="44">
        <f t="shared" ref="BY2168" si="52194">parseTime(BW2168)-(BX2172=INT(RIGHT($F2168, 1)))</f>
        <v>0</v>
      </c>
      <c r="BZ2168" s="45">
        <f t="shared" si="52178"/>
        <v>0</v>
      </c>
      <c r="CA2168" s="36"/>
      <c r="CB2168" s="37"/>
      <c r="CC2168" s="44">
        <f t="shared" ref="CC2168" si="52195">parseTime(CA2168)-(CB2172=INT(RIGHT($F2168, 1)))</f>
        <v>0</v>
      </c>
      <c r="CD2168" s="45">
        <f t="shared" si="52180"/>
        <v>0</v>
      </c>
      <c r="CE2168" s="36"/>
      <c r="CF2168" s="37"/>
      <c r="CG2168" s="44">
        <f t="shared" ref="CG2168" si="52196">parseTime(CE2168)-(CF2172=INT(RIGHT($F2168, 1)))</f>
        <v>0</v>
      </c>
      <c r="CH2168" s="45">
        <f t="shared" si="52182"/>
        <v>0</v>
      </c>
    </row>
    <row r="2169" spans="1:86" x14ac:dyDescent="0.25">
      <c r="A2169" s="56" t="s">
        <v>117</v>
      </c>
      <c r="B2169" s="57">
        <f t="shared" ref="B2169" ca="1" si="52197">roleHours(G2167:CH2173, "MFD")</f>
        <v>48</v>
      </c>
      <c r="C2169" s="14">
        <f t="shared" ref="C2169:C2172" ca="1" si="52198">B2169/8</f>
        <v>6</v>
      </c>
      <c r="D2169" s="14">
        <f t="shared" ref="D2169" ca="1" si="52199">B2168-D2168</f>
        <v>-5.7000000000000028</v>
      </c>
      <c r="E2169" s="20" t="s">
        <v>127</v>
      </c>
      <c r="F2169" s="51" t="s">
        <v>130</v>
      </c>
      <c r="G2169" s="36"/>
      <c r="H2169" s="37"/>
      <c r="I2169" s="44">
        <f t="shared" ref="I2169" si="52200">parseTime(G2169)-(H2172=INT(RIGHT($F2169, 1)))</f>
        <v>0</v>
      </c>
      <c r="J2169" s="45">
        <f t="shared" si="52150"/>
        <v>0</v>
      </c>
      <c r="K2169" s="36"/>
      <c r="L2169" s="37"/>
      <c r="M2169" s="44">
        <f t="shared" ref="M2169" si="52201">parseTime(K2169)-(L2172=INT(RIGHT($F2169, 1)))</f>
        <v>0</v>
      </c>
      <c r="N2169" s="45">
        <f t="shared" si="52152"/>
        <v>0</v>
      </c>
      <c r="O2169" s="36"/>
      <c r="P2169" s="37"/>
      <c r="Q2169" s="44">
        <f t="shared" ref="Q2169" si="52202">parseTime(O2169)-(P2172=INT(RIGHT($F2169, 1)))</f>
        <v>0</v>
      </c>
      <c r="R2169" s="45">
        <f t="shared" si="52154"/>
        <v>0</v>
      </c>
      <c r="S2169" s="36"/>
      <c r="T2169" s="37"/>
      <c r="U2169" s="44">
        <f t="shared" ref="U2169" si="52203">parseTime(S2169)-(T2172=INT(RIGHT($F2169, 1)))</f>
        <v>0</v>
      </c>
      <c r="V2169" s="45">
        <f t="shared" si="52156"/>
        <v>0</v>
      </c>
      <c r="W2169" s="36"/>
      <c r="X2169" s="37"/>
      <c r="Y2169" s="44">
        <f t="shared" ref="Y2169" si="52204">parseTime(W2169)-(X2172=INT(RIGHT($F2169, 1)))</f>
        <v>0</v>
      </c>
      <c r="Z2169" s="45">
        <f t="shared" si="52158"/>
        <v>0</v>
      </c>
      <c r="AA2169" s="36"/>
      <c r="AB2169" s="37"/>
      <c r="AC2169" s="44">
        <f t="shared" ref="AC2169" si="52205">parseTime(AA2169)-(AB2172=INT(RIGHT($F2169, 1)))</f>
        <v>0</v>
      </c>
      <c r="AD2169" s="45">
        <f t="shared" si="52160"/>
        <v>0</v>
      </c>
      <c r="AE2169" s="36"/>
      <c r="AF2169" s="37"/>
      <c r="AG2169" s="44">
        <f t="shared" ref="AG2169" si="52206">parseTime(AE2169)-(AF2172=INT(RIGHT($F2169, 1)))</f>
        <v>0</v>
      </c>
      <c r="AH2169" s="45">
        <f t="shared" si="52162"/>
        <v>0</v>
      </c>
      <c r="AI2169" s="36"/>
      <c r="AJ2169" s="37"/>
      <c r="AK2169" s="44">
        <f>parseTime(AI2169)-(AJ2172=INT(RIGHT($F2169, 1)))</f>
        <v>0</v>
      </c>
      <c r="AL2169" s="45">
        <f t="shared" si="52163"/>
        <v>0</v>
      </c>
      <c r="AM2169" s="36"/>
      <c r="AN2169" s="37"/>
      <c r="AO2169" s="44">
        <f t="shared" ref="AO2169" si="52207">parseTime(AM2169)-(AN2172=INT(RIGHT($F2169, 1)))</f>
        <v>0</v>
      </c>
      <c r="AP2169" s="45">
        <f t="shared" si="52165"/>
        <v>0</v>
      </c>
      <c r="AQ2169" s="36"/>
      <c r="AR2169" s="37"/>
      <c r="AS2169" s="44">
        <f t="shared" ref="AS2169" si="52208">parseTime(AQ2169)-(AR2172=INT(RIGHT($F2169, 1)))</f>
        <v>0</v>
      </c>
      <c r="AT2169" s="45">
        <f t="shared" si="52167"/>
        <v>0</v>
      </c>
      <c r="AU2169" s="36"/>
      <c r="AV2169" s="37"/>
      <c r="AW2169" s="44">
        <f>parseTime(AU2169)-(AV2172=INT(RIGHT($F2169, 1)))</f>
        <v>0</v>
      </c>
      <c r="AX2169" s="45">
        <f t="shared" si="52168"/>
        <v>0</v>
      </c>
      <c r="AY2169" s="36"/>
      <c r="AZ2169" s="37"/>
      <c r="BA2169" s="44">
        <f>parseTime(AY2169)-(AZ2172=INT(RIGHT($F2169, 1)))</f>
        <v>0</v>
      </c>
      <c r="BB2169" s="45">
        <f t="shared" si="52169"/>
        <v>0</v>
      </c>
      <c r="BC2169" s="36"/>
      <c r="BD2169" s="37"/>
      <c r="BE2169" s="44">
        <f>parseTime(BC2169)-(BD2172=INT(RIGHT($F2169, 1)))</f>
        <v>0</v>
      </c>
      <c r="BF2169" s="45">
        <f t="shared" si="52170"/>
        <v>0</v>
      </c>
      <c r="BG2169" s="36"/>
      <c r="BH2169" s="37"/>
      <c r="BI2169" s="44">
        <f>parseTime(BG2169)-(BH2172=INT(RIGHT($F2169, 1)))</f>
        <v>0</v>
      </c>
      <c r="BJ2169" s="45">
        <f t="shared" si="52171"/>
        <v>0</v>
      </c>
      <c r="BK2169" s="36"/>
      <c r="BL2169" s="37"/>
      <c r="BM2169" s="44">
        <f>parseTime(BK2169)-(BL2172=INT(RIGHT($F2169, 1)))</f>
        <v>0</v>
      </c>
      <c r="BN2169" s="45">
        <f t="shared" si="52172"/>
        <v>0</v>
      </c>
      <c r="BO2169" s="36"/>
      <c r="BP2169" s="37"/>
      <c r="BQ2169" s="44">
        <f t="shared" ref="BQ2169" si="52209">parseTime(BO2169)-(BP2172=INT(RIGHT($F2169, 1)))</f>
        <v>0</v>
      </c>
      <c r="BR2169" s="45">
        <f t="shared" si="52174"/>
        <v>0</v>
      </c>
      <c r="BS2169" s="36"/>
      <c r="BT2169" s="37"/>
      <c r="BU2169" s="44">
        <f t="shared" ref="BU2169" si="52210">parseTime(BS2169)-(BT2172=INT(RIGHT($F2169, 1)))</f>
        <v>0</v>
      </c>
      <c r="BV2169" s="45">
        <f t="shared" si="52176"/>
        <v>0</v>
      </c>
      <c r="BW2169" s="36"/>
      <c r="BX2169" s="37"/>
      <c r="BY2169" s="44">
        <f t="shared" ref="BY2169" si="52211">parseTime(BW2169)-(BX2172=INT(RIGHT($F2169, 1)))</f>
        <v>0</v>
      </c>
      <c r="BZ2169" s="45">
        <f t="shared" si="52178"/>
        <v>0</v>
      </c>
      <c r="CA2169" s="36"/>
      <c r="CB2169" s="37"/>
      <c r="CC2169" s="44">
        <f t="shared" ref="CC2169" si="52212">parseTime(CA2169)-(CB2172=INT(RIGHT($F2169, 1)))</f>
        <v>0</v>
      </c>
      <c r="CD2169" s="45">
        <f t="shared" si="52180"/>
        <v>0</v>
      </c>
      <c r="CE2169" s="36"/>
      <c r="CF2169" s="37"/>
      <c r="CG2169" s="44">
        <f t="shared" ref="CG2169" si="52213">parseTime(CE2169)-(CF2172=INT(RIGHT($F2169, 1)))</f>
        <v>0</v>
      </c>
      <c r="CH2169" s="45">
        <f t="shared" si="52182"/>
        <v>0</v>
      </c>
    </row>
    <row r="2170" spans="1:86" x14ac:dyDescent="0.25">
      <c r="A2170" s="56"/>
      <c r="B2170" s="57"/>
      <c r="C2170" s="14">
        <f t="shared" si="52198"/>
        <v>0</v>
      </c>
      <c r="D2170" s="14" t="s">
        <v>259</v>
      </c>
      <c r="E2170" s="20">
        <v>4.25</v>
      </c>
      <c r="F2170" s="51" t="s">
        <v>131</v>
      </c>
      <c r="G2170" s="36"/>
      <c r="H2170" s="37"/>
      <c r="I2170" s="44">
        <f t="shared" ref="I2170" si="52214">parseTime(G2170)-(H2172=INT(RIGHT($F2170, 1)))</f>
        <v>0</v>
      </c>
      <c r="J2170" s="45">
        <f t="shared" si="52150"/>
        <v>0</v>
      </c>
      <c r="K2170" s="36"/>
      <c r="L2170" s="37"/>
      <c r="M2170" s="44">
        <f t="shared" ref="M2170" si="52215">parseTime(K2170)-(L2172=INT(RIGHT($F2170, 1)))</f>
        <v>0</v>
      </c>
      <c r="N2170" s="45">
        <f t="shared" si="52152"/>
        <v>0</v>
      </c>
      <c r="O2170" s="36"/>
      <c r="P2170" s="37"/>
      <c r="Q2170" s="44">
        <f t="shared" ref="Q2170" si="52216">parseTime(O2170)-(P2172=INT(RIGHT($F2170, 1)))</f>
        <v>0</v>
      </c>
      <c r="R2170" s="45">
        <f t="shared" si="52154"/>
        <v>0</v>
      </c>
      <c r="S2170" s="36"/>
      <c r="T2170" s="37"/>
      <c r="U2170" s="44">
        <f t="shared" ref="U2170" si="52217">parseTime(S2170)-(T2172=INT(RIGHT($F2170, 1)))</f>
        <v>0</v>
      </c>
      <c r="V2170" s="45">
        <f t="shared" si="52156"/>
        <v>0</v>
      </c>
      <c r="W2170" s="36"/>
      <c r="X2170" s="37"/>
      <c r="Y2170" s="44">
        <f t="shared" ref="Y2170" si="52218">parseTime(W2170)-(X2172=INT(RIGHT($F2170, 1)))</f>
        <v>0</v>
      </c>
      <c r="Z2170" s="45">
        <f t="shared" si="52158"/>
        <v>0</v>
      </c>
      <c r="AA2170" s="36"/>
      <c r="AB2170" s="37"/>
      <c r="AC2170" s="44">
        <f t="shared" ref="AC2170" si="52219">parseTime(AA2170)-(AB2172=INT(RIGHT($F2170, 1)))</f>
        <v>0</v>
      </c>
      <c r="AD2170" s="45">
        <f t="shared" si="52160"/>
        <v>0</v>
      </c>
      <c r="AE2170" s="36"/>
      <c r="AF2170" s="37"/>
      <c r="AG2170" s="44">
        <f t="shared" ref="AG2170" si="52220">parseTime(AE2170)-(AF2172=INT(RIGHT($F2170, 1)))</f>
        <v>0</v>
      </c>
      <c r="AH2170" s="45">
        <f t="shared" si="52162"/>
        <v>0</v>
      </c>
      <c r="AI2170" s="36"/>
      <c r="AJ2170" s="37"/>
      <c r="AK2170" s="44">
        <f>parseTime(AI2170)-(AJ2172=INT(RIGHT($F2170, 1)))</f>
        <v>0</v>
      </c>
      <c r="AL2170" s="45">
        <f t="shared" si="52163"/>
        <v>0</v>
      </c>
      <c r="AM2170" s="36"/>
      <c r="AN2170" s="37"/>
      <c r="AO2170" s="44">
        <f t="shared" ref="AO2170" si="52221">parseTime(AM2170)-(AN2172=INT(RIGHT($F2170, 1)))</f>
        <v>0</v>
      </c>
      <c r="AP2170" s="45">
        <f t="shared" si="52165"/>
        <v>0</v>
      </c>
      <c r="AQ2170" s="36"/>
      <c r="AR2170" s="37"/>
      <c r="AS2170" s="44">
        <f t="shared" ref="AS2170" si="52222">parseTime(AQ2170)-(AR2172=INT(RIGHT($F2170, 1)))</f>
        <v>0</v>
      </c>
      <c r="AT2170" s="45">
        <f t="shared" si="52167"/>
        <v>0</v>
      </c>
      <c r="AU2170" s="36"/>
      <c r="AV2170" s="37"/>
      <c r="AW2170" s="44">
        <f>parseTime(AU2170)-(AV2172=INT(RIGHT($F2170, 1)))</f>
        <v>0</v>
      </c>
      <c r="AX2170" s="45">
        <f t="shared" si="52168"/>
        <v>0</v>
      </c>
      <c r="AY2170" s="36"/>
      <c r="AZ2170" s="37"/>
      <c r="BA2170" s="44">
        <f>parseTime(AY2170)-(AZ2172=INT(RIGHT($F2170, 1)))</f>
        <v>0</v>
      </c>
      <c r="BB2170" s="45">
        <f t="shared" si="52169"/>
        <v>0</v>
      </c>
      <c r="BC2170" s="36"/>
      <c r="BD2170" s="37"/>
      <c r="BE2170" s="44">
        <f>parseTime(BC2170)-(BD2172=INT(RIGHT($F2170, 1)))</f>
        <v>0</v>
      </c>
      <c r="BF2170" s="45">
        <f t="shared" si="52170"/>
        <v>0</v>
      </c>
      <c r="BG2170" s="36"/>
      <c r="BH2170" s="37"/>
      <c r="BI2170" s="44">
        <f>parseTime(BG2170)-(BH2172=INT(RIGHT($F2170, 1)))</f>
        <v>0</v>
      </c>
      <c r="BJ2170" s="45">
        <f t="shared" si="52171"/>
        <v>0</v>
      </c>
      <c r="BK2170" s="36"/>
      <c r="BL2170" s="37"/>
      <c r="BM2170" s="44">
        <f>parseTime(BK2170)-(BL2172=INT(RIGHT($F2170, 1)))</f>
        <v>0</v>
      </c>
      <c r="BN2170" s="45">
        <f t="shared" si="52172"/>
        <v>0</v>
      </c>
      <c r="BO2170" s="36"/>
      <c r="BP2170" s="37"/>
      <c r="BQ2170" s="44">
        <f t="shared" ref="BQ2170" si="52223">parseTime(BO2170)-(BP2172=INT(RIGHT($F2170, 1)))</f>
        <v>0</v>
      </c>
      <c r="BR2170" s="45">
        <f t="shared" si="52174"/>
        <v>0</v>
      </c>
      <c r="BS2170" s="36"/>
      <c r="BT2170" s="37"/>
      <c r="BU2170" s="44">
        <f t="shared" ref="BU2170" si="52224">parseTime(BS2170)-(BT2172=INT(RIGHT($F2170, 1)))</f>
        <v>0</v>
      </c>
      <c r="BV2170" s="45">
        <f t="shared" si="52176"/>
        <v>0</v>
      </c>
      <c r="BW2170" s="36"/>
      <c r="BX2170" s="37"/>
      <c r="BY2170" s="44">
        <f t="shared" ref="BY2170" si="52225">parseTime(BW2170)-(BX2172=INT(RIGHT($F2170, 1)))</f>
        <v>0</v>
      </c>
      <c r="BZ2170" s="45">
        <f t="shared" si="52178"/>
        <v>0</v>
      </c>
      <c r="CA2170" s="36"/>
      <c r="CB2170" s="37"/>
      <c r="CC2170" s="44">
        <f t="shared" ref="CC2170" si="52226">parseTime(CA2170)-(CB2172=INT(RIGHT($F2170, 1)))</f>
        <v>0</v>
      </c>
      <c r="CD2170" s="45">
        <f t="shared" si="52180"/>
        <v>0</v>
      </c>
      <c r="CE2170" s="36"/>
      <c r="CF2170" s="37"/>
      <c r="CG2170" s="44">
        <f t="shared" ref="CG2170" si="52227">parseTime(CE2170)-(CF2172=INT(RIGHT($F2170, 1)))</f>
        <v>0</v>
      </c>
      <c r="CH2170" s="45">
        <f t="shared" si="52182"/>
        <v>0</v>
      </c>
    </row>
    <row r="2171" spans="1:86" x14ac:dyDescent="0.25">
      <c r="A2171" s="56" t="s">
        <v>119</v>
      </c>
      <c r="B2171" s="57">
        <f t="shared" ref="B2171" ca="1" si="52228">roleHours(G2167:CH2173, "MCC")</f>
        <v>0</v>
      </c>
      <c r="C2171" s="14">
        <f t="shared" ca="1" si="52198"/>
        <v>0</v>
      </c>
      <c r="D2171" s="14" t="s">
        <v>260</v>
      </c>
      <c r="E2171" s="20">
        <v>4.6500000000000004</v>
      </c>
      <c r="F2171" s="51" t="s">
        <v>132</v>
      </c>
      <c r="G2171" s="36"/>
      <c r="H2171" s="37"/>
      <c r="I2171" s="44">
        <f t="shared" ref="I2171" si="52229">parseTime(G2171)-(H2172=INT(RIGHT($F2171, 1)))</f>
        <v>0</v>
      </c>
      <c r="J2171" s="45">
        <f t="shared" si="52150"/>
        <v>0</v>
      </c>
      <c r="K2171" s="36"/>
      <c r="L2171" s="37"/>
      <c r="M2171" s="44">
        <f t="shared" ref="M2171" si="52230">parseTime(K2171)-(L2172=INT(RIGHT($F2171, 1)))</f>
        <v>0</v>
      </c>
      <c r="N2171" s="45">
        <f t="shared" si="52152"/>
        <v>0</v>
      </c>
      <c r="O2171" s="36"/>
      <c r="P2171" s="37"/>
      <c r="Q2171" s="44">
        <f t="shared" ref="Q2171" si="52231">parseTime(O2171)-(P2172=INT(RIGHT($F2171, 1)))</f>
        <v>0</v>
      </c>
      <c r="R2171" s="45">
        <f t="shared" si="52154"/>
        <v>0</v>
      </c>
      <c r="S2171" s="36"/>
      <c r="T2171" s="37"/>
      <c r="U2171" s="44">
        <f t="shared" ref="U2171" si="52232">parseTime(S2171)-(T2172=INT(RIGHT($F2171, 1)))</f>
        <v>0</v>
      </c>
      <c r="V2171" s="45">
        <f t="shared" si="52156"/>
        <v>0</v>
      </c>
      <c r="W2171" s="36"/>
      <c r="X2171" s="37"/>
      <c r="Y2171" s="44">
        <f t="shared" ref="Y2171" si="52233">parseTime(W2171)-(X2172=INT(RIGHT($F2171, 1)))</f>
        <v>0</v>
      </c>
      <c r="Z2171" s="45">
        <f t="shared" si="52158"/>
        <v>0</v>
      </c>
      <c r="AA2171" s="36"/>
      <c r="AB2171" s="37"/>
      <c r="AC2171" s="44">
        <f t="shared" ref="AC2171" si="52234">parseTime(AA2171)-(AB2172=INT(RIGHT($F2171, 1)))</f>
        <v>0</v>
      </c>
      <c r="AD2171" s="45">
        <f t="shared" si="52160"/>
        <v>0</v>
      </c>
      <c r="AE2171" s="36"/>
      <c r="AF2171" s="37"/>
      <c r="AG2171" s="44">
        <f t="shared" ref="AG2171" si="52235">parseTime(AE2171)-(AF2172=INT(RIGHT($F2171, 1)))</f>
        <v>0</v>
      </c>
      <c r="AH2171" s="45">
        <f t="shared" si="52162"/>
        <v>0</v>
      </c>
      <c r="AI2171" s="36"/>
      <c r="AJ2171" s="37"/>
      <c r="AK2171" s="44">
        <f>parseTime(AI2171)-(AJ2172=INT(RIGHT($F2171, 1)))</f>
        <v>0</v>
      </c>
      <c r="AL2171" s="45">
        <f t="shared" si="52163"/>
        <v>0</v>
      </c>
      <c r="AM2171" s="36"/>
      <c r="AN2171" s="37"/>
      <c r="AO2171" s="44">
        <f t="shared" ref="AO2171" si="52236">parseTime(AM2171)-(AN2172=INT(RIGHT($F2171, 1)))</f>
        <v>0</v>
      </c>
      <c r="AP2171" s="45">
        <f t="shared" si="52165"/>
        <v>0</v>
      </c>
      <c r="AQ2171" s="36"/>
      <c r="AR2171" s="37"/>
      <c r="AS2171" s="44">
        <f t="shared" ref="AS2171" si="52237">parseTime(AQ2171)-(AR2172=INT(RIGHT($F2171, 1)))</f>
        <v>0</v>
      </c>
      <c r="AT2171" s="45">
        <f t="shared" si="52167"/>
        <v>0</v>
      </c>
      <c r="AU2171" s="36"/>
      <c r="AV2171" s="37"/>
      <c r="AW2171" s="44">
        <f>parseTime(AU2171)-(AV2172=INT(RIGHT($F2171, 1)))</f>
        <v>0</v>
      </c>
      <c r="AX2171" s="45">
        <f t="shared" si="52168"/>
        <v>0</v>
      </c>
      <c r="AY2171" s="36"/>
      <c r="AZ2171" s="37"/>
      <c r="BA2171" s="44">
        <f>parseTime(AY2171)-(AZ2172=INT(RIGHT($F2171, 1)))</f>
        <v>0</v>
      </c>
      <c r="BB2171" s="45">
        <f t="shared" si="52169"/>
        <v>0</v>
      </c>
      <c r="BC2171" s="36"/>
      <c r="BD2171" s="37"/>
      <c r="BE2171" s="44">
        <f>parseTime(BC2171)-(BD2172=INT(RIGHT($F2171, 1)))</f>
        <v>0</v>
      </c>
      <c r="BF2171" s="45">
        <f t="shared" si="52170"/>
        <v>0</v>
      </c>
      <c r="BG2171" s="36"/>
      <c r="BH2171" s="37"/>
      <c r="BI2171" s="44">
        <f>parseTime(BG2171)-(BH2172=INT(RIGHT($F2171, 1)))</f>
        <v>0</v>
      </c>
      <c r="BJ2171" s="45">
        <f t="shared" si="52171"/>
        <v>0</v>
      </c>
      <c r="BK2171" s="36"/>
      <c r="BL2171" s="37"/>
      <c r="BM2171" s="44">
        <f>parseTime(BK2171)-(BL2172=INT(RIGHT($F2171, 1)))</f>
        <v>0</v>
      </c>
      <c r="BN2171" s="45">
        <f t="shared" si="52172"/>
        <v>0</v>
      </c>
      <c r="BO2171" s="36"/>
      <c r="BP2171" s="37"/>
      <c r="BQ2171" s="44">
        <f t="shared" ref="BQ2171" si="52238">parseTime(BO2171)-(BP2172=INT(RIGHT($F2171, 1)))</f>
        <v>0</v>
      </c>
      <c r="BR2171" s="45">
        <f t="shared" si="52174"/>
        <v>0</v>
      </c>
      <c r="BS2171" s="36"/>
      <c r="BT2171" s="37"/>
      <c r="BU2171" s="44">
        <f t="shared" ref="BU2171" si="52239">parseTime(BS2171)-(BT2172=INT(RIGHT($F2171, 1)))</f>
        <v>0</v>
      </c>
      <c r="BV2171" s="45">
        <f t="shared" si="52176"/>
        <v>0</v>
      </c>
      <c r="BW2171" s="36"/>
      <c r="BX2171" s="37"/>
      <c r="BY2171" s="44">
        <f t="shared" ref="BY2171" si="52240">parseTime(BW2171)-(BX2172=INT(RIGHT($F2171, 1)))</f>
        <v>0</v>
      </c>
      <c r="BZ2171" s="45">
        <f t="shared" si="52178"/>
        <v>0</v>
      </c>
      <c r="CA2171" s="36"/>
      <c r="CB2171" s="37"/>
      <c r="CC2171" s="44">
        <f t="shared" ref="CC2171" si="52241">parseTime(CA2171)-(CB2172=INT(RIGHT($F2171, 1)))</f>
        <v>0</v>
      </c>
      <c r="CD2171" s="45">
        <f t="shared" si="52180"/>
        <v>0</v>
      </c>
      <c r="CE2171" s="36"/>
      <c r="CF2171" s="37"/>
      <c r="CG2171" s="44">
        <f t="shared" ref="CG2171" si="52242">parseTime(CE2171)-(CF2172=INT(RIGHT($F2171, 1)))</f>
        <v>0</v>
      </c>
      <c r="CH2171" s="45">
        <f t="shared" si="52182"/>
        <v>0</v>
      </c>
    </row>
    <row r="2172" spans="1:86" x14ac:dyDescent="0.25">
      <c r="A2172" s="56"/>
      <c r="B2172" s="57"/>
      <c r="C2172" s="14">
        <f t="shared" si="52198"/>
        <v>0</v>
      </c>
      <c r="D2172" s="14"/>
      <c r="E2172" s="20">
        <f t="shared" ref="E2172" si="52243">((7.5/2)-0.5+E2171)*8</f>
        <v>63.2</v>
      </c>
      <c r="F2172" s="51"/>
      <c r="G2172" s="46" t="s">
        <v>134</v>
      </c>
      <c r="H2172" s="38">
        <f t="shared" ref="H2172" si="52244">lunchAdjust(G2167:H2171)</f>
        <v>1</v>
      </c>
      <c r="I2172" s="48" t="s">
        <v>0</v>
      </c>
      <c r="J2172" s="39">
        <f t="shared" ref="J2172" si="52245">SUMPRODUCT(I2167:I2171*J2167:J2171)</f>
        <v>0</v>
      </c>
      <c r="K2172" s="46" t="s">
        <v>134</v>
      </c>
      <c r="L2172" s="38">
        <f t="shared" ref="L2172" si="52246">lunchAdjust(K2167:L2171)</f>
        <v>1</v>
      </c>
      <c r="M2172" s="48" t="s">
        <v>0</v>
      </c>
      <c r="N2172" s="39">
        <f t="shared" ref="N2172" si="52247">SUMPRODUCT(M2167:M2171*N2167:N2171)</f>
        <v>8</v>
      </c>
      <c r="O2172" s="46" t="s">
        <v>134</v>
      </c>
      <c r="P2172" s="38">
        <f t="shared" ref="P2172" si="52248">lunchAdjust(O2167:P2171)</f>
        <v>1</v>
      </c>
      <c r="Q2172" s="48" t="s">
        <v>0</v>
      </c>
      <c r="R2172" s="39">
        <f t="shared" ref="R2172" si="52249">SUMPRODUCT(Q2167:Q2171*R2167:R2171)</f>
        <v>8</v>
      </c>
      <c r="S2172" s="46" t="s">
        <v>134</v>
      </c>
      <c r="T2172" s="38">
        <f t="shared" ref="T2172" si="52250">lunchAdjust(S2167:T2171)</f>
        <v>1</v>
      </c>
      <c r="U2172" s="48" t="s">
        <v>0</v>
      </c>
      <c r="V2172" s="39">
        <f t="shared" ref="V2172" si="52251">SUMPRODUCT(U2167:U2171*V2167:V2171)</f>
        <v>8</v>
      </c>
      <c r="W2172" s="46" t="s">
        <v>134</v>
      </c>
      <c r="X2172" s="38">
        <f t="shared" ref="X2172" si="52252">lunchAdjust(W2167:X2171)</f>
        <v>0</v>
      </c>
      <c r="Y2172" s="48" t="s">
        <v>0</v>
      </c>
      <c r="Z2172" s="39">
        <f t="shared" ref="Z2172" si="52253">SUMPRODUCT(Y2167:Y2171*Z2167:Z2171)</f>
        <v>0</v>
      </c>
      <c r="AA2172" s="46" t="s">
        <v>134</v>
      </c>
      <c r="AB2172" s="38">
        <f t="shared" ref="AB2172" si="52254">lunchAdjust(AA2167:AB2171)</f>
        <v>1</v>
      </c>
      <c r="AC2172" s="48" t="s">
        <v>0</v>
      </c>
      <c r="AD2172" s="39">
        <f t="shared" ref="AD2172" si="52255">SUMPRODUCT(AC2167:AC2171*AD2167:AD2171)</f>
        <v>8</v>
      </c>
      <c r="AE2172" s="46" t="s">
        <v>134</v>
      </c>
      <c r="AF2172" s="38">
        <f t="shared" ref="AF2172" si="52256">lunchAdjust(AE2167:AF2171)</f>
        <v>0</v>
      </c>
      <c r="AG2172" s="48" t="s">
        <v>0</v>
      </c>
      <c r="AH2172" s="39">
        <f t="shared" ref="AH2172" si="52257">SUMPRODUCT(AG2167:AG2171*AH2167:AH2171)</f>
        <v>0</v>
      </c>
      <c r="AI2172" s="46" t="s">
        <v>134</v>
      </c>
      <c r="AJ2172" s="38">
        <f t="shared" ref="AJ2172" si="52258">lunchAdjust(AI2167:AJ2171)</f>
        <v>0</v>
      </c>
      <c r="AK2172" s="48" t="s">
        <v>0</v>
      </c>
      <c r="AL2172" s="39">
        <f t="shared" ref="AL2172" si="52259">SUMPRODUCT(AK2167:AK2171*AL2167:AL2171)</f>
        <v>0</v>
      </c>
      <c r="AM2172" s="46" t="s">
        <v>134</v>
      </c>
      <c r="AN2172" s="38">
        <f t="shared" ref="AN2172" si="52260">lunchAdjust(AM2167:AN2171)</f>
        <v>0</v>
      </c>
      <c r="AO2172" s="48" t="s">
        <v>0</v>
      </c>
      <c r="AP2172" s="39">
        <f t="shared" ref="AP2172" si="52261">SUMPRODUCT(AO2167:AO2171*AP2167:AP2171)</f>
        <v>0</v>
      </c>
      <c r="AQ2172" s="46" t="s">
        <v>134</v>
      </c>
      <c r="AR2172" s="38">
        <f t="shared" ref="AR2172" si="52262">lunchAdjust(AQ2167:AR2171)</f>
        <v>0</v>
      </c>
      <c r="AS2172" s="48" t="s">
        <v>0</v>
      </c>
      <c r="AT2172" s="39">
        <f t="shared" ref="AT2172" si="52263">SUMPRODUCT(AS2167:AS2171*AT2167:AT2171)</f>
        <v>0</v>
      </c>
      <c r="AU2172" s="46" t="s">
        <v>134</v>
      </c>
      <c r="AV2172" s="38">
        <f t="shared" ref="AV2172" si="52264">lunchAdjust(AU2167:AV2171)</f>
        <v>0</v>
      </c>
      <c r="AW2172" s="48" t="s">
        <v>0</v>
      </c>
      <c r="AX2172" s="39">
        <f t="shared" ref="AX2172" si="52265">SUMPRODUCT(AW2167:AW2171*AX2167:AX2171)</f>
        <v>0</v>
      </c>
      <c r="AY2172" s="46" t="s">
        <v>134</v>
      </c>
      <c r="AZ2172" s="38">
        <f t="shared" ref="AZ2172" si="52266">lunchAdjust(AY2167:AZ2171)</f>
        <v>0</v>
      </c>
      <c r="BA2172" s="48" t="s">
        <v>0</v>
      </c>
      <c r="BB2172" s="39">
        <f t="shared" ref="BB2172" si="52267">SUMPRODUCT(BA2167:BA2171*BB2167:BB2171)</f>
        <v>0</v>
      </c>
      <c r="BC2172" s="46" t="s">
        <v>134</v>
      </c>
      <c r="BD2172" s="38">
        <f t="shared" ref="BD2172" si="52268">lunchAdjust(BC2167:BD2171)</f>
        <v>0</v>
      </c>
      <c r="BE2172" s="48" t="s">
        <v>0</v>
      </c>
      <c r="BF2172" s="39">
        <f t="shared" ref="BF2172" si="52269">SUMPRODUCT(BE2167:BE2171*BF2167:BF2171)</f>
        <v>0</v>
      </c>
      <c r="BG2172" s="46" t="s">
        <v>134</v>
      </c>
      <c r="BH2172" s="38">
        <f t="shared" ref="BH2172" si="52270">lunchAdjust(BG2167:BH2171)</f>
        <v>0</v>
      </c>
      <c r="BI2172" s="48" t="s">
        <v>0</v>
      </c>
      <c r="BJ2172" s="39">
        <f t="shared" ref="BJ2172" si="52271">SUMPRODUCT(BI2167:BI2171*BJ2167:BJ2171)</f>
        <v>0</v>
      </c>
      <c r="BK2172" s="46" t="s">
        <v>134</v>
      </c>
      <c r="BL2172" s="38">
        <f t="shared" ref="BL2172" si="52272">lunchAdjust(BK2167:BL2171)</f>
        <v>0</v>
      </c>
      <c r="BM2172" s="48" t="s">
        <v>0</v>
      </c>
      <c r="BN2172" s="39">
        <f t="shared" ref="BN2172" si="52273">SUMPRODUCT(BM2167:BM2171*BN2167:BN2171)</f>
        <v>0</v>
      </c>
      <c r="BO2172" s="46" t="s">
        <v>134</v>
      </c>
      <c r="BP2172" s="38">
        <f t="shared" ref="BP2172" si="52274">lunchAdjust(BO2167:BP2171)</f>
        <v>1</v>
      </c>
      <c r="BQ2172" s="48" t="s">
        <v>0</v>
      </c>
      <c r="BR2172" s="39">
        <f t="shared" ref="BR2172" si="52275">SUMPRODUCT(BQ2167:BQ2171*BR2167:BR2171)</f>
        <v>8</v>
      </c>
      <c r="BS2172" s="46" t="s">
        <v>134</v>
      </c>
      <c r="BT2172" s="38">
        <f t="shared" ref="BT2172" si="52276">lunchAdjust(BS2167:BT2171)</f>
        <v>0</v>
      </c>
      <c r="BU2172" s="48" t="s">
        <v>0</v>
      </c>
      <c r="BV2172" s="39">
        <f t="shared" ref="BV2172" si="52277">SUMPRODUCT(BU2167:BU2171*BV2167:BV2171)</f>
        <v>0</v>
      </c>
      <c r="BW2172" s="46" t="s">
        <v>134</v>
      </c>
      <c r="BX2172" s="38">
        <f t="shared" ref="BX2172" si="52278">lunchAdjust(BW2167:BX2171)</f>
        <v>1</v>
      </c>
      <c r="BY2172" s="48" t="s">
        <v>0</v>
      </c>
      <c r="BZ2172" s="39">
        <f t="shared" ref="BZ2172" si="52279">SUMPRODUCT(BY2167:BY2171*BZ2167:BZ2171)</f>
        <v>8</v>
      </c>
      <c r="CA2172" s="46" t="s">
        <v>134</v>
      </c>
      <c r="CB2172" s="38">
        <f t="shared" ref="CB2172" si="52280">lunchAdjust(CA2167:CB2171)</f>
        <v>0</v>
      </c>
      <c r="CC2172" s="48" t="s">
        <v>0</v>
      </c>
      <c r="CD2172" s="39">
        <f t="shared" ref="CD2172" si="52281">SUMPRODUCT(CC2167:CC2171*CD2167:CD2171)</f>
        <v>0</v>
      </c>
      <c r="CE2172" s="46" t="s">
        <v>134</v>
      </c>
      <c r="CF2172" s="38">
        <f t="shared" ref="CF2172" si="52282">lunchAdjust(CE2167:CF2171)</f>
        <v>0</v>
      </c>
      <c r="CG2172" s="48" t="s">
        <v>0</v>
      </c>
      <c r="CH2172" s="39">
        <f t="shared" ref="CH2172" si="52283">SUMPRODUCT(CG2167:CG2171*CH2167:CH2171)</f>
        <v>0</v>
      </c>
    </row>
    <row r="2173" spans="1:86" ht="15.75" thickBot="1" x14ac:dyDescent="0.3">
      <c r="A2173" s="58" t="s">
        <v>121</v>
      </c>
      <c r="B2173" s="59">
        <f t="shared" ref="B2173" ca="1" si="52284">roleHours(G2167:CH2173, "OUT")</f>
        <v>0</v>
      </c>
      <c r="C2173" s="54" t="s">
        <v>137</v>
      </c>
      <c r="D2173" s="22">
        <f t="shared" ref="D2173" ca="1" si="52285">roleHours(G2167:CH2173, "PTO")</f>
        <v>8</v>
      </c>
      <c r="E2173" s="23">
        <f t="shared" ref="E2173" ca="1" si="52286">E2172-B2168</f>
        <v>15.200000000000003</v>
      </c>
      <c r="F2173" s="52"/>
      <c r="G2173" s="47" t="s">
        <v>39</v>
      </c>
      <c r="H2173" s="40">
        <f t="shared" si="51769"/>
        <v>8</v>
      </c>
      <c r="I2173" s="49" t="s">
        <v>135</v>
      </c>
      <c r="J2173" s="41">
        <f t="shared" ref="J2173" si="52287">J2172*G$4</f>
        <v>0</v>
      </c>
      <c r="K2173" s="47" t="s">
        <v>39</v>
      </c>
      <c r="L2173" s="40">
        <f t="shared" ref="L2173" si="52288">SUMPRODUCT(M2167:M2171*(L2167:L2171="PTO"))+SUMPRODUCT(M2167:M2171*(L2167:L2171="HOL"))</f>
        <v>0</v>
      </c>
      <c r="M2173" s="49" t="s">
        <v>135</v>
      </c>
      <c r="N2173" s="41">
        <f t="shared" ref="N2173" si="52289">N2172*K$4</f>
        <v>0</v>
      </c>
      <c r="O2173" s="47" t="s">
        <v>39</v>
      </c>
      <c r="P2173" s="40">
        <f t="shared" ref="P2173" si="52290">SUMPRODUCT(Q2167:Q2171*(P2167:P2171="PTO"))+SUMPRODUCT(Q2167:Q2171*(P2167:P2171="HOL"))</f>
        <v>0</v>
      </c>
      <c r="Q2173" s="49" t="s">
        <v>135</v>
      </c>
      <c r="R2173" s="41">
        <f t="shared" ref="R2173" si="52291">R2172*O$4</f>
        <v>8</v>
      </c>
      <c r="S2173" s="47" t="s">
        <v>39</v>
      </c>
      <c r="T2173" s="40">
        <f t="shared" ref="T2173" si="52292">SUMPRODUCT(U2167:U2171*(T2167:T2171="PTO"))+SUMPRODUCT(U2167:U2171*(T2167:T2171="HOL"))</f>
        <v>0</v>
      </c>
      <c r="U2173" s="49" t="s">
        <v>135</v>
      </c>
      <c r="V2173" s="41">
        <f t="shared" ref="V2173" si="52293">V2172*S$4</f>
        <v>0</v>
      </c>
      <c r="W2173" s="47" t="s">
        <v>39</v>
      </c>
      <c r="X2173" s="40">
        <f t="shared" ref="X2173" si="52294">SUMPRODUCT(Y2167:Y2171*(X2167:X2171="PTO"))+SUMPRODUCT(Y2167:Y2171*(X2167:X2171="HOL"))</f>
        <v>0</v>
      </c>
      <c r="Y2173" s="49" t="s">
        <v>135</v>
      </c>
      <c r="Z2173" s="41">
        <f t="shared" ref="Z2173" si="52295">Z2172*W$4</f>
        <v>0</v>
      </c>
      <c r="AA2173" s="47" t="s">
        <v>39</v>
      </c>
      <c r="AB2173" s="40">
        <f t="shared" ref="AB2173" si="52296">SUMPRODUCT(AC2167:AC2171*(AB2167:AB2171="PTO"))+SUMPRODUCT(AC2167:AC2171*(AB2167:AB2171="HOL"))</f>
        <v>0</v>
      </c>
      <c r="AC2173" s="49" t="s">
        <v>135</v>
      </c>
      <c r="AD2173" s="41">
        <f t="shared" ref="AD2173" si="52297">AD2172*AA$4</f>
        <v>8</v>
      </c>
      <c r="AE2173" s="47" t="s">
        <v>39</v>
      </c>
      <c r="AF2173" s="40">
        <f t="shared" ref="AF2173" si="52298">SUMPRODUCT(AG2167:AG2171*(AF2167:AF2171="PTO"))+SUMPRODUCT(AG2167:AG2171*(AF2167:AF2171="HOL"))</f>
        <v>0</v>
      </c>
      <c r="AG2173" s="49" t="s">
        <v>135</v>
      </c>
      <c r="AH2173" s="41">
        <f t="shared" ref="AH2173" si="52299">AH2172*AE$4</f>
        <v>0</v>
      </c>
      <c r="AI2173" s="47" t="s">
        <v>39</v>
      </c>
      <c r="AJ2173" s="40">
        <f t="shared" ref="AJ2173" si="52300">SUMPRODUCT(AK2167:AK2171*(AJ2167:AJ2171="PTO"))+SUMPRODUCT(AK2167:AK2171*(AJ2167:AJ2171="HOL"))</f>
        <v>0</v>
      </c>
      <c r="AK2173" s="49" t="s">
        <v>135</v>
      </c>
      <c r="AL2173" s="41">
        <f>AL2172*AI$4</f>
        <v>0</v>
      </c>
      <c r="AM2173" s="47" t="s">
        <v>39</v>
      </c>
      <c r="AN2173" s="40">
        <f t="shared" ref="AN2173" si="52301">SUMPRODUCT(AO2167:AO2171*(AN2167:AN2171="PTO"))+SUMPRODUCT(AO2167:AO2171*(AN2167:AN2171="HOL"))</f>
        <v>0</v>
      </c>
      <c r="AO2173" s="49" t="s">
        <v>135</v>
      </c>
      <c r="AP2173" s="41">
        <f t="shared" ref="AP2173" si="52302">AP2172*AM$4</f>
        <v>0</v>
      </c>
      <c r="AQ2173" s="47" t="s">
        <v>39</v>
      </c>
      <c r="AR2173" s="40">
        <f t="shared" ref="AR2173" si="52303">SUMPRODUCT(AS2167:AS2171*(AR2167:AR2171="PTO"))+SUMPRODUCT(AS2167:AS2171*(AR2167:AR2171="HOL"))</f>
        <v>0</v>
      </c>
      <c r="AS2173" s="49" t="s">
        <v>135</v>
      </c>
      <c r="AT2173" s="41">
        <f t="shared" ref="AT2173" si="52304">AT2172*AQ$4</f>
        <v>0</v>
      </c>
      <c r="AU2173" s="47" t="s">
        <v>39</v>
      </c>
      <c r="AV2173" s="40">
        <f t="shared" ref="AV2173" si="52305">SUMPRODUCT(AW2167:AW2171*(AV2167:AV2171="PTO"))+SUMPRODUCT(AW2167:AW2171*(AV2167:AV2171="HOL"))</f>
        <v>0</v>
      </c>
      <c r="AW2173" s="49" t="s">
        <v>135</v>
      </c>
      <c r="AX2173" s="41">
        <f>AX2172*AU$4</f>
        <v>0</v>
      </c>
      <c r="AY2173" s="47" t="s">
        <v>39</v>
      </c>
      <c r="AZ2173" s="40">
        <f t="shared" ref="AZ2173" si="52306">SUMPRODUCT(BA2167:BA2171*(AZ2167:AZ2171="PTO"))+SUMPRODUCT(BA2167:BA2171*(AZ2167:AZ2171="HOL"))</f>
        <v>0</v>
      </c>
      <c r="BA2173" s="49" t="s">
        <v>135</v>
      </c>
      <c r="BB2173" s="41">
        <f>BB2172*AY$4</f>
        <v>0</v>
      </c>
      <c r="BC2173" s="47" t="s">
        <v>39</v>
      </c>
      <c r="BD2173" s="40">
        <f t="shared" ref="BD2173" si="52307">SUMPRODUCT(BE2167:BE2171*(BD2167:BD2171="PTO"))+SUMPRODUCT(BE2167:BE2171*(BD2167:BD2171="HOL"))</f>
        <v>0</v>
      </c>
      <c r="BE2173" s="49" t="s">
        <v>135</v>
      </c>
      <c r="BF2173" s="41">
        <f>BF2172*BC$4</f>
        <v>0</v>
      </c>
      <c r="BG2173" s="47" t="s">
        <v>39</v>
      </c>
      <c r="BH2173" s="40">
        <f t="shared" ref="BH2173" si="52308">SUMPRODUCT(BI2167:BI2171*(BH2167:BH2171="PTO"))+SUMPRODUCT(BI2167:BI2171*(BH2167:BH2171="HOL"))</f>
        <v>0</v>
      </c>
      <c r="BI2173" s="49" t="s">
        <v>135</v>
      </c>
      <c r="BJ2173" s="41">
        <f>BJ2172*BG$4</f>
        <v>0</v>
      </c>
      <c r="BK2173" s="47" t="s">
        <v>39</v>
      </c>
      <c r="BL2173" s="40">
        <f t="shared" ref="BL2173" si="52309">SUMPRODUCT(BM2167:BM2171*(BL2167:BL2171="PTO"))+SUMPRODUCT(BM2167:BM2171*(BL2167:BL2171="HOL"))</f>
        <v>0</v>
      </c>
      <c r="BM2173" s="49" t="s">
        <v>135</v>
      </c>
      <c r="BN2173" s="41">
        <f>BN2172*BK$4</f>
        <v>0</v>
      </c>
      <c r="BO2173" s="47" t="s">
        <v>39</v>
      </c>
      <c r="BP2173" s="40">
        <f t="shared" ref="BP2173" si="52310">SUMPRODUCT(BQ2167:BQ2171*(BP2167:BP2171="PTO"))+SUMPRODUCT(BQ2167:BQ2171*(BP2167:BP2171="HOL"))</f>
        <v>0</v>
      </c>
      <c r="BQ2173" s="49" t="s">
        <v>135</v>
      </c>
      <c r="BR2173" s="41">
        <f t="shared" ref="BR2173" si="52311">BR2172*BO$4</f>
        <v>8</v>
      </c>
      <c r="BS2173" s="47" t="s">
        <v>39</v>
      </c>
      <c r="BT2173" s="40">
        <f t="shared" ref="BT2173" si="52312">SUMPRODUCT(BU2167:BU2171*(BT2167:BT2171="PTO"))+SUMPRODUCT(BU2167:BU2171*(BT2167:BT2171="HOL"))</f>
        <v>0</v>
      </c>
      <c r="BU2173" s="49" t="s">
        <v>135</v>
      </c>
      <c r="BV2173" s="41">
        <f t="shared" ref="BV2173" si="52313">BV2172*BS$4</f>
        <v>0</v>
      </c>
      <c r="BW2173" s="47" t="s">
        <v>39</v>
      </c>
      <c r="BX2173" s="40">
        <f t="shared" ref="BX2173" si="52314">SUMPRODUCT(BY2167:BY2171*(BX2167:BX2171="PTO"))+SUMPRODUCT(BY2167:BY2171*(BX2167:BX2171="HOL"))</f>
        <v>0</v>
      </c>
      <c r="BY2173" s="49" t="s">
        <v>135</v>
      </c>
      <c r="BZ2173" s="41">
        <f t="shared" ref="BZ2173" si="52315">BZ2172*BW$4</f>
        <v>8</v>
      </c>
      <c r="CA2173" s="47" t="s">
        <v>39</v>
      </c>
      <c r="CB2173" s="40">
        <f t="shared" ref="CB2173" si="52316">SUMPRODUCT(CC2167:CC2171*(CB2167:CB2171="PTO"))+SUMPRODUCT(CC2167:CC2171*(CB2167:CB2171="HOL"))</f>
        <v>0</v>
      </c>
      <c r="CC2173" s="49" t="s">
        <v>135</v>
      </c>
      <c r="CD2173" s="41">
        <f t="shared" ref="CD2173" si="52317">CD2172*CA$4</f>
        <v>0</v>
      </c>
      <c r="CE2173" s="47" t="s">
        <v>39</v>
      </c>
      <c r="CF2173" s="40">
        <f t="shared" ref="CF2173" si="52318">SUMPRODUCT(CG2167:CG2171*(CF2167:CF2171="PTO"))+SUMPRODUCT(CG2167:CG2171*(CF2167:CF2171="HOL"))</f>
        <v>0</v>
      </c>
      <c r="CG2173" s="49" t="s">
        <v>135</v>
      </c>
      <c r="CH2173" s="41">
        <f t="shared" ref="CH2173" si="52319">CH2172*CE$4</f>
        <v>0</v>
      </c>
    </row>
    <row r="2174" spans="1:86" x14ac:dyDescent="0.25">
      <c r="A2174" s="70" t="s">
        <v>133</v>
      </c>
      <c r="B2174" s="71">
        <f t="shared" ref="B2174" ca="1" si="52320">D2174-B2175</f>
        <v>8.1729209828166347</v>
      </c>
      <c r="C2174" s="72" t="s">
        <v>122</v>
      </c>
      <c r="D2174" s="71">
        <f>IFERROR(INDEX(Holidays[FTE], MATCH(Entry!E2174, Holidays[Date], 0)), 1)*8*INDEX(FTEguide[[1]:[12]], MATCH(Entry!E2175, FTEguide[Weekday], 0), IF(Entry!E2177&gt;0, Entry!E2177, MONTH(Entry!E2174)))</f>
        <v>61.172920982816635</v>
      </c>
      <c r="E2174" s="60">
        <f t="shared" si="51286"/>
        <v>44138</v>
      </c>
      <c r="F2174" s="50" t="s">
        <v>128</v>
      </c>
      <c r="G2174" s="34" t="s">
        <v>136</v>
      </c>
      <c r="H2174" s="35" t="s">
        <v>23</v>
      </c>
      <c r="I2174" s="42">
        <f t="shared" ref="I2174" si="52321">parseTime(G2174)-(H2179=INT(RIGHT($F2174, 1)))</f>
        <v>8</v>
      </c>
      <c r="J2174" s="43">
        <f t="shared" ref="J2174:J2178" si="52322">isClocked(H2174)</f>
        <v>1</v>
      </c>
      <c r="K2174" s="34" t="s">
        <v>136</v>
      </c>
      <c r="L2174" s="35" t="s">
        <v>23</v>
      </c>
      <c r="M2174" s="42">
        <f t="shared" ref="M2174" si="52323">parseTime(K2174)-(L2179=INT(RIGHT($F2174, 1)))</f>
        <v>8</v>
      </c>
      <c r="N2174" s="43">
        <f t="shared" ref="N2174:N2178" si="52324">isClocked(L2174)</f>
        <v>1</v>
      </c>
      <c r="O2174" s="34" t="s">
        <v>180</v>
      </c>
      <c r="P2174" s="35" t="s">
        <v>23</v>
      </c>
      <c r="Q2174" s="42">
        <f t="shared" ref="Q2174" si="52325">parseTime(O2174)-(P2179=INT(RIGHT($F2174, 1)))</f>
        <v>8</v>
      </c>
      <c r="R2174" s="43">
        <f t="shared" ref="R2174:R2178" si="52326">isClocked(P2174)</f>
        <v>1</v>
      </c>
      <c r="S2174" s="34" t="s">
        <v>227</v>
      </c>
      <c r="T2174" s="35" t="s">
        <v>23</v>
      </c>
      <c r="U2174" s="42">
        <f t="shared" ref="U2174" si="52327">parseTime(S2174)-(T2179=INT(RIGHT($F2174, 1)))</f>
        <v>8</v>
      </c>
      <c r="V2174" s="43">
        <f t="shared" ref="V2174:V2178" si="52328">isClocked(T2174)</f>
        <v>1</v>
      </c>
      <c r="W2174" s="34"/>
      <c r="X2174" s="35"/>
      <c r="Y2174" s="42">
        <f t="shared" ref="Y2174" si="52329">parseTime(W2174)-(X2179=INT(RIGHT($F2174, 1)))</f>
        <v>0</v>
      </c>
      <c r="Z2174" s="43">
        <f t="shared" ref="Z2174:Z2178" si="52330">isClocked(X2174)</f>
        <v>0</v>
      </c>
      <c r="AA2174" s="34" t="s">
        <v>136</v>
      </c>
      <c r="AB2174" s="35" t="s">
        <v>23</v>
      </c>
      <c r="AC2174" s="42">
        <f t="shared" ref="AC2174" si="52331">parseTime(AA2174)-(AB2179=INT(RIGHT($F2174, 1)))</f>
        <v>8</v>
      </c>
      <c r="AD2174" s="43">
        <f t="shared" ref="AD2174:AD2178" si="52332">isClocked(AB2174)</f>
        <v>1</v>
      </c>
      <c r="AE2174" s="34"/>
      <c r="AF2174" s="35"/>
      <c r="AG2174" s="42">
        <f t="shared" ref="AG2174" si="52333">parseTime(AE2174)-(AF2179=INT(RIGHT($F2174, 1)))</f>
        <v>0</v>
      </c>
      <c r="AH2174" s="43">
        <f t="shared" ref="AH2174:AH2178" si="52334">isClocked(AF2174)</f>
        <v>0</v>
      </c>
      <c r="AI2174" s="34"/>
      <c r="AJ2174" s="35"/>
      <c r="AK2174" s="42">
        <f>parseTime(AI2174)-(AJ2179=INT(RIGHT($F2174, 1)))</f>
        <v>0</v>
      </c>
      <c r="AL2174" s="43">
        <f t="shared" ref="AL2174:AL2178" si="52335">isClocked(AJ2174)</f>
        <v>0</v>
      </c>
      <c r="AM2174" s="34"/>
      <c r="AN2174" s="35"/>
      <c r="AO2174" s="42">
        <f t="shared" ref="AO2174" si="52336">parseTime(AM2174)-(AN2179=INT(RIGHT($F2174, 1)))</f>
        <v>0</v>
      </c>
      <c r="AP2174" s="43">
        <f t="shared" ref="AP2174:AP2178" si="52337">isClocked(AN2174)</f>
        <v>0</v>
      </c>
      <c r="AQ2174" s="34"/>
      <c r="AR2174" s="35"/>
      <c r="AS2174" s="42">
        <f t="shared" ref="AS2174" si="52338">parseTime(AQ2174)-(AR2179=INT(RIGHT($F2174, 1)))</f>
        <v>0</v>
      </c>
      <c r="AT2174" s="43">
        <f t="shared" ref="AT2174:AT2178" si="52339">isClocked(AR2174)</f>
        <v>0</v>
      </c>
      <c r="AU2174" s="34"/>
      <c r="AV2174" s="35"/>
      <c r="AW2174" s="42">
        <f>parseTime(AU2174)-(AV2179=INT(RIGHT($F2174, 1)))</f>
        <v>0</v>
      </c>
      <c r="AX2174" s="43">
        <f t="shared" ref="AX2174:AX2178" si="52340">isClocked(AV2174)</f>
        <v>0</v>
      </c>
      <c r="AY2174" s="34"/>
      <c r="AZ2174" s="35"/>
      <c r="BA2174" s="42">
        <f>parseTime(AY2174)-(AZ2179=INT(RIGHT($F2174, 1)))</f>
        <v>0</v>
      </c>
      <c r="BB2174" s="43">
        <f t="shared" ref="BB2174:BB2178" si="52341">isClocked(AZ2174)</f>
        <v>0</v>
      </c>
      <c r="BC2174" s="34"/>
      <c r="BD2174" s="35"/>
      <c r="BE2174" s="42">
        <f>parseTime(BC2174)-(BD2179=INT(RIGHT($F2174, 1)))</f>
        <v>0</v>
      </c>
      <c r="BF2174" s="43">
        <f t="shared" ref="BF2174:BF2178" si="52342">isClocked(BD2174)</f>
        <v>0</v>
      </c>
      <c r="BG2174" s="34"/>
      <c r="BH2174" s="35"/>
      <c r="BI2174" s="42">
        <f>parseTime(BG2174)-(BH2179=INT(RIGHT($F2174, 1)))</f>
        <v>0</v>
      </c>
      <c r="BJ2174" s="43">
        <f t="shared" ref="BJ2174:BJ2178" si="52343">isClocked(BH2174)</f>
        <v>0</v>
      </c>
      <c r="BK2174" s="34"/>
      <c r="BL2174" s="35"/>
      <c r="BM2174" s="42">
        <f>parseTime(BK2174)-(BL2179=INT(RIGHT($F2174, 1)))</f>
        <v>0</v>
      </c>
      <c r="BN2174" s="43">
        <f t="shared" ref="BN2174:BN2178" si="52344">isClocked(BL2174)</f>
        <v>0</v>
      </c>
      <c r="BO2174" s="34" t="s">
        <v>250</v>
      </c>
      <c r="BP2174" s="35" t="s">
        <v>23</v>
      </c>
      <c r="BQ2174" s="42">
        <f t="shared" ref="BQ2174" si="52345">parseTime(BO2174)-(BP2179=INT(RIGHT($F2174, 1)))</f>
        <v>5</v>
      </c>
      <c r="BR2174" s="43">
        <f t="shared" ref="BR2174:BR2178" si="52346">isClocked(BP2174)</f>
        <v>1</v>
      </c>
      <c r="BS2174" s="34" t="s">
        <v>136</v>
      </c>
      <c r="BT2174" s="35" t="s">
        <v>23</v>
      </c>
      <c r="BU2174" s="42">
        <f t="shared" ref="BU2174" si="52347">parseTime(BS2174)-(BT2179=INT(RIGHT($F2174, 1)))</f>
        <v>8</v>
      </c>
      <c r="BV2174" s="43">
        <f t="shared" ref="BV2174:BV2178" si="52348">isClocked(BT2174)</f>
        <v>1</v>
      </c>
      <c r="BW2174" s="34"/>
      <c r="BX2174" s="35"/>
      <c r="BY2174" s="42">
        <f t="shared" ref="BY2174" si="52349">parseTime(BW2174)-(BX2179=INT(RIGHT($F2174, 1)))</f>
        <v>0</v>
      </c>
      <c r="BZ2174" s="43">
        <f t="shared" ref="BZ2174:BZ2178" si="52350">isClocked(BX2174)</f>
        <v>0</v>
      </c>
      <c r="CA2174" s="34"/>
      <c r="CB2174" s="35"/>
      <c r="CC2174" s="42">
        <f t="shared" ref="CC2174" si="52351">parseTime(CA2174)-(CB2179=INT(RIGHT($F2174, 1)))</f>
        <v>0</v>
      </c>
      <c r="CD2174" s="43">
        <f t="shared" ref="CD2174:CD2178" si="52352">isClocked(CB2174)</f>
        <v>0</v>
      </c>
      <c r="CE2174" s="34"/>
      <c r="CF2174" s="35"/>
      <c r="CG2174" s="42">
        <f t="shared" ref="CG2174" si="52353">parseTime(CE2174)-(CF2179=INT(RIGHT($F2174, 1)))</f>
        <v>0</v>
      </c>
      <c r="CH2174" s="43">
        <f t="shared" ref="CH2174:CH2178" si="52354">isClocked(CF2174)</f>
        <v>0</v>
      </c>
    </row>
    <row r="2175" spans="1:86" x14ac:dyDescent="0.25">
      <c r="A2175" s="56" t="s">
        <v>0</v>
      </c>
      <c r="B2175" s="57">
        <f t="shared" ca="1" si="50802"/>
        <v>53</v>
      </c>
      <c r="C2175" s="14" t="s">
        <v>252</v>
      </c>
      <c r="D2175" s="14">
        <f t="shared" si="52010"/>
        <v>53.7</v>
      </c>
      <c r="E2175" s="55" t="str">
        <f t="shared" si="50803"/>
        <v>Tuesday</v>
      </c>
      <c r="F2175" s="51" t="s">
        <v>129</v>
      </c>
      <c r="G2175" s="36"/>
      <c r="H2175" s="37"/>
      <c r="I2175" s="44">
        <f t="shared" ref="I2175" si="52355">parseTime(G2175)-(H2179=INT(RIGHT($F2175, 1)))</f>
        <v>0</v>
      </c>
      <c r="J2175" s="45">
        <f t="shared" si="52322"/>
        <v>0</v>
      </c>
      <c r="K2175" s="36"/>
      <c r="L2175" s="37"/>
      <c r="M2175" s="44">
        <f t="shared" ref="M2175" si="52356">parseTime(K2175)-(L2179=INT(RIGHT($F2175, 1)))</f>
        <v>0</v>
      </c>
      <c r="N2175" s="45">
        <f t="shared" si="52324"/>
        <v>0</v>
      </c>
      <c r="O2175" s="36"/>
      <c r="P2175" s="37"/>
      <c r="Q2175" s="44">
        <f t="shared" ref="Q2175" si="52357">parseTime(O2175)-(P2179=INT(RIGHT($F2175, 1)))</f>
        <v>0</v>
      </c>
      <c r="R2175" s="45">
        <f t="shared" si="52326"/>
        <v>0</v>
      </c>
      <c r="S2175" s="36"/>
      <c r="T2175" s="37"/>
      <c r="U2175" s="44">
        <f t="shared" ref="U2175" si="52358">parseTime(S2175)-(T2179=INT(RIGHT($F2175, 1)))</f>
        <v>0</v>
      </c>
      <c r="V2175" s="45">
        <f t="shared" si="52328"/>
        <v>0</v>
      </c>
      <c r="W2175" s="36"/>
      <c r="X2175" s="37"/>
      <c r="Y2175" s="44">
        <f t="shared" ref="Y2175" si="52359">parseTime(W2175)-(X2179=INT(RIGHT($F2175, 1)))</f>
        <v>0</v>
      </c>
      <c r="Z2175" s="45">
        <f t="shared" si="52330"/>
        <v>0</v>
      </c>
      <c r="AA2175" s="36"/>
      <c r="AB2175" s="37"/>
      <c r="AC2175" s="44">
        <f t="shared" ref="AC2175" si="52360">parseTime(AA2175)-(AB2179=INT(RIGHT($F2175, 1)))</f>
        <v>0</v>
      </c>
      <c r="AD2175" s="45">
        <f t="shared" si="52332"/>
        <v>0</v>
      </c>
      <c r="AE2175" s="36"/>
      <c r="AF2175" s="37"/>
      <c r="AG2175" s="44">
        <f t="shared" ref="AG2175" si="52361">parseTime(AE2175)-(AF2179=INT(RIGHT($F2175, 1)))</f>
        <v>0</v>
      </c>
      <c r="AH2175" s="45">
        <f t="shared" si="52334"/>
        <v>0</v>
      </c>
      <c r="AI2175" s="36"/>
      <c r="AJ2175" s="37"/>
      <c r="AK2175" s="44">
        <f>parseTime(AI2175)-(AJ2179=INT(RIGHT($F2175, 1)))</f>
        <v>0</v>
      </c>
      <c r="AL2175" s="45">
        <f t="shared" si="52335"/>
        <v>0</v>
      </c>
      <c r="AM2175" s="36"/>
      <c r="AN2175" s="37"/>
      <c r="AO2175" s="44">
        <f t="shared" ref="AO2175" si="52362">parseTime(AM2175)-(AN2179=INT(RIGHT($F2175, 1)))</f>
        <v>0</v>
      </c>
      <c r="AP2175" s="45">
        <f t="shared" si="52337"/>
        <v>0</v>
      </c>
      <c r="AQ2175" s="36"/>
      <c r="AR2175" s="37"/>
      <c r="AS2175" s="44">
        <f t="shared" ref="AS2175" si="52363">parseTime(AQ2175)-(AR2179=INT(RIGHT($F2175, 1)))</f>
        <v>0</v>
      </c>
      <c r="AT2175" s="45">
        <f t="shared" si="52339"/>
        <v>0</v>
      </c>
      <c r="AU2175" s="36"/>
      <c r="AV2175" s="37"/>
      <c r="AW2175" s="44">
        <f>parseTime(AU2175)-(AV2179=INT(RIGHT($F2175, 1)))</f>
        <v>0</v>
      </c>
      <c r="AX2175" s="45">
        <f t="shared" si="52340"/>
        <v>0</v>
      </c>
      <c r="AY2175" s="36"/>
      <c r="AZ2175" s="37"/>
      <c r="BA2175" s="44">
        <f>parseTime(AY2175)-(AZ2179=INT(RIGHT($F2175, 1)))</f>
        <v>0</v>
      </c>
      <c r="BB2175" s="45">
        <f t="shared" si="52341"/>
        <v>0</v>
      </c>
      <c r="BC2175" s="36"/>
      <c r="BD2175" s="37"/>
      <c r="BE2175" s="44">
        <f>parseTime(BC2175)-(BD2179=INT(RIGHT($F2175, 1)))</f>
        <v>0</v>
      </c>
      <c r="BF2175" s="45">
        <f t="shared" si="52342"/>
        <v>0</v>
      </c>
      <c r="BG2175" s="36"/>
      <c r="BH2175" s="37"/>
      <c r="BI2175" s="44">
        <f>parseTime(BG2175)-(BH2179=INT(RIGHT($F2175, 1)))</f>
        <v>0</v>
      </c>
      <c r="BJ2175" s="45">
        <f t="shared" si="52343"/>
        <v>0</v>
      </c>
      <c r="BK2175" s="36"/>
      <c r="BL2175" s="37"/>
      <c r="BM2175" s="44">
        <f>parseTime(BK2175)-(BL2179=INT(RIGHT($F2175, 1)))</f>
        <v>0</v>
      </c>
      <c r="BN2175" s="45">
        <f t="shared" si="52344"/>
        <v>0</v>
      </c>
      <c r="BO2175" s="36"/>
      <c r="BP2175" s="37"/>
      <c r="BQ2175" s="44">
        <f t="shared" ref="BQ2175" si="52364">parseTime(BO2175)-(BP2179=INT(RIGHT($F2175, 1)))</f>
        <v>0</v>
      </c>
      <c r="BR2175" s="45">
        <f t="shared" si="52346"/>
        <v>0</v>
      </c>
      <c r="BS2175" s="36"/>
      <c r="BT2175" s="37"/>
      <c r="BU2175" s="44">
        <f t="shared" ref="BU2175" si="52365">parseTime(BS2175)-(BT2179=INT(RIGHT($F2175, 1)))</f>
        <v>0</v>
      </c>
      <c r="BV2175" s="45">
        <f t="shared" si="52348"/>
        <v>0</v>
      </c>
      <c r="BW2175" s="36"/>
      <c r="BX2175" s="37"/>
      <c r="BY2175" s="44">
        <f t="shared" ref="BY2175" si="52366">parseTime(BW2175)-(BX2179=INT(RIGHT($F2175, 1)))</f>
        <v>0</v>
      </c>
      <c r="BZ2175" s="45">
        <f t="shared" si="52350"/>
        <v>0</v>
      </c>
      <c r="CA2175" s="36"/>
      <c r="CB2175" s="37"/>
      <c r="CC2175" s="44">
        <f t="shared" ref="CC2175" si="52367">parseTime(CA2175)-(CB2179=INT(RIGHT($F2175, 1)))</f>
        <v>0</v>
      </c>
      <c r="CD2175" s="45">
        <f t="shared" si="52352"/>
        <v>0</v>
      </c>
      <c r="CE2175" s="36"/>
      <c r="CF2175" s="37"/>
      <c r="CG2175" s="44">
        <f t="shared" ref="CG2175" si="52368">parseTime(CE2175)-(CF2179=INT(RIGHT($F2175, 1)))</f>
        <v>0</v>
      </c>
      <c r="CH2175" s="45">
        <f t="shared" si="52354"/>
        <v>0</v>
      </c>
    </row>
    <row r="2176" spans="1:86" x14ac:dyDescent="0.25">
      <c r="A2176" s="56" t="s">
        <v>117</v>
      </c>
      <c r="B2176" s="57">
        <f t="shared" ref="B2176" ca="1" si="52369">roleHours(G2174:CH2180, "MFD")</f>
        <v>53</v>
      </c>
      <c r="C2176" s="14">
        <f t="shared" ref="C2176:C2179" ca="1" si="52370">B2176/8</f>
        <v>6.625</v>
      </c>
      <c r="D2176" s="14">
        <f t="shared" ref="D2176" ca="1" si="52371">B2175-D2175</f>
        <v>-0.70000000000000284</v>
      </c>
      <c r="E2176" s="20" t="s">
        <v>127</v>
      </c>
      <c r="F2176" s="51" t="s">
        <v>130</v>
      </c>
      <c r="G2176" s="36"/>
      <c r="H2176" s="37"/>
      <c r="I2176" s="44">
        <f t="shared" ref="I2176" si="52372">parseTime(G2176)-(H2179=INT(RIGHT($F2176, 1)))</f>
        <v>0</v>
      </c>
      <c r="J2176" s="45">
        <f t="shared" si="52322"/>
        <v>0</v>
      </c>
      <c r="K2176" s="36"/>
      <c r="L2176" s="37"/>
      <c r="M2176" s="44">
        <f t="shared" ref="M2176" si="52373">parseTime(K2176)-(L2179=INT(RIGHT($F2176, 1)))</f>
        <v>0</v>
      </c>
      <c r="N2176" s="45">
        <f t="shared" si="52324"/>
        <v>0</v>
      </c>
      <c r="O2176" s="36"/>
      <c r="P2176" s="37"/>
      <c r="Q2176" s="44">
        <f t="shared" ref="Q2176" si="52374">parseTime(O2176)-(P2179=INT(RIGHT($F2176, 1)))</f>
        <v>0</v>
      </c>
      <c r="R2176" s="45">
        <f t="shared" si="52326"/>
        <v>0</v>
      </c>
      <c r="S2176" s="36"/>
      <c r="T2176" s="37"/>
      <c r="U2176" s="44">
        <f t="shared" ref="U2176" si="52375">parseTime(S2176)-(T2179=INT(RIGHT($F2176, 1)))</f>
        <v>0</v>
      </c>
      <c r="V2176" s="45">
        <f t="shared" si="52328"/>
        <v>0</v>
      </c>
      <c r="W2176" s="36"/>
      <c r="X2176" s="37"/>
      <c r="Y2176" s="44">
        <f t="shared" ref="Y2176" si="52376">parseTime(W2176)-(X2179=INT(RIGHT($F2176, 1)))</f>
        <v>0</v>
      </c>
      <c r="Z2176" s="45">
        <f t="shared" si="52330"/>
        <v>0</v>
      </c>
      <c r="AA2176" s="36"/>
      <c r="AB2176" s="37"/>
      <c r="AC2176" s="44">
        <f t="shared" ref="AC2176" si="52377">parseTime(AA2176)-(AB2179=INT(RIGHT($F2176, 1)))</f>
        <v>0</v>
      </c>
      <c r="AD2176" s="45">
        <f t="shared" si="52332"/>
        <v>0</v>
      </c>
      <c r="AE2176" s="36"/>
      <c r="AF2176" s="37"/>
      <c r="AG2176" s="44">
        <f t="shared" ref="AG2176" si="52378">parseTime(AE2176)-(AF2179=INT(RIGHT($F2176, 1)))</f>
        <v>0</v>
      </c>
      <c r="AH2176" s="45">
        <f t="shared" si="52334"/>
        <v>0</v>
      </c>
      <c r="AI2176" s="36"/>
      <c r="AJ2176" s="37"/>
      <c r="AK2176" s="44">
        <f>parseTime(AI2176)-(AJ2179=INT(RIGHT($F2176, 1)))</f>
        <v>0</v>
      </c>
      <c r="AL2176" s="45">
        <f t="shared" si="52335"/>
        <v>0</v>
      </c>
      <c r="AM2176" s="36"/>
      <c r="AN2176" s="37"/>
      <c r="AO2176" s="44">
        <f t="shared" ref="AO2176" si="52379">parseTime(AM2176)-(AN2179=INT(RIGHT($F2176, 1)))</f>
        <v>0</v>
      </c>
      <c r="AP2176" s="45">
        <f t="shared" si="52337"/>
        <v>0</v>
      </c>
      <c r="AQ2176" s="36"/>
      <c r="AR2176" s="37"/>
      <c r="AS2176" s="44">
        <f t="shared" ref="AS2176" si="52380">parseTime(AQ2176)-(AR2179=INT(RIGHT($F2176, 1)))</f>
        <v>0</v>
      </c>
      <c r="AT2176" s="45">
        <f t="shared" si="52339"/>
        <v>0</v>
      </c>
      <c r="AU2176" s="36"/>
      <c r="AV2176" s="37"/>
      <c r="AW2176" s="44">
        <f>parseTime(AU2176)-(AV2179=INT(RIGHT($F2176, 1)))</f>
        <v>0</v>
      </c>
      <c r="AX2176" s="45">
        <f t="shared" si="52340"/>
        <v>0</v>
      </c>
      <c r="AY2176" s="36"/>
      <c r="AZ2176" s="37"/>
      <c r="BA2176" s="44">
        <f>parseTime(AY2176)-(AZ2179=INT(RIGHT($F2176, 1)))</f>
        <v>0</v>
      </c>
      <c r="BB2176" s="45">
        <f t="shared" si="52341"/>
        <v>0</v>
      </c>
      <c r="BC2176" s="36"/>
      <c r="BD2176" s="37"/>
      <c r="BE2176" s="44">
        <f>parseTime(BC2176)-(BD2179=INT(RIGHT($F2176, 1)))</f>
        <v>0</v>
      </c>
      <c r="BF2176" s="45">
        <f t="shared" si="52342"/>
        <v>0</v>
      </c>
      <c r="BG2176" s="36"/>
      <c r="BH2176" s="37"/>
      <c r="BI2176" s="44">
        <f>parseTime(BG2176)-(BH2179=INT(RIGHT($F2176, 1)))</f>
        <v>0</v>
      </c>
      <c r="BJ2176" s="45">
        <f t="shared" si="52343"/>
        <v>0</v>
      </c>
      <c r="BK2176" s="36"/>
      <c r="BL2176" s="37"/>
      <c r="BM2176" s="44">
        <f>parseTime(BK2176)-(BL2179=INT(RIGHT($F2176, 1)))</f>
        <v>0</v>
      </c>
      <c r="BN2176" s="45">
        <f t="shared" si="52344"/>
        <v>0</v>
      </c>
      <c r="BO2176" s="36"/>
      <c r="BP2176" s="37"/>
      <c r="BQ2176" s="44">
        <f t="shared" ref="BQ2176" si="52381">parseTime(BO2176)-(BP2179=INT(RIGHT($F2176, 1)))</f>
        <v>0</v>
      </c>
      <c r="BR2176" s="45">
        <f t="shared" si="52346"/>
        <v>0</v>
      </c>
      <c r="BS2176" s="36"/>
      <c r="BT2176" s="37"/>
      <c r="BU2176" s="44">
        <f t="shared" ref="BU2176" si="52382">parseTime(BS2176)-(BT2179=INT(RIGHT($F2176, 1)))</f>
        <v>0</v>
      </c>
      <c r="BV2176" s="45">
        <f t="shared" si="52348"/>
        <v>0</v>
      </c>
      <c r="BW2176" s="36"/>
      <c r="BX2176" s="37"/>
      <c r="BY2176" s="44">
        <f t="shared" ref="BY2176" si="52383">parseTime(BW2176)-(BX2179=INT(RIGHT($F2176, 1)))</f>
        <v>0</v>
      </c>
      <c r="BZ2176" s="45">
        <f t="shared" si="52350"/>
        <v>0</v>
      </c>
      <c r="CA2176" s="36"/>
      <c r="CB2176" s="37"/>
      <c r="CC2176" s="44">
        <f t="shared" ref="CC2176" si="52384">parseTime(CA2176)-(CB2179=INT(RIGHT($F2176, 1)))</f>
        <v>0</v>
      </c>
      <c r="CD2176" s="45">
        <f t="shared" si="52352"/>
        <v>0</v>
      </c>
      <c r="CE2176" s="36"/>
      <c r="CF2176" s="37"/>
      <c r="CG2176" s="44">
        <f t="shared" ref="CG2176" si="52385">parseTime(CE2176)-(CF2179=INT(RIGHT($F2176, 1)))</f>
        <v>0</v>
      </c>
      <c r="CH2176" s="45">
        <f t="shared" si="52354"/>
        <v>0</v>
      </c>
    </row>
    <row r="2177" spans="1:86" x14ac:dyDescent="0.25">
      <c r="A2177" s="56"/>
      <c r="B2177" s="57"/>
      <c r="C2177" s="14">
        <f t="shared" si="52370"/>
        <v>0</v>
      </c>
      <c r="D2177" s="14" t="s">
        <v>259</v>
      </c>
      <c r="E2177" s="20">
        <v>4.25</v>
      </c>
      <c r="F2177" s="51" t="s">
        <v>131</v>
      </c>
      <c r="G2177" s="36"/>
      <c r="H2177" s="37"/>
      <c r="I2177" s="44">
        <f t="shared" ref="I2177" si="52386">parseTime(G2177)-(H2179=INT(RIGHT($F2177, 1)))</f>
        <v>0</v>
      </c>
      <c r="J2177" s="45">
        <f t="shared" si="52322"/>
        <v>0</v>
      </c>
      <c r="K2177" s="36"/>
      <c r="L2177" s="37"/>
      <c r="M2177" s="44">
        <f t="shared" ref="M2177" si="52387">parseTime(K2177)-(L2179=INT(RIGHT($F2177, 1)))</f>
        <v>0</v>
      </c>
      <c r="N2177" s="45">
        <f t="shared" si="52324"/>
        <v>0</v>
      </c>
      <c r="O2177" s="36"/>
      <c r="P2177" s="37"/>
      <c r="Q2177" s="44">
        <f t="shared" ref="Q2177" si="52388">parseTime(O2177)-(P2179=INT(RIGHT($F2177, 1)))</f>
        <v>0</v>
      </c>
      <c r="R2177" s="45">
        <f t="shared" si="52326"/>
        <v>0</v>
      </c>
      <c r="S2177" s="36"/>
      <c r="T2177" s="37"/>
      <c r="U2177" s="44">
        <f t="shared" ref="U2177" si="52389">parseTime(S2177)-(T2179=INT(RIGHT($F2177, 1)))</f>
        <v>0</v>
      </c>
      <c r="V2177" s="45">
        <f t="shared" si="52328"/>
        <v>0</v>
      </c>
      <c r="W2177" s="36"/>
      <c r="X2177" s="37"/>
      <c r="Y2177" s="44">
        <f t="shared" ref="Y2177" si="52390">parseTime(W2177)-(X2179=INT(RIGHT($F2177, 1)))</f>
        <v>0</v>
      </c>
      <c r="Z2177" s="45">
        <f t="shared" si="52330"/>
        <v>0</v>
      </c>
      <c r="AA2177" s="36"/>
      <c r="AB2177" s="37"/>
      <c r="AC2177" s="44">
        <f t="shared" ref="AC2177" si="52391">parseTime(AA2177)-(AB2179=INT(RIGHT($F2177, 1)))</f>
        <v>0</v>
      </c>
      <c r="AD2177" s="45">
        <f t="shared" si="52332"/>
        <v>0</v>
      </c>
      <c r="AE2177" s="36"/>
      <c r="AF2177" s="37"/>
      <c r="AG2177" s="44">
        <f t="shared" ref="AG2177" si="52392">parseTime(AE2177)-(AF2179=INT(RIGHT($F2177, 1)))</f>
        <v>0</v>
      </c>
      <c r="AH2177" s="45">
        <f t="shared" si="52334"/>
        <v>0</v>
      </c>
      <c r="AI2177" s="36"/>
      <c r="AJ2177" s="37"/>
      <c r="AK2177" s="44">
        <f>parseTime(AI2177)-(AJ2179=INT(RIGHT($F2177, 1)))</f>
        <v>0</v>
      </c>
      <c r="AL2177" s="45">
        <f t="shared" si="52335"/>
        <v>0</v>
      </c>
      <c r="AM2177" s="36"/>
      <c r="AN2177" s="37"/>
      <c r="AO2177" s="44">
        <f t="shared" ref="AO2177" si="52393">parseTime(AM2177)-(AN2179=INT(RIGHT($F2177, 1)))</f>
        <v>0</v>
      </c>
      <c r="AP2177" s="45">
        <f t="shared" si="52337"/>
        <v>0</v>
      </c>
      <c r="AQ2177" s="36"/>
      <c r="AR2177" s="37"/>
      <c r="AS2177" s="44">
        <f t="shared" ref="AS2177" si="52394">parseTime(AQ2177)-(AR2179=INT(RIGHT($F2177, 1)))</f>
        <v>0</v>
      </c>
      <c r="AT2177" s="45">
        <f t="shared" si="52339"/>
        <v>0</v>
      </c>
      <c r="AU2177" s="36"/>
      <c r="AV2177" s="37"/>
      <c r="AW2177" s="44">
        <f>parseTime(AU2177)-(AV2179=INT(RIGHT($F2177, 1)))</f>
        <v>0</v>
      </c>
      <c r="AX2177" s="45">
        <f t="shared" si="52340"/>
        <v>0</v>
      </c>
      <c r="AY2177" s="36"/>
      <c r="AZ2177" s="37"/>
      <c r="BA2177" s="44">
        <f>parseTime(AY2177)-(AZ2179=INT(RIGHT($F2177, 1)))</f>
        <v>0</v>
      </c>
      <c r="BB2177" s="45">
        <f t="shared" si="52341"/>
        <v>0</v>
      </c>
      <c r="BC2177" s="36"/>
      <c r="BD2177" s="37"/>
      <c r="BE2177" s="44">
        <f>parseTime(BC2177)-(BD2179=INT(RIGHT($F2177, 1)))</f>
        <v>0</v>
      </c>
      <c r="BF2177" s="45">
        <f t="shared" si="52342"/>
        <v>0</v>
      </c>
      <c r="BG2177" s="36"/>
      <c r="BH2177" s="37"/>
      <c r="BI2177" s="44">
        <f>parseTime(BG2177)-(BH2179=INT(RIGHT($F2177, 1)))</f>
        <v>0</v>
      </c>
      <c r="BJ2177" s="45">
        <f t="shared" si="52343"/>
        <v>0</v>
      </c>
      <c r="BK2177" s="36"/>
      <c r="BL2177" s="37"/>
      <c r="BM2177" s="44">
        <f>parseTime(BK2177)-(BL2179=INT(RIGHT($F2177, 1)))</f>
        <v>0</v>
      </c>
      <c r="BN2177" s="45">
        <f t="shared" si="52344"/>
        <v>0</v>
      </c>
      <c r="BO2177" s="36"/>
      <c r="BP2177" s="37"/>
      <c r="BQ2177" s="44">
        <f t="shared" ref="BQ2177" si="52395">parseTime(BO2177)-(BP2179=INT(RIGHT($F2177, 1)))</f>
        <v>0</v>
      </c>
      <c r="BR2177" s="45">
        <f t="shared" si="52346"/>
        <v>0</v>
      </c>
      <c r="BS2177" s="36"/>
      <c r="BT2177" s="37"/>
      <c r="BU2177" s="44">
        <f t="shared" ref="BU2177" si="52396">parseTime(BS2177)-(BT2179=INT(RIGHT($F2177, 1)))</f>
        <v>0</v>
      </c>
      <c r="BV2177" s="45">
        <f t="shared" si="52348"/>
        <v>0</v>
      </c>
      <c r="BW2177" s="36"/>
      <c r="BX2177" s="37"/>
      <c r="BY2177" s="44">
        <f t="shared" ref="BY2177" si="52397">parseTime(BW2177)-(BX2179=INT(RIGHT($F2177, 1)))</f>
        <v>0</v>
      </c>
      <c r="BZ2177" s="45">
        <f t="shared" si="52350"/>
        <v>0</v>
      </c>
      <c r="CA2177" s="36"/>
      <c r="CB2177" s="37"/>
      <c r="CC2177" s="44">
        <f t="shared" ref="CC2177" si="52398">parseTime(CA2177)-(CB2179=INT(RIGHT($F2177, 1)))</f>
        <v>0</v>
      </c>
      <c r="CD2177" s="45">
        <f t="shared" si="52352"/>
        <v>0</v>
      </c>
      <c r="CE2177" s="36"/>
      <c r="CF2177" s="37"/>
      <c r="CG2177" s="44">
        <f t="shared" ref="CG2177" si="52399">parseTime(CE2177)-(CF2179=INT(RIGHT($F2177, 1)))</f>
        <v>0</v>
      </c>
      <c r="CH2177" s="45">
        <f t="shared" si="52354"/>
        <v>0</v>
      </c>
    </row>
    <row r="2178" spans="1:86" x14ac:dyDescent="0.25">
      <c r="A2178" s="56" t="s">
        <v>119</v>
      </c>
      <c r="B2178" s="57">
        <f t="shared" ref="B2178" ca="1" si="52400">roleHours(G2174:CH2180, "MCC")</f>
        <v>0</v>
      </c>
      <c r="C2178" s="14">
        <f t="shared" ca="1" si="52370"/>
        <v>0</v>
      </c>
      <c r="D2178" s="14" t="s">
        <v>260</v>
      </c>
      <c r="E2178" s="20">
        <v>4.6500000000000004</v>
      </c>
      <c r="F2178" s="51" t="s">
        <v>132</v>
      </c>
      <c r="G2178" s="36"/>
      <c r="H2178" s="37"/>
      <c r="I2178" s="44">
        <f t="shared" ref="I2178" si="52401">parseTime(G2178)-(H2179=INT(RIGHT($F2178, 1)))</f>
        <v>0</v>
      </c>
      <c r="J2178" s="45">
        <f t="shared" si="52322"/>
        <v>0</v>
      </c>
      <c r="K2178" s="36"/>
      <c r="L2178" s="37"/>
      <c r="M2178" s="44">
        <f t="shared" ref="M2178" si="52402">parseTime(K2178)-(L2179=INT(RIGHT($F2178, 1)))</f>
        <v>0</v>
      </c>
      <c r="N2178" s="45">
        <f t="shared" si="52324"/>
        <v>0</v>
      </c>
      <c r="O2178" s="36"/>
      <c r="P2178" s="37"/>
      <c r="Q2178" s="44">
        <f t="shared" ref="Q2178" si="52403">parseTime(O2178)-(P2179=INT(RIGHT($F2178, 1)))</f>
        <v>0</v>
      </c>
      <c r="R2178" s="45">
        <f t="shared" si="52326"/>
        <v>0</v>
      </c>
      <c r="S2178" s="36"/>
      <c r="T2178" s="37"/>
      <c r="U2178" s="44">
        <f t="shared" ref="U2178" si="52404">parseTime(S2178)-(T2179=INT(RIGHT($F2178, 1)))</f>
        <v>0</v>
      </c>
      <c r="V2178" s="45">
        <f t="shared" si="52328"/>
        <v>0</v>
      </c>
      <c r="W2178" s="36"/>
      <c r="X2178" s="37"/>
      <c r="Y2178" s="44">
        <f t="shared" ref="Y2178" si="52405">parseTime(W2178)-(X2179=INT(RIGHT($F2178, 1)))</f>
        <v>0</v>
      </c>
      <c r="Z2178" s="45">
        <f t="shared" si="52330"/>
        <v>0</v>
      </c>
      <c r="AA2178" s="36"/>
      <c r="AB2178" s="37"/>
      <c r="AC2178" s="44">
        <f t="shared" ref="AC2178" si="52406">parseTime(AA2178)-(AB2179=INT(RIGHT($F2178, 1)))</f>
        <v>0</v>
      </c>
      <c r="AD2178" s="45">
        <f t="shared" si="52332"/>
        <v>0</v>
      </c>
      <c r="AE2178" s="36"/>
      <c r="AF2178" s="37"/>
      <c r="AG2178" s="44">
        <f t="shared" ref="AG2178" si="52407">parseTime(AE2178)-(AF2179=INT(RIGHT($F2178, 1)))</f>
        <v>0</v>
      </c>
      <c r="AH2178" s="45">
        <f t="shared" si="52334"/>
        <v>0</v>
      </c>
      <c r="AI2178" s="36"/>
      <c r="AJ2178" s="37"/>
      <c r="AK2178" s="44">
        <f>parseTime(AI2178)-(AJ2179=INT(RIGHT($F2178, 1)))</f>
        <v>0</v>
      </c>
      <c r="AL2178" s="45">
        <f t="shared" si="52335"/>
        <v>0</v>
      </c>
      <c r="AM2178" s="36"/>
      <c r="AN2178" s="37"/>
      <c r="AO2178" s="44">
        <f t="shared" ref="AO2178" si="52408">parseTime(AM2178)-(AN2179=INT(RIGHT($F2178, 1)))</f>
        <v>0</v>
      </c>
      <c r="AP2178" s="45">
        <f t="shared" si="52337"/>
        <v>0</v>
      </c>
      <c r="AQ2178" s="36"/>
      <c r="AR2178" s="37"/>
      <c r="AS2178" s="44">
        <f t="shared" ref="AS2178" si="52409">parseTime(AQ2178)-(AR2179=INT(RIGHT($F2178, 1)))</f>
        <v>0</v>
      </c>
      <c r="AT2178" s="45">
        <f t="shared" si="52339"/>
        <v>0</v>
      </c>
      <c r="AU2178" s="36"/>
      <c r="AV2178" s="37"/>
      <c r="AW2178" s="44">
        <f>parseTime(AU2178)-(AV2179=INT(RIGHT($F2178, 1)))</f>
        <v>0</v>
      </c>
      <c r="AX2178" s="45">
        <f t="shared" si="52340"/>
        <v>0</v>
      </c>
      <c r="AY2178" s="36"/>
      <c r="AZ2178" s="37"/>
      <c r="BA2178" s="44">
        <f>parseTime(AY2178)-(AZ2179=INT(RIGHT($F2178, 1)))</f>
        <v>0</v>
      </c>
      <c r="BB2178" s="45">
        <f t="shared" si="52341"/>
        <v>0</v>
      </c>
      <c r="BC2178" s="36"/>
      <c r="BD2178" s="37"/>
      <c r="BE2178" s="44">
        <f>parseTime(BC2178)-(BD2179=INT(RIGHT($F2178, 1)))</f>
        <v>0</v>
      </c>
      <c r="BF2178" s="45">
        <f t="shared" si="52342"/>
        <v>0</v>
      </c>
      <c r="BG2178" s="36"/>
      <c r="BH2178" s="37"/>
      <c r="BI2178" s="44">
        <f>parseTime(BG2178)-(BH2179=INT(RIGHT($F2178, 1)))</f>
        <v>0</v>
      </c>
      <c r="BJ2178" s="45">
        <f t="shared" si="52343"/>
        <v>0</v>
      </c>
      <c r="BK2178" s="36"/>
      <c r="BL2178" s="37"/>
      <c r="BM2178" s="44">
        <f>parseTime(BK2178)-(BL2179=INT(RIGHT($F2178, 1)))</f>
        <v>0</v>
      </c>
      <c r="BN2178" s="45">
        <f t="shared" si="52344"/>
        <v>0</v>
      </c>
      <c r="BO2178" s="36"/>
      <c r="BP2178" s="37"/>
      <c r="BQ2178" s="44">
        <f t="shared" ref="BQ2178" si="52410">parseTime(BO2178)-(BP2179=INT(RIGHT($F2178, 1)))</f>
        <v>0</v>
      </c>
      <c r="BR2178" s="45">
        <f t="shared" si="52346"/>
        <v>0</v>
      </c>
      <c r="BS2178" s="36"/>
      <c r="BT2178" s="37"/>
      <c r="BU2178" s="44">
        <f t="shared" ref="BU2178" si="52411">parseTime(BS2178)-(BT2179=INT(RIGHT($F2178, 1)))</f>
        <v>0</v>
      </c>
      <c r="BV2178" s="45">
        <f t="shared" si="52348"/>
        <v>0</v>
      </c>
      <c r="BW2178" s="36"/>
      <c r="BX2178" s="37"/>
      <c r="BY2178" s="44">
        <f t="shared" ref="BY2178" si="52412">parseTime(BW2178)-(BX2179=INT(RIGHT($F2178, 1)))</f>
        <v>0</v>
      </c>
      <c r="BZ2178" s="45">
        <f t="shared" si="52350"/>
        <v>0</v>
      </c>
      <c r="CA2178" s="36"/>
      <c r="CB2178" s="37"/>
      <c r="CC2178" s="44">
        <f t="shared" ref="CC2178" si="52413">parseTime(CA2178)-(CB2179=INT(RIGHT($F2178, 1)))</f>
        <v>0</v>
      </c>
      <c r="CD2178" s="45">
        <f t="shared" si="52352"/>
        <v>0</v>
      </c>
      <c r="CE2178" s="36"/>
      <c r="CF2178" s="37"/>
      <c r="CG2178" s="44">
        <f t="shared" ref="CG2178" si="52414">parseTime(CE2178)-(CF2179=INT(RIGHT($F2178, 1)))</f>
        <v>0</v>
      </c>
      <c r="CH2178" s="45">
        <f t="shared" si="52354"/>
        <v>0</v>
      </c>
    </row>
    <row r="2179" spans="1:86" x14ac:dyDescent="0.25">
      <c r="A2179" s="56"/>
      <c r="B2179" s="57"/>
      <c r="C2179" s="14">
        <f t="shared" si="52370"/>
        <v>0</v>
      </c>
      <c r="D2179" s="14"/>
      <c r="E2179" s="20">
        <f t="shared" ref="E2179" si="52415">((7.5/2)-0.5+E2178)*8</f>
        <v>63.2</v>
      </c>
      <c r="F2179" s="51"/>
      <c r="G2179" s="46" t="s">
        <v>134</v>
      </c>
      <c r="H2179" s="38">
        <f t="shared" ref="H2179" si="52416">lunchAdjust(G2174:H2178)</f>
        <v>1</v>
      </c>
      <c r="I2179" s="48" t="s">
        <v>0</v>
      </c>
      <c r="J2179" s="39">
        <f t="shared" ref="J2179" si="52417">SUMPRODUCT(I2174:I2178*J2174:J2178)</f>
        <v>8</v>
      </c>
      <c r="K2179" s="46" t="s">
        <v>134</v>
      </c>
      <c r="L2179" s="38">
        <f t="shared" ref="L2179" si="52418">lunchAdjust(K2174:L2178)</f>
        <v>1</v>
      </c>
      <c r="M2179" s="48" t="s">
        <v>0</v>
      </c>
      <c r="N2179" s="39">
        <f t="shared" ref="N2179" si="52419">SUMPRODUCT(M2174:M2178*N2174:N2178)</f>
        <v>8</v>
      </c>
      <c r="O2179" s="46" t="s">
        <v>134</v>
      </c>
      <c r="P2179" s="38">
        <f t="shared" ref="P2179" si="52420">lunchAdjust(O2174:P2178)</f>
        <v>1</v>
      </c>
      <c r="Q2179" s="48" t="s">
        <v>0</v>
      </c>
      <c r="R2179" s="39">
        <f t="shared" ref="R2179" si="52421">SUMPRODUCT(Q2174:Q2178*R2174:R2178)</f>
        <v>8</v>
      </c>
      <c r="S2179" s="46" t="s">
        <v>134</v>
      </c>
      <c r="T2179" s="38">
        <f t="shared" ref="T2179" si="52422">lunchAdjust(S2174:T2178)</f>
        <v>1</v>
      </c>
      <c r="U2179" s="48" t="s">
        <v>0</v>
      </c>
      <c r="V2179" s="39">
        <f t="shared" ref="V2179" si="52423">SUMPRODUCT(U2174:U2178*V2174:V2178)</f>
        <v>8</v>
      </c>
      <c r="W2179" s="46" t="s">
        <v>134</v>
      </c>
      <c r="X2179" s="38">
        <f t="shared" ref="X2179" si="52424">lunchAdjust(W2174:X2178)</f>
        <v>0</v>
      </c>
      <c r="Y2179" s="48" t="s">
        <v>0</v>
      </c>
      <c r="Z2179" s="39">
        <f t="shared" ref="Z2179" si="52425">SUMPRODUCT(Y2174:Y2178*Z2174:Z2178)</f>
        <v>0</v>
      </c>
      <c r="AA2179" s="46" t="s">
        <v>134</v>
      </c>
      <c r="AB2179" s="38">
        <f t="shared" ref="AB2179" si="52426">lunchAdjust(AA2174:AB2178)</f>
        <v>1</v>
      </c>
      <c r="AC2179" s="48" t="s">
        <v>0</v>
      </c>
      <c r="AD2179" s="39">
        <f t="shared" ref="AD2179" si="52427">SUMPRODUCT(AC2174:AC2178*AD2174:AD2178)</f>
        <v>8</v>
      </c>
      <c r="AE2179" s="46" t="s">
        <v>134</v>
      </c>
      <c r="AF2179" s="38">
        <f t="shared" ref="AF2179" si="52428">lunchAdjust(AE2174:AF2178)</f>
        <v>0</v>
      </c>
      <c r="AG2179" s="48" t="s">
        <v>0</v>
      </c>
      <c r="AH2179" s="39">
        <f t="shared" ref="AH2179" si="52429">SUMPRODUCT(AG2174:AG2178*AH2174:AH2178)</f>
        <v>0</v>
      </c>
      <c r="AI2179" s="46" t="s">
        <v>134</v>
      </c>
      <c r="AJ2179" s="38">
        <f t="shared" ref="AJ2179" si="52430">lunchAdjust(AI2174:AJ2178)</f>
        <v>0</v>
      </c>
      <c r="AK2179" s="48" t="s">
        <v>0</v>
      </c>
      <c r="AL2179" s="39">
        <f t="shared" ref="AL2179" si="52431">SUMPRODUCT(AK2174:AK2178*AL2174:AL2178)</f>
        <v>0</v>
      </c>
      <c r="AM2179" s="46" t="s">
        <v>134</v>
      </c>
      <c r="AN2179" s="38">
        <f t="shared" ref="AN2179" si="52432">lunchAdjust(AM2174:AN2178)</f>
        <v>0</v>
      </c>
      <c r="AO2179" s="48" t="s">
        <v>0</v>
      </c>
      <c r="AP2179" s="39">
        <f t="shared" ref="AP2179" si="52433">SUMPRODUCT(AO2174:AO2178*AP2174:AP2178)</f>
        <v>0</v>
      </c>
      <c r="AQ2179" s="46" t="s">
        <v>134</v>
      </c>
      <c r="AR2179" s="38">
        <f t="shared" ref="AR2179" si="52434">lunchAdjust(AQ2174:AR2178)</f>
        <v>0</v>
      </c>
      <c r="AS2179" s="48" t="s">
        <v>0</v>
      </c>
      <c r="AT2179" s="39">
        <f t="shared" ref="AT2179" si="52435">SUMPRODUCT(AS2174:AS2178*AT2174:AT2178)</f>
        <v>0</v>
      </c>
      <c r="AU2179" s="46" t="s">
        <v>134</v>
      </c>
      <c r="AV2179" s="38">
        <f t="shared" ref="AV2179" si="52436">lunchAdjust(AU2174:AV2178)</f>
        <v>0</v>
      </c>
      <c r="AW2179" s="48" t="s">
        <v>0</v>
      </c>
      <c r="AX2179" s="39">
        <f t="shared" ref="AX2179" si="52437">SUMPRODUCT(AW2174:AW2178*AX2174:AX2178)</f>
        <v>0</v>
      </c>
      <c r="AY2179" s="46" t="s">
        <v>134</v>
      </c>
      <c r="AZ2179" s="38">
        <f t="shared" ref="AZ2179" si="52438">lunchAdjust(AY2174:AZ2178)</f>
        <v>0</v>
      </c>
      <c r="BA2179" s="48" t="s">
        <v>0</v>
      </c>
      <c r="BB2179" s="39">
        <f t="shared" ref="BB2179" si="52439">SUMPRODUCT(BA2174:BA2178*BB2174:BB2178)</f>
        <v>0</v>
      </c>
      <c r="BC2179" s="46" t="s">
        <v>134</v>
      </c>
      <c r="BD2179" s="38">
        <f t="shared" ref="BD2179" si="52440">lunchAdjust(BC2174:BD2178)</f>
        <v>0</v>
      </c>
      <c r="BE2179" s="48" t="s">
        <v>0</v>
      </c>
      <c r="BF2179" s="39">
        <f t="shared" ref="BF2179" si="52441">SUMPRODUCT(BE2174:BE2178*BF2174:BF2178)</f>
        <v>0</v>
      </c>
      <c r="BG2179" s="46" t="s">
        <v>134</v>
      </c>
      <c r="BH2179" s="38">
        <f t="shared" ref="BH2179" si="52442">lunchAdjust(BG2174:BH2178)</f>
        <v>0</v>
      </c>
      <c r="BI2179" s="48" t="s">
        <v>0</v>
      </c>
      <c r="BJ2179" s="39">
        <f t="shared" ref="BJ2179" si="52443">SUMPRODUCT(BI2174:BI2178*BJ2174:BJ2178)</f>
        <v>0</v>
      </c>
      <c r="BK2179" s="46" t="s">
        <v>134</v>
      </c>
      <c r="BL2179" s="38">
        <f t="shared" ref="BL2179" si="52444">lunchAdjust(BK2174:BL2178)</f>
        <v>0</v>
      </c>
      <c r="BM2179" s="48" t="s">
        <v>0</v>
      </c>
      <c r="BN2179" s="39">
        <f t="shared" ref="BN2179" si="52445">SUMPRODUCT(BM2174:BM2178*BN2174:BN2178)</f>
        <v>0</v>
      </c>
      <c r="BO2179" s="46" t="s">
        <v>134</v>
      </c>
      <c r="BP2179" s="38">
        <f t="shared" ref="BP2179" si="52446">lunchAdjust(BO2174:BP2178)</f>
        <v>0</v>
      </c>
      <c r="BQ2179" s="48" t="s">
        <v>0</v>
      </c>
      <c r="BR2179" s="39">
        <f t="shared" ref="BR2179" si="52447">SUMPRODUCT(BQ2174:BQ2178*BR2174:BR2178)</f>
        <v>5</v>
      </c>
      <c r="BS2179" s="46" t="s">
        <v>134</v>
      </c>
      <c r="BT2179" s="38">
        <f t="shared" ref="BT2179" si="52448">lunchAdjust(BS2174:BT2178)</f>
        <v>1</v>
      </c>
      <c r="BU2179" s="48" t="s">
        <v>0</v>
      </c>
      <c r="BV2179" s="39">
        <f t="shared" ref="BV2179" si="52449">SUMPRODUCT(BU2174:BU2178*BV2174:BV2178)</f>
        <v>8</v>
      </c>
      <c r="BW2179" s="46" t="s">
        <v>134</v>
      </c>
      <c r="BX2179" s="38">
        <f t="shared" ref="BX2179" si="52450">lunchAdjust(BW2174:BX2178)</f>
        <v>0</v>
      </c>
      <c r="BY2179" s="48" t="s">
        <v>0</v>
      </c>
      <c r="BZ2179" s="39">
        <f t="shared" ref="BZ2179" si="52451">SUMPRODUCT(BY2174:BY2178*BZ2174:BZ2178)</f>
        <v>0</v>
      </c>
      <c r="CA2179" s="46" t="s">
        <v>134</v>
      </c>
      <c r="CB2179" s="38">
        <f t="shared" ref="CB2179" si="52452">lunchAdjust(CA2174:CB2178)</f>
        <v>0</v>
      </c>
      <c r="CC2179" s="48" t="s">
        <v>0</v>
      </c>
      <c r="CD2179" s="39">
        <f t="shared" ref="CD2179" si="52453">SUMPRODUCT(CC2174:CC2178*CD2174:CD2178)</f>
        <v>0</v>
      </c>
      <c r="CE2179" s="46" t="s">
        <v>134</v>
      </c>
      <c r="CF2179" s="38">
        <f t="shared" ref="CF2179" si="52454">lunchAdjust(CE2174:CF2178)</f>
        <v>0</v>
      </c>
      <c r="CG2179" s="48" t="s">
        <v>0</v>
      </c>
      <c r="CH2179" s="39">
        <f t="shared" ref="CH2179" si="52455">SUMPRODUCT(CG2174:CG2178*CH2174:CH2178)</f>
        <v>0</v>
      </c>
    </row>
    <row r="2180" spans="1:86" ht="15.75" thickBot="1" x14ac:dyDescent="0.3">
      <c r="A2180" s="58" t="s">
        <v>121</v>
      </c>
      <c r="B2180" s="59">
        <f t="shared" ref="B2180" ca="1" si="52456">roleHours(G2174:CH2180, "OUT")</f>
        <v>0</v>
      </c>
      <c r="C2180" s="54" t="s">
        <v>137</v>
      </c>
      <c r="D2180" s="22">
        <f t="shared" ref="D2180" ca="1" si="52457">roleHours(G2174:CH2180, "PTO")</f>
        <v>0</v>
      </c>
      <c r="E2180" s="23">
        <f t="shared" ref="E2180" ca="1" si="52458">E2179-B2175</f>
        <v>10.200000000000003</v>
      </c>
      <c r="F2180" s="52"/>
      <c r="G2180" s="47" t="s">
        <v>39</v>
      </c>
      <c r="H2180" s="40">
        <f t="shared" si="51769"/>
        <v>0</v>
      </c>
      <c r="I2180" s="49" t="s">
        <v>135</v>
      </c>
      <c r="J2180" s="41">
        <f t="shared" ref="J2180" si="52459">J2179*G$4</f>
        <v>0</v>
      </c>
      <c r="K2180" s="47" t="s">
        <v>39</v>
      </c>
      <c r="L2180" s="40">
        <f t="shared" ref="L2180" si="52460">SUMPRODUCT(M2174:M2178*(L2174:L2178="PTO"))+SUMPRODUCT(M2174:M2178*(L2174:L2178="HOL"))</f>
        <v>0</v>
      </c>
      <c r="M2180" s="49" t="s">
        <v>135</v>
      </c>
      <c r="N2180" s="41">
        <f t="shared" ref="N2180" si="52461">N2179*K$4</f>
        <v>0</v>
      </c>
      <c r="O2180" s="47" t="s">
        <v>39</v>
      </c>
      <c r="P2180" s="40">
        <f t="shared" ref="P2180" si="52462">SUMPRODUCT(Q2174:Q2178*(P2174:P2178="PTO"))+SUMPRODUCT(Q2174:Q2178*(P2174:P2178="HOL"))</f>
        <v>0</v>
      </c>
      <c r="Q2180" s="49" t="s">
        <v>135</v>
      </c>
      <c r="R2180" s="41">
        <f t="shared" ref="R2180" si="52463">R2179*O$4</f>
        <v>8</v>
      </c>
      <c r="S2180" s="47" t="s">
        <v>39</v>
      </c>
      <c r="T2180" s="40">
        <f t="shared" ref="T2180" si="52464">SUMPRODUCT(U2174:U2178*(T2174:T2178="PTO"))+SUMPRODUCT(U2174:U2178*(T2174:T2178="HOL"))</f>
        <v>0</v>
      </c>
      <c r="U2180" s="49" t="s">
        <v>135</v>
      </c>
      <c r="V2180" s="41">
        <f t="shared" ref="V2180" si="52465">V2179*S$4</f>
        <v>0</v>
      </c>
      <c r="W2180" s="47" t="s">
        <v>39</v>
      </c>
      <c r="X2180" s="40">
        <f t="shared" ref="X2180" si="52466">SUMPRODUCT(Y2174:Y2178*(X2174:X2178="PTO"))+SUMPRODUCT(Y2174:Y2178*(X2174:X2178="HOL"))</f>
        <v>0</v>
      </c>
      <c r="Y2180" s="49" t="s">
        <v>135</v>
      </c>
      <c r="Z2180" s="41">
        <f t="shared" ref="Z2180" si="52467">Z2179*W$4</f>
        <v>0</v>
      </c>
      <c r="AA2180" s="47" t="s">
        <v>39</v>
      </c>
      <c r="AB2180" s="40">
        <f t="shared" ref="AB2180" si="52468">SUMPRODUCT(AC2174:AC2178*(AB2174:AB2178="PTO"))+SUMPRODUCT(AC2174:AC2178*(AB2174:AB2178="HOL"))</f>
        <v>0</v>
      </c>
      <c r="AC2180" s="49" t="s">
        <v>135</v>
      </c>
      <c r="AD2180" s="41">
        <f t="shared" ref="AD2180" si="52469">AD2179*AA$4</f>
        <v>8</v>
      </c>
      <c r="AE2180" s="47" t="s">
        <v>39</v>
      </c>
      <c r="AF2180" s="40">
        <f t="shared" ref="AF2180" si="52470">SUMPRODUCT(AG2174:AG2178*(AF2174:AF2178="PTO"))+SUMPRODUCT(AG2174:AG2178*(AF2174:AF2178="HOL"))</f>
        <v>0</v>
      </c>
      <c r="AG2180" s="49" t="s">
        <v>135</v>
      </c>
      <c r="AH2180" s="41">
        <f t="shared" ref="AH2180" si="52471">AH2179*AE$4</f>
        <v>0</v>
      </c>
      <c r="AI2180" s="47" t="s">
        <v>39</v>
      </c>
      <c r="AJ2180" s="40">
        <f t="shared" ref="AJ2180" si="52472">SUMPRODUCT(AK2174:AK2178*(AJ2174:AJ2178="PTO"))+SUMPRODUCT(AK2174:AK2178*(AJ2174:AJ2178="HOL"))</f>
        <v>0</v>
      </c>
      <c r="AK2180" s="49" t="s">
        <v>135</v>
      </c>
      <c r="AL2180" s="41">
        <f>AL2179*AI$4</f>
        <v>0</v>
      </c>
      <c r="AM2180" s="47" t="s">
        <v>39</v>
      </c>
      <c r="AN2180" s="40">
        <f t="shared" ref="AN2180" si="52473">SUMPRODUCT(AO2174:AO2178*(AN2174:AN2178="PTO"))+SUMPRODUCT(AO2174:AO2178*(AN2174:AN2178="HOL"))</f>
        <v>0</v>
      </c>
      <c r="AO2180" s="49" t="s">
        <v>135</v>
      </c>
      <c r="AP2180" s="41">
        <f t="shared" ref="AP2180" si="52474">AP2179*AM$4</f>
        <v>0</v>
      </c>
      <c r="AQ2180" s="47" t="s">
        <v>39</v>
      </c>
      <c r="AR2180" s="40">
        <f t="shared" ref="AR2180" si="52475">SUMPRODUCT(AS2174:AS2178*(AR2174:AR2178="PTO"))+SUMPRODUCT(AS2174:AS2178*(AR2174:AR2178="HOL"))</f>
        <v>0</v>
      </c>
      <c r="AS2180" s="49" t="s">
        <v>135</v>
      </c>
      <c r="AT2180" s="41">
        <f t="shared" ref="AT2180" si="52476">AT2179*AQ$4</f>
        <v>0</v>
      </c>
      <c r="AU2180" s="47" t="s">
        <v>39</v>
      </c>
      <c r="AV2180" s="40">
        <f t="shared" ref="AV2180" si="52477">SUMPRODUCT(AW2174:AW2178*(AV2174:AV2178="PTO"))+SUMPRODUCT(AW2174:AW2178*(AV2174:AV2178="HOL"))</f>
        <v>0</v>
      </c>
      <c r="AW2180" s="49" t="s">
        <v>135</v>
      </c>
      <c r="AX2180" s="41">
        <f>AX2179*AU$4</f>
        <v>0</v>
      </c>
      <c r="AY2180" s="47" t="s">
        <v>39</v>
      </c>
      <c r="AZ2180" s="40">
        <f t="shared" ref="AZ2180" si="52478">SUMPRODUCT(BA2174:BA2178*(AZ2174:AZ2178="PTO"))+SUMPRODUCT(BA2174:BA2178*(AZ2174:AZ2178="HOL"))</f>
        <v>0</v>
      </c>
      <c r="BA2180" s="49" t="s">
        <v>135</v>
      </c>
      <c r="BB2180" s="41">
        <f>BB2179*AY$4</f>
        <v>0</v>
      </c>
      <c r="BC2180" s="47" t="s">
        <v>39</v>
      </c>
      <c r="BD2180" s="40">
        <f t="shared" ref="BD2180" si="52479">SUMPRODUCT(BE2174:BE2178*(BD2174:BD2178="PTO"))+SUMPRODUCT(BE2174:BE2178*(BD2174:BD2178="HOL"))</f>
        <v>0</v>
      </c>
      <c r="BE2180" s="49" t="s">
        <v>135</v>
      </c>
      <c r="BF2180" s="41">
        <f>BF2179*BC$4</f>
        <v>0</v>
      </c>
      <c r="BG2180" s="47" t="s">
        <v>39</v>
      </c>
      <c r="BH2180" s="40">
        <f t="shared" ref="BH2180" si="52480">SUMPRODUCT(BI2174:BI2178*(BH2174:BH2178="PTO"))+SUMPRODUCT(BI2174:BI2178*(BH2174:BH2178="HOL"))</f>
        <v>0</v>
      </c>
      <c r="BI2180" s="49" t="s">
        <v>135</v>
      </c>
      <c r="BJ2180" s="41">
        <f>BJ2179*BG$4</f>
        <v>0</v>
      </c>
      <c r="BK2180" s="47" t="s">
        <v>39</v>
      </c>
      <c r="BL2180" s="40">
        <f t="shared" ref="BL2180" si="52481">SUMPRODUCT(BM2174:BM2178*(BL2174:BL2178="PTO"))+SUMPRODUCT(BM2174:BM2178*(BL2174:BL2178="HOL"))</f>
        <v>0</v>
      </c>
      <c r="BM2180" s="49" t="s">
        <v>135</v>
      </c>
      <c r="BN2180" s="41">
        <f>BN2179*BK$4</f>
        <v>0</v>
      </c>
      <c r="BO2180" s="47" t="s">
        <v>39</v>
      </c>
      <c r="BP2180" s="40">
        <f t="shared" ref="BP2180" si="52482">SUMPRODUCT(BQ2174:BQ2178*(BP2174:BP2178="PTO"))+SUMPRODUCT(BQ2174:BQ2178*(BP2174:BP2178="HOL"))</f>
        <v>0</v>
      </c>
      <c r="BQ2180" s="49" t="s">
        <v>135</v>
      </c>
      <c r="BR2180" s="41">
        <f t="shared" ref="BR2180" si="52483">BR2179*BO$4</f>
        <v>5</v>
      </c>
      <c r="BS2180" s="47" t="s">
        <v>39</v>
      </c>
      <c r="BT2180" s="40">
        <f t="shared" ref="BT2180" si="52484">SUMPRODUCT(BU2174:BU2178*(BT2174:BT2178="PTO"))+SUMPRODUCT(BU2174:BU2178*(BT2174:BT2178="HOL"))</f>
        <v>0</v>
      </c>
      <c r="BU2180" s="49" t="s">
        <v>135</v>
      </c>
      <c r="BV2180" s="41">
        <f t="shared" ref="BV2180" si="52485">BV2179*BS$4</f>
        <v>8</v>
      </c>
      <c r="BW2180" s="47" t="s">
        <v>39</v>
      </c>
      <c r="BX2180" s="40">
        <f t="shared" ref="BX2180" si="52486">SUMPRODUCT(BY2174:BY2178*(BX2174:BX2178="PTO"))+SUMPRODUCT(BY2174:BY2178*(BX2174:BX2178="HOL"))</f>
        <v>0</v>
      </c>
      <c r="BY2180" s="49" t="s">
        <v>135</v>
      </c>
      <c r="BZ2180" s="41">
        <f t="shared" ref="BZ2180" si="52487">BZ2179*BW$4</f>
        <v>0</v>
      </c>
      <c r="CA2180" s="47" t="s">
        <v>39</v>
      </c>
      <c r="CB2180" s="40">
        <f t="shared" ref="CB2180" si="52488">SUMPRODUCT(CC2174:CC2178*(CB2174:CB2178="PTO"))+SUMPRODUCT(CC2174:CC2178*(CB2174:CB2178="HOL"))</f>
        <v>0</v>
      </c>
      <c r="CC2180" s="49" t="s">
        <v>135</v>
      </c>
      <c r="CD2180" s="41">
        <f t="shared" ref="CD2180" si="52489">CD2179*CA$4</f>
        <v>0</v>
      </c>
      <c r="CE2180" s="47" t="s">
        <v>39</v>
      </c>
      <c r="CF2180" s="40">
        <f t="shared" ref="CF2180" si="52490">SUMPRODUCT(CG2174:CG2178*(CF2174:CF2178="PTO"))+SUMPRODUCT(CG2174:CG2178*(CF2174:CF2178="HOL"))</f>
        <v>0</v>
      </c>
      <c r="CG2180" s="49" t="s">
        <v>135</v>
      </c>
      <c r="CH2180" s="41">
        <f t="shared" ref="CH2180" si="52491">CH2179*CE$4</f>
        <v>0</v>
      </c>
    </row>
    <row r="2181" spans="1:86" x14ac:dyDescent="0.25">
      <c r="A2181" s="70" t="s">
        <v>133</v>
      </c>
      <c r="B2181" s="71">
        <f t="shared" ref="B2181" ca="1" si="52492">D2181-B2182</f>
        <v>13.19797887000459</v>
      </c>
      <c r="C2181" s="72" t="s">
        <v>122</v>
      </c>
      <c r="D2181" s="71">
        <f>IFERROR(INDEX(Holidays[FTE], MATCH(Entry!E2181, Holidays[Date], 0)), 1)*8*INDEX(FTEguide[[1]:[12]], MATCH(Entry!E2182, FTEguide[Weekday], 0), IF(Entry!E2184&gt;0, Entry!E2184, MONTH(Entry!E2181)))</f>
        <v>61.19797887000459</v>
      </c>
      <c r="E2181" s="60">
        <f t="shared" si="51286"/>
        <v>44139</v>
      </c>
      <c r="F2181" s="50" t="s">
        <v>128</v>
      </c>
      <c r="G2181" s="34" t="s">
        <v>136</v>
      </c>
      <c r="H2181" s="35" t="s">
        <v>23</v>
      </c>
      <c r="I2181" s="42">
        <f t="shared" ref="I2181" si="52493">parseTime(G2181)-(H2186=INT(RIGHT($F2181, 1)))</f>
        <v>8</v>
      </c>
      <c r="J2181" s="43">
        <f t="shared" ref="J2181:J2185" si="52494">isClocked(H2181)</f>
        <v>1</v>
      </c>
      <c r="K2181" s="34" t="s">
        <v>136</v>
      </c>
      <c r="L2181" s="35" t="s">
        <v>23</v>
      </c>
      <c r="M2181" s="42">
        <f t="shared" ref="M2181" si="52495">parseTime(K2181)-(L2186=INT(RIGHT($F2181, 1)))</f>
        <v>8</v>
      </c>
      <c r="N2181" s="43">
        <f t="shared" ref="N2181:N2185" si="52496">isClocked(L2181)</f>
        <v>1</v>
      </c>
      <c r="O2181" s="34" t="s">
        <v>180</v>
      </c>
      <c r="P2181" s="35" t="s">
        <v>23</v>
      </c>
      <c r="Q2181" s="42">
        <f t="shared" ref="Q2181" si="52497">parseTime(O2181)-(P2186=INT(RIGHT($F2181, 1)))</f>
        <v>8</v>
      </c>
      <c r="R2181" s="43">
        <f t="shared" ref="R2181:R2185" si="52498">isClocked(P2181)</f>
        <v>1</v>
      </c>
      <c r="S2181" s="34" t="s">
        <v>227</v>
      </c>
      <c r="T2181" s="35" t="s">
        <v>23</v>
      </c>
      <c r="U2181" s="42">
        <f t="shared" ref="U2181" si="52499">parseTime(S2181)-(T2186=INT(RIGHT($F2181, 1)))</f>
        <v>8</v>
      </c>
      <c r="V2181" s="43">
        <f t="shared" ref="V2181:V2185" si="52500">isClocked(T2181)</f>
        <v>1</v>
      </c>
      <c r="W2181" s="34"/>
      <c r="X2181" s="35"/>
      <c r="Y2181" s="42">
        <f t="shared" ref="Y2181" si="52501">parseTime(W2181)-(X2186=INT(RIGHT($F2181, 1)))</f>
        <v>0</v>
      </c>
      <c r="Z2181" s="43">
        <f t="shared" ref="Z2181:Z2185" si="52502">isClocked(X2181)</f>
        <v>0</v>
      </c>
      <c r="AA2181" s="34" t="s">
        <v>136</v>
      </c>
      <c r="AB2181" s="35" t="s">
        <v>23</v>
      </c>
      <c r="AC2181" s="42">
        <f t="shared" ref="AC2181" si="52503">parseTime(AA2181)-(AB2186=INT(RIGHT($F2181, 1)))</f>
        <v>8</v>
      </c>
      <c r="AD2181" s="43">
        <f t="shared" ref="AD2181:AD2185" si="52504">isClocked(AB2181)</f>
        <v>1</v>
      </c>
      <c r="AE2181" s="34"/>
      <c r="AF2181" s="35"/>
      <c r="AG2181" s="42">
        <f t="shared" ref="AG2181" si="52505">parseTime(AE2181)-(AF2186=INT(RIGHT($F2181, 1)))</f>
        <v>0</v>
      </c>
      <c r="AH2181" s="43">
        <f t="shared" ref="AH2181:AH2185" si="52506">isClocked(AF2181)</f>
        <v>0</v>
      </c>
      <c r="AI2181" s="34"/>
      <c r="AJ2181" s="35"/>
      <c r="AK2181" s="42">
        <f>parseTime(AI2181)-(AJ2186=INT(RIGHT($F2181, 1)))</f>
        <v>0</v>
      </c>
      <c r="AL2181" s="43">
        <f t="shared" ref="AL2181:AL2185" si="52507">isClocked(AJ2181)</f>
        <v>0</v>
      </c>
      <c r="AM2181" s="34"/>
      <c r="AN2181" s="35"/>
      <c r="AO2181" s="42">
        <f t="shared" ref="AO2181" si="52508">parseTime(AM2181)-(AN2186=INT(RIGHT($F2181, 1)))</f>
        <v>0</v>
      </c>
      <c r="AP2181" s="43">
        <f t="shared" ref="AP2181:AP2185" si="52509">isClocked(AN2181)</f>
        <v>0</v>
      </c>
      <c r="AQ2181" s="34"/>
      <c r="AR2181" s="35"/>
      <c r="AS2181" s="42">
        <f t="shared" ref="AS2181" si="52510">parseTime(AQ2181)-(AR2186=INT(RIGHT($F2181, 1)))</f>
        <v>0</v>
      </c>
      <c r="AT2181" s="43">
        <f t="shared" ref="AT2181:AT2185" si="52511">isClocked(AR2181)</f>
        <v>0</v>
      </c>
      <c r="AU2181" s="34"/>
      <c r="AV2181" s="35"/>
      <c r="AW2181" s="42">
        <f>parseTime(AU2181)-(AV2186=INT(RIGHT($F2181, 1)))</f>
        <v>0</v>
      </c>
      <c r="AX2181" s="43">
        <f t="shared" ref="AX2181:AX2185" si="52512">isClocked(AV2181)</f>
        <v>0</v>
      </c>
      <c r="AY2181" s="34"/>
      <c r="AZ2181" s="35"/>
      <c r="BA2181" s="42">
        <f>parseTime(AY2181)-(AZ2186=INT(RIGHT($F2181, 1)))</f>
        <v>0</v>
      </c>
      <c r="BB2181" s="43">
        <f t="shared" ref="BB2181:BB2185" si="52513">isClocked(AZ2181)</f>
        <v>0</v>
      </c>
      <c r="BC2181" s="34"/>
      <c r="BD2181" s="35"/>
      <c r="BE2181" s="42">
        <f>parseTime(BC2181)-(BD2186=INT(RIGHT($F2181, 1)))</f>
        <v>0</v>
      </c>
      <c r="BF2181" s="43">
        <f t="shared" ref="BF2181:BF2185" si="52514">isClocked(BD2181)</f>
        <v>0</v>
      </c>
      <c r="BG2181" s="34"/>
      <c r="BH2181" s="35"/>
      <c r="BI2181" s="42">
        <f>parseTime(BG2181)-(BH2186=INT(RIGHT($F2181, 1)))</f>
        <v>0</v>
      </c>
      <c r="BJ2181" s="43">
        <f t="shared" ref="BJ2181:BJ2185" si="52515">isClocked(BH2181)</f>
        <v>0</v>
      </c>
      <c r="BK2181" s="34"/>
      <c r="BL2181" s="35"/>
      <c r="BM2181" s="42">
        <f>parseTime(BK2181)-(BL2186=INT(RIGHT($F2181, 1)))</f>
        <v>0</v>
      </c>
      <c r="BN2181" s="43">
        <f t="shared" ref="BN2181:BN2185" si="52516">isClocked(BL2181)</f>
        <v>0</v>
      </c>
      <c r="BO2181" s="34"/>
      <c r="BP2181" s="35"/>
      <c r="BQ2181" s="42">
        <f t="shared" ref="BQ2181" si="52517">parseTime(BO2181)-(BP2186=INT(RIGHT($F2181, 1)))</f>
        <v>0</v>
      </c>
      <c r="BR2181" s="43">
        <f t="shared" ref="BR2181:BR2185" si="52518">isClocked(BP2181)</f>
        <v>0</v>
      </c>
      <c r="BS2181" s="34" t="s">
        <v>136</v>
      </c>
      <c r="BT2181" s="35" t="s">
        <v>23</v>
      </c>
      <c r="BU2181" s="42">
        <f t="shared" ref="BU2181" si="52519">parseTime(BS2181)-(BT2186=INT(RIGHT($F2181, 1)))</f>
        <v>8</v>
      </c>
      <c r="BV2181" s="43">
        <f t="shared" ref="BV2181:BV2185" si="52520">isClocked(BT2181)</f>
        <v>1</v>
      </c>
      <c r="BW2181" s="34"/>
      <c r="BX2181" s="35"/>
      <c r="BY2181" s="42">
        <f t="shared" ref="BY2181" si="52521">parseTime(BW2181)-(BX2186=INT(RIGHT($F2181, 1)))</f>
        <v>0</v>
      </c>
      <c r="BZ2181" s="43">
        <f t="shared" ref="BZ2181:BZ2185" si="52522">isClocked(BX2181)</f>
        <v>0</v>
      </c>
      <c r="CA2181" s="34"/>
      <c r="CB2181" s="35"/>
      <c r="CC2181" s="42">
        <f t="shared" ref="CC2181" si="52523">parseTime(CA2181)-(CB2186=INT(RIGHT($F2181, 1)))</f>
        <v>0</v>
      </c>
      <c r="CD2181" s="43">
        <f t="shared" ref="CD2181:CD2185" si="52524">isClocked(CB2181)</f>
        <v>0</v>
      </c>
      <c r="CE2181" s="34"/>
      <c r="CF2181" s="35"/>
      <c r="CG2181" s="42">
        <f t="shared" ref="CG2181" si="52525">parseTime(CE2181)-(CF2186=INT(RIGHT($F2181, 1)))</f>
        <v>0</v>
      </c>
      <c r="CH2181" s="43">
        <f t="shared" ref="CH2181:CH2185" si="52526">isClocked(CF2181)</f>
        <v>0</v>
      </c>
    </row>
    <row r="2182" spans="1:86" x14ac:dyDescent="0.25">
      <c r="A2182" s="56" t="s">
        <v>0</v>
      </c>
      <c r="B2182" s="57">
        <f t="shared" ref="B2182:B2245" ca="1" si="52527">SUM(B2183:B2186)</f>
        <v>48</v>
      </c>
      <c r="C2182" s="14" t="s">
        <v>252</v>
      </c>
      <c r="D2182" s="14">
        <f t="shared" si="52010"/>
        <v>53.7</v>
      </c>
      <c r="E2182" s="55" t="str">
        <f t="shared" ref="E2182:E2245" si="52528">TEXT(E2181, "dddd")</f>
        <v>Wednesday</v>
      </c>
      <c r="F2182" s="51" t="s">
        <v>129</v>
      </c>
      <c r="G2182" s="36"/>
      <c r="H2182" s="37"/>
      <c r="I2182" s="44">
        <f t="shared" ref="I2182" si="52529">parseTime(G2182)-(H2186=INT(RIGHT($F2182, 1)))</f>
        <v>0</v>
      </c>
      <c r="J2182" s="45">
        <f t="shared" si="52494"/>
        <v>0</v>
      </c>
      <c r="K2182" s="36"/>
      <c r="L2182" s="37"/>
      <c r="M2182" s="44">
        <f t="shared" ref="M2182" si="52530">parseTime(K2182)-(L2186=INT(RIGHT($F2182, 1)))</f>
        <v>0</v>
      </c>
      <c r="N2182" s="45">
        <f t="shared" si="52496"/>
        <v>0</v>
      </c>
      <c r="O2182" s="36"/>
      <c r="P2182" s="37"/>
      <c r="Q2182" s="44">
        <f t="shared" ref="Q2182" si="52531">parseTime(O2182)-(P2186=INT(RIGHT($F2182, 1)))</f>
        <v>0</v>
      </c>
      <c r="R2182" s="45">
        <f t="shared" si="52498"/>
        <v>0</v>
      </c>
      <c r="S2182" s="36"/>
      <c r="T2182" s="37"/>
      <c r="U2182" s="44">
        <f t="shared" ref="U2182" si="52532">parseTime(S2182)-(T2186=INT(RIGHT($F2182, 1)))</f>
        <v>0</v>
      </c>
      <c r="V2182" s="45">
        <f t="shared" si="52500"/>
        <v>0</v>
      </c>
      <c r="W2182" s="36"/>
      <c r="X2182" s="37"/>
      <c r="Y2182" s="44">
        <f t="shared" ref="Y2182" si="52533">parseTime(W2182)-(X2186=INT(RIGHT($F2182, 1)))</f>
        <v>0</v>
      </c>
      <c r="Z2182" s="45">
        <f t="shared" si="52502"/>
        <v>0</v>
      </c>
      <c r="AA2182" s="36"/>
      <c r="AB2182" s="37"/>
      <c r="AC2182" s="44">
        <f t="shared" ref="AC2182" si="52534">parseTime(AA2182)-(AB2186=INT(RIGHT($F2182, 1)))</f>
        <v>0</v>
      </c>
      <c r="AD2182" s="45">
        <f t="shared" si="52504"/>
        <v>0</v>
      </c>
      <c r="AE2182" s="36"/>
      <c r="AF2182" s="37"/>
      <c r="AG2182" s="44">
        <f t="shared" ref="AG2182" si="52535">parseTime(AE2182)-(AF2186=INT(RIGHT($F2182, 1)))</f>
        <v>0</v>
      </c>
      <c r="AH2182" s="45">
        <f t="shared" si="52506"/>
        <v>0</v>
      </c>
      <c r="AI2182" s="36"/>
      <c r="AJ2182" s="37"/>
      <c r="AK2182" s="44">
        <f>parseTime(AI2182)-(AJ2186=INT(RIGHT($F2182, 1)))</f>
        <v>0</v>
      </c>
      <c r="AL2182" s="45">
        <f t="shared" si="52507"/>
        <v>0</v>
      </c>
      <c r="AM2182" s="36"/>
      <c r="AN2182" s="37"/>
      <c r="AO2182" s="44">
        <f t="shared" ref="AO2182" si="52536">parseTime(AM2182)-(AN2186=INT(RIGHT($F2182, 1)))</f>
        <v>0</v>
      </c>
      <c r="AP2182" s="45">
        <f t="shared" si="52509"/>
        <v>0</v>
      </c>
      <c r="AQ2182" s="36"/>
      <c r="AR2182" s="37"/>
      <c r="AS2182" s="44">
        <f t="shared" ref="AS2182" si="52537">parseTime(AQ2182)-(AR2186=INT(RIGHT($F2182, 1)))</f>
        <v>0</v>
      </c>
      <c r="AT2182" s="45">
        <f t="shared" si="52511"/>
        <v>0</v>
      </c>
      <c r="AU2182" s="36"/>
      <c r="AV2182" s="37"/>
      <c r="AW2182" s="44">
        <f>parseTime(AU2182)-(AV2186=INT(RIGHT($F2182, 1)))</f>
        <v>0</v>
      </c>
      <c r="AX2182" s="45">
        <f t="shared" si="52512"/>
        <v>0</v>
      </c>
      <c r="AY2182" s="36"/>
      <c r="AZ2182" s="37"/>
      <c r="BA2182" s="44">
        <f>parseTime(AY2182)-(AZ2186=INT(RIGHT($F2182, 1)))</f>
        <v>0</v>
      </c>
      <c r="BB2182" s="45">
        <f t="shared" si="52513"/>
        <v>0</v>
      </c>
      <c r="BC2182" s="36"/>
      <c r="BD2182" s="37"/>
      <c r="BE2182" s="44">
        <f>parseTime(BC2182)-(BD2186=INT(RIGHT($F2182, 1)))</f>
        <v>0</v>
      </c>
      <c r="BF2182" s="45">
        <f t="shared" si="52514"/>
        <v>0</v>
      </c>
      <c r="BG2182" s="36"/>
      <c r="BH2182" s="37"/>
      <c r="BI2182" s="44">
        <f>parseTime(BG2182)-(BH2186=INT(RIGHT($F2182, 1)))</f>
        <v>0</v>
      </c>
      <c r="BJ2182" s="45">
        <f t="shared" si="52515"/>
        <v>0</v>
      </c>
      <c r="BK2182" s="36"/>
      <c r="BL2182" s="37"/>
      <c r="BM2182" s="44">
        <f>parseTime(BK2182)-(BL2186=INT(RIGHT($F2182, 1)))</f>
        <v>0</v>
      </c>
      <c r="BN2182" s="45">
        <f t="shared" si="52516"/>
        <v>0</v>
      </c>
      <c r="BO2182" s="36"/>
      <c r="BP2182" s="37"/>
      <c r="BQ2182" s="44">
        <f t="shared" ref="BQ2182" si="52538">parseTime(BO2182)-(BP2186=INT(RIGHT($F2182, 1)))</f>
        <v>0</v>
      </c>
      <c r="BR2182" s="45">
        <f t="shared" si="52518"/>
        <v>0</v>
      </c>
      <c r="BS2182" s="36"/>
      <c r="BT2182" s="37"/>
      <c r="BU2182" s="44">
        <f t="shared" ref="BU2182" si="52539">parseTime(BS2182)-(BT2186=INT(RIGHT($F2182, 1)))</f>
        <v>0</v>
      </c>
      <c r="BV2182" s="45">
        <f t="shared" si="52520"/>
        <v>0</v>
      </c>
      <c r="BW2182" s="36"/>
      <c r="BX2182" s="37"/>
      <c r="BY2182" s="44">
        <f t="shared" ref="BY2182" si="52540">parseTime(BW2182)-(BX2186=INT(RIGHT($F2182, 1)))</f>
        <v>0</v>
      </c>
      <c r="BZ2182" s="45">
        <f t="shared" si="52522"/>
        <v>0</v>
      </c>
      <c r="CA2182" s="36"/>
      <c r="CB2182" s="37"/>
      <c r="CC2182" s="44">
        <f t="shared" ref="CC2182" si="52541">parseTime(CA2182)-(CB2186=INT(RIGHT($F2182, 1)))</f>
        <v>0</v>
      </c>
      <c r="CD2182" s="45">
        <f t="shared" si="52524"/>
        <v>0</v>
      </c>
      <c r="CE2182" s="36"/>
      <c r="CF2182" s="37"/>
      <c r="CG2182" s="44">
        <f t="shared" ref="CG2182" si="52542">parseTime(CE2182)-(CF2186=INT(RIGHT($F2182, 1)))</f>
        <v>0</v>
      </c>
      <c r="CH2182" s="45">
        <f t="shared" si="52526"/>
        <v>0</v>
      </c>
    </row>
    <row r="2183" spans="1:86" x14ac:dyDescent="0.25">
      <c r="A2183" s="56" t="s">
        <v>117</v>
      </c>
      <c r="B2183" s="57">
        <f t="shared" ref="B2183" ca="1" si="52543">roleHours(G2181:CH2187, "MFD")</f>
        <v>48</v>
      </c>
      <c r="C2183" s="14">
        <f t="shared" ref="C2183:C2186" ca="1" si="52544">B2183/8</f>
        <v>6</v>
      </c>
      <c r="D2183" s="14">
        <f t="shared" ref="D2183" ca="1" si="52545">B2182-D2182</f>
        <v>-5.7000000000000028</v>
      </c>
      <c r="E2183" s="20" t="s">
        <v>127</v>
      </c>
      <c r="F2183" s="51" t="s">
        <v>130</v>
      </c>
      <c r="G2183" s="36"/>
      <c r="H2183" s="37"/>
      <c r="I2183" s="44">
        <f t="shared" ref="I2183" si="52546">parseTime(G2183)-(H2186=INT(RIGHT($F2183, 1)))</f>
        <v>0</v>
      </c>
      <c r="J2183" s="45">
        <f t="shared" si="52494"/>
        <v>0</v>
      </c>
      <c r="K2183" s="36"/>
      <c r="L2183" s="37"/>
      <c r="M2183" s="44">
        <f t="shared" ref="M2183" si="52547">parseTime(K2183)-(L2186=INT(RIGHT($F2183, 1)))</f>
        <v>0</v>
      </c>
      <c r="N2183" s="45">
        <f t="shared" si="52496"/>
        <v>0</v>
      </c>
      <c r="O2183" s="36"/>
      <c r="P2183" s="37"/>
      <c r="Q2183" s="44">
        <f t="shared" ref="Q2183" si="52548">parseTime(O2183)-(P2186=INT(RIGHT($F2183, 1)))</f>
        <v>0</v>
      </c>
      <c r="R2183" s="45">
        <f t="shared" si="52498"/>
        <v>0</v>
      </c>
      <c r="S2183" s="36"/>
      <c r="T2183" s="37"/>
      <c r="U2183" s="44">
        <f t="shared" ref="U2183" si="52549">parseTime(S2183)-(T2186=INT(RIGHT($F2183, 1)))</f>
        <v>0</v>
      </c>
      <c r="V2183" s="45">
        <f t="shared" si="52500"/>
        <v>0</v>
      </c>
      <c r="W2183" s="36"/>
      <c r="X2183" s="37"/>
      <c r="Y2183" s="44">
        <f t="shared" ref="Y2183" si="52550">parseTime(W2183)-(X2186=INT(RIGHT($F2183, 1)))</f>
        <v>0</v>
      </c>
      <c r="Z2183" s="45">
        <f t="shared" si="52502"/>
        <v>0</v>
      </c>
      <c r="AA2183" s="36"/>
      <c r="AB2183" s="37"/>
      <c r="AC2183" s="44">
        <f t="shared" ref="AC2183" si="52551">parseTime(AA2183)-(AB2186=INT(RIGHT($F2183, 1)))</f>
        <v>0</v>
      </c>
      <c r="AD2183" s="45">
        <f t="shared" si="52504"/>
        <v>0</v>
      </c>
      <c r="AE2183" s="36"/>
      <c r="AF2183" s="37"/>
      <c r="AG2183" s="44">
        <f t="shared" ref="AG2183" si="52552">parseTime(AE2183)-(AF2186=INT(RIGHT($F2183, 1)))</f>
        <v>0</v>
      </c>
      <c r="AH2183" s="45">
        <f t="shared" si="52506"/>
        <v>0</v>
      </c>
      <c r="AI2183" s="36"/>
      <c r="AJ2183" s="37"/>
      <c r="AK2183" s="44">
        <f>parseTime(AI2183)-(AJ2186=INT(RIGHT($F2183, 1)))</f>
        <v>0</v>
      </c>
      <c r="AL2183" s="45">
        <f t="shared" si="52507"/>
        <v>0</v>
      </c>
      <c r="AM2183" s="36"/>
      <c r="AN2183" s="37"/>
      <c r="AO2183" s="44">
        <f t="shared" ref="AO2183" si="52553">parseTime(AM2183)-(AN2186=INT(RIGHT($F2183, 1)))</f>
        <v>0</v>
      </c>
      <c r="AP2183" s="45">
        <f t="shared" si="52509"/>
        <v>0</v>
      </c>
      <c r="AQ2183" s="36"/>
      <c r="AR2183" s="37"/>
      <c r="AS2183" s="44">
        <f t="shared" ref="AS2183" si="52554">parseTime(AQ2183)-(AR2186=INT(RIGHT($F2183, 1)))</f>
        <v>0</v>
      </c>
      <c r="AT2183" s="45">
        <f t="shared" si="52511"/>
        <v>0</v>
      </c>
      <c r="AU2183" s="36"/>
      <c r="AV2183" s="37"/>
      <c r="AW2183" s="44">
        <f>parseTime(AU2183)-(AV2186=INT(RIGHT($F2183, 1)))</f>
        <v>0</v>
      </c>
      <c r="AX2183" s="45">
        <f t="shared" si="52512"/>
        <v>0</v>
      </c>
      <c r="AY2183" s="36"/>
      <c r="AZ2183" s="37"/>
      <c r="BA2183" s="44">
        <f>parseTime(AY2183)-(AZ2186=INT(RIGHT($F2183, 1)))</f>
        <v>0</v>
      </c>
      <c r="BB2183" s="45">
        <f t="shared" si="52513"/>
        <v>0</v>
      </c>
      <c r="BC2183" s="36"/>
      <c r="BD2183" s="37"/>
      <c r="BE2183" s="44">
        <f>parseTime(BC2183)-(BD2186=INT(RIGHT($F2183, 1)))</f>
        <v>0</v>
      </c>
      <c r="BF2183" s="45">
        <f t="shared" si="52514"/>
        <v>0</v>
      </c>
      <c r="BG2183" s="36"/>
      <c r="BH2183" s="37"/>
      <c r="BI2183" s="44">
        <f>parseTime(BG2183)-(BH2186=INT(RIGHT($F2183, 1)))</f>
        <v>0</v>
      </c>
      <c r="BJ2183" s="45">
        <f t="shared" si="52515"/>
        <v>0</v>
      </c>
      <c r="BK2183" s="36"/>
      <c r="BL2183" s="37"/>
      <c r="BM2183" s="44">
        <f>parseTime(BK2183)-(BL2186=INT(RIGHT($F2183, 1)))</f>
        <v>0</v>
      </c>
      <c r="BN2183" s="45">
        <f t="shared" si="52516"/>
        <v>0</v>
      </c>
      <c r="BO2183" s="36"/>
      <c r="BP2183" s="37"/>
      <c r="BQ2183" s="44">
        <f t="shared" ref="BQ2183" si="52555">parseTime(BO2183)-(BP2186=INT(RIGHT($F2183, 1)))</f>
        <v>0</v>
      </c>
      <c r="BR2183" s="45">
        <f t="shared" si="52518"/>
        <v>0</v>
      </c>
      <c r="BS2183" s="36"/>
      <c r="BT2183" s="37"/>
      <c r="BU2183" s="44">
        <f t="shared" ref="BU2183" si="52556">parseTime(BS2183)-(BT2186=INT(RIGHT($F2183, 1)))</f>
        <v>0</v>
      </c>
      <c r="BV2183" s="45">
        <f t="shared" si="52520"/>
        <v>0</v>
      </c>
      <c r="BW2183" s="36"/>
      <c r="BX2183" s="37"/>
      <c r="BY2183" s="44">
        <f t="shared" ref="BY2183" si="52557">parseTime(BW2183)-(BX2186=INT(RIGHT($F2183, 1)))</f>
        <v>0</v>
      </c>
      <c r="BZ2183" s="45">
        <f t="shared" si="52522"/>
        <v>0</v>
      </c>
      <c r="CA2183" s="36"/>
      <c r="CB2183" s="37"/>
      <c r="CC2183" s="44">
        <f t="shared" ref="CC2183" si="52558">parseTime(CA2183)-(CB2186=INT(RIGHT($F2183, 1)))</f>
        <v>0</v>
      </c>
      <c r="CD2183" s="45">
        <f t="shared" si="52524"/>
        <v>0</v>
      </c>
      <c r="CE2183" s="36"/>
      <c r="CF2183" s="37"/>
      <c r="CG2183" s="44">
        <f t="shared" ref="CG2183" si="52559">parseTime(CE2183)-(CF2186=INT(RIGHT($F2183, 1)))</f>
        <v>0</v>
      </c>
      <c r="CH2183" s="45">
        <f t="shared" si="52526"/>
        <v>0</v>
      </c>
    </row>
    <row r="2184" spans="1:86" x14ac:dyDescent="0.25">
      <c r="A2184" s="56"/>
      <c r="B2184" s="57"/>
      <c r="C2184" s="14">
        <f t="shared" si="52544"/>
        <v>0</v>
      </c>
      <c r="D2184" s="14" t="s">
        <v>259</v>
      </c>
      <c r="E2184" s="20">
        <v>4.25</v>
      </c>
      <c r="F2184" s="51" t="s">
        <v>131</v>
      </c>
      <c r="G2184" s="36"/>
      <c r="H2184" s="37"/>
      <c r="I2184" s="44">
        <f t="shared" ref="I2184" si="52560">parseTime(G2184)-(H2186=INT(RIGHT($F2184, 1)))</f>
        <v>0</v>
      </c>
      <c r="J2184" s="45">
        <f t="shared" si="52494"/>
        <v>0</v>
      </c>
      <c r="K2184" s="36"/>
      <c r="L2184" s="37"/>
      <c r="M2184" s="44">
        <f t="shared" ref="M2184" si="52561">parseTime(K2184)-(L2186=INT(RIGHT($F2184, 1)))</f>
        <v>0</v>
      </c>
      <c r="N2184" s="45">
        <f t="shared" si="52496"/>
        <v>0</v>
      </c>
      <c r="O2184" s="36"/>
      <c r="P2184" s="37"/>
      <c r="Q2184" s="44">
        <f t="shared" ref="Q2184" si="52562">parseTime(O2184)-(P2186=INT(RIGHT($F2184, 1)))</f>
        <v>0</v>
      </c>
      <c r="R2184" s="45">
        <f t="shared" si="52498"/>
        <v>0</v>
      </c>
      <c r="S2184" s="36"/>
      <c r="T2184" s="37"/>
      <c r="U2184" s="44">
        <f t="shared" ref="U2184" si="52563">parseTime(S2184)-(T2186=INT(RIGHT($F2184, 1)))</f>
        <v>0</v>
      </c>
      <c r="V2184" s="45">
        <f t="shared" si="52500"/>
        <v>0</v>
      </c>
      <c r="W2184" s="36"/>
      <c r="X2184" s="37"/>
      <c r="Y2184" s="44">
        <f t="shared" ref="Y2184" si="52564">parseTime(W2184)-(X2186=INT(RIGHT($F2184, 1)))</f>
        <v>0</v>
      </c>
      <c r="Z2184" s="45">
        <f t="shared" si="52502"/>
        <v>0</v>
      </c>
      <c r="AA2184" s="36"/>
      <c r="AB2184" s="37"/>
      <c r="AC2184" s="44">
        <f t="shared" ref="AC2184" si="52565">parseTime(AA2184)-(AB2186=INT(RIGHT($F2184, 1)))</f>
        <v>0</v>
      </c>
      <c r="AD2184" s="45">
        <f t="shared" si="52504"/>
        <v>0</v>
      </c>
      <c r="AE2184" s="36"/>
      <c r="AF2184" s="37"/>
      <c r="AG2184" s="44">
        <f t="shared" ref="AG2184" si="52566">parseTime(AE2184)-(AF2186=INT(RIGHT($F2184, 1)))</f>
        <v>0</v>
      </c>
      <c r="AH2184" s="45">
        <f t="shared" si="52506"/>
        <v>0</v>
      </c>
      <c r="AI2184" s="36"/>
      <c r="AJ2184" s="37"/>
      <c r="AK2184" s="44">
        <f>parseTime(AI2184)-(AJ2186=INT(RIGHT($F2184, 1)))</f>
        <v>0</v>
      </c>
      <c r="AL2184" s="45">
        <f t="shared" si="52507"/>
        <v>0</v>
      </c>
      <c r="AM2184" s="36"/>
      <c r="AN2184" s="37"/>
      <c r="AO2184" s="44">
        <f t="shared" ref="AO2184" si="52567">parseTime(AM2184)-(AN2186=INT(RIGHT($F2184, 1)))</f>
        <v>0</v>
      </c>
      <c r="AP2184" s="45">
        <f t="shared" si="52509"/>
        <v>0</v>
      </c>
      <c r="AQ2184" s="36"/>
      <c r="AR2184" s="37"/>
      <c r="AS2184" s="44">
        <f t="shared" ref="AS2184" si="52568">parseTime(AQ2184)-(AR2186=INT(RIGHT($F2184, 1)))</f>
        <v>0</v>
      </c>
      <c r="AT2184" s="45">
        <f t="shared" si="52511"/>
        <v>0</v>
      </c>
      <c r="AU2184" s="36"/>
      <c r="AV2184" s="37"/>
      <c r="AW2184" s="44">
        <f>parseTime(AU2184)-(AV2186=INT(RIGHT($F2184, 1)))</f>
        <v>0</v>
      </c>
      <c r="AX2184" s="45">
        <f t="shared" si="52512"/>
        <v>0</v>
      </c>
      <c r="AY2184" s="36"/>
      <c r="AZ2184" s="37"/>
      <c r="BA2184" s="44">
        <f>parseTime(AY2184)-(AZ2186=INT(RIGHT($F2184, 1)))</f>
        <v>0</v>
      </c>
      <c r="BB2184" s="45">
        <f t="shared" si="52513"/>
        <v>0</v>
      </c>
      <c r="BC2184" s="36"/>
      <c r="BD2184" s="37"/>
      <c r="BE2184" s="44">
        <f>parseTime(BC2184)-(BD2186=INT(RIGHT($F2184, 1)))</f>
        <v>0</v>
      </c>
      <c r="BF2184" s="45">
        <f t="shared" si="52514"/>
        <v>0</v>
      </c>
      <c r="BG2184" s="36"/>
      <c r="BH2184" s="37"/>
      <c r="BI2184" s="44">
        <f>parseTime(BG2184)-(BH2186=INT(RIGHT($F2184, 1)))</f>
        <v>0</v>
      </c>
      <c r="BJ2184" s="45">
        <f t="shared" si="52515"/>
        <v>0</v>
      </c>
      <c r="BK2184" s="36"/>
      <c r="BL2184" s="37"/>
      <c r="BM2184" s="44">
        <f>parseTime(BK2184)-(BL2186=INT(RIGHT($F2184, 1)))</f>
        <v>0</v>
      </c>
      <c r="BN2184" s="45">
        <f t="shared" si="52516"/>
        <v>0</v>
      </c>
      <c r="BO2184" s="36"/>
      <c r="BP2184" s="37"/>
      <c r="BQ2184" s="44">
        <f t="shared" ref="BQ2184" si="52569">parseTime(BO2184)-(BP2186=INT(RIGHT($F2184, 1)))</f>
        <v>0</v>
      </c>
      <c r="BR2184" s="45">
        <f t="shared" si="52518"/>
        <v>0</v>
      </c>
      <c r="BS2184" s="36"/>
      <c r="BT2184" s="37"/>
      <c r="BU2184" s="44">
        <f t="shared" ref="BU2184" si="52570">parseTime(BS2184)-(BT2186=INT(RIGHT($F2184, 1)))</f>
        <v>0</v>
      </c>
      <c r="BV2184" s="45">
        <f t="shared" si="52520"/>
        <v>0</v>
      </c>
      <c r="BW2184" s="36"/>
      <c r="BX2184" s="37"/>
      <c r="BY2184" s="44">
        <f t="shared" ref="BY2184" si="52571">parseTime(BW2184)-(BX2186=INT(RIGHT($F2184, 1)))</f>
        <v>0</v>
      </c>
      <c r="BZ2184" s="45">
        <f t="shared" si="52522"/>
        <v>0</v>
      </c>
      <c r="CA2184" s="36"/>
      <c r="CB2184" s="37"/>
      <c r="CC2184" s="44">
        <f t="shared" ref="CC2184" si="52572">parseTime(CA2184)-(CB2186=INT(RIGHT($F2184, 1)))</f>
        <v>0</v>
      </c>
      <c r="CD2184" s="45">
        <f t="shared" si="52524"/>
        <v>0</v>
      </c>
      <c r="CE2184" s="36"/>
      <c r="CF2184" s="37"/>
      <c r="CG2184" s="44">
        <f t="shared" ref="CG2184" si="52573">parseTime(CE2184)-(CF2186=INT(RIGHT($F2184, 1)))</f>
        <v>0</v>
      </c>
      <c r="CH2184" s="45">
        <f t="shared" si="52526"/>
        <v>0</v>
      </c>
    </row>
    <row r="2185" spans="1:86" x14ac:dyDescent="0.25">
      <c r="A2185" s="56" t="s">
        <v>119</v>
      </c>
      <c r="B2185" s="57">
        <f t="shared" ref="B2185" ca="1" si="52574">roleHours(G2181:CH2187, "MCC")</f>
        <v>0</v>
      </c>
      <c r="C2185" s="14">
        <f t="shared" ca="1" si="52544"/>
        <v>0</v>
      </c>
      <c r="D2185" s="14" t="s">
        <v>260</v>
      </c>
      <c r="E2185" s="20">
        <v>4.6500000000000004</v>
      </c>
      <c r="F2185" s="51" t="s">
        <v>132</v>
      </c>
      <c r="G2185" s="36"/>
      <c r="H2185" s="37"/>
      <c r="I2185" s="44">
        <f t="shared" ref="I2185" si="52575">parseTime(G2185)-(H2186=INT(RIGHT($F2185, 1)))</f>
        <v>0</v>
      </c>
      <c r="J2185" s="45">
        <f t="shared" si="52494"/>
        <v>0</v>
      </c>
      <c r="K2185" s="36"/>
      <c r="L2185" s="37"/>
      <c r="M2185" s="44">
        <f t="shared" ref="M2185" si="52576">parseTime(K2185)-(L2186=INT(RIGHT($F2185, 1)))</f>
        <v>0</v>
      </c>
      <c r="N2185" s="45">
        <f t="shared" si="52496"/>
        <v>0</v>
      </c>
      <c r="O2185" s="36"/>
      <c r="P2185" s="37"/>
      <c r="Q2185" s="44">
        <f t="shared" ref="Q2185" si="52577">parseTime(O2185)-(P2186=INT(RIGHT($F2185, 1)))</f>
        <v>0</v>
      </c>
      <c r="R2185" s="45">
        <f t="shared" si="52498"/>
        <v>0</v>
      </c>
      <c r="S2185" s="36"/>
      <c r="T2185" s="37"/>
      <c r="U2185" s="44">
        <f t="shared" ref="U2185" si="52578">parseTime(S2185)-(T2186=INT(RIGHT($F2185, 1)))</f>
        <v>0</v>
      </c>
      <c r="V2185" s="45">
        <f t="shared" si="52500"/>
        <v>0</v>
      </c>
      <c r="W2185" s="36"/>
      <c r="X2185" s="37"/>
      <c r="Y2185" s="44">
        <f t="shared" ref="Y2185" si="52579">parseTime(W2185)-(X2186=INT(RIGHT($F2185, 1)))</f>
        <v>0</v>
      </c>
      <c r="Z2185" s="45">
        <f t="shared" si="52502"/>
        <v>0</v>
      </c>
      <c r="AA2185" s="36"/>
      <c r="AB2185" s="37"/>
      <c r="AC2185" s="44">
        <f t="shared" ref="AC2185" si="52580">parseTime(AA2185)-(AB2186=INT(RIGHT($F2185, 1)))</f>
        <v>0</v>
      </c>
      <c r="AD2185" s="45">
        <f t="shared" si="52504"/>
        <v>0</v>
      </c>
      <c r="AE2185" s="36"/>
      <c r="AF2185" s="37"/>
      <c r="AG2185" s="44">
        <f t="shared" ref="AG2185" si="52581">parseTime(AE2185)-(AF2186=INT(RIGHT($F2185, 1)))</f>
        <v>0</v>
      </c>
      <c r="AH2185" s="45">
        <f t="shared" si="52506"/>
        <v>0</v>
      </c>
      <c r="AI2185" s="36"/>
      <c r="AJ2185" s="37"/>
      <c r="AK2185" s="44">
        <f>parseTime(AI2185)-(AJ2186=INT(RIGHT($F2185, 1)))</f>
        <v>0</v>
      </c>
      <c r="AL2185" s="45">
        <f t="shared" si="52507"/>
        <v>0</v>
      </c>
      <c r="AM2185" s="36"/>
      <c r="AN2185" s="37"/>
      <c r="AO2185" s="44">
        <f t="shared" ref="AO2185" si="52582">parseTime(AM2185)-(AN2186=INT(RIGHT($F2185, 1)))</f>
        <v>0</v>
      </c>
      <c r="AP2185" s="45">
        <f t="shared" si="52509"/>
        <v>0</v>
      </c>
      <c r="AQ2185" s="36"/>
      <c r="AR2185" s="37"/>
      <c r="AS2185" s="44">
        <f t="shared" ref="AS2185" si="52583">parseTime(AQ2185)-(AR2186=INT(RIGHT($F2185, 1)))</f>
        <v>0</v>
      </c>
      <c r="AT2185" s="45">
        <f t="shared" si="52511"/>
        <v>0</v>
      </c>
      <c r="AU2185" s="36"/>
      <c r="AV2185" s="37"/>
      <c r="AW2185" s="44">
        <f>parseTime(AU2185)-(AV2186=INT(RIGHT($F2185, 1)))</f>
        <v>0</v>
      </c>
      <c r="AX2185" s="45">
        <f t="shared" si="52512"/>
        <v>0</v>
      </c>
      <c r="AY2185" s="36"/>
      <c r="AZ2185" s="37"/>
      <c r="BA2185" s="44">
        <f>parseTime(AY2185)-(AZ2186=INT(RIGHT($F2185, 1)))</f>
        <v>0</v>
      </c>
      <c r="BB2185" s="45">
        <f t="shared" si="52513"/>
        <v>0</v>
      </c>
      <c r="BC2185" s="36"/>
      <c r="BD2185" s="37"/>
      <c r="BE2185" s="44">
        <f>parseTime(BC2185)-(BD2186=INT(RIGHT($F2185, 1)))</f>
        <v>0</v>
      </c>
      <c r="BF2185" s="45">
        <f t="shared" si="52514"/>
        <v>0</v>
      </c>
      <c r="BG2185" s="36"/>
      <c r="BH2185" s="37"/>
      <c r="BI2185" s="44">
        <f>parseTime(BG2185)-(BH2186=INT(RIGHT($F2185, 1)))</f>
        <v>0</v>
      </c>
      <c r="BJ2185" s="45">
        <f t="shared" si="52515"/>
        <v>0</v>
      </c>
      <c r="BK2185" s="36"/>
      <c r="BL2185" s="37"/>
      <c r="BM2185" s="44">
        <f>parseTime(BK2185)-(BL2186=INT(RIGHT($F2185, 1)))</f>
        <v>0</v>
      </c>
      <c r="BN2185" s="45">
        <f t="shared" si="52516"/>
        <v>0</v>
      </c>
      <c r="BO2185" s="36"/>
      <c r="BP2185" s="37"/>
      <c r="BQ2185" s="44">
        <f t="shared" ref="BQ2185" si="52584">parseTime(BO2185)-(BP2186=INT(RIGHT($F2185, 1)))</f>
        <v>0</v>
      </c>
      <c r="BR2185" s="45">
        <f t="shared" si="52518"/>
        <v>0</v>
      </c>
      <c r="BS2185" s="36"/>
      <c r="BT2185" s="37"/>
      <c r="BU2185" s="44">
        <f t="shared" ref="BU2185" si="52585">parseTime(BS2185)-(BT2186=INT(RIGHT($F2185, 1)))</f>
        <v>0</v>
      </c>
      <c r="BV2185" s="45">
        <f t="shared" si="52520"/>
        <v>0</v>
      </c>
      <c r="BW2185" s="36"/>
      <c r="BX2185" s="37"/>
      <c r="BY2185" s="44">
        <f t="shared" ref="BY2185" si="52586">parseTime(BW2185)-(BX2186=INT(RIGHT($F2185, 1)))</f>
        <v>0</v>
      </c>
      <c r="BZ2185" s="45">
        <f t="shared" si="52522"/>
        <v>0</v>
      </c>
      <c r="CA2185" s="36"/>
      <c r="CB2185" s="37"/>
      <c r="CC2185" s="44">
        <f t="shared" ref="CC2185" si="52587">parseTime(CA2185)-(CB2186=INT(RIGHT($F2185, 1)))</f>
        <v>0</v>
      </c>
      <c r="CD2185" s="45">
        <f t="shared" si="52524"/>
        <v>0</v>
      </c>
      <c r="CE2185" s="36"/>
      <c r="CF2185" s="37"/>
      <c r="CG2185" s="44">
        <f t="shared" ref="CG2185" si="52588">parseTime(CE2185)-(CF2186=INT(RIGHT($F2185, 1)))</f>
        <v>0</v>
      </c>
      <c r="CH2185" s="45">
        <f t="shared" si="52526"/>
        <v>0</v>
      </c>
    </row>
    <row r="2186" spans="1:86" x14ac:dyDescent="0.25">
      <c r="A2186" s="56"/>
      <c r="B2186" s="57"/>
      <c r="C2186" s="14">
        <f t="shared" si="52544"/>
        <v>0</v>
      </c>
      <c r="D2186" s="14"/>
      <c r="E2186" s="20">
        <f t="shared" ref="E2186" si="52589">((7.5/2)-0.5+E2185)*8</f>
        <v>63.2</v>
      </c>
      <c r="F2186" s="51"/>
      <c r="G2186" s="46" t="s">
        <v>134</v>
      </c>
      <c r="H2186" s="38">
        <f t="shared" ref="H2186" si="52590">lunchAdjust(G2181:H2185)</f>
        <v>1</v>
      </c>
      <c r="I2186" s="48" t="s">
        <v>0</v>
      </c>
      <c r="J2186" s="39">
        <f t="shared" ref="J2186" si="52591">SUMPRODUCT(I2181:I2185*J2181:J2185)</f>
        <v>8</v>
      </c>
      <c r="K2186" s="46" t="s">
        <v>134</v>
      </c>
      <c r="L2186" s="38">
        <f t="shared" ref="L2186" si="52592">lunchAdjust(K2181:L2185)</f>
        <v>1</v>
      </c>
      <c r="M2186" s="48" t="s">
        <v>0</v>
      </c>
      <c r="N2186" s="39">
        <f t="shared" ref="N2186" si="52593">SUMPRODUCT(M2181:M2185*N2181:N2185)</f>
        <v>8</v>
      </c>
      <c r="O2186" s="46" t="s">
        <v>134</v>
      </c>
      <c r="P2186" s="38">
        <f t="shared" ref="P2186" si="52594">lunchAdjust(O2181:P2185)</f>
        <v>1</v>
      </c>
      <c r="Q2186" s="48" t="s">
        <v>0</v>
      </c>
      <c r="R2186" s="39">
        <f t="shared" ref="R2186" si="52595">SUMPRODUCT(Q2181:Q2185*R2181:R2185)</f>
        <v>8</v>
      </c>
      <c r="S2186" s="46" t="s">
        <v>134</v>
      </c>
      <c r="T2186" s="38">
        <f t="shared" ref="T2186" si="52596">lunchAdjust(S2181:T2185)</f>
        <v>1</v>
      </c>
      <c r="U2186" s="48" t="s">
        <v>0</v>
      </c>
      <c r="V2186" s="39">
        <f t="shared" ref="V2186" si="52597">SUMPRODUCT(U2181:U2185*V2181:V2185)</f>
        <v>8</v>
      </c>
      <c r="W2186" s="46" t="s">
        <v>134</v>
      </c>
      <c r="X2186" s="38">
        <f t="shared" ref="X2186" si="52598">lunchAdjust(W2181:X2185)</f>
        <v>0</v>
      </c>
      <c r="Y2186" s="48" t="s">
        <v>0</v>
      </c>
      <c r="Z2186" s="39">
        <f t="shared" ref="Z2186" si="52599">SUMPRODUCT(Y2181:Y2185*Z2181:Z2185)</f>
        <v>0</v>
      </c>
      <c r="AA2186" s="46" t="s">
        <v>134</v>
      </c>
      <c r="AB2186" s="38">
        <f t="shared" ref="AB2186" si="52600">lunchAdjust(AA2181:AB2185)</f>
        <v>1</v>
      </c>
      <c r="AC2186" s="48" t="s">
        <v>0</v>
      </c>
      <c r="AD2186" s="39">
        <f t="shared" ref="AD2186" si="52601">SUMPRODUCT(AC2181:AC2185*AD2181:AD2185)</f>
        <v>8</v>
      </c>
      <c r="AE2186" s="46" t="s">
        <v>134</v>
      </c>
      <c r="AF2186" s="38">
        <f t="shared" ref="AF2186" si="52602">lunchAdjust(AE2181:AF2185)</f>
        <v>0</v>
      </c>
      <c r="AG2186" s="48" t="s">
        <v>0</v>
      </c>
      <c r="AH2186" s="39">
        <f t="shared" ref="AH2186" si="52603">SUMPRODUCT(AG2181:AG2185*AH2181:AH2185)</f>
        <v>0</v>
      </c>
      <c r="AI2186" s="46" t="s">
        <v>134</v>
      </c>
      <c r="AJ2186" s="38">
        <f t="shared" ref="AJ2186" si="52604">lunchAdjust(AI2181:AJ2185)</f>
        <v>0</v>
      </c>
      <c r="AK2186" s="48" t="s">
        <v>0</v>
      </c>
      <c r="AL2186" s="39">
        <f t="shared" ref="AL2186" si="52605">SUMPRODUCT(AK2181:AK2185*AL2181:AL2185)</f>
        <v>0</v>
      </c>
      <c r="AM2186" s="46" t="s">
        <v>134</v>
      </c>
      <c r="AN2186" s="38">
        <f t="shared" ref="AN2186" si="52606">lunchAdjust(AM2181:AN2185)</f>
        <v>0</v>
      </c>
      <c r="AO2186" s="48" t="s">
        <v>0</v>
      </c>
      <c r="AP2186" s="39">
        <f t="shared" ref="AP2186" si="52607">SUMPRODUCT(AO2181:AO2185*AP2181:AP2185)</f>
        <v>0</v>
      </c>
      <c r="AQ2186" s="46" t="s">
        <v>134</v>
      </c>
      <c r="AR2186" s="38">
        <f t="shared" ref="AR2186" si="52608">lunchAdjust(AQ2181:AR2185)</f>
        <v>0</v>
      </c>
      <c r="AS2186" s="48" t="s">
        <v>0</v>
      </c>
      <c r="AT2186" s="39">
        <f t="shared" ref="AT2186" si="52609">SUMPRODUCT(AS2181:AS2185*AT2181:AT2185)</f>
        <v>0</v>
      </c>
      <c r="AU2186" s="46" t="s">
        <v>134</v>
      </c>
      <c r="AV2186" s="38">
        <f t="shared" ref="AV2186" si="52610">lunchAdjust(AU2181:AV2185)</f>
        <v>0</v>
      </c>
      <c r="AW2186" s="48" t="s">
        <v>0</v>
      </c>
      <c r="AX2186" s="39">
        <f t="shared" ref="AX2186" si="52611">SUMPRODUCT(AW2181:AW2185*AX2181:AX2185)</f>
        <v>0</v>
      </c>
      <c r="AY2186" s="46" t="s">
        <v>134</v>
      </c>
      <c r="AZ2186" s="38">
        <f t="shared" ref="AZ2186" si="52612">lunchAdjust(AY2181:AZ2185)</f>
        <v>0</v>
      </c>
      <c r="BA2186" s="48" t="s">
        <v>0</v>
      </c>
      <c r="BB2186" s="39">
        <f t="shared" ref="BB2186" si="52613">SUMPRODUCT(BA2181:BA2185*BB2181:BB2185)</f>
        <v>0</v>
      </c>
      <c r="BC2186" s="46" t="s">
        <v>134</v>
      </c>
      <c r="BD2186" s="38">
        <f t="shared" ref="BD2186" si="52614">lunchAdjust(BC2181:BD2185)</f>
        <v>0</v>
      </c>
      <c r="BE2186" s="48" t="s">
        <v>0</v>
      </c>
      <c r="BF2186" s="39">
        <f t="shared" ref="BF2186" si="52615">SUMPRODUCT(BE2181:BE2185*BF2181:BF2185)</f>
        <v>0</v>
      </c>
      <c r="BG2186" s="46" t="s">
        <v>134</v>
      </c>
      <c r="BH2186" s="38">
        <f t="shared" ref="BH2186" si="52616">lunchAdjust(BG2181:BH2185)</f>
        <v>0</v>
      </c>
      <c r="BI2186" s="48" t="s">
        <v>0</v>
      </c>
      <c r="BJ2186" s="39">
        <f t="shared" ref="BJ2186" si="52617">SUMPRODUCT(BI2181:BI2185*BJ2181:BJ2185)</f>
        <v>0</v>
      </c>
      <c r="BK2186" s="46" t="s">
        <v>134</v>
      </c>
      <c r="BL2186" s="38">
        <f t="shared" ref="BL2186" si="52618">lunchAdjust(BK2181:BL2185)</f>
        <v>0</v>
      </c>
      <c r="BM2186" s="48" t="s">
        <v>0</v>
      </c>
      <c r="BN2186" s="39">
        <f t="shared" ref="BN2186" si="52619">SUMPRODUCT(BM2181:BM2185*BN2181:BN2185)</f>
        <v>0</v>
      </c>
      <c r="BO2186" s="46" t="s">
        <v>134</v>
      </c>
      <c r="BP2186" s="38">
        <f t="shared" ref="BP2186" si="52620">lunchAdjust(BO2181:BP2185)</f>
        <v>0</v>
      </c>
      <c r="BQ2186" s="48" t="s">
        <v>0</v>
      </c>
      <c r="BR2186" s="39">
        <f t="shared" ref="BR2186" si="52621">SUMPRODUCT(BQ2181:BQ2185*BR2181:BR2185)</f>
        <v>0</v>
      </c>
      <c r="BS2186" s="46" t="s">
        <v>134</v>
      </c>
      <c r="BT2186" s="38">
        <f t="shared" ref="BT2186" si="52622">lunchAdjust(BS2181:BT2185)</f>
        <v>1</v>
      </c>
      <c r="BU2186" s="48" t="s">
        <v>0</v>
      </c>
      <c r="BV2186" s="39">
        <f t="shared" ref="BV2186" si="52623">SUMPRODUCT(BU2181:BU2185*BV2181:BV2185)</f>
        <v>8</v>
      </c>
      <c r="BW2186" s="46" t="s">
        <v>134</v>
      </c>
      <c r="BX2186" s="38">
        <f t="shared" ref="BX2186" si="52624">lunchAdjust(BW2181:BX2185)</f>
        <v>0</v>
      </c>
      <c r="BY2186" s="48" t="s">
        <v>0</v>
      </c>
      <c r="BZ2186" s="39">
        <f t="shared" ref="BZ2186" si="52625">SUMPRODUCT(BY2181:BY2185*BZ2181:BZ2185)</f>
        <v>0</v>
      </c>
      <c r="CA2186" s="46" t="s">
        <v>134</v>
      </c>
      <c r="CB2186" s="38">
        <f t="shared" ref="CB2186" si="52626">lunchAdjust(CA2181:CB2185)</f>
        <v>0</v>
      </c>
      <c r="CC2186" s="48" t="s">
        <v>0</v>
      </c>
      <c r="CD2186" s="39">
        <f t="shared" ref="CD2186" si="52627">SUMPRODUCT(CC2181:CC2185*CD2181:CD2185)</f>
        <v>0</v>
      </c>
      <c r="CE2186" s="46" t="s">
        <v>134</v>
      </c>
      <c r="CF2186" s="38">
        <f t="shared" ref="CF2186" si="52628">lunchAdjust(CE2181:CF2185)</f>
        <v>0</v>
      </c>
      <c r="CG2186" s="48" t="s">
        <v>0</v>
      </c>
      <c r="CH2186" s="39">
        <f t="shared" ref="CH2186" si="52629">SUMPRODUCT(CG2181:CG2185*CH2181:CH2185)</f>
        <v>0</v>
      </c>
    </row>
    <row r="2187" spans="1:86" ht="15.75" thickBot="1" x14ac:dyDescent="0.3">
      <c r="A2187" s="58" t="s">
        <v>121</v>
      </c>
      <c r="B2187" s="59">
        <f t="shared" ref="B2187" ca="1" si="52630">roleHours(G2181:CH2187, "OUT")</f>
        <v>0</v>
      </c>
      <c r="C2187" s="54" t="s">
        <v>137</v>
      </c>
      <c r="D2187" s="22">
        <f t="shared" ref="D2187" ca="1" si="52631">roleHours(G2181:CH2187, "PTO")</f>
        <v>0</v>
      </c>
      <c r="E2187" s="23">
        <f t="shared" ref="E2187" ca="1" si="52632">E2186-B2182</f>
        <v>15.200000000000003</v>
      </c>
      <c r="F2187" s="52"/>
      <c r="G2187" s="47" t="s">
        <v>39</v>
      </c>
      <c r="H2187" s="40">
        <f t="shared" si="51769"/>
        <v>0</v>
      </c>
      <c r="I2187" s="49" t="s">
        <v>135</v>
      </c>
      <c r="J2187" s="41">
        <f t="shared" ref="J2187" si="52633">J2186*G$4</f>
        <v>0</v>
      </c>
      <c r="K2187" s="47" t="s">
        <v>39</v>
      </c>
      <c r="L2187" s="40">
        <f t="shared" ref="L2187" si="52634">SUMPRODUCT(M2181:M2185*(L2181:L2185="PTO"))+SUMPRODUCT(M2181:M2185*(L2181:L2185="HOL"))</f>
        <v>0</v>
      </c>
      <c r="M2187" s="49" t="s">
        <v>135</v>
      </c>
      <c r="N2187" s="41">
        <f t="shared" ref="N2187" si="52635">N2186*K$4</f>
        <v>0</v>
      </c>
      <c r="O2187" s="47" t="s">
        <v>39</v>
      </c>
      <c r="P2187" s="40">
        <f t="shared" ref="P2187" si="52636">SUMPRODUCT(Q2181:Q2185*(P2181:P2185="PTO"))+SUMPRODUCT(Q2181:Q2185*(P2181:P2185="HOL"))</f>
        <v>0</v>
      </c>
      <c r="Q2187" s="49" t="s">
        <v>135</v>
      </c>
      <c r="R2187" s="41">
        <f t="shared" ref="R2187" si="52637">R2186*O$4</f>
        <v>8</v>
      </c>
      <c r="S2187" s="47" t="s">
        <v>39</v>
      </c>
      <c r="T2187" s="40">
        <f t="shared" ref="T2187" si="52638">SUMPRODUCT(U2181:U2185*(T2181:T2185="PTO"))+SUMPRODUCT(U2181:U2185*(T2181:T2185="HOL"))</f>
        <v>0</v>
      </c>
      <c r="U2187" s="49" t="s">
        <v>135</v>
      </c>
      <c r="V2187" s="41">
        <f t="shared" ref="V2187" si="52639">V2186*S$4</f>
        <v>0</v>
      </c>
      <c r="W2187" s="47" t="s">
        <v>39</v>
      </c>
      <c r="X2187" s="40">
        <f t="shared" ref="X2187" si="52640">SUMPRODUCT(Y2181:Y2185*(X2181:X2185="PTO"))+SUMPRODUCT(Y2181:Y2185*(X2181:X2185="HOL"))</f>
        <v>0</v>
      </c>
      <c r="Y2187" s="49" t="s">
        <v>135</v>
      </c>
      <c r="Z2187" s="41">
        <f t="shared" ref="Z2187" si="52641">Z2186*W$4</f>
        <v>0</v>
      </c>
      <c r="AA2187" s="47" t="s">
        <v>39</v>
      </c>
      <c r="AB2187" s="40">
        <f t="shared" ref="AB2187" si="52642">SUMPRODUCT(AC2181:AC2185*(AB2181:AB2185="PTO"))+SUMPRODUCT(AC2181:AC2185*(AB2181:AB2185="HOL"))</f>
        <v>0</v>
      </c>
      <c r="AC2187" s="49" t="s">
        <v>135</v>
      </c>
      <c r="AD2187" s="41">
        <f t="shared" ref="AD2187" si="52643">AD2186*AA$4</f>
        <v>8</v>
      </c>
      <c r="AE2187" s="47" t="s">
        <v>39</v>
      </c>
      <c r="AF2187" s="40">
        <f t="shared" ref="AF2187" si="52644">SUMPRODUCT(AG2181:AG2185*(AF2181:AF2185="PTO"))+SUMPRODUCT(AG2181:AG2185*(AF2181:AF2185="HOL"))</f>
        <v>0</v>
      </c>
      <c r="AG2187" s="49" t="s">
        <v>135</v>
      </c>
      <c r="AH2187" s="41">
        <f t="shared" ref="AH2187" si="52645">AH2186*AE$4</f>
        <v>0</v>
      </c>
      <c r="AI2187" s="47" t="s">
        <v>39</v>
      </c>
      <c r="AJ2187" s="40">
        <f t="shared" ref="AJ2187" si="52646">SUMPRODUCT(AK2181:AK2185*(AJ2181:AJ2185="PTO"))+SUMPRODUCT(AK2181:AK2185*(AJ2181:AJ2185="HOL"))</f>
        <v>0</v>
      </c>
      <c r="AK2187" s="49" t="s">
        <v>135</v>
      </c>
      <c r="AL2187" s="41">
        <f>AL2186*AI$4</f>
        <v>0</v>
      </c>
      <c r="AM2187" s="47" t="s">
        <v>39</v>
      </c>
      <c r="AN2187" s="40">
        <f t="shared" ref="AN2187" si="52647">SUMPRODUCT(AO2181:AO2185*(AN2181:AN2185="PTO"))+SUMPRODUCT(AO2181:AO2185*(AN2181:AN2185="HOL"))</f>
        <v>0</v>
      </c>
      <c r="AO2187" s="49" t="s">
        <v>135</v>
      </c>
      <c r="AP2187" s="41">
        <f t="shared" ref="AP2187" si="52648">AP2186*AM$4</f>
        <v>0</v>
      </c>
      <c r="AQ2187" s="47" t="s">
        <v>39</v>
      </c>
      <c r="AR2187" s="40">
        <f t="shared" ref="AR2187" si="52649">SUMPRODUCT(AS2181:AS2185*(AR2181:AR2185="PTO"))+SUMPRODUCT(AS2181:AS2185*(AR2181:AR2185="HOL"))</f>
        <v>0</v>
      </c>
      <c r="AS2187" s="49" t="s">
        <v>135</v>
      </c>
      <c r="AT2187" s="41">
        <f t="shared" ref="AT2187" si="52650">AT2186*AQ$4</f>
        <v>0</v>
      </c>
      <c r="AU2187" s="47" t="s">
        <v>39</v>
      </c>
      <c r="AV2187" s="40">
        <f t="shared" ref="AV2187" si="52651">SUMPRODUCT(AW2181:AW2185*(AV2181:AV2185="PTO"))+SUMPRODUCT(AW2181:AW2185*(AV2181:AV2185="HOL"))</f>
        <v>0</v>
      </c>
      <c r="AW2187" s="49" t="s">
        <v>135</v>
      </c>
      <c r="AX2187" s="41">
        <f>AX2186*AU$4</f>
        <v>0</v>
      </c>
      <c r="AY2187" s="47" t="s">
        <v>39</v>
      </c>
      <c r="AZ2187" s="40">
        <f t="shared" ref="AZ2187" si="52652">SUMPRODUCT(BA2181:BA2185*(AZ2181:AZ2185="PTO"))+SUMPRODUCT(BA2181:BA2185*(AZ2181:AZ2185="HOL"))</f>
        <v>0</v>
      </c>
      <c r="BA2187" s="49" t="s">
        <v>135</v>
      </c>
      <c r="BB2187" s="41">
        <f>BB2186*AY$4</f>
        <v>0</v>
      </c>
      <c r="BC2187" s="47" t="s">
        <v>39</v>
      </c>
      <c r="BD2187" s="40">
        <f t="shared" ref="BD2187" si="52653">SUMPRODUCT(BE2181:BE2185*(BD2181:BD2185="PTO"))+SUMPRODUCT(BE2181:BE2185*(BD2181:BD2185="HOL"))</f>
        <v>0</v>
      </c>
      <c r="BE2187" s="49" t="s">
        <v>135</v>
      </c>
      <c r="BF2187" s="41">
        <f>BF2186*BC$4</f>
        <v>0</v>
      </c>
      <c r="BG2187" s="47" t="s">
        <v>39</v>
      </c>
      <c r="BH2187" s="40">
        <f t="shared" ref="BH2187" si="52654">SUMPRODUCT(BI2181:BI2185*(BH2181:BH2185="PTO"))+SUMPRODUCT(BI2181:BI2185*(BH2181:BH2185="HOL"))</f>
        <v>0</v>
      </c>
      <c r="BI2187" s="49" t="s">
        <v>135</v>
      </c>
      <c r="BJ2187" s="41">
        <f>BJ2186*BG$4</f>
        <v>0</v>
      </c>
      <c r="BK2187" s="47" t="s">
        <v>39</v>
      </c>
      <c r="BL2187" s="40">
        <f t="shared" ref="BL2187" si="52655">SUMPRODUCT(BM2181:BM2185*(BL2181:BL2185="PTO"))+SUMPRODUCT(BM2181:BM2185*(BL2181:BL2185="HOL"))</f>
        <v>0</v>
      </c>
      <c r="BM2187" s="49" t="s">
        <v>135</v>
      </c>
      <c r="BN2187" s="41">
        <f>BN2186*BK$4</f>
        <v>0</v>
      </c>
      <c r="BO2187" s="47" t="s">
        <v>39</v>
      </c>
      <c r="BP2187" s="40">
        <f t="shared" ref="BP2187" si="52656">SUMPRODUCT(BQ2181:BQ2185*(BP2181:BP2185="PTO"))+SUMPRODUCT(BQ2181:BQ2185*(BP2181:BP2185="HOL"))</f>
        <v>0</v>
      </c>
      <c r="BQ2187" s="49" t="s">
        <v>135</v>
      </c>
      <c r="BR2187" s="41">
        <f t="shared" ref="BR2187" si="52657">BR2186*BO$4</f>
        <v>0</v>
      </c>
      <c r="BS2187" s="47" t="s">
        <v>39</v>
      </c>
      <c r="BT2187" s="40">
        <f t="shared" ref="BT2187" si="52658">SUMPRODUCT(BU2181:BU2185*(BT2181:BT2185="PTO"))+SUMPRODUCT(BU2181:BU2185*(BT2181:BT2185="HOL"))</f>
        <v>0</v>
      </c>
      <c r="BU2187" s="49" t="s">
        <v>135</v>
      </c>
      <c r="BV2187" s="41">
        <f t="shared" ref="BV2187" si="52659">BV2186*BS$4</f>
        <v>8</v>
      </c>
      <c r="BW2187" s="47" t="s">
        <v>39</v>
      </c>
      <c r="BX2187" s="40">
        <f t="shared" ref="BX2187" si="52660">SUMPRODUCT(BY2181:BY2185*(BX2181:BX2185="PTO"))+SUMPRODUCT(BY2181:BY2185*(BX2181:BX2185="HOL"))</f>
        <v>0</v>
      </c>
      <c r="BY2187" s="49" t="s">
        <v>135</v>
      </c>
      <c r="BZ2187" s="41">
        <f t="shared" ref="BZ2187" si="52661">BZ2186*BW$4</f>
        <v>0</v>
      </c>
      <c r="CA2187" s="47" t="s">
        <v>39</v>
      </c>
      <c r="CB2187" s="40">
        <f t="shared" ref="CB2187" si="52662">SUMPRODUCT(CC2181:CC2185*(CB2181:CB2185="PTO"))+SUMPRODUCT(CC2181:CC2185*(CB2181:CB2185="HOL"))</f>
        <v>0</v>
      </c>
      <c r="CC2187" s="49" t="s">
        <v>135</v>
      </c>
      <c r="CD2187" s="41">
        <f t="shared" ref="CD2187" si="52663">CD2186*CA$4</f>
        <v>0</v>
      </c>
      <c r="CE2187" s="47" t="s">
        <v>39</v>
      </c>
      <c r="CF2187" s="40">
        <f t="shared" ref="CF2187" si="52664">SUMPRODUCT(CG2181:CG2185*(CF2181:CF2185="PTO"))+SUMPRODUCT(CG2181:CG2185*(CF2181:CF2185="HOL"))</f>
        <v>0</v>
      </c>
      <c r="CG2187" s="49" t="s">
        <v>135</v>
      </c>
      <c r="CH2187" s="41">
        <f t="shared" ref="CH2187" si="52665">CH2186*CE$4</f>
        <v>0</v>
      </c>
    </row>
    <row r="2188" spans="1:86" x14ac:dyDescent="0.25">
      <c r="A2188" s="70" t="s">
        <v>133</v>
      </c>
      <c r="B2188" s="71">
        <f t="shared" ref="B2188" ca="1" si="52666">D2188-B2189</f>
        <v>9.2420575028357632</v>
      </c>
      <c r="C2188" s="72" t="s">
        <v>122</v>
      </c>
      <c r="D2188" s="71">
        <f>IFERROR(INDEX(Holidays[FTE], MATCH(Entry!E2188, Holidays[Date], 0)), 1)*8*INDEX(FTEguide[[1]:[12]], MATCH(Entry!E2189, FTEguide[Weekday], 0), IF(Entry!E2191&gt;0, Entry!E2191, MONTH(Entry!E2188)))</f>
        <v>62.242057502835763</v>
      </c>
      <c r="E2188" s="60">
        <f t="shared" si="51286"/>
        <v>44140</v>
      </c>
      <c r="F2188" s="50" t="s">
        <v>128</v>
      </c>
      <c r="G2188" s="34" t="s">
        <v>136</v>
      </c>
      <c r="H2188" s="35" t="s">
        <v>23</v>
      </c>
      <c r="I2188" s="42">
        <f t="shared" ref="I2188" si="52667">parseTime(G2188)-(H2193=INT(RIGHT($F2188, 1)))</f>
        <v>8</v>
      </c>
      <c r="J2188" s="43">
        <f t="shared" ref="J2188:J2192" si="52668">isClocked(H2188)</f>
        <v>1</v>
      </c>
      <c r="K2188" s="34" t="s">
        <v>136</v>
      </c>
      <c r="L2188" s="35" t="s">
        <v>23</v>
      </c>
      <c r="M2188" s="42">
        <f t="shared" ref="M2188" si="52669">parseTime(K2188)-(L2193=INT(RIGHT($F2188, 1)))</f>
        <v>8</v>
      </c>
      <c r="N2188" s="43">
        <f t="shared" ref="N2188:N2192" si="52670">isClocked(L2188)</f>
        <v>1</v>
      </c>
      <c r="O2188" s="34" t="s">
        <v>180</v>
      </c>
      <c r="P2188" s="35" t="s">
        <v>23</v>
      </c>
      <c r="Q2188" s="42">
        <f t="shared" ref="Q2188" si="52671">parseTime(O2188)-(P2193=INT(RIGHT($F2188, 1)))</f>
        <v>8</v>
      </c>
      <c r="R2188" s="43">
        <f t="shared" ref="R2188:R2192" si="52672">isClocked(P2188)</f>
        <v>1</v>
      </c>
      <c r="S2188" s="34" t="s">
        <v>227</v>
      </c>
      <c r="T2188" s="35" t="s">
        <v>23</v>
      </c>
      <c r="U2188" s="42">
        <f t="shared" ref="U2188" si="52673">parseTime(S2188)-(T2193=INT(RIGHT($F2188, 1)))</f>
        <v>8</v>
      </c>
      <c r="V2188" s="43">
        <f t="shared" ref="V2188:V2192" si="52674">isClocked(T2188)</f>
        <v>1</v>
      </c>
      <c r="W2188" s="34"/>
      <c r="X2188" s="35"/>
      <c r="Y2188" s="42">
        <f t="shared" ref="Y2188" si="52675">parseTime(W2188)-(X2193=INT(RIGHT($F2188, 1)))</f>
        <v>0</v>
      </c>
      <c r="Z2188" s="43">
        <f t="shared" ref="Z2188:Z2192" si="52676">isClocked(X2188)</f>
        <v>0</v>
      </c>
      <c r="AA2188" s="34" t="s">
        <v>136</v>
      </c>
      <c r="AB2188" s="35" t="s">
        <v>23</v>
      </c>
      <c r="AC2188" s="42">
        <f t="shared" ref="AC2188" si="52677">parseTime(AA2188)-(AB2193=INT(RIGHT($F2188, 1)))</f>
        <v>8</v>
      </c>
      <c r="AD2188" s="43">
        <f t="shared" ref="AD2188:AD2192" si="52678">isClocked(AB2188)</f>
        <v>1</v>
      </c>
      <c r="AE2188" s="34"/>
      <c r="AF2188" s="35"/>
      <c r="AG2188" s="42">
        <f t="shared" ref="AG2188" si="52679">parseTime(AE2188)-(AF2193=INT(RIGHT($F2188, 1)))</f>
        <v>0</v>
      </c>
      <c r="AH2188" s="43">
        <f t="shared" ref="AH2188:AH2192" si="52680">isClocked(AF2188)</f>
        <v>0</v>
      </c>
      <c r="AI2188" s="34"/>
      <c r="AJ2188" s="35"/>
      <c r="AK2188" s="42">
        <f>parseTime(AI2188)-(AJ2193=INT(RIGHT($F2188, 1)))</f>
        <v>0</v>
      </c>
      <c r="AL2188" s="43">
        <f t="shared" ref="AL2188:AL2192" si="52681">isClocked(AJ2188)</f>
        <v>0</v>
      </c>
      <c r="AM2188" s="34"/>
      <c r="AN2188" s="35"/>
      <c r="AO2188" s="42">
        <f t="shared" ref="AO2188" si="52682">parseTime(AM2188)-(AN2193=INT(RIGHT($F2188, 1)))</f>
        <v>0</v>
      </c>
      <c r="AP2188" s="43">
        <f t="shared" ref="AP2188:AP2192" si="52683">isClocked(AN2188)</f>
        <v>0</v>
      </c>
      <c r="AQ2188" s="34"/>
      <c r="AR2188" s="35"/>
      <c r="AS2188" s="42">
        <f t="shared" ref="AS2188" si="52684">parseTime(AQ2188)-(AR2193=INT(RIGHT($F2188, 1)))</f>
        <v>0</v>
      </c>
      <c r="AT2188" s="43">
        <f t="shared" ref="AT2188:AT2192" si="52685">isClocked(AR2188)</f>
        <v>0</v>
      </c>
      <c r="AU2188" s="34"/>
      <c r="AV2188" s="35"/>
      <c r="AW2188" s="42">
        <f>parseTime(AU2188)-(AV2193=INT(RIGHT($F2188, 1)))</f>
        <v>0</v>
      </c>
      <c r="AX2188" s="43">
        <f t="shared" ref="AX2188:AX2192" si="52686">isClocked(AV2188)</f>
        <v>0</v>
      </c>
      <c r="AY2188" s="34"/>
      <c r="AZ2188" s="35"/>
      <c r="BA2188" s="42">
        <f>parseTime(AY2188)-(AZ2193=INT(RIGHT($F2188, 1)))</f>
        <v>0</v>
      </c>
      <c r="BB2188" s="43">
        <f t="shared" ref="BB2188:BB2192" si="52687">isClocked(AZ2188)</f>
        <v>0</v>
      </c>
      <c r="BC2188" s="34"/>
      <c r="BD2188" s="35"/>
      <c r="BE2188" s="42">
        <f>parseTime(BC2188)-(BD2193=INT(RIGHT($F2188, 1)))</f>
        <v>0</v>
      </c>
      <c r="BF2188" s="43">
        <f t="shared" ref="BF2188:BF2192" si="52688">isClocked(BD2188)</f>
        <v>0</v>
      </c>
      <c r="BG2188" s="34"/>
      <c r="BH2188" s="35"/>
      <c r="BI2188" s="42">
        <f>parseTime(BG2188)-(BH2193=INT(RIGHT($F2188, 1)))</f>
        <v>0</v>
      </c>
      <c r="BJ2188" s="43">
        <f t="shared" ref="BJ2188:BJ2192" si="52689">isClocked(BH2188)</f>
        <v>0</v>
      </c>
      <c r="BK2188" s="34"/>
      <c r="BL2188" s="35"/>
      <c r="BM2188" s="42">
        <f>parseTime(BK2188)-(BL2193=INT(RIGHT($F2188, 1)))</f>
        <v>0</v>
      </c>
      <c r="BN2188" s="43">
        <f t="shared" ref="BN2188:BN2192" si="52690">isClocked(BL2188)</f>
        <v>0</v>
      </c>
      <c r="BO2188" s="34" t="s">
        <v>230</v>
      </c>
      <c r="BP2188" s="35" t="s">
        <v>23</v>
      </c>
      <c r="BQ2188" s="42">
        <f t="shared" ref="BQ2188" si="52691">parseTime(BO2188)-(BP2193=INT(RIGHT($F2188, 1)))</f>
        <v>5</v>
      </c>
      <c r="BR2188" s="43">
        <f t="shared" ref="BR2188:BR2192" si="52692">isClocked(BP2188)</f>
        <v>1</v>
      </c>
      <c r="BS2188" s="34" t="s">
        <v>136</v>
      </c>
      <c r="BT2188" s="35" t="s">
        <v>23</v>
      </c>
      <c r="BU2188" s="42">
        <f t="shared" ref="BU2188" si="52693">parseTime(BS2188)-(BT2193=INT(RIGHT($F2188, 1)))</f>
        <v>8</v>
      </c>
      <c r="BV2188" s="43">
        <f t="shared" ref="BV2188:BV2192" si="52694">isClocked(BT2188)</f>
        <v>1</v>
      </c>
      <c r="BW2188" s="34"/>
      <c r="BX2188" s="35"/>
      <c r="BY2188" s="42">
        <f t="shared" ref="BY2188" si="52695">parseTime(BW2188)-(BX2193=INT(RIGHT($F2188, 1)))</f>
        <v>0</v>
      </c>
      <c r="BZ2188" s="43">
        <f t="shared" ref="BZ2188:BZ2192" si="52696">isClocked(BX2188)</f>
        <v>0</v>
      </c>
      <c r="CA2188" s="34"/>
      <c r="CB2188" s="35"/>
      <c r="CC2188" s="42">
        <f t="shared" ref="CC2188" si="52697">parseTime(CA2188)-(CB2193=INT(RIGHT($F2188, 1)))</f>
        <v>0</v>
      </c>
      <c r="CD2188" s="43">
        <f t="shared" ref="CD2188:CD2192" si="52698">isClocked(CB2188)</f>
        <v>0</v>
      </c>
      <c r="CE2188" s="34"/>
      <c r="CF2188" s="35"/>
      <c r="CG2188" s="42">
        <f t="shared" ref="CG2188" si="52699">parseTime(CE2188)-(CF2193=INT(RIGHT($F2188, 1)))</f>
        <v>0</v>
      </c>
      <c r="CH2188" s="43">
        <f t="shared" ref="CH2188:CH2192" si="52700">isClocked(CF2188)</f>
        <v>0</v>
      </c>
    </row>
    <row r="2189" spans="1:86" x14ac:dyDescent="0.25">
      <c r="A2189" s="56" t="s">
        <v>0</v>
      </c>
      <c r="B2189" s="57">
        <f t="shared" ca="1" si="52527"/>
        <v>53</v>
      </c>
      <c r="C2189" s="14" t="s">
        <v>252</v>
      </c>
      <c r="D2189" s="14">
        <f t="shared" si="52010"/>
        <v>53.7</v>
      </c>
      <c r="E2189" s="55" t="str">
        <f t="shared" si="52528"/>
        <v>Thursday</v>
      </c>
      <c r="F2189" s="51" t="s">
        <v>129</v>
      </c>
      <c r="G2189" s="36"/>
      <c r="H2189" s="37"/>
      <c r="I2189" s="44">
        <f t="shared" ref="I2189" si="52701">parseTime(G2189)-(H2193=INT(RIGHT($F2189, 1)))</f>
        <v>0</v>
      </c>
      <c r="J2189" s="45">
        <f t="shared" si="52668"/>
        <v>0</v>
      </c>
      <c r="K2189" s="36"/>
      <c r="L2189" s="37"/>
      <c r="M2189" s="44">
        <f t="shared" ref="M2189" si="52702">parseTime(K2189)-(L2193=INT(RIGHT($F2189, 1)))</f>
        <v>0</v>
      </c>
      <c r="N2189" s="45">
        <f t="shared" si="52670"/>
        <v>0</v>
      </c>
      <c r="O2189" s="36"/>
      <c r="P2189" s="37"/>
      <c r="Q2189" s="44">
        <f t="shared" ref="Q2189" si="52703">parseTime(O2189)-(P2193=INT(RIGHT($F2189, 1)))</f>
        <v>0</v>
      </c>
      <c r="R2189" s="45">
        <f t="shared" si="52672"/>
        <v>0</v>
      </c>
      <c r="S2189" s="36"/>
      <c r="T2189" s="37"/>
      <c r="U2189" s="44">
        <f t="shared" ref="U2189" si="52704">parseTime(S2189)-(T2193=INT(RIGHT($F2189, 1)))</f>
        <v>0</v>
      </c>
      <c r="V2189" s="45">
        <f t="shared" si="52674"/>
        <v>0</v>
      </c>
      <c r="W2189" s="36"/>
      <c r="X2189" s="37"/>
      <c r="Y2189" s="44">
        <f t="shared" ref="Y2189" si="52705">parseTime(W2189)-(X2193=INT(RIGHT($F2189, 1)))</f>
        <v>0</v>
      </c>
      <c r="Z2189" s="45">
        <f t="shared" si="52676"/>
        <v>0</v>
      </c>
      <c r="AA2189" s="36"/>
      <c r="AB2189" s="37"/>
      <c r="AC2189" s="44">
        <f t="shared" ref="AC2189" si="52706">parseTime(AA2189)-(AB2193=INT(RIGHT($F2189, 1)))</f>
        <v>0</v>
      </c>
      <c r="AD2189" s="45">
        <f t="shared" si="52678"/>
        <v>0</v>
      </c>
      <c r="AE2189" s="36"/>
      <c r="AF2189" s="37"/>
      <c r="AG2189" s="44">
        <f t="shared" ref="AG2189" si="52707">parseTime(AE2189)-(AF2193=INT(RIGHT($F2189, 1)))</f>
        <v>0</v>
      </c>
      <c r="AH2189" s="45">
        <f t="shared" si="52680"/>
        <v>0</v>
      </c>
      <c r="AI2189" s="36"/>
      <c r="AJ2189" s="37"/>
      <c r="AK2189" s="44">
        <f>parseTime(AI2189)-(AJ2193=INT(RIGHT($F2189, 1)))</f>
        <v>0</v>
      </c>
      <c r="AL2189" s="45">
        <f t="shared" si="52681"/>
        <v>0</v>
      </c>
      <c r="AM2189" s="36"/>
      <c r="AN2189" s="37"/>
      <c r="AO2189" s="44">
        <f t="shared" ref="AO2189" si="52708">parseTime(AM2189)-(AN2193=INT(RIGHT($F2189, 1)))</f>
        <v>0</v>
      </c>
      <c r="AP2189" s="45">
        <f t="shared" si="52683"/>
        <v>0</v>
      </c>
      <c r="AQ2189" s="36"/>
      <c r="AR2189" s="37"/>
      <c r="AS2189" s="44">
        <f t="shared" ref="AS2189" si="52709">parseTime(AQ2189)-(AR2193=INT(RIGHT($F2189, 1)))</f>
        <v>0</v>
      </c>
      <c r="AT2189" s="45">
        <f t="shared" si="52685"/>
        <v>0</v>
      </c>
      <c r="AU2189" s="36"/>
      <c r="AV2189" s="37"/>
      <c r="AW2189" s="44">
        <f>parseTime(AU2189)-(AV2193=INT(RIGHT($F2189, 1)))</f>
        <v>0</v>
      </c>
      <c r="AX2189" s="45">
        <f t="shared" si="52686"/>
        <v>0</v>
      </c>
      <c r="AY2189" s="36"/>
      <c r="AZ2189" s="37"/>
      <c r="BA2189" s="44">
        <f>parseTime(AY2189)-(AZ2193=INT(RIGHT($F2189, 1)))</f>
        <v>0</v>
      </c>
      <c r="BB2189" s="45">
        <f t="shared" si="52687"/>
        <v>0</v>
      </c>
      <c r="BC2189" s="36"/>
      <c r="BD2189" s="37"/>
      <c r="BE2189" s="44">
        <f>parseTime(BC2189)-(BD2193=INT(RIGHT($F2189, 1)))</f>
        <v>0</v>
      </c>
      <c r="BF2189" s="45">
        <f t="shared" si="52688"/>
        <v>0</v>
      </c>
      <c r="BG2189" s="36"/>
      <c r="BH2189" s="37"/>
      <c r="BI2189" s="44">
        <f>parseTime(BG2189)-(BH2193=INT(RIGHT($F2189, 1)))</f>
        <v>0</v>
      </c>
      <c r="BJ2189" s="45">
        <f t="shared" si="52689"/>
        <v>0</v>
      </c>
      <c r="BK2189" s="36"/>
      <c r="BL2189" s="37"/>
      <c r="BM2189" s="44">
        <f>parseTime(BK2189)-(BL2193=INT(RIGHT($F2189, 1)))</f>
        <v>0</v>
      </c>
      <c r="BN2189" s="45">
        <f t="shared" si="52690"/>
        <v>0</v>
      </c>
      <c r="BO2189" s="36"/>
      <c r="BP2189" s="37"/>
      <c r="BQ2189" s="44">
        <f t="shared" ref="BQ2189" si="52710">parseTime(BO2189)-(BP2193=INT(RIGHT($F2189, 1)))</f>
        <v>0</v>
      </c>
      <c r="BR2189" s="45">
        <f t="shared" si="52692"/>
        <v>0</v>
      </c>
      <c r="BS2189" s="36"/>
      <c r="BT2189" s="37"/>
      <c r="BU2189" s="44">
        <f t="shared" ref="BU2189" si="52711">parseTime(BS2189)-(BT2193=INT(RIGHT($F2189, 1)))</f>
        <v>0</v>
      </c>
      <c r="BV2189" s="45">
        <f t="shared" si="52694"/>
        <v>0</v>
      </c>
      <c r="BW2189" s="36"/>
      <c r="BX2189" s="37"/>
      <c r="BY2189" s="44">
        <f t="shared" ref="BY2189" si="52712">parseTime(BW2189)-(BX2193=INT(RIGHT($F2189, 1)))</f>
        <v>0</v>
      </c>
      <c r="BZ2189" s="45">
        <f t="shared" si="52696"/>
        <v>0</v>
      </c>
      <c r="CA2189" s="36"/>
      <c r="CB2189" s="37"/>
      <c r="CC2189" s="44">
        <f t="shared" ref="CC2189" si="52713">parseTime(CA2189)-(CB2193=INT(RIGHT($F2189, 1)))</f>
        <v>0</v>
      </c>
      <c r="CD2189" s="45">
        <f t="shared" si="52698"/>
        <v>0</v>
      </c>
      <c r="CE2189" s="36"/>
      <c r="CF2189" s="37"/>
      <c r="CG2189" s="44">
        <f t="shared" ref="CG2189" si="52714">parseTime(CE2189)-(CF2193=INT(RIGHT($F2189, 1)))</f>
        <v>0</v>
      </c>
      <c r="CH2189" s="45">
        <f t="shared" si="52700"/>
        <v>0</v>
      </c>
    </row>
    <row r="2190" spans="1:86" x14ac:dyDescent="0.25">
      <c r="A2190" s="56" t="s">
        <v>117</v>
      </c>
      <c r="B2190" s="57">
        <f t="shared" ref="B2190" ca="1" si="52715">roleHours(G2188:CH2194, "MFD")</f>
        <v>53</v>
      </c>
      <c r="C2190" s="14">
        <f t="shared" ref="C2190:C2193" ca="1" si="52716">B2190/8</f>
        <v>6.625</v>
      </c>
      <c r="D2190" s="14">
        <f t="shared" ref="D2190" ca="1" si="52717">B2189-D2189</f>
        <v>-0.70000000000000284</v>
      </c>
      <c r="E2190" s="20" t="s">
        <v>127</v>
      </c>
      <c r="F2190" s="51" t="s">
        <v>130</v>
      </c>
      <c r="G2190" s="36"/>
      <c r="H2190" s="37"/>
      <c r="I2190" s="44">
        <f t="shared" ref="I2190" si="52718">parseTime(G2190)-(H2193=INT(RIGHT($F2190, 1)))</f>
        <v>0</v>
      </c>
      <c r="J2190" s="45">
        <f t="shared" si="52668"/>
        <v>0</v>
      </c>
      <c r="K2190" s="36"/>
      <c r="L2190" s="37"/>
      <c r="M2190" s="44">
        <f t="shared" ref="M2190" si="52719">parseTime(K2190)-(L2193=INT(RIGHT($F2190, 1)))</f>
        <v>0</v>
      </c>
      <c r="N2190" s="45">
        <f t="shared" si="52670"/>
        <v>0</v>
      </c>
      <c r="O2190" s="36"/>
      <c r="P2190" s="37"/>
      <c r="Q2190" s="44">
        <f t="shared" ref="Q2190" si="52720">parseTime(O2190)-(P2193=INT(RIGHT($F2190, 1)))</f>
        <v>0</v>
      </c>
      <c r="R2190" s="45">
        <f t="shared" si="52672"/>
        <v>0</v>
      </c>
      <c r="S2190" s="36"/>
      <c r="T2190" s="37"/>
      <c r="U2190" s="44">
        <f t="shared" ref="U2190" si="52721">parseTime(S2190)-(T2193=INT(RIGHT($F2190, 1)))</f>
        <v>0</v>
      </c>
      <c r="V2190" s="45">
        <f t="shared" si="52674"/>
        <v>0</v>
      </c>
      <c r="W2190" s="36"/>
      <c r="X2190" s="37"/>
      <c r="Y2190" s="44">
        <f t="shared" ref="Y2190" si="52722">parseTime(W2190)-(X2193=INT(RIGHT($F2190, 1)))</f>
        <v>0</v>
      </c>
      <c r="Z2190" s="45">
        <f t="shared" si="52676"/>
        <v>0</v>
      </c>
      <c r="AA2190" s="36"/>
      <c r="AB2190" s="37"/>
      <c r="AC2190" s="44">
        <f t="shared" ref="AC2190" si="52723">parseTime(AA2190)-(AB2193=INT(RIGHT($F2190, 1)))</f>
        <v>0</v>
      </c>
      <c r="AD2190" s="45">
        <f t="shared" si="52678"/>
        <v>0</v>
      </c>
      <c r="AE2190" s="36"/>
      <c r="AF2190" s="37"/>
      <c r="AG2190" s="44">
        <f t="shared" ref="AG2190" si="52724">parseTime(AE2190)-(AF2193=INT(RIGHT($F2190, 1)))</f>
        <v>0</v>
      </c>
      <c r="AH2190" s="45">
        <f t="shared" si="52680"/>
        <v>0</v>
      </c>
      <c r="AI2190" s="36"/>
      <c r="AJ2190" s="37"/>
      <c r="AK2190" s="44">
        <f>parseTime(AI2190)-(AJ2193=INT(RIGHT($F2190, 1)))</f>
        <v>0</v>
      </c>
      <c r="AL2190" s="45">
        <f t="shared" si="52681"/>
        <v>0</v>
      </c>
      <c r="AM2190" s="36"/>
      <c r="AN2190" s="37"/>
      <c r="AO2190" s="44">
        <f t="shared" ref="AO2190" si="52725">parseTime(AM2190)-(AN2193=INT(RIGHT($F2190, 1)))</f>
        <v>0</v>
      </c>
      <c r="AP2190" s="45">
        <f t="shared" si="52683"/>
        <v>0</v>
      </c>
      <c r="AQ2190" s="36"/>
      <c r="AR2190" s="37"/>
      <c r="AS2190" s="44">
        <f t="shared" ref="AS2190" si="52726">parseTime(AQ2190)-(AR2193=INT(RIGHT($F2190, 1)))</f>
        <v>0</v>
      </c>
      <c r="AT2190" s="45">
        <f t="shared" si="52685"/>
        <v>0</v>
      </c>
      <c r="AU2190" s="36"/>
      <c r="AV2190" s="37"/>
      <c r="AW2190" s="44">
        <f>parseTime(AU2190)-(AV2193=INT(RIGHT($F2190, 1)))</f>
        <v>0</v>
      </c>
      <c r="AX2190" s="45">
        <f t="shared" si="52686"/>
        <v>0</v>
      </c>
      <c r="AY2190" s="36"/>
      <c r="AZ2190" s="37"/>
      <c r="BA2190" s="44">
        <f>parseTime(AY2190)-(AZ2193=INT(RIGHT($F2190, 1)))</f>
        <v>0</v>
      </c>
      <c r="BB2190" s="45">
        <f t="shared" si="52687"/>
        <v>0</v>
      </c>
      <c r="BC2190" s="36"/>
      <c r="BD2190" s="37"/>
      <c r="BE2190" s="44">
        <f>parseTime(BC2190)-(BD2193=INT(RIGHT($F2190, 1)))</f>
        <v>0</v>
      </c>
      <c r="BF2190" s="45">
        <f t="shared" si="52688"/>
        <v>0</v>
      </c>
      <c r="BG2190" s="36"/>
      <c r="BH2190" s="37"/>
      <c r="BI2190" s="44">
        <f>parseTime(BG2190)-(BH2193=INT(RIGHT($F2190, 1)))</f>
        <v>0</v>
      </c>
      <c r="BJ2190" s="45">
        <f t="shared" si="52689"/>
        <v>0</v>
      </c>
      <c r="BK2190" s="36"/>
      <c r="BL2190" s="37"/>
      <c r="BM2190" s="44">
        <f>parseTime(BK2190)-(BL2193=INT(RIGHT($F2190, 1)))</f>
        <v>0</v>
      </c>
      <c r="BN2190" s="45">
        <f t="shared" si="52690"/>
        <v>0</v>
      </c>
      <c r="BO2190" s="36"/>
      <c r="BP2190" s="37"/>
      <c r="BQ2190" s="44">
        <f t="shared" ref="BQ2190" si="52727">parseTime(BO2190)-(BP2193=INT(RIGHT($F2190, 1)))</f>
        <v>0</v>
      </c>
      <c r="BR2190" s="45">
        <f t="shared" si="52692"/>
        <v>0</v>
      </c>
      <c r="BS2190" s="36"/>
      <c r="BT2190" s="37"/>
      <c r="BU2190" s="44">
        <f t="shared" ref="BU2190" si="52728">parseTime(BS2190)-(BT2193=INT(RIGHT($F2190, 1)))</f>
        <v>0</v>
      </c>
      <c r="BV2190" s="45">
        <f t="shared" si="52694"/>
        <v>0</v>
      </c>
      <c r="BW2190" s="36"/>
      <c r="BX2190" s="37"/>
      <c r="BY2190" s="44">
        <f t="shared" ref="BY2190" si="52729">parseTime(BW2190)-(BX2193=INT(RIGHT($F2190, 1)))</f>
        <v>0</v>
      </c>
      <c r="BZ2190" s="45">
        <f t="shared" si="52696"/>
        <v>0</v>
      </c>
      <c r="CA2190" s="36"/>
      <c r="CB2190" s="37"/>
      <c r="CC2190" s="44">
        <f t="shared" ref="CC2190" si="52730">parseTime(CA2190)-(CB2193=INT(RIGHT($F2190, 1)))</f>
        <v>0</v>
      </c>
      <c r="CD2190" s="45">
        <f t="shared" si="52698"/>
        <v>0</v>
      </c>
      <c r="CE2190" s="36"/>
      <c r="CF2190" s="37"/>
      <c r="CG2190" s="44">
        <f t="shared" ref="CG2190" si="52731">parseTime(CE2190)-(CF2193=INT(RIGHT($F2190, 1)))</f>
        <v>0</v>
      </c>
      <c r="CH2190" s="45">
        <f t="shared" si="52700"/>
        <v>0</v>
      </c>
    </row>
    <row r="2191" spans="1:86" x14ac:dyDescent="0.25">
      <c r="A2191" s="56"/>
      <c r="B2191" s="57"/>
      <c r="C2191" s="14">
        <f t="shared" si="52716"/>
        <v>0</v>
      </c>
      <c r="D2191" s="14" t="s">
        <v>259</v>
      </c>
      <c r="E2191" s="20">
        <v>4.25</v>
      </c>
      <c r="F2191" s="51" t="s">
        <v>131</v>
      </c>
      <c r="G2191" s="36"/>
      <c r="H2191" s="37"/>
      <c r="I2191" s="44">
        <f t="shared" ref="I2191" si="52732">parseTime(G2191)-(H2193=INT(RIGHT($F2191, 1)))</f>
        <v>0</v>
      </c>
      <c r="J2191" s="45">
        <f t="shared" si="52668"/>
        <v>0</v>
      </c>
      <c r="K2191" s="36"/>
      <c r="L2191" s="37"/>
      <c r="M2191" s="44">
        <f t="shared" ref="M2191" si="52733">parseTime(K2191)-(L2193=INT(RIGHT($F2191, 1)))</f>
        <v>0</v>
      </c>
      <c r="N2191" s="45">
        <f t="shared" si="52670"/>
        <v>0</v>
      </c>
      <c r="O2191" s="36"/>
      <c r="P2191" s="37"/>
      <c r="Q2191" s="44">
        <f t="shared" ref="Q2191" si="52734">parseTime(O2191)-(P2193=INT(RIGHT($F2191, 1)))</f>
        <v>0</v>
      </c>
      <c r="R2191" s="45">
        <f t="shared" si="52672"/>
        <v>0</v>
      </c>
      <c r="S2191" s="36"/>
      <c r="T2191" s="37"/>
      <c r="U2191" s="44">
        <f t="shared" ref="U2191" si="52735">parseTime(S2191)-(T2193=INT(RIGHT($F2191, 1)))</f>
        <v>0</v>
      </c>
      <c r="V2191" s="45">
        <f t="shared" si="52674"/>
        <v>0</v>
      </c>
      <c r="W2191" s="36"/>
      <c r="X2191" s="37"/>
      <c r="Y2191" s="44">
        <f t="shared" ref="Y2191" si="52736">parseTime(W2191)-(X2193=INT(RIGHT($F2191, 1)))</f>
        <v>0</v>
      </c>
      <c r="Z2191" s="45">
        <f t="shared" si="52676"/>
        <v>0</v>
      </c>
      <c r="AA2191" s="36"/>
      <c r="AB2191" s="37"/>
      <c r="AC2191" s="44">
        <f t="shared" ref="AC2191" si="52737">parseTime(AA2191)-(AB2193=INT(RIGHT($F2191, 1)))</f>
        <v>0</v>
      </c>
      <c r="AD2191" s="45">
        <f t="shared" si="52678"/>
        <v>0</v>
      </c>
      <c r="AE2191" s="36"/>
      <c r="AF2191" s="37"/>
      <c r="AG2191" s="44">
        <f t="shared" ref="AG2191" si="52738">parseTime(AE2191)-(AF2193=INT(RIGHT($F2191, 1)))</f>
        <v>0</v>
      </c>
      <c r="AH2191" s="45">
        <f t="shared" si="52680"/>
        <v>0</v>
      </c>
      <c r="AI2191" s="36"/>
      <c r="AJ2191" s="37"/>
      <c r="AK2191" s="44">
        <f>parseTime(AI2191)-(AJ2193=INT(RIGHT($F2191, 1)))</f>
        <v>0</v>
      </c>
      <c r="AL2191" s="45">
        <f t="shared" si="52681"/>
        <v>0</v>
      </c>
      <c r="AM2191" s="36"/>
      <c r="AN2191" s="37"/>
      <c r="AO2191" s="44">
        <f t="shared" ref="AO2191" si="52739">parseTime(AM2191)-(AN2193=INT(RIGHT($F2191, 1)))</f>
        <v>0</v>
      </c>
      <c r="AP2191" s="45">
        <f t="shared" si="52683"/>
        <v>0</v>
      </c>
      <c r="AQ2191" s="36"/>
      <c r="AR2191" s="37"/>
      <c r="AS2191" s="44">
        <f t="shared" ref="AS2191" si="52740">parseTime(AQ2191)-(AR2193=INT(RIGHT($F2191, 1)))</f>
        <v>0</v>
      </c>
      <c r="AT2191" s="45">
        <f t="shared" si="52685"/>
        <v>0</v>
      </c>
      <c r="AU2191" s="36"/>
      <c r="AV2191" s="37"/>
      <c r="AW2191" s="44">
        <f>parseTime(AU2191)-(AV2193=INT(RIGHT($F2191, 1)))</f>
        <v>0</v>
      </c>
      <c r="AX2191" s="45">
        <f t="shared" si="52686"/>
        <v>0</v>
      </c>
      <c r="AY2191" s="36"/>
      <c r="AZ2191" s="37"/>
      <c r="BA2191" s="44">
        <f>parseTime(AY2191)-(AZ2193=INT(RIGHT($F2191, 1)))</f>
        <v>0</v>
      </c>
      <c r="BB2191" s="45">
        <f t="shared" si="52687"/>
        <v>0</v>
      </c>
      <c r="BC2191" s="36"/>
      <c r="BD2191" s="37"/>
      <c r="BE2191" s="44">
        <f>parseTime(BC2191)-(BD2193=INT(RIGHT($F2191, 1)))</f>
        <v>0</v>
      </c>
      <c r="BF2191" s="45">
        <f t="shared" si="52688"/>
        <v>0</v>
      </c>
      <c r="BG2191" s="36"/>
      <c r="BH2191" s="37"/>
      <c r="BI2191" s="44">
        <f>parseTime(BG2191)-(BH2193=INT(RIGHT($F2191, 1)))</f>
        <v>0</v>
      </c>
      <c r="BJ2191" s="45">
        <f t="shared" si="52689"/>
        <v>0</v>
      </c>
      <c r="BK2191" s="36"/>
      <c r="BL2191" s="37"/>
      <c r="BM2191" s="44">
        <f>parseTime(BK2191)-(BL2193=INT(RIGHT($F2191, 1)))</f>
        <v>0</v>
      </c>
      <c r="BN2191" s="45">
        <f t="shared" si="52690"/>
        <v>0</v>
      </c>
      <c r="BO2191" s="36"/>
      <c r="BP2191" s="37"/>
      <c r="BQ2191" s="44">
        <f t="shared" ref="BQ2191" si="52741">parseTime(BO2191)-(BP2193=INT(RIGHT($F2191, 1)))</f>
        <v>0</v>
      </c>
      <c r="BR2191" s="45">
        <f t="shared" si="52692"/>
        <v>0</v>
      </c>
      <c r="BS2191" s="36"/>
      <c r="BT2191" s="37"/>
      <c r="BU2191" s="44">
        <f t="shared" ref="BU2191" si="52742">parseTime(BS2191)-(BT2193=INT(RIGHT($F2191, 1)))</f>
        <v>0</v>
      </c>
      <c r="BV2191" s="45">
        <f t="shared" si="52694"/>
        <v>0</v>
      </c>
      <c r="BW2191" s="36"/>
      <c r="BX2191" s="37"/>
      <c r="BY2191" s="44">
        <f t="shared" ref="BY2191" si="52743">parseTime(BW2191)-(BX2193=INT(RIGHT($F2191, 1)))</f>
        <v>0</v>
      </c>
      <c r="BZ2191" s="45">
        <f t="shared" si="52696"/>
        <v>0</v>
      </c>
      <c r="CA2191" s="36"/>
      <c r="CB2191" s="37"/>
      <c r="CC2191" s="44">
        <f t="shared" ref="CC2191" si="52744">parseTime(CA2191)-(CB2193=INT(RIGHT($F2191, 1)))</f>
        <v>0</v>
      </c>
      <c r="CD2191" s="45">
        <f t="shared" si="52698"/>
        <v>0</v>
      </c>
      <c r="CE2191" s="36"/>
      <c r="CF2191" s="37"/>
      <c r="CG2191" s="44">
        <f t="shared" ref="CG2191" si="52745">parseTime(CE2191)-(CF2193=INT(RIGHT($F2191, 1)))</f>
        <v>0</v>
      </c>
      <c r="CH2191" s="45">
        <f t="shared" si="52700"/>
        <v>0</v>
      </c>
    </row>
    <row r="2192" spans="1:86" x14ac:dyDescent="0.25">
      <c r="A2192" s="56" t="s">
        <v>119</v>
      </c>
      <c r="B2192" s="57">
        <f t="shared" ref="B2192" ca="1" si="52746">roleHours(G2188:CH2194, "MCC")</f>
        <v>0</v>
      </c>
      <c r="C2192" s="14">
        <f t="shared" ca="1" si="52716"/>
        <v>0</v>
      </c>
      <c r="D2192" s="14" t="s">
        <v>260</v>
      </c>
      <c r="E2192" s="20">
        <v>4.6500000000000004</v>
      </c>
      <c r="F2192" s="51" t="s">
        <v>132</v>
      </c>
      <c r="G2192" s="36"/>
      <c r="H2192" s="37"/>
      <c r="I2192" s="44">
        <f t="shared" ref="I2192" si="52747">parseTime(G2192)-(H2193=INT(RIGHT($F2192, 1)))</f>
        <v>0</v>
      </c>
      <c r="J2192" s="45">
        <f t="shared" si="52668"/>
        <v>0</v>
      </c>
      <c r="K2192" s="36"/>
      <c r="L2192" s="37"/>
      <c r="M2192" s="44">
        <f t="shared" ref="M2192" si="52748">parseTime(K2192)-(L2193=INT(RIGHT($F2192, 1)))</f>
        <v>0</v>
      </c>
      <c r="N2192" s="45">
        <f t="shared" si="52670"/>
        <v>0</v>
      </c>
      <c r="O2192" s="36"/>
      <c r="P2192" s="37"/>
      <c r="Q2192" s="44">
        <f t="shared" ref="Q2192" si="52749">parseTime(O2192)-(P2193=INT(RIGHT($F2192, 1)))</f>
        <v>0</v>
      </c>
      <c r="R2192" s="45">
        <f t="shared" si="52672"/>
        <v>0</v>
      </c>
      <c r="S2192" s="36"/>
      <c r="T2192" s="37"/>
      <c r="U2192" s="44">
        <f t="shared" ref="U2192" si="52750">parseTime(S2192)-(T2193=INT(RIGHT($F2192, 1)))</f>
        <v>0</v>
      </c>
      <c r="V2192" s="45">
        <f t="shared" si="52674"/>
        <v>0</v>
      </c>
      <c r="W2192" s="36"/>
      <c r="X2192" s="37"/>
      <c r="Y2192" s="44">
        <f t="shared" ref="Y2192" si="52751">parseTime(W2192)-(X2193=INT(RIGHT($F2192, 1)))</f>
        <v>0</v>
      </c>
      <c r="Z2192" s="45">
        <f t="shared" si="52676"/>
        <v>0</v>
      </c>
      <c r="AA2192" s="36"/>
      <c r="AB2192" s="37"/>
      <c r="AC2192" s="44">
        <f t="shared" ref="AC2192" si="52752">parseTime(AA2192)-(AB2193=INT(RIGHT($F2192, 1)))</f>
        <v>0</v>
      </c>
      <c r="AD2192" s="45">
        <f t="shared" si="52678"/>
        <v>0</v>
      </c>
      <c r="AE2192" s="36"/>
      <c r="AF2192" s="37"/>
      <c r="AG2192" s="44">
        <f t="shared" ref="AG2192" si="52753">parseTime(AE2192)-(AF2193=INT(RIGHT($F2192, 1)))</f>
        <v>0</v>
      </c>
      <c r="AH2192" s="45">
        <f t="shared" si="52680"/>
        <v>0</v>
      </c>
      <c r="AI2192" s="36"/>
      <c r="AJ2192" s="37"/>
      <c r="AK2192" s="44">
        <f>parseTime(AI2192)-(AJ2193=INT(RIGHT($F2192, 1)))</f>
        <v>0</v>
      </c>
      <c r="AL2192" s="45">
        <f t="shared" si="52681"/>
        <v>0</v>
      </c>
      <c r="AM2192" s="36"/>
      <c r="AN2192" s="37"/>
      <c r="AO2192" s="44">
        <f t="shared" ref="AO2192" si="52754">parseTime(AM2192)-(AN2193=INT(RIGHT($F2192, 1)))</f>
        <v>0</v>
      </c>
      <c r="AP2192" s="45">
        <f t="shared" si="52683"/>
        <v>0</v>
      </c>
      <c r="AQ2192" s="36"/>
      <c r="AR2192" s="37"/>
      <c r="AS2192" s="44">
        <f t="shared" ref="AS2192" si="52755">parseTime(AQ2192)-(AR2193=INT(RIGHT($F2192, 1)))</f>
        <v>0</v>
      </c>
      <c r="AT2192" s="45">
        <f t="shared" si="52685"/>
        <v>0</v>
      </c>
      <c r="AU2192" s="36"/>
      <c r="AV2192" s="37"/>
      <c r="AW2192" s="44">
        <f>parseTime(AU2192)-(AV2193=INT(RIGHT($F2192, 1)))</f>
        <v>0</v>
      </c>
      <c r="AX2192" s="45">
        <f t="shared" si="52686"/>
        <v>0</v>
      </c>
      <c r="AY2192" s="36"/>
      <c r="AZ2192" s="37"/>
      <c r="BA2192" s="44">
        <f>parseTime(AY2192)-(AZ2193=INT(RIGHT($F2192, 1)))</f>
        <v>0</v>
      </c>
      <c r="BB2192" s="45">
        <f t="shared" si="52687"/>
        <v>0</v>
      </c>
      <c r="BC2192" s="36"/>
      <c r="BD2192" s="37"/>
      <c r="BE2192" s="44">
        <f>parseTime(BC2192)-(BD2193=INT(RIGHT($F2192, 1)))</f>
        <v>0</v>
      </c>
      <c r="BF2192" s="45">
        <f t="shared" si="52688"/>
        <v>0</v>
      </c>
      <c r="BG2192" s="36"/>
      <c r="BH2192" s="37"/>
      <c r="BI2192" s="44">
        <f>parseTime(BG2192)-(BH2193=INT(RIGHT($F2192, 1)))</f>
        <v>0</v>
      </c>
      <c r="BJ2192" s="45">
        <f t="shared" si="52689"/>
        <v>0</v>
      </c>
      <c r="BK2192" s="36"/>
      <c r="BL2192" s="37"/>
      <c r="BM2192" s="44">
        <f>parseTime(BK2192)-(BL2193=INT(RIGHT($F2192, 1)))</f>
        <v>0</v>
      </c>
      <c r="BN2192" s="45">
        <f t="shared" si="52690"/>
        <v>0</v>
      </c>
      <c r="BO2192" s="36"/>
      <c r="BP2192" s="37"/>
      <c r="BQ2192" s="44">
        <f t="shared" ref="BQ2192" si="52756">parseTime(BO2192)-(BP2193=INT(RIGHT($F2192, 1)))</f>
        <v>0</v>
      </c>
      <c r="BR2192" s="45">
        <f t="shared" si="52692"/>
        <v>0</v>
      </c>
      <c r="BS2192" s="36"/>
      <c r="BT2192" s="37"/>
      <c r="BU2192" s="44">
        <f t="shared" ref="BU2192" si="52757">parseTime(BS2192)-(BT2193=INT(RIGHT($F2192, 1)))</f>
        <v>0</v>
      </c>
      <c r="BV2192" s="45">
        <f t="shared" si="52694"/>
        <v>0</v>
      </c>
      <c r="BW2192" s="36"/>
      <c r="BX2192" s="37"/>
      <c r="BY2192" s="44">
        <f t="shared" ref="BY2192" si="52758">parseTime(BW2192)-(BX2193=INT(RIGHT($F2192, 1)))</f>
        <v>0</v>
      </c>
      <c r="BZ2192" s="45">
        <f t="shared" si="52696"/>
        <v>0</v>
      </c>
      <c r="CA2192" s="36"/>
      <c r="CB2192" s="37"/>
      <c r="CC2192" s="44">
        <f t="shared" ref="CC2192" si="52759">parseTime(CA2192)-(CB2193=INT(RIGHT($F2192, 1)))</f>
        <v>0</v>
      </c>
      <c r="CD2192" s="45">
        <f t="shared" si="52698"/>
        <v>0</v>
      </c>
      <c r="CE2192" s="36"/>
      <c r="CF2192" s="37"/>
      <c r="CG2192" s="44">
        <f t="shared" ref="CG2192" si="52760">parseTime(CE2192)-(CF2193=INT(RIGHT($F2192, 1)))</f>
        <v>0</v>
      </c>
      <c r="CH2192" s="45">
        <f t="shared" si="52700"/>
        <v>0</v>
      </c>
    </row>
    <row r="2193" spans="1:86" x14ac:dyDescent="0.25">
      <c r="A2193" s="56"/>
      <c r="B2193" s="57"/>
      <c r="C2193" s="14">
        <f t="shared" si="52716"/>
        <v>0</v>
      </c>
      <c r="D2193" s="14"/>
      <c r="E2193" s="20">
        <f t="shared" ref="E2193" si="52761">((7.5/2)-0.5+E2192)*8</f>
        <v>63.2</v>
      </c>
      <c r="F2193" s="51"/>
      <c r="G2193" s="46" t="s">
        <v>134</v>
      </c>
      <c r="H2193" s="38">
        <f t="shared" ref="H2193" si="52762">lunchAdjust(G2188:H2192)</f>
        <v>1</v>
      </c>
      <c r="I2193" s="48" t="s">
        <v>0</v>
      </c>
      <c r="J2193" s="39">
        <f t="shared" ref="J2193" si="52763">SUMPRODUCT(I2188:I2192*J2188:J2192)</f>
        <v>8</v>
      </c>
      <c r="K2193" s="46" t="s">
        <v>134</v>
      </c>
      <c r="L2193" s="38">
        <f t="shared" ref="L2193" si="52764">lunchAdjust(K2188:L2192)</f>
        <v>1</v>
      </c>
      <c r="M2193" s="48" t="s">
        <v>0</v>
      </c>
      <c r="N2193" s="39">
        <f t="shared" ref="N2193" si="52765">SUMPRODUCT(M2188:M2192*N2188:N2192)</f>
        <v>8</v>
      </c>
      <c r="O2193" s="46" t="s">
        <v>134</v>
      </c>
      <c r="P2193" s="38">
        <f t="shared" ref="P2193" si="52766">lunchAdjust(O2188:P2192)</f>
        <v>1</v>
      </c>
      <c r="Q2193" s="48" t="s">
        <v>0</v>
      </c>
      <c r="R2193" s="39">
        <f t="shared" ref="R2193" si="52767">SUMPRODUCT(Q2188:Q2192*R2188:R2192)</f>
        <v>8</v>
      </c>
      <c r="S2193" s="46" t="s">
        <v>134</v>
      </c>
      <c r="T2193" s="38">
        <f t="shared" ref="T2193" si="52768">lunchAdjust(S2188:T2192)</f>
        <v>1</v>
      </c>
      <c r="U2193" s="48" t="s">
        <v>0</v>
      </c>
      <c r="V2193" s="39">
        <f t="shared" ref="V2193" si="52769">SUMPRODUCT(U2188:U2192*V2188:V2192)</f>
        <v>8</v>
      </c>
      <c r="W2193" s="46" t="s">
        <v>134</v>
      </c>
      <c r="X2193" s="38">
        <f t="shared" ref="X2193" si="52770">lunchAdjust(W2188:X2192)</f>
        <v>0</v>
      </c>
      <c r="Y2193" s="48" t="s">
        <v>0</v>
      </c>
      <c r="Z2193" s="39">
        <f t="shared" ref="Z2193" si="52771">SUMPRODUCT(Y2188:Y2192*Z2188:Z2192)</f>
        <v>0</v>
      </c>
      <c r="AA2193" s="46" t="s">
        <v>134</v>
      </c>
      <c r="AB2193" s="38">
        <f t="shared" ref="AB2193" si="52772">lunchAdjust(AA2188:AB2192)</f>
        <v>1</v>
      </c>
      <c r="AC2193" s="48" t="s">
        <v>0</v>
      </c>
      <c r="AD2193" s="39">
        <f t="shared" ref="AD2193" si="52773">SUMPRODUCT(AC2188:AC2192*AD2188:AD2192)</f>
        <v>8</v>
      </c>
      <c r="AE2193" s="46" t="s">
        <v>134</v>
      </c>
      <c r="AF2193" s="38">
        <f t="shared" ref="AF2193" si="52774">lunchAdjust(AE2188:AF2192)</f>
        <v>0</v>
      </c>
      <c r="AG2193" s="48" t="s">
        <v>0</v>
      </c>
      <c r="AH2193" s="39">
        <f t="shared" ref="AH2193" si="52775">SUMPRODUCT(AG2188:AG2192*AH2188:AH2192)</f>
        <v>0</v>
      </c>
      <c r="AI2193" s="46" t="s">
        <v>134</v>
      </c>
      <c r="AJ2193" s="38">
        <f t="shared" ref="AJ2193" si="52776">lunchAdjust(AI2188:AJ2192)</f>
        <v>0</v>
      </c>
      <c r="AK2193" s="48" t="s">
        <v>0</v>
      </c>
      <c r="AL2193" s="39">
        <f t="shared" ref="AL2193" si="52777">SUMPRODUCT(AK2188:AK2192*AL2188:AL2192)</f>
        <v>0</v>
      </c>
      <c r="AM2193" s="46" t="s">
        <v>134</v>
      </c>
      <c r="AN2193" s="38">
        <f t="shared" ref="AN2193" si="52778">lunchAdjust(AM2188:AN2192)</f>
        <v>0</v>
      </c>
      <c r="AO2193" s="48" t="s">
        <v>0</v>
      </c>
      <c r="AP2193" s="39">
        <f t="shared" ref="AP2193" si="52779">SUMPRODUCT(AO2188:AO2192*AP2188:AP2192)</f>
        <v>0</v>
      </c>
      <c r="AQ2193" s="46" t="s">
        <v>134</v>
      </c>
      <c r="AR2193" s="38">
        <f t="shared" ref="AR2193" si="52780">lunchAdjust(AQ2188:AR2192)</f>
        <v>0</v>
      </c>
      <c r="AS2193" s="48" t="s">
        <v>0</v>
      </c>
      <c r="AT2193" s="39">
        <f t="shared" ref="AT2193" si="52781">SUMPRODUCT(AS2188:AS2192*AT2188:AT2192)</f>
        <v>0</v>
      </c>
      <c r="AU2193" s="46" t="s">
        <v>134</v>
      </c>
      <c r="AV2193" s="38">
        <f t="shared" ref="AV2193" si="52782">lunchAdjust(AU2188:AV2192)</f>
        <v>0</v>
      </c>
      <c r="AW2193" s="48" t="s">
        <v>0</v>
      </c>
      <c r="AX2193" s="39">
        <f t="shared" ref="AX2193" si="52783">SUMPRODUCT(AW2188:AW2192*AX2188:AX2192)</f>
        <v>0</v>
      </c>
      <c r="AY2193" s="46" t="s">
        <v>134</v>
      </c>
      <c r="AZ2193" s="38">
        <f t="shared" ref="AZ2193" si="52784">lunchAdjust(AY2188:AZ2192)</f>
        <v>0</v>
      </c>
      <c r="BA2193" s="48" t="s">
        <v>0</v>
      </c>
      <c r="BB2193" s="39">
        <f t="shared" ref="BB2193" si="52785">SUMPRODUCT(BA2188:BA2192*BB2188:BB2192)</f>
        <v>0</v>
      </c>
      <c r="BC2193" s="46" t="s">
        <v>134</v>
      </c>
      <c r="BD2193" s="38">
        <f t="shared" ref="BD2193" si="52786">lunchAdjust(BC2188:BD2192)</f>
        <v>0</v>
      </c>
      <c r="BE2193" s="48" t="s">
        <v>0</v>
      </c>
      <c r="BF2193" s="39">
        <f t="shared" ref="BF2193" si="52787">SUMPRODUCT(BE2188:BE2192*BF2188:BF2192)</f>
        <v>0</v>
      </c>
      <c r="BG2193" s="46" t="s">
        <v>134</v>
      </c>
      <c r="BH2193" s="38">
        <f t="shared" ref="BH2193" si="52788">lunchAdjust(BG2188:BH2192)</f>
        <v>0</v>
      </c>
      <c r="BI2193" s="48" t="s">
        <v>0</v>
      </c>
      <c r="BJ2193" s="39">
        <f t="shared" ref="BJ2193" si="52789">SUMPRODUCT(BI2188:BI2192*BJ2188:BJ2192)</f>
        <v>0</v>
      </c>
      <c r="BK2193" s="46" t="s">
        <v>134</v>
      </c>
      <c r="BL2193" s="38">
        <f t="shared" ref="BL2193" si="52790">lunchAdjust(BK2188:BL2192)</f>
        <v>0</v>
      </c>
      <c r="BM2193" s="48" t="s">
        <v>0</v>
      </c>
      <c r="BN2193" s="39">
        <f t="shared" ref="BN2193" si="52791">SUMPRODUCT(BM2188:BM2192*BN2188:BN2192)</f>
        <v>0</v>
      </c>
      <c r="BO2193" s="46" t="s">
        <v>134</v>
      </c>
      <c r="BP2193" s="38">
        <f t="shared" ref="BP2193" si="52792">lunchAdjust(BO2188:BP2192)</f>
        <v>0</v>
      </c>
      <c r="BQ2193" s="48" t="s">
        <v>0</v>
      </c>
      <c r="BR2193" s="39">
        <f t="shared" ref="BR2193" si="52793">SUMPRODUCT(BQ2188:BQ2192*BR2188:BR2192)</f>
        <v>5</v>
      </c>
      <c r="BS2193" s="46" t="s">
        <v>134</v>
      </c>
      <c r="BT2193" s="38">
        <f t="shared" ref="BT2193" si="52794">lunchAdjust(BS2188:BT2192)</f>
        <v>1</v>
      </c>
      <c r="BU2193" s="48" t="s">
        <v>0</v>
      </c>
      <c r="BV2193" s="39">
        <f t="shared" ref="BV2193" si="52795">SUMPRODUCT(BU2188:BU2192*BV2188:BV2192)</f>
        <v>8</v>
      </c>
      <c r="BW2193" s="46" t="s">
        <v>134</v>
      </c>
      <c r="BX2193" s="38">
        <f t="shared" ref="BX2193" si="52796">lunchAdjust(BW2188:BX2192)</f>
        <v>0</v>
      </c>
      <c r="BY2193" s="48" t="s">
        <v>0</v>
      </c>
      <c r="BZ2193" s="39">
        <f t="shared" ref="BZ2193" si="52797">SUMPRODUCT(BY2188:BY2192*BZ2188:BZ2192)</f>
        <v>0</v>
      </c>
      <c r="CA2193" s="46" t="s">
        <v>134</v>
      </c>
      <c r="CB2193" s="38">
        <f t="shared" ref="CB2193" si="52798">lunchAdjust(CA2188:CB2192)</f>
        <v>0</v>
      </c>
      <c r="CC2193" s="48" t="s">
        <v>0</v>
      </c>
      <c r="CD2193" s="39">
        <f t="shared" ref="CD2193" si="52799">SUMPRODUCT(CC2188:CC2192*CD2188:CD2192)</f>
        <v>0</v>
      </c>
      <c r="CE2193" s="46" t="s">
        <v>134</v>
      </c>
      <c r="CF2193" s="38">
        <f t="shared" ref="CF2193" si="52800">lunchAdjust(CE2188:CF2192)</f>
        <v>0</v>
      </c>
      <c r="CG2193" s="48" t="s">
        <v>0</v>
      </c>
      <c r="CH2193" s="39">
        <f t="shared" ref="CH2193" si="52801">SUMPRODUCT(CG2188:CG2192*CH2188:CH2192)</f>
        <v>0</v>
      </c>
    </row>
    <row r="2194" spans="1:86" ht="15.75" thickBot="1" x14ac:dyDescent="0.3">
      <c r="A2194" s="58" t="s">
        <v>121</v>
      </c>
      <c r="B2194" s="59">
        <f t="shared" ref="B2194" ca="1" si="52802">roleHours(G2188:CH2194, "OUT")</f>
        <v>0</v>
      </c>
      <c r="C2194" s="54" t="s">
        <v>137</v>
      </c>
      <c r="D2194" s="22">
        <f t="shared" ref="D2194" ca="1" si="52803">roleHours(G2188:CH2194, "PTO")</f>
        <v>0</v>
      </c>
      <c r="E2194" s="23">
        <f t="shared" ref="E2194" ca="1" si="52804">E2193-B2189</f>
        <v>10.200000000000003</v>
      </c>
      <c r="F2194" s="52"/>
      <c r="G2194" s="47" t="s">
        <v>39</v>
      </c>
      <c r="H2194" s="40">
        <f t="shared" si="51769"/>
        <v>0</v>
      </c>
      <c r="I2194" s="49" t="s">
        <v>135</v>
      </c>
      <c r="J2194" s="41">
        <f t="shared" ref="J2194" si="52805">J2193*G$4</f>
        <v>0</v>
      </c>
      <c r="K2194" s="47" t="s">
        <v>39</v>
      </c>
      <c r="L2194" s="40">
        <f t="shared" ref="L2194" si="52806">SUMPRODUCT(M2188:M2192*(L2188:L2192="PTO"))+SUMPRODUCT(M2188:M2192*(L2188:L2192="HOL"))</f>
        <v>0</v>
      </c>
      <c r="M2194" s="49" t="s">
        <v>135</v>
      </c>
      <c r="N2194" s="41">
        <f t="shared" ref="N2194" si="52807">N2193*K$4</f>
        <v>0</v>
      </c>
      <c r="O2194" s="47" t="s">
        <v>39</v>
      </c>
      <c r="P2194" s="40">
        <f t="shared" ref="P2194" si="52808">SUMPRODUCT(Q2188:Q2192*(P2188:P2192="PTO"))+SUMPRODUCT(Q2188:Q2192*(P2188:P2192="HOL"))</f>
        <v>0</v>
      </c>
      <c r="Q2194" s="49" t="s">
        <v>135</v>
      </c>
      <c r="R2194" s="41">
        <f t="shared" ref="R2194" si="52809">R2193*O$4</f>
        <v>8</v>
      </c>
      <c r="S2194" s="47" t="s">
        <v>39</v>
      </c>
      <c r="T2194" s="40">
        <f t="shared" ref="T2194" si="52810">SUMPRODUCT(U2188:U2192*(T2188:T2192="PTO"))+SUMPRODUCT(U2188:U2192*(T2188:T2192="HOL"))</f>
        <v>0</v>
      </c>
      <c r="U2194" s="49" t="s">
        <v>135</v>
      </c>
      <c r="V2194" s="41">
        <f t="shared" ref="V2194" si="52811">V2193*S$4</f>
        <v>0</v>
      </c>
      <c r="W2194" s="47" t="s">
        <v>39</v>
      </c>
      <c r="X2194" s="40">
        <f t="shared" ref="X2194" si="52812">SUMPRODUCT(Y2188:Y2192*(X2188:X2192="PTO"))+SUMPRODUCT(Y2188:Y2192*(X2188:X2192="HOL"))</f>
        <v>0</v>
      </c>
      <c r="Y2194" s="49" t="s">
        <v>135</v>
      </c>
      <c r="Z2194" s="41">
        <f t="shared" ref="Z2194" si="52813">Z2193*W$4</f>
        <v>0</v>
      </c>
      <c r="AA2194" s="47" t="s">
        <v>39</v>
      </c>
      <c r="AB2194" s="40">
        <f t="shared" ref="AB2194" si="52814">SUMPRODUCT(AC2188:AC2192*(AB2188:AB2192="PTO"))+SUMPRODUCT(AC2188:AC2192*(AB2188:AB2192="HOL"))</f>
        <v>0</v>
      </c>
      <c r="AC2194" s="49" t="s">
        <v>135</v>
      </c>
      <c r="AD2194" s="41">
        <f t="shared" ref="AD2194" si="52815">AD2193*AA$4</f>
        <v>8</v>
      </c>
      <c r="AE2194" s="47" t="s">
        <v>39</v>
      </c>
      <c r="AF2194" s="40">
        <f t="shared" ref="AF2194" si="52816">SUMPRODUCT(AG2188:AG2192*(AF2188:AF2192="PTO"))+SUMPRODUCT(AG2188:AG2192*(AF2188:AF2192="HOL"))</f>
        <v>0</v>
      </c>
      <c r="AG2194" s="49" t="s">
        <v>135</v>
      </c>
      <c r="AH2194" s="41">
        <f t="shared" ref="AH2194" si="52817">AH2193*AE$4</f>
        <v>0</v>
      </c>
      <c r="AI2194" s="47" t="s">
        <v>39</v>
      </c>
      <c r="AJ2194" s="40">
        <f t="shared" ref="AJ2194" si="52818">SUMPRODUCT(AK2188:AK2192*(AJ2188:AJ2192="PTO"))+SUMPRODUCT(AK2188:AK2192*(AJ2188:AJ2192="HOL"))</f>
        <v>0</v>
      </c>
      <c r="AK2194" s="49" t="s">
        <v>135</v>
      </c>
      <c r="AL2194" s="41">
        <f>AL2193*AI$4</f>
        <v>0</v>
      </c>
      <c r="AM2194" s="47" t="s">
        <v>39</v>
      </c>
      <c r="AN2194" s="40">
        <f t="shared" ref="AN2194" si="52819">SUMPRODUCT(AO2188:AO2192*(AN2188:AN2192="PTO"))+SUMPRODUCT(AO2188:AO2192*(AN2188:AN2192="HOL"))</f>
        <v>0</v>
      </c>
      <c r="AO2194" s="49" t="s">
        <v>135</v>
      </c>
      <c r="AP2194" s="41">
        <f t="shared" ref="AP2194" si="52820">AP2193*AM$4</f>
        <v>0</v>
      </c>
      <c r="AQ2194" s="47" t="s">
        <v>39</v>
      </c>
      <c r="AR2194" s="40">
        <f t="shared" ref="AR2194" si="52821">SUMPRODUCT(AS2188:AS2192*(AR2188:AR2192="PTO"))+SUMPRODUCT(AS2188:AS2192*(AR2188:AR2192="HOL"))</f>
        <v>0</v>
      </c>
      <c r="AS2194" s="49" t="s">
        <v>135</v>
      </c>
      <c r="AT2194" s="41">
        <f t="shared" ref="AT2194" si="52822">AT2193*AQ$4</f>
        <v>0</v>
      </c>
      <c r="AU2194" s="47" t="s">
        <v>39</v>
      </c>
      <c r="AV2194" s="40">
        <f t="shared" ref="AV2194" si="52823">SUMPRODUCT(AW2188:AW2192*(AV2188:AV2192="PTO"))+SUMPRODUCT(AW2188:AW2192*(AV2188:AV2192="HOL"))</f>
        <v>0</v>
      </c>
      <c r="AW2194" s="49" t="s">
        <v>135</v>
      </c>
      <c r="AX2194" s="41">
        <f>AX2193*AU$4</f>
        <v>0</v>
      </c>
      <c r="AY2194" s="47" t="s">
        <v>39</v>
      </c>
      <c r="AZ2194" s="40">
        <f t="shared" ref="AZ2194" si="52824">SUMPRODUCT(BA2188:BA2192*(AZ2188:AZ2192="PTO"))+SUMPRODUCT(BA2188:BA2192*(AZ2188:AZ2192="HOL"))</f>
        <v>0</v>
      </c>
      <c r="BA2194" s="49" t="s">
        <v>135</v>
      </c>
      <c r="BB2194" s="41">
        <f>BB2193*AY$4</f>
        <v>0</v>
      </c>
      <c r="BC2194" s="47" t="s">
        <v>39</v>
      </c>
      <c r="BD2194" s="40">
        <f t="shared" ref="BD2194" si="52825">SUMPRODUCT(BE2188:BE2192*(BD2188:BD2192="PTO"))+SUMPRODUCT(BE2188:BE2192*(BD2188:BD2192="HOL"))</f>
        <v>0</v>
      </c>
      <c r="BE2194" s="49" t="s">
        <v>135</v>
      </c>
      <c r="BF2194" s="41">
        <f>BF2193*BC$4</f>
        <v>0</v>
      </c>
      <c r="BG2194" s="47" t="s">
        <v>39</v>
      </c>
      <c r="BH2194" s="40">
        <f t="shared" ref="BH2194" si="52826">SUMPRODUCT(BI2188:BI2192*(BH2188:BH2192="PTO"))+SUMPRODUCT(BI2188:BI2192*(BH2188:BH2192="HOL"))</f>
        <v>0</v>
      </c>
      <c r="BI2194" s="49" t="s">
        <v>135</v>
      </c>
      <c r="BJ2194" s="41">
        <f>BJ2193*BG$4</f>
        <v>0</v>
      </c>
      <c r="BK2194" s="47" t="s">
        <v>39</v>
      </c>
      <c r="BL2194" s="40">
        <f t="shared" ref="BL2194" si="52827">SUMPRODUCT(BM2188:BM2192*(BL2188:BL2192="PTO"))+SUMPRODUCT(BM2188:BM2192*(BL2188:BL2192="HOL"))</f>
        <v>0</v>
      </c>
      <c r="BM2194" s="49" t="s">
        <v>135</v>
      </c>
      <c r="BN2194" s="41">
        <f>BN2193*BK$4</f>
        <v>0</v>
      </c>
      <c r="BO2194" s="47" t="s">
        <v>39</v>
      </c>
      <c r="BP2194" s="40">
        <f t="shared" ref="BP2194" si="52828">SUMPRODUCT(BQ2188:BQ2192*(BP2188:BP2192="PTO"))+SUMPRODUCT(BQ2188:BQ2192*(BP2188:BP2192="HOL"))</f>
        <v>0</v>
      </c>
      <c r="BQ2194" s="49" t="s">
        <v>135</v>
      </c>
      <c r="BR2194" s="41">
        <f t="shared" ref="BR2194" si="52829">BR2193*BO$4</f>
        <v>5</v>
      </c>
      <c r="BS2194" s="47" t="s">
        <v>39</v>
      </c>
      <c r="BT2194" s="40">
        <f t="shared" ref="BT2194" si="52830">SUMPRODUCT(BU2188:BU2192*(BT2188:BT2192="PTO"))+SUMPRODUCT(BU2188:BU2192*(BT2188:BT2192="HOL"))</f>
        <v>0</v>
      </c>
      <c r="BU2194" s="49" t="s">
        <v>135</v>
      </c>
      <c r="BV2194" s="41">
        <f t="shared" ref="BV2194" si="52831">BV2193*BS$4</f>
        <v>8</v>
      </c>
      <c r="BW2194" s="47" t="s">
        <v>39</v>
      </c>
      <c r="BX2194" s="40">
        <f t="shared" ref="BX2194" si="52832">SUMPRODUCT(BY2188:BY2192*(BX2188:BX2192="PTO"))+SUMPRODUCT(BY2188:BY2192*(BX2188:BX2192="HOL"))</f>
        <v>0</v>
      </c>
      <c r="BY2194" s="49" t="s">
        <v>135</v>
      </c>
      <c r="BZ2194" s="41">
        <f t="shared" ref="BZ2194" si="52833">BZ2193*BW$4</f>
        <v>0</v>
      </c>
      <c r="CA2194" s="47" t="s">
        <v>39</v>
      </c>
      <c r="CB2194" s="40">
        <f t="shared" ref="CB2194" si="52834">SUMPRODUCT(CC2188:CC2192*(CB2188:CB2192="PTO"))+SUMPRODUCT(CC2188:CC2192*(CB2188:CB2192="HOL"))</f>
        <v>0</v>
      </c>
      <c r="CC2194" s="49" t="s">
        <v>135</v>
      </c>
      <c r="CD2194" s="41">
        <f t="shared" ref="CD2194" si="52835">CD2193*CA$4</f>
        <v>0</v>
      </c>
      <c r="CE2194" s="47" t="s">
        <v>39</v>
      </c>
      <c r="CF2194" s="40">
        <f t="shared" ref="CF2194" si="52836">SUMPRODUCT(CG2188:CG2192*(CF2188:CF2192="PTO"))+SUMPRODUCT(CG2188:CG2192*(CF2188:CF2192="HOL"))</f>
        <v>0</v>
      </c>
      <c r="CG2194" s="49" t="s">
        <v>135</v>
      </c>
      <c r="CH2194" s="41">
        <f t="shared" ref="CH2194" si="52837">CH2193*CE$4</f>
        <v>0</v>
      </c>
    </row>
    <row r="2195" spans="1:86" x14ac:dyDescent="0.25">
      <c r="A2195" s="70" t="s">
        <v>133</v>
      </c>
      <c r="B2195" s="71">
        <f t="shared" ref="B2195" ca="1" si="52838">D2195-B2196</f>
        <v>21.146006955836995</v>
      </c>
      <c r="C2195" s="72" t="s">
        <v>122</v>
      </c>
      <c r="D2195" s="71">
        <f>IFERROR(INDEX(Holidays[FTE], MATCH(Entry!E2195, Holidays[Date], 0)), 1)*8*INDEX(FTEguide[[1]:[12]], MATCH(Entry!E2196, FTEguide[Weekday], 0), IF(Entry!E2198&gt;0, Entry!E2198, MONTH(Entry!E2195)))</f>
        <v>61.146006955836995</v>
      </c>
      <c r="E2195" s="60">
        <f t="shared" si="51286"/>
        <v>44141</v>
      </c>
      <c r="F2195" s="50" t="s">
        <v>128</v>
      </c>
      <c r="G2195" s="34" t="s">
        <v>136</v>
      </c>
      <c r="H2195" s="35" t="s">
        <v>23</v>
      </c>
      <c r="I2195" s="42">
        <f t="shared" ref="I2195" si="52839">parseTime(G2195)-(H2200=INT(RIGHT($F2195, 1)))</f>
        <v>8</v>
      </c>
      <c r="J2195" s="43">
        <f t="shared" ref="J2195:J2199" si="52840">isClocked(H2195)</f>
        <v>1</v>
      </c>
      <c r="K2195" s="34" t="s">
        <v>136</v>
      </c>
      <c r="L2195" s="35" t="s">
        <v>23</v>
      </c>
      <c r="M2195" s="42">
        <f t="shared" ref="M2195" si="52841">parseTime(K2195)-(L2200=INT(RIGHT($F2195, 1)))</f>
        <v>8</v>
      </c>
      <c r="N2195" s="43">
        <f t="shared" ref="N2195:N2199" si="52842">isClocked(L2195)</f>
        <v>1</v>
      </c>
      <c r="O2195" s="34"/>
      <c r="P2195" s="35"/>
      <c r="Q2195" s="42">
        <f t="shared" ref="Q2195" si="52843">parseTime(O2195)-(P2200=INT(RIGHT($F2195, 1)))</f>
        <v>0</v>
      </c>
      <c r="R2195" s="43">
        <f t="shared" ref="R2195:R2199" si="52844">isClocked(P2195)</f>
        <v>0</v>
      </c>
      <c r="S2195" s="34" t="s">
        <v>227</v>
      </c>
      <c r="T2195" s="35" t="s">
        <v>23</v>
      </c>
      <c r="U2195" s="42">
        <f t="shared" ref="U2195" si="52845">parseTime(S2195)-(T2200=INT(RIGHT($F2195, 1)))</f>
        <v>8</v>
      </c>
      <c r="V2195" s="43">
        <f t="shared" ref="V2195:V2199" si="52846">isClocked(T2195)</f>
        <v>1</v>
      </c>
      <c r="W2195" s="34"/>
      <c r="X2195" s="35"/>
      <c r="Y2195" s="42">
        <f t="shared" ref="Y2195" si="52847">parseTime(W2195)-(X2200=INT(RIGHT($F2195, 1)))</f>
        <v>0</v>
      </c>
      <c r="Z2195" s="43">
        <f t="shared" ref="Z2195:Z2199" si="52848">isClocked(X2195)</f>
        <v>0</v>
      </c>
      <c r="AA2195" s="34" t="s">
        <v>136</v>
      </c>
      <c r="AB2195" s="35" t="s">
        <v>23</v>
      </c>
      <c r="AC2195" s="42">
        <f t="shared" ref="AC2195" si="52849">parseTime(AA2195)-(AB2200=INT(RIGHT($F2195, 1)))</f>
        <v>8</v>
      </c>
      <c r="AD2195" s="43">
        <f t="shared" ref="AD2195:AD2199" si="52850">isClocked(AB2195)</f>
        <v>1</v>
      </c>
      <c r="AE2195" s="34"/>
      <c r="AF2195" s="35"/>
      <c r="AG2195" s="42">
        <f t="shared" ref="AG2195" si="52851">parseTime(AE2195)-(AF2200=INT(RIGHT($F2195, 1)))</f>
        <v>0</v>
      </c>
      <c r="AH2195" s="43">
        <f t="shared" ref="AH2195:AH2199" si="52852">isClocked(AF2195)</f>
        <v>0</v>
      </c>
      <c r="AI2195" s="34"/>
      <c r="AJ2195" s="35"/>
      <c r="AK2195" s="42">
        <f>parseTime(AI2195)-(AJ2200=INT(RIGHT($F2195, 1)))</f>
        <v>0</v>
      </c>
      <c r="AL2195" s="43">
        <f t="shared" ref="AL2195:AL2199" si="52853">isClocked(AJ2195)</f>
        <v>0</v>
      </c>
      <c r="AM2195" s="34"/>
      <c r="AN2195" s="35"/>
      <c r="AO2195" s="42">
        <f t="shared" ref="AO2195" si="52854">parseTime(AM2195)-(AN2200=INT(RIGHT($F2195, 1)))</f>
        <v>0</v>
      </c>
      <c r="AP2195" s="43">
        <f t="shared" ref="AP2195:AP2199" si="52855">isClocked(AN2195)</f>
        <v>0</v>
      </c>
      <c r="AQ2195" s="34"/>
      <c r="AR2195" s="35"/>
      <c r="AS2195" s="42">
        <f t="shared" ref="AS2195" si="52856">parseTime(AQ2195)-(AR2200=INT(RIGHT($F2195, 1)))</f>
        <v>0</v>
      </c>
      <c r="AT2195" s="43">
        <f t="shared" ref="AT2195:AT2199" si="52857">isClocked(AR2195)</f>
        <v>0</v>
      </c>
      <c r="AU2195" s="34"/>
      <c r="AV2195" s="35"/>
      <c r="AW2195" s="42">
        <f>parseTime(AU2195)-(AV2200=INT(RIGHT($F2195, 1)))</f>
        <v>0</v>
      </c>
      <c r="AX2195" s="43">
        <f t="shared" ref="AX2195:AX2199" si="52858">isClocked(AV2195)</f>
        <v>0</v>
      </c>
      <c r="AY2195" s="34"/>
      <c r="AZ2195" s="35"/>
      <c r="BA2195" s="42">
        <f>parseTime(AY2195)-(AZ2200=INT(RIGHT($F2195, 1)))</f>
        <v>0</v>
      </c>
      <c r="BB2195" s="43">
        <f t="shared" ref="BB2195:BB2199" si="52859">isClocked(AZ2195)</f>
        <v>0</v>
      </c>
      <c r="BC2195" s="34"/>
      <c r="BD2195" s="35"/>
      <c r="BE2195" s="42">
        <f>parseTime(BC2195)-(BD2200=INT(RIGHT($F2195, 1)))</f>
        <v>0</v>
      </c>
      <c r="BF2195" s="43">
        <f t="shared" ref="BF2195:BF2199" si="52860">isClocked(BD2195)</f>
        <v>0</v>
      </c>
      <c r="BG2195" s="34"/>
      <c r="BH2195" s="35"/>
      <c r="BI2195" s="42">
        <f>parseTime(BG2195)-(BH2200=INT(RIGHT($F2195, 1)))</f>
        <v>0</v>
      </c>
      <c r="BJ2195" s="43">
        <f t="shared" ref="BJ2195:BJ2199" si="52861">isClocked(BH2195)</f>
        <v>0</v>
      </c>
      <c r="BK2195" s="34"/>
      <c r="BL2195" s="35"/>
      <c r="BM2195" s="42">
        <f>parseTime(BK2195)-(BL2200=INT(RIGHT($F2195, 1)))</f>
        <v>0</v>
      </c>
      <c r="BN2195" s="43">
        <f t="shared" ref="BN2195:BN2199" si="52862">isClocked(BL2195)</f>
        <v>0</v>
      </c>
      <c r="BO2195" s="34"/>
      <c r="BP2195" s="35"/>
      <c r="BQ2195" s="42">
        <f t="shared" ref="BQ2195" si="52863">parseTime(BO2195)-(BP2200=INT(RIGHT($F2195, 1)))</f>
        <v>0</v>
      </c>
      <c r="BR2195" s="43">
        <f t="shared" ref="BR2195:BR2199" si="52864">isClocked(BP2195)</f>
        <v>0</v>
      </c>
      <c r="BS2195" s="34" t="s">
        <v>136</v>
      </c>
      <c r="BT2195" s="35" t="s">
        <v>23</v>
      </c>
      <c r="BU2195" s="42">
        <f t="shared" ref="BU2195" si="52865">parseTime(BS2195)-(BT2200=INT(RIGHT($F2195, 1)))</f>
        <v>8</v>
      </c>
      <c r="BV2195" s="43">
        <f t="shared" ref="BV2195:BV2199" si="52866">isClocked(BT2195)</f>
        <v>1</v>
      </c>
      <c r="BW2195" s="34"/>
      <c r="BX2195" s="35"/>
      <c r="BY2195" s="42">
        <f t="shared" ref="BY2195" si="52867">parseTime(BW2195)-(BX2200=INT(RIGHT($F2195, 1)))</f>
        <v>0</v>
      </c>
      <c r="BZ2195" s="43">
        <f t="shared" ref="BZ2195:BZ2199" si="52868">isClocked(BX2195)</f>
        <v>0</v>
      </c>
      <c r="CA2195" s="34"/>
      <c r="CB2195" s="35"/>
      <c r="CC2195" s="42">
        <f t="shared" ref="CC2195" si="52869">parseTime(CA2195)-(CB2200=INT(RIGHT($F2195, 1)))</f>
        <v>0</v>
      </c>
      <c r="CD2195" s="43">
        <f t="shared" ref="CD2195:CD2199" si="52870">isClocked(CB2195)</f>
        <v>0</v>
      </c>
      <c r="CE2195" s="34"/>
      <c r="CF2195" s="35"/>
      <c r="CG2195" s="42">
        <f t="shared" ref="CG2195" si="52871">parseTime(CE2195)-(CF2200=INT(RIGHT($F2195, 1)))</f>
        <v>0</v>
      </c>
      <c r="CH2195" s="43">
        <f t="shared" ref="CH2195:CH2199" si="52872">isClocked(CF2195)</f>
        <v>0</v>
      </c>
    </row>
    <row r="2196" spans="1:86" x14ac:dyDescent="0.25">
      <c r="A2196" s="56" t="s">
        <v>0</v>
      </c>
      <c r="B2196" s="57">
        <f t="shared" ca="1" si="52527"/>
        <v>40</v>
      </c>
      <c r="C2196" s="14" t="s">
        <v>252</v>
      </c>
      <c r="D2196" s="14">
        <f t="shared" si="52010"/>
        <v>53.7</v>
      </c>
      <c r="E2196" s="55" t="str">
        <f t="shared" si="52528"/>
        <v>Friday</v>
      </c>
      <c r="F2196" s="51" t="s">
        <v>129</v>
      </c>
      <c r="G2196" s="36"/>
      <c r="H2196" s="37"/>
      <c r="I2196" s="44">
        <f t="shared" ref="I2196" si="52873">parseTime(G2196)-(H2200=INT(RIGHT($F2196, 1)))</f>
        <v>0</v>
      </c>
      <c r="J2196" s="45">
        <f t="shared" si="52840"/>
        <v>0</v>
      </c>
      <c r="K2196" s="36"/>
      <c r="L2196" s="37"/>
      <c r="M2196" s="44">
        <f t="shared" ref="M2196" si="52874">parseTime(K2196)-(L2200=INT(RIGHT($F2196, 1)))</f>
        <v>0</v>
      </c>
      <c r="N2196" s="45">
        <f t="shared" si="52842"/>
        <v>0</v>
      </c>
      <c r="O2196" s="36"/>
      <c r="P2196" s="37"/>
      <c r="Q2196" s="44">
        <f t="shared" ref="Q2196" si="52875">parseTime(O2196)-(P2200=INT(RIGHT($F2196, 1)))</f>
        <v>0</v>
      </c>
      <c r="R2196" s="45">
        <f t="shared" si="52844"/>
        <v>0</v>
      </c>
      <c r="S2196" s="36"/>
      <c r="T2196" s="37"/>
      <c r="U2196" s="44">
        <f t="shared" ref="U2196" si="52876">parseTime(S2196)-(T2200=INT(RIGHT($F2196, 1)))</f>
        <v>0</v>
      </c>
      <c r="V2196" s="45">
        <f t="shared" si="52846"/>
        <v>0</v>
      </c>
      <c r="W2196" s="36"/>
      <c r="X2196" s="37"/>
      <c r="Y2196" s="44">
        <f t="shared" ref="Y2196" si="52877">parseTime(W2196)-(X2200=INT(RIGHT($F2196, 1)))</f>
        <v>0</v>
      </c>
      <c r="Z2196" s="45">
        <f t="shared" si="52848"/>
        <v>0</v>
      </c>
      <c r="AA2196" s="36"/>
      <c r="AB2196" s="37"/>
      <c r="AC2196" s="44">
        <f t="shared" ref="AC2196" si="52878">parseTime(AA2196)-(AB2200=INT(RIGHT($F2196, 1)))</f>
        <v>0</v>
      </c>
      <c r="AD2196" s="45">
        <f t="shared" si="52850"/>
        <v>0</v>
      </c>
      <c r="AE2196" s="36"/>
      <c r="AF2196" s="37"/>
      <c r="AG2196" s="44">
        <f t="shared" ref="AG2196" si="52879">parseTime(AE2196)-(AF2200=INT(RIGHT($F2196, 1)))</f>
        <v>0</v>
      </c>
      <c r="AH2196" s="45">
        <f t="shared" si="52852"/>
        <v>0</v>
      </c>
      <c r="AI2196" s="36"/>
      <c r="AJ2196" s="37"/>
      <c r="AK2196" s="44">
        <f>parseTime(AI2196)-(AJ2200=INT(RIGHT($F2196, 1)))</f>
        <v>0</v>
      </c>
      <c r="AL2196" s="45">
        <f t="shared" si="52853"/>
        <v>0</v>
      </c>
      <c r="AM2196" s="36"/>
      <c r="AN2196" s="37"/>
      <c r="AO2196" s="44">
        <f t="shared" ref="AO2196" si="52880">parseTime(AM2196)-(AN2200=INT(RIGHT($F2196, 1)))</f>
        <v>0</v>
      </c>
      <c r="AP2196" s="45">
        <f t="shared" si="52855"/>
        <v>0</v>
      </c>
      <c r="AQ2196" s="36"/>
      <c r="AR2196" s="37"/>
      <c r="AS2196" s="44">
        <f t="shared" ref="AS2196" si="52881">parseTime(AQ2196)-(AR2200=INT(RIGHT($F2196, 1)))</f>
        <v>0</v>
      </c>
      <c r="AT2196" s="45">
        <f t="shared" si="52857"/>
        <v>0</v>
      </c>
      <c r="AU2196" s="36"/>
      <c r="AV2196" s="37"/>
      <c r="AW2196" s="44">
        <f>parseTime(AU2196)-(AV2200=INT(RIGHT($F2196, 1)))</f>
        <v>0</v>
      </c>
      <c r="AX2196" s="45">
        <f t="shared" si="52858"/>
        <v>0</v>
      </c>
      <c r="AY2196" s="36"/>
      <c r="AZ2196" s="37"/>
      <c r="BA2196" s="44">
        <f>parseTime(AY2196)-(AZ2200=INT(RIGHT($F2196, 1)))</f>
        <v>0</v>
      </c>
      <c r="BB2196" s="45">
        <f t="shared" si="52859"/>
        <v>0</v>
      </c>
      <c r="BC2196" s="36"/>
      <c r="BD2196" s="37"/>
      <c r="BE2196" s="44">
        <f>parseTime(BC2196)-(BD2200=INT(RIGHT($F2196, 1)))</f>
        <v>0</v>
      </c>
      <c r="BF2196" s="45">
        <f t="shared" si="52860"/>
        <v>0</v>
      </c>
      <c r="BG2196" s="36"/>
      <c r="BH2196" s="37"/>
      <c r="BI2196" s="44">
        <f>parseTime(BG2196)-(BH2200=INT(RIGHT($F2196, 1)))</f>
        <v>0</v>
      </c>
      <c r="BJ2196" s="45">
        <f t="shared" si="52861"/>
        <v>0</v>
      </c>
      <c r="BK2196" s="36"/>
      <c r="BL2196" s="37"/>
      <c r="BM2196" s="44">
        <f>parseTime(BK2196)-(BL2200=INT(RIGHT($F2196, 1)))</f>
        <v>0</v>
      </c>
      <c r="BN2196" s="45">
        <f t="shared" si="52862"/>
        <v>0</v>
      </c>
      <c r="BO2196" s="36"/>
      <c r="BP2196" s="37"/>
      <c r="BQ2196" s="44">
        <f t="shared" ref="BQ2196" si="52882">parseTime(BO2196)-(BP2200=INT(RIGHT($F2196, 1)))</f>
        <v>0</v>
      </c>
      <c r="BR2196" s="45">
        <f t="shared" si="52864"/>
        <v>0</v>
      </c>
      <c r="BS2196" s="36"/>
      <c r="BT2196" s="37"/>
      <c r="BU2196" s="44">
        <f t="shared" ref="BU2196" si="52883">parseTime(BS2196)-(BT2200=INT(RIGHT($F2196, 1)))</f>
        <v>0</v>
      </c>
      <c r="BV2196" s="45">
        <f t="shared" si="52866"/>
        <v>0</v>
      </c>
      <c r="BW2196" s="36"/>
      <c r="BX2196" s="37"/>
      <c r="BY2196" s="44">
        <f t="shared" ref="BY2196" si="52884">parseTime(BW2196)-(BX2200=INT(RIGHT($F2196, 1)))</f>
        <v>0</v>
      </c>
      <c r="BZ2196" s="45">
        <f t="shared" si="52868"/>
        <v>0</v>
      </c>
      <c r="CA2196" s="36"/>
      <c r="CB2196" s="37"/>
      <c r="CC2196" s="44">
        <f t="shared" ref="CC2196" si="52885">parseTime(CA2196)-(CB2200=INT(RIGHT($F2196, 1)))</f>
        <v>0</v>
      </c>
      <c r="CD2196" s="45">
        <f t="shared" si="52870"/>
        <v>0</v>
      </c>
      <c r="CE2196" s="36"/>
      <c r="CF2196" s="37"/>
      <c r="CG2196" s="44">
        <f t="shared" ref="CG2196" si="52886">parseTime(CE2196)-(CF2200=INT(RIGHT($F2196, 1)))</f>
        <v>0</v>
      </c>
      <c r="CH2196" s="45">
        <f t="shared" si="52872"/>
        <v>0</v>
      </c>
    </row>
    <row r="2197" spans="1:86" x14ac:dyDescent="0.25">
      <c r="A2197" s="56" t="s">
        <v>117</v>
      </c>
      <c r="B2197" s="57">
        <f t="shared" ref="B2197" ca="1" si="52887">roleHours(G2195:CH2201, "MFD")</f>
        <v>40</v>
      </c>
      <c r="C2197" s="14">
        <f t="shared" ref="C2197:C2200" ca="1" si="52888">B2197/8</f>
        <v>5</v>
      </c>
      <c r="D2197" s="14">
        <f t="shared" ref="D2197" ca="1" si="52889">B2196-D2196</f>
        <v>-13.700000000000003</v>
      </c>
      <c r="E2197" s="20" t="s">
        <v>127</v>
      </c>
      <c r="F2197" s="51" t="s">
        <v>130</v>
      </c>
      <c r="G2197" s="36"/>
      <c r="H2197" s="37"/>
      <c r="I2197" s="44">
        <f t="shared" ref="I2197" si="52890">parseTime(G2197)-(H2200=INT(RIGHT($F2197, 1)))</f>
        <v>0</v>
      </c>
      <c r="J2197" s="45">
        <f t="shared" si="52840"/>
        <v>0</v>
      </c>
      <c r="K2197" s="36"/>
      <c r="L2197" s="37"/>
      <c r="M2197" s="44">
        <f t="shared" ref="M2197" si="52891">parseTime(K2197)-(L2200=INT(RIGHT($F2197, 1)))</f>
        <v>0</v>
      </c>
      <c r="N2197" s="45">
        <f t="shared" si="52842"/>
        <v>0</v>
      </c>
      <c r="O2197" s="36"/>
      <c r="P2197" s="37"/>
      <c r="Q2197" s="44">
        <f t="shared" ref="Q2197" si="52892">parseTime(O2197)-(P2200=INT(RIGHT($F2197, 1)))</f>
        <v>0</v>
      </c>
      <c r="R2197" s="45">
        <f t="shared" si="52844"/>
        <v>0</v>
      </c>
      <c r="S2197" s="36"/>
      <c r="T2197" s="37"/>
      <c r="U2197" s="44">
        <f t="shared" ref="U2197" si="52893">parseTime(S2197)-(T2200=INT(RIGHT($F2197, 1)))</f>
        <v>0</v>
      </c>
      <c r="V2197" s="45">
        <f t="shared" si="52846"/>
        <v>0</v>
      </c>
      <c r="W2197" s="36"/>
      <c r="X2197" s="37"/>
      <c r="Y2197" s="44">
        <f t="shared" ref="Y2197" si="52894">parseTime(W2197)-(X2200=INT(RIGHT($F2197, 1)))</f>
        <v>0</v>
      </c>
      <c r="Z2197" s="45">
        <f t="shared" si="52848"/>
        <v>0</v>
      </c>
      <c r="AA2197" s="36"/>
      <c r="AB2197" s="37"/>
      <c r="AC2197" s="44">
        <f t="shared" ref="AC2197" si="52895">parseTime(AA2197)-(AB2200=INT(RIGHT($F2197, 1)))</f>
        <v>0</v>
      </c>
      <c r="AD2197" s="45">
        <f t="shared" si="52850"/>
        <v>0</v>
      </c>
      <c r="AE2197" s="36"/>
      <c r="AF2197" s="37"/>
      <c r="AG2197" s="44">
        <f t="shared" ref="AG2197" si="52896">parseTime(AE2197)-(AF2200=INT(RIGHT($F2197, 1)))</f>
        <v>0</v>
      </c>
      <c r="AH2197" s="45">
        <f t="shared" si="52852"/>
        <v>0</v>
      </c>
      <c r="AI2197" s="36"/>
      <c r="AJ2197" s="37"/>
      <c r="AK2197" s="44">
        <f>parseTime(AI2197)-(AJ2200=INT(RIGHT($F2197, 1)))</f>
        <v>0</v>
      </c>
      <c r="AL2197" s="45">
        <f t="shared" si="52853"/>
        <v>0</v>
      </c>
      <c r="AM2197" s="36"/>
      <c r="AN2197" s="37"/>
      <c r="AO2197" s="44">
        <f t="shared" ref="AO2197" si="52897">parseTime(AM2197)-(AN2200=INT(RIGHT($F2197, 1)))</f>
        <v>0</v>
      </c>
      <c r="AP2197" s="45">
        <f t="shared" si="52855"/>
        <v>0</v>
      </c>
      <c r="AQ2197" s="36"/>
      <c r="AR2197" s="37"/>
      <c r="AS2197" s="44">
        <f t="shared" ref="AS2197" si="52898">parseTime(AQ2197)-(AR2200=INT(RIGHT($F2197, 1)))</f>
        <v>0</v>
      </c>
      <c r="AT2197" s="45">
        <f t="shared" si="52857"/>
        <v>0</v>
      </c>
      <c r="AU2197" s="36"/>
      <c r="AV2197" s="37"/>
      <c r="AW2197" s="44">
        <f>parseTime(AU2197)-(AV2200=INT(RIGHT($F2197, 1)))</f>
        <v>0</v>
      </c>
      <c r="AX2197" s="45">
        <f t="shared" si="52858"/>
        <v>0</v>
      </c>
      <c r="AY2197" s="36"/>
      <c r="AZ2197" s="37"/>
      <c r="BA2197" s="44">
        <f>parseTime(AY2197)-(AZ2200=INT(RIGHT($F2197, 1)))</f>
        <v>0</v>
      </c>
      <c r="BB2197" s="45">
        <f t="shared" si="52859"/>
        <v>0</v>
      </c>
      <c r="BC2197" s="36"/>
      <c r="BD2197" s="37"/>
      <c r="BE2197" s="44">
        <f>parseTime(BC2197)-(BD2200=INT(RIGHT($F2197, 1)))</f>
        <v>0</v>
      </c>
      <c r="BF2197" s="45">
        <f t="shared" si="52860"/>
        <v>0</v>
      </c>
      <c r="BG2197" s="36"/>
      <c r="BH2197" s="37"/>
      <c r="BI2197" s="44">
        <f>parseTime(BG2197)-(BH2200=INT(RIGHT($F2197, 1)))</f>
        <v>0</v>
      </c>
      <c r="BJ2197" s="45">
        <f t="shared" si="52861"/>
        <v>0</v>
      </c>
      <c r="BK2197" s="36"/>
      <c r="BL2197" s="37"/>
      <c r="BM2197" s="44">
        <f>parseTime(BK2197)-(BL2200=INT(RIGHT($F2197, 1)))</f>
        <v>0</v>
      </c>
      <c r="BN2197" s="45">
        <f t="shared" si="52862"/>
        <v>0</v>
      </c>
      <c r="BO2197" s="36"/>
      <c r="BP2197" s="37"/>
      <c r="BQ2197" s="44">
        <f t="shared" ref="BQ2197" si="52899">parseTime(BO2197)-(BP2200=INT(RIGHT($F2197, 1)))</f>
        <v>0</v>
      </c>
      <c r="BR2197" s="45">
        <f t="shared" si="52864"/>
        <v>0</v>
      </c>
      <c r="BS2197" s="36"/>
      <c r="BT2197" s="37"/>
      <c r="BU2197" s="44">
        <f t="shared" ref="BU2197" si="52900">parseTime(BS2197)-(BT2200=INT(RIGHT($F2197, 1)))</f>
        <v>0</v>
      </c>
      <c r="BV2197" s="45">
        <f t="shared" si="52866"/>
        <v>0</v>
      </c>
      <c r="BW2197" s="36"/>
      <c r="BX2197" s="37"/>
      <c r="BY2197" s="44">
        <f t="shared" ref="BY2197" si="52901">parseTime(BW2197)-(BX2200=INT(RIGHT($F2197, 1)))</f>
        <v>0</v>
      </c>
      <c r="BZ2197" s="45">
        <f t="shared" si="52868"/>
        <v>0</v>
      </c>
      <c r="CA2197" s="36"/>
      <c r="CB2197" s="37"/>
      <c r="CC2197" s="44">
        <f t="shared" ref="CC2197" si="52902">parseTime(CA2197)-(CB2200=INT(RIGHT($F2197, 1)))</f>
        <v>0</v>
      </c>
      <c r="CD2197" s="45">
        <f t="shared" si="52870"/>
        <v>0</v>
      </c>
      <c r="CE2197" s="36"/>
      <c r="CF2197" s="37"/>
      <c r="CG2197" s="44">
        <f t="shared" ref="CG2197" si="52903">parseTime(CE2197)-(CF2200=INT(RIGHT($F2197, 1)))</f>
        <v>0</v>
      </c>
      <c r="CH2197" s="45">
        <f t="shared" si="52872"/>
        <v>0</v>
      </c>
    </row>
    <row r="2198" spans="1:86" x14ac:dyDescent="0.25">
      <c r="A2198" s="56"/>
      <c r="B2198" s="57"/>
      <c r="C2198" s="14">
        <f t="shared" si="52888"/>
        <v>0</v>
      </c>
      <c r="D2198" s="14" t="s">
        <v>259</v>
      </c>
      <c r="E2198" s="20">
        <v>4.25</v>
      </c>
      <c r="F2198" s="51" t="s">
        <v>131</v>
      </c>
      <c r="G2198" s="36"/>
      <c r="H2198" s="37"/>
      <c r="I2198" s="44">
        <f t="shared" ref="I2198" si="52904">parseTime(G2198)-(H2200=INT(RIGHT($F2198, 1)))</f>
        <v>0</v>
      </c>
      <c r="J2198" s="45">
        <f t="shared" si="52840"/>
        <v>0</v>
      </c>
      <c r="K2198" s="36"/>
      <c r="L2198" s="37"/>
      <c r="M2198" s="44">
        <f t="shared" ref="M2198" si="52905">parseTime(K2198)-(L2200=INT(RIGHT($F2198, 1)))</f>
        <v>0</v>
      </c>
      <c r="N2198" s="45">
        <f t="shared" si="52842"/>
        <v>0</v>
      </c>
      <c r="O2198" s="36"/>
      <c r="P2198" s="37"/>
      <c r="Q2198" s="44">
        <f t="shared" ref="Q2198" si="52906">parseTime(O2198)-(P2200=INT(RIGHT($F2198, 1)))</f>
        <v>0</v>
      </c>
      <c r="R2198" s="45">
        <f t="shared" si="52844"/>
        <v>0</v>
      </c>
      <c r="S2198" s="36"/>
      <c r="T2198" s="37"/>
      <c r="U2198" s="44">
        <f t="shared" ref="U2198" si="52907">parseTime(S2198)-(T2200=INT(RIGHT($F2198, 1)))</f>
        <v>0</v>
      </c>
      <c r="V2198" s="45">
        <f t="shared" si="52846"/>
        <v>0</v>
      </c>
      <c r="W2198" s="36"/>
      <c r="X2198" s="37"/>
      <c r="Y2198" s="44">
        <f t="shared" ref="Y2198" si="52908">parseTime(W2198)-(X2200=INT(RIGHT($F2198, 1)))</f>
        <v>0</v>
      </c>
      <c r="Z2198" s="45">
        <f t="shared" si="52848"/>
        <v>0</v>
      </c>
      <c r="AA2198" s="36"/>
      <c r="AB2198" s="37"/>
      <c r="AC2198" s="44">
        <f t="shared" ref="AC2198" si="52909">parseTime(AA2198)-(AB2200=INT(RIGHT($F2198, 1)))</f>
        <v>0</v>
      </c>
      <c r="AD2198" s="45">
        <f t="shared" si="52850"/>
        <v>0</v>
      </c>
      <c r="AE2198" s="36"/>
      <c r="AF2198" s="37"/>
      <c r="AG2198" s="44">
        <f t="shared" ref="AG2198" si="52910">parseTime(AE2198)-(AF2200=INT(RIGHT($F2198, 1)))</f>
        <v>0</v>
      </c>
      <c r="AH2198" s="45">
        <f t="shared" si="52852"/>
        <v>0</v>
      </c>
      <c r="AI2198" s="36"/>
      <c r="AJ2198" s="37"/>
      <c r="AK2198" s="44">
        <f>parseTime(AI2198)-(AJ2200=INT(RIGHT($F2198, 1)))</f>
        <v>0</v>
      </c>
      <c r="AL2198" s="45">
        <f t="shared" si="52853"/>
        <v>0</v>
      </c>
      <c r="AM2198" s="36"/>
      <c r="AN2198" s="37"/>
      <c r="AO2198" s="44">
        <f t="shared" ref="AO2198" si="52911">parseTime(AM2198)-(AN2200=INT(RIGHT($F2198, 1)))</f>
        <v>0</v>
      </c>
      <c r="AP2198" s="45">
        <f t="shared" si="52855"/>
        <v>0</v>
      </c>
      <c r="AQ2198" s="36"/>
      <c r="AR2198" s="37"/>
      <c r="AS2198" s="44">
        <f t="shared" ref="AS2198" si="52912">parseTime(AQ2198)-(AR2200=INT(RIGHT($F2198, 1)))</f>
        <v>0</v>
      </c>
      <c r="AT2198" s="45">
        <f t="shared" si="52857"/>
        <v>0</v>
      </c>
      <c r="AU2198" s="36"/>
      <c r="AV2198" s="37"/>
      <c r="AW2198" s="44">
        <f>parseTime(AU2198)-(AV2200=INT(RIGHT($F2198, 1)))</f>
        <v>0</v>
      </c>
      <c r="AX2198" s="45">
        <f t="shared" si="52858"/>
        <v>0</v>
      </c>
      <c r="AY2198" s="36"/>
      <c r="AZ2198" s="37"/>
      <c r="BA2198" s="44">
        <f>parseTime(AY2198)-(AZ2200=INT(RIGHT($F2198, 1)))</f>
        <v>0</v>
      </c>
      <c r="BB2198" s="45">
        <f t="shared" si="52859"/>
        <v>0</v>
      </c>
      <c r="BC2198" s="36"/>
      <c r="BD2198" s="37"/>
      <c r="BE2198" s="44">
        <f>parseTime(BC2198)-(BD2200=INT(RIGHT($F2198, 1)))</f>
        <v>0</v>
      </c>
      <c r="BF2198" s="45">
        <f t="shared" si="52860"/>
        <v>0</v>
      </c>
      <c r="BG2198" s="36"/>
      <c r="BH2198" s="37"/>
      <c r="BI2198" s="44">
        <f>parseTime(BG2198)-(BH2200=INT(RIGHT($F2198, 1)))</f>
        <v>0</v>
      </c>
      <c r="BJ2198" s="45">
        <f t="shared" si="52861"/>
        <v>0</v>
      </c>
      <c r="BK2198" s="36"/>
      <c r="BL2198" s="37"/>
      <c r="BM2198" s="44">
        <f>parseTime(BK2198)-(BL2200=INT(RIGHT($F2198, 1)))</f>
        <v>0</v>
      </c>
      <c r="BN2198" s="45">
        <f t="shared" si="52862"/>
        <v>0</v>
      </c>
      <c r="BO2198" s="36"/>
      <c r="BP2198" s="37"/>
      <c r="BQ2198" s="44">
        <f t="shared" ref="BQ2198" si="52913">parseTime(BO2198)-(BP2200=INT(RIGHT($F2198, 1)))</f>
        <v>0</v>
      </c>
      <c r="BR2198" s="45">
        <f t="shared" si="52864"/>
        <v>0</v>
      </c>
      <c r="BS2198" s="36"/>
      <c r="BT2198" s="37"/>
      <c r="BU2198" s="44">
        <f t="shared" ref="BU2198" si="52914">parseTime(BS2198)-(BT2200=INT(RIGHT($F2198, 1)))</f>
        <v>0</v>
      </c>
      <c r="BV2198" s="45">
        <f t="shared" si="52866"/>
        <v>0</v>
      </c>
      <c r="BW2198" s="36"/>
      <c r="BX2198" s="37"/>
      <c r="BY2198" s="44">
        <f t="shared" ref="BY2198" si="52915">parseTime(BW2198)-(BX2200=INT(RIGHT($F2198, 1)))</f>
        <v>0</v>
      </c>
      <c r="BZ2198" s="45">
        <f t="shared" si="52868"/>
        <v>0</v>
      </c>
      <c r="CA2198" s="36"/>
      <c r="CB2198" s="37"/>
      <c r="CC2198" s="44">
        <f t="shared" ref="CC2198" si="52916">parseTime(CA2198)-(CB2200=INT(RIGHT($F2198, 1)))</f>
        <v>0</v>
      </c>
      <c r="CD2198" s="45">
        <f t="shared" si="52870"/>
        <v>0</v>
      </c>
      <c r="CE2198" s="36"/>
      <c r="CF2198" s="37"/>
      <c r="CG2198" s="44">
        <f t="shared" ref="CG2198" si="52917">parseTime(CE2198)-(CF2200=INT(RIGHT($F2198, 1)))</f>
        <v>0</v>
      </c>
      <c r="CH2198" s="45">
        <f t="shared" si="52872"/>
        <v>0</v>
      </c>
    </row>
    <row r="2199" spans="1:86" x14ac:dyDescent="0.25">
      <c r="A2199" s="56" t="s">
        <v>119</v>
      </c>
      <c r="B2199" s="57">
        <f t="shared" ref="B2199" ca="1" si="52918">roleHours(G2195:CH2201, "MCC")</f>
        <v>0</v>
      </c>
      <c r="C2199" s="14">
        <f t="shared" ca="1" si="52888"/>
        <v>0</v>
      </c>
      <c r="D2199" s="14" t="s">
        <v>260</v>
      </c>
      <c r="E2199" s="20">
        <v>4.6500000000000004</v>
      </c>
      <c r="F2199" s="51" t="s">
        <v>132</v>
      </c>
      <c r="G2199" s="36"/>
      <c r="H2199" s="37"/>
      <c r="I2199" s="44">
        <f t="shared" ref="I2199" si="52919">parseTime(G2199)-(H2200=INT(RIGHT($F2199, 1)))</f>
        <v>0</v>
      </c>
      <c r="J2199" s="45">
        <f t="shared" si="52840"/>
        <v>0</v>
      </c>
      <c r="K2199" s="36"/>
      <c r="L2199" s="37"/>
      <c r="M2199" s="44">
        <f t="shared" ref="M2199" si="52920">parseTime(K2199)-(L2200=INT(RIGHT($F2199, 1)))</f>
        <v>0</v>
      </c>
      <c r="N2199" s="45">
        <f t="shared" si="52842"/>
        <v>0</v>
      </c>
      <c r="O2199" s="36"/>
      <c r="P2199" s="37"/>
      <c r="Q2199" s="44">
        <f t="shared" ref="Q2199" si="52921">parseTime(O2199)-(P2200=INT(RIGHT($F2199, 1)))</f>
        <v>0</v>
      </c>
      <c r="R2199" s="45">
        <f t="shared" si="52844"/>
        <v>0</v>
      </c>
      <c r="S2199" s="36"/>
      <c r="T2199" s="37"/>
      <c r="U2199" s="44">
        <f t="shared" ref="U2199" si="52922">parseTime(S2199)-(T2200=INT(RIGHT($F2199, 1)))</f>
        <v>0</v>
      </c>
      <c r="V2199" s="45">
        <f t="shared" si="52846"/>
        <v>0</v>
      </c>
      <c r="W2199" s="36"/>
      <c r="X2199" s="37"/>
      <c r="Y2199" s="44">
        <f t="shared" ref="Y2199" si="52923">parseTime(W2199)-(X2200=INT(RIGHT($F2199, 1)))</f>
        <v>0</v>
      </c>
      <c r="Z2199" s="45">
        <f t="shared" si="52848"/>
        <v>0</v>
      </c>
      <c r="AA2199" s="36"/>
      <c r="AB2199" s="37"/>
      <c r="AC2199" s="44">
        <f t="shared" ref="AC2199" si="52924">parseTime(AA2199)-(AB2200=INT(RIGHT($F2199, 1)))</f>
        <v>0</v>
      </c>
      <c r="AD2199" s="45">
        <f t="shared" si="52850"/>
        <v>0</v>
      </c>
      <c r="AE2199" s="36"/>
      <c r="AF2199" s="37"/>
      <c r="AG2199" s="44">
        <f t="shared" ref="AG2199" si="52925">parseTime(AE2199)-(AF2200=INT(RIGHT($F2199, 1)))</f>
        <v>0</v>
      </c>
      <c r="AH2199" s="45">
        <f t="shared" si="52852"/>
        <v>0</v>
      </c>
      <c r="AI2199" s="36"/>
      <c r="AJ2199" s="37"/>
      <c r="AK2199" s="44">
        <f>parseTime(AI2199)-(AJ2200=INT(RIGHT($F2199, 1)))</f>
        <v>0</v>
      </c>
      <c r="AL2199" s="45">
        <f t="shared" si="52853"/>
        <v>0</v>
      </c>
      <c r="AM2199" s="36"/>
      <c r="AN2199" s="37"/>
      <c r="AO2199" s="44">
        <f t="shared" ref="AO2199" si="52926">parseTime(AM2199)-(AN2200=INT(RIGHT($F2199, 1)))</f>
        <v>0</v>
      </c>
      <c r="AP2199" s="45">
        <f t="shared" si="52855"/>
        <v>0</v>
      </c>
      <c r="AQ2199" s="36"/>
      <c r="AR2199" s="37"/>
      <c r="AS2199" s="44">
        <f t="shared" ref="AS2199" si="52927">parseTime(AQ2199)-(AR2200=INT(RIGHT($F2199, 1)))</f>
        <v>0</v>
      </c>
      <c r="AT2199" s="45">
        <f t="shared" si="52857"/>
        <v>0</v>
      </c>
      <c r="AU2199" s="36"/>
      <c r="AV2199" s="37"/>
      <c r="AW2199" s="44">
        <f>parseTime(AU2199)-(AV2200=INT(RIGHT($F2199, 1)))</f>
        <v>0</v>
      </c>
      <c r="AX2199" s="45">
        <f t="shared" si="52858"/>
        <v>0</v>
      </c>
      <c r="AY2199" s="36"/>
      <c r="AZ2199" s="37"/>
      <c r="BA2199" s="44">
        <f>parseTime(AY2199)-(AZ2200=INT(RIGHT($F2199, 1)))</f>
        <v>0</v>
      </c>
      <c r="BB2199" s="45">
        <f t="shared" si="52859"/>
        <v>0</v>
      </c>
      <c r="BC2199" s="36"/>
      <c r="BD2199" s="37"/>
      <c r="BE2199" s="44">
        <f>parseTime(BC2199)-(BD2200=INT(RIGHT($F2199, 1)))</f>
        <v>0</v>
      </c>
      <c r="BF2199" s="45">
        <f t="shared" si="52860"/>
        <v>0</v>
      </c>
      <c r="BG2199" s="36"/>
      <c r="BH2199" s="37"/>
      <c r="BI2199" s="44">
        <f>parseTime(BG2199)-(BH2200=INT(RIGHT($F2199, 1)))</f>
        <v>0</v>
      </c>
      <c r="BJ2199" s="45">
        <f t="shared" si="52861"/>
        <v>0</v>
      </c>
      <c r="BK2199" s="36"/>
      <c r="BL2199" s="37"/>
      <c r="BM2199" s="44">
        <f>parseTime(BK2199)-(BL2200=INT(RIGHT($F2199, 1)))</f>
        <v>0</v>
      </c>
      <c r="BN2199" s="45">
        <f t="shared" si="52862"/>
        <v>0</v>
      </c>
      <c r="BO2199" s="36"/>
      <c r="BP2199" s="37"/>
      <c r="BQ2199" s="44">
        <f t="shared" ref="BQ2199" si="52928">parseTime(BO2199)-(BP2200=INT(RIGHT($F2199, 1)))</f>
        <v>0</v>
      </c>
      <c r="BR2199" s="45">
        <f t="shared" si="52864"/>
        <v>0</v>
      </c>
      <c r="BS2199" s="36"/>
      <c r="BT2199" s="37"/>
      <c r="BU2199" s="44">
        <f t="shared" ref="BU2199" si="52929">parseTime(BS2199)-(BT2200=INT(RIGHT($F2199, 1)))</f>
        <v>0</v>
      </c>
      <c r="BV2199" s="45">
        <f t="shared" si="52866"/>
        <v>0</v>
      </c>
      <c r="BW2199" s="36"/>
      <c r="BX2199" s="37"/>
      <c r="BY2199" s="44">
        <f t="shared" ref="BY2199" si="52930">parseTime(BW2199)-(BX2200=INT(RIGHT($F2199, 1)))</f>
        <v>0</v>
      </c>
      <c r="BZ2199" s="45">
        <f t="shared" si="52868"/>
        <v>0</v>
      </c>
      <c r="CA2199" s="36"/>
      <c r="CB2199" s="37"/>
      <c r="CC2199" s="44">
        <f t="shared" ref="CC2199" si="52931">parseTime(CA2199)-(CB2200=INT(RIGHT($F2199, 1)))</f>
        <v>0</v>
      </c>
      <c r="CD2199" s="45">
        <f t="shared" si="52870"/>
        <v>0</v>
      </c>
      <c r="CE2199" s="36"/>
      <c r="CF2199" s="37"/>
      <c r="CG2199" s="44">
        <f t="shared" ref="CG2199" si="52932">parseTime(CE2199)-(CF2200=INT(RIGHT($F2199, 1)))</f>
        <v>0</v>
      </c>
      <c r="CH2199" s="45">
        <f t="shared" si="52872"/>
        <v>0</v>
      </c>
    </row>
    <row r="2200" spans="1:86" x14ac:dyDescent="0.25">
      <c r="A2200" s="56"/>
      <c r="B2200" s="57"/>
      <c r="C2200" s="14">
        <f t="shared" si="52888"/>
        <v>0</v>
      </c>
      <c r="D2200" s="14"/>
      <c r="E2200" s="20">
        <f t="shared" ref="E2200" si="52933">((7.5/2)-0.5+E2199)*8</f>
        <v>63.2</v>
      </c>
      <c r="F2200" s="51"/>
      <c r="G2200" s="46" t="s">
        <v>134</v>
      </c>
      <c r="H2200" s="38">
        <f t="shared" ref="H2200" si="52934">lunchAdjust(G2195:H2199)</f>
        <v>1</v>
      </c>
      <c r="I2200" s="48" t="s">
        <v>0</v>
      </c>
      <c r="J2200" s="39">
        <f t="shared" ref="J2200" si="52935">SUMPRODUCT(I2195:I2199*J2195:J2199)</f>
        <v>8</v>
      </c>
      <c r="K2200" s="46" t="s">
        <v>134</v>
      </c>
      <c r="L2200" s="38">
        <f t="shared" ref="L2200" si="52936">lunchAdjust(K2195:L2199)</f>
        <v>1</v>
      </c>
      <c r="M2200" s="48" t="s">
        <v>0</v>
      </c>
      <c r="N2200" s="39">
        <f t="shared" ref="N2200" si="52937">SUMPRODUCT(M2195:M2199*N2195:N2199)</f>
        <v>8</v>
      </c>
      <c r="O2200" s="46" t="s">
        <v>134</v>
      </c>
      <c r="P2200" s="38">
        <f t="shared" ref="P2200" si="52938">lunchAdjust(O2195:P2199)</f>
        <v>0</v>
      </c>
      <c r="Q2200" s="48" t="s">
        <v>0</v>
      </c>
      <c r="R2200" s="39">
        <f t="shared" ref="R2200" si="52939">SUMPRODUCT(Q2195:Q2199*R2195:R2199)</f>
        <v>0</v>
      </c>
      <c r="S2200" s="46" t="s">
        <v>134</v>
      </c>
      <c r="T2200" s="38">
        <f t="shared" ref="T2200" si="52940">lunchAdjust(S2195:T2199)</f>
        <v>1</v>
      </c>
      <c r="U2200" s="48" t="s">
        <v>0</v>
      </c>
      <c r="V2200" s="39">
        <f t="shared" ref="V2200" si="52941">SUMPRODUCT(U2195:U2199*V2195:V2199)</f>
        <v>8</v>
      </c>
      <c r="W2200" s="46" t="s">
        <v>134</v>
      </c>
      <c r="X2200" s="38">
        <f t="shared" ref="X2200" si="52942">lunchAdjust(W2195:X2199)</f>
        <v>0</v>
      </c>
      <c r="Y2200" s="48" t="s">
        <v>0</v>
      </c>
      <c r="Z2200" s="39">
        <f t="shared" ref="Z2200" si="52943">SUMPRODUCT(Y2195:Y2199*Z2195:Z2199)</f>
        <v>0</v>
      </c>
      <c r="AA2200" s="46" t="s">
        <v>134</v>
      </c>
      <c r="AB2200" s="38">
        <f t="shared" ref="AB2200" si="52944">lunchAdjust(AA2195:AB2199)</f>
        <v>1</v>
      </c>
      <c r="AC2200" s="48" t="s">
        <v>0</v>
      </c>
      <c r="AD2200" s="39">
        <f t="shared" ref="AD2200" si="52945">SUMPRODUCT(AC2195:AC2199*AD2195:AD2199)</f>
        <v>8</v>
      </c>
      <c r="AE2200" s="46" t="s">
        <v>134</v>
      </c>
      <c r="AF2200" s="38">
        <f t="shared" ref="AF2200" si="52946">lunchAdjust(AE2195:AF2199)</f>
        <v>0</v>
      </c>
      <c r="AG2200" s="48" t="s">
        <v>0</v>
      </c>
      <c r="AH2200" s="39">
        <f t="shared" ref="AH2200" si="52947">SUMPRODUCT(AG2195:AG2199*AH2195:AH2199)</f>
        <v>0</v>
      </c>
      <c r="AI2200" s="46" t="s">
        <v>134</v>
      </c>
      <c r="AJ2200" s="38">
        <f t="shared" ref="AJ2200" si="52948">lunchAdjust(AI2195:AJ2199)</f>
        <v>0</v>
      </c>
      <c r="AK2200" s="48" t="s">
        <v>0</v>
      </c>
      <c r="AL2200" s="39">
        <f t="shared" ref="AL2200" si="52949">SUMPRODUCT(AK2195:AK2199*AL2195:AL2199)</f>
        <v>0</v>
      </c>
      <c r="AM2200" s="46" t="s">
        <v>134</v>
      </c>
      <c r="AN2200" s="38">
        <f t="shared" ref="AN2200" si="52950">lunchAdjust(AM2195:AN2199)</f>
        <v>0</v>
      </c>
      <c r="AO2200" s="48" t="s">
        <v>0</v>
      </c>
      <c r="AP2200" s="39">
        <f t="shared" ref="AP2200" si="52951">SUMPRODUCT(AO2195:AO2199*AP2195:AP2199)</f>
        <v>0</v>
      </c>
      <c r="AQ2200" s="46" t="s">
        <v>134</v>
      </c>
      <c r="AR2200" s="38">
        <f t="shared" ref="AR2200" si="52952">lunchAdjust(AQ2195:AR2199)</f>
        <v>0</v>
      </c>
      <c r="AS2200" s="48" t="s">
        <v>0</v>
      </c>
      <c r="AT2200" s="39">
        <f t="shared" ref="AT2200" si="52953">SUMPRODUCT(AS2195:AS2199*AT2195:AT2199)</f>
        <v>0</v>
      </c>
      <c r="AU2200" s="46" t="s">
        <v>134</v>
      </c>
      <c r="AV2200" s="38">
        <f t="shared" ref="AV2200" si="52954">lunchAdjust(AU2195:AV2199)</f>
        <v>0</v>
      </c>
      <c r="AW2200" s="48" t="s">
        <v>0</v>
      </c>
      <c r="AX2200" s="39">
        <f t="shared" ref="AX2200" si="52955">SUMPRODUCT(AW2195:AW2199*AX2195:AX2199)</f>
        <v>0</v>
      </c>
      <c r="AY2200" s="46" t="s">
        <v>134</v>
      </c>
      <c r="AZ2200" s="38">
        <f t="shared" ref="AZ2200" si="52956">lunchAdjust(AY2195:AZ2199)</f>
        <v>0</v>
      </c>
      <c r="BA2200" s="48" t="s">
        <v>0</v>
      </c>
      <c r="BB2200" s="39">
        <f t="shared" ref="BB2200" si="52957">SUMPRODUCT(BA2195:BA2199*BB2195:BB2199)</f>
        <v>0</v>
      </c>
      <c r="BC2200" s="46" t="s">
        <v>134</v>
      </c>
      <c r="BD2200" s="38">
        <f t="shared" ref="BD2200" si="52958">lunchAdjust(BC2195:BD2199)</f>
        <v>0</v>
      </c>
      <c r="BE2200" s="48" t="s">
        <v>0</v>
      </c>
      <c r="BF2200" s="39">
        <f t="shared" ref="BF2200" si="52959">SUMPRODUCT(BE2195:BE2199*BF2195:BF2199)</f>
        <v>0</v>
      </c>
      <c r="BG2200" s="46" t="s">
        <v>134</v>
      </c>
      <c r="BH2200" s="38">
        <f t="shared" ref="BH2200" si="52960">lunchAdjust(BG2195:BH2199)</f>
        <v>0</v>
      </c>
      <c r="BI2200" s="48" t="s">
        <v>0</v>
      </c>
      <c r="BJ2200" s="39">
        <f t="shared" ref="BJ2200" si="52961">SUMPRODUCT(BI2195:BI2199*BJ2195:BJ2199)</f>
        <v>0</v>
      </c>
      <c r="BK2200" s="46" t="s">
        <v>134</v>
      </c>
      <c r="BL2200" s="38">
        <f t="shared" ref="BL2200" si="52962">lunchAdjust(BK2195:BL2199)</f>
        <v>0</v>
      </c>
      <c r="BM2200" s="48" t="s">
        <v>0</v>
      </c>
      <c r="BN2200" s="39">
        <f t="shared" ref="BN2200" si="52963">SUMPRODUCT(BM2195:BM2199*BN2195:BN2199)</f>
        <v>0</v>
      </c>
      <c r="BO2200" s="46" t="s">
        <v>134</v>
      </c>
      <c r="BP2200" s="38">
        <f t="shared" ref="BP2200" si="52964">lunchAdjust(BO2195:BP2199)</f>
        <v>0</v>
      </c>
      <c r="BQ2200" s="48" t="s">
        <v>0</v>
      </c>
      <c r="BR2200" s="39">
        <f t="shared" ref="BR2200" si="52965">SUMPRODUCT(BQ2195:BQ2199*BR2195:BR2199)</f>
        <v>0</v>
      </c>
      <c r="BS2200" s="46" t="s">
        <v>134</v>
      </c>
      <c r="BT2200" s="38">
        <f t="shared" ref="BT2200" si="52966">lunchAdjust(BS2195:BT2199)</f>
        <v>1</v>
      </c>
      <c r="BU2200" s="48" t="s">
        <v>0</v>
      </c>
      <c r="BV2200" s="39">
        <f t="shared" ref="BV2200" si="52967">SUMPRODUCT(BU2195:BU2199*BV2195:BV2199)</f>
        <v>8</v>
      </c>
      <c r="BW2200" s="46" t="s">
        <v>134</v>
      </c>
      <c r="BX2200" s="38">
        <f t="shared" ref="BX2200" si="52968">lunchAdjust(BW2195:BX2199)</f>
        <v>0</v>
      </c>
      <c r="BY2200" s="48" t="s">
        <v>0</v>
      </c>
      <c r="BZ2200" s="39">
        <f t="shared" ref="BZ2200" si="52969">SUMPRODUCT(BY2195:BY2199*BZ2195:BZ2199)</f>
        <v>0</v>
      </c>
      <c r="CA2200" s="46" t="s">
        <v>134</v>
      </c>
      <c r="CB2200" s="38">
        <f t="shared" ref="CB2200" si="52970">lunchAdjust(CA2195:CB2199)</f>
        <v>0</v>
      </c>
      <c r="CC2200" s="48" t="s">
        <v>0</v>
      </c>
      <c r="CD2200" s="39">
        <f t="shared" ref="CD2200" si="52971">SUMPRODUCT(CC2195:CC2199*CD2195:CD2199)</f>
        <v>0</v>
      </c>
      <c r="CE2200" s="46" t="s">
        <v>134</v>
      </c>
      <c r="CF2200" s="38">
        <f t="shared" ref="CF2200" si="52972">lunchAdjust(CE2195:CF2199)</f>
        <v>0</v>
      </c>
      <c r="CG2200" s="48" t="s">
        <v>0</v>
      </c>
      <c r="CH2200" s="39">
        <f t="shared" ref="CH2200" si="52973">SUMPRODUCT(CG2195:CG2199*CH2195:CH2199)</f>
        <v>0</v>
      </c>
    </row>
    <row r="2201" spans="1:86" ht="15.75" thickBot="1" x14ac:dyDescent="0.3">
      <c r="A2201" s="58" t="s">
        <v>121</v>
      </c>
      <c r="B2201" s="59">
        <f t="shared" ref="B2201" ca="1" si="52974">roleHours(G2195:CH2201, "OUT")</f>
        <v>0</v>
      </c>
      <c r="C2201" s="54" t="s">
        <v>137</v>
      </c>
      <c r="D2201" s="22">
        <f t="shared" ref="D2201" ca="1" si="52975">roleHours(G2195:CH2201, "PTO")</f>
        <v>0</v>
      </c>
      <c r="E2201" s="23">
        <f t="shared" ref="E2201" ca="1" si="52976">E2200-B2196</f>
        <v>23.200000000000003</v>
      </c>
      <c r="F2201" s="52"/>
      <c r="G2201" s="47" t="s">
        <v>39</v>
      </c>
      <c r="H2201" s="40">
        <f t="shared" si="51769"/>
        <v>0</v>
      </c>
      <c r="I2201" s="49" t="s">
        <v>135</v>
      </c>
      <c r="J2201" s="41">
        <f t="shared" ref="J2201" si="52977">J2200*G$4</f>
        <v>0</v>
      </c>
      <c r="K2201" s="47" t="s">
        <v>39</v>
      </c>
      <c r="L2201" s="40">
        <f t="shared" ref="L2201" si="52978">SUMPRODUCT(M2195:M2199*(L2195:L2199="PTO"))+SUMPRODUCT(M2195:M2199*(L2195:L2199="HOL"))</f>
        <v>0</v>
      </c>
      <c r="M2201" s="49" t="s">
        <v>135</v>
      </c>
      <c r="N2201" s="41">
        <f t="shared" ref="N2201" si="52979">N2200*K$4</f>
        <v>0</v>
      </c>
      <c r="O2201" s="47" t="s">
        <v>39</v>
      </c>
      <c r="P2201" s="40">
        <f t="shared" ref="P2201" si="52980">SUMPRODUCT(Q2195:Q2199*(P2195:P2199="PTO"))+SUMPRODUCT(Q2195:Q2199*(P2195:P2199="HOL"))</f>
        <v>0</v>
      </c>
      <c r="Q2201" s="49" t="s">
        <v>135</v>
      </c>
      <c r="R2201" s="41">
        <f t="shared" ref="R2201" si="52981">R2200*O$4</f>
        <v>0</v>
      </c>
      <c r="S2201" s="47" t="s">
        <v>39</v>
      </c>
      <c r="T2201" s="40">
        <f t="shared" ref="T2201" si="52982">SUMPRODUCT(U2195:U2199*(T2195:T2199="PTO"))+SUMPRODUCT(U2195:U2199*(T2195:T2199="HOL"))</f>
        <v>0</v>
      </c>
      <c r="U2201" s="49" t="s">
        <v>135</v>
      </c>
      <c r="V2201" s="41">
        <f t="shared" ref="V2201" si="52983">V2200*S$4</f>
        <v>0</v>
      </c>
      <c r="W2201" s="47" t="s">
        <v>39</v>
      </c>
      <c r="X2201" s="40">
        <f t="shared" ref="X2201" si="52984">SUMPRODUCT(Y2195:Y2199*(X2195:X2199="PTO"))+SUMPRODUCT(Y2195:Y2199*(X2195:X2199="HOL"))</f>
        <v>0</v>
      </c>
      <c r="Y2201" s="49" t="s">
        <v>135</v>
      </c>
      <c r="Z2201" s="41">
        <f t="shared" ref="Z2201" si="52985">Z2200*W$4</f>
        <v>0</v>
      </c>
      <c r="AA2201" s="47" t="s">
        <v>39</v>
      </c>
      <c r="AB2201" s="40">
        <f t="shared" ref="AB2201" si="52986">SUMPRODUCT(AC2195:AC2199*(AB2195:AB2199="PTO"))+SUMPRODUCT(AC2195:AC2199*(AB2195:AB2199="HOL"))</f>
        <v>0</v>
      </c>
      <c r="AC2201" s="49" t="s">
        <v>135</v>
      </c>
      <c r="AD2201" s="41">
        <f t="shared" ref="AD2201" si="52987">AD2200*AA$4</f>
        <v>8</v>
      </c>
      <c r="AE2201" s="47" t="s">
        <v>39</v>
      </c>
      <c r="AF2201" s="40">
        <f t="shared" ref="AF2201" si="52988">SUMPRODUCT(AG2195:AG2199*(AF2195:AF2199="PTO"))+SUMPRODUCT(AG2195:AG2199*(AF2195:AF2199="HOL"))</f>
        <v>0</v>
      </c>
      <c r="AG2201" s="49" t="s">
        <v>135</v>
      </c>
      <c r="AH2201" s="41">
        <f t="shared" ref="AH2201" si="52989">AH2200*AE$4</f>
        <v>0</v>
      </c>
      <c r="AI2201" s="47" t="s">
        <v>39</v>
      </c>
      <c r="AJ2201" s="40">
        <f t="shared" ref="AJ2201" si="52990">SUMPRODUCT(AK2195:AK2199*(AJ2195:AJ2199="PTO"))+SUMPRODUCT(AK2195:AK2199*(AJ2195:AJ2199="HOL"))</f>
        <v>0</v>
      </c>
      <c r="AK2201" s="49" t="s">
        <v>135</v>
      </c>
      <c r="AL2201" s="41">
        <f>AL2200*AI$4</f>
        <v>0</v>
      </c>
      <c r="AM2201" s="47" t="s">
        <v>39</v>
      </c>
      <c r="AN2201" s="40">
        <f t="shared" ref="AN2201" si="52991">SUMPRODUCT(AO2195:AO2199*(AN2195:AN2199="PTO"))+SUMPRODUCT(AO2195:AO2199*(AN2195:AN2199="HOL"))</f>
        <v>0</v>
      </c>
      <c r="AO2201" s="49" t="s">
        <v>135</v>
      </c>
      <c r="AP2201" s="41">
        <f t="shared" ref="AP2201" si="52992">AP2200*AM$4</f>
        <v>0</v>
      </c>
      <c r="AQ2201" s="47" t="s">
        <v>39</v>
      </c>
      <c r="AR2201" s="40">
        <f t="shared" ref="AR2201" si="52993">SUMPRODUCT(AS2195:AS2199*(AR2195:AR2199="PTO"))+SUMPRODUCT(AS2195:AS2199*(AR2195:AR2199="HOL"))</f>
        <v>0</v>
      </c>
      <c r="AS2201" s="49" t="s">
        <v>135</v>
      </c>
      <c r="AT2201" s="41">
        <f t="shared" ref="AT2201" si="52994">AT2200*AQ$4</f>
        <v>0</v>
      </c>
      <c r="AU2201" s="47" t="s">
        <v>39</v>
      </c>
      <c r="AV2201" s="40">
        <f t="shared" ref="AV2201" si="52995">SUMPRODUCT(AW2195:AW2199*(AV2195:AV2199="PTO"))+SUMPRODUCT(AW2195:AW2199*(AV2195:AV2199="HOL"))</f>
        <v>0</v>
      </c>
      <c r="AW2201" s="49" t="s">
        <v>135</v>
      </c>
      <c r="AX2201" s="41">
        <f>AX2200*AU$4</f>
        <v>0</v>
      </c>
      <c r="AY2201" s="47" t="s">
        <v>39</v>
      </c>
      <c r="AZ2201" s="40">
        <f t="shared" ref="AZ2201" si="52996">SUMPRODUCT(BA2195:BA2199*(AZ2195:AZ2199="PTO"))+SUMPRODUCT(BA2195:BA2199*(AZ2195:AZ2199="HOL"))</f>
        <v>0</v>
      </c>
      <c r="BA2201" s="49" t="s">
        <v>135</v>
      </c>
      <c r="BB2201" s="41">
        <f>BB2200*AY$4</f>
        <v>0</v>
      </c>
      <c r="BC2201" s="47" t="s">
        <v>39</v>
      </c>
      <c r="BD2201" s="40">
        <f t="shared" ref="BD2201" si="52997">SUMPRODUCT(BE2195:BE2199*(BD2195:BD2199="PTO"))+SUMPRODUCT(BE2195:BE2199*(BD2195:BD2199="HOL"))</f>
        <v>0</v>
      </c>
      <c r="BE2201" s="49" t="s">
        <v>135</v>
      </c>
      <c r="BF2201" s="41">
        <f>BF2200*BC$4</f>
        <v>0</v>
      </c>
      <c r="BG2201" s="47" t="s">
        <v>39</v>
      </c>
      <c r="BH2201" s="40">
        <f t="shared" ref="BH2201" si="52998">SUMPRODUCT(BI2195:BI2199*(BH2195:BH2199="PTO"))+SUMPRODUCT(BI2195:BI2199*(BH2195:BH2199="HOL"))</f>
        <v>0</v>
      </c>
      <c r="BI2201" s="49" t="s">
        <v>135</v>
      </c>
      <c r="BJ2201" s="41">
        <f>BJ2200*BG$4</f>
        <v>0</v>
      </c>
      <c r="BK2201" s="47" t="s">
        <v>39</v>
      </c>
      <c r="BL2201" s="40">
        <f t="shared" ref="BL2201" si="52999">SUMPRODUCT(BM2195:BM2199*(BL2195:BL2199="PTO"))+SUMPRODUCT(BM2195:BM2199*(BL2195:BL2199="HOL"))</f>
        <v>0</v>
      </c>
      <c r="BM2201" s="49" t="s">
        <v>135</v>
      </c>
      <c r="BN2201" s="41">
        <f>BN2200*BK$4</f>
        <v>0</v>
      </c>
      <c r="BO2201" s="47" t="s">
        <v>39</v>
      </c>
      <c r="BP2201" s="40">
        <f t="shared" ref="BP2201" si="53000">SUMPRODUCT(BQ2195:BQ2199*(BP2195:BP2199="PTO"))+SUMPRODUCT(BQ2195:BQ2199*(BP2195:BP2199="HOL"))</f>
        <v>0</v>
      </c>
      <c r="BQ2201" s="49" t="s">
        <v>135</v>
      </c>
      <c r="BR2201" s="41">
        <f t="shared" ref="BR2201" si="53001">BR2200*BO$4</f>
        <v>0</v>
      </c>
      <c r="BS2201" s="47" t="s">
        <v>39</v>
      </c>
      <c r="BT2201" s="40">
        <f t="shared" ref="BT2201" si="53002">SUMPRODUCT(BU2195:BU2199*(BT2195:BT2199="PTO"))+SUMPRODUCT(BU2195:BU2199*(BT2195:BT2199="HOL"))</f>
        <v>0</v>
      </c>
      <c r="BU2201" s="49" t="s">
        <v>135</v>
      </c>
      <c r="BV2201" s="41">
        <f t="shared" ref="BV2201" si="53003">BV2200*BS$4</f>
        <v>8</v>
      </c>
      <c r="BW2201" s="47" t="s">
        <v>39</v>
      </c>
      <c r="BX2201" s="40">
        <f t="shared" ref="BX2201" si="53004">SUMPRODUCT(BY2195:BY2199*(BX2195:BX2199="PTO"))+SUMPRODUCT(BY2195:BY2199*(BX2195:BX2199="HOL"))</f>
        <v>0</v>
      </c>
      <c r="BY2201" s="49" t="s">
        <v>135</v>
      </c>
      <c r="BZ2201" s="41">
        <f t="shared" ref="BZ2201" si="53005">BZ2200*BW$4</f>
        <v>0</v>
      </c>
      <c r="CA2201" s="47" t="s">
        <v>39</v>
      </c>
      <c r="CB2201" s="40">
        <f t="shared" ref="CB2201" si="53006">SUMPRODUCT(CC2195:CC2199*(CB2195:CB2199="PTO"))+SUMPRODUCT(CC2195:CC2199*(CB2195:CB2199="HOL"))</f>
        <v>0</v>
      </c>
      <c r="CC2201" s="49" t="s">
        <v>135</v>
      </c>
      <c r="CD2201" s="41">
        <f t="shared" ref="CD2201" si="53007">CD2200*CA$4</f>
        <v>0</v>
      </c>
      <c r="CE2201" s="47" t="s">
        <v>39</v>
      </c>
      <c r="CF2201" s="40">
        <f t="shared" ref="CF2201" si="53008">SUMPRODUCT(CG2195:CG2199*(CF2195:CF2199="PTO"))+SUMPRODUCT(CG2195:CG2199*(CF2195:CF2199="HOL"))</f>
        <v>0</v>
      </c>
      <c r="CG2201" s="49" t="s">
        <v>135</v>
      </c>
      <c r="CH2201" s="41">
        <f t="shared" ref="CH2201" si="53009">CH2200*CE$4</f>
        <v>0</v>
      </c>
    </row>
    <row r="2202" spans="1:86" x14ac:dyDescent="0.25">
      <c r="A2202" s="70" t="s">
        <v>133</v>
      </c>
      <c r="B2202" s="71">
        <f t="shared" ref="B2202" ca="1" si="53010">D2202-B2203</f>
        <v>5.3333333333333357</v>
      </c>
      <c r="C2202" s="72" t="s">
        <v>122</v>
      </c>
      <c r="D2202" s="71">
        <f>IFERROR(INDEX(Holidays[FTE], MATCH(Entry!E2202, Holidays[Date], 0)), 1)*8*INDEX(FTEguide[[1]:[12]], MATCH(Entry!E2203, FTEguide[Weekday], 0), IF(Entry!E2205&gt;0, Entry!E2205, MONTH(Entry!E2202)))</f>
        <v>21.333333333333336</v>
      </c>
      <c r="E2202" s="60">
        <f t="shared" ref="E2202:E2265" si="53011">E2195+1</f>
        <v>44142</v>
      </c>
      <c r="F2202" s="50" t="s">
        <v>128</v>
      </c>
      <c r="G2202" s="34"/>
      <c r="H2202" s="35"/>
      <c r="I2202" s="42">
        <f t="shared" ref="I2202" si="53012">parseTime(G2202)-(H2207=INT(RIGHT($F2202, 1)))</f>
        <v>0</v>
      </c>
      <c r="J2202" s="43">
        <f t="shared" ref="J2202:J2206" si="53013">isClocked(H2202)</f>
        <v>0</v>
      </c>
      <c r="K2202" s="34"/>
      <c r="L2202" s="35"/>
      <c r="M2202" s="42">
        <f t="shared" ref="M2202" si="53014">parseTime(K2202)-(L2207=INT(RIGHT($F2202, 1)))</f>
        <v>0</v>
      </c>
      <c r="N2202" s="43">
        <f t="shared" ref="N2202:N2206" si="53015">isClocked(L2202)</f>
        <v>0</v>
      </c>
      <c r="O2202" s="34"/>
      <c r="P2202" s="35"/>
      <c r="Q2202" s="42">
        <f t="shared" ref="Q2202" si="53016">parseTime(O2202)-(P2207=INT(RIGHT($F2202, 1)))</f>
        <v>0</v>
      </c>
      <c r="R2202" s="43">
        <f t="shared" ref="R2202:R2206" si="53017">isClocked(P2202)</f>
        <v>0</v>
      </c>
      <c r="S2202" s="34"/>
      <c r="T2202" s="35"/>
      <c r="U2202" s="42">
        <f t="shared" ref="U2202" si="53018">parseTime(S2202)-(T2207=INT(RIGHT($F2202, 1)))</f>
        <v>0</v>
      </c>
      <c r="V2202" s="43">
        <f t="shared" ref="V2202:V2206" si="53019">isClocked(T2202)</f>
        <v>0</v>
      </c>
      <c r="W2202" s="34"/>
      <c r="X2202" s="35"/>
      <c r="Y2202" s="42">
        <f t="shared" ref="Y2202" si="53020">parseTime(W2202)-(X2207=INT(RIGHT($F2202, 1)))</f>
        <v>0</v>
      </c>
      <c r="Z2202" s="43">
        <f t="shared" ref="Z2202:Z2206" si="53021">isClocked(X2202)</f>
        <v>0</v>
      </c>
      <c r="AA2202" s="34"/>
      <c r="AB2202" s="35"/>
      <c r="AC2202" s="42">
        <f t="shared" ref="AC2202" si="53022">parseTime(AA2202)-(AB2207=INT(RIGHT($F2202, 1)))</f>
        <v>0</v>
      </c>
      <c r="AD2202" s="43">
        <f t="shared" ref="AD2202:AD2206" si="53023">isClocked(AB2202)</f>
        <v>0</v>
      </c>
      <c r="AE2202" s="34"/>
      <c r="AF2202" s="35"/>
      <c r="AG2202" s="42">
        <f t="shared" ref="AG2202" si="53024">parseTime(AE2202)-(AF2207=INT(RIGHT($F2202, 1)))</f>
        <v>0</v>
      </c>
      <c r="AH2202" s="43">
        <f t="shared" ref="AH2202:AH2206" si="53025">isClocked(AF2202)</f>
        <v>0</v>
      </c>
      <c r="AI2202" s="34"/>
      <c r="AJ2202" s="35"/>
      <c r="AK2202" s="42">
        <f>parseTime(AI2202)-(AJ2207=INT(RIGHT($F2202, 1)))</f>
        <v>0</v>
      </c>
      <c r="AL2202" s="43">
        <f t="shared" ref="AL2202:AL2206" si="53026">isClocked(AJ2202)</f>
        <v>0</v>
      </c>
      <c r="AM2202" s="34"/>
      <c r="AN2202" s="35"/>
      <c r="AO2202" s="42">
        <f t="shared" ref="AO2202" si="53027">parseTime(AM2202)-(AN2207=INT(RIGHT($F2202, 1)))</f>
        <v>0</v>
      </c>
      <c r="AP2202" s="43">
        <f t="shared" ref="AP2202:AP2206" si="53028">isClocked(AN2202)</f>
        <v>0</v>
      </c>
      <c r="AQ2202" s="34"/>
      <c r="AR2202" s="35"/>
      <c r="AS2202" s="42">
        <f t="shared" ref="AS2202" si="53029">parseTime(AQ2202)-(AR2207=INT(RIGHT($F2202, 1)))</f>
        <v>0</v>
      </c>
      <c r="AT2202" s="43">
        <f t="shared" ref="AT2202:AT2206" si="53030">isClocked(AR2202)</f>
        <v>0</v>
      </c>
      <c r="AU2202" s="34"/>
      <c r="AV2202" s="35"/>
      <c r="AW2202" s="42">
        <f>parseTime(AU2202)-(AV2207=INT(RIGHT($F2202, 1)))</f>
        <v>0</v>
      </c>
      <c r="AX2202" s="43">
        <f t="shared" ref="AX2202:AX2206" si="53031">isClocked(AV2202)</f>
        <v>0</v>
      </c>
      <c r="AY2202" s="34"/>
      <c r="AZ2202" s="35"/>
      <c r="BA2202" s="42">
        <f>parseTime(AY2202)-(AZ2207=INT(RIGHT($F2202, 1)))</f>
        <v>0</v>
      </c>
      <c r="BB2202" s="43">
        <f t="shared" ref="BB2202:BB2206" si="53032">isClocked(AZ2202)</f>
        <v>0</v>
      </c>
      <c r="BC2202" s="34"/>
      <c r="BD2202" s="35"/>
      <c r="BE2202" s="42">
        <f>parseTime(BC2202)-(BD2207=INT(RIGHT($F2202, 1)))</f>
        <v>0</v>
      </c>
      <c r="BF2202" s="43">
        <f t="shared" ref="BF2202:BF2206" si="53033">isClocked(BD2202)</f>
        <v>0</v>
      </c>
      <c r="BG2202" s="34"/>
      <c r="BH2202" s="35"/>
      <c r="BI2202" s="42">
        <f>parseTime(BG2202)-(BH2207=INT(RIGHT($F2202, 1)))</f>
        <v>0</v>
      </c>
      <c r="BJ2202" s="43">
        <f t="shared" ref="BJ2202:BJ2206" si="53034">isClocked(BH2202)</f>
        <v>0</v>
      </c>
      <c r="BK2202" s="34"/>
      <c r="BL2202" s="35"/>
      <c r="BM2202" s="42">
        <f>parseTime(BK2202)-(BL2207=INT(RIGHT($F2202, 1)))</f>
        <v>0</v>
      </c>
      <c r="BN2202" s="43">
        <f t="shared" ref="BN2202:BN2206" si="53035">isClocked(BL2202)</f>
        <v>0</v>
      </c>
      <c r="BO2202" s="34" t="s">
        <v>136</v>
      </c>
      <c r="BP2202" s="35" t="s">
        <v>23</v>
      </c>
      <c r="BQ2202" s="42">
        <f t="shared" ref="BQ2202" si="53036">parseTime(BO2202)-(BP2207=INT(RIGHT($F2202, 1)))</f>
        <v>8</v>
      </c>
      <c r="BR2202" s="43">
        <f t="shared" ref="BR2202:BR2206" si="53037">isClocked(BP2202)</f>
        <v>1</v>
      </c>
      <c r="BS2202" s="34" t="s">
        <v>136</v>
      </c>
      <c r="BT2202" s="35" t="s">
        <v>23</v>
      </c>
      <c r="BU2202" s="42">
        <f t="shared" ref="BU2202" si="53038">parseTime(BS2202)-(BT2207=INT(RIGHT($F2202, 1)))</f>
        <v>8</v>
      </c>
      <c r="BV2202" s="43">
        <f t="shared" ref="BV2202:BV2206" si="53039">isClocked(BT2202)</f>
        <v>1</v>
      </c>
      <c r="BW2202" s="34"/>
      <c r="BX2202" s="35"/>
      <c r="BY2202" s="42">
        <f t="shared" ref="BY2202" si="53040">parseTime(BW2202)-(BX2207=INT(RIGHT($F2202, 1)))</f>
        <v>0</v>
      </c>
      <c r="BZ2202" s="43">
        <f t="shared" ref="BZ2202:BZ2206" si="53041">isClocked(BX2202)</f>
        <v>0</v>
      </c>
      <c r="CA2202" s="34"/>
      <c r="CB2202" s="35"/>
      <c r="CC2202" s="42">
        <f t="shared" ref="CC2202" si="53042">parseTime(CA2202)-(CB2207=INT(RIGHT($F2202, 1)))</f>
        <v>0</v>
      </c>
      <c r="CD2202" s="43">
        <f t="shared" ref="CD2202:CD2206" si="53043">isClocked(CB2202)</f>
        <v>0</v>
      </c>
      <c r="CE2202" s="34"/>
      <c r="CF2202" s="35"/>
      <c r="CG2202" s="42">
        <f t="shared" ref="CG2202" si="53044">parseTime(CE2202)-(CF2207=INT(RIGHT($F2202, 1)))</f>
        <v>0</v>
      </c>
      <c r="CH2202" s="43">
        <f t="shared" ref="CH2202:CH2206" si="53045">isClocked(CF2202)</f>
        <v>0</v>
      </c>
    </row>
    <row r="2203" spans="1:86" x14ac:dyDescent="0.25">
      <c r="A2203" s="56" t="s">
        <v>0</v>
      </c>
      <c r="B2203" s="57">
        <f t="shared" ca="1" si="52527"/>
        <v>16</v>
      </c>
      <c r="C2203" s="14" t="s">
        <v>252</v>
      </c>
      <c r="D2203" s="14">
        <f t="shared" si="52010"/>
        <v>53.7</v>
      </c>
      <c r="E2203" s="55" t="str">
        <f t="shared" si="52528"/>
        <v>Saturday</v>
      </c>
      <c r="F2203" s="51" t="s">
        <v>129</v>
      </c>
      <c r="G2203" s="36"/>
      <c r="H2203" s="37"/>
      <c r="I2203" s="44">
        <f t="shared" ref="I2203" si="53046">parseTime(G2203)-(H2207=INT(RIGHT($F2203, 1)))</f>
        <v>0</v>
      </c>
      <c r="J2203" s="45">
        <f t="shared" si="53013"/>
        <v>0</v>
      </c>
      <c r="K2203" s="36"/>
      <c r="L2203" s="37"/>
      <c r="M2203" s="44">
        <f t="shared" ref="M2203" si="53047">parseTime(K2203)-(L2207=INT(RIGHT($F2203, 1)))</f>
        <v>0</v>
      </c>
      <c r="N2203" s="45">
        <f t="shared" si="53015"/>
        <v>0</v>
      </c>
      <c r="O2203" s="36"/>
      <c r="P2203" s="37"/>
      <c r="Q2203" s="44">
        <f t="shared" ref="Q2203" si="53048">parseTime(O2203)-(P2207=INT(RIGHT($F2203, 1)))</f>
        <v>0</v>
      </c>
      <c r="R2203" s="45">
        <f t="shared" si="53017"/>
        <v>0</v>
      </c>
      <c r="S2203" s="36"/>
      <c r="T2203" s="37"/>
      <c r="U2203" s="44">
        <f t="shared" ref="U2203" si="53049">parseTime(S2203)-(T2207=INT(RIGHT($F2203, 1)))</f>
        <v>0</v>
      </c>
      <c r="V2203" s="45">
        <f t="shared" si="53019"/>
        <v>0</v>
      </c>
      <c r="W2203" s="36"/>
      <c r="X2203" s="37"/>
      <c r="Y2203" s="44">
        <f t="shared" ref="Y2203" si="53050">parseTime(W2203)-(X2207=INT(RIGHT($F2203, 1)))</f>
        <v>0</v>
      </c>
      <c r="Z2203" s="45">
        <f t="shared" si="53021"/>
        <v>0</v>
      </c>
      <c r="AA2203" s="36"/>
      <c r="AB2203" s="37"/>
      <c r="AC2203" s="44">
        <f t="shared" ref="AC2203" si="53051">parseTime(AA2203)-(AB2207=INT(RIGHT($F2203, 1)))</f>
        <v>0</v>
      </c>
      <c r="AD2203" s="45">
        <f t="shared" si="53023"/>
        <v>0</v>
      </c>
      <c r="AE2203" s="36"/>
      <c r="AF2203" s="37"/>
      <c r="AG2203" s="44">
        <f t="shared" ref="AG2203" si="53052">parseTime(AE2203)-(AF2207=INT(RIGHT($F2203, 1)))</f>
        <v>0</v>
      </c>
      <c r="AH2203" s="45">
        <f t="shared" si="53025"/>
        <v>0</v>
      </c>
      <c r="AI2203" s="36"/>
      <c r="AJ2203" s="37"/>
      <c r="AK2203" s="44">
        <f>parseTime(AI2203)-(AJ2207=INT(RIGHT($F2203, 1)))</f>
        <v>0</v>
      </c>
      <c r="AL2203" s="45">
        <f t="shared" si="53026"/>
        <v>0</v>
      </c>
      <c r="AM2203" s="36"/>
      <c r="AN2203" s="37"/>
      <c r="AO2203" s="44">
        <f t="shared" ref="AO2203" si="53053">parseTime(AM2203)-(AN2207=INT(RIGHT($F2203, 1)))</f>
        <v>0</v>
      </c>
      <c r="AP2203" s="45">
        <f t="shared" si="53028"/>
        <v>0</v>
      </c>
      <c r="AQ2203" s="36"/>
      <c r="AR2203" s="37"/>
      <c r="AS2203" s="44">
        <f t="shared" ref="AS2203" si="53054">parseTime(AQ2203)-(AR2207=INT(RIGHT($F2203, 1)))</f>
        <v>0</v>
      </c>
      <c r="AT2203" s="45">
        <f t="shared" si="53030"/>
        <v>0</v>
      </c>
      <c r="AU2203" s="36"/>
      <c r="AV2203" s="37"/>
      <c r="AW2203" s="44">
        <f>parseTime(AU2203)-(AV2207=INT(RIGHT($F2203, 1)))</f>
        <v>0</v>
      </c>
      <c r="AX2203" s="45">
        <f t="shared" si="53031"/>
        <v>0</v>
      </c>
      <c r="AY2203" s="36"/>
      <c r="AZ2203" s="37"/>
      <c r="BA2203" s="44">
        <f>parseTime(AY2203)-(AZ2207=INT(RIGHT($F2203, 1)))</f>
        <v>0</v>
      </c>
      <c r="BB2203" s="45">
        <f t="shared" si="53032"/>
        <v>0</v>
      </c>
      <c r="BC2203" s="36"/>
      <c r="BD2203" s="37"/>
      <c r="BE2203" s="44">
        <f>parseTime(BC2203)-(BD2207=INT(RIGHT($F2203, 1)))</f>
        <v>0</v>
      </c>
      <c r="BF2203" s="45">
        <f t="shared" si="53033"/>
        <v>0</v>
      </c>
      <c r="BG2203" s="36"/>
      <c r="BH2203" s="37"/>
      <c r="BI2203" s="44">
        <f>parseTime(BG2203)-(BH2207=INT(RIGHT($F2203, 1)))</f>
        <v>0</v>
      </c>
      <c r="BJ2203" s="45">
        <f t="shared" si="53034"/>
        <v>0</v>
      </c>
      <c r="BK2203" s="36"/>
      <c r="BL2203" s="37"/>
      <c r="BM2203" s="44">
        <f>parseTime(BK2203)-(BL2207=INT(RIGHT($F2203, 1)))</f>
        <v>0</v>
      </c>
      <c r="BN2203" s="45">
        <f t="shared" si="53035"/>
        <v>0</v>
      </c>
      <c r="BO2203" s="36"/>
      <c r="BP2203" s="37"/>
      <c r="BQ2203" s="44">
        <f t="shared" ref="BQ2203" si="53055">parseTime(BO2203)-(BP2207=INT(RIGHT($F2203, 1)))</f>
        <v>0</v>
      </c>
      <c r="BR2203" s="45">
        <f t="shared" si="53037"/>
        <v>0</v>
      </c>
      <c r="BS2203" s="36"/>
      <c r="BT2203" s="37"/>
      <c r="BU2203" s="44">
        <f t="shared" ref="BU2203" si="53056">parseTime(BS2203)-(BT2207=INT(RIGHT($F2203, 1)))</f>
        <v>0</v>
      </c>
      <c r="BV2203" s="45">
        <f t="shared" si="53039"/>
        <v>0</v>
      </c>
      <c r="BW2203" s="36"/>
      <c r="BX2203" s="37"/>
      <c r="BY2203" s="44">
        <f t="shared" ref="BY2203" si="53057">parseTime(BW2203)-(BX2207=INT(RIGHT($F2203, 1)))</f>
        <v>0</v>
      </c>
      <c r="BZ2203" s="45">
        <f t="shared" si="53041"/>
        <v>0</v>
      </c>
      <c r="CA2203" s="36"/>
      <c r="CB2203" s="37"/>
      <c r="CC2203" s="44">
        <f t="shared" ref="CC2203" si="53058">parseTime(CA2203)-(CB2207=INT(RIGHT($F2203, 1)))</f>
        <v>0</v>
      </c>
      <c r="CD2203" s="45">
        <f t="shared" si="53043"/>
        <v>0</v>
      </c>
      <c r="CE2203" s="36"/>
      <c r="CF2203" s="37"/>
      <c r="CG2203" s="44">
        <f t="shared" ref="CG2203" si="53059">parseTime(CE2203)-(CF2207=INT(RIGHT($F2203, 1)))</f>
        <v>0</v>
      </c>
      <c r="CH2203" s="45">
        <f t="shared" si="53045"/>
        <v>0</v>
      </c>
    </row>
    <row r="2204" spans="1:86" x14ac:dyDescent="0.25">
      <c r="A2204" s="56" t="s">
        <v>117</v>
      </c>
      <c r="B2204" s="57">
        <f t="shared" ref="B2204" ca="1" si="53060">roleHours(G2202:CH2208, "MFD")</f>
        <v>16</v>
      </c>
      <c r="C2204" s="14">
        <f t="shared" ref="C2204:C2207" ca="1" si="53061">B2204/8</f>
        <v>2</v>
      </c>
      <c r="D2204" s="14">
        <f t="shared" ref="D2204" ca="1" si="53062">B2203-D2203</f>
        <v>-37.700000000000003</v>
      </c>
      <c r="E2204" s="20" t="s">
        <v>127</v>
      </c>
      <c r="F2204" s="51" t="s">
        <v>130</v>
      </c>
      <c r="G2204" s="36"/>
      <c r="H2204" s="37"/>
      <c r="I2204" s="44">
        <f t="shared" ref="I2204" si="53063">parseTime(G2204)-(H2207=INT(RIGHT($F2204, 1)))</f>
        <v>0</v>
      </c>
      <c r="J2204" s="45">
        <f t="shared" si="53013"/>
        <v>0</v>
      </c>
      <c r="K2204" s="36"/>
      <c r="L2204" s="37"/>
      <c r="M2204" s="44">
        <f t="shared" ref="M2204" si="53064">parseTime(K2204)-(L2207=INT(RIGHT($F2204, 1)))</f>
        <v>0</v>
      </c>
      <c r="N2204" s="45">
        <f t="shared" si="53015"/>
        <v>0</v>
      </c>
      <c r="O2204" s="36"/>
      <c r="P2204" s="37"/>
      <c r="Q2204" s="44">
        <f t="shared" ref="Q2204" si="53065">parseTime(O2204)-(P2207=INT(RIGHT($F2204, 1)))</f>
        <v>0</v>
      </c>
      <c r="R2204" s="45">
        <f t="shared" si="53017"/>
        <v>0</v>
      </c>
      <c r="S2204" s="36"/>
      <c r="T2204" s="37"/>
      <c r="U2204" s="44">
        <f t="shared" ref="U2204" si="53066">parseTime(S2204)-(T2207=INT(RIGHT($F2204, 1)))</f>
        <v>0</v>
      </c>
      <c r="V2204" s="45">
        <f t="shared" si="53019"/>
        <v>0</v>
      </c>
      <c r="W2204" s="36"/>
      <c r="X2204" s="37"/>
      <c r="Y2204" s="44">
        <f t="shared" ref="Y2204" si="53067">parseTime(W2204)-(X2207=INT(RIGHT($F2204, 1)))</f>
        <v>0</v>
      </c>
      <c r="Z2204" s="45">
        <f t="shared" si="53021"/>
        <v>0</v>
      </c>
      <c r="AA2204" s="36"/>
      <c r="AB2204" s="37"/>
      <c r="AC2204" s="44">
        <f t="shared" ref="AC2204" si="53068">parseTime(AA2204)-(AB2207=INT(RIGHT($F2204, 1)))</f>
        <v>0</v>
      </c>
      <c r="AD2204" s="45">
        <f t="shared" si="53023"/>
        <v>0</v>
      </c>
      <c r="AE2204" s="36"/>
      <c r="AF2204" s="37"/>
      <c r="AG2204" s="44">
        <f t="shared" ref="AG2204" si="53069">parseTime(AE2204)-(AF2207=INT(RIGHT($F2204, 1)))</f>
        <v>0</v>
      </c>
      <c r="AH2204" s="45">
        <f t="shared" si="53025"/>
        <v>0</v>
      </c>
      <c r="AI2204" s="36"/>
      <c r="AJ2204" s="37"/>
      <c r="AK2204" s="44">
        <f>parseTime(AI2204)-(AJ2207=INT(RIGHT($F2204, 1)))</f>
        <v>0</v>
      </c>
      <c r="AL2204" s="45">
        <f t="shared" si="53026"/>
        <v>0</v>
      </c>
      <c r="AM2204" s="36"/>
      <c r="AN2204" s="37"/>
      <c r="AO2204" s="44">
        <f t="shared" ref="AO2204" si="53070">parseTime(AM2204)-(AN2207=INT(RIGHT($F2204, 1)))</f>
        <v>0</v>
      </c>
      <c r="AP2204" s="45">
        <f t="shared" si="53028"/>
        <v>0</v>
      </c>
      <c r="AQ2204" s="36"/>
      <c r="AR2204" s="37"/>
      <c r="AS2204" s="44">
        <f t="shared" ref="AS2204" si="53071">parseTime(AQ2204)-(AR2207=INT(RIGHT($F2204, 1)))</f>
        <v>0</v>
      </c>
      <c r="AT2204" s="45">
        <f t="shared" si="53030"/>
        <v>0</v>
      </c>
      <c r="AU2204" s="36"/>
      <c r="AV2204" s="37"/>
      <c r="AW2204" s="44">
        <f>parseTime(AU2204)-(AV2207=INT(RIGHT($F2204, 1)))</f>
        <v>0</v>
      </c>
      <c r="AX2204" s="45">
        <f t="shared" si="53031"/>
        <v>0</v>
      </c>
      <c r="AY2204" s="36"/>
      <c r="AZ2204" s="37"/>
      <c r="BA2204" s="44">
        <f>parseTime(AY2204)-(AZ2207=INT(RIGHT($F2204, 1)))</f>
        <v>0</v>
      </c>
      <c r="BB2204" s="45">
        <f t="shared" si="53032"/>
        <v>0</v>
      </c>
      <c r="BC2204" s="36"/>
      <c r="BD2204" s="37"/>
      <c r="BE2204" s="44">
        <f>parseTime(BC2204)-(BD2207=INT(RIGHT($F2204, 1)))</f>
        <v>0</v>
      </c>
      <c r="BF2204" s="45">
        <f t="shared" si="53033"/>
        <v>0</v>
      </c>
      <c r="BG2204" s="36"/>
      <c r="BH2204" s="37"/>
      <c r="BI2204" s="44">
        <f>parseTime(BG2204)-(BH2207=INT(RIGHT($F2204, 1)))</f>
        <v>0</v>
      </c>
      <c r="BJ2204" s="45">
        <f t="shared" si="53034"/>
        <v>0</v>
      </c>
      <c r="BK2204" s="36"/>
      <c r="BL2204" s="37"/>
      <c r="BM2204" s="44">
        <f>parseTime(BK2204)-(BL2207=INT(RIGHT($F2204, 1)))</f>
        <v>0</v>
      </c>
      <c r="BN2204" s="45">
        <f t="shared" si="53035"/>
        <v>0</v>
      </c>
      <c r="BO2204" s="36"/>
      <c r="BP2204" s="37"/>
      <c r="BQ2204" s="44">
        <f t="shared" ref="BQ2204" si="53072">parseTime(BO2204)-(BP2207=INT(RIGHT($F2204, 1)))</f>
        <v>0</v>
      </c>
      <c r="BR2204" s="45">
        <f t="shared" si="53037"/>
        <v>0</v>
      </c>
      <c r="BS2204" s="36"/>
      <c r="BT2204" s="37"/>
      <c r="BU2204" s="44">
        <f t="shared" ref="BU2204" si="53073">parseTime(BS2204)-(BT2207=INT(RIGHT($F2204, 1)))</f>
        <v>0</v>
      </c>
      <c r="BV2204" s="45">
        <f t="shared" si="53039"/>
        <v>0</v>
      </c>
      <c r="BW2204" s="36"/>
      <c r="BX2204" s="37"/>
      <c r="BY2204" s="44">
        <f t="shared" ref="BY2204" si="53074">parseTime(BW2204)-(BX2207=INT(RIGHT($F2204, 1)))</f>
        <v>0</v>
      </c>
      <c r="BZ2204" s="45">
        <f t="shared" si="53041"/>
        <v>0</v>
      </c>
      <c r="CA2204" s="36"/>
      <c r="CB2204" s="37"/>
      <c r="CC2204" s="44">
        <f t="shared" ref="CC2204" si="53075">parseTime(CA2204)-(CB2207=INT(RIGHT($F2204, 1)))</f>
        <v>0</v>
      </c>
      <c r="CD2204" s="45">
        <f t="shared" si="53043"/>
        <v>0</v>
      </c>
      <c r="CE2204" s="36"/>
      <c r="CF2204" s="37"/>
      <c r="CG2204" s="44">
        <f t="shared" ref="CG2204" si="53076">parseTime(CE2204)-(CF2207=INT(RIGHT($F2204, 1)))</f>
        <v>0</v>
      </c>
      <c r="CH2204" s="45">
        <f t="shared" si="53045"/>
        <v>0</v>
      </c>
    </row>
    <row r="2205" spans="1:86" x14ac:dyDescent="0.25">
      <c r="A2205" s="56"/>
      <c r="B2205" s="57"/>
      <c r="C2205" s="14">
        <f t="shared" si="53061"/>
        <v>0</v>
      </c>
      <c r="D2205" s="14" t="s">
        <v>259</v>
      </c>
      <c r="E2205" s="20">
        <v>4.25</v>
      </c>
      <c r="F2205" s="51" t="s">
        <v>131</v>
      </c>
      <c r="G2205" s="36"/>
      <c r="H2205" s="37"/>
      <c r="I2205" s="44">
        <f t="shared" ref="I2205" si="53077">parseTime(G2205)-(H2207=INT(RIGHT($F2205, 1)))</f>
        <v>0</v>
      </c>
      <c r="J2205" s="45">
        <f t="shared" si="53013"/>
        <v>0</v>
      </c>
      <c r="K2205" s="36"/>
      <c r="L2205" s="37"/>
      <c r="M2205" s="44">
        <f t="shared" ref="M2205" si="53078">parseTime(K2205)-(L2207=INT(RIGHT($F2205, 1)))</f>
        <v>0</v>
      </c>
      <c r="N2205" s="45">
        <f t="shared" si="53015"/>
        <v>0</v>
      </c>
      <c r="O2205" s="36"/>
      <c r="P2205" s="37"/>
      <c r="Q2205" s="44">
        <f t="shared" ref="Q2205" si="53079">parseTime(O2205)-(P2207=INT(RIGHT($F2205, 1)))</f>
        <v>0</v>
      </c>
      <c r="R2205" s="45">
        <f t="shared" si="53017"/>
        <v>0</v>
      </c>
      <c r="S2205" s="36"/>
      <c r="T2205" s="37"/>
      <c r="U2205" s="44">
        <f t="shared" ref="U2205" si="53080">parseTime(S2205)-(T2207=INT(RIGHT($F2205, 1)))</f>
        <v>0</v>
      </c>
      <c r="V2205" s="45">
        <f t="shared" si="53019"/>
        <v>0</v>
      </c>
      <c r="W2205" s="36"/>
      <c r="X2205" s="37"/>
      <c r="Y2205" s="44">
        <f t="shared" ref="Y2205" si="53081">parseTime(W2205)-(X2207=INT(RIGHT($F2205, 1)))</f>
        <v>0</v>
      </c>
      <c r="Z2205" s="45">
        <f t="shared" si="53021"/>
        <v>0</v>
      </c>
      <c r="AA2205" s="36"/>
      <c r="AB2205" s="37"/>
      <c r="AC2205" s="44">
        <f t="shared" ref="AC2205" si="53082">parseTime(AA2205)-(AB2207=INT(RIGHT($F2205, 1)))</f>
        <v>0</v>
      </c>
      <c r="AD2205" s="45">
        <f t="shared" si="53023"/>
        <v>0</v>
      </c>
      <c r="AE2205" s="36"/>
      <c r="AF2205" s="37"/>
      <c r="AG2205" s="44">
        <f t="shared" ref="AG2205" si="53083">parseTime(AE2205)-(AF2207=INT(RIGHT($F2205, 1)))</f>
        <v>0</v>
      </c>
      <c r="AH2205" s="45">
        <f t="shared" si="53025"/>
        <v>0</v>
      </c>
      <c r="AI2205" s="36"/>
      <c r="AJ2205" s="37"/>
      <c r="AK2205" s="44">
        <f>parseTime(AI2205)-(AJ2207=INT(RIGHT($F2205, 1)))</f>
        <v>0</v>
      </c>
      <c r="AL2205" s="45">
        <f t="shared" si="53026"/>
        <v>0</v>
      </c>
      <c r="AM2205" s="36"/>
      <c r="AN2205" s="37"/>
      <c r="AO2205" s="44">
        <f t="shared" ref="AO2205" si="53084">parseTime(AM2205)-(AN2207=INT(RIGHT($F2205, 1)))</f>
        <v>0</v>
      </c>
      <c r="AP2205" s="45">
        <f t="shared" si="53028"/>
        <v>0</v>
      </c>
      <c r="AQ2205" s="36"/>
      <c r="AR2205" s="37"/>
      <c r="AS2205" s="44">
        <f t="shared" ref="AS2205" si="53085">parseTime(AQ2205)-(AR2207=INT(RIGHT($F2205, 1)))</f>
        <v>0</v>
      </c>
      <c r="AT2205" s="45">
        <f t="shared" si="53030"/>
        <v>0</v>
      </c>
      <c r="AU2205" s="36"/>
      <c r="AV2205" s="37"/>
      <c r="AW2205" s="44">
        <f>parseTime(AU2205)-(AV2207=INT(RIGHT($F2205, 1)))</f>
        <v>0</v>
      </c>
      <c r="AX2205" s="45">
        <f t="shared" si="53031"/>
        <v>0</v>
      </c>
      <c r="AY2205" s="36"/>
      <c r="AZ2205" s="37"/>
      <c r="BA2205" s="44">
        <f>parseTime(AY2205)-(AZ2207=INT(RIGHT($F2205, 1)))</f>
        <v>0</v>
      </c>
      <c r="BB2205" s="45">
        <f t="shared" si="53032"/>
        <v>0</v>
      </c>
      <c r="BC2205" s="36"/>
      <c r="BD2205" s="37"/>
      <c r="BE2205" s="44">
        <f>parseTime(BC2205)-(BD2207=INT(RIGHT($F2205, 1)))</f>
        <v>0</v>
      </c>
      <c r="BF2205" s="45">
        <f t="shared" si="53033"/>
        <v>0</v>
      </c>
      <c r="BG2205" s="36"/>
      <c r="BH2205" s="37"/>
      <c r="BI2205" s="44">
        <f>parseTime(BG2205)-(BH2207=INT(RIGHT($F2205, 1)))</f>
        <v>0</v>
      </c>
      <c r="BJ2205" s="45">
        <f t="shared" si="53034"/>
        <v>0</v>
      </c>
      <c r="BK2205" s="36"/>
      <c r="BL2205" s="37"/>
      <c r="BM2205" s="44">
        <f>parseTime(BK2205)-(BL2207=INT(RIGHT($F2205, 1)))</f>
        <v>0</v>
      </c>
      <c r="BN2205" s="45">
        <f t="shared" si="53035"/>
        <v>0</v>
      </c>
      <c r="BO2205" s="36"/>
      <c r="BP2205" s="37"/>
      <c r="BQ2205" s="44">
        <f t="shared" ref="BQ2205" si="53086">parseTime(BO2205)-(BP2207=INT(RIGHT($F2205, 1)))</f>
        <v>0</v>
      </c>
      <c r="BR2205" s="45">
        <f t="shared" si="53037"/>
        <v>0</v>
      </c>
      <c r="BS2205" s="36"/>
      <c r="BT2205" s="37"/>
      <c r="BU2205" s="44">
        <f t="shared" ref="BU2205" si="53087">parseTime(BS2205)-(BT2207=INT(RIGHT($F2205, 1)))</f>
        <v>0</v>
      </c>
      <c r="BV2205" s="45">
        <f t="shared" si="53039"/>
        <v>0</v>
      </c>
      <c r="BW2205" s="36"/>
      <c r="BX2205" s="37"/>
      <c r="BY2205" s="44">
        <f t="shared" ref="BY2205" si="53088">parseTime(BW2205)-(BX2207=INT(RIGHT($F2205, 1)))</f>
        <v>0</v>
      </c>
      <c r="BZ2205" s="45">
        <f t="shared" si="53041"/>
        <v>0</v>
      </c>
      <c r="CA2205" s="36"/>
      <c r="CB2205" s="37"/>
      <c r="CC2205" s="44">
        <f t="shared" ref="CC2205" si="53089">parseTime(CA2205)-(CB2207=INT(RIGHT($F2205, 1)))</f>
        <v>0</v>
      </c>
      <c r="CD2205" s="45">
        <f t="shared" si="53043"/>
        <v>0</v>
      </c>
      <c r="CE2205" s="36"/>
      <c r="CF2205" s="37"/>
      <c r="CG2205" s="44">
        <f t="shared" ref="CG2205" si="53090">parseTime(CE2205)-(CF2207=INT(RIGHT($F2205, 1)))</f>
        <v>0</v>
      </c>
      <c r="CH2205" s="45">
        <f t="shared" si="53045"/>
        <v>0</v>
      </c>
    </row>
    <row r="2206" spans="1:86" x14ac:dyDescent="0.25">
      <c r="A2206" s="56" t="s">
        <v>119</v>
      </c>
      <c r="B2206" s="57">
        <f t="shared" ref="B2206" ca="1" si="53091">roleHours(G2202:CH2208, "MCC")</f>
        <v>0</v>
      </c>
      <c r="C2206" s="14">
        <f t="shared" ca="1" si="53061"/>
        <v>0</v>
      </c>
      <c r="D2206" s="14" t="s">
        <v>260</v>
      </c>
      <c r="E2206" s="20">
        <v>4.6500000000000004</v>
      </c>
      <c r="F2206" s="51" t="s">
        <v>132</v>
      </c>
      <c r="G2206" s="36"/>
      <c r="H2206" s="37"/>
      <c r="I2206" s="44">
        <f t="shared" ref="I2206" si="53092">parseTime(G2206)-(H2207=INT(RIGHT($F2206, 1)))</f>
        <v>0</v>
      </c>
      <c r="J2206" s="45">
        <f t="shared" si="53013"/>
        <v>0</v>
      </c>
      <c r="K2206" s="36"/>
      <c r="L2206" s="37"/>
      <c r="M2206" s="44">
        <f t="shared" ref="M2206" si="53093">parseTime(K2206)-(L2207=INT(RIGHT($F2206, 1)))</f>
        <v>0</v>
      </c>
      <c r="N2206" s="45">
        <f t="shared" si="53015"/>
        <v>0</v>
      </c>
      <c r="O2206" s="36"/>
      <c r="P2206" s="37"/>
      <c r="Q2206" s="44">
        <f t="shared" ref="Q2206" si="53094">parseTime(O2206)-(P2207=INT(RIGHT($F2206, 1)))</f>
        <v>0</v>
      </c>
      <c r="R2206" s="45">
        <f t="shared" si="53017"/>
        <v>0</v>
      </c>
      <c r="S2206" s="36"/>
      <c r="T2206" s="37"/>
      <c r="U2206" s="44">
        <f t="shared" ref="U2206" si="53095">parseTime(S2206)-(T2207=INT(RIGHT($F2206, 1)))</f>
        <v>0</v>
      </c>
      <c r="V2206" s="45">
        <f t="shared" si="53019"/>
        <v>0</v>
      </c>
      <c r="W2206" s="36"/>
      <c r="X2206" s="37"/>
      <c r="Y2206" s="44">
        <f t="shared" ref="Y2206" si="53096">parseTime(W2206)-(X2207=INT(RIGHT($F2206, 1)))</f>
        <v>0</v>
      </c>
      <c r="Z2206" s="45">
        <f t="shared" si="53021"/>
        <v>0</v>
      </c>
      <c r="AA2206" s="36"/>
      <c r="AB2206" s="37"/>
      <c r="AC2206" s="44">
        <f t="shared" ref="AC2206" si="53097">parseTime(AA2206)-(AB2207=INT(RIGHT($F2206, 1)))</f>
        <v>0</v>
      </c>
      <c r="AD2206" s="45">
        <f t="shared" si="53023"/>
        <v>0</v>
      </c>
      <c r="AE2206" s="36"/>
      <c r="AF2206" s="37"/>
      <c r="AG2206" s="44">
        <f t="shared" ref="AG2206" si="53098">parseTime(AE2206)-(AF2207=INT(RIGHT($F2206, 1)))</f>
        <v>0</v>
      </c>
      <c r="AH2206" s="45">
        <f t="shared" si="53025"/>
        <v>0</v>
      </c>
      <c r="AI2206" s="36"/>
      <c r="AJ2206" s="37"/>
      <c r="AK2206" s="44">
        <f>parseTime(AI2206)-(AJ2207=INT(RIGHT($F2206, 1)))</f>
        <v>0</v>
      </c>
      <c r="AL2206" s="45">
        <f t="shared" si="53026"/>
        <v>0</v>
      </c>
      <c r="AM2206" s="36"/>
      <c r="AN2206" s="37"/>
      <c r="AO2206" s="44">
        <f t="shared" ref="AO2206" si="53099">parseTime(AM2206)-(AN2207=INT(RIGHT($F2206, 1)))</f>
        <v>0</v>
      </c>
      <c r="AP2206" s="45">
        <f t="shared" si="53028"/>
        <v>0</v>
      </c>
      <c r="AQ2206" s="36"/>
      <c r="AR2206" s="37"/>
      <c r="AS2206" s="44">
        <f t="shared" ref="AS2206" si="53100">parseTime(AQ2206)-(AR2207=INT(RIGHT($F2206, 1)))</f>
        <v>0</v>
      </c>
      <c r="AT2206" s="45">
        <f t="shared" si="53030"/>
        <v>0</v>
      </c>
      <c r="AU2206" s="36"/>
      <c r="AV2206" s="37"/>
      <c r="AW2206" s="44">
        <f>parseTime(AU2206)-(AV2207=INT(RIGHT($F2206, 1)))</f>
        <v>0</v>
      </c>
      <c r="AX2206" s="45">
        <f t="shared" si="53031"/>
        <v>0</v>
      </c>
      <c r="AY2206" s="36"/>
      <c r="AZ2206" s="37"/>
      <c r="BA2206" s="44">
        <f>parseTime(AY2206)-(AZ2207=INT(RIGHT($F2206, 1)))</f>
        <v>0</v>
      </c>
      <c r="BB2206" s="45">
        <f t="shared" si="53032"/>
        <v>0</v>
      </c>
      <c r="BC2206" s="36"/>
      <c r="BD2206" s="37"/>
      <c r="BE2206" s="44">
        <f>parseTime(BC2206)-(BD2207=INT(RIGHT($F2206, 1)))</f>
        <v>0</v>
      </c>
      <c r="BF2206" s="45">
        <f t="shared" si="53033"/>
        <v>0</v>
      </c>
      <c r="BG2206" s="36"/>
      <c r="BH2206" s="37"/>
      <c r="BI2206" s="44">
        <f>parseTime(BG2206)-(BH2207=INT(RIGHT($F2206, 1)))</f>
        <v>0</v>
      </c>
      <c r="BJ2206" s="45">
        <f t="shared" si="53034"/>
        <v>0</v>
      </c>
      <c r="BK2206" s="36"/>
      <c r="BL2206" s="37"/>
      <c r="BM2206" s="44">
        <f>parseTime(BK2206)-(BL2207=INT(RIGHT($F2206, 1)))</f>
        <v>0</v>
      </c>
      <c r="BN2206" s="45">
        <f t="shared" si="53035"/>
        <v>0</v>
      </c>
      <c r="BO2206" s="36"/>
      <c r="BP2206" s="37"/>
      <c r="BQ2206" s="44">
        <f t="shared" ref="BQ2206" si="53101">parseTime(BO2206)-(BP2207=INT(RIGHT($F2206, 1)))</f>
        <v>0</v>
      </c>
      <c r="BR2206" s="45">
        <f t="shared" si="53037"/>
        <v>0</v>
      </c>
      <c r="BS2206" s="36"/>
      <c r="BT2206" s="37"/>
      <c r="BU2206" s="44">
        <f t="shared" ref="BU2206" si="53102">parseTime(BS2206)-(BT2207=INT(RIGHT($F2206, 1)))</f>
        <v>0</v>
      </c>
      <c r="BV2206" s="45">
        <f t="shared" si="53039"/>
        <v>0</v>
      </c>
      <c r="BW2206" s="36"/>
      <c r="BX2206" s="37"/>
      <c r="BY2206" s="44">
        <f t="shared" ref="BY2206" si="53103">parseTime(BW2206)-(BX2207=INT(RIGHT($F2206, 1)))</f>
        <v>0</v>
      </c>
      <c r="BZ2206" s="45">
        <f t="shared" si="53041"/>
        <v>0</v>
      </c>
      <c r="CA2206" s="36"/>
      <c r="CB2206" s="37"/>
      <c r="CC2206" s="44">
        <f t="shared" ref="CC2206" si="53104">parseTime(CA2206)-(CB2207=INT(RIGHT($F2206, 1)))</f>
        <v>0</v>
      </c>
      <c r="CD2206" s="45">
        <f t="shared" si="53043"/>
        <v>0</v>
      </c>
      <c r="CE2206" s="36"/>
      <c r="CF2206" s="37"/>
      <c r="CG2206" s="44">
        <f t="shared" ref="CG2206" si="53105">parseTime(CE2206)-(CF2207=INT(RIGHT($F2206, 1)))</f>
        <v>0</v>
      </c>
      <c r="CH2206" s="45">
        <f t="shared" si="53045"/>
        <v>0</v>
      </c>
    </row>
    <row r="2207" spans="1:86" x14ac:dyDescent="0.25">
      <c r="A2207" s="56"/>
      <c r="B2207" s="57"/>
      <c r="C2207" s="14">
        <f t="shared" si="53061"/>
        <v>0</v>
      </c>
      <c r="D2207" s="14"/>
      <c r="E2207" s="20">
        <f t="shared" ref="E2207" si="53106">((7.5/2)-0.5+E2206)*8</f>
        <v>63.2</v>
      </c>
      <c r="F2207" s="51"/>
      <c r="G2207" s="46" t="s">
        <v>134</v>
      </c>
      <c r="H2207" s="38">
        <f t="shared" ref="H2207" si="53107">lunchAdjust(G2202:H2206)</f>
        <v>0</v>
      </c>
      <c r="I2207" s="48" t="s">
        <v>0</v>
      </c>
      <c r="J2207" s="39">
        <f t="shared" ref="J2207" si="53108">SUMPRODUCT(I2202:I2206*J2202:J2206)</f>
        <v>0</v>
      </c>
      <c r="K2207" s="46" t="s">
        <v>134</v>
      </c>
      <c r="L2207" s="38">
        <f t="shared" ref="L2207" si="53109">lunchAdjust(K2202:L2206)</f>
        <v>0</v>
      </c>
      <c r="M2207" s="48" t="s">
        <v>0</v>
      </c>
      <c r="N2207" s="39">
        <f t="shared" ref="N2207" si="53110">SUMPRODUCT(M2202:M2206*N2202:N2206)</f>
        <v>0</v>
      </c>
      <c r="O2207" s="46" t="s">
        <v>134</v>
      </c>
      <c r="P2207" s="38">
        <f t="shared" ref="P2207" si="53111">lunchAdjust(O2202:P2206)</f>
        <v>0</v>
      </c>
      <c r="Q2207" s="48" t="s">
        <v>0</v>
      </c>
      <c r="R2207" s="39">
        <f t="shared" ref="R2207" si="53112">SUMPRODUCT(Q2202:Q2206*R2202:R2206)</f>
        <v>0</v>
      </c>
      <c r="S2207" s="46" t="s">
        <v>134</v>
      </c>
      <c r="T2207" s="38">
        <f t="shared" ref="T2207" si="53113">lunchAdjust(S2202:T2206)</f>
        <v>0</v>
      </c>
      <c r="U2207" s="48" t="s">
        <v>0</v>
      </c>
      <c r="V2207" s="39">
        <f t="shared" ref="V2207" si="53114">SUMPRODUCT(U2202:U2206*V2202:V2206)</f>
        <v>0</v>
      </c>
      <c r="W2207" s="46" t="s">
        <v>134</v>
      </c>
      <c r="X2207" s="38">
        <f t="shared" ref="X2207" si="53115">lunchAdjust(W2202:X2206)</f>
        <v>0</v>
      </c>
      <c r="Y2207" s="48" t="s">
        <v>0</v>
      </c>
      <c r="Z2207" s="39">
        <f t="shared" ref="Z2207" si="53116">SUMPRODUCT(Y2202:Y2206*Z2202:Z2206)</f>
        <v>0</v>
      </c>
      <c r="AA2207" s="46" t="s">
        <v>134</v>
      </c>
      <c r="AB2207" s="38">
        <f t="shared" ref="AB2207" si="53117">lunchAdjust(AA2202:AB2206)</f>
        <v>0</v>
      </c>
      <c r="AC2207" s="48" t="s">
        <v>0</v>
      </c>
      <c r="AD2207" s="39">
        <f t="shared" ref="AD2207" si="53118">SUMPRODUCT(AC2202:AC2206*AD2202:AD2206)</f>
        <v>0</v>
      </c>
      <c r="AE2207" s="46" t="s">
        <v>134</v>
      </c>
      <c r="AF2207" s="38">
        <f t="shared" ref="AF2207" si="53119">lunchAdjust(AE2202:AF2206)</f>
        <v>0</v>
      </c>
      <c r="AG2207" s="48" t="s">
        <v>0</v>
      </c>
      <c r="AH2207" s="39">
        <f t="shared" ref="AH2207" si="53120">SUMPRODUCT(AG2202:AG2206*AH2202:AH2206)</f>
        <v>0</v>
      </c>
      <c r="AI2207" s="46" t="s">
        <v>134</v>
      </c>
      <c r="AJ2207" s="38">
        <f t="shared" ref="AJ2207" si="53121">lunchAdjust(AI2202:AJ2206)</f>
        <v>0</v>
      </c>
      <c r="AK2207" s="48" t="s">
        <v>0</v>
      </c>
      <c r="AL2207" s="39">
        <f t="shared" ref="AL2207" si="53122">SUMPRODUCT(AK2202:AK2206*AL2202:AL2206)</f>
        <v>0</v>
      </c>
      <c r="AM2207" s="46" t="s">
        <v>134</v>
      </c>
      <c r="AN2207" s="38">
        <f t="shared" ref="AN2207" si="53123">lunchAdjust(AM2202:AN2206)</f>
        <v>0</v>
      </c>
      <c r="AO2207" s="48" t="s">
        <v>0</v>
      </c>
      <c r="AP2207" s="39">
        <f t="shared" ref="AP2207" si="53124">SUMPRODUCT(AO2202:AO2206*AP2202:AP2206)</f>
        <v>0</v>
      </c>
      <c r="AQ2207" s="46" t="s">
        <v>134</v>
      </c>
      <c r="AR2207" s="38">
        <f t="shared" ref="AR2207" si="53125">lunchAdjust(AQ2202:AR2206)</f>
        <v>0</v>
      </c>
      <c r="AS2207" s="48" t="s">
        <v>0</v>
      </c>
      <c r="AT2207" s="39">
        <f t="shared" ref="AT2207" si="53126">SUMPRODUCT(AS2202:AS2206*AT2202:AT2206)</f>
        <v>0</v>
      </c>
      <c r="AU2207" s="46" t="s">
        <v>134</v>
      </c>
      <c r="AV2207" s="38">
        <f t="shared" ref="AV2207" si="53127">lunchAdjust(AU2202:AV2206)</f>
        <v>0</v>
      </c>
      <c r="AW2207" s="48" t="s">
        <v>0</v>
      </c>
      <c r="AX2207" s="39">
        <f t="shared" ref="AX2207" si="53128">SUMPRODUCT(AW2202:AW2206*AX2202:AX2206)</f>
        <v>0</v>
      </c>
      <c r="AY2207" s="46" t="s">
        <v>134</v>
      </c>
      <c r="AZ2207" s="38">
        <f t="shared" ref="AZ2207" si="53129">lunchAdjust(AY2202:AZ2206)</f>
        <v>0</v>
      </c>
      <c r="BA2207" s="48" t="s">
        <v>0</v>
      </c>
      <c r="BB2207" s="39">
        <f t="shared" ref="BB2207" si="53130">SUMPRODUCT(BA2202:BA2206*BB2202:BB2206)</f>
        <v>0</v>
      </c>
      <c r="BC2207" s="46" t="s">
        <v>134</v>
      </c>
      <c r="BD2207" s="38">
        <f t="shared" ref="BD2207" si="53131">lunchAdjust(BC2202:BD2206)</f>
        <v>0</v>
      </c>
      <c r="BE2207" s="48" t="s">
        <v>0</v>
      </c>
      <c r="BF2207" s="39">
        <f t="shared" ref="BF2207" si="53132">SUMPRODUCT(BE2202:BE2206*BF2202:BF2206)</f>
        <v>0</v>
      </c>
      <c r="BG2207" s="46" t="s">
        <v>134</v>
      </c>
      <c r="BH2207" s="38">
        <f t="shared" ref="BH2207" si="53133">lunchAdjust(BG2202:BH2206)</f>
        <v>0</v>
      </c>
      <c r="BI2207" s="48" t="s">
        <v>0</v>
      </c>
      <c r="BJ2207" s="39">
        <f t="shared" ref="BJ2207" si="53134">SUMPRODUCT(BI2202:BI2206*BJ2202:BJ2206)</f>
        <v>0</v>
      </c>
      <c r="BK2207" s="46" t="s">
        <v>134</v>
      </c>
      <c r="BL2207" s="38">
        <f t="shared" ref="BL2207" si="53135">lunchAdjust(BK2202:BL2206)</f>
        <v>0</v>
      </c>
      <c r="BM2207" s="48" t="s">
        <v>0</v>
      </c>
      <c r="BN2207" s="39">
        <f t="shared" ref="BN2207" si="53136">SUMPRODUCT(BM2202:BM2206*BN2202:BN2206)</f>
        <v>0</v>
      </c>
      <c r="BO2207" s="46" t="s">
        <v>134</v>
      </c>
      <c r="BP2207" s="38">
        <f t="shared" ref="BP2207" si="53137">lunchAdjust(BO2202:BP2206)</f>
        <v>1</v>
      </c>
      <c r="BQ2207" s="48" t="s">
        <v>0</v>
      </c>
      <c r="BR2207" s="39">
        <f t="shared" ref="BR2207" si="53138">SUMPRODUCT(BQ2202:BQ2206*BR2202:BR2206)</f>
        <v>8</v>
      </c>
      <c r="BS2207" s="46" t="s">
        <v>134</v>
      </c>
      <c r="BT2207" s="38">
        <f t="shared" ref="BT2207" si="53139">lunchAdjust(BS2202:BT2206)</f>
        <v>1</v>
      </c>
      <c r="BU2207" s="48" t="s">
        <v>0</v>
      </c>
      <c r="BV2207" s="39">
        <f t="shared" ref="BV2207" si="53140">SUMPRODUCT(BU2202:BU2206*BV2202:BV2206)</f>
        <v>8</v>
      </c>
      <c r="BW2207" s="46" t="s">
        <v>134</v>
      </c>
      <c r="BX2207" s="38">
        <f t="shared" ref="BX2207" si="53141">lunchAdjust(BW2202:BX2206)</f>
        <v>0</v>
      </c>
      <c r="BY2207" s="48" t="s">
        <v>0</v>
      </c>
      <c r="BZ2207" s="39">
        <f t="shared" ref="BZ2207" si="53142">SUMPRODUCT(BY2202:BY2206*BZ2202:BZ2206)</f>
        <v>0</v>
      </c>
      <c r="CA2207" s="46" t="s">
        <v>134</v>
      </c>
      <c r="CB2207" s="38">
        <f t="shared" ref="CB2207" si="53143">lunchAdjust(CA2202:CB2206)</f>
        <v>0</v>
      </c>
      <c r="CC2207" s="48" t="s">
        <v>0</v>
      </c>
      <c r="CD2207" s="39">
        <f t="shared" ref="CD2207" si="53144">SUMPRODUCT(CC2202:CC2206*CD2202:CD2206)</f>
        <v>0</v>
      </c>
      <c r="CE2207" s="46" t="s">
        <v>134</v>
      </c>
      <c r="CF2207" s="38">
        <f t="shared" ref="CF2207" si="53145">lunchAdjust(CE2202:CF2206)</f>
        <v>0</v>
      </c>
      <c r="CG2207" s="48" t="s">
        <v>0</v>
      </c>
      <c r="CH2207" s="39">
        <f t="shared" ref="CH2207" si="53146">SUMPRODUCT(CG2202:CG2206*CH2202:CH2206)</f>
        <v>0</v>
      </c>
    </row>
    <row r="2208" spans="1:86" ht="15.75" thickBot="1" x14ac:dyDescent="0.3">
      <c r="A2208" s="58" t="s">
        <v>121</v>
      </c>
      <c r="B2208" s="59">
        <f t="shared" ref="B2208" ca="1" si="53147">roleHours(G2202:CH2208, "OUT")</f>
        <v>0</v>
      </c>
      <c r="C2208" s="54" t="s">
        <v>137</v>
      </c>
      <c r="D2208" s="22">
        <f t="shared" ref="D2208" ca="1" si="53148">roleHours(G2202:CH2208, "PTO")</f>
        <v>0</v>
      </c>
      <c r="E2208" s="23">
        <f t="shared" ref="E2208" ca="1" si="53149">E2207-B2203</f>
        <v>47.2</v>
      </c>
      <c r="F2208" s="52"/>
      <c r="G2208" s="47" t="s">
        <v>39</v>
      </c>
      <c r="H2208" s="40">
        <f t="shared" si="51769"/>
        <v>0</v>
      </c>
      <c r="I2208" s="49" t="s">
        <v>135</v>
      </c>
      <c r="J2208" s="41">
        <f t="shared" ref="J2208" si="53150">J2207*G$4</f>
        <v>0</v>
      </c>
      <c r="K2208" s="47" t="s">
        <v>39</v>
      </c>
      <c r="L2208" s="40">
        <f t="shared" ref="L2208" si="53151">SUMPRODUCT(M2202:M2206*(L2202:L2206="PTO"))+SUMPRODUCT(M2202:M2206*(L2202:L2206="HOL"))</f>
        <v>0</v>
      </c>
      <c r="M2208" s="49" t="s">
        <v>135</v>
      </c>
      <c r="N2208" s="41">
        <f t="shared" ref="N2208" si="53152">N2207*K$4</f>
        <v>0</v>
      </c>
      <c r="O2208" s="47" t="s">
        <v>39</v>
      </c>
      <c r="P2208" s="40">
        <f t="shared" ref="P2208" si="53153">SUMPRODUCT(Q2202:Q2206*(P2202:P2206="PTO"))+SUMPRODUCT(Q2202:Q2206*(P2202:P2206="HOL"))</f>
        <v>0</v>
      </c>
      <c r="Q2208" s="49" t="s">
        <v>135</v>
      </c>
      <c r="R2208" s="41">
        <f t="shared" ref="R2208" si="53154">R2207*O$4</f>
        <v>0</v>
      </c>
      <c r="S2208" s="47" t="s">
        <v>39</v>
      </c>
      <c r="T2208" s="40">
        <f t="shared" ref="T2208" si="53155">SUMPRODUCT(U2202:U2206*(T2202:T2206="PTO"))+SUMPRODUCT(U2202:U2206*(T2202:T2206="HOL"))</f>
        <v>0</v>
      </c>
      <c r="U2208" s="49" t="s">
        <v>135</v>
      </c>
      <c r="V2208" s="41">
        <f t="shared" ref="V2208" si="53156">V2207*S$4</f>
        <v>0</v>
      </c>
      <c r="W2208" s="47" t="s">
        <v>39</v>
      </c>
      <c r="X2208" s="40">
        <f t="shared" ref="X2208" si="53157">SUMPRODUCT(Y2202:Y2206*(X2202:X2206="PTO"))+SUMPRODUCT(Y2202:Y2206*(X2202:X2206="HOL"))</f>
        <v>0</v>
      </c>
      <c r="Y2208" s="49" t="s">
        <v>135</v>
      </c>
      <c r="Z2208" s="41">
        <f t="shared" ref="Z2208" si="53158">Z2207*W$4</f>
        <v>0</v>
      </c>
      <c r="AA2208" s="47" t="s">
        <v>39</v>
      </c>
      <c r="AB2208" s="40">
        <f t="shared" ref="AB2208" si="53159">SUMPRODUCT(AC2202:AC2206*(AB2202:AB2206="PTO"))+SUMPRODUCT(AC2202:AC2206*(AB2202:AB2206="HOL"))</f>
        <v>0</v>
      </c>
      <c r="AC2208" s="49" t="s">
        <v>135</v>
      </c>
      <c r="AD2208" s="41">
        <f t="shared" ref="AD2208" si="53160">AD2207*AA$4</f>
        <v>0</v>
      </c>
      <c r="AE2208" s="47" t="s">
        <v>39</v>
      </c>
      <c r="AF2208" s="40">
        <f t="shared" ref="AF2208" si="53161">SUMPRODUCT(AG2202:AG2206*(AF2202:AF2206="PTO"))+SUMPRODUCT(AG2202:AG2206*(AF2202:AF2206="HOL"))</f>
        <v>0</v>
      </c>
      <c r="AG2208" s="49" t="s">
        <v>135</v>
      </c>
      <c r="AH2208" s="41">
        <f t="shared" ref="AH2208" si="53162">AH2207*AE$4</f>
        <v>0</v>
      </c>
      <c r="AI2208" s="47" t="s">
        <v>39</v>
      </c>
      <c r="AJ2208" s="40">
        <f t="shared" ref="AJ2208" si="53163">SUMPRODUCT(AK2202:AK2206*(AJ2202:AJ2206="PTO"))+SUMPRODUCT(AK2202:AK2206*(AJ2202:AJ2206="HOL"))</f>
        <v>0</v>
      </c>
      <c r="AK2208" s="49" t="s">
        <v>135</v>
      </c>
      <c r="AL2208" s="41">
        <f>AL2207*AI$4</f>
        <v>0</v>
      </c>
      <c r="AM2208" s="47" t="s">
        <v>39</v>
      </c>
      <c r="AN2208" s="40">
        <f t="shared" ref="AN2208" si="53164">SUMPRODUCT(AO2202:AO2206*(AN2202:AN2206="PTO"))+SUMPRODUCT(AO2202:AO2206*(AN2202:AN2206="HOL"))</f>
        <v>0</v>
      </c>
      <c r="AO2208" s="49" t="s">
        <v>135</v>
      </c>
      <c r="AP2208" s="41">
        <f t="shared" ref="AP2208" si="53165">AP2207*AM$4</f>
        <v>0</v>
      </c>
      <c r="AQ2208" s="47" t="s">
        <v>39</v>
      </c>
      <c r="AR2208" s="40">
        <f t="shared" ref="AR2208" si="53166">SUMPRODUCT(AS2202:AS2206*(AR2202:AR2206="PTO"))+SUMPRODUCT(AS2202:AS2206*(AR2202:AR2206="HOL"))</f>
        <v>0</v>
      </c>
      <c r="AS2208" s="49" t="s">
        <v>135</v>
      </c>
      <c r="AT2208" s="41">
        <f t="shared" ref="AT2208" si="53167">AT2207*AQ$4</f>
        <v>0</v>
      </c>
      <c r="AU2208" s="47" t="s">
        <v>39</v>
      </c>
      <c r="AV2208" s="40">
        <f t="shared" ref="AV2208" si="53168">SUMPRODUCT(AW2202:AW2206*(AV2202:AV2206="PTO"))+SUMPRODUCT(AW2202:AW2206*(AV2202:AV2206="HOL"))</f>
        <v>0</v>
      </c>
      <c r="AW2208" s="49" t="s">
        <v>135</v>
      </c>
      <c r="AX2208" s="41">
        <f>AX2207*AU$4</f>
        <v>0</v>
      </c>
      <c r="AY2208" s="47" t="s">
        <v>39</v>
      </c>
      <c r="AZ2208" s="40">
        <f t="shared" ref="AZ2208" si="53169">SUMPRODUCT(BA2202:BA2206*(AZ2202:AZ2206="PTO"))+SUMPRODUCT(BA2202:BA2206*(AZ2202:AZ2206="HOL"))</f>
        <v>0</v>
      </c>
      <c r="BA2208" s="49" t="s">
        <v>135</v>
      </c>
      <c r="BB2208" s="41">
        <f>BB2207*AY$4</f>
        <v>0</v>
      </c>
      <c r="BC2208" s="47" t="s">
        <v>39</v>
      </c>
      <c r="BD2208" s="40">
        <f t="shared" ref="BD2208" si="53170">SUMPRODUCT(BE2202:BE2206*(BD2202:BD2206="PTO"))+SUMPRODUCT(BE2202:BE2206*(BD2202:BD2206="HOL"))</f>
        <v>0</v>
      </c>
      <c r="BE2208" s="49" t="s">
        <v>135</v>
      </c>
      <c r="BF2208" s="41">
        <f>BF2207*BC$4</f>
        <v>0</v>
      </c>
      <c r="BG2208" s="47" t="s">
        <v>39</v>
      </c>
      <c r="BH2208" s="40">
        <f t="shared" ref="BH2208" si="53171">SUMPRODUCT(BI2202:BI2206*(BH2202:BH2206="PTO"))+SUMPRODUCT(BI2202:BI2206*(BH2202:BH2206="HOL"))</f>
        <v>0</v>
      </c>
      <c r="BI2208" s="49" t="s">
        <v>135</v>
      </c>
      <c r="BJ2208" s="41">
        <f>BJ2207*BG$4</f>
        <v>0</v>
      </c>
      <c r="BK2208" s="47" t="s">
        <v>39</v>
      </c>
      <c r="BL2208" s="40">
        <f t="shared" ref="BL2208" si="53172">SUMPRODUCT(BM2202:BM2206*(BL2202:BL2206="PTO"))+SUMPRODUCT(BM2202:BM2206*(BL2202:BL2206="HOL"))</f>
        <v>0</v>
      </c>
      <c r="BM2208" s="49" t="s">
        <v>135</v>
      </c>
      <c r="BN2208" s="41">
        <f>BN2207*BK$4</f>
        <v>0</v>
      </c>
      <c r="BO2208" s="47" t="s">
        <v>39</v>
      </c>
      <c r="BP2208" s="40">
        <f t="shared" ref="BP2208" si="53173">SUMPRODUCT(BQ2202:BQ2206*(BP2202:BP2206="PTO"))+SUMPRODUCT(BQ2202:BQ2206*(BP2202:BP2206="HOL"))</f>
        <v>0</v>
      </c>
      <c r="BQ2208" s="49" t="s">
        <v>135</v>
      </c>
      <c r="BR2208" s="41">
        <f t="shared" ref="BR2208" si="53174">BR2207*BO$4</f>
        <v>8</v>
      </c>
      <c r="BS2208" s="47" t="s">
        <v>39</v>
      </c>
      <c r="BT2208" s="40">
        <f t="shared" ref="BT2208" si="53175">SUMPRODUCT(BU2202:BU2206*(BT2202:BT2206="PTO"))+SUMPRODUCT(BU2202:BU2206*(BT2202:BT2206="HOL"))</f>
        <v>0</v>
      </c>
      <c r="BU2208" s="49" t="s">
        <v>135</v>
      </c>
      <c r="BV2208" s="41">
        <f t="shared" ref="BV2208" si="53176">BV2207*BS$4</f>
        <v>8</v>
      </c>
      <c r="BW2208" s="47" t="s">
        <v>39</v>
      </c>
      <c r="BX2208" s="40">
        <f t="shared" ref="BX2208" si="53177">SUMPRODUCT(BY2202:BY2206*(BX2202:BX2206="PTO"))+SUMPRODUCT(BY2202:BY2206*(BX2202:BX2206="HOL"))</f>
        <v>0</v>
      </c>
      <c r="BY2208" s="49" t="s">
        <v>135</v>
      </c>
      <c r="BZ2208" s="41">
        <f t="shared" ref="BZ2208" si="53178">BZ2207*BW$4</f>
        <v>0</v>
      </c>
      <c r="CA2208" s="47" t="s">
        <v>39</v>
      </c>
      <c r="CB2208" s="40">
        <f t="shared" ref="CB2208" si="53179">SUMPRODUCT(CC2202:CC2206*(CB2202:CB2206="PTO"))+SUMPRODUCT(CC2202:CC2206*(CB2202:CB2206="HOL"))</f>
        <v>0</v>
      </c>
      <c r="CC2208" s="49" t="s">
        <v>135</v>
      </c>
      <c r="CD2208" s="41">
        <f t="shared" ref="CD2208" si="53180">CD2207*CA$4</f>
        <v>0</v>
      </c>
      <c r="CE2208" s="47" t="s">
        <v>39</v>
      </c>
      <c r="CF2208" s="40">
        <f t="shared" ref="CF2208" si="53181">SUMPRODUCT(CG2202:CG2206*(CF2202:CF2206="PTO"))+SUMPRODUCT(CG2202:CG2206*(CF2202:CF2206="HOL"))</f>
        <v>0</v>
      </c>
      <c r="CG2208" s="49" t="s">
        <v>135</v>
      </c>
      <c r="CH2208" s="41">
        <f t="shared" ref="CH2208" si="53182">CH2207*CE$4</f>
        <v>0</v>
      </c>
    </row>
    <row r="2209" spans="1:86" x14ac:dyDescent="0.25">
      <c r="A2209" s="70" t="s">
        <v>133</v>
      </c>
      <c r="B2209" s="71">
        <f t="shared" ref="B2209" ca="1" si="53183">D2209-B2210</f>
        <v>0</v>
      </c>
      <c r="C2209" s="72" t="s">
        <v>122</v>
      </c>
      <c r="D2209" s="71">
        <f>IFERROR(INDEX(Holidays[FTE], MATCH(Entry!E2209, Holidays[Date], 0)), 1)*8*INDEX(FTEguide[[1]:[12]], MATCH(Entry!E2210, FTEguide[Weekday], 0), IF(Entry!E2212&gt;0, Entry!E2212, MONTH(Entry!E2209)))</f>
        <v>0</v>
      </c>
      <c r="E2209" s="60">
        <f t="shared" si="53011"/>
        <v>44143</v>
      </c>
      <c r="F2209" s="50" t="s">
        <v>128</v>
      </c>
      <c r="G2209" s="34"/>
      <c r="H2209" s="35"/>
      <c r="I2209" s="42">
        <f t="shared" ref="I2209" si="53184">parseTime(G2209)-(H2214=INT(RIGHT($F2209, 1)))</f>
        <v>0</v>
      </c>
      <c r="J2209" s="43">
        <f t="shared" ref="J2209:J2213" si="53185">isClocked(H2209)</f>
        <v>0</v>
      </c>
      <c r="K2209" s="34"/>
      <c r="L2209" s="35"/>
      <c r="M2209" s="42">
        <f t="shared" ref="M2209" si="53186">parseTime(K2209)-(L2214=INT(RIGHT($F2209, 1)))</f>
        <v>0</v>
      </c>
      <c r="N2209" s="43">
        <f t="shared" ref="N2209:N2213" si="53187">isClocked(L2209)</f>
        <v>0</v>
      </c>
      <c r="O2209" s="34"/>
      <c r="P2209" s="35"/>
      <c r="Q2209" s="42">
        <f t="shared" ref="Q2209" si="53188">parseTime(O2209)-(P2214=INT(RIGHT($F2209, 1)))</f>
        <v>0</v>
      </c>
      <c r="R2209" s="43">
        <f t="shared" ref="R2209:R2213" si="53189">isClocked(P2209)</f>
        <v>0</v>
      </c>
      <c r="S2209" s="34"/>
      <c r="T2209" s="35"/>
      <c r="U2209" s="42">
        <f t="shared" ref="U2209" si="53190">parseTime(S2209)-(T2214=INT(RIGHT($F2209, 1)))</f>
        <v>0</v>
      </c>
      <c r="V2209" s="43">
        <f t="shared" ref="V2209:V2213" si="53191">isClocked(T2209)</f>
        <v>0</v>
      </c>
      <c r="W2209" s="34"/>
      <c r="X2209" s="35"/>
      <c r="Y2209" s="42">
        <f t="shared" ref="Y2209" si="53192">parseTime(W2209)-(X2214=INT(RIGHT($F2209, 1)))</f>
        <v>0</v>
      </c>
      <c r="Z2209" s="43">
        <f t="shared" ref="Z2209:Z2213" si="53193">isClocked(X2209)</f>
        <v>0</v>
      </c>
      <c r="AA2209" s="34"/>
      <c r="AB2209" s="35"/>
      <c r="AC2209" s="42">
        <f t="shared" ref="AC2209" si="53194">parseTime(AA2209)-(AB2214=INT(RIGHT($F2209, 1)))</f>
        <v>0</v>
      </c>
      <c r="AD2209" s="43">
        <f t="shared" ref="AD2209:AD2213" si="53195">isClocked(AB2209)</f>
        <v>0</v>
      </c>
      <c r="AE2209" s="34"/>
      <c r="AF2209" s="35"/>
      <c r="AG2209" s="42">
        <f t="shared" ref="AG2209" si="53196">parseTime(AE2209)-(AF2214=INT(RIGHT($F2209, 1)))</f>
        <v>0</v>
      </c>
      <c r="AH2209" s="43">
        <f t="shared" ref="AH2209:AH2213" si="53197">isClocked(AF2209)</f>
        <v>0</v>
      </c>
      <c r="AI2209" s="34"/>
      <c r="AJ2209" s="35"/>
      <c r="AK2209" s="42">
        <f>parseTime(AI2209)-(AJ2214=INT(RIGHT($F2209, 1)))</f>
        <v>0</v>
      </c>
      <c r="AL2209" s="43">
        <f t="shared" ref="AL2209:AL2213" si="53198">isClocked(AJ2209)</f>
        <v>0</v>
      </c>
      <c r="AM2209" s="34"/>
      <c r="AN2209" s="35"/>
      <c r="AO2209" s="42">
        <f t="shared" ref="AO2209" si="53199">parseTime(AM2209)-(AN2214=INT(RIGHT($F2209, 1)))</f>
        <v>0</v>
      </c>
      <c r="AP2209" s="43">
        <f t="shared" ref="AP2209:AP2213" si="53200">isClocked(AN2209)</f>
        <v>0</v>
      </c>
      <c r="AQ2209" s="34"/>
      <c r="AR2209" s="35"/>
      <c r="AS2209" s="42">
        <f t="shared" ref="AS2209" si="53201">parseTime(AQ2209)-(AR2214=INT(RIGHT($F2209, 1)))</f>
        <v>0</v>
      </c>
      <c r="AT2209" s="43">
        <f t="shared" ref="AT2209:AT2213" si="53202">isClocked(AR2209)</f>
        <v>0</v>
      </c>
      <c r="AU2209" s="34"/>
      <c r="AV2209" s="35"/>
      <c r="AW2209" s="42">
        <f>parseTime(AU2209)-(AV2214=INT(RIGHT($F2209, 1)))</f>
        <v>0</v>
      </c>
      <c r="AX2209" s="43">
        <f t="shared" ref="AX2209:AX2213" si="53203">isClocked(AV2209)</f>
        <v>0</v>
      </c>
      <c r="AY2209" s="34"/>
      <c r="AZ2209" s="35"/>
      <c r="BA2209" s="42">
        <f>parseTime(AY2209)-(AZ2214=INT(RIGHT($F2209, 1)))</f>
        <v>0</v>
      </c>
      <c r="BB2209" s="43">
        <f t="shared" ref="BB2209:BB2213" si="53204">isClocked(AZ2209)</f>
        <v>0</v>
      </c>
      <c r="BC2209" s="34"/>
      <c r="BD2209" s="35"/>
      <c r="BE2209" s="42">
        <f>parseTime(BC2209)-(BD2214=INT(RIGHT($F2209, 1)))</f>
        <v>0</v>
      </c>
      <c r="BF2209" s="43">
        <f t="shared" ref="BF2209:BF2213" si="53205">isClocked(BD2209)</f>
        <v>0</v>
      </c>
      <c r="BG2209" s="34"/>
      <c r="BH2209" s="35"/>
      <c r="BI2209" s="42">
        <f>parseTime(BG2209)-(BH2214=INT(RIGHT($F2209, 1)))</f>
        <v>0</v>
      </c>
      <c r="BJ2209" s="43">
        <f t="shared" ref="BJ2209:BJ2213" si="53206">isClocked(BH2209)</f>
        <v>0</v>
      </c>
      <c r="BK2209" s="34"/>
      <c r="BL2209" s="35"/>
      <c r="BM2209" s="42">
        <f>parseTime(BK2209)-(BL2214=INT(RIGHT($F2209, 1)))</f>
        <v>0</v>
      </c>
      <c r="BN2209" s="43">
        <f t="shared" ref="BN2209:BN2213" si="53207">isClocked(BL2209)</f>
        <v>0</v>
      </c>
      <c r="BO2209" s="34"/>
      <c r="BP2209" s="35"/>
      <c r="BQ2209" s="42">
        <f t="shared" ref="BQ2209" si="53208">parseTime(BO2209)-(BP2214=INT(RIGHT($F2209, 1)))</f>
        <v>0</v>
      </c>
      <c r="BR2209" s="43">
        <f t="shared" ref="BR2209:BR2213" si="53209">isClocked(BP2209)</f>
        <v>0</v>
      </c>
      <c r="BS2209" s="34"/>
      <c r="BT2209" s="35"/>
      <c r="BU2209" s="42">
        <f t="shared" ref="BU2209" si="53210">parseTime(BS2209)-(BT2214=INT(RIGHT($F2209, 1)))</f>
        <v>0</v>
      </c>
      <c r="BV2209" s="43">
        <f t="shared" ref="BV2209:BV2213" si="53211">isClocked(BT2209)</f>
        <v>0</v>
      </c>
      <c r="BW2209" s="34"/>
      <c r="BX2209" s="35"/>
      <c r="BY2209" s="42">
        <f t="shared" ref="BY2209" si="53212">parseTime(BW2209)-(BX2214=INT(RIGHT($F2209, 1)))</f>
        <v>0</v>
      </c>
      <c r="BZ2209" s="43">
        <f t="shared" ref="BZ2209:BZ2213" si="53213">isClocked(BX2209)</f>
        <v>0</v>
      </c>
      <c r="CA2209" s="34"/>
      <c r="CB2209" s="35"/>
      <c r="CC2209" s="42">
        <f t="shared" ref="CC2209" si="53214">parseTime(CA2209)-(CB2214=INT(RIGHT($F2209, 1)))</f>
        <v>0</v>
      </c>
      <c r="CD2209" s="43">
        <f t="shared" ref="CD2209:CD2213" si="53215">isClocked(CB2209)</f>
        <v>0</v>
      </c>
      <c r="CE2209" s="34"/>
      <c r="CF2209" s="35"/>
      <c r="CG2209" s="42">
        <f t="shared" ref="CG2209" si="53216">parseTime(CE2209)-(CF2214=INT(RIGHT($F2209, 1)))</f>
        <v>0</v>
      </c>
      <c r="CH2209" s="43">
        <f t="shared" ref="CH2209:CH2213" si="53217">isClocked(CF2209)</f>
        <v>0</v>
      </c>
    </row>
    <row r="2210" spans="1:86" x14ac:dyDescent="0.25">
      <c r="A2210" s="56" t="s">
        <v>0</v>
      </c>
      <c r="B2210" s="57">
        <f t="shared" ca="1" si="52527"/>
        <v>0</v>
      </c>
      <c r="C2210" s="14" t="s">
        <v>252</v>
      </c>
      <c r="D2210" s="14">
        <f t="shared" si="52010"/>
        <v>53.7</v>
      </c>
      <c r="E2210" s="55" t="str">
        <f t="shared" si="52528"/>
        <v>Sunday</v>
      </c>
      <c r="F2210" s="51" t="s">
        <v>129</v>
      </c>
      <c r="G2210" s="36"/>
      <c r="H2210" s="37"/>
      <c r="I2210" s="44">
        <f t="shared" ref="I2210" si="53218">parseTime(G2210)-(H2214=INT(RIGHT($F2210, 1)))</f>
        <v>0</v>
      </c>
      <c r="J2210" s="45">
        <f t="shared" si="53185"/>
        <v>0</v>
      </c>
      <c r="K2210" s="36"/>
      <c r="L2210" s="37"/>
      <c r="M2210" s="44">
        <f t="shared" ref="M2210" si="53219">parseTime(K2210)-(L2214=INT(RIGHT($F2210, 1)))</f>
        <v>0</v>
      </c>
      <c r="N2210" s="45">
        <f t="shared" si="53187"/>
        <v>0</v>
      </c>
      <c r="O2210" s="36"/>
      <c r="P2210" s="37"/>
      <c r="Q2210" s="44">
        <f t="shared" ref="Q2210" si="53220">parseTime(O2210)-(P2214=INT(RIGHT($F2210, 1)))</f>
        <v>0</v>
      </c>
      <c r="R2210" s="45">
        <f t="shared" si="53189"/>
        <v>0</v>
      </c>
      <c r="S2210" s="36"/>
      <c r="T2210" s="37"/>
      <c r="U2210" s="44">
        <f t="shared" ref="U2210" si="53221">parseTime(S2210)-(T2214=INT(RIGHT($F2210, 1)))</f>
        <v>0</v>
      </c>
      <c r="V2210" s="45">
        <f t="shared" si="53191"/>
        <v>0</v>
      </c>
      <c r="W2210" s="36"/>
      <c r="X2210" s="37"/>
      <c r="Y2210" s="44">
        <f t="shared" ref="Y2210" si="53222">parseTime(W2210)-(X2214=INT(RIGHT($F2210, 1)))</f>
        <v>0</v>
      </c>
      <c r="Z2210" s="45">
        <f t="shared" si="53193"/>
        <v>0</v>
      </c>
      <c r="AA2210" s="36"/>
      <c r="AB2210" s="37"/>
      <c r="AC2210" s="44">
        <f t="shared" ref="AC2210" si="53223">parseTime(AA2210)-(AB2214=INT(RIGHT($F2210, 1)))</f>
        <v>0</v>
      </c>
      <c r="AD2210" s="45">
        <f t="shared" si="53195"/>
        <v>0</v>
      </c>
      <c r="AE2210" s="36"/>
      <c r="AF2210" s="37"/>
      <c r="AG2210" s="44">
        <f t="shared" ref="AG2210" si="53224">parseTime(AE2210)-(AF2214=INT(RIGHT($F2210, 1)))</f>
        <v>0</v>
      </c>
      <c r="AH2210" s="45">
        <f t="shared" si="53197"/>
        <v>0</v>
      </c>
      <c r="AI2210" s="36"/>
      <c r="AJ2210" s="37"/>
      <c r="AK2210" s="44">
        <f>parseTime(AI2210)-(AJ2214=INT(RIGHT($F2210, 1)))</f>
        <v>0</v>
      </c>
      <c r="AL2210" s="45">
        <f t="shared" si="53198"/>
        <v>0</v>
      </c>
      <c r="AM2210" s="36"/>
      <c r="AN2210" s="37"/>
      <c r="AO2210" s="44">
        <f t="shared" ref="AO2210" si="53225">parseTime(AM2210)-(AN2214=INT(RIGHT($F2210, 1)))</f>
        <v>0</v>
      </c>
      <c r="AP2210" s="45">
        <f t="shared" si="53200"/>
        <v>0</v>
      </c>
      <c r="AQ2210" s="36"/>
      <c r="AR2210" s="37"/>
      <c r="AS2210" s="44">
        <f t="shared" ref="AS2210" si="53226">parseTime(AQ2210)-(AR2214=INT(RIGHT($F2210, 1)))</f>
        <v>0</v>
      </c>
      <c r="AT2210" s="45">
        <f t="shared" si="53202"/>
        <v>0</v>
      </c>
      <c r="AU2210" s="36"/>
      <c r="AV2210" s="37"/>
      <c r="AW2210" s="44">
        <f>parseTime(AU2210)-(AV2214=INT(RIGHT($F2210, 1)))</f>
        <v>0</v>
      </c>
      <c r="AX2210" s="45">
        <f t="shared" si="53203"/>
        <v>0</v>
      </c>
      <c r="AY2210" s="36"/>
      <c r="AZ2210" s="37"/>
      <c r="BA2210" s="44">
        <f>parseTime(AY2210)-(AZ2214=INT(RIGHT($F2210, 1)))</f>
        <v>0</v>
      </c>
      <c r="BB2210" s="45">
        <f t="shared" si="53204"/>
        <v>0</v>
      </c>
      <c r="BC2210" s="36"/>
      <c r="BD2210" s="37"/>
      <c r="BE2210" s="44">
        <f>parseTime(BC2210)-(BD2214=INT(RIGHT($F2210, 1)))</f>
        <v>0</v>
      </c>
      <c r="BF2210" s="45">
        <f t="shared" si="53205"/>
        <v>0</v>
      </c>
      <c r="BG2210" s="36"/>
      <c r="BH2210" s="37"/>
      <c r="BI2210" s="44">
        <f>parseTime(BG2210)-(BH2214=INT(RIGHT($F2210, 1)))</f>
        <v>0</v>
      </c>
      <c r="BJ2210" s="45">
        <f t="shared" si="53206"/>
        <v>0</v>
      </c>
      <c r="BK2210" s="36"/>
      <c r="BL2210" s="37"/>
      <c r="BM2210" s="44">
        <f>parseTime(BK2210)-(BL2214=INT(RIGHT($F2210, 1)))</f>
        <v>0</v>
      </c>
      <c r="BN2210" s="45">
        <f t="shared" si="53207"/>
        <v>0</v>
      </c>
      <c r="BO2210" s="36"/>
      <c r="BP2210" s="37"/>
      <c r="BQ2210" s="44">
        <f t="shared" ref="BQ2210" si="53227">parseTime(BO2210)-(BP2214=INT(RIGHT($F2210, 1)))</f>
        <v>0</v>
      </c>
      <c r="BR2210" s="45">
        <f t="shared" si="53209"/>
        <v>0</v>
      </c>
      <c r="BS2210" s="36"/>
      <c r="BT2210" s="37"/>
      <c r="BU2210" s="44">
        <f t="shared" ref="BU2210" si="53228">parseTime(BS2210)-(BT2214=INT(RIGHT($F2210, 1)))</f>
        <v>0</v>
      </c>
      <c r="BV2210" s="45">
        <f t="shared" si="53211"/>
        <v>0</v>
      </c>
      <c r="BW2210" s="36"/>
      <c r="BX2210" s="37"/>
      <c r="BY2210" s="44">
        <f t="shared" ref="BY2210" si="53229">parseTime(BW2210)-(BX2214=INT(RIGHT($F2210, 1)))</f>
        <v>0</v>
      </c>
      <c r="BZ2210" s="45">
        <f t="shared" si="53213"/>
        <v>0</v>
      </c>
      <c r="CA2210" s="36"/>
      <c r="CB2210" s="37"/>
      <c r="CC2210" s="44">
        <f t="shared" ref="CC2210" si="53230">parseTime(CA2210)-(CB2214=INT(RIGHT($F2210, 1)))</f>
        <v>0</v>
      </c>
      <c r="CD2210" s="45">
        <f t="shared" si="53215"/>
        <v>0</v>
      </c>
      <c r="CE2210" s="36"/>
      <c r="CF2210" s="37"/>
      <c r="CG2210" s="44">
        <f t="shared" ref="CG2210" si="53231">parseTime(CE2210)-(CF2214=INT(RIGHT($F2210, 1)))</f>
        <v>0</v>
      </c>
      <c r="CH2210" s="45">
        <f t="shared" si="53217"/>
        <v>0</v>
      </c>
    </row>
    <row r="2211" spans="1:86" x14ac:dyDescent="0.25">
      <c r="A2211" s="56" t="s">
        <v>117</v>
      </c>
      <c r="B2211" s="57">
        <f t="shared" ref="B2211" ca="1" si="53232">roleHours(G2209:CH2215, "MFD")</f>
        <v>0</v>
      </c>
      <c r="C2211" s="14">
        <f t="shared" ref="C2211:C2214" ca="1" si="53233">B2211/8</f>
        <v>0</v>
      </c>
      <c r="D2211" s="14">
        <f t="shared" ref="D2211" ca="1" si="53234">B2210-D2210</f>
        <v>-53.7</v>
      </c>
      <c r="E2211" s="20" t="s">
        <v>127</v>
      </c>
      <c r="F2211" s="51" t="s">
        <v>130</v>
      </c>
      <c r="G2211" s="36"/>
      <c r="H2211" s="37"/>
      <c r="I2211" s="44">
        <f t="shared" ref="I2211" si="53235">parseTime(G2211)-(H2214=INT(RIGHT($F2211, 1)))</f>
        <v>0</v>
      </c>
      <c r="J2211" s="45">
        <f t="shared" si="53185"/>
        <v>0</v>
      </c>
      <c r="K2211" s="36"/>
      <c r="L2211" s="37"/>
      <c r="M2211" s="44">
        <f t="shared" ref="M2211" si="53236">parseTime(K2211)-(L2214=INT(RIGHT($F2211, 1)))</f>
        <v>0</v>
      </c>
      <c r="N2211" s="45">
        <f t="shared" si="53187"/>
        <v>0</v>
      </c>
      <c r="O2211" s="36"/>
      <c r="P2211" s="37"/>
      <c r="Q2211" s="44">
        <f t="shared" ref="Q2211" si="53237">parseTime(O2211)-(P2214=INT(RIGHT($F2211, 1)))</f>
        <v>0</v>
      </c>
      <c r="R2211" s="45">
        <f t="shared" si="53189"/>
        <v>0</v>
      </c>
      <c r="S2211" s="36"/>
      <c r="T2211" s="37"/>
      <c r="U2211" s="44">
        <f t="shared" ref="U2211" si="53238">parseTime(S2211)-(T2214=INT(RIGHT($F2211, 1)))</f>
        <v>0</v>
      </c>
      <c r="V2211" s="45">
        <f t="shared" si="53191"/>
        <v>0</v>
      </c>
      <c r="W2211" s="36"/>
      <c r="X2211" s="37"/>
      <c r="Y2211" s="44">
        <f t="shared" ref="Y2211" si="53239">parseTime(W2211)-(X2214=INT(RIGHT($F2211, 1)))</f>
        <v>0</v>
      </c>
      <c r="Z2211" s="45">
        <f t="shared" si="53193"/>
        <v>0</v>
      </c>
      <c r="AA2211" s="36"/>
      <c r="AB2211" s="37"/>
      <c r="AC2211" s="44">
        <f t="shared" ref="AC2211" si="53240">parseTime(AA2211)-(AB2214=INT(RIGHT($F2211, 1)))</f>
        <v>0</v>
      </c>
      <c r="AD2211" s="45">
        <f t="shared" si="53195"/>
        <v>0</v>
      </c>
      <c r="AE2211" s="36"/>
      <c r="AF2211" s="37"/>
      <c r="AG2211" s="44">
        <f t="shared" ref="AG2211" si="53241">parseTime(AE2211)-(AF2214=INT(RIGHT($F2211, 1)))</f>
        <v>0</v>
      </c>
      <c r="AH2211" s="45">
        <f t="shared" si="53197"/>
        <v>0</v>
      </c>
      <c r="AI2211" s="36"/>
      <c r="AJ2211" s="37"/>
      <c r="AK2211" s="44">
        <f>parseTime(AI2211)-(AJ2214=INT(RIGHT($F2211, 1)))</f>
        <v>0</v>
      </c>
      <c r="AL2211" s="45">
        <f t="shared" si="53198"/>
        <v>0</v>
      </c>
      <c r="AM2211" s="36"/>
      <c r="AN2211" s="37"/>
      <c r="AO2211" s="44">
        <f t="shared" ref="AO2211" si="53242">parseTime(AM2211)-(AN2214=INT(RIGHT($F2211, 1)))</f>
        <v>0</v>
      </c>
      <c r="AP2211" s="45">
        <f t="shared" si="53200"/>
        <v>0</v>
      </c>
      <c r="AQ2211" s="36"/>
      <c r="AR2211" s="37"/>
      <c r="AS2211" s="44">
        <f t="shared" ref="AS2211" si="53243">parseTime(AQ2211)-(AR2214=INT(RIGHT($F2211, 1)))</f>
        <v>0</v>
      </c>
      <c r="AT2211" s="45">
        <f t="shared" si="53202"/>
        <v>0</v>
      </c>
      <c r="AU2211" s="36"/>
      <c r="AV2211" s="37"/>
      <c r="AW2211" s="44">
        <f>parseTime(AU2211)-(AV2214=INT(RIGHT($F2211, 1)))</f>
        <v>0</v>
      </c>
      <c r="AX2211" s="45">
        <f t="shared" si="53203"/>
        <v>0</v>
      </c>
      <c r="AY2211" s="36"/>
      <c r="AZ2211" s="37"/>
      <c r="BA2211" s="44">
        <f>parseTime(AY2211)-(AZ2214=INT(RIGHT($F2211, 1)))</f>
        <v>0</v>
      </c>
      <c r="BB2211" s="45">
        <f t="shared" si="53204"/>
        <v>0</v>
      </c>
      <c r="BC2211" s="36"/>
      <c r="BD2211" s="37"/>
      <c r="BE2211" s="44">
        <f>parseTime(BC2211)-(BD2214=INT(RIGHT($F2211, 1)))</f>
        <v>0</v>
      </c>
      <c r="BF2211" s="45">
        <f t="shared" si="53205"/>
        <v>0</v>
      </c>
      <c r="BG2211" s="36"/>
      <c r="BH2211" s="37"/>
      <c r="BI2211" s="44">
        <f>parseTime(BG2211)-(BH2214=INT(RIGHT($F2211, 1)))</f>
        <v>0</v>
      </c>
      <c r="BJ2211" s="45">
        <f t="shared" si="53206"/>
        <v>0</v>
      </c>
      <c r="BK2211" s="36"/>
      <c r="BL2211" s="37"/>
      <c r="BM2211" s="44">
        <f>parseTime(BK2211)-(BL2214=INT(RIGHT($F2211, 1)))</f>
        <v>0</v>
      </c>
      <c r="BN2211" s="45">
        <f t="shared" si="53207"/>
        <v>0</v>
      </c>
      <c r="BO2211" s="36"/>
      <c r="BP2211" s="37"/>
      <c r="BQ2211" s="44">
        <f t="shared" ref="BQ2211" si="53244">parseTime(BO2211)-(BP2214=INT(RIGHT($F2211, 1)))</f>
        <v>0</v>
      </c>
      <c r="BR2211" s="45">
        <f t="shared" si="53209"/>
        <v>0</v>
      </c>
      <c r="BS2211" s="36"/>
      <c r="BT2211" s="37"/>
      <c r="BU2211" s="44">
        <f t="shared" ref="BU2211" si="53245">parseTime(BS2211)-(BT2214=INT(RIGHT($F2211, 1)))</f>
        <v>0</v>
      </c>
      <c r="BV2211" s="45">
        <f t="shared" si="53211"/>
        <v>0</v>
      </c>
      <c r="BW2211" s="36"/>
      <c r="BX2211" s="37"/>
      <c r="BY2211" s="44">
        <f t="shared" ref="BY2211" si="53246">parseTime(BW2211)-(BX2214=INT(RIGHT($F2211, 1)))</f>
        <v>0</v>
      </c>
      <c r="BZ2211" s="45">
        <f t="shared" si="53213"/>
        <v>0</v>
      </c>
      <c r="CA2211" s="36"/>
      <c r="CB2211" s="37"/>
      <c r="CC2211" s="44">
        <f t="shared" ref="CC2211" si="53247">parseTime(CA2211)-(CB2214=INT(RIGHT($F2211, 1)))</f>
        <v>0</v>
      </c>
      <c r="CD2211" s="45">
        <f t="shared" si="53215"/>
        <v>0</v>
      </c>
      <c r="CE2211" s="36"/>
      <c r="CF2211" s="37"/>
      <c r="CG2211" s="44">
        <f t="shared" ref="CG2211" si="53248">parseTime(CE2211)-(CF2214=INT(RIGHT($F2211, 1)))</f>
        <v>0</v>
      </c>
      <c r="CH2211" s="45">
        <f t="shared" si="53217"/>
        <v>0</v>
      </c>
    </row>
    <row r="2212" spans="1:86" x14ac:dyDescent="0.25">
      <c r="A2212" s="56"/>
      <c r="B2212" s="57"/>
      <c r="C2212" s="14">
        <f t="shared" si="53233"/>
        <v>0</v>
      </c>
      <c r="D2212" s="14" t="s">
        <v>259</v>
      </c>
      <c r="E2212" s="20">
        <v>4.25</v>
      </c>
      <c r="F2212" s="51" t="s">
        <v>131</v>
      </c>
      <c r="G2212" s="36"/>
      <c r="H2212" s="37"/>
      <c r="I2212" s="44">
        <f t="shared" ref="I2212" si="53249">parseTime(G2212)-(H2214=INT(RIGHT($F2212, 1)))</f>
        <v>0</v>
      </c>
      <c r="J2212" s="45">
        <f t="shared" si="53185"/>
        <v>0</v>
      </c>
      <c r="K2212" s="36"/>
      <c r="L2212" s="37"/>
      <c r="M2212" s="44">
        <f t="shared" ref="M2212" si="53250">parseTime(K2212)-(L2214=INT(RIGHT($F2212, 1)))</f>
        <v>0</v>
      </c>
      <c r="N2212" s="45">
        <f t="shared" si="53187"/>
        <v>0</v>
      </c>
      <c r="O2212" s="36"/>
      <c r="P2212" s="37"/>
      <c r="Q2212" s="44">
        <f t="shared" ref="Q2212" si="53251">parseTime(O2212)-(P2214=INT(RIGHT($F2212, 1)))</f>
        <v>0</v>
      </c>
      <c r="R2212" s="45">
        <f t="shared" si="53189"/>
        <v>0</v>
      </c>
      <c r="S2212" s="36"/>
      <c r="T2212" s="37"/>
      <c r="U2212" s="44">
        <f t="shared" ref="U2212" si="53252">parseTime(S2212)-(T2214=INT(RIGHT($F2212, 1)))</f>
        <v>0</v>
      </c>
      <c r="V2212" s="45">
        <f t="shared" si="53191"/>
        <v>0</v>
      </c>
      <c r="W2212" s="36"/>
      <c r="X2212" s="37"/>
      <c r="Y2212" s="44">
        <f t="shared" ref="Y2212" si="53253">parseTime(W2212)-(X2214=INT(RIGHT($F2212, 1)))</f>
        <v>0</v>
      </c>
      <c r="Z2212" s="45">
        <f t="shared" si="53193"/>
        <v>0</v>
      </c>
      <c r="AA2212" s="36"/>
      <c r="AB2212" s="37"/>
      <c r="AC2212" s="44">
        <f t="shared" ref="AC2212" si="53254">parseTime(AA2212)-(AB2214=INT(RIGHT($F2212, 1)))</f>
        <v>0</v>
      </c>
      <c r="AD2212" s="45">
        <f t="shared" si="53195"/>
        <v>0</v>
      </c>
      <c r="AE2212" s="36"/>
      <c r="AF2212" s="37"/>
      <c r="AG2212" s="44">
        <f t="shared" ref="AG2212" si="53255">parseTime(AE2212)-(AF2214=INT(RIGHT($F2212, 1)))</f>
        <v>0</v>
      </c>
      <c r="AH2212" s="45">
        <f t="shared" si="53197"/>
        <v>0</v>
      </c>
      <c r="AI2212" s="36"/>
      <c r="AJ2212" s="37"/>
      <c r="AK2212" s="44">
        <f>parseTime(AI2212)-(AJ2214=INT(RIGHT($F2212, 1)))</f>
        <v>0</v>
      </c>
      <c r="AL2212" s="45">
        <f t="shared" si="53198"/>
        <v>0</v>
      </c>
      <c r="AM2212" s="36"/>
      <c r="AN2212" s="37"/>
      <c r="AO2212" s="44">
        <f t="shared" ref="AO2212" si="53256">parseTime(AM2212)-(AN2214=INT(RIGHT($F2212, 1)))</f>
        <v>0</v>
      </c>
      <c r="AP2212" s="45">
        <f t="shared" si="53200"/>
        <v>0</v>
      </c>
      <c r="AQ2212" s="36"/>
      <c r="AR2212" s="37"/>
      <c r="AS2212" s="44">
        <f t="shared" ref="AS2212" si="53257">parseTime(AQ2212)-(AR2214=INT(RIGHT($F2212, 1)))</f>
        <v>0</v>
      </c>
      <c r="AT2212" s="45">
        <f t="shared" si="53202"/>
        <v>0</v>
      </c>
      <c r="AU2212" s="36"/>
      <c r="AV2212" s="37"/>
      <c r="AW2212" s="44">
        <f>parseTime(AU2212)-(AV2214=INT(RIGHT($F2212, 1)))</f>
        <v>0</v>
      </c>
      <c r="AX2212" s="45">
        <f t="shared" si="53203"/>
        <v>0</v>
      </c>
      <c r="AY2212" s="36"/>
      <c r="AZ2212" s="37"/>
      <c r="BA2212" s="44">
        <f>parseTime(AY2212)-(AZ2214=INT(RIGHT($F2212, 1)))</f>
        <v>0</v>
      </c>
      <c r="BB2212" s="45">
        <f t="shared" si="53204"/>
        <v>0</v>
      </c>
      <c r="BC2212" s="36"/>
      <c r="BD2212" s="37"/>
      <c r="BE2212" s="44">
        <f>parseTime(BC2212)-(BD2214=INT(RIGHT($F2212, 1)))</f>
        <v>0</v>
      </c>
      <c r="BF2212" s="45">
        <f t="shared" si="53205"/>
        <v>0</v>
      </c>
      <c r="BG2212" s="36"/>
      <c r="BH2212" s="37"/>
      <c r="BI2212" s="44">
        <f>parseTime(BG2212)-(BH2214=INT(RIGHT($F2212, 1)))</f>
        <v>0</v>
      </c>
      <c r="BJ2212" s="45">
        <f t="shared" si="53206"/>
        <v>0</v>
      </c>
      <c r="BK2212" s="36"/>
      <c r="BL2212" s="37"/>
      <c r="BM2212" s="44">
        <f>parseTime(BK2212)-(BL2214=INT(RIGHT($F2212, 1)))</f>
        <v>0</v>
      </c>
      <c r="BN2212" s="45">
        <f t="shared" si="53207"/>
        <v>0</v>
      </c>
      <c r="BO2212" s="36"/>
      <c r="BP2212" s="37"/>
      <c r="BQ2212" s="44">
        <f t="shared" ref="BQ2212" si="53258">parseTime(BO2212)-(BP2214=INT(RIGHT($F2212, 1)))</f>
        <v>0</v>
      </c>
      <c r="BR2212" s="45">
        <f t="shared" si="53209"/>
        <v>0</v>
      </c>
      <c r="BS2212" s="36"/>
      <c r="BT2212" s="37"/>
      <c r="BU2212" s="44">
        <f t="shared" ref="BU2212" si="53259">parseTime(BS2212)-(BT2214=INT(RIGHT($F2212, 1)))</f>
        <v>0</v>
      </c>
      <c r="BV2212" s="45">
        <f t="shared" si="53211"/>
        <v>0</v>
      </c>
      <c r="BW2212" s="36"/>
      <c r="BX2212" s="37"/>
      <c r="BY2212" s="44">
        <f t="shared" ref="BY2212" si="53260">parseTime(BW2212)-(BX2214=INT(RIGHT($F2212, 1)))</f>
        <v>0</v>
      </c>
      <c r="BZ2212" s="45">
        <f t="shared" si="53213"/>
        <v>0</v>
      </c>
      <c r="CA2212" s="36"/>
      <c r="CB2212" s="37"/>
      <c r="CC2212" s="44">
        <f t="shared" ref="CC2212" si="53261">parseTime(CA2212)-(CB2214=INT(RIGHT($F2212, 1)))</f>
        <v>0</v>
      </c>
      <c r="CD2212" s="45">
        <f t="shared" si="53215"/>
        <v>0</v>
      </c>
      <c r="CE2212" s="36"/>
      <c r="CF2212" s="37"/>
      <c r="CG2212" s="44">
        <f t="shared" ref="CG2212" si="53262">parseTime(CE2212)-(CF2214=INT(RIGHT($F2212, 1)))</f>
        <v>0</v>
      </c>
      <c r="CH2212" s="45">
        <f t="shared" si="53217"/>
        <v>0</v>
      </c>
    </row>
    <row r="2213" spans="1:86" x14ac:dyDescent="0.25">
      <c r="A2213" s="56" t="s">
        <v>119</v>
      </c>
      <c r="B2213" s="57">
        <f t="shared" ref="B2213" ca="1" si="53263">roleHours(G2209:CH2215, "MCC")</f>
        <v>0</v>
      </c>
      <c r="C2213" s="14">
        <f t="shared" ca="1" si="53233"/>
        <v>0</v>
      </c>
      <c r="D2213" s="14" t="s">
        <v>260</v>
      </c>
      <c r="E2213" s="20">
        <v>4.6500000000000004</v>
      </c>
      <c r="F2213" s="51" t="s">
        <v>132</v>
      </c>
      <c r="G2213" s="36"/>
      <c r="H2213" s="37"/>
      <c r="I2213" s="44">
        <f t="shared" ref="I2213" si="53264">parseTime(G2213)-(H2214=INT(RIGHT($F2213, 1)))</f>
        <v>0</v>
      </c>
      <c r="J2213" s="45">
        <f t="shared" si="53185"/>
        <v>0</v>
      </c>
      <c r="K2213" s="36"/>
      <c r="L2213" s="37"/>
      <c r="M2213" s="44">
        <f t="shared" ref="M2213" si="53265">parseTime(K2213)-(L2214=INT(RIGHT($F2213, 1)))</f>
        <v>0</v>
      </c>
      <c r="N2213" s="45">
        <f t="shared" si="53187"/>
        <v>0</v>
      </c>
      <c r="O2213" s="36"/>
      <c r="P2213" s="37"/>
      <c r="Q2213" s="44">
        <f t="shared" ref="Q2213" si="53266">parseTime(O2213)-(P2214=INT(RIGHT($F2213, 1)))</f>
        <v>0</v>
      </c>
      <c r="R2213" s="45">
        <f t="shared" si="53189"/>
        <v>0</v>
      </c>
      <c r="S2213" s="36"/>
      <c r="T2213" s="37"/>
      <c r="U2213" s="44">
        <f t="shared" ref="U2213" si="53267">parseTime(S2213)-(T2214=INT(RIGHT($F2213, 1)))</f>
        <v>0</v>
      </c>
      <c r="V2213" s="45">
        <f t="shared" si="53191"/>
        <v>0</v>
      </c>
      <c r="W2213" s="36"/>
      <c r="X2213" s="37"/>
      <c r="Y2213" s="44">
        <f t="shared" ref="Y2213" si="53268">parseTime(W2213)-(X2214=INT(RIGHT($F2213, 1)))</f>
        <v>0</v>
      </c>
      <c r="Z2213" s="45">
        <f t="shared" si="53193"/>
        <v>0</v>
      </c>
      <c r="AA2213" s="36"/>
      <c r="AB2213" s="37"/>
      <c r="AC2213" s="44">
        <f t="shared" ref="AC2213" si="53269">parseTime(AA2213)-(AB2214=INT(RIGHT($F2213, 1)))</f>
        <v>0</v>
      </c>
      <c r="AD2213" s="45">
        <f t="shared" si="53195"/>
        <v>0</v>
      </c>
      <c r="AE2213" s="36"/>
      <c r="AF2213" s="37"/>
      <c r="AG2213" s="44">
        <f t="shared" ref="AG2213" si="53270">parseTime(AE2213)-(AF2214=INT(RIGHT($F2213, 1)))</f>
        <v>0</v>
      </c>
      <c r="AH2213" s="45">
        <f t="shared" si="53197"/>
        <v>0</v>
      </c>
      <c r="AI2213" s="36"/>
      <c r="AJ2213" s="37"/>
      <c r="AK2213" s="44">
        <f>parseTime(AI2213)-(AJ2214=INT(RIGHT($F2213, 1)))</f>
        <v>0</v>
      </c>
      <c r="AL2213" s="45">
        <f t="shared" si="53198"/>
        <v>0</v>
      </c>
      <c r="AM2213" s="36"/>
      <c r="AN2213" s="37"/>
      <c r="AO2213" s="44">
        <f t="shared" ref="AO2213" si="53271">parseTime(AM2213)-(AN2214=INT(RIGHT($F2213, 1)))</f>
        <v>0</v>
      </c>
      <c r="AP2213" s="45">
        <f t="shared" si="53200"/>
        <v>0</v>
      </c>
      <c r="AQ2213" s="36"/>
      <c r="AR2213" s="37"/>
      <c r="AS2213" s="44">
        <f t="shared" ref="AS2213" si="53272">parseTime(AQ2213)-(AR2214=INT(RIGHT($F2213, 1)))</f>
        <v>0</v>
      </c>
      <c r="AT2213" s="45">
        <f t="shared" si="53202"/>
        <v>0</v>
      </c>
      <c r="AU2213" s="36"/>
      <c r="AV2213" s="37"/>
      <c r="AW2213" s="44">
        <f>parseTime(AU2213)-(AV2214=INT(RIGHT($F2213, 1)))</f>
        <v>0</v>
      </c>
      <c r="AX2213" s="45">
        <f t="shared" si="53203"/>
        <v>0</v>
      </c>
      <c r="AY2213" s="36"/>
      <c r="AZ2213" s="37"/>
      <c r="BA2213" s="44">
        <f>parseTime(AY2213)-(AZ2214=INT(RIGHT($F2213, 1)))</f>
        <v>0</v>
      </c>
      <c r="BB2213" s="45">
        <f t="shared" si="53204"/>
        <v>0</v>
      </c>
      <c r="BC2213" s="36"/>
      <c r="BD2213" s="37"/>
      <c r="BE2213" s="44">
        <f>parseTime(BC2213)-(BD2214=INT(RIGHT($F2213, 1)))</f>
        <v>0</v>
      </c>
      <c r="BF2213" s="45">
        <f t="shared" si="53205"/>
        <v>0</v>
      </c>
      <c r="BG2213" s="36"/>
      <c r="BH2213" s="37"/>
      <c r="BI2213" s="44">
        <f>parseTime(BG2213)-(BH2214=INT(RIGHT($F2213, 1)))</f>
        <v>0</v>
      </c>
      <c r="BJ2213" s="45">
        <f t="shared" si="53206"/>
        <v>0</v>
      </c>
      <c r="BK2213" s="36"/>
      <c r="BL2213" s="37"/>
      <c r="BM2213" s="44">
        <f>parseTime(BK2213)-(BL2214=INT(RIGHT($F2213, 1)))</f>
        <v>0</v>
      </c>
      <c r="BN2213" s="45">
        <f t="shared" si="53207"/>
        <v>0</v>
      </c>
      <c r="BO2213" s="36"/>
      <c r="BP2213" s="37"/>
      <c r="BQ2213" s="44">
        <f t="shared" ref="BQ2213" si="53273">parseTime(BO2213)-(BP2214=INT(RIGHT($F2213, 1)))</f>
        <v>0</v>
      </c>
      <c r="BR2213" s="45">
        <f t="shared" si="53209"/>
        <v>0</v>
      </c>
      <c r="BS2213" s="36"/>
      <c r="BT2213" s="37"/>
      <c r="BU2213" s="44">
        <f t="shared" ref="BU2213" si="53274">parseTime(BS2213)-(BT2214=INT(RIGHT($F2213, 1)))</f>
        <v>0</v>
      </c>
      <c r="BV2213" s="45">
        <f t="shared" si="53211"/>
        <v>0</v>
      </c>
      <c r="BW2213" s="36"/>
      <c r="BX2213" s="37"/>
      <c r="BY2213" s="44">
        <f t="shared" ref="BY2213" si="53275">parseTime(BW2213)-(BX2214=INT(RIGHT($F2213, 1)))</f>
        <v>0</v>
      </c>
      <c r="BZ2213" s="45">
        <f t="shared" si="53213"/>
        <v>0</v>
      </c>
      <c r="CA2213" s="36"/>
      <c r="CB2213" s="37"/>
      <c r="CC2213" s="44">
        <f t="shared" ref="CC2213" si="53276">parseTime(CA2213)-(CB2214=INT(RIGHT($F2213, 1)))</f>
        <v>0</v>
      </c>
      <c r="CD2213" s="45">
        <f t="shared" si="53215"/>
        <v>0</v>
      </c>
      <c r="CE2213" s="36"/>
      <c r="CF2213" s="37"/>
      <c r="CG2213" s="44">
        <f t="shared" ref="CG2213" si="53277">parseTime(CE2213)-(CF2214=INT(RIGHT($F2213, 1)))</f>
        <v>0</v>
      </c>
      <c r="CH2213" s="45">
        <f t="shared" si="53217"/>
        <v>0</v>
      </c>
    </row>
    <row r="2214" spans="1:86" x14ac:dyDescent="0.25">
      <c r="A2214" s="56"/>
      <c r="B2214" s="57"/>
      <c r="C2214" s="14">
        <f t="shared" si="53233"/>
        <v>0</v>
      </c>
      <c r="D2214" s="14"/>
      <c r="E2214" s="20">
        <f t="shared" ref="E2214" si="53278">((7.5/2)-0.5+E2213)*8</f>
        <v>63.2</v>
      </c>
      <c r="F2214" s="51"/>
      <c r="G2214" s="46" t="s">
        <v>134</v>
      </c>
      <c r="H2214" s="38">
        <f t="shared" ref="H2214" si="53279">lunchAdjust(G2209:H2213)</f>
        <v>0</v>
      </c>
      <c r="I2214" s="48" t="s">
        <v>0</v>
      </c>
      <c r="J2214" s="39">
        <f t="shared" ref="J2214" si="53280">SUMPRODUCT(I2209:I2213*J2209:J2213)</f>
        <v>0</v>
      </c>
      <c r="K2214" s="46" t="s">
        <v>134</v>
      </c>
      <c r="L2214" s="38">
        <f t="shared" ref="L2214" si="53281">lunchAdjust(K2209:L2213)</f>
        <v>0</v>
      </c>
      <c r="M2214" s="48" t="s">
        <v>0</v>
      </c>
      <c r="N2214" s="39">
        <f t="shared" ref="N2214" si="53282">SUMPRODUCT(M2209:M2213*N2209:N2213)</f>
        <v>0</v>
      </c>
      <c r="O2214" s="46" t="s">
        <v>134</v>
      </c>
      <c r="P2214" s="38">
        <f t="shared" ref="P2214" si="53283">lunchAdjust(O2209:P2213)</f>
        <v>0</v>
      </c>
      <c r="Q2214" s="48" t="s">
        <v>0</v>
      </c>
      <c r="R2214" s="39">
        <f t="shared" ref="R2214" si="53284">SUMPRODUCT(Q2209:Q2213*R2209:R2213)</f>
        <v>0</v>
      </c>
      <c r="S2214" s="46" t="s">
        <v>134</v>
      </c>
      <c r="T2214" s="38">
        <f t="shared" ref="T2214" si="53285">lunchAdjust(S2209:T2213)</f>
        <v>0</v>
      </c>
      <c r="U2214" s="48" t="s">
        <v>0</v>
      </c>
      <c r="V2214" s="39">
        <f t="shared" ref="V2214" si="53286">SUMPRODUCT(U2209:U2213*V2209:V2213)</f>
        <v>0</v>
      </c>
      <c r="W2214" s="46" t="s">
        <v>134</v>
      </c>
      <c r="X2214" s="38">
        <f t="shared" ref="X2214" si="53287">lunchAdjust(W2209:X2213)</f>
        <v>0</v>
      </c>
      <c r="Y2214" s="48" t="s">
        <v>0</v>
      </c>
      <c r="Z2214" s="39">
        <f t="shared" ref="Z2214" si="53288">SUMPRODUCT(Y2209:Y2213*Z2209:Z2213)</f>
        <v>0</v>
      </c>
      <c r="AA2214" s="46" t="s">
        <v>134</v>
      </c>
      <c r="AB2214" s="38">
        <f t="shared" ref="AB2214" si="53289">lunchAdjust(AA2209:AB2213)</f>
        <v>0</v>
      </c>
      <c r="AC2214" s="48" t="s">
        <v>0</v>
      </c>
      <c r="AD2214" s="39">
        <f t="shared" ref="AD2214" si="53290">SUMPRODUCT(AC2209:AC2213*AD2209:AD2213)</f>
        <v>0</v>
      </c>
      <c r="AE2214" s="46" t="s">
        <v>134</v>
      </c>
      <c r="AF2214" s="38">
        <f t="shared" ref="AF2214" si="53291">lunchAdjust(AE2209:AF2213)</f>
        <v>0</v>
      </c>
      <c r="AG2214" s="48" t="s">
        <v>0</v>
      </c>
      <c r="AH2214" s="39">
        <f t="shared" ref="AH2214" si="53292">SUMPRODUCT(AG2209:AG2213*AH2209:AH2213)</f>
        <v>0</v>
      </c>
      <c r="AI2214" s="46" t="s">
        <v>134</v>
      </c>
      <c r="AJ2214" s="38">
        <f t="shared" ref="AJ2214" si="53293">lunchAdjust(AI2209:AJ2213)</f>
        <v>0</v>
      </c>
      <c r="AK2214" s="48" t="s">
        <v>0</v>
      </c>
      <c r="AL2214" s="39">
        <f t="shared" ref="AL2214" si="53294">SUMPRODUCT(AK2209:AK2213*AL2209:AL2213)</f>
        <v>0</v>
      </c>
      <c r="AM2214" s="46" t="s">
        <v>134</v>
      </c>
      <c r="AN2214" s="38">
        <f t="shared" ref="AN2214" si="53295">lunchAdjust(AM2209:AN2213)</f>
        <v>0</v>
      </c>
      <c r="AO2214" s="48" t="s">
        <v>0</v>
      </c>
      <c r="AP2214" s="39">
        <f t="shared" ref="AP2214" si="53296">SUMPRODUCT(AO2209:AO2213*AP2209:AP2213)</f>
        <v>0</v>
      </c>
      <c r="AQ2214" s="46" t="s">
        <v>134</v>
      </c>
      <c r="AR2214" s="38">
        <f t="shared" ref="AR2214" si="53297">lunchAdjust(AQ2209:AR2213)</f>
        <v>0</v>
      </c>
      <c r="AS2214" s="48" t="s">
        <v>0</v>
      </c>
      <c r="AT2214" s="39">
        <f t="shared" ref="AT2214" si="53298">SUMPRODUCT(AS2209:AS2213*AT2209:AT2213)</f>
        <v>0</v>
      </c>
      <c r="AU2214" s="46" t="s">
        <v>134</v>
      </c>
      <c r="AV2214" s="38">
        <f t="shared" ref="AV2214" si="53299">lunchAdjust(AU2209:AV2213)</f>
        <v>0</v>
      </c>
      <c r="AW2214" s="48" t="s">
        <v>0</v>
      </c>
      <c r="AX2214" s="39">
        <f t="shared" ref="AX2214" si="53300">SUMPRODUCT(AW2209:AW2213*AX2209:AX2213)</f>
        <v>0</v>
      </c>
      <c r="AY2214" s="46" t="s">
        <v>134</v>
      </c>
      <c r="AZ2214" s="38">
        <f t="shared" ref="AZ2214" si="53301">lunchAdjust(AY2209:AZ2213)</f>
        <v>0</v>
      </c>
      <c r="BA2214" s="48" t="s">
        <v>0</v>
      </c>
      <c r="BB2214" s="39">
        <f t="shared" ref="BB2214" si="53302">SUMPRODUCT(BA2209:BA2213*BB2209:BB2213)</f>
        <v>0</v>
      </c>
      <c r="BC2214" s="46" t="s">
        <v>134</v>
      </c>
      <c r="BD2214" s="38">
        <f t="shared" ref="BD2214" si="53303">lunchAdjust(BC2209:BD2213)</f>
        <v>0</v>
      </c>
      <c r="BE2214" s="48" t="s">
        <v>0</v>
      </c>
      <c r="BF2214" s="39">
        <f t="shared" ref="BF2214" si="53304">SUMPRODUCT(BE2209:BE2213*BF2209:BF2213)</f>
        <v>0</v>
      </c>
      <c r="BG2214" s="46" t="s">
        <v>134</v>
      </c>
      <c r="BH2214" s="38">
        <f t="shared" ref="BH2214" si="53305">lunchAdjust(BG2209:BH2213)</f>
        <v>0</v>
      </c>
      <c r="BI2214" s="48" t="s">
        <v>0</v>
      </c>
      <c r="BJ2214" s="39">
        <f t="shared" ref="BJ2214" si="53306">SUMPRODUCT(BI2209:BI2213*BJ2209:BJ2213)</f>
        <v>0</v>
      </c>
      <c r="BK2214" s="46" t="s">
        <v>134</v>
      </c>
      <c r="BL2214" s="38">
        <f t="shared" ref="BL2214" si="53307">lunchAdjust(BK2209:BL2213)</f>
        <v>0</v>
      </c>
      <c r="BM2214" s="48" t="s">
        <v>0</v>
      </c>
      <c r="BN2214" s="39">
        <f t="shared" ref="BN2214" si="53308">SUMPRODUCT(BM2209:BM2213*BN2209:BN2213)</f>
        <v>0</v>
      </c>
      <c r="BO2214" s="46" t="s">
        <v>134</v>
      </c>
      <c r="BP2214" s="38">
        <f t="shared" ref="BP2214" si="53309">lunchAdjust(BO2209:BP2213)</f>
        <v>0</v>
      </c>
      <c r="BQ2214" s="48" t="s">
        <v>0</v>
      </c>
      <c r="BR2214" s="39">
        <f t="shared" ref="BR2214" si="53310">SUMPRODUCT(BQ2209:BQ2213*BR2209:BR2213)</f>
        <v>0</v>
      </c>
      <c r="BS2214" s="46" t="s">
        <v>134</v>
      </c>
      <c r="BT2214" s="38">
        <f t="shared" ref="BT2214" si="53311">lunchAdjust(BS2209:BT2213)</f>
        <v>0</v>
      </c>
      <c r="BU2214" s="48" t="s">
        <v>0</v>
      </c>
      <c r="BV2214" s="39">
        <f t="shared" ref="BV2214" si="53312">SUMPRODUCT(BU2209:BU2213*BV2209:BV2213)</f>
        <v>0</v>
      </c>
      <c r="BW2214" s="46" t="s">
        <v>134</v>
      </c>
      <c r="BX2214" s="38">
        <f t="shared" ref="BX2214" si="53313">lunchAdjust(BW2209:BX2213)</f>
        <v>0</v>
      </c>
      <c r="BY2214" s="48" t="s">
        <v>0</v>
      </c>
      <c r="BZ2214" s="39">
        <f t="shared" ref="BZ2214" si="53314">SUMPRODUCT(BY2209:BY2213*BZ2209:BZ2213)</f>
        <v>0</v>
      </c>
      <c r="CA2214" s="46" t="s">
        <v>134</v>
      </c>
      <c r="CB2214" s="38">
        <f t="shared" ref="CB2214" si="53315">lunchAdjust(CA2209:CB2213)</f>
        <v>0</v>
      </c>
      <c r="CC2214" s="48" t="s">
        <v>0</v>
      </c>
      <c r="CD2214" s="39">
        <f t="shared" ref="CD2214" si="53316">SUMPRODUCT(CC2209:CC2213*CD2209:CD2213)</f>
        <v>0</v>
      </c>
      <c r="CE2214" s="46" t="s">
        <v>134</v>
      </c>
      <c r="CF2214" s="38">
        <f t="shared" ref="CF2214" si="53317">lunchAdjust(CE2209:CF2213)</f>
        <v>0</v>
      </c>
      <c r="CG2214" s="48" t="s">
        <v>0</v>
      </c>
      <c r="CH2214" s="39">
        <f t="shared" ref="CH2214" si="53318">SUMPRODUCT(CG2209:CG2213*CH2209:CH2213)</f>
        <v>0</v>
      </c>
    </row>
    <row r="2215" spans="1:86" ht="15.75" thickBot="1" x14ac:dyDescent="0.3">
      <c r="A2215" s="58" t="s">
        <v>121</v>
      </c>
      <c r="B2215" s="59">
        <f t="shared" ref="B2215" ca="1" si="53319">roleHours(G2209:CH2215, "OUT")</f>
        <v>0</v>
      </c>
      <c r="C2215" s="54" t="s">
        <v>137</v>
      </c>
      <c r="D2215" s="22">
        <f t="shared" ref="D2215" ca="1" si="53320">roleHours(G2209:CH2215, "PTO")</f>
        <v>0</v>
      </c>
      <c r="E2215" s="23">
        <f t="shared" ref="E2215" ca="1" si="53321">E2214-B2210</f>
        <v>63.2</v>
      </c>
      <c r="F2215" s="52"/>
      <c r="G2215" s="47" t="s">
        <v>39</v>
      </c>
      <c r="H2215" s="40">
        <f t="shared" si="51769"/>
        <v>0</v>
      </c>
      <c r="I2215" s="49" t="s">
        <v>135</v>
      </c>
      <c r="J2215" s="41">
        <f t="shared" ref="J2215" si="53322">J2214*G$4</f>
        <v>0</v>
      </c>
      <c r="K2215" s="47" t="s">
        <v>39</v>
      </c>
      <c r="L2215" s="40">
        <f t="shared" ref="L2215" si="53323">SUMPRODUCT(M2209:M2213*(L2209:L2213="PTO"))+SUMPRODUCT(M2209:M2213*(L2209:L2213="HOL"))</f>
        <v>0</v>
      </c>
      <c r="M2215" s="49" t="s">
        <v>135</v>
      </c>
      <c r="N2215" s="41">
        <f t="shared" ref="N2215" si="53324">N2214*K$4</f>
        <v>0</v>
      </c>
      <c r="O2215" s="47" t="s">
        <v>39</v>
      </c>
      <c r="P2215" s="40">
        <f t="shared" ref="P2215" si="53325">SUMPRODUCT(Q2209:Q2213*(P2209:P2213="PTO"))+SUMPRODUCT(Q2209:Q2213*(P2209:P2213="HOL"))</f>
        <v>0</v>
      </c>
      <c r="Q2215" s="49" t="s">
        <v>135</v>
      </c>
      <c r="R2215" s="41">
        <f t="shared" ref="R2215" si="53326">R2214*O$4</f>
        <v>0</v>
      </c>
      <c r="S2215" s="47" t="s">
        <v>39</v>
      </c>
      <c r="T2215" s="40">
        <f t="shared" ref="T2215" si="53327">SUMPRODUCT(U2209:U2213*(T2209:T2213="PTO"))+SUMPRODUCT(U2209:U2213*(T2209:T2213="HOL"))</f>
        <v>0</v>
      </c>
      <c r="U2215" s="49" t="s">
        <v>135</v>
      </c>
      <c r="V2215" s="41">
        <f t="shared" ref="V2215" si="53328">V2214*S$4</f>
        <v>0</v>
      </c>
      <c r="W2215" s="47" t="s">
        <v>39</v>
      </c>
      <c r="X2215" s="40">
        <f t="shared" ref="X2215" si="53329">SUMPRODUCT(Y2209:Y2213*(X2209:X2213="PTO"))+SUMPRODUCT(Y2209:Y2213*(X2209:X2213="HOL"))</f>
        <v>0</v>
      </c>
      <c r="Y2215" s="49" t="s">
        <v>135</v>
      </c>
      <c r="Z2215" s="41">
        <f t="shared" ref="Z2215" si="53330">Z2214*W$4</f>
        <v>0</v>
      </c>
      <c r="AA2215" s="47" t="s">
        <v>39</v>
      </c>
      <c r="AB2215" s="40">
        <f t="shared" ref="AB2215" si="53331">SUMPRODUCT(AC2209:AC2213*(AB2209:AB2213="PTO"))+SUMPRODUCT(AC2209:AC2213*(AB2209:AB2213="HOL"))</f>
        <v>0</v>
      </c>
      <c r="AC2215" s="49" t="s">
        <v>135</v>
      </c>
      <c r="AD2215" s="41">
        <f t="shared" ref="AD2215" si="53332">AD2214*AA$4</f>
        <v>0</v>
      </c>
      <c r="AE2215" s="47" t="s">
        <v>39</v>
      </c>
      <c r="AF2215" s="40">
        <f t="shared" ref="AF2215" si="53333">SUMPRODUCT(AG2209:AG2213*(AF2209:AF2213="PTO"))+SUMPRODUCT(AG2209:AG2213*(AF2209:AF2213="HOL"))</f>
        <v>0</v>
      </c>
      <c r="AG2215" s="49" t="s">
        <v>135</v>
      </c>
      <c r="AH2215" s="41">
        <f t="shared" ref="AH2215" si="53334">AH2214*AE$4</f>
        <v>0</v>
      </c>
      <c r="AI2215" s="47" t="s">
        <v>39</v>
      </c>
      <c r="AJ2215" s="40">
        <f t="shared" ref="AJ2215" si="53335">SUMPRODUCT(AK2209:AK2213*(AJ2209:AJ2213="PTO"))+SUMPRODUCT(AK2209:AK2213*(AJ2209:AJ2213="HOL"))</f>
        <v>0</v>
      </c>
      <c r="AK2215" s="49" t="s">
        <v>135</v>
      </c>
      <c r="AL2215" s="41">
        <f>AL2214*AI$4</f>
        <v>0</v>
      </c>
      <c r="AM2215" s="47" t="s">
        <v>39</v>
      </c>
      <c r="AN2215" s="40">
        <f t="shared" ref="AN2215" si="53336">SUMPRODUCT(AO2209:AO2213*(AN2209:AN2213="PTO"))+SUMPRODUCT(AO2209:AO2213*(AN2209:AN2213="HOL"))</f>
        <v>0</v>
      </c>
      <c r="AO2215" s="49" t="s">
        <v>135</v>
      </c>
      <c r="AP2215" s="41">
        <f t="shared" ref="AP2215" si="53337">AP2214*AM$4</f>
        <v>0</v>
      </c>
      <c r="AQ2215" s="47" t="s">
        <v>39</v>
      </c>
      <c r="AR2215" s="40">
        <f t="shared" ref="AR2215" si="53338">SUMPRODUCT(AS2209:AS2213*(AR2209:AR2213="PTO"))+SUMPRODUCT(AS2209:AS2213*(AR2209:AR2213="HOL"))</f>
        <v>0</v>
      </c>
      <c r="AS2215" s="49" t="s">
        <v>135</v>
      </c>
      <c r="AT2215" s="41">
        <f t="shared" ref="AT2215" si="53339">AT2214*AQ$4</f>
        <v>0</v>
      </c>
      <c r="AU2215" s="47" t="s">
        <v>39</v>
      </c>
      <c r="AV2215" s="40">
        <f t="shared" ref="AV2215" si="53340">SUMPRODUCT(AW2209:AW2213*(AV2209:AV2213="PTO"))+SUMPRODUCT(AW2209:AW2213*(AV2209:AV2213="HOL"))</f>
        <v>0</v>
      </c>
      <c r="AW2215" s="49" t="s">
        <v>135</v>
      </c>
      <c r="AX2215" s="41">
        <f>AX2214*AU$4</f>
        <v>0</v>
      </c>
      <c r="AY2215" s="47" t="s">
        <v>39</v>
      </c>
      <c r="AZ2215" s="40">
        <f t="shared" ref="AZ2215" si="53341">SUMPRODUCT(BA2209:BA2213*(AZ2209:AZ2213="PTO"))+SUMPRODUCT(BA2209:BA2213*(AZ2209:AZ2213="HOL"))</f>
        <v>0</v>
      </c>
      <c r="BA2215" s="49" t="s">
        <v>135</v>
      </c>
      <c r="BB2215" s="41">
        <f>BB2214*AY$4</f>
        <v>0</v>
      </c>
      <c r="BC2215" s="47" t="s">
        <v>39</v>
      </c>
      <c r="BD2215" s="40">
        <f t="shared" ref="BD2215" si="53342">SUMPRODUCT(BE2209:BE2213*(BD2209:BD2213="PTO"))+SUMPRODUCT(BE2209:BE2213*(BD2209:BD2213="HOL"))</f>
        <v>0</v>
      </c>
      <c r="BE2215" s="49" t="s">
        <v>135</v>
      </c>
      <c r="BF2215" s="41">
        <f>BF2214*BC$4</f>
        <v>0</v>
      </c>
      <c r="BG2215" s="47" t="s">
        <v>39</v>
      </c>
      <c r="BH2215" s="40">
        <f t="shared" ref="BH2215" si="53343">SUMPRODUCT(BI2209:BI2213*(BH2209:BH2213="PTO"))+SUMPRODUCT(BI2209:BI2213*(BH2209:BH2213="HOL"))</f>
        <v>0</v>
      </c>
      <c r="BI2215" s="49" t="s">
        <v>135</v>
      </c>
      <c r="BJ2215" s="41">
        <f>BJ2214*BG$4</f>
        <v>0</v>
      </c>
      <c r="BK2215" s="47" t="s">
        <v>39</v>
      </c>
      <c r="BL2215" s="40">
        <f t="shared" ref="BL2215" si="53344">SUMPRODUCT(BM2209:BM2213*(BL2209:BL2213="PTO"))+SUMPRODUCT(BM2209:BM2213*(BL2209:BL2213="HOL"))</f>
        <v>0</v>
      </c>
      <c r="BM2215" s="49" t="s">
        <v>135</v>
      </c>
      <c r="BN2215" s="41">
        <f>BN2214*BK$4</f>
        <v>0</v>
      </c>
      <c r="BO2215" s="47" t="s">
        <v>39</v>
      </c>
      <c r="BP2215" s="40">
        <f t="shared" ref="BP2215" si="53345">SUMPRODUCT(BQ2209:BQ2213*(BP2209:BP2213="PTO"))+SUMPRODUCT(BQ2209:BQ2213*(BP2209:BP2213="HOL"))</f>
        <v>0</v>
      </c>
      <c r="BQ2215" s="49" t="s">
        <v>135</v>
      </c>
      <c r="BR2215" s="41">
        <f t="shared" ref="BR2215" si="53346">BR2214*BO$4</f>
        <v>0</v>
      </c>
      <c r="BS2215" s="47" t="s">
        <v>39</v>
      </c>
      <c r="BT2215" s="40">
        <f t="shared" ref="BT2215" si="53347">SUMPRODUCT(BU2209:BU2213*(BT2209:BT2213="PTO"))+SUMPRODUCT(BU2209:BU2213*(BT2209:BT2213="HOL"))</f>
        <v>0</v>
      </c>
      <c r="BU2215" s="49" t="s">
        <v>135</v>
      </c>
      <c r="BV2215" s="41">
        <f t="shared" ref="BV2215" si="53348">BV2214*BS$4</f>
        <v>0</v>
      </c>
      <c r="BW2215" s="47" t="s">
        <v>39</v>
      </c>
      <c r="BX2215" s="40">
        <f t="shared" ref="BX2215" si="53349">SUMPRODUCT(BY2209:BY2213*(BX2209:BX2213="PTO"))+SUMPRODUCT(BY2209:BY2213*(BX2209:BX2213="HOL"))</f>
        <v>0</v>
      </c>
      <c r="BY2215" s="49" t="s">
        <v>135</v>
      </c>
      <c r="BZ2215" s="41">
        <f t="shared" ref="BZ2215" si="53350">BZ2214*BW$4</f>
        <v>0</v>
      </c>
      <c r="CA2215" s="47" t="s">
        <v>39</v>
      </c>
      <c r="CB2215" s="40">
        <f t="shared" ref="CB2215" si="53351">SUMPRODUCT(CC2209:CC2213*(CB2209:CB2213="PTO"))+SUMPRODUCT(CC2209:CC2213*(CB2209:CB2213="HOL"))</f>
        <v>0</v>
      </c>
      <c r="CC2215" s="49" t="s">
        <v>135</v>
      </c>
      <c r="CD2215" s="41">
        <f t="shared" ref="CD2215" si="53352">CD2214*CA$4</f>
        <v>0</v>
      </c>
      <c r="CE2215" s="47" t="s">
        <v>39</v>
      </c>
      <c r="CF2215" s="40">
        <f t="shared" ref="CF2215" si="53353">SUMPRODUCT(CG2209:CG2213*(CF2209:CF2213="PTO"))+SUMPRODUCT(CG2209:CG2213*(CF2209:CF2213="HOL"))</f>
        <v>0</v>
      </c>
      <c r="CG2215" s="49" t="s">
        <v>135</v>
      </c>
      <c r="CH2215" s="41">
        <f t="shared" ref="CH2215" si="53354">CH2214*CE$4</f>
        <v>0</v>
      </c>
    </row>
    <row r="2216" spans="1:86" x14ac:dyDescent="0.25">
      <c r="A2216" s="70" t="s">
        <v>133</v>
      </c>
      <c r="B2216" s="71">
        <f t="shared" ref="B2216" ca="1" si="53355">D2216-B2217</f>
        <v>31.736442211243713</v>
      </c>
      <c r="C2216" s="72" t="s">
        <v>122</v>
      </c>
      <c r="D2216" s="71">
        <f>IFERROR(INDEX(Holidays[FTE], MATCH(Entry!E2216, Holidays[Date], 0)), 1)*8*INDEX(FTEguide[[1]:[12]], MATCH(Entry!E2217, FTEguide[Weekday], 0), IF(Entry!E2219&gt;0, Entry!E2219, MONTH(Entry!E2216)))</f>
        <v>79.736442211243713</v>
      </c>
      <c r="E2216" s="60">
        <f t="shared" si="53011"/>
        <v>44144</v>
      </c>
      <c r="F2216" s="50" t="s">
        <v>128</v>
      </c>
      <c r="G2216" s="34" t="s">
        <v>136</v>
      </c>
      <c r="H2216" s="35" t="s">
        <v>23</v>
      </c>
      <c r="I2216" s="42">
        <f t="shared" ref="I2216" si="53356">parseTime(G2216)-(H2221=INT(RIGHT($F2216, 1)))</f>
        <v>8</v>
      </c>
      <c r="J2216" s="43">
        <f t="shared" ref="J2216:J2220" si="53357">isClocked(H2216)</f>
        <v>1</v>
      </c>
      <c r="K2216" s="34" t="s">
        <v>136</v>
      </c>
      <c r="L2216" s="35" t="s">
        <v>39</v>
      </c>
      <c r="M2216" s="42">
        <f t="shared" ref="M2216" si="53358">parseTime(K2216)-(L2221=INT(RIGHT($F2216, 1)))</f>
        <v>8</v>
      </c>
      <c r="N2216" s="43">
        <f t="shared" ref="N2216:N2220" si="53359">isClocked(L2216)</f>
        <v>0</v>
      </c>
      <c r="O2216" s="34" t="s">
        <v>180</v>
      </c>
      <c r="P2216" s="35" t="s">
        <v>23</v>
      </c>
      <c r="Q2216" s="42">
        <f t="shared" ref="Q2216" si="53360">parseTime(O2216)-(P2221=INT(RIGHT($F2216, 1)))</f>
        <v>8</v>
      </c>
      <c r="R2216" s="43">
        <f t="shared" ref="R2216:R2220" si="53361">isClocked(P2216)</f>
        <v>1</v>
      </c>
      <c r="S2216" s="34" t="s">
        <v>150</v>
      </c>
      <c r="T2216" s="35" t="s">
        <v>23</v>
      </c>
      <c r="U2216" s="42">
        <f t="shared" ref="U2216" si="53362">parseTime(S2216)-(T2221=INT(RIGHT($F2216, 1)))</f>
        <v>8</v>
      </c>
      <c r="V2216" s="43">
        <f t="shared" ref="V2216:V2220" si="53363">isClocked(T2216)</f>
        <v>1</v>
      </c>
      <c r="W2216" s="34"/>
      <c r="X2216" s="35"/>
      <c r="Y2216" s="42">
        <f t="shared" ref="Y2216" si="53364">parseTime(W2216)-(X2221=INT(RIGHT($F2216, 1)))</f>
        <v>0</v>
      </c>
      <c r="Z2216" s="43">
        <f t="shared" ref="Z2216:Z2220" si="53365">isClocked(X2216)</f>
        <v>0</v>
      </c>
      <c r="AA2216" s="34" t="s">
        <v>136</v>
      </c>
      <c r="AB2216" s="35" t="s">
        <v>23</v>
      </c>
      <c r="AC2216" s="42">
        <f t="shared" ref="AC2216" si="53366">parseTime(AA2216)-(AB2221=INT(RIGHT($F2216, 1)))</f>
        <v>8</v>
      </c>
      <c r="AD2216" s="43">
        <f t="shared" ref="AD2216:AD2220" si="53367">isClocked(AB2216)</f>
        <v>1</v>
      </c>
      <c r="AE2216" s="34"/>
      <c r="AF2216" s="35"/>
      <c r="AG2216" s="42">
        <f t="shared" ref="AG2216" si="53368">parseTime(AE2216)-(AF2221=INT(RIGHT($F2216, 1)))</f>
        <v>0</v>
      </c>
      <c r="AH2216" s="43">
        <f t="shared" ref="AH2216:AH2220" si="53369">isClocked(AF2216)</f>
        <v>0</v>
      </c>
      <c r="AI2216" s="34"/>
      <c r="AJ2216" s="35"/>
      <c r="AK2216" s="42">
        <f>parseTime(AI2216)-(AJ2221=INT(RIGHT($F2216, 1)))</f>
        <v>0</v>
      </c>
      <c r="AL2216" s="43">
        <f t="shared" ref="AL2216:AL2220" si="53370">isClocked(AJ2216)</f>
        <v>0</v>
      </c>
      <c r="AM2216" s="34"/>
      <c r="AN2216" s="35"/>
      <c r="AO2216" s="42">
        <f t="shared" ref="AO2216" si="53371">parseTime(AM2216)-(AN2221=INT(RIGHT($F2216, 1)))</f>
        <v>0</v>
      </c>
      <c r="AP2216" s="43">
        <f t="shared" ref="AP2216:AP2220" si="53372">isClocked(AN2216)</f>
        <v>0</v>
      </c>
      <c r="AQ2216" s="34"/>
      <c r="AR2216" s="35"/>
      <c r="AS2216" s="42">
        <f t="shared" ref="AS2216" si="53373">parseTime(AQ2216)-(AR2221=INT(RIGHT($F2216, 1)))</f>
        <v>0</v>
      </c>
      <c r="AT2216" s="43">
        <f t="shared" ref="AT2216:AT2220" si="53374">isClocked(AR2216)</f>
        <v>0</v>
      </c>
      <c r="AU2216" s="34"/>
      <c r="AV2216" s="35"/>
      <c r="AW2216" s="42">
        <f>parseTime(AU2216)-(AV2221=INT(RIGHT($F2216, 1)))</f>
        <v>0</v>
      </c>
      <c r="AX2216" s="43">
        <f t="shared" ref="AX2216:AX2220" si="53375">isClocked(AV2216)</f>
        <v>0</v>
      </c>
      <c r="AY2216" s="34"/>
      <c r="AZ2216" s="35"/>
      <c r="BA2216" s="42">
        <f>parseTime(AY2216)-(AZ2221=INT(RIGHT($F2216, 1)))</f>
        <v>0</v>
      </c>
      <c r="BB2216" s="43">
        <f t="shared" ref="BB2216:BB2220" si="53376">isClocked(AZ2216)</f>
        <v>0</v>
      </c>
      <c r="BC2216" s="34"/>
      <c r="BD2216" s="35"/>
      <c r="BE2216" s="42">
        <f>parseTime(BC2216)-(BD2221=INT(RIGHT($F2216, 1)))</f>
        <v>0</v>
      </c>
      <c r="BF2216" s="43">
        <f t="shared" ref="BF2216:BF2220" si="53377">isClocked(BD2216)</f>
        <v>0</v>
      </c>
      <c r="BG2216" s="34"/>
      <c r="BH2216" s="35"/>
      <c r="BI2216" s="42">
        <f>parseTime(BG2216)-(BH2221=INT(RIGHT($F2216, 1)))</f>
        <v>0</v>
      </c>
      <c r="BJ2216" s="43">
        <f t="shared" ref="BJ2216:BJ2220" si="53378">isClocked(BH2216)</f>
        <v>0</v>
      </c>
      <c r="BK2216" s="34"/>
      <c r="BL2216" s="35"/>
      <c r="BM2216" s="42">
        <f>parseTime(BK2216)-(BL2221=INT(RIGHT($F2216, 1)))</f>
        <v>0</v>
      </c>
      <c r="BN2216" s="43">
        <f t="shared" ref="BN2216:BN2220" si="53379">isClocked(BL2216)</f>
        <v>0</v>
      </c>
      <c r="BO2216" s="34" t="s">
        <v>150</v>
      </c>
      <c r="BP2216" s="35" t="s">
        <v>23</v>
      </c>
      <c r="BQ2216" s="42">
        <f t="shared" ref="BQ2216" si="53380">parseTime(BO2216)-(BP2221=INT(RIGHT($F2216, 1)))</f>
        <v>8</v>
      </c>
      <c r="BR2216" s="43">
        <f t="shared" ref="BR2216:BR2220" si="53381">isClocked(BP2216)</f>
        <v>1</v>
      </c>
      <c r="BS2216" s="34"/>
      <c r="BT2216" s="35"/>
      <c r="BU2216" s="42">
        <f t="shared" ref="BU2216" si="53382">parseTime(BS2216)-(BT2221=INT(RIGHT($F2216, 1)))</f>
        <v>0</v>
      </c>
      <c r="BV2216" s="43">
        <f t="shared" ref="BV2216:BV2220" si="53383">isClocked(BT2216)</f>
        <v>0</v>
      </c>
      <c r="BW2216" s="34" t="s">
        <v>136</v>
      </c>
      <c r="BX2216" s="35" t="s">
        <v>23</v>
      </c>
      <c r="BY2216" s="42">
        <f t="shared" ref="BY2216" si="53384">parseTime(BW2216)-(BX2221=INT(RIGHT($F2216, 1)))</f>
        <v>8</v>
      </c>
      <c r="BZ2216" s="43">
        <f t="shared" ref="BZ2216:BZ2220" si="53385">isClocked(BX2216)</f>
        <v>1</v>
      </c>
      <c r="CA2216" s="34"/>
      <c r="CB2216" s="35"/>
      <c r="CC2216" s="42">
        <f t="shared" ref="CC2216" si="53386">parseTime(CA2216)-(CB2221=INT(RIGHT($F2216, 1)))</f>
        <v>0</v>
      </c>
      <c r="CD2216" s="43">
        <f t="shared" ref="CD2216:CD2220" si="53387">isClocked(CB2216)</f>
        <v>0</v>
      </c>
      <c r="CE2216" s="34"/>
      <c r="CF2216" s="35"/>
      <c r="CG2216" s="42">
        <f t="shared" ref="CG2216" si="53388">parseTime(CE2216)-(CF2221=INT(RIGHT($F2216, 1)))</f>
        <v>0</v>
      </c>
      <c r="CH2216" s="43">
        <f t="shared" ref="CH2216:CH2220" si="53389">isClocked(CF2216)</f>
        <v>0</v>
      </c>
    </row>
    <row r="2217" spans="1:86" x14ac:dyDescent="0.25">
      <c r="A2217" s="56" t="s">
        <v>0</v>
      </c>
      <c r="B2217" s="57">
        <f t="shared" ca="1" si="52527"/>
        <v>48</v>
      </c>
      <c r="C2217" s="14" t="s">
        <v>252</v>
      </c>
      <c r="D2217" s="14">
        <f t="shared" si="52010"/>
        <v>53.7</v>
      </c>
      <c r="E2217" s="55" t="str">
        <f t="shared" si="52528"/>
        <v>Monday</v>
      </c>
      <c r="F2217" s="51" t="s">
        <v>129</v>
      </c>
      <c r="G2217" s="36"/>
      <c r="H2217" s="37"/>
      <c r="I2217" s="44">
        <f t="shared" ref="I2217" si="53390">parseTime(G2217)-(H2221=INT(RIGHT($F2217, 1)))</f>
        <v>0</v>
      </c>
      <c r="J2217" s="45">
        <f t="shared" si="53357"/>
        <v>0</v>
      </c>
      <c r="K2217" s="36"/>
      <c r="L2217" s="37"/>
      <c r="M2217" s="44">
        <f t="shared" ref="M2217" si="53391">parseTime(K2217)-(L2221=INT(RIGHT($F2217, 1)))</f>
        <v>0</v>
      </c>
      <c r="N2217" s="45">
        <f t="shared" si="53359"/>
        <v>0</v>
      </c>
      <c r="O2217" s="36"/>
      <c r="P2217" s="37"/>
      <c r="Q2217" s="44">
        <f t="shared" ref="Q2217" si="53392">parseTime(O2217)-(P2221=INT(RIGHT($F2217, 1)))</f>
        <v>0</v>
      </c>
      <c r="R2217" s="45">
        <f t="shared" si="53361"/>
        <v>0</v>
      </c>
      <c r="S2217" s="36"/>
      <c r="T2217" s="37"/>
      <c r="U2217" s="44">
        <f t="shared" ref="U2217" si="53393">parseTime(S2217)-(T2221=INT(RIGHT($F2217, 1)))</f>
        <v>0</v>
      </c>
      <c r="V2217" s="45">
        <f t="shared" si="53363"/>
        <v>0</v>
      </c>
      <c r="W2217" s="36"/>
      <c r="X2217" s="37"/>
      <c r="Y2217" s="44">
        <f t="shared" ref="Y2217" si="53394">parseTime(W2217)-(X2221=INT(RIGHT($F2217, 1)))</f>
        <v>0</v>
      </c>
      <c r="Z2217" s="45">
        <f t="shared" si="53365"/>
        <v>0</v>
      </c>
      <c r="AA2217" s="36"/>
      <c r="AB2217" s="37"/>
      <c r="AC2217" s="44">
        <f t="shared" ref="AC2217" si="53395">parseTime(AA2217)-(AB2221=INT(RIGHT($F2217, 1)))</f>
        <v>0</v>
      </c>
      <c r="AD2217" s="45">
        <f t="shared" si="53367"/>
        <v>0</v>
      </c>
      <c r="AE2217" s="36"/>
      <c r="AF2217" s="37"/>
      <c r="AG2217" s="44">
        <f t="shared" ref="AG2217" si="53396">parseTime(AE2217)-(AF2221=INT(RIGHT($F2217, 1)))</f>
        <v>0</v>
      </c>
      <c r="AH2217" s="45">
        <f t="shared" si="53369"/>
        <v>0</v>
      </c>
      <c r="AI2217" s="36"/>
      <c r="AJ2217" s="37"/>
      <c r="AK2217" s="44">
        <f>parseTime(AI2217)-(AJ2221=INT(RIGHT($F2217, 1)))</f>
        <v>0</v>
      </c>
      <c r="AL2217" s="45">
        <f t="shared" si="53370"/>
        <v>0</v>
      </c>
      <c r="AM2217" s="36"/>
      <c r="AN2217" s="37"/>
      <c r="AO2217" s="44">
        <f t="shared" ref="AO2217" si="53397">parseTime(AM2217)-(AN2221=INT(RIGHT($F2217, 1)))</f>
        <v>0</v>
      </c>
      <c r="AP2217" s="45">
        <f t="shared" si="53372"/>
        <v>0</v>
      </c>
      <c r="AQ2217" s="36"/>
      <c r="AR2217" s="37"/>
      <c r="AS2217" s="44">
        <f t="shared" ref="AS2217" si="53398">parseTime(AQ2217)-(AR2221=INT(RIGHT($F2217, 1)))</f>
        <v>0</v>
      </c>
      <c r="AT2217" s="45">
        <f t="shared" si="53374"/>
        <v>0</v>
      </c>
      <c r="AU2217" s="36"/>
      <c r="AV2217" s="37"/>
      <c r="AW2217" s="44">
        <f>parseTime(AU2217)-(AV2221=INT(RIGHT($F2217, 1)))</f>
        <v>0</v>
      </c>
      <c r="AX2217" s="45">
        <f t="shared" si="53375"/>
        <v>0</v>
      </c>
      <c r="AY2217" s="36"/>
      <c r="AZ2217" s="37"/>
      <c r="BA2217" s="44">
        <f>parseTime(AY2217)-(AZ2221=INT(RIGHT($F2217, 1)))</f>
        <v>0</v>
      </c>
      <c r="BB2217" s="45">
        <f t="shared" si="53376"/>
        <v>0</v>
      </c>
      <c r="BC2217" s="36"/>
      <c r="BD2217" s="37"/>
      <c r="BE2217" s="44">
        <f>parseTime(BC2217)-(BD2221=INT(RIGHT($F2217, 1)))</f>
        <v>0</v>
      </c>
      <c r="BF2217" s="45">
        <f t="shared" si="53377"/>
        <v>0</v>
      </c>
      <c r="BG2217" s="36"/>
      <c r="BH2217" s="37"/>
      <c r="BI2217" s="44">
        <f>parseTime(BG2217)-(BH2221=INT(RIGHT($F2217, 1)))</f>
        <v>0</v>
      </c>
      <c r="BJ2217" s="45">
        <f t="shared" si="53378"/>
        <v>0</v>
      </c>
      <c r="BK2217" s="36"/>
      <c r="BL2217" s="37"/>
      <c r="BM2217" s="44">
        <f>parseTime(BK2217)-(BL2221=INT(RIGHT($F2217, 1)))</f>
        <v>0</v>
      </c>
      <c r="BN2217" s="45">
        <f t="shared" si="53379"/>
        <v>0</v>
      </c>
      <c r="BO2217" s="36"/>
      <c r="BP2217" s="37"/>
      <c r="BQ2217" s="44">
        <f t="shared" ref="BQ2217" si="53399">parseTime(BO2217)-(BP2221=INT(RIGHT($F2217, 1)))</f>
        <v>0</v>
      </c>
      <c r="BR2217" s="45">
        <f t="shared" si="53381"/>
        <v>0</v>
      </c>
      <c r="BS2217" s="36"/>
      <c r="BT2217" s="37"/>
      <c r="BU2217" s="44">
        <f t="shared" ref="BU2217" si="53400">parseTime(BS2217)-(BT2221=INT(RIGHT($F2217, 1)))</f>
        <v>0</v>
      </c>
      <c r="BV2217" s="45">
        <f t="shared" si="53383"/>
        <v>0</v>
      </c>
      <c r="BW2217" s="36"/>
      <c r="BX2217" s="37"/>
      <c r="BY2217" s="44">
        <f t="shared" ref="BY2217" si="53401">parseTime(BW2217)-(BX2221=INT(RIGHT($F2217, 1)))</f>
        <v>0</v>
      </c>
      <c r="BZ2217" s="45">
        <f t="shared" si="53385"/>
        <v>0</v>
      </c>
      <c r="CA2217" s="36"/>
      <c r="CB2217" s="37"/>
      <c r="CC2217" s="44">
        <f t="shared" ref="CC2217" si="53402">parseTime(CA2217)-(CB2221=INT(RIGHT($F2217, 1)))</f>
        <v>0</v>
      </c>
      <c r="CD2217" s="45">
        <f t="shared" si="53387"/>
        <v>0</v>
      </c>
      <c r="CE2217" s="36"/>
      <c r="CF2217" s="37"/>
      <c r="CG2217" s="44">
        <f t="shared" ref="CG2217" si="53403">parseTime(CE2217)-(CF2221=INT(RIGHT($F2217, 1)))</f>
        <v>0</v>
      </c>
      <c r="CH2217" s="45">
        <f t="shared" si="53389"/>
        <v>0</v>
      </c>
    </row>
    <row r="2218" spans="1:86" x14ac:dyDescent="0.25">
      <c r="A2218" s="56" t="s">
        <v>117</v>
      </c>
      <c r="B2218" s="57">
        <f t="shared" ref="B2218" ca="1" si="53404">roleHours(G2216:CH2222, "MFD")</f>
        <v>48</v>
      </c>
      <c r="C2218" s="14">
        <f t="shared" ref="C2218:C2221" ca="1" si="53405">B2218/8</f>
        <v>6</v>
      </c>
      <c r="D2218" s="14">
        <f t="shared" ref="D2218" ca="1" si="53406">B2217-D2217</f>
        <v>-5.7000000000000028</v>
      </c>
      <c r="E2218" s="20" t="s">
        <v>127</v>
      </c>
      <c r="F2218" s="51" t="s">
        <v>130</v>
      </c>
      <c r="G2218" s="36"/>
      <c r="H2218" s="37"/>
      <c r="I2218" s="44">
        <f t="shared" ref="I2218" si="53407">parseTime(G2218)-(H2221=INT(RIGHT($F2218, 1)))</f>
        <v>0</v>
      </c>
      <c r="J2218" s="45">
        <f t="shared" si="53357"/>
        <v>0</v>
      </c>
      <c r="K2218" s="36"/>
      <c r="L2218" s="37"/>
      <c r="M2218" s="44">
        <f t="shared" ref="M2218" si="53408">parseTime(K2218)-(L2221=INT(RIGHT($F2218, 1)))</f>
        <v>0</v>
      </c>
      <c r="N2218" s="45">
        <f t="shared" si="53359"/>
        <v>0</v>
      </c>
      <c r="O2218" s="36"/>
      <c r="P2218" s="37"/>
      <c r="Q2218" s="44">
        <f t="shared" ref="Q2218" si="53409">parseTime(O2218)-(P2221=INT(RIGHT($F2218, 1)))</f>
        <v>0</v>
      </c>
      <c r="R2218" s="45">
        <f t="shared" si="53361"/>
        <v>0</v>
      </c>
      <c r="S2218" s="36"/>
      <c r="T2218" s="37"/>
      <c r="U2218" s="44">
        <f t="shared" ref="U2218" si="53410">parseTime(S2218)-(T2221=INT(RIGHT($F2218, 1)))</f>
        <v>0</v>
      </c>
      <c r="V2218" s="45">
        <f t="shared" si="53363"/>
        <v>0</v>
      </c>
      <c r="W2218" s="36"/>
      <c r="X2218" s="37"/>
      <c r="Y2218" s="44">
        <f t="shared" ref="Y2218" si="53411">parseTime(W2218)-(X2221=INT(RIGHT($F2218, 1)))</f>
        <v>0</v>
      </c>
      <c r="Z2218" s="45">
        <f t="shared" si="53365"/>
        <v>0</v>
      </c>
      <c r="AA2218" s="36"/>
      <c r="AB2218" s="37"/>
      <c r="AC2218" s="44">
        <f t="shared" ref="AC2218" si="53412">parseTime(AA2218)-(AB2221=INT(RIGHT($F2218, 1)))</f>
        <v>0</v>
      </c>
      <c r="AD2218" s="45">
        <f t="shared" si="53367"/>
        <v>0</v>
      </c>
      <c r="AE2218" s="36"/>
      <c r="AF2218" s="37"/>
      <c r="AG2218" s="44">
        <f t="shared" ref="AG2218" si="53413">parseTime(AE2218)-(AF2221=INT(RIGHT($F2218, 1)))</f>
        <v>0</v>
      </c>
      <c r="AH2218" s="45">
        <f t="shared" si="53369"/>
        <v>0</v>
      </c>
      <c r="AI2218" s="36"/>
      <c r="AJ2218" s="37"/>
      <c r="AK2218" s="44">
        <f>parseTime(AI2218)-(AJ2221=INT(RIGHT($F2218, 1)))</f>
        <v>0</v>
      </c>
      <c r="AL2218" s="45">
        <f t="shared" si="53370"/>
        <v>0</v>
      </c>
      <c r="AM2218" s="36"/>
      <c r="AN2218" s="37"/>
      <c r="AO2218" s="44">
        <f t="shared" ref="AO2218" si="53414">parseTime(AM2218)-(AN2221=INT(RIGHT($F2218, 1)))</f>
        <v>0</v>
      </c>
      <c r="AP2218" s="45">
        <f t="shared" si="53372"/>
        <v>0</v>
      </c>
      <c r="AQ2218" s="36"/>
      <c r="AR2218" s="37"/>
      <c r="AS2218" s="44">
        <f t="shared" ref="AS2218" si="53415">parseTime(AQ2218)-(AR2221=INT(RIGHT($F2218, 1)))</f>
        <v>0</v>
      </c>
      <c r="AT2218" s="45">
        <f t="shared" si="53374"/>
        <v>0</v>
      </c>
      <c r="AU2218" s="36"/>
      <c r="AV2218" s="37"/>
      <c r="AW2218" s="44">
        <f>parseTime(AU2218)-(AV2221=INT(RIGHT($F2218, 1)))</f>
        <v>0</v>
      </c>
      <c r="AX2218" s="45">
        <f t="shared" si="53375"/>
        <v>0</v>
      </c>
      <c r="AY2218" s="36"/>
      <c r="AZ2218" s="37"/>
      <c r="BA2218" s="44">
        <f>parseTime(AY2218)-(AZ2221=INT(RIGHT($F2218, 1)))</f>
        <v>0</v>
      </c>
      <c r="BB2218" s="45">
        <f t="shared" si="53376"/>
        <v>0</v>
      </c>
      <c r="BC2218" s="36"/>
      <c r="BD2218" s="37"/>
      <c r="BE2218" s="44">
        <f>parseTime(BC2218)-(BD2221=INT(RIGHT($F2218, 1)))</f>
        <v>0</v>
      </c>
      <c r="BF2218" s="45">
        <f t="shared" si="53377"/>
        <v>0</v>
      </c>
      <c r="BG2218" s="36"/>
      <c r="BH2218" s="37"/>
      <c r="BI2218" s="44">
        <f>parseTime(BG2218)-(BH2221=INT(RIGHT($F2218, 1)))</f>
        <v>0</v>
      </c>
      <c r="BJ2218" s="45">
        <f t="shared" si="53378"/>
        <v>0</v>
      </c>
      <c r="BK2218" s="36"/>
      <c r="BL2218" s="37"/>
      <c r="BM2218" s="44">
        <f>parseTime(BK2218)-(BL2221=INT(RIGHT($F2218, 1)))</f>
        <v>0</v>
      </c>
      <c r="BN2218" s="45">
        <f t="shared" si="53379"/>
        <v>0</v>
      </c>
      <c r="BO2218" s="36"/>
      <c r="BP2218" s="37"/>
      <c r="BQ2218" s="44">
        <f t="shared" ref="BQ2218" si="53416">parseTime(BO2218)-(BP2221=INT(RIGHT($F2218, 1)))</f>
        <v>0</v>
      </c>
      <c r="BR2218" s="45">
        <f t="shared" si="53381"/>
        <v>0</v>
      </c>
      <c r="BS2218" s="36"/>
      <c r="BT2218" s="37"/>
      <c r="BU2218" s="44">
        <f t="shared" ref="BU2218" si="53417">parseTime(BS2218)-(BT2221=INT(RIGHT($F2218, 1)))</f>
        <v>0</v>
      </c>
      <c r="BV2218" s="45">
        <f t="shared" si="53383"/>
        <v>0</v>
      </c>
      <c r="BW2218" s="36"/>
      <c r="BX2218" s="37"/>
      <c r="BY2218" s="44">
        <f t="shared" ref="BY2218" si="53418">parseTime(BW2218)-(BX2221=INT(RIGHT($F2218, 1)))</f>
        <v>0</v>
      </c>
      <c r="BZ2218" s="45">
        <f t="shared" si="53385"/>
        <v>0</v>
      </c>
      <c r="CA2218" s="36"/>
      <c r="CB2218" s="37"/>
      <c r="CC2218" s="44">
        <f t="shared" ref="CC2218" si="53419">parseTime(CA2218)-(CB2221=INT(RIGHT($F2218, 1)))</f>
        <v>0</v>
      </c>
      <c r="CD2218" s="45">
        <f t="shared" si="53387"/>
        <v>0</v>
      </c>
      <c r="CE2218" s="36"/>
      <c r="CF2218" s="37"/>
      <c r="CG2218" s="44">
        <f t="shared" ref="CG2218" si="53420">parseTime(CE2218)-(CF2221=INT(RIGHT($F2218, 1)))</f>
        <v>0</v>
      </c>
      <c r="CH2218" s="45">
        <f t="shared" si="53389"/>
        <v>0</v>
      </c>
    </row>
    <row r="2219" spans="1:86" x14ac:dyDescent="0.25">
      <c r="A2219" s="56"/>
      <c r="B2219" s="57"/>
      <c r="C2219" s="14">
        <f t="shared" si="53405"/>
        <v>0</v>
      </c>
      <c r="D2219" s="14" t="s">
        <v>259</v>
      </c>
      <c r="E2219" s="20">
        <v>4.25</v>
      </c>
      <c r="F2219" s="51" t="s">
        <v>131</v>
      </c>
      <c r="G2219" s="36"/>
      <c r="H2219" s="37"/>
      <c r="I2219" s="44">
        <f t="shared" ref="I2219" si="53421">parseTime(G2219)-(H2221=INT(RIGHT($F2219, 1)))</f>
        <v>0</v>
      </c>
      <c r="J2219" s="45">
        <f t="shared" si="53357"/>
        <v>0</v>
      </c>
      <c r="K2219" s="36"/>
      <c r="L2219" s="37"/>
      <c r="M2219" s="44">
        <f t="shared" ref="M2219" si="53422">parseTime(K2219)-(L2221=INT(RIGHT($F2219, 1)))</f>
        <v>0</v>
      </c>
      <c r="N2219" s="45">
        <f t="shared" si="53359"/>
        <v>0</v>
      </c>
      <c r="O2219" s="36"/>
      <c r="P2219" s="37"/>
      <c r="Q2219" s="44">
        <f t="shared" ref="Q2219" si="53423">parseTime(O2219)-(P2221=INT(RIGHT($F2219, 1)))</f>
        <v>0</v>
      </c>
      <c r="R2219" s="45">
        <f t="shared" si="53361"/>
        <v>0</v>
      </c>
      <c r="S2219" s="36"/>
      <c r="T2219" s="37"/>
      <c r="U2219" s="44">
        <f t="shared" ref="U2219" si="53424">parseTime(S2219)-(T2221=INT(RIGHT($F2219, 1)))</f>
        <v>0</v>
      </c>
      <c r="V2219" s="45">
        <f t="shared" si="53363"/>
        <v>0</v>
      </c>
      <c r="W2219" s="36"/>
      <c r="X2219" s="37"/>
      <c r="Y2219" s="44">
        <f t="shared" ref="Y2219" si="53425">parseTime(W2219)-(X2221=INT(RIGHT($F2219, 1)))</f>
        <v>0</v>
      </c>
      <c r="Z2219" s="45">
        <f t="shared" si="53365"/>
        <v>0</v>
      </c>
      <c r="AA2219" s="36"/>
      <c r="AB2219" s="37"/>
      <c r="AC2219" s="44">
        <f t="shared" ref="AC2219" si="53426">parseTime(AA2219)-(AB2221=INT(RIGHT($F2219, 1)))</f>
        <v>0</v>
      </c>
      <c r="AD2219" s="45">
        <f t="shared" si="53367"/>
        <v>0</v>
      </c>
      <c r="AE2219" s="36"/>
      <c r="AF2219" s="37"/>
      <c r="AG2219" s="44">
        <f t="shared" ref="AG2219" si="53427">parseTime(AE2219)-(AF2221=INT(RIGHT($F2219, 1)))</f>
        <v>0</v>
      </c>
      <c r="AH2219" s="45">
        <f t="shared" si="53369"/>
        <v>0</v>
      </c>
      <c r="AI2219" s="36"/>
      <c r="AJ2219" s="37"/>
      <c r="AK2219" s="44">
        <f>parseTime(AI2219)-(AJ2221=INT(RIGHT($F2219, 1)))</f>
        <v>0</v>
      </c>
      <c r="AL2219" s="45">
        <f t="shared" si="53370"/>
        <v>0</v>
      </c>
      <c r="AM2219" s="36"/>
      <c r="AN2219" s="37"/>
      <c r="AO2219" s="44">
        <f t="shared" ref="AO2219" si="53428">parseTime(AM2219)-(AN2221=INT(RIGHT($F2219, 1)))</f>
        <v>0</v>
      </c>
      <c r="AP2219" s="45">
        <f t="shared" si="53372"/>
        <v>0</v>
      </c>
      <c r="AQ2219" s="36"/>
      <c r="AR2219" s="37"/>
      <c r="AS2219" s="44">
        <f t="shared" ref="AS2219" si="53429">parseTime(AQ2219)-(AR2221=INT(RIGHT($F2219, 1)))</f>
        <v>0</v>
      </c>
      <c r="AT2219" s="45">
        <f t="shared" si="53374"/>
        <v>0</v>
      </c>
      <c r="AU2219" s="36"/>
      <c r="AV2219" s="37"/>
      <c r="AW2219" s="44">
        <f>parseTime(AU2219)-(AV2221=INT(RIGHT($F2219, 1)))</f>
        <v>0</v>
      </c>
      <c r="AX2219" s="45">
        <f t="shared" si="53375"/>
        <v>0</v>
      </c>
      <c r="AY2219" s="36"/>
      <c r="AZ2219" s="37"/>
      <c r="BA2219" s="44">
        <f>parseTime(AY2219)-(AZ2221=INT(RIGHT($F2219, 1)))</f>
        <v>0</v>
      </c>
      <c r="BB2219" s="45">
        <f t="shared" si="53376"/>
        <v>0</v>
      </c>
      <c r="BC2219" s="36"/>
      <c r="BD2219" s="37"/>
      <c r="BE2219" s="44">
        <f>parseTime(BC2219)-(BD2221=INT(RIGHT($F2219, 1)))</f>
        <v>0</v>
      </c>
      <c r="BF2219" s="45">
        <f t="shared" si="53377"/>
        <v>0</v>
      </c>
      <c r="BG2219" s="36"/>
      <c r="BH2219" s="37"/>
      <c r="BI2219" s="44">
        <f>parseTime(BG2219)-(BH2221=INT(RIGHT($F2219, 1)))</f>
        <v>0</v>
      </c>
      <c r="BJ2219" s="45">
        <f t="shared" si="53378"/>
        <v>0</v>
      </c>
      <c r="BK2219" s="36"/>
      <c r="BL2219" s="37"/>
      <c r="BM2219" s="44">
        <f>parseTime(BK2219)-(BL2221=INT(RIGHT($F2219, 1)))</f>
        <v>0</v>
      </c>
      <c r="BN2219" s="45">
        <f t="shared" si="53379"/>
        <v>0</v>
      </c>
      <c r="BO2219" s="36"/>
      <c r="BP2219" s="37"/>
      <c r="BQ2219" s="44">
        <f t="shared" ref="BQ2219" si="53430">parseTime(BO2219)-(BP2221=INT(RIGHT($F2219, 1)))</f>
        <v>0</v>
      </c>
      <c r="BR2219" s="45">
        <f t="shared" si="53381"/>
        <v>0</v>
      </c>
      <c r="BS2219" s="36"/>
      <c r="BT2219" s="37"/>
      <c r="BU2219" s="44">
        <f t="shared" ref="BU2219" si="53431">parseTime(BS2219)-(BT2221=INT(RIGHT($F2219, 1)))</f>
        <v>0</v>
      </c>
      <c r="BV2219" s="45">
        <f t="shared" si="53383"/>
        <v>0</v>
      </c>
      <c r="BW2219" s="36"/>
      <c r="BX2219" s="37"/>
      <c r="BY2219" s="44">
        <f t="shared" ref="BY2219" si="53432">parseTime(BW2219)-(BX2221=INT(RIGHT($F2219, 1)))</f>
        <v>0</v>
      </c>
      <c r="BZ2219" s="45">
        <f t="shared" si="53385"/>
        <v>0</v>
      </c>
      <c r="CA2219" s="36"/>
      <c r="CB2219" s="37"/>
      <c r="CC2219" s="44">
        <f t="shared" ref="CC2219" si="53433">parseTime(CA2219)-(CB2221=INT(RIGHT($F2219, 1)))</f>
        <v>0</v>
      </c>
      <c r="CD2219" s="45">
        <f t="shared" si="53387"/>
        <v>0</v>
      </c>
      <c r="CE2219" s="36"/>
      <c r="CF2219" s="37"/>
      <c r="CG2219" s="44">
        <f t="shared" ref="CG2219" si="53434">parseTime(CE2219)-(CF2221=INT(RIGHT($F2219, 1)))</f>
        <v>0</v>
      </c>
      <c r="CH2219" s="45">
        <f t="shared" si="53389"/>
        <v>0</v>
      </c>
    </row>
    <row r="2220" spans="1:86" x14ac:dyDescent="0.25">
      <c r="A2220" s="56" t="s">
        <v>119</v>
      </c>
      <c r="B2220" s="57">
        <f t="shared" ref="B2220" ca="1" si="53435">roleHours(G2216:CH2222, "MCC")</f>
        <v>0</v>
      </c>
      <c r="C2220" s="14">
        <f t="shared" ca="1" si="53405"/>
        <v>0</v>
      </c>
      <c r="D2220" s="14" t="s">
        <v>260</v>
      </c>
      <c r="E2220" s="20">
        <v>4.6500000000000004</v>
      </c>
      <c r="F2220" s="51" t="s">
        <v>132</v>
      </c>
      <c r="G2220" s="36"/>
      <c r="H2220" s="37"/>
      <c r="I2220" s="44">
        <f t="shared" ref="I2220" si="53436">parseTime(G2220)-(H2221=INT(RIGHT($F2220, 1)))</f>
        <v>0</v>
      </c>
      <c r="J2220" s="45">
        <f t="shared" si="53357"/>
        <v>0</v>
      </c>
      <c r="K2220" s="36"/>
      <c r="L2220" s="37"/>
      <c r="M2220" s="44">
        <f t="shared" ref="M2220" si="53437">parseTime(K2220)-(L2221=INT(RIGHT($F2220, 1)))</f>
        <v>0</v>
      </c>
      <c r="N2220" s="45">
        <f t="shared" si="53359"/>
        <v>0</v>
      </c>
      <c r="O2220" s="36"/>
      <c r="P2220" s="37"/>
      <c r="Q2220" s="44">
        <f t="shared" ref="Q2220" si="53438">parseTime(O2220)-(P2221=INT(RIGHT($F2220, 1)))</f>
        <v>0</v>
      </c>
      <c r="R2220" s="45">
        <f t="shared" si="53361"/>
        <v>0</v>
      </c>
      <c r="S2220" s="36"/>
      <c r="T2220" s="37"/>
      <c r="U2220" s="44">
        <f t="shared" ref="U2220" si="53439">parseTime(S2220)-(T2221=INT(RIGHT($F2220, 1)))</f>
        <v>0</v>
      </c>
      <c r="V2220" s="45">
        <f t="shared" si="53363"/>
        <v>0</v>
      </c>
      <c r="W2220" s="36"/>
      <c r="X2220" s="37"/>
      <c r="Y2220" s="44">
        <f t="shared" ref="Y2220" si="53440">parseTime(W2220)-(X2221=INT(RIGHT($F2220, 1)))</f>
        <v>0</v>
      </c>
      <c r="Z2220" s="45">
        <f t="shared" si="53365"/>
        <v>0</v>
      </c>
      <c r="AA2220" s="36"/>
      <c r="AB2220" s="37"/>
      <c r="AC2220" s="44">
        <f t="shared" ref="AC2220" si="53441">parseTime(AA2220)-(AB2221=INT(RIGHT($F2220, 1)))</f>
        <v>0</v>
      </c>
      <c r="AD2220" s="45">
        <f t="shared" si="53367"/>
        <v>0</v>
      </c>
      <c r="AE2220" s="36"/>
      <c r="AF2220" s="37"/>
      <c r="AG2220" s="44">
        <f t="shared" ref="AG2220" si="53442">parseTime(AE2220)-(AF2221=INT(RIGHT($F2220, 1)))</f>
        <v>0</v>
      </c>
      <c r="AH2220" s="45">
        <f t="shared" si="53369"/>
        <v>0</v>
      </c>
      <c r="AI2220" s="36"/>
      <c r="AJ2220" s="37"/>
      <c r="AK2220" s="44">
        <f>parseTime(AI2220)-(AJ2221=INT(RIGHT($F2220, 1)))</f>
        <v>0</v>
      </c>
      <c r="AL2220" s="45">
        <f t="shared" si="53370"/>
        <v>0</v>
      </c>
      <c r="AM2220" s="36"/>
      <c r="AN2220" s="37"/>
      <c r="AO2220" s="44">
        <f t="shared" ref="AO2220" si="53443">parseTime(AM2220)-(AN2221=INT(RIGHT($F2220, 1)))</f>
        <v>0</v>
      </c>
      <c r="AP2220" s="45">
        <f t="shared" si="53372"/>
        <v>0</v>
      </c>
      <c r="AQ2220" s="36"/>
      <c r="AR2220" s="37"/>
      <c r="AS2220" s="44">
        <f t="shared" ref="AS2220" si="53444">parseTime(AQ2220)-(AR2221=INT(RIGHT($F2220, 1)))</f>
        <v>0</v>
      </c>
      <c r="AT2220" s="45">
        <f t="shared" si="53374"/>
        <v>0</v>
      </c>
      <c r="AU2220" s="36"/>
      <c r="AV2220" s="37"/>
      <c r="AW2220" s="44">
        <f>parseTime(AU2220)-(AV2221=INT(RIGHT($F2220, 1)))</f>
        <v>0</v>
      </c>
      <c r="AX2220" s="45">
        <f t="shared" si="53375"/>
        <v>0</v>
      </c>
      <c r="AY2220" s="36"/>
      <c r="AZ2220" s="37"/>
      <c r="BA2220" s="44">
        <f>parseTime(AY2220)-(AZ2221=INT(RIGHT($F2220, 1)))</f>
        <v>0</v>
      </c>
      <c r="BB2220" s="45">
        <f t="shared" si="53376"/>
        <v>0</v>
      </c>
      <c r="BC2220" s="36"/>
      <c r="BD2220" s="37"/>
      <c r="BE2220" s="44">
        <f>parseTime(BC2220)-(BD2221=INT(RIGHT($F2220, 1)))</f>
        <v>0</v>
      </c>
      <c r="BF2220" s="45">
        <f t="shared" si="53377"/>
        <v>0</v>
      </c>
      <c r="BG2220" s="36"/>
      <c r="BH2220" s="37"/>
      <c r="BI2220" s="44">
        <f>parseTime(BG2220)-(BH2221=INT(RIGHT($F2220, 1)))</f>
        <v>0</v>
      </c>
      <c r="BJ2220" s="45">
        <f t="shared" si="53378"/>
        <v>0</v>
      </c>
      <c r="BK2220" s="36"/>
      <c r="BL2220" s="37"/>
      <c r="BM2220" s="44">
        <f>parseTime(BK2220)-(BL2221=INT(RIGHT($F2220, 1)))</f>
        <v>0</v>
      </c>
      <c r="BN2220" s="45">
        <f t="shared" si="53379"/>
        <v>0</v>
      </c>
      <c r="BO2220" s="36"/>
      <c r="BP2220" s="37"/>
      <c r="BQ2220" s="44">
        <f t="shared" ref="BQ2220" si="53445">parseTime(BO2220)-(BP2221=INT(RIGHT($F2220, 1)))</f>
        <v>0</v>
      </c>
      <c r="BR2220" s="45">
        <f t="shared" si="53381"/>
        <v>0</v>
      </c>
      <c r="BS2220" s="36"/>
      <c r="BT2220" s="37"/>
      <c r="BU2220" s="44">
        <f t="shared" ref="BU2220" si="53446">parseTime(BS2220)-(BT2221=INT(RIGHT($F2220, 1)))</f>
        <v>0</v>
      </c>
      <c r="BV2220" s="45">
        <f t="shared" si="53383"/>
        <v>0</v>
      </c>
      <c r="BW2220" s="36"/>
      <c r="BX2220" s="37"/>
      <c r="BY2220" s="44">
        <f t="shared" ref="BY2220" si="53447">parseTime(BW2220)-(BX2221=INT(RIGHT($F2220, 1)))</f>
        <v>0</v>
      </c>
      <c r="BZ2220" s="45">
        <f t="shared" si="53385"/>
        <v>0</v>
      </c>
      <c r="CA2220" s="36"/>
      <c r="CB2220" s="37"/>
      <c r="CC2220" s="44">
        <f t="shared" ref="CC2220" si="53448">parseTime(CA2220)-(CB2221=INT(RIGHT($F2220, 1)))</f>
        <v>0</v>
      </c>
      <c r="CD2220" s="45">
        <f t="shared" si="53387"/>
        <v>0</v>
      </c>
      <c r="CE2220" s="36"/>
      <c r="CF2220" s="37"/>
      <c r="CG2220" s="44">
        <f t="shared" ref="CG2220" si="53449">parseTime(CE2220)-(CF2221=INT(RIGHT($F2220, 1)))</f>
        <v>0</v>
      </c>
      <c r="CH2220" s="45">
        <f t="shared" si="53389"/>
        <v>0</v>
      </c>
    </row>
    <row r="2221" spans="1:86" x14ac:dyDescent="0.25">
      <c r="A2221" s="56"/>
      <c r="B2221" s="57"/>
      <c r="C2221" s="14">
        <f t="shared" si="53405"/>
        <v>0</v>
      </c>
      <c r="D2221" s="14"/>
      <c r="E2221" s="20">
        <f t="shared" ref="E2221" si="53450">((7.5/2)-0.5+E2220)*8</f>
        <v>63.2</v>
      </c>
      <c r="F2221" s="51"/>
      <c r="G2221" s="46" t="s">
        <v>134</v>
      </c>
      <c r="H2221" s="38">
        <f t="shared" ref="H2221" si="53451">lunchAdjust(G2216:H2220)</f>
        <v>1</v>
      </c>
      <c r="I2221" s="48" t="s">
        <v>0</v>
      </c>
      <c r="J2221" s="39">
        <f t="shared" ref="J2221" si="53452">SUMPRODUCT(I2216:I2220*J2216:J2220)</f>
        <v>8</v>
      </c>
      <c r="K2221" s="46" t="s">
        <v>134</v>
      </c>
      <c r="L2221" s="38">
        <f t="shared" ref="L2221" si="53453">lunchAdjust(K2216:L2220)</f>
        <v>1</v>
      </c>
      <c r="M2221" s="48" t="s">
        <v>0</v>
      </c>
      <c r="N2221" s="39">
        <f t="shared" ref="N2221" si="53454">SUMPRODUCT(M2216:M2220*N2216:N2220)</f>
        <v>0</v>
      </c>
      <c r="O2221" s="46" t="s">
        <v>134</v>
      </c>
      <c r="P2221" s="38">
        <f t="shared" ref="P2221" si="53455">lunchAdjust(O2216:P2220)</f>
        <v>1</v>
      </c>
      <c r="Q2221" s="48" t="s">
        <v>0</v>
      </c>
      <c r="R2221" s="39">
        <f t="shared" ref="R2221" si="53456">SUMPRODUCT(Q2216:Q2220*R2216:R2220)</f>
        <v>8</v>
      </c>
      <c r="S2221" s="46" t="s">
        <v>134</v>
      </c>
      <c r="T2221" s="38">
        <f t="shared" ref="T2221" si="53457">lunchAdjust(S2216:T2220)</f>
        <v>1</v>
      </c>
      <c r="U2221" s="48" t="s">
        <v>0</v>
      </c>
      <c r="V2221" s="39">
        <f t="shared" ref="V2221" si="53458">SUMPRODUCT(U2216:U2220*V2216:V2220)</f>
        <v>8</v>
      </c>
      <c r="W2221" s="46" t="s">
        <v>134</v>
      </c>
      <c r="X2221" s="38">
        <f t="shared" ref="X2221" si="53459">lunchAdjust(W2216:X2220)</f>
        <v>0</v>
      </c>
      <c r="Y2221" s="48" t="s">
        <v>0</v>
      </c>
      <c r="Z2221" s="39">
        <f t="shared" ref="Z2221" si="53460">SUMPRODUCT(Y2216:Y2220*Z2216:Z2220)</f>
        <v>0</v>
      </c>
      <c r="AA2221" s="46" t="s">
        <v>134</v>
      </c>
      <c r="AB2221" s="38">
        <f t="shared" ref="AB2221" si="53461">lunchAdjust(AA2216:AB2220)</f>
        <v>1</v>
      </c>
      <c r="AC2221" s="48" t="s">
        <v>0</v>
      </c>
      <c r="AD2221" s="39">
        <f t="shared" ref="AD2221" si="53462">SUMPRODUCT(AC2216:AC2220*AD2216:AD2220)</f>
        <v>8</v>
      </c>
      <c r="AE2221" s="46" t="s">
        <v>134</v>
      </c>
      <c r="AF2221" s="38">
        <f t="shared" ref="AF2221" si="53463">lunchAdjust(AE2216:AF2220)</f>
        <v>0</v>
      </c>
      <c r="AG2221" s="48" t="s">
        <v>0</v>
      </c>
      <c r="AH2221" s="39">
        <f t="shared" ref="AH2221" si="53464">SUMPRODUCT(AG2216:AG2220*AH2216:AH2220)</f>
        <v>0</v>
      </c>
      <c r="AI2221" s="46" t="s">
        <v>134</v>
      </c>
      <c r="AJ2221" s="38">
        <f t="shared" ref="AJ2221" si="53465">lunchAdjust(AI2216:AJ2220)</f>
        <v>0</v>
      </c>
      <c r="AK2221" s="48" t="s">
        <v>0</v>
      </c>
      <c r="AL2221" s="39">
        <f t="shared" ref="AL2221" si="53466">SUMPRODUCT(AK2216:AK2220*AL2216:AL2220)</f>
        <v>0</v>
      </c>
      <c r="AM2221" s="46" t="s">
        <v>134</v>
      </c>
      <c r="AN2221" s="38">
        <f t="shared" ref="AN2221" si="53467">lunchAdjust(AM2216:AN2220)</f>
        <v>0</v>
      </c>
      <c r="AO2221" s="48" t="s">
        <v>0</v>
      </c>
      <c r="AP2221" s="39">
        <f t="shared" ref="AP2221" si="53468">SUMPRODUCT(AO2216:AO2220*AP2216:AP2220)</f>
        <v>0</v>
      </c>
      <c r="AQ2221" s="46" t="s">
        <v>134</v>
      </c>
      <c r="AR2221" s="38">
        <f t="shared" ref="AR2221" si="53469">lunchAdjust(AQ2216:AR2220)</f>
        <v>0</v>
      </c>
      <c r="AS2221" s="48" t="s">
        <v>0</v>
      </c>
      <c r="AT2221" s="39">
        <f t="shared" ref="AT2221" si="53470">SUMPRODUCT(AS2216:AS2220*AT2216:AT2220)</f>
        <v>0</v>
      </c>
      <c r="AU2221" s="46" t="s">
        <v>134</v>
      </c>
      <c r="AV2221" s="38">
        <f t="shared" ref="AV2221" si="53471">lunchAdjust(AU2216:AV2220)</f>
        <v>0</v>
      </c>
      <c r="AW2221" s="48" t="s">
        <v>0</v>
      </c>
      <c r="AX2221" s="39">
        <f t="shared" ref="AX2221" si="53472">SUMPRODUCT(AW2216:AW2220*AX2216:AX2220)</f>
        <v>0</v>
      </c>
      <c r="AY2221" s="46" t="s">
        <v>134</v>
      </c>
      <c r="AZ2221" s="38">
        <f t="shared" ref="AZ2221" si="53473">lunchAdjust(AY2216:AZ2220)</f>
        <v>0</v>
      </c>
      <c r="BA2221" s="48" t="s">
        <v>0</v>
      </c>
      <c r="BB2221" s="39">
        <f t="shared" ref="BB2221" si="53474">SUMPRODUCT(BA2216:BA2220*BB2216:BB2220)</f>
        <v>0</v>
      </c>
      <c r="BC2221" s="46" t="s">
        <v>134</v>
      </c>
      <c r="BD2221" s="38">
        <f t="shared" ref="BD2221" si="53475">lunchAdjust(BC2216:BD2220)</f>
        <v>0</v>
      </c>
      <c r="BE2221" s="48" t="s">
        <v>0</v>
      </c>
      <c r="BF2221" s="39">
        <f t="shared" ref="BF2221" si="53476">SUMPRODUCT(BE2216:BE2220*BF2216:BF2220)</f>
        <v>0</v>
      </c>
      <c r="BG2221" s="46" t="s">
        <v>134</v>
      </c>
      <c r="BH2221" s="38">
        <f t="shared" ref="BH2221" si="53477">lunchAdjust(BG2216:BH2220)</f>
        <v>0</v>
      </c>
      <c r="BI2221" s="48" t="s">
        <v>0</v>
      </c>
      <c r="BJ2221" s="39">
        <f t="shared" ref="BJ2221" si="53478">SUMPRODUCT(BI2216:BI2220*BJ2216:BJ2220)</f>
        <v>0</v>
      </c>
      <c r="BK2221" s="46" t="s">
        <v>134</v>
      </c>
      <c r="BL2221" s="38">
        <f t="shared" ref="BL2221" si="53479">lunchAdjust(BK2216:BL2220)</f>
        <v>0</v>
      </c>
      <c r="BM2221" s="48" t="s">
        <v>0</v>
      </c>
      <c r="BN2221" s="39">
        <f t="shared" ref="BN2221" si="53480">SUMPRODUCT(BM2216:BM2220*BN2216:BN2220)</f>
        <v>0</v>
      </c>
      <c r="BO2221" s="46" t="s">
        <v>134</v>
      </c>
      <c r="BP2221" s="38">
        <f t="shared" ref="BP2221" si="53481">lunchAdjust(BO2216:BP2220)</f>
        <v>1</v>
      </c>
      <c r="BQ2221" s="48" t="s">
        <v>0</v>
      </c>
      <c r="BR2221" s="39">
        <f t="shared" ref="BR2221" si="53482">SUMPRODUCT(BQ2216:BQ2220*BR2216:BR2220)</f>
        <v>8</v>
      </c>
      <c r="BS2221" s="46" t="s">
        <v>134</v>
      </c>
      <c r="BT2221" s="38">
        <f t="shared" ref="BT2221" si="53483">lunchAdjust(BS2216:BT2220)</f>
        <v>0</v>
      </c>
      <c r="BU2221" s="48" t="s">
        <v>0</v>
      </c>
      <c r="BV2221" s="39">
        <f t="shared" ref="BV2221" si="53484">SUMPRODUCT(BU2216:BU2220*BV2216:BV2220)</f>
        <v>0</v>
      </c>
      <c r="BW2221" s="46" t="s">
        <v>134</v>
      </c>
      <c r="BX2221" s="38">
        <f t="shared" ref="BX2221" si="53485">lunchAdjust(BW2216:BX2220)</f>
        <v>1</v>
      </c>
      <c r="BY2221" s="48" t="s">
        <v>0</v>
      </c>
      <c r="BZ2221" s="39">
        <f t="shared" ref="BZ2221" si="53486">SUMPRODUCT(BY2216:BY2220*BZ2216:BZ2220)</f>
        <v>8</v>
      </c>
      <c r="CA2221" s="46" t="s">
        <v>134</v>
      </c>
      <c r="CB2221" s="38">
        <f t="shared" ref="CB2221" si="53487">lunchAdjust(CA2216:CB2220)</f>
        <v>0</v>
      </c>
      <c r="CC2221" s="48" t="s">
        <v>0</v>
      </c>
      <c r="CD2221" s="39">
        <f t="shared" ref="CD2221" si="53488">SUMPRODUCT(CC2216:CC2220*CD2216:CD2220)</f>
        <v>0</v>
      </c>
      <c r="CE2221" s="46" t="s">
        <v>134</v>
      </c>
      <c r="CF2221" s="38">
        <f t="shared" ref="CF2221" si="53489">lunchAdjust(CE2216:CF2220)</f>
        <v>0</v>
      </c>
      <c r="CG2221" s="48" t="s">
        <v>0</v>
      </c>
      <c r="CH2221" s="39">
        <f t="shared" ref="CH2221" si="53490">SUMPRODUCT(CG2216:CG2220*CH2216:CH2220)</f>
        <v>0</v>
      </c>
    </row>
    <row r="2222" spans="1:86" ht="15.75" thickBot="1" x14ac:dyDescent="0.3">
      <c r="A2222" s="58" t="s">
        <v>121</v>
      </c>
      <c r="B2222" s="59">
        <f t="shared" ref="B2222" ca="1" si="53491">roleHours(G2216:CH2222, "OUT")</f>
        <v>0</v>
      </c>
      <c r="C2222" s="54" t="s">
        <v>137</v>
      </c>
      <c r="D2222" s="22">
        <f t="shared" ref="D2222" ca="1" si="53492">roleHours(G2216:CH2222, "PTO")</f>
        <v>8</v>
      </c>
      <c r="E2222" s="23">
        <f t="shared" ref="E2222" ca="1" si="53493">E2221-B2217</f>
        <v>15.200000000000003</v>
      </c>
      <c r="F2222" s="52"/>
      <c r="G2222" s="47" t="s">
        <v>39</v>
      </c>
      <c r="H2222" s="40">
        <f t="shared" ref="H2222:H2285" si="53494">SUMPRODUCT(I2216:I2220*(H2216:H2220="PTO"))+SUMPRODUCT(I2216:I2220*(H2216:H2220="HOL"))</f>
        <v>0</v>
      </c>
      <c r="I2222" s="49" t="s">
        <v>135</v>
      </c>
      <c r="J2222" s="41">
        <f t="shared" ref="J2222" si="53495">J2221*G$4</f>
        <v>0</v>
      </c>
      <c r="K2222" s="47" t="s">
        <v>39</v>
      </c>
      <c r="L2222" s="40">
        <f t="shared" ref="L2222" si="53496">SUMPRODUCT(M2216:M2220*(L2216:L2220="PTO"))+SUMPRODUCT(M2216:M2220*(L2216:L2220="HOL"))</f>
        <v>8</v>
      </c>
      <c r="M2222" s="49" t="s">
        <v>135</v>
      </c>
      <c r="N2222" s="41">
        <f t="shared" ref="N2222" si="53497">N2221*K$4</f>
        <v>0</v>
      </c>
      <c r="O2222" s="47" t="s">
        <v>39</v>
      </c>
      <c r="P2222" s="40">
        <f t="shared" ref="P2222" si="53498">SUMPRODUCT(Q2216:Q2220*(P2216:P2220="PTO"))+SUMPRODUCT(Q2216:Q2220*(P2216:P2220="HOL"))</f>
        <v>0</v>
      </c>
      <c r="Q2222" s="49" t="s">
        <v>135</v>
      </c>
      <c r="R2222" s="41">
        <f t="shared" ref="R2222" si="53499">R2221*O$4</f>
        <v>8</v>
      </c>
      <c r="S2222" s="47" t="s">
        <v>39</v>
      </c>
      <c r="T2222" s="40">
        <f t="shared" ref="T2222" si="53500">SUMPRODUCT(U2216:U2220*(T2216:T2220="PTO"))+SUMPRODUCT(U2216:U2220*(T2216:T2220="HOL"))</f>
        <v>0</v>
      </c>
      <c r="U2222" s="49" t="s">
        <v>135</v>
      </c>
      <c r="V2222" s="41">
        <f t="shared" ref="V2222" si="53501">V2221*S$4</f>
        <v>0</v>
      </c>
      <c r="W2222" s="47" t="s">
        <v>39</v>
      </c>
      <c r="X2222" s="40">
        <f t="shared" ref="X2222" si="53502">SUMPRODUCT(Y2216:Y2220*(X2216:X2220="PTO"))+SUMPRODUCT(Y2216:Y2220*(X2216:X2220="HOL"))</f>
        <v>0</v>
      </c>
      <c r="Y2222" s="49" t="s">
        <v>135</v>
      </c>
      <c r="Z2222" s="41">
        <f t="shared" ref="Z2222" si="53503">Z2221*W$4</f>
        <v>0</v>
      </c>
      <c r="AA2222" s="47" t="s">
        <v>39</v>
      </c>
      <c r="AB2222" s="40">
        <f t="shared" ref="AB2222" si="53504">SUMPRODUCT(AC2216:AC2220*(AB2216:AB2220="PTO"))+SUMPRODUCT(AC2216:AC2220*(AB2216:AB2220="HOL"))</f>
        <v>0</v>
      </c>
      <c r="AC2222" s="49" t="s">
        <v>135</v>
      </c>
      <c r="AD2222" s="41">
        <f t="shared" ref="AD2222" si="53505">AD2221*AA$4</f>
        <v>8</v>
      </c>
      <c r="AE2222" s="47" t="s">
        <v>39</v>
      </c>
      <c r="AF2222" s="40">
        <f t="shared" ref="AF2222" si="53506">SUMPRODUCT(AG2216:AG2220*(AF2216:AF2220="PTO"))+SUMPRODUCT(AG2216:AG2220*(AF2216:AF2220="HOL"))</f>
        <v>0</v>
      </c>
      <c r="AG2222" s="49" t="s">
        <v>135</v>
      </c>
      <c r="AH2222" s="41">
        <f t="shared" ref="AH2222" si="53507">AH2221*AE$4</f>
        <v>0</v>
      </c>
      <c r="AI2222" s="47" t="s">
        <v>39</v>
      </c>
      <c r="AJ2222" s="40">
        <f t="shared" ref="AJ2222" si="53508">SUMPRODUCT(AK2216:AK2220*(AJ2216:AJ2220="PTO"))+SUMPRODUCT(AK2216:AK2220*(AJ2216:AJ2220="HOL"))</f>
        <v>0</v>
      </c>
      <c r="AK2222" s="49" t="s">
        <v>135</v>
      </c>
      <c r="AL2222" s="41">
        <f>AL2221*AI$4</f>
        <v>0</v>
      </c>
      <c r="AM2222" s="47" t="s">
        <v>39</v>
      </c>
      <c r="AN2222" s="40">
        <f t="shared" ref="AN2222" si="53509">SUMPRODUCT(AO2216:AO2220*(AN2216:AN2220="PTO"))+SUMPRODUCT(AO2216:AO2220*(AN2216:AN2220="HOL"))</f>
        <v>0</v>
      </c>
      <c r="AO2222" s="49" t="s">
        <v>135</v>
      </c>
      <c r="AP2222" s="41">
        <f t="shared" ref="AP2222" si="53510">AP2221*AM$4</f>
        <v>0</v>
      </c>
      <c r="AQ2222" s="47" t="s">
        <v>39</v>
      </c>
      <c r="AR2222" s="40">
        <f t="shared" ref="AR2222" si="53511">SUMPRODUCT(AS2216:AS2220*(AR2216:AR2220="PTO"))+SUMPRODUCT(AS2216:AS2220*(AR2216:AR2220="HOL"))</f>
        <v>0</v>
      </c>
      <c r="AS2222" s="49" t="s">
        <v>135</v>
      </c>
      <c r="AT2222" s="41">
        <f t="shared" ref="AT2222" si="53512">AT2221*AQ$4</f>
        <v>0</v>
      </c>
      <c r="AU2222" s="47" t="s">
        <v>39</v>
      </c>
      <c r="AV2222" s="40">
        <f t="shared" ref="AV2222" si="53513">SUMPRODUCT(AW2216:AW2220*(AV2216:AV2220="PTO"))+SUMPRODUCT(AW2216:AW2220*(AV2216:AV2220="HOL"))</f>
        <v>0</v>
      </c>
      <c r="AW2222" s="49" t="s">
        <v>135</v>
      </c>
      <c r="AX2222" s="41">
        <f>AX2221*AU$4</f>
        <v>0</v>
      </c>
      <c r="AY2222" s="47" t="s">
        <v>39</v>
      </c>
      <c r="AZ2222" s="40">
        <f t="shared" ref="AZ2222" si="53514">SUMPRODUCT(BA2216:BA2220*(AZ2216:AZ2220="PTO"))+SUMPRODUCT(BA2216:BA2220*(AZ2216:AZ2220="HOL"))</f>
        <v>0</v>
      </c>
      <c r="BA2222" s="49" t="s">
        <v>135</v>
      </c>
      <c r="BB2222" s="41">
        <f>BB2221*AY$4</f>
        <v>0</v>
      </c>
      <c r="BC2222" s="47" t="s">
        <v>39</v>
      </c>
      <c r="BD2222" s="40">
        <f t="shared" ref="BD2222" si="53515">SUMPRODUCT(BE2216:BE2220*(BD2216:BD2220="PTO"))+SUMPRODUCT(BE2216:BE2220*(BD2216:BD2220="HOL"))</f>
        <v>0</v>
      </c>
      <c r="BE2222" s="49" t="s">
        <v>135</v>
      </c>
      <c r="BF2222" s="41">
        <f>BF2221*BC$4</f>
        <v>0</v>
      </c>
      <c r="BG2222" s="47" t="s">
        <v>39</v>
      </c>
      <c r="BH2222" s="40">
        <f t="shared" ref="BH2222" si="53516">SUMPRODUCT(BI2216:BI2220*(BH2216:BH2220="PTO"))+SUMPRODUCT(BI2216:BI2220*(BH2216:BH2220="HOL"))</f>
        <v>0</v>
      </c>
      <c r="BI2222" s="49" t="s">
        <v>135</v>
      </c>
      <c r="BJ2222" s="41">
        <f>BJ2221*BG$4</f>
        <v>0</v>
      </c>
      <c r="BK2222" s="47" t="s">
        <v>39</v>
      </c>
      <c r="BL2222" s="40">
        <f t="shared" ref="BL2222" si="53517">SUMPRODUCT(BM2216:BM2220*(BL2216:BL2220="PTO"))+SUMPRODUCT(BM2216:BM2220*(BL2216:BL2220="HOL"))</f>
        <v>0</v>
      </c>
      <c r="BM2222" s="49" t="s">
        <v>135</v>
      </c>
      <c r="BN2222" s="41">
        <f>BN2221*BK$4</f>
        <v>0</v>
      </c>
      <c r="BO2222" s="47" t="s">
        <v>39</v>
      </c>
      <c r="BP2222" s="40">
        <f t="shared" ref="BP2222" si="53518">SUMPRODUCT(BQ2216:BQ2220*(BP2216:BP2220="PTO"))+SUMPRODUCT(BQ2216:BQ2220*(BP2216:BP2220="HOL"))</f>
        <v>0</v>
      </c>
      <c r="BQ2222" s="49" t="s">
        <v>135</v>
      </c>
      <c r="BR2222" s="41">
        <f t="shared" ref="BR2222" si="53519">BR2221*BO$4</f>
        <v>8</v>
      </c>
      <c r="BS2222" s="47" t="s">
        <v>39</v>
      </c>
      <c r="BT2222" s="40">
        <f t="shared" ref="BT2222" si="53520">SUMPRODUCT(BU2216:BU2220*(BT2216:BT2220="PTO"))+SUMPRODUCT(BU2216:BU2220*(BT2216:BT2220="HOL"))</f>
        <v>0</v>
      </c>
      <c r="BU2222" s="49" t="s">
        <v>135</v>
      </c>
      <c r="BV2222" s="41">
        <f t="shared" ref="BV2222" si="53521">BV2221*BS$4</f>
        <v>0</v>
      </c>
      <c r="BW2222" s="47" t="s">
        <v>39</v>
      </c>
      <c r="BX2222" s="40">
        <f t="shared" ref="BX2222" si="53522">SUMPRODUCT(BY2216:BY2220*(BX2216:BX2220="PTO"))+SUMPRODUCT(BY2216:BY2220*(BX2216:BX2220="HOL"))</f>
        <v>0</v>
      </c>
      <c r="BY2222" s="49" t="s">
        <v>135</v>
      </c>
      <c r="BZ2222" s="41">
        <f t="shared" ref="BZ2222" si="53523">BZ2221*BW$4</f>
        <v>8</v>
      </c>
      <c r="CA2222" s="47" t="s">
        <v>39</v>
      </c>
      <c r="CB2222" s="40">
        <f t="shared" ref="CB2222" si="53524">SUMPRODUCT(CC2216:CC2220*(CB2216:CB2220="PTO"))+SUMPRODUCT(CC2216:CC2220*(CB2216:CB2220="HOL"))</f>
        <v>0</v>
      </c>
      <c r="CC2222" s="49" t="s">
        <v>135</v>
      </c>
      <c r="CD2222" s="41">
        <f t="shared" ref="CD2222" si="53525">CD2221*CA$4</f>
        <v>0</v>
      </c>
      <c r="CE2222" s="47" t="s">
        <v>39</v>
      </c>
      <c r="CF2222" s="40">
        <f t="shared" ref="CF2222" si="53526">SUMPRODUCT(CG2216:CG2220*(CF2216:CF2220="PTO"))+SUMPRODUCT(CG2216:CG2220*(CF2216:CF2220="HOL"))</f>
        <v>0</v>
      </c>
      <c r="CG2222" s="49" t="s">
        <v>135</v>
      </c>
      <c r="CH2222" s="41">
        <f t="shared" ref="CH2222" si="53527">CH2221*CE$4</f>
        <v>0</v>
      </c>
    </row>
    <row r="2223" spans="1:86" x14ac:dyDescent="0.25">
      <c r="A2223" s="70" t="s">
        <v>133</v>
      </c>
      <c r="B2223" s="71">
        <f t="shared" ref="B2223" ca="1" si="53528">D2223-B2224</f>
        <v>9.1729209828166347</v>
      </c>
      <c r="C2223" s="72" t="s">
        <v>122</v>
      </c>
      <c r="D2223" s="71">
        <f>IFERROR(INDEX(Holidays[FTE], MATCH(Entry!E2223, Holidays[Date], 0)), 1)*8*INDEX(FTEguide[[1]:[12]], MATCH(Entry!E2224, FTEguide[Weekday], 0), IF(Entry!E2226&gt;0, Entry!E2226, MONTH(Entry!E2223)))</f>
        <v>61.172920982816635</v>
      </c>
      <c r="E2223" s="60">
        <f t="shared" si="53011"/>
        <v>44145</v>
      </c>
      <c r="F2223" s="50" t="s">
        <v>128</v>
      </c>
      <c r="G2223" s="34" t="s">
        <v>136</v>
      </c>
      <c r="H2223" s="35" t="s">
        <v>23</v>
      </c>
      <c r="I2223" s="42">
        <f t="shared" ref="I2223" si="53529">parseTime(G2223)-(H2228=INT(RIGHT($F2223, 1)))</f>
        <v>8</v>
      </c>
      <c r="J2223" s="43">
        <f t="shared" ref="J2223:J2227" si="53530">isClocked(H2223)</f>
        <v>1</v>
      </c>
      <c r="K2223" s="34" t="s">
        <v>136</v>
      </c>
      <c r="L2223" s="35" t="s">
        <v>23</v>
      </c>
      <c r="M2223" s="42">
        <f t="shared" ref="M2223" si="53531">parseTime(K2223)-(L2228=INT(RIGHT($F2223, 1)))</f>
        <v>8</v>
      </c>
      <c r="N2223" s="43">
        <f t="shared" ref="N2223:N2227" si="53532">isClocked(L2223)</f>
        <v>1</v>
      </c>
      <c r="O2223" s="34" t="s">
        <v>180</v>
      </c>
      <c r="P2223" s="35" t="s">
        <v>23</v>
      </c>
      <c r="Q2223" s="42">
        <f t="shared" ref="Q2223" si="53533">parseTime(O2223)-(P2228=INT(RIGHT($F2223, 1)))</f>
        <v>8</v>
      </c>
      <c r="R2223" s="43">
        <f t="shared" ref="R2223:R2227" si="53534">isClocked(P2223)</f>
        <v>1</v>
      </c>
      <c r="S2223" s="34" t="s">
        <v>227</v>
      </c>
      <c r="T2223" s="35" t="s">
        <v>23</v>
      </c>
      <c r="U2223" s="42">
        <f t="shared" ref="U2223" si="53535">parseTime(S2223)-(T2228=INT(RIGHT($F2223, 1)))</f>
        <v>8</v>
      </c>
      <c r="V2223" s="43">
        <f t="shared" ref="V2223:V2227" si="53536">isClocked(T2223)</f>
        <v>1</v>
      </c>
      <c r="W2223" s="34"/>
      <c r="X2223" s="35"/>
      <c r="Y2223" s="42">
        <f t="shared" ref="Y2223" si="53537">parseTime(W2223)-(X2228=INT(RIGHT($F2223, 1)))</f>
        <v>0</v>
      </c>
      <c r="Z2223" s="43">
        <f t="shared" ref="Z2223:Z2227" si="53538">isClocked(X2223)</f>
        <v>0</v>
      </c>
      <c r="AA2223" s="34" t="s">
        <v>136</v>
      </c>
      <c r="AB2223" s="35" t="s">
        <v>23</v>
      </c>
      <c r="AC2223" s="42">
        <f t="shared" ref="AC2223" si="53539">parseTime(AA2223)-(AB2228=INT(RIGHT($F2223, 1)))</f>
        <v>8</v>
      </c>
      <c r="AD2223" s="43">
        <f t="shared" ref="AD2223:AD2227" si="53540">isClocked(AB2223)</f>
        <v>1</v>
      </c>
      <c r="AE2223" s="34"/>
      <c r="AF2223" s="35"/>
      <c r="AG2223" s="42">
        <f t="shared" ref="AG2223" si="53541">parseTime(AE2223)-(AF2228=INT(RIGHT($F2223, 1)))</f>
        <v>0</v>
      </c>
      <c r="AH2223" s="43">
        <f t="shared" ref="AH2223:AH2227" si="53542">isClocked(AF2223)</f>
        <v>0</v>
      </c>
      <c r="AI2223" s="34"/>
      <c r="AJ2223" s="35"/>
      <c r="AK2223" s="42">
        <f>parseTime(AI2223)-(AJ2228=INT(RIGHT($F2223, 1)))</f>
        <v>0</v>
      </c>
      <c r="AL2223" s="43">
        <f t="shared" ref="AL2223:AL2227" si="53543">isClocked(AJ2223)</f>
        <v>0</v>
      </c>
      <c r="AM2223" s="34"/>
      <c r="AN2223" s="35"/>
      <c r="AO2223" s="42">
        <f t="shared" ref="AO2223" si="53544">parseTime(AM2223)-(AN2228=INT(RIGHT($F2223, 1)))</f>
        <v>0</v>
      </c>
      <c r="AP2223" s="43">
        <f t="shared" ref="AP2223:AP2227" si="53545">isClocked(AN2223)</f>
        <v>0</v>
      </c>
      <c r="AQ2223" s="34"/>
      <c r="AR2223" s="35"/>
      <c r="AS2223" s="42">
        <f t="shared" ref="AS2223" si="53546">parseTime(AQ2223)-(AR2228=INT(RIGHT($F2223, 1)))</f>
        <v>0</v>
      </c>
      <c r="AT2223" s="43">
        <f t="shared" ref="AT2223:AT2227" si="53547">isClocked(AR2223)</f>
        <v>0</v>
      </c>
      <c r="AU2223" s="34"/>
      <c r="AV2223" s="35"/>
      <c r="AW2223" s="42">
        <f>parseTime(AU2223)-(AV2228=INT(RIGHT($F2223, 1)))</f>
        <v>0</v>
      </c>
      <c r="AX2223" s="43">
        <f t="shared" ref="AX2223:AX2227" si="53548">isClocked(AV2223)</f>
        <v>0</v>
      </c>
      <c r="AY2223" s="34"/>
      <c r="AZ2223" s="35"/>
      <c r="BA2223" s="42">
        <f>parseTime(AY2223)-(AZ2228=INT(RIGHT($F2223, 1)))</f>
        <v>0</v>
      </c>
      <c r="BB2223" s="43">
        <f t="shared" ref="BB2223:BB2227" si="53549">isClocked(AZ2223)</f>
        <v>0</v>
      </c>
      <c r="BC2223" s="34"/>
      <c r="BD2223" s="35"/>
      <c r="BE2223" s="42">
        <f>parseTime(BC2223)-(BD2228=INT(RIGHT($F2223, 1)))</f>
        <v>0</v>
      </c>
      <c r="BF2223" s="43">
        <f t="shared" ref="BF2223:BF2227" si="53550">isClocked(BD2223)</f>
        <v>0</v>
      </c>
      <c r="BG2223" s="34"/>
      <c r="BH2223" s="35"/>
      <c r="BI2223" s="42">
        <f>parseTime(BG2223)-(BH2228=INT(RIGHT($F2223, 1)))</f>
        <v>0</v>
      </c>
      <c r="BJ2223" s="43">
        <f t="shared" ref="BJ2223:BJ2227" si="53551">isClocked(BH2223)</f>
        <v>0</v>
      </c>
      <c r="BK2223" s="34"/>
      <c r="BL2223" s="35"/>
      <c r="BM2223" s="42">
        <f>parseTime(BK2223)-(BL2228=INT(RIGHT($F2223, 1)))</f>
        <v>0</v>
      </c>
      <c r="BN2223" s="43">
        <f t="shared" ref="BN2223:BN2227" si="53552">isClocked(BL2223)</f>
        <v>0</v>
      </c>
      <c r="BO2223" s="34" t="s">
        <v>250</v>
      </c>
      <c r="BP2223" s="35" t="s">
        <v>23</v>
      </c>
      <c r="BQ2223" s="42">
        <f t="shared" ref="BQ2223" si="53553">parseTime(BO2223)-(BP2228=INT(RIGHT($F2223, 1)))</f>
        <v>5</v>
      </c>
      <c r="BR2223" s="43">
        <f t="shared" ref="BR2223:BR2227" si="53554">isClocked(BP2223)</f>
        <v>1</v>
      </c>
      <c r="BS2223" s="34" t="s">
        <v>286</v>
      </c>
      <c r="BT2223" s="35" t="s">
        <v>39</v>
      </c>
      <c r="BU2223" s="42">
        <f t="shared" ref="BU2223" si="53555">parseTime(BS2223)-(BT2228=INT(RIGHT($F2223, 1)))</f>
        <v>1</v>
      </c>
      <c r="BV2223" s="43">
        <f t="shared" ref="BV2223:BV2227" si="53556">isClocked(BT2223)</f>
        <v>0</v>
      </c>
      <c r="BW2223" s="34"/>
      <c r="BX2223" s="35"/>
      <c r="BY2223" s="42">
        <f t="shared" ref="BY2223" si="53557">parseTime(BW2223)-(BX2228=INT(RIGHT($F2223, 1)))</f>
        <v>0</v>
      </c>
      <c r="BZ2223" s="43">
        <f t="shared" ref="BZ2223:BZ2227" si="53558">isClocked(BX2223)</f>
        <v>0</v>
      </c>
      <c r="CA2223" s="34"/>
      <c r="CB2223" s="35"/>
      <c r="CC2223" s="42">
        <f t="shared" ref="CC2223" si="53559">parseTime(CA2223)-(CB2228=INT(RIGHT($F2223, 1)))</f>
        <v>0</v>
      </c>
      <c r="CD2223" s="43">
        <f t="shared" ref="CD2223:CD2227" si="53560">isClocked(CB2223)</f>
        <v>0</v>
      </c>
      <c r="CE2223" s="34"/>
      <c r="CF2223" s="35"/>
      <c r="CG2223" s="42">
        <f t="shared" ref="CG2223" si="53561">parseTime(CE2223)-(CF2228=INT(RIGHT($F2223, 1)))</f>
        <v>0</v>
      </c>
      <c r="CH2223" s="43">
        <f t="shared" ref="CH2223:CH2227" si="53562">isClocked(CF2223)</f>
        <v>0</v>
      </c>
    </row>
    <row r="2224" spans="1:86" x14ac:dyDescent="0.25">
      <c r="A2224" s="56" t="s">
        <v>0</v>
      </c>
      <c r="B2224" s="57">
        <f t="shared" ca="1" si="52527"/>
        <v>52</v>
      </c>
      <c r="C2224" s="14" t="s">
        <v>252</v>
      </c>
      <c r="D2224" s="14">
        <f t="shared" si="52010"/>
        <v>53.7</v>
      </c>
      <c r="E2224" s="55" t="str">
        <f t="shared" si="52528"/>
        <v>Tuesday</v>
      </c>
      <c r="F2224" s="51" t="s">
        <v>129</v>
      </c>
      <c r="G2224" s="36"/>
      <c r="H2224" s="37"/>
      <c r="I2224" s="44">
        <f t="shared" ref="I2224" si="53563">parseTime(G2224)-(H2228=INT(RIGHT($F2224, 1)))</f>
        <v>0</v>
      </c>
      <c r="J2224" s="45">
        <f t="shared" si="53530"/>
        <v>0</v>
      </c>
      <c r="K2224" s="36"/>
      <c r="L2224" s="37"/>
      <c r="M2224" s="44">
        <f t="shared" ref="M2224" si="53564">parseTime(K2224)-(L2228=INT(RIGHT($F2224, 1)))</f>
        <v>0</v>
      </c>
      <c r="N2224" s="45">
        <f t="shared" si="53532"/>
        <v>0</v>
      </c>
      <c r="O2224" s="36"/>
      <c r="P2224" s="37"/>
      <c r="Q2224" s="44">
        <f t="shared" ref="Q2224" si="53565">parseTime(O2224)-(P2228=INT(RIGHT($F2224, 1)))</f>
        <v>0</v>
      </c>
      <c r="R2224" s="45">
        <f t="shared" si="53534"/>
        <v>0</v>
      </c>
      <c r="S2224" s="36"/>
      <c r="T2224" s="37"/>
      <c r="U2224" s="44">
        <f t="shared" ref="U2224" si="53566">parseTime(S2224)-(T2228=INT(RIGHT($F2224, 1)))</f>
        <v>0</v>
      </c>
      <c r="V2224" s="45">
        <f t="shared" si="53536"/>
        <v>0</v>
      </c>
      <c r="W2224" s="36"/>
      <c r="X2224" s="37"/>
      <c r="Y2224" s="44">
        <f t="shared" ref="Y2224" si="53567">parseTime(W2224)-(X2228=INT(RIGHT($F2224, 1)))</f>
        <v>0</v>
      </c>
      <c r="Z2224" s="45">
        <f t="shared" si="53538"/>
        <v>0</v>
      </c>
      <c r="AA2224" s="36"/>
      <c r="AB2224" s="37"/>
      <c r="AC2224" s="44">
        <f t="shared" ref="AC2224" si="53568">parseTime(AA2224)-(AB2228=INT(RIGHT($F2224, 1)))</f>
        <v>0</v>
      </c>
      <c r="AD2224" s="45">
        <f t="shared" si="53540"/>
        <v>0</v>
      </c>
      <c r="AE2224" s="36"/>
      <c r="AF2224" s="37"/>
      <c r="AG2224" s="44">
        <f t="shared" ref="AG2224" si="53569">parseTime(AE2224)-(AF2228=INT(RIGHT($F2224, 1)))</f>
        <v>0</v>
      </c>
      <c r="AH2224" s="45">
        <f t="shared" si="53542"/>
        <v>0</v>
      </c>
      <c r="AI2224" s="36"/>
      <c r="AJ2224" s="37"/>
      <c r="AK2224" s="44">
        <f>parseTime(AI2224)-(AJ2228=INT(RIGHT($F2224, 1)))</f>
        <v>0</v>
      </c>
      <c r="AL2224" s="45">
        <f t="shared" si="53543"/>
        <v>0</v>
      </c>
      <c r="AM2224" s="36"/>
      <c r="AN2224" s="37"/>
      <c r="AO2224" s="44">
        <f t="shared" ref="AO2224" si="53570">parseTime(AM2224)-(AN2228=INT(RIGHT($F2224, 1)))</f>
        <v>0</v>
      </c>
      <c r="AP2224" s="45">
        <f t="shared" si="53545"/>
        <v>0</v>
      </c>
      <c r="AQ2224" s="36"/>
      <c r="AR2224" s="37"/>
      <c r="AS2224" s="44">
        <f t="shared" ref="AS2224" si="53571">parseTime(AQ2224)-(AR2228=INT(RIGHT($F2224, 1)))</f>
        <v>0</v>
      </c>
      <c r="AT2224" s="45">
        <f t="shared" si="53547"/>
        <v>0</v>
      </c>
      <c r="AU2224" s="36"/>
      <c r="AV2224" s="37"/>
      <c r="AW2224" s="44">
        <f>parseTime(AU2224)-(AV2228=INT(RIGHT($F2224, 1)))</f>
        <v>0</v>
      </c>
      <c r="AX2224" s="45">
        <f t="shared" si="53548"/>
        <v>0</v>
      </c>
      <c r="AY2224" s="36"/>
      <c r="AZ2224" s="37"/>
      <c r="BA2224" s="44">
        <f>parseTime(AY2224)-(AZ2228=INT(RIGHT($F2224, 1)))</f>
        <v>0</v>
      </c>
      <c r="BB2224" s="45">
        <f t="shared" si="53549"/>
        <v>0</v>
      </c>
      <c r="BC2224" s="36"/>
      <c r="BD2224" s="37"/>
      <c r="BE2224" s="44">
        <f>parseTime(BC2224)-(BD2228=INT(RIGHT($F2224, 1)))</f>
        <v>0</v>
      </c>
      <c r="BF2224" s="45">
        <f t="shared" si="53550"/>
        <v>0</v>
      </c>
      <c r="BG2224" s="36"/>
      <c r="BH2224" s="37"/>
      <c r="BI2224" s="44">
        <f>parseTime(BG2224)-(BH2228=INT(RIGHT($F2224, 1)))</f>
        <v>0</v>
      </c>
      <c r="BJ2224" s="45">
        <f t="shared" si="53551"/>
        <v>0</v>
      </c>
      <c r="BK2224" s="36"/>
      <c r="BL2224" s="37"/>
      <c r="BM2224" s="44">
        <f>parseTime(BK2224)-(BL2228=INT(RIGHT($F2224, 1)))</f>
        <v>0</v>
      </c>
      <c r="BN2224" s="45">
        <f t="shared" si="53552"/>
        <v>0</v>
      </c>
      <c r="BO2224" s="36"/>
      <c r="BP2224" s="37"/>
      <c r="BQ2224" s="44">
        <f t="shared" ref="BQ2224" si="53572">parseTime(BO2224)-(BP2228=INT(RIGHT($F2224, 1)))</f>
        <v>0</v>
      </c>
      <c r="BR2224" s="45">
        <f t="shared" si="53554"/>
        <v>0</v>
      </c>
      <c r="BS2224" s="36" t="s">
        <v>285</v>
      </c>
      <c r="BT2224" s="37" t="s">
        <v>23</v>
      </c>
      <c r="BU2224" s="44">
        <f t="shared" ref="BU2224" si="53573">parseTime(BS2224)-(BT2228=INT(RIGHT($F2224, 1)))</f>
        <v>7</v>
      </c>
      <c r="BV2224" s="45">
        <f t="shared" si="53556"/>
        <v>1</v>
      </c>
      <c r="BW2224" s="36"/>
      <c r="BX2224" s="37"/>
      <c r="BY2224" s="44">
        <f t="shared" ref="BY2224" si="53574">parseTime(BW2224)-(BX2228=INT(RIGHT($F2224, 1)))</f>
        <v>0</v>
      </c>
      <c r="BZ2224" s="45">
        <f t="shared" si="53558"/>
        <v>0</v>
      </c>
      <c r="CA2224" s="36"/>
      <c r="CB2224" s="37"/>
      <c r="CC2224" s="44">
        <f t="shared" ref="CC2224" si="53575">parseTime(CA2224)-(CB2228=INT(RIGHT($F2224, 1)))</f>
        <v>0</v>
      </c>
      <c r="CD2224" s="45">
        <f t="shared" si="53560"/>
        <v>0</v>
      </c>
      <c r="CE2224" s="36"/>
      <c r="CF2224" s="37"/>
      <c r="CG2224" s="44">
        <f t="shared" ref="CG2224" si="53576">parseTime(CE2224)-(CF2228=INT(RIGHT($F2224, 1)))</f>
        <v>0</v>
      </c>
      <c r="CH2224" s="45">
        <f t="shared" si="53562"/>
        <v>0</v>
      </c>
    </row>
    <row r="2225" spans="1:86" x14ac:dyDescent="0.25">
      <c r="A2225" s="56" t="s">
        <v>117</v>
      </c>
      <c r="B2225" s="57">
        <f t="shared" ref="B2225" ca="1" si="53577">roleHours(G2223:CH2229, "MFD")</f>
        <v>52</v>
      </c>
      <c r="C2225" s="14">
        <f t="shared" ref="C2225:C2228" ca="1" si="53578">B2225/8</f>
        <v>6.5</v>
      </c>
      <c r="D2225" s="14">
        <f t="shared" ref="D2225" ca="1" si="53579">B2224-D2224</f>
        <v>-1.7000000000000028</v>
      </c>
      <c r="E2225" s="20" t="s">
        <v>127</v>
      </c>
      <c r="F2225" s="51" t="s">
        <v>130</v>
      </c>
      <c r="G2225" s="36"/>
      <c r="H2225" s="37"/>
      <c r="I2225" s="44">
        <f t="shared" ref="I2225" si="53580">parseTime(G2225)-(H2228=INT(RIGHT($F2225, 1)))</f>
        <v>0</v>
      </c>
      <c r="J2225" s="45">
        <f t="shared" si="53530"/>
        <v>0</v>
      </c>
      <c r="K2225" s="36"/>
      <c r="L2225" s="37"/>
      <c r="M2225" s="44">
        <f t="shared" ref="M2225" si="53581">parseTime(K2225)-(L2228=INT(RIGHT($F2225, 1)))</f>
        <v>0</v>
      </c>
      <c r="N2225" s="45">
        <f t="shared" si="53532"/>
        <v>0</v>
      </c>
      <c r="O2225" s="36"/>
      <c r="P2225" s="37"/>
      <c r="Q2225" s="44">
        <f t="shared" ref="Q2225" si="53582">parseTime(O2225)-(P2228=INT(RIGHT($F2225, 1)))</f>
        <v>0</v>
      </c>
      <c r="R2225" s="45">
        <f t="shared" si="53534"/>
        <v>0</v>
      </c>
      <c r="S2225" s="36"/>
      <c r="T2225" s="37"/>
      <c r="U2225" s="44">
        <f t="shared" ref="U2225" si="53583">parseTime(S2225)-(T2228=INT(RIGHT($F2225, 1)))</f>
        <v>0</v>
      </c>
      <c r="V2225" s="45">
        <f t="shared" si="53536"/>
        <v>0</v>
      </c>
      <c r="W2225" s="36"/>
      <c r="X2225" s="37"/>
      <c r="Y2225" s="44">
        <f t="shared" ref="Y2225" si="53584">parseTime(W2225)-(X2228=INT(RIGHT($F2225, 1)))</f>
        <v>0</v>
      </c>
      <c r="Z2225" s="45">
        <f t="shared" si="53538"/>
        <v>0</v>
      </c>
      <c r="AA2225" s="36"/>
      <c r="AB2225" s="37"/>
      <c r="AC2225" s="44">
        <f t="shared" ref="AC2225" si="53585">parseTime(AA2225)-(AB2228=INT(RIGHT($F2225, 1)))</f>
        <v>0</v>
      </c>
      <c r="AD2225" s="45">
        <f t="shared" si="53540"/>
        <v>0</v>
      </c>
      <c r="AE2225" s="36"/>
      <c r="AF2225" s="37"/>
      <c r="AG2225" s="44">
        <f t="shared" ref="AG2225" si="53586">parseTime(AE2225)-(AF2228=INT(RIGHT($F2225, 1)))</f>
        <v>0</v>
      </c>
      <c r="AH2225" s="45">
        <f t="shared" si="53542"/>
        <v>0</v>
      </c>
      <c r="AI2225" s="36"/>
      <c r="AJ2225" s="37"/>
      <c r="AK2225" s="44">
        <f>parseTime(AI2225)-(AJ2228=INT(RIGHT($F2225, 1)))</f>
        <v>0</v>
      </c>
      <c r="AL2225" s="45">
        <f t="shared" si="53543"/>
        <v>0</v>
      </c>
      <c r="AM2225" s="36"/>
      <c r="AN2225" s="37"/>
      <c r="AO2225" s="44">
        <f t="shared" ref="AO2225" si="53587">parseTime(AM2225)-(AN2228=INT(RIGHT($F2225, 1)))</f>
        <v>0</v>
      </c>
      <c r="AP2225" s="45">
        <f t="shared" si="53545"/>
        <v>0</v>
      </c>
      <c r="AQ2225" s="36"/>
      <c r="AR2225" s="37"/>
      <c r="AS2225" s="44">
        <f t="shared" ref="AS2225" si="53588">parseTime(AQ2225)-(AR2228=INT(RIGHT($F2225, 1)))</f>
        <v>0</v>
      </c>
      <c r="AT2225" s="45">
        <f t="shared" si="53547"/>
        <v>0</v>
      </c>
      <c r="AU2225" s="36"/>
      <c r="AV2225" s="37"/>
      <c r="AW2225" s="44">
        <f>parseTime(AU2225)-(AV2228=INT(RIGHT($F2225, 1)))</f>
        <v>0</v>
      </c>
      <c r="AX2225" s="45">
        <f t="shared" si="53548"/>
        <v>0</v>
      </c>
      <c r="AY2225" s="36"/>
      <c r="AZ2225" s="37"/>
      <c r="BA2225" s="44">
        <f>parseTime(AY2225)-(AZ2228=INT(RIGHT($F2225, 1)))</f>
        <v>0</v>
      </c>
      <c r="BB2225" s="45">
        <f t="shared" si="53549"/>
        <v>0</v>
      </c>
      <c r="BC2225" s="36"/>
      <c r="BD2225" s="37"/>
      <c r="BE2225" s="44">
        <f>parseTime(BC2225)-(BD2228=INT(RIGHT($F2225, 1)))</f>
        <v>0</v>
      </c>
      <c r="BF2225" s="45">
        <f t="shared" si="53550"/>
        <v>0</v>
      </c>
      <c r="BG2225" s="36"/>
      <c r="BH2225" s="37"/>
      <c r="BI2225" s="44">
        <f>parseTime(BG2225)-(BH2228=INT(RIGHT($F2225, 1)))</f>
        <v>0</v>
      </c>
      <c r="BJ2225" s="45">
        <f t="shared" si="53551"/>
        <v>0</v>
      </c>
      <c r="BK2225" s="36"/>
      <c r="BL2225" s="37"/>
      <c r="BM2225" s="44">
        <f>parseTime(BK2225)-(BL2228=INT(RIGHT($F2225, 1)))</f>
        <v>0</v>
      </c>
      <c r="BN2225" s="45">
        <f t="shared" si="53552"/>
        <v>0</v>
      </c>
      <c r="BO2225" s="36"/>
      <c r="BP2225" s="37"/>
      <c r="BQ2225" s="44">
        <f t="shared" ref="BQ2225" si="53589">parseTime(BO2225)-(BP2228=INT(RIGHT($F2225, 1)))</f>
        <v>0</v>
      </c>
      <c r="BR2225" s="45">
        <f t="shared" si="53554"/>
        <v>0</v>
      </c>
      <c r="BS2225" s="36"/>
      <c r="BT2225" s="37"/>
      <c r="BU2225" s="44">
        <f t="shared" ref="BU2225" si="53590">parseTime(BS2225)-(BT2228=INT(RIGHT($F2225, 1)))</f>
        <v>0</v>
      </c>
      <c r="BV2225" s="45">
        <f t="shared" si="53556"/>
        <v>0</v>
      </c>
      <c r="BW2225" s="36"/>
      <c r="BX2225" s="37"/>
      <c r="BY2225" s="44">
        <f t="shared" ref="BY2225" si="53591">parseTime(BW2225)-(BX2228=INT(RIGHT($F2225, 1)))</f>
        <v>0</v>
      </c>
      <c r="BZ2225" s="45">
        <f t="shared" si="53558"/>
        <v>0</v>
      </c>
      <c r="CA2225" s="36"/>
      <c r="CB2225" s="37"/>
      <c r="CC2225" s="44">
        <f t="shared" ref="CC2225" si="53592">parseTime(CA2225)-(CB2228=INT(RIGHT($F2225, 1)))</f>
        <v>0</v>
      </c>
      <c r="CD2225" s="45">
        <f t="shared" si="53560"/>
        <v>0</v>
      </c>
      <c r="CE2225" s="36"/>
      <c r="CF2225" s="37"/>
      <c r="CG2225" s="44">
        <f t="shared" ref="CG2225" si="53593">parseTime(CE2225)-(CF2228=INT(RIGHT($F2225, 1)))</f>
        <v>0</v>
      </c>
      <c r="CH2225" s="45">
        <f t="shared" si="53562"/>
        <v>0</v>
      </c>
    </row>
    <row r="2226" spans="1:86" x14ac:dyDescent="0.25">
      <c r="A2226" s="56"/>
      <c r="B2226" s="57"/>
      <c r="C2226" s="14">
        <f t="shared" si="53578"/>
        <v>0</v>
      </c>
      <c r="D2226" s="14" t="s">
        <v>259</v>
      </c>
      <c r="E2226" s="20">
        <v>4.25</v>
      </c>
      <c r="F2226" s="51" t="s">
        <v>131</v>
      </c>
      <c r="G2226" s="36"/>
      <c r="H2226" s="37"/>
      <c r="I2226" s="44">
        <f t="shared" ref="I2226" si="53594">parseTime(G2226)-(H2228=INT(RIGHT($F2226, 1)))</f>
        <v>0</v>
      </c>
      <c r="J2226" s="45">
        <f t="shared" si="53530"/>
        <v>0</v>
      </c>
      <c r="K2226" s="36"/>
      <c r="L2226" s="37"/>
      <c r="M2226" s="44">
        <f t="shared" ref="M2226" si="53595">parseTime(K2226)-(L2228=INT(RIGHT($F2226, 1)))</f>
        <v>0</v>
      </c>
      <c r="N2226" s="45">
        <f t="shared" si="53532"/>
        <v>0</v>
      </c>
      <c r="O2226" s="36"/>
      <c r="P2226" s="37"/>
      <c r="Q2226" s="44">
        <f t="shared" ref="Q2226" si="53596">parseTime(O2226)-(P2228=INT(RIGHT($F2226, 1)))</f>
        <v>0</v>
      </c>
      <c r="R2226" s="45">
        <f t="shared" si="53534"/>
        <v>0</v>
      </c>
      <c r="S2226" s="36"/>
      <c r="T2226" s="37"/>
      <c r="U2226" s="44">
        <f t="shared" ref="U2226" si="53597">parseTime(S2226)-(T2228=INT(RIGHT($F2226, 1)))</f>
        <v>0</v>
      </c>
      <c r="V2226" s="45">
        <f t="shared" si="53536"/>
        <v>0</v>
      </c>
      <c r="W2226" s="36"/>
      <c r="X2226" s="37"/>
      <c r="Y2226" s="44">
        <f t="shared" ref="Y2226" si="53598">parseTime(W2226)-(X2228=INT(RIGHT($F2226, 1)))</f>
        <v>0</v>
      </c>
      <c r="Z2226" s="45">
        <f t="shared" si="53538"/>
        <v>0</v>
      </c>
      <c r="AA2226" s="36"/>
      <c r="AB2226" s="37"/>
      <c r="AC2226" s="44">
        <f t="shared" ref="AC2226" si="53599">parseTime(AA2226)-(AB2228=INT(RIGHT($F2226, 1)))</f>
        <v>0</v>
      </c>
      <c r="AD2226" s="45">
        <f t="shared" si="53540"/>
        <v>0</v>
      </c>
      <c r="AE2226" s="36"/>
      <c r="AF2226" s="37"/>
      <c r="AG2226" s="44">
        <f t="shared" ref="AG2226" si="53600">parseTime(AE2226)-(AF2228=INT(RIGHT($F2226, 1)))</f>
        <v>0</v>
      </c>
      <c r="AH2226" s="45">
        <f t="shared" si="53542"/>
        <v>0</v>
      </c>
      <c r="AI2226" s="36"/>
      <c r="AJ2226" s="37"/>
      <c r="AK2226" s="44">
        <f>parseTime(AI2226)-(AJ2228=INT(RIGHT($F2226, 1)))</f>
        <v>0</v>
      </c>
      <c r="AL2226" s="45">
        <f t="shared" si="53543"/>
        <v>0</v>
      </c>
      <c r="AM2226" s="36"/>
      <c r="AN2226" s="37"/>
      <c r="AO2226" s="44">
        <f t="shared" ref="AO2226" si="53601">parseTime(AM2226)-(AN2228=INT(RIGHT($F2226, 1)))</f>
        <v>0</v>
      </c>
      <c r="AP2226" s="45">
        <f t="shared" si="53545"/>
        <v>0</v>
      </c>
      <c r="AQ2226" s="36"/>
      <c r="AR2226" s="37"/>
      <c r="AS2226" s="44">
        <f t="shared" ref="AS2226" si="53602">parseTime(AQ2226)-(AR2228=INT(RIGHT($F2226, 1)))</f>
        <v>0</v>
      </c>
      <c r="AT2226" s="45">
        <f t="shared" si="53547"/>
        <v>0</v>
      </c>
      <c r="AU2226" s="36"/>
      <c r="AV2226" s="37"/>
      <c r="AW2226" s="44">
        <f>parseTime(AU2226)-(AV2228=INT(RIGHT($F2226, 1)))</f>
        <v>0</v>
      </c>
      <c r="AX2226" s="45">
        <f t="shared" si="53548"/>
        <v>0</v>
      </c>
      <c r="AY2226" s="36"/>
      <c r="AZ2226" s="37"/>
      <c r="BA2226" s="44">
        <f>parseTime(AY2226)-(AZ2228=INT(RIGHT($F2226, 1)))</f>
        <v>0</v>
      </c>
      <c r="BB2226" s="45">
        <f t="shared" si="53549"/>
        <v>0</v>
      </c>
      <c r="BC2226" s="36"/>
      <c r="BD2226" s="37"/>
      <c r="BE2226" s="44">
        <f>parseTime(BC2226)-(BD2228=INT(RIGHT($F2226, 1)))</f>
        <v>0</v>
      </c>
      <c r="BF2226" s="45">
        <f t="shared" si="53550"/>
        <v>0</v>
      </c>
      <c r="BG2226" s="36"/>
      <c r="BH2226" s="37"/>
      <c r="BI2226" s="44">
        <f>parseTime(BG2226)-(BH2228=INT(RIGHT($F2226, 1)))</f>
        <v>0</v>
      </c>
      <c r="BJ2226" s="45">
        <f t="shared" si="53551"/>
        <v>0</v>
      </c>
      <c r="BK2226" s="36"/>
      <c r="BL2226" s="37"/>
      <c r="BM2226" s="44">
        <f>parseTime(BK2226)-(BL2228=INT(RIGHT($F2226, 1)))</f>
        <v>0</v>
      </c>
      <c r="BN2226" s="45">
        <f t="shared" si="53552"/>
        <v>0</v>
      </c>
      <c r="BO2226" s="36"/>
      <c r="BP2226" s="37"/>
      <c r="BQ2226" s="44">
        <f t="shared" ref="BQ2226" si="53603">parseTime(BO2226)-(BP2228=INT(RIGHT($F2226, 1)))</f>
        <v>0</v>
      </c>
      <c r="BR2226" s="45">
        <f t="shared" si="53554"/>
        <v>0</v>
      </c>
      <c r="BS2226" s="36"/>
      <c r="BT2226" s="37"/>
      <c r="BU2226" s="44">
        <f t="shared" ref="BU2226" si="53604">parseTime(BS2226)-(BT2228=INT(RIGHT($F2226, 1)))</f>
        <v>0</v>
      </c>
      <c r="BV2226" s="45">
        <f t="shared" si="53556"/>
        <v>0</v>
      </c>
      <c r="BW2226" s="36"/>
      <c r="BX2226" s="37"/>
      <c r="BY2226" s="44">
        <f t="shared" ref="BY2226" si="53605">parseTime(BW2226)-(BX2228=INT(RIGHT($F2226, 1)))</f>
        <v>0</v>
      </c>
      <c r="BZ2226" s="45">
        <f t="shared" si="53558"/>
        <v>0</v>
      </c>
      <c r="CA2226" s="36"/>
      <c r="CB2226" s="37"/>
      <c r="CC2226" s="44">
        <f t="shared" ref="CC2226" si="53606">parseTime(CA2226)-(CB2228=INT(RIGHT($F2226, 1)))</f>
        <v>0</v>
      </c>
      <c r="CD2226" s="45">
        <f t="shared" si="53560"/>
        <v>0</v>
      </c>
      <c r="CE2226" s="36"/>
      <c r="CF2226" s="37"/>
      <c r="CG2226" s="44">
        <f t="shared" ref="CG2226" si="53607">parseTime(CE2226)-(CF2228=INT(RIGHT($F2226, 1)))</f>
        <v>0</v>
      </c>
      <c r="CH2226" s="45">
        <f t="shared" si="53562"/>
        <v>0</v>
      </c>
    </row>
    <row r="2227" spans="1:86" x14ac:dyDescent="0.25">
      <c r="A2227" s="56" t="s">
        <v>119</v>
      </c>
      <c r="B2227" s="57">
        <f t="shared" ref="B2227" ca="1" si="53608">roleHours(G2223:CH2229, "MCC")</f>
        <v>0</v>
      </c>
      <c r="C2227" s="14">
        <f t="shared" ca="1" si="53578"/>
        <v>0</v>
      </c>
      <c r="D2227" s="14" t="s">
        <v>260</v>
      </c>
      <c r="E2227" s="20">
        <v>4.6500000000000004</v>
      </c>
      <c r="F2227" s="51" t="s">
        <v>132</v>
      </c>
      <c r="G2227" s="36"/>
      <c r="H2227" s="37"/>
      <c r="I2227" s="44">
        <f t="shared" ref="I2227" si="53609">parseTime(G2227)-(H2228=INT(RIGHT($F2227, 1)))</f>
        <v>0</v>
      </c>
      <c r="J2227" s="45">
        <f t="shared" si="53530"/>
        <v>0</v>
      </c>
      <c r="K2227" s="36"/>
      <c r="L2227" s="37"/>
      <c r="M2227" s="44">
        <f t="shared" ref="M2227" si="53610">parseTime(K2227)-(L2228=INT(RIGHT($F2227, 1)))</f>
        <v>0</v>
      </c>
      <c r="N2227" s="45">
        <f t="shared" si="53532"/>
        <v>0</v>
      </c>
      <c r="O2227" s="36"/>
      <c r="P2227" s="37"/>
      <c r="Q2227" s="44">
        <f t="shared" ref="Q2227" si="53611">parseTime(O2227)-(P2228=INT(RIGHT($F2227, 1)))</f>
        <v>0</v>
      </c>
      <c r="R2227" s="45">
        <f t="shared" si="53534"/>
        <v>0</v>
      </c>
      <c r="S2227" s="36"/>
      <c r="T2227" s="37"/>
      <c r="U2227" s="44">
        <f t="shared" ref="U2227" si="53612">parseTime(S2227)-(T2228=INT(RIGHT($F2227, 1)))</f>
        <v>0</v>
      </c>
      <c r="V2227" s="45">
        <f t="shared" si="53536"/>
        <v>0</v>
      </c>
      <c r="W2227" s="36"/>
      <c r="X2227" s="37"/>
      <c r="Y2227" s="44">
        <f t="shared" ref="Y2227" si="53613">parseTime(W2227)-(X2228=INT(RIGHT($F2227, 1)))</f>
        <v>0</v>
      </c>
      <c r="Z2227" s="45">
        <f t="shared" si="53538"/>
        <v>0</v>
      </c>
      <c r="AA2227" s="36"/>
      <c r="AB2227" s="37"/>
      <c r="AC2227" s="44">
        <f t="shared" ref="AC2227" si="53614">parseTime(AA2227)-(AB2228=INT(RIGHT($F2227, 1)))</f>
        <v>0</v>
      </c>
      <c r="AD2227" s="45">
        <f t="shared" si="53540"/>
        <v>0</v>
      </c>
      <c r="AE2227" s="36"/>
      <c r="AF2227" s="37"/>
      <c r="AG2227" s="44">
        <f t="shared" ref="AG2227" si="53615">parseTime(AE2227)-(AF2228=INT(RIGHT($F2227, 1)))</f>
        <v>0</v>
      </c>
      <c r="AH2227" s="45">
        <f t="shared" si="53542"/>
        <v>0</v>
      </c>
      <c r="AI2227" s="36"/>
      <c r="AJ2227" s="37"/>
      <c r="AK2227" s="44">
        <f>parseTime(AI2227)-(AJ2228=INT(RIGHT($F2227, 1)))</f>
        <v>0</v>
      </c>
      <c r="AL2227" s="45">
        <f t="shared" si="53543"/>
        <v>0</v>
      </c>
      <c r="AM2227" s="36"/>
      <c r="AN2227" s="37"/>
      <c r="AO2227" s="44">
        <f t="shared" ref="AO2227" si="53616">parseTime(AM2227)-(AN2228=INT(RIGHT($F2227, 1)))</f>
        <v>0</v>
      </c>
      <c r="AP2227" s="45">
        <f t="shared" si="53545"/>
        <v>0</v>
      </c>
      <c r="AQ2227" s="36"/>
      <c r="AR2227" s="37"/>
      <c r="AS2227" s="44">
        <f t="shared" ref="AS2227" si="53617">parseTime(AQ2227)-(AR2228=INT(RIGHT($F2227, 1)))</f>
        <v>0</v>
      </c>
      <c r="AT2227" s="45">
        <f t="shared" si="53547"/>
        <v>0</v>
      </c>
      <c r="AU2227" s="36"/>
      <c r="AV2227" s="37"/>
      <c r="AW2227" s="44">
        <f>parseTime(AU2227)-(AV2228=INT(RIGHT($F2227, 1)))</f>
        <v>0</v>
      </c>
      <c r="AX2227" s="45">
        <f t="shared" si="53548"/>
        <v>0</v>
      </c>
      <c r="AY2227" s="36"/>
      <c r="AZ2227" s="37"/>
      <c r="BA2227" s="44">
        <f>parseTime(AY2227)-(AZ2228=INT(RIGHT($F2227, 1)))</f>
        <v>0</v>
      </c>
      <c r="BB2227" s="45">
        <f t="shared" si="53549"/>
        <v>0</v>
      </c>
      <c r="BC2227" s="36"/>
      <c r="BD2227" s="37"/>
      <c r="BE2227" s="44">
        <f>parseTime(BC2227)-(BD2228=INT(RIGHT($F2227, 1)))</f>
        <v>0</v>
      </c>
      <c r="BF2227" s="45">
        <f t="shared" si="53550"/>
        <v>0</v>
      </c>
      <c r="BG2227" s="36"/>
      <c r="BH2227" s="37"/>
      <c r="BI2227" s="44">
        <f>parseTime(BG2227)-(BH2228=INT(RIGHT($F2227, 1)))</f>
        <v>0</v>
      </c>
      <c r="BJ2227" s="45">
        <f t="shared" si="53551"/>
        <v>0</v>
      </c>
      <c r="BK2227" s="36"/>
      <c r="BL2227" s="37"/>
      <c r="BM2227" s="44">
        <f>parseTime(BK2227)-(BL2228=INT(RIGHT($F2227, 1)))</f>
        <v>0</v>
      </c>
      <c r="BN2227" s="45">
        <f t="shared" si="53552"/>
        <v>0</v>
      </c>
      <c r="BO2227" s="36"/>
      <c r="BP2227" s="37"/>
      <c r="BQ2227" s="44">
        <f t="shared" ref="BQ2227" si="53618">parseTime(BO2227)-(BP2228=INT(RIGHT($F2227, 1)))</f>
        <v>0</v>
      </c>
      <c r="BR2227" s="45">
        <f t="shared" si="53554"/>
        <v>0</v>
      </c>
      <c r="BS2227" s="36"/>
      <c r="BT2227" s="37"/>
      <c r="BU2227" s="44">
        <f t="shared" ref="BU2227" si="53619">parseTime(BS2227)-(BT2228=INT(RIGHT($F2227, 1)))</f>
        <v>0</v>
      </c>
      <c r="BV2227" s="45">
        <f t="shared" si="53556"/>
        <v>0</v>
      </c>
      <c r="BW2227" s="36"/>
      <c r="BX2227" s="37"/>
      <c r="BY2227" s="44">
        <f t="shared" ref="BY2227" si="53620">parseTime(BW2227)-(BX2228=INT(RIGHT($F2227, 1)))</f>
        <v>0</v>
      </c>
      <c r="BZ2227" s="45">
        <f t="shared" si="53558"/>
        <v>0</v>
      </c>
      <c r="CA2227" s="36"/>
      <c r="CB2227" s="37"/>
      <c r="CC2227" s="44">
        <f t="shared" ref="CC2227" si="53621">parseTime(CA2227)-(CB2228=INT(RIGHT($F2227, 1)))</f>
        <v>0</v>
      </c>
      <c r="CD2227" s="45">
        <f t="shared" si="53560"/>
        <v>0</v>
      </c>
      <c r="CE2227" s="36"/>
      <c r="CF2227" s="37"/>
      <c r="CG2227" s="44">
        <f t="shared" ref="CG2227" si="53622">parseTime(CE2227)-(CF2228=INT(RIGHT($F2227, 1)))</f>
        <v>0</v>
      </c>
      <c r="CH2227" s="45">
        <f t="shared" si="53562"/>
        <v>0</v>
      </c>
    </row>
    <row r="2228" spans="1:86" x14ac:dyDescent="0.25">
      <c r="A2228" s="56"/>
      <c r="B2228" s="57"/>
      <c r="C2228" s="14">
        <f t="shared" si="53578"/>
        <v>0</v>
      </c>
      <c r="D2228" s="14"/>
      <c r="E2228" s="20">
        <f t="shared" ref="E2228" si="53623">((7.5/2)-0.5+E2227)*8</f>
        <v>63.2</v>
      </c>
      <c r="F2228" s="51"/>
      <c r="G2228" s="46" t="s">
        <v>134</v>
      </c>
      <c r="H2228" s="38">
        <f t="shared" ref="H2228" si="53624">lunchAdjust(G2223:H2227)</f>
        <v>1</v>
      </c>
      <c r="I2228" s="48" t="s">
        <v>0</v>
      </c>
      <c r="J2228" s="39">
        <f t="shared" ref="J2228" si="53625">SUMPRODUCT(I2223:I2227*J2223:J2227)</f>
        <v>8</v>
      </c>
      <c r="K2228" s="46" t="s">
        <v>134</v>
      </c>
      <c r="L2228" s="38">
        <f t="shared" ref="L2228" si="53626">lunchAdjust(K2223:L2227)</f>
        <v>1</v>
      </c>
      <c r="M2228" s="48" t="s">
        <v>0</v>
      </c>
      <c r="N2228" s="39">
        <f t="shared" ref="N2228" si="53627">SUMPRODUCT(M2223:M2227*N2223:N2227)</f>
        <v>8</v>
      </c>
      <c r="O2228" s="46" t="s">
        <v>134</v>
      </c>
      <c r="P2228" s="38">
        <f t="shared" ref="P2228" si="53628">lunchAdjust(O2223:P2227)</f>
        <v>1</v>
      </c>
      <c r="Q2228" s="48" t="s">
        <v>0</v>
      </c>
      <c r="R2228" s="39">
        <f t="shared" ref="R2228" si="53629">SUMPRODUCT(Q2223:Q2227*R2223:R2227)</f>
        <v>8</v>
      </c>
      <c r="S2228" s="46" t="s">
        <v>134</v>
      </c>
      <c r="T2228" s="38">
        <f t="shared" ref="T2228" si="53630">lunchAdjust(S2223:T2227)</f>
        <v>1</v>
      </c>
      <c r="U2228" s="48" t="s">
        <v>0</v>
      </c>
      <c r="V2228" s="39">
        <f t="shared" ref="V2228" si="53631">SUMPRODUCT(U2223:U2227*V2223:V2227)</f>
        <v>8</v>
      </c>
      <c r="W2228" s="46" t="s">
        <v>134</v>
      </c>
      <c r="X2228" s="38">
        <f t="shared" ref="X2228" si="53632">lunchAdjust(W2223:X2227)</f>
        <v>0</v>
      </c>
      <c r="Y2228" s="48" t="s">
        <v>0</v>
      </c>
      <c r="Z2228" s="39">
        <f t="shared" ref="Z2228" si="53633">SUMPRODUCT(Y2223:Y2227*Z2223:Z2227)</f>
        <v>0</v>
      </c>
      <c r="AA2228" s="46" t="s">
        <v>134</v>
      </c>
      <c r="AB2228" s="38">
        <f t="shared" ref="AB2228" si="53634">lunchAdjust(AA2223:AB2227)</f>
        <v>1</v>
      </c>
      <c r="AC2228" s="48" t="s">
        <v>0</v>
      </c>
      <c r="AD2228" s="39">
        <f t="shared" ref="AD2228" si="53635">SUMPRODUCT(AC2223:AC2227*AD2223:AD2227)</f>
        <v>8</v>
      </c>
      <c r="AE2228" s="46" t="s">
        <v>134</v>
      </c>
      <c r="AF2228" s="38">
        <f t="shared" ref="AF2228" si="53636">lunchAdjust(AE2223:AF2227)</f>
        <v>0</v>
      </c>
      <c r="AG2228" s="48" t="s">
        <v>0</v>
      </c>
      <c r="AH2228" s="39">
        <f t="shared" ref="AH2228" si="53637">SUMPRODUCT(AG2223:AG2227*AH2223:AH2227)</f>
        <v>0</v>
      </c>
      <c r="AI2228" s="46" t="s">
        <v>134</v>
      </c>
      <c r="AJ2228" s="38">
        <f t="shared" ref="AJ2228" si="53638">lunchAdjust(AI2223:AJ2227)</f>
        <v>0</v>
      </c>
      <c r="AK2228" s="48" t="s">
        <v>0</v>
      </c>
      <c r="AL2228" s="39">
        <f t="shared" ref="AL2228" si="53639">SUMPRODUCT(AK2223:AK2227*AL2223:AL2227)</f>
        <v>0</v>
      </c>
      <c r="AM2228" s="46" t="s">
        <v>134</v>
      </c>
      <c r="AN2228" s="38">
        <f t="shared" ref="AN2228" si="53640">lunchAdjust(AM2223:AN2227)</f>
        <v>0</v>
      </c>
      <c r="AO2228" s="48" t="s">
        <v>0</v>
      </c>
      <c r="AP2228" s="39">
        <f t="shared" ref="AP2228" si="53641">SUMPRODUCT(AO2223:AO2227*AP2223:AP2227)</f>
        <v>0</v>
      </c>
      <c r="AQ2228" s="46" t="s">
        <v>134</v>
      </c>
      <c r="AR2228" s="38">
        <f t="shared" ref="AR2228" si="53642">lunchAdjust(AQ2223:AR2227)</f>
        <v>0</v>
      </c>
      <c r="AS2228" s="48" t="s">
        <v>0</v>
      </c>
      <c r="AT2228" s="39">
        <f t="shared" ref="AT2228" si="53643">SUMPRODUCT(AS2223:AS2227*AT2223:AT2227)</f>
        <v>0</v>
      </c>
      <c r="AU2228" s="46" t="s">
        <v>134</v>
      </c>
      <c r="AV2228" s="38">
        <f t="shared" ref="AV2228" si="53644">lunchAdjust(AU2223:AV2227)</f>
        <v>0</v>
      </c>
      <c r="AW2228" s="48" t="s">
        <v>0</v>
      </c>
      <c r="AX2228" s="39">
        <f t="shared" ref="AX2228" si="53645">SUMPRODUCT(AW2223:AW2227*AX2223:AX2227)</f>
        <v>0</v>
      </c>
      <c r="AY2228" s="46" t="s">
        <v>134</v>
      </c>
      <c r="AZ2228" s="38">
        <f t="shared" ref="AZ2228" si="53646">lunchAdjust(AY2223:AZ2227)</f>
        <v>0</v>
      </c>
      <c r="BA2228" s="48" t="s">
        <v>0</v>
      </c>
      <c r="BB2228" s="39">
        <f t="shared" ref="BB2228" si="53647">SUMPRODUCT(BA2223:BA2227*BB2223:BB2227)</f>
        <v>0</v>
      </c>
      <c r="BC2228" s="46" t="s">
        <v>134</v>
      </c>
      <c r="BD2228" s="38">
        <f t="shared" ref="BD2228" si="53648">lunchAdjust(BC2223:BD2227)</f>
        <v>0</v>
      </c>
      <c r="BE2228" s="48" t="s">
        <v>0</v>
      </c>
      <c r="BF2228" s="39">
        <f t="shared" ref="BF2228" si="53649">SUMPRODUCT(BE2223:BE2227*BF2223:BF2227)</f>
        <v>0</v>
      </c>
      <c r="BG2228" s="46" t="s">
        <v>134</v>
      </c>
      <c r="BH2228" s="38">
        <f t="shared" ref="BH2228" si="53650">lunchAdjust(BG2223:BH2227)</f>
        <v>0</v>
      </c>
      <c r="BI2228" s="48" t="s">
        <v>0</v>
      </c>
      <c r="BJ2228" s="39">
        <f t="shared" ref="BJ2228" si="53651">SUMPRODUCT(BI2223:BI2227*BJ2223:BJ2227)</f>
        <v>0</v>
      </c>
      <c r="BK2228" s="46" t="s">
        <v>134</v>
      </c>
      <c r="BL2228" s="38">
        <f t="shared" ref="BL2228" si="53652">lunchAdjust(BK2223:BL2227)</f>
        <v>0</v>
      </c>
      <c r="BM2228" s="48" t="s">
        <v>0</v>
      </c>
      <c r="BN2228" s="39">
        <f t="shared" ref="BN2228" si="53653">SUMPRODUCT(BM2223:BM2227*BN2223:BN2227)</f>
        <v>0</v>
      </c>
      <c r="BO2228" s="46" t="s">
        <v>134</v>
      </c>
      <c r="BP2228" s="38">
        <f t="shared" ref="BP2228" si="53654">lunchAdjust(BO2223:BP2227)</f>
        <v>0</v>
      </c>
      <c r="BQ2228" s="48" t="s">
        <v>0</v>
      </c>
      <c r="BR2228" s="39">
        <f t="shared" ref="BR2228" si="53655">SUMPRODUCT(BQ2223:BQ2227*BR2223:BR2227)</f>
        <v>5</v>
      </c>
      <c r="BS2228" s="46" t="s">
        <v>134</v>
      </c>
      <c r="BT2228" s="38">
        <f t="shared" ref="BT2228" si="53656">lunchAdjust(BS2223:BT2227)</f>
        <v>2</v>
      </c>
      <c r="BU2228" s="48" t="s">
        <v>0</v>
      </c>
      <c r="BV2228" s="39">
        <f t="shared" ref="BV2228" si="53657">SUMPRODUCT(BU2223:BU2227*BV2223:BV2227)</f>
        <v>7</v>
      </c>
      <c r="BW2228" s="46" t="s">
        <v>134</v>
      </c>
      <c r="BX2228" s="38">
        <f t="shared" ref="BX2228" si="53658">lunchAdjust(BW2223:BX2227)</f>
        <v>0</v>
      </c>
      <c r="BY2228" s="48" t="s">
        <v>0</v>
      </c>
      <c r="BZ2228" s="39">
        <f t="shared" ref="BZ2228" si="53659">SUMPRODUCT(BY2223:BY2227*BZ2223:BZ2227)</f>
        <v>0</v>
      </c>
      <c r="CA2228" s="46" t="s">
        <v>134</v>
      </c>
      <c r="CB2228" s="38">
        <f t="shared" ref="CB2228" si="53660">lunchAdjust(CA2223:CB2227)</f>
        <v>0</v>
      </c>
      <c r="CC2228" s="48" t="s">
        <v>0</v>
      </c>
      <c r="CD2228" s="39">
        <f t="shared" ref="CD2228" si="53661">SUMPRODUCT(CC2223:CC2227*CD2223:CD2227)</f>
        <v>0</v>
      </c>
      <c r="CE2228" s="46" t="s">
        <v>134</v>
      </c>
      <c r="CF2228" s="38">
        <f t="shared" ref="CF2228" si="53662">lunchAdjust(CE2223:CF2227)</f>
        <v>0</v>
      </c>
      <c r="CG2228" s="48" t="s">
        <v>0</v>
      </c>
      <c r="CH2228" s="39">
        <f t="shared" ref="CH2228" si="53663">SUMPRODUCT(CG2223:CG2227*CH2223:CH2227)</f>
        <v>0</v>
      </c>
    </row>
    <row r="2229" spans="1:86" ht="15.75" thickBot="1" x14ac:dyDescent="0.3">
      <c r="A2229" s="58" t="s">
        <v>121</v>
      </c>
      <c r="B2229" s="59">
        <f t="shared" ref="B2229" ca="1" si="53664">roleHours(G2223:CH2229, "OUT")</f>
        <v>0</v>
      </c>
      <c r="C2229" s="54" t="s">
        <v>137</v>
      </c>
      <c r="D2229" s="22">
        <f t="shared" ref="D2229" ca="1" si="53665">roleHours(G2223:CH2229, "PTO")</f>
        <v>1</v>
      </c>
      <c r="E2229" s="23">
        <f t="shared" ref="E2229" ca="1" si="53666">E2228-B2224</f>
        <v>11.200000000000003</v>
      </c>
      <c r="F2229" s="52"/>
      <c r="G2229" s="47" t="s">
        <v>39</v>
      </c>
      <c r="H2229" s="40">
        <f t="shared" si="53494"/>
        <v>0</v>
      </c>
      <c r="I2229" s="49" t="s">
        <v>135</v>
      </c>
      <c r="J2229" s="41">
        <f t="shared" ref="J2229" si="53667">J2228*G$4</f>
        <v>0</v>
      </c>
      <c r="K2229" s="47" t="s">
        <v>39</v>
      </c>
      <c r="L2229" s="40">
        <f t="shared" ref="L2229" si="53668">SUMPRODUCT(M2223:M2227*(L2223:L2227="PTO"))+SUMPRODUCT(M2223:M2227*(L2223:L2227="HOL"))</f>
        <v>0</v>
      </c>
      <c r="M2229" s="49" t="s">
        <v>135</v>
      </c>
      <c r="N2229" s="41">
        <f t="shared" ref="N2229" si="53669">N2228*K$4</f>
        <v>0</v>
      </c>
      <c r="O2229" s="47" t="s">
        <v>39</v>
      </c>
      <c r="P2229" s="40">
        <f t="shared" ref="P2229" si="53670">SUMPRODUCT(Q2223:Q2227*(P2223:P2227="PTO"))+SUMPRODUCT(Q2223:Q2227*(P2223:P2227="HOL"))</f>
        <v>0</v>
      </c>
      <c r="Q2229" s="49" t="s">
        <v>135</v>
      </c>
      <c r="R2229" s="41">
        <f t="shared" ref="R2229" si="53671">R2228*O$4</f>
        <v>8</v>
      </c>
      <c r="S2229" s="47" t="s">
        <v>39</v>
      </c>
      <c r="T2229" s="40">
        <f t="shared" ref="T2229" si="53672">SUMPRODUCT(U2223:U2227*(T2223:T2227="PTO"))+SUMPRODUCT(U2223:U2227*(T2223:T2227="HOL"))</f>
        <v>0</v>
      </c>
      <c r="U2229" s="49" t="s">
        <v>135</v>
      </c>
      <c r="V2229" s="41">
        <f t="shared" ref="V2229" si="53673">V2228*S$4</f>
        <v>0</v>
      </c>
      <c r="W2229" s="47" t="s">
        <v>39</v>
      </c>
      <c r="X2229" s="40">
        <f t="shared" ref="X2229" si="53674">SUMPRODUCT(Y2223:Y2227*(X2223:X2227="PTO"))+SUMPRODUCT(Y2223:Y2227*(X2223:X2227="HOL"))</f>
        <v>0</v>
      </c>
      <c r="Y2229" s="49" t="s">
        <v>135</v>
      </c>
      <c r="Z2229" s="41">
        <f t="shared" ref="Z2229" si="53675">Z2228*W$4</f>
        <v>0</v>
      </c>
      <c r="AA2229" s="47" t="s">
        <v>39</v>
      </c>
      <c r="AB2229" s="40">
        <f t="shared" ref="AB2229" si="53676">SUMPRODUCT(AC2223:AC2227*(AB2223:AB2227="PTO"))+SUMPRODUCT(AC2223:AC2227*(AB2223:AB2227="HOL"))</f>
        <v>0</v>
      </c>
      <c r="AC2229" s="49" t="s">
        <v>135</v>
      </c>
      <c r="AD2229" s="41">
        <f t="shared" ref="AD2229" si="53677">AD2228*AA$4</f>
        <v>8</v>
      </c>
      <c r="AE2229" s="47" t="s">
        <v>39</v>
      </c>
      <c r="AF2229" s="40">
        <f t="shared" ref="AF2229" si="53678">SUMPRODUCT(AG2223:AG2227*(AF2223:AF2227="PTO"))+SUMPRODUCT(AG2223:AG2227*(AF2223:AF2227="HOL"))</f>
        <v>0</v>
      </c>
      <c r="AG2229" s="49" t="s">
        <v>135</v>
      </c>
      <c r="AH2229" s="41">
        <f t="shared" ref="AH2229" si="53679">AH2228*AE$4</f>
        <v>0</v>
      </c>
      <c r="AI2229" s="47" t="s">
        <v>39</v>
      </c>
      <c r="AJ2229" s="40">
        <f t="shared" ref="AJ2229" si="53680">SUMPRODUCT(AK2223:AK2227*(AJ2223:AJ2227="PTO"))+SUMPRODUCT(AK2223:AK2227*(AJ2223:AJ2227="HOL"))</f>
        <v>0</v>
      </c>
      <c r="AK2229" s="49" t="s">
        <v>135</v>
      </c>
      <c r="AL2229" s="41">
        <f>AL2228*AI$4</f>
        <v>0</v>
      </c>
      <c r="AM2229" s="47" t="s">
        <v>39</v>
      </c>
      <c r="AN2229" s="40">
        <f t="shared" ref="AN2229" si="53681">SUMPRODUCT(AO2223:AO2227*(AN2223:AN2227="PTO"))+SUMPRODUCT(AO2223:AO2227*(AN2223:AN2227="HOL"))</f>
        <v>0</v>
      </c>
      <c r="AO2229" s="49" t="s">
        <v>135</v>
      </c>
      <c r="AP2229" s="41">
        <f t="shared" ref="AP2229" si="53682">AP2228*AM$4</f>
        <v>0</v>
      </c>
      <c r="AQ2229" s="47" t="s">
        <v>39</v>
      </c>
      <c r="AR2229" s="40">
        <f t="shared" ref="AR2229" si="53683">SUMPRODUCT(AS2223:AS2227*(AR2223:AR2227="PTO"))+SUMPRODUCT(AS2223:AS2227*(AR2223:AR2227="HOL"))</f>
        <v>0</v>
      </c>
      <c r="AS2229" s="49" t="s">
        <v>135</v>
      </c>
      <c r="AT2229" s="41">
        <f t="shared" ref="AT2229" si="53684">AT2228*AQ$4</f>
        <v>0</v>
      </c>
      <c r="AU2229" s="47" t="s">
        <v>39</v>
      </c>
      <c r="AV2229" s="40">
        <f t="shared" ref="AV2229" si="53685">SUMPRODUCT(AW2223:AW2227*(AV2223:AV2227="PTO"))+SUMPRODUCT(AW2223:AW2227*(AV2223:AV2227="HOL"))</f>
        <v>0</v>
      </c>
      <c r="AW2229" s="49" t="s">
        <v>135</v>
      </c>
      <c r="AX2229" s="41">
        <f>AX2228*AU$4</f>
        <v>0</v>
      </c>
      <c r="AY2229" s="47" t="s">
        <v>39</v>
      </c>
      <c r="AZ2229" s="40">
        <f t="shared" ref="AZ2229" si="53686">SUMPRODUCT(BA2223:BA2227*(AZ2223:AZ2227="PTO"))+SUMPRODUCT(BA2223:BA2227*(AZ2223:AZ2227="HOL"))</f>
        <v>0</v>
      </c>
      <c r="BA2229" s="49" t="s">
        <v>135</v>
      </c>
      <c r="BB2229" s="41">
        <f>BB2228*AY$4</f>
        <v>0</v>
      </c>
      <c r="BC2229" s="47" t="s">
        <v>39</v>
      </c>
      <c r="BD2229" s="40">
        <f t="shared" ref="BD2229" si="53687">SUMPRODUCT(BE2223:BE2227*(BD2223:BD2227="PTO"))+SUMPRODUCT(BE2223:BE2227*(BD2223:BD2227="HOL"))</f>
        <v>0</v>
      </c>
      <c r="BE2229" s="49" t="s">
        <v>135</v>
      </c>
      <c r="BF2229" s="41">
        <f>BF2228*BC$4</f>
        <v>0</v>
      </c>
      <c r="BG2229" s="47" t="s">
        <v>39</v>
      </c>
      <c r="BH2229" s="40">
        <f t="shared" ref="BH2229" si="53688">SUMPRODUCT(BI2223:BI2227*(BH2223:BH2227="PTO"))+SUMPRODUCT(BI2223:BI2227*(BH2223:BH2227="HOL"))</f>
        <v>0</v>
      </c>
      <c r="BI2229" s="49" t="s">
        <v>135</v>
      </c>
      <c r="BJ2229" s="41">
        <f>BJ2228*BG$4</f>
        <v>0</v>
      </c>
      <c r="BK2229" s="47" t="s">
        <v>39</v>
      </c>
      <c r="BL2229" s="40">
        <f t="shared" ref="BL2229" si="53689">SUMPRODUCT(BM2223:BM2227*(BL2223:BL2227="PTO"))+SUMPRODUCT(BM2223:BM2227*(BL2223:BL2227="HOL"))</f>
        <v>0</v>
      </c>
      <c r="BM2229" s="49" t="s">
        <v>135</v>
      </c>
      <c r="BN2229" s="41">
        <f>BN2228*BK$4</f>
        <v>0</v>
      </c>
      <c r="BO2229" s="47" t="s">
        <v>39</v>
      </c>
      <c r="BP2229" s="40">
        <f t="shared" ref="BP2229" si="53690">SUMPRODUCT(BQ2223:BQ2227*(BP2223:BP2227="PTO"))+SUMPRODUCT(BQ2223:BQ2227*(BP2223:BP2227="HOL"))</f>
        <v>0</v>
      </c>
      <c r="BQ2229" s="49" t="s">
        <v>135</v>
      </c>
      <c r="BR2229" s="41">
        <f t="shared" ref="BR2229" si="53691">BR2228*BO$4</f>
        <v>5</v>
      </c>
      <c r="BS2229" s="47" t="s">
        <v>39</v>
      </c>
      <c r="BT2229" s="40">
        <f t="shared" ref="BT2229" si="53692">SUMPRODUCT(BU2223:BU2227*(BT2223:BT2227="PTO"))+SUMPRODUCT(BU2223:BU2227*(BT2223:BT2227="HOL"))</f>
        <v>1</v>
      </c>
      <c r="BU2229" s="49" t="s">
        <v>135</v>
      </c>
      <c r="BV2229" s="41">
        <f t="shared" ref="BV2229" si="53693">BV2228*BS$4</f>
        <v>7</v>
      </c>
      <c r="BW2229" s="47" t="s">
        <v>39</v>
      </c>
      <c r="BX2229" s="40">
        <f t="shared" ref="BX2229" si="53694">SUMPRODUCT(BY2223:BY2227*(BX2223:BX2227="PTO"))+SUMPRODUCT(BY2223:BY2227*(BX2223:BX2227="HOL"))</f>
        <v>0</v>
      </c>
      <c r="BY2229" s="49" t="s">
        <v>135</v>
      </c>
      <c r="BZ2229" s="41">
        <f t="shared" ref="BZ2229" si="53695">BZ2228*BW$4</f>
        <v>0</v>
      </c>
      <c r="CA2229" s="47" t="s">
        <v>39</v>
      </c>
      <c r="CB2229" s="40">
        <f t="shared" ref="CB2229" si="53696">SUMPRODUCT(CC2223:CC2227*(CB2223:CB2227="PTO"))+SUMPRODUCT(CC2223:CC2227*(CB2223:CB2227="HOL"))</f>
        <v>0</v>
      </c>
      <c r="CC2229" s="49" t="s">
        <v>135</v>
      </c>
      <c r="CD2229" s="41">
        <f t="shared" ref="CD2229" si="53697">CD2228*CA$4</f>
        <v>0</v>
      </c>
      <c r="CE2229" s="47" t="s">
        <v>39</v>
      </c>
      <c r="CF2229" s="40">
        <f t="shared" ref="CF2229" si="53698">SUMPRODUCT(CG2223:CG2227*(CF2223:CF2227="PTO"))+SUMPRODUCT(CG2223:CG2227*(CF2223:CF2227="HOL"))</f>
        <v>0</v>
      </c>
      <c r="CG2229" s="49" t="s">
        <v>135</v>
      </c>
      <c r="CH2229" s="41">
        <f t="shared" ref="CH2229" si="53699">CH2228*CE$4</f>
        <v>0</v>
      </c>
    </row>
    <row r="2230" spans="1:86" x14ac:dyDescent="0.25">
      <c r="A2230" s="70" t="s">
        <v>133</v>
      </c>
      <c r="B2230" s="71">
        <f t="shared" ref="B2230" ca="1" si="53700">D2230-B2231</f>
        <v>13.19797887000459</v>
      </c>
      <c r="C2230" s="72" t="s">
        <v>122</v>
      </c>
      <c r="D2230" s="71">
        <f>IFERROR(INDEX(Holidays[FTE], MATCH(Entry!E2230, Holidays[Date], 0)), 1)*8*INDEX(FTEguide[[1]:[12]], MATCH(Entry!E2231, FTEguide[Weekday], 0), IF(Entry!E2233&gt;0, Entry!E2233, MONTH(Entry!E2230)))</f>
        <v>61.19797887000459</v>
      </c>
      <c r="E2230" s="60">
        <f t="shared" si="53011"/>
        <v>44146</v>
      </c>
      <c r="F2230" s="50" t="s">
        <v>128</v>
      </c>
      <c r="G2230" s="34" t="s">
        <v>136</v>
      </c>
      <c r="H2230" s="35" t="s">
        <v>23</v>
      </c>
      <c r="I2230" s="42">
        <f t="shared" ref="I2230" si="53701">parseTime(G2230)-(H2235=INT(RIGHT($F2230, 1)))</f>
        <v>8</v>
      </c>
      <c r="J2230" s="43">
        <f t="shared" ref="J2230:J2234" si="53702">isClocked(H2230)</f>
        <v>1</v>
      </c>
      <c r="K2230" s="34" t="s">
        <v>136</v>
      </c>
      <c r="L2230" s="35" t="s">
        <v>23</v>
      </c>
      <c r="M2230" s="42">
        <f t="shared" ref="M2230" si="53703">parseTime(K2230)-(L2235=INT(RIGHT($F2230, 1)))</f>
        <v>8</v>
      </c>
      <c r="N2230" s="43">
        <f t="shared" ref="N2230:N2234" si="53704">isClocked(L2230)</f>
        <v>1</v>
      </c>
      <c r="O2230" s="34" t="s">
        <v>180</v>
      </c>
      <c r="P2230" s="35" t="s">
        <v>23</v>
      </c>
      <c r="Q2230" s="42">
        <f t="shared" ref="Q2230" si="53705">parseTime(O2230)-(P2235=INT(RIGHT($F2230, 1)))</f>
        <v>8</v>
      </c>
      <c r="R2230" s="43">
        <f t="shared" ref="R2230:R2234" si="53706">isClocked(P2230)</f>
        <v>1</v>
      </c>
      <c r="S2230" s="34" t="s">
        <v>227</v>
      </c>
      <c r="T2230" s="35" t="s">
        <v>23</v>
      </c>
      <c r="U2230" s="42">
        <f t="shared" ref="U2230" si="53707">parseTime(S2230)-(T2235=INT(RIGHT($F2230, 1)))</f>
        <v>8</v>
      </c>
      <c r="V2230" s="43">
        <f t="shared" ref="V2230:V2234" si="53708">isClocked(T2230)</f>
        <v>1</v>
      </c>
      <c r="W2230" s="34"/>
      <c r="X2230" s="35"/>
      <c r="Y2230" s="42">
        <f t="shared" ref="Y2230" si="53709">parseTime(W2230)-(X2235=INT(RIGHT($F2230, 1)))</f>
        <v>0</v>
      </c>
      <c r="Z2230" s="43">
        <f t="shared" ref="Z2230:Z2234" si="53710">isClocked(X2230)</f>
        <v>0</v>
      </c>
      <c r="AA2230" s="34" t="s">
        <v>136</v>
      </c>
      <c r="AB2230" s="35" t="s">
        <v>23</v>
      </c>
      <c r="AC2230" s="42">
        <f t="shared" ref="AC2230" si="53711">parseTime(AA2230)-(AB2235=INT(RIGHT($F2230, 1)))</f>
        <v>8</v>
      </c>
      <c r="AD2230" s="43">
        <f t="shared" ref="AD2230:AD2234" si="53712">isClocked(AB2230)</f>
        <v>1</v>
      </c>
      <c r="AE2230" s="34"/>
      <c r="AF2230" s="35"/>
      <c r="AG2230" s="42">
        <f t="shared" ref="AG2230" si="53713">parseTime(AE2230)-(AF2235=INT(RIGHT($F2230, 1)))</f>
        <v>0</v>
      </c>
      <c r="AH2230" s="43">
        <f t="shared" ref="AH2230:AH2234" si="53714">isClocked(AF2230)</f>
        <v>0</v>
      </c>
      <c r="AI2230" s="34"/>
      <c r="AJ2230" s="35"/>
      <c r="AK2230" s="42">
        <f>parseTime(AI2230)-(AJ2235=INT(RIGHT($F2230, 1)))</f>
        <v>0</v>
      </c>
      <c r="AL2230" s="43">
        <f t="shared" ref="AL2230:AL2234" si="53715">isClocked(AJ2230)</f>
        <v>0</v>
      </c>
      <c r="AM2230" s="34"/>
      <c r="AN2230" s="35"/>
      <c r="AO2230" s="42">
        <f t="shared" ref="AO2230" si="53716">parseTime(AM2230)-(AN2235=INT(RIGHT($F2230, 1)))</f>
        <v>0</v>
      </c>
      <c r="AP2230" s="43">
        <f t="shared" ref="AP2230:AP2234" si="53717">isClocked(AN2230)</f>
        <v>0</v>
      </c>
      <c r="AQ2230" s="34"/>
      <c r="AR2230" s="35"/>
      <c r="AS2230" s="42">
        <f t="shared" ref="AS2230" si="53718">parseTime(AQ2230)-(AR2235=INT(RIGHT($F2230, 1)))</f>
        <v>0</v>
      </c>
      <c r="AT2230" s="43">
        <f t="shared" ref="AT2230:AT2234" si="53719">isClocked(AR2230)</f>
        <v>0</v>
      </c>
      <c r="AU2230" s="34"/>
      <c r="AV2230" s="35"/>
      <c r="AW2230" s="42">
        <f>parseTime(AU2230)-(AV2235=INT(RIGHT($F2230, 1)))</f>
        <v>0</v>
      </c>
      <c r="AX2230" s="43">
        <f t="shared" ref="AX2230:AX2234" si="53720">isClocked(AV2230)</f>
        <v>0</v>
      </c>
      <c r="AY2230" s="34"/>
      <c r="AZ2230" s="35"/>
      <c r="BA2230" s="42">
        <f>parseTime(AY2230)-(AZ2235=INT(RIGHT($F2230, 1)))</f>
        <v>0</v>
      </c>
      <c r="BB2230" s="43">
        <f t="shared" ref="BB2230:BB2234" si="53721">isClocked(AZ2230)</f>
        <v>0</v>
      </c>
      <c r="BC2230" s="34"/>
      <c r="BD2230" s="35"/>
      <c r="BE2230" s="42">
        <f>parseTime(BC2230)-(BD2235=INT(RIGHT($F2230, 1)))</f>
        <v>0</v>
      </c>
      <c r="BF2230" s="43">
        <f t="shared" ref="BF2230:BF2234" si="53722">isClocked(BD2230)</f>
        <v>0</v>
      </c>
      <c r="BG2230" s="34"/>
      <c r="BH2230" s="35"/>
      <c r="BI2230" s="42">
        <f>parseTime(BG2230)-(BH2235=INT(RIGHT($F2230, 1)))</f>
        <v>0</v>
      </c>
      <c r="BJ2230" s="43">
        <f t="shared" ref="BJ2230:BJ2234" si="53723">isClocked(BH2230)</f>
        <v>0</v>
      </c>
      <c r="BK2230" s="34"/>
      <c r="BL2230" s="35"/>
      <c r="BM2230" s="42">
        <f>parseTime(BK2230)-(BL2235=INT(RIGHT($F2230, 1)))</f>
        <v>0</v>
      </c>
      <c r="BN2230" s="43">
        <f t="shared" ref="BN2230:BN2234" si="53724">isClocked(BL2230)</f>
        <v>0</v>
      </c>
      <c r="BO2230" s="34"/>
      <c r="BP2230" s="35"/>
      <c r="BQ2230" s="42">
        <f t="shared" ref="BQ2230" si="53725">parseTime(BO2230)-(BP2235=INT(RIGHT($F2230, 1)))</f>
        <v>0</v>
      </c>
      <c r="BR2230" s="43">
        <f t="shared" ref="BR2230:BR2234" si="53726">isClocked(BP2230)</f>
        <v>0</v>
      </c>
      <c r="BS2230" s="34" t="s">
        <v>136</v>
      </c>
      <c r="BT2230" s="35" t="s">
        <v>23</v>
      </c>
      <c r="BU2230" s="42">
        <f t="shared" ref="BU2230" si="53727">parseTime(BS2230)-(BT2235=INT(RIGHT($F2230, 1)))</f>
        <v>8</v>
      </c>
      <c r="BV2230" s="43">
        <f t="shared" ref="BV2230:BV2234" si="53728">isClocked(BT2230)</f>
        <v>1</v>
      </c>
      <c r="BW2230" s="34"/>
      <c r="BX2230" s="35"/>
      <c r="BY2230" s="42">
        <f t="shared" ref="BY2230" si="53729">parseTime(BW2230)-(BX2235=INT(RIGHT($F2230, 1)))</f>
        <v>0</v>
      </c>
      <c r="BZ2230" s="43">
        <f t="shared" ref="BZ2230:BZ2234" si="53730">isClocked(BX2230)</f>
        <v>0</v>
      </c>
      <c r="CA2230" s="34"/>
      <c r="CB2230" s="35"/>
      <c r="CC2230" s="42">
        <f t="shared" ref="CC2230" si="53731">parseTime(CA2230)-(CB2235=INT(RIGHT($F2230, 1)))</f>
        <v>0</v>
      </c>
      <c r="CD2230" s="43">
        <f t="shared" ref="CD2230:CD2234" si="53732">isClocked(CB2230)</f>
        <v>0</v>
      </c>
      <c r="CE2230" s="34"/>
      <c r="CF2230" s="35"/>
      <c r="CG2230" s="42">
        <f t="shared" ref="CG2230" si="53733">parseTime(CE2230)-(CF2235=INT(RIGHT($F2230, 1)))</f>
        <v>0</v>
      </c>
      <c r="CH2230" s="43">
        <f t="shared" ref="CH2230:CH2234" si="53734">isClocked(CF2230)</f>
        <v>0</v>
      </c>
    </row>
    <row r="2231" spans="1:86" x14ac:dyDescent="0.25">
      <c r="A2231" s="56" t="s">
        <v>0</v>
      </c>
      <c r="B2231" s="57">
        <f t="shared" ca="1" si="52527"/>
        <v>48</v>
      </c>
      <c r="C2231" s="14" t="s">
        <v>252</v>
      </c>
      <c r="D2231" s="14">
        <f t="shared" ref="D2231:D2294" si="53735">(E2234+(E2233/2))*8-0.5</f>
        <v>53.7</v>
      </c>
      <c r="E2231" s="55" t="str">
        <f t="shared" si="52528"/>
        <v>Wednesday</v>
      </c>
      <c r="F2231" s="51" t="s">
        <v>129</v>
      </c>
      <c r="G2231" s="36"/>
      <c r="H2231" s="37"/>
      <c r="I2231" s="44">
        <f t="shared" ref="I2231" si="53736">parseTime(G2231)-(H2235=INT(RIGHT($F2231, 1)))</f>
        <v>0</v>
      </c>
      <c r="J2231" s="45">
        <f t="shared" si="53702"/>
        <v>0</v>
      </c>
      <c r="K2231" s="36"/>
      <c r="L2231" s="37"/>
      <c r="M2231" s="44">
        <f t="shared" ref="M2231" si="53737">parseTime(K2231)-(L2235=INT(RIGHT($F2231, 1)))</f>
        <v>0</v>
      </c>
      <c r="N2231" s="45">
        <f t="shared" si="53704"/>
        <v>0</v>
      </c>
      <c r="O2231" s="36"/>
      <c r="P2231" s="37"/>
      <c r="Q2231" s="44">
        <f t="shared" ref="Q2231" si="53738">parseTime(O2231)-(P2235=INT(RIGHT($F2231, 1)))</f>
        <v>0</v>
      </c>
      <c r="R2231" s="45">
        <f t="shared" si="53706"/>
        <v>0</v>
      </c>
      <c r="S2231" s="36"/>
      <c r="T2231" s="37"/>
      <c r="U2231" s="44">
        <f t="shared" ref="U2231" si="53739">parseTime(S2231)-(T2235=INT(RIGHT($F2231, 1)))</f>
        <v>0</v>
      </c>
      <c r="V2231" s="45">
        <f t="shared" si="53708"/>
        <v>0</v>
      </c>
      <c r="W2231" s="36"/>
      <c r="X2231" s="37"/>
      <c r="Y2231" s="44">
        <f t="shared" ref="Y2231" si="53740">parseTime(W2231)-(X2235=INT(RIGHT($F2231, 1)))</f>
        <v>0</v>
      </c>
      <c r="Z2231" s="45">
        <f t="shared" si="53710"/>
        <v>0</v>
      </c>
      <c r="AA2231" s="36"/>
      <c r="AB2231" s="37"/>
      <c r="AC2231" s="44">
        <f t="shared" ref="AC2231" si="53741">parseTime(AA2231)-(AB2235=INT(RIGHT($F2231, 1)))</f>
        <v>0</v>
      </c>
      <c r="AD2231" s="45">
        <f t="shared" si="53712"/>
        <v>0</v>
      </c>
      <c r="AE2231" s="36"/>
      <c r="AF2231" s="37"/>
      <c r="AG2231" s="44">
        <f t="shared" ref="AG2231" si="53742">parseTime(AE2231)-(AF2235=INT(RIGHT($F2231, 1)))</f>
        <v>0</v>
      </c>
      <c r="AH2231" s="45">
        <f t="shared" si="53714"/>
        <v>0</v>
      </c>
      <c r="AI2231" s="36"/>
      <c r="AJ2231" s="37"/>
      <c r="AK2231" s="44">
        <f>parseTime(AI2231)-(AJ2235=INT(RIGHT($F2231, 1)))</f>
        <v>0</v>
      </c>
      <c r="AL2231" s="45">
        <f t="shared" si="53715"/>
        <v>0</v>
      </c>
      <c r="AM2231" s="36"/>
      <c r="AN2231" s="37"/>
      <c r="AO2231" s="44">
        <f t="shared" ref="AO2231" si="53743">parseTime(AM2231)-(AN2235=INT(RIGHT($F2231, 1)))</f>
        <v>0</v>
      </c>
      <c r="AP2231" s="45">
        <f t="shared" si="53717"/>
        <v>0</v>
      </c>
      <c r="AQ2231" s="36"/>
      <c r="AR2231" s="37"/>
      <c r="AS2231" s="44">
        <f t="shared" ref="AS2231" si="53744">parseTime(AQ2231)-(AR2235=INT(RIGHT($F2231, 1)))</f>
        <v>0</v>
      </c>
      <c r="AT2231" s="45">
        <f t="shared" si="53719"/>
        <v>0</v>
      </c>
      <c r="AU2231" s="36"/>
      <c r="AV2231" s="37"/>
      <c r="AW2231" s="44">
        <f>parseTime(AU2231)-(AV2235=INT(RIGHT($F2231, 1)))</f>
        <v>0</v>
      </c>
      <c r="AX2231" s="45">
        <f t="shared" si="53720"/>
        <v>0</v>
      </c>
      <c r="AY2231" s="36"/>
      <c r="AZ2231" s="37"/>
      <c r="BA2231" s="44">
        <f>parseTime(AY2231)-(AZ2235=INT(RIGHT($F2231, 1)))</f>
        <v>0</v>
      </c>
      <c r="BB2231" s="45">
        <f t="shared" si="53721"/>
        <v>0</v>
      </c>
      <c r="BC2231" s="36"/>
      <c r="BD2231" s="37"/>
      <c r="BE2231" s="44">
        <f>parseTime(BC2231)-(BD2235=INT(RIGHT($F2231, 1)))</f>
        <v>0</v>
      </c>
      <c r="BF2231" s="45">
        <f t="shared" si="53722"/>
        <v>0</v>
      </c>
      <c r="BG2231" s="36"/>
      <c r="BH2231" s="37"/>
      <c r="BI2231" s="44">
        <f>parseTime(BG2231)-(BH2235=INT(RIGHT($F2231, 1)))</f>
        <v>0</v>
      </c>
      <c r="BJ2231" s="45">
        <f t="shared" si="53723"/>
        <v>0</v>
      </c>
      <c r="BK2231" s="36"/>
      <c r="BL2231" s="37"/>
      <c r="BM2231" s="44">
        <f>parseTime(BK2231)-(BL2235=INT(RIGHT($F2231, 1)))</f>
        <v>0</v>
      </c>
      <c r="BN2231" s="45">
        <f t="shared" si="53724"/>
        <v>0</v>
      </c>
      <c r="BO2231" s="36"/>
      <c r="BP2231" s="37"/>
      <c r="BQ2231" s="44">
        <f t="shared" ref="BQ2231" si="53745">parseTime(BO2231)-(BP2235=INT(RIGHT($F2231, 1)))</f>
        <v>0</v>
      </c>
      <c r="BR2231" s="45">
        <f t="shared" si="53726"/>
        <v>0</v>
      </c>
      <c r="BS2231" s="36"/>
      <c r="BT2231" s="37"/>
      <c r="BU2231" s="44">
        <f t="shared" ref="BU2231" si="53746">parseTime(BS2231)-(BT2235=INT(RIGHT($F2231, 1)))</f>
        <v>0</v>
      </c>
      <c r="BV2231" s="45">
        <f t="shared" si="53728"/>
        <v>0</v>
      </c>
      <c r="BW2231" s="36"/>
      <c r="BX2231" s="37"/>
      <c r="BY2231" s="44">
        <f t="shared" ref="BY2231" si="53747">parseTime(BW2231)-(BX2235=INT(RIGHT($F2231, 1)))</f>
        <v>0</v>
      </c>
      <c r="BZ2231" s="45">
        <f t="shared" si="53730"/>
        <v>0</v>
      </c>
      <c r="CA2231" s="36"/>
      <c r="CB2231" s="37"/>
      <c r="CC2231" s="44">
        <f t="shared" ref="CC2231" si="53748">parseTime(CA2231)-(CB2235=INT(RIGHT($F2231, 1)))</f>
        <v>0</v>
      </c>
      <c r="CD2231" s="45">
        <f t="shared" si="53732"/>
        <v>0</v>
      </c>
      <c r="CE2231" s="36"/>
      <c r="CF2231" s="37"/>
      <c r="CG2231" s="44">
        <f t="shared" ref="CG2231" si="53749">parseTime(CE2231)-(CF2235=INT(RIGHT($F2231, 1)))</f>
        <v>0</v>
      </c>
      <c r="CH2231" s="45">
        <f t="shared" si="53734"/>
        <v>0</v>
      </c>
    </row>
    <row r="2232" spans="1:86" x14ac:dyDescent="0.25">
      <c r="A2232" s="56" t="s">
        <v>117</v>
      </c>
      <c r="B2232" s="57">
        <f t="shared" ref="B2232" ca="1" si="53750">roleHours(G2230:CH2236, "MFD")</f>
        <v>48</v>
      </c>
      <c r="C2232" s="14">
        <f t="shared" ref="C2232:C2235" ca="1" si="53751">B2232/8</f>
        <v>6</v>
      </c>
      <c r="D2232" s="14">
        <f t="shared" ref="D2232" ca="1" si="53752">B2231-D2231</f>
        <v>-5.7000000000000028</v>
      </c>
      <c r="E2232" s="20" t="s">
        <v>127</v>
      </c>
      <c r="F2232" s="51" t="s">
        <v>130</v>
      </c>
      <c r="G2232" s="36"/>
      <c r="H2232" s="37"/>
      <c r="I2232" s="44">
        <f t="shared" ref="I2232" si="53753">parseTime(G2232)-(H2235=INT(RIGHT($F2232, 1)))</f>
        <v>0</v>
      </c>
      <c r="J2232" s="45">
        <f t="shared" si="53702"/>
        <v>0</v>
      </c>
      <c r="K2232" s="36"/>
      <c r="L2232" s="37"/>
      <c r="M2232" s="44">
        <f t="shared" ref="M2232" si="53754">parseTime(K2232)-(L2235=INT(RIGHT($F2232, 1)))</f>
        <v>0</v>
      </c>
      <c r="N2232" s="45">
        <f t="shared" si="53704"/>
        <v>0</v>
      </c>
      <c r="O2232" s="36"/>
      <c r="P2232" s="37"/>
      <c r="Q2232" s="44">
        <f t="shared" ref="Q2232" si="53755">parseTime(O2232)-(P2235=INT(RIGHT($F2232, 1)))</f>
        <v>0</v>
      </c>
      <c r="R2232" s="45">
        <f t="shared" si="53706"/>
        <v>0</v>
      </c>
      <c r="S2232" s="36"/>
      <c r="T2232" s="37"/>
      <c r="U2232" s="44">
        <f t="shared" ref="U2232" si="53756">parseTime(S2232)-(T2235=INT(RIGHT($F2232, 1)))</f>
        <v>0</v>
      </c>
      <c r="V2232" s="45">
        <f t="shared" si="53708"/>
        <v>0</v>
      </c>
      <c r="W2232" s="36"/>
      <c r="X2232" s="37"/>
      <c r="Y2232" s="44">
        <f t="shared" ref="Y2232" si="53757">parseTime(W2232)-(X2235=INT(RIGHT($F2232, 1)))</f>
        <v>0</v>
      </c>
      <c r="Z2232" s="45">
        <f t="shared" si="53710"/>
        <v>0</v>
      </c>
      <c r="AA2232" s="36"/>
      <c r="AB2232" s="37"/>
      <c r="AC2232" s="44">
        <f t="shared" ref="AC2232" si="53758">parseTime(AA2232)-(AB2235=INT(RIGHT($F2232, 1)))</f>
        <v>0</v>
      </c>
      <c r="AD2232" s="45">
        <f t="shared" si="53712"/>
        <v>0</v>
      </c>
      <c r="AE2232" s="36"/>
      <c r="AF2232" s="37"/>
      <c r="AG2232" s="44">
        <f t="shared" ref="AG2232" si="53759">parseTime(AE2232)-(AF2235=INT(RIGHT($F2232, 1)))</f>
        <v>0</v>
      </c>
      <c r="AH2232" s="45">
        <f t="shared" si="53714"/>
        <v>0</v>
      </c>
      <c r="AI2232" s="36"/>
      <c r="AJ2232" s="37"/>
      <c r="AK2232" s="44">
        <f>parseTime(AI2232)-(AJ2235=INT(RIGHT($F2232, 1)))</f>
        <v>0</v>
      </c>
      <c r="AL2232" s="45">
        <f t="shared" si="53715"/>
        <v>0</v>
      </c>
      <c r="AM2232" s="36"/>
      <c r="AN2232" s="37"/>
      <c r="AO2232" s="44">
        <f t="shared" ref="AO2232" si="53760">parseTime(AM2232)-(AN2235=INT(RIGHT($F2232, 1)))</f>
        <v>0</v>
      </c>
      <c r="AP2232" s="45">
        <f t="shared" si="53717"/>
        <v>0</v>
      </c>
      <c r="AQ2232" s="36"/>
      <c r="AR2232" s="37"/>
      <c r="AS2232" s="44">
        <f t="shared" ref="AS2232" si="53761">parseTime(AQ2232)-(AR2235=INT(RIGHT($F2232, 1)))</f>
        <v>0</v>
      </c>
      <c r="AT2232" s="45">
        <f t="shared" si="53719"/>
        <v>0</v>
      </c>
      <c r="AU2232" s="36"/>
      <c r="AV2232" s="37"/>
      <c r="AW2232" s="44">
        <f>parseTime(AU2232)-(AV2235=INT(RIGHT($F2232, 1)))</f>
        <v>0</v>
      </c>
      <c r="AX2232" s="45">
        <f t="shared" si="53720"/>
        <v>0</v>
      </c>
      <c r="AY2232" s="36"/>
      <c r="AZ2232" s="37"/>
      <c r="BA2232" s="44">
        <f>parseTime(AY2232)-(AZ2235=INT(RIGHT($F2232, 1)))</f>
        <v>0</v>
      </c>
      <c r="BB2232" s="45">
        <f t="shared" si="53721"/>
        <v>0</v>
      </c>
      <c r="BC2232" s="36"/>
      <c r="BD2232" s="37"/>
      <c r="BE2232" s="44">
        <f>parseTime(BC2232)-(BD2235=INT(RIGHT($F2232, 1)))</f>
        <v>0</v>
      </c>
      <c r="BF2232" s="45">
        <f t="shared" si="53722"/>
        <v>0</v>
      </c>
      <c r="BG2232" s="36"/>
      <c r="BH2232" s="37"/>
      <c r="BI2232" s="44">
        <f>parseTime(BG2232)-(BH2235=INT(RIGHT($F2232, 1)))</f>
        <v>0</v>
      </c>
      <c r="BJ2232" s="45">
        <f t="shared" si="53723"/>
        <v>0</v>
      </c>
      <c r="BK2232" s="36"/>
      <c r="BL2232" s="37"/>
      <c r="BM2232" s="44">
        <f>parseTime(BK2232)-(BL2235=INT(RIGHT($F2232, 1)))</f>
        <v>0</v>
      </c>
      <c r="BN2232" s="45">
        <f t="shared" si="53724"/>
        <v>0</v>
      </c>
      <c r="BO2232" s="36"/>
      <c r="BP2232" s="37"/>
      <c r="BQ2232" s="44">
        <f t="shared" ref="BQ2232" si="53762">parseTime(BO2232)-(BP2235=INT(RIGHT($F2232, 1)))</f>
        <v>0</v>
      </c>
      <c r="BR2232" s="45">
        <f t="shared" si="53726"/>
        <v>0</v>
      </c>
      <c r="BS2232" s="36"/>
      <c r="BT2232" s="37"/>
      <c r="BU2232" s="44">
        <f t="shared" ref="BU2232" si="53763">parseTime(BS2232)-(BT2235=INT(RIGHT($F2232, 1)))</f>
        <v>0</v>
      </c>
      <c r="BV2232" s="45">
        <f t="shared" si="53728"/>
        <v>0</v>
      </c>
      <c r="BW2232" s="36"/>
      <c r="BX2232" s="37"/>
      <c r="BY2232" s="44">
        <f t="shared" ref="BY2232" si="53764">parseTime(BW2232)-(BX2235=INT(RIGHT($F2232, 1)))</f>
        <v>0</v>
      </c>
      <c r="BZ2232" s="45">
        <f t="shared" si="53730"/>
        <v>0</v>
      </c>
      <c r="CA2232" s="36"/>
      <c r="CB2232" s="37"/>
      <c r="CC2232" s="44">
        <f t="shared" ref="CC2232" si="53765">parseTime(CA2232)-(CB2235=INT(RIGHT($F2232, 1)))</f>
        <v>0</v>
      </c>
      <c r="CD2232" s="45">
        <f t="shared" si="53732"/>
        <v>0</v>
      </c>
      <c r="CE2232" s="36"/>
      <c r="CF2232" s="37"/>
      <c r="CG2232" s="44">
        <f t="shared" ref="CG2232" si="53766">parseTime(CE2232)-(CF2235=INT(RIGHT($F2232, 1)))</f>
        <v>0</v>
      </c>
      <c r="CH2232" s="45">
        <f t="shared" si="53734"/>
        <v>0</v>
      </c>
    </row>
    <row r="2233" spans="1:86" x14ac:dyDescent="0.25">
      <c r="A2233" s="56"/>
      <c r="B2233" s="57"/>
      <c r="C2233" s="14">
        <f t="shared" si="53751"/>
        <v>0</v>
      </c>
      <c r="D2233" s="14" t="s">
        <v>259</v>
      </c>
      <c r="E2233" s="20">
        <v>4.25</v>
      </c>
      <c r="F2233" s="51" t="s">
        <v>131</v>
      </c>
      <c r="G2233" s="36"/>
      <c r="H2233" s="37"/>
      <c r="I2233" s="44">
        <f t="shared" ref="I2233" si="53767">parseTime(G2233)-(H2235=INT(RIGHT($F2233, 1)))</f>
        <v>0</v>
      </c>
      <c r="J2233" s="45">
        <f t="shared" si="53702"/>
        <v>0</v>
      </c>
      <c r="K2233" s="36"/>
      <c r="L2233" s="37"/>
      <c r="M2233" s="44">
        <f t="shared" ref="M2233" si="53768">parseTime(K2233)-(L2235=INT(RIGHT($F2233, 1)))</f>
        <v>0</v>
      </c>
      <c r="N2233" s="45">
        <f t="shared" si="53704"/>
        <v>0</v>
      </c>
      <c r="O2233" s="36"/>
      <c r="P2233" s="37"/>
      <c r="Q2233" s="44">
        <f t="shared" ref="Q2233" si="53769">parseTime(O2233)-(P2235=INT(RIGHT($F2233, 1)))</f>
        <v>0</v>
      </c>
      <c r="R2233" s="45">
        <f t="shared" si="53706"/>
        <v>0</v>
      </c>
      <c r="S2233" s="36"/>
      <c r="T2233" s="37"/>
      <c r="U2233" s="44">
        <f t="shared" ref="U2233" si="53770">parseTime(S2233)-(T2235=INT(RIGHT($F2233, 1)))</f>
        <v>0</v>
      </c>
      <c r="V2233" s="45">
        <f t="shared" si="53708"/>
        <v>0</v>
      </c>
      <c r="W2233" s="36"/>
      <c r="X2233" s="37"/>
      <c r="Y2233" s="44">
        <f t="shared" ref="Y2233" si="53771">parseTime(W2233)-(X2235=INT(RIGHT($F2233, 1)))</f>
        <v>0</v>
      </c>
      <c r="Z2233" s="45">
        <f t="shared" si="53710"/>
        <v>0</v>
      </c>
      <c r="AA2233" s="36"/>
      <c r="AB2233" s="37"/>
      <c r="AC2233" s="44">
        <f t="shared" ref="AC2233" si="53772">parseTime(AA2233)-(AB2235=INT(RIGHT($F2233, 1)))</f>
        <v>0</v>
      </c>
      <c r="AD2233" s="45">
        <f t="shared" si="53712"/>
        <v>0</v>
      </c>
      <c r="AE2233" s="36"/>
      <c r="AF2233" s="37"/>
      <c r="AG2233" s="44">
        <f t="shared" ref="AG2233" si="53773">parseTime(AE2233)-(AF2235=INT(RIGHT($F2233, 1)))</f>
        <v>0</v>
      </c>
      <c r="AH2233" s="45">
        <f t="shared" si="53714"/>
        <v>0</v>
      </c>
      <c r="AI2233" s="36"/>
      <c r="AJ2233" s="37"/>
      <c r="AK2233" s="44">
        <f>parseTime(AI2233)-(AJ2235=INT(RIGHT($F2233, 1)))</f>
        <v>0</v>
      </c>
      <c r="AL2233" s="45">
        <f t="shared" si="53715"/>
        <v>0</v>
      </c>
      <c r="AM2233" s="36"/>
      <c r="AN2233" s="37"/>
      <c r="AO2233" s="44">
        <f t="shared" ref="AO2233" si="53774">parseTime(AM2233)-(AN2235=INT(RIGHT($F2233, 1)))</f>
        <v>0</v>
      </c>
      <c r="AP2233" s="45">
        <f t="shared" si="53717"/>
        <v>0</v>
      </c>
      <c r="AQ2233" s="36"/>
      <c r="AR2233" s="37"/>
      <c r="AS2233" s="44">
        <f t="shared" ref="AS2233" si="53775">parseTime(AQ2233)-(AR2235=INT(RIGHT($F2233, 1)))</f>
        <v>0</v>
      </c>
      <c r="AT2233" s="45">
        <f t="shared" si="53719"/>
        <v>0</v>
      </c>
      <c r="AU2233" s="36"/>
      <c r="AV2233" s="37"/>
      <c r="AW2233" s="44">
        <f>parseTime(AU2233)-(AV2235=INT(RIGHT($F2233, 1)))</f>
        <v>0</v>
      </c>
      <c r="AX2233" s="45">
        <f t="shared" si="53720"/>
        <v>0</v>
      </c>
      <c r="AY2233" s="36"/>
      <c r="AZ2233" s="37"/>
      <c r="BA2233" s="44">
        <f>parseTime(AY2233)-(AZ2235=INT(RIGHT($F2233, 1)))</f>
        <v>0</v>
      </c>
      <c r="BB2233" s="45">
        <f t="shared" si="53721"/>
        <v>0</v>
      </c>
      <c r="BC2233" s="36"/>
      <c r="BD2233" s="37"/>
      <c r="BE2233" s="44">
        <f>parseTime(BC2233)-(BD2235=INT(RIGHT($F2233, 1)))</f>
        <v>0</v>
      </c>
      <c r="BF2233" s="45">
        <f t="shared" si="53722"/>
        <v>0</v>
      </c>
      <c r="BG2233" s="36"/>
      <c r="BH2233" s="37"/>
      <c r="BI2233" s="44">
        <f>parseTime(BG2233)-(BH2235=INT(RIGHT($F2233, 1)))</f>
        <v>0</v>
      </c>
      <c r="BJ2233" s="45">
        <f t="shared" si="53723"/>
        <v>0</v>
      </c>
      <c r="BK2233" s="36"/>
      <c r="BL2233" s="37"/>
      <c r="BM2233" s="44">
        <f>parseTime(BK2233)-(BL2235=INT(RIGHT($F2233, 1)))</f>
        <v>0</v>
      </c>
      <c r="BN2233" s="45">
        <f t="shared" si="53724"/>
        <v>0</v>
      </c>
      <c r="BO2233" s="36"/>
      <c r="BP2233" s="37"/>
      <c r="BQ2233" s="44">
        <f t="shared" ref="BQ2233" si="53776">parseTime(BO2233)-(BP2235=INT(RIGHT($F2233, 1)))</f>
        <v>0</v>
      </c>
      <c r="BR2233" s="45">
        <f t="shared" si="53726"/>
        <v>0</v>
      </c>
      <c r="BS2233" s="36"/>
      <c r="BT2233" s="37"/>
      <c r="BU2233" s="44">
        <f t="shared" ref="BU2233" si="53777">parseTime(BS2233)-(BT2235=INT(RIGHT($F2233, 1)))</f>
        <v>0</v>
      </c>
      <c r="BV2233" s="45">
        <f t="shared" si="53728"/>
        <v>0</v>
      </c>
      <c r="BW2233" s="36"/>
      <c r="BX2233" s="37"/>
      <c r="BY2233" s="44">
        <f t="shared" ref="BY2233" si="53778">parseTime(BW2233)-(BX2235=INT(RIGHT($F2233, 1)))</f>
        <v>0</v>
      </c>
      <c r="BZ2233" s="45">
        <f t="shared" si="53730"/>
        <v>0</v>
      </c>
      <c r="CA2233" s="36"/>
      <c r="CB2233" s="37"/>
      <c r="CC2233" s="44">
        <f t="shared" ref="CC2233" si="53779">parseTime(CA2233)-(CB2235=INT(RIGHT($F2233, 1)))</f>
        <v>0</v>
      </c>
      <c r="CD2233" s="45">
        <f t="shared" si="53732"/>
        <v>0</v>
      </c>
      <c r="CE2233" s="36"/>
      <c r="CF2233" s="37"/>
      <c r="CG2233" s="44">
        <f t="shared" ref="CG2233" si="53780">parseTime(CE2233)-(CF2235=INT(RIGHT($F2233, 1)))</f>
        <v>0</v>
      </c>
      <c r="CH2233" s="45">
        <f t="shared" si="53734"/>
        <v>0</v>
      </c>
    </row>
    <row r="2234" spans="1:86" x14ac:dyDescent="0.25">
      <c r="A2234" s="56" t="s">
        <v>119</v>
      </c>
      <c r="B2234" s="57">
        <f t="shared" ref="B2234" ca="1" si="53781">roleHours(G2230:CH2236, "MCC")</f>
        <v>0</v>
      </c>
      <c r="C2234" s="14">
        <f t="shared" ca="1" si="53751"/>
        <v>0</v>
      </c>
      <c r="D2234" s="14" t="s">
        <v>260</v>
      </c>
      <c r="E2234" s="20">
        <v>4.6500000000000004</v>
      </c>
      <c r="F2234" s="51" t="s">
        <v>132</v>
      </c>
      <c r="G2234" s="36"/>
      <c r="H2234" s="37"/>
      <c r="I2234" s="44">
        <f t="shared" ref="I2234" si="53782">parseTime(G2234)-(H2235=INT(RIGHT($F2234, 1)))</f>
        <v>0</v>
      </c>
      <c r="J2234" s="45">
        <f t="shared" si="53702"/>
        <v>0</v>
      </c>
      <c r="K2234" s="36"/>
      <c r="L2234" s="37"/>
      <c r="M2234" s="44">
        <f t="shared" ref="M2234" si="53783">parseTime(K2234)-(L2235=INT(RIGHT($F2234, 1)))</f>
        <v>0</v>
      </c>
      <c r="N2234" s="45">
        <f t="shared" si="53704"/>
        <v>0</v>
      </c>
      <c r="O2234" s="36"/>
      <c r="P2234" s="37"/>
      <c r="Q2234" s="44">
        <f t="shared" ref="Q2234" si="53784">parseTime(O2234)-(P2235=INT(RIGHT($F2234, 1)))</f>
        <v>0</v>
      </c>
      <c r="R2234" s="45">
        <f t="shared" si="53706"/>
        <v>0</v>
      </c>
      <c r="S2234" s="36"/>
      <c r="T2234" s="37"/>
      <c r="U2234" s="44">
        <f t="shared" ref="U2234" si="53785">parseTime(S2234)-(T2235=INT(RIGHT($F2234, 1)))</f>
        <v>0</v>
      </c>
      <c r="V2234" s="45">
        <f t="shared" si="53708"/>
        <v>0</v>
      </c>
      <c r="W2234" s="36"/>
      <c r="X2234" s="37"/>
      <c r="Y2234" s="44">
        <f t="shared" ref="Y2234" si="53786">parseTime(W2234)-(X2235=INT(RIGHT($F2234, 1)))</f>
        <v>0</v>
      </c>
      <c r="Z2234" s="45">
        <f t="shared" si="53710"/>
        <v>0</v>
      </c>
      <c r="AA2234" s="36"/>
      <c r="AB2234" s="37"/>
      <c r="AC2234" s="44">
        <f t="shared" ref="AC2234" si="53787">parseTime(AA2234)-(AB2235=INT(RIGHT($F2234, 1)))</f>
        <v>0</v>
      </c>
      <c r="AD2234" s="45">
        <f t="shared" si="53712"/>
        <v>0</v>
      </c>
      <c r="AE2234" s="36"/>
      <c r="AF2234" s="37"/>
      <c r="AG2234" s="44">
        <f t="shared" ref="AG2234" si="53788">parseTime(AE2234)-(AF2235=INT(RIGHT($F2234, 1)))</f>
        <v>0</v>
      </c>
      <c r="AH2234" s="45">
        <f t="shared" si="53714"/>
        <v>0</v>
      </c>
      <c r="AI2234" s="36"/>
      <c r="AJ2234" s="37"/>
      <c r="AK2234" s="44">
        <f>parseTime(AI2234)-(AJ2235=INT(RIGHT($F2234, 1)))</f>
        <v>0</v>
      </c>
      <c r="AL2234" s="45">
        <f t="shared" si="53715"/>
        <v>0</v>
      </c>
      <c r="AM2234" s="36"/>
      <c r="AN2234" s="37"/>
      <c r="AO2234" s="44">
        <f t="shared" ref="AO2234" si="53789">parseTime(AM2234)-(AN2235=INT(RIGHT($F2234, 1)))</f>
        <v>0</v>
      </c>
      <c r="AP2234" s="45">
        <f t="shared" si="53717"/>
        <v>0</v>
      </c>
      <c r="AQ2234" s="36"/>
      <c r="AR2234" s="37"/>
      <c r="AS2234" s="44">
        <f t="shared" ref="AS2234" si="53790">parseTime(AQ2234)-(AR2235=INT(RIGHT($F2234, 1)))</f>
        <v>0</v>
      </c>
      <c r="AT2234" s="45">
        <f t="shared" si="53719"/>
        <v>0</v>
      </c>
      <c r="AU2234" s="36"/>
      <c r="AV2234" s="37"/>
      <c r="AW2234" s="44">
        <f>parseTime(AU2234)-(AV2235=INT(RIGHT($F2234, 1)))</f>
        <v>0</v>
      </c>
      <c r="AX2234" s="45">
        <f t="shared" si="53720"/>
        <v>0</v>
      </c>
      <c r="AY2234" s="36"/>
      <c r="AZ2234" s="37"/>
      <c r="BA2234" s="44">
        <f>parseTime(AY2234)-(AZ2235=INT(RIGHT($F2234, 1)))</f>
        <v>0</v>
      </c>
      <c r="BB2234" s="45">
        <f t="shared" si="53721"/>
        <v>0</v>
      </c>
      <c r="BC2234" s="36"/>
      <c r="BD2234" s="37"/>
      <c r="BE2234" s="44">
        <f>parseTime(BC2234)-(BD2235=INT(RIGHT($F2234, 1)))</f>
        <v>0</v>
      </c>
      <c r="BF2234" s="45">
        <f t="shared" si="53722"/>
        <v>0</v>
      </c>
      <c r="BG2234" s="36"/>
      <c r="BH2234" s="37"/>
      <c r="BI2234" s="44">
        <f>parseTime(BG2234)-(BH2235=INT(RIGHT($F2234, 1)))</f>
        <v>0</v>
      </c>
      <c r="BJ2234" s="45">
        <f t="shared" si="53723"/>
        <v>0</v>
      </c>
      <c r="BK2234" s="36"/>
      <c r="BL2234" s="37"/>
      <c r="BM2234" s="44">
        <f>parseTime(BK2234)-(BL2235=INT(RIGHT($F2234, 1)))</f>
        <v>0</v>
      </c>
      <c r="BN2234" s="45">
        <f t="shared" si="53724"/>
        <v>0</v>
      </c>
      <c r="BO2234" s="36"/>
      <c r="BP2234" s="37"/>
      <c r="BQ2234" s="44">
        <f t="shared" ref="BQ2234" si="53791">parseTime(BO2234)-(BP2235=INT(RIGHT($F2234, 1)))</f>
        <v>0</v>
      </c>
      <c r="BR2234" s="45">
        <f t="shared" si="53726"/>
        <v>0</v>
      </c>
      <c r="BS2234" s="36"/>
      <c r="BT2234" s="37"/>
      <c r="BU2234" s="44">
        <f t="shared" ref="BU2234" si="53792">parseTime(BS2234)-(BT2235=INT(RIGHT($F2234, 1)))</f>
        <v>0</v>
      </c>
      <c r="BV2234" s="45">
        <f t="shared" si="53728"/>
        <v>0</v>
      </c>
      <c r="BW2234" s="36"/>
      <c r="BX2234" s="37"/>
      <c r="BY2234" s="44">
        <f t="shared" ref="BY2234" si="53793">parseTime(BW2234)-(BX2235=INT(RIGHT($F2234, 1)))</f>
        <v>0</v>
      </c>
      <c r="BZ2234" s="45">
        <f t="shared" si="53730"/>
        <v>0</v>
      </c>
      <c r="CA2234" s="36"/>
      <c r="CB2234" s="37"/>
      <c r="CC2234" s="44">
        <f t="shared" ref="CC2234" si="53794">parseTime(CA2234)-(CB2235=INT(RIGHT($F2234, 1)))</f>
        <v>0</v>
      </c>
      <c r="CD2234" s="45">
        <f t="shared" si="53732"/>
        <v>0</v>
      </c>
      <c r="CE2234" s="36"/>
      <c r="CF2234" s="37"/>
      <c r="CG2234" s="44">
        <f t="shared" ref="CG2234" si="53795">parseTime(CE2234)-(CF2235=INT(RIGHT($F2234, 1)))</f>
        <v>0</v>
      </c>
      <c r="CH2234" s="45">
        <f t="shared" si="53734"/>
        <v>0</v>
      </c>
    </row>
    <row r="2235" spans="1:86" x14ac:dyDescent="0.25">
      <c r="A2235" s="56"/>
      <c r="B2235" s="57"/>
      <c r="C2235" s="14">
        <f t="shared" si="53751"/>
        <v>0</v>
      </c>
      <c r="D2235" s="14"/>
      <c r="E2235" s="20">
        <f t="shared" ref="E2235" si="53796">((7.5/2)-0.5+E2234)*8</f>
        <v>63.2</v>
      </c>
      <c r="F2235" s="51"/>
      <c r="G2235" s="46" t="s">
        <v>134</v>
      </c>
      <c r="H2235" s="38">
        <f t="shared" ref="H2235" si="53797">lunchAdjust(G2230:H2234)</f>
        <v>1</v>
      </c>
      <c r="I2235" s="48" t="s">
        <v>0</v>
      </c>
      <c r="J2235" s="39">
        <f t="shared" ref="J2235" si="53798">SUMPRODUCT(I2230:I2234*J2230:J2234)</f>
        <v>8</v>
      </c>
      <c r="K2235" s="46" t="s">
        <v>134</v>
      </c>
      <c r="L2235" s="38">
        <f t="shared" ref="L2235" si="53799">lunchAdjust(K2230:L2234)</f>
        <v>1</v>
      </c>
      <c r="M2235" s="48" t="s">
        <v>0</v>
      </c>
      <c r="N2235" s="39">
        <f t="shared" ref="N2235" si="53800">SUMPRODUCT(M2230:M2234*N2230:N2234)</f>
        <v>8</v>
      </c>
      <c r="O2235" s="46" t="s">
        <v>134</v>
      </c>
      <c r="P2235" s="38">
        <f t="shared" ref="P2235" si="53801">lunchAdjust(O2230:P2234)</f>
        <v>1</v>
      </c>
      <c r="Q2235" s="48" t="s">
        <v>0</v>
      </c>
      <c r="R2235" s="39">
        <f t="shared" ref="R2235" si="53802">SUMPRODUCT(Q2230:Q2234*R2230:R2234)</f>
        <v>8</v>
      </c>
      <c r="S2235" s="46" t="s">
        <v>134</v>
      </c>
      <c r="T2235" s="38">
        <f t="shared" ref="T2235" si="53803">lunchAdjust(S2230:T2234)</f>
        <v>1</v>
      </c>
      <c r="U2235" s="48" t="s">
        <v>0</v>
      </c>
      <c r="V2235" s="39">
        <f t="shared" ref="V2235" si="53804">SUMPRODUCT(U2230:U2234*V2230:V2234)</f>
        <v>8</v>
      </c>
      <c r="W2235" s="46" t="s">
        <v>134</v>
      </c>
      <c r="X2235" s="38">
        <f t="shared" ref="X2235" si="53805">lunchAdjust(W2230:X2234)</f>
        <v>0</v>
      </c>
      <c r="Y2235" s="48" t="s">
        <v>0</v>
      </c>
      <c r="Z2235" s="39">
        <f t="shared" ref="Z2235" si="53806">SUMPRODUCT(Y2230:Y2234*Z2230:Z2234)</f>
        <v>0</v>
      </c>
      <c r="AA2235" s="46" t="s">
        <v>134</v>
      </c>
      <c r="AB2235" s="38">
        <f t="shared" ref="AB2235" si="53807">lunchAdjust(AA2230:AB2234)</f>
        <v>1</v>
      </c>
      <c r="AC2235" s="48" t="s">
        <v>0</v>
      </c>
      <c r="AD2235" s="39">
        <f t="shared" ref="AD2235" si="53808">SUMPRODUCT(AC2230:AC2234*AD2230:AD2234)</f>
        <v>8</v>
      </c>
      <c r="AE2235" s="46" t="s">
        <v>134</v>
      </c>
      <c r="AF2235" s="38">
        <f t="shared" ref="AF2235" si="53809">lunchAdjust(AE2230:AF2234)</f>
        <v>0</v>
      </c>
      <c r="AG2235" s="48" t="s">
        <v>0</v>
      </c>
      <c r="AH2235" s="39">
        <f t="shared" ref="AH2235" si="53810">SUMPRODUCT(AG2230:AG2234*AH2230:AH2234)</f>
        <v>0</v>
      </c>
      <c r="AI2235" s="46" t="s">
        <v>134</v>
      </c>
      <c r="AJ2235" s="38">
        <f t="shared" ref="AJ2235" si="53811">lunchAdjust(AI2230:AJ2234)</f>
        <v>0</v>
      </c>
      <c r="AK2235" s="48" t="s">
        <v>0</v>
      </c>
      <c r="AL2235" s="39">
        <f t="shared" ref="AL2235" si="53812">SUMPRODUCT(AK2230:AK2234*AL2230:AL2234)</f>
        <v>0</v>
      </c>
      <c r="AM2235" s="46" t="s">
        <v>134</v>
      </c>
      <c r="AN2235" s="38">
        <f t="shared" ref="AN2235" si="53813">lunchAdjust(AM2230:AN2234)</f>
        <v>0</v>
      </c>
      <c r="AO2235" s="48" t="s">
        <v>0</v>
      </c>
      <c r="AP2235" s="39">
        <f t="shared" ref="AP2235" si="53814">SUMPRODUCT(AO2230:AO2234*AP2230:AP2234)</f>
        <v>0</v>
      </c>
      <c r="AQ2235" s="46" t="s">
        <v>134</v>
      </c>
      <c r="AR2235" s="38">
        <f t="shared" ref="AR2235" si="53815">lunchAdjust(AQ2230:AR2234)</f>
        <v>0</v>
      </c>
      <c r="AS2235" s="48" t="s">
        <v>0</v>
      </c>
      <c r="AT2235" s="39">
        <f t="shared" ref="AT2235" si="53816">SUMPRODUCT(AS2230:AS2234*AT2230:AT2234)</f>
        <v>0</v>
      </c>
      <c r="AU2235" s="46" t="s">
        <v>134</v>
      </c>
      <c r="AV2235" s="38">
        <f t="shared" ref="AV2235" si="53817">lunchAdjust(AU2230:AV2234)</f>
        <v>0</v>
      </c>
      <c r="AW2235" s="48" t="s">
        <v>0</v>
      </c>
      <c r="AX2235" s="39">
        <f t="shared" ref="AX2235" si="53818">SUMPRODUCT(AW2230:AW2234*AX2230:AX2234)</f>
        <v>0</v>
      </c>
      <c r="AY2235" s="46" t="s">
        <v>134</v>
      </c>
      <c r="AZ2235" s="38">
        <f t="shared" ref="AZ2235" si="53819">lunchAdjust(AY2230:AZ2234)</f>
        <v>0</v>
      </c>
      <c r="BA2235" s="48" t="s">
        <v>0</v>
      </c>
      <c r="BB2235" s="39">
        <f t="shared" ref="BB2235" si="53820">SUMPRODUCT(BA2230:BA2234*BB2230:BB2234)</f>
        <v>0</v>
      </c>
      <c r="BC2235" s="46" t="s">
        <v>134</v>
      </c>
      <c r="BD2235" s="38">
        <f t="shared" ref="BD2235" si="53821">lunchAdjust(BC2230:BD2234)</f>
        <v>0</v>
      </c>
      <c r="BE2235" s="48" t="s">
        <v>0</v>
      </c>
      <c r="BF2235" s="39">
        <f t="shared" ref="BF2235" si="53822">SUMPRODUCT(BE2230:BE2234*BF2230:BF2234)</f>
        <v>0</v>
      </c>
      <c r="BG2235" s="46" t="s">
        <v>134</v>
      </c>
      <c r="BH2235" s="38">
        <f t="shared" ref="BH2235" si="53823">lunchAdjust(BG2230:BH2234)</f>
        <v>0</v>
      </c>
      <c r="BI2235" s="48" t="s">
        <v>0</v>
      </c>
      <c r="BJ2235" s="39">
        <f t="shared" ref="BJ2235" si="53824">SUMPRODUCT(BI2230:BI2234*BJ2230:BJ2234)</f>
        <v>0</v>
      </c>
      <c r="BK2235" s="46" t="s">
        <v>134</v>
      </c>
      <c r="BL2235" s="38">
        <f t="shared" ref="BL2235" si="53825">lunchAdjust(BK2230:BL2234)</f>
        <v>0</v>
      </c>
      <c r="BM2235" s="48" t="s">
        <v>0</v>
      </c>
      <c r="BN2235" s="39">
        <f t="shared" ref="BN2235" si="53826">SUMPRODUCT(BM2230:BM2234*BN2230:BN2234)</f>
        <v>0</v>
      </c>
      <c r="BO2235" s="46" t="s">
        <v>134</v>
      </c>
      <c r="BP2235" s="38">
        <f t="shared" ref="BP2235" si="53827">lunchAdjust(BO2230:BP2234)</f>
        <v>0</v>
      </c>
      <c r="BQ2235" s="48" t="s">
        <v>0</v>
      </c>
      <c r="BR2235" s="39">
        <f t="shared" ref="BR2235" si="53828">SUMPRODUCT(BQ2230:BQ2234*BR2230:BR2234)</f>
        <v>0</v>
      </c>
      <c r="BS2235" s="46" t="s">
        <v>134</v>
      </c>
      <c r="BT2235" s="38">
        <f t="shared" ref="BT2235" si="53829">lunchAdjust(BS2230:BT2234)</f>
        <v>1</v>
      </c>
      <c r="BU2235" s="48" t="s">
        <v>0</v>
      </c>
      <c r="BV2235" s="39">
        <f t="shared" ref="BV2235" si="53830">SUMPRODUCT(BU2230:BU2234*BV2230:BV2234)</f>
        <v>8</v>
      </c>
      <c r="BW2235" s="46" t="s">
        <v>134</v>
      </c>
      <c r="BX2235" s="38">
        <f t="shared" ref="BX2235" si="53831">lunchAdjust(BW2230:BX2234)</f>
        <v>0</v>
      </c>
      <c r="BY2235" s="48" t="s">
        <v>0</v>
      </c>
      <c r="BZ2235" s="39">
        <f t="shared" ref="BZ2235" si="53832">SUMPRODUCT(BY2230:BY2234*BZ2230:BZ2234)</f>
        <v>0</v>
      </c>
      <c r="CA2235" s="46" t="s">
        <v>134</v>
      </c>
      <c r="CB2235" s="38">
        <f t="shared" ref="CB2235" si="53833">lunchAdjust(CA2230:CB2234)</f>
        <v>0</v>
      </c>
      <c r="CC2235" s="48" t="s">
        <v>0</v>
      </c>
      <c r="CD2235" s="39">
        <f t="shared" ref="CD2235" si="53834">SUMPRODUCT(CC2230:CC2234*CD2230:CD2234)</f>
        <v>0</v>
      </c>
      <c r="CE2235" s="46" t="s">
        <v>134</v>
      </c>
      <c r="CF2235" s="38">
        <f t="shared" ref="CF2235" si="53835">lunchAdjust(CE2230:CF2234)</f>
        <v>0</v>
      </c>
      <c r="CG2235" s="48" t="s">
        <v>0</v>
      </c>
      <c r="CH2235" s="39">
        <f t="shared" ref="CH2235" si="53836">SUMPRODUCT(CG2230:CG2234*CH2230:CH2234)</f>
        <v>0</v>
      </c>
    </row>
    <row r="2236" spans="1:86" ht="15.75" thickBot="1" x14ac:dyDescent="0.3">
      <c r="A2236" s="58" t="s">
        <v>121</v>
      </c>
      <c r="B2236" s="59">
        <f t="shared" ref="B2236" ca="1" si="53837">roleHours(G2230:CH2236, "OUT")</f>
        <v>0</v>
      </c>
      <c r="C2236" s="54" t="s">
        <v>137</v>
      </c>
      <c r="D2236" s="22">
        <f t="shared" ref="D2236" ca="1" si="53838">roleHours(G2230:CH2236, "PTO")</f>
        <v>0</v>
      </c>
      <c r="E2236" s="23">
        <f t="shared" ref="E2236" ca="1" si="53839">E2235-B2231</f>
        <v>15.200000000000003</v>
      </c>
      <c r="F2236" s="52"/>
      <c r="G2236" s="47" t="s">
        <v>39</v>
      </c>
      <c r="H2236" s="40">
        <f t="shared" si="53494"/>
        <v>0</v>
      </c>
      <c r="I2236" s="49" t="s">
        <v>135</v>
      </c>
      <c r="J2236" s="41">
        <f t="shared" ref="J2236" si="53840">J2235*G$4</f>
        <v>0</v>
      </c>
      <c r="K2236" s="47" t="s">
        <v>39</v>
      </c>
      <c r="L2236" s="40">
        <f t="shared" ref="L2236" si="53841">SUMPRODUCT(M2230:M2234*(L2230:L2234="PTO"))+SUMPRODUCT(M2230:M2234*(L2230:L2234="HOL"))</f>
        <v>0</v>
      </c>
      <c r="M2236" s="49" t="s">
        <v>135</v>
      </c>
      <c r="N2236" s="41">
        <f t="shared" ref="N2236" si="53842">N2235*K$4</f>
        <v>0</v>
      </c>
      <c r="O2236" s="47" t="s">
        <v>39</v>
      </c>
      <c r="P2236" s="40">
        <f t="shared" ref="P2236" si="53843">SUMPRODUCT(Q2230:Q2234*(P2230:P2234="PTO"))+SUMPRODUCT(Q2230:Q2234*(P2230:P2234="HOL"))</f>
        <v>0</v>
      </c>
      <c r="Q2236" s="49" t="s">
        <v>135</v>
      </c>
      <c r="R2236" s="41">
        <f t="shared" ref="R2236" si="53844">R2235*O$4</f>
        <v>8</v>
      </c>
      <c r="S2236" s="47" t="s">
        <v>39</v>
      </c>
      <c r="T2236" s="40">
        <f t="shared" ref="T2236" si="53845">SUMPRODUCT(U2230:U2234*(T2230:T2234="PTO"))+SUMPRODUCT(U2230:U2234*(T2230:T2234="HOL"))</f>
        <v>0</v>
      </c>
      <c r="U2236" s="49" t="s">
        <v>135</v>
      </c>
      <c r="V2236" s="41">
        <f t="shared" ref="V2236" si="53846">V2235*S$4</f>
        <v>0</v>
      </c>
      <c r="W2236" s="47" t="s">
        <v>39</v>
      </c>
      <c r="X2236" s="40">
        <f t="shared" ref="X2236" si="53847">SUMPRODUCT(Y2230:Y2234*(X2230:X2234="PTO"))+SUMPRODUCT(Y2230:Y2234*(X2230:X2234="HOL"))</f>
        <v>0</v>
      </c>
      <c r="Y2236" s="49" t="s">
        <v>135</v>
      </c>
      <c r="Z2236" s="41">
        <f t="shared" ref="Z2236" si="53848">Z2235*W$4</f>
        <v>0</v>
      </c>
      <c r="AA2236" s="47" t="s">
        <v>39</v>
      </c>
      <c r="AB2236" s="40">
        <f t="shared" ref="AB2236" si="53849">SUMPRODUCT(AC2230:AC2234*(AB2230:AB2234="PTO"))+SUMPRODUCT(AC2230:AC2234*(AB2230:AB2234="HOL"))</f>
        <v>0</v>
      </c>
      <c r="AC2236" s="49" t="s">
        <v>135</v>
      </c>
      <c r="AD2236" s="41">
        <f t="shared" ref="AD2236" si="53850">AD2235*AA$4</f>
        <v>8</v>
      </c>
      <c r="AE2236" s="47" t="s">
        <v>39</v>
      </c>
      <c r="AF2236" s="40">
        <f t="shared" ref="AF2236" si="53851">SUMPRODUCT(AG2230:AG2234*(AF2230:AF2234="PTO"))+SUMPRODUCT(AG2230:AG2234*(AF2230:AF2234="HOL"))</f>
        <v>0</v>
      </c>
      <c r="AG2236" s="49" t="s">
        <v>135</v>
      </c>
      <c r="AH2236" s="41">
        <f t="shared" ref="AH2236" si="53852">AH2235*AE$4</f>
        <v>0</v>
      </c>
      <c r="AI2236" s="47" t="s">
        <v>39</v>
      </c>
      <c r="AJ2236" s="40">
        <f t="shared" ref="AJ2236" si="53853">SUMPRODUCT(AK2230:AK2234*(AJ2230:AJ2234="PTO"))+SUMPRODUCT(AK2230:AK2234*(AJ2230:AJ2234="HOL"))</f>
        <v>0</v>
      </c>
      <c r="AK2236" s="49" t="s">
        <v>135</v>
      </c>
      <c r="AL2236" s="41">
        <f>AL2235*AI$4</f>
        <v>0</v>
      </c>
      <c r="AM2236" s="47" t="s">
        <v>39</v>
      </c>
      <c r="AN2236" s="40">
        <f t="shared" ref="AN2236" si="53854">SUMPRODUCT(AO2230:AO2234*(AN2230:AN2234="PTO"))+SUMPRODUCT(AO2230:AO2234*(AN2230:AN2234="HOL"))</f>
        <v>0</v>
      </c>
      <c r="AO2236" s="49" t="s">
        <v>135</v>
      </c>
      <c r="AP2236" s="41">
        <f t="shared" ref="AP2236" si="53855">AP2235*AM$4</f>
        <v>0</v>
      </c>
      <c r="AQ2236" s="47" t="s">
        <v>39</v>
      </c>
      <c r="AR2236" s="40">
        <f t="shared" ref="AR2236" si="53856">SUMPRODUCT(AS2230:AS2234*(AR2230:AR2234="PTO"))+SUMPRODUCT(AS2230:AS2234*(AR2230:AR2234="HOL"))</f>
        <v>0</v>
      </c>
      <c r="AS2236" s="49" t="s">
        <v>135</v>
      </c>
      <c r="AT2236" s="41">
        <f t="shared" ref="AT2236" si="53857">AT2235*AQ$4</f>
        <v>0</v>
      </c>
      <c r="AU2236" s="47" t="s">
        <v>39</v>
      </c>
      <c r="AV2236" s="40">
        <f t="shared" ref="AV2236" si="53858">SUMPRODUCT(AW2230:AW2234*(AV2230:AV2234="PTO"))+SUMPRODUCT(AW2230:AW2234*(AV2230:AV2234="HOL"))</f>
        <v>0</v>
      </c>
      <c r="AW2236" s="49" t="s">
        <v>135</v>
      </c>
      <c r="AX2236" s="41">
        <f>AX2235*AU$4</f>
        <v>0</v>
      </c>
      <c r="AY2236" s="47" t="s">
        <v>39</v>
      </c>
      <c r="AZ2236" s="40">
        <f t="shared" ref="AZ2236" si="53859">SUMPRODUCT(BA2230:BA2234*(AZ2230:AZ2234="PTO"))+SUMPRODUCT(BA2230:BA2234*(AZ2230:AZ2234="HOL"))</f>
        <v>0</v>
      </c>
      <c r="BA2236" s="49" t="s">
        <v>135</v>
      </c>
      <c r="BB2236" s="41">
        <f>BB2235*AY$4</f>
        <v>0</v>
      </c>
      <c r="BC2236" s="47" t="s">
        <v>39</v>
      </c>
      <c r="BD2236" s="40">
        <f t="shared" ref="BD2236" si="53860">SUMPRODUCT(BE2230:BE2234*(BD2230:BD2234="PTO"))+SUMPRODUCT(BE2230:BE2234*(BD2230:BD2234="HOL"))</f>
        <v>0</v>
      </c>
      <c r="BE2236" s="49" t="s">
        <v>135</v>
      </c>
      <c r="BF2236" s="41">
        <f>BF2235*BC$4</f>
        <v>0</v>
      </c>
      <c r="BG2236" s="47" t="s">
        <v>39</v>
      </c>
      <c r="BH2236" s="40">
        <f t="shared" ref="BH2236" si="53861">SUMPRODUCT(BI2230:BI2234*(BH2230:BH2234="PTO"))+SUMPRODUCT(BI2230:BI2234*(BH2230:BH2234="HOL"))</f>
        <v>0</v>
      </c>
      <c r="BI2236" s="49" t="s">
        <v>135</v>
      </c>
      <c r="BJ2236" s="41">
        <f>BJ2235*BG$4</f>
        <v>0</v>
      </c>
      <c r="BK2236" s="47" t="s">
        <v>39</v>
      </c>
      <c r="BL2236" s="40">
        <f t="shared" ref="BL2236" si="53862">SUMPRODUCT(BM2230:BM2234*(BL2230:BL2234="PTO"))+SUMPRODUCT(BM2230:BM2234*(BL2230:BL2234="HOL"))</f>
        <v>0</v>
      </c>
      <c r="BM2236" s="49" t="s">
        <v>135</v>
      </c>
      <c r="BN2236" s="41">
        <f>BN2235*BK$4</f>
        <v>0</v>
      </c>
      <c r="BO2236" s="47" t="s">
        <v>39</v>
      </c>
      <c r="BP2236" s="40">
        <f t="shared" ref="BP2236" si="53863">SUMPRODUCT(BQ2230:BQ2234*(BP2230:BP2234="PTO"))+SUMPRODUCT(BQ2230:BQ2234*(BP2230:BP2234="HOL"))</f>
        <v>0</v>
      </c>
      <c r="BQ2236" s="49" t="s">
        <v>135</v>
      </c>
      <c r="BR2236" s="41">
        <f t="shared" ref="BR2236" si="53864">BR2235*BO$4</f>
        <v>0</v>
      </c>
      <c r="BS2236" s="47" t="s">
        <v>39</v>
      </c>
      <c r="BT2236" s="40">
        <f t="shared" ref="BT2236" si="53865">SUMPRODUCT(BU2230:BU2234*(BT2230:BT2234="PTO"))+SUMPRODUCT(BU2230:BU2234*(BT2230:BT2234="HOL"))</f>
        <v>0</v>
      </c>
      <c r="BU2236" s="49" t="s">
        <v>135</v>
      </c>
      <c r="BV2236" s="41">
        <f t="shared" ref="BV2236" si="53866">BV2235*BS$4</f>
        <v>8</v>
      </c>
      <c r="BW2236" s="47" t="s">
        <v>39</v>
      </c>
      <c r="BX2236" s="40">
        <f t="shared" ref="BX2236" si="53867">SUMPRODUCT(BY2230:BY2234*(BX2230:BX2234="PTO"))+SUMPRODUCT(BY2230:BY2234*(BX2230:BX2234="HOL"))</f>
        <v>0</v>
      </c>
      <c r="BY2236" s="49" t="s">
        <v>135</v>
      </c>
      <c r="BZ2236" s="41">
        <f t="shared" ref="BZ2236" si="53868">BZ2235*BW$4</f>
        <v>0</v>
      </c>
      <c r="CA2236" s="47" t="s">
        <v>39</v>
      </c>
      <c r="CB2236" s="40">
        <f t="shared" ref="CB2236" si="53869">SUMPRODUCT(CC2230:CC2234*(CB2230:CB2234="PTO"))+SUMPRODUCT(CC2230:CC2234*(CB2230:CB2234="HOL"))</f>
        <v>0</v>
      </c>
      <c r="CC2236" s="49" t="s">
        <v>135</v>
      </c>
      <c r="CD2236" s="41">
        <f t="shared" ref="CD2236" si="53870">CD2235*CA$4</f>
        <v>0</v>
      </c>
      <c r="CE2236" s="47" t="s">
        <v>39</v>
      </c>
      <c r="CF2236" s="40">
        <f t="shared" ref="CF2236" si="53871">SUMPRODUCT(CG2230:CG2234*(CF2230:CF2234="PTO"))+SUMPRODUCT(CG2230:CG2234*(CF2230:CF2234="HOL"))</f>
        <v>0</v>
      </c>
      <c r="CG2236" s="49" t="s">
        <v>135</v>
      </c>
      <c r="CH2236" s="41">
        <f t="shared" ref="CH2236" si="53872">CH2235*CE$4</f>
        <v>0</v>
      </c>
    </row>
    <row r="2237" spans="1:86" x14ac:dyDescent="0.25">
      <c r="A2237" s="70" t="s">
        <v>133</v>
      </c>
      <c r="B2237" s="71">
        <f t="shared" ref="B2237" ca="1" si="53873">D2237-B2238</f>
        <v>9.2420575028357632</v>
      </c>
      <c r="C2237" s="72" t="s">
        <v>122</v>
      </c>
      <c r="D2237" s="71">
        <f>IFERROR(INDEX(Holidays[FTE], MATCH(Entry!E2237, Holidays[Date], 0)), 1)*8*INDEX(FTEguide[[1]:[12]], MATCH(Entry!E2238, FTEguide[Weekday], 0), IF(Entry!E2240&gt;0, Entry!E2240, MONTH(Entry!E2237)))</f>
        <v>62.242057502835763</v>
      </c>
      <c r="E2237" s="60">
        <f t="shared" si="53011"/>
        <v>44147</v>
      </c>
      <c r="F2237" s="50" t="s">
        <v>128</v>
      </c>
      <c r="G2237" s="34" t="s">
        <v>136</v>
      </c>
      <c r="H2237" s="35" t="s">
        <v>23</v>
      </c>
      <c r="I2237" s="42">
        <f t="shared" ref="I2237" si="53874">parseTime(G2237)-(H2242=INT(RIGHT($F2237, 1)))</f>
        <v>8</v>
      </c>
      <c r="J2237" s="43">
        <f t="shared" ref="J2237:J2241" si="53875">isClocked(H2237)</f>
        <v>1</v>
      </c>
      <c r="K2237" s="34" t="s">
        <v>136</v>
      </c>
      <c r="L2237" s="35" t="s">
        <v>23</v>
      </c>
      <c r="M2237" s="42">
        <f t="shared" ref="M2237" si="53876">parseTime(K2237)-(L2242=INT(RIGHT($F2237, 1)))</f>
        <v>8</v>
      </c>
      <c r="N2237" s="43">
        <f t="shared" ref="N2237:N2241" si="53877">isClocked(L2237)</f>
        <v>1</v>
      </c>
      <c r="O2237" s="34" t="s">
        <v>180</v>
      </c>
      <c r="P2237" s="35" t="s">
        <v>23</v>
      </c>
      <c r="Q2237" s="42">
        <f t="shared" ref="Q2237" si="53878">parseTime(O2237)-(P2242=INT(RIGHT($F2237, 1)))</f>
        <v>8</v>
      </c>
      <c r="R2237" s="43">
        <f t="shared" ref="R2237:R2241" si="53879">isClocked(P2237)</f>
        <v>1</v>
      </c>
      <c r="S2237" s="34" t="s">
        <v>227</v>
      </c>
      <c r="T2237" s="35" t="s">
        <v>23</v>
      </c>
      <c r="U2237" s="42">
        <f t="shared" ref="U2237" si="53880">parseTime(S2237)-(T2242=INT(RIGHT($F2237, 1)))</f>
        <v>8</v>
      </c>
      <c r="V2237" s="43">
        <f t="shared" ref="V2237:V2241" si="53881">isClocked(T2237)</f>
        <v>1</v>
      </c>
      <c r="W2237" s="34"/>
      <c r="X2237" s="35"/>
      <c r="Y2237" s="42">
        <f t="shared" ref="Y2237" si="53882">parseTime(W2237)-(X2242=INT(RIGHT($F2237, 1)))</f>
        <v>0</v>
      </c>
      <c r="Z2237" s="43">
        <f t="shared" ref="Z2237:Z2241" si="53883">isClocked(X2237)</f>
        <v>0</v>
      </c>
      <c r="AA2237" s="34" t="s">
        <v>136</v>
      </c>
      <c r="AB2237" s="35" t="s">
        <v>23</v>
      </c>
      <c r="AC2237" s="42">
        <f t="shared" ref="AC2237" si="53884">parseTime(AA2237)-(AB2242=INT(RIGHT($F2237, 1)))</f>
        <v>8</v>
      </c>
      <c r="AD2237" s="43">
        <f t="shared" ref="AD2237:AD2241" si="53885">isClocked(AB2237)</f>
        <v>1</v>
      </c>
      <c r="AE2237" s="34"/>
      <c r="AF2237" s="35"/>
      <c r="AG2237" s="42">
        <f t="shared" ref="AG2237" si="53886">parseTime(AE2237)-(AF2242=INT(RIGHT($F2237, 1)))</f>
        <v>0</v>
      </c>
      <c r="AH2237" s="43">
        <f t="shared" ref="AH2237:AH2241" si="53887">isClocked(AF2237)</f>
        <v>0</v>
      </c>
      <c r="AI2237" s="34"/>
      <c r="AJ2237" s="35"/>
      <c r="AK2237" s="42">
        <f>parseTime(AI2237)-(AJ2242=INT(RIGHT($F2237, 1)))</f>
        <v>0</v>
      </c>
      <c r="AL2237" s="43">
        <f t="shared" ref="AL2237:AL2241" si="53888">isClocked(AJ2237)</f>
        <v>0</v>
      </c>
      <c r="AM2237" s="34"/>
      <c r="AN2237" s="35"/>
      <c r="AO2237" s="42">
        <f t="shared" ref="AO2237" si="53889">parseTime(AM2237)-(AN2242=INT(RIGHT($F2237, 1)))</f>
        <v>0</v>
      </c>
      <c r="AP2237" s="43">
        <f t="shared" ref="AP2237:AP2241" si="53890">isClocked(AN2237)</f>
        <v>0</v>
      </c>
      <c r="AQ2237" s="34"/>
      <c r="AR2237" s="35"/>
      <c r="AS2237" s="42">
        <f t="shared" ref="AS2237" si="53891">parseTime(AQ2237)-(AR2242=INT(RIGHT($F2237, 1)))</f>
        <v>0</v>
      </c>
      <c r="AT2237" s="43">
        <f t="shared" ref="AT2237:AT2241" si="53892">isClocked(AR2237)</f>
        <v>0</v>
      </c>
      <c r="AU2237" s="34"/>
      <c r="AV2237" s="35"/>
      <c r="AW2237" s="42">
        <f>parseTime(AU2237)-(AV2242=INT(RIGHT($F2237, 1)))</f>
        <v>0</v>
      </c>
      <c r="AX2237" s="43">
        <f t="shared" ref="AX2237:AX2241" si="53893">isClocked(AV2237)</f>
        <v>0</v>
      </c>
      <c r="AY2237" s="34"/>
      <c r="AZ2237" s="35"/>
      <c r="BA2237" s="42">
        <f>parseTime(AY2237)-(AZ2242=INT(RIGHT($F2237, 1)))</f>
        <v>0</v>
      </c>
      <c r="BB2237" s="43">
        <f t="shared" ref="BB2237:BB2241" si="53894">isClocked(AZ2237)</f>
        <v>0</v>
      </c>
      <c r="BC2237" s="34"/>
      <c r="BD2237" s="35"/>
      <c r="BE2237" s="42">
        <f>parseTime(BC2237)-(BD2242=INT(RIGHT($F2237, 1)))</f>
        <v>0</v>
      </c>
      <c r="BF2237" s="43">
        <f t="shared" ref="BF2237:BF2241" si="53895">isClocked(BD2237)</f>
        <v>0</v>
      </c>
      <c r="BG2237" s="34"/>
      <c r="BH2237" s="35"/>
      <c r="BI2237" s="42">
        <f>parseTime(BG2237)-(BH2242=INT(RIGHT($F2237, 1)))</f>
        <v>0</v>
      </c>
      <c r="BJ2237" s="43">
        <f t="shared" ref="BJ2237:BJ2241" si="53896">isClocked(BH2237)</f>
        <v>0</v>
      </c>
      <c r="BK2237" s="34"/>
      <c r="BL2237" s="35"/>
      <c r="BM2237" s="42">
        <f>parseTime(BK2237)-(BL2242=INT(RIGHT($F2237, 1)))</f>
        <v>0</v>
      </c>
      <c r="BN2237" s="43">
        <f t="shared" ref="BN2237:BN2241" si="53897">isClocked(BL2237)</f>
        <v>0</v>
      </c>
      <c r="BO2237" s="34" t="s">
        <v>230</v>
      </c>
      <c r="BP2237" s="35" t="s">
        <v>23</v>
      </c>
      <c r="BQ2237" s="42">
        <f t="shared" ref="BQ2237" si="53898">parseTime(BO2237)-(BP2242=INT(RIGHT($F2237, 1)))</f>
        <v>5</v>
      </c>
      <c r="BR2237" s="43">
        <f t="shared" ref="BR2237:BR2241" si="53899">isClocked(BP2237)</f>
        <v>1</v>
      </c>
      <c r="BS2237" s="34" t="s">
        <v>136</v>
      </c>
      <c r="BT2237" s="35" t="s">
        <v>23</v>
      </c>
      <c r="BU2237" s="42">
        <f t="shared" ref="BU2237" si="53900">parseTime(BS2237)-(BT2242=INT(RIGHT($F2237, 1)))</f>
        <v>8</v>
      </c>
      <c r="BV2237" s="43">
        <f t="shared" ref="BV2237:BV2241" si="53901">isClocked(BT2237)</f>
        <v>1</v>
      </c>
      <c r="BW2237" s="34"/>
      <c r="BX2237" s="35"/>
      <c r="BY2237" s="42">
        <f t="shared" ref="BY2237" si="53902">parseTime(BW2237)-(BX2242=INT(RIGHT($F2237, 1)))</f>
        <v>0</v>
      </c>
      <c r="BZ2237" s="43">
        <f t="shared" ref="BZ2237:BZ2241" si="53903">isClocked(BX2237)</f>
        <v>0</v>
      </c>
      <c r="CA2237" s="34"/>
      <c r="CB2237" s="35"/>
      <c r="CC2237" s="42">
        <f t="shared" ref="CC2237" si="53904">parseTime(CA2237)-(CB2242=INT(RIGHT($F2237, 1)))</f>
        <v>0</v>
      </c>
      <c r="CD2237" s="43">
        <f t="shared" ref="CD2237:CD2241" si="53905">isClocked(CB2237)</f>
        <v>0</v>
      </c>
      <c r="CE2237" s="34"/>
      <c r="CF2237" s="35"/>
      <c r="CG2237" s="42">
        <f t="shared" ref="CG2237" si="53906">parseTime(CE2237)-(CF2242=INT(RIGHT($F2237, 1)))</f>
        <v>0</v>
      </c>
      <c r="CH2237" s="43">
        <f t="shared" ref="CH2237:CH2241" si="53907">isClocked(CF2237)</f>
        <v>0</v>
      </c>
    </row>
    <row r="2238" spans="1:86" x14ac:dyDescent="0.25">
      <c r="A2238" s="56" t="s">
        <v>0</v>
      </c>
      <c r="B2238" s="57">
        <f t="shared" ca="1" si="52527"/>
        <v>53</v>
      </c>
      <c r="C2238" s="14" t="s">
        <v>252</v>
      </c>
      <c r="D2238" s="14">
        <f t="shared" si="53735"/>
        <v>53.7</v>
      </c>
      <c r="E2238" s="55" t="str">
        <f t="shared" si="52528"/>
        <v>Thursday</v>
      </c>
      <c r="F2238" s="51" t="s">
        <v>129</v>
      </c>
      <c r="G2238" s="36"/>
      <c r="H2238" s="37"/>
      <c r="I2238" s="44">
        <f t="shared" ref="I2238" si="53908">parseTime(G2238)-(H2242=INT(RIGHT($F2238, 1)))</f>
        <v>0</v>
      </c>
      <c r="J2238" s="45">
        <f t="shared" si="53875"/>
        <v>0</v>
      </c>
      <c r="K2238" s="36"/>
      <c r="L2238" s="37"/>
      <c r="M2238" s="44">
        <f t="shared" ref="M2238" si="53909">parseTime(K2238)-(L2242=INT(RIGHT($F2238, 1)))</f>
        <v>0</v>
      </c>
      <c r="N2238" s="45">
        <f t="shared" si="53877"/>
        <v>0</v>
      </c>
      <c r="O2238" s="36"/>
      <c r="P2238" s="37"/>
      <c r="Q2238" s="44">
        <f t="shared" ref="Q2238" si="53910">parseTime(O2238)-(P2242=INT(RIGHT($F2238, 1)))</f>
        <v>0</v>
      </c>
      <c r="R2238" s="45">
        <f t="shared" si="53879"/>
        <v>0</v>
      </c>
      <c r="S2238" s="36"/>
      <c r="T2238" s="37"/>
      <c r="U2238" s="44">
        <f t="shared" ref="U2238" si="53911">parseTime(S2238)-(T2242=INT(RIGHT($F2238, 1)))</f>
        <v>0</v>
      </c>
      <c r="V2238" s="45">
        <f t="shared" si="53881"/>
        <v>0</v>
      </c>
      <c r="W2238" s="36"/>
      <c r="X2238" s="37"/>
      <c r="Y2238" s="44">
        <f t="shared" ref="Y2238" si="53912">parseTime(W2238)-(X2242=INT(RIGHT($F2238, 1)))</f>
        <v>0</v>
      </c>
      <c r="Z2238" s="45">
        <f t="shared" si="53883"/>
        <v>0</v>
      </c>
      <c r="AA2238" s="36"/>
      <c r="AB2238" s="37"/>
      <c r="AC2238" s="44">
        <f t="shared" ref="AC2238" si="53913">parseTime(AA2238)-(AB2242=INT(RIGHT($F2238, 1)))</f>
        <v>0</v>
      </c>
      <c r="AD2238" s="45">
        <f t="shared" si="53885"/>
        <v>0</v>
      </c>
      <c r="AE2238" s="36"/>
      <c r="AF2238" s="37"/>
      <c r="AG2238" s="44">
        <f t="shared" ref="AG2238" si="53914">parseTime(AE2238)-(AF2242=INT(RIGHT($F2238, 1)))</f>
        <v>0</v>
      </c>
      <c r="AH2238" s="45">
        <f t="shared" si="53887"/>
        <v>0</v>
      </c>
      <c r="AI2238" s="36"/>
      <c r="AJ2238" s="37"/>
      <c r="AK2238" s="44">
        <f>parseTime(AI2238)-(AJ2242=INT(RIGHT($F2238, 1)))</f>
        <v>0</v>
      </c>
      <c r="AL2238" s="45">
        <f t="shared" si="53888"/>
        <v>0</v>
      </c>
      <c r="AM2238" s="36"/>
      <c r="AN2238" s="37"/>
      <c r="AO2238" s="44">
        <f t="shared" ref="AO2238" si="53915">parseTime(AM2238)-(AN2242=INT(RIGHT($F2238, 1)))</f>
        <v>0</v>
      </c>
      <c r="AP2238" s="45">
        <f t="shared" si="53890"/>
        <v>0</v>
      </c>
      <c r="AQ2238" s="36"/>
      <c r="AR2238" s="37"/>
      <c r="AS2238" s="44">
        <f t="shared" ref="AS2238" si="53916">parseTime(AQ2238)-(AR2242=INT(RIGHT($F2238, 1)))</f>
        <v>0</v>
      </c>
      <c r="AT2238" s="45">
        <f t="shared" si="53892"/>
        <v>0</v>
      </c>
      <c r="AU2238" s="36"/>
      <c r="AV2238" s="37"/>
      <c r="AW2238" s="44">
        <f>parseTime(AU2238)-(AV2242=INT(RIGHT($F2238, 1)))</f>
        <v>0</v>
      </c>
      <c r="AX2238" s="45">
        <f t="shared" si="53893"/>
        <v>0</v>
      </c>
      <c r="AY2238" s="36"/>
      <c r="AZ2238" s="37"/>
      <c r="BA2238" s="44">
        <f>parseTime(AY2238)-(AZ2242=INT(RIGHT($F2238, 1)))</f>
        <v>0</v>
      </c>
      <c r="BB2238" s="45">
        <f t="shared" si="53894"/>
        <v>0</v>
      </c>
      <c r="BC2238" s="36"/>
      <c r="BD2238" s="37"/>
      <c r="BE2238" s="44">
        <f>parseTime(BC2238)-(BD2242=INT(RIGHT($F2238, 1)))</f>
        <v>0</v>
      </c>
      <c r="BF2238" s="45">
        <f t="shared" si="53895"/>
        <v>0</v>
      </c>
      <c r="BG2238" s="36"/>
      <c r="BH2238" s="37"/>
      <c r="BI2238" s="44">
        <f>parseTime(BG2238)-(BH2242=INT(RIGHT($F2238, 1)))</f>
        <v>0</v>
      </c>
      <c r="BJ2238" s="45">
        <f t="shared" si="53896"/>
        <v>0</v>
      </c>
      <c r="BK2238" s="36"/>
      <c r="BL2238" s="37"/>
      <c r="BM2238" s="44">
        <f>parseTime(BK2238)-(BL2242=INT(RIGHT($F2238, 1)))</f>
        <v>0</v>
      </c>
      <c r="BN2238" s="45">
        <f t="shared" si="53897"/>
        <v>0</v>
      </c>
      <c r="BO2238" s="36"/>
      <c r="BP2238" s="37"/>
      <c r="BQ2238" s="44">
        <f t="shared" ref="BQ2238" si="53917">parseTime(BO2238)-(BP2242=INT(RIGHT($F2238, 1)))</f>
        <v>0</v>
      </c>
      <c r="BR2238" s="45">
        <f t="shared" si="53899"/>
        <v>0</v>
      </c>
      <c r="BS2238" s="36"/>
      <c r="BT2238" s="37"/>
      <c r="BU2238" s="44">
        <f t="shared" ref="BU2238" si="53918">parseTime(BS2238)-(BT2242=INT(RIGHT($F2238, 1)))</f>
        <v>0</v>
      </c>
      <c r="BV2238" s="45">
        <f t="shared" si="53901"/>
        <v>0</v>
      </c>
      <c r="BW2238" s="36"/>
      <c r="BX2238" s="37"/>
      <c r="BY2238" s="44">
        <f t="shared" ref="BY2238" si="53919">parseTime(BW2238)-(BX2242=INT(RIGHT($F2238, 1)))</f>
        <v>0</v>
      </c>
      <c r="BZ2238" s="45">
        <f t="shared" si="53903"/>
        <v>0</v>
      </c>
      <c r="CA2238" s="36"/>
      <c r="CB2238" s="37"/>
      <c r="CC2238" s="44">
        <f t="shared" ref="CC2238" si="53920">parseTime(CA2238)-(CB2242=INT(RIGHT($F2238, 1)))</f>
        <v>0</v>
      </c>
      <c r="CD2238" s="45">
        <f t="shared" si="53905"/>
        <v>0</v>
      </c>
      <c r="CE2238" s="36"/>
      <c r="CF2238" s="37"/>
      <c r="CG2238" s="44">
        <f t="shared" ref="CG2238" si="53921">parseTime(CE2238)-(CF2242=INT(RIGHT($F2238, 1)))</f>
        <v>0</v>
      </c>
      <c r="CH2238" s="45">
        <f t="shared" si="53907"/>
        <v>0</v>
      </c>
    </row>
    <row r="2239" spans="1:86" x14ac:dyDescent="0.25">
      <c r="A2239" s="56" t="s">
        <v>117</v>
      </c>
      <c r="B2239" s="57">
        <f t="shared" ref="B2239" ca="1" si="53922">roleHours(G2237:CH2243, "MFD")</f>
        <v>53</v>
      </c>
      <c r="C2239" s="14">
        <f t="shared" ref="C2239:C2242" ca="1" si="53923">B2239/8</f>
        <v>6.625</v>
      </c>
      <c r="D2239" s="14">
        <f t="shared" ref="D2239" ca="1" si="53924">B2238-D2238</f>
        <v>-0.70000000000000284</v>
      </c>
      <c r="E2239" s="20" t="s">
        <v>127</v>
      </c>
      <c r="F2239" s="51" t="s">
        <v>130</v>
      </c>
      <c r="G2239" s="36"/>
      <c r="H2239" s="37"/>
      <c r="I2239" s="44">
        <f t="shared" ref="I2239" si="53925">parseTime(G2239)-(H2242=INT(RIGHT($F2239, 1)))</f>
        <v>0</v>
      </c>
      <c r="J2239" s="45">
        <f t="shared" si="53875"/>
        <v>0</v>
      </c>
      <c r="K2239" s="36"/>
      <c r="L2239" s="37"/>
      <c r="M2239" s="44">
        <f t="shared" ref="M2239" si="53926">parseTime(K2239)-(L2242=INT(RIGHT($F2239, 1)))</f>
        <v>0</v>
      </c>
      <c r="N2239" s="45">
        <f t="shared" si="53877"/>
        <v>0</v>
      </c>
      <c r="O2239" s="36"/>
      <c r="P2239" s="37"/>
      <c r="Q2239" s="44">
        <f t="shared" ref="Q2239" si="53927">parseTime(O2239)-(P2242=INT(RIGHT($F2239, 1)))</f>
        <v>0</v>
      </c>
      <c r="R2239" s="45">
        <f t="shared" si="53879"/>
        <v>0</v>
      </c>
      <c r="S2239" s="36"/>
      <c r="T2239" s="37"/>
      <c r="U2239" s="44">
        <f t="shared" ref="U2239" si="53928">parseTime(S2239)-(T2242=INT(RIGHT($F2239, 1)))</f>
        <v>0</v>
      </c>
      <c r="V2239" s="45">
        <f t="shared" si="53881"/>
        <v>0</v>
      </c>
      <c r="W2239" s="36"/>
      <c r="X2239" s="37"/>
      <c r="Y2239" s="44">
        <f t="shared" ref="Y2239" si="53929">parseTime(W2239)-(X2242=INT(RIGHT($F2239, 1)))</f>
        <v>0</v>
      </c>
      <c r="Z2239" s="45">
        <f t="shared" si="53883"/>
        <v>0</v>
      </c>
      <c r="AA2239" s="36"/>
      <c r="AB2239" s="37"/>
      <c r="AC2239" s="44">
        <f t="shared" ref="AC2239" si="53930">parseTime(AA2239)-(AB2242=INT(RIGHT($F2239, 1)))</f>
        <v>0</v>
      </c>
      <c r="AD2239" s="45">
        <f t="shared" si="53885"/>
        <v>0</v>
      </c>
      <c r="AE2239" s="36"/>
      <c r="AF2239" s="37"/>
      <c r="AG2239" s="44">
        <f t="shared" ref="AG2239" si="53931">parseTime(AE2239)-(AF2242=INT(RIGHT($F2239, 1)))</f>
        <v>0</v>
      </c>
      <c r="AH2239" s="45">
        <f t="shared" si="53887"/>
        <v>0</v>
      </c>
      <c r="AI2239" s="36"/>
      <c r="AJ2239" s="37"/>
      <c r="AK2239" s="44">
        <f>parseTime(AI2239)-(AJ2242=INT(RIGHT($F2239, 1)))</f>
        <v>0</v>
      </c>
      <c r="AL2239" s="45">
        <f t="shared" si="53888"/>
        <v>0</v>
      </c>
      <c r="AM2239" s="36"/>
      <c r="AN2239" s="37"/>
      <c r="AO2239" s="44">
        <f t="shared" ref="AO2239" si="53932">parseTime(AM2239)-(AN2242=INT(RIGHT($F2239, 1)))</f>
        <v>0</v>
      </c>
      <c r="AP2239" s="45">
        <f t="shared" si="53890"/>
        <v>0</v>
      </c>
      <c r="AQ2239" s="36"/>
      <c r="AR2239" s="37"/>
      <c r="AS2239" s="44">
        <f t="shared" ref="AS2239" si="53933">parseTime(AQ2239)-(AR2242=INT(RIGHT($F2239, 1)))</f>
        <v>0</v>
      </c>
      <c r="AT2239" s="45">
        <f t="shared" si="53892"/>
        <v>0</v>
      </c>
      <c r="AU2239" s="36"/>
      <c r="AV2239" s="37"/>
      <c r="AW2239" s="44">
        <f>parseTime(AU2239)-(AV2242=INT(RIGHT($F2239, 1)))</f>
        <v>0</v>
      </c>
      <c r="AX2239" s="45">
        <f t="shared" si="53893"/>
        <v>0</v>
      </c>
      <c r="AY2239" s="36"/>
      <c r="AZ2239" s="37"/>
      <c r="BA2239" s="44">
        <f>parseTime(AY2239)-(AZ2242=INT(RIGHT($F2239, 1)))</f>
        <v>0</v>
      </c>
      <c r="BB2239" s="45">
        <f t="shared" si="53894"/>
        <v>0</v>
      </c>
      <c r="BC2239" s="36"/>
      <c r="BD2239" s="37"/>
      <c r="BE2239" s="44">
        <f>parseTime(BC2239)-(BD2242=INT(RIGHT($F2239, 1)))</f>
        <v>0</v>
      </c>
      <c r="BF2239" s="45">
        <f t="shared" si="53895"/>
        <v>0</v>
      </c>
      <c r="BG2239" s="36"/>
      <c r="BH2239" s="37"/>
      <c r="BI2239" s="44">
        <f>parseTime(BG2239)-(BH2242=INT(RIGHT($F2239, 1)))</f>
        <v>0</v>
      </c>
      <c r="BJ2239" s="45">
        <f t="shared" si="53896"/>
        <v>0</v>
      </c>
      <c r="BK2239" s="36"/>
      <c r="BL2239" s="37"/>
      <c r="BM2239" s="44">
        <f>parseTime(BK2239)-(BL2242=INT(RIGHT($F2239, 1)))</f>
        <v>0</v>
      </c>
      <c r="BN2239" s="45">
        <f t="shared" si="53897"/>
        <v>0</v>
      </c>
      <c r="BO2239" s="36"/>
      <c r="BP2239" s="37"/>
      <c r="BQ2239" s="44">
        <f t="shared" ref="BQ2239" si="53934">parseTime(BO2239)-(BP2242=INT(RIGHT($F2239, 1)))</f>
        <v>0</v>
      </c>
      <c r="BR2239" s="45">
        <f t="shared" si="53899"/>
        <v>0</v>
      </c>
      <c r="BS2239" s="36"/>
      <c r="BT2239" s="37"/>
      <c r="BU2239" s="44">
        <f t="shared" ref="BU2239" si="53935">parseTime(BS2239)-(BT2242=INT(RIGHT($F2239, 1)))</f>
        <v>0</v>
      </c>
      <c r="BV2239" s="45">
        <f t="shared" si="53901"/>
        <v>0</v>
      </c>
      <c r="BW2239" s="36"/>
      <c r="BX2239" s="37"/>
      <c r="BY2239" s="44">
        <f t="shared" ref="BY2239" si="53936">parseTime(BW2239)-(BX2242=INT(RIGHT($F2239, 1)))</f>
        <v>0</v>
      </c>
      <c r="BZ2239" s="45">
        <f t="shared" si="53903"/>
        <v>0</v>
      </c>
      <c r="CA2239" s="36"/>
      <c r="CB2239" s="37"/>
      <c r="CC2239" s="44">
        <f t="shared" ref="CC2239" si="53937">parseTime(CA2239)-(CB2242=INT(RIGHT($F2239, 1)))</f>
        <v>0</v>
      </c>
      <c r="CD2239" s="45">
        <f t="shared" si="53905"/>
        <v>0</v>
      </c>
      <c r="CE2239" s="36"/>
      <c r="CF2239" s="37"/>
      <c r="CG2239" s="44">
        <f t="shared" ref="CG2239" si="53938">parseTime(CE2239)-(CF2242=INT(RIGHT($F2239, 1)))</f>
        <v>0</v>
      </c>
      <c r="CH2239" s="45">
        <f t="shared" si="53907"/>
        <v>0</v>
      </c>
    </row>
    <row r="2240" spans="1:86" x14ac:dyDescent="0.25">
      <c r="A2240" s="56"/>
      <c r="B2240" s="57"/>
      <c r="C2240" s="14">
        <f t="shared" si="53923"/>
        <v>0</v>
      </c>
      <c r="D2240" s="14" t="s">
        <v>259</v>
      </c>
      <c r="E2240" s="20">
        <v>4.25</v>
      </c>
      <c r="F2240" s="51" t="s">
        <v>131</v>
      </c>
      <c r="G2240" s="36"/>
      <c r="H2240" s="37"/>
      <c r="I2240" s="44">
        <f t="shared" ref="I2240" si="53939">parseTime(G2240)-(H2242=INT(RIGHT($F2240, 1)))</f>
        <v>0</v>
      </c>
      <c r="J2240" s="45">
        <f t="shared" si="53875"/>
        <v>0</v>
      </c>
      <c r="K2240" s="36"/>
      <c r="L2240" s="37"/>
      <c r="M2240" s="44">
        <f t="shared" ref="M2240" si="53940">parseTime(K2240)-(L2242=INT(RIGHT($F2240, 1)))</f>
        <v>0</v>
      </c>
      <c r="N2240" s="45">
        <f t="shared" si="53877"/>
        <v>0</v>
      </c>
      <c r="O2240" s="36"/>
      <c r="P2240" s="37"/>
      <c r="Q2240" s="44">
        <f t="shared" ref="Q2240" si="53941">parseTime(O2240)-(P2242=INT(RIGHT($F2240, 1)))</f>
        <v>0</v>
      </c>
      <c r="R2240" s="45">
        <f t="shared" si="53879"/>
        <v>0</v>
      </c>
      <c r="S2240" s="36"/>
      <c r="T2240" s="37"/>
      <c r="U2240" s="44">
        <f t="shared" ref="U2240" si="53942">parseTime(S2240)-(T2242=INT(RIGHT($F2240, 1)))</f>
        <v>0</v>
      </c>
      <c r="V2240" s="45">
        <f t="shared" si="53881"/>
        <v>0</v>
      </c>
      <c r="W2240" s="36"/>
      <c r="X2240" s="37"/>
      <c r="Y2240" s="44">
        <f t="shared" ref="Y2240" si="53943">parseTime(W2240)-(X2242=INT(RIGHT($F2240, 1)))</f>
        <v>0</v>
      </c>
      <c r="Z2240" s="45">
        <f t="shared" si="53883"/>
        <v>0</v>
      </c>
      <c r="AA2240" s="36"/>
      <c r="AB2240" s="37"/>
      <c r="AC2240" s="44">
        <f t="shared" ref="AC2240" si="53944">parseTime(AA2240)-(AB2242=INT(RIGHT($F2240, 1)))</f>
        <v>0</v>
      </c>
      <c r="AD2240" s="45">
        <f t="shared" si="53885"/>
        <v>0</v>
      </c>
      <c r="AE2240" s="36"/>
      <c r="AF2240" s="37"/>
      <c r="AG2240" s="44">
        <f t="shared" ref="AG2240" si="53945">parseTime(AE2240)-(AF2242=INT(RIGHT($F2240, 1)))</f>
        <v>0</v>
      </c>
      <c r="AH2240" s="45">
        <f t="shared" si="53887"/>
        <v>0</v>
      </c>
      <c r="AI2240" s="36"/>
      <c r="AJ2240" s="37"/>
      <c r="AK2240" s="44">
        <f>parseTime(AI2240)-(AJ2242=INT(RIGHT($F2240, 1)))</f>
        <v>0</v>
      </c>
      <c r="AL2240" s="45">
        <f t="shared" si="53888"/>
        <v>0</v>
      </c>
      <c r="AM2240" s="36"/>
      <c r="AN2240" s="37"/>
      <c r="AO2240" s="44">
        <f t="shared" ref="AO2240" si="53946">parseTime(AM2240)-(AN2242=INT(RIGHT($F2240, 1)))</f>
        <v>0</v>
      </c>
      <c r="AP2240" s="45">
        <f t="shared" si="53890"/>
        <v>0</v>
      </c>
      <c r="AQ2240" s="36"/>
      <c r="AR2240" s="37"/>
      <c r="AS2240" s="44">
        <f t="shared" ref="AS2240" si="53947">parseTime(AQ2240)-(AR2242=INT(RIGHT($F2240, 1)))</f>
        <v>0</v>
      </c>
      <c r="AT2240" s="45">
        <f t="shared" si="53892"/>
        <v>0</v>
      </c>
      <c r="AU2240" s="36"/>
      <c r="AV2240" s="37"/>
      <c r="AW2240" s="44">
        <f>parseTime(AU2240)-(AV2242=INT(RIGHT($F2240, 1)))</f>
        <v>0</v>
      </c>
      <c r="AX2240" s="45">
        <f t="shared" si="53893"/>
        <v>0</v>
      </c>
      <c r="AY2240" s="36"/>
      <c r="AZ2240" s="37"/>
      <c r="BA2240" s="44">
        <f>parseTime(AY2240)-(AZ2242=INT(RIGHT($F2240, 1)))</f>
        <v>0</v>
      </c>
      <c r="BB2240" s="45">
        <f t="shared" si="53894"/>
        <v>0</v>
      </c>
      <c r="BC2240" s="36"/>
      <c r="BD2240" s="37"/>
      <c r="BE2240" s="44">
        <f>parseTime(BC2240)-(BD2242=INT(RIGHT($F2240, 1)))</f>
        <v>0</v>
      </c>
      <c r="BF2240" s="45">
        <f t="shared" si="53895"/>
        <v>0</v>
      </c>
      <c r="BG2240" s="36"/>
      <c r="BH2240" s="37"/>
      <c r="BI2240" s="44">
        <f>parseTime(BG2240)-(BH2242=INT(RIGHT($F2240, 1)))</f>
        <v>0</v>
      </c>
      <c r="BJ2240" s="45">
        <f t="shared" si="53896"/>
        <v>0</v>
      </c>
      <c r="BK2240" s="36"/>
      <c r="BL2240" s="37"/>
      <c r="BM2240" s="44">
        <f>parseTime(BK2240)-(BL2242=INT(RIGHT($F2240, 1)))</f>
        <v>0</v>
      </c>
      <c r="BN2240" s="45">
        <f t="shared" si="53897"/>
        <v>0</v>
      </c>
      <c r="BO2240" s="36"/>
      <c r="BP2240" s="37"/>
      <c r="BQ2240" s="44">
        <f t="shared" ref="BQ2240" si="53948">parseTime(BO2240)-(BP2242=INT(RIGHT($F2240, 1)))</f>
        <v>0</v>
      </c>
      <c r="BR2240" s="45">
        <f t="shared" si="53899"/>
        <v>0</v>
      </c>
      <c r="BS2240" s="36"/>
      <c r="BT2240" s="37"/>
      <c r="BU2240" s="44">
        <f t="shared" ref="BU2240" si="53949">parseTime(BS2240)-(BT2242=INT(RIGHT($F2240, 1)))</f>
        <v>0</v>
      </c>
      <c r="BV2240" s="45">
        <f t="shared" si="53901"/>
        <v>0</v>
      </c>
      <c r="BW2240" s="36"/>
      <c r="BX2240" s="37"/>
      <c r="BY2240" s="44">
        <f t="shared" ref="BY2240" si="53950">parseTime(BW2240)-(BX2242=INT(RIGHT($F2240, 1)))</f>
        <v>0</v>
      </c>
      <c r="BZ2240" s="45">
        <f t="shared" si="53903"/>
        <v>0</v>
      </c>
      <c r="CA2240" s="36"/>
      <c r="CB2240" s="37"/>
      <c r="CC2240" s="44">
        <f t="shared" ref="CC2240" si="53951">parseTime(CA2240)-(CB2242=INT(RIGHT($F2240, 1)))</f>
        <v>0</v>
      </c>
      <c r="CD2240" s="45">
        <f t="shared" si="53905"/>
        <v>0</v>
      </c>
      <c r="CE2240" s="36"/>
      <c r="CF2240" s="37"/>
      <c r="CG2240" s="44">
        <f t="shared" ref="CG2240" si="53952">parseTime(CE2240)-(CF2242=INT(RIGHT($F2240, 1)))</f>
        <v>0</v>
      </c>
      <c r="CH2240" s="45">
        <f t="shared" si="53907"/>
        <v>0</v>
      </c>
    </row>
    <row r="2241" spans="1:86" x14ac:dyDescent="0.25">
      <c r="A2241" s="56" t="s">
        <v>119</v>
      </c>
      <c r="B2241" s="57">
        <f t="shared" ref="B2241" ca="1" si="53953">roleHours(G2237:CH2243, "MCC")</f>
        <v>0</v>
      </c>
      <c r="C2241" s="14">
        <f t="shared" ca="1" si="53923"/>
        <v>0</v>
      </c>
      <c r="D2241" s="14" t="s">
        <v>260</v>
      </c>
      <c r="E2241" s="20">
        <v>4.6500000000000004</v>
      </c>
      <c r="F2241" s="51" t="s">
        <v>132</v>
      </c>
      <c r="G2241" s="36"/>
      <c r="H2241" s="37"/>
      <c r="I2241" s="44">
        <f t="shared" ref="I2241" si="53954">parseTime(G2241)-(H2242=INT(RIGHT($F2241, 1)))</f>
        <v>0</v>
      </c>
      <c r="J2241" s="45">
        <f t="shared" si="53875"/>
        <v>0</v>
      </c>
      <c r="K2241" s="36"/>
      <c r="L2241" s="37"/>
      <c r="M2241" s="44">
        <f t="shared" ref="M2241" si="53955">parseTime(K2241)-(L2242=INT(RIGHT($F2241, 1)))</f>
        <v>0</v>
      </c>
      <c r="N2241" s="45">
        <f t="shared" si="53877"/>
        <v>0</v>
      </c>
      <c r="O2241" s="36"/>
      <c r="P2241" s="37"/>
      <c r="Q2241" s="44">
        <f t="shared" ref="Q2241" si="53956">parseTime(O2241)-(P2242=INT(RIGHT($F2241, 1)))</f>
        <v>0</v>
      </c>
      <c r="R2241" s="45">
        <f t="shared" si="53879"/>
        <v>0</v>
      </c>
      <c r="S2241" s="36"/>
      <c r="T2241" s="37"/>
      <c r="U2241" s="44">
        <f t="shared" ref="U2241" si="53957">parseTime(S2241)-(T2242=INT(RIGHT($F2241, 1)))</f>
        <v>0</v>
      </c>
      <c r="V2241" s="45">
        <f t="shared" si="53881"/>
        <v>0</v>
      </c>
      <c r="W2241" s="36"/>
      <c r="X2241" s="37"/>
      <c r="Y2241" s="44">
        <f t="shared" ref="Y2241" si="53958">parseTime(W2241)-(X2242=INT(RIGHT($F2241, 1)))</f>
        <v>0</v>
      </c>
      <c r="Z2241" s="45">
        <f t="shared" si="53883"/>
        <v>0</v>
      </c>
      <c r="AA2241" s="36"/>
      <c r="AB2241" s="37"/>
      <c r="AC2241" s="44">
        <f t="shared" ref="AC2241" si="53959">parseTime(AA2241)-(AB2242=INT(RIGHT($F2241, 1)))</f>
        <v>0</v>
      </c>
      <c r="AD2241" s="45">
        <f t="shared" si="53885"/>
        <v>0</v>
      </c>
      <c r="AE2241" s="36"/>
      <c r="AF2241" s="37"/>
      <c r="AG2241" s="44">
        <f t="shared" ref="AG2241" si="53960">parseTime(AE2241)-(AF2242=INT(RIGHT($F2241, 1)))</f>
        <v>0</v>
      </c>
      <c r="AH2241" s="45">
        <f t="shared" si="53887"/>
        <v>0</v>
      </c>
      <c r="AI2241" s="36"/>
      <c r="AJ2241" s="37"/>
      <c r="AK2241" s="44">
        <f>parseTime(AI2241)-(AJ2242=INT(RIGHT($F2241, 1)))</f>
        <v>0</v>
      </c>
      <c r="AL2241" s="45">
        <f t="shared" si="53888"/>
        <v>0</v>
      </c>
      <c r="AM2241" s="36"/>
      <c r="AN2241" s="37"/>
      <c r="AO2241" s="44">
        <f t="shared" ref="AO2241" si="53961">parseTime(AM2241)-(AN2242=INT(RIGHT($F2241, 1)))</f>
        <v>0</v>
      </c>
      <c r="AP2241" s="45">
        <f t="shared" si="53890"/>
        <v>0</v>
      </c>
      <c r="AQ2241" s="36"/>
      <c r="AR2241" s="37"/>
      <c r="AS2241" s="44">
        <f t="shared" ref="AS2241" si="53962">parseTime(AQ2241)-(AR2242=INT(RIGHT($F2241, 1)))</f>
        <v>0</v>
      </c>
      <c r="AT2241" s="45">
        <f t="shared" si="53892"/>
        <v>0</v>
      </c>
      <c r="AU2241" s="36"/>
      <c r="AV2241" s="37"/>
      <c r="AW2241" s="44">
        <f>parseTime(AU2241)-(AV2242=INT(RIGHT($F2241, 1)))</f>
        <v>0</v>
      </c>
      <c r="AX2241" s="45">
        <f t="shared" si="53893"/>
        <v>0</v>
      </c>
      <c r="AY2241" s="36"/>
      <c r="AZ2241" s="37"/>
      <c r="BA2241" s="44">
        <f>parseTime(AY2241)-(AZ2242=INT(RIGHT($F2241, 1)))</f>
        <v>0</v>
      </c>
      <c r="BB2241" s="45">
        <f t="shared" si="53894"/>
        <v>0</v>
      </c>
      <c r="BC2241" s="36"/>
      <c r="BD2241" s="37"/>
      <c r="BE2241" s="44">
        <f>parseTime(BC2241)-(BD2242=INT(RIGHT($F2241, 1)))</f>
        <v>0</v>
      </c>
      <c r="BF2241" s="45">
        <f t="shared" si="53895"/>
        <v>0</v>
      </c>
      <c r="BG2241" s="36"/>
      <c r="BH2241" s="37"/>
      <c r="BI2241" s="44">
        <f>parseTime(BG2241)-(BH2242=INT(RIGHT($F2241, 1)))</f>
        <v>0</v>
      </c>
      <c r="BJ2241" s="45">
        <f t="shared" si="53896"/>
        <v>0</v>
      </c>
      <c r="BK2241" s="36"/>
      <c r="BL2241" s="37"/>
      <c r="BM2241" s="44">
        <f>parseTime(BK2241)-(BL2242=INT(RIGHT($F2241, 1)))</f>
        <v>0</v>
      </c>
      <c r="BN2241" s="45">
        <f t="shared" si="53897"/>
        <v>0</v>
      </c>
      <c r="BO2241" s="36"/>
      <c r="BP2241" s="37"/>
      <c r="BQ2241" s="44">
        <f t="shared" ref="BQ2241" si="53963">parseTime(BO2241)-(BP2242=INT(RIGHT($F2241, 1)))</f>
        <v>0</v>
      </c>
      <c r="BR2241" s="45">
        <f t="shared" si="53899"/>
        <v>0</v>
      </c>
      <c r="BS2241" s="36"/>
      <c r="BT2241" s="37"/>
      <c r="BU2241" s="44">
        <f t="shared" ref="BU2241" si="53964">parseTime(BS2241)-(BT2242=INT(RIGHT($F2241, 1)))</f>
        <v>0</v>
      </c>
      <c r="BV2241" s="45">
        <f t="shared" si="53901"/>
        <v>0</v>
      </c>
      <c r="BW2241" s="36"/>
      <c r="BX2241" s="37"/>
      <c r="BY2241" s="44">
        <f t="shared" ref="BY2241" si="53965">parseTime(BW2241)-(BX2242=INT(RIGHT($F2241, 1)))</f>
        <v>0</v>
      </c>
      <c r="BZ2241" s="45">
        <f t="shared" si="53903"/>
        <v>0</v>
      </c>
      <c r="CA2241" s="36"/>
      <c r="CB2241" s="37"/>
      <c r="CC2241" s="44">
        <f t="shared" ref="CC2241" si="53966">parseTime(CA2241)-(CB2242=INT(RIGHT($F2241, 1)))</f>
        <v>0</v>
      </c>
      <c r="CD2241" s="45">
        <f t="shared" si="53905"/>
        <v>0</v>
      </c>
      <c r="CE2241" s="36"/>
      <c r="CF2241" s="37"/>
      <c r="CG2241" s="44">
        <f t="shared" ref="CG2241" si="53967">parseTime(CE2241)-(CF2242=INT(RIGHT($F2241, 1)))</f>
        <v>0</v>
      </c>
      <c r="CH2241" s="45">
        <f t="shared" si="53907"/>
        <v>0</v>
      </c>
    </row>
    <row r="2242" spans="1:86" x14ac:dyDescent="0.25">
      <c r="A2242" s="56"/>
      <c r="B2242" s="57"/>
      <c r="C2242" s="14">
        <f t="shared" si="53923"/>
        <v>0</v>
      </c>
      <c r="D2242" s="14"/>
      <c r="E2242" s="20">
        <f t="shared" ref="E2242" si="53968">((7.5/2)-0.5+E2241)*8</f>
        <v>63.2</v>
      </c>
      <c r="F2242" s="51"/>
      <c r="G2242" s="46" t="s">
        <v>134</v>
      </c>
      <c r="H2242" s="38">
        <f t="shared" ref="H2242" si="53969">lunchAdjust(G2237:H2241)</f>
        <v>1</v>
      </c>
      <c r="I2242" s="48" t="s">
        <v>0</v>
      </c>
      <c r="J2242" s="39">
        <f t="shared" ref="J2242" si="53970">SUMPRODUCT(I2237:I2241*J2237:J2241)</f>
        <v>8</v>
      </c>
      <c r="K2242" s="46" t="s">
        <v>134</v>
      </c>
      <c r="L2242" s="38">
        <f t="shared" ref="L2242" si="53971">lunchAdjust(K2237:L2241)</f>
        <v>1</v>
      </c>
      <c r="M2242" s="48" t="s">
        <v>0</v>
      </c>
      <c r="N2242" s="39">
        <f t="shared" ref="N2242" si="53972">SUMPRODUCT(M2237:M2241*N2237:N2241)</f>
        <v>8</v>
      </c>
      <c r="O2242" s="46" t="s">
        <v>134</v>
      </c>
      <c r="P2242" s="38">
        <f t="shared" ref="P2242" si="53973">lunchAdjust(O2237:P2241)</f>
        <v>1</v>
      </c>
      <c r="Q2242" s="48" t="s">
        <v>0</v>
      </c>
      <c r="R2242" s="39">
        <f t="shared" ref="R2242" si="53974">SUMPRODUCT(Q2237:Q2241*R2237:R2241)</f>
        <v>8</v>
      </c>
      <c r="S2242" s="46" t="s">
        <v>134</v>
      </c>
      <c r="T2242" s="38">
        <f t="shared" ref="T2242" si="53975">lunchAdjust(S2237:T2241)</f>
        <v>1</v>
      </c>
      <c r="U2242" s="48" t="s">
        <v>0</v>
      </c>
      <c r="V2242" s="39">
        <f t="shared" ref="V2242" si="53976">SUMPRODUCT(U2237:U2241*V2237:V2241)</f>
        <v>8</v>
      </c>
      <c r="W2242" s="46" t="s">
        <v>134</v>
      </c>
      <c r="X2242" s="38">
        <f t="shared" ref="X2242" si="53977">lunchAdjust(W2237:X2241)</f>
        <v>0</v>
      </c>
      <c r="Y2242" s="48" t="s">
        <v>0</v>
      </c>
      <c r="Z2242" s="39">
        <f t="shared" ref="Z2242" si="53978">SUMPRODUCT(Y2237:Y2241*Z2237:Z2241)</f>
        <v>0</v>
      </c>
      <c r="AA2242" s="46" t="s">
        <v>134</v>
      </c>
      <c r="AB2242" s="38">
        <f t="shared" ref="AB2242" si="53979">lunchAdjust(AA2237:AB2241)</f>
        <v>1</v>
      </c>
      <c r="AC2242" s="48" t="s">
        <v>0</v>
      </c>
      <c r="AD2242" s="39">
        <f t="shared" ref="AD2242" si="53980">SUMPRODUCT(AC2237:AC2241*AD2237:AD2241)</f>
        <v>8</v>
      </c>
      <c r="AE2242" s="46" t="s">
        <v>134</v>
      </c>
      <c r="AF2242" s="38">
        <f t="shared" ref="AF2242" si="53981">lunchAdjust(AE2237:AF2241)</f>
        <v>0</v>
      </c>
      <c r="AG2242" s="48" t="s">
        <v>0</v>
      </c>
      <c r="AH2242" s="39">
        <f t="shared" ref="AH2242" si="53982">SUMPRODUCT(AG2237:AG2241*AH2237:AH2241)</f>
        <v>0</v>
      </c>
      <c r="AI2242" s="46" t="s">
        <v>134</v>
      </c>
      <c r="AJ2242" s="38">
        <f t="shared" ref="AJ2242" si="53983">lunchAdjust(AI2237:AJ2241)</f>
        <v>0</v>
      </c>
      <c r="AK2242" s="48" t="s">
        <v>0</v>
      </c>
      <c r="AL2242" s="39">
        <f t="shared" ref="AL2242" si="53984">SUMPRODUCT(AK2237:AK2241*AL2237:AL2241)</f>
        <v>0</v>
      </c>
      <c r="AM2242" s="46" t="s">
        <v>134</v>
      </c>
      <c r="AN2242" s="38">
        <f t="shared" ref="AN2242" si="53985">lunchAdjust(AM2237:AN2241)</f>
        <v>0</v>
      </c>
      <c r="AO2242" s="48" t="s">
        <v>0</v>
      </c>
      <c r="AP2242" s="39">
        <f t="shared" ref="AP2242" si="53986">SUMPRODUCT(AO2237:AO2241*AP2237:AP2241)</f>
        <v>0</v>
      </c>
      <c r="AQ2242" s="46" t="s">
        <v>134</v>
      </c>
      <c r="AR2242" s="38">
        <f t="shared" ref="AR2242" si="53987">lunchAdjust(AQ2237:AR2241)</f>
        <v>0</v>
      </c>
      <c r="AS2242" s="48" t="s">
        <v>0</v>
      </c>
      <c r="AT2242" s="39">
        <f t="shared" ref="AT2242" si="53988">SUMPRODUCT(AS2237:AS2241*AT2237:AT2241)</f>
        <v>0</v>
      </c>
      <c r="AU2242" s="46" t="s">
        <v>134</v>
      </c>
      <c r="AV2242" s="38">
        <f t="shared" ref="AV2242" si="53989">lunchAdjust(AU2237:AV2241)</f>
        <v>0</v>
      </c>
      <c r="AW2242" s="48" t="s">
        <v>0</v>
      </c>
      <c r="AX2242" s="39">
        <f t="shared" ref="AX2242" si="53990">SUMPRODUCT(AW2237:AW2241*AX2237:AX2241)</f>
        <v>0</v>
      </c>
      <c r="AY2242" s="46" t="s">
        <v>134</v>
      </c>
      <c r="AZ2242" s="38">
        <f t="shared" ref="AZ2242" si="53991">lunchAdjust(AY2237:AZ2241)</f>
        <v>0</v>
      </c>
      <c r="BA2242" s="48" t="s">
        <v>0</v>
      </c>
      <c r="BB2242" s="39">
        <f t="shared" ref="BB2242" si="53992">SUMPRODUCT(BA2237:BA2241*BB2237:BB2241)</f>
        <v>0</v>
      </c>
      <c r="BC2242" s="46" t="s">
        <v>134</v>
      </c>
      <c r="BD2242" s="38">
        <f t="shared" ref="BD2242" si="53993">lunchAdjust(BC2237:BD2241)</f>
        <v>0</v>
      </c>
      <c r="BE2242" s="48" t="s">
        <v>0</v>
      </c>
      <c r="BF2242" s="39">
        <f t="shared" ref="BF2242" si="53994">SUMPRODUCT(BE2237:BE2241*BF2237:BF2241)</f>
        <v>0</v>
      </c>
      <c r="BG2242" s="46" t="s">
        <v>134</v>
      </c>
      <c r="BH2242" s="38">
        <f t="shared" ref="BH2242" si="53995">lunchAdjust(BG2237:BH2241)</f>
        <v>0</v>
      </c>
      <c r="BI2242" s="48" t="s">
        <v>0</v>
      </c>
      <c r="BJ2242" s="39">
        <f t="shared" ref="BJ2242" si="53996">SUMPRODUCT(BI2237:BI2241*BJ2237:BJ2241)</f>
        <v>0</v>
      </c>
      <c r="BK2242" s="46" t="s">
        <v>134</v>
      </c>
      <c r="BL2242" s="38">
        <f t="shared" ref="BL2242" si="53997">lunchAdjust(BK2237:BL2241)</f>
        <v>0</v>
      </c>
      <c r="BM2242" s="48" t="s">
        <v>0</v>
      </c>
      <c r="BN2242" s="39">
        <f t="shared" ref="BN2242" si="53998">SUMPRODUCT(BM2237:BM2241*BN2237:BN2241)</f>
        <v>0</v>
      </c>
      <c r="BO2242" s="46" t="s">
        <v>134</v>
      </c>
      <c r="BP2242" s="38">
        <f t="shared" ref="BP2242" si="53999">lunchAdjust(BO2237:BP2241)</f>
        <v>0</v>
      </c>
      <c r="BQ2242" s="48" t="s">
        <v>0</v>
      </c>
      <c r="BR2242" s="39">
        <f t="shared" ref="BR2242" si="54000">SUMPRODUCT(BQ2237:BQ2241*BR2237:BR2241)</f>
        <v>5</v>
      </c>
      <c r="BS2242" s="46" t="s">
        <v>134</v>
      </c>
      <c r="BT2242" s="38">
        <f t="shared" ref="BT2242" si="54001">lunchAdjust(BS2237:BT2241)</f>
        <v>1</v>
      </c>
      <c r="BU2242" s="48" t="s">
        <v>0</v>
      </c>
      <c r="BV2242" s="39">
        <f t="shared" ref="BV2242" si="54002">SUMPRODUCT(BU2237:BU2241*BV2237:BV2241)</f>
        <v>8</v>
      </c>
      <c r="BW2242" s="46" t="s">
        <v>134</v>
      </c>
      <c r="BX2242" s="38">
        <f t="shared" ref="BX2242" si="54003">lunchAdjust(BW2237:BX2241)</f>
        <v>0</v>
      </c>
      <c r="BY2242" s="48" t="s">
        <v>0</v>
      </c>
      <c r="BZ2242" s="39">
        <f t="shared" ref="BZ2242" si="54004">SUMPRODUCT(BY2237:BY2241*BZ2237:BZ2241)</f>
        <v>0</v>
      </c>
      <c r="CA2242" s="46" t="s">
        <v>134</v>
      </c>
      <c r="CB2242" s="38">
        <f t="shared" ref="CB2242" si="54005">lunchAdjust(CA2237:CB2241)</f>
        <v>0</v>
      </c>
      <c r="CC2242" s="48" t="s">
        <v>0</v>
      </c>
      <c r="CD2242" s="39">
        <f t="shared" ref="CD2242" si="54006">SUMPRODUCT(CC2237:CC2241*CD2237:CD2241)</f>
        <v>0</v>
      </c>
      <c r="CE2242" s="46" t="s">
        <v>134</v>
      </c>
      <c r="CF2242" s="38">
        <f t="shared" ref="CF2242" si="54007">lunchAdjust(CE2237:CF2241)</f>
        <v>0</v>
      </c>
      <c r="CG2242" s="48" t="s">
        <v>0</v>
      </c>
      <c r="CH2242" s="39">
        <f t="shared" ref="CH2242" si="54008">SUMPRODUCT(CG2237:CG2241*CH2237:CH2241)</f>
        <v>0</v>
      </c>
    </row>
    <row r="2243" spans="1:86" ht="15.75" thickBot="1" x14ac:dyDescent="0.3">
      <c r="A2243" s="58" t="s">
        <v>121</v>
      </c>
      <c r="B2243" s="59">
        <f t="shared" ref="B2243" ca="1" si="54009">roleHours(G2237:CH2243, "OUT")</f>
        <v>0</v>
      </c>
      <c r="C2243" s="54" t="s">
        <v>137</v>
      </c>
      <c r="D2243" s="22">
        <f t="shared" ref="D2243" ca="1" si="54010">roleHours(G2237:CH2243, "PTO")</f>
        <v>0</v>
      </c>
      <c r="E2243" s="23">
        <f t="shared" ref="E2243" ca="1" si="54011">E2242-B2238</f>
        <v>10.200000000000003</v>
      </c>
      <c r="F2243" s="52"/>
      <c r="G2243" s="47" t="s">
        <v>39</v>
      </c>
      <c r="H2243" s="40">
        <f t="shared" si="53494"/>
        <v>0</v>
      </c>
      <c r="I2243" s="49" t="s">
        <v>135</v>
      </c>
      <c r="J2243" s="41">
        <f t="shared" ref="J2243" si="54012">J2242*G$4</f>
        <v>0</v>
      </c>
      <c r="K2243" s="47" t="s">
        <v>39</v>
      </c>
      <c r="L2243" s="40">
        <f t="shared" ref="L2243" si="54013">SUMPRODUCT(M2237:M2241*(L2237:L2241="PTO"))+SUMPRODUCT(M2237:M2241*(L2237:L2241="HOL"))</f>
        <v>0</v>
      </c>
      <c r="M2243" s="49" t="s">
        <v>135</v>
      </c>
      <c r="N2243" s="41">
        <f t="shared" ref="N2243" si="54014">N2242*K$4</f>
        <v>0</v>
      </c>
      <c r="O2243" s="47" t="s">
        <v>39</v>
      </c>
      <c r="P2243" s="40">
        <f t="shared" ref="P2243" si="54015">SUMPRODUCT(Q2237:Q2241*(P2237:P2241="PTO"))+SUMPRODUCT(Q2237:Q2241*(P2237:P2241="HOL"))</f>
        <v>0</v>
      </c>
      <c r="Q2243" s="49" t="s">
        <v>135</v>
      </c>
      <c r="R2243" s="41">
        <f t="shared" ref="R2243" si="54016">R2242*O$4</f>
        <v>8</v>
      </c>
      <c r="S2243" s="47" t="s">
        <v>39</v>
      </c>
      <c r="T2243" s="40">
        <f t="shared" ref="T2243" si="54017">SUMPRODUCT(U2237:U2241*(T2237:T2241="PTO"))+SUMPRODUCT(U2237:U2241*(T2237:T2241="HOL"))</f>
        <v>0</v>
      </c>
      <c r="U2243" s="49" t="s">
        <v>135</v>
      </c>
      <c r="V2243" s="41">
        <f t="shared" ref="V2243" si="54018">V2242*S$4</f>
        <v>0</v>
      </c>
      <c r="W2243" s="47" t="s">
        <v>39</v>
      </c>
      <c r="X2243" s="40">
        <f t="shared" ref="X2243" si="54019">SUMPRODUCT(Y2237:Y2241*(X2237:X2241="PTO"))+SUMPRODUCT(Y2237:Y2241*(X2237:X2241="HOL"))</f>
        <v>0</v>
      </c>
      <c r="Y2243" s="49" t="s">
        <v>135</v>
      </c>
      <c r="Z2243" s="41">
        <f t="shared" ref="Z2243" si="54020">Z2242*W$4</f>
        <v>0</v>
      </c>
      <c r="AA2243" s="47" t="s">
        <v>39</v>
      </c>
      <c r="AB2243" s="40">
        <f t="shared" ref="AB2243" si="54021">SUMPRODUCT(AC2237:AC2241*(AB2237:AB2241="PTO"))+SUMPRODUCT(AC2237:AC2241*(AB2237:AB2241="HOL"))</f>
        <v>0</v>
      </c>
      <c r="AC2243" s="49" t="s">
        <v>135</v>
      </c>
      <c r="AD2243" s="41">
        <f t="shared" ref="AD2243" si="54022">AD2242*AA$4</f>
        <v>8</v>
      </c>
      <c r="AE2243" s="47" t="s">
        <v>39</v>
      </c>
      <c r="AF2243" s="40">
        <f t="shared" ref="AF2243" si="54023">SUMPRODUCT(AG2237:AG2241*(AF2237:AF2241="PTO"))+SUMPRODUCT(AG2237:AG2241*(AF2237:AF2241="HOL"))</f>
        <v>0</v>
      </c>
      <c r="AG2243" s="49" t="s">
        <v>135</v>
      </c>
      <c r="AH2243" s="41">
        <f t="shared" ref="AH2243" si="54024">AH2242*AE$4</f>
        <v>0</v>
      </c>
      <c r="AI2243" s="47" t="s">
        <v>39</v>
      </c>
      <c r="AJ2243" s="40">
        <f t="shared" ref="AJ2243" si="54025">SUMPRODUCT(AK2237:AK2241*(AJ2237:AJ2241="PTO"))+SUMPRODUCT(AK2237:AK2241*(AJ2237:AJ2241="HOL"))</f>
        <v>0</v>
      </c>
      <c r="AK2243" s="49" t="s">
        <v>135</v>
      </c>
      <c r="AL2243" s="41">
        <f>AL2242*AI$4</f>
        <v>0</v>
      </c>
      <c r="AM2243" s="47" t="s">
        <v>39</v>
      </c>
      <c r="AN2243" s="40">
        <f t="shared" ref="AN2243" si="54026">SUMPRODUCT(AO2237:AO2241*(AN2237:AN2241="PTO"))+SUMPRODUCT(AO2237:AO2241*(AN2237:AN2241="HOL"))</f>
        <v>0</v>
      </c>
      <c r="AO2243" s="49" t="s">
        <v>135</v>
      </c>
      <c r="AP2243" s="41">
        <f t="shared" ref="AP2243" si="54027">AP2242*AM$4</f>
        <v>0</v>
      </c>
      <c r="AQ2243" s="47" t="s">
        <v>39</v>
      </c>
      <c r="AR2243" s="40">
        <f t="shared" ref="AR2243" si="54028">SUMPRODUCT(AS2237:AS2241*(AR2237:AR2241="PTO"))+SUMPRODUCT(AS2237:AS2241*(AR2237:AR2241="HOL"))</f>
        <v>0</v>
      </c>
      <c r="AS2243" s="49" t="s">
        <v>135</v>
      </c>
      <c r="AT2243" s="41">
        <f t="shared" ref="AT2243" si="54029">AT2242*AQ$4</f>
        <v>0</v>
      </c>
      <c r="AU2243" s="47" t="s">
        <v>39</v>
      </c>
      <c r="AV2243" s="40">
        <f t="shared" ref="AV2243" si="54030">SUMPRODUCT(AW2237:AW2241*(AV2237:AV2241="PTO"))+SUMPRODUCT(AW2237:AW2241*(AV2237:AV2241="HOL"))</f>
        <v>0</v>
      </c>
      <c r="AW2243" s="49" t="s">
        <v>135</v>
      </c>
      <c r="AX2243" s="41">
        <f>AX2242*AU$4</f>
        <v>0</v>
      </c>
      <c r="AY2243" s="47" t="s">
        <v>39</v>
      </c>
      <c r="AZ2243" s="40">
        <f t="shared" ref="AZ2243" si="54031">SUMPRODUCT(BA2237:BA2241*(AZ2237:AZ2241="PTO"))+SUMPRODUCT(BA2237:BA2241*(AZ2237:AZ2241="HOL"))</f>
        <v>0</v>
      </c>
      <c r="BA2243" s="49" t="s">
        <v>135</v>
      </c>
      <c r="BB2243" s="41">
        <f>BB2242*AY$4</f>
        <v>0</v>
      </c>
      <c r="BC2243" s="47" t="s">
        <v>39</v>
      </c>
      <c r="BD2243" s="40">
        <f t="shared" ref="BD2243" si="54032">SUMPRODUCT(BE2237:BE2241*(BD2237:BD2241="PTO"))+SUMPRODUCT(BE2237:BE2241*(BD2237:BD2241="HOL"))</f>
        <v>0</v>
      </c>
      <c r="BE2243" s="49" t="s">
        <v>135</v>
      </c>
      <c r="BF2243" s="41">
        <f>BF2242*BC$4</f>
        <v>0</v>
      </c>
      <c r="BG2243" s="47" t="s">
        <v>39</v>
      </c>
      <c r="BH2243" s="40">
        <f t="shared" ref="BH2243" si="54033">SUMPRODUCT(BI2237:BI2241*(BH2237:BH2241="PTO"))+SUMPRODUCT(BI2237:BI2241*(BH2237:BH2241="HOL"))</f>
        <v>0</v>
      </c>
      <c r="BI2243" s="49" t="s">
        <v>135</v>
      </c>
      <c r="BJ2243" s="41">
        <f>BJ2242*BG$4</f>
        <v>0</v>
      </c>
      <c r="BK2243" s="47" t="s">
        <v>39</v>
      </c>
      <c r="BL2243" s="40">
        <f t="shared" ref="BL2243" si="54034">SUMPRODUCT(BM2237:BM2241*(BL2237:BL2241="PTO"))+SUMPRODUCT(BM2237:BM2241*(BL2237:BL2241="HOL"))</f>
        <v>0</v>
      </c>
      <c r="BM2243" s="49" t="s">
        <v>135</v>
      </c>
      <c r="BN2243" s="41">
        <f>BN2242*BK$4</f>
        <v>0</v>
      </c>
      <c r="BO2243" s="47" t="s">
        <v>39</v>
      </c>
      <c r="BP2243" s="40">
        <f t="shared" ref="BP2243" si="54035">SUMPRODUCT(BQ2237:BQ2241*(BP2237:BP2241="PTO"))+SUMPRODUCT(BQ2237:BQ2241*(BP2237:BP2241="HOL"))</f>
        <v>0</v>
      </c>
      <c r="BQ2243" s="49" t="s">
        <v>135</v>
      </c>
      <c r="BR2243" s="41">
        <f t="shared" ref="BR2243" si="54036">BR2242*BO$4</f>
        <v>5</v>
      </c>
      <c r="BS2243" s="47" t="s">
        <v>39</v>
      </c>
      <c r="BT2243" s="40">
        <f t="shared" ref="BT2243" si="54037">SUMPRODUCT(BU2237:BU2241*(BT2237:BT2241="PTO"))+SUMPRODUCT(BU2237:BU2241*(BT2237:BT2241="HOL"))</f>
        <v>0</v>
      </c>
      <c r="BU2243" s="49" t="s">
        <v>135</v>
      </c>
      <c r="BV2243" s="41">
        <f t="shared" ref="BV2243" si="54038">BV2242*BS$4</f>
        <v>8</v>
      </c>
      <c r="BW2243" s="47" t="s">
        <v>39</v>
      </c>
      <c r="BX2243" s="40">
        <f t="shared" ref="BX2243" si="54039">SUMPRODUCT(BY2237:BY2241*(BX2237:BX2241="PTO"))+SUMPRODUCT(BY2237:BY2241*(BX2237:BX2241="HOL"))</f>
        <v>0</v>
      </c>
      <c r="BY2243" s="49" t="s">
        <v>135</v>
      </c>
      <c r="BZ2243" s="41">
        <f t="shared" ref="BZ2243" si="54040">BZ2242*BW$4</f>
        <v>0</v>
      </c>
      <c r="CA2243" s="47" t="s">
        <v>39</v>
      </c>
      <c r="CB2243" s="40">
        <f t="shared" ref="CB2243" si="54041">SUMPRODUCT(CC2237:CC2241*(CB2237:CB2241="PTO"))+SUMPRODUCT(CC2237:CC2241*(CB2237:CB2241="HOL"))</f>
        <v>0</v>
      </c>
      <c r="CC2243" s="49" t="s">
        <v>135</v>
      </c>
      <c r="CD2243" s="41">
        <f t="shared" ref="CD2243" si="54042">CD2242*CA$4</f>
        <v>0</v>
      </c>
      <c r="CE2243" s="47" t="s">
        <v>39</v>
      </c>
      <c r="CF2243" s="40">
        <f t="shared" ref="CF2243" si="54043">SUMPRODUCT(CG2237:CG2241*(CF2237:CF2241="PTO"))+SUMPRODUCT(CG2237:CG2241*(CF2237:CF2241="HOL"))</f>
        <v>0</v>
      </c>
      <c r="CG2243" s="49" t="s">
        <v>135</v>
      </c>
      <c r="CH2243" s="41">
        <f t="shared" ref="CH2243" si="54044">CH2242*CE$4</f>
        <v>0</v>
      </c>
    </row>
    <row r="2244" spans="1:86" x14ac:dyDescent="0.25">
      <c r="A2244" s="70" t="s">
        <v>133</v>
      </c>
      <c r="B2244" s="71">
        <f t="shared" ref="B2244" ca="1" si="54045">D2244-B2245</f>
        <v>21.146006955836995</v>
      </c>
      <c r="C2244" s="72" t="s">
        <v>122</v>
      </c>
      <c r="D2244" s="71">
        <f>IFERROR(INDEX(Holidays[FTE], MATCH(Entry!E2244, Holidays[Date], 0)), 1)*8*INDEX(FTEguide[[1]:[12]], MATCH(Entry!E2245, FTEguide[Weekday], 0), IF(Entry!E2247&gt;0, Entry!E2247, MONTH(Entry!E2244)))</f>
        <v>61.146006955836995</v>
      </c>
      <c r="E2244" s="60">
        <f t="shared" si="53011"/>
        <v>44148</v>
      </c>
      <c r="F2244" s="50" t="s">
        <v>128</v>
      </c>
      <c r="G2244" s="34" t="s">
        <v>136</v>
      </c>
      <c r="H2244" s="35" t="s">
        <v>23</v>
      </c>
      <c r="I2244" s="42">
        <f t="shared" ref="I2244" si="54046">parseTime(G2244)-(H2249=INT(RIGHT($F2244, 1)))</f>
        <v>8</v>
      </c>
      <c r="J2244" s="43">
        <f t="shared" ref="J2244:J2248" si="54047">isClocked(H2244)</f>
        <v>1</v>
      </c>
      <c r="K2244" s="34" t="s">
        <v>136</v>
      </c>
      <c r="L2244" s="35" t="s">
        <v>23</v>
      </c>
      <c r="M2244" s="42">
        <f t="shared" ref="M2244" si="54048">parseTime(K2244)-(L2249=INT(RIGHT($F2244, 1)))</f>
        <v>8</v>
      </c>
      <c r="N2244" s="43">
        <f t="shared" ref="N2244:N2248" si="54049">isClocked(L2244)</f>
        <v>1</v>
      </c>
      <c r="O2244" s="34"/>
      <c r="P2244" s="35"/>
      <c r="Q2244" s="42">
        <f t="shared" ref="Q2244" si="54050">parseTime(O2244)-(P2249=INT(RIGHT($F2244, 1)))</f>
        <v>0</v>
      </c>
      <c r="R2244" s="43">
        <f t="shared" ref="R2244:R2248" si="54051">isClocked(P2244)</f>
        <v>0</v>
      </c>
      <c r="S2244" s="34" t="s">
        <v>227</v>
      </c>
      <c r="T2244" s="35" t="s">
        <v>23</v>
      </c>
      <c r="U2244" s="42">
        <f t="shared" ref="U2244" si="54052">parseTime(S2244)-(T2249=INT(RIGHT($F2244, 1)))</f>
        <v>8</v>
      </c>
      <c r="V2244" s="43">
        <f t="shared" ref="V2244:V2248" si="54053">isClocked(T2244)</f>
        <v>1</v>
      </c>
      <c r="W2244" s="34"/>
      <c r="X2244" s="35"/>
      <c r="Y2244" s="42">
        <f t="shared" ref="Y2244" si="54054">parseTime(W2244)-(X2249=INT(RIGHT($F2244, 1)))</f>
        <v>0</v>
      </c>
      <c r="Z2244" s="43">
        <f t="shared" ref="Z2244:Z2248" si="54055">isClocked(X2244)</f>
        <v>0</v>
      </c>
      <c r="AA2244" s="34" t="s">
        <v>136</v>
      </c>
      <c r="AB2244" s="35" t="s">
        <v>23</v>
      </c>
      <c r="AC2244" s="42">
        <f t="shared" ref="AC2244" si="54056">parseTime(AA2244)-(AB2249=INT(RIGHT($F2244, 1)))</f>
        <v>8</v>
      </c>
      <c r="AD2244" s="43">
        <f t="shared" ref="AD2244:AD2248" si="54057">isClocked(AB2244)</f>
        <v>1</v>
      </c>
      <c r="AE2244" s="34"/>
      <c r="AF2244" s="35"/>
      <c r="AG2244" s="42">
        <f t="shared" ref="AG2244" si="54058">parseTime(AE2244)-(AF2249=INT(RIGHT($F2244, 1)))</f>
        <v>0</v>
      </c>
      <c r="AH2244" s="43">
        <f t="shared" ref="AH2244:AH2248" si="54059">isClocked(AF2244)</f>
        <v>0</v>
      </c>
      <c r="AI2244" s="34"/>
      <c r="AJ2244" s="35"/>
      <c r="AK2244" s="42">
        <f>parseTime(AI2244)-(AJ2249=INT(RIGHT($F2244, 1)))</f>
        <v>0</v>
      </c>
      <c r="AL2244" s="43">
        <f t="shared" ref="AL2244:AL2248" si="54060">isClocked(AJ2244)</f>
        <v>0</v>
      </c>
      <c r="AM2244" s="34"/>
      <c r="AN2244" s="35"/>
      <c r="AO2244" s="42">
        <f t="shared" ref="AO2244" si="54061">parseTime(AM2244)-(AN2249=INT(RIGHT($F2244, 1)))</f>
        <v>0</v>
      </c>
      <c r="AP2244" s="43">
        <f t="shared" ref="AP2244:AP2248" si="54062">isClocked(AN2244)</f>
        <v>0</v>
      </c>
      <c r="AQ2244" s="34"/>
      <c r="AR2244" s="35"/>
      <c r="AS2244" s="42">
        <f t="shared" ref="AS2244" si="54063">parseTime(AQ2244)-(AR2249=INT(RIGHT($F2244, 1)))</f>
        <v>0</v>
      </c>
      <c r="AT2244" s="43">
        <f t="shared" ref="AT2244:AT2248" si="54064">isClocked(AR2244)</f>
        <v>0</v>
      </c>
      <c r="AU2244" s="34"/>
      <c r="AV2244" s="35"/>
      <c r="AW2244" s="42">
        <f>parseTime(AU2244)-(AV2249=INT(RIGHT($F2244, 1)))</f>
        <v>0</v>
      </c>
      <c r="AX2244" s="43">
        <f t="shared" ref="AX2244:AX2248" si="54065">isClocked(AV2244)</f>
        <v>0</v>
      </c>
      <c r="AY2244" s="34"/>
      <c r="AZ2244" s="35"/>
      <c r="BA2244" s="42">
        <f>parseTime(AY2244)-(AZ2249=INT(RIGHT($F2244, 1)))</f>
        <v>0</v>
      </c>
      <c r="BB2244" s="43">
        <f t="shared" ref="BB2244:BB2248" si="54066">isClocked(AZ2244)</f>
        <v>0</v>
      </c>
      <c r="BC2244" s="34"/>
      <c r="BD2244" s="35"/>
      <c r="BE2244" s="42">
        <f>parseTime(BC2244)-(BD2249=INT(RIGHT($F2244, 1)))</f>
        <v>0</v>
      </c>
      <c r="BF2244" s="43">
        <f t="shared" ref="BF2244:BF2248" si="54067">isClocked(BD2244)</f>
        <v>0</v>
      </c>
      <c r="BG2244" s="34"/>
      <c r="BH2244" s="35"/>
      <c r="BI2244" s="42">
        <f>parseTime(BG2244)-(BH2249=INT(RIGHT($F2244, 1)))</f>
        <v>0</v>
      </c>
      <c r="BJ2244" s="43">
        <f t="shared" ref="BJ2244:BJ2248" si="54068">isClocked(BH2244)</f>
        <v>0</v>
      </c>
      <c r="BK2244" s="34"/>
      <c r="BL2244" s="35"/>
      <c r="BM2244" s="42">
        <f>parseTime(BK2244)-(BL2249=INT(RIGHT($F2244, 1)))</f>
        <v>0</v>
      </c>
      <c r="BN2244" s="43">
        <f t="shared" ref="BN2244:BN2248" si="54069">isClocked(BL2244)</f>
        <v>0</v>
      </c>
      <c r="BO2244" s="34"/>
      <c r="BP2244" s="35"/>
      <c r="BQ2244" s="42">
        <f t="shared" ref="BQ2244" si="54070">parseTime(BO2244)-(BP2249=INT(RIGHT($F2244, 1)))</f>
        <v>0</v>
      </c>
      <c r="BR2244" s="43">
        <f t="shared" ref="BR2244:BR2248" si="54071">isClocked(BP2244)</f>
        <v>0</v>
      </c>
      <c r="BS2244" s="34" t="s">
        <v>136</v>
      </c>
      <c r="BT2244" s="35" t="s">
        <v>23</v>
      </c>
      <c r="BU2244" s="42">
        <f t="shared" ref="BU2244" si="54072">parseTime(BS2244)-(BT2249=INT(RIGHT($F2244, 1)))</f>
        <v>8</v>
      </c>
      <c r="BV2244" s="43">
        <f t="shared" ref="BV2244:BV2248" si="54073">isClocked(BT2244)</f>
        <v>1</v>
      </c>
      <c r="BW2244" s="34"/>
      <c r="BX2244" s="35"/>
      <c r="BY2244" s="42">
        <f t="shared" ref="BY2244" si="54074">parseTime(BW2244)-(BX2249=INT(RIGHT($F2244, 1)))</f>
        <v>0</v>
      </c>
      <c r="BZ2244" s="43">
        <f t="shared" ref="BZ2244:BZ2248" si="54075">isClocked(BX2244)</f>
        <v>0</v>
      </c>
      <c r="CA2244" s="34"/>
      <c r="CB2244" s="35"/>
      <c r="CC2244" s="42">
        <f t="shared" ref="CC2244" si="54076">parseTime(CA2244)-(CB2249=INT(RIGHT($F2244, 1)))</f>
        <v>0</v>
      </c>
      <c r="CD2244" s="43">
        <f t="shared" ref="CD2244:CD2248" si="54077">isClocked(CB2244)</f>
        <v>0</v>
      </c>
      <c r="CE2244" s="34"/>
      <c r="CF2244" s="35"/>
      <c r="CG2244" s="42">
        <f t="shared" ref="CG2244" si="54078">parseTime(CE2244)-(CF2249=INT(RIGHT($F2244, 1)))</f>
        <v>0</v>
      </c>
      <c r="CH2244" s="43">
        <f t="shared" ref="CH2244:CH2248" si="54079">isClocked(CF2244)</f>
        <v>0</v>
      </c>
    </row>
    <row r="2245" spans="1:86" x14ac:dyDescent="0.25">
      <c r="A2245" s="56" t="s">
        <v>0</v>
      </c>
      <c r="B2245" s="57">
        <f t="shared" ca="1" si="52527"/>
        <v>40</v>
      </c>
      <c r="C2245" s="14" t="s">
        <v>252</v>
      </c>
      <c r="D2245" s="14">
        <f t="shared" si="53735"/>
        <v>53.7</v>
      </c>
      <c r="E2245" s="55" t="str">
        <f t="shared" si="52528"/>
        <v>Friday</v>
      </c>
      <c r="F2245" s="51" t="s">
        <v>129</v>
      </c>
      <c r="G2245" s="36"/>
      <c r="H2245" s="37"/>
      <c r="I2245" s="44">
        <f t="shared" ref="I2245" si="54080">parseTime(G2245)-(H2249=INT(RIGHT($F2245, 1)))</f>
        <v>0</v>
      </c>
      <c r="J2245" s="45">
        <f t="shared" si="54047"/>
        <v>0</v>
      </c>
      <c r="K2245" s="36"/>
      <c r="L2245" s="37"/>
      <c r="M2245" s="44">
        <f t="shared" ref="M2245" si="54081">parseTime(K2245)-(L2249=INT(RIGHT($F2245, 1)))</f>
        <v>0</v>
      </c>
      <c r="N2245" s="45">
        <f t="shared" si="54049"/>
        <v>0</v>
      </c>
      <c r="O2245" s="36"/>
      <c r="P2245" s="37"/>
      <c r="Q2245" s="44">
        <f t="shared" ref="Q2245" si="54082">parseTime(O2245)-(P2249=INT(RIGHT($F2245, 1)))</f>
        <v>0</v>
      </c>
      <c r="R2245" s="45">
        <f t="shared" si="54051"/>
        <v>0</v>
      </c>
      <c r="S2245" s="36"/>
      <c r="T2245" s="37"/>
      <c r="U2245" s="44">
        <f t="shared" ref="U2245" si="54083">parseTime(S2245)-(T2249=INT(RIGHT($F2245, 1)))</f>
        <v>0</v>
      </c>
      <c r="V2245" s="45">
        <f t="shared" si="54053"/>
        <v>0</v>
      </c>
      <c r="W2245" s="36"/>
      <c r="X2245" s="37"/>
      <c r="Y2245" s="44">
        <f t="shared" ref="Y2245" si="54084">parseTime(W2245)-(X2249=INT(RIGHT($F2245, 1)))</f>
        <v>0</v>
      </c>
      <c r="Z2245" s="45">
        <f t="shared" si="54055"/>
        <v>0</v>
      </c>
      <c r="AA2245" s="36"/>
      <c r="AB2245" s="37"/>
      <c r="AC2245" s="44">
        <f t="shared" ref="AC2245" si="54085">parseTime(AA2245)-(AB2249=INT(RIGHT($F2245, 1)))</f>
        <v>0</v>
      </c>
      <c r="AD2245" s="45">
        <f t="shared" si="54057"/>
        <v>0</v>
      </c>
      <c r="AE2245" s="36"/>
      <c r="AF2245" s="37"/>
      <c r="AG2245" s="44">
        <f t="shared" ref="AG2245" si="54086">parseTime(AE2245)-(AF2249=INT(RIGHT($F2245, 1)))</f>
        <v>0</v>
      </c>
      <c r="AH2245" s="45">
        <f t="shared" si="54059"/>
        <v>0</v>
      </c>
      <c r="AI2245" s="36"/>
      <c r="AJ2245" s="37"/>
      <c r="AK2245" s="44">
        <f>parseTime(AI2245)-(AJ2249=INT(RIGHT($F2245, 1)))</f>
        <v>0</v>
      </c>
      <c r="AL2245" s="45">
        <f t="shared" si="54060"/>
        <v>0</v>
      </c>
      <c r="AM2245" s="36"/>
      <c r="AN2245" s="37"/>
      <c r="AO2245" s="44">
        <f t="shared" ref="AO2245" si="54087">parseTime(AM2245)-(AN2249=INT(RIGHT($F2245, 1)))</f>
        <v>0</v>
      </c>
      <c r="AP2245" s="45">
        <f t="shared" si="54062"/>
        <v>0</v>
      </c>
      <c r="AQ2245" s="36"/>
      <c r="AR2245" s="37"/>
      <c r="AS2245" s="44">
        <f t="shared" ref="AS2245" si="54088">parseTime(AQ2245)-(AR2249=INT(RIGHT($F2245, 1)))</f>
        <v>0</v>
      </c>
      <c r="AT2245" s="45">
        <f t="shared" si="54064"/>
        <v>0</v>
      </c>
      <c r="AU2245" s="36"/>
      <c r="AV2245" s="37"/>
      <c r="AW2245" s="44">
        <f>parseTime(AU2245)-(AV2249=INT(RIGHT($F2245, 1)))</f>
        <v>0</v>
      </c>
      <c r="AX2245" s="45">
        <f t="shared" si="54065"/>
        <v>0</v>
      </c>
      <c r="AY2245" s="36"/>
      <c r="AZ2245" s="37"/>
      <c r="BA2245" s="44">
        <f>parseTime(AY2245)-(AZ2249=INT(RIGHT($F2245, 1)))</f>
        <v>0</v>
      </c>
      <c r="BB2245" s="45">
        <f t="shared" si="54066"/>
        <v>0</v>
      </c>
      <c r="BC2245" s="36"/>
      <c r="BD2245" s="37"/>
      <c r="BE2245" s="44">
        <f>parseTime(BC2245)-(BD2249=INT(RIGHT($F2245, 1)))</f>
        <v>0</v>
      </c>
      <c r="BF2245" s="45">
        <f t="shared" si="54067"/>
        <v>0</v>
      </c>
      <c r="BG2245" s="36"/>
      <c r="BH2245" s="37"/>
      <c r="BI2245" s="44">
        <f>parseTime(BG2245)-(BH2249=INT(RIGHT($F2245, 1)))</f>
        <v>0</v>
      </c>
      <c r="BJ2245" s="45">
        <f t="shared" si="54068"/>
        <v>0</v>
      </c>
      <c r="BK2245" s="36"/>
      <c r="BL2245" s="37"/>
      <c r="BM2245" s="44">
        <f>parseTime(BK2245)-(BL2249=INT(RIGHT($F2245, 1)))</f>
        <v>0</v>
      </c>
      <c r="BN2245" s="45">
        <f t="shared" si="54069"/>
        <v>0</v>
      </c>
      <c r="BO2245" s="36"/>
      <c r="BP2245" s="37"/>
      <c r="BQ2245" s="44">
        <f t="shared" ref="BQ2245" si="54089">parseTime(BO2245)-(BP2249=INT(RIGHT($F2245, 1)))</f>
        <v>0</v>
      </c>
      <c r="BR2245" s="45">
        <f t="shared" si="54071"/>
        <v>0</v>
      </c>
      <c r="BS2245" s="36"/>
      <c r="BT2245" s="37"/>
      <c r="BU2245" s="44">
        <f t="shared" ref="BU2245" si="54090">parseTime(BS2245)-(BT2249=INT(RIGHT($F2245, 1)))</f>
        <v>0</v>
      </c>
      <c r="BV2245" s="45">
        <f t="shared" si="54073"/>
        <v>0</v>
      </c>
      <c r="BW2245" s="36"/>
      <c r="BX2245" s="37"/>
      <c r="BY2245" s="44">
        <f t="shared" ref="BY2245" si="54091">parseTime(BW2245)-(BX2249=INT(RIGHT($F2245, 1)))</f>
        <v>0</v>
      </c>
      <c r="BZ2245" s="45">
        <f t="shared" si="54075"/>
        <v>0</v>
      </c>
      <c r="CA2245" s="36"/>
      <c r="CB2245" s="37"/>
      <c r="CC2245" s="44">
        <f t="shared" ref="CC2245" si="54092">parseTime(CA2245)-(CB2249=INT(RIGHT($F2245, 1)))</f>
        <v>0</v>
      </c>
      <c r="CD2245" s="45">
        <f t="shared" si="54077"/>
        <v>0</v>
      </c>
      <c r="CE2245" s="36"/>
      <c r="CF2245" s="37"/>
      <c r="CG2245" s="44">
        <f t="shared" ref="CG2245" si="54093">parseTime(CE2245)-(CF2249=INT(RIGHT($F2245, 1)))</f>
        <v>0</v>
      </c>
      <c r="CH2245" s="45">
        <f t="shared" si="54079"/>
        <v>0</v>
      </c>
    </row>
    <row r="2246" spans="1:86" x14ac:dyDescent="0.25">
      <c r="A2246" s="56" t="s">
        <v>117</v>
      </c>
      <c r="B2246" s="57">
        <f t="shared" ref="B2246" ca="1" si="54094">roleHours(G2244:CH2250, "MFD")</f>
        <v>40</v>
      </c>
      <c r="C2246" s="14">
        <f t="shared" ref="C2246:C2249" ca="1" si="54095">B2246/8</f>
        <v>5</v>
      </c>
      <c r="D2246" s="14">
        <f t="shared" ref="D2246" ca="1" si="54096">B2245-D2245</f>
        <v>-13.700000000000003</v>
      </c>
      <c r="E2246" s="20" t="s">
        <v>127</v>
      </c>
      <c r="F2246" s="51" t="s">
        <v>130</v>
      </c>
      <c r="G2246" s="36"/>
      <c r="H2246" s="37"/>
      <c r="I2246" s="44">
        <f t="shared" ref="I2246" si="54097">parseTime(G2246)-(H2249=INT(RIGHT($F2246, 1)))</f>
        <v>0</v>
      </c>
      <c r="J2246" s="45">
        <f t="shared" si="54047"/>
        <v>0</v>
      </c>
      <c r="K2246" s="36"/>
      <c r="L2246" s="37"/>
      <c r="M2246" s="44">
        <f t="shared" ref="M2246" si="54098">parseTime(K2246)-(L2249=INT(RIGHT($F2246, 1)))</f>
        <v>0</v>
      </c>
      <c r="N2246" s="45">
        <f t="shared" si="54049"/>
        <v>0</v>
      </c>
      <c r="O2246" s="36"/>
      <c r="P2246" s="37"/>
      <c r="Q2246" s="44">
        <f t="shared" ref="Q2246" si="54099">parseTime(O2246)-(P2249=INT(RIGHT($F2246, 1)))</f>
        <v>0</v>
      </c>
      <c r="R2246" s="45">
        <f t="shared" si="54051"/>
        <v>0</v>
      </c>
      <c r="S2246" s="36"/>
      <c r="T2246" s="37"/>
      <c r="U2246" s="44">
        <f t="shared" ref="U2246" si="54100">parseTime(S2246)-(T2249=INT(RIGHT($F2246, 1)))</f>
        <v>0</v>
      </c>
      <c r="V2246" s="45">
        <f t="shared" si="54053"/>
        <v>0</v>
      </c>
      <c r="W2246" s="36"/>
      <c r="X2246" s="37"/>
      <c r="Y2246" s="44">
        <f t="shared" ref="Y2246" si="54101">parseTime(W2246)-(X2249=INT(RIGHT($F2246, 1)))</f>
        <v>0</v>
      </c>
      <c r="Z2246" s="45">
        <f t="shared" si="54055"/>
        <v>0</v>
      </c>
      <c r="AA2246" s="36"/>
      <c r="AB2246" s="37"/>
      <c r="AC2246" s="44">
        <f t="shared" ref="AC2246" si="54102">parseTime(AA2246)-(AB2249=INT(RIGHT($F2246, 1)))</f>
        <v>0</v>
      </c>
      <c r="AD2246" s="45">
        <f t="shared" si="54057"/>
        <v>0</v>
      </c>
      <c r="AE2246" s="36"/>
      <c r="AF2246" s="37"/>
      <c r="AG2246" s="44">
        <f t="shared" ref="AG2246" si="54103">parseTime(AE2246)-(AF2249=INT(RIGHT($F2246, 1)))</f>
        <v>0</v>
      </c>
      <c r="AH2246" s="45">
        <f t="shared" si="54059"/>
        <v>0</v>
      </c>
      <c r="AI2246" s="36"/>
      <c r="AJ2246" s="37"/>
      <c r="AK2246" s="44">
        <f>parseTime(AI2246)-(AJ2249=INT(RIGHT($F2246, 1)))</f>
        <v>0</v>
      </c>
      <c r="AL2246" s="45">
        <f t="shared" si="54060"/>
        <v>0</v>
      </c>
      <c r="AM2246" s="36"/>
      <c r="AN2246" s="37"/>
      <c r="AO2246" s="44">
        <f t="shared" ref="AO2246" si="54104">parseTime(AM2246)-(AN2249=INT(RIGHT($F2246, 1)))</f>
        <v>0</v>
      </c>
      <c r="AP2246" s="45">
        <f t="shared" si="54062"/>
        <v>0</v>
      </c>
      <c r="AQ2246" s="36"/>
      <c r="AR2246" s="37"/>
      <c r="AS2246" s="44">
        <f t="shared" ref="AS2246" si="54105">parseTime(AQ2246)-(AR2249=INT(RIGHT($F2246, 1)))</f>
        <v>0</v>
      </c>
      <c r="AT2246" s="45">
        <f t="shared" si="54064"/>
        <v>0</v>
      </c>
      <c r="AU2246" s="36"/>
      <c r="AV2246" s="37"/>
      <c r="AW2246" s="44">
        <f>parseTime(AU2246)-(AV2249=INT(RIGHT($F2246, 1)))</f>
        <v>0</v>
      </c>
      <c r="AX2246" s="45">
        <f t="shared" si="54065"/>
        <v>0</v>
      </c>
      <c r="AY2246" s="36"/>
      <c r="AZ2246" s="37"/>
      <c r="BA2246" s="44">
        <f>parseTime(AY2246)-(AZ2249=INT(RIGHT($F2246, 1)))</f>
        <v>0</v>
      </c>
      <c r="BB2246" s="45">
        <f t="shared" si="54066"/>
        <v>0</v>
      </c>
      <c r="BC2246" s="36"/>
      <c r="BD2246" s="37"/>
      <c r="BE2246" s="44">
        <f>parseTime(BC2246)-(BD2249=INT(RIGHT($F2246, 1)))</f>
        <v>0</v>
      </c>
      <c r="BF2246" s="45">
        <f t="shared" si="54067"/>
        <v>0</v>
      </c>
      <c r="BG2246" s="36"/>
      <c r="BH2246" s="37"/>
      <c r="BI2246" s="44">
        <f>parseTime(BG2246)-(BH2249=INT(RIGHT($F2246, 1)))</f>
        <v>0</v>
      </c>
      <c r="BJ2246" s="45">
        <f t="shared" si="54068"/>
        <v>0</v>
      </c>
      <c r="BK2246" s="36"/>
      <c r="BL2246" s="37"/>
      <c r="BM2246" s="44">
        <f>parseTime(BK2246)-(BL2249=INT(RIGHT($F2246, 1)))</f>
        <v>0</v>
      </c>
      <c r="BN2246" s="45">
        <f t="shared" si="54069"/>
        <v>0</v>
      </c>
      <c r="BO2246" s="36"/>
      <c r="BP2246" s="37"/>
      <c r="BQ2246" s="44">
        <f t="shared" ref="BQ2246" si="54106">parseTime(BO2246)-(BP2249=INT(RIGHT($F2246, 1)))</f>
        <v>0</v>
      </c>
      <c r="BR2246" s="45">
        <f t="shared" si="54071"/>
        <v>0</v>
      </c>
      <c r="BS2246" s="36"/>
      <c r="BT2246" s="37"/>
      <c r="BU2246" s="44">
        <f t="shared" ref="BU2246" si="54107">parseTime(BS2246)-(BT2249=INT(RIGHT($F2246, 1)))</f>
        <v>0</v>
      </c>
      <c r="BV2246" s="45">
        <f t="shared" si="54073"/>
        <v>0</v>
      </c>
      <c r="BW2246" s="36"/>
      <c r="BX2246" s="37"/>
      <c r="BY2246" s="44">
        <f t="shared" ref="BY2246" si="54108">parseTime(BW2246)-(BX2249=INT(RIGHT($F2246, 1)))</f>
        <v>0</v>
      </c>
      <c r="BZ2246" s="45">
        <f t="shared" si="54075"/>
        <v>0</v>
      </c>
      <c r="CA2246" s="36"/>
      <c r="CB2246" s="37"/>
      <c r="CC2246" s="44">
        <f t="shared" ref="CC2246" si="54109">parseTime(CA2246)-(CB2249=INT(RIGHT($F2246, 1)))</f>
        <v>0</v>
      </c>
      <c r="CD2246" s="45">
        <f t="shared" si="54077"/>
        <v>0</v>
      </c>
      <c r="CE2246" s="36"/>
      <c r="CF2246" s="37"/>
      <c r="CG2246" s="44">
        <f t="shared" ref="CG2246" si="54110">parseTime(CE2246)-(CF2249=INT(RIGHT($F2246, 1)))</f>
        <v>0</v>
      </c>
      <c r="CH2246" s="45">
        <f t="shared" si="54079"/>
        <v>0</v>
      </c>
    </row>
    <row r="2247" spans="1:86" x14ac:dyDescent="0.25">
      <c r="A2247" s="56"/>
      <c r="B2247" s="57"/>
      <c r="C2247" s="14">
        <f t="shared" si="54095"/>
        <v>0</v>
      </c>
      <c r="D2247" s="14" t="s">
        <v>259</v>
      </c>
      <c r="E2247" s="20">
        <v>4.25</v>
      </c>
      <c r="F2247" s="51" t="s">
        <v>131</v>
      </c>
      <c r="G2247" s="36"/>
      <c r="H2247" s="37"/>
      <c r="I2247" s="44">
        <f t="shared" ref="I2247" si="54111">parseTime(G2247)-(H2249=INT(RIGHT($F2247, 1)))</f>
        <v>0</v>
      </c>
      <c r="J2247" s="45">
        <f t="shared" si="54047"/>
        <v>0</v>
      </c>
      <c r="K2247" s="36"/>
      <c r="L2247" s="37"/>
      <c r="M2247" s="44">
        <f t="shared" ref="M2247" si="54112">parseTime(K2247)-(L2249=INT(RIGHT($F2247, 1)))</f>
        <v>0</v>
      </c>
      <c r="N2247" s="45">
        <f t="shared" si="54049"/>
        <v>0</v>
      </c>
      <c r="O2247" s="36"/>
      <c r="P2247" s="37"/>
      <c r="Q2247" s="44">
        <f t="shared" ref="Q2247" si="54113">parseTime(O2247)-(P2249=INT(RIGHT($F2247, 1)))</f>
        <v>0</v>
      </c>
      <c r="R2247" s="45">
        <f t="shared" si="54051"/>
        <v>0</v>
      </c>
      <c r="S2247" s="36"/>
      <c r="T2247" s="37"/>
      <c r="U2247" s="44">
        <f t="shared" ref="U2247" si="54114">parseTime(S2247)-(T2249=INT(RIGHT($F2247, 1)))</f>
        <v>0</v>
      </c>
      <c r="V2247" s="45">
        <f t="shared" si="54053"/>
        <v>0</v>
      </c>
      <c r="W2247" s="36"/>
      <c r="X2247" s="37"/>
      <c r="Y2247" s="44">
        <f t="shared" ref="Y2247" si="54115">parseTime(W2247)-(X2249=INT(RIGHT($F2247, 1)))</f>
        <v>0</v>
      </c>
      <c r="Z2247" s="45">
        <f t="shared" si="54055"/>
        <v>0</v>
      </c>
      <c r="AA2247" s="36"/>
      <c r="AB2247" s="37"/>
      <c r="AC2247" s="44">
        <f t="shared" ref="AC2247" si="54116">parseTime(AA2247)-(AB2249=INT(RIGHT($F2247, 1)))</f>
        <v>0</v>
      </c>
      <c r="AD2247" s="45">
        <f t="shared" si="54057"/>
        <v>0</v>
      </c>
      <c r="AE2247" s="36"/>
      <c r="AF2247" s="37"/>
      <c r="AG2247" s="44">
        <f t="shared" ref="AG2247" si="54117">parseTime(AE2247)-(AF2249=INT(RIGHT($F2247, 1)))</f>
        <v>0</v>
      </c>
      <c r="AH2247" s="45">
        <f t="shared" si="54059"/>
        <v>0</v>
      </c>
      <c r="AI2247" s="36"/>
      <c r="AJ2247" s="37"/>
      <c r="AK2247" s="44">
        <f>parseTime(AI2247)-(AJ2249=INT(RIGHT($F2247, 1)))</f>
        <v>0</v>
      </c>
      <c r="AL2247" s="45">
        <f t="shared" si="54060"/>
        <v>0</v>
      </c>
      <c r="AM2247" s="36"/>
      <c r="AN2247" s="37"/>
      <c r="AO2247" s="44">
        <f t="shared" ref="AO2247" si="54118">parseTime(AM2247)-(AN2249=INT(RIGHT($F2247, 1)))</f>
        <v>0</v>
      </c>
      <c r="AP2247" s="45">
        <f t="shared" si="54062"/>
        <v>0</v>
      </c>
      <c r="AQ2247" s="36"/>
      <c r="AR2247" s="37"/>
      <c r="AS2247" s="44">
        <f t="shared" ref="AS2247" si="54119">parseTime(AQ2247)-(AR2249=INT(RIGHT($F2247, 1)))</f>
        <v>0</v>
      </c>
      <c r="AT2247" s="45">
        <f t="shared" si="54064"/>
        <v>0</v>
      </c>
      <c r="AU2247" s="36"/>
      <c r="AV2247" s="37"/>
      <c r="AW2247" s="44">
        <f>parseTime(AU2247)-(AV2249=INT(RIGHT($F2247, 1)))</f>
        <v>0</v>
      </c>
      <c r="AX2247" s="45">
        <f t="shared" si="54065"/>
        <v>0</v>
      </c>
      <c r="AY2247" s="36"/>
      <c r="AZ2247" s="37"/>
      <c r="BA2247" s="44">
        <f>parseTime(AY2247)-(AZ2249=INT(RIGHT($F2247, 1)))</f>
        <v>0</v>
      </c>
      <c r="BB2247" s="45">
        <f t="shared" si="54066"/>
        <v>0</v>
      </c>
      <c r="BC2247" s="36"/>
      <c r="BD2247" s="37"/>
      <c r="BE2247" s="44">
        <f>parseTime(BC2247)-(BD2249=INT(RIGHT($F2247, 1)))</f>
        <v>0</v>
      </c>
      <c r="BF2247" s="45">
        <f t="shared" si="54067"/>
        <v>0</v>
      </c>
      <c r="BG2247" s="36"/>
      <c r="BH2247" s="37"/>
      <c r="BI2247" s="44">
        <f>parseTime(BG2247)-(BH2249=INT(RIGHT($F2247, 1)))</f>
        <v>0</v>
      </c>
      <c r="BJ2247" s="45">
        <f t="shared" si="54068"/>
        <v>0</v>
      </c>
      <c r="BK2247" s="36"/>
      <c r="BL2247" s="37"/>
      <c r="BM2247" s="44">
        <f>parseTime(BK2247)-(BL2249=INT(RIGHT($F2247, 1)))</f>
        <v>0</v>
      </c>
      <c r="BN2247" s="45">
        <f t="shared" si="54069"/>
        <v>0</v>
      </c>
      <c r="BO2247" s="36"/>
      <c r="BP2247" s="37"/>
      <c r="BQ2247" s="44">
        <f t="shared" ref="BQ2247" si="54120">parseTime(BO2247)-(BP2249=INT(RIGHT($F2247, 1)))</f>
        <v>0</v>
      </c>
      <c r="BR2247" s="45">
        <f t="shared" si="54071"/>
        <v>0</v>
      </c>
      <c r="BS2247" s="36"/>
      <c r="BT2247" s="37"/>
      <c r="BU2247" s="44">
        <f t="shared" ref="BU2247" si="54121">parseTime(BS2247)-(BT2249=INT(RIGHT($F2247, 1)))</f>
        <v>0</v>
      </c>
      <c r="BV2247" s="45">
        <f t="shared" si="54073"/>
        <v>0</v>
      </c>
      <c r="BW2247" s="36"/>
      <c r="BX2247" s="37"/>
      <c r="BY2247" s="44">
        <f t="shared" ref="BY2247" si="54122">parseTime(BW2247)-(BX2249=INT(RIGHT($F2247, 1)))</f>
        <v>0</v>
      </c>
      <c r="BZ2247" s="45">
        <f t="shared" si="54075"/>
        <v>0</v>
      </c>
      <c r="CA2247" s="36"/>
      <c r="CB2247" s="37"/>
      <c r="CC2247" s="44">
        <f t="shared" ref="CC2247" si="54123">parseTime(CA2247)-(CB2249=INT(RIGHT($F2247, 1)))</f>
        <v>0</v>
      </c>
      <c r="CD2247" s="45">
        <f t="shared" si="54077"/>
        <v>0</v>
      </c>
      <c r="CE2247" s="36"/>
      <c r="CF2247" s="37"/>
      <c r="CG2247" s="44">
        <f t="shared" ref="CG2247" si="54124">parseTime(CE2247)-(CF2249=INT(RIGHT($F2247, 1)))</f>
        <v>0</v>
      </c>
      <c r="CH2247" s="45">
        <f t="shared" si="54079"/>
        <v>0</v>
      </c>
    </row>
    <row r="2248" spans="1:86" x14ac:dyDescent="0.25">
      <c r="A2248" s="56" t="s">
        <v>119</v>
      </c>
      <c r="B2248" s="57">
        <f t="shared" ref="B2248" ca="1" si="54125">roleHours(G2244:CH2250, "MCC")</f>
        <v>0</v>
      </c>
      <c r="C2248" s="14">
        <f t="shared" ca="1" si="54095"/>
        <v>0</v>
      </c>
      <c r="D2248" s="14" t="s">
        <v>260</v>
      </c>
      <c r="E2248" s="20">
        <v>4.6500000000000004</v>
      </c>
      <c r="F2248" s="51" t="s">
        <v>132</v>
      </c>
      <c r="G2248" s="36"/>
      <c r="H2248" s="37"/>
      <c r="I2248" s="44">
        <f t="shared" ref="I2248" si="54126">parseTime(G2248)-(H2249=INT(RIGHT($F2248, 1)))</f>
        <v>0</v>
      </c>
      <c r="J2248" s="45">
        <f t="shared" si="54047"/>
        <v>0</v>
      </c>
      <c r="K2248" s="36"/>
      <c r="L2248" s="37"/>
      <c r="M2248" s="44">
        <f t="shared" ref="M2248" si="54127">parseTime(K2248)-(L2249=INT(RIGHT($F2248, 1)))</f>
        <v>0</v>
      </c>
      <c r="N2248" s="45">
        <f t="shared" si="54049"/>
        <v>0</v>
      </c>
      <c r="O2248" s="36"/>
      <c r="P2248" s="37"/>
      <c r="Q2248" s="44">
        <f t="shared" ref="Q2248" si="54128">parseTime(O2248)-(P2249=INT(RIGHT($F2248, 1)))</f>
        <v>0</v>
      </c>
      <c r="R2248" s="45">
        <f t="shared" si="54051"/>
        <v>0</v>
      </c>
      <c r="S2248" s="36"/>
      <c r="T2248" s="37"/>
      <c r="U2248" s="44">
        <f t="shared" ref="U2248" si="54129">parseTime(S2248)-(T2249=INT(RIGHT($F2248, 1)))</f>
        <v>0</v>
      </c>
      <c r="V2248" s="45">
        <f t="shared" si="54053"/>
        <v>0</v>
      </c>
      <c r="W2248" s="36"/>
      <c r="X2248" s="37"/>
      <c r="Y2248" s="44">
        <f t="shared" ref="Y2248" si="54130">parseTime(W2248)-(X2249=INT(RIGHT($F2248, 1)))</f>
        <v>0</v>
      </c>
      <c r="Z2248" s="45">
        <f t="shared" si="54055"/>
        <v>0</v>
      </c>
      <c r="AA2248" s="36"/>
      <c r="AB2248" s="37"/>
      <c r="AC2248" s="44">
        <f t="shared" ref="AC2248" si="54131">parseTime(AA2248)-(AB2249=INT(RIGHT($F2248, 1)))</f>
        <v>0</v>
      </c>
      <c r="AD2248" s="45">
        <f t="shared" si="54057"/>
        <v>0</v>
      </c>
      <c r="AE2248" s="36"/>
      <c r="AF2248" s="37"/>
      <c r="AG2248" s="44">
        <f t="shared" ref="AG2248" si="54132">parseTime(AE2248)-(AF2249=INT(RIGHT($F2248, 1)))</f>
        <v>0</v>
      </c>
      <c r="AH2248" s="45">
        <f t="shared" si="54059"/>
        <v>0</v>
      </c>
      <c r="AI2248" s="36"/>
      <c r="AJ2248" s="37"/>
      <c r="AK2248" s="44">
        <f>parseTime(AI2248)-(AJ2249=INT(RIGHT($F2248, 1)))</f>
        <v>0</v>
      </c>
      <c r="AL2248" s="45">
        <f t="shared" si="54060"/>
        <v>0</v>
      </c>
      <c r="AM2248" s="36"/>
      <c r="AN2248" s="37"/>
      <c r="AO2248" s="44">
        <f t="shared" ref="AO2248" si="54133">parseTime(AM2248)-(AN2249=INT(RIGHT($F2248, 1)))</f>
        <v>0</v>
      </c>
      <c r="AP2248" s="45">
        <f t="shared" si="54062"/>
        <v>0</v>
      </c>
      <c r="AQ2248" s="36"/>
      <c r="AR2248" s="37"/>
      <c r="AS2248" s="44">
        <f t="shared" ref="AS2248" si="54134">parseTime(AQ2248)-(AR2249=INT(RIGHT($F2248, 1)))</f>
        <v>0</v>
      </c>
      <c r="AT2248" s="45">
        <f t="shared" si="54064"/>
        <v>0</v>
      </c>
      <c r="AU2248" s="36"/>
      <c r="AV2248" s="37"/>
      <c r="AW2248" s="44">
        <f>parseTime(AU2248)-(AV2249=INT(RIGHT($F2248, 1)))</f>
        <v>0</v>
      </c>
      <c r="AX2248" s="45">
        <f t="shared" si="54065"/>
        <v>0</v>
      </c>
      <c r="AY2248" s="36"/>
      <c r="AZ2248" s="37"/>
      <c r="BA2248" s="44">
        <f>parseTime(AY2248)-(AZ2249=INT(RIGHT($F2248, 1)))</f>
        <v>0</v>
      </c>
      <c r="BB2248" s="45">
        <f t="shared" si="54066"/>
        <v>0</v>
      </c>
      <c r="BC2248" s="36"/>
      <c r="BD2248" s="37"/>
      <c r="BE2248" s="44">
        <f>parseTime(BC2248)-(BD2249=INT(RIGHT($F2248, 1)))</f>
        <v>0</v>
      </c>
      <c r="BF2248" s="45">
        <f t="shared" si="54067"/>
        <v>0</v>
      </c>
      <c r="BG2248" s="36"/>
      <c r="BH2248" s="37"/>
      <c r="BI2248" s="44">
        <f>parseTime(BG2248)-(BH2249=INT(RIGHT($F2248, 1)))</f>
        <v>0</v>
      </c>
      <c r="BJ2248" s="45">
        <f t="shared" si="54068"/>
        <v>0</v>
      </c>
      <c r="BK2248" s="36"/>
      <c r="BL2248" s="37"/>
      <c r="BM2248" s="44">
        <f>parseTime(BK2248)-(BL2249=INT(RIGHT($F2248, 1)))</f>
        <v>0</v>
      </c>
      <c r="BN2248" s="45">
        <f t="shared" si="54069"/>
        <v>0</v>
      </c>
      <c r="BO2248" s="36"/>
      <c r="BP2248" s="37"/>
      <c r="BQ2248" s="44">
        <f t="shared" ref="BQ2248" si="54135">parseTime(BO2248)-(BP2249=INT(RIGHT($F2248, 1)))</f>
        <v>0</v>
      </c>
      <c r="BR2248" s="45">
        <f t="shared" si="54071"/>
        <v>0</v>
      </c>
      <c r="BS2248" s="36"/>
      <c r="BT2248" s="37"/>
      <c r="BU2248" s="44">
        <f t="shared" ref="BU2248" si="54136">parseTime(BS2248)-(BT2249=INT(RIGHT($F2248, 1)))</f>
        <v>0</v>
      </c>
      <c r="BV2248" s="45">
        <f t="shared" si="54073"/>
        <v>0</v>
      </c>
      <c r="BW2248" s="36"/>
      <c r="BX2248" s="37"/>
      <c r="BY2248" s="44">
        <f t="shared" ref="BY2248" si="54137">parseTime(BW2248)-(BX2249=INT(RIGHT($F2248, 1)))</f>
        <v>0</v>
      </c>
      <c r="BZ2248" s="45">
        <f t="shared" si="54075"/>
        <v>0</v>
      </c>
      <c r="CA2248" s="36"/>
      <c r="CB2248" s="37"/>
      <c r="CC2248" s="44">
        <f t="shared" ref="CC2248" si="54138">parseTime(CA2248)-(CB2249=INT(RIGHT($F2248, 1)))</f>
        <v>0</v>
      </c>
      <c r="CD2248" s="45">
        <f t="shared" si="54077"/>
        <v>0</v>
      </c>
      <c r="CE2248" s="36"/>
      <c r="CF2248" s="37"/>
      <c r="CG2248" s="44">
        <f t="shared" ref="CG2248" si="54139">parseTime(CE2248)-(CF2249=INT(RIGHT($F2248, 1)))</f>
        <v>0</v>
      </c>
      <c r="CH2248" s="45">
        <f t="shared" si="54079"/>
        <v>0</v>
      </c>
    </row>
    <row r="2249" spans="1:86" x14ac:dyDescent="0.25">
      <c r="A2249" s="56"/>
      <c r="B2249" s="57"/>
      <c r="C2249" s="14">
        <f t="shared" si="54095"/>
        <v>0</v>
      </c>
      <c r="D2249" s="14"/>
      <c r="E2249" s="20">
        <f t="shared" ref="E2249" si="54140">((7.5/2)-0.5+E2248)*8</f>
        <v>63.2</v>
      </c>
      <c r="F2249" s="51"/>
      <c r="G2249" s="46" t="s">
        <v>134</v>
      </c>
      <c r="H2249" s="38">
        <f t="shared" ref="H2249" si="54141">lunchAdjust(G2244:H2248)</f>
        <v>1</v>
      </c>
      <c r="I2249" s="48" t="s">
        <v>0</v>
      </c>
      <c r="J2249" s="39">
        <f t="shared" ref="J2249" si="54142">SUMPRODUCT(I2244:I2248*J2244:J2248)</f>
        <v>8</v>
      </c>
      <c r="K2249" s="46" t="s">
        <v>134</v>
      </c>
      <c r="L2249" s="38">
        <f t="shared" ref="L2249" si="54143">lunchAdjust(K2244:L2248)</f>
        <v>1</v>
      </c>
      <c r="M2249" s="48" t="s">
        <v>0</v>
      </c>
      <c r="N2249" s="39">
        <f t="shared" ref="N2249" si="54144">SUMPRODUCT(M2244:M2248*N2244:N2248)</f>
        <v>8</v>
      </c>
      <c r="O2249" s="46" t="s">
        <v>134</v>
      </c>
      <c r="P2249" s="38">
        <f t="shared" ref="P2249" si="54145">lunchAdjust(O2244:P2248)</f>
        <v>0</v>
      </c>
      <c r="Q2249" s="48" t="s">
        <v>0</v>
      </c>
      <c r="R2249" s="39">
        <f t="shared" ref="R2249" si="54146">SUMPRODUCT(Q2244:Q2248*R2244:R2248)</f>
        <v>0</v>
      </c>
      <c r="S2249" s="46" t="s">
        <v>134</v>
      </c>
      <c r="T2249" s="38">
        <f t="shared" ref="T2249" si="54147">lunchAdjust(S2244:T2248)</f>
        <v>1</v>
      </c>
      <c r="U2249" s="48" t="s">
        <v>0</v>
      </c>
      <c r="V2249" s="39">
        <f t="shared" ref="V2249" si="54148">SUMPRODUCT(U2244:U2248*V2244:V2248)</f>
        <v>8</v>
      </c>
      <c r="W2249" s="46" t="s">
        <v>134</v>
      </c>
      <c r="X2249" s="38">
        <f t="shared" ref="X2249" si="54149">lunchAdjust(W2244:X2248)</f>
        <v>0</v>
      </c>
      <c r="Y2249" s="48" t="s">
        <v>0</v>
      </c>
      <c r="Z2249" s="39">
        <f t="shared" ref="Z2249" si="54150">SUMPRODUCT(Y2244:Y2248*Z2244:Z2248)</f>
        <v>0</v>
      </c>
      <c r="AA2249" s="46" t="s">
        <v>134</v>
      </c>
      <c r="AB2249" s="38">
        <f t="shared" ref="AB2249" si="54151">lunchAdjust(AA2244:AB2248)</f>
        <v>1</v>
      </c>
      <c r="AC2249" s="48" t="s">
        <v>0</v>
      </c>
      <c r="AD2249" s="39">
        <f t="shared" ref="AD2249" si="54152">SUMPRODUCT(AC2244:AC2248*AD2244:AD2248)</f>
        <v>8</v>
      </c>
      <c r="AE2249" s="46" t="s">
        <v>134</v>
      </c>
      <c r="AF2249" s="38">
        <f t="shared" ref="AF2249" si="54153">lunchAdjust(AE2244:AF2248)</f>
        <v>0</v>
      </c>
      <c r="AG2249" s="48" t="s">
        <v>0</v>
      </c>
      <c r="AH2249" s="39">
        <f t="shared" ref="AH2249" si="54154">SUMPRODUCT(AG2244:AG2248*AH2244:AH2248)</f>
        <v>0</v>
      </c>
      <c r="AI2249" s="46" t="s">
        <v>134</v>
      </c>
      <c r="AJ2249" s="38">
        <f t="shared" ref="AJ2249" si="54155">lunchAdjust(AI2244:AJ2248)</f>
        <v>0</v>
      </c>
      <c r="AK2249" s="48" t="s">
        <v>0</v>
      </c>
      <c r="AL2249" s="39">
        <f t="shared" ref="AL2249" si="54156">SUMPRODUCT(AK2244:AK2248*AL2244:AL2248)</f>
        <v>0</v>
      </c>
      <c r="AM2249" s="46" t="s">
        <v>134</v>
      </c>
      <c r="AN2249" s="38">
        <f t="shared" ref="AN2249" si="54157">lunchAdjust(AM2244:AN2248)</f>
        <v>0</v>
      </c>
      <c r="AO2249" s="48" t="s">
        <v>0</v>
      </c>
      <c r="AP2249" s="39">
        <f t="shared" ref="AP2249" si="54158">SUMPRODUCT(AO2244:AO2248*AP2244:AP2248)</f>
        <v>0</v>
      </c>
      <c r="AQ2249" s="46" t="s">
        <v>134</v>
      </c>
      <c r="AR2249" s="38">
        <f t="shared" ref="AR2249" si="54159">lunchAdjust(AQ2244:AR2248)</f>
        <v>0</v>
      </c>
      <c r="AS2249" s="48" t="s">
        <v>0</v>
      </c>
      <c r="AT2249" s="39">
        <f t="shared" ref="AT2249" si="54160">SUMPRODUCT(AS2244:AS2248*AT2244:AT2248)</f>
        <v>0</v>
      </c>
      <c r="AU2249" s="46" t="s">
        <v>134</v>
      </c>
      <c r="AV2249" s="38">
        <f t="shared" ref="AV2249" si="54161">lunchAdjust(AU2244:AV2248)</f>
        <v>0</v>
      </c>
      <c r="AW2249" s="48" t="s">
        <v>0</v>
      </c>
      <c r="AX2249" s="39">
        <f t="shared" ref="AX2249" si="54162">SUMPRODUCT(AW2244:AW2248*AX2244:AX2248)</f>
        <v>0</v>
      </c>
      <c r="AY2249" s="46" t="s">
        <v>134</v>
      </c>
      <c r="AZ2249" s="38">
        <f t="shared" ref="AZ2249" si="54163">lunchAdjust(AY2244:AZ2248)</f>
        <v>0</v>
      </c>
      <c r="BA2249" s="48" t="s">
        <v>0</v>
      </c>
      <c r="BB2249" s="39">
        <f t="shared" ref="BB2249" si="54164">SUMPRODUCT(BA2244:BA2248*BB2244:BB2248)</f>
        <v>0</v>
      </c>
      <c r="BC2249" s="46" t="s">
        <v>134</v>
      </c>
      <c r="BD2249" s="38">
        <f t="shared" ref="BD2249" si="54165">lunchAdjust(BC2244:BD2248)</f>
        <v>0</v>
      </c>
      <c r="BE2249" s="48" t="s">
        <v>0</v>
      </c>
      <c r="BF2249" s="39">
        <f t="shared" ref="BF2249" si="54166">SUMPRODUCT(BE2244:BE2248*BF2244:BF2248)</f>
        <v>0</v>
      </c>
      <c r="BG2249" s="46" t="s">
        <v>134</v>
      </c>
      <c r="BH2249" s="38">
        <f t="shared" ref="BH2249" si="54167">lunchAdjust(BG2244:BH2248)</f>
        <v>0</v>
      </c>
      <c r="BI2249" s="48" t="s">
        <v>0</v>
      </c>
      <c r="BJ2249" s="39">
        <f t="shared" ref="BJ2249" si="54168">SUMPRODUCT(BI2244:BI2248*BJ2244:BJ2248)</f>
        <v>0</v>
      </c>
      <c r="BK2249" s="46" t="s">
        <v>134</v>
      </c>
      <c r="BL2249" s="38">
        <f t="shared" ref="BL2249" si="54169">lunchAdjust(BK2244:BL2248)</f>
        <v>0</v>
      </c>
      <c r="BM2249" s="48" t="s">
        <v>0</v>
      </c>
      <c r="BN2249" s="39">
        <f t="shared" ref="BN2249" si="54170">SUMPRODUCT(BM2244:BM2248*BN2244:BN2248)</f>
        <v>0</v>
      </c>
      <c r="BO2249" s="46" t="s">
        <v>134</v>
      </c>
      <c r="BP2249" s="38">
        <f t="shared" ref="BP2249" si="54171">lunchAdjust(BO2244:BP2248)</f>
        <v>0</v>
      </c>
      <c r="BQ2249" s="48" t="s">
        <v>0</v>
      </c>
      <c r="BR2249" s="39">
        <f t="shared" ref="BR2249" si="54172">SUMPRODUCT(BQ2244:BQ2248*BR2244:BR2248)</f>
        <v>0</v>
      </c>
      <c r="BS2249" s="46" t="s">
        <v>134</v>
      </c>
      <c r="BT2249" s="38">
        <f t="shared" ref="BT2249" si="54173">lunchAdjust(BS2244:BT2248)</f>
        <v>1</v>
      </c>
      <c r="BU2249" s="48" t="s">
        <v>0</v>
      </c>
      <c r="BV2249" s="39">
        <f t="shared" ref="BV2249" si="54174">SUMPRODUCT(BU2244:BU2248*BV2244:BV2248)</f>
        <v>8</v>
      </c>
      <c r="BW2249" s="46" t="s">
        <v>134</v>
      </c>
      <c r="BX2249" s="38">
        <f t="shared" ref="BX2249" si="54175">lunchAdjust(BW2244:BX2248)</f>
        <v>0</v>
      </c>
      <c r="BY2249" s="48" t="s">
        <v>0</v>
      </c>
      <c r="BZ2249" s="39">
        <f t="shared" ref="BZ2249" si="54176">SUMPRODUCT(BY2244:BY2248*BZ2244:BZ2248)</f>
        <v>0</v>
      </c>
      <c r="CA2249" s="46" t="s">
        <v>134</v>
      </c>
      <c r="CB2249" s="38">
        <f t="shared" ref="CB2249" si="54177">lunchAdjust(CA2244:CB2248)</f>
        <v>0</v>
      </c>
      <c r="CC2249" s="48" t="s">
        <v>0</v>
      </c>
      <c r="CD2249" s="39">
        <f t="shared" ref="CD2249" si="54178">SUMPRODUCT(CC2244:CC2248*CD2244:CD2248)</f>
        <v>0</v>
      </c>
      <c r="CE2249" s="46" t="s">
        <v>134</v>
      </c>
      <c r="CF2249" s="38">
        <f t="shared" ref="CF2249" si="54179">lunchAdjust(CE2244:CF2248)</f>
        <v>0</v>
      </c>
      <c r="CG2249" s="48" t="s">
        <v>0</v>
      </c>
      <c r="CH2249" s="39">
        <f t="shared" ref="CH2249" si="54180">SUMPRODUCT(CG2244:CG2248*CH2244:CH2248)</f>
        <v>0</v>
      </c>
    </row>
    <row r="2250" spans="1:86" ht="15.75" thickBot="1" x14ac:dyDescent="0.3">
      <c r="A2250" s="58" t="s">
        <v>121</v>
      </c>
      <c r="B2250" s="59">
        <f t="shared" ref="B2250" ca="1" si="54181">roleHours(G2244:CH2250, "OUT")</f>
        <v>0</v>
      </c>
      <c r="C2250" s="54" t="s">
        <v>137</v>
      </c>
      <c r="D2250" s="22">
        <f t="shared" ref="D2250" ca="1" si="54182">roleHours(G2244:CH2250, "PTO")</f>
        <v>0</v>
      </c>
      <c r="E2250" s="23">
        <f t="shared" ref="E2250" ca="1" si="54183">E2249-B2245</f>
        <v>23.200000000000003</v>
      </c>
      <c r="F2250" s="52"/>
      <c r="G2250" s="47" t="s">
        <v>39</v>
      </c>
      <c r="H2250" s="40">
        <f t="shared" si="53494"/>
        <v>0</v>
      </c>
      <c r="I2250" s="49" t="s">
        <v>135</v>
      </c>
      <c r="J2250" s="41">
        <f t="shared" ref="J2250" si="54184">J2249*G$4</f>
        <v>0</v>
      </c>
      <c r="K2250" s="47" t="s">
        <v>39</v>
      </c>
      <c r="L2250" s="40">
        <f t="shared" ref="L2250" si="54185">SUMPRODUCT(M2244:M2248*(L2244:L2248="PTO"))+SUMPRODUCT(M2244:M2248*(L2244:L2248="HOL"))</f>
        <v>0</v>
      </c>
      <c r="M2250" s="49" t="s">
        <v>135</v>
      </c>
      <c r="N2250" s="41">
        <f t="shared" ref="N2250" si="54186">N2249*K$4</f>
        <v>0</v>
      </c>
      <c r="O2250" s="47" t="s">
        <v>39</v>
      </c>
      <c r="P2250" s="40">
        <f t="shared" ref="P2250" si="54187">SUMPRODUCT(Q2244:Q2248*(P2244:P2248="PTO"))+SUMPRODUCT(Q2244:Q2248*(P2244:P2248="HOL"))</f>
        <v>0</v>
      </c>
      <c r="Q2250" s="49" t="s">
        <v>135</v>
      </c>
      <c r="R2250" s="41">
        <f t="shared" ref="R2250" si="54188">R2249*O$4</f>
        <v>0</v>
      </c>
      <c r="S2250" s="47" t="s">
        <v>39</v>
      </c>
      <c r="T2250" s="40">
        <f t="shared" ref="T2250" si="54189">SUMPRODUCT(U2244:U2248*(T2244:T2248="PTO"))+SUMPRODUCT(U2244:U2248*(T2244:T2248="HOL"))</f>
        <v>0</v>
      </c>
      <c r="U2250" s="49" t="s">
        <v>135</v>
      </c>
      <c r="V2250" s="41">
        <f t="shared" ref="V2250" si="54190">V2249*S$4</f>
        <v>0</v>
      </c>
      <c r="W2250" s="47" t="s">
        <v>39</v>
      </c>
      <c r="X2250" s="40">
        <f t="shared" ref="X2250" si="54191">SUMPRODUCT(Y2244:Y2248*(X2244:X2248="PTO"))+SUMPRODUCT(Y2244:Y2248*(X2244:X2248="HOL"))</f>
        <v>0</v>
      </c>
      <c r="Y2250" s="49" t="s">
        <v>135</v>
      </c>
      <c r="Z2250" s="41">
        <f t="shared" ref="Z2250" si="54192">Z2249*W$4</f>
        <v>0</v>
      </c>
      <c r="AA2250" s="47" t="s">
        <v>39</v>
      </c>
      <c r="AB2250" s="40">
        <f t="shared" ref="AB2250" si="54193">SUMPRODUCT(AC2244:AC2248*(AB2244:AB2248="PTO"))+SUMPRODUCT(AC2244:AC2248*(AB2244:AB2248="HOL"))</f>
        <v>0</v>
      </c>
      <c r="AC2250" s="49" t="s">
        <v>135</v>
      </c>
      <c r="AD2250" s="41">
        <f t="shared" ref="AD2250" si="54194">AD2249*AA$4</f>
        <v>8</v>
      </c>
      <c r="AE2250" s="47" t="s">
        <v>39</v>
      </c>
      <c r="AF2250" s="40">
        <f t="shared" ref="AF2250" si="54195">SUMPRODUCT(AG2244:AG2248*(AF2244:AF2248="PTO"))+SUMPRODUCT(AG2244:AG2248*(AF2244:AF2248="HOL"))</f>
        <v>0</v>
      </c>
      <c r="AG2250" s="49" t="s">
        <v>135</v>
      </c>
      <c r="AH2250" s="41">
        <f t="shared" ref="AH2250" si="54196">AH2249*AE$4</f>
        <v>0</v>
      </c>
      <c r="AI2250" s="47" t="s">
        <v>39</v>
      </c>
      <c r="AJ2250" s="40">
        <f t="shared" ref="AJ2250" si="54197">SUMPRODUCT(AK2244:AK2248*(AJ2244:AJ2248="PTO"))+SUMPRODUCT(AK2244:AK2248*(AJ2244:AJ2248="HOL"))</f>
        <v>0</v>
      </c>
      <c r="AK2250" s="49" t="s">
        <v>135</v>
      </c>
      <c r="AL2250" s="41">
        <f>AL2249*AI$4</f>
        <v>0</v>
      </c>
      <c r="AM2250" s="47" t="s">
        <v>39</v>
      </c>
      <c r="AN2250" s="40">
        <f t="shared" ref="AN2250" si="54198">SUMPRODUCT(AO2244:AO2248*(AN2244:AN2248="PTO"))+SUMPRODUCT(AO2244:AO2248*(AN2244:AN2248="HOL"))</f>
        <v>0</v>
      </c>
      <c r="AO2250" s="49" t="s">
        <v>135</v>
      </c>
      <c r="AP2250" s="41">
        <f t="shared" ref="AP2250" si="54199">AP2249*AM$4</f>
        <v>0</v>
      </c>
      <c r="AQ2250" s="47" t="s">
        <v>39</v>
      </c>
      <c r="AR2250" s="40">
        <f t="shared" ref="AR2250" si="54200">SUMPRODUCT(AS2244:AS2248*(AR2244:AR2248="PTO"))+SUMPRODUCT(AS2244:AS2248*(AR2244:AR2248="HOL"))</f>
        <v>0</v>
      </c>
      <c r="AS2250" s="49" t="s">
        <v>135</v>
      </c>
      <c r="AT2250" s="41">
        <f t="shared" ref="AT2250" si="54201">AT2249*AQ$4</f>
        <v>0</v>
      </c>
      <c r="AU2250" s="47" t="s">
        <v>39</v>
      </c>
      <c r="AV2250" s="40">
        <f t="shared" ref="AV2250" si="54202">SUMPRODUCT(AW2244:AW2248*(AV2244:AV2248="PTO"))+SUMPRODUCT(AW2244:AW2248*(AV2244:AV2248="HOL"))</f>
        <v>0</v>
      </c>
      <c r="AW2250" s="49" t="s">
        <v>135</v>
      </c>
      <c r="AX2250" s="41">
        <f>AX2249*AU$4</f>
        <v>0</v>
      </c>
      <c r="AY2250" s="47" t="s">
        <v>39</v>
      </c>
      <c r="AZ2250" s="40">
        <f t="shared" ref="AZ2250" si="54203">SUMPRODUCT(BA2244:BA2248*(AZ2244:AZ2248="PTO"))+SUMPRODUCT(BA2244:BA2248*(AZ2244:AZ2248="HOL"))</f>
        <v>0</v>
      </c>
      <c r="BA2250" s="49" t="s">
        <v>135</v>
      </c>
      <c r="BB2250" s="41">
        <f>BB2249*AY$4</f>
        <v>0</v>
      </c>
      <c r="BC2250" s="47" t="s">
        <v>39</v>
      </c>
      <c r="BD2250" s="40">
        <f t="shared" ref="BD2250" si="54204">SUMPRODUCT(BE2244:BE2248*(BD2244:BD2248="PTO"))+SUMPRODUCT(BE2244:BE2248*(BD2244:BD2248="HOL"))</f>
        <v>0</v>
      </c>
      <c r="BE2250" s="49" t="s">
        <v>135</v>
      </c>
      <c r="BF2250" s="41">
        <f>BF2249*BC$4</f>
        <v>0</v>
      </c>
      <c r="BG2250" s="47" t="s">
        <v>39</v>
      </c>
      <c r="BH2250" s="40">
        <f t="shared" ref="BH2250" si="54205">SUMPRODUCT(BI2244:BI2248*(BH2244:BH2248="PTO"))+SUMPRODUCT(BI2244:BI2248*(BH2244:BH2248="HOL"))</f>
        <v>0</v>
      </c>
      <c r="BI2250" s="49" t="s">
        <v>135</v>
      </c>
      <c r="BJ2250" s="41">
        <f>BJ2249*BG$4</f>
        <v>0</v>
      </c>
      <c r="BK2250" s="47" t="s">
        <v>39</v>
      </c>
      <c r="BL2250" s="40">
        <f t="shared" ref="BL2250" si="54206">SUMPRODUCT(BM2244:BM2248*(BL2244:BL2248="PTO"))+SUMPRODUCT(BM2244:BM2248*(BL2244:BL2248="HOL"))</f>
        <v>0</v>
      </c>
      <c r="BM2250" s="49" t="s">
        <v>135</v>
      </c>
      <c r="BN2250" s="41">
        <f>BN2249*BK$4</f>
        <v>0</v>
      </c>
      <c r="BO2250" s="47" t="s">
        <v>39</v>
      </c>
      <c r="BP2250" s="40">
        <f t="shared" ref="BP2250" si="54207">SUMPRODUCT(BQ2244:BQ2248*(BP2244:BP2248="PTO"))+SUMPRODUCT(BQ2244:BQ2248*(BP2244:BP2248="HOL"))</f>
        <v>0</v>
      </c>
      <c r="BQ2250" s="49" t="s">
        <v>135</v>
      </c>
      <c r="BR2250" s="41">
        <f t="shared" ref="BR2250" si="54208">BR2249*BO$4</f>
        <v>0</v>
      </c>
      <c r="BS2250" s="47" t="s">
        <v>39</v>
      </c>
      <c r="BT2250" s="40">
        <f t="shared" ref="BT2250" si="54209">SUMPRODUCT(BU2244:BU2248*(BT2244:BT2248="PTO"))+SUMPRODUCT(BU2244:BU2248*(BT2244:BT2248="HOL"))</f>
        <v>0</v>
      </c>
      <c r="BU2250" s="49" t="s">
        <v>135</v>
      </c>
      <c r="BV2250" s="41">
        <f t="shared" ref="BV2250" si="54210">BV2249*BS$4</f>
        <v>8</v>
      </c>
      <c r="BW2250" s="47" t="s">
        <v>39</v>
      </c>
      <c r="BX2250" s="40">
        <f t="shared" ref="BX2250" si="54211">SUMPRODUCT(BY2244:BY2248*(BX2244:BX2248="PTO"))+SUMPRODUCT(BY2244:BY2248*(BX2244:BX2248="HOL"))</f>
        <v>0</v>
      </c>
      <c r="BY2250" s="49" t="s">
        <v>135</v>
      </c>
      <c r="BZ2250" s="41">
        <f t="shared" ref="BZ2250" si="54212">BZ2249*BW$4</f>
        <v>0</v>
      </c>
      <c r="CA2250" s="47" t="s">
        <v>39</v>
      </c>
      <c r="CB2250" s="40">
        <f t="shared" ref="CB2250" si="54213">SUMPRODUCT(CC2244:CC2248*(CB2244:CB2248="PTO"))+SUMPRODUCT(CC2244:CC2248*(CB2244:CB2248="HOL"))</f>
        <v>0</v>
      </c>
      <c r="CC2250" s="49" t="s">
        <v>135</v>
      </c>
      <c r="CD2250" s="41">
        <f t="shared" ref="CD2250" si="54214">CD2249*CA$4</f>
        <v>0</v>
      </c>
      <c r="CE2250" s="47" t="s">
        <v>39</v>
      </c>
      <c r="CF2250" s="40">
        <f t="shared" ref="CF2250" si="54215">SUMPRODUCT(CG2244:CG2248*(CF2244:CF2248="PTO"))+SUMPRODUCT(CG2244:CG2248*(CF2244:CF2248="HOL"))</f>
        <v>0</v>
      </c>
      <c r="CG2250" s="49" t="s">
        <v>135</v>
      </c>
      <c r="CH2250" s="41">
        <f t="shared" ref="CH2250" si="54216">CH2249*CE$4</f>
        <v>0</v>
      </c>
    </row>
    <row r="2251" spans="1:86" x14ac:dyDescent="0.25">
      <c r="A2251" s="70" t="s">
        <v>133</v>
      </c>
      <c r="B2251" s="71">
        <f t="shared" ref="B2251" ca="1" si="54217">D2251-B2252</f>
        <v>5.3333333333333357</v>
      </c>
      <c r="C2251" s="72" t="s">
        <v>122</v>
      </c>
      <c r="D2251" s="71">
        <f>IFERROR(INDEX(Holidays[FTE], MATCH(Entry!E2251, Holidays[Date], 0)), 1)*8*INDEX(FTEguide[[1]:[12]], MATCH(Entry!E2252, FTEguide[Weekday], 0), IF(Entry!E2254&gt;0, Entry!E2254, MONTH(Entry!E2251)))</f>
        <v>21.333333333333336</v>
      </c>
      <c r="E2251" s="60">
        <f t="shared" si="53011"/>
        <v>44149</v>
      </c>
      <c r="F2251" s="50" t="s">
        <v>128</v>
      </c>
      <c r="G2251" s="34"/>
      <c r="H2251" s="35"/>
      <c r="I2251" s="42">
        <f t="shared" ref="I2251" si="54218">parseTime(G2251)-(H2256=INT(RIGHT($F2251, 1)))</f>
        <v>0</v>
      </c>
      <c r="J2251" s="43">
        <f t="shared" ref="J2251:J2255" si="54219">isClocked(H2251)</f>
        <v>0</v>
      </c>
      <c r="K2251" s="34"/>
      <c r="L2251" s="35"/>
      <c r="M2251" s="42">
        <f t="shared" ref="M2251" si="54220">parseTime(K2251)-(L2256=INT(RIGHT($F2251, 1)))</f>
        <v>0</v>
      </c>
      <c r="N2251" s="43">
        <f t="shared" ref="N2251:N2255" si="54221">isClocked(L2251)</f>
        <v>0</v>
      </c>
      <c r="O2251" s="34"/>
      <c r="P2251" s="35"/>
      <c r="Q2251" s="42">
        <f t="shared" ref="Q2251" si="54222">parseTime(O2251)-(P2256=INT(RIGHT($F2251, 1)))</f>
        <v>0</v>
      </c>
      <c r="R2251" s="43">
        <f t="shared" ref="R2251:R2255" si="54223">isClocked(P2251)</f>
        <v>0</v>
      </c>
      <c r="S2251" s="34"/>
      <c r="T2251" s="35"/>
      <c r="U2251" s="42">
        <f t="shared" ref="U2251" si="54224">parseTime(S2251)-(T2256=INT(RIGHT($F2251, 1)))</f>
        <v>0</v>
      </c>
      <c r="V2251" s="43">
        <f t="shared" ref="V2251:V2255" si="54225">isClocked(T2251)</f>
        <v>0</v>
      </c>
      <c r="W2251" s="34"/>
      <c r="X2251" s="35"/>
      <c r="Y2251" s="42">
        <f t="shared" ref="Y2251" si="54226">parseTime(W2251)-(X2256=INT(RIGHT($F2251, 1)))</f>
        <v>0</v>
      </c>
      <c r="Z2251" s="43">
        <f t="shared" ref="Z2251:Z2255" si="54227">isClocked(X2251)</f>
        <v>0</v>
      </c>
      <c r="AA2251" s="34"/>
      <c r="AB2251" s="35"/>
      <c r="AC2251" s="42">
        <f t="shared" ref="AC2251" si="54228">parseTime(AA2251)-(AB2256=INT(RIGHT($F2251, 1)))</f>
        <v>0</v>
      </c>
      <c r="AD2251" s="43">
        <f t="shared" ref="AD2251:AD2255" si="54229">isClocked(AB2251)</f>
        <v>0</v>
      </c>
      <c r="AE2251" s="34"/>
      <c r="AF2251" s="35"/>
      <c r="AG2251" s="42">
        <f t="shared" ref="AG2251" si="54230">parseTime(AE2251)-(AF2256=INT(RIGHT($F2251, 1)))</f>
        <v>0</v>
      </c>
      <c r="AH2251" s="43">
        <f t="shared" ref="AH2251:AH2255" si="54231">isClocked(AF2251)</f>
        <v>0</v>
      </c>
      <c r="AI2251" s="34"/>
      <c r="AJ2251" s="35"/>
      <c r="AK2251" s="42">
        <f>parseTime(AI2251)-(AJ2256=INT(RIGHT($F2251, 1)))</f>
        <v>0</v>
      </c>
      <c r="AL2251" s="43">
        <f t="shared" ref="AL2251:AL2255" si="54232">isClocked(AJ2251)</f>
        <v>0</v>
      </c>
      <c r="AM2251" s="34"/>
      <c r="AN2251" s="35"/>
      <c r="AO2251" s="42">
        <f t="shared" ref="AO2251" si="54233">parseTime(AM2251)-(AN2256=INT(RIGHT($F2251, 1)))</f>
        <v>0</v>
      </c>
      <c r="AP2251" s="43">
        <f t="shared" ref="AP2251:AP2255" si="54234">isClocked(AN2251)</f>
        <v>0</v>
      </c>
      <c r="AQ2251" s="34"/>
      <c r="AR2251" s="35"/>
      <c r="AS2251" s="42">
        <f t="shared" ref="AS2251" si="54235">parseTime(AQ2251)-(AR2256=INT(RIGHT($F2251, 1)))</f>
        <v>0</v>
      </c>
      <c r="AT2251" s="43">
        <f t="shared" ref="AT2251:AT2255" si="54236">isClocked(AR2251)</f>
        <v>0</v>
      </c>
      <c r="AU2251" s="34"/>
      <c r="AV2251" s="35"/>
      <c r="AW2251" s="42">
        <f>parseTime(AU2251)-(AV2256=INT(RIGHT($F2251, 1)))</f>
        <v>0</v>
      </c>
      <c r="AX2251" s="43">
        <f t="shared" ref="AX2251:AX2255" si="54237">isClocked(AV2251)</f>
        <v>0</v>
      </c>
      <c r="AY2251" s="34"/>
      <c r="AZ2251" s="35"/>
      <c r="BA2251" s="42">
        <f>parseTime(AY2251)-(AZ2256=INT(RIGHT($F2251, 1)))</f>
        <v>0</v>
      </c>
      <c r="BB2251" s="43">
        <f t="shared" ref="BB2251:BB2255" si="54238">isClocked(AZ2251)</f>
        <v>0</v>
      </c>
      <c r="BC2251" s="34"/>
      <c r="BD2251" s="35"/>
      <c r="BE2251" s="42">
        <f>parseTime(BC2251)-(BD2256=INT(RIGHT($F2251, 1)))</f>
        <v>0</v>
      </c>
      <c r="BF2251" s="43">
        <f t="shared" ref="BF2251:BF2255" si="54239">isClocked(BD2251)</f>
        <v>0</v>
      </c>
      <c r="BG2251" s="34"/>
      <c r="BH2251" s="35"/>
      <c r="BI2251" s="42">
        <f>parseTime(BG2251)-(BH2256=INT(RIGHT($F2251, 1)))</f>
        <v>0</v>
      </c>
      <c r="BJ2251" s="43">
        <f t="shared" ref="BJ2251:BJ2255" si="54240">isClocked(BH2251)</f>
        <v>0</v>
      </c>
      <c r="BK2251" s="34"/>
      <c r="BL2251" s="35"/>
      <c r="BM2251" s="42">
        <f>parseTime(BK2251)-(BL2256=INT(RIGHT($F2251, 1)))</f>
        <v>0</v>
      </c>
      <c r="BN2251" s="43">
        <f t="shared" ref="BN2251:BN2255" si="54241">isClocked(BL2251)</f>
        <v>0</v>
      </c>
      <c r="BO2251" s="34" t="s">
        <v>136</v>
      </c>
      <c r="BP2251" s="35" t="s">
        <v>23</v>
      </c>
      <c r="BQ2251" s="42">
        <f t="shared" ref="BQ2251" si="54242">parseTime(BO2251)-(BP2256=INT(RIGHT($F2251, 1)))</f>
        <v>8</v>
      </c>
      <c r="BR2251" s="43">
        <f t="shared" ref="BR2251:BR2255" si="54243">isClocked(BP2251)</f>
        <v>1</v>
      </c>
      <c r="BS2251" s="34" t="s">
        <v>136</v>
      </c>
      <c r="BT2251" s="35" t="s">
        <v>23</v>
      </c>
      <c r="BU2251" s="42">
        <f t="shared" ref="BU2251" si="54244">parseTime(BS2251)-(BT2256=INT(RIGHT($F2251, 1)))</f>
        <v>8</v>
      </c>
      <c r="BV2251" s="43">
        <f t="shared" ref="BV2251:BV2255" si="54245">isClocked(BT2251)</f>
        <v>1</v>
      </c>
      <c r="BW2251" s="34"/>
      <c r="BX2251" s="35"/>
      <c r="BY2251" s="42">
        <f t="shared" ref="BY2251" si="54246">parseTime(BW2251)-(BX2256=INT(RIGHT($F2251, 1)))</f>
        <v>0</v>
      </c>
      <c r="BZ2251" s="43">
        <f t="shared" ref="BZ2251:BZ2255" si="54247">isClocked(BX2251)</f>
        <v>0</v>
      </c>
      <c r="CA2251" s="34"/>
      <c r="CB2251" s="35"/>
      <c r="CC2251" s="42">
        <f t="shared" ref="CC2251" si="54248">parseTime(CA2251)-(CB2256=INT(RIGHT($F2251, 1)))</f>
        <v>0</v>
      </c>
      <c r="CD2251" s="43">
        <f t="shared" ref="CD2251:CD2255" si="54249">isClocked(CB2251)</f>
        <v>0</v>
      </c>
      <c r="CE2251" s="34"/>
      <c r="CF2251" s="35"/>
      <c r="CG2251" s="42">
        <f t="shared" ref="CG2251" si="54250">parseTime(CE2251)-(CF2256=INT(RIGHT($F2251, 1)))</f>
        <v>0</v>
      </c>
      <c r="CH2251" s="43">
        <f t="shared" ref="CH2251:CH2255" si="54251">isClocked(CF2251)</f>
        <v>0</v>
      </c>
    </row>
    <row r="2252" spans="1:86" x14ac:dyDescent="0.25">
      <c r="A2252" s="56" t="s">
        <v>0</v>
      </c>
      <c r="B2252" s="57">
        <f t="shared" ref="B2252:B2315" ca="1" si="54252">SUM(B2253:B2256)</f>
        <v>16</v>
      </c>
      <c r="C2252" s="14" t="s">
        <v>252</v>
      </c>
      <c r="D2252" s="14">
        <f t="shared" si="53735"/>
        <v>53.7</v>
      </c>
      <c r="E2252" s="55" t="str">
        <f t="shared" ref="E2252:E2315" si="54253">TEXT(E2251, "dddd")</f>
        <v>Saturday</v>
      </c>
      <c r="F2252" s="51" t="s">
        <v>129</v>
      </c>
      <c r="G2252" s="36"/>
      <c r="H2252" s="37"/>
      <c r="I2252" s="44">
        <f t="shared" ref="I2252" si="54254">parseTime(G2252)-(H2256=INT(RIGHT($F2252, 1)))</f>
        <v>0</v>
      </c>
      <c r="J2252" s="45">
        <f t="shared" si="54219"/>
        <v>0</v>
      </c>
      <c r="K2252" s="36"/>
      <c r="L2252" s="37"/>
      <c r="M2252" s="44">
        <f t="shared" ref="M2252" si="54255">parseTime(K2252)-(L2256=INT(RIGHT($F2252, 1)))</f>
        <v>0</v>
      </c>
      <c r="N2252" s="45">
        <f t="shared" si="54221"/>
        <v>0</v>
      </c>
      <c r="O2252" s="36"/>
      <c r="P2252" s="37"/>
      <c r="Q2252" s="44">
        <f t="shared" ref="Q2252" si="54256">parseTime(O2252)-(P2256=INT(RIGHT($F2252, 1)))</f>
        <v>0</v>
      </c>
      <c r="R2252" s="45">
        <f t="shared" si="54223"/>
        <v>0</v>
      </c>
      <c r="S2252" s="36"/>
      <c r="T2252" s="37"/>
      <c r="U2252" s="44">
        <f t="shared" ref="U2252" si="54257">parseTime(S2252)-(T2256=INT(RIGHT($F2252, 1)))</f>
        <v>0</v>
      </c>
      <c r="V2252" s="45">
        <f t="shared" si="54225"/>
        <v>0</v>
      </c>
      <c r="W2252" s="36"/>
      <c r="X2252" s="37"/>
      <c r="Y2252" s="44">
        <f t="shared" ref="Y2252" si="54258">parseTime(W2252)-(X2256=INT(RIGHT($F2252, 1)))</f>
        <v>0</v>
      </c>
      <c r="Z2252" s="45">
        <f t="shared" si="54227"/>
        <v>0</v>
      </c>
      <c r="AA2252" s="36"/>
      <c r="AB2252" s="37"/>
      <c r="AC2252" s="44">
        <f t="shared" ref="AC2252" si="54259">parseTime(AA2252)-(AB2256=INT(RIGHT($F2252, 1)))</f>
        <v>0</v>
      </c>
      <c r="AD2252" s="45">
        <f t="shared" si="54229"/>
        <v>0</v>
      </c>
      <c r="AE2252" s="36"/>
      <c r="AF2252" s="37"/>
      <c r="AG2252" s="44">
        <f t="shared" ref="AG2252" si="54260">parseTime(AE2252)-(AF2256=INT(RIGHT($F2252, 1)))</f>
        <v>0</v>
      </c>
      <c r="AH2252" s="45">
        <f t="shared" si="54231"/>
        <v>0</v>
      </c>
      <c r="AI2252" s="36"/>
      <c r="AJ2252" s="37"/>
      <c r="AK2252" s="44">
        <f>parseTime(AI2252)-(AJ2256=INT(RIGHT($F2252, 1)))</f>
        <v>0</v>
      </c>
      <c r="AL2252" s="45">
        <f t="shared" si="54232"/>
        <v>0</v>
      </c>
      <c r="AM2252" s="36"/>
      <c r="AN2252" s="37"/>
      <c r="AO2252" s="44">
        <f t="shared" ref="AO2252" si="54261">parseTime(AM2252)-(AN2256=INT(RIGHT($F2252, 1)))</f>
        <v>0</v>
      </c>
      <c r="AP2252" s="45">
        <f t="shared" si="54234"/>
        <v>0</v>
      </c>
      <c r="AQ2252" s="36"/>
      <c r="AR2252" s="37"/>
      <c r="AS2252" s="44">
        <f t="shared" ref="AS2252" si="54262">parseTime(AQ2252)-(AR2256=INT(RIGHT($F2252, 1)))</f>
        <v>0</v>
      </c>
      <c r="AT2252" s="45">
        <f t="shared" si="54236"/>
        <v>0</v>
      </c>
      <c r="AU2252" s="36"/>
      <c r="AV2252" s="37"/>
      <c r="AW2252" s="44">
        <f>parseTime(AU2252)-(AV2256=INT(RIGHT($F2252, 1)))</f>
        <v>0</v>
      </c>
      <c r="AX2252" s="45">
        <f t="shared" si="54237"/>
        <v>0</v>
      </c>
      <c r="AY2252" s="36"/>
      <c r="AZ2252" s="37"/>
      <c r="BA2252" s="44">
        <f>parseTime(AY2252)-(AZ2256=INT(RIGHT($F2252, 1)))</f>
        <v>0</v>
      </c>
      <c r="BB2252" s="45">
        <f t="shared" si="54238"/>
        <v>0</v>
      </c>
      <c r="BC2252" s="36"/>
      <c r="BD2252" s="37"/>
      <c r="BE2252" s="44">
        <f>parseTime(BC2252)-(BD2256=INT(RIGHT($F2252, 1)))</f>
        <v>0</v>
      </c>
      <c r="BF2252" s="45">
        <f t="shared" si="54239"/>
        <v>0</v>
      </c>
      <c r="BG2252" s="36"/>
      <c r="BH2252" s="37"/>
      <c r="BI2252" s="44">
        <f>parseTime(BG2252)-(BH2256=INT(RIGHT($F2252, 1)))</f>
        <v>0</v>
      </c>
      <c r="BJ2252" s="45">
        <f t="shared" si="54240"/>
        <v>0</v>
      </c>
      <c r="BK2252" s="36"/>
      <c r="BL2252" s="37"/>
      <c r="BM2252" s="44">
        <f>parseTime(BK2252)-(BL2256=INT(RIGHT($F2252, 1)))</f>
        <v>0</v>
      </c>
      <c r="BN2252" s="45">
        <f t="shared" si="54241"/>
        <v>0</v>
      </c>
      <c r="BO2252" s="36"/>
      <c r="BP2252" s="37"/>
      <c r="BQ2252" s="44">
        <f t="shared" ref="BQ2252" si="54263">parseTime(BO2252)-(BP2256=INT(RIGHT($F2252, 1)))</f>
        <v>0</v>
      </c>
      <c r="BR2252" s="45">
        <f t="shared" si="54243"/>
        <v>0</v>
      </c>
      <c r="BS2252" s="36"/>
      <c r="BT2252" s="37"/>
      <c r="BU2252" s="44">
        <f t="shared" ref="BU2252" si="54264">parseTime(BS2252)-(BT2256=INT(RIGHT($F2252, 1)))</f>
        <v>0</v>
      </c>
      <c r="BV2252" s="45">
        <f t="shared" si="54245"/>
        <v>0</v>
      </c>
      <c r="BW2252" s="36"/>
      <c r="BX2252" s="37"/>
      <c r="BY2252" s="44">
        <f t="shared" ref="BY2252" si="54265">parseTime(BW2252)-(BX2256=INT(RIGHT($F2252, 1)))</f>
        <v>0</v>
      </c>
      <c r="BZ2252" s="45">
        <f t="shared" si="54247"/>
        <v>0</v>
      </c>
      <c r="CA2252" s="36"/>
      <c r="CB2252" s="37"/>
      <c r="CC2252" s="44">
        <f t="shared" ref="CC2252" si="54266">parseTime(CA2252)-(CB2256=INT(RIGHT($F2252, 1)))</f>
        <v>0</v>
      </c>
      <c r="CD2252" s="45">
        <f t="shared" si="54249"/>
        <v>0</v>
      </c>
      <c r="CE2252" s="36"/>
      <c r="CF2252" s="37"/>
      <c r="CG2252" s="44">
        <f t="shared" ref="CG2252" si="54267">parseTime(CE2252)-(CF2256=INT(RIGHT($F2252, 1)))</f>
        <v>0</v>
      </c>
      <c r="CH2252" s="45">
        <f t="shared" si="54251"/>
        <v>0</v>
      </c>
    </row>
    <row r="2253" spans="1:86" x14ac:dyDescent="0.25">
      <c r="A2253" s="56" t="s">
        <v>117</v>
      </c>
      <c r="B2253" s="57">
        <f t="shared" ref="B2253" ca="1" si="54268">roleHours(G2251:CH2257, "MFD")</f>
        <v>16</v>
      </c>
      <c r="C2253" s="14">
        <f t="shared" ref="C2253:C2256" ca="1" si="54269">B2253/8</f>
        <v>2</v>
      </c>
      <c r="D2253" s="14">
        <f t="shared" ref="D2253" ca="1" si="54270">B2252-D2252</f>
        <v>-37.700000000000003</v>
      </c>
      <c r="E2253" s="20" t="s">
        <v>127</v>
      </c>
      <c r="F2253" s="51" t="s">
        <v>130</v>
      </c>
      <c r="G2253" s="36"/>
      <c r="H2253" s="37"/>
      <c r="I2253" s="44">
        <f t="shared" ref="I2253" si="54271">parseTime(G2253)-(H2256=INT(RIGHT($F2253, 1)))</f>
        <v>0</v>
      </c>
      <c r="J2253" s="45">
        <f t="shared" si="54219"/>
        <v>0</v>
      </c>
      <c r="K2253" s="36"/>
      <c r="L2253" s="37"/>
      <c r="M2253" s="44">
        <f t="shared" ref="M2253" si="54272">parseTime(K2253)-(L2256=INT(RIGHT($F2253, 1)))</f>
        <v>0</v>
      </c>
      <c r="N2253" s="45">
        <f t="shared" si="54221"/>
        <v>0</v>
      </c>
      <c r="O2253" s="36"/>
      <c r="P2253" s="37"/>
      <c r="Q2253" s="44">
        <f t="shared" ref="Q2253" si="54273">parseTime(O2253)-(P2256=INT(RIGHT($F2253, 1)))</f>
        <v>0</v>
      </c>
      <c r="R2253" s="45">
        <f t="shared" si="54223"/>
        <v>0</v>
      </c>
      <c r="S2253" s="36"/>
      <c r="T2253" s="37"/>
      <c r="U2253" s="44">
        <f t="shared" ref="U2253" si="54274">parseTime(S2253)-(T2256=INT(RIGHT($F2253, 1)))</f>
        <v>0</v>
      </c>
      <c r="V2253" s="45">
        <f t="shared" si="54225"/>
        <v>0</v>
      </c>
      <c r="W2253" s="36"/>
      <c r="X2253" s="37"/>
      <c r="Y2253" s="44">
        <f t="shared" ref="Y2253" si="54275">parseTime(W2253)-(X2256=INT(RIGHT($F2253, 1)))</f>
        <v>0</v>
      </c>
      <c r="Z2253" s="45">
        <f t="shared" si="54227"/>
        <v>0</v>
      </c>
      <c r="AA2253" s="36"/>
      <c r="AB2253" s="37"/>
      <c r="AC2253" s="44">
        <f t="shared" ref="AC2253" si="54276">parseTime(AA2253)-(AB2256=INT(RIGHT($F2253, 1)))</f>
        <v>0</v>
      </c>
      <c r="AD2253" s="45">
        <f t="shared" si="54229"/>
        <v>0</v>
      </c>
      <c r="AE2253" s="36"/>
      <c r="AF2253" s="37"/>
      <c r="AG2253" s="44">
        <f t="shared" ref="AG2253" si="54277">parseTime(AE2253)-(AF2256=INT(RIGHT($F2253, 1)))</f>
        <v>0</v>
      </c>
      <c r="AH2253" s="45">
        <f t="shared" si="54231"/>
        <v>0</v>
      </c>
      <c r="AI2253" s="36"/>
      <c r="AJ2253" s="37"/>
      <c r="AK2253" s="44">
        <f>parseTime(AI2253)-(AJ2256=INT(RIGHT($F2253, 1)))</f>
        <v>0</v>
      </c>
      <c r="AL2253" s="45">
        <f t="shared" si="54232"/>
        <v>0</v>
      </c>
      <c r="AM2253" s="36"/>
      <c r="AN2253" s="37"/>
      <c r="AO2253" s="44">
        <f t="shared" ref="AO2253" si="54278">parseTime(AM2253)-(AN2256=INT(RIGHT($F2253, 1)))</f>
        <v>0</v>
      </c>
      <c r="AP2253" s="45">
        <f t="shared" si="54234"/>
        <v>0</v>
      </c>
      <c r="AQ2253" s="36"/>
      <c r="AR2253" s="37"/>
      <c r="AS2253" s="44">
        <f t="shared" ref="AS2253" si="54279">parseTime(AQ2253)-(AR2256=INT(RIGHT($F2253, 1)))</f>
        <v>0</v>
      </c>
      <c r="AT2253" s="45">
        <f t="shared" si="54236"/>
        <v>0</v>
      </c>
      <c r="AU2253" s="36"/>
      <c r="AV2253" s="37"/>
      <c r="AW2253" s="44">
        <f>parseTime(AU2253)-(AV2256=INT(RIGHT($F2253, 1)))</f>
        <v>0</v>
      </c>
      <c r="AX2253" s="45">
        <f t="shared" si="54237"/>
        <v>0</v>
      </c>
      <c r="AY2253" s="36"/>
      <c r="AZ2253" s="37"/>
      <c r="BA2253" s="44">
        <f>parseTime(AY2253)-(AZ2256=INT(RIGHT($F2253, 1)))</f>
        <v>0</v>
      </c>
      <c r="BB2253" s="45">
        <f t="shared" si="54238"/>
        <v>0</v>
      </c>
      <c r="BC2253" s="36"/>
      <c r="BD2253" s="37"/>
      <c r="BE2253" s="44">
        <f>parseTime(BC2253)-(BD2256=INT(RIGHT($F2253, 1)))</f>
        <v>0</v>
      </c>
      <c r="BF2253" s="45">
        <f t="shared" si="54239"/>
        <v>0</v>
      </c>
      <c r="BG2253" s="36"/>
      <c r="BH2253" s="37"/>
      <c r="BI2253" s="44">
        <f>parseTime(BG2253)-(BH2256=INT(RIGHT($F2253, 1)))</f>
        <v>0</v>
      </c>
      <c r="BJ2253" s="45">
        <f t="shared" si="54240"/>
        <v>0</v>
      </c>
      <c r="BK2253" s="36"/>
      <c r="BL2253" s="37"/>
      <c r="BM2253" s="44">
        <f>parseTime(BK2253)-(BL2256=INT(RIGHT($F2253, 1)))</f>
        <v>0</v>
      </c>
      <c r="BN2253" s="45">
        <f t="shared" si="54241"/>
        <v>0</v>
      </c>
      <c r="BO2253" s="36"/>
      <c r="BP2253" s="37"/>
      <c r="BQ2253" s="44">
        <f t="shared" ref="BQ2253" si="54280">parseTime(BO2253)-(BP2256=INT(RIGHT($F2253, 1)))</f>
        <v>0</v>
      </c>
      <c r="BR2253" s="45">
        <f t="shared" si="54243"/>
        <v>0</v>
      </c>
      <c r="BS2253" s="36"/>
      <c r="BT2253" s="37"/>
      <c r="BU2253" s="44">
        <f t="shared" ref="BU2253" si="54281">parseTime(BS2253)-(BT2256=INT(RIGHT($F2253, 1)))</f>
        <v>0</v>
      </c>
      <c r="BV2253" s="45">
        <f t="shared" si="54245"/>
        <v>0</v>
      </c>
      <c r="BW2253" s="36"/>
      <c r="BX2253" s="37"/>
      <c r="BY2253" s="44">
        <f t="shared" ref="BY2253" si="54282">parseTime(BW2253)-(BX2256=INT(RIGHT($F2253, 1)))</f>
        <v>0</v>
      </c>
      <c r="BZ2253" s="45">
        <f t="shared" si="54247"/>
        <v>0</v>
      </c>
      <c r="CA2253" s="36"/>
      <c r="CB2253" s="37"/>
      <c r="CC2253" s="44">
        <f t="shared" ref="CC2253" si="54283">parseTime(CA2253)-(CB2256=INT(RIGHT($F2253, 1)))</f>
        <v>0</v>
      </c>
      <c r="CD2253" s="45">
        <f t="shared" si="54249"/>
        <v>0</v>
      </c>
      <c r="CE2253" s="36"/>
      <c r="CF2253" s="37"/>
      <c r="CG2253" s="44">
        <f t="shared" ref="CG2253" si="54284">parseTime(CE2253)-(CF2256=INT(RIGHT($F2253, 1)))</f>
        <v>0</v>
      </c>
      <c r="CH2253" s="45">
        <f t="shared" si="54251"/>
        <v>0</v>
      </c>
    </row>
    <row r="2254" spans="1:86" x14ac:dyDescent="0.25">
      <c r="A2254" s="56"/>
      <c r="B2254" s="57"/>
      <c r="C2254" s="14">
        <f t="shared" si="54269"/>
        <v>0</v>
      </c>
      <c r="D2254" s="14" t="s">
        <v>259</v>
      </c>
      <c r="E2254" s="20">
        <v>4.25</v>
      </c>
      <c r="F2254" s="51" t="s">
        <v>131</v>
      </c>
      <c r="G2254" s="36"/>
      <c r="H2254" s="37"/>
      <c r="I2254" s="44">
        <f t="shared" ref="I2254" si="54285">parseTime(G2254)-(H2256=INT(RIGHT($F2254, 1)))</f>
        <v>0</v>
      </c>
      <c r="J2254" s="45">
        <f t="shared" si="54219"/>
        <v>0</v>
      </c>
      <c r="K2254" s="36"/>
      <c r="L2254" s="37"/>
      <c r="M2254" s="44">
        <f t="shared" ref="M2254" si="54286">parseTime(K2254)-(L2256=INT(RIGHT($F2254, 1)))</f>
        <v>0</v>
      </c>
      <c r="N2254" s="45">
        <f t="shared" si="54221"/>
        <v>0</v>
      </c>
      <c r="O2254" s="36"/>
      <c r="P2254" s="37"/>
      <c r="Q2254" s="44">
        <f t="shared" ref="Q2254" si="54287">parseTime(O2254)-(P2256=INT(RIGHT($F2254, 1)))</f>
        <v>0</v>
      </c>
      <c r="R2254" s="45">
        <f t="shared" si="54223"/>
        <v>0</v>
      </c>
      <c r="S2254" s="36"/>
      <c r="T2254" s="37"/>
      <c r="U2254" s="44">
        <f t="shared" ref="U2254" si="54288">parseTime(S2254)-(T2256=INT(RIGHT($F2254, 1)))</f>
        <v>0</v>
      </c>
      <c r="V2254" s="45">
        <f t="shared" si="54225"/>
        <v>0</v>
      </c>
      <c r="W2254" s="36"/>
      <c r="X2254" s="37"/>
      <c r="Y2254" s="44">
        <f t="shared" ref="Y2254" si="54289">parseTime(W2254)-(X2256=INT(RIGHT($F2254, 1)))</f>
        <v>0</v>
      </c>
      <c r="Z2254" s="45">
        <f t="shared" si="54227"/>
        <v>0</v>
      </c>
      <c r="AA2254" s="36"/>
      <c r="AB2254" s="37"/>
      <c r="AC2254" s="44">
        <f t="shared" ref="AC2254" si="54290">parseTime(AA2254)-(AB2256=INT(RIGHT($F2254, 1)))</f>
        <v>0</v>
      </c>
      <c r="AD2254" s="45">
        <f t="shared" si="54229"/>
        <v>0</v>
      </c>
      <c r="AE2254" s="36"/>
      <c r="AF2254" s="37"/>
      <c r="AG2254" s="44">
        <f t="shared" ref="AG2254" si="54291">parseTime(AE2254)-(AF2256=INT(RIGHT($F2254, 1)))</f>
        <v>0</v>
      </c>
      <c r="AH2254" s="45">
        <f t="shared" si="54231"/>
        <v>0</v>
      </c>
      <c r="AI2254" s="36"/>
      <c r="AJ2254" s="37"/>
      <c r="AK2254" s="44">
        <f>parseTime(AI2254)-(AJ2256=INT(RIGHT($F2254, 1)))</f>
        <v>0</v>
      </c>
      <c r="AL2254" s="45">
        <f t="shared" si="54232"/>
        <v>0</v>
      </c>
      <c r="AM2254" s="36"/>
      <c r="AN2254" s="37"/>
      <c r="AO2254" s="44">
        <f t="shared" ref="AO2254" si="54292">parseTime(AM2254)-(AN2256=INT(RIGHT($F2254, 1)))</f>
        <v>0</v>
      </c>
      <c r="AP2254" s="45">
        <f t="shared" si="54234"/>
        <v>0</v>
      </c>
      <c r="AQ2254" s="36"/>
      <c r="AR2254" s="37"/>
      <c r="AS2254" s="44">
        <f t="shared" ref="AS2254" si="54293">parseTime(AQ2254)-(AR2256=INT(RIGHT($F2254, 1)))</f>
        <v>0</v>
      </c>
      <c r="AT2254" s="45">
        <f t="shared" si="54236"/>
        <v>0</v>
      </c>
      <c r="AU2254" s="36"/>
      <c r="AV2254" s="37"/>
      <c r="AW2254" s="44">
        <f>parseTime(AU2254)-(AV2256=INT(RIGHT($F2254, 1)))</f>
        <v>0</v>
      </c>
      <c r="AX2254" s="45">
        <f t="shared" si="54237"/>
        <v>0</v>
      </c>
      <c r="AY2254" s="36"/>
      <c r="AZ2254" s="37"/>
      <c r="BA2254" s="44">
        <f>parseTime(AY2254)-(AZ2256=INT(RIGHT($F2254, 1)))</f>
        <v>0</v>
      </c>
      <c r="BB2254" s="45">
        <f t="shared" si="54238"/>
        <v>0</v>
      </c>
      <c r="BC2254" s="36"/>
      <c r="BD2254" s="37"/>
      <c r="BE2254" s="44">
        <f>parseTime(BC2254)-(BD2256=INT(RIGHT($F2254, 1)))</f>
        <v>0</v>
      </c>
      <c r="BF2254" s="45">
        <f t="shared" si="54239"/>
        <v>0</v>
      </c>
      <c r="BG2254" s="36"/>
      <c r="BH2254" s="37"/>
      <c r="BI2254" s="44">
        <f>parseTime(BG2254)-(BH2256=INT(RIGHT($F2254, 1)))</f>
        <v>0</v>
      </c>
      <c r="BJ2254" s="45">
        <f t="shared" si="54240"/>
        <v>0</v>
      </c>
      <c r="BK2254" s="36"/>
      <c r="BL2254" s="37"/>
      <c r="BM2254" s="44">
        <f>parseTime(BK2254)-(BL2256=INT(RIGHT($F2254, 1)))</f>
        <v>0</v>
      </c>
      <c r="BN2254" s="45">
        <f t="shared" si="54241"/>
        <v>0</v>
      </c>
      <c r="BO2254" s="36"/>
      <c r="BP2254" s="37"/>
      <c r="BQ2254" s="44">
        <f t="shared" ref="BQ2254" si="54294">parseTime(BO2254)-(BP2256=INT(RIGHT($F2254, 1)))</f>
        <v>0</v>
      </c>
      <c r="BR2254" s="45">
        <f t="shared" si="54243"/>
        <v>0</v>
      </c>
      <c r="BS2254" s="36"/>
      <c r="BT2254" s="37"/>
      <c r="BU2254" s="44">
        <f t="shared" ref="BU2254" si="54295">parseTime(BS2254)-(BT2256=INT(RIGHT($F2254, 1)))</f>
        <v>0</v>
      </c>
      <c r="BV2254" s="45">
        <f t="shared" si="54245"/>
        <v>0</v>
      </c>
      <c r="BW2254" s="36"/>
      <c r="BX2254" s="37"/>
      <c r="BY2254" s="44">
        <f t="shared" ref="BY2254" si="54296">parseTime(BW2254)-(BX2256=INT(RIGHT($F2254, 1)))</f>
        <v>0</v>
      </c>
      <c r="BZ2254" s="45">
        <f t="shared" si="54247"/>
        <v>0</v>
      </c>
      <c r="CA2254" s="36"/>
      <c r="CB2254" s="37"/>
      <c r="CC2254" s="44">
        <f t="shared" ref="CC2254" si="54297">parseTime(CA2254)-(CB2256=INT(RIGHT($F2254, 1)))</f>
        <v>0</v>
      </c>
      <c r="CD2254" s="45">
        <f t="shared" si="54249"/>
        <v>0</v>
      </c>
      <c r="CE2254" s="36"/>
      <c r="CF2254" s="37"/>
      <c r="CG2254" s="44">
        <f t="shared" ref="CG2254" si="54298">parseTime(CE2254)-(CF2256=INT(RIGHT($F2254, 1)))</f>
        <v>0</v>
      </c>
      <c r="CH2254" s="45">
        <f t="shared" si="54251"/>
        <v>0</v>
      </c>
    </row>
    <row r="2255" spans="1:86" x14ac:dyDescent="0.25">
      <c r="A2255" s="56" t="s">
        <v>119</v>
      </c>
      <c r="B2255" s="57">
        <f t="shared" ref="B2255" ca="1" si="54299">roleHours(G2251:CH2257, "MCC")</f>
        <v>0</v>
      </c>
      <c r="C2255" s="14">
        <f t="shared" ca="1" si="54269"/>
        <v>0</v>
      </c>
      <c r="D2255" s="14" t="s">
        <v>260</v>
      </c>
      <c r="E2255" s="20">
        <v>4.6500000000000004</v>
      </c>
      <c r="F2255" s="51" t="s">
        <v>132</v>
      </c>
      <c r="G2255" s="36"/>
      <c r="H2255" s="37"/>
      <c r="I2255" s="44">
        <f t="shared" ref="I2255" si="54300">parseTime(G2255)-(H2256=INT(RIGHT($F2255, 1)))</f>
        <v>0</v>
      </c>
      <c r="J2255" s="45">
        <f t="shared" si="54219"/>
        <v>0</v>
      </c>
      <c r="K2255" s="36"/>
      <c r="L2255" s="37"/>
      <c r="M2255" s="44">
        <f t="shared" ref="M2255" si="54301">parseTime(K2255)-(L2256=INT(RIGHT($F2255, 1)))</f>
        <v>0</v>
      </c>
      <c r="N2255" s="45">
        <f t="shared" si="54221"/>
        <v>0</v>
      </c>
      <c r="O2255" s="36"/>
      <c r="P2255" s="37"/>
      <c r="Q2255" s="44">
        <f t="shared" ref="Q2255" si="54302">parseTime(O2255)-(P2256=INT(RIGHT($F2255, 1)))</f>
        <v>0</v>
      </c>
      <c r="R2255" s="45">
        <f t="shared" si="54223"/>
        <v>0</v>
      </c>
      <c r="S2255" s="36"/>
      <c r="T2255" s="37"/>
      <c r="U2255" s="44">
        <f t="shared" ref="U2255" si="54303">parseTime(S2255)-(T2256=INT(RIGHT($F2255, 1)))</f>
        <v>0</v>
      </c>
      <c r="V2255" s="45">
        <f t="shared" si="54225"/>
        <v>0</v>
      </c>
      <c r="W2255" s="36"/>
      <c r="X2255" s="37"/>
      <c r="Y2255" s="44">
        <f t="shared" ref="Y2255" si="54304">parseTime(W2255)-(X2256=INT(RIGHT($F2255, 1)))</f>
        <v>0</v>
      </c>
      <c r="Z2255" s="45">
        <f t="shared" si="54227"/>
        <v>0</v>
      </c>
      <c r="AA2255" s="36"/>
      <c r="AB2255" s="37"/>
      <c r="AC2255" s="44">
        <f t="shared" ref="AC2255" si="54305">parseTime(AA2255)-(AB2256=INT(RIGHT($F2255, 1)))</f>
        <v>0</v>
      </c>
      <c r="AD2255" s="45">
        <f t="shared" si="54229"/>
        <v>0</v>
      </c>
      <c r="AE2255" s="36"/>
      <c r="AF2255" s="37"/>
      <c r="AG2255" s="44">
        <f t="shared" ref="AG2255" si="54306">parseTime(AE2255)-(AF2256=INT(RIGHT($F2255, 1)))</f>
        <v>0</v>
      </c>
      <c r="AH2255" s="45">
        <f t="shared" si="54231"/>
        <v>0</v>
      </c>
      <c r="AI2255" s="36"/>
      <c r="AJ2255" s="37"/>
      <c r="AK2255" s="44">
        <f>parseTime(AI2255)-(AJ2256=INT(RIGHT($F2255, 1)))</f>
        <v>0</v>
      </c>
      <c r="AL2255" s="45">
        <f t="shared" si="54232"/>
        <v>0</v>
      </c>
      <c r="AM2255" s="36"/>
      <c r="AN2255" s="37"/>
      <c r="AO2255" s="44">
        <f t="shared" ref="AO2255" si="54307">parseTime(AM2255)-(AN2256=INT(RIGHT($F2255, 1)))</f>
        <v>0</v>
      </c>
      <c r="AP2255" s="45">
        <f t="shared" si="54234"/>
        <v>0</v>
      </c>
      <c r="AQ2255" s="36"/>
      <c r="AR2255" s="37"/>
      <c r="AS2255" s="44">
        <f t="shared" ref="AS2255" si="54308">parseTime(AQ2255)-(AR2256=INT(RIGHT($F2255, 1)))</f>
        <v>0</v>
      </c>
      <c r="AT2255" s="45">
        <f t="shared" si="54236"/>
        <v>0</v>
      </c>
      <c r="AU2255" s="36"/>
      <c r="AV2255" s="37"/>
      <c r="AW2255" s="44">
        <f>parseTime(AU2255)-(AV2256=INT(RIGHT($F2255, 1)))</f>
        <v>0</v>
      </c>
      <c r="AX2255" s="45">
        <f t="shared" si="54237"/>
        <v>0</v>
      </c>
      <c r="AY2255" s="36"/>
      <c r="AZ2255" s="37"/>
      <c r="BA2255" s="44">
        <f>parseTime(AY2255)-(AZ2256=INT(RIGHT($F2255, 1)))</f>
        <v>0</v>
      </c>
      <c r="BB2255" s="45">
        <f t="shared" si="54238"/>
        <v>0</v>
      </c>
      <c r="BC2255" s="36"/>
      <c r="BD2255" s="37"/>
      <c r="BE2255" s="44">
        <f>parseTime(BC2255)-(BD2256=INT(RIGHT($F2255, 1)))</f>
        <v>0</v>
      </c>
      <c r="BF2255" s="45">
        <f t="shared" si="54239"/>
        <v>0</v>
      </c>
      <c r="BG2255" s="36"/>
      <c r="BH2255" s="37"/>
      <c r="BI2255" s="44">
        <f>parseTime(BG2255)-(BH2256=INT(RIGHT($F2255, 1)))</f>
        <v>0</v>
      </c>
      <c r="BJ2255" s="45">
        <f t="shared" si="54240"/>
        <v>0</v>
      </c>
      <c r="BK2255" s="36"/>
      <c r="BL2255" s="37"/>
      <c r="BM2255" s="44">
        <f>parseTime(BK2255)-(BL2256=INT(RIGHT($F2255, 1)))</f>
        <v>0</v>
      </c>
      <c r="BN2255" s="45">
        <f t="shared" si="54241"/>
        <v>0</v>
      </c>
      <c r="BO2255" s="36"/>
      <c r="BP2255" s="37"/>
      <c r="BQ2255" s="44">
        <f t="shared" ref="BQ2255" si="54309">parseTime(BO2255)-(BP2256=INT(RIGHT($F2255, 1)))</f>
        <v>0</v>
      </c>
      <c r="BR2255" s="45">
        <f t="shared" si="54243"/>
        <v>0</v>
      </c>
      <c r="BS2255" s="36"/>
      <c r="BT2255" s="37"/>
      <c r="BU2255" s="44">
        <f t="shared" ref="BU2255" si="54310">parseTime(BS2255)-(BT2256=INT(RIGHT($F2255, 1)))</f>
        <v>0</v>
      </c>
      <c r="BV2255" s="45">
        <f t="shared" si="54245"/>
        <v>0</v>
      </c>
      <c r="BW2255" s="36"/>
      <c r="BX2255" s="37"/>
      <c r="BY2255" s="44">
        <f t="shared" ref="BY2255" si="54311">parseTime(BW2255)-(BX2256=INT(RIGHT($F2255, 1)))</f>
        <v>0</v>
      </c>
      <c r="BZ2255" s="45">
        <f t="shared" si="54247"/>
        <v>0</v>
      </c>
      <c r="CA2255" s="36"/>
      <c r="CB2255" s="37"/>
      <c r="CC2255" s="44">
        <f t="shared" ref="CC2255" si="54312">parseTime(CA2255)-(CB2256=INT(RIGHT($F2255, 1)))</f>
        <v>0</v>
      </c>
      <c r="CD2255" s="45">
        <f t="shared" si="54249"/>
        <v>0</v>
      </c>
      <c r="CE2255" s="36"/>
      <c r="CF2255" s="37"/>
      <c r="CG2255" s="44">
        <f t="shared" ref="CG2255" si="54313">parseTime(CE2255)-(CF2256=INT(RIGHT($F2255, 1)))</f>
        <v>0</v>
      </c>
      <c r="CH2255" s="45">
        <f t="shared" si="54251"/>
        <v>0</v>
      </c>
    </row>
    <row r="2256" spans="1:86" x14ac:dyDescent="0.25">
      <c r="A2256" s="56"/>
      <c r="B2256" s="57"/>
      <c r="C2256" s="14">
        <f t="shared" si="54269"/>
        <v>0</v>
      </c>
      <c r="D2256" s="14"/>
      <c r="E2256" s="20">
        <f t="shared" ref="E2256" si="54314">((7.5/2)-0.5+E2255)*8</f>
        <v>63.2</v>
      </c>
      <c r="F2256" s="51"/>
      <c r="G2256" s="46" t="s">
        <v>134</v>
      </c>
      <c r="H2256" s="38">
        <f t="shared" ref="H2256" si="54315">lunchAdjust(G2251:H2255)</f>
        <v>0</v>
      </c>
      <c r="I2256" s="48" t="s">
        <v>0</v>
      </c>
      <c r="J2256" s="39">
        <f t="shared" ref="J2256" si="54316">SUMPRODUCT(I2251:I2255*J2251:J2255)</f>
        <v>0</v>
      </c>
      <c r="K2256" s="46" t="s">
        <v>134</v>
      </c>
      <c r="L2256" s="38">
        <f t="shared" ref="L2256" si="54317">lunchAdjust(K2251:L2255)</f>
        <v>0</v>
      </c>
      <c r="M2256" s="48" t="s">
        <v>0</v>
      </c>
      <c r="N2256" s="39">
        <f t="shared" ref="N2256" si="54318">SUMPRODUCT(M2251:M2255*N2251:N2255)</f>
        <v>0</v>
      </c>
      <c r="O2256" s="46" t="s">
        <v>134</v>
      </c>
      <c r="P2256" s="38">
        <f t="shared" ref="P2256" si="54319">lunchAdjust(O2251:P2255)</f>
        <v>0</v>
      </c>
      <c r="Q2256" s="48" t="s">
        <v>0</v>
      </c>
      <c r="R2256" s="39">
        <f t="shared" ref="R2256" si="54320">SUMPRODUCT(Q2251:Q2255*R2251:R2255)</f>
        <v>0</v>
      </c>
      <c r="S2256" s="46" t="s">
        <v>134</v>
      </c>
      <c r="T2256" s="38">
        <f t="shared" ref="T2256" si="54321">lunchAdjust(S2251:T2255)</f>
        <v>0</v>
      </c>
      <c r="U2256" s="48" t="s">
        <v>0</v>
      </c>
      <c r="V2256" s="39">
        <f t="shared" ref="V2256" si="54322">SUMPRODUCT(U2251:U2255*V2251:V2255)</f>
        <v>0</v>
      </c>
      <c r="W2256" s="46" t="s">
        <v>134</v>
      </c>
      <c r="X2256" s="38">
        <f t="shared" ref="X2256" si="54323">lunchAdjust(W2251:X2255)</f>
        <v>0</v>
      </c>
      <c r="Y2256" s="48" t="s">
        <v>0</v>
      </c>
      <c r="Z2256" s="39">
        <f t="shared" ref="Z2256" si="54324">SUMPRODUCT(Y2251:Y2255*Z2251:Z2255)</f>
        <v>0</v>
      </c>
      <c r="AA2256" s="46" t="s">
        <v>134</v>
      </c>
      <c r="AB2256" s="38">
        <f t="shared" ref="AB2256" si="54325">lunchAdjust(AA2251:AB2255)</f>
        <v>0</v>
      </c>
      <c r="AC2256" s="48" t="s">
        <v>0</v>
      </c>
      <c r="AD2256" s="39">
        <f t="shared" ref="AD2256" si="54326">SUMPRODUCT(AC2251:AC2255*AD2251:AD2255)</f>
        <v>0</v>
      </c>
      <c r="AE2256" s="46" t="s">
        <v>134</v>
      </c>
      <c r="AF2256" s="38">
        <f t="shared" ref="AF2256" si="54327">lunchAdjust(AE2251:AF2255)</f>
        <v>0</v>
      </c>
      <c r="AG2256" s="48" t="s">
        <v>0</v>
      </c>
      <c r="AH2256" s="39">
        <f t="shared" ref="AH2256" si="54328">SUMPRODUCT(AG2251:AG2255*AH2251:AH2255)</f>
        <v>0</v>
      </c>
      <c r="AI2256" s="46" t="s">
        <v>134</v>
      </c>
      <c r="AJ2256" s="38">
        <f t="shared" ref="AJ2256" si="54329">lunchAdjust(AI2251:AJ2255)</f>
        <v>0</v>
      </c>
      <c r="AK2256" s="48" t="s">
        <v>0</v>
      </c>
      <c r="AL2256" s="39">
        <f t="shared" ref="AL2256" si="54330">SUMPRODUCT(AK2251:AK2255*AL2251:AL2255)</f>
        <v>0</v>
      </c>
      <c r="AM2256" s="46" t="s">
        <v>134</v>
      </c>
      <c r="AN2256" s="38">
        <f t="shared" ref="AN2256" si="54331">lunchAdjust(AM2251:AN2255)</f>
        <v>0</v>
      </c>
      <c r="AO2256" s="48" t="s">
        <v>0</v>
      </c>
      <c r="AP2256" s="39">
        <f t="shared" ref="AP2256" si="54332">SUMPRODUCT(AO2251:AO2255*AP2251:AP2255)</f>
        <v>0</v>
      </c>
      <c r="AQ2256" s="46" t="s">
        <v>134</v>
      </c>
      <c r="AR2256" s="38">
        <f t="shared" ref="AR2256" si="54333">lunchAdjust(AQ2251:AR2255)</f>
        <v>0</v>
      </c>
      <c r="AS2256" s="48" t="s">
        <v>0</v>
      </c>
      <c r="AT2256" s="39">
        <f t="shared" ref="AT2256" si="54334">SUMPRODUCT(AS2251:AS2255*AT2251:AT2255)</f>
        <v>0</v>
      </c>
      <c r="AU2256" s="46" t="s">
        <v>134</v>
      </c>
      <c r="AV2256" s="38">
        <f t="shared" ref="AV2256" si="54335">lunchAdjust(AU2251:AV2255)</f>
        <v>0</v>
      </c>
      <c r="AW2256" s="48" t="s">
        <v>0</v>
      </c>
      <c r="AX2256" s="39">
        <f t="shared" ref="AX2256" si="54336">SUMPRODUCT(AW2251:AW2255*AX2251:AX2255)</f>
        <v>0</v>
      </c>
      <c r="AY2256" s="46" t="s">
        <v>134</v>
      </c>
      <c r="AZ2256" s="38">
        <f t="shared" ref="AZ2256" si="54337">lunchAdjust(AY2251:AZ2255)</f>
        <v>0</v>
      </c>
      <c r="BA2256" s="48" t="s">
        <v>0</v>
      </c>
      <c r="BB2256" s="39">
        <f t="shared" ref="BB2256" si="54338">SUMPRODUCT(BA2251:BA2255*BB2251:BB2255)</f>
        <v>0</v>
      </c>
      <c r="BC2256" s="46" t="s">
        <v>134</v>
      </c>
      <c r="BD2256" s="38">
        <f t="shared" ref="BD2256" si="54339">lunchAdjust(BC2251:BD2255)</f>
        <v>0</v>
      </c>
      <c r="BE2256" s="48" t="s">
        <v>0</v>
      </c>
      <c r="BF2256" s="39">
        <f t="shared" ref="BF2256" si="54340">SUMPRODUCT(BE2251:BE2255*BF2251:BF2255)</f>
        <v>0</v>
      </c>
      <c r="BG2256" s="46" t="s">
        <v>134</v>
      </c>
      <c r="BH2256" s="38">
        <f t="shared" ref="BH2256" si="54341">lunchAdjust(BG2251:BH2255)</f>
        <v>0</v>
      </c>
      <c r="BI2256" s="48" t="s">
        <v>0</v>
      </c>
      <c r="BJ2256" s="39">
        <f t="shared" ref="BJ2256" si="54342">SUMPRODUCT(BI2251:BI2255*BJ2251:BJ2255)</f>
        <v>0</v>
      </c>
      <c r="BK2256" s="46" t="s">
        <v>134</v>
      </c>
      <c r="BL2256" s="38">
        <f t="shared" ref="BL2256" si="54343">lunchAdjust(BK2251:BL2255)</f>
        <v>0</v>
      </c>
      <c r="BM2256" s="48" t="s">
        <v>0</v>
      </c>
      <c r="BN2256" s="39">
        <f t="shared" ref="BN2256" si="54344">SUMPRODUCT(BM2251:BM2255*BN2251:BN2255)</f>
        <v>0</v>
      </c>
      <c r="BO2256" s="46" t="s">
        <v>134</v>
      </c>
      <c r="BP2256" s="38">
        <f t="shared" ref="BP2256" si="54345">lunchAdjust(BO2251:BP2255)</f>
        <v>1</v>
      </c>
      <c r="BQ2256" s="48" t="s">
        <v>0</v>
      </c>
      <c r="BR2256" s="39">
        <f t="shared" ref="BR2256" si="54346">SUMPRODUCT(BQ2251:BQ2255*BR2251:BR2255)</f>
        <v>8</v>
      </c>
      <c r="BS2256" s="46" t="s">
        <v>134</v>
      </c>
      <c r="BT2256" s="38">
        <f t="shared" ref="BT2256" si="54347">lunchAdjust(BS2251:BT2255)</f>
        <v>1</v>
      </c>
      <c r="BU2256" s="48" t="s">
        <v>0</v>
      </c>
      <c r="BV2256" s="39">
        <f t="shared" ref="BV2256" si="54348">SUMPRODUCT(BU2251:BU2255*BV2251:BV2255)</f>
        <v>8</v>
      </c>
      <c r="BW2256" s="46" t="s">
        <v>134</v>
      </c>
      <c r="BX2256" s="38">
        <f t="shared" ref="BX2256" si="54349">lunchAdjust(BW2251:BX2255)</f>
        <v>0</v>
      </c>
      <c r="BY2256" s="48" t="s">
        <v>0</v>
      </c>
      <c r="BZ2256" s="39">
        <f t="shared" ref="BZ2256" si="54350">SUMPRODUCT(BY2251:BY2255*BZ2251:BZ2255)</f>
        <v>0</v>
      </c>
      <c r="CA2256" s="46" t="s">
        <v>134</v>
      </c>
      <c r="CB2256" s="38">
        <f t="shared" ref="CB2256" si="54351">lunchAdjust(CA2251:CB2255)</f>
        <v>0</v>
      </c>
      <c r="CC2256" s="48" t="s">
        <v>0</v>
      </c>
      <c r="CD2256" s="39">
        <f t="shared" ref="CD2256" si="54352">SUMPRODUCT(CC2251:CC2255*CD2251:CD2255)</f>
        <v>0</v>
      </c>
      <c r="CE2256" s="46" t="s">
        <v>134</v>
      </c>
      <c r="CF2256" s="38">
        <f t="shared" ref="CF2256" si="54353">lunchAdjust(CE2251:CF2255)</f>
        <v>0</v>
      </c>
      <c r="CG2256" s="48" t="s">
        <v>0</v>
      </c>
      <c r="CH2256" s="39">
        <f t="shared" ref="CH2256" si="54354">SUMPRODUCT(CG2251:CG2255*CH2251:CH2255)</f>
        <v>0</v>
      </c>
    </row>
    <row r="2257" spans="1:86" ht="15.75" thickBot="1" x14ac:dyDescent="0.3">
      <c r="A2257" s="58" t="s">
        <v>121</v>
      </c>
      <c r="B2257" s="59">
        <f t="shared" ref="B2257" ca="1" si="54355">roleHours(G2251:CH2257, "OUT")</f>
        <v>0</v>
      </c>
      <c r="C2257" s="54" t="s">
        <v>137</v>
      </c>
      <c r="D2257" s="22">
        <f t="shared" ref="D2257" ca="1" si="54356">roleHours(G2251:CH2257, "PTO")</f>
        <v>0</v>
      </c>
      <c r="E2257" s="23">
        <f t="shared" ref="E2257" ca="1" si="54357">E2256-B2252</f>
        <v>47.2</v>
      </c>
      <c r="F2257" s="52"/>
      <c r="G2257" s="47" t="s">
        <v>39</v>
      </c>
      <c r="H2257" s="40">
        <f t="shared" si="53494"/>
        <v>0</v>
      </c>
      <c r="I2257" s="49" t="s">
        <v>135</v>
      </c>
      <c r="J2257" s="41">
        <f t="shared" ref="J2257" si="54358">J2256*G$4</f>
        <v>0</v>
      </c>
      <c r="K2257" s="47" t="s">
        <v>39</v>
      </c>
      <c r="L2257" s="40">
        <f t="shared" ref="L2257" si="54359">SUMPRODUCT(M2251:M2255*(L2251:L2255="PTO"))+SUMPRODUCT(M2251:M2255*(L2251:L2255="HOL"))</f>
        <v>0</v>
      </c>
      <c r="M2257" s="49" t="s">
        <v>135</v>
      </c>
      <c r="N2257" s="41">
        <f t="shared" ref="N2257" si="54360">N2256*K$4</f>
        <v>0</v>
      </c>
      <c r="O2257" s="47" t="s">
        <v>39</v>
      </c>
      <c r="P2257" s="40">
        <f t="shared" ref="P2257" si="54361">SUMPRODUCT(Q2251:Q2255*(P2251:P2255="PTO"))+SUMPRODUCT(Q2251:Q2255*(P2251:P2255="HOL"))</f>
        <v>0</v>
      </c>
      <c r="Q2257" s="49" t="s">
        <v>135</v>
      </c>
      <c r="R2257" s="41">
        <f t="shared" ref="R2257" si="54362">R2256*O$4</f>
        <v>0</v>
      </c>
      <c r="S2257" s="47" t="s">
        <v>39</v>
      </c>
      <c r="T2257" s="40">
        <f t="shared" ref="T2257" si="54363">SUMPRODUCT(U2251:U2255*(T2251:T2255="PTO"))+SUMPRODUCT(U2251:U2255*(T2251:T2255="HOL"))</f>
        <v>0</v>
      </c>
      <c r="U2257" s="49" t="s">
        <v>135</v>
      </c>
      <c r="V2257" s="41">
        <f t="shared" ref="V2257" si="54364">V2256*S$4</f>
        <v>0</v>
      </c>
      <c r="W2257" s="47" t="s">
        <v>39</v>
      </c>
      <c r="X2257" s="40">
        <f t="shared" ref="X2257" si="54365">SUMPRODUCT(Y2251:Y2255*(X2251:X2255="PTO"))+SUMPRODUCT(Y2251:Y2255*(X2251:X2255="HOL"))</f>
        <v>0</v>
      </c>
      <c r="Y2257" s="49" t="s">
        <v>135</v>
      </c>
      <c r="Z2257" s="41">
        <f t="shared" ref="Z2257" si="54366">Z2256*W$4</f>
        <v>0</v>
      </c>
      <c r="AA2257" s="47" t="s">
        <v>39</v>
      </c>
      <c r="AB2257" s="40">
        <f t="shared" ref="AB2257" si="54367">SUMPRODUCT(AC2251:AC2255*(AB2251:AB2255="PTO"))+SUMPRODUCT(AC2251:AC2255*(AB2251:AB2255="HOL"))</f>
        <v>0</v>
      </c>
      <c r="AC2257" s="49" t="s">
        <v>135</v>
      </c>
      <c r="AD2257" s="41">
        <f t="shared" ref="AD2257" si="54368">AD2256*AA$4</f>
        <v>0</v>
      </c>
      <c r="AE2257" s="47" t="s">
        <v>39</v>
      </c>
      <c r="AF2257" s="40">
        <f t="shared" ref="AF2257" si="54369">SUMPRODUCT(AG2251:AG2255*(AF2251:AF2255="PTO"))+SUMPRODUCT(AG2251:AG2255*(AF2251:AF2255="HOL"))</f>
        <v>0</v>
      </c>
      <c r="AG2257" s="49" t="s">
        <v>135</v>
      </c>
      <c r="AH2257" s="41">
        <f t="shared" ref="AH2257" si="54370">AH2256*AE$4</f>
        <v>0</v>
      </c>
      <c r="AI2257" s="47" t="s">
        <v>39</v>
      </c>
      <c r="AJ2257" s="40">
        <f t="shared" ref="AJ2257" si="54371">SUMPRODUCT(AK2251:AK2255*(AJ2251:AJ2255="PTO"))+SUMPRODUCT(AK2251:AK2255*(AJ2251:AJ2255="HOL"))</f>
        <v>0</v>
      </c>
      <c r="AK2257" s="49" t="s">
        <v>135</v>
      </c>
      <c r="AL2257" s="41">
        <f>AL2256*AI$4</f>
        <v>0</v>
      </c>
      <c r="AM2257" s="47" t="s">
        <v>39</v>
      </c>
      <c r="AN2257" s="40">
        <f t="shared" ref="AN2257" si="54372">SUMPRODUCT(AO2251:AO2255*(AN2251:AN2255="PTO"))+SUMPRODUCT(AO2251:AO2255*(AN2251:AN2255="HOL"))</f>
        <v>0</v>
      </c>
      <c r="AO2257" s="49" t="s">
        <v>135</v>
      </c>
      <c r="AP2257" s="41">
        <f t="shared" ref="AP2257" si="54373">AP2256*AM$4</f>
        <v>0</v>
      </c>
      <c r="AQ2257" s="47" t="s">
        <v>39</v>
      </c>
      <c r="AR2257" s="40">
        <f t="shared" ref="AR2257" si="54374">SUMPRODUCT(AS2251:AS2255*(AR2251:AR2255="PTO"))+SUMPRODUCT(AS2251:AS2255*(AR2251:AR2255="HOL"))</f>
        <v>0</v>
      </c>
      <c r="AS2257" s="49" t="s">
        <v>135</v>
      </c>
      <c r="AT2257" s="41">
        <f t="shared" ref="AT2257" si="54375">AT2256*AQ$4</f>
        <v>0</v>
      </c>
      <c r="AU2257" s="47" t="s">
        <v>39</v>
      </c>
      <c r="AV2257" s="40">
        <f t="shared" ref="AV2257" si="54376">SUMPRODUCT(AW2251:AW2255*(AV2251:AV2255="PTO"))+SUMPRODUCT(AW2251:AW2255*(AV2251:AV2255="HOL"))</f>
        <v>0</v>
      </c>
      <c r="AW2257" s="49" t="s">
        <v>135</v>
      </c>
      <c r="AX2257" s="41">
        <f>AX2256*AU$4</f>
        <v>0</v>
      </c>
      <c r="AY2257" s="47" t="s">
        <v>39</v>
      </c>
      <c r="AZ2257" s="40">
        <f t="shared" ref="AZ2257" si="54377">SUMPRODUCT(BA2251:BA2255*(AZ2251:AZ2255="PTO"))+SUMPRODUCT(BA2251:BA2255*(AZ2251:AZ2255="HOL"))</f>
        <v>0</v>
      </c>
      <c r="BA2257" s="49" t="s">
        <v>135</v>
      </c>
      <c r="BB2257" s="41">
        <f>BB2256*AY$4</f>
        <v>0</v>
      </c>
      <c r="BC2257" s="47" t="s">
        <v>39</v>
      </c>
      <c r="BD2257" s="40">
        <f t="shared" ref="BD2257" si="54378">SUMPRODUCT(BE2251:BE2255*(BD2251:BD2255="PTO"))+SUMPRODUCT(BE2251:BE2255*(BD2251:BD2255="HOL"))</f>
        <v>0</v>
      </c>
      <c r="BE2257" s="49" t="s">
        <v>135</v>
      </c>
      <c r="BF2257" s="41">
        <f>BF2256*BC$4</f>
        <v>0</v>
      </c>
      <c r="BG2257" s="47" t="s">
        <v>39</v>
      </c>
      <c r="BH2257" s="40">
        <f t="shared" ref="BH2257" si="54379">SUMPRODUCT(BI2251:BI2255*(BH2251:BH2255="PTO"))+SUMPRODUCT(BI2251:BI2255*(BH2251:BH2255="HOL"))</f>
        <v>0</v>
      </c>
      <c r="BI2257" s="49" t="s">
        <v>135</v>
      </c>
      <c r="BJ2257" s="41">
        <f>BJ2256*BG$4</f>
        <v>0</v>
      </c>
      <c r="BK2257" s="47" t="s">
        <v>39</v>
      </c>
      <c r="BL2257" s="40">
        <f t="shared" ref="BL2257" si="54380">SUMPRODUCT(BM2251:BM2255*(BL2251:BL2255="PTO"))+SUMPRODUCT(BM2251:BM2255*(BL2251:BL2255="HOL"))</f>
        <v>0</v>
      </c>
      <c r="BM2257" s="49" t="s">
        <v>135</v>
      </c>
      <c r="BN2257" s="41">
        <f>BN2256*BK$4</f>
        <v>0</v>
      </c>
      <c r="BO2257" s="47" t="s">
        <v>39</v>
      </c>
      <c r="BP2257" s="40">
        <f t="shared" ref="BP2257" si="54381">SUMPRODUCT(BQ2251:BQ2255*(BP2251:BP2255="PTO"))+SUMPRODUCT(BQ2251:BQ2255*(BP2251:BP2255="HOL"))</f>
        <v>0</v>
      </c>
      <c r="BQ2257" s="49" t="s">
        <v>135</v>
      </c>
      <c r="BR2257" s="41">
        <f t="shared" ref="BR2257" si="54382">BR2256*BO$4</f>
        <v>8</v>
      </c>
      <c r="BS2257" s="47" t="s">
        <v>39</v>
      </c>
      <c r="BT2257" s="40">
        <f t="shared" ref="BT2257" si="54383">SUMPRODUCT(BU2251:BU2255*(BT2251:BT2255="PTO"))+SUMPRODUCT(BU2251:BU2255*(BT2251:BT2255="HOL"))</f>
        <v>0</v>
      </c>
      <c r="BU2257" s="49" t="s">
        <v>135</v>
      </c>
      <c r="BV2257" s="41">
        <f t="shared" ref="BV2257" si="54384">BV2256*BS$4</f>
        <v>8</v>
      </c>
      <c r="BW2257" s="47" t="s">
        <v>39</v>
      </c>
      <c r="BX2257" s="40">
        <f t="shared" ref="BX2257" si="54385">SUMPRODUCT(BY2251:BY2255*(BX2251:BX2255="PTO"))+SUMPRODUCT(BY2251:BY2255*(BX2251:BX2255="HOL"))</f>
        <v>0</v>
      </c>
      <c r="BY2257" s="49" t="s">
        <v>135</v>
      </c>
      <c r="BZ2257" s="41">
        <f t="shared" ref="BZ2257" si="54386">BZ2256*BW$4</f>
        <v>0</v>
      </c>
      <c r="CA2257" s="47" t="s">
        <v>39</v>
      </c>
      <c r="CB2257" s="40">
        <f t="shared" ref="CB2257" si="54387">SUMPRODUCT(CC2251:CC2255*(CB2251:CB2255="PTO"))+SUMPRODUCT(CC2251:CC2255*(CB2251:CB2255="HOL"))</f>
        <v>0</v>
      </c>
      <c r="CC2257" s="49" t="s">
        <v>135</v>
      </c>
      <c r="CD2257" s="41">
        <f t="shared" ref="CD2257" si="54388">CD2256*CA$4</f>
        <v>0</v>
      </c>
      <c r="CE2257" s="47" t="s">
        <v>39</v>
      </c>
      <c r="CF2257" s="40">
        <f t="shared" ref="CF2257" si="54389">SUMPRODUCT(CG2251:CG2255*(CF2251:CF2255="PTO"))+SUMPRODUCT(CG2251:CG2255*(CF2251:CF2255="HOL"))</f>
        <v>0</v>
      </c>
      <c r="CG2257" s="49" t="s">
        <v>135</v>
      </c>
      <c r="CH2257" s="41">
        <f t="shared" ref="CH2257" si="54390">CH2256*CE$4</f>
        <v>0</v>
      </c>
    </row>
    <row r="2258" spans="1:86" x14ac:dyDescent="0.25">
      <c r="A2258" s="70" t="s">
        <v>133</v>
      </c>
      <c r="B2258" s="71">
        <f t="shared" ref="B2258" ca="1" si="54391">D2258-B2259</f>
        <v>0</v>
      </c>
      <c r="C2258" s="72" t="s">
        <v>122</v>
      </c>
      <c r="D2258" s="71">
        <f>IFERROR(INDEX(Holidays[FTE], MATCH(Entry!E2258, Holidays[Date], 0)), 1)*8*INDEX(FTEguide[[1]:[12]], MATCH(Entry!E2259, FTEguide[Weekday], 0), IF(Entry!E2261&gt;0, Entry!E2261, MONTH(Entry!E2258)))</f>
        <v>0</v>
      </c>
      <c r="E2258" s="60">
        <f t="shared" si="53011"/>
        <v>44150</v>
      </c>
      <c r="F2258" s="50" t="s">
        <v>128</v>
      </c>
      <c r="G2258" s="34"/>
      <c r="H2258" s="35"/>
      <c r="I2258" s="42">
        <f t="shared" ref="I2258" si="54392">parseTime(G2258)-(H2263=INT(RIGHT($F2258, 1)))</f>
        <v>0</v>
      </c>
      <c r="J2258" s="43">
        <f t="shared" ref="J2258:J2262" si="54393">isClocked(H2258)</f>
        <v>0</v>
      </c>
      <c r="K2258" s="34"/>
      <c r="L2258" s="35"/>
      <c r="M2258" s="42">
        <f t="shared" ref="M2258" si="54394">parseTime(K2258)-(L2263=INT(RIGHT($F2258, 1)))</f>
        <v>0</v>
      </c>
      <c r="N2258" s="43">
        <f t="shared" ref="N2258:N2262" si="54395">isClocked(L2258)</f>
        <v>0</v>
      </c>
      <c r="O2258" s="34"/>
      <c r="P2258" s="35"/>
      <c r="Q2258" s="42">
        <f t="shared" ref="Q2258" si="54396">parseTime(O2258)-(P2263=INT(RIGHT($F2258, 1)))</f>
        <v>0</v>
      </c>
      <c r="R2258" s="43">
        <f t="shared" ref="R2258:R2262" si="54397">isClocked(P2258)</f>
        <v>0</v>
      </c>
      <c r="S2258" s="34"/>
      <c r="T2258" s="35"/>
      <c r="U2258" s="42">
        <f t="shared" ref="U2258" si="54398">parseTime(S2258)-(T2263=INT(RIGHT($F2258, 1)))</f>
        <v>0</v>
      </c>
      <c r="V2258" s="43">
        <f t="shared" ref="V2258:V2262" si="54399">isClocked(T2258)</f>
        <v>0</v>
      </c>
      <c r="W2258" s="34"/>
      <c r="X2258" s="35"/>
      <c r="Y2258" s="42">
        <f t="shared" ref="Y2258" si="54400">parseTime(W2258)-(X2263=INT(RIGHT($F2258, 1)))</f>
        <v>0</v>
      </c>
      <c r="Z2258" s="43">
        <f t="shared" ref="Z2258:Z2262" si="54401">isClocked(X2258)</f>
        <v>0</v>
      </c>
      <c r="AA2258" s="34"/>
      <c r="AB2258" s="35"/>
      <c r="AC2258" s="42">
        <f t="shared" ref="AC2258" si="54402">parseTime(AA2258)-(AB2263=INT(RIGHT($F2258, 1)))</f>
        <v>0</v>
      </c>
      <c r="AD2258" s="43">
        <f t="shared" ref="AD2258:AD2262" si="54403">isClocked(AB2258)</f>
        <v>0</v>
      </c>
      <c r="AE2258" s="34"/>
      <c r="AF2258" s="35"/>
      <c r="AG2258" s="42">
        <f t="shared" ref="AG2258" si="54404">parseTime(AE2258)-(AF2263=INT(RIGHT($F2258, 1)))</f>
        <v>0</v>
      </c>
      <c r="AH2258" s="43">
        <f t="shared" ref="AH2258:AH2262" si="54405">isClocked(AF2258)</f>
        <v>0</v>
      </c>
      <c r="AI2258" s="34"/>
      <c r="AJ2258" s="35"/>
      <c r="AK2258" s="42">
        <f>parseTime(AI2258)-(AJ2263=INT(RIGHT($F2258, 1)))</f>
        <v>0</v>
      </c>
      <c r="AL2258" s="43">
        <f t="shared" ref="AL2258:AL2262" si="54406">isClocked(AJ2258)</f>
        <v>0</v>
      </c>
      <c r="AM2258" s="34"/>
      <c r="AN2258" s="35"/>
      <c r="AO2258" s="42">
        <f t="shared" ref="AO2258" si="54407">parseTime(AM2258)-(AN2263=INT(RIGHT($F2258, 1)))</f>
        <v>0</v>
      </c>
      <c r="AP2258" s="43">
        <f t="shared" ref="AP2258:AP2262" si="54408">isClocked(AN2258)</f>
        <v>0</v>
      </c>
      <c r="AQ2258" s="34"/>
      <c r="AR2258" s="35"/>
      <c r="AS2258" s="42">
        <f t="shared" ref="AS2258" si="54409">parseTime(AQ2258)-(AR2263=INT(RIGHT($F2258, 1)))</f>
        <v>0</v>
      </c>
      <c r="AT2258" s="43">
        <f t="shared" ref="AT2258:AT2262" si="54410">isClocked(AR2258)</f>
        <v>0</v>
      </c>
      <c r="AU2258" s="34"/>
      <c r="AV2258" s="35"/>
      <c r="AW2258" s="42">
        <f>parseTime(AU2258)-(AV2263=INT(RIGHT($F2258, 1)))</f>
        <v>0</v>
      </c>
      <c r="AX2258" s="43">
        <f t="shared" ref="AX2258:AX2262" si="54411">isClocked(AV2258)</f>
        <v>0</v>
      </c>
      <c r="AY2258" s="34"/>
      <c r="AZ2258" s="35"/>
      <c r="BA2258" s="42">
        <f>parseTime(AY2258)-(AZ2263=INT(RIGHT($F2258, 1)))</f>
        <v>0</v>
      </c>
      <c r="BB2258" s="43">
        <f t="shared" ref="BB2258:BB2262" si="54412">isClocked(AZ2258)</f>
        <v>0</v>
      </c>
      <c r="BC2258" s="34"/>
      <c r="BD2258" s="35"/>
      <c r="BE2258" s="42">
        <f>parseTime(BC2258)-(BD2263=INT(RIGHT($F2258, 1)))</f>
        <v>0</v>
      </c>
      <c r="BF2258" s="43">
        <f t="shared" ref="BF2258:BF2262" si="54413">isClocked(BD2258)</f>
        <v>0</v>
      </c>
      <c r="BG2258" s="34"/>
      <c r="BH2258" s="35"/>
      <c r="BI2258" s="42">
        <f>parseTime(BG2258)-(BH2263=INT(RIGHT($F2258, 1)))</f>
        <v>0</v>
      </c>
      <c r="BJ2258" s="43">
        <f t="shared" ref="BJ2258:BJ2262" si="54414">isClocked(BH2258)</f>
        <v>0</v>
      </c>
      <c r="BK2258" s="34"/>
      <c r="BL2258" s="35"/>
      <c r="BM2258" s="42">
        <f>parseTime(BK2258)-(BL2263=INT(RIGHT($F2258, 1)))</f>
        <v>0</v>
      </c>
      <c r="BN2258" s="43">
        <f t="shared" ref="BN2258:BN2262" si="54415">isClocked(BL2258)</f>
        <v>0</v>
      </c>
      <c r="BO2258" s="34"/>
      <c r="BP2258" s="35"/>
      <c r="BQ2258" s="42">
        <f t="shared" ref="BQ2258" si="54416">parseTime(BO2258)-(BP2263=INT(RIGHT($F2258, 1)))</f>
        <v>0</v>
      </c>
      <c r="BR2258" s="43">
        <f t="shared" ref="BR2258:BR2262" si="54417">isClocked(BP2258)</f>
        <v>0</v>
      </c>
      <c r="BS2258" s="34"/>
      <c r="BT2258" s="35"/>
      <c r="BU2258" s="42">
        <f t="shared" ref="BU2258" si="54418">parseTime(BS2258)-(BT2263=INT(RIGHT($F2258, 1)))</f>
        <v>0</v>
      </c>
      <c r="BV2258" s="43">
        <f t="shared" ref="BV2258:BV2262" si="54419">isClocked(BT2258)</f>
        <v>0</v>
      </c>
      <c r="BW2258" s="34"/>
      <c r="BX2258" s="35"/>
      <c r="BY2258" s="42">
        <f t="shared" ref="BY2258" si="54420">parseTime(BW2258)-(BX2263=INT(RIGHT($F2258, 1)))</f>
        <v>0</v>
      </c>
      <c r="BZ2258" s="43">
        <f t="shared" ref="BZ2258:BZ2262" si="54421">isClocked(BX2258)</f>
        <v>0</v>
      </c>
      <c r="CA2258" s="34"/>
      <c r="CB2258" s="35"/>
      <c r="CC2258" s="42">
        <f t="shared" ref="CC2258" si="54422">parseTime(CA2258)-(CB2263=INT(RIGHT($F2258, 1)))</f>
        <v>0</v>
      </c>
      <c r="CD2258" s="43">
        <f t="shared" ref="CD2258:CD2262" si="54423">isClocked(CB2258)</f>
        <v>0</v>
      </c>
      <c r="CE2258" s="34"/>
      <c r="CF2258" s="35"/>
      <c r="CG2258" s="42">
        <f t="shared" ref="CG2258" si="54424">parseTime(CE2258)-(CF2263=INT(RIGHT($F2258, 1)))</f>
        <v>0</v>
      </c>
      <c r="CH2258" s="43">
        <f t="shared" ref="CH2258:CH2262" si="54425">isClocked(CF2258)</f>
        <v>0</v>
      </c>
    </row>
    <row r="2259" spans="1:86" x14ac:dyDescent="0.25">
      <c r="A2259" s="56" t="s">
        <v>0</v>
      </c>
      <c r="B2259" s="57">
        <f t="shared" ca="1" si="54252"/>
        <v>0</v>
      </c>
      <c r="C2259" s="14" t="s">
        <v>252</v>
      </c>
      <c r="D2259" s="14">
        <f t="shared" si="53735"/>
        <v>53.7</v>
      </c>
      <c r="E2259" s="55" t="str">
        <f t="shared" si="54253"/>
        <v>Sunday</v>
      </c>
      <c r="F2259" s="51" t="s">
        <v>129</v>
      </c>
      <c r="G2259" s="36"/>
      <c r="H2259" s="37"/>
      <c r="I2259" s="44">
        <f t="shared" ref="I2259" si="54426">parseTime(G2259)-(H2263=INT(RIGHT($F2259, 1)))</f>
        <v>0</v>
      </c>
      <c r="J2259" s="45">
        <f t="shared" si="54393"/>
        <v>0</v>
      </c>
      <c r="K2259" s="36"/>
      <c r="L2259" s="37"/>
      <c r="M2259" s="44">
        <f t="shared" ref="M2259" si="54427">parseTime(K2259)-(L2263=INT(RIGHT($F2259, 1)))</f>
        <v>0</v>
      </c>
      <c r="N2259" s="45">
        <f t="shared" si="54395"/>
        <v>0</v>
      </c>
      <c r="O2259" s="36"/>
      <c r="P2259" s="37"/>
      <c r="Q2259" s="44">
        <f t="shared" ref="Q2259" si="54428">parseTime(O2259)-(P2263=INT(RIGHT($F2259, 1)))</f>
        <v>0</v>
      </c>
      <c r="R2259" s="45">
        <f t="shared" si="54397"/>
        <v>0</v>
      </c>
      <c r="S2259" s="36"/>
      <c r="T2259" s="37"/>
      <c r="U2259" s="44">
        <f t="shared" ref="U2259" si="54429">parseTime(S2259)-(T2263=INT(RIGHT($F2259, 1)))</f>
        <v>0</v>
      </c>
      <c r="V2259" s="45">
        <f t="shared" si="54399"/>
        <v>0</v>
      </c>
      <c r="W2259" s="36"/>
      <c r="X2259" s="37"/>
      <c r="Y2259" s="44">
        <f t="shared" ref="Y2259" si="54430">parseTime(W2259)-(X2263=INT(RIGHT($F2259, 1)))</f>
        <v>0</v>
      </c>
      <c r="Z2259" s="45">
        <f t="shared" si="54401"/>
        <v>0</v>
      </c>
      <c r="AA2259" s="36"/>
      <c r="AB2259" s="37"/>
      <c r="AC2259" s="44">
        <f t="shared" ref="AC2259" si="54431">parseTime(AA2259)-(AB2263=INT(RIGHT($F2259, 1)))</f>
        <v>0</v>
      </c>
      <c r="AD2259" s="45">
        <f t="shared" si="54403"/>
        <v>0</v>
      </c>
      <c r="AE2259" s="36"/>
      <c r="AF2259" s="37"/>
      <c r="AG2259" s="44">
        <f t="shared" ref="AG2259" si="54432">parseTime(AE2259)-(AF2263=INT(RIGHT($F2259, 1)))</f>
        <v>0</v>
      </c>
      <c r="AH2259" s="45">
        <f t="shared" si="54405"/>
        <v>0</v>
      </c>
      <c r="AI2259" s="36"/>
      <c r="AJ2259" s="37"/>
      <c r="AK2259" s="44">
        <f>parseTime(AI2259)-(AJ2263=INT(RIGHT($F2259, 1)))</f>
        <v>0</v>
      </c>
      <c r="AL2259" s="45">
        <f t="shared" si="54406"/>
        <v>0</v>
      </c>
      <c r="AM2259" s="36"/>
      <c r="AN2259" s="37"/>
      <c r="AO2259" s="44">
        <f t="shared" ref="AO2259" si="54433">parseTime(AM2259)-(AN2263=INT(RIGHT($F2259, 1)))</f>
        <v>0</v>
      </c>
      <c r="AP2259" s="45">
        <f t="shared" si="54408"/>
        <v>0</v>
      </c>
      <c r="AQ2259" s="36"/>
      <c r="AR2259" s="37"/>
      <c r="AS2259" s="44">
        <f t="shared" ref="AS2259" si="54434">parseTime(AQ2259)-(AR2263=INT(RIGHT($F2259, 1)))</f>
        <v>0</v>
      </c>
      <c r="AT2259" s="45">
        <f t="shared" si="54410"/>
        <v>0</v>
      </c>
      <c r="AU2259" s="36"/>
      <c r="AV2259" s="37"/>
      <c r="AW2259" s="44">
        <f>parseTime(AU2259)-(AV2263=INT(RIGHT($F2259, 1)))</f>
        <v>0</v>
      </c>
      <c r="AX2259" s="45">
        <f t="shared" si="54411"/>
        <v>0</v>
      </c>
      <c r="AY2259" s="36"/>
      <c r="AZ2259" s="37"/>
      <c r="BA2259" s="44">
        <f>parseTime(AY2259)-(AZ2263=INT(RIGHT($F2259, 1)))</f>
        <v>0</v>
      </c>
      <c r="BB2259" s="45">
        <f t="shared" si="54412"/>
        <v>0</v>
      </c>
      <c r="BC2259" s="36"/>
      <c r="BD2259" s="37"/>
      <c r="BE2259" s="44">
        <f>parseTime(BC2259)-(BD2263=INT(RIGHT($F2259, 1)))</f>
        <v>0</v>
      </c>
      <c r="BF2259" s="45">
        <f t="shared" si="54413"/>
        <v>0</v>
      </c>
      <c r="BG2259" s="36"/>
      <c r="BH2259" s="37"/>
      <c r="BI2259" s="44">
        <f>parseTime(BG2259)-(BH2263=INT(RIGHT($F2259, 1)))</f>
        <v>0</v>
      </c>
      <c r="BJ2259" s="45">
        <f t="shared" si="54414"/>
        <v>0</v>
      </c>
      <c r="BK2259" s="36"/>
      <c r="BL2259" s="37"/>
      <c r="BM2259" s="44">
        <f>parseTime(BK2259)-(BL2263=INT(RIGHT($F2259, 1)))</f>
        <v>0</v>
      </c>
      <c r="BN2259" s="45">
        <f t="shared" si="54415"/>
        <v>0</v>
      </c>
      <c r="BO2259" s="36"/>
      <c r="BP2259" s="37"/>
      <c r="BQ2259" s="44">
        <f t="shared" ref="BQ2259" si="54435">parseTime(BO2259)-(BP2263=INT(RIGHT($F2259, 1)))</f>
        <v>0</v>
      </c>
      <c r="BR2259" s="45">
        <f t="shared" si="54417"/>
        <v>0</v>
      </c>
      <c r="BS2259" s="36"/>
      <c r="BT2259" s="37"/>
      <c r="BU2259" s="44">
        <f t="shared" ref="BU2259" si="54436">parseTime(BS2259)-(BT2263=INT(RIGHT($F2259, 1)))</f>
        <v>0</v>
      </c>
      <c r="BV2259" s="45">
        <f t="shared" si="54419"/>
        <v>0</v>
      </c>
      <c r="BW2259" s="36"/>
      <c r="BX2259" s="37"/>
      <c r="BY2259" s="44">
        <f t="shared" ref="BY2259" si="54437">parseTime(BW2259)-(BX2263=INT(RIGHT($F2259, 1)))</f>
        <v>0</v>
      </c>
      <c r="BZ2259" s="45">
        <f t="shared" si="54421"/>
        <v>0</v>
      </c>
      <c r="CA2259" s="36"/>
      <c r="CB2259" s="37"/>
      <c r="CC2259" s="44">
        <f t="shared" ref="CC2259" si="54438">parseTime(CA2259)-(CB2263=INT(RIGHT($F2259, 1)))</f>
        <v>0</v>
      </c>
      <c r="CD2259" s="45">
        <f t="shared" si="54423"/>
        <v>0</v>
      </c>
      <c r="CE2259" s="36"/>
      <c r="CF2259" s="37"/>
      <c r="CG2259" s="44">
        <f t="shared" ref="CG2259" si="54439">parseTime(CE2259)-(CF2263=INT(RIGHT($F2259, 1)))</f>
        <v>0</v>
      </c>
      <c r="CH2259" s="45">
        <f t="shared" si="54425"/>
        <v>0</v>
      </c>
    </row>
    <row r="2260" spans="1:86" x14ac:dyDescent="0.25">
      <c r="A2260" s="56" t="s">
        <v>117</v>
      </c>
      <c r="B2260" s="57">
        <f t="shared" ref="B2260" ca="1" si="54440">roleHours(G2258:CH2264, "MFD")</f>
        <v>0</v>
      </c>
      <c r="C2260" s="14">
        <f t="shared" ref="C2260:C2263" ca="1" si="54441">B2260/8</f>
        <v>0</v>
      </c>
      <c r="D2260" s="14">
        <f t="shared" ref="D2260" ca="1" si="54442">B2259-D2259</f>
        <v>-53.7</v>
      </c>
      <c r="E2260" s="20" t="s">
        <v>127</v>
      </c>
      <c r="F2260" s="51" t="s">
        <v>130</v>
      </c>
      <c r="G2260" s="36"/>
      <c r="H2260" s="37"/>
      <c r="I2260" s="44">
        <f t="shared" ref="I2260" si="54443">parseTime(G2260)-(H2263=INT(RIGHT($F2260, 1)))</f>
        <v>0</v>
      </c>
      <c r="J2260" s="45">
        <f t="shared" si="54393"/>
        <v>0</v>
      </c>
      <c r="K2260" s="36"/>
      <c r="L2260" s="37"/>
      <c r="M2260" s="44">
        <f t="shared" ref="M2260" si="54444">parseTime(K2260)-(L2263=INT(RIGHT($F2260, 1)))</f>
        <v>0</v>
      </c>
      <c r="N2260" s="45">
        <f t="shared" si="54395"/>
        <v>0</v>
      </c>
      <c r="O2260" s="36"/>
      <c r="P2260" s="37"/>
      <c r="Q2260" s="44">
        <f t="shared" ref="Q2260" si="54445">parseTime(O2260)-(P2263=INT(RIGHT($F2260, 1)))</f>
        <v>0</v>
      </c>
      <c r="R2260" s="45">
        <f t="shared" si="54397"/>
        <v>0</v>
      </c>
      <c r="S2260" s="36"/>
      <c r="T2260" s="37"/>
      <c r="U2260" s="44">
        <f t="shared" ref="U2260" si="54446">parseTime(S2260)-(T2263=INT(RIGHT($F2260, 1)))</f>
        <v>0</v>
      </c>
      <c r="V2260" s="45">
        <f t="shared" si="54399"/>
        <v>0</v>
      </c>
      <c r="W2260" s="36"/>
      <c r="X2260" s="37"/>
      <c r="Y2260" s="44">
        <f t="shared" ref="Y2260" si="54447">parseTime(W2260)-(X2263=INT(RIGHT($F2260, 1)))</f>
        <v>0</v>
      </c>
      <c r="Z2260" s="45">
        <f t="shared" si="54401"/>
        <v>0</v>
      </c>
      <c r="AA2260" s="36"/>
      <c r="AB2260" s="37"/>
      <c r="AC2260" s="44">
        <f t="shared" ref="AC2260" si="54448">parseTime(AA2260)-(AB2263=INT(RIGHT($F2260, 1)))</f>
        <v>0</v>
      </c>
      <c r="AD2260" s="45">
        <f t="shared" si="54403"/>
        <v>0</v>
      </c>
      <c r="AE2260" s="36"/>
      <c r="AF2260" s="37"/>
      <c r="AG2260" s="44">
        <f t="shared" ref="AG2260" si="54449">parseTime(AE2260)-(AF2263=INT(RIGHT($F2260, 1)))</f>
        <v>0</v>
      </c>
      <c r="AH2260" s="45">
        <f t="shared" si="54405"/>
        <v>0</v>
      </c>
      <c r="AI2260" s="36"/>
      <c r="AJ2260" s="37"/>
      <c r="AK2260" s="44">
        <f>parseTime(AI2260)-(AJ2263=INT(RIGHT($F2260, 1)))</f>
        <v>0</v>
      </c>
      <c r="AL2260" s="45">
        <f t="shared" si="54406"/>
        <v>0</v>
      </c>
      <c r="AM2260" s="36"/>
      <c r="AN2260" s="37"/>
      <c r="AO2260" s="44">
        <f t="shared" ref="AO2260" si="54450">parseTime(AM2260)-(AN2263=INT(RIGHT($F2260, 1)))</f>
        <v>0</v>
      </c>
      <c r="AP2260" s="45">
        <f t="shared" si="54408"/>
        <v>0</v>
      </c>
      <c r="AQ2260" s="36"/>
      <c r="AR2260" s="37"/>
      <c r="AS2260" s="44">
        <f t="shared" ref="AS2260" si="54451">parseTime(AQ2260)-(AR2263=INT(RIGHT($F2260, 1)))</f>
        <v>0</v>
      </c>
      <c r="AT2260" s="45">
        <f t="shared" si="54410"/>
        <v>0</v>
      </c>
      <c r="AU2260" s="36"/>
      <c r="AV2260" s="37"/>
      <c r="AW2260" s="44">
        <f>parseTime(AU2260)-(AV2263=INT(RIGHT($F2260, 1)))</f>
        <v>0</v>
      </c>
      <c r="AX2260" s="45">
        <f t="shared" si="54411"/>
        <v>0</v>
      </c>
      <c r="AY2260" s="36"/>
      <c r="AZ2260" s="37"/>
      <c r="BA2260" s="44">
        <f>parseTime(AY2260)-(AZ2263=INT(RIGHT($F2260, 1)))</f>
        <v>0</v>
      </c>
      <c r="BB2260" s="45">
        <f t="shared" si="54412"/>
        <v>0</v>
      </c>
      <c r="BC2260" s="36"/>
      <c r="BD2260" s="37"/>
      <c r="BE2260" s="44">
        <f>parseTime(BC2260)-(BD2263=INT(RIGHT($F2260, 1)))</f>
        <v>0</v>
      </c>
      <c r="BF2260" s="45">
        <f t="shared" si="54413"/>
        <v>0</v>
      </c>
      <c r="BG2260" s="36"/>
      <c r="BH2260" s="37"/>
      <c r="BI2260" s="44">
        <f>parseTime(BG2260)-(BH2263=INT(RIGHT($F2260, 1)))</f>
        <v>0</v>
      </c>
      <c r="BJ2260" s="45">
        <f t="shared" si="54414"/>
        <v>0</v>
      </c>
      <c r="BK2260" s="36"/>
      <c r="BL2260" s="37"/>
      <c r="BM2260" s="44">
        <f>parseTime(BK2260)-(BL2263=INT(RIGHT($F2260, 1)))</f>
        <v>0</v>
      </c>
      <c r="BN2260" s="45">
        <f t="shared" si="54415"/>
        <v>0</v>
      </c>
      <c r="BO2260" s="36"/>
      <c r="BP2260" s="37"/>
      <c r="BQ2260" s="44">
        <f t="shared" ref="BQ2260" si="54452">parseTime(BO2260)-(BP2263=INT(RIGHT($F2260, 1)))</f>
        <v>0</v>
      </c>
      <c r="BR2260" s="45">
        <f t="shared" si="54417"/>
        <v>0</v>
      </c>
      <c r="BS2260" s="36"/>
      <c r="BT2260" s="37"/>
      <c r="BU2260" s="44">
        <f t="shared" ref="BU2260" si="54453">parseTime(BS2260)-(BT2263=INT(RIGHT($F2260, 1)))</f>
        <v>0</v>
      </c>
      <c r="BV2260" s="45">
        <f t="shared" si="54419"/>
        <v>0</v>
      </c>
      <c r="BW2260" s="36"/>
      <c r="BX2260" s="37"/>
      <c r="BY2260" s="44">
        <f t="shared" ref="BY2260" si="54454">parseTime(BW2260)-(BX2263=INT(RIGHT($F2260, 1)))</f>
        <v>0</v>
      </c>
      <c r="BZ2260" s="45">
        <f t="shared" si="54421"/>
        <v>0</v>
      </c>
      <c r="CA2260" s="36"/>
      <c r="CB2260" s="37"/>
      <c r="CC2260" s="44">
        <f t="shared" ref="CC2260" si="54455">parseTime(CA2260)-(CB2263=INT(RIGHT($F2260, 1)))</f>
        <v>0</v>
      </c>
      <c r="CD2260" s="45">
        <f t="shared" si="54423"/>
        <v>0</v>
      </c>
      <c r="CE2260" s="36"/>
      <c r="CF2260" s="37"/>
      <c r="CG2260" s="44">
        <f t="shared" ref="CG2260" si="54456">parseTime(CE2260)-(CF2263=INT(RIGHT($F2260, 1)))</f>
        <v>0</v>
      </c>
      <c r="CH2260" s="45">
        <f t="shared" si="54425"/>
        <v>0</v>
      </c>
    </row>
    <row r="2261" spans="1:86" x14ac:dyDescent="0.25">
      <c r="A2261" s="56"/>
      <c r="B2261" s="57"/>
      <c r="C2261" s="14">
        <f t="shared" si="54441"/>
        <v>0</v>
      </c>
      <c r="D2261" s="14" t="s">
        <v>259</v>
      </c>
      <c r="E2261" s="20">
        <v>4.25</v>
      </c>
      <c r="F2261" s="51" t="s">
        <v>131</v>
      </c>
      <c r="G2261" s="36"/>
      <c r="H2261" s="37"/>
      <c r="I2261" s="44">
        <f t="shared" ref="I2261" si="54457">parseTime(G2261)-(H2263=INT(RIGHT($F2261, 1)))</f>
        <v>0</v>
      </c>
      <c r="J2261" s="45">
        <f t="shared" si="54393"/>
        <v>0</v>
      </c>
      <c r="K2261" s="36"/>
      <c r="L2261" s="37"/>
      <c r="M2261" s="44">
        <f t="shared" ref="M2261" si="54458">parseTime(K2261)-(L2263=INT(RIGHT($F2261, 1)))</f>
        <v>0</v>
      </c>
      <c r="N2261" s="45">
        <f t="shared" si="54395"/>
        <v>0</v>
      </c>
      <c r="O2261" s="36"/>
      <c r="P2261" s="37"/>
      <c r="Q2261" s="44">
        <f t="shared" ref="Q2261" si="54459">parseTime(O2261)-(P2263=INT(RIGHT($F2261, 1)))</f>
        <v>0</v>
      </c>
      <c r="R2261" s="45">
        <f t="shared" si="54397"/>
        <v>0</v>
      </c>
      <c r="S2261" s="36"/>
      <c r="T2261" s="37"/>
      <c r="U2261" s="44">
        <f t="shared" ref="U2261" si="54460">parseTime(S2261)-(T2263=INT(RIGHT($F2261, 1)))</f>
        <v>0</v>
      </c>
      <c r="V2261" s="45">
        <f t="shared" si="54399"/>
        <v>0</v>
      </c>
      <c r="W2261" s="36"/>
      <c r="X2261" s="37"/>
      <c r="Y2261" s="44">
        <f t="shared" ref="Y2261" si="54461">parseTime(W2261)-(X2263=INT(RIGHT($F2261, 1)))</f>
        <v>0</v>
      </c>
      <c r="Z2261" s="45">
        <f t="shared" si="54401"/>
        <v>0</v>
      </c>
      <c r="AA2261" s="36"/>
      <c r="AB2261" s="37"/>
      <c r="AC2261" s="44">
        <f t="shared" ref="AC2261" si="54462">parseTime(AA2261)-(AB2263=INT(RIGHT($F2261, 1)))</f>
        <v>0</v>
      </c>
      <c r="AD2261" s="45">
        <f t="shared" si="54403"/>
        <v>0</v>
      </c>
      <c r="AE2261" s="36"/>
      <c r="AF2261" s="37"/>
      <c r="AG2261" s="44">
        <f t="shared" ref="AG2261" si="54463">parseTime(AE2261)-(AF2263=INT(RIGHT($F2261, 1)))</f>
        <v>0</v>
      </c>
      <c r="AH2261" s="45">
        <f t="shared" si="54405"/>
        <v>0</v>
      </c>
      <c r="AI2261" s="36"/>
      <c r="AJ2261" s="37"/>
      <c r="AK2261" s="44">
        <f>parseTime(AI2261)-(AJ2263=INT(RIGHT($F2261, 1)))</f>
        <v>0</v>
      </c>
      <c r="AL2261" s="45">
        <f t="shared" si="54406"/>
        <v>0</v>
      </c>
      <c r="AM2261" s="36"/>
      <c r="AN2261" s="37"/>
      <c r="AO2261" s="44">
        <f t="shared" ref="AO2261" si="54464">parseTime(AM2261)-(AN2263=INT(RIGHT($F2261, 1)))</f>
        <v>0</v>
      </c>
      <c r="AP2261" s="45">
        <f t="shared" si="54408"/>
        <v>0</v>
      </c>
      <c r="AQ2261" s="36"/>
      <c r="AR2261" s="37"/>
      <c r="AS2261" s="44">
        <f t="shared" ref="AS2261" si="54465">parseTime(AQ2261)-(AR2263=INT(RIGHT($F2261, 1)))</f>
        <v>0</v>
      </c>
      <c r="AT2261" s="45">
        <f t="shared" si="54410"/>
        <v>0</v>
      </c>
      <c r="AU2261" s="36"/>
      <c r="AV2261" s="37"/>
      <c r="AW2261" s="44">
        <f>parseTime(AU2261)-(AV2263=INT(RIGHT($F2261, 1)))</f>
        <v>0</v>
      </c>
      <c r="AX2261" s="45">
        <f t="shared" si="54411"/>
        <v>0</v>
      </c>
      <c r="AY2261" s="36"/>
      <c r="AZ2261" s="37"/>
      <c r="BA2261" s="44">
        <f>parseTime(AY2261)-(AZ2263=INT(RIGHT($F2261, 1)))</f>
        <v>0</v>
      </c>
      <c r="BB2261" s="45">
        <f t="shared" si="54412"/>
        <v>0</v>
      </c>
      <c r="BC2261" s="36"/>
      <c r="BD2261" s="37"/>
      <c r="BE2261" s="44">
        <f>parseTime(BC2261)-(BD2263=INT(RIGHT($F2261, 1)))</f>
        <v>0</v>
      </c>
      <c r="BF2261" s="45">
        <f t="shared" si="54413"/>
        <v>0</v>
      </c>
      <c r="BG2261" s="36"/>
      <c r="BH2261" s="37"/>
      <c r="BI2261" s="44">
        <f>parseTime(BG2261)-(BH2263=INT(RIGHT($F2261, 1)))</f>
        <v>0</v>
      </c>
      <c r="BJ2261" s="45">
        <f t="shared" si="54414"/>
        <v>0</v>
      </c>
      <c r="BK2261" s="36"/>
      <c r="BL2261" s="37"/>
      <c r="BM2261" s="44">
        <f>parseTime(BK2261)-(BL2263=INT(RIGHT($F2261, 1)))</f>
        <v>0</v>
      </c>
      <c r="BN2261" s="45">
        <f t="shared" si="54415"/>
        <v>0</v>
      </c>
      <c r="BO2261" s="36"/>
      <c r="BP2261" s="37"/>
      <c r="BQ2261" s="44">
        <f t="shared" ref="BQ2261" si="54466">parseTime(BO2261)-(BP2263=INT(RIGHT($F2261, 1)))</f>
        <v>0</v>
      </c>
      <c r="BR2261" s="45">
        <f t="shared" si="54417"/>
        <v>0</v>
      </c>
      <c r="BS2261" s="36"/>
      <c r="BT2261" s="37"/>
      <c r="BU2261" s="44">
        <f t="shared" ref="BU2261" si="54467">parseTime(BS2261)-(BT2263=INT(RIGHT($F2261, 1)))</f>
        <v>0</v>
      </c>
      <c r="BV2261" s="45">
        <f t="shared" si="54419"/>
        <v>0</v>
      </c>
      <c r="BW2261" s="36"/>
      <c r="BX2261" s="37"/>
      <c r="BY2261" s="44">
        <f t="shared" ref="BY2261" si="54468">parseTime(BW2261)-(BX2263=INT(RIGHT($F2261, 1)))</f>
        <v>0</v>
      </c>
      <c r="BZ2261" s="45">
        <f t="shared" si="54421"/>
        <v>0</v>
      </c>
      <c r="CA2261" s="36"/>
      <c r="CB2261" s="37"/>
      <c r="CC2261" s="44">
        <f t="shared" ref="CC2261" si="54469">parseTime(CA2261)-(CB2263=INT(RIGHT($F2261, 1)))</f>
        <v>0</v>
      </c>
      <c r="CD2261" s="45">
        <f t="shared" si="54423"/>
        <v>0</v>
      </c>
      <c r="CE2261" s="36"/>
      <c r="CF2261" s="37"/>
      <c r="CG2261" s="44">
        <f t="shared" ref="CG2261" si="54470">parseTime(CE2261)-(CF2263=INT(RIGHT($F2261, 1)))</f>
        <v>0</v>
      </c>
      <c r="CH2261" s="45">
        <f t="shared" si="54425"/>
        <v>0</v>
      </c>
    </row>
    <row r="2262" spans="1:86" x14ac:dyDescent="0.25">
      <c r="A2262" s="56" t="s">
        <v>119</v>
      </c>
      <c r="B2262" s="57">
        <f t="shared" ref="B2262" ca="1" si="54471">roleHours(G2258:CH2264, "MCC")</f>
        <v>0</v>
      </c>
      <c r="C2262" s="14">
        <f t="shared" ca="1" si="54441"/>
        <v>0</v>
      </c>
      <c r="D2262" s="14" t="s">
        <v>260</v>
      </c>
      <c r="E2262" s="20">
        <v>4.6500000000000004</v>
      </c>
      <c r="F2262" s="51" t="s">
        <v>132</v>
      </c>
      <c r="G2262" s="36"/>
      <c r="H2262" s="37"/>
      <c r="I2262" s="44">
        <f t="shared" ref="I2262" si="54472">parseTime(G2262)-(H2263=INT(RIGHT($F2262, 1)))</f>
        <v>0</v>
      </c>
      <c r="J2262" s="45">
        <f t="shared" si="54393"/>
        <v>0</v>
      </c>
      <c r="K2262" s="36"/>
      <c r="L2262" s="37"/>
      <c r="M2262" s="44">
        <f t="shared" ref="M2262" si="54473">parseTime(K2262)-(L2263=INT(RIGHT($F2262, 1)))</f>
        <v>0</v>
      </c>
      <c r="N2262" s="45">
        <f t="shared" si="54395"/>
        <v>0</v>
      </c>
      <c r="O2262" s="36"/>
      <c r="P2262" s="37"/>
      <c r="Q2262" s="44">
        <f t="shared" ref="Q2262" si="54474">parseTime(O2262)-(P2263=INT(RIGHT($F2262, 1)))</f>
        <v>0</v>
      </c>
      <c r="R2262" s="45">
        <f t="shared" si="54397"/>
        <v>0</v>
      </c>
      <c r="S2262" s="36"/>
      <c r="T2262" s="37"/>
      <c r="U2262" s="44">
        <f t="shared" ref="U2262" si="54475">parseTime(S2262)-(T2263=INT(RIGHT($F2262, 1)))</f>
        <v>0</v>
      </c>
      <c r="V2262" s="45">
        <f t="shared" si="54399"/>
        <v>0</v>
      </c>
      <c r="W2262" s="36"/>
      <c r="X2262" s="37"/>
      <c r="Y2262" s="44">
        <f t="shared" ref="Y2262" si="54476">parseTime(W2262)-(X2263=INT(RIGHT($F2262, 1)))</f>
        <v>0</v>
      </c>
      <c r="Z2262" s="45">
        <f t="shared" si="54401"/>
        <v>0</v>
      </c>
      <c r="AA2262" s="36"/>
      <c r="AB2262" s="37"/>
      <c r="AC2262" s="44">
        <f t="shared" ref="AC2262" si="54477">parseTime(AA2262)-(AB2263=INT(RIGHT($F2262, 1)))</f>
        <v>0</v>
      </c>
      <c r="AD2262" s="45">
        <f t="shared" si="54403"/>
        <v>0</v>
      </c>
      <c r="AE2262" s="36"/>
      <c r="AF2262" s="37"/>
      <c r="AG2262" s="44">
        <f t="shared" ref="AG2262" si="54478">parseTime(AE2262)-(AF2263=INT(RIGHT($F2262, 1)))</f>
        <v>0</v>
      </c>
      <c r="AH2262" s="45">
        <f t="shared" si="54405"/>
        <v>0</v>
      </c>
      <c r="AI2262" s="36"/>
      <c r="AJ2262" s="37"/>
      <c r="AK2262" s="44">
        <f>parseTime(AI2262)-(AJ2263=INT(RIGHT($F2262, 1)))</f>
        <v>0</v>
      </c>
      <c r="AL2262" s="45">
        <f t="shared" si="54406"/>
        <v>0</v>
      </c>
      <c r="AM2262" s="36"/>
      <c r="AN2262" s="37"/>
      <c r="AO2262" s="44">
        <f t="shared" ref="AO2262" si="54479">parseTime(AM2262)-(AN2263=INT(RIGHT($F2262, 1)))</f>
        <v>0</v>
      </c>
      <c r="AP2262" s="45">
        <f t="shared" si="54408"/>
        <v>0</v>
      </c>
      <c r="AQ2262" s="36"/>
      <c r="AR2262" s="37"/>
      <c r="AS2262" s="44">
        <f t="shared" ref="AS2262" si="54480">parseTime(AQ2262)-(AR2263=INT(RIGHT($F2262, 1)))</f>
        <v>0</v>
      </c>
      <c r="AT2262" s="45">
        <f t="shared" si="54410"/>
        <v>0</v>
      </c>
      <c r="AU2262" s="36"/>
      <c r="AV2262" s="37"/>
      <c r="AW2262" s="44">
        <f>parseTime(AU2262)-(AV2263=INT(RIGHT($F2262, 1)))</f>
        <v>0</v>
      </c>
      <c r="AX2262" s="45">
        <f t="shared" si="54411"/>
        <v>0</v>
      </c>
      <c r="AY2262" s="36"/>
      <c r="AZ2262" s="37"/>
      <c r="BA2262" s="44">
        <f>parseTime(AY2262)-(AZ2263=INT(RIGHT($F2262, 1)))</f>
        <v>0</v>
      </c>
      <c r="BB2262" s="45">
        <f t="shared" si="54412"/>
        <v>0</v>
      </c>
      <c r="BC2262" s="36"/>
      <c r="BD2262" s="37"/>
      <c r="BE2262" s="44">
        <f>parseTime(BC2262)-(BD2263=INT(RIGHT($F2262, 1)))</f>
        <v>0</v>
      </c>
      <c r="BF2262" s="45">
        <f t="shared" si="54413"/>
        <v>0</v>
      </c>
      <c r="BG2262" s="36"/>
      <c r="BH2262" s="37"/>
      <c r="BI2262" s="44">
        <f>parseTime(BG2262)-(BH2263=INT(RIGHT($F2262, 1)))</f>
        <v>0</v>
      </c>
      <c r="BJ2262" s="45">
        <f t="shared" si="54414"/>
        <v>0</v>
      </c>
      <c r="BK2262" s="36"/>
      <c r="BL2262" s="37"/>
      <c r="BM2262" s="44">
        <f>parseTime(BK2262)-(BL2263=INT(RIGHT($F2262, 1)))</f>
        <v>0</v>
      </c>
      <c r="BN2262" s="45">
        <f t="shared" si="54415"/>
        <v>0</v>
      </c>
      <c r="BO2262" s="36"/>
      <c r="BP2262" s="37"/>
      <c r="BQ2262" s="44">
        <f t="shared" ref="BQ2262" si="54481">parseTime(BO2262)-(BP2263=INT(RIGHT($F2262, 1)))</f>
        <v>0</v>
      </c>
      <c r="BR2262" s="45">
        <f t="shared" si="54417"/>
        <v>0</v>
      </c>
      <c r="BS2262" s="36"/>
      <c r="BT2262" s="37"/>
      <c r="BU2262" s="44">
        <f t="shared" ref="BU2262" si="54482">parseTime(BS2262)-(BT2263=INT(RIGHT($F2262, 1)))</f>
        <v>0</v>
      </c>
      <c r="BV2262" s="45">
        <f t="shared" si="54419"/>
        <v>0</v>
      </c>
      <c r="BW2262" s="36"/>
      <c r="BX2262" s="37"/>
      <c r="BY2262" s="44">
        <f t="shared" ref="BY2262" si="54483">parseTime(BW2262)-(BX2263=INT(RIGHT($F2262, 1)))</f>
        <v>0</v>
      </c>
      <c r="BZ2262" s="45">
        <f t="shared" si="54421"/>
        <v>0</v>
      </c>
      <c r="CA2262" s="36"/>
      <c r="CB2262" s="37"/>
      <c r="CC2262" s="44">
        <f t="shared" ref="CC2262" si="54484">parseTime(CA2262)-(CB2263=INT(RIGHT($F2262, 1)))</f>
        <v>0</v>
      </c>
      <c r="CD2262" s="45">
        <f t="shared" si="54423"/>
        <v>0</v>
      </c>
      <c r="CE2262" s="36"/>
      <c r="CF2262" s="37"/>
      <c r="CG2262" s="44">
        <f t="shared" ref="CG2262" si="54485">parseTime(CE2262)-(CF2263=INT(RIGHT($F2262, 1)))</f>
        <v>0</v>
      </c>
      <c r="CH2262" s="45">
        <f t="shared" si="54425"/>
        <v>0</v>
      </c>
    </row>
    <row r="2263" spans="1:86" x14ac:dyDescent="0.25">
      <c r="A2263" s="56"/>
      <c r="B2263" s="57"/>
      <c r="C2263" s="14">
        <f t="shared" si="54441"/>
        <v>0</v>
      </c>
      <c r="D2263" s="14"/>
      <c r="E2263" s="20">
        <f t="shared" ref="E2263" si="54486">((7.5/2)-0.5+E2262)*8</f>
        <v>63.2</v>
      </c>
      <c r="F2263" s="51"/>
      <c r="G2263" s="46" t="s">
        <v>134</v>
      </c>
      <c r="H2263" s="38">
        <f t="shared" ref="H2263" si="54487">lunchAdjust(G2258:H2262)</f>
        <v>0</v>
      </c>
      <c r="I2263" s="48" t="s">
        <v>0</v>
      </c>
      <c r="J2263" s="39">
        <f t="shared" ref="J2263" si="54488">SUMPRODUCT(I2258:I2262*J2258:J2262)</f>
        <v>0</v>
      </c>
      <c r="K2263" s="46" t="s">
        <v>134</v>
      </c>
      <c r="L2263" s="38">
        <f t="shared" ref="L2263" si="54489">lunchAdjust(K2258:L2262)</f>
        <v>0</v>
      </c>
      <c r="M2263" s="48" t="s">
        <v>0</v>
      </c>
      <c r="N2263" s="39">
        <f t="shared" ref="N2263" si="54490">SUMPRODUCT(M2258:M2262*N2258:N2262)</f>
        <v>0</v>
      </c>
      <c r="O2263" s="46" t="s">
        <v>134</v>
      </c>
      <c r="P2263" s="38">
        <f t="shared" ref="P2263" si="54491">lunchAdjust(O2258:P2262)</f>
        <v>0</v>
      </c>
      <c r="Q2263" s="48" t="s">
        <v>0</v>
      </c>
      <c r="R2263" s="39">
        <f t="shared" ref="R2263" si="54492">SUMPRODUCT(Q2258:Q2262*R2258:R2262)</f>
        <v>0</v>
      </c>
      <c r="S2263" s="46" t="s">
        <v>134</v>
      </c>
      <c r="T2263" s="38">
        <f t="shared" ref="T2263" si="54493">lunchAdjust(S2258:T2262)</f>
        <v>0</v>
      </c>
      <c r="U2263" s="48" t="s">
        <v>0</v>
      </c>
      <c r="V2263" s="39">
        <f t="shared" ref="V2263" si="54494">SUMPRODUCT(U2258:U2262*V2258:V2262)</f>
        <v>0</v>
      </c>
      <c r="W2263" s="46" t="s">
        <v>134</v>
      </c>
      <c r="X2263" s="38">
        <f t="shared" ref="X2263" si="54495">lunchAdjust(W2258:X2262)</f>
        <v>0</v>
      </c>
      <c r="Y2263" s="48" t="s">
        <v>0</v>
      </c>
      <c r="Z2263" s="39">
        <f t="shared" ref="Z2263" si="54496">SUMPRODUCT(Y2258:Y2262*Z2258:Z2262)</f>
        <v>0</v>
      </c>
      <c r="AA2263" s="46" t="s">
        <v>134</v>
      </c>
      <c r="AB2263" s="38">
        <f t="shared" ref="AB2263" si="54497">lunchAdjust(AA2258:AB2262)</f>
        <v>0</v>
      </c>
      <c r="AC2263" s="48" t="s">
        <v>0</v>
      </c>
      <c r="AD2263" s="39">
        <f t="shared" ref="AD2263" si="54498">SUMPRODUCT(AC2258:AC2262*AD2258:AD2262)</f>
        <v>0</v>
      </c>
      <c r="AE2263" s="46" t="s">
        <v>134</v>
      </c>
      <c r="AF2263" s="38">
        <f t="shared" ref="AF2263" si="54499">lunchAdjust(AE2258:AF2262)</f>
        <v>0</v>
      </c>
      <c r="AG2263" s="48" t="s">
        <v>0</v>
      </c>
      <c r="AH2263" s="39">
        <f t="shared" ref="AH2263" si="54500">SUMPRODUCT(AG2258:AG2262*AH2258:AH2262)</f>
        <v>0</v>
      </c>
      <c r="AI2263" s="46" t="s">
        <v>134</v>
      </c>
      <c r="AJ2263" s="38">
        <f t="shared" ref="AJ2263" si="54501">lunchAdjust(AI2258:AJ2262)</f>
        <v>0</v>
      </c>
      <c r="AK2263" s="48" t="s">
        <v>0</v>
      </c>
      <c r="AL2263" s="39">
        <f t="shared" ref="AL2263" si="54502">SUMPRODUCT(AK2258:AK2262*AL2258:AL2262)</f>
        <v>0</v>
      </c>
      <c r="AM2263" s="46" t="s">
        <v>134</v>
      </c>
      <c r="AN2263" s="38">
        <f t="shared" ref="AN2263" si="54503">lunchAdjust(AM2258:AN2262)</f>
        <v>0</v>
      </c>
      <c r="AO2263" s="48" t="s">
        <v>0</v>
      </c>
      <c r="AP2263" s="39">
        <f t="shared" ref="AP2263" si="54504">SUMPRODUCT(AO2258:AO2262*AP2258:AP2262)</f>
        <v>0</v>
      </c>
      <c r="AQ2263" s="46" t="s">
        <v>134</v>
      </c>
      <c r="AR2263" s="38">
        <f t="shared" ref="AR2263" si="54505">lunchAdjust(AQ2258:AR2262)</f>
        <v>0</v>
      </c>
      <c r="AS2263" s="48" t="s">
        <v>0</v>
      </c>
      <c r="AT2263" s="39">
        <f t="shared" ref="AT2263" si="54506">SUMPRODUCT(AS2258:AS2262*AT2258:AT2262)</f>
        <v>0</v>
      </c>
      <c r="AU2263" s="46" t="s">
        <v>134</v>
      </c>
      <c r="AV2263" s="38">
        <f t="shared" ref="AV2263" si="54507">lunchAdjust(AU2258:AV2262)</f>
        <v>0</v>
      </c>
      <c r="AW2263" s="48" t="s">
        <v>0</v>
      </c>
      <c r="AX2263" s="39">
        <f t="shared" ref="AX2263" si="54508">SUMPRODUCT(AW2258:AW2262*AX2258:AX2262)</f>
        <v>0</v>
      </c>
      <c r="AY2263" s="46" t="s">
        <v>134</v>
      </c>
      <c r="AZ2263" s="38">
        <f t="shared" ref="AZ2263" si="54509">lunchAdjust(AY2258:AZ2262)</f>
        <v>0</v>
      </c>
      <c r="BA2263" s="48" t="s">
        <v>0</v>
      </c>
      <c r="BB2263" s="39">
        <f t="shared" ref="BB2263" si="54510">SUMPRODUCT(BA2258:BA2262*BB2258:BB2262)</f>
        <v>0</v>
      </c>
      <c r="BC2263" s="46" t="s">
        <v>134</v>
      </c>
      <c r="BD2263" s="38">
        <f t="shared" ref="BD2263" si="54511">lunchAdjust(BC2258:BD2262)</f>
        <v>0</v>
      </c>
      <c r="BE2263" s="48" t="s">
        <v>0</v>
      </c>
      <c r="BF2263" s="39">
        <f t="shared" ref="BF2263" si="54512">SUMPRODUCT(BE2258:BE2262*BF2258:BF2262)</f>
        <v>0</v>
      </c>
      <c r="BG2263" s="46" t="s">
        <v>134</v>
      </c>
      <c r="BH2263" s="38">
        <f t="shared" ref="BH2263" si="54513">lunchAdjust(BG2258:BH2262)</f>
        <v>0</v>
      </c>
      <c r="BI2263" s="48" t="s">
        <v>0</v>
      </c>
      <c r="BJ2263" s="39">
        <f t="shared" ref="BJ2263" si="54514">SUMPRODUCT(BI2258:BI2262*BJ2258:BJ2262)</f>
        <v>0</v>
      </c>
      <c r="BK2263" s="46" t="s">
        <v>134</v>
      </c>
      <c r="BL2263" s="38">
        <f t="shared" ref="BL2263" si="54515">lunchAdjust(BK2258:BL2262)</f>
        <v>0</v>
      </c>
      <c r="BM2263" s="48" t="s">
        <v>0</v>
      </c>
      <c r="BN2263" s="39">
        <f t="shared" ref="BN2263" si="54516">SUMPRODUCT(BM2258:BM2262*BN2258:BN2262)</f>
        <v>0</v>
      </c>
      <c r="BO2263" s="46" t="s">
        <v>134</v>
      </c>
      <c r="BP2263" s="38">
        <f t="shared" ref="BP2263" si="54517">lunchAdjust(BO2258:BP2262)</f>
        <v>0</v>
      </c>
      <c r="BQ2263" s="48" t="s">
        <v>0</v>
      </c>
      <c r="BR2263" s="39">
        <f t="shared" ref="BR2263" si="54518">SUMPRODUCT(BQ2258:BQ2262*BR2258:BR2262)</f>
        <v>0</v>
      </c>
      <c r="BS2263" s="46" t="s">
        <v>134</v>
      </c>
      <c r="BT2263" s="38">
        <f t="shared" ref="BT2263" si="54519">lunchAdjust(BS2258:BT2262)</f>
        <v>0</v>
      </c>
      <c r="BU2263" s="48" t="s">
        <v>0</v>
      </c>
      <c r="BV2263" s="39">
        <f t="shared" ref="BV2263" si="54520">SUMPRODUCT(BU2258:BU2262*BV2258:BV2262)</f>
        <v>0</v>
      </c>
      <c r="BW2263" s="46" t="s">
        <v>134</v>
      </c>
      <c r="BX2263" s="38">
        <f t="shared" ref="BX2263" si="54521">lunchAdjust(BW2258:BX2262)</f>
        <v>0</v>
      </c>
      <c r="BY2263" s="48" t="s">
        <v>0</v>
      </c>
      <c r="BZ2263" s="39">
        <f t="shared" ref="BZ2263" si="54522">SUMPRODUCT(BY2258:BY2262*BZ2258:BZ2262)</f>
        <v>0</v>
      </c>
      <c r="CA2263" s="46" t="s">
        <v>134</v>
      </c>
      <c r="CB2263" s="38">
        <f t="shared" ref="CB2263" si="54523">lunchAdjust(CA2258:CB2262)</f>
        <v>0</v>
      </c>
      <c r="CC2263" s="48" t="s">
        <v>0</v>
      </c>
      <c r="CD2263" s="39">
        <f t="shared" ref="CD2263" si="54524">SUMPRODUCT(CC2258:CC2262*CD2258:CD2262)</f>
        <v>0</v>
      </c>
      <c r="CE2263" s="46" t="s">
        <v>134</v>
      </c>
      <c r="CF2263" s="38">
        <f t="shared" ref="CF2263" si="54525">lunchAdjust(CE2258:CF2262)</f>
        <v>0</v>
      </c>
      <c r="CG2263" s="48" t="s">
        <v>0</v>
      </c>
      <c r="CH2263" s="39">
        <f t="shared" ref="CH2263" si="54526">SUMPRODUCT(CG2258:CG2262*CH2258:CH2262)</f>
        <v>0</v>
      </c>
    </row>
    <row r="2264" spans="1:86" ht="15.75" thickBot="1" x14ac:dyDescent="0.3">
      <c r="A2264" s="58" t="s">
        <v>121</v>
      </c>
      <c r="B2264" s="59">
        <f t="shared" ref="B2264" ca="1" si="54527">roleHours(G2258:CH2264, "OUT")</f>
        <v>0</v>
      </c>
      <c r="C2264" s="54" t="s">
        <v>137</v>
      </c>
      <c r="D2264" s="22">
        <f t="shared" ref="D2264" ca="1" si="54528">roleHours(G2258:CH2264, "PTO")</f>
        <v>0</v>
      </c>
      <c r="E2264" s="23">
        <f t="shared" ref="E2264" ca="1" si="54529">E2263-B2259</f>
        <v>63.2</v>
      </c>
      <c r="F2264" s="52"/>
      <c r="G2264" s="47" t="s">
        <v>39</v>
      </c>
      <c r="H2264" s="40">
        <f t="shared" si="53494"/>
        <v>0</v>
      </c>
      <c r="I2264" s="49" t="s">
        <v>135</v>
      </c>
      <c r="J2264" s="41">
        <f t="shared" ref="J2264" si="54530">J2263*G$4</f>
        <v>0</v>
      </c>
      <c r="K2264" s="47" t="s">
        <v>39</v>
      </c>
      <c r="L2264" s="40">
        <f t="shared" ref="L2264" si="54531">SUMPRODUCT(M2258:M2262*(L2258:L2262="PTO"))+SUMPRODUCT(M2258:M2262*(L2258:L2262="HOL"))</f>
        <v>0</v>
      </c>
      <c r="M2264" s="49" t="s">
        <v>135</v>
      </c>
      <c r="N2264" s="41">
        <f t="shared" ref="N2264" si="54532">N2263*K$4</f>
        <v>0</v>
      </c>
      <c r="O2264" s="47" t="s">
        <v>39</v>
      </c>
      <c r="P2264" s="40">
        <f t="shared" ref="P2264" si="54533">SUMPRODUCT(Q2258:Q2262*(P2258:P2262="PTO"))+SUMPRODUCT(Q2258:Q2262*(P2258:P2262="HOL"))</f>
        <v>0</v>
      </c>
      <c r="Q2264" s="49" t="s">
        <v>135</v>
      </c>
      <c r="R2264" s="41">
        <f t="shared" ref="R2264" si="54534">R2263*O$4</f>
        <v>0</v>
      </c>
      <c r="S2264" s="47" t="s">
        <v>39</v>
      </c>
      <c r="T2264" s="40">
        <f t="shared" ref="T2264" si="54535">SUMPRODUCT(U2258:U2262*(T2258:T2262="PTO"))+SUMPRODUCT(U2258:U2262*(T2258:T2262="HOL"))</f>
        <v>0</v>
      </c>
      <c r="U2264" s="49" t="s">
        <v>135</v>
      </c>
      <c r="V2264" s="41">
        <f t="shared" ref="V2264" si="54536">V2263*S$4</f>
        <v>0</v>
      </c>
      <c r="W2264" s="47" t="s">
        <v>39</v>
      </c>
      <c r="X2264" s="40">
        <f t="shared" ref="X2264" si="54537">SUMPRODUCT(Y2258:Y2262*(X2258:X2262="PTO"))+SUMPRODUCT(Y2258:Y2262*(X2258:X2262="HOL"))</f>
        <v>0</v>
      </c>
      <c r="Y2264" s="49" t="s">
        <v>135</v>
      </c>
      <c r="Z2264" s="41">
        <f t="shared" ref="Z2264" si="54538">Z2263*W$4</f>
        <v>0</v>
      </c>
      <c r="AA2264" s="47" t="s">
        <v>39</v>
      </c>
      <c r="AB2264" s="40">
        <f t="shared" ref="AB2264" si="54539">SUMPRODUCT(AC2258:AC2262*(AB2258:AB2262="PTO"))+SUMPRODUCT(AC2258:AC2262*(AB2258:AB2262="HOL"))</f>
        <v>0</v>
      </c>
      <c r="AC2264" s="49" t="s">
        <v>135</v>
      </c>
      <c r="AD2264" s="41">
        <f t="shared" ref="AD2264" si="54540">AD2263*AA$4</f>
        <v>0</v>
      </c>
      <c r="AE2264" s="47" t="s">
        <v>39</v>
      </c>
      <c r="AF2264" s="40">
        <f t="shared" ref="AF2264" si="54541">SUMPRODUCT(AG2258:AG2262*(AF2258:AF2262="PTO"))+SUMPRODUCT(AG2258:AG2262*(AF2258:AF2262="HOL"))</f>
        <v>0</v>
      </c>
      <c r="AG2264" s="49" t="s">
        <v>135</v>
      </c>
      <c r="AH2264" s="41">
        <f t="shared" ref="AH2264" si="54542">AH2263*AE$4</f>
        <v>0</v>
      </c>
      <c r="AI2264" s="47" t="s">
        <v>39</v>
      </c>
      <c r="AJ2264" s="40">
        <f t="shared" ref="AJ2264" si="54543">SUMPRODUCT(AK2258:AK2262*(AJ2258:AJ2262="PTO"))+SUMPRODUCT(AK2258:AK2262*(AJ2258:AJ2262="HOL"))</f>
        <v>0</v>
      </c>
      <c r="AK2264" s="49" t="s">
        <v>135</v>
      </c>
      <c r="AL2264" s="41">
        <f>AL2263*AI$4</f>
        <v>0</v>
      </c>
      <c r="AM2264" s="47" t="s">
        <v>39</v>
      </c>
      <c r="AN2264" s="40">
        <f t="shared" ref="AN2264" si="54544">SUMPRODUCT(AO2258:AO2262*(AN2258:AN2262="PTO"))+SUMPRODUCT(AO2258:AO2262*(AN2258:AN2262="HOL"))</f>
        <v>0</v>
      </c>
      <c r="AO2264" s="49" t="s">
        <v>135</v>
      </c>
      <c r="AP2264" s="41">
        <f t="shared" ref="AP2264" si="54545">AP2263*AM$4</f>
        <v>0</v>
      </c>
      <c r="AQ2264" s="47" t="s">
        <v>39</v>
      </c>
      <c r="AR2264" s="40">
        <f t="shared" ref="AR2264" si="54546">SUMPRODUCT(AS2258:AS2262*(AR2258:AR2262="PTO"))+SUMPRODUCT(AS2258:AS2262*(AR2258:AR2262="HOL"))</f>
        <v>0</v>
      </c>
      <c r="AS2264" s="49" t="s">
        <v>135</v>
      </c>
      <c r="AT2264" s="41">
        <f t="shared" ref="AT2264" si="54547">AT2263*AQ$4</f>
        <v>0</v>
      </c>
      <c r="AU2264" s="47" t="s">
        <v>39</v>
      </c>
      <c r="AV2264" s="40">
        <f t="shared" ref="AV2264" si="54548">SUMPRODUCT(AW2258:AW2262*(AV2258:AV2262="PTO"))+SUMPRODUCT(AW2258:AW2262*(AV2258:AV2262="HOL"))</f>
        <v>0</v>
      </c>
      <c r="AW2264" s="49" t="s">
        <v>135</v>
      </c>
      <c r="AX2264" s="41">
        <f>AX2263*AU$4</f>
        <v>0</v>
      </c>
      <c r="AY2264" s="47" t="s">
        <v>39</v>
      </c>
      <c r="AZ2264" s="40">
        <f t="shared" ref="AZ2264" si="54549">SUMPRODUCT(BA2258:BA2262*(AZ2258:AZ2262="PTO"))+SUMPRODUCT(BA2258:BA2262*(AZ2258:AZ2262="HOL"))</f>
        <v>0</v>
      </c>
      <c r="BA2264" s="49" t="s">
        <v>135</v>
      </c>
      <c r="BB2264" s="41">
        <f>BB2263*AY$4</f>
        <v>0</v>
      </c>
      <c r="BC2264" s="47" t="s">
        <v>39</v>
      </c>
      <c r="BD2264" s="40">
        <f t="shared" ref="BD2264" si="54550">SUMPRODUCT(BE2258:BE2262*(BD2258:BD2262="PTO"))+SUMPRODUCT(BE2258:BE2262*(BD2258:BD2262="HOL"))</f>
        <v>0</v>
      </c>
      <c r="BE2264" s="49" t="s">
        <v>135</v>
      </c>
      <c r="BF2264" s="41">
        <f>BF2263*BC$4</f>
        <v>0</v>
      </c>
      <c r="BG2264" s="47" t="s">
        <v>39</v>
      </c>
      <c r="BH2264" s="40">
        <f t="shared" ref="BH2264" si="54551">SUMPRODUCT(BI2258:BI2262*(BH2258:BH2262="PTO"))+SUMPRODUCT(BI2258:BI2262*(BH2258:BH2262="HOL"))</f>
        <v>0</v>
      </c>
      <c r="BI2264" s="49" t="s">
        <v>135</v>
      </c>
      <c r="BJ2264" s="41">
        <f>BJ2263*BG$4</f>
        <v>0</v>
      </c>
      <c r="BK2264" s="47" t="s">
        <v>39</v>
      </c>
      <c r="BL2264" s="40">
        <f t="shared" ref="BL2264" si="54552">SUMPRODUCT(BM2258:BM2262*(BL2258:BL2262="PTO"))+SUMPRODUCT(BM2258:BM2262*(BL2258:BL2262="HOL"))</f>
        <v>0</v>
      </c>
      <c r="BM2264" s="49" t="s">
        <v>135</v>
      </c>
      <c r="BN2264" s="41">
        <f>BN2263*BK$4</f>
        <v>0</v>
      </c>
      <c r="BO2264" s="47" t="s">
        <v>39</v>
      </c>
      <c r="BP2264" s="40">
        <f t="shared" ref="BP2264" si="54553">SUMPRODUCT(BQ2258:BQ2262*(BP2258:BP2262="PTO"))+SUMPRODUCT(BQ2258:BQ2262*(BP2258:BP2262="HOL"))</f>
        <v>0</v>
      </c>
      <c r="BQ2264" s="49" t="s">
        <v>135</v>
      </c>
      <c r="BR2264" s="41">
        <f t="shared" ref="BR2264" si="54554">BR2263*BO$4</f>
        <v>0</v>
      </c>
      <c r="BS2264" s="47" t="s">
        <v>39</v>
      </c>
      <c r="BT2264" s="40">
        <f t="shared" ref="BT2264" si="54555">SUMPRODUCT(BU2258:BU2262*(BT2258:BT2262="PTO"))+SUMPRODUCT(BU2258:BU2262*(BT2258:BT2262="HOL"))</f>
        <v>0</v>
      </c>
      <c r="BU2264" s="49" t="s">
        <v>135</v>
      </c>
      <c r="BV2264" s="41">
        <f t="shared" ref="BV2264" si="54556">BV2263*BS$4</f>
        <v>0</v>
      </c>
      <c r="BW2264" s="47" t="s">
        <v>39</v>
      </c>
      <c r="BX2264" s="40">
        <f t="shared" ref="BX2264" si="54557">SUMPRODUCT(BY2258:BY2262*(BX2258:BX2262="PTO"))+SUMPRODUCT(BY2258:BY2262*(BX2258:BX2262="HOL"))</f>
        <v>0</v>
      </c>
      <c r="BY2264" s="49" t="s">
        <v>135</v>
      </c>
      <c r="BZ2264" s="41">
        <f t="shared" ref="BZ2264" si="54558">BZ2263*BW$4</f>
        <v>0</v>
      </c>
      <c r="CA2264" s="47" t="s">
        <v>39</v>
      </c>
      <c r="CB2264" s="40">
        <f t="shared" ref="CB2264" si="54559">SUMPRODUCT(CC2258:CC2262*(CB2258:CB2262="PTO"))+SUMPRODUCT(CC2258:CC2262*(CB2258:CB2262="HOL"))</f>
        <v>0</v>
      </c>
      <c r="CC2264" s="49" t="s">
        <v>135</v>
      </c>
      <c r="CD2264" s="41">
        <f t="shared" ref="CD2264" si="54560">CD2263*CA$4</f>
        <v>0</v>
      </c>
      <c r="CE2264" s="47" t="s">
        <v>39</v>
      </c>
      <c r="CF2264" s="40">
        <f t="shared" ref="CF2264" si="54561">SUMPRODUCT(CG2258:CG2262*(CF2258:CF2262="PTO"))+SUMPRODUCT(CG2258:CG2262*(CF2258:CF2262="HOL"))</f>
        <v>0</v>
      </c>
      <c r="CG2264" s="49" t="s">
        <v>135</v>
      </c>
      <c r="CH2264" s="41">
        <f t="shared" ref="CH2264" si="54562">CH2263*CE$4</f>
        <v>0</v>
      </c>
    </row>
    <row r="2265" spans="1:86" x14ac:dyDescent="0.25">
      <c r="A2265" s="70" t="s">
        <v>133</v>
      </c>
      <c r="B2265" s="71">
        <f t="shared" ref="B2265" ca="1" si="54563">D2265-B2266</f>
        <v>31.736442211243713</v>
      </c>
      <c r="C2265" s="72" t="s">
        <v>122</v>
      </c>
      <c r="D2265" s="71">
        <f>IFERROR(INDEX(Holidays[FTE], MATCH(Entry!E2265, Holidays[Date], 0)), 1)*8*INDEX(FTEguide[[1]:[12]], MATCH(Entry!E2266, FTEguide[Weekday], 0), IF(Entry!E2268&gt;0, Entry!E2268, MONTH(Entry!E2265)))</f>
        <v>79.736442211243713</v>
      </c>
      <c r="E2265" s="60">
        <f t="shared" si="53011"/>
        <v>44151</v>
      </c>
      <c r="F2265" s="50" t="s">
        <v>128</v>
      </c>
      <c r="G2265" s="34"/>
      <c r="H2265" s="35"/>
      <c r="I2265" s="42">
        <f t="shared" ref="I2265" si="54564">parseTime(G2265)-(H2270=INT(RIGHT($F2265, 1)))</f>
        <v>0</v>
      </c>
      <c r="J2265" s="43">
        <f t="shared" ref="J2265:J2269" si="54565">isClocked(H2265)</f>
        <v>0</v>
      </c>
      <c r="K2265" s="34" t="s">
        <v>136</v>
      </c>
      <c r="L2265" s="35" t="s">
        <v>23</v>
      </c>
      <c r="M2265" s="42">
        <f t="shared" ref="M2265" si="54566">parseTime(K2265)-(L2270=INT(RIGHT($F2265, 1)))</f>
        <v>8</v>
      </c>
      <c r="N2265" s="43">
        <f t="shared" ref="N2265:N2269" si="54567">isClocked(L2265)</f>
        <v>1</v>
      </c>
      <c r="O2265" s="34" t="s">
        <v>180</v>
      </c>
      <c r="P2265" s="35" t="s">
        <v>23</v>
      </c>
      <c r="Q2265" s="42">
        <f t="shared" ref="Q2265" si="54568">parseTime(O2265)-(P2270=INT(RIGHT($F2265, 1)))</f>
        <v>8</v>
      </c>
      <c r="R2265" s="43">
        <f t="shared" ref="R2265:R2269" si="54569">isClocked(P2265)</f>
        <v>1</v>
      </c>
      <c r="S2265" s="34" t="s">
        <v>150</v>
      </c>
      <c r="T2265" s="35" t="s">
        <v>23</v>
      </c>
      <c r="U2265" s="42">
        <f t="shared" ref="U2265" si="54570">parseTime(S2265)-(T2270=INT(RIGHT($F2265, 1)))</f>
        <v>8</v>
      </c>
      <c r="V2265" s="43">
        <f t="shared" ref="V2265:V2269" si="54571">isClocked(T2265)</f>
        <v>1</v>
      </c>
      <c r="W2265" s="34"/>
      <c r="X2265" s="35"/>
      <c r="Y2265" s="42">
        <f t="shared" ref="Y2265" si="54572">parseTime(W2265)-(X2270=INT(RIGHT($F2265, 1)))</f>
        <v>0</v>
      </c>
      <c r="Z2265" s="43">
        <f t="shared" ref="Z2265:Z2269" si="54573">isClocked(X2265)</f>
        <v>0</v>
      </c>
      <c r="AA2265" s="34" t="s">
        <v>136</v>
      </c>
      <c r="AB2265" s="35" t="s">
        <v>23</v>
      </c>
      <c r="AC2265" s="42">
        <f t="shared" ref="AC2265" si="54574">parseTime(AA2265)-(AB2270=INT(RIGHT($F2265, 1)))</f>
        <v>8</v>
      </c>
      <c r="AD2265" s="43">
        <f t="shared" ref="AD2265:AD2269" si="54575">isClocked(AB2265)</f>
        <v>1</v>
      </c>
      <c r="AE2265" s="34" t="s">
        <v>136</v>
      </c>
      <c r="AF2265" s="35" t="s">
        <v>25</v>
      </c>
      <c r="AG2265" s="42">
        <f t="shared" ref="AG2265" si="54576">parseTime(AE2265)-(AF2270=INT(RIGHT($F2265, 1)))</f>
        <v>8</v>
      </c>
      <c r="AH2265" s="43">
        <f t="shared" ref="AH2265:AH2269" si="54577">isClocked(AF2265)</f>
        <v>1</v>
      </c>
      <c r="AI2265" s="34"/>
      <c r="AJ2265" s="35"/>
      <c r="AK2265" s="42">
        <f>parseTime(AI2265)-(AJ2270=INT(RIGHT($F2265, 1)))</f>
        <v>0</v>
      </c>
      <c r="AL2265" s="43">
        <f t="shared" ref="AL2265:AL2269" si="54578">isClocked(AJ2265)</f>
        <v>0</v>
      </c>
      <c r="AM2265" s="34"/>
      <c r="AN2265" s="35"/>
      <c r="AO2265" s="42">
        <f t="shared" ref="AO2265" si="54579">parseTime(AM2265)-(AN2270=INT(RIGHT($F2265, 1)))</f>
        <v>0</v>
      </c>
      <c r="AP2265" s="43">
        <f t="shared" ref="AP2265:AP2269" si="54580">isClocked(AN2265)</f>
        <v>0</v>
      </c>
      <c r="AQ2265" s="34"/>
      <c r="AR2265" s="35"/>
      <c r="AS2265" s="42">
        <f t="shared" ref="AS2265" si="54581">parseTime(AQ2265)-(AR2270=INT(RIGHT($F2265, 1)))</f>
        <v>0</v>
      </c>
      <c r="AT2265" s="43">
        <f t="shared" ref="AT2265:AT2269" si="54582">isClocked(AR2265)</f>
        <v>0</v>
      </c>
      <c r="AU2265" s="34"/>
      <c r="AV2265" s="35"/>
      <c r="AW2265" s="42">
        <f>parseTime(AU2265)-(AV2270=INT(RIGHT($F2265, 1)))</f>
        <v>0</v>
      </c>
      <c r="AX2265" s="43">
        <f t="shared" ref="AX2265:AX2269" si="54583">isClocked(AV2265)</f>
        <v>0</v>
      </c>
      <c r="AY2265" s="34"/>
      <c r="AZ2265" s="35"/>
      <c r="BA2265" s="42">
        <f>parseTime(AY2265)-(AZ2270=INT(RIGHT($F2265, 1)))</f>
        <v>0</v>
      </c>
      <c r="BB2265" s="43">
        <f t="shared" ref="BB2265:BB2269" si="54584">isClocked(AZ2265)</f>
        <v>0</v>
      </c>
      <c r="BC2265" s="34"/>
      <c r="BD2265" s="35"/>
      <c r="BE2265" s="42">
        <f>parseTime(BC2265)-(BD2270=INT(RIGHT($F2265, 1)))</f>
        <v>0</v>
      </c>
      <c r="BF2265" s="43">
        <f t="shared" ref="BF2265:BF2269" si="54585">isClocked(BD2265)</f>
        <v>0</v>
      </c>
      <c r="BG2265" s="34"/>
      <c r="BH2265" s="35"/>
      <c r="BI2265" s="42">
        <f>parseTime(BG2265)-(BH2270=INT(RIGHT($F2265, 1)))</f>
        <v>0</v>
      </c>
      <c r="BJ2265" s="43">
        <f t="shared" ref="BJ2265:BJ2269" si="54586">isClocked(BH2265)</f>
        <v>0</v>
      </c>
      <c r="BK2265" s="34"/>
      <c r="BL2265" s="35"/>
      <c r="BM2265" s="42">
        <f>parseTime(BK2265)-(BL2270=INT(RIGHT($F2265, 1)))</f>
        <v>0</v>
      </c>
      <c r="BN2265" s="43">
        <f t="shared" ref="BN2265:BN2269" si="54587">isClocked(BL2265)</f>
        <v>0</v>
      </c>
      <c r="BO2265" s="34" t="s">
        <v>150</v>
      </c>
      <c r="BP2265" s="35" t="s">
        <v>23</v>
      </c>
      <c r="BQ2265" s="42">
        <f t="shared" ref="BQ2265" si="54588">parseTime(BO2265)-(BP2270=INT(RIGHT($F2265, 1)))</f>
        <v>8</v>
      </c>
      <c r="BR2265" s="43">
        <f t="shared" ref="BR2265:BR2269" si="54589">isClocked(BP2265)</f>
        <v>1</v>
      </c>
      <c r="BS2265" s="34"/>
      <c r="BT2265" s="35"/>
      <c r="BU2265" s="42">
        <f t="shared" ref="BU2265" si="54590">parseTime(BS2265)-(BT2270=INT(RIGHT($F2265, 1)))</f>
        <v>0</v>
      </c>
      <c r="BV2265" s="43">
        <f t="shared" ref="BV2265:BV2269" si="54591">isClocked(BT2265)</f>
        <v>0</v>
      </c>
      <c r="BW2265" s="34"/>
      <c r="BX2265" s="35"/>
      <c r="BY2265" s="42">
        <f t="shared" ref="BY2265" si="54592">parseTime(BW2265)-(BX2270=INT(RIGHT($F2265, 1)))</f>
        <v>0</v>
      </c>
      <c r="BZ2265" s="43">
        <f t="shared" ref="BZ2265:BZ2269" si="54593">isClocked(BX2265)</f>
        <v>0</v>
      </c>
      <c r="CA2265" s="34"/>
      <c r="CB2265" s="35"/>
      <c r="CC2265" s="42">
        <f t="shared" ref="CC2265" si="54594">parseTime(CA2265)-(CB2270=INT(RIGHT($F2265, 1)))</f>
        <v>0</v>
      </c>
      <c r="CD2265" s="43">
        <f t="shared" ref="CD2265:CD2269" si="54595">isClocked(CB2265)</f>
        <v>0</v>
      </c>
      <c r="CE2265" s="34"/>
      <c r="CF2265" s="35"/>
      <c r="CG2265" s="42">
        <f t="shared" ref="CG2265" si="54596">parseTime(CE2265)-(CF2270=INT(RIGHT($F2265, 1)))</f>
        <v>0</v>
      </c>
      <c r="CH2265" s="43">
        <f t="shared" ref="CH2265:CH2269" si="54597">isClocked(CF2265)</f>
        <v>0</v>
      </c>
    </row>
    <row r="2266" spans="1:86" x14ac:dyDescent="0.25">
      <c r="A2266" s="56" t="s">
        <v>0</v>
      </c>
      <c r="B2266" s="57">
        <f t="shared" ca="1" si="54252"/>
        <v>48</v>
      </c>
      <c r="C2266" s="14" t="s">
        <v>252</v>
      </c>
      <c r="D2266" s="14">
        <f t="shared" si="53735"/>
        <v>53.7</v>
      </c>
      <c r="E2266" s="55" t="str">
        <f t="shared" si="54253"/>
        <v>Monday</v>
      </c>
      <c r="F2266" s="51" t="s">
        <v>129</v>
      </c>
      <c r="G2266" s="36"/>
      <c r="H2266" s="37"/>
      <c r="I2266" s="44">
        <f t="shared" ref="I2266" si="54598">parseTime(G2266)-(H2270=INT(RIGHT($F2266, 1)))</f>
        <v>0</v>
      </c>
      <c r="J2266" s="45">
        <f t="shared" si="54565"/>
        <v>0</v>
      </c>
      <c r="K2266" s="36"/>
      <c r="L2266" s="37"/>
      <c r="M2266" s="44">
        <f t="shared" ref="M2266" si="54599">parseTime(K2266)-(L2270=INT(RIGHT($F2266, 1)))</f>
        <v>0</v>
      </c>
      <c r="N2266" s="45">
        <f t="shared" si="54567"/>
        <v>0</v>
      </c>
      <c r="O2266" s="36"/>
      <c r="P2266" s="37"/>
      <c r="Q2266" s="44">
        <f t="shared" ref="Q2266" si="54600">parseTime(O2266)-(P2270=INT(RIGHT($F2266, 1)))</f>
        <v>0</v>
      </c>
      <c r="R2266" s="45">
        <f t="shared" si="54569"/>
        <v>0</v>
      </c>
      <c r="S2266" s="36"/>
      <c r="T2266" s="37"/>
      <c r="U2266" s="44">
        <f t="shared" ref="U2266" si="54601">parseTime(S2266)-(T2270=INT(RIGHT($F2266, 1)))</f>
        <v>0</v>
      </c>
      <c r="V2266" s="45">
        <f t="shared" si="54571"/>
        <v>0</v>
      </c>
      <c r="W2266" s="36"/>
      <c r="X2266" s="37"/>
      <c r="Y2266" s="44">
        <f t="shared" ref="Y2266" si="54602">parseTime(W2266)-(X2270=INT(RIGHT($F2266, 1)))</f>
        <v>0</v>
      </c>
      <c r="Z2266" s="45">
        <f t="shared" si="54573"/>
        <v>0</v>
      </c>
      <c r="AA2266" s="36"/>
      <c r="AB2266" s="37"/>
      <c r="AC2266" s="44">
        <f t="shared" ref="AC2266" si="54603">parseTime(AA2266)-(AB2270=INT(RIGHT($F2266, 1)))</f>
        <v>0</v>
      </c>
      <c r="AD2266" s="45">
        <f t="shared" si="54575"/>
        <v>0</v>
      </c>
      <c r="AE2266" s="36"/>
      <c r="AF2266" s="37"/>
      <c r="AG2266" s="44">
        <f t="shared" ref="AG2266" si="54604">parseTime(AE2266)-(AF2270=INT(RIGHT($F2266, 1)))</f>
        <v>0</v>
      </c>
      <c r="AH2266" s="45">
        <f t="shared" si="54577"/>
        <v>0</v>
      </c>
      <c r="AI2266" s="36"/>
      <c r="AJ2266" s="37"/>
      <c r="AK2266" s="44">
        <f>parseTime(AI2266)-(AJ2270=INT(RIGHT($F2266, 1)))</f>
        <v>0</v>
      </c>
      <c r="AL2266" s="45">
        <f t="shared" si="54578"/>
        <v>0</v>
      </c>
      <c r="AM2266" s="36"/>
      <c r="AN2266" s="37"/>
      <c r="AO2266" s="44">
        <f t="shared" ref="AO2266" si="54605">parseTime(AM2266)-(AN2270=INT(RIGHT($F2266, 1)))</f>
        <v>0</v>
      </c>
      <c r="AP2266" s="45">
        <f t="shared" si="54580"/>
        <v>0</v>
      </c>
      <c r="AQ2266" s="36"/>
      <c r="AR2266" s="37"/>
      <c r="AS2266" s="44">
        <f t="shared" ref="AS2266" si="54606">parseTime(AQ2266)-(AR2270=INT(RIGHT($F2266, 1)))</f>
        <v>0</v>
      </c>
      <c r="AT2266" s="45">
        <f t="shared" si="54582"/>
        <v>0</v>
      </c>
      <c r="AU2266" s="36"/>
      <c r="AV2266" s="37"/>
      <c r="AW2266" s="44">
        <f>parseTime(AU2266)-(AV2270=INT(RIGHT($F2266, 1)))</f>
        <v>0</v>
      </c>
      <c r="AX2266" s="45">
        <f t="shared" si="54583"/>
        <v>0</v>
      </c>
      <c r="AY2266" s="36"/>
      <c r="AZ2266" s="37"/>
      <c r="BA2266" s="44">
        <f>parseTime(AY2266)-(AZ2270=INT(RIGHT($F2266, 1)))</f>
        <v>0</v>
      </c>
      <c r="BB2266" s="45">
        <f t="shared" si="54584"/>
        <v>0</v>
      </c>
      <c r="BC2266" s="36"/>
      <c r="BD2266" s="37"/>
      <c r="BE2266" s="44">
        <f>parseTime(BC2266)-(BD2270=INT(RIGHT($F2266, 1)))</f>
        <v>0</v>
      </c>
      <c r="BF2266" s="45">
        <f t="shared" si="54585"/>
        <v>0</v>
      </c>
      <c r="BG2266" s="36"/>
      <c r="BH2266" s="37"/>
      <c r="BI2266" s="44">
        <f>parseTime(BG2266)-(BH2270=INT(RIGHT($F2266, 1)))</f>
        <v>0</v>
      </c>
      <c r="BJ2266" s="45">
        <f t="shared" si="54586"/>
        <v>0</v>
      </c>
      <c r="BK2266" s="36"/>
      <c r="BL2266" s="37"/>
      <c r="BM2266" s="44">
        <f>parseTime(BK2266)-(BL2270=INT(RIGHT($F2266, 1)))</f>
        <v>0</v>
      </c>
      <c r="BN2266" s="45">
        <f t="shared" si="54587"/>
        <v>0</v>
      </c>
      <c r="BO2266" s="36"/>
      <c r="BP2266" s="37"/>
      <c r="BQ2266" s="44">
        <f t="shared" ref="BQ2266" si="54607">parseTime(BO2266)-(BP2270=INT(RIGHT($F2266, 1)))</f>
        <v>0</v>
      </c>
      <c r="BR2266" s="45">
        <f t="shared" si="54589"/>
        <v>0</v>
      </c>
      <c r="BS2266" s="36"/>
      <c r="BT2266" s="37"/>
      <c r="BU2266" s="44">
        <f t="shared" ref="BU2266" si="54608">parseTime(BS2266)-(BT2270=INT(RIGHT($F2266, 1)))</f>
        <v>0</v>
      </c>
      <c r="BV2266" s="45">
        <f t="shared" si="54591"/>
        <v>0</v>
      </c>
      <c r="BW2266" s="36"/>
      <c r="BX2266" s="37"/>
      <c r="BY2266" s="44">
        <f t="shared" ref="BY2266" si="54609">parseTime(BW2266)-(BX2270=INT(RIGHT($F2266, 1)))</f>
        <v>0</v>
      </c>
      <c r="BZ2266" s="45">
        <f t="shared" si="54593"/>
        <v>0</v>
      </c>
      <c r="CA2266" s="36"/>
      <c r="CB2266" s="37"/>
      <c r="CC2266" s="44">
        <f t="shared" ref="CC2266" si="54610">parseTime(CA2266)-(CB2270=INT(RIGHT($F2266, 1)))</f>
        <v>0</v>
      </c>
      <c r="CD2266" s="45">
        <f t="shared" si="54595"/>
        <v>0</v>
      </c>
      <c r="CE2266" s="36"/>
      <c r="CF2266" s="37"/>
      <c r="CG2266" s="44">
        <f t="shared" ref="CG2266" si="54611">parseTime(CE2266)-(CF2270=INT(RIGHT($F2266, 1)))</f>
        <v>0</v>
      </c>
      <c r="CH2266" s="45">
        <f t="shared" si="54597"/>
        <v>0</v>
      </c>
    </row>
    <row r="2267" spans="1:86" x14ac:dyDescent="0.25">
      <c r="A2267" s="56" t="s">
        <v>117</v>
      </c>
      <c r="B2267" s="57">
        <f t="shared" ref="B2267" ca="1" si="54612">roleHours(G2265:CH2271, "MFD")</f>
        <v>40</v>
      </c>
      <c r="C2267" s="14">
        <f t="shared" ref="C2267:C2270" ca="1" si="54613">B2267/8</f>
        <v>5</v>
      </c>
      <c r="D2267" s="14">
        <f t="shared" ref="D2267" ca="1" si="54614">B2266-D2266</f>
        <v>-5.7000000000000028</v>
      </c>
      <c r="E2267" s="20" t="s">
        <v>127</v>
      </c>
      <c r="F2267" s="51" t="s">
        <v>130</v>
      </c>
      <c r="G2267" s="36"/>
      <c r="H2267" s="37"/>
      <c r="I2267" s="44">
        <f t="shared" ref="I2267" si="54615">parseTime(G2267)-(H2270=INT(RIGHT($F2267, 1)))</f>
        <v>0</v>
      </c>
      <c r="J2267" s="45">
        <f t="shared" si="54565"/>
        <v>0</v>
      </c>
      <c r="K2267" s="36"/>
      <c r="L2267" s="37"/>
      <c r="M2267" s="44">
        <f t="shared" ref="M2267" si="54616">parseTime(K2267)-(L2270=INT(RIGHT($F2267, 1)))</f>
        <v>0</v>
      </c>
      <c r="N2267" s="45">
        <f t="shared" si="54567"/>
        <v>0</v>
      </c>
      <c r="O2267" s="36"/>
      <c r="P2267" s="37"/>
      <c r="Q2267" s="44">
        <f t="shared" ref="Q2267" si="54617">parseTime(O2267)-(P2270=INT(RIGHT($F2267, 1)))</f>
        <v>0</v>
      </c>
      <c r="R2267" s="45">
        <f t="shared" si="54569"/>
        <v>0</v>
      </c>
      <c r="S2267" s="36"/>
      <c r="T2267" s="37"/>
      <c r="U2267" s="44">
        <f t="shared" ref="U2267" si="54618">parseTime(S2267)-(T2270=INT(RIGHT($F2267, 1)))</f>
        <v>0</v>
      </c>
      <c r="V2267" s="45">
        <f t="shared" si="54571"/>
        <v>0</v>
      </c>
      <c r="W2267" s="36"/>
      <c r="X2267" s="37"/>
      <c r="Y2267" s="44">
        <f t="shared" ref="Y2267" si="54619">parseTime(W2267)-(X2270=INT(RIGHT($F2267, 1)))</f>
        <v>0</v>
      </c>
      <c r="Z2267" s="45">
        <f t="shared" si="54573"/>
        <v>0</v>
      </c>
      <c r="AA2267" s="36"/>
      <c r="AB2267" s="37"/>
      <c r="AC2267" s="44">
        <f t="shared" ref="AC2267" si="54620">parseTime(AA2267)-(AB2270=INT(RIGHT($F2267, 1)))</f>
        <v>0</v>
      </c>
      <c r="AD2267" s="45">
        <f t="shared" si="54575"/>
        <v>0</v>
      </c>
      <c r="AE2267" s="36"/>
      <c r="AF2267" s="37"/>
      <c r="AG2267" s="44">
        <f t="shared" ref="AG2267" si="54621">parseTime(AE2267)-(AF2270=INT(RIGHT($F2267, 1)))</f>
        <v>0</v>
      </c>
      <c r="AH2267" s="45">
        <f t="shared" si="54577"/>
        <v>0</v>
      </c>
      <c r="AI2267" s="36"/>
      <c r="AJ2267" s="37"/>
      <c r="AK2267" s="44">
        <f>parseTime(AI2267)-(AJ2270=INT(RIGHT($F2267, 1)))</f>
        <v>0</v>
      </c>
      <c r="AL2267" s="45">
        <f t="shared" si="54578"/>
        <v>0</v>
      </c>
      <c r="AM2267" s="36"/>
      <c r="AN2267" s="37"/>
      <c r="AO2267" s="44">
        <f t="shared" ref="AO2267" si="54622">parseTime(AM2267)-(AN2270=INT(RIGHT($F2267, 1)))</f>
        <v>0</v>
      </c>
      <c r="AP2267" s="45">
        <f t="shared" si="54580"/>
        <v>0</v>
      </c>
      <c r="AQ2267" s="36"/>
      <c r="AR2267" s="37"/>
      <c r="AS2267" s="44">
        <f t="shared" ref="AS2267" si="54623">parseTime(AQ2267)-(AR2270=INT(RIGHT($F2267, 1)))</f>
        <v>0</v>
      </c>
      <c r="AT2267" s="45">
        <f t="shared" si="54582"/>
        <v>0</v>
      </c>
      <c r="AU2267" s="36"/>
      <c r="AV2267" s="37"/>
      <c r="AW2267" s="44">
        <f>parseTime(AU2267)-(AV2270=INT(RIGHT($F2267, 1)))</f>
        <v>0</v>
      </c>
      <c r="AX2267" s="45">
        <f t="shared" si="54583"/>
        <v>0</v>
      </c>
      <c r="AY2267" s="36"/>
      <c r="AZ2267" s="37"/>
      <c r="BA2267" s="44">
        <f>parseTime(AY2267)-(AZ2270=INT(RIGHT($F2267, 1)))</f>
        <v>0</v>
      </c>
      <c r="BB2267" s="45">
        <f t="shared" si="54584"/>
        <v>0</v>
      </c>
      <c r="BC2267" s="36"/>
      <c r="BD2267" s="37"/>
      <c r="BE2267" s="44">
        <f>parseTime(BC2267)-(BD2270=INT(RIGHT($F2267, 1)))</f>
        <v>0</v>
      </c>
      <c r="BF2267" s="45">
        <f t="shared" si="54585"/>
        <v>0</v>
      </c>
      <c r="BG2267" s="36"/>
      <c r="BH2267" s="37"/>
      <c r="BI2267" s="44">
        <f>parseTime(BG2267)-(BH2270=INT(RIGHT($F2267, 1)))</f>
        <v>0</v>
      </c>
      <c r="BJ2267" s="45">
        <f t="shared" si="54586"/>
        <v>0</v>
      </c>
      <c r="BK2267" s="36"/>
      <c r="BL2267" s="37"/>
      <c r="BM2267" s="44">
        <f>parseTime(BK2267)-(BL2270=INT(RIGHT($F2267, 1)))</f>
        <v>0</v>
      </c>
      <c r="BN2267" s="45">
        <f t="shared" si="54587"/>
        <v>0</v>
      </c>
      <c r="BO2267" s="36"/>
      <c r="BP2267" s="37"/>
      <c r="BQ2267" s="44">
        <f t="shared" ref="BQ2267" si="54624">parseTime(BO2267)-(BP2270=INT(RIGHT($F2267, 1)))</f>
        <v>0</v>
      </c>
      <c r="BR2267" s="45">
        <f t="shared" si="54589"/>
        <v>0</v>
      </c>
      <c r="BS2267" s="36"/>
      <c r="BT2267" s="37"/>
      <c r="BU2267" s="44">
        <f t="shared" ref="BU2267" si="54625">parseTime(BS2267)-(BT2270=INT(RIGHT($F2267, 1)))</f>
        <v>0</v>
      </c>
      <c r="BV2267" s="45">
        <f t="shared" si="54591"/>
        <v>0</v>
      </c>
      <c r="BW2267" s="36"/>
      <c r="BX2267" s="37"/>
      <c r="BY2267" s="44">
        <f t="shared" ref="BY2267" si="54626">parseTime(BW2267)-(BX2270=INT(RIGHT($F2267, 1)))</f>
        <v>0</v>
      </c>
      <c r="BZ2267" s="45">
        <f t="shared" si="54593"/>
        <v>0</v>
      </c>
      <c r="CA2267" s="36"/>
      <c r="CB2267" s="37"/>
      <c r="CC2267" s="44">
        <f t="shared" ref="CC2267" si="54627">parseTime(CA2267)-(CB2270=INT(RIGHT($F2267, 1)))</f>
        <v>0</v>
      </c>
      <c r="CD2267" s="45">
        <f t="shared" si="54595"/>
        <v>0</v>
      </c>
      <c r="CE2267" s="36"/>
      <c r="CF2267" s="37"/>
      <c r="CG2267" s="44">
        <f t="shared" ref="CG2267" si="54628">parseTime(CE2267)-(CF2270=INT(RIGHT($F2267, 1)))</f>
        <v>0</v>
      </c>
      <c r="CH2267" s="45">
        <f t="shared" si="54597"/>
        <v>0</v>
      </c>
    </row>
    <row r="2268" spans="1:86" x14ac:dyDescent="0.25">
      <c r="A2268" s="56"/>
      <c r="B2268" s="57"/>
      <c r="C2268" s="14">
        <f t="shared" si="54613"/>
        <v>0</v>
      </c>
      <c r="D2268" s="14" t="s">
        <v>259</v>
      </c>
      <c r="E2268" s="20">
        <v>4.25</v>
      </c>
      <c r="F2268" s="51" t="s">
        <v>131</v>
      </c>
      <c r="G2268" s="36"/>
      <c r="H2268" s="37"/>
      <c r="I2268" s="44">
        <f t="shared" ref="I2268" si="54629">parseTime(G2268)-(H2270=INT(RIGHT($F2268, 1)))</f>
        <v>0</v>
      </c>
      <c r="J2268" s="45">
        <f t="shared" si="54565"/>
        <v>0</v>
      </c>
      <c r="K2268" s="36"/>
      <c r="L2268" s="37"/>
      <c r="M2268" s="44">
        <f t="shared" ref="M2268" si="54630">parseTime(K2268)-(L2270=INT(RIGHT($F2268, 1)))</f>
        <v>0</v>
      </c>
      <c r="N2268" s="45">
        <f t="shared" si="54567"/>
        <v>0</v>
      </c>
      <c r="O2268" s="36"/>
      <c r="P2268" s="37"/>
      <c r="Q2268" s="44">
        <f t="shared" ref="Q2268" si="54631">parseTime(O2268)-(P2270=INT(RIGHT($F2268, 1)))</f>
        <v>0</v>
      </c>
      <c r="R2268" s="45">
        <f t="shared" si="54569"/>
        <v>0</v>
      </c>
      <c r="S2268" s="36"/>
      <c r="T2268" s="37"/>
      <c r="U2268" s="44">
        <f t="shared" ref="U2268" si="54632">parseTime(S2268)-(T2270=INT(RIGHT($F2268, 1)))</f>
        <v>0</v>
      </c>
      <c r="V2268" s="45">
        <f t="shared" si="54571"/>
        <v>0</v>
      </c>
      <c r="W2268" s="36"/>
      <c r="X2268" s="37"/>
      <c r="Y2268" s="44">
        <f t="shared" ref="Y2268" si="54633">parseTime(W2268)-(X2270=INT(RIGHT($F2268, 1)))</f>
        <v>0</v>
      </c>
      <c r="Z2268" s="45">
        <f t="shared" si="54573"/>
        <v>0</v>
      </c>
      <c r="AA2268" s="36"/>
      <c r="AB2268" s="37"/>
      <c r="AC2268" s="44">
        <f t="shared" ref="AC2268" si="54634">parseTime(AA2268)-(AB2270=INT(RIGHT($F2268, 1)))</f>
        <v>0</v>
      </c>
      <c r="AD2268" s="45">
        <f t="shared" si="54575"/>
        <v>0</v>
      </c>
      <c r="AE2268" s="36"/>
      <c r="AF2268" s="37"/>
      <c r="AG2268" s="44">
        <f t="shared" ref="AG2268" si="54635">parseTime(AE2268)-(AF2270=INT(RIGHT($F2268, 1)))</f>
        <v>0</v>
      </c>
      <c r="AH2268" s="45">
        <f t="shared" si="54577"/>
        <v>0</v>
      </c>
      <c r="AI2268" s="36"/>
      <c r="AJ2268" s="37"/>
      <c r="AK2268" s="44">
        <f>parseTime(AI2268)-(AJ2270=INT(RIGHT($F2268, 1)))</f>
        <v>0</v>
      </c>
      <c r="AL2268" s="45">
        <f t="shared" si="54578"/>
        <v>0</v>
      </c>
      <c r="AM2268" s="36"/>
      <c r="AN2268" s="37"/>
      <c r="AO2268" s="44">
        <f t="shared" ref="AO2268" si="54636">parseTime(AM2268)-(AN2270=INT(RIGHT($F2268, 1)))</f>
        <v>0</v>
      </c>
      <c r="AP2268" s="45">
        <f t="shared" si="54580"/>
        <v>0</v>
      </c>
      <c r="AQ2268" s="36"/>
      <c r="AR2268" s="37"/>
      <c r="AS2268" s="44">
        <f t="shared" ref="AS2268" si="54637">parseTime(AQ2268)-(AR2270=INT(RIGHT($F2268, 1)))</f>
        <v>0</v>
      </c>
      <c r="AT2268" s="45">
        <f t="shared" si="54582"/>
        <v>0</v>
      </c>
      <c r="AU2268" s="36"/>
      <c r="AV2268" s="37"/>
      <c r="AW2268" s="44">
        <f>parseTime(AU2268)-(AV2270=INT(RIGHT($F2268, 1)))</f>
        <v>0</v>
      </c>
      <c r="AX2268" s="45">
        <f t="shared" si="54583"/>
        <v>0</v>
      </c>
      <c r="AY2268" s="36"/>
      <c r="AZ2268" s="37"/>
      <c r="BA2268" s="44">
        <f>parseTime(AY2268)-(AZ2270=INT(RIGHT($F2268, 1)))</f>
        <v>0</v>
      </c>
      <c r="BB2268" s="45">
        <f t="shared" si="54584"/>
        <v>0</v>
      </c>
      <c r="BC2268" s="36"/>
      <c r="BD2268" s="37"/>
      <c r="BE2268" s="44">
        <f>parseTime(BC2268)-(BD2270=INT(RIGHT($F2268, 1)))</f>
        <v>0</v>
      </c>
      <c r="BF2268" s="45">
        <f t="shared" si="54585"/>
        <v>0</v>
      </c>
      <c r="BG2268" s="36"/>
      <c r="BH2268" s="37"/>
      <c r="BI2268" s="44">
        <f>parseTime(BG2268)-(BH2270=INT(RIGHT($F2268, 1)))</f>
        <v>0</v>
      </c>
      <c r="BJ2268" s="45">
        <f t="shared" si="54586"/>
        <v>0</v>
      </c>
      <c r="BK2268" s="36"/>
      <c r="BL2268" s="37"/>
      <c r="BM2268" s="44">
        <f>parseTime(BK2268)-(BL2270=INT(RIGHT($F2268, 1)))</f>
        <v>0</v>
      </c>
      <c r="BN2268" s="45">
        <f t="shared" si="54587"/>
        <v>0</v>
      </c>
      <c r="BO2268" s="36"/>
      <c r="BP2268" s="37"/>
      <c r="BQ2268" s="44">
        <f t="shared" ref="BQ2268" si="54638">parseTime(BO2268)-(BP2270=INT(RIGHT($F2268, 1)))</f>
        <v>0</v>
      </c>
      <c r="BR2268" s="45">
        <f t="shared" si="54589"/>
        <v>0</v>
      </c>
      <c r="BS2268" s="36"/>
      <c r="BT2268" s="37"/>
      <c r="BU2268" s="44">
        <f t="shared" ref="BU2268" si="54639">parseTime(BS2268)-(BT2270=INT(RIGHT($F2268, 1)))</f>
        <v>0</v>
      </c>
      <c r="BV2268" s="45">
        <f t="shared" si="54591"/>
        <v>0</v>
      </c>
      <c r="BW2268" s="36"/>
      <c r="BX2268" s="37"/>
      <c r="BY2268" s="44">
        <f t="shared" ref="BY2268" si="54640">parseTime(BW2268)-(BX2270=INT(RIGHT($F2268, 1)))</f>
        <v>0</v>
      </c>
      <c r="BZ2268" s="45">
        <f t="shared" si="54593"/>
        <v>0</v>
      </c>
      <c r="CA2268" s="36"/>
      <c r="CB2268" s="37"/>
      <c r="CC2268" s="44">
        <f t="shared" ref="CC2268" si="54641">parseTime(CA2268)-(CB2270=INT(RIGHT($F2268, 1)))</f>
        <v>0</v>
      </c>
      <c r="CD2268" s="45">
        <f t="shared" si="54595"/>
        <v>0</v>
      </c>
      <c r="CE2268" s="36"/>
      <c r="CF2268" s="37"/>
      <c r="CG2268" s="44">
        <f t="shared" ref="CG2268" si="54642">parseTime(CE2268)-(CF2270=INT(RIGHT($F2268, 1)))</f>
        <v>0</v>
      </c>
      <c r="CH2268" s="45">
        <f t="shared" si="54597"/>
        <v>0</v>
      </c>
    </row>
    <row r="2269" spans="1:86" x14ac:dyDescent="0.25">
      <c r="A2269" s="56" t="s">
        <v>119</v>
      </c>
      <c r="B2269" s="57">
        <f t="shared" ref="B2269" ca="1" si="54643">roleHours(G2265:CH2271, "MCC")</f>
        <v>8</v>
      </c>
      <c r="C2269" s="14">
        <f t="shared" ca="1" si="54613"/>
        <v>1</v>
      </c>
      <c r="D2269" s="14" t="s">
        <v>260</v>
      </c>
      <c r="E2269" s="20">
        <v>4.6500000000000004</v>
      </c>
      <c r="F2269" s="51" t="s">
        <v>132</v>
      </c>
      <c r="G2269" s="36"/>
      <c r="H2269" s="37"/>
      <c r="I2269" s="44">
        <f t="shared" ref="I2269" si="54644">parseTime(G2269)-(H2270=INT(RIGHT($F2269, 1)))</f>
        <v>0</v>
      </c>
      <c r="J2269" s="45">
        <f t="shared" si="54565"/>
        <v>0</v>
      </c>
      <c r="K2269" s="36"/>
      <c r="L2269" s="37"/>
      <c r="M2269" s="44">
        <f t="shared" ref="M2269" si="54645">parseTime(K2269)-(L2270=INT(RIGHT($F2269, 1)))</f>
        <v>0</v>
      </c>
      <c r="N2269" s="45">
        <f t="shared" si="54567"/>
        <v>0</v>
      </c>
      <c r="O2269" s="36"/>
      <c r="P2269" s="37"/>
      <c r="Q2269" s="44">
        <f t="shared" ref="Q2269" si="54646">parseTime(O2269)-(P2270=INT(RIGHT($F2269, 1)))</f>
        <v>0</v>
      </c>
      <c r="R2269" s="45">
        <f t="shared" si="54569"/>
        <v>0</v>
      </c>
      <c r="S2269" s="36"/>
      <c r="T2269" s="37"/>
      <c r="U2269" s="44">
        <f t="shared" ref="U2269" si="54647">parseTime(S2269)-(T2270=INT(RIGHT($F2269, 1)))</f>
        <v>0</v>
      </c>
      <c r="V2269" s="45">
        <f t="shared" si="54571"/>
        <v>0</v>
      </c>
      <c r="W2269" s="36"/>
      <c r="X2269" s="37"/>
      <c r="Y2269" s="44">
        <f t="shared" ref="Y2269" si="54648">parseTime(W2269)-(X2270=INT(RIGHT($F2269, 1)))</f>
        <v>0</v>
      </c>
      <c r="Z2269" s="45">
        <f t="shared" si="54573"/>
        <v>0</v>
      </c>
      <c r="AA2269" s="36"/>
      <c r="AB2269" s="37"/>
      <c r="AC2269" s="44">
        <f t="shared" ref="AC2269" si="54649">parseTime(AA2269)-(AB2270=INT(RIGHT($F2269, 1)))</f>
        <v>0</v>
      </c>
      <c r="AD2269" s="45">
        <f t="shared" si="54575"/>
        <v>0</v>
      </c>
      <c r="AE2269" s="36"/>
      <c r="AF2269" s="37"/>
      <c r="AG2269" s="44">
        <f t="shared" ref="AG2269" si="54650">parseTime(AE2269)-(AF2270=INT(RIGHT($F2269, 1)))</f>
        <v>0</v>
      </c>
      <c r="AH2269" s="45">
        <f t="shared" si="54577"/>
        <v>0</v>
      </c>
      <c r="AI2269" s="36"/>
      <c r="AJ2269" s="37"/>
      <c r="AK2269" s="44">
        <f>parseTime(AI2269)-(AJ2270=INT(RIGHT($F2269, 1)))</f>
        <v>0</v>
      </c>
      <c r="AL2269" s="45">
        <f t="shared" si="54578"/>
        <v>0</v>
      </c>
      <c r="AM2269" s="36"/>
      <c r="AN2269" s="37"/>
      <c r="AO2269" s="44">
        <f t="shared" ref="AO2269" si="54651">parseTime(AM2269)-(AN2270=INT(RIGHT($F2269, 1)))</f>
        <v>0</v>
      </c>
      <c r="AP2269" s="45">
        <f t="shared" si="54580"/>
        <v>0</v>
      </c>
      <c r="AQ2269" s="36"/>
      <c r="AR2269" s="37"/>
      <c r="AS2269" s="44">
        <f t="shared" ref="AS2269" si="54652">parseTime(AQ2269)-(AR2270=INT(RIGHT($F2269, 1)))</f>
        <v>0</v>
      </c>
      <c r="AT2269" s="45">
        <f t="shared" si="54582"/>
        <v>0</v>
      </c>
      <c r="AU2269" s="36"/>
      <c r="AV2269" s="37"/>
      <c r="AW2269" s="44">
        <f>parseTime(AU2269)-(AV2270=INT(RIGHT($F2269, 1)))</f>
        <v>0</v>
      </c>
      <c r="AX2269" s="45">
        <f t="shared" si="54583"/>
        <v>0</v>
      </c>
      <c r="AY2269" s="36"/>
      <c r="AZ2269" s="37"/>
      <c r="BA2269" s="44">
        <f>parseTime(AY2269)-(AZ2270=INT(RIGHT($F2269, 1)))</f>
        <v>0</v>
      </c>
      <c r="BB2269" s="45">
        <f t="shared" si="54584"/>
        <v>0</v>
      </c>
      <c r="BC2269" s="36"/>
      <c r="BD2269" s="37"/>
      <c r="BE2269" s="44">
        <f>parseTime(BC2269)-(BD2270=INT(RIGHT($F2269, 1)))</f>
        <v>0</v>
      </c>
      <c r="BF2269" s="45">
        <f t="shared" si="54585"/>
        <v>0</v>
      </c>
      <c r="BG2269" s="36"/>
      <c r="BH2269" s="37"/>
      <c r="BI2269" s="44">
        <f>parseTime(BG2269)-(BH2270=INT(RIGHT($F2269, 1)))</f>
        <v>0</v>
      </c>
      <c r="BJ2269" s="45">
        <f t="shared" si="54586"/>
        <v>0</v>
      </c>
      <c r="BK2269" s="36"/>
      <c r="BL2269" s="37"/>
      <c r="BM2269" s="44">
        <f>parseTime(BK2269)-(BL2270=INT(RIGHT($F2269, 1)))</f>
        <v>0</v>
      </c>
      <c r="BN2269" s="45">
        <f t="shared" si="54587"/>
        <v>0</v>
      </c>
      <c r="BO2269" s="36"/>
      <c r="BP2269" s="37"/>
      <c r="BQ2269" s="44">
        <f t="shared" ref="BQ2269" si="54653">parseTime(BO2269)-(BP2270=INT(RIGHT($F2269, 1)))</f>
        <v>0</v>
      </c>
      <c r="BR2269" s="45">
        <f t="shared" si="54589"/>
        <v>0</v>
      </c>
      <c r="BS2269" s="36"/>
      <c r="BT2269" s="37"/>
      <c r="BU2269" s="44">
        <f t="shared" ref="BU2269" si="54654">parseTime(BS2269)-(BT2270=INT(RIGHT($F2269, 1)))</f>
        <v>0</v>
      </c>
      <c r="BV2269" s="45">
        <f t="shared" si="54591"/>
        <v>0</v>
      </c>
      <c r="BW2269" s="36"/>
      <c r="BX2269" s="37"/>
      <c r="BY2269" s="44">
        <f t="shared" ref="BY2269" si="54655">parseTime(BW2269)-(BX2270=INT(RIGHT($F2269, 1)))</f>
        <v>0</v>
      </c>
      <c r="BZ2269" s="45">
        <f t="shared" si="54593"/>
        <v>0</v>
      </c>
      <c r="CA2269" s="36"/>
      <c r="CB2269" s="37"/>
      <c r="CC2269" s="44">
        <f t="shared" ref="CC2269" si="54656">parseTime(CA2269)-(CB2270=INT(RIGHT($F2269, 1)))</f>
        <v>0</v>
      </c>
      <c r="CD2269" s="45">
        <f t="shared" si="54595"/>
        <v>0</v>
      </c>
      <c r="CE2269" s="36"/>
      <c r="CF2269" s="37"/>
      <c r="CG2269" s="44">
        <f t="shared" ref="CG2269" si="54657">parseTime(CE2269)-(CF2270=INT(RIGHT($F2269, 1)))</f>
        <v>0</v>
      </c>
      <c r="CH2269" s="45">
        <f t="shared" si="54597"/>
        <v>0</v>
      </c>
    </row>
    <row r="2270" spans="1:86" x14ac:dyDescent="0.25">
      <c r="A2270" s="56"/>
      <c r="B2270" s="57"/>
      <c r="C2270" s="14">
        <f t="shared" si="54613"/>
        <v>0</v>
      </c>
      <c r="D2270" s="14"/>
      <c r="E2270" s="20">
        <f t="shared" ref="E2270" si="54658">((7.5/2)-0.5+E2269)*8</f>
        <v>63.2</v>
      </c>
      <c r="F2270" s="51"/>
      <c r="G2270" s="46" t="s">
        <v>134</v>
      </c>
      <c r="H2270" s="38">
        <f t="shared" ref="H2270" si="54659">lunchAdjust(G2265:H2269)</f>
        <v>0</v>
      </c>
      <c r="I2270" s="48" t="s">
        <v>0</v>
      </c>
      <c r="J2270" s="39">
        <f t="shared" ref="J2270" si="54660">SUMPRODUCT(I2265:I2269*J2265:J2269)</f>
        <v>0</v>
      </c>
      <c r="K2270" s="46" t="s">
        <v>134</v>
      </c>
      <c r="L2270" s="38">
        <f t="shared" ref="L2270" si="54661">lunchAdjust(K2265:L2269)</f>
        <v>1</v>
      </c>
      <c r="M2270" s="48" t="s">
        <v>0</v>
      </c>
      <c r="N2270" s="39">
        <f t="shared" ref="N2270" si="54662">SUMPRODUCT(M2265:M2269*N2265:N2269)</f>
        <v>8</v>
      </c>
      <c r="O2270" s="46" t="s">
        <v>134</v>
      </c>
      <c r="P2270" s="38">
        <f t="shared" ref="P2270" si="54663">lunchAdjust(O2265:P2269)</f>
        <v>1</v>
      </c>
      <c r="Q2270" s="48" t="s">
        <v>0</v>
      </c>
      <c r="R2270" s="39">
        <f t="shared" ref="R2270" si="54664">SUMPRODUCT(Q2265:Q2269*R2265:R2269)</f>
        <v>8</v>
      </c>
      <c r="S2270" s="46" t="s">
        <v>134</v>
      </c>
      <c r="T2270" s="38">
        <f t="shared" ref="T2270" si="54665">lunchAdjust(S2265:T2269)</f>
        <v>1</v>
      </c>
      <c r="U2270" s="48" t="s">
        <v>0</v>
      </c>
      <c r="V2270" s="39">
        <f t="shared" ref="V2270" si="54666">SUMPRODUCT(U2265:U2269*V2265:V2269)</f>
        <v>8</v>
      </c>
      <c r="W2270" s="46" t="s">
        <v>134</v>
      </c>
      <c r="X2270" s="38">
        <f t="shared" ref="X2270" si="54667">lunchAdjust(W2265:X2269)</f>
        <v>0</v>
      </c>
      <c r="Y2270" s="48" t="s">
        <v>0</v>
      </c>
      <c r="Z2270" s="39">
        <f t="shared" ref="Z2270" si="54668">SUMPRODUCT(Y2265:Y2269*Z2265:Z2269)</f>
        <v>0</v>
      </c>
      <c r="AA2270" s="46" t="s">
        <v>134</v>
      </c>
      <c r="AB2270" s="38">
        <f t="shared" ref="AB2270" si="54669">lunchAdjust(AA2265:AB2269)</f>
        <v>1</v>
      </c>
      <c r="AC2270" s="48" t="s">
        <v>0</v>
      </c>
      <c r="AD2270" s="39">
        <f t="shared" ref="AD2270" si="54670">SUMPRODUCT(AC2265:AC2269*AD2265:AD2269)</f>
        <v>8</v>
      </c>
      <c r="AE2270" s="46" t="s">
        <v>134</v>
      </c>
      <c r="AF2270" s="38">
        <f t="shared" ref="AF2270" si="54671">lunchAdjust(AE2265:AF2269)</f>
        <v>1</v>
      </c>
      <c r="AG2270" s="48" t="s">
        <v>0</v>
      </c>
      <c r="AH2270" s="39">
        <f t="shared" ref="AH2270" si="54672">SUMPRODUCT(AG2265:AG2269*AH2265:AH2269)</f>
        <v>8</v>
      </c>
      <c r="AI2270" s="46" t="s">
        <v>134</v>
      </c>
      <c r="AJ2270" s="38">
        <f t="shared" ref="AJ2270" si="54673">lunchAdjust(AI2265:AJ2269)</f>
        <v>0</v>
      </c>
      <c r="AK2270" s="48" t="s">
        <v>0</v>
      </c>
      <c r="AL2270" s="39">
        <f t="shared" ref="AL2270" si="54674">SUMPRODUCT(AK2265:AK2269*AL2265:AL2269)</f>
        <v>0</v>
      </c>
      <c r="AM2270" s="46" t="s">
        <v>134</v>
      </c>
      <c r="AN2270" s="38">
        <f t="shared" ref="AN2270" si="54675">lunchAdjust(AM2265:AN2269)</f>
        <v>0</v>
      </c>
      <c r="AO2270" s="48" t="s">
        <v>0</v>
      </c>
      <c r="AP2270" s="39">
        <f t="shared" ref="AP2270" si="54676">SUMPRODUCT(AO2265:AO2269*AP2265:AP2269)</f>
        <v>0</v>
      </c>
      <c r="AQ2270" s="46" t="s">
        <v>134</v>
      </c>
      <c r="AR2270" s="38">
        <f t="shared" ref="AR2270" si="54677">lunchAdjust(AQ2265:AR2269)</f>
        <v>0</v>
      </c>
      <c r="AS2270" s="48" t="s">
        <v>0</v>
      </c>
      <c r="AT2270" s="39">
        <f t="shared" ref="AT2270" si="54678">SUMPRODUCT(AS2265:AS2269*AT2265:AT2269)</f>
        <v>0</v>
      </c>
      <c r="AU2270" s="46" t="s">
        <v>134</v>
      </c>
      <c r="AV2270" s="38">
        <f t="shared" ref="AV2270" si="54679">lunchAdjust(AU2265:AV2269)</f>
        <v>0</v>
      </c>
      <c r="AW2270" s="48" t="s">
        <v>0</v>
      </c>
      <c r="AX2270" s="39">
        <f t="shared" ref="AX2270" si="54680">SUMPRODUCT(AW2265:AW2269*AX2265:AX2269)</f>
        <v>0</v>
      </c>
      <c r="AY2270" s="46" t="s">
        <v>134</v>
      </c>
      <c r="AZ2270" s="38">
        <f t="shared" ref="AZ2270" si="54681">lunchAdjust(AY2265:AZ2269)</f>
        <v>0</v>
      </c>
      <c r="BA2270" s="48" t="s">
        <v>0</v>
      </c>
      <c r="BB2270" s="39">
        <f t="shared" ref="BB2270" si="54682">SUMPRODUCT(BA2265:BA2269*BB2265:BB2269)</f>
        <v>0</v>
      </c>
      <c r="BC2270" s="46" t="s">
        <v>134</v>
      </c>
      <c r="BD2270" s="38">
        <f t="shared" ref="BD2270" si="54683">lunchAdjust(BC2265:BD2269)</f>
        <v>0</v>
      </c>
      <c r="BE2270" s="48" t="s">
        <v>0</v>
      </c>
      <c r="BF2270" s="39">
        <f t="shared" ref="BF2270" si="54684">SUMPRODUCT(BE2265:BE2269*BF2265:BF2269)</f>
        <v>0</v>
      </c>
      <c r="BG2270" s="46" t="s">
        <v>134</v>
      </c>
      <c r="BH2270" s="38">
        <f t="shared" ref="BH2270" si="54685">lunchAdjust(BG2265:BH2269)</f>
        <v>0</v>
      </c>
      <c r="BI2270" s="48" t="s">
        <v>0</v>
      </c>
      <c r="BJ2270" s="39">
        <f t="shared" ref="BJ2270" si="54686">SUMPRODUCT(BI2265:BI2269*BJ2265:BJ2269)</f>
        <v>0</v>
      </c>
      <c r="BK2270" s="46" t="s">
        <v>134</v>
      </c>
      <c r="BL2270" s="38">
        <f t="shared" ref="BL2270" si="54687">lunchAdjust(BK2265:BL2269)</f>
        <v>0</v>
      </c>
      <c r="BM2270" s="48" t="s">
        <v>0</v>
      </c>
      <c r="BN2270" s="39">
        <f t="shared" ref="BN2270" si="54688">SUMPRODUCT(BM2265:BM2269*BN2265:BN2269)</f>
        <v>0</v>
      </c>
      <c r="BO2270" s="46" t="s">
        <v>134</v>
      </c>
      <c r="BP2270" s="38">
        <f t="shared" ref="BP2270" si="54689">lunchAdjust(BO2265:BP2269)</f>
        <v>1</v>
      </c>
      <c r="BQ2270" s="48" t="s">
        <v>0</v>
      </c>
      <c r="BR2270" s="39">
        <f t="shared" ref="BR2270" si="54690">SUMPRODUCT(BQ2265:BQ2269*BR2265:BR2269)</f>
        <v>8</v>
      </c>
      <c r="BS2270" s="46" t="s">
        <v>134</v>
      </c>
      <c r="BT2270" s="38">
        <f t="shared" ref="BT2270" si="54691">lunchAdjust(BS2265:BT2269)</f>
        <v>0</v>
      </c>
      <c r="BU2270" s="48" t="s">
        <v>0</v>
      </c>
      <c r="BV2270" s="39">
        <f t="shared" ref="BV2270" si="54692">SUMPRODUCT(BU2265:BU2269*BV2265:BV2269)</f>
        <v>0</v>
      </c>
      <c r="BW2270" s="46" t="s">
        <v>134</v>
      </c>
      <c r="BX2270" s="38">
        <f t="shared" ref="BX2270" si="54693">lunchAdjust(BW2265:BX2269)</f>
        <v>0</v>
      </c>
      <c r="BY2270" s="48" t="s">
        <v>0</v>
      </c>
      <c r="BZ2270" s="39">
        <f t="shared" ref="BZ2270" si="54694">SUMPRODUCT(BY2265:BY2269*BZ2265:BZ2269)</f>
        <v>0</v>
      </c>
      <c r="CA2270" s="46" t="s">
        <v>134</v>
      </c>
      <c r="CB2270" s="38">
        <f t="shared" ref="CB2270" si="54695">lunchAdjust(CA2265:CB2269)</f>
        <v>0</v>
      </c>
      <c r="CC2270" s="48" t="s">
        <v>0</v>
      </c>
      <c r="CD2270" s="39">
        <f t="shared" ref="CD2270" si="54696">SUMPRODUCT(CC2265:CC2269*CD2265:CD2269)</f>
        <v>0</v>
      </c>
      <c r="CE2270" s="46" t="s">
        <v>134</v>
      </c>
      <c r="CF2270" s="38">
        <f t="shared" ref="CF2270" si="54697">lunchAdjust(CE2265:CF2269)</f>
        <v>0</v>
      </c>
      <c r="CG2270" s="48" t="s">
        <v>0</v>
      </c>
      <c r="CH2270" s="39">
        <f t="shared" ref="CH2270" si="54698">SUMPRODUCT(CG2265:CG2269*CH2265:CH2269)</f>
        <v>0</v>
      </c>
    </row>
    <row r="2271" spans="1:86" ht="15.75" thickBot="1" x14ac:dyDescent="0.3">
      <c r="A2271" s="58" t="s">
        <v>121</v>
      </c>
      <c r="B2271" s="59">
        <f t="shared" ref="B2271" ca="1" si="54699">roleHours(G2265:CH2271, "OUT")</f>
        <v>0</v>
      </c>
      <c r="C2271" s="54" t="s">
        <v>137</v>
      </c>
      <c r="D2271" s="22">
        <f t="shared" ref="D2271" ca="1" si="54700">roleHours(G2265:CH2271, "PTO")</f>
        <v>0</v>
      </c>
      <c r="E2271" s="23">
        <f t="shared" ref="E2271" ca="1" si="54701">E2270-B2266</f>
        <v>15.200000000000003</v>
      </c>
      <c r="F2271" s="52"/>
      <c r="G2271" s="47" t="s">
        <v>39</v>
      </c>
      <c r="H2271" s="40">
        <f t="shared" si="53494"/>
        <v>0</v>
      </c>
      <c r="I2271" s="49" t="s">
        <v>135</v>
      </c>
      <c r="J2271" s="41">
        <f t="shared" ref="J2271" si="54702">J2270*G$4</f>
        <v>0</v>
      </c>
      <c r="K2271" s="47" t="s">
        <v>39</v>
      </c>
      <c r="L2271" s="40">
        <f t="shared" ref="L2271" si="54703">SUMPRODUCT(M2265:M2269*(L2265:L2269="PTO"))+SUMPRODUCT(M2265:M2269*(L2265:L2269="HOL"))</f>
        <v>0</v>
      </c>
      <c r="M2271" s="49" t="s">
        <v>135</v>
      </c>
      <c r="N2271" s="41">
        <f t="shared" ref="N2271" si="54704">N2270*K$4</f>
        <v>0</v>
      </c>
      <c r="O2271" s="47" t="s">
        <v>39</v>
      </c>
      <c r="P2271" s="40">
        <f t="shared" ref="P2271" si="54705">SUMPRODUCT(Q2265:Q2269*(P2265:P2269="PTO"))+SUMPRODUCT(Q2265:Q2269*(P2265:P2269="HOL"))</f>
        <v>0</v>
      </c>
      <c r="Q2271" s="49" t="s">
        <v>135</v>
      </c>
      <c r="R2271" s="41">
        <f t="shared" ref="R2271" si="54706">R2270*O$4</f>
        <v>8</v>
      </c>
      <c r="S2271" s="47" t="s">
        <v>39</v>
      </c>
      <c r="T2271" s="40">
        <f t="shared" ref="T2271" si="54707">SUMPRODUCT(U2265:U2269*(T2265:T2269="PTO"))+SUMPRODUCT(U2265:U2269*(T2265:T2269="HOL"))</f>
        <v>0</v>
      </c>
      <c r="U2271" s="49" t="s">
        <v>135</v>
      </c>
      <c r="V2271" s="41">
        <f t="shared" ref="V2271" si="54708">V2270*S$4</f>
        <v>0</v>
      </c>
      <c r="W2271" s="47" t="s">
        <v>39</v>
      </c>
      <c r="X2271" s="40">
        <f t="shared" ref="X2271" si="54709">SUMPRODUCT(Y2265:Y2269*(X2265:X2269="PTO"))+SUMPRODUCT(Y2265:Y2269*(X2265:X2269="HOL"))</f>
        <v>0</v>
      </c>
      <c r="Y2271" s="49" t="s">
        <v>135</v>
      </c>
      <c r="Z2271" s="41">
        <f t="shared" ref="Z2271" si="54710">Z2270*W$4</f>
        <v>0</v>
      </c>
      <c r="AA2271" s="47" t="s">
        <v>39</v>
      </c>
      <c r="AB2271" s="40">
        <f t="shared" ref="AB2271" si="54711">SUMPRODUCT(AC2265:AC2269*(AB2265:AB2269="PTO"))+SUMPRODUCT(AC2265:AC2269*(AB2265:AB2269="HOL"))</f>
        <v>0</v>
      </c>
      <c r="AC2271" s="49" t="s">
        <v>135</v>
      </c>
      <c r="AD2271" s="41">
        <f t="shared" ref="AD2271" si="54712">AD2270*AA$4</f>
        <v>8</v>
      </c>
      <c r="AE2271" s="47" t="s">
        <v>39</v>
      </c>
      <c r="AF2271" s="40">
        <f t="shared" ref="AF2271" si="54713">SUMPRODUCT(AG2265:AG2269*(AF2265:AF2269="PTO"))+SUMPRODUCT(AG2265:AG2269*(AF2265:AF2269="HOL"))</f>
        <v>0</v>
      </c>
      <c r="AG2271" s="49" t="s">
        <v>135</v>
      </c>
      <c r="AH2271" s="41">
        <f t="shared" ref="AH2271" si="54714">AH2270*AE$4</f>
        <v>8</v>
      </c>
      <c r="AI2271" s="47" t="s">
        <v>39</v>
      </c>
      <c r="AJ2271" s="40">
        <f t="shared" ref="AJ2271" si="54715">SUMPRODUCT(AK2265:AK2269*(AJ2265:AJ2269="PTO"))+SUMPRODUCT(AK2265:AK2269*(AJ2265:AJ2269="HOL"))</f>
        <v>0</v>
      </c>
      <c r="AK2271" s="49" t="s">
        <v>135</v>
      </c>
      <c r="AL2271" s="41">
        <f>AL2270*AI$4</f>
        <v>0</v>
      </c>
      <c r="AM2271" s="47" t="s">
        <v>39</v>
      </c>
      <c r="AN2271" s="40">
        <f t="shared" ref="AN2271" si="54716">SUMPRODUCT(AO2265:AO2269*(AN2265:AN2269="PTO"))+SUMPRODUCT(AO2265:AO2269*(AN2265:AN2269="HOL"))</f>
        <v>0</v>
      </c>
      <c r="AO2271" s="49" t="s">
        <v>135</v>
      </c>
      <c r="AP2271" s="41">
        <f t="shared" ref="AP2271" si="54717">AP2270*AM$4</f>
        <v>0</v>
      </c>
      <c r="AQ2271" s="47" t="s">
        <v>39</v>
      </c>
      <c r="AR2271" s="40">
        <f t="shared" ref="AR2271" si="54718">SUMPRODUCT(AS2265:AS2269*(AR2265:AR2269="PTO"))+SUMPRODUCT(AS2265:AS2269*(AR2265:AR2269="HOL"))</f>
        <v>0</v>
      </c>
      <c r="AS2271" s="49" t="s">
        <v>135</v>
      </c>
      <c r="AT2271" s="41">
        <f t="shared" ref="AT2271" si="54719">AT2270*AQ$4</f>
        <v>0</v>
      </c>
      <c r="AU2271" s="47" t="s">
        <v>39</v>
      </c>
      <c r="AV2271" s="40">
        <f t="shared" ref="AV2271" si="54720">SUMPRODUCT(AW2265:AW2269*(AV2265:AV2269="PTO"))+SUMPRODUCT(AW2265:AW2269*(AV2265:AV2269="HOL"))</f>
        <v>0</v>
      </c>
      <c r="AW2271" s="49" t="s">
        <v>135</v>
      </c>
      <c r="AX2271" s="41">
        <f>AX2270*AU$4</f>
        <v>0</v>
      </c>
      <c r="AY2271" s="47" t="s">
        <v>39</v>
      </c>
      <c r="AZ2271" s="40">
        <f t="shared" ref="AZ2271" si="54721">SUMPRODUCT(BA2265:BA2269*(AZ2265:AZ2269="PTO"))+SUMPRODUCT(BA2265:BA2269*(AZ2265:AZ2269="HOL"))</f>
        <v>0</v>
      </c>
      <c r="BA2271" s="49" t="s">
        <v>135</v>
      </c>
      <c r="BB2271" s="41">
        <f>BB2270*AY$4</f>
        <v>0</v>
      </c>
      <c r="BC2271" s="47" t="s">
        <v>39</v>
      </c>
      <c r="BD2271" s="40">
        <f t="shared" ref="BD2271" si="54722">SUMPRODUCT(BE2265:BE2269*(BD2265:BD2269="PTO"))+SUMPRODUCT(BE2265:BE2269*(BD2265:BD2269="HOL"))</f>
        <v>0</v>
      </c>
      <c r="BE2271" s="49" t="s">
        <v>135</v>
      </c>
      <c r="BF2271" s="41">
        <f>BF2270*BC$4</f>
        <v>0</v>
      </c>
      <c r="BG2271" s="47" t="s">
        <v>39</v>
      </c>
      <c r="BH2271" s="40">
        <f t="shared" ref="BH2271" si="54723">SUMPRODUCT(BI2265:BI2269*(BH2265:BH2269="PTO"))+SUMPRODUCT(BI2265:BI2269*(BH2265:BH2269="HOL"))</f>
        <v>0</v>
      </c>
      <c r="BI2271" s="49" t="s">
        <v>135</v>
      </c>
      <c r="BJ2271" s="41">
        <f>BJ2270*BG$4</f>
        <v>0</v>
      </c>
      <c r="BK2271" s="47" t="s">
        <v>39</v>
      </c>
      <c r="BL2271" s="40">
        <f t="shared" ref="BL2271" si="54724">SUMPRODUCT(BM2265:BM2269*(BL2265:BL2269="PTO"))+SUMPRODUCT(BM2265:BM2269*(BL2265:BL2269="HOL"))</f>
        <v>0</v>
      </c>
      <c r="BM2271" s="49" t="s">
        <v>135</v>
      </c>
      <c r="BN2271" s="41">
        <f>BN2270*BK$4</f>
        <v>0</v>
      </c>
      <c r="BO2271" s="47" t="s">
        <v>39</v>
      </c>
      <c r="BP2271" s="40">
        <f t="shared" ref="BP2271" si="54725">SUMPRODUCT(BQ2265:BQ2269*(BP2265:BP2269="PTO"))+SUMPRODUCT(BQ2265:BQ2269*(BP2265:BP2269="HOL"))</f>
        <v>0</v>
      </c>
      <c r="BQ2271" s="49" t="s">
        <v>135</v>
      </c>
      <c r="BR2271" s="41">
        <f t="shared" ref="BR2271" si="54726">BR2270*BO$4</f>
        <v>8</v>
      </c>
      <c r="BS2271" s="47" t="s">
        <v>39</v>
      </c>
      <c r="BT2271" s="40">
        <f t="shared" ref="BT2271" si="54727">SUMPRODUCT(BU2265:BU2269*(BT2265:BT2269="PTO"))+SUMPRODUCT(BU2265:BU2269*(BT2265:BT2269="HOL"))</f>
        <v>0</v>
      </c>
      <c r="BU2271" s="49" t="s">
        <v>135</v>
      </c>
      <c r="BV2271" s="41">
        <f t="shared" ref="BV2271" si="54728">BV2270*BS$4</f>
        <v>0</v>
      </c>
      <c r="BW2271" s="47" t="s">
        <v>39</v>
      </c>
      <c r="BX2271" s="40">
        <f t="shared" ref="BX2271" si="54729">SUMPRODUCT(BY2265:BY2269*(BX2265:BX2269="PTO"))+SUMPRODUCT(BY2265:BY2269*(BX2265:BX2269="HOL"))</f>
        <v>0</v>
      </c>
      <c r="BY2271" s="49" t="s">
        <v>135</v>
      </c>
      <c r="BZ2271" s="41">
        <f t="shared" ref="BZ2271" si="54730">BZ2270*BW$4</f>
        <v>0</v>
      </c>
      <c r="CA2271" s="47" t="s">
        <v>39</v>
      </c>
      <c r="CB2271" s="40">
        <f t="shared" ref="CB2271" si="54731">SUMPRODUCT(CC2265:CC2269*(CB2265:CB2269="PTO"))+SUMPRODUCT(CC2265:CC2269*(CB2265:CB2269="HOL"))</f>
        <v>0</v>
      </c>
      <c r="CC2271" s="49" t="s">
        <v>135</v>
      </c>
      <c r="CD2271" s="41">
        <f t="shared" ref="CD2271" si="54732">CD2270*CA$4</f>
        <v>0</v>
      </c>
      <c r="CE2271" s="47" t="s">
        <v>39</v>
      </c>
      <c r="CF2271" s="40">
        <f t="shared" ref="CF2271" si="54733">SUMPRODUCT(CG2265:CG2269*(CF2265:CF2269="PTO"))+SUMPRODUCT(CG2265:CG2269*(CF2265:CF2269="HOL"))</f>
        <v>0</v>
      </c>
      <c r="CG2271" s="49" t="s">
        <v>135</v>
      </c>
      <c r="CH2271" s="41">
        <f t="shared" ref="CH2271" si="54734">CH2270*CE$4</f>
        <v>0</v>
      </c>
    </row>
    <row r="2272" spans="1:86" x14ac:dyDescent="0.25">
      <c r="A2272" s="70" t="s">
        <v>133</v>
      </c>
      <c r="B2272" s="71">
        <f t="shared" ref="B2272" ca="1" si="54735">D2272-B2273</f>
        <v>0.17292098281663471</v>
      </c>
      <c r="C2272" s="72" t="s">
        <v>122</v>
      </c>
      <c r="D2272" s="71">
        <f>IFERROR(INDEX(Holidays[FTE], MATCH(Entry!E2272, Holidays[Date], 0)), 1)*8*INDEX(FTEguide[[1]:[12]], MATCH(Entry!E2273, FTEguide[Weekday], 0), IF(Entry!E2275&gt;0, Entry!E2275, MONTH(Entry!E2272)))</f>
        <v>61.172920982816635</v>
      </c>
      <c r="E2272" s="60">
        <f t="shared" ref="E2272:E2335" si="54736">E2265+1</f>
        <v>44152</v>
      </c>
      <c r="F2272" s="50" t="s">
        <v>128</v>
      </c>
      <c r="G2272" s="34"/>
      <c r="H2272" s="35"/>
      <c r="I2272" s="42">
        <f t="shared" ref="I2272" si="54737">parseTime(G2272)-(H2277=INT(RIGHT($F2272, 1)))</f>
        <v>0</v>
      </c>
      <c r="J2272" s="43">
        <f t="shared" ref="J2272:J2276" si="54738">isClocked(H2272)</f>
        <v>0</v>
      </c>
      <c r="K2272" s="34" t="s">
        <v>136</v>
      </c>
      <c r="L2272" s="35" t="s">
        <v>23</v>
      </c>
      <c r="M2272" s="42">
        <f t="shared" ref="M2272" si="54739">parseTime(K2272)-(L2277=INT(RIGHT($F2272, 1)))</f>
        <v>8</v>
      </c>
      <c r="N2272" s="43">
        <f t="shared" ref="N2272:N2276" si="54740">isClocked(L2272)</f>
        <v>1</v>
      </c>
      <c r="O2272" s="34" t="s">
        <v>180</v>
      </c>
      <c r="P2272" s="35" t="s">
        <v>23</v>
      </c>
      <c r="Q2272" s="42">
        <f t="shared" ref="Q2272" si="54741">parseTime(O2272)-(P2277=INT(RIGHT($F2272, 1)))</f>
        <v>8</v>
      </c>
      <c r="R2272" s="43">
        <f t="shared" ref="R2272:R2276" si="54742">isClocked(P2272)</f>
        <v>1</v>
      </c>
      <c r="S2272" s="34" t="s">
        <v>227</v>
      </c>
      <c r="T2272" s="35" t="s">
        <v>23</v>
      </c>
      <c r="U2272" s="42">
        <f t="shared" ref="U2272" si="54743">parseTime(S2272)-(T2277=INT(RIGHT($F2272, 1)))</f>
        <v>8</v>
      </c>
      <c r="V2272" s="43">
        <f t="shared" ref="V2272:V2276" si="54744">isClocked(T2272)</f>
        <v>1</v>
      </c>
      <c r="W2272" s="34"/>
      <c r="X2272" s="35"/>
      <c r="Y2272" s="42">
        <f t="shared" ref="Y2272" si="54745">parseTime(W2272)-(X2277=INT(RIGHT($F2272, 1)))</f>
        <v>0</v>
      </c>
      <c r="Z2272" s="43">
        <f t="shared" ref="Z2272:Z2276" si="54746">isClocked(X2272)</f>
        <v>0</v>
      </c>
      <c r="AA2272" s="34" t="s">
        <v>136</v>
      </c>
      <c r="AB2272" s="35" t="s">
        <v>23</v>
      </c>
      <c r="AC2272" s="42">
        <f t="shared" ref="AC2272" si="54747">parseTime(AA2272)-(AB2277=INT(RIGHT($F2272, 1)))</f>
        <v>8</v>
      </c>
      <c r="AD2272" s="43">
        <f t="shared" ref="AD2272:AD2276" si="54748">isClocked(AB2272)</f>
        <v>1</v>
      </c>
      <c r="AE2272" s="34" t="s">
        <v>136</v>
      </c>
      <c r="AF2272" s="35" t="s">
        <v>25</v>
      </c>
      <c r="AG2272" s="42">
        <f t="shared" ref="AG2272" si="54749">parseTime(AE2272)-(AF2277=INT(RIGHT($F2272, 1)))</f>
        <v>8</v>
      </c>
      <c r="AH2272" s="43">
        <f t="shared" ref="AH2272:AH2276" si="54750">isClocked(AF2272)</f>
        <v>1</v>
      </c>
      <c r="AI2272" s="34"/>
      <c r="AJ2272" s="35"/>
      <c r="AK2272" s="42">
        <f>parseTime(AI2272)-(AJ2277=INT(RIGHT($F2272, 1)))</f>
        <v>0</v>
      </c>
      <c r="AL2272" s="43">
        <f t="shared" ref="AL2272:AL2276" si="54751">isClocked(AJ2272)</f>
        <v>0</v>
      </c>
      <c r="AM2272" s="34"/>
      <c r="AN2272" s="35"/>
      <c r="AO2272" s="42">
        <f t="shared" ref="AO2272" si="54752">parseTime(AM2272)-(AN2277=INT(RIGHT($F2272, 1)))</f>
        <v>0</v>
      </c>
      <c r="AP2272" s="43">
        <f t="shared" ref="AP2272:AP2276" si="54753">isClocked(AN2272)</f>
        <v>0</v>
      </c>
      <c r="AQ2272" s="34"/>
      <c r="AR2272" s="35"/>
      <c r="AS2272" s="42">
        <f t="shared" ref="AS2272" si="54754">parseTime(AQ2272)-(AR2277=INT(RIGHT($F2272, 1)))</f>
        <v>0</v>
      </c>
      <c r="AT2272" s="43">
        <f t="shared" ref="AT2272:AT2276" si="54755">isClocked(AR2272)</f>
        <v>0</v>
      </c>
      <c r="AU2272" s="34"/>
      <c r="AV2272" s="35"/>
      <c r="AW2272" s="42">
        <f>parseTime(AU2272)-(AV2277=INT(RIGHT($F2272, 1)))</f>
        <v>0</v>
      </c>
      <c r="AX2272" s="43">
        <f t="shared" ref="AX2272:AX2276" si="54756">isClocked(AV2272)</f>
        <v>0</v>
      </c>
      <c r="AY2272" s="34"/>
      <c r="AZ2272" s="35"/>
      <c r="BA2272" s="42">
        <f>parseTime(AY2272)-(AZ2277=INT(RIGHT($F2272, 1)))</f>
        <v>0</v>
      </c>
      <c r="BB2272" s="43">
        <f t="shared" ref="BB2272:BB2276" si="54757">isClocked(AZ2272)</f>
        <v>0</v>
      </c>
      <c r="BC2272" s="34"/>
      <c r="BD2272" s="35"/>
      <c r="BE2272" s="42">
        <f>parseTime(BC2272)-(BD2277=INT(RIGHT($F2272, 1)))</f>
        <v>0</v>
      </c>
      <c r="BF2272" s="43">
        <f t="shared" ref="BF2272:BF2276" si="54758">isClocked(BD2272)</f>
        <v>0</v>
      </c>
      <c r="BG2272" s="34"/>
      <c r="BH2272" s="35"/>
      <c r="BI2272" s="42">
        <f>parseTime(BG2272)-(BH2277=INT(RIGHT($F2272, 1)))</f>
        <v>0</v>
      </c>
      <c r="BJ2272" s="43">
        <f t="shared" ref="BJ2272:BJ2276" si="54759">isClocked(BH2272)</f>
        <v>0</v>
      </c>
      <c r="BK2272" s="34"/>
      <c r="BL2272" s="35"/>
      <c r="BM2272" s="42">
        <f>parseTime(BK2272)-(BL2277=INT(RIGHT($F2272, 1)))</f>
        <v>0</v>
      </c>
      <c r="BN2272" s="43">
        <f t="shared" ref="BN2272:BN2276" si="54760">isClocked(BL2272)</f>
        <v>0</v>
      </c>
      <c r="BO2272" s="34" t="s">
        <v>250</v>
      </c>
      <c r="BP2272" s="35" t="s">
        <v>23</v>
      </c>
      <c r="BQ2272" s="42">
        <f t="shared" ref="BQ2272" si="54761">parseTime(BO2272)-(BP2277=INT(RIGHT($F2272, 1)))</f>
        <v>5</v>
      </c>
      <c r="BR2272" s="43">
        <f t="shared" ref="BR2272:BR2276" si="54762">isClocked(BP2272)</f>
        <v>1</v>
      </c>
      <c r="BS2272" s="34" t="s">
        <v>136</v>
      </c>
      <c r="BT2272" s="35" t="s">
        <v>23</v>
      </c>
      <c r="BU2272" s="42">
        <f t="shared" ref="BU2272" si="54763">parseTime(BS2272)-(BT2277=INT(RIGHT($F2272, 1)))</f>
        <v>8</v>
      </c>
      <c r="BV2272" s="43">
        <f t="shared" ref="BV2272:BV2276" si="54764">isClocked(BT2272)</f>
        <v>1</v>
      </c>
      <c r="BW2272" s="34" t="s">
        <v>136</v>
      </c>
      <c r="BX2272" s="35" t="s">
        <v>23</v>
      </c>
      <c r="BY2272" s="42">
        <f t="shared" ref="BY2272" si="54765">parseTime(BW2272)-(BX2277=INT(RIGHT($F2272, 1)))</f>
        <v>8</v>
      </c>
      <c r="BZ2272" s="43">
        <f t="shared" ref="BZ2272:BZ2276" si="54766">isClocked(BX2272)</f>
        <v>1</v>
      </c>
      <c r="CA2272" s="34"/>
      <c r="CB2272" s="35"/>
      <c r="CC2272" s="42">
        <f t="shared" ref="CC2272" si="54767">parseTime(CA2272)-(CB2277=INT(RIGHT($F2272, 1)))</f>
        <v>0</v>
      </c>
      <c r="CD2272" s="43">
        <f t="shared" ref="CD2272:CD2276" si="54768">isClocked(CB2272)</f>
        <v>0</v>
      </c>
      <c r="CE2272" s="34"/>
      <c r="CF2272" s="35"/>
      <c r="CG2272" s="42">
        <f t="shared" ref="CG2272" si="54769">parseTime(CE2272)-(CF2277=INT(RIGHT($F2272, 1)))</f>
        <v>0</v>
      </c>
      <c r="CH2272" s="43">
        <f t="shared" ref="CH2272:CH2276" si="54770">isClocked(CF2272)</f>
        <v>0</v>
      </c>
    </row>
    <row r="2273" spans="1:86" x14ac:dyDescent="0.25">
      <c r="A2273" s="56" t="s">
        <v>0</v>
      </c>
      <c r="B2273" s="57">
        <f t="shared" ca="1" si="54252"/>
        <v>61</v>
      </c>
      <c r="C2273" s="14" t="s">
        <v>252</v>
      </c>
      <c r="D2273" s="14">
        <f t="shared" si="53735"/>
        <v>53.7</v>
      </c>
      <c r="E2273" s="55" t="str">
        <f t="shared" si="54253"/>
        <v>Tuesday</v>
      </c>
      <c r="F2273" s="51" t="s">
        <v>129</v>
      </c>
      <c r="G2273" s="36"/>
      <c r="H2273" s="37"/>
      <c r="I2273" s="44">
        <f t="shared" ref="I2273" si="54771">parseTime(G2273)-(H2277=INT(RIGHT($F2273, 1)))</f>
        <v>0</v>
      </c>
      <c r="J2273" s="45">
        <f t="shared" si="54738"/>
        <v>0</v>
      </c>
      <c r="K2273" s="36"/>
      <c r="L2273" s="37"/>
      <c r="M2273" s="44">
        <f t="shared" ref="M2273" si="54772">parseTime(K2273)-(L2277=INT(RIGHT($F2273, 1)))</f>
        <v>0</v>
      </c>
      <c r="N2273" s="45">
        <f t="shared" si="54740"/>
        <v>0</v>
      </c>
      <c r="O2273" s="36"/>
      <c r="P2273" s="37"/>
      <c r="Q2273" s="44">
        <f t="shared" ref="Q2273" si="54773">parseTime(O2273)-(P2277=INT(RIGHT($F2273, 1)))</f>
        <v>0</v>
      </c>
      <c r="R2273" s="45">
        <f t="shared" si="54742"/>
        <v>0</v>
      </c>
      <c r="S2273" s="36"/>
      <c r="T2273" s="37"/>
      <c r="U2273" s="44">
        <f t="shared" ref="U2273" si="54774">parseTime(S2273)-(T2277=INT(RIGHT($F2273, 1)))</f>
        <v>0</v>
      </c>
      <c r="V2273" s="45">
        <f t="shared" si="54744"/>
        <v>0</v>
      </c>
      <c r="W2273" s="36"/>
      <c r="X2273" s="37"/>
      <c r="Y2273" s="44">
        <f t="shared" ref="Y2273" si="54775">parseTime(W2273)-(X2277=INT(RIGHT($F2273, 1)))</f>
        <v>0</v>
      </c>
      <c r="Z2273" s="45">
        <f t="shared" si="54746"/>
        <v>0</v>
      </c>
      <c r="AA2273" s="36"/>
      <c r="AB2273" s="37"/>
      <c r="AC2273" s="44">
        <f t="shared" ref="AC2273" si="54776">parseTime(AA2273)-(AB2277=INT(RIGHT($F2273, 1)))</f>
        <v>0</v>
      </c>
      <c r="AD2273" s="45">
        <f t="shared" si="54748"/>
        <v>0</v>
      </c>
      <c r="AE2273" s="36"/>
      <c r="AF2273" s="37"/>
      <c r="AG2273" s="44">
        <f t="shared" ref="AG2273" si="54777">parseTime(AE2273)-(AF2277=INT(RIGHT($F2273, 1)))</f>
        <v>0</v>
      </c>
      <c r="AH2273" s="45">
        <f t="shared" si="54750"/>
        <v>0</v>
      </c>
      <c r="AI2273" s="36"/>
      <c r="AJ2273" s="37"/>
      <c r="AK2273" s="44">
        <f>parseTime(AI2273)-(AJ2277=INT(RIGHT($F2273, 1)))</f>
        <v>0</v>
      </c>
      <c r="AL2273" s="45">
        <f t="shared" si="54751"/>
        <v>0</v>
      </c>
      <c r="AM2273" s="36"/>
      <c r="AN2273" s="37"/>
      <c r="AO2273" s="44">
        <f t="shared" ref="AO2273" si="54778">parseTime(AM2273)-(AN2277=INT(RIGHT($F2273, 1)))</f>
        <v>0</v>
      </c>
      <c r="AP2273" s="45">
        <f t="shared" si="54753"/>
        <v>0</v>
      </c>
      <c r="AQ2273" s="36"/>
      <c r="AR2273" s="37"/>
      <c r="AS2273" s="44">
        <f t="shared" ref="AS2273" si="54779">parseTime(AQ2273)-(AR2277=INT(RIGHT($F2273, 1)))</f>
        <v>0</v>
      </c>
      <c r="AT2273" s="45">
        <f t="shared" si="54755"/>
        <v>0</v>
      </c>
      <c r="AU2273" s="36"/>
      <c r="AV2273" s="37"/>
      <c r="AW2273" s="44">
        <f>parseTime(AU2273)-(AV2277=INT(RIGHT($F2273, 1)))</f>
        <v>0</v>
      </c>
      <c r="AX2273" s="45">
        <f t="shared" si="54756"/>
        <v>0</v>
      </c>
      <c r="AY2273" s="36"/>
      <c r="AZ2273" s="37"/>
      <c r="BA2273" s="44">
        <f>parseTime(AY2273)-(AZ2277=INT(RIGHT($F2273, 1)))</f>
        <v>0</v>
      </c>
      <c r="BB2273" s="45">
        <f t="shared" si="54757"/>
        <v>0</v>
      </c>
      <c r="BC2273" s="36"/>
      <c r="BD2273" s="37"/>
      <c r="BE2273" s="44">
        <f>parseTime(BC2273)-(BD2277=INT(RIGHT($F2273, 1)))</f>
        <v>0</v>
      </c>
      <c r="BF2273" s="45">
        <f t="shared" si="54758"/>
        <v>0</v>
      </c>
      <c r="BG2273" s="36"/>
      <c r="BH2273" s="37"/>
      <c r="BI2273" s="44">
        <f>parseTime(BG2273)-(BH2277=INT(RIGHT($F2273, 1)))</f>
        <v>0</v>
      </c>
      <c r="BJ2273" s="45">
        <f t="shared" si="54759"/>
        <v>0</v>
      </c>
      <c r="BK2273" s="36"/>
      <c r="BL2273" s="37"/>
      <c r="BM2273" s="44">
        <f>parseTime(BK2273)-(BL2277=INT(RIGHT($F2273, 1)))</f>
        <v>0</v>
      </c>
      <c r="BN2273" s="45">
        <f t="shared" si="54760"/>
        <v>0</v>
      </c>
      <c r="BO2273" s="36"/>
      <c r="BP2273" s="37"/>
      <c r="BQ2273" s="44">
        <f t="shared" ref="BQ2273" si="54780">parseTime(BO2273)-(BP2277=INT(RIGHT($F2273, 1)))</f>
        <v>0</v>
      </c>
      <c r="BR2273" s="45">
        <f t="shared" si="54762"/>
        <v>0</v>
      </c>
      <c r="BS2273" s="36"/>
      <c r="BT2273" s="37"/>
      <c r="BU2273" s="44">
        <f t="shared" ref="BU2273" si="54781">parseTime(BS2273)-(BT2277=INT(RIGHT($F2273, 1)))</f>
        <v>0</v>
      </c>
      <c r="BV2273" s="45">
        <f t="shared" si="54764"/>
        <v>0</v>
      </c>
      <c r="BW2273" s="36"/>
      <c r="BX2273" s="37"/>
      <c r="BY2273" s="44">
        <f t="shared" ref="BY2273" si="54782">parseTime(BW2273)-(BX2277=INT(RIGHT($F2273, 1)))</f>
        <v>0</v>
      </c>
      <c r="BZ2273" s="45">
        <f t="shared" si="54766"/>
        <v>0</v>
      </c>
      <c r="CA2273" s="36"/>
      <c r="CB2273" s="37"/>
      <c r="CC2273" s="44">
        <f t="shared" ref="CC2273" si="54783">parseTime(CA2273)-(CB2277=INT(RIGHT($F2273, 1)))</f>
        <v>0</v>
      </c>
      <c r="CD2273" s="45">
        <f t="shared" si="54768"/>
        <v>0</v>
      </c>
      <c r="CE2273" s="36"/>
      <c r="CF2273" s="37"/>
      <c r="CG2273" s="44">
        <f t="shared" ref="CG2273" si="54784">parseTime(CE2273)-(CF2277=INT(RIGHT($F2273, 1)))</f>
        <v>0</v>
      </c>
      <c r="CH2273" s="45">
        <f t="shared" si="54770"/>
        <v>0</v>
      </c>
    </row>
    <row r="2274" spans="1:86" x14ac:dyDescent="0.25">
      <c r="A2274" s="56" t="s">
        <v>117</v>
      </c>
      <c r="B2274" s="57">
        <f t="shared" ref="B2274" ca="1" si="54785">roleHours(G2272:CH2278, "MFD")</f>
        <v>53</v>
      </c>
      <c r="C2274" s="14">
        <f t="shared" ref="C2274:C2277" ca="1" si="54786">B2274/8</f>
        <v>6.625</v>
      </c>
      <c r="D2274" s="14">
        <f t="shared" ref="D2274" ca="1" si="54787">B2273-D2273</f>
        <v>7.2999999999999972</v>
      </c>
      <c r="E2274" s="20" t="s">
        <v>127</v>
      </c>
      <c r="F2274" s="51" t="s">
        <v>130</v>
      </c>
      <c r="G2274" s="36"/>
      <c r="H2274" s="37"/>
      <c r="I2274" s="44">
        <f t="shared" ref="I2274" si="54788">parseTime(G2274)-(H2277=INT(RIGHT($F2274, 1)))</f>
        <v>0</v>
      </c>
      <c r="J2274" s="45">
        <f t="shared" si="54738"/>
        <v>0</v>
      </c>
      <c r="K2274" s="36"/>
      <c r="L2274" s="37"/>
      <c r="M2274" s="44">
        <f t="shared" ref="M2274" si="54789">parseTime(K2274)-(L2277=INT(RIGHT($F2274, 1)))</f>
        <v>0</v>
      </c>
      <c r="N2274" s="45">
        <f t="shared" si="54740"/>
        <v>0</v>
      </c>
      <c r="O2274" s="36"/>
      <c r="P2274" s="37"/>
      <c r="Q2274" s="44">
        <f t="shared" ref="Q2274" si="54790">parseTime(O2274)-(P2277=INT(RIGHT($F2274, 1)))</f>
        <v>0</v>
      </c>
      <c r="R2274" s="45">
        <f t="shared" si="54742"/>
        <v>0</v>
      </c>
      <c r="S2274" s="36"/>
      <c r="T2274" s="37"/>
      <c r="U2274" s="44">
        <f t="shared" ref="U2274" si="54791">parseTime(S2274)-(T2277=INT(RIGHT($F2274, 1)))</f>
        <v>0</v>
      </c>
      <c r="V2274" s="45">
        <f t="shared" si="54744"/>
        <v>0</v>
      </c>
      <c r="W2274" s="36"/>
      <c r="X2274" s="37"/>
      <c r="Y2274" s="44">
        <f t="shared" ref="Y2274" si="54792">parseTime(W2274)-(X2277=INT(RIGHT($F2274, 1)))</f>
        <v>0</v>
      </c>
      <c r="Z2274" s="45">
        <f t="shared" si="54746"/>
        <v>0</v>
      </c>
      <c r="AA2274" s="36"/>
      <c r="AB2274" s="37"/>
      <c r="AC2274" s="44">
        <f t="shared" ref="AC2274" si="54793">parseTime(AA2274)-(AB2277=INT(RIGHT($F2274, 1)))</f>
        <v>0</v>
      </c>
      <c r="AD2274" s="45">
        <f t="shared" si="54748"/>
        <v>0</v>
      </c>
      <c r="AE2274" s="36"/>
      <c r="AF2274" s="37"/>
      <c r="AG2274" s="44">
        <f t="shared" ref="AG2274" si="54794">parseTime(AE2274)-(AF2277=INT(RIGHT($F2274, 1)))</f>
        <v>0</v>
      </c>
      <c r="AH2274" s="45">
        <f t="shared" si="54750"/>
        <v>0</v>
      </c>
      <c r="AI2274" s="36"/>
      <c r="AJ2274" s="37"/>
      <c r="AK2274" s="44">
        <f>parseTime(AI2274)-(AJ2277=INT(RIGHT($F2274, 1)))</f>
        <v>0</v>
      </c>
      <c r="AL2274" s="45">
        <f t="shared" si="54751"/>
        <v>0</v>
      </c>
      <c r="AM2274" s="36"/>
      <c r="AN2274" s="37"/>
      <c r="AO2274" s="44">
        <f t="shared" ref="AO2274" si="54795">parseTime(AM2274)-(AN2277=INT(RIGHT($F2274, 1)))</f>
        <v>0</v>
      </c>
      <c r="AP2274" s="45">
        <f t="shared" si="54753"/>
        <v>0</v>
      </c>
      <c r="AQ2274" s="36"/>
      <c r="AR2274" s="37"/>
      <c r="AS2274" s="44">
        <f t="shared" ref="AS2274" si="54796">parseTime(AQ2274)-(AR2277=INT(RIGHT($F2274, 1)))</f>
        <v>0</v>
      </c>
      <c r="AT2274" s="45">
        <f t="shared" si="54755"/>
        <v>0</v>
      </c>
      <c r="AU2274" s="36"/>
      <c r="AV2274" s="37"/>
      <c r="AW2274" s="44">
        <f>parseTime(AU2274)-(AV2277=INT(RIGHT($F2274, 1)))</f>
        <v>0</v>
      </c>
      <c r="AX2274" s="45">
        <f t="shared" si="54756"/>
        <v>0</v>
      </c>
      <c r="AY2274" s="36"/>
      <c r="AZ2274" s="37"/>
      <c r="BA2274" s="44">
        <f>parseTime(AY2274)-(AZ2277=INT(RIGHT($F2274, 1)))</f>
        <v>0</v>
      </c>
      <c r="BB2274" s="45">
        <f t="shared" si="54757"/>
        <v>0</v>
      </c>
      <c r="BC2274" s="36"/>
      <c r="BD2274" s="37"/>
      <c r="BE2274" s="44">
        <f>parseTime(BC2274)-(BD2277=INT(RIGHT($F2274, 1)))</f>
        <v>0</v>
      </c>
      <c r="BF2274" s="45">
        <f t="shared" si="54758"/>
        <v>0</v>
      </c>
      <c r="BG2274" s="36"/>
      <c r="BH2274" s="37"/>
      <c r="BI2274" s="44">
        <f>parseTime(BG2274)-(BH2277=INT(RIGHT($F2274, 1)))</f>
        <v>0</v>
      </c>
      <c r="BJ2274" s="45">
        <f t="shared" si="54759"/>
        <v>0</v>
      </c>
      <c r="BK2274" s="36"/>
      <c r="BL2274" s="37"/>
      <c r="BM2274" s="44">
        <f>parseTime(BK2274)-(BL2277=INT(RIGHT($F2274, 1)))</f>
        <v>0</v>
      </c>
      <c r="BN2274" s="45">
        <f t="shared" si="54760"/>
        <v>0</v>
      </c>
      <c r="BO2274" s="36"/>
      <c r="BP2274" s="37"/>
      <c r="BQ2274" s="44">
        <f t="shared" ref="BQ2274" si="54797">parseTime(BO2274)-(BP2277=INT(RIGHT($F2274, 1)))</f>
        <v>0</v>
      </c>
      <c r="BR2274" s="45">
        <f t="shared" si="54762"/>
        <v>0</v>
      </c>
      <c r="BS2274" s="36"/>
      <c r="BT2274" s="37"/>
      <c r="BU2274" s="44">
        <f t="shared" ref="BU2274" si="54798">parseTime(BS2274)-(BT2277=INT(RIGHT($F2274, 1)))</f>
        <v>0</v>
      </c>
      <c r="BV2274" s="45">
        <f t="shared" si="54764"/>
        <v>0</v>
      </c>
      <c r="BW2274" s="36"/>
      <c r="BX2274" s="37"/>
      <c r="BY2274" s="44">
        <f t="shared" ref="BY2274" si="54799">parseTime(BW2274)-(BX2277=INT(RIGHT($F2274, 1)))</f>
        <v>0</v>
      </c>
      <c r="BZ2274" s="45">
        <f t="shared" si="54766"/>
        <v>0</v>
      </c>
      <c r="CA2274" s="36"/>
      <c r="CB2274" s="37"/>
      <c r="CC2274" s="44">
        <f t="shared" ref="CC2274" si="54800">parseTime(CA2274)-(CB2277=INT(RIGHT($F2274, 1)))</f>
        <v>0</v>
      </c>
      <c r="CD2274" s="45">
        <f t="shared" si="54768"/>
        <v>0</v>
      </c>
      <c r="CE2274" s="36"/>
      <c r="CF2274" s="37"/>
      <c r="CG2274" s="44">
        <f t="shared" ref="CG2274" si="54801">parseTime(CE2274)-(CF2277=INT(RIGHT($F2274, 1)))</f>
        <v>0</v>
      </c>
      <c r="CH2274" s="45">
        <f t="shared" si="54770"/>
        <v>0</v>
      </c>
    </row>
    <row r="2275" spans="1:86" x14ac:dyDescent="0.25">
      <c r="A2275" s="56"/>
      <c r="B2275" s="57"/>
      <c r="C2275" s="14">
        <f t="shared" si="54786"/>
        <v>0</v>
      </c>
      <c r="D2275" s="14" t="s">
        <v>259</v>
      </c>
      <c r="E2275" s="20">
        <v>4.25</v>
      </c>
      <c r="F2275" s="51" t="s">
        <v>131</v>
      </c>
      <c r="G2275" s="36"/>
      <c r="H2275" s="37"/>
      <c r="I2275" s="44">
        <f t="shared" ref="I2275" si="54802">parseTime(G2275)-(H2277=INT(RIGHT($F2275, 1)))</f>
        <v>0</v>
      </c>
      <c r="J2275" s="45">
        <f t="shared" si="54738"/>
        <v>0</v>
      </c>
      <c r="K2275" s="36"/>
      <c r="L2275" s="37"/>
      <c r="M2275" s="44">
        <f t="shared" ref="M2275" si="54803">parseTime(K2275)-(L2277=INT(RIGHT($F2275, 1)))</f>
        <v>0</v>
      </c>
      <c r="N2275" s="45">
        <f t="shared" si="54740"/>
        <v>0</v>
      </c>
      <c r="O2275" s="36"/>
      <c r="P2275" s="37"/>
      <c r="Q2275" s="44">
        <f t="shared" ref="Q2275" si="54804">parseTime(O2275)-(P2277=INT(RIGHT($F2275, 1)))</f>
        <v>0</v>
      </c>
      <c r="R2275" s="45">
        <f t="shared" si="54742"/>
        <v>0</v>
      </c>
      <c r="S2275" s="36"/>
      <c r="T2275" s="37"/>
      <c r="U2275" s="44">
        <f t="shared" ref="U2275" si="54805">parseTime(S2275)-(T2277=INT(RIGHT($F2275, 1)))</f>
        <v>0</v>
      </c>
      <c r="V2275" s="45">
        <f t="shared" si="54744"/>
        <v>0</v>
      </c>
      <c r="W2275" s="36"/>
      <c r="X2275" s="37"/>
      <c r="Y2275" s="44">
        <f t="shared" ref="Y2275" si="54806">parseTime(W2275)-(X2277=INT(RIGHT($F2275, 1)))</f>
        <v>0</v>
      </c>
      <c r="Z2275" s="45">
        <f t="shared" si="54746"/>
        <v>0</v>
      </c>
      <c r="AA2275" s="36"/>
      <c r="AB2275" s="37"/>
      <c r="AC2275" s="44">
        <f t="shared" ref="AC2275" si="54807">parseTime(AA2275)-(AB2277=INT(RIGHT($F2275, 1)))</f>
        <v>0</v>
      </c>
      <c r="AD2275" s="45">
        <f t="shared" si="54748"/>
        <v>0</v>
      </c>
      <c r="AE2275" s="36"/>
      <c r="AF2275" s="37"/>
      <c r="AG2275" s="44">
        <f t="shared" ref="AG2275" si="54808">parseTime(AE2275)-(AF2277=INT(RIGHT($F2275, 1)))</f>
        <v>0</v>
      </c>
      <c r="AH2275" s="45">
        <f t="shared" si="54750"/>
        <v>0</v>
      </c>
      <c r="AI2275" s="36"/>
      <c r="AJ2275" s="37"/>
      <c r="AK2275" s="44">
        <f>parseTime(AI2275)-(AJ2277=INT(RIGHT($F2275, 1)))</f>
        <v>0</v>
      </c>
      <c r="AL2275" s="45">
        <f t="shared" si="54751"/>
        <v>0</v>
      </c>
      <c r="AM2275" s="36"/>
      <c r="AN2275" s="37"/>
      <c r="AO2275" s="44">
        <f t="shared" ref="AO2275" si="54809">parseTime(AM2275)-(AN2277=INT(RIGHT($F2275, 1)))</f>
        <v>0</v>
      </c>
      <c r="AP2275" s="45">
        <f t="shared" si="54753"/>
        <v>0</v>
      </c>
      <c r="AQ2275" s="36"/>
      <c r="AR2275" s="37"/>
      <c r="AS2275" s="44">
        <f t="shared" ref="AS2275" si="54810">parseTime(AQ2275)-(AR2277=INT(RIGHT($F2275, 1)))</f>
        <v>0</v>
      </c>
      <c r="AT2275" s="45">
        <f t="shared" si="54755"/>
        <v>0</v>
      </c>
      <c r="AU2275" s="36"/>
      <c r="AV2275" s="37"/>
      <c r="AW2275" s="44">
        <f>parseTime(AU2275)-(AV2277=INT(RIGHT($F2275, 1)))</f>
        <v>0</v>
      </c>
      <c r="AX2275" s="45">
        <f t="shared" si="54756"/>
        <v>0</v>
      </c>
      <c r="AY2275" s="36"/>
      <c r="AZ2275" s="37"/>
      <c r="BA2275" s="44">
        <f>parseTime(AY2275)-(AZ2277=INT(RIGHT($F2275, 1)))</f>
        <v>0</v>
      </c>
      <c r="BB2275" s="45">
        <f t="shared" si="54757"/>
        <v>0</v>
      </c>
      <c r="BC2275" s="36"/>
      <c r="BD2275" s="37"/>
      <c r="BE2275" s="44">
        <f>parseTime(BC2275)-(BD2277=INT(RIGHT($F2275, 1)))</f>
        <v>0</v>
      </c>
      <c r="BF2275" s="45">
        <f t="shared" si="54758"/>
        <v>0</v>
      </c>
      <c r="BG2275" s="36"/>
      <c r="BH2275" s="37"/>
      <c r="BI2275" s="44">
        <f>parseTime(BG2275)-(BH2277=INT(RIGHT($F2275, 1)))</f>
        <v>0</v>
      </c>
      <c r="BJ2275" s="45">
        <f t="shared" si="54759"/>
        <v>0</v>
      </c>
      <c r="BK2275" s="36"/>
      <c r="BL2275" s="37"/>
      <c r="BM2275" s="44">
        <f>parseTime(BK2275)-(BL2277=INT(RIGHT($F2275, 1)))</f>
        <v>0</v>
      </c>
      <c r="BN2275" s="45">
        <f t="shared" si="54760"/>
        <v>0</v>
      </c>
      <c r="BO2275" s="36"/>
      <c r="BP2275" s="37"/>
      <c r="BQ2275" s="44">
        <f t="shared" ref="BQ2275" si="54811">parseTime(BO2275)-(BP2277=INT(RIGHT($F2275, 1)))</f>
        <v>0</v>
      </c>
      <c r="BR2275" s="45">
        <f t="shared" si="54762"/>
        <v>0</v>
      </c>
      <c r="BS2275" s="36"/>
      <c r="BT2275" s="37"/>
      <c r="BU2275" s="44">
        <f t="shared" ref="BU2275" si="54812">parseTime(BS2275)-(BT2277=INT(RIGHT($F2275, 1)))</f>
        <v>0</v>
      </c>
      <c r="BV2275" s="45">
        <f t="shared" si="54764"/>
        <v>0</v>
      </c>
      <c r="BW2275" s="36"/>
      <c r="BX2275" s="37"/>
      <c r="BY2275" s="44">
        <f t="shared" ref="BY2275" si="54813">parseTime(BW2275)-(BX2277=INT(RIGHT($F2275, 1)))</f>
        <v>0</v>
      </c>
      <c r="BZ2275" s="45">
        <f t="shared" si="54766"/>
        <v>0</v>
      </c>
      <c r="CA2275" s="36"/>
      <c r="CB2275" s="37"/>
      <c r="CC2275" s="44">
        <f t="shared" ref="CC2275" si="54814">parseTime(CA2275)-(CB2277=INT(RIGHT($F2275, 1)))</f>
        <v>0</v>
      </c>
      <c r="CD2275" s="45">
        <f t="shared" si="54768"/>
        <v>0</v>
      </c>
      <c r="CE2275" s="36"/>
      <c r="CF2275" s="37"/>
      <c r="CG2275" s="44">
        <f t="shared" ref="CG2275" si="54815">parseTime(CE2275)-(CF2277=INT(RIGHT($F2275, 1)))</f>
        <v>0</v>
      </c>
      <c r="CH2275" s="45">
        <f t="shared" si="54770"/>
        <v>0</v>
      </c>
    </row>
    <row r="2276" spans="1:86" x14ac:dyDescent="0.25">
      <c r="A2276" s="56" t="s">
        <v>119</v>
      </c>
      <c r="B2276" s="57">
        <f t="shared" ref="B2276" ca="1" si="54816">roleHours(G2272:CH2278, "MCC")</f>
        <v>8</v>
      </c>
      <c r="C2276" s="14">
        <f t="shared" ca="1" si="54786"/>
        <v>1</v>
      </c>
      <c r="D2276" s="14" t="s">
        <v>260</v>
      </c>
      <c r="E2276" s="20">
        <v>4.6500000000000004</v>
      </c>
      <c r="F2276" s="51" t="s">
        <v>132</v>
      </c>
      <c r="G2276" s="36"/>
      <c r="H2276" s="37"/>
      <c r="I2276" s="44">
        <f t="shared" ref="I2276" si="54817">parseTime(G2276)-(H2277=INT(RIGHT($F2276, 1)))</f>
        <v>0</v>
      </c>
      <c r="J2276" s="45">
        <f t="shared" si="54738"/>
        <v>0</v>
      </c>
      <c r="K2276" s="36"/>
      <c r="L2276" s="37"/>
      <c r="M2276" s="44">
        <f t="shared" ref="M2276" si="54818">parseTime(K2276)-(L2277=INT(RIGHT($F2276, 1)))</f>
        <v>0</v>
      </c>
      <c r="N2276" s="45">
        <f t="shared" si="54740"/>
        <v>0</v>
      </c>
      <c r="O2276" s="36"/>
      <c r="P2276" s="37"/>
      <c r="Q2276" s="44">
        <f t="shared" ref="Q2276" si="54819">parseTime(O2276)-(P2277=INT(RIGHT($F2276, 1)))</f>
        <v>0</v>
      </c>
      <c r="R2276" s="45">
        <f t="shared" si="54742"/>
        <v>0</v>
      </c>
      <c r="S2276" s="36"/>
      <c r="T2276" s="37"/>
      <c r="U2276" s="44">
        <f t="shared" ref="U2276" si="54820">parseTime(S2276)-(T2277=INT(RIGHT($F2276, 1)))</f>
        <v>0</v>
      </c>
      <c r="V2276" s="45">
        <f t="shared" si="54744"/>
        <v>0</v>
      </c>
      <c r="W2276" s="36"/>
      <c r="X2276" s="37"/>
      <c r="Y2276" s="44">
        <f t="shared" ref="Y2276" si="54821">parseTime(W2276)-(X2277=INT(RIGHT($F2276, 1)))</f>
        <v>0</v>
      </c>
      <c r="Z2276" s="45">
        <f t="shared" si="54746"/>
        <v>0</v>
      </c>
      <c r="AA2276" s="36"/>
      <c r="AB2276" s="37"/>
      <c r="AC2276" s="44">
        <f t="shared" ref="AC2276" si="54822">parseTime(AA2276)-(AB2277=INT(RIGHT($F2276, 1)))</f>
        <v>0</v>
      </c>
      <c r="AD2276" s="45">
        <f t="shared" si="54748"/>
        <v>0</v>
      </c>
      <c r="AE2276" s="36"/>
      <c r="AF2276" s="37"/>
      <c r="AG2276" s="44">
        <f t="shared" ref="AG2276" si="54823">parseTime(AE2276)-(AF2277=INT(RIGHT($F2276, 1)))</f>
        <v>0</v>
      </c>
      <c r="AH2276" s="45">
        <f t="shared" si="54750"/>
        <v>0</v>
      </c>
      <c r="AI2276" s="36"/>
      <c r="AJ2276" s="37"/>
      <c r="AK2276" s="44">
        <f>parseTime(AI2276)-(AJ2277=INT(RIGHT($F2276, 1)))</f>
        <v>0</v>
      </c>
      <c r="AL2276" s="45">
        <f t="shared" si="54751"/>
        <v>0</v>
      </c>
      <c r="AM2276" s="36"/>
      <c r="AN2276" s="37"/>
      <c r="AO2276" s="44">
        <f t="shared" ref="AO2276" si="54824">parseTime(AM2276)-(AN2277=INT(RIGHT($F2276, 1)))</f>
        <v>0</v>
      </c>
      <c r="AP2276" s="45">
        <f t="shared" si="54753"/>
        <v>0</v>
      </c>
      <c r="AQ2276" s="36"/>
      <c r="AR2276" s="37"/>
      <c r="AS2276" s="44">
        <f t="shared" ref="AS2276" si="54825">parseTime(AQ2276)-(AR2277=INT(RIGHT($F2276, 1)))</f>
        <v>0</v>
      </c>
      <c r="AT2276" s="45">
        <f t="shared" si="54755"/>
        <v>0</v>
      </c>
      <c r="AU2276" s="36"/>
      <c r="AV2276" s="37"/>
      <c r="AW2276" s="44">
        <f>parseTime(AU2276)-(AV2277=INT(RIGHT($F2276, 1)))</f>
        <v>0</v>
      </c>
      <c r="AX2276" s="45">
        <f t="shared" si="54756"/>
        <v>0</v>
      </c>
      <c r="AY2276" s="36"/>
      <c r="AZ2276" s="37"/>
      <c r="BA2276" s="44">
        <f>parseTime(AY2276)-(AZ2277=INT(RIGHT($F2276, 1)))</f>
        <v>0</v>
      </c>
      <c r="BB2276" s="45">
        <f t="shared" si="54757"/>
        <v>0</v>
      </c>
      <c r="BC2276" s="36"/>
      <c r="BD2276" s="37"/>
      <c r="BE2276" s="44">
        <f>parseTime(BC2276)-(BD2277=INT(RIGHT($F2276, 1)))</f>
        <v>0</v>
      </c>
      <c r="BF2276" s="45">
        <f t="shared" si="54758"/>
        <v>0</v>
      </c>
      <c r="BG2276" s="36"/>
      <c r="BH2276" s="37"/>
      <c r="BI2276" s="44">
        <f>parseTime(BG2276)-(BH2277=INT(RIGHT($F2276, 1)))</f>
        <v>0</v>
      </c>
      <c r="BJ2276" s="45">
        <f t="shared" si="54759"/>
        <v>0</v>
      </c>
      <c r="BK2276" s="36"/>
      <c r="BL2276" s="37"/>
      <c r="BM2276" s="44">
        <f>parseTime(BK2276)-(BL2277=INT(RIGHT($F2276, 1)))</f>
        <v>0</v>
      </c>
      <c r="BN2276" s="45">
        <f t="shared" si="54760"/>
        <v>0</v>
      </c>
      <c r="BO2276" s="36"/>
      <c r="BP2276" s="37"/>
      <c r="BQ2276" s="44">
        <f t="shared" ref="BQ2276" si="54826">parseTime(BO2276)-(BP2277=INT(RIGHT($F2276, 1)))</f>
        <v>0</v>
      </c>
      <c r="BR2276" s="45">
        <f t="shared" si="54762"/>
        <v>0</v>
      </c>
      <c r="BS2276" s="36"/>
      <c r="BT2276" s="37"/>
      <c r="BU2276" s="44">
        <f t="shared" ref="BU2276" si="54827">parseTime(BS2276)-(BT2277=INT(RIGHT($F2276, 1)))</f>
        <v>0</v>
      </c>
      <c r="BV2276" s="45">
        <f t="shared" si="54764"/>
        <v>0</v>
      </c>
      <c r="BW2276" s="36"/>
      <c r="BX2276" s="37"/>
      <c r="BY2276" s="44">
        <f t="shared" ref="BY2276" si="54828">parseTime(BW2276)-(BX2277=INT(RIGHT($F2276, 1)))</f>
        <v>0</v>
      </c>
      <c r="BZ2276" s="45">
        <f t="shared" si="54766"/>
        <v>0</v>
      </c>
      <c r="CA2276" s="36"/>
      <c r="CB2276" s="37"/>
      <c r="CC2276" s="44">
        <f t="shared" ref="CC2276" si="54829">parseTime(CA2276)-(CB2277=INT(RIGHT($F2276, 1)))</f>
        <v>0</v>
      </c>
      <c r="CD2276" s="45">
        <f t="shared" si="54768"/>
        <v>0</v>
      </c>
      <c r="CE2276" s="36"/>
      <c r="CF2276" s="37"/>
      <c r="CG2276" s="44">
        <f t="shared" ref="CG2276" si="54830">parseTime(CE2276)-(CF2277=INT(RIGHT($F2276, 1)))</f>
        <v>0</v>
      </c>
      <c r="CH2276" s="45">
        <f t="shared" si="54770"/>
        <v>0</v>
      </c>
    </row>
    <row r="2277" spans="1:86" x14ac:dyDescent="0.25">
      <c r="A2277" s="56"/>
      <c r="B2277" s="57"/>
      <c r="C2277" s="14">
        <f t="shared" si="54786"/>
        <v>0</v>
      </c>
      <c r="D2277" s="14"/>
      <c r="E2277" s="20">
        <f t="shared" ref="E2277" si="54831">((7.5/2)-0.5+E2276)*8</f>
        <v>63.2</v>
      </c>
      <c r="F2277" s="51"/>
      <c r="G2277" s="46" t="s">
        <v>134</v>
      </c>
      <c r="H2277" s="38">
        <f t="shared" ref="H2277" si="54832">lunchAdjust(G2272:H2276)</f>
        <v>0</v>
      </c>
      <c r="I2277" s="48" t="s">
        <v>0</v>
      </c>
      <c r="J2277" s="39">
        <f t="shared" ref="J2277" si="54833">SUMPRODUCT(I2272:I2276*J2272:J2276)</f>
        <v>0</v>
      </c>
      <c r="K2277" s="46" t="s">
        <v>134</v>
      </c>
      <c r="L2277" s="38">
        <f t="shared" ref="L2277" si="54834">lunchAdjust(K2272:L2276)</f>
        <v>1</v>
      </c>
      <c r="M2277" s="48" t="s">
        <v>0</v>
      </c>
      <c r="N2277" s="39">
        <f t="shared" ref="N2277" si="54835">SUMPRODUCT(M2272:M2276*N2272:N2276)</f>
        <v>8</v>
      </c>
      <c r="O2277" s="46" t="s">
        <v>134</v>
      </c>
      <c r="P2277" s="38">
        <f t="shared" ref="P2277" si="54836">lunchAdjust(O2272:P2276)</f>
        <v>1</v>
      </c>
      <c r="Q2277" s="48" t="s">
        <v>0</v>
      </c>
      <c r="R2277" s="39">
        <f t="shared" ref="R2277" si="54837">SUMPRODUCT(Q2272:Q2276*R2272:R2276)</f>
        <v>8</v>
      </c>
      <c r="S2277" s="46" t="s">
        <v>134</v>
      </c>
      <c r="T2277" s="38">
        <f t="shared" ref="T2277" si="54838">lunchAdjust(S2272:T2276)</f>
        <v>1</v>
      </c>
      <c r="U2277" s="48" t="s">
        <v>0</v>
      </c>
      <c r="V2277" s="39">
        <f t="shared" ref="V2277" si="54839">SUMPRODUCT(U2272:U2276*V2272:V2276)</f>
        <v>8</v>
      </c>
      <c r="W2277" s="46" t="s">
        <v>134</v>
      </c>
      <c r="X2277" s="38">
        <f t="shared" ref="X2277" si="54840">lunchAdjust(W2272:X2276)</f>
        <v>0</v>
      </c>
      <c r="Y2277" s="48" t="s">
        <v>0</v>
      </c>
      <c r="Z2277" s="39">
        <f t="shared" ref="Z2277" si="54841">SUMPRODUCT(Y2272:Y2276*Z2272:Z2276)</f>
        <v>0</v>
      </c>
      <c r="AA2277" s="46" t="s">
        <v>134</v>
      </c>
      <c r="AB2277" s="38">
        <f t="shared" ref="AB2277" si="54842">lunchAdjust(AA2272:AB2276)</f>
        <v>1</v>
      </c>
      <c r="AC2277" s="48" t="s">
        <v>0</v>
      </c>
      <c r="AD2277" s="39">
        <f t="shared" ref="AD2277" si="54843">SUMPRODUCT(AC2272:AC2276*AD2272:AD2276)</f>
        <v>8</v>
      </c>
      <c r="AE2277" s="46" t="s">
        <v>134</v>
      </c>
      <c r="AF2277" s="38">
        <f t="shared" ref="AF2277" si="54844">lunchAdjust(AE2272:AF2276)</f>
        <v>1</v>
      </c>
      <c r="AG2277" s="48" t="s">
        <v>0</v>
      </c>
      <c r="AH2277" s="39">
        <f t="shared" ref="AH2277" si="54845">SUMPRODUCT(AG2272:AG2276*AH2272:AH2276)</f>
        <v>8</v>
      </c>
      <c r="AI2277" s="46" t="s">
        <v>134</v>
      </c>
      <c r="AJ2277" s="38">
        <f t="shared" ref="AJ2277" si="54846">lunchAdjust(AI2272:AJ2276)</f>
        <v>0</v>
      </c>
      <c r="AK2277" s="48" t="s">
        <v>0</v>
      </c>
      <c r="AL2277" s="39">
        <f t="shared" ref="AL2277" si="54847">SUMPRODUCT(AK2272:AK2276*AL2272:AL2276)</f>
        <v>0</v>
      </c>
      <c r="AM2277" s="46" t="s">
        <v>134</v>
      </c>
      <c r="AN2277" s="38">
        <f t="shared" ref="AN2277" si="54848">lunchAdjust(AM2272:AN2276)</f>
        <v>0</v>
      </c>
      <c r="AO2277" s="48" t="s">
        <v>0</v>
      </c>
      <c r="AP2277" s="39">
        <f t="shared" ref="AP2277" si="54849">SUMPRODUCT(AO2272:AO2276*AP2272:AP2276)</f>
        <v>0</v>
      </c>
      <c r="AQ2277" s="46" t="s">
        <v>134</v>
      </c>
      <c r="AR2277" s="38">
        <f t="shared" ref="AR2277" si="54850">lunchAdjust(AQ2272:AR2276)</f>
        <v>0</v>
      </c>
      <c r="AS2277" s="48" t="s">
        <v>0</v>
      </c>
      <c r="AT2277" s="39">
        <f t="shared" ref="AT2277" si="54851">SUMPRODUCT(AS2272:AS2276*AT2272:AT2276)</f>
        <v>0</v>
      </c>
      <c r="AU2277" s="46" t="s">
        <v>134</v>
      </c>
      <c r="AV2277" s="38">
        <f t="shared" ref="AV2277" si="54852">lunchAdjust(AU2272:AV2276)</f>
        <v>0</v>
      </c>
      <c r="AW2277" s="48" t="s">
        <v>0</v>
      </c>
      <c r="AX2277" s="39">
        <f t="shared" ref="AX2277" si="54853">SUMPRODUCT(AW2272:AW2276*AX2272:AX2276)</f>
        <v>0</v>
      </c>
      <c r="AY2277" s="46" t="s">
        <v>134</v>
      </c>
      <c r="AZ2277" s="38">
        <f t="shared" ref="AZ2277" si="54854">lunchAdjust(AY2272:AZ2276)</f>
        <v>0</v>
      </c>
      <c r="BA2277" s="48" t="s">
        <v>0</v>
      </c>
      <c r="BB2277" s="39">
        <f t="shared" ref="BB2277" si="54855">SUMPRODUCT(BA2272:BA2276*BB2272:BB2276)</f>
        <v>0</v>
      </c>
      <c r="BC2277" s="46" t="s">
        <v>134</v>
      </c>
      <c r="BD2277" s="38">
        <f t="shared" ref="BD2277" si="54856">lunchAdjust(BC2272:BD2276)</f>
        <v>0</v>
      </c>
      <c r="BE2277" s="48" t="s">
        <v>0</v>
      </c>
      <c r="BF2277" s="39">
        <f t="shared" ref="BF2277" si="54857">SUMPRODUCT(BE2272:BE2276*BF2272:BF2276)</f>
        <v>0</v>
      </c>
      <c r="BG2277" s="46" t="s">
        <v>134</v>
      </c>
      <c r="BH2277" s="38">
        <f t="shared" ref="BH2277" si="54858">lunchAdjust(BG2272:BH2276)</f>
        <v>0</v>
      </c>
      <c r="BI2277" s="48" t="s">
        <v>0</v>
      </c>
      <c r="BJ2277" s="39">
        <f t="shared" ref="BJ2277" si="54859">SUMPRODUCT(BI2272:BI2276*BJ2272:BJ2276)</f>
        <v>0</v>
      </c>
      <c r="BK2277" s="46" t="s">
        <v>134</v>
      </c>
      <c r="BL2277" s="38">
        <f t="shared" ref="BL2277" si="54860">lunchAdjust(BK2272:BL2276)</f>
        <v>0</v>
      </c>
      <c r="BM2277" s="48" t="s">
        <v>0</v>
      </c>
      <c r="BN2277" s="39">
        <f t="shared" ref="BN2277" si="54861">SUMPRODUCT(BM2272:BM2276*BN2272:BN2276)</f>
        <v>0</v>
      </c>
      <c r="BO2277" s="46" t="s">
        <v>134</v>
      </c>
      <c r="BP2277" s="38">
        <f t="shared" ref="BP2277" si="54862">lunchAdjust(BO2272:BP2276)</f>
        <v>0</v>
      </c>
      <c r="BQ2277" s="48" t="s">
        <v>0</v>
      </c>
      <c r="BR2277" s="39">
        <f t="shared" ref="BR2277" si="54863">SUMPRODUCT(BQ2272:BQ2276*BR2272:BR2276)</f>
        <v>5</v>
      </c>
      <c r="BS2277" s="46" t="s">
        <v>134</v>
      </c>
      <c r="BT2277" s="38">
        <f t="shared" ref="BT2277" si="54864">lunchAdjust(BS2272:BT2276)</f>
        <v>1</v>
      </c>
      <c r="BU2277" s="48" t="s">
        <v>0</v>
      </c>
      <c r="BV2277" s="39">
        <f t="shared" ref="BV2277" si="54865">SUMPRODUCT(BU2272:BU2276*BV2272:BV2276)</f>
        <v>8</v>
      </c>
      <c r="BW2277" s="46" t="s">
        <v>134</v>
      </c>
      <c r="BX2277" s="38">
        <f t="shared" ref="BX2277" si="54866">lunchAdjust(BW2272:BX2276)</f>
        <v>1</v>
      </c>
      <c r="BY2277" s="48" t="s">
        <v>0</v>
      </c>
      <c r="BZ2277" s="39">
        <f t="shared" ref="BZ2277" si="54867">SUMPRODUCT(BY2272:BY2276*BZ2272:BZ2276)</f>
        <v>8</v>
      </c>
      <c r="CA2277" s="46" t="s">
        <v>134</v>
      </c>
      <c r="CB2277" s="38">
        <f t="shared" ref="CB2277" si="54868">lunchAdjust(CA2272:CB2276)</f>
        <v>0</v>
      </c>
      <c r="CC2277" s="48" t="s">
        <v>0</v>
      </c>
      <c r="CD2277" s="39">
        <f t="shared" ref="CD2277" si="54869">SUMPRODUCT(CC2272:CC2276*CD2272:CD2276)</f>
        <v>0</v>
      </c>
      <c r="CE2277" s="46" t="s">
        <v>134</v>
      </c>
      <c r="CF2277" s="38">
        <f t="shared" ref="CF2277" si="54870">lunchAdjust(CE2272:CF2276)</f>
        <v>0</v>
      </c>
      <c r="CG2277" s="48" t="s">
        <v>0</v>
      </c>
      <c r="CH2277" s="39">
        <f t="shared" ref="CH2277" si="54871">SUMPRODUCT(CG2272:CG2276*CH2272:CH2276)</f>
        <v>0</v>
      </c>
    </row>
    <row r="2278" spans="1:86" ht="15.75" thickBot="1" x14ac:dyDescent="0.3">
      <c r="A2278" s="58" t="s">
        <v>121</v>
      </c>
      <c r="B2278" s="59">
        <f t="shared" ref="B2278" ca="1" si="54872">roleHours(G2272:CH2278, "OUT")</f>
        <v>0</v>
      </c>
      <c r="C2278" s="54" t="s">
        <v>137</v>
      </c>
      <c r="D2278" s="22">
        <f t="shared" ref="D2278" ca="1" si="54873">roleHours(G2272:CH2278, "PTO")</f>
        <v>0</v>
      </c>
      <c r="E2278" s="23">
        <f t="shared" ref="E2278" ca="1" si="54874">E2277-B2273</f>
        <v>2.2000000000000028</v>
      </c>
      <c r="F2278" s="52"/>
      <c r="G2278" s="47" t="s">
        <v>39</v>
      </c>
      <c r="H2278" s="40">
        <f t="shared" si="53494"/>
        <v>0</v>
      </c>
      <c r="I2278" s="49" t="s">
        <v>135</v>
      </c>
      <c r="J2278" s="41">
        <f t="shared" ref="J2278" si="54875">J2277*G$4</f>
        <v>0</v>
      </c>
      <c r="K2278" s="47" t="s">
        <v>39</v>
      </c>
      <c r="L2278" s="40">
        <f t="shared" ref="L2278" si="54876">SUMPRODUCT(M2272:M2276*(L2272:L2276="PTO"))+SUMPRODUCT(M2272:M2276*(L2272:L2276="HOL"))</f>
        <v>0</v>
      </c>
      <c r="M2278" s="49" t="s">
        <v>135</v>
      </c>
      <c r="N2278" s="41">
        <f t="shared" ref="N2278" si="54877">N2277*K$4</f>
        <v>0</v>
      </c>
      <c r="O2278" s="47" t="s">
        <v>39</v>
      </c>
      <c r="P2278" s="40">
        <f t="shared" ref="P2278" si="54878">SUMPRODUCT(Q2272:Q2276*(P2272:P2276="PTO"))+SUMPRODUCT(Q2272:Q2276*(P2272:P2276="HOL"))</f>
        <v>0</v>
      </c>
      <c r="Q2278" s="49" t="s">
        <v>135</v>
      </c>
      <c r="R2278" s="41">
        <f t="shared" ref="R2278" si="54879">R2277*O$4</f>
        <v>8</v>
      </c>
      <c r="S2278" s="47" t="s">
        <v>39</v>
      </c>
      <c r="T2278" s="40">
        <f t="shared" ref="T2278" si="54880">SUMPRODUCT(U2272:U2276*(T2272:T2276="PTO"))+SUMPRODUCT(U2272:U2276*(T2272:T2276="HOL"))</f>
        <v>0</v>
      </c>
      <c r="U2278" s="49" t="s">
        <v>135</v>
      </c>
      <c r="V2278" s="41">
        <f t="shared" ref="V2278" si="54881">V2277*S$4</f>
        <v>0</v>
      </c>
      <c r="W2278" s="47" t="s">
        <v>39</v>
      </c>
      <c r="X2278" s="40">
        <f t="shared" ref="X2278" si="54882">SUMPRODUCT(Y2272:Y2276*(X2272:X2276="PTO"))+SUMPRODUCT(Y2272:Y2276*(X2272:X2276="HOL"))</f>
        <v>0</v>
      </c>
      <c r="Y2278" s="49" t="s">
        <v>135</v>
      </c>
      <c r="Z2278" s="41">
        <f t="shared" ref="Z2278" si="54883">Z2277*W$4</f>
        <v>0</v>
      </c>
      <c r="AA2278" s="47" t="s">
        <v>39</v>
      </c>
      <c r="AB2278" s="40">
        <f t="shared" ref="AB2278" si="54884">SUMPRODUCT(AC2272:AC2276*(AB2272:AB2276="PTO"))+SUMPRODUCT(AC2272:AC2276*(AB2272:AB2276="HOL"))</f>
        <v>0</v>
      </c>
      <c r="AC2278" s="49" t="s">
        <v>135</v>
      </c>
      <c r="AD2278" s="41">
        <f t="shared" ref="AD2278" si="54885">AD2277*AA$4</f>
        <v>8</v>
      </c>
      <c r="AE2278" s="47" t="s">
        <v>39</v>
      </c>
      <c r="AF2278" s="40">
        <f t="shared" ref="AF2278" si="54886">SUMPRODUCT(AG2272:AG2276*(AF2272:AF2276="PTO"))+SUMPRODUCT(AG2272:AG2276*(AF2272:AF2276="HOL"))</f>
        <v>0</v>
      </c>
      <c r="AG2278" s="49" t="s">
        <v>135</v>
      </c>
      <c r="AH2278" s="41">
        <f t="shared" ref="AH2278" si="54887">AH2277*AE$4</f>
        <v>8</v>
      </c>
      <c r="AI2278" s="47" t="s">
        <v>39</v>
      </c>
      <c r="AJ2278" s="40">
        <f t="shared" ref="AJ2278" si="54888">SUMPRODUCT(AK2272:AK2276*(AJ2272:AJ2276="PTO"))+SUMPRODUCT(AK2272:AK2276*(AJ2272:AJ2276="HOL"))</f>
        <v>0</v>
      </c>
      <c r="AK2278" s="49" t="s">
        <v>135</v>
      </c>
      <c r="AL2278" s="41">
        <f>AL2277*AI$4</f>
        <v>0</v>
      </c>
      <c r="AM2278" s="47" t="s">
        <v>39</v>
      </c>
      <c r="AN2278" s="40">
        <f t="shared" ref="AN2278" si="54889">SUMPRODUCT(AO2272:AO2276*(AN2272:AN2276="PTO"))+SUMPRODUCT(AO2272:AO2276*(AN2272:AN2276="HOL"))</f>
        <v>0</v>
      </c>
      <c r="AO2278" s="49" t="s">
        <v>135</v>
      </c>
      <c r="AP2278" s="41">
        <f t="shared" ref="AP2278" si="54890">AP2277*AM$4</f>
        <v>0</v>
      </c>
      <c r="AQ2278" s="47" t="s">
        <v>39</v>
      </c>
      <c r="AR2278" s="40">
        <f t="shared" ref="AR2278" si="54891">SUMPRODUCT(AS2272:AS2276*(AR2272:AR2276="PTO"))+SUMPRODUCT(AS2272:AS2276*(AR2272:AR2276="HOL"))</f>
        <v>0</v>
      </c>
      <c r="AS2278" s="49" t="s">
        <v>135</v>
      </c>
      <c r="AT2278" s="41">
        <f t="shared" ref="AT2278" si="54892">AT2277*AQ$4</f>
        <v>0</v>
      </c>
      <c r="AU2278" s="47" t="s">
        <v>39</v>
      </c>
      <c r="AV2278" s="40">
        <f t="shared" ref="AV2278" si="54893">SUMPRODUCT(AW2272:AW2276*(AV2272:AV2276="PTO"))+SUMPRODUCT(AW2272:AW2276*(AV2272:AV2276="HOL"))</f>
        <v>0</v>
      </c>
      <c r="AW2278" s="49" t="s">
        <v>135</v>
      </c>
      <c r="AX2278" s="41">
        <f>AX2277*AU$4</f>
        <v>0</v>
      </c>
      <c r="AY2278" s="47" t="s">
        <v>39</v>
      </c>
      <c r="AZ2278" s="40">
        <f t="shared" ref="AZ2278" si="54894">SUMPRODUCT(BA2272:BA2276*(AZ2272:AZ2276="PTO"))+SUMPRODUCT(BA2272:BA2276*(AZ2272:AZ2276="HOL"))</f>
        <v>0</v>
      </c>
      <c r="BA2278" s="49" t="s">
        <v>135</v>
      </c>
      <c r="BB2278" s="41">
        <f>BB2277*AY$4</f>
        <v>0</v>
      </c>
      <c r="BC2278" s="47" t="s">
        <v>39</v>
      </c>
      <c r="BD2278" s="40">
        <f t="shared" ref="BD2278" si="54895">SUMPRODUCT(BE2272:BE2276*(BD2272:BD2276="PTO"))+SUMPRODUCT(BE2272:BE2276*(BD2272:BD2276="HOL"))</f>
        <v>0</v>
      </c>
      <c r="BE2278" s="49" t="s">
        <v>135</v>
      </c>
      <c r="BF2278" s="41">
        <f>BF2277*BC$4</f>
        <v>0</v>
      </c>
      <c r="BG2278" s="47" t="s">
        <v>39</v>
      </c>
      <c r="BH2278" s="40">
        <f t="shared" ref="BH2278" si="54896">SUMPRODUCT(BI2272:BI2276*(BH2272:BH2276="PTO"))+SUMPRODUCT(BI2272:BI2276*(BH2272:BH2276="HOL"))</f>
        <v>0</v>
      </c>
      <c r="BI2278" s="49" t="s">
        <v>135</v>
      </c>
      <c r="BJ2278" s="41">
        <f>BJ2277*BG$4</f>
        <v>0</v>
      </c>
      <c r="BK2278" s="47" t="s">
        <v>39</v>
      </c>
      <c r="BL2278" s="40">
        <f t="shared" ref="BL2278" si="54897">SUMPRODUCT(BM2272:BM2276*(BL2272:BL2276="PTO"))+SUMPRODUCT(BM2272:BM2276*(BL2272:BL2276="HOL"))</f>
        <v>0</v>
      </c>
      <c r="BM2278" s="49" t="s">
        <v>135</v>
      </c>
      <c r="BN2278" s="41">
        <f>BN2277*BK$4</f>
        <v>0</v>
      </c>
      <c r="BO2278" s="47" t="s">
        <v>39</v>
      </c>
      <c r="BP2278" s="40">
        <f t="shared" ref="BP2278" si="54898">SUMPRODUCT(BQ2272:BQ2276*(BP2272:BP2276="PTO"))+SUMPRODUCT(BQ2272:BQ2276*(BP2272:BP2276="HOL"))</f>
        <v>0</v>
      </c>
      <c r="BQ2278" s="49" t="s">
        <v>135</v>
      </c>
      <c r="BR2278" s="41">
        <f t="shared" ref="BR2278" si="54899">BR2277*BO$4</f>
        <v>5</v>
      </c>
      <c r="BS2278" s="47" t="s">
        <v>39</v>
      </c>
      <c r="BT2278" s="40">
        <f t="shared" ref="BT2278" si="54900">SUMPRODUCT(BU2272:BU2276*(BT2272:BT2276="PTO"))+SUMPRODUCT(BU2272:BU2276*(BT2272:BT2276="HOL"))</f>
        <v>0</v>
      </c>
      <c r="BU2278" s="49" t="s">
        <v>135</v>
      </c>
      <c r="BV2278" s="41">
        <f t="shared" ref="BV2278" si="54901">BV2277*BS$4</f>
        <v>8</v>
      </c>
      <c r="BW2278" s="47" t="s">
        <v>39</v>
      </c>
      <c r="BX2278" s="40">
        <f t="shared" ref="BX2278" si="54902">SUMPRODUCT(BY2272:BY2276*(BX2272:BX2276="PTO"))+SUMPRODUCT(BY2272:BY2276*(BX2272:BX2276="HOL"))</f>
        <v>0</v>
      </c>
      <c r="BY2278" s="49" t="s">
        <v>135</v>
      </c>
      <c r="BZ2278" s="41">
        <f t="shared" ref="BZ2278" si="54903">BZ2277*BW$4</f>
        <v>8</v>
      </c>
      <c r="CA2278" s="47" t="s">
        <v>39</v>
      </c>
      <c r="CB2278" s="40">
        <f t="shared" ref="CB2278" si="54904">SUMPRODUCT(CC2272:CC2276*(CB2272:CB2276="PTO"))+SUMPRODUCT(CC2272:CC2276*(CB2272:CB2276="HOL"))</f>
        <v>0</v>
      </c>
      <c r="CC2278" s="49" t="s">
        <v>135</v>
      </c>
      <c r="CD2278" s="41">
        <f t="shared" ref="CD2278" si="54905">CD2277*CA$4</f>
        <v>0</v>
      </c>
      <c r="CE2278" s="47" t="s">
        <v>39</v>
      </c>
      <c r="CF2278" s="40">
        <f t="shared" ref="CF2278" si="54906">SUMPRODUCT(CG2272:CG2276*(CF2272:CF2276="PTO"))+SUMPRODUCT(CG2272:CG2276*(CF2272:CF2276="HOL"))</f>
        <v>0</v>
      </c>
      <c r="CG2278" s="49" t="s">
        <v>135</v>
      </c>
      <c r="CH2278" s="41">
        <f t="shared" ref="CH2278" si="54907">CH2277*CE$4</f>
        <v>0</v>
      </c>
    </row>
    <row r="2279" spans="1:86" x14ac:dyDescent="0.25">
      <c r="A2279" s="70" t="s">
        <v>133</v>
      </c>
      <c r="B2279" s="71">
        <f t="shared" ref="B2279" ca="1" si="54908">D2279-B2280</f>
        <v>-1.8020211299954099</v>
      </c>
      <c r="C2279" s="72" t="s">
        <v>122</v>
      </c>
      <c r="D2279" s="71">
        <f>IFERROR(INDEX(Holidays[FTE], MATCH(Entry!E2279, Holidays[Date], 0)), 1)*8*INDEX(FTEguide[[1]:[12]], MATCH(Entry!E2280, FTEguide[Weekday], 0), IF(Entry!E2282&gt;0, Entry!E2282, MONTH(Entry!E2279)))</f>
        <v>61.19797887000459</v>
      </c>
      <c r="E2279" s="60">
        <f t="shared" si="54736"/>
        <v>44153</v>
      </c>
      <c r="F2279" s="50" t="s">
        <v>128</v>
      </c>
      <c r="G2279" s="34"/>
      <c r="H2279" s="35"/>
      <c r="I2279" s="42">
        <f t="shared" ref="I2279" si="54909">parseTime(G2279)-(H2284=INT(RIGHT($F2279, 1)))</f>
        <v>0</v>
      </c>
      <c r="J2279" s="43">
        <f t="shared" ref="J2279:J2283" si="54910">isClocked(H2279)</f>
        <v>0</v>
      </c>
      <c r="K2279" s="34" t="s">
        <v>136</v>
      </c>
      <c r="L2279" s="35" t="s">
        <v>23</v>
      </c>
      <c r="M2279" s="42">
        <f t="shared" ref="M2279" si="54911">parseTime(K2279)-(L2284=INT(RIGHT($F2279, 1)))</f>
        <v>8</v>
      </c>
      <c r="N2279" s="43">
        <f t="shared" ref="N2279:N2283" si="54912">isClocked(L2279)</f>
        <v>1</v>
      </c>
      <c r="O2279" s="34" t="s">
        <v>180</v>
      </c>
      <c r="P2279" s="35" t="s">
        <v>23</v>
      </c>
      <c r="Q2279" s="42">
        <f t="shared" ref="Q2279" si="54913">parseTime(O2279)-(P2284=INT(RIGHT($F2279, 1)))</f>
        <v>8</v>
      </c>
      <c r="R2279" s="43">
        <f t="shared" ref="R2279:R2283" si="54914">isClocked(P2279)</f>
        <v>1</v>
      </c>
      <c r="S2279" s="34" t="s">
        <v>227</v>
      </c>
      <c r="T2279" s="35" t="s">
        <v>23</v>
      </c>
      <c r="U2279" s="42">
        <f t="shared" ref="U2279" si="54915">parseTime(S2279)-(T2284=INT(RIGHT($F2279, 1)))</f>
        <v>8</v>
      </c>
      <c r="V2279" s="43">
        <f t="shared" ref="V2279:V2283" si="54916">isClocked(T2279)</f>
        <v>1</v>
      </c>
      <c r="W2279" s="34"/>
      <c r="X2279" s="35"/>
      <c r="Y2279" s="42">
        <f t="shared" ref="Y2279" si="54917">parseTime(W2279)-(X2284=INT(RIGHT($F2279, 1)))</f>
        <v>0</v>
      </c>
      <c r="Z2279" s="43">
        <f t="shared" ref="Z2279:Z2283" si="54918">isClocked(X2279)</f>
        <v>0</v>
      </c>
      <c r="AA2279" s="34" t="s">
        <v>136</v>
      </c>
      <c r="AB2279" s="35" t="s">
        <v>23</v>
      </c>
      <c r="AC2279" s="42">
        <f t="shared" ref="AC2279" si="54919">parseTime(AA2279)-(AB2284=INT(RIGHT($F2279, 1)))</f>
        <v>8</v>
      </c>
      <c r="AD2279" s="43">
        <f t="shared" ref="AD2279:AD2283" si="54920">isClocked(AB2279)</f>
        <v>1</v>
      </c>
      <c r="AE2279" s="34" t="s">
        <v>136</v>
      </c>
      <c r="AF2279" s="35" t="s">
        <v>25</v>
      </c>
      <c r="AG2279" s="42">
        <f t="shared" ref="AG2279" si="54921">parseTime(AE2279)-(AF2284=INT(RIGHT($F2279, 1)))</f>
        <v>8</v>
      </c>
      <c r="AH2279" s="43">
        <f t="shared" ref="AH2279:AH2283" si="54922">isClocked(AF2279)</f>
        <v>1</v>
      </c>
      <c r="AI2279" s="34"/>
      <c r="AJ2279" s="35"/>
      <c r="AK2279" s="42">
        <f>parseTime(AI2279)-(AJ2284=INT(RIGHT($F2279, 1)))</f>
        <v>0</v>
      </c>
      <c r="AL2279" s="43">
        <f t="shared" ref="AL2279:AL2283" si="54923">isClocked(AJ2279)</f>
        <v>0</v>
      </c>
      <c r="AM2279" s="34"/>
      <c r="AN2279" s="35"/>
      <c r="AO2279" s="42">
        <f t="shared" ref="AO2279" si="54924">parseTime(AM2279)-(AN2284=INT(RIGHT($F2279, 1)))</f>
        <v>0</v>
      </c>
      <c r="AP2279" s="43">
        <f t="shared" ref="AP2279:AP2283" si="54925">isClocked(AN2279)</f>
        <v>0</v>
      </c>
      <c r="AQ2279" s="34"/>
      <c r="AR2279" s="35"/>
      <c r="AS2279" s="42">
        <f t="shared" ref="AS2279" si="54926">parseTime(AQ2279)-(AR2284=INT(RIGHT($F2279, 1)))</f>
        <v>0</v>
      </c>
      <c r="AT2279" s="43">
        <f t="shared" ref="AT2279:AT2283" si="54927">isClocked(AR2279)</f>
        <v>0</v>
      </c>
      <c r="AU2279" s="34"/>
      <c r="AV2279" s="35"/>
      <c r="AW2279" s="42">
        <f>parseTime(AU2279)-(AV2284=INT(RIGHT($F2279, 1)))</f>
        <v>0</v>
      </c>
      <c r="AX2279" s="43">
        <f t="shared" ref="AX2279:AX2283" si="54928">isClocked(AV2279)</f>
        <v>0</v>
      </c>
      <c r="AY2279" s="34"/>
      <c r="AZ2279" s="35"/>
      <c r="BA2279" s="42">
        <f>parseTime(AY2279)-(AZ2284=INT(RIGHT($F2279, 1)))</f>
        <v>0</v>
      </c>
      <c r="BB2279" s="43">
        <f t="shared" ref="BB2279:BB2283" si="54929">isClocked(AZ2279)</f>
        <v>0</v>
      </c>
      <c r="BC2279" s="34"/>
      <c r="BD2279" s="35"/>
      <c r="BE2279" s="42">
        <f>parseTime(BC2279)-(BD2284=INT(RIGHT($F2279, 1)))</f>
        <v>0</v>
      </c>
      <c r="BF2279" s="43">
        <f t="shared" ref="BF2279:BF2283" si="54930">isClocked(BD2279)</f>
        <v>0</v>
      </c>
      <c r="BG2279" s="34"/>
      <c r="BH2279" s="35"/>
      <c r="BI2279" s="42">
        <f>parseTime(BG2279)-(BH2284=INT(RIGHT($F2279, 1)))</f>
        <v>0</v>
      </c>
      <c r="BJ2279" s="43">
        <f t="shared" ref="BJ2279:BJ2283" si="54931">isClocked(BH2279)</f>
        <v>0</v>
      </c>
      <c r="BK2279" s="34"/>
      <c r="BL2279" s="35"/>
      <c r="BM2279" s="42">
        <f>parseTime(BK2279)-(BL2284=INT(RIGHT($F2279, 1)))</f>
        <v>0</v>
      </c>
      <c r="BN2279" s="43">
        <f t="shared" ref="BN2279:BN2283" si="54932">isClocked(BL2279)</f>
        <v>0</v>
      </c>
      <c r="BO2279" s="34" t="s">
        <v>136</v>
      </c>
      <c r="BP2279" s="35" t="s">
        <v>23</v>
      </c>
      <c r="BQ2279" s="42">
        <f t="shared" ref="BQ2279" si="54933">parseTime(BO2279)-(BP2284=INT(RIGHT($F2279, 1)))</f>
        <v>8</v>
      </c>
      <c r="BR2279" s="43">
        <f t="shared" ref="BR2279:BR2283" si="54934">isClocked(BP2279)</f>
        <v>1</v>
      </c>
      <c r="BS2279" s="34" t="s">
        <v>136</v>
      </c>
      <c r="BT2279" s="35" t="s">
        <v>23</v>
      </c>
      <c r="BU2279" s="42">
        <f t="shared" ref="BU2279" si="54935">parseTime(BS2279)-(BT2284=INT(RIGHT($F2279, 1)))</f>
        <v>8</v>
      </c>
      <c r="BV2279" s="43">
        <f t="shared" ref="BV2279:BV2283" si="54936">isClocked(BT2279)</f>
        <v>1</v>
      </c>
      <c r="BW2279" s="34" t="s">
        <v>249</v>
      </c>
      <c r="BX2279" s="35" t="s">
        <v>23</v>
      </c>
      <c r="BY2279" s="42">
        <f t="shared" ref="BY2279" si="54937">parseTime(BW2279)-(BX2284=INT(RIGHT($F2279, 1)))</f>
        <v>7</v>
      </c>
      <c r="BZ2279" s="43">
        <f t="shared" ref="BZ2279:BZ2283" si="54938">isClocked(BX2279)</f>
        <v>1</v>
      </c>
      <c r="CA2279" s="34"/>
      <c r="CB2279" s="35"/>
      <c r="CC2279" s="42">
        <f t="shared" ref="CC2279" si="54939">parseTime(CA2279)-(CB2284=INT(RIGHT($F2279, 1)))</f>
        <v>0</v>
      </c>
      <c r="CD2279" s="43">
        <f t="shared" ref="CD2279:CD2283" si="54940">isClocked(CB2279)</f>
        <v>0</v>
      </c>
      <c r="CE2279" s="34"/>
      <c r="CF2279" s="35"/>
      <c r="CG2279" s="42">
        <f t="shared" ref="CG2279" si="54941">parseTime(CE2279)-(CF2284=INT(RIGHT($F2279, 1)))</f>
        <v>0</v>
      </c>
      <c r="CH2279" s="43">
        <f t="shared" ref="CH2279:CH2283" si="54942">isClocked(CF2279)</f>
        <v>0</v>
      </c>
    </row>
    <row r="2280" spans="1:86" x14ac:dyDescent="0.25">
      <c r="A2280" s="56" t="s">
        <v>0</v>
      </c>
      <c r="B2280" s="57">
        <f t="shared" ca="1" si="54252"/>
        <v>63</v>
      </c>
      <c r="C2280" s="14" t="s">
        <v>252</v>
      </c>
      <c r="D2280" s="14">
        <f t="shared" si="53735"/>
        <v>53.7</v>
      </c>
      <c r="E2280" s="55" t="str">
        <f t="shared" si="54253"/>
        <v>Wednesday</v>
      </c>
      <c r="F2280" s="51" t="s">
        <v>129</v>
      </c>
      <c r="G2280" s="36"/>
      <c r="H2280" s="37"/>
      <c r="I2280" s="44">
        <f t="shared" ref="I2280" si="54943">parseTime(G2280)-(H2284=INT(RIGHT($F2280, 1)))</f>
        <v>0</v>
      </c>
      <c r="J2280" s="45">
        <f t="shared" si="54910"/>
        <v>0</v>
      </c>
      <c r="K2280" s="36"/>
      <c r="L2280" s="37"/>
      <c r="M2280" s="44">
        <f t="shared" ref="M2280" si="54944">parseTime(K2280)-(L2284=INT(RIGHT($F2280, 1)))</f>
        <v>0</v>
      </c>
      <c r="N2280" s="45">
        <f t="shared" si="54912"/>
        <v>0</v>
      </c>
      <c r="O2280" s="36"/>
      <c r="P2280" s="37"/>
      <c r="Q2280" s="44">
        <f t="shared" ref="Q2280" si="54945">parseTime(O2280)-(P2284=INT(RIGHT($F2280, 1)))</f>
        <v>0</v>
      </c>
      <c r="R2280" s="45">
        <f t="shared" si="54914"/>
        <v>0</v>
      </c>
      <c r="S2280" s="36"/>
      <c r="T2280" s="37"/>
      <c r="U2280" s="44">
        <f t="shared" ref="U2280" si="54946">parseTime(S2280)-(T2284=INT(RIGHT($F2280, 1)))</f>
        <v>0</v>
      </c>
      <c r="V2280" s="45">
        <f t="shared" si="54916"/>
        <v>0</v>
      </c>
      <c r="W2280" s="36"/>
      <c r="X2280" s="37"/>
      <c r="Y2280" s="44">
        <f t="shared" ref="Y2280" si="54947">parseTime(W2280)-(X2284=INT(RIGHT($F2280, 1)))</f>
        <v>0</v>
      </c>
      <c r="Z2280" s="45">
        <f t="shared" si="54918"/>
        <v>0</v>
      </c>
      <c r="AA2280" s="36"/>
      <c r="AB2280" s="37"/>
      <c r="AC2280" s="44">
        <f t="shared" ref="AC2280" si="54948">parseTime(AA2280)-(AB2284=INT(RIGHT($F2280, 1)))</f>
        <v>0</v>
      </c>
      <c r="AD2280" s="45">
        <f t="shared" si="54920"/>
        <v>0</v>
      </c>
      <c r="AE2280" s="36"/>
      <c r="AF2280" s="37"/>
      <c r="AG2280" s="44">
        <f t="shared" ref="AG2280" si="54949">parseTime(AE2280)-(AF2284=INT(RIGHT($F2280, 1)))</f>
        <v>0</v>
      </c>
      <c r="AH2280" s="45">
        <f t="shared" si="54922"/>
        <v>0</v>
      </c>
      <c r="AI2280" s="36"/>
      <c r="AJ2280" s="37"/>
      <c r="AK2280" s="44">
        <f>parseTime(AI2280)-(AJ2284=INT(RIGHT($F2280, 1)))</f>
        <v>0</v>
      </c>
      <c r="AL2280" s="45">
        <f t="shared" si="54923"/>
        <v>0</v>
      </c>
      <c r="AM2280" s="36"/>
      <c r="AN2280" s="37"/>
      <c r="AO2280" s="44">
        <f t="shared" ref="AO2280" si="54950">parseTime(AM2280)-(AN2284=INT(RIGHT($F2280, 1)))</f>
        <v>0</v>
      </c>
      <c r="AP2280" s="45">
        <f t="shared" si="54925"/>
        <v>0</v>
      </c>
      <c r="AQ2280" s="36"/>
      <c r="AR2280" s="37"/>
      <c r="AS2280" s="44">
        <f t="shared" ref="AS2280" si="54951">parseTime(AQ2280)-(AR2284=INT(RIGHT($F2280, 1)))</f>
        <v>0</v>
      </c>
      <c r="AT2280" s="45">
        <f t="shared" si="54927"/>
        <v>0</v>
      </c>
      <c r="AU2280" s="36"/>
      <c r="AV2280" s="37"/>
      <c r="AW2280" s="44">
        <f>parseTime(AU2280)-(AV2284=INT(RIGHT($F2280, 1)))</f>
        <v>0</v>
      </c>
      <c r="AX2280" s="45">
        <f t="shared" si="54928"/>
        <v>0</v>
      </c>
      <c r="AY2280" s="36"/>
      <c r="AZ2280" s="37"/>
      <c r="BA2280" s="44">
        <f>parseTime(AY2280)-(AZ2284=INT(RIGHT($F2280, 1)))</f>
        <v>0</v>
      </c>
      <c r="BB2280" s="45">
        <f t="shared" si="54929"/>
        <v>0</v>
      </c>
      <c r="BC2280" s="36"/>
      <c r="BD2280" s="37"/>
      <c r="BE2280" s="44">
        <f>parseTime(BC2280)-(BD2284=INT(RIGHT($F2280, 1)))</f>
        <v>0</v>
      </c>
      <c r="BF2280" s="45">
        <f t="shared" si="54930"/>
        <v>0</v>
      </c>
      <c r="BG2280" s="36"/>
      <c r="BH2280" s="37"/>
      <c r="BI2280" s="44">
        <f>parseTime(BG2280)-(BH2284=INT(RIGHT($F2280, 1)))</f>
        <v>0</v>
      </c>
      <c r="BJ2280" s="45">
        <f t="shared" si="54931"/>
        <v>0</v>
      </c>
      <c r="BK2280" s="36"/>
      <c r="BL2280" s="37"/>
      <c r="BM2280" s="44">
        <f>parseTime(BK2280)-(BL2284=INT(RIGHT($F2280, 1)))</f>
        <v>0</v>
      </c>
      <c r="BN2280" s="45">
        <f t="shared" si="54932"/>
        <v>0</v>
      </c>
      <c r="BO2280" s="36"/>
      <c r="BP2280" s="37"/>
      <c r="BQ2280" s="44">
        <f t="shared" ref="BQ2280" si="54952">parseTime(BO2280)-(BP2284=INT(RIGHT($F2280, 1)))</f>
        <v>0</v>
      </c>
      <c r="BR2280" s="45">
        <f t="shared" si="54934"/>
        <v>0</v>
      </c>
      <c r="BS2280" s="36"/>
      <c r="BT2280" s="37"/>
      <c r="BU2280" s="44">
        <f t="shared" ref="BU2280" si="54953">parseTime(BS2280)-(BT2284=INT(RIGHT($F2280, 1)))</f>
        <v>0</v>
      </c>
      <c r="BV2280" s="45">
        <f t="shared" si="54936"/>
        <v>0</v>
      </c>
      <c r="BW2280" s="36"/>
      <c r="BX2280" s="37"/>
      <c r="BY2280" s="44">
        <f t="shared" ref="BY2280" si="54954">parseTime(BW2280)-(BX2284=INT(RIGHT($F2280, 1)))</f>
        <v>0</v>
      </c>
      <c r="BZ2280" s="45">
        <f t="shared" si="54938"/>
        <v>0</v>
      </c>
      <c r="CA2280" s="36"/>
      <c r="CB2280" s="37"/>
      <c r="CC2280" s="44">
        <f t="shared" ref="CC2280" si="54955">parseTime(CA2280)-(CB2284=INT(RIGHT($F2280, 1)))</f>
        <v>0</v>
      </c>
      <c r="CD2280" s="45">
        <f t="shared" si="54940"/>
        <v>0</v>
      </c>
      <c r="CE2280" s="36"/>
      <c r="CF2280" s="37"/>
      <c r="CG2280" s="44">
        <f t="shared" ref="CG2280" si="54956">parseTime(CE2280)-(CF2284=INT(RIGHT($F2280, 1)))</f>
        <v>0</v>
      </c>
      <c r="CH2280" s="45">
        <f t="shared" si="54942"/>
        <v>0</v>
      </c>
    </row>
    <row r="2281" spans="1:86" x14ac:dyDescent="0.25">
      <c r="A2281" s="56" t="s">
        <v>117</v>
      </c>
      <c r="B2281" s="57">
        <f t="shared" ref="B2281" ca="1" si="54957">roleHours(G2279:CH2285, "MFD")</f>
        <v>55</v>
      </c>
      <c r="C2281" s="14">
        <f t="shared" ref="C2281:C2284" ca="1" si="54958">B2281/8</f>
        <v>6.875</v>
      </c>
      <c r="D2281" s="14">
        <f t="shared" ref="D2281" ca="1" si="54959">B2280-D2280</f>
        <v>9.2999999999999972</v>
      </c>
      <c r="E2281" s="20" t="s">
        <v>127</v>
      </c>
      <c r="F2281" s="51" t="s">
        <v>130</v>
      </c>
      <c r="G2281" s="36"/>
      <c r="H2281" s="37"/>
      <c r="I2281" s="44">
        <f t="shared" ref="I2281" si="54960">parseTime(G2281)-(H2284=INT(RIGHT($F2281, 1)))</f>
        <v>0</v>
      </c>
      <c r="J2281" s="45">
        <f t="shared" si="54910"/>
        <v>0</v>
      </c>
      <c r="K2281" s="36"/>
      <c r="L2281" s="37"/>
      <c r="M2281" s="44">
        <f t="shared" ref="M2281" si="54961">parseTime(K2281)-(L2284=INT(RIGHT($F2281, 1)))</f>
        <v>0</v>
      </c>
      <c r="N2281" s="45">
        <f t="shared" si="54912"/>
        <v>0</v>
      </c>
      <c r="O2281" s="36"/>
      <c r="P2281" s="37"/>
      <c r="Q2281" s="44">
        <f t="shared" ref="Q2281" si="54962">parseTime(O2281)-(P2284=INT(RIGHT($F2281, 1)))</f>
        <v>0</v>
      </c>
      <c r="R2281" s="45">
        <f t="shared" si="54914"/>
        <v>0</v>
      </c>
      <c r="S2281" s="36"/>
      <c r="T2281" s="37"/>
      <c r="U2281" s="44">
        <f t="shared" ref="U2281" si="54963">parseTime(S2281)-(T2284=INT(RIGHT($F2281, 1)))</f>
        <v>0</v>
      </c>
      <c r="V2281" s="45">
        <f t="shared" si="54916"/>
        <v>0</v>
      </c>
      <c r="W2281" s="36"/>
      <c r="X2281" s="37"/>
      <c r="Y2281" s="44">
        <f t="shared" ref="Y2281" si="54964">parseTime(W2281)-(X2284=INT(RIGHT($F2281, 1)))</f>
        <v>0</v>
      </c>
      <c r="Z2281" s="45">
        <f t="shared" si="54918"/>
        <v>0</v>
      </c>
      <c r="AA2281" s="36"/>
      <c r="AB2281" s="37"/>
      <c r="AC2281" s="44">
        <f t="shared" ref="AC2281" si="54965">parseTime(AA2281)-(AB2284=INT(RIGHT($F2281, 1)))</f>
        <v>0</v>
      </c>
      <c r="AD2281" s="45">
        <f t="shared" si="54920"/>
        <v>0</v>
      </c>
      <c r="AE2281" s="36"/>
      <c r="AF2281" s="37"/>
      <c r="AG2281" s="44">
        <f t="shared" ref="AG2281" si="54966">parseTime(AE2281)-(AF2284=INT(RIGHT($F2281, 1)))</f>
        <v>0</v>
      </c>
      <c r="AH2281" s="45">
        <f t="shared" si="54922"/>
        <v>0</v>
      </c>
      <c r="AI2281" s="36"/>
      <c r="AJ2281" s="37"/>
      <c r="AK2281" s="44">
        <f>parseTime(AI2281)-(AJ2284=INT(RIGHT($F2281, 1)))</f>
        <v>0</v>
      </c>
      <c r="AL2281" s="45">
        <f t="shared" si="54923"/>
        <v>0</v>
      </c>
      <c r="AM2281" s="36"/>
      <c r="AN2281" s="37"/>
      <c r="AO2281" s="44">
        <f t="shared" ref="AO2281" si="54967">parseTime(AM2281)-(AN2284=INT(RIGHT($F2281, 1)))</f>
        <v>0</v>
      </c>
      <c r="AP2281" s="45">
        <f t="shared" si="54925"/>
        <v>0</v>
      </c>
      <c r="AQ2281" s="36"/>
      <c r="AR2281" s="37"/>
      <c r="AS2281" s="44">
        <f t="shared" ref="AS2281" si="54968">parseTime(AQ2281)-(AR2284=INT(RIGHT($F2281, 1)))</f>
        <v>0</v>
      </c>
      <c r="AT2281" s="45">
        <f t="shared" si="54927"/>
        <v>0</v>
      </c>
      <c r="AU2281" s="36"/>
      <c r="AV2281" s="37"/>
      <c r="AW2281" s="44">
        <f>parseTime(AU2281)-(AV2284=INT(RIGHT($F2281, 1)))</f>
        <v>0</v>
      </c>
      <c r="AX2281" s="45">
        <f t="shared" si="54928"/>
        <v>0</v>
      </c>
      <c r="AY2281" s="36"/>
      <c r="AZ2281" s="37"/>
      <c r="BA2281" s="44">
        <f>parseTime(AY2281)-(AZ2284=INT(RIGHT($F2281, 1)))</f>
        <v>0</v>
      </c>
      <c r="BB2281" s="45">
        <f t="shared" si="54929"/>
        <v>0</v>
      </c>
      <c r="BC2281" s="36"/>
      <c r="BD2281" s="37"/>
      <c r="BE2281" s="44">
        <f>parseTime(BC2281)-(BD2284=INT(RIGHT($F2281, 1)))</f>
        <v>0</v>
      </c>
      <c r="BF2281" s="45">
        <f t="shared" si="54930"/>
        <v>0</v>
      </c>
      <c r="BG2281" s="36"/>
      <c r="BH2281" s="37"/>
      <c r="BI2281" s="44">
        <f>parseTime(BG2281)-(BH2284=INT(RIGHT($F2281, 1)))</f>
        <v>0</v>
      </c>
      <c r="BJ2281" s="45">
        <f t="shared" si="54931"/>
        <v>0</v>
      </c>
      <c r="BK2281" s="36"/>
      <c r="BL2281" s="37"/>
      <c r="BM2281" s="44">
        <f>parseTime(BK2281)-(BL2284=INT(RIGHT($F2281, 1)))</f>
        <v>0</v>
      </c>
      <c r="BN2281" s="45">
        <f t="shared" si="54932"/>
        <v>0</v>
      </c>
      <c r="BO2281" s="36"/>
      <c r="BP2281" s="37"/>
      <c r="BQ2281" s="44">
        <f t="shared" ref="BQ2281" si="54969">parseTime(BO2281)-(BP2284=INT(RIGHT($F2281, 1)))</f>
        <v>0</v>
      </c>
      <c r="BR2281" s="45">
        <f t="shared" si="54934"/>
        <v>0</v>
      </c>
      <c r="BS2281" s="36"/>
      <c r="BT2281" s="37"/>
      <c r="BU2281" s="44">
        <f t="shared" ref="BU2281" si="54970">parseTime(BS2281)-(BT2284=INT(RIGHT($F2281, 1)))</f>
        <v>0</v>
      </c>
      <c r="BV2281" s="45">
        <f t="shared" si="54936"/>
        <v>0</v>
      </c>
      <c r="BW2281" s="36"/>
      <c r="BX2281" s="37"/>
      <c r="BY2281" s="44">
        <f t="shared" ref="BY2281" si="54971">parseTime(BW2281)-(BX2284=INT(RIGHT($F2281, 1)))</f>
        <v>0</v>
      </c>
      <c r="BZ2281" s="45">
        <f t="shared" si="54938"/>
        <v>0</v>
      </c>
      <c r="CA2281" s="36"/>
      <c r="CB2281" s="37"/>
      <c r="CC2281" s="44">
        <f t="shared" ref="CC2281" si="54972">parseTime(CA2281)-(CB2284=INT(RIGHT($F2281, 1)))</f>
        <v>0</v>
      </c>
      <c r="CD2281" s="45">
        <f t="shared" si="54940"/>
        <v>0</v>
      </c>
      <c r="CE2281" s="36"/>
      <c r="CF2281" s="37"/>
      <c r="CG2281" s="44">
        <f t="shared" ref="CG2281" si="54973">parseTime(CE2281)-(CF2284=INT(RIGHT($F2281, 1)))</f>
        <v>0</v>
      </c>
      <c r="CH2281" s="45">
        <f t="shared" si="54942"/>
        <v>0</v>
      </c>
    </row>
    <row r="2282" spans="1:86" x14ac:dyDescent="0.25">
      <c r="A2282" s="56"/>
      <c r="B2282" s="57"/>
      <c r="C2282" s="14">
        <f t="shared" si="54958"/>
        <v>0</v>
      </c>
      <c r="D2282" s="14" t="s">
        <v>259</v>
      </c>
      <c r="E2282" s="20">
        <v>4.25</v>
      </c>
      <c r="F2282" s="51" t="s">
        <v>131</v>
      </c>
      <c r="G2282" s="36"/>
      <c r="H2282" s="37"/>
      <c r="I2282" s="44">
        <f t="shared" ref="I2282" si="54974">parseTime(G2282)-(H2284=INT(RIGHT($F2282, 1)))</f>
        <v>0</v>
      </c>
      <c r="J2282" s="45">
        <f t="shared" si="54910"/>
        <v>0</v>
      </c>
      <c r="K2282" s="36"/>
      <c r="L2282" s="37"/>
      <c r="M2282" s="44">
        <f t="shared" ref="M2282" si="54975">parseTime(K2282)-(L2284=INT(RIGHT($F2282, 1)))</f>
        <v>0</v>
      </c>
      <c r="N2282" s="45">
        <f t="shared" si="54912"/>
        <v>0</v>
      </c>
      <c r="O2282" s="36"/>
      <c r="P2282" s="37"/>
      <c r="Q2282" s="44">
        <f t="shared" ref="Q2282" si="54976">parseTime(O2282)-(P2284=INT(RIGHT($F2282, 1)))</f>
        <v>0</v>
      </c>
      <c r="R2282" s="45">
        <f t="shared" si="54914"/>
        <v>0</v>
      </c>
      <c r="S2282" s="36"/>
      <c r="T2282" s="37"/>
      <c r="U2282" s="44">
        <f t="shared" ref="U2282" si="54977">parseTime(S2282)-(T2284=INT(RIGHT($F2282, 1)))</f>
        <v>0</v>
      </c>
      <c r="V2282" s="45">
        <f t="shared" si="54916"/>
        <v>0</v>
      </c>
      <c r="W2282" s="36"/>
      <c r="X2282" s="37"/>
      <c r="Y2282" s="44">
        <f t="shared" ref="Y2282" si="54978">parseTime(W2282)-(X2284=INT(RIGHT($F2282, 1)))</f>
        <v>0</v>
      </c>
      <c r="Z2282" s="45">
        <f t="shared" si="54918"/>
        <v>0</v>
      </c>
      <c r="AA2282" s="36"/>
      <c r="AB2282" s="37"/>
      <c r="AC2282" s="44">
        <f t="shared" ref="AC2282" si="54979">parseTime(AA2282)-(AB2284=INT(RIGHT($F2282, 1)))</f>
        <v>0</v>
      </c>
      <c r="AD2282" s="45">
        <f t="shared" si="54920"/>
        <v>0</v>
      </c>
      <c r="AE2282" s="36"/>
      <c r="AF2282" s="37"/>
      <c r="AG2282" s="44">
        <f t="shared" ref="AG2282" si="54980">parseTime(AE2282)-(AF2284=INT(RIGHT($F2282, 1)))</f>
        <v>0</v>
      </c>
      <c r="AH2282" s="45">
        <f t="shared" si="54922"/>
        <v>0</v>
      </c>
      <c r="AI2282" s="36"/>
      <c r="AJ2282" s="37"/>
      <c r="AK2282" s="44">
        <f>parseTime(AI2282)-(AJ2284=INT(RIGHT($F2282, 1)))</f>
        <v>0</v>
      </c>
      <c r="AL2282" s="45">
        <f t="shared" si="54923"/>
        <v>0</v>
      </c>
      <c r="AM2282" s="36"/>
      <c r="AN2282" s="37"/>
      <c r="AO2282" s="44">
        <f t="shared" ref="AO2282" si="54981">parseTime(AM2282)-(AN2284=INT(RIGHT($F2282, 1)))</f>
        <v>0</v>
      </c>
      <c r="AP2282" s="45">
        <f t="shared" si="54925"/>
        <v>0</v>
      </c>
      <c r="AQ2282" s="36"/>
      <c r="AR2282" s="37"/>
      <c r="AS2282" s="44">
        <f t="shared" ref="AS2282" si="54982">parseTime(AQ2282)-(AR2284=INT(RIGHT($F2282, 1)))</f>
        <v>0</v>
      </c>
      <c r="AT2282" s="45">
        <f t="shared" si="54927"/>
        <v>0</v>
      </c>
      <c r="AU2282" s="36"/>
      <c r="AV2282" s="37"/>
      <c r="AW2282" s="44">
        <f>parseTime(AU2282)-(AV2284=INT(RIGHT($F2282, 1)))</f>
        <v>0</v>
      </c>
      <c r="AX2282" s="45">
        <f t="shared" si="54928"/>
        <v>0</v>
      </c>
      <c r="AY2282" s="36"/>
      <c r="AZ2282" s="37"/>
      <c r="BA2282" s="44">
        <f>parseTime(AY2282)-(AZ2284=INT(RIGHT($F2282, 1)))</f>
        <v>0</v>
      </c>
      <c r="BB2282" s="45">
        <f t="shared" si="54929"/>
        <v>0</v>
      </c>
      <c r="BC2282" s="36"/>
      <c r="BD2282" s="37"/>
      <c r="BE2282" s="44">
        <f>parseTime(BC2282)-(BD2284=INT(RIGHT($F2282, 1)))</f>
        <v>0</v>
      </c>
      <c r="BF2282" s="45">
        <f t="shared" si="54930"/>
        <v>0</v>
      </c>
      <c r="BG2282" s="36"/>
      <c r="BH2282" s="37"/>
      <c r="BI2282" s="44">
        <f>parseTime(BG2282)-(BH2284=INT(RIGHT($F2282, 1)))</f>
        <v>0</v>
      </c>
      <c r="BJ2282" s="45">
        <f t="shared" si="54931"/>
        <v>0</v>
      </c>
      <c r="BK2282" s="36"/>
      <c r="BL2282" s="37"/>
      <c r="BM2282" s="44">
        <f>parseTime(BK2282)-(BL2284=INT(RIGHT($F2282, 1)))</f>
        <v>0</v>
      </c>
      <c r="BN2282" s="45">
        <f t="shared" si="54932"/>
        <v>0</v>
      </c>
      <c r="BO2282" s="36"/>
      <c r="BP2282" s="37"/>
      <c r="BQ2282" s="44">
        <f t="shared" ref="BQ2282" si="54983">parseTime(BO2282)-(BP2284=INT(RIGHT($F2282, 1)))</f>
        <v>0</v>
      </c>
      <c r="BR2282" s="45">
        <f t="shared" si="54934"/>
        <v>0</v>
      </c>
      <c r="BS2282" s="36"/>
      <c r="BT2282" s="37"/>
      <c r="BU2282" s="44">
        <f t="shared" ref="BU2282" si="54984">parseTime(BS2282)-(BT2284=INT(RIGHT($F2282, 1)))</f>
        <v>0</v>
      </c>
      <c r="BV2282" s="45">
        <f t="shared" si="54936"/>
        <v>0</v>
      </c>
      <c r="BW2282" s="36"/>
      <c r="BX2282" s="37"/>
      <c r="BY2282" s="44">
        <f t="shared" ref="BY2282" si="54985">parseTime(BW2282)-(BX2284=INT(RIGHT($F2282, 1)))</f>
        <v>0</v>
      </c>
      <c r="BZ2282" s="45">
        <f t="shared" si="54938"/>
        <v>0</v>
      </c>
      <c r="CA2282" s="36"/>
      <c r="CB2282" s="37"/>
      <c r="CC2282" s="44">
        <f t="shared" ref="CC2282" si="54986">parseTime(CA2282)-(CB2284=INT(RIGHT($F2282, 1)))</f>
        <v>0</v>
      </c>
      <c r="CD2282" s="45">
        <f t="shared" si="54940"/>
        <v>0</v>
      </c>
      <c r="CE2282" s="36"/>
      <c r="CF2282" s="37"/>
      <c r="CG2282" s="44">
        <f t="shared" ref="CG2282" si="54987">parseTime(CE2282)-(CF2284=INT(RIGHT($F2282, 1)))</f>
        <v>0</v>
      </c>
      <c r="CH2282" s="45">
        <f t="shared" si="54942"/>
        <v>0</v>
      </c>
    </row>
    <row r="2283" spans="1:86" x14ac:dyDescent="0.25">
      <c r="A2283" s="56" t="s">
        <v>119</v>
      </c>
      <c r="B2283" s="57">
        <f t="shared" ref="B2283" ca="1" si="54988">roleHours(G2279:CH2285, "MCC")</f>
        <v>8</v>
      </c>
      <c r="C2283" s="14">
        <f t="shared" ca="1" si="54958"/>
        <v>1</v>
      </c>
      <c r="D2283" s="14" t="s">
        <v>260</v>
      </c>
      <c r="E2283" s="20">
        <v>4.6500000000000004</v>
      </c>
      <c r="F2283" s="51" t="s">
        <v>132</v>
      </c>
      <c r="G2283" s="36"/>
      <c r="H2283" s="37"/>
      <c r="I2283" s="44">
        <f t="shared" ref="I2283" si="54989">parseTime(G2283)-(H2284=INT(RIGHT($F2283, 1)))</f>
        <v>0</v>
      </c>
      <c r="J2283" s="45">
        <f t="shared" si="54910"/>
        <v>0</v>
      </c>
      <c r="K2283" s="36"/>
      <c r="L2283" s="37"/>
      <c r="M2283" s="44">
        <f t="shared" ref="M2283" si="54990">parseTime(K2283)-(L2284=INT(RIGHT($F2283, 1)))</f>
        <v>0</v>
      </c>
      <c r="N2283" s="45">
        <f t="shared" si="54912"/>
        <v>0</v>
      </c>
      <c r="O2283" s="36"/>
      <c r="P2283" s="37"/>
      <c r="Q2283" s="44">
        <f t="shared" ref="Q2283" si="54991">parseTime(O2283)-(P2284=INT(RIGHT($F2283, 1)))</f>
        <v>0</v>
      </c>
      <c r="R2283" s="45">
        <f t="shared" si="54914"/>
        <v>0</v>
      </c>
      <c r="S2283" s="36"/>
      <c r="T2283" s="37"/>
      <c r="U2283" s="44">
        <f t="shared" ref="U2283" si="54992">parseTime(S2283)-(T2284=INT(RIGHT($F2283, 1)))</f>
        <v>0</v>
      </c>
      <c r="V2283" s="45">
        <f t="shared" si="54916"/>
        <v>0</v>
      </c>
      <c r="W2283" s="36"/>
      <c r="X2283" s="37"/>
      <c r="Y2283" s="44">
        <f t="shared" ref="Y2283" si="54993">parseTime(W2283)-(X2284=INT(RIGHT($F2283, 1)))</f>
        <v>0</v>
      </c>
      <c r="Z2283" s="45">
        <f t="shared" si="54918"/>
        <v>0</v>
      </c>
      <c r="AA2283" s="36"/>
      <c r="AB2283" s="37"/>
      <c r="AC2283" s="44">
        <f t="shared" ref="AC2283" si="54994">parseTime(AA2283)-(AB2284=INT(RIGHT($F2283, 1)))</f>
        <v>0</v>
      </c>
      <c r="AD2283" s="45">
        <f t="shared" si="54920"/>
        <v>0</v>
      </c>
      <c r="AE2283" s="36"/>
      <c r="AF2283" s="37"/>
      <c r="AG2283" s="44">
        <f t="shared" ref="AG2283" si="54995">parseTime(AE2283)-(AF2284=INT(RIGHT($F2283, 1)))</f>
        <v>0</v>
      </c>
      <c r="AH2283" s="45">
        <f t="shared" si="54922"/>
        <v>0</v>
      </c>
      <c r="AI2283" s="36"/>
      <c r="AJ2283" s="37"/>
      <c r="AK2283" s="44">
        <f>parseTime(AI2283)-(AJ2284=INT(RIGHT($F2283, 1)))</f>
        <v>0</v>
      </c>
      <c r="AL2283" s="45">
        <f t="shared" si="54923"/>
        <v>0</v>
      </c>
      <c r="AM2283" s="36"/>
      <c r="AN2283" s="37"/>
      <c r="AO2283" s="44">
        <f t="shared" ref="AO2283" si="54996">parseTime(AM2283)-(AN2284=INT(RIGHT($F2283, 1)))</f>
        <v>0</v>
      </c>
      <c r="AP2283" s="45">
        <f t="shared" si="54925"/>
        <v>0</v>
      </c>
      <c r="AQ2283" s="36"/>
      <c r="AR2283" s="37"/>
      <c r="AS2283" s="44">
        <f t="shared" ref="AS2283" si="54997">parseTime(AQ2283)-(AR2284=INT(RIGHT($F2283, 1)))</f>
        <v>0</v>
      </c>
      <c r="AT2283" s="45">
        <f t="shared" si="54927"/>
        <v>0</v>
      </c>
      <c r="AU2283" s="36"/>
      <c r="AV2283" s="37"/>
      <c r="AW2283" s="44">
        <f>parseTime(AU2283)-(AV2284=INT(RIGHT($F2283, 1)))</f>
        <v>0</v>
      </c>
      <c r="AX2283" s="45">
        <f t="shared" si="54928"/>
        <v>0</v>
      </c>
      <c r="AY2283" s="36"/>
      <c r="AZ2283" s="37"/>
      <c r="BA2283" s="44">
        <f>parseTime(AY2283)-(AZ2284=INT(RIGHT($F2283, 1)))</f>
        <v>0</v>
      </c>
      <c r="BB2283" s="45">
        <f t="shared" si="54929"/>
        <v>0</v>
      </c>
      <c r="BC2283" s="36"/>
      <c r="BD2283" s="37"/>
      <c r="BE2283" s="44">
        <f>parseTime(BC2283)-(BD2284=INT(RIGHT($F2283, 1)))</f>
        <v>0</v>
      </c>
      <c r="BF2283" s="45">
        <f t="shared" si="54930"/>
        <v>0</v>
      </c>
      <c r="BG2283" s="36"/>
      <c r="BH2283" s="37"/>
      <c r="BI2283" s="44">
        <f>parseTime(BG2283)-(BH2284=INT(RIGHT($F2283, 1)))</f>
        <v>0</v>
      </c>
      <c r="BJ2283" s="45">
        <f t="shared" si="54931"/>
        <v>0</v>
      </c>
      <c r="BK2283" s="36"/>
      <c r="BL2283" s="37"/>
      <c r="BM2283" s="44">
        <f>parseTime(BK2283)-(BL2284=INT(RIGHT($F2283, 1)))</f>
        <v>0</v>
      </c>
      <c r="BN2283" s="45">
        <f t="shared" si="54932"/>
        <v>0</v>
      </c>
      <c r="BO2283" s="36"/>
      <c r="BP2283" s="37"/>
      <c r="BQ2283" s="44">
        <f t="shared" ref="BQ2283" si="54998">parseTime(BO2283)-(BP2284=INT(RIGHT($F2283, 1)))</f>
        <v>0</v>
      </c>
      <c r="BR2283" s="45">
        <f t="shared" si="54934"/>
        <v>0</v>
      </c>
      <c r="BS2283" s="36"/>
      <c r="BT2283" s="37"/>
      <c r="BU2283" s="44">
        <f t="shared" ref="BU2283" si="54999">parseTime(BS2283)-(BT2284=INT(RIGHT($F2283, 1)))</f>
        <v>0</v>
      </c>
      <c r="BV2283" s="45">
        <f t="shared" si="54936"/>
        <v>0</v>
      </c>
      <c r="BW2283" s="36"/>
      <c r="BX2283" s="37"/>
      <c r="BY2283" s="44">
        <f t="shared" ref="BY2283" si="55000">parseTime(BW2283)-(BX2284=INT(RIGHT($F2283, 1)))</f>
        <v>0</v>
      </c>
      <c r="BZ2283" s="45">
        <f t="shared" si="54938"/>
        <v>0</v>
      </c>
      <c r="CA2283" s="36"/>
      <c r="CB2283" s="37"/>
      <c r="CC2283" s="44">
        <f t="shared" ref="CC2283" si="55001">parseTime(CA2283)-(CB2284=INT(RIGHT($F2283, 1)))</f>
        <v>0</v>
      </c>
      <c r="CD2283" s="45">
        <f t="shared" si="54940"/>
        <v>0</v>
      </c>
      <c r="CE2283" s="36"/>
      <c r="CF2283" s="37"/>
      <c r="CG2283" s="44">
        <f t="shared" ref="CG2283" si="55002">parseTime(CE2283)-(CF2284=INT(RIGHT($F2283, 1)))</f>
        <v>0</v>
      </c>
      <c r="CH2283" s="45">
        <f t="shared" si="54942"/>
        <v>0</v>
      </c>
    </row>
    <row r="2284" spans="1:86" x14ac:dyDescent="0.25">
      <c r="A2284" s="56"/>
      <c r="B2284" s="57"/>
      <c r="C2284" s="14">
        <f t="shared" si="54958"/>
        <v>0</v>
      </c>
      <c r="D2284" s="14"/>
      <c r="E2284" s="20">
        <f t="shared" ref="E2284" si="55003">((7.5/2)-0.5+E2283)*8</f>
        <v>63.2</v>
      </c>
      <c r="F2284" s="51"/>
      <c r="G2284" s="46" t="s">
        <v>134</v>
      </c>
      <c r="H2284" s="38">
        <f t="shared" ref="H2284" si="55004">lunchAdjust(G2279:H2283)</f>
        <v>0</v>
      </c>
      <c r="I2284" s="48" t="s">
        <v>0</v>
      </c>
      <c r="J2284" s="39">
        <f t="shared" ref="J2284" si="55005">SUMPRODUCT(I2279:I2283*J2279:J2283)</f>
        <v>0</v>
      </c>
      <c r="K2284" s="46" t="s">
        <v>134</v>
      </c>
      <c r="L2284" s="38">
        <f t="shared" ref="L2284" si="55006">lunchAdjust(K2279:L2283)</f>
        <v>1</v>
      </c>
      <c r="M2284" s="48" t="s">
        <v>0</v>
      </c>
      <c r="N2284" s="39">
        <f t="shared" ref="N2284" si="55007">SUMPRODUCT(M2279:M2283*N2279:N2283)</f>
        <v>8</v>
      </c>
      <c r="O2284" s="46" t="s">
        <v>134</v>
      </c>
      <c r="P2284" s="38">
        <f t="shared" ref="P2284" si="55008">lunchAdjust(O2279:P2283)</f>
        <v>1</v>
      </c>
      <c r="Q2284" s="48" t="s">
        <v>0</v>
      </c>
      <c r="R2284" s="39">
        <f t="shared" ref="R2284" si="55009">SUMPRODUCT(Q2279:Q2283*R2279:R2283)</f>
        <v>8</v>
      </c>
      <c r="S2284" s="46" t="s">
        <v>134</v>
      </c>
      <c r="T2284" s="38">
        <f t="shared" ref="T2284" si="55010">lunchAdjust(S2279:T2283)</f>
        <v>1</v>
      </c>
      <c r="U2284" s="48" t="s">
        <v>0</v>
      </c>
      <c r="V2284" s="39">
        <f t="shared" ref="V2284" si="55011">SUMPRODUCT(U2279:U2283*V2279:V2283)</f>
        <v>8</v>
      </c>
      <c r="W2284" s="46" t="s">
        <v>134</v>
      </c>
      <c r="X2284" s="38">
        <f t="shared" ref="X2284" si="55012">lunchAdjust(W2279:X2283)</f>
        <v>0</v>
      </c>
      <c r="Y2284" s="48" t="s">
        <v>0</v>
      </c>
      <c r="Z2284" s="39">
        <f t="shared" ref="Z2284" si="55013">SUMPRODUCT(Y2279:Y2283*Z2279:Z2283)</f>
        <v>0</v>
      </c>
      <c r="AA2284" s="46" t="s">
        <v>134</v>
      </c>
      <c r="AB2284" s="38">
        <f t="shared" ref="AB2284" si="55014">lunchAdjust(AA2279:AB2283)</f>
        <v>1</v>
      </c>
      <c r="AC2284" s="48" t="s">
        <v>0</v>
      </c>
      <c r="AD2284" s="39">
        <f t="shared" ref="AD2284" si="55015">SUMPRODUCT(AC2279:AC2283*AD2279:AD2283)</f>
        <v>8</v>
      </c>
      <c r="AE2284" s="46" t="s">
        <v>134</v>
      </c>
      <c r="AF2284" s="38">
        <f t="shared" ref="AF2284" si="55016">lunchAdjust(AE2279:AF2283)</f>
        <v>1</v>
      </c>
      <c r="AG2284" s="48" t="s">
        <v>0</v>
      </c>
      <c r="AH2284" s="39">
        <f t="shared" ref="AH2284" si="55017">SUMPRODUCT(AG2279:AG2283*AH2279:AH2283)</f>
        <v>8</v>
      </c>
      <c r="AI2284" s="46" t="s">
        <v>134</v>
      </c>
      <c r="AJ2284" s="38">
        <f t="shared" ref="AJ2284" si="55018">lunchAdjust(AI2279:AJ2283)</f>
        <v>0</v>
      </c>
      <c r="AK2284" s="48" t="s">
        <v>0</v>
      </c>
      <c r="AL2284" s="39">
        <f t="shared" ref="AL2284" si="55019">SUMPRODUCT(AK2279:AK2283*AL2279:AL2283)</f>
        <v>0</v>
      </c>
      <c r="AM2284" s="46" t="s">
        <v>134</v>
      </c>
      <c r="AN2284" s="38">
        <f t="shared" ref="AN2284" si="55020">lunchAdjust(AM2279:AN2283)</f>
        <v>0</v>
      </c>
      <c r="AO2284" s="48" t="s">
        <v>0</v>
      </c>
      <c r="AP2284" s="39">
        <f t="shared" ref="AP2284" si="55021">SUMPRODUCT(AO2279:AO2283*AP2279:AP2283)</f>
        <v>0</v>
      </c>
      <c r="AQ2284" s="46" t="s">
        <v>134</v>
      </c>
      <c r="AR2284" s="38">
        <f t="shared" ref="AR2284" si="55022">lunchAdjust(AQ2279:AR2283)</f>
        <v>0</v>
      </c>
      <c r="AS2284" s="48" t="s">
        <v>0</v>
      </c>
      <c r="AT2284" s="39">
        <f t="shared" ref="AT2284" si="55023">SUMPRODUCT(AS2279:AS2283*AT2279:AT2283)</f>
        <v>0</v>
      </c>
      <c r="AU2284" s="46" t="s">
        <v>134</v>
      </c>
      <c r="AV2284" s="38">
        <f t="shared" ref="AV2284" si="55024">lunchAdjust(AU2279:AV2283)</f>
        <v>0</v>
      </c>
      <c r="AW2284" s="48" t="s">
        <v>0</v>
      </c>
      <c r="AX2284" s="39">
        <f t="shared" ref="AX2284" si="55025">SUMPRODUCT(AW2279:AW2283*AX2279:AX2283)</f>
        <v>0</v>
      </c>
      <c r="AY2284" s="46" t="s">
        <v>134</v>
      </c>
      <c r="AZ2284" s="38">
        <f t="shared" ref="AZ2284" si="55026">lunchAdjust(AY2279:AZ2283)</f>
        <v>0</v>
      </c>
      <c r="BA2284" s="48" t="s">
        <v>0</v>
      </c>
      <c r="BB2284" s="39">
        <f t="shared" ref="BB2284" si="55027">SUMPRODUCT(BA2279:BA2283*BB2279:BB2283)</f>
        <v>0</v>
      </c>
      <c r="BC2284" s="46" t="s">
        <v>134</v>
      </c>
      <c r="BD2284" s="38">
        <f t="shared" ref="BD2284" si="55028">lunchAdjust(BC2279:BD2283)</f>
        <v>0</v>
      </c>
      <c r="BE2284" s="48" t="s">
        <v>0</v>
      </c>
      <c r="BF2284" s="39">
        <f t="shared" ref="BF2284" si="55029">SUMPRODUCT(BE2279:BE2283*BF2279:BF2283)</f>
        <v>0</v>
      </c>
      <c r="BG2284" s="46" t="s">
        <v>134</v>
      </c>
      <c r="BH2284" s="38">
        <f t="shared" ref="BH2284" si="55030">lunchAdjust(BG2279:BH2283)</f>
        <v>0</v>
      </c>
      <c r="BI2284" s="48" t="s">
        <v>0</v>
      </c>
      <c r="BJ2284" s="39">
        <f t="shared" ref="BJ2284" si="55031">SUMPRODUCT(BI2279:BI2283*BJ2279:BJ2283)</f>
        <v>0</v>
      </c>
      <c r="BK2284" s="46" t="s">
        <v>134</v>
      </c>
      <c r="BL2284" s="38">
        <f t="shared" ref="BL2284" si="55032">lunchAdjust(BK2279:BL2283)</f>
        <v>0</v>
      </c>
      <c r="BM2284" s="48" t="s">
        <v>0</v>
      </c>
      <c r="BN2284" s="39">
        <f t="shared" ref="BN2284" si="55033">SUMPRODUCT(BM2279:BM2283*BN2279:BN2283)</f>
        <v>0</v>
      </c>
      <c r="BO2284" s="46" t="s">
        <v>134</v>
      </c>
      <c r="BP2284" s="38">
        <f t="shared" ref="BP2284" si="55034">lunchAdjust(BO2279:BP2283)</f>
        <v>1</v>
      </c>
      <c r="BQ2284" s="48" t="s">
        <v>0</v>
      </c>
      <c r="BR2284" s="39">
        <f t="shared" ref="BR2284" si="55035">SUMPRODUCT(BQ2279:BQ2283*BR2279:BR2283)</f>
        <v>8</v>
      </c>
      <c r="BS2284" s="46" t="s">
        <v>134</v>
      </c>
      <c r="BT2284" s="38">
        <f t="shared" ref="BT2284" si="55036">lunchAdjust(BS2279:BT2283)</f>
        <v>1</v>
      </c>
      <c r="BU2284" s="48" t="s">
        <v>0</v>
      </c>
      <c r="BV2284" s="39">
        <f t="shared" ref="BV2284" si="55037">SUMPRODUCT(BU2279:BU2283*BV2279:BV2283)</f>
        <v>8</v>
      </c>
      <c r="BW2284" s="46" t="s">
        <v>134</v>
      </c>
      <c r="BX2284" s="38">
        <f t="shared" ref="BX2284" si="55038">lunchAdjust(BW2279:BX2283)</f>
        <v>1</v>
      </c>
      <c r="BY2284" s="48" t="s">
        <v>0</v>
      </c>
      <c r="BZ2284" s="39">
        <f t="shared" ref="BZ2284" si="55039">SUMPRODUCT(BY2279:BY2283*BZ2279:BZ2283)</f>
        <v>7</v>
      </c>
      <c r="CA2284" s="46" t="s">
        <v>134</v>
      </c>
      <c r="CB2284" s="38">
        <f t="shared" ref="CB2284" si="55040">lunchAdjust(CA2279:CB2283)</f>
        <v>0</v>
      </c>
      <c r="CC2284" s="48" t="s">
        <v>0</v>
      </c>
      <c r="CD2284" s="39">
        <f t="shared" ref="CD2284" si="55041">SUMPRODUCT(CC2279:CC2283*CD2279:CD2283)</f>
        <v>0</v>
      </c>
      <c r="CE2284" s="46" t="s">
        <v>134</v>
      </c>
      <c r="CF2284" s="38">
        <f t="shared" ref="CF2284" si="55042">lunchAdjust(CE2279:CF2283)</f>
        <v>0</v>
      </c>
      <c r="CG2284" s="48" t="s">
        <v>0</v>
      </c>
      <c r="CH2284" s="39">
        <f t="shared" ref="CH2284" si="55043">SUMPRODUCT(CG2279:CG2283*CH2279:CH2283)</f>
        <v>0</v>
      </c>
    </row>
    <row r="2285" spans="1:86" ht="15.75" thickBot="1" x14ac:dyDescent="0.3">
      <c r="A2285" s="58" t="s">
        <v>121</v>
      </c>
      <c r="B2285" s="59">
        <f t="shared" ref="B2285" ca="1" si="55044">roleHours(G2279:CH2285, "OUT")</f>
        <v>0</v>
      </c>
      <c r="C2285" s="54" t="s">
        <v>137</v>
      </c>
      <c r="D2285" s="22">
        <f t="shared" ref="D2285" ca="1" si="55045">roleHours(G2279:CH2285, "PTO")</f>
        <v>0</v>
      </c>
      <c r="E2285" s="23">
        <f t="shared" ref="E2285" ca="1" si="55046">E2284-B2280</f>
        <v>0.20000000000000284</v>
      </c>
      <c r="F2285" s="52"/>
      <c r="G2285" s="47" t="s">
        <v>39</v>
      </c>
      <c r="H2285" s="40">
        <f t="shared" si="53494"/>
        <v>0</v>
      </c>
      <c r="I2285" s="49" t="s">
        <v>135</v>
      </c>
      <c r="J2285" s="41">
        <f t="shared" ref="J2285" si="55047">J2284*G$4</f>
        <v>0</v>
      </c>
      <c r="K2285" s="47" t="s">
        <v>39</v>
      </c>
      <c r="L2285" s="40">
        <f t="shared" ref="L2285" si="55048">SUMPRODUCT(M2279:M2283*(L2279:L2283="PTO"))+SUMPRODUCT(M2279:M2283*(L2279:L2283="HOL"))</f>
        <v>0</v>
      </c>
      <c r="M2285" s="49" t="s">
        <v>135</v>
      </c>
      <c r="N2285" s="41">
        <f t="shared" ref="N2285" si="55049">N2284*K$4</f>
        <v>0</v>
      </c>
      <c r="O2285" s="47" t="s">
        <v>39</v>
      </c>
      <c r="P2285" s="40">
        <f t="shared" ref="P2285" si="55050">SUMPRODUCT(Q2279:Q2283*(P2279:P2283="PTO"))+SUMPRODUCT(Q2279:Q2283*(P2279:P2283="HOL"))</f>
        <v>0</v>
      </c>
      <c r="Q2285" s="49" t="s">
        <v>135</v>
      </c>
      <c r="R2285" s="41">
        <f t="shared" ref="R2285" si="55051">R2284*O$4</f>
        <v>8</v>
      </c>
      <c r="S2285" s="47" t="s">
        <v>39</v>
      </c>
      <c r="T2285" s="40">
        <f t="shared" ref="T2285" si="55052">SUMPRODUCT(U2279:U2283*(T2279:T2283="PTO"))+SUMPRODUCT(U2279:U2283*(T2279:T2283="HOL"))</f>
        <v>0</v>
      </c>
      <c r="U2285" s="49" t="s">
        <v>135</v>
      </c>
      <c r="V2285" s="41">
        <f t="shared" ref="V2285" si="55053">V2284*S$4</f>
        <v>0</v>
      </c>
      <c r="W2285" s="47" t="s">
        <v>39</v>
      </c>
      <c r="X2285" s="40">
        <f t="shared" ref="X2285" si="55054">SUMPRODUCT(Y2279:Y2283*(X2279:X2283="PTO"))+SUMPRODUCT(Y2279:Y2283*(X2279:X2283="HOL"))</f>
        <v>0</v>
      </c>
      <c r="Y2285" s="49" t="s">
        <v>135</v>
      </c>
      <c r="Z2285" s="41">
        <f t="shared" ref="Z2285" si="55055">Z2284*W$4</f>
        <v>0</v>
      </c>
      <c r="AA2285" s="47" t="s">
        <v>39</v>
      </c>
      <c r="AB2285" s="40">
        <f t="shared" ref="AB2285" si="55056">SUMPRODUCT(AC2279:AC2283*(AB2279:AB2283="PTO"))+SUMPRODUCT(AC2279:AC2283*(AB2279:AB2283="HOL"))</f>
        <v>0</v>
      </c>
      <c r="AC2285" s="49" t="s">
        <v>135</v>
      </c>
      <c r="AD2285" s="41">
        <f t="shared" ref="AD2285" si="55057">AD2284*AA$4</f>
        <v>8</v>
      </c>
      <c r="AE2285" s="47" t="s">
        <v>39</v>
      </c>
      <c r="AF2285" s="40">
        <f t="shared" ref="AF2285" si="55058">SUMPRODUCT(AG2279:AG2283*(AF2279:AF2283="PTO"))+SUMPRODUCT(AG2279:AG2283*(AF2279:AF2283="HOL"))</f>
        <v>0</v>
      </c>
      <c r="AG2285" s="49" t="s">
        <v>135</v>
      </c>
      <c r="AH2285" s="41">
        <f t="shared" ref="AH2285" si="55059">AH2284*AE$4</f>
        <v>8</v>
      </c>
      <c r="AI2285" s="47" t="s">
        <v>39</v>
      </c>
      <c r="AJ2285" s="40">
        <f t="shared" ref="AJ2285" si="55060">SUMPRODUCT(AK2279:AK2283*(AJ2279:AJ2283="PTO"))+SUMPRODUCT(AK2279:AK2283*(AJ2279:AJ2283="HOL"))</f>
        <v>0</v>
      </c>
      <c r="AK2285" s="49" t="s">
        <v>135</v>
      </c>
      <c r="AL2285" s="41">
        <f>AL2284*AI$4</f>
        <v>0</v>
      </c>
      <c r="AM2285" s="47" t="s">
        <v>39</v>
      </c>
      <c r="AN2285" s="40">
        <f t="shared" ref="AN2285" si="55061">SUMPRODUCT(AO2279:AO2283*(AN2279:AN2283="PTO"))+SUMPRODUCT(AO2279:AO2283*(AN2279:AN2283="HOL"))</f>
        <v>0</v>
      </c>
      <c r="AO2285" s="49" t="s">
        <v>135</v>
      </c>
      <c r="AP2285" s="41">
        <f t="shared" ref="AP2285" si="55062">AP2284*AM$4</f>
        <v>0</v>
      </c>
      <c r="AQ2285" s="47" t="s">
        <v>39</v>
      </c>
      <c r="AR2285" s="40">
        <f t="shared" ref="AR2285" si="55063">SUMPRODUCT(AS2279:AS2283*(AR2279:AR2283="PTO"))+SUMPRODUCT(AS2279:AS2283*(AR2279:AR2283="HOL"))</f>
        <v>0</v>
      </c>
      <c r="AS2285" s="49" t="s">
        <v>135</v>
      </c>
      <c r="AT2285" s="41">
        <f t="shared" ref="AT2285" si="55064">AT2284*AQ$4</f>
        <v>0</v>
      </c>
      <c r="AU2285" s="47" t="s">
        <v>39</v>
      </c>
      <c r="AV2285" s="40">
        <f t="shared" ref="AV2285" si="55065">SUMPRODUCT(AW2279:AW2283*(AV2279:AV2283="PTO"))+SUMPRODUCT(AW2279:AW2283*(AV2279:AV2283="HOL"))</f>
        <v>0</v>
      </c>
      <c r="AW2285" s="49" t="s">
        <v>135</v>
      </c>
      <c r="AX2285" s="41">
        <f>AX2284*AU$4</f>
        <v>0</v>
      </c>
      <c r="AY2285" s="47" t="s">
        <v>39</v>
      </c>
      <c r="AZ2285" s="40">
        <f t="shared" ref="AZ2285" si="55066">SUMPRODUCT(BA2279:BA2283*(AZ2279:AZ2283="PTO"))+SUMPRODUCT(BA2279:BA2283*(AZ2279:AZ2283="HOL"))</f>
        <v>0</v>
      </c>
      <c r="BA2285" s="49" t="s">
        <v>135</v>
      </c>
      <c r="BB2285" s="41">
        <f>BB2284*AY$4</f>
        <v>0</v>
      </c>
      <c r="BC2285" s="47" t="s">
        <v>39</v>
      </c>
      <c r="BD2285" s="40">
        <f t="shared" ref="BD2285" si="55067">SUMPRODUCT(BE2279:BE2283*(BD2279:BD2283="PTO"))+SUMPRODUCT(BE2279:BE2283*(BD2279:BD2283="HOL"))</f>
        <v>0</v>
      </c>
      <c r="BE2285" s="49" t="s">
        <v>135</v>
      </c>
      <c r="BF2285" s="41">
        <f>BF2284*BC$4</f>
        <v>0</v>
      </c>
      <c r="BG2285" s="47" t="s">
        <v>39</v>
      </c>
      <c r="BH2285" s="40">
        <f t="shared" ref="BH2285" si="55068">SUMPRODUCT(BI2279:BI2283*(BH2279:BH2283="PTO"))+SUMPRODUCT(BI2279:BI2283*(BH2279:BH2283="HOL"))</f>
        <v>0</v>
      </c>
      <c r="BI2285" s="49" t="s">
        <v>135</v>
      </c>
      <c r="BJ2285" s="41">
        <f>BJ2284*BG$4</f>
        <v>0</v>
      </c>
      <c r="BK2285" s="47" t="s">
        <v>39</v>
      </c>
      <c r="BL2285" s="40">
        <f t="shared" ref="BL2285" si="55069">SUMPRODUCT(BM2279:BM2283*(BL2279:BL2283="PTO"))+SUMPRODUCT(BM2279:BM2283*(BL2279:BL2283="HOL"))</f>
        <v>0</v>
      </c>
      <c r="BM2285" s="49" t="s">
        <v>135</v>
      </c>
      <c r="BN2285" s="41">
        <f>BN2284*BK$4</f>
        <v>0</v>
      </c>
      <c r="BO2285" s="47" t="s">
        <v>39</v>
      </c>
      <c r="BP2285" s="40">
        <f t="shared" ref="BP2285" si="55070">SUMPRODUCT(BQ2279:BQ2283*(BP2279:BP2283="PTO"))+SUMPRODUCT(BQ2279:BQ2283*(BP2279:BP2283="HOL"))</f>
        <v>0</v>
      </c>
      <c r="BQ2285" s="49" t="s">
        <v>135</v>
      </c>
      <c r="BR2285" s="41">
        <f t="shared" ref="BR2285" si="55071">BR2284*BO$4</f>
        <v>8</v>
      </c>
      <c r="BS2285" s="47" t="s">
        <v>39</v>
      </c>
      <c r="BT2285" s="40">
        <f t="shared" ref="BT2285" si="55072">SUMPRODUCT(BU2279:BU2283*(BT2279:BT2283="PTO"))+SUMPRODUCT(BU2279:BU2283*(BT2279:BT2283="HOL"))</f>
        <v>0</v>
      </c>
      <c r="BU2285" s="49" t="s">
        <v>135</v>
      </c>
      <c r="BV2285" s="41">
        <f t="shared" ref="BV2285" si="55073">BV2284*BS$4</f>
        <v>8</v>
      </c>
      <c r="BW2285" s="47" t="s">
        <v>39</v>
      </c>
      <c r="BX2285" s="40">
        <f t="shared" ref="BX2285" si="55074">SUMPRODUCT(BY2279:BY2283*(BX2279:BX2283="PTO"))+SUMPRODUCT(BY2279:BY2283*(BX2279:BX2283="HOL"))</f>
        <v>0</v>
      </c>
      <c r="BY2285" s="49" t="s">
        <v>135</v>
      </c>
      <c r="BZ2285" s="41">
        <f t="shared" ref="BZ2285" si="55075">BZ2284*BW$4</f>
        <v>7</v>
      </c>
      <c r="CA2285" s="47" t="s">
        <v>39</v>
      </c>
      <c r="CB2285" s="40">
        <f t="shared" ref="CB2285" si="55076">SUMPRODUCT(CC2279:CC2283*(CB2279:CB2283="PTO"))+SUMPRODUCT(CC2279:CC2283*(CB2279:CB2283="HOL"))</f>
        <v>0</v>
      </c>
      <c r="CC2285" s="49" t="s">
        <v>135</v>
      </c>
      <c r="CD2285" s="41">
        <f t="shared" ref="CD2285" si="55077">CD2284*CA$4</f>
        <v>0</v>
      </c>
      <c r="CE2285" s="47" t="s">
        <v>39</v>
      </c>
      <c r="CF2285" s="40">
        <f t="shared" ref="CF2285" si="55078">SUMPRODUCT(CG2279:CG2283*(CF2279:CF2283="PTO"))+SUMPRODUCT(CG2279:CG2283*(CF2279:CF2283="HOL"))</f>
        <v>0</v>
      </c>
      <c r="CG2285" s="49" t="s">
        <v>135</v>
      </c>
      <c r="CH2285" s="41">
        <f t="shared" ref="CH2285" si="55079">CH2284*CE$4</f>
        <v>0</v>
      </c>
    </row>
    <row r="2286" spans="1:86" x14ac:dyDescent="0.25">
      <c r="A2286" s="70" t="s">
        <v>133</v>
      </c>
      <c r="B2286" s="71">
        <f t="shared" ref="B2286" ca="1" si="55080">D2286-B2287</f>
        <v>1.2420575028357632</v>
      </c>
      <c r="C2286" s="72" t="s">
        <v>122</v>
      </c>
      <c r="D2286" s="71">
        <f>IFERROR(INDEX(Holidays[FTE], MATCH(Entry!E2286, Holidays[Date], 0)), 1)*8*INDEX(FTEguide[[1]:[12]], MATCH(Entry!E2287, FTEguide[Weekday], 0), IF(Entry!E2289&gt;0, Entry!E2289, MONTH(Entry!E2286)))</f>
        <v>62.242057502835763</v>
      </c>
      <c r="E2286" s="60">
        <f t="shared" si="54736"/>
        <v>44154</v>
      </c>
      <c r="F2286" s="50" t="s">
        <v>128</v>
      </c>
      <c r="G2286" s="34"/>
      <c r="H2286" s="35"/>
      <c r="I2286" s="42">
        <f t="shared" ref="I2286" si="55081">parseTime(G2286)-(H2291=INT(RIGHT($F2286, 1)))</f>
        <v>0</v>
      </c>
      <c r="J2286" s="43">
        <f t="shared" ref="J2286:J2290" si="55082">isClocked(H2286)</f>
        <v>0</v>
      </c>
      <c r="K2286" s="34" t="s">
        <v>136</v>
      </c>
      <c r="L2286" s="35" t="s">
        <v>23</v>
      </c>
      <c r="M2286" s="42">
        <f t="shared" ref="M2286" si="55083">parseTime(K2286)-(L2291=INT(RIGHT($F2286, 1)))</f>
        <v>8</v>
      </c>
      <c r="N2286" s="43">
        <f t="shared" ref="N2286:N2290" si="55084">isClocked(L2286)</f>
        <v>1</v>
      </c>
      <c r="O2286" s="34" t="s">
        <v>180</v>
      </c>
      <c r="P2286" s="35" t="s">
        <v>23</v>
      </c>
      <c r="Q2286" s="42">
        <f t="shared" ref="Q2286" si="55085">parseTime(O2286)-(P2291=INT(RIGHT($F2286, 1)))</f>
        <v>8</v>
      </c>
      <c r="R2286" s="43">
        <f t="shared" ref="R2286:R2290" si="55086">isClocked(P2286)</f>
        <v>1</v>
      </c>
      <c r="S2286" s="34" t="s">
        <v>227</v>
      </c>
      <c r="T2286" s="35" t="s">
        <v>23</v>
      </c>
      <c r="U2286" s="42">
        <f t="shared" ref="U2286" si="55087">parseTime(S2286)-(T2291=INT(RIGHT($F2286, 1)))</f>
        <v>8</v>
      </c>
      <c r="V2286" s="43">
        <f t="shared" ref="V2286:V2290" si="55088">isClocked(T2286)</f>
        <v>1</v>
      </c>
      <c r="W2286" s="34"/>
      <c r="X2286" s="35"/>
      <c r="Y2286" s="42">
        <f t="shared" ref="Y2286" si="55089">parseTime(W2286)-(X2291=INT(RIGHT($F2286, 1)))</f>
        <v>0</v>
      </c>
      <c r="Z2286" s="43">
        <f t="shared" ref="Z2286:Z2290" si="55090">isClocked(X2286)</f>
        <v>0</v>
      </c>
      <c r="AA2286" s="34" t="s">
        <v>136</v>
      </c>
      <c r="AB2286" s="35" t="s">
        <v>23</v>
      </c>
      <c r="AC2286" s="42">
        <f t="shared" ref="AC2286" si="55091">parseTime(AA2286)-(AB2291=INT(RIGHT($F2286, 1)))</f>
        <v>8</v>
      </c>
      <c r="AD2286" s="43">
        <f t="shared" ref="AD2286:AD2290" si="55092">isClocked(AB2286)</f>
        <v>1</v>
      </c>
      <c r="AE2286" s="34" t="s">
        <v>136</v>
      </c>
      <c r="AF2286" s="35" t="s">
        <v>25</v>
      </c>
      <c r="AG2286" s="42">
        <f t="shared" ref="AG2286" si="55093">parseTime(AE2286)-(AF2291=INT(RIGHT($F2286, 1)))</f>
        <v>8</v>
      </c>
      <c r="AH2286" s="43">
        <f t="shared" ref="AH2286:AH2290" si="55094">isClocked(AF2286)</f>
        <v>1</v>
      </c>
      <c r="AI2286" s="34"/>
      <c r="AJ2286" s="35"/>
      <c r="AK2286" s="42">
        <f>parseTime(AI2286)-(AJ2291=INT(RIGHT($F2286, 1)))</f>
        <v>0</v>
      </c>
      <c r="AL2286" s="43">
        <f t="shared" ref="AL2286:AL2290" si="55095">isClocked(AJ2286)</f>
        <v>0</v>
      </c>
      <c r="AM2286" s="34"/>
      <c r="AN2286" s="35"/>
      <c r="AO2286" s="42">
        <f t="shared" ref="AO2286" si="55096">parseTime(AM2286)-(AN2291=INT(RIGHT($F2286, 1)))</f>
        <v>0</v>
      </c>
      <c r="AP2286" s="43">
        <f t="shared" ref="AP2286:AP2290" si="55097">isClocked(AN2286)</f>
        <v>0</v>
      </c>
      <c r="AQ2286" s="34"/>
      <c r="AR2286" s="35"/>
      <c r="AS2286" s="42">
        <f t="shared" ref="AS2286" si="55098">parseTime(AQ2286)-(AR2291=INT(RIGHT($F2286, 1)))</f>
        <v>0</v>
      </c>
      <c r="AT2286" s="43">
        <f t="shared" ref="AT2286:AT2290" si="55099">isClocked(AR2286)</f>
        <v>0</v>
      </c>
      <c r="AU2286" s="34"/>
      <c r="AV2286" s="35"/>
      <c r="AW2286" s="42">
        <f>parseTime(AU2286)-(AV2291=INT(RIGHT($F2286, 1)))</f>
        <v>0</v>
      </c>
      <c r="AX2286" s="43">
        <f t="shared" ref="AX2286:AX2290" si="55100">isClocked(AV2286)</f>
        <v>0</v>
      </c>
      <c r="AY2286" s="34"/>
      <c r="AZ2286" s="35"/>
      <c r="BA2286" s="42">
        <f>parseTime(AY2286)-(AZ2291=INT(RIGHT($F2286, 1)))</f>
        <v>0</v>
      </c>
      <c r="BB2286" s="43">
        <f t="shared" ref="BB2286:BB2290" si="55101">isClocked(AZ2286)</f>
        <v>0</v>
      </c>
      <c r="BC2286" s="34"/>
      <c r="BD2286" s="35"/>
      <c r="BE2286" s="42">
        <f>parseTime(BC2286)-(BD2291=INT(RIGHT($F2286, 1)))</f>
        <v>0</v>
      </c>
      <c r="BF2286" s="43">
        <f t="shared" ref="BF2286:BF2290" si="55102">isClocked(BD2286)</f>
        <v>0</v>
      </c>
      <c r="BG2286" s="34"/>
      <c r="BH2286" s="35"/>
      <c r="BI2286" s="42">
        <f>parseTime(BG2286)-(BH2291=INT(RIGHT($F2286, 1)))</f>
        <v>0</v>
      </c>
      <c r="BJ2286" s="43">
        <f t="shared" ref="BJ2286:BJ2290" si="55103">isClocked(BH2286)</f>
        <v>0</v>
      </c>
      <c r="BK2286" s="34"/>
      <c r="BL2286" s="35"/>
      <c r="BM2286" s="42">
        <f>parseTime(BK2286)-(BL2291=INT(RIGHT($F2286, 1)))</f>
        <v>0</v>
      </c>
      <c r="BN2286" s="43">
        <f t="shared" ref="BN2286:BN2290" si="55104">isClocked(BL2286)</f>
        <v>0</v>
      </c>
      <c r="BO2286" s="34" t="s">
        <v>230</v>
      </c>
      <c r="BP2286" s="35" t="s">
        <v>23</v>
      </c>
      <c r="BQ2286" s="42">
        <f t="shared" ref="BQ2286" si="55105">parseTime(BO2286)-(BP2291=INT(RIGHT($F2286, 1)))</f>
        <v>5</v>
      </c>
      <c r="BR2286" s="43">
        <f t="shared" ref="BR2286:BR2290" si="55106">isClocked(BP2286)</f>
        <v>1</v>
      </c>
      <c r="BS2286" s="34" t="s">
        <v>136</v>
      </c>
      <c r="BT2286" s="35" t="s">
        <v>23</v>
      </c>
      <c r="BU2286" s="42">
        <f t="shared" ref="BU2286" si="55107">parseTime(BS2286)-(BT2291=INT(RIGHT($F2286, 1)))</f>
        <v>8</v>
      </c>
      <c r="BV2286" s="43">
        <f t="shared" ref="BV2286:BV2290" si="55108">isClocked(BT2286)</f>
        <v>1</v>
      </c>
      <c r="BW2286" s="34" t="s">
        <v>136</v>
      </c>
      <c r="BX2286" s="35" t="s">
        <v>23</v>
      </c>
      <c r="BY2286" s="42">
        <f t="shared" ref="BY2286" si="55109">parseTime(BW2286)-(BX2291=INT(RIGHT($F2286, 1)))</f>
        <v>8</v>
      </c>
      <c r="BZ2286" s="43">
        <f t="shared" ref="BZ2286:BZ2290" si="55110">isClocked(BX2286)</f>
        <v>1</v>
      </c>
      <c r="CA2286" s="34"/>
      <c r="CB2286" s="35"/>
      <c r="CC2286" s="42">
        <f t="shared" ref="CC2286" si="55111">parseTime(CA2286)-(CB2291=INT(RIGHT($F2286, 1)))</f>
        <v>0</v>
      </c>
      <c r="CD2286" s="43">
        <f t="shared" ref="CD2286:CD2290" si="55112">isClocked(CB2286)</f>
        <v>0</v>
      </c>
      <c r="CE2286" s="34"/>
      <c r="CF2286" s="35"/>
      <c r="CG2286" s="42">
        <f t="shared" ref="CG2286" si="55113">parseTime(CE2286)-(CF2291=INT(RIGHT($F2286, 1)))</f>
        <v>0</v>
      </c>
      <c r="CH2286" s="43">
        <f t="shared" ref="CH2286:CH2290" si="55114">isClocked(CF2286)</f>
        <v>0</v>
      </c>
    </row>
    <row r="2287" spans="1:86" x14ac:dyDescent="0.25">
      <c r="A2287" s="56" t="s">
        <v>0</v>
      </c>
      <c r="B2287" s="57">
        <f t="shared" ca="1" si="54252"/>
        <v>61</v>
      </c>
      <c r="C2287" s="14" t="s">
        <v>252</v>
      </c>
      <c r="D2287" s="14">
        <f t="shared" si="53735"/>
        <v>53.7</v>
      </c>
      <c r="E2287" s="55" t="str">
        <f t="shared" si="54253"/>
        <v>Thursday</v>
      </c>
      <c r="F2287" s="51" t="s">
        <v>129</v>
      </c>
      <c r="G2287" s="36"/>
      <c r="H2287" s="37"/>
      <c r="I2287" s="44">
        <f t="shared" ref="I2287" si="55115">parseTime(G2287)-(H2291=INT(RIGHT($F2287, 1)))</f>
        <v>0</v>
      </c>
      <c r="J2287" s="45">
        <f t="shared" si="55082"/>
        <v>0</v>
      </c>
      <c r="K2287" s="36"/>
      <c r="L2287" s="37"/>
      <c r="M2287" s="44">
        <f t="shared" ref="M2287" si="55116">parseTime(K2287)-(L2291=INT(RIGHT($F2287, 1)))</f>
        <v>0</v>
      </c>
      <c r="N2287" s="45">
        <f t="shared" si="55084"/>
        <v>0</v>
      </c>
      <c r="O2287" s="36"/>
      <c r="P2287" s="37"/>
      <c r="Q2287" s="44">
        <f t="shared" ref="Q2287" si="55117">parseTime(O2287)-(P2291=INT(RIGHT($F2287, 1)))</f>
        <v>0</v>
      </c>
      <c r="R2287" s="45">
        <f t="shared" si="55086"/>
        <v>0</v>
      </c>
      <c r="S2287" s="36"/>
      <c r="T2287" s="37"/>
      <c r="U2287" s="44">
        <f t="shared" ref="U2287" si="55118">parseTime(S2287)-(T2291=INT(RIGHT($F2287, 1)))</f>
        <v>0</v>
      </c>
      <c r="V2287" s="45">
        <f t="shared" si="55088"/>
        <v>0</v>
      </c>
      <c r="W2287" s="36"/>
      <c r="X2287" s="37"/>
      <c r="Y2287" s="44">
        <f t="shared" ref="Y2287" si="55119">parseTime(W2287)-(X2291=INT(RIGHT($F2287, 1)))</f>
        <v>0</v>
      </c>
      <c r="Z2287" s="45">
        <f t="shared" si="55090"/>
        <v>0</v>
      </c>
      <c r="AA2287" s="36"/>
      <c r="AB2287" s="37"/>
      <c r="AC2287" s="44">
        <f t="shared" ref="AC2287" si="55120">parseTime(AA2287)-(AB2291=INT(RIGHT($F2287, 1)))</f>
        <v>0</v>
      </c>
      <c r="AD2287" s="45">
        <f t="shared" si="55092"/>
        <v>0</v>
      </c>
      <c r="AE2287" s="36"/>
      <c r="AF2287" s="37"/>
      <c r="AG2287" s="44">
        <f t="shared" ref="AG2287" si="55121">parseTime(AE2287)-(AF2291=INT(RIGHT($F2287, 1)))</f>
        <v>0</v>
      </c>
      <c r="AH2287" s="45">
        <f t="shared" si="55094"/>
        <v>0</v>
      </c>
      <c r="AI2287" s="36"/>
      <c r="AJ2287" s="37"/>
      <c r="AK2287" s="44">
        <f>parseTime(AI2287)-(AJ2291=INT(RIGHT($F2287, 1)))</f>
        <v>0</v>
      </c>
      <c r="AL2287" s="45">
        <f t="shared" si="55095"/>
        <v>0</v>
      </c>
      <c r="AM2287" s="36"/>
      <c r="AN2287" s="37"/>
      <c r="AO2287" s="44">
        <f t="shared" ref="AO2287" si="55122">parseTime(AM2287)-(AN2291=INT(RIGHT($F2287, 1)))</f>
        <v>0</v>
      </c>
      <c r="AP2287" s="45">
        <f t="shared" si="55097"/>
        <v>0</v>
      </c>
      <c r="AQ2287" s="36"/>
      <c r="AR2287" s="37"/>
      <c r="AS2287" s="44">
        <f t="shared" ref="AS2287" si="55123">parseTime(AQ2287)-(AR2291=INT(RIGHT($F2287, 1)))</f>
        <v>0</v>
      </c>
      <c r="AT2287" s="45">
        <f t="shared" si="55099"/>
        <v>0</v>
      </c>
      <c r="AU2287" s="36"/>
      <c r="AV2287" s="37"/>
      <c r="AW2287" s="44">
        <f>parseTime(AU2287)-(AV2291=INT(RIGHT($F2287, 1)))</f>
        <v>0</v>
      </c>
      <c r="AX2287" s="45">
        <f t="shared" si="55100"/>
        <v>0</v>
      </c>
      <c r="AY2287" s="36"/>
      <c r="AZ2287" s="37"/>
      <c r="BA2287" s="44">
        <f>parseTime(AY2287)-(AZ2291=INT(RIGHT($F2287, 1)))</f>
        <v>0</v>
      </c>
      <c r="BB2287" s="45">
        <f t="shared" si="55101"/>
        <v>0</v>
      </c>
      <c r="BC2287" s="36"/>
      <c r="BD2287" s="37"/>
      <c r="BE2287" s="44">
        <f>parseTime(BC2287)-(BD2291=INT(RIGHT($F2287, 1)))</f>
        <v>0</v>
      </c>
      <c r="BF2287" s="45">
        <f t="shared" si="55102"/>
        <v>0</v>
      </c>
      <c r="BG2287" s="36"/>
      <c r="BH2287" s="37"/>
      <c r="BI2287" s="44">
        <f>parseTime(BG2287)-(BH2291=INT(RIGHT($F2287, 1)))</f>
        <v>0</v>
      </c>
      <c r="BJ2287" s="45">
        <f t="shared" si="55103"/>
        <v>0</v>
      </c>
      <c r="BK2287" s="36"/>
      <c r="BL2287" s="37"/>
      <c r="BM2287" s="44">
        <f>parseTime(BK2287)-(BL2291=INT(RIGHT($F2287, 1)))</f>
        <v>0</v>
      </c>
      <c r="BN2287" s="45">
        <f t="shared" si="55104"/>
        <v>0</v>
      </c>
      <c r="BO2287" s="36"/>
      <c r="BP2287" s="37"/>
      <c r="BQ2287" s="44">
        <f t="shared" ref="BQ2287" si="55124">parseTime(BO2287)-(BP2291=INT(RIGHT($F2287, 1)))</f>
        <v>0</v>
      </c>
      <c r="BR2287" s="45">
        <f t="shared" si="55106"/>
        <v>0</v>
      </c>
      <c r="BS2287" s="36"/>
      <c r="BT2287" s="37"/>
      <c r="BU2287" s="44">
        <f t="shared" ref="BU2287" si="55125">parseTime(BS2287)-(BT2291=INT(RIGHT($F2287, 1)))</f>
        <v>0</v>
      </c>
      <c r="BV2287" s="45">
        <f t="shared" si="55108"/>
        <v>0</v>
      </c>
      <c r="BW2287" s="36"/>
      <c r="BX2287" s="37"/>
      <c r="BY2287" s="44">
        <f t="shared" ref="BY2287" si="55126">parseTime(BW2287)-(BX2291=INT(RIGHT($F2287, 1)))</f>
        <v>0</v>
      </c>
      <c r="BZ2287" s="45">
        <f t="shared" si="55110"/>
        <v>0</v>
      </c>
      <c r="CA2287" s="36"/>
      <c r="CB2287" s="37"/>
      <c r="CC2287" s="44">
        <f t="shared" ref="CC2287" si="55127">parseTime(CA2287)-(CB2291=INT(RIGHT($F2287, 1)))</f>
        <v>0</v>
      </c>
      <c r="CD2287" s="45">
        <f t="shared" si="55112"/>
        <v>0</v>
      </c>
      <c r="CE2287" s="36"/>
      <c r="CF2287" s="37"/>
      <c r="CG2287" s="44">
        <f t="shared" ref="CG2287" si="55128">parseTime(CE2287)-(CF2291=INT(RIGHT($F2287, 1)))</f>
        <v>0</v>
      </c>
      <c r="CH2287" s="45">
        <f t="shared" si="55114"/>
        <v>0</v>
      </c>
    </row>
    <row r="2288" spans="1:86" x14ac:dyDescent="0.25">
      <c r="A2288" s="56" t="s">
        <v>117</v>
      </c>
      <c r="B2288" s="57">
        <f t="shared" ref="B2288" ca="1" si="55129">roleHours(G2286:CH2292, "MFD")</f>
        <v>53</v>
      </c>
      <c r="C2288" s="14">
        <f t="shared" ref="C2288:C2291" ca="1" si="55130">B2288/8</f>
        <v>6.625</v>
      </c>
      <c r="D2288" s="14">
        <f t="shared" ref="D2288" ca="1" si="55131">B2287-D2287</f>
        <v>7.2999999999999972</v>
      </c>
      <c r="E2288" s="20" t="s">
        <v>127</v>
      </c>
      <c r="F2288" s="51" t="s">
        <v>130</v>
      </c>
      <c r="G2288" s="36"/>
      <c r="H2288" s="37"/>
      <c r="I2288" s="44">
        <f t="shared" ref="I2288" si="55132">parseTime(G2288)-(H2291=INT(RIGHT($F2288, 1)))</f>
        <v>0</v>
      </c>
      <c r="J2288" s="45">
        <f t="shared" si="55082"/>
        <v>0</v>
      </c>
      <c r="K2288" s="36"/>
      <c r="L2288" s="37"/>
      <c r="M2288" s="44">
        <f t="shared" ref="M2288" si="55133">parseTime(K2288)-(L2291=INT(RIGHT($F2288, 1)))</f>
        <v>0</v>
      </c>
      <c r="N2288" s="45">
        <f t="shared" si="55084"/>
        <v>0</v>
      </c>
      <c r="O2288" s="36"/>
      <c r="P2288" s="37"/>
      <c r="Q2288" s="44">
        <f t="shared" ref="Q2288" si="55134">parseTime(O2288)-(P2291=INT(RIGHT($F2288, 1)))</f>
        <v>0</v>
      </c>
      <c r="R2288" s="45">
        <f t="shared" si="55086"/>
        <v>0</v>
      </c>
      <c r="S2288" s="36"/>
      <c r="T2288" s="37"/>
      <c r="U2288" s="44">
        <f t="shared" ref="U2288" si="55135">parseTime(S2288)-(T2291=INT(RIGHT($F2288, 1)))</f>
        <v>0</v>
      </c>
      <c r="V2288" s="45">
        <f t="shared" si="55088"/>
        <v>0</v>
      </c>
      <c r="W2288" s="36"/>
      <c r="X2288" s="37"/>
      <c r="Y2288" s="44">
        <f t="shared" ref="Y2288" si="55136">parseTime(W2288)-(X2291=INT(RIGHT($F2288, 1)))</f>
        <v>0</v>
      </c>
      <c r="Z2288" s="45">
        <f t="shared" si="55090"/>
        <v>0</v>
      </c>
      <c r="AA2288" s="36"/>
      <c r="AB2288" s="37"/>
      <c r="AC2288" s="44">
        <f t="shared" ref="AC2288" si="55137">parseTime(AA2288)-(AB2291=INT(RIGHT($F2288, 1)))</f>
        <v>0</v>
      </c>
      <c r="AD2288" s="45">
        <f t="shared" si="55092"/>
        <v>0</v>
      </c>
      <c r="AE2288" s="36"/>
      <c r="AF2288" s="37"/>
      <c r="AG2288" s="44">
        <f t="shared" ref="AG2288" si="55138">parseTime(AE2288)-(AF2291=INT(RIGHT($F2288, 1)))</f>
        <v>0</v>
      </c>
      <c r="AH2288" s="45">
        <f t="shared" si="55094"/>
        <v>0</v>
      </c>
      <c r="AI2288" s="36"/>
      <c r="AJ2288" s="37"/>
      <c r="AK2288" s="44">
        <f>parseTime(AI2288)-(AJ2291=INT(RIGHT($F2288, 1)))</f>
        <v>0</v>
      </c>
      <c r="AL2288" s="45">
        <f t="shared" si="55095"/>
        <v>0</v>
      </c>
      <c r="AM2288" s="36"/>
      <c r="AN2288" s="37"/>
      <c r="AO2288" s="44">
        <f t="shared" ref="AO2288" si="55139">parseTime(AM2288)-(AN2291=INT(RIGHT($F2288, 1)))</f>
        <v>0</v>
      </c>
      <c r="AP2288" s="45">
        <f t="shared" si="55097"/>
        <v>0</v>
      </c>
      <c r="AQ2288" s="36"/>
      <c r="AR2288" s="37"/>
      <c r="AS2288" s="44">
        <f t="shared" ref="AS2288" si="55140">parseTime(AQ2288)-(AR2291=INT(RIGHT($F2288, 1)))</f>
        <v>0</v>
      </c>
      <c r="AT2288" s="45">
        <f t="shared" si="55099"/>
        <v>0</v>
      </c>
      <c r="AU2288" s="36"/>
      <c r="AV2288" s="37"/>
      <c r="AW2288" s="44">
        <f>parseTime(AU2288)-(AV2291=INT(RIGHT($F2288, 1)))</f>
        <v>0</v>
      </c>
      <c r="AX2288" s="45">
        <f t="shared" si="55100"/>
        <v>0</v>
      </c>
      <c r="AY2288" s="36"/>
      <c r="AZ2288" s="37"/>
      <c r="BA2288" s="44">
        <f>parseTime(AY2288)-(AZ2291=INT(RIGHT($F2288, 1)))</f>
        <v>0</v>
      </c>
      <c r="BB2288" s="45">
        <f t="shared" si="55101"/>
        <v>0</v>
      </c>
      <c r="BC2288" s="36"/>
      <c r="BD2288" s="37"/>
      <c r="BE2288" s="44">
        <f>parseTime(BC2288)-(BD2291=INT(RIGHT($F2288, 1)))</f>
        <v>0</v>
      </c>
      <c r="BF2288" s="45">
        <f t="shared" si="55102"/>
        <v>0</v>
      </c>
      <c r="BG2288" s="36"/>
      <c r="BH2288" s="37"/>
      <c r="BI2288" s="44">
        <f>parseTime(BG2288)-(BH2291=INT(RIGHT($F2288, 1)))</f>
        <v>0</v>
      </c>
      <c r="BJ2288" s="45">
        <f t="shared" si="55103"/>
        <v>0</v>
      </c>
      <c r="BK2288" s="36"/>
      <c r="BL2288" s="37"/>
      <c r="BM2288" s="44">
        <f>parseTime(BK2288)-(BL2291=INT(RIGHT($F2288, 1)))</f>
        <v>0</v>
      </c>
      <c r="BN2288" s="45">
        <f t="shared" si="55104"/>
        <v>0</v>
      </c>
      <c r="BO2288" s="36"/>
      <c r="BP2288" s="37"/>
      <c r="BQ2288" s="44">
        <f t="shared" ref="BQ2288" si="55141">parseTime(BO2288)-(BP2291=INT(RIGHT($F2288, 1)))</f>
        <v>0</v>
      </c>
      <c r="BR2288" s="45">
        <f t="shared" si="55106"/>
        <v>0</v>
      </c>
      <c r="BS2288" s="36"/>
      <c r="BT2288" s="37"/>
      <c r="BU2288" s="44">
        <f t="shared" ref="BU2288" si="55142">parseTime(BS2288)-(BT2291=INT(RIGHT($F2288, 1)))</f>
        <v>0</v>
      </c>
      <c r="BV2288" s="45">
        <f t="shared" si="55108"/>
        <v>0</v>
      </c>
      <c r="BW2288" s="36"/>
      <c r="BX2288" s="37"/>
      <c r="BY2288" s="44">
        <f t="shared" ref="BY2288" si="55143">parseTime(BW2288)-(BX2291=INT(RIGHT($F2288, 1)))</f>
        <v>0</v>
      </c>
      <c r="BZ2288" s="45">
        <f t="shared" si="55110"/>
        <v>0</v>
      </c>
      <c r="CA2288" s="36"/>
      <c r="CB2288" s="37"/>
      <c r="CC2288" s="44">
        <f t="shared" ref="CC2288" si="55144">parseTime(CA2288)-(CB2291=INT(RIGHT($F2288, 1)))</f>
        <v>0</v>
      </c>
      <c r="CD2288" s="45">
        <f t="shared" si="55112"/>
        <v>0</v>
      </c>
      <c r="CE2288" s="36"/>
      <c r="CF2288" s="37"/>
      <c r="CG2288" s="44">
        <f t="shared" ref="CG2288" si="55145">parseTime(CE2288)-(CF2291=INT(RIGHT($F2288, 1)))</f>
        <v>0</v>
      </c>
      <c r="CH2288" s="45">
        <f t="shared" si="55114"/>
        <v>0</v>
      </c>
    </row>
    <row r="2289" spans="1:86" x14ac:dyDescent="0.25">
      <c r="A2289" s="56"/>
      <c r="B2289" s="57"/>
      <c r="C2289" s="14">
        <f t="shared" si="55130"/>
        <v>0</v>
      </c>
      <c r="D2289" s="14" t="s">
        <v>259</v>
      </c>
      <c r="E2289" s="20">
        <v>4.25</v>
      </c>
      <c r="F2289" s="51" t="s">
        <v>131</v>
      </c>
      <c r="G2289" s="36"/>
      <c r="H2289" s="37"/>
      <c r="I2289" s="44">
        <f t="shared" ref="I2289" si="55146">parseTime(G2289)-(H2291=INT(RIGHT($F2289, 1)))</f>
        <v>0</v>
      </c>
      <c r="J2289" s="45">
        <f t="shared" si="55082"/>
        <v>0</v>
      </c>
      <c r="K2289" s="36"/>
      <c r="L2289" s="37"/>
      <c r="M2289" s="44">
        <f t="shared" ref="M2289" si="55147">parseTime(K2289)-(L2291=INT(RIGHT($F2289, 1)))</f>
        <v>0</v>
      </c>
      <c r="N2289" s="45">
        <f t="shared" si="55084"/>
        <v>0</v>
      </c>
      <c r="O2289" s="36"/>
      <c r="P2289" s="37"/>
      <c r="Q2289" s="44">
        <f t="shared" ref="Q2289" si="55148">parseTime(O2289)-(P2291=INT(RIGHT($F2289, 1)))</f>
        <v>0</v>
      </c>
      <c r="R2289" s="45">
        <f t="shared" si="55086"/>
        <v>0</v>
      </c>
      <c r="S2289" s="36"/>
      <c r="T2289" s="37"/>
      <c r="U2289" s="44">
        <f t="shared" ref="U2289" si="55149">parseTime(S2289)-(T2291=INT(RIGHT($F2289, 1)))</f>
        <v>0</v>
      </c>
      <c r="V2289" s="45">
        <f t="shared" si="55088"/>
        <v>0</v>
      </c>
      <c r="W2289" s="36"/>
      <c r="X2289" s="37"/>
      <c r="Y2289" s="44">
        <f t="shared" ref="Y2289" si="55150">parseTime(W2289)-(X2291=INT(RIGHT($F2289, 1)))</f>
        <v>0</v>
      </c>
      <c r="Z2289" s="45">
        <f t="shared" si="55090"/>
        <v>0</v>
      </c>
      <c r="AA2289" s="36"/>
      <c r="AB2289" s="37"/>
      <c r="AC2289" s="44">
        <f t="shared" ref="AC2289" si="55151">parseTime(AA2289)-(AB2291=INT(RIGHT($F2289, 1)))</f>
        <v>0</v>
      </c>
      <c r="AD2289" s="45">
        <f t="shared" si="55092"/>
        <v>0</v>
      </c>
      <c r="AE2289" s="36"/>
      <c r="AF2289" s="37"/>
      <c r="AG2289" s="44">
        <f t="shared" ref="AG2289" si="55152">parseTime(AE2289)-(AF2291=INT(RIGHT($F2289, 1)))</f>
        <v>0</v>
      </c>
      <c r="AH2289" s="45">
        <f t="shared" si="55094"/>
        <v>0</v>
      </c>
      <c r="AI2289" s="36"/>
      <c r="AJ2289" s="37"/>
      <c r="AK2289" s="44">
        <f>parseTime(AI2289)-(AJ2291=INT(RIGHT($F2289, 1)))</f>
        <v>0</v>
      </c>
      <c r="AL2289" s="45">
        <f t="shared" si="55095"/>
        <v>0</v>
      </c>
      <c r="AM2289" s="36"/>
      <c r="AN2289" s="37"/>
      <c r="AO2289" s="44">
        <f t="shared" ref="AO2289" si="55153">parseTime(AM2289)-(AN2291=INT(RIGHT($F2289, 1)))</f>
        <v>0</v>
      </c>
      <c r="AP2289" s="45">
        <f t="shared" si="55097"/>
        <v>0</v>
      </c>
      <c r="AQ2289" s="36"/>
      <c r="AR2289" s="37"/>
      <c r="AS2289" s="44">
        <f t="shared" ref="AS2289" si="55154">parseTime(AQ2289)-(AR2291=INT(RIGHT($F2289, 1)))</f>
        <v>0</v>
      </c>
      <c r="AT2289" s="45">
        <f t="shared" si="55099"/>
        <v>0</v>
      </c>
      <c r="AU2289" s="36"/>
      <c r="AV2289" s="37"/>
      <c r="AW2289" s="44">
        <f>parseTime(AU2289)-(AV2291=INT(RIGHT($F2289, 1)))</f>
        <v>0</v>
      </c>
      <c r="AX2289" s="45">
        <f t="shared" si="55100"/>
        <v>0</v>
      </c>
      <c r="AY2289" s="36"/>
      <c r="AZ2289" s="37"/>
      <c r="BA2289" s="44">
        <f>parseTime(AY2289)-(AZ2291=INT(RIGHT($F2289, 1)))</f>
        <v>0</v>
      </c>
      <c r="BB2289" s="45">
        <f t="shared" si="55101"/>
        <v>0</v>
      </c>
      <c r="BC2289" s="36"/>
      <c r="BD2289" s="37"/>
      <c r="BE2289" s="44">
        <f>parseTime(BC2289)-(BD2291=INT(RIGHT($F2289, 1)))</f>
        <v>0</v>
      </c>
      <c r="BF2289" s="45">
        <f t="shared" si="55102"/>
        <v>0</v>
      </c>
      <c r="BG2289" s="36"/>
      <c r="BH2289" s="37"/>
      <c r="BI2289" s="44">
        <f>parseTime(BG2289)-(BH2291=INT(RIGHT($F2289, 1)))</f>
        <v>0</v>
      </c>
      <c r="BJ2289" s="45">
        <f t="shared" si="55103"/>
        <v>0</v>
      </c>
      <c r="BK2289" s="36"/>
      <c r="BL2289" s="37"/>
      <c r="BM2289" s="44">
        <f>parseTime(BK2289)-(BL2291=INT(RIGHT($F2289, 1)))</f>
        <v>0</v>
      </c>
      <c r="BN2289" s="45">
        <f t="shared" si="55104"/>
        <v>0</v>
      </c>
      <c r="BO2289" s="36"/>
      <c r="BP2289" s="37"/>
      <c r="BQ2289" s="44">
        <f t="shared" ref="BQ2289" si="55155">parseTime(BO2289)-(BP2291=INT(RIGHT($F2289, 1)))</f>
        <v>0</v>
      </c>
      <c r="BR2289" s="45">
        <f t="shared" si="55106"/>
        <v>0</v>
      </c>
      <c r="BS2289" s="36"/>
      <c r="BT2289" s="37"/>
      <c r="BU2289" s="44">
        <f t="shared" ref="BU2289" si="55156">parseTime(BS2289)-(BT2291=INT(RIGHT($F2289, 1)))</f>
        <v>0</v>
      </c>
      <c r="BV2289" s="45">
        <f t="shared" si="55108"/>
        <v>0</v>
      </c>
      <c r="BW2289" s="36"/>
      <c r="BX2289" s="37"/>
      <c r="BY2289" s="44">
        <f t="shared" ref="BY2289" si="55157">parseTime(BW2289)-(BX2291=INT(RIGHT($F2289, 1)))</f>
        <v>0</v>
      </c>
      <c r="BZ2289" s="45">
        <f t="shared" si="55110"/>
        <v>0</v>
      </c>
      <c r="CA2289" s="36"/>
      <c r="CB2289" s="37"/>
      <c r="CC2289" s="44">
        <f t="shared" ref="CC2289" si="55158">parseTime(CA2289)-(CB2291=INT(RIGHT($F2289, 1)))</f>
        <v>0</v>
      </c>
      <c r="CD2289" s="45">
        <f t="shared" si="55112"/>
        <v>0</v>
      </c>
      <c r="CE2289" s="36"/>
      <c r="CF2289" s="37"/>
      <c r="CG2289" s="44">
        <f t="shared" ref="CG2289" si="55159">parseTime(CE2289)-(CF2291=INT(RIGHT($F2289, 1)))</f>
        <v>0</v>
      </c>
      <c r="CH2289" s="45">
        <f t="shared" si="55114"/>
        <v>0</v>
      </c>
    </row>
    <row r="2290" spans="1:86" x14ac:dyDescent="0.25">
      <c r="A2290" s="56" t="s">
        <v>119</v>
      </c>
      <c r="B2290" s="57">
        <f t="shared" ref="B2290" ca="1" si="55160">roleHours(G2286:CH2292, "MCC")</f>
        <v>8</v>
      </c>
      <c r="C2290" s="14">
        <f t="shared" ca="1" si="55130"/>
        <v>1</v>
      </c>
      <c r="D2290" s="14" t="s">
        <v>260</v>
      </c>
      <c r="E2290" s="20">
        <v>4.6500000000000004</v>
      </c>
      <c r="F2290" s="51" t="s">
        <v>132</v>
      </c>
      <c r="G2290" s="36"/>
      <c r="H2290" s="37"/>
      <c r="I2290" s="44">
        <f t="shared" ref="I2290" si="55161">parseTime(G2290)-(H2291=INT(RIGHT($F2290, 1)))</f>
        <v>0</v>
      </c>
      <c r="J2290" s="45">
        <f t="shared" si="55082"/>
        <v>0</v>
      </c>
      <c r="K2290" s="36"/>
      <c r="L2290" s="37"/>
      <c r="M2290" s="44">
        <f t="shared" ref="M2290" si="55162">parseTime(K2290)-(L2291=INT(RIGHT($F2290, 1)))</f>
        <v>0</v>
      </c>
      <c r="N2290" s="45">
        <f t="shared" si="55084"/>
        <v>0</v>
      </c>
      <c r="O2290" s="36"/>
      <c r="P2290" s="37"/>
      <c r="Q2290" s="44">
        <f t="shared" ref="Q2290" si="55163">parseTime(O2290)-(P2291=INT(RIGHT($F2290, 1)))</f>
        <v>0</v>
      </c>
      <c r="R2290" s="45">
        <f t="shared" si="55086"/>
        <v>0</v>
      </c>
      <c r="S2290" s="36"/>
      <c r="T2290" s="37"/>
      <c r="U2290" s="44">
        <f t="shared" ref="U2290" si="55164">parseTime(S2290)-(T2291=INT(RIGHT($F2290, 1)))</f>
        <v>0</v>
      </c>
      <c r="V2290" s="45">
        <f t="shared" si="55088"/>
        <v>0</v>
      </c>
      <c r="W2290" s="36"/>
      <c r="X2290" s="37"/>
      <c r="Y2290" s="44">
        <f t="shared" ref="Y2290" si="55165">parseTime(W2290)-(X2291=INT(RIGHT($F2290, 1)))</f>
        <v>0</v>
      </c>
      <c r="Z2290" s="45">
        <f t="shared" si="55090"/>
        <v>0</v>
      </c>
      <c r="AA2290" s="36"/>
      <c r="AB2290" s="37"/>
      <c r="AC2290" s="44">
        <f t="shared" ref="AC2290" si="55166">parseTime(AA2290)-(AB2291=INT(RIGHT($F2290, 1)))</f>
        <v>0</v>
      </c>
      <c r="AD2290" s="45">
        <f t="shared" si="55092"/>
        <v>0</v>
      </c>
      <c r="AE2290" s="36"/>
      <c r="AF2290" s="37"/>
      <c r="AG2290" s="44">
        <f t="shared" ref="AG2290" si="55167">parseTime(AE2290)-(AF2291=INT(RIGHT($F2290, 1)))</f>
        <v>0</v>
      </c>
      <c r="AH2290" s="45">
        <f t="shared" si="55094"/>
        <v>0</v>
      </c>
      <c r="AI2290" s="36"/>
      <c r="AJ2290" s="37"/>
      <c r="AK2290" s="44">
        <f>parseTime(AI2290)-(AJ2291=INT(RIGHT($F2290, 1)))</f>
        <v>0</v>
      </c>
      <c r="AL2290" s="45">
        <f t="shared" si="55095"/>
        <v>0</v>
      </c>
      <c r="AM2290" s="36"/>
      <c r="AN2290" s="37"/>
      <c r="AO2290" s="44">
        <f t="shared" ref="AO2290" si="55168">parseTime(AM2290)-(AN2291=INT(RIGHT($F2290, 1)))</f>
        <v>0</v>
      </c>
      <c r="AP2290" s="45">
        <f t="shared" si="55097"/>
        <v>0</v>
      </c>
      <c r="AQ2290" s="36"/>
      <c r="AR2290" s="37"/>
      <c r="AS2290" s="44">
        <f t="shared" ref="AS2290" si="55169">parseTime(AQ2290)-(AR2291=INT(RIGHT($F2290, 1)))</f>
        <v>0</v>
      </c>
      <c r="AT2290" s="45">
        <f t="shared" si="55099"/>
        <v>0</v>
      </c>
      <c r="AU2290" s="36"/>
      <c r="AV2290" s="37"/>
      <c r="AW2290" s="44">
        <f>parseTime(AU2290)-(AV2291=INT(RIGHT($F2290, 1)))</f>
        <v>0</v>
      </c>
      <c r="AX2290" s="45">
        <f t="shared" si="55100"/>
        <v>0</v>
      </c>
      <c r="AY2290" s="36"/>
      <c r="AZ2290" s="37"/>
      <c r="BA2290" s="44">
        <f>parseTime(AY2290)-(AZ2291=INT(RIGHT($F2290, 1)))</f>
        <v>0</v>
      </c>
      <c r="BB2290" s="45">
        <f t="shared" si="55101"/>
        <v>0</v>
      </c>
      <c r="BC2290" s="36"/>
      <c r="BD2290" s="37"/>
      <c r="BE2290" s="44">
        <f>parseTime(BC2290)-(BD2291=INT(RIGHT($F2290, 1)))</f>
        <v>0</v>
      </c>
      <c r="BF2290" s="45">
        <f t="shared" si="55102"/>
        <v>0</v>
      </c>
      <c r="BG2290" s="36"/>
      <c r="BH2290" s="37"/>
      <c r="BI2290" s="44">
        <f>parseTime(BG2290)-(BH2291=INT(RIGHT($F2290, 1)))</f>
        <v>0</v>
      </c>
      <c r="BJ2290" s="45">
        <f t="shared" si="55103"/>
        <v>0</v>
      </c>
      <c r="BK2290" s="36"/>
      <c r="BL2290" s="37"/>
      <c r="BM2290" s="44">
        <f>parseTime(BK2290)-(BL2291=INT(RIGHT($F2290, 1)))</f>
        <v>0</v>
      </c>
      <c r="BN2290" s="45">
        <f t="shared" si="55104"/>
        <v>0</v>
      </c>
      <c r="BO2290" s="36"/>
      <c r="BP2290" s="37"/>
      <c r="BQ2290" s="44">
        <f t="shared" ref="BQ2290" si="55170">parseTime(BO2290)-(BP2291=INT(RIGHT($F2290, 1)))</f>
        <v>0</v>
      </c>
      <c r="BR2290" s="45">
        <f t="shared" si="55106"/>
        <v>0</v>
      </c>
      <c r="BS2290" s="36"/>
      <c r="BT2290" s="37"/>
      <c r="BU2290" s="44">
        <f t="shared" ref="BU2290" si="55171">parseTime(BS2290)-(BT2291=INT(RIGHT($F2290, 1)))</f>
        <v>0</v>
      </c>
      <c r="BV2290" s="45">
        <f t="shared" si="55108"/>
        <v>0</v>
      </c>
      <c r="BW2290" s="36"/>
      <c r="BX2290" s="37"/>
      <c r="BY2290" s="44">
        <f t="shared" ref="BY2290" si="55172">parseTime(BW2290)-(BX2291=INT(RIGHT($F2290, 1)))</f>
        <v>0</v>
      </c>
      <c r="BZ2290" s="45">
        <f t="shared" si="55110"/>
        <v>0</v>
      </c>
      <c r="CA2290" s="36"/>
      <c r="CB2290" s="37"/>
      <c r="CC2290" s="44">
        <f t="shared" ref="CC2290" si="55173">parseTime(CA2290)-(CB2291=INT(RIGHT($F2290, 1)))</f>
        <v>0</v>
      </c>
      <c r="CD2290" s="45">
        <f t="shared" si="55112"/>
        <v>0</v>
      </c>
      <c r="CE2290" s="36"/>
      <c r="CF2290" s="37"/>
      <c r="CG2290" s="44">
        <f t="shared" ref="CG2290" si="55174">parseTime(CE2290)-(CF2291=INT(RIGHT($F2290, 1)))</f>
        <v>0</v>
      </c>
      <c r="CH2290" s="45">
        <f t="shared" si="55114"/>
        <v>0</v>
      </c>
    </row>
    <row r="2291" spans="1:86" x14ac:dyDescent="0.25">
      <c r="A2291" s="56"/>
      <c r="B2291" s="57"/>
      <c r="C2291" s="14">
        <f t="shared" si="55130"/>
        <v>0</v>
      </c>
      <c r="D2291" s="14"/>
      <c r="E2291" s="20">
        <f t="shared" ref="E2291" si="55175">((7.5/2)-0.5+E2290)*8</f>
        <v>63.2</v>
      </c>
      <c r="F2291" s="51"/>
      <c r="G2291" s="46" t="s">
        <v>134</v>
      </c>
      <c r="H2291" s="38">
        <f t="shared" ref="H2291" si="55176">lunchAdjust(G2286:H2290)</f>
        <v>0</v>
      </c>
      <c r="I2291" s="48" t="s">
        <v>0</v>
      </c>
      <c r="J2291" s="39">
        <f t="shared" ref="J2291" si="55177">SUMPRODUCT(I2286:I2290*J2286:J2290)</f>
        <v>0</v>
      </c>
      <c r="K2291" s="46" t="s">
        <v>134</v>
      </c>
      <c r="L2291" s="38">
        <f t="shared" ref="L2291" si="55178">lunchAdjust(K2286:L2290)</f>
        <v>1</v>
      </c>
      <c r="M2291" s="48" t="s">
        <v>0</v>
      </c>
      <c r="N2291" s="39">
        <f t="shared" ref="N2291" si="55179">SUMPRODUCT(M2286:M2290*N2286:N2290)</f>
        <v>8</v>
      </c>
      <c r="O2291" s="46" t="s">
        <v>134</v>
      </c>
      <c r="P2291" s="38">
        <f t="shared" ref="P2291" si="55180">lunchAdjust(O2286:P2290)</f>
        <v>1</v>
      </c>
      <c r="Q2291" s="48" t="s">
        <v>0</v>
      </c>
      <c r="R2291" s="39">
        <f t="shared" ref="R2291" si="55181">SUMPRODUCT(Q2286:Q2290*R2286:R2290)</f>
        <v>8</v>
      </c>
      <c r="S2291" s="46" t="s">
        <v>134</v>
      </c>
      <c r="T2291" s="38">
        <f t="shared" ref="T2291" si="55182">lunchAdjust(S2286:T2290)</f>
        <v>1</v>
      </c>
      <c r="U2291" s="48" t="s">
        <v>0</v>
      </c>
      <c r="V2291" s="39">
        <f t="shared" ref="V2291" si="55183">SUMPRODUCT(U2286:U2290*V2286:V2290)</f>
        <v>8</v>
      </c>
      <c r="W2291" s="46" t="s">
        <v>134</v>
      </c>
      <c r="X2291" s="38">
        <f t="shared" ref="X2291" si="55184">lunchAdjust(W2286:X2290)</f>
        <v>0</v>
      </c>
      <c r="Y2291" s="48" t="s">
        <v>0</v>
      </c>
      <c r="Z2291" s="39">
        <f t="shared" ref="Z2291" si="55185">SUMPRODUCT(Y2286:Y2290*Z2286:Z2290)</f>
        <v>0</v>
      </c>
      <c r="AA2291" s="46" t="s">
        <v>134</v>
      </c>
      <c r="AB2291" s="38">
        <f t="shared" ref="AB2291" si="55186">lunchAdjust(AA2286:AB2290)</f>
        <v>1</v>
      </c>
      <c r="AC2291" s="48" t="s">
        <v>0</v>
      </c>
      <c r="AD2291" s="39">
        <f t="shared" ref="AD2291" si="55187">SUMPRODUCT(AC2286:AC2290*AD2286:AD2290)</f>
        <v>8</v>
      </c>
      <c r="AE2291" s="46" t="s">
        <v>134</v>
      </c>
      <c r="AF2291" s="38">
        <f t="shared" ref="AF2291" si="55188">lunchAdjust(AE2286:AF2290)</f>
        <v>1</v>
      </c>
      <c r="AG2291" s="48" t="s">
        <v>0</v>
      </c>
      <c r="AH2291" s="39">
        <f t="shared" ref="AH2291" si="55189">SUMPRODUCT(AG2286:AG2290*AH2286:AH2290)</f>
        <v>8</v>
      </c>
      <c r="AI2291" s="46" t="s">
        <v>134</v>
      </c>
      <c r="AJ2291" s="38">
        <f t="shared" ref="AJ2291" si="55190">lunchAdjust(AI2286:AJ2290)</f>
        <v>0</v>
      </c>
      <c r="AK2291" s="48" t="s">
        <v>0</v>
      </c>
      <c r="AL2291" s="39">
        <f t="shared" ref="AL2291" si="55191">SUMPRODUCT(AK2286:AK2290*AL2286:AL2290)</f>
        <v>0</v>
      </c>
      <c r="AM2291" s="46" t="s">
        <v>134</v>
      </c>
      <c r="AN2291" s="38">
        <f t="shared" ref="AN2291" si="55192">lunchAdjust(AM2286:AN2290)</f>
        <v>0</v>
      </c>
      <c r="AO2291" s="48" t="s">
        <v>0</v>
      </c>
      <c r="AP2291" s="39">
        <f t="shared" ref="AP2291" si="55193">SUMPRODUCT(AO2286:AO2290*AP2286:AP2290)</f>
        <v>0</v>
      </c>
      <c r="AQ2291" s="46" t="s">
        <v>134</v>
      </c>
      <c r="AR2291" s="38">
        <f t="shared" ref="AR2291" si="55194">lunchAdjust(AQ2286:AR2290)</f>
        <v>0</v>
      </c>
      <c r="AS2291" s="48" t="s">
        <v>0</v>
      </c>
      <c r="AT2291" s="39">
        <f t="shared" ref="AT2291" si="55195">SUMPRODUCT(AS2286:AS2290*AT2286:AT2290)</f>
        <v>0</v>
      </c>
      <c r="AU2291" s="46" t="s">
        <v>134</v>
      </c>
      <c r="AV2291" s="38">
        <f t="shared" ref="AV2291" si="55196">lunchAdjust(AU2286:AV2290)</f>
        <v>0</v>
      </c>
      <c r="AW2291" s="48" t="s">
        <v>0</v>
      </c>
      <c r="AX2291" s="39">
        <f t="shared" ref="AX2291" si="55197">SUMPRODUCT(AW2286:AW2290*AX2286:AX2290)</f>
        <v>0</v>
      </c>
      <c r="AY2291" s="46" t="s">
        <v>134</v>
      </c>
      <c r="AZ2291" s="38">
        <f t="shared" ref="AZ2291" si="55198">lunchAdjust(AY2286:AZ2290)</f>
        <v>0</v>
      </c>
      <c r="BA2291" s="48" t="s">
        <v>0</v>
      </c>
      <c r="BB2291" s="39">
        <f t="shared" ref="BB2291" si="55199">SUMPRODUCT(BA2286:BA2290*BB2286:BB2290)</f>
        <v>0</v>
      </c>
      <c r="BC2291" s="46" t="s">
        <v>134</v>
      </c>
      <c r="BD2291" s="38">
        <f t="shared" ref="BD2291" si="55200">lunchAdjust(BC2286:BD2290)</f>
        <v>0</v>
      </c>
      <c r="BE2291" s="48" t="s">
        <v>0</v>
      </c>
      <c r="BF2291" s="39">
        <f t="shared" ref="BF2291" si="55201">SUMPRODUCT(BE2286:BE2290*BF2286:BF2290)</f>
        <v>0</v>
      </c>
      <c r="BG2291" s="46" t="s">
        <v>134</v>
      </c>
      <c r="BH2291" s="38">
        <f t="shared" ref="BH2291" si="55202">lunchAdjust(BG2286:BH2290)</f>
        <v>0</v>
      </c>
      <c r="BI2291" s="48" t="s">
        <v>0</v>
      </c>
      <c r="BJ2291" s="39">
        <f t="shared" ref="BJ2291" si="55203">SUMPRODUCT(BI2286:BI2290*BJ2286:BJ2290)</f>
        <v>0</v>
      </c>
      <c r="BK2291" s="46" t="s">
        <v>134</v>
      </c>
      <c r="BL2291" s="38">
        <f t="shared" ref="BL2291" si="55204">lunchAdjust(BK2286:BL2290)</f>
        <v>0</v>
      </c>
      <c r="BM2291" s="48" t="s">
        <v>0</v>
      </c>
      <c r="BN2291" s="39">
        <f t="shared" ref="BN2291" si="55205">SUMPRODUCT(BM2286:BM2290*BN2286:BN2290)</f>
        <v>0</v>
      </c>
      <c r="BO2291" s="46" t="s">
        <v>134</v>
      </c>
      <c r="BP2291" s="38">
        <f t="shared" ref="BP2291" si="55206">lunchAdjust(BO2286:BP2290)</f>
        <v>0</v>
      </c>
      <c r="BQ2291" s="48" t="s">
        <v>0</v>
      </c>
      <c r="BR2291" s="39">
        <f t="shared" ref="BR2291" si="55207">SUMPRODUCT(BQ2286:BQ2290*BR2286:BR2290)</f>
        <v>5</v>
      </c>
      <c r="BS2291" s="46" t="s">
        <v>134</v>
      </c>
      <c r="BT2291" s="38">
        <f t="shared" ref="BT2291" si="55208">lunchAdjust(BS2286:BT2290)</f>
        <v>1</v>
      </c>
      <c r="BU2291" s="48" t="s">
        <v>0</v>
      </c>
      <c r="BV2291" s="39">
        <f t="shared" ref="BV2291" si="55209">SUMPRODUCT(BU2286:BU2290*BV2286:BV2290)</f>
        <v>8</v>
      </c>
      <c r="BW2291" s="46" t="s">
        <v>134</v>
      </c>
      <c r="BX2291" s="38">
        <f t="shared" ref="BX2291" si="55210">lunchAdjust(BW2286:BX2290)</f>
        <v>1</v>
      </c>
      <c r="BY2291" s="48" t="s">
        <v>0</v>
      </c>
      <c r="BZ2291" s="39">
        <f t="shared" ref="BZ2291" si="55211">SUMPRODUCT(BY2286:BY2290*BZ2286:BZ2290)</f>
        <v>8</v>
      </c>
      <c r="CA2291" s="46" t="s">
        <v>134</v>
      </c>
      <c r="CB2291" s="38">
        <f t="shared" ref="CB2291" si="55212">lunchAdjust(CA2286:CB2290)</f>
        <v>0</v>
      </c>
      <c r="CC2291" s="48" t="s">
        <v>0</v>
      </c>
      <c r="CD2291" s="39">
        <f t="shared" ref="CD2291" si="55213">SUMPRODUCT(CC2286:CC2290*CD2286:CD2290)</f>
        <v>0</v>
      </c>
      <c r="CE2291" s="46" t="s">
        <v>134</v>
      </c>
      <c r="CF2291" s="38">
        <f t="shared" ref="CF2291" si="55214">lunchAdjust(CE2286:CF2290)</f>
        <v>0</v>
      </c>
      <c r="CG2291" s="48" t="s">
        <v>0</v>
      </c>
      <c r="CH2291" s="39">
        <f t="shared" ref="CH2291" si="55215">SUMPRODUCT(CG2286:CG2290*CH2286:CH2290)</f>
        <v>0</v>
      </c>
    </row>
    <row r="2292" spans="1:86" ht="15.75" thickBot="1" x14ac:dyDescent="0.3">
      <c r="A2292" s="58" t="s">
        <v>121</v>
      </c>
      <c r="B2292" s="59">
        <f t="shared" ref="B2292" ca="1" si="55216">roleHours(G2286:CH2292, "OUT")</f>
        <v>0</v>
      </c>
      <c r="C2292" s="54" t="s">
        <v>137</v>
      </c>
      <c r="D2292" s="22">
        <f t="shared" ref="D2292" ca="1" si="55217">roleHours(G2286:CH2292, "PTO")</f>
        <v>0</v>
      </c>
      <c r="E2292" s="23">
        <f t="shared" ref="E2292" ca="1" si="55218">E2291-B2287</f>
        <v>2.2000000000000028</v>
      </c>
      <c r="F2292" s="52"/>
      <c r="G2292" s="47" t="s">
        <v>39</v>
      </c>
      <c r="H2292" s="40">
        <f t="shared" ref="H2292:H2355" si="55219">SUMPRODUCT(I2286:I2290*(H2286:H2290="PTO"))+SUMPRODUCT(I2286:I2290*(H2286:H2290="HOL"))</f>
        <v>0</v>
      </c>
      <c r="I2292" s="49" t="s">
        <v>135</v>
      </c>
      <c r="J2292" s="41">
        <f t="shared" ref="J2292" si="55220">J2291*G$4</f>
        <v>0</v>
      </c>
      <c r="K2292" s="47" t="s">
        <v>39</v>
      </c>
      <c r="L2292" s="40">
        <f t="shared" ref="L2292" si="55221">SUMPRODUCT(M2286:M2290*(L2286:L2290="PTO"))+SUMPRODUCT(M2286:M2290*(L2286:L2290="HOL"))</f>
        <v>0</v>
      </c>
      <c r="M2292" s="49" t="s">
        <v>135</v>
      </c>
      <c r="N2292" s="41">
        <f t="shared" ref="N2292" si="55222">N2291*K$4</f>
        <v>0</v>
      </c>
      <c r="O2292" s="47" t="s">
        <v>39</v>
      </c>
      <c r="P2292" s="40">
        <f t="shared" ref="P2292" si="55223">SUMPRODUCT(Q2286:Q2290*(P2286:P2290="PTO"))+SUMPRODUCT(Q2286:Q2290*(P2286:P2290="HOL"))</f>
        <v>0</v>
      </c>
      <c r="Q2292" s="49" t="s">
        <v>135</v>
      </c>
      <c r="R2292" s="41">
        <f t="shared" ref="R2292" si="55224">R2291*O$4</f>
        <v>8</v>
      </c>
      <c r="S2292" s="47" t="s">
        <v>39</v>
      </c>
      <c r="T2292" s="40">
        <f t="shared" ref="T2292" si="55225">SUMPRODUCT(U2286:U2290*(T2286:T2290="PTO"))+SUMPRODUCT(U2286:U2290*(T2286:T2290="HOL"))</f>
        <v>0</v>
      </c>
      <c r="U2292" s="49" t="s">
        <v>135</v>
      </c>
      <c r="V2292" s="41">
        <f t="shared" ref="V2292" si="55226">V2291*S$4</f>
        <v>0</v>
      </c>
      <c r="W2292" s="47" t="s">
        <v>39</v>
      </c>
      <c r="X2292" s="40">
        <f t="shared" ref="X2292" si="55227">SUMPRODUCT(Y2286:Y2290*(X2286:X2290="PTO"))+SUMPRODUCT(Y2286:Y2290*(X2286:X2290="HOL"))</f>
        <v>0</v>
      </c>
      <c r="Y2292" s="49" t="s">
        <v>135</v>
      </c>
      <c r="Z2292" s="41">
        <f t="shared" ref="Z2292" si="55228">Z2291*W$4</f>
        <v>0</v>
      </c>
      <c r="AA2292" s="47" t="s">
        <v>39</v>
      </c>
      <c r="AB2292" s="40">
        <f t="shared" ref="AB2292" si="55229">SUMPRODUCT(AC2286:AC2290*(AB2286:AB2290="PTO"))+SUMPRODUCT(AC2286:AC2290*(AB2286:AB2290="HOL"))</f>
        <v>0</v>
      </c>
      <c r="AC2292" s="49" t="s">
        <v>135</v>
      </c>
      <c r="AD2292" s="41">
        <f t="shared" ref="AD2292" si="55230">AD2291*AA$4</f>
        <v>8</v>
      </c>
      <c r="AE2292" s="47" t="s">
        <v>39</v>
      </c>
      <c r="AF2292" s="40">
        <f t="shared" ref="AF2292" si="55231">SUMPRODUCT(AG2286:AG2290*(AF2286:AF2290="PTO"))+SUMPRODUCT(AG2286:AG2290*(AF2286:AF2290="HOL"))</f>
        <v>0</v>
      </c>
      <c r="AG2292" s="49" t="s">
        <v>135</v>
      </c>
      <c r="AH2292" s="41">
        <f t="shared" ref="AH2292" si="55232">AH2291*AE$4</f>
        <v>8</v>
      </c>
      <c r="AI2292" s="47" t="s">
        <v>39</v>
      </c>
      <c r="AJ2292" s="40">
        <f t="shared" ref="AJ2292" si="55233">SUMPRODUCT(AK2286:AK2290*(AJ2286:AJ2290="PTO"))+SUMPRODUCT(AK2286:AK2290*(AJ2286:AJ2290="HOL"))</f>
        <v>0</v>
      </c>
      <c r="AK2292" s="49" t="s">
        <v>135</v>
      </c>
      <c r="AL2292" s="41">
        <f>AL2291*AI$4</f>
        <v>0</v>
      </c>
      <c r="AM2292" s="47" t="s">
        <v>39</v>
      </c>
      <c r="AN2292" s="40">
        <f t="shared" ref="AN2292" si="55234">SUMPRODUCT(AO2286:AO2290*(AN2286:AN2290="PTO"))+SUMPRODUCT(AO2286:AO2290*(AN2286:AN2290="HOL"))</f>
        <v>0</v>
      </c>
      <c r="AO2292" s="49" t="s">
        <v>135</v>
      </c>
      <c r="AP2292" s="41">
        <f t="shared" ref="AP2292" si="55235">AP2291*AM$4</f>
        <v>0</v>
      </c>
      <c r="AQ2292" s="47" t="s">
        <v>39</v>
      </c>
      <c r="AR2292" s="40">
        <f t="shared" ref="AR2292" si="55236">SUMPRODUCT(AS2286:AS2290*(AR2286:AR2290="PTO"))+SUMPRODUCT(AS2286:AS2290*(AR2286:AR2290="HOL"))</f>
        <v>0</v>
      </c>
      <c r="AS2292" s="49" t="s">
        <v>135</v>
      </c>
      <c r="AT2292" s="41">
        <f t="shared" ref="AT2292" si="55237">AT2291*AQ$4</f>
        <v>0</v>
      </c>
      <c r="AU2292" s="47" t="s">
        <v>39</v>
      </c>
      <c r="AV2292" s="40">
        <f t="shared" ref="AV2292" si="55238">SUMPRODUCT(AW2286:AW2290*(AV2286:AV2290="PTO"))+SUMPRODUCT(AW2286:AW2290*(AV2286:AV2290="HOL"))</f>
        <v>0</v>
      </c>
      <c r="AW2292" s="49" t="s">
        <v>135</v>
      </c>
      <c r="AX2292" s="41">
        <f>AX2291*AU$4</f>
        <v>0</v>
      </c>
      <c r="AY2292" s="47" t="s">
        <v>39</v>
      </c>
      <c r="AZ2292" s="40">
        <f t="shared" ref="AZ2292" si="55239">SUMPRODUCT(BA2286:BA2290*(AZ2286:AZ2290="PTO"))+SUMPRODUCT(BA2286:BA2290*(AZ2286:AZ2290="HOL"))</f>
        <v>0</v>
      </c>
      <c r="BA2292" s="49" t="s">
        <v>135</v>
      </c>
      <c r="BB2292" s="41">
        <f>BB2291*AY$4</f>
        <v>0</v>
      </c>
      <c r="BC2292" s="47" t="s">
        <v>39</v>
      </c>
      <c r="BD2292" s="40">
        <f t="shared" ref="BD2292" si="55240">SUMPRODUCT(BE2286:BE2290*(BD2286:BD2290="PTO"))+SUMPRODUCT(BE2286:BE2290*(BD2286:BD2290="HOL"))</f>
        <v>0</v>
      </c>
      <c r="BE2292" s="49" t="s">
        <v>135</v>
      </c>
      <c r="BF2292" s="41">
        <f>BF2291*BC$4</f>
        <v>0</v>
      </c>
      <c r="BG2292" s="47" t="s">
        <v>39</v>
      </c>
      <c r="BH2292" s="40">
        <f t="shared" ref="BH2292" si="55241">SUMPRODUCT(BI2286:BI2290*(BH2286:BH2290="PTO"))+SUMPRODUCT(BI2286:BI2290*(BH2286:BH2290="HOL"))</f>
        <v>0</v>
      </c>
      <c r="BI2292" s="49" t="s">
        <v>135</v>
      </c>
      <c r="BJ2292" s="41">
        <f>BJ2291*BG$4</f>
        <v>0</v>
      </c>
      <c r="BK2292" s="47" t="s">
        <v>39</v>
      </c>
      <c r="BL2292" s="40">
        <f t="shared" ref="BL2292" si="55242">SUMPRODUCT(BM2286:BM2290*(BL2286:BL2290="PTO"))+SUMPRODUCT(BM2286:BM2290*(BL2286:BL2290="HOL"))</f>
        <v>0</v>
      </c>
      <c r="BM2292" s="49" t="s">
        <v>135</v>
      </c>
      <c r="BN2292" s="41">
        <f>BN2291*BK$4</f>
        <v>0</v>
      </c>
      <c r="BO2292" s="47" t="s">
        <v>39</v>
      </c>
      <c r="BP2292" s="40">
        <f t="shared" ref="BP2292" si="55243">SUMPRODUCT(BQ2286:BQ2290*(BP2286:BP2290="PTO"))+SUMPRODUCT(BQ2286:BQ2290*(BP2286:BP2290="HOL"))</f>
        <v>0</v>
      </c>
      <c r="BQ2292" s="49" t="s">
        <v>135</v>
      </c>
      <c r="BR2292" s="41">
        <f t="shared" ref="BR2292" si="55244">BR2291*BO$4</f>
        <v>5</v>
      </c>
      <c r="BS2292" s="47" t="s">
        <v>39</v>
      </c>
      <c r="BT2292" s="40">
        <f t="shared" ref="BT2292" si="55245">SUMPRODUCT(BU2286:BU2290*(BT2286:BT2290="PTO"))+SUMPRODUCT(BU2286:BU2290*(BT2286:BT2290="HOL"))</f>
        <v>0</v>
      </c>
      <c r="BU2292" s="49" t="s">
        <v>135</v>
      </c>
      <c r="BV2292" s="41">
        <f t="shared" ref="BV2292" si="55246">BV2291*BS$4</f>
        <v>8</v>
      </c>
      <c r="BW2292" s="47" t="s">
        <v>39</v>
      </c>
      <c r="BX2292" s="40">
        <f t="shared" ref="BX2292" si="55247">SUMPRODUCT(BY2286:BY2290*(BX2286:BX2290="PTO"))+SUMPRODUCT(BY2286:BY2290*(BX2286:BX2290="HOL"))</f>
        <v>0</v>
      </c>
      <c r="BY2292" s="49" t="s">
        <v>135</v>
      </c>
      <c r="BZ2292" s="41">
        <f t="shared" ref="BZ2292" si="55248">BZ2291*BW$4</f>
        <v>8</v>
      </c>
      <c r="CA2292" s="47" t="s">
        <v>39</v>
      </c>
      <c r="CB2292" s="40">
        <f t="shared" ref="CB2292" si="55249">SUMPRODUCT(CC2286:CC2290*(CB2286:CB2290="PTO"))+SUMPRODUCT(CC2286:CC2290*(CB2286:CB2290="HOL"))</f>
        <v>0</v>
      </c>
      <c r="CC2292" s="49" t="s">
        <v>135</v>
      </c>
      <c r="CD2292" s="41">
        <f t="shared" ref="CD2292" si="55250">CD2291*CA$4</f>
        <v>0</v>
      </c>
      <c r="CE2292" s="47" t="s">
        <v>39</v>
      </c>
      <c r="CF2292" s="40">
        <f t="shared" ref="CF2292" si="55251">SUMPRODUCT(CG2286:CG2290*(CF2286:CF2290="PTO"))+SUMPRODUCT(CG2286:CG2290*(CF2286:CF2290="HOL"))</f>
        <v>0</v>
      </c>
      <c r="CG2292" s="49" t="s">
        <v>135</v>
      </c>
      <c r="CH2292" s="41">
        <f t="shared" ref="CH2292" si="55252">CH2291*CE$4</f>
        <v>0</v>
      </c>
    </row>
    <row r="2293" spans="1:86" x14ac:dyDescent="0.25">
      <c r="A2293" s="70" t="s">
        <v>133</v>
      </c>
      <c r="B2293" s="71">
        <f t="shared" ref="B2293" ca="1" si="55253">D2293-B2294</f>
        <v>5.1460069558369952</v>
      </c>
      <c r="C2293" s="72" t="s">
        <v>122</v>
      </c>
      <c r="D2293" s="71">
        <f>IFERROR(INDEX(Holidays[FTE], MATCH(Entry!E2293, Holidays[Date], 0)), 1)*8*INDEX(FTEguide[[1]:[12]], MATCH(Entry!E2294, FTEguide[Weekday], 0), IF(Entry!E2296&gt;0, Entry!E2296, MONTH(Entry!E2293)))</f>
        <v>61.146006955836995</v>
      </c>
      <c r="E2293" s="60">
        <f t="shared" si="54736"/>
        <v>44155</v>
      </c>
      <c r="F2293" s="50" t="s">
        <v>128</v>
      </c>
      <c r="G2293" s="34"/>
      <c r="H2293" s="35"/>
      <c r="I2293" s="42">
        <f t="shared" ref="I2293" si="55254">parseTime(G2293)-(H2298=INT(RIGHT($F2293, 1)))</f>
        <v>0</v>
      </c>
      <c r="J2293" s="43">
        <f t="shared" ref="J2293:J2297" si="55255">isClocked(H2293)</f>
        <v>0</v>
      </c>
      <c r="K2293" s="34" t="s">
        <v>136</v>
      </c>
      <c r="L2293" s="35" t="s">
        <v>23</v>
      </c>
      <c r="M2293" s="42">
        <f t="shared" ref="M2293" si="55256">parseTime(K2293)-(L2298=INT(RIGHT($F2293, 1)))</f>
        <v>8</v>
      </c>
      <c r="N2293" s="43">
        <f t="shared" ref="N2293:N2297" si="55257">isClocked(L2293)</f>
        <v>1</v>
      </c>
      <c r="O2293" s="34"/>
      <c r="P2293" s="35"/>
      <c r="Q2293" s="42">
        <f t="shared" ref="Q2293" si="55258">parseTime(O2293)-(P2298=INT(RIGHT($F2293, 1)))</f>
        <v>0</v>
      </c>
      <c r="R2293" s="43">
        <f t="shared" ref="R2293:R2297" si="55259">isClocked(P2293)</f>
        <v>0</v>
      </c>
      <c r="S2293" s="34" t="s">
        <v>227</v>
      </c>
      <c r="T2293" s="35" t="s">
        <v>23</v>
      </c>
      <c r="U2293" s="42">
        <f t="shared" ref="U2293" si="55260">parseTime(S2293)-(T2298=INT(RIGHT($F2293, 1)))</f>
        <v>8</v>
      </c>
      <c r="V2293" s="43">
        <f t="shared" ref="V2293:V2297" si="55261">isClocked(T2293)</f>
        <v>1</v>
      </c>
      <c r="W2293" s="34"/>
      <c r="X2293" s="35"/>
      <c r="Y2293" s="42">
        <f t="shared" ref="Y2293" si="55262">parseTime(W2293)-(X2298=INT(RIGHT($F2293, 1)))</f>
        <v>0</v>
      </c>
      <c r="Z2293" s="43">
        <f t="shared" ref="Z2293:Z2297" si="55263">isClocked(X2293)</f>
        <v>0</v>
      </c>
      <c r="AA2293" s="34" t="s">
        <v>136</v>
      </c>
      <c r="AB2293" s="35" t="s">
        <v>23</v>
      </c>
      <c r="AC2293" s="42">
        <f t="shared" ref="AC2293" si="55264">parseTime(AA2293)-(AB2298=INT(RIGHT($F2293, 1)))</f>
        <v>8</v>
      </c>
      <c r="AD2293" s="43">
        <f t="shared" ref="AD2293:AD2297" si="55265">isClocked(AB2293)</f>
        <v>1</v>
      </c>
      <c r="AE2293" s="34" t="s">
        <v>136</v>
      </c>
      <c r="AF2293" s="35" t="s">
        <v>25</v>
      </c>
      <c r="AG2293" s="42">
        <f t="shared" ref="AG2293" si="55266">parseTime(AE2293)-(AF2298=INT(RIGHT($F2293, 1)))</f>
        <v>8</v>
      </c>
      <c r="AH2293" s="43">
        <f t="shared" ref="AH2293:AH2297" si="55267">isClocked(AF2293)</f>
        <v>1</v>
      </c>
      <c r="AI2293" s="34"/>
      <c r="AJ2293" s="35"/>
      <c r="AK2293" s="42">
        <f>parseTime(AI2293)-(AJ2298=INT(RIGHT($F2293, 1)))</f>
        <v>0</v>
      </c>
      <c r="AL2293" s="43">
        <f t="shared" ref="AL2293:AL2297" si="55268">isClocked(AJ2293)</f>
        <v>0</v>
      </c>
      <c r="AM2293" s="34"/>
      <c r="AN2293" s="35"/>
      <c r="AO2293" s="42">
        <f t="shared" ref="AO2293" si="55269">parseTime(AM2293)-(AN2298=INT(RIGHT($F2293, 1)))</f>
        <v>0</v>
      </c>
      <c r="AP2293" s="43">
        <f t="shared" ref="AP2293:AP2297" si="55270">isClocked(AN2293)</f>
        <v>0</v>
      </c>
      <c r="AQ2293" s="34"/>
      <c r="AR2293" s="35"/>
      <c r="AS2293" s="42">
        <f t="shared" ref="AS2293" si="55271">parseTime(AQ2293)-(AR2298=INT(RIGHT($F2293, 1)))</f>
        <v>0</v>
      </c>
      <c r="AT2293" s="43">
        <f t="shared" ref="AT2293:AT2297" si="55272">isClocked(AR2293)</f>
        <v>0</v>
      </c>
      <c r="AU2293" s="34"/>
      <c r="AV2293" s="35"/>
      <c r="AW2293" s="42">
        <f>parseTime(AU2293)-(AV2298=INT(RIGHT($F2293, 1)))</f>
        <v>0</v>
      </c>
      <c r="AX2293" s="43">
        <f t="shared" ref="AX2293:AX2297" si="55273">isClocked(AV2293)</f>
        <v>0</v>
      </c>
      <c r="AY2293" s="34"/>
      <c r="AZ2293" s="35"/>
      <c r="BA2293" s="42">
        <f>parseTime(AY2293)-(AZ2298=INT(RIGHT($F2293, 1)))</f>
        <v>0</v>
      </c>
      <c r="BB2293" s="43">
        <f t="shared" ref="BB2293:BB2297" si="55274">isClocked(AZ2293)</f>
        <v>0</v>
      </c>
      <c r="BC2293" s="34"/>
      <c r="BD2293" s="35"/>
      <c r="BE2293" s="42">
        <f>parseTime(BC2293)-(BD2298=INT(RIGHT($F2293, 1)))</f>
        <v>0</v>
      </c>
      <c r="BF2293" s="43">
        <f t="shared" ref="BF2293:BF2297" si="55275">isClocked(BD2293)</f>
        <v>0</v>
      </c>
      <c r="BG2293" s="34"/>
      <c r="BH2293" s="35"/>
      <c r="BI2293" s="42">
        <f>parseTime(BG2293)-(BH2298=INT(RIGHT($F2293, 1)))</f>
        <v>0</v>
      </c>
      <c r="BJ2293" s="43">
        <f t="shared" ref="BJ2293:BJ2297" si="55276">isClocked(BH2293)</f>
        <v>0</v>
      </c>
      <c r="BK2293" s="34"/>
      <c r="BL2293" s="35"/>
      <c r="BM2293" s="42">
        <f>parseTime(BK2293)-(BL2298=INT(RIGHT($F2293, 1)))</f>
        <v>0</v>
      </c>
      <c r="BN2293" s="43">
        <f t="shared" ref="BN2293:BN2297" si="55277">isClocked(BL2293)</f>
        <v>0</v>
      </c>
      <c r="BO2293" s="34" t="s">
        <v>136</v>
      </c>
      <c r="BP2293" s="35" t="s">
        <v>23</v>
      </c>
      <c r="BQ2293" s="42">
        <f t="shared" ref="BQ2293" si="55278">parseTime(BO2293)-(BP2298=INT(RIGHT($F2293, 1)))</f>
        <v>8</v>
      </c>
      <c r="BR2293" s="43">
        <f t="shared" ref="BR2293:BR2297" si="55279">isClocked(BP2293)</f>
        <v>1</v>
      </c>
      <c r="BS2293" s="34" t="s">
        <v>136</v>
      </c>
      <c r="BT2293" s="35" t="s">
        <v>23</v>
      </c>
      <c r="BU2293" s="42">
        <f t="shared" ref="BU2293" si="55280">parseTime(BS2293)-(BT2298=INT(RIGHT($F2293, 1)))</f>
        <v>8</v>
      </c>
      <c r="BV2293" s="43">
        <f t="shared" ref="BV2293:BV2297" si="55281">isClocked(BT2293)</f>
        <v>1</v>
      </c>
      <c r="BW2293" s="34" t="s">
        <v>136</v>
      </c>
      <c r="BX2293" s="35" t="s">
        <v>23</v>
      </c>
      <c r="BY2293" s="42">
        <f t="shared" ref="BY2293" si="55282">parseTime(BW2293)-(BX2298=INT(RIGHT($F2293, 1)))</f>
        <v>8</v>
      </c>
      <c r="BZ2293" s="43">
        <f t="shared" ref="BZ2293:BZ2297" si="55283">isClocked(BX2293)</f>
        <v>1</v>
      </c>
      <c r="CA2293" s="34"/>
      <c r="CB2293" s="35"/>
      <c r="CC2293" s="42">
        <f t="shared" ref="CC2293" si="55284">parseTime(CA2293)-(CB2298=INT(RIGHT($F2293, 1)))</f>
        <v>0</v>
      </c>
      <c r="CD2293" s="43">
        <f t="shared" ref="CD2293:CD2297" si="55285">isClocked(CB2293)</f>
        <v>0</v>
      </c>
      <c r="CE2293" s="34"/>
      <c r="CF2293" s="35"/>
      <c r="CG2293" s="42">
        <f t="shared" ref="CG2293" si="55286">parseTime(CE2293)-(CF2298=INT(RIGHT($F2293, 1)))</f>
        <v>0</v>
      </c>
      <c r="CH2293" s="43">
        <f t="shared" ref="CH2293:CH2297" si="55287">isClocked(CF2293)</f>
        <v>0</v>
      </c>
    </row>
    <row r="2294" spans="1:86" x14ac:dyDescent="0.25">
      <c r="A2294" s="56" t="s">
        <v>0</v>
      </c>
      <c r="B2294" s="57">
        <f t="shared" ca="1" si="54252"/>
        <v>56</v>
      </c>
      <c r="C2294" s="14" t="s">
        <v>252</v>
      </c>
      <c r="D2294" s="14">
        <f t="shared" si="53735"/>
        <v>53.7</v>
      </c>
      <c r="E2294" s="55" t="str">
        <f t="shared" si="54253"/>
        <v>Friday</v>
      </c>
      <c r="F2294" s="51" t="s">
        <v>129</v>
      </c>
      <c r="G2294" s="36"/>
      <c r="H2294" s="37"/>
      <c r="I2294" s="44">
        <f t="shared" ref="I2294" si="55288">parseTime(G2294)-(H2298=INT(RIGHT($F2294, 1)))</f>
        <v>0</v>
      </c>
      <c r="J2294" s="45">
        <f t="shared" si="55255"/>
        <v>0</v>
      </c>
      <c r="K2294" s="36"/>
      <c r="L2294" s="37"/>
      <c r="M2294" s="44">
        <f t="shared" ref="M2294" si="55289">parseTime(K2294)-(L2298=INT(RIGHT($F2294, 1)))</f>
        <v>0</v>
      </c>
      <c r="N2294" s="45">
        <f t="shared" si="55257"/>
        <v>0</v>
      </c>
      <c r="O2294" s="36"/>
      <c r="P2294" s="37"/>
      <c r="Q2294" s="44">
        <f t="shared" ref="Q2294" si="55290">parseTime(O2294)-(P2298=INT(RIGHT($F2294, 1)))</f>
        <v>0</v>
      </c>
      <c r="R2294" s="45">
        <f t="shared" si="55259"/>
        <v>0</v>
      </c>
      <c r="S2294" s="36"/>
      <c r="T2294" s="37"/>
      <c r="U2294" s="44">
        <f t="shared" ref="U2294" si="55291">parseTime(S2294)-(T2298=INT(RIGHT($F2294, 1)))</f>
        <v>0</v>
      </c>
      <c r="V2294" s="45">
        <f t="shared" si="55261"/>
        <v>0</v>
      </c>
      <c r="W2294" s="36"/>
      <c r="X2294" s="37"/>
      <c r="Y2294" s="44">
        <f t="shared" ref="Y2294" si="55292">parseTime(W2294)-(X2298=INT(RIGHT($F2294, 1)))</f>
        <v>0</v>
      </c>
      <c r="Z2294" s="45">
        <f t="shared" si="55263"/>
        <v>0</v>
      </c>
      <c r="AA2294" s="36"/>
      <c r="AB2294" s="37"/>
      <c r="AC2294" s="44">
        <f t="shared" ref="AC2294" si="55293">parseTime(AA2294)-(AB2298=INT(RIGHT($F2294, 1)))</f>
        <v>0</v>
      </c>
      <c r="AD2294" s="45">
        <f t="shared" si="55265"/>
        <v>0</v>
      </c>
      <c r="AE2294" s="36"/>
      <c r="AF2294" s="37"/>
      <c r="AG2294" s="44">
        <f t="shared" ref="AG2294" si="55294">parseTime(AE2294)-(AF2298=INT(RIGHT($F2294, 1)))</f>
        <v>0</v>
      </c>
      <c r="AH2294" s="45">
        <f t="shared" si="55267"/>
        <v>0</v>
      </c>
      <c r="AI2294" s="36"/>
      <c r="AJ2294" s="37"/>
      <c r="AK2294" s="44">
        <f>parseTime(AI2294)-(AJ2298=INT(RIGHT($F2294, 1)))</f>
        <v>0</v>
      </c>
      <c r="AL2294" s="45">
        <f t="shared" si="55268"/>
        <v>0</v>
      </c>
      <c r="AM2294" s="36"/>
      <c r="AN2294" s="37"/>
      <c r="AO2294" s="44">
        <f t="shared" ref="AO2294" si="55295">parseTime(AM2294)-(AN2298=INT(RIGHT($F2294, 1)))</f>
        <v>0</v>
      </c>
      <c r="AP2294" s="45">
        <f t="shared" si="55270"/>
        <v>0</v>
      </c>
      <c r="AQ2294" s="36"/>
      <c r="AR2294" s="37"/>
      <c r="AS2294" s="44">
        <f t="shared" ref="AS2294" si="55296">parseTime(AQ2294)-(AR2298=INT(RIGHT($F2294, 1)))</f>
        <v>0</v>
      </c>
      <c r="AT2294" s="45">
        <f t="shared" si="55272"/>
        <v>0</v>
      </c>
      <c r="AU2294" s="36"/>
      <c r="AV2294" s="37"/>
      <c r="AW2294" s="44">
        <f>parseTime(AU2294)-(AV2298=INT(RIGHT($F2294, 1)))</f>
        <v>0</v>
      </c>
      <c r="AX2294" s="45">
        <f t="shared" si="55273"/>
        <v>0</v>
      </c>
      <c r="AY2294" s="36"/>
      <c r="AZ2294" s="37"/>
      <c r="BA2294" s="44">
        <f>parseTime(AY2294)-(AZ2298=INT(RIGHT($F2294, 1)))</f>
        <v>0</v>
      </c>
      <c r="BB2294" s="45">
        <f t="shared" si="55274"/>
        <v>0</v>
      </c>
      <c r="BC2294" s="36"/>
      <c r="BD2294" s="37"/>
      <c r="BE2294" s="44">
        <f>parseTime(BC2294)-(BD2298=INT(RIGHT($F2294, 1)))</f>
        <v>0</v>
      </c>
      <c r="BF2294" s="45">
        <f t="shared" si="55275"/>
        <v>0</v>
      </c>
      <c r="BG2294" s="36"/>
      <c r="BH2294" s="37"/>
      <c r="BI2294" s="44">
        <f>parseTime(BG2294)-(BH2298=INT(RIGHT($F2294, 1)))</f>
        <v>0</v>
      </c>
      <c r="BJ2294" s="45">
        <f t="shared" si="55276"/>
        <v>0</v>
      </c>
      <c r="BK2294" s="36"/>
      <c r="BL2294" s="37"/>
      <c r="BM2294" s="44">
        <f>parseTime(BK2294)-(BL2298=INT(RIGHT($F2294, 1)))</f>
        <v>0</v>
      </c>
      <c r="BN2294" s="45">
        <f t="shared" si="55277"/>
        <v>0</v>
      </c>
      <c r="BO2294" s="36"/>
      <c r="BP2294" s="37"/>
      <c r="BQ2294" s="44">
        <f t="shared" ref="BQ2294" si="55297">parseTime(BO2294)-(BP2298=INT(RIGHT($F2294, 1)))</f>
        <v>0</v>
      </c>
      <c r="BR2294" s="45">
        <f t="shared" si="55279"/>
        <v>0</v>
      </c>
      <c r="BS2294" s="36"/>
      <c r="BT2294" s="37"/>
      <c r="BU2294" s="44">
        <f t="shared" ref="BU2294" si="55298">parseTime(BS2294)-(BT2298=INT(RIGHT($F2294, 1)))</f>
        <v>0</v>
      </c>
      <c r="BV2294" s="45">
        <f t="shared" si="55281"/>
        <v>0</v>
      </c>
      <c r="BW2294" s="36"/>
      <c r="BX2294" s="37"/>
      <c r="BY2294" s="44">
        <f t="shared" ref="BY2294" si="55299">parseTime(BW2294)-(BX2298=INT(RIGHT($F2294, 1)))</f>
        <v>0</v>
      </c>
      <c r="BZ2294" s="45">
        <f t="shared" si="55283"/>
        <v>0</v>
      </c>
      <c r="CA2294" s="36"/>
      <c r="CB2294" s="37"/>
      <c r="CC2294" s="44">
        <f t="shared" ref="CC2294" si="55300">parseTime(CA2294)-(CB2298=INT(RIGHT($F2294, 1)))</f>
        <v>0</v>
      </c>
      <c r="CD2294" s="45">
        <f t="shared" si="55285"/>
        <v>0</v>
      </c>
      <c r="CE2294" s="36"/>
      <c r="CF2294" s="37"/>
      <c r="CG2294" s="44">
        <f t="shared" ref="CG2294" si="55301">parseTime(CE2294)-(CF2298=INT(RIGHT($F2294, 1)))</f>
        <v>0</v>
      </c>
      <c r="CH2294" s="45">
        <f t="shared" si="55287"/>
        <v>0</v>
      </c>
    </row>
    <row r="2295" spans="1:86" x14ac:dyDescent="0.25">
      <c r="A2295" s="56" t="s">
        <v>117</v>
      </c>
      <c r="B2295" s="57">
        <f t="shared" ref="B2295" ca="1" si="55302">roleHours(G2293:CH2299, "MFD")</f>
        <v>48</v>
      </c>
      <c r="C2295" s="14">
        <f t="shared" ref="C2295:C2298" ca="1" si="55303">B2295/8</f>
        <v>6</v>
      </c>
      <c r="D2295" s="14">
        <f t="shared" ref="D2295" ca="1" si="55304">B2294-D2294</f>
        <v>2.2999999999999972</v>
      </c>
      <c r="E2295" s="20" t="s">
        <v>127</v>
      </c>
      <c r="F2295" s="51" t="s">
        <v>130</v>
      </c>
      <c r="G2295" s="36"/>
      <c r="H2295" s="37"/>
      <c r="I2295" s="44">
        <f t="shared" ref="I2295" si="55305">parseTime(G2295)-(H2298=INT(RIGHT($F2295, 1)))</f>
        <v>0</v>
      </c>
      <c r="J2295" s="45">
        <f t="shared" si="55255"/>
        <v>0</v>
      </c>
      <c r="K2295" s="36"/>
      <c r="L2295" s="37"/>
      <c r="M2295" s="44">
        <f t="shared" ref="M2295" si="55306">parseTime(K2295)-(L2298=INT(RIGHT($F2295, 1)))</f>
        <v>0</v>
      </c>
      <c r="N2295" s="45">
        <f t="shared" si="55257"/>
        <v>0</v>
      </c>
      <c r="O2295" s="36"/>
      <c r="P2295" s="37"/>
      <c r="Q2295" s="44">
        <f t="shared" ref="Q2295" si="55307">parseTime(O2295)-(P2298=INT(RIGHT($F2295, 1)))</f>
        <v>0</v>
      </c>
      <c r="R2295" s="45">
        <f t="shared" si="55259"/>
        <v>0</v>
      </c>
      <c r="S2295" s="36"/>
      <c r="T2295" s="37"/>
      <c r="U2295" s="44">
        <f t="shared" ref="U2295" si="55308">parseTime(S2295)-(T2298=INT(RIGHT($F2295, 1)))</f>
        <v>0</v>
      </c>
      <c r="V2295" s="45">
        <f t="shared" si="55261"/>
        <v>0</v>
      </c>
      <c r="W2295" s="36"/>
      <c r="X2295" s="37"/>
      <c r="Y2295" s="44">
        <f t="shared" ref="Y2295" si="55309">parseTime(W2295)-(X2298=INT(RIGHT($F2295, 1)))</f>
        <v>0</v>
      </c>
      <c r="Z2295" s="45">
        <f t="shared" si="55263"/>
        <v>0</v>
      </c>
      <c r="AA2295" s="36"/>
      <c r="AB2295" s="37"/>
      <c r="AC2295" s="44">
        <f t="shared" ref="AC2295" si="55310">parseTime(AA2295)-(AB2298=INT(RIGHT($F2295, 1)))</f>
        <v>0</v>
      </c>
      <c r="AD2295" s="45">
        <f t="shared" si="55265"/>
        <v>0</v>
      </c>
      <c r="AE2295" s="36"/>
      <c r="AF2295" s="37"/>
      <c r="AG2295" s="44">
        <f t="shared" ref="AG2295" si="55311">parseTime(AE2295)-(AF2298=INT(RIGHT($F2295, 1)))</f>
        <v>0</v>
      </c>
      <c r="AH2295" s="45">
        <f t="shared" si="55267"/>
        <v>0</v>
      </c>
      <c r="AI2295" s="36"/>
      <c r="AJ2295" s="37"/>
      <c r="AK2295" s="44">
        <f>parseTime(AI2295)-(AJ2298=INT(RIGHT($F2295, 1)))</f>
        <v>0</v>
      </c>
      <c r="AL2295" s="45">
        <f t="shared" si="55268"/>
        <v>0</v>
      </c>
      <c r="AM2295" s="36"/>
      <c r="AN2295" s="37"/>
      <c r="AO2295" s="44">
        <f t="shared" ref="AO2295" si="55312">parseTime(AM2295)-(AN2298=INT(RIGHT($F2295, 1)))</f>
        <v>0</v>
      </c>
      <c r="AP2295" s="45">
        <f t="shared" si="55270"/>
        <v>0</v>
      </c>
      <c r="AQ2295" s="36"/>
      <c r="AR2295" s="37"/>
      <c r="AS2295" s="44">
        <f t="shared" ref="AS2295" si="55313">parseTime(AQ2295)-(AR2298=INT(RIGHT($F2295, 1)))</f>
        <v>0</v>
      </c>
      <c r="AT2295" s="45">
        <f t="shared" si="55272"/>
        <v>0</v>
      </c>
      <c r="AU2295" s="36"/>
      <c r="AV2295" s="37"/>
      <c r="AW2295" s="44">
        <f>parseTime(AU2295)-(AV2298=INT(RIGHT($F2295, 1)))</f>
        <v>0</v>
      </c>
      <c r="AX2295" s="45">
        <f t="shared" si="55273"/>
        <v>0</v>
      </c>
      <c r="AY2295" s="36"/>
      <c r="AZ2295" s="37"/>
      <c r="BA2295" s="44">
        <f>parseTime(AY2295)-(AZ2298=INT(RIGHT($F2295, 1)))</f>
        <v>0</v>
      </c>
      <c r="BB2295" s="45">
        <f t="shared" si="55274"/>
        <v>0</v>
      </c>
      <c r="BC2295" s="36"/>
      <c r="BD2295" s="37"/>
      <c r="BE2295" s="44">
        <f>parseTime(BC2295)-(BD2298=INT(RIGHT($F2295, 1)))</f>
        <v>0</v>
      </c>
      <c r="BF2295" s="45">
        <f t="shared" si="55275"/>
        <v>0</v>
      </c>
      <c r="BG2295" s="36"/>
      <c r="BH2295" s="37"/>
      <c r="BI2295" s="44">
        <f>parseTime(BG2295)-(BH2298=INT(RIGHT($F2295, 1)))</f>
        <v>0</v>
      </c>
      <c r="BJ2295" s="45">
        <f t="shared" si="55276"/>
        <v>0</v>
      </c>
      <c r="BK2295" s="36"/>
      <c r="BL2295" s="37"/>
      <c r="BM2295" s="44">
        <f>parseTime(BK2295)-(BL2298=INT(RIGHT($F2295, 1)))</f>
        <v>0</v>
      </c>
      <c r="BN2295" s="45">
        <f t="shared" si="55277"/>
        <v>0</v>
      </c>
      <c r="BO2295" s="36"/>
      <c r="BP2295" s="37"/>
      <c r="BQ2295" s="44">
        <f t="shared" ref="BQ2295" si="55314">parseTime(BO2295)-(BP2298=INT(RIGHT($F2295, 1)))</f>
        <v>0</v>
      </c>
      <c r="BR2295" s="45">
        <f t="shared" si="55279"/>
        <v>0</v>
      </c>
      <c r="BS2295" s="36"/>
      <c r="BT2295" s="37"/>
      <c r="BU2295" s="44">
        <f t="shared" ref="BU2295" si="55315">parseTime(BS2295)-(BT2298=INT(RIGHT($F2295, 1)))</f>
        <v>0</v>
      </c>
      <c r="BV2295" s="45">
        <f t="shared" si="55281"/>
        <v>0</v>
      </c>
      <c r="BW2295" s="36"/>
      <c r="BX2295" s="37"/>
      <c r="BY2295" s="44">
        <f t="shared" ref="BY2295" si="55316">parseTime(BW2295)-(BX2298=INT(RIGHT($F2295, 1)))</f>
        <v>0</v>
      </c>
      <c r="BZ2295" s="45">
        <f t="shared" si="55283"/>
        <v>0</v>
      </c>
      <c r="CA2295" s="36"/>
      <c r="CB2295" s="37"/>
      <c r="CC2295" s="44">
        <f t="shared" ref="CC2295" si="55317">parseTime(CA2295)-(CB2298=INT(RIGHT($F2295, 1)))</f>
        <v>0</v>
      </c>
      <c r="CD2295" s="45">
        <f t="shared" si="55285"/>
        <v>0</v>
      </c>
      <c r="CE2295" s="36"/>
      <c r="CF2295" s="37"/>
      <c r="CG2295" s="44">
        <f t="shared" ref="CG2295" si="55318">parseTime(CE2295)-(CF2298=INT(RIGHT($F2295, 1)))</f>
        <v>0</v>
      </c>
      <c r="CH2295" s="45">
        <f t="shared" si="55287"/>
        <v>0</v>
      </c>
    </row>
    <row r="2296" spans="1:86" x14ac:dyDescent="0.25">
      <c r="A2296" s="56"/>
      <c r="B2296" s="57"/>
      <c r="C2296" s="14">
        <f t="shared" si="55303"/>
        <v>0</v>
      </c>
      <c r="D2296" s="14" t="s">
        <v>259</v>
      </c>
      <c r="E2296" s="20">
        <v>4.25</v>
      </c>
      <c r="F2296" s="51" t="s">
        <v>131</v>
      </c>
      <c r="G2296" s="36"/>
      <c r="H2296" s="37"/>
      <c r="I2296" s="44">
        <f t="shared" ref="I2296" si="55319">parseTime(G2296)-(H2298=INT(RIGHT($F2296, 1)))</f>
        <v>0</v>
      </c>
      <c r="J2296" s="45">
        <f t="shared" si="55255"/>
        <v>0</v>
      </c>
      <c r="K2296" s="36"/>
      <c r="L2296" s="37"/>
      <c r="M2296" s="44">
        <f t="shared" ref="M2296" si="55320">parseTime(K2296)-(L2298=INT(RIGHT($F2296, 1)))</f>
        <v>0</v>
      </c>
      <c r="N2296" s="45">
        <f t="shared" si="55257"/>
        <v>0</v>
      </c>
      <c r="O2296" s="36"/>
      <c r="P2296" s="37"/>
      <c r="Q2296" s="44">
        <f t="shared" ref="Q2296" si="55321">parseTime(O2296)-(P2298=INT(RIGHT($F2296, 1)))</f>
        <v>0</v>
      </c>
      <c r="R2296" s="45">
        <f t="shared" si="55259"/>
        <v>0</v>
      </c>
      <c r="S2296" s="36"/>
      <c r="T2296" s="37"/>
      <c r="U2296" s="44">
        <f t="shared" ref="U2296" si="55322">parseTime(S2296)-(T2298=INT(RIGHT($F2296, 1)))</f>
        <v>0</v>
      </c>
      <c r="V2296" s="45">
        <f t="shared" si="55261"/>
        <v>0</v>
      </c>
      <c r="W2296" s="36"/>
      <c r="X2296" s="37"/>
      <c r="Y2296" s="44">
        <f t="shared" ref="Y2296" si="55323">parseTime(W2296)-(X2298=INT(RIGHT($F2296, 1)))</f>
        <v>0</v>
      </c>
      <c r="Z2296" s="45">
        <f t="shared" si="55263"/>
        <v>0</v>
      </c>
      <c r="AA2296" s="36"/>
      <c r="AB2296" s="37"/>
      <c r="AC2296" s="44">
        <f t="shared" ref="AC2296" si="55324">parseTime(AA2296)-(AB2298=INT(RIGHT($F2296, 1)))</f>
        <v>0</v>
      </c>
      <c r="AD2296" s="45">
        <f t="shared" si="55265"/>
        <v>0</v>
      </c>
      <c r="AE2296" s="36"/>
      <c r="AF2296" s="37"/>
      <c r="AG2296" s="44">
        <f t="shared" ref="AG2296" si="55325">parseTime(AE2296)-(AF2298=INT(RIGHT($F2296, 1)))</f>
        <v>0</v>
      </c>
      <c r="AH2296" s="45">
        <f t="shared" si="55267"/>
        <v>0</v>
      </c>
      <c r="AI2296" s="36"/>
      <c r="AJ2296" s="37"/>
      <c r="AK2296" s="44">
        <f>parseTime(AI2296)-(AJ2298=INT(RIGHT($F2296, 1)))</f>
        <v>0</v>
      </c>
      <c r="AL2296" s="45">
        <f t="shared" si="55268"/>
        <v>0</v>
      </c>
      <c r="AM2296" s="36"/>
      <c r="AN2296" s="37"/>
      <c r="AO2296" s="44">
        <f t="shared" ref="AO2296" si="55326">parseTime(AM2296)-(AN2298=INT(RIGHT($F2296, 1)))</f>
        <v>0</v>
      </c>
      <c r="AP2296" s="45">
        <f t="shared" si="55270"/>
        <v>0</v>
      </c>
      <c r="AQ2296" s="36"/>
      <c r="AR2296" s="37"/>
      <c r="AS2296" s="44">
        <f t="shared" ref="AS2296" si="55327">parseTime(AQ2296)-(AR2298=INT(RIGHT($F2296, 1)))</f>
        <v>0</v>
      </c>
      <c r="AT2296" s="45">
        <f t="shared" si="55272"/>
        <v>0</v>
      </c>
      <c r="AU2296" s="36"/>
      <c r="AV2296" s="37"/>
      <c r="AW2296" s="44">
        <f>parseTime(AU2296)-(AV2298=INT(RIGHT($F2296, 1)))</f>
        <v>0</v>
      </c>
      <c r="AX2296" s="45">
        <f t="shared" si="55273"/>
        <v>0</v>
      </c>
      <c r="AY2296" s="36"/>
      <c r="AZ2296" s="37"/>
      <c r="BA2296" s="44">
        <f>parseTime(AY2296)-(AZ2298=INT(RIGHT($F2296, 1)))</f>
        <v>0</v>
      </c>
      <c r="BB2296" s="45">
        <f t="shared" si="55274"/>
        <v>0</v>
      </c>
      <c r="BC2296" s="36"/>
      <c r="BD2296" s="37"/>
      <c r="BE2296" s="44">
        <f>parseTime(BC2296)-(BD2298=INT(RIGHT($F2296, 1)))</f>
        <v>0</v>
      </c>
      <c r="BF2296" s="45">
        <f t="shared" si="55275"/>
        <v>0</v>
      </c>
      <c r="BG2296" s="36"/>
      <c r="BH2296" s="37"/>
      <c r="BI2296" s="44">
        <f>parseTime(BG2296)-(BH2298=INT(RIGHT($F2296, 1)))</f>
        <v>0</v>
      </c>
      <c r="BJ2296" s="45">
        <f t="shared" si="55276"/>
        <v>0</v>
      </c>
      <c r="BK2296" s="36"/>
      <c r="BL2296" s="37"/>
      <c r="BM2296" s="44">
        <f>parseTime(BK2296)-(BL2298=INT(RIGHT($F2296, 1)))</f>
        <v>0</v>
      </c>
      <c r="BN2296" s="45">
        <f t="shared" si="55277"/>
        <v>0</v>
      </c>
      <c r="BO2296" s="36"/>
      <c r="BP2296" s="37"/>
      <c r="BQ2296" s="44">
        <f t="shared" ref="BQ2296" si="55328">parseTime(BO2296)-(BP2298=INT(RIGHT($F2296, 1)))</f>
        <v>0</v>
      </c>
      <c r="BR2296" s="45">
        <f t="shared" si="55279"/>
        <v>0</v>
      </c>
      <c r="BS2296" s="36"/>
      <c r="BT2296" s="37"/>
      <c r="BU2296" s="44">
        <f t="shared" ref="BU2296" si="55329">parseTime(BS2296)-(BT2298=INT(RIGHT($F2296, 1)))</f>
        <v>0</v>
      </c>
      <c r="BV2296" s="45">
        <f t="shared" si="55281"/>
        <v>0</v>
      </c>
      <c r="BW2296" s="36"/>
      <c r="BX2296" s="37"/>
      <c r="BY2296" s="44">
        <f t="shared" ref="BY2296" si="55330">parseTime(BW2296)-(BX2298=INT(RIGHT($F2296, 1)))</f>
        <v>0</v>
      </c>
      <c r="BZ2296" s="45">
        <f t="shared" si="55283"/>
        <v>0</v>
      </c>
      <c r="CA2296" s="36"/>
      <c r="CB2296" s="37"/>
      <c r="CC2296" s="44">
        <f t="shared" ref="CC2296" si="55331">parseTime(CA2296)-(CB2298=INT(RIGHT($F2296, 1)))</f>
        <v>0</v>
      </c>
      <c r="CD2296" s="45">
        <f t="shared" si="55285"/>
        <v>0</v>
      </c>
      <c r="CE2296" s="36"/>
      <c r="CF2296" s="37"/>
      <c r="CG2296" s="44">
        <f t="shared" ref="CG2296" si="55332">parseTime(CE2296)-(CF2298=INT(RIGHT($F2296, 1)))</f>
        <v>0</v>
      </c>
      <c r="CH2296" s="45">
        <f t="shared" si="55287"/>
        <v>0</v>
      </c>
    </row>
    <row r="2297" spans="1:86" x14ac:dyDescent="0.25">
      <c r="A2297" s="56" t="s">
        <v>119</v>
      </c>
      <c r="B2297" s="57">
        <f t="shared" ref="B2297" ca="1" si="55333">roleHours(G2293:CH2299, "MCC")</f>
        <v>8</v>
      </c>
      <c r="C2297" s="14">
        <f t="shared" ca="1" si="55303"/>
        <v>1</v>
      </c>
      <c r="D2297" s="14" t="s">
        <v>260</v>
      </c>
      <c r="E2297" s="20">
        <v>4.6500000000000004</v>
      </c>
      <c r="F2297" s="51" t="s">
        <v>132</v>
      </c>
      <c r="G2297" s="36"/>
      <c r="H2297" s="37"/>
      <c r="I2297" s="44">
        <f t="shared" ref="I2297" si="55334">parseTime(G2297)-(H2298=INT(RIGHT($F2297, 1)))</f>
        <v>0</v>
      </c>
      <c r="J2297" s="45">
        <f t="shared" si="55255"/>
        <v>0</v>
      </c>
      <c r="K2297" s="36"/>
      <c r="L2297" s="37"/>
      <c r="M2297" s="44">
        <f t="shared" ref="M2297" si="55335">parseTime(K2297)-(L2298=INT(RIGHT($F2297, 1)))</f>
        <v>0</v>
      </c>
      <c r="N2297" s="45">
        <f t="shared" si="55257"/>
        <v>0</v>
      </c>
      <c r="O2297" s="36"/>
      <c r="P2297" s="37"/>
      <c r="Q2297" s="44">
        <f t="shared" ref="Q2297" si="55336">parseTime(O2297)-(P2298=INT(RIGHT($F2297, 1)))</f>
        <v>0</v>
      </c>
      <c r="R2297" s="45">
        <f t="shared" si="55259"/>
        <v>0</v>
      </c>
      <c r="S2297" s="36"/>
      <c r="T2297" s="37"/>
      <c r="U2297" s="44">
        <f t="shared" ref="U2297" si="55337">parseTime(S2297)-(T2298=INT(RIGHT($F2297, 1)))</f>
        <v>0</v>
      </c>
      <c r="V2297" s="45">
        <f t="shared" si="55261"/>
        <v>0</v>
      </c>
      <c r="W2297" s="36"/>
      <c r="X2297" s="37"/>
      <c r="Y2297" s="44">
        <f t="shared" ref="Y2297" si="55338">parseTime(W2297)-(X2298=INT(RIGHT($F2297, 1)))</f>
        <v>0</v>
      </c>
      <c r="Z2297" s="45">
        <f t="shared" si="55263"/>
        <v>0</v>
      </c>
      <c r="AA2297" s="36"/>
      <c r="AB2297" s="37"/>
      <c r="AC2297" s="44">
        <f t="shared" ref="AC2297" si="55339">parseTime(AA2297)-(AB2298=INT(RIGHT($F2297, 1)))</f>
        <v>0</v>
      </c>
      <c r="AD2297" s="45">
        <f t="shared" si="55265"/>
        <v>0</v>
      </c>
      <c r="AE2297" s="36"/>
      <c r="AF2297" s="37"/>
      <c r="AG2297" s="44">
        <f t="shared" ref="AG2297" si="55340">parseTime(AE2297)-(AF2298=INT(RIGHT($F2297, 1)))</f>
        <v>0</v>
      </c>
      <c r="AH2297" s="45">
        <f t="shared" si="55267"/>
        <v>0</v>
      </c>
      <c r="AI2297" s="36"/>
      <c r="AJ2297" s="37"/>
      <c r="AK2297" s="44">
        <f>parseTime(AI2297)-(AJ2298=INT(RIGHT($F2297, 1)))</f>
        <v>0</v>
      </c>
      <c r="AL2297" s="45">
        <f t="shared" si="55268"/>
        <v>0</v>
      </c>
      <c r="AM2297" s="36"/>
      <c r="AN2297" s="37"/>
      <c r="AO2297" s="44">
        <f t="shared" ref="AO2297" si="55341">parseTime(AM2297)-(AN2298=INT(RIGHT($F2297, 1)))</f>
        <v>0</v>
      </c>
      <c r="AP2297" s="45">
        <f t="shared" si="55270"/>
        <v>0</v>
      </c>
      <c r="AQ2297" s="36"/>
      <c r="AR2297" s="37"/>
      <c r="AS2297" s="44">
        <f t="shared" ref="AS2297" si="55342">parseTime(AQ2297)-(AR2298=INT(RIGHT($F2297, 1)))</f>
        <v>0</v>
      </c>
      <c r="AT2297" s="45">
        <f t="shared" si="55272"/>
        <v>0</v>
      </c>
      <c r="AU2297" s="36"/>
      <c r="AV2297" s="37"/>
      <c r="AW2297" s="44">
        <f>parseTime(AU2297)-(AV2298=INT(RIGHT($F2297, 1)))</f>
        <v>0</v>
      </c>
      <c r="AX2297" s="45">
        <f t="shared" si="55273"/>
        <v>0</v>
      </c>
      <c r="AY2297" s="36"/>
      <c r="AZ2297" s="37"/>
      <c r="BA2297" s="44">
        <f>parseTime(AY2297)-(AZ2298=INT(RIGHT($F2297, 1)))</f>
        <v>0</v>
      </c>
      <c r="BB2297" s="45">
        <f t="shared" si="55274"/>
        <v>0</v>
      </c>
      <c r="BC2297" s="36"/>
      <c r="BD2297" s="37"/>
      <c r="BE2297" s="44">
        <f>parseTime(BC2297)-(BD2298=INT(RIGHT($F2297, 1)))</f>
        <v>0</v>
      </c>
      <c r="BF2297" s="45">
        <f t="shared" si="55275"/>
        <v>0</v>
      </c>
      <c r="BG2297" s="36"/>
      <c r="BH2297" s="37"/>
      <c r="BI2297" s="44">
        <f>parseTime(BG2297)-(BH2298=INT(RIGHT($F2297, 1)))</f>
        <v>0</v>
      </c>
      <c r="BJ2297" s="45">
        <f t="shared" si="55276"/>
        <v>0</v>
      </c>
      <c r="BK2297" s="36"/>
      <c r="BL2297" s="37"/>
      <c r="BM2297" s="44">
        <f>parseTime(BK2297)-(BL2298=INT(RIGHT($F2297, 1)))</f>
        <v>0</v>
      </c>
      <c r="BN2297" s="45">
        <f t="shared" si="55277"/>
        <v>0</v>
      </c>
      <c r="BO2297" s="36"/>
      <c r="BP2297" s="37"/>
      <c r="BQ2297" s="44">
        <f t="shared" ref="BQ2297" si="55343">parseTime(BO2297)-(BP2298=INT(RIGHT($F2297, 1)))</f>
        <v>0</v>
      </c>
      <c r="BR2297" s="45">
        <f t="shared" si="55279"/>
        <v>0</v>
      </c>
      <c r="BS2297" s="36"/>
      <c r="BT2297" s="37"/>
      <c r="BU2297" s="44">
        <f t="shared" ref="BU2297" si="55344">parseTime(BS2297)-(BT2298=INT(RIGHT($F2297, 1)))</f>
        <v>0</v>
      </c>
      <c r="BV2297" s="45">
        <f t="shared" si="55281"/>
        <v>0</v>
      </c>
      <c r="BW2297" s="36"/>
      <c r="BX2297" s="37"/>
      <c r="BY2297" s="44">
        <f t="shared" ref="BY2297" si="55345">parseTime(BW2297)-(BX2298=INT(RIGHT($F2297, 1)))</f>
        <v>0</v>
      </c>
      <c r="BZ2297" s="45">
        <f t="shared" si="55283"/>
        <v>0</v>
      </c>
      <c r="CA2297" s="36"/>
      <c r="CB2297" s="37"/>
      <c r="CC2297" s="44">
        <f t="shared" ref="CC2297" si="55346">parseTime(CA2297)-(CB2298=INT(RIGHT($F2297, 1)))</f>
        <v>0</v>
      </c>
      <c r="CD2297" s="45">
        <f t="shared" si="55285"/>
        <v>0</v>
      </c>
      <c r="CE2297" s="36"/>
      <c r="CF2297" s="37"/>
      <c r="CG2297" s="44">
        <f t="shared" ref="CG2297" si="55347">parseTime(CE2297)-(CF2298=INT(RIGHT($F2297, 1)))</f>
        <v>0</v>
      </c>
      <c r="CH2297" s="45">
        <f t="shared" si="55287"/>
        <v>0</v>
      </c>
    </row>
    <row r="2298" spans="1:86" x14ac:dyDescent="0.25">
      <c r="A2298" s="56"/>
      <c r="B2298" s="57"/>
      <c r="C2298" s="14">
        <f t="shared" si="55303"/>
        <v>0</v>
      </c>
      <c r="D2298" s="14"/>
      <c r="E2298" s="20">
        <f t="shared" ref="E2298" si="55348">((7.5/2)-0.5+E2297)*8</f>
        <v>63.2</v>
      </c>
      <c r="F2298" s="51"/>
      <c r="G2298" s="46" t="s">
        <v>134</v>
      </c>
      <c r="H2298" s="38">
        <f t="shared" ref="H2298" si="55349">lunchAdjust(G2293:H2297)</f>
        <v>0</v>
      </c>
      <c r="I2298" s="48" t="s">
        <v>0</v>
      </c>
      <c r="J2298" s="39">
        <f t="shared" ref="J2298" si="55350">SUMPRODUCT(I2293:I2297*J2293:J2297)</f>
        <v>0</v>
      </c>
      <c r="K2298" s="46" t="s">
        <v>134</v>
      </c>
      <c r="L2298" s="38">
        <f t="shared" ref="L2298" si="55351">lunchAdjust(K2293:L2297)</f>
        <v>1</v>
      </c>
      <c r="M2298" s="48" t="s">
        <v>0</v>
      </c>
      <c r="N2298" s="39">
        <f t="shared" ref="N2298" si="55352">SUMPRODUCT(M2293:M2297*N2293:N2297)</f>
        <v>8</v>
      </c>
      <c r="O2298" s="46" t="s">
        <v>134</v>
      </c>
      <c r="P2298" s="38">
        <f t="shared" ref="P2298" si="55353">lunchAdjust(O2293:P2297)</f>
        <v>0</v>
      </c>
      <c r="Q2298" s="48" t="s">
        <v>0</v>
      </c>
      <c r="R2298" s="39">
        <f t="shared" ref="R2298" si="55354">SUMPRODUCT(Q2293:Q2297*R2293:R2297)</f>
        <v>0</v>
      </c>
      <c r="S2298" s="46" t="s">
        <v>134</v>
      </c>
      <c r="T2298" s="38">
        <f t="shared" ref="T2298" si="55355">lunchAdjust(S2293:T2297)</f>
        <v>1</v>
      </c>
      <c r="U2298" s="48" t="s">
        <v>0</v>
      </c>
      <c r="V2298" s="39">
        <f t="shared" ref="V2298" si="55356">SUMPRODUCT(U2293:U2297*V2293:V2297)</f>
        <v>8</v>
      </c>
      <c r="W2298" s="46" t="s">
        <v>134</v>
      </c>
      <c r="X2298" s="38">
        <f t="shared" ref="X2298" si="55357">lunchAdjust(W2293:X2297)</f>
        <v>0</v>
      </c>
      <c r="Y2298" s="48" t="s">
        <v>0</v>
      </c>
      <c r="Z2298" s="39">
        <f t="shared" ref="Z2298" si="55358">SUMPRODUCT(Y2293:Y2297*Z2293:Z2297)</f>
        <v>0</v>
      </c>
      <c r="AA2298" s="46" t="s">
        <v>134</v>
      </c>
      <c r="AB2298" s="38">
        <f t="shared" ref="AB2298" si="55359">lunchAdjust(AA2293:AB2297)</f>
        <v>1</v>
      </c>
      <c r="AC2298" s="48" t="s">
        <v>0</v>
      </c>
      <c r="AD2298" s="39">
        <f t="shared" ref="AD2298" si="55360">SUMPRODUCT(AC2293:AC2297*AD2293:AD2297)</f>
        <v>8</v>
      </c>
      <c r="AE2298" s="46" t="s">
        <v>134</v>
      </c>
      <c r="AF2298" s="38">
        <f t="shared" ref="AF2298" si="55361">lunchAdjust(AE2293:AF2297)</f>
        <v>1</v>
      </c>
      <c r="AG2298" s="48" t="s">
        <v>0</v>
      </c>
      <c r="AH2298" s="39">
        <f t="shared" ref="AH2298" si="55362">SUMPRODUCT(AG2293:AG2297*AH2293:AH2297)</f>
        <v>8</v>
      </c>
      <c r="AI2298" s="46" t="s">
        <v>134</v>
      </c>
      <c r="AJ2298" s="38">
        <f t="shared" ref="AJ2298" si="55363">lunchAdjust(AI2293:AJ2297)</f>
        <v>0</v>
      </c>
      <c r="AK2298" s="48" t="s">
        <v>0</v>
      </c>
      <c r="AL2298" s="39">
        <f t="shared" ref="AL2298" si="55364">SUMPRODUCT(AK2293:AK2297*AL2293:AL2297)</f>
        <v>0</v>
      </c>
      <c r="AM2298" s="46" t="s">
        <v>134</v>
      </c>
      <c r="AN2298" s="38">
        <f t="shared" ref="AN2298" si="55365">lunchAdjust(AM2293:AN2297)</f>
        <v>0</v>
      </c>
      <c r="AO2298" s="48" t="s">
        <v>0</v>
      </c>
      <c r="AP2298" s="39">
        <f t="shared" ref="AP2298" si="55366">SUMPRODUCT(AO2293:AO2297*AP2293:AP2297)</f>
        <v>0</v>
      </c>
      <c r="AQ2298" s="46" t="s">
        <v>134</v>
      </c>
      <c r="AR2298" s="38">
        <f t="shared" ref="AR2298" si="55367">lunchAdjust(AQ2293:AR2297)</f>
        <v>0</v>
      </c>
      <c r="AS2298" s="48" t="s">
        <v>0</v>
      </c>
      <c r="AT2298" s="39">
        <f t="shared" ref="AT2298" si="55368">SUMPRODUCT(AS2293:AS2297*AT2293:AT2297)</f>
        <v>0</v>
      </c>
      <c r="AU2298" s="46" t="s">
        <v>134</v>
      </c>
      <c r="AV2298" s="38">
        <f t="shared" ref="AV2298" si="55369">lunchAdjust(AU2293:AV2297)</f>
        <v>0</v>
      </c>
      <c r="AW2298" s="48" t="s">
        <v>0</v>
      </c>
      <c r="AX2298" s="39">
        <f t="shared" ref="AX2298" si="55370">SUMPRODUCT(AW2293:AW2297*AX2293:AX2297)</f>
        <v>0</v>
      </c>
      <c r="AY2298" s="46" t="s">
        <v>134</v>
      </c>
      <c r="AZ2298" s="38">
        <f t="shared" ref="AZ2298" si="55371">lunchAdjust(AY2293:AZ2297)</f>
        <v>0</v>
      </c>
      <c r="BA2298" s="48" t="s">
        <v>0</v>
      </c>
      <c r="BB2298" s="39">
        <f t="shared" ref="BB2298" si="55372">SUMPRODUCT(BA2293:BA2297*BB2293:BB2297)</f>
        <v>0</v>
      </c>
      <c r="BC2298" s="46" t="s">
        <v>134</v>
      </c>
      <c r="BD2298" s="38">
        <f t="shared" ref="BD2298" si="55373">lunchAdjust(BC2293:BD2297)</f>
        <v>0</v>
      </c>
      <c r="BE2298" s="48" t="s">
        <v>0</v>
      </c>
      <c r="BF2298" s="39">
        <f t="shared" ref="BF2298" si="55374">SUMPRODUCT(BE2293:BE2297*BF2293:BF2297)</f>
        <v>0</v>
      </c>
      <c r="BG2298" s="46" t="s">
        <v>134</v>
      </c>
      <c r="BH2298" s="38">
        <f t="shared" ref="BH2298" si="55375">lunchAdjust(BG2293:BH2297)</f>
        <v>0</v>
      </c>
      <c r="BI2298" s="48" t="s">
        <v>0</v>
      </c>
      <c r="BJ2298" s="39">
        <f t="shared" ref="BJ2298" si="55376">SUMPRODUCT(BI2293:BI2297*BJ2293:BJ2297)</f>
        <v>0</v>
      </c>
      <c r="BK2298" s="46" t="s">
        <v>134</v>
      </c>
      <c r="BL2298" s="38">
        <f t="shared" ref="BL2298" si="55377">lunchAdjust(BK2293:BL2297)</f>
        <v>0</v>
      </c>
      <c r="BM2298" s="48" t="s">
        <v>0</v>
      </c>
      <c r="BN2298" s="39">
        <f t="shared" ref="BN2298" si="55378">SUMPRODUCT(BM2293:BM2297*BN2293:BN2297)</f>
        <v>0</v>
      </c>
      <c r="BO2298" s="46" t="s">
        <v>134</v>
      </c>
      <c r="BP2298" s="38">
        <f t="shared" ref="BP2298" si="55379">lunchAdjust(BO2293:BP2297)</f>
        <v>1</v>
      </c>
      <c r="BQ2298" s="48" t="s">
        <v>0</v>
      </c>
      <c r="BR2298" s="39">
        <f t="shared" ref="BR2298" si="55380">SUMPRODUCT(BQ2293:BQ2297*BR2293:BR2297)</f>
        <v>8</v>
      </c>
      <c r="BS2298" s="46" t="s">
        <v>134</v>
      </c>
      <c r="BT2298" s="38">
        <f t="shared" ref="BT2298" si="55381">lunchAdjust(BS2293:BT2297)</f>
        <v>1</v>
      </c>
      <c r="BU2298" s="48" t="s">
        <v>0</v>
      </c>
      <c r="BV2298" s="39">
        <f t="shared" ref="BV2298" si="55382">SUMPRODUCT(BU2293:BU2297*BV2293:BV2297)</f>
        <v>8</v>
      </c>
      <c r="BW2298" s="46" t="s">
        <v>134</v>
      </c>
      <c r="BX2298" s="38">
        <f t="shared" ref="BX2298" si="55383">lunchAdjust(BW2293:BX2297)</f>
        <v>1</v>
      </c>
      <c r="BY2298" s="48" t="s">
        <v>0</v>
      </c>
      <c r="BZ2298" s="39">
        <f t="shared" ref="BZ2298" si="55384">SUMPRODUCT(BY2293:BY2297*BZ2293:BZ2297)</f>
        <v>8</v>
      </c>
      <c r="CA2298" s="46" t="s">
        <v>134</v>
      </c>
      <c r="CB2298" s="38">
        <f t="shared" ref="CB2298" si="55385">lunchAdjust(CA2293:CB2297)</f>
        <v>0</v>
      </c>
      <c r="CC2298" s="48" t="s">
        <v>0</v>
      </c>
      <c r="CD2298" s="39">
        <f t="shared" ref="CD2298" si="55386">SUMPRODUCT(CC2293:CC2297*CD2293:CD2297)</f>
        <v>0</v>
      </c>
      <c r="CE2298" s="46" t="s">
        <v>134</v>
      </c>
      <c r="CF2298" s="38">
        <f t="shared" ref="CF2298" si="55387">lunchAdjust(CE2293:CF2297)</f>
        <v>0</v>
      </c>
      <c r="CG2298" s="48" t="s">
        <v>0</v>
      </c>
      <c r="CH2298" s="39">
        <f t="shared" ref="CH2298" si="55388">SUMPRODUCT(CG2293:CG2297*CH2293:CH2297)</f>
        <v>0</v>
      </c>
    </row>
    <row r="2299" spans="1:86" ht="15.75" thickBot="1" x14ac:dyDescent="0.3">
      <c r="A2299" s="58" t="s">
        <v>121</v>
      </c>
      <c r="B2299" s="59">
        <f t="shared" ref="B2299" ca="1" si="55389">roleHours(G2293:CH2299, "OUT")</f>
        <v>0</v>
      </c>
      <c r="C2299" s="54" t="s">
        <v>137</v>
      </c>
      <c r="D2299" s="22">
        <f t="shared" ref="D2299" ca="1" si="55390">roleHours(G2293:CH2299, "PTO")</f>
        <v>0</v>
      </c>
      <c r="E2299" s="23">
        <f t="shared" ref="E2299" ca="1" si="55391">E2298-B2294</f>
        <v>7.2000000000000028</v>
      </c>
      <c r="F2299" s="52"/>
      <c r="G2299" s="47" t="s">
        <v>39</v>
      </c>
      <c r="H2299" s="40">
        <f t="shared" si="55219"/>
        <v>0</v>
      </c>
      <c r="I2299" s="49" t="s">
        <v>135</v>
      </c>
      <c r="J2299" s="41">
        <f t="shared" ref="J2299" si="55392">J2298*G$4</f>
        <v>0</v>
      </c>
      <c r="K2299" s="47" t="s">
        <v>39</v>
      </c>
      <c r="L2299" s="40">
        <f t="shared" ref="L2299" si="55393">SUMPRODUCT(M2293:M2297*(L2293:L2297="PTO"))+SUMPRODUCT(M2293:M2297*(L2293:L2297="HOL"))</f>
        <v>0</v>
      </c>
      <c r="M2299" s="49" t="s">
        <v>135</v>
      </c>
      <c r="N2299" s="41">
        <f t="shared" ref="N2299" si="55394">N2298*K$4</f>
        <v>0</v>
      </c>
      <c r="O2299" s="47" t="s">
        <v>39</v>
      </c>
      <c r="P2299" s="40">
        <f t="shared" ref="P2299" si="55395">SUMPRODUCT(Q2293:Q2297*(P2293:P2297="PTO"))+SUMPRODUCT(Q2293:Q2297*(P2293:P2297="HOL"))</f>
        <v>0</v>
      </c>
      <c r="Q2299" s="49" t="s">
        <v>135</v>
      </c>
      <c r="R2299" s="41">
        <f t="shared" ref="R2299" si="55396">R2298*O$4</f>
        <v>0</v>
      </c>
      <c r="S2299" s="47" t="s">
        <v>39</v>
      </c>
      <c r="T2299" s="40">
        <f t="shared" ref="T2299" si="55397">SUMPRODUCT(U2293:U2297*(T2293:T2297="PTO"))+SUMPRODUCT(U2293:U2297*(T2293:T2297="HOL"))</f>
        <v>0</v>
      </c>
      <c r="U2299" s="49" t="s">
        <v>135</v>
      </c>
      <c r="V2299" s="41">
        <f t="shared" ref="V2299" si="55398">V2298*S$4</f>
        <v>0</v>
      </c>
      <c r="W2299" s="47" t="s">
        <v>39</v>
      </c>
      <c r="X2299" s="40">
        <f t="shared" ref="X2299" si="55399">SUMPRODUCT(Y2293:Y2297*(X2293:X2297="PTO"))+SUMPRODUCT(Y2293:Y2297*(X2293:X2297="HOL"))</f>
        <v>0</v>
      </c>
      <c r="Y2299" s="49" t="s">
        <v>135</v>
      </c>
      <c r="Z2299" s="41">
        <f t="shared" ref="Z2299" si="55400">Z2298*W$4</f>
        <v>0</v>
      </c>
      <c r="AA2299" s="47" t="s">
        <v>39</v>
      </c>
      <c r="AB2299" s="40">
        <f t="shared" ref="AB2299" si="55401">SUMPRODUCT(AC2293:AC2297*(AB2293:AB2297="PTO"))+SUMPRODUCT(AC2293:AC2297*(AB2293:AB2297="HOL"))</f>
        <v>0</v>
      </c>
      <c r="AC2299" s="49" t="s">
        <v>135</v>
      </c>
      <c r="AD2299" s="41">
        <f t="shared" ref="AD2299" si="55402">AD2298*AA$4</f>
        <v>8</v>
      </c>
      <c r="AE2299" s="47" t="s">
        <v>39</v>
      </c>
      <c r="AF2299" s="40">
        <f t="shared" ref="AF2299" si="55403">SUMPRODUCT(AG2293:AG2297*(AF2293:AF2297="PTO"))+SUMPRODUCT(AG2293:AG2297*(AF2293:AF2297="HOL"))</f>
        <v>0</v>
      </c>
      <c r="AG2299" s="49" t="s">
        <v>135</v>
      </c>
      <c r="AH2299" s="41">
        <f t="shared" ref="AH2299" si="55404">AH2298*AE$4</f>
        <v>8</v>
      </c>
      <c r="AI2299" s="47" t="s">
        <v>39</v>
      </c>
      <c r="AJ2299" s="40">
        <f t="shared" ref="AJ2299" si="55405">SUMPRODUCT(AK2293:AK2297*(AJ2293:AJ2297="PTO"))+SUMPRODUCT(AK2293:AK2297*(AJ2293:AJ2297="HOL"))</f>
        <v>0</v>
      </c>
      <c r="AK2299" s="49" t="s">
        <v>135</v>
      </c>
      <c r="AL2299" s="41">
        <f>AL2298*AI$4</f>
        <v>0</v>
      </c>
      <c r="AM2299" s="47" t="s">
        <v>39</v>
      </c>
      <c r="AN2299" s="40">
        <f t="shared" ref="AN2299" si="55406">SUMPRODUCT(AO2293:AO2297*(AN2293:AN2297="PTO"))+SUMPRODUCT(AO2293:AO2297*(AN2293:AN2297="HOL"))</f>
        <v>0</v>
      </c>
      <c r="AO2299" s="49" t="s">
        <v>135</v>
      </c>
      <c r="AP2299" s="41">
        <f t="shared" ref="AP2299" si="55407">AP2298*AM$4</f>
        <v>0</v>
      </c>
      <c r="AQ2299" s="47" t="s">
        <v>39</v>
      </c>
      <c r="AR2299" s="40">
        <f t="shared" ref="AR2299" si="55408">SUMPRODUCT(AS2293:AS2297*(AR2293:AR2297="PTO"))+SUMPRODUCT(AS2293:AS2297*(AR2293:AR2297="HOL"))</f>
        <v>0</v>
      </c>
      <c r="AS2299" s="49" t="s">
        <v>135</v>
      </c>
      <c r="AT2299" s="41">
        <f t="shared" ref="AT2299" si="55409">AT2298*AQ$4</f>
        <v>0</v>
      </c>
      <c r="AU2299" s="47" t="s">
        <v>39</v>
      </c>
      <c r="AV2299" s="40">
        <f t="shared" ref="AV2299" si="55410">SUMPRODUCT(AW2293:AW2297*(AV2293:AV2297="PTO"))+SUMPRODUCT(AW2293:AW2297*(AV2293:AV2297="HOL"))</f>
        <v>0</v>
      </c>
      <c r="AW2299" s="49" t="s">
        <v>135</v>
      </c>
      <c r="AX2299" s="41">
        <f>AX2298*AU$4</f>
        <v>0</v>
      </c>
      <c r="AY2299" s="47" t="s">
        <v>39</v>
      </c>
      <c r="AZ2299" s="40">
        <f t="shared" ref="AZ2299" si="55411">SUMPRODUCT(BA2293:BA2297*(AZ2293:AZ2297="PTO"))+SUMPRODUCT(BA2293:BA2297*(AZ2293:AZ2297="HOL"))</f>
        <v>0</v>
      </c>
      <c r="BA2299" s="49" t="s">
        <v>135</v>
      </c>
      <c r="BB2299" s="41">
        <f>BB2298*AY$4</f>
        <v>0</v>
      </c>
      <c r="BC2299" s="47" t="s">
        <v>39</v>
      </c>
      <c r="BD2299" s="40">
        <f t="shared" ref="BD2299" si="55412">SUMPRODUCT(BE2293:BE2297*(BD2293:BD2297="PTO"))+SUMPRODUCT(BE2293:BE2297*(BD2293:BD2297="HOL"))</f>
        <v>0</v>
      </c>
      <c r="BE2299" s="49" t="s">
        <v>135</v>
      </c>
      <c r="BF2299" s="41">
        <f>BF2298*BC$4</f>
        <v>0</v>
      </c>
      <c r="BG2299" s="47" t="s">
        <v>39</v>
      </c>
      <c r="BH2299" s="40">
        <f t="shared" ref="BH2299" si="55413">SUMPRODUCT(BI2293:BI2297*(BH2293:BH2297="PTO"))+SUMPRODUCT(BI2293:BI2297*(BH2293:BH2297="HOL"))</f>
        <v>0</v>
      </c>
      <c r="BI2299" s="49" t="s">
        <v>135</v>
      </c>
      <c r="BJ2299" s="41">
        <f>BJ2298*BG$4</f>
        <v>0</v>
      </c>
      <c r="BK2299" s="47" t="s">
        <v>39</v>
      </c>
      <c r="BL2299" s="40">
        <f t="shared" ref="BL2299" si="55414">SUMPRODUCT(BM2293:BM2297*(BL2293:BL2297="PTO"))+SUMPRODUCT(BM2293:BM2297*(BL2293:BL2297="HOL"))</f>
        <v>0</v>
      </c>
      <c r="BM2299" s="49" t="s">
        <v>135</v>
      </c>
      <c r="BN2299" s="41">
        <f>BN2298*BK$4</f>
        <v>0</v>
      </c>
      <c r="BO2299" s="47" t="s">
        <v>39</v>
      </c>
      <c r="BP2299" s="40">
        <f t="shared" ref="BP2299" si="55415">SUMPRODUCT(BQ2293:BQ2297*(BP2293:BP2297="PTO"))+SUMPRODUCT(BQ2293:BQ2297*(BP2293:BP2297="HOL"))</f>
        <v>0</v>
      </c>
      <c r="BQ2299" s="49" t="s">
        <v>135</v>
      </c>
      <c r="BR2299" s="41">
        <f t="shared" ref="BR2299" si="55416">BR2298*BO$4</f>
        <v>8</v>
      </c>
      <c r="BS2299" s="47" t="s">
        <v>39</v>
      </c>
      <c r="BT2299" s="40">
        <f t="shared" ref="BT2299" si="55417">SUMPRODUCT(BU2293:BU2297*(BT2293:BT2297="PTO"))+SUMPRODUCT(BU2293:BU2297*(BT2293:BT2297="HOL"))</f>
        <v>0</v>
      </c>
      <c r="BU2299" s="49" t="s">
        <v>135</v>
      </c>
      <c r="BV2299" s="41">
        <f t="shared" ref="BV2299" si="55418">BV2298*BS$4</f>
        <v>8</v>
      </c>
      <c r="BW2299" s="47" t="s">
        <v>39</v>
      </c>
      <c r="BX2299" s="40">
        <f t="shared" ref="BX2299" si="55419">SUMPRODUCT(BY2293:BY2297*(BX2293:BX2297="PTO"))+SUMPRODUCT(BY2293:BY2297*(BX2293:BX2297="HOL"))</f>
        <v>0</v>
      </c>
      <c r="BY2299" s="49" t="s">
        <v>135</v>
      </c>
      <c r="BZ2299" s="41">
        <f t="shared" ref="BZ2299" si="55420">BZ2298*BW$4</f>
        <v>8</v>
      </c>
      <c r="CA2299" s="47" t="s">
        <v>39</v>
      </c>
      <c r="CB2299" s="40">
        <f t="shared" ref="CB2299" si="55421">SUMPRODUCT(CC2293:CC2297*(CB2293:CB2297="PTO"))+SUMPRODUCT(CC2293:CC2297*(CB2293:CB2297="HOL"))</f>
        <v>0</v>
      </c>
      <c r="CC2299" s="49" t="s">
        <v>135</v>
      </c>
      <c r="CD2299" s="41">
        <f t="shared" ref="CD2299" si="55422">CD2298*CA$4</f>
        <v>0</v>
      </c>
      <c r="CE2299" s="47" t="s">
        <v>39</v>
      </c>
      <c r="CF2299" s="40">
        <f t="shared" ref="CF2299" si="55423">SUMPRODUCT(CG2293:CG2297*(CF2293:CF2297="PTO"))+SUMPRODUCT(CG2293:CG2297*(CF2293:CF2297="HOL"))</f>
        <v>0</v>
      </c>
      <c r="CG2299" s="49" t="s">
        <v>135</v>
      </c>
      <c r="CH2299" s="41">
        <f t="shared" ref="CH2299" si="55424">CH2298*CE$4</f>
        <v>0</v>
      </c>
    </row>
    <row r="2300" spans="1:86" x14ac:dyDescent="0.25">
      <c r="A2300" s="70" t="s">
        <v>133</v>
      </c>
      <c r="B2300" s="71">
        <f t="shared" ref="B2300" ca="1" si="55425">D2300-B2301</f>
        <v>5.3333333333333357</v>
      </c>
      <c r="C2300" s="72" t="s">
        <v>122</v>
      </c>
      <c r="D2300" s="71">
        <f>IFERROR(INDEX(Holidays[FTE], MATCH(Entry!E2300, Holidays[Date], 0)), 1)*8*INDEX(FTEguide[[1]:[12]], MATCH(Entry!E2301, FTEguide[Weekday], 0), IF(Entry!E2303&gt;0, Entry!E2303, MONTH(Entry!E2300)))</f>
        <v>21.333333333333336</v>
      </c>
      <c r="E2300" s="60">
        <f t="shared" si="54736"/>
        <v>44156</v>
      </c>
      <c r="F2300" s="50" t="s">
        <v>128</v>
      </c>
      <c r="G2300" s="34"/>
      <c r="H2300" s="35"/>
      <c r="I2300" s="42">
        <f t="shared" ref="I2300" si="55426">parseTime(G2300)-(H2305=INT(RIGHT($F2300, 1)))</f>
        <v>0</v>
      </c>
      <c r="J2300" s="43">
        <f t="shared" ref="J2300:J2304" si="55427">isClocked(H2300)</f>
        <v>0</v>
      </c>
      <c r="K2300" s="34"/>
      <c r="L2300" s="35"/>
      <c r="M2300" s="42">
        <f t="shared" ref="M2300" si="55428">parseTime(K2300)-(L2305=INT(RIGHT($F2300, 1)))</f>
        <v>0</v>
      </c>
      <c r="N2300" s="43">
        <f t="shared" ref="N2300:N2304" si="55429">isClocked(L2300)</f>
        <v>0</v>
      </c>
      <c r="O2300" s="34"/>
      <c r="P2300" s="35"/>
      <c r="Q2300" s="42">
        <f t="shared" ref="Q2300" si="55430">parseTime(O2300)-(P2305=INT(RIGHT($F2300, 1)))</f>
        <v>0</v>
      </c>
      <c r="R2300" s="43">
        <f t="shared" ref="R2300:R2304" si="55431">isClocked(P2300)</f>
        <v>0</v>
      </c>
      <c r="S2300" s="34"/>
      <c r="T2300" s="35"/>
      <c r="U2300" s="42">
        <f t="shared" ref="U2300" si="55432">parseTime(S2300)-(T2305=INT(RIGHT($F2300, 1)))</f>
        <v>0</v>
      </c>
      <c r="V2300" s="43">
        <f t="shared" ref="V2300:V2304" si="55433">isClocked(T2300)</f>
        <v>0</v>
      </c>
      <c r="W2300" s="34"/>
      <c r="X2300" s="35"/>
      <c r="Y2300" s="42">
        <f t="shared" ref="Y2300" si="55434">parseTime(W2300)-(X2305=INT(RIGHT($F2300, 1)))</f>
        <v>0</v>
      </c>
      <c r="Z2300" s="43">
        <f t="shared" ref="Z2300:Z2304" si="55435">isClocked(X2300)</f>
        <v>0</v>
      </c>
      <c r="AA2300" s="34"/>
      <c r="AB2300" s="35"/>
      <c r="AC2300" s="42">
        <f t="shared" ref="AC2300" si="55436">parseTime(AA2300)-(AB2305=INT(RIGHT($F2300, 1)))</f>
        <v>0</v>
      </c>
      <c r="AD2300" s="43">
        <f t="shared" ref="AD2300:AD2304" si="55437">isClocked(AB2300)</f>
        <v>0</v>
      </c>
      <c r="AE2300" s="34"/>
      <c r="AF2300" s="35"/>
      <c r="AG2300" s="42">
        <f t="shared" ref="AG2300" si="55438">parseTime(AE2300)-(AF2305=INT(RIGHT($F2300, 1)))</f>
        <v>0</v>
      </c>
      <c r="AH2300" s="43">
        <f t="shared" ref="AH2300:AH2304" si="55439">isClocked(AF2300)</f>
        <v>0</v>
      </c>
      <c r="AI2300" s="34"/>
      <c r="AJ2300" s="35"/>
      <c r="AK2300" s="42">
        <f>parseTime(AI2300)-(AJ2305=INT(RIGHT($F2300, 1)))</f>
        <v>0</v>
      </c>
      <c r="AL2300" s="43">
        <f t="shared" ref="AL2300:AL2304" si="55440">isClocked(AJ2300)</f>
        <v>0</v>
      </c>
      <c r="AM2300" s="34"/>
      <c r="AN2300" s="35"/>
      <c r="AO2300" s="42">
        <f t="shared" ref="AO2300" si="55441">parseTime(AM2300)-(AN2305=INT(RIGHT($F2300, 1)))</f>
        <v>0</v>
      </c>
      <c r="AP2300" s="43">
        <f t="shared" ref="AP2300:AP2304" si="55442">isClocked(AN2300)</f>
        <v>0</v>
      </c>
      <c r="AQ2300" s="34"/>
      <c r="AR2300" s="35"/>
      <c r="AS2300" s="42">
        <f t="shared" ref="AS2300" si="55443">parseTime(AQ2300)-(AR2305=INT(RIGHT($F2300, 1)))</f>
        <v>0</v>
      </c>
      <c r="AT2300" s="43">
        <f t="shared" ref="AT2300:AT2304" si="55444">isClocked(AR2300)</f>
        <v>0</v>
      </c>
      <c r="AU2300" s="34"/>
      <c r="AV2300" s="35"/>
      <c r="AW2300" s="42">
        <f>parseTime(AU2300)-(AV2305=INT(RIGHT($F2300, 1)))</f>
        <v>0</v>
      </c>
      <c r="AX2300" s="43">
        <f t="shared" ref="AX2300:AX2304" si="55445">isClocked(AV2300)</f>
        <v>0</v>
      </c>
      <c r="AY2300" s="34"/>
      <c r="AZ2300" s="35"/>
      <c r="BA2300" s="42">
        <f>parseTime(AY2300)-(AZ2305=INT(RIGHT($F2300, 1)))</f>
        <v>0</v>
      </c>
      <c r="BB2300" s="43">
        <f t="shared" ref="BB2300:BB2304" si="55446">isClocked(AZ2300)</f>
        <v>0</v>
      </c>
      <c r="BC2300" s="34"/>
      <c r="BD2300" s="35"/>
      <c r="BE2300" s="42">
        <f>parseTime(BC2300)-(BD2305=INT(RIGHT($F2300, 1)))</f>
        <v>0</v>
      </c>
      <c r="BF2300" s="43">
        <f t="shared" ref="BF2300:BF2304" si="55447">isClocked(BD2300)</f>
        <v>0</v>
      </c>
      <c r="BG2300" s="34"/>
      <c r="BH2300" s="35"/>
      <c r="BI2300" s="42">
        <f>parseTime(BG2300)-(BH2305=INT(RIGHT($F2300, 1)))</f>
        <v>0</v>
      </c>
      <c r="BJ2300" s="43">
        <f t="shared" ref="BJ2300:BJ2304" si="55448">isClocked(BH2300)</f>
        <v>0</v>
      </c>
      <c r="BK2300" s="34"/>
      <c r="BL2300" s="35"/>
      <c r="BM2300" s="42">
        <f>parseTime(BK2300)-(BL2305=INT(RIGHT($F2300, 1)))</f>
        <v>0</v>
      </c>
      <c r="BN2300" s="43">
        <f t="shared" ref="BN2300:BN2304" si="55449">isClocked(BL2300)</f>
        <v>0</v>
      </c>
      <c r="BO2300" s="34" t="s">
        <v>136</v>
      </c>
      <c r="BP2300" s="35" t="s">
        <v>23</v>
      </c>
      <c r="BQ2300" s="42">
        <f t="shared" ref="BQ2300" si="55450">parseTime(BO2300)-(BP2305=INT(RIGHT($F2300, 1)))</f>
        <v>8</v>
      </c>
      <c r="BR2300" s="43">
        <f t="shared" ref="BR2300:BR2304" si="55451">isClocked(BP2300)</f>
        <v>1</v>
      </c>
      <c r="BS2300" s="34" t="s">
        <v>136</v>
      </c>
      <c r="BT2300" s="35" t="s">
        <v>23</v>
      </c>
      <c r="BU2300" s="42">
        <f t="shared" ref="BU2300" si="55452">parseTime(BS2300)-(BT2305=INT(RIGHT($F2300, 1)))</f>
        <v>8</v>
      </c>
      <c r="BV2300" s="43">
        <f t="shared" ref="BV2300:BV2304" si="55453">isClocked(BT2300)</f>
        <v>1</v>
      </c>
      <c r="BW2300" s="34"/>
      <c r="BX2300" s="35"/>
      <c r="BY2300" s="42">
        <f t="shared" ref="BY2300" si="55454">parseTime(BW2300)-(BX2305=INT(RIGHT($F2300, 1)))</f>
        <v>0</v>
      </c>
      <c r="BZ2300" s="43">
        <f t="shared" ref="BZ2300:BZ2304" si="55455">isClocked(BX2300)</f>
        <v>0</v>
      </c>
      <c r="CA2300" s="34"/>
      <c r="CB2300" s="35"/>
      <c r="CC2300" s="42">
        <f t="shared" ref="CC2300" si="55456">parseTime(CA2300)-(CB2305=INT(RIGHT($F2300, 1)))</f>
        <v>0</v>
      </c>
      <c r="CD2300" s="43">
        <f t="shared" ref="CD2300:CD2304" si="55457">isClocked(CB2300)</f>
        <v>0</v>
      </c>
      <c r="CE2300" s="34"/>
      <c r="CF2300" s="35"/>
      <c r="CG2300" s="42">
        <f t="shared" ref="CG2300" si="55458">parseTime(CE2300)-(CF2305=INT(RIGHT($F2300, 1)))</f>
        <v>0</v>
      </c>
      <c r="CH2300" s="43">
        <f t="shared" ref="CH2300:CH2304" si="55459">isClocked(CF2300)</f>
        <v>0</v>
      </c>
    </row>
    <row r="2301" spans="1:86" x14ac:dyDescent="0.25">
      <c r="A2301" s="56" t="s">
        <v>0</v>
      </c>
      <c r="B2301" s="57">
        <f t="shared" ca="1" si="54252"/>
        <v>16</v>
      </c>
      <c r="C2301" s="14" t="s">
        <v>252</v>
      </c>
      <c r="D2301" s="14">
        <f t="shared" ref="D2301:D2364" si="55460">(E2304+(E2303/2))*8-0.5</f>
        <v>53.7</v>
      </c>
      <c r="E2301" s="55" t="str">
        <f t="shared" si="54253"/>
        <v>Saturday</v>
      </c>
      <c r="F2301" s="51" t="s">
        <v>129</v>
      </c>
      <c r="G2301" s="36"/>
      <c r="H2301" s="37"/>
      <c r="I2301" s="44">
        <f t="shared" ref="I2301" si="55461">parseTime(G2301)-(H2305=INT(RIGHT($F2301, 1)))</f>
        <v>0</v>
      </c>
      <c r="J2301" s="45">
        <f t="shared" si="55427"/>
        <v>0</v>
      </c>
      <c r="K2301" s="36"/>
      <c r="L2301" s="37"/>
      <c r="M2301" s="44">
        <f t="shared" ref="M2301" si="55462">parseTime(K2301)-(L2305=INT(RIGHT($F2301, 1)))</f>
        <v>0</v>
      </c>
      <c r="N2301" s="45">
        <f t="shared" si="55429"/>
        <v>0</v>
      </c>
      <c r="O2301" s="36"/>
      <c r="P2301" s="37"/>
      <c r="Q2301" s="44">
        <f t="shared" ref="Q2301" si="55463">parseTime(O2301)-(P2305=INT(RIGHT($F2301, 1)))</f>
        <v>0</v>
      </c>
      <c r="R2301" s="45">
        <f t="shared" si="55431"/>
        <v>0</v>
      </c>
      <c r="S2301" s="36"/>
      <c r="T2301" s="37"/>
      <c r="U2301" s="44">
        <f t="shared" ref="U2301" si="55464">parseTime(S2301)-(T2305=INT(RIGHT($F2301, 1)))</f>
        <v>0</v>
      </c>
      <c r="V2301" s="45">
        <f t="shared" si="55433"/>
        <v>0</v>
      </c>
      <c r="W2301" s="36"/>
      <c r="X2301" s="37"/>
      <c r="Y2301" s="44">
        <f t="shared" ref="Y2301" si="55465">parseTime(W2301)-(X2305=INT(RIGHT($F2301, 1)))</f>
        <v>0</v>
      </c>
      <c r="Z2301" s="45">
        <f t="shared" si="55435"/>
        <v>0</v>
      </c>
      <c r="AA2301" s="36"/>
      <c r="AB2301" s="37"/>
      <c r="AC2301" s="44">
        <f t="shared" ref="AC2301" si="55466">parseTime(AA2301)-(AB2305=INT(RIGHT($F2301, 1)))</f>
        <v>0</v>
      </c>
      <c r="AD2301" s="45">
        <f t="shared" si="55437"/>
        <v>0</v>
      </c>
      <c r="AE2301" s="36"/>
      <c r="AF2301" s="37"/>
      <c r="AG2301" s="44">
        <f t="shared" ref="AG2301" si="55467">parseTime(AE2301)-(AF2305=INT(RIGHT($F2301, 1)))</f>
        <v>0</v>
      </c>
      <c r="AH2301" s="45">
        <f t="shared" si="55439"/>
        <v>0</v>
      </c>
      <c r="AI2301" s="36"/>
      <c r="AJ2301" s="37"/>
      <c r="AK2301" s="44">
        <f>parseTime(AI2301)-(AJ2305=INT(RIGHT($F2301, 1)))</f>
        <v>0</v>
      </c>
      <c r="AL2301" s="45">
        <f t="shared" si="55440"/>
        <v>0</v>
      </c>
      <c r="AM2301" s="36"/>
      <c r="AN2301" s="37"/>
      <c r="AO2301" s="44">
        <f t="shared" ref="AO2301" si="55468">parseTime(AM2301)-(AN2305=INT(RIGHT($F2301, 1)))</f>
        <v>0</v>
      </c>
      <c r="AP2301" s="45">
        <f t="shared" si="55442"/>
        <v>0</v>
      </c>
      <c r="AQ2301" s="36"/>
      <c r="AR2301" s="37"/>
      <c r="AS2301" s="44">
        <f t="shared" ref="AS2301" si="55469">parseTime(AQ2301)-(AR2305=INT(RIGHT($F2301, 1)))</f>
        <v>0</v>
      </c>
      <c r="AT2301" s="45">
        <f t="shared" si="55444"/>
        <v>0</v>
      </c>
      <c r="AU2301" s="36"/>
      <c r="AV2301" s="37"/>
      <c r="AW2301" s="44">
        <f>parseTime(AU2301)-(AV2305=INT(RIGHT($F2301, 1)))</f>
        <v>0</v>
      </c>
      <c r="AX2301" s="45">
        <f t="shared" si="55445"/>
        <v>0</v>
      </c>
      <c r="AY2301" s="36"/>
      <c r="AZ2301" s="37"/>
      <c r="BA2301" s="44">
        <f>parseTime(AY2301)-(AZ2305=INT(RIGHT($F2301, 1)))</f>
        <v>0</v>
      </c>
      <c r="BB2301" s="45">
        <f t="shared" si="55446"/>
        <v>0</v>
      </c>
      <c r="BC2301" s="36"/>
      <c r="BD2301" s="37"/>
      <c r="BE2301" s="44">
        <f>parseTime(BC2301)-(BD2305=INT(RIGHT($F2301, 1)))</f>
        <v>0</v>
      </c>
      <c r="BF2301" s="45">
        <f t="shared" si="55447"/>
        <v>0</v>
      </c>
      <c r="BG2301" s="36"/>
      <c r="BH2301" s="37"/>
      <c r="BI2301" s="44">
        <f>parseTime(BG2301)-(BH2305=INT(RIGHT($F2301, 1)))</f>
        <v>0</v>
      </c>
      <c r="BJ2301" s="45">
        <f t="shared" si="55448"/>
        <v>0</v>
      </c>
      <c r="BK2301" s="36"/>
      <c r="BL2301" s="37"/>
      <c r="BM2301" s="44">
        <f>parseTime(BK2301)-(BL2305=INT(RIGHT($F2301, 1)))</f>
        <v>0</v>
      </c>
      <c r="BN2301" s="45">
        <f t="shared" si="55449"/>
        <v>0</v>
      </c>
      <c r="BO2301" s="36"/>
      <c r="BP2301" s="37"/>
      <c r="BQ2301" s="44">
        <f t="shared" ref="BQ2301" si="55470">parseTime(BO2301)-(BP2305=INT(RIGHT($F2301, 1)))</f>
        <v>0</v>
      </c>
      <c r="BR2301" s="45">
        <f t="shared" si="55451"/>
        <v>0</v>
      </c>
      <c r="BS2301" s="36"/>
      <c r="BT2301" s="37"/>
      <c r="BU2301" s="44">
        <f t="shared" ref="BU2301" si="55471">parseTime(BS2301)-(BT2305=INT(RIGHT($F2301, 1)))</f>
        <v>0</v>
      </c>
      <c r="BV2301" s="45">
        <f t="shared" si="55453"/>
        <v>0</v>
      </c>
      <c r="BW2301" s="36"/>
      <c r="BX2301" s="37"/>
      <c r="BY2301" s="44">
        <f t="shared" ref="BY2301" si="55472">parseTime(BW2301)-(BX2305=INT(RIGHT($F2301, 1)))</f>
        <v>0</v>
      </c>
      <c r="BZ2301" s="45">
        <f t="shared" si="55455"/>
        <v>0</v>
      </c>
      <c r="CA2301" s="36"/>
      <c r="CB2301" s="37"/>
      <c r="CC2301" s="44">
        <f t="shared" ref="CC2301" si="55473">parseTime(CA2301)-(CB2305=INT(RIGHT($F2301, 1)))</f>
        <v>0</v>
      </c>
      <c r="CD2301" s="45">
        <f t="shared" si="55457"/>
        <v>0</v>
      </c>
      <c r="CE2301" s="36"/>
      <c r="CF2301" s="37"/>
      <c r="CG2301" s="44">
        <f t="shared" ref="CG2301" si="55474">parseTime(CE2301)-(CF2305=INT(RIGHT($F2301, 1)))</f>
        <v>0</v>
      </c>
      <c r="CH2301" s="45">
        <f t="shared" si="55459"/>
        <v>0</v>
      </c>
    </row>
    <row r="2302" spans="1:86" x14ac:dyDescent="0.25">
      <c r="A2302" s="56" t="s">
        <v>117</v>
      </c>
      <c r="B2302" s="57">
        <f t="shared" ref="B2302" ca="1" si="55475">roleHours(G2300:CH2306, "MFD")</f>
        <v>16</v>
      </c>
      <c r="C2302" s="14">
        <f t="shared" ref="C2302:C2305" ca="1" si="55476">B2302/8</f>
        <v>2</v>
      </c>
      <c r="D2302" s="14">
        <f t="shared" ref="D2302" ca="1" si="55477">B2301-D2301</f>
        <v>-37.700000000000003</v>
      </c>
      <c r="E2302" s="20" t="s">
        <v>127</v>
      </c>
      <c r="F2302" s="51" t="s">
        <v>130</v>
      </c>
      <c r="G2302" s="36"/>
      <c r="H2302" s="37"/>
      <c r="I2302" s="44">
        <f t="shared" ref="I2302" si="55478">parseTime(G2302)-(H2305=INT(RIGHT($F2302, 1)))</f>
        <v>0</v>
      </c>
      <c r="J2302" s="45">
        <f t="shared" si="55427"/>
        <v>0</v>
      </c>
      <c r="K2302" s="36"/>
      <c r="L2302" s="37"/>
      <c r="M2302" s="44">
        <f t="shared" ref="M2302" si="55479">parseTime(K2302)-(L2305=INT(RIGHT($F2302, 1)))</f>
        <v>0</v>
      </c>
      <c r="N2302" s="45">
        <f t="shared" si="55429"/>
        <v>0</v>
      </c>
      <c r="O2302" s="36"/>
      <c r="P2302" s="37"/>
      <c r="Q2302" s="44">
        <f t="shared" ref="Q2302" si="55480">parseTime(O2302)-(P2305=INT(RIGHT($F2302, 1)))</f>
        <v>0</v>
      </c>
      <c r="R2302" s="45">
        <f t="shared" si="55431"/>
        <v>0</v>
      </c>
      <c r="S2302" s="36"/>
      <c r="T2302" s="37"/>
      <c r="U2302" s="44">
        <f t="shared" ref="U2302" si="55481">parseTime(S2302)-(T2305=INT(RIGHT($F2302, 1)))</f>
        <v>0</v>
      </c>
      <c r="V2302" s="45">
        <f t="shared" si="55433"/>
        <v>0</v>
      </c>
      <c r="W2302" s="36"/>
      <c r="X2302" s="37"/>
      <c r="Y2302" s="44">
        <f t="shared" ref="Y2302" si="55482">parseTime(W2302)-(X2305=INT(RIGHT($F2302, 1)))</f>
        <v>0</v>
      </c>
      <c r="Z2302" s="45">
        <f t="shared" si="55435"/>
        <v>0</v>
      </c>
      <c r="AA2302" s="36"/>
      <c r="AB2302" s="37"/>
      <c r="AC2302" s="44">
        <f t="shared" ref="AC2302" si="55483">parseTime(AA2302)-(AB2305=INT(RIGHT($F2302, 1)))</f>
        <v>0</v>
      </c>
      <c r="AD2302" s="45">
        <f t="shared" si="55437"/>
        <v>0</v>
      </c>
      <c r="AE2302" s="36"/>
      <c r="AF2302" s="37"/>
      <c r="AG2302" s="44">
        <f t="shared" ref="AG2302" si="55484">parseTime(AE2302)-(AF2305=INT(RIGHT($F2302, 1)))</f>
        <v>0</v>
      </c>
      <c r="AH2302" s="45">
        <f t="shared" si="55439"/>
        <v>0</v>
      </c>
      <c r="AI2302" s="36"/>
      <c r="AJ2302" s="37"/>
      <c r="AK2302" s="44">
        <f>parseTime(AI2302)-(AJ2305=INT(RIGHT($F2302, 1)))</f>
        <v>0</v>
      </c>
      <c r="AL2302" s="45">
        <f t="shared" si="55440"/>
        <v>0</v>
      </c>
      <c r="AM2302" s="36"/>
      <c r="AN2302" s="37"/>
      <c r="AO2302" s="44">
        <f t="shared" ref="AO2302" si="55485">parseTime(AM2302)-(AN2305=INT(RIGHT($F2302, 1)))</f>
        <v>0</v>
      </c>
      <c r="AP2302" s="45">
        <f t="shared" si="55442"/>
        <v>0</v>
      </c>
      <c r="AQ2302" s="36"/>
      <c r="AR2302" s="37"/>
      <c r="AS2302" s="44">
        <f t="shared" ref="AS2302" si="55486">parseTime(AQ2302)-(AR2305=INT(RIGHT($F2302, 1)))</f>
        <v>0</v>
      </c>
      <c r="AT2302" s="45">
        <f t="shared" si="55444"/>
        <v>0</v>
      </c>
      <c r="AU2302" s="36"/>
      <c r="AV2302" s="37"/>
      <c r="AW2302" s="44">
        <f>parseTime(AU2302)-(AV2305=INT(RIGHT($F2302, 1)))</f>
        <v>0</v>
      </c>
      <c r="AX2302" s="45">
        <f t="shared" si="55445"/>
        <v>0</v>
      </c>
      <c r="AY2302" s="36"/>
      <c r="AZ2302" s="37"/>
      <c r="BA2302" s="44">
        <f>parseTime(AY2302)-(AZ2305=INT(RIGHT($F2302, 1)))</f>
        <v>0</v>
      </c>
      <c r="BB2302" s="45">
        <f t="shared" si="55446"/>
        <v>0</v>
      </c>
      <c r="BC2302" s="36"/>
      <c r="BD2302" s="37"/>
      <c r="BE2302" s="44">
        <f>parseTime(BC2302)-(BD2305=INT(RIGHT($F2302, 1)))</f>
        <v>0</v>
      </c>
      <c r="BF2302" s="45">
        <f t="shared" si="55447"/>
        <v>0</v>
      </c>
      <c r="BG2302" s="36"/>
      <c r="BH2302" s="37"/>
      <c r="BI2302" s="44">
        <f>parseTime(BG2302)-(BH2305=INT(RIGHT($F2302, 1)))</f>
        <v>0</v>
      </c>
      <c r="BJ2302" s="45">
        <f t="shared" si="55448"/>
        <v>0</v>
      </c>
      <c r="BK2302" s="36"/>
      <c r="BL2302" s="37"/>
      <c r="BM2302" s="44">
        <f>parseTime(BK2302)-(BL2305=INT(RIGHT($F2302, 1)))</f>
        <v>0</v>
      </c>
      <c r="BN2302" s="45">
        <f t="shared" si="55449"/>
        <v>0</v>
      </c>
      <c r="BO2302" s="36"/>
      <c r="BP2302" s="37"/>
      <c r="BQ2302" s="44">
        <f t="shared" ref="BQ2302" si="55487">parseTime(BO2302)-(BP2305=INT(RIGHT($F2302, 1)))</f>
        <v>0</v>
      </c>
      <c r="BR2302" s="45">
        <f t="shared" si="55451"/>
        <v>0</v>
      </c>
      <c r="BS2302" s="36"/>
      <c r="BT2302" s="37"/>
      <c r="BU2302" s="44">
        <f t="shared" ref="BU2302" si="55488">parseTime(BS2302)-(BT2305=INT(RIGHT($F2302, 1)))</f>
        <v>0</v>
      </c>
      <c r="BV2302" s="45">
        <f t="shared" si="55453"/>
        <v>0</v>
      </c>
      <c r="BW2302" s="36"/>
      <c r="BX2302" s="37"/>
      <c r="BY2302" s="44">
        <f t="shared" ref="BY2302" si="55489">parseTime(BW2302)-(BX2305=INT(RIGHT($F2302, 1)))</f>
        <v>0</v>
      </c>
      <c r="BZ2302" s="45">
        <f t="shared" si="55455"/>
        <v>0</v>
      </c>
      <c r="CA2302" s="36"/>
      <c r="CB2302" s="37"/>
      <c r="CC2302" s="44">
        <f t="shared" ref="CC2302" si="55490">parseTime(CA2302)-(CB2305=INT(RIGHT($F2302, 1)))</f>
        <v>0</v>
      </c>
      <c r="CD2302" s="45">
        <f t="shared" si="55457"/>
        <v>0</v>
      </c>
      <c r="CE2302" s="36"/>
      <c r="CF2302" s="37"/>
      <c r="CG2302" s="44">
        <f t="shared" ref="CG2302" si="55491">parseTime(CE2302)-(CF2305=INT(RIGHT($F2302, 1)))</f>
        <v>0</v>
      </c>
      <c r="CH2302" s="45">
        <f t="shared" si="55459"/>
        <v>0</v>
      </c>
    </row>
    <row r="2303" spans="1:86" x14ac:dyDescent="0.25">
      <c r="A2303" s="56"/>
      <c r="B2303" s="57"/>
      <c r="C2303" s="14">
        <f t="shared" si="55476"/>
        <v>0</v>
      </c>
      <c r="D2303" s="14" t="s">
        <v>259</v>
      </c>
      <c r="E2303" s="20">
        <v>4.25</v>
      </c>
      <c r="F2303" s="51" t="s">
        <v>131</v>
      </c>
      <c r="G2303" s="36"/>
      <c r="H2303" s="37"/>
      <c r="I2303" s="44">
        <f t="shared" ref="I2303" si="55492">parseTime(G2303)-(H2305=INT(RIGHT($F2303, 1)))</f>
        <v>0</v>
      </c>
      <c r="J2303" s="45">
        <f t="shared" si="55427"/>
        <v>0</v>
      </c>
      <c r="K2303" s="36"/>
      <c r="L2303" s="37"/>
      <c r="M2303" s="44">
        <f t="shared" ref="M2303" si="55493">parseTime(K2303)-(L2305=INT(RIGHT($F2303, 1)))</f>
        <v>0</v>
      </c>
      <c r="N2303" s="45">
        <f t="shared" si="55429"/>
        <v>0</v>
      </c>
      <c r="O2303" s="36"/>
      <c r="P2303" s="37"/>
      <c r="Q2303" s="44">
        <f t="shared" ref="Q2303" si="55494">parseTime(O2303)-(P2305=INT(RIGHT($F2303, 1)))</f>
        <v>0</v>
      </c>
      <c r="R2303" s="45">
        <f t="shared" si="55431"/>
        <v>0</v>
      </c>
      <c r="S2303" s="36"/>
      <c r="T2303" s="37"/>
      <c r="U2303" s="44">
        <f t="shared" ref="U2303" si="55495">parseTime(S2303)-(T2305=INT(RIGHT($F2303, 1)))</f>
        <v>0</v>
      </c>
      <c r="V2303" s="45">
        <f t="shared" si="55433"/>
        <v>0</v>
      </c>
      <c r="W2303" s="36"/>
      <c r="X2303" s="37"/>
      <c r="Y2303" s="44">
        <f t="shared" ref="Y2303" si="55496">parseTime(W2303)-(X2305=INT(RIGHT($F2303, 1)))</f>
        <v>0</v>
      </c>
      <c r="Z2303" s="45">
        <f t="shared" si="55435"/>
        <v>0</v>
      </c>
      <c r="AA2303" s="36"/>
      <c r="AB2303" s="37"/>
      <c r="AC2303" s="44">
        <f t="shared" ref="AC2303" si="55497">parseTime(AA2303)-(AB2305=INT(RIGHT($F2303, 1)))</f>
        <v>0</v>
      </c>
      <c r="AD2303" s="45">
        <f t="shared" si="55437"/>
        <v>0</v>
      </c>
      <c r="AE2303" s="36"/>
      <c r="AF2303" s="37"/>
      <c r="AG2303" s="44">
        <f t="shared" ref="AG2303" si="55498">parseTime(AE2303)-(AF2305=INT(RIGHT($F2303, 1)))</f>
        <v>0</v>
      </c>
      <c r="AH2303" s="45">
        <f t="shared" si="55439"/>
        <v>0</v>
      </c>
      <c r="AI2303" s="36"/>
      <c r="AJ2303" s="37"/>
      <c r="AK2303" s="44">
        <f>parseTime(AI2303)-(AJ2305=INT(RIGHT($F2303, 1)))</f>
        <v>0</v>
      </c>
      <c r="AL2303" s="45">
        <f t="shared" si="55440"/>
        <v>0</v>
      </c>
      <c r="AM2303" s="36"/>
      <c r="AN2303" s="37"/>
      <c r="AO2303" s="44">
        <f t="shared" ref="AO2303" si="55499">parseTime(AM2303)-(AN2305=INT(RIGHT($F2303, 1)))</f>
        <v>0</v>
      </c>
      <c r="AP2303" s="45">
        <f t="shared" si="55442"/>
        <v>0</v>
      </c>
      <c r="AQ2303" s="36"/>
      <c r="AR2303" s="37"/>
      <c r="AS2303" s="44">
        <f t="shared" ref="AS2303" si="55500">parseTime(AQ2303)-(AR2305=INT(RIGHT($F2303, 1)))</f>
        <v>0</v>
      </c>
      <c r="AT2303" s="45">
        <f t="shared" si="55444"/>
        <v>0</v>
      </c>
      <c r="AU2303" s="36"/>
      <c r="AV2303" s="37"/>
      <c r="AW2303" s="44">
        <f>parseTime(AU2303)-(AV2305=INT(RIGHT($F2303, 1)))</f>
        <v>0</v>
      </c>
      <c r="AX2303" s="45">
        <f t="shared" si="55445"/>
        <v>0</v>
      </c>
      <c r="AY2303" s="36"/>
      <c r="AZ2303" s="37"/>
      <c r="BA2303" s="44">
        <f>parseTime(AY2303)-(AZ2305=INT(RIGHT($F2303, 1)))</f>
        <v>0</v>
      </c>
      <c r="BB2303" s="45">
        <f t="shared" si="55446"/>
        <v>0</v>
      </c>
      <c r="BC2303" s="36"/>
      <c r="BD2303" s="37"/>
      <c r="BE2303" s="44">
        <f>parseTime(BC2303)-(BD2305=INT(RIGHT($F2303, 1)))</f>
        <v>0</v>
      </c>
      <c r="BF2303" s="45">
        <f t="shared" si="55447"/>
        <v>0</v>
      </c>
      <c r="BG2303" s="36"/>
      <c r="BH2303" s="37"/>
      <c r="BI2303" s="44">
        <f>parseTime(BG2303)-(BH2305=INT(RIGHT($F2303, 1)))</f>
        <v>0</v>
      </c>
      <c r="BJ2303" s="45">
        <f t="shared" si="55448"/>
        <v>0</v>
      </c>
      <c r="BK2303" s="36"/>
      <c r="BL2303" s="37"/>
      <c r="BM2303" s="44">
        <f>parseTime(BK2303)-(BL2305=INT(RIGHT($F2303, 1)))</f>
        <v>0</v>
      </c>
      <c r="BN2303" s="45">
        <f t="shared" si="55449"/>
        <v>0</v>
      </c>
      <c r="BO2303" s="36"/>
      <c r="BP2303" s="37"/>
      <c r="BQ2303" s="44">
        <f t="shared" ref="BQ2303" si="55501">parseTime(BO2303)-(BP2305=INT(RIGHT($F2303, 1)))</f>
        <v>0</v>
      </c>
      <c r="BR2303" s="45">
        <f t="shared" si="55451"/>
        <v>0</v>
      </c>
      <c r="BS2303" s="36"/>
      <c r="BT2303" s="37"/>
      <c r="BU2303" s="44">
        <f t="shared" ref="BU2303" si="55502">parseTime(BS2303)-(BT2305=INT(RIGHT($F2303, 1)))</f>
        <v>0</v>
      </c>
      <c r="BV2303" s="45">
        <f t="shared" si="55453"/>
        <v>0</v>
      </c>
      <c r="BW2303" s="36"/>
      <c r="BX2303" s="37"/>
      <c r="BY2303" s="44">
        <f t="shared" ref="BY2303" si="55503">parseTime(BW2303)-(BX2305=INT(RIGHT($F2303, 1)))</f>
        <v>0</v>
      </c>
      <c r="BZ2303" s="45">
        <f t="shared" si="55455"/>
        <v>0</v>
      </c>
      <c r="CA2303" s="36"/>
      <c r="CB2303" s="37"/>
      <c r="CC2303" s="44">
        <f t="shared" ref="CC2303" si="55504">parseTime(CA2303)-(CB2305=INT(RIGHT($F2303, 1)))</f>
        <v>0</v>
      </c>
      <c r="CD2303" s="45">
        <f t="shared" si="55457"/>
        <v>0</v>
      </c>
      <c r="CE2303" s="36"/>
      <c r="CF2303" s="37"/>
      <c r="CG2303" s="44">
        <f t="shared" ref="CG2303" si="55505">parseTime(CE2303)-(CF2305=INT(RIGHT($F2303, 1)))</f>
        <v>0</v>
      </c>
      <c r="CH2303" s="45">
        <f t="shared" si="55459"/>
        <v>0</v>
      </c>
    </row>
    <row r="2304" spans="1:86" x14ac:dyDescent="0.25">
      <c r="A2304" s="56" t="s">
        <v>119</v>
      </c>
      <c r="B2304" s="57">
        <f t="shared" ref="B2304" ca="1" si="55506">roleHours(G2300:CH2306, "MCC")</f>
        <v>0</v>
      </c>
      <c r="C2304" s="14">
        <f t="shared" ca="1" si="55476"/>
        <v>0</v>
      </c>
      <c r="D2304" s="14" t="s">
        <v>260</v>
      </c>
      <c r="E2304" s="20">
        <v>4.6500000000000004</v>
      </c>
      <c r="F2304" s="51" t="s">
        <v>132</v>
      </c>
      <c r="G2304" s="36"/>
      <c r="H2304" s="37"/>
      <c r="I2304" s="44">
        <f t="shared" ref="I2304" si="55507">parseTime(G2304)-(H2305=INT(RIGHT($F2304, 1)))</f>
        <v>0</v>
      </c>
      <c r="J2304" s="45">
        <f t="shared" si="55427"/>
        <v>0</v>
      </c>
      <c r="K2304" s="36"/>
      <c r="L2304" s="37"/>
      <c r="M2304" s="44">
        <f t="shared" ref="M2304" si="55508">parseTime(K2304)-(L2305=INT(RIGHT($F2304, 1)))</f>
        <v>0</v>
      </c>
      <c r="N2304" s="45">
        <f t="shared" si="55429"/>
        <v>0</v>
      </c>
      <c r="O2304" s="36"/>
      <c r="P2304" s="37"/>
      <c r="Q2304" s="44">
        <f t="shared" ref="Q2304" si="55509">parseTime(O2304)-(P2305=INT(RIGHT($F2304, 1)))</f>
        <v>0</v>
      </c>
      <c r="R2304" s="45">
        <f t="shared" si="55431"/>
        <v>0</v>
      </c>
      <c r="S2304" s="36"/>
      <c r="T2304" s="37"/>
      <c r="U2304" s="44">
        <f t="shared" ref="U2304" si="55510">parseTime(S2304)-(T2305=INT(RIGHT($F2304, 1)))</f>
        <v>0</v>
      </c>
      <c r="V2304" s="45">
        <f t="shared" si="55433"/>
        <v>0</v>
      </c>
      <c r="W2304" s="36"/>
      <c r="X2304" s="37"/>
      <c r="Y2304" s="44">
        <f t="shared" ref="Y2304" si="55511">parseTime(W2304)-(X2305=INT(RIGHT($F2304, 1)))</f>
        <v>0</v>
      </c>
      <c r="Z2304" s="45">
        <f t="shared" si="55435"/>
        <v>0</v>
      </c>
      <c r="AA2304" s="36"/>
      <c r="AB2304" s="37"/>
      <c r="AC2304" s="44">
        <f t="shared" ref="AC2304" si="55512">parseTime(AA2304)-(AB2305=INT(RIGHT($F2304, 1)))</f>
        <v>0</v>
      </c>
      <c r="AD2304" s="45">
        <f t="shared" si="55437"/>
        <v>0</v>
      </c>
      <c r="AE2304" s="36"/>
      <c r="AF2304" s="37"/>
      <c r="AG2304" s="44">
        <f t="shared" ref="AG2304" si="55513">parseTime(AE2304)-(AF2305=INT(RIGHT($F2304, 1)))</f>
        <v>0</v>
      </c>
      <c r="AH2304" s="45">
        <f t="shared" si="55439"/>
        <v>0</v>
      </c>
      <c r="AI2304" s="36"/>
      <c r="AJ2304" s="37"/>
      <c r="AK2304" s="44">
        <f>parseTime(AI2304)-(AJ2305=INT(RIGHT($F2304, 1)))</f>
        <v>0</v>
      </c>
      <c r="AL2304" s="45">
        <f t="shared" si="55440"/>
        <v>0</v>
      </c>
      <c r="AM2304" s="36"/>
      <c r="AN2304" s="37"/>
      <c r="AO2304" s="44">
        <f t="shared" ref="AO2304" si="55514">parseTime(AM2304)-(AN2305=INT(RIGHT($F2304, 1)))</f>
        <v>0</v>
      </c>
      <c r="AP2304" s="45">
        <f t="shared" si="55442"/>
        <v>0</v>
      </c>
      <c r="AQ2304" s="36"/>
      <c r="AR2304" s="37"/>
      <c r="AS2304" s="44">
        <f t="shared" ref="AS2304" si="55515">parseTime(AQ2304)-(AR2305=INT(RIGHT($F2304, 1)))</f>
        <v>0</v>
      </c>
      <c r="AT2304" s="45">
        <f t="shared" si="55444"/>
        <v>0</v>
      </c>
      <c r="AU2304" s="36"/>
      <c r="AV2304" s="37"/>
      <c r="AW2304" s="44">
        <f>parseTime(AU2304)-(AV2305=INT(RIGHT($F2304, 1)))</f>
        <v>0</v>
      </c>
      <c r="AX2304" s="45">
        <f t="shared" si="55445"/>
        <v>0</v>
      </c>
      <c r="AY2304" s="36"/>
      <c r="AZ2304" s="37"/>
      <c r="BA2304" s="44">
        <f>parseTime(AY2304)-(AZ2305=INT(RIGHT($F2304, 1)))</f>
        <v>0</v>
      </c>
      <c r="BB2304" s="45">
        <f t="shared" si="55446"/>
        <v>0</v>
      </c>
      <c r="BC2304" s="36"/>
      <c r="BD2304" s="37"/>
      <c r="BE2304" s="44">
        <f>parseTime(BC2304)-(BD2305=INT(RIGHT($F2304, 1)))</f>
        <v>0</v>
      </c>
      <c r="BF2304" s="45">
        <f t="shared" si="55447"/>
        <v>0</v>
      </c>
      <c r="BG2304" s="36"/>
      <c r="BH2304" s="37"/>
      <c r="BI2304" s="44">
        <f>parseTime(BG2304)-(BH2305=INT(RIGHT($F2304, 1)))</f>
        <v>0</v>
      </c>
      <c r="BJ2304" s="45">
        <f t="shared" si="55448"/>
        <v>0</v>
      </c>
      <c r="BK2304" s="36"/>
      <c r="BL2304" s="37"/>
      <c r="BM2304" s="44">
        <f>parseTime(BK2304)-(BL2305=INT(RIGHT($F2304, 1)))</f>
        <v>0</v>
      </c>
      <c r="BN2304" s="45">
        <f t="shared" si="55449"/>
        <v>0</v>
      </c>
      <c r="BO2304" s="36"/>
      <c r="BP2304" s="37"/>
      <c r="BQ2304" s="44">
        <f t="shared" ref="BQ2304" si="55516">parseTime(BO2304)-(BP2305=INT(RIGHT($F2304, 1)))</f>
        <v>0</v>
      </c>
      <c r="BR2304" s="45">
        <f t="shared" si="55451"/>
        <v>0</v>
      </c>
      <c r="BS2304" s="36"/>
      <c r="BT2304" s="37"/>
      <c r="BU2304" s="44">
        <f t="shared" ref="BU2304" si="55517">parseTime(BS2304)-(BT2305=INT(RIGHT($F2304, 1)))</f>
        <v>0</v>
      </c>
      <c r="BV2304" s="45">
        <f t="shared" si="55453"/>
        <v>0</v>
      </c>
      <c r="BW2304" s="36"/>
      <c r="BX2304" s="37"/>
      <c r="BY2304" s="44">
        <f t="shared" ref="BY2304" si="55518">parseTime(BW2304)-(BX2305=INT(RIGHT($F2304, 1)))</f>
        <v>0</v>
      </c>
      <c r="BZ2304" s="45">
        <f t="shared" si="55455"/>
        <v>0</v>
      </c>
      <c r="CA2304" s="36"/>
      <c r="CB2304" s="37"/>
      <c r="CC2304" s="44">
        <f t="shared" ref="CC2304" si="55519">parseTime(CA2304)-(CB2305=INT(RIGHT($F2304, 1)))</f>
        <v>0</v>
      </c>
      <c r="CD2304" s="45">
        <f t="shared" si="55457"/>
        <v>0</v>
      </c>
      <c r="CE2304" s="36"/>
      <c r="CF2304" s="37"/>
      <c r="CG2304" s="44">
        <f t="shared" ref="CG2304" si="55520">parseTime(CE2304)-(CF2305=INT(RIGHT($F2304, 1)))</f>
        <v>0</v>
      </c>
      <c r="CH2304" s="45">
        <f t="shared" si="55459"/>
        <v>0</v>
      </c>
    </row>
    <row r="2305" spans="1:86" x14ac:dyDescent="0.25">
      <c r="A2305" s="56"/>
      <c r="B2305" s="57"/>
      <c r="C2305" s="14">
        <f t="shared" si="55476"/>
        <v>0</v>
      </c>
      <c r="D2305" s="14"/>
      <c r="E2305" s="20">
        <f t="shared" ref="E2305" si="55521">((7.5/2)-0.5+E2304)*8</f>
        <v>63.2</v>
      </c>
      <c r="F2305" s="51"/>
      <c r="G2305" s="46" t="s">
        <v>134</v>
      </c>
      <c r="H2305" s="38">
        <f t="shared" ref="H2305" si="55522">lunchAdjust(G2300:H2304)</f>
        <v>0</v>
      </c>
      <c r="I2305" s="48" t="s">
        <v>0</v>
      </c>
      <c r="J2305" s="39">
        <f t="shared" ref="J2305" si="55523">SUMPRODUCT(I2300:I2304*J2300:J2304)</f>
        <v>0</v>
      </c>
      <c r="K2305" s="46" t="s">
        <v>134</v>
      </c>
      <c r="L2305" s="38">
        <f t="shared" ref="L2305" si="55524">lunchAdjust(K2300:L2304)</f>
        <v>0</v>
      </c>
      <c r="M2305" s="48" t="s">
        <v>0</v>
      </c>
      <c r="N2305" s="39">
        <f t="shared" ref="N2305" si="55525">SUMPRODUCT(M2300:M2304*N2300:N2304)</f>
        <v>0</v>
      </c>
      <c r="O2305" s="46" t="s">
        <v>134</v>
      </c>
      <c r="P2305" s="38">
        <f t="shared" ref="P2305" si="55526">lunchAdjust(O2300:P2304)</f>
        <v>0</v>
      </c>
      <c r="Q2305" s="48" t="s">
        <v>0</v>
      </c>
      <c r="R2305" s="39">
        <f t="shared" ref="R2305" si="55527">SUMPRODUCT(Q2300:Q2304*R2300:R2304)</f>
        <v>0</v>
      </c>
      <c r="S2305" s="46" t="s">
        <v>134</v>
      </c>
      <c r="T2305" s="38">
        <f t="shared" ref="T2305" si="55528">lunchAdjust(S2300:T2304)</f>
        <v>0</v>
      </c>
      <c r="U2305" s="48" t="s">
        <v>0</v>
      </c>
      <c r="V2305" s="39">
        <f t="shared" ref="V2305" si="55529">SUMPRODUCT(U2300:U2304*V2300:V2304)</f>
        <v>0</v>
      </c>
      <c r="W2305" s="46" t="s">
        <v>134</v>
      </c>
      <c r="X2305" s="38">
        <f t="shared" ref="X2305" si="55530">lunchAdjust(W2300:X2304)</f>
        <v>0</v>
      </c>
      <c r="Y2305" s="48" t="s">
        <v>0</v>
      </c>
      <c r="Z2305" s="39">
        <f t="shared" ref="Z2305" si="55531">SUMPRODUCT(Y2300:Y2304*Z2300:Z2304)</f>
        <v>0</v>
      </c>
      <c r="AA2305" s="46" t="s">
        <v>134</v>
      </c>
      <c r="AB2305" s="38">
        <f t="shared" ref="AB2305" si="55532">lunchAdjust(AA2300:AB2304)</f>
        <v>0</v>
      </c>
      <c r="AC2305" s="48" t="s">
        <v>0</v>
      </c>
      <c r="AD2305" s="39">
        <f t="shared" ref="AD2305" si="55533">SUMPRODUCT(AC2300:AC2304*AD2300:AD2304)</f>
        <v>0</v>
      </c>
      <c r="AE2305" s="46" t="s">
        <v>134</v>
      </c>
      <c r="AF2305" s="38">
        <f t="shared" ref="AF2305" si="55534">lunchAdjust(AE2300:AF2304)</f>
        <v>0</v>
      </c>
      <c r="AG2305" s="48" t="s">
        <v>0</v>
      </c>
      <c r="AH2305" s="39">
        <f t="shared" ref="AH2305" si="55535">SUMPRODUCT(AG2300:AG2304*AH2300:AH2304)</f>
        <v>0</v>
      </c>
      <c r="AI2305" s="46" t="s">
        <v>134</v>
      </c>
      <c r="AJ2305" s="38">
        <f t="shared" ref="AJ2305" si="55536">lunchAdjust(AI2300:AJ2304)</f>
        <v>0</v>
      </c>
      <c r="AK2305" s="48" t="s">
        <v>0</v>
      </c>
      <c r="AL2305" s="39">
        <f t="shared" ref="AL2305" si="55537">SUMPRODUCT(AK2300:AK2304*AL2300:AL2304)</f>
        <v>0</v>
      </c>
      <c r="AM2305" s="46" t="s">
        <v>134</v>
      </c>
      <c r="AN2305" s="38">
        <f t="shared" ref="AN2305" si="55538">lunchAdjust(AM2300:AN2304)</f>
        <v>0</v>
      </c>
      <c r="AO2305" s="48" t="s">
        <v>0</v>
      </c>
      <c r="AP2305" s="39">
        <f t="shared" ref="AP2305" si="55539">SUMPRODUCT(AO2300:AO2304*AP2300:AP2304)</f>
        <v>0</v>
      </c>
      <c r="AQ2305" s="46" t="s">
        <v>134</v>
      </c>
      <c r="AR2305" s="38">
        <f t="shared" ref="AR2305" si="55540">lunchAdjust(AQ2300:AR2304)</f>
        <v>0</v>
      </c>
      <c r="AS2305" s="48" t="s">
        <v>0</v>
      </c>
      <c r="AT2305" s="39">
        <f t="shared" ref="AT2305" si="55541">SUMPRODUCT(AS2300:AS2304*AT2300:AT2304)</f>
        <v>0</v>
      </c>
      <c r="AU2305" s="46" t="s">
        <v>134</v>
      </c>
      <c r="AV2305" s="38">
        <f t="shared" ref="AV2305" si="55542">lunchAdjust(AU2300:AV2304)</f>
        <v>0</v>
      </c>
      <c r="AW2305" s="48" t="s">
        <v>0</v>
      </c>
      <c r="AX2305" s="39">
        <f t="shared" ref="AX2305" si="55543">SUMPRODUCT(AW2300:AW2304*AX2300:AX2304)</f>
        <v>0</v>
      </c>
      <c r="AY2305" s="46" t="s">
        <v>134</v>
      </c>
      <c r="AZ2305" s="38">
        <f t="shared" ref="AZ2305" si="55544">lunchAdjust(AY2300:AZ2304)</f>
        <v>0</v>
      </c>
      <c r="BA2305" s="48" t="s">
        <v>0</v>
      </c>
      <c r="BB2305" s="39">
        <f t="shared" ref="BB2305" si="55545">SUMPRODUCT(BA2300:BA2304*BB2300:BB2304)</f>
        <v>0</v>
      </c>
      <c r="BC2305" s="46" t="s">
        <v>134</v>
      </c>
      <c r="BD2305" s="38">
        <f t="shared" ref="BD2305" si="55546">lunchAdjust(BC2300:BD2304)</f>
        <v>0</v>
      </c>
      <c r="BE2305" s="48" t="s">
        <v>0</v>
      </c>
      <c r="BF2305" s="39">
        <f t="shared" ref="BF2305" si="55547">SUMPRODUCT(BE2300:BE2304*BF2300:BF2304)</f>
        <v>0</v>
      </c>
      <c r="BG2305" s="46" t="s">
        <v>134</v>
      </c>
      <c r="BH2305" s="38">
        <f t="shared" ref="BH2305" si="55548">lunchAdjust(BG2300:BH2304)</f>
        <v>0</v>
      </c>
      <c r="BI2305" s="48" t="s">
        <v>0</v>
      </c>
      <c r="BJ2305" s="39">
        <f t="shared" ref="BJ2305" si="55549">SUMPRODUCT(BI2300:BI2304*BJ2300:BJ2304)</f>
        <v>0</v>
      </c>
      <c r="BK2305" s="46" t="s">
        <v>134</v>
      </c>
      <c r="BL2305" s="38">
        <f t="shared" ref="BL2305" si="55550">lunchAdjust(BK2300:BL2304)</f>
        <v>0</v>
      </c>
      <c r="BM2305" s="48" t="s">
        <v>0</v>
      </c>
      <c r="BN2305" s="39">
        <f t="shared" ref="BN2305" si="55551">SUMPRODUCT(BM2300:BM2304*BN2300:BN2304)</f>
        <v>0</v>
      </c>
      <c r="BO2305" s="46" t="s">
        <v>134</v>
      </c>
      <c r="BP2305" s="38">
        <f t="shared" ref="BP2305" si="55552">lunchAdjust(BO2300:BP2304)</f>
        <v>1</v>
      </c>
      <c r="BQ2305" s="48" t="s">
        <v>0</v>
      </c>
      <c r="BR2305" s="39">
        <f t="shared" ref="BR2305" si="55553">SUMPRODUCT(BQ2300:BQ2304*BR2300:BR2304)</f>
        <v>8</v>
      </c>
      <c r="BS2305" s="46" t="s">
        <v>134</v>
      </c>
      <c r="BT2305" s="38">
        <f t="shared" ref="BT2305" si="55554">lunchAdjust(BS2300:BT2304)</f>
        <v>1</v>
      </c>
      <c r="BU2305" s="48" t="s">
        <v>0</v>
      </c>
      <c r="BV2305" s="39">
        <f t="shared" ref="BV2305" si="55555">SUMPRODUCT(BU2300:BU2304*BV2300:BV2304)</f>
        <v>8</v>
      </c>
      <c r="BW2305" s="46" t="s">
        <v>134</v>
      </c>
      <c r="BX2305" s="38">
        <f t="shared" ref="BX2305" si="55556">lunchAdjust(BW2300:BX2304)</f>
        <v>0</v>
      </c>
      <c r="BY2305" s="48" t="s">
        <v>0</v>
      </c>
      <c r="BZ2305" s="39">
        <f t="shared" ref="BZ2305" si="55557">SUMPRODUCT(BY2300:BY2304*BZ2300:BZ2304)</f>
        <v>0</v>
      </c>
      <c r="CA2305" s="46" t="s">
        <v>134</v>
      </c>
      <c r="CB2305" s="38">
        <f t="shared" ref="CB2305" si="55558">lunchAdjust(CA2300:CB2304)</f>
        <v>0</v>
      </c>
      <c r="CC2305" s="48" t="s">
        <v>0</v>
      </c>
      <c r="CD2305" s="39">
        <f t="shared" ref="CD2305" si="55559">SUMPRODUCT(CC2300:CC2304*CD2300:CD2304)</f>
        <v>0</v>
      </c>
      <c r="CE2305" s="46" t="s">
        <v>134</v>
      </c>
      <c r="CF2305" s="38">
        <f t="shared" ref="CF2305" si="55560">lunchAdjust(CE2300:CF2304)</f>
        <v>0</v>
      </c>
      <c r="CG2305" s="48" t="s">
        <v>0</v>
      </c>
      <c r="CH2305" s="39">
        <f t="shared" ref="CH2305" si="55561">SUMPRODUCT(CG2300:CG2304*CH2300:CH2304)</f>
        <v>0</v>
      </c>
    </row>
    <row r="2306" spans="1:86" ht="15.75" thickBot="1" x14ac:dyDescent="0.3">
      <c r="A2306" s="58" t="s">
        <v>121</v>
      </c>
      <c r="B2306" s="59">
        <f t="shared" ref="B2306" ca="1" si="55562">roleHours(G2300:CH2306, "OUT")</f>
        <v>0</v>
      </c>
      <c r="C2306" s="54" t="s">
        <v>137</v>
      </c>
      <c r="D2306" s="22">
        <f t="shared" ref="D2306" ca="1" si="55563">roleHours(G2300:CH2306, "PTO")</f>
        <v>0</v>
      </c>
      <c r="E2306" s="23">
        <f t="shared" ref="E2306" ca="1" si="55564">E2305-B2301</f>
        <v>47.2</v>
      </c>
      <c r="F2306" s="52"/>
      <c r="G2306" s="47" t="s">
        <v>39</v>
      </c>
      <c r="H2306" s="40">
        <f t="shared" si="55219"/>
        <v>0</v>
      </c>
      <c r="I2306" s="49" t="s">
        <v>135</v>
      </c>
      <c r="J2306" s="41">
        <f t="shared" ref="J2306" si="55565">J2305*G$4</f>
        <v>0</v>
      </c>
      <c r="K2306" s="47" t="s">
        <v>39</v>
      </c>
      <c r="L2306" s="40">
        <f t="shared" ref="L2306" si="55566">SUMPRODUCT(M2300:M2304*(L2300:L2304="PTO"))+SUMPRODUCT(M2300:M2304*(L2300:L2304="HOL"))</f>
        <v>0</v>
      </c>
      <c r="M2306" s="49" t="s">
        <v>135</v>
      </c>
      <c r="N2306" s="41">
        <f t="shared" ref="N2306" si="55567">N2305*K$4</f>
        <v>0</v>
      </c>
      <c r="O2306" s="47" t="s">
        <v>39</v>
      </c>
      <c r="P2306" s="40">
        <f t="shared" ref="P2306" si="55568">SUMPRODUCT(Q2300:Q2304*(P2300:P2304="PTO"))+SUMPRODUCT(Q2300:Q2304*(P2300:P2304="HOL"))</f>
        <v>0</v>
      </c>
      <c r="Q2306" s="49" t="s">
        <v>135</v>
      </c>
      <c r="R2306" s="41">
        <f t="shared" ref="R2306" si="55569">R2305*O$4</f>
        <v>0</v>
      </c>
      <c r="S2306" s="47" t="s">
        <v>39</v>
      </c>
      <c r="T2306" s="40">
        <f t="shared" ref="T2306" si="55570">SUMPRODUCT(U2300:U2304*(T2300:T2304="PTO"))+SUMPRODUCT(U2300:U2304*(T2300:T2304="HOL"))</f>
        <v>0</v>
      </c>
      <c r="U2306" s="49" t="s">
        <v>135</v>
      </c>
      <c r="V2306" s="41">
        <f t="shared" ref="V2306" si="55571">V2305*S$4</f>
        <v>0</v>
      </c>
      <c r="W2306" s="47" t="s">
        <v>39</v>
      </c>
      <c r="X2306" s="40">
        <f t="shared" ref="X2306" si="55572">SUMPRODUCT(Y2300:Y2304*(X2300:X2304="PTO"))+SUMPRODUCT(Y2300:Y2304*(X2300:X2304="HOL"))</f>
        <v>0</v>
      </c>
      <c r="Y2306" s="49" t="s">
        <v>135</v>
      </c>
      <c r="Z2306" s="41">
        <f t="shared" ref="Z2306" si="55573">Z2305*W$4</f>
        <v>0</v>
      </c>
      <c r="AA2306" s="47" t="s">
        <v>39</v>
      </c>
      <c r="AB2306" s="40">
        <f t="shared" ref="AB2306" si="55574">SUMPRODUCT(AC2300:AC2304*(AB2300:AB2304="PTO"))+SUMPRODUCT(AC2300:AC2304*(AB2300:AB2304="HOL"))</f>
        <v>0</v>
      </c>
      <c r="AC2306" s="49" t="s">
        <v>135</v>
      </c>
      <c r="AD2306" s="41">
        <f t="shared" ref="AD2306" si="55575">AD2305*AA$4</f>
        <v>0</v>
      </c>
      <c r="AE2306" s="47" t="s">
        <v>39</v>
      </c>
      <c r="AF2306" s="40">
        <f t="shared" ref="AF2306" si="55576">SUMPRODUCT(AG2300:AG2304*(AF2300:AF2304="PTO"))+SUMPRODUCT(AG2300:AG2304*(AF2300:AF2304="HOL"))</f>
        <v>0</v>
      </c>
      <c r="AG2306" s="49" t="s">
        <v>135</v>
      </c>
      <c r="AH2306" s="41">
        <f t="shared" ref="AH2306" si="55577">AH2305*AE$4</f>
        <v>0</v>
      </c>
      <c r="AI2306" s="47" t="s">
        <v>39</v>
      </c>
      <c r="AJ2306" s="40">
        <f t="shared" ref="AJ2306" si="55578">SUMPRODUCT(AK2300:AK2304*(AJ2300:AJ2304="PTO"))+SUMPRODUCT(AK2300:AK2304*(AJ2300:AJ2304="HOL"))</f>
        <v>0</v>
      </c>
      <c r="AK2306" s="49" t="s">
        <v>135</v>
      </c>
      <c r="AL2306" s="41">
        <f>AL2305*AI$4</f>
        <v>0</v>
      </c>
      <c r="AM2306" s="47" t="s">
        <v>39</v>
      </c>
      <c r="AN2306" s="40">
        <f t="shared" ref="AN2306" si="55579">SUMPRODUCT(AO2300:AO2304*(AN2300:AN2304="PTO"))+SUMPRODUCT(AO2300:AO2304*(AN2300:AN2304="HOL"))</f>
        <v>0</v>
      </c>
      <c r="AO2306" s="49" t="s">
        <v>135</v>
      </c>
      <c r="AP2306" s="41">
        <f t="shared" ref="AP2306" si="55580">AP2305*AM$4</f>
        <v>0</v>
      </c>
      <c r="AQ2306" s="47" t="s">
        <v>39</v>
      </c>
      <c r="AR2306" s="40">
        <f t="shared" ref="AR2306" si="55581">SUMPRODUCT(AS2300:AS2304*(AR2300:AR2304="PTO"))+SUMPRODUCT(AS2300:AS2304*(AR2300:AR2304="HOL"))</f>
        <v>0</v>
      </c>
      <c r="AS2306" s="49" t="s">
        <v>135</v>
      </c>
      <c r="AT2306" s="41">
        <f t="shared" ref="AT2306" si="55582">AT2305*AQ$4</f>
        <v>0</v>
      </c>
      <c r="AU2306" s="47" t="s">
        <v>39</v>
      </c>
      <c r="AV2306" s="40">
        <f t="shared" ref="AV2306" si="55583">SUMPRODUCT(AW2300:AW2304*(AV2300:AV2304="PTO"))+SUMPRODUCT(AW2300:AW2304*(AV2300:AV2304="HOL"))</f>
        <v>0</v>
      </c>
      <c r="AW2306" s="49" t="s">
        <v>135</v>
      </c>
      <c r="AX2306" s="41">
        <f>AX2305*AU$4</f>
        <v>0</v>
      </c>
      <c r="AY2306" s="47" t="s">
        <v>39</v>
      </c>
      <c r="AZ2306" s="40">
        <f t="shared" ref="AZ2306" si="55584">SUMPRODUCT(BA2300:BA2304*(AZ2300:AZ2304="PTO"))+SUMPRODUCT(BA2300:BA2304*(AZ2300:AZ2304="HOL"))</f>
        <v>0</v>
      </c>
      <c r="BA2306" s="49" t="s">
        <v>135</v>
      </c>
      <c r="BB2306" s="41">
        <f>BB2305*AY$4</f>
        <v>0</v>
      </c>
      <c r="BC2306" s="47" t="s">
        <v>39</v>
      </c>
      <c r="BD2306" s="40">
        <f t="shared" ref="BD2306" si="55585">SUMPRODUCT(BE2300:BE2304*(BD2300:BD2304="PTO"))+SUMPRODUCT(BE2300:BE2304*(BD2300:BD2304="HOL"))</f>
        <v>0</v>
      </c>
      <c r="BE2306" s="49" t="s">
        <v>135</v>
      </c>
      <c r="BF2306" s="41">
        <f>BF2305*BC$4</f>
        <v>0</v>
      </c>
      <c r="BG2306" s="47" t="s">
        <v>39</v>
      </c>
      <c r="BH2306" s="40">
        <f t="shared" ref="BH2306" si="55586">SUMPRODUCT(BI2300:BI2304*(BH2300:BH2304="PTO"))+SUMPRODUCT(BI2300:BI2304*(BH2300:BH2304="HOL"))</f>
        <v>0</v>
      </c>
      <c r="BI2306" s="49" t="s">
        <v>135</v>
      </c>
      <c r="BJ2306" s="41">
        <f>BJ2305*BG$4</f>
        <v>0</v>
      </c>
      <c r="BK2306" s="47" t="s">
        <v>39</v>
      </c>
      <c r="BL2306" s="40">
        <f t="shared" ref="BL2306" si="55587">SUMPRODUCT(BM2300:BM2304*(BL2300:BL2304="PTO"))+SUMPRODUCT(BM2300:BM2304*(BL2300:BL2304="HOL"))</f>
        <v>0</v>
      </c>
      <c r="BM2306" s="49" t="s">
        <v>135</v>
      </c>
      <c r="BN2306" s="41">
        <f>BN2305*BK$4</f>
        <v>0</v>
      </c>
      <c r="BO2306" s="47" t="s">
        <v>39</v>
      </c>
      <c r="BP2306" s="40">
        <f t="shared" ref="BP2306" si="55588">SUMPRODUCT(BQ2300:BQ2304*(BP2300:BP2304="PTO"))+SUMPRODUCT(BQ2300:BQ2304*(BP2300:BP2304="HOL"))</f>
        <v>0</v>
      </c>
      <c r="BQ2306" s="49" t="s">
        <v>135</v>
      </c>
      <c r="BR2306" s="41">
        <f t="shared" ref="BR2306" si="55589">BR2305*BO$4</f>
        <v>8</v>
      </c>
      <c r="BS2306" s="47" t="s">
        <v>39</v>
      </c>
      <c r="BT2306" s="40">
        <f t="shared" ref="BT2306" si="55590">SUMPRODUCT(BU2300:BU2304*(BT2300:BT2304="PTO"))+SUMPRODUCT(BU2300:BU2304*(BT2300:BT2304="HOL"))</f>
        <v>0</v>
      </c>
      <c r="BU2306" s="49" t="s">
        <v>135</v>
      </c>
      <c r="BV2306" s="41">
        <f t="shared" ref="BV2306" si="55591">BV2305*BS$4</f>
        <v>8</v>
      </c>
      <c r="BW2306" s="47" t="s">
        <v>39</v>
      </c>
      <c r="BX2306" s="40">
        <f t="shared" ref="BX2306" si="55592">SUMPRODUCT(BY2300:BY2304*(BX2300:BX2304="PTO"))+SUMPRODUCT(BY2300:BY2304*(BX2300:BX2304="HOL"))</f>
        <v>0</v>
      </c>
      <c r="BY2306" s="49" t="s">
        <v>135</v>
      </c>
      <c r="BZ2306" s="41">
        <f t="shared" ref="BZ2306" si="55593">BZ2305*BW$4</f>
        <v>0</v>
      </c>
      <c r="CA2306" s="47" t="s">
        <v>39</v>
      </c>
      <c r="CB2306" s="40">
        <f t="shared" ref="CB2306" si="55594">SUMPRODUCT(CC2300:CC2304*(CB2300:CB2304="PTO"))+SUMPRODUCT(CC2300:CC2304*(CB2300:CB2304="HOL"))</f>
        <v>0</v>
      </c>
      <c r="CC2306" s="49" t="s">
        <v>135</v>
      </c>
      <c r="CD2306" s="41">
        <f t="shared" ref="CD2306" si="55595">CD2305*CA$4</f>
        <v>0</v>
      </c>
      <c r="CE2306" s="47" t="s">
        <v>39</v>
      </c>
      <c r="CF2306" s="40">
        <f t="shared" ref="CF2306" si="55596">SUMPRODUCT(CG2300:CG2304*(CF2300:CF2304="PTO"))+SUMPRODUCT(CG2300:CG2304*(CF2300:CF2304="HOL"))</f>
        <v>0</v>
      </c>
      <c r="CG2306" s="49" t="s">
        <v>135</v>
      </c>
      <c r="CH2306" s="41">
        <f t="shared" ref="CH2306" si="55597">CH2305*CE$4</f>
        <v>0</v>
      </c>
    </row>
    <row r="2307" spans="1:86" x14ac:dyDescent="0.25">
      <c r="A2307" s="70" t="s">
        <v>133</v>
      </c>
      <c r="B2307" s="71">
        <f t="shared" ref="B2307" ca="1" si="55598">D2307-B2308</f>
        <v>0</v>
      </c>
      <c r="C2307" s="72" t="s">
        <v>122</v>
      </c>
      <c r="D2307" s="71">
        <f>IFERROR(INDEX(Holidays[FTE], MATCH(Entry!E2307, Holidays[Date], 0)), 1)*8*INDEX(FTEguide[[1]:[12]], MATCH(Entry!E2308, FTEguide[Weekday], 0), IF(Entry!E2310&gt;0, Entry!E2310, MONTH(Entry!E2307)))</f>
        <v>0</v>
      </c>
      <c r="E2307" s="60">
        <f t="shared" si="54736"/>
        <v>44157</v>
      </c>
      <c r="F2307" s="50" t="s">
        <v>128</v>
      </c>
      <c r="G2307" s="34"/>
      <c r="H2307" s="35"/>
      <c r="I2307" s="42">
        <f t="shared" ref="I2307" si="55599">parseTime(G2307)-(H2312=INT(RIGHT($F2307, 1)))</f>
        <v>0</v>
      </c>
      <c r="J2307" s="43">
        <f t="shared" ref="J2307:J2311" si="55600">isClocked(H2307)</f>
        <v>0</v>
      </c>
      <c r="K2307" s="34"/>
      <c r="L2307" s="35"/>
      <c r="M2307" s="42">
        <f t="shared" ref="M2307" si="55601">parseTime(K2307)-(L2312=INT(RIGHT($F2307, 1)))</f>
        <v>0</v>
      </c>
      <c r="N2307" s="43">
        <f t="shared" ref="N2307:N2311" si="55602">isClocked(L2307)</f>
        <v>0</v>
      </c>
      <c r="O2307" s="34"/>
      <c r="P2307" s="35"/>
      <c r="Q2307" s="42">
        <f t="shared" ref="Q2307" si="55603">parseTime(O2307)-(P2312=INT(RIGHT($F2307, 1)))</f>
        <v>0</v>
      </c>
      <c r="R2307" s="43">
        <f t="shared" ref="R2307:R2311" si="55604">isClocked(P2307)</f>
        <v>0</v>
      </c>
      <c r="S2307" s="34"/>
      <c r="T2307" s="35"/>
      <c r="U2307" s="42">
        <f t="shared" ref="U2307" si="55605">parseTime(S2307)-(T2312=INT(RIGHT($F2307, 1)))</f>
        <v>0</v>
      </c>
      <c r="V2307" s="43">
        <f t="shared" ref="V2307:V2311" si="55606">isClocked(T2307)</f>
        <v>0</v>
      </c>
      <c r="W2307" s="34"/>
      <c r="X2307" s="35"/>
      <c r="Y2307" s="42">
        <f t="shared" ref="Y2307" si="55607">parseTime(W2307)-(X2312=INT(RIGHT($F2307, 1)))</f>
        <v>0</v>
      </c>
      <c r="Z2307" s="43">
        <f t="shared" ref="Z2307:Z2311" si="55608">isClocked(X2307)</f>
        <v>0</v>
      </c>
      <c r="AA2307" s="34"/>
      <c r="AB2307" s="35"/>
      <c r="AC2307" s="42">
        <f t="shared" ref="AC2307" si="55609">parseTime(AA2307)-(AB2312=INT(RIGHT($F2307, 1)))</f>
        <v>0</v>
      </c>
      <c r="AD2307" s="43">
        <f t="shared" ref="AD2307:AD2311" si="55610">isClocked(AB2307)</f>
        <v>0</v>
      </c>
      <c r="AE2307" s="34"/>
      <c r="AF2307" s="35"/>
      <c r="AG2307" s="42">
        <f t="shared" ref="AG2307" si="55611">parseTime(AE2307)-(AF2312=INT(RIGHT($F2307, 1)))</f>
        <v>0</v>
      </c>
      <c r="AH2307" s="43">
        <f t="shared" ref="AH2307:AH2311" si="55612">isClocked(AF2307)</f>
        <v>0</v>
      </c>
      <c r="AI2307" s="34"/>
      <c r="AJ2307" s="35"/>
      <c r="AK2307" s="42">
        <f>parseTime(AI2307)-(AJ2312=INT(RIGHT($F2307, 1)))</f>
        <v>0</v>
      </c>
      <c r="AL2307" s="43">
        <f t="shared" ref="AL2307:AL2311" si="55613">isClocked(AJ2307)</f>
        <v>0</v>
      </c>
      <c r="AM2307" s="34"/>
      <c r="AN2307" s="35"/>
      <c r="AO2307" s="42">
        <f t="shared" ref="AO2307" si="55614">parseTime(AM2307)-(AN2312=INT(RIGHT($F2307, 1)))</f>
        <v>0</v>
      </c>
      <c r="AP2307" s="43">
        <f t="shared" ref="AP2307:AP2311" si="55615">isClocked(AN2307)</f>
        <v>0</v>
      </c>
      <c r="AQ2307" s="34"/>
      <c r="AR2307" s="35"/>
      <c r="AS2307" s="42">
        <f t="shared" ref="AS2307" si="55616">parseTime(AQ2307)-(AR2312=INT(RIGHT($F2307, 1)))</f>
        <v>0</v>
      </c>
      <c r="AT2307" s="43">
        <f t="shared" ref="AT2307:AT2311" si="55617">isClocked(AR2307)</f>
        <v>0</v>
      </c>
      <c r="AU2307" s="34"/>
      <c r="AV2307" s="35"/>
      <c r="AW2307" s="42">
        <f>parseTime(AU2307)-(AV2312=INT(RIGHT($F2307, 1)))</f>
        <v>0</v>
      </c>
      <c r="AX2307" s="43">
        <f t="shared" ref="AX2307:AX2311" si="55618">isClocked(AV2307)</f>
        <v>0</v>
      </c>
      <c r="AY2307" s="34"/>
      <c r="AZ2307" s="35"/>
      <c r="BA2307" s="42">
        <f>parseTime(AY2307)-(AZ2312=INT(RIGHT($F2307, 1)))</f>
        <v>0</v>
      </c>
      <c r="BB2307" s="43">
        <f t="shared" ref="BB2307:BB2311" si="55619">isClocked(AZ2307)</f>
        <v>0</v>
      </c>
      <c r="BC2307" s="34"/>
      <c r="BD2307" s="35"/>
      <c r="BE2307" s="42">
        <f>parseTime(BC2307)-(BD2312=INT(RIGHT($F2307, 1)))</f>
        <v>0</v>
      </c>
      <c r="BF2307" s="43">
        <f t="shared" ref="BF2307:BF2311" si="55620">isClocked(BD2307)</f>
        <v>0</v>
      </c>
      <c r="BG2307" s="34"/>
      <c r="BH2307" s="35"/>
      <c r="BI2307" s="42">
        <f>parseTime(BG2307)-(BH2312=INT(RIGHT($F2307, 1)))</f>
        <v>0</v>
      </c>
      <c r="BJ2307" s="43">
        <f t="shared" ref="BJ2307:BJ2311" si="55621">isClocked(BH2307)</f>
        <v>0</v>
      </c>
      <c r="BK2307" s="34"/>
      <c r="BL2307" s="35"/>
      <c r="BM2307" s="42">
        <f>parseTime(BK2307)-(BL2312=INT(RIGHT($F2307, 1)))</f>
        <v>0</v>
      </c>
      <c r="BN2307" s="43">
        <f t="shared" ref="BN2307:BN2311" si="55622">isClocked(BL2307)</f>
        <v>0</v>
      </c>
      <c r="BO2307" s="34"/>
      <c r="BP2307" s="35"/>
      <c r="BQ2307" s="42">
        <f t="shared" ref="BQ2307" si="55623">parseTime(BO2307)-(BP2312=INT(RIGHT($F2307, 1)))</f>
        <v>0</v>
      </c>
      <c r="BR2307" s="43">
        <f t="shared" ref="BR2307:BR2311" si="55624">isClocked(BP2307)</f>
        <v>0</v>
      </c>
      <c r="BS2307" s="34"/>
      <c r="BT2307" s="35"/>
      <c r="BU2307" s="42">
        <f t="shared" ref="BU2307" si="55625">parseTime(BS2307)-(BT2312=INT(RIGHT($F2307, 1)))</f>
        <v>0</v>
      </c>
      <c r="BV2307" s="43">
        <f t="shared" ref="BV2307:BV2311" si="55626">isClocked(BT2307)</f>
        <v>0</v>
      </c>
      <c r="BW2307" s="34"/>
      <c r="BX2307" s="35"/>
      <c r="BY2307" s="42">
        <f t="shared" ref="BY2307" si="55627">parseTime(BW2307)-(BX2312=INT(RIGHT($F2307, 1)))</f>
        <v>0</v>
      </c>
      <c r="BZ2307" s="43">
        <f t="shared" ref="BZ2307:BZ2311" si="55628">isClocked(BX2307)</f>
        <v>0</v>
      </c>
      <c r="CA2307" s="34"/>
      <c r="CB2307" s="35"/>
      <c r="CC2307" s="42">
        <f t="shared" ref="CC2307" si="55629">parseTime(CA2307)-(CB2312=INT(RIGHT($F2307, 1)))</f>
        <v>0</v>
      </c>
      <c r="CD2307" s="43">
        <f t="shared" ref="CD2307:CD2311" si="55630">isClocked(CB2307)</f>
        <v>0</v>
      </c>
      <c r="CE2307" s="34"/>
      <c r="CF2307" s="35"/>
      <c r="CG2307" s="42">
        <f t="shared" ref="CG2307" si="55631">parseTime(CE2307)-(CF2312=INT(RIGHT($F2307, 1)))</f>
        <v>0</v>
      </c>
      <c r="CH2307" s="43">
        <f t="shared" ref="CH2307:CH2311" si="55632">isClocked(CF2307)</f>
        <v>0</v>
      </c>
    </row>
    <row r="2308" spans="1:86" x14ac:dyDescent="0.25">
      <c r="A2308" s="56" t="s">
        <v>0</v>
      </c>
      <c r="B2308" s="57">
        <f t="shared" ca="1" si="54252"/>
        <v>0</v>
      </c>
      <c r="C2308" s="14" t="s">
        <v>252</v>
      </c>
      <c r="D2308" s="14">
        <f t="shared" si="55460"/>
        <v>53.7</v>
      </c>
      <c r="E2308" s="55" t="str">
        <f t="shared" si="54253"/>
        <v>Sunday</v>
      </c>
      <c r="F2308" s="51" t="s">
        <v>129</v>
      </c>
      <c r="G2308" s="36"/>
      <c r="H2308" s="37"/>
      <c r="I2308" s="44">
        <f t="shared" ref="I2308" si="55633">parseTime(G2308)-(H2312=INT(RIGHT($F2308, 1)))</f>
        <v>0</v>
      </c>
      <c r="J2308" s="45">
        <f t="shared" si="55600"/>
        <v>0</v>
      </c>
      <c r="K2308" s="36"/>
      <c r="L2308" s="37"/>
      <c r="M2308" s="44">
        <f t="shared" ref="M2308" si="55634">parseTime(K2308)-(L2312=INT(RIGHT($F2308, 1)))</f>
        <v>0</v>
      </c>
      <c r="N2308" s="45">
        <f t="shared" si="55602"/>
        <v>0</v>
      </c>
      <c r="O2308" s="36"/>
      <c r="P2308" s="37"/>
      <c r="Q2308" s="44">
        <f t="shared" ref="Q2308" si="55635">parseTime(O2308)-(P2312=INT(RIGHT($F2308, 1)))</f>
        <v>0</v>
      </c>
      <c r="R2308" s="45">
        <f t="shared" si="55604"/>
        <v>0</v>
      </c>
      <c r="S2308" s="36"/>
      <c r="T2308" s="37"/>
      <c r="U2308" s="44">
        <f t="shared" ref="U2308" si="55636">parseTime(S2308)-(T2312=INT(RIGHT($F2308, 1)))</f>
        <v>0</v>
      </c>
      <c r="V2308" s="45">
        <f t="shared" si="55606"/>
        <v>0</v>
      </c>
      <c r="W2308" s="36"/>
      <c r="X2308" s="37"/>
      <c r="Y2308" s="44">
        <f t="shared" ref="Y2308" si="55637">parseTime(W2308)-(X2312=INT(RIGHT($F2308, 1)))</f>
        <v>0</v>
      </c>
      <c r="Z2308" s="45">
        <f t="shared" si="55608"/>
        <v>0</v>
      </c>
      <c r="AA2308" s="36"/>
      <c r="AB2308" s="37"/>
      <c r="AC2308" s="44">
        <f t="shared" ref="AC2308" si="55638">parseTime(AA2308)-(AB2312=INT(RIGHT($F2308, 1)))</f>
        <v>0</v>
      </c>
      <c r="AD2308" s="45">
        <f t="shared" si="55610"/>
        <v>0</v>
      </c>
      <c r="AE2308" s="36"/>
      <c r="AF2308" s="37"/>
      <c r="AG2308" s="44">
        <f t="shared" ref="AG2308" si="55639">parseTime(AE2308)-(AF2312=INT(RIGHT($F2308, 1)))</f>
        <v>0</v>
      </c>
      <c r="AH2308" s="45">
        <f t="shared" si="55612"/>
        <v>0</v>
      </c>
      <c r="AI2308" s="36"/>
      <c r="AJ2308" s="37"/>
      <c r="AK2308" s="44">
        <f>parseTime(AI2308)-(AJ2312=INT(RIGHT($F2308, 1)))</f>
        <v>0</v>
      </c>
      <c r="AL2308" s="45">
        <f t="shared" si="55613"/>
        <v>0</v>
      </c>
      <c r="AM2308" s="36"/>
      <c r="AN2308" s="37"/>
      <c r="AO2308" s="44">
        <f t="shared" ref="AO2308" si="55640">parseTime(AM2308)-(AN2312=INT(RIGHT($F2308, 1)))</f>
        <v>0</v>
      </c>
      <c r="AP2308" s="45">
        <f t="shared" si="55615"/>
        <v>0</v>
      </c>
      <c r="AQ2308" s="36"/>
      <c r="AR2308" s="37"/>
      <c r="AS2308" s="44">
        <f t="shared" ref="AS2308" si="55641">parseTime(AQ2308)-(AR2312=INT(RIGHT($F2308, 1)))</f>
        <v>0</v>
      </c>
      <c r="AT2308" s="45">
        <f t="shared" si="55617"/>
        <v>0</v>
      </c>
      <c r="AU2308" s="36"/>
      <c r="AV2308" s="37"/>
      <c r="AW2308" s="44">
        <f>parseTime(AU2308)-(AV2312=INT(RIGHT($F2308, 1)))</f>
        <v>0</v>
      </c>
      <c r="AX2308" s="45">
        <f t="shared" si="55618"/>
        <v>0</v>
      </c>
      <c r="AY2308" s="36"/>
      <c r="AZ2308" s="37"/>
      <c r="BA2308" s="44">
        <f>parseTime(AY2308)-(AZ2312=INT(RIGHT($F2308, 1)))</f>
        <v>0</v>
      </c>
      <c r="BB2308" s="45">
        <f t="shared" si="55619"/>
        <v>0</v>
      </c>
      <c r="BC2308" s="36"/>
      <c r="BD2308" s="37"/>
      <c r="BE2308" s="44">
        <f>parseTime(BC2308)-(BD2312=INT(RIGHT($F2308, 1)))</f>
        <v>0</v>
      </c>
      <c r="BF2308" s="45">
        <f t="shared" si="55620"/>
        <v>0</v>
      </c>
      <c r="BG2308" s="36"/>
      <c r="BH2308" s="37"/>
      <c r="BI2308" s="44">
        <f>parseTime(BG2308)-(BH2312=INT(RIGHT($F2308, 1)))</f>
        <v>0</v>
      </c>
      <c r="BJ2308" s="45">
        <f t="shared" si="55621"/>
        <v>0</v>
      </c>
      <c r="BK2308" s="36"/>
      <c r="BL2308" s="37"/>
      <c r="BM2308" s="44">
        <f>parseTime(BK2308)-(BL2312=INT(RIGHT($F2308, 1)))</f>
        <v>0</v>
      </c>
      <c r="BN2308" s="45">
        <f t="shared" si="55622"/>
        <v>0</v>
      </c>
      <c r="BO2308" s="36"/>
      <c r="BP2308" s="37"/>
      <c r="BQ2308" s="44">
        <f t="shared" ref="BQ2308" si="55642">parseTime(BO2308)-(BP2312=INT(RIGHT($F2308, 1)))</f>
        <v>0</v>
      </c>
      <c r="BR2308" s="45">
        <f t="shared" si="55624"/>
        <v>0</v>
      </c>
      <c r="BS2308" s="36"/>
      <c r="BT2308" s="37"/>
      <c r="BU2308" s="44">
        <f t="shared" ref="BU2308" si="55643">parseTime(BS2308)-(BT2312=INT(RIGHT($F2308, 1)))</f>
        <v>0</v>
      </c>
      <c r="BV2308" s="45">
        <f t="shared" si="55626"/>
        <v>0</v>
      </c>
      <c r="BW2308" s="36"/>
      <c r="BX2308" s="37"/>
      <c r="BY2308" s="44">
        <f t="shared" ref="BY2308" si="55644">parseTime(BW2308)-(BX2312=INT(RIGHT($F2308, 1)))</f>
        <v>0</v>
      </c>
      <c r="BZ2308" s="45">
        <f t="shared" si="55628"/>
        <v>0</v>
      </c>
      <c r="CA2308" s="36"/>
      <c r="CB2308" s="37"/>
      <c r="CC2308" s="44">
        <f t="shared" ref="CC2308" si="55645">parseTime(CA2308)-(CB2312=INT(RIGHT($F2308, 1)))</f>
        <v>0</v>
      </c>
      <c r="CD2308" s="45">
        <f t="shared" si="55630"/>
        <v>0</v>
      </c>
      <c r="CE2308" s="36"/>
      <c r="CF2308" s="37"/>
      <c r="CG2308" s="44">
        <f t="shared" ref="CG2308" si="55646">parseTime(CE2308)-(CF2312=INT(RIGHT($F2308, 1)))</f>
        <v>0</v>
      </c>
      <c r="CH2308" s="45">
        <f t="shared" si="55632"/>
        <v>0</v>
      </c>
    </row>
    <row r="2309" spans="1:86" x14ac:dyDescent="0.25">
      <c r="A2309" s="56" t="s">
        <v>117</v>
      </c>
      <c r="B2309" s="57">
        <f t="shared" ref="B2309" ca="1" si="55647">roleHours(G2307:CH2313, "MFD")</f>
        <v>0</v>
      </c>
      <c r="C2309" s="14">
        <f t="shared" ref="C2309:C2312" ca="1" si="55648">B2309/8</f>
        <v>0</v>
      </c>
      <c r="D2309" s="14">
        <f t="shared" ref="D2309" ca="1" si="55649">B2308-D2308</f>
        <v>-53.7</v>
      </c>
      <c r="E2309" s="20" t="s">
        <v>127</v>
      </c>
      <c r="F2309" s="51" t="s">
        <v>130</v>
      </c>
      <c r="G2309" s="36"/>
      <c r="H2309" s="37"/>
      <c r="I2309" s="44">
        <f t="shared" ref="I2309" si="55650">parseTime(G2309)-(H2312=INT(RIGHT($F2309, 1)))</f>
        <v>0</v>
      </c>
      <c r="J2309" s="45">
        <f t="shared" si="55600"/>
        <v>0</v>
      </c>
      <c r="K2309" s="36"/>
      <c r="L2309" s="37"/>
      <c r="M2309" s="44">
        <f t="shared" ref="M2309" si="55651">parseTime(K2309)-(L2312=INT(RIGHT($F2309, 1)))</f>
        <v>0</v>
      </c>
      <c r="N2309" s="45">
        <f t="shared" si="55602"/>
        <v>0</v>
      </c>
      <c r="O2309" s="36"/>
      <c r="P2309" s="37"/>
      <c r="Q2309" s="44">
        <f t="shared" ref="Q2309" si="55652">parseTime(O2309)-(P2312=INT(RIGHT($F2309, 1)))</f>
        <v>0</v>
      </c>
      <c r="R2309" s="45">
        <f t="shared" si="55604"/>
        <v>0</v>
      </c>
      <c r="S2309" s="36"/>
      <c r="T2309" s="37"/>
      <c r="U2309" s="44">
        <f t="shared" ref="U2309" si="55653">parseTime(S2309)-(T2312=INT(RIGHT($F2309, 1)))</f>
        <v>0</v>
      </c>
      <c r="V2309" s="45">
        <f t="shared" si="55606"/>
        <v>0</v>
      </c>
      <c r="W2309" s="36"/>
      <c r="X2309" s="37"/>
      <c r="Y2309" s="44">
        <f t="shared" ref="Y2309" si="55654">parseTime(W2309)-(X2312=INT(RIGHT($F2309, 1)))</f>
        <v>0</v>
      </c>
      <c r="Z2309" s="45">
        <f t="shared" si="55608"/>
        <v>0</v>
      </c>
      <c r="AA2309" s="36"/>
      <c r="AB2309" s="37"/>
      <c r="AC2309" s="44">
        <f t="shared" ref="AC2309" si="55655">parseTime(AA2309)-(AB2312=INT(RIGHT($F2309, 1)))</f>
        <v>0</v>
      </c>
      <c r="AD2309" s="45">
        <f t="shared" si="55610"/>
        <v>0</v>
      </c>
      <c r="AE2309" s="36"/>
      <c r="AF2309" s="37"/>
      <c r="AG2309" s="44">
        <f t="shared" ref="AG2309" si="55656">parseTime(AE2309)-(AF2312=INT(RIGHT($F2309, 1)))</f>
        <v>0</v>
      </c>
      <c r="AH2309" s="45">
        <f t="shared" si="55612"/>
        <v>0</v>
      </c>
      <c r="AI2309" s="36"/>
      <c r="AJ2309" s="37"/>
      <c r="AK2309" s="44">
        <f>parseTime(AI2309)-(AJ2312=INT(RIGHT($F2309, 1)))</f>
        <v>0</v>
      </c>
      <c r="AL2309" s="45">
        <f t="shared" si="55613"/>
        <v>0</v>
      </c>
      <c r="AM2309" s="36"/>
      <c r="AN2309" s="37"/>
      <c r="AO2309" s="44">
        <f t="shared" ref="AO2309" si="55657">parseTime(AM2309)-(AN2312=INT(RIGHT($F2309, 1)))</f>
        <v>0</v>
      </c>
      <c r="AP2309" s="45">
        <f t="shared" si="55615"/>
        <v>0</v>
      </c>
      <c r="AQ2309" s="36"/>
      <c r="AR2309" s="37"/>
      <c r="AS2309" s="44">
        <f t="shared" ref="AS2309" si="55658">parseTime(AQ2309)-(AR2312=INT(RIGHT($F2309, 1)))</f>
        <v>0</v>
      </c>
      <c r="AT2309" s="45">
        <f t="shared" si="55617"/>
        <v>0</v>
      </c>
      <c r="AU2309" s="36"/>
      <c r="AV2309" s="37"/>
      <c r="AW2309" s="44">
        <f>parseTime(AU2309)-(AV2312=INT(RIGHT($F2309, 1)))</f>
        <v>0</v>
      </c>
      <c r="AX2309" s="45">
        <f t="shared" si="55618"/>
        <v>0</v>
      </c>
      <c r="AY2309" s="36"/>
      <c r="AZ2309" s="37"/>
      <c r="BA2309" s="44">
        <f>parseTime(AY2309)-(AZ2312=INT(RIGHT($F2309, 1)))</f>
        <v>0</v>
      </c>
      <c r="BB2309" s="45">
        <f t="shared" si="55619"/>
        <v>0</v>
      </c>
      <c r="BC2309" s="36"/>
      <c r="BD2309" s="37"/>
      <c r="BE2309" s="44">
        <f>parseTime(BC2309)-(BD2312=INT(RIGHT($F2309, 1)))</f>
        <v>0</v>
      </c>
      <c r="BF2309" s="45">
        <f t="shared" si="55620"/>
        <v>0</v>
      </c>
      <c r="BG2309" s="36"/>
      <c r="BH2309" s="37"/>
      <c r="BI2309" s="44">
        <f>parseTime(BG2309)-(BH2312=INT(RIGHT($F2309, 1)))</f>
        <v>0</v>
      </c>
      <c r="BJ2309" s="45">
        <f t="shared" si="55621"/>
        <v>0</v>
      </c>
      <c r="BK2309" s="36"/>
      <c r="BL2309" s="37"/>
      <c r="BM2309" s="44">
        <f>parseTime(BK2309)-(BL2312=INT(RIGHT($F2309, 1)))</f>
        <v>0</v>
      </c>
      <c r="BN2309" s="45">
        <f t="shared" si="55622"/>
        <v>0</v>
      </c>
      <c r="BO2309" s="36"/>
      <c r="BP2309" s="37"/>
      <c r="BQ2309" s="44">
        <f t="shared" ref="BQ2309" si="55659">parseTime(BO2309)-(BP2312=INT(RIGHT($F2309, 1)))</f>
        <v>0</v>
      </c>
      <c r="BR2309" s="45">
        <f t="shared" si="55624"/>
        <v>0</v>
      </c>
      <c r="BS2309" s="36"/>
      <c r="BT2309" s="37"/>
      <c r="BU2309" s="44">
        <f t="shared" ref="BU2309" si="55660">parseTime(BS2309)-(BT2312=INT(RIGHT($F2309, 1)))</f>
        <v>0</v>
      </c>
      <c r="BV2309" s="45">
        <f t="shared" si="55626"/>
        <v>0</v>
      </c>
      <c r="BW2309" s="36"/>
      <c r="BX2309" s="37"/>
      <c r="BY2309" s="44">
        <f t="shared" ref="BY2309" si="55661">parseTime(BW2309)-(BX2312=INT(RIGHT($F2309, 1)))</f>
        <v>0</v>
      </c>
      <c r="BZ2309" s="45">
        <f t="shared" si="55628"/>
        <v>0</v>
      </c>
      <c r="CA2309" s="36"/>
      <c r="CB2309" s="37"/>
      <c r="CC2309" s="44">
        <f t="shared" ref="CC2309" si="55662">parseTime(CA2309)-(CB2312=INT(RIGHT($F2309, 1)))</f>
        <v>0</v>
      </c>
      <c r="CD2309" s="45">
        <f t="shared" si="55630"/>
        <v>0</v>
      </c>
      <c r="CE2309" s="36"/>
      <c r="CF2309" s="37"/>
      <c r="CG2309" s="44">
        <f t="shared" ref="CG2309" si="55663">parseTime(CE2309)-(CF2312=INT(RIGHT($F2309, 1)))</f>
        <v>0</v>
      </c>
      <c r="CH2309" s="45">
        <f t="shared" si="55632"/>
        <v>0</v>
      </c>
    </row>
    <row r="2310" spans="1:86" x14ac:dyDescent="0.25">
      <c r="A2310" s="56"/>
      <c r="B2310" s="57"/>
      <c r="C2310" s="14">
        <f t="shared" si="55648"/>
        <v>0</v>
      </c>
      <c r="D2310" s="14" t="s">
        <v>259</v>
      </c>
      <c r="E2310" s="20">
        <v>4.25</v>
      </c>
      <c r="F2310" s="51" t="s">
        <v>131</v>
      </c>
      <c r="G2310" s="36"/>
      <c r="H2310" s="37"/>
      <c r="I2310" s="44">
        <f t="shared" ref="I2310" si="55664">parseTime(G2310)-(H2312=INT(RIGHT($F2310, 1)))</f>
        <v>0</v>
      </c>
      <c r="J2310" s="45">
        <f t="shared" si="55600"/>
        <v>0</v>
      </c>
      <c r="K2310" s="36"/>
      <c r="L2310" s="37"/>
      <c r="M2310" s="44">
        <f t="shared" ref="M2310" si="55665">parseTime(K2310)-(L2312=INT(RIGHT($F2310, 1)))</f>
        <v>0</v>
      </c>
      <c r="N2310" s="45">
        <f t="shared" si="55602"/>
        <v>0</v>
      </c>
      <c r="O2310" s="36"/>
      <c r="P2310" s="37"/>
      <c r="Q2310" s="44">
        <f t="shared" ref="Q2310" si="55666">parseTime(O2310)-(P2312=INT(RIGHT($F2310, 1)))</f>
        <v>0</v>
      </c>
      <c r="R2310" s="45">
        <f t="shared" si="55604"/>
        <v>0</v>
      </c>
      <c r="S2310" s="36"/>
      <c r="T2310" s="37"/>
      <c r="U2310" s="44">
        <f t="shared" ref="U2310" si="55667">parseTime(S2310)-(T2312=INT(RIGHT($F2310, 1)))</f>
        <v>0</v>
      </c>
      <c r="V2310" s="45">
        <f t="shared" si="55606"/>
        <v>0</v>
      </c>
      <c r="W2310" s="36"/>
      <c r="X2310" s="37"/>
      <c r="Y2310" s="44">
        <f t="shared" ref="Y2310" si="55668">parseTime(W2310)-(X2312=INT(RIGHT($F2310, 1)))</f>
        <v>0</v>
      </c>
      <c r="Z2310" s="45">
        <f t="shared" si="55608"/>
        <v>0</v>
      </c>
      <c r="AA2310" s="36"/>
      <c r="AB2310" s="37"/>
      <c r="AC2310" s="44">
        <f t="shared" ref="AC2310" si="55669">parseTime(AA2310)-(AB2312=INT(RIGHT($F2310, 1)))</f>
        <v>0</v>
      </c>
      <c r="AD2310" s="45">
        <f t="shared" si="55610"/>
        <v>0</v>
      </c>
      <c r="AE2310" s="36"/>
      <c r="AF2310" s="37"/>
      <c r="AG2310" s="44">
        <f t="shared" ref="AG2310" si="55670">parseTime(AE2310)-(AF2312=INT(RIGHT($F2310, 1)))</f>
        <v>0</v>
      </c>
      <c r="AH2310" s="45">
        <f t="shared" si="55612"/>
        <v>0</v>
      </c>
      <c r="AI2310" s="36"/>
      <c r="AJ2310" s="37"/>
      <c r="AK2310" s="44">
        <f>parseTime(AI2310)-(AJ2312=INT(RIGHT($F2310, 1)))</f>
        <v>0</v>
      </c>
      <c r="AL2310" s="45">
        <f t="shared" si="55613"/>
        <v>0</v>
      </c>
      <c r="AM2310" s="36"/>
      <c r="AN2310" s="37"/>
      <c r="AO2310" s="44">
        <f t="shared" ref="AO2310" si="55671">parseTime(AM2310)-(AN2312=INT(RIGHT($F2310, 1)))</f>
        <v>0</v>
      </c>
      <c r="AP2310" s="45">
        <f t="shared" si="55615"/>
        <v>0</v>
      </c>
      <c r="AQ2310" s="36"/>
      <c r="AR2310" s="37"/>
      <c r="AS2310" s="44">
        <f t="shared" ref="AS2310" si="55672">parseTime(AQ2310)-(AR2312=INT(RIGHT($F2310, 1)))</f>
        <v>0</v>
      </c>
      <c r="AT2310" s="45">
        <f t="shared" si="55617"/>
        <v>0</v>
      </c>
      <c r="AU2310" s="36"/>
      <c r="AV2310" s="37"/>
      <c r="AW2310" s="44">
        <f>parseTime(AU2310)-(AV2312=INT(RIGHT($F2310, 1)))</f>
        <v>0</v>
      </c>
      <c r="AX2310" s="45">
        <f t="shared" si="55618"/>
        <v>0</v>
      </c>
      <c r="AY2310" s="36"/>
      <c r="AZ2310" s="37"/>
      <c r="BA2310" s="44">
        <f>parseTime(AY2310)-(AZ2312=INT(RIGHT($F2310, 1)))</f>
        <v>0</v>
      </c>
      <c r="BB2310" s="45">
        <f t="shared" si="55619"/>
        <v>0</v>
      </c>
      <c r="BC2310" s="36"/>
      <c r="BD2310" s="37"/>
      <c r="BE2310" s="44">
        <f>parseTime(BC2310)-(BD2312=INT(RIGHT($F2310, 1)))</f>
        <v>0</v>
      </c>
      <c r="BF2310" s="45">
        <f t="shared" si="55620"/>
        <v>0</v>
      </c>
      <c r="BG2310" s="36"/>
      <c r="BH2310" s="37"/>
      <c r="BI2310" s="44">
        <f>parseTime(BG2310)-(BH2312=INT(RIGHT($F2310, 1)))</f>
        <v>0</v>
      </c>
      <c r="BJ2310" s="45">
        <f t="shared" si="55621"/>
        <v>0</v>
      </c>
      <c r="BK2310" s="36"/>
      <c r="BL2310" s="37"/>
      <c r="BM2310" s="44">
        <f>parseTime(BK2310)-(BL2312=INT(RIGHT($F2310, 1)))</f>
        <v>0</v>
      </c>
      <c r="BN2310" s="45">
        <f t="shared" si="55622"/>
        <v>0</v>
      </c>
      <c r="BO2310" s="36"/>
      <c r="BP2310" s="37"/>
      <c r="BQ2310" s="44">
        <f t="shared" ref="BQ2310" si="55673">parseTime(BO2310)-(BP2312=INT(RIGHT($F2310, 1)))</f>
        <v>0</v>
      </c>
      <c r="BR2310" s="45">
        <f t="shared" si="55624"/>
        <v>0</v>
      </c>
      <c r="BS2310" s="36"/>
      <c r="BT2310" s="37"/>
      <c r="BU2310" s="44">
        <f t="shared" ref="BU2310" si="55674">parseTime(BS2310)-(BT2312=INT(RIGHT($F2310, 1)))</f>
        <v>0</v>
      </c>
      <c r="BV2310" s="45">
        <f t="shared" si="55626"/>
        <v>0</v>
      </c>
      <c r="BW2310" s="36"/>
      <c r="BX2310" s="37"/>
      <c r="BY2310" s="44">
        <f t="shared" ref="BY2310" si="55675">parseTime(BW2310)-(BX2312=INT(RIGHT($F2310, 1)))</f>
        <v>0</v>
      </c>
      <c r="BZ2310" s="45">
        <f t="shared" si="55628"/>
        <v>0</v>
      </c>
      <c r="CA2310" s="36"/>
      <c r="CB2310" s="37"/>
      <c r="CC2310" s="44">
        <f t="shared" ref="CC2310" si="55676">parseTime(CA2310)-(CB2312=INT(RIGHT($F2310, 1)))</f>
        <v>0</v>
      </c>
      <c r="CD2310" s="45">
        <f t="shared" si="55630"/>
        <v>0</v>
      </c>
      <c r="CE2310" s="36"/>
      <c r="CF2310" s="37"/>
      <c r="CG2310" s="44">
        <f t="shared" ref="CG2310" si="55677">parseTime(CE2310)-(CF2312=INT(RIGHT($F2310, 1)))</f>
        <v>0</v>
      </c>
      <c r="CH2310" s="45">
        <f t="shared" si="55632"/>
        <v>0</v>
      </c>
    </row>
    <row r="2311" spans="1:86" x14ac:dyDescent="0.25">
      <c r="A2311" s="56" t="s">
        <v>119</v>
      </c>
      <c r="B2311" s="57">
        <f t="shared" ref="B2311" ca="1" si="55678">roleHours(G2307:CH2313, "MCC")</f>
        <v>0</v>
      </c>
      <c r="C2311" s="14">
        <f t="shared" ca="1" si="55648"/>
        <v>0</v>
      </c>
      <c r="D2311" s="14" t="s">
        <v>260</v>
      </c>
      <c r="E2311" s="20">
        <v>4.6500000000000004</v>
      </c>
      <c r="F2311" s="51" t="s">
        <v>132</v>
      </c>
      <c r="G2311" s="36"/>
      <c r="H2311" s="37"/>
      <c r="I2311" s="44">
        <f t="shared" ref="I2311" si="55679">parseTime(G2311)-(H2312=INT(RIGHT($F2311, 1)))</f>
        <v>0</v>
      </c>
      <c r="J2311" s="45">
        <f t="shared" si="55600"/>
        <v>0</v>
      </c>
      <c r="K2311" s="36"/>
      <c r="L2311" s="37"/>
      <c r="M2311" s="44">
        <f t="shared" ref="M2311" si="55680">parseTime(K2311)-(L2312=INT(RIGHT($F2311, 1)))</f>
        <v>0</v>
      </c>
      <c r="N2311" s="45">
        <f t="shared" si="55602"/>
        <v>0</v>
      </c>
      <c r="O2311" s="36"/>
      <c r="P2311" s="37"/>
      <c r="Q2311" s="44">
        <f t="shared" ref="Q2311" si="55681">parseTime(O2311)-(P2312=INT(RIGHT($F2311, 1)))</f>
        <v>0</v>
      </c>
      <c r="R2311" s="45">
        <f t="shared" si="55604"/>
        <v>0</v>
      </c>
      <c r="S2311" s="36"/>
      <c r="T2311" s="37"/>
      <c r="U2311" s="44">
        <f t="shared" ref="U2311" si="55682">parseTime(S2311)-(T2312=INT(RIGHT($F2311, 1)))</f>
        <v>0</v>
      </c>
      <c r="V2311" s="45">
        <f t="shared" si="55606"/>
        <v>0</v>
      </c>
      <c r="W2311" s="36"/>
      <c r="X2311" s="37"/>
      <c r="Y2311" s="44">
        <f t="shared" ref="Y2311" si="55683">parseTime(W2311)-(X2312=INT(RIGHT($F2311, 1)))</f>
        <v>0</v>
      </c>
      <c r="Z2311" s="45">
        <f t="shared" si="55608"/>
        <v>0</v>
      </c>
      <c r="AA2311" s="36"/>
      <c r="AB2311" s="37"/>
      <c r="AC2311" s="44">
        <f t="shared" ref="AC2311" si="55684">parseTime(AA2311)-(AB2312=INT(RIGHT($F2311, 1)))</f>
        <v>0</v>
      </c>
      <c r="AD2311" s="45">
        <f t="shared" si="55610"/>
        <v>0</v>
      </c>
      <c r="AE2311" s="36"/>
      <c r="AF2311" s="37"/>
      <c r="AG2311" s="44">
        <f t="shared" ref="AG2311" si="55685">parseTime(AE2311)-(AF2312=INT(RIGHT($F2311, 1)))</f>
        <v>0</v>
      </c>
      <c r="AH2311" s="45">
        <f t="shared" si="55612"/>
        <v>0</v>
      </c>
      <c r="AI2311" s="36"/>
      <c r="AJ2311" s="37"/>
      <c r="AK2311" s="44">
        <f>parseTime(AI2311)-(AJ2312=INT(RIGHT($F2311, 1)))</f>
        <v>0</v>
      </c>
      <c r="AL2311" s="45">
        <f t="shared" si="55613"/>
        <v>0</v>
      </c>
      <c r="AM2311" s="36"/>
      <c r="AN2311" s="37"/>
      <c r="AO2311" s="44">
        <f t="shared" ref="AO2311" si="55686">parseTime(AM2311)-(AN2312=INT(RIGHT($F2311, 1)))</f>
        <v>0</v>
      </c>
      <c r="AP2311" s="45">
        <f t="shared" si="55615"/>
        <v>0</v>
      </c>
      <c r="AQ2311" s="36"/>
      <c r="AR2311" s="37"/>
      <c r="AS2311" s="44">
        <f t="shared" ref="AS2311" si="55687">parseTime(AQ2311)-(AR2312=INT(RIGHT($F2311, 1)))</f>
        <v>0</v>
      </c>
      <c r="AT2311" s="45">
        <f t="shared" si="55617"/>
        <v>0</v>
      </c>
      <c r="AU2311" s="36"/>
      <c r="AV2311" s="37"/>
      <c r="AW2311" s="44">
        <f>parseTime(AU2311)-(AV2312=INT(RIGHT($F2311, 1)))</f>
        <v>0</v>
      </c>
      <c r="AX2311" s="45">
        <f t="shared" si="55618"/>
        <v>0</v>
      </c>
      <c r="AY2311" s="36"/>
      <c r="AZ2311" s="37"/>
      <c r="BA2311" s="44">
        <f>parseTime(AY2311)-(AZ2312=INT(RIGHT($F2311, 1)))</f>
        <v>0</v>
      </c>
      <c r="BB2311" s="45">
        <f t="shared" si="55619"/>
        <v>0</v>
      </c>
      <c r="BC2311" s="36"/>
      <c r="BD2311" s="37"/>
      <c r="BE2311" s="44">
        <f>parseTime(BC2311)-(BD2312=INT(RIGHT($F2311, 1)))</f>
        <v>0</v>
      </c>
      <c r="BF2311" s="45">
        <f t="shared" si="55620"/>
        <v>0</v>
      </c>
      <c r="BG2311" s="36"/>
      <c r="BH2311" s="37"/>
      <c r="BI2311" s="44">
        <f>parseTime(BG2311)-(BH2312=INT(RIGHT($F2311, 1)))</f>
        <v>0</v>
      </c>
      <c r="BJ2311" s="45">
        <f t="shared" si="55621"/>
        <v>0</v>
      </c>
      <c r="BK2311" s="36"/>
      <c r="BL2311" s="37"/>
      <c r="BM2311" s="44">
        <f>parseTime(BK2311)-(BL2312=INT(RIGHT($F2311, 1)))</f>
        <v>0</v>
      </c>
      <c r="BN2311" s="45">
        <f t="shared" si="55622"/>
        <v>0</v>
      </c>
      <c r="BO2311" s="36"/>
      <c r="BP2311" s="37"/>
      <c r="BQ2311" s="44">
        <f t="shared" ref="BQ2311" si="55688">parseTime(BO2311)-(BP2312=INT(RIGHT($F2311, 1)))</f>
        <v>0</v>
      </c>
      <c r="BR2311" s="45">
        <f t="shared" si="55624"/>
        <v>0</v>
      </c>
      <c r="BS2311" s="36"/>
      <c r="BT2311" s="37"/>
      <c r="BU2311" s="44">
        <f t="shared" ref="BU2311" si="55689">parseTime(BS2311)-(BT2312=INT(RIGHT($F2311, 1)))</f>
        <v>0</v>
      </c>
      <c r="BV2311" s="45">
        <f t="shared" si="55626"/>
        <v>0</v>
      </c>
      <c r="BW2311" s="36"/>
      <c r="BX2311" s="37"/>
      <c r="BY2311" s="44">
        <f t="shared" ref="BY2311" si="55690">parseTime(BW2311)-(BX2312=INT(RIGHT($F2311, 1)))</f>
        <v>0</v>
      </c>
      <c r="BZ2311" s="45">
        <f t="shared" si="55628"/>
        <v>0</v>
      </c>
      <c r="CA2311" s="36"/>
      <c r="CB2311" s="37"/>
      <c r="CC2311" s="44">
        <f t="shared" ref="CC2311" si="55691">parseTime(CA2311)-(CB2312=INT(RIGHT($F2311, 1)))</f>
        <v>0</v>
      </c>
      <c r="CD2311" s="45">
        <f t="shared" si="55630"/>
        <v>0</v>
      </c>
      <c r="CE2311" s="36"/>
      <c r="CF2311" s="37"/>
      <c r="CG2311" s="44">
        <f t="shared" ref="CG2311" si="55692">parseTime(CE2311)-(CF2312=INT(RIGHT($F2311, 1)))</f>
        <v>0</v>
      </c>
      <c r="CH2311" s="45">
        <f t="shared" si="55632"/>
        <v>0</v>
      </c>
    </row>
    <row r="2312" spans="1:86" x14ac:dyDescent="0.25">
      <c r="A2312" s="56"/>
      <c r="B2312" s="57"/>
      <c r="C2312" s="14">
        <f t="shared" si="55648"/>
        <v>0</v>
      </c>
      <c r="D2312" s="14"/>
      <c r="E2312" s="20">
        <f t="shared" ref="E2312" si="55693">((7.5/2)-0.5+E2311)*8</f>
        <v>63.2</v>
      </c>
      <c r="F2312" s="51"/>
      <c r="G2312" s="46" t="s">
        <v>134</v>
      </c>
      <c r="H2312" s="38">
        <f t="shared" ref="H2312" si="55694">lunchAdjust(G2307:H2311)</f>
        <v>0</v>
      </c>
      <c r="I2312" s="48" t="s">
        <v>0</v>
      </c>
      <c r="J2312" s="39">
        <f t="shared" ref="J2312" si="55695">SUMPRODUCT(I2307:I2311*J2307:J2311)</f>
        <v>0</v>
      </c>
      <c r="K2312" s="46" t="s">
        <v>134</v>
      </c>
      <c r="L2312" s="38">
        <f t="shared" ref="L2312" si="55696">lunchAdjust(K2307:L2311)</f>
        <v>0</v>
      </c>
      <c r="M2312" s="48" t="s">
        <v>0</v>
      </c>
      <c r="N2312" s="39">
        <f t="shared" ref="N2312" si="55697">SUMPRODUCT(M2307:M2311*N2307:N2311)</f>
        <v>0</v>
      </c>
      <c r="O2312" s="46" t="s">
        <v>134</v>
      </c>
      <c r="P2312" s="38">
        <f t="shared" ref="P2312" si="55698">lunchAdjust(O2307:P2311)</f>
        <v>0</v>
      </c>
      <c r="Q2312" s="48" t="s">
        <v>0</v>
      </c>
      <c r="R2312" s="39">
        <f t="shared" ref="R2312" si="55699">SUMPRODUCT(Q2307:Q2311*R2307:R2311)</f>
        <v>0</v>
      </c>
      <c r="S2312" s="46" t="s">
        <v>134</v>
      </c>
      <c r="T2312" s="38">
        <f t="shared" ref="T2312" si="55700">lunchAdjust(S2307:T2311)</f>
        <v>0</v>
      </c>
      <c r="U2312" s="48" t="s">
        <v>0</v>
      </c>
      <c r="V2312" s="39">
        <f t="shared" ref="V2312" si="55701">SUMPRODUCT(U2307:U2311*V2307:V2311)</f>
        <v>0</v>
      </c>
      <c r="W2312" s="46" t="s">
        <v>134</v>
      </c>
      <c r="X2312" s="38">
        <f t="shared" ref="X2312" si="55702">lunchAdjust(W2307:X2311)</f>
        <v>0</v>
      </c>
      <c r="Y2312" s="48" t="s">
        <v>0</v>
      </c>
      <c r="Z2312" s="39">
        <f t="shared" ref="Z2312" si="55703">SUMPRODUCT(Y2307:Y2311*Z2307:Z2311)</f>
        <v>0</v>
      </c>
      <c r="AA2312" s="46" t="s">
        <v>134</v>
      </c>
      <c r="AB2312" s="38">
        <f t="shared" ref="AB2312" si="55704">lunchAdjust(AA2307:AB2311)</f>
        <v>0</v>
      </c>
      <c r="AC2312" s="48" t="s">
        <v>0</v>
      </c>
      <c r="AD2312" s="39">
        <f t="shared" ref="AD2312" si="55705">SUMPRODUCT(AC2307:AC2311*AD2307:AD2311)</f>
        <v>0</v>
      </c>
      <c r="AE2312" s="46" t="s">
        <v>134</v>
      </c>
      <c r="AF2312" s="38">
        <f t="shared" ref="AF2312" si="55706">lunchAdjust(AE2307:AF2311)</f>
        <v>0</v>
      </c>
      <c r="AG2312" s="48" t="s">
        <v>0</v>
      </c>
      <c r="AH2312" s="39">
        <f t="shared" ref="AH2312" si="55707">SUMPRODUCT(AG2307:AG2311*AH2307:AH2311)</f>
        <v>0</v>
      </c>
      <c r="AI2312" s="46" t="s">
        <v>134</v>
      </c>
      <c r="AJ2312" s="38">
        <f t="shared" ref="AJ2312" si="55708">lunchAdjust(AI2307:AJ2311)</f>
        <v>0</v>
      </c>
      <c r="AK2312" s="48" t="s">
        <v>0</v>
      </c>
      <c r="AL2312" s="39">
        <f t="shared" ref="AL2312" si="55709">SUMPRODUCT(AK2307:AK2311*AL2307:AL2311)</f>
        <v>0</v>
      </c>
      <c r="AM2312" s="46" t="s">
        <v>134</v>
      </c>
      <c r="AN2312" s="38">
        <f t="shared" ref="AN2312" si="55710">lunchAdjust(AM2307:AN2311)</f>
        <v>0</v>
      </c>
      <c r="AO2312" s="48" t="s">
        <v>0</v>
      </c>
      <c r="AP2312" s="39">
        <f t="shared" ref="AP2312" si="55711">SUMPRODUCT(AO2307:AO2311*AP2307:AP2311)</f>
        <v>0</v>
      </c>
      <c r="AQ2312" s="46" t="s">
        <v>134</v>
      </c>
      <c r="AR2312" s="38">
        <f t="shared" ref="AR2312" si="55712">lunchAdjust(AQ2307:AR2311)</f>
        <v>0</v>
      </c>
      <c r="AS2312" s="48" t="s">
        <v>0</v>
      </c>
      <c r="AT2312" s="39">
        <f t="shared" ref="AT2312" si="55713">SUMPRODUCT(AS2307:AS2311*AT2307:AT2311)</f>
        <v>0</v>
      </c>
      <c r="AU2312" s="46" t="s">
        <v>134</v>
      </c>
      <c r="AV2312" s="38">
        <f t="shared" ref="AV2312" si="55714">lunchAdjust(AU2307:AV2311)</f>
        <v>0</v>
      </c>
      <c r="AW2312" s="48" t="s">
        <v>0</v>
      </c>
      <c r="AX2312" s="39">
        <f t="shared" ref="AX2312" si="55715">SUMPRODUCT(AW2307:AW2311*AX2307:AX2311)</f>
        <v>0</v>
      </c>
      <c r="AY2312" s="46" t="s">
        <v>134</v>
      </c>
      <c r="AZ2312" s="38">
        <f t="shared" ref="AZ2312" si="55716">lunchAdjust(AY2307:AZ2311)</f>
        <v>0</v>
      </c>
      <c r="BA2312" s="48" t="s">
        <v>0</v>
      </c>
      <c r="BB2312" s="39">
        <f t="shared" ref="BB2312" si="55717">SUMPRODUCT(BA2307:BA2311*BB2307:BB2311)</f>
        <v>0</v>
      </c>
      <c r="BC2312" s="46" t="s">
        <v>134</v>
      </c>
      <c r="BD2312" s="38">
        <f t="shared" ref="BD2312" si="55718">lunchAdjust(BC2307:BD2311)</f>
        <v>0</v>
      </c>
      <c r="BE2312" s="48" t="s">
        <v>0</v>
      </c>
      <c r="BF2312" s="39">
        <f t="shared" ref="BF2312" si="55719">SUMPRODUCT(BE2307:BE2311*BF2307:BF2311)</f>
        <v>0</v>
      </c>
      <c r="BG2312" s="46" t="s">
        <v>134</v>
      </c>
      <c r="BH2312" s="38">
        <f t="shared" ref="BH2312" si="55720">lunchAdjust(BG2307:BH2311)</f>
        <v>0</v>
      </c>
      <c r="BI2312" s="48" t="s">
        <v>0</v>
      </c>
      <c r="BJ2312" s="39">
        <f t="shared" ref="BJ2312" si="55721">SUMPRODUCT(BI2307:BI2311*BJ2307:BJ2311)</f>
        <v>0</v>
      </c>
      <c r="BK2312" s="46" t="s">
        <v>134</v>
      </c>
      <c r="BL2312" s="38">
        <f t="shared" ref="BL2312" si="55722">lunchAdjust(BK2307:BL2311)</f>
        <v>0</v>
      </c>
      <c r="BM2312" s="48" t="s">
        <v>0</v>
      </c>
      <c r="BN2312" s="39">
        <f t="shared" ref="BN2312" si="55723">SUMPRODUCT(BM2307:BM2311*BN2307:BN2311)</f>
        <v>0</v>
      </c>
      <c r="BO2312" s="46" t="s">
        <v>134</v>
      </c>
      <c r="BP2312" s="38">
        <f t="shared" ref="BP2312" si="55724">lunchAdjust(BO2307:BP2311)</f>
        <v>0</v>
      </c>
      <c r="BQ2312" s="48" t="s">
        <v>0</v>
      </c>
      <c r="BR2312" s="39">
        <f t="shared" ref="BR2312" si="55725">SUMPRODUCT(BQ2307:BQ2311*BR2307:BR2311)</f>
        <v>0</v>
      </c>
      <c r="BS2312" s="46" t="s">
        <v>134</v>
      </c>
      <c r="BT2312" s="38">
        <f t="shared" ref="BT2312" si="55726">lunchAdjust(BS2307:BT2311)</f>
        <v>0</v>
      </c>
      <c r="BU2312" s="48" t="s">
        <v>0</v>
      </c>
      <c r="BV2312" s="39">
        <f t="shared" ref="BV2312" si="55727">SUMPRODUCT(BU2307:BU2311*BV2307:BV2311)</f>
        <v>0</v>
      </c>
      <c r="BW2312" s="46" t="s">
        <v>134</v>
      </c>
      <c r="BX2312" s="38">
        <f t="shared" ref="BX2312" si="55728">lunchAdjust(BW2307:BX2311)</f>
        <v>0</v>
      </c>
      <c r="BY2312" s="48" t="s">
        <v>0</v>
      </c>
      <c r="BZ2312" s="39">
        <f t="shared" ref="BZ2312" si="55729">SUMPRODUCT(BY2307:BY2311*BZ2307:BZ2311)</f>
        <v>0</v>
      </c>
      <c r="CA2312" s="46" t="s">
        <v>134</v>
      </c>
      <c r="CB2312" s="38">
        <f t="shared" ref="CB2312" si="55730">lunchAdjust(CA2307:CB2311)</f>
        <v>0</v>
      </c>
      <c r="CC2312" s="48" t="s">
        <v>0</v>
      </c>
      <c r="CD2312" s="39">
        <f t="shared" ref="CD2312" si="55731">SUMPRODUCT(CC2307:CC2311*CD2307:CD2311)</f>
        <v>0</v>
      </c>
      <c r="CE2312" s="46" t="s">
        <v>134</v>
      </c>
      <c r="CF2312" s="38">
        <f t="shared" ref="CF2312" si="55732">lunchAdjust(CE2307:CF2311)</f>
        <v>0</v>
      </c>
      <c r="CG2312" s="48" t="s">
        <v>0</v>
      </c>
      <c r="CH2312" s="39">
        <f t="shared" ref="CH2312" si="55733">SUMPRODUCT(CG2307:CG2311*CH2307:CH2311)</f>
        <v>0</v>
      </c>
    </row>
    <row r="2313" spans="1:86" ht="15.75" thickBot="1" x14ac:dyDescent="0.3">
      <c r="A2313" s="58" t="s">
        <v>121</v>
      </c>
      <c r="B2313" s="59">
        <f t="shared" ref="B2313" ca="1" si="55734">roleHours(G2307:CH2313, "OUT")</f>
        <v>0</v>
      </c>
      <c r="C2313" s="54" t="s">
        <v>137</v>
      </c>
      <c r="D2313" s="22">
        <f t="shared" ref="D2313" ca="1" si="55735">roleHours(G2307:CH2313, "PTO")</f>
        <v>0</v>
      </c>
      <c r="E2313" s="23">
        <f t="shared" ref="E2313" ca="1" si="55736">E2312-B2308</f>
        <v>63.2</v>
      </c>
      <c r="F2313" s="52"/>
      <c r="G2313" s="47" t="s">
        <v>39</v>
      </c>
      <c r="H2313" s="40">
        <f t="shared" si="55219"/>
        <v>0</v>
      </c>
      <c r="I2313" s="49" t="s">
        <v>135</v>
      </c>
      <c r="J2313" s="41">
        <f t="shared" ref="J2313" si="55737">J2312*G$4</f>
        <v>0</v>
      </c>
      <c r="K2313" s="47" t="s">
        <v>39</v>
      </c>
      <c r="L2313" s="40">
        <f t="shared" ref="L2313" si="55738">SUMPRODUCT(M2307:M2311*(L2307:L2311="PTO"))+SUMPRODUCT(M2307:M2311*(L2307:L2311="HOL"))</f>
        <v>0</v>
      </c>
      <c r="M2313" s="49" t="s">
        <v>135</v>
      </c>
      <c r="N2313" s="41">
        <f t="shared" ref="N2313" si="55739">N2312*K$4</f>
        <v>0</v>
      </c>
      <c r="O2313" s="47" t="s">
        <v>39</v>
      </c>
      <c r="P2313" s="40">
        <f t="shared" ref="P2313" si="55740">SUMPRODUCT(Q2307:Q2311*(P2307:P2311="PTO"))+SUMPRODUCT(Q2307:Q2311*(P2307:P2311="HOL"))</f>
        <v>0</v>
      </c>
      <c r="Q2313" s="49" t="s">
        <v>135</v>
      </c>
      <c r="R2313" s="41">
        <f t="shared" ref="R2313" si="55741">R2312*O$4</f>
        <v>0</v>
      </c>
      <c r="S2313" s="47" t="s">
        <v>39</v>
      </c>
      <c r="T2313" s="40">
        <f t="shared" ref="T2313" si="55742">SUMPRODUCT(U2307:U2311*(T2307:T2311="PTO"))+SUMPRODUCT(U2307:U2311*(T2307:T2311="HOL"))</f>
        <v>0</v>
      </c>
      <c r="U2313" s="49" t="s">
        <v>135</v>
      </c>
      <c r="V2313" s="41">
        <f t="shared" ref="V2313" si="55743">V2312*S$4</f>
        <v>0</v>
      </c>
      <c r="W2313" s="47" t="s">
        <v>39</v>
      </c>
      <c r="X2313" s="40">
        <f t="shared" ref="X2313" si="55744">SUMPRODUCT(Y2307:Y2311*(X2307:X2311="PTO"))+SUMPRODUCT(Y2307:Y2311*(X2307:X2311="HOL"))</f>
        <v>0</v>
      </c>
      <c r="Y2313" s="49" t="s">
        <v>135</v>
      </c>
      <c r="Z2313" s="41">
        <f t="shared" ref="Z2313" si="55745">Z2312*W$4</f>
        <v>0</v>
      </c>
      <c r="AA2313" s="47" t="s">
        <v>39</v>
      </c>
      <c r="AB2313" s="40">
        <f t="shared" ref="AB2313" si="55746">SUMPRODUCT(AC2307:AC2311*(AB2307:AB2311="PTO"))+SUMPRODUCT(AC2307:AC2311*(AB2307:AB2311="HOL"))</f>
        <v>0</v>
      </c>
      <c r="AC2313" s="49" t="s">
        <v>135</v>
      </c>
      <c r="AD2313" s="41">
        <f t="shared" ref="AD2313" si="55747">AD2312*AA$4</f>
        <v>0</v>
      </c>
      <c r="AE2313" s="47" t="s">
        <v>39</v>
      </c>
      <c r="AF2313" s="40">
        <f t="shared" ref="AF2313" si="55748">SUMPRODUCT(AG2307:AG2311*(AF2307:AF2311="PTO"))+SUMPRODUCT(AG2307:AG2311*(AF2307:AF2311="HOL"))</f>
        <v>0</v>
      </c>
      <c r="AG2313" s="49" t="s">
        <v>135</v>
      </c>
      <c r="AH2313" s="41">
        <f t="shared" ref="AH2313" si="55749">AH2312*AE$4</f>
        <v>0</v>
      </c>
      <c r="AI2313" s="47" t="s">
        <v>39</v>
      </c>
      <c r="AJ2313" s="40">
        <f t="shared" ref="AJ2313" si="55750">SUMPRODUCT(AK2307:AK2311*(AJ2307:AJ2311="PTO"))+SUMPRODUCT(AK2307:AK2311*(AJ2307:AJ2311="HOL"))</f>
        <v>0</v>
      </c>
      <c r="AK2313" s="49" t="s">
        <v>135</v>
      </c>
      <c r="AL2313" s="41">
        <f>AL2312*AI$4</f>
        <v>0</v>
      </c>
      <c r="AM2313" s="47" t="s">
        <v>39</v>
      </c>
      <c r="AN2313" s="40">
        <f t="shared" ref="AN2313" si="55751">SUMPRODUCT(AO2307:AO2311*(AN2307:AN2311="PTO"))+SUMPRODUCT(AO2307:AO2311*(AN2307:AN2311="HOL"))</f>
        <v>0</v>
      </c>
      <c r="AO2313" s="49" t="s">
        <v>135</v>
      </c>
      <c r="AP2313" s="41">
        <f t="shared" ref="AP2313" si="55752">AP2312*AM$4</f>
        <v>0</v>
      </c>
      <c r="AQ2313" s="47" t="s">
        <v>39</v>
      </c>
      <c r="AR2313" s="40">
        <f t="shared" ref="AR2313" si="55753">SUMPRODUCT(AS2307:AS2311*(AR2307:AR2311="PTO"))+SUMPRODUCT(AS2307:AS2311*(AR2307:AR2311="HOL"))</f>
        <v>0</v>
      </c>
      <c r="AS2313" s="49" t="s">
        <v>135</v>
      </c>
      <c r="AT2313" s="41">
        <f t="shared" ref="AT2313" si="55754">AT2312*AQ$4</f>
        <v>0</v>
      </c>
      <c r="AU2313" s="47" t="s">
        <v>39</v>
      </c>
      <c r="AV2313" s="40">
        <f t="shared" ref="AV2313" si="55755">SUMPRODUCT(AW2307:AW2311*(AV2307:AV2311="PTO"))+SUMPRODUCT(AW2307:AW2311*(AV2307:AV2311="HOL"))</f>
        <v>0</v>
      </c>
      <c r="AW2313" s="49" t="s">
        <v>135</v>
      </c>
      <c r="AX2313" s="41">
        <f>AX2312*AU$4</f>
        <v>0</v>
      </c>
      <c r="AY2313" s="47" t="s">
        <v>39</v>
      </c>
      <c r="AZ2313" s="40">
        <f t="shared" ref="AZ2313" si="55756">SUMPRODUCT(BA2307:BA2311*(AZ2307:AZ2311="PTO"))+SUMPRODUCT(BA2307:BA2311*(AZ2307:AZ2311="HOL"))</f>
        <v>0</v>
      </c>
      <c r="BA2313" s="49" t="s">
        <v>135</v>
      </c>
      <c r="BB2313" s="41">
        <f>BB2312*AY$4</f>
        <v>0</v>
      </c>
      <c r="BC2313" s="47" t="s">
        <v>39</v>
      </c>
      <c r="BD2313" s="40">
        <f t="shared" ref="BD2313" si="55757">SUMPRODUCT(BE2307:BE2311*(BD2307:BD2311="PTO"))+SUMPRODUCT(BE2307:BE2311*(BD2307:BD2311="HOL"))</f>
        <v>0</v>
      </c>
      <c r="BE2313" s="49" t="s">
        <v>135</v>
      </c>
      <c r="BF2313" s="41">
        <f>BF2312*BC$4</f>
        <v>0</v>
      </c>
      <c r="BG2313" s="47" t="s">
        <v>39</v>
      </c>
      <c r="BH2313" s="40">
        <f t="shared" ref="BH2313" si="55758">SUMPRODUCT(BI2307:BI2311*(BH2307:BH2311="PTO"))+SUMPRODUCT(BI2307:BI2311*(BH2307:BH2311="HOL"))</f>
        <v>0</v>
      </c>
      <c r="BI2313" s="49" t="s">
        <v>135</v>
      </c>
      <c r="BJ2313" s="41">
        <f>BJ2312*BG$4</f>
        <v>0</v>
      </c>
      <c r="BK2313" s="47" t="s">
        <v>39</v>
      </c>
      <c r="BL2313" s="40">
        <f t="shared" ref="BL2313" si="55759">SUMPRODUCT(BM2307:BM2311*(BL2307:BL2311="PTO"))+SUMPRODUCT(BM2307:BM2311*(BL2307:BL2311="HOL"))</f>
        <v>0</v>
      </c>
      <c r="BM2313" s="49" t="s">
        <v>135</v>
      </c>
      <c r="BN2313" s="41">
        <f>BN2312*BK$4</f>
        <v>0</v>
      </c>
      <c r="BO2313" s="47" t="s">
        <v>39</v>
      </c>
      <c r="BP2313" s="40">
        <f t="shared" ref="BP2313" si="55760">SUMPRODUCT(BQ2307:BQ2311*(BP2307:BP2311="PTO"))+SUMPRODUCT(BQ2307:BQ2311*(BP2307:BP2311="HOL"))</f>
        <v>0</v>
      </c>
      <c r="BQ2313" s="49" t="s">
        <v>135</v>
      </c>
      <c r="BR2313" s="41">
        <f t="shared" ref="BR2313" si="55761">BR2312*BO$4</f>
        <v>0</v>
      </c>
      <c r="BS2313" s="47" t="s">
        <v>39</v>
      </c>
      <c r="BT2313" s="40">
        <f t="shared" ref="BT2313" si="55762">SUMPRODUCT(BU2307:BU2311*(BT2307:BT2311="PTO"))+SUMPRODUCT(BU2307:BU2311*(BT2307:BT2311="HOL"))</f>
        <v>0</v>
      </c>
      <c r="BU2313" s="49" t="s">
        <v>135</v>
      </c>
      <c r="BV2313" s="41">
        <f t="shared" ref="BV2313" si="55763">BV2312*BS$4</f>
        <v>0</v>
      </c>
      <c r="BW2313" s="47" t="s">
        <v>39</v>
      </c>
      <c r="BX2313" s="40">
        <f t="shared" ref="BX2313" si="55764">SUMPRODUCT(BY2307:BY2311*(BX2307:BX2311="PTO"))+SUMPRODUCT(BY2307:BY2311*(BX2307:BX2311="HOL"))</f>
        <v>0</v>
      </c>
      <c r="BY2313" s="49" t="s">
        <v>135</v>
      </c>
      <c r="BZ2313" s="41">
        <f t="shared" ref="BZ2313" si="55765">BZ2312*BW$4</f>
        <v>0</v>
      </c>
      <c r="CA2313" s="47" t="s">
        <v>39</v>
      </c>
      <c r="CB2313" s="40">
        <f t="shared" ref="CB2313" si="55766">SUMPRODUCT(CC2307:CC2311*(CB2307:CB2311="PTO"))+SUMPRODUCT(CC2307:CC2311*(CB2307:CB2311="HOL"))</f>
        <v>0</v>
      </c>
      <c r="CC2313" s="49" t="s">
        <v>135</v>
      </c>
      <c r="CD2313" s="41">
        <f t="shared" ref="CD2313" si="55767">CD2312*CA$4</f>
        <v>0</v>
      </c>
      <c r="CE2313" s="47" t="s">
        <v>39</v>
      </c>
      <c r="CF2313" s="40">
        <f t="shared" ref="CF2313" si="55768">SUMPRODUCT(CG2307:CG2311*(CF2307:CF2311="PTO"))+SUMPRODUCT(CG2307:CG2311*(CF2307:CF2311="HOL"))</f>
        <v>0</v>
      </c>
      <c r="CG2313" s="49" t="s">
        <v>135</v>
      </c>
      <c r="CH2313" s="41">
        <f t="shared" ref="CH2313" si="55769">CH2312*CE$4</f>
        <v>0</v>
      </c>
    </row>
    <row r="2314" spans="1:86" x14ac:dyDescent="0.25">
      <c r="A2314" s="70" t="s">
        <v>133</v>
      </c>
      <c r="B2314" s="71">
        <f t="shared" ref="B2314" ca="1" si="55770">D2314-B2315</f>
        <v>31.736442211243713</v>
      </c>
      <c r="C2314" s="72" t="s">
        <v>122</v>
      </c>
      <c r="D2314" s="71">
        <f>IFERROR(INDEX(Holidays[FTE], MATCH(Entry!E2314, Holidays[Date], 0)), 1)*8*INDEX(FTEguide[[1]:[12]], MATCH(Entry!E2315, FTEguide[Weekday], 0), IF(Entry!E2317&gt;0, Entry!E2317, MONTH(Entry!E2314)))</f>
        <v>79.736442211243713</v>
      </c>
      <c r="E2314" s="60">
        <f t="shared" si="54736"/>
        <v>44158</v>
      </c>
      <c r="F2314" s="50" t="s">
        <v>128</v>
      </c>
      <c r="G2314" s="34"/>
      <c r="H2314" s="35"/>
      <c r="I2314" s="42">
        <f t="shared" ref="I2314" si="55771">parseTime(G2314)-(H2319=INT(RIGHT($F2314, 1)))</f>
        <v>0</v>
      </c>
      <c r="J2314" s="43">
        <f t="shared" ref="J2314:J2318" si="55772">isClocked(H2314)</f>
        <v>0</v>
      </c>
      <c r="K2314" s="34" t="s">
        <v>136</v>
      </c>
      <c r="L2314" s="35" t="s">
        <v>23</v>
      </c>
      <c r="M2314" s="42">
        <f t="shared" ref="M2314" si="55773">parseTime(K2314)-(L2319=INT(RIGHT($F2314, 1)))</f>
        <v>8</v>
      </c>
      <c r="N2314" s="43">
        <f t="shared" ref="N2314:N2318" si="55774">isClocked(L2314)</f>
        <v>1</v>
      </c>
      <c r="O2314" s="34" t="s">
        <v>180</v>
      </c>
      <c r="P2314" s="35" t="s">
        <v>23</v>
      </c>
      <c r="Q2314" s="42">
        <f t="shared" ref="Q2314" si="55775">parseTime(O2314)-(P2319=INT(RIGHT($F2314, 1)))</f>
        <v>8</v>
      </c>
      <c r="R2314" s="43">
        <f t="shared" ref="R2314:R2318" si="55776">isClocked(P2314)</f>
        <v>1</v>
      </c>
      <c r="S2314" s="34" t="s">
        <v>150</v>
      </c>
      <c r="T2314" s="35" t="s">
        <v>23</v>
      </c>
      <c r="U2314" s="42">
        <f t="shared" ref="U2314" si="55777">parseTime(S2314)-(T2319=INT(RIGHT($F2314, 1)))</f>
        <v>8</v>
      </c>
      <c r="V2314" s="43">
        <f t="shared" ref="V2314:V2318" si="55778">isClocked(T2314)</f>
        <v>1</v>
      </c>
      <c r="W2314" s="34"/>
      <c r="X2314" s="35"/>
      <c r="Y2314" s="42">
        <f t="shared" ref="Y2314" si="55779">parseTime(W2314)-(X2319=INT(RIGHT($F2314, 1)))</f>
        <v>0</v>
      </c>
      <c r="Z2314" s="43">
        <f t="shared" ref="Z2314:Z2318" si="55780">isClocked(X2314)</f>
        <v>0</v>
      </c>
      <c r="AA2314" s="34" t="s">
        <v>136</v>
      </c>
      <c r="AB2314" s="35" t="s">
        <v>23</v>
      </c>
      <c r="AC2314" s="42">
        <f t="shared" ref="AC2314" si="55781">parseTime(AA2314)-(AB2319=INT(RIGHT($F2314, 1)))</f>
        <v>8</v>
      </c>
      <c r="AD2314" s="43">
        <f t="shared" ref="AD2314:AD2318" si="55782">isClocked(AB2314)</f>
        <v>1</v>
      </c>
      <c r="AE2314" s="34" t="s">
        <v>136</v>
      </c>
      <c r="AF2314" s="35" t="s">
        <v>25</v>
      </c>
      <c r="AG2314" s="42">
        <f t="shared" ref="AG2314" si="55783">parseTime(AE2314)-(AF2319=INT(RIGHT($F2314, 1)))</f>
        <v>8</v>
      </c>
      <c r="AH2314" s="43">
        <f t="shared" ref="AH2314:AH2318" si="55784">isClocked(AF2314)</f>
        <v>1</v>
      </c>
      <c r="AI2314" s="34"/>
      <c r="AJ2314" s="35"/>
      <c r="AK2314" s="42">
        <f>parseTime(AI2314)-(AJ2319=INT(RIGHT($F2314, 1)))</f>
        <v>0</v>
      </c>
      <c r="AL2314" s="43">
        <f t="shared" ref="AL2314:AL2318" si="55785">isClocked(AJ2314)</f>
        <v>0</v>
      </c>
      <c r="AM2314" s="34"/>
      <c r="AN2314" s="35"/>
      <c r="AO2314" s="42">
        <f t="shared" ref="AO2314" si="55786">parseTime(AM2314)-(AN2319=INT(RIGHT($F2314, 1)))</f>
        <v>0</v>
      </c>
      <c r="AP2314" s="43">
        <f t="shared" ref="AP2314:AP2318" si="55787">isClocked(AN2314)</f>
        <v>0</v>
      </c>
      <c r="AQ2314" s="34"/>
      <c r="AR2314" s="35"/>
      <c r="AS2314" s="42">
        <f t="shared" ref="AS2314" si="55788">parseTime(AQ2314)-(AR2319=INT(RIGHT($F2314, 1)))</f>
        <v>0</v>
      </c>
      <c r="AT2314" s="43">
        <f t="shared" ref="AT2314:AT2318" si="55789">isClocked(AR2314)</f>
        <v>0</v>
      </c>
      <c r="AU2314" s="34"/>
      <c r="AV2314" s="35"/>
      <c r="AW2314" s="42">
        <f>parseTime(AU2314)-(AV2319=INT(RIGHT($F2314, 1)))</f>
        <v>0</v>
      </c>
      <c r="AX2314" s="43">
        <f t="shared" ref="AX2314:AX2318" si="55790">isClocked(AV2314)</f>
        <v>0</v>
      </c>
      <c r="AY2314" s="34"/>
      <c r="AZ2314" s="35"/>
      <c r="BA2314" s="42">
        <f>parseTime(AY2314)-(AZ2319=INT(RIGHT($F2314, 1)))</f>
        <v>0</v>
      </c>
      <c r="BB2314" s="43">
        <f t="shared" ref="BB2314:BB2318" si="55791">isClocked(AZ2314)</f>
        <v>0</v>
      </c>
      <c r="BC2314" s="34"/>
      <c r="BD2314" s="35"/>
      <c r="BE2314" s="42">
        <f>parseTime(BC2314)-(BD2319=INT(RIGHT($F2314, 1)))</f>
        <v>0</v>
      </c>
      <c r="BF2314" s="43">
        <f t="shared" ref="BF2314:BF2318" si="55792">isClocked(BD2314)</f>
        <v>0</v>
      </c>
      <c r="BG2314" s="34"/>
      <c r="BH2314" s="35"/>
      <c r="BI2314" s="42">
        <f>parseTime(BG2314)-(BH2319=INT(RIGHT($F2314, 1)))</f>
        <v>0</v>
      </c>
      <c r="BJ2314" s="43">
        <f t="shared" ref="BJ2314:BJ2318" si="55793">isClocked(BH2314)</f>
        <v>0</v>
      </c>
      <c r="BK2314" s="34"/>
      <c r="BL2314" s="35"/>
      <c r="BM2314" s="42">
        <f>parseTime(BK2314)-(BL2319=INT(RIGHT($F2314, 1)))</f>
        <v>0</v>
      </c>
      <c r="BN2314" s="43">
        <f t="shared" ref="BN2314:BN2318" si="55794">isClocked(BL2314)</f>
        <v>0</v>
      </c>
      <c r="BO2314" s="34" t="s">
        <v>150</v>
      </c>
      <c r="BP2314" s="35" t="s">
        <v>23</v>
      </c>
      <c r="BQ2314" s="42">
        <f t="shared" ref="BQ2314" si="55795">parseTime(BO2314)-(BP2319=INT(RIGHT($F2314, 1)))</f>
        <v>8</v>
      </c>
      <c r="BR2314" s="43">
        <f t="shared" ref="BR2314:BR2318" si="55796">isClocked(BP2314)</f>
        <v>1</v>
      </c>
      <c r="BS2314" s="34"/>
      <c r="BT2314" s="35"/>
      <c r="BU2314" s="42">
        <f t="shared" ref="BU2314" si="55797">parseTime(BS2314)-(BT2319=INT(RIGHT($F2314, 1)))</f>
        <v>0</v>
      </c>
      <c r="BV2314" s="43">
        <f t="shared" ref="BV2314:BV2318" si="55798">isClocked(BT2314)</f>
        <v>0</v>
      </c>
      <c r="BW2314" s="34"/>
      <c r="BX2314" s="35"/>
      <c r="BY2314" s="42">
        <f t="shared" ref="BY2314" si="55799">parseTime(BW2314)-(BX2319=INT(RIGHT($F2314, 1)))</f>
        <v>0</v>
      </c>
      <c r="BZ2314" s="43">
        <f t="shared" ref="BZ2314:BZ2318" si="55800">isClocked(BX2314)</f>
        <v>0</v>
      </c>
      <c r="CA2314" s="34"/>
      <c r="CB2314" s="35"/>
      <c r="CC2314" s="42">
        <f t="shared" ref="CC2314" si="55801">parseTime(CA2314)-(CB2319=INT(RIGHT($F2314, 1)))</f>
        <v>0</v>
      </c>
      <c r="CD2314" s="43">
        <f t="shared" ref="CD2314:CD2318" si="55802">isClocked(CB2314)</f>
        <v>0</v>
      </c>
      <c r="CE2314" s="34"/>
      <c r="CF2314" s="35"/>
      <c r="CG2314" s="42">
        <f t="shared" ref="CG2314" si="55803">parseTime(CE2314)-(CF2319=INT(RIGHT($F2314, 1)))</f>
        <v>0</v>
      </c>
      <c r="CH2314" s="43">
        <f t="shared" ref="CH2314:CH2318" si="55804">isClocked(CF2314)</f>
        <v>0</v>
      </c>
    </row>
    <row r="2315" spans="1:86" x14ac:dyDescent="0.25">
      <c r="A2315" s="56" t="s">
        <v>0</v>
      </c>
      <c r="B2315" s="57">
        <f t="shared" ca="1" si="54252"/>
        <v>48</v>
      </c>
      <c r="C2315" s="14" t="s">
        <v>252</v>
      </c>
      <c r="D2315" s="14">
        <f t="shared" si="55460"/>
        <v>53.7</v>
      </c>
      <c r="E2315" s="55" t="str">
        <f t="shared" si="54253"/>
        <v>Monday</v>
      </c>
      <c r="F2315" s="51" t="s">
        <v>129</v>
      </c>
      <c r="G2315" s="36"/>
      <c r="H2315" s="37"/>
      <c r="I2315" s="44">
        <f t="shared" ref="I2315" si="55805">parseTime(G2315)-(H2319=INT(RIGHT($F2315, 1)))</f>
        <v>0</v>
      </c>
      <c r="J2315" s="45">
        <f t="shared" si="55772"/>
        <v>0</v>
      </c>
      <c r="K2315" s="36"/>
      <c r="L2315" s="37"/>
      <c r="M2315" s="44">
        <f t="shared" ref="M2315" si="55806">parseTime(K2315)-(L2319=INT(RIGHT($F2315, 1)))</f>
        <v>0</v>
      </c>
      <c r="N2315" s="45">
        <f t="shared" si="55774"/>
        <v>0</v>
      </c>
      <c r="O2315" s="36"/>
      <c r="P2315" s="37"/>
      <c r="Q2315" s="44">
        <f t="shared" ref="Q2315" si="55807">parseTime(O2315)-(P2319=INT(RIGHT($F2315, 1)))</f>
        <v>0</v>
      </c>
      <c r="R2315" s="45">
        <f t="shared" si="55776"/>
        <v>0</v>
      </c>
      <c r="S2315" s="36"/>
      <c r="T2315" s="37"/>
      <c r="U2315" s="44">
        <f t="shared" ref="U2315" si="55808">parseTime(S2315)-(T2319=INT(RIGHT($F2315, 1)))</f>
        <v>0</v>
      </c>
      <c r="V2315" s="45">
        <f t="shared" si="55778"/>
        <v>0</v>
      </c>
      <c r="W2315" s="36"/>
      <c r="X2315" s="37"/>
      <c r="Y2315" s="44">
        <f t="shared" ref="Y2315" si="55809">parseTime(W2315)-(X2319=INT(RIGHT($F2315, 1)))</f>
        <v>0</v>
      </c>
      <c r="Z2315" s="45">
        <f t="shared" si="55780"/>
        <v>0</v>
      </c>
      <c r="AA2315" s="36"/>
      <c r="AB2315" s="37"/>
      <c r="AC2315" s="44">
        <f t="shared" ref="AC2315" si="55810">parseTime(AA2315)-(AB2319=INT(RIGHT($F2315, 1)))</f>
        <v>0</v>
      </c>
      <c r="AD2315" s="45">
        <f t="shared" si="55782"/>
        <v>0</v>
      </c>
      <c r="AE2315" s="36"/>
      <c r="AF2315" s="37"/>
      <c r="AG2315" s="44">
        <f t="shared" ref="AG2315" si="55811">parseTime(AE2315)-(AF2319=INT(RIGHT($F2315, 1)))</f>
        <v>0</v>
      </c>
      <c r="AH2315" s="45">
        <f t="shared" si="55784"/>
        <v>0</v>
      </c>
      <c r="AI2315" s="36"/>
      <c r="AJ2315" s="37"/>
      <c r="AK2315" s="44">
        <f>parseTime(AI2315)-(AJ2319=INT(RIGHT($F2315, 1)))</f>
        <v>0</v>
      </c>
      <c r="AL2315" s="45">
        <f t="shared" si="55785"/>
        <v>0</v>
      </c>
      <c r="AM2315" s="36"/>
      <c r="AN2315" s="37"/>
      <c r="AO2315" s="44">
        <f t="shared" ref="AO2315" si="55812">parseTime(AM2315)-(AN2319=INT(RIGHT($F2315, 1)))</f>
        <v>0</v>
      </c>
      <c r="AP2315" s="45">
        <f t="shared" si="55787"/>
        <v>0</v>
      </c>
      <c r="AQ2315" s="36"/>
      <c r="AR2315" s="37"/>
      <c r="AS2315" s="44">
        <f t="shared" ref="AS2315" si="55813">parseTime(AQ2315)-(AR2319=INT(RIGHT($F2315, 1)))</f>
        <v>0</v>
      </c>
      <c r="AT2315" s="45">
        <f t="shared" si="55789"/>
        <v>0</v>
      </c>
      <c r="AU2315" s="36"/>
      <c r="AV2315" s="37"/>
      <c r="AW2315" s="44">
        <f>parseTime(AU2315)-(AV2319=INT(RIGHT($F2315, 1)))</f>
        <v>0</v>
      </c>
      <c r="AX2315" s="45">
        <f t="shared" si="55790"/>
        <v>0</v>
      </c>
      <c r="AY2315" s="36"/>
      <c r="AZ2315" s="37"/>
      <c r="BA2315" s="44">
        <f>parseTime(AY2315)-(AZ2319=INT(RIGHT($F2315, 1)))</f>
        <v>0</v>
      </c>
      <c r="BB2315" s="45">
        <f t="shared" si="55791"/>
        <v>0</v>
      </c>
      <c r="BC2315" s="36"/>
      <c r="BD2315" s="37"/>
      <c r="BE2315" s="44">
        <f>parseTime(BC2315)-(BD2319=INT(RIGHT($F2315, 1)))</f>
        <v>0</v>
      </c>
      <c r="BF2315" s="45">
        <f t="shared" si="55792"/>
        <v>0</v>
      </c>
      <c r="BG2315" s="36"/>
      <c r="BH2315" s="37"/>
      <c r="BI2315" s="44">
        <f>parseTime(BG2315)-(BH2319=INT(RIGHT($F2315, 1)))</f>
        <v>0</v>
      </c>
      <c r="BJ2315" s="45">
        <f t="shared" si="55793"/>
        <v>0</v>
      </c>
      <c r="BK2315" s="36"/>
      <c r="BL2315" s="37"/>
      <c r="BM2315" s="44">
        <f>parseTime(BK2315)-(BL2319=INT(RIGHT($F2315, 1)))</f>
        <v>0</v>
      </c>
      <c r="BN2315" s="45">
        <f t="shared" si="55794"/>
        <v>0</v>
      </c>
      <c r="BO2315" s="36"/>
      <c r="BP2315" s="37"/>
      <c r="BQ2315" s="44">
        <f t="shared" ref="BQ2315" si="55814">parseTime(BO2315)-(BP2319=INT(RIGHT($F2315, 1)))</f>
        <v>0</v>
      </c>
      <c r="BR2315" s="45">
        <f t="shared" si="55796"/>
        <v>0</v>
      </c>
      <c r="BS2315" s="36"/>
      <c r="BT2315" s="37"/>
      <c r="BU2315" s="44">
        <f t="shared" ref="BU2315" si="55815">parseTime(BS2315)-(BT2319=INT(RIGHT($F2315, 1)))</f>
        <v>0</v>
      </c>
      <c r="BV2315" s="45">
        <f t="shared" si="55798"/>
        <v>0</v>
      </c>
      <c r="BW2315" s="36"/>
      <c r="BX2315" s="37"/>
      <c r="BY2315" s="44">
        <f t="shared" ref="BY2315" si="55816">parseTime(BW2315)-(BX2319=INT(RIGHT($F2315, 1)))</f>
        <v>0</v>
      </c>
      <c r="BZ2315" s="45">
        <f t="shared" si="55800"/>
        <v>0</v>
      </c>
      <c r="CA2315" s="36"/>
      <c r="CB2315" s="37"/>
      <c r="CC2315" s="44">
        <f t="shared" ref="CC2315" si="55817">parseTime(CA2315)-(CB2319=INT(RIGHT($F2315, 1)))</f>
        <v>0</v>
      </c>
      <c r="CD2315" s="45">
        <f t="shared" si="55802"/>
        <v>0</v>
      </c>
      <c r="CE2315" s="36"/>
      <c r="CF2315" s="37"/>
      <c r="CG2315" s="44">
        <f t="shared" ref="CG2315" si="55818">parseTime(CE2315)-(CF2319=INT(RIGHT($F2315, 1)))</f>
        <v>0</v>
      </c>
      <c r="CH2315" s="45">
        <f t="shared" si="55804"/>
        <v>0</v>
      </c>
    </row>
    <row r="2316" spans="1:86" x14ac:dyDescent="0.25">
      <c r="A2316" s="56" t="s">
        <v>117</v>
      </c>
      <c r="B2316" s="57">
        <f t="shared" ref="B2316" ca="1" si="55819">roleHours(G2314:CH2320, "MFD")</f>
        <v>40</v>
      </c>
      <c r="C2316" s="14">
        <f t="shared" ref="C2316:C2319" ca="1" si="55820">B2316/8</f>
        <v>5</v>
      </c>
      <c r="D2316" s="14">
        <f t="shared" ref="D2316" ca="1" si="55821">B2315-D2315</f>
        <v>-5.7000000000000028</v>
      </c>
      <c r="E2316" s="20" t="s">
        <v>127</v>
      </c>
      <c r="F2316" s="51" t="s">
        <v>130</v>
      </c>
      <c r="G2316" s="36"/>
      <c r="H2316" s="37"/>
      <c r="I2316" s="44">
        <f t="shared" ref="I2316" si="55822">parseTime(G2316)-(H2319=INT(RIGHT($F2316, 1)))</f>
        <v>0</v>
      </c>
      <c r="J2316" s="45">
        <f t="shared" si="55772"/>
        <v>0</v>
      </c>
      <c r="K2316" s="36"/>
      <c r="L2316" s="37"/>
      <c r="M2316" s="44">
        <f t="shared" ref="M2316" si="55823">parseTime(K2316)-(L2319=INT(RIGHT($F2316, 1)))</f>
        <v>0</v>
      </c>
      <c r="N2316" s="45">
        <f t="shared" si="55774"/>
        <v>0</v>
      </c>
      <c r="O2316" s="36"/>
      <c r="P2316" s="37"/>
      <c r="Q2316" s="44">
        <f t="shared" ref="Q2316" si="55824">parseTime(O2316)-(P2319=INT(RIGHT($F2316, 1)))</f>
        <v>0</v>
      </c>
      <c r="R2316" s="45">
        <f t="shared" si="55776"/>
        <v>0</v>
      </c>
      <c r="S2316" s="36"/>
      <c r="T2316" s="37"/>
      <c r="U2316" s="44">
        <f t="shared" ref="U2316" si="55825">parseTime(S2316)-(T2319=INT(RIGHT($F2316, 1)))</f>
        <v>0</v>
      </c>
      <c r="V2316" s="45">
        <f t="shared" si="55778"/>
        <v>0</v>
      </c>
      <c r="W2316" s="36"/>
      <c r="X2316" s="37"/>
      <c r="Y2316" s="44">
        <f t="shared" ref="Y2316" si="55826">parseTime(W2316)-(X2319=INT(RIGHT($F2316, 1)))</f>
        <v>0</v>
      </c>
      <c r="Z2316" s="45">
        <f t="shared" si="55780"/>
        <v>0</v>
      </c>
      <c r="AA2316" s="36"/>
      <c r="AB2316" s="37"/>
      <c r="AC2316" s="44">
        <f t="shared" ref="AC2316" si="55827">parseTime(AA2316)-(AB2319=INT(RIGHT($F2316, 1)))</f>
        <v>0</v>
      </c>
      <c r="AD2316" s="45">
        <f t="shared" si="55782"/>
        <v>0</v>
      </c>
      <c r="AE2316" s="36"/>
      <c r="AF2316" s="37"/>
      <c r="AG2316" s="44">
        <f t="shared" ref="AG2316" si="55828">parseTime(AE2316)-(AF2319=INT(RIGHT($F2316, 1)))</f>
        <v>0</v>
      </c>
      <c r="AH2316" s="45">
        <f t="shared" si="55784"/>
        <v>0</v>
      </c>
      <c r="AI2316" s="36"/>
      <c r="AJ2316" s="37"/>
      <c r="AK2316" s="44">
        <f>parseTime(AI2316)-(AJ2319=INT(RIGHT($F2316, 1)))</f>
        <v>0</v>
      </c>
      <c r="AL2316" s="45">
        <f t="shared" si="55785"/>
        <v>0</v>
      </c>
      <c r="AM2316" s="36"/>
      <c r="AN2316" s="37"/>
      <c r="AO2316" s="44">
        <f t="shared" ref="AO2316" si="55829">parseTime(AM2316)-(AN2319=INT(RIGHT($F2316, 1)))</f>
        <v>0</v>
      </c>
      <c r="AP2316" s="45">
        <f t="shared" si="55787"/>
        <v>0</v>
      </c>
      <c r="AQ2316" s="36"/>
      <c r="AR2316" s="37"/>
      <c r="AS2316" s="44">
        <f t="shared" ref="AS2316" si="55830">parseTime(AQ2316)-(AR2319=INT(RIGHT($F2316, 1)))</f>
        <v>0</v>
      </c>
      <c r="AT2316" s="45">
        <f t="shared" si="55789"/>
        <v>0</v>
      </c>
      <c r="AU2316" s="36"/>
      <c r="AV2316" s="37"/>
      <c r="AW2316" s="44">
        <f>parseTime(AU2316)-(AV2319=INT(RIGHT($F2316, 1)))</f>
        <v>0</v>
      </c>
      <c r="AX2316" s="45">
        <f t="shared" si="55790"/>
        <v>0</v>
      </c>
      <c r="AY2316" s="36"/>
      <c r="AZ2316" s="37"/>
      <c r="BA2316" s="44">
        <f>parseTime(AY2316)-(AZ2319=INT(RIGHT($F2316, 1)))</f>
        <v>0</v>
      </c>
      <c r="BB2316" s="45">
        <f t="shared" si="55791"/>
        <v>0</v>
      </c>
      <c r="BC2316" s="36"/>
      <c r="BD2316" s="37"/>
      <c r="BE2316" s="44">
        <f>parseTime(BC2316)-(BD2319=INT(RIGHT($F2316, 1)))</f>
        <v>0</v>
      </c>
      <c r="BF2316" s="45">
        <f t="shared" si="55792"/>
        <v>0</v>
      </c>
      <c r="BG2316" s="36"/>
      <c r="BH2316" s="37"/>
      <c r="BI2316" s="44">
        <f>parseTime(BG2316)-(BH2319=INT(RIGHT($F2316, 1)))</f>
        <v>0</v>
      </c>
      <c r="BJ2316" s="45">
        <f t="shared" si="55793"/>
        <v>0</v>
      </c>
      <c r="BK2316" s="36"/>
      <c r="BL2316" s="37"/>
      <c r="BM2316" s="44">
        <f>parseTime(BK2316)-(BL2319=INT(RIGHT($F2316, 1)))</f>
        <v>0</v>
      </c>
      <c r="BN2316" s="45">
        <f t="shared" si="55794"/>
        <v>0</v>
      </c>
      <c r="BO2316" s="36"/>
      <c r="BP2316" s="37"/>
      <c r="BQ2316" s="44">
        <f t="shared" ref="BQ2316" si="55831">parseTime(BO2316)-(BP2319=INT(RIGHT($F2316, 1)))</f>
        <v>0</v>
      </c>
      <c r="BR2316" s="45">
        <f t="shared" si="55796"/>
        <v>0</v>
      </c>
      <c r="BS2316" s="36"/>
      <c r="BT2316" s="37"/>
      <c r="BU2316" s="44">
        <f t="shared" ref="BU2316" si="55832">parseTime(BS2316)-(BT2319=INT(RIGHT($F2316, 1)))</f>
        <v>0</v>
      </c>
      <c r="BV2316" s="45">
        <f t="shared" si="55798"/>
        <v>0</v>
      </c>
      <c r="BW2316" s="36"/>
      <c r="BX2316" s="37"/>
      <c r="BY2316" s="44">
        <f t="shared" ref="BY2316" si="55833">parseTime(BW2316)-(BX2319=INT(RIGHT($F2316, 1)))</f>
        <v>0</v>
      </c>
      <c r="BZ2316" s="45">
        <f t="shared" si="55800"/>
        <v>0</v>
      </c>
      <c r="CA2316" s="36"/>
      <c r="CB2316" s="37"/>
      <c r="CC2316" s="44">
        <f t="shared" ref="CC2316" si="55834">parseTime(CA2316)-(CB2319=INT(RIGHT($F2316, 1)))</f>
        <v>0</v>
      </c>
      <c r="CD2316" s="45">
        <f t="shared" si="55802"/>
        <v>0</v>
      </c>
      <c r="CE2316" s="36"/>
      <c r="CF2316" s="37"/>
      <c r="CG2316" s="44">
        <f t="shared" ref="CG2316" si="55835">parseTime(CE2316)-(CF2319=INT(RIGHT($F2316, 1)))</f>
        <v>0</v>
      </c>
      <c r="CH2316" s="45">
        <f t="shared" si="55804"/>
        <v>0</v>
      </c>
    </row>
    <row r="2317" spans="1:86" x14ac:dyDescent="0.25">
      <c r="A2317" s="56"/>
      <c r="B2317" s="57"/>
      <c r="C2317" s="14">
        <f t="shared" si="55820"/>
        <v>0</v>
      </c>
      <c r="D2317" s="14" t="s">
        <v>259</v>
      </c>
      <c r="E2317" s="20">
        <v>4.25</v>
      </c>
      <c r="F2317" s="51" t="s">
        <v>131</v>
      </c>
      <c r="G2317" s="36"/>
      <c r="H2317" s="37"/>
      <c r="I2317" s="44">
        <f t="shared" ref="I2317" si="55836">parseTime(G2317)-(H2319=INT(RIGHT($F2317, 1)))</f>
        <v>0</v>
      </c>
      <c r="J2317" s="45">
        <f t="shared" si="55772"/>
        <v>0</v>
      </c>
      <c r="K2317" s="36"/>
      <c r="L2317" s="37"/>
      <c r="M2317" s="44">
        <f t="shared" ref="M2317" si="55837">parseTime(K2317)-(L2319=INT(RIGHT($F2317, 1)))</f>
        <v>0</v>
      </c>
      <c r="N2317" s="45">
        <f t="shared" si="55774"/>
        <v>0</v>
      </c>
      <c r="O2317" s="36"/>
      <c r="P2317" s="37"/>
      <c r="Q2317" s="44">
        <f t="shared" ref="Q2317" si="55838">parseTime(O2317)-(P2319=INT(RIGHT($F2317, 1)))</f>
        <v>0</v>
      </c>
      <c r="R2317" s="45">
        <f t="shared" si="55776"/>
        <v>0</v>
      </c>
      <c r="S2317" s="36"/>
      <c r="T2317" s="37"/>
      <c r="U2317" s="44">
        <f t="shared" ref="U2317" si="55839">parseTime(S2317)-(T2319=INT(RIGHT($F2317, 1)))</f>
        <v>0</v>
      </c>
      <c r="V2317" s="45">
        <f t="shared" si="55778"/>
        <v>0</v>
      </c>
      <c r="W2317" s="36"/>
      <c r="X2317" s="37"/>
      <c r="Y2317" s="44">
        <f t="shared" ref="Y2317" si="55840">parseTime(W2317)-(X2319=INT(RIGHT($F2317, 1)))</f>
        <v>0</v>
      </c>
      <c r="Z2317" s="45">
        <f t="shared" si="55780"/>
        <v>0</v>
      </c>
      <c r="AA2317" s="36"/>
      <c r="AB2317" s="37"/>
      <c r="AC2317" s="44">
        <f t="shared" ref="AC2317" si="55841">parseTime(AA2317)-(AB2319=INT(RIGHT($F2317, 1)))</f>
        <v>0</v>
      </c>
      <c r="AD2317" s="45">
        <f t="shared" si="55782"/>
        <v>0</v>
      </c>
      <c r="AE2317" s="36"/>
      <c r="AF2317" s="37"/>
      <c r="AG2317" s="44">
        <f t="shared" ref="AG2317" si="55842">parseTime(AE2317)-(AF2319=INT(RIGHT($F2317, 1)))</f>
        <v>0</v>
      </c>
      <c r="AH2317" s="45">
        <f t="shared" si="55784"/>
        <v>0</v>
      </c>
      <c r="AI2317" s="36"/>
      <c r="AJ2317" s="37"/>
      <c r="AK2317" s="44">
        <f>parseTime(AI2317)-(AJ2319=INT(RIGHT($F2317, 1)))</f>
        <v>0</v>
      </c>
      <c r="AL2317" s="45">
        <f t="shared" si="55785"/>
        <v>0</v>
      </c>
      <c r="AM2317" s="36"/>
      <c r="AN2317" s="37"/>
      <c r="AO2317" s="44">
        <f t="shared" ref="AO2317" si="55843">parseTime(AM2317)-(AN2319=INT(RIGHT($F2317, 1)))</f>
        <v>0</v>
      </c>
      <c r="AP2317" s="45">
        <f t="shared" si="55787"/>
        <v>0</v>
      </c>
      <c r="AQ2317" s="36"/>
      <c r="AR2317" s="37"/>
      <c r="AS2317" s="44">
        <f t="shared" ref="AS2317" si="55844">parseTime(AQ2317)-(AR2319=INT(RIGHT($F2317, 1)))</f>
        <v>0</v>
      </c>
      <c r="AT2317" s="45">
        <f t="shared" si="55789"/>
        <v>0</v>
      </c>
      <c r="AU2317" s="36"/>
      <c r="AV2317" s="37"/>
      <c r="AW2317" s="44">
        <f>parseTime(AU2317)-(AV2319=INT(RIGHT($F2317, 1)))</f>
        <v>0</v>
      </c>
      <c r="AX2317" s="45">
        <f t="shared" si="55790"/>
        <v>0</v>
      </c>
      <c r="AY2317" s="36"/>
      <c r="AZ2317" s="37"/>
      <c r="BA2317" s="44">
        <f>parseTime(AY2317)-(AZ2319=INT(RIGHT($F2317, 1)))</f>
        <v>0</v>
      </c>
      <c r="BB2317" s="45">
        <f t="shared" si="55791"/>
        <v>0</v>
      </c>
      <c r="BC2317" s="36"/>
      <c r="BD2317" s="37"/>
      <c r="BE2317" s="44">
        <f>parseTime(BC2317)-(BD2319=INT(RIGHT($F2317, 1)))</f>
        <v>0</v>
      </c>
      <c r="BF2317" s="45">
        <f t="shared" si="55792"/>
        <v>0</v>
      </c>
      <c r="BG2317" s="36"/>
      <c r="BH2317" s="37"/>
      <c r="BI2317" s="44">
        <f>parseTime(BG2317)-(BH2319=INT(RIGHT($F2317, 1)))</f>
        <v>0</v>
      </c>
      <c r="BJ2317" s="45">
        <f t="shared" si="55793"/>
        <v>0</v>
      </c>
      <c r="BK2317" s="36"/>
      <c r="BL2317" s="37"/>
      <c r="BM2317" s="44">
        <f>parseTime(BK2317)-(BL2319=INT(RIGHT($F2317, 1)))</f>
        <v>0</v>
      </c>
      <c r="BN2317" s="45">
        <f t="shared" si="55794"/>
        <v>0</v>
      </c>
      <c r="BO2317" s="36"/>
      <c r="BP2317" s="37"/>
      <c r="BQ2317" s="44">
        <f t="shared" ref="BQ2317" si="55845">parseTime(BO2317)-(BP2319=INT(RIGHT($F2317, 1)))</f>
        <v>0</v>
      </c>
      <c r="BR2317" s="45">
        <f t="shared" si="55796"/>
        <v>0</v>
      </c>
      <c r="BS2317" s="36"/>
      <c r="BT2317" s="37"/>
      <c r="BU2317" s="44">
        <f t="shared" ref="BU2317" si="55846">parseTime(BS2317)-(BT2319=INT(RIGHT($F2317, 1)))</f>
        <v>0</v>
      </c>
      <c r="BV2317" s="45">
        <f t="shared" si="55798"/>
        <v>0</v>
      </c>
      <c r="BW2317" s="36"/>
      <c r="BX2317" s="37"/>
      <c r="BY2317" s="44">
        <f t="shared" ref="BY2317" si="55847">parseTime(BW2317)-(BX2319=INT(RIGHT($F2317, 1)))</f>
        <v>0</v>
      </c>
      <c r="BZ2317" s="45">
        <f t="shared" si="55800"/>
        <v>0</v>
      </c>
      <c r="CA2317" s="36"/>
      <c r="CB2317" s="37"/>
      <c r="CC2317" s="44">
        <f t="shared" ref="CC2317" si="55848">parseTime(CA2317)-(CB2319=INT(RIGHT($F2317, 1)))</f>
        <v>0</v>
      </c>
      <c r="CD2317" s="45">
        <f t="shared" si="55802"/>
        <v>0</v>
      </c>
      <c r="CE2317" s="36"/>
      <c r="CF2317" s="37"/>
      <c r="CG2317" s="44">
        <f t="shared" ref="CG2317" si="55849">parseTime(CE2317)-(CF2319=INT(RIGHT($F2317, 1)))</f>
        <v>0</v>
      </c>
      <c r="CH2317" s="45">
        <f t="shared" si="55804"/>
        <v>0</v>
      </c>
    </row>
    <row r="2318" spans="1:86" x14ac:dyDescent="0.25">
      <c r="A2318" s="56" t="s">
        <v>119</v>
      </c>
      <c r="B2318" s="57">
        <f t="shared" ref="B2318" ca="1" si="55850">roleHours(G2314:CH2320, "MCC")</f>
        <v>8</v>
      </c>
      <c r="C2318" s="14">
        <f t="shared" ca="1" si="55820"/>
        <v>1</v>
      </c>
      <c r="D2318" s="14" t="s">
        <v>260</v>
      </c>
      <c r="E2318" s="20">
        <v>4.6500000000000004</v>
      </c>
      <c r="F2318" s="51" t="s">
        <v>132</v>
      </c>
      <c r="G2318" s="36"/>
      <c r="H2318" s="37"/>
      <c r="I2318" s="44">
        <f t="shared" ref="I2318" si="55851">parseTime(G2318)-(H2319=INT(RIGHT($F2318, 1)))</f>
        <v>0</v>
      </c>
      <c r="J2318" s="45">
        <f t="shared" si="55772"/>
        <v>0</v>
      </c>
      <c r="K2318" s="36"/>
      <c r="L2318" s="37"/>
      <c r="M2318" s="44">
        <f t="shared" ref="M2318" si="55852">parseTime(K2318)-(L2319=INT(RIGHT($F2318, 1)))</f>
        <v>0</v>
      </c>
      <c r="N2318" s="45">
        <f t="shared" si="55774"/>
        <v>0</v>
      </c>
      <c r="O2318" s="36"/>
      <c r="P2318" s="37"/>
      <c r="Q2318" s="44">
        <f t="shared" ref="Q2318" si="55853">parseTime(O2318)-(P2319=INT(RIGHT($F2318, 1)))</f>
        <v>0</v>
      </c>
      <c r="R2318" s="45">
        <f t="shared" si="55776"/>
        <v>0</v>
      </c>
      <c r="S2318" s="36"/>
      <c r="T2318" s="37"/>
      <c r="U2318" s="44">
        <f t="shared" ref="U2318" si="55854">parseTime(S2318)-(T2319=INT(RIGHT($F2318, 1)))</f>
        <v>0</v>
      </c>
      <c r="V2318" s="45">
        <f t="shared" si="55778"/>
        <v>0</v>
      </c>
      <c r="W2318" s="36"/>
      <c r="X2318" s="37"/>
      <c r="Y2318" s="44">
        <f t="shared" ref="Y2318" si="55855">parseTime(W2318)-(X2319=INT(RIGHT($F2318, 1)))</f>
        <v>0</v>
      </c>
      <c r="Z2318" s="45">
        <f t="shared" si="55780"/>
        <v>0</v>
      </c>
      <c r="AA2318" s="36"/>
      <c r="AB2318" s="37"/>
      <c r="AC2318" s="44">
        <f t="shared" ref="AC2318" si="55856">parseTime(AA2318)-(AB2319=INT(RIGHT($F2318, 1)))</f>
        <v>0</v>
      </c>
      <c r="AD2318" s="45">
        <f t="shared" si="55782"/>
        <v>0</v>
      </c>
      <c r="AE2318" s="36"/>
      <c r="AF2318" s="37"/>
      <c r="AG2318" s="44">
        <f t="shared" ref="AG2318" si="55857">parseTime(AE2318)-(AF2319=INT(RIGHT($F2318, 1)))</f>
        <v>0</v>
      </c>
      <c r="AH2318" s="45">
        <f t="shared" si="55784"/>
        <v>0</v>
      </c>
      <c r="AI2318" s="36"/>
      <c r="AJ2318" s="37"/>
      <c r="AK2318" s="44">
        <f>parseTime(AI2318)-(AJ2319=INT(RIGHT($F2318, 1)))</f>
        <v>0</v>
      </c>
      <c r="AL2318" s="45">
        <f t="shared" si="55785"/>
        <v>0</v>
      </c>
      <c r="AM2318" s="36"/>
      <c r="AN2318" s="37"/>
      <c r="AO2318" s="44">
        <f t="shared" ref="AO2318" si="55858">parseTime(AM2318)-(AN2319=INT(RIGHT($F2318, 1)))</f>
        <v>0</v>
      </c>
      <c r="AP2318" s="45">
        <f t="shared" si="55787"/>
        <v>0</v>
      </c>
      <c r="AQ2318" s="36"/>
      <c r="AR2318" s="37"/>
      <c r="AS2318" s="44">
        <f t="shared" ref="AS2318" si="55859">parseTime(AQ2318)-(AR2319=INT(RIGHT($F2318, 1)))</f>
        <v>0</v>
      </c>
      <c r="AT2318" s="45">
        <f t="shared" si="55789"/>
        <v>0</v>
      </c>
      <c r="AU2318" s="36"/>
      <c r="AV2318" s="37"/>
      <c r="AW2318" s="44">
        <f>parseTime(AU2318)-(AV2319=INT(RIGHT($F2318, 1)))</f>
        <v>0</v>
      </c>
      <c r="AX2318" s="45">
        <f t="shared" si="55790"/>
        <v>0</v>
      </c>
      <c r="AY2318" s="36"/>
      <c r="AZ2318" s="37"/>
      <c r="BA2318" s="44">
        <f>parseTime(AY2318)-(AZ2319=INT(RIGHT($F2318, 1)))</f>
        <v>0</v>
      </c>
      <c r="BB2318" s="45">
        <f t="shared" si="55791"/>
        <v>0</v>
      </c>
      <c r="BC2318" s="36"/>
      <c r="BD2318" s="37"/>
      <c r="BE2318" s="44">
        <f>parseTime(BC2318)-(BD2319=INT(RIGHT($F2318, 1)))</f>
        <v>0</v>
      </c>
      <c r="BF2318" s="45">
        <f t="shared" si="55792"/>
        <v>0</v>
      </c>
      <c r="BG2318" s="36"/>
      <c r="BH2318" s="37"/>
      <c r="BI2318" s="44">
        <f>parseTime(BG2318)-(BH2319=INT(RIGHT($F2318, 1)))</f>
        <v>0</v>
      </c>
      <c r="BJ2318" s="45">
        <f t="shared" si="55793"/>
        <v>0</v>
      </c>
      <c r="BK2318" s="36"/>
      <c r="BL2318" s="37"/>
      <c r="BM2318" s="44">
        <f>parseTime(BK2318)-(BL2319=INT(RIGHT($F2318, 1)))</f>
        <v>0</v>
      </c>
      <c r="BN2318" s="45">
        <f t="shared" si="55794"/>
        <v>0</v>
      </c>
      <c r="BO2318" s="36"/>
      <c r="BP2318" s="37"/>
      <c r="BQ2318" s="44">
        <f t="shared" ref="BQ2318" si="55860">parseTime(BO2318)-(BP2319=INT(RIGHT($F2318, 1)))</f>
        <v>0</v>
      </c>
      <c r="BR2318" s="45">
        <f t="shared" si="55796"/>
        <v>0</v>
      </c>
      <c r="BS2318" s="36"/>
      <c r="BT2318" s="37"/>
      <c r="BU2318" s="44">
        <f t="shared" ref="BU2318" si="55861">parseTime(BS2318)-(BT2319=INT(RIGHT($F2318, 1)))</f>
        <v>0</v>
      </c>
      <c r="BV2318" s="45">
        <f t="shared" si="55798"/>
        <v>0</v>
      </c>
      <c r="BW2318" s="36"/>
      <c r="BX2318" s="37"/>
      <c r="BY2318" s="44">
        <f t="shared" ref="BY2318" si="55862">parseTime(BW2318)-(BX2319=INT(RIGHT($F2318, 1)))</f>
        <v>0</v>
      </c>
      <c r="BZ2318" s="45">
        <f t="shared" si="55800"/>
        <v>0</v>
      </c>
      <c r="CA2318" s="36"/>
      <c r="CB2318" s="37"/>
      <c r="CC2318" s="44">
        <f t="shared" ref="CC2318" si="55863">parseTime(CA2318)-(CB2319=INT(RIGHT($F2318, 1)))</f>
        <v>0</v>
      </c>
      <c r="CD2318" s="45">
        <f t="shared" si="55802"/>
        <v>0</v>
      </c>
      <c r="CE2318" s="36"/>
      <c r="CF2318" s="37"/>
      <c r="CG2318" s="44">
        <f t="shared" ref="CG2318" si="55864">parseTime(CE2318)-(CF2319=INT(RIGHT($F2318, 1)))</f>
        <v>0</v>
      </c>
      <c r="CH2318" s="45">
        <f t="shared" si="55804"/>
        <v>0</v>
      </c>
    </row>
    <row r="2319" spans="1:86" x14ac:dyDescent="0.25">
      <c r="A2319" s="56"/>
      <c r="B2319" s="57"/>
      <c r="C2319" s="14">
        <f t="shared" si="55820"/>
        <v>0</v>
      </c>
      <c r="D2319" s="14"/>
      <c r="E2319" s="20">
        <f t="shared" ref="E2319" si="55865">((7.5/2)-0.5+E2318)*8</f>
        <v>63.2</v>
      </c>
      <c r="F2319" s="51"/>
      <c r="G2319" s="46" t="s">
        <v>134</v>
      </c>
      <c r="H2319" s="38">
        <f t="shared" ref="H2319" si="55866">lunchAdjust(G2314:H2318)</f>
        <v>0</v>
      </c>
      <c r="I2319" s="48" t="s">
        <v>0</v>
      </c>
      <c r="J2319" s="39">
        <f t="shared" ref="J2319" si="55867">SUMPRODUCT(I2314:I2318*J2314:J2318)</f>
        <v>0</v>
      </c>
      <c r="K2319" s="46" t="s">
        <v>134</v>
      </c>
      <c r="L2319" s="38">
        <f t="shared" ref="L2319" si="55868">lunchAdjust(K2314:L2318)</f>
        <v>1</v>
      </c>
      <c r="M2319" s="48" t="s">
        <v>0</v>
      </c>
      <c r="N2319" s="39">
        <f t="shared" ref="N2319" si="55869">SUMPRODUCT(M2314:M2318*N2314:N2318)</f>
        <v>8</v>
      </c>
      <c r="O2319" s="46" t="s">
        <v>134</v>
      </c>
      <c r="P2319" s="38">
        <f t="shared" ref="P2319" si="55870">lunchAdjust(O2314:P2318)</f>
        <v>1</v>
      </c>
      <c r="Q2319" s="48" t="s">
        <v>0</v>
      </c>
      <c r="R2319" s="39">
        <f t="shared" ref="R2319" si="55871">SUMPRODUCT(Q2314:Q2318*R2314:R2318)</f>
        <v>8</v>
      </c>
      <c r="S2319" s="46" t="s">
        <v>134</v>
      </c>
      <c r="T2319" s="38">
        <f t="shared" ref="T2319" si="55872">lunchAdjust(S2314:T2318)</f>
        <v>1</v>
      </c>
      <c r="U2319" s="48" t="s">
        <v>0</v>
      </c>
      <c r="V2319" s="39">
        <f t="shared" ref="V2319" si="55873">SUMPRODUCT(U2314:U2318*V2314:V2318)</f>
        <v>8</v>
      </c>
      <c r="W2319" s="46" t="s">
        <v>134</v>
      </c>
      <c r="X2319" s="38">
        <f t="shared" ref="X2319" si="55874">lunchAdjust(W2314:X2318)</f>
        <v>0</v>
      </c>
      <c r="Y2319" s="48" t="s">
        <v>0</v>
      </c>
      <c r="Z2319" s="39">
        <f t="shared" ref="Z2319" si="55875">SUMPRODUCT(Y2314:Y2318*Z2314:Z2318)</f>
        <v>0</v>
      </c>
      <c r="AA2319" s="46" t="s">
        <v>134</v>
      </c>
      <c r="AB2319" s="38">
        <f t="shared" ref="AB2319" si="55876">lunchAdjust(AA2314:AB2318)</f>
        <v>1</v>
      </c>
      <c r="AC2319" s="48" t="s">
        <v>0</v>
      </c>
      <c r="AD2319" s="39">
        <f t="shared" ref="AD2319" si="55877">SUMPRODUCT(AC2314:AC2318*AD2314:AD2318)</f>
        <v>8</v>
      </c>
      <c r="AE2319" s="46" t="s">
        <v>134</v>
      </c>
      <c r="AF2319" s="38">
        <f t="shared" ref="AF2319" si="55878">lunchAdjust(AE2314:AF2318)</f>
        <v>1</v>
      </c>
      <c r="AG2319" s="48" t="s">
        <v>0</v>
      </c>
      <c r="AH2319" s="39">
        <f t="shared" ref="AH2319" si="55879">SUMPRODUCT(AG2314:AG2318*AH2314:AH2318)</f>
        <v>8</v>
      </c>
      <c r="AI2319" s="46" t="s">
        <v>134</v>
      </c>
      <c r="AJ2319" s="38">
        <f t="shared" ref="AJ2319" si="55880">lunchAdjust(AI2314:AJ2318)</f>
        <v>0</v>
      </c>
      <c r="AK2319" s="48" t="s">
        <v>0</v>
      </c>
      <c r="AL2319" s="39">
        <f t="shared" ref="AL2319" si="55881">SUMPRODUCT(AK2314:AK2318*AL2314:AL2318)</f>
        <v>0</v>
      </c>
      <c r="AM2319" s="46" t="s">
        <v>134</v>
      </c>
      <c r="AN2319" s="38">
        <f t="shared" ref="AN2319" si="55882">lunchAdjust(AM2314:AN2318)</f>
        <v>0</v>
      </c>
      <c r="AO2319" s="48" t="s">
        <v>0</v>
      </c>
      <c r="AP2319" s="39">
        <f t="shared" ref="AP2319" si="55883">SUMPRODUCT(AO2314:AO2318*AP2314:AP2318)</f>
        <v>0</v>
      </c>
      <c r="AQ2319" s="46" t="s">
        <v>134</v>
      </c>
      <c r="AR2319" s="38">
        <f t="shared" ref="AR2319" si="55884">lunchAdjust(AQ2314:AR2318)</f>
        <v>0</v>
      </c>
      <c r="AS2319" s="48" t="s">
        <v>0</v>
      </c>
      <c r="AT2319" s="39">
        <f t="shared" ref="AT2319" si="55885">SUMPRODUCT(AS2314:AS2318*AT2314:AT2318)</f>
        <v>0</v>
      </c>
      <c r="AU2319" s="46" t="s">
        <v>134</v>
      </c>
      <c r="AV2319" s="38">
        <f t="shared" ref="AV2319" si="55886">lunchAdjust(AU2314:AV2318)</f>
        <v>0</v>
      </c>
      <c r="AW2319" s="48" t="s">
        <v>0</v>
      </c>
      <c r="AX2319" s="39">
        <f t="shared" ref="AX2319" si="55887">SUMPRODUCT(AW2314:AW2318*AX2314:AX2318)</f>
        <v>0</v>
      </c>
      <c r="AY2319" s="46" t="s">
        <v>134</v>
      </c>
      <c r="AZ2319" s="38">
        <f t="shared" ref="AZ2319" si="55888">lunchAdjust(AY2314:AZ2318)</f>
        <v>0</v>
      </c>
      <c r="BA2319" s="48" t="s">
        <v>0</v>
      </c>
      <c r="BB2319" s="39">
        <f t="shared" ref="BB2319" si="55889">SUMPRODUCT(BA2314:BA2318*BB2314:BB2318)</f>
        <v>0</v>
      </c>
      <c r="BC2319" s="46" t="s">
        <v>134</v>
      </c>
      <c r="BD2319" s="38">
        <f t="shared" ref="BD2319" si="55890">lunchAdjust(BC2314:BD2318)</f>
        <v>0</v>
      </c>
      <c r="BE2319" s="48" t="s">
        <v>0</v>
      </c>
      <c r="BF2319" s="39">
        <f t="shared" ref="BF2319" si="55891">SUMPRODUCT(BE2314:BE2318*BF2314:BF2318)</f>
        <v>0</v>
      </c>
      <c r="BG2319" s="46" t="s">
        <v>134</v>
      </c>
      <c r="BH2319" s="38">
        <f t="shared" ref="BH2319" si="55892">lunchAdjust(BG2314:BH2318)</f>
        <v>0</v>
      </c>
      <c r="BI2319" s="48" t="s">
        <v>0</v>
      </c>
      <c r="BJ2319" s="39">
        <f t="shared" ref="BJ2319" si="55893">SUMPRODUCT(BI2314:BI2318*BJ2314:BJ2318)</f>
        <v>0</v>
      </c>
      <c r="BK2319" s="46" t="s">
        <v>134</v>
      </c>
      <c r="BL2319" s="38">
        <f t="shared" ref="BL2319" si="55894">lunchAdjust(BK2314:BL2318)</f>
        <v>0</v>
      </c>
      <c r="BM2319" s="48" t="s">
        <v>0</v>
      </c>
      <c r="BN2319" s="39">
        <f t="shared" ref="BN2319" si="55895">SUMPRODUCT(BM2314:BM2318*BN2314:BN2318)</f>
        <v>0</v>
      </c>
      <c r="BO2319" s="46" t="s">
        <v>134</v>
      </c>
      <c r="BP2319" s="38">
        <f t="shared" ref="BP2319" si="55896">lunchAdjust(BO2314:BP2318)</f>
        <v>1</v>
      </c>
      <c r="BQ2319" s="48" t="s">
        <v>0</v>
      </c>
      <c r="BR2319" s="39">
        <f t="shared" ref="BR2319" si="55897">SUMPRODUCT(BQ2314:BQ2318*BR2314:BR2318)</f>
        <v>8</v>
      </c>
      <c r="BS2319" s="46" t="s">
        <v>134</v>
      </c>
      <c r="BT2319" s="38">
        <f t="shared" ref="BT2319" si="55898">lunchAdjust(BS2314:BT2318)</f>
        <v>0</v>
      </c>
      <c r="BU2319" s="48" t="s">
        <v>0</v>
      </c>
      <c r="BV2319" s="39">
        <f t="shared" ref="BV2319" si="55899">SUMPRODUCT(BU2314:BU2318*BV2314:BV2318)</f>
        <v>0</v>
      </c>
      <c r="BW2319" s="46" t="s">
        <v>134</v>
      </c>
      <c r="BX2319" s="38">
        <f t="shared" ref="BX2319" si="55900">lunchAdjust(BW2314:BX2318)</f>
        <v>0</v>
      </c>
      <c r="BY2319" s="48" t="s">
        <v>0</v>
      </c>
      <c r="BZ2319" s="39">
        <f t="shared" ref="BZ2319" si="55901">SUMPRODUCT(BY2314:BY2318*BZ2314:BZ2318)</f>
        <v>0</v>
      </c>
      <c r="CA2319" s="46" t="s">
        <v>134</v>
      </c>
      <c r="CB2319" s="38">
        <f t="shared" ref="CB2319" si="55902">lunchAdjust(CA2314:CB2318)</f>
        <v>0</v>
      </c>
      <c r="CC2319" s="48" t="s">
        <v>0</v>
      </c>
      <c r="CD2319" s="39">
        <f t="shared" ref="CD2319" si="55903">SUMPRODUCT(CC2314:CC2318*CD2314:CD2318)</f>
        <v>0</v>
      </c>
      <c r="CE2319" s="46" t="s">
        <v>134</v>
      </c>
      <c r="CF2319" s="38">
        <f t="shared" ref="CF2319" si="55904">lunchAdjust(CE2314:CF2318)</f>
        <v>0</v>
      </c>
      <c r="CG2319" s="48" t="s">
        <v>0</v>
      </c>
      <c r="CH2319" s="39">
        <f t="shared" ref="CH2319" si="55905">SUMPRODUCT(CG2314:CG2318*CH2314:CH2318)</f>
        <v>0</v>
      </c>
    </row>
    <row r="2320" spans="1:86" ht="15.75" thickBot="1" x14ac:dyDescent="0.3">
      <c r="A2320" s="58" t="s">
        <v>121</v>
      </c>
      <c r="B2320" s="59">
        <f t="shared" ref="B2320" ca="1" si="55906">roleHours(G2314:CH2320, "OUT")</f>
        <v>0</v>
      </c>
      <c r="C2320" s="54" t="s">
        <v>137</v>
      </c>
      <c r="D2320" s="22">
        <f t="shared" ref="D2320" ca="1" si="55907">roleHours(G2314:CH2320, "PTO")</f>
        <v>0</v>
      </c>
      <c r="E2320" s="23">
        <f t="shared" ref="E2320" ca="1" si="55908">E2319-B2315</f>
        <v>15.200000000000003</v>
      </c>
      <c r="F2320" s="52"/>
      <c r="G2320" s="47" t="s">
        <v>39</v>
      </c>
      <c r="H2320" s="40">
        <f t="shared" si="55219"/>
        <v>0</v>
      </c>
      <c r="I2320" s="49" t="s">
        <v>135</v>
      </c>
      <c r="J2320" s="41">
        <f t="shared" ref="J2320" si="55909">J2319*G$4</f>
        <v>0</v>
      </c>
      <c r="K2320" s="47" t="s">
        <v>39</v>
      </c>
      <c r="L2320" s="40">
        <f t="shared" ref="L2320" si="55910">SUMPRODUCT(M2314:M2318*(L2314:L2318="PTO"))+SUMPRODUCT(M2314:M2318*(L2314:L2318="HOL"))</f>
        <v>0</v>
      </c>
      <c r="M2320" s="49" t="s">
        <v>135</v>
      </c>
      <c r="N2320" s="41">
        <f t="shared" ref="N2320" si="55911">N2319*K$4</f>
        <v>0</v>
      </c>
      <c r="O2320" s="47" t="s">
        <v>39</v>
      </c>
      <c r="P2320" s="40">
        <f t="shared" ref="P2320" si="55912">SUMPRODUCT(Q2314:Q2318*(P2314:P2318="PTO"))+SUMPRODUCT(Q2314:Q2318*(P2314:P2318="HOL"))</f>
        <v>0</v>
      </c>
      <c r="Q2320" s="49" t="s">
        <v>135</v>
      </c>
      <c r="R2320" s="41">
        <f t="shared" ref="R2320" si="55913">R2319*O$4</f>
        <v>8</v>
      </c>
      <c r="S2320" s="47" t="s">
        <v>39</v>
      </c>
      <c r="T2320" s="40">
        <f t="shared" ref="T2320" si="55914">SUMPRODUCT(U2314:U2318*(T2314:T2318="PTO"))+SUMPRODUCT(U2314:U2318*(T2314:T2318="HOL"))</f>
        <v>0</v>
      </c>
      <c r="U2320" s="49" t="s">
        <v>135</v>
      </c>
      <c r="V2320" s="41">
        <f t="shared" ref="V2320" si="55915">V2319*S$4</f>
        <v>0</v>
      </c>
      <c r="W2320" s="47" t="s">
        <v>39</v>
      </c>
      <c r="X2320" s="40">
        <f t="shared" ref="X2320" si="55916">SUMPRODUCT(Y2314:Y2318*(X2314:X2318="PTO"))+SUMPRODUCT(Y2314:Y2318*(X2314:X2318="HOL"))</f>
        <v>0</v>
      </c>
      <c r="Y2320" s="49" t="s">
        <v>135</v>
      </c>
      <c r="Z2320" s="41">
        <f t="shared" ref="Z2320" si="55917">Z2319*W$4</f>
        <v>0</v>
      </c>
      <c r="AA2320" s="47" t="s">
        <v>39</v>
      </c>
      <c r="AB2320" s="40">
        <f t="shared" ref="AB2320" si="55918">SUMPRODUCT(AC2314:AC2318*(AB2314:AB2318="PTO"))+SUMPRODUCT(AC2314:AC2318*(AB2314:AB2318="HOL"))</f>
        <v>0</v>
      </c>
      <c r="AC2320" s="49" t="s">
        <v>135</v>
      </c>
      <c r="AD2320" s="41">
        <f t="shared" ref="AD2320" si="55919">AD2319*AA$4</f>
        <v>8</v>
      </c>
      <c r="AE2320" s="47" t="s">
        <v>39</v>
      </c>
      <c r="AF2320" s="40">
        <f t="shared" ref="AF2320" si="55920">SUMPRODUCT(AG2314:AG2318*(AF2314:AF2318="PTO"))+SUMPRODUCT(AG2314:AG2318*(AF2314:AF2318="HOL"))</f>
        <v>0</v>
      </c>
      <c r="AG2320" s="49" t="s">
        <v>135</v>
      </c>
      <c r="AH2320" s="41">
        <f t="shared" ref="AH2320" si="55921">AH2319*AE$4</f>
        <v>8</v>
      </c>
      <c r="AI2320" s="47" t="s">
        <v>39</v>
      </c>
      <c r="AJ2320" s="40">
        <f t="shared" ref="AJ2320" si="55922">SUMPRODUCT(AK2314:AK2318*(AJ2314:AJ2318="PTO"))+SUMPRODUCT(AK2314:AK2318*(AJ2314:AJ2318="HOL"))</f>
        <v>0</v>
      </c>
      <c r="AK2320" s="49" t="s">
        <v>135</v>
      </c>
      <c r="AL2320" s="41">
        <f>AL2319*AI$4</f>
        <v>0</v>
      </c>
      <c r="AM2320" s="47" t="s">
        <v>39</v>
      </c>
      <c r="AN2320" s="40">
        <f t="shared" ref="AN2320" si="55923">SUMPRODUCT(AO2314:AO2318*(AN2314:AN2318="PTO"))+SUMPRODUCT(AO2314:AO2318*(AN2314:AN2318="HOL"))</f>
        <v>0</v>
      </c>
      <c r="AO2320" s="49" t="s">
        <v>135</v>
      </c>
      <c r="AP2320" s="41">
        <f t="shared" ref="AP2320" si="55924">AP2319*AM$4</f>
        <v>0</v>
      </c>
      <c r="AQ2320" s="47" t="s">
        <v>39</v>
      </c>
      <c r="AR2320" s="40">
        <f t="shared" ref="AR2320" si="55925">SUMPRODUCT(AS2314:AS2318*(AR2314:AR2318="PTO"))+SUMPRODUCT(AS2314:AS2318*(AR2314:AR2318="HOL"))</f>
        <v>0</v>
      </c>
      <c r="AS2320" s="49" t="s">
        <v>135</v>
      </c>
      <c r="AT2320" s="41">
        <f t="shared" ref="AT2320" si="55926">AT2319*AQ$4</f>
        <v>0</v>
      </c>
      <c r="AU2320" s="47" t="s">
        <v>39</v>
      </c>
      <c r="AV2320" s="40">
        <f t="shared" ref="AV2320" si="55927">SUMPRODUCT(AW2314:AW2318*(AV2314:AV2318="PTO"))+SUMPRODUCT(AW2314:AW2318*(AV2314:AV2318="HOL"))</f>
        <v>0</v>
      </c>
      <c r="AW2320" s="49" t="s">
        <v>135</v>
      </c>
      <c r="AX2320" s="41">
        <f>AX2319*AU$4</f>
        <v>0</v>
      </c>
      <c r="AY2320" s="47" t="s">
        <v>39</v>
      </c>
      <c r="AZ2320" s="40">
        <f t="shared" ref="AZ2320" si="55928">SUMPRODUCT(BA2314:BA2318*(AZ2314:AZ2318="PTO"))+SUMPRODUCT(BA2314:BA2318*(AZ2314:AZ2318="HOL"))</f>
        <v>0</v>
      </c>
      <c r="BA2320" s="49" t="s">
        <v>135</v>
      </c>
      <c r="BB2320" s="41">
        <f>BB2319*AY$4</f>
        <v>0</v>
      </c>
      <c r="BC2320" s="47" t="s">
        <v>39</v>
      </c>
      <c r="BD2320" s="40">
        <f t="shared" ref="BD2320" si="55929">SUMPRODUCT(BE2314:BE2318*(BD2314:BD2318="PTO"))+SUMPRODUCT(BE2314:BE2318*(BD2314:BD2318="HOL"))</f>
        <v>0</v>
      </c>
      <c r="BE2320" s="49" t="s">
        <v>135</v>
      </c>
      <c r="BF2320" s="41">
        <f>BF2319*BC$4</f>
        <v>0</v>
      </c>
      <c r="BG2320" s="47" t="s">
        <v>39</v>
      </c>
      <c r="BH2320" s="40">
        <f t="shared" ref="BH2320" si="55930">SUMPRODUCT(BI2314:BI2318*(BH2314:BH2318="PTO"))+SUMPRODUCT(BI2314:BI2318*(BH2314:BH2318="HOL"))</f>
        <v>0</v>
      </c>
      <c r="BI2320" s="49" t="s">
        <v>135</v>
      </c>
      <c r="BJ2320" s="41">
        <f>BJ2319*BG$4</f>
        <v>0</v>
      </c>
      <c r="BK2320" s="47" t="s">
        <v>39</v>
      </c>
      <c r="BL2320" s="40">
        <f t="shared" ref="BL2320" si="55931">SUMPRODUCT(BM2314:BM2318*(BL2314:BL2318="PTO"))+SUMPRODUCT(BM2314:BM2318*(BL2314:BL2318="HOL"))</f>
        <v>0</v>
      </c>
      <c r="BM2320" s="49" t="s">
        <v>135</v>
      </c>
      <c r="BN2320" s="41">
        <f>BN2319*BK$4</f>
        <v>0</v>
      </c>
      <c r="BO2320" s="47" t="s">
        <v>39</v>
      </c>
      <c r="BP2320" s="40">
        <f t="shared" ref="BP2320" si="55932">SUMPRODUCT(BQ2314:BQ2318*(BP2314:BP2318="PTO"))+SUMPRODUCT(BQ2314:BQ2318*(BP2314:BP2318="HOL"))</f>
        <v>0</v>
      </c>
      <c r="BQ2320" s="49" t="s">
        <v>135</v>
      </c>
      <c r="BR2320" s="41">
        <f t="shared" ref="BR2320" si="55933">BR2319*BO$4</f>
        <v>8</v>
      </c>
      <c r="BS2320" s="47" t="s">
        <v>39</v>
      </c>
      <c r="BT2320" s="40">
        <f t="shared" ref="BT2320" si="55934">SUMPRODUCT(BU2314:BU2318*(BT2314:BT2318="PTO"))+SUMPRODUCT(BU2314:BU2318*(BT2314:BT2318="HOL"))</f>
        <v>0</v>
      </c>
      <c r="BU2320" s="49" t="s">
        <v>135</v>
      </c>
      <c r="BV2320" s="41">
        <f t="shared" ref="BV2320" si="55935">BV2319*BS$4</f>
        <v>0</v>
      </c>
      <c r="BW2320" s="47" t="s">
        <v>39</v>
      </c>
      <c r="BX2320" s="40">
        <f t="shared" ref="BX2320" si="55936">SUMPRODUCT(BY2314:BY2318*(BX2314:BX2318="PTO"))+SUMPRODUCT(BY2314:BY2318*(BX2314:BX2318="HOL"))</f>
        <v>0</v>
      </c>
      <c r="BY2320" s="49" t="s">
        <v>135</v>
      </c>
      <c r="BZ2320" s="41">
        <f t="shared" ref="BZ2320" si="55937">BZ2319*BW$4</f>
        <v>0</v>
      </c>
      <c r="CA2320" s="47" t="s">
        <v>39</v>
      </c>
      <c r="CB2320" s="40">
        <f t="shared" ref="CB2320" si="55938">SUMPRODUCT(CC2314:CC2318*(CB2314:CB2318="PTO"))+SUMPRODUCT(CC2314:CC2318*(CB2314:CB2318="HOL"))</f>
        <v>0</v>
      </c>
      <c r="CC2320" s="49" t="s">
        <v>135</v>
      </c>
      <c r="CD2320" s="41">
        <f t="shared" ref="CD2320" si="55939">CD2319*CA$4</f>
        <v>0</v>
      </c>
      <c r="CE2320" s="47" t="s">
        <v>39</v>
      </c>
      <c r="CF2320" s="40">
        <f t="shared" ref="CF2320" si="55940">SUMPRODUCT(CG2314:CG2318*(CF2314:CF2318="PTO"))+SUMPRODUCT(CG2314:CG2318*(CF2314:CF2318="HOL"))</f>
        <v>0</v>
      </c>
      <c r="CG2320" s="49" t="s">
        <v>135</v>
      </c>
      <c r="CH2320" s="41">
        <f t="shared" ref="CH2320" si="55941">CH2319*CE$4</f>
        <v>0</v>
      </c>
    </row>
    <row r="2321" spans="1:86" x14ac:dyDescent="0.25">
      <c r="A2321" s="70" t="s">
        <v>133</v>
      </c>
      <c r="B2321" s="71">
        <f t="shared" ref="B2321" ca="1" si="55942">D2321-B2322</f>
        <v>0.17292098281663471</v>
      </c>
      <c r="C2321" s="72" t="s">
        <v>122</v>
      </c>
      <c r="D2321" s="71">
        <f>IFERROR(INDEX(Holidays[FTE], MATCH(Entry!E2321, Holidays[Date], 0)), 1)*8*INDEX(FTEguide[[1]:[12]], MATCH(Entry!E2322, FTEguide[Weekday], 0), IF(Entry!E2324&gt;0, Entry!E2324, MONTH(Entry!E2321)))</f>
        <v>61.172920982816635</v>
      </c>
      <c r="E2321" s="60">
        <f t="shared" si="54736"/>
        <v>44159</v>
      </c>
      <c r="F2321" s="50" t="s">
        <v>128</v>
      </c>
      <c r="G2321" s="34" t="s">
        <v>136</v>
      </c>
      <c r="H2321" s="35" t="s">
        <v>23</v>
      </c>
      <c r="I2321" s="42">
        <f t="shared" ref="I2321" si="55943">parseTime(G2321)-(H2326=INT(RIGHT($F2321, 1)))</f>
        <v>8</v>
      </c>
      <c r="J2321" s="43">
        <f t="shared" ref="J2321:J2325" si="55944">isClocked(H2321)</f>
        <v>1</v>
      </c>
      <c r="K2321" s="34" t="s">
        <v>136</v>
      </c>
      <c r="L2321" s="35" t="s">
        <v>23</v>
      </c>
      <c r="M2321" s="42">
        <f t="shared" ref="M2321" si="55945">parseTime(K2321)-(L2326=INT(RIGHT($F2321, 1)))</f>
        <v>8</v>
      </c>
      <c r="N2321" s="43">
        <f t="shared" ref="N2321:N2325" si="55946">isClocked(L2321)</f>
        <v>1</v>
      </c>
      <c r="O2321" s="34" t="s">
        <v>180</v>
      </c>
      <c r="P2321" s="35" t="s">
        <v>23</v>
      </c>
      <c r="Q2321" s="42">
        <f t="shared" ref="Q2321" si="55947">parseTime(O2321)-(P2326=INT(RIGHT($F2321, 1)))</f>
        <v>8</v>
      </c>
      <c r="R2321" s="43">
        <f t="shared" ref="R2321:R2325" si="55948">isClocked(P2321)</f>
        <v>1</v>
      </c>
      <c r="S2321" s="34" t="s">
        <v>227</v>
      </c>
      <c r="T2321" s="35" t="s">
        <v>23</v>
      </c>
      <c r="U2321" s="42">
        <f t="shared" ref="U2321" si="55949">parseTime(S2321)-(T2326=INT(RIGHT($F2321, 1)))</f>
        <v>8</v>
      </c>
      <c r="V2321" s="43">
        <f t="shared" ref="V2321:V2325" si="55950">isClocked(T2321)</f>
        <v>1</v>
      </c>
      <c r="W2321" s="34"/>
      <c r="X2321" s="35"/>
      <c r="Y2321" s="42">
        <f t="shared" ref="Y2321" si="55951">parseTime(W2321)-(X2326=INT(RIGHT($F2321, 1)))</f>
        <v>0</v>
      </c>
      <c r="Z2321" s="43">
        <f t="shared" ref="Z2321:Z2325" si="55952">isClocked(X2321)</f>
        <v>0</v>
      </c>
      <c r="AA2321" s="34" t="s">
        <v>136</v>
      </c>
      <c r="AB2321" s="35" t="s">
        <v>23</v>
      </c>
      <c r="AC2321" s="42">
        <f t="shared" ref="AC2321" si="55953">parseTime(AA2321)-(AB2326=INT(RIGHT($F2321, 1)))</f>
        <v>8</v>
      </c>
      <c r="AD2321" s="43">
        <f t="shared" ref="AD2321:AD2325" si="55954">isClocked(AB2321)</f>
        <v>1</v>
      </c>
      <c r="AE2321" s="34" t="s">
        <v>136</v>
      </c>
      <c r="AF2321" s="35" t="s">
        <v>25</v>
      </c>
      <c r="AG2321" s="42">
        <f t="shared" ref="AG2321" si="55955">parseTime(AE2321)-(AF2326=INT(RIGHT($F2321, 1)))</f>
        <v>8</v>
      </c>
      <c r="AH2321" s="43">
        <f t="shared" ref="AH2321:AH2325" si="55956">isClocked(AF2321)</f>
        <v>1</v>
      </c>
      <c r="AI2321" s="34"/>
      <c r="AJ2321" s="35"/>
      <c r="AK2321" s="42">
        <f>parseTime(AI2321)-(AJ2326=INT(RIGHT($F2321, 1)))</f>
        <v>0</v>
      </c>
      <c r="AL2321" s="43">
        <f t="shared" ref="AL2321:AL2325" si="55957">isClocked(AJ2321)</f>
        <v>0</v>
      </c>
      <c r="AM2321" s="34"/>
      <c r="AN2321" s="35"/>
      <c r="AO2321" s="42">
        <f t="shared" ref="AO2321" si="55958">parseTime(AM2321)-(AN2326=INT(RIGHT($F2321, 1)))</f>
        <v>0</v>
      </c>
      <c r="AP2321" s="43">
        <f t="shared" ref="AP2321:AP2325" si="55959">isClocked(AN2321)</f>
        <v>0</v>
      </c>
      <c r="AQ2321" s="34"/>
      <c r="AR2321" s="35"/>
      <c r="AS2321" s="42">
        <f t="shared" ref="AS2321" si="55960">parseTime(AQ2321)-(AR2326=INT(RIGHT($F2321, 1)))</f>
        <v>0</v>
      </c>
      <c r="AT2321" s="43">
        <f t="shared" ref="AT2321:AT2325" si="55961">isClocked(AR2321)</f>
        <v>0</v>
      </c>
      <c r="AU2321" s="34"/>
      <c r="AV2321" s="35"/>
      <c r="AW2321" s="42">
        <f>parseTime(AU2321)-(AV2326=INT(RIGHT($F2321, 1)))</f>
        <v>0</v>
      </c>
      <c r="AX2321" s="43">
        <f t="shared" ref="AX2321:AX2325" si="55962">isClocked(AV2321)</f>
        <v>0</v>
      </c>
      <c r="AY2321" s="34"/>
      <c r="AZ2321" s="35"/>
      <c r="BA2321" s="42">
        <f>parseTime(AY2321)-(AZ2326=INT(RIGHT($F2321, 1)))</f>
        <v>0</v>
      </c>
      <c r="BB2321" s="43">
        <f t="shared" ref="BB2321:BB2325" si="55963">isClocked(AZ2321)</f>
        <v>0</v>
      </c>
      <c r="BC2321" s="34"/>
      <c r="BD2321" s="35"/>
      <c r="BE2321" s="42">
        <f>parseTime(BC2321)-(BD2326=INT(RIGHT($F2321, 1)))</f>
        <v>0</v>
      </c>
      <c r="BF2321" s="43">
        <f t="shared" ref="BF2321:BF2325" si="55964">isClocked(BD2321)</f>
        <v>0</v>
      </c>
      <c r="BG2321" s="34"/>
      <c r="BH2321" s="35"/>
      <c r="BI2321" s="42">
        <f>parseTime(BG2321)-(BH2326=INT(RIGHT($F2321, 1)))</f>
        <v>0</v>
      </c>
      <c r="BJ2321" s="43">
        <f t="shared" ref="BJ2321:BJ2325" si="55965">isClocked(BH2321)</f>
        <v>0</v>
      </c>
      <c r="BK2321" s="34"/>
      <c r="BL2321" s="35"/>
      <c r="BM2321" s="42">
        <f>parseTime(BK2321)-(BL2326=INT(RIGHT($F2321, 1)))</f>
        <v>0</v>
      </c>
      <c r="BN2321" s="43">
        <f t="shared" ref="BN2321:BN2325" si="55966">isClocked(BL2321)</f>
        <v>0</v>
      </c>
      <c r="BO2321" s="34" t="s">
        <v>250</v>
      </c>
      <c r="BP2321" s="35" t="s">
        <v>23</v>
      </c>
      <c r="BQ2321" s="42">
        <f t="shared" ref="BQ2321" si="55967">parseTime(BO2321)-(BP2326=INT(RIGHT($F2321, 1)))</f>
        <v>5</v>
      </c>
      <c r="BR2321" s="43">
        <f t="shared" ref="BR2321:BR2325" si="55968">isClocked(BP2321)</f>
        <v>1</v>
      </c>
      <c r="BS2321" s="34" t="s">
        <v>136</v>
      </c>
      <c r="BT2321" s="35" t="s">
        <v>23</v>
      </c>
      <c r="BU2321" s="42">
        <f t="shared" ref="BU2321" si="55969">parseTime(BS2321)-(BT2326=INT(RIGHT($F2321, 1)))</f>
        <v>8</v>
      </c>
      <c r="BV2321" s="43">
        <f t="shared" ref="BV2321:BV2325" si="55970">isClocked(BT2321)</f>
        <v>1</v>
      </c>
      <c r="BW2321" s="34"/>
      <c r="BX2321" s="35"/>
      <c r="BY2321" s="42">
        <f t="shared" ref="BY2321" si="55971">parseTime(BW2321)-(BX2326=INT(RIGHT($F2321, 1)))</f>
        <v>0</v>
      </c>
      <c r="BZ2321" s="43">
        <f t="shared" ref="BZ2321:BZ2325" si="55972">isClocked(BX2321)</f>
        <v>0</v>
      </c>
      <c r="CA2321" s="34"/>
      <c r="CB2321" s="35"/>
      <c r="CC2321" s="42">
        <f t="shared" ref="CC2321" si="55973">parseTime(CA2321)-(CB2326=INT(RIGHT($F2321, 1)))</f>
        <v>0</v>
      </c>
      <c r="CD2321" s="43">
        <f t="shared" ref="CD2321:CD2325" si="55974">isClocked(CB2321)</f>
        <v>0</v>
      </c>
      <c r="CE2321" s="34"/>
      <c r="CF2321" s="35"/>
      <c r="CG2321" s="42">
        <f t="shared" ref="CG2321" si="55975">parseTime(CE2321)-(CF2326=INT(RIGHT($F2321, 1)))</f>
        <v>0</v>
      </c>
      <c r="CH2321" s="43">
        <f t="shared" ref="CH2321:CH2325" si="55976">isClocked(CF2321)</f>
        <v>0</v>
      </c>
    </row>
    <row r="2322" spans="1:86" x14ac:dyDescent="0.25">
      <c r="A2322" s="56" t="s">
        <v>0</v>
      </c>
      <c r="B2322" s="57">
        <f t="shared" ref="B2322:B2385" ca="1" si="55977">SUM(B2323:B2326)</f>
        <v>61</v>
      </c>
      <c r="C2322" s="14" t="s">
        <v>252</v>
      </c>
      <c r="D2322" s="14">
        <f t="shared" si="55460"/>
        <v>53.7</v>
      </c>
      <c r="E2322" s="55" t="str">
        <f t="shared" ref="E2322:E2385" si="55978">TEXT(E2321, "dddd")</f>
        <v>Tuesday</v>
      </c>
      <c r="F2322" s="51" t="s">
        <v>129</v>
      </c>
      <c r="G2322" s="36"/>
      <c r="H2322" s="37"/>
      <c r="I2322" s="44">
        <f t="shared" ref="I2322" si="55979">parseTime(G2322)-(H2326=INT(RIGHT($F2322, 1)))</f>
        <v>0</v>
      </c>
      <c r="J2322" s="45">
        <f t="shared" si="55944"/>
        <v>0</v>
      </c>
      <c r="K2322" s="36"/>
      <c r="L2322" s="37"/>
      <c r="M2322" s="44">
        <f t="shared" ref="M2322" si="55980">parseTime(K2322)-(L2326=INT(RIGHT($F2322, 1)))</f>
        <v>0</v>
      </c>
      <c r="N2322" s="45">
        <f t="shared" si="55946"/>
        <v>0</v>
      </c>
      <c r="O2322" s="36"/>
      <c r="P2322" s="37"/>
      <c r="Q2322" s="44">
        <f t="shared" ref="Q2322" si="55981">parseTime(O2322)-(P2326=INT(RIGHT($F2322, 1)))</f>
        <v>0</v>
      </c>
      <c r="R2322" s="45">
        <f t="shared" si="55948"/>
        <v>0</v>
      </c>
      <c r="S2322" s="36"/>
      <c r="T2322" s="37"/>
      <c r="U2322" s="44">
        <f t="shared" ref="U2322" si="55982">parseTime(S2322)-(T2326=INT(RIGHT($F2322, 1)))</f>
        <v>0</v>
      </c>
      <c r="V2322" s="45">
        <f t="shared" si="55950"/>
        <v>0</v>
      </c>
      <c r="W2322" s="36"/>
      <c r="X2322" s="37"/>
      <c r="Y2322" s="44">
        <f t="shared" ref="Y2322" si="55983">parseTime(W2322)-(X2326=INT(RIGHT($F2322, 1)))</f>
        <v>0</v>
      </c>
      <c r="Z2322" s="45">
        <f t="shared" si="55952"/>
        <v>0</v>
      </c>
      <c r="AA2322" s="36"/>
      <c r="AB2322" s="37"/>
      <c r="AC2322" s="44">
        <f t="shared" ref="AC2322" si="55984">parseTime(AA2322)-(AB2326=INT(RIGHT($F2322, 1)))</f>
        <v>0</v>
      </c>
      <c r="AD2322" s="45">
        <f t="shared" si="55954"/>
        <v>0</v>
      </c>
      <c r="AE2322" s="36"/>
      <c r="AF2322" s="37"/>
      <c r="AG2322" s="44">
        <f t="shared" ref="AG2322" si="55985">parseTime(AE2322)-(AF2326=INT(RIGHT($F2322, 1)))</f>
        <v>0</v>
      </c>
      <c r="AH2322" s="45">
        <f t="shared" si="55956"/>
        <v>0</v>
      </c>
      <c r="AI2322" s="36"/>
      <c r="AJ2322" s="37"/>
      <c r="AK2322" s="44">
        <f>parseTime(AI2322)-(AJ2326=INT(RIGHT($F2322, 1)))</f>
        <v>0</v>
      </c>
      <c r="AL2322" s="45">
        <f t="shared" si="55957"/>
        <v>0</v>
      </c>
      <c r="AM2322" s="36"/>
      <c r="AN2322" s="37"/>
      <c r="AO2322" s="44">
        <f t="shared" ref="AO2322" si="55986">parseTime(AM2322)-(AN2326=INT(RIGHT($F2322, 1)))</f>
        <v>0</v>
      </c>
      <c r="AP2322" s="45">
        <f t="shared" si="55959"/>
        <v>0</v>
      </c>
      <c r="AQ2322" s="36"/>
      <c r="AR2322" s="37"/>
      <c r="AS2322" s="44">
        <f t="shared" ref="AS2322" si="55987">parseTime(AQ2322)-(AR2326=INT(RIGHT($F2322, 1)))</f>
        <v>0</v>
      </c>
      <c r="AT2322" s="45">
        <f t="shared" si="55961"/>
        <v>0</v>
      </c>
      <c r="AU2322" s="36"/>
      <c r="AV2322" s="37"/>
      <c r="AW2322" s="44">
        <f>parseTime(AU2322)-(AV2326=INT(RIGHT($F2322, 1)))</f>
        <v>0</v>
      </c>
      <c r="AX2322" s="45">
        <f t="shared" si="55962"/>
        <v>0</v>
      </c>
      <c r="AY2322" s="36"/>
      <c r="AZ2322" s="37"/>
      <c r="BA2322" s="44">
        <f>parseTime(AY2322)-(AZ2326=INT(RIGHT($F2322, 1)))</f>
        <v>0</v>
      </c>
      <c r="BB2322" s="45">
        <f t="shared" si="55963"/>
        <v>0</v>
      </c>
      <c r="BC2322" s="36"/>
      <c r="BD2322" s="37"/>
      <c r="BE2322" s="44">
        <f>parseTime(BC2322)-(BD2326=INT(RIGHT($F2322, 1)))</f>
        <v>0</v>
      </c>
      <c r="BF2322" s="45">
        <f t="shared" si="55964"/>
        <v>0</v>
      </c>
      <c r="BG2322" s="36"/>
      <c r="BH2322" s="37"/>
      <c r="BI2322" s="44">
        <f>parseTime(BG2322)-(BH2326=INT(RIGHT($F2322, 1)))</f>
        <v>0</v>
      </c>
      <c r="BJ2322" s="45">
        <f t="shared" si="55965"/>
        <v>0</v>
      </c>
      <c r="BK2322" s="36"/>
      <c r="BL2322" s="37"/>
      <c r="BM2322" s="44">
        <f>parseTime(BK2322)-(BL2326=INT(RIGHT($F2322, 1)))</f>
        <v>0</v>
      </c>
      <c r="BN2322" s="45">
        <f t="shared" si="55966"/>
        <v>0</v>
      </c>
      <c r="BO2322" s="36"/>
      <c r="BP2322" s="37"/>
      <c r="BQ2322" s="44">
        <f t="shared" ref="BQ2322" si="55988">parseTime(BO2322)-(BP2326=INT(RIGHT($F2322, 1)))</f>
        <v>0</v>
      </c>
      <c r="BR2322" s="45">
        <f t="shared" si="55968"/>
        <v>0</v>
      </c>
      <c r="BS2322" s="36"/>
      <c r="BT2322" s="37"/>
      <c r="BU2322" s="44">
        <f t="shared" ref="BU2322" si="55989">parseTime(BS2322)-(BT2326=INT(RIGHT($F2322, 1)))</f>
        <v>0</v>
      </c>
      <c r="BV2322" s="45">
        <f t="shared" si="55970"/>
        <v>0</v>
      </c>
      <c r="BW2322" s="36"/>
      <c r="BX2322" s="37"/>
      <c r="BY2322" s="44">
        <f t="shared" ref="BY2322" si="55990">parseTime(BW2322)-(BX2326=INT(RIGHT($F2322, 1)))</f>
        <v>0</v>
      </c>
      <c r="BZ2322" s="45">
        <f t="shared" si="55972"/>
        <v>0</v>
      </c>
      <c r="CA2322" s="36"/>
      <c r="CB2322" s="37"/>
      <c r="CC2322" s="44">
        <f t="shared" ref="CC2322" si="55991">parseTime(CA2322)-(CB2326=INT(RIGHT($F2322, 1)))</f>
        <v>0</v>
      </c>
      <c r="CD2322" s="45">
        <f t="shared" si="55974"/>
        <v>0</v>
      </c>
      <c r="CE2322" s="36"/>
      <c r="CF2322" s="37"/>
      <c r="CG2322" s="44">
        <f t="shared" ref="CG2322" si="55992">parseTime(CE2322)-(CF2326=INT(RIGHT($F2322, 1)))</f>
        <v>0</v>
      </c>
      <c r="CH2322" s="45">
        <f t="shared" si="55976"/>
        <v>0</v>
      </c>
    </row>
    <row r="2323" spans="1:86" x14ac:dyDescent="0.25">
      <c r="A2323" s="56" t="s">
        <v>117</v>
      </c>
      <c r="B2323" s="57">
        <f t="shared" ref="B2323" ca="1" si="55993">roleHours(G2321:CH2327, "MFD")</f>
        <v>53</v>
      </c>
      <c r="C2323" s="14">
        <f t="shared" ref="C2323:C2326" ca="1" si="55994">B2323/8</f>
        <v>6.625</v>
      </c>
      <c r="D2323" s="14">
        <f t="shared" ref="D2323" ca="1" si="55995">B2322-D2322</f>
        <v>7.2999999999999972</v>
      </c>
      <c r="E2323" s="20" t="s">
        <v>127</v>
      </c>
      <c r="F2323" s="51" t="s">
        <v>130</v>
      </c>
      <c r="G2323" s="36"/>
      <c r="H2323" s="37"/>
      <c r="I2323" s="44">
        <f t="shared" ref="I2323" si="55996">parseTime(G2323)-(H2326=INT(RIGHT($F2323, 1)))</f>
        <v>0</v>
      </c>
      <c r="J2323" s="45">
        <f t="shared" si="55944"/>
        <v>0</v>
      </c>
      <c r="K2323" s="36"/>
      <c r="L2323" s="37"/>
      <c r="M2323" s="44">
        <f t="shared" ref="M2323" si="55997">parseTime(K2323)-(L2326=INT(RIGHT($F2323, 1)))</f>
        <v>0</v>
      </c>
      <c r="N2323" s="45">
        <f t="shared" si="55946"/>
        <v>0</v>
      </c>
      <c r="O2323" s="36"/>
      <c r="P2323" s="37"/>
      <c r="Q2323" s="44">
        <f t="shared" ref="Q2323" si="55998">parseTime(O2323)-(P2326=INT(RIGHT($F2323, 1)))</f>
        <v>0</v>
      </c>
      <c r="R2323" s="45">
        <f t="shared" si="55948"/>
        <v>0</v>
      </c>
      <c r="S2323" s="36"/>
      <c r="T2323" s="37"/>
      <c r="U2323" s="44">
        <f t="shared" ref="U2323" si="55999">parseTime(S2323)-(T2326=INT(RIGHT($F2323, 1)))</f>
        <v>0</v>
      </c>
      <c r="V2323" s="45">
        <f t="shared" si="55950"/>
        <v>0</v>
      </c>
      <c r="W2323" s="36"/>
      <c r="X2323" s="37"/>
      <c r="Y2323" s="44">
        <f t="shared" ref="Y2323" si="56000">parseTime(W2323)-(X2326=INT(RIGHT($F2323, 1)))</f>
        <v>0</v>
      </c>
      <c r="Z2323" s="45">
        <f t="shared" si="55952"/>
        <v>0</v>
      </c>
      <c r="AA2323" s="36"/>
      <c r="AB2323" s="37"/>
      <c r="AC2323" s="44">
        <f t="shared" ref="AC2323" si="56001">parseTime(AA2323)-(AB2326=INT(RIGHT($F2323, 1)))</f>
        <v>0</v>
      </c>
      <c r="AD2323" s="45">
        <f t="shared" si="55954"/>
        <v>0</v>
      </c>
      <c r="AE2323" s="36"/>
      <c r="AF2323" s="37"/>
      <c r="AG2323" s="44">
        <f t="shared" ref="AG2323" si="56002">parseTime(AE2323)-(AF2326=INT(RIGHT($F2323, 1)))</f>
        <v>0</v>
      </c>
      <c r="AH2323" s="45">
        <f t="shared" si="55956"/>
        <v>0</v>
      </c>
      <c r="AI2323" s="36"/>
      <c r="AJ2323" s="37"/>
      <c r="AK2323" s="44">
        <f>parseTime(AI2323)-(AJ2326=INT(RIGHT($F2323, 1)))</f>
        <v>0</v>
      </c>
      <c r="AL2323" s="45">
        <f t="shared" si="55957"/>
        <v>0</v>
      </c>
      <c r="AM2323" s="36"/>
      <c r="AN2323" s="37"/>
      <c r="AO2323" s="44">
        <f t="shared" ref="AO2323" si="56003">parseTime(AM2323)-(AN2326=INT(RIGHT($F2323, 1)))</f>
        <v>0</v>
      </c>
      <c r="AP2323" s="45">
        <f t="shared" si="55959"/>
        <v>0</v>
      </c>
      <c r="AQ2323" s="36"/>
      <c r="AR2323" s="37"/>
      <c r="AS2323" s="44">
        <f t="shared" ref="AS2323" si="56004">parseTime(AQ2323)-(AR2326=INT(RIGHT($F2323, 1)))</f>
        <v>0</v>
      </c>
      <c r="AT2323" s="45">
        <f t="shared" si="55961"/>
        <v>0</v>
      </c>
      <c r="AU2323" s="36"/>
      <c r="AV2323" s="37"/>
      <c r="AW2323" s="44">
        <f>parseTime(AU2323)-(AV2326=INT(RIGHT($F2323, 1)))</f>
        <v>0</v>
      </c>
      <c r="AX2323" s="45">
        <f t="shared" si="55962"/>
        <v>0</v>
      </c>
      <c r="AY2323" s="36"/>
      <c r="AZ2323" s="37"/>
      <c r="BA2323" s="44">
        <f>parseTime(AY2323)-(AZ2326=INT(RIGHT($F2323, 1)))</f>
        <v>0</v>
      </c>
      <c r="BB2323" s="45">
        <f t="shared" si="55963"/>
        <v>0</v>
      </c>
      <c r="BC2323" s="36"/>
      <c r="BD2323" s="37"/>
      <c r="BE2323" s="44">
        <f>parseTime(BC2323)-(BD2326=INT(RIGHT($F2323, 1)))</f>
        <v>0</v>
      </c>
      <c r="BF2323" s="45">
        <f t="shared" si="55964"/>
        <v>0</v>
      </c>
      <c r="BG2323" s="36"/>
      <c r="BH2323" s="37"/>
      <c r="BI2323" s="44">
        <f>parseTime(BG2323)-(BH2326=INT(RIGHT($F2323, 1)))</f>
        <v>0</v>
      </c>
      <c r="BJ2323" s="45">
        <f t="shared" si="55965"/>
        <v>0</v>
      </c>
      <c r="BK2323" s="36"/>
      <c r="BL2323" s="37"/>
      <c r="BM2323" s="44">
        <f>parseTime(BK2323)-(BL2326=INT(RIGHT($F2323, 1)))</f>
        <v>0</v>
      </c>
      <c r="BN2323" s="45">
        <f t="shared" si="55966"/>
        <v>0</v>
      </c>
      <c r="BO2323" s="36"/>
      <c r="BP2323" s="37"/>
      <c r="BQ2323" s="44">
        <f t="shared" ref="BQ2323" si="56005">parseTime(BO2323)-(BP2326=INT(RIGHT($F2323, 1)))</f>
        <v>0</v>
      </c>
      <c r="BR2323" s="45">
        <f t="shared" si="55968"/>
        <v>0</v>
      </c>
      <c r="BS2323" s="36"/>
      <c r="BT2323" s="37"/>
      <c r="BU2323" s="44">
        <f t="shared" ref="BU2323" si="56006">parseTime(BS2323)-(BT2326=INT(RIGHT($F2323, 1)))</f>
        <v>0</v>
      </c>
      <c r="BV2323" s="45">
        <f t="shared" si="55970"/>
        <v>0</v>
      </c>
      <c r="BW2323" s="36"/>
      <c r="BX2323" s="37"/>
      <c r="BY2323" s="44">
        <f t="shared" ref="BY2323" si="56007">parseTime(BW2323)-(BX2326=INT(RIGHT($F2323, 1)))</f>
        <v>0</v>
      </c>
      <c r="BZ2323" s="45">
        <f t="shared" si="55972"/>
        <v>0</v>
      </c>
      <c r="CA2323" s="36"/>
      <c r="CB2323" s="37"/>
      <c r="CC2323" s="44">
        <f t="shared" ref="CC2323" si="56008">parseTime(CA2323)-(CB2326=INT(RIGHT($F2323, 1)))</f>
        <v>0</v>
      </c>
      <c r="CD2323" s="45">
        <f t="shared" si="55974"/>
        <v>0</v>
      </c>
      <c r="CE2323" s="36"/>
      <c r="CF2323" s="37"/>
      <c r="CG2323" s="44">
        <f t="shared" ref="CG2323" si="56009">parseTime(CE2323)-(CF2326=INT(RIGHT($F2323, 1)))</f>
        <v>0</v>
      </c>
      <c r="CH2323" s="45">
        <f t="shared" si="55976"/>
        <v>0</v>
      </c>
    </row>
    <row r="2324" spans="1:86" x14ac:dyDescent="0.25">
      <c r="A2324" s="56"/>
      <c r="B2324" s="57"/>
      <c r="C2324" s="14">
        <f t="shared" si="55994"/>
        <v>0</v>
      </c>
      <c r="D2324" s="14" t="s">
        <v>259</v>
      </c>
      <c r="E2324" s="20">
        <v>4.25</v>
      </c>
      <c r="F2324" s="51" t="s">
        <v>131</v>
      </c>
      <c r="G2324" s="36"/>
      <c r="H2324" s="37"/>
      <c r="I2324" s="44">
        <f t="shared" ref="I2324" si="56010">parseTime(G2324)-(H2326=INT(RIGHT($F2324, 1)))</f>
        <v>0</v>
      </c>
      <c r="J2324" s="45">
        <f t="shared" si="55944"/>
        <v>0</v>
      </c>
      <c r="K2324" s="36"/>
      <c r="L2324" s="37"/>
      <c r="M2324" s="44">
        <f t="shared" ref="M2324" si="56011">parseTime(K2324)-(L2326=INT(RIGHT($F2324, 1)))</f>
        <v>0</v>
      </c>
      <c r="N2324" s="45">
        <f t="shared" si="55946"/>
        <v>0</v>
      </c>
      <c r="O2324" s="36"/>
      <c r="P2324" s="37"/>
      <c r="Q2324" s="44">
        <f t="shared" ref="Q2324" si="56012">parseTime(O2324)-(P2326=INT(RIGHT($F2324, 1)))</f>
        <v>0</v>
      </c>
      <c r="R2324" s="45">
        <f t="shared" si="55948"/>
        <v>0</v>
      </c>
      <c r="S2324" s="36"/>
      <c r="T2324" s="37"/>
      <c r="U2324" s="44">
        <f t="shared" ref="U2324" si="56013">parseTime(S2324)-(T2326=INT(RIGHT($F2324, 1)))</f>
        <v>0</v>
      </c>
      <c r="V2324" s="45">
        <f t="shared" si="55950"/>
        <v>0</v>
      </c>
      <c r="W2324" s="36"/>
      <c r="X2324" s="37"/>
      <c r="Y2324" s="44">
        <f t="shared" ref="Y2324" si="56014">parseTime(W2324)-(X2326=INT(RIGHT($F2324, 1)))</f>
        <v>0</v>
      </c>
      <c r="Z2324" s="45">
        <f t="shared" si="55952"/>
        <v>0</v>
      </c>
      <c r="AA2324" s="36"/>
      <c r="AB2324" s="37"/>
      <c r="AC2324" s="44">
        <f t="shared" ref="AC2324" si="56015">parseTime(AA2324)-(AB2326=INT(RIGHT($F2324, 1)))</f>
        <v>0</v>
      </c>
      <c r="AD2324" s="45">
        <f t="shared" si="55954"/>
        <v>0</v>
      </c>
      <c r="AE2324" s="36"/>
      <c r="AF2324" s="37"/>
      <c r="AG2324" s="44">
        <f t="shared" ref="AG2324" si="56016">parseTime(AE2324)-(AF2326=INT(RIGHT($F2324, 1)))</f>
        <v>0</v>
      </c>
      <c r="AH2324" s="45">
        <f t="shared" si="55956"/>
        <v>0</v>
      </c>
      <c r="AI2324" s="36"/>
      <c r="AJ2324" s="37"/>
      <c r="AK2324" s="44">
        <f>parseTime(AI2324)-(AJ2326=INT(RIGHT($F2324, 1)))</f>
        <v>0</v>
      </c>
      <c r="AL2324" s="45">
        <f t="shared" si="55957"/>
        <v>0</v>
      </c>
      <c r="AM2324" s="36"/>
      <c r="AN2324" s="37"/>
      <c r="AO2324" s="44">
        <f t="shared" ref="AO2324" si="56017">parseTime(AM2324)-(AN2326=INT(RIGHT($F2324, 1)))</f>
        <v>0</v>
      </c>
      <c r="AP2324" s="45">
        <f t="shared" si="55959"/>
        <v>0</v>
      </c>
      <c r="AQ2324" s="36"/>
      <c r="AR2324" s="37"/>
      <c r="AS2324" s="44">
        <f t="shared" ref="AS2324" si="56018">parseTime(AQ2324)-(AR2326=INT(RIGHT($F2324, 1)))</f>
        <v>0</v>
      </c>
      <c r="AT2324" s="45">
        <f t="shared" si="55961"/>
        <v>0</v>
      </c>
      <c r="AU2324" s="36"/>
      <c r="AV2324" s="37"/>
      <c r="AW2324" s="44">
        <f>parseTime(AU2324)-(AV2326=INT(RIGHT($F2324, 1)))</f>
        <v>0</v>
      </c>
      <c r="AX2324" s="45">
        <f t="shared" si="55962"/>
        <v>0</v>
      </c>
      <c r="AY2324" s="36"/>
      <c r="AZ2324" s="37"/>
      <c r="BA2324" s="44">
        <f>parseTime(AY2324)-(AZ2326=INT(RIGHT($F2324, 1)))</f>
        <v>0</v>
      </c>
      <c r="BB2324" s="45">
        <f t="shared" si="55963"/>
        <v>0</v>
      </c>
      <c r="BC2324" s="36"/>
      <c r="BD2324" s="37"/>
      <c r="BE2324" s="44">
        <f>parseTime(BC2324)-(BD2326=INT(RIGHT($F2324, 1)))</f>
        <v>0</v>
      </c>
      <c r="BF2324" s="45">
        <f t="shared" si="55964"/>
        <v>0</v>
      </c>
      <c r="BG2324" s="36"/>
      <c r="BH2324" s="37"/>
      <c r="BI2324" s="44">
        <f>parseTime(BG2324)-(BH2326=INT(RIGHT($F2324, 1)))</f>
        <v>0</v>
      </c>
      <c r="BJ2324" s="45">
        <f t="shared" si="55965"/>
        <v>0</v>
      </c>
      <c r="BK2324" s="36"/>
      <c r="BL2324" s="37"/>
      <c r="BM2324" s="44">
        <f>parseTime(BK2324)-(BL2326=INT(RIGHT($F2324, 1)))</f>
        <v>0</v>
      </c>
      <c r="BN2324" s="45">
        <f t="shared" si="55966"/>
        <v>0</v>
      </c>
      <c r="BO2324" s="36"/>
      <c r="BP2324" s="37"/>
      <c r="BQ2324" s="44">
        <f t="shared" ref="BQ2324" si="56019">parseTime(BO2324)-(BP2326=INT(RIGHT($F2324, 1)))</f>
        <v>0</v>
      </c>
      <c r="BR2324" s="45">
        <f t="shared" si="55968"/>
        <v>0</v>
      </c>
      <c r="BS2324" s="36"/>
      <c r="BT2324" s="37"/>
      <c r="BU2324" s="44">
        <f t="shared" ref="BU2324" si="56020">parseTime(BS2324)-(BT2326=INT(RIGHT($F2324, 1)))</f>
        <v>0</v>
      </c>
      <c r="BV2324" s="45">
        <f t="shared" si="55970"/>
        <v>0</v>
      </c>
      <c r="BW2324" s="36"/>
      <c r="BX2324" s="37"/>
      <c r="BY2324" s="44">
        <f t="shared" ref="BY2324" si="56021">parseTime(BW2324)-(BX2326=INT(RIGHT($F2324, 1)))</f>
        <v>0</v>
      </c>
      <c r="BZ2324" s="45">
        <f t="shared" si="55972"/>
        <v>0</v>
      </c>
      <c r="CA2324" s="36"/>
      <c r="CB2324" s="37"/>
      <c r="CC2324" s="44">
        <f t="shared" ref="CC2324" si="56022">parseTime(CA2324)-(CB2326=INT(RIGHT($F2324, 1)))</f>
        <v>0</v>
      </c>
      <c r="CD2324" s="45">
        <f t="shared" si="55974"/>
        <v>0</v>
      </c>
      <c r="CE2324" s="36"/>
      <c r="CF2324" s="37"/>
      <c r="CG2324" s="44">
        <f t="shared" ref="CG2324" si="56023">parseTime(CE2324)-(CF2326=INT(RIGHT($F2324, 1)))</f>
        <v>0</v>
      </c>
      <c r="CH2324" s="45">
        <f t="shared" si="55976"/>
        <v>0</v>
      </c>
    </row>
    <row r="2325" spans="1:86" x14ac:dyDescent="0.25">
      <c r="A2325" s="56" t="s">
        <v>119</v>
      </c>
      <c r="B2325" s="57">
        <f t="shared" ref="B2325" ca="1" si="56024">roleHours(G2321:CH2327, "MCC")</f>
        <v>8</v>
      </c>
      <c r="C2325" s="14">
        <f t="shared" ca="1" si="55994"/>
        <v>1</v>
      </c>
      <c r="D2325" s="14" t="s">
        <v>260</v>
      </c>
      <c r="E2325" s="20">
        <v>4.6500000000000004</v>
      </c>
      <c r="F2325" s="51" t="s">
        <v>132</v>
      </c>
      <c r="G2325" s="36"/>
      <c r="H2325" s="37"/>
      <c r="I2325" s="44">
        <f t="shared" ref="I2325" si="56025">parseTime(G2325)-(H2326=INT(RIGHT($F2325, 1)))</f>
        <v>0</v>
      </c>
      <c r="J2325" s="45">
        <f t="shared" si="55944"/>
        <v>0</v>
      </c>
      <c r="K2325" s="36"/>
      <c r="L2325" s="37"/>
      <c r="M2325" s="44">
        <f t="shared" ref="M2325" si="56026">parseTime(K2325)-(L2326=INT(RIGHT($F2325, 1)))</f>
        <v>0</v>
      </c>
      <c r="N2325" s="45">
        <f t="shared" si="55946"/>
        <v>0</v>
      </c>
      <c r="O2325" s="36"/>
      <c r="P2325" s="37"/>
      <c r="Q2325" s="44">
        <f t="shared" ref="Q2325" si="56027">parseTime(O2325)-(P2326=INT(RIGHT($F2325, 1)))</f>
        <v>0</v>
      </c>
      <c r="R2325" s="45">
        <f t="shared" si="55948"/>
        <v>0</v>
      </c>
      <c r="S2325" s="36"/>
      <c r="T2325" s="37"/>
      <c r="U2325" s="44">
        <f t="shared" ref="U2325" si="56028">parseTime(S2325)-(T2326=INT(RIGHT($F2325, 1)))</f>
        <v>0</v>
      </c>
      <c r="V2325" s="45">
        <f t="shared" si="55950"/>
        <v>0</v>
      </c>
      <c r="W2325" s="36"/>
      <c r="X2325" s="37"/>
      <c r="Y2325" s="44">
        <f t="shared" ref="Y2325" si="56029">parseTime(W2325)-(X2326=INT(RIGHT($F2325, 1)))</f>
        <v>0</v>
      </c>
      <c r="Z2325" s="45">
        <f t="shared" si="55952"/>
        <v>0</v>
      </c>
      <c r="AA2325" s="36"/>
      <c r="AB2325" s="37"/>
      <c r="AC2325" s="44">
        <f t="shared" ref="AC2325" si="56030">parseTime(AA2325)-(AB2326=INT(RIGHT($F2325, 1)))</f>
        <v>0</v>
      </c>
      <c r="AD2325" s="45">
        <f t="shared" si="55954"/>
        <v>0</v>
      </c>
      <c r="AE2325" s="36"/>
      <c r="AF2325" s="37"/>
      <c r="AG2325" s="44">
        <f t="shared" ref="AG2325" si="56031">parseTime(AE2325)-(AF2326=INT(RIGHT($F2325, 1)))</f>
        <v>0</v>
      </c>
      <c r="AH2325" s="45">
        <f t="shared" si="55956"/>
        <v>0</v>
      </c>
      <c r="AI2325" s="36"/>
      <c r="AJ2325" s="37"/>
      <c r="AK2325" s="44">
        <f>parseTime(AI2325)-(AJ2326=INT(RIGHT($F2325, 1)))</f>
        <v>0</v>
      </c>
      <c r="AL2325" s="45">
        <f t="shared" si="55957"/>
        <v>0</v>
      </c>
      <c r="AM2325" s="36"/>
      <c r="AN2325" s="37"/>
      <c r="AO2325" s="44">
        <f t="shared" ref="AO2325" si="56032">parseTime(AM2325)-(AN2326=INT(RIGHT($F2325, 1)))</f>
        <v>0</v>
      </c>
      <c r="AP2325" s="45">
        <f t="shared" si="55959"/>
        <v>0</v>
      </c>
      <c r="AQ2325" s="36"/>
      <c r="AR2325" s="37"/>
      <c r="AS2325" s="44">
        <f t="shared" ref="AS2325" si="56033">parseTime(AQ2325)-(AR2326=INT(RIGHT($F2325, 1)))</f>
        <v>0</v>
      </c>
      <c r="AT2325" s="45">
        <f t="shared" si="55961"/>
        <v>0</v>
      </c>
      <c r="AU2325" s="36"/>
      <c r="AV2325" s="37"/>
      <c r="AW2325" s="44">
        <f>parseTime(AU2325)-(AV2326=INT(RIGHT($F2325, 1)))</f>
        <v>0</v>
      </c>
      <c r="AX2325" s="45">
        <f t="shared" si="55962"/>
        <v>0</v>
      </c>
      <c r="AY2325" s="36"/>
      <c r="AZ2325" s="37"/>
      <c r="BA2325" s="44">
        <f>parseTime(AY2325)-(AZ2326=INT(RIGHT($F2325, 1)))</f>
        <v>0</v>
      </c>
      <c r="BB2325" s="45">
        <f t="shared" si="55963"/>
        <v>0</v>
      </c>
      <c r="BC2325" s="36"/>
      <c r="BD2325" s="37"/>
      <c r="BE2325" s="44">
        <f>parseTime(BC2325)-(BD2326=INT(RIGHT($F2325, 1)))</f>
        <v>0</v>
      </c>
      <c r="BF2325" s="45">
        <f t="shared" si="55964"/>
        <v>0</v>
      </c>
      <c r="BG2325" s="36"/>
      <c r="BH2325" s="37"/>
      <c r="BI2325" s="44">
        <f>parseTime(BG2325)-(BH2326=INT(RIGHT($F2325, 1)))</f>
        <v>0</v>
      </c>
      <c r="BJ2325" s="45">
        <f t="shared" si="55965"/>
        <v>0</v>
      </c>
      <c r="BK2325" s="36"/>
      <c r="BL2325" s="37"/>
      <c r="BM2325" s="44">
        <f>parseTime(BK2325)-(BL2326=INT(RIGHT($F2325, 1)))</f>
        <v>0</v>
      </c>
      <c r="BN2325" s="45">
        <f t="shared" si="55966"/>
        <v>0</v>
      </c>
      <c r="BO2325" s="36"/>
      <c r="BP2325" s="37"/>
      <c r="BQ2325" s="44">
        <f t="shared" ref="BQ2325" si="56034">parseTime(BO2325)-(BP2326=INT(RIGHT($F2325, 1)))</f>
        <v>0</v>
      </c>
      <c r="BR2325" s="45">
        <f t="shared" si="55968"/>
        <v>0</v>
      </c>
      <c r="BS2325" s="36"/>
      <c r="BT2325" s="37"/>
      <c r="BU2325" s="44">
        <f t="shared" ref="BU2325" si="56035">parseTime(BS2325)-(BT2326=INT(RIGHT($F2325, 1)))</f>
        <v>0</v>
      </c>
      <c r="BV2325" s="45">
        <f t="shared" si="55970"/>
        <v>0</v>
      </c>
      <c r="BW2325" s="36"/>
      <c r="BX2325" s="37"/>
      <c r="BY2325" s="44">
        <f t="shared" ref="BY2325" si="56036">parseTime(BW2325)-(BX2326=INT(RIGHT($F2325, 1)))</f>
        <v>0</v>
      </c>
      <c r="BZ2325" s="45">
        <f t="shared" si="55972"/>
        <v>0</v>
      </c>
      <c r="CA2325" s="36"/>
      <c r="CB2325" s="37"/>
      <c r="CC2325" s="44">
        <f t="shared" ref="CC2325" si="56037">parseTime(CA2325)-(CB2326=INT(RIGHT($F2325, 1)))</f>
        <v>0</v>
      </c>
      <c r="CD2325" s="45">
        <f t="shared" si="55974"/>
        <v>0</v>
      </c>
      <c r="CE2325" s="36"/>
      <c r="CF2325" s="37"/>
      <c r="CG2325" s="44">
        <f t="shared" ref="CG2325" si="56038">parseTime(CE2325)-(CF2326=INT(RIGHT($F2325, 1)))</f>
        <v>0</v>
      </c>
      <c r="CH2325" s="45">
        <f t="shared" si="55976"/>
        <v>0</v>
      </c>
    </row>
    <row r="2326" spans="1:86" x14ac:dyDescent="0.25">
      <c r="A2326" s="56"/>
      <c r="B2326" s="57"/>
      <c r="C2326" s="14">
        <f t="shared" si="55994"/>
        <v>0</v>
      </c>
      <c r="D2326" s="14"/>
      <c r="E2326" s="20">
        <f t="shared" ref="E2326" si="56039">((7.5/2)-0.5+E2325)*8</f>
        <v>63.2</v>
      </c>
      <c r="F2326" s="51"/>
      <c r="G2326" s="46" t="s">
        <v>134</v>
      </c>
      <c r="H2326" s="38">
        <f t="shared" ref="H2326" si="56040">lunchAdjust(G2321:H2325)</f>
        <v>1</v>
      </c>
      <c r="I2326" s="48" t="s">
        <v>0</v>
      </c>
      <c r="J2326" s="39">
        <f t="shared" ref="J2326" si="56041">SUMPRODUCT(I2321:I2325*J2321:J2325)</f>
        <v>8</v>
      </c>
      <c r="K2326" s="46" t="s">
        <v>134</v>
      </c>
      <c r="L2326" s="38">
        <f t="shared" ref="L2326" si="56042">lunchAdjust(K2321:L2325)</f>
        <v>1</v>
      </c>
      <c r="M2326" s="48" t="s">
        <v>0</v>
      </c>
      <c r="N2326" s="39">
        <f t="shared" ref="N2326" si="56043">SUMPRODUCT(M2321:M2325*N2321:N2325)</f>
        <v>8</v>
      </c>
      <c r="O2326" s="46" t="s">
        <v>134</v>
      </c>
      <c r="P2326" s="38">
        <f t="shared" ref="P2326" si="56044">lunchAdjust(O2321:P2325)</f>
        <v>1</v>
      </c>
      <c r="Q2326" s="48" t="s">
        <v>0</v>
      </c>
      <c r="R2326" s="39">
        <f t="shared" ref="R2326" si="56045">SUMPRODUCT(Q2321:Q2325*R2321:R2325)</f>
        <v>8</v>
      </c>
      <c r="S2326" s="46" t="s">
        <v>134</v>
      </c>
      <c r="T2326" s="38">
        <f t="shared" ref="T2326" si="56046">lunchAdjust(S2321:T2325)</f>
        <v>1</v>
      </c>
      <c r="U2326" s="48" t="s">
        <v>0</v>
      </c>
      <c r="V2326" s="39">
        <f t="shared" ref="V2326" si="56047">SUMPRODUCT(U2321:U2325*V2321:V2325)</f>
        <v>8</v>
      </c>
      <c r="W2326" s="46" t="s">
        <v>134</v>
      </c>
      <c r="X2326" s="38">
        <f t="shared" ref="X2326" si="56048">lunchAdjust(W2321:X2325)</f>
        <v>0</v>
      </c>
      <c r="Y2326" s="48" t="s">
        <v>0</v>
      </c>
      <c r="Z2326" s="39">
        <f t="shared" ref="Z2326" si="56049">SUMPRODUCT(Y2321:Y2325*Z2321:Z2325)</f>
        <v>0</v>
      </c>
      <c r="AA2326" s="46" t="s">
        <v>134</v>
      </c>
      <c r="AB2326" s="38">
        <f t="shared" ref="AB2326" si="56050">lunchAdjust(AA2321:AB2325)</f>
        <v>1</v>
      </c>
      <c r="AC2326" s="48" t="s">
        <v>0</v>
      </c>
      <c r="AD2326" s="39">
        <f t="shared" ref="AD2326" si="56051">SUMPRODUCT(AC2321:AC2325*AD2321:AD2325)</f>
        <v>8</v>
      </c>
      <c r="AE2326" s="46" t="s">
        <v>134</v>
      </c>
      <c r="AF2326" s="38">
        <f t="shared" ref="AF2326" si="56052">lunchAdjust(AE2321:AF2325)</f>
        <v>1</v>
      </c>
      <c r="AG2326" s="48" t="s">
        <v>0</v>
      </c>
      <c r="AH2326" s="39">
        <f t="shared" ref="AH2326" si="56053">SUMPRODUCT(AG2321:AG2325*AH2321:AH2325)</f>
        <v>8</v>
      </c>
      <c r="AI2326" s="46" t="s">
        <v>134</v>
      </c>
      <c r="AJ2326" s="38">
        <f t="shared" ref="AJ2326" si="56054">lunchAdjust(AI2321:AJ2325)</f>
        <v>0</v>
      </c>
      <c r="AK2326" s="48" t="s">
        <v>0</v>
      </c>
      <c r="AL2326" s="39">
        <f t="shared" ref="AL2326" si="56055">SUMPRODUCT(AK2321:AK2325*AL2321:AL2325)</f>
        <v>0</v>
      </c>
      <c r="AM2326" s="46" t="s">
        <v>134</v>
      </c>
      <c r="AN2326" s="38">
        <f t="shared" ref="AN2326" si="56056">lunchAdjust(AM2321:AN2325)</f>
        <v>0</v>
      </c>
      <c r="AO2326" s="48" t="s">
        <v>0</v>
      </c>
      <c r="AP2326" s="39">
        <f t="shared" ref="AP2326" si="56057">SUMPRODUCT(AO2321:AO2325*AP2321:AP2325)</f>
        <v>0</v>
      </c>
      <c r="AQ2326" s="46" t="s">
        <v>134</v>
      </c>
      <c r="AR2326" s="38">
        <f t="shared" ref="AR2326" si="56058">lunchAdjust(AQ2321:AR2325)</f>
        <v>0</v>
      </c>
      <c r="AS2326" s="48" t="s">
        <v>0</v>
      </c>
      <c r="AT2326" s="39">
        <f t="shared" ref="AT2326" si="56059">SUMPRODUCT(AS2321:AS2325*AT2321:AT2325)</f>
        <v>0</v>
      </c>
      <c r="AU2326" s="46" t="s">
        <v>134</v>
      </c>
      <c r="AV2326" s="38">
        <f t="shared" ref="AV2326" si="56060">lunchAdjust(AU2321:AV2325)</f>
        <v>0</v>
      </c>
      <c r="AW2326" s="48" t="s">
        <v>0</v>
      </c>
      <c r="AX2326" s="39">
        <f t="shared" ref="AX2326" si="56061">SUMPRODUCT(AW2321:AW2325*AX2321:AX2325)</f>
        <v>0</v>
      </c>
      <c r="AY2326" s="46" t="s">
        <v>134</v>
      </c>
      <c r="AZ2326" s="38">
        <f t="shared" ref="AZ2326" si="56062">lunchAdjust(AY2321:AZ2325)</f>
        <v>0</v>
      </c>
      <c r="BA2326" s="48" t="s">
        <v>0</v>
      </c>
      <c r="BB2326" s="39">
        <f t="shared" ref="BB2326" si="56063">SUMPRODUCT(BA2321:BA2325*BB2321:BB2325)</f>
        <v>0</v>
      </c>
      <c r="BC2326" s="46" t="s">
        <v>134</v>
      </c>
      <c r="BD2326" s="38">
        <f t="shared" ref="BD2326" si="56064">lunchAdjust(BC2321:BD2325)</f>
        <v>0</v>
      </c>
      <c r="BE2326" s="48" t="s">
        <v>0</v>
      </c>
      <c r="BF2326" s="39">
        <f t="shared" ref="BF2326" si="56065">SUMPRODUCT(BE2321:BE2325*BF2321:BF2325)</f>
        <v>0</v>
      </c>
      <c r="BG2326" s="46" t="s">
        <v>134</v>
      </c>
      <c r="BH2326" s="38">
        <f t="shared" ref="BH2326" si="56066">lunchAdjust(BG2321:BH2325)</f>
        <v>0</v>
      </c>
      <c r="BI2326" s="48" t="s">
        <v>0</v>
      </c>
      <c r="BJ2326" s="39">
        <f t="shared" ref="BJ2326" si="56067">SUMPRODUCT(BI2321:BI2325*BJ2321:BJ2325)</f>
        <v>0</v>
      </c>
      <c r="BK2326" s="46" t="s">
        <v>134</v>
      </c>
      <c r="BL2326" s="38">
        <f t="shared" ref="BL2326" si="56068">lunchAdjust(BK2321:BL2325)</f>
        <v>0</v>
      </c>
      <c r="BM2326" s="48" t="s">
        <v>0</v>
      </c>
      <c r="BN2326" s="39">
        <f t="shared" ref="BN2326" si="56069">SUMPRODUCT(BM2321:BM2325*BN2321:BN2325)</f>
        <v>0</v>
      </c>
      <c r="BO2326" s="46" t="s">
        <v>134</v>
      </c>
      <c r="BP2326" s="38">
        <f t="shared" ref="BP2326" si="56070">lunchAdjust(BO2321:BP2325)</f>
        <v>0</v>
      </c>
      <c r="BQ2326" s="48" t="s">
        <v>0</v>
      </c>
      <c r="BR2326" s="39">
        <f t="shared" ref="BR2326" si="56071">SUMPRODUCT(BQ2321:BQ2325*BR2321:BR2325)</f>
        <v>5</v>
      </c>
      <c r="BS2326" s="46" t="s">
        <v>134</v>
      </c>
      <c r="BT2326" s="38">
        <f t="shared" ref="BT2326" si="56072">lunchAdjust(BS2321:BT2325)</f>
        <v>1</v>
      </c>
      <c r="BU2326" s="48" t="s">
        <v>0</v>
      </c>
      <c r="BV2326" s="39">
        <f t="shared" ref="BV2326" si="56073">SUMPRODUCT(BU2321:BU2325*BV2321:BV2325)</f>
        <v>8</v>
      </c>
      <c r="BW2326" s="46" t="s">
        <v>134</v>
      </c>
      <c r="BX2326" s="38">
        <f t="shared" ref="BX2326" si="56074">lunchAdjust(BW2321:BX2325)</f>
        <v>0</v>
      </c>
      <c r="BY2326" s="48" t="s">
        <v>0</v>
      </c>
      <c r="BZ2326" s="39">
        <f t="shared" ref="BZ2326" si="56075">SUMPRODUCT(BY2321:BY2325*BZ2321:BZ2325)</f>
        <v>0</v>
      </c>
      <c r="CA2326" s="46" t="s">
        <v>134</v>
      </c>
      <c r="CB2326" s="38">
        <f t="shared" ref="CB2326" si="56076">lunchAdjust(CA2321:CB2325)</f>
        <v>0</v>
      </c>
      <c r="CC2326" s="48" t="s">
        <v>0</v>
      </c>
      <c r="CD2326" s="39">
        <f t="shared" ref="CD2326" si="56077">SUMPRODUCT(CC2321:CC2325*CD2321:CD2325)</f>
        <v>0</v>
      </c>
      <c r="CE2326" s="46" t="s">
        <v>134</v>
      </c>
      <c r="CF2326" s="38">
        <f t="shared" ref="CF2326" si="56078">lunchAdjust(CE2321:CF2325)</f>
        <v>0</v>
      </c>
      <c r="CG2326" s="48" t="s">
        <v>0</v>
      </c>
      <c r="CH2326" s="39">
        <f t="shared" ref="CH2326" si="56079">SUMPRODUCT(CG2321:CG2325*CH2321:CH2325)</f>
        <v>0</v>
      </c>
    </row>
    <row r="2327" spans="1:86" ht="15.75" thickBot="1" x14ac:dyDescent="0.3">
      <c r="A2327" s="58" t="s">
        <v>121</v>
      </c>
      <c r="B2327" s="59">
        <f t="shared" ref="B2327" ca="1" si="56080">roleHours(G2321:CH2327, "OUT")</f>
        <v>0</v>
      </c>
      <c r="C2327" s="54" t="s">
        <v>137</v>
      </c>
      <c r="D2327" s="22">
        <f t="shared" ref="D2327" ca="1" si="56081">roleHours(G2321:CH2327, "PTO")</f>
        <v>0</v>
      </c>
      <c r="E2327" s="23">
        <f t="shared" ref="E2327" ca="1" si="56082">E2326-B2322</f>
        <v>2.2000000000000028</v>
      </c>
      <c r="F2327" s="52"/>
      <c r="G2327" s="47" t="s">
        <v>39</v>
      </c>
      <c r="H2327" s="40">
        <f t="shared" si="55219"/>
        <v>0</v>
      </c>
      <c r="I2327" s="49" t="s">
        <v>135</v>
      </c>
      <c r="J2327" s="41">
        <f t="shared" ref="J2327" si="56083">J2326*G$4</f>
        <v>0</v>
      </c>
      <c r="K2327" s="47" t="s">
        <v>39</v>
      </c>
      <c r="L2327" s="40">
        <f t="shared" ref="L2327" si="56084">SUMPRODUCT(M2321:M2325*(L2321:L2325="PTO"))+SUMPRODUCT(M2321:M2325*(L2321:L2325="HOL"))</f>
        <v>0</v>
      </c>
      <c r="M2327" s="49" t="s">
        <v>135</v>
      </c>
      <c r="N2327" s="41">
        <f t="shared" ref="N2327" si="56085">N2326*K$4</f>
        <v>0</v>
      </c>
      <c r="O2327" s="47" t="s">
        <v>39</v>
      </c>
      <c r="P2327" s="40">
        <f t="shared" ref="P2327" si="56086">SUMPRODUCT(Q2321:Q2325*(P2321:P2325="PTO"))+SUMPRODUCT(Q2321:Q2325*(P2321:P2325="HOL"))</f>
        <v>0</v>
      </c>
      <c r="Q2327" s="49" t="s">
        <v>135</v>
      </c>
      <c r="R2327" s="41">
        <f t="shared" ref="R2327" si="56087">R2326*O$4</f>
        <v>8</v>
      </c>
      <c r="S2327" s="47" t="s">
        <v>39</v>
      </c>
      <c r="T2327" s="40">
        <f t="shared" ref="T2327" si="56088">SUMPRODUCT(U2321:U2325*(T2321:T2325="PTO"))+SUMPRODUCT(U2321:U2325*(T2321:T2325="HOL"))</f>
        <v>0</v>
      </c>
      <c r="U2327" s="49" t="s">
        <v>135</v>
      </c>
      <c r="V2327" s="41">
        <f t="shared" ref="V2327" si="56089">V2326*S$4</f>
        <v>0</v>
      </c>
      <c r="W2327" s="47" t="s">
        <v>39</v>
      </c>
      <c r="X2327" s="40">
        <f t="shared" ref="X2327" si="56090">SUMPRODUCT(Y2321:Y2325*(X2321:X2325="PTO"))+SUMPRODUCT(Y2321:Y2325*(X2321:X2325="HOL"))</f>
        <v>0</v>
      </c>
      <c r="Y2327" s="49" t="s">
        <v>135</v>
      </c>
      <c r="Z2327" s="41">
        <f t="shared" ref="Z2327" si="56091">Z2326*W$4</f>
        <v>0</v>
      </c>
      <c r="AA2327" s="47" t="s">
        <v>39</v>
      </c>
      <c r="AB2327" s="40">
        <f t="shared" ref="AB2327" si="56092">SUMPRODUCT(AC2321:AC2325*(AB2321:AB2325="PTO"))+SUMPRODUCT(AC2321:AC2325*(AB2321:AB2325="HOL"))</f>
        <v>0</v>
      </c>
      <c r="AC2327" s="49" t="s">
        <v>135</v>
      </c>
      <c r="AD2327" s="41">
        <f t="shared" ref="AD2327" si="56093">AD2326*AA$4</f>
        <v>8</v>
      </c>
      <c r="AE2327" s="47" t="s">
        <v>39</v>
      </c>
      <c r="AF2327" s="40">
        <f t="shared" ref="AF2327" si="56094">SUMPRODUCT(AG2321:AG2325*(AF2321:AF2325="PTO"))+SUMPRODUCT(AG2321:AG2325*(AF2321:AF2325="HOL"))</f>
        <v>0</v>
      </c>
      <c r="AG2327" s="49" t="s">
        <v>135</v>
      </c>
      <c r="AH2327" s="41">
        <f t="shared" ref="AH2327" si="56095">AH2326*AE$4</f>
        <v>8</v>
      </c>
      <c r="AI2327" s="47" t="s">
        <v>39</v>
      </c>
      <c r="AJ2327" s="40">
        <f t="shared" ref="AJ2327" si="56096">SUMPRODUCT(AK2321:AK2325*(AJ2321:AJ2325="PTO"))+SUMPRODUCT(AK2321:AK2325*(AJ2321:AJ2325="HOL"))</f>
        <v>0</v>
      </c>
      <c r="AK2327" s="49" t="s">
        <v>135</v>
      </c>
      <c r="AL2327" s="41">
        <f>AL2326*AI$4</f>
        <v>0</v>
      </c>
      <c r="AM2327" s="47" t="s">
        <v>39</v>
      </c>
      <c r="AN2327" s="40">
        <f t="shared" ref="AN2327" si="56097">SUMPRODUCT(AO2321:AO2325*(AN2321:AN2325="PTO"))+SUMPRODUCT(AO2321:AO2325*(AN2321:AN2325="HOL"))</f>
        <v>0</v>
      </c>
      <c r="AO2327" s="49" t="s">
        <v>135</v>
      </c>
      <c r="AP2327" s="41">
        <f t="shared" ref="AP2327" si="56098">AP2326*AM$4</f>
        <v>0</v>
      </c>
      <c r="AQ2327" s="47" t="s">
        <v>39</v>
      </c>
      <c r="AR2327" s="40">
        <f t="shared" ref="AR2327" si="56099">SUMPRODUCT(AS2321:AS2325*(AR2321:AR2325="PTO"))+SUMPRODUCT(AS2321:AS2325*(AR2321:AR2325="HOL"))</f>
        <v>0</v>
      </c>
      <c r="AS2327" s="49" t="s">
        <v>135</v>
      </c>
      <c r="AT2327" s="41">
        <f t="shared" ref="AT2327" si="56100">AT2326*AQ$4</f>
        <v>0</v>
      </c>
      <c r="AU2327" s="47" t="s">
        <v>39</v>
      </c>
      <c r="AV2327" s="40">
        <f t="shared" ref="AV2327" si="56101">SUMPRODUCT(AW2321:AW2325*(AV2321:AV2325="PTO"))+SUMPRODUCT(AW2321:AW2325*(AV2321:AV2325="HOL"))</f>
        <v>0</v>
      </c>
      <c r="AW2327" s="49" t="s">
        <v>135</v>
      </c>
      <c r="AX2327" s="41">
        <f>AX2326*AU$4</f>
        <v>0</v>
      </c>
      <c r="AY2327" s="47" t="s">
        <v>39</v>
      </c>
      <c r="AZ2327" s="40">
        <f t="shared" ref="AZ2327" si="56102">SUMPRODUCT(BA2321:BA2325*(AZ2321:AZ2325="PTO"))+SUMPRODUCT(BA2321:BA2325*(AZ2321:AZ2325="HOL"))</f>
        <v>0</v>
      </c>
      <c r="BA2327" s="49" t="s">
        <v>135</v>
      </c>
      <c r="BB2327" s="41">
        <f>BB2326*AY$4</f>
        <v>0</v>
      </c>
      <c r="BC2327" s="47" t="s">
        <v>39</v>
      </c>
      <c r="BD2327" s="40">
        <f t="shared" ref="BD2327" si="56103">SUMPRODUCT(BE2321:BE2325*(BD2321:BD2325="PTO"))+SUMPRODUCT(BE2321:BE2325*(BD2321:BD2325="HOL"))</f>
        <v>0</v>
      </c>
      <c r="BE2327" s="49" t="s">
        <v>135</v>
      </c>
      <c r="BF2327" s="41">
        <f>BF2326*BC$4</f>
        <v>0</v>
      </c>
      <c r="BG2327" s="47" t="s">
        <v>39</v>
      </c>
      <c r="BH2327" s="40">
        <f t="shared" ref="BH2327" si="56104">SUMPRODUCT(BI2321:BI2325*(BH2321:BH2325="PTO"))+SUMPRODUCT(BI2321:BI2325*(BH2321:BH2325="HOL"))</f>
        <v>0</v>
      </c>
      <c r="BI2327" s="49" t="s">
        <v>135</v>
      </c>
      <c r="BJ2327" s="41">
        <f>BJ2326*BG$4</f>
        <v>0</v>
      </c>
      <c r="BK2327" s="47" t="s">
        <v>39</v>
      </c>
      <c r="BL2327" s="40">
        <f t="shared" ref="BL2327" si="56105">SUMPRODUCT(BM2321:BM2325*(BL2321:BL2325="PTO"))+SUMPRODUCT(BM2321:BM2325*(BL2321:BL2325="HOL"))</f>
        <v>0</v>
      </c>
      <c r="BM2327" s="49" t="s">
        <v>135</v>
      </c>
      <c r="BN2327" s="41">
        <f>BN2326*BK$4</f>
        <v>0</v>
      </c>
      <c r="BO2327" s="47" t="s">
        <v>39</v>
      </c>
      <c r="BP2327" s="40">
        <f t="shared" ref="BP2327" si="56106">SUMPRODUCT(BQ2321:BQ2325*(BP2321:BP2325="PTO"))+SUMPRODUCT(BQ2321:BQ2325*(BP2321:BP2325="HOL"))</f>
        <v>0</v>
      </c>
      <c r="BQ2327" s="49" t="s">
        <v>135</v>
      </c>
      <c r="BR2327" s="41">
        <f t="shared" ref="BR2327" si="56107">BR2326*BO$4</f>
        <v>5</v>
      </c>
      <c r="BS2327" s="47" t="s">
        <v>39</v>
      </c>
      <c r="BT2327" s="40">
        <f t="shared" ref="BT2327" si="56108">SUMPRODUCT(BU2321:BU2325*(BT2321:BT2325="PTO"))+SUMPRODUCT(BU2321:BU2325*(BT2321:BT2325="HOL"))</f>
        <v>0</v>
      </c>
      <c r="BU2327" s="49" t="s">
        <v>135</v>
      </c>
      <c r="BV2327" s="41">
        <f t="shared" ref="BV2327" si="56109">BV2326*BS$4</f>
        <v>8</v>
      </c>
      <c r="BW2327" s="47" t="s">
        <v>39</v>
      </c>
      <c r="BX2327" s="40">
        <f t="shared" ref="BX2327" si="56110">SUMPRODUCT(BY2321:BY2325*(BX2321:BX2325="PTO"))+SUMPRODUCT(BY2321:BY2325*(BX2321:BX2325="HOL"))</f>
        <v>0</v>
      </c>
      <c r="BY2327" s="49" t="s">
        <v>135</v>
      </c>
      <c r="BZ2327" s="41">
        <f t="shared" ref="BZ2327" si="56111">BZ2326*BW$4</f>
        <v>0</v>
      </c>
      <c r="CA2327" s="47" t="s">
        <v>39</v>
      </c>
      <c r="CB2327" s="40">
        <f t="shared" ref="CB2327" si="56112">SUMPRODUCT(CC2321:CC2325*(CB2321:CB2325="PTO"))+SUMPRODUCT(CC2321:CC2325*(CB2321:CB2325="HOL"))</f>
        <v>0</v>
      </c>
      <c r="CC2327" s="49" t="s">
        <v>135</v>
      </c>
      <c r="CD2327" s="41">
        <f t="shared" ref="CD2327" si="56113">CD2326*CA$4</f>
        <v>0</v>
      </c>
      <c r="CE2327" s="47" t="s">
        <v>39</v>
      </c>
      <c r="CF2327" s="40">
        <f t="shared" ref="CF2327" si="56114">SUMPRODUCT(CG2321:CG2325*(CF2321:CF2325="PTO"))+SUMPRODUCT(CG2321:CG2325*(CF2321:CF2325="HOL"))</f>
        <v>0</v>
      </c>
      <c r="CG2327" s="49" t="s">
        <v>135</v>
      </c>
      <c r="CH2327" s="41">
        <f t="shared" ref="CH2327" si="56115">CH2326*CE$4</f>
        <v>0</v>
      </c>
    </row>
    <row r="2328" spans="1:86" x14ac:dyDescent="0.25">
      <c r="A2328" s="70" t="s">
        <v>133</v>
      </c>
      <c r="B2328" s="71">
        <f t="shared" ref="B2328" ca="1" si="56116">D2328-B2329</f>
        <v>6.5989894350022951</v>
      </c>
      <c r="C2328" s="72" t="s">
        <v>122</v>
      </c>
      <c r="D2328" s="71">
        <f>IFERROR(INDEX(Holidays[FTE], MATCH(Entry!E2328, Holidays[Date], 0)), 1)*8*INDEX(FTEguide[[1]:[12]], MATCH(Entry!E2329, FTEguide[Weekday], 0), IF(Entry!E2331&gt;0, Entry!E2331, MONTH(Entry!E2328)))</f>
        <v>30.598989435002295</v>
      </c>
      <c r="E2328" s="60">
        <f t="shared" si="54736"/>
        <v>44160</v>
      </c>
      <c r="F2328" s="50" t="s">
        <v>128</v>
      </c>
      <c r="G2328" s="34"/>
      <c r="H2328" s="35"/>
      <c r="I2328" s="42">
        <f t="shared" ref="I2328" si="56117">parseTime(G2328)-(H2333=INT(RIGHT($F2328, 1)))</f>
        <v>0</v>
      </c>
      <c r="J2328" s="43">
        <f t="shared" ref="J2328:J2332" si="56118">isClocked(H2328)</f>
        <v>0</v>
      </c>
      <c r="K2328" s="34" t="s">
        <v>136</v>
      </c>
      <c r="L2328" s="35" t="s">
        <v>41</v>
      </c>
      <c r="M2328" s="42">
        <f t="shared" ref="M2328" si="56119">parseTime(K2328)-(L2333=INT(RIGHT($F2328, 1)))</f>
        <v>8</v>
      </c>
      <c r="N2328" s="43">
        <f t="shared" ref="N2328:N2332" si="56120">isClocked(L2328)</f>
        <v>0</v>
      </c>
      <c r="O2328" s="34" t="s">
        <v>180</v>
      </c>
      <c r="P2328" s="35" t="s">
        <v>41</v>
      </c>
      <c r="Q2328" s="42">
        <f t="shared" ref="Q2328" si="56121">parseTime(O2328)-(P2333=INT(RIGHT($F2328, 1)))</f>
        <v>8</v>
      </c>
      <c r="R2328" s="43">
        <f t="shared" ref="R2328:R2332" si="56122">isClocked(P2328)</f>
        <v>0</v>
      </c>
      <c r="S2328" s="34" t="s">
        <v>136</v>
      </c>
      <c r="T2328" s="35" t="s">
        <v>41</v>
      </c>
      <c r="U2328" s="42">
        <f t="shared" ref="U2328" si="56123">parseTime(S2328)-(T2333=INT(RIGHT($F2328, 1)))</f>
        <v>8</v>
      </c>
      <c r="V2328" s="43">
        <f t="shared" ref="V2328:V2332" si="56124">isClocked(T2328)</f>
        <v>0</v>
      </c>
      <c r="W2328" s="34"/>
      <c r="X2328" s="35"/>
      <c r="Y2328" s="42">
        <f t="shared" ref="Y2328" si="56125">parseTime(W2328)-(X2333=INT(RIGHT($F2328, 1)))</f>
        <v>0</v>
      </c>
      <c r="Z2328" s="43">
        <f t="shared" ref="Z2328:Z2332" si="56126">isClocked(X2328)</f>
        <v>0</v>
      </c>
      <c r="AA2328" s="34" t="s">
        <v>136</v>
      </c>
      <c r="AB2328" s="35" t="s">
        <v>23</v>
      </c>
      <c r="AC2328" s="42">
        <f t="shared" ref="AC2328" si="56127">parseTime(AA2328)-(AB2333=INT(RIGHT($F2328, 1)))</f>
        <v>8</v>
      </c>
      <c r="AD2328" s="43">
        <f t="shared" ref="AD2328:AD2332" si="56128">isClocked(AB2328)</f>
        <v>1</v>
      </c>
      <c r="AE2328" s="34" t="s">
        <v>136</v>
      </c>
      <c r="AF2328" s="35" t="s">
        <v>41</v>
      </c>
      <c r="AG2328" s="42">
        <f t="shared" ref="AG2328" si="56129">parseTime(AE2328)-(AF2333=INT(RIGHT($F2328, 1)))</f>
        <v>8</v>
      </c>
      <c r="AH2328" s="43">
        <f t="shared" ref="AH2328:AH2332" si="56130">isClocked(AF2328)</f>
        <v>0</v>
      </c>
      <c r="AI2328" s="34"/>
      <c r="AJ2328" s="35"/>
      <c r="AK2328" s="42">
        <f>parseTime(AI2328)-(AJ2333=INT(RIGHT($F2328, 1)))</f>
        <v>0</v>
      </c>
      <c r="AL2328" s="43">
        <f t="shared" ref="AL2328:AL2332" si="56131">isClocked(AJ2328)</f>
        <v>0</v>
      </c>
      <c r="AM2328" s="34"/>
      <c r="AN2328" s="35"/>
      <c r="AO2328" s="42">
        <f t="shared" ref="AO2328" si="56132">parseTime(AM2328)-(AN2333=INT(RIGHT($F2328, 1)))</f>
        <v>0</v>
      </c>
      <c r="AP2328" s="43">
        <f t="shared" ref="AP2328:AP2332" si="56133">isClocked(AN2328)</f>
        <v>0</v>
      </c>
      <c r="AQ2328" s="34"/>
      <c r="AR2328" s="35"/>
      <c r="AS2328" s="42">
        <f t="shared" ref="AS2328" si="56134">parseTime(AQ2328)-(AR2333=INT(RIGHT($F2328, 1)))</f>
        <v>0</v>
      </c>
      <c r="AT2328" s="43">
        <f t="shared" ref="AT2328:AT2332" si="56135">isClocked(AR2328)</f>
        <v>0</v>
      </c>
      <c r="AU2328" s="34"/>
      <c r="AV2328" s="35"/>
      <c r="AW2328" s="42">
        <f>parseTime(AU2328)-(AV2333=INT(RIGHT($F2328, 1)))</f>
        <v>0</v>
      </c>
      <c r="AX2328" s="43">
        <f t="shared" ref="AX2328:AX2332" si="56136">isClocked(AV2328)</f>
        <v>0</v>
      </c>
      <c r="AY2328" s="34"/>
      <c r="AZ2328" s="35"/>
      <c r="BA2328" s="42">
        <f>parseTime(AY2328)-(AZ2333=INT(RIGHT($F2328, 1)))</f>
        <v>0</v>
      </c>
      <c r="BB2328" s="43">
        <f t="shared" ref="BB2328:BB2332" si="56137">isClocked(AZ2328)</f>
        <v>0</v>
      </c>
      <c r="BC2328" s="34"/>
      <c r="BD2328" s="35"/>
      <c r="BE2328" s="42">
        <f>parseTime(BC2328)-(BD2333=INT(RIGHT($F2328, 1)))</f>
        <v>0</v>
      </c>
      <c r="BF2328" s="43">
        <f t="shared" ref="BF2328:BF2332" si="56138">isClocked(BD2328)</f>
        <v>0</v>
      </c>
      <c r="BG2328" s="34"/>
      <c r="BH2328" s="35"/>
      <c r="BI2328" s="42">
        <f>parseTime(BG2328)-(BH2333=INT(RIGHT($F2328, 1)))</f>
        <v>0</v>
      </c>
      <c r="BJ2328" s="43">
        <f t="shared" ref="BJ2328:BJ2332" si="56139">isClocked(BH2328)</f>
        <v>0</v>
      </c>
      <c r="BK2328" s="34"/>
      <c r="BL2328" s="35"/>
      <c r="BM2328" s="42">
        <f>parseTime(BK2328)-(BL2333=INT(RIGHT($F2328, 1)))</f>
        <v>0</v>
      </c>
      <c r="BN2328" s="43">
        <f t="shared" ref="BN2328:BN2332" si="56140">isClocked(BL2328)</f>
        <v>0</v>
      </c>
      <c r="BO2328" s="34" t="s">
        <v>136</v>
      </c>
      <c r="BP2328" s="35" t="s">
        <v>23</v>
      </c>
      <c r="BQ2328" s="42">
        <f t="shared" ref="BQ2328" si="56141">parseTime(BO2328)-(BP2333=INT(RIGHT($F2328, 1)))</f>
        <v>8</v>
      </c>
      <c r="BR2328" s="43">
        <f t="shared" ref="BR2328:BR2332" si="56142">isClocked(BP2328)</f>
        <v>1</v>
      </c>
      <c r="BS2328" s="34" t="s">
        <v>136</v>
      </c>
      <c r="BT2328" s="35" t="s">
        <v>23</v>
      </c>
      <c r="BU2328" s="42">
        <f t="shared" ref="BU2328" si="56143">parseTime(BS2328)-(BT2333=INT(RIGHT($F2328, 1)))</f>
        <v>8</v>
      </c>
      <c r="BV2328" s="43">
        <f t="shared" ref="BV2328:BV2332" si="56144">isClocked(BT2328)</f>
        <v>1</v>
      </c>
      <c r="BW2328" s="34"/>
      <c r="BX2328" s="35"/>
      <c r="BY2328" s="42">
        <f t="shared" ref="BY2328" si="56145">parseTime(BW2328)-(BX2333=INT(RIGHT($F2328, 1)))</f>
        <v>0</v>
      </c>
      <c r="BZ2328" s="43">
        <f t="shared" ref="BZ2328:BZ2332" si="56146">isClocked(BX2328)</f>
        <v>0</v>
      </c>
      <c r="CA2328" s="34"/>
      <c r="CB2328" s="35"/>
      <c r="CC2328" s="42">
        <f t="shared" ref="CC2328" si="56147">parseTime(CA2328)-(CB2333=INT(RIGHT($F2328, 1)))</f>
        <v>0</v>
      </c>
      <c r="CD2328" s="43">
        <f t="shared" ref="CD2328:CD2332" si="56148">isClocked(CB2328)</f>
        <v>0</v>
      </c>
      <c r="CE2328" s="34"/>
      <c r="CF2328" s="35"/>
      <c r="CG2328" s="42">
        <f t="shared" ref="CG2328" si="56149">parseTime(CE2328)-(CF2333=INT(RIGHT($F2328, 1)))</f>
        <v>0</v>
      </c>
      <c r="CH2328" s="43">
        <f t="shared" ref="CH2328:CH2332" si="56150">isClocked(CF2328)</f>
        <v>0</v>
      </c>
    </row>
    <row r="2329" spans="1:86" x14ac:dyDescent="0.25">
      <c r="A2329" s="56" t="s">
        <v>0</v>
      </c>
      <c r="B2329" s="57">
        <f t="shared" ca="1" si="55977"/>
        <v>24</v>
      </c>
      <c r="C2329" s="14" t="s">
        <v>252</v>
      </c>
      <c r="D2329" s="14">
        <f t="shared" si="55460"/>
        <v>53.7</v>
      </c>
      <c r="E2329" s="55" t="str">
        <f t="shared" si="55978"/>
        <v>Wednesday</v>
      </c>
      <c r="F2329" s="51" t="s">
        <v>129</v>
      </c>
      <c r="G2329" s="36"/>
      <c r="H2329" s="37"/>
      <c r="I2329" s="44">
        <f t="shared" ref="I2329" si="56151">parseTime(G2329)-(H2333=INT(RIGHT($F2329, 1)))</f>
        <v>0</v>
      </c>
      <c r="J2329" s="45">
        <f t="shared" si="56118"/>
        <v>0</v>
      </c>
      <c r="K2329" s="36"/>
      <c r="L2329" s="37"/>
      <c r="M2329" s="44">
        <f t="shared" ref="M2329" si="56152">parseTime(K2329)-(L2333=INT(RIGHT($F2329, 1)))</f>
        <v>0</v>
      </c>
      <c r="N2329" s="45">
        <f t="shared" si="56120"/>
        <v>0</v>
      </c>
      <c r="O2329" s="36"/>
      <c r="P2329" s="37"/>
      <c r="Q2329" s="44">
        <f t="shared" ref="Q2329" si="56153">parseTime(O2329)-(P2333=INT(RIGHT($F2329, 1)))</f>
        <v>0</v>
      </c>
      <c r="R2329" s="45">
        <f t="shared" si="56122"/>
        <v>0</v>
      </c>
      <c r="S2329" s="36"/>
      <c r="T2329" s="37"/>
      <c r="U2329" s="44">
        <f t="shared" ref="U2329" si="56154">parseTime(S2329)-(T2333=INT(RIGHT($F2329, 1)))</f>
        <v>0</v>
      </c>
      <c r="V2329" s="45">
        <f t="shared" si="56124"/>
        <v>0</v>
      </c>
      <c r="W2329" s="36"/>
      <c r="X2329" s="37"/>
      <c r="Y2329" s="44">
        <f t="shared" ref="Y2329" si="56155">parseTime(W2329)-(X2333=INT(RIGHT($F2329, 1)))</f>
        <v>0</v>
      </c>
      <c r="Z2329" s="45">
        <f t="shared" si="56126"/>
        <v>0</v>
      </c>
      <c r="AA2329" s="36"/>
      <c r="AB2329" s="37"/>
      <c r="AC2329" s="44">
        <f t="shared" ref="AC2329" si="56156">parseTime(AA2329)-(AB2333=INT(RIGHT($F2329, 1)))</f>
        <v>0</v>
      </c>
      <c r="AD2329" s="45">
        <f t="shared" si="56128"/>
        <v>0</v>
      </c>
      <c r="AE2329" s="36"/>
      <c r="AF2329" s="37"/>
      <c r="AG2329" s="44">
        <f t="shared" ref="AG2329" si="56157">parseTime(AE2329)-(AF2333=INT(RIGHT($F2329, 1)))</f>
        <v>0</v>
      </c>
      <c r="AH2329" s="45">
        <f t="shared" si="56130"/>
        <v>0</v>
      </c>
      <c r="AI2329" s="36"/>
      <c r="AJ2329" s="37"/>
      <c r="AK2329" s="44">
        <f>parseTime(AI2329)-(AJ2333=INT(RIGHT($F2329, 1)))</f>
        <v>0</v>
      </c>
      <c r="AL2329" s="45">
        <f t="shared" si="56131"/>
        <v>0</v>
      </c>
      <c r="AM2329" s="36"/>
      <c r="AN2329" s="37"/>
      <c r="AO2329" s="44">
        <f t="shared" ref="AO2329" si="56158">parseTime(AM2329)-(AN2333=INT(RIGHT($F2329, 1)))</f>
        <v>0</v>
      </c>
      <c r="AP2329" s="45">
        <f t="shared" si="56133"/>
        <v>0</v>
      </c>
      <c r="AQ2329" s="36"/>
      <c r="AR2329" s="37"/>
      <c r="AS2329" s="44">
        <f t="shared" ref="AS2329" si="56159">parseTime(AQ2329)-(AR2333=INT(RIGHT($F2329, 1)))</f>
        <v>0</v>
      </c>
      <c r="AT2329" s="45">
        <f t="shared" si="56135"/>
        <v>0</v>
      </c>
      <c r="AU2329" s="36"/>
      <c r="AV2329" s="37"/>
      <c r="AW2329" s="44">
        <f>parseTime(AU2329)-(AV2333=INT(RIGHT($F2329, 1)))</f>
        <v>0</v>
      </c>
      <c r="AX2329" s="45">
        <f t="shared" si="56136"/>
        <v>0</v>
      </c>
      <c r="AY2329" s="36"/>
      <c r="AZ2329" s="37"/>
      <c r="BA2329" s="44">
        <f>parseTime(AY2329)-(AZ2333=INT(RIGHT($F2329, 1)))</f>
        <v>0</v>
      </c>
      <c r="BB2329" s="45">
        <f t="shared" si="56137"/>
        <v>0</v>
      </c>
      <c r="BC2329" s="36"/>
      <c r="BD2329" s="37"/>
      <c r="BE2329" s="44">
        <f>parseTime(BC2329)-(BD2333=INT(RIGHT($F2329, 1)))</f>
        <v>0</v>
      </c>
      <c r="BF2329" s="45">
        <f t="shared" si="56138"/>
        <v>0</v>
      </c>
      <c r="BG2329" s="36"/>
      <c r="BH2329" s="37"/>
      <c r="BI2329" s="44">
        <f>parseTime(BG2329)-(BH2333=INT(RIGHT($F2329, 1)))</f>
        <v>0</v>
      </c>
      <c r="BJ2329" s="45">
        <f t="shared" si="56139"/>
        <v>0</v>
      </c>
      <c r="BK2329" s="36"/>
      <c r="BL2329" s="37"/>
      <c r="BM2329" s="44">
        <f>parseTime(BK2329)-(BL2333=INT(RIGHT($F2329, 1)))</f>
        <v>0</v>
      </c>
      <c r="BN2329" s="45">
        <f t="shared" si="56140"/>
        <v>0</v>
      </c>
      <c r="BO2329" s="36"/>
      <c r="BP2329" s="37"/>
      <c r="BQ2329" s="44">
        <f t="shared" ref="BQ2329" si="56160">parseTime(BO2329)-(BP2333=INT(RIGHT($F2329, 1)))</f>
        <v>0</v>
      </c>
      <c r="BR2329" s="45">
        <f t="shared" si="56142"/>
        <v>0</v>
      </c>
      <c r="BS2329" s="36"/>
      <c r="BT2329" s="37"/>
      <c r="BU2329" s="44">
        <f t="shared" ref="BU2329" si="56161">parseTime(BS2329)-(BT2333=INT(RIGHT($F2329, 1)))</f>
        <v>0</v>
      </c>
      <c r="BV2329" s="45">
        <f t="shared" si="56144"/>
        <v>0</v>
      </c>
      <c r="BW2329" s="36"/>
      <c r="BX2329" s="37"/>
      <c r="BY2329" s="44">
        <f t="shared" ref="BY2329" si="56162">parseTime(BW2329)-(BX2333=INT(RIGHT($F2329, 1)))</f>
        <v>0</v>
      </c>
      <c r="BZ2329" s="45">
        <f t="shared" si="56146"/>
        <v>0</v>
      </c>
      <c r="CA2329" s="36"/>
      <c r="CB2329" s="37"/>
      <c r="CC2329" s="44">
        <f t="shared" ref="CC2329" si="56163">parseTime(CA2329)-(CB2333=INT(RIGHT($F2329, 1)))</f>
        <v>0</v>
      </c>
      <c r="CD2329" s="45">
        <f t="shared" si="56148"/>
        <v>0</v>
      </c>
      <c r="CE2329" s="36"/>
      <c r="CF2329" s="37"/>
      <c r="CG2329" s="44">
        <f t="shared" ref="CG2329" si="56164">parseTime(CE2329)-(CF2333=INT(RIGHT($F2329, 1)))</f>
        <v>0</v>
      </c>
      <c r="CH2329" s="45">
        <f t="shared" si="56150"/>
        <v>0</v>
      </c>
    </row>
    <row r="2330" spans="1:86" x14ac:dyDescent="0.25">
      <c r="A2330" s="56" t="s">
        <v>117</v>
      </c>
      <c r="B2330" s="57">
        <f t="shared" ref="B2330" ca="1" si="56165">roleHours(G2328:CH2334, "MFD")</f>
        <v>24</v>
      </c>
      <c r="C2330" s="14">
        <f t="shared" ref="C2330:C2333" ca="1" si="56166">B2330/8</f>
        <v>3</v>
      </c>
      <c r="D2330" s="14">
        <f t="shared" ref="D2330" ca="1" si="56167">B2329-D2329</f>
        <v>-29.700000000000003</v>
      </c>
      <c r="E2330" s="20" t="s">
        <v>127</v>
      </c>
      <c r="F2330" s="51" t="s">
        <v>130</v>
      </c>
      <c r="G2330" s="36"/>
      <c r="H2330" s="37"/>
      <c r="I2330" s="44">
        <f t="shared" ref="I2330" si="56168">parseTime(G2330)-(H2333=INT(RIGHT($F2330, 1)))</f>
        <v>0</v>
      </c>
      <c r="J2330" s="45">
        <f t="shared" si="56118"/>
        <v>0</v>
      </c>
      <c r="K2330" s="36"/>
      <c r="L2330" s="37"/>
      <c r="M2330" s="44">
        <f t="shared" ref="M2330" si="56169">parseTime(K2330)-(L2333=INT(RIGHT($F2330, 1)))</f>
        <v>0</v>
      </c>
      <c r="N2330" s="45">
        <f t="shared" si="56120"/>
        <v>0</v>
      </c>
      <c r="O2330" s="36"/>
      <c r="P2330" s="37"/>
      <c r="Q2330" s="44">
        <f t="shared" ref="Q2330" si="56170">parseTime(O2330)-(P2333=INT(RIGHT($F2330, 1)))</f>
        <v>0</v>
      </c>
      <c r="R2330" s="45">
        <f t="shared" si="56122"/>
        <v>0</v>
      </c>
      <c r="S2330" s="36"/>
      <c r="T2330" s="37"/>
      <c r="U2330" s="44">
        <f t="shared" ref="U2330" si="56171">parseTime(S2330)-(T2333=INT(RIGHT($F2330, 1)))</f>
        <v>0</v>
      </c>
      <c r="V2330" s="45">
        <f t="shared" si="56124"/>
        <v>0</v>
      </c>
      <c r="W2330" s="36"/>
      <c r="X2330" s="37"/>
      <c r="Y2330" s="44">
        <f t="shared" ref="Y2330" si="56172">parseTime(W2330)-(X2333=INT(RIGHT($F2330, 1)))</f>
        <v>0</v>
      </c>
      <c r="Z2330" s="45">
        <f t="shared" si="56126"/>
        <v>0</v>
      </c>
      <c r="AA2330" s="36"/>
      <c r="AB2330" s="37"/>
      <c r="AC2330" s="44">
        <f t="shared" ref="AC2330" si="56173">parseTime(AA2330)-(AB2333=INT(RIGHT($F2330, 1)))</f>
        <v>0</v>
      </c>
      <c r="AD2330" s="45">
        <f t="shared" si="56128"/>
        <v>0</v>
      </c>
      <c r="AE2330" s="36"/>
      <c r="AF2330" s="37"/>
      <c r="AG2330" s="44">
        <f t="shared" ref="AG2330" si="56174">parseTime(AE2330)-(AF2333=INT(RIGHT($F2330, 1)))</f>
        <v>0</v>
      </c>
      <c r="AH2330" s="45">
        <f t="shared" si="56130"/>
        <v>0</v>
      </c>
      <c r="AI2330" s="36"/>
      <c r="AJ2330" s="37"/>
      <c r="AK2330" s="44">
        <f>parseTime(AI2330)-(AJ2333=INT(RIGHT($F2330, 1)))</f>
        <v>0</v>
      </c>
      <c r="AL2330" s="45">
        <f t="shared" si="56131"/>
        <v>0</v>
      </c>
      <c r="AM2330" s="36"/>
      <c r="AN2330" s="37"/>
      <c r="AO2330" s="44">
        <f t="shared" ref="AO2330" si="56175">parseTime(AM2330)-(AN2333=INT(RIGHT($F2330, 1)))</f>
        <v>0</v>
      </c>
      <c r="AP2330" s="45">
        <f t="shared" si="56133"/>
        <v>0</v>
      </c>
      <c r="AQ2330" s="36"/>
      <c r="AR2330" s="37"/>
      <c r="AS2330" s="44">
        <f t="shared" ref="AS2330" si="56176">parseTime(AQ2330)-(AR2333=INT(RIGHT($F2330, 1)))</f>
        <v>0</v>
      </c>
      <c r="AT2330" s="45">
        <f t="shared" si="56135"/>
        <v>0</v>
      </c>
      <c r="AU2330" s="36"/>
      <c r="AV2330" s="37"/>
      <c r="AW2330" s="44">
        <f>parseTime(AU2330)-(AV2333=INT(RIGHT($F2330, 1)))</f>
        <v>0</v>
      </c>
      <c r="AX2330" s="45">
        <f t="shared" si="56136"/>
        <v>0</v>
      </c>
      <c r="AY2330" s="36"/>
      <c r="AZ2330" s="37"/>
      <c r="BA2330" s="44">
        <f>parseTime(AY2330)-(AZ2333=INT(RIGHT($F2330, 1)))</f>
        <v>0</v>
      </c>
      <c r="BB2330" s="45">
        <f t="shared" si="56137"/>
        <v>0</v>
      </c>
      <c r="BC2330" s="36"/>
      <c r="BD2330" s="37"/>
      <c r="BE2330" s="44">
        <f>parseTime(BC2330)-(BD2333=INT(RIGHT($F2330, 1)))</f>
        <v>0</v>
      </c>
      <c r="BF2330" s="45">
        <f t="shared" si="56138"/>
        <v>0</v>
      </c>
      <c r="BG2330" s="36"/>
      <c r="BH2330" s="37"/>
      <c r="BI2330" s="44">
        <f>parseTime(BG2330)-(BH2333=INT(RIGHT($F2330, 1)))</f>
        <v>0</v>
      </c>
      <c r="BJ2330" s="45">
        <f t="shared" si="56139"/>
        <v>0</v>
      </c>
      <c r="BK2330" s="36"/>
      <c r="BL2330" s="37"/>
      <c r="BM2330" s="44">
        <f>parseTime(BK2330)-(BL2333=INT(RIGHT($F2330, 1)))</f>
        <v>0</v>
      </c>
      <c r="BN2330" s="45">
        <f t="shared" si="56140"/>
        <v>0</v>
      </c>
      <c r="BO2330" s="36"/>
      <c r="BP2330" s="37"/>
      <c r="BQ2330" s="44">
        <f t="shared" ref="BQ2330" si="56177">parseTime(BO2330)-(BP2333=INT(RIGHT($F2330, 1)))</f>
        <v>0</v>
      </c>
      <c r="BR2330" s="45">
        <f t="shared" si="56142"/>
        <v>0</v>
      </c>
      <c r="BS2330" s="36"/>
      <c r="BT2330" s="37"/>
      <c r="BU2330" s="44">
        <f t="shared" ref="BU2330" si="56178">parseTime(BS2330)-(BT2333=INT(RIGHT($F2330, 1)))</f>
        <v>0</v>
      </c>
      <c r="BV2330" s="45">
        <f t="shared" si="56144"/>
        <v>0</v>
      </c>
      <c r="BW2330" s="36"/>
      <c r="BX2330" s="37"/>
      <c r="BY2330" s="44">
        <f t="shared" ref="BY2330" si="56179">parseTime(BW2330)-(BX2333=INT(RIGHT($F2330, 1)))</f>
        <v>0</v>
      </c>
      <c r="BZ2330" s="45">
        <f t="shared" si="56146"/>
        <v>0</v>
      </c>
      <c r="CA2330" s="36"/>
      <c r="CB2330" s="37"/>
      <c r="CC2330" s="44">
        <f t="shared" ref="CC2330" si="56180">parseTime(CA2330)-(CB2333=INT(RIGHT($F2330, 1)))</f>
        <v>0</v>
      </c>
      <c r="CD2330" s="45">
        <f t="shared" si="56148"/>
        <v>0</v>
      </c>
      <c r="CE2330" s="36"/>
      <c r="CF2330" s="37"/>
      <c r="CG2330" s="44">
        <f t="shared" ref="CG2330" si="56181">parseTime(CE2330)-(CF2333=INT(RIGHT($F2330, 1)))</f>
        <v>0</v>
      </c>
      <c r="CH2330" s="45">
        <f t="shared" si="56150"/>
        <v>0</v>
      </c>
    </row>
    <row r="2331" spans="1:86" x14ac:dyDescent="0.25">
      <c r="A2331" s="56"/>
      <c r="B2331" s="57"/>
      <c r="C2331" s="14">
        <f t="shared" si="56166"/>
        <v>0</v>
      </c>
      <c r="D2331" s="14" t="s">
        <v>259</v>
      </c>
      <c r="E2331" s="20">
        <v>4.25</v>
      </c>
      <c r="F2331" s="51" t="s">
        <v>131</v>
      </c>
      <c r="G2331" s="36"/>
      <c r="H2331" s="37"/>
      <c r="I2331" s="44">
        <f t="shared" ref="I2331" si="56182">parseTime(G2331)-(H2333=INT(RIGHT($F2331, 1)))</f>
        <v>0</v>
      </c>
      <c r="J2331" s="45">
        <f t="shared" si="56118"/>
        <v>0</v>
      </c>
      <c r="K2331" s="36"/>
      <c r="L2331" s="37"/>
      <c r="M2331" s="44">
        <f t="shared" ref="M2331" si="56183">parseTime(K2331)-(L2333=INT(RIGHT($F2331, 1)))</f>
        <v>0</v>
      </c>
      <c r="N2331" s="45">
        <f t="shared" si="56120"/>
        <v>0</v>
      </c>
      <c r="O2331" s="36"/>
      <c r="P2331" s="37"/>
      <c r="Q2331" s="44">
        <f t="shared" ref="Q2331" si="56184">parseTime(O2331)-(P2333=INT(RIGHT($F2331, 1)))</f>
        <v>0</v>
      </c>
      <c r="R2331" s="45">
        <f t="shared" si="56122"/>
        <v>0</v>
      </c>
      <c r="S2331" s="36"/>
      <c r="T2331" s="37"/>
      <c r="U2331" s="44">
        <f t="shared" ref="U2331" si="56185">parseTime(S2331)-(T2333=INT(RIGHT($F2331, 1)))</f>
        <v>0</v>
      </c>
      <c r="V2331" s="45">
        <f t="shared" si="56124"/>
        <v>0</v>
      </c>
      <c r="W2331" s="36"/>
      <c r="X2331" s="37"/>
      <c r="Y2331" s="44">
        <f t="shared" ref="Y2331" si="56186">parseTime(W2331)-(X2333=INT(RIGHT($F2331, 1)))</f>
        <v>0</v>
      </c>
      <c r="Z2331" s="45">
        <f t="shared" si="56126"/>
        <v>0</v>
      </c>
      <c r="AA2331" s="36"/>
      <c r="AB2331" s="37"/>
      <c r="AC2331" s="44">
        <f t="shared" ref="AC2331" si="56187">parseTime(AA2331)-(AB2333=INT(RIGHT($F2331, 1)))</f>
        <v>0</v>
      </c>
      <c r="AD2331" s="45">
        <f t="shared" si="56128"/>
        <v>0</v>
      </c>
      <c r="AE2331" s="36"/>
      <c r="AF2331" s="37"/>
      <c r="AG2331" s="44">
        <f t="shared" ref="AG2331" si="56188">parseTime(AE2331)-(AF2333=INT(RIGHT($F2331, 1)))</f>
        <v>0</v>
      </c>
      <c r="AH2331" s="45">
        <f t="shared" si="56130"/>
        <v>0</v>
      </c>
      <c r="AI2331" s="36"/>
      <c r="AJ2331" s="37"/>
      <c r="AK2331" s="44">
        <f>parseTime(AI2331)-(AJ2333=INT(RIGHT($F2331, 1)))</f>
        <v>0</v>
      </c>
      <c r="AL2331" s="45">
        <f t="shared" si="56131"/>
        <v>0</v>
      </c>
      <c r="AM2331" s="36"/>
      <c r="AN2331" s="37"/>
      <c r="AO2331" s="44">
        <f t="shared" ref="AO2331" si="56189">parseTime(AM2331)-(AN2333=INT(RIGHT($F2331, 1)))</f>
        <v>0</v>
      </c>
      <c r="AP2331" s="45">
        <f t="shared" si="56133"/>
        <v>0</v>
      </c>
      <c r="AQ2331" s="36"/>
      <c r="AR2331" s="37"/>
      <c r="AS2331" s="44">
        <f t="shared" ref="AS2331" si="56190">parseTime(AQ2331)-(AR2333=INT(RIGHT($F2331, 1)))</f>
        <v>0</v>
      </c>
      <c r="AT2331" s="45">
        <f t="shared" si="56135"/>
        <v>0</v>
      </c>
      <c r="AU2331" s="36"/>
      <c r="AV2331" s="37"/>
      <c r="AW2331" s="44">
        <f>parseTime(AU2331)-(AV2333=INT(RIGHT($F2331, 1)))</f>
        <v>0</v>
      </c>
      <c r="AX2331" s="45">
        <f t="shared" si="56136"/>
        <v>0</v>
      </c>
      <c r="AY2331" s="36"/>
      <c r="AZ2331" s="37"/>
      <c r="BA2331" s="44">
        <f>parseTime(AY2331)-(AZ2333=INT(RIGHT($F2331, 1)))</f>
        <v>0</v>
      </c>
      <c r="BB2331" s="45">
        <f t="shared" si="56137"/>
        <v>0</v>
      </c>
      <c r="BC2331" s="36"/>
      <c r="BD2331" s="37"/>
      <c r="BE2331" s="44">
        <f>parseTime(BC2331)-(BD2333=INT(RIGHT($F2331, 1)))</f>
        <v>0</v>
      </c>
      <c r="BF2331" s="45">
        <f t="shared" si="56138"/>
        <v>0</v>
      </c>
      <c r="BG2331" s="36"/>
      <c r="BH2331" s="37"/>
      <c r="BI2331" s="44">
        <f>parseTime(BG2331)-(BH2333=INT(RIGHT($F2331, 1)))</f>
        <v>0</v>
      </c>
      <c r="BJ2331" s="45">
        <f t="shared" si="56139"/>
        <v>0</v>
      </c>
      <c r="BK2331" s="36"/>
      <c r="BL2331" s="37"/>
      <c r="BM2331" s="44">
        <f>parseTime(BK2331)-(BL2333=INT(RIGHT($F2331, 1)))</f>
        <v>0</v>
      </c>
      <c r="BN2331" s="45">
        <f t="shared" si="56140"/>
        <v>0</v>
      </c>
      <c r="BO2331" s="36"/>
      <c r="BP2331" s="37"/>
      <c r="BQ2331" s="44">
        <f t="shared" ref="BQ2331" si="56191">parseTime(BO2331)-(BP2333=INT(RIGHT($F2331, 1)))</f>
        <v>0</v>
      </c>
      <c r="BR2331" s="45">
        <f t="shared" si="56142"/>
        <v>0</v>
      </c>
      <c r="BS2331" s="36"/>
      <c r="BT2331" s="37"/>
      <c r="BU2331" s="44">
        <f t="shared" ref="BU2331" si="56192">parseTime(BS2331)-(BT2333=INT(RIGHT($F2331, 1)))</f>
        <v>0</v>
      </c>
      <c r="BV2331" s="45">
        <f t="shared" si="56144"/>
        <v>0</v>
      </c>
      <c r="BW2331" s="36"/>
      <c r="BX2331" s="37"/>
      <c r="BY2331" s="44">
        <f t="shared" ref="BY2331" si="56193">parseTime(BW2331)-(BX2333=INT(RIGHT($F2331, 1)))</f>
        <v>0</v>
      </c>
      <c r="BZ2331" s="45">
        <f t="shared" si="56146"/>
        <v>0</v>
      </c>
      <c r="CA2331" s="36"/>
      <c r="CB2331" s="37"/>
      <c r="CC2331" s="44">
        <f t="shared" ref="CC2331" si="56194">parseTime(CA2331)-(CB2333=INT(RIGHT($F2331, 1)))</f>
        <v>0</v>
      </c>
      <c r="CD2331" s="45">
        <f t="shared" si="56148"/>
        <v>0</v>
      </c>
      <c r="CE2331" s="36"/>
      <c r="CF2331" s="37"/>
      <c r="CG2331" s="44">
        <f t="shared" ref="CG2331" si="56195">parseTime(CE2331)-(CF2333=INT(RIGHT($F2331, 1)))</f>
        <v>0</v>
      </c>
      <c r="CH2331" s="45">
        <f t="shared" si="56150"/>
        <v>0</v>
      </c>
    </row>
    <row r="2332" spans="1:86" x14ac:dyDescent="0.25">
      <c r="A2332" s="56" t="s">
        <v>119</v>
      </c>
      <c r="B2332" s="57">
        <f t="shared" ref="B2332" ca="1" si="56196">roleHours(G2328:CH2334, "MCC")</f>
        <v>0</v>
      </c>
      <c r="C2332" s="14">
        <f t="shared" ca="1" si="56166"/>
        <v>0</v>
      </c>
      <c r="D2332" s="14" t="s">
        <v>260</v>
      </c>
      <c r="E2332" s="20">
        <v>4.6500000000000004</v>
      </c>
      <c r="F2332" s="51" t="s">
        <v>132</v>
      </c>
      <c r="G2332" s="36"/>
      <c r="H2332" s="37"/>
      <c r="I2332" s="44">
        <f t="shared" ref="I2332" si="56197">parseTime(G2332)-(H2333=INT(RIGHT($F2332, 1)))</f>
        <v>0</v>
      </c>
      <c r="J2332" s="45">
        <f t="shared" si="56118"/>
        <v>0</v>
      </c>
      <c r="K2332" s="36"/>
      <c r="L2332" s="37"/>
      <c r="M2332" s="44">
        <f t="shared" ref="M2332" si="56198">parseTime(K2332)-(L2333=INT(RIGHT($F2332, 1)))</f>
        <v>0</v>
      </c>
      <c r="N2332" s="45">
        <f t="shared" si="56120"/>
        <v>0</v>
      </c>
      <c r="O2332" s="36"/>
      <c r="P2332" s="37"/>
      <c r="Q2332" s="44">
        <f t="shared" ref="Q2332" si="56199">parseTime(O2332)-(P2333=INT(RIGHT($F2332, 1)))</f>
        <v>0</v>
      </c>
      <c r="R2332" s="45">
        <f t="shared" si="56122"/>
        <v>0</v>
      </c>
      <c r="S2332" s="36"/>
      <c r="T2332" s="37"/>
      <c r="U2332" s="44">
        <f t="shared" ref="U2332" si="56200">parseTime(S2332)-(T2333=INT(RIGHT($F2332, 1)))</f>
        <v>0</v>
      </c>
      <c r="V2332" s="45">
        <f t="shared" si="56124"/>
        <v>0</v>
      </c>
      <c r="W2332" s="36"/>
      <c r="X2332" s="37"/>
      <c r="Y2332" s="44">
        <f t="shared" ref="Y2332" si="56201">parseTime(W2332)-(X2333=INT(RIGHT($F2332, 1)))</f>
        <v>0</v>
      </c>
      <c r="Z2332" s="45">
        <f t="shared" si="56126"/>
        <v>0</v>
      </c>
      <c r="AA2332" s="36"/>
      <c r="AB2332" s="37"/>
      <c r="AC2332" s="44">
        <f t="shared" ref="AC2332" si="56202">parseTime(AA2332)-(AB2333=INT(RIGHT($F2332, 1)))</f>
        <v>0</v>
      </c>
      <c r="AD2332" s="45">
        <f t="shared" si="56128"/>
        <v>0</v>
      </c>
      <c r="AE2332" s="36"/>
      <c r="AF2332" s="37"/>
      <c r="AG2332" s="44">
        <f t="shared" ref="AG2332" si="56203">parseTime(AE2332)-(AF2333=INT(RIGHT($F2332, 1)))</f>
        <v>0</v>
      </c>
      <c r="AH2332" s="45">
        <f t="shared" si="56130"/>
        <v>0</v>
      </c>
      <c r="AI2332" s="36"/>
      <c r="AJ2332" s="37"/>
      <c r="AK2332" s="44">
        <f>parseTime(AI2332)-(AJ2333=INT(RIGHT($F2332, 1)))</f>
        <v>0</v>
      </c>
      <c r="AL2332" s="45">
        <f t="shared" si="56131"/>
        <v>0</v>
      </c>
      <c r="AM2332" s="36"/>
      <c r="AN2332" s="37"/>
      <c r="AO2332" s="44">
        <f t="shared" ref="AO2332" si="56204">parseTime(AM2332)-(AN2333=INT(RIGHT($F2332, 1)))</f>
        <v>0</v>
      </c>
      <c r="AP2332" s="45">
        <f t="shared" si="56133"/>
        <v>0</v>
      </c>
      <c r="AQ2332" s="36"/>
      <c r="AR2332" s="37"/>
      <c r="AS2332" s="44">
        <f t="shared" ref="AS2332" si="56205">parseTime(AQ2332)-(AR2333=INT(RIGHT($F2332, 1)))</f>
        <v>0</v>
      </c>
      <c r="AT2332" s="45">
        <f t="shared" si="56135"/>
        <v>0</v>
      </c>
      <c r="AU2332" s="36"/>
      <c r="AV2332" s="37"/>
      <c r="AW2332" s="44">
        <f>parseTime(AU2332)-(AV2333=INT(RIGHT($F2332, 1)))</f>
        <v>0</v>
      </c>
      <c r="AX2332" s="45">
        <f t="shared" si="56136"/>
        <v>0</v>
      </c>
      <c r="AY2332" s="36"/>
      <c r="AZ2332" s="37"/>
      <c r="BA2332" s="44">
        <f>parseTime(AY2332)-(AZ2333=INT(RIGHT($F2332, 1)))</f>
        <v>0</v>
      </c>
      <c r="BB2332" s="45">
        <f t="shared" si="56137"/>
        <v>0</v>
      </c>
      <c r="BC2332" s="36"/>
      <c r="BD2332" s="37"/>
      <c r="BE2332" s="44">
        <f>parseTime(BC2332)-(BD2333=INT(RIGHT($F2332, 1)))</f>
        <v>0</v>
      </c>
      <c r="BF2332" s="45">
        <f t="shared" si="56138"/>
        <v>0</v>
      </c>
      <c r="BG2332" s="36"/>
      <c r="BH2332" s="37"/>
      <c r="BI2332" s="44">
        <f>parseTime(BG2332)-(BH2333=INT(RIGHT($F2332, 1)))</f>
        <v>0</v>
      </c>
      <c r="BJ2332" s="45">
        <f t="shared" si="56139"/>
        <v>0</v>
      </c>
      <c r="BK2332" s="36"/>
      <c r="BL2332" s="37"/>
      <c r="BM2332" s="44">
        <f>parseTime(BK2332)-(BL2333=INT(RIGHT($F2332, 1)))</f>
        <v>0</v>
      </c>
      <c r="BN2332" s="45">
        <f t="shared" si="56140"/>
        <v>0</v>
      </c>
      <c r="BO2332" s="36"/>
      <c r="BP2332" s="37"/>
      <c r="BQ2332" s="44">
        <f t="shared" ref="BQ2332" si="56206">parseTime(BO2332)-(BP2333=INT(RIGHT($F2332, 1)))</f>
        <v>0</v>
      </c>
      <c r="BR2332" s="45">
        <f t="shared" si="56142"/>
        <v>0</v>
      </c>
      <c r="BS2332" s="36"/>
      <c r="BT2332" s="37"/>
      <c r="BU2332" s="44">
        <f t="shared" ref="BU2332" si="56207">parseTime(BS2332)-(BT2333=INT(RIGHT($F2332, 1)))</f>
        <v>0</v>
      </c>
      <c r="BV2332" s="45">
        <f t="shared" si="56144"/>
        <v>0</v>
      </c>
      <c r="BW2332" s="36"/>
      <c r="BX2332" s="37"/>
      <c r="BY2332" s="44">
        <f t="shared" ref="BY2332" si="56208">parseTime(BW2332)-(BX2333=INT(RIGHT($F2332, 1)))</f>
        <v>0</v>
      </c>
      <c r="BZ2332" s="45">
        <f t="shared" si="56146"/>
        <v>0</v>
      </c>
      <c r="CA2332" s="36"/>
      <c r="CB2332" s="37"/>
      <c r="CC2332" s="44">
        <f t="shared" ref="CC2332" si="56209">parseTime(CA2332)-(CB2333=INT(RIGHT($F2332, 1)))</f>
        <v>0</v>
      </c>
      <c r="CD2332" s="45">
        <f t="shared" si="56148"/>
        <v>0</v>
      </c>
      <c r="CE2332" s="36"/>
      <c r="CF2332" s="37"/>
      <c r="CG2332" s="44">
        <f t="shared" ref="CG2332" si="56210">parseTime(CE2332)-(CF2333=INT(RIGHT($F2332, 1)))</f>
        <v>0</v>
      </c>
      <c r="CH2332" s="45">
        <f t="shared" si="56150"/>
        <v>0</v>
      </c>
    </row>
    <row r="2333" spans="1:86" x14ac:dyDescent="0.25">
      <c r="A2333" s="56"/>
      <c r="B2333" s="57"/>
      <c r="C2333" s="14">
        <f t="shared" si="56166"/>
        <v>0</v>
      </c>
      <c r="D2333" s="14"/>
      <c r="E2333" s="20">
        <f t="shared" ref="E2333" si="56211">((7.5/2)-0.5+E2332)*8</f>
        <v>63.2</v>
      </c>
      <c r="F2333" s="51"/>
      <c r="G2333" s="46" t="s">
        <v>134</v>
      </c>
      <c r="H2333" s="38">
        <f t="shared" ref="H2333" si="56212">lunchAdjust(G2328:H2332)</f>
        <v>0</v>
      </c>
      <c r="I2333" s="48" t="s">
        <v>0</v>
      </c>
      <c r="J2333" s="39">
        <f t="shared" ref="J2333" si="56213">SUMPRODUCT(I2328:I2332*J2328:J2332)</f>
        <v>0</v>
      </c>
      <c r="K2333" s="46" t="s">
        <v>134</v>
      </c>
      <c r="L2333" s="38">
        <f t="shared" ref="L2333" si="56214">lunchAdjust(K2328:L2332)</f>
        <v>1</v>
      </c>
      <c r="M2333" s="48" t="s">
        <v>0</v>
      </c>
      <c r="N2333" s="39">
        <f t="shared" ref="N2333" si="56215">SUMPRODUCT(M2328:M2332*N2328:N2332)</f>
        <v>0</v>
      </c>
      <c r="O2333" s="46" t="s">
        <v>134</v>
      </c>
      <c r="P2333" s="38">
        <f t="shared" ref="P2333" si="56216">lunchAdjust(O2328:P2332)</f>
        <v>1</v>
      </c>
      <c r="Q2333" s="48" t="s">
        <v>0</v>
      </c>
      <c r="R2333" s="39">
        <f t="shared" ref="R2333" si="56217">SUMPRODUCT(Q2328:Q2332*R2328:R2332)</f>
        <v>0</v>
      </c>
      <c r="S2333" s="46" t="s">
        <v>134</v>
      </c>
      <c r="T2333" s="38">
        <f t="shared" ref="T2333" si="56218">lunchAdjust(S2328:T2332)</f>
        <v>1</v>
      </c>
      <c r="U2333" s="48" t="s">
        <v>0</v>
      </c>
      <c r="V2333" s="39">
        <f t="shared" ref="V2333" si="56219">SUMPRODUCT(U2328:U2332*V2328:V2332)</f>
        <v>0</v>
      </c>
      <c r="W2333" s="46" t="s">
        <v>134</v>
      </c>
      <c r="X2333" s="38">
        <f t="shared" ref="X2333" si="56220">lunchAdjust(W2328:X2332)</f>
        <v>0</v>
      </c>
      <c r="Y2333" s="48" t="s">
        <v>0</v>
      </c>
      <c r="Z2333" s="39">
        <f t="shared" ref="Z2333" si="56221">SUMPRODUCT(Y2328:Y2332*Z2328:Z2332)</f>
        <v>0</v>
      </c>
      <c r="AA2333" s="46" t="s">
        <v>134</v>
      </c>
      <c r="AB2333" s="38">
        <f t="shared" ref="AB2333" si="56222">lunchAdjust(AA2328:AB2332)</f>
        <v>1</v>
      </c>
      <c r="AC2333" s="48" t="s">
        <v>0</v>
      </c>
      <c r="AD2333" s="39">
        <f t="shared" ref="AD2333" si="56223">SUMPRODUCT(AC2328:AC2332*AD2328:AD2332)</f>
        <v>8</v>
      </c>
      <c r="AE2333" s="46" t="s">
        <v>134</v>
      </c>
      <c r="AF2333" s="38">
        <f t="shared" ref="AF2333" si="56224">lunchAdjust(AE2328:AF2332)</f>
        <v>1</v>
      </c>
      <c r="AG2333" s="48" t="s">
        <v>0</v>
      </c>
      <c r="AH2333" s="39">
        <f t="shared" ref="AH2333" si="56225">SUMPRODUCT(AG2328:AG2332*AH2328:AH2332)</f>
        <v>0</v>
      </c>
      <c r="AI2333" s="46" t="s">
        <v>134</v>
      </c>
      <c r="AJ2333" s="38">
        <f t="shared" ref="AJ2333" si="56226">lunchAdjust(AI2328:AJ2332)</f>
        <v>0</v>
      </c>
      <c r="AK2333" s="48" t="s">
        <v>0</v>
      </c>
      <c r="AL2333" s="39">
        <f t="shared" ref="AL2333" si="56227">SUMPRODUCT(AK2328:AK2332*AL2328:AL2332)</f>
        <v>0</v>
      </c>
      <c r="AM2333" s="46" t="s">
        <v>134</v>
      </c>
      <c r="AN2333" s="38">
        <f t="shared" ref="AN2333" si="56228">lunchAdjust(AM2328:AN2332)</f>
        <v>0</v>
      </c>
      <c r="AO2333" s="48" t="s">
        <v>0</v>
      </c>
      <c r="AP2333" s="39">
        <f t="shared" ref="AP2333" si="56229">SUMPRODUCT(AO2328:AO2332*AP2328:AP2332)</f>
        <v>0</v>
      </c>
      <c r="AQ2333" s="46" t="s">
        <v>134</v>
      </c>
      <c r="AR2333" s="38">
        <f t="shared" ref="AR2333" si="56230">lunchAdjust(AQ2328:AR2332)</f>
        <v>0</v>
      </c>
      <c r="AS2333" s="48" t="s">
        <v>0</v>
      </c>
      <c r="AT2333" s="39">
        <f t="shared" ref="AT2333" si="56231">SUMPRODUCT(AS2328:AS2332*AT2328:AT2332)</f>
        <v>0</v>
      </c>
      <c r="AU2333" s="46" t="s">
        <v>134</v>
      </c>
      <c r="AV2333" s="38">
        <f t="shared" ref="AV2333" si="56232">lunchAdjust(AU2328:AV2332)</f>
        <v>0</v>
      </c>
      <c r="AW2333" s="48" t="s">
        <v>0</v>
      </c>
      <c r="AX2333" s="39">
        <f t="shared" ref="AX2333" si="56233">SUMPRODUCT(AW2328:AW2332*AX2328:AX2332)</f>
        <v>0</v>
      </c>
      <c r="AY2333" s="46" t="s">
        <v>134</v>
      </c>
      <c r="AZ2333" s="38">
        <f t="shared" ref="AZ2333" si="56234">lunchAdjust(AY2328:AZ2332)</f>
        <v>0</v>
      </c>
      <c r="BA2333" s="48" t="s">
        <v>0</v>
      </c>
      <c r="BB2333" s="39">
        <f t="shared" ref="BB2333" si="56235">SUMPRODUCT(BA2328:BA2332*BB2328:BB2332)</f>
        <v>0</v>
      </c>
      <c r="BC2333" s="46" t="s">
        <v>134</v>
      </c>
      <c r="BD2333" s="38">
        <f t="shared" ref="BD2333" si="56236">lunchAdjust(BC2328:BD2332)</f>
        <v>0</v>
      </c>
      <c r="BE2333" s="48" t="s">
        <v>0</v>
      </c>
      <c r="BF2333" s="39">
        <f t="shared" ref="BF2333" si="56237">SUMPRODUCT(BE2328:BE2332*BF2328:BF2332)</f>
        <v>0</v>
      </c>
      <c r="BG2333" s="46" t="s">
        <v>134</v>
      </c>
      <c r="BH2333" s="38">
        <f t="shared" ref="BH2333" si="56238">lunchAdjust(BG2328:BH2332)</f>
        <v>0</v>
      </c>
      <c r="BI2333" s="48" t="s">
        <v>0</v>
      </c>
      <c r="BJ2333" s="39">
        <f t="shared" ref="BJ2333" si="56239">SUMPRODUCT(BI2328:BI2332*BJ2328:BJ2332)</f>
        <v>0</v>
      </c>
      <c r="BK2333" s="46" t="s">
        <v>134</v>
      </c>
      <c r="BL2333" s="38">
        <f t="shared" ref="BL2333" si="56240">lunchAdjust(BK2328:BL2332)</f>
        <v>0</v>
      </c>
      <c r="BM2333" s="48" t="s">
        <v>0</v>
      </c>
      <c r="BN2333" s="39">
        <f t="shared" ref="BN2333" si="56241">SUMPRODUCT(BM2328:BM2332*BN2328:BN2332)</f>
        <v>0</v>
      </c>
      <c r="BO2333" s="46" t="s">
        <v>134</v>
      </c>
      <c r="BP2333" s="38">
        <f t="shared" ref="BP2333" si="56242">lunchAdjust(BO2328:BP2332)</f>
        <v>1</v>
      </c>
      <c r="BQ2333" s="48" t="s">
        <v>0</v>
      </c>
      <c r="BR2333" s="39">
        <f t="shared" ref="BR2333" si="56243">SUMPRODUCT(BQ2328:BQ2332*BR2328:BR2332)</f>
        <v>8</v>
      </c>
      <c r="BS2333" s="46" t="s">
        <v>134</v>
      </c>
      <c r="BT2333" s="38">
        <f t="shared" ref="BT2333" si="56244">lunchAdjust(BS2328:BT2332)</f>
        <v>1</v>
      </c>
      <c r="BU2333" s="48" t="s">
        <v>0</v>
      </c>
      <c r="BV2333" s="39">
        <f t="shared" ref="BV2333" si="56245">SUMPRODUCT(BU2328:BU2332*BV2328:BV2332)</f>
        <v>8</v>
      </c>
      <c r="BW2333" s="46" t="s">
        <v>134</v>
      </c>
      <c r="BX2333" s="38">
        <f t="shared" ref="BX2333" si="56246">lunchAdjust(BW2328:BX2332)</f>
        <v>0</v>
      </c>
      <c r="BY2333" s="48" t="s">
        <v>0</v>
      </c>
      <c r="BZ2333" s="39">
        <f t="shared" ref="BZ2333" si="56247">SUMPRODUCT(BY2328:BY2332*BZ2328:BZ2332)</f>
        <v>0</v>
      </c>
      <c r="CA2333" s="46" t="s">
        <v>134</v>
      </c>
      <c r="CB2333" s="38">
        <f t="shared" ref="CB2333" si="56248">lunchAdjust(CA2328:CB2332)</f>
        <v>0</v>
      </c>
      <c r="CC2333" s="48" t="s">
        <v>0</v>
      </c>
      <c r="CD2333" s="39">
        <f t="shared" ref="CD2333" si="56249">SUMPRODUCT(CC2328:CC2332*CD2328:CD2332)</f>
        <v>0</v>
      </c>
      <c r="CE2333" s="46" t="s">
        <v>134</v>
      </c>
      <c r="CF2333" s="38">
        <f t="shared" ref="CF2333" si="56250">lunchAdjust(CE2328:CF2332)</f>
        <v>0</v>
      </c>
      <c r="CG2333" s="48" t="s">
        <v>0</v>
      </c>
      <c r="CH2333" s="39">
        <f t="shared" ref="CH2333" si="56251">SUMPRODUCT(CG2328:CG2332*CH2328:CH2332)</f>
        <v>0</v>
      </c>
    </row>
    <row r="2334" spans="1:86" ht="15.75" thickBot="1" x14ac:dyDescent="0.3">
      <c r="A2334" s="58" t="s">
        <v>121</v>
      </c>
      <c r="B2334" s="59">
        <f t="shared" ref="B2334" ca="1" si="56252">roleHours(G2328:CH2334, "OUT")</f>
        <v>0</v>
      </c>
      <c r="C2334" s="54" t="s">
        <v>137</v>
      </c>
      <c r="D2334" s="22">
        <f t="shared" ref="D2334" ca="1" si="56253">roleHours(G2328:CH2334, "PTO")</f>
        <v>0</v>
      </c>
      <c r="E2334" s="23">
        <f t="shared" ref="E2334" ca="1" si="56254">E2333-B2329</f>
        <v>39.200000000000003</v>
      </c>
      <c r="F2334" s="52"/>
      <c r="G2334" s="47" t="s">
        <v>39</v>
      </c>
      <c r="H2334" s="40">
        <f t="shared" si="55219"/>
        <v>0</v>
      </c>
      <c r="I2334" s="49" t="s">
        <v>135</v>
      </c>
      <c r="J2334" s="41">
        <f t="shared" ref="J2334" si="56255">J2333*G$4</f>
        <v>0</v>
      </c>
      <c r="K2334" s="47" t="s">
        <v>39</v>
      </c>
      <c r="L2334" s="40">
        <f t="shared" ref="L2334" si="56256">SUMPRODUCT(M2328:M2332*(L2328:L2332="PTO"))+SUMPRODUCT(M2328:M2332*(L2328:L2332="HOL"))</f>
        <v>8</v>
      </c>
      <c r="M2334" s="49" t="s">
        <v>135</v>
      </c>
      <c r="N2334" s="41">
        <f t="shared" ref="N2334" si="56257">N2333*K$4</f>
        <v>0</v>
      </c>
      <c r="O2334" s="47" t="s">
        <v>39</v>
      </c>
      <c r="P2334" s="40">
        <f t="shared" ref="P2334" si="56258">SUMPRODUCT(Q2328:Q2332*(P2328:P2332="PTO"))+SUMPRODUCT(Q2328:Q2332*(P2328:P2332="HOL"))</f>
        <v>8</v>
      </c>
      <c r="Q2334" s="49" t="s">
        <v>135</v>
      </c>
      <c r="R2334" s="41">
        <f t="shared" ref="R2334" si="56259">R2333*O$4</f>
        <v>0</v>
      </c>
      <c r="S2334" s="47" t="s">
        <v>39</v>
      </c>
      <c r="T2334" s="40">
        <f t="shared" ref="T2334" si="56260">SUMPRODUCT(U2328:U2332*(T2328:T2332="PTO"))+SUMPRODUCT(U2328:U2332*(T2328:T2332="HOL"))</f>
        <v>8</v>
      </c>
      <c r="U2334" s="49" t="s">
        <v>135</v>
      </c>
      <c r="V2334" s="41">
        <f t="shared" ref="V2334" si="56261">V2333*S$4</f>
        <v>0</v>
      </c>
      <c r="W2334" s="47" t="s">
        <v>39</v>
      </c>
      <c r="X2334" s="40">
        <f t="shared" ref="X2334" si="56262">SUMPRODUCT(Y2328:Y2332*(X2328:X2332="PTO"))+SUMPRODUCT(Y2328:Y2332*(X2328:X2332="HOL"))</f>
        <v>0</v>
      </c>
      <c r="Y2334" s="49" t="s">
        <v>135</v>
      </c>
      <c r="Z2334" s="41">
        <f t="shared" ref="Z2334" si="56263">Z2333*W$4</f>
        <v>0</v>
      </c>
      <c r="AA2334" s="47" t="s">
        <v>39</v>
      </c>
      <c r="AB2334" s="40">
        <f t="shared" ref="AB2334" si="56264">SUMPRODUCT(AC2328:AC2332*(AB2328:AB2332="PTO"))+SUMPRODUCT(AC2328:AC2332*(AB2328:AB2332="HOL"))</f>
        <v>0</v>
      </c>
      <c r="AC2334" s="49" t="s">
        <v>135</v>
      </c>
      <c r="AD2334" s="41">
        <f t="shared" ref="AD2334" si="56265">AD2333*AA$4</f>
        <v>8</v>
      </c>
      <c r="AE2334" s="47" t="s">
        <v>39</v>
      </c>
      <c r="AF2334" s="40">
        <f t="shared" ref="AF2334" si="56266">SUMPRODUCT(AG2328:AG2332*(AF2328:AF2332="PTO"))+SUMPRODUCT(AG2328:AG2332*(AF2328:AF2332="HOL"))</f>
        <v>8</v>
      </c>
      <c r="AG2334" s="49" t="s">
        <v>135</v>
      </c>
      <c r="AH2334" s="41">
        <f t="shared" ref="AH2334" si="56267">AH2333*AE$4</f>
        <v>0</v>
      </c>
      <c r="AI2334" s="47" t="s">
        <v>39</v>
      </c>
      <c r="AJ2334" s="40">
        <f t="shared" ref="AJ2334" si="56268">SUMPRODUCT(AK2328:AK2332*(AJ2328:AJ2332="PTO"))+SUMPRODUCT(AK2328:AK2332*(AJ2328:AJ2332="HOL"))</f>
        <v>0</v>
      </c>
      <c r="AK2334" s="49" t="s">
        <v>135</v>
      </c>
      <c r="AL2334" s="41">
        <f>AL2333*AI$4</f>
        <v>0</v>
      </c>
      <c r="AM2334" s="47" t="s">
        <v>39</v>
      </c>
      <c r="AN2334" s="40">
        <f t="shared" ref="AN2334" si="56269">SUMPRODUCT(AO2328:AO2332*(AN2328:AN2332="PTO"))+SUMPRODUCT(AO2328:AO2332*(AN2328:AN2332="HOL"))</f>
        <v>0</v>
      </c>
      <c r="AO2334" s="49" t="s">
        <v>135</v>
      </c>
      <c r="AP2334" s="41">
        <f t="shared" ref="AP2334" si="56270">AP2333*AM$4</f>
        <v>0</v>
      </c>
      <c r="AQ2334" s="47" t="s">
        <v>39</v>
      </c>
      <c r="AR2334" s="40">
        <f t="shared" ref="AR2334" si="56271">SUMPRODUCT(AS2328:AS2332*(AR2328:AR2332="PTO"))+SUMPRODUCT(AS2328:AS2332*(AR2328:AR2332="HOL"))</f>
        <v>0</v>
      </c>
      <c r="AS2334" s="49" t="s">
        <v>135</v>
      </c>
      <c r="AT2334" s="41">
        <f t="shared" ref="AT2334" si="56272">AT2333*AQ$4</f>
        <v>0</v>
      </c>
      <c r="AU2334" s="47" t="s">
        <v>39</v>
      </c>
      <c r="AV2334" s="40">
        <f t="shared" ref="AV2334" si="56273">SUMPRODUCT(AW2328:AW2332*(AV2328:AV2332="PTO"))+SUMPRODUCT(AW2328:AW2332*(AV2328:AV2332="HOL"))</f>
        <v>0</v>
      </c>
      <c r="AW2334" s="49" t="s">
        <v>135</v>
      </c>
      <c r="AX2334" s="41">
        <f>AX2333*AU$4</f>
        <v>0</v>
      </c>
      <c r="AY2334" s="47" t="s">
        <v>39</v>
      </c>
      <c r="AZ2334" s="40">
        <f t="shared" ref="AZ2334" si="56274">SUMPRODUCT(BA2328:BA2332*(AZ2328:AZ2332="PTO"))+SUMPRODUCT(BA2328:BA2332*(AZ2328:AZ2332="HOL"))</f>
        <v>0</v>
      </c>
      <c r="BA2334" s="49" t="s">
        <v>135</v>
      </c>
      <c r="BB2334" s="41">
        <f>BB2333*AY$4</f>
        <v>0</v>
      </c>
      <c r="BC2334" s="47" t="s">
        <v>39</v>
      </c>
      <c r="BD2334" s="40">
        <f t="shared" ref="BD2334" si="56275">SUMPRODUCT(BE2328:BE2332*(BD2328:BD2332="PTO"))+SUMPRODUCT(BE2328:BE2332*(BD2328:BD2332="HOL"))</f>
        <v>0</v>
      </c>
      <c r="BE2334" s="49" t="s">
        <v>135</v>
      </c>
      <c r="BF2334" s="41">
        <f>BF2333*BC$4</f>
        <v>0</v>
      </c>
      <c r="BG2334" s="47" t="s">
        <v>39</v>
      </c>
      <c r="BH2334" s="40">
        <f t="shared" ref="BH2334" si="56276">SUMPRODUCT(BI2328:BI2332*(BH2328:BH2332="PTO"))+SUMPRODUCT(BI2328:BI2332*(BH2328:BH2332="HOL"))</f>
        <v>0</v>
      </c>
      <c r="BI2334" s="49" t="s">
        <v>135</v>
      </c>
      <c r="BJ2334" s="41">
        <f>BJ2333*BG$4</f>
        <v>0</v>
      </c>
      <c r="BK2334" s="47" t="s">
        <v>39</v>
      </c>
      <c r="BL2334" s="40">
        <f t="shared" ref="BL2334" si="56277">SUMPRODUCT(BM2328:BM2332*(BL2328:BL2332="PTO"))+SUMPRODUCT(BM2328:BM2332*(BL2328:BL2332="HOL"))</f>
        <v>0</v>
      </c>
      <c r="BM2334" s="49" t="s">
        <v>135</v>
      </c>
      <c r="BN2334" s="41">
        <f>BN2333*BK$4</f>
        <v>0</v>
      </c>
      <c r="BO2334" s="47" t="s">
        <v>39</v>
      </c>
      <c r="BP2334" s="40">
        <f t="shared" ref="BP2334" si="56278">SUMPRODUCT(BQ2328:BQ2332*(BP2328:BP2332="PTO"))+SUMPRODUCT(BQ2328:BQ2332*(BP2328:BP2332="HOL"))</f>
        <v>0</v>
      </c>
      <c r="BQ2334" s="49" t="s">
        <v>135</v>
      </c>
      <c r="BR2334" s="41">
        <f t="shared" ref="BR2334" si="56279">BR2333*BO$4</f>
        <v>8</v>
      </c>
      <c r="BS2334" s="47" t="s">
        <v>39</v>
      </c>
      <c r="BT2334" s="40">
        <f t="shared" ref="BT2334" si="56280">SUMPRODUCT(BU2328:BU2332*(BT2328:BT2332="PTO"))+SUMPRODUCT(BU2328:BU2332*(BT2328:BT2332="HOL"))</f>
        <v>0</v>
      </c>
      <c r="BU2334" s="49" t="s">
        <v>135</v>
      </c>
      <c r="BV2334" s="41">
        <f t="shared" ref="BV2334" si="56281">BV2333*BS$4</f>
        <v>8</v>
      </c>
      <c r="BW2334" s="47" t="s">
        <v>39</v>
      </c>
      <c r="BX2334" s="40">
        <f t="shared" ref="BX2334" si="56282">SUMPRODUCT(BY2328:BY2332*(BX2328:BX2332="PTO"))+SUMPRODUCT(BY2328:BY2332*(BX2328:BX2332="HOL"))</f>
        <v>0</v>
      </c>
      <c r="BY2334" s="49" t="s">
        <v>135</v>
      </c>
      <c r="BZ2334" s="41">
        <f t="shared" ref="BZ2334" si="56283">BZ2333*BW$4</f>
        <v>0</v>
      </c>
      <c r="CA2334" s="47" t="s">
        <v>39</v>
      </c>
      <c r="CB2334" s="40">
        <f t="shared" ref="CB2334" si="56284">SUMPRODUCT(CC2328:CC2332*(CB2328:CB2332="PTO"))+SUMPRODUCT(CC2328:CC2332*(CB2328:CB2332="HOL"))</f>
        <v>0</v>
      </c>
      <c r="CC2334" s="49" t="s">
        <v>135</v>
      </c>
      <c r="CD2334" s="41">
        <f t="shared" ref="CD2334" si="56285">CD2333*CA$4</f>
        <v>0</v>
      </c>
      <c r="CE2334" s="47" t="s">
        <v>39</v>
      </c>
      <c r="CF2334" s="40">
        <f t="shared" ref="CF2334" si="56286">SUMPRODUCT(CG2328:CG2332*(CF2328:CF2332="PTO"))+SUMPRODUCT(CG2328:CG2332*(CF2328:CF2332="HOL"))</f>
        <v>0</v>
      </c>
      <c r="CG2334" s="49" t="s">
        <v>135</v>
      </c>
      <c r="CH2334" s="41">
        <f t="shared" ref="CH2334" si="56287">CH2333*CE$4</f>
        <v>0</v>
      </c>
    </row>
    <row r="2335" spans="1:86" x14ac:dyDescent="0.25">
      <c r="A2335" s="70" t="s">
        <v>133</v>
      </c>
      <c r="B2335" s="71">
        <f t="shared" ref="B2335" ca="1" si="56288">D2335-B2336</f>
        <v>0</v>
      </c>
      <c r="C2335" s="72" t="s">
        <v>122</v>
      </c>
      <c r="D2335" s="71">
        <f>IFERROR(INDEX(Holidays[FTE], MATCH(Entry!E2335, Holidays[Date], 0)), 1)*8*INDEX(FTEguide[[1]:[12]], MATCH(Entry!E2336, FTEguide[Weekday], 0), IF(Entry!E2338&gt;0, Entry!E2338, MONTH(Entry!E2335)))</f>
        <v>0</v>
      </c>
      <c r="E2335" s="60">
        <f t="shared" si="54736"/>
        <v>44161</v>
      </c>
      <c r="F2335" s="50" t="s">
        <v>128</v>
      </c>
      <c r="G2335" s="34"/>
      <c r="H2335" s="35"/>
      <c r="I2335" s="42">
        <f t="shared" ref="I2335" si="56289">parseTime(G2335)-(H2340=INT(RIGHT($F2335, 1)))</f>
        <v>0</v>
      </c>
      <c r="J2335" s="43">
        <f t="shared" ref="J2335:J2339" si="56290">isClocked(H2335)</f>
        <v>0</v>
      </c>
      <c r="K2335" s="34" t="s">
        <v>136</v>
      </c>
      <c r="L2335" s="35" t="s">
        <v>41</v>
      </c>
      <c r="M2335" s="42">
        <f t="shared" ref="M2335" si="56291">parseTime(K2335)-(L2340=INT(RIGHT($F2335, 1)))</f>
        <v>8</v>
      </c>
      <c r="N2335" s="43">
        <f t="shared" ref="N2335:N2339" si="56292">isClocked(L2335)</f>
        <v>0</v>
      </c>
      <c r="O2335" s="34" t="s">
        <v>136</v>
      </c>
      <c r="P2335" s="35" t="s">
        <v>41</v>
      </c>
      <c r="Q2335" s="42">
        <f t="shared" ref="Q2335" si="56293">parseTime(O2335)-(P2340=INT(RIGHT($F2335, 1)))</f>
        <v>8</v>
      </c>
      <c r="R2335" s="43">
        <f t="shared" ref="R2335:R2339" si="56294">isClocked(P2335)</f>
        <v>0</v>
      </c>
      <c r="S2335" s="34" t="s">
        <v>136</v>
      </c>
      <c r="T2335" s="35" t="s">
        <v>41</v>
      </c>
      <c r="U2335" s="42">
        <f t="shared" ref="U2335" si="56295">parseTime(S2335)-(T2340=INT(RIGHT($F2335, 1)))</f>
        <v>8</v>
      </c>
      <c r="V2335" s="43">
        <f t="shared" ref="V2335:V2339" si="56296">isClocked(T2335)</f>
        <v>0</v>
      </c>
      <c r="W2335" s="34"/>
      <c r="X2335" s="35"/>
      <c r="Y2335" s="42">
        <f t="shared" ref="Y2335" si="56297">parseTime(W2335)-(X2340=INT(RIGHT($F2335, 1)))</f>
        <v>0</v>
      </c>
      <c r="Z2335" s="43">
        <f t="shared" ref="Z2335:Z2339" si="56298">isClocked(X2335)</f>
        <v>0</v>
      </c>
      <c r="AA2335" s="34" t="s">
        <v>136</v>
      </c>
      <c r="AB2335" s="35" t="s">
        <v>41</v>
      </c>
      <c r="AC2335" s="42">
        <f t="shared" ref="AC2335" si="56299">parseTime(AA2335)-(AB2340=INT(RIGHT($F2335, 1)))</f>
        <v>8</v>
      </c>
      <c r="AD2335" s="43">
        <f t="shared" ref="AD2335:AD2339" si="56300">isClocked(AB2335)</f>
        <v>0</v>
      </c>
      <c r="AE2335" s="34" t="s">
        <v>136</v>
      </c>
      <c r="AF2335" s="35" t="s">
        <v>41</v>
      </c>
      <c r="AG2335" s="42">
        <f t="shared" ref="AG2335" si="56301">parseTime(AE2335)-(AF2340=INT(RIGHT($F2335, 1)))</f>
        <v>8</v>
      </c>
      <c r="AH2335" s="43">
        <f t="shared" ref="AH2335:AH2339" si="56302">isClocked(AF2335)</f>
        <v>0</v>
      </c>
      <c r="AI2335" s="34"/>
      <c r="AJ2335" s="35"/>
      <c r="AK2335" s="42">
        <f>parseTime(AI2335)-(AJ2340=INT(RIGHT($F2335, 1)))</f>
        <v>0</v>
      </c>
      <c r="AL2335" s="43">
        <f t="shared" ref="AL2335:AL2339" si="56303">isClocked(AJ2335)</f>
        <v>0</v>
      </c>
      <c r="AM2335" s="34"/>
      <c r="AN2335" s="35"/>
      <c r="AO2335" s="42">
        <f t="shared" ref="AO2335" si="56304">parseTime(AM2335)-(AN2340=INT(RIGHT($F2335, 1)))</f>
        <v>0</v>
      </c>
      <c r="AP2335" s="43">
        <f t="shared" ref="AP2335:AP2339" si="56305">isClocked(AN2335)</f>
        <v>0</v>
      </c>
      <c r="AQ2335" s="34"/>
      <c r="AR2335" s="35"/>
      <c r="AS2335" s="42">
        <f t="shared" ref="AS2335" si="56306">parseTime(AQ2335)-(AR2340=INT(RIGHT($F2335, 1)))</f>
        <v>0</v>
      </c>
      <c r="AT2335" s="43">
        <f t="shared" ref="AT2335:AT2339" si="56307">isClocked(AR2335)</f>
        <v>0</v>
      </c>
      <c r="AU2335" s="34"/>
      <c r="AV2335" s="35"/>
      <c r="AW2335" s="42">
        <f>parseTime(AU2335)-(AV2340=INT(RIGHT($F2335, 1)))</f>
        <v>0</v>
      </c>
      <c r="AX2335" s="43">
        <f t="shared" ref="AX2335:AX2339" si="56308">isClocked(AV2335)</f>
        <v>0</v>
      </c>
      <c r="AY2335" s="34"/>
      <c r="AZ2335" s="35"/>
      <c r="BA2335" s="42">
        <f>parseTime(AY2335)-(AZ2340=INT(RIGHT($F2335, 1)))</f>
        <v>0</v>
      </c>
      <c r="BB2335" s="43">
        <f t="shared" ref="BB2335:BB2339" si="56309">isClocked(AZ2335)</f>
        <v>0</v>
      </c>
      <c r="BC2335" s="34"/>
      <c r="BD2335" s="35"/>
      <c r="BE2335" s="42">
        <f>parseTime(BC2335)-(BD2340=INT(RIGHT($F2335, 1)))</f>
        <v>0</v>
      </c>
      <c r="BF2335" s="43">
        <f t="shared" ref="BF2335:BF2339" si="56310">isClocked(BD2335)</f>
        <v>0</v>
      </c>
      <c r="BG2335" s="34"/>
      <c r="BH2335" s="35"/>
      <c r="BI2335" s="42">
        <f>parseTime(BG2335)-(BH2340=INT(RIGHT($F2335, 1)))</f>
        <v>0</v>
      </c>
      <c r="BJ2335" s="43">
        <f t="shared" ref="BJ2335:BJ2339" si="56311">isClocked(BH2335)</f>
        <v>0</v>
      </c>
      <c r="BK2335" s="34"/>
      <c r="BL2335" s="35"/>
      <c r="BM2335" s="42">
        <f>parseTime(BK2335)-(BL2340=INT(RIGHT($F2335, 1)))</f>
        <v>0</v>
      </c>
      <c r="BN2335" s="43">
        <f t="shared" ref="BN2335:BN2339" si="56312">isClocked(BL2335)</f>
        <v>0</v>
      </c>
      <c r="BO2335" s="34"/>
      <c r="BP2335" s="35"/>
      <c r="BQ2335" s="42">
        <f t="shared" ref="BQ2335" si="56313">parseTime(BO2335)-(BP2340=INT(RIGHT($F2335, 1)))</f>
        <v>0</v>
      </c>
      <c r="BR2335" s="43">
        <f t="shared" ref="BR2335:BR2339" si="56314">isClocked(BP2335)</f>
        <v>0</v>
      </c>
      <c r="BS2335" s="34" t="s">
        <v>136</v>
      </c>
      <c r="BT2335" s="35" t="s">
        <v>41</v>
      </c>
      <c r="BU2335" s="42">
        <f t="shared" ref="BU2335" si="56315">parseTime(BS2335)-(BT2340=INT(RIGHT($F2335, 1)))</f>
        <v>8</v>
      </c>
      <c r="BV2335" s="43">
        <f t="shared" ref="BV2335:BV2339" si="56316">isClocked(BT2335)</f>
        <v>0</v>
      </c>
      <c r="BW2335" s="34"/>
      <c r="BX2335" s="35"/>
      <c r="BY2335" s="42">
        <f t="shared" ref="BY2335" si="56317">parseTime(BW2335)-(BX2340=INT(RIGHT($F2335, 1)))</f>
        <v>0</v>
      </c>
      <c r="BZ2335" s="43">
        <f t="shared" ref="BZ2335:BZ2339" si="56318">isClocked(BX2335)</f>
        <v>0</v>
      </c>
      <c r="CA2335" s="34"/>
      <c r="CB2335" s="35"/>
      <c r="CC2335" s="42">
        <f t="shared" ref="CC2335" si="56319">parseTime(CA2335)-(CB2340=INT(RIGHT($F2335, 1)))</f>
        <v>0</v>
      </c>
      <c r="CD2335" s="43">
        <f t="shared" ref="CD2335:CD2339" si="56320">isClocked(CB2335)</f>
        <v>0</v>
      </c>
      <c r="CE2335" s="34"/>
      <c r="CF2335" s="35"/>
      <c r="CG2335" s="42">
        <f t="shared" ref="CG2335" si="56321">parseTime(CE2335)-(CF2340=INT(RIGHT($F2335, 1)))</f>
        <v>0</v>
      </c>
      <c r="CH2335" s="43">
        <f t="shared" ref="CH2335:CH2339" si="56322">isClocked(CF2335)</f>
        <v>0</v>
      </c>
    </row>
    <row r="2336" spans="1:86" x14ac:dyDescent="0.25">
      <c r="A2336" s="56" t="s">
        <v>0</v>
      </c>
      <c r="B2336" s="57">
        <f t="shared" ca="1" si="55977"/>
        <v>0</v>
      </c>
      <c r="C2336" s="14" t="s">
        <v>252</v>
      </c>
      <c r="D2336" s="14">
        <f t="shared" si="55460"/>
        <v>53.7</v>
      </c>
      <c r="E2336" s="55" t="str">
        <f t="shared" si="55978"/>
        <v>Thursday</v>
      </c>
      <c r="F2336" s="51" t="s">
        <v>129</v>
      </c>
      <c r="G2336" s="36"/>
      <c r="H2336" s="37"/>
      <c r="I2336" s="44">
        <f t="shared" ref="I2336" si="56323">parseTime(G2336)-(H2340=INT(RIGHT($F2336, 1)))</f>
        <v>0</v>
      </c>
      <c r="J2336" s="45">
        <f t="shared" si="56290"/>
        <v>0</v>
      </c>
      <c r="K2336" s="36"/>
      <c r="L2336" s="37"/>
      <c r="M2336" s="44">
        <f t="shared" ref="M2336" si="56324">parseTime(K2336)-(L2340=INT(RIGHT($F2336, 1)))</f>
        <v>0</v>
      </c>
      <c r="N2336" s="45">
        <f t="shared" si="56292"/>
        <v>0</v>
      </c>
      <c r="O2336" s="36"/>
      <c r="P2336" s="37"/>
      <c r="Q2336" s="44">
        <f t="shared" ref="Q2336" si="56325">parseTime(O2336)-(P2340=INT(RIGHT($F2336, 1)))</f>
        <v>0</v>
      </c>
      <c r="R2336" s="45">
        <f t="shared" si="56294"/>
        <v>0</v>
      </c>
      <c r="S2336" s="36"/>
      <c r="T2336" s="37"/>
      <c r="U2336" s="44">
        <f t="shared" ref="U2336" si="56326">parseTime(S2336)-(T2340=INT(RIGHT($F2336, 1)))</f>
        <v>0</v>
      </c>
      <c r="V2336" s="45">
        <f t="shared" si="56296"/>
        <v>0</v>
      </c>
      <c r="W2336" s="36"/>
      <c r="X2336" s="37"/>
      <c r="Y2336" s="44">
        <f t="shared" ref="Y2336" si="56327">parseTime(W2336)-(X2340=INT(RIGHT($F2336, 1)))</f>
        <v>0</v>
      </c>
      <c r="Z2336" s="45">
        <f t="shared" si="56298"/>
        <v>0</v>
      </c>
      <c r="AA2336" s="36"/>
      <c r="AB2336" s="37"/>
      <c r="AC2336" s="44">
        <f t="shared" ref="AC2336" si="56328">parseTime(AA2336)-(AB2340=INT(RIGHT($F2336, 1)))</f>
        <v>0</v>
      </c>
      <c r="AD2336" s="45">
        <f t="shared" si="56300"/>
        <v>0</v>
      </c>
      <c r="AE2336" s="36"/>
      <c r="AF2336" s="37"/>
      <c r="AG2336" s="44">
        <f t="shared" ref="AG2336" si="56329">parseTime(AE2336)-(AF2340=INT(RIGHT($F2336, 1)))</f>
        <v>0</v>
      </c>
      <c r="AH2336" s="45">
        <f t="shared" si="56302"/>
        <v>0</v>
      </c>
      <c r="AI2336" s="36"/>
      <c r="AJ2336" s="37"/>
      <c r="AK2336" s="44">
        <f>parseTime(AI2336)-(AJ2340=INT(RIGHT($F2336, 1)))</f>
        <v>0</v>
      </c>
      <c r="AL2336" s="45">
        <f t="shared" si="56303"/>
        <v>0</v>
      </c>
      <c r="AM2336" s="36"/>
      <c r="AN2336" s="37"/>
      <c r="AO2336" s="44">
        <f t="shared" ref="AO2336" si="56330">parseTime(AM2336)-(AN2340=INT(RIGHT($F2336, 1)))</f>
        <v>0</v>
      </c>
      <c r="AP2336" s="45">
        <f t="shared" si="56305"/>
        <v>0</v>
      </c>
      <c r="AQ2336" s="36"/>
      <c r="AR2336" s="37"/>
      <c r="AS2336" s="44">
        <f t="shared" ref="AS2336" si="56331">parseTime(AQ2336)-(AR2340=INT(RIGHT($F2336, 1)))</f>
        <v>0</v>
      </c>
      <c r="AT2336" s="45">
        <f t="shared" si="56307"/>
        <v>0</v>
      </c>
      <c r="AU2336" s="36"/>
      <c r="AV2336" s="37"/>
      <c r="AW2336" s="44">
        <f>parseTime(AU2336)-(AV2340=INT(RIGHT($F2336, 1)))</f>
        <v>0</v>
      </c>
      <c r="AX2336" s="45">
        <f t="shared" si="56308"/>
        <v>0</v>
      </c>
      <c r="AY2336" s="36"/>
      <c r="AZ2336" s="37"/>
      <c r="BA2336" s="44">
        <f>parseTime(AY2336)-(AZ2340=INT(RIGHT($F2336, 1)))</f>
        <v>0</v>
      </c>
      <c r="BB2336" s="45">
        <f t="shared" si="56309"/>
        <v>0</v>
      </c>
      <c r="BC2336" s="36"/>
      <c r="BD2336" s="37"/>
      <c r="BE2336" s="44">
        <f>parseTime(BC2336)-(BD2340=INT(RIGHT($F2336, 1)))</f>
        <v>0</v>
      </c>
      <c r="BF2336" s="45">
        <f t="shared" si="56310"/>
        <v>0</v>
      </c>
      <c r="BG2336" s="36"/>
      <c r="BH2336" s="37"/>
      <c r="BI2336" s="44">
        <f>parseTime(BG2336)-(BH2340=INT(RIGHT($F2336, 1)))</f>
        <v>0</v>
      </c>
      <c r="BJ2336" s="45">
        <f t="shared" si="56311"/>
        <v>0</v>
      </c>
      <c r="BK2336" s="36"/>
      <c r="BL2336" s="37"/>
      <c r="BM2336" s="44">
        <f>parseTime(BK2336)-(BL2340=INT(RIGHT($F2336, 1)))</f>
        <v>0</v>
      </c>
      <c r="BN2336" s="45">
        <f t="shared" si="56312"/>
        <v>0</v>
      </c>
      <c r="BO2336" s="36"/>
      <c r="BP2336" s="37"/>
      <c r="BQ2336" s="44">
        <f t="shared" ref="BQ2336" si="56332">parseTime(BO2336)-(BP2340=INT(RIGHT($F2336, 1)))</f>
        <v>0</v>
      </c>
      <c r="BR2336" s="45">
        <f t="shared" si="56314"/>
        <v>0</v>
      </c>
      <c r="BS2336" s="36"/>
      <c r="BT2336" s="37"/>
      <c r="BU2336" s="44">
        <f t="shared" ref="BU2336" si="56333">parseTime(BS2336)-(BT2340=INT(RIGHT($F2336, 1)))</f>
        <v>0</v>
      </c>
      <c r="BV2336" s="45">
        <f t="shared" si="56316"/>
        <v>0</v>
      </c>
      <c r="BW2336" s="36"/>
      <c r="BX2336" s="37"/>
      <c r="BY2336" s="44">
        <f t="shared" ref="BY2336" si="56334">parseTime(BW2336)-(BX2340=INT(RIGHT($F2336, 1)))</f>
        <v>0</v>
      </c>
      <c r="BZ2336" s="45">
        <f t="shared" si="56318"/>
        <v>0</v>
      </c>
      <c r="CA2336" s="36"/>
      <c r="CB2336" s="37"/>
      <c r="CC2336" s="44">
        <f t="shared" ref="CC2336" si="56335">parseTime(CA2336)-(CB2340=INT(RIGHT($F2336, 1)))</f>
        <v>0</v>
      </c>
      <c r="CD2336" s="45">
        <f t="shared" si="56320"/>
        <v>0</v>
      </c>
      <c r="CE2336" s="36"/>
      <c r="CF2336" s="37"/>
      <c r="CG2336" s="44">
        <f t="shared" ref="CG2336" si="56336">parseTime(CE2336)-(CF2340=INT(RIGHT($F2336, 1)))</f>
        <v>0</v>
      </c>
      <c r="CH2336" s="45">
        <f t="shared" si="56322"/>
        <v>0</v>
      </c>
    </row>
    <row r="2337" spans="1:86" x14ac:dyDescent="0.25">
      <c r="A2337" s="56" t="s">
        <v>117</v>
      </c>
      <c r="B2337" s="57">
        <f t="shared" ref="B2337" ca="1" si="56337">roleHours(G2335:CH2341, "MFD")</f>
        <v>0</v>
      </c>
      <c r="C2337" s="14">
        <f t="shared" ref="C2337:C2340" ca="1" si="56338">B2337/8</f>
        <v>0</v>
      </c>
      <c r="D2337" s="14">
        <f t="shared" ref="D2337" ca="1" si="56339">B2336-D2336</f>
        <v>-53.7</v>
      </c>
      <c r="E2337" s="20" t="s">
        <v>127</v>
      </c>
      <c r="F2337" s="51" t="s">
        <v>130</v>
      </c>
      <c r="G2337" s="36"/>
      <c r="H2337" s="37"/>
      <c r="I2337" s="44">
        <f t="shared" ref="I2337" si="56340">parseTime(G2337)-(H2340=INT(RIGHT($F2337, 1)))</f>
        <v>0</v>
      </c>
      <c r="J2337" s="45">
        <f t="shared" si="56290"/>
        <v>0</v>
      </c>
      <c r="K2337" s="36"/>
      <c r="L2337" s="37"/>
      <c r="M2337" s="44">
        <f t="shared" ref="M2337" si="56341">parseTime(K2337)-(L2340=INT(RIGHT($F2337, 1)))</f>
        <v>0</v>
      </c>
      <c r="N2337" s="45">
        <f t="shared" si="56292"/>
        <v>0</v>
      </c>
      <c r="O2337" s="36"/>
      <c r="P2337" s="37"/>
      <c r="Q2337" s="44">
        <f t="shared" ref="Q2337" si="56342">parseTime(O2337)-(P2340=INT(RIGHT($F2337, 1)))</f>
        <v>0</v>
      </c>
      <c r="R2337" s="45">
        <f t="shared" si="56294"/>
        <v>0</v>
      </c>
      <c r="S2337" s="36"/>
      <c r="T2337" s="37"/>
      <c r="U2337" s="44">
        <f t="shared" ref="U2337" si="56343">parseTime(S2337)-(T2340=INT(RIGHT($F2337, 1)))</f>
        <v>0</v>
      </c>
      <c r="V2337" s="45">
        <f t="shared" si="56296"/>
        <v>0</v>
      </c>
      <c r="W2337" s="36"/>
      <c r="X2337" s="37"/>
      <c r="Y2337" s="44">
        <f t="shared" ref="Y2337" si="56344">parseTime(W2337)-(X2340=INT(RIGHT($F2337, 1)))</f>
        <v>0</v>
      </c>
      <c r="Z2337" s="45">
        <f t="shared" si="56298"/>
        <v>0</v>
      </c>
      <c r="AA2337" s="36"/>
      <c r="AB2337" s="37"/>
      <c r="AC2337" s="44">
        <f t="shared" ref="AC2337" si="56345">parseTime(AA2337)-(AB2340=INT(RIGHT($F2337, 1)))</f>
        <v>0</v>
      </c>
      <c r="AD2337" s="45">
        <f t="shared" si="56300"/>
        <v>0</v>
      </c>
      <c r="AE2337" s="36"/>
      <c r="AF2337" s="37"/>
      <c r="AG2337" s="44">
        <f t="shared" ref="AG2337" si="56346">parseTime(AE2337)-(AF2340=INT(RIGHT($F2337, 1)))</f>
        <v>0</v>
      </c>
      <c r="AH2337" s="45">
        <f t="shared" si="56302"/>
        <v>0</v>
      </c>
      <c r="AI2337" s="36"/>
      <c r="AJ2337" s="37"/>
      <c r="AK2337" s="44">
        <f>parseTime(AI2337)-(AJ2340=INT(RIGHT($F2337, 1)))</f>
        <v>0</v>
      </c>
      <c r="AL2337" s="45">
        <f t="shared" si="56303"/>
        <v>0</v>
      </c>
      <c r="AM2337" s="36"/>
      <c r="AN2337" s="37"/>
      <c r="AO2337" s="44">
        <f t="shared" ref="AO2337" si="56347">parseTime(AM2337)-(AN2340=INT(RIGHT($F2337, 1)))</f>
        <v>0</v>
      </c>
      <c r="AP2337" s="45">
        <f t="shared" si="56305"/>
        <v>0</v>
      </c>
      <c r="AQ2337" s="36"/>
      <c r="AR2337" s="37"/>
      <c r="AS2337" s="44">
        <f t="shared" ref="AS2337" si="56348">parseTime(AQ2337)-(AR2340=INT(RIGHT($F2337, 1)))</f>
        <v>0</v>
      </c>
      <c r="AT2337" s="45">
        <f t="shared" si="56307"/>
        <v>0</v>
      </c>
      <c r="AU2337" s="36"/>
      <c r="AV2337" s="37"/>
      <c r="AW2337" s="44">
        <f>parseTime(AU2337)-(AV2340=INT(RIGHT($F2337, 1)))</f>
        <v>0</v>
      </c>
      <c r="AX2337" s="45">
        <f t="shared" si="56308"/>
        <v>0</v>
      </c>
      <c r="AY2337" s="36"/>
      <c r="AZ2337" s="37"/>
      <c r="BA2337" s="44">
        <f>parseTime(AY2337)-(AZ2340=INT(RIGHT($F2337, 1)))</f>
        <v>0</v>
      </c>
      <c r="BB2337" s="45">
        <f t="shared" si="56309"/>
        <v>0</v>
      </c>
      <c r="BC2337" s="36"/>
      <c r="BD2337" s="37"/>
      <c r="BE2337" s="44">
        <f>parseTime(BC2337)-(BD2340=INT(RIGHT($F2337, 1)))</f>
        <v>0</v>
      </c>
      <c r="BF2337" s="45">
        <f t="shared" si="56310"/>
        <v>0</v>
      </c>
      <c r="BG2337" s="36"/>
      <c r="BH2337" s="37"/>
      <c r="BI2337" s="44">
        <f>parseTime(BG2337)-(BH2340=INT(RIGHT($F2337, 1)))</f>
        <v>0</v>
      </c>
      <c r="BJ2337" s="45">
        <f t="shared" si="56311"/>
        <v>0</v>
      </c>
      <c r="BK2337" s="36"/>
      <c r="BL2337" s="37"/>
      <c r="BM2337" s="44">
        <f>parseTime(BK2337)-(BL2340=INT(RIGHT($F2337, 1)))</f>
        <v>0</v>
      </c>
      <c r="BN2337" s="45">
        <f t="shared" si="56312"/>
        <v>0</v>
      </c>
      <c r="BO2337" s="36"/>
      <c r="BP2337" s="37"/>
      <c r="BQ2337" s="44">
        <f t="shared" ref="BQ2337" si="56349">parseTime(BO2337)-(BP2340=INT(RIGHT($F2337, 1)))</f>
        <v>0</v>
      </c>
      <c r="BR2337" s="45">
        <f t="shared" si="56314"/>
        <v>0</v>
      </c>
      <c r="BS2337" s="36"/>
      <c r="BT2337" s="37"/>
      <c r="BU2337" s="44">
        <f t="shared" ref="BU2337" si="56350">parseTime(BS2337)-(BT2340=INT(RIGHT($F2337, 1)))</f>
        <v>0</v>
      </c>
      <c r="BV2337" s="45">
        <f t="shared" si="56316"/>
        <v>0</v>
      </c>
      <c r="BW2337" s="36"/>
      <c r="BX2337" s="37"/>
      <c r="BY2337" s="44">
        <f t="shared" ref="BY2337" si="56351">parseTime(BW2337)-(BX2340=INT(RIGHT($F2337, 1)))</f>
        <v>0</v>
      </c>
      <c r="BZ2337" s="45">
        <f t="shared" si="56318"/>
        <v>0</v>
      </c>
      <c r="CA2337" s="36"/>
      <c r="CB2337" s="37"/>
      <c r="CC2337" s="44">
        <f t="shared" ref="CC2337" si="56352">parseTime(CA2337)-(CB2340=INT(RIGHT($F2337, 1)))</f>
        <v>0</v>
      </c>
      <c r="CD2337" s="45">
        <f t="shared" si="56320"/>
        <v>0</v>
      </c>
      <c r="CE2337" s="36"/>
      <c r="CF2337" s="37"/>
      <c r="CG2337" s="44">
        <f t="shared" ref="CG2337" si="56353">parseTime(CE2337)-(CF2340=INT(RIGHT($F2337, 1)))</f>
        <v>0</v>
      </c>
      <c r="CH2337" s="45">
        <f t="shared" si="56322"/>
        <v>0</v>
      </c>
    </row>
    <row r="2338" spans="1:86" x14ac:dyDescent="0.25">
      <c r="A2338" s="56"/>
      <c r="B2338" s="57"/>
      <c r="C2338" s="14">
        <f t="shared" si="56338"/>
        <v>0</v>
      </c>
      <c r="D2338" s="14" t="s">
        <v>259</v>
      </c>
      <c r="E2338" s="20">
        <v>4.25</v>
      </c>
      <c r="F2338" s="51" t="s">
        <v>131</v>
      </c>
      <c r="G2338" s="36"/>
      <c r="H2338" s="37"/>
      <c r="I2338" s="44">
        <f t="shared" ref="I2338" si="56354">parseTime(G2338)-(H2340=INT(RIGHT($F2338, 1)))</f>
        <v>0</v>
      </c>
      <c r="J2338" s="45">
        <f t="shared" si="56290"/>
        <v>0</v>
      </c>
      <c r="K2338" s="36"/>
      <c r="L2338" s="37"/>
      <c r="M2338" s="44">
        <f t="shared" ref="M2338" si="56355">parseTime(K2338)-(L2340=INT(RIGHT($F2338, 1)))</f>
        <v>0</v>
      </c>
      <c r="N2338" s="45">
        <f t="shared" si="56292"/>
        <v>0</v>
      </c>
      <c r="O2338" s="36"/>
      <c r="P2338" s="37"/>
      <c r="Q2338" s="44">
        <f t="shared" ref="Q2338" si="56356">parseTime(O2338)-(P2340=INT(RIGHT($F2338, 1)))</f>
        <v>0</v>
      </c>
      <c r="R2338" s="45">
        <f t="shared" si="56294"/>
        <v>0</v>
      </c>
      <c r="S2338" s="36"/>
      <c r="T2338" s="37"/>
      <c r="U2338" s="44">
        <f t="shared" ref="U2338" si="56357">parseTime(S2338)-(T2340=INT(RIGHT($F2338, 1)))</f>
        <v>0</v>
      </c>
      <c r="V2338" s="45">
        <f t="shared" si="56296"/>
        <v>0</v>
      </c>
      <c r="W2338" s="36"/>
      <c r="X2338" s="37"/>
      <c r="Y2338" s="44">
        <f t="shared" ref="Y2338" si="56358">parseTime(W2338)-(X2340=INT(RIGHT($F2338, 1)))</f>
        <v>0</v>
      </c>
      <c r="Z2338" s="45">
        <f t="shared" si="56298"/>
        <v>0</v>
      </c>
      <c r="AA2338" s="36"/>
      <c r="AB2338" s="37"/>
      <c r="AC2338" s="44">
        <f t="shared" ref="AC2338" si="56359">parseTime(AA2338)-(AB2340=INT(RIGHT($F2338, 1)))</f>
        <v>0</v>
      </c>
      <c r="AD2338" s="45">
        <f t="shared" si="56300"/>
        <v>0</v>
      </c>
      <c r="AE2338" s="36"/>
      <c r="AF2338" s="37"/>
      <c r="AG2338" s="44">
        <f t="shared" ref="AG2338" si="56360">parseTime(AE2338)-(AF2340=INT(RIGHT($F2338, 1)))</f>
        <v>0</v>
      </c>
      <c r="AH2338" s="45">
        <f t="shared" si="56302"/>
        <v>0</v>
      </c>
      <c r="AI2338" s="36"/>
      <c r="AJ2338" s="37"/>
      <c r="AK2338" s="44">
        <f>parseTime(AI2338)-(AJ2340=INT(RIGHT($F2338, 1)))</f>
        <v>0</v>
      </c>
      <c r="AL2338" s="45">
        <f t="shared" si="56303"/>
        <v>0</v>
      </c>
      <c r="AM2338" s="36"/>
      <c r="AN2338" s="37"/>
      <c r="AO2338" s="44">
        <f t="shared" ref="AO2338" si="56361">parseTime(AM2338)-(AN2340=INT(RIGHT($F2338, 1)))</f>
        <v>0</v>
      </c>
      <c r="AP2338" s="45">
        <f t="shared" si="56305"/>
        <v>0</v>
      </c>
      <c r="AQ2338" s="36"/>
      <c r="AR2338" s="37"/>
      <c r="AS2338" s="44">
        <f t="shared" ref="AS2338" si="56362">parseTime(AQ2338)-(AR2340=INT(RIGHT($F2338, 1)))</f>
        <v>0</v>
      </c>
      <c r="AT2338" s="45">
        <f t="shared" si="56307"/>
        <v>0</v>
      </c>
      <c r="AU2338" s="36"/>
      <c r="AV2338" s="37"/>
      <c r="AW2338" s="44">
        <f>parseTime(AU2338)-(AV2340=INT(RIGHT($F2338, 1)))</f>
        <v>0</v>
      </c>
      <c r="AX2338" s="45">
        <f t="shared" si="56308"/>
        <v>0</v>
      </c>
      <c r="AY2338" s="36"/>
      <c r="AZ2338" s="37"/>
      <c r="BA2338" s="44">
        <f>parseTime(AY2338)-(AZ2340=INT(RIGHT($F2338, 1)))</f>
        <v>0</v>
      </c>
      <c r="BB2338" s="45">
        <f t="shared" si="56309"/>
        <v>0</v>
      </c>
      <c r="BC2338" s="36"/>
      <c r="BD2338" s="37"/>
      <c r="BE2338" s="44">
        <f>parseTime(BC2338)-(BD2340=INT(RIGHT($F2338, 1)))</f>
        <v>0</v>
      </c>
      <c r="BF2338" s="45">
        <f t="shared" si="56310"/>
        <v>0</v>
      </c>
      <c r="BG2338" s="36"/>
      <c r="BH2338" s="37"/>
      <c r="BI2338" s="44">
        <f>parseTime(BG2338)-(BH2340=INT(RIGHT($F2338, 1)))</f>
        <v>0</v>
      </c>
      <c r="BJ2338" s="45">
        <f t="shared" si="56311"/>
        <v>0</v>
      </c>
      <c r="BK2338" s="36"/>
      <c r="BL2338" s="37"/>
      <c r="BM2338" s="44">
        <f>parseTime(BK2338)-(BL2340=INT(RIGHT($F2338, 1)))</f>
        <v>0</v>
      </c>
      <c r="BN2338" s="45">
        <f t="shared" si="56312"/>
        <v>0</v>
      </c>
      <c r="BO2338" s="36"/>
      <c r="BP2338" s="37"/>
      <c r="BQ2338" s="44">
        <f t="shared" ref="BQ2338" si="56363">parseTime(BO2338)-(BP2340=INT(RIGHT($F2338, 1)))</f>
        <v>0</v>
      </c>
      <c r="BR2338" s="45">
        <f t="shared" si="56314"/>
        <v>0</v>
      </c>
      <c r="BS2338" s="36"/>
      <c r="BT2338" s="37"/>
      <c r="BU2338" s="44">
        <f t="shared" ref="BU2338" si="56364">parseTime(BS2338)-(BT2340=INT(RIGHT($F2338, 1)))</f>
        <v>0</v>
      </c>
      <c r="BV2338" s="45">
        <f t="shared" si="56316"/>
        <v>0</v>
      </c>
      <c r="BW2338" s="36"/>
      <c r="BX2338" s="37"/>
      <c r="BY2338" s="44">
        <f t="shared" ref="BY2338" si="56365">parseTime(BW2338)-(BX2340=INT(RIGHT($F2338, 1)))</f>
        <v>0</v>
      </c>
      <c r="BZ2338" s="45">
        <f t="shared" si="56318"/>
        <v>0</v>
      </c>
      <c r="CA2338" s="36"/>
      <c r="CB2338" s="37"/>
      <c r="CC2338" s="44">
        <f t="shared" ref="CC2338" si="56366">parseTime(CA2338)-(CB2340=INT(RIGHT($F2338, 1)))</f>
        <v>0</v>
      </c>
      <c r="CD2338" s="45">
        <f t="shared" si="56320"/>
        <v>0</v>
      </c>
      <c r="CE2338" s="36"/>
      <c r="CF2338" s="37"/>
      <c r="CG2338" s="44">
        <f t="shared" ref="CG2338" si="56367">parseTime(CE2338)-(CF2340=INT(RIGHT($F2338, 1)))</f>
        <v>0</v>
      </c>
      <c r="CH2338" s="45">
        <f t="shared" si="56322"/>
        <v>0</v>
      </c>
    </row>
    <row r="2339" spans="1:86" x14ac:dyDescent="0.25">
      <c r="A2339" s="56" t="s">
        <v>119</v>
      </c>
      <c r="B2339" s="57">
        <f t="shared" ref="B2339" ca="1" si="56368">roleHours(G2335:CH2341, "MCC")</f>
        <v>0</v>
      </c>
      <c r="C2339" s="14">
        <f t="shared" ca="1" si="56338"/>
        <v>0</v>
      </c>
      <c r="D2339" s="14" t="s">
        <v>260</v>
      </c>
      <c r="E2339" s="20">
        <v>4.6500000000000004</v>
      </c>
      <c r="F2339" s="51" t="s">
        <v>132</v>
      </c>
      <c r="G2339" s="36"/>
      <c r="H2339" s="37"/>
      <c r="I2339" s="44">
        <f t="shared" ref="I2339" si="56369">parseTime(G2339)-(H2340=INT(RIGHT($F2339, 1)))</f>
        <v>0</v>
      </c>
      <c r="J2339" s="45">
        <f t="shared" si="56290"/>
        <v>0</v>
      </c>
      <c r="K2339" s="36"/>
      <c r="L2339" s="37"/>
      <c r="M2339" s="44">
        <f t="shared" ref="M2339" si="56370">parseTime(K2339)-(L2340=INT(RIGHT($F2339, 1)))</f>
        <v>0</v>
      </c>
      <c r="N2339" s="45">
        <f t="shared" si="56292"/>
        <v>0</v>
      </c>
      <c r="O2339" s="36"/>
      <c r="P2339" s="37"/>
      <c r="Q2339" s="44">
        <f t="shared" ref="Q2339" si="56371">parseTime(O2339)-(P2340=INT(RIGHT($F2339, 1)))</f>
        <v>0</v>
      </c>
      <c r="R2339" s="45">
        <f t="shared" si="56294"/>
        <v>0</v>
      </c>
      <c r="S2339" s="36"/>
      <c r="T2339" s="37"/>
      <c r="U2339" s="44">
        <f t="shared" ref="U2339" si="56372">parseTime(S2339)-(T2340=INT(RIGHT($F2339, 1)))</f>
        <v>0</v>
      </c>
      <c r="V2339" s="45">
        <f t="shared" si="56296"/>
        <v>0</v>
      </c>
      <c r="W2339" s="36"/>
      <c r="X2339" s="37"/>
      <c r="Y2339" s="44">
        <f t="shared" ref="Y2339" si="56373">parseTime(W2339)-(X2340=INT(RIGHT($F2339, 1)))</f>
        <v>0</v>
      </c>
      <c r="Z2339" s="45">
        <f t="shared" si="56298"/>
        <v>0</v>
      </c>
      <c r="AA2339" s="36"/>
      <c r="AB2339" s="37"/>
      <c r="AC2339" s="44">
        <f t="shared" ref="AC2339" si="56374">parseTime(AA2339)-(AB2340=INT(RIGHT($F2339, 1)))</f>
        <v>0</v>
      </c>
      <c r="AD2339" s="45">
        <f t="shared" si="56300"/>
        <v>0</v>
      </c>
      <c r="AE2339" s="36"/>
      <c r="AF2339" s="37"/>
      <c r="AG2339" s="44">
        <f t="shared" ref="AG2339" si="56375">parseTime(AE2339)-(AF2340=INT(RIGHT($F2339, 1)))</f>
        <v>0</v>
      </c>
      <c r="AH2339" s="45">
        <f t="shared" si="56302"/>
        <v>0</v>
      </c>
      <c r="AI2339" s="36"/>
      <c r="AJ2339" s="37"/>
      <c r="AK2339" s="44">
        <f>parseTime(AI2339)-(AJ2340=INT(RIGHT($F2339, 1)))</f>
        <v>0</v>
      </c>
      <c r="AL2339" s="45">
        <f t="shared" si="56303"/>
        <v>0</v>
      </c>
      <c r="AM2339" s="36"/>
      <c r="AN2339" s="37"/>
      <c r="AO2339" s="44">
        <f t="shared" ref="AO2339" si="56376">parseTime(AM2339)-(AN2340=INT(RIGHT($F2339, 1)))</f>
        <v>0</v>
      </c>
      <c r="AP2339" s="45">
        <f t="shared" si="56305"/>
        <v>0</v>
      </c>
      <c r="AQ2339" s="36"/>
      <c r="AR2339" s="37"/>
      <c r="AS2339" s="44">
        <f t="shared" ref="AS2339" si="56377">parseTime(AQ2339)-(AR2340=INT(RIGHT($F2339, 1)))</f>
        <v>0</v>
      </c>
      <c r="AT2339" s="45">
        <f t="shared" si="56307"/>
        <v>0</v>
      </c>
      <c r="AU2339" s="36"/>
      <c r="AV2339" s="37"/>
      <c r="AW2339" s="44">
        <f>parseTime(AU2339)-(AV2340=INT(RIGHT($F2339, 1)))</f>
        <v>0</v>
      </c>
      <c r="AX2339" s="45">
        <f t="shared" si="56308"/>
        <v>0</v>
      </c>
      <c r="AY2339" s="36"/>
      <c r="AZ2339" s="37"/>
      <c r="BA2339" s="44">
        <f>parseTime(AY2339)-(AZ2340=INT(RIGHT($F2339, 1)))</f>
        <v>0</v>
      </c>
      <c r="BB2339" s="45">
        <f t="shared" si="56309"/>
        <v>0</v>
      </c>
      <c r="BC2339" s="36"/>
      <c r="BD2339" s="37"/>
      <c r="BE2339" s="44">
        <f>parseTime(BC2339)-(BD2340=INT(RIGHT($F2339, 1)))</f>
        <v>0</v>
      </c>
      <c r="BF2339" s="45">
        <f t="shared" si="56310"/>
        <v>0</v>
      </c>
      <c r="BG2339" s="36"/>
      <c r="BH2339" s="37"/>
      <c r="BI2339" s="44">
        <f>parseTime(BG2339)-(BH2340=INT(RIGHT($F2339, 1)))</f>
        <v>0</v>
      </c>
      <c r="BJ2339" s="45">
        <f t="shared" si="56311"/>
        <v>0</v>
      </c>
      <c r="BK2339" s="36"/>
      <c r="BL2339" s="37"/>
      <c r="BM2339" s="44">
        <f>parseTime(BK2339)-(BL2340=INT(RIGHT($F2339, 1)))</f>
        <v>0</v>
      </c>
      <c r="BN2339" s="45">
        <f t="shared" si="56312"/>
        <v>0</v>
      </c>
      <c r="BO2339" s="36"/>
      <c r="BP2339" s="37"/>
      <c r="BQ2339" s="44">
        <f t="shared" ref="BQ2339" si="56378">parseTime(BO2339)-(BP2340=INT(RIGHT($F2339, 1)))</f>
        <v>0</v>
      </c>
      <c r="BR2339" s="45">
        <f t="shared" si="56314"/>
        <v>0</v>
      </c>
      <c r="BS2339" s="36"/>
      <c r="BT2339" s="37"/>
      <c r="BU2339" s="44">
        <f t="shared" ref="BU2339" si="56379">parseTime(BS2339)-(BT2340=INT(RIGHT($F2339, 1)))</f>
        <v>0</v>
      </c>
      <c r="BV2339" s="45">
        <f t="shared" si="56316"/>
        <v>0</v>
      </c>
      <c r="BW2339" s="36"/>
      <c r="BX2339" s="37"/>
      <c r="BY2339" s="44">
        <f t="shared" ref="BY2339" si="56380">parseTime(BW2339)-(BX2340=INT(RIGHT($F2339, 1)))</f>
        <v>0</v>
      </c>
      <c r="BZ2339" s="45">
        <f t="shared" si="56318"/>
        <v>0</v>
      </c>
      <c r="CA2339" s="36"/>
      <c r="CB2339" s="37"/>
      <c r="CC2339" s="44">
        <f t="shared" ref="CC2339" si="56381">parseTime(CA2339)-(CB2340=INT(RIGHT($F2339, 1)))</f>
        <v>0</v>
      </c>
      <c r="CD2339" s="45">
        <f t="shared" si="56320"/>
        <v>0</v>
      </c>
      <c r="CE2339" s="36"/>
      <c r="CF2339" s="37"/>
      <c r="CG2339" s="44">
        <f t="shared" ref="CG2339" si="56382">parseTime(CE2339)-(CF2340=INT(RIGHT($F2339, 1)))</f>
        <v>0</v>
      </c>
      <c r="CH2339" s="45">
        <f t="shared" si="56322"/>
        <v>0</v>
      </c>
    </row>
    <row r="2340" spans="1:86" x14ac:dyDescent="0.25">
      <c r="A2340" s="56"/>
      <c r="B2340" s="57"/>
      <c r="C2340" s="14">
        <f t="shared" si="56338"/>
        <v>0</v>
      </c>
      <c r="D2340" s="14"/>
      <c r="E2340" s="20">
        <f t="shared" ref="E2340" si="56383">((7.5/2)-0.5+E2339)*8</f>
        <v>63.2</v>
      </c>
      <c r="F2340" s="51"/>
      <c r="G2340" s="46" t="s">
        <v>134</v>
      </c>
      <c r="H2340" s="38">
        <f t="shared" ref="H2340" si="56384">lunchAdjust(G2335:H2339)</f>
        <v>0</v>
      </c>
      <c r="I2340" s="48" t="s">
        <v>0</v>
      </c>
      <c r="J2340" s="39">
        <f t="shared" ref="J2340" si="56385">SUMPRODUCT(I2335:I2339*J2335:J2339)</f>
        <v>0</v>
      </c>
      <c r="K2340" s="46" t="s">
        <v>134</v>
      </c>
      <c r="L2340" s="38">
        <f t="shared" ref="L2340" si="56386">lunchAdjust(K2335:L2339)</f>
        <v>1</v>
      </c>
      <c r="M2340" s="48" t="s">
        <v>0</v>
      </c>
      <c r="N2340" s="39">
        <f t="shared" ref="N2340" si="56387">SUMPRODUCT(M2335:M2339*N2335:N2339)</f>
        <v>0</v>
      </c>
      <c r="O2340" s="46" t="s">
        <v>134</v>
      </c>
      <c r="P2340" s="38">
        <f t="shared" ref="P2340" si="56388">lunchAdjust(O2335:P2339)</f>
        <v>1</v>
      </c>
      <c r="Q2340" s="48" t="s">
        <v>0</v>
      </c>
      <c r="R2340" s="39">
        <f t="shared" ref="R2340" si="56389">SUMPRODUCT(Q2335:Q2339*R2335:R2339)</f>
        <v>0</v>
      </c>
      <c r="S2340" s="46" t="s">
        <v>134</v>
      </c>
      <c r="T2340" s="38">
        <f t="shared" ref="T2340" si="56390">lunchAdjust(S2335:T2339)</f>
        <v>1</v>
      </c>
      <c r="U2340" s="48" t="s">
        <v>0</v>
      </c>
      <c r="V2340" s="39">
        <f t="shared" ref="V2340" si="56391">SUMPRODUCT(U2335:U2339*V2335:V2339)</f>
        <v>0</v>
      </c>
      <c r="W2340" s="46" t="s">
        <v>134</v>
      </c>
      <c r="X2340" s="38">
        <f t="shared" ref="X2340" si="56392">lunchAdjust(W2335:X2339)</f>
        <v>0</v>
      </c>
      <c r="Y2340" s="48" t="s">
        <v>0</v>
      </c>
      <c r="Z2340" s="39">
        <f t="shared" ref="Z2340" si="56393">SUMPRODUCT(Y2335:Y2339*Z2335:Z2339)</f>
        <v>0</v>
      </c>
      <c r="AA2340" s="46" t="s">
        <v>134</v>
      </c>
      <c r="AB2340" s="38">
        <f t="shared" ref="AB2340" si="56394">lunchAdjust(AA2335:AB2339)</f>
        <v>1</v>
      </c>
      <c r="AC2340" s="48" t="s">
        <v>0</v>
      </c>
      <c r="AD2340" s="39">
        <f t="shared" ref="AD2340" si="56395">SUMPRODUCT(AC2335:AC2339*AD2335:AD2339)</f>
        <v>0</v>
      </c>
      <c r="AE2340" s="46" t="s">
        <v>134</v>
      </c>
      <c r="AF2340" s="38">
        <f t="shared" ref="AF2340" si="56396">lunchAdjust(AE2335:AF2339)</f>
        <v>1</v>
      </c>
      <c r="AG2340" s="48" t="s">
        <v>0</v>
      </c>
      <c r="AH2340" s="39">
        <f t="shared" ref="AH2340" si="56397">SUMPRODUCT(AG2335:AG2339*AH2335:AH2339)</f>
        <v>0</v>
      </c>
      <c r="AI2340" s="46" t="s">
        <v>134</v>
      </c>
      <c r="AJ2340" s="38">
        <f t="shared" ref="AJ2340" si="56398">lunchAdjust(AI2335:AJ2339)</f>
        <v>0</v>
      </c>
      <c r="AK2340" s="48" t="s">
        <v>0</v>
      </c>
      <c r="AL2340" s="39">
        <f t="shared" ref="AL2340" si="56399">SUMPRODUCT(AK2335:AK2339*AL2335:AL2339)</f>
        <v>0</v>
      </c>
      <c r="AM2340" s="46" t="s">
        <v>134</v>
      </c>
      <c r="AN2340" s="38">
        <f t="shared" ref="AN2340" si="56400">lunchAdjust(AM2335:AN2339)</f>
        <v>0</v>
      </c>
      <c r="AO2340" s="48" t="s">
        <v>0</v>
      </c>
      <c r="AP2340" s="39">
        <f t="shared" ref="AP2340" si="56401">SUMPRODUCT(AO2335:AO2339*AP2335:AP2339)</f>
        <v>0</v>
      </c>
      <c r="AQ2340" s="46" t="s">
        <v>134</v>
      </c>
      <c r="AR2340" s="38">
        <f t="shared" ref="AR2340" si="56402">lunchAdjust(AQ2335:AR2339)</f>
        <v>0</v>
      </c>
      <c r="AS2340" s="48" t="s">
        <v>0</v>
      </c>
      <c r="AT2340" s="39">
        <f t="shared" ref="AT2340" si="56403">SUMPRODUCT(AS2335:AS2339*AT2335:AT2339)</f>
        <v>0</v>
      </c>
      <c r="AU2340" s="46" t="s">
        <v>134</v>
      </c>
      <c r="AV2340" s="38">
        <f t="shared" ref="AV2340" si="56404">lunchAdjust(AU2335:AV2339)</f>
        <v>0</v>
      </c>
      <c r="AW2340" s="48" t="s">
        <v>0</v>
      </c>
      <c r="AX2340" s="39">
        <f t="shared" ref="AX2340" si="56405">SUMPRODUCT(AW2335:AW2339*AX2335:AX2339)</f>
        <v>0</v>
      </c>
      <c r="AY2340" s="46" t="s">
        <v>134</v>
      </c>
      <c r="AZ2340" s="38">
        <f t="shared" ref="AZ2340" si="56406">lunchAdjust(AY2335:AZ2339)</f>
        <v>0</v>
      </c>
      <c r="BA2340" s="48" t="s">
        <v>0</v>
      </c>
      <c r="BB2340" s="39">
        <f t="shared" ref="BB2340" si="56407">SUMPRODUCT(BA2335:BA2339*BB2335:BB2339)</f>
        <v>0</v>
      </c>
      <c r="BC2340" s="46" t="s">
        <v>134</v>
      </c>
      <c r="BD2340" s="38">
        <f t="shared" ref="BD2340" si="56408">lunchAdjust(BC2335:BD2339)</f>
        <v>0</v>
      </c>
      <c r="BE2340" s="48" t="s">
        <v>0</v>
      </c>
      <c r="BF2340" s="39">
        <f t="shared" ref="BF2340" si="56409">SUMPRODUCT(BE2335:BE2339*BF2335:BF2339)</f>
        <v>0</v>
      </c>
      <c r="BG2340" s="46" t="s">
        <v>134</v>
      </c>
      <c r="BH2340" s="38">
        <f t="shared" ref="BH2340" si="56410">lunchAdjust(BG2335:BH2339)</f>
        <v>0</v>
      </c>
      <c r="BI2340" s="48" t="s">
        <v>0</v>
      </c>
      <c r="BJ2340" s="39">
        <f t="shared" ref="BJ2340" si="56411">SUMPRODUCT(BI2335:BI2339*BJ2335:BJ2339)</f>
        <v>0</v>
      </c>
      <c r="BK2340" s="46" t="s">
        <v>134</v>
      </c>
      <c r="BL2340" s="38">
        <f t="shared" ref="BL2340" si="56412">lunchAdjust(BK2335:BL2339)</f>
        <v>0</v>
      </c>
      <c r="BM2340" s="48" t="s">
        <v>0</v>
      </c>
      <c r="BN2340" s="39">
        <f t="shared" ref="BN2340" si="56413">SUMPRODUCT(BM2335:BM2339*BN2335:BN2339)</f>
        <v>0</v>
      </c>
      <c r="BO2340" s="46" t="s">
        <v>134</v>
      </c>
      <c r="BP2340" s="38">
        <f t="shared" ref="BP2340" si="56414">lunchAdjust(BO2335:BP2339)</f>
        <v>0</v>
      </c>
      <c r="BQ2340" s="48" t="s">
        <v>0</v>
      </c>
      <c r="BR2340" s="39">
        <f t="shared" ref="BR2340" si="56415">SUMPRODUCT(BQ2335:BQ2339*BR2335:BR2339)</f>
        <v>0</v>
      </c>
      <c r="BS2340" s="46" t="s">
        <v>134</v>
      </c>
      <c r="BT2340" s="38">
        <f t="shared" ref="BT2340" si="56416">lunchAdjust(BS2335:BT2339)</f>
        <v>1</v>
      </c>
      <c r="BU2340" s="48" t="s">
        <v>0</v>
      </c>
      <c r="BV2340" s="39">
        <f t="shared" ref="BV2340" si="56417">SUMPRODUCT(BU2335:BU2339*BV2335:BV2339)</f>
        <v>0</v>
      </c>
      <c r="BW2340" s="46" t="s">
        <v>134</v>
      </c>
      <c r="BX2340" s="38">
        <f t="shared" ref="BX2340" si="56418">lunchAdjust(BW2335:BX2339)</f>
        <v>0</v>
      </c>
      <c r="BY2340" s="48" t="s">
        <v>0</v>
      </c>
      <c r="BZ2340" s="39">
        <f t="shared" ref="BZ2340" si="56419">SUMPRODUCT(BY2335:BY2339*BZ2335:BZ2339)</f>
        <v>0</v>
      </c>
      <c r="CA2340" s="46" t="s">
        <v>134</v>
      </c>
      <c r="CB2340" s="38">
        <f t="shared" ref="CB2340" si="56420">lunchAdjust(CA2335:CB2339)</f>
        <v>0</v>
      </c>
      <c r="CC2340" s="48" t="s">
        <v>0</v>
      </c>
      <c r="CD2340" s="39">
        <f t="shared" ref="CD2340" si="56421">SUMPRODUCT(CC2335:CC2339*CD2335:CD2339)</f>
        <v>0</v>
      </c>
      <c r="CE2340" s="46" t="s">
        <v>134</v>
      </c>
      <c r="CF2340" s="38">
        <f t="shared" ref="CF2340" si="56422">lunchAdjust(CE2335:CF2339)</f>
        <v>0</v>
      </c>
      <c r="CG2340" s="48" t="s">
        <v>0</v>
      </c>
      <c r="CH2340" s="39">
        <f t="shared" ref="CH2340" si="56423">SUMPRODUCT(CG2335:CG2339*CH2335:CH2339)</f>
        <v>0</v>
      </c>
    </row>
    <row r="2341" spans="1:86" ht="15.75" thickBot="1" x14ac:dyDescent="0.3">
      <c r="A2341" s="58" t="s">
        <v>121</v>
      </c>
      <c r="B2341" s="59">
        <f t="shared" ref="B2341" ca="1" si="56424">roleHours(G2335:CH2341, "OUT")</f>
        <v>0</v>
      </c>
      <c r="C2341" s="54" t="s">
        <v>137</v>
      </c>
      <c r="D2341" s="22">
        <f t="shared" ref="D2341" ca="1" si="56425">roleHours(G2335:CH2341, "PTO")</f>
        <v>0</v>
      </c>
      <c r="E2341" s="23">
        <f t="shared" ref="E2341" ca="1" si="56426">E2340-B2336</f>
        <v>63.2</v>
      </c>
      <c r="F2341" s="52"/>
      <c r="G2341" s="47" t="s">
        <v>39</v>
      </c>
      <c r="H2341" s="40">
        <f t="shared" si="55219"/>
        <v>0</v>
      </c>
      <c r="I2341" s="49" t="s">
        <v>135</v>
      </c>
      <c r="J2341" s="41">
        <f t="shared" ref="J2341" si="56427">J2340*G$4</f>
        <v>0</v>
      </c>
      <c r="K2341" s="47" t="s">
        <v>39</v>
      </c>
      <c r="L2341" s="40">
        <f t="shared" ref="L2341" si="56428">SUMPRODUCT(M2335:M2339*(L2335:L2339="PTO"))+SUMPRODUCT(M2335:M2339*(L2335:L2339="HOL"))</f>
        <v>8</v>
      </c>
      <c r="M2341" s="49" t="s">
        <v>135</v>
      </c>
      <c r="N2341" s="41">
        <f t="shared" ref="N2341" si="56429">N2340*K$4</f>
        <v>0</v>
      </c>
      <c r="O2341" s="47" t="s">
        <v>39</v>
      </c>
      <c r="P2341" s="40">
        <f t="shared" ref="P2341" si="56430">SUMPRODUCT(Q2335:Q2339*(P2335:P2339="PTO"))+SUMPRODUCT(Q2335:Q2339*(P2335:P2339="HOL"))</f>
        <v>8</v>
      </c>
      <c r="Q2341" s="49" t="s">
        <v>135</v>
      </c>
      <c r="R2341" s="41">
        <f t="shared" ref="R2341" si="56431">R2340*O$4</f>
        <v>0</v>
      </c>
      <c r="S2341" s="47" t="s">
        <v>39</v>
      </c>
      <c r="T2341" s="40">
        <f t="shared" ref="T2341" si="56432">SUMPRODUCT(U2335:U2339*(T2335:T2339="PTO"))+SUMPRODUCT(U2335:U2339*(T2335:T2339="HOL"))</f>
        <v>8</v>
      </c>
      <c r="U2341" s="49" t="s">
        <v>135</v>
      </c>
      <c r="V2341" s="41">
        <f t="shared" ref="V2341" si="56433">V2340*S$4</f>
        <v>0</v>
      </c>
      <c r="W2341" s="47" t="s">
        <v>39</v>
      </c>
      <c r="X2341" s="40">
        <f t="shared" ref="X2341" si="56434">SUMPRODUCT(Y2335:Y2339*(X2335:X2339="PTO"))+SUMPRODUCT(Y2335:Y2339*(X2335:X2339="HOL"))</f>
        <v>0</v>
      </c>
      <c r="Y2341" s="49" t="s">
        <v>135</v>
      </c>
      <c r="Z2341" s="41">
        <f t="shared" ref="Z2341" si="56435">Z2340*W$4</f>
        <v>0</v>
      </c>
      <c r="AA2341" s="47" t="s">
        <v>39</v>
      </c>
      <c r="AB2341" s="40">
        <f t="shared" ref="AB2341" si="56436">SUMPRODUCT(AC2335:AC2339*(AB2335:AB2339="PTO"))+SUMPRODUCT(AC2335:AC2339*(AB2335:AB2339="HOL"))</f>
        <v>8</v>
      </c>
      <c r="AC2341" s="49" t="s">
        <v>135</v>
      </c>
      <c r="AD2341" s="41">
        <f t="shared" ref="AD2341" si="56437">AD2340*AA$4</f>
        <v>0</v>
      </c>
      <c r="AE2341" s="47" t="s">
        <v>39</v>
      </c>
      <c r="AF2341" s="40">
        <f t="shared" ref="AF2341" si="56438">SUMPRODUCT(AG2335:AG2339*(AF2335:AF2339="PTO"))+SUMPRODUCT(AG2335:AG2339*(AF2335:AF2339="HOL"))</f>
        <v>8</v>
      </c>
      <c r="AG2341" s="49" t="s">
        <v>135</v>
      </c>
      <c r="AH2341" s="41">
        <f t="shared" ref="AH2341" si="56439">AH2340*AE$4</f>
        <v>0</v>
      </c>
      <c r="AI2341" s="47" t="s">
        <v>39</v>
      </c>
      <c r="AJ2341" s="40">
        <f t="shared" ref="AJ2341" si="56440">SUMPRODUCT(AK2335:AK2339*(AJ2335:AJ2339="PTO"))+SUMPRODUCT(AK2335:AK2339*(AJ2335:AJ2339="HOL"))</f>
        <v>0</v>
      </c>
      <c r="AK2341" s="49" t="s">
        <v>135</v>
      </c>
      <c r="AL2341" s="41">
        <f>AL2340*AI$4</f>
        <v>0</v>
      </c>
      <c r="AM2341" s="47" t="s">
        <v>39</v>
      </c>
      <c r="AN2341" s="40">
        <f t="shared" ref="AN2341" si="56441">SUMPRODUCT(AO2335:AO2339*(AN2335:AN2339="PTO"))+SUMPRODUCT(AO2335:AO2339*(AN2335:AN2339="HOL"))</f>
        <v>0</v>
      </c>
      <c r="AO2341" s="49" t="s">
        <v>135</v>
      </c>
      <c r="AP2341" s="41">
        <f t="shared" ref="AP2341" si="56442">AP2340*AM$4</f>
        <v>0</v>
      </c>
      <c r="AQ2341" s="47" t="s">
        <v>39</v>
      </c>
      <c r="AR2341" s="40">
        <f t="shared" ref="AR2341" si="56443">SUMPRODUCT(AS2335:AS2339*(AR2335:AR2339="PTO"))+SUMPRODUCT(AS2335:AS2339*(AR2335:AR2339="HOL"))</f>
        <v>0</v>
      </c>
      <c r="AS2341" s="49" t="s">
        <v>135</v>
      </c>
      <c r="AT2341" s="41">
        <f t="shared" ref="AT2341" si="56444">AT2340*AQ$4</f>
        <v>0</v>
      </c>
      <c r="AU2341" s="47" t="s">
        <v>39</v>
      </c>
      <c r="AV2341" s="40">
        <f t="shared" ref="AV2341" si="56445">SUMPRODUCT(AW2335:AW2339*(AV2335:AV2339="PTO"))+SUMPRODUCT(AW2335:AW2339*(AV2335:AV2339="HOL"))</f>
        <v>0</v>
      </c>
      <c r="AW2341" s="49" t="s">
        <v>135</v>
      </c>
      <c r="AX2341" s="41">
        <f>AX2340*AU$4</f>
        <v>0</v>
      </c>
      <c r="AY2341" s="47" t="s">
        <v>39</v>
      </c>
      <c r="AZ2341" s="40">
        <f t="shared" ref="AZ2341" si="56446">SUMPRODUCT(BA2335:BA2339*(AZ2335:AZ2339="PTO"))+SUMPRODUCT(BA2335:BA2339*(AZ2335:AZ2339="HOL"))</f>
        <v>0</v>
      </c>
      <c r="BA2341" s="49" t="s">
        <v>135</v>
      </c>
      <c r="BB2341" s="41">
        <f>BB2340*AY$4</f>
        <v>0</v>
      </c>
      <c r="BC2341" s="47" t="s">
        <v>39</v>
      </c>
      <c r="BD2341" s="40">
        <f t="shared" ref="BD2341" si="56447">SUMPRODUCT(BE2335:BE2339*(BD2335:BD2339="PTO"))+SUMPRODUCT(BE2335:BE2339*(BD2335:BD2339="HOL"))</f>
        <v>0</v>
      </c>
      <c r="BE2341" s="49" t="s">
        <v>135</v>
      </c>
      <c r="BF2341" s="41">
        <f>BF2340*BC$4</f>
        <v>0</v>
      </c>
      <c r="BG2341" s="47" t="s">
        <v>39</v>
      </c>
      <c r="BH2341" s="40">
        <f t="shared" ref="BH2341" si="56448">SUMPRODUCT(BI2335:BI2339*(BH2335:BH2339="PTO"))+SUMPRODUCT(BI2335:BI2339*(BH2335:BH2339="HOL"))</f>
        <v>0</v>
      </c>
      <c r="BI2341" s="49" t="s">
        <v>135</v>
      </c>
      <c r="BJ2341" s="41">
        <f>BJ2340*BG$4</f>
        <v>0</v>
      </c>
      <c r="BK2341" s="47" t="s">
        <v>39</v>
      </c>
      <c r="BL2341" s="40">
        <f t="shared" ref="BL2341" si="56449">SUMPRODUCT(BM2335:BM2339*(BL2335:BL2339="PTO"))+SUMPRODUCT(BM2335:BM2339*(BL2335:BL2339="HOL"))</f>
        <v>0</v>
      </c>
      <c r="BM2341" s="49" t="s">
        <v>135</v>
      </c>
      <c r="BN2341" s="41">
        <f>BN2340*BK$4</f>
        <v>0</v>
      </c>
      <c r="BO2341" s="47" t="s">
        <v>39</v>
      </c>
      <c r="BP2341" s="40">
        <f t="shared" ref="BP2341" si="56450">SUMPRODUCT(BQ2335:BQ2339*(BP2335:BP2339="PTO"))+SUMPRODUCT(BQ2335:BQ2339*(BP2335:BP2339="HOL"))</f>
        <v>0</v>
      </c>
      <c r="BQ2341" s="49" t="s">
        <v>135</v>
      </c>
      <c r="BR2341" s="41">
        <f t="shared" ref="BR2341" si="56451">BR2340*BO$4</f>
        <v>0</v>
      </c>
      <c r="BS2341" s="47" t="s">
        <v>39</v>
      </c>
      <c r="BT2341" s="40">
        <f t="shared" ref="BT2341" si="56452">SUMPRODUCT(BU2335:BU2339*(BT2335:BT2339="PTO"))+SUMPRODUCT(BU2335:BU2339*(BT2335:BT2339="HOL"))</f>
        <v>8</v>
      </c>
      <c r="BU2341" s="49" t="s">
        <v>135</v>
      </c>
      <c r="BV2341" s="41">
        <f t="shared" ref="BV2341" si="56453">BV2340*BS$4</f>
        <v>0</v>
      </c>
      <c r="BW2341" s="47" t="s">
        <v>39</v>
      </c>
      <c r="BX2341" s="40">
        <f t="shared" ref="BX2341" si="56454">SUMPRODUCT(BY2335:BY2339*(BX2335:BX2339="PTO"))+SUMPRODUCT(BY2335:BY2339*(BX2335:BX2339="HOL"))</f>
        <v>0</v>
      </c>
      <c r="BY2341" s="49" t="s">
        <v>135</v>
      </c>
      <c r="BZ2341" s="41">
        <f t="shared" ref="BZ2341" si="56455">BZ2340*BW$4</f>
        <v>0</v>
      </c>
      <c r="CA2341" s="47" t="s">
        <v>39</v>
      </c>
      <c r="CB2341" s="40">
        <f t="shared" ref="CB2341" si="56456">SUMPRODUCT(CC2335:CC2339*(CB2335:CB2339="PTO"))+SUMPRODUCT(CC2335:CC2339*(CB2335:CB2339="HOL"))</f>
        <v>0</v>
      </c>
      <c r="CC2341" s="49" t="s">
        <v>135</v>
      </c>
      <c r="CD2341" s="41">
        <f t="shared" ref="CD2341" si="56457">CD2340*CA$4</f>
        <v>0</v>
      </c>
      <c r="CE2341" s="47" t="s">
        <v>39</v>
      </c>
      <c r="CF2341" s="40">
        <f t="shared" ref="CF2341" si="56458">SUMPRODUCT(CG2335:CG2339*(CF2335:CF2339="PTO"))+SUMPRODUCT(CG2335:CG2339*(CF2335:CF2339="HOL"))</f>
        <v>0</v>
      </c>
      <c r="CG2341" s="49" t="s">
        <v>135</v>
      </c>
      <c r="CH2341" s="41">
        <f t="shared" ref="CH2341" si="56459">CH2340*CE$4</f>
        <v>0</v>
      </c>
    </row>
    <row r="2342" spans="1:86" x14ac:dyDescent="0.25">
      <c r="A2342" s="70" t="s">
        <v>133</v>
      </c>
      <c r="B2342" s="71">
        <f t="shared" ref="B2342" ca="1" si="56460">D2342-B2343</f>
        <v>6.5730034779184976</v>
      </c>
      <c r="C2342" s="72" t="s">
        <v>122</v>
      </c>
      <c r="D2342" s="71">
        <f>IFERROR(INDEX(Holidays[FTE], MATCH(Entry!E2342, Holidays[Date], 0)), 1)*8*INDEX(FTEguide[[1]:[12]], MATCH(Entry!E2343, FTEguide[Weekday], 0), IF(Entry!E2345&gt;0, Entry!E2345, MONTH(Entry!E2342)))</f>
        <v>30.573003477918498</v>
      </c>
      <c r="E2342" s="60">
        <f t="shared" ref="E2342:E2405" si="56461">E2335+1</f>
        <v>44162</v>
      </c>
      <c r="F2342" s="50" t="s">
        <v>128</v>
      </c>
      <c r="G2342" s="34"/>
      <c r="H2342" s="35"/>
      <c r="I2342" s="42">
        <f t="shared" ref="I2342" si="56462">parseTime(G2342)-(H2347=INT(RIGHT($F2342, 1)))</f>
        <v>0</v>
      </c>
      <c r="J2342" s="43">
        <f t="shared" ref="J2342:J2346" si="56463">isClocked(H2342)</f>
        <v>0</v>
      </c>
      <c r="K2342" s="34" t="s">
        <v>136</v>
      </c>
      <c r="L2342" s="35" t="s">
        <v>23</v>
      </c>
      <c r="M2342" s="42">
        <f t="shared" ref="M2342" si="56464">parseTime(K2342)-(L2347=INT(RIGHT($F2342, 1)))</f>
        <v>8</v>
      </c>
      <c r="N2342" s="43">
        <f t="shared" ref="N2342:N2346" si="56465">isClocked(L2342)</f>
        <v>1</v>
      </c>
      <c r="O2342" s="34"/>
      <c r="P2342" s="35"/>
      <c r="Q2342" s="42">
        <f t="shared" ref="Q2342" si="56466">parseTime(O2342)-(P2347=INT(RIGHT($F2342, 1)))</f>
        <v>0</v>
      </c>
      <c r="R2342" s="43">
        <f t="shared" ref="R2342:R2346" si="56467">isClocked(P2342)</f>
        <v>0</v>
      </c>
      <c r="S2342" s="34" t="s">
        <v>227</v>
      </c>
      <c r="T2342" s="35" t="s">
        <v>23</v>
      </c>
      <c r="U2342" s="42">
        <f t="shared" ref="U2342" si="56468">parseTime(S2342)-(T2347=INT(RIGHT($F2342, 1)))</f>
        <v>8</v>
      </c>
      <c r="V2342" s="43">
        <f t="shared" ref="V2342:V2346" si="56469">isClocked(T2342)</f>
        <v>1</v>
      </c>
      <c r="W2342" s="34"/>
      <c r="X2342" s="35"/>
      <c r="Y2342" s="42">
        <f t="shared" ref="Y2342" si="56470">parseTime(W2342)-(X2347=INT(RIGHT($F2342, 1)))</f>
        <v>0</v>
      </c>
      <c r="Z2342" s="43">
        <f t="shared" ref="Z2342:Z2346" si="56471">isClocked(X2342)</f>
        <v>0</v>
      </c>
      <c r="AA2342" s="34" t="s">
        <v>136</v>
      </c>
      <c r="AB2342" s="35" t="s">
        <v>41</v>
      </c>
      <c r="AC2342" s="42">
        <f t="shared" ref="AC2342" si="56472">parseTime(AA2342)-(AB2347=INT(RIGHT($F2342, 1)))</f>
        <v>8</v>
      </c>
      <c r="AD2342" s="43">
        <f t="shared" ref="AD2342:AD2346" si="56473">isClocked(AB2342)</f>
        <v>0</v>
      </c>
      <c r="AE2342" s="34"/>
      <c r="AF2342" s="35"/>
      <c r="AG2342" s="42">
        <f t="shared" ref="AG2342" si="56474">parseTime(AE2342)-(AF2347=INT(RIGHT($F2342, 1)))</f>
        <v>0</v>
      </c>
      <c r="AH2342" s="43">
        <f t="shared" ref="AH2342:AH2346" si="56475">isClocked(AF2342)</f>
        <v>0</v>
      </c>
      <c r="AI2342" s="34"/>
      <c r="AJ2342" s="35"/>
      <c r="AK2342" s="42">
        <f>parseTime(AI2342)-(AJ2347=INT(RIGHT($F2342, 1)))</f>
        <v>0</v>
      </c>
      <c r="AL2342" s="43">
        <f t="shared" ref="AL2342:AL2346" si="56476">isClocked(AJ2342)</f>
        <v>0</v>
      </c>
      <c r="AM2342" s="34"/>
      <c r="AN2342" s="35"/>
      <c r="AO2342" s="42">
        <f t="shared" ref="AO2342" si="56477">parseTime(AM2342)-(AN2347=INT(RIGHT($F2342, 1)))</f>
        <v>0</v>
      </c>
      <c r="AP2342" s="43">
        <f t="shared" ref="AP2342:AP2346" si="56478">isClocked(AN2342)</f>
        <v>0</v>
      </c>
      <c r="AQ2342" s="34"/>
      <c r="AR2342" s="35"/>
      <c r="AS2342" s="42">
        <f t="shared" ref="AS2342" si="56479">parseTime(AQ2342)-(AR2347=INT(RIGHT($F2342, 1)))</f>
        <v>0</v>
      </c>
      <c r="AT2342" s="43">
        <f t="shared" ref="AT2342:AT2346" si="56480">isClocked(AR2342)</f>
        <v>0</v>
      </c>
      <c r="AU2342" s="34"/>
      <c r="AV2342" s="35"/>
      <c r="AW2342" s="42">
        <f>parseTime(AU2342)-(AV2347=INT(RIGHT($F2342, 1)))</f>
        <v>0</v>
      </c>
      <c r="AX2342" s="43">
        <f t="shared" ref="AX2342:AX2346" si="56481">isClocked(AV2342)</f>
        <v>0</v>
      </c>
      <c r="AY2342" s="34"/>
      <c r="AZ2342" s="35"/>
      <c r="BA2342" s="42">
        <f>parseTime(AY2342)-(AZ2347=INT(RIGHT($F2342, 1)))</f>
        <v>0</v>
      </c>
      <c r="BB2342" s="43">
        <f t="shared" ref="BB2342:BB2346" si="56482">isClocked(AZ2342)</f>
        <v>0</v>
      </c>
      <c r="BC2342" s="34"/>
      <c r="BD2342" s="35"/>
      <c r="BE2342" s="42">
        <f>parseTime(BC2342)-(BD2347=INT(RIGHT($F2342, 1)))</f>
        <v>0</v>
      </c>
      <c r="BF2342" s="43">
        <f t="shared" ref="BF2342:BF2346" si="56483">isClocked(BD2342)</f>
        <v>0</v>
      </c>
      <c r="BG2342" s="34"/>
      <c r="BH2342" s="35"/>
      <c r="BI2342" s="42">
        <f>parseTime(BG2342)-(BH2347=INT(RIGHT($F2342, 1)))</f>
        <v>0</v>
      </c>
      <c r="BJ2342" s="43">
        <f t="shared" ref="BJ2342:BJ2346" si="56484">isClocked(BH2342)</f>
        <v>0</v>
      </c>
      <c r="BK2342" s="34"/>
      <c r="BL2342" s="35"/>
      <c r="BM2342" s="42">
        <f>parseTime(BK2342)-(BL2347=INT(RIGHT($F2342, 1)))</f>
        <v>0</v>
      </c>
      <c r="BN2342" s="43">
        <f t="shared" ref="BN2342:BN2346" si="56485">isClocked(BL2342)</f>
        <v>0</v>
      </c>
      <c r="BO2342" s="34" t="s">
        <v>136</v>
      </c>
      <c r="BP2342" s="35" t="s">
        <v>23</v>
      </c>
      <c r="BQ2342" s="42">
        <f t="shared" ref="BQ2342" si="56486">parseTime(BO2342)-(BP2347=INT(RIGHT($F2342, 1)))</f>
        <v>8</v>
      </c>
      <c r="BR2342" s="43">
        <f t="shared" ref="BR2342:BR2346" si="56487">isClocked(BP2342)</f>
        <v>1</v>
      </c>
      <c r="BS2342" s="34" t="s">
        <v>136</v>
      </c>
      <c r="BT2342" s="35" t="s">
        <v>41</v>
      </c>
      <c r="BU2342" s="42">
        <f t="shared" ref="BU2342" si="56488">parseTime(BS2342)-(BT2347=INT(RIGHT($F2342, 1)))</f>
        <v>8</v>
      </c>
      <c r="BV2342" s="43">
        <f t="shared" ref="BV2342:BV2346" si="56489">isClocked(BT2342)</f>
        <v>0</v>
      </c>
      <c r="BW2342" s="34"/>
      <c r="BX2342" s="35"/>
      <c r="BY2342" s="42">
        <f t="shared" ref="BY2342" si="56490">parseTime(BW2342)-(BX2347=INT(RIGHT($F2342, 1)))</f>
        <v>0</v>
      </c>
      <c r="BZ2342" s="43">
        <f t="shared" ref="BZ2342:BZ2346" si="56491">isClocked(BX2342)</f>
        <v>0</v>
      </c>
      <c r="CA2342" s="34"/>
      <c r="CB2342" s="35"/>
      <c r="CC2342" s="42">
        <f t="shared" ref="CC2342" si="56492">parseTime(CA2342)-(CB2347=INT(RIGHT($F2342, 1)))</f>
        <v>0</v>
      </c>
      <c r="CD2342" s="43">
        <f t="shared" ref="CD2342:CD2346" si="56493">isClocked(CB2342)</f>
        <v>0</v>
      </c>
      <c r="CE2342" s="34"/>
      <c r="CF2342" s="35"/>
      <c r="CG2342" s="42">
        <f t="shared" ref="CG2342" si="56494">parseTime(CE2342)-(CF2347=INT(RIGHT($F2342, 1)))</f>
        <v>0</v>
      </c>
      <c r="CH2342" s="43">
        <f t="shared" ref="CH2342:CH2346" si="56495">isClocked(CF2342)</f>
        <v>0</v>
      </c>
    </row>
    <row r="2343" spans="1:86" x14ac:dyDescent="0.25">
      <c r="A2343" s="56" t="s">
        <v>0</v>
      </c>
      <c r="B2343" s="57">
        <f t="shared" ca="1" si="55977"/>
        <v>24</v>
      </c>
      <c r="C2343" s="14" t="s">
        <v>252</v>
      </c>
      <c r="D2343" s="14">
        <f t="shared" si="55460"/>
        <v>53.7</v>
      </c>
      <c r="E2343" s="55" t="str">
        <f t="shared" si="55978"/>
        <v>Friday</v>
      </c>
      <c r="F2343" s="51" t="s">
        <v>129</v>
      </c>
      <c r="G2343" s="36"/>
      <c r="H2343" s="37"/>
      <c r="I2343" s="44">
        <f t="shared" ref="I2343" si="56496">parseTime(G2343)-(H2347=INT(RIGHT($F2343, 1)))</f>
        <v>0</v>
      </c>
      <c r="J2343" s="45">
        <f t="shared" si="56463"/>
        <v>0</v>
      </c>
      <c r="K2343" s="36"/>
      <c r="L2343" s="37"/>
      <c r="M2343" s="44">
        <f t="shared" ref="M2343" si="56497">parseTime(K2343)-(L2347=INT(RIGHT($F2343, 1)))</f>
        <v>0</v>
      </c>
      <c r="N2343" s="45">
        <f t="shared" si="56465"/>
        <v>0</v>
      </c>
      <c r="O2343" s="36"/>
      <c r="P2343" s="37"/>
      <c r="Q2343" s="44">
        <f t="shared" ref="Q2343" si="56498">parseTime(O2343)-(P2347=INT(RIGHT($F2343, 1)))</f>
        <v>0</v>
      </c>
      <c r="R2343" s="45">
        <f t="shared" si="56467"/>
        <v>0</v>
      </c>
      <c r="S2343" s="36"/>
      <c r="T2343" s="37"/>
      <c r="U2343" s="44">
        <f t="shared" ref="U2343" si="56499">parseTime(S2343)-(T2347=INT(RIGHT($F2343, 1)))</f>
        <v>0</v>
      </c>
      <c r="V2343" s="45">
        <f t="shared" si="56469"/>
        <v>0</v>
      </c>
      <c r="W2343" s="36"/>
      <c r="X2343" s="37"/>
      <c r="Y2343" s="44">
        <f t="shared" ref="Y2343" si="56500">parseTime(W2343)-(X2347=INT(RIGHT($F2343, 1)))</f>
        <v>0</v>
      </c>
      <c r="Z2343" s="45">
        <f t="shared" si="56471"/>
        <v>0</v>
      </c>
      <c r="AA2343" s="36"/>
      <c r="AB2343" s="37"/>
      <c r="AC2343" s="44">
        <f t="shared" ref="AC2343" si="56501">parseTime(AA2343)-(AB2347=INT(RIGHT($F2343, 1)))</f>
        <v>0</v>
      </c>
      <c r="AD2343" s="45">
        <f t="shared" si="56473"/>
        <v>0</v>
      </c>
      <c r="AE2343" s="36"/>
      <c r="AF2343" s="37"/>
      <c r="AG2343" s="44">
        <f t="shared" ref="AG2343" si="56502">parseTime(AE2343)-(AF2347=INT(RIGHT($F2343, 1)))</f>
        <v>0</v>
      </c>
      <c r="AH2343" s="45">
        <f t="shared" si="56475"/>
        <v>0</v>
      </c>
      <c r="AI2343" s="36"/>
      <c r="AJ2343" s="37"/>
      <c r="AK2343" s="44">
        <f>parseTime(AI2343)-(AJ2347=INT(RIGHT($F2343, 1)))</f>
        <v>0</v>
      </c>
      <c r="AL2343" s="45">
        <f t="shared" si="56476"/>
        <v>0</v>
      </c>
      <c r="AM2343" s="36"/>
      <c r="AN2343" s="37"/>
      <c r="AO2343" s="44">
        <f t="shared" ref="AO2343" si="56503">parseTime(AM2343)-(AN2347=INT(RIGHT($F2343, 1)))</f>
        <v>0</v>
      </c>
      <c r="AP2343" s="45">
        <f t="shared" si="56478"/>
        <v>0</v>
      </c>
      <c r="AQ2343" s="36"/>
      <c r="AR2343" s="37"/>
      <c r="AS2343" s="44">
        <f t="shared" ref="AS2343" si="56504">parseTime(AQ2343)-(AR2347=INT(RIGHT($F2343, 1)))</f>
        <v>0</v>
      </c>
      <c r="AT2343" s="45">
        <f t="shared" si="56480"/>
        <v>0</v>
      </c>
      <c r="AU2343" s="36"/>
      <c r="AV2343" s="37"/>
      <c r="AW2343" s="44">
        <f>parseTime(AU2343)-(AV2347=INT(RIGHT($F2343, 1)))</f>
        <v>0</v>
      </c>
      <c r="AX2343" s="45">
        <f t="shared" si="56481"/>
        <v>0</v>
      </c>
      <c r="AY2343" s="36"/>
      <c r="AZ2343" s="37"/>
      <c r="BA2343" s="44">
        <f>parseTime(AY2343)-(AZ2347=INT(RIGHT($F2343, 1)))</f>
        <v>0</v>
      </c>
      <c r="BB2343" s="45">
        <f t="shared" si="56482"/>
        <v>0</v>
      </c>
      <c r="BC2343" s="36"/>
      <c r="BD2343" s="37"/>
      <c r="BE2343" s="44">
        <f>parseTime(BC2343)-(BD2347=INT(RIGHT($F2343, 1)))</f>
        <v>0</v>
      </c>
      <c r="BF2343" s="45">
        <f t="shared" si="56483"/>
        <v>0</v>
      </c>
      <c r="BG2343" s="36"/>
      <c r="BH2343" s="37"/>
      <c r="BI2343" s="44">
        <f>parseTime(BG2343)-(BH2347=INT(RIGHT($F2343, 1)))</f>
        <v>0</v>
      </c>
      <c r="BJ2343" s="45">
        <f t="shared" si="56484"/>
        <v>0</v>
      </c>
      <c r="BK2343" s="36"/>
      <c r="BL2343" s="37"/>
      <c r="BM2343" s="44">
        <f>parseTime(BK2343)-(BL2347=INT(RIGHT($F2343, 1)))</f>
        <v>0</v>
      </c>
      <c r="BN2343" s="45">
        <f t="shared" si="56485"/>
        <v>0</v>
      </c>
      <c r="BO2343" s="36"/>
      <c r="BP2343" s="37"/>
      <c r="BQ2343" s="44">
        <f t="shared" ref="BQ2343" si="56505">parseTime(BO2343)-(BP2347=INT(RIGHT($F2343, 1)))</f>
        <v>0</v>
      </c>
      <c r="BR2343" s="45">
        <f t="shared" si="56487"/>
        <v>0</v>
      </c>
      <c r="BS2343" s="36"/>
      <c r="BT2343" s="37"/>
      <c r="BU2343" s="44">
        <f t="shared" ref="BU2343" si="56506">parseTime(BS2343)-(BT2347=INT(RIGHT($F2343, 1)))</f>
        <v>0</v>
      </c>
      <c r="BV2343" s="45">
        <f t="shared" si="56489"/>
        <v>0</v>
      </c>
      <c r="BW2343" s="36"/>
      <c r="BX2343" s="37"/>
      <c r="BY2343" s="44">
        <f t="shared" ref="BY2343" si="56507">parseTime(BW2343)-(BX2347=INT(RIGHT($F2343, 1)))</f>
        <v>0</v>
      </c>
      <c r="BZ2343" s="45">
        <f t="shared" si="56491"/>
        <v>0</v>
      </c>
      <c r="CA2343" s="36"/>
      <c r="CB2343" s="37"/>
      <c r="CC2343" s="44">
        <f t="shared" ref="CC2343" si="56508">parseTime(CA2343)-(CB2347=INT(RIGHT($F2343, 1)))</f>
        <v>0</v>
      </c>
      <c r="CD2343" s="45">
        <f t="shared" si="56493"/>
        <v>0</v>
      </c>
      <c r="CE2343" s="36"/>
      <c r="CF2343" s="37"/>
      <c r="CG2343" s="44">
        <f t="shared" ref="CG2343" si="56509">parseTime(CE2343)-(CF2347=INT(RIGHT($F2343, 1)))</f>
        <v>0</v>
      </c>
      <c r="CH2343" s="45">
        <f t="shared" si="56495"/>
        <v>0</v>
      </c>
    </row>
    <row r="2344" spans="1:86" x14ac:dyDescent="0.25">
      <c r="A2344" s="56" t="s">
        <v>117</v>
      </c>
      <c r="B2344" s="57">
        <f t="shared" ref="B2344" ca="1" si="56510">roleHours(G2342:CH2348, "MFD")</f>
        <v>24</v>
      </c>
      <c r="C2344" s="14">
        <f t="shared" ref="C2344:C2347" ca="1" si="56511">B2344/8</f>
        <v>3</v>
      </c>
      <c r="D2344" s="14">
        <f t="shared" ref="D2344" ca="1" si="56512">B2343-D2343</f>
        <v>-29.700000000000003</v>
      </c>
      <c r="E2344" s="20" t="s">
        <v>127</v>
      </c>
      <c r="F2344" s="51" t="s">
        <v>130</v>
      </c>
      <c r="G2344" s="36"/>
      <c r="H2344" s="37"/>
      <c r="I2344" s="44">
        <f t="shared" ref="I2344" si="56513">parseTime(G2344)-(H2347=INT(RIGHT($F2344, 1)))</f>
        <v>0</v>
      </c>
      <c r="J2344" s="45">
        <f t="shared" si="56463"/>
        <v>0</v>
      </c>
      <c r="K2344" s="36"/>
      <c r="L2344" s="37"/>
      <c r="M2344" s="44">
        <f t="shared" ref="M2344" si="56514">parseTime(K2344)-(L2347=INT(RIGHT($F2344, 1)))</f>
        <v>0</v>
      </c>
      <c r="N2344" s="45">
        <f t="shared" si="56465"/>
        <v>0</v>
      </c>
      <c r="O2344" s="36"/>
      <c r="P2344" s="37"/>
      <c r="Q2344" s="44">
        <f t="shared" ref="Q2344" si="56515">parseTime(O2344)-(P2347=INT(RIGHT($F2344, 1)))</f>
        <v>0</v>
      </c>
      <c r="R2344" s="45">
        <f t="shared" si="56467"/>
        <v>0</v>
      </c>
      <c r="S2344" s="36"/>
      <c r="T2344" s="37"/>
      <c r="U2344" s="44">
        <f t="shared" ref="U2344" si="56516">parseTime(S2344)-(T2347=INT(RIGHT($F2344, 1)))</f>
        <v>0</v>
      </c>
      <c r="V2344" s="45">
        <f t="shared" si="56469"/>
        <v>0</v>
      </c>
      <c r="W2344" s="36"/>
      <c r="X2344" s="37"/>
      <c r="Y2344" s="44">
        <f t="shared" ref="Y2344" si="56517">parseTime(W2344)-(X2347=INT(RIGHT($F2344, 1)))</f>
        <v>0</v>
      </c>
      <c r="Z2344" s="45">
        <f t="shared" si="56471"/>
        <v>0</v>
      </c>
      <c r="AA2344" s="36"/>
      <c r="AB2344" s="37"/>
      <c r="AC2344" s="44">
        <f t="shared" ref="AC2344" si="56518">parseTime(AA2344)-(AB2347=INT(RIGHT($F2344, 1)))</f>
        <v>0</v>
      </c>
      <c r="AD2344" s="45">
        <f t="shared" si="56473"/>
        <v>0</v>
      </c>
      <c r="AE2344" s="36"/>
      <c r="AF2344" s="37"/>
      <c r="AG2344" s="44">
        <f t="shared" ref="AG2344" si="56519">parseTime(AE2344)-(AF2347=INT(RIGHT($F2344, 1)))</f>
        <v>0</v>
      </c>
      <c r="AH2344" s="45">
        <f t="shared" si="56475"/>
        <v>0</v>
      </c>
      <c r="AI2344" s="36"/>
      <c r="AJ2344" s="37"/>
      <c r="AK2344" s="44">
        <f>parseTime(AI2344)-(AJ2347=INT(RIGHT($F2344, 1)))</f>
        <v>0</v>
      </c>
      <c r="AL2344" s="45">
        <f t="shared" si="56476"/>
        <v>0</v>
      </c>
      <c r="AM2344" s="36"/>
      <c r="AN2344" s="37"/>
      <c r="AO2344" s="44">
        <f t="shared" ref="AO2344" si="56520">parseTime(AM2344)-(AN2347=INT(RIGHT($F2344, 1)))</f>
        <v>0</v>
      </c>
      <c r="AP2344" s="45">
        <f t="shared" si="56478"/>
        <v>0</v>
      </c>
      <c r="AQ2344" s="36"/>
      <c r="AR2344" s="37"/>
      <c r="AS2344" s="44">
        <f t="shared" ref="AS2344" si="56521">parseTime(AQ2344)-(AR2347=INT(RIGHT($F2344, 1)))</f>
        <v>0</v>
      </c>
      <c r="AT2344" s="45">
        <f t="shared" si="56480"/>
        <v>0</v>
      </c>
      <c r="AU2344" s="36"/>
      <c r="AV2344" s="37"/>
      <c r="AW2344" s="44">
        <f>parseTime(AU2344)-(AV2347=INT(RIGHT($F2344, 1)))</f>
        <v>0</v>
      </c>
      <c r="AX2344" s="45">
        <f t="shared" si="56481"/>
        <v>0</v>
      </c>
      <c r="AY2344" s="36"/>
      <c r="AZ2344" s="37"/>
      <c r="BA2344" s="44">
        <f>parseTime(AY2344)-(AZ2347=INT(RIGHT($F2344, 1)))</f>
        <v>0</v>
      </c>
      <c r="BB2344" s="45">
        <f t="shared" si="56482"/>
        <v>0</v>
      </c>
      <c r="BC2344" s="36"/>
      <c r="BD2344" s="37"/>
      <c r="BE2344" s="44">
        <f>parseTime(BC2344)-(BD2347=INT(RIGHT($F2344, 1)))</f>
        <v>0</v>
      </c>
      <c r="BF2344" s="45">
        <f t="shared" si="56483"/>
        <v>0</v>
      </c>
      <c r="BG2344" s="36"/>
      <c r="BH2344" s="37"/>
      <c r="BI2344" s="44">
        <f>parseTime(BG2344)-(BH2347=INT(RIGHT($F2344, 1)))</f>
        <v>0</v>
      </c>
      <c r="BJ2344" s="45">
        <f t="shared" si="56484"/>
        <v>0</v>
      </c>
      <c r="BK2344" s="36"/>
      <c r="BL2344" s="37"/>
      <c r="BM2344" s="44">
        <f>parseTime(BK2344)-(BL2347=INT(RIGHT($F2344, 1)))</f>
        <v>0</v>
      </c>
      <c r="BN2344" s="45">
        <f t="shared" si="56485"/>
        <v>0</v>
      </c>
      <c r="BO2344" s="36"/>
      <c r="BP2344" s="37"/>
      <c r="BQ2344" s="44">
        <f t="shared" ref="BQ2344" si="56522">parseTime(BO2344)-(BP2347=INT(RIGHT($F2344, 1)))</f>
        <v>0</v>
      </c>
      <c r="BR2344" s="45">
        <f t="shared" si="56487"/>
        <v>0</v>
      </c>
      <c r="BS2344" s="36"/>
      <c r="BT2344" s="37"/>
      <c r="BU2344" s="44">
        <f t="shared" ref="BU2344" si="56523">parseTime(BS2344)-(BT2347=INT(RIGHT($F2344, 1)))</f>
        <v>0</v>
      </c>
      <c r="BV2344" s="45">
        <f t="shared" si="56489"/>
        <v>0</v>
      </c>
      <c r="BW2344" s="36"/>
      <c r="BX2344" s="37"/>
      <c r="BY2344" s="44">
        <f t="shared" ref="BY2344" si="56524">parseTime(BW2344)-(BX2347=INT(RIGHT($F2344, 1)))</f>
        <v>0</v>
      </c>
      <c r="BZ2344" s="45">
        <f t="shared" si="56491"/>
        <v>0</v>
      </c>
      <c r="CA2344" s="36"/>
      <c r="CB2344" s="37"/>
      <c r="CC2344" s="44">
        <f t="shared" ref="CC2344" si="56525">parseTime(CA2344)-(CB2347=INT(RIGHT($F2344, 1)))</f>
        <v>0</v>
      </c>
      <c r="CD2344" s="45">
        <f t="shared" si="56493"/>
        <v>0</v>
      </c>
      <c r="CE2344" s="36"/>
      <c r="CF2344" s="37"/>
      <c r="CG2344" s="44">
        <f t="shared" ref="CG2344" si="56526">parseTime(CE2344)-(CF2347=INT(RIGHT($F2344, 1)))</f>
        <v>0</v>
      </c>
      <c r="CH2344" s="45">
        <f t="shared" si="56495"/>
        <v>0</v>
      </c>
    </row>
    <row r="2345" spans="1:86" x14ac:dyDescent="0.25">
      <c r="A2345" s="56"/>
      <c r="B2345" s="57"/>
      <c r="C2345" s="14">
        <f t="shared" si="56511"/>
        <v>0</v>
      </c>
      <c r="D2345" s="14" t="s">
        <v>259</v>
      </c>
      <c r="E2345" s="20">
        <v>4.25</v>
      </c>
      <c r="F2345" s="51" t="s">
        <v>131</v>
      </c>
      <c r="G2345" s="36"/>
      <c r="H2345" s="37"/>
      <c r="I2345" s="44">
        <f t="shared" ref="I2345" si="56527">parseTime(G2345)-(H2347=INT(RIGHT($F2345, 1)))</f>
        <v>0</v>
      </c>
      <c r="J2345" s="45">
        <f t="shared" si="56463"/>
        <v>0</v>
      </c>
      <c r="K2345" s="36"/>
      <c r="L2345" s="37"/>
      <c r="M2345" s="44">
        <f t="shared" ref="M2345" si="56528">parseTime(K2345)-(L2347=INT(RIGHT($F2345, 1)))</f>
        <v>0</v>
      </c>
      <c r="N2345" s="45">
        <f t="shared" si="56465"/>
        <v>0</v>
      </c>
      <c r="O2345" s="36"/>
      <c r="P2345" s="37"/>
      <c r="Q2345" s="44">
        <f t="shared" ref="Q2345" si="56529">parseTime(O2345)-(P2347=INT(RIGHT($F2345, 1)))</f>
        <v>0</v>
      </c>
      <c r="R2345" s="45">
        <f t="shared" si="56467"/>
        <v>0</v>
      </c>
      <c r="S2345" s="36"/>
      <c r="T2345" s="37"/>
      <c r="U2345" s="44">
        <f t="shared" ref="U2345" si="56530">parseTime(S2345)-(T2347=INT(RIGHT($F2345, 1)))</f>
        <v>0</v>
      </c>
      <c r="V2345" s="45">
        <f t="shared" si="56469"/>
        <v>0</v>
      </c>
      <c r="W2345" s="36"/>
      <c r="X2345" s="37"/>
      <c r="Y2345" s="44">
        <f t="shared" ref="Y2345" si="56531">parseTime(W2345)-(X2347=INT(RIGHT($F2345, 1)))</f>
        <v>0</v>
      </c>
      <c r="Z2345" s="45">
        <f t="shared" si="56471"/>
        <v>0</v>
      </c>
      <c r="AA2345" s="36"/>
      <c r="AB2345" s="37"/>
      <c r="AC2345" s="44">
        <f t="shared" ref="AC2345" si="56532">parseTime(AA2345)-(AB2347=INT(RIGHT($F2345, 1)))</f>
        <v>0</v>
      </c>
      <c r="AD2345" s="45">
        <f t="shared" si="56473"/>
        <v>0</v>
      </c>
      <c r="AE2345" s="36"/>
      <c r="AF2345" s="37"/>
      <c r="AG2345" s="44">
        <f t="shared" ref="AG2345" si="56533">parseTime(AE2345)-(AF2347=INT(RIGHT($F2345, 1)))</f>
        <v>0</v>
      </c>
      <c r="AH2345" s="45">
        <f t="shared" si="56475"/>
        <v>0</v>
      </c>
      <c r="AI2345" s="36"/>
      <c r="AJ2345" s="37"/>
      <c r="AK2345" s="44">
        <f>parseTime(AI2345)-(AJ2347=INT(RIGHT($F2345, 1)))</f>
        <v>0</v>
      </c>
      <c r="AL2345" s="45">
        <f t="shared" si="56476"/>
        <v>0</v>
      </c>
      <c r="AM2345" s="36"/>
      <c r="AN2345" s="37"/>
      <c r="AO2345" s="44">
        <f t="shared" ref="AO2345" si="56534">parseTime(AM2345)-(AN2347=INT(RIGHT($F2345, 1)))</f>
        <v>0</v>
      </c>
      <c r="AP2345" s="45">
        <f t="shared" si="56478"/>
        <v>0</v>
      </c>
      <c r="AQ2345" s="36"/>
      <c r="AR2345" s="37"/>
      <c r="AS2345" s="44">
        <f t="shared" ref="AS2345" si="56535">parseTime(AQ2345)-(AR2347=INT(RIGHT($F2345, 1)))</f>
        <v>0</v>
      </c>
      <c r="AT2345" s="45">
        <f t="shared" si="56480"/>
        <v>0</v>
      </c>
      <c r="AU2345" s="36"/>
      <c r="AV2345" s="37"/>
      <c r="AW2345" s="44">
        <f>parseTime(AU2345)-(AV2347=INT(RIGHT($F2345, 1)))</f>
        <v>0</v>
      </c>
      <c r="AX2345" s="45">
        <f t="shared" si="56481"/>
        <v>0</v>
      </c>
      <c r="AY2345" s="36"/>
      <c r="AZ2345" s="37"/>
      <c r="BA2345" s="44">
        <f>parseTime(AY2345)-(AZ2347=INT(RIGHT($F2345, 1)))</f>
        <v>0</v>
      </c>
      <c r="BB2345" s="45">
        <f t="shared" si="56482"/>
        <v>0</v>
      </c>
      <c r="BC2345" s="36"/>
      <c r="BD2345" s="37"/>
      <c r="BE2345" s="44">
        <f>parseTime(BC2345)-(BD2347=INT(RIGHT($F2345, 1)))</f>
        <v>0</v>
      </c>
      <c r="BF2345" s="45">
        <f t="shared" si="56483"/>
        <v>0</v>
      </c>
      <c r="BG2345" s="36"/>
      <c r="BH2345" s="37"/>
      <c r="BI2345" s="44">
        <f>parseTime(BG2345)-(BH2347=INT(RIGHT($F2345, 1)))</f>
        <v>0</v>
      </c>
      <c r="BJ2345" s="45">
        <f t="shared" si="56484"/>
        <v>0</v>
      </c>
      <c r="BK2345" s="36"/>
      <c r="BL2345" s="37"/>
      <c r="BM2345" s="44">
        <f>parseTime(BK2345)-(BL2347=INT(RIGHT($F2345, 1)))</f>
        <v>0</v>
      </c>
      <c r="BN2345" s="45">
        <f t="shared" si="56485"/>
        <v>0</v>
      </c>
      <c r="BO2345" s="36"/>
      <c r="BP2345" s="37"/>
      <c r="BQ2345" s="44">
        <f t="shared" ref="BQ2345" si="56536">parseTime(BO2345)-(BP2347=INT(RIGHT($F2345, 1)))</f>
        <v>0</v>
      </c>
      <c r="BR2345" s="45">
        <f t="shared" si="56487"/>
        <v>0</v>
      </c>
      <c r="BS2345" s="36"/>
      <c r="BT2345" s="37"/>
      <c r="BU2345" s="44">
        <f t="shared" ref="BU2345" si="56537">parseTime(BS2345)-(BT2347=INT(RIGHT($F2345, 1)))</f>
        <v>0</v>
      </c>
      <c r="BV2345" s="45">
        <f t="shared" si="56489"/>
        <v>0</v>
      </c>
      <c r="BW2345" s="36"/>
      <c r="BX2345" s="37"/>
      <c r="BY2345" s="44">
        <f t="shared" ref="BY2345" si="56538">parseTime(BW2345)-(BX2347=INT(RIGHT($F2345, 1)))</f>
        <v>0</v>
      </c>
      <c r="BZ2345" s="45">
        <f t="shared" si="56491"/>
        <v>0</v>
      </c>
      <c r="CA2345" s="36"/>
      <c r="CB2345" s="37"/>
      <c r="CC2345" s="44">
        <f t="shared" ref="CC2345" si="56539">parseTime(CA2345)-(CB2347=INT(RIGHT($F2345, 1)))</f>
        <v>0</v>
      </c>
      <c r="CD2345" s="45">
        <f t="shared" si="56493"/>
        <v>0</v>
      </c>
      <c r="CE2345" s="36"/>
      <c r="CF2345" s="37"/>
      <c r="CG2345" s="44">
        <f t="shared" ref="CG2345" si="56540">parseTime(CE2345)-(CF2347=INT(RIGHT($F2345, 1)))</f>
        <v>0</v>
      </c>
      <c r="CH2345" s="45">
        <f t="shared" si="56495"/>
        <v>0</v>
      </c>
    </row>
    <row r="2346" spans="1:86" x14ac:dyDescent="0.25">
      <c r="A2346" s="56" t="s">
        <v>119</v>
      </c>
      <c r="B2346" s="57">
        <f t="shared" ref="B2346" ca="1" si="56541">roleHours(G2342:CH2348, "MCC")</f>
        <v>0</v>
      </c>
      <c r="C2346" s="14">
        <f t="shared" ca="1" si="56511"/>
        <v>0</v>
      </c>
      <c r="D2346" s="14" t="s">
        <v>260</v>
      </c>
      <c r="E2346" s="20">
        <v>4.6500000000000004</v>
      </c>
      <c r="F2346" s="51" t="s">
        <v>132</v>
      </c>
      <c r="G2346" s="36"/>
      <c r="H2346" s="37"/>
      <c r="I2346" s="44">
        <f t="shared" ref="I2346" si="56542">parseTime(G2346)-(H2347=INT(RIGHT($F2346, 1)))</f>
        <v>0</v>
      </c>
      <c r="J2346" s="45">
        <f t="shared" si="56463"/>
        <v>0</v>
      </c>
      <c r="K2346" s="36"/>
      <c r="L2346" s="37"/>
      <c r="M2346" s="44">
        <f t="shared" ref="M2346" si="56543">parseTime(K2346)-(L2347=INT(RIGHT($F2346, 1)))</f>
        <v>0</v>
      </c>
      <c r="N2346" s="45">
        <f t="shared" si="56465"/>
        <v>0</v>
      </c>
      <c r="O2346" s="36"/>
      <c r="P2346" s="37"/>
      <c r="Q2346" s="44">
        <f t="shared" ref="Q2346" si="56544">parseTime(O2346)-(P2347=INT(RIGHT($F2346, 1)))</f>
        <v>0</v>
      </c>
      <c r="R2346" s="45">
        <f t="shared" si="56467"/>
        <v>0</v>
      </c>
      <c r="S2346" s="36"/>
      <c r="T2346" s="37"/>
      <c r="U2346" s="44">
        <f t="shared" ref="U2346" si="56545">parseTime(S2346)-(T2347=INT(RIGHT($F2346, 1)))</f>
        <v>0</v>
      </c>
      <c r="V2346" s="45">
        <f t="shared" si="56469"/>
        <v>0</v>
      </c>
      <c r="W2346" s="36"/>
      <c r="X2346" s="37"/>
      <c r="Y2346" s="44">
        <f t="shared" ref="Y2346" si="56546">parseTime(W2346)-(X2347=INT(RIGHT($F2346, 1)))</f>
        <v>0</v>
      </c>
      <c r="Z2346" s="45">
        <f t="shared" si="56471"/>
        <v>0</v>
      </c>
      <c r="AA2346" s="36"/>
      <c r="AB2346" s="37"/>
      <c r="AC2346" s="44">
        <f t="shared" ref="AC2346" si="56547">parseTime(AA2346)-(AB2347=INT(RIGHT($F2346, 1)))</f>
        <v>0</v>
      </c>
      <c r="AD2346" s="45">
        <f t="shared" si="56473"/>
        <v>0</v>
      </c>
      <c r="AE2346" s="36"/>
      <c r="AF2346" s="37"/>
      <c r="AG2346" s="44">
        <f t="shared" ref="AG2346" si="56548">parseTime(AE2346)-(AF2347=INT(RIGHT($F2346, 1)))</f>
        <v>0</v>
      </c>
      <c r="AH2346" s="45">
        <f t="shared" si="56475"/>
        <v>0</v>
      </c>
      <c r="AI2346" s="36"/>
      <c r="AJ2346" s="37"/>
      <c r="AK2346" s="44">
        <f>parseTime(AI2346)-(AJ2347=INT(RIGHT($F2346, 1)))</f>
        <v>0</v>
      </c>
      <c r="AL2346" s="45">
        <f t="shared" si="56476"/>
        <v>0</v>
      </c>
      <c r="AM2346" s="36"/>
      <c r="AN2346" s="37"/>
      <c r="AO2346" s="44">
        <f t="shared" ref="AO2346" si="56549">parseTime(AM2346)-(AN2347=INT(RIGHT($F2346, 1)))</f>
        <v>0</v>
      </c>
      <c r="AP2346" s="45">
        <f t="shared" si="56478"/>
        <v>0</v>
      </c>
      <c r="AQ2346" s="36"/>
      <c r="AR2346" s="37"/>
      <c r="AS2346" s="44">
        <f t="shared" ref="AS2346" si="56550">parseTime(AQ2346)-(AR2347=INT(RIGHT($F2346, 1)))</f>
        <v>0</v>
      </c>
      <c r="AT2346" s="45">
        <f t="shared" si="56480"/>
        <v>0</v>
      </c>
      <c r="AU2346" s="36"/>
      <c r="AV2346" s="37"/>
      <c r="AW2346" s="44">
        <f>parseTime(AU2346)-(AV2347=INT(RIGHT($F2346, 1)))</f>
        <v>0</v>
      </c>
      <c r="AX2346" s="45">
        <f t="shared" si="56481"/>
        <v>0</v>
      </c>
      <c r="AY2346" s="36"/>
      <c r="AZ2346" s="37"/>
      <c r="BA2346" s="44">
        <f>parseTime(AY2346)-(AZ2347=INT(RIGHT($F2346, 1)))</f>
        <v>0</v>
      </c>
      <c r="BB2346" s="45">
        <f t="shared" si="56482"/>
        <v>0</v>
      </c>
      <c r="BC2346" s="36"/>
      <c r="BD2346" s="37"/>
      <c r="BE2346" s="44">
        <f>parseTime(BC2346)-(BD2347=INT(RIGHT($F2346, 1)))</f>
        <v>0</v>
      </c>
      <c r="BF2346" s="45">
        <f t="shared" si="56483"/>
        <v>0</v>
      </c>
      <c r="BG2346" s="36"/>
      <c r="BH2346" s="37"/>
      <c r="BI2346" s="44">
        <f>parseTime(BG2346)-(BH2347=INT(RIGHT($F2346, 1)))</f>
        <v>0</v>
      </c>
      <c r="BJ2346" s="45">
        <f t="shared" si="56484"/>
        <v>0</v>
      </c>
      <c r="BK2346" s="36"/>
      <c r="BL2346" s="37"/>
      <c r="BM2346" s="44">
        <f>parseTime(BK2346)-(BL2347=INT(RIGHT($F2346, 1)))</f>
        <v>0</v>
      </c>
      <c r="BN2346" s="45">
        <f t="shared" si="56485"/>
        <v>0</v>
      </c>
      <c r="BO2346" s="36"/>
      <c r="BP2346" s="37"/>
      <c r="BQ2346" s="44">
        <f t="shared" ref="BQ2346" si="56551">parseTime(BO2346)-(BP2347=INT(RIGHT($F2346, 1)))</f>
        <v>0</v>
      </c>
      <c r="BR2346" s="45">
        <f t="shared" si="56487"/>
        <v>0</v>
      </c>
      <c r="BS2346" s="36"/>
      <c r="BT2346" s="37"/>
      <c r="BU2346" s="44">
        <f t="shared" ref="BU2346" si="56552">parseTime(BS2346)-(BT2347=INT(RIGHT($F2346, 1)))</f>
        <v>0</v>
      </c>
      <c r="BV2346" s="45">
        <f t="shared" si="56489"/>
        <v>0</v>
      </c>
      <c r="BW2346" s="36"/>
      <c r="BX2346" s="37"/>
      <c r="BY2346" s="44">
        <f t="shared" ref="BY2346" si="56553">parseTime(BW2346)-(BX2347=INT(RIGHT($F2346, 1)))</f>
        <v>0</v>
      </c>
      <c r="BZ2346" s="45">
        <f t="shared" si="56491"/>
        <v>0</v>
      </c>
      <c r="CA2346" s="36"/>
      <c r="CB2346" s="37"/>
      <c r="CC2346" s="44">
        <f t="shared" ref="CC2346" si="56554">parseTime(CA2346)-(CB2347=INT(RIGHT($F2346, 1)))</f>
        <v>0</v>
      </c>
      <c r="CD2346" s="45">
        <f t="shared" si="56493"/>
        <v>0</v>
      </c>
      <c r="CE2346" s="36"/>
      <c r="CF2346" s="37"/>
      <c r="CG2346" s="44">
        <f t="shared" ref="CG2346" si="56555">parseTime(CE2346)-(CF2347=INT(RIGHT($F2346, 1)))</f>
        <v>0</v>
      </c>
      <c r="CH2346" s="45">
        <f t="shared" si="56495"/>
        <v>0</v>
      </c>
    </row>
    <row r="2347" spans="1:86" x14ac:dyDescent="0.25">
      <c r="A2347" s="56"/>
      <c r="B2347" s="57"/>
      <c r="C2347" s="14">
        <f t="shared" si="56511"/>
        <v>0</v>
      </c>
      <c r="D2347" s="14"/>
      <c r="E2347" s="20">
        <f t="shared" ref="E2347" si="56556">((7.5/2)-0.5+E2346)*8</f>
        <v>63.2</v>
      </c>
      <c r="F2347" s="51"/>
      <c r="G2347" s="46" t="s">
        <v>134</v>
      </c>
      <c r="H2347" s="38">
        <f t="shared" ref="H2347" si="56557">lunchAdjust(G2342:H2346)</f>
        <v>0</v>
      </c>
      <c r="I2347" s="48" t="s">
        <v>0</v>
      </c>
      <c r="J2347" s="39">
        <f t="shared" ref="J2347" si="56558">SUMPRODUCT(I2342:I2346*J2342:J2346)</f>
        <v>0</v>
      </c>
      <c r="K2347" s="46" t="s">
        <v>134</v>
      </c>
      <c r="L2347" s="38">
        <f t="shared" ref="L2347" si="56559">lunchAdjust(K2342:L2346)</f>
        <v>1</v>
      </c>
      <c r="M2347" s="48" t="s">
        <v>0</v>
      </c>
      <c r="N2347" s="39">
        <f t="shared" ref="N2347" si="56560">SUMPRODUCT(M2342:M2346*N2342:N2346)</f>
        <v>8</v>
      </c>
      <c r="O2347" s="46" t="s">
        <v>134</v>
      </c>
      <c r="P2347" s="38">
        <f t="shared" ref="P2347" si="56561">lunchAdjust(O2342:P2346)</f>
        <v>0</v>
      </c>
      <c r="Q2347" s="48" t="s">
        <v>0</v>
      </c>
      <c r="R2347" s="39">
        <f t="shared" ref="R2347" si="56562">SUMPRODUCT(Q2342:Q2346*R2342:R2346)</f>
        <v>0</v>
      </c>
      <c r="S2347" s="46" t="s">
        <v>134</v>
      </c>
      <c r="T2347" s="38">
        <f t="shared" ref="T2347" si="56563">lunchAdjust(S2342:T2346)</f>
        <v>1</v>
      </c>
      <c r="U2347" s="48" t="s">
        <v>0</v>
      </c>
      <c r="V2347" s="39">
        <f t="shared" ref="V2347" si="56564">SUMPRODUCT(U2342:U2346*V2342:V2346)</f>
        <v>8</v>
      </c>
      <c r="W2347" s="46" t="s">
        <v>134</v>
      </c>
      <c r="X2347" s="38">
        <f t="shared" ref="X2347" si="56565">lunchAdjust(W2342:X2346)</f>
        <v>0</v>
      </c>
      <c r="Y2347" s="48" t="s">
        <v>0</v>
      </c>
      <c r="Z2347" s="39">
        <f t="shared" ref="Z2347" si="56566">SUMPRODUCT(Y2342:Y2346*Z2342:Z2346)</f>
        <v>0</v>
      </c>
      <c r="AA2347" s="46" t="s">
        <v>134</v>
      </c>
      <c r="AB2347" s="38">
        <f t="shared" ref="AB2347" si="56567">lunchAdjust(AA2342:AB2346)</f>
        <v>1</v>
      </c>
      <c r="AC2347" s="48" t="s">
        <v>0</v>
      </c>
      <c r="AD2347" s="39">
        <f t="shared" ref="AD2347" si="56568">SUMPRODUCT(AC2342:AC2346*AD2342:AD2346)</f>
        <v>0</v>
      </c>
      <c r="AE2347" s="46" t="s">
        <v>134</v>
      </c>
      <c r="AF2347" s="38">
        <f t="shared" ref="AF2347" si="56569">lunchAdjust(AE2342:AF2346)</f>
        <v>0</v>
      </c>
      <c r="AG2347" s="48" t="s">
        <v>0</v>
      </c>
      <c r="AH2347" s="39">
        <f t="shared" ref="AH2347" si="56570">SUMPRODUCT(AG2342:AG2346*AH2342:AH2346)</f>
        <v>0</v>
      </c>
      <c r="AI2347" s="46" t="s">
        <v>134</v>
      </c>
      <c r="AJ2347" s="38">
        <f t="shared" ref="AJ2347" si="56571">lunchAdjust(AI2342:AJ2346)</f>
        <v>0</v>
      </c>
      <c r="AK2347" s="48" t="s">
        <v>0</v>
      </c>
      <c r="AL2347" s="39">
        <f t="shared" ref="AL2347" si="56572">SUMPRODUCT(AK2342:AK2346*AL2342:AL2346)</f>
        <v>0</v>
      </c>
      <c r="AM2347" s="46" t="s">
        <v>134</v>
      </c>
      <c r="AN2347" s="38">
        <f t="shared" ref="AN2347" si="56573">lunchAdjust(AM2342:AN2346)</f>
        <v>0</v>
      </c>
      <c r="AO2347" s="48" t="s">
        <v>0</v>
      </c>
      <c r="AP2347" s="39">
        <f t="shared" ref="AP2347" si="56574">SUMPRODUCT(AO2342:AO2346*AP2342:AP2346)</f>
        <v>0</v>
      </c>
      <c r="AQ2347" s="46" t="s">
        <v>134</v>
      </c>
      <c r="AR2347" s="38">
        <f t="shared" ref="AR2347" si="56575">lunchAdjust(AQ2342:AR2346)</f>
        <v>0</v>
      </c>
      <c r="AS2347" s="48" t="s">
        <v>0</v>
      </c>
      <c r="AT2347" s="39">
        <f t="shared" ref="AT2347" si="56576">SUMPRODUCT(AS2342:AS2346*AT2342:AT2346)</f>
        <v>0</v>
      </c>
      <c r="AU2347" s="46" t="s">
        <v>134</v>
      </c>
      <c r="AV2347" s="38">
        <f t="shared" ref="AV2347" si="56577">lunchAdjust(AU2342:AV2346)</f>
        <v>0</v>
      </c>
      <c r="AW2347" s="48" t="s">
        <v>0</v>
      </c>
      <c r="AX2347" s="39">
        <f t="shared" ref="AX2347" si="56578">SUMPRODUCT(AW2342:AW2346*AX2342:AX2346)</f>
        <v>0</v>
      </c>
      <c r="AY2347" s="46" t="s">
        <v>134</v>
      </c>
      <c r="AZ2347" s="38">
        <f t="shared" ref="AZ2347" si="56579">lunchAdjust(AY2342:AZ2346)</f>
        <v>0</v>
      </c>
      <c r="BA2347" s="48" t="s">
        <v>0</v>
      </c>
      <c r="BB2347" s="39">
        <f t="shared" ref="BB2347" si="56580">SUMPRODUCT(BA2342:BA2346*BB2342:BB2346)</f>
        <v>0</v>
      </c>
      <c r="BC2347" s="46" t="s">
        <v>134</v>
      </c>
      <c r="BD2347" s="38">
        <f t="shared" ref="BD2347" si="56581">lunchAdjust(BC2342:BD2346)</f>
        <v>0</v>
      </c>
      <c r="BE2347" s="48" t="s">
        <v>0</v>
      </c>
      <c r="BF2347" s="39">
        <f t="shared" ref="BF2347" si="56582">SUMPRODUCT(BE2342:BE2346*BF2342:BF2346)</f>
        <v>0</v>
      </c>
      <c r="BG2347" s="46" t="s">
        <v>134</v>
      </c>
      <c r="BH2347" s="38">
        <f t="shared" ref="BH2347" si="56583">lunchAdjust(BG2342:BH2346)</f>
        <v>0</v>
      </c>
      <c r="BI2347" s="48" t="s">
        <v>0</v>
      </c>
      <c r="BJ2347" s="39">
        <f t="shared" ref="BJ2347" si="56584">SUMPRODUCT(BI2342:BI2346*BJ2342:BJ2346)</f>
        <v>0</v>
      </c>
      <c r="BK2347" s="46" t="s">
        <v>134</v>
      </c>
      <c r="BL2347" s="38">
        <f t="shared" ref="BL2347" si="56585">lunchAdjust(BK2342:BL2346)</f>
        <v>0</v>
      </c>
      <c r="BM2347" s="48" t="s">
        <v>0</v>
      </c>
      <c r="BN2347" s="39">
        <f t="shared" ref="BN2347" si="56586">SUMPRODUCT(BM2342:BM2346*BN2342:BN2346)</f>
        <v>0</v>
      </c>
      <c r="BO2347" s="46" t="s">
        <v>134</v>
      </c>
      <c r="BP2347" s="38">
        <f t="shared" ref="BP2347" si="56587">lunchAdjust(BO2342:BP2346)</f>
        <v>1</v>
      </c>
      <c r="BQ2347" s="48" t="s">
        <v>0</v>
      </c>
      <c r="BR2347" s="39">
        <f t="shared" ref="BR2347" si="56588">SUMPRODUCT(BQ2342:BQ2346*BR2342:BR2346)</f>
        <v>8</v>
      </c>
      <c r="BS2347" s="46" t="s">
        <v>134</v>
      </c>
      <c r="BT2347" s="38">
        <f t="shared" ref="BT2347" si="56589">lunchAdjust(BS2342:BT2346)</f>
        <v>1</v>
      </c>
      <c r="BU2347" s="48" t="s">
        <v>0</v>
      </c>
      <c r="BV2347" s="39">
        <f t="shared" ref="BV2347" si="56590">SUMPRODUCT(BU2342:BU2346*BV2342:BV2346)</f>
        <v>0</v>
      </c>
      <c r="BW2347" s="46" t="s">
        <v>134</v>
      </c>
      <c r="BX2347" s="38">
        <f t="shared" ref="BX2347" si="56591">lunchAdjust(BW2342:BX2346)</f>
        <v>0</v>
      </c>
      <c r="BY2347" s="48" t="s">
        <v>0</v>
      </c>
      <c r="BZ2347" s="39">
        <f t="shared" ref="BZ2347" si="56592">SUMPRODUCT(BY2342:BY2346*BZ2342:BZ2346)</f>
        <v>0</v>
      </c>
      <c r="CA2347" s="46" t="s">
        <v>134</v>
      </c>
      <c r="CB2347" s="38">
        <f t="shared" ref="CB2347" si="56593">lunchAdjust(CA2342:CB2346)</f>
        <v>0</v>
      </c>
      <c r="CC2347" s="48" t="s">
        <v>0</v>
      </c>
      <c r="CD2347" s="39">
        <f t="shared" ref="CD2347" si="56594">SUMPRODUCT(CC2342:CC2346*CD2342:CD2346)</f>
        <v>0</v>
      </c>
      <c r="CE2347" s="46" t="s">
        <v>134</v>
      </c>
      <c r="CF2347" s="38">
        <f t="shared" ref="CF2347" si="56595">lunchAdjust(CE2342:CF2346)</f>
        <v>0</v>
      </c>
      <c r="CG2347" s="48" t="s">
        <v>0</v>
      </c>
      <c r="CH2347" s="39">
        <f t="shared" ref="CH2347" si="56596">SUMPRODUCT(CG2342:CG2346*CH2342:CH2346)</f>
        <v>0</v>
      </c>
    </row>
    <row r="2348" spans="1:86" ht="15.75" thickBot="1" x14ac:dyDescent="0.3">
      <c r="A2348" s="58" t="s">
        <v>121</v>
      </c>
      <c r="B2348" s="59">
        <f t="shared" ref="B2348" ca="1" si="56597">roleHours(G2342:CH2348, "OUT")</f>
        <v>0</v>
      </c>
      <c r="C2348" s="54" t="s">
        <v>137</v>
      </c>
      <c r="D2348" s="22">
        <f t="shared" ref="D2348" ca="1" si="56598">roleHours(G2342:CH2348, "PTO")</f>
        <v>0</v>
      </c>
      <c r="E2348" s="23">
        <f t="shared" ref="E2348" ca="1" si="56599">E2347-B2343</f>
        <v>39.200000000000003</v>
      </c>
      <c r="F2348" s="52"/>
      <c r="G2348" s="47" t="s">
        <v>39</v>
      </c>
      <c r="H2348" s="40">
        <f t="shared" si="55219"/>
        <v>0</v>
      </c>
      <c r="I2348" s="49" t="s">
        <v>135</v>
      </c>
      <c r="J2348" s="41">
        <f t="shared" ref="J2348" si="56600">J2347*G$4</f>
        <v>0</v>
      </c>
      <c r="K2348" s="47" t="s">
        <v>39</v>
      </c>
      <c r="L2348" s="40">
        <f t="shared" ref="L2348" si="56601">SUMPRODUCT(M2342:M2346*(L2342:L2346="PTO"))+SUMPRODUCT(M2342:M2346*(L2342:L2346="HOL"))</f>
        <v>0</v>
      </c>
      <c r="M2348" s="49" t="s">
        <v>135</v>
      </c>
      <c r="N2348" s="41">
        <f t="shared" ref="N2348" si="56602">N2347*K$4</f>
        <v>0</v>
      </c>
      <c r="O2348" s="47" t="s">
        <v>39</v>
      </c>
      <c r="P2348" s="40">
        <f t="shared" ref="P2348" si="56603">SUMPRODUCT(Q2342:Q2346*(P2342:P2346="PTO"))+SUMPRODUCT(Q2342:Q2346*(P2342:P2346="HOL"))</f>
        <v>0</v>
      </c>
      <c r="Q2348" s="49" t="s">
        <v>135</v>
      </c>
      <c r="R2348" s="41">
        <f t="shared" ref="R2348" si="56604">R2347*O$4</f>
        <v>0</v>
      </c>
      <c r="S2348" s="47" t="s">
        <v>39</v>
      </c>
      <c r="T2348" s="40">
        <f t="shared" ref="T2348" si="56605">SUMPRODUCT(U2342:U2346*(T2342:T2346="PTO"))+SUMPRODUCT(U2342:U2346*(T2342:T2346="HOL"))</f>
        <v>0</v>
      </c>
      <c r="U2348" s="49" t="s">
        <v>135</v>
      </c>
      <c r="V2348" s="41">
        <f t="shared" ref="V2348" si="56606">V2347*S$4</f>
        <v>0</v>
      </c>
      <c r="W2348" s="47" t="s">
        <v>39</v>
      </c>
      <c r="X2348" s="40">
        <f t="shared" ref="X2348" si="56607">SUMPRODUCT(Y2342:Y2346*(X2342:X2346="PTO"))+SUMPRODUCT(Y2342:Y2346*(X2342:X2346="HOL"))</f>
        <v>0</v>
      </c>
      <c r="Y2348" s="49" t="s">
        <v>135</v>
      </c>
      <c r="Z2348" s="41">
        <f t="shared" ref="Z2348" si="56608">Z2347*W$4</f>
        <v>0</v>
      </c>
      <c r="AA2348" s="47" t="s">
        <v>39</v>
      </c>
      <c r="AB2348" s="40">
        <f t="shared" ref="AB2348" si="56609">SUMPRODUCT(AC2342:AC2346*(AB2342:AB2346="PTO"))+SUMPRODUCT(AC2342:AC2346*(AB2342:AB2346="HOL"))</f>
        <v>8</v>
      </c>
      <c r="AC2348" s="49" t="s">
        <v>135</v>
      </c>
      <c r="AD2348" s="41">
        <f t="shared" ref="AD2348" si="56610">AD2347*AA$4</f>
        <v>0</v>
      </c>
      <c r="AE2348" s="47" t="s">
        <v>39</v>
      </c>
      <c r="AF2348" s="40">
        <f t="shared" ref="AF2348" si="56611">SUMPRODUCT(AG2342:AG2346*(AF2342:AF2346="PTO"))+SUMPRODUCT(AG2342:AG2346*(AF2342:AF2346="HOL"))</f>
        <v>0</v>
      </c>
      <c r="AG2348" s="49" t="s">
        <v>135</v>
      </c>
      <c r="AH2348" s="41">
        <f t="shared" ref="AH2348" si="56612">AH2347*AE$4</f>
        <v>0</v>
      </c>
      <c r="AI2348" s="47" t="s">
        <v>39</v>
      </c>
      <c r="AJ2348" s="40">
        <f t="shared" ref="AJ2348" si="56613">SUMPRODUCT(AK2342:AK2346*(AJ2342:AJ2346="PTO"))+SUMPRODUCT(AK2342:AK2346*(AJ2342:AJ2346="HOL"))</f>
        <v>0</v>
      </c>
      <c r="AK2348" s="49" t="s">
        <v>135</v>
      </c>
      <c r="AL2348" s="41">
        <f>AL2347*AI$4</f>
        <v>0</v>
      </c>
      <c r="AM2348" s="47" t="s">
        <v>39</v>
      </c>
      <c r="AN2348" s="40">
        <f t="shared" ref="AN2348" si="56614">SUMPRODUCT(AO2342:AO2346*(AN2342:AN2346="PTO"))+SUMPRODUCT(AO2342:AO2346*(AN2342:AN2346="HOL"))</f>
        <v>0</v>
      </c>
      <c r="AO2348" s="49" t="s">
        <v>135</v>
      </c>
      <c r="AP2348" s="41">
        <f t="shared" ref="AP2348" si="56615">AP2347*AM$4</f>
        <v>0</v>
      </c>
      <c r="AQ2348" s="47" t="s">
        <v>39</v>
      </c>
      <c r="AR2348" s="40">
        <f t="shared" ref="AR2348" si="56616">SUMPRODUCT(AS2342:AS2346*(AR2342:AR2346="PTO"))+SUMPRODUCT(AS2342:AS2346*(AR2342:AR2346="HOL"))</f>
        <v>0</v>
      </c>
      <c r="AS2348" s="49" t="s">
        <v>135</v>
      </c>
      <c r="AT2348" s="41">
        <f t="shared" ref="AT2348" si="56617">AT2347*AQ$4</f>
        <v>0</v>
      </c>
      <c r="AU2348" s="47" t="s">
        <v>39</v>
      </c>
      <c r="AV2348" s="40">
        <f t="shared" ref="AV2348" si="56618">SUMPRODUCT(AW2342:AW2346*(AV2342:AV2346="PTO"))+SUMPRODUCT(AW2342:AW2346*(AV2342:AV2346="HOL"))</f>
        <v>0</v>
      </c>
      <c r="AW2348" s="49" t="s">
        <v>135</v>
      </c>
      <c r="AX2348" s="41">
        <f>AX2347*AU$4</f>
        <v>0</v>
      </c>
      <c r="AY2348" s="47" t="s">
        <v>39</v>
      </c>
      <c r="AZ2348" s="40">
        <f t="shared" ref="AZ2348" si="56619">SUMPRODUCT(BA2342:BA2346*(AZ2342:AZ2346="PTO"))+SUMPRODUCT(BA2342:BA2346*(AZ2342:AZ2346="HOL"))</f>
        <v>0</v>
      </c>
      <c r="BA2348" s="49" t="s">
        <v>135</v>
      </c>
      <c r="BB2348" s="41">
        <f>BB2347*AY$4</f>
        <v>0</v>
      </c>
      <c r="BC2348" s="47" t="s">
        <v>39</v>
      </c>
      <c r="BD2348" s="40">
        <f t="shared" ref="BD2348" si="56620">SUMPRODUCT(BE2342:BE2346*(BD2342:BD2346="PTO"))+SUMPRODUCT(BE2342:BE2346*(BD2342:BD2346="HOL"))</f>
        <v>0</v>
      </c>
      <c r="BE2348" s="49" t="s">
        <v>135</v>
      </c>
      <c r="BF2348" s="41">
        <f>BF2347*BC$4</f>
        <v>0</v>
      </c>
      <c r="BG2348" s="47" t="s">
        <v>39</v>
      </c>
      <c r="BH2348" s="40">
        <f t="shared" ref="BH2348" si="56621">SUMPRODUCT(BI2342:BI2346*(BH2342:BH2346="PTO"))+SUMPRODUCT(BI2342:BI2346*(BH2342:BH2346="HOL"))</f>
        <v>0</v>
      </c>
      <c r="BI2348" s="49" t="s">
        <v>135</v>
      </c>
      <c r="BJ2348" s="41">
        <f>BJ2347*BG$4</f>
        <v>0</v>
      </c>
      <c r="BK2348" s="47" t="s">
        <v>39</v>
      </c>
      <c r="BL2348" s="40">
        <f t="shared" ref="BL2348" si="56622">SUMPRODUCT(BM2342:BM2346*(BL2342:BL2346="PTO"))+SUMPRODUCT(BM2342:BM2346*(BL2342:BL2346="HOL"))</f>
        <v>0</v>
      </c>
      <c r="BM2348" s="49" t="s">
        <v>135</v>
      </c>
      <c r="BN2348" s="41">
        <f>BN2347*BK$4</f>
        <v>0</v>
      </c>
      <c r="BO2348" s="47" t="s">
        <v>39</v>
      </c>
      <c r="BP2348" s="40">
        <f t="shared" ref="BP2348" si="56623">SUMPRODUCT(BQ2342:BQ2346*(BP2342:BP2346="PTO"))+SUMPRODUCT(BQ2342:BQ2346*(BP2342:BP2346="HOL"))</f>
        <v>0</v>
      </c>
      <c r="BQ2348" s="49" t="s">
        <v>135</v>
      </c>
      <c r="BR2348" s="41">
        <f t="shared" ref="BR2348" si="56624">BR2347*BO$4</f>
        <v>8</v>
      </c>
      <c r="BS2348" s="47" t="s">
        <v>39</v>
      </c>
      <c r="BT2348" s="40">
        <f t="shared" ref="BT2348" si="56625">SUMPRODUCT(BU2342:BU2346*(BT2342:BT2346="PTO"))+SUMPRODUCT(BU2342:BU2346*(BT2342:BT2346="HOL"))</f>
        <v>8</v>
      </c>
      <c r="BU2348" s="49" t="s">
        <v>135</v>
      </c>
      <c r="BV2348" s="41">
        <f t="shared" ref="BV2348" si="56626">BV2347*BS$4</f>
        <v>0</v>
      </c>
      <c r="BW2348" s="47" t="s">
        <v>39</v>
      </c>
      <c r="BX2348" s="40">
        <f t="shared" ref="BX2348" si="56627">SUMPRODUCT(BY2342:BY2346*(BX2342:BX2346="PTO"))+SUMPRODUCT(BY2342:BY2346*(BX2342:BX2346="HOL"))</f>
        <v>0</v>
      </c>
      <c r="BY2348" s="49" t="s">
        <v>135</v>
      </c>
      <c r="BZ2348" s="41">
        <f t="shared" ref="BZ2348" si="56628">BZ2347*BW$4</f>
        <v>0</v>
      </c>
      <c r="CA2348" s="47" t="s">
        <v>39</v>
      </c>
      <c r="CB2348" s="40">
        <f t="shared" ref="CB2348" si="56629">SUMPRODUCT(CC2342:CC2346*(CB2342:CB2346="PTO"))+SUMPRODUCT(CC2342:CC2346*(CB2342:CB2346="HOL"))</f>
        <v>0</v>
      </c>
      <c r="CC2348" s="49" t="s">
        <v>135</v>
      </c>
      <c r="CD2348" s="41">
        <f t="shared" ref="CD2348" si="56630">CD2347*CA$4</f>
        <v>0</v>
      </c>
      <c r="CE2348" s="47" t="s">
        <v>39</v>
      </c>
      <c r="CF2348" s="40">
        <f t="shared" ref="CF2348" si="56631">SUMPRODUCT(CG2342:CG2346*(CF2342:CF2346="PTO"))+SUMPRODUCT(CG2342:CG2346*(CF2342:CF2346="HOL"))</f>
        <v>0</v>
      </c>
      <c r="CG2348" s="49" t="s">
        <v>135</v>
      </c>
      <c r="CH2348" s="41">
        <f t="shared" ref="CH2348" si="56632">CH2347*CE$4</f>
        <v>0</v>
      </c>
    </row>
    <row r="2349" spans="1:86" x14ac:dyDescent="0.25">
      <c r="A2349" s="70" t="s">
        <v>133</v>
      </c>
      <c r="B2349" s="71">
        <f t="shared" ref="B2349" ca="1" si="56633">D2349-B2350</f>
        <v>5.3333333333333357</v>
      </c>
      <c r="C2349" s="72" t="s">
        <v>122</v>
      </c>
      <c r="D2349" s="71">
        <f>IFERROR(INDEX(Holidays[FTE], MATCH(Entry!E2349, Holidays[Date], 0)), 1)*8*INDEX(FTEguide[[1]:[12]], MATCH(Entry!E2350, FTEguide[Weekday], 0), IF(Entry!E2352&gt;0, Entry!E2352, MONTH(Entry!E2349)))</f>
        <v>21.333333333333336</v>
      </c>
      <c r="E2349" s="60">
        <f t="shared" si="56461"/>
        <v>44163</v>
      </c>
      <c r="F2349" s="50" t="s">
        <v>128</v>
      </c>
      <c r="G2349" s="34"/>
      <c r="H2349" s="35"/>
      <c r="I2349" s="42">
        <f t="shared" ref="I2349" si="56634">parseTime(G2349)-(H2354=INT(RIGHT($F2349, 1)))</f>
        <v>0</v>
      </c>
      <c r="J2349" s="43">
        <f t="shared" ref="J2349:J2353" si="56635">isClocked(H2349)</f>
        <v>0</v>
      </c>
      <c r="K2349" s="34"/>
      <c r="L2349" s="35"/>
      <c r="M2349" s="42">
        <f t="shared" ref="M2349" si="56636">parseTime(K2349)-(L2354=INT(RIGHT($F2349, 1)))</f>
        <v>0</v>
      </c>
      <c r="N2349" s="43">
        <f t="shared" ref="N2349:N2353" si="56637">isClocked(L2349)</f>
        <v>0</v>
      </c>
      <c r="O2349" s="34"/>
      <c r="P2349" s="35"/>
      <c r="Q2349" s="42">
        <f t="shared" ref="Q2349" si="56638">parseTime(O2349)-(P2354=INT(RIGHT($F2349, 1)))</f>
        <v>0</v>
      </c>
      <c r="R2349" s="43">
        <f t="shared" ref="R2349:R2353" si="56639">isClocked(P2349)</f>
        <v>0</v>
      </c>
      <c r="S2349" s="34"/>
      <c r="T2349" s="35"/>
      <c r="U2349" s="42">
        <f t="shared" ref="U2349" si="56640">parseTime(S2349)-(T2354=INT(RIGHT($F2349, 1)))</f>
        <v>0</v>
      </c>
      <c r="V2349" s="43">
        <f t="shared" ref="V2349:V2353" si="56641">isClocked(T2349)</f>
        <v>0</v>
      </c>
      <c r="W2349" s="34"/>
      <c r="X2349" s="35"/>
      <c r="Y2349" s="42">
        <f t="shared" ref="Y2349" si="56642">parseTime(W2349)-(X2354=INT(RIGHT($F2349, 1)))</f>
        <v>0</v>
      </c>
      <c r="Z2349" s="43">
        <f t="shared" ref="Z2349:Z2353" si="56643">isClocked(X2349)</f>
        <v>0</v>
      </c>
      <c r="AA2349" s="34"/>
      <c r="AB2349" s="35"/>
      <c r="AC2349" s="42">
        <f t="shared" ref="AC2349" si="56644">parseTime(AA2349)-(AB2354=INT(RIGHT($F2349, 1)))</f>
        <v>0</v>
      </c>
      <c r="AD2349" s="43">
        <f t="shared" ref="AD2349:AD2353" si="56645">isClocked(AB2349)</f>
        <v>0</v>
      </c>
      <c r="AE2349" s="34"/>
      <c r="AF2349" s="35"/>
      <c r="AG2349" s="42">
        <f t="shared" ref="AG2349" si="56646">parseTime(AE2349)-(AF2354=INT(RIGHT($F2349, 1)))</f>
        <v>0</v>
      </c>
      <c r="AH2349" s="43">
        <f t="shared" ref="AH2349:AH2353" si="56647">isClocked(AF2349)</f>
        <v>0</v>
      </c>
      <c r="AI2349" s="34"/>
      <c r="AJ2349" s="35"/>
      <c r="AK2349" s="42">
        <f>parseTime(AI2349)-(AJ2354=INT(RIGHT($F2349, 1)))</f>
        <v>0</v>
      </c>
      <c r="AL2349" s="43">
        <f t="shared" ref="AL2349:AL2353" si="56648">isClocked(AJ2349)</f>
        <v>0</v>
      </c>
      <c r="AM2349" s="34"/>
      <c r="AN2349" s="35"/>
      <c r="AO2349" s="42">
        <f t="shared" ref="AO2349" si="56649">parseTime(AM2349)-(AN2354=INT(RIGHT($F2349, 1)))</f>
        <v>0</v>
      </c>
      <c r="AP2349" s="43">
        <f t="shared" ref="AP2349:AP2353" si="56650">isClocked(AN2349)</f>
        <v>0</v>
      </c>
      <c r="AQ2349" s="34"/>
      <c r="AR2349" s="35"/>
      <c r="AS2349" s="42">
        <f t="shared" ref="AS2349" si="56651">parseTime(AQ2349)-(AR2354=INT(RIGHT($F2349, 1)))</f>
        <v>0</v>
      </c>
      <c r="AT2349" s="43">
        <f t="shared" ref="AT2349:AT2353" si="56652">isClocked(AR2349)</f>
        <v>0</v>
      </c>
      <c r="AU2349" s="34"/>
      <c r="AV2349" s="35"/>
      <c r="AW2349" s="42">
        <f>parseTime(AU2349)-(AV2354=INT(RIGHT($F2349, 1)))</f>
        <v>0</v>
      </c>
      <c r="AX2349" s="43">
        <f t="shared" ref="AX2349:AX2353" si="56653">isClocked(AV2349)</f>
        <v>0</v>
      </c>
      <c r="AY2349" s="34"/>
      <c r="AZ2349" s="35"/>
      <c r="BA2349" s="42">
        <f>parseTime(AY2349)-(AZ2354=INT(RIGHT($F2349, 1)))</f>
        <v>0</v>
      </c>
      <c r="BB2349" s="43">
        <f t="shared" ref="BB2349:BB2353" si="56654">isClocked(AZ2349)</f>
        <v>0</v>
      </c>
      <c r="BC2349" s="34"/>
      <c r="BD2349" s="35"/>
      <c r="BE2349" s="42">
        <f>parseTime(BC2349)-(BD2354=INT(RIGHT($F2349, 1)))</f>
        <v>0</v>
      </c>
      <c r="BF2349" s="43">
        <f t="shared" ref="BF2349:BF2353" si="56655">isClocked(BD2349)</f>
        <v>0</v>
      </c>
      <c r="BG2349" s="34"/>
      <c r="BH2349" s="35"/>
      <c r="BI2349" s="42">
        <f>parseTime(BG2349)-(BH2354=INT(RIGHT($F2349, 1)))</f>
        <v>0</v>
      </c>
      <c r="BJ2349" s="43">
        <f t="shared" ref="BJ2349:BJ2353" si="56656">isClocked(BH2349)</f>
        <v>0</v>
      </c>
      <c r="BK2349" s="34"/>
      <c r="BL2349" s="35"/>
      <c r="BM2349" s="42">
        <f>parseTime(BK2349)-(BL2354=INT(RIGHT($F2349, 1)))</f>
        <v>0</v>
      </c>
      <c r="BN2349" s="43">
        <f t="shared" ref="BN2349:BN2353" si="56657">isClocked(BL2349)</f>
        <v>0</v>
      </c>
      <c r="BO2349" s="34" t="s">
        <v>136</v>
      </c>
      <c r="BP2349" s="35" t="s">
        <v>23</v>
      </c>
      <c r="BQ2349" s="42">
        <f t="shared" ref="BQ2349" si="56658">parseTime(BO2349)-(BP2354=INT(RIGHT($F2349, 1)))</f>
        <v>8</v>
      </c>
      <c r="BR2349" s="43">
        <f t="shared" ref="BR2349:BR2353" si="56659">isClocked(BP2349)</f>
        <v>1</v>
      </c>
      <c r="BS2349" s="34" t="s">
        <v>136</v>
      </c>
      <c r="BT2349" s="35" t="s">
        <v>23</v>
      </c>
      <c r="BU2349" s="42">
        <f t="shared" ref="BU2349" si="56660">parseTime(BS2349)-(BT2354=INT(RIGHT($F2349, 1)))</f>
        <v>8</v>
      </c>
      <c r="BV2349" s="43">
        <f t="shared" ref="BV2349:BV2353" si="56661">isClocked(BT2349)</f>
        <v>1</v>
      </c>
      <c r="BW2349" s="34"/>
      <c r="BX2349" s="35"/>
      <c r="BY2349" s="42">
        <f t="shared" ref="BY2349" si="56662">parseTime(BW2349)-(BX2354=INT(RIGHT($F2349, 1)))</f>
        <v>0</v>
      </c>
      <c r="BZ2349" s="43">
        <f t="shared" ref="BZ2349:BZ2353" si="56663">isClocked(BX2349)</f>
        <v>0</v>
      </c>
      <c r="CA2349" s="34"/>
      <c r="CB2349" s="35"/>
      <c r="CC2349" s="42">
        <f t="shared" ref="CC2349" si="56664">parseTime(CA2349)-(CB2354=INT(RIGHT($F2349, 1)))</f>
        <v>0</v>
      </c>
      <c r="CD2349" s="43">
        <f t="shared" ref="CD2349:CD2353" si="56665">isClocked(CB2349)</f>
        <v>0</v>
      </c>
      <c r="CE2349" s="34"/>
      <c r="CF2349" s="35"/>
      <c r="CG2349" s="42">
        <f t="shared" ref="CG2349" si="56666">parseTime(CE2349)-(CF2354=INT(RIGHT($F2349, 1)))</f>
        <v>0</v>
      </c>
      <c r="CH2349" s="43">
        <f t="shared" ref="CH2349:CH2353" si="56667">isClocked(CF2349)</f>
        <v>0</v>
      </c>
    </row>
    <row r="2350" spans="1:86" x14ac:dyDescent="0.25">
      <c r="A2350" s="56" t="s">
        <v>0</v>
      </c>
      <c r="B2350" s="57">
        <f t="shared" ca="1" si="55977"/>
        <v>16</v>
      </c>
      <c r="C2350" s="14" t="s">
        <v>252</v>
      </c>
      <c r="D2350" s="14">
        <f t="shared" si="55460"/>
        <v>53.7</v>
      </c>
      <c r="E2350" s="55" t="str">
        <f t="shared" si="55978"/>
        <v>Saturday</v>
      </c>
      <c r="F2350" s="51" t="s">
        <v>129</v>
      </c>
      <c r="G2350" s="36"/>
      <c r="H2350" s="37"/>
      <c r="I2350" s="44">
        <f t="shared" ref="I2350" si="56668">parseTime(G2350)-(H2354=INT(RIGHT($F2350, 1)))</f>
        <v>0</v>
      </c>
      <c r="J2350" s="45">
        <f t="shared" si="56635"/>
        <v>0</v>
      </c>
      <c r="K2350" s="36"/>
      <c r="L2350" s="37"/>
      <c r="M2350" s="44">
        <f t="shared" ref="M2350" si="56669">parseTime(K2350)-(L2354=INT(RIGHT($F2350, 1)))</f>
        <v>0</v>
      </c>
      <c r="N2350" s="45">
        <f t="shared" si="56637"/>
        <v>0</v>
      </c>
      <c r="O2350" s="36"/>
      <c r="P2350" s="37"/>
      <c r="Q2350" s="44">
        <f t="shared" ref="Q2350" si="56670">parseTime(O2350)-(P2354=INT(RIGHT($F2350, 1)))</f>
        <v>0</v>
      </c>
      <c r="R2350" s="45">
        <f t="shared" si="56639"/>
        <v>0</v>
      </c>
      <c r="S2350" s="36"/>
      <c r="T2350" s="37"/>
      <c r="U2350" s="44">
        <f t="shared" ref="U2350" si="56671">parseTime(S2350)-(T2354=INT(RIGHT($F2350, 1)))</f>
        <v>0</v>
      </c>
      <c r="V2350" s="45">
        <f t="shared" si="56641"/>
        <v>0</v>
      </c>
      <c r="W2350" s="36"/>
      <c r="X2350" s="37"/>
      <c r="Y2350" s="44">
        <f t="shared" ref="Y2350" si="56672">parseTime(W2350)-(X2354=INT(RIGHT($F2350, 1)))</f>
        <v>0</v>
      </c>
      <c r="Z2350" s="45">
        <f t="shared" si="56643"/>
        <v>0</v>
      </c>
      <c r="AA2350" s="36"/>
      <c r="AB2350" s="37"/>
      <c r="AC2350" s="44">
        <f t="shared" ref="AC2350" si="56673">parseTime(AA2350)-(AB2354=INT(RIGHT($F2350, 1)))</f>
        <v>0</v>
      </c>
      <c r="AD2350" s="45">
        <f t="shared" si="56645"/>
        <v>0</v>
      </c>
      <c r="AE2350" s="36"/>
      <c r="AF2350" s="37"/>
      <c r="AG2350" s="44">
        <f t="shared" ref="AG2350" si="56674">parseTime(AE2350)-(AF2354=INT(RIGHT($F2350, 1)))</f>
        <v>0</v>
      </c>
      <c r="AH2350" s="45">
        <f t="shared" si="56647"/>
        <v>0</v>
      </c>
      <c r="AI2350" s="36"/>
      <c r="AJ2350" s="37"/>
      <c r="AK2350" s="44">
        <f>parseTime(AI2350)-(AJ2354=INT(RIGHT($F2350, 1)))</f>
        <v>0</v>
      </c>
      <c r="AL2350" s="45">
        <f t="shared" si="56648"/>
        <v>0</v>
      </c>
      <c r="AM2350" s="36"/>
      <c r="AN2350" s="37"/>
      <c r="AO2350" s="44">
        <f t="shared" ref="AO2350" si="56675">parseTime(AM2350)-(AN2354=INT(RIGHT($F2350, 1)))</f>
        <v>0</v>
      </c>
      <c r="AP2350" s="45">
        <f t="shared" si="56650"/>
        <v>0</v>
      </c>
      <c r="AQ2350" s="36"/>
      <c r="AR2350" s="37"/>
      <c r="AS2350" s="44">
        <f t="shared" ref="AS2350" si="56676">parseTime(AQ2350)-(AR2354=INT(RIGHT($F2350, 1)))</f>
        <v>0</v>
      </c>
      <c r="AT2350" s="45">
        <f t="shared" si="56652"/>
        <v>0</v>
      </c>
      <c r="AU2350" s="36"/>
      <c r="AV2350" s="37"/>
      <c r="AW2350" s="44">
        <f>parseTime(AU2350)-(AV2354=INT(RIGHT($F2350, 1)))</f>
        <v>0</v>
      </c>
      <c r="AX2350" s="45">
        <f t="shared" si="56653"/>
        <v>0</v>
      </c>
      <c r="AY2350" s="36"/>
      <c r="AZ2350" s="37"/>
      <c r="BA2350" s="44">
        <f>parseTime(AY2350)-(AZ2354=INT(RIGHT($F2350, 1)))</f>
        <v>0</v>
      </c>
      <c r="BB2350" s="45">
        <f t="shared" si="56654"/>
        <v>0</v>
      </c>
      <c r="BC2350" s="36"/>
      <c r="BD2350" s="37"/>
      <c r="BE2350" s="44">
        <f>parseTime(BC2350)-(BD2354=INT(RIGHT($F2350, 1)))</f>
        <v>0</v>
      </c>
      <c r="BF2350" s="45">
        <f t="shared" si="56655"/>
        <v>0</v>
      </c>
      <c r="BG2350" s="36"/>
      <c r="BH2350" s="37"/>
      <c r="BI2350" s="44">
        <f>parseTime(BG2350)-(BH2354=INT(RIGHT($F2350, 1)))</f>
        <v>0</v>
      </c>
      <c r="BJ2350" s="45">
        <f t="shared" si="56656"/>
        <v>0</v>
      </c>
      <c r="BK2350" s="36"/>
      <c r="BL2350" s="37"/>
      <c r="BM2350" s="44">
        <f>parseTime(BK2350)-(BL2354=INT(RIGHT($F2350, 1)))</f>
        <v>0</v>
      </c>
      <c r="BN2350" s="45">
        <f t="shared" si="56657"/>
        <v>0</v>
      </c>
      <c r="BO2350" s="36"/>
      <c r="BP2350" s="37"/>
      <c r="BQ2350" s="44">
        <f t="shared" ref="BQ2350" si="56677">parseTime(BO2350)-(BP2354=INT(RIGHT($F2350, 1)))</f>
        <v>0</v>
      </c>
      <c r="BR2350" s="45">
        <f t="shared" si="56659"/>
        <v>0</v>
      </c>
      <c r="BS2350" s="36"/>
      <c r="BT2350" s="37"/>
      <c r="BU2350" s="44">
        <f t="shared" ref="BU2350" si="56678">parseTime(BS2350)-(BT2354=INT(RIGHT($F2350, 1)))</f>
        <v>0</v>
      </c>
      <c r="BV2350" s="45">
        <f t="shared" si="56661"/>
        <v>0</v>
      </c>
      <c r="BW2350" s="36"/>
      <c r="BX2350" s="37"/>
      <c r="BY2350" s="44">
        <f t="shared" ref="BY2350" si="56679">parseTime(BW2350)-(BX2354=INT(RIGHT($F2350, 1)))</f>
        <v>0</v>
      </c>
      <c r="BZ2350" s="45">
        <f t="shared" si="56663"/>
        <v>0</v>
      </c>
      <c r="CA2350" s="36"/>
      <c r="CB2350" s="37"/>
      <c r="CC2350" s="44">
        <f t="shared" ref="CC2350" si="56680">parseTime(CA2350)-(CB2354=INT(RIGHT($F2350, 1)))</f>
        <v>0</v>
      </c>
      <c r="CD2350" s="45">
        <f t="shared" si="56665"/>
        <v>0</v>
      </c>
      <c r="CE2350" s="36"/>
      <c r="CF2350" s="37"/>
      <c r="CG2350" s="44">
        <f t="shared" ref="CG2350" si="56681">parseTime(CE2350)-(CF2354=INT(RIGHT($F2350, 1)))</f>
        <v>0</v>
      </c>
      <c r="CH2350" s="45">
        <f t="shared" si="56667"/>
        <v>0</v>
      </c>
    </row>
    <row r="2351" spans="1:86" x14ac:dyDescent="0.25">
      <c r="A2351" s="56" t="s">
        <v>117</v>
      </c>
      <c r="B2351" s="57">
        <f t="shared" ref="B2351" ca="1" si="56682">roleHours(G2349:CH2355, "MFD")</f>
        <v>16</v>
      </c>
      <c r="C2351" s="14">
        <f t="shared" ref="C2351:C2354" ca="1" si="56683">B2351/8</f>
        <v>2</v>
      </c>
      <c r="D2351" s="14">
        <f t="shared" ref="D2351" ca="1" si="56684">B2350-D2350</f>
        <v>-37.700000000000003</v>
      </c>
      <c r="E2351" s="20" t="s">
        <v>127</v>
      </c>
      <c r="F2351" s="51" t="s">
        <v>130</v>
      </c>
      <c r="G2351" s="36"/>
      <c r="H2351" s="37"/>
      <c r="I2351" s="44">
        <f t="shared" ref="I2351" si="56685">parseTime(G2351)-(H2354=INT(RIGHT($F2351, 1)))</f>
        <v>0</v>
      </c>
      <c r="J2351" s="45">
        <f t="shared" si="56635"/>
        <v>0</v>
      </c>
      <c r="K2351" s="36"/>
      <c r="L2351" s="37"/>
      <c r="M2351" s="44">
        <f t="shared" ref="M2351" si="56686">parseTime(K2351)-(L2354=INT(RIGHT($F2351, 1)))</f>
        <v>0</v>
      </c>
      <c r="N2351" s="45">
        <f t="shared" si="56637"/>
        <v>0</v>
      </c>
      <c r="O2351" s="36"/>
      <c r="P2351" s="37"/>
      <c r="Q2351" s="44">
        <f t="shared" ref="Q2351" si="56687">parseTime(O2351)-(P2354=INT(RIGHT($F2351, 1)))</f>
        <v>0</v>
      </c>
      <c r="R2351" s="45">
        <f t="shared" si="56639"/>
        <v>0</v>
      </c>
      <c r="S2351" s="36"/>
      <c r="T2351" s="37"/>
      <c r="U2351" s="44">
        <f t="shared" ref="U2351" si="56688">parseTime(S2351)-(T2354=INT(RIGHT($F2351, 1)))</f>
        <v>0</v>
      </c>
      <c r="V2351" s="45">
        <f t="shared" si="56641"/>
        <v>0</v>
      </c>
      <c r="W2351" s="36"/>
      <c r="X2351" s="37"/>
      <c r="Y2351" s="44">
        <f t="shared" ref="Y2351" si="56689">parseTime(W2351)-(X2354=INT(RIGHT($F2351, 1)))</f>
        <v>0</v>
      </c>
      <c r="Z2351" s="45">
        <f t="shared" si="56643"/>
        <v>0</v>
      </c>
      <c r="AA2351" s="36"/>
      <c r="AB2351" s="37"/>
      <c r="AC2351" s="44">
        <f t="shared" ref="AC2351" si="56690">parseTime(AA2351)-(AB2354=INT(RIGHT($F2351, 1)))</f>
        <v>0</v>
      </c>
      <c r="AD2351" s="45">
        <f t="shared" si="56645"/>
        <v>0</v>
      </c>
      <c r="AE2351" s="36"/>
      <c r="AF2351" s="37"/>
      <c r="AG2351" s="44">
        <f t="shared" ref="AG2351" si="56691">parseTime(AE2351)-(AF2354=INT(RIGHT($F2351, 1)))</f>
        <v>0</v>
      </c>
      <c r="AH2351" s="45">
        <f t="shared" si="56647"/>
        <v>0</v>
      </c>
      <c r="AI2351" s="36"/>
      <c r="AJ2351" s="37"/>
      <c r="AK2351" s="44">
        <f>parseTime(AI2351)-(AJ2354=INT(RIGHT($F2351, 1)))</f>
        <v>0</v>
      </c>
      <c r="AL2351" s="45">
        <f t="shared" si="56648"/>
        <v>0</v>
      </c>
      <c r="AM2351" s="36"/>
      <c r="AN2351" s="37"/>
      <c r="AO2351" s="44">
        <f t="shared" ref="AO2351" si="56692">parseTime(AM2351)-(AN2354=INT(RIGHT($F2351, 1)))</f>
        <v>0</v>
      </c>
      <c r="AP2351" s="45">
        <f t="shared" si="56650"/>
        <v>0</v>
      </c>
      <c r="AQ2351" s="36"/>
      <c r="AR2351" s="37"/>
      <c r="AS2351" s="44">
        <f t="shared" ref="AS2351" si="56693">parseTime(AQ2351)-(AR2354=INT(RIGHT($F2351, 1)))</f>
        <v>0</v>
      </c>
      <c r="AT2351" s="45">
        <f t="shared" si="56652"/>
        <v>0</v>
      </c>
      <c r="AU2351" s="36"/>
      <c r="AV2351" s="37"/>
      <c r="AW2351" s="44">
        <f>parseTime(AU2351)-(AV2354=INT(RIGHT($F2351, 1)))</f>
        <v>0</v>
      </c>
      <c r="AX2351" s="45">
        <f t="shared" si="56653"/>
        <v>0</v>
      </c>
      <c r="AY2351" s="36"/>
      <c r="AZ2351" s="37"/>
      <c r="BA2351" s="44">
        <f>parseTime(AY2351)-(AZ2354=INT(RIGHT($F2351, 1)))</f>
        <v>0</v>
      </c>
      <c r="BB2351" s="45">
        <f t="shared" si="56654"/>
        <v>0</v>
      </c>
      <c r="BC2351" s="36"/>
      <c r="BD2351" s="37"/>
      <c r="BE2351" s="44">
        <f>parseTime(BC2351)-(BD2354=INT(RIGHT($F2351, 1)))</f>
        <v>0</v>
      </c>
      <c r="BF2351" s="45">
        <f t="shared" si="56655"/>
        <v>0</v>
      </c>
      <c r="BG2351" s="36"/>
      <c r="BH2351" s="37"/>
      <c r="BI2351" s="44">
        <f>parseTime(BG2351)-(BH2354=INT(RIGHT($F2351, 1)))</f>
        <v>0</v>
      </c>
      <c r="BJ2351" s="45">
        <f t="shared" si="56656"/>
        <v>0</v>
      </c>
      <c r="BK2351" s="36"/>
      <c r="BL2351" s="37"/>
      <c r="BM2351" s="44">
        <f>parseTime(BK2351)-(BL2354=INT(RIGHT($F2351, 1)))</f>
        <v>0</v>
      </c>
      <c r="BN2351" s="45">
        <f t="shared" si="56657"/>
        <v>0</v>
      </c>
      <c r="BO2351" s="36"/>
      <c r="BP2351" s="37"/>
      <c r="BQ2351" s="44">
        <f t="shared" ref="BQ2351" si="56694">parseTime(BO2351)-(BP2354=INT(RIGHT($F2351, 1)))</f>
        <v>0</v>
      </c>
      <c r="BR2351" s="45">
        <f t="shared" si="56659"/>
        <v>0</v>
      </c>
      <c r="BS2351" s="36"/>
      <c r="BT2351" s="37"/>
      <c r="BU2351" s="44">
        <f t="shared" ref="BU2351" si="56695">parseTime(BS2351)-(BT2354=INT(RIGHT($F2351, 1)))</f>
        <v>0</v>
      </c>
      <c r="BV2351" s="45">
        <f t="shared" si="56661"/>
        <v>0</v>
      </c>
      <c r="BW2351" s="36"/>
      <c r="BX2351" s="37"/>
      <c r="BY2351" s="44">
        <f t="shared" ref="BY2351" si="56696">parseTime(BW2351)-(BX2354=INT(RIGHT($F2351, 1)))</f>
        <v>0</v>
      </c>
      <c r="BZ2351" s="45">
        <f t="shared" si="56663"/>
        <v>0</v>
      </c>
      <c r="CA2351" s="36"/>
      <c r="CB2351" s="37"/>
      <c r="CC2351" s="44">
        <f t="shared" ref="CC2351" si="56697">parseTime(CA2351)-(CB2354=INT(RIGHT($F2351, 1)))</f>
        <v>0</v>
      </c>
      <c r="CD2351" s="45">
        <f t="shared" si="56665"/>
        <v>0</v>
      </c>
      <c r="CE2351" s="36"/>
      <c r="CF2351" s="37"/>
      <c r="CG2351" s="44">
        <f t="shared" ref="CG2351" si="56698">parseTime(CE2351)-(CF2354=INT(RIGHT($F2351, 1)))</f>
        <v>0</v>
      </c>
      <c r="CH2351" s="45">
        <f t="shared" si="56667"/>
        <v>0</v>
      </c>
    </row>
    <row r="2352" spans="1:86" x14ac:dyDescent="0.25">
      <c r="A2352" s="56"/>
      <c r="B2352" s="57"/>
      <c r="C2352" s="14">
        <f t="shared" si="56683"/>
        <v>0</v>
      </c>
      <c r="D2352" s="14" t="s">
        <v>259</v>
      </c>
      <c r="E2352" s="20">
        <v>4.25</v>
      </c>
      <c r="F2352" s="51" t="s">
        <v>131</v>
      </c>
      <c r="G2352" s="36"/>
      <c r="H2352" s="37"/>
      <c r="I2352" s="44">
        <f t="shared" ref="I2352" si="56699">parseTime(G2352)-(H2354=INT(RIGHT($F2352, 1)))</f>
        <v>0</v>
      </c>
      <c r="J2352" s="45">
        <f t="shared" si="56635"/>
        <v>0</v>
      </c>
      <c r="K2352" s="36"/>
      <c r="L2352" s="37"/>
      <c r="M2352" s="44">
        <f t="shared" ref="M2352" si="56700">parseTime(K2352)-(L2354=INT(RIGHT($F2352, 1)))</f>
        <v>0</v>
      </c>
      <c r="N2352" s="45">
        <f t="shared" si="56637"/>
        <v>0</v>
      </c>
      <c r="O2352" s="36"/>
      <c r="P2352" s="37"/>
      <c r="Q2352" s="44">
        <f t="shared" ref="Q2352" si="56701">parseTime(O2352)-(P2354=INT(RIGHT($F2352, 1)))</f>
        <v>0</v>
      </c>
      <c r="R2352" s="45">
        <f t="shared" si="56639"/>
        <v>0</v>
      </c>
      <c r="S2352" s="36"/>
      <c r="T2352" s="37"/>
      <c r="U2352" s="44">
        <f t="shared" ref="U2352" si="56702">parseTime(S2352)-(T2354=INT(RIGHT($F2352, 1)))</f>
        <v>0</v>
      </c>
      <c r="V2352" s="45">
        <f t="shared" si="56641"/>
        <v>0</v>
      </c>
      <c r="W2352" s="36"/>
      <c r="X2352" s="37"/>
      <c r="Y2352" s="44">
        <f t="shared" ref="Y2352" si="56703">parseTime(W2352)-(X2354=INT(RIGHT($F2352, 1)))</f>
        <v>0</v>
      </c>
      <c r="Z2352" s="45">
        <f t="shared" si="56643"/>
        <v>0</v>
      </c>
      <c r="AA2352" s="36"/>
      <c r="AB2352" s="37"/>
      <c r="AC2352" s="44">
        <f t="shared" ref="AC2352" si="56704">parseTime(AA2352)-(AB2354=INT(RIGHT($F2352, 1)))</f>
        <v>0</v>
      </c>
      <c r="AD2352" s="45">
        <f t="shared" si="56645"/>
        <v>0</v>
      </c>
      <c r="AE2352" s="36"/>
      <c r="AF2352" s="37"/>
      <c r="AG2352" s="44">
        <f t="shared" ref="AG2352" si="56705">parseTime(AE2352)-(AF2354=INT(RIGHT($F2352, 1)))</f>
        <v>0</v>
      </c>
      <c r="AH2352" s="45">
        <f t="shared" si="56647"/>
        <v>0</v>
      </c>
      <c r="AI2352" s="36"/>
      <c r="AJ2352" s="37"/>
      <c r="AK2352" s="44">
        <f>parseTime(AI2352)-(AJ2354=INT(RIGHT($F2352, 1)))</f>
        <v>0</v>
      </c>
      <c r="AL2352" s="45">
        <f t="shared" si="56648"/>
        <v>0</v>
      </c>
      <c r="AM2352" s="36"/>
      <c r="AN2352" s="37"/>
      <c r="AO2352" s="44">
        <f t="shared" ref="AO2352" si="56706">parseTime(AM2352)-(AN2354=INT(RIGHT($F2352, 1)))</f>
        <v>0</v>
      </c>
      <c r="AP2352" s="45">
        <f t="shared" si="56650"/>
        <v>0</v>
      </c>
      <c r="AQ2352" s="36"/>
      <c r="AR2352" s="37"/>
      <c r="AS2352" s="44">
        <f t="shared" ref="AS2352" si="56707">parseTime(AQ2352)-(AR2354=INT(RIGHT($F2352, 1)))</f>
        <v>0</v>
      </c>
      <c r="AT2352" s="45">
        <f t="shared" si="56652"/>
        <v>0</v>
      </c>
      <c r="AU2352" s="36"/>
      <c r="AV2352" s="37"/>
      <c r="AW2352" s="44">
        <f>parseTime(AU2352)-(AV2354=INT(RIGHT($F2352, 1)))</f>
        <v>0</v>
      </c>
      <c r="AX2352" s="45">
        <f t="shared" si="56653"/>
        <v>0</v>
      </c>
      <c r="AY2352" s="36"/>
      <c r="AZ2352" s="37"/>
      <c r="BA2352" s="44">
        <f>parseTime(AY2352)-(AZ2354=INT(RIGHT($F2352, 1)))</f>
        <v>0</v>
      </c>
      <c r="BB2352" s="45">
        <f t="shared" si="56654"/>
        <v>0</v>
      </c>
      <c r="BC2352" s="36"/>
      <c r="BD2352" s="37"/>
      <c r="BE2352" s="44">
        <f>parseTime(BC2352)-(BD2354=INT(RIGHT($F2352, 1)))</f>
        <v>0</v>
      </c>
      <c r="BF2352" s="45">
        <f t="shared" si="56655"/>
        <v>0</v>
      </c>
      <c r="BG2352" s="36"/>
      <c r="BH2352" s="37"/>
      <c r="BI2352" s="44">
        <f>parseTime(BG2352)-(BH2354=INT(RIGHT($F2352, 1)))</f>
        <v>0</v>
      </c>
      <c r="BJ2352" s="45">
        <f t="shared" si="56656"/>
        <v>0</v>
      </c>
      <c r="BK2352" s="36"/>
      <c r="BL2352" s="37"/>
      <c r="BM2352" s="44">
        <f>parseTime(BK2352)-(BL2354=INT(RIGHT($F2352, 1)))</f>
        <v>0</v>
      </c>
      <c r="BN2352" s="45">
        <f t="shared" si="56657"/>
        <v>0</v>
      </c>
      <c r="BO2352" s="36"/>
      <c r="BP2352" s="37"/>
      <c r="BQ2352" s="44">
        <f t="shared" ref="BQ2352" si="56708">parseTime(BO2352)-(BP2354=INT(RIGHT($F2352, 1)))</f>
        <v>0</v>
      </c>
      <c r="BR2352" s="45">
        <f t="shared" si="56659"/>
        <v>0</v>
      </c>
      <c r="BS2352" s="36"/>
      <c r="BT2352" s="37"/>
      <c r="BU2352" s="44">
        <f t="shared" ref="BU2352" si="56709">parseTime(BS2352)-(BT2354=INT(RIGHT($F2352, 1)))</f>
        <v>0</v>
      </c>
      <c r="BV2352" s="45">
        <f t="shared" si="56661"/>
        <v>0</v>
      </c>
      <c r="BW2352" s="36"/>
      <c r="BX2352" s="37"/>
      <c r="BY2352" s="44">
        <f t="shared" ref="BY2352" si="56710">parseTime(BW2352)-(BX2354=INT(RIGHT($F2352, 1)))</f>
        <v>0</v>
      </c>
      <c r="BZ2352" s="45">
        <f t="shared" si="56663"/>
        <v>0</v>
      </c>
      <c r="CA2352" s="36"/>
      <c r="CB2352" s="37"/>
      <c r="CC2352" s="44">
        <f t="shared" ref="CC2352" si="56711">parseTime(CA2352)-(CB2354=INT(RIGHT($F2352, 1)))</f>
        <v>0</v>
      </c>
      <c r="CD2352" s="45">
        <f t="shared" si="56665"/>
        <v>0</v>
      </c>
      <c r="CE2352" s="36"/>
      <c r="CF2352" s="37"/>
      <c r="CG2352" s="44">
        <f t="shared" ref="CG2352" si="56712">parseTime(CE2352)-(CF2354=INT(RIGHT($F2352, 1)))</f>
        <v>0</v>
      </c>
      <c r="CH2352" s="45">
        <f t="shared" si="56667"/>
        <v>0</v>
      </c>
    </row>
    <row r="2353" spans="1:86" x14ac:dyDescent="0.25">
      <c r="A2353" s="56" t="s">
        <v>119</v>
      </c>
      <c r="B2353" s="57">
        <f t="shared" ref="B2353" ca="1" si="56713">roleHours(G2349:CH2355, "MCC")</f>
        <v>0</v>
      </c>
      <c r="C2353" s="14">
        <f t="shared" ca="1" si="56683"/>
        <v>0</v>
      </c>
      <c r="D2353" s="14" t="s">
        <v>260</v>
      </c>
      <c r="E2353" s="20">
        <v>4.6500000000000004</v>
      </c>
      <c r="F2353" s="51" t="s">
        <v>132</v>
      </c>
      <c r="G2353" s="36"/>
      <c r="H2353" s="37"/>
      <c r="I2353" s="44">
        <f t="shared" ref="I2353" si="56714">parseTime(G2353)-(H2354=INT(RIGHT($F2353, 1)))</f>
        <v>0</v>
      </c>
      <c r="J2353" s="45">
        <f t="shared" si="56635"/>
        <v>0</v>
      </c>
      <c r="K2353" s="36"/>
      <c r="L2353" s="37"/>
      <c r="M2353" s="44">
        <f t="shared" ref="M2353" si="56715">parseTime(K2353)-(L2354=INT(RIGHT($F2353, 1)))</f>
        <v>0</v>
      </c>
      <c r="N2353" s="45">
        <f t="shared" si="56637"/>
        <v>0</v>
      </c>
      <c r="O2353" s="36"/>
      <c r="P2353" s="37"/>
      <c r="Q2353" s="44">
        <f t="shared" ref="Q2353" si="56716">parseTime(O2353)-(P2354=INT(RIGHT($F2353, 1)))</f>
        <v>0</v>
      </c>
      <c r="R2353" s="45">
        <f t="shared" si="56639"/>
        <v>0</v>
      </c>
      <c r="S2353" s="36"/>
      <c r="T2353" s="37"/>
      <c r="U2353" s="44">
        <f t="shared" ref="U2353" si="56717">parseTime(S2353)-(T2354=INT(RIGHT($F2353, 1)))</f>
        <v>0</v>
      </c>
      <c r="V2353" s="45">
        <f t="shared" si="56641"/>
        <v>0</v>
      </c>
      <c r="W2353" s="36"/>
      <c r="X2353" s="37"/>
      <c r="Y2353" s="44">
        <f t="shared" ref="Y2353" si="56718">parseTime(W2353)-(X2354=INT(RIGHT($F2353, 1)))</f>
        <v>0</v>
      </c>
      <c r="Z2353" s="45">
        <f t="shared" si="56643"/>
        <v>0</v>
      </c>
      <c r="AA2353" s="36"/>
      <c r="AB2353" s="37"/>
      <c r="AC2353" s="44">
        <f t="shared" ref="AC2353" si="56719">parseTime(AA2353)-(AB2354=INT(RIGHT($F2353, 1)))</f>
        <v>0</v>
      </c>
      <c r="AD2353" s="45">
        <f t="shared" si="56645"/>
        <v>0</v>
      </c>
      <c r="AE2353" s="36"/>
      <c r="AF2353" s="37"/>
      <c r="AG2353" s="44">
        <f t="shared" ref="AG2353" si="56720">parseTime(AE2353)-(AF2354=INT(RIGHT($F2353, 1)))</f>
        <v>0</v>
      </c>
      <c r="AH2353" s="45">
        <f t="shared" si="56647"/>
        <v>0</v>
      </c>
      <c r="AI2353" s="36"/>
      <c r="AJ2353" s="37"/>
      <c r="AK2353" s="44">
        <f>parseTime(AI2353)-(AJ2354=INT(RIGHT($F2353, 1)))</f>
        <v>0</v>
      </c>
      <c r="AL2353" s="45">
        <f t="shared" si="56648"/>
        <v>0</v>
      </c>
      <c r="AM2353" s="36"/>
      <c r="AN2353" s="37"/>
      <c r="AO2353" s="44">
        <f t="shared" ref="AO2353" si="56721">parseTime(AM2353)-(AN2354=INT(RIGHT($F2353, 1)))</f>
        <v>0</v>
      </c>
      <c r="AP2353" s="45">
        <f t="shared" si="56650"/>
        <v>0</v>
      </c>
      <c r="AQ2353" s="36"/>
      <c r="AR2353" s="37"/>
      <c r="AS2353" s="44">
        <f t="shared" ref="AS2353" si="56722">parseTime(AQ2353)-(AR2354=INT(RIGHT($F2353, 1)))</f>
        <v>0</v>
      </c>
      <c r="AT2353" s="45">
        <f t="shared" si="56652"/>
        <v>0</v>
      </c>
      <c r="AU2353" s="36"/>
      <c r="AV2353" s="37"/>
      <c r="AW2353" s="44">
        <f>parseTime(AU2353)-(AV2354=INT(RIGHT($F2353, 1)))</f>
        <v>0</v>
      </c>
      <c r="AX2353" s="45">
        <f t="shared" si="56653"/>
        <v>0</v>
      </c>
      <c r="AY2353" s="36"/>
      <c r="AZ2353" s="37"/>
      <c r="BA2353" s="44">
        <f>parseTime(AY2353)-(AZ2354=INT(RIGHT($F2353, 1)))</f>
        <v>0</v>
      </c>
      <c r="BB2353" s="45">
        <f t="shared" si="56654"/>
        <v>0</v>
      </c>
      <c r="BC2353" s="36"/>
      <c r="BD2353" s="37"/>
      <c r="BE2353" s="44">
        <f>parseTime(BC2353)-(BD2354=INT(RIGHT($F2353, 1)))</f>
        <v>0</v>
      </c>
      <c r="BF2353" s="45">
        <f t="shared" si="56655"/>
        <v>0</v>
      </c>
      <c r="BG2353" s="36"/>
      <c r="BH2353" s="37"/>
      <c r="BI2353" s="44">
        <f>parseTime(BG2353)-(BH2354=INT(RIGHT($F2353, 1)))</f>
        <v>0</v>
      </c>
      <c r="BJ2353" s="45">
        <f t="shared" si="56656"/>
        <v>0</v>
      </c>
      <c r="BK2353" s="36"/>
      <c r="BL2353" s="37"/>
      <c r="BM2353" s="44">
        <f>parseTime(BK2353)-(BL2354=INT(RIGHT($F2353, 1)))</f>
        <v>0</v>
      </c>
      <c r="BN2353" s="45">
        <f t="shared" si="56657"/>
        <v>0</v>
      </c>
      <c r="BO2353" s="36"/>
      <c r="BP2353" s="37"/>
      <c r="BQ2353" s="44">
        <f t="shared" ref="BQ2353" si="56723">parseTime(BO2353)-(BP2354=INT(RIGHT($F2353, 1)))</f>
        <v>0</v>
      </c>
      <c r="BR2353" s="45">
        <f t="shared" si="56659"/>
        <v>0</v>
      </c>
      <c r="BS2353" s="36"/>
      <c r="BT2353" s="37"/>
      <c r="BU2353" s="44">
        <f t="shared" ref="BU2353" si="56724">parseTime(BS2353)-(BT2354=INT(RIGHT($F2353, 1)))</f>
        <v>0</v>
      </c>
      <c r="BV2353" s="45">
        <f t="shared" si="56661"/>
        <v>0</v>
      </c>
      <c r="BW2353" s="36"/>
      <c r="BX2353" s="37"/>
      <c r="BY2353" s="44">
        <f t="shared" ref="BY2353" si="56725">parseTime(BW2353)-(BX2354=INT(RIGHT($F2353, 1)))</f>
        <v>0</v>
      </c>
      <c r="BZ2353" s="45">
        <f t="shared" si="56663"/>
        <v>0</v>
      </c>
      <c r="CA2353" s="36"/>
      <c r="CB2353" s="37"/>
      <c r="CC2353" s="44">
        <f t="shared" ref="CC2353" si="56726">parseTime(CA2353)-(CB2354=INT(RIGHT($F2353, 1)))</f>
        <v>0</v>
      </c>
      <c r="CD2353" s="45">
        <f t="shared" si="56665"/>
        <v>0</v>
      </c>
      <c r="CE2353" s="36"/>
      <c r="CF2353" s="37"/>
      <c r="CG2353" s="44">
        <f t="shared" ref="CG2353" si="56727">parseTime(CE2353)-(CF2354=INT(RIGHT($F2353, 1)))</f>
        <v>0</v>
      </c>
      <c r="CH2353" s="45">
        <f t="shared" si="56667"/>
        <v>0</v>
      </c>
    </row>
    <row r="2354" spans="1:86" x14ac:dyDescent="0.25">
      <c r="A2354" s="56"/>
      <c r="B2354" s="57"/>
      <c r="C2354" s="14">
        <f t="shared" si="56683"/>
        <v>0</v>
      </c>
      <c r="D2354" s="14"/>
      <c r="E2354" s="20">
        <f t="shared" ref="E2354" si="56728">((7.5/2)-0.5+E2353)*8</f>
        <v>63.2</v>
      </c>
      <c r="F2354" s="51"/>
      <c r="G2354" s="46" t="s">
        <v>134</v>
      </c>
      <c r="H2354" s="38">
        <f t="shared" ref="H2354" si="56729">lunchAdjust(G2349:H2353)</f>
        <v>0</v>
      </c>
      <c r="I2354" s="48" t="s">
        <v>0</v>
      </c>
      <c r="J2354" s="39">
        <f t="shared" ref="J2354" si="56730">SUMPRODUCT(I2349:I2353*J2349:J2353)</f>
        <v>0</v>
      </c>
      <c r="K2354" s="46" t="s">
        <v>134</v>
      </c>
      <c r="L2354" s="38">
        <f t="shared" ref="L2354" si="56731">lunchAdjust(K2349:L2353)</f>
        <v>0</v>
      </c>
      <c r="M2354" s="48" t="s">
        <v>0</v>
      </c>
      <c r="N2354" s="39">
        <f t="shared" ref="N2354" si="56732">SUMPRODUCT(M2349:M2353*N2349:N2353)</f>
        <v>0</v>
      </c>
      <c r="O2354" s="46" t="s">
        <v>134</v>
      </c>
      <c r="P2354" s="38">
        <f t="shared" ref="P2354" si="56733">lunchAdjust(O2349:P2353)</f>
        <v>0</v>
      </c>
      <c r="Q2354" s="48" t="s">
        <v>0</v>
      </c>
      <c r="R2354" s="39">
        <f t="shared" ref="R2354" si="56734">SUMPRODUCT(Q2349:Q2353*R2349:R2353)</f>
        <v>0</v>
      </c>
      <c r="S2354" s="46" t="s">
        <v>134</v>
      </c>
      <c r="T2354" s="38">
        <f t="shared" ref="T2354" si="56735">lunchAdjust(S2349:T2353)</f>
        <v>0</v>
      </c>
      <c r="U2354" s="48" t="s">
        <v>0</v>
      </c>
      <c r="V2354" s="39">
        <f t="shared" ref="V2354" si="56736">SUMPRODUCT(U2349:U2353*V2349:V2353)</f>
        <v>0</v>
      </c>
      <c r="W2354" s="46" t="s">
        <v>134</v>
      </c>
      <c r="X2354" s="38">
        <f t="shared" ref="X2354" si="56737">lunchAdjust(W2349:X2353)</f>
        <v>0</v>
      </c>
      <c r="Y2354" s="48" t="s">
        <v>0</v>
      </c>
      <c r="Z2354" s="39">
        <f t="shared" ref="Z2354" si="56738">SUMPRODUCT(Y2349:Y2353*Z2349:Z2353)</f>
        <v>0</v>
      </c>
      <c r="AA2354" s="46" t="s">
        <v>134</v>
      </c>
      <c r="AB2354" s="38">
        <f t="shared" ref="AB2354" si="56739">lunchAdjust(AA2349:AB2353)</f>
        <v>0</v>
      </c>
      <c r="AC2354" s="48" t="s">
        <v>0</v>
      </c>
      <c r="AD2354" s="39">
        <f t="shared" ref="AD2354" si="56740">SUMPRODUCT(AC2349:AC2353*AD2349:AD2353)</f>
        <v>0</v>
      </c>
      <c r="AE2354" s="46" t="s">
        <v>134</v>
      </c>
      <c r="AF2354" s="38">
        <f t="shared" ref="AF2354" si="56741">lunchAdjust(AE2349:AF2353)</f>
        <v>0</v>
      </c>
      <c r="AG2354" s="48" t="s">
        <v>0</v>
      </c>
      <c r="AH2354" s="39">
        <f t="shared" ref="AH2354" si="56742">SUMPRODUCT(AG2349:AG2353*AH2349:AH2353)</f>
        <v>0</v>
      </c>
      <c r="AI2354" s="46" t="s">
        <v>134</v>
      </c>
      <c r="AJ2354" s="38">
        <f t="shared" ref="AJ2354" si="56743">lunchAdjust(AI2349:AJ2353)</f>
        <v>0</v>
      </c>
      <c r="AK2354" s="48" t="s">
        <v>0</v>
      </c>
      <c r="AL2354" s="39">
        <f t="shared" ref="AL2354" si="56744">SUMPRODUCT(AK2349:AK2353*AL2349:AL2353)</f>
        <v>0</v>
      </c>
      <c r="AM2354" s="46" t="s">
        <v>134</v>
      </c>
      <c r="AN2354" s="38">
        <f t="shared" ref="AN2354" si="56745">lunchAdjust(AM2349:AN2353)</f>
        <v>0</v>
      </c>
      <c r="AO2354" s="48" t="s">
        <v>0</v>
      </c>
      <c r="AP2354" s="39">
        <f t="shared" ref="AP2354" si="56746">SUMPRODUCT(AO2349:AO2353*AP2349:AP2353)</f>
        <v>0</v>
      </c>
      <c r="AQ2354" s="46" t="s">
        <v>134</v>
      </c>
      <c r="AR2354" s="38">
        <f t="shared" ref="AR2354" si="56747">lunchAdjust(AQ2349:AR2353)</f>
        <v>0</v>
      </c>
      <c r="AS2354" s="48" t="s">
        <v>0</v>
      </c>
      <c r="AT2354" s="39">
        <f t="shared" ref="AT2354" si="56748">SUMPRODUCT(AS2349:AS2353*AT2349:AT2353)</f>
        <v>0</v>
      </c>
      <c r="AU2354" s="46" t="s">
        <v>134</v>
      </c>
      <c r="AV2354" s="38">
        <f t="shared" ref="AV2354" si="56749">lunchAdjust(AU2349:AV2353)</f>
        <v>0</v>
      </c>
      <c r="AW2354" s="48" t="s">
        <v>0</v>
      </c>
      <c r="AX2354" s="39">
        <f t="shared" ref="AX2354" si="56750">SUMPRODUCT(AW2349:AW2353*AX2349:AX2353)</f>
        <v>0</v>
      </c>
      <c r="AY2354" s="46" t="s">
        <v>134</v>
      </c>
      <c r="AZ2354" s="38">
        <f t="shared" ref="AZ2354" si="56751">lunchAdjust(AY2349:AZ2353)</f>
        <v>0</v>
      </c>
      <c r="BA2354" s="48" t="s">
        <v>0</v>
      </c>
      <c r="BB2354" s="39">
        <f t="shared" ref="BB2354" si="56752">SUMPRODUCT(BA2349:BA2353*BB2349:BB2353)</f>
        <v>0</v>
      </c>
      <c r="BC2354" s="46" t="s">
        <v>134</v>
      </c>
      <c r="BD2354" s="38">
        <f t="shared" ref="BD2354" si="56753">lunchAdjust(BC2349:BD2353)</f>
        <v>0</v>
      </c>
      <c r="BE2354" s="48" t="s">
        <v>0</v>
      </c>
      <c r="BF2354" s="39">
        <f t="shared" ref="BF2354" si="56754">SUMPRODUCT(BE2349:BE2353*BF2349:BF2353)</f>
        <v>0</v>
      </c>
      <c r="BG2354" s="46" t="s">
        <v>134</v>
      </c>
      <c r="BH2354" s="38">
        <f t="shared" ref="BH2354" si="56755">lunchAdjust(BG2349:BH2353)</f>
        <v>0</v>
      </c>
      <c r="BI2354" s="48" t="s">
        <v>0</v>
      </c>
      <c r="BJ2354" s="39">
        <f t="shared" ref="BJ2354" si="56756">SUMPRODUCT(BI2349:BI2353*BJ2349:BJ2353)</f>
        <v>0</v>
      </c>
      <c r="BK2354" s="46" t="s">
        <v>134</v>
      </c>
      <c r="BL2354" s="38">
        <f t="shared" ref="BL2354" si="56757">lunchAdjust(BK2349:BL2353)</f>
        <v>0</v>
      </c>
      <c r="BM2354" s="48" t="s">
        <v>0</v>
      </c>
      <c r="BN2354" s="39">
        <f t="shared" ref="BN2354" si="56758">SUMPRODUCT(BM2349:BM2353*BN2349:BN2353)</f>
        <v>0</v>
      </c>
      <c r="BO2354" s="46" t="s">
        <v>134</v>
      </c>
      <c r="BP2354" s="38">
        <f t="shared" ref="BP2354" si="56759">lunchAdjust(BO2349:BP2353)</f>
        <v>1</v>
      </c>
      <c r="BQ2354" s="48" t="s">
        <v>0</v>
      </c>
      <c r="BR2354" s="39">
        <f t="shared" ref="BR2354" si="56760">SUMPRODUCT(BQ2349:BQ2353*BR2349:BR2353)</f>
        <v>8</v>
      </c>
      <c r="BS2354" s="46" t="s">
        <v>134</v>
      </c>
      <c r="BT2354" s="38">
        <f t="shared" ref="BT2354" si="56761">lunchAdjust(BS2349:BT2353)</f>
        <v>1</v>
      </c>
      <c r="BU2354" s="48" t="s">
        <v>0</v>
      </c>
      <c r="BV2354" s="39">
        <f t="shared" ref="BV2354" si="56762">SUMPRODUCT(BU2349:BU2353*BV2349:BV2353)</f>
        <v>8</v>
      </c>
      <c r="BW2354" s="46" t="s">
        <v>134</v>
      </c>
      <c r="BX2354" s="38">
        <f t="shared" ref="BX2354" si="56763">lunchAdjust(BW2349:BX2353)</f>
        <v>0</v>
      </c>
      <c r="BY2354" s="48" t="s">
        <v>0</v>
      </c>
      <c r="BZ2354" s="39">
        <f t="shared" ref="BZ2354" si="56764">SUMPRODUCT(BY2349:BY2353*BZ2349:BZ2353)</f>
        <v>0</v>
      </c>
      <c r="CA2354" s="46" t="s">
        <v>134</v>
      </c>
      <c r="CB2354" s="38">
        <f t="shared" ref="CB2354" si="56765">lunchAdjust(CA2349:CB2353)</f>
        <v>0</v>
      </c>
      <c r="CC2354" s="48" t="s">
        <v>0</v>
      </c>
      <c r="CD2354" s="39">
        <f t="shared" ref="CD2354" si="56766">SUMPRODUCT(CC2349:CC2353*CD2349:CD2353)</f>
        <v>0</v>
      </c>
      <c r="CE2354" s="46" t="s">
        <v>134</v>
      </c>
      <c r="CF2354" s="38">
        <f t="shared" ref="CF2354" si="56767">lunchAdjust(CE2349:CF2353)</f>
        <v>0</v>
      </c>
      <c r="CG2354" s="48" t="s">
        <v>0</v>
      </c>
      <c r="CH2354" s="39">
        <f t="shared" ref="CH2354" si="56768">SUMPRODUCT(CG2349:CG2353*CH2349:CH2353)</f>
        <v>0</v>
      </c>
    </row>
    <row r="2355" spans="1:86" ht="15.75" thickBot="1" x14ac:dyDescent="0.3">
      <c r="A2355" s="58" t="s">
        <v>121</v>
      </c>
      <c r="B2355" s="59">
        <f t="shared" ref="B2355" ca="1" si="56769">roleHours(G2349:CH2355, "OUT")</f>
        <v>0</v>
      </c>
      <c r="C2355" s="54" t="s">
        <v>137</v>
      </c>
      <c r="D2355" s="22">
        <f t="shared" ref="D2355" ca="1" si="56770">roleHours(G2349:CH2355, "PTO")</f>
        <v>0</v>
      </c>
      <c r="E2355" s="23">
        <f t="shared" ref="E2355" ca="1" si="56771">E2354-B2350</f>
        <v>47.2</v>
      </c>
      <c r="F2355" s="52"/>
      <c r="G2355" s="47" t="s">
        <v>39</v>
      </c>
      <c r="H2355" s="40">
        <f t="shared" si="55219"/>
        <v>0</v>
      </c>
      <c r="I2355" s="49" t="s">
        <v>135</v>
      </c>
      <c r="J2355" s="41">
        <f t="shared" ref="J2355" si="56772">J2354*G$4</f>
        <v>0</v>
      </c>
      <c r="K2355" s="47" t="s">
        <v>39</v>
      </c>
      <c r="L2355" s="40">
        <f t="shared" ref="L2355" si="56773">SUMPRODUCT(M2349:M2353*(L2349:L2353="PTO"))+SUMPRODUCT(M2349:M2353*(L2349:L2353="HOL"))</f>
        <v>0</v>
      </c>
      <c r="M2355" s="49" t="s">
        <v>135</v>
      </c>
      <c r="N2355" s="41">
        <f t="shared" ref="N2355" si="56774">N2354*K$4</f>
        <v>0</v>
      </c>
      <c r="O2355" s="47" t="s">
        <v>39</v>
      </c>
      <c r="P2355" s="40">
        <f t="shared" ref="P2355" si="56775">SUMPRODUCT(Q2349:Q2353*(P2349:P2353="PTO"))+SUMPRODUCT(Q2349:Q2353*(P2349:P2353="HOL"))</f>
        <v>0</v>
      </c>
      <c r="Q2355" s="49" t="s">
        <v>135</v>
      </c>
      <c r="R2355" s="41">
        <f t="shared" ref="R2355" si="56776">R2354*O$4</f>
        <v>0</v>
      </c>
      <c r="S2355" s="47" t="s">
        <v>39</v>
      </c>
      <c r="T2355" s="40">
        <f t="shared" ref="T2355" si="56777">SUMPRODUCT(U2349:U2353*(T2349:T2353="PTO"))+SUMPRODUCT(U2349:U2353*(T2349:T2353="HOL"))</f>
        <v>0</v>
      </c>
      <c r="U2355" s="49" t="s">
        <v>135</v>
      </c>
      <c r="V2355" s="41">
        <f t="shared" ref="V2355" si="56778">V2354*S$4</f>
        <v>0</v>
      </c>
      <c r="W2355" s="47" t="s">
        <v>39</v>
      </c>
      <c r="X2355" s="40">
        <f t="shared" ref="X2355" si="56779">SUMPRODUCT(Y2349:Y2353*(X2349:X2353="PTO"))+SUMPRODUCT(Y2349:Y2353*(X2349:X2353="HOL"))</f>
        <v>0</v>
      </c>
      <c r="Y2355" s="49" t="s">
        <v>135</v>
      </c>
      <c r="Z2355" s="41">
        <f t="shared" ref="Z2355" si="56780">Z2354*W$4</f>
        <v>0</v>
      </c>
      <c r="AA2355" s="47" t="s">
        <v>39</v>
      </c>
      <c r="AB2355" s="40">
        <f t="shared" ref="AB2355" si="56781">SUMPRODUCT(AC2349:AC2353*(AB2349:AB2353="PTO"))+SUMPRODUCT(AC2349:AC2353*(AB2349:AB2353="HOL"))</f>
        <v>0</v>
      </c>
      <c r="AC2355" s="49" t="s">
        <v>135</v>
      </c>
      <c r="AD2355" s="41">
        <f t="shared" ref="AD2355" si="56782">AD2354*AA$4</f>
        <v>0</v>
      </c>
      <c r="AE2355" s="47" t="s">
        <v>39</v>
      </c>
      <c r="AF2355" s="40">
        <f t="shared" ref="AF2355" si="56783">SUMPRODUCT(AG2349:AG2353*(AF2349:AF2353="PTO"))+SUMPRODUCT(AG2349:AG2353*(AF2349:AF2353="HOL"))</f>
        <v>0</v>
      </c>
      <c r="AG2355" s="49" t="s">
        <v>135</v>
      </c>
      <c r="AH2355" s="41">
        <f t="shared" ref="AH2355" si="56784">AH2354*AE$4</f>
        <v>0</v>
      </c>
      <c r="AI2355" s="47" t="s">
        <v>39</v>
      </c>
      <c r="AJ2355" s="40">
        <f t="shared" ref="AJ2355" si="56785">SUMPRODUCT(AK2349:AK2353*(AJ2349:AJ2353="PTO"))+SUMPRODUCT(AK2349:AK2353*(AJ2349:AJ2353="HOL"))</f>
        <v>0</v>
      </c>
      <c r="AK2355" s="49" t="s">
        <v>135</v>
      </c>
      <c r="AL2355" s="41">
        <f>AL2354*AI$4</f>
        <v>0</v>
      </c>
      <c r="AM2355" s="47" t="s">
        <v>39</v>
      </c>
      <c r="AN2355" s="40">
        <f t="shared" ref="AN2355" si="56786">SUMPRODUCT(AO2349:AO2353*(AN2349:AN2353="PTO"))+SUMPRODUCT(AO2349:AO2353*(AN2349:AN2353="HOL"))</f>
        <v>0</v>
      </c>
      <c r="AO2355" s="49" t="s">
        <v>135</v>
      </c>
      <c r="AP2355" s="41">
        <f t="shared" ref="AP2355" si="56787">AP2354*AM$4</f>
        <v>0</v>
      </c>
      <c r="AQ2355" s="47" t="s">
        <v>39</v>
      </c>
      <c r="AR2355" s="40">
        <f t="shared" ref="AR2355" si="56788">SUMPRODUCT(AS2349:AS2353*(AR2349:AR2353="PTO"))+SUMPRODUCT(AS2349:AS2353*(AR2349:AR2353="HOL"))</f>
        <v>0</v>
      </c>
      <c r="AS2355" s="49" t="s">
        <v>135</v>
      </c>
      <c r="AT2355" s="41">
        <f t="shared" ref="AT2355" si="56789">AT2354*AQ$4</f>
        <v>0</v>
      </c>
      <c r="AU2355" s="47" t="s">
        <v>39</v>
      </c>
      <c r="AV2355" s="40">
        <f t="shared" ref="AV2355" si="56790">SUMPRODUCT(AW2349:AW2353*(AV2349:AV2353="PTO"))+SUMPRODUCT(AW2349:AW2353*(AV2349:AV2353="HOL"))</f>
        <v>0</v>
      </c>
      <c r="AW2355" s="49" t="s">
        <v>135</v>
      </c>
      <c r="AX2355" s="41">
        <f>AX2354*AU$4</f>
        <v>0</v>
      </c>
      <c r="AY2355" s="47" t="s">
        <v>39</v>
      </c>
      <c r="AZ2355" s="40">
        <f t="shared" ref="AZ2355" si="56791">SUMPRODUCT(BA2349:BA2353*(AZ2349:AZ2353="PTO"))+SUMPRODUCT(BA2349:BA2353*(AZ2349:AZ2353="HOL"))</f>
        <v>0</v>
      </c>
      <c r="BA2355" s="49" t="s">
        <v>135</v>
      </c>
      <c r="BB2355" s="41">
        <f>BB2354*AY$4</f>
        <v>0</v>
      </c>
      <c r="BC2355" s="47" t="s">
        <v>39</v>
      </c>
      <c r="BD2355" s="40">
        <f t="shared" ref="BD2355" si="56792">SUMPRODUCT(BE2349:BE2353*(BD2349:BD2353="PTO"))+SUMPRODUCT(BE2349:BE2353*(BD2349:BD2353="HOL"))</f>
        <v>0</v>
      </c>
      <c r="BE2355" s="49" t="s">
        <v>135</v>
      </c>
      <c r="BF2355" s="41">
        <f>BF2354*BC$4</f>
        <v>0</v>
      </c>
      <c r="BG2355" s="47" t="s">
        <v>39</v>
      </c>
      <c r="BH2355" s="40">
        <f t="shared" ref="BH2355" si="56793">SUMPRODUCT(BI2349:BI2353*(BH2349:BH2353="PTO"))+SUMPRODUCT(BI2349:BI2353*(BH2349:BH2353="HOL"))</f>
        <v>0</v>
      </c>
      <c r="BI2355" s="49" t="s">
        <v>135</v>
      </c>
      <c r="BJ2355" s="41">
        <f>BJ2354*BG$4</f>
        <v>0</v>
      </c>
      <c r="BK2355" s="47" t="s">
        <v>39</v>
      </c>
      <c r="BL2355" s="40">
        <f t="shared" ref="BL2355" si="56794">SUMPRODUCT(BM2349:BM2353*(BL2349:BL2353="PTO"))+SUMPRODUCT(BM2349:BM2353*(BL2349:BL2353="HOL"))</f>
        <v>0</v>
      </c>
      <c r="BM2355" s="49" t="s">
        <v>135</v>
      </c>
      <c r="BN2355" s="41">
        <f>BN2354*BK$4</f>
        <v>0</v>
      </c>
      <c r="BO2355" s="47" t="s">
        <v>39</v>
      </c>
      <c r="BP2355" s="40">
        <f t="shared" ref="BP2355" si="56795">SUMPRODUCT(BQ2349:BQ2353*(BP2349:BP2353="PTO"))+SUMPRODUCT(BQ2349:BQ2353*(BP2349:BP2353="HOL"))</f>
        <v>0</v>
      </c>
      <c r="BQ2355" s="49" t="s">
        <v>135</v>
      </c>
      <c r="BR2355" s="41">
        <f t="shared" ref="BR2355" si="56796">BR2354*BO$4</f>
        <v>8</v>
      </c>
      <c r="BS2355" s="47" t="s">
        <v>39</v>
      </c>
      <c r="BT2355" s="40">
        <f t="shared" ref="BT2355" si="56797">SUMPRODUCT(BU2349:BU2353*(BT2349:BT2353="PTO"))+SUMPRODUCT(BU2349:BU2353*(BT2349:BT2353="HOL"))</f>
        <v>0</v>
      </c>
      <c r="BU2355" s="49" t="s">
        <v>135</v>
      </c>
      <c r="BV2355" s="41">
        <f t="shared" ref="BV2355" si="56798">BV2354*BS$4</f>
        <v>8</v>
      </c>
      <c r="BW2355" s="47" t="s">
        <v>39</v>
      </c>
      <c r="BX2355" s="40">
        <f t="shared" ref="BX2355" si="56799">SUMPRODUCT(BY2349:BY2353*(BX2349:BX2353="PTO"))+SUMPRODUCT(BY2349:BY2353*(BX2349:BX2353="HOL"))</f>
        <v>0</v>
      </c>
      <c r="BY2355" s="49" t="s">
        <v>135</v>
      </c>
      <c r="BZ2355" s="41">
        <f t="shared" ref="BZ2355" si="56800">BZ2354*BW$4</f>
        <v>0</v>
      </c>
      <c r="CA2355" s="47" t="s">
        <v>39</v>
      </c>
      <c r="CB2355" s="40">
        <f t="shared" ref="CB2355" si="56801">SUMPRODUCT(CC2349:CC2353*(CB2349:CB2353="PTO"))+SUMPRODUCT(CC2349:CC2353*(CB2349:CB2353="HOL"))</f>
        <v>0</v>
      </c>
      <c r="CC2355" s="49" t="s">
        <v>135</v>
      </c>
      <c r="CD2355" s="41">
        <f t="shared" ref="CD2355" si="56802">CD2354*CA$4</f>
        <v>0</v>
      </c>
      <c r="CE2355" s="47" t="s">
        <v>39</v>
      </c>
      <c r="CF2355" s="40">
        <f t="shared" ref="CF2355" si="56803">SUMPRODUCT(CG2349:CG2353*(CF2349:CF2353="PTO"))+SUMPRODUCT(CG2349:CG2353*(CF2349:CF2353="HOL"))</f>
        <v>0</v>
      </c>
      <c r="CG2355" s="49" t="s">
        <v>135</v>
      </c>
      <c r="CH2355" s="41">
        <f t="shared" ref="CH2355" si="56804">CH2354*CE$4</f>
        <v>0</v>
      </c>
    </row>
    <row r="2356" spans="1:86" x14ac:dyDescent="0.25">
      <c r="A2356" s="70" t="s">
        <v>133</v>
      </c>
      <c r="B2356" s="71">
        <f t="shared" ref="B2356" ca="1" si="56805">D2356-B2357</f>
        <v>0</v>
      </c>
      <c r="C2356" s="72" t="s">
        <v>122</v>
      </c>
      <c r="D2356" s="71">
        <f>IFERROR(INDEX(Holidays[FTE], MATCH(Entry!E2356, Holidays[Date], 0)), 1)*8*INDEX(FTEguide[[1]:[12]], MATCH(Entry!E2357, FTEguide[Weekday], 0), IF(Entry!E2359&gt;0, Entry!E2359, MONTH(Entry!E2356)))</f>
        <v>0</v>
      </c>
      <c r="E2356" s="60">
        <f t="shared" si="56461"/>
        <v>44164</v>
      </c>
      <c r="F2356" s="50" t="s">
        <v>128</v>
      </c>
      <c r="G2356" s="34"/>
      <c r="H2356" s="35"/>
      <c r="I2356" s="42">
        <f t="shared" ref="I2356" si="56806">parseTime(G2356)-(H2361=INT(RIGHT($F2356, 1)))</f>
        <v>0</v>
      </c>
      <c r="J2356" s="43">
        <f t="shared" ref="J2356:J2360" si="56807">isClocked(H2356)</f>
        <v>0</v>
      </c>
      <c r="K2356" s="34"/>
      <c r="L2356" s="35"/>
      <c r="M2356" s="42">
        <f t="shared" ref="M2356" si="56808">parseTime(K2356)-(L2361=INT(RIGHT($F2356, 1)))</f>
        <v>0</v>
      </c>
      <c r="N2356" s="43">
        <f t="shared" ref="N2356:N2360" si="56809">isClocked(L2356)</f>
        <v>0</v>
      </c>
      <c r="O2356" s="34"/>
      <c r="P2356" s="35"/>
      <c r="Q2356" s="42">
        <f t="shared" ref="Q2356" si="56810">parseTime(O2356)-(P2361=INT(RIGHT($F2356, 1)))</f>
        <v>0</v>
      </c>
      <c r="R2356" s="43">
        <f t="shared" ref="R2356:R2360" si="56811">isClocked(P2356)</f>
        <v>0</v>
      </c>
      <c r="S2356" s="34"/>
      <c r="T2356" s="35"/>
      <c r="U2356" s="42">
        <f t="shared" ref="U2356" si="56812">parseTime(S2356)-(T2361=INT(RIGHT($F2356, 1)))</f>
        <v>0</v>
      </c>
      <c r="V2356" s="43">
        <f t="shared" ref="V2356:V2360" si="56813">isClocked(T2356)</f>
        <v>0</v>
      </c>
      <c r="W2356" s="34"/>
      <c r="X2356" s="35"/>
      <c r="Y2356" s="42">
        <f t="shared" ref="Y2356" si="56814">parseTime(W2356)-(X2361=INT(RIGHT($F2356, 1)))</f>
        <v>0</v>
      </c>
      <c r="Z2356" s="43">
        <f t="shared" ref="Z2356:Z2360" si="56815">isClocked(X2356)</f>
        <v>0</v>
      </c>
      <c r="AA2356" s="34"/>
      <c r="AB2356" s="35"/>
      <c r="AC2356" s="42">
        <f t="shared" ref="AC2356" si="56816">parseTime(AA2356)-(AB2361=INT(RIGHT($F2356, 1)))</f>
        <v>0</v>
      </c>
      <c r="AD2356" s="43">
        <f t="shared" ref="AD2356:AD2360" si="56817">isClocked(AB2356)</f>
        <v>0</v>
      </c>
      <c r="AE2356" s="34"/>
      <c r="AF2356" s="35"/>
      <c r="AG2356" s="42">
        <f t="shared" ref="AG2356" si="56818">parseTime(AE2356)-(AF2361=INT(RIGHT($F2356, 1)))</f>
        <v>0</v>
      </c>
      <c r="AH2356" s="43">
        <f t="shared" ref="AH2356:AH2360" si="56819">isClocked(AF2356)</f>
        <v>0</v>
      </c>
      <c r="AI2356" s="34"/>
      <c r="AJ2356" s="35"/>
      <c r="AK2356" s="42">
        <f>parseTime(AI2356)-(AJ2361=INT(RIGHT($F2356, 1)))</f>
        <v>0</v>
      </c>
      <c r="AL2356" s="43">
        <f t="shared" ref="AL2356:AL2360" si="56820">isClocked(AJ2356)</f>
        <v>0</v>
      </c>
      <c r="AM2356" s="34"/>
      <c r="AN2356" s="35"/>
      <c r="AO2356" s="42">
        <f t="shared" ref="AO2356" si="56821">parseTime(AM2356)-(AN2361=INT(RIGHT($F2356, 1)))</f>
        <v>0</v>
      </c>
      <c r="AP2356" s="43">
        <f t="shared" ref="AP2356:AP2360" si="56822">isClocked(AN2356)</f>
        <v>0</v>
      </c>
      <c r="AQ2356" s="34"/>
      <c r="AR2356" s="35"/>
      <c r="AS2356" s="42">
        <f t="shared" ref="AS2356" si="56823">parseTime(AQ2356)-(AR2361=INT(RIGHT($F2356, 1)))</f>
        <v>0</v>
      </c>
      <c r="AT2356" s="43">
        <f t="shared" ref="AT2356:AT2360" si="56824">isClocked(AR2356)</f>
        <v>0</v>
      </c>
      <c r="AU2356" s="34"/>
      <c r="AV2356" s="35"/>
      <c r="AW2356" s="42">
        <f>parseTime(AU2356)-(AV2361=INT(RIGHT($F2356, 1)))</f>
        <v>0</v>
      </c>
      <c r="AX2356" s="43">
        <f t="shared" ref="AX2356:AX2360" si="56825">isClocked(AV2356)</f>
        <v>0</v>
      </c>
      <c r="AY2356" s="34"/>
      <c r="AZ2356" s="35"/>
      <c r="BA2356" s="42">
        <f>parseTime(AY2356)-(AZ2361=INT(RIGHT($F2356, 1)))</f>
        <v>0</v>
      </c>
      <c r="BB2356" s="43">
        <f t="shared" ref="BB2356:BB2360" si="56826">isClocked(AZ2356)</f>
        <v>0</v>
      </c>
      <c r="BC2356" s="34"/>
      <c r="BD2356" s="35"/>
      <c r="BE2356" s="42">
        <f>parseTime(BC2356)-(BD2361=INT(RIGHT($F2356, 1)))</f>
        <v>0</v>
      </c>
      <c r="BF2356" s="43">
        <f t="shared" ref="BF2356:BF2360" si="56827">isClocked(BD2356)</f>
        <v>0</v>
      </c>
      <c r="BG2356" s="34"/>
      <c r="BH2356" s="35"/>
      <c r="BI2356" s="42">
        <f>parseTime(BG2356)-(BH2361=INT(RIGHT($F2356, 1)))</f>
        <v>0</v>
      </c>
      <c r="BJ2356" s="43">
        <f t="shared" ref="BJ2356:BJ2360" si="56828">isClocked(BH2356)</f>
        <v>0</v>
      </c>
      <c r="BK2356" s="34"/>
      <c r="BL2356" s="35"/>
      <c r="BM2356" s="42">
        <f>parseTime(BK2356)-(BL2361=INT(RIGHT($F2356, 1)))</f>
        <v>0</v>
      </c>
      <c r="BN2356" s="43">
        <f t="shared" ref="BN2356:BN2360" si="56829">isClocked(BL2356)</f>
        <v>0</v>
      </c>
      <c r="BO2356" s="34"/>
      <c r="BP2356" s="35"/>
      <c r="BQ2356" s="42">
        <f t="shared" ref="BQ2356" si="56830">parseTime(BO2356)-(BP2361=INT(RIGHT($F2356, 1)))</f>
        <v>0</v>
      </c>
      <c r="BR2356" s="43">
        <f t="shared" ref="BR2356:BR2360" si="56831">isClocked(BP2356)</f>
        <v>0</v>
      </c>
      <c r="BS2356" s="34"/>
      <c r="BT2356" s="35"/>
      <c r="BU2356" s="42">
        <f t="shared" ref="BU2356" si="56832">parseTime(BS2356)-(BT2361=INT(RIGHT($F2356, 1)))</f>
        <v>0</v>
      </c>
      <c r="BV2356" s="43">
        <f t="shared" ref="BV2356:BV2360" si="56833">isClocked(BT2356)</f>
        <v>0</v>
      </c>
      <c r="BW2356" s="34"/>
      <c r="BX2356" s="35"/>
      <c r="BY2356" s="42">
        <f t="shared" ref="BY2356" si="56834">parseTime(BW2356)-(BX2361=INT(RIGHT($F2356, 1)))</f>
        <v>0</v>
      </c>
      <c r="BZ2356" s="43">
        <f t="shared" ref="BZ2356:BZ2360" si="56835">isClocked(BX2356)</f>
        <v>0</v>
      </c>
      <c r="CA2356" s="34"/>
      <c r="CB2356" s="35"/>
      <c r="CC2356" s="42">
        <f t="shared" ref="CC2356" si="56836">parseTime(CA2356)-(CB2361=INT(RIGHT($F2356, 1)))</f>
        <v>0</v>
      </c>
      <c r="CD2356" s="43">
        <f t="shared" ref="CD2356:CD2360" si="56837">isClocked(CB2356)</f>
        <v>0</v>
      </c>
      <c r="CE2356" s="34"/>
      <c r="CF2356" s="35"/>
      <c r="CG2356" s="42">
        <f t="shared" ref="CG2356" si="56838">parseTime(CE2356)-(CF2361=INT(RIGHT($F2356, 1)))</f>
        <v>0</v>
      </c>
      <c r="CH2356" s="43">
        <f t="shared" ref="CH2356:CH2360" si="56839">isClocked(CF2356)</f>
        <v>0</v>
      </c>
    </row>
    <row r="2357" spans="1:86" x14ac:dyDescent="0.25">
      <c r="A2357" s="56" t="s">
        <v>0</v>
      </c>
      <c r="B2357" s="57">
        <f t="shared" ca="1" si="55977"/>
        <v>0</v>
      </c>
      <c r="C2357" s="14" t="s">
        <v>252</v>
      </c>
      <c r="D2357" s="14">
        <f t="shared" si="55460"/>
        <v>53.7</v>
      </c>
      <c r="E2357" s="55" t="str">
        <f t="shared" si="55978"/>
        <v>Sunday</v>
      </c>
      <c r="F2357" s="51" t="s">
        <v>129</v>
      </c>
      <c r="G2357" s="36"/>
      <c r="H2357" s="37"/>
      <c r="I2357" s="44">
        <f t="shared" ref="I2357" si="56840">parseTime(G2357)-(H2361=INT(RIGHT($F2357, 1)))</f>
        <v>0</v>
      </c>
      <c r="J2357" s="45">
        <f t="shared" si="56807"/>
        <v>0</v>
      </c>
      <c r="K2357" s="36"/>
      <c r="L2357" s="37"/>
      <c r="M2357" s="44">
        <f t="shared" ref="M2357" si="56841">parseTime(K2357)-(L2361=INT(RIGHT($F2357, 1)))</f>
        <v>0</v>
      </c>
      <c r="N2357" s="45">
        <f t="shared" si="56809"/>
        <v>0</v>
      </c>
      <c r="O2357" s="36"/>
      <c r="P2357" s="37"/>
      <c r="Q2357" s="44">
        <f t="shared" ref="Q2357" si="56842">parseTime(O2357)-(P2361=INT(RIGHT($F2357, 1)))</f>
        <v>0</v>
      </c>
      <c r="R2357" s="45">
        <f t="shared" si="56811"/>
        <v>0</v>
      </c>
      <c r="S2357" s="36"/>
      <c r="T2357" s="37"/>
      <c r="U2357" s="44">
        <f t="shared" ref="U2357" si="56843">parseTime(S2357)-(T2361=INT(RIGHT($F2357, 1)))</f>
        <v>0</v>
      </c>
      <c r="V2357" s="45">
        <f t="shared" si="56813"/>
        <v>0</v>
      </c>
      <c r="W2357" s="36"/>
      <c r="X2357" s="37"/>
      <c r="Y2357" s="44">
        <f t="shared" ref="Y2357" si="56844">parseTime(W2357)-(X2361=INT(RIGHT($F2357, 1)))</f>
        <v>0</v>
      </c>
      <c r="Z2357" s="45">
        <f t="shared" si="56815"/>
        <v>0</v>
      </c>
      <c r="AA2357" s="36"/>
      <c r="AB2357" s="37"/>
      <c r="AC2357" s="44">
        <f t="shared" ref="AC2357" si="56845">parseTime(AA2357)-(AB2361=INT(RIGHT($F2357, 1)))</f>
        <v>0</v>
      </c>
      <c r="AD2357" s="45">
        <f t="shared" si="56817"/>
        <v>0</v>
      </c>
      <c r="AE2357" s="36"/>
      <c r="AF2357" s="37"/>
      <c r="AG2357" s="44">
        <f t="shared" ref="AG2357" si="56846">parseTime(AE2357)-(AF2361=INT(RIGHT($F2357, 1)))</f>
        <v>0</v>
      </c>
      <c r="AH2357" s="45">
        <f t="shared" si="56819"/>
        <v>0</v>
      </c>
      <c r="AI2357" s="36"/>
      <c r="AJ2357" s="37"/>
      <c r="AK2357" s="44">
        <f>parseTime(AI2357)-(AJ2361=INT(RIGHT($F2357, 1)))</f>
        <v>0</v>
      </c>
      <c r="AL2357" s="45">
        <f t="shared" si="56820"/>
        <v>0</v>
      </c>
      <c r="AM2357" s="36"/>
      <c r="AN2357" s="37"/>
      <c r="AO2357" s="44">
        <f t="shared" ref="AO2357" si="56847">parseTime(AM2357)-(AN2361=INT(RIGHT($F2357, 1)))</f>
        <v>0</v>
      </c>
      <c r="AP2357" s="45">
        <f t="shared" si="56822"/>
        <v>0</v>
      </c>
      <c r="AQ2357" s="36"/>
      <c r="AR2357" s="37"/>
      <c r="AS2357" s="44">
        <f t="shared" ref="AS2357" si="56848">parseTime(AQ2357)-(AR2361=INT(RIGHT($F2357, 1)))</f>
        <v>0</v>
      </c>
      <c r="AT2357" s="45">
        <f t="shared" si="56824"/>
        <v>0</v>
      </c>
      <c r="AU2357" s="36"/>
      <c r="AV2357" s="37"/>
      <c r="AW2357" s="44">
        <f>parseTime(AU2357)-(AV2361=INT(RIGHT($F2357, 1)))</f>
        <v>0</v>
      </c>
      <c r="AX2357" s="45">
        <f t="shared" si="56825"/>
        <v>0</v>
      </c>
      <c r="AY2357" s="36"/>
      <c r="AZ2357" s="37"/>
      <c r="BA2357" s="44">
        <f>parseTime(AY2357)-(AZ2361=INT(RIGHT($F2357, 1)))</f>
        <v>0</v>
      </c>
      <c r="BB2357" s="45">
        <f t="shared" si="56826"/>
        <v>0</v>
      </c>
      <c r="BC2357" s="36"/>
      <c r="BD2357" s="37"/>
      <c r="BE2357" s="44">
        <f>parseTime(BC2357)-(BD2361=INT(RIGHT($F2357, 1)))</f>
        <v>0</v>
      </c>
      <c r="BF2357" s="45">
        <f t="shared" si="56827"/>
        <v>0</v>
      </c>
      <c r="BG2357" s="36"/>
      <c r="BH2357" s="37"/>
      <c r="BI2357" s="44">
        <f>parseTime(BG2357)-(BH2361=INT(RIGHT($F2357, 1)))</f>
        <v>0</v>
      </c>
      <c r="BJ2357" s="45">
        <f t="shared" si="56828"/>
        <v>0</v>
      </c>
      <c r="BK2357" s="36"/>
      <c r="BL2357" s="37"/>
      <c r="BM2357" s="44">
        <f>parseTime(BK2357)-(BL2361=INT(RIGHT($F2357, 1)))</f>
        <v>0</v>
      </c>
      <c r="BN2357" s="45">
        <f t="shared" si="56829"/>
        <v>0</v>
      </c>
      <c r="BO2357" s="36"/>
      <c r="BP2357" s="37"/>
      <c r="BQ2357" s="44">
        <f t="shared" ref="BQ2357" si="56849">parseTime(BO2357)-(BP2361=INT(RIGHT($F2357, 1)))</f>
        <v>0</v>
      </c>
      <c r="BR2357" s="45">
        <f t="shared" si="56831"/>
        <v>0</v>
      </c>
      <c r="BS2357" s="36"/>
      <c r="BT2357" s="37"/>
      <c r="BU2357" s="44">
        <f t="shared" ref="BU2357" si="56850">parseTime(BS2357)-(BT2361=INT(RIGHT($F2357, 1)))</f>
        <v>0</v>
      </c>
      <c r="BV2357" s="45">
        <f t="shared" si="56833"/>
        <v>0</v>
      </c>
      <c r="BW2357" s="36"/>
      <c r="BX2357" s="37"/>
      <c r="BY2357" s="44">
        <f t="shared" ref="BY2357" si="56851">parseTime(BW2357)-(BX2361=INT(RIGHT($F2357, 1)))</f>
        <v>0</v>
      </c>
      <c r="BZ2357" s="45">
        <f t="shared" si="56835"/>
        <v>0</v>
      </c>
      <c r="CA2357" s="36"/>
      <c r="CB2357" s="37"/>
      <c r="CC2357" s="44">
        <f t="shared" ref="CC2357" si="56852">parseTime(CA2357)-(CB2361=INT(RIGHT($F2357, 1)))</f>
        <v>0</v>
      </c>
      <c r="CD2357" s="45">
        <f t="shared" si="56837"/>
        <v>0</v>
      </c>
      <c r="CE2357" s="36"/>
      <c r="CF2357" s="37"/>
      <c r="CG2357" s="44">
        <f t="shared" ref="CG2357" si="56853">parseTime(CE2357)-(CF2361=INT(RIGHT($F2357, 1)))</f>
        <v>0</v>
      </c>
      <c r="CH2357" s="45">
        <f t="shared" si="56839"/>
        <v>0</v>
      </c>
    </row>
    <row r="2358" spans="1:86" x14ac:dyDescent="0.25">
      <c r="A2358" s="56" t="s">
        <v>117</v>
      </c>
      <c r="B2358" s="57">
        <f t="shared" ref="B2358" ca="1" si="56854">roleHours(G2356:CH2362, "MFD")</f>
        <v>0</v>
      </c>
      <c r="C2358" s="14">
        <f t="shared" ref="C2358:C2361" ca="1" si="56855">B2358/8</f>
        <v>0</v>
      </c>
      <c r="D2358" s="14">
        <f t="shared" ref="D2358" ca="1" si="56856">B2357-D2357</f>
        <v>-53.7</v>
      </c>
      <c r="E2358" s="20" t="s">
        <v>127</v>
      </c>
      <c r="F2358" s="51" t="s">
        <v>130</v>
      </c>
      <c r="G2358" s="36"/>
      <c r="H2358" s="37"/>
      <c r="I2358" s="44">
        <f t="shared" ref="I2358" si="56857">parseTime(G2358)-(H2361=INT(RIGHT($F2358, 1)))</f>
        <v>0</v>
      </c>
      <c r="J2358" s="45">
        <f t="shared" si="56807"/>
        <v>0</v>
      </c>
      <c r="K2358" s="36"/>
      <c r="L2358" s="37"/>
      <c r="M2358" s="44">
        <f t="shared" ref="M2358" si="56858">parseTime(K2358)-(L2361=INT(RIGHT($F2358, 1)))</f>
        <v>0</v>
      </c>
      <c r="N2358" s="45">
        <f t="shared" si="56809"/>
        <v>0</v>
      </c>
      <c r="O2358" s="36"/>
      <c r="P2358" s="37"/>
      <c r="Q2358" s="44">
        <f t="shared" ref="Q2358" si="56859">parseTime(O2358)-(P2361=INT(RIGHT($F2358, 1)))</f>
        <v>0</v>
      </c>
      <c r="R2358" s="45">
        <f t="shared" si="56811"/>
        <v>0</v>
      </c>
      <c r="S2358" s="36"/>
      <c r="T2358" s="37"/>
      <c r="U2358" s="44">
        <f t="shared" ref="U2358" si="56860">parseTime(S2358)-(T2361=INT(RIGHT($F2358, 1)))</f>
        <v>0</v>
      </c>
      <c r="V2358" s="45">
        <f t="shared" si="56813"/>
        <v>0</v>
      </c>
      <c r="W2358" s="36"/>
      <c r="X2358" s="37"/>
      <c r="Y2358" s="44">
        <f t="shared" ref="Y2358" si="56861">parseTime(W2358)-(X2361=INT(RIGHT($F2358, 1)))</f>
        <v>0</v>
      </c>
      <c r="Z2358" s="45">
        <f t="shared" si="56815"/>
        <v>0</v>
      </c>
      <c r="AA2358" s="36"/>
      <c r="AB2358" s="37"/>
      <c r="AC2358" s="44">
        <f t="shared" ref="AC2358" si="56862">parseTime(AA2358)-(AB2361=INT(RIGHT($F2358, 1)))</f>
        <v>0</v>
      </c>
      <c r="AD2358" s="45">
        <f t="shared" si="56817"/>
        <v>0</v>
      </c>
      <c r="AE2358" s="36"/>
      <c r="AF2358" s="37"/>
      <c r="AG2358" s="44">
        <f t="shared" ref="AG2358" si="56863">parseTime(AE2358)-(AF2361=INT(RIGHT($F2358, 1)))</f>
        <v>0</v>
      </c>
      <c r="AH2358" s="45">
        <f t="shared" si="56819"/>
        <v>0</v>
      </c>
      <c r="AI2358" s="36"/>
      <c r="AJ2358" s="37"/>
      <c r="AK2358" s="44">
        <f>parseTime(AI2358)-(AJ2361=INT(RIGHT($F2358, 1)))</f>
        <v>0</v>
      </c>
      <c r="AL2358" s="45">
        <f t="shared" si="56820"/>
        <v>0</v>
      </c>
      <c r="AM2358" s="36"/>
      <c r="AN2358" s="37"/>
      <c r="AO2358" s="44">
        <f t="shared" ref="AO2358" si="56864">parseTime(AM2358)-(AN2361=INT(RIGHT($F2358, 1)))</f>
        <v>0</v>
      </c>
      <c r="AP2358" s="45">
        <f t="shared" si="56822"/>
        <v>0</v>
      </c>
      <c r="AQ2358" s="36"/>
      <c r="AR2358" s="37"/>
      <c r="AS2358" s="44">
        <f t="shared" ref="AS2358" si="56865">parseTime(AQ2358)-(AR2361=INT(RIGHT($F2358, 1)))</f>
        <v>0</v>
      </c>
      <c r="AT2358" s="45">
        <f t="shared" si="56824"/>
        <v>0</v>
      </c>
      <c r="AU2358" s="36"/>
      <c r="AV2358" s="37"/>
      <c r="AW2358" s="44">
        <f>parseTime(AU2358)-(AV2361=INT(RIGHT($F2358, 1)))</f>
        <v>0</v>
      </c>
      <c r="AX2358" s="45">
        <f t="shared" si="56825"/>
        <v>0</v>
      </c>
      <c r="AY2358" s="36"/>
      <c r="AZ2358" s="37"/>
      <c r="BA2358" s="44">
        <f>parseTime(AY2358)-(AZ2361=INT(RIGHT($F2358, 1)))</f>
        <v>0</v>
      </c>
      <c r="BB2358" s="45">
        <f t="shared" si="56826"/>
        <v>0</v>
      </c>
      <c r="BC2358" s="36"/>
      <c r="BD2358" s="37"/>
      <c r="BE2358" s="44">
        <f>parseTime(BC2358)-(BD2361=INT(RIGHT($F2358, 1)))</f>
        <v>0</v>
      </c>
      <c r="BF2358" s="45">
        <f t="shared" si="56827"/>
        <v>0</v>
      </c>
      <c r="BG2358" s="36"/>
      <c r="BH2358" s="37"/>
      <c r="BI2358" s="44">
        <f>parseTime(BG2358)-(BH2361=INT(RIGHT($F2358, 1)))</f>
        <v>0</v>
      </c>
      <c r="BJ2358" s="45">
        <f t="shared" si="56828"/>
        <v>0</v>
      </c>
      <c r="BK2358" s="36"/>
      <c r="BL2358" s="37"/>
      <c r="BM2358" s="44">
        <f>parseTime(BK2358)-(BL2361=INT(RIGHT($F2358, 1)))</f>
        <v>0</v>
      </c>
      <c r="BN2358" s="45">
        <f t="shared" si="56829"/>
        <v>0</v>
      </c>
      <c r="BO2358" s="36"/>
      <c r="BP2358" s="37"/>
      <c r="BQ2358" s="44">
        <f t="shared" ref="BQ2358" si="56866">parseTime(BO2358)-(BP2361=INT(RIGHT($F2358, 1)))</f>
        <v>0</v>
      </c>
      <c r="BR2358" s="45">
        <f t="shared" si="56831"/>
        <v>0</v>
      </c>
      <c r="BS2358" s="36"/>
      <c r="BT2358" s="37"/>
      <c r="BU2358" s="44">
        <f t="shared" ref="BU2358" si="56867">parseTime(BS2358)-(BT2361=INT(RIGHT($F2358, 1)))</f>
        <v>0</v>
      </c>
      <c r="BV2358" s="45">
        <f t="shared" si="56833"/>
        <v>0</v>
      </c>
      <c r="BW2358" s="36"/>
      <c r="BX2358" s="37"/>
      <c r="BY2358" s="44">
        <f t="shared" ref="BY2358" si="56868">parseTime(BW2358)-(BX2361=INT(RIGHT($F2358, 1)))</f>
        <v>0</v>
      </c>
      <c r="BZ2358" s="45">
        <f t="shared" si="56835"/>
        <v>0</v>
      </c>
      <c r="CA2358" s="36"/>
      <c r="CB2358" s="37"/>
      <c r="CC2358" s="44">
        <f t="shared" ref="CC2358" si="56869">parseTime(CA2358)-(CB2361=INT(RIGHT($F2358, 1)))</f>
        <v>0</v>
      </c>
      <c r="CD2358" s="45">
        <f t="shared" si="56837"/>
        <v>0</v>
      </c>
      <c r="CE2358" s="36"/>
      <c r="CF2358" s="37"/>
      <c r="CG2358" s="44">
        <f t="shared" ref="CG2358" si="56870">parseTime(CE2358)-(CF2361=INT(RIGHT($F2358, 1)))</f>
        <v>0</v>
      </c>
      <c r="CH2358" s="45">
        <f t="shared" si="56839"/>
        <v>0</v>
      </c>
    </row>
    <row r="2359" spans="1:86" x14ac:dyDescent="0.25">
      <c r="A2359" s="56"/>
      <c r="B2359" s="57"/>
      <c r="C2359" s="14">
        <f t="shared" si="56855"/>
        <v>0</v>
      </c>
      <c r="D2359" s="14" t="s">
        <v>259</v>
      </c>
      <c r="E2359" s="20">
        <v>4.25</v>
      </c>
      <c r="F2359" s="51" t="s">
        <v>131</v>
      </c>
      <c r="G2359" s="36"/>
      <c r="H2359" s="37"/>
      <c r="I2359" s="44">
        <f t="shared" ref="I2359" si="56871">parseTime(G2359)-(H2361=INT(RIGHT($F2359, 1)))</f>
        <v>0</v>
      </c>
      <c r="J2359" s="45">
        <f t="shared" si="56807"/>
        <v>0</v>
      </c>
      <c r="K2359" s="36"/>
      <c r="L2359" s="37"/>
      <c r="M2359" s="44">
        <f t="shared" ref="M2359" si="56872">parseTime(K2359)-(L2361=INT(RIGHT($F2359, 1)))</f>
        <v>0</v>
      </c>
      <c r="N2359" s="45">
        <f t="shared" si="56809"/>
        <v>0</v>
      </c>
      <c r="O2359" s="36"/>
      <c r="P2359" s="37"/>
      <c r="Q2359" s="44">
        <f t="shared" ref="Q2359" si="56873">parseTime(O2359)-(P2361=INT(RIGHT($F2359, 1)))</f>
        <v>0</v>
      </c>
      <c r="R2359" s="45">
        <f t="shared" si="56811"/>
        <v>0</v>
      </c>
      <c r="S2359" s="36"/>
      <c r="T2359" s="37"/>
      <c r="U2359" s="44">
        <f t="shared" ref="U2359" si="56874">parseTime(S2359)-(T2361=INT(RIGHT($F2359, 1)))</f>
        <v>0</v>
      </c>
      <c r="V2359" s="45">
        <f t="shared" si="56813"/>
        <v>0</v>
      </c>
      <c r="W2359" s="36"/>
      <c r="X2359" s="37"/>
      <c r="Y2359" s="44">
        <f t="shared" ref="Y2359" si="56875">parseTime(W2359)-(X2361=INT(RIGHT($F2359, 1)))</f>
        <v>0</v>
      </c>
      <c r="Z2359" s="45">
        <f t="shared" si="56815"/>
        <v>0</v>
      </c>
      <c r="AA2359" s="36"/>
      <c r="AB2359" s="37"/>
      <c r="AC2359" s="44">
        <f t="shared" ref="AC2359" si="56876">parseTime(AA2359)-(AB2361=INT(RIGHT($F2359, 1)))</f>
        <v>0</v>
      </c>
      <c r="AD2359" s="45">
        <f t="shared" si="56817"/>
        <v>0</v>
      </c>
      <c r="AE2359" s="36"/>
      <c r="AF2359" s="37"/>
      <c r="AG2359" s="44">
        <f t="shared" ref="AG2359" si="56877">parseTime(AE2359)-(AF2361=INT(RIGHT($F2359, 1)))</f>
        <v>0</v>
      </c>
      <c r="AH2359" s="45">
        <f t="shared" si="56819"/>
        <v>0</v>
      </c>
      <c r="AI2359" s="36"/>
      <c r="AJ2359" s="37"/>
      <c r="AK2359" s="44">
        <f>parseTime(AI2359)-(AJ2361=INT(RIGHT($F2359, 1)))</f>
        <v>0</v>
      </c>
      <c r="AL2359" s="45">
        <f t="shared" si="56820"/>
        <v>0</v>
      </c>
      <c r="AM2359" s="36"/>
      <c r="AN2359" s="37"/>
      <c r="AO2359" s="44">
        <f t="shared" ref="AO2359" si="56878">parseTime(AM2359)-(AN2361=INT(RIGHT($F2359, 1)))</f>
        <v>0</v>
      </c>
      <c r="AP2359" s="45">
        <f t="shared" si="56822"/>
        <v>0</v>
      </c>
      <c r="AQ2359" s="36"/>
      <c r="AR2359" s="37"/>
      <c r="AS2359" s="44">
        <f t="shared" ref="AS2359" si="56879">parseTime(AQ2359)-(AR2361=INT(RIGHT($F2359, 1)))</f>
        <v>0</v>
      </c>
      <c r="AT2359" s="45">
        <f t="shared" si="56824"/>
        <v>0</v>
      </c>
      <c r="AU2359" s="36"/>
      <c r="AV2359" s="37"/>
      <c r="AW2359" s="44">
        <f>parseTime(AU2359)-(AV2361=INT(RIGHT($F2359, 1)))</f>
        <v>0</v>
      </c>
      <c r="AX2359" s="45">
        <f t="shared" si="56825"/>
        <v>0</v>
      </c>
      <c r="AY2359" s="36"/>
      <c r="AZ2359" s="37"/>
      <c r="BA2359" s="44">
        <f>parseTime(AY2359)-(AZ2361=INT(RIGHT($F2359, 1)))</f>
        <v>0</v>
      </c>
      <c r="BB2359" s="45">
        <f t="shared" si="56826"/>
        <v>0</v>
      </c>
      <c r="BC2359" s="36"/>
      <c r="BD2359" s="37"/>
      <c r="BE2359" s="44">
        <f>parseTime(BC2359)-(BD2361=INT(RIGHT($F2359, 1)))</f>
        <v>0</v>
      </c>
      <c r="BF2359" s="45">
        <f t="shared" si="56827"/>
        <v>0</v>
      </c>
      <c r="BG2359" s="36"/>
      <c r="BH2359" s="37"/>
      <c r="BI2359" s="44">
        <f>parseTime(BG2359)-(BH2361=INT(RIGHT($F2359, 1)))</f>
        <v>0</v>
      </c>
      <c r="BJ2359" s="45">
        <f t="shared" si="56828"/>
        <v>0</v>
      </c>
      <c r="BK2359" s="36"/>
      <c r="BL2359" s="37"/>
      <c r="BM2359" s="44">
        <f>parseTime(BK2359)-(BL2361=INT(RIGHT($F2359, 1)))</f>
        <v>0</v>
      </c>
      <c r="BN2359" s="45">
        <f t="shared" si="56829"/>
        <v>0</v>
      </c>
      <c r="BO2359" s="36"/>
      <c r="BP2359" s="37"/>
      <c r="BQ2359" s="44">
        <f t="shared" ref="BQ2359" si="56880">parseTime(BO2359)-(BP2361=INT(RIGHT($F2359, 1)))</f>
        <v>0</v>
      </c>
      <c r="BR2359" s="45">
        <f t="shared" si="56831"/>
        <v>0</v>
      </c>
      <c r="BS2359" s="36"/>
      <c r="BT2359" s="37"/>
      <c r="BU2359" s="44">
        <f t="shared" ref="BU2359" si="56881">parseTime(BS2359)-(BT2361=INT(RIGHT($F2359, 1)))</f>
        <v>0</v>
      </c>
      <c r="BV2359" s="45">
        <f t="shared" si="56833"/>
        <v>0</v>
      </c>
      <c r="BW2359" s="36"/>
      <c r="BX2359" s="37"/>
      <c r="BY2359" s="44">
        <f t="shared" ref="BY2359" si="56882">parseTime(BW2359)-(BX2361=INT(RIGHT($F2359, 1)))</f>
        <v>0</v>
      </c>
      <c r="BZ2359" s="45">
        <f t="shared" si="56835"/>
        <v>0</v>
      </c>
      <c r="CA2359" s="36"/>
      <c r="CB2359" s="37"/>
      <c r="CC2359" s="44">
        <f t="shared" ref="CC2359" si="56883">parseTime(CA2359)-(CB2361=INT(RIGHT($F2359, 1)))</f>
        <v>0</v>
      </c>
      <c r="CD2359" s="45">
        <f t="shared" si="56837"/>
        <v>0</v>
      </c>
      <c r="CE2359" s="36"/>
      <c r="CF2359" s="37"/>
      <c r="CG2359" s="44">
        <f t="shared" ref="CG2359" si="56884">parseTime(CE2359)-(CF2361=INT(RIGHT($F2359, 1)))</f>
        <v>0</v>
      </c>
      <c r="CH2359" s="45">
        <f t="shared" si="56839"/>
        <v>0</v>
      </c>
    </row>
    <row r="2360" spans="1:86" x14ac:dyDescent="0.25">
      <c r="A2360" s="56" t="s">
        <v>119</v>
      </c>
      <c r="B2360" s="57">
        <f t="shared" ref="B2360" ca="1" si="56885">roleHours(G2356:CH2362, "MCC")</f>
        <v>0</v>
      </c>
      <c r="C2360" s="14">
        <f t="shared" ca="1" si="56855"/>
        <v>0</v>
      </c>
      <c r="D2360" s="14" t="s">
        <v>260</v>
      </c>
      <c r="E2360" s="20">
        <v>4.6500000000000004</v>
      </c>
      <c r="F2360" s="51" t="s">
        <v>132</v>
      </c>
      <c r="G2360" s="36"/>
      <c r="H2360" s="37"/>
      <c r="I2360" s="44">
        <f t="shared" ref="I2360" si="56886">parseTime(G2360)-(H2361=INT(RIGHT($F2360, 1)))</f>
        <v>0</v>
      </c>
      <c r="J2360" s="45">
        <f t="shared" si="56807"/>
        <v>0</v>
      </c>
      <c r="K2360" s="36"/>
      <c r="L2360" s="37"/>
      <c r="M2360" s="44">
        <f t="shared" ref="M2360" si="56887">parseTime(K2360)-(L2361=INT(RIGHT($F2360, 1)))</f>
        <v>0</v>
      </c>
      <c r="N2360" s="45">
        <f t="shared" si="56809"/>
        <v>0</v>
      </c>
      <c r="O2360" s="36"/>
      <c r="P2360" s="37"/>
      <c r="Q2360" s="44">
        <f t="shared" ref="Q2360" si="56888">parseTime(O2360)-(P2361=INT(RIGHT($F2360, 1)))</f>
        <v>0</v>
      </c>
      <c r="R2360" s="45">
        <f t="shared" si="56811"/>
        <v>0</v>
      </c>
      <c r="S2360" s="36"/>
      <c r="T2360" s="37"/>
      <c r="U2360" s="44">
        <f t="shared" ref="U2360" si="56889">parseTime(S2360)-(T2361=INT(RIGHT($F2360, 1)))</f>
        <v>0</v>
      </c>
      <c r="V2360" s="45">
        <f t="shared" si="56813"/>
        <v>0</v>
      </c>
      <c r="W2360" s="36"/>
      <c r="X2360" s="37"/>
      <c r="Y2360" s="44">
        <f t="shared" ref="Y2360" si="56890">parseTime(W2360)-(X2361=INT(RIGHT($F2360, 1)))</f>
        <v>0</v>
      </c>
      <c r="Z2360" s="45">
        <f t="shared" si="56815"/>
        <v>0</v>
      </c>
      <c r="AA2360" s="36"/>
      <c r="AB2360" s="37"/>
      <c r="AC2360" s="44">
        <f t="shared" ref="AC2360" si="56891">parseTime(AA2360)-(AB2361=INT(RIGHT($F2360, 1)))</f>
        <v>0</v>
      </c>
      <c r="AD2360" s="45">
        <f t="shared" si="56817"/>
        <v>0</v>
      </c>
      <c r="AE2360" s="36"/>
      <c r="AF2360" s="37"/>
      <c r="AG2360" s="44">
        <f t="shared" ref="AG2360" si="56892">parseTime(AE2360)-(AF2361=INT(RIGHT($F2360, 1)))</f>
        <v>0</v>
      </c>
      <c r="AH2360" s="45">
        <f t="shared" si="56819"/>
        <v>0</v>
      </c>
      <c r="AI2360" s="36"/>
      <c r="AJ2360" s="37"/>
      <c r="AK2360" s="44">
        <f>parseTime(AI2360)-(AJ2361=INT(RIGHT($F2360, 1)))</f>
        <v>0</v>
      </c>
      <c r="AL2360" s="45">
        <f t="shared" si="56820"/>
        <v>0</v>
      </c>
      <c r="AM2360" s="36"/>
      <c r="AN2360" s="37"/>
      <c r="AO2360" s="44">
        <f t="shared" ref="AO2360" si="56893">parseTime(AM2360)-(AN2361=INT(RIGHT($F2360, 1)))</f>
        <v>0</v>
      </c>
      <c r="AP2360" s="45">
        <f t="shared" si="56822"/>
        <v>0</v>
      </c>
      <c r="AQ2360" s="36"/>
      <c r="AR2360" s="37"/>
      <c r="AS2360" s="44">
        <f t="shared" ref="AS2360" si="56894">parseTime(AQ2360)-(AR2361=INT(RIGHT($F2360, 1)))</f>
        <v>0</v>
      </c>
      <c r="AT2360" s="45">
        <f t="shared" si="56824"/>
        <v>0</v>
      </c>
      <c r="AU2360" s="36"/>
      <c r="AV2360" s="37"/>
      <c r="AW2360" s="44">
        <f>parseTime(AU2360)-(AV2361=INT(RIGHT($F2360, 1)))</f>
        <v>0</v>
      </c>
      <c r="AX2360" s="45">
        <f t="shared" si="56825"/>
        <v>0</v>
      </c>
      <c r="AY2360" s="36"/>
      <c r="AZ2360" s="37"/>
      <c r="BA2360" s="44">
        <f>parseTime(AY2360)-(AZ2361=INT(RIGHT($F2360, 1)))</f>
        <v>0</v>
      </c>
      <c r="BB2360" s="45">
        <f t="shared" si="56826"/>
        <v>0</v>
      </c>
      <c r="BC2360" s="36"/>
      <c r="BD2360" s="37"/>
      <c r="BE2360" s="44">
        <f>parseTime(BC2360)-(BD2361=INT(RIGHT($F2360, 1)))</f>
        <v>0</v>
      </c>
      <c r="BF2360" s="45">
        <f t="shared" si="56827"/>
        <v>0</v>
      </c>
      <c r="BG2360" s="36"/>
      <c r="BH2360" s="37"/>
      <c r="BI2360" s="44">
        <f>parseTime(BG2360)-(BH2361=INT(RIGHT($F2360, 1)))</f>
        <v>0</v>
      </c>
      <c r="BJ2360" s="45">
        <f t="shared" si="56828"/>
        <v>0</v>
      </c>
      <c r="BK2360" s="36"/>
      <c r="BL2360" s="37"/>
      <c r="BM2360" s="44">
        <f>parseTime(BK2360)-(BL2361=INT(RIGHT($F2360, 1)))</f>
        <v>0</v>
      </c>
      <c r="BN2360" s="45">
        <f t="shared" si="56829"/>
        <v>0</v>
      </c>
      <c r="BO2360" s="36"/>
      <c r="BP2360" s="37"/>
      <c r="BQ2360" s="44">
        <f t="shared" ref="BQ2360" si="56895">parseTime(BO2360)-(BP2361=INT(RIGHT($F2360, 1)))</f>
        <v>0</v>
      </c>
      <c r="BR2360" s="45">
        <f t="shared" si="56831"/>
        <v>0</v>
      </c>
      <c r="BS2360" s="36"/>
      <c r="BT2360" s="37"/>
      <c r="BU2360" s="44">
        <f t="shared" ref="BU2360" si="56896">parseTime(BS2360)-(BT2361=INT(RIGHT($F2360, 1)))</f>
        <v>0</v>
      </c>
      <c r="BV2360" s="45">
        <f t="shared" si="56833"/>
        <v>0</v>
      </c>
      <c r="BW2360" s="36"/>
      <c r="BX2360" s="37"/>
      <c r="BY2360" s="44">
        <f t="shared" ref="BY2360" si="56897">parseTime(BW2360)-(BX2361=INT(RIGHT($F2360, 1)))</f>
        <v>0</v>
      </c>
      <c r="BZ2360" s="45">
        <f t="shared" si="56835"/>
        <v>0</v>
      </c>
      <c r="CA2360" s="36"/>
      <c r="CB2360" s="37"/>
      <c r="CC2360" s="44">
        <f t="shared" ref="CC2360" si="56898">parseTime(CA2360)-(CB2361=INT(RIGHT($F2360, 1)))</f>
        <v>0</v>
      </c>
      <c r="CD2360" s="45">
        <f t="shared" si="56837"/>
        <v>0</v>
      </c>
      <c r="CE2360" s="36"/>
      <c r="CF2360" s="37"/>
      <c r="CG2360" s="44">
        <f t="shared" ref="CG2360" si="56899">parseTime(CE2360)-(CF2361=INT(RIGHT($F2360, 1)))</f>
        <v>0</v>
      </c>
      <c r="CH2360" s="45">
        <f t="shared" si="56839"/>
        <v>0</v>
      </c>
    </row>
    <row r="2361" spans="1:86" x14ac:dyDescent="0.25">
      <c r="A2361" s="56"/>
      <c r="B2361" s="57"/>
      <c r="C2361" s="14">
        <f t="shared" si="56855"/>
        <v>0</v>
      </c>
      <c r="D2361" s="14"/>
      <c r="E2361" s="20">
        <f t="shared" ref="E2361" si="56900">((7.5/2)-0.5+E2360)*8</f>
        <v>63.2</v>
      </c>
      <c r="F2361" s="51"/>
      <c r="G2361" s="46" t="s">
        <v>134</v>
      </c>
      <c r="H2361" s="38">
        <f t="shared" ref="H2361" si="56901">lunchAdjust(G2356:H2360)</f>
        <v>0</v>
      </c>
      <c r="I2361" s="48" t="s">
        <v>0</v>
      </c>
      <c r="J2361" s="39">
        <f t="shared" ref="J2361" si="56902">SUMPRODUCT(I2356:I2360*J2356:J2360)</f>
        <v>0</v>
      </c>
      <c r="K2361" s="46" t="s">
        <v>134</v>
      </c>
      <c r="L2361" s="38">
        <f t="shared" ref="L2361" si="56903">lunchAdjust(K2356:L2360)</f>
        <v>0</v>
      </c>
      <c r="M2361" s="48" t="s">
        <v>0</v>
      </c>
      <c r="N2361" s="39">
        <f t="shared" ref="N2361" si="56904">SUMPRODUCT(M2356:M2360*N2356:N2360)</f>
        <v>0</v>
      </c>
      <c r="O2361" s="46" t="s">
        <v>134</v>
      </c>
      <c r="P2361" s="38">
        <f t="shared" ref="P2361" si="56905">lunchAdjust(O2356:P2360)</f>
        <v>0</v>
      </c>
      <c r="Q2361" s="48" t="s">
        <v>0</v>
      </c>
      <c r="R2361" s="39">
        <f t="shared" ref="R2361" si="56906">SUMPRODUCT(Q2356:Q2360*R2356:R2360)</f>
        <v>0</v>
      </c>
      <c r="S2361" s="46" t="s">
        <v>134</v>
      </c>
      <c r="T2361" s="38">
        <f t="shared" ref="T2361" si="56907">lunchAdjust(S2356:T2360)</f>
        <v>0</v>
      </c>
      <c r="U2361" s="48" t="s">
        <v>0</v>
      </c>
      <c r="V2361" s="39">
        <f t="shared" ref="V2361" si="56908">SUMPRODUCT(U2356:U2360*V2356:V2360)</f>
        <v>0</v>
      </c>
      <c r="W2361" s="46" t="s">
        <v>134</v>
      </c>
      <c r="X2361" s="38">
        <f t="shared" ref="X2361" si="56909">lunchAdjust(W2356:X2360)</f>
        <v>0</v>
      </c>
      <c r="Y2361" s="48" t="s">
        <v>0</v>
      </c>
      <c r="Z2361" s="39">
        <f t="shared" ref="Z2361" si="56910">SUMPRODUCT(Y2356:Y2360*Z2356:Z2360)</f>
        <v>0</v>
      </c>
      <c r="AA2361" s="46" t="s">
        <v>134</v>
      </c>
      <c r="AB2361" s="38">
        <f t="shared" ref="AB2361" si="56911">lunchAdjust(AA2356:AB2360)</f>
        <v>0</v>
      </c>
      <c r="AC2361" s="48" t="s">
        <v>0</v>
      </c>
      <c r="AD2361" s="39">
        <f t="shared" ref="AD2361" si="56912">SUMPRODUCT(AC2356:AC2360*AD2356:AD2360)</f>
        <v>0</v>
      </c>
      <c r="AE2361" s="46" t="s">
        <v>134</v>
      </c>
      <c r="AF2361" s="38">
        <f t="shared" ref="AF2361" si="56913">lunchAdjust(AE2356:AF2360)</f>
        <v>0</v>
      </c>
      <c r="AG2361" s="48" t="s">
        <v>0</v>
      </c>
      <c r="AH2361" s="39">
        <f t="shared" ref="AH2361" si="56914">SUMPRODUCT(AG2356:AG2360*AH2356:AH2360)</f>
        <v>0</v>
      </c>
      <c r="AI2361" s="46" t="s">
        <v>134</v>
      </c>
      <c r="AJ2361" s="38">
        <f t="shared" ref="AJ2361" si="56915">lunchAdjust(AI2356:AJ2360)</f>
        <v>0</v>
      </c>
      <c r="AK2361" s="48" t="s">
        <v>0</v>
      </c>
      <c r="AL2361" s="39">
        <f t="shared" ref="AL2361" si="56916">SUMPRODUCT(AK2356:AK2360*AL2356:AL2360)</f>
        <v>0</v>
      </c>
      <c r="AM2361" s="46" t="s">
        <v>134</v>
      </c>
      <c r="AN2361" s="38">
        <f t="shared" ref="AN2361" si="56917">lunchAdjust(AM2356:AN2360)</f>
        <v>0</v>
      </c>
      <c r="AO2361" s="48" t="s">
        <v>0</v>
      </c>
      <c r="AP2361" s="39">
        <f t="shared" ref="AP2361" si="56918">SUMPRODUCT(AO2356:AO2360*AP2356:AP2360)</f>
        <v>0</v>
      </c>
      <c r="AQ2361" s="46" t="s">
        <v>134</v>
      </c>
      <c r="AR2361" s="38">
        <f t="shared" ref="AR2361" si="56919">lunchAdjust(AQ2356:AR2360)</f>
        <v>0</v>
      </c>
      <c r="AS2361" s="48" t="s">
        <v>0</v>
      </c>
      <c r="AT2361" s="39">
        <f t="shared" ref="AT2361" si="56920">SUMPRODUCT(AS2356:AS2360*AT2356:AT2360)</f>
        <v>0</v>
      </c>
      <c r="AU2361" s="46" t="s">
        <v>134</v>
      </c>
      <c r="AV2361" s="38">
        <f t="shared" ref="AV2361" si="56921">lunchAdjust(AU2356:AV2360)</f>
        <v>0</v>
      </c>
      <c r="AW2361" s="48" t="s">
        <v>0</v>
      </c>
      <c r="AX2361" s="39">
        <f t="shared" ref="AX2361" si="56922">SUMPRODUCT(AW2356:AW2360*AX2356:AX2360)</f>
        <v>0</v>
      </c>
      <c r="AY2361" s="46" t="s">
        <v>134</v>
      </c>
      <c r="AZ2361" s="38">
        <f t="shared" ref="AZ2361" si="56923">lunchAdjust(AY2356:AZ2360)</f>
        <v>0</v>
      </c>
      <c r="BA2361" s="48" t="s">
        <v>0</v>
      </c>
      <c r="BB2361" s="39">
        <f t="shared" ref="BB2361" si="56924">SUMPRODUCT(BA2356:BA2360*BB2356:BB2360)</f>
        <v>0</v>
      </c>
      <c r="BC2361" s="46" t="s">
        <v>134</v>
      </c>
      <c r="BD2361" s="38">
        <f t="shared" ref="BD2361" si="56925">lunchAdjust(BC2356:BD2360)</f>
        <v>0</v>
      </c>
      <c r="BE2361" s="48" t="s">
        <v>0</v>
      </c>
      <c r="BF2361" s="39">
        <f t="shared" ref="BF2361" si="56926">SUMPRODUCT(BE2356:BE2360*BF2356:BF2360)</f>
        <v>0</v>
      </c>
      <c r="BG2361" s="46" t="s">
        <v>134</v>
      </c>
      <c r="BH2361" s="38">
        <f t="shared" ref="BH2361" si="56927">lunchAdjust(BG2356:BH2360)</f>
        <v>0</v>
      </c>
      <c r="BI2361" s="48" t="s">
        <v>0</v>
      </c>
      <c r="BJ2361" s="39">
        <f t="shared" ref="BJ2361" si="56928">SUMPRODUCT(BI2356:BI2360*BJ2356:BJ2360)</f>
        <v>0</v>
      </c>
      <c r="BK2361" s="46" t="s">
        <v>134</v>
      </c>
      <c r="BL2361" s="38">
        <f t="shared" ref="BL2361" si="56929">lunchAdjust(BK2356:BL2360)</f>
        <v>0</v>
      </c>
      <c r="BM2361" s="48" t="s">
        <v>0</v>
      </c>
      <c r="BN2361" s="39">
        <f t="shared" ref="BN2361" si="56930">SUMPRODUCT(BM2356:BM2360*BN2356:BN2360)</f>
        <v>0</v>
      </c>
      <c r="BO2361" s="46" t="s">
        <v>134</v>
      </c>
      <c r="BP2361" s="38">
        <f t="shared" ref="BP2361" si="56931">lunchAdjust(BO2356:BP2360)</f>
        <v>0</v>
      </c>
      <c r="BQ2361" s="48" t="s">
        <v>0</v>
      </c>
      <c r="BR2361" s="39">
        <f t="shared" ref="BR2361" si="56932">SUMPRODUCT(BQ2356:BQ2360*BR2356:BR2360)</f>
        <v>0</v>
      </c>
      <c r="BS2361" s="46" t="s">
        <v>134</v>
      </c>
      <c r="BT2361" s="38">
        <f t="shared" ref="BT2361" si="56933">lunchAdjust(BS2356:BT2360)</f>
        <v>0</v>
      </c>
      <c r="BU2361" s="48" t="s">
        <v>0</v>
      </c>
      <c r="BV2361" s="39">
        <f t="shared" ref="BV2361" si="56934">SUMPRODUCT(BU2356:BU2360*BV2356:BV2360)</f>
        <v>0</v>
      </c>
      <c r="BW2361" s="46" t="s">
        <v>134</v>
      </c>
      <c r="BX2361" s="38">
        <f t="shared" ref="BX2361" si="56935">lunchAdjust(BW2356:BX2360)</f>
        <v>0</v>
      </c>
      <c r="BY2361" s="48" t="s">
        <v>0</v>
      </c>
      <c r="BZ2361" s="39">
        <f t="shared" ref="BZ2361" si="56936">SUMPRODUCT(BY2356:BY2360*BZ2356:BZ2360)</f>
        <v>0</v>
      </c>
      <c r="CA2361" s="46" t="s">
        <v>134</v>
      </c>
      <c r="CB2361" s="38">
        <f t="shared" ref="CB2361" si="56937">lunchAdjust(CA2356:CB2360)</f>
        <v>0</v>
      </c>
      <c r="CC2361" s="48" t="s">
        <v>0</v>
      </c>
      <c r="CD2361" s="39">
        <f t="shared" ref="CD2361" si="56938">SUMPRODUCT(CC2356:CC2360*CD2356:CD2360)</f>
        <v>0</v>
      </c>
      <c r="CE2361" s="46" t="s">
        <v>134</v>
      </c>
      <c r="CF2361" s="38">
        <f t="shared" ref="CF2361" si="56939">lunchAdjust(CE2356:CF2360)</f>
        <v>0</v>
      </c>
      <c r="CG2361" s="48" t="s">
        <v>0</v>
      </c>
      <c r="CH2361" s="39">
        <f t="shared" ref="CH2361" si="56940">SUMPRODUCT(CG2356:CG2360*CH2356:CH2360)</f>
        <v>0</v>
      </c>
    </row>
    <row r="2362" spans="1:86" ht="15.75" thickBot="1" x14ac:dyDescent="0.3">
      <c r="A2362" s="58" t="s">
        <v>121</v>
      </c>
      <c r="B2362" s="59">
        <f t="shared" ref="B2362" ca="1" si="56941">roleHours(G2356:CH2362, "OUT")</f>
        <v>0</v>
      </c>
      <c r="C2362" s="54" t="s">
        <v>137</v>
      </c>
      <c r="D2362" s="22">
        <f t="shared" ref="D2362" ca="1" si="56942">roleHours(G2356:CH2362, "PTO")</f>
        <v>0</v>
      </c>
      <c r="E2362" s="23">
        <f t="shared" ref="E2362" ca="1" si="56943">E2361-B2357</f>
        <v>63.2</v>
      </c>
      <c r="F2362" s="52"/>
      <c r="G2362" s="47" t="s">
        <v>39</v>
      </c>
      <c r="H2362" s="40">
        <f t="shared" ref="H2362:H2425" si="56944">SUMPRODUCT(I2356:I2360*(H2356:H2360="PTO"))+SUMPRODUCT(I2356:I2360*(H2356:H2360="HOL"))</f>
        <v>0</v>
      </c>
      <c r="I2362" s="49" t="s">
        <v>135</v>
      </c>
      <c r="J2362" s="41">
        <f t="shared" ref="J2362" si="56945">J2361*G$4</f>
        <v>0</v>
      </c>
      <c r="K2362" s="47" t="s">
        <v>39</v>
      </c>
      <c r="L2362" s="40">
        <f t="shared" ref="L2362" si="56946">SUMPRODUCT(M2356:M2360*(L2356:L2360="PTO"))+SUMPRODUCT(M2356:M2360*(L2356:L2360="HOL"))</f>
        <v>0</v>
      </c>
      <c r="M2362" s="49" t="s">
        <v>135</v>
      </c>
      <c r="N2362" s="41">
        <f t="shared" ref="N2362" si="56947">N2361*K$4</f>
        <v>0</v>
      </c>
      <c r="O2362" s="47" t="s">
        <v>39</v>
      </c>
      <c r="P2362" s="40">
        <f t="shared" ref="P2362" si="56948">SUMPRODUCT(Q2356:Q2360*(P2356:P2360="PTO"))+SUMPRODUCT(Q2356:Q2360*(P2356:P2360="HOL"))</f>
        <v>0</v>
      </c>
      <c r="Q2362" s="49" t="s">
        <v>135</v>
      </c>
      <c r="R2362" s="41">
        <f t="shared" ref="R2362" si="56949">R2361*O$4</f>
        <v>0</v>
      </c>
      <c r="S2362" s="47" t="s">
        <v>39</v>
      </c>
      <c r="T2362" s="40">
        <f t="shared" ref="T2362" si="56950">SUMPRODUCT(U2356:U2360*(T2356:T2360="PTO"))+SUMPRODUCT(U2356:U2360*(T2356:T2360="HOL"))</f>
        <v>0</v>
      </c>
      <c r="U2362" s="49" t="s">
        <v>135</v>
      </c>
      <c r="V2362" s="41">
        <f t="shared" ref="V2362" si="56951">V2361*S$4</f>
        <v>0</v>
      </c>
      <c r="W2362" s="47" t="s">
        <v>39</v>
      </c>
      <c r="X2362" s="40">
        <f t="shared" ref="X2362" si="56952">SUMPRODUCT(Y2356:Y2360*(X2356:X2360="PTO"))+SUMPRODUCT(Y2356:Y2360*(X2356:X2360="HOL"))</f>
        <v>0</v>
      </c>
      <c r="Y2362" s="49" t="s">
        <v>135</v>
      </c>
      <c r="Z2362" s="41">
        <f t="shared" ref="Z2362" si="56953">Z2361*W$4</f>
        <v>0</v>
      </c>
      <c r="AA2362" s="47" t="s">
        <v>39</v>
      </c>
      <c r="AB2362" s="40">
        <f t="shared" ref="AB2362" si="56954">SUMPRODUCT(AC2356:AC2360*(AB2356:AB2360="PTO"))+SUMPRODUCT(AC2356:AC2360*(AB2356:AB2360="HOL"))</f>
        <v>0</v>
      </c>
      <c r="AC2362" s="49" t="s">
        <v>135</v>
      </c>
      <c r="AD2362" s="41">
        <f t="shared" ref="AD2362" si="56955">AD2361*AA$4</f>
        <v>0</v>
      </c>
      <c r="AE2362" s="47" t="s">
        <v>39</v>
      </c>
      <c r="AF2362" s="40">
        <f t="shared" ref="AF2362" si="56956">SUMPRODUCT(AG2356:AG2360*(AF2356:AF2360="PTO"))+SUMPRODUCT(AG2356:AG2360*(AF2356:AF2360="HOL"))</f>
        <v>0</v>
      </c>
      <c r="AG2362" s="49" t="s">
        <v>135</v>
      </c>
      <c r="AH2362" s="41">
        <f t="shared" ref="AH2362" si="56957">AH2361*AE$4</f>
        <v>0</v>
      </c>
      <c r="AI2362" s="47" t="s">
        <v>39</v>
      </c>
      <c r="AJ2362" s="40">
        <f t="shared" ref="AJ2362" si="56958">SUMPRODUCT(AK2356:AK2360*(AJ2356:AJ2360="PTO"))+SUMPRODUCT(AK2356:AK2360*(AJ2356:AJ2360="HOL"))</f>
        <v>0</v>
      </c>
      <c r="AK2362" s="49" t="s">
        <v>135</v>
      </c>
      <c r="AL2362" s="41">
        <f>AL2361*AI$4</f>
        <v>0</v>
      </c>
      <c r="AM2362" s="47" t="s">
        <v>39</v>
      </c>
      <c r="AN2362" s="40">
        <f t="shared" ref="AN2362" si="56959">SUMPRODUCT(AO2356:AO2360*(AN2356:AN2360="PTO"))+SUMPRODUCT(AO2356:AO2360*(AN2356:AN2360="HOL"))</f>
        <v>0</v>
      </c>
      <c r="AO2362" s="49" t="s">
        <v>135</v>
      </c>
      <c r="AP2362" s="41">
        <f t="shared" ref="AP2362" si="56960">AP2361*AM$4</f>
        <v>0</v>
      </c>
      <c r="AQ2362" s="47" t="s">
        <v>39</v>
      </c>
      <c r="AR2362" s="40">
        <f t="shared" ref="AR2362" si="56961">SUMPRODUCT(AS2356:AS2360*(AR2356:AR2360="PTO"))+SUMPRODUCT(AS2356:AS2360*(AR2356:AR2360="HOL"))</f>
        <v>0</v>
      </c>
      <c r="AS2362" s="49" t="s">
        <v>135</v>
      </c>
      <c r="AT2362" s="41">
        <f t="shared" ref="AT2362" si="56962">AT2361*AQ$4</f>
        <v>0</v>
      </c>
      <c r="AU2362" s="47" t="s">
        <v>39</v>
      </c>
      <c r="AV2362" s="40">
        <f t="shared" ref="AV2362" si="56963">SUMPRODUCT(AW2356:AW2360*(AV2356:AV2360="PTO"))+SUMPRODUCT(AW2356:AW2360*(AV2356:AV2360="HOL"))</f>
        <v>0</v>
      </c>
      <c r="AW2362" s="49" t="s">
        <v>135</v>
      </c>
      <c r="AX2362" s="41">
        <f>AX2361*AU$4</f>
        <v>0</v>
      </c>
      <c r="AY2362" s="47" t="s">
        <v>39</v>
      </c>
      <c r="AZ2362" s="40">
        <f t="shared" ref="AZ2362" si="56964">SUMPRODUCT(BA2356:BA2360*(AZ2356:AZ2360="PTO"))+SUMPRODUCT(BA2356:BA2360*(AZ2356:AZ2360="HOL"))</f>
        <v>0</v>
      </c>
      <c r="BA2362" s="49" t="s">
        <v>135</v>
      </c>
      <c r="BB2362" s="41">
        <f>BB2361*AY$4</f>
        <v>0</v>
      </c>
      <c r="BC2362" s="47" t="s">
        <v>39</v>
      </c>
      <c r="BD2362" s="40">
        <f t="shared" ref="BD2362" si="56965">SUMPRODUCT(BE2356:BE2360*(BD2356:BD2360="PTO"))+SUMPRODUCT(BE2356:BE2360*(BD2356:BD2360="HOL"))</f>
        <v>0</v>
      </c>
      <c r="BE2362" s="49" t="s">
        <v>135</v>
      </c>
      <c r="BF2362" s="41">
        <f>BF2361*BC$4</f>
        <v>0</v>
      </c>
      <c r="BG2362" s="47" t="s">
        <v>39</v>
      </c>
      <c r="BH2362" s="40">
        <f t="shared" ref="BH2362" si="56966">SUMPRODUCT(BI2356:BI2360*(BH2356:BH2360="PTO"))+SUMPRODUCT(BI2356:BI2360*(BH2356:BH2360="HOL"))</f>
        <v>0</v>
      </c>
      <c r="BI2362" s="49" t="s">
        <v>135</v>
      </c>
      <c r="BJ2362" s="41">
        <f>BJ2361*BG$4</f>
        <v>0</v>
      </c>
      <c r="BK2362" s="47" t="s">
        <v>39</v>
      </c>
      <c r="BL2362" s="40">
        <f t="shared" ref="BL2362" si="56967">SUMPRODUCT(BM2356:BM2360*(BL2356:BL2360="PTO"))+SUMPRODUCT(BM2356:BM2360*(BL2356:BL2360="HOL"))</f>
        <v>0</v>
      </c>
      <c r="BM2362" s="49" t="s">
        <v>135</v>
      </c>
      <c r="BN2362" s="41">
        <f>BN2361*BK$4</f>
        <v>0</v>
      </c>
      <c r="BO2362" s="47" t="s">
        <v>39</v>
      </c>
      <c r="BP2362" s="40">
        <f t="shared" ref="BP2362" si="56968">SUMPRODUCT(BQ2356:BQ2360*(BP2356:BP2360="PTO"))+SUMPRODUCT(BQ2356:BQ2360*(BP2356:BP2360="HOL"))</f>
        <v>0</v>
      </c>
      <c r="BQ2362" s="49" t="s">
        <v>135</v>
      </c>
      <c r="BR2362" s="41">
        <f t="shared" ref="BR2362" si="56969">BR2361*BO$4</f>
        <v>0</v>
      </c>
      <c r="BS2362" s="47" t="s">
        <v>39</v>
      </c>
      <c r="BT2362" s="40">
        <f t="shared" ref="BT2362" si="56970">SUMPRODUCT(BU2356:BU2360*(BT2356:BT2360="PTO"))+SUMPRODUCT(BU2356:BU2360*(BT2356:BT2360="HOL"))</f>
        <v>0</v>
      </c>
      <c r="BU2362" s="49" t="s">
        <v>135</v>
      </c>
      <c r="BV2362" s="41">
        <f t="shared" ref="BV2362" si="56971">BV2361*BS$4</f>
        <v>0</v>
      </c>
      <c r="BW2362" s="47" t="s">
        <v>39</v>
      </c>
      <c r="BX2362" s="40">
        <f t="shared" ref="BX2362" si="56972">SUMPRODUCT(BY2356:BY2360*(BX2356:BX2360="PTO"))+SUMPRODUCT(BY2356:BY2360*(BX2356:BX2360="HOL"))</f>
        <v>0</v>
      </c>
      <c r="BY2362" s="49" t="s">
        <v>135</v>
      </c>
      <c r="BZ2362" s="41">
        <f t="shared" ref="BZ2362" si="56973">BZ2361*BW$4</f>
        <v>0</v>
      </c>
      <c r="CA2362" s="47" t="s">
        <v>39</v>
      </c>
      <c r="CB2362" s="40">
        <f t="shared" ref="CB2362" si="56974">SUMPRODUCT(CC2356:CC2360*(CB2356:CB2360="PTO"))+SUMPRODUCT(CC2356:CC2360*(CB2356:CB2360="HOL"))</f>
        <v>0</v>
      </c>
      <c r="CC2362" s="49" t="s">
        <v>135</v>
      </c>
      <c r="CD2362" s="41">
        <f t="shared" ref="CD2362" si="56975">CD2361*CA$4</f>
        <v>0</v>
      </c>
      <c r="CE2362" s="47" t="s">
        <v>39</v>
      </c>
      <c r="CF2362" s="40">
        <f t="shared" ref="CF2362" si="56976">SUMPRODUCT(CG2356:CG2360*(CF2356:CF2360="PTO"))+SUMPRODUCT(CG2356:CG2360*(CF2356:CF2360="HOL"))</f>
        <v>0</v>
      </c>
      <c r="CG2362" s="49" t="s">
        <v>135</v>
      </c>
      <c r="CH2362" s="41">
        <f t="shared" ref="CH2362" si="56977">CH2361*CE$4</f>
        <v>0</v>
      </c>
    </row>
    <row r="2363" spans="1:86" x14ac:dyDescent="0.25">
      <c r="A2363" s="70" t="s">
        <v>133</v>
      </c>
      <c r="B2363" s="71">
        <f t="shared" ref="B2363" ca="1" si="56978">D2363-B2364</f>
        <v>23.736442211243713</v>
      </c>
      <c r="C2363" s="72" t="s">
        <v>122</v>
      </c>
      <c r="D2363" s="71">
        <f>IFERROR(INDEX(Holidays[FTE], MATCH(Entry!E2363, Holidays[Date], 0)), 1)*8*INDEX(FTEguide[[1]:[12]], MATCH(Entry!E2364, FTEguide[Weekday], 0), IF(Entry!E2366&gt;0, Entry!E2366, MONTH(Entry!E2363)))</f>
        <v>79.736442211243713</v>
      </c>
      <c r="E2363" s="60">
        <f t="shared" si="56461"/>
        <v>44165</v>
      </c>
      <c r="F2363" s="50" t="s">
        <v>128</v>
      </c>
      <c r="G2363" s="34" t="s">
        <v>136</v>
      </c>
      <c r="H2363" s="35" t="s">
        <v>23</v>
      </c>
      <c r="I2363" s="42">
        <f t="shared" ref="I2363" si="56979">parseTime(G2363)-(H2368=INT(RIGHT($F2363, 1)))</f>
        <v>8</v>
      </c>
      <c r="J2363" s="43">
        <f t="shared" ref="J2363:J2367" si="56980">isClocked(H2363)</f>
        <v>1</v>
      </c>
      <c r="K2363" s="34" t="s">
        <v>136</v>
      </c>
      <c r="L2363" s="35" t="s">
        <v>23</v>
      </c>
      <c r="M2363" s="42">
        <f t="shared" ref="M2363" si="56981">parseTime(K2363)-(L2368=INT(RIGHT($F2363, 1)))</f>
        <v>8</v>
      </c>
      <c r="N2363" s="43">
        <f t="shared" ref="N2363:N2367" si="56982">isClocked(L2363)</f>
        <v>1</v>
      </c>
      <c r="O2363" s="34" t="s">
        <v>180</v>
      </c>
      <c r="P2363" s="35" t="s">
        <v>23</v>
      </c>
      <c r="Q2363" s="42">
        <f t="shared" ref="Q2363" si="56983">parseTime(O2363)-(P2368=INT(RIGHT($F2363, 1)))</f>
        <v>8</v>
      </c>
      <c r="R2363" s="43">
        <f t="shared" ref="R2363:R2367" si="56984">isClocked(P2363)</f>
        <v>1</v>
      </c>
      <c r="S2363" s="34" t="s">
        <v>150</v>
      </c>
      <c r="T2363" s="35" t="s">
        <v>23</v>
      </c>
      <c r="U2363" s="42">
        <f t="shared" ref="U2363" si="56985">parseTime(S2363)-(T2368=INT(RIGHT($F2363, 1)))</f>
        <v>8</v>
      </c>
      <c r="V2363" s="43">
        <f t="shared" ref="V2363:V2367" si="56986">isClocked(T2363)</f>
        <v>1</v>
      </c>
      <c r="W2363" s="34"/>
      <c r="X2363" s="35"/>
      <c r="Y2363" s="42">
        <f t="shared" ref="Y2363" si="56987">parseTime(W2363)-(X2368=INT(RIGHT($F2363, 1)))</f>
        <v>0</v>
      </c>
      <c r="Z2363" s="43">
        <f t="shared" ref="Z2363:Z2367" si="56988">isClocked(X2363)</f>
        <v>0</v>
      </c>
      <c r="AA2363" s="34" t="s">
        <v>136</v>
      </c>
      <c r="AB2363" s="35" t="s">
        <v>23</v>
      </c>
      <c r="AC2363" s="42">
        <f t="shared" ref="AC2363" si="56989">parseTime(AA2363)-(AB2368=INT(RIGHT($F2363, 1)))</f>
        <v>8</v>
      </c>
      <c r="AD2363" s="43">
        <f t="shared" ref="AD2363:AD2367" si="56990">isClocked(AB2363)</f>
        <v>1</v>
      </c>
      <c r="AE2363" s="34" t="s">
        <v>136</v>
      </c>
      <c r="AF2363" s="35" t="s">
        <v>25</v>
      </c>
      <c r="AG2363" s="42">
        <f t="shared" ref="AG2363" si="56991">parseTime(AE2363)-(AF2368=INT(RIGHT($F2363, 1)))</f>
        <v>8</v>
      </c>
      <c r="AH2363" s="43">
        <f t="shared" ref="AH2363:AH2367" si="56992">isClocked(AF2363)</f>
        <v>1</v>
      </c>
      <c r="AI2363" s="34"/>
      <c r="AJ2363" s="35"/>
      <c r="AK2363" s="42">
        <f>parseTime(AI2363)-(AJ2368=INT(RIGHT($F2363, 1)))</f>
        <v>0</v>
      </c>
      <c r="AL2363" s="43">
        <f t="shared" ref="AL2363:AL2367" si="56993">isClocked(AJ2363)</f>
        <v>0</v>
      </c>
      <c r="AM2363" s="34"/>
      <c r="AN2363" s="35"/>
      <c r="AO2363" s="42">
        <f t="shared" ref="AO2363" si="56994">parseTime(AM2363)-(AN2368=INT(RIGHT($F2363, 1)))</f>
        <v>0</v>
      </c>
      <c r="AP2363" s="43">
        <f t="shared" ref="AP2363:AP2367" si="56995">isClocked(AN2363)</f>
        <v>0</v>
      </c>
      <c r="AQ2363" s="34"/>
      <c r="AR2363" s="35"/>
      <c r="AS2363" s="42">
        <f t="shared" ref="AS2363" si="56996">parseTime(AQ2363)-(AR2368=INT(RIGHT($F2363, 1)))</f>
        <v>0</v>
      </c>
      <c r="AT2363" s="43">
        <f t="shared" ref="AT2363:AT2367" si="56997">isClocked(AR2363)</f>
        <v>0</v>
      </c>
      <c r="AU2363" s="34"/>
      <c r="AV2363" s="35"/>
      <c r="AW2363" s="42">
        <f>parseTime(AU2363)-(AV2368=INT(RIGHT($F2363, 1)))</f>
        <v>0</v>
      </c>
      <c r="AX2363" s="43">
        <f t="shared" ref="AX2363:AX2367" si="56998">isClocked(AV2363)</f>
        <v>0</v>
      </c>
      <c r="AY2363" s="34"/>
      <c r="AZ2363" s="35"/>
      <c r="BA2363" s="42">
        <f>parseTime(AY2363)-(AZ2368=INT(RIGHT($F2363, 1)))</f>
        <v>0</v>
      </c>
      <c r="BB2363" s="43">
        <f t="shared" ref="BB2363:BB2367" si="56999">isClocked(AZ2363)</f>
        <v>0</v>
      </c>
      <c r="BC2363" s="34"/>
      <c r="BD2363" s="35"/>
      <c r="BE2363" s="42">
        <f>parseTime(BC2363)-(BD2368=INT(RIGHT($F2363, 1)))</f>
        <v>0</v>
      </c>
      <c r="BF2363" s="43">
        <f t="shared" ref="BF2363:BF2367" si="57000">isClocked(BD2363)</f>
        <v>0</v>
      </c>
      <c r="BG2363" s="34"/>
      <c r="BH2363" s="35"/>
      <c r="BI2363" s="42">
        <f>parseTime(BG2363)-(BH2368=INT(RIGHT($F2363, 1)))</f>
        <v>0</v>
      </c>
      <c r="BJ2363" s="43">
        <f t="shared" ref="BJ2363:BJ2367" si="57001">isClocked(BH2363)</f>
        <v>0</v>
      </c>
      <c r="BK2363" s="34"/>
      <c r="BL2363" s="35"/>
      <c r="BM2363" s="42">
        <f>parseTime(BK2363)-(BL2368=INT(RIGHT($F2363, 1)))</f>
        <v>0</v>
      </c>
      <c r="BN2363" s="43">
        <f t="shared" ref="BN2363:BN2367" si="57002">isClocked(BL2363)</f>
        <v>0</v>
      </c>
      <c r="BO2363" s="34" t="s">
        <v>150</v>
      </c>
      <c r="BP2363" s="35" t="s">
        <v>23</v>
      </c>
      <c r="BQ2363" s="42">
        <f t="shared" ref="BQ2363" si="57003">parseTime(BO2363)-(BP2368=INT(RIGHT($F2363, 1)))</f>
        <v>8</v>
      </c>
      <c r="BR2363" s="43">
        <f t="shared" ref="BR2363:BR2367" si="57004">isClocked(BP2363)</f>
        <v>1</v>
      </c>
      <c r="BS2363" s="34"/>
      <c r="BT2363" s="35"/>
      <c r="BU2363" s="42">
        <f t="shared" ref="BU2363" si="57005">parseTime(BS2363)-(BT2368=INT(RIGHT($F2363, 1)))</f>
        <v>0</v>
      </c>
      <c r="BV2363" s="43">
        <f t="shared" ref="BV2363:BV2367" si="57006">isClocked(BT2363)</f>
        <v>0</v>
      </c>
      <c r="BW2363" s="34"/>
      <c r="BX2363" s="35"/>
      <c r="BY2363" s="42">
        <f t="shared" ref="BY2363" si="57007">parseTime(BW2363)-(BX2368=INT(RIGHT($F2363, 1)))</f>
        <v>0</v>
      </c>
      <c r="BZ2363" s="43">
        <f t="shared" ref="BZ2363:BZ2367" si="57008">isClocked(BX2363)</f>
        <v>0</v>
      </c>
      <c r="CA2363" s="34"/>
      <c r="CB2363" s="35"/>
      <c r="CC2363" s="42">
        <f t="shared" ref="CC2363" si="57009">parseTime(CA2363)-(CB2368=INT(RIGHT($F2363, 1)))</f>
        <v>0</v>
      </c>
      <c r="CD2363" s="43">
        <f t="shared" ref="CD2363:CD2367" si="57010">isClocked(CB2363)</f>
        <v>0</v>
      </c>
      <c r="CE2363" s="34"/>
      <c r="CF2363" s="35"/>
      <c r="CG2363" s="42">
        <f t="shared" ref="CG2363" si="57011">parseTime(CE2363)-(CF2368=INT(RIGHT($F2363, 1)))</f>
        <v>0</v>
      </c>
      <c r="CH2363" s="43">
        <f t="shared" ref="CH2363:CH2367" si="57012">isClocked(CF2363)</f>
        <v>0</v>
      </c>
    </row>
    <row r="2364" spans="1:86" x14ac:dyDescent="0.25">
      <c r="A2364" s="56" t="s">
        <v>0</v>
      </c>
      <c r="B2364" s="57">
        <f t="shared" ca="1" si="55977"/>
        <v>56</v>
      </c>
      <c r="C2364" s="14" t="s">
        <v>252</v>
      </c>
      <c r="D2364" s="14">
        <f t="shared" si="55460"/>
        <v>53.7</v>
      </c>
      <c r="E2364" s="55" t="str">
        <f t="shared" si="55978"/>
        <v>Monday</v>
      </c>
      <c r="F2364" s="51" t="s">
        <v>129</v>
      </c>
      <c r="G2364" s="36"/>
      <c r="H2364" s="37"/>
      <c r="I2364" s="44">
        <f t="shared" ref="I2364" si="57013">parseTime(G2364)-(H2368=INT(RIGHT($F2364, 1)))</f>
        <v>0</v>
      </c>
      <c r="J2364" s="45">
        <f t="shared" si="56980"/>
        <v>0</v>
      </c>
      <c r="K2364" s="36"/>
      <c r="L2364" s="37"/>
      <c r="M2364" s="44">
        <f t="shared" ref="M2364" si="57014">parseTime(K2364)-(L2368=INT(RIGHT($F2364, 1)))</f>
        <v>0</v>
      </c>
      <c r="N2364" s="45">
        <f t="shared" si="56982"/>
        <v>0</v>
      </c>
      <c r="O2364" s="36"/>
      <c r="P2364" s="37"/>
      <c r="Q2364" s="44">
        <f t="shared" ref="Q2364" si="57015">parseTime(O2364)-(P2368=INT(RIGHT($F2364, 1)))</f>
        <v>0</v>
      </c>
      <c r="R2364" s="45">
        <f t="shared" si="56984"/>
        <v>0</v>
      </c>
      <c r="S2364" s="36"/>
      <c r="T2364" s="37"/>
      <c r="U2364" s="44">
        <f t="shared" ref="U2364" si="57016">parseTime(S2364)-(T2368=INT(RIGHT($F2364, 1)))</f>
        <v>0</v>
      </c>
      <c r="V2364" s="45">
        <f t="shared" si="56986"/>
        <v>0</v>
      </c>
      <c r="W2364" s="36"/>
      <c r="X2364" s="37"/>
      <c r="Y2364" s="44">
        <f t="shared" ref="Y2364" si="57017">parseTime(W2364)-(X2368=INT(RIGHT($F2364, 1)))</f>
        <v>0</v>
      </c>
      <c r="Z2364" s="45">
        <f t="shared" si="56988"/>
        <v>0</v>
      </c>
      <c r="AA2364" s="36"/>
      <c r="AB2364" s="37"/>
      <c r="AC2364" s="44">
        <f t="shared" ref="AC2364" si="57018">parseTime(AA2364)-(AB2368=INT(RIGHT($F2364, 1)))</f>
        <v>0</v>
      </c>
      <c r="AD2364" s="45">
        <f t="shared" si="56990"/>
        <v>0</v>
      </c>
      <c r="AE2364" s="36"/>
      <c r="AF2364" s="37"/>
      <c r="AG2364" s="44">
        <f t="shared" ref="AG2364" si="57019">parseTime(AE2364)-(AF2368=INT(RIGHT($F2364, 1)))</f>
        <v>0</v>
      </c>
      <c r="AH2364" s="45">
        <f t="shared" si="56992"/>
        <v>0</v>
      </c>
      <c r="AI2364" s="36"/>
      <c r="AJ2364" s="37"/>
      <c r="AK2364" s="44">
        <f>parseTime(AI2364)-(AJ2368=INT(RIGHT($F2364, 1)))</f>
        <v>0</v>
      </c>
      <c r="AL2364" s="45">
        <f t="shared" si="56993"/>
        <v>0</v>
      </c>
      <c r="AM2364" s="36"/>
      <c r="AN2364" s="37"/>
      <c r="AO2364" s="44">
        <f t="shared" ref="AO2364" si="57020">parseTime(AM2364)-(AN2368=INT(RIGHT($F2364, 1)))</f>
        <v>0</v>
      </c>
      <c r="AP2364" s="45">
        <f t="shared" si="56995"/>
        <v>0</v>
      </c>
      <c r="AQ2364" s="36"/>
      <c r="AR2364" s="37"/>
      <c r="AS2364" s="44">
        <f t="shared" ref="AS2364" si="57021">parseTime(AQ2364)-(AR2368=INT(RIGHT($F2364, 1)))</f>
        <v>0</v>
      </c>
      <c r="AT2364" s="45">
        <f t="shared" si="56997"/>
        <v>0</v>
      </c>
      <c r="AU2364" s="36"/>
      <c r="AV2364" s="37"/>
      <c r="AW2364" s="44">
        <f>parseTime(AU2364)-(AV2368=INT(RIGHT($F2364, 1)))</f>
        <v>0</v>
      </c>
      <c r="AX2364" s="45">
        <f t="shared" si="56998"/>
        <v>0</v>
      </c>
      <c r="AY2364" s="36"/>
      <c r="AZ2364" s="37"/>
      <c r="BA2364" s="44">
        <f>parseTime(AY2364)-(AZ2368=INT(RIGHT($F2364, 1)))</f>
        <v>0</v>
      </c>
      <c r="BB2364" s="45">
        <f t="shared" si="56999"/>
        <v>0</v>
      </c>
      <c r="BC2364" s="36"/>
      <c r="BD2364" s="37"/>
      <c r="BE2364" s="44">
        <f>parseTime(BC2364)-(BD2368=INT(RIGHT($F2364, 1)))</f>
        <v>0</v>
      </c>
      <c r="BF2364" s="45">
        <f t="shared" si="57000"/>
        <v>0</v>
      </c>
      <c r="BG2364" s="36"/>
      <c r="BH2364" s="37"/>
      <c r="BI2364" s="44">
        <f>parseTime(BG2364)-(BH2368=INT(RIGHT($F2364, 1)))</f>
        <v>0</v>
      </c>
      <c r="BJ2364" s="45">
        <f t="shared" si="57001"/>
        <v>0</v>
      </c>
      <c r="BK2364" s="36"/>
      <c r="BL2364" s="37"/>
      <c r="BM2364" s="44">
        <f>parseTime(BK2364)-(BL2368=INT(RIGHT($F2364, 1)))</f>
        <v>0</v>
      </c>
      <c r="BN2364" s="45">
        <f t="shared" si="57002"/>
        <v>0</v>
      </c>
      <c r="BO2364" s="36"/>
      <c r="BP2364" s="37"/>
      <c r="BQ2364" s="44">
        <f t="shared" ref="BQ2364" si="57022">parseTime(BO2364)-(BP2368=INT(RIGHT($F2364, 1)))</f>
        <v>0</v>
      </c>
      <c r="BR2364" s="45">
        <f t="shared" si="57004"/>
        <v>0</v>
      </c>
      <c r="BS2364" s="36"/>
      <c r="BT2364" s="37"/>
      <c r="BU2364" s="44">
        <f t="shared" ref="BU2364" si="57023">parseTime(BS2364)-(BT2368=INT(RIGHT($F2364, 1)))</f>
        <v>0</v>
      </c>
      <c r="BV2364" s="45">
        <f t="shared" si="57006"/>
        <v>0</v>
      </c>
      <c r="BW2364" s="36"/>
      <c r="BX2364" s="37"/>
      <c r="BY2364" s="44">
        <f t="shared" ref="BY2364" si="57024">parseTime(BW2364)-(BX2368=INT(RIGHT($F2364, 1)))</f>
        <v>0</v>
      </c>
      <c r="BZ2364" s="45">
        <f t="shared" si="57008"/>
        <v>0</v>
      </c>
      <c r="CA2364" s="36"/>
      <c r="CB2364" s="37"/>
      <c r="CC2364" s="44">
        <f t="shared" ref="CC2364" si="57025">parseTime(CA2364)-(CB2368=INT(RIGHT($F2364, 1)))</f>
        <v>0</v>
      </c>
      <c r="CD2364" s="45">
        <f t="shared" si="57010"/>
        <v>0</v>
      </c>
      <c r="CE2364" s="36"/>
      <c r="CF2364" s="37"/>
      <c r="CG2364" s="44">
        <f t="shared" ref="CG2364" si="57026">parseTime(CE2364)-(CF2368=INT(RIGHT($F2364, 1)))</f>
        <v>0</v>
      </c>
      <c r="CH2364" s="45">
        <f t="shared" si="57012"/>
        <v>0</v>
      </c>
    </row>
    <row r="2365" spans="1:86" x14ac:dyDescent="0.25">
      <c r="A2365" s="56" t="s">
        <v>117</v>
      </c>
      <c r="B2365" s="57">
        <f t="shared" ref="B2365" ca="1" si="57027">roleHours(G2363:CH2369, "MFD")</f>
        <v>48</v>
      </c>
      <c r="C2365" s="14">
        <f t="shared" ref="C2365:C2368" ca="1" si="57028">B2365/8</f>
        <v>6</v>
      </c>
      <c r="D2365" s="14">
        <f t="shared" ref="D2365" ca="1" si="57029">B2364-D2364</f>
        <v>2.2999999999999972</v>
      </c>
      <c r="E2365" s="20" t="s">
        <v>127</v>
      </c>
      <c r="F2365" s="51" t="s">
        <v>130</v>
      </c>
      <c r="G2365" s="36"/>
      <c r="H2365" s="37"/>
      <c r="I2365" s="44">
        <f t="shared" ref="I2365" si="57030">parseTime(G2365)-(H2368=INT(RIGHT($F2365, 1)))</f>
        <v>0</v>
      </c>
      <c r="J2365" s="45">
        <f t="shared" si="56980"/>
        <v>0</v>
      </c>
      <c r="K2365" s="36"/>
      <c r="L2365" s="37"/>
      <c r="M2365" s="44">
        <f t="shared" ref="M2365" si="57031">parseTime(K2365)-(L2368=INT(RIGHT($F2365, 1)))</f>
        <v>0</v>
      </c>
      <c r="N2365" s="45">
        <f t="shared" si="56982"/>
        <v>0</v>
      </c>
      <c r="O2365" s="36"/>
      <c r="P2365" s="37"/>
      <c r="Q2365" s="44">
        <f t="shared" ref="Q2365" si="57032">parseTime(O2365)-(P2368=INT(RIGHT($F2365, 1)))</f>
        <v>0</v>
      </c>
      <c r="R2365" s="45">
        <f t="shared" si="56984"/>
        <v>0</v>
      </c>
      <c r="S2365" s="36"/>
      <c r="T2365" s="37"/>
      <c r="U2365" s="44">
        <f t="shared" ref="U2365" si="57033">parseTime(S2365)-(T2368=INT(RIGHT($F2365, 1)))</f>
        <v>0</v>
      </c>
      <c r="V2365" s="45">
        <f t="shared" si="56986"/>
        <v>0</v>
      </c>
      <c r="W2365" s="36"/>
      <c r="X2365" s="37"/>
      <c r="Y2365" s="44">
        <f t="shared" ref="Y2365" si="57034">parseTime(W2365)-(X2368=INT(RIGHT($F2365, 1)))</f>
        <v>0</v>
      </c>
      <c r="Z2365" s="45">
        <f t="shared" si="56988"/>
        <v>0</v>
      </c>
      <c r="AA2365" s="36"/>
      <c r="AB2365" s="37"/>
      <c r="AC2365" s="44">
        <f t="shared" ref="AC2365" si="57035">parseTime(AA2365)-(AB2368=INT(RIGHT($F2365, 1)))</f>
        <v>0</v>
      </c>
      <c r="AD2365" s="45">
        <f t="shared" si="56990"/>
        <v>0</v>
      </c>
      <c r="AE2365" s="36"/>
      <c r="AF2365" s="37"/>
      <c r="AG2365" s="44">
        <f t="shared" ref="AG2365" si="57036">parseTime(AE2365)-(AF2368=INT(RIGHT($F2365, 1)))</f>
        <v>0</v>
      </c>
      <c r="AH2365" s="45">
        <f t="shared" si="56992"/>
        <v>0</v>
      </c>
      <c r="AI2365" s="36"/>
      <c r="AJ2365" s="37"/>
      <c r="AK2365" s="44">
        <f>parseTime(AI2365)-(AJ2368=INT(RIGHT($F2365, 1)))</f>
        <v>0</v>
      </c>
      <c r="AL2365" s="45">
        <f t="shared" si="56993"/>
        <v>0</v>
      </c>
      <c r="AM2365" s="36"/>
      <c r="AN2365" s="37"/>
      <c r="AO2365" s="44">
        <f t="shared" ref="AO2365" si="57037">parseTime(AM2365)-(AN2368=INT(RIGHT($F2365, 1)))</f>
        <v>0</v>
      </c>
      <c r="AP2365" s="45">
        <f t="shared" si="56995"/>
        <v>0</v>
      </c>
      <c r="AQ2365" s="36"/>
      <c r="AR2365" s="37"/>
      <c r="AS2365" s="44">
        <f t="shared" ref="AS2365" si="57038">parseTime(AQ2365)-(AR2368=INT(RIGHT($F2365, 1)))</f>
        <v>0</v>
      </c>
      <c r="AT2365" s="45">
        <f t="shared" si="56997"/>
        <v>0</v>
      </c>
      <c r="AU2365" s="36"/>
      <c r="AV2365" s="37"/>
      <c r="AW2365" s="44">
        <f>parseTime(AU2365)-(AV2368=INT(RIGHT($F2365, 1)))</f>
        <v>0</v>
      </c>
      <c r="AX2365" s="45">
        <f t="shared" si="56998"/>
        <v>0</v>
      </c>
      <c r="AY2365" s="36"/>
      <c r="AZ2365" s="37"/>
      <c r="BA2365" s="44">
        <f>parseTime(AY2365)-(AZ2368=INT(RIGHT($F2365, 1)))</f>
        <v>0</v>
      </c>
      <c r="BB2365" s="45">
        <f t="shared" si="56999"/>
        <v>0</v>
      </c>
      <c r="BC2365" s="36"/>
      <c r="BD2365" s="37"/>
      <c r="BE2365" s="44">
        <f>parseTime(BC2365)-(BD2368=INT(RIGHT($F2365, 1)))</f>
        <v>0</v>
      </c>
      <c r="BF2365" s="45">
        <f t="shared" si="57000"/>
        <v>0</v>
      </c>
      <c r="BG2365" s="36"/>
      <c r="BH2365" s="37"/>
      <c r="BI2365" s="44">
        <f>parseTime(BG2365)-(BH2368=INT(RIGHT($F2365, 1)))</f>
        <v>0</v>
      </c>
      <c r="BJ2365" s="45">
        <f t="shared" si="57001"/>
        <v>0</v>
      </c>
      <c r="BK2365" s="36"/>
      <c r="BL2365" s="37"/>
      <c r="BM2365" s="44">
        <f>parseTime(BK2365)-(BL2368=INT(RIGHT($F2365, 1)))</f>
        <v>0</v>
      </c>
      <c r="BN2365" s="45">
        <f t="shared" si="57002"/>
        <v>0</v>
      </c>
      <c r="BO2365" s="36"/>
      <c r="BP2365" s="37"/>
      <c r="BQ2365" s="44">
        <f t="shared" ref="BQ2365" si="57039">parseTime(BO2365)-(BP2368=INT(RIGHT($F2365, 1)))</f>
        <v>0</v>
      </c>
      <c r="BR2365" s="45">
        <f t="shared" si="57004"/>
        <v>0</v>
      </c>
      <c r="BS2365" s="36"/>
      <c r="BT2365" s="37"/>
      <c r="BU2365" s="44">
        <f t="shared" ref="BU2365" si="57040">parseTime(BS2365)-(BT2368=INT(RIGHT($F2365, 1)))</f>
        <v>0</v>
      </c>
      <c r="BV2365" s="45">
        <f t="shared" si="57006"/>
        <v>0</v>
      </c>
      <c r="BW2365" s="36"/>
      <c r="BX2365" s="37"/>
      <c r="BY2365" s="44">
        <f t="shared" ref="BY2365" si="57041">parseTime(BW2365)-(BX2368=INT(RIGHT($F2365, 1)))</f>
        <v>0</v>
      </c>
      <c r="BZ2365" s="45">
        <f t="shared" si="57008"/>
        <v>0</v>
      </c>
      <c r="CA2365" s="36"/>
      <c r="CB2365" s="37"/>
      <c r="CC2365" s="44">
        <f t="shared" ref="CC2365" si="57042">parseTime(CA2365)-(CB2368=INT(RIGHT($F2365, 1)))</f>
        <v>0</v>
      </c>
      <c r="CD2365" s="45">
        <f t="shared" si="57010"/>
        <v>0</v>
      </c>
      <c r="CE2365" s="36"/>
      <c r="CF2365" s="37"/>
      <c r="CG2365" s="44">
        <f t="shared" ref="CG2365" si="57043">parseTime(CE2365)-(CF2368=INT(RIGHT($F2365, 1)))</f>
        <v>0</v>
      </c>
      <c r="CH2365" s="45">
        <f t="shared" si="57012"/>
        <v>0</v>
      </c>
    </row>
    <row r="2366" spans="1:86" x14ac:dyDescent="0.25">
      <c r="A2366" s="56"/>
      <c r="B2366" s="57"/>
      <c r="C2366" s="14">
        <f t="shared" si="57028"/>
        <v>0</v>
      </c>
      <c r="D2366" s="14" t="s">
        <v>259</v>
      </c>
      <c r="E2366" s="20">
        <v>4.25</v>
      </c>
      <c r="F2366" s="51" t="s">
        <v>131</v>
      </c>
      <c r="G2366" s="36"/>
      <c r="H2366" s="37"/>
      <c r="I2366" s="44">
        <f t="shared" ref="I2366" si="57044">parseTime(G2366)-(H2368=INT(RIGHT($F2366, 1)))</f>
        <v>0</v>
      </c>
      <c r="J2366" s="45">
        <f t="shared" si="56980"/>
        <v>0</v>
      </c>
      <c r="K2366" s="36"/>
      <c r="L2366" s="37"/>
      <c r="M2366" s="44">
        <f t="shared" ref="M2366" si="57045">parseTime(K2366)-(L2368=INT(RIGHT($F2366, 1)))</f>
        <v>0</v>
      </c>
      <c r="N2366" s="45">
        <f t="shared" si="56982"/>
        <v>0</v>
      </c>
      <c r="O2366" s="36"/>
      <c r="P2366" s="37"/>
      <c r="Q2366" s="44">
        <f t="shared" ref="Q2366" si="57046">parseTime(O2366)-(P2368=INT(RIGHT($F2366, 1)))</f>
        <v>0</v>
      </c>
      <c r="R2366" s="45">
        <f t="shared" si="56984"/>
        <v>0</v>
      </c>
      <c r="S2366" s="36"/>
      <c r="T2366" s="37"/>
      <c r="U2366" s="44">
        <f t="shared" ref="U2366" si="57047">parseTime(S2366)-(T2368=INT(RIGHT($F2366, 1)))</f>
        <v>0</v>
      </c>
      <c r="V2366" s="45">
        <f t="shared" si="56986"/>
        <v>0</v>
      </c>
      <c r="W2366" s="36"/>
      <c r="X2366" s="37"/>
      <c r="Y2366" s="44">
        <f t="shared" ref="Y2366" si="57048">parseTime(W2366)-(X2368=INT(RIGHT($F2366, 1)))</f>
        <v>0</v>
      </c>
      <c r="Z2366" s="45">
        <f t="shared" si="56988"/>
        <v>0</v>
      </c>
      <c r="AA2366" s="36"/>
      <c r="AB2366" s="37"/>
      <c r="AC2366" s="44">
        <f t="shared" ref="AC2366" si="57049">parseTime(AA2366)-(AB2368=INT(RIGHT($F2366, 1)))</f>
        <v>0</v>
      </c>
      <c r="AD2366" s="45">
        <f t="shared" si="56990"/>
        <v>0</v>
      </c>
      <c r="AE2366" s="36"/>
      <c r="AF2366" s="37"/>
      <c r="AG2366" s="44">
        <f t="shared" ref="AG2366" si="57050">parseTime(AE2366)-(AF2368=INT(RIGHT($F2366, 1)))</f>
        <v>0</v>
      </c>
      <c r="AH2366" s="45">
        <f t="shared" si="56992"/>
        <v>0</v>
      </c>
      <c r="AI2366" s="36"/>
      <c r="AJ2366" s="37"/>
      <c r="AK2366" s="44">
        <f>parseTime(AI2366)-(AJ2368=INT(RIGHT($F2366, 1)))</f>
        <v>0</v>
      </c>
      <c r="AL2366" s="45">
        <f t="shared" si="56993"/>
        <v>0</v>
      </c>
      <c r="AM2366" s="36"/>
      <c r="AN2366" s="37"/>
      <c r="AO2366" s="44">
        <f t="shared" ref="AO2366" si="57051">parseTime(AM2366)-(AN2368=INT(RIGHT($F2366, 1)))</f>
        <v>0</v>
      </c>
      <c r="AP2366" s="45">
        <f t="shared" si="56995"/>
        <v>0</v>
      </c>
      <c r="AQ2366" s="36"/>
      <c r="AR2366" s="37"/>
      <c r="AS2366" s="44">
        <f t="shared" ref="AS2366" si="57052">parseTime(AQ2366)-(AR2368=INT(RIGHT($F2366, 1)))</f>
        <v>0</v>
      </c>
      <c r="AT2366" s="45">
        <f t="shared" si="56997"/>
        <v>0</v>
      </c>
      <c r="AU2366" s="36"/>
      <c r="AV2366" s="37"/>
      <c r="AW2366" s="44">
        <f>parseTime(AU2366)-(AV2368=INT(RIGHT($F2366, 1)))</f>
        <v>0</v>
      </c>
      <c r="AX2366" s="45">
        <f t="shared" si="56998"/>
        <v>0</v>
      </c>
      <c r="AY2366" s="36"/>
      <c r="AZ2366" s="37"/>
      <c r="BA2366" s="44">
        <f>parseTime(AY2366)-(AZ2368=INT(RIGHT($F2366, 1)))</f>
        <v>0</v>
      </c>
      <c r="BB2366" s="45">
        <f t="shared" si="56999"/>
        <v>0</v>
      </c>
      <c r="BC2366" s="36"/>
      <c r="BD2366" s="37"/>
      <c r="BE2366" s="44">
        <f>parseTime(BC2366)-(BD2368=INT(RIGHT($F2366, 1)))</f>
        <v>0</v>
      </c>
      <c r="BF2366" s="45">
        <f t="shared" si="57000"/>
        <v>0</v>
      </c>
      <c r="BG2366" s="36"/>
      <c r="BH2366" s="37"/>
      <c r="BI2366" s="44">
        <f>parseTime(BG2366)-(BH2368=INT(RIGHT($F2366, 1)))</f>
        <v>0</v>
      </c>
      <c r="BJ2366" s="45">
        <f t="shared" si="57001"/>
        <v>0</v>
      </c>
      <c r="BK2366" s="36"/>
      <c r="BL2366" s="37"/>
      <c r="BM2366" s="44">
        <f>parseTime(BK2366)-(BL2368=INT(RIGHT($F2366, 1)))</f>
        <v>0</v>
      </c>
      <c r="BN2366" s="45">
        <f t="shared" si="57002"/>
        <v>0</v>
      </c>
      <c r="BO2366" s="36"/>
      <c r="BP2366" s="37"/>
      <c r="BQ2366" s="44">
        <f t="shared" ref="BQ2366" si="57053">parseTime(BO2366)-(BP2368=INT(RIGHT($F2366, 1)))</f>
        <v>0</v>
      </c>
      <c r="BR2366" s="45">
        <f t="shared" si="57004"/>
        <v>0</v>
      </c>
      <c r="BS2366" s="36"/>
      <c r="BT2366" s="37"/>
      <c r="BU2366" s="44">
        <f t="shared" ref="BU2366" si="57054">parseTime(BS2366)-(BT2368=INT(RIGHT($F2366, 1)))</f>
        <v>0</v>
      </c>
      <c r="BV2366" s="45">
        <f t="shared" si="57006"/>
        <v>0</v>
      </c>
      <c r="BW2366" s="36"/>
      <c r="BX2366" s="37"/>
      <c r="BY2366" s="44">
        <f t="shared" ref="BY2366" si="57055">parseTime(BW2366)-(BX2368=INT(RIGHT($F2366, 1)))</f>
        <v>0</v>
      </c>
      <c r="BZ2366" s="45">
        <f t="shared" si="57008"/>
        <v>0</v>
      </c>
      <c r="CA2366" s="36"/>
      <c r="CB2366" s="37"/>
      <c r="CC2366" s="44">
        <f t="shared" ref="CC2366" si="57056">parseTime(CA2366)-(CB2368=INT(RIGHT($F2366, 1)))</f>
        <v>0</v>
      </c>
      <c r="CD2366" s="45">
        <f t="shared" si="57010"/>
        <v>0</v>
      </c>
      <c r="CE2366" s="36"/>
      <c r="CF2366" s="37"/>
      <c r="CG2366" s="44">
        <f t="shared" ref="CG2366" si="57057">parseTime(CE2366)-(CF2368=INT(RIGHT($F2366, 1)))</f>
        <v>0</v>
      </c>
      <c r="CH2366" s="45">
        <f t="shared" si="57012"/>
        <v>0</v>
      </c>
    </row>
    <row r="2367" spans="1:86" x14ac:dyDescent="0.25">
      <c r="A2367" s="56" t="s">
        <v>119</v>
      </c>
      <c r="B2367" s="57">
        <f t="shared" ref="B2367" ca="1" si="57058">roleHours(G2363:CH2369, "MCC")</f>
        <v>8</v>
      </c>
      <c r="C2367" s="14">
        <f t="shared" ca="1" si="57028"/>
        <v>1</v>
      </c>
      <c r="D2367" s="14" t="s">
        <v>260</v>
      </c>
      <c r="E2367" s="20">
        <v>4.6500000000000004</v>
      </c>
      <c r="F2367" s="51" t="s">
        <v>132</v>
      </c>
      <c r="G2367" s="36"/>
      <c r="H2367" s="37"/>
      <c r="I2367" s="44">
        <f t="shared" ref="I2367" si="57059">parseTime(G2367)-(H2368=INT(RIGHT($F2367, 1)))</f>
        <v>0</v>
      </c>
      <c r="J2367" s="45">
        <f t="shared" si="56980"/>
        <v>0</v>
      </c>
      <c r="K2367" s="36"/>
      <c r="L2367" s="37"/>
      <c r="M2367" s="44">
        <f t="shared" ref="M2367" si="57060">parseTime(K2367)-(L2368=INT(RIGHT($F2367, 1)))</f>
        <v>0</v>
      </c>
      <c r="N2367" s="45">
        <f t="shared" si="56982"/>
        <v>0</v>
      </c>
      <c r="O2367" s="36"/>
      <c r="P2367" s="37"/>
      <c r="Q2367" s="44">
        <f t="shared" ref="Q2367" si="57061">parseTime(O2367)-(P2368=INT(RIGHT($F2367, 1)))</f>
        <v>0</v>
      </c>
      <c r="R2367" s="45">
        <f t="shared" si="56984"/>
        <v>0</v>
      </c>
      <c r="S2367" s="36"/>
      <c r="T2367" s="37"/>
      <c r="U2367" s="44">
        <f t="shared" ref="U2367" si="57062">parseTime(S2367)-(T2368=INT(RIGHT($F2367, 1)))</f>
        <v>0</v>
      </c>
      <c r="V2367" s="45">
        <f t="shared" si="56986"/>
        <v>0</v>
      </c>
      <c r="W2367" s="36"/>
      <c r="X2367" s="37"/>
      <c r="Y2367" s="44">
        <f t="shared" ref="Y2367" si="57063">parseTime(W2367)-(X2368=INT(RIGHT($F2367, 1)))</f>
        <v>0</v>
      </c>
      <c r="Z2367" s="45">
        <f t="shared" si="56988"/>
        <v>0</v>
      </c>
      <c r="AA2367" s="36"/>
      <c r="AB2367" s="37"/>
      <c r="AC2367" s="44">
        <f t="shared" ref="AC2367" si="57064">parseTime(AA2367)-(AB2368=INT(RIGHT($F2367, 1)))</f>
        <v>0</v>
      </c>
      <c r="AD2367" s="45">
        <f t="shared" si="56990"/>
        <v>0</v>
      </c>
      <c r="AE2367" s="36"/>
      <c r="AF2367" s="37"/>
      <c r="AG2367" s="44">
        <f t="shared" ref="AG2367" si="57065">parseTime(AE2367)-(AF2368=INT(RIGHT($F2367, 1)))</f>
        <v>0</v>
      </c>
      <c r="AH2367" s="45">
        <f t="shared" si="56992"/>
        <v>0</v>
      </c>
      <c r="AI2367" s="36"/>
      <c r="AJ2367" s="37"/>
      <c r="AK2367" s="44">
        <f>parseTime(AI2367)-(AJ2368=INT(RIGHT($F2367, 1)))</f>
        <v>0</v>
      </c>
      <c r="AL2367" s="45">
        <f t="shared" si="56993"/>
        <v>0</v>
      </c>
      <c r="AM2367" s="36"/>
      <c r="AN2367" s="37"/>
      <c r="AO2367" s="44">
        <f t="shared" ref="AO2367" si="57066">parseTime(AM2367)-(AN2368=INT(RIGHT($F2367, 1)))</f>
        <v>0</v>
      </c>
      <c r="AP2367" s="45">
        <f t="shared" si="56995"/>
        <v>0</v>
      </c>
      <c r="AQ2367" s="36"/>
      <c r="AR2367" s="37"/>
      <c r="AS2367" s="44">
        <f t="shared" ref="AS2367" si="57067">parseTime(AQ2367)-(AR2368=INT(RIGHT($F2367, 1)))</f>
        <v>0</v>
      </c>
      <c r="AT2367" s="45">
        <f t="shared" si="56997"/>
        <v>0</v>
      </c>
      <c r="AU2367" s="36"/>
      <c r="AV2367" s="37"/>
      <c r="AW2367" s="44">
        <f>parseTime(AU2367)-(AV2368=INT(RIGHT($F2367, 1)))</f>
        <v>0</v>
      </c>
      <c r="AX2367" s="45">
        <f t="shared" si="56998"/>
        <v>0</v>
      </c>
      <c r="AY2367" s="36"/>
      <c r="AZ2367" s="37"/>
      <c r="BA2367" s="44">
        <f>parseTime(AY2367)-(AZ2368=INT(RIGHT($F2367, 1)))</f>
        <v>0</v>
      </c>
      <c r="BB2367" s="45">
        <f t="shared" si="56999"/>
        <v>0</v>
      </c>
      <c r="BC2367" s="36"/>
      <c r="BD2367" s="37"/>
      <c r="BE2367" s="44">
        <f>parseTime(BC2367)-(BD2368=INT(RIGHT($F2367, 1)))</f>
        <v>0</v>
      </c>
      <c r="BF2367" s="45">
        <f t="shared" si="57000"/>
        <v>0</v>
      </c>
      <c r="BG2367" s="36"/>
      <c r="BH2367" s="37"/>
      <c r="BI2367" s="44">
        <f>parseTime(BG2367)-(BH2368=INT(RIGHT($F2367, 1)))</f>
        <v>0</v>
      </c>
      <c r="BJ2367" s="45">
        <f t="shared" si="57001"/>
        <v>0</v>
      </c>
      <c r="BK2367" s="36"/>
      <c r="BL2367" s="37"/>
      <c r="BM2367" s="44">
        <f>parseTime(BK2367)-(BL2368=INT(RIGHT($F2367, 1)))</f>
        <v>0</v>
      </c>
      <c r="BN2367" s="45">
        <f t="shared" si="57002"/>
        <v>0</v>
      </c>
      <c r="BO2367" s="36"/>
      <c r="BP2367" s="37"/>
      <c r="BQ2367" s="44">
        <f t="shared" ref="BQ2367" si="57068">parseTime(BO2367)-(BP2368=INT(RIGHT($F2367, 1)))</f>
        <v>0</v>
      </c>
      <c r="BR2367" s="45">
        <f t="shared" si="57004"/>
        <v>0</v>
      </c>
      <c r="BS2367" s="36"/>
      <c r="BT2367" s="37"/>
      <c r="BU2367" s="44">
        <f t="shared" ref="BU2367" si="57069">parseTime(BS2367)-(BT2368=INT(RIGHT($F2367, 1)))</f>
        <v>0</v>
      </c>
      <c r="BV2367" s="45">
        <f t="shared" si="57006"/>
        <v>0</v>
      </c>
      <c r="BW2367" s="36"/>
      <c r="BX2367" s="37"/>
      <c r="BY2367" s="44">
        <f t="shared" ref="BY2367" si="57070">parseTime(BW2367)-(BX2368=INT(RIGHT($F2367, 1)))</f>
        <v>0</v>
      </c>
      <c r="BZ2367" s="45">
        <f t="shared" si="57008"/>
        <v>0</v>
      </c>
      <c r="CA2367" s="36"/>
      <c r="CB2367" s="37"/>
      <c r="CC2367" s="44">
        <f t="shared" ref="CC2367" si="57071">parseTime(CA2367)-(CB2368=INT(RIGHT($F2367, 1)))</f>
        <v>0</v>
      </c>
      <c r="CD2367" s="45">
        <f t="shared" si="57010"/>
        <v>0</v>
      </c>
      <c r="CE2367" s="36"/>
      <c r="CF2367" s="37"/>
      <c r="CG2367" s="44">
        <f t="shared" ref="CG2367" si="57072">parseTime(CE2367)-(CF2368=INT(RIGHT($F2367, 1)))</f>
        <v>0</v>
      </c>
      <c r="CH2367" s="45">
        <f t="shared" si="57012"/>
        <v>0</v>
      </c>
    </row>
    <row r="2368" spans="1:86" x14ac:dyDescent="0.25">
      <c r="A2368" s="56"/>
      <c r="B2368" s="57"/>
      <c r="C2368" s="14">
        <f t="shared" si="57028"/>
        <v>0</v>
      </c>
      <c r="D2368" s="14"/>
      <c r="E2368" s="20">
        <f t="shared" ref="E2368" si="57073">((7.5/2)-0.5+E2367)*8</f>
        <v>63.2</v>
      </c>
      <c r="F2368" s="51"/>
      <c r="G2368" s="46" t="s">
        <v>134</v>
      </c>
      <c r="H2368" s="38">
        <f t="shared" ref="H2368" si="57074">lunchAdjust(G2363:H2367)</f>
        <v>1</v>
      </c>
      <c r="I2368" s="48" t="s">
        <v>0</v>
      </c>
      <c r="J2368" s="39">
        <f t="shared" ref="J2368" si="57075">SUMPRODUCT(I2363:I2367*J2363:J2367)</f>
        <v>8</v>
      </c>
      <c r="K2368" s="46" t="s">
        <v>134</v>
      </c>
      <c r="L2368" s="38">
        <f t="shared" ref="L2368" si="57076">lunchAdjust(K2363:L2367)</f>
        <v>1</v>
      </c>
      <c r="M2368" s="48" t="s">
        <v>0</v>
      </c>
      <c r="N2368" s="39">
        <f t="shared" ref="N2368" si="57077">SUMPRODUCT(M2363:M2367*N2363:N2367)</f>
        <v>8</v>
      </c>
      <c r="O2368" s="46" t="s">
        <v>134</v>
      </c>
      <c r="P2368" s="38">
        <f t="shared" ref="P2368" si="57078">lunchAdjust(O2363:P2367)</f>
        <v>1</v>
      </c>
      <c r="Q2368" s="48" t="s">
        <v>0</v>
      </c>
      <c r="R2368" s="39">
        <f t="shared" ref="R2368" si="57079">SUMPRODUCT(Q2363:Q2367*R2363:R2367)</f>
        <v>8</v>
      </c>
      <c r="S2368" s="46" t="s">
        <v>134</v>
      </c>
      <c r="T2368" s="38">
        <f t="shared" ref="T2368" si="57080">lunchAdjust(S2363:T2367)</f>
        <v>1</v>
      </c>
      <c r="U2368" s="48" t="s">
        <v>0</v>
      </c>
      <c r="V2368" s="39">
        <f t="shared" ref="V2368" si="57081">SUMPRODUCT(U2363:U2367*V2363:V2367)</f>
        <v>8</v>
      </c>
      <c r="W2368" s="46" t="s">
        <v>134</v>
      </c>
      <c r="X2368" s="38">
        <f t="shared" ref="X2368" si="57082">lunchAdjust(W2363:X2367)</f>
        <v>0</v>
      </c>
      <c r="Y2368" s="48" t="s">
        <v>0</v>
      </c>
      <c r="Z2368" s="39">
        <f t="shared" ref="Z2368" si="57083">SUMPRODUCT(Y2363:Y2367*Z2363:Z2367)</f>
        <v>0</v>
      </c>
      <c r="AA2368" s="46" t="s">
        <v>134</v>
      </c>
      <c r="AB2368" s="38">
        <f t="shared" ref="AB2368" si="57084">lunchAdjust(AA2363:AB2367)</f>
        <v>1</v>
      </c>
      <c r="AC2368" s="48" t="s">
        <v>0</v>
      </c>
      <c r="AD2368" s="39">
        <f t="shared" ref="AD2368" si="57085">SUMPRODUCT(AC2363:AC2367*AD2363:AD2367)</f>
        <v>8</v>
      </c>
      <c r="AE2368" s="46" t="s">
        <v>134</v>
      </c>
      <c r="AF2368" s="38">
        <f t="shared" ref="AF2368" si="57086">lunchAdjust(AE2363:AF2367)</f>
        <v>1</v>
      </c>
      <c r="AG2368" s="48" t="s">
        <v>0</v>
      </c>
      <c r="AH2368" s="39">
        <f t="shared" ref="AH2368" si="57087">SUMPRODUCT(AG2363:AG2367*AH2363:AH2367)</f>
        <v>8</v>
      </c>
      <c r="AI2368" s="46" t="s">
        <v>134</v>
      </c>
      <c r="AJ2368" s="38">
        <f t="shared" ref="AJ2368" si="57088">lunchAdjust(AI2363:AJ2367)</f>
        <v>0</v>
      </c>
      <c r="AK2368" s="48" t="s">
        <v>0</v>
      </c>
      <c r="AL2368" s="39">
        <f t="shared" ref="AL2368" si="57089">SUMPRODUCT(AK2363:AK2367*AL2363:AL2367)</f>
        <v>0</v>
      </c>
      <c r="AM2368" s="46" t="s">
        <v>134</v>
      </c>
      <c r="AN2368" s="38">
        <f t="shared" ref="AN2368" si="57090">lunchAdjust(AM2363:AN2367)</f>
        <v>0</v>
      </c>
      <c r="AO2368" s="48" t="s">
        <v>0</v>
      </c>
      <c r="AP2368" s="39">
        <f t="shared" ref="AP2368" si="57091">SUMPRODUCT(AO2363:AO2367*AP2363:AP2367)</f>
        <v>0</v>
      </c>
      <c r="AQ2368" s="46" t="s">
        <v>134</v>
      </c>
      <c r="AR2368" s="38">
        <f t="shared" ref="AR2368" si="57092">lunchAdjust(AQ2363:AR2367)</f>
        <v>0</v>
      </c>
      <c r="AS2368" s="48" t="s">
        <v>0</v>
      </c>
      <c r="AT2368" s="39">
        <f t="shared" ref="AT2368" si="57093">SUMPRODUCT(AS2363:AS2367*AT2363:AT2367)</f>
        <v>0</v>
      </c>
      <c r="AU2368" s="46" t="s">
        <v>134</v>
      </c>
      <c r="AV2368" s="38">
        <f t="shared" ref="AV2368" si="57094">lunchAdjust(AU2363:AV2367)</f>
        <v>0</v>
      </c>
      <c r="AW2368" s="48" t="s">
        <v>0</v>
      </c>
      <c r="AX2368" s="39">
        <f t="shared" ref="AX2368" si="57095">SUMPRODUCT(AW2363:AW2367*AX2363:AX2367)</f>
        <v>0</v>
      </c>
      <c r="AY2368" s="46" t="s">
        <v>134</v>
      </c>
      <c r="AZ2368" s="38">
        <f t="shared" ref="AZ2368" si="57096">lunchAdjust(AY2363:AZ2367)</f>
        <v>0</v>
      </c>
      <c r="BA2368" s="48" t="s">
        <v>0</v>
      </c>
      <c r="BB2368" s="39">
        <f t="shared" ref="BB2368" si="57097">SUMPRODUCT(BA2363:BA2367*BB2363:BB2367)</f>
        <v>0</v>
      </c>
      <c r="BC2368" s="46" t="s">
        <v>134</v>
      </c>
      <c r="BD2368" s="38">
        <f t="shared" ref="BD2368" si="57098">lunchAdjust(BC2363:BD2367)</f>
        <v>0</v>
      </c>
      <c r="BE2368" s="48" t="s">
        <v>0</v>
      </c>
      <c r="BF2368" s="39">
        <f t="shared" ref="BF2368" si="57099">SUMPRODUCT(BE2363:BE2367*BF2363:BF2367)</f>
        <v>0</v>
      </c>
      <c r="BG2368" s="46" t="s">
        <v>134</v>
      </c>
      <c r="BH2368" s="38">
        <f t="shared" ref="BH2368" si="57100">lunchAdjust(BG2363:BH2367)</f>
        <v>0</v>
      </c>
      <c r="BI2368" s="48" t="s">
        <v>0</v>
      </c>
      <c r="BJ2368" s="39">
        <f t="shared" ref="BJ2368" si="57101">SUMPRODUCT(BI2363:BI2367*BJ2363:BJ2367)</f>
        <v>0</v>
      </c>
      <c r="BK2368" s="46" t="s">
        <v>134</v>
      </c>
      <c r="BL2368" s="38">
        <f t="shared" ref="BL2368" si="57102">lunchAdjust(BK2363:BL2367)</f>
        <v>0</v>
      </c>
      <c r="BM2368" s="48" t="s">
        <v>0</v>
      </c>
      <c r="BN2368" s="39">
        <f t="shared" ref="BN2368" si="57103">SUMPRODUCT(BM2363:BM2367*BN2363:BN2367)</f>
        <v>0</v>
      </c>
      <c r="BO2368" s="46" t="s">
        <v>134</v>
      </c>
      <c r="BP2368" s="38">
        <f t="shared" ref="BP2368" si="57104">lunchAdjust(BO2363:BP2367)</f>
        <v>1</v>
      </c>
      <c r="BQ2368" s="48" t="s">
        <v>0</v>
      </c>
      <c r="BR2368" s="39">
        <f t="shared" ref="BR2368" si="57105">SUMPRODUCT(BQ2363:BQ2367*BR2363:BR2367)</f>
        <v>8</v>
      </c>
      <c r="BS2368" s="46" t="s">
        <v>134</v>
      </c>
      <c r="BT2368" s="38">
        <f t="shared" ref="BT2368" si="57106">lunchAdjust(BS2363:BT2367)</f>
        <v>0</v>
      </c>
      <c r="BU2368" s="48" t="s">
        <v>0</v>
      </c>
      <c r="BV2368" s="39">
        <f t="shared" ref="BV2368" si="57107">SUMPRODUCT(BU2363:BU2367*BV2363:BV2367)</f>
        <v>0</v>
      </c>
      <c r="BW2368" s="46" t="s">
        <v>134</v>
      </c>
      <c r="BX2368" s="38">
        <f t="shared" ref="BX2368" si="57108">lunchAdjust(BW2363:BX2367)</f>
        <v>0</v>
      </c>
      <c r="BY2368" s="48" t="s">
        <v>0</v>
      </c>
      <c r="BZ2368" s="39">
        <f t="shared" ref="BZ2368" si="57109">SUMPRODUCT(BY2363:BY2367*BZ2363:BZ2367)</f>
        <v>0</v>
      </c>
      <c r="CA2368" s="46" t="s">
        <v>134</v>
      </c>
      <c r="CB2368" s="38">
        <f t="shared" ref="CB2368" si="57110">lunchAdjust(CA2363:CB2367)</f>
        <v>0</v>
      </c>
      <c r="CC2368" s="48" t="s">
        <v>0</v>
      </c>
      <c r="CD2368" s="39">
        <f t="shared" ref="CD2368" si="57111">SUMPRODUCT(CC2363:CC2367*CD2363:CD2367)</f>
        <v>0</v>
      </c>
      <c r="CE2368" s="46" t="s">
        <v>134</v>
      </c>
      <c r="CF2368" s="38">
        <f t="shared" ref="CF2368" si="57112">lunchAdjust(CE2363:CF2367)</f>
        <v>0</v>
      </c>
      <c r="CG2368" s="48" t="s">
        <v>0</v>
      </c>
      <c r="CH2368" s="39">
        <f t="shared" ref="CH2368" si="57113">SUMPRODUCT(CG2363:CG2367*CH2363:CH2367)</f>
        <v>0</v>
      </c>
    </row>
    <row r="2369" spans="1:86" ht="15.75" thickBot="1" x14ac:dyDescent="0.3">
      <c r="A2369" s="58" t="s">
        <v>121</v>
      </c>
      <c r="B2369" s="59">
        <f t="shared" ref="B2369" ca="1" si="57114">roleHours(G2363:CH2369, "OUT")</f>
        <v>0</v>
      </c>
      <c r="C2369" s="54" t="s">
        <v>137</v>
      </c>
      <c r="D2369" s="22">
        <f t="shared" ref="D2369" ca="1" si="57115">roleHours(G2363:CH2369, "PTO")</f>
        <v>0</v>
      </c>
      <c r="E2369" s="23">
        <f t="shared" ref="E2369" ca="1" si="57116">E2368-B2364</f>
        <v>7.2000000000000028</v>
      </c>
      <c r="F2369" s="52"/>
      <c r="G2369" s="47" t="s">
        <v>39</v>
      </c>
      <c r="H2369" s="40">
        <f t="shared" si="56944"/>
        <v>0</v>
      </c>
      <c r="I2369" s="49" t="s">
        <v>135</v>
      </c>
      <c r="J2369" s="41">
        <f t="shared" ref="J2369" si="57117">J2368*G$4</f>
        <v>0</v>
      </c>
      <c r="K2369" s="47" t="s">
        <v>39</v>
      </c>
      <c r="L2369" s="40">
        <f t="shared" ref="L2369" si="57118">SUMPRODUCT(M2363:M2367*(L2363:L2367="PTO"))+SUMPRODUCT(M2363:M2367*(L2363:L2367="HOL"))</f>
        <v>0</v>
      </c>
      <c r="M2369" s="49" t="s">
        <v>135</v>
      </c>
      <c r="N2369" s="41">
        <f t="shared" ref="N2369" si="57119">N2368*K$4</f>
        <v>0</v>
      </c>
      <c r="O2369" s="47" t="s">
        <v>39</v>
      </c>
      <c r="P2369" s="40">
        <f t="shared" ref="P2369" si="57120">SUMPRODUCT(Q2363:Q2367*(P2363:P2367="PTO"))+SUMPRODUCT(Q2363:Q2367*(P2363:P2367="HOL"))</f>
        <v>0</v>
      </c>
      <c r="Q2369" s="49" t="s">
        <v>135</v>
      </c>
      <c r="R2369" s="41">
        <f t="shared" ref="R2369" si="57121">R2368*O$4</f>
        <v>8</v>
      </c>
      <c r="S2369" s="47" t="s">
        <v>39</v>
      </c>
      <c r="T2369" s="40">
        <f t="shared" ref="T2369" si="57122">SUMPRODUCT(U2363:U2367*(T2363:T2367="PTO"))+SUMPRODUCT(U2363:U2367*(T2363:T2367="HOL"))</f>
        <v>0</v>
      </c>
      <c r="U2369" s="49" t="s">
        <v>135</v>
      </c>
      <c r="V2369" s="41">
        <f t="shared" ref="V2369" si="57123">V2368*S$4</f>
        <v>0</v>
      </c>
      <c r="W2369" s="47" t="s">
        <v>39</v>
      </c>
      <c r="X2369" s="40">
        <f t="shared" ref="X2369" si="57124">SUMPRODUCT(Y2363:Y2367*(X2363:X2367="PTO"))+SUMPRODUCT(Y2363:Y2367*(X2363:X2367="HOL"))</f>
        <v>0</v>
      </c>
      <c r="Y2369" s="49" t="s">
        <v>135</v>
      </c>
      <c r="Z2369" s="41">
        <f t="shared" ref="Z2369" si="57125">Z2368*W$4</f>
        <v>0</v>
      </c>
      <c r="AA2369" s="47" t="s">
        <v>39</v>
      </c>
      <c r="AB2369" s="40">
        <f t="shared" ref="AB2369" si="57126">SUMPRODUCT(AC2363:AC2367*(AB2363:AB2367="PTO"))+SUMPRODUCT(AC2363:AC2367*(AB2363:AB2367="HOL"))</f>
        <v>0</v>
      </c>
      <c r="AC2369" s="49" t="s">
        <v>135</v>
      </c>
      <c r="AD2369" s="41">
        <f t="shared" ref="AD2369" si="57127">AD2368*AA$4</f>
        <v>8</v>
      </c>
      <c r="AE2369" s="47" t="s">
        <v>39</v>
      </c>
      <c r="AF2369" s="40">
        <f t="shared" ref="AF2369" si="57128">SUMPRODUCT(AG2363:AG2367*(AF2363:AF2367="PTO"))+SUMPRODUCT(AG2363:AG2367*(AF2363:AF2367="HOL"))</f>
        <v>0</v>
      </c>
      <c r="AG2369" s="49" t="s">
        <v>135</v>
      </c>
      <c r="AH2369" s="41">
        <f t="shared" ref="AH2369" si="57129">AH2368*AE$4</f>
        <v>8</v>
      </c>
      <c r="AI2369" s="47" t="s">
        <v>39</v>
      </c>
      <c r="AJ2369" s="40">
        <f t="shared" ref="AJ2369" si="57130">SUMPRODUCT(AK2363:AK2367*(AJ2363:AJ2367="PTO"))+SUMPRODUCT(AK2363:AK2367*(AJ2363:AJ2367="HOL"))</f>
        <v>0</v>
      </c>
      <c r="AK2369" s="49" t="s">
        <v>135</v>
      </c>
      <c r="AL2369" s="41">
        <f>AL2368*AI$4</f>
        <v>0</v>
      </c>
      <c r="AM2369" s="47" t="s">
        <v>39</v>
      </c>
      <c r="AN2369" s="40">
        <f t="shared" ref="AN2369" si="57131">SUMPRODUCT(AO2363:AO2367*(AN2363:AN2367="PTO"))+SUMPRODUCT(AO2363:AO2367*(AN2363:AN2367="HOL"))</f>
        <v>0</v>
      </c>
      <c r="AO2369" s="49" t="s">
        <v>135</v>
      </c>
      <c r="AP2369" s="41">
        <f t="shared" ref="AP2369" si="57132">AP2368*AM$4</f>
        <v>0</v>
      </c>
      <c r="AQ2369" s="47" t="s">
        <v>39</v>
      </c>
      <c r="AR2369" s="40">
        <f t="shared" ref="AR2369" si="57133">SUMPRODUCT(AS2363:AS2367*(AR2363:AR2367="PTO"))+SUMPRODUCT(AS2363:AS2367*(AR2363:AR2367="HOL"))</f>
        <v>0</v>
      </c>
      <c r="AS2369" s="49" t="s">
        <v>135</v>
      </c>
      <c r="AT2369" s="41">
        <f t="shared" ref="AT2369" si="57134">AT2368*AQ$4</f>
        <v>0</v>
      </c>
      <c r="AU2369" s="47" t="s">
        <v>39</v>
      </c>
      <c r="AV2369" s="40">
        <f t="shared" ref="AV2369" si="57135">SUMPRODUCT(AW2363:AW2367*(AV2363:AV2367="PTO"))+SUMPRODUCT(AW2363:AW2367*(AV2363:AV2367="HOL"))</f>
        <v>0</v>
      </c>
      <c r="AW2369" s="49" t="s">
        <v>135</v>
      </c>
      <c r="AX2369" s="41">
        <f>AX2368*AU$4</f>
        <v>0</v>
      </c>
      <c r="AY2369" s="47" t="s">
        <v>39</v>
      </c>
      <c r="AZ2369" s="40">
        <f t="shared" ref="AZ2369" si="57136">SUMPRODUCT(BA2363:BA2367*(AZ2363:AZ2367="PTO"))+SUMPRODUCT(BA2363:BA2367*(AZ2363:AZ2367="HOL"))</f>
        <v>0</v>
      </c>
      <c r="BA2369" s="49" t="s">
        <v>135</v>
      </c>
      <c r="BB2369" s="41">
        <f>BB2368*AY$4</f>
        <v>0</v>
      </c>
      <c r="BC2369" s="47" t="s">
        <v>39</v>
      </c>
      <c r="BD2369" s="40">
        <f t="shared" ref="BD2369" si="57137">SUMPRODUCT(BE2363:BE2367*(BD2363:BD2367="PTO"))+SUMPRODUCT(BE2363:BE2367*(BD2363:BD2367="HOL"))</f>
        <v>0</v>
      </c>
      <c r="BE2369" s="49" t="s">
        <v>135</v>
      </c>
      <c r="BF2369" s="41">
        <f>BF2368*BC$4</f>
        <v>0</v>
      </c>
      <c r="BG2369" s="47" t="s">
        <v>39</v>
      </c>
      <c r="BH2369" s="40">
        <f t="shared" ref="BH2369" si="57138">SUMPRODUCT(BI2363:BI2367*(BH2363:BH2367="PTO"))+SUMPRODUCT(BI2363:BI2367*(BH2363:BH2367="HOL"))</f>
        <v>0</v>
      </c>
      <c r="BI2369" s="49" t="s">
        <v>135</v>
      </c>
      <c r="BJ2369" s="41">
        <f>BJ2368*BG$4</f>
        <v>0</v>
      </c>
      <c r="BK2369" s="47" t="s">
        <v>39</v>
      </c>
      <c r="BL2369" s="40">
        <f t="shared" ref="BL2369" si="57139">SUMPRODUCT(BM2363:BM2367*(BL2363:BL2367="PTO"))+SUMPRODUCT(BM2363:BM2367*(BL2363:BL2367="HOL"))</f>
        <v>0</v>
      </c>
      <c r="BM2369" s="49" t="s">
        <v>135</v>
      </c>
      <c r="BN2369" s="41">
        <f>BN2368*BK$4</f>
        <v>0</v>
      </c>
      <c r="BO2369" s="47" t="s">
        <v>39</v>
      </c>
      <c r="BP2369" s="40">
        <f t="shared" ref="BP2369" si="57140">SUMPRODUCT(BQ2363:BQ2367*(BP2363:BP2367="PTO"))+SUMPRODUCT(BQ2363:BQ2367*(BP2363:BP2367="HOL"))</f>
        <v>0</v>
      </c>
      <c r="BQ2369" s="49" t="s">
        <v>135</v>
      </c>
      <c r="BR2369" s="41">
        <f t="shared" ref="BR2369" si="57141">BR2368*BO$4</f>
        <v>8</v>
      </c>
      <c r="BS2369" s="47" t="s">
        <v>39</v>
      </c>
      <c r="BT2369" s="40">
        <f t="shared" ref="BT2369" si="57142">SUMPRODUCT(BU2363:BU2367*(BT2363:BT2367="PTO"))+SUMPRODUCT(BU2363:BU2367*(BT2363:BT2367="HOL"))</f>
        <v>0</v>
      </c>
      <c r="BU2369" s="49" t="s">
        <v>135</v>
      </c>
      <c r="BV2369" s="41">
        <f t="shared" ref="BV2369" si="57143">BV2368*BS$4</f>
        <v>0</v>
      </c>
      <c r="BW2369" s="47" t="s">
        <v>39</v>
      </c>
      <c r="BX2369" s="40">
        <f t="shared" ref="BX2369" si="57144">SUMPRODUCT(BY2363:BY2367*(BX2363:BX2367="PTO"))+SUMPRODUCT(BY2363:BY2367*(BX2363:BX2367="HOL"))</f>
        <v>0</v>
      </c>
      <c r="BY2369" s="49" t="s">
        <v>135</v>
      </c>
      <c r="BZ2369" s="41">
        <f t="shared" ref="BZ2369" si="57145">BZ2368*BW$4</f>
        <v>0</v>
      </c>
      <c r="CA2369" s="47" t="s">
        <v>39</v>
      </c>
      <c r="CB2369" s="40">
        <f t="shared" ref="CB2369" si="57146">SUMPRODUCT(CC2363:CC2367*(CB2363:CB2367="PTO"))+SUMPRODUCT(CC2363:CC2367*(CB2363:CB2367="HOL"))</f>
        <v>0</v>
      </c>
      <c r="CC2369" s="49" t="s">
        <v>135</v>
      </c>
      <c r="CD2369" s="41">
        <f t="shared" ref="CD2369" si="57147">CD2368*CA$4</f>
        <v>0</v>
      </c>
      <c r="CE2369" s="47" t="s">
        <v>39</v>
      </c>
      <c r="CF2369" s="40">
        <f t="shared" ref="CF2369" si="57148">SUMPRODUCT(CG2363:CG2367*(CF2363:CF2367="PTO"))+SUMPRODUCT(CG2363:CG2367*(CF2363:CF2367="HOL"))</f>
        <v>0</v>
      </c>
      <c r="CG2369" s="49" t="s">
        <v>135</v>
      </c>
      <c r="CH2369" s="41">
        <f t="shared" ref="CH2369" si="57149">CH2368*CE$4</f>
        <v>0</v>
      </c>
    </row>
    <row r="2370" spans="1:86" x14ac:dyDescent="0.25">
      <c r="A2370" s="70" t="s">
        <v>133</v>
      </c>
      <c r="B2370" s="71">
        <f t="shared" ref="B2370" ca="1" si="57150">D2370-B2371</f>
        <v>8.1729209828166347</v>
      </c>
      <c r="C2370" s="72" t="s">
        <v>122</v>
      </c>
      <c r="D2370" s="71">
        <f>IFERROR(INDEX(Holidays[FTE], MATCH(Entry!E2370, Holidays[Date], 0)), 1)*8*INDEX(FTEguide[[1]:[12]], MATCH(Entry!E2371, FTEguide[Weekday], 0), IF(Entry!E2373&gt;0, Entry!E2373, MONTH(Entry!E2370)))</f>
        <v>61.172920982816635</v>
      </c>
      <c r="E2370" s="60">
        <f t="shared" si="56461"/>
        <v>44166</v>
      </c>
      <c r="F2370" s="50" t="s">
        <v>128</v>
      </c>
      <c r="G2370" s="34"/>
      <c r="H2370" s="35"/>
      <c r="I2370" s="42">
        <f t="shared" ref="I2370" si="57151">parseTime(G2370)-(H2375=INT(RIGHT($F2370, 1)))</f>
        <v>0</v>
      </c>
      <c r="J2370" s="43">
        <f t="shared" ref="J2370:J2374" si="57152">isClocked(H2370)</f>
        <v>0</v>
      </c>
      <c r="K2370" s="34" t="s">
        <v>136</v>
      </c>
      <c r="L2370" s="35" t="s">
        <v>23</v>
      </c>
      <c r="M2370" s="42">
        <f t="shared" ref="M2370" si="57153">parseTime(K2370)-(L2375=INT(RIGHT($F2370, 1)))</f>
        <v>8</v>
      </c>
      <c r="N2370" s="43">
        <f t="shared" ref="N2370:N2374" si="57154">isClocked(L2370)</f>
        <v>1</v>
      </c>
      <c r="O2370" s="34" t="s">
        <v>180</v>
      </c>
      <c r="P2370" s="35" t="s">
        <v>23</v>
      </c>
      <c r="Q2370" s="42">
        <f t="shared" ref="Q2370" si="57155">parseTime(O2370)-(P2375=INT(RIGHT($F2370, 1)))</f>
        <v>8</v>
      </c>
      <c r="R2370" s="43">
        <f t="shared" ref="R2370:R2374" si="57156">isClocked(P2370)</f>
        <v>1</v>
      </c>
      <c r="S2370" s="34" t="s">
        <v>227</v>
      </c>
      <c r="T2370" s="35" t="s">
        <v>23</v>
      </c>
      <c r="U2370" s="42">
        <f t="shared" ref="U2370" si="57157">parseTime(S2370)-(T2375=INT(RIGHT($F2370, 1)))</f>
        <v>8</v>
      </c>
      <c r="V2370" s="43">
        <f t="shared" ref="V2370:V2374" si="57158">isClocked(T2370)</f>
        <v>1</v>
      </c>
      <c r="W2370" s="34"/>
      <c r="X2370" s="35"/>
      <c r="Y2370" s="42">
        <f t="shared" ref="Y2370" si="57159">parseTime(W2370)-(X2375=INT(RIGHT($F2370, 1)))</f>
        <v>0</v>
      </c>
      <c r="Z2370" s="43">
        <f t="shared" ref="Z2370:Z2374" si="57160">isClocked(X2370)</f>
        <v>0</v>
      </c>
      <c r="AA2370" s="34" t="s">
        <v>136</v>
      </c>
      <c r="AB2370" s="35" t="s">
        <v>23</v>
      </c>
      <c r="AC2370" s="42">
        <f t="shared" ref="AC2370" si="57161">parseTime(AA2370)-(AB2375=INT(RIGHT($F2370, 1)))</f>
        <v>8</v>
      </c>
      <c r="AD2370" s="43">
        <f t="shared" ref="AD2370:AD2374" si="57162">isClocked(AB2370)</f>
        <v>1</v>
      </c>
      <c r="AE2370" s="34" t="s">
        <v>136</v>
      </c>
      <c r="AF2370" s="35" t="s">
        <v>25</v>
      </c>
      <c r="AG2370" s="42">
        <f t="shared" ref="AG2370" si="57163">parseTime(AE2370)-(AF2375=INT(RIGHT($F2370, 1)))</f>
        <v>8</v>
      </c>
      <c r="AH2370" s="43">
        <f t="shared" ref="AH2370:AH2374" si="57164">isClocked(AF2370)</f>
        <v>1</v>
      </c>
      <c r="AI2370" s="34"/>
      <c r="AJ2370" s="35"/>
      <c r="AK2370" s="42">
        <f>parseTime(AI2370)-(AJ2375=INT(RIGHT($F2370, 1)))</f>
        <v>0</v>
      </c>
      <c r="AL2370" s="43">
        <f t="shared" ref="AL2370:AL2374" si="57165">isClocked(AJ2370)</f>
        <v>0</v>
      </c>
      <c r="AM2370" s="34"/>
      <c r="AN2370" s="35"/>
      <c r="AO2370" s="42">
        <f t="shared" ref="AO2370" si="57166">parseTime(AM2370)-(AN2375=INT(RIGHT($F2370, 1)))</f>
        <v>0</v>
      </c>
      <c r="AP2370" s="43">
        <f t="shared" ref="AP2370:AP2374" si="57167">isClocked(AN2370)</f>
        <v>0</v>
      </c>
      <c r="AQ2370" s="34"/>
      <c r="AR2370" s="35"/>
      <c r="AS2370" s="42">
        <f t="shared" ref="AS2370" si="57168">parseTime(AQ2370)-(AR2375=INT(RIGHT($F2370, 1)))</f>
        <v>0</v>
      </c>
      <c r="AT2370" s="43">
        <f t="shared" ref="AT2370:AT2374" si="57169">isClocked(AR2370)</f>
        <v>0</v>
      </c>
      <c r="AU2370" s="34"/>
      <c r="AV2370" s="35"/>
      <c r="AW2370" s="42">
        <f>parseTime(AU2370)-(AV2375=INT(RIGHT($F2370, 1)))</f>
        <v>0</v>
      </c>
      <c r="AX2370" s="43">
        <f t="shared" ref="AX2370:AX2374" si="57170">isClocked(AV2370)</f>
        <v>0</v>
      </c>
      <c r="AY2370" s="34"/>
      <c r="AZ2370" s="35"/>
      <c r="BA2370" s="42">
        <f>parseTime(AY2370)-(AZ2375=INT(RIGHT($F2370, 1)))</f>
        <v>0</v>
      </c>
      <c r="BB2370" s="43">
        <f t="shared" ref="BB2370:BB2374" si="57171">isClocked(AZ2370)</f>
        <v>0</v>
      </c>
      <c r="BC2370" s="34"/>
      <c r="BD2370" s="35"/>
      <c r="BE2370" s="42">
        <f>parseTime(BC2370)-(BD2375=INT(RIGHT($F2370, 1)))</f>
        <v>0</v>
      </c>
      <c r="BF2370" s="43">
        <f t="shared" ref="BF2370:BF2374" si="57172">isClocked(BD2370)</f>
        <v>0</v>
      </c>
      <c r="BG2370" s="34"/>
      <c r="BH2370" s="35"/>
      <c r="BI2370" s="42">
        <f>parseTime(BG2370)-(BH2375=INT(RIGHT($F2370, 1)))</f>
        <v>0</v>
      </c>
      <c r="BJ2370" s="43">
        <f t="shared" ref="BJ2370:BJ2374" si="57173">isClocked(BH2370)</f>
        <v>0</v>
      </c>
      <c r="BK2370" s="34"/>
      <c r="BL2370" s="35"/>
      <c r="BM2370" s="42">
        <f>parseTime(BK2370)-(BL2375=INT(RIGHT($F2370, 1)))</f>
        <v>0</v>
      </c>
      <c r="BN2370" s="43">
        <f t="shared" ref="BN2370:BN2374" si="57174">isClocked(BL2370)</f>
        <v>0</v>
      </c>
      <c r="BO2370" s="34" t="s">
        <v>250</v>
      </c>
      <c r="BP2370" s="35" t="s">
        <v>23</v>
      </c>
      <c r="BQ2370" s="42">
        <f t="shared" ref="BQ2370" si="57175">parseTime(BO2370)-(BP2375=INT(RIGHT($F2370, 1)))</f>
        <v>5</v>
      </c>
      <c r="BR2370" s="43">
        <f t="shared" ref="BR2370:BR2374" si="57176">isClocked(BP2370)</f>
        <v>1</v>
      </c>
      <c r="BS2370" s="34" t="s">
        <v>136</v>
      </c>
      <c r="BT2370" s="35" t="s">
        <v>23</v>
      </c>
      <c r="BU2370" s="42">
        <f t="shared" ref="BU2370" si="57177">parseTime(BS2370)-(BT2375=INT(RIGHT($F2370, 1)))</f>
        <v>8</v>
      </c>
      <c r="BV2370" s="43">
        <f t="shared" ref="BV2370:BV2374" si="57178">isClocked(BT2370)</f>
        <v>1</v>
      </c>
      <c r="BW2370" s="34"/>
      <c r="BX2370" s="35"/>
      <c r="BY2370" s="42">
        <f t="shared" ref="BY2370" si="57179">parseTime(BW2370)-(BX2375=INT(RIGHT($F2370, 1)))</f>
        <v>0</v>
      </c>
      <c r="BZ2370" s="43">
        <f t="shared" ref="BZ2370:BZ2374" si="57180">isClocked(BX2370)</f>
        <v>0</v>
      </c>
      <c r="CA2370" s="34"/>
      <c r="CB2370" s="35"/>
      <c r="CC2370" s="42">
        <f t="shared" ref="CC2370" si="57181">parseTime(CA2370)-(CB2375=INT(RIGHT($F2370, 1)))</f>
        <v>0</v>
      </c>
      <c r="CD2370" s="43">
        <f t="shared" ref="CD2370:CD2374" si="57182">isClocked(CB2370)</f>
        <v>0</v>
      </c>
      <c r="CE2370" s="34"/>
      <c r="CF2370" s="35"/>
      <c r="CG2370" s="42">
        <f t="shared" ref="CG2370" si="57183">parseTime(CE2370)-(CF2375=INT(RIGHT($F2370, 1)))</f>
        <v>0</v>
      </c>
      <c r="CH2370" s="43">
        <f t="shared" ref="CH2370:CH2374" si="57184">isClocked(CF2370)</f>
        <v>0</v>
      </c>
    </row>
    <row r="2371" spans="1:86" x14ac:dyDescent="0.25">
      <c r="A2371" s="56" t="s">
        <v>0</v>
      </c>
      <c r="B2371" s="57">
        <f t="shared" ca="1" si="55977"/>
        <v>53</v>
      </c>
      <c r="C2371" s="14" t="s">
        <v>252</v>
      </c>
      <c r="D2371" s="14">
        <f t="shared" ref="D2371:D2434" si="57185">(E2374+(E2373/2))*8-0.5</f>
        <v>53.7</v>
      </c>
      <c r="E2371" s="55" t="str">
        <f t="shared" si="55978"/>
        <v>Tuesday</v>
      </c>
      <c r="F2371" s="51" t="s">
        <v>129</v>
      </c>
      <c r="G2371" s="36"/>
      <c r="H2371" s="37"/>
      <c r="I2371" s="44">
        <f t="shared" ref="I2371" si="57186">parseTime(G2371)-(H2375=INT(RIGHT($F2371, 1)))</f>
        <v>0</v>
      </c>
      <c r="J2371" s="45">
        <f t="shared" si="57152"/>
        <v>0</v>
      </c>
      <c r="K2371" s="36"/>
      <c r="L2371" s="37"/>
      <c r="M2371" s="44">
        <f t="shared" ref="M2371" si="57187">parseTime(K2371)-(L2375=INT(RIGHT($F2371, 1)))</f>
        <v>0</v>
      </c>
      <c r="N2371" s="45">
        <f t="shared" si="57154"/>
        <v>0</v>
      </c>
      <c r="O2371" s="36"/>
      <c r="P2371" s="37"/>
      <c r="Q2371" s="44">
        <f t="shared" ref="Q2371" si="57188">parseTime(O2371)-(P2375=INT(RIGHT($F2371, 1)))</f>
        <v>0</v>
      </c>
      <c r="R2371" s="45">
        <f t="shared" si="57156"/>
        <v>0</v>
      </c>
      <c r="S2371" s="36"/>
      <c r="T2371" s="37"/>
      <c r="U2371" s="44">
        <f t="shared" ref="U2371" si="57189">parseTime(S2371)-(T2375=INT(RIGHT($F2371, 1)))</f>
        <v>0</v>
      </c>
      <c r="V2371" s="45">
        <f t="shared" si="57158"/>
        <v>0</v>
      </c>
      <c r="W2371" s="36"/>
      <c r="X2371" s="37"/>
      <c r="Y2371" s="44">
        <f t="shared" ref="Y2371" si="57190">parseTime(W2371)-(X2375=INT(RIGHT($F2371, 1)))</f>
        <v>0</v>
      </c>
      <c r="Z2371" s="45">
        <f t="shared" si="57160"/>
        <v>0</v>
      </c>
      <c r="AA2371" s="36"/>
      <c r="AB2371" s="37"/>
      <c r="AC2371" s="44">
        <f t="shared" ref="AC2371" si="57191">parseTime(AA2371)-(AB2375=INT(RIGHT($F2371, 1)))</f>
        <v>0</v>
      </c>
      <c r="AD2371" s="45">
        <f t="shared" si="57162"/>
        <v>0</v>
      </c>
      <c r="AE2371" s="36"/>
      <c r="AF2371" s="37"/>
      <c r="AG2371" s="44">
        <f t="shared" ref="AG2371" si="57192">parseTime(AE2371)-(AF2375=INT(RIGHT($F2371, 1)))</f>
        <v>0</v>
      </c>
      <c r="AH2371" s="45">
        <f t="shared" si="57164"/>
        <v>0</v>
      </c>
      <c r="AI2371" s="36"/>
      <c r="AJ2371" s="37"/>
      <c r="AK2371" s="44">
        <f>parseTime(AI2371)-(AJ2375=INT(RIGHT($F2371, 1)))</f>
        <v>0</v>
      </c>
      <c r="AL2371" s="45">
        <f t="shared" si="57165"/>
        <v>0</v>
      </c>
      <c r="AM2371" s="36"/>
      <c r="AN2371" s="37"/>
      <c r="AO2371" s="44">
        <f t="shared" ref="AO2371" si="57193">parseTime(AM2371)-(AN2375=INT(RIGHT($F2371, 1)))</f>
        <v>0</v>
      </c>
      <c r="AP2371" s="45">
        <f t="shared" si="57167"/>
        <v>0</v>
      </c>
      <c r="AQ2371" s="36"/>
      <c r="AR2371" s="37"/>
      <c r="AS2371" s="44">
        <f t="shared" ref="AS2371" si="57194">parseTime(AQ2371)-(AR2375=INT(RIGHT($F2371, 1)))</f>
        <v>0</v>
      </c>
      <c r="AT2371" s="45">
        <f t="shared" si="57169"/>
        <v>0</v>
      </c>
      <c r="AU2371" s="36"/>
      <c r="AV2371" s="37"/>
      <c r="AW2371" s="44">
        <f>parseTime(AU2371)-(AV2375=INT(RIGHT($F2371, 1)))</f>
        <v>0</v>
      </c>
      <c r="AX2371" s="45">
        <f t="shared" si="57170"/>
        <v>0</v>
      </c>
      <c r="AY2371" s="36"/>
      <c r="AZ2371" s="37"/>
      <c r="BA2371" s="44">
        <f>parseTime(AY2371)-(AZ2375=INT(RIGHT($F2371, 1)))</f>
        <v>0</v>
      </c>
      <c r="BB2371" s="45">
        <f t="shared" si="57171"/>
        <v>0</v>
      </c>
      <c r="BC2371" s="36"/>
      <c r="BD2371" s="37"/>
      <c r="BE2371" s="44">
        <f>parseTime(BC2371)-(BD2375=INT(RIGHT($F2371, 1)))</f>
        <v>0</v>
      </c>
      <c r="BF2371" s="45">
        <f t="shared" si="57172"/>
        <v>0</v>
      </c>
      <c r="BG2371" s="36"/>
      <c r="BH2371" s="37"/>
      <c r="BI2371" s="44">
        <f>parseTime(BG2371)-(BH2375=INT(RIGHT($F2371, 1)))</f>
        <v>0</v>
      </c>
      <c r="BJ2371" s="45">
        <f t="shared" si="57173"/>
        <v>0</v>
      </c>
      <c r="BK2371" s="36"/>
      <c r="BL2371" s="37"/>
      <c r="BM2371" s="44">
        <f>parseTime(BK2371)-(BL2375=INT(RIGHT($F2371, 1)))</f>
        <v>0</v>
      </c>
      <c r="BN2371" s="45">
        <f t="shared" si="57174"/>
        <v>0</v>
      </c>
      <c r="BO2371" s="36"/>
      <c r="BP2371" s="37"/>
      <c r="BQ2371" s="44">
        <f t="shared" ref="BQ2371" si="57195">parseTime(BO2371)-(BP2375=INT(RIGHT($F2371, 1)))</f>
        <v>0</v>
      </c>
      <c r="BR2371" s="45">
        <f t="shared" si="57176"/>
        <v>0</v>
      </c>
      <c r="BS2371" s="36"/>
      <c r="BT2371" s="37"/>
      <c r="BU2371" s="44">
        <f t="shared" ref="BU2371" si="57196">parseTime(BS2371)-(BT2375=INT(RIGHT($F2371, 1)))</f>
        <v>0</v>
      </c>
      <c r="BV2371" s="45">
        <f t="shared" si="57178"/>
        <v>0</v>
      </c>
      <c r="BW2371" s="36"/>
      <c r="BX2371" s="37"/>
      <c r="BY2371" s="44">
        <f t="shared" ref="BY2371" si="57197">parseTime(BW2371)-(BX2375=INT(RIGHT($F2371, 1)))</f>
        <v>0</v>
      </c>
      <c r="BZ2371" s="45">
        <f t="shared" si="57180"/>
        <v>0</v>
      </c>
      <c r="CA2371" s="36"/>
      <c r="CB2371" s="37"/>
      <c r="CC2371" s="44">
        <f t="shared" ref="CC2371" si="57198">parseTime(CA2371)-(CB2375=INT(RIGHT($F2371, 1)))</f>
        <v>0</v>
      </c>
      <c r="CD2371" s="45">
        <f t="shared" si="57182"/>
        <v>0</v>
      </c>
      <c r="CE2371" s="36"/>
      <c r="CF2371" s="37"/>
      <c r="CG2371" s="44">
        <f t="shared" ref="CG2371" si="57199">parseTime(CE2371)-(CF2375=INT(RIGHT($F2371, 1)))</f>
        <v>0</v>
      </c>
      <c r="CH2371" s="45">
        <f t="shared" si="57184"/>
        <v>0</v>
      </c>
    </row>
    <row r="2372" spans="1:86" x14ac:dyDescent="0.25">
      <c r="A2372" s="56" t="s">
        <v>117</v>
      </c>
      <c r="B2372" s="57">
        <f t="shared" ref="B2372" ca="1" si="57200">roleHours(G2370:CH2376, "MFD")</f>
        <v>45</v>
      </c>
      <c r="C2372" s="14">
        <f t="shared" ref="C2372:C2375" ca="1" si="57201">B2372/8</f>
        <v>5.625</v>
      </c>
      <c r="D2372" s="14">
        <f t="shared" ref="D2372" ca="1" si="57202">B2371-D2371</f>
        <v>-0.70000000000000284</v>
      </c>
      <c r="E2372" s="20" t="s">
        <v>127</v>
      </c>
      <c r="F2372" s="51" t="s">
        <v>130</v>
      </c>
      <c r="G2372" s="36"/>
      <c r="H2372" s="37"/>
      <c r="I2372" s="44">
        <f t="shared" ref="I2372" si="57203">parseTime(G2372)-(H2375=INT(RIGHT($F2372, 1)))</f>
        <v>0</v>
      </c>
      <c r="J2372" s="45">
        <f t="shared" si="57152"/>
        <v>0</v>
      </c>
      <c r="K2372" s="36"/>
      <c r="L2372" s="37"/>
      <c r="M2372" s="44">
        <f t="shared" ref="M2372" si="57204">parseTime(K2372)-(L2375=INT(RIGHT($F2372, 1)))</f>
        <v>0</v>
      </c>
      <c r="N2372" s="45">
        <f t="shared" si="57154"/>
        <v>0</v>
      </c>
      <c r="O2372" s="36"/>
      <c r="P2372" s="37"/>
      <c r="Q2372" s="44">
        <f t="shared" ref="Q2372" si="57205">parseTime(O2372)-(P2375=INT(RIGHT($F2372, 1)))</f>
        <v>0</v>
      </c>
      <c r="R2372" s="45">
        <f t="shared" si="57156"/>
        <v>0</v>
      </c>
      <c r="S2372" s="36"/>
      <c r="T2372" s="37"/>
      <c r="U2372" s="44">
        <f t="shared" ref="U2372" si="57206">parseTime(S2372)-(T2375=INT(RIGHT($F2372, 1)))</f>
        <v>0</v>
      </c>
      <c r="V2372" s="45">
        <f t="shared" si="57158"/>
        <v>0</v>
      </c>
      <c r="W2372" s="36"/>
      <c r="X2372" s="37"/>
      <c r="Y2372" s="44">
        <f t="shared" ref="Y2372" si="57207">parseTime(W2372)-(X2375=INT(RIGHT($F2372, 1)))</f>
        <v>0</v>
      </c>
      <c r="Z2372" s="45">
        <f t="shared" si="57160"/>
        <v>0</v>
      </c>
      <c r="AA2372" s="36"/>
      <c r="AB2372" s="37"/>
      <c r="AC2372" s="44">
        <f t="shared" ref="AC2372" si="57208">parseTime(AA2372)-(AB2375=INT(RIGHT($F2372, 1)))</f>
        <v>0</v>
      </c>
      <c r="AD2372" s="45">
        <f t="shared" si="57162"/>
        <v>0</v>
      </c>
      <c r="AE2372" s="36"/>
      <c r="AF2372" s="37"/>
      <c r="AG2372" s="44">
        <f t="shared" ref="AG2372" si="57209">parseTime(AE2372)-(AF2375=INT(RIGHT($F2372, 1)))</f>
        <v>0</v>
      </c>
      <c r="AH2372" s="45">
        <f t="shared" si="57164"/>
        <v>0</v>
      </c>
      <c r="AI2372" s="36"/>
      <c r="AJ2372" s="37"/>
      <c r="AK2372" s="44">
        <f>parseTime(AI2372)-(AJ2375=INT(RIGHT($F2372, 1)))</f>
        <v>0</v>
      </c>
      <c r="AL2372" s="45">
        <f t="shared" si="57165"/>
        <v>0</v>
      </c>
      <c r="AM2372" s="36"/>
      <c r="AN2372" s="37"/>
      <c r="AO2372" s="44">
        <f t="shared" ref="AO2372" si="57210">parseTime(AM2372)-(AN2375=INT(RIGHT($F2372, 1)))</f>
        <v>0</v>
      </c>
      <c r="AP2372" s="45">
        <f t="shared" si="57167"/>
        <v>0</v>
      </c>
      <c r="AQ2372" s="36"/>
      <c r="AR2372" s="37"/>
      <c r="AS2372" s="44">
        <f t="shared" ref="AS2372" si="57211">parseTime(AQ2372)-(AR2375=INT(RIGHT($F2372, 1)))</f>
        <v>0</v>
      </c>
      <c r="AT2372" s="45">
        <f t="shared" si="57169"/>
        <v>0</v>
      </c>
      <c r="AU2372" s="36"/>
      <c r="AV2372" s="37"/>
      <c r="AW2372" s="44">
        <f>parseTime(AU2372)-(AV2375=INT(RIGHT($F2372, 1)))</f>
        <v>0</v>
      </c>
      <c r="AX2372" s="45">
        <f t="shared" si="57170"/>
        <v>0</v>
      </c>
      <c r="AY2372" s="36"/>
      <c r="AZ2372" s="37"/>
      <c r="BA2372" s="44">
        <f>parseTime(AY2372)-(AZ2375=INT(RIGHT($F2372, 1)))</f>
        <v>0</v>
      </c>
      <c r="BB2372" s="45">
        <f t="shared" si="57171"/>
        <v>0</v>
      </c>
      <c r="BC2372" s="36"/>
      <c r="BD2372" s="37"/>
      <c r="BE2372" s="44">
        <f>parseTime(BC2372)-(BD2375=INT(RIGHT($F2372, 1)))</f>
        <v>0</v>
      </c>
      <c r="BF2372" s="45">
        <f t="shared" si="57172"/>
        <v>0</v>
      </c>
      <c r="BG2372" s="36"/>
      <c r="BH2372" s="37"/>
      <c r="BI2372" s="44">
        <f>parseTime(BG2372)-(BH2375=INT(RIGHT($F2372, 1)))</f>
        <v>0</v>
      </c>
      <c r="BJ2372" s="45">
        <f t="shared" si="57173"/>
        <v>0</v>
      </c>
      <c r="BK2372" s="36"/>
      <c r="BL2372" s="37"/>
      <c r="BM2372" s="44">
        <f>parseTime(BK2372)-(BL2375=INT(RIGHT($F2372, 1)))</f>
        <v>0</v>
      </c>
      <c r="BN2372" s="45">
        <f t="shared" si="57174"/>
        <v>0</v>
      </c>
      <c r="BO2372" s="36"/>
      <c r="BP2372" s="37"/>
      <c r="BQ2372" s="44">
        <f t="shared" ref="BQ2372" si="57212">parseTime(BO2372)-(BP2375=INT(RIGHT($F2372, 1)))</f>
        <v>0</v>
      </c>
      <c r="BR2372" s="45">
        <f t="shared" si="57176"/>
        <v>0</v>
      </c>
      <c r="BS2372" s="36"/>
      <c r="BT2372" s="37"/>
      <c r="BU2372" s="44">
        <f t="shared" ref="BU2372" si="57213">parseTime(BS2372)-(BT2375=INT(RIGHT($F2372, 1)))</f>
        <v>0</v>
      </c>
      <c r="BV2372" s="45">
        <f t="shared" si="57178"/>
        <v>0</v>
      </c>
      <c r="BW2372" s="36"/>
      <c r="BX2372" s="37"/>
      <c r="BY2372" s="44">
        <f t="shared" ref="BY2372" si="57214">parseTime(BW2372)-(BX2375=INT(RIGHT($F2372, 1)))</f>
        <v>0</v>
      </c>
      <c r="BZ2372" s="45">
        <f t="shared" si="57180"/>
        <v>0</v>
      </c>
      <c r="CA2372" s="36"/>
      <c r="CB2372" s="37"/>
      <c r="CC2372" s="44">
        <f t="shared" ref="CC2372" si="57215">parseTime(CA2372)-(CB2375=INT(RIGHT($F2372, 1)))</f>
        <v>0</v>
      </c>
      <c r="CD2372" s="45">
        <f t="shared" si="57182"/>
        <v>0</v>
      </c>
      <c r="CE2372" s="36"/>
      <c r="CF2372" s="37"/>
      <c r="CG2372" s="44">
        <f t="shared" ref="CG2372" si="57216">parseTime(CE2372)-(CF2375=INT(RIGHT($F2372, 1)))</f>
        <v>0</v>
      </c>
      <c r="CH2372" s="45">
        <f t="shared" si="57184"/>
        <v>0</v>
      </c>
    </row>
    <row r="2373" spans="1:86" x14ac:dyDescent="0.25">
      <c r="A2373" s="56"/>
      <c r="B2373" s="57"/>
      <c r="C2373" s="14">
        <f t="shared" si="57201"/>
        <v>0</v>
      </c>
      <c r="D2373" s="14" t="s">
        <v>259</v>
      </c>
      <c r="E2373" s="20">
        <v>4.25</v>
      </c>
      <c r="F2373" s="51" t="s">
        <v>131</v>
      </c>
      <c r="G2373" s="36"/>
      <c r="H2373" s="37"/>
      <c r="I2373" s="44">
        <f t="shared" ref="I2373" si="57217">parseTime(G2373)-(H2375=INT(RIGHT($F2373, 1)))</f>
        <v>0</v>
      </c>
      <c r="J2373" s="45">
        <f t="shared" si="57152"/>
        <v>0</v>
      </c>
      <c r="K2373" s="36"/>
      <c r="L2373" s="37"/>
      <c r="M2373" s="44">
        <f t="shared" ref="M2373" si="57218">parseTime(K2373)-(L2375=INT(RIGHT($F2373, 1)))</f>
        <v>0</v>
      </c>
      <c r="N2373" s="45">
        <f t="shared" si="57154"/>
        <v>0</v>
      </c>
      <c r="O2373" s="36"/>
      <c r="P2373" s="37"/>
      <c r="Q2373" s="44">
        <f t="shared" ref="Q2373" si="57219">parseTime(O2373)-(P2375=INT(RIGHT($F2373, 1)))</f>
        <v>0</v>
      </c>
      <c r="R2373" s="45">
        <f t="shared" si="57156"/>
        <v>0</v>
      </c>
      <c r="S2373" s="36"/>
      <c r="T2373" s="37"/>
      <c r="U2373" s="44">
        <f t="shared" ref="U2373" si="57220">parseTime(S2373)-(T2375=INT(RIGHT($F2373, 1)))</f>
        <v>0</v>
      </c>
      <c r="V2373" s="45">
        <f t="shared" si="57158"/>
        <v>0</v>
      </c>
      <c r="W2373" s="36"/>
      <c r="X2373" s="37"/>
      <c r="Y2373" s="44">
        <f t="shared" ref="Y2373" si="57221">parseTime(W2373)-(X2375=INT(RIGHT($F2373, 1)))</f>
        <v>0</v>
      </c>
      <c r="Z2373" s="45">
        <f t="shared" si="57160"/>
        <v>0</v>
      </c>
      <c r="AA2373" s="36"/>
      <c r="AB2373" s="37"/>
      <c r="AC2373" s="44">
        <f t="shared" ref="AC2373" si="57222">parseTime(AA2373)-(AB2375=INT(RIGHT($F2373, 1)))</f>
        <v>0</v>
      </c>
      <c r="AD2373" s="45">
        <f t="shared" si="57162"/>
        <v>0</v>
      </c>
      <c r="AE2373" s="36"/>
      <c r="AF2373" s="37"/>
      <c r="AG2373" s="44">
        <f t="shared" ref="AG2373" si="57223">parseTime(AE2373)-(AF2375=INT(RIGHT($F2373, 1)))</f>
        <v>0</v>
      </c>
      <c r="AH2373" s="45">
        <f t="shared" si="57164"/>
        <v>0</v>
      </c>
      <c r="AI2373" s="36"/>
      <c r="AJ2373" s="37"/>
      <c r="AK2373" s="44">
        <f>parseTime(AI2373)-(AJ2375=INT(RIGHT($F2373, 1)))</f>
        <v>0</v>
      </c>
      <c r="AL2373" s="45">
        <f t="shared" si="57165"/>
        <v>0</v>
      </c>
      <c r="AM2373" s="36"/>
      <c r="AN2373" s="37"/>
      <c r="AO2373" s="44">
        <f t="shared" ref="AO2373" si="57224">parseTime(AM2373)-(AN2375=INT(RIGHT($F2373, 1)))</f>
        <v>0</v>
      </c>
      <c r="AP2373" s="45">
        <f t="shared" si="57167"/>
        <v>0</v>
      </c>
      <c r="AQ2373" s="36"/>
      <c r="AR2373" s="37"/>
      <c r="AS2373" s="44">
        <f t="shared" ref="AS2373" si="57225">parseTime(AQ2373)-(AR2375=INT(RIGHT($F2373, 1)))</f>
        <v>0</v>
      </c>
      <c r="AT2373" s="45">
        <f t="shared" si="57169"/>
        <v>0</v>
      </c>
      <c r="AU2373" s="36"/>
      <c r="AV2373" s="37"/>
      <c r="AW2373" s="44">
        <f>parseTime(AU2373)-(AV2375=INT(RIGHT($F2373, 1)))</f>
        <v>0</v>
      </c>
      <c r="AX2373" s="45">
        <f t="shared" si="57170"/>
        <v>0</v>
      </c>
      <c r="AY2373" s="36"/>
      <c r="AZ2373" s="37"/>
      <c r="BA2373" s="44">
        <f>parseTime(AY2373)-(AZ2375=INT(RIGHT($F2373, 1)))</f>
        <v>0</v>
      </c>
      <c r="BB2373" s="45">
        <f t="shared" si="57171"/>
        <v>0</v>
      </c>
      <c r="BC2373" s="36"/>
      <c r="BD2373" s="37"/>
      <c r="BE2373" s="44">
        <f>parseTime(BC2373)-(BD2375=INT(RIGHT($F2373, 1)))</f>
        <v>0</v>
      </c>
      <c r="BF2373" s="45">
        <f t="shared" si="57172"/>
        <v>0</v>
      </c>
      <c r="BG2373" s="36"/>
      <c r="BH2373" s="37"/>
      <c r="BI2373" s="44">
        <f>parseTime(BG2373)-(BH2375=INT(RIGHT($F2373, 1)))</f>
        <v>0</v>
      </c>
      <c r="BJ2373" s="45">
        <f t="shared" si="57173"/>
        <v>0</v>
      </c>
      <c r="BK2373" s="36"/>
      <c r="BL2373" s="37"/>
      <c r="BM2373" s="44">
        <f>parseTime(BK2373)-(BL2375=INT(RIGHT($F2373, 1)))</f>
        <v>0</v>
      </c>
      <c r="BN2373" s="45">
        <f t="shared" si="57174"/>
        <v>0</v>
      </c>
      <c r="BO2373" s="36"/>
      <c r="BP2373" s="37"/>
      <c r="BQ2373" s="44">
        <f t="shared" ref="BQ2373" si="57226">parseTime(BO2373)-(BP2375=INT(RIGHT($F2373, 1)))</f>
        <v>0</v>
      </c>
      <c r="BR2373" s="45">
        <f t="shared" si="57176"/>
        <v>0</v>
      </c>
      <c r="BS2373" s="36"/>
      <c r="BT2373" s="37"/>
      <c r="BU2373" s="44">
        <f t="shared" ref="BU2373" si="57227">parseTime(BS2373)-(BT2375=INT(RIGHT($F2373, 1)))</f>
        <v>0</v>
      </c>
      <c r="BV2373" s="45">
        <f t="shared" si="57178"/>
        <v>0</v>
      </c>
      <c r="BW2373" s="36"/>
      <c r="BX2373" s="37"/>
      <c r="BY2373" s="44">
        <f t="shared" ref="BY2373" si="57228">parseTime(BW2373)-(BX2375=INT(RIGHT($F2373, 1)))</f>
        <v>0</v>
      </c>
      <c r="BZ2373" s="45">
        <f t="shared" si="57180"/>
        <v>0</v>
      </c>
      <c r="CA2373" s="36"/>
      <c r="CB2373" s="37"/>
      <c r="CC2373" s="44">
        <f t="shared" ref="CC2373" si="57229">parseTime(CA2373)-(CB2375=INT(RIGHT($F2373, 1)))</f>
        <v>0</v>
      </c>
      <c r="CD2373" s="45">
        <f t="shared" si="57182"/>
        <v>0</v>
      </c>
      <c r="CE2373" s="36"/>
      <c r="CF2373" s="37"/>
      <c r="CG2373" s="44">
        <f t="shared" ref="CG2373" si="57230">parseTime(CE2373)-(CF2375=INT(RIGHT($F2373, 1)))</f>
        <v>0</v>
      </c>
      <c r="CH2373" s="45">
        <f t="shared" si="57184"/>
        <v>0</v>
      </c>
    </row>
    <row r="2374" spans="1:86" x14ac:dyDescent="0.25">
      <c r="A2374" s="56" t="s">
        <v>119</v>
      </c>
      <c r="B2374" s="57">
        <f t="shared" ref="B2374" ca="1" si="57231">roleHours(G2370:CH2376, "MCC")</f>
        <v>8</v>
      </c>
      <c r="C2374" s="14">
        <f t="shared" ca="1" si="57201"/>
        <v>1</v>
      </c>
      <c r="D2374" s="14" t="s">
        <v>260</v>
      </c>
      <c r="E2374" s="20">
        <v>4.6500000000000004</v>
      </c>
      <c r="F2374" s="51" t="s">
        <v>132</v>
      </c>
      <c r="G2374" s="36"/>
      <c r="H2374" s="37"/>
      <c r="I2374" s="44">
        <f t="shared" ref="I2374" si="57232">parseTime(G2374)-(H2375=INT(RIGHT($F2374, 1)))</f>
        <v>0</v>
      </c>
      <c r="J2374" s="45">
        <f t="shared" si="57152"/>
        <v>0</v>
      </c>
      <c r="K2374" s="36"/>
      <c r="L2374" s="37"/>
      <c r="M2374" s="44">
        <f t="shared" ref="M2374" si="57233">parseTime(K2374)-(L2375=INT(RIGHT($F2374, 1)))</f>
        <v>0</v>
      </c>
      <c r="N2374" s="45">
        <f t="shared" si="57154"/>
        <v>0</v>
      </c>
      <c r="O2374" s="36"/>
      <c r="P2374" s="37"/>
      <c r="Q2374" s="44">
        <f t="shared" ref="Q2374" si="57234">parseTime(O2374)-(P2375=INT(RIGHT($F2374, 1)))</f>
        <v>0</v>
      </c>
      <c r="R2374" s="45">
        <f t="shared" si="57156"/>
        <v>0</v>
      </c>
      <c r="S2374" s="36"/>
      <c r="T2374" s="37"/>
      <c r="U2374" s="44">
        <f t="shared" ref="U2374" si="57235">parseTime(S2374)-(T2375=INT(RIGHT($F2374, 1)))</f>
        <v>0</v>
      </c>
      <c r="V2374" s="45">
        <f t="shared" si="57158"/>
        <v>0</v>
      </c>
      <c r="W2374" s="36"/>
      <c r="X2374" s="37"/>
      <c r="Y2374" s="44">
        <f t="shared" ref="Y2374" si="57236">parseTime(W2374)-(X2375=INT(RIGHT($F2374, 1)))</f>
        <v>0</v>
      </c>
      <c r="Z2374" s="45">
        <f t="shared" si="57160"/>
        <v>0</v>
      </c>
      <c r="AA2374" s="36"/>
      <c r="AB2374" s="37"/>
      <c r="AC2374" s="44">
        <f t="shared" ref="AC2374" si="57237">parseTime(AA2374)-(AB2375=INT(RIGHT($F2374, 1)))</f>
        <v>0</v>
      </c>
      <c r="AD2374" s="45">
        <f t="shared" si="57162"/>
        <v>0</v>
      </c>
      <c r="AE2374" s="36"/>
      <c r="AF2374" s="37"/>
      <c r="AG2374" s="44">
        <f t="shared" ref="AG2374" si="57238">parseTime(AE2374)-(AF2375=INT(RIGHT($F2374, 1)))</f>
        <v>0</v>
      </c>
      <c r="AH2374" s="45">
        <f t="shared" si="57164"/>
        <v>0</v>
      </c>
      <c r="AI2374" s="36"/>
      <c r="AJ2374" s="37"/>
      <c r="AK2374" s="44">
        <f>parseTime(AI2374)-(AJ2375=INT(RIGHT($F2374, 1)))</f>
        <v>0</v>
      </c>
      <c r="AL2374" s="45">
        <f t="shared" si="57165"/>
        <v>0</v>
      </c>
      <c r="AM2374" s="36"/>
      <c r="AN2374" s="37"/>
      <c r="AO2374" s="44">
        <f t="shared" ref="AO2374" si="57239">parseTime(AM2374)-(AN2375=INT(RIGHT($F2374, 1)))</f>
        <v>0</v>
      </c>
      <c r="AP2374" s="45">
        <f t="shared" si="57167"/>
        <v>0</v>
      </c>
      <c r="AQ2374" s="36"/>
      <c r="AR2374" s="37"/>
      <c r="AS2374" s="44">
        <f t="shared" ref="AS2374" si="57240">parseTime(AQ2374)-(AR2375=INT(RIGHT($F2374, 1)))</f>
        <v>0</v>
      </c>
      <c r="AT2374" s="45">
        <f t="shared" si="57169"/>
        <v>0</v>
      </c>
      <c r="AU2374" s="36"/>
      <c r="AV2374" s="37"/>
      <c r="AW2374" s="44">
        <f>parseTime(AU2374)-(AV2375=INT(RIGHT($F2374, 1)))</f>
        <v>0</v>
      </c>
      <c r="AX2374" s="45">
        <f t="shared" si="57170"/>
        <v>0</v>
      </c>
      <c r="AY2374" s="36"/>
      <c r="AZ2374" s="37"/>
      <c r="BA2374" s="44">
        <f>parseTime(AY2374)-(AZ2375=INT(RIGHT($F2374, 1)))</f>
        <v>0</v>
      </c>
      <c r="BB2374" s="45">
        <f t="shared" si="57171"/>
        <v>0</v>
      </c>
      <c r="BC2374" s="36"/>
      <c r="BD2374" s="37"/>
      <c r="BE2374" s="44">
        <f>parseTime(BC2374)-(BD2375=INT(RIGHT($F2374, 1)))</f>
        <v>0</v>
      </c>
      <c r="BF2374" s="45">
        <f t="shared" si="57172"/>
        <v>0</v>
      </c>
      <c r="BG2374" s="36"/>
      <c r="BH2374" s="37"/>
      <c r="BI2374" s="44">
        <f>parseTime(BG2374)-(BH2375=INT(RIGHT($F2374, 1)))</f>
        <v>0</v>
      </c>
      <c r="BJ2374" s="45">
        <f t="shared" si="57173"/>
        <v>0</v>
      </c>
      <c r="BK2374" s="36"/>
      <c r="BL2374" s="37"/>
      <c r="BM2374" s="44">
        <f>parseTime(BK2374)-(BL2375=INT(RIGHT($F2374, 1)))</f>
        <v>0</v>
      </c>
      <c r="BN2374" s="45">
        <f t="shared" si="57174"/>
        <v>0</v>
      </c>
      <c r="BO2374" s="36"/>
      <c r="BP2374" s="37"/>
      <c r="BQ2374" s="44">
        <f t="shared" ref="BQ2374" si="57241">parseTime(BO2374)-(BP2375=INT(RIGHT($F2374, 1)))</f>
        <v>0</v>
      </c>
      <c r="BR2374" s="45">
        <f t="shared" si="57176"/>
        <v>0</v>
      </c>
      <c r="BS2374" s="36"/>
      <c r="BT2374" s="37"/>
      <c r="BU2374" s="44">
        <f t="shared" ref="BU2374" si="57242">parseTime(BS2374)-(BT2375=INT(RIGHT($F2374, 1)))</f>
        <v>0</v>
      </c>
      <c r="BV2374" s="45">
        <f t="shared" si="57178"/>
        <v>0</v>
      </c>
      <c r="BW2374" s="36"/>
      <c r="BX2374" s="37"/>
      <c r="BY2374" s="44">
        <f t="shared" ref="BY2374" si="57243">parseTime(BW2374)-(BX2375=INT(RIGHT($F2374, 1)))</f>
        <v>0</v>
      </c>
      <c r="BZ2374" s="45">
        <f t="shared" si="57180"/>
        <v>0</v>
      </c>
      <c r="CA2374" s="36"/>
      <c r="CB2374" s="37"/>
      <c r="CC2374" s="44">
        <f t="shared" ref="CC2374" si="57244">parseTime(CA2374)-(CB2375=INT(RIGHT($F2374, 1)))</f>
        <v>0</v>
      </c>
      <c r="CD2374" s="45">
        <f t="shared" si="57182"/>
        <v>0</v>
      </c>
      <c r="CE2374" s="36"/>
      <c r="CF2374" s="37"/>
      <c r="CG2374" s="44">
        <f t="shared" ref="CG2374" si="57245">parseTime(CE2374)-(CF2375=INT(RIGHT($F2374, 1)))</f>
        <v>0</v>
      </c>
      <c r="CH2374" s="45">
        <f t="shared" si="57184"/>
        <v>0</v>
      </c>
    </row>
    <row r="2375" spans="1:86" x14ac:dyDescent="0.25">
      <c r="A2375" s="56"/>
      <c r="B2375" s="57"/>
      <c r="C2375" s="14">
        <f t="shared" si="57201"/>
        <v>0</v>
      </c>
      <c r="D2375" s="14"/>
      <c r="E2375" s="20">
        <f t="shared" ref="E2375" si="57246">((7.5/2)-0.5+E2374)*8</f>
        <v>63.2</v>
      </c>
      <c r="F2375" s="51"/>
      <c r="G2375" s="46" t="s">
        <v>134</v>
      </c>
      <c r="H2375" s="38">
        <f t="shared" ref="H2375" si="57247">lunchAdjust(G2370:H2374)</f>
        <v>0</v>
      </c>
      <c r="I2375" s="48" t="s">
        <v>0</v>
      </c>
      <c r="J2375" s="39">
        <f t="shared" ref="J2375" si="57248">SUMPRODUCT(I2370:I2374*J2370:J2374)</f>
        <v>0</v>
      </c>
      <c r="K2375" s="46" t="s">
        <v>134</v>
      </c>
      <c r="L2375" s="38">
        <f t="shared" ref="L2375" si="57249">lunchAdjust(K2370:L2374)</f>
        <v>1</v>
      </c>
      <c r="M2375" s="48" t="s">
        <v>0</v>
      </c>
      <c r="N2375" s="39">
        <f t="shared" ref="N2375" si="57250">SUMPRODUCT(M2370:M2374*N2370:N2374)</f>
        <v>8</v>
      </c>
      <c r="O2375" s="46" t="s">
        <v>134</v>
      </c>
      <c r="P2375" s="38">
        <f t="shared" ref="P2375" si="57251">lunchAdjust(O2370:P2374)</f>
        <v>1</v>
      </c>
      <c r="Q2375" s="48" t="s">
        <v>0</v>
      </c>
      <c r="R2375" s="39">
        <f t="shared" ref="R2375" si="57252">SUMPRODUCT(Q2370:Q2374*R2370:R2374)</f>
        <v>8</v>
      </c>
      <c r="S2375" s="46" t="s">
        <v>134</v>
      </c>
      <c r="T2375" s="38">
        <f t="shared" ref="T2375" si="57253">lunchAdjust(S2370:T2374)</f>
        <v>1</v>
      </c>
      <c r="U2375" s="48" t="s">
        <v>0</v>
      </c>
      <c r="V2375" s="39">
        <f t="shared" ref="V2375" si="57254">SUMPRODUCT(U2370:U2374*V2370:V2374)</f>
        <v>8</v>
      </c>
      <c r="W2375" s="46" t="s">
        <v>134</v>
      </c>
      <c r="X2375" s="38">
        <f t="shared" ref="X2375" si="57255">lunchAdjust(W2370:X2374)</f>
        <v>0</v>
      </c>
      <c r="Y2375" s="48" t="s">
        <v>0</v>
      </c>
      <c r="Z2375" s="39">
        <f t="shared" ref="Z2375" si="57256">SUMPRODUCT(Y2370:Y2374*Z2370:Z2374)</f>
        <v>0</v>
      </c>
      <c r="AA2375" s="46" t="s">
        <v>134</v>
      </c>
      <c r="AB2375" s="38">
        <f t="shared" ref="AB2375" si="57257">lunchAdjust(AA2370:AB2374)</f>
        <v>1</v>
      </c>
      <c r="AC2375" s="48" t="s">
        <v>0</v>
      </c>
      <c r="AD2375" s="39">
        <f t="shared" ref="AD2375" si="57258">SUMPRODUCT(AC2370:AC2374*AD2370:AD2374)</f>
        <v>8</v>
      </c>
      <c r="AE2375" s="46" t="s">
        <v>134</v>
      </c>
      <c r="AF2375" s="38">
        <f t="shared" ref="AF2375" si="57259">lunchAdjust(AE2370:AF2374)</f>
        <v>1</v>
      </c>
      <c r="AG2375" s="48" t="s">
        <v>0</v>
      </c>
      <c r="AH2375" s="39">
        <f t="shared" ref="AH2375" si="57260">SUMPRODUCT(AG2370:AG2374*AH2370:AH2374)</f>
        <v>8</v>
      </c>
      <c r="AI2375" s="46" t="s">
        <v>134</v>
      </c>
      <c r="AJ2375" s="38">
        <f t="shared" ref="AJ2375" si="57261">lunchAdjust(AI2370:AJ2374)</f>
        <v>0</v>
      </c>
      <c r="AK2375" s="48" t="s">
        <v>0</v>
      </c>
      <c r="AL2375" s="39">
        <f t="shared" ref="AL2375" si="57262">SUMPRODUCT(AK2370:AK2374*AL2370:AL2374)</f>
        <v>0</v>
      </c>
      <c r="AM2375" s="46" t="s">
        <v>134</v>
      </c>
      <c r="AN2375" s="38">
        <f t="shared" ref="AN2375" si="57263">lunchAdjust(AM2370:AN2374)</f>
        <v>0</v>
      </c>
      <c r="AO2375" s="48" t="s">
        <v>0</v>
      </c>
      <c r="AP2375" s="39">
        <f t="shared" ref="AP2375" si="57264">SUMPRODUCT(AO2370:AO2374*AP2370:AP2374)</f>
        <v>0</v>
      </c>
      <c r="AQ2375" s="46" t="s">
        <v>134</v>
      </c>
      <c r="AR2375" s="38">
        <f t="shared" ref="AR2375" si="57265">lunchAdjust(AQ2370:AR2374)</f>
        <v>0</v>
      </c>
      <c r="AS2375" s="48" t="s">
        <v>0</v>
      </c>
      <c r="AT2375" s="39">
        <f t="shared" ref="AT2375" si="57266">SUMPRODUCT(AS2370:AS2374*AT2370:AT2374)</f>
        <v>0</v>
      </c>
      <c r="AU2375" s="46" t="s">
        <v>134</v>
      </c>
      <c r="AV2375" s="38">
        <f t="shared" ref="AV2375" si="57267">lunchAdjust(AU2370:AV2374)</f>
        <v>0</v>
      </c>
      <c r="AW2375" s="48" t="s">
        <v>0</v>
      </c>
      <c r="AX2375" s="39">
        <f t="shared" ref="AX2375" si="57268">SUMPRODUCT(AW2370:AW2374*AX2370:AX2374)</f>
        <v>0</v>
      </c>
      <c r="AY2375" s="46" t="s">
        <v>134</v>
      </c>
      <c r="AZ2375" s="38">
        <f t="shared" ref="AZ2375" si="57269">lunchAdjust(AY2370:AZ2374)</f>
        <v>0</v>
      </c>
      <c r="BA2375" s="48" t="s">
        <v>0</v>
      </c>
      <c r="BB2375" s="39">
        <f t="shared" ref="BB2375" si="57270">SUMPRODUCT(BA2370:BA2374*BB2370:BB2374)</f>
        <v>0</v>
      </c>
      <c r="BC2375" s="46" t="s">
        <v>134</v>
      </c>
      <c r="BD2375" s="38">
        <f t="shared" ref="BD2375" si="57271">lunchAdjust(BC2370:BD2374)</f>
        <v>0</v>
      </c>
      <c r="BE2375" s="48" t="s">
        <v>0</v>
      </c>
      <c r="BF2375" s="39">
        <f t="shared" ref="BF2375" si="57272">SUMPRODUCT(BE2370:BE2374*BF2370:BF2374)</f>
        <v>0</v>
      </c>
      <c r="BG2375" s="46" t="s">
        <v>134</v>
      </c>
      <c r="BH2375" s="38">
        <f t="shared" ref="BH2375" si="57273">lunchAdjust(BG2370:BH2374)</f>
        <v>0</v>
      </c>
      <c r="BI2375" s="48" t="s">
        <v>0</v>
      </c>
      <c r="BJ2375" s="39">
        <f t="shared" ref="BJ2375" si="57274">SUMPRODUCT(BI2370:BI2374*BJ2370:BJ2374)</f>
        <v>0</v>
      </c>
      <c r="BK2375" s="46" t="s">
        <v>134</v>
      </c>
      <c r="BL2375" s="38">
        <f t="shared" ref="BL2375" si="57275">lunchAdjust(BK2370:BL2374)</f>
        <v>0</v>
      </c>
      <c r="BM2375" s="48" t="s">
        <v>0</v>
      </c>
      <c r="BN2375" s="39">
        <f t="shared" ref="BN2375" si="57276">SUMPRODUCT(BM2370:BM2374*BN2370:BN2374)</f>
        <v>0</v>
      </c>
      <c r="BO2375" s="46" t="s">
        <v>134</v>
      </c>
      <c r="BP2375" s="38">
        <f t="shared" ref="BP2375" si="57277">lunchAdjust(BO2370:BP2374)</f>
        <v>0</v>
      </c>
      <c r="BQ2375" s="48" t="s">
        <v>0</v>
      </c>
      <c r="BR2375" s="39">
        <f t="shared" ref="BR2375" si="57278">SUMPRODUCT(BQ2370:BQ2374*BR2370:BR2374)</f>
        <v>5</v>
      </c>
      <c r="BS2375" s="46" t="s">
        <v>134</v>
      </c>
      <c r="BT2375" s="38">
        <f t="shared" ref="BT2375" si="57279">lunchAdjust(BS2370:BT2374)</f>
        <v>1</v>
      </c>
      <c r="BU2375" s="48" t="s">
        <v>0</v>
      </c>
      <c r="BV2375" s="39">
        <f t="shared" ref="BV2375" si="57280">SUMPRODUCT(BU2370:BU2374*BV2370:BV2374)</f>
        <v>8</v>
      </c>
      <c r="BW2375" s="46" t="s">
        <v>134</v>
      </c>
      <c r="BX2375" s="38">
        <f t="shared" ref="BX2375" si="57281">lunchAdjust(BW2370:BX2374)</f>
        <v>0</v>
      </c>
      <c r="BY2375" s="48" t="s">
        <v>0</v>
      </c>
      <c r="BZ2375" s="39">
        <f t="shared" ref="BZ2375" si="57282">SUMPRODUCT(BY2370:BY2374*BZ2370:BZ2374)</f>
        <v>0</v>
      </c>
      <c r="CA2375" s="46" t="s">
        <v>134</v>
      </c>
      <c r="CB2375" s="38">
        <f t="shared" ref="CB2375" si="57283">lunchAdjust(CA2370:CB2374)</f>
        <v>0</v>
      </c>
      <c r="CC2375" s="48" t="s">
        <v>0</v>
      </c>
      <c r="CD2375" s="39">
        <f t="shared" ref="CD2375" si="57284">SUMPRODUCT(CC2370:CC2374*CD2370:CD2374)</f>
        <v>0</v>
      </c>
      <c r="CE2375" s="46" t="s">
        <v>134</v>
      </c>
      <c r="CF2375" s="38">
        <f t="shared" ref="CF2375" si="57285">lunchAdjust(CE2370:CF2374)</f>
        <v>0</v>
      </c>
      <c r="CG2375" s="48" t="s">
        <v>0</v>
      </c>
      <c r="CH2375" s="39">
        <f t="shared" ref="CH2375" si="57286">SUMPRODUCT(CG2370:CG2374*CH2370:CH2374)</f>
        <v>0</v>
      </c>
    </row>
    <row r="2376" spans="1:86" ht="15.75" thickBot="1" x14ac:dyDescent="0.3">
      <c r="A2376" s="58" t="s">
        <v>121</v>
      </c>
      <c r="B2376" s="59">
        <f t="shared" ref="B2376" ca="1" si="57287">roleHours(G2370:CH2376, "OUT")</f>
        <v>0</v>
      </c>
      <c r="C2376" s="54" t="s">
        <v>137</v>
      </c>
      <c r="D2376" s="22">
        <f t="shared" ref="D2376" ca="1" si="57288">roleHours(G2370:CH2376, "PTO")</f>
        <v>0</v>
      </c>
      <c r="E2376" s="23">
        <f t="shared" ref="E2376" ca="1" si="57289">E2375-B2371</f>
        <v>10.200000000000003</v>
      </c>
      <c r="F2376" s="52"/>
      <c r="G2376" s="47" t="s">
        <v>39</v>
      </c>
      <c r="H2376" s="40">
        <f t="shared" si="56944"/>
        <v>0</v>
      </c>
      <c r="I2376" s="49" t="s">
        <v>135</v>
      </c>
      <c r="J2376" s="41">
        <f t="shared" ref="J2376" si="57290">J2375*G$4</f>
        <v>0</v>
      </c>
      <c r="K2376" s="47" t="s">
        <v>39</v>
      </c>
      <c r="L2376" s="40">
        <f t="shared" ref="L2376" si="57291">SUMPRODUCT(M2370:M2374*(L2370:L2374="PTO"))+SUMPRODUCT(M2370:M2374*(L2370:L2374="HOL"))</f>
        <v>0</v>
      </c>
      <c r="M2376" s="49" t="s">
        <v>135</v>
      </c>
      <c r="N2376" s="41">
        <f t="shared" ref="N2376" si="57292">N2375*K$4</f>
        <v>0</v>
      </c>
      <c r="O2376" s="47" t="s">
        <v>39</v>
      </c>
      <c r="P2376" s="40">
        <f t="shared" ref="P2376" si="57293">SUMPRODUCT(Q2370:Q2374*(P2370:P2374="PTO"))+SUMPRODUCT(Q2370:Q2374*(P2370:P2374="HOL"))</f>
        <v>0</v>
      </c>
      <c r="Q2376" s="49" t="s">
        <v>135</v>
      </c>
      <c r="R2376" s="41">
        <f t="shared" ref="R2376" si="57294">R2375*O$4</f>
        <v>8</v>
      </c>
      <c r="S2376" s="47" t="s">
        <v>39</v>
      </c>
      <c r="T2376" s="40">
        <f t="shared" ref="T2376" si="57295">SUMPRODUCT(U2370:U2374*(T2370:T2374="PTO"))+SUMPRODUCT(U2370:U2374*(T2370:T2374="HOL"))</f>
        <v>0</v>
      </c>
      <c r="U2376" s="49" t="s">
        <v>135</v>
      </c>
      <c r="V2376" s="41">
        <f t="shared" ref="V2376" si="57296">V2375*S$4</f>
        <v>0</v>
      </c>
      <c r="W2376" s="47" t="s">
        <v>39</v>
      </c>
      <c r="X2376" s="40">
        <f t="shared" ref="X2376" si="57297">SUMPRODUCT(Y2370:Y2374*(X2370:X2374="PTO"))+SUMPRODUCT(Y2370:Y2374*(X2370:X2374="HOL"))</f>
        <v>0</v>
      </c>
      <c r="Y2376" s="49" t="s">
        <v>135</v>
      </c>
      <c r="Z2376" s="41">
        <f t="shared" ref="Z2376" si="57298">Z2375*W$4</f>
        <v>0</v>
      </c>
      <c r="AA2376" s="47" t="s">
        <v>39</v>
      </c>
      <c r="AB2376" s="40">
        <f t="shared" ref="AB2376" si="57299">SUMPRODUCT(AC2370:AC2374*(AB2370:AB2374="PTO"))+SUMPRODUCT(AC2370:AC2374*(AB2370:AB2374="HOL"))</f>
        <v>0</v>
      </c>
      <c r="AC2376" s="49" t="s">
        <v>135</v>
      </c>
      <c r="AD2376" s="41">
        <f t="shared" ref="AD2376" si="57300">AD2375*AA$4</f>
        <v>8</v>
      </c>
      <c r="AE2376" s="47" t="s">
        <v>39</v>
      </c>
      <c r="AF2376" s="40">
        <f t="shared" ref="AF2376" si="57301">SUMPRODUCT(AG2370:AG2374*(AF2370:AF2374="PTO"))+SUMPRODUCT(AG2370:AG2374*(AF2370:AF2374="HOL"))</f>
        <v>0</v>
      </c>
      <c r="AG2376" s="49" t="s">
        <v>135</v>
      </c>
      <c r="AH2376" s="41">
        <f t="shared" ref="AH2376" si="57302">AH2375*AE$4</f>
        <v>8</v>
      </c>
      <c r="AI2376" s="47" t="s">
        <v>39</v>
      </c>
      <c r="AJ2376" s="40">
        <f t="shared" ref="AJ2376" si="57303">SUMPRODUCT(AK2370:AK2374*(AJ2370:AJ2374="PTO"))+SUMPRODUCT(AK2370:AK2374*(AJ2370:AJ2374="HOL"))</f>
        <v>0</v>
      </c>
      <c r="AK2376" s="49" t="s">
        <v>135</v>
      </c>
      <c r="AL2376" s="41">
        <f>AL2375*AI$4</f>
        <v>0</v>
      </c>
      <c r="AM2376" s="47" t="s">
        <v>39</v>
      </c>
      <c r="AN2376" s="40">
        <f t="shared" ref="AN2376" si="57304">SUMPRODUCT(AO2370:AO2374*(AN2370:AN2374="PTO"))+SUMPRODUCT(AO2370:AO2374*(AN2370:AN2374="HOL"))</f>
        <v>0</v>
      </c>
      <c r="AO2376" s="49" t="s">
        <v>135</v>
      </c>
      <c r="AP2376" s="41">
        <f t="shared" ref="AP2376" si="57305">AP2375*AM$4</f>
        <v>0</v>
      </c>
      <c r="AQ2376" s="47" t="s">
        <v>39</v>
      </c>
      <c r="AR2376" s="40">
        <f t="shared" ref="AR2376" si="57306">SUMPRODUCT(AS2370:AS2374*(AR2370:AR2374="PTO"))+SUMPRODUCT(AS2370:AS2374*(AR2370:AR2374="HOL"))</f>
        <v>0</v>
      </c>
      <c r="AS2376" s="49" t="s">
        <v>135</v>
      </c>
      <c r="AT2376" s="41">
        <f t="shared" ref="AT2376" si="57307">AT2375*AQ$4</f>
        <v>0</v>
      </c>
      <c r="AU2376" s="47" t="s">
        <v>39</v>
      </c>
      <c r="AV2376" s="40">
        <f t="shared" ref="AV2376" si="57308">SUMPRODUCT(AW2370:AW2374*(AV2370:AV2374="PTO"))+SUMPRODUCT(AW2370:AW2374*(AV2370:AV2374="HOL"))</f>
        <v>0</v>
      </c>
      <c r="AW2376" s="49" t="s">
        <v>135</v>
      </c>
      <c r="AX2376" s="41">
        <f>AX2375*AU$4</f>
        <v>0</v>
      </c>
      <c r="AY2376" s="47" t="s">
        <v>39</v>
      </c>
      <c r="AZ2376" s="40">
        <f t="shared" ref="AZ2376" si="57309">SUMPRODUCT(BA2370:BA2374*(AZ2370:AZ2374="PTO"))+SUMPRODUCT(BA2370:BA2374*(AZ2370:AZ2374="HOL"))</f>
        <v>0</v>
      </c>
      <c r="BA2376" s="49" t="s">
        <v>135</v>
      </c>
      <c r="BB2376" s="41">
        <f>BB2375*AY$4</f>
        <v>0</v>
      </c>
      <c r="BC2376" s="47" t="s">
        <v>39</v>
      </c>
      <c r="BD2376" s="40">
        <f t="shared" ref="BD2376" si="57310">SUMPRODUCT(BE2370:BE2374*(BD2370:BD2374="PTO"))+SUMPRODUCT(BE2370:BE2374*(BD2370:BD2374="HOL"))</f>
        <v>0</v>
      </c>
      <c r="BE2376" s="49" t="s">
        <v>135</v>
      </c>
      <c r="BF2376" s="41">
        <f>BF2375*BC$4</f>
        <v>0</v>
      </c>
      <c r="BG2376" s="47" t="s">
        <v>39</v>
      </c>
      <c r="BH2376" s="40">
        <f t="shared" ref="BH2376" si="57311">SUMPRODUCT(BI2370:BI2374*(BH2370:BH2374="PTO"))+SUMPRODUCT(BI2370:BI2374*(BH2370:BH2374="HOL"))</f>
        <v>0</v>
      </c>
      <c r="BI2376" s="49" t="s">
        <v>135</v>
      </c>
      <c r="BJ2376" s="41">
        <f>BJ2375*BG$4</f>
        <v>0</v>
      </c>
      <c r="BK2376" s="47" t="s">
        <v>39</v>
      </c>
      <c r="BL2376" s="40">
        <f t="shared" ref="BL2376" si="57312">SUMPRODUCT(BM2370:BM2374*(BL2370:BL2374="PTO"))+SUMPRODUCT(BM2370:BM2374*(BL2370:BL2374="HOL"))</f>
        <v>0</v>
      </c>
      <c r="BM2376" s="49" t="s">
        <v>135</v>
      </c>
      <c r="BN2376" s="41">
        <f>BN2375*BK$4</f>
        <v>0</v>
      </c>
      <c r="BO2376" s="47" t="s">
        <v>39</v>
      </c>
      <c r="BP2376" s="40">
        <f t="shared" ref="BP2376" si="57313">SUMPRODUCT(BQ2370:BQ2374*(BP2370:BP2374="PTO"))+SUMPRODUCT(BQ2370:BQ2374*(BP2370:BP2374="HOL"))</f>
        <v>0</v>
      </c>
      <c r="BQ2376" s="49" t="s">
        <v>135</v>
      </c>
      <c r="BR2376" s="41">
        <f t="shared" ref="BR2376" si="57314">BR2375*BO$4</f>
        <v>5</v>
      </c>
      <c r="BS2376" s="47" t="s">
        <v>39</v>
      </c>
      <c r="BT2376" s="40">
        <f t="shared" ref="BT2376" si="57315">SUMPRODUCT(BU2370:BU2374*(BT2370:BT2374="PTO"))+SUMPRODUCT(BU2370:BU2374*(BT2370:BT2374="HOL"))</f>
        <v>0</v>
      </c>
      <c r="BU2376" s="49" t="s">
        <v>135</v>
      </c>
      <c r="BV2376" s="41">
        <f t="shared" ref="BV2376" si="57316">BV2375*BS$4</f>
        <v>8</v>
      </c>
      <c r="BW2376" s="47" t="s">
        <v>39</v>
      </c>
      <c r="BX2376" s="40">
        <f t="shared" ref="BX2376" si="57317">SUMPRODUCT(BY2370:BY2374*(BX2370:BX2374="PTO"))+SUMPRODUCT(BY2370:BY2374*(BX2370:BX2374="HOL"))</f>
        <v>0</v>
      </c>
      <c r="BY2376" s="49" t="s">
        <v>135</v>
      </c>
      <c r="BZ2376" s="41">
        <f t="shared" ref="BZ2376" si="57318">BZ2375*BW$4</f>
        <v>0</v>
      </c>
      <c r="CA2376" s="47" t="s">
        <v>39</v>
      </c>
      <c r="CB2376" s="40">
        <f t="shared" ref="CB2376" si="57319">SUMPRODUCT(CC2370:CC2374*(CB2370:CB2374="PTO"))+SUMPRODUCT(CC2370:CC2374*(CB2370:CB2374="HOL"))</f>
        <v>0</v>
      </c>
      <c r="CC2376" s="49" t="s">
        <v>135</v>
      </c>
      <c r="CD2376" s="41">
        <f t="shared" ref="CD2376" si="57320">CD2375*CA$4</f>
        <v>0</v>
      </c>
      <c r="CE2376" s="47" t="s">
        <v>39</v>
      </c>
      <c r="CF2376" s="40">
        <f t="shared" ref="CF2376" si="57321">SUMPRODUCT(CG2370:CG2374*(CF2370:CF2374="PTO"))+SUMPRODUCT(CG2370:CG2374*(CF2370:CF2374="HOL"))</f>
        <v>0</v>
      </c>
      <c r="CG2376" s="49" t="s">
        <v>135</v>
      </c>
      <c r="CH2376" s="41">
        <f t="shared" ref="CH2376" si="57322">CH2375*CE$4</f>
        <v>0</v>
      </c>
    </row>
    <row r="2377" spans="1:86" x14ac:dyDescent="0.25">
      <c r="A2377" s="70" t="s">
        <v>133</v>
      </c>
      <c r="B2377" s="71">
        <f t="shared" ref="B2377" ca="1" si="57323">D2377-B2378</f>
        <v>13.19797887000459</v>
      </c>
      <c r="C2377" s="72" t="s">
        <v>122</v>
      </c>
      <c r="D2377" s="71">
        <f>IFERROR(INDEX(Holidays[FTE], MATCH(Entry!E2377, Holidays[Date], 0)), 1)*8*INDEX(FTEguide[[1]:[12]], MATCH(Entry!E2378, FTEguide[Weekday], 0), IF(Entry!E2380&gt;0, Entry!E2380, MONTH(Entry!E2377)))</f>
        <v>61.19797887000459</v>
      </c>
      <c r="E2377" s="60">
        <f t="shared" si="56461"/>
        <v>44167</v>
      </c>
      <c r="F2377" s="50" t="s">
        <v>128</v>
      </c>
      <c r="G2377" s="34"/>
      <c r="H2377" s="35"/>
      <c r="I2377" s="42">
        <f t="shared" ref="I2377" si="57324">parseTime(G2377)-(H2382=INT(RIGHT($F2377, 1)))</f>
        <v>0</v>
      </c>
      <c r="J2377" s="43">
        <f t="shared" ref="J2377:J2381" si="57325">isClocked(H2377)</f>
        <v>0</v>
      </c>
      <c r="K2377" s="34" t="s">
        <v>136</v>
      </c>
      <c r="L2377" s="35" t="s">
        <v>23</v>
      </c>
      <c r="M2377" s="42">
        <f t="shared" ref="M2377" si="57326">parseTime(K2377)-(L2382=INT(RIGHT($F2377, 1)))</f>
        <v>8</v>
      </c>
      <c r="N2377" s="43">
        <f t="shared" ref="N2377:N2381" si="57327">isClocked(L2377)</f>
        <v>1</v>
      </c>
      <c r="O2377" s="34" t="s">
        <v>180</v>
      </c>
      <c r="P2377" s="35" t="s">
        <v>23</v>
      </c>
      <c r="Q2377" s="42">
        <f t="shared" ref="Q2377" si="57328">parseTime(O2377)-(P2382=INT(RIGHT($F2377, 1)))</f>
        <v>8</v>
      </c>
      <c r="R2377" s="43">
        <f t="shared" ref="R2377:R2381" si="57329">isClocked(P2377)</f>
        <v>1</v>
      </c>
      <c r="S2377" s="34" t="s">
        <v>227</v>
      </c>
      <c r="T2377" s="35" t="s">
        <v>23</v>
      </c>
      <c r="U2377" s="42">
        <f t="shared" ref="U2377" si="57330">parseTime(S2377)-(T2382=INT(RIGHT($F2377, 1)))</f>
        <v>8</v>
      </c>
      <c r="V2377" s="43">
        <f t="shared" ref="V2377:V2381" si="57331">isClocked(T2377)</f>
        <v>1</v>
      </c>
      <c r="W2377" s="34"/>
      <c r="X2377" s="35"/>
      <c r="Y2377" s="42">
        <f t="shared" ref="Y2377" si="57332">parseTime(W2377)-(X2382=INT(RIGHT($F2377, 1)))</f>
        <v>0</v>
      </c>
      <c r="Z2377" s="43">
        <f t="shared" ref="Z2377:Z2381" si="57333">isClocked(X2377)</f>
        <v>0</v>
      </c>
      <c r="AA2377" s="34" t="s">
        <v>136</v>
      </c>
      <c r="AB2377" s="35" t="s">
        <v>23</v>
      </c>
      <c r="AC2377" s="42">
        <f t="shared" ref="AC2377" si="57334">parseTime(AA2377)-(AB2382=INT(RIGHT($F2377, 1)))</f>
        <v>8</v>
      </c>
      <c r="AD2377" s="43">
        <f t="shared" ref="AD2377:AD2381" si="57335">isClocked(AB2377)</f>
        <v>1</v>
      </c>
      <c r="AE2377" s="34" t="s">
        <v>136</v>
      </c>
      <c r="AF2377" s="35" t="s">
        <v>25</v>
      </c>
      <c r="AG2377" s="42">
        <f t="shared" ref="AG2377" si="57336">parseTime(AE2377)-(AF2382=INT(RIGHT($F2377, 1)))</f>
        <v>8</v>
      </c>
      <c r="AH2377" s="43">
        <f t="shared" ref="AH2377:AH2381" si="57337">isClocked(AF2377)</f>
        <v>1</v>
      </c>
      <c r="AI2377" s="34"/>
      <c r="AJ2377" s="35"/>
      <c r="AK2377" s="42">
        <f>parseTime(AI2377)-(AJ2382=INT(RIGHT($F2377, 1)))</f>
        <v>0</v>
      </c>
      <c r="AL2377" s="43">
        <f t="shared" ref="AL2377:AL2381" si="57338">isClocked(AJ2377)</f>
        <v>0</v>
      </c>
      <c r="AM2377" s="34"/>
      <c r="AN2377" s="35"/>
      <c r="AO2377" s="42">
        <f t="shared" ref="AO2377" si="57339">parseTime(AM2377)-(AN2382=INT(RIGHT($F2377, 1)))</f>
        <v>0</v>
      </c>
      <c r="AP2377" s="43">
        <f t="shared" ref="AP2377:AP2381" si="57340">isClocked(AN2377)</f>
        <v>0</v>
      </c>
      <c r="AQ2377" s="34"/>
      <c r="AR2377" s="35"/>
      <c r="AS2377" s="42">
        <f t="shared" ref="AS2377" si="57341">parseTime(AQ2377)-(AR2382=INT(RIGHT($F2377, 1)))</f>
        <v>0</v>
      </c>
      <c r="AT2377" s="43">
        <f t="shared" ref="AT2377:AT2381" si="57342">isClocked(AR2377)</f>
        <v>0</v>
      </c>
      <c r="AU2377" s="34"/>
      <c r="AV2377" s="35"/>
      <c r="AW2377" s="42">
        <f>parseTime(AU2377)-(AV2382=INT(RIGHT($F2377, 1)))</f>
        <v>0</v>
      </c>
      <c r="AX2377" s="43">
        <f t="shared" ref="AX2377:AX2381" si="57343">isClocked(AV2377)</f>
        <v>0</v>
      </c>
      <c r="AY2377" s="34"/>
      <c r="AZ2377" s="35"/>
      <c r="BA2377" s="42">
        <f>parseTime(AY2377)-(AZ2382=INT(RIGHT($F2377, 1)))</f>
        <v>0</v>
      </c>
      <c r="BB2377" s="43">
        <f t="shared" ref="BB2377:BB2381" si="57344">isClocked(AZ2377)</f>
        <v>0</v>
      </c>
      <c r="BC2377" s="34"/>
      <c r="BD2377" s="35"/>
      <c r="BE2377" s="42">
        <f>parseTime(BC2377)-(BD2382=INT(RIGHT($F2377, 1)))</f>
        <v>0</v>
      </c>
      <c r="BF2377" s="43">
        <f t="shared" ref="BF2377:BF2381" si="57345">isClocked(BD2377)</f>
        <v>0</v>
      </c>
      <c r="BG2377" s="34"/>
      <c r="BH2377" s="35"/>
      <c r="BI2377" s="42">
        <f>parseTime(BG2377)-(BH2382=INT(RIGHT($F2377, 1)))</f>
        <v>0</v>
      </c>
      <c r="BJ2377" s="43">
        <f t="shared" ref="BJ2377:BJ2381" si="57346">isClocked(BH2377)</f>
        <v>0</v>
      </c>
      <c r="BK2377" s="34"/>
      <c r="BL2377" s="35"/>
      <c r="BM2377" s="42">
        <f>parseTime(BK2377)-(BL2382=INT(RIGHT($F2377, 1)))</f>
        <v>0</v>
      </c>
      <c r="BN2377" s="43">
        <f t="shared" ref="BN2377:BN2381" si="57347">isClocked(BL2377)</f>
        <v>0</v>
      </c>
      <c r="BO2377" s="34"/>
      <c r="BP2377" s="35"/>
      <c r="BQ2377" s="42">
        <f t="shared" ref="BQ2377" si="57348">parseTime(BO2377)-(BP2382=INT(RIGHT($F2377, 1)))</f>
        <v>0</v>
      </c>
      <c r="BR2377" s="43">
        <f t="shared" ref="BR2377:BR2381" si="57349">isClocked(BP2377)</f>
        <v>0</v>
      </c>
      <c r="BS2377" s="34" t="s">
        <v>136</v>
      </c>
      <c r="BT2377" s="35" t="s">
        <v>23</v>
      </c>
      <c r="BU2377" s="42">
        <f t="shared" ref="BU2377" si="57350">parseTime(BS2377)-(BT2382=INT(RIGHT($F2377, 1)))</f>
        <v>8</v>
      </c>
      <c r="BV2377" s="43">
        <f t="shared" ref="BV2377:BV2381" si="57351">isClocked(BT2377)</f>
        <v>1</v>
      </c>
      <c r="BW2377" s="34"/>
      <c r="BX2377" s="35"/>
      <c r="BY2377" s="42">
        <f t="shared" ref="BY2377" si="57352">parseTime(BW2377)-(BX2382=INT(RIGHT($F2377, 1)))</f>
        <v>0</v>
      </c>
      <c r="BZ2377" s="43">
        <f t="shared" ref="BZ2377:BZ2381" si="57353">isClocked(BX2377)</f>
        <v>0</v>
      </c>
      <c r="CA2377" s="34"/>
      <c r="CB2377" s="35"/>
      <c r="CC2377" s="42">
        <f t="shared" ref="CC2377" si="57354">parseTime(CA2377)-(CB2382=INT(RIGHT($F2377, 1)))</f>
        <v>0</v>
      </c>
      <c r="CD2377" s="43">
        <f t="shared" ref="CD2377:CD2381" si="57355">isClocked(CB2377)</f>
        <v>0</v>
      </c>
      <c r="CE2377" s="34"/>
      <c r="CF2377" s="35"/>
      <c r="CG2377" s="42">
        <f t="shared" ref="CG2377" si="57356">parseTime(CE2377)-(CF2382=INT(RIGHT($F2377, 1)))</f>
        <v>0</v>
      </c>
      <c r="CH2377" s="43">
        <f t="shared" ref="CH2377:CH2381" si="57357">isClocked(CF2377)</f>
        <v>0</v>
      </c>
    </row>
    <row r="2378" spans="1:86" x14ac:dyDescent="0.25">
      <c r="A2378" s="56" t="s">
        <v>0</v>
      </c>
      <c r="B2378" s="57">
        <f t="shared" ca="1" si="55977"/>
        <v>48</v>
      </c>
      <c r="C2378" s="14" t="s">
        <v>252</v>
      </c>
      <c r="D2378" s="14">
        <f t="shared" si="57185"/>
        <v>53.7</v>
      </c>
      <c r="E2378" s="55" t="str">
        <f t="shared" si="55978"/>
        <v>Wednesday</v>
      </c>
      <c r="F2378" s="51" t="s">
        <v>129</v>
      </c>
      <c r="G2378" s="36"/>
      <c r="H2378" s="37"/>
      <c r="I2378" s="44">
        <f t="shared" ref="I2378" si="57358">parseTime(G2378)-(H2382=INT(RIGHT($F2378, 1)))</f>
        <v>0</v>
      </c>
      <c r="J2378" s="45">
        <f t="shared" si="57325"/>
        <v>0</v>
      </c>
      <c r="K2378" s="36"/>
      <c r="L2378" s="37"/>
      <c r="M2378" s="44">
        <f t="shared" ref="M2378" si="57359">parseTime(K2378)-(L2382=INT(RIGHT($F2378, 1)))</f>
        <v>0</v>
      </c>
      <c r="N2378" s="45">
        <f t="shared" si="57327"/>
        <v>0</v>
      </c>
      <c r="O2378" s="36"/>
      <c r="P2378" s="37"/>
      <c r="Q2378" s="44">
        <f t="shared" ref="Q2378" si="57360">parseTime(O2378)-(P2382=INT(RIGHT($F2378, 1)))</f>
        <v>0</v>
      </c>
      <c r="R2378" s="45">
        <f t="shared" si="57329"/>
        <v>0</v>
      </c>
      <c r="S2378" s="36"/>
      <c r="T2378" s="37"/>
      <c r="U2378" s="44">
        <f t="shared" ref="U2378" si="57361">parseTime(S2378)-(T2382=INT(RIGHT($F2378, 1)))</f>
        <v>0</v>
      </c>
      <c r="V2378" s="45">
        <f t="shared" si="57331"/>
        <v>0</v>
      </c>
      <c r="W2378" s="36"/>
      <c r="X2378" s="37"/>
      <c r="Y2378" s="44">
        <f t="shared" ref="Y2378" si="57362">parseTime(W2378)-(X2382=INT(RIGHT($F2378, 1)))</f>
        <v>0</v>
      </c>
      <c r="Z2378" s="45">
        <f t="shared" si="57333"/>
        <v>0</v>
      </c>
      <c r="AA2378" s="36"/>
      <c r="AB2378" s="37"/>
      <c r="AC2378" s="44">
        <f t="shared" ref="AC2378" si="57363">parseTime(AA2378)-(AB2382=INT(RIGHT($F2378, 1)))</f>
        <v>0</v>
      </c>
      <c r="AD2378" s="45">
        <f t="shared" si="57335"/>
        <v>0</v>
      </c>
      <c r="AE2378" s="36"/>
      <c r="AF2378" s="37"/>
      <c r="AG2378" s="44">
        <f t="shared" ref="AG2378" si="57364">parseTime(AE2378)-(AF2382=INT(RIGHT($F2378, 1)))</f>
        <v>0</v>
      </c>
      <c r="AH2378" s="45">
        <f t="shared" si="57337"/>
        <v>0</v>
      </c>
      <c r="AI2378" s="36"/>
      <c r="AJ2378" s="37"/>
      <c r="AK2378" s="44">
        <f>parseTime(AI2378)-(AJ2382=INT(RIGHT($F2378, 1)))</f>
        <v>0</v>
      </c>
      <c r="AL2378" s="45">
        <f t="shared" si="57338"/>
        <v>0</v>
      </c>
      <c r="AM2378" s="36"/>
      <c r="AN2378" s="37"/>
      <c r="AO2378" s="44">
        <f t="shared" ref="AO2378" si="57365">parseTime(AM2378)-(AN2382=INT(RIGHT($F2378, 1)))</f>
        <v>0</v>
      </c>
      <c r="AP2378" s="45">
        <f t="shared" si="57340"/>
        <v>0</v>
      </c>
      <c r="AQ2378" s="36"/>
      <c r="AR2378" s="37"/>
      <c r="AS2378" s="44">
        <f t="shared" ref="AS2378" si="57366">parseTime(AQ2378)-(AR2382=INT(RIGHT($F2378, 1)))</f>
        <v>0</v>
      </c>
      <c r="AT2378" s="45">
        <f t="shared" si="57342"/>
        <v>0</v>
      </c>
      <c r="AU2378" s="36"/>
      <c r="AV2378" s="37"/>
      <c r="AW2378" s="44">
        <f>parseTime(AU2378)-(AV2382=INT(RIGHT($F2378, 1)))</f>
        <v>0</v>
      </c>
      <c r="AX2378" s="45">
        <f t="shared" si="57343"/>
        <v>0</v>
      </c>
      <c r="AY2378" s="36"/>
      <c r="AZ2378" s="37"/>
      <c r="BA2378" s="44">
        <f>parseTime(AY2378)-(AZ2382=INT(RIGHT($F2378, 1)))</f>
        <v>0</v>
      </c>
      <c r="BB2378" s="45">
        <f t="shared" si="57344"/>
        <v>0</v>
      </c>
      <c r="BC2378" s="36"/>
      <c r="BD2378" s="37"/>
      <c r="BE2378" s="44">
        <f>parseTime(BC2378)-(BD2382=INT(RIGHT($F2378, 1)))</f>
        <v>0</v>
      </c>
      <c r="BF2378" s="45">
        <f t="shared" si="57345"/>
        <v>0</v>
      </c>
      <c r="BG2378" s="36"/>
      <c r="BH2378" s="37"/>
      <c r="BI2378" s="44">
        <f>parseTime(BG2378)-(BH2382=INT(RIGHT($F2378, 1)))</f>
        <v>0</v>
      </c>
      <c r="BJ2378" s="45">
        <f t="shared" si="57346"/>
        <v>0</v>
      </c>
      <c r="BK2378" s="36"/>
      <c r="BL2378" s="37"/>
      <c r="BM2378" s="44">
        <f>parseTime(BK2378)-(BL2382=INT(RIGHT($F2378, 1)))</f>
        <v>0</v>
      </c>
      <c r="BN2378" s="45">
        <f t="shared" si="57347"/>
        <v>0</v>
      </c>
      <c r="BO2378" s="36"/>
      <c r="BP2378" s="37"/>
      <c r="BQ2378" s="44">
        <f t="shared" ref="BQ2378" si="57367">parseTime(BO2378)-(BP2382=INT(RIGHT($F2378, 1)))</f>
        <v>0</v>
      </c>
      <c r="BR2378" s="45">
        <f t="shared" si="57349"/>
        <v>0</v>
      </c>
      <c r="BS2378" s="36"/>
      <c r="BT2378" s="37"/>
      <c r="BU2378" s="44">
        <f t="shared" ref="BU2378" si="57368">parseTime(BS2378)-(BT2382=INT(RIGHT($F2378, 1)))</f>
        <v>0</v>
      </c>
      <c r="BV2378" s="45">
        <f t="shared" si="57351"/>
        <v>0</v>
      </c>
      <c r="BW2378" s="36"/>
      <c r="BX2378" s="37"/>
      <c r="BY2378" s="44">
        <f t="shared" ref="BY2378" si="57369">parseTime(BW2378)-(BX2382=INT(RIGHT($F2378, 1)))</f>
        <v>0</v>
      </c>
      <c r="BZ2378" s="45">
        <f t="shared" si="57353"/>
        <v>0</v>
      </c>
      <c r="CA2378" s="36"/>
      <c r="CB2378" s="37"/>
      <c r="CC2378" s="44">
        <f t="shared" ref="CC2378" si="57370">parseTime(CA2378)-(CB2382=INT(RIGHT($F2378, 1)))</f>
        <v>0</v>
      </c>
      <c r="CD2378" s="45">
        <f t="shared" si="57355"/>
        <v>0</v>
      </c>
      <c r="CE2378" s="36"/>
      <c r="CF2378" s="37"/>
      <c r="CG2378" s="44">
        <f t="shared" ref="CG2378" si="57371">parseTime(CE2378)-(CF2382=INT(RIGHT($F2378, 1)))</f>
        <v>0</v>
      </c>
      <c r="CH2378" s="45">
        <f t="shared" si="57357"/>
        <v>0</v>
      </c>
    </row>
    <row r="2379" spans="1:86" x14ac:dyDescent="0.25">
      <c r="A2379" s="56" t="s">
        <v>117</v>
      </c>
      <c r="B2379" s="57">
        <f t="shared" ref="B2379" ca="1" si="57372">roleHours(G2377:CH2383, "MFD")</f>
        <v>40</v>
      </c>
      <c r="C2379" s="14">
        <f t="shared" ref="C2379:C2382" ca="1" si="57373">B2379/8</f>
        <v>5</v>
      </c>
      <c r="D2379" s="14">
        <f t="shared" ref="D2379" ca="1" si="57374">B2378-D2378</f>
        <v>-5.7000000000000028</v>
      </c>
      <c r="E2379" s="20" t="s">
        <v>127</v>
      </c>
      <c r="F2379" s="51" t="s">
        <v>130</v>
      </c>
      <c r="G2379" s="36"/>
      <c r="H2379" s="37"/>
      <c r="I2379" s="44">
        <f t="shared" ref="I2379" si="57375">parseTime(G2379)-(H2382=INT(RIGHT($F2379, 1)))</f>
        <v>0</v>
      </c>
      <c r="J2379" s="45">
        <f t="shared" si="57325"/>
        <v>0</v>
      </c>
      <c r="K2379" s="36"/>
      <c r="L2379" s="37"/>
      <c r="M2379" s="44">
        <f t="shared" ref="M2379" si="57376">parseTime(K2379)-(L2382=INT(RIGHT($F2379, 1)))</f>
        <v>0</v>
      </c>
      <c r="N2379" s="45">
        <f t="shared" si="57327"/>
        <v>0</v>
      </c>
      <c r="O2379" s="36"/>
      <c r="P2379" s="37"/>
      <c r="Q2379" s="44">
        <f t="shared" ref="Q2379" si="57377">parseTime(O2379)-(P2382=INT(RIGHT($F2379, 1)))</f>
        <v>0</v>
      </c>
      <c r="R2379" s="45">
        <f t="shared" si="57329"/>
        <v>0</v>
      </c>
      <c r="S2379" s="36"/>
      <c r="T2379" s="37"/>
      <c r="U2379" s="44">
        <f t="shared" ref="U2379" si="57378">parseTime(S2379)-(T2382=INT(RIGHT($F2379, 1)))</f>
        <v>0</v>
      </c>
      <c r="V2379" s="45">
        <f t="shared" si="57331"/>
        <v>0</v>
      </c>
      <c r="W2379" s="36"/>
      <c r="X2379" s="37"/>
      <c r="Y2379" s="44">
        <f t="shared" ref="Y2379" si="57379">parseTime(W2379)-(X2382=INT(RIGHT($F2379, 1)))</f>
        <v>0</v>
      </c>
      <c r="Z2379" s="45">
        <f t="shared" si="57333"/>
        <v>0</v>
      </c>
      <c r="AA2379" s="36"/>
      <c r="AB2379" s="37"/>
      <c r="AC2379" s="44">
        <f t="shared" ref="AC2379" si="57380">parseTime(AA2379)-(AB2382=INT(RIGHT($F2379, 1)))</f>
        <v>0</v>
      </c>
      <c r="AD2379" s="45">
        <f t="shared" si="57335"/>
        <v>0</v>
      </c>
      <c r="AE2379" s="36"/>
      <c r="AF2379" s="37"/>
      <c r="AG2379" s="44">
        <f t="shared" ref="AG2379" si="57381">parseTime(AE2379)-(AF2382=INT(RIGHT($F2379, 1)))</f>
        <v>0</v>
      </c>
      <c r="AH2379" s="45">
        <f t="shared" si="57337"/>
        <v>0</v>
      </c>
      <c r="AI2379" s="36"/>
      <c r="AJ2379" s="37"/>
      <c r="AK2379" s="44">
        <f>parseTime(AI2379)-(AJ2382=INT(RIGHT($F2379, 1)))</f>
        <v>0</v>
      </c>
      <c r="AL2379" s="45">
        <f t="shared" si="57338"/>
        <v>0</v>
      </c>
      <c r="AM2379" s="36"/>
      <c r="AN2379" s="37"/>
      <c r="AO2379" s="44">
        <f t="shared" ref="AO2379" si="57382">parseTime(AM2379)-(AN2382=INT(RIGHT($F2379, 1)))</f>
        <v>0</v>
      </c>
      <c r="AP2379" s="45">
        <f t="shared" si="57340"/>
        <v>0</v>
      </c>
      <c r="AQ2379" s="36"/>
      <c r="AR2379" s="37"/>
      <c r="AS2379" s="44">
        <f t="shared" ref="AS2379" si="57383">parseTime(AQ2379)-(AR2382=INT(RIGHT($F2379, 1)))</f>
        <v>0</v>
      </c>
      <c r="AT2379" s="45">
        <f t="shared" si="57342"/>
        <v>0</v>
      </c>
      <c r="AU2379" s="36"/>
      <c r="AV2379" s="37"/>
      <c r="AW2379" s="44">
        <f>parseTime(AU2379)-(AV2382=INT(RIGHT($F2379, 1)))</f>
        <v>0</v>
      </c>
      <c r="AX2379" s="45">
        <f t="shared" si="57343"/>
        <v>0</v>
      </c>
      <c r="AY2379" s="36"/>
      <c r="AZ2379" s="37"/>
      <c r="BA2379" s="44">
        <f>parseTime(AY2379)-(AZ2382=INT(RIGHT($F2379, 1)))</f>
        <v>0</v>
      </c>
      <c r="BB2379" s="45">
        <f t="shared" si="57344"/>
        <v>0</v>
      </c>
      <c r="BC2379" s="36"/>
      <c r="BD2379" s="37"/>
      <c r="BE2379" s="44">
        <f>parseTime(BC2379)-(BD2382=INT(RIGHT($F2379, 1)))</f>
        <v>0</v>
      </c>
      <c r="BF2379" s="45">
        <f t="shared" si="57345"/>
        <v>0</v>
      </c>
      <c r="BG2379" s="36"/>
      <c r="BH2379" s="37"/>
      <c r="BI2379" s="44">
        <f>parseTime(BG2379)-(BH2382=INT(RIGHT($F2379, 1)))</f>
        <v>0</v>
      </c>
      <c r="BJ2379" s="45">
        <f t="shared" si="57346"/>
        <v>0</v>
      </c>
      <c r="BK2379" s="36"/>
      <c r="BL2379" s="37"/>
      <c r="BM2379" s="44">
        <f>parseTime(BK2379)-(BL2382=INT(RIGHT($F2379, 1)))</f>
        <v>0</v>
      </c>
      <c r="BN2379" s="45">
        <f t="shared" si="57347"/>
        <v>0</v>
      </c>
      <c r="BO2379" s="36"/>
      <c r="BP2379" s="37"/>
      <c r="BQ2379" s="44">
        <f t="shared" ref="BQ2379" si="57384">parseTime(BO2379)-(BP2382=INT(RIGHT($F2379, 1)))</f>
        <v>0</v>
      </c>
      <c r="BR2379" s="45">
        <f t="shared" si="57349"/>
        <v>0</v>
      </c>
      <c r="BS2379" s="36"/>
      <c r="BT2379" s="37"/>
      <c r="BU2379" s="44">
        <f t="shared" ref="BU2379" si="57385">parseTime(BS2379)-(BT2382=INT(RIGHT($F2379, 1)))</f>
        <v>0</v>
      </c>
      <c r="BV2379" s="45">
        <f t="shared" si="57351"/>
        <v>0</v>
      </c>
      <c r="BW2379" s="36"/>
      <c r="BX2379" s="37"/>
      <c r="BY2379" s="44">
        <f t="shared" ref="BY2379" si="57386">parseTime(BW2379)-(BX2382=INT(RIGHT($F2379, 1)))</f>
        <v>0</v>
      </c>
      <c r="BZ2379" s="45">
        <f t="shared" si="57353"/>
        <v>0</v>
      </c>
      <c r="CA2379" s="36"/>
      <c r="CB2379" s="37"/>
      <c r="CC2379" s="44">
        <f t="shared" ref="CC2379" si="57387">parseTime(CA2379)-(CB2382=INT(RIGHT($F2379, 1)))</f>
        <v>0</v>
      </c>
      <c r="CD2379" s="45">
        <f t="shared" si="57355"/>
        <v>0</v>
      </c>
      <c r="CE2379" s="36"/>
      <c r="CF2379" s="37"/>
      <c r="CG2379" s="44">
        <f t="shared" ref="CG2379" si="57388">parseTime(CE2379)-(CF2382=INT(RIGHT($F2379, 1)))</f>
        <v>0</v>
      </c>
      <c r="CH2379" s="45">
        <f t="shared" si="57357"/>
        <v>0</v>
      </c>
    </row>
    <row r="2380" spans="1:86" x14ac:dyDescent="0.25">
      <c r="A2380" s="56"/>
      <c r="B2380" s="57"/>
      <c r="C2380" s="14">
        <f t="shared" si="57373"/>
        <v>0</v>
      </c>
      <c r="D2380" s="14" t="s">
        <v>259</v>
      </c>
      <c r="E2380" s="20">
        <v>4.25</v>
      </c>
      <c r="F2380" s="51" t="s">
        <v>131</v>
      </c>
      <c r="G2380" s="36"/>
      <c r="H2380" s="37"/>
      <c r="I2380" s="44">
        <f t="shared" ref="I2380" si="57389">parseTime(G2380)-(H2382=INT(RIGHT($F2380, 1)))</f>
        <v>0</v>
      </c>
      <c r="J2380" s="45">
        <f t="shared" si="57325"/>
        <v>0</v>
      </c>
      <c r="K2380" s="36"/>
      <c r="L2380" s="37"/>
      <c r="M2380" s="44">
        <f t="shared" ref="M2380" si="57390">parseTime(K2380)-(L2382=INT(RIGHT($F2380, 1)))</f>
        <v>0</v>
      </c>
      <c r="N2380" s="45">
        <f t="shared" si="57327"/>
        <v>0</v>
      </c>
      <c r="O2380" s="36"/>
      <c r="P2380" s="37"/>
      <c r="Q2380" s="44">
        <f t="shared" ref="Q2380" si="57391">parseTime(O2380)-(P2382=INT(RIGHT($F2380, 1)))</f>
        <v>0</v>
      </c>
      <c r="R2380" s="45">
        <f t="shared" si="57329"/>
        <v>0</v>
      </c>
      <c r="S2380" s="36"/>
      <c r="T2380" s="37"/>
      <c r="U2380" s="44">
        <f t="shared" ref="U2380" si="57392">parseTime(S2380)-(T2382=INT(RIGHT($F2380, 1)))</f>
        <v>0</v>
      </c>
      <c r="V2380" s="45">
        <f t="shared" si="57331"/>
        <v>0</v>
      </c>
      <c r="W2380" s="36"/>
      <c r="X2380" s="37"/>
      <c r="Y2380" s="44">
        <f t="shared" ref="Y2380" si="57393">parseTime(W2380)-(X2382=INT(RIGHT($F2380, 1)))</f>
        <v>0</v>
      </c>
      <c r="Z2380" s="45">
        <f t="shared" si="57333"/>
        <v>0</v>
      </c>
      <c r="AA2380" s="36"/>
      <c r="AB2380" s="37"/>
      <c r="AC2380" s="44">
        <f t="shared" ref="AC2380" si="57394">parseTime(AA2380)-(AB2382=INT(RIGHT($F2380, 1)))</f>
        <v>0</v>
      </c>
      <c r="AD2380" s="45">
        <f t="shared" si="57335"/>
        <v>0</v>
      </c>
      <c r="AE2380" s="36"/>
      <c r="AF2380" s="37"/>
      <c r="AG2380" s="44">
        <f t="shared" ref="AG2380" si="57395">parseTime(AE2380)-(AF2382=INT(RIGHT($F2380, 1)))</f>
        <v>0</v>
      </c>
      <c r="AH2380" s="45">
        <f t="shared" si="57337"/>
        <v>0</v>
      </c>
      <c r="AI2380" s="36"/>
      <c r="AJ2380" s="37"/>
      <c r="AK2380" s="44">
        <f>parseTime(AI2380)-(AJ2382=INT(RIGHT($F2380, 1)))</f>
        <v>0</v>
      </c>
      <c r="AL2380" s="45">
        <f t="shared" si="57338"/>
        <v>0</v>
      </c>
      <c r="AM2380" s="36"/>
      <c r="AN2380" s="37"/>
      <c r="AO2380" s="44">
        <f t="shared" ref="AO2380" si="57396">parseTime(AM2380)-(AN2382=INT(RIGHT($F2380, 1)))</f>
        <v>0</v>
      </c>
      <c r="AP2380" s="45">
        <f t="shared" si="57340"/>
        <v>0</v>
      </c>
      <c r="AQ2380" s="36"/>
      <c r="AR2380" s="37"/>
      <c r="AS2380" s="44">
        <f t="shared" ref="AS2380" si="57397">parseTime(AQ2380)-(AR2382=INT(RIGHT($F2380, 1)))</f>
        <v>0</v>
      </c>
      <c r="AT2380" s="45">
        <f t="shared" si="57342"/>
        <v>0</v>
      </c>
      <c r="AU2380" s="36"/>
      <c r="AV2380" s="37"/>
      <c r="AW2380" s="44">
        <f>parseTime(AU2380)-(AV2382=INT(RIGHT($F2380, 1)))</f>
        <v>0</v>
      </c>
      <c r="AX2380" s="45">
        <f t="shared" si="57343"/>
        <v>0</v>
      </c>
      <c r="AY2380" s="36"/>
      <c r="AZ2380" s="37"/>
      <c r="BA2380" s="44">
        <f>parseTime(AY2380)-(AZ2382=INT(RIGHT($F2380, 1)))</f>
        <v>0</v>
      </c>
      <c r="BB2380" s="45">
        <f t="shared" si="57344"/>
        <v>0</v>
      </c>
      <c r="BC2380" s="36"/>
      <c r="BD2380" s="37"/>
      <c r="BE2380" s="44">
        <f>parseTime(BC2380)-(BD2382=INT(RIGHT($F2380, 1)))</f>
        <v>0</v>
      </c>
      <c r="BF2380" s="45">
        <f t="shared" si="57345"/>
        <v>0</v>
      </c>
      <c r="BG2380" s="36"/>
      <c r="BH2380" s="37"/>
      <c r="BI2380" s="44">
        <f>parseTime(BG2380)-(BH2382=INT(RIGHT($F2380, 1)))</f>
        <v>0</v>
      </c>
      <c r="BJ2380" s="45">
        <f t="shared" si="57346"/>
        <v>0</v>
      </c>
      <c r="BK2380" s="36"/>
      <c r="BL2380" s="37"/>
      <c r="BM2380" s="44">
        <f>parseTime(BK2380)-(BL2382=INT(RIGHT($F2380, 1)))</f>
        <v>0</v>
      </c>
      <c r="BN2380" s="45">
        <f t="shared" si="57347"/>
        <v>0</v>
      </c>
      <c r="BO2380" s="36"/>
      <c r="BP2380" s="37"/>
      <c r="BQ2380" s="44">
        <f t="shared" ref="BQ2380" si="57398">parseTime(BO2380)-(BP2382=INT(RIGHT($F2380, 1)))</f>
        <v>0</v>
      </c>
      <c r="BR2380" s="45">
        <f t="shared" si="57349"/>
        <v>0</v>
      </c>
      <c r="BS2380" s="36"/>
      <c r="BT2380" s="37"/>
      <c r="BU2380" s="44">
        <f t="shared" ref="BU2380" si="57399">parseTime(BS2380)-(BT2382=INT(RIGHT($F2380, 1)))</f>
        <v>0</v>
      </c>
      <c r="BV2380" s="45">
        <f t="shared" si="57351"/>
        <v>0</v>
      </c>
      <c r="BW2380" s="36"/>
      <c r="BX2380" s="37"/>
      <c r="BY2380" s="44">
        <f t="shared" ref="BY2380" si="57400">parseTime(BW2380)-(BX2382=INT(RIGHT($F2380, 1)))</f>
        <v>0</v>
      </c>
      <c r="BZ2380" s="45">
        <f t="shared" si="57353"/>
        <v>0</v>
      </c>
      <c r="CA2380" s="36"/>
      <c r="CB2380" s="37"/>
      <c r="CC2380" s="44">
        <f t="shared" ref="CC2380" si="57401">parseTime(CA2380)-(CB2382=INT(RIGHT($F2380, 1)))</f>
        <v>0</v>
      </c>
      <c r="CD2380" s="45">
        <f t="shared" si="57355"/>
        <v>0</v>
      </c>
      <c r="CE2380" s="36"/>
      <c r="CF2380" s="37"/>
      <c r="CG2380" s="44">
        <f t="shared" ref="CG2380" si="57402">parseTime(CE2380)-(CF2382=INT(RIGHT($F2380, 1)))</f>
        <v>0</v>
      </c>
      <c r="CH2380" s="45">
        <f t="shared" si="57357"/>
        <v>0</v>
      </c>
    </row>
    <row r="2381" spans="1:86" x14ac:dyDescent="0.25">
      <c r="A2381" s="56" t="s">
        <v>119</v>
      </c>
      <c r="B2381" s="57">
        <f t="shared" ref="B2381" ca="1" si="57403">roleHours(G2377:CH2383, "MCC")</f>
        <v>8</v>
      </c>
      <c r="C2381" s="14">
        <f t="shared" ca="1" si="57373"/>
        <v>1</v>
      </c>
      <c r="D2381" s="14" t="s">
        <v>260</v>
      </c>
      <c r="E2381" s="20">
        <v>4.6500000000000004</v>
      </c>
      <c r="F2381" s="51" t="s">
        <v>132</v>
      </c>
      <c r="G2381" s="36"/>
      <c r="H2381" s="37"/>
      <c r="I2381" s="44">
        <f t="shared" ref="I2381" si="57404">parseTime(G2381)-(H2382=INT(RIGHT($F2381, 1)))</f>
        <v>0</v>
      </c>
      <c r="J2381" s="45">
        <f t="shared" si="57325"/>
        <v>0</v>
      </c>
      <c r="K2381" s="36"/>
      <c r="L2381" s="37"/>
      <c r="M2381" s="44">
        <f t="shared" ref="M2381" si="57405">parseTime(K2381)-(L2382=INT(RIGHT($F2381, 1)))</f>
        <v>0</v>
      </c>
      <c r="N2381" s="45">
        <f t="shared" si="57327"/>
        <v>0</v>
      </c>
      <c r="O2381" s="36"/>
      <c r="P2381" s="37"/>
      <c r="Q2381" s="44">
        <f t="shared" ref="Q2381" si="57406">parseTime(O2381)-(P2382=INT(RIGHT($F2381, 1)))</f>
        <v>0</v>
      </c>
      <c r="R2381" s="45">
        <f t="shared" si="57329"/>
        <v>0</v>
      </c>
      <c r="S2381" s="36"/>
      <c r="T2381" s="37"/>
      <c r="U2381" s="44">
        <f t="shared" ref="U2381" si="57407">parseTime(S2381)-(T2382=INT(RIGHT($F2381, 1)))</f>
        <v>0</v>
      </c>
      <c r="V2381" s="45">
        <f t="shared" si="57331"/>
        <v>0</v>
      </c>
      <c r="W2381" s="36"/>
      <c r="X2381" s="37"/>
      <c r="Y2381" s="44">
        <f t="shared" ref="Y2381" si="57408">parseTime(W2381)-(X2382=INT(RIGHT($F2381, 1)))</f>
        <v>0</v>
      </c>
      <c r="Z2381" s="45">
        <f t="shared" si="57333"/>
        <v>0</v>
      </c>
      <c r="AA2381" s="36"/>
      <c r="AB2381" s="37"/>
      <c r="AC2381" s="44">
        <f t="shared" ref="AC2381" si="57409">parseTime(AA2381)-(AB2382=INT(RIGHT($F2381, 1)))</f>
        <v>0</v>
      </c>
      <c r="AD2381" s="45">
        <f t="shared" si="57335"/>
        <v>0</v>
      </c>
      <c r="AE2381" s="36"/>
      <c r="AF2381" s="37"/>
      <c r="AG2381" s="44">
        <f t="shared" ref="AG2381" si="57410">parseTime(AE2381)-(AF2382=INT(RIGHT($F2381, 1)))</f>
        <v>0</v>
      </c>
      <c r="AH2381" s="45">
        <f t="shared" si="57337"/>
        <v>0</v>
      </c>
      <c r="AI2381" s="36"/>
      <c r="AJ2381" s="37"/>
      <c r="AK2381" s="44">
        <f>parseTime(AI2381)-(AJ2382=INT(RIGHT($F2381, 1)))</f>
        <v>0</v>
      </c>
      <c r="AL2381" s="45">
        <f t="shared" si="57338"/>
        <v>0</v>
      </c>
      <c r="AM2381" s="36"/>
      <c r="AN2381" s="37"/>
      <c r="AO2381" s="44">
        <f t="shared" ref="AO2381" si="57411">parseTime(AM2381)-(AN2382=INT(RIGHT($F2381, 1)))</f>
        <v>0</v>
      </c>
      <c r="AP2381" s="45">
        <f t="shared" si="57340"/>
        <v>0</v>
      </c>
      <c r="AQ2381" s="36"/>
      <c r="AR2381" s="37"/>
      <c r="AS2381" s="44">
        <f t="shared" ref="AS2381" si="57412">parseTime(AQ2381)-(AR2382=INT(RIGHT($F2381, 1)))</f>
        <v>0</v>
      </c>
      <c r="AT2381" s="45">
        <f t="shared" si="57342"/>
        <v>0</v>
      </c>
      <c r="AU2381" s="36"/>
      <c r="AV2381" s="37"/>
      <c r="AW2381" s="44">
        <f>parseTime(AU2381)-(AV2382=INT(RIGHT($F2381, 1)))</f>
        <v>0</v>
      </c>
      <c r="AX2381" s="45">
        <f t="shared" si="57343"/>
        <v>0</v>
      </c>
      <c r="AY2381" s="36"/>
      <c r="AZ2381" s="37"/>
      <c r="BA2381" s="44">
        <f>parseTime(AY2381)-(AZ2382=INT(RIGHT($F2381, 1)))</f>
        <v>0</v>
      </c>
      <c r="BB2381" s="45">
        <f t="shared" si="57344"/>
        <v>0</v>
      </c>
      <c r="BC2381" s="36"/>
      <c r="BD2381" s="37"/>
      <c r="BE2381" s="44">
        <f>parseTime(BC2381)-(BD2382=INT(RIGHT($F2381, 1)))</f>
        <v>0</v>
      </c>
      <c r="BF2381" s="45">
        <f t="shared" si="57345"/>
        <v>0</v>
      </c>
      <c r="BG2381" s="36"/>
      <c r="BH2381" s="37"/>
      <c r="BI2381" s="44">
        <f>parseTime(BG2381)-(BH2382=INT(RIGHT($F2381, 1)))</f>
        <v>0</v>
      </c>
      <c r="BJ2381" s="45">
        <f t="shared" si="57346"/>
        <v>0</v>
      </c>
      <c r="BK2381" s="36"/>
      <c r="BL2381" s="37"/>
      <c r="BM2381" s="44">
        <f>parseTime(BK2381)-(BL2382=INT(RIGHT($F2381, 1)))</f>
        <v>0</v>
      </c>
      <c r="BN2381" s="45">
        <f t="shared" si="57347"/>
        <v>0</v>
      </c>
      <c r="BO2381" s="36"/>
      <c r="BP2381" s="37"/>
      <c r="BQ2381" s="44">
        <f t="shared" ref="BQ2381" si="57413">parseTime(BO2381)-(BP2382=INT(RIGHT($F2381, 1)))</f>
        <v>0</v>
      </c>
      <c r="BR2381" s="45">
        <f t="shared" si="57349"/>
        <v>0</v>
      </c>
      <c r="BS2381" s="36"/>
      <c r="BT2381" s="37"/>
      <c r="BU2381" s="44">
        <f t="shared" ref="BU2381" si="57414">parseTime(BS2381)-(BT2382=INT(RIGHT($F2381, 1)))</f>
        <v>0</v>
      </c>
      <c r="BV2381" s="45">
        <f t="shared" si="57351"/>
        <v>0</v>
      </c>
      <c r="BW2381" s="36"/>
      <c r="BX2381" s="37"/>
      <c r="BY2381" s="44">
        <f t="shared" ref="BY2381" si="57415">parseTime(BW2381)-(BX2382=INT(RIGHT($F2381, 1)))</f>
        <v>0</v>
      </c>
      <c r="BZ2381" s="45">
        <f t="shared" si="57353"/>
        <v>0</v>
      </c>
      <c r="CA2381" s="36"/>
      <c r="CB2381" s="37"/>
      <c r="CC2381" s="44">
        <f t="shared" ref="CC2381" si="57416">parseTime(CA2381)-(CB2382=INT(RIGHT($F2381, 1)))</f>
        <v>0</v>
      </c>
      <c r="CD2381" s="45">
        <f t="shared" si="57355"/>
        <v>0</v>
      </c>
      <c r="CE2381" s="36"/>
      <c r="CF2381" s="37"/>
      <c r="CG2381" s="44">
        <f t="shared" ref="CG2381" si="57417">parseTime(CE2381)-(CF2382=INT(RIGHT($F2381, 1)))</f>
        <v>0</v>
      </c>
      <c r="CH2381" s="45">
        <f t="shared" si="57357"/>
        <v>0</v>
      </c>
    </row>
    <row r="2382" spans="1:86" x14ac:dyDescent="0.25">
      <c r="A2382" s="56"/>
      <c r="B2382" s="57"/>
      <c r="C2382" s="14">
        <f t="shared" si="57373"/>
        <v>0</v>
      </c>
      <c r="D2382" s="14"/>
      <c r="E2382" s="20">
        <f t="shared" ref="E2382" si="57418">((7.5/2)-0.5+E2381)*8</f>
        <v>63.2</v>
      </c>
      <c r="F2382" s="51"/>
      <c r="G2382" s="46" t="s">
        <v>134</v>
      </c>
      <c r="H2382" s="38">
        <f t="shared" ref="H2382" si="57419">lunchAdjust(G2377:H2381)</f>
        <v>0</v>
      </c>
      <c r="I2382" s="48" t="s">
        <v>0</v>
      </c>
      <c r="J2382" s="39">
        <f t="shared" ref="J2382" si="57420">SUMPRODUCT(I2377:I2381*J2377:J2381)</f>
        <v>0</v>
      </c>
      <c r="K2382" s="46" t="s">
        <v>134</v>
      </c>
      <c r="L2382" s="38">
        <f t="shared" ref="L2382" si="57421">lunchAdjust(K2377:L2381)</f>
        <v>1</v>
      </c>
      <c r="M2382" s="48" t="s">
        <v>0</v>
      </c>
      <c r="N2382" s="39">
        <f t="shared" ref="N2382" si="57422">SUMPRODUCT(M2377:M2381*N2377:N2381)</f>
        <v>8</v>
      </c>
      <c r="O2382" s="46" t="s">
        <v>134</v>
      </c>
      <c r="P2382" s="38">
        <f t="shared" ref="P2382" si="57423">lunchAdjust(O2377:P2381)</f>
        <v>1</v>
      </c>
      <c r="Q2382" s="48" t="s">
        <v>0</v>
      </c>
      <c r="R2382" s="39">
        <f t="shared" ref="R2382" si="57424">SUMPRODUCT(Q2377:Q2381*R2377:R2381)</f>
        <v>8</v>
      </c>
      <c r="S2382" s="46" t="s">
        <v>134</v>
      </c>
      <c r="T2382" s="38">
        <f t="shared" ref="T2382" si="57425">lunchAdjust(S2377:T2381)</f>
        <v>1</v>
      </c>
      <c r="U2382" s="48" t="s">
        <v>0</v>
      </c>
      <c r="V2382" s="39">
        <f t="shared" ref="V2382" si="57426">SUMPRODUCT(U2377:U2381*V2377:V2381)</f>
        <v>8</v>
      </c>
      <c r="W2382" s="46" t="s">
        <v>134</v>
      </c>
      <c r="X2382" s="38">
        <f t="shared" ref="X2382" si="57427">lunchAdjust(W2377:X2381)</f>
        <v>0</v>
      </c>
      <c r="Y2382" s="48" t="s">
        <v>0</v>
      </c>
      <c r="Z2382" s="39">
        <f t="shared" ref="Z2382" si="57428">SUMPRODUCT(Y2377:Y2381*Z2377:Z2381)</f>
        <v>0</v>
      </c>
      <c r="AA2382" s="46" t="s">
        <v>134</v>
      </c>
      <c r="AB2382" s="38">
        <f t="shared" ref="AB2382" si="57429">lunchAdjust(AA2377:AB2381)</f>
        <v>1</v>
      </c>
      <c r="AC2382" s="48" t="s">
        <v>0</v>
      </c>
      <c r="AD2382" s="39">
        <f t="shared" ref="AD2382" si="57430">SUMPRODUCT(AC2377:AC2381*AD2377:AD2381)</f>
        <v>8</v>
      </c>
      <c r="AE2382" s="46" t="s">
        <v>134</v>
      </c>
      <c r="AF2382" s="38">
        <f t="shared" ref="AF2382" si="57431">lunchAdjust(AE2377:AF2381)</f>
        <v>1</v>
      </c>
      <c r="AG2382" s="48" t="s">
        <v>0</v>
      </c>
      <c r="AH2382" s="39">
        <f t="shared" ref="AH2382" si="57432">SUMPRODUCT(AG2377:AG2381*AH2377:AH2381)</f>
        <v>8</v>
      </c>
      <c r="AI2382" s="46" t="s">
        <v>134</v>
      </c>
      <c r="AJ2382" s="38">
        <f t="shared" ref="AJ2382" si="57433">lunchAdjust(AI2377:AJ2381)</f>
        <v>0</v>
      </c>
      <c r="AK2382" s="48" t="s">
        <v>0</v>
      </c>
      <c r="AL2382" s="39">
        <f t="shared" ref="AL2382" si="57434">SUMPRODUCT(AK2377:AK2381*AL2377:AL2381)</f>
        <v>0</v>
      </c>
      <c r="AM2382" s="46" t="s">
        <v>134</v>
      </c>
      <c r="AN2382" s="38">
        <f t="shared" ref="AN2382" si="57435">lunchAdjust(AM2377:AN2381)</f>
        <v>0</v>
      </c>
      <c r="AO2382" s="48" t="s">
        <v>0</v>
      </c>
      <c r="AP2382" s="39">
        <f t="shared" ref="AP2382" si="57436">SUMPRODUCT(AO2377:AO2381*AP2377:AP2381)</f>
        <v>0</v>
      </c>
      <c r="AQ2382" s="46" t="s">
        <v>134</v>
      </c>
      <c r="AR2382" s="38">
        <f t="shared" ref="AR2382" si="57437">lunchAdjust(AQ2377:AR2381)</f>
        <v>0</v>
      </c>
      <c r="AS2382" s="48" t="s">
        <v>0</v>
      </c>
      <c r="AT2382" s="39">
        <f t="shared" ref="AT2382" si="57438">SUMPRODUCT(AS2377:AS2381*AT2377:AT2381)</f>
        <v>0</v>
      </c>
      <c r="AU2382" s="46" t="s">
        <v>134</v>
      </c>
      <c r="AV2382" s="38">
        <f t="shared" ref="AV2382" si="57439">lunchAdjust(AU2377:AV2381)</f>
        <v>0</v>
      </c>
      <c r="AW2382" s="48" t="s">
        <v>0</v>
      </c>
      <c r="AX2382" s="39">
        <f t="shared" ref="AX2382" si="57440">SUMPRODUCT(AW2377:AW2381*AX2377:AX2381)</f>
        <v>0</v>
      </c>
      <c r="AY2382" s="46" t="s">
        <v>134</v>
      </c>
      <c r="AZ2382" s="38">
        <f t="shared" ref="AZ2382" si="57441">lunchAdjust(AY2377:AZ2381)</f>
        <v>0</v>
      </c>
      <c r="BA2382" s="48" t="s">
        <v>0</v>
      </c>
      <c r="BB2382" s="39">
        <f t="shared" ref="BB2382" si="57442">SUMPRODUCT(BA2377:BA2381*BB2377:BB2381)</f>
        <v>0</v>
      </c>
      <c r="BC2382" s="46" t="s">
        <v>134</v>
      </c>
      <c r="BD2382" s="38">
        <f t="shared" ref="BD2382" si="57443">lunchAdjust(BC2377:BD2381)</f>
        <v>0</v>
      </c>
      <c r="BE2382" s="48" t="s">
        <v>0</v>
      </c>
      <c r="BF2382" s="39">
        <f t="shared" ref="BF2382" si="57444">SUMPRODUCT(BE2377:BE2381*BF2377:BF2381)</f>
        <v>0</v>
      </c>
      <c r="BG2382" s="46" t="s">
        <v>134</v>
      </c>
      <c r="BH2382" s="38">
        <f t="shared" ref="BH2382" si="57445">lunchAdjust(BG2377:BH2381)</f>
        <v>0</v>
      </c>
      <c r="BI2382" s="48" t="s">
        <v>0</v>
      </c>
      <c r="BJ2382" s="39">
        <f t="shared" ref="BJ2382" si="57446">SUMPRODUCT(BI2377:BI2381*BJ2377:BJ2381)</f>
        <v>0</v>
      </c>
      <c r="BK2382" s="46" t="s">
        <v>134</v>
      </c>
      <c r="BL2382" s="38">
        <f t="shared" ref="BL2382" si="57447">lunchAdjust(BK2377:BL2381)</f>
        <v>0</v>
      </c>
      <c r="BM2382" s="48" t="s">
        <v>0</v>
      </c>
      <c r="BN2382" s="39">
        <f t="shared" ref="BN2382" si="57448">SUMPRODUCT(BM2377:BM2381*BN2377:BN2381)</f>
        <v>0</v>
      </c>
      <c r="BO2382" s="46" t="s">
        <v>134</v>
      </c>
      <c r="BP2382" s="38">
        <f t="shared" ref="BP2382" si="57449">lunchAdjust(BO2377:BP2381)</f>
        <v>0</v>
      </c>
      <c r="BQ2382" s="48" t="s">
        <v>0</v>
      </c>
      <c r="BR2382" s="39">
        <f t="shared" ref="BR2382" si="57450">SUMPRODUCT(BQ2377:BQ2381*BR2377:BR2381)</f>
        <v>0</v>
      </c>
      <c r="BS2382" s="46" t="s">
        <v>134</v>
      </c>
      <c r="BT2382" s="38">
        <f t="shared" ref="BT2382" si="57451">lunchAdjust(BS2377:BT2381)</f>
        <v>1</v>
      </c>
      <c r="BU2382" s="48" t="s">
        <v>0</v>
      </c>
      <c r="BV2382" s="39">
        <f t="shared" ref="BV2382" si="57452">SUMPRODUCT(BU2377:BU2381*BV2377:BV2381)</f>
        <v>8</v>
      </c>
      <c r="BW2382" s="46" t="s">
        <v>134</v>
      </c>
      <c r="BX2382" s="38">
        <f t="shared" ref="BX2382" si="57453">lunchAdjust(BW2377:BX2381)</f>
        <v>0</v>
      </c>
      <c r="BY2382" s="48" t="s">
        <v>0</v>
      </c>
      <c r="BZ2382" s="39">
        <f t="shared" ref="BZ2382" si="57454">SUMPRODUCT(BY2377:BY2381*BZ2377:BZ2381)</f>
        <v>0</v>
      </c>
      <c r="CA2382" s="46" t="s">
        <v>134</v>
      </c>
      <c r="CB2382" s="38">
        <f t="shared" ref="CB2382" si="57455">lunchAdjust(CA2377:CB2381)</f>
        <v>0</v>
      </c>
      <c r="CC2382" s="48" t="s">
        <v>0</v>
      </c>
      <c r="CD2382" s="39">
        <f t="shared" ref="CD2382" si="57456">SUMPRODUCT(CC2377:CC2381*CD2377:CD2381)</f>
        <v>0</v>
      </c>
      <c r="CE2382" s="46" t="s">
        <v>134</v>
      </c>
      <c r="CF2382" s="38">
        <f t="shared" ref="CF2382" si="57457">lunchAdjust(CE2377:CF2381)</f>
        <v>0</v>
      </c>
      <c r="CG2382" s="48" t="s">
        <v>0</v>
      </c>
      <c r="CH2382" s="39">
        <f t="shared" ref="CH2382" si="57458">SUMPRODUCT(CG2377:CG2381*CH2377:CH2381)</f>
        <v>0</v>
      </c>
    </row>
    <row r="2383" spans="1:86" ht="15.75" thickBot="1" x14ac:dyDescent="0.3">
      <c r="A2383" s="58" t="s">
        <v>121</v>
      </c>
      <c r="B2383" s="59">
        <f t="shared" ref="B2383" ca="1" si="57459">roleHours(G2377:CH2383, "OUT")</f>
        <v>0</v>
      </c>
      <c r="C2383" s="54" t="s">
        <v>137</v>
      </c>
      <c r="D2383" s="22">
        <f t="shared" ref="D2383" ca="1" si="57460">roleHours(G2377:CH2383, "PTO")</f>
        <v>0</v>
      </c>
      <c r="E2383" s="23">
        <f t="shared" ref="E2383" ca="1" si="57461">E2382-B2378</f>
        <v>15.200000000000003</v>
      </c>
      <c r="F2383" s="52"/>
      <c r="G2383" s="47" t="s">
        <v>39</v>
      </c>
      <c r="H2383" s="40">
        <f t="shared" si="56944"/>
        <v>0</v>
      </c>
      <c r="I2383" s="49" t="s">
        <v>135</v>
      </c>
      <c r="J2383" s="41">
        <f t="shared" ref="J2383" si="57462">J2382*G$4</f>
        <v>0</v>
      </c>
      <c r="K2383" s="47" t="s">
        <v>39</v>
      </c>
      <c r="L2383" s="40">
        <f t="shared" ref="L2383" si="57463">SUMPRODUCT(M2377:M2381*(L2377:L2381="PTO"))+SUMPRODUCT(M2377:M2381*(L2377:L2381="HOL"))</f>
        <v>0</v>
      </c>
      <c r="M2383" s="49" t="s">
        <v>135</v>
      </c>
      <c r="N2383" s="41">
        <f t="shared" ref="N2383" si="57464">N2382*K$4</f>
        <v>0</v>
      </c>
      <c r="O2383" s="47" t="s">
        <v>39</v>
      </c>
      <c r="P2383" s="40">
        <f t="shared" ref="P2383" si="57465">SUMPRODUCT(Q2377:Q2381*(P2377:P2381="PTO"))+SUMPRODUCT(Q2377:Q2381*(P2377:P2381="HOL"))</f>
        <v>0</v>
      </c>
      <c r="Q2383" s="49" t="s">
        <v>135</v>
      </c>
      <c r="R2383" s="41">
        <f t="shared" ref="R2383" si="57466">R2382*O$4</f>
        <v>8</v>
      </c>
      <c r="S2383" s="47" t="s">
        <v>39</v>
      </c>
      <c r="T2383" s="40">
        <f t="shared" ref="T2383" si="57467">SUMPRODUCT(U2377:U2381*(T2377:T2381="PTO"))+SUMPRODUCT(U2377:U2381*(T2377:T2381="HOL"))</f>
        <v>0</v>
      </c>
      <c r="U2383" s="49" t="s">
        <v>135</v>
      </c>
      <c r="V2383" s="41">
        <f t="shared" ref="V2383" si="57468">V2382*S$4</f>
        <v>0</v>
      </c>
      <c r="W2383" s="47" t="s">
        <v>39</v>
      </c>
      <c r="X2383" s="40">
        <f t="shared" ref="X2383" si="57469">SUMPRODUCT(Y2377:Y2381*(X2377:X2381="PTO"))+SUMPRODUCT(Y2377:Y2381*(X2377:X2381="HOL"))</f>
        <v>0</v>
      </c>
      <c r="Y2383" s="49" t="s">
        <v>135</v>
      </c>
      <c r="Z2383" s="41">
        <f t="shared" ref="Z2383" si="57470">Z2382*W$4</f>
        <v>0</v>
      </c>
      <c r="AA2383" s="47" t="s">
        <v>39</v>
      </c>
      <c r="AB2383" s="40">
        <f t="shared" ref="AB2383" si="57471">SUMPRODUCT(AC2377:AC2381*(AB2377:AB2381="PTO"))+SUMPRODUCT(AC2377:AC2381*(AB2377:AB2381="HOL"))</f>
        <v>0</v>
      </c>
      <c r="AC2383" s="49" t="s">
        <v>135</v>
      </c>
      <c r="AD2383" s="41">
        <f t="shared" ref="AD2383" si="57472">AD2382*AA$4</f>
        <v>8</v>
      </c>
      <c r="AE2383" s="47" t="s">
        <v>39</v>
      </c>
      <c r="AF2383" s="40">
        <f t="shared" ref="AF2383" si="57473">SUMPRODUCT(AG2377:AG2381*(AF2377:AF2381="PTO"))+SUMPRODUCT(AG2377:AG2381*(AF2377:AF2381="HOL"))</f>
        <v>0</v>
      </c>
      <c r="AG2383" s="49" t="s">
        <v>135</v>
      </c>
      <c r="AH2383" s="41">
        <f t="shared" ref="AH2383" si="57474">AH2382*AE$4</f>
        <v>8</v>
      </c>
      <c r="AI2383" s="47" t="s">
        <v>39</v>
      </c>
      <c r="AJ2383" s="40">
        <f t="shared" ref="AJ2383" si="57475">SUMPRODUCT(AK2377:AK2381*(AJ2377:AJ2381="PTO"))+SUMPRODUCT(AK2377:AK2381*(AJ2377:AJ2381="HOL"))</f>
        <v>0</v>
      </c>
      <c r="AK2383" s="49" t="s">
        <v>135</v>
      </c>
      <c r="AL2383" s="41">
        <f>AL2382*AI$4</f>
        <v>0</v>
      </c>
      <c r="AM2383" s="47" t="s">
        <v>39</v>
      </c>
      <c r="AN2383" s="40">
        <f t="shared" ref="AN2383" si="57476">SUMPRODUCT(AO2377:AO2381*(AN2377:AN2381="PTO"))+SUMPRODUCT(AO2377:AO2381*(AN2377:AN2381="HOL"))</f>
        <v>0</v>
      </c>
      <c r="AO2383" s="49" t="s">
        <v>135</v>
      </c>
      <c r="AP2383" s="41">
        <f t="shared" ref="AP2383" si="57477">AP2382*AM$4</f>
        <v>0</v>
      </c>
      <c r="AQ2383" s="47" t="s">
        <v>39</v>
      </c>
      <c r="AR2383" s="40">
        <f t="shared" ref="AR2383" si="57478">SUMPRODUCT(AS2377:AS2381*(AR2377:AR2381="PTO"))+SUMPRODUCT(AS2377:AS2381*(AR2377:AR2381="HOL"))</f>
        <v>0</v>
      </c>
      <c r="AS2383" s="49" t="s">
        <v>135</v>
      </c>
      <c r="AT2383" s="41">
        <f t="shared" ref="AT2383" si="57479">AT2382*AQ$4</f>
        <v>0</v>
      </c>
      <c r="AU2383" s="47" t="s">
        <v>39</v>
      </c>
      <c r="AV2383" s="40">
        <f t="shared" ref="AV2383" si="57480">SUMPRODUCT(AW2377:AW2381*(AV2377:AV2381="PTO"))+SUMPRODUCT(AW2377:AW2381*(AV2377:AV2381="HOL"))</f>
        <v>0</v>
      </c>
      <c r="AW2383" s="49" t="s">
        <v>135</v>
      </c>
      <c r="AX2383" s="41">
        <f>AX2382*AU$4</f>
        <v>0</v>
      </c>
      <c r="AY2383" s="47" t="s">
        <v>39</v>
      </c>
      <c r="AZ2383" s="40">
        <f t="shared" ref="AZ2383" si="57481">SUMPRODUCT(BA2377:BA2381*(AZ2377:AZ2381="PTO"))+SUMPRODUCT(BA2377:BA2381*(AZ2377:AZ2381="HOL"))</f>
        <v>0</v>
      </c>
      <c r="BA2383" s="49" t="s">
        <v>135</v>
      </c>
      <c r="BB2383" s="41">
        <f>BB2382*AY$4</f>
        <v>0</v>
      </c>
      <c r="BC2383" s="47" t="s">
        <v>39</v>
      </c>
      <c r="BD2383" s="40">
        <f t="shared" ref="BD2383" si="57482">SUMPRODUCT(BE2377:BE2381*(BD2377:BD2381="PTO"))+SUMPRODUCT(BE2377:BE2381*(BD2377:BD2381="HOL"))</f>
        <v>0</v>
      </c>
      <c r="BE2383" s="49" t="s">
        <v>135</v>
      </c>
      <c r="BF2383" s="41">
        <f>BF2382*BC$4</f>
        <v>0</v>
      </c>
      <c r="BG2383" s="47" t="s">
        <v>39</v>
      </c>
      <c r="BH2383" s="40">
        <f t="shared" ref="BH2383" si="57483">SUMPRODUCT(BI2377:BI2381*(BH2377:BH2381="PTO"))+SUMPRODUCT(BI2377:BI2381*(BH2377:BH2381="HOL"))</f>
        <v>0</v>
      </c>
      <c r="BI2383" s="49" t="s">
        <v>135</v>
      </c>
      <c r="BJ2383" s="41">
        <f>BJ2382*BG$4</f>
        <v>0</v>
      </c>
      <c r="BK2383" s="47" t="s">
        <v>39</v>
      </c>
      <c r="BL2383" s="40">
        <f t="shared" ref="BL2383" si="57484">SUMPRODUCT(BM2377:BM2381*(BL2377:BL2381="PTO"))+SUMPRODUCT(BM2377:BM2381*(BL2377:BL2381="HOL"))</f>
        <v>0</v>
      </c>
      <c r="BM2383" s="49" t="s">
        <v>135</v>
      </c>
      <c r="BN2383" s="41">
        <f>BN2382*BK$4</f>
        <v>0</v>
      </c>
      <c r="BO2383" s="47" t="s">
        <v>39</v>
      </c>
      <c r="BP2383" s="40">
        <f t="shared" ref="BP2383" si="57485">SUMPRODUCT(BQ2377:BQ2381*(BP2377:BP2381="PTO"))+SUMPRODUCT(BQ2377:BQ2381*(BP2377:BP2381="HOL"))</f>
        <v>0</v>
      </c>
      <c r="BQ2383" s="49" t="s">
        <v>135</v>
      </c>
      <c r="BR2383" s="41">
        <f t="shared" ref="BR2383" si="57486">BR2382*BO$4</f>
        <v>0</v>
      </c>
      <c r="BS2383" s="47" t="s">
        <v>39</v>
      </c>
      <c r="BT2383" s="40">
        <f t="shared" ref="BT2383" si="57487">SUMPRODUCT(BU2377:BU2381*(BT2377:BT2381="PTO"))+SUMPRODUCT(BU2377:BU2381*(BT2377:BT2381="HOL"))</f>
        <v>0</v>
      </c>
      <c r="BU2383" s="49" t="s">
        <v>135</v>
      </c>
      <c r="BV2383" s="41">
        <f t="shared" ref="BV2383" si="57488">BV2382*BS$4</f>
        <v>8</v>
      </c>
      <c r="BW2383" s="47" t="s">
        <v>39</v>
      </c>
      <c r="BX2383" s="40">
        <f t="shared" ref="BX2383" si="57489">SUMPRODUCT(BY2377:BY2381*(BX2377:BX2381="PTO"))+SUMPRODUCT(BY2377:BY2381*(BX2377:BX2381="HOL"))</f>
        <v>0</v>
      </c>
      <c r="BY2383" s="49" t="s">
        <v>135</v>
      </c>
      <c r="BZ2383" s="41">
        <f t="shared" ref="BZ2383" si="57490">BZ2382*BW$4</f>
        <v>0</v>
      </c>
      <c r="CA2383" s="47" t="s">
        <v>39</v>
      </c>
      <c r="CB2383" s="40">
        <f t="shared" ref="CB2383" si="57491">SUMPRODUCT(CC2377:CC2381*(CB2377:CB2381="PTO"))+SUMPRODUCT(CC2377:CC2381*(CB2377:CB2381="HOL"))</f>
        <v>0</v>
      </c>
      <c r="CC2383" s="49" t="s">
        <v>135</v>
      </c>
      <c r="CD2383" s="41">
        <f t="shared" ref="CD2383" si="57492">CD2382*CA$4</f>
        <v>0</v>
      </c>
      <c r="CE2383" s="47" t="s">
        <v>39</v>
      </c>
      <c r="CF2383" s="40">
        <f t="shared" ref="CF2383" si="57493">SUMPRODUCT(CG2377:CG2381*(CF2377:CF2381="PTO"))+SUMPRODUCT(CG2377:CG2381*(CF2377:CF2381="HOL"))</f>
        <v>0</v>
      </c>
      <c r="CG2383" s="49" t="s">
        <v>135</v>
      </c>
      <c r="CH2383" s="41">
        <f t="shared" ref="CH2383" si="57494">CH2382*CE$4</f>
        <v>0</v>
      </c>
    </row>
    <row r="2384" spans="1:86" x14ac:dyDescent="0.25">
      <c r="A2384" s="70" t="s">
        <v>133</v>
      </c>
      <c r="B2384" s="71">
        <f t="shared" ref="B2384" ca="1" si="57495">D2384-B2385</f>
        <v>9.2420575028357632</v>
      </c>
      <c r="C2384" s="72" t="s">
        <v>122</v>
      </c>
      <c r="D2384" s="71">
        <f>IFERROR(INDEX(Holidays[FTE], MATCH(Entry!E2384, Holidays[Date], 0)), 1)*8*INDEX(FTEguide[[1]:[12]], MATCH(Entry!E2385, FTEguide[Weekday], 0), IF(Entry!E2387&gt;0, Entry!E2387, MONTH(Entry!E2384)))</f>
        <v>62.242057502835763</v>
      </c>
      <c r="E2384" s="60">
        <f t="shared" si="56461"/>
        <v>44168</v>
      </c>
      <c r="F2384" s="50" t="s">
        <v>128</v>
      </c>
      <c r="G2384" s="34"/>
      <c r="H2384" s="35"/>
      <c r="I2384" s="42">
        <f t="shared" ref="I2384" si="57496">parseTime(G2384)-(H2389=INT(RIGHT($F2384, 1)))</f>
        <v>0</v>
      </c>
      <c r="J2384" s="43">
        <f t="shared" ref="J2384:J2388" si="57497">isClocked(H2384)</f>
        <v>0</v>
      </c>
      <c r="K2384" s="34" t="s">
        <v>136</v>
      </c>
      <c r="L2384" s="35" t="s">
        <v>23</v>
      </c>
      <c r="M2384" s="42">
        <f t="shared" ref="M2384" si="57498">parseTime(K2384)-(L2389=INT(RIGHT($F2384, 1)))</f>
        <v>8</v>
      </c>
      <c r="N2384" s="43">
        <f t="shared" ref="N2384:N2388" si="57499">isClocked(L2384)</f>
        <v>1</v>
      </c>
      <c r="O2384" s="34" t="s">
        <v>180</v>
      </c>
      <c r="P2384" s="35" t="s">
        <v>23</v>
      </c>
      <c r="Q2384" s="42">
        <f t="shared" ref="Q2384" si="57500">parseTime(O2384)-(P2389=INT(RIGHT($F2384, 1)))</f>
        <v>8</v>
      </c>
      <c r="R2384" s="43">
        <f t="shared" ref="R2384:R2388" si="57501">isClocked(P2384)</f>
        <v>1</v>
      </c>
      <c r="S2384" s="34" t="s">
        <v>227</v>
      </c>
      <c r="T2384" s="35" t="s">
        <v>23</v>
      </c>
      <c r="U2384" s="42">
        <f t="shared" ref="U2384" si="57502">parseTime(S2384)-(T2389=INT(RIGHT($F2384, 1)))</f>
        <v>8</v>
      </c>
      <c r="V2384" s="43">
        <f t="shared" ref="V2384:V2388" si="57503">isClocked(T2384)</f>
        <v>1</v>
      </c>
      <c r="W2384" s="34"/>
      <c r="X2384" s="35"/>
      <c r="Y2384" s="42">
        <f t="shared" ref="Y2384" si="57504">parseTime(W2384)-(X2389=INT(RIGHT($F2384, 1)))</f>
        <v>0</v>
      </c>
      <c r="Z2384" s="43">
        <f t="shared" ref="Z2384:Z2388" si="57505">isClocked(X2384)</f>
        <v>0</v>
      </c>
      <c r="AA2384" s="34" t="s">
        <v>136</v>
      </c>
      <c r="AB2384" s="35" t="s">
        <v>23</v>
      </c>
      <c r="AC2384" s="42">
        <f t="shared" ref="AC2384" si="57506">parseTime(AA2384)-(AB2389=INT(RIGHT($F2384, 1)))</f>
        <v>8</v>
      </c>
      <c r="AD2384" s="43">
        <f t="shared" ref="AD2384:AD2388" si="57507">isClocked(AB2384)</f>
        <v>1</v>
      </c>
      <c r="AE2384" s="34" t="s">
        <v>136</v>
      </c>
      <c r="AF2384" s="35" t="s">
        <v>25</v>
      </c>
      <c r="AG2384" s="42">
        <f t="shared" ref="AG2384" si="57508">parseTime(AE2384)-(AF2389=INT(RIGHT($F2384, 1)))</f>
        <v>8</v>
      </c>
      <c r="AH2384" s="43">
        <f t="shared" ref="AH2384:AH2388" si="57509">isClocked(AF2384)</f>
        <v>1</v>
      </c>
      <c r="AI2384" s="34"/>
      <c r="AJ2384" s="35"/>
      <c r="AK2384" s="42">
        <f>parseTime(AI2384)-(AJ2389=INT(RIGHT($F2384, 1)))</f>
        <v>0</v>
      </c>
      <c r="AL2384" s="43">
        <f t="shared" ref="AL2384:AL2388" si="57510">isClocked(AJ2384)</f>
        <v>0</v>
      </c>
      <c r="AM2384" s="34"/>
      <c r="AN2384" s="35"/>
      <c r="AO2384" s="42">
        <f t="shared" ref="AO2384" si="57511">parseTime(AM2384)-(AN2389=INT(RIGHT($F2384, 1)))</f>
        <v>0</v>
      </c>
      <c r="AP2384" s="43">
        <f t="shared" ref="AP2384:AP2388" si="57512">isClocked(AN2384)</f>
        <v>0</v>
      </c>
      <c r="AQ2384" s="34"/>
      <c r="AR2384" s="35"/>
      <c r="AS2384" s="42">
        <f t="shared" ref="AS2384" si="57513">parseTime(AQ2384)-(AR2389=INT(RIGHT($F2384, 1)))</f>
        <v>0</v>
      </c>
      <c r="AT2384" s="43">
        <f t="shared" ref="AT2384:AT2388" si="57514">isClocked(AR2384)</f>
        <v>0</v>
      </c>
      <c r="AU2384" s="34"/>
      <c r="AV2384" s="35"/>
      <c r="AW2384" s="42">
        <f>parseTime(AU2384)-(AV2389=INT(RIGHT($F2384, 1)))</f>
        <v>0</v>
      </c>
      <c r="AX2384" s="43">
        <f t="shared" ref="AX2384:AX2388" si="57515">isClocked(AV2384)</f>
        <v>0</v>
      </c>
      <c r="AY2384" s="34"/>
      <c r="AZ2384" s="35"/>
      <c r="BA2384" s="42">
        <f>parseTime(AY2384)-(AZ2389=INT(RIGHT($F2384, 1)))</f>
        <v>0</v>
      </c>
      <c r="BB2384" s="43">
        <f t="shared" ref="BB2384:BB2388" si="57516">isClocked(AZ2384)</f>
        <v>0</v>
      </c>
      <c r="BC2384" s="34"/>
      <c r="BD2384" s="35"/>
      <c r="BE2384" s="42">
        <f>parseTime(BC2384)-(BD2389=INT(RIGHT($F2384, 1)))</f>
        <v>0</v>
      </c>
      <c r="BF2384" s="43">
        <f t="shared" ref="BF2384:BF2388" si="57517">isClocked(BD2384)</f>
        <v>0</v>
      </c>
      <c r="BG2384" s="34"/>
      <c r="BH2384" s="35"/>
      <c r="BI2384" s="42">
        <f>parseTime(BG2384)-(BH2389=INT(RIGHT($F2384, 1)))</f>
        <v>0</v>
      </c>
      <c r="BJ2384" s="43">
        <f t="shared" ref="BJ2384:BJ2388" si="57518">isClocked(BH2384)</f>
        <v>0</v>
      </c>
      <c r="BK2384" s="34"/>
      <c r="BL2384" s="35"/>
      <c r="BM2384" s="42">
        <f>parseTime(BK2384)-(BL2389=INT(RIGHT($F2384, 1)))</f>
        <v>0</v>
      </c>
      <c r="BN2384" s="43">
        <f t="shared" ref="BN2384:BN2388" si="57519">isClocked(BL2384)</f>
        <v>0</v>
      </c>
      <c r="BO2384" s="34" t="s">
        <v>230</v>
      </c>
      <c r="BP2384" s="35" t="s">
        <v>23</v>
      </c>
      <c r="BQ2384" s="42">
        <f t="shared" ref="BQ2384" si="57520">parseTime(BO2384)-(BP2389=INT(RIGHT($F2384, 1)))</f>
        <v>5</v>
      </c>
      <c r="BR2384" s="43">
        <f t="shared" ref="BR2384:BR2388" si="57521">isClocked(BP2384)</f>
        <v>1</v>
      </c>
      <c r="BS2384" s="34" t="s">
        <v>136</v>
      </c>
      <c r="BT2384" s="35" t="s">
        <v>23</v>
      </c>
      <c r="BU2384" s="42">
        <f t="shared" ref="BU2384" si="57522">parseTime(BS2384)-(BT2389=INT(RIGHT($F2384, 1)))</f>
        <v>8</v>
      </c>
      <c r="BV2384" s="43">
        <f t="shared" ref="BV2384:BV2388" si="57523">isClocked(BT2384)</f>
        <v>1</v>
      </c>
      <c r="BW2384" s="34"/>
      <c r="BX2384" s="35"/>
      <c r="BY2384" s="42">
        <f t="shared" ref="BY2384" si="57524">parseTime(BW2384)-(BX2389=INT(RIGHT($F2384, 1)))</f>
        <v>0</v>
      </c>
      <c r="BZ2384" s="43">
        <f t="shared" ref="BZ2384:BZ2388" si="57525">isClocked(BX2384)</f>
        <v>0</v>
      </c>
      <c r="CA2384" s="34"/>
      <c r="CB2384" s="35"/>
      <c r="CC2384" s="42">
        <f t="shared" ref="CC2384" si="57526">parseTime(CA2384)-(CB2389=INT(RIGHT($F2384, 1)))</f>
        <v>0</v>
      </c>
      <c r="CD2384" s="43">
        <f t="shared" ref="CD2384:CD2388" si="57527">isClocked(CB2384)</f>
        <v>0</v>
      </c>
      <c r="CE2384" s="34"/>
      <c r="CF2384" s="35"/>
      <c r="CG2384" s="42">
        <f t="shared" ref="CG2384" si="57528">parseTime(CE2384)-(CF2389=INT(RIGHT($F2384, 1)))</f>
        <v>0</v>
      </c>
      <c r="CH2384" s="43">
        <f t="shared" ref="CH2384:CH2388" si="57529">isClocked(CF2384)</f>
        <v>0</v>
      </c>
    </row>
    <row r="2385" spans="1:86" x14ac:dyDescent="0.25">
      <c r="A2385" s="56" t="s">
        <v>0</v>
      </c>
      <c r="B2385" s="57">
        <f t="shared" ca="1" si="55977"/>
        <v>53</v>
      </c>
      <c r="C2385" s="14" t="s">
        <v>252</v>
      </c>
      <c r="D2385" s="14">
        <f t="shared" si="57185"/>
        <v>53.7</v>
      </c>
      <c r="E2385" s="55" t="str">
        <f t="shared" si="55978"/>
        <v>Thursday</v>
      </c>
      <c r="F2385" s="51" t="s">
        <v>129</v>
      </c>
      <c r="G2385" s="36"/>
      <c r="H2385" s="37"/>
      <c r="I2385" s="44">
        <f t="shared" ref="I2385" si="57530">parseTime(G2385)-(H2389=INT(RIGHT($F2385, 1)))</f>
        <v>0</v>
      </c>
      <c r="J2385" s="45">
        <f t="shared" si="57497"/>
        <v>0</v>
      </c>
      <c r="K2385" s="36"/>
      <c r="L2385" s="37"/>
      <c r="M2385" s="44">
        <f t="shared" ref="M2385" si="57531">parseTime(K2385)-(L2389=INT(RIGHT($F2385, 1)))</f>
        <v>0</v>
      </c>
      <c r="N2385" s="45">
        <f t="shared" si="57499"/>
        <v>0</v>
      </c>
      <c r="O2385" s="36"/>
      <c r="P2385" s="37"/>
      <c r="Q2385" s="44">
        <f t="shared" ref="Q2385" si="57532">parseTime(O2385)-(P2389=INT(RIGHT($F2385, 1)))</f>
        <v>0</v>
      </c>
      <c r="R2385" s="45">
        <f t="shared" si="57501"/>
        <v>0</v>
      </c>
      <c r="S2385" s="36"/>
      <c r="T2385" s="37"/>
      <c r="U2385" s="44">
        <f t="shared" ref="U2385" si="57533">parseTime(S2385)-(T2389=INT(RIGHT($F2385, 1)))</f>
        <v>0</v>
      </c>
      <c r="V2385" s="45">
        <f t="shared" si="57503"/>
        <v>0</v>
      </c>
      <c r="W2385" s="36"/>
      <c r="X2385" s="37"/>
      <c r="Y2385" s="44">
        <f t="shared" ref="Y2385" si="57534">parseTime(W2385)-(X2389=INT(RIGHT($F2385, 1)))</f>
        <v>0</v>
      </c>
      <c r="Z2385" s="45">
        <f t="shared" si="57505"/>
        <v>0</v>
      </c>
      <c r="AA2385" s="36"/>
      <c r="AB2385" s="37"/>
      <c r="AC2385" s="44">
        <f t="shared" ref="AC2385" si="57535">parseTime(AA2385)-(AB2389=INT(RIGHT($F2385, 1)))</f>
        <v>0</v>
      </c>
      <c r="AD2385" s="45">
        <f t="shared" si="57507"/>
        <v>0</v>
      </c>
      <c r="AE2385" s="36"/>
      <c r="AF2385" s="37"/>
      <c r="AG2385" s="44">
        <f t="shared" ref="AG2385" si="57536">parseTime(AE2385)-(AF2389=INT(RIGHT($F2385, 1)))</f>
        <v>0</v>
      </c>
      <c r="AH2385" s="45">
        <f t="shared" si="57509"/>
        <v>0</v>
      </c>
      <c r="AI2385" s="36"/>
      <c r="AJ2385" s="37"/>
      <c r="AK2385" s="44">
        <f>parseTime(AI2385)-(AJ2389=INT(RIGHT($F2385, 1)))</f>
        <v>0</v>
      </c>
      <c r="AL2385" s="45">
        <f t="shared" si="57510"/>
        <v>0</v>
      </c>
      <c r="AM2385" s="36"/>
      <c r="AN2385" s="37"/>
      <c r="AO2385" s="44">
        <f t="shared" ref="AO2385" si="57537">parseTime(AM2385)-(AN2389=INT(RIGHT($F2385, 1)))</f>
        <v>0</v>
      </c>
      <c r="AP2385" s="45">
        <f t="shared" si="57512"/>
        <v>0</v>
      </c>
      <c r="AQ2385" s="36"/>
      <c r="AR2385" s="37"/>
      <c r="AS2385" s="44">
        <f t="shared" ref="AS2385" si="57538">parseTime(AQ2385)-(AR2389=INT(RIGHT($F2385, 1)))</f>
        <v>0</v>
      </c>
      <c r="AT2385" s="45">
        <f t="shared" si="57514"/>
        <v>0</v>
      </c>
      <c r="AU2385" s="36"/>
      <c r="AV2385" s="37"/>
      <c r="AW2385" s="44">
        <f>parseTime(AU2385)-(AV2389=INT(RIGHT($F2385, 1)))</f>
        <v>0</v>
      </c>
      <c r="AX2385" s="45">
        <f t="shared" si="57515"/>
        <v>0</v>
      </c>
      <c r="AY2385" s="36"/>
      <c r="AZ2385" s="37"/>
      <c r="BA2385" s="44">
        <f>parseTime(AY2385)-(AZ2389=INT(RIGHT($F2385, 1)))</f>
        <v>0</v>
      </c>
      <c r="BB2385" s="45">
        <f t="shared" si="57516"/>
        <v>0</v>
      </c>
      <c r="BC2385" s="36"/>
      <c r="BD2385" s="37"/>
      <c r="BE2385" s="44">
        <f>parseTime(BC2385)-(BD2389=INT(RIGHT($F2385, 1)))</f>
        <v>0</v>
      </c>
      <c r="BF2385" s="45">
        <f t="shared" si="57517"/>
        <v>0</v>
      </c>
      <c r="BG2385" s="36"/>
      <c r="BH2385" s="37"/>
      <c r="BI2385" s="44">
        <f>parseTime(BG2385)-(BH2389=INT(RIGHT($F2385, 1)))</f>
        <v>0</v>
      </c>
      <c r="BJ2385" s="45">
        <f t="shared" si="57518"/>
        <v>0</v>
      </c>
      <c r="BK2385" s="36"/>
      <c r="BL2385" s="37"/>
      <c r="BM2385" s="44">
        <f>parseTime(BK2385)-(BL2389=INT(RIGHT($F2385, 1)))</f>
        <v>0</v>
      </c>
      <c r="BN2385" s="45">
        <f t="shared" si="57519"/>
        <v>0</v>
      </c>
      <c r="BO2385" s="36"/>
      <c r="BP2385" s="37"/>
      <c r="BQ2385" s="44">
        <f t="shared" ref="BQ2385" si="57539">parseTime(BO2385)-(BP2389=INT(RIGHT($F2385, 1)))</f>
        <v>0</v>
      </c>
      <c r="BR2385" s="45">
        <f t="shared" si="57521"/>
        <v>0</v>
      </c>
      <c r="BS2385" s="36"/>
      <c r="BT2385" s="37"/>
      <c r="BU2385" s="44">
        <f t="shared" ref="BU2385" si="57540">parseTime(BS2385)-(BT2389=INT(RIGHT($F2385, 1)))</f>
        <v>0</v>
      </c>
      <c r="BV2385" s="45">
        <f t="shared" si="57523"/>
        <v>0</v>
      </c>
      <c r="BW2385" s="36"/>
      <c r="BX2385" s="37"/>
      <c r="BY2385" s="44">
        <f t="shared" ref="BY2385" si="57541">parseTime(BW2385)-(BX2389=INT(RIGHT($F2385, 1)))</f>
        <v>0</v>
      </c>
      <c r="BZ2385" s="45">
        <f t="shared" si="57525"/>
        <v>0</v>
      </c>
      <c r="CA2385" s="36"/>
      <c r="CB2385" s="37"/>
      <c r="CC2385" s="44">
        <f t="shared" ref="CC2385" si="57542">parseTime(CA2385)-(CB2389=INT(RIGHT($F2385, 1)))</f>
        <v>0</v>
      </c>
      <c r="CD2385" s="45">
        <f t="shared" si="57527"/>
        <v>0</v>
      </c>
      <c r="CE2385" s="36"/>
      <c r="CF2385" s="37"/>
      <c r="CG2385" s="44">
        <f t="shared" ref="CG2385" si="57543">parseTime(CE2385)-(CF2389=INT(RIGHT($F2385, 1)))</f>
        <v>0</v>
      </c>
      <c r="CH2385" s="45">
        <f t="shared" si="57529"/>
        <v>0</v>
      </c>
    </row>
    <row r="2386" spans="1:86" x14ac:dyDescent="0.25">
      <c r="A2386" s="56" t="s">
        <v>117</v>
      </c>
      <c r="B2386" s="57">
        <f t="shared" ref="B2386" ca="1" si="57544">roleHours(G2384:CH2390, "MFD")</f>
        <v>45</v>
      </c>
      <c r="C2386" s="14">
        <f t="shared" ref="C2386:C2389" ca="1" si="57545">B2386/8</f>
        <v>5.625</v>
      </c>
      <c r="D2386" s="14">
        <f t="shared" ref="D2386" ca="1" si="57546">B2385-D2385</f>
        <v>-0.70000000000000284</v>
      </c>
      <c r="E2386" s="20" t="s">
        <v>127</v>
      </c>
      <c r="F2386" s="51" t="s">
        <v>130</v>
      </c>
      <c r="G2386" s="36"/>
      <c r="H2386" s="37"/>
      <c r="I2386" s="44">
        <f t="shared" ref="I2386" si="57547">parseTime(G2386)-(H2389=INT(RIGHT($F2386, 1)))</f>
        <v>0</v>
      </c>
      <c r="J2386" s="45">
        <f t="shared" si="57497"/>
        <v>0</v>
      </c>
      <c r="K2386" s="36"/>
      <c r="L2386" s="37"/>
      <c r="M2386" s="44">
        <f t="shared" ref="M2386" si="57548">parseTime(K2386)-(L2389=INT(RIGHT($F2386, 1)))</f>
        <v>0</v>
      </c>
      <c r="N2386" s="45">
        <f t="shared" si="57499"/>
        <v>0</v>
      </c>
      <c r="O2386" s="36"/>
      <c r="P2386" s="37"/>
      <c r="Q2386" s="44">
        <f t="shared" ref="Q2386" si="57549">parseTime(O2386)-(P2389=INT(RIGHT($F2386, 1)))</f>
        <v>0</v>
      </c>
      <c r="R2386" s="45">
        <f t="shared" si="57501"/>
        <v>0</v>
      </c>
      <c r="S2386" s="36"/>
      <c r="T2386" s="37"/>
      <c r="U2386" s="44">
        <f t="shared" ref="U2386" si="57550">parseTime(S2386)-(T2389=INT(RIGHT($F2386, 1)))</f>
        <v>0</v>
      </c>
      <c r="V2386" s="45">
        <f t="shared" si="57503"/>
        <v>0</v>
      </c>
      <c r="W2386" s="36"/>
      <c r="X2386" s="37"/>
      <c r="Y2386" s="44">
        <f t="shared" ref="Y2386" si="57551">parseTime(W2386)-(X2389=INT(RIGHT($F2386, 1)))</f>
        <v>0</v>
      </c>
      <c r="Z2386" s="45">
        <f t="shared" si="57505"/>
        <v>0</v>
      </c>
      <c r="AA2386" s="36"/>
      <c r="AB2386" s="37"/>
      <c r="AC2386" s="44">
        <f t="shared" ref="AC2386" si="57552">parseTime(AA2386)-(AB2389=INT(RIGHT($F2386, 1)))</f>
        <v>0</v>
      </c>
      <c r="AD2386" s="45">
        <f t="shared" si="57507"/>
        <v>0</v>
      </c>
      <c r="AE2386" s="36"/>
      <c r="AF2386" s="37"/>
      <c r="AG2386" s="44">
        <f t="shared" ref="AG2386" si="57553">parseTime(AE2386)-(AF2389=INT(RIGHT($F2386, 1)))</f>
        <v>0</v>
      </c>
      <c r="AH2386" s="45">
        <f t="shared" si="57509"/>
        <v>0</v>
      </c>
      <c r="AI2386" s="36"/>
      <c r="AJ2386" s="37"/>
      <c r="AK2386" s="44">
        <f>parseTime(AI2386)-(AJ2389=INT(RIGHT($F2386, 1)))</f>
        <v>0</v>
      </c>
      <c r="AL2386" s="45">
        <f t="shared" si="57510"/>
        <v>0</v>
      </c>
      <c r="AM2386" s="36"/>
      <c r="AN2386" s="37"/>
      <c r="AO2386" s="44">
        <f t="shared" ref="AO2386" si="57554">parseTime(AM2386)-(AN2389=INT(RIGHT($F2386, 1)))</f>
        <v>0</v>
      </c>
      <c r="AP2386" s="45">
        <f t="shared" si="57512"/>
        <v>0</v>
      </c>
      <c r="AQ2386" s="36"/>
      <c r="AR2386" s="37"/>
      <c r="AS2386" s="44">
        <f t="shared" ref="AS2386" si="57555">parseTime(AQ2386)-(AR2389=INT(RIGHT($F2386, 1)))</f>
        <v>0</v>
      </c>
      <c r="AT2386" s="45">
        <f t="shared" si="57514"/>
        <v>0</v>
      </c>
      <c r="AU2386" s="36"/>
      <c r="AV2386" s="37"/>
      <c r="AW2386" s="44">
        <f>parseTime(AU2386)-(AV2389=INT(RIGHT($F2386, 1)))</f>
        <v>0</v>
      </c>
      <c r="AX2386" s="45">
        <f t="shared" si="57515"/>
        <v>0</v>
      </c>
      <c r="AY2386" s="36"/>
      <c r="AZ2386" s="37"/>
      <c r="BA2386" s="44">
        <f>parseTime(AY2386)-(AZ2389=INT(RIGHT($F2386, 1)))</f>
        <v>0</v>
      </c>
      <c r="BB2386" s="45">
        <f t="shared" si="57516"/>
        <v>0</v>
      </c>
      <c r="BC2386" s="36"/>
      <c r="BD2386" s="37"/>
      <c r="BE2386" s="44">
        <f>parseTime(BC2386)-(BD2389=INT(RIGHT($F2386, 1)))</f>
        <v>0</v>
      </c>
      <c r="BF2386" s="45">
        <f t="shared" si="57517"/>
        <v>0</v>
      </c>
      <c r="BG2386" s="36"/>
      <c r="BH2386" s="37"/>
      <c r="BI2386" s="44">
        <f>parseTime(BG2386)-(BH2389=INT(RIGHT($F2386, 1)))</f>
        <v>0</v>
      </c>
      <c r="BJ2386" s="45">
        <f t="shared" si="57518"/>
        <v>0</v>
      </c>
      <c r="BK2386" s="36"/>
      <c r="BL2386" s="37"/>
      <c r="BM2386" s="44">
        <f>parseTime(BK2386)-(BL2389=INT(RIGHT($F2386, 1)))</f>
        <v>0</v>
      </c>
      <c r="BN2386" s="45">
        <f t="shared" si="57519"/>
        <v>0</v>
      </c>
      <c r="BO2386" s="36"/>
      <c r="BP2386" s="37"/>
      <c r="BQ2386" s="44">
        <f t="shared" ref="BQ2386" si="57556">parseTime(BO2386)-(BP2389=INT(RIGHT($F2386, 1)))</f>
        <v>0</v>
      </c>
      <c r="BR2386" s="45">
        <f t="shared" si="57521"/>
        <v>0</v>
      </c>
      <c r="BS2386" s="36"/>
      <c r="BT2386" s="37"/>
      <c r="BU2386" s="44">
        <f t="shared" ref="BU2386" si="57557">parseTime(BS2386)-(BT2389=INT(RIGHT($F2386, 1)))</f>
        <v>0</v>
      </c>
      <c r="BV2386" s="45">
        <f t="shared" si="57523"/>
        <v>0</v>
      </c>
      <c r="BW2386" s="36"/>
      <c r="BX2386" s="37"/>
      <c r="BY2386" s="44">
        <f t="shared" ref="BY2386" si="57558">parseTime(BW2386)-(BX2389=INT(RIGHT($F2386, 1)))</f>
        <v>0</v>
      </c>
      <c r="BZ2386" s="45">
        <f t="shared" si="57525"/>
        <v>0</v>
      </c>
      <c r="CA2386" s="36"/>
      <c r="CB2386" s="37"/>
      <c r="CC2386" s="44">
        <f t="shared" ref="CC2386" si="57559">parseTime(CA2386)-(CB2389=INT(RIGHT($F2386, 1)))</f>
        <v>0</v>
      </c>
      <c r="CD2386" s="45">
        <f t="shared" si="57527"/>
        <v>0</v>
      </c>
      <c r="CE2386" s="36"/>
      <c r="CF2386" s="37"/>
      <c r="CG2386" s="44">
        <f t="shared" ref="CG2386" si="57560">parseTime(CE2386)-(CF2389=INT(RIGHT($F2386, 1)))</f>
        <v>0</v>
      </c>
      <c r="CH2386" s="45">
        <f t="shared" si="57529"/>
        <v>0</v>
      </c>
    </row>
    <row r="2387" spans="1:86" x14ac:dyDescent="0.25">
      <c r="A2387" s="56"/>
      <c r="B2387" s="57"/>
      <c r="C2387" s="14">
        <f t="shared" si="57545"/>
        <v>0</v>
      </c>
      <c r="D2387" s="14" t="s">
        <v>259</v>
      </c>
      <c r="E2387" s="20">
        <v>4.25</v>
      </c>
      <c r="F2387" s="51" t="s">
        <v>131</v>
      </c>
      <c r="G2387" s="36"/>
      <c r="H2387" s="37"/>
      <c r="I2387" s="44">
        <f t="shared" ref="I2387" si="57561">parseTime(G2387)-(H2389=INT(RIGHT($F2387, 1)))</f>
        <v>0</v>
      </c>
      <c r="J2387" s="45">
        <f t="shared" si="57497"/>
        <v>0</v>
      </c>
      <c r="K2387" s="36"/>
      <c r="L2387" s="37"/>
      <c r="M2387" s="44">
        <f t="shared" ref="M2387" si="57562">parseTime(K2387)-(L2389=INT(RIGHT($F2387, 1)))</f>
        <v>0</v>
      </c>
      <c r="N2387" s="45">
        <f t="shared" si="57499"/>
        <v>0</v>
      </c>
      <c r="O2387" s="36"/>
      <c r="P2387" s="37"/>
      <c r="Q2387" s="44">
        <f t="shared" ref="Q2387" si="57563">parseTime(O2387)-(P2389=INT(RIGHT($F2387, 1)))</f>
        <v>0</v>
      </c>
      <c r="R2387" s="45">
        <f t="shared" si="57501"/>
        <v>0</v>
      </c>
      <c r="S2387" s="36"/>
      <c r="T2387" s="37"/>
      <c r="U2387" s="44">
        <f t="shared" ref="U2387" si="57564">parseTime(S2387)-(T2389=INT(RIGHT($F2387, 1)))</f>
        <v>0</v>
      </c>
      <c r="V2387" s="45">
        <f t="shared" si="57503"/>
        <v>0</v>
      </c>
      <c r="W2387" s="36"/>
      <c r="X2387" s="37"/>
      <c r="Y2387" s="44">
        <f t="shared" ref="Y2387" si="57565">parseTime(W2387)-(X2389=INT(RIGHT($F2387, 1)))</f>
        <v>0</v>
      </c>
      <c r="Z2387" s="45">
        <f t="shared" si="57505"/>
        <v>0</v>
      </c>
      <c r="AA2387" s="36"/>
      <c r="AB2387" s="37"/>
      <c r="AC2387" s="44">
        <f t="shared" ref="AC2387" si="57566">parseTime(AA2387)-(AB2389=INT(RIGHT($F2387, 1)))</f>
        <v>0</v>
      </c>
      <c r="AD2387" s="45">
        <f t="shared" si="57507"/>
        <v>0</v>
      </c>
      <c r="AE2387" s="36"/>
      <c r="AF2387" s="37"/>
      <c r="AG2387" s="44">
        <f t="shared" ref="AG2387" si="57567">parseTime(AE2387)-(AF2389=INT(RIGHT($F2387, 1)))</f>
        <v>0</v>
      </c>
      <c r="AH2387" s="45">
        <f t="shared" si="57509"/>
        <v>0</v>
      </c>
      <c r="AI2387" s="36"/>
      <c r="AJ2387" s="37"/>
      <c r="AK2387" s="44">
        <f>parseTime(AI2387)-(AJ2389=INT(RIGHT($F2387, 1)))</f>
        <v>0</v>
      </c>
      <c r="AL2387" s="45">
        <f t="shared" si="57510"/>
        <v>0</v>
      </c>
      <c r="AM2387" s="36"/>
      <c r="AN2387" s="37"/>
      <c r="AO2387" s="44">
        <f t="shared" ref="AO2387" si="57568">parseTime(AM2387)-(AN2389=INT(RIGHT($F2387, 1)))</f>
        <v>0</v>
      </c>
      <c r="AP2387" s="45">
        <f t="shared" si="57512"/>
        <v>0</v>
      </c>
      <c r="AQ2387" s="36"/>
      <c r="AR2387" s="37"/>
      <c r="AS2387" s="44">
        <f t="shared" ref="AS2387" si="57569">parseTime(AQ2387)-(AR2389=INT(RIGHT($F2387, 1)))</f>
        <v>0</v>
      </c>
      <c r="AT2387" s="45">
        <f t="shared" si="57514"/>
        <v>0</v>
      </c>
      <c r="AU2387" s="36"/>
      <c r="AV2387" s="37"/>
      <c r="AW2387" s="44">
        <f>parseTime(AU2387)-(AV2389=INT(RIGHT($F2387, 1)))</f>
        <v>0</v>
      </c>
      <c r="AX2387" s="45">
        <f t="shared" si="57515"/>
        <v>0</v>
      </c>
      <c r="AY2387" s="36"/>
      <c r="AZ2387" s="37"/>
      <c r="BA2387" s="44">
        <f>parseTime(AY2387)-(AZ2389=INT(RIGHT($F2387, 1)))</f>
        <v>0</v>
      </c>
      <c r="BB2387" s="45">
        <f t="shared" si="57516"/>
        <v>0</v>
      </c>
      <c r="BC2387" s="36"/>
      <c r="BD2387" s="37"/>
      <c r="BE2387" s="44">
        <f>parseTime(BC2387)-(BD2389=INT(RIGHT($F2387, 1)))</f>
        <v>0</v>
      </c>
      <c r="BF2387" s="45">
        <f t="shared" si="57517"/>
        <v>0</v>
      </c>
      <c r="BG2387" s="36"/>
      <c r="BH2387" s="37"/>
      <c r="BI2387" s="44">
        <f>parseTime(BG2387)-(BH2389=INT(RIGHT($F2387, 1)))</f>
        <v>0</v>
      </c>
      <c r="BJ2387" s="45">
        <f t="shared" si="57518"/>
        <v>0</v>
      </c>
      <c r="BK2387" s="36"/>
      <c r="BL2387" s="37"/>
      <c r="BM2387" s="44">
        <f>parseTime(BK2387)-(BL2389=INT(RIGHT($F2387, 1)))</f>
        <v>0</v>
      </c>
      <c r="BN2387" s="45">
        <f t="shared" si="57519"/>
        <v>0</v>
      </c>
      <c r="BO2387" s="36"/>
      <c r="BP2387" s="37"/>
      <c r="BQ2387" s="44">
        <f t="shared" ref="BQ2387" si="57570">parseTime(BO2387)-(BP2389=INT(RIGHT($F2387, 1)))</f>
        <v>0</v>
      </c>
      <c r="BR2387" s="45">
        <f t="shared" si="57521"/>
        <v>0</v>
      </c>
      <c r="BS2387" s="36"/>
      <c r="BT2387" s="37"/>
      <c r="BU2387" s="44">
        <f t="shared" ref="BU2387" si="57571">parseTime(BS2387)-(BT2389=INT(RIGHT($F2387, 1)))</f>
        <v>0</v>
      </c>
      <c r="BV2387" s="45">
        <f t="shared" si="57523"/>
        <v>0</v>
      </c>
      <c r="BW2387" s="36"/>
      <c r="BX2387" s="37"/>
      <c r="BY2387" s="44">
        <f t="shared" ref="BY2387" si="57572">parseTime(BW2387)-(BX2389=INT(RIGHT($F2387, 1)))</f>
        <v>0</v>
      </c>
      <c r="BZ2387" s="45">
        <f t="shared" si="57525"/>
        <v>0</v>
      </c>
      <c r="CA2387" s="36"/>
      <c r="CB2387" s="37"/>
      <c r="CC2387" s="44">
        <f t="shared" ref="CC2387" si="57573">parseTime(CA2387)-(CB2389=INT(RIGHT($F2387, 1)))</f>
        <v>0</v>
      </c>
      <c r="CD2387" s="45">
        <f t="shared" si="57527"/>
        <v>0</v>
      </c>
      <c r="CE2387" s="36"/>
      <c r="CF2387" s="37"/>
      <c r="CG2387" s="44">
        <f t="shared" ref="CG2387" si="57574">parseTime(CE2387)-(CF2389=INT(RIGHT($F2387, 1)))</f>
        <v>0</v>
      </c>
      <c r="CH2387" s="45">
        <f t="shared" si="57529"/>
        <v>0</v>
      </c>
    </row>
    <row r="2388" spans="1:86" x14ac:dyDescent="0.25">
      <c r="A2388" s="56" t="s">
        <v>119</v>
      </c>
      <c r="B2388" s="57">
        <f t="shared" ref="B2388" ca="1" si="57575">roleHours(G2384:CH2390, "MCC")</f>
        <v>8</v>
      </c>
      <c r="C2388" s="14">
        <f t="shared" ca="1" si="57545"/>
        <v>1</v>
      </c>
      <c r="D2388" s="14" t="s">
        <v>260</v>
      </c>
      <c r="E2388" s="20">
        <v>4.6500000000000004</v>
      </c>
      <c r="F2388" s="51" t="s">
        <v>132</v>
      </c>
      <c r="G2388" s="36"/>
      <c r="H2388" s="37"/>
      <c r="I2388" s="44">
        <f t="shared" ref="I2388" si="57576">parseTime(G2388)-(H2389=INT(RIGHT($F2388, 1)))</f>
        <v>0</v>
      </c>
      <c r="J2388" s="45">
        <f t="shared" si="57497"/>
        <v>0</v>
      </c>
      <c r="K2388" s="36"/>
      <c r="L2388" s="37"/>
      <c r="M2388" s="44">
        <f t="shared" ref="M2388" si="57577">parseTime(K2388)-(L2389=INT(RIGHT($F2388, 1)))</f>
        <v>0</v>
      </c>
      <c r="N2388" s="45">
        <f t="shared" si="57499"/>
        <v>0</v>
      </c>
      <c r="O2388" s="36"/>
      <c r="P2388" s="37"/>
      <c r="Q2388" s="44">
        <f t="shared" ref="Q2388" si="57578">parseTime(O2388)-(P2389=INT(RIGHT($F2388, 1)))</f>
        <v>0</v>
      </c>
      <c r="R2388" s="45">
        <f t="shared" si="57501"/>
        <v>0</v>
      </c>
      <c r="S2388" s="36"/>
      <c r="T2388" s="37"/>
      <c r="U2388" s="44">
        <f t="shared" ref="U2388" si="57579">parseTime(S2388)-(T2389=INT(RIGHT($F2388, 1)))</f>
        <v>0</v>
      </c>
      <c r="V2388" s="45">
        <f t="shared" si="57503"/>
        <v>0</v>
      </c>
      <c r="W2388" s="36"/>
      <c r="X2388" s="37"/>
      <c r="Y2388" s="44">
        <f t="shared" ref="Y2388" si="57580">parseTime(W2388)-(X2389=INT(RIGHT($F2388, 1)))</f>
        <v>0</v>
      </c>
      <c r="Z2388" s="45">
        <f t="shared" si="57505"/>
        <v>0</v>
      </c>
      <c r="AA2388" s="36"/>
      <c r="AB2388" s="37"/>
      <c r="AC2388" s="44">
        <f t="shared" ref="AC2388" si="57581">parseTime(AA2388)-(AB2389=INT(RIGHT($F2388, 1)))</f>
        <v>0</v>
      </c>
      <c r="AD2388" s="45">
        <f t="shared" si="57507"/>
        <v>0</v>
      </c>
      <c r="AE2388" s="36"/>
      <c r="AF2388" s="37"/>
      <c r="AG2388" s="44">
        <f t="shared" ref="AG2388" si="57582">parseTime(AE2388)-(AF2389=INT(RIGHT($F2388, 1)))</f>
        <v>0</v>
      </c>
      <c r="AH2388" s="45">
        <f t="shared" si="57509"/>
        <v>0</v>
      </c>
      <c r="AI2388" s="36"/>
      <c r="AJ2388" s="37"/>
      <c r="AK2388" s="44">
        <f>parseTime(AI2388)-(AJ2389=INT(RIGHT($F2388, 1)))</f>
        <v>0</v>
      </c>
      <c r="AL2388" s="45">
        <f t="shared" si="57510"/>
        <v>0</v>
      </c>
      <c r="AM2388" s="36"/>
      <c r="AN2388" s="37"/>
      <c r="AO2388" s="44">
        <f t="shared" ref="AO2388" si="57583">parseTime(AM2388)-(AN2389=INT(RIGHT($F2388, 1)))</f>
        <v>0</v>
      </c>
      <c r="AP2388" s="45">
        <f t="shared" si="57512"/>
        <v>0</v>
      </c>
      <c r="AQ2388" s="36"/>
      <c r="AR2388" s="37"/>
      <c r="AS2388" s="44">
        <f t="shared" ref="AS2388" si="57584">parseTime(AQ2388)-(AR2389=INT(RIGHT($F2388, 1)))</f>
        <v>0</v>
      </c>
      <c r="AT2388" s="45">
        <f t="shared" si="57514"/>
        <v>0</v>
      </c>
      <c r="AU2388" s="36"/>
      <c r="AV2388" s="37"/>
      <c r="AW2388" s="44">
        <f>parseTime(AU2388)-(AV2389=INT(RIGHT($F2388, 1)))</f>
        <v>0</v>
      </c>
      <c r="AX2388" s="45">
        <f t="shared" si="57515"/>
        <v>0</v>
      </c>
      <c r="AY2388" s="36"/>
      <c r="AZ2388" s="37"/>
      <c r="BA2388" s="44">
        <f>parseTime(AY2388)-(AZ2389=INT(RIGHT($F2388, 1)))</f>
        <v>0</v>
      </c>
      <c r="BB2388" s="45">
        <f t="shared" si="57516"/>
        <v>0</v>
      </c>
      <c r="BC2388" s="36"/>
      <c r="BD2388" s="37"/>
      <c r="BE2388" s="44">
        <f>parseTime(BC2388)-(BD2389=INT(RIGHT($F2388, 1)))</f>
        <v>0</v>
      </c>
      <c r="BF2388" s="45">
        <f t="shared" si="57517"/>
        <v>0</v>
      </c>
      <c r="BG2388" s="36"/>
      <c r="BH2388" s="37"/>
      <c r="BI2388" s="44">
        <f>parseTime(BG2388)-(BH2389=INT(RIGHT($F2388, 1)))</f>
        <v>0</v>
      </c>
      <c r="BJ2388" s="45">
        <f t="shared" si="57518"/>
        <v>0</v>
      </c>
      <c r="BK2388" s="36"/>
      <c r="BL2388" s="37"/>
      <c r="BM2388" s="44">
        <f>parseTime(BK2388)-(BL2389=INT(RIGHT($F2388, 1)))</f>
        <v>0</v>
      </c>
      <c r="BN2388" s="45">
        <f t="shared" si="57519"/>
        <v>0</v>
      </c>
      <c r="BO2388" s="36"/>
      <c r="BP2388" s="37"/>
      <c r="BQ2388" s="44">
        <f t="shared" ref="BQ2388" si="57585">parseTime(BO2388)-(BP2389=INT(RIGHT($F2388, 1)))</f>
        <v>0</v>
      </c>
      <c r="BR2388" s="45">
        <f t="shared" si="57521"/>
        <v>0</v>
      </c>
      <c r="BS2388" s="36"/>
      <c r="BT2388" s="37"/>
      <c r="BU2388" s="44">
        <f t="shared" ref="BU2388" si="57586">parseTime(BS2388)-(BT2389=INT(RIGHT($F2388, 1)))</f>
        <v>0</v>
      </c>
      <c r="BV2388" s="45">
        <f t="shared" si="57523"/>
        <v>0</v>
      </c>
      <c r="BW2388" s="36"/>
      <c r="BX2388" s="37"/>
      <c r="BY2388" s="44">
        <f t="shared" ref="BY2388" si="57587">parseTime(BW2388)-(BX2389=INT(RIGHT($F2388, 1)))</f>
        <v>0</v>
      </c>
      <c r="BZ2388" s="45">
        <f t="shared" si="57525"/>
        <v>0</v>
      </c>
      <c r="CA2388" s="36"/>
      <c r="CB2388" s="37"/>
      <c r="CC2388" s="44">
        <f t="shared" ref="CC2388" si="57588">parseTime(CA2388)-(CB2389=INT(RIGHT($F2388, 1)))</f>
        <v>0</v>
      </c>
      <c r="CD2388" s="45">
        <f t="shared" si="57527"/>
        <v>0</v>
      </c>
      <c r="CE2388" s="36"/>
      <c r="CF2388" s="37"/>
      <c r="CG2388" s="44">
        <f t="shared" ref="CG2388" si="57589">parseTime(CE2388)-(CF2389=INT(RIGHT($F2388, 1)))</f>
        <v>0</v>
      </c>
      <c r="CH2388" s="45">
        <f t="shared" si="57529"/>
        <v>0</v>
      </c>
    </row>
    <row r="2389" spans="1:86" x14ac:dyDescent="0.25">
      <c r="A2389" s="56"/>
      <c r="B2389" s="57"/>
      <c r="C2389" s="14">
        <f t="shared" si="57545"/>
        <v>0</v>
      </c>
      <c r="D2389" s="14"/>
      <c r="E2389" s="20">
        <f t="shared" ref="E2389" si="57590">((7.5/2)-0.5+E2388)*8</f>
        <v>63.2</v>
      </c>
      <c r="F2389" s="51"/>
      <c r="G2389" s="46" t="s">
        <v>134</v>
      </c>
      <c r="H2389" s="38">
        <f t="shared" ref="H2389" si="57591">lunchAdjust(G2384:H2388)</f>
        <v>0</v>
      </c>
      <c r="I2389" s="48" t="s">
        <v>0</v>
      </c>
      <c r="J2389" s="39">
        <f t="shared" ref="J2389" si="57592">SUMPRODUCT(I2384:I2388*J2384:J2388)</f>
        <v>0</v>
      </c>
      <c r="K2389" s="46" t="s">
        <v>134</v>
      </c>
      <c r="L2389" s="38">
        <f t="shared" ref="L2389" si="57593">lunchAdjust(K2384:L2388)</f>
        <v>1</v>
      </c>
      <c r="M2389" s="48" t="s">
        <v>0</v>
      </c>
      <c r="N2389" s="39">
        <f t="shared" ref="N2389" si="57594">SUMPRODUCT(M2384:M2388*N2384:N2388)</f>
        <v>8</v>
      </c>
      <c r="O2389" s="46" t="s">
        <v>134</v>
      </c>
      <c r="P2389" s="38">
        <f t="shared" ref="P2389" si="57595">lunchAdjust(O2384:P2388)</f>
        <v>1</v>
      </c>
      <c r="Q2389" s="48" t="s">
        <v>0</v>
      </c>
      <c r="R2389" s="39">
        <f t="shared" ref="R2389" si="57596">SUMPRODUCT(Q2384:Q2388*R2384:R2388)</f>
        <v>8</v>
      </c>
      <c r="S2389" s="46" t="s">
        <v>134</v>
      </c>
      <c r="T2389" s="38">
        <f t="shared" ref="T2389" si="57597">lunchAdjust(S2384:T2388)</f>
        <v>1</v>
      </c>
      <c r="U2389" s="48" t="s">
        <v>0</v>
      </c>
      <c r="V2389" s="39">
        <f t="shared" ref="V2389" si="57598">SUMPRODUCT(U2384:U2388*V2384:V2388)</f>
        <v>8</v>
      </c>
      <c r="W2389" s="46" t="s">
        <v>134</v>
      </c>
      <c r="X2389" s="38">
        <f t="shared" ref="X2389" si="57599">lunchAdjust(W2384:X2388)</f>
        <v>0</v>
      </c>
      <c r="Y2389" s="48" t="s">
        <v>0</v>
      </c>
      <c r="Z2389" s="39">
        <f t="shared" ref="Z2389" si="57600">SUMPRODUCT(Y2384:Y2388*Z2384:Z2388)</f>
        <v>0</v>
      </c>
      <c r="AA2389" s="46" t="s">
        <v>134</v>
      </c>
      <c r="AB2389" s="38">
        <f t="shared" ref="AB2389" si="57601">lunchAdjust(AA2384:AB2388)</f>
        <v>1</v>
      </c>
      <c r="AC2389" s="48" t="s">
        <v>0</v>
      </c>
      <c r="AD2389" s="39">
        <f t="shared" ref="AD2389" si="57602">SUMPRODUCT(AC2384:AC2388*AD2384:AD2388)</f>
        <v>8</v>
      </c>
      <c r="AE2389" s="46" t="s">
        <v>134</v>
      </c>
      <c r="AF2389" s="38">
        <f t="shared" ref="AF2389" si="57603">lunchAdjust(AE2384:AF2388)</f>
        <v>1</v>
      </c>
      <c r="AG2389" s="48" t="s">
        <v>0</v>
      </c>
      <c r="AH2389" s="39">
        <f t="shared" ref="AH2389" si="57604">SUMPRODUCT(AG2384:AG2388*AH2384:AH2388)</f>
        <v>8</v>
      </c>
      <c r="AI2389" s="46" t="s">
        <v>134</v>
      </c>
      <c r="AJ2389" s="38">
        <f t="shared" ref="AJ2389" si="57605">lunchAdjust(AI2384:AJ2388)</f>
        <v>0</v>
      </c>
      <c r="AK2389" s="48" t="s">
        <v>0</v>
      </c>
      <c r="AL2389" s="39">
        <f t="shared" ref="AL2389" si="57606">SUMPRODUCT(AK2384:AK2388*AL2384:AL2388)</f>
        <v>0</v>
      </c>
      <c r="AM2389" s="46" t="s">
        <v>134</v>
      </c>
      <c r="AN2389" s="38">
        <f t="shared" ref="AN2389" si="57607">lunchAdjust(AM2384:AN2388)</f>
        <v>0</v>
      </c>
      <c r="AO2389" s="48" t="s">
        <v>0</v>
      </c>
      <c r="AP2389" s="39">
        <f t="shared" ref="AP2389" si="57608">SUMPRODUCT(AO2384:AO2388*AP2384:AP2388)</f>
        <v>0</v>
      </c>
      <c r="AQ2389" s="46" t="s">
        <v>134</v>
      </c>
      <c r="AR2389" s="38">
        <f t="shared" ref="AR2389" si="57609">lunchAdjust(AQ2384:AR2388)</f>
        <v>0</v>
      </c>
      <c r="AS2389" s="48" t="s">
        <v>0</v>
      </c>
      <c r="AT2389" s="39">
        <f t="shared" ref="AT2389" si="57610">SUMPRODUCT(AS2384:AS2388*AT2384:AT2388)</f>
        <v>0</v>
      </c>
      <c r="AU2389" s="46" t="s">
        <v>134</v>
      </c>
      <c r="AV2389" s="38">
        <f t="shared" ref="AV2389" si="57611">lunchAdjust(AU2384:AV2388)</f>
        <v>0</v>
      </c>
      <c r="AW2389" s="48" t="s">
        <v>0</v>
      </c>
      <c r="AX2389" s="39">
        <f t="shared" ref="AX2389" si="57612">SUMPRODUCT(AW2384:AW2388*AX2384:AX2388)</f>
        <v>0</v>
      </c>
      <c r="AY2389" s="46" t="s">
        <v>134</v>
      </c>
      <c r="AZ2389" s="38">
        <f t="shared" ref="AZ2389" si="57613">lunchAdjust(AY2384:AZ2388)</f>
        <v>0</v>
      </c>
      <c r="BA2389" s="48" t="s">
        <v>0</v>
      </c>
      <c r="BB2389" s="39">
        <f t="shared" ref="BB2389" si="57614">SUMPRODUCT(BA2384:BA2388*BB2384:BB2388)</f>
        <v>0</v>
      </c>
      <c r="BC2389" s="46" t="s">
        <v>134</v>
      </c>
      <c r="BD2389" s="38">
        <f t="shared" ref="BD2389" si="57615">lunchAdjust(BC2384:BD2388)</f>
        <v>0</v>
      </c>
      <c r="BE2389" s="48" t="s">
        <v>0</v>
      </c>
      <c r="BF2389" s="39">
        <f t="shared" ref="BF2389" si="57616">SUMPRODUCT(BE2384:BE2388*BF2384:BF2388)</f>
        <v>0</v>
      </c>
      <c r="BG2389" s="46" t="s">
        <v>134</v>
      </c>
      <c r="BH2389" s="38">
        <f t="shared" ref="BH2389" si="57617">lunchAdjust(BG2384:BH2388)</f>
        <v>0</v>
      </c>
      <c r="BI2389" s="48" t="s">
        <v>0</v>
      </c>
      <c r="BJ2389" s="39">
        <f t="shared" ref="BJ2389" si="57618">SUMPRODUCT(BI2384:BI2388*BJ2384:BJ2388)</f>
        <v>0</v>
      </c>
      <c r="BK2389" s="46" t="s">
        <v>134</v>
      </c>
      <c r="BL2389" s="38">
        <f t="shared" ref="BL2389" si="57619">lunchAdjust(BK2384:BL2388)</f>
        <v>0</v>
      </c>
      <c r="BM2389" s="48" t="s">
        <v>0</v>
      </c>
      <c r="BN2389" s="39">
        <f t="shared" ref="BN2389" si="57620">SUMPRODUCT(BM2384:BM2388*BN2384:BN2388)</f>
        <v>0</v>
      </c>
      <c r="BO2389" s="46" t="s">
        <v>134</v>
      </c>
      <c r="BP2389" s="38">
        <f t="shared" ref="BP2389" si="57621">lunchAdjust(BO2384:BP2388)</f>
        <v>0</v>
      </c>
      <c r="BQ2389" s="48" t="s">
        <v>0</v>
      </c>
      <c r="BR2389" s="39">
        <f t="shared" ref="BR2389" si="57622">SUMPRODUCT(BQ2384:BQ2388*BR2384:BR2388)</f>
        <v>5</v>
      </c>
      <c r="BS2389" s="46" t="s">
        <v>134</v>
      </c>
      <c r="BT2389" s="38">
        <f t="shared" ref="BT2389" si="57623">lunchAdjust(BS2384:BT2388)</f>
        <v>1</v>
      </c>
      <c r="BU2389" s="48" t="s">
        <v>0</v>
      </c>
      <c r="BV2389" s="39">
        <f t="shared" ref="BV2389" si="57624">SUMPRODUCT(BU2384:BU2388*BV2384:BV2388)</f>
        <v>8</v>
      </c>
      <c r="BW2389" s="46" t="s">
        <v>134</v>
      </c>
      <c r="BX2389" s="38">
        <f t="shared" ref="BX2389" si="57625">lunchAdjust(BW2384:BX2388)</f>
        <v>0</v>
      </c>
      <c r="BY2389" s="48" t="s">
        <v>0</v>
      </c>
      <c r="BZ2389" s="39">
        <f t="shared" ref="BZ2389" si="57626">SUMPRODUCT(BY2384:BY2388*BZ2384:BZ2388)</f>
        <v>0</v>
      </c>
      <c r="CA2389" s="46" t="s">
        <v>134</v>
      </c>
      <c r="CB2389" s="38">
        <f t="shared" ref="CB2389" si="57627">lunchAdjust(CA2384:CB2388)</f>
        <v>0</v>
      </c>
      <c r="CC2389" s="48" t="s">
        <v>0</v>
      </c>
      <c r="CD2389" s="39">
        <f t="shared" ref="CD2389" si="57628">SUMPRODUCT(CC2384:CC2388*CD2384:CD2388)</f>
        <v>0</v>
      </c>
      <c r="CE2389" s="46" t="s">
        <v>134</v>
      </c>
      <c r="CF2389" s="38">
        <f t="shared" ref="CF2389" si="57629">lunchAdjust(CE2384:CF2388)</f>
        <v>0</v>
      </c>
      <c r="CG2389" s="48" t="s">
        <v>0</v>
      </c>
      <c r="CH2389" s="39">
        <f t="shared" ref="CH2389" si="57630">SUMPRODUCT(CG2384:CG2388*CH2384:CH2388)</f>
        <v>0</v>
      </c>
    </row>
    <row r="2390" spans="1:86" ht="15.75" thickBot="1" x14ac:dyDescent="0.3">
      <c r="A2390" s="58" t="s">
        <v>121</v>
      </c>
      <c r="B2390" s="59">
        <f t="shared" ref="B2390" ca="1" si="57631">roleHours(G2384:CH2390, "OUT")</f>
        <v>0</v>
      </c>
      <c r="C2390" s="54" t="s">
        <v>137</v>
      </c>
      <c r="D2390" s="22">
        <f t="shared" ref="D2390" ca="1" si="57632">roleHours(G2384:CH2390, "PTO")</f>
        <v>0</v>
      </c>
      <c r="E2390" s="23">
        <f t="shared" ref="E2390" ca="1" si="57633">E2389-B2385</f>
        <v>10.200000000000003</v>
      </c>
      <c r="F2390" s="52"/>
      <c r="G2390" s="47" t="s">
        <v>39</v>
      </c>
      <c r="H2390" s="40">
        <f t="shared" si="56944"/>
        <v>0</v>
      </c>
      <c r="I2390" s="49" t="s">
        <v>135</v>
      </c>
      <c r="J2390" s="41">
        <f t="shared" ref="J2390" si="57634">J2389*G$4</f>
        <v>0</v>
      </c>
      <c r="K2390" s="47" t="s">
        <v>39</v>
      </c>
      <c r="L2390" s="40">
        <f t="shared" ref="L2390" si="57635">SUMPRODUCT(M2384:M2388*(L2384:L2388="PTO"))+SUMPRODUCT(M2384:M2388*(L2384:L2388="HOL"))</f>
        <v>0</v>
      </c>
      <c r="M2390" s="49" t="s">
        <v>135</v>
      </c>
      <c r="N2390" s="41">
        <f t="shared" ref="N2390" si="57636">N2389*K$4</f>
        <v>0</v>
      </c>
      <c r="O2390" s="47" t="s">
        <v>39</v>
      </c>
      <c r="P2390" s="40">
        <f t="shared" ref="P2390" si="57637">SUMPRODUCT(Q2384:Q2388*(P2384:P2388="PTO"))+SUMPRODUCT(Q2384:Q2388*(P2384:P2388="HOL"))</f>
        <v>0</v>
      </c>
      <c r="Q2390" s="49" t="s">
        <v>135</v>
      </c>
      <c r="R2390" s="41">
        <f t="shared" ref="R2390" si="57638">R2389*O$4</f>
        <v>8</v>
      </c>
      <c r="S2390" s="47" t="s">
        <v>39</v>
      </c>
      <c r="T2390" s="40">
        <f t="shared" ref="T2390" si="57639">SUMPRODUCT(U2384:U2388*(T2384:T2388="PTO"))+SUMPRODUCT(U2384:U2388*(T2384:T2388="HOL"))</f>
        <v>0</v>
      </c>
      <c r="U2390" s="49" t="s">
        <v>135</v>
      </c>
      <c r="V2390" s="41">
        <f t="shared" ref="V2390" si="57640">V2389*S$4</f>
        <v>0</v>
      </c>
      <c r="W2390" s="47" t="s">
        <v>39</v>
      </c>
      <c r="X2390" s="40">
        <f t="shared" ref="X2390" si="57641">SUMPRODUCT(Y2384:Y2388*(X2384:X2388="PTO"))+SUMPRODUCT(Y2384:Y2388*(X2384:X2388="HOL"))</f>
        <v>0</v>
      </c>
      <c r="Y2390" s="49" t="s">
        <v>135</v>
      </c>
      <c r="Z2390" s="41">
        <f t="shared" ref="Z2390" si="57642">Z2389*W$4</f>
        <v>0</v>
      </c>
      <c r="AA2390" s="47" t="s">
        <v>39</v>
      </c>
      <c r="AB2390" s="40">
        <f t="shared" ref="AB2390" si="57643">SUMPRODUCT(AC2384:AC2388*(AB2384:AB2388="PTO"))+SUMPRODUCT(AC2384:AC2388*(AB2384:AB2388="HOL"))</f>
        <v>0</v>
      </c>
      <c r="AC2390" s="49" t="s">
        <v>135</v>
      </c>
      <c r="AD2390" s="41">
        <f t="shared" ref="AD2390" si="57644">AD2389*AA$4</f>
        <v>8</v>
      </c>
      <c r="AE2390" s="47" t="s">
        <v>39</v>
      </c>
      <c r="AF2390" s="40">
        <f t="shared" ref="AF2390" si="57645">SUMPRODUCT(AG2384:AG2388*(AF2384:AF2388="PTO"))+SUMPRODUCT(AG2384:AG2388*(AF2384:AF2388="HOL"))</f>
        <v>0</v>
      </c>
      <c r="AG2390" s="49" t="s">
        <v>135</v>
      </c>
      <c r="AH2390" s="41">
        <f t="shared" ref="AH2390" si="57646">AH2389*AE$4</f>
        <v>8</v>
      </c>
      <c r="AI2390" s="47" t="s">
        <v>39</v>
      </c>
      <c r="AJ2390" s="40">
        <f t="shared" ref="AJ2390" si="57647">SUMPRODUCT(AK2384:AK2388*(AJ2384:AJ2388="PTO"))+SUMPRODUCT(AK2384:AK2388*(AJ2384:AJ2388="HOL"))</f>
        <v>0</v>
      </c>
      <c r="AK2390" s="49" t="s">
        <v>135</v>
      </c>
      <c r="AL2390" s="41">
        <f>AL2389*AI$4</f>
        <v>0</v>
      </c>
      <c r="AM2390" s="47" t="s">
        <v>39</v>
      </c>
      <c r="AN2390" s="40">
        <f t="shared" ref="AN2390" si="57648">SUMPRODUCT(AO2384:AO2388*(AN2384:AN2388="PTO"))+SUMPRODUCT(AO2384:AO2388*(AN2384:AN2388="HOL"))</f>
        <v>0</v>
      </c>
      <c r="AO2390" s="49" t="s">
        <v>135</v>
      </c>
      <c r="AP2390" s="41">
        <f t="shared" ref="AP2390" si="57649">AP2389*AM$4</f>
        <v>0</v>
      </c>
      <c r="AQ2390" s="47" t="s">
        <v>39</v>
      </c>
      <c r="AR2390" s="40">
        <f t="shared" ref="AR2390" si="57650">SUMPRODUCT(AS2384:AS2388*(AR2384:AR2388="PTO"))+SUMPRODUCT(AS2384:AS2388*(AR2384:AR2388="HOL"))</f>
        <v>0</v>
      </c>
      <c r="AS2390" s="49" t="s">
        <v>135</v>
      </c>
      <c r="AT2390" s="41">
        <f t="shared" ref="AT2390" si="57651">AT2389*AQ$4</f>
        <v>0</v>
      </c>
      <c r="AU2390" s="47" t="s">
        <v>39</v>
      </c>
      <c r="AV2390" s="40">
        <f t="shared" ref="AV2390" si="57652">SUMPRODUCT(AW2384:AW2388*(AV2384:AV2388="PTO"))+SUMPRODUCT(AW2384:AW2388*(AV2384:AV2388="HOL"))</f>
        <v>0</v>
      </c>
      <c r="AW2390" s="49" t="s">
        <v>135</v>
      </c>
      <c r="AX2390" s="41">
        <f>AX2389*AU$4</f>
        <v>0</v>
      </c>
      <c r="AY2390" s="47" t="s">
        <v>39</v>
      </c>
      <c r="AZ2390" s="40">
        <f t="shared" ref="AZ2390" si="57653">SUMPRODUCT(BA2384:BA2388*(AZ2384:AZ2388="PTO"))+SUMPRODUCT(BA2384:BA2388*(AZ2384:AZ2388="HOL"))</f>
        <v>0</v>
      </c>
      <c r="BA2390" s="49" t="s">
        <v>135</v>
      </c>
      <c r="BB2390" s="41">
        <f>BB2389*AY$4</f>
        <v>0</v>
      </c>
      <c r="BC2390" s="47" t="s">
        <v>39</v>
      </c>
      <c r="BD2390" s="40">
        <f t="shared" ref="BD2390" si="57654">SUMPRODUCT(BE2384:BE2388*(BD2384:BD2388="PTO"))+SUMPRODUCT(BE2384:BE2388*(BD2384:BD2388="HOL"))</f>
        <v>0</v>
      </c>
      <c r="BE2390" s="49" t="s">
        <v>135</v>
      </c>
      <c r="BF2390" s="41">
        <f>BF2389*BC$4</f>
        <v>0</v>
      </c>
      <c r="BG2390" s="47" t="s">
        <v>39</v>
      </c>
      <c r="BH2390" s="40">
        <f t="shared" ref="BH2390" si="57655">SUMPRODUCT(BI2384:BI2388*(BH2384:BH2388="PTO"))+SUMPRODUCT(BI2384:BI2388*(BH2384:BH2388="HOL"))</f>
        <v>0</v>
      </c>
      <c r="BI2390" s="49" t="s">
        <v>135</v>
      </c>
      <c r="BJ2390" s="41">
        <f>BJ2389*BG$4</f>
        <v>0</v>
      </c>
      <c r="BK2390" s="47" t="s">
        <v>39</v>
      </c>
      <c r="BL2390" s="40">
        <f t="shared" ref="BL2390" si="57656">SUMPRODUCT(BM2384:BM2388*(BL2384:BL2388="PTO"))+SUMPRODUCT(BM2384:BM2388*(BL2384:BL2388="HOL"))</f>
        <v>0</v>
      </c>
      <c r="BM2390" s="49" t="s">
        <v>135</v>
      </c>
      <c r="BN2390" s="41">
        <f>BN2389*BK$4</f>
        <v>0</v>
      </c>
      <c r="BO2390" s="47" t="s">
        <v>39</v>
      </c>
      <c r="BP2390" s="40">
        <f t="shared" ref="BP2390" si="57657">SUMPRODUCT(BQ2384:BQ2388*(BP2384:BP2388="PTO"))+SUMPRODUCT(BQ2384:BQ2388*(BP2384:BP2388="HOL"))</f>
        <v>0</v>
      </c>
      <c r="BQ2390" s="49" t="s">
        <v>135</v>
      </c>
      <c r="BR2390" s="41">
        <f t="shared" ref="BR2390" si="57658">BR2389*BO$4</f>
        <v>5</v>
      </c>
      <c r="BS2390" s="47" t="s">
        <v>39</v>
      </c>
      <c r="BT2390" s="40">
        <f t="shared" ref="BT2390" si="57659">SUMPRODUCT(BU2384:BU2388*(BT2384:BT2388="PTO"))+SUMPRODUCT(BU2384:BU2388*(BT2384:BT2388="HOL"))</f>
        <v>0</v>
      </c>
      <c r="BU2390" s="49" t="s">
        <v>135</v>
      </c>
      <c r="BV2390" s="41">
        <f t="shared" ref="BV2390" si="57660">BV2389*BS$4</f>
        <v>8</v>
      </c>
      <c r="BW2390" s="47" t="s">
        <v>39</v>
      </c>
      <c r="BX2390" s="40">
        <f t="shared" ref="BX2390" si="57661">SUMPRODUCT(BY2384:BY2388*(BX2384:BX2388="PTO"))+SUMPRODUCT(BY2384:BY2388*(BX2384:BX2388="HOL"))</f>
        <v>0</v>
      </c>
      <c r="BY2390" s="49" t="s">
        <v>135</v>
      </c>
      <c r="BZ2390" s="41">
        <f t="shared" ref="BZ2390" si="57662">BZ2389*BW$4</f>
        <v>0</v>
      </c>
      <c r="CA2390" s="47" t="s">
        <v>39</v>
      </c>
      <c r="CB2390" s="40">
        <f t="shared" ref="CB2390" si="57663">SUMPRODUCT(CC2384:CC2388*(CB2384:CB2388="PTO"))+SUMPRODUCT(CC2384:CC2388*(CB2384:CB2388="HOL"))</f>
        <v>0</v>
      </c>
      <c r="CC2390" s="49" t="s">
        <v>135</v>
      </c>
      <c r="CD2390" s="41">
        <f t="shared" ref="CD2390" si="57664">CD2389*CA$4</f>
        <v>0</v>
      </c>
      <c r="CE2390" s="47" t="s">
        <v>39</v>
      </c>
      <c r="CF2390" s="40">
        <f t="shared" ref="CF2390" si="57665">SUMPRODUCT(CG2384:CG2388*(CF2384:CF2388="PTO"))+SUMPRODUCT(CG2384:CG2388*(CF2384:CF2388="HOL"))</f>
        <v>0</v>
      </c>
      <c r="CG2390" s="49" t="s">
        <v>135</v>
      </c>
      <c r="CH2390" s="41">
        <f t="shared" ref="CH2390" si="57666">CH2389*CE$4</f>
        <v>0</v>
      </c>
    </row>
    <row r="2391" spans="1:86" x14ac:dyDescent="0.25">
      <c r="A2391" s="70" t="s">
        <v>133</v>
      </c>
      <c r="B2391" s="71">
        <f t="shared" ref="B2391" ca="1" si="57667">D2391-B2392</f>
        <v>21.146006955836995</v>
      </c>
      <c r="C2391" s="72" t="s">
        <v>122</v>
      </c>
      <c r="D2391" s="71">
        <f>IFERROR(INDEX(Holidays[FTE], MATCH(Entry!E2391, Holidays[Date], 0)), 1)*8*INDEX(FTEguide[[1]:[12]], MATCH(Entry!E2392, FTEguide[Weekday], 0), IF(Entry!E2394&gt;0, Entry!E2394, MONTH(Entry!E2391)))</f>
        <v>61.146006955836995</v>
      </c>
      <c r="E2391" s="60">
        <f t="shared" si="56461"/>
        <v>44169</v>
      </c>
      <c r="F2391" s="50" t="s">
        <v>128</v>
      </c>
      <c r="G2391" s="34"/>
      <c r="H2391" s="35"/>
      <c r="I2391" s="42">
        <f t="shared" ref="I2391" si="57668">parseTime(G2391)-(H2396=INT(RIGHT($F2391, 1)))</f>
        <v>0</v>
      </c>
      <c r="J2391" s="43">
        <f t="shared" ref="J2391:J2395" si="57669">isClocked(H2391)</f>
        <v>0</v>
      </c>
      <c r="K2391" s="34" t="s">
        <v>136</v>
      </c>
      <c r="L2391" s="35" t="s">
        <v>23</v>
      </c>
      <c r="M2391" s="42">
        <f t="shared" ref="M2391" si="57670">parseTime(K2391)-(L2396=INT(RIGHT($F2391, 1)))</f>
        <v>8</v>
      </c>
      <c r="N2391" s="43">
        <f t="shared" ref="N2391:N2395" si="57671">isClocked(L2391)</f>
        <v>1</v>
      </c>
      <c r="O2391" s="34"/>
      <c r="P2391" s="35"/>
      <c r="Q2391" s="42">
        <f t="shared" ref="Q2391" si="57672">parseTime(O2391)-(P2396=INT(RIGHT($F2391, 1)))</f>
        <v>0</v>
      </c>
      <c r="R2391" s="43">
        <f t="shared" ref="R2391:R2395" si="57673">isClocked(P2391)</f>
        <v>0</v>
      </c>
      <c r="S2391" s="34" t="s">
        <v>227</v>
      </c>
      <c r="T2391" s="35" t="s">
        <v>23</v>
      </c>
      <c r="U2391" s="42">
        <f t="shared" ref="U2391" si="57674">parseTime(S2391)-(T2396=INT(RIGHT($F2391, 1)))</f>
        <v>8</v>
      </c>
      <c r="V2391" s="43">
        <f t="shared" ref="V2391:V2395" si="57675">isClocked(T2391)</f>
        <v>1</v>
      </c>
      <c r="W2391" s="34"/>
      <c r="X2391" s="35"/>
      <c r="Y2391" s="42">
        <f t="shared" ref="Y2391" si="57676">parseTime(W2391)-(X2396=INT(RIGHT($F2391, 1)))</f>
        <v>0</v>
      </c>
      <c r="Z2391" s="43">
        <f t="shared" ref="Z2391:Z2395" si="57677">isClocked(X2391)</f>
        <v>0</v>
      </c>
      <c r="AA2391" s="34" t="s">
        <v>136</v>
      </c>
      <c r="AB2391" s="35" t="s">
        <v>23</v>
      </c>
      <c r="AC2391" s="42">
        <f t="shared" ref="AC2391" si="57678">parseTime(AA2391)-(AB2396=INT(RIGHT($F2391, 1)))</f>
        <v>8</v>
      </c>
      <c r="AD2391" s="43">
        <f t="shared" ref="AD2391:AD2395" si="57679">isClocked(AB2391)</f>
        <v>1</v>
      </c>
      <c r="AE2391" s="34" t="s">
        <v>136</v>
      </c>
      <c r="AF2391" s="35" t="s">
        <v>25</v>
      </c>
      <c r="AG2391" s="42">
        <f t="shared" ref="AG2391" si="57680">parseTime(AE2391)-(AF2396=INT(RIGHT($F2391, 1)))</f>
        <v>8</v>
      </c>
      <c r="AH2391" s="43">
        <f t="shared" ref="AH2391:AH2395" si="57681">isClocked(AF2391)</f>
        <v>1</v>
      </c>
      <c r="AI2391" s="34"/>
      <c r="AJ2391" s="35"/>
      <c r="AK2391" s="42">
        <f>parseTime(AI2391)-(AJ2396=INT(RIGHT($F2391, 1)))</f>
        <v>0</v>
      </c>
      <c r="AL2391" s="43">
        <f t="shared" ref="AL2391:AL2395" si="57682">isClocked(AJ2391)</f>
        <v>0</v>
      </c>
      <c r="AM2391" s="34"/>
      <c r="AN2391" s="35"/>
      <c r="AO2391" s="42">
        <f t="shared" ref="AO2391" si="57683">parseTime(AM2391)-(AN2396=INT(RIGHT($F2391, 1)))</f>
        <v>0</v>
      </c>
      <c r="AP2391" s="43">
        <f t="shared" ref="AP2391:AP2395" si="57684">isClocked(AN2391)</f>
        <v>0</v>
      </c>
      <c r="AQ2391" s="34"/>
      <c r="AR2391" s="35"/>
      <c r="AS2391" s="42">
        <f t="shared" ref="AS2391" si="57685">parseTime(AQ2391)-(AR2396=INT(RIGHT($F2391, 1)))</f>
        <v>0</v>
      </c>
      <c r="AT2391" s="43">
        <f t="shared" ref="AT2391:AT2395" si="57686">isClocked(AR2391)</f>
        <v>0</v>
      </c>
      <c r="AU2391" s="34"/>
      <c r="AV2391" s="35"/>
      <c r="AW2391" s="42">
        <f>parseTime(AU2391)-(AV2396=INT(RIGHT($F2391, 1)))</f>
        <v>0</v>
      </c>
      <c r="AX2391" s="43">
        <f t="shared" ref="AX2391:AX2395" si="57687">isClocked(AV2391)</f>
        <v>0</v>
      </c>
      <c r="AY2391" s="34"/>
      <c r="AZ2391" s="35"/>
      <c r="BA2391" s="42">
        <f>parseTime(AY2391)-(AZ2396=INT(RIGHT($F2391, 1)))</f>
        <v>0</v>
      </c>
      <c r="BB2391" s="43">
        <f t="shared" ref="BB2391:BB2395" si="57688">isClocked(AZ2391)</f>
        <v>0</v>
      </c>
      <c r="BC2391" s="34"/>
      <c r="BD2391" s="35"/>
      <c r="BE2391" s="42">
        <f>parseTime(BC2391)-(BD2396=INT(RIGHT($F2391, 1)))</f>
        <v>0</v>
      </c>
      <c r="BF2391" s="43">
        <f t="shared" ref="BF2391:BF2395" si="57689">isClocked(BD2391)</f>
        <v>0</v>
      </c>
      <c r="BG2391" s="34"/>
      <c r="BH2391" s="35"/>
      <c r="BI2391" s="42">
        <f>parseTime(BG2391)-(BH2396=INT(RIGHT($F2391, 1)))</f>
        <v>0</v>
      </c>
      <c r="BJ2391" s="43">
        <f t="shared" ref="BJ2391:BJ2395" si="57690">isClocked(BH2391)</f>
        <v>0</v>
      </c>
      <c r="BK2391" s="34"/>
      <c r="BL2391" s="35"/>
      <c r="BM2391" s="42">
        <f>parseTime(BK2391)-(BL2396=INT(RIGHT($F2391, 1)))</f>
        <v>0</v>
      </c>
      <c r="BN2391" s="43">
        <f t="shared" ref="BN2391:BN2395" si="57691">isClocked(BL2391)</f>
        <v>0</v>
      </c>
      <c r="BO2391" s="34"/>
      <c r="BP2391" s="35"/>
      <c r="BQ2391" s="42">
        <f t="shared" ref="BQ2391" si="57692">parseTime(BO2391)-(BP2396=INT(RIGHT($F2391, 1)))</f>
        <v>0</v>
      </c>
      <c r="BR2391" s="43">
        <f t="shared" ref="BR2391:BR2395" si="57693">isClocked(BP2391)</f>
        <v>0</v>
      </c>
      <c r="BS2391" s="34" t="s">
        <v>136</v>
      </c>
      <c r="BT2391" s="35" t="s">
        <v>23</v>
      </c>
      <c r="BU2391" s="42">
        <f t="shared" ref="BU2391" si="57694">parseTime(BS2391)-(BT2396=INT(RIGHT($F2391, 1)))</f>
        <v>8</v>
      </c>
      <c r="BV2391" s="43">
        <f t="shared" ref="BV2391:BV2395" si="57695">isClocked(BT2391)</f>
        <v>1</v>
      </c>
      <c r="BW2391" s="34"/>
      <c r="BX2391" s="35"/>
      <c r="BY2391" s="42">
        <f t="shared" ref="BY2391" si="57696">parseTime(BW2391)-(BX2396=INT(RIGHT($F2391, 1)))</f>
        <v>0</v>
      </c>
      <c r="BZ2391" s="43">
        <f t="shared" ref="BZ2391:BZ2395" si="57697">isClocked(BX2391)</f>
        <v>0</v>
      </c>
      <c r="CA2391" s="34"/>
      <c r="CB2391" s="35"/>
      <c r="CC2391" s="42">
        <f t="shared" ref="CC2391" si="57698">parseTime(CA2391)-(CB2396=INT(RIGHT($F2391, 1)))</f>
        <v>0</v>
      </c>
      <c r="CD2391" s="43">
        <f t="shared" ref="CD2391:CD2395" si="57699">isClocked(CB2391)</f>
        <v>0</v>
      </c>
      <c r="CE2391" s="34"/>
      <c r="CF2391" s="35"/>
      <c r="CG2391" s="42">
        <f t="shared" ref="CG2391" si="57700">parseTime(CE2391)-(CF2396=INT(RIGHT($F2391, 1)))</f>
        <v>0</v>
      </c>
      <c r="CH2391" s="43">
        <f t="shared" ref="CH2391:CH2395" si="57701">isClocked(CF2391)</f>
        <v>0</v>
      </c>
    </row>
    <row r="2392" spans="1:86" x14ac:dyDescent="0.25">
      <c r="A2392" s="56" t="s">
        <v>0</v>
      </c>
      <c r="B2392" s="57">
        <f t="shared" ref="B2392:B2455" ca="1" si="57702">SUM(B2393:B2396)</f>
        <v>40</v>
      </c>
      <c r="C2392" s="14" t="s">
        <v>252</v>
      </c>
      <c r="D2392" s="14">
        <f t="shared" si="57185"/>
        <v>53.7</v>
      </c>
      <c r="E2392" s="55" t="str">
        <f t="shared" ref="E2392:E2455" si="57703">TEXT(E2391, "dddd")</f>
        <v>Friday</v>
      </c>
      <c r="F2392" s="51" t="s">
        <v>129</v>
      </c>
      <c r="G2392" s="36"/>
      <c r="H2392" s="37"/>
      <c r="I2392" s="44">
        <f t="shared" ref="I2392" si="57704">parseTime(G2392)-(H2396=INT(RIGHT($F2392, 1)))</f>
        <v>0</v>
      </c>
      <c r="J2392" s="45">
        <f t="shared" si="57669"/>
        <v>0</v>
      </c>
      <c r="K2392" s="36"/>
      <c r="L2392" s="37"/>
      <c r="M2392" s="44">
        <f t="shared" ref="M2392" si="57705">parseTime(K2392)-(L2396=INT(RIGHT($F2392, 1)))</f>
        <v>0</v>
      </c>
      <c r="N2392" s="45">
        <f t="shared" si="57671"/>
        <v>0</v>
      </c>
      <c r="O2392" s="36"/>
      <c r="P2392" s="37"/>
      <c r="Q2392" s="44">
        <f t="shared" ref="Q2392" si="57706">parseTime(O2392)-(P2396=INT(RIGHT($F2392, 1)))</f>
        <v>0</v>
      </c>
      <c r="R2392" s="45">
        <f t="shared" si="57673"/>
        <v>0</v>
      </c>
      <c r="S2392" s="36"/>
      <c r="T2392" s="37"/>
      <c r="U2392" s="44">
        <f t="shared" ref="U2392" si="57707">parseTime(S2392)-(T2396=INT(RIGHT($F2392, 1)))</f>
        <v>0</v>
      </c>
      <c r="V2392" s="45">
        <f t="shared" si="57675"/>
        <v>0</v>
      </c>
      <c r="W2392" s="36"/>
      <c r="X2392" s="37"/>
      <c r="Y2392" s="44">
        <f t="shared" ref="Y2392" si="57708">parseTime(W2392)-(X2396=INT(RIGHT($F2392, 1)))</f>
        <v>0</v>
      </c>
      <c r="Z2392" s="45">
        <f t="shared" si="57677"/>
        <v>0</v>
      </c>
      <c r="AA2392" s="36"/>
      <c r="AB2392" s="37"/>
      <c r="AC2392" s="44">
        <f t="shared" ref="AC2392" si="57709">parseTime(AA2392)-(AB2396=INT(RIGHT($F2392, 1)))</f>
        <v>0</v>
      </c>
      <c r="AD2392" s="45">
        <f t="shared" si="57679"/>
        <v>0</v>
      </c>
      <c r="AE2392" s="36"/>
      <c r="AF2392" s="37"/>
      <c r="AG2392" s="44">
        <f t="shared" ref="AG2392" si="57710">parseTime(AE2392)-(AF2396=INT(RIGHT($F2392, 1)))</f>
        <v>0</v>
      </c>
      <c r="AH2392" s="45">
        <f t="shared" si="57681"/>
        <v>0</v>
      </c>
      <c r="AI2392" s="36"/>
      <c r="AJ2392" s="37"/>
      <c r="AK2392" s="44">
        <f>parseTime(AI2392)-(AJ2396=INT(RIGHT($F2392, 1)))</f>
        <v>0</v>
      </c>
      <c r="AL2392" s="45">
        <f t="shared" si="57682"/>
        <v>0</v>
      </c>
      <c r="AM2392" s="36"/>
      <c r="AN2392" s="37"/>
      <c r="AO2392" s="44">
        <f t="shared" ref="AO2392" si="57711">parseTime(AM2392)-(AN2396=INT(RIGHT($F2392, 1)))</f>
        <v>0</v>
      </c>
      <c r="AP2392" s="45">
        <f t="shared" si="57684"/>
        <v>0</v>
      </c>
      <c r="AQ2392" s="36"/>
      <c r="AR2392" s="37"/>
      <c r="AS2392" s="44">
        <f t="shared" ref="AS2392" si="57712">parseTime(AQ2392)-(AR2396=INT(RIGHT($F2392, 1)))</f>
        <v>0</v>
      </c>
      <c r="AT2392" s="45">
        <f t="shared" si="57686"/>
        <v>0</v>
      </c>
      <c r="AU2392" s="36"/>
      <c r="AV2392" s="37"/>
      <c r="AW2392" s="44">
        <f>parseTime(AU2392)-(AV2396=INT(RIGHT($F2392, 1)))</f>
        <v>0</v>
      </c>
      <c r="AX2392" s="45">
        <f t="shared" si="57687"/>
        <v>0</v>
      </c>
      <c r="AY2392" s="36"/>
      <c r="AZ2392" s="37"/>
      <c r="BA2392" s="44">
        <f>parseTime(AY2392)-(AZ2396=INT(RIGHT($F2392, 1)))</f>
        <v>0</v>
      </c>
      <c r="BB2392" s="45">
        <f t="shared" si="57688"/>
        <v>0</v>
      </c>
      <c r="BC2392" s="36"/>
      <c r="BD2392" s="37"/>
      <c r="BE2392" s="44">
        <f>parseTime(BC2392)-(BD2396=INT(RIGHT($F2392, 1)))</f>
        <v>0</v>
      </c>
      <c r="BF2392" s="45">
        <f t="shared" si="57689"/>
        <v>0</v>
      </c>
      <c r="BG2392" s="36"/>
      <c r="BH2392" s="37"/>
      <c r="BI2392" s="44">
        <f>parseTime(BG2392)-(BH2396=INT(RIGHT($F2392, 1)))</f>
        <v>0</v>
      </c>
      <c r="BJ2392" s="45">
        <f t="shared" si="57690"/>
        <v>0</v>
      </c>
      <c r="BK2392" s="36"/>
      <c r="BL2392" s="37"/>
      <c r="BM2392" s="44">
        <f>parseTime(BK2392)-(BL2396=INT(RIGHT($F2392, 1)))</f>
        <v>0</v>
      </c>
      <c r="BN2392" s="45">
        <f t="shared" si="57691"/>
        <v>0</v>
      </c>
      <c r="BO2392" s="36"/>
      <c r="BP2392" s="37"/>
      <c r="BQ2392" s="44">
        <f t="shared" ref="BQ2392" si="57713">parseTime(BO2392)-(BP2396=INT(RIGHT($F2392, 1)))</f>
        <v>0</v>
      </c>
      <c r="BR2392" s="45">
        <f t="shared" si="57693"/>
        <v>0</v>
      </c>
      <c r="BS2392" s="36"/>
      <c r="BT2392" s="37"/>
      <c r="BU2392" s="44">
        <f t="shared" ref="BU2392" si="57714">parseTime(BS2392)-(BT2396=INT(RIGHT($F2392, 1)))</f>
        <v>0</v>
      </c>
      <c r="BV2392" s="45">
        <f t="shared" si="57695"/>
        <v>0</v>
      </c>
      <c r="BW2392" s="36"/>
      <c r="BX2392" s="37"/>
      <c r="BY2392" s="44">
        <f t="shared" ref="BY2392" si="57715">parseTime(BW2392)-(BX2396=INT(RIGHT($F2392, 1)))</f>
        <v>0</v>
      </c>
      <c r="BZ2392" s="45">
        <f t="shared" si="57697"/>
        <v>0</v>
      </c>
      <c r="CA2392" s="36"/>
      <c r="CB2392" s="37"/>
      <c r="CC2392" s="44">
        <f t="shared" ref="CC2392" si="57716">parseTime(CA2392)-(CB2396=INT(RIGHT($F2392, 1)))</f>
        <v>0</v>
      </c>
      <c r="CD2392" s="45">
        <f t="shared" si="57699"/>
        <v>0</v>
      </c>
      <c r="CE2392" s="36"/>
      <c r="CF2392" s="37"/>
      <c r="CG2392" s="44">
        <f t="shared" ref="CG2392" si="57717">parseTime(CE2392)-(CF2396=INT(RIGHT($F2392, 1)))</f>
        <v>0</v>
      </c>
      <c r="CH2392" s="45">
        <f t="shared" si="57701"/>
        <v>0</v>
      </c>
    </row>
    <row r="2393" spans="1:86" x14ac:dyDescent="0.25">
      <c r="A2393" s="56" t="s">
        <v>117</v>
      </c>
      <c r="B2393" s="57">
        <f t="shared" ref="B2393" ca="1" si="57718">roleHours(G2391:CH2397, "MFD")</f>
        <v>32</v>
      </c>
      <c r="C2393" s="14">
        <f t="shared" ref="C2393:C2396" ca="1" si="57719">B2393/8</f>
        <v>4</v>
      </c>
      <c r="D2393" s="14">
        <f t="shared" ref="D2393" ca="1" si="57720">B2392-D2392</f>
        <v>-13.700000000000003</v>
      </c>
      <c r="E2393" s="20" t="s">
        <v>127</v>
      </c>
      <c r="F2393" s="51" t="s">
        <v>130</v>
      </c>
      <c r="G2393" s="36"/>
      <c r="H2393" s="37"/>
      <c r="I2393" s="44">
        <f t="shared" ref="I2393" si="57721">parseTime(G2393)-(H2396=INT(RIGHT($F2393, 1)))</f>
        <v>0</v>
      </c>
      <c r="J2393" s="45">
        <f t="shared" si="57669"/>
        <v>0</v>
      </c>
      <c r="K2393" s="36"/>
      <c r="L2393" s="37"/>
      <c r="M2393" s="44">
        <f t="shared" ref="M2393" si="57722">parseTime(K2393)-(L2396=INT(RIGHT($F2393, 1)))</f>
        <v>0</v>
      </c>
      <c r="N2393" s="45">
        <f t="shared" si="57671"/>
        <v>0</v>
      </c>
      <c r="O2393" s="36"/>
      <c r="P2393" s="37"/>
      <c r="Q2393" s="44">
        <f t="shared" ref="Q2393" si="57723">parseTime(O2393)-(P2396=INT(RIGHT($F2393, 1)))</f>
        <v>0</v>
      </c>
      <c r="R2393" s="45">
        <f t="shared" si="57673"/>
        <v>0</v>
      </c>
      <c r="S2393" s="36"/>
      <c r="T2393" s="37"/>
      <c r="U2393" s="44">
        <f t="shared" ref="U2393" si="57724">parseTime(S2393)-(T2396=INT(RIGHT($F2393, 1)))</f>
        <v>0</v>
      </c>
      <c r="V2393" s="45">
        <f t="shared" si="57675"/>
        <v>0</v>
      </c>
      <c r="W2393" s="36"/>
      <c r="X2393" s="37"/>
      <c r="Y2393" s="44">
        <f t="shared" ref="Y2393" si="57725">parseTime(W2393)-(X2396=INT(RIGHT($F2393, 1)))</f>
        <v>0</v>
      </c>
      <c r="Z2393" s="45">
        <f t="shared" si="57677"/>
        <v>0</v>
      </c>
      <c r="AA2393" s="36"/>
      <c r="AB2393" s="37"/>
      <c r="AC2393" s="44">
        <f t="shared" ref="AC2393" si="57726">parseTime(AA2393)-(AB2396=INT(RIGHT($F2393, 1)))</f>
        <v>0</v>
      </c>
      <c r="AD2393" s="45">
        <f t="shared" si="57679"/>
        <v>0</v>
      </c>
      <c r="AE2393" s="36"/>
      <c r="AF2393" s="37"/>
      <c r="AG2393" s="44">
        <f t="shared" ref="AG2393" si="57727">parseTime(AE2393)-(AF2396=INT(RIGHT($F2393, 1)))</f>
        <v>0</v>
      </c>
      <c r="AH2393" s="45">
        <f t="shared" si="57681"/>
        <v>0</v>
      </c>
      <c r="AI2393" s="36"/>
      <c r="AJ2393" s="37"/>
      <c r="AK2393" s="44">
        <f>parseTime(AI2393)-(AJ2396=INT(RIGHT($F2393, 1)))</f>
        <v>0</v>
      </c>
      <c r="AL2393" s="45">
        <f t="shared" si="57682"/>
        <v>0</v>
      </c>
      <c r="AM2393" s="36"/>
      <c r="AN2393" s="37"/>
      <c r="AO2393" s="44">
        <f t="shared" ref="AO2393" si="57728">parseTime(AM2393)-(AN2396=INT(RIGHT($F2393, 1)))</f>
        <v>0</v>
      </c>
      <c r="AP2393" s="45">
        <f t="shared" si="57684"/>
        <v>0</v>
      </c>
      <c r="AQ2393" s="36"/>
      <c r="AR2393" s="37"/>
      <c r="AS2393" s="44">
        <f t="shared" ref="AS2393" si="57729">parseTime(AQ2393)-(AR2396=INT(RIGHT($F2393, 1)))</f>
        <v>0</v>
      </c>
      <c r="AT2393" s="45">
        <f t="shared" si="57686"/>
        <v>0</v>
      </c>
      <c r="AU2393" s="36"/>
      <c r="AV2393" s="37"/>
      <c r="AW2393" s="44">
        <f>parseTime(AU2393)-(AV2396=INT(RIGHT($F2393, 1)))</f>
        <v>0</v>
      </c>
      <c r="AX2393" s="45">
        <f t="shared" si="57687"/>
        <v>0</v>
      </c>
      <c r="AY2393" s="36"/>
      <c r="AZ2393" s="37"/>
      <c r="BA2393" s="44">
        <f>parseTime(AY2393)-(AZ2396=INT(RIGHT($F2393, 1)))</f>
        <v>0</v>
      </c>
      <c r="BB2393" s="45">
        <f t="shared" si="57688"/>
        <v>0</v>
      </c>
      <c r="BC2393" s="36"/>
      <c r="BD2393" s="37"/>
      <c r="BE2393" s="44">
        <f>parseTime(BC2393)-(BD2396=INT(RIGHT($F2393, 1)))</f>
        <v>0</v>
      </c>
      <c r="BF2393" s="45">
        <f t="shared" si="57689"/>
        <v>0</v>
      </c>
      <c r="BG2393" s="36"/>
      <c r="BH2393" s="37"/>
      <c r="BI2393" s="44">
        <f>parseTime(BG2393)-(BH2396=INT(RIGHT($F2393, 1)))</f>
        <v>0</v>
      </c>
      <c r="BJ2393" s="45">
        <f t="shared" si="57690"/>
        <v>0</v>
      </c>
      <c r="BK2393" s="36"/>
      <c r="BL2393" s="37"/>
      <c r="BM2393" s="44">
        <f>parseTime(BK2393)-(BL2396=INT(RIGHT($F2393, 1)))</f>
        <v>0</v>
      </c>
      <c r="BN2393" s="45">
        <f t="shared" si="57691"/>
        <v>0</v>
      </c>
      <c r="BO2393" s="36"/>
      <c r="BP2393" s="37"/>
      <c r="BQ2393" s="44">
        <f t="shared" ref="BQ2393" si="57730">parseTime(BO2393)-(BP2396=INT(RIGHT($F2393, 1)))</f>
        <v>0</v>
      </c>
      <c r="BR2393" s="45">
        <f t="shared" si="57693"/>
        <v>0</v>
      </c>
      <c r="BS2393" s="36"/>
      <c r="BT2393" s="37"/>
      <c r="BU2393" s="44">
        <f t="shared" ref="BU2393" si="57731">parseTime(BS2393)-(BT2396=INT(RIGHT($F2393, 1)))</f>
        <v>0</v>
      </c>
      <c r="BV2393" s="45">
        <f t="shared" si="57695"/>
        <v>0</v>
      </c>
      <c r="BW2393" s="36"/>
      <c r="BX2393" s="37"/>
      <c r="BY2393" s="44">
        <f t="shared" ref="BY2393" si="57732">parseTime(BW2393)-(BX2396=INT(RIGHT($F2393, 1)))</f>
        <v>0</v>
      </c>
      <c r="BZ2393" s="45">
        <f t="shared" si="57697"/>
        <v>0</v>
      </c>
      <c r="CA2393" s="36"/>
      <c r="CB2393" s="37"/>
      <c r="CC2393" s="44">
        <f t="shared" ref="CC2393" si="57733">parseTime(CA2393)-(CB2396=INT(RIGHT($F2393, 1)))</f>
        <v>0</v>
      </c>
      <c r="CD2393" s="45">
        <f t="shared" si="57699"/>
        <v>0</v>
      </c>
      <c r="CE2393" s="36"/>
      <c r="CF2393" s="37"/>
      <c r="CG2393" s="44">
        <f t="shared" ref="CG2393" si="57734">parseTime(CE2393)-(CF2396=INT(RIGHT($F2393, 1)))</f>
        <v>0</v>
      </c>
      <c r="CH2393" s="45">
        <f t="shared" si="57701"/>
        <v>0</v>
      </c>
    </row>
    <row r="2394" spans="1:86" x14ac:dyDescent="0.25">
      <c r="A2394" s="56"/>
      <c r="B2394" s="57"/>
      <c r="C2394" s="14">
        <f t="shared" si="57719"/>
        <v>0</v>
      </c>
      <c r="D2394" s="14" t="s">
        <v>259</v>
      </c>
      <c r="E2394" s="20">
        <v>4.25</v>
      </c>
      <c r="F2394" s="51" t="s">
        <v>131</v>
      </c>
      <c r="G2394" s="36"/>
      <c r="H2394" s="37"/>
      <c r="I2394" s="44">
        <f t="shared" ref="I2394" si="57735">parseTime(G2394)-(H2396=INT(RIGHT($F2394, 1)))</f>
        <v>0</v>
      </c>
      <c r="J2394" s="45">
        <f t="shared" si="57669"/>
        <v>0</v>
      </c>
      <c r="K2394" s="36"/>
      <c r="L2394" s="37"/>
      <c r="M2394" s="44">
        <f t="shared" ref="M2394" si="57736">parseTime(K2394)-(L2396=INT(RIGHT($F2394, 1)))</f>
        <v>0</v>
      </c>
      <c r="N2394" s="45">
        <f t="shared" si="57671"/>
        <v>0</v>
      </c>
      <c r="O2394" s="36"/>
      <c r="P2394" s="37"/>
      <c r="Q2394" s="44">
        <f t="shared" ref="Q2394" si="57737">parseTime(O2394)-(P2396=INT(RIGHT($F2394, 1)))</f>
        <v>0</v>
      </c>
      <c r="R2394" s="45">
        <f t="shared" si="57673"/>
        <v>0</v>
      </c>
      <c r="S2394" s="36"/>
      <c r="T2394" s="37"/>
      <c r="U2394" s="44">
        <f t="shared" ref="U2394" si="57738">parseTime(S2394)-(T2396=INT(RIGHT($F2394, 1)))</f>
        <v>0</v>
      </c>
      <c r="V2394" s="45">
        <f t="shared" si="57675"/>
        <v>0</v>
      </c>
      <c r="W2394" s="36"/>
      <c r="X2394" s="37"/>
      <c r="Y2394" s="44">
        <f t="shared" ref="Y2394" si="57739">parseTime(W2394)-(X2396=INT(RIGHT($F2394, 1)))</f>
        <v>0</v>
      </c>
      <c r="Z2394" s="45">
        <f t="shared" si="57677"/>
        <v>0</v>
      </c>
      <c r="AA2394" s="36"/>
      <c r="AB2394" s="37"/>
      <c r="AC2394" s="44">
        <f t="shared" ref="AC2394" si="57740">parseTime(AA2394)-(AB2396=INT(RIGHT($F2394, 1)))</f>
        <v>0</v>
      </c>
      <c r="AD2394" s="45">
        <f t="shared" si="57679"/>
        <v>0</v>
      </c>
      <c r="AE2394" s="36"/>
      <c r="AF2394" s="37"/>
      <c r="AG2394" s="44">
        <f t="shared" ref="AG2394" si="57741">parseTime(AE2394)-(AF2396=INT(RIGHT($F2394, 1)))</f>
        <v>0</v>
      </c>
      <c r="AH2394" s="45">
        <f t="shared" si="57681"/>
        <v>0</v>
      </c>
      <c r="AI2394" s="36"/>
      <c r="AJ2394" s="37"/>
      <c r="AK2394" s="44">
        <f>parseTime(AI2394)-(AJ2396=INT(RIGHT($F2394, 1)))</f>
        <v>0</v>
      </c>
      <c r="AL2394" s="45">
        <f t="shared" si="57682"/>
        <v>0</v>
      </c>
      <c r="AM2394" s="36"/>
      <c r="AN2394" s="37"/>
      <c r="AO2394" s="44">
        <f t="shared" ref="AO2394" si="57742">parseTime(AM2394)-(AN2396=INT(RIGHT($F2394, 1)))</f>
        <v>0</v>
      </c>
      <c r="AP2394" s="45">
        <f t="shared" si="57684"/>
        <v>0</v>
      </c>
      <c r="AQ2394" s="36"/>
      <c r="AR2394" s="37"/>
      <c r="AS2394" s="44">
        <f t="shared" ref="AS2394" si="57743">parseTime(AQ2394)-(AR2396=INT(RIGHT($F2394, 1)))</f>
        <v>0</v>
      </c>
      <c r="AT2394" s="45">
        <f t="shared" si="57686"/>
        <v>0</v>
      </c>
      <c r="AU2394" s="36"/>
      <c r="AV2394" s="37"/>
      <c r="AW2394" s="44">
        <f>parseTime(AU2394)-(AV2396=INT(RIGHT($F2394, 1)))</f>
        <v>0</v>
      </c>
      <c r="AX2394" s="45">
        <f t="shared" si="57687"/>
        <v>0</v>
      </c>
      <c r="AY2394" s="36"/>
      <c r="AZ2394" s="37"/>
      <c r="BA2394" s="44">
        <f>parseTime(AY2394)-(AZ2396=INT(RIGHT($F2394, 1)))</f>
        <v>0</v>
      </c>
      <c r="BB2394" s="45">
        <f t="shared" si="57688"/>
        <v>0</v>
      </c>
      <c r="BC2394" s="36"/>
      <c r="BD2394" s="37"/>
      <c r="BE2394" s="44">
        <f>parseTime(BC2394)-(BD2396=INT(RIGHT($F2394, 1)))</f>
        <v>0</v>
      </c>
      <c r="BF2394" s="45">
        <f t="shared" si="57689"/>
        <v>0</v>
      </c>
      <c r="BG2394" s="36"/>
      <c r="BH2394" s="37"/>
      <c r="BI2394" s="44">
        <f>parseTime(BG2394)-(BH2396=INT(RIGHT($F2394, 1)))</f>
        <v>0</v>
      </c>
      <c r="BJ2394" s="45">
        <f t="shared" si="57690"/>
        <v>0</v>
      </c>
      <c r="BK2394" s="36"/>
      <c r="BL2394" s="37"/>
      <c r="BM2394" s="44">
        <f>parseTime(BK2394)-(BL2396=INT(RIGHT($F2394, 1)))</f>
        <v>0</v>
      </c>
      <c r="BN2394" s="45">
        <f t="shared" si="57691"/>
        <v>0</v>
      </c>
      <c r="BO2394" s="36"/>
      <c r="BP2394" s="37"/>
      <c r="BQ2394" s="44">
        <f t="shared" ref="BQ2394" si="57744">parseTime(BO2394)-(BP2396=INT(RIGHT($F2394, 1)))</f>
        <v>0</v>
      </c>
      <c r="BR2394" s="45">
        <f t="shared" si="57693"/>
        <v>0</v>
      </c>
      <c r="BS2394" s="36"/>
      <c r="BT2394" s="37"/>
      <c r="BU2394" s="44">
        <f t="shared" ref="BU2394" si="57745">parseTime(BS2394)-(BT2396=INT(RIGHT($F2394, 1)))</f>
        <v>0</v>
      </c>
      <c r="BV2394" s="45">
        <f t="shared" si="57695"/>
        <v>0</v>
      </c>
      <c r="BW2394" s="36"/>
      <c r="BX2394" s="37"/>
      <c r="BY2394" s="44">
        <f t="shared" ref="BY2394" si="57746">parseTime(BW2394)-(BX2396=INT(RIGHT($F2394, 1)))</f>
        <v>0</v>
      </c>
      <c r="BZ2394" s="45">
        <f t="shared" si="57697"/>
        <v>0</v>
      </c>
      <c r="CA2394" s="36"/>
      <c r="CB2394" s="37"/>
      <c r="CC2394" s="44">
        <f t="shared" ref="CC2394" si="57747">parseTime(CA2394)-(CB2396=INT(RIGHT($F2394, 1)))</f>
        <v>0</v>
      </c>
      <c r="CD2394" s="45">
        <f t="shared" si="57699"/>
        <v>0</v>
      </c>
      <c r="CE2394" s="36"/>
      <c r="CF2394" s="37"/>
      <c r="CG2394" s="44">
        <f t="shared" ref="CG2394" si="57748">parseTime(CE2394)-(CF2396=INT(RIGHT($F2394, 1)))</f>
        <v>0</v>
      </c>
      <c r="CH2394" s="45">
        <f t="shared" si="57701"/>
        <v>0</v>
      </c>
    </row>
    <row r="2395" spans="1:86" x14ac:dyDescent="0.25">
      <c r="A2395" s="56" t="s">
        <v>119</v>
      </c>
      <c r="B2395" s="57">
        <f t="shared" ref="B2395" ca="1" si="57749">roleHours(G2391:CH2397, "MCC")</f>
        <v>8</v>
      </c>
      <c r="C2395" s="14">
        <f t="shared" ca="1" si="57719"/>
        <v>1</v>
      </c>
      <c r="D2395" s="14" t="s">
        <v>260</v>
      </c>
      <c r="E2395" s="20">
        <v>4.6500000000000004</v>
      </c>
      <c r="F2395" s="51" t="s">
        <v>132</v>
      </c>
      <c r="G2395" s="36"/>
      <c r="H2395" s="37"/>
      <c r="I2395" s="44">
        <f t="shared" ref="I2395" si="57750">parseTime(G2395)-(H2396=INT(RIGHT($F2395, 1)))</f>
        <v>0</v>
      </c>
      <c r="J2395" s="45">
        <f t="shared" si="57669"/>
        <v>0</v>
      </c>
      <c r="K2395" s="36"/>
      <c r="L2395" s="37"/>
      <c r="M2395" s="44">
        <f t="shared" ref="M2395" si="57751">parseTime(K2395)-(L2396=INT(RIGHT($F2395, 1)))</f>
        <v>0</v>
      </c>
      <c r="N2395" s="45">
        <f t="shared" si="57671"/>
        <v>0</v>
      </c>
      <c r="O2395" s="36"/>
      <c r="P2395" s="37"/>
      <c r="Q2395" s="44">
        <f t="shared" ref="Q2395" si="57752">parseTime(O2395)-(P2396=INT(RIGHT($F2395, 1)))</f>
        <v>0</v>
      </c>
      <c r="R2395" s="45">
        <f t="shared" si="57673"/>
        <v>0</v>
      </c>
      <c r="S2395" s="36"/>
      <c r="T2395" s="37"/>
      <c r="U2395" s="44">
        <f t="shared" ref="U2395" si="57753">parseTime(S2395)-(T2396=INT(RIGHT($F2395, 1)))</f>
        <v>0</v>
      </c>
      <c r="V2395" s="45">
        <f t="shared" si="57675"/>
        <v>0</v>
      </c>
      <c r="W2395" s="36"/>
      <c r="X2395" s="37"/>
      <c r="Y2395" s="44">
        <f t="shared" ref="Y2395" si="57754">parseTime(W2395)-(X2396=INT(RIGHT($F2395, 1)))</f>
        <v>0</v>
      </c>
      <c r="Z2395" s="45">
        <f t="shared" si="57677"/>
        <v>0</v>
      </c>
      <c r="AA2395" s="36"/>
      <c r="AB2395" s="37"/>
      <c r="AC2395" s="44">
        <f t="shared" ref="AC2395" si="57755">parseTime(AA2395)-(AB2396=INT(RIGHT($F2395, 1)))</f>
        <v>0</v>
      </c>
      <c r="AD2395" s="45">
        <f t="shared" si="57679"/>
        <v>0</v>
      </c>
      <c r="AE2395" s="36"/>
      <c r="AF2395" s="37"/>
      <c r="AG2395" s="44">
        <f t="shared" ref="AG2395" si="57756">parseTime(AE2395)-(AF2396=INT(RIGHT($F2395, 1)))</f>
        <v>0</v>
      </c>
      <c r="AH2395" s="45">
        <f t="shared" si="57681"/>
        <v>0</v>
      </c>
      <c r="AI2395" s="36"/>
      <c r="AJ2395" s="37"/>
      <c r="AK2395" s="44">
        <f>parseTime(AI2395)-(AJ2396=INT(RIGHT($F2395, 1)))</f>
        <v>0</v>
      </c>
      <c r="AL2395" s="45">
        <f t="shared" si="57682"/>
        <v>0</v>
      </c>
      <c r="AM2395" s="36"/>
      <c r="AN2395" s="37"/>
      <c r="AO2395" s="44">
        <f t="shared" ref="AO2395" si="57757">parseTime(AM2395)-(AN2396=INT(RIGHT($F2395, 1)))</f>
        <v>0</v>
      </c>
      <c r="AP2395" s="45">
        <f t="shared" si="57684"/>
        <v>0</v>
      </c>
      <c r="AQ2395" s="36"/>
      <c r="AR2395" s="37"/>
      <c r="AS2395" s="44">
        <f t="shared" ref="AS2395" si="57758">parseTime(AQ2395)-(AR2396=INT(RIGHT($F2395, 1)))</f>
        <v>0</v>
      </c>
      <c r="AT2395" s="45">
        <f t="shared" si="57686"/>
        <v>0</v>
      </c>
      <c r="AU2395" s="36"/>
      <c r="AV2395" s="37"/>
      <c r="AW2395" s="44">
        <f>parseTime(AU2395)-(AV2396=INT(RIGHT($F2395, 1)))</f>
        <v>0</v>
      </c>
      <c r="AX2395" s="45">
        <f t="shared" si="57687"/>
        <v>0</v>
      </c>
      <c r="AY2395" s="36"/>
      <c r="AZ2395" s="37"/>
      <c r="BA2395" s="44">
        <f>parseTime(AY2395)-(AZ2396=INT(RIGHT($F2395, 1)))</f>
        <v>0</v>
      </c>
      <c r="BB2395" s="45">
        <f t="shared" si="57688"/>
        <v>0</v>
      </c>
      <c r="BC2395" s="36"/>
      <c r="BD2395" s="37"/>
      <c r="BE2395" s="44">
        <f>parseTime(BC2395)-(BD2396=INT(RIGHT($F2395, 1)))</f>
        <v>0</v>
      </c>
      <c r="BF2395" s="45">
        <f t="shared" si="57689"/>
        <v>0</v>
      </c>
      <c r="BG2395" s="36"/>
      <c r="BH2395" s="37"/>
      <c r="BI2395" s="44">
        <f>parseTime(BG2395)-(BH2396=INT(RIGHT($F2395, 1)))</f>
        <v>0</v>
      </c>
      <c r="BJ2395" s="45">
        <f t="shared" si="57690"/>
        <v>0</v>
      </c>
      <c r="BK2395" s="36"/>
      <c r="BL2395" s="37"/>
      <c r="BM2395" s="44">
        <f>parseTime(BK2395)-(BL2396=INT(RIGHT($F2395, 1)))</f>
        <v>0</v>
      </c>
      <c r="BN2395" s="45">
        <f t="shared" si="57691"/>
        <v>0</v>
      </c>
      <c r="BO2395" s="36"/>
      <c r="BP2395" s="37"/>
      <c r="BQ2395" s="44">
        <f t="shared" ref="BQ2395" si="57759">parseTime(BO2395)-(BP2396=INT(RIGHT($F2395, 1)))</f>
        <v>0</v>
      </c>
      <c r="BR2395" s="45">
        <f t="shared" si="57693"/>
        <v>0</v>
      </c>
      <c r="BS2395" s="36"/>
      <c r="BT2395" s="37"/>
      <c r="BU2395" s="44">
        <f t="shared" ref="BU2395" si="57760">parseTime(BS2395)-(BT2396=INT(RIGHT($F2395, 1)))</f>
        <v>0</v>
      </c>
      <c r="BV2395" s="45">
        <f t="shared" si="57695"/>
        <v>0</v>
      </c>
      <c r="BW2395" s="36"/>
      <c r="BX2395" s="37"/>
      <c r="BY2395" s="44">
        <f t="shared" ref="BY2395" si="57761">parseTime(BW2395)-(BX2396=INT(RIGHT($F2395, 1)))</f>
        <v>0</v>
      </c>
      <c r="BZ2395" s="45">
        <f t="shared" si="57697"/>
        <v>0</v>
      </c>
      <c r="CA2395" s="36"/>
      <c r="CB2395" s="37"/>
      <c r="CC2395" s="44">
        <f t="shared" ref="CC2395" si="57762">parseTime(CA2395)-(CB2396=INT(RIGHT($F2395, 1)))</f>
        <v>0</v>
      </c>
      <c r="CD2395" s="45">
        <f t="shared" si="57699"/>
        <v>0</v>
      </c>
      <c r="CE2395" s="36"/>
      <c r="CF2395" s="37"/>
      <c r="CG2395" s="44">
        <f t="shared" ref="CG2395" si="57763">parseTime(CE2395)-(CF2396=INT(RIGHT($F2395, 1)))</f>
        <v>0</v>
      </c>
      <c r="CH2395" s="45">
        <f t="shared" si="57701"/>
        <v>0</v>
      </c>
    </row>
    <row r="2396" spans="1:86" x14ac:dyDescent="0.25">
      <c r="A2396" s="56"/>
      <c r="B2396" s="57"/>
      <c r="C2396" s="14">
        <f t="shared" si="57719"/>
        <v>0</v>
      </c>
      <c r="D2396" s="14"/>
      <c r="E2396" s="20">
        <f t="shared" ref="E2396" si="57764">((7.5/2)-0.5+E2395)*8</f>
        <v>63.2</v>
      </c>
      <c r="F2396" s="51"/>
      <c r="G2396" s="46" t="s">
        <v>134</v>
      </c>
      <c r="H2396" s="38">
        <f t="shared" ref="H2396" si="57765">lunchAdjust(G2391:H2395)</f>
        <v>0</v>
      </c>
      <c r="I2396" s="48" t="s">
        <v>0</v>
      </c>
      <c r="J2396" s="39">
        <f t="shared" ref="J2396" si="57766">SUMPRODUCT(I2391:I2395*J2391:J2395)</f>
        <v>0</v>
      </c>
      <c r="K2396" s="46" t="s">
        <v>134</v>
      </c>
      <c r="L2396" s="38">
        <f t="shared" ref="L2396" si="57767">lunchAdjust(K2391:L2395)</f>
        <v>1</v>
      </c>
      <c r="M2396" s="48" t="s">
        <v>0</v>
      </c>
      <c r="N2396" s="39">
        <f t="shared" ref="N2396" si="57768">SUMPRODUCT(M2391:M2395*N2391:N2395)</f>
        <v>8</v>
      </c>
      <c r="O2396" s="46" t="s">
        <v>134</v>
      </c>
      <c r="P2396" s="38">
        <f t="shared" ref="P2396" si="57769">lunchAdjust(O2391:P2395)</f>
        <v>0</v>
      </c>
      <c r="Q2396" s="48" t="s">
        <v>0</v>
      </c>
      <c r="R2396" s="39">
        <f t="shared" ref="R2396" si="57770">SUMPRODUCT(Q2391:Q2395*R2391:R2395)</f>
        <v>0</v>
      </c>
      <c r="S2396" s="46" t="s">
        <v>134</v>
      </c>
      <c r="T2396" s="38">
        <f t="shared" ref="T2396" si="57771">lunchAdjust(S2391:T2395)</f>
        <v>1</v>
      </c>
      <c r="U2396" s="48" t="s">
        <v>0</v>
      </c>
      <c r="V2396" s="39">
        <f t="shared" ref="V2396" si="57772">SUMPRODUCT(U2391:U2395*V2391:V2395)</f>
        <v>8</v>
      </c>
      <c r="W2396" s="46" t="s">
        <v>134</v>
      </c>
      <c r="X2396" s="38">
        <f t="shared" ref="X2396" si="57773">lunchAdjust(W2391:X2395)</f>
        <v>0</v>
      </c>
      <c r="Y2396" s="48" t="s">
        <v>0</v>
      </c>
      <c r="Z2396" s="39">
        <f t="shared" ref="Z2396" si="57774">SUMPRODUCT(Y2391:Y2395*Z2391:Z2395)</f>
        <v>0</v>
      </c>
      <c r="AA2396" s="46" t="s">
        <v>134</v>
      </c>
      <c r="AB2396" s="38">
        <f t="shared" ref="AB2396" si="57775">lunchAdjust(AA2391:AB2395)</f>
        <v>1</v>
      </c>
      <c r="AC2396" s="48" t="s">
        <v>0</v>
      </c>
      <c r="AD2396" s="39">
        <f t="shared" ref="AD2396" si="57776">SUMPRODUCT(AC2391:AC2395*AD2391:AD2395)</f>
        <v>8</v>
      </c>
      <c r="AE2396" s="46" t="s">
        <v>134</v>
      </c>
      <c r="AF2396" s="38">
        <f t="shared" ref="AF2396" si="57777">lunchAdjust(AE2391:AF2395)</f>
        <v>1</v>
      </c>
      <c r="AG2396" s="48" t="s">
        <v>0</v>
      </c>
      <c r="AH2396" s="39">
        <f t="shared" ref="AH2396" si="57778">SUMPRODUCT(AG2391:AG2395*AH2391:AH2395)</f>
        <v>8</v>
      </c>
      <c r="AI2396" s="46" t="s">
        <v>134</v>
      </c>
      <c r="AJ2396" s="38">
        <f t="shared" ref="AJ2396" si="57779">lunchAdjust(AI2391:AJ2395)</f>
        <v>0</v>
      </c>
      <c r="AK2396" s="48" t="s">
        <v>0</v>
      </c>
      <c r="AL2396" s="39">
        <f t="shared" ref="AL2396" si="57780">SUMPRODUCT(AK2391:AK2395*AL2391:AL2395)</f>
        <v>0</v>
      </c>
      <c r="AM2396" s="46" t="s">
        <v>134</v>
      </c>
      <c r="AN2396" s="38">
        <f t="shared" ref="AN2396" si="57781">lunchAdjust(AM2391:AN2395)</f>
        <v>0</v>
      </c>
      <c r="AO2396" s="48" t="s">
        <v>0</v>
      </c>
      <c r="AP2396" s="39">
        <f t="shared" ref="AP2396" si="57782">SUMPRODUCT(AO2391:AO2395*AP2391:AP2395)</f>
        <v>0</v>
      </c>
      <c r="AQ2396" s="46" t="s">
        <v>134</v>
      </c>
      <c r="AR2396" s="38">
        <f t="shared" ref="AR2396" si="57783">lunchAdjust(AQ2391:AR2395)</f>
        <v>0</v>
      </c>
      <c r="AS2396" s="48" t="s">
        <v>0</v>
      </c>
      <c r="AT2396" s="39">
        <f t="shared" ref="AT2396" si="57784">SUMPRODUCT(AS2391:AS2395*AT2391:AT2395)</f>
        <v>0</v>
      </c>
      <c r="AU2396" s="46" t="s">
        <v>134</v>
      </c>
      <c r="AV2396" s="38">
        <f t="shared" ref="AV2396" si="57785">lunchAdjust(AU2391:AV2395)</f>
        <v>0</v>
      </c>
      <c r="AW2396" s="48" t="s">
        <v>0</v>
      </c>
      <c r="AX2396" s="39">
        <f t="shared" ref="AX2396" si="57786">SUMPRODUCT(AW2391:AW2395*AX2391:AX2395)</f>
        <v>0</v>
      </c>
      <c r="AY2396" s="46" t="s">
        <v>134</v>
      </c>
      <c r="AZ2396" s="38">
        <f t="shared" ref="AZ2396" si="57787">lunchAdjust(AY2391:AZ2395)</f>
        <v>0</v>
      </c>
      <c r="BA2396" s="48" t="s">
        <v>0</v>
      </c>
      <c r="BB2396" s="39">
        <f t="shared" ref="BB2396" si="57788">SUMPRODUCT(BA2391:BA2395*BB2391:BB2395)</f>
        <v>0</v>
      </c>
      <c r="BC2396" s="46" t="s">
        <v>134</v>
      </c>
      <c r="BD2396" s="38">
        <f t="shared" ref="BD2396" si="57789">lunchAdjust(BC2391:BD2395)</f>
        <v>0</v>
      </c>
      <c r="BE2396" s="48" t="s">
        <v>0</v>
      </c>
      <c r="BF2396" s="39">
        <f t="shared" ref="BF2396" si="57790">SUMPRODUCT(BE2391:BE2395*BF2391:BF2395)</f>
        <v>0</v>
      </c>
      <c r="BG2396" s="46" t="s">
        <v>134</v>
      </c>
      <c r="BH2396" s="38">
        <f t="shared" ref="BH2396" si="57791">lunchAdjust(BG2391:BH2395)</f>
        <v>0</v>
      </c>
      <c r="BI2396" s="48" t="s">
        <v>0</v>
      </c>
      <c r="BJ2396" s="39">
        <f t="shared" ref="BJ2396" si="57792">SUMPRODUCT(BI2391:BI2395*BJ2391:BJ2395)</f>
        <v>0</v>
      </c>
      <c r="BK2396" s="46" t="s">
        <v>134</v>
      </c>
      <c r="BL2396" s="38">
        <f t="shared" ref="BL2396" si="57793">lunchAdjust(BK2391:BL2395)</f>
        <v>0</v>
      </c>
      <c r="BM2396" s="48" t="s">
        <v>0</v>
      </c>
      <c r="BN2396" s="39">
        <f t="shared" ref="BN2396" si="57794">SUMPRODUCT(BM2391:BM2395*BN2391:BN2395)</f>
        <v>0</v>
      </c>
      <c r="BO2396" s="46" t="s">
        <v>134</v>
      </c>
      <c r="BP2396" s="38">
        <f t="shared" ref="BP2396" si="57795">lunchAdjust(BO2391:BP2395)</f>
        <v>0</v>
      </c>
      <c r="BQ2396" s="48" t="s">
        <v>0</v>
      </c>
      <c r="BR2396" s="39">
        <f t="shared" ref="BR2396" si="57796">SUMPRODUCT(BQ2391:BQ2395*BR2391:BR2395)</f>
        <v>0</v>
      </c>
      <c r="BS2396" s="46" t="s">
        <v>134</v>
      </c>
      <c r="BT2396" s="38">
        <f t="shared" ref="BT2396" si="57797">lunchAdjust(BS2391:BT2395)</f>
        <v>1</v>
      </c>
      <c r="BU2396" s="48" t="s">
        <v>0</v>
      </c>
      <c r="BV2396" s="39">
        <f t="shared" ref="BV2396" si="57798">SUMPRODUCT(BU2391:BU2395*BV2391:BV2395)</f>
        <v>8</v>
      </c>
      <c r="BW2396" s="46" t="s">
        <v>134</v>
      </c>
      <c r="BX2396" s="38">
        <f t="shared" ref="BX2396" si="57799">lunchAdjust(BW2391:BX2395)</f>
        <v>0</v>
      </c>
      <c r="BY2396" s="48" t="s">
        <v>0</v>
      </c>
      <c r="BZ2396" s="39">
        <f t="shared" ref="BZ2396" si="57800">SUMPRODUCT(BY2391:BY2395*BZ2391:BZ2395)</f>
        <v>0</v>
      </c>
      <c r="CA2396" s="46" t="s">
        <v>134</v>
      </c>
      <c r="CB2396" s="38">
        <f t="shared" ref="CB2396" si="57801">lunchAdjust(CA2391:CB2395)</f>
        <v>0</v>
      </c>
      <c r="CC2396" s="48" t="s">
        <v>0</v>
      </c>
      <c r="CD2396" s="39">
        <f t="shared" ref="CD2396" si="57802">SUMPRODUCT(CC2391:CC2395*CD2391:CD2395)</f>
        <v>0</v>
      </c>
      <c r="CE2396" s="46" t="s">
        <v>134</v>
      </c>
      <c r="CF2396" s="38">
        <f t="shared" ref="CF2396" si="57803">lunchAdjust(CE2391:CF2395)</f>
        <v>0</v>
      </c>
      <c r="CG2396" s="48" t="s">
        <v>0</v>
      </c>
      <c r="CH2396" s="39">
        <f t="shared" ref="CH2396" si="57804">SUMPRODUCT(CG2391:CG2395*CH2391:CH2395)</f>
        <v>0</v>
      </c>
    </row>
    <row r="2397" spans="1:86" ht="15.75" thickBot="1" x14ac:dyDescent="0.3">
      <c r="A2397" s="58" t="s">
        <v>121</v>
      </c>
      <c r="B2397" s="59">
        <f t="shared" ref="B2397" ca="1" si="57805">roleHours(G2391:CH2397, "OUT")</f>
        <v>0</v>
      </c>
      <c r="C2397" s="54" t="s">
        <v>137</v>
      </c>
      <c r="D2397" s="22">
        <f t="shared" ref="D2397" ca="1" si="57806">roleHours(G2391:CH2397, "PTO")</f>
        <v>0</v>
      </c>
      <c r="E2397" s="23">
        <f t="shared" ref="E2397" ca="1" si="57807">E2396-B2392</f>
        <v>23.200000000000003</v>
      </c>
      <c r="F2397" s="52"/>
      <c r="G2397" s="47" t="s">
        <v>39</v>
      </c>
      <c r="H2397" s="40">
        <f t="shared" si="56944"/>
        <v>0</v>
      </c>
      <c r="I2397" s="49" t="s">
        <v>135</v>
      </c>
      <c r="J2397" s="41">
        <f t="shared" ref="J2397" si="57808">J2396*G$4</f>
        <v>0</v>
      </c>
      <c r="K2397" s="47" t="s">
        <v>39</v>
      </c>
      <c r="L2397" s="40">
        <f t="shared" ref="L2397" si="57809">SUMPRODUCT(M2391:M2395*(L2391:L2395="PTO"))+SUMPRODUCT(M2391:M2395*(L2391:L2395="HOL"))</f>
        <v>0</v>
      </c>
      <c r="M2397" s="49" t="s">
        <v>135</v>
      </c>
      <c r="N2397" s="41">
        <f t="shared" ref="N2397" si="57810">N2396*K$4</f>
        <v>0</v>
      </c>
      <c r="O2397" s="47" t="s">
        <v>39</v>
      </c>
      <c r="P2397" s="40">
        <f t="shared" ref="P2397" si="57811">SUMPRODUCT(Q2391:Q2395*(P2391:P2395="PTO"))+SUMPRODUCT(Q2391:Q2395*(P2391:P2395="HOL"))</f>
        <v>0</v>
      </c>
      <c r="Q2397" s="49" t="s">
        <v>135</v>
      </c>
      <c r="R2397" s="41">
        <f t="shared" ref="R2397" si="57812">R2396*O$4</f>
        <v>0</v>
      </c>
      <c r="S2397" s="47" t="s">
        <v>39</v>
      </c>
      <c r="T2397" s="40">
        <f t="shared" ref="T2397" si="57813">SUMPRODUCT(U2391:U2395*(T2391:T2395="PTO"))+SUMPRODUCT(U2391:U2395*(T2391:T2395="HOL"))</f>
        <v>0</v>
      </c>
      <c r="U2397" s="49" t="s">
        <v>135</v>
      </c>
      <c r="V2397" s="41">
        <f t="shared" ref="V2397" si="57814">V2396*S$4</f>
        <v>0</v>
      </c>
      <c r="W2397" s="47" t="s">
        <v>39</v>
      </c>
      <c r="X2397" s="40">
        <f t="shared" ref="X2397" si="57815">SUMPRODUCT(Y2391:Y2395*(X2391:X2395="PTO"))+SUMPRODUCT(Y2391:Y2395*(X2391:X2395="HOL"))</f>
        <v>0</v>
      </c>
      <c r="Y2397" s="49" t="s">
        <v>135</v>
      </c>
      <c r="Z2397" s="41">
        <f t="shared" ref="Z2397" si="57816">Z2396*W$4</f>
        <v>0</v>
      </c>
      <c r="AA2397" s="47" t="s">
        <v>39</v>
      </c>
      <c r="AB2397" s="40">
        <f t="shared" ref="AB2397" si="57817">SUMPRODUCT(AC2391:AC2395*(AB2391:AB2395="PTO"))+SUMPRODUCT(AC2391:AC2395*(AB2391:AB2395="HOL"))</f>
        <v>0</v>
      </c>
      <c r="AC2397" s="49" t="s">
        <v>135</v>
      </c>
      <c r="AD2397" s="41">
        <f t="shared" ref="AD2397" si="57818">AD2396*AA$4</f>
        <v>8</v>
      </c>
      <c r="AE2397" s="47" t="s">
        <v>39</v>
      </c>
      <c r="AF2397" s="40">
        <f t="shared" ref="AF2397" si="57819">SUMPRODUCT(AG2391:AG2395*(AF2391:AF2395="PTO"))+SUMPRODUCT(AG2391:AG2395*(AF2391:AF2395="HOL"))</f>
        <v>0</v>
      </c>
      <c r="AG2397" s="49" t="s">
        <v>135</v>
      </c>
      <c r="AH2397" s="41">
        <f t="shared" ref="AH2397" si="57820">AH2396*AE$4</f>
        <v>8</v>
      </c>
      <c r="AI2397" s="47" t="s">
        <v>39</v>
      </c>
      <c r="AJ2397" s="40">
        <f t="shared" ref="AJ2397" si="57821">SUMPRODUCT(AK2391:AK2395*(AJ2391:AJ2395="PTO"))+SUMPRODUCT(AK2391:AK2395*(AJ2391:AJ2395="HOL"))</f>
        <v>0</v>
      </c>
      <c r="AK2397" s="49" t="s">
        <v>135</v>
      </c>
      <c r="AL2397" s="41">
        <f>AL2396*AI$4</f>
        <v>0</v>
      </c>
      <c r="AM2397" s="47" t="s">
        <v>39</v>
      </c>
      <c r="AN2397" s="40">
        <f t="shared" ref="AN2397" si="57822">SUMPRODUCT(AO2391:AO2395*(AN2391:AN2395="PTO"))+SUMPRODUCT(AO2391:AO2395*(AN2391:AN2395="HOL"))</f>
        <v>0</v>
      </c>
      <c r="AO2397" s="49" t="s">
        <v>135</v>
      </c>
      <c r="AP2397" s="41">
        <f t="shared" ref="AP2397" si="57823">AP2396*AM$4</f>
        <v>0</v>
      </c>
      <c r="AQ2397" s="47" t="s">
        <v>39</v>
      </c>
      <c r="AR2397" s="40">
        <f t="shared" ref="AR2397" si="57824">SUMPRODUCT(AS2391:AS2395*(AR2391:AR2395="PTO"))+SUMPRODUCT(AS2391:AS2395*(AR2391:AR2395="HOL"))</f>
        <v>0</v>
      </c>
      <c r="AS2397" s="49" t="s">
        <v>135</v>
      </c>
      <c r="AT2397" s="41">
        <f t="shared" ref="AT2397" si="57825">AT2396*AQ$4</f>
        <v>0</v>
      </c>
      <c r="AU2397" s="47" t="s">
        <v>39</v>
      </c>
      <c r="AV2397" s="40">
        <f t="shared" ref="AV2397" si="57826">SUMPRODUCT(AW2391:AW2395*(AV2391:AV2395="PTO"))+SUMPRODUCT(AW2391:AW2395*(AV2391:AV2395="HOL"))</f>
        <v>0</v>
      </c>
      <c r="AW2397" s="49" t="s">
        <v>135</v>
      </c>
      <c r="AX2397" s="41">
        <f>AX2396*AU$4</f>
        <v>0</v>
      </c>
      <c r="AY2397" s="47" t="s">
        <v>39</v>
      </c>
      <c r="AZ2397" s="40">
        <f t="shared" ref="AZ2397" si="57827">SUMPRODUCT(BA2391:BA2395*(AZ2391:AZ2395="PTO"))+SUMPRODUCT(BA2391:BA2395*(AZ2391:AZ2395="HOL"))</f>
        <v>0</v>
      </c>
      <c r="BA2397" s="49" t="s">
        <v>135</v>
      </c>
      <c r="BB2397" s="41">
        <f>BB2396*AY$4</f>
        <v>0</v>
      </c>
      <c r="BC2397" s="47" t="s">
        <v>39</v>
      </c>
      <c r="BD2397" s="40">
        <f t="shared" ref="BD2397" si="57828">SUMPRODUCT(BE2391:BE2395*(BD2391:BD2395="PTO"))+SUMPRODUCT(BE2391:BE2395*(BD2391:BD2395="HOL"))</f>
        <v>0</v>
      </c>
      <c r="BE2397" s="49" t="s">
        <v>135</v>
      </c>
      <c r="BF2397" s="41">
        <f>BF2396*BC$4</f>
        <v>0</v>
      </c>
      <c r="BG2397" s="47" t="s">
        <v>39</v>
      </c>
      <c r="BH2397" s="40">
        <f t="shared" ref="BH2397" si="57829">SUMPRODUCT(BI2391:BI2395*(BH2391:BH2395="PTO"))+SUMPRODUCT(BI2391:BI2395*(BH2391:BH2395="HOL"))</f>
        <v>0</v>
      </c>
      <c r="BI2397" s="49" t="s">
        <v>135</v>
      </c>
      <c r="BJ2397" s="41">
        <f>BJ2396*BG$4</f>
        <v>0</v>
      </c>
      <c r="BK2397" s="47" t="s">
        <v>39</v>
      </c>
      <c r="BL2397" s="40">
        <f t="shared" ref="BL2397" si="57830">SUMPRODUCT(BM2391:BM2395*(BL2391:BL2395="PTO"))+SUMPRODUCT(BM2391:BM2395*(BL2391:BL2395="HOL"))</f>
        <v>0</v>
      </c>
      <c r="BM2397" s="49" t="s">
        <v>135</v>
      </c>
      <c r="BN2397" s="41">
        <f>BN2396*BK$4</f>
        <v>0</v>
      </c>
      <c r="BO2397" s="47" t="s">
        <v>39</v>
      </c>
      <c r="BP2397" s="40">
        <f t="shared" ref="BP2397" si="57831">SUMPRODUCT(BQ2391:BQ2395*(BP2391:BP2395="PTO"))+SUMPRODUCT(BQ2391:BQ2395*(BP2391:BP2395="HOL"))</f>
        <v>0</v>
      </c>
      <c r="BQ2397" s="49" t="s">
        <v>135</v>
      </c>
      <c r="BR2397" s="41">
        <f t="shared" ref="BR2397" si="57832">BR2396*BO$4</f>
        <v>0</v>
      </c>
      <c r="BS2397" s="47" t="s">
        <v>39</v>
      </c>
      <c r="BT2397" s="40">
        <f t="shared" ref="BT2397" si="57833">SUMPRODUCT(BU2391:BU2395*(BT2391:BT2395="PTO"))+SUMPRODUCT(BU2391:BU2395*(BT2391:BT2395="HOL"))</f>
        <v>0</v>
      </c>
      <c r="BU2397" s="49" t="s">
        <v>135</v>
      </c>
      <c r="BV2397" s="41">
        <f t="shared" ref="BV2397" si="57834">BV2396*BS$4</f>
        <v>8</v>
      </c>
      <c r="BW2397" s="47" t="s">
        <v>39</v>
      </c>
      <c r="BX2397" s="40">
        <f t="shared" ref="BX2397" si="57835">SUMPRODUCT(BY2391:BY2395*(BX2391:BX2395="PTO"))+SUMPRODUCT(BY2391:BY2395*(BX2391:BX2395="HOL"))</f>
        <v>0</v>
      </c>
      <c r="BY2397" s="49" t="s">
        <v>135</v>
      </c>
      <c r="BZ2397" s="41">
        <f t="shared" ref="BZ2397" si="57836">BZ2396*BW$4</f>
        <v>0</v>
      </c>
      <c r="CA2397" s="47" t="s">
        <v>39</v>
      </c>
      <c r="CB2397" s="40">
        <f t="shared" ref="CB2397" si="57837">SUMPRODUCT(CC2391:CC2395*(CB2391:CB2395="PTO"))+SUMPRODUCT(CC2391:CC2395*(CB2391:CB2395="HOL"))</f>
        <v>0</v>
      </c>
      <c r="CC2397" s="49" t="s">
        <v>135</v>
      </c>
      <c r="CD2397" s="41">
        <f t="shared" ref="CD2397" si="57838">CD2396*CA$4</f>
        <v>0</v>
      </c>
      <c r="CE2397" s="47" t="s">
        <v>39</v>
      </c>
      <c r="CF2397" s="40">
        <f t="shared" ref="CF2397" si="57839">SUMPRODUCT(CG2391:CG2395*(CF2391:CF2395="PTO"))+SUMPRODUCT(CG2391:CG2395*(CF2391:CF2395="HOL"))</f>
        <v>0</v>
      </c>
      <c r="CG2397" s="49" t="s">
        <v>135</v>
      </c>
      <c r="CH2397" s="41">
        <f t="shared" ref="CH2397" si="57840">CH2396*CE$4</f>
        <v>0</v>
      </c>
    </row>
    <row r="2398" spans="1:86" x14ac:dyDescent="0.25">
      <c r="A2398" s="70" t="s">
        <v>133</v>
      </c>
      <c r="B2398" s="71">
        <f t="shared" ref="B2398" ca="1" si="57841">D2398-B2399</f>
        <v>5.3333333333333357</v>
      </c>
      <c r="C2398" s="72" t="s">
        <v>122</v>
      </c>
      <c r="D2398" s="71">
        <f>IFERROR(INDEX(Holidays[FTE], MATCH(Entry!E2398, Holidays[Date], 0)), 1)*8*INDEX(FTEguide[[1]:[12]], MATCH(Entry!E2399, FTEguide[Weekday], 0), IF(Entry!E2401&gt;0, Entry!E2401, MONTH(Entry!E2398)))</f>
        <v>21.333333333333336</v>
      </c>
      <c r="E2398" s="60">
        <f t="shared" si="56461"/>
        <v>44170</v>
      </c>
      <c r="F2398" s="50" t="s">
        <v>128</v>
      </c>
      <c r="G2398" s="34"/>
      <c r="H2398" s="35"/>
      <c r="I2398" s="42">
        <f t="shared" ref="I2398" si="57842">parseTime(G2398)-(H2403=INT(RIGHT($F2398, 1)))</f>
        <v>0</v>
      </c>
      <c r="J2398" s="43">
        <f t="shared" ref="J2398:J2402" si="57843">isClocked(H2398)</f>
        <v>0</v>
      </c>
      <c r="K2398" s="34"/>
      <c r="L2398" s="35"/>
      <c r="M2398" s="42">
        <f t="shared" ref="M2398" si="57844">parseTime(K2398)-(L2403=INT(RIGHT($F2398, 1)))</f>
        <v>0</v>
      </c>
      <c r="N2398" s="43">
        <f t="shared" ref="N2398:N2402" si="57845">isClocked(L2398)</f>
        <v>0</v>
      </c>
      <c r="O2398" s="34"/>
      <c r="P2398" s="35"/>
      <c r="Q2398" s="42">
        <f t="shared" ref="Q2398" si="57846">parseTime(O2398)-(P2403=INT(RIGHT($F2398, 1)))</f>
        <v>0</v>
      </c>
      <c r="R2398" s="43">
        <f t="shared" ref="R2398:R2402" si="57847">isClocked(P2398)</f>
        <v>0</v>
      </c>
      <c r="S2398" s="34"/>
      <c r="T2398" s="35"/>
      <c r="U2398" s="42">
        <f t="shared" ref="U2398" si="57848">parseTime(S2398)-(T2403=INT(RIGHT($F2398, 1)))</f>
        <v>0</v>
      </c>
      <c r="V2398" s="43">
        <f t="shared" ref="V2398:V2402" si="57849">isClocked(T2398)</f>
        <v>0</v>
      </c>
      <c r="W2398" s="34"/>
      <c r="X2398" s="35"/>
      <c r="Y2398" s="42">
        <f t="shared" ref="Y2398" si="57850">parseTime(W2398)-(X2403=INT(RIGHT($F2398, 1)))</f>
        <v>0</v>
      </c>
      <c r="Z2398" s="43">
        <f t="shared" ref="Z2398:Z2402" si="57851">isClocked(X2398)</f>
        <v>0</v>
      </c>
      <c r="AA2398" s="34"/>
      <c r="AB2398" s="35"/>
      <c r="AC2398" s="42">
        <f t="shared" ref="AC2398" si="57852">parseTime(AA2398)-(AB2403=INT(RIGHT($F2398, 1)))</f>
        <v>0</v>
      </c>
      <c r="AD2398" s="43">
        <f t="shared" ref="AD2398:AD2402" si="57853">isClocked(AB2398)</f>
        <v>0</v>
      </c>
      <c r="AE2398" s="34"/>
      <c r="AF2398" s="35"/>
      <c r="AG2398" s="42">
        <f t="shared" ref="AG2398" si="57854">parseTime(AE2398)-(AF2403=INT(RIGHT($F2398, 1)))</f>
        <v>0</v>
      </c>
      <c r="AH2398" s="43">
        <f t="shared" ref="AH2398:AH2402" si="57855">isClocked(AF2398)</f>
        <v>0</v>
      </c>
      <c r="AI2398" s="34"/>
      <c r="AJ2398" s="35"/>
      <c r="AK2398" s="42">
        <f>parseTime(AI2398)-(AJ2403=INT(RIGHT($F2398, 1)))</f>
        <v>0</v>
      </c>
      <c r="AL2398" s="43">
        <f t="shared" ref="AL2398:AL2402" si="57856">isClocked(AJ2398)</f>
        <v>0</v>
      </c>
      <c r="AM2398" s="34"/>
      <c r="AN2398" s="35"/>
      <c r="AO2398" s="42">
        <f t="shared" ref="AO2398" si="57857">parseTime(AM2398)-(AN2403=INT(RIGHT($F2398, 1)))</f>
        <v>0</v>
      </c>
      <c r="AP2398" s="43">
        <f t="shared" ref="AP2398:AP2402" si="57858">isClocked(AN2398)</f>
        <v>0</v>
      </c>
      <c r="AQ2398" s="34"/>
      <c r="AR2398" s="35"/>
      <c r="AS2398" s="42">
        <f t="shared" ref="AS2398" si="57859">parseTime(AQ2398)-(AR2403=INT(RIGHT($F2398, 1)))</f>
        <v>0</v>
      </c>
      <c r="AT2398" s="43">
        <f t="shared" ref="AT2398:AT2402" si="57860">isClocked(AR2398)</f>
        <v>0</v>
      </c>
      <c r="AU2398" s="34"/>
      <c r="AV2398" s="35"/>
      <c r="AW2398" s="42">
        <f>parseTime(AU2398)-(AV2403=INT(RIGHT($F2398, 1)))</f>
        <v>0</v>
      </c>
      <c r="AX2398" s="43">
        <f t="shared" ref="AX2398:AX2402" si="57861">isClocked(AV2398)</f>
        <v>0</v>
      </c>
      <c r="AY2398" s="34"/>
      <c r="AZ2398" s="35"/>
      <c r="BA2398" s="42">
        <f>parseTime(AY2398)-(AZ2403=INT(RIGHT($F2398, 1)))</f>
        <v>0</v>
      </c>
      <c r="BB2398" s="43">
        <f t="shared" ref="BB2398:BB2402" si="57862">isClocked(AZ2398)</f>
        <v>0</v>
      </c>
      <c r="BC2398" s="34"/>
      <c r="BD2398" s="35"/>
      <c r="BE2398" s="42">
        <f>parseTime(BC2398)-(BD2403=INT(RIGHT($F2398, 1)))</f>
        <v>0</v>
      </c>
      <c r="BF2398" s="43">
        <f t="shared" ref="BF2398:BF2402" si="57863">isClocked(BD2398)</f>
        <v>0</v>
      </c>
      <c r="BG2398" s="34"/>
      <c r="BH2398" s="35"/>
      <c r="BI2398" s="42">
        <f>parseTime(BG2398)-(BH2403=INT(RIGHT($F2398, 1)))</f>
        <v>0</v>
      </c>
      <c r="BJ2398" s="43">
        <f t="shared" ref="BJ2398:BJ2402" si="57864">isClocked(BH2398)</f>
        <v>0</v>
      </c>
      <c r="BK2398" s="34"/>
      <c r="BL2398" s="35"/>
      <c r="BM2398" s="42">
        <f>parseTime(BK2398)-(BL2403=INT(RIGHT($F2398, 1)))</f>
        <v>0</v>
      </c>
      <c r="BN2398" s="43">
        <f t="shared" ref="BN2398:BN2402" si="57865">isClocked(BL2398)</f>
        <v>0</v>
      </c>
      <c r="BO2398" s="34" t="s">
        <v>136</v>
      </c>
      <c r="BP2398" s="35" t="s">
        <v>23</v>
      </c>
      <c r="BQ2398" s="42">
        <f t="shared" ref="BQ2398" si="57866">parseTime(BO2398)-(BP2403=INT(RIGHT($F2398, 1)))</f>
        <v>8</v>
      </c>
      <c r="BR2398" s="43">
        <f t="shared" ref="BR2398:BR2402" si="57867">isClocked(BP2398)</f>
        <v>1</v>
      </c>
      <c r="BS2398" s="34" t="s">
        <v>136</v>
      </c>
      <c r="BT2398" s="35" t="s">
        <v>23</v>
      </c>
      <c r="BU2398" s="42">
        <f t="shared" ref="BU2398" si="57868">parseTime(BS2398)-(BT2403=INT(RIGHT($F2398, 1)))</f>
        <v>8</v>
      </c>
      <c r="BV2398" s="43">
        <f t="shared" ref="BV2398:BV2402" si="57869">isClocked(BT2398)</f>
        <v>1</v>
      </c>
      <c r="BW2398" s="34"/>
      <c r="BX2398" s="35"/>
      <c r="BY2398" s="42">
        <f t="shared" ref="BY2398" si="57870">parseTime(BW2398)-(BX2403=INT(RIGHT($F2398, 1)))</f>
        <v>0</v>
      </c>
      <c r="BZ2398" s="43">
        <f t="shared" ref="BZ2398:BZ2402" si="57871">isClocked(BX2398)</f>
        <v>0</v>
      </c>
      <c r="CA2398" s="34"/>
      <c r="CB2398" s="35"/>
      <c r="CC2398" s="42">
        <f t="shared" ref="CC2398" si="57872">parseTime(CA2398)-(CB2403=INT(RIGHT($F2398, 1)))</f>
        <v>0</v>
      </c>
      <c r="CD2398" s="43">
        <f t="shared" ref="CD2398:CD2402" si="57873">isClocked(CB2398)</f>
        <v>0</v>
      </c>
      <c r="CE2398" s="34"/>
      <c r="CF2398" s="35"/>
      <c r="CG2398" s="42">
        <f t="shared" ref="CG2398" si="57874">parseTime(CE2398)-(CF2403=INT(RIGHT($F2398, 1)))</f>
        <v>0</v>
      </c>
      <c r="CH2398" s="43">
        <f t="shared" ref="CH2398:CH2402" si="57875">isClocked(CF2398)</f>
        <v>0</v>
      </c>
    </row>
    <row r="2399" spans="1:86" x14ac:dyDescent="0.25">
      <c r="A2399" s="56" t="s">
        <v>0</v>
      </c>
      <c r="B2399" s="57">
        <f t="shared" ca="1" si="57702"/>
        <v>16</v>
      </c>
      <c r="C2399" s="14" t="s">
        <v>252</v>
      </c>
      <c r="D2399" s="14">
        <f t="shared" si="57185"/>
        <v>53.7</v>
      </c>
      <c r="E2399" s="55" t="str">
        <f t="shared" si="57703"/>
        <v>Saturday</v>
      </c>
      <c r="F2399" s="51" t="s">
        <v>129</v>
      </c>
      <c r="G2399" s="36"/>
      <c r="H2399" s="37"/>
      <c r="I2399" s="44">
        <f t="shared" ref="I2399" si="57876">parseTime(G2399)-(H2403=INT(RIGHT($F2399, 1)))</f>
        <v>0</v>
      </c>
      <c r="J2399" s="45">
        <f t="shared" si="57843"/>
        <v>0</v>
      </c>
      <c r="K2399" s="36"/>
      <c r="L2399" s="37"/>
      <c r="M2399" s="44">
        <f t="shared" ref="M2399" si="57877">parseTime(K2399)-(L2403=INT(RIGHT($F2399, 1)))</f>
        <v>0</v>
      </c>
      <c r="N2399" s="45">
        <f t="shared" si="57845"/>
        <v>0</v>
      </c>
      <c r="O2399" s="36"/>
      <c r="P2399" s="37"/>
      <c r="Q2399" s="44">
        <f t="shared" ref="Q2399" si="57878">parseTime(O2399)-(P2403=INT(RIGHT($F2399, 1)))</f>
        <v>0</v>
      </c>
      <c r="R2399" s="45">
        <f t="shared" si="57847"/>
        <v>0</v>
      </c>
      <c r="S2399" s="36"/>
      <c r="T2399" s="37"/>
      <c r="U2399" s="44">
        <f t="shared" ref="U2399" si="57879">parseTime(S2399)-(T2403=INT(RIGHT($F2399, 1)))</f>
        <v>0</v>
      </c>
      <c r="V2399" s="45">
        <f t="shared" si="57849"/>
        <v>0</v>
      </c>
      <c r="W2399" s="36"/>
      <c r="X2399" s="37"/>
      <c r="Y2399" s="44">
        <f t="shared" ref="Y2399" si="57880">parseTime(W2399)-(X2403=INT(RIGHT($F2399, 1)))</f>
        <v>0</v>
      </c>
      <c r="Z2399" s="45">
        <f t="shared" si="57851"/>
        <v>0</v>
      </c>
      <c r="AA2399" s="36"/>
      <c r="AB2399" s="37"/>
      <c r="AC2399" s="44">
        <f t="shared" ref="AC2399" si="57881">parseTime(AA2399)-(AB2403=INT(RIGHT($F2399, 1)))</f>
        <v>0</v>
      </c>
      <c r="AD2399" s="45">
        <f t="shared" si="57853"/>
        <v>0</v>
      </c>
      <c r="AE2399" s="36"/>
      <c r="AF2399" s="37"/>
      <c r="AG2399" s="44">
        <f t="shared" ref="AG2399" si="57882">parseTime(AE2399)-(AF2403=INT(RIGHT($F2399, 1)))</f>
        <v>0</v>
      </c>
      <c r="AH2399" s="45">
        <f t="shared" si="57855"/>
        <v>0</v>
      </c>
      <c r="AI2399" s="36"/>
      <c r="AJ2399" s="37"/>
      <c r="AK2399" s="44">
        <f>parseTime(AI2399)-(AJ2403=INT(RIGHT($F2399, 1)))</f>
        <v>0</v>
      </c>
      <c r="AL2399" s="45">
        <f t="shared" si="57856"/>
        <v>0</v>
      </c>
      <c r="AM2399" s="36"/>
      <c r="AN2399" s="37"/>
      <c r="AO2399" s="44">
        <f t="shared" ref="AO2399" si="57883">parseTime(AM2399)-(AN2403=INT(RIGHT($F2399, 1)))</f>
        <v>0</v>
      </c>
      <c r="AP2399" s="45">
        <f t="shared" si="57858"/>
        <v>0</v>
      </c>
      <c r="AQ2399" s="36"/>
      <c r="AR2399" s="37"/>
      <c r="AS2399" s="44">
        <f t="shared" ref="AS2399" si="57884">parseTime(AQ2399)-(AR2403=INT(RIGHT($F2399, 1)))</f>
        <v>0</v>
      </c>
      <c r="AT2399" s="45">
        <f t="shared" si="57860"/>
        <v>0</v>
      </c>
      <c r="AU2399" s="36"/>
      <c r="AV2399" s="37"/>
      <c r="AW2399" s="44">
        <f>parseTime(AU2399)-(AV2403=INT(RIGHT($F2399, 1)))</f>
        <v>0</v>
      </c>
      <c r="AX2399" s="45">
        <f t="shared" si="57861"/>
        <v>0</v>
      </c>
      <c r="AY2399" s="36"/>
      <c r="AZ2399" s="37"/>
      <c r="BA2399" s="44">
        <f>parseTime(AY2399)-(AZ2403=INT(RIGHT($F2399, 1)))</f>
        <v>0</v>
      </c>
      <c r="BB2399" s="45">
        <f t="shared" si="57862"/>
        <v>0</v>
      </c>
      <c r="BC2399" s="36"/>
      <c r="BD2399" s="37"/>
      <c r="BE2399" s="44">
        <f>parseTime(BC2399)-(BD2403=INT(RIGHT($F2399, 1)))</f>
        <v>0</v>
      </c>
      <c r="BF2399" s="45">
        <f t="shared" si="57863"/>
        <v>0</v>
      </c>
      <c r="BG2399" s="36"/>
      <c r="BH2399" s="37"/>
      <c r="BI2399" s="44">
        <f>parseTime(BG2399)-(BH2403=INT(RIGHT($F2399, 1)))</f>
        <v>0</v>
      </c>
      <c r="BJ2399" s="45">
        <f t="shared" si="57864"/>
        <v>0</v>
      </c>
      <c r="BK2399" s="36"/>
      <c r="BL2399" s="37"/>
      <c r="BM2399" s="44">
        <f>parseTime(BK2399)-(BL2403=INT(RIGHT($F2399, 1)))</f>
        <v>0</v>
      </c>
      <c r="BN2399" s="45">
        <f t="shared" si="57865"/>
        <v>0</v>
      </c>
      <c r="BO2399" s="36"/>
      <c r="BP2399" s="37"/>
      <c r="BQ2399" s="44">
        <f t="shared" ref="BQ2399" si="57885">parseTime(BO2399)-(BP2403=INT(RIGHT($F2399, 1)))</f>
        <v>0</v>
      </c>
      <c r="BR2399" s="45">
        <f t="shared" si="57867"/>
        <v>0</v>
      </c>
      <c r="BS2399" s="36"/>
      <c r="BT2399" s="37"/>
      <c r="BU2399" s="44">
        <f t="shared" ref="BU2399" si="57886">parseTime(BS2399)-(BT2403=INT(RIGHT($F2399, 1)))</f>
        <v>0</v>
      </c>
      <c r="BV2399" s="45">
        <f t="shared" si="57869"/>
        <v>0</v>
      </c>
      <c r="BW2399" s="36"/>
      <c r="BX2399" s="37"/>
      <c r="BY2399" s="44">
        <f t="shared" ref="BY2399" si="57887">parseTime(BW2399)-(BX2403=INT(RIGHT($F2399, 1)))</f>
        <v>0</v>
      </c>
      <c r="BZ2399" s="45">
        <f t="shared" si="57871"/>
        <v>0</v>
      </c>
      <c r="CA2399" s="36"/>
      <c r="CB2399" s="37"/>
      <c r="CC2399" s="44">
        <f t="shared" ref="CC2399" si="57888">parseTime(CA2399)-(CB2403=INT(RIGHT($F2399, 1)))</f>
        <v>0</v>
      </c>
      <c r="CD2399" s="45">
        <f t="shared" si="57873"/>
        <v>0</v>
      </c>
      <c r="CE2399" s="36"/>
      <c r="CF2399" s="37"/>
      <c r="CG2399" s="44">
        <f t="shared" ref="CG2399" si="57889">parseTime(CE2399)-(CF2403=INT(RIGHT($F2399, 1)))</f>
        <v>0</v>
      </c>
      <c r="CH2399" s="45">
        <f t="shared" si="57875"/>
        <v>0</v>
      </c>
    </row>
    <row r="2400" spans="1:86" x14ac:dyDescent="0.25">
      <c r="A2400" s="56" t="s">
        <v>117</v>
      </c>
      <c r="B2400" s="57">
        <f t="shared" ref="B2400" ca="1" si="57890">roleHours(G2398:CH2404, "MFD")</f>
        <v>16</v>
      </c>
      <c r="C2400" s="14">
        <f t="shared" ref="C2400:C2403" ca="1" si="57891">B2400/8</f>
        <v>2</v>
      </c>
      <c r="D2400" s="14">
        <f t="shared" ref="D2400" ca="1" si="57892">B2399-D2399</f>
        <v>-37.700000000000003</v>
      </c>
      <c r="E2400" s="20" t="s">
        <v>127</v>
      </c>
      <c r="F2400" s="51" t="s">
        <v>130</v>
      </c>
      <c r="G2400" s="36"/>
      <c r="H2400" s="37"/>
      <c r="I2400" s="44">
        <f t="shared" ref="I2400" si="57893">parseTime(G2400)-(H2403=INT(RIGHT($F2400, 1)))</f>
        <v>0</v>
      </c>
      <c r="J2400" s="45">
        <f t="shared" si="57843"/>
        <v>0</v>
      </c>
      <c r="K2400" s="36"/>
      <c r="L2400" s="37"/>
      <c r="M2400" s="44">
        <f t="shared" ref="M2400" si="57894">parseTime(K2400)-(L2403=INT(RIGHT($F2400, 1)))</f>
        <v>0</v>
      </c>
      <c r="N2400" s="45">
        <f t="shared" si="57845"/>
        <v>0</v>
      </c>
      <c r="O2400" s="36"/>
      <c r="P2400" s="37"/>
      <c r="Q2400" s="44">
        <f t="shared" ref="Q2400" si="57895">parseTime(O2400)-(P2403=INT(RIGHT($F2400, 1)))</f>
        <v>0</v>
      </c>
      <c r="R2400" s="45">
        <f t="shared" si="57847"/>
        <v>0</v>
      </c>
      <c r="S2400" s="36"/>
      <c r="T2400" s="37"/>
      <c r="U2400" s="44">
        <f t="shared" ref="U2400" si="57896">parseTime(S2400)-(T2403=INT(RIGHT($F2400, 1)))</f>
        <v>0</v>
      </c>
      <c r="V2400" s="45">
        <f t="shared" si="57849"/>
        <v>0</v>
      </c>
      <c r="W2400" s="36"/>
      <c r="X2400" s="37"/>
      <c r="Y2400" s="44">
        <f t="shared" ref="Y2400" si="57897">parseTime(W2400)-(X2403=INT(RIGHT($F2400, 1)))</f>
        <v>0</v>
      </c>
      <c r="Z2400" s="45">
        <f t="shared" si="57851"/>
        <v>0</v>
      </c>
      <c r="AA2400" s="36"/>
      <c r="AB2400" s="37"/>
      <c r="AC2400" s="44">
        <f t="shared" ref="AC2400" si="57898">parseTime(AA2400)-(AB2403=INT(RIGHT($F2400, 1)))</f>
        <v>0</v>
      </c>
      <c r="AD2400" s="45">
        <f t="shared" si="57853"/>
        <v>0</v>
      </c>
      <c r="AE2400" s="36"/>
      <c r="AF2400" s="37"/>
      <c r="AG2400" s="44">
        <f t="shared" ref="AG2400" si="57899">parseTime(AE2400)-(AF2403=INT(RIGHT($F2400, 1)))</f>
        <v>0</v>
      </c>
      <c r="AH2400" s="45">
        <f t="shared" si="57855"/>
        <v>0</v>
      </c>
      <c r="AI2400" s="36"/>
      <c r="AJ2400" s="37"/>
      <c r="AK2400" s="44">
        <f>parseTime(AI2400)-(AJ2403=INT(RIGHT($F2400, 1)))</f>
        <v>0</v>
      </c>
      <c r="AL2400" s="45">
        <f t="shared" si="57856"/>
        <v>0</v>
      </c>
      <c r="AM2400" s="36"/>
      <c r="AN2400" s="37"/>
      <c r="AO2400" s="44">
        <f t="shared" ref="AO2400" si="57900">parseTime(AM2400)-(AN2403=INT(RIGHT($F2400, 1)))</f>
        <v>0</v>
      </c>
      <c r="AP2400" s="45">
        <f t="shared" si="57858"/>
        <v>0</v>
      </c>
      <c r="AQ2400" s="36"/>
      <c r="AR2400" s="37"/>
      <c r="AS2400" s="44">
        <f t="shared" ref="AS2400" si="57901">parseTime(AQ2400)-(AR2403=INT(RIGHT($F2400, 1)))</f>
        <v>0</v>
      </c>
      <c r="AT2400" s="45">
        <f t="shared" si="57860"/>
        <v>0</v>
      </c>
      <c r="AU2400" s="36"/>
      <c r="AV2400" s="37"/>
      <c r="AW2400" s="44">
        <f>parseTime(AU2400)-(AV2403=INT(RIGHT($F2400, 1)))</f>
        <v>0</v>
      </c>
      <c r="AX2400" s="45">
        <f t="shared" si="57861"/>
        <v>0</v>
      </c>
      <c r="AY2400" s="36"/>
      <c r="AZ2400" s="37"/>
      <c r="BA2400" s="44">
        <f>parseTime(AY2400)-(AZ2403=INT(RIGHT($F2400, 1)))</f>
        <v>0</v>
      </c>
      <c r="BB2400" s="45">
        <f t="shared" si="57862"/>
        <v>0</v>
      </c>
      <c r="BC2400" s="36"/>
      <c r="BD2400" s="37"/>
      <c r="BE2400" s="44">
        <f>parseTime(BC2400)-(BD2403=INT(RIGHT($F2400, 1)))</f>
        <v>0</v>
      </c>
      <c r="BF2400" s="45">
        <f t="shared" si="57863"/>
        <v>0</v>
      </c>
      <c r="BG2400" s="36"/>
      <c r="BH2400" s="37"/>
      <c r="BI2400" s="44">
        <f>parseTime(BG2400)-(BH2403=INT(RIGHT($F2400, 1)))</f>
        <v>0</v>
      </c>
      <c r="BJ2400" s="45">
        <f t="shared" si="57864"/>
        <v>0</v>
      </c>
      <c r="BK2400" s="36"/>
      <c r="BL2400" s="37"/>
      <c r="BM2400" s="44">
        <f>parseTime(BK2400)-(BL2403=INT(RIGHT($F2400, 1)))</f>
        <v>0</v>
      </c>
      <c r="BN2400" s="45">
        <f t="shared" si="57865"/>
        <v>0</v>
      </c>
      <c r="BO2400" s="36"/>
      <c r="BP2400" s="37"/>
      <c r="BQ2400" s="44">
        <f t="shared" ref="BQ2400" si="57902">parseTime(BO2400)-(BP2403=INT(RIGHT($F2400, 1)))</f>
        <v>0</v>
      </c>
      <c r="BR2400" s="45">
        <f t="shared" si="57867"/>
        <v>0</v>
      </c>
      <c r="BS2400" s="36"/>
      <c r="BT2400" s="37"/>
      <c r="BU2400" s="44">
        <f t="shared" ref="BU2400" si="57903">parseTime(BS2400)-(BT2403=INT(RIGHT($F2400, 1)))</f>
        <v>0</v>
      </c>
      <c r="BV2400" s="45">
        <f t="shared" si="57869"/>
        <v>0</v>
      </c>
      <c r="BW2400" s="36"/>
      <c r="BX2400" s="37"/>
      <c r="BY2400" s="44">
        <f t="shared" ref="BY2400" si="57904">parseTime(BW2400)-(BX2403=INT(RIGHT($F2400, 1)))</f>
        <v>0</v>
      </c>
      <c r="BZ2400" s="45">
        <f t="shared" si="57871"/>
        <v>0</v>
      </c>
      <c r="CA2400" s="36"/>
      <c r="CB2400" s="37"/>
      <c r="CC2400" s="44">
        <f t="shared" ref="CC2400" si="57905">parseTime(CA2400)-(CB2403=INT(RIGHT($F2400, 1)))</f>
        <v>0</v>
      </c>
      <c r="CD2400" s="45">
        <f t="shared" si="57873"/>
        <v>0</v>
      </c>
      <c r="CE2400" s="36"/>
      <c r="CF2400" s="37"/>
      <c r="CG2400" s="44">
        <f t="shared" ref="CG2400" si="57906">parseTime(CE2400)-(CF2403=INT(RIGHT($F2400, 1)))</f>
        <v>0</v>
      </c>
      <c r="CH2400" s="45">
        <f t="shared" si="57875"/>
        <v>0</v>
      </c>
    </row>
    <row r="2401" spans="1:86" x14ac:dyDescent="0.25">
      <c r="A2401" s="56"/>
      <c r="B2401" s="57"/>
      <c r="C2401" s="14">
        <f t="shared" si="57891"/>
        <v>0</v>
      </c>
      <c r="D2401" s="14" t="s">
        <v>259</v>
      </c>
      <c r="E2401" s="20">
        <v>4.25</v>
      </c>
      <c r="F2401" s="51" t="s">
        <v>131</v>
      </c>
      <c r="G2401" s="36"/>
      <c r="H2401" s="37"/>
      <c r="I2401" s="44">
        <f t="shared" ref="I2401" si="57907">parseTime(G2401)-(H2403=INT(RIGHT($F2401, 1)))</f>
        <v>0</v>
      </c>
      <c r="J2401" s="45">
        <f t="shared" si="57843"/>
        <v>0</v>
      </c>
      <c r="K2401" s="36"/>
      <c r="L2401" s="37"/>
      <c r="M2401" s="44">
        <f t="shared" ref="M2401" si="57908">parseTime(K2401)-(L2403=INT(RIGHT($F2401, 1)))</f>
        <v>0</v>
      </c>
      <c r="N2401" s="45">
        <f t="shared" si="57845"/>
        <v>0</v>
      </c>
      <c r="O2401" s="36"/>
      <c r="P2401" s="37"/>
      <c r="Q2401" s="44">
        <f t="shared" ref="Q2401" si="57909">parseTime(O2401)-(P2403=INT(RIGHT($F2401, 1)))</f>
        <v>0</v>
      </c>
      <c r="R2401" s="45">
        <f t="shared" si="57847"/>
        <v>0</v>
      </c>
      <c r="S2401" s="36"/>
      <c r="T2401" s="37"/>
      <c r="U2401" s="44">
        <f t="shared" ref="U2401" si="57910">parseTime(S2401)-(T2403=INT(RIGHT($F2401, 1)))</f>
        <v>0</v>
      </c>
      <c r="V2401" s="45">
        <f t="shared" si="57849"/>
        <v>0</v>
      </c>
      <c r="W2401" s="36"/>
      <c r="X2401" s="37"/>
      <c r="Y2401" s="44">
        <f t="shared" ref="Y2401" si="57911">parseTime(W2401)-(X2403=INT(RIGHT($F2401, 1)))</f>
        <v>0</v>
      </c>
      <c r="Z2401" s="45">
        <f t="shared" si="57851"/>
        <v>0</v>
      </c>
      <c r="AA2401" s="36"/>
      <c r="AB2401" s="37"/>
      <c r="AC2401" s="44">
        <f t="shared" ref="AC2401" si="57912">parseTime(AA2401)-(AB2403=INT(RIGHT($F2401, 1)))</f>
        <v>0</v>
      </c>
      <c r="AD2401" s="45">
        <f t="shared" si="57853"/>
        <v>0</v>
      </c>
      <c r="AE2401" s="36"/>
      <c r="AF2401" s="37"/>
      <c r="AG2401" s="44">
        <f t="shared" ref="AG2401" si="57913">parseTime(AE2401)-(AF2403=INT(RIGHT($F2401, 1)))</f>
        <v>0</v>
      </c>
      <c r="AH2401" s="45">
        <f t="shared" si="57855"/>
        <v>0</v>
      </c>
      <c r="AI2401" s="36"/>
      <c r="AJ2401" s="37"/>
      <c r="AK2401" s="44">
        <f>parseTime(AI2401)-(AJ2403=INT(RIGHT($F2401, 1)))</f>
        <v>0</v>
      </c>
      <c r="AL2401" s="45">
        <f t="shared" si="57856"/>
        <v>0</v>
      </c>
      <c r="AM2401" s="36"/>
      <c r="AN2401" s="37"/>
      <c r="AO2401" s="44">
        <f t="shared" ref="AO2401" si="57914">parseTime(AM2401)-(AN2403=INT(RIGHT($F2401, 1)))</f>
        <v>0</v>
      </c>
      <c r="AP2401" s="45">
        <f t="shared" si="57858"/>
        <v>0</v>
      </c>
      <c r="AQ2401" s="36"/>
      <c r="AR2401" s="37"/>
      <c r="AS2401" s="44">
        <f t="shared" ref="AS2401" si="57915">parseTime(AQ2401)-(AR2403=INT(RIGHT($F2401, 1)))</f>
        <v>0</v>
      </c>
      <c r="AT2401" s="45">
        <f t="shared" si="57860"/>
        <v>0</v>
      </c>
      <c r="AU2401" s="36"/>
      <c r="AV2401" s="37"/>
      <c r="AW2401" s="44">
        <f>parseTime(AU2401)-(AV2403=INT(RIGHT($F2401, 1)))</f>
        <v>0</v>
      </c>
      <c r="AX2401" s="45">
        <f t="shared" si="57861"/>
        <v>0</v>
      </c>
      <c r="AY2401" s="36"/>
      <c r="AZ2401" s="37"/>
      <c r="BA2401" s="44">
        <f>parseTime(AY2401)-(AZ2403=INT(RIGHT($F2401, 1)))</f>
        <v>0</v>
      </c>
      <c r="BB2401" s="45">
        <f t="shared" si="57862"/>
        <v>0</v>
      </c>
      <c r="BC2401" s="36"/>
      <c r="BD2401" s="37"/>
      <c r="BE2401" s="44">
        <f>parseTime(BC2401)-(BD2403=INT(RIGHT($F2401, 1)))</f>
        <v>0</v>
      </c>
      <c r="BF2401" s="45">
        <f t="shared" si="57863"/>
        <v>0</v>
      </c>
      <c r="BG2401" s="36"/>
      <c r="BH2401" s="37"/>
      <c r="BI2401" s="44">
        <f>parseTime(BG2401)-(BH2403=INT(RIGHT($F2401, 1)))</f>
        <v>0</v>
      </c>
      <c r="BJ2401" s="45">
        <f t="shared" si="57864"/>
        <v>0</v>
      </c>
      <c r="BK2401" s="36"/>
      <c r="BL2401" s="37"/>
      <c r="BM2401" s="44">
        <f>parseTime(BK2401)-(BL2403=INT(RIGHT($F2401, 1)))</f>
        <v>0</v>
      </c>
      <c r="BN2401" s="45">
        <f t="shared" si="57865"/>
        <v>0</v>
      </c>
      <c r="BO2401" s="36"/>
      <c r="BP2401" s="37"/>
      <c r="BQ2401" s="44">
        <f t="shared" ref="BQ2401" si="57916">parseTime(BO2401)-(BP2403=INT(RIGHT($F2401, 1)))</f>
        <v>0</v>
      </c>
      <c r="BR2401" s="45">
        <f t="shared" si="57867"/>
        <v>0</v>
      </c>
      <c r="BS2401" s="36"/>
      <c r="BT2401" s="37"/>
      <c r="BU2401" s="44">
        <f t="shared" ref="BU2401" si="57917">parseTime(BS2401)-(BT2403=INT(RIGHT($F2401, 1)))</f>
        <v>0</v>
      </c>
      <c r="BV2401" s="45">
        <f t="shared" si="57869"/>
        <v>0</v>
      </c>
      <c r="BW2401" s="36"/>
      <c r="BX2401" s="37"/>
      <c r="BY2401" s="44">
        <f t="shared" ref="BY2401" si="57918">parseTime(BW2401)-(BX2403=INT(RIGHT($F2401, 1)))</f>
        <v>0</v>
      </c>
      <c r="BZ2401" s="45">
        <f t="shared" si="57871"/>
        <v>0</v>
      </c>
      <c r="CA2401" s="36"/>
      <c r="CB2401" s="37"/>
      <c r="CC2401" s="44">
        <f t="shared" ref="CC2401" si="57919">parseTime(CA2401)-(CB2403=INT(RIGHT($F2401, 1)))</f>
        <v>0</v>
      </c>
      <c r="CD2401" s="45">
        <f t="shared" si="57873"/>
        <v>0</v>
      </c>
      <c r="CE2401" s="36"/>
      <c r="CF2401" s="37"/>
      <c r="CG2401" s="44">
        <f t="shared" ref="CG2401" si="57920">parseTime(CE2401)-(CF2403=INT(RIGHT($F2401, 1)))</f>
        <v>0</v>
      </c>
      <c r="CH2401" s="45">
        <f t="shared" si="57875"/>
        <v>0</v>
      </c>
    </row>
    <row r="2402" spans="1:86" x14ac:dyDescent="0.25">
      <c r="A2402" s="56" t="s">
        <v>119</v>
      </c>
      <c r="B2402" s="57">
        <f t="shared" ref="B2402" ca="1" si="57921">roleHours(G2398:CH2404, "MCC")</f>
        <v>0</v>
      </c>
      <c r="C2402" s="14">
        <f t="shared" ca="1" si="57891"/>
        <v>0</v>
      </c>
      <c r="D2402" s="14" t="s">
        <v>260</v>
      </c>
      <c r="E2402" s="20">
        <v>4.6500000000000004</v>
      </c>
      <c r="F2402" s="51" t="s">
        <v>132</v>
      </c>
      <c r="G2402" s="36"/>
      <c r="H2402" s="37"/>
      <c r="I2402" s="44">
        <f t="shared" ref="I2402" si="57922">parseTime(G2402)-(H2403=INT(RIGHT($F2402, 1)))</f>
        <v>0</v>
      </c>
      <c r="J2402" s="45">
        <f t="shared" si="57843"/>
        <v>0</v>
      </c>
      <c r="K2402" s="36"/>
      <c r="L2402" s="37"/>
      <c r="M2402" s="44">
        <f t="shared" ref="M2402" si="57923">parseTime(K2402)-(L2403=INT(RIGHT($F2402, 1)))</f>
        <v>0</v>
      </c>
      <c r="N2402" s="45">
        <f t="shared" si="57845"/>
        <v>0</v>
      </c>
      <c r="O2402" s="36"/>
      <c r="P2402" s="37"/>
      <c r="Q2402" s="44">
        <f t="shared" ref="Q2402" si="57924">parseTime(O2402)-(P2403=INT(RIGHT($F2402, 1)))</f>
        <v>0</v>
      </c>
      <c r="R2402" s="45">
        <f t="shared" si="57847"/>
        <v>0</v>
      </c>
      <c r="S2402" s="36"/>
      <c r="T2402" s="37"/>
      <c r="U2402" s="44">
        <f t="shared" ref="U2402" si="57925">parseTime(S2402)-(T2403=INT(RIGHT($F2402, 1)))</f>
        <v>0</v>
      </c>
      <c r="V2402" s="45">
        <f t="shared" si="57849"/>
        <v>0</v>
      </c>
      <c r="W2402" s="36"/>
      <c r="X2402" s="37"/>
      <c r="Y2402" s="44">
        <f t="shared" ref="Y2402" si="57926">parseTime(W2402)-(X2403=INT(RIGHT($F2402, 1)))</f>
        <v>0</v>
      </c>
      <c r="Z2402" s="45">
        <f t="shared" si="57851"/>
        <v>0</v>
      </c>
      <c r="AA2402" s="36"/>
      <c r="AB2402" s="37"/>
      <c r="AC2402" s="44">
        <f t="shared" ref="AC2402" si="57927">parseTime(AA2402)-(AB2403=INT(RIGHT($F2402, 1)))</f>
        <v>0</v>
      </c>
      <c r="AD2402" s="45">
        <f t="shared" si="57853"/>
        <v>0</v>
      </c>
      <c r="AE2402" s="36"/>
      <c r="AF2402" s="37"/>
      <c r="AG2402" s="44">
        <f t="shared" ref="AG2402" si="57928">parseTime(AE2402)-(AF2403=INT(RIGHT($F2402, 1)))</f>
        <v>0</v>
      </c>
      <c r="AH2402" s="45">
        <f t="shared" si="57855"/>
        <v>0</v>
      </c>
      <c r="AI2402" s="36"/>
      <c r="AJ2402" s="37"/>
      <c r="AK2402" s="44">
        <f>parseTime(AI2402)-(AJ2403=INT(RIGHT($F2402, 1)))</f>
        <v>0</v>
      </c>
      <c r="AL2402" s="45">
        <f t="shared" si="57856"/>
        <v>0</v>
      </c>
      <c r="AM2402" s="36"/>
      <c r="AN2402" s="37"/>
      <c r="AO2402" s="44">
        <f t="shared" ref="AO2402" si="57929">parseTime(AM2402)-(AN2403=INT(RIGHT($F2402, 1)))</f>
        <v>0</v>
      </c>
      <c r="AP2402" s="45">
        <f t="shared" si="57858"/>
        <v>0</v>
      </c>
      <c r="AQ2402" s="36"/>
      <c r="AR2402" s="37"/>
      <c r="AS2402" s="44">
        <f t="shared" ref="AS2402" si="57930">parseTime(AQ2402)-(AR2403=INT(RIGHT($F2402, 1)))</f>
        <v>0</v>
      </c>
      <c r="AT2402" s="45">
        <f t="shared" si="57860"/>
        <v>0</v>
      </c>
      <c r="AU2402" s="36"/>
      <c r="AV2402" s="37"/>
      <c r="AW2402" s="44">
        <f>parseTime(AU2402)-(AV2403=INT(RIGHT($F2402, 1)))</f>
        <v>0</v>
      </c>
      <c r="AX2402" s="45">
        <f t="shared" si="57861"/>
        <v>0</v>
      </c>
      <c r="AY2402" s="36"/>
      <c r="AZ2402" s="37"/>
      <c r="BA2402" s="44">
        <f>parseTime(AY2402)-(AZ2403=INT(RIGHT($F2402, 1)))</f>
        <v>0</v>
      </c>
      <c r="BB2402" s="45">
        <f t="shared" si="57862"/>
        <v>0</v>
      </c>
      <c r="BC2402" s="36"/>
      <c r="BD2402" s="37"/>
      <c r="BE2402" s="44">
        <f>parseTime(BC2402)-(BD2403=INT(RIGHT($F2402, 1)))</f>
        <v>0</v>
      </c>
      <c r="BF2402" s="45">
        <f t="shared" si="57863"/>
        <v>0</v>
      </c>
      <c r="BG2402" s="36"/>
      <c r="BH2402" s="37"/>
      <c r="BI2402" s="44">
        <f>parseTime(BG2402)-(BH2403=INT(RIGHT($F2402, 1)))</f>
        <v>0</v>
      </c>
      <c r="BJ2402" s="45">
        <f t="shared" si="57864"/>
        <v>0</v>
      </c>
      <c r="BK2402" s="36"/>
      <c r="BL2402" s="37"/>
      <c r="BM2402" s="44">
        <f>parseTime(BK2402)-(BL2403=INT(RIGHT($F2402, 1)))</f>
        <v>0</v>
      </c>
      <c r="BN2402" s="45">
        <f t="shared" si="57865"/>
        <v>0</v>
      </c>
      <c r="BO2402" s="36"/>
      <c r="BP2402" s="37"/>
      <c r="BQ2402" s="44">
        <f t="shared" ref="BQ2402" si="57931">parseTime(BO2402)-(BP2403=INT(RIGHT($F2402, 1)))</f>
        <v>0</v>
      </c>
      <c r="BR2402" s="45">
        <f t="shared" si="57867"/>
        <v>0</v>
      </c>
      <c r="BS2402" s="36"/>
      <c r="BT2402" s="37"/>
      <c r="BU2402" s="44">
        <f t="shared" ref="BU2402" si="57932">parseTime(BS2402)-(BT2403=INT(RIGHT($F2402, 1)))</f>
        <v>0</v>
      </c>
      <c r="BV2402" s="45">
        <f t="shared" si="57869"/>
        <v>0</v>
      </c>
      <c r="BW2402" s="36"/>
      <c r="BX2402" s="37"/>
      <c r="BY2402" s="44">
        <f t="shared" ref="BY2402" si="57933">parseTime(BW2402)-(BX2403=INT(RIGHT($F2402, 1)))</f>
        <v>0</v>
      </c>
      <c r="BZ2402" s="45">
        <f t="shared" si="57871"/>
        <v>0</v>
      </c>
      <c r="CA2402" s="36"/>
      <c r="CB2402" s="37"/>
      <c r="CC2402" s="44">
        <f t="shared" ref="CC2402" si="57934">parseTime(CA2402)-(CB2403=INT(RIGHT($F2402, 1)))</f>
        <v>0</v>
      </c>
      <c r="CD2402" s="45">
        <f t="shared" si="57873"/>
        <v>0</v>
      </c>
      <c r="CE2402" s="36"/>
      <c r="CF2402" s="37"/>
      <c r="CG2402" s="44">
        <f t="shared" ref="CG2402" si="57935">parseTime(CE2402)-(CF2403=INT(RIGHT($F2402, 1)))</f>
        <v>0</v>
      </c>
      <c r="CH2402" s="45">
        <f t="shared" si="57875"/>
        <v>0</v>
      </c>
    </row>
    <row r="2403" spans="1:86" x14ac:dyDescent="0.25">
      <c r="A2403" s="56"/>
      <c r="B2403" s="57"/>
      <c r="C2403" s="14">
        <f t="shared" si="57891"/>
        <v>0</v>
      </c>
      <c r="D2403" s="14"/>
      <c r="E2403" s="20">
        <f t="shared" ref="E2403" si="57936">((7.5/2)-0.5+E2402)*8</f>
        <v>63.2</v>
      </c>
      <c r="F2403" s="51"/>
      <c r="G2403" s="46" t="s">
        <v>134</v>
      </c>
      <c r="H2403" s="38">
        <f t="shared" ref="H2403" si="57937">lunchAdjust(G2398:H2402)</f>
        <v>0</v>
      </c>
      <c r="I2403" s="48" t="s">
        <v>0</v>
      </c>
      <c r="J2403" s="39">
        <f t="shared" ref="J2403" si="57938">SUMPRODUCT(I2398:I2402*J2398:J2402)</f>
        <v>0</v>
      </c>
      <c r="K2403" s="46" t="s">
        <v>134</v>
      </c>
      <c r="L2403" s="38">
        <f t="shared" ref="L2403" si="57939">lunchAdjust(K2398:L2402)</f>
        <v>0</v>
      </c>
      <c r="M2403" s="48" t="s">
        <v>0</v>
      </c>
      <c r="N2403" s="39">
        <f t="shared" ref="N2403" si="57940">SUMPRODUCT(M2398:M2402*N2398:N2402)</f>
        <v>0</v>
      </c>
      <c r="O2403" s="46" t="s">
        <v>134</v>
      </c>
      <c r="P2403" s="38">
        <f t="shared" ref="P2403" si="57941">lunchAdjust(O2398:P2402)</f>
        <v>0</v>
      </c>
      <c r="Q2403" s="48" t="s">
        <v>0</v>
      </c>
      <c r="R2403" s="39">
        <f t="shared" ref="R2403" si="57942">SUMPRODUCT(Q2398:Q2402*R2398:R2402)</f>
        <v>0</v>
      </c>
      <c r="S2403" s="46" t="s">
        <v>134</v>
      </c>
      <c r="T2403" s="38">
        <f t="shared" ref="T2403" si="57943">lunchAdjust(S2398:T2402)</f>
        <v>0</v>
      </c>
      <c r="U2403" s="48" t="s">
        <v>0</v>
      </c>
      <c r="V2403" s="39">
        <f t="shared" ref="V2403" si="57944">SUMPRODUCT(U2398:U2402*V2398:V2402)</f>
        <v>0</v>
      </c>
      <c r="W2403" s="46" t="s">
        <v>134</v>
      </c>
      <c r="X2403" s="38">
        <f t="shared" ref="X2403" si="57945">lunchAdjust(W2398:X2402)</f>
        <v>0</v>
      </c>
      <c r="Y2403" s="48" t="s">
        <v>0</v>
      </c>
      <c r="Z2403" s="39">
        <f t="shared" ref="Z2403" si="57946">SUMPRODUCT(Y2398:Y2402*Z2398:Z2402)</f>
        <v>0</v>
      </c>
      <c r="AA2403" s="46" t="s">
        <v>134</v>
      </c>
      <c r="AB2403" s="38">
        <f t="shared" ref="AB2403" si="57947">lunchAdjust(AA2398:AB2402)</f>
        <v>0</v>
      </c>
      <c r="AC2403" s="48" t="s">
        <v>0</v>
      </c>
      <c r="AD2403" s="39">
        <f t="shared" ref="AD2403" si="57948">SUMPRODUCT(AC2398:AC2402*AD2398:AD2402)</f>
        <v>0</v>
      </c>
      <c r="AE2403" s="46" t="s">
        <v>134</v>
      </c>
      <c r="AF2403" s="38">
        <f t="shared" ref="AF2403" si="57949">lunchAdjust(AE2398:AF2402)</f>
        <v>0</v>
      </c>
      <c r="AG2403" s="48" t="s">
        <v>0</v>
      </c>
      <c r="AH2403" s="39">
        <f t="shared" ref="AH2403" si="57950">SUMPRODUCT(AG2398:AG2402*AH2398:AH2402)</f>
        <v>0</v>
      </c>
      <c r="AI2403" s="46" t="s">
        <v>134</v>
      </c>
      <c r="AJ2403" s="38">
        <f t="shared" ref="AJ2403" si="57951">lunchAdjust(AI2398:AJ2402)</f>
        <v>0</v>
      </c>
      <c r="AK2403" s="48" t="s">
        <v>0</v>
      </c>
      <c r="AL2403" s="39">
        <f t="shared" ref="AL2403" si="57952">SUMPRODUCT(AK2398:AK2402*AL2398:AL2402)</f>
        <v>0</v>
      </c>
      <c r="AM2403" s="46" t="s">
        <v>134</v>
      </c>
      <c r="AN2403" s="38">
        <f t="shared" ref="AN2403" si="57953">lunchAdjust(AM2398:AN2402)</f>
        <v>0</v>
      </c>
      <c r="AO2403" s="48" t="s">
        <v>0</v>
      </c>
      <c r="AP2403" s="39">
        <f t="shared" ref="AP2403" si="57954">SUMPRODUCT(AO2398:AO2402*AP2398:AP2402)</f>
        <v>0</v>
      </c>
      <c r="AQ2403" s="46" t="s">
        <v>134</v>
      </c>
      <c r="AR2403" s="38">
        <f t="shared" ref="AR2403" si="57955">lunchAdjust(AQ2398:AR2402)</f>
        <v>0</v>
      </c>
      <c r="AS2403" s="48" t="s">
        <v>0</v>
      </c>
      <c r="AT2403" s="39">
        <f t="shared" ref="AT2403" si="57956">SUMPRODUCT(AS2398:AS2402*AT2398:AT2402)</f>
        <v>0</v>
      </c>
      <c r="AU2403" s="46" t="s">
        <v>134</v>
      </c>
      <c r="AV2403" s="38">
        <f t="shared" ref="AV2403" si="57957">lunchAdjust(AU2398:AV2402)</f>
        <v>0</v>
      </c>
      <c r="AW2403" s="48" t="s">
        <v>0</v>
      </c>
      <c r="AX2403" s="39">
        <f t="shared" ref="AX2403" si="57958">SUMPRODUCT(AW2398:AW2402*AX2398:AX2402)</f>
        <v>0</v>
      </c>
      <c r="AY2403" s="46" t="s">
        <v>134</v>
      </c>
      <c r="AZ2403" s="38">
        <f t="shared" ref="AZ2403" si="57959">lunchAdjust(AY2398:AZ2402)</f>
        <v>0</v>
      </c>
      <c r="BA2403" s="48" t="s">
        <v>0</v>
      </c>
      <c r="BB2403" s="39">
        <f t="shared" ref="BB2403" si="57960">SUMPRODUCT(BA2398:BA2402*BB2398:BB2402)</f>
        <v>0</v>
      </c>
      <c r="BC2403" s="46" t="s">
        <v>134</v>
      </c>
      <c r="BD2403" s="38">
        <f t="shared" ref="BD2403" si="57961">lunchAdjust(BC2398:BD2402)</f>
        <v>0</v>
      </c>
      <c r="BE2403" s="48" t="s">
        <v>0</v>
      </c>
      <c r="BF2403" s="39">
        <f t="shared" ref="BF2403" si="57962">SUMPRODUCT(BE2398:BE2402*BF2398:BF2402)</f>
        <v>0</v>
      </c>
      <c r="BG2403" s="46" t="s">
        <v>134</v>
      </c>
      <c r="BH2403" s="38">
        <f t="shared" ref="BH2403" si="57963">lunchAdjust(BG2398:BH2402)</f>
        <v>0</v>
      </c>
      <c r="BI2403" s="48" t="s">
        <v>0</v>
      </c>
      <c r="BJ2403" s="39">
        <f t="shared" ref="BJ2403" si="57964">SUMPRODUCT(BI2398:BI2402*BJ2398:BJ2402)</f>
        <v>0</v>
      </c>
      <c r="BK2403" s="46" t="s">
        <v>134</v>
      </c>
      <c r="BL2403" s="38">
        <f t="shared" ref="BL2403" si="57965">lunchAdjust(BK2398:BL2402)</f>
        <v>0</v>
      </c>
      <c r="BM2403" s="48" t="s">
        <v>0</v>
      </c>
      <c r="BN2403" s="39">
        <f t="shared" ref="BN2403" si="57966">SUMPRODUCT(BM2398:BM2402*BN2398:BN2402)</f>
        <v>0</v>
      </c>
      <c r="BO2403" s="46" t="s">
        <v>134</v>
      </c>
      <c r="BP2403" s="38">
        <f t="shared" ref="BP2403" si="57967">lunchAdjust(BO2398:BP2402)</f>
        <v>1</v>
      </c>
      <c r="BQ2403" s="48" t="s">
        <v>0</v>
      </c>
      <c r="BR2403" s="39">
        <f t="shared" ref="BR2403" si="57968">SUMPRODUCT(BQ2398:BQ2402*BR2398:BR2402)</f>
        <v>8</v>
      </c>
      <c r="BS2403" s="46" t="s">
        <v>134</v>
      </c>
      <c r="BT2403" s="38">
        <f t="shared" ref="BT2403" si="57969">lunchAdjust(BS2398:BT2402)</f>
        <v>1</v>
      </c>
      <c r="BU2403" s="48" t="s">
        <v>0</v>
      </c>
      <c r="BV2403" s="39">
        <f t="shared" ref="BV2403" si="57970">SUMPRODUCT(BU2398:BU2402*BV2398:BV2402)</f>
        <v>8</v>
      </c>
      <c r="BW2403" s="46" t="s">
        <v>134</v>
      </c>
      <c r="BX2403" s="38">
        <f t="shared" ref="BX2403" si="57971">lunchAdjust(BW2398:BX2402)</f>
        <v>0</v>
      </c>
      <c r="BY2403" s="48" t="s">
        <v>0</v>
      </c>
      <c r="BZ2403" s="39">
        <f t="shared" ref="BZ2403" si="57972">SUMPRODUCT(BY2398:BY2402*BZ2398:BZ2402)</f>
        <v>0</v>
      </c>
      <c r="CA2403" s="46" t="s">
        <v>134</v>
      </c>
      <c r="CB2403" s="38">
        <f t="shared" ref="CB2403" si="57973">lunchAdjust(CA2398:CB2402)</f>
        <v>0</v>
      </c>
      <c r="CC2403" s="48" t="s">
        <v>0</v>
      </c>
      <c r="CD2403" s="39">
        <f t="shared" ref="CD2403" si="57974">SUMPRODUCT(CC2398:CC2402*CD2398:CD2402)</f>
        <v>0</v>
      </c>
      <c r="CE2403" s="46" t="s">
        <v>134</v>
      </c>
      <c r="CF2403" s="38">
        <f t="shared" ref="CF2403" si="57975">lunchAdjust(CE2398:CF2402)</f>
        <v>0</v>
      </c>
      <c r="CG2403" s="48" t="s">
        <v>0</v>
      </c>
      <c r="CH2403" s="39">
        <f t="shared" ref="CH2403" si="57976">SUMPRODUCT(CG2398:CG2402*CH2398:CH2402)</f>
        <v>0</v>
      </c>
    </row>
    <row r="2404" spans="1:86" ht="15.75" thickBot="1" x14ac:dyDescent="0.3">
      <c r="A2404" s="58" t="s">
        <v>121</v>
      </c>
      <c r="B2404" s="59">
        <f t="shared" ref="B2404" ca="1" si="57977">roleHours(G2398:CH2404, "OUT")</f>
        <v>0</v>
      </c>
      <c r="C2404" s="54" t="s">
        <v>137</v>
      </c>
      <c r="D2404" s="22">
        <f t="shared" ref="D2404" ca="1" si="57978">roleHours(G2398:CH2404, "PTO")</f>
        <v>0</v>
      </c>
      <c r="E2404" s="23">
        <f t="shared" ref="E2404" ca="1" si="57979">E2403-B2399</f>
        <v>47.2</v>
      </c>
      <c r="F2404" s="52"/>
      <c r="G2404" s="47" t="s">
        <v>39</v>
      </c>
      <c r="H2404" s="40">
        <f t="shared" si="56944"/>
        <v>0</v>
      </c>
      <c r="I2404" s="49" t="s">
        <v>135</v>
      </c>
      <c r="J2404" s="41">
        <f t="shared" ref="J2404" si="57980">J2403*G$4</f>
        <v>0</v>
      </c>
      <c r="K2404" s="47" t="s">
        <v>39</v>
      </c>
      <c r="L2404" s="40">
        <f t="shared" ref="L2404" si="57981">SUMPRODUCT(M2398:M2402*(L2398:L2402="PTO"))+SUMPRODUCT(M2398:M2402*(L2398:L2402="HOL"))</f>
        <v>0</v>
      </c>
      <c r="M2404" s="49" t="s">
        <v>135</v>
      </c>
      <c r="N2404" s="41">
        <f t="shared" ref="N2404" si="57982">N2403*K$4</f>
        <v>0</v>
      </c>
      <c r="O2404" s="47" t="s">
        <v>39</v>
      </c>
      <c r="P2404" s="40">
        <f t="shared" ref="P2404" si="57983">SUMPRODUCT(Q2398:Q2402*(P2398:P2402="PTO"))+SUMPRODUCT(Q2398:Q2402*(P2398:P2402="HOL"))</f>
        <v>0</v>
      </c>
      <c r="Q2404" s="49" t="s">
        <v>135</v>
      </c>
      <c r="R2404" s="41">
        <f t="shared" ref="R2404" si="57984">R2403*O$4</f>
        <v>0</v>
      </c>
      <c r="S2404" s="47" t="s">
        <v>39</v>
      </c>
      <c r="T2404" s="40">
        <f t="shared" ref="T2404" si="57985">SUMPRODUCT(U2398:U2402*(T2398:T2402="PTO"))+SUMPRODUCT(U2398:U2402*(T2398:T2402="HOL"))</f>
        <v>0</v>
      </c>
      <c r="U2404" s="49" t="s">
        <v>135</v>
      </c>
      <c r="V2404" s="41">
        <f t="shared" ref="V2404" si="57986">V2403*S$4</f>
        <v>0</v>
      </c>
      <c r="W2404" s="47" t="s">
        <v>39</v>
      </c>
      <c r="X2404" s="40">
        <f t="shared" ref="X2404" si="57987">SUMPRODUCT(Y2398:Y2402*(X2398:X2402="PTO"))+SUMPRODUCT(Y2398:Y2402*(X2398:X2402="HOL"))</f>
        <v>0</v>
      </c>
      <c r="Y2404" s="49" t="s">
        <v>135</v>
      </c>
      <c r="Z2404" s="41">
        <f t="shared" ref="Z2404" si="57988">Z2403*W$4</f>
        <v>0</v>
      </c>
      <c r="AA2404" s="47" t="s">
        <v>39</v>
      </c>
      <c r="AB2404" s="40">
        <f t="shared" ref="AB2404" si="57989">SUMPRODUCT(AC2398:AC2402*(AB2398:AB2402="PTO"))+SUMPRODUCT(AC2398:AC2402*(AB2398:AB2402="HOL"))</f>
        <v>0</v>
      </c>
      <c r="AC2404" s="49" t="s">
        <v>135</v>
      </c>
      <c r="AD2404" s="41">
        <f t="shared" ref="AD2404" si="57990">AD2403*AA$4</f>
        <v>0</v>
      </c>
      <c r="AE2404" s="47" t="s">
        <v>39</v>
      </c>
      <c r="AF2404" s="40">
        <f t="shared" ref="AF2404" si="57991">SUMPRODUCT(AG2398:AG2402*(AF2398:AF2402="PTO"))+SUMPRODUCT(AG2398:AG2402*(AF2398:AF2402="HOL"))</f>
        <v>0</v>
      </c>
      <c r="AG2404" s="49" t="s">
        <v>135</v>
      </c>
      <c r="AH2404" s="41">
        <f t="shared" ref="AH2404" si="57992">AH2403*AE$4</f>
        <v>0</v>
      </c>
      <c r="AI2404" s="47" t="s">
        <v>39</v>
      </c>
      <c r="AJ2404" s="40">
        <f t="shared" ref="AJ2404" si="57993">SUMPRODUCT(AK2398:AK2402*(AJ2398:AJ2402="PTO"))+SUMPRODUCT(AK2398:AK2402*(AJ2398:AJ2402="HOL"))</f>
        <v>0</v>
      </c>
      <c r="AK2404" s="49" t="s">
        <v>135</v>
      </c>
      <c r="AL2404" s="41">
        <f>AL2403*AI$4</f>
        <v>0</v>
      </c>
      <c r="AM2404" s="47" t="s">
        <v>39</v>
      </c>
      <c r="AN2404" s="40">
        <f t="shared" ref="AN2404" si="57994">SUMPRODUCT(AO2398:AO2402*(AN2398:AN2402="PTO"))+SUMPRODUCT(AO2398:AO2402*(AN2398:AN2402="HOL"))</f>
        <v>0</v>
      </c>
      <c r="AO2404" s="49" t="s">
        <v>135</v>
      </c>
      <c r="AP2404" s="41">
        <f t="shared" ref="AP2404" si="57995">AP2403*AM$4</f>
        <v>0</v>
      </c>
      <c r="AQ2404" s="47" t="s">
        <v>39</v>
      </c>
      <c r="AR2404" s="40">
        <f t="shared" ref="AR2404" si="57996">SUMPRODUCT(AS2398:AS2402*(AR2398:AR2402="PTO"))+SUMPRODUCT(AS2398:AS2402*(AR2398:AR2402="HOL"))</f>
        <v>0</v>
      </c>
      <c r="AS2404" s="49" t="s">
        <v>135</v>
      </c>
      <c r="AT2404" s="41">
        <f t="shared" ref="AT2404" si="57997">AT2403*AQ$4</f>
        <v>0</v>
      </c>
      <c r="AU2404" s="47" t="s">
        <v>39</v>
      </c>
      <c r="AV2404" s="40">
        <f t="shared" ref="AV2404" si="57998">SUMPRODUCT(AW2398:AW2402*(AV2398:AV2402="PTO"))+SUMPRODUCT(AW2398:AW2402*(AV2398:AV2402="HOL"))</f>
        <v>0</v>
      </c>
      <c r="AW2404" s="49" t="s">
        <v>135</v>
      </c>
      <c r="AX2404" s="41">
        <f>AX2403*AU$4</f>
        <v>0</v>
      </c>
      <c r="AY2404" s="47" t="s">
        <v>39</v>
      </c>
      <c r="AZ2404" s="40">
        <f t="shared" ref="AZ2404" si="57999">SUMPRODUCT(BA2398:BA2402*(AZ2398:AZ2402="PTO"))+SUMPRODUCT(BA2398:BA2402*(AZ2398:AZ2402="HOL"))</f>
        <v>0</v>
      </c>
      <c r="BA2404" s="49" t="s">
        <v>135</v>
      </c>
      <c r="BB2404" s="41">
        <f>BB2403*AY$4</f>
        <v>0</v>
      </c>
      <c r="BC2404" s="47" t="s">
        <v>39</v>
      </c>
      <c r="BD2404" s="40">
        <f t="shared" ref="BD2404" si="58000">SUMPRODUCT(BE2398:BE2402*(BD2398:BD2402="PTO"))+SUMPRODUCT(BE2398:BE2402*(BD2398:BD2402="HOL"))</f>
        <v>0</v>
      </c>
      <c r="BE2404" s="49" t="s">
        <v>135</v>
      </c>
      <c r="BF2404" s="41">
        <f>BF2403*BC$4</f>
        <v>0</v>
      </c>
      <c r="BG2404" s="47" t="s">
        <v>39</v>
      </c>
      <c r="BH2404" s="40">
        <f t="shared" ref="BH2404" si="58001">SUMPRODUCT(BI2398:BI2402*(BH2398:BH2402="PTO"))+SUMPRODUCT(BI2398:BI2402*(BH2398:BH2402="HOL"))</f>
        <v>0</v>
      </c>
      <c r="BI2404" s="49" t="s">
        <v>135</v>
      </c>
      <c r="BJ2404" s="41">
        <f>BJ2403*BG$4</f>
        <v>0</v>
      </c>
      <c r="BK2404" s="47" t="s">
        <v>39</v>
      </c>
      <c r="BL2404" s="40">
        <f t="shared" ref="BL2404" si="58002">SUMPRODUCT(BM2398:BM2402*(BL2398:BL2402="PTO"))+SUMPRODUCT(BM2398:BM2402*(BL2398:BL2402="HOL"))</f>
        <v>0</v>
      </c>
      <c r="BM2404" s="49" t="s">
        <v>135</v>
      </c>
      <c r="BN2404" s="41">
        <f>BN2403*BK$4</f>
        <v>0</v>
      </c>
      <c r="BO2404" s="47" t="s">
        <v>39</v>
      </c>
      <c r="BP2404" s="40">
        <f t="shared" ref="BP2404" si="58003">SUMPRODUCT(BQ2398:BQ2402*(BP2398:BP2402="PTO"))+SUMPRODUCT(BQ2398:BQ2402*(BP2398:BP2402="HOL"))</f>
        <v>0</v>
      </c>
      <c r="BQ2404" s="49" t="s">
        <v>135</v>
      </c>
      <c r="BR2404" s="41">
        <f t="shared" ref="BR2404" si="58004">BR2403*BO$4</f>
        <v>8</v>
      </c>
      <c r="BS2404" s="47" t="s">
        <v>39</v>
      </c>
      <c r="BT2404" s="40">
        <f t="shared" ref="BT2404" si="58005">SUMPRODUCT(BU2398:BU2402*(BT2398:BT2402="PTO"))+SUMPRODUCT(BU2398:BU2402*(BT2398:BT2402="HOL"))</f>
        <v>0</v>
      </c>
      <c r="BU2404" s="49" t="s">
        <v>135</v>
      </c>
      <c r="BV2404" s="41">
        <f t="shared" ref="BV2404" si="58006">BV2403*BS$4</f>
        <v>8</v>
      </c>
      <c r="BW2404" s="47" t="s">
        <v>39</v>
      </c>
      <c r="BX2404" s="40">
        <f t="shared" ref="BX2404" si="58007">SUMPRODUCT(BY2398:BY2402*(BX2398:BX2402="PTO"))+SUMPRODUCT(BY2398:BY2402*(BX2398:BX2402="HOL"))</f>
        <v>0</v>
      </c>
      <c r="BY2404" s="49" t="s">
        <v>135</v>
      </c>
      <c r="BZ2404" s="41">
        <f t="shared" ref="BZ2404" si="58008">BZ2403*BW$4</f>
        <v>0</v>
      </c>
      <c r="CA2404" s="47" t="s">
        <v>39</v>
      </c>
      <c r="CB2404" s="40">
        <f t="shared" ref="CB2404" si="58009">SUMPRODUCT(CC2398:CC2402*(CB2398:CB2402="PTO"))+SUMPRODUCT(CC2398:CC2402*(CB2398:CB2402="HOL"))</f>
        <v>0</v>
      </c>
      <c r="CC2404" s="49" t="s">
        <v>135</v>
      </c>
      <c r="CD2404" s="41">
        <f t="shared" ref="CD2404" si="58010">CD2403*CA$4</f>
        <v>0</v>
      </c>
      <c r="CE2404" s="47" t="s">
        <v>39</v>
      </c>
      <c r="CF2404" s="40">
        <f t="shared" ref="CF2404" si="58011">SUMPRODUCT(CG2398:CG2402*(CF2398:CF2402="PTO"))+SUMPRODUCT(CG2398:CG2402*(CF2398:CF2402="HOL"))</f>
        <v>0</v>
      </c>
      <c r="CG2404" s="49" t="s">
        <v>135</v>
      </c>
      <c r="CH2404" s="41">
        <f t="shared" ref="CH2404" si="58012">CH2403*CE$4</f>
        <v>0</v>
      </c>
    </row>
    <row r="2405" spans="1:86" x14ac:dyDescent="0.25">
      <c r="A2405" s="70" t="s">
        <v>133</v>
      </c>
      <c r="B2405" s="71">
        <f t="shared" ref="B2405" ca="1" si="58013">D2405-B2406</f>
        <v>0</v>
      </c>
      <c r="C2405" s="72" t="s">
        <v>122</v>
      </c>
      <c r="D2405" s="71">
        <f>IFERROR(INDEX(Holidays[FTE], MATCH(Entry!E2405, Holidays[Date], 0)), 1)*8*INDEX(FTEguide[[1]:[12]], MATCH(Entry!E2406, FTEguide[Weekday], 0), IF(Entry!E2408&gt;0, Entry!E2408, MONTH(Entry!E2405)))</f>
        <v>0</v>
      </c>
      <c r="E2405" s="60">
        <f t="shared" si="56461"/>
        <v>44171</v>
      </c>
      <c r="F2405" s="50" t="s">
        <v>128</v>
      </c>
      <c r="G2405" s="34"/>
      <c r="H2405" s="35"/>
      <c r="I2405" s="42">
        <f t="shared" ref="I2405" si="58014">parseTime(G2405)-(H2410=INT(RIGHT($F2405, 1)))</f>
        <v>0</v>
      </c>
      <c r="J2405" s="43">
        <f t="shared" ref="J2405:J2409" si="58015">isClocked(H2405)</f>
        <v>0</v>
      </c>
      <c r="K2405" s="34"/>
      <c r="L2405" s="35"/>
      <c r="M2405" s="42">
        <f t="shared" ref="M2405" si="58016">parseTime(K2405)-(L2410=INT(RIGHT($F2405, 1)))</f>
        <v>0</v>
      </c>
      <c r="N2405" s="43">
        <f t="shared" ref="N2405:N2409" si="58017">isClocked(L2405)</f>
        <v>0</v>
      </c>
      <c r="O2405" s="34"/>
      <c r="P2405" s="35"/>
      <c r="Q2405" s="42">
        <f t="shared" ref="Q2405" si="58018">parseTime(O2405)-(P2410=INT(RIGHT($F2405, 1)))</f>
        <v>0</v>
      </c>
      <c r="R2405" s="43">
        <f t="shared" ref="R2405:R2409" si="58019">isClocked(P2405)</f>
        <v>0</v>
      </c>
      <c r="S2405" s="34"/>
      <c r="T2405" s="35"/>
      <c r="U2405" s="42">
        <f t="shared" ref="U2405" si="58020">parseTime(S2405)-(T2410=INT(RIGHT($F2405, 1)))</f>
        <v>0</v>
      </c>
      <c r="V2405" s="43">
        <f t="shared" ref="V2405:V2409" si="58021">isClocked(T2405)</f>
        <v>0</v>
      </c>
      <c r="W2405" s="34"/>
      <c r="X2405" s="35"/>
      <c r="Y2405" s="42">
        <f t="shared" ref="Y2405" si="58022">parseTime(W2405)-(X2410=INT(RIGHT($F2405, 1)))</f>
        <v>0</v>
      </c>
      <c r="Z2405" s="43">
        <f t="shared" ref="Z2405:Z2409" si="58023">isClocked(X2405)</f>
        <v>0</v>
      </c>
      <c r="AA2405" s="34"/>
      <c r="AB2405" s="35"/>
      <c r="AC2405" s="42">
        <f t="shared" ref="AC2405" si="58024">parseTime(AA2405)-(AB2410=INT(RIGHT($F2405, 1)))</f>
        <v>0</v>
      </c>
      <c r="AD2405" s="43">
        <f t="shared" ref="AD2405:AD2409" si="58025">isClocked(AB2405)</f>
        <v>0</v>
      </c>
      <c r="AE2405" s="34"/>
      <c r="AF2405" s="35"/>
      <c r="AG2405" s="42">
        <f t="shared" ref="AG2405" si="58026">parseTime(AE2405)-(AF2410=INT(RIGHT($F2405, 1)))</f>
        <v>0</v>
      </c>
      <c r="AH2405" s="43">
        <f t="shared" ref="AH2405:AH2409" si="58027">isClocked(AF2405)</f>
        <v>0</v>
      </c>
      <c r="AI2405" s="34"/>
      <c r="AJ2405" s="35"/>
      <c r="AK2405" s="42">
        <f>parseTime(AI2405)-(AJ2410=INT(RIGHT($F2405, 1)))</f>
        <v>0</v>
      </c>
      <c r="AL2405" s="43">
        <f t="shared" ref="AL2405:AL2409" si="58028">isClocked(AJ2405)</f>
        <v>0</v>
      </c>
      <c r="AM2405" s="34"/>
      <c r="AN2405" s="35"/>
      <c r="AO2405" s="42">
        <f t="shared" ref="AO2405" si="58029">parseTime(AM2405)-(AN2410=INT(RIGHT($F2405, 1)))</f>
        <v>0</v>
      </c>
      <c r="AP2405" s="43">
        <f t="shared" ref="AP2405:AP2409" si="58030">isClocked(AN2405)</f>
        <v>0</v>
      </c>
      <c r="AQ2405" s="34"/>
      <c r="AR2405" s="35"/>
      <c r="AS2405" s="42">
        <f t="shared" ref="AS2405" si="58031">parseTime(AQ2405)-(AR2410=INT(RIGHT($F2405, 1)))</f>
        <v>0</v>
      </c>
      <c r="AT2405" s="43">
        <f t="shared" ref="AT2405:AT2409" si="58032">isClocked(AR2405)</f>
        <v>0</v>
      </c>
      <c r="AU2405" s="34"/>
      <c r="AV2405" s="35"/>
      <c r="AW2405" s="42">
        <f>parseTime(AU2405)-(AV2410=INT(RIGHT($F2405, 1)))</f>
        <v>0</v>
      </c>
      <c r="AX2405" s="43">
        <f t="shared" ref="AX2405:AX2409" si="58033">isClocked(AV2405)</f>
        <v>0</v>
      </c>
      <c r="AY2405" s="34"/>
      <c r="AZ2405" s="35"/>
      <c r="BA2405" s="42">
        <f>parseTime(AY2405)-(AZ2410=INT(RIGHT($F2405, 1)))</f>
        <v>0</v>
      </c>
      <c r="BB2405" s="43">
        <f t="shared" ref="BB2405:BB2409" si="58034">isClocked(AZ2405)</f>
        <v>0</v>
      </c>
      <c r="BC2405" s="34"/>
      <c r="BD2405" s="35"/>
      <c r="BE2405" s="42">
        <f>parseTime(BC2405)-(BD2410=INT(RIGHT($F2405, 1)))</f>
        <v>0</v>
      </c>
      <c r="BF2405" s="43">
        <f t="shared" ref="BF2405:BF2409" si="58035">isClocked(BD2405)</f>
        <v>0</v>
      </c>
      <c r="BG2405" s="34"/>
      <c r="BH2405" s="35"/>
      <c r="BI2405" s="42">
        <f>parseTime(BG2405)-(BH2410=INT(RIGHT($F2405, 1)))</f>
        <v>0</v>
      </c>
      <c r="BJ2405" s="43">
        <f t="shared" ref="BJ2405:BJ2409" si="58036">isClocked(BH2405)</f>
        <v>0</v>
      </c>
      <c r="BK2405" s="34"/>
      <c r="BL2405" s="35"/>
      <c r="BM2405" s="42">
        <f>parseTime(BK2405)-(BL2410=INT(RIGHT($F2405, 1)))</f>
        <v>0</v>
      </c>
      <c r="BN2405" s="43">
        <f t="shared" ref="BN2405:BN2409" si="58037">isClocked(BL2405)</f>
        <v>0</v>
      </c>
      <c r="BO2405" s="34"/>
      <c r="BP2405" s="35"/>
      <c r="BQ2405" s="42">
        <f t="shared" ref="BQ2405" si="58038">parseTime(BO2405)-(BP2410=INT(RIGHT($F2405, 1)))</f>
        <v>0</v>
      </c>
      <c r="BR2405" s="43">
        <f t="shared" ref="BR2405:BR2409" si="58039">isClocked(BP2405)</f>
        <v>0</v>
      </c>
      <c r="BS2405" s="34"/>
      <c r="BT2405" s="35"/>
      <c r="BU2405" s="42">
        <f t="shared" ref="BU2405" si="58040">parseTime(BS2405)-(BT2410=INT(RIGHT($F2405, 1)))</f>
        <v>0</v>
      </c>
      <c r="BV2405" s="43">
        <f t="shared" ref="BV2405:BV2409" si="58041">isClocked(BT2405)</f>
        <v>0</v>
      </c>
      <c r="BW2405" s="34"/>
      <c r="BX2405" s="35"/>
      <c r="BY2405" s="42">
        <f t="shared" ref="BY2405" si="58042">parseTime(BW2405)-(BX2410=INT(RIGHT($F2405, 1)))</f>
        <v>0</v>
      </c>
      <c r="BZ2405" s="43">
        <f t="shared" ref="BZ2405:BZ2409" si="58043">isClocked(BX2405)</f>
        <v>0</v>
      </c>
      <c r="CA2405" s="34"/>
      <c r="CB2405" s="35"/>
      <c r="CC2405" s="42">
        <f t="shared" ref="CC2405" si="58044">parseTime(CA2405)-(CB2410=INT(RIGHT($F2405, 1)))</f>
        <v>0</v>
      </c>
      <c r="CD2405" s="43">
        <f t="shared" ref="CD2405:CD2409" si="58045">isClocked(CB2405)</f>
        <v>0</v>
      </c>
      <c r="CE2405" s="34"/>
      <c r="CF2405" s="35"/>
      <c r="CG2405" s="42">
        <f t="shared" ref="CG2405" si="58046">parseTime(CE2405)-(CF2410=INT(RIGHT($F2405, 1)))</f>
        <v>0</v>
      </c>
      <c r="CH2405" s="43">
        <f t="shared" ref="CH2405:CH2409" si="58047">isClocked(CF2405)</f>
        <v>0</v>
      </c>
    </row>
    <row r="2406" spans="1:86" x14ac:dyDescent="0.25">
      <c r="A2406" s="56" t="s">
        <v>0</v>
      </c>
      <c r="B2406" s="57">
        <f t="shared" ca="1" si="57702"/>
        <v>0</v>
      </c>
      <c r="C2406" s="14" t="s">
        <v>252</v>
      </c>
      <c r="D2406" s="14">
        <f t="shared" si="57185"/>
        <v>53.7</v>
      </c>
      <c r="E2406" s="55" t="str">
        <f t="shared" si="57703"/>
        <v>Sunday</v>
      </c>
      <c r="F2406" s="51" t="s">
        <v>129</v>
      </c>
      <c r="G2406" s="36"/>
      <c r="H2406" s="37"/>
      <c r="I2406" s="44">
        <f t="shared" ref="I2406" si="58048">parseTime(G2406)-(H2410=INT(RIGHT($F2406, 1)))</f>
        <v>0</v>
      </c>
      <c r="J2406" s="45">
        <f t="shared" si="58015"/>
        <v>0</v>
      </c>
      <c r="K2406" s="36"/>
      <c r="L2406" s="37"/>
      <c r="M2406" s="44">
        <f t="shared" ref="M2406" si="58049">parseTime(K2406)-(L2410=INT(RIGHT($F2406, 1)))</f>
        <v>0</v>
      </c>
      <c r="N2406" s="45">
        <f t="shared" si="58017"/>
        <v>0</v>
      </c>
      <c r="O2406" s="36"/>
      <c r="P2406" s="37"/>
      <c r="Q2406" s="44">
        <f t="shared" ref="Q2406" si="58050">parseTime(O2406)-(P2410=INT(RIGHT($F2406, 1)))</f>
        <v>0</v>
      </c>
      <c r="R2406" s="45">
        <f t="shared" si="58019"/>
        <v>0</v>
      </c>
      <c r="S2406" s="36"/>
      <c r="T2406" s="37"/>
      <c r="U2406" s="44">
        <f t="shared" ref="U2406" si="58051">parseTime(S2406)-(T2410=INT(RIGHT($F2406, 1)))</f>
        <v>0</v>
      </c>
      <c r="V2406" s="45">
        <f t="shared" si="58021"/>
        <v>0</v>
      </c>
      <c r="W2406" s="36"/>
      <c r="X2406" s="37"/>
      <c r="Y2406" s="44">
        <f t="shared" ref="Y2406" si="58052">parseTime(W2406)-(X2410=INT(RIGHT($F2406, 1)))</f>
        <v>0</v>
      </c>
      <c r="Z2406" s="45">
        <f t="shared" si="58023"/>
        <v>0</v>
      </c>
      <c r="AA2406" s="36"/>
      <c r="AB2406" s="37"/>
      <c r="AC2406" s="44">
        <f t="shared" ref="AC2406" si="58053">parseTime(AA2406)-(AB2410=INT(RIGHT($F2406, 1)))</f>
        <v>0</v>
      </c>
      <c r="AD2406" s="45">
        <f t="shared" si="58025"/>
        <v>0</v>
      </c>
      <c r="AE2406" s="36"/>
      <c r="AF2406" s="37"/>
      <c r="AG2406" s="44">
        <f t="shared" ref="AG2406" si="58054">parseTime(AE2406)-(AF2410=INT(RIGHT($F2406, 1)))</f>
        <v>0</v>
      </c>
      <c r="AH2406" s="45">
        <f t="shared" si="58027"/>
        <v>0</v>
      </c>
      <c r="AI2406" s="36"/>
      <c r="AJ2406" s="37"/>
      <c r="AK2406" s="44">
        <f>parseTime(AI2406)-(AJ2410=INT(RIGHT($F2406, 1)))</f>
        <v>0</v>
      </c>
      <c r="AL2406" s="45">
        <f t="shared" si="58028"/>
        <v>0</v>
      </c>
      <c r="AM2406" s="36"/>
      <c r="AN2406" s="37"/>
      <c r="AO2406" s="44">
        <f t="shared" ref="AO2406" si="58055">parseTime(AM2406)-(AN2410=INT(RIGHT($F2406, 1)))</f>
        <v>0</v>
      </c>
      <c r="AP2406" s="45">
        <f t="shared" si="58030"/>
        <v>0</v>
      </c>
      <c r="AQ2406" s="36"/>
      <c r="AR2406" s="37"/>
      <c r="AS2406" s="44">
        <f t="shared" ref="AS2406" si="58056">parseTime(AQ2406)-(AR2410=INT(RIGHT($F2406, 1)))</f>
        <v>0</v>
      </c>
      <c r="AT2406" s="45">
        <f t="shared" si="58032"/>
        <v>0</v>
      </c>
      <c r="AU2406" s="36"/>
      <c r="AV2406" s="37"/>
      <c r="AW2406" s="44">
        <f>parseTime(AU2406)-(AV2410=INT(RIGHT($F2406, 1)))</f>
        <v>0</v>
      </c>
      <c r="AX2406" s="45">
        <f t="shared" si="58033"/>
        <v>0</v>
      </c>
      <c r="AY2406" s="36"/>
      <c r="AZ2406" s="37"/>
      <c r="BA2406" s="44">
        <f>parseTime(AY2406)-(AZ2410=INT(RIGHT($F2406, 1)))</f>
        <v>0</v>
      </c>
      <c r="BB2406" s="45">
        <f t="shared" si="58034"/>
        <v>0</v>
      </c>
      <c r="BC2406" s="36"/>
      <c r="BD2406" s="37"/>
      <c r="BE2406" s="44">
        <f>parseTime(BC2406)-(BD2410=INT(RIGHT($F2406, 1)))</f>
        <v>0</v>
      </c>
      <c r="BF2406" s="45">
        <f t="shared" si="58035"/>
        <v>0</v>
      </c>
      <c r="BG2406" s="36"/>
      <c r="BH2406" s="37"/>
      <c r="BI2406" s="44">
        <f>parseTime(BG2406)-(BH2410=INT(RIGHT($F2406, 1)))</f>
        <v>0</v>
      </c>
      <c r="BJ2406" s="45">
        <f t="shared" si="58036"/>
        <v>0</v>
      </c>
      <c r="BK2406" s="36"/>
      <c r="BL2406" s="37"/>
      <c r="BM2406" s="44">
        <f>parseTime(BK2406)-(BL2410=INT(RIGHT($F2406, 1)))</f>
        <v>0</v>
      </c>
      <c r="BN2406" s="45">
        <f t="shared" si="58037"/>
        <v>0</v>
      </c>
      <c r="BO2406" s="36"/>
      <c r="BP2406" s="37"/>
      <c r="BQ2406" s="44">
        <f t="shared" ref="BQ2406" si="58057">parseTime(BO2406)-(BP2410=INT(RIGHT($F2406, 1)))</f>
        <v>0</v>
      </c>
      <c r="BR2406" s="45">
        <f t="shared" si="58039"/>
        <v>0</v>
      </c>
      <c r="BS2406" s="36"/>
      <c r="BT2406" s="37"/>
      <c r="BU2406" s="44">
        <f t="shared" ref="BU2406" si="58058">parseTime(BS2406)-(BT2410=INT(RIGHT($F2406, 1)))</f>
        <v>0</v>
      </c>
      <c r="BV2406" s="45">
        <f t="shared" si="58041"/>
        <v>0</v>
      </c>
      <c r="BW2406" s="36"/>
      <c r="BX2406" s="37"/>
      <c r="BY2406" s="44">
        <f t="shared" ref="BY2406" si="58059">parseTime(BW2406)-(BX2410=INT(RIGHT($F2406, 1)))</f>
        <v>0</v>
      </c>
      <c r="BZ2406" s="45">
        <f t="shared" si="58043"/>
        <v>0</v>
      </c>
      <c r="CA2406" s="36"/>
      <c r="CB2406" s="37"/>
      <c r="CC2406" s="44">
        <f t="shared" ref="CC2406" si="58060">parseTime(CA2406)-(CB2410=INT(RIGHT($F2406, 1)))</f>
        <v>0</v>
      </c>
      <c r="CD2406" s="45">
        <f t="shared" si="58045"/>
        <v>0</v>
      </c>
      <c r="CE2406" s="36"/>
      <c r="CF2406" s="37"/>
      <c r="CG2406" s="44">
        <f t="shared" ref="CG2406" si="58061">parseTime(CE2406)-(CF2410=INT(RIGHT($F2406, 1)))</f>
        <v>0</v>
      </c>
      <c r="CH2406" s="45">
        <f t="shared" si="58047"/>
        <v>0</v>
      </c>
    </row>
    <row r="2407" spans="1:86" x14ac:dyDescent="0.25">
      <c r="A2407" s="56" t="s">
        <v>117</v>
      </c>
      <c r="B2407" s="57">
        <f t="shared" ref="B2407" ca="1" si="58062">roleHours(G2405:CH2411, "MFD")</f>
        <v>0</v>
      </c>
      <c r="C2407" s="14">
        <f t="shared" ref="C2407:C2410" ca="1" si="58063">B2407/8</f>
        <v>0</v>
      </c>
      <c r="D2407" s="14">
        <f t="shared" ref="D2407" ca="1" si="58064">B2406-D2406</f>
        <v>-53.7</v>
      </c>
      <c r="E2407" s="20" t="s">
        <v>127</v>
      </c>
      <c r="F2407" s="51" t="s">
        <v>130</v>
      </c>
      <c r="G2407" s="36"/>
      <c r="H2407" s="37"/>
      <c r="I2407" s="44">
        <f t="shared" ref="I2407" si="58065">parseTime(G2407)-(H2410=INT(RIGHT($F2407, 1)))</f>
        <v>0</v>
      </c>
      <c r="J2407" s="45">
        <f t="shared" si="58015"/>
        <v>0</v>
      </c>
      <c r="K2407" s="36"/>
      <c r="L2407" s="37"/>
      <c r="M2407" s="44">
        <f t="shared" ref="M2407" si="58066">parseTime(K2407)-(L2410=INT(RIGHT($F2407, 1)))</f>
        <v>0</v>
      </c>
      <c r="N2407" s="45">
        <f t="shared" si="58017"/>
        <v>0</v>
      </c>
      <c r="O2407" s="36"/>
      <c r="P2407" s="37"/>
      <c r="Q2407" s="44">
        <f t="shared" ref="Q2407" si="58067">parseTime(O2407)-(P2410=INT(RIGHT($F2407, 1)))</f>
        <v>0</v>
      </c>
      <c r="R2407" s="45">
        <f t="shared" si="58019"/>
        <v>0</v>
      </c>
      <c r="S2407" s="36"/>
      <c r="T2407" s="37"/>
      <c r="U2407" s="44">
        <f t="shared" ref="U2407" si="58068">parseTime(S2407)-(T2410=INT(RIGHT($F2407, 1)))</f>
        <v>0</v>
      </c>
      <c r="V2407" s="45">
        <f t="shared" si="58021"/>
        <v>0</v>
      </c>
      <c r="W2407" s="36"/>
      <c r="X2407" s="37"/>
      <c r="Y2407" s="44">
        <f t="shared" ref="Y2407" si="58069">parseTime(W2407)-(X2410=INT(RIGHT($F2407, 1)))</f>
        <v>0</v>
      </c>
      <c r="Z2407" s="45">
        <f t="shared" si="58023"/>
        <v>0</v>
      </c>
      <c r="AA2407" s="36"/>
      <c r="AB2407" s="37"/>
      <c r="AC2407" s="44">
        <f t="shared" ref="AC2407" si="58070">parseTime(AA2407)-(AB2410=INT(RIGHT($F2407, 1)))</f>
        <v>0</v>
      </c>
      <c r="AD2407" s="45">
        <f t="shared" si="58025"/>
        <v>0</v>
      </c>
      <c r="AE2407" s="36"/>
      <c r="AF2407" s="37"/>
      <c r="AG2407" s="44">
        <f t="shared" ref="AG2407" si="58071">parseTime(AE2407)-(AF2410=INT(RIGHT($F2407, 1)))</f>
        <v>0</v>
      </c>
      <c r="AH2407" s="45">
        <f t="shared" si="58027"/>
        <v>0</v>
      </c>
      <c r="AI2407" s="36"/>
      <c r="AJ2407" s="37"/>
      <c r="AK2407" s="44">
        <f>parseTime(AI2407)-(AJ2410=INT(RIGHT($F2407, 1)))</f>
        <v>0</v>
      </c>
      <c r="AL2407" s="45">
        <f t="shared" si="58028"/>
        <v>0</v>
      </c>
      <c r="AM2407" s="36"/>
      <c r="AN2407" s="37"/>
      <c r="AO2407" s="44">
        <f t="shared" ref="AO2407" si="58072">parseTime(AM2407)-(AN2410=INT(RIGHT($F2407, 1)))</f>
        <v>0</v>
      </c>
      <c r="AP2407" s="45">
        <f t="shared" si="58030"/>
        <v>0</v>
      </c>
      <c r="AQ2407" s="36"/>
      <c r="AR2407" s="37"/>
      <c r="AS2407" s="44">
        <f t="shared" ref="AS2407" si="58073">parseTime(AQ2407)-(AR2410=INT(RIGHT($F2407, 1)))</f>
        <v>0</v>
      </c>
      <c r="AT2407" s="45">
        <f t="shared" si="58032"/>
        <v>0</v>
      </c>
      <c r="AU2407" s="36"/>
      <c r="AV2407" s="37"/>
      <c r="AW2407" s="44">
        <f>parseTime(AU2407)-(AV2410=INT(RIGHT($F2407, 1)))</f>
        <v>0</v>
      </c>
      <c r="AX2407" s="45">
        <f t="shared" si="58033"/>
        <v>0</v>
      </c>
      <c r="AY2407" s="36"/>
      <c r="AZ2407" s="37"/>
      <c r="BA2407" s="44">
        <f>parseTime(AY2407)-(AZ2410=INT(RIGHT($F2407, 1)))</f>
        <v>0</v>
      </c>
      <c r="BB2407" s="45">
        <f t="shared" si="58034"/>
        <v>0</v>
      </c>
      <c r="BC2407" s="36"/>
      <c r="BD2407" s="37"/>
      <c r="BE2407" s="44">
        <f>parseTime(BC2407)-(BD2410=INT(RIGHT($F2407, 1)))</f>
        <v>0</v>
      </c>
      <c r="BF2407" s="45">
        <f t="shared" si="58035"/>
        <v>0</v>
      </c>
      <c r="BG2407" s="36"/>
      <c r="BH2407" s="37"/>
      <c r="BI2407" s="44">
        <f>parseTime(BG2407)-(BH2410=INT(RIGHT($F2407, 1)))</f>
        <v>0</v>
      </c>
      <c r="BJ2407" s="45">
        <f t="shared" si="58036"/>
        <v>0</v>
      </c>
      <c r="BK2407" s="36"/>
      <c r="BL2407" s="37"/>
      <c r="BM2407" s="44">
        <f>parseTime(BK2407)-(BL2410=INT(RIGHT($F2407, 1)))</f>
        <v>0</v>
      </c>
      <c r="BN2407" s="45">
        <f t="shared" si="58037"/>
        <v>0</v>
      </c>
      <c r="BO2407" s="36"/>
      <c r="BP2407" s="37"/>
      <c r="BQ2407" s="44">
        <f t="shared" ref="BQ2407" si="58074">parseTime(BO2407)-(BP2410=INT(RIGHT($F2407, 1)))</f>
        <v>0</v>
      </c>
      <c r="BR2407" s="45">
        <f t="shared" si="58039"/>
        <v>0</v>
      </c>
      <c r="BS2407" s="36"/>
      <c r="BT2407" s="37"/>
      <c r="BU2407" s="44">
        <f t="shared" ref="BU2407" si="58075">parseTime(BS2407)-(BT2410=INT(RIGHT($F2407, 1)))</f>
        <v>0</v>
      </c>
      <c r="BV2407" s="45">
        <f t="shared" si="58041"/>
        <v>0</v>
      </c>
      <c r="BW2407" s="36"/>
      <c r="BX2407" s="37"/>
      <c r="BY2407" s="44">
        <f t="shared" ref="BY2407" si="58076">parseTime(BW2407)-(BX2410=INT(RIGHT($F2407, 1)))</f>
        <v>0</v>
      </c>
      <c r="BZ2407" s="45">
        <f t="shared" si="58043"/>
        <v>0</v>
      </c>
      <c r="CA2407" s="36"/>
      <c r="CB2407" s="37"/>
      <c r="CC2407" s="44">
        <f t="shared" ref="CC2407" si="58077">parseTime(CA2407)-(CB2410=INT(RIGHT($F2407, 1)))</f>
        <v>0</v>
      </c>
      <c r="CD2407" s="45">
        <f t="shared" si="58045"/>
        <v>0</v>
      </c>
      <c r="CE2407" s="36"/>
      <c r="CF2407" s="37"/>
      <c r="CG2407" s="44">
        <f t="shared" ref="CG2407" si="58078">parseTime(CE2407)-(CF2410=INT(RIGHT($F2407, 1)))</f>
        <v>0</v>
      </c>
      <c r="CH2407" s="45">
        <f t="shared" si="58047"/>
        <v>0</v>
      </c>
    </row>
    <row r="2408" spans="1:86" x14ac:dyDescent="0.25">
      <c r="A2408" s="56"/>
      <c r="B2408" s="57"/>
      <c r="C2408" s="14">
        <f t="shared" si="58063"/>
        <v>0</v>
      </c>
      <c r="D2408" s="14" t="s">
        <v>259</v>
      </c>
      <c r="E2408" s="20">
        <v>4.25</v>
      </c>
      <c r="F2408" s="51" t="s">
        <v>131</v>
      </c>
      <c r="G2408" s="36"/>
      <c r="H2408" s="37"/>
      <c r="I2408" s="44">
        <f t="shared" ref="I2408" si="58079">parseTime(G2408)-(H2410=INT(RIGHT($F2408, 1)))</f>
        <v>0</v>
      </c>
      <c r="J2408" s="45">
        <f t="shared" si="58015"/>
        <v>0</v>
      </c>
      <c r="K2408" s="36"/>
      <c r="L2408" s="37"/>
      <c r="M2408" s="44">
        <f t="shared" ref="M2408" si="58080">parseTime(K2408)-(L2410=INT(RIGHT($F2408, 1)))</f>
        <v>0</v>
      </c>
      <c r="N2408" s="45">
        <f t="shared" si="58017"/>
        <v>0</v>
      </c>
      <c r="O2408" s="36"/>
      <c r="P2408" s="37"/>
      <c r="Q2408" s="44">
        <f t="shared" ref="Q2408" si="58081">parseTime(O2408)-(P2410=INT(RIGHT($F2408, 1)))</f>
        <v>0</v>
      </c>
      <c r="R2408" s="45">
        <f t="shared" si="58019"/>
        <v>0</v>
      </c>
      <c r="S2408" s="36"/>
      <c r="T2408" s="37"/>
      <c r="U2408" s="44">
        <f t="shared" ref="U2408" si="58082">parseTime(S2408)-(T2410=INT(RIGHT($F2408, 1)))</f>
        <v>0</v>
      </c>
      <c r="V2408" s="45">
        <f t="shared" si="58021"/>
        <v>0</v>
      </c>
      <c r="W2408" s="36"/>
      <c r="X2408" s="37"/>
      <c r="Y2408" s="44">
        <f t="shared" ref="Y2408" si="58083">parseTime(W2408)-(X2410=INT(RIGHT($F2408, 1)))</f>
        <v>0</v>
      </c>
      <c r="Z2408" s="45">
        <f t="shared" si="58023"/>
        <v>0</v>
      </c>
      <c r="AA2408" s="36"/>
      <c r="AB2408" s="37"/>
      <c r="AC2408" s="44">
        <f t="shared" ref="AC2408" si="58084">parseTime(AA2408)-(AB2410=INT(RIGHT($F2408, 1)))</f>
        <v>0</v>
      </c>
      <c r="AD2408" s="45">
        <f t="shared" si="58025"/>
        <v>0</v>
      </c>
      <c r="AE2408" s="36"/>
      <c r="AF2408" s="37"/>
      <c r="AG2408" s="44">
        <f t="shared" ref="AG2408" si="58085">parseTime(AE2408)-(AF2410=INT(RIGHT($F2408, 1)))</f>
        <v>0</v>
      </c>
      <c r="AH2408" s="45">
        <f t="shared" si="58027"/>
        <v>0</v>
      </c>
      <c r="AI2408" s="36"/>
      <c r="AJ2408" s="37"/>
      <c r="AK2408" s="44">
        <f>parseTime(AI2408)-(AJ2410=INT(RIGHT($F2408, 1)))</f>
        <v>0</v>
      </c>
      <c r="AL2408" s="45">
        <f t="shared" si="58028"/>
        <v>0</v>
      </c>
      <c r="AM2408" s="36"/>
      <c r="AN2408" s="37"/>
      <c r="AO2408" s="44">
        <f t="shared" ref="AO2408" si="58086">parseTime(AM2408)-(AN2410=INT(RIGHT($F2408, 1)))</f>
        <v>0</v>
      </c>
      <c r="AP2408" s="45">
        <f t="shared" si="58030"/>
        <v>0</v>
      </c>
      <c r="AQ2408" s="36"/>
      <c r="AR2408" s="37"/>
      <c r="AS2408" s="44">
        <f t="shared" ref="AS2408" si="58087">parseTime(AQ2408)-(AR2410=INT(RIGHT($F2408, 1)))</f>
        <v>0</v>
      </c>
      <c r="AT2408" s="45">
        <f t="shared" si="58032"/>
        <v>0</v>
      </c>
      <c r="AU2408" s="36"/>
      <c r="AV2408" s="37"/>
      <c r="AW2408" s="44">
        <f>parseTime(AU2408)-(AV2410=INT(RIGHT($F2408, 1)))</f>
        <v>0</v>
      </c>
      <c r="AX2408" s="45">
        <f t="shared" si="58033"/>
        <v>0</v>
      </c>
      <c r="AY2408" s="36"/>
      <c r="AZ2408" s="37"/>
      <c r="BA2408" s="44">
        <f>parseTime(AY2408)-(AZ2410=INT(RIGHT($F2408, 1)))</f>
        <v>0</v>
      </c>
      <c r="BB2408" s="45">
        <f t="shared" si="58034"/>
        <v>0</v>
      </c>
      <c r="BC2408" s="36"/>
      <c r="BD2408" s="37"/>
      <c r="BE2408" s="44">
        <f>parseTime(BC2408)-(BD2410=INT(RIGHT($F2408, 1)))</f>
        <v>0</v>
      </c>
      <c r="BF2408" s="45">
        <f t="shared" si="58035"/>
        <v>0</v>
      </c>
      <c r="BG2408" s="36"/>
      <c r="BH2408" s="37"/>
      <c r="BI2408" s="44">
        <f>parseTime(BG2408)-(BH2410=INT(RIGHT($F2408, 1)))</f>
        <v>0</v>
      </c>
      <c r="BJ2408" s="45">
        <f t="shared" si="58036"/>
        <v>0</v>
      </c>
      <c r="BK2408" s="36"/>
      <c r="BL2408" s="37"/>
      <c r="BM2408" s="44">
        <f>parseTime(BK2408)-(BL2410=INT(RIGHT($F2408, 1)))</f>
        <v>0</v>
      </c>
      <c r="BN2408" s="45">
        <f t="shared" si="58037"/>
        <v>0</v>
      </c>
      <c r="BO2408" s="36"/>
      <c r="BP2408" s="37"/>
      <c r="BQ2408" s="44">
        <f t="shared" ref="BQ2408" si="58088">parseTime(BO2408)-(BP2410=INT(RIGHT($F2408, 1)))</f>
        <v>0</v>
      </c>
      <c r="BR2408" s="45">
        <f t="shared" si="58039"/>
        <v>0</v>
      </c>
      <c r="BS2408" s="36"/>
      <c r="BT2408" s="37"/>
      <c r="BU2408" s="44">
        <f t="shared" ref="BU2408" si="58089">parseTime(BS2408)-(BT2410=INT(RIGHT($F2408, 1)))</f>
        <v>0</v>
      </c>
      <c r="BV2408" s="45">
        <f t="shared" si="58041"/>
        <v>0</v>
      </c>
      <c r="BW2408" s="36"/>
      <c r="BX2408" s="37"/>
      <c r="BY2408" s="44">
        <f t="shared" ref="BY2408" si="58090">parseTime(BW2408)-(BX2410=INT(RIGHT($F2408, 1)))</f>
        <v>0</v>
      </c>
      <c r="BZ2408" s="45">
        <f t="shared" si="58043"/>
        <v>0</v>
      </c>
      <c r="CA2408" s="36"/>
      <c r="CB2408" s="37"/>
      <c r="CC2408" s="44">
        <f t="shared" ref="CC2408" si="58091">parseTime(CA2408)-(CB2410=INT(RIGHT($F2408, 1)))</f>
        <v>0</v>
      </c>
      <c r="CD2408" s="45">
        <f t="shared" si="58045"/>
        <v>0</v>
      </c>
      <c r="CE2408" s="36"/>
      <c r="CF2408" s="37"/>
      <c r="CG2408" s="44">
        <f t="shared" ref="CG2408" si="58092">parseTime(CE2408)-(CF2410=INT(RIGHT($F2408, 1)))</f>
        <v>0</v>
      </c>
      <c r="CH2408" s="45">
        <f t="shared" si="58047"/>
        <v>0</v>
      </c>
    </row>
    <row r="2409" spans="1:86" x14ac:dyDescent="0.25">
      <c r="A2409" s="56" t="s">
        <v>119</v>
      </c>
      <c r="B2409" s="57">
        <f t="shared" ref="B2409" ca="1" si="58093">roleHours(G2405:CH2411, "MCC")</f>
        <v>0</v>
      </c>
      <c r="C2409" s="14">
        <f t="shared" ca="1" si="58063"/>
        <v>0</v>
      </c>
      <c r="D2409" s="14" t="s">
        <v>260</v>
      </c>
      <c r="E2409" s="20">
        <v>4.6500000000000004</v>
      </c>
      <c r="F2409" s="51" t="s">
        <v>132</v>
      </c>
      <c r="G2409" s="36"/>
      <c r="H2409" s="37"/>
      <c r="I2409" s="44">
        <f t="shared" ref="I2409" si="58094">parseTime(G2409)-(H2410=INT(RIGHT($F2409, 1)))</f>
        <v>0</v>
      </c>
      <c r="J2409" s="45">
        <f t="shared" si="58015"/>
        <v>0</v>
      </c>
      <c r="K2409" s="36"/>
      <c r="L2409" s="37"/>
      <c r="M2409" s="44">
        <f t="shared" ref="M2409" si="58095">parseTime(K2409)-(L2410=INT(RIGHT($F2409, 1)))</f>
        <v>0</v>
      </c>
      <c r="N2409" s="45">
        <f t="shared" si="58017"/>
        <v>0</v>
      </c>
      <c r="O2409" s="36"/>
      <c r="P2409" s="37"/>
      <c r="Q2409" s="44">
        <f t="shared" ref="Q2409" si="58096">parseTime(O2409)-(P2410=INT(RIGHT($F2409, 1)))</f>
        <v>0</v>
      </c>
      <c r="R2409" s="45">
        <f t="shared" si="58019"/>
        <v>0</v>
      </c>
      <c r="S2409" s="36"/>
      <c r="T2409" s="37"/>
      <c r="U2409" s="44">
        <f t="shared" ref="U2409" si="58097">parseTime(S2409)-(T2410=INT(RIGHT($F2409, 1)))</f>
        <v>0</v>
      </c>
      <c r="V2409" s="45">
        <f t="shared" si="58021"/>
        <v>0</v>
      </c>
      <c r="W2409" s="36"/>
      <c r="X2409" s="37"/>
      <c r="Y2409" s="44">
        <f t="shared" ref="Y2409" si="58098">parseTime(W2409)-(X2410=INT(RIGHT($F2409, 1)))</f>
        <v>0</v>
      </c>
      <c r="Z2409" s="45">
        <f t="shared" si="58023"/>
        <v>0</v>
      </c>
      <c r="AA2409" s="36"/>
      <c r="AB2409" s="37"/>
      <c r="AC2409" s="44">
        <f t="shared" ref="AC2409" si="58099">parseTime(AA2409)-(AB2410=INT(RIGHT($F2409, 1)))</f>
        <v>0</v>
      </c>
      <c r="AD2409" s="45">
        <f t="shared" si="58025"/>
        <v>0</v>
      </c>
      <c r="AE2409" s="36"/>
      <c r="AF2409" s="37"/>
      <c r="AG2409" s="44">
        <f t="shared" ref="AG2409" si="58100">parseTime(AE2409)-(AF2410=INT(RIGHT($F2409, 1)))</f>
        <v>0</v>
      </c>
      <c r="AH2409" s="45">
        <f t="shared" si="58027"/>
        <v>0</v>
      </c>
      <c r="AI2409" s="36"/>
      <c r="AJ2409" s="37"/>
      <c r="AK2409" s="44">
        <f>parseTime(AI2409)-(AJ2410=INT(RIGHT($F2409, 1)))</f>
        <v>0</v>
      </c>
      <c r="AL2409" s="45">
        <f t="shared" si="58028"/>
        <v>0</v>
      </c>
      <c r="AM2409" s="36"/>
      <c r="AN2409" s="37"/>
      <c r="AO2409" s="44">
        <f t="shared" ref="AO2409" si="58101">parseTime(AM2409)-(AN2410=INT(RIGHT($F2409, 1)))</f>
        <v>0</v>
      </c>
      <c r="AP2409" s="45">
        <f t="shared" si="58030"/>
        <v>0</v>
      </c>
      <c r="AQ2409" s="36"/>
      <c r="AR2409" s="37"/>
      <c r="AS2409" s="44">
        <f t="shared" ref="AS2409" si="58102">parseTime(AQ2409)-(AR2410=INT(RIGHT($F2409, 1)))</f>
        <v>0</v>
      </c>
      <c r="AT2409" s="45">
        <f t="shared" si="58032"/>
        <v>0</v>
      </c>
      <c r="AU2409" s="36"/>
      <c r="AV2409" s="37"/>
      <c r="AW2409" s="44">
        <f>parseTime(AU2409)-(AV2410=INT(RIGHT($F2409, 1)))</f>
        <v>0</v>
      </c>
      <c r="AX2409" s="45">
        <f t="shared" si="58033"/>
        <v>0</v>
      </c>
      <c r="AY2409" s="36"/>
      <c r="AZ2409" s="37"/>
      <c r="BA2409" s="44">
        <f>parseTime(AY2409)-(AZ2410=INT(RIGHT($F2409, 1)))</f>
        <v>0</v>
      </c>
      <c r="BB2409" s="45">
        <f t="shared" si="58034"/>
        <v>0</v>
      </c>
      <c r="BC2409" s="36"/>
      <c r="BD2409" s="37"/>
      <c r="BE2409" s="44">
        <f>parseTime(BC2409)-(BD2410=INT(RIGHT($F2409, 1)))</f>
        <v>0</v>
      </c>
      <c r="BF2409" s="45">
        <f t="shared" si="58035"/>
        <v>0</v>
      </c>
      <c r="BG2409" s="36"/>
      <c r="BH2409" s="37"/>
      <c r="BI2409" s="44">
        <f>parseTime(BG2409)-(BH2410=INT(RIGHT($F2409, 1)))</f>
        <v>0</v>
      </c>
      <c r="BJ2409" s="45">
        <f t="shared" si="58036"/>
        <v>0</v>
      </c>
      <c r="BK2409" s="36"/>
      <c r="BL2409" s="37"/>
      <c r="BM2409" s="44">
        <f>parseTime(BK2409)-(BL2410=INT(RIGHT($F2409, 1)))</f>
        <v>0</v>
      </c>
      <c r="BN2409" s="45">
        <f t="shared" si="58037"/>
        <v>0</v>
      </c>
      <c r="BO2409" s="36"/>
      <c r="BP2409" s="37"/>
      <c r="BQ2409" s="44">
        <f t="shared" ref="BQ2409" si="58103">parseTime(BO2409)-(BP2410=INT(RIGHT($F2409, 1)))</f>
        <v>0</v>
      </c>
      <c r="BR2409" s="45">
        <f t="shared" si="58039"/>
        <v>0</v>
      </c>
      <c r="BS2409" s="36"/>
      <c r="BT2409" s="37"/>
      <c r="BU2409" s="44">
        <f t="shared" ref="BU2409" si="58104">parseTime(BS2409)-(BT2410=INT(RIGHT($F2409, 1)))</f>
        <v>0</v>
      </c>
      <c r="BV2409" s="45">
        <f t="shared" si="58041"/>
        <v>0</v>
      </c>
      <c r="BW2409" s="36"/>
      <c r="BX2409" s="37"/>
      <c r="BY2409" s="44">
        <f t="shared" ref="BY2409" si="58105">parseTime(BW2409)-(BX2410=INT(RIGHT($F2409, 1)))</f>
        <v>0</v>
      </c>
      <c r="BZ2409" s="45">
        <f t="shared" si="58043"/>
        <v>0</v>
      </c>
      <c r="CA2409" s="36"/>
      <c r="CB2409" s="37"/>
      <c r="CC2409" s="44">
        <f t="shared" ref="CC2409" si="58106">parseTime(CA2409)-(CB2410=INT(RIGHT($F2409, 1)))</f>
        <v>0</v>
      </c>
      <c r="CD2409" s="45">
        <f t="shared" si="58045"/>
        <v>0</v>
      </c>
      <c r="CE2409" s="36"/>
      <c r="CF2409" s="37"/>
      <c r="CG2409" s="44">
        <f t="shared" ref="CG2409" si="58107">parseTime(CE2409)-(CF2410=INT(RIGHT($F2409, 1)))</f>
        <v>0</v>
      </c>
      <c r="CH2409" s="45">
        <f t="shared" si="58047"/>
        <v>0</v>
      </c>
    </row>
    <row r="2410" spans="1:86" x14ac:dyDescent="0.25">
      <c r="A2410" s="56"/>
      <c r="B2410" s="57"/>
      <c r="C2410" s="14">
        <f t="shared" si="58063"/>
        <v>0</v>
      </c>
      <c r="D2410" s="14"/>
      <c r="E2410" s="20">
        <f t="shared" ref="E2410" si="58108">((7.5/2)-0.5+E2409)*8</f>
        <v>63.2</v>
      </c>
      <c r="F2410" s="51"/>
      <c r="G2410" s="46" t="s">
        <v>134</v>
      </c>
      <c r="H2410" s="38">
        <f t="shared" ref="H2410" si="58109">lunchAdjust(G2405:H2409)</f>
        <v>0</v>
      </c>
      <c r="I2410" s="48" t="s">
        <v>0</v>
      </c>
      <c r="J2410" s="39">
        <f t="shared" ref="J2410" si="58110">SUMPRODUCT(I2405:I2409*J2405:J2409)</f>
        <v>0</v>
      </c>
      <c r="K2410" s="46" t="s">
        <v>134</v>
      </c>
      <c r="L2410" s="38">
        <f t="shared" ref="L2410" si="58111">lunchAdjust(K2405:L2409)</f>
        <v>0</v>
      </c>
      <c r="M2410" s="48" t="s">
        <v>0</v>
      </c>
      <c r="N2410" s="39">
        <f t="shared" ref="N2410" si="58112">SUMPRODUCT(M2405:M2409*N2405:N2409)</f>
        <v>0</v>
      </c>
      <c r="O2410" s="46" t="s">
        <v>134</v>
      </c>
      <c r="P2410" s="38">
        <f t="shared" ref="P2410" si="58113">lunchAdjust(O2405:P2409)</f>
        <v>0</v>
      </c>
      <c r="Q2410" s="48" t="s">
        <v>0</v>
      </c>
      <c r="R2410" s="39">
        <f t="shared" ref="R2410" si="58114">SUMPRODUCT(Q2405:Q2409*R2405:R2409)</f>
        <v>0</v>
      </c>
      <c r="S2410" s="46" t="s">
        <v>134</v>
      </c>
      <c r="T2410" s="38">
        <f t="shared" ref="T2410" si="58115">lunchAdjust(S2405:T2409)</f>
        <v>0</v>
      </c>
      <c r="U2410" s="48" t="s">
        <v>0</v>
      </c>
      <c r="V2410" s="39">
        <f t="shared" ref="V2410" si="58116">SUMPRODUCT(U2405:U2409*V2405:V2409)</f>
        <v>0</v>
      </c>
      <c r="W2410" s="46" t="s">
        <v>134</v>
      </c>
      <c r="X2410" s="38">
        <f t="shared" ref="X2410" si="58117">lunchAdjust(W2405:X2409)</f>
        <v>0</v>
      </c>
      <c r="Y2410" s="48" t="s">
        <v>0</v>
      </c>
      <c r="Z2410" s="39">
        <f t="shared" ref="Z2410" si="58118">SUMPRODUCT(Y2405:Y2409*Z2405:Z2409)</f>
        <v>0</v>
      </c>
      <c r="AA2410" s="46" t="s">
        <v>134</v>
      </c>
      <c r="AB2410" s="38">
        <f t="shared" ref="AB2410" si="58119">lunchAdjust(AA2405:AB2409)</f>
        <v>0</v>
      </c>
      <c r="AC2410" s="48" t="s">
        <v>0</v>
      </c>
      <c r="AD2410" s="39">
        <f t="shared" ref="AD2410" si="58120">SUMPRODUCT(AC2405:AC2409*AD2405:AD2409)</f>
        <v>0</v>
      </c>
      <c r="AE2410" s="46" t="s">
        <v>134</v>
      </c>
      <c r="AF2410" s="38">
        <f t="shared" ref="AF2410" si="58121">lunchAdjust(AE2405:AF2409)</f>
        <v>0</v>
      </c>
      <c r="AG2410" s="48" t="s">
        <v>0</v>
      </c>
      <c r="AH2410" s="39">
        <f t="shared" ref="AH2410" si="58122">SUMPRODUCT(AG2405:AG2409*AH2405:AH2409)</f>
        <v>0</v>
      </c>
      <c r="AI2410" s="46" t="s">
        <v>134</v>
      </c>
      <c r="AJ2410" s="38">
        <f t="shared" ref="AJ2410" si="58123">lunchAdjust(AI2405:AJ2409)</f>
        <v>0</v>
      </c>
      <c r="AK2410" s="48" t="s">
        <v>0</v>
      </c>
      <c r="AL2410" s="39">
        <f t="shared" ref="AL2410" si="58124">SUMPRODUCT(AK2405:AK2409*AL2405:AL2409)</f>
        <v>0</v>
      </c>
      <c r="AM2410" s="46" t="s">
        <v>134</v>
      </c>
      <c r="AN2410" s="38">
        <f t="shared" ref="AN2410" si="58125">lunchAdjust(AM2405:AN2409)</f>
        <v>0</v>
      </c>
      <c r="AO2410" s="48" t="s">
        <v>0</v>
      </c>
      <c r="AP2410" s="39">
        <f t="shared" ref="AP2410" si="58126">SUMPRODUCT(AO2405:AO2409*AP2405:AP2409)</f>
        <v>0</v>
      </c>
      <c r="AQ2410" s="46" t="s">
        <v>134</v>
      </c>
      <c r="AR2410" s="38">
        <f t="shared" ref="AR2410" si="58127">lunchAdjust(AQ2405:AR2409)</f>
        <v>0</v>
      </c>
      <c r="AS2410" s="48" t="s">
        <v>0</v>
      </c>
      <c r="AT2410" s="39">
        <f t="shared" ref="AT2410" si="58128">SUMPRODUCT(AS2405:AS2409*AT2405:AT2409)</f>
        <v>0</v>
      </c>
      <c r="AU2410" s="46" t="s">
        <v>134</v>
      </c>
      <c r="AV2410" s="38">
        <f t="shared" ref="AV2410" si="58129">lunchAdjust(AU2405:AV2409)</f>
        <v>0</v>
      </c>
      <c r="AW2410" s="48" t="s">
        <v>0</v>
      </c>
      <c r="AX2410" s="39">
        <f t="shared" ref="AX2410" si="58130">SUMPRODUCT(AW2405:AW2409*AX2405:AX2409)</f>
        <v>0</v>
      </c>
      <c r="AY2410" s="46" t="s">
        <v>134</v>
      </c>
      <c r="AZ2410" s="38">
        <f t="shared" ref="AZ2410" si="58131">lunchAdjust(AY2405:AZ2409)</f>
        <v>0</v>
      </c>
      <c r="BA2410" s="48" t="s">
        <v>0</v>
      </c>
      <c r="BB2410" s="39">
        <f t="shared" ref="BB2410" si="58132">SUMPRODUCT(BA2405:BA2409*BB2405:BB2409)</f>
        <v>0</v>
      </c>
      <c r="BC2410" s="46" t="s">
        <v>134</v>
      </c>
      <c r="BD2410" s="38">
        <f t="shared" ref="BD2410" si="58133">lunchAdjust(BC2405:BD2409)</f>
        <v>0</v>
      </c>
      <c r="BE2410" s="48" t="s">
        <v>0</v>
      </c>
      <c r="BF2410" s="39">
        <f t="shared" ref="BF2410" si="58134">SUMPRODUCT(BE2405:BE2409*BF2405:BF2409)</f>
        <v>0</v>
      </c>
      <c r="BG2410" s="46" t="s">
        <v>134</v>
      </c>
      <c r="BH2410" s="38">
        <f t="shared" ref="BH2410" si="58135">lunchAdjust(BG2405:BH2409)</f>
        <v>0</v>
      </c>
      <c r="BI2410" s="48" t="s">
        <v>0</v>
      </c>
      <c r="BJ2410" s="39">
        <f t="shared" ref="BJ2410" si="58136">SUMPRODUCT(BI2405:BI2409*BJ2405:BJ2409)</f>
        <v>0</v>
      </c>
      <c r="BK2410" s="46" t="s">
        <v>134</v>
      </c>
      <c r="BL2410" s="38">
        <f t="shared" ref="BL2410" si="58137">lunchAdjust(BK2405:BL2409)</f>
        <v>0</v>
      </c>
      <c r="BM2410" s="48" t="s">
        <v>0</v>
      </c>
      <c r="BN2410" s="39">
        <f t="shared" ref="BN2410" si="58138">SUMPRODUCT(BM2405:BM2409*BN2405:BN2409)</f>
        <v>0</v>
      </c>
      <c r="BO2410" s="46" t="s">
        <v>134</v>
      </c>
      <c r="BP2410" s="38">
        <f t="shared" ref="BP2410" si="58139">lunchAdjust(BO2405:BP2409)</f>
        <v>0</v>
      </c>
      <c r="BQ2410" s="48" t="s">
        <v>0</v>
      </c>
      <c r="BR2410" s="39">
        <f t="shared" ref="BR2410" si="58140">SUMPRODUCT(BQ2405:BQ2409*BR2405:BR2409)</f>
        <v>0</v>
      </c>
      <c r="BS2410" s="46" t="s">
        <v>134</v>
      </c>
      <c r="BT2410" s="38">
        <f t="shared" ref="BT2410" si="58141">lunchAdjust(BS2405:BT2409)</f>
        <v>0</v>
      </c>
      <c r="BU2410" s="48" t="s">
        <v>0</v>
      </c>
      <c r="BV2410" s="39">
        <f t="shared" ref="BV2410" si="58142">SUMPRODUCT(BU2405:BU2409*BV2405:BV2409)</f>
        <v>0</v>
      </c>
      <c r="BW2410" s="46" t="s">
        <v>134</v>
      </c>
      <c r="BX2410" s="38">
        <f t="shared" ref="BX2410" si="58143">lunchAdjust(BW2405:BX2409)</f>
        <v>0</v>
      </c>
      <c r="BY2410" s="48" t="s">
        <v>0</v>
      </c>
      <c r="BZ2410" s="39">
        <f t="shared" ref="BZ2410" si="58144">SUMPRODUCT(BY2405:BY2409*BZ2405:BZ2409)</f>
        <v>0</v>
      </c>
      <c r="CA2410" s="46" t="s">
        <v>134</v>
      </c>
      <c r="CB2410" s="38">
        <f t="shared" ref="CB2410" si="58145">lunchAdjust(CA2405:CB2409)</f>
        <v>0</v>
      </c>
      <c r="CC2410" s="48" t="s">
        <v>0</v>
      </c>
      <c r="CD2410" s="39">
        <f t="shared" ref="CD2410" si="58146">SUMPRODUCT(CC2405:CC2409*CD2405:CD2409)</f>
        <v>0</v>
      </c>
      <c r="CE2410" s="46" t="s">
        <v>134</v>
      </c>
      <c r="CF2410" s="38">
        <f t="shared" ref="CF2410" si="58147">lunchAdjust(CE2405:CF2409)</f>
        <v>0</v>
      </c>
      <c r="CG2410" s="48" t="s">
        <v>0</v>
      </c>
      <c r="CH2410" s="39">
        <f t="shared" ref="CH2410" si="58148">SUMPRODUCT(CG2405:CG2409*CH2405:CH2409)</f>
        <v>0</v>
      </c>
    </row>
    <row r="2411" spans="1:86" ht="15.75" thickBot="1" x14ac:dyDescent="0.3">
      <c r="A2411" s="58" t="s">
        <v>121</v>
      </c>
      <c r="B2411" s="59">
        <f t="shared" ref="B2411" ca="1" si="58149">roleHours(G2405:CH2411, "OUT")</f>
        <v>0</v>
      </c>
      <c r="C2411" s="54" t="s">
        <v>137</v>
      </c>
      <c r="D2411" s="22">
        <f t="shared" ref="D2411" ca="1" si="58150">roleHours(G2405:CH2411, "PTO")</f>
        <v>0</v>
      </c>
      <c r="E2411" s="23">
        <f t="shared" ref="E2411" ca="1" si="58151">E2410-B2406</f>
        <v>63.2</v>
      </c>
      <c r="F2411" s="52"/>
      <c r="G2411" s="47" t="s">
        <v>39</v>
      </c>
      <c r="H2411" s="40">
        <f t="shared" si="56944"/>
        <v>0</v>
      </c>
      <c r="I2411" s="49" t="s">
        <v>135</v>
      </c>
      <c r="J2411" s="41">
        <f t="shared" ref="J2411" si="58152">J2410*G$4</f>
        <v>0</v>
      </c>
      <c r="K2411" s="47" t="s">
        <v>39</v>
      </c>
      <c r="L2411" s="40">
        <f t="shared" ref="L2411" si="58153">SUMPRODUCT(M2405:M2409*(L2405:L2409="PTO"))+SUMPRODUCT(M2405:M2409*(L2405:L2409="HOL"))</f>
        <v>0</v>
      </c>
      <c r="M2411" s="49" t="s">
        <v>135</v>
      </c>
      <c r="N2411" s="41">
        <f t="shared" ref="N2411" si="58154">N2410*K$4</f>
        <v>0</v>
      </c>
      <c r="O2411" s="47" t="s">
        <v>39</v>
      </c>
      <c r="P2411" s="40">
        <f t="shared" ref="P2411" si="58155">SUMPRODUCT(Q2405:Q2409*(P2405:P2409="PTO"))+SUMPRODUCT(Q2405:Q2409*(P2405:P2409="HOL"))</f>
        <v>0</v>
      </c>
      <c r="Q2411" s="49" t="s">
        <v>135</v>
      </c>
      <c r="R2411" s="41">
        <f t="shared" ref="R2411" si="58156">R2410*O$4</f>
        <v>0</v>
      </c>
      <c r="S2411" s="47" t="s">
        <v>39</v>
      </c>
      <c r="T2411" s="40">
        <f t="shared" ref="T2411" si="58157">SUMPRODUCT(U2405:U2409*(T2405:T2409="PTO"))+SUMPRODUCT(U2405:U2409*(T2405:T2409="HOL"))</f>
        <v>0</v>
      </c>
      <c r="U2411" s="49" t="s">
        <v>135</v>
      </c>
      <c r="V2411" s="41">
        <f t="shared" ref="V2411" si="58158">V2410*S$4</f>
        <v>0</v>
      </c>
      <c r="W2411" s="47" t="s">
        <v>39</v>
      </c>
      <c r="X2411" s="40">
        <f t="shared" ref="X2411" si="58159">SUMPRODUCT(Y2405:Y2409*(X2405:X2409="PTO"))+SUMPRODUCT(Y2405:Y2409*(X2405:X2409="HOL"))</f>
        <v>0</v>
      </c>
      <c r="Y2411" s="49" t="s">
        <v>135</v>
      </c>
      <c r="Z2411" s="41">
        <f t="shared" ref="Z2411" si="58160">Z2410*W$4</f>
        <v>0</v>
      </c>
      <c r="AA2411" s="47" t="s">
        <v>39</v>
      </c>
      <c r="AB2411" s="40">
        <f t="shared" ref="AB2411" si="58161">SUMPRODUCT(AC2405:AC2409*(AB2405:AB2409="PTO"))+SUMPRODUCT(AC2405:AC2409*(AB2405:AB2409="HOL"))</f>
        <v>0</v>
      </c>
      <c r="AC2411" s="49" t="s">
        <v>135</v>
      </c>
      <c r="AD2411" s="41">
        <f t="shared" ref="AD2411" si="58162">AD2410*AA$4</f>
        <v>0</v>
      </c>
      <c r="AE2411" s="47" t="s">
        <v>39</v>
      </c>
      <c r="AF2411" s="40">
        <f t="shared" ref="AF2411" si="58163">SUMPRODUCT(AG2405:AG2409*(AF2405:AF2409="PTO"))+SUMPRODUCT(AG2405:AG2409*(AF2405:AF2409="HOL"))</f>
        <v>0</v>
      </c>
      <c r="AG2411" s="49" t="s">
        <v>135</v>
      </c>
      <c r="AH2411" s="41">
        <f t="shared" ref="AH2411" si="58164">AH2410*AE$4</f>
        <v>0</v>
      </c>
      <c r="AI2411" s="47" t="s">
        <v>39</v>
      </c>
      <c r="AJ2411" s="40">
        <f t="shared" ref="AJ2411" si="58165">SUMPRODUCT(AK2405:AK2409*(AJ2405:AJ2409="PTO"))+SUMPRODUCT(AK2405:AK2409*(AJ2405:AJ2409="HOL"))</f>
        <v>0</v>
      </c>
      <c r="AK2411" s="49" t="s">
        <v>135</v>
      </c>
      <c r="AL2411" s="41">
        <f>AL2410*AI$4</f>
        <v>0</v>
      </c>
      <c r="AM2411" s="47" t="s">
        <v>39</v>
      </c>
      <c r="AN2411" s="40">
        <f t="shared" ref="AN2411" si="58166">SUMPRODUCT(AO2405:AO2409*(AN2405:AN2409="PTO"))+SUMPRODUCT(AO2405:AO2409*(AN2405:AN2409="HOL"))</f>
        <v>0</v>
      </c>
      <c r="AO2411" s="49" t="s">
        <v>135</v>
      </c>
      <c r="AP2411" s="41">
        <f t="shared" ref="AP2411" si="58167">AP2410*AM$4</f>
        <v>0</v>
      </c>
      <c r="AQ2411" s="47" t="s">
        <v>39</v>
      </c>
      <c r="AR2411" s="40">
        <f t="shared" ref="AR2411" si="58168">SUMPRODUCT(AS2405:AS2409*(AR2405:AR2409="PTO"))+SUMPRODUCT(AS2405:AS2409*(AR2405:AR2409="HOL"))</f>
        <v>0</v>
      </c>
      <c r="AS2411" s="49" t="s">
        <v>135</v>
      </c>
      <c r="AT2411" s="41">
        <f t="shared" ref="AT2411" si="58169">AT2410*AQ$4</f>
        <v>0</v>
      </c>
      <c r="AU2411" s="47" t="s">
        <v>39</v>
      </c>
      <c r="AV2411" s="40">
        <f t="shared" ref="AV2411" si="58170">SUMPRODUCT(AW2405:AW2409*(AV2405:AV2409="PTO"))+SUMPRODUCT(AW2405:AW2409*(AV2405:AV2409="HOL"))</f>
        <v>0</v>
      </c>
      <c r="AW2411" s="49" t="s">
        <v>135</v>
      </c>
      <c r="AX2411" s="41">
        <f>AX2410*AU$4</f>
        <v>0</v>
      </c>
      <c r="AY2411" s="47" t="s">
        <v>39</v>
      </c>
      <c r="AZ2411" s="40">
        <f t="shared" ref="AZ2411" si="58171">SUMPRODUCT(BA2405:BA2409*(AZ2405:AZ2409="PTO"))+SUMPRODUCT(BA2405:BA2409*(AZ2405:AZ2409="HOL"))</f>
        <v>0</v>
      </c>
      <c r="BA2411" s="49" t="s">
        <v>135</v>
      </c>
      <c r="BB2411" s="41">
        <f>BB2410*AY$4</f>
        <v>0</v>
      </c>
      <c r="BC2411" s="47" t="s">
        <v>39</v>
      </c>
      <c r="BD2411" s="40">
        <f t="shared" ref="BD2411" si="58172">SUMPRODUCT(BE2405:BE2409*(BD2405:BD2409="PTO"))+SUMPRODUCT(BE2405:BE2409*(BD2405:BD2409="HOL"))</f>
        <v>0</v>
      </c>
      <c r="BE2411" s="49" t="s">
        <v>135</v>
      </c>
      <c r="BF2411" s="41">
        <f>BF2410*BC$4</f>
        <v>0</v>
      </c>
      <c r="BG2411" s="47" t="s">
        <v>39</v>
      </c>
      <c r="BH2411" s="40">
        <f t="shared" ref="BH2411" si="58173">SUMPRODUCT(BI2405:BI2409*(BH2405:BH2409="PTO"))+SUMPRODUCT(BI2405:BI2409*(BH2405:BH2409="HOL"))</f>
        <v>0</v>
      </c>
      <c r="BI2411" s="49" t="s">
        <v>135</v>
      </c>
      <c r="BJ2411" s="41">
        <f>BJ2410*BG$4</f>
        <v>0</v>
      </c>
      <c r="BK2411" s="47" t="s">
        <v>39</v>
      </c>
      <c r="BL2411" s="40">
        <f t="shared" ref="BL2411" si="58174">SUMPRODUCT(BM2405:BM2409*(BL2405:BL2409="PTO"))+SUMPRODUCT(BM2405:BM2409*(BL2405:BL2409="HOL"))</f>
        <v>0</v>
      </c>
      <c r="BM2411" s="49" t="s">
        <v>135</v>
      </c>
      <c r="BN2411" s="41">
        <f>BN2410*BK$4</f>
        <v>0</v>
      </c>
      <c r="BO2411" s="47" t="s">
        <v>39</v>
      </c>
      <c r="BP2411" s="40">
        <f t="shared" ref="BP2411" si="58175">SUMPRODUCT(BQ2405:BQ2409*(BP2405:BP2409="PTO"))+SUMPRODUCT(BQ2405:BQ2409*(BP2405:BP2409="HOL"))</f>
        <v>0</v>
      </c>
      <c r="BQ2411" s="49" t="s">
        <v>135</v>
      </c>
      <c r="BR2411" s="41">
        <f t="shared" ref="BR2411" si="58176">BR2410*BO$4</f>
        <v>0</v>
      </c>
      <c r="BS2411" s="47" t="s">
        <v>39</v>
      </c>
      <c r="BT2411" s="40">
        <f t="shared" ref="BT2411" si="58177">SUMPRODUCT(BU2405:BU2409*(BT2405:BT2409="PTO"))+SUMPRODUCT(BU2405:BU2409*(BT2405:BT2409="HOL"))</f>
        <v>0</v>
      </c>
      <c r="BU2411" s="49" t="s">
        <v>135</v>
      </c>
      <c r="BV2411" s="41">
        <f t="shared" ref="BV2411" si="58178">BV2410*BS$4</f>
        <v>0</v>
      </c>
      <c r="BW2411" s="47" t="s">
        <v>39</v>
      </c>
      <c r="BX2411" s="40">
        <f t="shared" ref="BX2411" si="58179">SUMPRODUCT(BY2405:BY2409*(BX2405:BX2409="PTO"))+SUMPRODUCT(BY2405:BY2409*(BX2405:BX2409="HOL"))</f>
        <v>0</v>
      </c>
      <c r="BY2411" s="49" t="s">
        <v>135</v>
      </c>
      <c r="BZ2411" s="41">
        <f t="shared" ref="BZ2411" si="58180">BZ2410*BW$4</f>
        <v>0</v>
      </c>
      <c r="CA2411" s="47" t="s">
        <v>39</v>
      </c>
      <c r="CB2411" s="40">
        <f t="shared" ref="CB2411" si="58181">SUMPRODUCT(CC2405:CC2409*(CB2405:CB2409="PTO"))+SUMPRODUCT(CC2405:CC2409*(CB2405:CB2409="HOL"))</f>
        <v>0</v>
      </c>
      <c r="CC2411" s="49" t="s">
        <v>135</v>
      </c>
      <c r="CD2411" s="41">
        <f t="shared" ref="CD2411" si="58182">CD2410*CA$4</f>
        <v>0</v>
      </c>
      <c r="CE2411" s="47" t="s">
        <v>39</v>
      </c>
      <c r="CF2411" s="40">
        <f t="shared" ref="CF2411" si="58183">SUMPRODUCT(CG2405:CG2409*(CF2405:CF2409="PTO"))+SUMPRODUCT(CG2405:CG2409*(CF2405:CF2409="HOL"))</f>
        <v>0</v>
      </c>
      <c r="CG2411" s="49" t="s">
        <v>135</v>
      </c>
      <c r="CH2411" s="41">
        <f t="shared" ref="CH2411" si="58184">CH2410*CE$4</f>
        <v>0</v>
      </c>
    </row>
    <row r="2412" spans="1:86" x14ac:dyDescent="0.25">
      <c r="A2412" s="70" t="s">
        <v>133</v>
      </c>
      <c r="B2412" s="71">
        <f t="shared" ref="B2412" ca="1" si="58185">D2412-B2413</f>
        <v>31.736442211243713</v>
      </c>
      <c r="C2412" s="72" t="s">
        <v>122</v>
      </c>
      <c r="D2412" s="71">
        <f>IFERROR(INDEX(Holidays[FTE], MATCH(Entry!E2412, Holidays[Date], 0)), 1)*8*INDEX(FTEguide[[1]:[12]], MATCH(Entry!E2413, FTEguide[Weekday], 0), IF(Entry!E2415&gt;0, Entry!E2415, MONTH(Entry!E2412)))</f>
        <v>79.736442211243713</v>
      </c>
      <c r="E2412" s="60">
        <f t="shared" ref="E2412:E2475" si="58186">E2405+1</f>
        <v>44172</v>
      </c>
      <c r="F2412" s="50" t="s">
        <v>128</v>
      </c>
      <c r="G2412" s="34"/>
      <c r="H2412" s="35"/>
      <c r="I2412" s="42">
        <f t="shared" ref="I2412" si="58187">parseTime(G2412)-(H2417=INT(RIGHT($F2412, 1)))</f>
        <v>0</v>
      </c>
      <c r="J2412" s="43">
        <f t="shared" ref="J2412:J2416" si="58188">isClocked(H2412)</f>
        <v>0</v>
      </c>
      <c r="K2412" s="34" t="s">
        <v>136</v>
      </c>
      <c r="L2412" s="35" t="s">
        <v>23</v>
      </c>
      <c r="M2412" s="42">
        <f t="shared" ref="M2412" si="58189">parseTime(K2412)-(L2417=INT(RIGHT($F2412, 1)))</f>
        <v>8</v>
      </c>
      <c r="N2412" s="43">
        <f t="shared" ref="N2412:N2416" si="58190">isClocked(L2412)</f>
        <v>1</v>
      </c>
      <c r="O2412" s="34" t="s">
        <v>180</v>
      </c>
      <c r="P2412" s="35" t="s">
        <v>23</v>
      </c>
      <c r="Q2412" s="42">
        <f t="shared" ref="Q2412" si="58191">parseTime(O2412)-(P2417=INT(RIGHT($F2412, 1)))</f>
        <v>8</v>
      </c>
      <c r="R2412" s="43">
        <f t="shared" ref="R2412:R2416" si="58192">isClocked(P2412)</f>
        <v>1</v>
      </c>
      <c r="S2412" s="34" t="s">
        <v>150</v>
      </c>
      <c r="T2412" s="35" t="s">
        <v>23</v>
      </c>
      <c r="U2412" s="42">
        <f t="shared" ref="U2412" si="58193">parseTime(S2412)-(T2417=INT(RIGHT($F2412, 1)))</f>
        <v>8</v>
      </c>
      <c r="V2412" s="43">
        <f t="shared" ref="V2412:V2416" si="58194">isClocked(T2412)</f>
        <v>1</v>
      </c>
      <c r="W2412" s="34"/>
      <c r="X2412" s="35"/>
      <c r="Y2412" s="42">
        <f t="shared" ref="Y2412" si="58195">parseTime(W2412)-(X2417=INT(RIGHT($F2412, 1)))</f>
        <v>0</v>
      </c>
      <c r="Z2412" s="43">
        <f t="shared" ref="Z2412:Z2416" si="58196">isClocked(X2412)</f>
        <v>0</v>
      </c>
      <c r="AA2412" s="34" t="s">
        <v>136</v>
      </c>
      <c r="AB2412" s="35" t="s">
        <v>23</v>
      </c>
      <c r="AC2412" s="42">
        <f t="shared" ref="AC2412" si="58197">parseTime(AA2412)-(AB2417=INT(RIGHT($F2412, 1)))</f>
        <v>8</v>
      </c>
      <c r="AD2412" s="43">
        <f t="shared" ref="AD2412:AD2416" si="58198">isClocked(AB2412)</f>
        <v>1</v>
      </c>
      <c r="AE2412" s="34" t="s">
        <v>136</v>
      </c>
      <c r="AF2412" s="35" t="s">
        <v>25</v>
      </c>
      <c r="AG2412" s="42">
        <f t="shared" ref="AG2412" si="58199">parseTime(AE2412)-(AF2417=INT(RIGHT($F2412, 1)))</f>
        <v>8</v>
      </c>
      <c r="AH2412" s="43">
        <f t="shared" ref="AH2412:AH2416" si="58200">isClocked(AF2412)</f>
        <v>1</v>
      </c>
      <c r="AI2412" s="34"/>
      <c r="AJ2412" s="35"/>
      <c r="AK2412" s="42">
        <f>parseTime(AI2412)-(AJ2417=INT(RIGHT($F2412, 1)))</f>
        <v>0</v>
      </c>
      <c r="AL2412" s="43">
        <f t="shared" ref="AL2412:AL2416" si="58201">isClocked(AJ2412)</f>
        <v>0</v>
      </c>
      <c r="AM2412" s="34"/>
      <c r="AN2412" s="35"/>
      <c r="AO2412" s="42">
        <f t="shared" ref="AO2412" si="58202">parseTime(AM2412)-(AN2417=INT(RIGHT($F2412, 1)))</f>
        <v>0</v>
      </c>
      <c r="AP2412" s="43">
        <f t="shared" ref="AP2412:AP2416" si="58203">isClocked(AN2412)</f>
        <v>0</v>
      </c>
      <c r="AQ2412" s="34"/>
      <c r="AR2412" s="35"/>
      <c r="AS2412" s="42">
        <f t="shared" ref="AS2412" si="58204">parseTime(AQ2412)-(AR2417=INT(RIGHT($F2412, 1)))</f>
        <v>0</v>
      </c>
      <c r="AT2412" s="43">
        <f t="shared" ref="AT2412:AT2416" si="58205">isClocked(AR2412)</f>
        <v>0</v>
      </c>
      <c r="AU2412" s="34"/>
      <c r="AV2412" s="35"/>
      <c r="AW2412" s="42">
        <f>parseTime(AU2412)-(AV2417=INT(RIGHT($F2412, 1)))</f>
        <v>0</v>
      </c>
      <c r="AX2412" s="43">
        <f t="shared" ref="AX2412:AX2416" si="58206">isClocked(AV2412)</f>
        <v>0</v>
      </c>
      <c r="AY2412" s="34"/>
      <c r="AZ2412" s="35"/>
      <c r="BA2412" s="42">
        <f>parseTime(AY2412)-(AZ2417=INT(RIGHT($F2412, 1)))</f>
        <v>0</v>
      </c>
      <c r="BB2412" s="43">
        <f t="shared" ref="BB2412:BB2416" si="58207">isClocked(AZ2412)</f>
        <v>0</v>
      </c>
      <c r="BC2412" s="34"/>
      <c r="BD2412" s="35"/>
      <c r="BE2412" s="42">
        <f>parseTime(BC2412)-(BD2417=INT(RIGHT($F2412, 1)))</f>
        <v>0</v>
      </c>
      <c r="BF2412" s="43">
        <f t="shared" ref="BF2412:BF2416" si="58208">isClocked(BD2412)</f>
        <v>0</v>
      </c>
      <c r="BG2412" s="34"/>
      <c r="BH2412" s="35"/>
      <c r="BI2412" s="42">
        <f>parseTime(BG2412)-(BH2417=INT(RIGHT($F2412, 1)))</f>
        <v>0</v>
      </c>
      <c r="BJ2412" s="43">
        <f t="shared" ref="BJ2412:BJ2416" si="58209">isClocked(BH2412)</f>
        <v>0</v>
      </c>
      <c r="BK2412" s="34"/>
      <c r="BL2412" s="35"/>
      <c r="BM2412" s="42">
        <f>parseTime(BK2412)-(BL2417=INT(RIGHT($F2412, 1)))</f>
        <v>0</v>
      </c>
      <c r="BN2412" s="43">
        <f t="shared" ref="BN2412:BN2416" si="58210">isClocked(BL2412)</f>
        <v>0</v>
      </c>
      <c r="BO2412" s="34" t="s">
        <v>150</v>
      </c>
      <c r="BP2412" s="35" t="s">
        <v>23</v>
      </c>
      <c r="BQ2412" s="42">
        <f t="shared" ref="BQ2412" si="58211">parseTime(BO2412)-(BP2417=INT(RIGHT($F2412, 1)))</f>
        <v>8</v>
      </c>
      <c r="BR2412" s="43">
        <f t="shared" ref="BR2412:BR2416" si="58212">isClocked(BP2412)</f>
        <v>1</v>
      </c>
      <c r="BS2412" s="34"/>
      <c r="BT2412" s="35"/>
      <c r="BU2412" s="42">
        <f t="shared" ref="BU2412" si="58213">parseTime(BS2412)-(BT2417=INT(RIGHT($F2412, 1)))</f>
        <v>0</v>
      </c>
      <c r="BV2412" s="43">
        <f t="shared" ref="BV2412:BV2416" si="58214">isClocked(BT2412)</f>
        <v>0</v>
      </c>
      <c r="BW2412" s="34"/>
      <c r="BX2412" s="35"/>
      <c r="BY2412" s="42">
        <f t="shared" ref="BY2412" si="58215">parseTime(BW2412)-(BX2417=INT(RIGHT($F2412, 1)))</f>
        <v>0</v>
      </c>
      <c r="BZ2412" s="43">
        <f t="shared" ref="BZ2412:BZ2416" si="58216">isClocked(BX2412)</f>
        <v>0</v>
      </c>
      <c r="CA2412" s="34"/>
      <c r="CB2412" s="35"/>
      <c r="CC2412" s="42">
        <f t="shared" ref="CC2412" si="58217">parseTime(CA2412)-(CB2417=INT(RIGHT($F2412, 1)))</f>
        <v>0</v>
      </c>
      <c r="CD2412" s="43">
        <f t="shared" ref="CD2412:CD2416" si="58218">isClocked(CB2412)</f>
        <v>0</v>
      </c>
      <c r="CE2412" s="34"/>
      <c r="CF2412" s="35"/>
      <c r="CG2412" s="42">
        <f t="shared" ref="CG2412" si="58219">parseTime(CE2412)-(CF2417=INT(RIGHT($F2412, 1)))</f>
        <v>0</v>
      </c>
      <c r="CH2412" s="43">
        <f t="shared" ref="CH2412:CH2416" si="58220">isClocked(CF2412)</f>
        <v>0</v>
      </c>
    </row>
    <row r="2413" spans="1:86" x14ac:dyDescent="0.25">
      <c r="A2413" s="56" t="s">
        <v>0</v>
      </c>
      <c r="B2413" s="57">
        <f t="shared" ca="1" si="57702"/>
        <v>48</v>
      </c>
      <c r="C2413" s="14" t="s">
        <v>252</v>
      </c>
      <c r="D2413" s="14">
        <f t="shared" si="57185"/>
        <v>53.7</v>
      </c>
      <c r="E2413" s="55" t="str">
        <f t="shared" si="57703"/>
        <v>Monday</v>
      </c>
      <c r="F2413" s="51" t="s">
        <v>129</v>
      </c>
      <c r="G2413" s="36"/>
      <c r="H2413" s="37"/>
      <c r="I2413" s="44">
        <f t="shared" ref="I2413" si="58221">parseTime(G2413)-(H2417=INT(RIGHT($F2413, 1)))</f>
        <v>0</v>
      </c>
      <c r="J2413" s="45">
        <f t="shared" si="58188"/>
        <v>0</v>
      </c>
      <c r="K2413" s="36"/>
      <c r="L2413" s="37"/>
      <c r="M2413" s="44">
        <f t="shared" ref="M2413" si="58222">parseTime(K2413)-(L2417=INT(RIGHT($F2413, 1)))</f>
        <v>0</v>
      </c>
      <c r="N2413" s="45">
        <f t="shared" si="58190"/>
        <v>0</v>
      </c>
      <c r="O2413" s="36"/>
      <c r="P2413" s="37"/>
      <c r="Q2413" s="44">
        <f t="shared" ref="Q2413" si="58223">parseTime(O2413)-(P2417=INT(RIGHT($F2413, 1)))</f>
        <v>0</v>
      </c>
      <c r="R2413" s="45">
        <f t="shared" si="58192"/>
        <v>0</v>
      </c>
      <c r="S2413" s="36"/>
      <c r="T2413" s="37"/>
      <c r="U2413" s="44">
        <f t="shared" ref="U2413" si="58224">parseTime(S2413)-(T2417=INT(RIGHT($F2413, 1)))</f>
        <v>0</v>
      </c>
      <c r="V2413" s="45">
        <f t="shared" si="58194"/>
        <v>0</v>
      </c>
      <c r="W2413" s="36"/>
      <c r="X2413" s="37"/>
      <c r="Y2413" s="44">
        <f t="shared" ref="Y2413" si="58225">parseTime(W2413)-(X2417=INT(RIGHT($F2413, 1)))</f>
        <v>0</v>
      </c>
      <c r="Z2413" s="45">
        <f t="shared" si="58196"/>
        <v>0</v>
      </c>
      <c r="AA2413" s="36"/>
      <c r="AB2413" s="37"/>
      <c r="AC2413" s="44">
        <f t="shared" ref="AC2413" si="58226">parseTime(AA2413)-(AB2417=INT(RIGHT($F2413, 1)))</f>
        <v>0</v>
      </c>
      <c r="AD2413" s="45">
        <f t="shared" si="58198"/>
        <v>0</v>
      </c>
      <c r="AE2413" s="36"/>
      <c r="AF2413" s="37"/>
      <c r="AG2413" s="44">
        <f t="shared" ref="AG2413" si="58227">parseTime(AE2413)-(AF2417=INT(RIGHT($F2413, 1)))</f>
        <v>0</v>
      </c>
      <c r="AH2413" s="45">
        <f t="shared" si="58200"/>
        <v>0</v>
      </c>
      <c r="AI2413" s="36"/>
      <c r="AJ2413" s="37"/>
      <c r="AK2413" s="44">
        <f>parseTime(AI2413)-(AJ2417=INT(RIGHT($F2413, 1)))</f>
        <v>0</v>
      </c>
      <c r="AL2413" s="45">
        <f t="shared" si="58201"/>
        <v>0</v>
      </c>
      <c r="AM2413" s="36"/>
      <c r="AN2413" s="37"/>
      <c r="AO2413" s="44">
        <f t="shared" ref="AO2413" si="58228">parseTime(AM2413)-(AN2417=INT(RIGHT($F2413, 1)))</f>
        <v>0</v>
      </c>
      <c r="AP2413" s="45">
        <f t="shared" si="58203"/>
        <v>0</v>
      </c>
      <c r="AQ2413" s="36"/>
      <c r="AR2413" s="37"/>
      <c r="AS2413" s="44">
        <f t="shared" ref="AS2413" si="58229">parseTime(AQ2413)-(AR2417=INT(RIGHT($F2413, 1)))</f>
        <v>0</v>
      </c>
      <c r="AT2413" s="45">
        <f t="shared" si="58205"/>
        <v>0</v>
      </c>
      <c r="AU2413" s="36"/>
      <c r="AV2413" s="37"/>
      <c r="AW2413" s="44">
        <f>parseTime(AU2413)-(AV2417=INT(RIGHT($F2413, 1)))</f>
        <v>0</v>
      </c>
      <c r="AX2413" s="45">
        <f t="shared" si="58206"/>
        <v>0</v>
      </c>
      <c r="AY2413" s="36"/>
      <c r="AZ2413" s="37"/>
      <c r="BA2413" s="44">
        <f>parseTime(AY2413)-(AZ2417=INT(RIGHT($F2413, 1)))</f>
        <v>0</v>
      </c>
      <c r="BB2413" s="45">
        <f t="shared" si="58207"/>
        <v>0</v>
      </c>
      <c r="BC2413" s="36"/>
      <c r="BD2413" s="37"/>
      <c r="BE2413" s="44">
        <f>parseTime(BC2413)-(BD2417=INT(RIGHT($F2413, 1)))</f>
        <v>0</v>
      </c>
      <c r="BF2413" s="45">
        <f t="shared" si="58208"/>
        <v>0</v>
      </c>
      <c r="BG2413" s="36"/>
      <c r="BH2413" s="37"/>
      <c r="BI2413" s="44">
        <f>parseTime(BG2413)-(BH2417=INT(RIGHT($F2413, 1)))</f>
        <v>0</v>
      </c>
      <c r="BJ2413" s="45">
        <f t="shared" si="58209"/>
        <v>0</v>
      </c>
      <c r="BK2413" s="36"/>
      <c r="BL2413" s="37"/>
      <c r="BM2413" s="44">
        <f>parseTime(BK2413)-(BL2417=INT(RIGHT($F2413, 1)))</f>
        <v>0</v>
      </c>
      <c r="BN2413" s="45">
        <f t="shared" si="58210"/>
        <v>0</v>
      </c>
      <c r="BO2413" s="36"/>
      <c r="BP2413" s="37"/>
      <c r="BQ2413" s="44">
        <f t="shared" ref="BQ2413" si="58230">parseTime(BO2413)-(BP2417=INT(RIGHT($F2413, 1)))</f>
        <v>0</v>
      </c>
      <c r="BR2413" s="45">
        <f t="shared" si="58212"/>
        <v>0</v>
      </c>
      <c r="BS2413" s="36"/>
      <c r="BT2413" s="37"/>
      <c r="BU2413" s="44">
        <f t="shared" ref="BU2413" si="58231">parseTime(BS2413)-(BT2417=INT(RIGHT($F2413, 1)))</f>
        <v>0</v>
      </c>
      <c r="BV2413" s="45">
        <f t="shared" si="58214"/>
        <v>0</v>
      </c>
      <c r="BW2413" s="36"/>
      <c r="BX2413" s="37"/>
      <c r="BY2413" s="44">
        <f t="shared" ref="BY2413" si="58232">parseTime(BW2413)-(BX2417=INT(RIGHT($F2413, 1)))</f>
        <v>0</v>
      </c>
      <c r="BZ2413" s="45">
        <f t="shared" si="58216"/>
        <v>0</v>
      </c>
      <c r="CA2413" s="36"/>
      <c r="CB2413" s="37"/>
      <c r="CC2413" s="44">
        <f t="shared" ref="CC2413" si="58233">parseTime(CA2413)-(CB2417=INT(RIGHT($F2413, 1)))</f>
        <v>0</v>
      </c>
      <c r="CD2413" s="45">
        <f t="shared" si="58218"/>
        <v>0</v>
      </c>
      <c r="CE2413" s="36"/>
      <c r="CF2413" s="37"/>
      <c r="CG2413" s="44">
        <f t="shared" ref="CG2413" si="58234">parseTime(CE2413)-(CF2417=INT(RIGHT($F2413, 1)))</f>
        <v>0</v>
      </c>
      <c r="CH2413" s="45">
        <f t="shared" si="58220"/>
        <v>0</v>
      </c>
    </row>
    <row r="2414" spans="1:86" x14ac:dyDescent="0.25">
      <c r="A2414" s="56" t="s">
        <v>117</v>
      </c>
      <c r="B2414" s="57">
        <f t="shared" ref="B2414" ca="1" si="58235">roleHours(G2412:CH2418, "MFD")</f>
        <v>40</v>
      </c>
      <c r="C2414" s="14">
        <f t="shared" ref="C2414:C2417" ca="1" si="58236">B2414/8</f>
        <v>5</v>
      </c>
      <c r="D2414" s="14">
        <f t="shared" ref="D2414" ca="1" si="58237">B2413-D2413</f>
        <v>-5.7000000000000028</v>
      </c>
      <c r="E2414" s="20" t="s">
        <v>127</v>
      </c>
      <c r="F2414" s="51" t="s">
        <v>130</v>
      </c>
      <c r="G2414" s="36"/>
      <c r="H2414" s="37"/>
      <c r="I2414" s="44">
        <f t="shared" ref="I2414" si="58238">parseTime(G2414)-(H2417=INT(RIGHT($F2414, 1)))</f>
        <v>0</v>
      </c>
      <c r="J2414" s="45">
        <f t="shared" si="58188"/>
        <v>0</v>
      </c>
      <c r="K2414" s="36"/>
      <c r="L2414" s="37"/>
      <c r="M2414" s="44">
        <f t="shared" ref="M2414" si="58239">parseTime(K2414)-(L2417=INT(RIGHT($F2414, 1)))</f>
        <v>0</v>
      </c>
      <c r="N2414" s="45">
        <f t="shared" si="58190"/>
        <v>0</v>
      </c>
      <c r="O2414" s="36"/>
      <c r="P2414" s="37"/>
      <c r="Q2414" s="44">
        <f t="shared" ref="Q2414" si="58240">parseTime(O2414)-(P2417=INT(RIGHT($F2414, 1)))</f>
        <v>0</v>
      </c>
      <c r="R2414" s="45">
        <f t="shared" si="58192"/>
        <v>0</v>
      </c>
      <c r="S2414" s="36"/>
      <c r="T2414" s="37"/>
      <c r="U2414" s="44">
        <f t="shared" ref="U2414" si="58241">parseTime(S2414)-(T2417=INT(RIGHT($F2414, 1)))</f>
        <v>0</v>
      </c>
      <c r="V2414" s="45">
        <f t="shared" si="58194"/>
        <v>0</v>
      </c>
      <c r="W2414" s="36"/>
      <c r="X2414" s="37"/>
      <c r="Y2414" s="44">
        <f t="shared" ref="Y2414" si="58242">parseTime(W2414)-(X2417=INT(RIGHT($F2414, 1)))</f>
        <v>0</v>
      </c>
      <c r="Z2414" s="45">
        <f t="shared" si="58196"/>
        <v>0</v>
      </c>
      <c r="AA2414" s="36"/>
      <c r="AB2414" s="37"/>
      <c r="AC2414" s="44">
        <f t="shared" ref="AC2414" si="58243">parseTime(AA2414)-(AB2417=INT(RIGHT($F2414, 1)))</f>
        <v>0</v>
      </c>
      <c r="AD2414" s="45">
        <f t="shared" si="58198"/>
        <v>0</v>
      </c>
      <c r="AE2414" s="36"/>
      <c r="AF2414" s="37"/>
      <c r="AG2414" s="44">
        <f t="shared" ref="AG2414" si="58244">parseTime(AE2414)-(AF2417=INT(RIGHT($F2414, 1)))</f>
        <v>0</v>
      </c>
      <c r="AH2414" s="45">
        <f t="shared" si="58200"/>
        <v>0</v>
      </c>
      <c r="AI2414" s="36"/>
      <c r="AJ2414" s="37"/>
      <c r="AK2414" s="44">
        <f>parseTime(AI2414)-(AJ2417=INT(RIGHT($F2414, 1)))</f>
        <v>0</v>
      </c>
      <c r="AL2414" s="45">
        <f t="shared" si="58201"/>
        <v>0</v>
      </c>
      <c r="AM2414" s="36"/>
      <c r="AN2414" s="37"/>
      <c r="AO2414" s="44">
        <f t="shared" ref="AO2414" si="58245">parseTime(AM2414)-(AN2417=INT(RIGHT($F2414, 1)))</f>
        <v>0</v>
      </c>
      <c r="AP2414" s="45">
        <f t="shared" si="58203"/>
        <v>0</v>
      </c>
      <c r="AQ2414" s="36"/>
      <c r="AR2414" s="37"/>
      <c r="AS2414" s="44">
        <f t="shared" ref="AS2414" si="58246">parseTime(AQ2414)-(AR2417=INT(RIGHT($F2414, 1)))</f>
        <v>0</v>
      </c>
      <c r="AT2414" s="45">
        <f t="shared" si="58205"/>
        <v>0</v>
      </c>
      <c r="AU2414" s="36"/>
      <c r="AV2414" s="37"/>
      <c r="AW2414" s="44">
        <f>parseTime(AU2414)-(AV2417=INT(RIGHT($F2414, 1)))</f>
        <v>0</v>
      </c>
      <c r="AX2414" s="45">
        <f t="shared" si="58206"/>
        <v>0</v>
      </c>
      <c r="AY2414" s="36"/>
      <c r="AZ2414" s="37"/>
      <c r="BA2414" s="44">
        <f>parseTime(AY2414)-(AZ2417=INT(RIGHT($F2414, 1)))</f>
        <v>0</v>
      </c>
      <c r="BB2414" s="45">
        <f t="shared" si="58207"/>
        <v>0</v>
      </c>
      <c r="BC2414" s="36"/>
      <c r="BD2414" s="37"/>
      <c r="BE2414" s="44">
        <f>parseTime(BC2414)-(BD2417=INT(RIGHT($F2414, 1)))</f>
        <v>0</v>
      </c>
      <c r="BF2414" s="45">
        <f t="shared" si="58208"/>
        <v>0</v>
      </c>
      <c r="BG2414" s="36"/>
      <c r="BH2414" s="37"/>
      <c r="BI2414" s="44">
        <f>parseTime(BG2414)-(BH2417=INT(RIGHT($F2414, 1)))</f>
        <v>0</v>
      </c>
      <c r="BJ2414" s="45">
        <f t="shared" si="58209"/>
        <v>0</v>
      </c>
      <c r="BK2414" s="36"/>
      <c r="BL2414" s="37"/>
      <c r="BM2414" s="44">
        <f>parseTime(BK2414)-(BL2417=INT(RIGHT($F2414, 1)))</f>
        <v>0</v>
      </c>
      <c r="BN2414" s="45">
        <f t="shared" si="58210"/>
        <v>0</v>
      </c>
      <c r="BO2414" s="36"/>
      <c r="BP2414" s="37"/>
      <c r="BQ2414" s="44">
        <f t="shared" ref="BQ2414" si="58247">parseTime(BO2414)-(BP2417=INT(RIGHT($F2414, 1)))</f>
        <v>0</v>
      </c>
      <c r="BR2414" s="45">
        <f t="shared" si="58212"/>
        <v>0</v>
      </c>
      <c r="BS2414" s="36"/>
      <c r="BT2414" s="37"/>
      <c r="BU2414" s="44">
        <f t="shared" ref="BU2414" si="58248">parseTime(BS2414)-(BT2417=INT(RIGHT($F2414, 1)))</f>
        <v>0</v>
      </c>
      <c r="BV2414" s="45">
        <f t="shared" si="58214"/>
        <v>0</v>
      </c>
      <c r="BW2414" s="36"/>
      <c r="BX2414" s="37"/>
      <c r="BY2414" s="44">
        <f t="shared" ref="BY2414" si="58249">parseTime(BW2414)-(BX2417=INT(RIGHT($F2414, 1)))</f>
        <v>0</v>
      </c>
      <c r="BZ2414" s="45">
        <f t="shared" si="58216"/>
        <v>0</v>
      </c>
      <c r="CA2414" s="36"/>
      <c r="CB2414" s="37"/>
      <c r="CC2414" s="44">
        <f t="shared" ref="CC2414" si="58250">parseTime(CA2414)-(CB2417=INT(RIGHT($F2414, 1)))</f>
        <v>0</v>
      </c>
      <c r="CD2414" s="45">
        <f t="shared" si="58218"/>
        <v>0</v>
      </c>
      <c r="CE2414" s="36"/>
      <c r="CF2414" s="37"/>
      <c r="CG2414" s="44">
        <f t="shared" ref="CG2414" si="58251">parseTime(CE2414)-(CF2417=INT(RIGHT($F2414, 1)))</f>
        <v>0</v>
      </c>
      <c r="CH2414" s="45">
        <f t="shared" si="58220"/>
        <v>0</v>
      </c>
    </row>
    <row r="2415" spans="1:86" x14ac:dyDescent="0.25">
      <c r="A2415" s="56"/>
      <c r="B2415" s="57"/>
      <c r="C2415" s="14">
        <f t="shared" si="58236"/>
        <v>0</v>
      </c>
      <c r="D2415" s="14" t="s">
        <v>259</v>
      </c>
      <c r="E2415" s="20">
        <v>4.25</v>
      </c>
      <c r="F2415" s="51" t="s">
        <v>131</v>
      </c>
      <c r="G2415" s="36"/>
      <c r="H2415" s="37"/>
      <c r="I2415" s="44">
        <f t="shared" ref="I2415" si="58252">parseTime(G2415)-(H2417=INT(RIGHT($F2415, 1)))</f>
        <v>0</v>
      </c>
      <c r="J2415" s="45">
        <f t="shared" si="58188"/>
        <v>0</v>
      </c>
      <c r="K2415" s="36"/>
      <c r="L2415" s="37"/>
      <c r="M2415" s="44">
        <f t="shared" ref="M2415" si="58253">parseTime(K2415)-(L2417=INT(RIGHT($F2415, 1)))</f>
        <v>0</v>
      </c>
      <c r="N2415" s="45">
        <f t="shared" si="58190"/>
        <v>0</v>
      </c>
      <c r="O2415" s="36"/>
      <c r="P2415" s="37"/>
      <c r="Q2415" s="44">
        <f t="shared" ref="Q2415" si="58254">parseTime(O2415)-(P2417=INT(RIGHT($F2415, 1)))</f>
        <v>0</v>
      </c>
      <c r="R2415" s="45">
        <f t="shared" si="58192"/>
        <v>0</v>
      </c>
      <c r="S2415" s="36"/>
      <c r="T2415" s="37"/>
      <c r="U2415" s="44">
        <f t="shared" ref="U2415" si="58255">parseTime(S2415)-(T2417=INT(RIGHT($F2415, 1)))</f>
        <v>0</v>
      </c>
      <c r="V2415" s="45">
        <f t="shared" si="58194"/>
        <v>0</v>
      </c>
      <c r="W2415" s="36"/>
      <c r="X2415" s="37"/>
      <c r="Y2415" s="44">
        <f t="shared" ref="Y2415" si="58256">parseTime(W2415)-(X2417=INT(RIGHT($F2415, 1)))</f>
        <v>0</v>
      </c>
      <c r="Z2415" s="45">
        <f t="shared" si="58196"/>
        <v>0</v>
      </c>
      <c r="AA2415" s="36"/>
      <c r="AB2415" s="37"/>
      <c r="AC2415" s="44">
        <f t="shared" ref="AC2415" si="58257">parseTime(AA2415)-(AB2417=INT(RIGHT($F2415, 1)))</f>
        <v>0</v>
      </c>
      <c r="AD2415" s="45">
        <f t="shared" si="58198"/>
        <v>0</v>
      </c>
      <c r="AE2415" s="36"/>
      <c r="AF2415" s="37"/>
      <c r="AG2415" s="44">
        <f t="shared" ref="AG2415" si="58258">parseTime(AE2415)-(AF2417=INT(RIGHT($F2415, 1)))</f>
        <v>0</v>
      </c>
      <c r="AH2415" s="45">
        <f t="shared" si="58200"/>
        <v>0</v>
      </c>
      <c r="AI2415" s="36"/>
      <c r="AJ2415" s="37"/>
      <c r="AK2415" s="44">
        <f>parseTime(AI2415)-(AJ2417=INT(RIGHT($F2415, 1)))</f>
        <v>0</v>
      </c>
      <c r="AL2415" s="45">
        <f t="shared" si="58201"/>
        <v>0</v>
      </c>
      <c r="AM2415" s="36"/>
      <c r="AN2415" s="37"/>
      <c r="AO2415" s="44">
        <f t="shared" ref="AO2415" si="58259">parseTime(AM2415)-(AN2417=INT(RIGHT($F2415, 1)))</f>
        <v>0</v>
      </c>
      <c r="AP2415" s="45">
        <f t="shared" si="58203"/>
        <v>0</v>
      </c>
      <c r="AQ2415" s="36"/>
      <c r="AR2415" s="37"/>
      <c r="AS2415" s="44">
        <f t="shared" ref="AS2415" si="58260">parseTime(AQ2415)-(AR2417=INT(RIGHT($F2415, 1)))</f>
        <v>0</v>
      </c>
      <c r="AT2415" s="45">
        <f t="shared" si="58205"/>
        <v>0</v>
      </c>
      <c r="AU2415" s="36"/>
      <c r="AV2415" s="37"/>
      <c r="AW2415" s="44">
        <f>parseTime(AU2415)-(AV2417=INT(RIGHT($F2415, 1)))</f>
        <v>0</v>
      </c>
      <c r="AX2415" s="45">
        <f t="shared" si="58206"/>
        <v>0</v>
      </c>
      <c r="AY2415" s="36"/>
      <c r="AZ2415" s="37"/>
      <c r="BA2415" s="44">
        <f>parseTime(AY2415)-(AZ2417=INT(RIGHT($F2415, 1)))</f>
        <v>0</v>
      </c>
      <c r="BB2415" s="45">
        <f t="shared" si="58207"/>
        <v>0</v>
      </c>
      <c r="BC2415" s="36"/>
      <c r="BD2415" s="37"/>
      <c r="BE2415" s="44">
        <f>parseTime(BC2415)-(BD2417=INT(RIGHT($F2415, 1)))</f>
        <v>0</v>
      </c>
      <c r="BF2415" s="45">
        <f t="shared" si="58208"/>
        <v>0</v>
      </c>
      <c r="BG2415" s="36"/>
      <c r="BH2415" s="37"/>
      <c r="BI2415" s="44">
        <f>parseTime(BG2415)-(BH2417=INT(RIGHT($F2415, 1)))</f>
        <v>0</v>
      </c>
      <c r="BJ2415" s="45">
        <f t="shared" si="58209"/>
        <v>0</v>
      </c>
      <c r="BK2415" s="36"/>
      <c r="BL2415" s="37"/>
      <c r="BM2415" s="44">
        <f>parseTime(BK2415)-(BL2417=INT(RIGHT($F2415, 1)))</f>
        <v>0</v>
      </c>
      <c r="BN2415" s="45">
        <f t="shared" si="58210"/>
        <v>0</v>
      </c>
      <c r="BO2415" s="36"/>
      <c r="BP2415" s="37"/>
      <c r="BQ2415" s="44">
        <f t="shared" ref="BQ2415" si="58261">parseTime(BO2415)-(BP2417=INT(RIGHT($F2415, 1)))</f>
        <v>0</v>
      </c>
      <c r="BR2415" s="45">
        <f t="shared" si="58212"/>
        <v>0</v>
      </c>
      <c r="BS2415" s="36"/>
      <c r="BT2415" s="37"/>
      <c r="BU2415" s="44">
        <f t="shared" ref="BU2415" si="58262">parseTime(BS2415)-(BT2417=INT(RIGHT($F2415, 1)))</f>
        <v>0</v>
      </c>
      <c r="BV2415" s="45">
        <f t="shared" si="58214"/>
        <v>0</v>
      </c>
      <c r="BW2415" s="36"/>
      <c r="BX2415" s="37"/>
      <c r="BY2415" s="44">
        <f t="shared" ref="BY2415" si="58263">parseTime(BW2415)-(BX2417=INT(RIGHT($F2415, 1)))</f>
        <v>0</v>
      </c>
      <c r="BZ2415" s="45">
        <f t="shared" si="58216"/>
        <v>0</v>
      </c>
      <c r="CA2415" s="36"/>
      <c r="CB2415" s="37"/>
      <c r="CC2415" s="44">
        <f t="shared" ref="CC2415" si="58264">parseTime(CA2415)-(CB2417=INT(RIGHT($F2415, 1)))</f>
        <v>0</v>
      </c>
      <c r="CD2415" s="45">
        <f t="shared" si="58218"/>
        <v>0</v>
      </c>
      <c r="CE2415" s="36"/>
      <c r="CF2415" s="37"/>
      <c r="CG2415" s="44">
        <f t="shared" ref="CG2415" si="58265">parseTime(CE2415)-(CF2417=INT(RIGHT($F2415, 1)))</f>
        <v>0</v>
      </c>
      <c r="CH2415" s="45">
        <f t="shared" si="58220"/>
        <v>0</v>
      </c>
    </row>
    <row r="2416" spans="1:86" x14ac:dyDescent="0.25">
      <c r="A2416" s="56" t="s">
        <v>119</v>
      </c>
      <c r="B2416" s="57">
        <f t="shared" ref="B2416" ca="1" si="58266">roleHours(G2412:CH2418, "MCC")</f>
        <v>8</v>
      </c>
      <c r="C2416" s="14">
        <f t="shared" ca="1" si="58236"/>
        <v>1</v>
      </c>
      <c r="D2416" s="14" t="s">
        <v>260</v>
      </c>
      <c r="E2416" s="20">
        <v>4.6500000000000004</v>
      </c>
      <c r="F2416" s="51" t="s">
        <v>132</v>
      </c>
      <c r="G2416" s="36"/>
      <c r="H2416" s="37"/>
      <c r="I2416" s="44">
        <f t="shared" ref="I2416" si="58267">parseTime(G2416)-(H2417=INT(RIGHT($F2416, 1)))</f>
        <v>0</v>
      </c>
      <c r="J2416" s="45">
        <f t="shared" si="58188"/>
        <v>0</v>
      </c>
      <c r="K2416" s="36"/>
      <c r="L2416" s="37"/>
      <c r="M2416" s="44">
        <f t="shared" ref="M2416" si="58268">parseTime(K2416)-(L2417=INT(RIGHT($F2416, 1)))</f>
        <v>0</v>
      </c>
      <c r="N2416" s="45">
        <f t="shared" si="58190"/>
        <v>0</v>
      </c>
      <c r="O2416" s="36"/>
      <c r="P2416" s="37"/>
      <c r="Q2416" s="44">
        <f t="shared" ref="Q2416" si="58269">parseTime(O2416)-(P2417=INT(RIGHT($F2416, 1)))</f>
        <v>0</v>
      </c>
      <c r="R2416" s="45">
        <f t="shared" si="58192"/>
        <v>0</v>
      </c>
      <c r="S2416" s="36"/>
      <c r="T2416" s="37"/>
      <c r="U2416" s="44">
        <f t="shared" ref="U2416" si="58270">parseTime(S2416)-(T2417=INT(RIGHT($F2416, 1)))</f>
        <v>0</v>
      </c>
      <c r="V2416" s="45">
        <f t="shared" si="58194"/>
        <v>0</v>
      </c>
      <c r="W2416" s="36"/>
      <c r="X2416" s="37"/>
      <c r="Y2416" s="44">
        <f t="shared" ref="Y2416" si="58271">parseTime(W2416)-(X2417=INT(RIGHT($F2416, 1)))</f>
        <v>0</v>
      </c>
      <c r="Z2416" s="45">
        <f t="shared" si="58196"/>
        <v>0</v>
      </c>
      <c r="AA2416" s="36"/>
      <c r="AB2416" s="37"/>
      <c r="AC2416" s="44">
        <f t="shared" ref="AC2416" si="58272">parseTime(AA2416)-(AB2417=INT(RIGHT($F2416, 1)))</f>
        <v>0</v>
      </c>
      <c r="AD2416" s="45">
        <f t="shared" si="58198"/>
        <v>0</v>
      </c>
      <c r="AE2416" s="36"/>
      <c r="AF2416" s="37"/>
      <c r="AG2416" s="44">
        <f t="shared" ref="AG2416" si="58273">parseTime(AE2416)-(AF2417=INT(RIGHT($F2416, 1)))</f>
        <v>0</v>
      </c>
      <c r="AH2416" s="45">
        <f t="shared" si="58200"/>
        <v>0</v>
      </c>
      <c r="AI2416" s="36"/>
      <c r="AJ2416" s="37"/>
      <c r="AK2416" s="44">
        <f>parseTime(AI2416)-(AJ2417=INT(RIGHT($F2416, 1)))</f>
        <v>0</v>
      </c>
      <c r="AL2416" s="45">
        <f t="shared" si="58201"/>
        <v>0</v>
      </c>
      <c r="AM2416" s="36"/>
      <c r="AN2416" s="37"/>
      <c r="AO2416" s="44">
        <f t="shared" ref="AO2416" si="58274">parseTime(AM2416)-(AN2417=INT(RIGHT($F2416, 1)))</f>
        <v>0</v>
      </c>
      <c r="AP2416" s="45">
        <f t="shared" si="58203"/>
        <v>0</v>
      </c>
      <c r="AQ2416" s="36"/>
      <c r="AR2416" s="37"/>
      <c r="AS2416" s="44">
        <f t="shared" ref="AS2416" si="58275">parseTime(AQ2416)-(AR2417=INT(RIGHT($F2416, 1)))</f>
        <v>0</v>
      </c>
      <c r="AT2416" s="45">
        <f t="shared" si="58205"/>
        <v>0</v>
      </c>
      <c r="AU2416" s="36"/>
      <c r="AV2416" s="37"/>
      <c r="AW2416" s="44">
        <f>parseTime(AU2416)-(AV2417=INT(RIGHT($F2416, 1)))</f>
        <v>0</v>
      </c>
      <c r="AX2416" s="45">
        <f t="shared" si="58206"/>
        <v>0</v>
      </c>
      <c r="AY2416" s="36"/>
      <c r="AZ2416" s="37"/>
      <c r="BA2416" s="44">
        <f>parseTime(AY2416)-(AZ2417=INT(RIGHT($F2416, 1)))</f>
        <v>0</v>
      </c>
      <c r="BB2416" s="45">
        <f t="shared" si="58207"/>
        <v>0</v>
      </c>
      <c r="BC2416" s="36"/>
      <c r="BD2416" s="37"/>
      <c r="BE2416" s="44">
        <f>parseTime(BC2416)-(BD2417=INT(RIGHT($F2416, 1)))</f>
        <v>0</v>
      </c>
      <c r="BF2416" s="45">
        <f t="shared" si="58208"/>
        <v>0</v>
      </c>
      <c r="BG2416" s="36"/>
      <c r="BH2416" s="37"/>
      <c r="BI2416" s="44">
        <f>parseTime(BG2416)-(BH2417=INT(RIGHT($F2416, 1)))</f>
        <v>0</v>
      </c>
      <c r="BJ2416" s="45">
        <f t="shared" si="58209"/>
        <v>0</v>
      </c>
      <c r="BK2416" s="36"/>
      <c r="BL2416" s="37"/>
      <c r="BM2416" s="44">
        <f>parseTime(BK2416)-(BL2417=INT(RIGHT($F2416, 1)))</f>
        <v>0</v>
      </c>
      <c r="BN2416" s="45">
        <f t="shared" si="58210"/>
        <v>0</v>
      </c>
      <c r="BO2416" s="36"/>
      <c r="BP2416" s="37"/>
      <c r="BQ2416" s="44">
        <f t="shared" ref="BQ2416" si="58276">parseTime(BO2416)-(BP2417=INT(RIGHT($F2416, 1)))</f>
        <v>0</v>
      </c>
      <c r="BR2416" s="45">
        <f t="shared" si="58212"/>
        <v>0</v>
      </c>
      <c r="BS2416" s="36"/>
      <c r="BT2416" s="37"/>
      <c r="BU2416" s="44">
        <f t="shared" ref="BU2416" si="58277">parseTime(BS2416)-(BT2417=INT(RIGHT($F2416, 1)))</f>
        <v>0</v>
      </c>
      <c r="BV2416" s="45">
        <f t="shared" si="58214"/>
        <v>0</v>
      </c>
      <c r="BW2416" s="36"/>
      <c r="BX2416" s="37"/>
      <c r="BY2416" s="44">
        <f t="shared" ref="BY2416" si="58278">parseTime(BW2416)-(BX2417=INT(RIGHT($F2416, 1)))</f>
        <v>0</v>
      </c>
      <c r="BZ2416" s="45">
        <f t="shared" si="58216"/>
        <v>0</v>
      </c>
      <c r="CA2416" s="36"/>
      <c r="CB2416" s="37"/>
      <c r="CC2416" s="44">
        <f t="shared" ref="CC2416" si="58279">parseTime(CA2416)-(CB2417=INT(RIGHT($F2416, 1)))</f>
        <v>0</v>
      </c>
      <c r="CD2416" s="45">
        <f t="shared" si="58218"/>
        <v>0</v>
      </c>
      <c r="CE2416" s="36"/>
      <c r="CF2416" s="37"/>
      <c r="CG2416" s="44">
        <f t="shared" ref="CG2416" si="58280">parseTime(CE2416)-(CF2417=INT(RIGHT($F2416, 1)))</f>
        <v>0</v>
      </c>
      <c r="CH2416" s="45">
        <f t="shared" si="58220"/>
        <v>0</v>
      </c>
    </row>
    <row r="2417" spans="1:86" x14ac:dyDescent="0.25">
      <c r="A2417" s="56"/>
      <c r="B2417" s="57"/>
      <c r="C2417" s="14">
        <f t="shared" si="58236"/>
        <v>0</v>
      </c>
      <c r="D2417" s="14"/>
      <c r="E2417" s="20">
        <f t="shared" ref="E2417" si="58281">((7.5/2)-0.5+E2416)*8</f>
        <v>63.2</v>
      </c>
      <c r="F2417" s="51"/>
      <c r="G2417" s="46" t="s">
        <v>134</v>
      </c>
      <c r="H2417" s="38">
        <f t="shared" ref="H2417" si="58282">lunchAdjust(G2412:H2416)</f>
        <v>0</v>
      </c>
      <c r="I2417" s="48" t="s">
        <v>0</v>
      </c>
      <c r="J2417" s="39">
        <f t="shared" ref="J2417" si="58283">SUMPRODUCT(I2412:I2416*J2412:J2416)</f>
        <v>0</v>
      </c>
      <c r="K2417" s="46" t="s">
        <v>134</v>
      </c>
      <c r="L2417" s="38">
        <f t="shared" ref="L2417" si="58284">lunchAdjust(K2412:L2416)</f>
        <v>1</v>
      </c>
      <c r="M2417" s="48" t="s">
        <v>0</v>
      </c>
      <c r="N2417" s="39">
        <f t="shared" ref="N2417" si="58285">SUMPRODUCT(M2412:M2416*N2412:N2416)</f>
        <v>8</v>
      </c>
      <c r="O2417" s="46" t="s">
        <v>134</v>
      </c>
      <c r="P2417" s="38">
        <f t="shared" ref="P2417" si="58286">lunchAdjust(O2412:P2416)</f>
        <v>1</v>
      </c>
      <c r="Q2417" s="48" t="s">
        <v>0</v>
      </c>
      <c r="R2417" s="39">
        <f t="shared" ref="R2417" si="58287">SUMPRODUCT(Q2412:Q2416*R2412:R2416)</f>
        <v>8</v>
      </c>
      <c r="S2417" s="46" t="s">
        <v>134</v>
      </c>
      <c r="T2417" s="38">
        <f t="shared" ref="T2417" si="58288">lunchAdjust(S2412:T2416)</f>
        <v>1</v>
      </c>
      <c r="U2417" s="48" t="s">
        <v>0</v>
      </c>
      <c r="V2417" s="39">
        <f t="shared" ref="V2417" si="58289">SUMPRODUCT(U2412:U2416*V2412:V2416)</f>
        <v>8</v>
      </c>
      <c r="W2417" s="46" t="s">
        <v>134</v>
      </c>
      <c r="X2417" s="38">
        <f t="shared" ref="X2417" si="58290">lunchAdjust(W2412:X2416)</f>
        <v>0</v>
      </c>
      <c r="Y2417" s="48" t="s">
        <v>0</v>
      </c>
      <c r="Z2417" s="39">
        <f t="shared" ref="Z2417" si="58291">SUMPRODUCT(Y2412:Y2416*Z2412:Z2416)</f>
        <v>0</v>
      </c>
      <c r="AA2417" s="46" t="s">
        <v>134</v>
      </c>
      <c r="AB2417" s="38">
        <f t="shared" ref="AB2417" si="58292">lunchAdjust(AA2412:AB2416)</f>
        <v>1</v>
      </c>
      <c r="AC2417" s="48" t="s">
        <v>0</v>
      </c>
      <c r="AD2417" s="39">
        <f t="shared" ref="AD2417" si="58293">SUMPRODUCT(AC2412:AC2416*AD2412:AD2416)</f>
        <v>8</v>
      </c>
      <c r="AE2417" s="46" t="s">
        <v>134</v>
      </c>
      <c r="AF2417" s="38">
        <f t="shared" ref="AF2417" si="58294">lunchAdjust(AE2412:AF2416)</f>
        <v>1</v>
      </c>
      <c r="AG2417" s="48" t="s">
        <v>0</v>
      </c>
      <c r="AH2417" s="39">
        <f t="shared" ref="AH2417" si="58295">SUMPRODUCT(AG2412:AG2416*AH2412:AH2416)</f>
        <v>8</v>
      </c>
      <c r="AI2417" s="46" t="s">
        <v>134</v>
      </c>
      <c r="AJ2417" s="38">
        <f t="shared" ref="AJ2417" si="58296">lunchAdjust(AI2412:AJ2416)</f>
        <v>0</v>
      </c>
      <c r="AK2417" s="48" t="s">
        <v>0</v>
      </c>
      <c r="AL2417" s="39">
        <f t="shared" ref="AL2417" si="58297">SUMPRODUCT(AK2412:AK2416*AL2412:AL2416)</f>
        <v>0</v>
      </c>
      <c r="AM2417" s="46" t="s">
        <v>134</v>
      </c>
      <c r="AN2417" s="38">
        <f t="shared" ref="AN2417" si="58298">lunchAdjust(AM2412:AN2416)</f>
        <v>0</v>
      </c>
      <c r="AO2417" s="48" t="s">
        <v>0</v>
      </c>
      <c r="AP2417" s="39">
        <f t="shared" ref="AP2417" si="58299">SUMPRODUCT(AO2412:AO2416*AP2412:AP2416)</f>
        <v>0</v>
      </c>
      <c r="AQ2417" s="46" t="s">
        <v>134</v>
      </c>
      <c r="AR2417" s="38">
        <f t="shared" ref="AR2417" si="58300">lunchAdjust(AQ2412:AR2416)</f>
        <v>0</v>
      </c>
      <c r="AS2417" s="48" t="s">
        <v>0</v>
      </c>
      <c r="AT2417" s="39">
        <f t="shared" ref="AT2417" si="58301">SUMPRODUCT(AS2412:AS2416*AT2412:AT2416)</f>
        <v>0</v>
      </c>
      <c r="AU2417" s="46" t="s">
        <v>134</v>
      </c>
      <c r="AV2417" s="38">
        <f t="shared" ref="AV2417" si="58302">lunchAdjust(AU2412:AV2416)</f>
        <v>0</v>
      </c>
      <c r="AW2417" s="48" t="s">
        <v>0</v>
      </c>
      <c r="AX2417" s="39">
        <f t="shared" ref="AX2417" si="58303">SUMPRODUCT(AW2412:AW2416*AX2412:AX2416)</f>
        <v>0</v>
      </c>
      <c r="AY2417" s="46" t="s">
        <v>134</v>
      </c>
      <c r="AZ2417" s="38">
        <f t="shared" ref="AZ2417" si="58304">lunchAdjust(AY2412:AZ2416)</f>
        <v>0</v>
      </c>
      <c r="BA2417" s="48" t="s">
        <v>0</v>
      </c>
      <c r="BB2417" s="39">
        <f t="shared" ref="BB2417" si="58305">SUMPRODUCT(BA2412:BA2416*BB2412:BB2416)</f>
        <v>0</v>
      </c>
      <c r="BC2417" s="46" t="s">
        <v>134</v>
      </c>
      <c r="BD2417" s="38">
        <f t="shared" ref="BD2417" si="58306">lunchAdjust(BC2412:BD2416)</f>
        <v>0</v>
      </c>
      <c r="BE2417" s="48" t="s">
        <v>0</v>
      </c>
      <c r="BF2417" s="39">
        <f t="shared" ref="BF2417" si="58307">SUMPRODUCT(BE2412:BE2416*BF2412:BF2416)</f>
        <v>0</v>
      </c>
      <c r="BG2417" s="46" t="s">
        <v>134</v>
      </c>
      <c r="BH2417" s="38">
        <f t="shared" ref="BH2417" si="58308">lunchAdjust(BG2412:BH2416)</f>
        <v>0</v>
      </c>
      <c r="BI2417" s="48" t="s">
        <v>0</v>
      </c>
      <c r="BJ2417" s="39">
        <f t="shared" ref="BJ2417" si="58309">SUMPRODUCT(BI2412:BI2416*BJ2412:BJ2416)</f>
        <v>0</v>
      </c>
      <c r="BK2417" s="46" t="s">
        <v>134</v>
      </c>
      <c r="BL2417" s="38">
        <f t="shared" ref="BL2417" si="58310">lunchAdjust(BK2412:BL2416)</f>
        <v>0</v>
      </c>
      <c r="BM2417" s="48" t="s">
        <v>0</v>
      </c>
      <c r="BN2417" s="39">
        <f t="shared" ref="BN2417" si="58311">SUMPRODUCT(BM2412:BM2416*BN2412:BN2416)</f>
        <v>0</v>
      </c>
      <c r="BO2417" s="46" t="s">
        <v>134</v>
      </c>
      <c r="BP2417" s="38">
        <f t="shared" ref="BP2417" si="58312">lunchAdjust(BO2412:BP2416)</f>
        <v>1</v>
      </c>
      <c r="BQ2417" s="48" t="s">
        <v>0</v>
      </c>
      <c r="BR2417" s="39">
        <f t="shared" ref="BR2417" si="58313">SUMPRODUCT(BQ2412:BQ2416*BR2412:BR2416)</f>
        <v>8</v>
      </c>
      <c r="BS2417" s="46" t="s">
        <v>134</v>
      </c>
      <c r="BT2417" s="38">
        <f t="shared" ref="BT2417" si="58314">lunchAdjust(BS2412:BT2416)</f>
        <v>0</v>
      </c>
      <c r="BU2417" s="48" t="s">
        <v>0</v>
      </c>
      <c r="BV2417" s="39">
        <f t="shared" ref="BV2417" si="58315">SUMPRODUCT(BU2412:BU2416*BV2412:BV2416)</f>
        <v>0</v>
      </c>
      <c r="BW2417" s="46" t="s">
        <v>134</v>
      </c>
      <c r="BX2417" s="38">
        <f t="shared" ref="BX2417" si="58316">lunchAdjust(BW2412:BX2416)</f>
        <v>0</v>
      </c>
      <c r="BY2417" s="48" t="s">
        <v>0</v>
      </c>
      <c r="BZ2417" s="39">
        <f t="shared" ref="BZ2417" si="58317">SUMPRODUCT(BY2412:BY2416*BZ2412:BZ2416)</f>
        <v>0</v>
      </c>
      <c r="CA2417" s="46" t="s">
        <v>134</v>
      </c>
      <c r="CB2417" s="38">
        <f t="shared" ref="CB2417" si="58318">lunchAdjust(CA2412:CB2416)</f>
        <v>0</v>
      </c>
      <c r="CC2417" s="48" t="s">
        <v>0</v>
      </c>
      <c r="CD2417" s="39">
        <f t="shared" ref="CD2417" si="58319">SUMPRODUCT(CC2412:CC2416*CD2412:CD2416)</f>
        <v>0</v>
      </c>
      <c r="CE2417" s="46" t="s">
        <v>134</v>
      </c>
      <c r="CF2417" s="38">
        <f t="shared" ref="CF2417" si="58320">lunchAdjust(CE2412:CF2416)</f>
        <v>0</v>
      </c>
      <c r="CG2417" s="48" t="s">
        <v>0</v>
      </c>
      <c r="CH2417" s="39">
        <f t="shared" ref="CH2417" si="58321">SUMPRODUCT(CG2412:CG2416*CH2412:CH2416)</f>
        <v>0</v>
      </c>
    </row>
    <row r="2418" spans="1:86" ht="15.75" thickBot="1" x14ac:dyDescent="0.3">
      <c r="A2418" s="58" t="s">
        <v>121</v>
      </c>
      <c r="B2418" s="59">
        <f t="shared" ref="B2418" ca="1" si="58322">roleHours(G2412:CH2418, "OUT")</f>
        <v>0</v>
      </c>
      <c r="C2418" s="54" t="s">
        <v>137</v>
      </c>
      <c r="D2418" s="22">
        <f t="shared" ref="D2418" ca="1" si="58323">roleHours(G2412:CH2418, "PTO")</f>
        <v>0</v>
      </c>
      <c r="E2418" s="23">
        <f t="shared" ref="E2418" ca="1" si="58324">E2417-B2413</f>
        <v>15.200000000000003</v>
      </c>
      <c r="F2418" s="52"/>
      <c r="G2418" s="47" t="s">
        <v>39</v>
      </c>
      <c r="H2418" s="40">
        <f t="shared" si="56944"/>
        <v>0</v>
      </c>
      <c r="I2418" s="49" t="s">
        <v>135</v>
      </c>
      <c r="J2418" s="41">
        <f t="shared" ref="J2418" si="58325">J2417*G$4</f>
        <v>0</v>
      </c>
      <c r="K2418" s="47" t="s">
        <v>39</v>
      </c>
      <c r="L2418" s="40">
        <f t="shared" ref="L2418" si="58326">SUMPRODUCT(M2412:M2416*(L2412:L2416="PTO"))+SUMPRODUCT(M2412:M2416*(L2412:L2416="HOL"))</f>
        <v>0</v>
      </c>
      <c r="M2418" s="49" t="s">
        <v>135</v>
      </c>
      <c r="N2418" s="41">
        <f t="shared" ref="N2418" si="58327">N2417*K$4</f>
        <v>0</v>
      </c>
      <c r="O2418" s="47" t="s">
        <v>39</v>
      </c>
      <c r="P2418" s="40">
        <f t="shared" ref="P2418" si="58328">SUMPRODUCT(Q2412:Q2416*(P2412:P2416="PTO"))+SUMPRODUCT(Q2412:Q2416*(P2412:P2416="HOL"))</f>
        <v>0</v>
      </c>
      <c r="Q2418" s="49" t="s">
        <v>135</v>
      </c>
      <c r="R2418" s="41">
        <f t="shared" ref="R2418" si="58329">R2417*O$4</f>
        <v>8</v>
      </c>
      <c r="S2418" s="47" t="s">
        <v>39</v>
      </c>
      <c r="T2418" s="40">
        <f t="shared" ref="T2418" si="58330">SUMPRODUCT(U2412:U2416*(T2412:T2416="PTO"))+SUMPRODUCT(U2412:U2416*(T2412:T2416="HOL"))</f>
        <v>0</v>
      </c>
      <c r="U2418" s="49" t="s">
        <v>135</v>
      </c>
      <c r="V2418" s="41">
        <f t="shared" ref="V2418" si="58331">V2417*S$4</f>
        <v>0</v>
      </c>
      <c r="W2418" s="47" t="s">
        <v>39</v>
      </c>
      <c r="X2418" s="40">
        <f t="shared" ref="X2418" si="58332">SUMPRODUCT(Y2412:Y2416*(X2412:X2416="PTO"))+SUMPRODUCT(Y2412:Y2416*(X2412:X2416="HOL"))</f>
        <v>0</v>
      </c>
      <c r="Y2418" s="49" t="s">
        <v>135</v>
      </c>
      <c r="Z2418" s="41">
        <f t="shared" ref="Z2418" si="58333">Z2417*W$4</f>
        <v>0</v>
      </c>
      <c r="AA2418" s="47" t="s">
        <v>39</v>
      </c>
      <c r="AB2418" s="40">
        <f t="shared" ref="AB2418" si="58334">SUMPRODUCT(AC2412:AC2416*(AB2412:AB2416="PTO"))+SUMPRODUCT(AC2412:AC2416*(AB2412:AB2416="HOL"))</f>
        <v>0</v>
      </c>
      <c r="AC2418" s="49" t="s">
        <v>135</v>
      </c>
      <c r="AD2418" s="41">
        <f t="shared" ref="AD2418" si="58335">AD2417*AA$4</f>
        <v>8</v>
      </c>
      <c r="AE2418" s="47" t="s">
        <v>39</v>
      </c>
      <c r="AF2418" s="40">
        <f t="shared" ref="AF2418" si="58336">SUMPRODUCT(AG2412:AG2416*(AF2412:AF2416="PTO"))+SUMPRODUCT(AG2412:AG2416*(AF2412:AF2416="HOL"))</f>
        <v>0</v>
      </c>
      <c r="AG2418" s="49" t="s">
        <v>135</v>
      </c>
      <c r="AH2418" s="41">
        <f t="shared" ref="AH2418" si="58337">AH2417*AE$4</f>
        <v>8</v>
      </c>
      <c r="AI2418" s="47" t="s">
        <v>39</v>
      </c>
      <c r="AJ2418" s="40">
        <f t="shared" ref="AJ2418" si="58338">SUMPRODUCT(AK2412:AK2416*(AJ2412:AJ2416="PTO"))+SUMPRODUCT(AK2412:AK2416*(AJ2412:AJ2416="HOL"))</f>
        <v>0</v>
      </c>
      <c r="AK2418" s="49" t="s">
        <v>135</v>
      </c>
      <c r="AL2418" s="41">
        <f>AL2417*AI$4</f>
        <v>0</v>
      </c>
      <c r="AM2418" s="47" t="s">
        <v>39</v>
      </c>
      <c r="AN2418" s="40">
        <f t="shared" ref="AN2418" si="58339">SUMPRODUCT(AO2412:AO2416*(AN2412:AN2416="PTO"))+SUMPRODUCT(AO2412:AO2416*(AN2412:AN2416="HOL"))</f>
        <v>0</v>
      </c>
      <c r="AO2418" s="49" t="s">
        <v>135</v>
      </c>
      <c r="AP2418" s="41">
        <f t="shared" ref="AP2418" si="58340">AP2417*AM$4</f>
        <v>0</v>
      </c>
      <c r="AQ2418" s="47" t="s">
        <v>39</v>
      </c>
      <c r="AR2418" s="40">
        <f t="shared" ref="AR2418" si="58341">SUMPRODUCT(AS2412:AS2416*(AR2412:AR2416="PTO"))+SUMPRODUCT(AS2412:AS2416*(AR2412:AR2416="HOL"))</f>
        <v>0</v>
      </c>
      <c r="AS2418" s="49" t="s">
        <v>135</v>
      </c>
      <c r="AT2418" s="41">
        <f t="shared" ref="AT2418" si="58342">AT2417*AQ$4</f>
        <v>0</v>
      </c>
      <c r="AU2418" s="47" t="s">
        <v>39</v>
      </c>
      <c r="AV2418" s="40">
        <f t="shared" ref="AV2418" si="58343">SUMPRODUCT(AW2412:AW2416*(AV2412:AV2416="PTO"))+SUMPRODUCT(AW2412:AW2416*(AV2412:AV2416="HOL"))</f>
        <v>0</v>
      </c>
      <c r="AW2418" s="49" t="s">
        <v>135</v>
      </c>
      <c r="AX2418" s="41">
        <f>AX2417*AU$4</f>
        <v>0</v>
      </c>
      <c r="AY2418" s="47" t="s">
        <v>39</v>
      </c>
      <c r="AZ2418" s="40">
        <f t="shared" ref="AZ2418" si="58344">SUMPRODUCT(BA2412:BA2416*(AZ2412:AZ2416="PTO"))+SUMPRODUCT(BA2412:BA2416*(AZ2412:AZ2416="HOL"))</f>
        <v>0</v>
      </c>
      <c r="BA2418" s="49" t="s">
        <v>135</v>
      </c>
      <c r="BB2418" s="41">
        <f>BB2417*AY$4</f>
        <v>0</v>
      </c>
      <c r="BC2418" s="47" t="s">
        <v>39</v>
      </c>
      <c r="BD2418" s="40">
        <f t="shared" ref="BD2418" si="58345">SUMPRODUCT(BE2412:BE2416*(BD2412:BD2416="PTO"))+SUMPRODUCT(BE2412:BE2416*(BD2412:BD2416="HOL"))</f>
        <v>0</v>
      </c>
      <c r="BE2418" s="49" t="s">
        <v>135</v>
      </c>
      <c r="BF2418" s="41">
        <f>BF2417*BC$4</f>
        <v>0</v>
      </c>
      <c r="BG2418" s="47" t="s">
        <v>39</v>
      </c>
      <c r="BH2418" s="40">
        <f t="shared" ref="BH2418" si="58346">SUMPRODUCT(BI2412:BI2416*(BH2412:BH2416="PTO"))+SUMPRODUCT(BI2412:BI2416*(BH2412:BH2416="HOL"))</f>
        <v>0</v>
      </c>
      <c r="BI2418" s="49" t="s">
        <v>135</v>
      </c>
      <c r="BJ2418" s="41">
        <f>BJ2417*BG$4</f>
        <v>0</v>
      </c>
      <c r="BK2418" s="47" t="s">
        <v>39</v>
      </c>
      <c r="BL2418" s="40">
        <f t="shared" ref="BL2418" si="58347">SUMPRODUCT(BM2412:BM2416*(BL2412:BL2416="PTO"))+SUMPRODUCT(BM2412:BM2416*(BL2412:BL2416="HOL"))</f>
        <v>0</v>
      </c>
      <c r="BM2418" s="49" t="s">
        <v>135</v>
      </c>
      <c r="BN2418" s="41">
        <f>BN2417*BK$4</f>
        <v>0</v>
      </c>
      <c r="BO2418" s="47" t="s">
        <v>39</v>
      </c>
      <c r="BP2418" s="40">
        <f t="shared" ref="BP2418" si="58348">SUMPRODUCT(BQ2412:BQ2416*(BP2412:BP2416="PTO"))+SUMPRODUCT(BQ2412:BQ2416*(BP2412:BP2416="HOL"))</f>
        <v>0</v>
      </c>
      <c r="BQ2418" s="49" t="s">
        <v>135</v>
      </c>
      <c r="BR2418" s="41">
        <f t="shared" ref="BR2418" si="58349">BR2417*BO$4</f>
        <v>8</v>
      </c>
      <c r="BS2418" s="47" t="s">
        <v>39</v>
      </c>
      <c r="BT2418" s="40">
        <f t="shared" ref="BT2418" si="58350">SUMPRODUCT(BU2412:BU2416*(BT2412:BT2416="PTO"))+SUMPRODUCT(BU2412:BU2416*(BT2412:BT2416="HOL"))</f>
        <v>0</v>
      </c>
      <c r="BU2418" s="49" t="s">
        <v>135</v>
      </c>
      <c r="BV2418" s="41">
        <f t="shared" ref="BV2418" si="58351">BV2417*BS$4</f>
        <v>0</v>
      </c>
      <c r="BW2418" s="47" t="s">
        <v>39</v>
      </c>
      <c r="BX2418" s="40">
        <f t="shared" ref="BX2418" si="58352">SUMPRODUCT(BY2412:BY2416*(BX2412:BX2416="PTO"))+SUMPRODUCT(BY2412:BY2416*(BX2412:BX2416="HOL"))</f>
        <v>0</v>
      </c>
      <c r="BY2418" s="49" t="s">
        <v>135</v>
      </c>
      <c r="BZ2418" s="41">
        <f t="shared" ref="BZ2418" si="58353">BZ2417*BW$4</f>
        <v>0</v>
      </c>
      <c r="CA2418" s="47" t="s">
        <v>39</v>
      </c>
      <c r="CB2418" s="40">
        <f t="shared" ref="CB2418" si="58354">SUMPRODUCT(CC2412:CC2416*(CB2412:CB2416="PTO"))+SUMPRODUCT(CC2412:CC2416*(CB2412:CB2416="HOL"))</f>
        <v>0</v>
      </c>
      <c r="CC2418" s="49" t="s">
        <v>135</v>
      </c>
      <c r="CD2418" s="41">
        <f t="shared" ref="CD2418" si="58355">CD2417*CA$4</f>
        <v>0</v>
      </c>
      <c r="CE2418" s="47" t="s">
        <v>39</v>
      </c>
      <c r="CF2418" s="40">
        <f t="shared" ref="CF2418" si="58356">SUMPRODUCT(CG2412:CG2416*(CF2412:CF2416="PTO"))+SUMPRODUCT(CG2412:CG2416*(CF2412:CF2416="HOL"))</f>
        <v>0</v>
      </c>
      <c r="CG2418" s="49" t="s">
        <v>135</v>
      </c>
      <c r="CH2418" s="41">
        <f t="shared" ref="CH2418" si="58357">CH2417*CE$4</f>
        <v>0</v>
      </c>
    </row>
    <row r="2419" spans="1:86" x14ac:dyDescent="0.25">
      <c r="A2419" s="70" t="s">
        <v>133</v>
      </c>
      <c r="B2419" s="71">
        <f t="shared" ref="B2419" ca="1" si="58358">D2419-B2420</f>
        <v>8.1729209828166347</v>
      </c>
      <c r="C2419" s="72" t="s">
        <v>122</v>
      </c>
      <c r="D2419" s="71">
        <f>IFERROR(INDEX(Holidays[FTE], MATCH(Entry!E2419, Holidays[Date], 0)), 1)*8*INDEX(FTEguide[[1]:[12]], MATCH(Entry!E2420, FTEguide[Weekday], 0), IF(Entry!E2422&gt;0, Entry!E2422, MONTH(Entry!E2419)))</f>
        <v>61.172920982816635</v>
      </c>
      <c r="E2419" s="60">
        <f t="shared" si="58186"/>
        <v>44173</v>
      </c>
      <c r="F2419" s="50" t="s">
        <v>128</v>
      </c>
      <c r="G2419" s="34"/>
      <c r="H2419" s="35"/>
      <c r="I2419" s="42">
        <f t="shared" ref="I2419" si="58359">parseTime(G2419)-(H2424=INT(RIGHT($F2419, 1)))</f>
        <v>0</v>
      </c>
      <c r="J2419" s="43">
        <f t="shared" ref="J2419:J2423" si="58360">isClocked(H2419)</f>
        <v>0</v>
      </c>
      <c r="K2419" s="34" t="s">
        <v>136</v>
      </c>
      <c r="L2419" s="35" t="s">
        <v>23</v>
      </c>
      <c r="M2419" s="42">
        <f t="shared" ref="M2419" si="58361">parseTime(K2419)-(L2424=INT(RIGHT($F2419, 1)))</f>
        <v>8</v>
      </c>
      <c r="N2419" s="43">
        <f t="shared" ref="N2419:N2423" si="58362">isClocked(L2419)</f>
        <v>1</v>
      </c>
      <c r="O2419" s="34" t="s">
        <v>180</v>
      </c>
      <c r="P2419" s="35" t="s">
        <v>23</v>
      </c>
      <c r="Q2419" s="42">
        <f t="shared" ref="Q2419" si="58363">parseTime(O2419)-(P2424=INT(RIGHT($F2419, 1)))</f>
        <v>8</v>
      </c>
      <c r="R2419" s="43">
        <f t="shared" ref="R2419:R2423" si="58364">isClocked(P2419)</f>
        <v>1</v>
      </c>
      <c r="S2419" s="34" t="s">
        <v>227</v>
      </c>
      <c r="T2419" s="35" t="s">
        <v>23</v>
      </c>
      <c r="U2419" s="42">
        <f t="shared" ref="U2419" si="58365">parseTime(S2419)-(T2424=INT(RIGHT($F2419, 1)))</f>
        <v>8</v>
      </c>
      <c r="V2419" s="43">
        <f t="shared" ref="V2419:V2423" si="58366">isClocked(T2419)</f>
        <v>1</v>
      </c>
      <c r="W2419" s="34"/>
      <c r="X2419" s="35"/>
      <c r="Y2419" s="42">
        <f t="shared" ref="Y2419" si="58367">parseTime(W2419)-(X2424=INT(RIGHT($F2419, 1)))</f>
        <v>0</v>
      </c>
      <c r="Z2419" s="43">
        <f t="shared" ref="Z2419:Z2423" si="58368">isClocked(X2419)</f>
        <v>0</v>
      </c>
      <c r="AA2419" s="34" t="s">
        <v>136</v>
      </c>
      <c r="AB2419" s="35" t="s">
        <v>23</v>
      </c>
      <c r="AC2419" s="42">
        <f t="shared" ref="AC2419" si="58369">parseTime(AA2419)-(AB2424=INT(RIGHT($F2419, 1)))</f>
        <v>8</v>
      </c>
      <c r="AD2419" s="43">
        <f t="shared" ref="AD2419:AD2423" si="58370">isClocked(AB2419)</f>
        <v>1</v>
      </c>
      <c r="AE2419" s="34" t="s">
        <v>136</v>
      </c>
      <c r="AF2419" s="35" t="s">
        <v>25</v>
      </c>
      <c r="AG2419" s="42">
        <f t="shared" ref="AG2419" si="58371">parseTime(AE2419)-(AF2424=INT(RIGHT($F2419, 1)))</f>
        <v>8</v>
      </c>
      <c r="AH2419" s="43">
        <f t="shared" ref="AH2419:AH2423" si="58372">isClocked(AF2419)</f>
        <v>1</v>
      </c>
      <c r="AI2419" s="34"/>
      <c r="AJ2419" s="35"/>
      <c r="AK2419" s="42">
        <f>parseTime(AI2419)-(AJ2424=INT(RIGHT($F2419, 1)))</f>
        <v>0</v>
      </c>
      <c r="AL2419" s="43">
        <f t="shared" ref="AL2419:AL2423" si="58373">isClocked(AJ2419)</f>
        <v>0</v>
      </c>
      <c r="AM2419" s="34"/>
      <c r="AN2419" s="35"/>
      <c r="AO2419" s="42">
        <f t="shared" ref="AO2419" si="58374">parseTime(AM2419)-(AN2424=INT(RIGHT($F2419, 1)))</f>
        <v>0</v>
      </c>
      <c r="AP2419" s="43">
        <f t="shared" ref="AP2419:AP2423" si="58375">isClocked(AN2419)</f>
        <v>0</v>
      </c>
      <c r="AQ2419" s="34"/>
      <c r="AR2419" s="35"/>
      <c r="AS2419" s="42">
        <f t="shared" ref="AS2419" si="58376">parseTime(AQ2419)-(AR2424=INT(RIGHT($F2419, 1)))</f>
        <v>0</v>
      </c>
      <c r="AT2419" s="43">
        <f t="shared" ref="AT2419:AT2423" si="58377">isClocked(AR2419)</f>
        <v>0</v>
      </c>
      <c r="AU2419" s="34"/>
      <c r="AV2419" s="35"/>
      <c r="AW2419" s="42">
        <f>parseTime(AU2419)-(AV2424=INT(RIGHT($F2419, 1)))</f>
        <v>0</v>
      </c>
      <c r="AX2419" s="43">
        <f t="shared" ref="AX2419:AX2423" si="58378">isClocked(AV2419)</f>
        <v>0</v>
      </c>
      <c r="AY2419" s="34"/>
      <c r="AZ2419" s="35"/>
      <c r="BA2419" s="42">
        <f>parseTime(AY2419)-(AZ2424=INT(RIGHT($F2419, 1)))</f>
        <v>0</v>
      </c>
      <c r="BB2419" s="43">
        <f t="shared" ref="BB2419:BB2423" si="58379">isClocked(AZ2419)</f>
        <v>0</v>
      </c>
      <c r="BC2419" s="34"/>
      <c r="BD2419" s="35"/>
      <c r="BE2419" s="42">
        <f>parseTime(BC2419)-(BD2424=INT(RIGHT($F2419, 1)))</f>
        <v>0</v>
      </c>
      <c r="BF2419" s="43">
        <f t="shared" ref="BF2419:BF2423" si="58380">isClocked(BD2419)</f>
        <v>0</v>
      </c>
      <c r="BG2419" s="34"/>
      <c r="BH2419" s="35"/>
      <c r="BI2419" s="42">
        <f>parseTime(BG2419)-(BH2424=INT(RIGHT($F2419, 1)))</f>
        <v>0</v>
      </c>
      <c r="BJ2419" s="43">
        <f t="shared" ref="BJ2419:BJ2423" si="58381">isClocked(BH2419)</f>
        <v>0</v>
      </c>
      <c r="BK2419" s="34"/>
      <c r="BL2419" s="35"/>
      <c r="BM2419" s="42">
        <f>parseTime(BK2419)-(BL2424=INT(RIGHT($F2419, 1)))</f>
        <v>0</v>
      </c>
      <c r="BN2419" s="43">
        <f t="shared" ref="BN2419:BN2423" si="58382">isClocked(BL2419)</f>
        <v>0</v>
      </c>
      <c r="BO2419" s="34" t="s">
        <v>250</v>
      </c>
      <c r="BP2419" s="35" t="s">
        <v>23</v>
      </c>
      <c r="BQ2419" s="42">
        <f t="shared" ref="BQ2419" si="58383">parseTime(BO2419)-(BP2424=INT(RIGHT($F2419, 1)))</f>
        <v>5</v>
      </c>
      <c r="BR2419" s="43">
        <f t="shared" ref="BR2419:BR2423" si="58384">isClocked(BP2419)</f>
        <v>1</v>
      </c>
      <c r="BS2419" s="34" t="s">
        <v>136</v>
      </c>
      <c r="BT2419" s="35" t="s">
        <v>23</v>
      </c>
      <c r="BU2419" s="42">
        <f t="shared" ref="BU2419" si="58385">parseTime(BS2419)-(BT2424=INT(RIGHT($F2419, 1)))</f>
        <v>8</v>
      </c>
      <c r="BV2419" s="43">
        <f t="shared" ref="BV2419:BV2423" si="58386">isClocked(BT2419)</f>
        <v>1</v>
      </c>
      <c r="BW2419" s="34"/>
      <c r="BX2419" s="35"/>
      <c r="BY2419" s="42">
        <f t="shared" ref="BY2419" si="58387">parseTime(BW2419)-(BX2424=INT(RIGHT($F2419, 1)))</f>
        <v>0</v>
      </c>
      <c r="BZ2419" s="43">
        <f t="shared" ref="BZ2419:BZ2423" si="58388">isClocked(BX2419)</f>
        <v>0</v>
      </c>
      <c r="CA2419" s="34"/>
      <c r="CB2419" s="35"/>
      <c r="CC2419" s="42">
        <f t="shared" ref="CC2419" si="58389">parseTime(CA2419)-(CB2424=INT(RIGHT($F2419, 1)))</f>
        <v>0</v>
      </c>
      <c r="CD2419" s="43">
        <f t="shared" ref="CD2419:CD2423" si="58390">isClocked(CB2419)</f>
        <v>0</v>
      </c>
      <c r="CE2419" s="34"/>
      <c r="CF2419" s="35"/>
      <c r="CG2419" s="42">
        <f t="shared" ref="CG2419" si="58391">parseTime(CE2419)-(CF2424=INT(RIGHT($F2419, 1)))</f>
        <v>0</v>
      </c>
      <c r="CH2419" s="43">
        <f t="shared" ref="CH2419:CH2423" si="58392">isClocked(CF2419)</f>
        <v>0</v>
      </c>
    </row>
    <row r="2420" spans="1:86" x14ac:dyDescent="0.25">
      <c r="A2420" s="56" t="s">
        <v>0</v>
      </c>
      <c r="B2420" s="57">
        <f t="shared" ca="1" si="57702"/>
        <v>53</v>
      </c>
      <c r="C2420" s="14" t="s">
        <v>252</v>
      </c>
      <c r="D2420" s="14">
        <f t="shared" si="57185"/>
        <v>53.7</v>
      </c>
      <c r="E2420" s="55" t="str">
        <f t="shared" si="57703"/>
        <v>Tuesday</v>
      </c>
      <c r="F2420" s="51" t="s">
        <v>129</v>
      </c>
      <c r="G2420" s="36"/>
      <c r="H2420" s="37"/>
      <c r="I2420" s="44">
        <f t="shared" ref="I2420" si="58393">parseTime(G2420)-(H2424=INT(RIGHT($F2420, 1)))</f>
        <v>0</v>
      </c>
      <c r="J2420" s="45">
        <f t="shared" si="58360"/>
        <v>0</v>
      </c>
      <c r="K2420" s="36"/>
      <c r="L2420" s="37"/>
      <c r="M2420" s="44">
        <f t="shared" ref="M2420" si="58394">parseTime(K2420)-(L2424=INT(RIGHT($F2420, 1)))</f>
        <v>0</v>
      </c>
      <c r="N2420" s="45">
        <f t="shared" si="58362"/>
        <v>0</v>
      </c>
      <c r="O2420" s="36"/>
      <c r="P2420" s="37"/>
      <c r="Q2420" s="44">
        <f t="shared" ref="Q2420" si="58395">parseTime(O2420)-(P2424=INT(RIGHT($F2420, 1)))</f>
        <v>0</v>
      </c>
      <c r="R2420" s="45">
        <f t="shared" si="58364"/>
        <v>0</v>
      </c>
      <c r="S2420" s="36"/>
      <c r="T2420" s="37"/>
      <c r="U2420" s="44">
        <f t="shared" ref="U2420" si="58396">parseTime(S2420)-(T2424=INT(RIGHT($F2420, 1)))</f>
        <v>0</v>
      </c>
      <c r="V2420" s="45">
        <f t="shared" si="58366"/>
        <v>0</v>
      </c>
      <c r="W2420" s="36"/>
      <c r="X2420" s="37"/>
      <c r="Y2420" s="44">
        <f t="shared" ref="Y2420" si="58397">parseTime(W2420)-(X2424=INT(RIGHT($F2420, 1)))</f>
        <v>0</v>
      </c>
      <c r="Z2420" s="45">
        <f t="shared" si="58368"/>
        <v>0</v>
      </c>
      <c r="AA2420" s="36"/>
      <c r="AB2420" s="37"/>
      <c r="AC2420" s="44">
        <f t="shared" ref="AC2420" si="58398">parseTime(AA2420)-(AB2424=INT(RIGHT($F2420, 1)))</f>
        <v>0</v>
      </c>
      <c r="AD2420" s="45">
        <f t="shared" si="58370"/>
        <v>0</v>
      </c>
      <c r="AE2420" s="36"/>
      <c r="AF2420" s="37"/>
      <c r="AG2420" s="44">
        <f t="shared" ref="AG2420" si="58399">parseTime(AE2420)-(AF2424=INT(RIGHT($F2420, 1)))</f>
        <v>0</v>
      </c>
      <c r="AH2420" s="45">
        <f t="shared" si="58372"/>
        <v>0</v>
      </c>
      <c r="AI2420" s="36"/>
      <c r="AJ2420" s="37"/>
      <c r="AK2420" s="44">
        <f>parseTime(AI2420)-(AJ2424=INT(RIGHT($F2420, 1)))</f>
        <v>0</v>
      </c>
      <c r="AL2420" s="45">
        <f t="shared" si="58373"/>
        <v>0</v>
      </c>
      <c r="AM2420" s="36"/>
      <c r="AN2420" s="37"/>
      <c r="AO2420" s="44">
        <f t="shared" ref="AO2420" si="58400">parseTime(AM2420)-(AN2424=INT(RIGHT($F2420, 1)))</f>
        <v>0</v>
      </c>
      <c r="AP2420" s="45">
        <f t="shared" si="58375"/>
        <v>0</v>
      </c>
      <c r="AQ2420" s="36"/>
      <c r="AR2420" s="37"/>
      <c r="AS2420" s="44">
        <f t="shared" ref="AS2420" si="58401">parseTime(AQ2420)-(AR2424=INT(RIGHT($F2420, 1)))</f>
        <v>0</v>
      </c>
      <c r="AT2420" s="45">
        <f t="shared" si="58377"/>
        <v>0</v>
      </c>
      <c r="AU2420" s="36"/>
      <c r="AV2420" s="37"/>
      <c r="AW2420" s="44">
        <f>parseTime(AU2420)-(AV2424=INT(RIGHT($F2420, 1)))</f>
        <v>0</v>
      </c>
      <c r="AX2420" s="45">
        <f t="shared" si="58378"/>
        <v>0</v>
      </c>
      <c r="AY2420" s="36"/>
      <c r="AZ2420" s="37"/>
      <c r="BA2420" s="44">
        <f>parseTime(AY2420)-(AZ2424=INT(RIGHT($F2420, 1)))</f>
        <v>0</v>
      </c>
      <c r="BB2420" s="45">
        <f t="shared" si="58379"/>
        <v>0</v>
      </c>
      <c r="BC2420" s="36"/>
      <c r="BD2420" s="37"/>
      <c r="BE2420" s="44">
        <f>parseTime(BC2420)-(BD2424=INT(RIGHT($F2420, 1)))</f>
        <v>0</v>
      </c>
      <c r="BF2420" s="45">
        <f t="shared" si="58380"/>
        <v>0</v>
      </c>
      <c r="BG2420" s="36"/>
      <c r="BH2420" s="37"/>
      <c r="BI2420" s="44">
        <f>parseTime(BG2420)-(BH2424=INT(RIGHT($F2420, 1)))</f>
        <v>0</v>
      </c>
      <c r="BJ2420" s="45">
        <f t="shared" si="58381"/>
        <v>0</v>
      </c>
      <c r="BK2420" s="36"/>
      <c r="BL2420" s="37"/>
      <c r="BM2420" s="44">
        <f>parseTime(BK2420)-(BL2424=INT(RIGHT($F2420, 1)))</f>
        <v>0</v>
      </c>
      <c r="BN2420" s="45">
        <f t="shared" si="58382"/>
        <v>0</v>
      </c>
      <c r="BO2420" s="36"/>
      <c r="BP2420" s="37"/>
      <c r="BQ2420" s="44">
        <f t="shared" ref="BQ2420" si="58402">parseTime(BO2420)-(BP2424=INT(RIGHT($F2420, 1)))</f>
        <v>0</v>
      </c>
      <c r="BR2420" s="45">
        <f t="shared" si="58384"/>
        <v>0</v>
      </c>
      <c r="BS2420" s="36"/>
      <c r="BT2420" s="37"/>
      <c r="BU2420" s="44">
        <f t="shared" ref="BU2420" si="58403">parseTime(BS2420)-(BT2424=INT(RIGHT($F2420, 1)))</f>
        <v>0</v>
      </c>
      <c r="BV2420" s="45">
        <f t="shared" si="58386"/>
        <v>0</v>
      </c>
      <c r="BW2420" s="36"/>
      <c r="BX2420" s="37"/>
      <c r="BY2420" s="44">
        <f t="shared" ref="BY2420" si="58404">parseTime(BW2420)-(BX2424=INT(RIGHT($F2420, 1)))</f>
        <v>0</v>
      </c>
      <c r="BZ2420" s="45">
        <f t="shared" si="58388"/>
        <v>0</v>
      </c>
      <c r="CA2420" s="36"/>
      <c r="CB2420" s="37"/>
      <c r="CC2420" s="44">
        <f t="shared" ref="CC2420" si="58405">parseTime(CA2420)-(CB2424=INT(RIGHT($F2420, 1)))</f>
        <v>0</v>
      </c>
      <c r="CD2420" s="45">
        <f t="shared" si="58390"/>
        <v>0</v>
      </c>
      <c r="CE2420" s="36"/>
      <c r="CF2420" s="37"/>
      <c r="CG2420" s="44">
        <f t="shared" ref="CG2420" si="58406">parseTime(CE2420)-(CF2424=INT(RIGHT($F2420, 1)))</f>
        <v>0</v>
      </c>
      <c r="CH2420" s="45">
        <f t="shared" si="58392"/>
        <v>0</v>
      </c>
    </row>
    <row r="2421" spans="1:86" x14ac:dyDescent="0.25">
      <c r="A2421" s="56" t="s">
        <v>117</v>
      </c>
      <c r="B2421" s="57">
        <f t="shared" ref="B2421" ca="1" si="58407">roleHours(G2419:CH2425, "MFD")</f>
        <v>45</v>
      </c>
      <c r="C2421" s="14">
        <f t="shared" ref="C2421:C2424" ca="1" si="58408">B2421/8</f>
        <v>5.625</v>
      </c>
      <c r="D2421" s="14">
        <f t="shared" ref="D2421" ca="1" si="58409">B2420-D2420</f>
        <v>-0.70000000000000284</v>
      </c>
      <c r="E2421" s="20" t="s">
        <v>127</v>
      </c>
      <c r="F2421" s="51" t="s">
        <v>130</v>
      </c>
      <c r="G2421" s="36"/>
      <c r="H2421" s="37"/>
      <c r="I2421" s="44">
        <f t="shared" ref="I2421" si="58410">parseTime(G2421)-(H2424=INT(RIGHT($F2421, 1)))</f>
        <v>0</v>
      </c>
      <c r="J2421" s="45">
        <f t="shared" si="58360"/>
        <v>0</v>
      </c>
      <c r="K2421" s="36"/>
      <c r="L2421" s="37"/>
      <c r="M2421" s="44">
        <f t="shared" ref="M2421" si="58411">parseTime(K2421)-(L2424=INT(RIGHT($F2421, 1)))</f>
        <v>0</v>
      </c>
      <c r="N2421" s="45">
        <f t="shared" si="58362"/>
        <v>0</v>
      </c>
      <c r="O2421" s="36"/>
      <c r="P2421" s="37"/>
      <c r="Q2421" s="44">
        <f t="shared" ref="Q2421" si="58412">parseTime(O2421)-(P2424=INT(RIGHT($F2421, 1)))</f>
        <v>0</v>
      </c>
      <c r="R2421" s="45">
        <f t="shared" si="58364"/>
        <v>0</v>
      </c>
      <c r="S2421" s="36"/>
      <c r="T2421" s="37"/>
      <c r="U2421" s="44">
        <f t="shared" ref="U2421" si="58413">parseTime(S2421)-(T2424=INT(RIGHT($F2421, 1)))</f>
        <v>0</v>
      </c>
      <c r="V2421" s="45">
        <f t="shared" si="58366"/>
        <v>0</v>
      </c>
      <c r="W2421" s="36"/>
      <c r="X2421" s="37"/>
      <c r="Y2421" s="44">
        <f t="shared" ref="Y2421" si="58414">parseTime(W2421)-(X2424=INT(RIGHT($F2421, 1)))</f>
        <v>0</v>
      </c>
      <c r="Z2421" s="45">
        <f t="shared" si="58368"/>
        <v>0</v>
      </c>
      <c r="AA2421" s="36"/>
      <c r="AB2421" s="37"/>
      <c r="AC2421" s="44">
        <f t="shared" ref="AC2421" si="58415">parseTime(AA2421)-(AB2424=INT(RIGHT($F2421, 1)))</f>
        <v>0</v>
      </c>
      <c r="AD2421" s="45">
        <f t="shared" si="58370"/>
        <v>0</v>
      </c>
      <c r="AE2421" s="36"/>
      <c r="AF2421" s="37"/>
      <c r="AG2421" s="44">
        <f t="shared" ref="AG2421" si="58416">parseTime(AE2421)-(AF2424=INT(RIGHT($F2421, 1)))</f>
        <v>0</v>
      </c>
      <c r="AH2421" s="45">
        <f t="shared" si="58372"/>
        <v>0</v>
      </c>
      <c r="AI2421" s="36"/>
      <c r="AJ2421" s="37"/>
      <c r="AK2421" s="44">
        <f>parseTime(AI2421)-(AJ2424=INT(RIGHT($F2421, 1)))</f>
        <v>0</v>
      </c>
      <c r="AL2421" s="45">
        <f t="shared" si="58373"/>
        <v>0</v>
      </c>
      <c r="AM2421" s="36"/>
      <c r="AN2421" s="37"/>
      <c r="AO2421" s="44">
        <f t="shared" ref="AO2421" si="58417">parseTime(AM2421)-(AN2424=INT(RIGHT($F2421, 1)))</f>
        <v>0</v>
      </c>
      <c r="AP2421" s="45">
        <f t="shared" si="58375"/>
        <v>0</v>
      </c>
      <c r="AQ2421" s="36"/>
      <c r="AR2421" s="37"/>
      <c r="AS2421" s="44">
        <f t="shared" ref="AS2421" si="58418">parseTime(AQ2421)-(AR2424=INT(RIGHT($F2421, 1)))</f>
        <v>0</v>
      </c>
      <c r="AT2421" s="45">
        <f t="shared" si="58377"/>
        <v>0</v>
      </c>
      <c r="AU2421" s="36"/>
      <c r="AV2421" s="37"/>
      <c r="AW2421" s="44">
        <f>parseTime(AU2421)-(AV2424=INT(RIGHT($F2421, 1)))</f>
        <v>0</v>
      </c>
      <c r="AX2421" s="45">
        <f t="shared" si="58378"/>
        <v>0</v>
      </c>
      <c r="AY2421" s="36"/>
      <c r="AZ2421" s="37"/>
      <c r="BA2421" s="44">
        <f>parseTime(AY2421)-(AZ2424=INT(RIGHT($F2421, 1)))</f>
        <v>0</v>
      </c>
      <c r="BB2421" s="45">
        <f t="shared" si="58379"/>
        <v>0</v>
      </c>
      <c r="BC2421" s="36"/>
      <c r="BD2421" s="37"/>
      <c r="BE2421" s="44">
        <f>parseTime(BC2421)-(BD2424=INT(RIGHT($F2421, 1)))</f>
        <v>0</v>
      </c>
      <c r="BF2421" s="45">
        <f t="shared" si="58380"/>
        <v>0</v>
      </c>
      <c r="BG2421" s="36"/>
      <c r="BH2421" s="37"/>
      <c r="BI2421" s="44">
        <f>parseTime(BG2421)-(BH2424=INT(RIGHT($F2421, 1)))</f>
        <v>0</v>
      </c>
      <c r="BJ2421" s="45">
        <f t="shared" si="58381"/>
        <v>0</v>
      </c>
      <c r="BK2421" s="36"/>
      <c r="BL2421" s="37"/>
      <c r="BM2421" s="44">
        <f>parseTime(BK2421)-(BL2424=INT(RIGHT($F2421, 1)))</f>
        <v>0</v>
      </c>
      <c r="BN2421" s="45">
        <f t="shared" si="58382"/>
        <v>0</v>
      </c>
      <c r="BO2421" s="36"/>
      <c r="BP2421" s="37"/>
      <c r="BQ2421" s="44">
        <f t="shared" ref="BQ2421" si="58419">parseTime(BO2421)-(BP2424=INT(RIGHT($F2421, 1)))</f>
        <v>0</v>
      </c>
      <c r="BR2421" s="45">
        <f t="shared" si="58384"/>
        <v>0</v>
      </c>
      <c r="BS2421" s="36"/>
      <c r="BT2421" s="37"/>
      <c r="BU2421" s="44">
        <f t="shared" ref="BU2421" si="58420">parseTime(BS2421)-(BT2424=INT(RIGHT($F2421, 1)))</f>
        <v>0</v>
      </c>
      <c r="BV2421" s="45">
        <f t="shared" si="58386"/>
        <v>0</v>
      </c>
      <c r="BW2421" s="36"/>
      <c r="BX2421" s="37"/>
      <c r="BY2421" s="44">
        <f t="shared" ref="BY2421" si="58421">parseTime(BW2421)-(BX2424=INT(RIGHT($F2421, 1)))</f>
        <v>0</v>
      </c>
      <c r="BZ2421" s="45">
        <f t="shared" si="58388"/>
        <v>0</v>
      </c>
      <c r="CA2421" s="36"/>
      <c r="CB2421" s="37"/>
      <c r="CC2421" s="44">
        <f t="shared" ref="CC2421" si="58422">parseTime(CA2421)-(CB2424=INT(RIGHT($F2421, 1)))</f>
        <v>0</v>
      </c>
      <c r="CD2421" s="45">
        <f t="shared" si="58390"/>
        <v>0</v>
      </c>
      <c r="CE2421" s="36"/>
      <c r="CF2421" s="37"/>
      <c r="CG2421" s="44">
        <f t="shared" ref="CG2421" si="58423">parseTime(CE2421)-(CF2424=INT(RIGHT($F2421, 1)))</f>
        <v>0</v>
      </c>
      <c r="CH2421" s="45">
        <f t="shared" si="58392"/>
        <v>0</v>
      </c>
    </row>
    <row r="2422" spans="1:86" x14ac:dyDescent="0.25">
      <c r="A2422" s="56"/>
      <c r="B2422" s="57"/>
      <c r="C2422" s="14">
        <f t="shared" si="58408"/>
        <v>0</v>
      </c>
      <c r="D2422" s="14" t="s">
        <v>259</v>
      </c>
      <c r="E2422" s="20">
        <v>4.25</v>
      </c>
      <c r="F2422" s="51" t="s">
        <v>131</v>
      </c>
      <c r="G2422" s="36"/>
      <c r="H2422" s="37"/>
      <c r="I2422" s="44">
        <f t="shared" ref="I2422" si="58424">parseTime(G2422)-(H2424=INT(RIGHT($F2422, 1)))</f>
        <v>0</v>
      </c>
      <c r="J2422" s="45">
        <f t="shared" si="58360"/>
        <v>0</v>
      </c>
      <c r="K2422" s="36"/>
      <c r="L2422" s="37"/>
      <c r="M2422" s="44">
        <f t="shared" ref="M2422" si="58425">parseTime(K2422)-(L2424=INT(RIGHT($F2422, 1)))</f>
        <v>0</v>
      </c>
      <c r="N2422" s="45">
        <f t="shared" si="58362"/>
        <v>0</v>
      </c>
      <c r="O2422" s="36"/>
      <c r="P2422" s="37"/>
      <c r="Q2422" s="44">
        <f t="shared" ref="Q2422" si="58426">parseTime(O2422)-(P2424=INT(RIGHT($F2422, 1)))</f>
        <v>0</v>
      </c>
      <c r="R2422" s="45">
        <f t="shared" si="58364"/>
        <v>0</v>
      </c>
      <c r="S2422" s="36"/>
      <c r="T2422" s="37"/>
      <c r="U2422" s="44">
        <f t="shared" ref="U2422" si="58427">parseTime(S2422)-(T2424=INT(RIGHT($F2422, 1)))</f>
        <v>0</v>
      </c>
      <c r="V2422" s="45">
        <f t="shared" si="58366"/>
        <v>0</v>
      </c>
      <c r="W2422" s="36"/>
      <c r="X2422" s="37"/>
      <c r="Y2422" s="44">
        <f t="shared" ref="Y2422" si="58428">parseTime(W2422)-(X2424=INT(RIGHT($F2422, 1)))</f>
        <v>0</v>
      </c>
      <c r="Z2422" s="45">
        <f t="shared" si="58368"/>
        <v>0</v>
      </c>
      <c r="AA2422" s="36"/>
      <c r="AB2422" s="37"/>
      <c r="AC2422" s="44">
        <f t="shared" ref="AC2422" si="58429">parseTime(AA2422)-(AB2424=INT(RIGHT($F2422, 1)))</f>
        <v>0</v>
      </c>
      <c r="AD2422" s="45">
        <f t="shared" si="58370"/>
        <v>0</v>
      </c>
      <c r="AE2422" s="36"/>
      <c r="AF2422" s="37"/>
      <c r="AG2422" s="44">
        <f t="shared" ref="AG2422" si="58430">parseTime(AE2422)-(AF2424=INT(RIGHT($F2422, 1)))</f>
        <v>0</v>
      </c>
      <c r="AH2422" s="45">
        <f t="shared" si="58372"/>
        <v>0</v>
      </c>
      <c r="AI2422" s="36"/>
      <c r="AJ2422" s="37"/>
      <c r="AK2422" s="44">
        <f>parseTime(AI2422)-(AJ2424=INT(RIGHT($F2422, 1)))</f>
        <v>0</v>
      </c>
      <c r="AL2422" s="45">
        <f t="shared" si="58373"/>
        <v>0</v>
      </c>
      <c r="AM2422" s="36"/>
      <c r="AN2422" s="37"/>
      <c r="AO2422" s="44">
        <f t="shared" ref="AO2422" si="58431">parseTime(AM2422)-(AN2424=INT(RIGHT($F2422, 1)))</f>
        <v>0</v>
      </c>
      <c r="AP2422" s="45">
        <f t="shared" si="58375"/>
        <v>0</v>
      </c>
      <c r="AQ2422" s="36"/>
      <c r="AR2422" s="37"/>
      <c r="AS2422" s="44">
        <f t="shared" ref="AS2422" si="58432">parseTime(AQ2422)-(AR2424=INT(RIGHT($F2422, 1)))</f>
        <v>0</v>
      </c>
      <c r="AT2422" s="45">
        <f t="shared" si="58377"/>
        <v>0</v>
      </c>
      <c r="AU2422" s="36"/>
      <c r="AV2422" s="37"/>
      <c r="AW2422" s="44">
        <f>parseTime(AU2422)-(AV2424=INT(RIGHT($F2422, 1)))</f>
        <v>0</v>
      </c>
      <c r="AX2422" s="45">
        <f t="shared" si="58378"/>
        <v>0</v>
      </c>
      <c r="AY2422" s="36"/>
      <c r="AZ2422" s="37"/>
      <c r="BA2422" s="44">
        <f>parseTime(AY2422)-(AZ2424=INT(RIGHT($F2422, 1)))</f>
        <v>0</v>
      </c>
      <c r="BB2422" s="45">
        <f t="shared" si="58379"/>
        <v>0</v>
      </c>
      <c r="BC2422" s="36"/>
      <c r="BD2422" s="37"/>
      <c r="BE2422" s="44">
        <f>parseTime(BC2422)-(BD2424=INT(RIGHT($F2422, 1)))</f>
        <v>0</v>
      </c>
      <c r="BF2422" s="45">
        <f t="shared" si="58380"/>
        <v>0</v>
      </c>
      <c r="BG2422" s="36"/>
      <c r="BH2422" s="37"/>
      <c r="BI2422" s="44">
        <f>parseTime(BG2422)-(BH2424=INT(RIGHT($F2422, 1)))</f>
        <v>0</v>
      </c>
      <c r="BJ2422" s="45">
        <f t="shared" si="58381"/>
        <v>0</v>
      </c>
      <c r="BK2422" s="36"/>
      <c r="BL2422" s="37"/>
      <c r="BM2422" s="44">
        <f>parseTime(BK2422)-(BL2424=INT(RIGHT($F2422, 1)))</f>
        <v>0</v>
      </c>
      <c r="BN2422" s="45">
        <f t="shared" si="58382"/>
        <v>0</v>
      </c>
      <c r="BO2422" s="36"/>
      <c r="BP2422" s="37"/>
      <c r="BQ2422" s="44">
        <f t="shared" ref="BQ2422" si="58433">parseTime(BO2422)-(BP2424=INT(RIGHT($F2422, 1)))</f>
        <v>0</v>
      </c>
      <c r="BR2422" s="45">
        <f t="shared" si="58384"/>
        <v>0</v>
      </c>
      <c r="BS2422" s="36"/>
      <c r="BT2422" s="37"/>
      <c r="BU2422" s="44">
        <f t="shared" ref="BU2422" si="58434">parseTime(BS2422)-(BT2424=INT(RIGHT($F2422, 1)))</f>
        <v>0</v>
      </c>
      <c r="BV2422" s="45">
        <f t="shared" si="58386"/>
        <v>0</v>
      </c>
      <c r="BW2422" s="36"/>
      <c r="BX2422" s="37"/>
      <c r="BY2422" s="44">
        <f t="shared" ref="BY2422" si="58435">parseTime(BW2422)-(BX2424=INT(RIGHT($F2422, 1)))</f>
        <v>0</v>
      </c>
      <c r="BZ2422" s="45">
        <f t="shared" si="58388"/>
        <v>0</v>
      </c>
      <c r="CA2422" s="36"/>
      <c r="CB2422" s="37"/>
      <c r="CC2422" s="44">
        <f t="shared" ref="CC2422" si="58436">parseTime(CA2422)-(CB2424=INT(RIGHT($F2422, 1)))</f>
        <v>0</v>
      </c>
      <c r="CD2422" s="45">
        <f t="shared" si="58390"/>
        <v>0</v>
      </c>
      <c r="CE2422" s="36"/>
      <c r="CF2422" s="37"/>
      <c r="CG2422" s="44">
        <f t="shared" ref="CG2422" si="58437">parseTime(CE2422)-(CF2424=INT(RIGHT($F2422, 1)))</f>
        <v>0</v>
      </c>
      <c r="CH2422" s="45">
        <f t="shared" si="58392"/>
        <v>0</v>
      </c>
    </row>
    <row r="2423" spans="1:86" x14ac:dyDescent="0.25">
      <c r="A2423" s="56" t="s">
        <v>119</v>
      </c>
      <c r="B2423" s="57">
        <f t="shared" ref="B2423" ca="1" si="58438">roleHours(G2419:CH2425, "MCC")</f>
        <v>8</v>
      </c>
      <c r="C2423" s="14">
        <f t="shared" ca="1" si="58408"/>
        <v>1</v>
      </c>
      <c r="D2423" s="14" t="s">
        <v>260</v>
      </c>
      <c r="E2423" s="20">
        <v>4.6500000000000004</v>
      </c>
      <c r="F2423" s="51" t="s">
        <v>132</v>
      </c>
      <c r="G2423" s="36"/>
      <c r="H2423" s="37"/>
      <c r="I2423" s="44">
        <f t="shared" ref="I2423" si="58439">parseTime(G2423)-(H2424=INT(RIGHT($F2423, 1)))</f>
        <v>0</v>
      </c>
      <c r="J2423" s="45">
        <f t="shared" si="58360"/>
        <v>0</v>
      </c>
      <c r="K2423" s="36"/>
      <c r="L2423" s="37"/>
      <c r="M2423" s="44">
        <f t="shared" ref="M2423" si="58440">parseTime(K2423)-(L2424=INT(RIGHT($F2423, 1)))</f>
        <v>0</v>
      </c>
      <c r="N2423" s="45">
        <f t="shared" si="58362"/>
        <v>0</v>
      </c>
      <c r="O2423" s="36"/>
      <c r="P2423" s="37"/>
      <c r="Q2423" s="44">
        <f t="shared" ref="Q2423" si="58441">parseTime(O2423)-(P2424=INT(RIGHT($F2423, 1)))</f>
        <v>0</v>
      </c>
      <c r="R2423" s="45">
        <f t="shared" si="58364"/>
        <v>0</v>
      </c>
      <c r="S2423" s="36"/>
      <c r="T2423" s="37"/>
      <c r="U2423" s="44">
        <f t="shared" ref="U2423" si="58442">parseTime(S2423)-(T2424=INT(RIGHT($F2423, 1)))</f>
        <v>0</v>
      </c>
      <c r="V2423" s="45">
        <f t="shared" si="58366"/>
        <v>0</v>
      </c>
      <c r="W2423" s="36"/>
      <c r="X2423" s="37"/>
      <c r="Y2423" s="44">
        <f t="shared" ref="Y2423" si="58443">parseTime(W2423)-(X2424=INT(RIGHT($F2423, 1)))</f>
        <v>0</v>
      </c>
      <c r="Z2423" s="45">
        <f t="shared" si="58368"/>
        <v>0</v>
      </c>
      <c r="AA2423" s="36"/>
      <c r="AB2423" s="37"/>
      <c r="AC2423" s="44">
        <f t="shared" ref="AC2423" si="58444">parseTime(AA2423)-(AB2424=INT(RIGHT($F2423, 1)))</f>
        <v>0</v>
      </c>
      <c r="AD2423" s="45">
        <f t="shared" si="58370"/>
        <v>0</v>
      </c>
      <c r="AE2423" s="36"/>
      <c r="AF2423" s="37"/>
      <c r="AG2423" s="44">
        <f t="shared" ref="AG2423" si="58445">parseTime(AE2423)-(AF2424=INT(RIGHT($F2423, 1)))</f>
        <v>0</v>
      </c>
      <c r="AH2423" s="45">
        <f t="shared" si="58372"/>
        <v>0</v>
      </c>
      <c r="AI2423" s="36"/>
      <c r="AJ2423" s="37"/>
      <c r="AK2423" s="44">
        <f>parseTime(AI2423)-(AJ2424=INT(RIGHT($F2423, 1)))</f>
        <v>0</v>
      </c>
      <c r="AL2423" s="45">
        <f t="shared" si="58373"/>
        <v>0</v>
      </c>
      <c r="AM2423" s="36"/>
      <c r="AN2423" s="37"/>
      <c r="AO2423" s="44">
        <f t="shared" ref="AO2423" si="58446">parseTime(AM2423)-(AN2424=INT(RIGHT($F2423, 1)))</f>
        <v>0</v>
      </c>
      <c r="AP2423" s="45">
        <f t="shared" si="58375"/>
        <v>0</v>
      </c>
      <c r="AQ2423" s="36"/>
      <c r="AR2423" s="37"/>
      <c r="AS2423" s="44">
        <f t="shared" ref="AS2423" si="58447">parseTime(AQ2423)-(AR2424=INT(RIGHT($F2423, 1)))</f>
        <v>0</v>
      </c>
      <c r="AT2423" s="45">
        <f t="shared" si="58377"/>
        <v>0</v>
      </c>
      <c r="AU2423" s="36"/>
      <c r="AV2423" s="37"/>
      <c r="AW2423" s="44">
        <f>parseTime(AU2423)-(AV2424=INT(RIGHT($F2423, 1)))</f>
        <v>0</v>
      </c>
      <c r="AX2423" s="45">
        <f t="shared" si="58378"/>
        <v>0</v>
      </c>
      <c r="AY2423" s="36"/>
      <c r="AZ2423" s="37"/>
      <c r="BA2423" s="44">
        <f>parseTime(AY2423)-(AZ2424=INT(RIGHT($F2423, 1)))</f>
        <v>0</v>
      </c>
      <c r="BB2423" s="45">
        <f t="shared" si="58379"/>
        <v>0</v>
      </c>
      <c r="BC2423" s="36"/>
      <c r="BD2423" s="37"/>
      <c r="BE2423" s="44">
        <f>parseTime(BC2423)-(BD2424=INT(RIGHT($F2423, 1)))</f>
        <v>0</v>
      </c>
      <c r="BF2423" s="45">
        <f t="shared" si="58380"/>
        <v>0</v>
      </c>
      <c r="BG2423" s="36"/>
      <c r="BH2423" s="37"/>
      <c r="BI2423" s="44">
        <f>parseTime(BG2423)-(BH2424=INT(RIGHT($F2423, 1)))</f>
        <v>0</v>
      </c>
      <c r="BJ2423" s="45">
        <f t="shared" si="58381"/>
        <v>0</v>
      </c>
      <c r="BK2423" s="36"/>
      <c r="BL2423" s="37"/>
      <c r="BM2423" s="44">
        <f>parseTime(BK2423)-(BL2424=INT(RIGHT($F2423, 1)))</f>
        <v>0</v>
      </c>
      <c r="BN2423" s="45">
        <f t="shared" si="58382"/>
        <v>0</v>
      </c>
      <c r="BO2423" s="36"/>
      <c r="BP2423" s="37"/>
      <c r="BQ2423" s="44">
        <f t="shared" ref="BQ2423" si="58448">parseTime(BO2423)-(BP2424=INT(RIGHT($F2423, 1)))</f>
        <v>0</v>
      </c>
      <c r="BR2423" s="45">
        <f t="shared" si="58384"/>
        <v>0</v>
      </c>
      <c r="BS2423" s="36"/>
      <c r="BT2423" s="37"/>
      <c r="BU2423" s="44">
        <f t="shared" ref="BU2423" si="58449">parseTime(BS2423)-(BT2424=INT(RIGHT($F2423, 1)))</f>
        <v>0</v>
      </c>
      <c r="BV2423" s="45">
        <f t="shared" si="58386"/>
        <v>0</v>
      </c>
      <c r="BW2423" s="36"/>
      <c r="BX2423" s="37"/>
      <c r="BY2423" s="44">
        <f t="shared" ref="BY2423" si="58450">parseTime(BW2423)-(BX2424=INT(RIGHT($F2423, 1)))</f>
        <v>0</v>
      </c>
      <c r="BZ2423" s="45">
        <f t="shared" si="58388"/>
        <v>0</v>
      </c>
      <c r="CA2423" s="36"/>
      <c r="CB2423" s="37"/>
      <c r="CC2423" s="44">
        <f t="shared" ref="CC2423" si="58451">parseTime(CA2423)-(CB2424=INT(RIGHT($F2423, 1)))</f>
        <v>0</v>
      </c>
      <c r="CD2423" s="45">
        <f t="shared" si="58390"/>
        <v>0</v>
      </c>
      <c r="CE2423" s="36"/>
      <c r="CF2423" s="37"/>
      <c r="CG2423" s="44">
        <f t="shared" ref="CG2423" si="58452">parseTime(CE2423)-(CF2424=INT(RIGHT($F2423, 1)))</f>
        <v>0</v>
      </c>
      <c r="CH2423" s="45">
        <f t="shared" si="58392"/>
        <v>0</v>
      </c>
    </row>
    <row r="2424" spans="1:86" x14ac:dyDescent="0.25">
      <c r="A2424" s="56"/>
      <c r="B2424" s="57"/>
      <c r="C2424" s="14">
        <f t="shared" si="58408"/>
        <v>0</v>
      </c>
      <c r="D2424" s="14"/>
      <c r="E2424" s="20">
        <f t="shared" ref="E2424" si="58453">((7.5/2)-0.5+E2423)*8</f>
        <v>63.2</v>
      </c>
      <c r="F2424" s="51"/>
      <c r="G2424" s="46" t="s">
        <v>134</v>
      </c>
      <c r="H2424" s="38">
        <f t="shared" ref="H2424" si="58454">lunchAdjust(G2419:H2423)</f>
        <v>0</v>
      </c>
      <c r="I2424" s="48" t="s">
        <v>0</v>
      </c>
      <c r="J2424" s="39">
        <f t="shared" ref="J2424" si="58455">SUMPRODUCT(I2419:I2423*J2419:J2423)</f>
        <v>0</v>
      </c>
      <c r="K2424" s="46" t="s">
        <v>134</v>
      </c>
      <c r="L2424" s="38">
        <f t="shared" ref="L2424" si="58456">lunchAdjust(K2419:L2423)</f>
        <v>1</v>
      </c>
      <c r="M2424" s="48" t="s">
        <v>0</v>
      </c>
      <c r="N2424" s="39">
        <f t="shared" ref="N2424" si="58457">SUMPRODUCT(M2419:M2423*N2419:N2423)</f>
        <v>8</v>
      </c>
      <c r="O2424" s="46" t="s">
        <v>134</v>
      </c>
      <c r="P2424" s="38">
        <f t="shared" ref="P2424" si="58458">lunchAdjust(O2419:P2423)</f>
        <v>1</v>
      </c>
      <c r="Q2424" s="48" t="s">
        <v>0</v>
      </c>
      <c r="R2424" s="39">
        <f t="shared" ref="R2424" si="58459">SUMPRODUCT(Q2419:Q2423*R2419:R2423)</f>
        <v>8</v>
      </c>
      <c r="S2424" s="46" t="s">
        <v>134</v>
      </c>
      <c r="T2424" s="38">
        <f t="shared" ref="T2424" si="58460">lunchAdjust(S2419:T2423)</f>
        <v>1</v>
      </c>
      <c r="U2424" s="48" t="s">
        <v>0</v>
      </c>
      <c r="V2424" s="39">
        <f t="shared" ref="V2424" si="58461">SUMPRODUCT(U2419:U2423*V2419:V2423)</f>
        <v>8</v>
      </c>
      <c r="W2424" s="46" t="s">
        <v>134</v>
      </c>
      <c r="X2424" s="38">
        <f t="shared" ref="X2424" si="58462">lunchAdjust(W2419:X2423)</f>
        <v>0</v>
      </c>
      <c r="Y2424" s="48" t="s">
        <v>0</v>
      </c>
      <c r="Z2424" s="39">
        <f t="shared" ref="Z2424" si="58463">SUMPRODUCT(Y2419:Y2423*Z2419:Z2423)</f>
        <v>0</v>
      </c>
      <c r="AA2424" s="46" t="s">
        <v>134</v>
      </c>
      <c r="AB2424" s="38">
        <f t="shared" ref="AB2424" si="58464">lunchAdjust(AA2419:AB2423)</f>
        <v>1</v>
      </c>
      <c r="AC2424" s="48" t="s">
        <v>0</v>
      </c>
      <c r="AD2424" s="39">
        <f t="shared" ref="AD2424" si="58465">SUMPRODUCT(AC2419:AC2423*AD2419:AD2423)</f>
        <v>8</v>
      </c>
      <c r="AE2424" s="46" t="s">
        <v>134</v>
      </c>
      <c r="AF2424" s="38">
        <f t="shared" ref="AF2424" si="58466">lunchAdjust(AE2419:AF2423)</f>
        <v>1</v>
      </c>
      <c r="AG2424" s="48" t="s">
        <v>0</v>
      </c>
      <c r="AH2424" s="39">
        <f t="shared" ref="AH2424" si="58467">SUMPRODUCT(AG2419:AG2423*AH2419:AH2423)</f>
        <v>8</v>
      </c>
      <c r="AI2424" s="46" t="s">
        <v>134</v>
      </c>
      <c r="AJ2424" s="38">
        <f t="shared" ref="AJ2424" si="58468">lunchAdjust(AI2419:AJ2423)</f>
        <v>0</v>
      </c>
      <c r="AK2424" s="48" t="s">
        <v>0</v>
      </c>
      <c r="AL2424" s="39">
        <f t="shared" ref="AL2424" si="58469">SUMPRODUCT(AK2419:AK2423*AL2419:AL2423)</f>
        <v>0</v>
      </c>
      <c r="AM2424" s="46" t="s">
        <v>134</v>
      </c>
      <c r="AN2424" s="38">
        <f t="shared" ref="AN2424" si="58470">lunchAdjust(AM2419:AN2423)</f>
        <v>0</v>
      </c>
      <c r="AO2424" s="48" t="s">
        <v>0</v>
      </c>
      <c r="AP2424" s="39">
        <f t="shared" ref="AP2424" si="58471">SUMPRODUCT(AO2419:AO2423*AP2419:AP2423)</f>
        <v>0</v>
      </c>
      <c r="AQ2424" s="46" t="s">
        <v>134</v>
      </c>
      <c r="AR2424" s="38">
        <f t="shared" ref="AR2424" si="58472">lunchAdjust(AQ2419:AR2423)</f>
        <v>0</v>
      </c>
      <c r="AS2424" s="48" t="s">
        <v>0</v>
      </c>
      <c r="AT2424" s="39">
        <f t="shared" ref="AT2424" si="58473">SUMPRODUCT(AS2419:AS2423*AT2419:AT2423)</f>
        <v>0</v>
      </c>
      <c r="AU2424" s="46" t="s">
        <v>134</v>
      </c>
      <c r="AV2424" s="38">
        <f t="shared" ref="AV2424" si="58474">lunchAdjust(AU2419:AV2423)</f>
        <v>0</v>
      </c>
      <c r="AW2424" s="48" t="s">
        <v>0</v>
      </c>
      <c r="AX2424" s="39">
        <f t="shared" ref="AX2424" si="58475">SUMPRODUCT(AW2419:AW2423*AX2419:AX2423)</f>
        <v>0</v>
      </c>
      <c r="AY2424" s="46" t="s">
        <v>134</v>
      </c>
      <c r="AZ2424" s="38">
        <f t="shared" ref="AZ2424" si="58476">lunchAdjust(AY2419:AZ2423)</f>
        <v>0</v>
      </c>
      <c r="BA2424" s="48" t="s">
        <v>0</v>
      </c>
      <c r="BB2424" s="39">
        <f t="shared" ref="BB2424" si="58477">SUMPRODUCT(BA2419:BA2423*BB2419:BB2423)</f>
        <v>0</v>
      </c>
      <c r="BC2424" s="46" t="s">
        <v>134</v>
      </c>
      <c r="BD2424" s="38">
        <f t="shared" ref="BD2424" si="58478">lunchAdjust(BC2419:BD2423)</f>
        <v>0</v>
      </c>
      <c r="BE2424" s="48" t="s">
        <v>0</v>
      </c>
      <c r="BF2424" s="39">
        <f t="shared" ref="BF2424" si="58479">SUMPRODUCT(BE2419:BE2423*BF2419:BF2423)</f>
        <v>0</v>
      </c>
      <c r="BG2424" s="46" t="s">
        <v>134</v>
      </c>
      <c r="BH2424" s="38">
        <f t="shared" ref="BH2424" si="58480">lunchAdjust(BG2419:BH2423)</f>
        <v>0</v>
      </c>
      <c r="BI2424" s="48" t="s">
        <v>0</v>
      </c>
      <c r="BJ2424" s="39">
        <f t="shared" ref="BJ2424" si="58481">SUMPRODUCT(BI2419:BI2423*BJ2419:BJ2423)</f>
        <v>0</v>
      </c>
      <c r="BK2424" s="46" t="s">
        <v>134</v>
      </c>
      <c r="BL2424" s="38">
        <f t="shared" ref="BL2424" si="58482">lunchAdjust(BK2419:BL2423)</f>
        <v>0</v>
      </c>
      <c r="BM2424" s="48" t="s">
        <v>0</v>
      </c>
      <c r="BN2424" s="39">
        <f t="shared" ref="BN2424" si="58483">SUMPRODUCT(BM2419:BM2423*BN2419:BN2423)</f>
        <v>0</v>
      </c>
      <c r="BO2424" s="46" t="s">
        <v>134</v>
      </c>
      <c r="BP2424" s="38">
        <f t="shared" ref="BP2424" si="58484">lunchAdjust(BO2419:BP2423)</f>
        <v>0</v>
      </c>
      <c r="BQ2424" s="48" t="s">
        <v>0</v>
      </c>
      <c r="BR2424" s="39">
        <f t="shared" ref="BR2424" si="58485">SUMPRODUCT(BQ2419:BQ2423*BR2419:BR2423)</f>
        <v>5</v>
      </c>
      <c r="BS2424" s="46" t="s">
        <v>134</v>
      </c>
      <c r="BT2424" s="38">
        <f t="shared" ref="BT2424" si="58486">lunchAdjust(BS2419:BT2423)</f>
        <v>1</v>
      </c>
      <c r="BU2424" s="48" t="s">
        <v>0</v>
      </c>
      <c r="BV2424" s="39">
        <f t="shared" ref="BV2424" si="58487">SUMPRODUCT(BU2419:BU2423*BV2419:BV2423)</f>
        <v>8</v>
      </c>
      <c r="BW2424" s="46" t="s">
        <v>134</v>
      </c>
      <c r="BX2424" s="38">
        <f t="shared" ref="BX2424" si="58488">lunchAdjust(BW2419:BX2423)</f>
        <v>0</v>
      </c>
      <c r="BY2424" s="48" t="s">
        <v>0</v>
      </c>
      <c r="BZ2424" s="39">
        <f t="shared" ref="BZ2424" si="58489">SUMPRODUCT(BY2419:BY2423*BZ2419:BZ2423)</f>
        <v>0</v>
      </c>
      <c r="CA2424" s="46" t="s">
        <v>134</v>
      </c>
      <c r="CB2424" s="38">
        <f t="shared" ref="CB2424" si="58490">lunchAdjust(CA2419:CB2423)</f>
        <v>0</v>
      </c>
      <c r="CC2424" s="48" t="s">
        <v>0</v>
      </c>
      <c r="CD2424" s="39">
        <f t="shared" ref="CD2424" si="58491">SUMPRODUCT(CC2419:CC2423*CD2419:CD2423)</f>
        <v>0</v>
      </c>
      <c r="CE2424" s="46" t="s">
        <v>134</v>
      </c>
      <c r="CF2424" s="38">
        <f t="shared" ref="CF2424" si="58492">lunchAdjust(CE2419:CF2423)</f>
        <v>0</v>
      </c>
      <c r="CG2424" s="48" t="s">
        <v>0</v>
      </c>
      <c r="CH2424" s="39">
        <f t="shared" ref="CH2424" si="58493">SUMPRODUCT(CG2419:CG2423*CH2419:CH2423)</f>
        <v>0</v>
      </c>
    </row>
    <row r="2425" spans="1:86" ht="15.75" thickBot="1" x14ac:dyDescent="0.3">
      <c r="A2425" s="58" t="s">
        <v>121</v>
      </c>
      <c r="B2425" s="59">
        <f t="shared" ref="B2425" ca="1" si="58494">roleHours(G2419:CH2425, "OUT")</f>
        <v>0</v>
      </c>
      <c r="C2425" s="54" t="s">
        <v>137</v>
      </c>
      <c r="D2425" s="22">
        <f t="shared" ref="D2425" ca="1" si="58495">roleHours(G2419:CH2425, "PTO")</f>
        <v>0</v>
      </c>
      <c r="E2425" s="23">
        <f t="shared" ref="E2425" ca="1" si="58496">E2424-B2420</f>
        <v>10.200000000000003</v>
      </c>
      <c r="F2425" s="52"/>
      <c r="G2425" s="47" t="s">
        <v>39</v>
      </c>
      <c r="H2425" s="40">
        <f t="shared" si="56944"/>
        <v>0</v>
      </c>
      <c r="I2425" s="49" t="s">
        <v>135</v>
      </c>
      <c r="J2425" s="41">
        <f t="shared" ref="J2425" si="58497">J2424*G$4</f>
        <v>0</v>
      </c>
      <c r="K2425" s="47" t="s">
        <v>39</v>
      </c>
      <c r="L2425" s="40">
        <f t="shared" ref="L2425" si="58498">SUMPRODUCT(M2419:M2423*(L2419:L2423="PTO"))+SUMPRODUCT(M2419:M2423*(L2419:L2423="HOL"))</f>
        <v>0</v>
      </c>
      <c r="M2425" s="49" t="s">
        <v>135</v>
      </c>
      <c r="N2425" s="41">
        <f t="shared" ref="N2425" si="58499">N2424*K$4</f>
        <v>0</v>
      </c>
      <c r="O2425" s="47" t="s">
        <v>39</v>
      </c>
      <c r="P2425" s="40">
        <f t="shared" ref="P2425" si="58500">SUMPRODUCT(Q2419:Q2423*(P2419:P2423="PTO"))+SUMPRODUCT(Q2419:Q2423*(P2419:P2423="HOL"))</f>
        <v>0</v>
      </c>
      <c r="Q2425" s="49" t="s">
        <v>135</v>
      </c>
      <c r="R2425" s="41">
        <f t="shared" ref="R2425" si="58501">R2424*O$4</f>
        <v>8</v>
      </c>
      <c r="S2425" s="47" t="s">
        <v>39</v>
      </c>
      <c r="T2425" s="40">
        <f t="shared" ref="T2425" si="58502">SUMPRODUCT(U2419:U2423*(T2419:T2423="PTO"))+SUMPRODUCT(U2419:U2423*(T2419:T2423="HOL"))</f>
        <v>0</v>
      </c>
      <c r="U2425" s="49" t="s">
        <v>135</v>
      </c>
      <c r="V2425" s="41">
        <f t="shared" ref="V2425" si="58503">V2424*S$4</f>
        <v>0</v>
      </c>
      <c r="W2425" s="47" t="s">
        <v>39</v>
      </c>
      <c r="X2425" s="40">
        <f t="shared" ref="X2425" si="58504">SUMPRODUCT(Y2419:Y2423*(X2419:X2423="PTO"))+SUMPRODUCT(Y2419:Y2423*(X2419:X2423="HOL"))</f>
        <v>0</v>
      </c>
      <c r="Y2425" s="49" t="s">
        <v>135</v>
      </c>
      <c r="Z2425" s="41">
        <f t="shared" ref="Z2425" si="58505">Z2424*W$4</f>
        <v>0</v>
      </c>
      <c r="AA2425" s="47" t="s">
        <v>39</v>
      </c>
      <c r="AB2425" s="40">
        <f t="shared" ref="AB2425" si="58506">SUMPRODUCT(AC2419:AC2423*(AB2419:AB2423="PTO"))+SUMPRODUCT(AC2419:AC2423*(AB2419:AB2423="HOL"))</f>
        <v>0</v>
      </c>
      <c r="AC2425" s="49" t="s">
        <v>135</v>
      </c>
      <c r="AD2425" s="41">
        <f t="shared" ref="AD2425" si="58507">AD2424*AA$4</f>
        <v>8</v>
      </c>
      <c r="AE2425" s="47" t="s">
        <v>39</v>
      </c>
      <c r="AF2425" s="40">
        <f t="shared" ref="AF2425" si="58508">SUMPRODUCT(AG2419:AG2423*(AF2419:AF2423="PTO"))+SUMPRODUCT(AG2419:AG2423*(AF2419:AF2423="HOL"))</f>
        <v>0</v>
      </c>
      <c r="AG2425" s="49" t="s">
        <v>135</v>
      </c>
      <c r="AH2425" s="41">
        <f t="shared" ref="AH2425" si="58509">AH2424*AE$4</f>
        <v>8</v>
      </c>
      <c r="AI2425" s="47" t="s">
        <v>39</v>
      </c>
      <c r="AJ2425" s="40">
        <f t="shared" ref="AJ2425" si="58510">SUMPRODUCT(AK2419:AK2423*(AJ2419:AJ2423="PTO"))+SUMPRODUCT(AK2419:AK2423*(AJ2419:AJ2423="HOL"))</f>
        <v>0</v>
      </c>
      <c r="AK2425" s="49" t="s">
        <v>135</v>
      </c>
      <c r="AL2425" s="41">
        <f>AL2424*AI$4</f>
        <v>0</v>
      </c>
      <c r="AM2425" s="47" t="s">
        <v>39</v>
      </c>
      <c r="AN2425" s="40">
        <f t="shared" ref="AN2425" si="58511">SUMPRODUCT(AO2419:AO2423*(AN2419:AN2423="PTO"))+SUMPRODUCT(AO2419:AO2423*(AN2419:AN2423="HOL"))</f>
        <v>0</v>
      </c>
      <c r="AO2425" s="49" t="s">
        <v>135</v>
      </c>
      <c r="AP2425" s="41">
        <f t="shared" ref="AP2425" si="58512">AP2424*AM$4</f>
        <v>0</v>
      </c>
      <c r="AQ2425" s="47" t="s">
        <v>39</v>
      </c>
      <c r="AR2425" s="40">
        <f t="shared" ref="AR2425" si="58513">SUMPRODUCT(AS2419:AS2423*(AR2419:AR2423="PTO"))+SUMPRODUCT(AS2419:AS2423*(AR2419:AR2423="HOL"))</f>
        <v>0</v>
      </c>
      <c r="AS2425" s="49" t="s">
        <v>135</v>
      </c>
      <c r="AT2425" s="41">
        <f t="shared" ref="AT2425" si="58514">AT2424*AQ$4</f>
        <v>0</v>
      </c>
      <c r="AU2425" s="47" t="s">
        <v>39</v>
      </c>
      <c r="AV2425" s="40">
        <f t="shared" ref="AV2425" si="58515">SUMPRODUCT(AW2419:AW2423*(AV2419:AV2423="PTO"))+SUMPRODUCT(AW2419:AW2423*(AV2419:AV2423="HOL"))</f>
        <v>0</v>
      </c>
      <c r="AW2425" s="49" t="s">
        <v>135</v>
      </c>
      <c r="AX2425" s="41">
        <f>AX2424*AU$4</f>
        <v>0</v>
      </c>
      <c r="AY2425" s="47" t="s">
        <v>39</v>
      </c>
      <c r="AZ2425" s="40">
        <f t="shared" ref="AZ2425" si="58516">SUMPRODUCT(BA2419:BA2423*(AZ2419:AZ2423="PTO"))+SUMPRODUCT(BA2419:BA2423*(AZ2419:AZ2423="HOL"))</f>
        <v>0</v>
      </c>
      <c r="BA2425" s="49" t="s">
        <v>135</v>
      </c>
      <c r="BB2425" s="41">
        <f>BB2424*AY$4</f>
        <v>0</v>
      </c>
      <c r="BC2425" s="47" t="s">
        <v>39</v>
      </c>
      <c r="BD2425" s="40">
        <f t="shared" ref="BD2425" si="58517">SUMPRODUCT(BE2419:BE2423*(BD2419:BD2423="PTO"))+SUMPRODUCT(BE2419:BE2423*(BD2419:BD2423="HOL"))</f>
        <v>0</v>
      </c>
      <c r="BE2425" s="49" t="s">
        <v>135</v>
      </c>
      <c r="BF2425" s="41">
        <f>BF2424*BC$4</f>
        <v>0</v>
      </c>
      <c r="BG2425" s="47" t="s">
        <v>39</v>
      </c>
      <c r="BH2425" s="40">
        <f t="shared" ref="BH2425" si="58518">SUMPRODUCT(BI2419:BI2423*(BH2419:BH2423="PTO"))+SUMPRODUCT(BI2419:BI2423*(BH2419:BH2423="HOL"))</f>
        <v>0</v>
      </c>
      <c r="BI2425" s="49" t="s">
        <v>135</v>
      </c>
      <c r="BJ2425" s="41">
        <f>BJ2424*BG$4</f>
        <v>0</v>
      </c>
      <c r="BK2425" s="47" t="s">
        <v>39</v>
      </c>
      <c r="BL2425" s="40">
        <f t="shared" ref="BL2425" si="58519">SUMPRODUCT(BM2419:BM2423*(BL2419:BL2423="PTO"))+SUMPRODUCT(BM2419:BM2423*(BL2419:BL2423="HOL"))</f>
        <v>0</v>
      </c>
      <c r="BM2425" s="49" t="s">
        <v>135</v>
      </c>
      <c r="BN2425" s="41">
        <f>BN2424*BK$4</f>
        <v>0</v>
      </c>
      <c r="BO2425" s="47" t="s">
        <v>39</v>
      </c>
      <c r="BP2425" s="40">
        <f t="shared" ref="BP2425" si="58520">SUMPRODUCT(BQ2419:BQ2423*(BP2419:BP2423="PTO"))+SUMPRODUCT(BQ2419:BQ2423*(BP2419:BP2423="HOL"))</f>
        <v>0</v>
      </c>
      <c r="BQ2425" s="49" t="s">
        <v>135</v>
      </c>
      <c r="BR2425" s="41">
        <f t="shared" ref="BR2425" si="58521">BR2424*BO$4</f>
        <v>5</v>
      </c>
      <c r="BS2425" s="47" t="s">
        <v>39</v>
      </c>
      <c r="BT2425" s="40">
        <f t="shared" ref="BT2425" si="58522">SUMPRODUCT(BU2419:BU2423*(BT2419:BT2423="PTO"))+SUMPRODUCT(BU2419:BU2423*(BT2419:BT2423="HOL"))</f>
        <v>0</v>
      </c>
      <c r="BU2425" s="49" t="s">
        <v>135</v>
      </c>
      <c r="BV2425" s="41">
        <f t="shared" ref="BV2425" si="58523">BV2424*BS$4</f>
        <v>8</v>
      </c>
      <c r="BW2425" s="47" t="s">
        <v>39</v>
      </c>
      <c r="BX2425" s="40">
        <f t="shared" ref="BX2425" si="58524">SUMPRODUCT(BY2419:BY2423*(BX2419:BX2423="PTO"))+SUMPRODUCT(BY2419:BY2423*(BX2419:BX2423="HOL"))</f>
        <v>0</v>
      </c>
      <c r="BY2425" s="49" t="s">
        <v>135</v>
      </c>
      <c r="BZ2425" s="41">
        <f t="shared" ref="BZ2425" si="58525">BZ2424*BW$4</f>
        <v>0</v>
      </c>
      <c r="CA2425" s="47" t="s">
        <v>39</v>
      </c>
      <c r="CB2425" s="40">
        <f t="shared" ref="CB2425" si="58526">SUMPRODUCT(CC2419:CC2423*(CB2419:CB2423="PTO"))+SUMPRODUCT(CC2419:CC2423*(CB2419:CB2423="HOL"))</f>
        <v>0</v>
      </c>
      <c r="CC2425" s="49" t="s">
        <v>135</v>
      </c>
      <c r="CD2425" s="41">
        <f t="shared" ref="CD2425" si="58527">CD2424*CA$4</f>
        <v>0</v>
      </c>
      <c r="CE2425" s="47" t="s">
        <v>39</v>
      </c>
      <c r="CF2425" s="40">
        <f t="shared" ref="CF2425" si="58528">SUMPRODUCT(CG2419:CG2423*(CF2419:CF2423="PTO"))+SUMPRODUCT(CG2419:CG2423*(CF2419:CF2423="HOL"))</f>
        <v>0</v>
      </c>
      <c r="CG2425" s="49" t="s">
        <v>135</v>
      </c>
      <c r="CH2425" s="41">
        <f t="shared" ref="CH2425" si="58529">CH2424*CE$4</f>
        <v>0</v>
      </c>
    </row>
    <row r="2426" spans="1:86" x14ac:dyDescent="0.25">
      <c r="A2426" s="70" t="s">
        <v>133</v>
      </c>
      <c r="B2426" s="71">
        <f t="shared" ref="B2426" ca="1" si="58530">D2426-B2427</f>
        <v>21.19797887000459</v>
      </c>
      <c r="C2426" s="72" t="s">
        <v>122</v>
      </c>
      <c r="D2426" s="71">
        <f>IFERROR(INDEX(Holidays[FTE], MATCH(Entry!E2426, Holidays[Date], 0)), 1)*8*INDEX(FTEguide[[1]:[12]], MATCH(Entry!E2427, FTEguide[Weekday], 0), IF(Entry!E2429&gt;0, Entry!E2429, MONTH(Entry!E2426)))</f>
        <v>61.19797887000459</v>
      </c>
      <c r="E2426" s="60">
        <f t="shared" si="58186"/>
        <v>44174</v>
      </c>
      <c r="F2426" s="50" t="s">
        <v>128</v>
      </c>
      <c r="G2426" s="34"/>
      <c r="H2426" s="35"/>
      <c r="I2426" s="42">
        <f t="shared" ref="I2426" si="58531">parseTime(G2426)-(H2431=INT(RIGHT($F2426, 1)))</f>
        <v>0</v>
      </c>
      <c r="J2426" s="43">
        <f t="shared" ref="J2426:J2430" si="58532">isClocked(H2426)</f>
        <v>0</v>
      </c>
      <c r="K2426" s="34" t="s">
        <v>136</v>
      </c>
      <c r="L2426" s="35" t="s">
        <v>23</v>
      </c>
      <c r="M2426" s="42">
        <f t="shared" ref="M2426" si="58533">parseTime(K2426)-(L2431=INT(RIGHT($F2426, 1)))</f>
        <v>8</v>
      </c>
      <c r="N2426" s="43">
        <f t="shared" ref="N2426:N2430" si="58534">isClocked(L2426)</f>
        <v>1</v>
      </c>
      <c r="O2426" s="34" t="s">
        <v>180</v>
      </c>
      <c r="P2426" s="35" t="s">
        <v>23</v>
      </c>
      <c r="Q2426" s="42">
        <f t="shared" ref="Q2426" si="58535">parseTime(O2426)-(P2431=INT(RIGHT($F2426, 1)))</f>
        <v>8</v>
      </c>
      <c r="R2426" s="43">
        <f t="shared" ref="R2426:R2430" si="58536">isClocked(P2426)</f>
        <v>1</v>
      </c>
      <c r="S2426" s="34" t="s">
        <v>227</v>
      </c>
      <c r="T2426" s="35" t="s">
        <v>23</v>
      </c>
      <c r="U2426" s="42">
        <f t="shared" ref="U2426" si="58537">parseTime(S2426)-(T2431=INT(RIGHT($F2426, 1)))</f>
        <v>8</v>
      </c>
      <c r="V2426" s="43">
        <f t="shared" ref="V2426:V2430" si="58538">isClocked(T2426)</f>
        <v>1</v>
      </c>
      <c r="W2426" s="34"/>
      <c r="X2426" s="35"/>
      <c r="Y2426" s="42">
        <f t="shared" ref="Y2426" si="58539">parseTime(W2426)-(X2431=INT(RIGHT($F2426, 1)))</f>
        <v>0</v>
      </c>
      <c r="Z2426" s="43">
        <f t="shared" ref="Z2426:Z2430" si="58540">isClocked(X2426)</f>
        <v>0</v>
      </c>
      <c r="AA2426" s="34" t="s">
        <v>136</v>
      </c>
      <c r="AB2426" s="35" t="s">
        <v>23</v>
      </c>
      <c r="AC2426" s="42">
        <f t="shared" ref="AC2426" si="58541">parseTime(AA2426)-(AB2431=INT(RIGHT($F2426, 1)))</f>
        <v>8</v>
      </c>
      <c r="AD2426" s="43">
        <f t="shared" ref="AD2426:AD2430" si="58542">isClocked(AB2426)</f>
        <v>1</v>
      </c>
      <c r="AE2426" s="34"/>
      <c r="AF2426" s="35"/>
      <c r="AG2426" s="42">
        <f t="shared" ref="AG2426" si="58543">parseTime(AE2426)-(AF2431=INT(RIGHT($F2426, 1)))</f>
        <v>0</v>
      </c>
      <c r="AH2426" s="43">
        <f t="shared" ref="AH2426:AH2430" si="58544">isClocked(AF2426)</f>
        <v>0</v>
      </c>
      <c r="AI2426" s="34"/>
      <c r="AJ2426" s="35"/>
      <c r="AK2426" s="42">
        <f>parseTime(AI2426)-(AJ2431=INT(RIGHT($F2426, 1)))</f>
        <v>0</v>
      </c>
      <c r="AL2426" s="43">
        <f t="shared" ref="AL2426:AL2430" si="58545">isClocked(AJ2426)</f>
        <v>0</v>
      </c>
      <c r="AM2426" s="34"/>
      <c r="AN2426" s="35"/>
      <c r="AO2426" s="42">
        <f t="shared" ref="AO2426" si="58546">parseTime(AM2426)-(AN2431=INT(RIGHT($F2426, 1)))</f>
        <v>0</v>
      </c>
      <c r="AP2426" s="43">
        <f t="shared" ref="AP2426:AP2430" si="58547">isClocked(AN2426)</f>
        <v>0</v>
      </c>
      <c r="AQ2426" s="34"/>
      <c r="AR2426" s="35"/>
      <c r="AS2426" s="42">
        <f t="shared" ref="AS2426" si="58548">parseTime(AQ2426)-(AR2431=INT(RIGHT($F2426, 1)))</f>
        <v>0</v>
      </c>
      <c r="AT2426" s="43">
        <f t="shared" ref="AT2426:AT2430" si="58549">isClocked(AR2426)</f>
        <v>0</v>
      </c>
      <c r="AU2426" s="34"/>
      <c r="AV2426" s="35"/>
      <c r="AW2426" s="42">
        <f>parseTime(AU2426)-(AV2431=INT(RIGHT($F2426, 1)))</f>
        <v>0</v>
      </c>
      <c r="AX2426" s="43">
        <f t="shared" ref="AX2426:AX2430" si="58550">isClocked(AV2426)</f>
        <v>0</v>
      </c>
      <c r="AY2426" s="34"/>
      <c r="AZ2426" s="35"/>
      <c r="BA2426" s="42">
        <f>parseTime(AY2426)-(AZ2431=INT(RIGHT($F2426, 1)))</f>
        <v>0</v>
      </c>
      <c r="BB2426" s="43">
        <f t="shared" ref="BB2426:BB2430" si="58551">isClocked(AZ2426)</f>
        <v>0</v>
      </c>
      <c r="BC2426" s="34"/>
      <c r="BD2426" s="35"/>
      <c r="BE2426" s="42">
        <f>parseTime(BC2426)-(BD2431=INT(RIGHT($F2426, 1)))</f>
        <v>0</v>
      </c>
      <c r="BF2426" s="43">
        <f t="shared" ref="BF2426:BF2430" si="58552">isClocked(BD2426)</f>
        <v>0</v>
      </c>
      <c r="BG2426" s="34"/>
      <c r="BH2426" s="35"/>
      <c r="BI2426" s="42">
        <f>parseTime(BG2426)-(BH2431=INT(RIGHT($F2426, 1)))</f>
        <v>0</v>
      </c>
      <c r="BJ2426" s="43">
        <f t="shared" ref="BJ2426:BJ2430" si="58553">isClocked(BH2426)</f>
        <v>0</v>
      </c>
      <c r="BK2426" s="34"/>
      <c r="BL2426" s="35"/>
      <c r="BM2426" s="42">
        <f>parseTime(BK2426)-(BL2431=INT(RIGHT($F2426, 1)))</f>
        <v>0</v>
      </c>
      <c r="BN2426" s="43">
        <f t="shared" ref="BN2426:BN2430" si="58554">isClocked(BL2426)</f>
        <v>0</v>
      </c>
      <c r="BO2426" s="34"/>
      <c r="BP2426" s="35"/>
      <c r="BQ2426" s="42">
        <f t="shared" ref="BQ2426" si="58555">parseTime(BO2426)-(BP2431=INT(RIGHT($F2426, 1)))</f>
        <v>0</v>
      </c>
      <c r="BR2426" s="43">
        <f t="shared" ref="BR2426:BR2430" si="58556">isClocked(BP2426)</f>
        <v>0</v>
      </c>
      <c r="BS2426" s="34" t="s">
        <v>136</v>
      </c>
      <c r="BT2426" s="35" t="s">
        <v>23</v>
      </c>
      <c r="BU2426" s="42">
        <f t="shared" ref="BU2426" si="58557">parseTime(BS2426)-(BT2431=INT(RIGHT($F2426, 1)))</f>
        <v>8</v>
      </c>
      <c r="BV2426" s="43">
        <f t="shared" ref="BV2426:BV2430" si="58558">isClocked(BT2426)</f>
        <v>1</v>
      </c>
      <c r="BW2426" s="34"/>
      <c r="BX2426" s="35"/>
      <c r="BY2426" s="42">
        <f t="shared" ref="BY2426" si="58559">parseTime(BW2426)-(BX2431=INT(RIGHT($F2426, 1)))</f>
        <v>0</v>
      </c>
      <c r="BZ2426" s="43">
        <f t="shared" ref="BZ2426:BZ2430" si="58560">isClocked(BX2426)</f>
        <v>0</v>
      </c>
      <c r="CA2426" s="34"/>
      <c r="CB2426" s="35"/>
      <c r="CC2426" s="42">
        <f t="shared" ref="CC2426" si="58561">parseTime(CA2426)-(CB2431=INT(RIGHT($F2426, 1)))</f>
        <v>0</v>
      </c>
      <c r="CD2426" s="43">
        <f t="shared" ref="CD2426:CD2430" si="58562">isClocked(CB2426)</f>
        <v>0</v>
      </c>
      <c r="CE2426" s="34"/>
      <c r="CF2426" s="35"/>
      <c r="CG2426" s="42">
        <f t="shared" ref="CG2426" si="58563">parseTime(CE2426)-(CF2431=INT(RIGHT($F2426, 1)))</f>
        <v>0</v>
      </c>
      <c r="CH2426" s="43">
        <f t="shared" ref="CH2426:CH2430" si="58564">isClocked(CF2426)</f>
        <v>0</v>
      </c>
    </row>
    <row r="2427" spans="1:86" x14ac:dyDescent="0.25">
      <c r="A2427" s="56" t="s">
        <v>0</v>
      </c>
      <c r="B2427" s="57">
        <f t="shared" ca="1" si="57702"/>
        <v>40</v>
      </c>
      <c r="C2427" s="14" t="s">
        <v>252</v>
      </c>
      <c r="D2427" s="14">
        <f t="shared" si="57185"/>
        <v>53.7</v>
      </c>
      <c r="E2427" s="55" t="str">
        <f t="shared" si="57703"/>
        <v>Wednesday</v>
      </c>
      <c r="F2427" s="51" t="s">
        <v>129</v>
      </c>
      <c r="G2427" s="36"/>
      <c r="H2427" s="37"/>
      <c r="I2427" s="44">
        <f t="shared" ref="I2427" si="58565">parseTime(G2427)-(H2431=INT(RIGHT($F2427, 1)))</f>
        <v>0</v>
      </c>
      <c r="J2427" s="45">
        <f t="shared" si="58532"/>
        <v>0</v>
      </c>
      <c r="K2427" s="36"/>
      <c r="L2427" s="37"/>
      <c r="M2427" s="44">
        <f t="shared" ref="M2427" si="58566">parseTime(K2427)-(L2431=INT(RIGHT($F2427, 1)))</f>
        <v>0</v>
      </c>
      <c r="N2427" s="45">
        <f t="shared" si="58534"/>
        <v>0</v>
      </c>
      <c r="O2427" s="36"/>
      <c r="P2427" s="37"/>
      <c r="Q2427" s="44">
        <f t="shared" ref="Q2427" si="58567">parseTime(O2427)-(P2431=INT(RIGHT($F2427, 1)))</f>
        <v>0</v>
      </c>
      <c r="R2427" s="45">
        <f t="shared" si="58536"/>
        <v>0</v>
      </c>
      <c r="S2427" s="36"/>
      <c r="T2427" s="37"/>
      <c r="U2427" s="44">
        <f t="shared" ref="U2427" si="58568">parseTime(S2427)-(T2431=INT(RIGHT($F2427, 1)))</f>
        <v>0</v>
      </c>
      <c r="V2427" s="45">
        <f t="shared" si="58538"/>
        <v>0</v>
      </c>
      <c r="W2427" s="36"/>
      <c r="X2427" s="37"/>
      <c r="Y2427" s="44">
        <f t="shared" ref="Y2427" si="58569">parseTime(W2427)-(X2431=INT(RIGHT($F2427, 1)))</f>
        <v>0</v>
      </c>
      <c r="Z2427" s="45">
        <f t="shared" si="58540"/>
        <v>0</v>
      </c>
      <c r="AA2427" s="36"/>
      <c r="AB2427" s="37"/>
      <c r="AC2427" s="44">
        <f t="shared" ref="AC2427" si="58570">parseTime(AA2427)-(AB2431=INT(RIGHT($F2427, 1)))</f>
        <v>0</v>
      </c>
      <c r="AD2427" s="45">
        <f t="shared" si="58542"/>
        <v>0</v>
      </c>
      <c r="AE2427" s="36"/>
      <c r="AF2427" s="37"/>
      <c r="AG2427" s="44">
        <f t="shared" ref="AG2427" si="58571">parseTime(AE2427)-(AF2431=INT(RIGHT($F2427, 1)))</f>
        <v>0</v>
      </c>
      <c r="AH2427" s="45">
        <f t="shared" si="58544"/>
        <v>0</v>
      </c>
      <c r="AI2427" s="36"/>
      <c r="AJ2427" s="37"/>
      <c r="AK2427" s="44">
        <f>parseTime(AI2427)-(AJ2431=INT(RIGHT($F2427, 1)))</f>
        <v>0</v>
      </c>
      <c r="AL2427" s="45">
        <f t="shared" si="58545"/>
        <v>0</v>
      </c>
      <c r="AM2427" s="36"/>
      <c r="AN2427" s="37"/>
      <c r="AO2427" s="44">
        <f t="shared" ref="AO2427" si="58572">parseTime(AM2427)-(AN2431=INT(RIGHT($F2427, 1)))</f>
        <v>0</v>
      </c>
      <c r="AP2427" s="45">
        <f t="shared" si="58547"/>
        <v>0</v>
      </c>
      <c r="AQ2427" s="36"/>
      <c r="AR2427" s="37"/>
      <c r="AS2427" s="44">
        <f t="shared" ref="AS2427" si="58573">parseTime(AQ2427)-(AR2431=INT(RIGHT($F2427, 1)))</f>
        <v>0</v>
      </c>
      <c r="AT2427" s="45">
        <f t="shared" si="58549"/>
        <v>0</v>
      </c>
      <c r="AU2427" s="36"/>
      <c r="AV2427" s="37"/>
      <c r="AW2427" s="44">
        <f>parseTime(AU2427)-(AV2431=INT(RIGHT($F2427, 1)))</f>
        <v>0</v>
      </c>
      <c r="AX2427" s="45">
        <f t="shared" si="58550"/>
        <v>0</v>
      </c>
      <c r="AY2427" s="36"/>
      <c r="AZ2427" s="37"/>
      <c r="BA2427" s="44">
        <f>parseTime(AY2427)-(AZ2431=INT(RIGHT($F2427, 1)))</f>
        <v>0</v>
      </c>
      <c r="BB2427" s="45">
        <f t="shared" si="58551"/>
        <v>0</v>
      </c>
      <c r="BC2427" s="36"/>
      <c r="BD2427" s="37"/>
      <c r="BE2427" s="44">
        <f>parseTime(BC2427)-(BD2431=INT(RIGHT($F2427, 1)))</f>
        <v>0</v>
      </c>
      <c r="BF2427" s="45">
        <f t="shared" si="58552"/>
        <v>0</v>
      </c>
      <c r="BG2427" s="36"/>
      <c r="BH2427" s="37"/>
      <c r="BI2427" s="44">
        <f>parseTime(BG2427)-(BH2431=INT(RIGHT($F2427, 1)))</f>
        <v>0</v>
      </c>
      <c r="BJ2427" s="45">
        <f t="shared" si="58553"/>
        <v>0</v>
      </c>
      <c r="BK2427" s="36"/>
      <c r="BL2427" s="37"/>
      <c r="BM2427" s="44">
        <f>parseTime(BK2427)-(BL2431=INT(RIGHT($F2427, 1)))</f>
        <v>0</v>
      </c>
      <c r="BN2427" s="45">
        <f t="shared" si="58554"/>
        <v>0</v>
      </c>
      <c r="BO2427" s="36"/>
      <c r="BP2427" s="37"/>
      <c r="BQ2427" s="44">
        <f t="shared" ref="BQ2427" si="58574">parseTime(BO2427)-(BP2431=INT(RIGHT($F2427, 1)))</f>
        <v>0</v>
      </c>
      <c r="BR2427" s="45">
        <f t="shared" si="58556"/>
        <v>0</v>
      </c>
      <c r="BS2427" s="36"/>
      <c r="BT2427" s="37"/>
      <c r="BU2427" s="44">
        <f t="shared" ref="BU2427" si="58575">parseTime(BS2427)-(BT2431=INT(RIGHT($F2427, 1)))</f>
        <v>0</v>
      </c>
      <c r="BV2427" s="45">
        <f t="shared" si="58558"/>
        <v>0</v>
      </c>
      <c r="BW2427" s="36"/>
      <c r="BX2427" s="37"/>
      <c r="BY2427" s="44">
        <f t="shared" ref="BY2427" si="58576">parseTime(BW2427)-(BX2431=INT(RIGHT($F2427, 1)))</f>
        <v>0</v>
      </c>
      <c r="BZ2427" s="45">
        <f t="shared" si="58560"/>
        <v>0</v>
      </c>
      <c r="CA2427" s="36"/>
      <c r="CB2427" s="37"/>
      <c r="CC2427" s="44">
        <f t="shared" ref="CC2427" si="58577">parseTime(CA2427)-(CB2431=INT(RIGHT($F2427, 1)))</f>
        <v>0</v>
      </c>
      <c r="CD2427" s="45">
        <f t="shared" si="58562"/>
        <v>0</v>
      </c>
      <c r="CE2427" s="36"/>
      <c r="CF2427" s="37"/>
      <c r="CG2427" s="44">
        <f t="shared" ref="CG2427" si="58578">parseTime(CE2427)-(CF2431=INT(RIGHT($F2427, 1)))</f>
        <v>0</v>
      </c>
      <c r="CH2427" s="45">
        <f t="shared" si="58564"/>
        <v>0</v>
      </c>
    </row>
    <row r="2428" spans="1:86" x14ac:dyDescent="0.25">
      <c r="A2428" s="56" t="s">
        <v>117</v>
      </c>
      <c r="B2428" s="57">
        <f t="shared" ref="B2428" ca="1" si="58579">roleHours(G2426:CH2432, "MFD")</f>
        <v>40</v>
      </c>
      <c r="C2428" s="14">
        <f t="shared" ref="C2428:C2431" ca="1" si="58580">B2428/8</f>
        <v>5</v>
      </c>
      <c r="D2428" s="14">
        <f t="shared" ref="D2428" ca="1" si="58581">B2427-D2427</f>
        <v>-13.700000000000003</v>
      </c>
      <c r="E2428" s="20" t="s">
        <v>127</v>
      </c>
      <c r="F2428" s="51" t="s">
        <v>130</v>
      </c>
      <c r="G2428" s="36"/>
      <c r="H2428" s="37"/>
      <c r="I2428" s="44">
        <f t="shared" ref="I2428" si="58582">parseTime(G2428)-(H2431=INT(RIGHT($F2428, 1)))</f>
        <v>0</v>
      </c>
      <c r="J2428" s="45">
        <f t="shared" si="58532"/>
        <v>0</v>
      </c>
      <c r="K2428" s="36"/>
      <c r="L2428" s="37"/>
      <c r="M2428" s="44">
        <f t="shared" ref="M2428" si="58583">parseTime(K2428)-(L2431=INT(RIGHT($F2428, 1)))</f>
        <v>0</v>
      </c>
      <c r="N2428" s="45">
        <f t="shared" si="58534"/>
        <v>0</v>
      </c>
      <c r="O2428" s="36"/>
      <c r="P2428" s="37"/>
      <c r="Q2428" s="44">
        <f t="shared" ref="Q2428" si="58584">parseTime(O2428)-(P2431=INT(RIGHT($F2428, 1)))</f>
        <v>0</v>
      </c>
      <c r="R2428" s="45">
        <f t="shared" si="58536"/>
        <v>0</v>
      </c>
      <c r="S2428" s="36"/>
      <c r="T2428" s="37"/>
      <c r="U2428" s="44">
        <f t="shared" ref="U2428" si="58585">parseTime(S2428)-(T2431=INT(RIGHT($F2428, 1)))</f>
        <v>0</v>
      </c>
      <c r="V2428" s="45">
        <f t="shared" si="58538"/>
        <v>0</v>
      </c>
      <c r="W2428" s="36"/>
      <c r="X2428" s="37"/>
      <c r="Y2428" s="44">
        <f t="shared" ref="Y2428" si="58586">parseTime(W2428)-(X2431=INT(RIGHT($F2428, 1)))</f>
        <v>0</v>
      </c>
      <c r="Z2428" s="45">
        <f t="shared" si="58540"/>
        <v>0</v>
      </c>
      <c r="AA2428" s="36"/>
      <c r="AB2428" s="37"/>
      <c r="AC2428" s="44">
        <f t="shared" ref="AC2428" si="58587">parseTime(AA2428)-(AB2431=INT(RIGHT($F2428, 1)))</f>
        <v>0</v>
      </c>
      <c r="AD2428" s="45">
        <f t="shared" si="58542"/>
        <v>0</v>
      </c>
      <c r="AE2428" s="36"/>
      <c r="AF2428" s="37"/>
      <c r="AG2428" s="44">
        <f t="shared" ref="AG2428" si="58588">parseTime(AE2428)-(AF2431=INT(RIGHT($F2428, 1)))</f>
        <v>0</v>
      </c>
      <c r="AH2428" s="45">
        <f t="shared" si="58544"/>
        <v>0</v>
      </c>
      <c r="AI2428" s="36"/>
      <c r="AJ2428" s="37"/>
      <c r="AK2428" s="44">
        <f>parseTime(AI2428)-(AJ2431=INT(RIGHT($F2428, 1)))</f>
        <v>0</v>
      </c>
      <c r="AL2428" s="45">
        <f t="shared" si="58545"/>
        <v>0</v>
      </c>
      <c r="AM2428" s="36"/>
      <c r="AN2428" s="37"/>
      <c r="AO2428" s="44">
        <f t="shared" ref="AO2428" si="58589">parseTime(AM2428)-(AN2431=INT(RIGHT($F2428, 1)))</f>
        <v>0</v>
      </c>
      <c r="AP2428" s="45">
        <f t="shared" si="58547"/>
        <v>0</v>
      </c>
      <c r="AQ2428" s="36"/>
      <c r="AR2428" s="37"/>
      <c r="AS2428" s="44">
        <f t="shared" ref="AS2428" si="58590">parseTime(AQ2428)-(AR2431=INT(RIGHT($F2428, 1)))</f>
        <v>0</v>
      </c>
      <c r="AT2428" s="45">
        <f t="shared" si="58549"/>
        <v>0</v>
      </c>
      <c r="AU2428" s="36"/>
      <c r="AV2428" s="37"/>
      <c r="AW2428" s="44">
        <f>parseTime(AU2428)-(AV2431=INT(RIGHT($F2428, 1)))</f>
        <v>0</v>
      </c>
      <c r="AX2428" s="45">
        <f t="shared" si="58550"/>
        <v>0</v>
      </c>
      <c r="AY2428" s="36"/>
      <c r="AZ2428" s="37"/>
      <c r="BA2428" s="44">
        <f>parseTime(AY2428)-(AZ2431=INT(RIGHT($F2428, 1)))</f>
        <v>0</v>
      </c>
      <c r="BB2428" s="45">
        <f t="shared" si="58551"/>
        <v>0</v>
      </c>
      <c r="BC2428" s="36"/>
      <c r="BD2428" s="37"/>
      <c r="BE2428" s="44">
        <f>parseTime(BC2428)-(BD2431=INT(RIGHT($F2428, 1)))</f>
        <v>0</v>
      </c>
      <c r="BF2428" s="45">
        <f t="shared" si="58552"/>
        <v>0</v>
      </c>
      <c r="BG2428" s="36"/>
      <c r="BH2428" s="37"/>
      <c r="BI2428" s="44">
        <f>parseTime(BG2428)-(BH2431=INT(RIGHT($F2428, 1)))</f>
        <v>0</v>
      </c>
      <c r="BJ2428" s="45">
        <f t="shared" si="58553"/>
        <v>0</v>
      </c>
      <c r="BK2428" s="36"/>
      <c r="BL2428" s="37"/>
      <c r="BM2428" s="44">
        <f>parseTime(BK2428)-(BL2431=INT(RIGHT($F2428, 1)))</f>
        <v>0</v>
      </c>
      <c r="BN2428" s="45">
        <f t="shared" si="58554"/>
        <v>0</v>
      </c>
      <c r="BO2428" s="36"/>
      <c r="BP2428" s="37"/>
      <c r="BQ2428" s="44">
        <f t="shared" ref="BQ2428" si="58591">parseTime(BO2428)-(BP2431=INT(RIGHT($F2428, 1)))</f>
        <v>0</v>
      </c>
      <c r="BR2428" s="45">
        <f t="shared" si="58556"/>
        <v>0</v>
      </c>
      <c r="BS2428" s="36"/>
      <c r="BT2428" s="37"/>
      <c r="BU2428" s="44">
        <f t="shared" ref="BU2428" si="58592">parseTime(BS2428)-(BT2431=INT(RIGHT($F2428, 1)))</f>
        <v>0</v>
      </c>
      <c r="BV2428" s="45">
        <f t="shared" si="58558"/>
        <v>0</v>
      </c>
      <c r="BW2428" s="36"/>
      <c r="BX2428" s="37"/>
      <c r="BY2428" s="44">
        <f t="shared" ref="BY2428" si="58593">parseTime(BW2428)-(BX2431=INT(RIGHT($F2428, 1)))</f>
        <v>0</v>
      </c>
      <c r="BZ2428" s="45">
        <f t="shared" si="58560"/>
        <v>0</v>
      </c>
      <c r="CA2428" s="36"/>
      <c r="CB2428" s="37"/>
      <c r="CC2428" s="44">
        <f t="shared" ref="CC2428" si="58594">parseTime(CA2428)-(CB2431=INT(RIGHT($F2428, 1)))</f>
        <v>0</v>
      </c>
      <c r="CD2428" s="45">
        <f t="shared" si="58562"/>
        <v>0</v>
      </c>
      <c r="CE2428" s="36"/>
      <c r="CF2428" s="37"/>
      <c r="CG2428" s="44">
        <f t="shared" ref="CG2428" si="58595">parseTime(CE2428)-(CF2431=INT(RIGHT($F2428, 1)))</f>
        <v>0</v>
      </c>
      <c r="CH2428" s="45">
        <f t="shared" si="58564"/>
        <v>0</v>
      </c>
    </row>
    <row r="2429" spans="1:86" x14ac:dyDescent="0.25">
      <c r="A2429" s="56"/>
      <c r="B2429" s="57"/>
      <c r="C2429" s="14">
        <f t="shared" si="58580"/>
        <v>0</v>
      </c>
      <c r="D2429" s="14" t="s">
        <v>259</v>
      </c>
      <c r="E2429" s="20">
        <v>4.25</v>
      </c>
      <c r="F2429" s="51" t="s">
        <v>131</v>
      </c>
      <c r="G2429" s="36"/>
      <c r="H2429" s="37"/>
      <c r="I2429" s="44">
        <f t="shared" ref="I2429" si="58596">parseTime(G2429)-(H2431=INT(RIGHT($F2429, 1)))</f>
        <v>0</v>
      </c>
      <c r="J2429" s="45">
        <f t="shared" si="58532"/>
        <v>0</v>
      </c>
      <c r="K2429" s="36"/>
      <c r="L2429" s="37"/>
      <c r="M2429" s="44">
        <f t="shared" ref="M2429" si="58597">parseTime(K2429)-(L2431=INT(RIGHT($F2429, 1)))</f>
        <v>0</v>
      </c>
      <c r="N2429" s="45">
        <f t="shared" si="58534"/>
        <v>0</v>
      </c>
      <c r="O2429" s="36"/>
      <c r="P2429" s="37"/>
      <c r="Q2429" s="44">
        <f t="shared" ref="Q2429" si="58598">parseTime(O2429)-(P2431=INT(RIGHT($F2429, 1)))</f>
        <v>0</v>
      </c>
      <c r="R2429" s="45">
        <f t="shared" si="58536"/>
        <v>0</v>
      </c>
      <c r="S2429" s="36"/>
      <c r="T2429" s="37"/>
      <c r="U2429" s="44">
        <f t="shared" ref="U2429" si="58599">parseTime(S2429)-(T2431=INT(RIGHT($F2429, 1)))</f>
        <v>0</v>
      </c>
      <c r="V2429" s="45">
        <f t="shared" si="58538"/>
        <v>0</v>
      </c>
      <c r="W2429" s="36"/>
      <c r="X2429" s="37"/>
      <c r="Y2429" s="44">
        <f t="shared" ref="Y2429" si="58600">parseTime(W2429)-(X2431=INT(RIGHT($F2429, 1)))</f>
        <v>0</v>
      </c>
      <c r="Z2429" s="45">
        <f t="shared" si="58540"/>
        <v>0</v>
      </c>
      <c r="AA2429" s="36"/>
      <c r="AB2429" s="37"/>
      <c r="AC2429" s="44">
        <f t="shared" ref="AC2429" si="58601">parseTime(AA2429)-(AB2431=INT(RIGHT($F2429, 1)))</f>
        <v>0</v>
      </c>
      <c r="AD2429" s="45">
        <f t="shared" si="58542"/>
        <v>0</v>
      </c>
      <c r="AE2429" s="36"/>
      <c r="AF2429" s="37"/>
      <c r="AG2429" s="44">
        <f t="shared" ref="AG2429" si="58602">parseTime(AE2429)-(AF2431=INT(RIGHT($F2429, 1)))</f>
        <v>0</v>
      </c>
      <c r="AH2429" s="45">
        <f t="shared" si="58544"/>
        <v>0</v>
      </c>
      <c r="AI2429" s="36"/>
      <c r="AJ2429" s="37"/>
      <c r="AK2429" s="44">
        <f>parseTime(AI2429)-(AJ2431=INT(RIGHT($F2429, 1)))</f>
        <v>0</v>
      </c>
      <c r="AL2429" s="45">
        <f t="shared" si="58545"/>
        <v>0</v>
      </c>
      <c r="AM2429" s="36"/>
      <c r="AN2429" s="37"/>
      <c r="AO2429" s="44">
        <f t="shared" ref="AO2429" si="58603">parseTime(AM2429)-(AN2431=INT(RIGHT($F2429, 1)))</f>
        <v>0</v>
      </c>
      <c r="AP2429" s="45">
        <f t="shared" si="58547"/>
        <v>0</v>
      </c>
      <c r="AQ2429" s="36"/>
      <c r="AR2429" s="37"/>
      <c r="AS2429" s="44">
        <f t="shared" ref="AS2429" si="58604">parseTime(AQ2429)-(AR2431=INT(RIGHT($F2429, 1)))</f>
        <v>0</v>
      </c>
      <c r="AT2429" s="45">
        <f t="shared" si="58549"/>
        <v>0</v>
      </c>
      <c r="AU2429" s="36"/>
      <c r="AV2429" s="37"/>
      <c r="AW2429" s="44">
        <f>parseTime(AU2429)-(AV2431=INT(RIGHT($F2429, 1)))</f>
        <v>0</v>
      </c>
      <c r="AX2429" s="45">
        <f t="shared" si="58550"/>
        <v>0</v>
      </c>
      <c r="AY2429" s="36"/>
      <c r="AZ2429" s="37"/>
      <c r="BA2429" s="44">
        <f>parseTime(AY2429)-(AZ2431=INT(RIGHT($F2429, 1)))</f>
        <v>0</v>
      </c>
      <c r="BB2429" s="45">
        <f t="shared" si="58551"/>
        <v>0</v>
      </c>
      <c r="BC2429" s="36"/>
      <c r="BD2429" s="37"/>
      <c r="BE2429" s="44">
        <f>parseTime(BC2429)-(BD2431=INT(RIGHT($F2429, 1)))</f>
        <v>0</v>
      </c>
      <c r="BF2429" s="45">
        <f t="shared" si="58552"/>
        <v>0</v>
      </c>
      <c r="BG2429" s="36"/>
      <c r="BH2429" s="37"/>
      <c r="BI2429" s="44">
        <f>parseTime(BG2429)-(BH2431=INT(RIGHT($F2429, 1)))</f>
        <v>0</v>
      </c>
      <c r="BJ2429" s="45">
        <f t="shared" si="58553"/>
        <v>0</v>
      </c>
      <c r="BK2429" s="36"/>
      <c r="BL2429" s="37"/>
      <c r="BM2429" s="44">
        <f>parseTime(BK2429)-(BL2431=INT(RIGHT($F2429, 1)))</f>
        <v>0</v>
      </c>
      <c r="BN2429" s="45">
        <f t="shared" si="58554"/>
        <v>0</v>
      </c>
      <c r="BO2429" s="36"/>
      <c r="BP2429" s="37"/>
      <c r="BQ2429" s="44">
        <f t="shared" ref="BQ2429" si="58605">parseTime(BO2429)-(BP2431=INT(RIGHT($F2429, 1)))</f>
        <v>0</v>
      </c>
      <c r="BR2429" s="45">
        <f t="shared" si="58556"/>
        <v>0</v>
      </c>
      <c r="BS2429" s="36"/>
      <c r="BT2429" s="37"/>
      <c r="BU2429" s="44">
        <f t="shared" ref="BU2429" si="58606">parseTime(BS2429)-(BT2431=INT(RIGHT($F2429, 1)))</f>
        <v>0</v>
      </c>
      <c r="BV2429" s="45">
        <f t="shared" si="58558"/>
        <v>0</v>
      </c>
      <c r="BW2429" s="36"/>
      <c r="BX2429" s="37"/>
      <c r="BY2429" s="44">
        <f t="shared" ref="BY2429" si="58607">parseTime(BW2429)-(BX2431=INT(RIGHT($F2429, 1)))</f>
        <v>0</v>
      </c>
      <c r="BZ2429" s="45">
        <f t="shared" si="58560"/>
        <v>0</v>
      </c>
      <c r="CA2429" s="36"/>
      <c r="CB2429" s="37"/>
      <c r="CC2429" s="44">
        <f t="shared" ref="CC2429" si="58608">parseTime(CA2429)-(CB2431=INT(RIGHT($F2429, 1)))</f>
        <v>0</v>
      </c>
      <c r="CD2429" s="45">
        <f t="shared" si="58562"/>
        <v>0</v>
      </c>
      <c r="CE2429" s="36"/>
      <c r="CF2429" s="37"/>
      <c r="CG2429" s="44">
        <f t="shared" ref="CG2429" si="58609">parseTime(CE2429)-(CF2431=INT(RIGHT($F2429, 1)))</f>
        <v>0</v>
      </c>
      <c r="CH2429" s="45">
        <f t="shared" si="58564"/>
        <v>0</v>
      </c>
    </row>
    <row r="2430" spans="1:86" x14ac:dyDescent="0.25">
      <c r="A2430" s="56" t="s">
        <v>119</v>
      </c>
      <c r="B2430" s="57">
        <f t="shared" ref="B2430" ca="1" si="58610">roleHours(G2426:CH2432, "MCC")</f>
        <v>0</v>
      </c>
      <c r="C2430" s="14">
        <f t="shared" ca="1" si="58580"/>
        <v>0</v>
      </c>
      <c r="D2430" s="14" t="s">
        <v>260</v>
      </c>
      <c r="E2430" s="20">
        <v>4.6500000000000004</v>
      </c>
      <c r="F2430" s="51" t="s">
        <v>132</v>
      </c>
      <c r="G2430" s="36"/>
      <c r="H2430" s="37"/>
      <c r="I2430" s="44">
        <f t="shared" ref="I2430" si="58611">parseTime(G2430)-(H2431=INT(RIGHT($F2430, 1)))</f>
        <v>0</v>
      </c>
      <c r="J2430" s="45">
        <f t="shared" si="58532"/>
        <v>0</v>
      </c>
      <c r="K2430" s="36"/>
      <c r="L2430" s="37"/>
      <c r="M2430" s="44">
        <f t="shared" ref="M2430" si="58612">parseTime(K2430)-(L2431=INT(RIGHT($F2430, 1)))</f>
        <v>0</v>
      </c>
      <c r="N2430" s="45">
        <f t="shared" si="58534"/>
        <v>0</v>
      </c>
      <c r="O2430" s="36"/>
      <c r="P2430" s="37"/>
      <c r="Q2430" s="44">
        <f t="shared" ref="Q2430" si="58613">parseTime(O2430)-(P2431=INT(RIGHT($F2430, 1)))</f>
        <v>0</v>
      </c>
      <c r="R2430" s="45">
        <f t="shared" si="58536"/>
        <v>0</v>
      </c>
      <c r="S2430" s="36"/>
      <c r="T2430" s="37"/>
      <c r="U2430" s="44">
        <f t="shared" ref="U2430" si="58614">parseTime(S2430)-(T2431=INT(RIGHT($F2430, 1)))</f>
        <v>0</v>
      </c>
      <c r="V2430" s="45">
        <f t="shared" si="58538"/>
        <v>0</v>
      </c>
      <c r="W2430" s="36"/>
      <c r="X2430" s="37"/>
      <c r="Y2430" s="44">
        <f t="shared" ref="Y2430" si="58615">parseTime(W2430)-(X2431=INT(RIGHT($F2430, 1)))</f>
        <v>0</v>
      </c>
      <c r="Z2430" s="45">
        <f t="shared" si="58540"/>
        <v>0</v>
      </c>
      <c r="AA2430" s="36"/>
      <c r="AB2430" s="37"/>
      <c r="AC2430" s="44">
        <f t="shared" ref="AC2430" si="58616">parseTime(AA2430)-(AB2431=INT(RIGHT($F2430, 1)))</f>
        <v>0</v>
      </c>
      <c r="AD2430" s="45">
        <f t="shared" si="58542"/>
        <v>0</v>
      </c>
      <c r="AE2430" s="36"/>
      <c r="AF2430" s="37"/>
      <c r="AG2430" s="44">
        <f t="shared" ref="AG2430" si="58617">parseTime(AE2430)-(AF2431=INT(RIGHT($F2430, 1)))</f>
        <v>0</v>
      </c>
      <c r="AH2430" s="45">
        <f t="shared" si="58544"/>
        <v>0</v>
      </c>
      <c r="AI2430" s="36"/>
      <c r="AJ2430" s="37"/>
      <c r="AK2430" s="44">
        <f>parseTime(AI2430)-(AJ2431=INT(RIGHT($F2430, 1)))</f>
        <v>0</v>
      </c>
      <c r="AL2430" s="45">
        <f t="shared" si="58545"/>
        <v>0</v>
      </c>
      <c r="AM2430" s="36"/>
      <c r="AN2430" s="37"/>
      <c r="AO2430" s="44">
        <f t="shared" ref="AO2430" si="58618">parseTime(AM2430)-(AN2431=INT(RIGHT($F2430, 1)))</f>
        <v>0</v>
      </c>
      <c r="AP2430" s="45">
        <f t="shared" si="58547"/>
        <v>0</v>
      </c>
      <c r="AQ2430" s="36"/>
      <c r="AR2430" s="37"/>
      <c r="AS2430" s="44">
        <f t="shared" ref="AS2430" si="58619">parseTime(AQ2430)-(AR2431=INT(RIGHT($F2430, 1)))</f>
        <v>0</v>
      </c>
      <c r="AT2430" s="45">
        <f t="shared" si="58549"/>
        <v>0</v>
      </c>
      <c r="AU2430" s="36"/>
      <c r="AV2430" s="37"/>
      <c r="AW2430" s="44">
        <f>parseTime(AU2430)-(AV2431=INT(RIGHT($F2430, 1)))</f>
        <v>0</v>
      </c>
      <c r="AX2430" s="45">
        <f t="shared" si="58550"/>
        <v>0</v>
      </c>
      <c r="AY2430" s="36"/>
      <c r="AZ2430" s="37"/>
      <c r="BA2430" s="44">
        <f>parseTime(AY2430)-(AZ2431=INT(RIGHT($F2430, 1)))</f>
        <v>0</v>
      </c>
      <c r="BB2430" s="45">
        <f t="shared" si="58551"/>
        <v>0</v>
      </c>
      <c r="BC2430" s="36"/>
      <c r="BD2430" s="37"/>
      <c r="BE2430" s="44">
        <f>parseTime(BC2430)-(BD2431=INT(RIGHT($F2430, 1)))</f>
        <v>0</v>
      </c>
      <c r="BF2430" s="45">
        <f t="shared" si="58552"/>
        <v>0</v>
      </c>
      <c r="BG2430" s="36"/>
      <c r="BH2430" s="37"/>
      <c r="BI2430" s="44">
        <f>parseTime(BG2430)-(BH2431=INT(RIGHT($F2430, 1)))</f>
        <v>0</v>
      </c>
      <c r="BJ2430" s="45">
        <f t="shared" si="58553"/>
        <v>0</v>
      </c>
      <c r="BK2430" s="36"/>
      <c r="BL2430" s="37"/>
      <c r="BM2430" s="44">
        <f>parseTime(BK2430)-(BL2431=INT(RIGHT($F2430, 1)))</f>
        <v>0</v>
      </c>
      <c r="BN2430" s="45">
        <f t="shared" si="58554"/>
        <v>0</v>
      </c>
      <c r="BO2430" s="36"/>
      <c r="BP2430" s="37"/>
      <c r="BQ2430" s="44">
        <f t="shared" ref="BQ2430" si="58620">parseTime(BO2430)-(BP2431=INT(RIGHT($F2430, 1)))</f>
        <v>0</v>
      </c>
      <c r="BR2430" s="45">
        <f t="shared" si="58556"/>
        <v>0</v>
      </c>
      <c r="BS2430" s="36"/>
      <c r="BT2430" s="37"/>
      <c r="BU2430" s="44">
        <f t="shared" ref="BU2430" si="58621">parseTime(BS2430)-(BT2431=INT(RIGHT($F2430, 1)))</f>
        <v>0</v>
      </c>
      <c r="BV2430" s="45">
        <f t="shared" si="58558"/>
        <v>0</v>
      </c>
      <c r="BW2430" s="36"/>
      <c r="BX2430" s="37"/>
      <c r="BY2430" s="44">
        <f t="shared" ref="BY2430" si="58622">parseTime(BW2430)-(BX2431=INT(RIGHT($F2430, 1)))</f>
        <v>0</v>
      </c>
      <c r="BZ2430" s="45">
        <f t="shared" si="58560"/>
        <v>0</v>
      </c>
      <c r="CA2430" s="36"/>
      <c r="CB2430" s="37"/>
      <c r="CC2430" s="44">
        <f t="shared" ref="CC2430" si="58623">parseTime(CA2430)-(CB2431=INT(RIGHT($F2430, 1)))</f>
        <v>0</v>
      </c>
      <c r="CD2430" s="45">
        <f t="shared" si="58562"/>
        <v>0</v>
      </c>
      <c r="CE2430" s="36"/>
      <c r="CF2430" s="37"/>
      <c r="CG2430" s="44">
        <f t="shared" ref="CG2430" si="58624">parseTime(CE2430)-(CF2431=INT(RIGHT($F2430, 1)))</f>
        <v>0</v>
      </c>
      <c r="CH2430" s="45">
        <f t="shared" si="58564"/>
        <v>0</v>
      </c>
    </row>
    <row r="2431" spans="1:86" x14ac:dyDescent="0.25">
      <c r="A2431" s="56"/>
      <c r="B2431" s="57"/>
      <c r="C2431" s="14">
        <f t="shared" si="58580"/>
        <v>0</v>
      </c>
      <c r="D2431" s="14"/>
      <c r="E2431" s="20">
        <f t="shared" ref="E2431" si="58625">((7.5/2)-0.5+E2430)*8</f>
        <v>63.2</v>
      </c>
      <c r="F2431" s="51"/>
      <c r="G2431" s="46" t="s">
        <v>134</v>
      </c>
      <c r="H2431" s="38">
        <f t="shared" ref="H2431" si="58626">lunchAdjust(G2426:H2430)</f>
        <v>0</v>
      </c>
      <c r="I2431" s="48" t="s">
        <v>0</v>
      </c>
      <c r="J2431" s="39">
        <f t="shared" ref="J2431" si="58627">SUMPRODUCT(I2426:I2430*J2426:J2430)</f>
        <v>0</v>
      </c>
      <c r="K2431" s="46" t="s">
        <v>134</v>
      </c>
      <c r="L2431" s="38">
        <f t="shared" ref="L2431" si="58628">lunchAdjust(K2426:L2430)</f>
        <v>1</v>
      </c>
      <c r="M2431" s="48" t="s">
        <v>0</v>
      </c>
      <c r="N2431" s="39">
        <f t="shared" ref="N2431" si="58629">SUMPRODUCT(M2426:M2430*N2426:N2430)</f>
        <v>8</v>
      </c>
      <c r="O2431" s="46" t="s">
        <v>134</v>
      </c>
      <c r="P2431" s="38">
        <f t="shared" ref="P2431" si="58630">lunchAdjust(O2426:P2430)</f>
        <v>1</v>
      </c>
      <c r="Q2431" s="48" t="s">
        <v>0</v>
      </c>
      <c r="R2431" s="39">
        <f t="shared" ref="R2431" si="58631">SUMPRODUCT(Q2426:Q2430*R2426:R2430)</f>
        <v>8</v>
      </c>
      <c r="S2431" s="46" t="s">
        <v>134</v>
      </c>
      <c r="T2431" s="38">
        <f t="shared" ref="T2431" si="58632">lunchAdjust(S2426:T2430)</f>
        <v>1</v>
      </c>
      <c r="U2431" s="48" t="s">
        <v>0</v>
      </c>
      <c r="V2431" s="39">
        <f t="shared" ref="V2431" si="58633">SUMPRODUCT(U2426:U2430*V2426:V2430)</f>
        <v>8</v>
      </c>
      <c r="W2431" s="46" t="s">
        <v>134</v>
      </c>
      <c r="X2431" s="38">
        <f t="shared" ref="X2431" si="58634">lunchAdjust(W2426:X2430)</f>
        <v>0</v>
      </c>
      <c r="Y2431" s="48" t="s">
        <v>0</v>
      </c>
      <c r="Z2431" s="39">
        <f t="shared" ref="Z2431" si="58635">SUMPRODUCT(Y2426:Y2430*Z2426:Z2430)</f>
        <v>0</v>
      </c>
      <c r="AA2431" s="46" t="s">
        <v>134</v>
      </c>
      <c r="AB2431" s="38">
        <f t="shared" ref="AB2431" si="58636">lunchAdjust(AA2426:AB2430)</f>
        <v>1</v>
      </c>
      <c r="AC2431" s="48" t="s">
        <v>0</v>
      </c>
      <c r="AD2431" s="39">
        <f t="shared" ref="AD2431" si="58637">SUMPRODUCT(AC2426:AC2430*AD2426:AD2430)</f>
        <v>8</v>
      </c>
      <c r="AE2431" s="46" t="s">
        <v>134</v>
      </c>
      <c r="AF2431" s="38">
        <f t="shared" ref="AF2431" si="58638">lunchAdjust(AE2426:AF2430)</f>
        <v>0</v>
      </c>
      <c r="AG2431" s="48" t="s">
        <v>0</v>
      </c>
      <c r="AH2431" s="39">
        <f t="shared" ref="AH2431" si="58639">SUMPRODUCT(AG2426:AG2430*AH2426:AH2430)</f>
        <v>0</v>
      </c>
      <c r="AI2431" s="46" t="s">
        <v>134</v>
      </c>
      <c r="AJ2431" s="38">
        <f t="shared" ref="AJ2431" si="58640">lunchAdjust(AI2426:AJ2430)</f>
        <v>0</v>
      </c>
      <c r="AK2431" s="48" t="s">
        <v>0</v>
      </c>
      <c r="AL2431" s="39">
        <f t="shared" ref="AL2431" si="58641">SUMPRODUCT(AK2426:AK2430*AL2426:AL2430)</f>
        <v>0</v>
      </c>
      <c r="AM2431" s="46" t="s">
        <v>134</v>
      </c>
      <c r="AN2431" s="38">
        <f t="shared" ref="AN2431" si="58642">lunchAdjust(AM2426:AN2430)</f>
        <v>0</v>
      </c>
      <c r="AO2431" s="48" t="s">
        <v>0</v>
      </c>
      <c r="AP2431" s="39">
        <f t="shared" ref="AP2431" si="58643">SUMPRODUCT(AO2426:AO2430*AP2426:AP2430)</f>
        <v>0</v>
      </c>
      <c r="AQ2431" s="46" t="s">
        <v>134</v>
      </c>
      <c r="AR2431" s="38">
        <f t="shared" ref="AR2431" si="58644">lunchAdjust(AQ2426:AR2430)</f>
        <v>0</v>
      </c>
      <c r="AS2431" s="48" t="s">
        <v>0</v>
      </c>
      <c r="AT2431" s="39">
        <f t="shared" ref="AT2431" si="58645">SUMPRODUCT(AS2426:AS2430*AT2426:AT2430)</f>
        <v>0</v>
      </c>
      <c r="AU2431" s="46" t="s">
        <v>134</v>
      </c>
      <c r="AV2431" s="38">
        <f t="shared" ref="AV2431" si="58646">lunchAdjust(AU2426:AV2430)</f>
        <v>0</v>
      </c>
      <c r="AW2431" s="48" t="s">
        <v>0</v>
      </c>
      <c r="AX2431" s="39">
        <f t="shared" ref="AX2431" si="58647">SUMPRODUCT(AW2426:AW2430*AX2426:AX2430)</f>
        <v>0</v>
      </c>
      <c r="AY2431" s="46" t="s">
        <v>134</v>
      </c>
      <c r="AZ2431" s="38">
        <f t="shared" ref="AZ2431" si="58648">lunchAdjust(AY2426:AZ2430)</f>
        <v>0</v>
      </c>
      <c r="BA2431" s="48" t="s">
        <v>0</v>
      </c>
      <c r="BB2431" s="39">
        <f t="shared" ref="BB2431" si="58649">SUMPRODUCT(BA2426:BA2430*BB2426:BB2430)</f>
        <v>0</v>
      </c>
      <c r="BC2431" s="46" t="s">
        <v>134</v>
      </c>
      <c r="BD2431" s="38">
        <f t="shared" ref="BD2431" si="58650">lunchAdjust(BC2426:BD2430)</f>
        <v>0</v>
      </c>
      <c r="BE2431" s="48" t="s">
        <v>0</v>
      </c>
      <c r="BF2431" s="39">
        <f t="shared" ref="BF2431" si="58651">SUMPRODUCT(BE2426:BE2430*BF2426:BF2430)</f>
        <v>0</v>
      </c>
      <c r="BG2431" s="46" t="s">
        <v>134</v>
      </c>
      <c r="BH2431" s="38">
        <f t="shared" ref="BH2431" si="58652">lunchAdjust(BG2426:BH2430)</f>
        <v>0</v>
      </c>
      <c r="BI2431" s="48" t="s">
        <v>0</v>
      </c>
      <c r="BJ2431" s="39">
        <f t="shared" ref="BJ2431" si="58653">SUMPRODUCT(BI2426:BI2430*BJ2426:BJ2430)</f>
        <v>0</v>
      </c>
      <c r="BK2431" s="46" t="s">
        <v>134</v>
      </c>
      <c r="BL2431" s="38">
        <f t="shared" ref="BL2431" si="58654">lunchAdjust(BK2426:BL2430)</f>
        <v>0</v>
      </c>
      <c r="BM2431" s="48" t="s">
        <v>0</v>
      </c>
      <c r="BN2431" s="39">
        <f t="shared" ref="BN2431" si="58655">SUMPRODUCT(BM2426:BM2430*BN2426:BN2430)</f>
        <v>0</v>
      </c>
      <c r="BO2431" s="46" t="s">
        <v>134</v>
      </c>
      <c r="BP2431" s="38">
        <f t="shared" ref="BP2431" si="58656">lunchAdjust(BO2426:BP2430)</f>
        <v>0</v>
      </c>
      <c r="BQ2431" s="48" t="s">
        <v>0</v>
      </c>
      <c r="BR2431" s="39">
        <f t="shared" ref="BR2431" si="58657">SUMPRODUCT(BQ2426:BQ2430*BR2426:BR2430)</f>
        <v>0</v>
      </c>
      <c r="BS2431" s="46" t="s">
        <v>134</v>
      </c>
      <c r="BT2431" s="38">
        <f t="shared" ref="BT2431" si="58658">lunchAdjust(BS2426:BT2430)</f>
        <v>1</v>
      </c>
      <c r="BU2431" s="48" t="s">
        <v>0</v>
      </c>
      <c r="BV2431" s="39">
        <f t="shared" ref="BV2431" si="58659">SUMPRODUCT(BU2426:BU2430*BV2426:BV2430)</f>
        <v>8</v>
      </c>
      <c r="BW2431" s="46" t="s">
        <v>134</v>
      </c>
      <c r="BX2431" s="38">
        <f t="shared" ref="BX2431" si="58660">lunchAdjust(BW2426:BX2430)</f>
        <v>0</v>
      </c>
      <c r="BY2431" s="48" t="s">
        <v>0</v>
      </c>
      <c r="BZ2431" s="39">
        <f t="shared" ref="BZ2431" si="58661">SUMPRODUCT(BY2426:BY2430*BZ2426:BZ2430)</f>
        <v>0</v>
      </c>
      <c r="CA2431" s="46" t="s">
        <v>134</v>
      </c>
      <c r="CB2431" s="38">
        <f t="shared" ref="CB2431" si="58662">lunchAdjust(CA2426:CB2430)</f>
        <v>0</v>
      </c>
      <c r="CC2431" s="48" t="s">
        <v>0</v>
      </c>
      <c r="CD2431" s="39">
        <f t="shared" ref="CD2431" si="58663">SUMPRODUCT(CC2426:CC2430*CD2426:CD2430)</f>
        <v>0</v>
      </c>
      <c r="CE2431" s="46" t="s">
        <v>134</v>
      </c>
      <c r="CF2431" s="38">
        <f t="shared" ref="CF2431" si="58664">lunchAdjust(CE2426:CF2430)</f>
        <v>0</v>
      </c>
      <c r="CG2431" s="48" t="s">
        <v>0</v>
      </c>
      <c r="CH2431" s="39">
        <f t="shared" ref="CH2431" si="58665">SUMPRODUCT(CG2426:CG2430*CH2426:CH2430)</f>
        <v>0</v>
      </c>
    </row>
    <row r="2432" spans="1:86" ht="15.75" thickBot="1" x14ac:dyDescent="0.3">
      <c r="A2432" s="58" t="s">
        <v>121</v>
      </c>
      <c r="B2432" s="59">
        <f t="shared" ref="B2432" ca="1" si="58666">roleHours(G2426:CH2432, "OUT")</f>
        <v>0</v>
      </c>
      <c r="C2432" s="54" t="s">
        <v>137</v>
      </c>
      <c r="D2432" s="22">
        <f t="shared" ref="D2432" ca="1" si="58667">roleHours(G2426:CH2432, "PTO")</f>
        <v>0</v>
      </c>
      <c r="E2432" s="23">
        <f t="shared" ref="E2432" ca="1" si="58668">E2431-B2427</f>
        <v>23.200000000000003</v>
      </c>
      <c r="F2432" s="52"/>
      <c r="G2432" s="47" t="s">
        <v>39</v>
      </c>
      <c r="H2432" s="40">
        <f t="shared" ref="H2432:H2495" si="58669">SUMPRODUCT(I2426:I2430*(H2426:H2430="PTO"))+SUMPRODUCT(I2426:I2430*(H2426:H2430="HOL"))</f>
        <v>0</v>
      </c>
      <c r="I2432" s="49" t="s">
        <v>135</v>
      </c>
      <c r="J2432" s="41">
        <f t="shared" ref="J2432" si="58670">J2431*G$4</f>
        <v>0</v>
      </c>
      <c r="K2432" s="47" t="s">
        <v>39</v>
      </c>
      <c r="L2432" s="40">
        <f t="shared" ref="L2432" si="58671">SUMPRODUCT(M2426:M2430*(L2426:L2430="PTO"))+SUMPRODUCT(M2426:M2430*(L2426:L2430="HOL"))</f>
        <v>0</v>
      </c>
      <c r="M2432" s="49" t="s">
        <v>135</v>
      </c>
      <c r="N2432" s="41">
        <f t="shared" ref="N2432" si="58672">N2431*K$4</f>
        <v>0</v>
      </c>
      <c r="O2432" s="47" t="s">
        <v>39</v>
      </c>
      <c r="P2432" s="40">
        <f t="shared" ref="P2432" si="58673">SUMPRODUCT(Q2426:Q2430*(P2426:P2430="PTO"))+SUMPRODUCT(Q2426:Q2430*(P2426:P2430="HOL"))</f>
        <v>0</v>
      </c>
      <c r="Q2432" s="49" t="s">
        <v>135</v>
      </c>
      <c r="R2432" s="41">
        <f t="shared" ref="R2432" si="58674">R2431*O$4</f>
        <v>8</v>
      </c>
      <c r="S2432" s="47" t="s">
        <v>39</v>
      </c>
      <c r="T2432" s="40">
        <f t="shared" ref="T2432" si="58675">SUMPRODUCT(U2426:U2430*(T2426:T2430="PTO"))+SUMPRODUCT(U2426:U2430*(T2426:T2430="HOL"))</f>
        <v>0</v>
      </c>
      <c r="U2432" s="49" t="s">
        <v>135</v>
      </c>
      <c r="V2432" s="41">
        <f t="shared" ref="V2432" si="58676">V2431*S$4</f>
        <v>0</v>
      </c>
      <c r="W2432" s="47" t="s">
        <v>39</v>
      </c>
      <c r="X2432" s="40">
        <f t="shared" ref="X2432" si="58677">SUMPRODUCT(Y2426:Y2430*(X2426:X2430="PTO"))+SUMPRODUCT(Y2426:Y2430*(X2426:X2430="HOL"))</f>
        <v>0</v>
      </c>
      <c r="Y2432" s="49" t="s">
        <v>135</v>
      </c>
      <c r="Z2432" s="41">
        <f t="shared" ref="Z2432" si="58678">Z2431*W$4</f>
        <v>0</v>
      </c>
      <c r="AA2432" s="47" t="s">
        <v>39</v>
      </c>
      <c r="AB2432" s="40">
        <f t="shared" ref="AB2432" si="58679">SUMPRODUCT(AC2426:AC2430*(AB2426:AB2430="PTO"))+SUMPRODUCT(AC2426:AC2430*(AB2426:AB2430="HOL"))</f>
        <v>0</v>
      </c>
      <c r="AC2432" s="49" t="s">
        <v>135</v>
      </c>
      <c r="AD2432" s="41">
        <f t="shared" ref="AD2432" si="58680">AD2431*AA$4</f>
        <v>8</v>
      </c>
      <c r="AE2432" s="47" t="s">
        <v>39</v>
      </c>
      <c r="AF2432" s="40">
        <f t="shared" ref="AF2432" si="58681">SUMPRODUCT(AG2426:AG2430*(AF2426:AF2430="PTO"))+SUMPRODUCT(AG2426:AG2430*(AF2426:AF2430="HOL"))</f>
        <v>0</v>
      </c>
      <c r="AG2432" s="49" t="s">
        <v>135</v>
      </c>
      <c r="AH2432" s="41">
        <f t="shared" ref="AH2432" si="58682">AH2431*AE$4</f>
        <v>0</v>
      </c>
      <c r="AI2432" s="47" t="s">
        <v>39</v>
      </c>
      <c r="AJ2432" s="40">
        <f t="shared" ref="AJ2432" si="58683">SUMPRODUCT(AK2426:AK2430*(AJ2426:AJ2430="PTO"))+SUMPRODUCT(AK2426:AK2430*(AJ2426:AJ2430="HOL"))</f>
        <v>0</v>
      </c>
      <c r="AK2432" s="49" t="s">
        <v>135</v>
      </c>
      <c r="AL2432" s="41">
        <f>AL2431*AI$4</f>
        <v>0</v>
      </c>
      <c r="AM2432" s="47" t="s">
        <v>39</v>
      </c>
      <c r="AN2432" s="40">
        <f t="shared" ref="AN2432" si="58684">SUMPRODUCT(AO2426:AO2430*(AN2426:AN2430="PTO"))+SUMPRODUCT(AO2426:AO2430*(AN2426:AN2430="HOL"))</f>
        <v>0</v>
      </c>
      <c r="AO2432" s="49" t="s">
        <v>135</v>
      </c>
      <c r="AP2432" s="41">
        <f t="shared" ref="AP2432" si="58685">AP2431*AM$4</f>
        <v>0</v>
      </c>
      <c r="AQ2432" s="47" t="s">
        <v>39</v>
      </c>
      <c r="AR2432" s="40">
        <f t="shared" ref="AR2432" si="58686">SUMPRODUCT(AS2426:AS2430*(AR2426:AR2430="PTO"))+SUMPRODUCT(AS2426:AS2430*(AR2426:AR2430="HOL"))</f>
        <v>0</v>
      </c>
      <c r="AS2432" s="49" t="s">
        <v>135</v>
      </c>
      <c r="AT2432" s="41">
        <f t="shared" ref="AT2432" si="58687">AT2431*AQ$4</f>
        <v>0</v>
      </c>
      <c r="AU2432" s="47" t="s">
        <v>39</v>
      </c>
      <c r="AV2432" s="40">
        <f t="shared" ref="AV2432" si="58688">SUMPRODUCT(AW2426:AW2430*(AV2426:AV2430="PTO"))+SUMPRODUCT(AW2426:AW2430*(AV2426:AV2430="HOL"))</f>
        <v>0</v>
      </c>
      <c r="AW2432" s="49" t="s">
        <v>135</v>
      </c>
      <c r="AX2432" s="41">
        <f>AX2431*AU$4</f>
        <v>0</v>
      </c>
      <c r="AY2432" s="47" t="s">
        <v>39</v>
      </c>
      <c r="AZ2432" s="40">
        <f t="shared" ref="AZ2432" si="58689">SUMPRODUCT(BA2426:BA2430*(AZ2426:AZ2430="PTO"))+SUMPRODUCT(BA2426:BA2430*(AZ2426:AZ2430="HOL"))</f>
        <v>0</v>
      </c>
      <c r="BA2432" s="49" t="s">
        <v>135</v>
      </c>
      <c r="BB2432" s="41">
        <f>BB2431*AY$4</f>
        <v>0</v>
      </c>
      <c r="BC2432" s="47" t="s">
        <v>39</v>
      </c>
      <c r="BD2432" s="40">
        <f t="shared" ref="BD2432" si="58690">SUMPRODUCT(BE2426:BE2430*(BD2426:BD2430="PTO"))+SUMPRODUCT(BE2426:BE2430*(BD2426:BD2430="HOL"))</f>
        <v>0</v>
      </c>
      <c r="BE2432" s="49" t="s">
        <v>135</v>
      </c>
      <c r="BF2432" s="41">
        <f>BF2431*BC$4</f>
        <v>0</v>
      </c>
      <c r="BG2432" s="47" t="s">
        <v>39</v>
      </c>
      <c r="BH2432" s="40">
        <f t="shared" ref="BH2432" si="58691">SUMPRODUCT(BI2426:BI2430*(BH2426:BH2430="PTO"))+SUMPRODUCT(BI2426:BI2430*(BH2426:BH2430="HOL"))</f>
        <v>0</v>
      </c>
      <c r="BI2432" s="49" t="s">
        <v>135</v>
      </c>
      <c r="BJ2432" s="41">
        <f>BJ2431*BG$4</f>
        <v>0</v>
      </c>
      <c r="BK2432" s="47" t="s">
        <v>39</v>
      </c>
      <c r="BL2432" s="40">
        <f t="shared" ref="BL2432" si="58692">SUMPRODUCT(BM2426:BM2430*(BL2426:BL2430="PTO"))+SUMPRODUCT(BM2426:BM2430*(BL2426:BL2430="HOL"))</f>
        <v>0</v>
      </c>
      <c r="BM2432" s="49" t="s">
        <v>135</v>
      </c>
      <c r="BN2432" s="41">
        <f>BN2431*BK$4</f>
        <v>0</v>
      </c>
      <c r="BO2432" s="47" t="s">
        <v>39</v>
      </c>
      <c r="BP2432" s="40">
        <f t="shared" ref="BP2432" si="58693">SUMPRODUCT(BQ2426:BQ2430*(BP2426:BP2430="PTO"))+SUMPRODUCT(BQ2426:BQ2430*(BP2426:BP2430="HOL"))</f>
        <v>0</v>
      </c>
      <c r="BQ2432" s="49" t="s">
        <v>135</v>
      </c>
      <c r="BR2432" s="41">
        <f t="shared" ref="BR2432" si="58694">BR2431*BO$4</f>
        <v>0</v>
      </c>
      <c r="BS2432" s="47" t="s">
        <v>39</v>
      </c>
      <c r="BT2432" s="40">
        <f t="shared" ref="BT2432" si="58695">SUMPRODUCT(BU2426:BU2430*(BT2426:BT2430="PTO"))+SUMPRODUCT(BU2426:BU2430*(BT2426:BT2430="HOL"))</f>
        <v>0</v>
      </c>
      <c r="BU2432" s="49" t="s">
        <v>135</v>
      </c>
      <c r="BV2432" s="41">
        <f t="shared" ref="BV2432" si="58696">BV2431*BS$4</f>
        <v>8</v>
      </c>
      <c r="BW2432" s="47" t="s">
        <v>39</v>
      </c>
      <c r="BX2432" s="40">
        <f t="shared" ref="BX2432" si="58697">SUMPRODUCT(BY2426:BY2430*(BX2426:BX2430="PTO"))+SUMPRODUCT(BY2426:BY2430*(BX2426:BX2430="HOL"))</f>
        <v>0</v>
      </c>
      <c r="BY2432" s="49" t="s">
        <v>135</v>
      </c>
      <c r="BZ2432" s="41">
        <f t="shared" ref="BZ2432" si="58698">BZ2431*BW$4</f>
        <v>0</v>
      </c>
      <c r="CA2432" s="47" t="s">
        <v>39</v>
      </c>
      <c r="CB2432" s="40">
        <f t="shared" ref="CB2432" si="58699">SUMPRODUCT(CC2426:CC2430*(CB2426:CB2430="PTO"))+SUMPRODUCT(CC2426:CC2430*(CB2426:CB2430="HOL"))</f>
        <v>0</v>
      </c>
      <c r="CC2432" s="49" t="s">
        <v>135</v>
      </c>
      <c r="CD2432" s="41">
        <f t="shared" ref="CD2432" si="58700">CD2431*CA$4</f>
        <v>0</v>
      </c>
      <c r="CE2432" s="47" t="s">
        <v>39</v>
      </c>
      <c r="CF2432" s="40">
        <f t="shared" ref="CF2432" si="58701">SUMPRODUCT(CG2426:CG2430*(CF2426:CF2430="PTO"))+SUMPRODUCT(CG2426:CG2430*(CF2426:CF2430="HOL"))</f>
        <v>0</v>
      </c>
      <c r="CG2432" s="49" t="s">
        <v>135</v>
      </c>
      <c r="CH2432" s="41">
        <f t="shared" ref="CH2432" si="58702">CH2431*CE$4</f>
        <v>0</v>
      </c>
    </row>
    <row r="2433" spans="1:86" x14ac:dyDescent="0.25">
      <c r="A2433" s="70" t="s">
        <v>133</v>
      </c>
      <c r="B2433" s="71">
        <f t="shared" ref="B2433" ca="1" si="58703">D2433-B2434</f>
        <v>9.2420575028357632</v>
      </c>
      <c r="C2433" s="72" t="s">
        <v>122</v>
      </c>
      <c r="D2433" s="71">
        <f>IFERROR(INDEX(Holidays[FTE], MATCH(Entry!E2433, Holidays[Date], 0)), 1)*8*INDEX(FTEguide[[1]:[12]], MATCH(Entry!E2434, FTEguide[Weekday], 0), IF(Entry!E2436&gt;0, Entry!E2436, MONTH(Entry!E2433)))</f>
        <v>62.242057502835763</v>
      </c>
      <c r="E2433" s="60">
        <f t="shared" si="58186"/>
        <v>44175</v>
      </c>
      <c r="F2433" s="50" t="s">
        <v>128</v>
      </c>
      <c r="G2433" s="34"/>
      <c r="H2433" s="35"/>
      <c r="I2433" s="42">
        <f t="shared" ref="I2433" si="58704">parseTime(G2433)-(H2438=INT(RIGHT($F2433, 1)))</f>
        <v>0</v>
      </c>
      <c r="J2433" s="43">
        <f t="shared" ref="J2433:J2437" si="58705">isClocked(H2433)</f>
        <v>0</v>
      </c>
      <c r="K2433" s="34" t="s">
        <v>136</v>
      </c>
      <c r="L2433" s="35" t="s">
        <v>23</v>
      </c>
      <c r="M2433" s="42">
        <f t="shared" ref="M2433" si="58706">parseTime(K2433)-(L2438=INT(RIGHT($F2433, 1)))</f>
        <v>8</v>
      </c>
      <c r="N2433" s="43">
        <f t="shared" ref="N2433:N2437" si="58707">isClocked(L2433)</f>
        <v>1</v>
      </c>
      <c r="O2433" s="34" t="s">
        <v>180</v>
      </c>
      <c r="P2433" s="35" t="s">
        <v>23</v>
      </c>
      <c r="Q2433" s="42">
        <f t="shared" ref="Q2433" si="58708">parseTime(O2433)-(P2438=INT(RIGHT($F2433, 1)))</f>
        <v>8</v>
      </c>
      <c r="R2433" s="43">
        <f t="shared" ref="R2433:R2437" si="58709">isClocked(P2433)</f>
        <v>1</v>
      </c>
      <c r="S2433" s="34" t="s">
        <v>227</v>
      </c>
      <c r="T2433" s="35" t="s">
        <v>23</v>
      </c>
      <c r="U2433" s="42">
        <f t="shared" ref="U2433" si="58710">parseTime(S2433)-(T2438=INT(RIGHT($F2433, 1)))</f>
        <v>8</v>
      </c>
      <c r="V2433" s="43">
        <f t="shared" ref="V2433:V2437" si="58711">isClocked(T2433)</f>
        <v>1</v>
      </c>
      <c r="W2433" s="34"/>
      <c r="X2433" s="35"/>
      <c r="Y2433" s="42">
        <f t="shared" ref="Y2433" si="58712">parseTime(W2433)-(X2438=INT(RIGHT($F2433, 1)))</f>
        <v>0</v>
      </c>
      <c r="Z2433" s="43">
        <f t="shared" ref="Z2433:Z2437" si="58713">isClocked(X2433)</f>
        <v>0</v>
      </c>
      <c r="AA2433" s="34" t="s">
        <v>136</v>
      </c>
      <c r="AB2433" s="35" t="s">
        <v>23</v>
      </c>
      <c r="AC2433" s="42">
        <f t="shared" ref="AC2433" si="58714">parseTime(AA2433)-(AB2438=INT(RIGHT($F2433, 1)))</f>
        <v>8</v>
      </c>
      <c r="AD2433" s="43">
        <f t="shared" ref="AD2433:AD2437" si="58715">isClocked(AB2433)</f>
        <v>1</v>
      </c>
      <c r="AE2433" s="34" t="s">
        <v>136</v>
      </c>
      <c r="AF2433" s="35" t="s">
        <v>25</v>
      </c>
      <c r="AG2433" s="42">
        <f t="shared" ref="AG2433" si="58716">parseTime(AE2433)-(AF2438=INT(RIGHT($F2433, 1)))</f>
        <v>8</v>
      </c>
      <c r="AH2433" s="43">
        <f t="shared" ref="AH2433:AH2437" si="58717">isClocked(AF2433)</f>
        <v>1</v>
      </c>
      <c r="AI2433" s="34"/>
      <c r="AJ2433" s="35"/>
      <c r="AK2433" s="42">
        <f>parseTime(AI2433)-(AJ2438=INT(RIGHT($F2433, 1)))</f>
        <v>0</v>
      </c>
      <c r="AL2433" s="43">
        <f t="shared" ref="AL2433:AL2437" si="58718">isClocked(AJ2433)</f>
        <v>0</v>
      </c>
      <c r="AM2433" s="34"/>
      <c r="AN2433" s="35"/>
      <c r="AO2433" s="42">
        <f t="shared" ref="AO2433" si="58719">parseTime(AM2433)-(AN2438=INT(RIGHT($F2433, 1)))</f>
        <v>0</v>
      </c>
      <c r="AP2433" s="43">
        <f t="shared" ref="AP2433:AP2437" si="58720">isClocked(AN2433)</f>
        <v>0</v>
      </c>
      <c r="AQ2433" s="34"/>
      <c r="AR2433" s="35"/>
      <c r="AS2433" s="42">
        <f t="shared" ref="AS2433" si="58721">parseTime(AQ2433)-(AR2438=INT(RIGHT($F2433, 1)))</f>
        <v>0</v>
      </c>
      <c r="AT2433" s="43">
        <f t="shared" ref="AT2433:AT2437" si="58722">isClocked(AR2433)</f>
        <v>0</v>
      </c>
      <c r="AU2433" s="34"/>
      <c r="AV2433" s="35"/>
      <c r="AW2433" s="42">
        <f>parseTime(AU2433)-(AV2438=INT(RIGHT($F2433, 1)))</f>
        <v>0</v>
      </c>
      <c r="AX2433" s="43">
        <f t="shared" ref="AX2433:AX2437" si="58723">isClocked(AV2433)</f>
        <v>0</v>
      </c>
      <c r="AY2433" s="34"/>
      <c r="AZ2433" s="35"/>
      <c r="BA2433" s="42">
        <f>parseTime(AY2433)-(AZ2438=INT(RIGHT($F2433, 1)))</f>
        <v>0</v>
      </c>
      <c r="BB2433" s="43">
        <f t="shared" ref="BB2433:BB2437" si="58724">isClocked(AZ2433)</f>
        <v>0</v>
      </c>
      <c r="BC2433" s="34"/>
      <c r="BD2433" s="35"/>
      <c r="BE2433" s="42">
        <f>parseTime(BC2433)-(BD2438=INT(RIGHT($F2433, 1)))</f>
        <v>0</v>
      </c>
      <c r="BF2433" s="43">
        <f t="shared" ref="BF2433:BF2437" si="58725">isClocked(BD2433)</f>
        <v>0</v>
      </c>
      <c r="BG2433" s="34"/>
      <c r="BH2433" s="35"/>
      <c r="BI2433" s="42">
        <f>parseTime(BG2433)-(BH2438=INT(RIGHT($F2433, 1)))</f>
        <v>0</v>
      </c>
      <c r="BJ2433" s="43">
        <f t="shared" ref="BJ2433:BJ2437" si="58726">isClocked(BH2433)</f>
        <v>0</v>
      </c>
      <c r="BK2433" s="34"/>
      <c r="BL2433" s="35"/>
      <c r="BM2433" s="42">
        <f>parseTime(BK2433)-(BL2438=INT(RIGHT($F2433, 1)))</f>
        <v>0</v>
      </c>
      <c r="BN2433" s="43">
        <f t="shared" ref="BN2433:BN2437" si="58727">isClocked(BL2433)</f>
        <v>0</v>
      </c>
      <c r="BO2433" s="34" t="s">
        <v>230</v>
      </c>
      <c r="BP2433" s="35" t="s">
        <v>23</v>
      </c>
      <c r="BQ2433" s="42">
        <f t="shared" ref="BQ2433" si="58728">parseTime(BO2433)-(BP2438=INT(RIGHT($F2433, 1)))</f>
        <v>5</v>
      </c>
      <c r="BR2433" s="43">
        <f t="shared" ref="BR2433:BR2437" si="58729">isClocked(BP2433)</f>
        <v>1</v>
      </c>
      <c r="BS2433" s="34" t="s">
        <v>136</v>
      </c>
      <c r="BT2433" s="35" t="s">
        <v>23</v>
      </c>
      <c r="BU2433" s="42">
        <f t="shared" ref="BU2433" si="58730">parseTime(BS2433)-(BT2438=INT(RIGHT($F2433, 1)))</f>
        <v>8</v>
      </c>
      <c r="BV2433" s="43">
        <f t="shared" ref="BV2433:BV2437" si="58731">isClocked(BT2433)</f>
        <v>1</v>
      </c>
      <c r="BW2433" s="34"/>
      <c r="BX2433" s="35"/>
      <c r="BY2433" s="42">
        <f t="shared" ref="BY2433" si="58732">parseTime(BW2433)-(BX2438=INT(RIGHT($F2433, 1)))</f>
        <v>0</v>
      </c>
      <c r="BZ2433" s="43">
        <f t="shared" ref="BZ2433:BZ2437" si="58733">isClocked(BX2433)</f>
        <v>0</v>
      </c>
      <c r="CA2433" s="34"/>
      <c r="CB2433" s="35"/>
      <c r="CC2433" s="42">
        <f t="shared" ref="CC2433" si="58734">parseTime(CA2433)-(CB2438=INT(RIGHT($F2433, 1)))</f>
        <v>0</v>
      </c>
      <c r="CD2433" s="43">
        <f t="shared" ref="CD2433:CD2437" si="58735">isClocked(CB2433)</f>
        <v>0</v>
      </c>
      <c r="CE2433" s="34"/>
      <c r="CF2433" s="35"/>
      <c r="CG2433" s="42">
        <f t="shared" ref="CG2433" si="58736">parseTime(CE2433)-(CF2438=INT(RIGHT($F2433, 1)))</f>
        <v>0</v>
      </c>
      <c r="CH2433" s="43">
        <f t="shared" ref="CH2433:CH2437" si="58737">isClocked(CF2433)</f>
        <v>0</v>
      </c>
    </row>
    <row r="2434" spans="1:86" x14ac:dyDescent="0.25">
      <c r="A2434" s="56" t="s">
        <v>0</v>
      </c>
      <c r="B2434" s="57">
        <f t="shared" ca="1" si="57702"/>
        <v>53</v>
      </c>
      <c r="C2434" s="14" t="s">
        <v>252</v>
      </c>
      <c r="D2434" s="14">
        <f t="shared" si="57185"/>
        <v>53.7</v>
      </c>
      <c r="E2434" s="55" t="str">
        <f t="shared" si="57703"/>
        <v>Thursday</v>
      </c>
      <c r="F2434" s="51" t="s">
        <v>129</v>
      </c>
      <c r="G2434" s="36"/>
      <c r="H2434" s="37"/>
      <c r="I2434" s="44">
        <f t="shared" ref="I2434" si="58738">parseTime(G2434)-(H2438=INT(RIGHT($F2434, 1)))</f>
        <v>0</v>
      </c>
      <c r="J2434" s="45">
        <f t="shared" si="58705"/>
        <v>0</v>
      </c>
      <c r="K2434" s="36"/>
      <c r="L2434" s="37"/>
      <c r="M2434" s="44">
        <f t="shared" ref="M2434" si="58739">parseTime(K2434)-(L2438=INT(RIGHT($F2434, 1)))</f>
        <v>0</v>
      </c>
      <c r="N2434" s="45">
        <f t="shared" si="58707"/>
        <v>0</v>
      </c>
      <c r="O2434" s="36"/>
      <c r="P2434" s="37"/>
      <c r="Q2434" s="44">
        <f t="shared" ref="Q2434" si="58740">parseTime(O2434)-(P2438=INT(RIGHT($F2434, 1)))</f>
        <v>0</v>
      </c>
      <c r="R2434" s="45">
        <f t="shared" si="58709"/>
        <v>0</v>
      </c>
      <c r="S2434" s="36"/>
      <c r="T2434" s="37"/>
      <c r="U2434" s="44">
        <f t="shared" ref="U2434" si="58741">parseTime(S2434)-(T2438=INT(RIGHT($F2434, 1)))</f>
        <v>0</v>
      </c>
      <c r="V2434" s="45">
        <f t="shared" si="58711"/>
        <v>0</v>
      </c>
      <c r="W2434" s="36"/>
      <c r="X2434" s="37"/>
      <c r="Y2434" s="44">
        <f t="shared" ref="Y2434" si="58742">parseTime(W2434)-(X2438=INT(RIGHT($F2434, 1)))</f>
        <v>0</v>
      </c>
      <c r="Z2434" s="45">
        <f t="shared" si="58713"/>
        <v>0</v>
      </c>
      <c r="AA2434" s="36"/>
      <c r="AB2434" s="37"/>
      <c r="AC2434" s="44">
        <f t="shared" ref="AC2434" si="58743">parseTime(AA2434)-(AB2438=INT(RIGHT($F2434, 1)))</f>
        <v>0</v>
      </c>
      <c r="AD2434" s="45">
        <f t="shared" si="58715"/>
        <v>0</v>
      </c>
      <c r="AE2434" s="36"/>
      <c r="AF2434" s="37"/>
      <c r="AG2434" s="44">
        <f t="shared" ref="AG2434" si="58744">parseTime(AE2434)-(AF2438=INT(RIGHT($F2434, 1)))</f>
        <v>0</v>
      </c>
      <c r="AH2434" s="45">
        <f t="shared" si="58717"/>
        <v>0</v>
      </c>
      <c r="AI2434" s="36"/>
      <c r="AJ2434" s="37"/>
      <c r="AK2434" s="44">
        <f>parseTime(AI2434)-(AJ2438=INT(RIGHT($F2434, 1)))</f>
        <v>0</v>
      </c>
      <c r="AL2434" s="45">
        <f t="shared" si="58718"/>
        <v>0</v>
      </c>
      <c r="AM2434" s="36"/>
      <c r="AN2434" s="37"/>
      <c r="AO2434" s="44">
        <f t="shared" ref="AO2434" si="58745">parseTime(AM2434)-(AN2438=INT(RIGHT($F2434, 1)))</f>
        <v>0</v>
      </c>
      <c r="AP2434" s="45">
        <f t="shared" si="58720"/>
        <v>0</v>
      </c>
      <c r="AQ2434" s="36"/>
      <c r="AR2434" s="37"/>
      <c r="AS2434" s="44">
        <f t="shared" ref="AS2434" si="58746">parseTime(AQ2434)-(AR2438=INT(RIGHT($F2434, 1)))</f>
        <v>0</v>
      </c>
      <c r="AT2434" s="45">
        <f t="shared" si="58722"/>
        <v>0</v>
      </c>
      <c r="AU2434" s="36"/>
      <c r="AV2434" s="37"/>
      <c r="AW2434" s="44">
        <f>parseTime(AU2434)-(AV2438=INT(RIGHT($F2434, 1)))</f>
        <v>0</v>
      </c>
      <c r="AX2434" s="45">
        <f t="shared" si="58723"/>
        <v>0</v>
      </c>
      <c r="AY2434" s="36"/>
      <c r="AZ2434" s="37"/>
      <c r="BA2434" s="44">
        <f>parseTime(AY2434)-(AZ2438=INT(RIGHT($F2434, 1)))</f>
        <v>0</v>
      </c>
      <c r="BB2434" s="45">
        <f t="shared" si="58724"/>
        <v>0</v>
      </c>
      <c r="BC2434" s="36"/>
      <c r="BD2434" s="37"/>
      <c r="BE2434" s="44">
        <f>parseTime(BC2434)-(BD2438=INT(RIGHT($F2434, 1)))</f>
        <v>0</v>
      </c>
      <c r="BF2434" s="45">
        <f t="shared" si="58725"/>
        <v>0</v>
      </c>
      <c r="BG2434" s="36"/>
      <c r="BH2434" s="37"/>
      <c r="BI2434" s="44">
        <f>parseTime(BG2434)-(BH2438=INT(RIGHT($F2434, 1)))</f>
        <v>0</v>
      </c>
      <c r="BJ2434" s="45">
        <f t="shared" si="58726"/>
        <v>0</v>
      </c>
      <c r="BK2434" s="36"/>
      <c r="BL2434" s="37"/>
      <c r="BM2434" s="44">
        <f>parseTime(BK2434)-(BL2438=INT(RIGHT($F2434, 1)))</f>
        <v>0</v>
      </c>
      <c r="BN2434" s="45">
        <f t="shared" si="58727"/>
        <v>0</v>
      </c>
      <c r="BO2434" s="36"/>
      <c r="BP2434" s="37"/>
      <c r="BQ2434" s="44">
        <f t="shared" ref="BQ2434" si="58747">parseTime(BO2434)-(BP2438=INT(RIGHT($F2434, 1)))</f>
        <v>0</v>
      </c>
      <c r="BR2434" s="45">
        <f t="shared" si="58729"/>
        <v>0</v>
      </c>
      <c r="BS2434" s="36"/>
      <c r="BT2434" s="37"/>
      <c r="BU2434" s="44">
        <f t="shared" ref="BU2434" si="58748">parseTime(BS2434)-(BT2438=INT(RIGHT($F2434, 1)))</f>
        <v>0</v>
      </c>
      <c r="BV2434" s="45">
        <f t="shared" si="58731"/>
        <v>0</v>
      </c>
      <c r="BW2434" s="36"/>
      <c r="BX2434" s="37"/>
      <c r="BY2434" s="44">
        <f t="shared" ref="BY2434" si="58749">parseTime(BW2434)-(BX2438=INT(RIGHT($F2434, 1)))</f>
        <v>0</v>
      </c>
      <c r="BZ2434" s="45">
        <f t="shared" si="58733"/>
        <v>0</v>
      </c>
      <c r="CA2434" s="36"/>
      <c r="CB2434" s="37"/>
      <c r="CC2434" s="44">
        <f t="shared" ref="CC2434" si="58750">parseTime(CA2434)-(CB2438=INT(RIGHT($F2434, 1)))</f>
        <v>0</v>
      </c>
      <c r="CD2434" s="45">
        <f t="shared" si="58735"/>
        <v>0</v>
      </c>
      <c r="CE2434" s="36"/>
      <c r="CF2434" s="37"/>
      <c r="CG2434" s="44">
        <f t="shared" ref="CG2434" si="58751">parseTime(CE2434)-(CF2438=INT(RIGHT($F2434, 1)))</f>
        <v>0</v>
      </c>
      <c r="CH2434" s="45">
        <f t="shared" si="58737"/>
        <v>0</v>
      </c>
    </row>
    <row r="2435" spans="1:86" x14ac:dyDescent="0.25">
      <c r="A2435" s="56" t="s">
        <v>117</v>
      </c>
      <c r="B2435" s="57">
        <f t="shared" ref="B2435" ca="1" si="58752">roleHours(G2433:CH2439, "MFD")</f>
        <v>45</v>
      </c>
      <c r="C2435" s="14">
        <f t="shared" ref="C2435:C2438" ca="1" si="58753">B2435/8</f>
        <v>5.625</v>
      </c>
      <c r="D2435" s="14">
        <f t="shared" ref="D2435" ca="1" si="58754">B2434-D2434</f>
        <v>-0.70000000000000284</v>
      </c>
      <c r="E2435" s="20" t="s">
        <v>127</v>
      </c>
      <c r="F2435" s="51" t="s">
        <v>130</v>
      </c>
      <c r="G2435" s="36"/>
      <c r="H2435" s="37"/>
      <c r="I2435" s="44">
        <f t="shared" ref="I2435" si="58755">parseTime(G2435)-(H2438=INT(RIGHT($F2435, 1)))</f>
        <v>0</v>
      </c>
      <c r="J2435" s="45">
        <f t="shared" si="58705"/>
        <v>0</v>
      </c>
      <c r="K2435" s="36"/>
      <c r="L2435" s="37"/>
      <c r="M2435" s="44">
        <f t="shared" ref="M2435" si="58756">parseTime(K2435)-(L2438=INT(RIGHT($F2435, 1)))</f>
        <v>0</v>
      </c>
      <c r="N2435" s="45">
        <f t="shared" si="58707"/>
        <v>0</v>
      </c>
      <c r="O2435" s="36"/>
      <c r="P2435" s="37"/>
      <c r="Q2435" s="44">
        <f t="shared" ref="Q2435" si="58757">parseTime(O2435)-(P2438=INT(RIGHT($F2435, 1)))</f>
        <v>0</v>
      </c>
      <c r="R2435" s="45">
        <f t="shared" si="58709"/>
        <v>0</v>
      </c>
      <c r="S2435" s="36"/>
      <c r="T2435" s="37"/>
      <c r="U2435" s="44">
        <f t="shared" ref="U2435" si="58758">parseTime(S2435)-(T2438=INT(RIGHT($F2435, 1)))</f>
        <v>0</v>
      </c>
      <c r="V2435" s="45">
        <f t="shared" si="58711"/>
        <v>0</v>
      </c>
      <c r="W2435" s="36"/>
      <c r="X2435" s="37"/>
      <c r="Y2435" s="44">
        <f t="shared" ref="Y2435" si="58759">parseTime(W2435)-(X2438=INT(RIGHT($F2435, 1)))</f>
        <v>0</v>
      </c>
      <c r="Z2435" s="45">
        <f t="shared" si="58713"/>
        <v>0</v>
      </c>
      <c r="AA2435" s="36"/>
      <c r="AB2435" s="37"/>
      <c r="AC2435" s="44">
        <f t="shared" ref="AC2435" si="58760">parseTime(AA2435)-(AB2438=INT(RIGHT($F2435, 1)))</f>
        <v>0</v>
      </c>
      <c r="AD2435" s="45">
        <f t="shared" si="58715"/>
        <v>0</v>
      </c>
      <c r="AE2435" s="36"/>
      <c r="AF2435" s="37"/>
      <c r="AG2435" s="44">
        <f t="shared" ref="AG2435" si="58761">parseTime(AE2435)-(AF2438=INT(RIGHT($F2435, 1)))</f>
        <v>0</v>
      </c>
      <c r="AH2435" s="45">
        <f t="shared" si="58717"/>
        <v>0</v>
      </c>
      <c r="AI2435" s="36"/>
      <c r="AJ2435" s="37"/>
      <c r="AK2435" s="44">
        <f>parseTime(AI2435)-(AJ2438=INT(RIGHT($F2435, 1)))</f>
        <v>0</v>
      </c>
      <c r="AL2435" s="45">
        <f t="shared" si="58718"/>
        <v>0</v>
      </c>
      <c r="AM2435" s="36"/>
      <c r="AN2435" s="37"/>
      <c r="AO2435" s="44">
        <f t="shared" ref="AO2435" si="58762">parseTime(AM2435)-(AN2438=INT(RIGHT($F2435, 1)))</f>
        <v>0</v>
      </c>
      <c r="AP2435" s="45">
        <f t="shared" si="58720"/>
        <v>0</v>
      </c>
      <c r="AQ2435" s="36"/>
      <c r="AR2435" s="37"/>
      <c r="AS2435" s="44">
        <f t="shared" ref="AS2435" si="58763">parseTime(AQ2435)-(AR2438=INT(RIGHT($F2435, 1)))</f>
        <v>0</v>
      </c>
      <c r="AT2435" s="45">
        <f t="shared" si="58722"/>
        <v>0</v>
      </c>
      <c r="AU2435" s="36"/>
      <c r="AV2435" s="37"/>
      <c r="AW2435" s="44">
        <f>parseTime(AU2435)-(AV2438=INT(RIGHT($F2435, 1)))</f>
        <v>0</v>
      </c>
      <c r="AX2435" s="45">
        <f t="shared" si="58723"/>
        <v>0</v>
      </c>
      <c r="AY2435" s="36"/>
      <c r="AZ2435" s="37"/>
      <c r="BA2435" s="44">
        <f>parseTime(AY2435)-(AZ2438=INT(RIGHT($F2435, 1)))</f>
        <v>0</v>
      </c>
      <c r="BB2435" s="45">
        <f t="shared" si="58724"/>
        <v>0</v>
      </c>
      <c r="BC2435" s="36"/>
      <c r="BD2435" s="37"/>
      <c r="BE2435" s="44">
        <f>parseTime(BC2435)-(BD2438=INT(RIGHT($F2435, 1)))</f>
        <v>0</v>
      </c>
      <c r="BF2435" s="45">
        <f t="shared" si="58725"/>
        <v>0</v>
      </c>
      <c r="BG2435" s="36"/>
      <c r="BH2435" s="37"/>
      <c r="BI2435" s="44">
        <f>parseTime(BG2435)-(BH2438=INT(RIGHT($F2435, 1)))</f>
        <v>0</v>
      </c>
      <c r="BJ2435" s="45">
        <f t="shared" si="58726"/>
        <v>0</v>
      </c>
      <c r="BK2435" s="36"/>
      <c r="BL2435" s="37"/>
      <c r="BM2435" s="44">
        <f>parseTime(BK2435)-(BL2438=INT(RIGHT($F2435, 1)))</f>
        <v>0</v>
      </c>
      <c r="BN2435" s="45">
        <f t="shared" si="58727"/>
        <v>0</v>
      </c>
      <c r="BO2435" s="36"/>
      <c r="BP2435" s="37"/>
      <c r="BQ2435" s="44">
        <f t="shared" ref="BQ2435" si="58764">parseTime(BO2435)-(BP2438=INT(RIGHT($F2435, 1)))</f>
        <v>0</v>
      </c>
      <c r="BR2435" s="45">
        <f t="shared" si="58729"/>
        <v>0</v>
      </c>
      <c r="BS2435" s="36"/>
      <c r="BT2435" s="37"/>
      <c r="BU2435" s="44">
        <f t="shared" ref="BU2435" si="58765">parseTime(BS2435)-(BT2438=INT(RIGHT($F2435, 1)))</f>
        <v>0</v>
      </c>
      <c r="BV2435" s="45">
        <f t="shared" si="58731"/>
        <v>0</v>
      </c>
      <c r="BW2435" s="36"/>
      <c r="BX2435" s="37"/>
      <c r="BY2435" s="44">
        <f t="shared" ref="BY2435" si="58766">parseTime(BW2435)-(BX2438=INT(RIGHT($F2435, 1)))</f>
        <v>0</v>
      </c>
      <c r="BZ2435" s="45">
        <f t="shared" si="58733"/>
        <v>0</v>
      </c>
      <c r="CA2435" s="36"/>
      <c r="CB2435" s="37"/>
      <c r="CC2435" s="44">
        <f t="shared" ref="CC2435" si="58767">parseTime(CA2435)-(CB2438=INT(RIGHT($F2435, 1)))</f>
        <v>0</v>
      </c>
      <c r="CD2435" s="45">
        <f t="shared" si="58735"/>
        <v>0</v>
      </c>
      <c r="CE2435" s="36"/>
      <c r="CF2435" s="37"/>
      <c r="CG2435" s="44">
        <f t="shared" ref="CG2435" si="58768">parseTime(CE2435)-(CF2438=INT(RIGHT($F2435, 1)))</f>
        <v>0</v>
      </c>
      <c r="CH2435" s="45">
        <f t="shared" si="58737"/>
        <v>0</v>
      </c>
    </row>
    <row r="2436" spans="1:86" x14ac:dyDescent="0.25">
      <c r="A2436" s="56"/>
      <c r="B2436" s="57"/>
      <c r="C2436" s="14">
        <f t="shared" si="58753"/>
        <v>0</v>
      </c>
      <c r="D2436" s="14" t="s">
        <v>259</v>
      </c>
      <c r="E2436" s="20">
        <v>4.25</v>
      </c>
      <c r="F2436" s="51" t="s">
        <v>131</v>
      </c>
      <c r="G2436" s="36"/>
      <c r="H2436" s="37"/>
      <c r="I2436" s="44">
        <f t="shared" ref="I2436" si="58769">parseTime(G2436)-(H2438=INT(RIGHT($F2436, 1)))</f>
        <v>0</v>
      </c>
      <c r="J2436" s="45">
        <f t="shared" si="58705"/>
        <v>0</v>
      </c>
      <c r="K2436" s="36"/>
      <c r="L2436" s="37"/>
      <c r="M2436" s="44">
        <f t="shared" ref="M2436" si="58770">parseTime(K2436)-(L2438=INT(RIGHT($F2436, 1)))</f>
        <v>0</v>
      </c>
      <c r="N2436" s="45">
        <f t="shared" si="58707"/>
        <v>0</v>
      </c>
      <c r="O2436" s="36"/>
      <c r="P2436" s="37"/>
      <c r="Q2436" s="44">
        <f t="shared" ref="Q2436" si="58771">parseTime(O2436)-(P2438=INT(RIGHT($F2436, 1)))</f>
        <v>0</v>
      </c>
      <c r="R2436" s="45">
        <f t="shared" si="58709"/>
        <v>0</v>
      </c>
      <c r="S2436" s="36"/>
      <c r="T2436" s="37"/>
      <c r="U2436" s="44">
        <f t="shared" ref="U2436" si="58772">parseTime(S2436)-(T2438=INT(RIGHT($F2436, 1)))</f>
        <v>0</v>
      </c>
      <c r="V2436" s="45">
        <f t="shared" si="58711"/>
        <v>0</v>
      </c>
      <c r="W2436" s="36"/>
      <c r="X2436" s="37"/>
      <c r="Y2436" s="44">
        <f t="shared" ref="Y2436" si="58773">parseTime(W2436)-(X2438=INT(RIGHT($F2436, 1)))</f>
        <v>0</v>
      </c>
      <c r="Z2436" s="45">
        <f t="shared" si="58713"/>
        <v>0</v>
      </c>
      <c r="AA2436" s="36"/>
      <c r="AB2436" s="37"/>
      <c r="AC2436" s="44">
        <f t="shared" ref="AC2436" si="58774">parseTime(AA2436)-(AB2438=INT(RIGHT($F2436, 1)))</f>
        <v>0</v>
      </c>
      <c r="AD2436" s="45">
        <f t="shared" si="58715"/>
        <v>0</v>
      </c>
      <c r="AE2436" s="36"/>
      <c r="AF2436" s="37"/>
      <c r="AG2436" s="44">
        <f t="shared" ref="AG2436" si="58775">parseTime(AE2436)-(AF2438=INT(RIGHT($F2436, 1)))</f>
        <v>0</v>
      </c>
      <c r="AH2436" s="45">
        <f t="shared" si="58717"/>
        <v>0</v>
      </c>
      <c r="AI2436" s="36"/>
      <c r="AJ2436" s="37"/>
      <c r="AK2436" s="44">
        <f>parseTime(AI2436)-(AJ2438=INT(RIGHT($F2436, 1)))</f>
        <v>0</v>
      </c>
      <c r="AL2436" s="45">
        <f t="shared" si="58718"/>
        <v>0</v>
      </c>
      <c r="AM2436" s="36"/>
      <c r="AN2436" s="37"/>
      <c r="AO2436" s="44">
        <f t="shared" ref="AO2436" si="58776">parseTime(AM2436)-(AN2438=INT(RIGHT($F2436, 1)))</f>
        <v>0</v>
      </c>
      <c r="AP2436" s="45">
        <f t="shared" si="58720"/>
        <v>0</v>
      </c>
      <c r="AQ2436" s="36"/>
      <c r="AR2436" s="37"/>
      <c r="AS2436" s="44">
        <f t="shared" ref="AS2436" si="58777">parseTime(AQ2436)-(AR2438=INT(RIGHT($F2436, 1)))</f>
        <v>0</v>
      </c>
      <c r="AT2436" s="45">
        <f t="shared" si="58722"/>
        <v>0</v>
      </c>
      <c r="AU2436" s="36"/>
      <c r="AV2436" s="37"/>
      <c r="AW2436" s="44">
        <f>parseTime(AU2436)-(AV2438=INT(RIGHT($F2436, 1)))</f>
        <v>0</v>
      </c>
      <c r="AX2436" s="45">
        <f t="shared" si="58723"/>
        <v>0</v>
      </c>
      <c r="AY2436" s="36"/>
      <c r="AZ2436" s="37"/>
      <c r="BA2436" s="44">
        <f>parseTime(AY2436)-(AZ2438=INT(RIGHT($F2436, 1)))</f>
        <v>0</v>
      </c>
      <c r="BB2436" s="45">
        <f t="shared" si="58724"/>
        <v>0</v>
      </c>
      <c r="BC2436" s="36"/>
      <c r="BD2436" s="37"/>
      <c r="BE2436" s="44">
        <f>parseTime(BC2436)-(BD2438=INT(RIGHT($F2436, 1)))</f>
        <v>0</v>
      </c>
      <c r="BF2436" s="45">
        <f t="shared" si="58725"/>
        <v>0</v>
      </c>
      <c r="BG2436" s="36"/>
      <c r="BH2436" s="37"/>
      <c r="BI2436" s="44">
        <f>parseTime(BG2436)-(BH2438=INT(RIGHT($F2436, 1)))</f>
        <v>0</v>
      </c>
      <c r="BJ2436" s="45">
        <f t="shared" si="58726"/>
        <v>0</v>
      </c>
      <c r="BK2436" s="36"/>
      <c r="BL2436" s="37"/>
      <c r="BM2436" s="44">
        <f>parseTime(BK2436)-(BL2438=INT(RIGHT($F2436, 1)))</f>
        <v>0</v>
      </c>
      <c r="BN2436" s="45">
        <f t="shared" si="58727"/>
        <v>0</v>
      </c>
      <c r="BO2436" s="36"/>
      <c r="BP2436" s="37"/>
      <c r="BQ2436" s="44">
        <f t="shared" ref="BQ2436" si="58778">parseTime(BO2436)-(BP2438=INT(RIGHT($F2436, 1)))</f>
        <v>0</v>
      </c>
      <c r="BR2436" s="45">
        <f t="shared" si="58729"/>
        <v>0</v>
      </c>
      <c r="BS2436" s="36"/>
      <c r="BT2436" s="37"/>
      <c r="BU2436" s="44">
        <f t="shared" ref="BU2436" si="58779">parseTime(BS2436)-(BT2438=INT(RIGHT($F2436, 1)))</f>
        <v>0</v>
      </c>
      <c r="BV2436" s="45">
        <f t="shared" si="58731"/>
        <v>0</v>
      </c>
      <c r="BW2436" s="36"/>
      <c r="BX2436" s="37"/>
      <c r="BY2436" s="44">
        <f t="shared" ref="BY2436" si="58780">parseTime(BW2436)-(BX2438=INT(RIGHT($F2436, 1)))</f>
        <v>0</v>
      </c>
      <c r="BZ2436" s="45">
        <f t="shared" si="58733"/>
        <v>0</v>
      </c>
      <c r="CA2436" s="36"/>
      <c r="CB2436" s="37"/>
      <c r="CC2436" s="44">
        <f t="shared" ref="CC2436" si="58781">parseTime(CA2436)-(CB2438=INT(RIGHT($F2436, 1)))</f>
        <v>0</v>
      </c>
      <c r="CD2436" s="45">
        <f t="shared" si="58735"/>
        <v>0</v>
      </c>
      <c r="CE2436" s="36"/>
      <c r="CF2436" s="37"/>
      <c r="CG2436" s="44">
        <f t="shared" ref="CG2436" si="58782">parseTime(CE2436)-(CF2438=INT(RIGHT($F2436, 1)))</f>
        <v>0</v>
      </c>
      <c r="CH2436" s="45">
        <f t="shared" si="58737"/>
        <v>0</v>
      </c>
    </row>
    <row r="2437" spans="1:86" x14ac:dyDescent="0.25">
      <c r="A2437" s="56" t="s">
        <v>119</v>
      </c>
      <c r="B2437" s="57">
        <f t="shared" ref="B2437" ca="1" si="58783">roleHours(G2433:CH2439, "MCC")</f>
        <v>8</v>
      </c>
      <c r="C2437" s="14">
        <f t="shared" ca="1" si="58753"/>
        <v>1</v>
      </c>
      <c r="D2437" s="14" t="s">
        <v>260</v>
      </c>
      <c r="E2437" s="20">
        <v>4.6500000000000004</v>
      </c>
      <c r="F2437" s="51" t="s">
        <v>132</v>
      </c>
      <c r="G2437" s="36"/>
      <c r="H2437" s="37"/>
      <c r="I2437" s="44">
        <f t="shared" ref="I2437" si="58784">parseTime(G2437)-(H2438=INT(RIGHT($F2437, 1)))</f>
        <v>0</v>
      </c>
      <c r="J2437" s="45">
        <f t="shared" si="58705"/>
        <v>0</v>
      </c>
      <c r="K2437" s="36"/>
      <c r="L2437" s="37"/>
      <c r="M2437" s="44">
        <f t="shared" ref="M2437" si="58785">parseTime(K2437)-(L2438=INT(RIGHT($F2437, 1)))</f>
        <v>0</v>
      </c>
      <c r="N2437" s="45">
        <f t="shared" si="58707"/>
        <v>0</v>
      </c>
      <c r="O2437" s="36"/>
      <c r="P2437" s="37"/>
      <c r="Q2437" s="44">
        <f t="shared" ref="Q2437" si="58786">parseTime(O2437)-(P2438=INT(RIGHT($F2437, 1)))</f>
        <v>0</v>
      </c>
      <c r="R2437" s="45">
        <f t="shared" si="58709"/>
        <v>0</v>
      </c>
      <c r="S2437" s="36"/>
      <c r="T2437" s="37"/>
      <c r="U2437" s="44">
        <f t="shared" ref="U2437" si="58787">parseTime(S2437)-(T2438=INT(RIGHT($F2437, 1)))</f>
        <v>0</v>
      </c>
      <c r="V2437" s="45">
        <f t="shared" si="58711"/>
        <v>0</v>
      </c>
      <c r="W2437" s="36"/>
      <c r="X2437" s="37"/>
      <c r="Y2437" s="44">
        <f t="shared" ref="Y2437" si="58788">parseTime(W2437)-(X2438=INT(RIGHT($F2437, 1)))</f>
        <v>0</v>
      </c>
      <c r="Z2437" s="45">
        <f t="shared" si="58713"/>
        <v>0</v>
      </c>
      <c r="AA2437" s="36"/>
      <c r="AB2437" s="37"/>
      <c r="AC2437" s="44">
        <f t="shared" ref="AC2437" si="58789">parseTime(AA2437)-(AB2438=INT(RIGHT($F2437, 1)))</f>
        <v>0</v>
      </c>
      <c r="AD2437" s="45">
        <f t="shared" si="58715"/>
        <v>0</v>
      </c>
      <c r="AE2437" s="36"/>
      <c r="AF2437" s="37"/>
      <c r="AG2437" s="44">
        <f t="shared" ref="AG2437" si="58790">parseTime(AE2437)-(AF2438=INT(RIGHT($F2437, 1)))</f>
        <v>0</v>
      </c>
      <c r="AH2437" s="45">
        <f t="shared" si="58717"/>
        <v>0</v>
      </c>
      <c r="AI2437" s="36"/>
      <c r="AJ2437" s="37"/>
      <c r="AK2437" s="44">
        <f>parseTime(AI2437)-(AJ2438=INT(RIGHT($F2437, 1)))</f>
        <v>0</v>
      </c>
      <c r="AL2437" s="45">
        <f t="shared" si="58718"/>
        <v>0</v>
      </c>
      <c r="AM2437" s="36"/>
      <c r="AN2437" s="37"/>
      <c r="AO2437" s="44">
        <f t="shared" ref="AO2437" si="58791">parseTime(AM2437)-(AN2438=INT(RIGHT($F2437, 1)))</f>
        <v>0</v>
      </c>
      <c r="AP2437" s="45">
        <f t="shared" si="58720"/>
        <v>0</v>
      </c>
      <c r="AQ2437" s="36"/>
      <c r="AR2437" s="37"/>
      <c r="AS2437" s="44">
        <f t="shared" ref="AS2437" si="58792">parseTime(AQ2437)-(AR2438=INT(RIGHT($F2437, 1)))</f>
        <v>0</v>
      </c>
      <c r="AT2437" s="45">
        <f t="shared" si="58722"/>
        <v>0</v>
      </c>
      <c r="AU2437" s="36"/>
      <c r="AV2437" s="37"/>
      <c r="AW2437" s="44">
        <f>parseTime(AU2437)-(AV2438=INT(RIGHT($F2437, 1)))</f>
        <v>0</v>
      </c>
      <c r="AX2437" s="45">
        <f t="shared" si="58723"/>
        <v>0</v>
      </c>
      <c r="AY2437" s="36"/>
      <c r="AZ2437" s="37"/>
      <c r="BA2437" s="44">
        <f>parseTime(AY2437)-(AZ2438=INT(RIGHT($F2437, 1)))</f>
        <v>0</v>
      </c>
      <c r="BB2437" s="45">
        <f t="shared" si="58724"/>
        <v>0</v>
      </c>
      <c r="BC2437" s="36"/>
      <c r="BD2437" s="37"/>
      <c r="BE2437" s="44">
        <f>parseTime(BC2437)-(BD2438=INT(RIGHT($F2437, 1)))</f>
        <v>0</v>
      </c>
      <c r="BF2437" s="45">
        <f t="shared" si="58725"/>
        <v>0</v>
      </c>
      <c r="BG2437" s="36"/>
      <c r="BH2437" s="37"/>
      <c r="BI2437" s="44">
        <f>parseTime(BG2437)-(BH2438=INT(RIGHT($F2437, 1)))</f>
        <v>0</v>
      </c>
      <c r="BJ2437" s="45">
        <f t="shared" si="58726"/>
        <v>0</v>
      </c>
      <c r="BK2437" s="36"/>
      <c r="BL2437" s="37"/>
      <c r="BM2437" s="44">
        <f>parseTime(BK2437)-(BL2438=INT(RIGHT($F2437, 1)))</f>
        <v>0</v>
      </c>
      <c r="BN2437" s="45">
        <f t="shared" si="58727"/>
        <v>0</v>
      </c>
      <c r="BO2437" s="36"/>
      <c r="BP2437" s="37"/>
      <c r="BQ2437" s="44">
        <f t="shared" ref="BQ2437" si="58793">parseTime(BO2437)-(BP2438=INT(RIGHT($F2437, 1)))</f>
        <v>0</v>
      </c>
      <c r="BR2437" s="45">
        <f t="shared" si="58729"/>
        <v>0</v>
      </c>
      <c r="BS2437" s="36"/>
      <c r="BT2437" s="37"/>
      <c r="BU2437" s="44">
        <f t="shared" ref="BU2437" si="58794">parseTime(BS2437)-(BT2438=INT(RIGHT($F2437, 1)))</f>
        <v>0</v>
      </c>
      <c r="BV2437" s="45">
        <f t="shared" si="58731"/>
        <v>0</v>
      </c>
      <c r="BW2437" s="36"/>
      <c r="BX2437" s="37"/>
      <c r="BY2437" s="44">
        <f t="shared" ref="BY2437" si="58795">parseTime(BW2437)-(BX2438=INT(RIGHT($F2437, 1)))</f>
        <v>0</v>
      </c>
      <c r="BZ2437" s="45">
        <f t="shared" si="58733"/>
        <v>0</v>
      </c>
      <c r="CA2437" s="36"/>
      <c r="CB2437" s="37"/>
      <c r="CC2437" s="44">
        <f t="shared" ref="CC2437" si="58796">parseTime(CA2437)-(CB2438=INT(RIGHT($F2437, 1)))</f>
        <v>0</v>
      </c>
      <c r="CD2437" s="45">
        <f t="shared" si="58735"/>
        <v>0</v>
      </c>
      <c r="CE2437" s="36"/>
      <c r="CF2437" s="37"/>
      <c r="CG2437" s="44">
        <f t="shared" ref="CG2437" si="58797">parseTime(CE2437)-(CF2438=INT(RIGHT($F2437, 1)))</f>
        <v>0</v>
      </c>
      <c r="CH2437" s="45">
        <f t="shared" si="58737"/>
        <v>0</v>
      </c>
    </row>
    <row r="2438" spans="1:86" x14ac:dyDescent="0.25">
      <c r="A2438" s="56"/>
      <c r="B2438" s="57"/>
      <c r="C2438" s="14">
        <f t="shared" si="58753"/>
        <v>0</v>
      </c>
      <c r="D2438" s="14"/>
      <c r="E2438" s="20">
        <f t="shared" ref="E2438" si="58798">((7.5/2)-0.5+E2437)*8</f>
        <v>63.2</v>
      </c>
      <c r="F2438" s="51"/>
      <c r="G2438" s="46" t="s">
        <v>134</v>
      </c>
      <c r="H2438" s="38">
        <f t="shared" ref="H2438" si="58799">lunchAdjust(G2433:H2437)</f>
        <v>0</v>
      </c>
      <c r="I2438" s="48" t="s">
        <v>0</v>
      </c>
      <c r="J2438" s="39">
        <f t="shared" ref="J2438" si="58800">SUMPRODUCT(I2433:I2437*J2433:J2437)</f>
        <v>0</v>
      </c>
      <c r="K2438" s="46" t="s">
        <v>134</v>
      </c>
      <c r="L2438" s="38">
        <f t="shared" ref="L2438" si="58801">lunchAdjust(K2433:L2437)</f>
        <v>1</v>
      </c>
      <c r="M2438" s="48" t="s">
        <v>0</v>
      </c>
      <c r="N2438" s="39">
        <f t="shared" ref="N2438" si="58802">SUMPRODUCT(M2433:M2437*N2433:N2437)</f>
        <v>8</v>
      </c>
      <c r="O2438" s="46" t="s">
        <v>134</v>
      </c>
      <c r="P2438" s="38">
        <f t="shared" ref="P2438" si="58803">lunchAdjust(O2433:P2437)</f>
        <v>1</v>
      </c>
      <c r="Q2438" s="48" t="s">
        <v>0</v>
      </c>
      <c r="R2438" s="39">
        <f t="shared" ref="R2438" si="58804">SUMPRODUCT(Q2433:Q2437*R2433:R2437)</f>
        <v>8</v>
      </c>
      <c r="S2438" s="46" t="s">
        <v>134</v>
      </c>
      <c r="T2438" s="38">
        <f t="shared" ref="T2438" si="58805">lunchAdjust(S2433:T2437)</f>
        <v>1</v>
      </c>
      <c r="U2438" s="48" t="s">
        <v>0</v>
      </c>
      <c r="V2438" s="39">
        <f t="shared" ref="V2438" si="58806">SUMPRODUCT(U2433:U2437*V2433:V2437)</f>
        <v>8</v>
      </c>
      <c r="W2438" s="46" t="s">
        <v>134</v>
      </c>
      <c r="X2438" s="38">
        <f t="shared" ref="X2438" si="58807">lunchAdjust(W2433:X2437)</f>
        <v>0</v>
      </c>
      <c r="Y2438" s="48" t="s">
        <v>0</v>
      </c>
      <c r="Z2438" s="39">
        <f t="shared" ref="Z2438" si="58808">SUMPRODUCT(Y2433:Y2437*Z2433:Z2437)</f>
        <v>0</v>
      </c>
      <c r="AA2438" s="46" t="s">
        <v>134</v>
      </c>
      <c r="AB2438" s="38">
        <f t="shared" ref="AB2438" si="58809">lunchAdjust(AA2433:AB2437)</f>
        <v>1</v>
      </c>
      <c r="AC2438" s="48" t="s">
        <v>0</v>
      </c>
      <c r="AD2438" s="39">
        <f t="shared" ref="AD2438" si="58810">SUMPRODUCT(AC2433:AC2437*AD2433:AD2437)</f>
        <v>8</v>
      </c>
      <c r="AE2438" s="46" t="s">
        <v>134</v>
      </c>
      <c r="AF2438" s="38">
        <f t="shared" ref="AF2438" si="58811">lunchAdjust(AE2433:AF2437)</f>
        <v>1</v>
      </c>
      <c r="AG2438" s="48" t="s">
        <v>0</v>
      </c>
      <c r="AH2438" s="39">
        <f t="shared" ref="AH2438" si="58812">SUMPRODUCT(AG2433:AG2437*AH2433:AH2437)</f>
        <v>8</v>
      </c>
      <c r="AI2438" s="46" t="s">
        <v>134</v>
      </c>
      <c r="AJ2438" s="38">
        <f t="shared" ref="AJ2438" si="58813">lunchAdjust(AI2433:AJ2437)</f>
        <v>0</v>
      </c>
      <c r="AK2438" s="48" t="s">
        <v>0</v>
      </c>
      <c r="AL2438" s="39">
        <f t="shared" ref="AL2438" si="58814">SUMPRODUCT(AK2433:AK2437*AL2433:AL2437)</f>
        <v>0</v>
      </c>
      <c r="AM2438" s="46" t="s">
        <v>134</v>
      </c>
      <c r="AN2438" s="38">
        <f t="shared" ref="AN2438" si="58815">lunchAdjust(AM2433:AN2437)</f>
        <v>0</v>
      </c>
      <c r="AO2438" s="48" t="s">
        <v>0</v>
      </c>
      <c r="AP2438" s="39">
        <f t="shared" ref="AP2438" si="58816">SUMPRODUCT(AO2433:AO2437*AP2433:AP2437)</f>
        <v>0</v>
      </c>
      <c r="AQ2438" s="46" t="s">
        <v>134</v>
      </c>
      <c r="AR2438" s="38">
        <f t="shared" ref="AR2438" si="58817">lunchAdjust(AQ2433:AR2437)</f>
        <v>0</v>
      </c>
      <c r="AS2438" s="48" t="s">
        <v>0</v>
      </c>
      <c r="AT2438" s="39">
        <f t="shared" ref="AT2438" si="58818">SUMPRODUCT(AS2433:AS2437*AT2433:AT2437)</f>
        <v>0</v>
      </c>
      <c r="AU2438" s="46" t="s">
        <v>134</v>
      </c>
      <c r="AV2438" s="38">
        <f t="shared" ref="AV2438" si="58819">lunchAdjust(AU2433:AV2437)</f>
        <v>0</v>
      </c>
      <c r="AW2438" s="48" t="s">
        <v>0</v>
      </c>
      <c r="AX2438" s="39">
        <f t="shared" ref="AX2438" si="58820">SUMPRODUCT(AW2433:AW2437*AX2433:AX2437)</f>
        <v>0</v>
      </c>
      <c r="AY2438" s="46" t="s">
        <v>134</v>
      </c>
      <c r="AZ2438" s="38">
        <f t="shared" ref="AZ2438" si="58821">lunchAdjust(AY2433:AZ2437)</f>
        <v>0</v>
      </c>
      <c r="BA2438" s="48" t="s">
        <v>0</v>
      </c>
      <c r="BB2438" s="39">
        <f t="shared" ref="BB2438" si="58822">SUMPRODUCT(BA2433:BA2437*BB2433:BB2437)</f>
        <v>0</v>
      </c>
      <c r="BC2438" s="46" t="s">
        <v>134</v>
      </c>
      <c r="BD2438" s="38">
        <f t="shared" ref="BD2438" si="58823">lunchAdjust(BC2433:BD2437)</f>
        <v>0</v>
      </c>
      <c r="BE2438" s="48" t="s">
        <v>0</v>
      </c>
      <c r="BF2438" s="39">
        <f t="shared" ref="BF2438" si="58824">SUMPRODUCT(BE2433:BE2437*BF2433:BF2437)</f>
        <v>0</v>
      </c>
      <c r="BG2438" s="46" t="s">
        <v>134</v>
      </c>
      <c r="BH2438" s="38">
        <f t="shared" ref="BH2438" si="58825">lunchAdjust(BG2433:BH2437)</f>
        <v>0</v>
      </c>
      <c r="BI2438" s="48" t="s">
        <v>0</v>
      </c>
      <c r="BJ2438" s="39">
        <f t="shared" ref="BJ2438" si="58826">SUMPRODUCT(BI2433:BI2437*BJ2433:BJ2437)</f>
        <v>0</v>
      </c>
      <c r="BK2438" s="46" t="s">
        <v>134</v>
      </c>
      <c r="BL2438" s="38">
        <f t="shared" ref="BL2438" si="58827">lunchAdjust(BK2433:BL2437)</f>
        <v>0</v>
      </c>
      <c r="BM2438" s="48" t="s">
        <v>0</v>
      </c>
      <c r="BN2438" s="39">
        <f t="shared" ref="BN2438" si="58828">SUMPRODUCT(BM2433:BM2437*BN2433:BN2437)</f>
        <v>0</v>
      </c>
      <c r="BO2438" s="46" t="s">
        <v>134</v>
      </c>
      <c r="BP2438" s="38">
        <f t="shared" ref="BP2438" si="58829">lunchAdjust(BO2433:BP2437)</f>
        <v>0</v>
      </c>
      <c r="BQ2438" s="48" t="s">
        <v>0</v>
      </c>
      <c r="BR2438" s="39">
        <f t="shared" ref="BR2438" si="58830">SUMPRODUCT(BQ2433:BQ2437*BR2433:BR2437)</f>
        <v>5</v>
      </c>
      <c r="BS2438" s="46" t="s">
        <v>134</v>
      </c>
      <c r="BT2438" s="38">
        <f t="shared" ref="BT2438" si="58831">lunchAdjust(BS2433:BT2437)</f>
        <v>1</v>
      </c>
      <c r="BU2438" s="48" t="s">
        <v>0</v>
      </c>
      <c r="BV2438" s="39">
        <f t="shared" ref="BV2438" si="58832">SUMPRODUCT(BU2433:BU2437*BV2433:BV2437)</f>
        <v>8</v>
      </c>
      <c r="BW2438" s="46" t="s">
        <v>134</v>
      </c>
      <c r="BX2438" s="38">
        <f t="shared" ref="BX2438" si="58833">lunchAdjust(BW2433:BX2437)</f>
        <v>0</v>
      </c>
      <c r="BY2438" s="48" t="s">
        <v>0</v>
      </c>
      <c r="BZ2438" s="39">
        <f t="shared" ref="BZ2438" si="58834">SUMPRODUCT(BY2433:BY2437*BZ2433:BZ2437)</f>
        <v>0</v>
      </c>
      <c r="CA2438" s="46" t="s">
        <v>134</v>
      </c>
      <c r="CB2438" s="38">
        <f t="shared" ref="CB2438" si="58835">lunchAdjust(CA2433:CB2437)</f>
        <v>0</v>
      </c>
      <c r="CC2438" s="48" t="s">
        <v>0</v>
      </c>
      <c r="CD2438" s="39">
        <f t="shared" ref="CD2438" si="58836">SUMPRODUCT(CC2433:CC2437*CD2433:CD2437)</f>
        <v>0</v>
      </c>
      <c r="CE2438" s="46" t="s">
        <v>134</v>
      </c>
      <c r="CF2438" s="38">
        <f t="shared" ref="CF2438" si="58837">lunchAdjust(CE2433:CF2437)</f>
        <v>0</v>
      </c>
      <c r="CG2438" s="48" t="s">
        <v>0</v>
      </c>
      <c r="CH2438" s="39">
        <f t="shared" ref="CH2438" si="58838">SUMPRODUCT(CG2433:CG2437*CH2433:CH2437)</f>
        <v>0</v>
      </c>
    </row>
    <row r="2439" spans="1:86" ht="15.75" thickBot="1" x14ac:dyDescent="0.3">
      <c r="A2439" s="58" t="s">
        <v>121</v>
      </c>
      <c r="B2439" s="59">
        <f t="shared" ref="B2439" ca="1" si="58839">roleHours(G2433:CH2439, "OUT")</f>
        <v>0</v>
      </c>
      <c r="C2439" s="54" t="s">
        <v>137</v>
      </c>
      <c r="D2439" s="22">
        <f t="shared" ref="D2439" ca="1" si="58840">roleHours(G2433:CH2439, "PTO")</f>
        <v>0</v>
      </c>
      <c r="E2439" s="23">
        <f t="shared" ref="E2439" ca="1" si="58841">E2438-B2434</f>
        <v>10.200000000000003</v>
      </c>
      <c r="F2439" s="52"/>
      <c r="G2439" s="47" t="s">
        <v>39</v>
      </c>
      <c r="H2439" s="40">
        <f t="shared" si="58669"/>
        <v>0</v>
      </c>
      <c r="I2439" s="49" t="s">
        <v>135</v>
      </c>
      <c r="J2439" s="41">
        <f t="shared" ref="J2439" si="58842">J2438*G$4</f>
        <v>0</v>
      </c>
      <c r="K2439" s="47" t="s">
        <v>39</v>
      </c>
      <c r="L2439" s="40">
        <f t="shared" ref="L2439" si="58843">SUMPRODUCT(M2433:M2437*(L2433:L2437="PTO"))+SUMPRODUCT(M2433:M2437*(L2433:L2437="HOL"))</f>
        <v>0</v>
      </c>
      <c r="M2439" s="49" t="s">
        <v>135</v>
      </c>
      <c r="N2439" s="41">
        <f t="shared" ref="N2439" si="58844">N2438*K$4</f>
        <v>0</v>
      </c>
      <c r="O2439" s="47" t="s">
        <v>39</v>
      </c>
      <c r="P2439" s="40">
        <f t="shared" ref="P2439" si="58845">SUMPRODUCT(Q2433:Q2437*(P2433:P2437="PTO"))+SUMPRODUCT(Q2433:Q2437*(P2433:P2437="HOL"))</f>
        <v>0</v>
      </c>
      <c r="Q2439" s="49" t="s">
        <v>135</v>
      </c>
      <c r="R2439" s="41">
        <f t="shared" ref="R2439" si="58846">R2438*O$4</f>
        <v>8</v>
      </c>
      <c r="S2439" s="47" t="s">
        <v>39</v>
      </c>
      <c r="T2439" s="40">
        <f t="shared" ref="T2439" si="58847">SUMPRODUCT(U2433:U2437*(T2433:T2437="PTO"))+SUMPRODUCT(U2433:U2437*(T2433:T2437="HOL"))</f>
        <v>0</v>
      </c>
      <c r="U2439" s="49" t="s">
        <v>135</v>
      </c>
      <c r="V2439" s="41">
        <f t="shared" ref="V2439" si="58848">V2438*S$4</f>
        <v>0</v>
      </c>
      <c r="W2439" s="47" t="s">
        <v>39</v>
      </c>
      <c r="X2439" s="40">
        <f t="shared" ref="X2439" si="58849">SUMPRODUCT(Y2433:Y2437*(X2433:X2437="PTO"))+SUMPRODUCT(Y2433:Y2437*(X2433:X2437="HOL"))</f>
        <v>0</v>
      </c>
      <c r="Y2439" s="49" t="s">
        <v>135</v>
      </c>
      <c r="Z2439" s="41">
        <f t="shared" ref="Z2439" si="58850">Z2438*W$4</f>
        <v>0</v>
      </c>
      <c r="AA2439" s="47" t="s">
        <v>39</v>
      </c>
      <c r="AB2439" s="40">
        <f t="shared" ref="AB2439" si="58851">SUMPRODUCT(AC2433:AC2437*(AB2433:AB2437="PTO"))+SUMPRODUCT(AC2433:AC2437*(AB2433:AB2437="HOL"))</f>
        <v>0</v>
      </c>
      <c r="AC2439" s="49" t="s">
        <v>135</v>
      </c>
      <c r="AD2439" s="41">
        <f t="shared" ref="AD2439" si="58852">AD2438*AA$4</f>
        <v>8</v>
      </c>
      <c r="AE2439" s="47" t="s">
        <v>39</v>
      </c>
      <c r="AF2439" s="40">
        <f t="shared" ref="AF2439" si="58853">SUMPRODUCT(AG2433:AG2437*(AF2433:AF2437="PTO"))+SUMPRODUCT(AG2433:AG2437*(AF2433:AF2437="HOL"))</f>
        <v>0</v>
      </c>
      <c r="AG2439" s="49" t="s">
        <v>135</v>
      </c>
      <c r="AH2439" s="41">
        <f t="shared" ref="AH2439" si="58854">AH2438*AE$4</f>
        <v>8</v>
      </c>
      <c r="AI2439" s="47" t="s">
        <v>39</v>
      </c>
      <c r="AJ2439" s="40">
        <f t="shared" ref="AJ2439" si="58855">SUMPRODUCT(AK2433:AK2437*(AJ2433:AJ2437="PTO"))+SUMPRODUCT(AK2433:AK2437*(AJ2433:AJ2437="HOL"))</f>
        <v>0</v>
      </c>
      <c r="AK2439" s="49" t="s">
        <v>135</v>
      </c>
      <c r="AL2439" s="41">
        <f>AL2438*AI$4</f>
        <v>0</v>
      </c>
      <c r="AM2439" s="47" t="s">
        <v>39</v>
      </c>
      <c r="AN2439" s="40">
        <f t="shared" ref="AN2439" si="58856">SUMPRODUCT(AO2433:AO2437*(AN2433:AN2437="PTO"))+SUMPRODUCT(AO2433:AO2437*(AN2433:AN2437="HOL"))</f>
        <v>0</v>
      </c>
      <c r="AO2439" s="49" t="s">
        <v>135</v>
      </c>
      <c r="AP2439" s="41">
        <f t="shared" ref="AP2439" si="58857">AP2438*AM$4</f>
        <v>0</v>
      </c>
      <c r="AQ2439" s="47" t="s">
        <v>39</v>
      </c>
      <c r="AR2439" s="40">
        <f t="shared" ref="AR2439" si="58858">SUMPRODUCT(AS2433:AS2437*(AR2433:AR2437="PTO"))+SUMPRODUCT(AS2433:AS2437*(AR2433:AR2437="HOL"))</f>
        <v>0</v>
      </c>
      <c r="AS2439" s="49" t="s">
        <v>135</v>
      </c>
      <c r="AT2439" s="41">
        <f t="shared" ref="AT2439" si="58859">AT2438*AQ$4</f>
        <v>0</v>
      </c>
      <c r="AU2439" s="47" t="s">
        <v>39</v>
      </c>
      <c r="AV2439" s="40">
        <f t="shared" ref="AV2439" si="58860">SUMPRODUCT(AW2433:AW2437*(AV2433:AV2437="PTO"))+SUMPRODUCT(AW2433:AW2437*(AV2433:AV2437="HOL"))</f>
        <v>0</v>
      </c>
      <c r="AW2439" s="49" t="s">
        <v>135</v>
      </c>
      <c r="AX2439" s="41">
        <f>AX2438*AU$4</f>
        <v>0</v>
      </c>
      <c r="AY2439" s="47" t="s">
        <v>39</v>
      </c>
      <c r="AZ2439" s="40">
        <f t="shared" ref="AZ2439" si="58861">SUMPRODUCT(BA2433:BA2437*(AZ2433:AZ2437="PTO"))+SUMPRODUCT(BA2433:BA2437*(AZ2433:AZ2437="HOL"))</f>
        <v>0</v>
      </c>
      <c r="BA2439" s="49" t="s">
        <v>135</v>
      </c>
      <c r="BB2439" s="41">
        <f>BB2438*AY$4</f>
        <v>0</v>
      </c>
      <c r="BC2439" s="47" t="s">
        <v>39</v>
      </c>
      <c r="BD2439" s="40">
        <f t="shared" ref="BD2439" si="58862">SUMPRODUCT(BE2433:BE2437*(BD2433:BD2437="PTO"))+SUMPRODUCT(BE2433:BE2437*(BD2433:BD2437="HOL"))</f>
        <v>0</v>
      </c>
      <c r="BE2439" s="49" t="s">
        <v>135</v>
      </c>
      <c r="BF2439" s="41">
        <f>BF2438*BC$4</f>
        <v>0</v>
      </c>
      <c r="BG2439" s="47" t="s">
        <v>39</v>
      </c>
      <c r="BH2439" s="40">
        <f t="shared" ref="BH2439" si="58863">SUMPRODUCT(BI2433:BI2437*(BH2433:BH2437="PTO"))+SUMPRODUCT(BI2433:BI2437*(BH2433:BH2437="HOL"))</f>
        <v>0</v>
      </c>
      <c r="BI2439" s="49" t="s">
        <v>135</v>
      </c>
      <c r="BJ2439" s="41">
        <f>BJ2438*BG$4</f>
        <v>0</v>
      </c>
      <c r="BK2439" s="47" t="s">
        <v>39</v>
      </c>
      <c r="BL2439" s="40">
        <f t="shared" ref="BL2439" si="58864">SUMPRODUCT(BM2433:BM2437*(BL2433:BL2437="PTO"))+SUMPRODUCT(BM2433:BM2437*(BL2433:BL2437="HOL"))</f>
        <v>0</v>
      </c>
      <c r="BM2439" s="49" t="s">
        <v>135</v>
      </c>
      <c r="BN2439" s="41">
        <f>BN2438*BK$4</f>
        <v>0</v>
      </c>
      <c r="BO2439" s="47" t="s">
        <v>39</v>
      </c>
      <c r="BP2439" s="40">
        <f t="shared" ref="BP2439" si="58865">SUMPRODUCT(BQ2433:BQ2437*(BP2433:BP2437="PTO"))+SUMPRODUCT(BQ2433:BQ2437*(BP2433:BP2437="HOL"))</f>
        <v>0</v>
      </c>
      <c r="BQ2439" s="49" t="s">
        <v>135</v>
      </c>
      <c r="BR2439" s="41">
        <f t="shared" ref="BR2439" si="58866">BR2438*BO$4</f>
        <v>5</v>
      </c>
      <c r="BS2439" s="47" t="s">
        <v>39</v>
      </c>
      <c r="BT2439" s="40">
        <f t="shared" ref="BT2439" si="58867">SUMPRODUCT(BU2433:BU2437*(BT2433:BT2437="PTO"))+SUMPRODUCT(BU2433:BU2437*(BT2433:BT2437="HOL"))</f>
        <v>0</v>
      </c>
      <c r="BU2439" s="49" t="s">
        <v>135</v>
      </c>
      <c r="BV2439" s="41">
        <f t="shared" ref="BV2439" si="58868">BV2438*BS$4</f>
        <v>8</v>
      </c>
      <c r="BW2439" s="47" t="s">
        <v>39</v>
      </c>
      <c r="BX2439" s="40">
        <f t="shared" ref="BX2439" si="58869">SUMPRODUCT(BY2433:BY2437*(BX2433:BX2437="PTO"))+SUMPRODUCT(BY2433:BY2437*(BX2433:BX2437="HOL"))</f>
        <v>0</v>
      </c>
      <c r="BY2439" s="49" t="s">
        <v>135</v>
      </c>
      <c r="BZ2439" s="41">
        <f t="shared" ref="BZ2439" si="58870">BZ2438*BW$4</f>
        <v>0</v>
      </c>
      <c r="CA2439" s="47" t="s">
        <v>39</v>
      </c>
      <c r="CB2439" s="40">
        <f t="shared" ref="CB2439" si="58871">SUMPRODUCT(CC2433:CC2437*(CB2433:CB2437="PTO"))+SUMPRODUCT(CC2433:CC2437*(CB2433:CB2437="HOL"))</f>
        <v>0</v>
      </c>
      <c r="CC2439" s="49" t="s">
        <v>135</v>
      </c>
      <c r="CD2439" s="41">
        <f t="shared" ref="CD2439" si="58872">CD2438*CA$4</f>
        <v>0</v>
      </c>
      <c r="CE2439" s="47" t="s">
        <v>39</v>
      </c>
      <c r="CF2439" s="40">
        <f t="shared" ref="CF2439" si="58873">SUMPRODUCT(CG2433:CG2437*(CF2433:CF2437="PTO"))+SUMPRODUCT(CG2433:CG2437*(CF2433:CF2437="HOL"))</f>
        <v>0</v>
      </c>
      <c r="CG2439" s="49" t="s">
        <v>135</v>
      </c>
      <c r="CH2439" s="41">
        <f t="shared" ref="CH2439" si="58874">CH2438*CE$4</f>
        <v>0</v>
      </c>
    </row>
    <row r="2440" spans="1:86" x14ac:dyDescent="0.25">
      <c r="A2440" s="70" t="s">
        <v>133</v>
      </c>
      <c r="B2440" s="71">
        <f t="shared" ref="B2440" ca="1" si="58875">D2440-B2441</f>
        <v>29.146006955836995</v>
      </c>
      <c r="C2440" s="72" t="s">
        <v>122</v>
      </c>
      <c r="D2440" s="71">
        <f>IFERROR(INDEX(Holidays[FTE], MATCH(Entry!E2440, Holidays[Date], 0)), 1)*8*INDEX(FTEguide[[1]:[12]], MATCH(Entry!E2441, FTEguide[Weekday], 0), IF(Entry!E2443&gt;0, Entry!E2443, MONTH(Entry!E2440)))</f>
        <v>61.146006955836995</v>
      </c>
      <c r="E2440" s="60">
        <f t="shared" si="58186"/>
        <v>44176</v>
      </c>
      <c r="F2440" s="50" t="s">
        <v>128</v>
      </c>
      <c r="G2440" s="34"/>
      <c r="H2440" s="35"/>
      <c r="I2440" s="42">
        <f t="shared" ref="I2440" si="58876">parseTime(G2440)-(H2445=INT(RIGHT($F2440, 1)))</f>
        <v>0</v>
      </c>
      <c r="J2440" s="43">
        <f t="shared" ref="J2440:J2444" si="58877">isClocked(H2440)</f>
        <v>0</v>
      </c>
      <c r="K2440" s="34" t="s">
        <v>136</v>
      </c>
      <c r="L2440" s="35" t="s">
        <v>23</v>
      </c>
      <c r="M2440" s="42">
        <f t="shared" ref="M2440" si="58878">parseTime(K2440)-(L2445=INT(RIGHT($F2440, 1)))</f>
        <v>8</v>
      </c>
      <c r="N2440" s="43">
        <f t="shared" ref="N2440:N2444" si="58879">isClocked(L2440)</f>
        <v>1</v>
      </c>
      <c r="O2440" s="34"/>
      <c r="P2440" s="35"/>
      <c r="Q2440" s="42">
        <f t="shared" ref="Q2440" si="58880">parseTime(O2440)-(P2445=INT(RIGHT($F2440, 1)))</f>
        <v>0</v>
      </c>
      <c r="R2440" s="43">
        <f t="shared" ref="R2440:R2444" si="58881">isClocked(P2440)</f>
        <v>0</v>
      </c>
      <c r="S2440" s="34" t="s">
        <v>227</v>
      </c>
      <c r="T2440" s="35" t="s">
        <v>23</v>
      </c>
      <c r="U2440" s="42">
        <f t="shared" ref="U2440" si="58882">parseTime(S2440)-(T2445=INT(RIGHT($F2440, 1)))</f>
        <v>8</v>
      </c>
      <c r="V2440" s="43">
        <f t="shared" ref="V2440:V2444" si="58883">isClocked(T2440)</f>
        <v>1</v>
      </c>
      <c r="W2440" s="34"/>
      <c r="X2440" s="35"/>
      <c r="Y2440" s="42">
        <f t="shared" ref="Y2440" si="58884">parseTime(W2440)-(X2445=INT(RIGHT($F2440, 1)))</f>
        <v>0</v>
      </c>
      <c r="Z2440" s="43">
        <f t="shared" ref="Z2440:Z2444" si="58885">isClocked(X2440)</f>
        <v>0</v>
      </c>
      <c r="AA2440" s="34" t="s">
        <v>136</v>
      </c>
      <c r="AB2440" s="35" t="s">
        <v>23</v>
      </c>
      <c r="AC2440" s="42">
        <f t="shared" ref="AC2440" si="58886">parseTime(AA2440)-(AB2445=INT(RIGHT($F2440, 1)))</f>
        <v>8</v>
      </c>
      <c r="AD2440" s="43">
        <f t="shared" ref="AD2440:AD2444" si="58887">isClocked(AB2440)</f>
        <v>1</v>
      </c>
      <c r="AE2440" s="34"/>
      <c r="AF2440" s="35"/>
      <c r="AG2440" s="42">
        <f t="shared" ref="AG2440" si="58888">parseTime(AE2440)-(AF2445=INT(RIGHT($F2440, 1)))</f>
        <v>0</v>
      </c>
      <c r="AH2440" s="43">
        <f t="shared" ref="AH2440:AH2444" si="58889">isClocked(AF2440)</f>
        <v>0</v>
      </c>
      <c r="AI2440" s="34"/>
      <c r="AJ2440" s="35"/>
      <c r="AK2440" s="42">
        <f>parseTime(AI2440)-(AJ2445=INT(RIGHT($F2440, 1)))</f>
        <v>0</v>
      </c>
      <c r="AL2440" s="43">
        <f t="shared" ref="AL2440:AL2444" si="58890">isClocked(AJ2440)</f>
        <v>0</v>
      </c>
      <c r="AM2440" s="34"/>
      <c r="AN2440" s="35"/>
      <c r="AO2440" s="42">
        <f t="shared" ref="AO2440" si="58891">parseTime(AM2440)-(AN2445=INT(RIGHT($F2440, 1)))</f>
        <v>0</v>
      </c>
      <c r="AP2440" s="43">
        <f t="shared" ref="AP2440:AP2444" si="58892">isClocked(AN2440)</f>
        <v>0</v>
      </c>
      <c r="AQ2440" s="34"/>
      <c r="AR2440" s="35"/>
      <c r="AS2440" s="42">
        <f t="shared" ref="AS2440" si="58893">parseTime(AQ2440)-(AR2445=INT(RIGHT($F2440, 1)))</f>
        <v>0</v>
      </c>
      <c r="AT2440" s="43">
        <f t="shared" ref="AT2440:AT2444" si="58894">isClocked(AR2440)</f>
        <v>0</v>
      </c>
      <c r="AU2440" s="34"/>
      <c r="AV2440" s="35"/>
      <c r="AW2440" s="42">
        <f>parseTime(AU2440)-(AV2445=INT(RIGHT($F2440, 1)))</f>
        <v>0</v>
      </c>
      <c r="AX2440" s="43">
        <f t="shared" ref="AX2440:AX2444" si="58895">isClocked(AV2440)</f>
        <v>0</v>
      </c>
      <c r="AY2440" s="34"/>
      <c r="AZ2440" s="35"/>
      <c r="BA2440" s="42">
        <f>parseTime(AY2440)-(AZ2445=INT(RIGHT($F2440, 1)))</f>
        <v>0</v>
      </c>
      <c r="BB2440" s="43">
        <f t="shared" ref="BB2440:BB2444" si="58896">isClocked(AZ2440)</f>
        <v>0</v>
      </c>
      <c r="BC2440" s="34"/>
      <c r="BD2440" s="35"/>
      <c r="BE2440" s="42">
        <f>parseTime(BC2440)-(BD2445=INT(RIGHT($F2440, 1)))</f>
        <v>0</v>
      </c>
      <c r="BF2440" s="43">
        <f t="shared" ref="BF2440:BF2444" si="58897">isClocked(BD2440)</f>
        <v>0</v>
      </c>
      <c r="BG2440" s="34"/>
      <c r="BH2440" s="35"/>
      <c r="BI2440" s="42">
        <f>parseTime(BG2440)-(BH2445=INT(RIGHT($F2440, 1)))</f>
        <v>0</v>
      </c>
      <c r="BJ2440" s="43">
        <f t="shared" ref="BJ2440:BJ2444" si="58898">isClocked(BH2440)</f>
        <v>0</v>
      </c>
      <c r="BK2440" s="34"/>
      <c r="BL2440" s="35"/>
      <c r="BM2440" s="42">
        <f>parseTime(BK2440)-(BL2445=INT(RIGHT($F2440, 1)))</f>
        <v>0</v>
      </c>
      <c r="BN2440" s="43">
        <f t="shared" ref="BN2440:BN2444" si="58899">isClocked(BL2440)</f>
        <v>0</v>
      </c>
      <c r="BO2440" s="34"/>
      <c r="BP2440" s="35"/>
      <c r="BQ2440" s="42">
        <f t="shared" ref="BQ2440" si="58900">parseTime(BO2440)-(BP2445=INT(RIGHT($F2440, 1)))</f>
        <v>0</v>
      </c>
      <c r="BR2440" s="43">
        <f t="shared" ref="BR2440:BR2444" si="58901">isClocked(BP2440)</f>
        <v>0</v>
      </c>
      <c r="BS2440" s="34" t="s">
        <v>136</v>
      </c>
      <c r="BT2440" s="35" t="s">
        <v>23</v>
      </c>
      <c r="BU2440" s="42">
        <f t="shared" ref="BU2440" si="58902">parseTime(BS2440)-(BT2445=INT(RIGHT($F2440, 1)))</f>
        <v>8</v>
      </c>
      <c r="BV2440" s="43">
        <f t="shared" ref="BV2440:BV2444" si="58903">isClocked(BT2440)</f>
        <v>1</v>
      </c>
      <c r="BW2440" s="34"/>
      <c r="BX2440" s="35"/>
      <c r="BY2440" s="42">
        <f t="shared" ref="BY2440" si="58904">parseTime(BW2440)-(BX2445=INT(RIGHT($F2440, 1)))</f>
        <v>0</v>
      </c>
      <c r="BZ2440" s="43">
        <f t="shared" ref="BZ2440:BZ2444" si="58905">isClocked(BX2440)</f>
        <v>0</v>
      </c>
      <c r="CA2440" s="34"/>
      <c r="CB2440" s="35"/>
      <c r="CC2440" s="42">
        <f t="shared" ref="CC2440" si="58906">parseTime(CA2440)-(CB2445=INT(RIGHT($F2440, 1)))</f>
        <v>0</v>
      </c>
      <c r="CD2440" s="43">
        <f t="shared" ref="CD2440:CD2444" si="58907">isClocked(CB2440)</f>
        <v>0</v>
      </c>
      <c r="CE2440" s="34"/>
      <c r="CF2440" s="35"/>
      <c r="CG2440" s="42">
        <f t="shared" ref="CG2440" si="58908">parseTime(CE2440)-(CF2445=INT(RIGHT($F2440, 1)))</f>
        <v>0</v>
      </c>
      <c r="CH2440" s="43">
        <f t="shared" ref="CH2440:CH2444" si="58909">isClocked(CF2440)</f>
        <v>0</v>
      </c>
    </row>
    <row r="2441" spans="1:86" x14ac:dyDescent="0.25">
      <c r="A2441" s="56" t="s">
        <v>0</v>
      </c>
      <c r="B2441" s="57">
        <f t="shared" ca="1" si="57702"/>
        <v>32</v>
      </c>
      <c r="C2441" s="14" t="s">
        <v>252</v>
      </c>
      <c r="D2441" s="14">
        <f t="shared" ref="D2441:D2504" si="58910">(E2444+(E2443/2))*8-0.5</f>
        <v>53.7</v>
      </c>
      <c r="E2441" s="55" t="str">
        <f t="shared" si="57703"/>
        <v>Friday</v>
      </c>
      <c r="F2441" s="51" t="s">
        <v>129</v>
      </c>
      <c r="G2441" s="36"/>
      <c r="H2441" s="37"/>
      <c r="I2441" s="44">
        <f t="shared" ref="I2441" si="58911">parseTime(G2441)-(H2445=INT(RIGHT($F2441, 1)))</f>
        <v>0</v>
      </c>
      <c r="J2441" s="45">
        <f t="shared" si="58877"/>
        <v>0</v>
      </c>
      <c r="K2441" s="36"/>
      <c r="L2441" s="37"/>
      <c r="M2441" s="44">
        <f t="shared" ref="M2441" si="58912">parseTime(K2441)-(L2445=INT(RIGHT($F2441, 1)))</f>
        <v>0</v>
      </c>
      <c r="N2441" s="45">
        <f t="shared" si="58879"/>
        <v>0</v>
      </c>
      <c r="O2441" s="36"/>
      <c r="P2441" s="37"/>
      <c r="Q2441" s="44">
        <f t="shared" ref="Q2441" si="58913">parseTime(O2441)-(P2445=INT(RIGHT($F2441, 1)))</f>
        <v>0</v>
      </c>
      <c r="R2441" s="45">
        <f t="shared" si="58881"/>
        <v>0</v>
      </c>
      <c r="S2441" s="36"/>
      <c r="T2441" s="37"/>
      <c r="U2441" s="44">
        <f t="shared" ref="U2441" si="58914">parseTime(S2441)-(T2445=INT(RIGHT($F2441, 1)))</f>
        <v>0</v>
      </c>
      <c r="V2441" s="45">
        <f t="shared" si="58883"/>
        <v>0</v>
      </c>
      <c r="W2441" s="36"/>
      <c r="X2441" s="37"/>
      <c r="Y2441" s="44">
        <f t="shared" ref="Y2441" si="58915">parseTime(W2441)-(X2445=INT(RIGHT($F2441, 1)))</f>
        <v>0</v>
      </c>
      <c r="Z2441" s="45">
        <f t="shared" si="58885"/>
        <v>0</v>
      </c>
      <c r="AA2441" s="36"/>
      <c r="AB2441" s="37"/>
      <c r="AC2441" s="44">
        <f t="shared" ref="AC2441" si="58916">parseTime(AA2441)-(AB2445=INT(RIGHT($F2441, 1)))</f>
        <v>0</v>
      </c>
      <c r="AD2441" s="45">
        <f t="shared" si="58887"/>
        <v>0</v>
      </c>
      <c r="AE2441" s="36"/>
      <c r="AF2441" s="37"/>
      <c r="AG2441" s="44">
        <f t="shared" ref="AG2441" si="58917">parseTime(AE2441)-(AF2445=INT(RIGHT($F2441, 1)))</f>
        <v>0</v>
      </c>
      <c r="AH2441" s="45">
        <f t="shared" si="58889"/>
        <v>0</v>
      </c>
      <c r="AI2441" s="36"/>
      <c r="AJ2441" s="37"/>
      <c r="AK2441" s="44">
        <f>parseTime(AI2441)-(AJ2445=INT(RIGHT($F2441, 1)))</f>
        <v>0</v>
      </c>
      <c r="AL2441" s="45">
        <f t="shared" si="58890"/>
        <v>0</v>
      </c>
      <c r="AM2441" s="36"/>
      <c r="AN2441" s="37"/>
      <c r="AO2441" s="44">
        <f t="shared" ref="AO2441" si="58918">parseTime(AM2441)-(AN2445=INT(RIGHT($F2441, 1)))</f>
        <v>0</v>
      </c>
      <c r="AP2441" s="45">
        <f t="shared" si="58892"/>
        <v>0</v>
      </c>
      <c r="AQ2441" s="36"/>
      <c r="AR2441" s="37"/>
      <c r="AS2441" s="44">
        <f t="shared" ref="AS2441" si="58919">parseTime(AQ2441)-(AR2445=INT(RIGHT($F2441, 1)))</f>
        <v>0</v>
      </c>
      <c r="AT2441" s="45">
        <f t="shared" si="58894"/>
        <v>0</v>
      </c>
      <c r="AU2441" s="36"/>
      <c r="AV2441" s="37"/>
      <c r="AW2441" s="44">
        <f>parseTime(AU2441)-(AV2445=INT(RIGHT($F2441, 1)))</f>
        <v>0</v>
      </c>
      <c r="AX2441" s="45">
        <f t="shared" si="58895"/>
        <v>0</v>
      </c>
      <c r="AY2441" s="36"/>
      <c r="AZ2441" s="37"/>
      <c r="BA2441" s="44">
        <f>parseTime(AY2441)-(AZ2445=INT(RIGHT($F2441, 1)))</f>
        <v>0</v>
      </c>
      <c r="BB2441" s="45">
        <f t="shared" si="58896"/>
        <v>0</v>
      </c>
      <c r="BC2441" s="36"/>
      <c r="BD2441" s="37"/>
      <c r="BE2441" s="44">
        <f>parseTime(BC2441)-(BD2445=INT(RIGHT($F2441, 1)))</f>
        <v>0</v>
      </c>
      <c r="BF2441" s="45">
        <f t="shared" si="58897"/>
        <v>0</v>
      </c>
      <c r="BG2441" s="36"/>
      <c r="BH2441" s="37"/>
      <c r="BI2441" s="44">
        <f>parseTime(BG2441)-(BH2445=INT(RIGHT($F2441, 1)))</f>
        <v>0</v>
      </c>
      <c r="BJ2441" s="45">
        <f t="shared" si="58898"/>
        <v>0</v>
      </c>
      <c r="BK2441" s="36"/>
      <c r="BL2441" s="37"/>
      <c r="BM2441" s="44">
        <f>parseTime(BK2441)-(BL2445=INT(RIGHT($F2441, 1)))</f>
        <v>0</v>
      </c>
      <c r="BN2441" s="45">
        <f t="shared" si="58899"/>
        <v>0</v>
      </c>
      <c r="BO2441" s="36"/>
      <c r="BP2441" s="37"/>
      <c r="BQ2441" s="44">
        <f t="shared" ref="BQ2441" si="58920">parseTime(BO2441)-(BP2445=INT(RIGHT($F2441, 1)))</f>
        <v>0</v>
      </c>
      <c r="BR2441" s="45">
        <f t="shared" si="58901"/>
        <v>0</v>
      </c>
      <c r="BS2441" s="36"/>
      <c r="BT2441" s="37"/>
      <c r="BU2441" s="44">
        <f t="shared" ref="BU2441" si="58921">parseTime(BS2441)-(BT2445=INT(RIGHT($F2441, 1)))</f>
        <v>0</v>
      </c>
      <c r="BV2441" s="45">
        <f t="shared" si="58903"/>
        <v>0</v>
      </c>
      <c r="BW2441" s="36"/>
      <c r="BX2441" s="37"/>
      <c r="BY2441" s="44">
        <f t="shared" ref="BY2441" si="58922">parseTime(BW2441)-(BX2445=INT(RIGHT($F2441, 1)))</f>
        <v>0</v>
      </c>
      <c r="BZ2441" s="45">
        <f t="shared" si="58905"/>
        <v>0</v>
      </c>
      <c r="CA2441" s="36"/>
      <c r="CB2441" s="37"/>
      <c r="CC2441" s="44">
        <f t="shared" ref="CC2441" si="58923">parseTime(CA2441)-(CB2445=INT(RIGHT($F2441, 1)))</f>
        <v>0</v>
      </c>
      <c r="CD2441" s="45">
        <f t="shared" si="58907"/>
        <v>0</v>
      </c>
      <c r="CE2441" s="36"/>
      <c r="CF2441" s="37"/>
      <c r="CG2441" s="44">
        <f t="shared" ref="CG2441" si="58924">parseTime(CE2441)-(CF2445=INT(RIGHT($F2441, 1)))</f>
        <v>0</v>
      </c>
      <c r="CH2441" s="45">
        <f t="shared" si="58909"/>
        <v>0</v>
      </c>
    </row>
    <row r="2442" spans="1:86" x14ac:dyDescent="0.25">
      <c r="A2442" s="56" t="s">
        <v>117</v>
      </c>
      <c r="B2442" s="57">
        <f t="shared" ref="B2442" ca="1" si="58925">roleHours(G2440:CH2446, "MFD")</f>
        <v>32</v>
      </c>
      <c r="C2442" s="14">
        <f t="shared" ref="C2442:C2445" ca="1" si="58926">B2442/8</f>
        <v>4</v>
      </c>
      <c r="D2442" s="14">
        <f t="shared" ref="D2442" ca="1" si="58927">B2441-D2441</f>
        <v>-21.700000000000003</v>
      </c>
      <c r="E2442" s="20" t="s">
        <v>127</v>
      </c>
      <c r="F2442" s="51" t="s">
        <v>130</v>
      </c>
      <c r="G2442" s="36"/>
      <c r="H2442" s="37"/>
      <c r="I2442" s="44">
        <f t="shared" ref="I2442" si="58928">parseTime(G2442)-(H2445=INT(RIGHT($F2442, 1)))</f>
        <v>0</v>
      </c>
      <c r="J2442" s="45">
        <f t="shared" si="58877"/>
        <v>0</v>
      </c>
      <c r="K2442" s="36"/>
      <c r="L2442" s="37"/>
      <c r="M2442" s="44">
        <f t="shared" ref="M2442" si="58929">parseTime(K2442)-(L2445=INT(RIGHT($F2442, 1)))</f>
        <v>0</v>
      </c>
      <c r="N2442" s="45">
        <f t="shared" si="58879"/>
        <v>0</v>
      </c>
      <c r="O2442" s="36"/>
      <c r="P2442" s="37"/>
      <c r="Q2442" s="44">
        <f t="shared" ref="Q2442" si="58930">parseTime(O2442)-(P2445=INT(RIGHT($F2442, 1)))</f>
        <v>0</v>
      </c>
      <c r="R2442" s="45">
        <f t="shared" si="58881"/>
        <v>0</v>
      </c>
      <c r="S2442" s="36"/>
      <c r="T2442" s="37"/>
      <c r="U2442" s="44">
        <f t="shared" ref="U2442" si="58931">parseTime(S2442)-(T2445=INT(RIGHT($F2442, 1)))</f>
        <v>0</v>
      </c>
      <c r="V2442" s="45">
        <f t="shared" si="58883"/>
        <v>0</v>
      </c>
      <c r="W2442" s="36"/>
      <c r="X2442" s="37"/>
      <c r="Y2442" s="44">
        <f t="shared" ref="Y2442" si="58932">parseTime(W2442)-(X2445=INT(RIGHT($F2442, 1)))</f>
        <v>0</v>
      </c>
      <c r="Z2442" s="45">
        <f t="shared" si="58885"/>
        <v>0</v>
      </c>
      <c r="AA2442" s="36"/>
      <c r="AB2442" s="37"/>
      <c r="AC2442" s="44">
        <f t="shared" ref="AC2442" si="58933">parseTime(AA2442)-(AB2445=INT(RIGHT($F2442, 1)))</f>
        <v>0</v>
      </c>
      <c r="AD2442" s="45">
        <f t="shared" si="58887"/>
        <v>0</v>
      </c>
      <c r="AE2442" s="36"/>
      <c r="AF2442" s="37"/>
      <c r="AG2442" s="44">
        <f t="shared" ref="AG2442" si="58934">parseTime(AE2442)-(AF2445=INT(RIGHT($F2442, 1)))</f>
        <v>0</v>
      </c>
      <c r="AH2442" s="45">
        <f t="shared" si="58889"/>
        <v>0</v>
      </c>
      <c r="AI2442" s="36"/>
      <c r="AJ2442" s="37"/>
      <c r="AK2442" s="44">
        <f>parseTime(AI2442)-(AJ2445=INT(RIGHT($F2442, 1)))</f>
        <v>0</v>
      </c>
      <c r="AL2442" s="45">
        <f t="shared" si="58890"/>
        <v>0</v>
      </c>
      <c r="AM2442" s="36"/>
      <c r="AN2442" s="37"/>
      <c r="AO2442" s="44">
        <f t="shared" ref="AO2442" si="58935">parseTime(AM2442)-(AN2445=INT(RIGHT($F2442, 1)))</f>
        <v>0</v>
      </c>
      <c r="AP2442" s="45">
        <f t="shared" si="58892"/>
        <v>0</v>
      </c>
      <c r="AQ2442" s="36"/>
      <c r="AR2442" s="37"/>
      <c r="AS2442" s="44">
        <f t="shared" ref="AS2442" si="58936">parseTime(AQ2442)-(AR2445=INT(RIGHT($F2442, 1)))</f>
        <v>0</v>
      </c>
      <c r="AT2442" s="45">
        <f t="shared" si="58894"/>
        <v>0</v>
      </c>
      <c r="AU2442" s="36"/>
      <c r="AV2442" s="37"/>
      <c r="AW2442" s="44">
        <f>parseTime(AU2442)-(AV2445=INT(RIGHT($F2442, 1)))</f>
        <v>0</v>
      </c>
      <c r="AX2442" s="45">
        <f t="shared" si="58895"/>
        <v>0</v>
      </c>
      <c r="AY2442" s="36"/>
      <c r="AZ2442" s="37"/>
      <c r="BA2442" s="44">
        <f>parseTime(AY2442)-(AZ2445=INT(RIGHT($F2442, 1)))</f>
        <v>0</v>
      </c>
      <c r="BB2442" s="45">
        <f t="shared" si="58896"/>
        <v>0</v>
      </c>
      <c r="BC2442" s="36"/>
      <c r="BD2442" s="37"/>
      <c r="BE2442" s="44">
        <f>parseTime(BC2442)-(BD2445=INT(RIGHT($F2442, 1)))</f>
        <v>0</v>
      </c>
      <c r="BF2442" s="45">
        <f t="shared" si="58897"/>
        <v>0</v>
      </c>
      <c r="BG2442" s="36"/>
      <c r="BH2442" s="37"/>
      <c r="BI2442" s="44">
        <f>parseTime(BG2442)-(BH2445=INT(RIGHT($F2442, 1)))</f>
        <v>0</v>
      </c>
      <c r="BJ2442" s="45">
        <f t="shared" si="58898"/>
        <v>0</v>
      </c>
      <c r="BK2442" s="36"/>
      <c r="BL2442" s="37"/>
      <c r="BM2442" s="44">
        <f>parseTime(BK2442)-(BL2445=INT(RIGHT($F2442, 1)))</f>
        <v>0</v>
      </c>
      <c r="BN2442" s="45">
        <f t="shared" si="58899"/>
        <v>0</v>
      </c>
      <c r="BO2442" s="36"/>
      <c r="BP2442" s="37"/>
      <c r="BQ2442" s="44">
        <f t="shared" ref="BQ2442" si="58937">parseTime(BO2442)-(BP2445=INT(RIGHT($F2442, 1)))</f>
        <v>0</v>
      </c>
      <c r="BR2442" s="45">
        <f t="shared" si="58901"/>
        <v>0</v>
      </c>
      <c r="BS2442" s="36"/>
      <c r="BT2442" s="37"/>
      <c r="BU2442" s="44">
        <f t="shared" ref="BU2442" si="58938">parseTime(BS2442)-(BT2445=INT(RIGHT($F2442, 1)))</f>
        <v>0</v>
      </c>
      <c r="BV2442" s="45">
        <f t="shared" si="58903"/>
        <v>0</v>
      </c>
      <c r="BW2442" s="36"/>
      <c r="BX2442" s="37"/>
      <c r="BY2442" s="44">
        <f t="shared" ref="BY2442" si="58939">parseTime(BW2442)-(BX2445=INT(RIGHT($F2442, 1)))</f>
        <v>0</v>
      </c>
      <c r="BZ2442" s="45">
        <f t="shared" si="58905"/>
        <v>0</v>
      </c>
      <c r="CA2442" s="36"/>
      <c r="CB2442" s="37"/>
      <c r="CC2442" s="44">
        <f t="shared" ref="CC2442" si="58940">parseTime(CA2442)-(CB2445=INT(RIGHT($F2442, 1)))</f>
        <v>0</v>
      </c>
      <c r="CD2442" s="45">
        <f t="shared" si="58907"/>
        <v>0</v>
      </c>
      <c r="CE2442" s="36"/>
      <c r="CF2442" s="37"/>
      <c r="CG2442" s="44">
        <f t="shared" ref="CG2442" si="58941">parseTime(CE2442)-(CF2445=INT(RIGHT($F2442, 1)))</f>
        <v>0</v>
      </c>
      <c r="CH2442" s="45">
        <f t="shared" si="58909"/>
        <v>0</v>
      </c>
    </row>
    <row r="2443" spans="1:86" x14ac:dyDescent="0.25">
      <c r="A2443" s="56"/>
      <c r="B2443" s="57"/>
      <c r="C2443" s="14">
        <f t="shared" si="58926"/>
        <v>0</v>
      </c>
      <c r="D2443" s="14" t="s">
        <v>259</v>
      </c>
      <c r="E2443" s="20">
        <v>4.25</v>
      </c>
      <c r="F2443" s="51" t="s">
        <v>131</v>
      </c>
      <c r="G2443" s="36"/>
      <c r="H2443" s="37"/>
      <c r="I2443" s="44">
        <f t="shared" ref="I2443" si="58942">parseTime(G2443)-(H2445=INT(RIGHT($F2443, 1)))</f>
        <v>0</v>
      </c>
      <c r="J2443" s="45">
        <f t="shared" si="58877"/>
        <v>0</v>
      </c>
      <c r="K2443" s="36"/>
      <c r="L2443" s="37"/>
      <c r="M2443" s="44">
        <f t="shared" ref="M2443" si="58943">parseTime(K2443)-(L2445=INT(RIGHT($F2443, 1)))</f>
        <v>0</v>
      </c>
      <c r="N2443" s="45">
        <f t="shared" si="58879"/>
        <v>0</v>
      </c>
      <c r="O2443" s="36"/>
      <c r="P2443" s="37"/>
      <c r="Q2443" s="44">
        <f t="shared" ref="Q2443" si="58944">parseTime(O2443)-(P2445=INT(RIGHT($F2443, 1)))</f>
        <v>0</v>
      </c>
      <c r="R2443" s="45">
        <f t="shared" si="58881"/>
        <v>0</v>
      </c>
      <c r="S2443" s="36"/>
      <c r="T2443" s="37"/>
      <c r="U2443" s="44">
        <f t="shared" ref="U2443" si="58945">parseTime(S2443)-(T2445=INT(RIGHT($F2443, 1)))</f>
        <v>0</v>
      </c>
      <c r="V2443" s="45">
        <f t="shared" si="58883"/>
        <v>0</v>
      </c>
      <c r="W2443" s="36"/>
      <c r="X2443" s="37"/>
      <c r="Y2443" s="44">
        <f t="shared" ref="Y2443" si="58946">parseTime(W2443)-(X2445=INT(RIGHT($F2443, 1)))</f>
        <v>0</v>
      </c>
      <c r="Z2443" s="45">
        <f t="shared" si="58885"/>
        <v>0</v>
      </c>
      <c r="AA2443" s="36"/>
      <c r="AB2443" s="37"/>
      <c r="AC2443" s="44">
        <f t="shared" ref="AC2443" si="58947">parseTime(AA2443)-(AB2445=INT(RIGHT($F2443, 1)))</f>
        <v>0</v>
      </c>
      <c r="AD2443" s="45">
        <f t="shared" si="58887"/>
        <v>0</v>
      </c>
      <c r="AE2443" s="36"/>
      <c r="AF2443" s="37"/>
      <c r="AG2443" s="44">
        <f t="shared" ref="AG2443" si="58948">parseTime(AE2443)-(AF2445=INT(RIGHT($F2443, 1)))</f>
        <v>0</v>
      </c>
      <c r="AH2443" s="45">
        <f t="shared" si="58889"/>
        <v>0</v>
      </c>
      <c r="AI2443" s="36"/>
      <c r="AJ2443" s="37"/>
      <c r="AK2443" s="44">
        <f>parseTime(AI2443)-(AJ2445=INT(RIGHT($F2443, 1)))</f>
        <v>0</v>
      </c>
      <c r="AL2443" s="45">
        <f t="shared" si="58890"/>
        <v>0</v>
      </c>
      <c r="AM2443" s="36"/>
      <c r="AN2443" s="37"/>
      <c r="AO2443" s="44">
        <f t="shared" ref="AO2443" si="58949">parseTime(AM2443)-(AN2445=INT(RIGHT($F2443, 1)))</f>
        <v>0</v>
      </c>
      <c r="AP2443" s="45">
        <f t="shared" si="58892"/>
        <v>0</v>
      </c>
      <c r="AQ2443" s="36"/>
      <c r="AR2443" s="37"/>
      <c r="AS2443" s="44">
        <f t="shared" ref="AS2443" si="58950">parseTime(AQ2443)-(AR2445=INT(RIGHT($F2443, 1)))</f>
        <v>0</v>
      </c>
      <c r="AT2443" s="45">
        <f t="shared" si="58894"/>
        <v>0</v>
      </c>
      <c r="AU2443" s="36"/>
      <c r="AV2443" s="37"/>
      <c r="AW2443" s="44">
        <f>parseTime(AU2443)-(AV2445=INT(RIGHT($F2443, 1)))</f>
        <v>0</v>
      </c>
      <c r="AX2443" s="45">
        <f t="shared" si="58895"/>
        <v>0</v>
      </c>
      <c r="AY2443" s="36"/>
      <c r="AZ2443" s="37"/>
      <c r="BA2443" s="44">
        <f>parseTime(AY2443)-(AZ2445=INT(RIGHT($F2443, 1)))</f>
        <v>0</v>
      </c>
      <c r="BB2443" s="45">
        <f t="shared" si="58896"/>
        <v>0</v>
      </c>
      <c r="BC2443" s="36"/>
      <c r="BD2443" s="37"/>
      <c r="BE2443" s="44">
        <f>parseTime(BC2443)-(BD2445=INT(RIGHT($F2443, 1)))</f>
        <v>0</v>
      </c>
      <c r="BF2443" s="45">
        <f t="shared" si="58897"/>
        <v>0</v>
      </c>
      <c r="BG2443" s="36"/>
      <c r="BH2443" s="37"/>
      <c r="BI2443" s="44">
        <f>parseTime(BG2443)-(BH2445=INT(RIGHT($F2443, 1)))</f>
        <v>0</v>
      </c>
      <c r="BJ2443" s="45">
        <f t="shared" si="58898"/>
        <v>0</v>
      </c>
      <c r="BK2443" s="36"/>
      <c r="BL2443" s="37"/>
      <c r="BM2443" s="44">
        <f>parseTime(BK2443)-(BL2445=INT(RIGHT($F2443, 1)))</f>
        <v>0</v>
      </c>
      <c r="BN2443" s="45">
        <f t="shared" si="58899"/>
        <v>0</v>
      </c>
      <c r="BO2443" s="36"/>
      <c r="BP2443" s="37"/>
      <c r="BQ2443" s="44">
        <f t="shared" ref="BQ2443" si="58951">parseTime(BO2443)-(BP2445=INT(RIGHT($F2443, 1)))</f>
        <v>0</v>
      </c>
      <c r="BR2443" s="45">
        <f t="shared" si="58901"/>
        <v>0</v>
      </c>
      <c r="BS2443" s="36"/>
      <c r="BT2443" s="37"/>
      <c r="BU2443" s="44">
        <f t="shared" ref="BU2443" si="58952">parseTime(BS2443)-(BT2445=INT(RIGHT($F2443, 1)))</f>
        <v>0</v>
      </c>
      <c r="BV2443" s="45">
        <f t="shared" si="58903"/>
        <v>0</v>
      </c>
      <c r="BW2443" s="36"/>
      <c r="BX2443" s="37"/>
      <c r="BY2443" s="44">
        <f t="shared" ref="BY2443" si="58953">parseTime(BW2443)-(BX2445=INT(RIGHT($F2443, 1)))</f>
        <v>0</v>
      </c>
      <c r="BZ2443" s="45">
        <f t="shared" si="58905"/>
        <v>0</v>
      </c>
      <c r="CA2443" s="36"/>
      <c r="CB2443" s="37"/>
      <c r="CC2443" s="44">
        <f t="shared" ref="CC2443" si="58954">parseTime(CA2443)-(CB2445=INT(RIGHT($F2443, 1)))</f>
        <v>0</v>
      </c>
      <c r="CD2443" s="45">
        <f t="shared" si="58907"/>
        <v>0</v>
      </c>
      <c r="CE2443" s="36"/>
      <c r="CF2443" s="37"/>
      <c r="CG2443" s="44">
        <f t="shared" ref="CG2443" si="58955">parseTime(CE2443)-(CF2445=INT(RIGHT($F2443, 1)))</f>
        <v>0</v>
      </c>
      <c r="CH2443" s="45">
        <f t="shared" si="58909"/>
        <v>0</v>
      </c>
    </row>
    <row r="2444" spans="1:86" x14ac:dyDescent="0.25">
      <c r="A2444" s="56" t="s">
        <v>119</v>
      </c>
      <c r="B2444" s="57">
        <f t="shared" ref="B2444" ca="1" si="58956">roleHours(G2440:CH2446, "MCC")</f>
        <v>0</v>
      </c>
      <c r="C2444" s="14">
        <f t="shared" ca="1" si="58926"/>
        <v>0</v>
      </c>
      <c r="D2444" s="14" t="s">
        <v>260</v>
      </c>
      <c r="E2444" s="20">
        <v>4.6500000000000004</v>
      </c>
      <c r="F2444" s="51" t="s">
        <v>132</v>
      </c>
      <c r="G2444" s="36"/>
      <c r="H2444" s="37"/>
      <c r="I2444" s="44">
        <f t="shared" ref="I2444" si="58957">parseTime(G2444)-(H2445=INT(RIGHT($F2444, 1)))</f>
        <v>0</v>
      </c>
      <c r="J2444" s="45">
        <f t="shared" si="58877"/>
        <v>0</v>
      </c>
      <c r="K2444" s="36"/>
      <c r="L2444" s="37"/>
      <c r="M2444" s="44">
        <f t="shared" ref="M2444" si="58958">parseTime(K2444)-(L2445=INT(RIGHT($F2444, 1)))</f>
        <v>0</v>
      </c>
      <c r="N2444" s="45">
        <f t="shared" si="58879"/>
        <v>0</v>
      </c>
      <c r="O2444" s="36"/>
      <c r="P2444" s="37"/>
      <c r="Q2444" s="44">
        <f t="shared" ref="Q2444" si="58959">parseTime(O2444)-(P2445=INT(RIGHT($F2444, 1)))</f>
        <v>0</v>
      </c>
      <c r="R2444" s="45">
        <f t="shared" si="58881"/>
        <v>0</v>
      </c>
      <c r="S2444" s="36"/>
      <c r="T2444" s="37"/>
      <c r="U2444" s="44">
        <f t="shared" ref="U2444" si="58960">parseTime(S2444)-(T2445=INT(RIGHT($F2444, 1)))</f>
        <v>0</v>
      </c>
      <c r="V2444" s="45">
        <f t="shared" si="58883"/>
        <v>0</v>
      </c>
      <c r="W2444" s="36"/>
      <c r="X2444" s="37"/>
      <c r="Y2444" s="44">
        <f t="shared" ref="Y2444" si="58961">parseTime(W2444)-(X2445=INT(RIGHT($F2444, 1)))</f>
        <v>0</v>
      </c>
      <c r="Z2444" s="45">
        <f t="shared" si="58885"/>
        <v>0</v>
      </c>
      <c r="AA2444" s="36"/>
      <c r="AB2444" s="37"/>
      <c r="AC2444" s="44">
        <f t="shared" ref="AC2444" si="58962">parseTime(AA2444)-(AB2445=INT(RIGHT($F2444, 1)))</f>
        <v>0</v>
      </c>
      <c r="AD2444" s="45">
        <f t="shared" si="58887"/>
        <v>0</v>
      </c>
      <c r="AE2444" s="36"/>
      <c r="AF2444" s="37"/>
      <c r="AG2444" s="44">
        <f t="shared" ref="AG2444" si="58963">parseTime(AE2444)-(AF2445=INT(RIGHT($F2444, 1)))</f>
        <v>0</v>
      </c>
      <c r="AH2444" s="45">
        <f t="shared" si="58889"/>
        <v>0</v>
      </c>
      <c r="AI2444" s="36"/>
      <c r="AJ2444" s="37"/>
      <c r="AK2444" s="44">
        <f>parseTime(AI2444)-(AJ2445=INT(RIGHT($F2444, 1)))</f>
        <v>0</v>
      </c>
      <c r="AL2444" s="45">
        <f t="shared" si="58890"/>
        <v>0</v>
      </c>
      <c r="AM2444" s="36"/>
      <c r="AN2444" s="37"/>
      <c r="AO2444" s="44">
        <f t="shared" ref="AO2444" si="58964">parseTime(AM2444)-(AN2445=INT(RIGHT($F2444, 1)))</f>
        <v>0</v>
      </c>
      <c r="AP2444" s="45">
        <f t="shared" si="58892"/>
        <v>0</v>
      </c>
      <c r="AQ2444" s="36"/>
      <c r="AR2444" s="37"/>
      <c r="AS2444" s="44">
        <f t="shared" ref="AS2444" si="58965">parseTime(AQ2444)-(AR2445=INT(RIGHT($F2444, 1)))</f>
        <v>0</v>
      </c>
      <c r="AT2444" s="45">
        <f t="shared" si="58894"/>
        <v>0</v>
      </c>
      <c r="AU2444" s="36"/>
      <c r="AV2444" s="37"/>
      <c r="AW2444" s="44">
        <f>parseTime(AU2444)-(AV2445=INT(RIGHT($F2444, 1)))</f>
        <v>0</v>
      </c>
      <c r="AX2444" s="45">
        <f t="shared" si="58895"/>
        <v>0</v>
      </c>
      <c r="AY2444" s="36"/>
      <c r="AZ2444" s="37"/>
      <c r="BA2444" s="44">
        <f>parseTime(AY2444)-(AZ2445=INT(RIGHT($F2444, 1)))</f>
        <v>0</v>
      </c>
      <c r="BB2444" s="45">
        <f t="shared" si="58896"/>
        <v>0</v>
      </c>
      <c r="BC2444" s="36"/>
      <c r="BD2444" s="37"/>
      <c r="BE2444" s="44">
        <f>parseTime(BC2444)-(BD2445=INT(RIGHT($F2444, 1)))</f>
        <v>0</v>
      </c>
      <c r="BF2444" s="45">
        <f t="shared" si="58897"/>
        <v>0</v>
      </c>
      <c r="BG2444" s="36"/>
      <c r="BH2444" s="37"/>
      <c r="BI2444" s="44">
        <f>parseTime(BG2444)-(BH2445=INT(RIGHT($F2444, 1)))</f>
        <v>0</v>
      </c>
      <c r="BJ2444" s="45">
        <f t="shared" si="58898"/>
        <v>0</v>
      </c>
      <c r="BK2444" s="36"/>
      <c r="BL2444" s="37"/>
      <c r="BM2444" s="44">
        <f>parseTime(BK2444)-(BL2445=INT(RIGHT($F2444, 1)))</f>
        <v>0</v>
      </c>
      <c r="BN2444" s="45">
        <f t="shared" si="58899"/>
        <v>0</v>
      </c>
      <c r="BO2444" s="36"/>
      <c r="BP2444" s="37"/>
      <c r="BQ2444" s="44">
        <f t="shared" ref="BQ2444" si="58966">parseTime(BO2444)-(BP2445=INT(RIGHT($F2444, 1)))</f>
        <v>0</v>
      </c>
      <c r="BR2444" s="45">
        <f t="shared" si="58901"/>
        <v>0</v>
      </c>
      <c r="BS2444" s="36"/>
      <c r="BT2444" s="37"/>
      <c r="BU2444" s="44">
        <f t="shared" ref="BU2444" si="58967">parseTime(BS2444)-(BT2445=INT(RIGHT($F2444, 1)))</f>
        <v>0</v>
      </c>
      <c r="BV2444" s="45">
        <f t="shared" si="58903"/>
        <v>0</v>
      </c>
      <c r="BW2444" s="36"/>
      <c r="BX2444" s="37"/>
      <c r="BY2444" s="44">
        <f t="shared" ref="BY2444" si="58968">parseTime(BW2444)-(BX2445=INT(RIGHT($F2444, 1)))</f>
        <v>0</v>
      </c>
      <c r="BZ2444" s="45">
        <f t="shared" si="58905"/>
        <v>0</v>
      </c>
      <c r="CA2444" s="36"/>
      <c r="CB2444" s="37"/>
      <c r="CC2444" s="44">
        <f t="shared" ref="CC2444" si="58969">parseTime(CA2444)-(CB2445=INT(RIGHT($F2444, 1)))</f>
        <v>0</v>
      </c>
      <c r="CD2444" s="45">
        <f t="shared" si="58907"/>
        <v>0</v>
      </c>
      <c r="CE2444" s="36"/>
      <c r="CF2444" s="37"/>
      <c r="CG2444" s="44">
        <f t="shared" ref="CG2444" si="58970">parseTime(CE2444)-(CF2445=INT(RIGHT($F2444, 1)))</f>
        <v>0</v>
      </c>
      <c r="CH2444" s="45">
        <f t="shared" si="58909"/>
        <v>0</v>
      </c>
    </row>
    <row r="2445" spans="1:86" x14ac:dyDescent="0.25">
      <c r="A2445" s="56"/>
      <c r="B2445" s="57"/>
      <c r="C2445" s="14">
        <f t="shared" si="58926"/>
        <v>0</v>
      </c>
      <c r="D2445" s="14"/>
      <c r="E2445" s="20">
        <f t="shared" ref="E2445" si="58971">((7.5/2)-0.5+E2444)*8</f>
        <v>63.2</v>
      </c>
      <c r="F2445" s="51"/>
      <c r="G2445" s="46" t="s">
        <v>134</v>
      </c>
      <c r="H2445" s="38">
        <f t="shared" ref="H2445" si="58972">lunchAdjust(G2440:H2444)</f>
        <v>0</v>
      </c>
      <c r="I2445" s="48" t="s">
        <v>0</v>
      </c>
      <c r="J2445" s="39">
        <f t="shared" ref="J2445" si="58973">SUMPRODUCT(I2440:I2444*J2440:J2444)</f>
        <v>0</v>
      </c>
      <c r="K2445" s="46" t="s">
        <v>134</v>
      </c>
      <c r="L2445" s="38">
        <f t="shared" ref="L2445" si="58974">lunchAdjust(K2440:L2444)</f>
        <v>1</v>
      </c>
      <c r="M2445" s="48" t="s">
        <v>0</v>
      </c>
      <c r="N2445" s="39">
        <f t="shared" ref="N2445" si="58975">SUMPRODUCT(M2440:M2444*N2440:N2444)</f>
        <v>8</v>
      </c>
      <c r="O2445" s="46" t="s">
        <v>134</v>
      </c>
      <c r="P2445" s="38">
        <f t="shared" ref="P2445" si="58976">lunchAdjust(O2440:P2444)</f>
        <v>0</v>
      </c>
      <c r="Q2445" s="48" t="s">
        <v>0</v>
      </c>
      <c r="R2445" s="39">
        <f t="shared" ref="R2445" si="58977">SUMPRODUCT(Q2440:Q2444*R2440:R2444)</f>
        <v>0</v>
      </c>
      <c r="S2445" s="46" t="s">
        <v>134</v>
      </c>
      <c r="T2445" s="38">
        <f t="shared" ref="T2445" si="58978">lunchAdjust(S2440:T2444)</f>
        <v>1</v>
      </c>
      <c r="U2445" s="48" t="s">
        <v>0</v>
      </c>
      <c r="V2445" s="39">
        <f t="shared" ref="V2445" si="58979">SUMPRODUCT(U2440:U2444*V2440:V2444)</f>
        <v>8</v>
      </c>
      <c r="W2445" s="46" t="s">
        <v>134</v>
      </c>
      <c r="X2445" s="38">
        <f t="shared" ref="X2445" si="58980">lunchAdjust(W2440:X2444)</f>
        <v>0</v>
      </c>
      <c r="Y2445" s="48" t="s">
        <v>0</v>
      </c>
      <c r="Z2445" s="39">
        <f t="shared" ref="Z2445" si="58981">SUMPRODUCT(Y2440:Y2444*Z2440:Z2444)</f>
        <v>0</v>
      </c>
      <c r="AA2445" s="46" t="s">
        <v>134</v>
      </c>
      <c r="AB2445" s="38">
        <f t="shared" ref="AB2445" si="58982">lunchAdjust(AA2440:AB2444)</f>
        <v>1</v>
      </c>
      <c r="AC2445" s="48" t="s">
        <v>0</v>
      </c>
      <c r="AD2445" s="39">
        <f t="shared" ref="AD2445" si="58983">SUMPRODUCT(AC2440:AC2444*AD2440:AD2444)</f>
        <v>8</v>
      </c>
      <c r="AE2445" s="46" t="s">
        <v>134</v>
      </c>
      <c r="AF2445" s="38">
        <f t="shared" ref="AF2445" si="58984">lunchAdjust(AE2440:AF2444)</f>
        <v>0</v>
      </c>
      <c r="AG2445" s="48" t="s">
        <v>0</v>
      </c>
      <c r="AH2445" s="39">
        <f t="shared" ref="AH2445" si="58985">SUMPRODUCT(AG2440:AG2444*AH2440:AH2444)</f>
        <v>0</v>
      </c>
      <c r="AI2445" s="46" t="s">
        <v>134</v>
      </c>
      <c r="AJ2445" s="38">
        <f t="shared" ref="AJ2445" si="58986">lunchAdjust(AI2440:AJ2444)</f>
        <v>0</v>
      </c>
      <c r="AK2445" s="48" t="s">
        <v>0</v>
      </c>
      <c r="AL2445" s="39">
        <f t="shared" ref="AL2445" si="58987">SUMPRODUCT(AK2440:AK2444*AL2440:AL2444)</f>
        <v>0</v>
      </c>
      <c r="AM2445" s="46" t="s">
        <v>134</v>
      </c>
      <c r="AN2445" s="38">
        <f t="shared" ref="AN2445" si="58988">lunchAdjust(AM2440:AN2444)</f>
        <v>0</v>
      </c>
      <c r="AO2445" s="48" t="s">
        <v>0</v>
      </c>
      <c r="AP2445" s="39">
        <f t="shared" ref="AP2445" si="58989">SUMPRODUCT(AO2440:AO2444*AP2440:AP2444)</f>
        <v>0</v>
      </c>
      <c r="AQ2445" s="46" t="s">
        <v>134</v>
      </c>
      <c r="AR2445" s="38">
        <f t="shared" ref="AR2445" si="58990">lunchAdjust(AQ2440:AR2444)</f>
        <v>0</v>
      </c>
      <c r="AS2445" s="48" t="s">
        <v>0</v>
      </c>
      <c r="AT2445" s="39">
        <f t="shared" ref="AT2445" si="58991">SUMPRODUCT(AS2440:AS2444*AT2440:AT2444)</f>
        <v>0</v>
      </c>
      <c r="AU2445" s="46" t="s">
        <v>134</v>
      </c>
      <c r="AV2445" s="38">
        <f t="shared" ref="AV2445" si="58992">lunchAdjust(AU2440:AV2444)</f>
        <v>0</v>
      </c>
      <c r="AW2445" s="48" t="s">
        <v>0</v>
      </c>
      <c r="AX2445" s="39">
        <f t="shared" ref="AX2445" si="58993">SUMPRODUCT(AW2440:AW2444*AX2440:AX2444)</f>
        <v>0</v>
      </c>
      <c r="AY2445" s="46" t="s">
        <v>134</v>
      </c>
      <c r="AZ2445" s="38">
        <f t="shared" ref="AZ2445" si="58994">lunchAdjust(AY2440:AZ2444)</f>
        <v>0</v>
      </c>
      <c r="BA2445" s="48" t="s">
        <v>0</v>
      </c>
      <c r="BB2445" s="39">
        <f t="shared" ref="BB2445" si="58995">SUMPRODUCT(BA2440:BA2444*BB2440:BB2444)</f>
        <v>0</v>
      </c>
      <c r="BC2445" s="46" t="s">
        <v>134</v>
      </c>
      <c r="BD2445" s="38">
        <f t="shared" ref="BD2445" si="58996">lunchAdjust(BC2440:BD2444)</f>
        <v>0</v>
      </c>
      <c r="BE2445" s="48" t="s">
        <v>0</v>
      </c>
      <c r="BF2445" s="39">
        <f t="shared" ref="BF2445" si="58997">SUMPRODUCT(BE2440:BE2444*BF2440:BF2444)</f>
        <v>0</v>
      </c>
      <c r="BG2445" s="46" t="s">
        <v>134</v>
      </c>
      <c r="BH2445" s="38">
        <f t="shared" ref="BH2445" si="58998">lunchAdjust(BG2440:BH2444)</f>
        <v>0</v>
      </c>
      <c r="BI2445" s="48" t="s">
        <v>0</v>
      </c>
      <c r="BJ2445" s="39">
        <f t="shared" ref="BJ2445" si="58999">SUMPRODUCT(BI2440:BI2444*BJ2440:BJ2444)</f>
        <v>0</v>
      </c>
      <c r="BK2445" s="46" t="s">
        <v>134</v>
      </c>
      <c r="BL2445" s="38">
        <f t="shared" ref="BL2445" si="59000">lunchAdjust(BK2440:BL2444)</f>
        <v>0</v>
      </c>
      <c r="BM2445" s="48" t="s">
        <v>0</v>
      </c>
      <c r="BN2445" s="39">
        <f t="shared" ref="BN2445" si="59001">SUMPRODUCT(BM2440:BM2444*BN2440:BN2444)</f>
        <v>0</v>
      </c>
      <c r="BO2445" s="46" t="s">
        <v>134</v>
      </c>
      <c r="BP2445" s="38">
        <f t="shared" ref="BP2445" si="59002">lunchAdjust(BO2440:BP2444)</f>
        <v>0</v>
      </c>
      <c r="BQ2445" s="48" t="s">
        <v>0</v>
      </c>
      <c r="BR2445" s="39">
        <f t="shared" ref="BR2445" si="59003">SUMPRODUCT(BQ2440:BQ2444*BR2440:BR2444)</f>
        <v>0</v>
      </c>
      <c r="BS2445" s="46" t="s">
        <v>134</v>
      </c>
      <c r="BT2445" s="38">
        <f t="shared" ref="BT2445" si="59004">lunchAdjust(BS2440:BT2444)</f>
        <v>1</v>
      </c>
      <c r="BU2445" s="48" t="s">
        <v>0</v>
      </c>
      <c r="BV2445" s="39">
        <f t="shared" ref="BV2445" si="59005">SUMPRODUCT(BU2440:BU2444*BV2440:BV2444)</f>
        <v>8</v>
      </c>
      <c r="BW2445" s="46" t="s">
        <v>134</v>
      </c>
      <c r="BX2445" s="38">
        <f t="shared" ref="BX2445" si="59006">lunchAdjust(BW2440:BX2444)</f>
        <v>0</v>
      </c>
      <c r="BY2445" s="48" t="s">
        <v>0</v>
      </c>
      <c r="BZ2445" s="39">
        <f t="shared" ref="BZ2445" si="59007">SUMPRODUCT(BY2440:BY2444*BZ2440:BZ2444)</f>
        <v>0</v>
      </c>
      <c r="CA2445" s="46" t="s">
        <v>134</v>
      </c>
      <c r="CB2445" s="38">
        <f t="shared" ref="CB2445" si="59008">lunchAdjust(CA2440:CB2444)</f>
        <v>0</v>
      </c>
      <c r="CC2445" s="48" t="s">
        <v>0</v>
      </c>
      <c r="CD2445" s="39">
        <f t="shared" ref="CD2445" si="59009">SUMPRODUCT(CC2440:CC2444*CD2440:CD2444)</f>
        <v>0</v>
      </c>
      <c r="CE2445" s="46" t="s">
        <v>134</v>
      </c>
      <c r="CF2445" s="38">
        <f t="shared" ref="CF2445" si="59010">lunchAdjust(CE2440:CF2444)</f>
        <v>0</v>
      </c>
      <c r="CG2445" s="48" t="s">
        <v>0</v>
      </c>
      <c r="CH2445" s="39">
        <f t="shared" ref="CH2445" si="59011">SUMPRODUCT(CG2440:CG2444*CH2440:CH2444)</f>
        <v>0</v>
      </c>
    </row>
    <row r="2446" spans="1:86" ht="15.75" thickBot="1" x14ac:dyDescent="0.3">
      <c r="A2446" s="58" t="s">
        <v>121</v>
      </c>
      <c r="B2446" s="59">
        <f t="shared" ref="B2446" ca="1" si="59012">roleHours(G2440:CH2446, "OUT")</f>
        <v>0</v>
      </c>
      <c r="C2446" s="54" t="s">
        <v>137</v>
      </c>
      <c r="D2446" s="22">
        <f t="shared" ref="D2446" ca="1" si="59013">roleHours(G2440:CH2446, "PTO")</f>
        <v>0</v>
      </c>
      <c r="E2446" s="23">
        <f t="shared" ref="E2446" ca="1" si="59014">E2445-B2441</f>
        <v>31.200000000000003</v>
      </c>
      <c r="F2446" s="52"/>
      <c r="G2446" s="47" t="s">
        <v>39</v>
      </c>
      <c r="H2446" s="40">
        <f t="shared" si="58669"/>
        <v>0</v>
      </c>
      <c r="I2446" s="49" t="s">
        <v>135</v>
      </c>
      <c r="J2446" s="41">
        <f t="shared" ref="J2446" si="59015">J2445*G$4</f>
        <v>0</v>
      </c>
      <c r="K2446" s="47" t="s">
        <v>39</v>
      </c>
      <c r="L2446" s="40">
        <f t="shared" ref="L2446" si="59016">SUMPRODUCT(M2440:M2444*(L2440:L2444="PTO"))+SUMPRODUCT(M2440:M2444*(L2440:L2444="HOL"))</f>
        <v>0</v>
      </c>
      <c r="M2446" s="49" t="s">
        <v>135</v>
      </c>
      <c r="N2446" s="41">
        <f t="shared" ref="N2446" si="59017">N2445*K$4</f>
        <v>0</v>
      </c>
      <c r="O2446" s="47" t="s">
        <v>39</v>
      </c>
      <c r="P2446" s="40">
        <f t="shared" ref="P2446" si="59018">SUMPRODUCT(Q2440:Q2444*(P2440:P2444="PTO"))+SUMPRODUCT(Q2440:Q2444*(P2440:P2444="HOL"))</f>
        <v>0</v>
      </c>
      <c r="Q2446" s="49" t="s">
        <v>135</v>
      </c>
      <c r="R2446" s="41">
        <f t="shared" ref="R2446" si="59019">R2445*O$4</f>
        <v>0</v>
      </c>
      <c r="S2446" s="47" t="s">
        <v>39</v>
      </c>
      <c r="T2446" s="40">
        <f t="shared" ref="T2446" si="59020">SUMPRODUCT(U2440:U2444*(T2440:T2444="PTO"))+SUMPRODUCT(U2440:U2444*(T2440:T2444="HOL"))</f>
        <v>0</v>
      </c>
      <c r="U2446" s="49" t="s">
        <v>135</v>
      </c>
      <c r="V2446" s="41">
        <f t="shared" ref="V2446" si="59021">V2445*S$4</f>
        <v>0</v>
      </c>
      <c r="W2446" s="47" t="s">
        <v>39</v>
      </c>
      <c r="X2446" s="40">
        <f t="shared" ref="X2446" si="59022">SUMPRODUCT(Y2440:Y2444*(X2440:X2444="PTO"))+SUMPRODUCT(Y2440:Y2444*(X2440:X2444="HOL"))</f>
        <v>0</v>
      </c>
      <c r="Y2446" s="49" t="s">
        <v>135</v>
      </c>
      <c r="Z2446" s="41">
        <f t="shared" ref="Z2446" si="59023">Z2445*W$4</f>
        <v>0</v>
      </c>
      <c r="AA2446" s="47" t="s">
        <v>39</v>
      </c>
      <c r="AB2446" s="40">
        <f t="shared" ref="AB2446" si="59024">SUMPRODUCT(AC2440:AC2444*(AB2440:AB2444="PTO"))+SUMPRODUCT(AC2440:AC2444*(AB2440:AB2444="HOL"))</f>
        <v>0</v>
      </c>
      <c r="AC2446" s="49" t="s">
        <v>135</v>
      </c>
      <c r="AD2446" s="41">
        <f t="shared" ref="AD2446" si="59025">AD2445*AA$4</f>
        <v>8</v>
      </c>
      <c r="AE2446" s="47" t="s">
        <v>39</v>
      </c>
      <c r="AF2446" s="40">
        <f t="shared" ref="AF2446" si="59026">SUMPRODUCT(AG2440:AG2444*(AF2440:AF2444="PTO"))+SUMPRODUCT(AG2440:AG2444*(AF2440:AF2444="HOL"))</f>
        <v>0</v>
      </c>
      <c r="AG2446" s="49" t="s">
        <v>135</v>
      </c>
      <c r="AH2446" s="41">
        <f t="shared" ref="AH2446" si="59027">AH2445*AE$4</f>
        <v>0</v>
      </c>
      <c r="AI2446" s="47" t="s">
        <v>39</v>
      </c>
      <c r="AJ2446" s="40">
        <f t="shared" ref="AJ2446" si="59028">SUMPRODUCT(AK2440:AK2444*(AJ2440:AJ2444="PTO"))+SUMPRODUCT(AK2440:AK2444*(AJ2440:AJ2444="HOL"))</f>
        <v>0</v>
      </c>
      <c r="AK2446" s="49" t="s">
        <v>135</v>
      </c>
      <c r="AL2446" s="41">
        <f>AL2445*AI$4</f>
        <v>0</v>
      </c>
      <c r="AM2446" s="47" t="s">
        <v>39</v>
      </c>
      <c r="AN2446" s="40">
        <f t="shared" ref="AN2446" si="59029">SUMPRODUCT(AO2440:AO2444*(AN2440:AN2444="PTO"))+SUMPRODUCT(AO2440:AO2444*(AN2440:AN2444="HOL"))</f>
        <v>0</v>
      </c>
      <c r="AO2446" s="49" t="s">
        <v>135</v>
      </c>
      <c r="AP2446" s="41">
        <f t="shared" ref="AP2446" si="59030">AP2445*AM$4</f>
        <v>0</v>
      </c>
      <c r="AQ2446" s="47" t="s">
        <v>39</v>
      </c>
      <c r="AR2446" s="40">
        <f t="shared" ref="AR2446" si="59031">SUMPRODUCT(AS2440:AS2444*(AR2440:AR2444="PTO"))+SUMPRODUCT(AS2440:AS2444*(AR2440:AR2444="HOL"))</f>
        <v>0</v>
      </c>
      <c r="AS2446" s="49" t="s">
        <v>135</v>
      </c>
      <c r="AT2446" s="41">
        <f t="shared" ref="AT2446" si="59032">AT2445*AQ$4</f>
        <v>0</v>
      </c>
      <c r="AU2446" s="47" t="s">
        <v>39</v>
      </c>
      <c r="AV2446" s="40">
        <f t="shared" ref="AV2446" si="59033">SUMPRODUCT(AW2440:AW2444*(AV2440:AV2444="PTO"))+SUMPRODUCT(AW2440:AW2444*(AV2440:AV2444="HOL"))</f>
        <v>0</v>
      </c>
      <c r="AW2446" s="49" t="s">
        <v>135</v>
      </c>
      <c r="AX2446" s="41">
        <f>AX2445*AU$4</f>
        <v>0</v>
      </c>
      <c r="AY2446" s="47" t="s">
        <v>39</v>
      </c>
      <c r="AZ2446" s="40">
        <f t="shared" ref="AZ2446" si="59034">SUMPRODUCT(BA2440:BA2444*(AZ2440:AZ2444="PTO"))+SUMPRODUCT(BA2440:BA2444*(AZ2440:AZ2444="HOL"))</f>
        <v>0</v>
      </c>
      <c r="BA2446" s="49" t="s">
        <v>135</v>
      </c>
      <c r="BB2446" s="41">
        <f>BB2445*AY$4</f>
        <v>0</v>
      </c>
      <c r="BC2446" s="47" t="s">
        <v>39</v>
      </c>
      <c r="BD2446" s="40">
        <f t="shared" ref="BD2446" si="59035">SUMPRODUCT(BE2440:BE2444*(BD2440:BD2444="PTO"))+SUMPRODUCT(BE2440:BE2444*(BD2440:BD2444="HOL"))</f>
        <v>0</v>
      </c>
      <c r="BE2446" s="49" t="s">
        <v>135</v>
      </c>
      <c r="BF2446" s="41">
        <f>BF2445*BC$4</f>
        <v>0</v>
      </c>
      <c r="BG2446" s="47" t="s">
        <v>39</v>
      </c>
      <c r="BH2446" s="40">
        <f t="shared" ref="BH2446" si="59036">SUMPRODUCT(BI2440:BI2444*(BH2440:BH2444="PTO"))+SUMPRODUCT(BI2440:BI2444*(BH2440:BH2444="HOL"))</f>
        <v>0</v>
      </c>
      <c r="BI2446" s="49" t="s">
        <v>135</v>
      </c>
      <c r="BJ2446" s="41">
        <f>BJ2445*BG$4</f>
        <v>0</v>
      </c>
      <c r="BK2446" s="47" t="s">
        <v>39</v>
      </c>
      <c r="BL2446" s="40">
        <f t="shared" ref="BL2446" si="59037">SUMPRODUCT(BM2440:BM2444*(BL2440:BL2444="PTO"))+SUMPRODUCT(BM2440:BM2444*(BL2440:BL2444="HOL"))</f>
        <v>0</v>
      </c>
      <c r="BM2446" s="49" t="s">
        <v>135</v>
      </c>
      <c r="BN2446" s="41">
        <f>BN2445*BK$4</f>
        <v>0</v>
      </c>
      <c r="BO2446" s="47" t="s">
        <v>39</v>
      </c>
      <c r="BP2446" s="40">
        <f t="shared" ref="BP2446" si="59038">SUMPRODUCT(BQ2440:BQ2444*(BP2440:BP2444="PTO"))+SUMPRODUCT(BQ2440:BQ2444*(BP2440:BP2444="HOL"))</f>
        <v>0</v>
      </c>
      <c r="BQ2446" s="49" t="s">
        <v>135</v>
      </c>
      <c r="BR2446" s="41">
        <f t="shared" ref="BR2446" si="59039">BR2445*BO$4</f>
        <v>0</v>
      </c>
      <c r="BS2446" s="47" t="s">
        <v>39</v>
      </c>
      <c r="BT2446" s="40">
        <f t="shared" ref="BT2446" si="59040">SUMPRODUCT(BU2440:BU2444*(BT2440:BT2444="PTO"))+SUMPRODUCT(BU2440:BU2444*(BT2440:BT2444="HOL"))</f>
        <v>0</v>
      </c>
      <c r="BU2446" s="49" t="s">
        <v>135</v>
      </c>
      <c r="BV2446" s="41">
        <f t="shared" ref="BV2446" si="59041">BV2445*BS$4</f>
        <v>8</v>
      </c>
      <c r="BW2446" s="47" t="s">
        <v>39</v>
      </c>
      <c r="BX2446" s="40">
        <f t="shared" ref="BX2446" si="59042">SUMPRODUCT(BY2440:BY2444*(BX2440:BX2444="PTO"))+SUMPRODUCT(BY2440:BY2444*(BX2440:BX2444="HOL"))</f>
        <v>0</v>
      </c>
      <c r="BY2446" s="49" t="s">
        <v>135</v>
      </c>
      <c r="BZ2446" s="41">
        <f t="shared" ref="BZ2446" si="59043">BZ2445*BW$4</f>
        <v>0</v>
      </c>
      <c r="CA2446" s="47" t="s">
        <v>39</v>
      </c>
      <c r="CB2446" s="40">
        <f t="shared" ref="CB2446" si="59044">SUMPRODUCT(CC2440:CC2444*(CB2440:CB2444="PTO"))+SUMPRODUCT(CC2440:CC2444*(CB2440:CB2444="HOL"))</f>
        <v>0</v>
      </c>
      <c r="CC2446" s="49" t="s">
        <v>135</v>
      </c>
      <c r="CD2446" s="41">
        <f t="shared" ref="CD2446" si="59045">CD2445*CA$4</f>
        <v>0</v>
      </c>
      <c r="CE2446" s="47" t="s">
        <v>39</v>
      </c>
      <c r="CF2446" s="40">
        <f t="shared" ref="CF2446" si="59046">SUMPRODUCT(CG2440:CG2444*(CF2440:CF2444="PTO"))+SUMPRODUCT(CG2440:CG2444*(CF2440:CF2444="HOL"))</f>
        <v>0</v>
      </c>
      <c r="CG2446" s="49" t="s">
        <v>135</v>
      </c>
      <c r="CH2446" s="41">
        <f t="shared" ref="CH2446" si="59047">CH2445*CE$4</f>
        <v>0</v>
      </c>
    </row>
    <row r="2447" spans="1:86" x14ac:dyDescent="0.25">
      <c r="A2447" s="70" t="s">
        <v>133</v>
      </c>
      <c r="B2447" s="71">
        <f t="shared" ref="B2447" ca="1" si="59048">D2447-B2448</f>
        <v>5.3333333333333357</v>
      </c>
      <c r="C2447" s="72" t="s">
        <v>122</v>
      </c>
      <c r="D2447" s="71">
        <f>IFERROR(INDEX(Holidays[FTE], MATCH(Entry!E2447, Holidays[Date], 0)), 1)*8*INDEX(FTEguide[[1]:[12]], MATCH(Entry!E2448, FTEguide[Weekday], 0), IF(Entry!E2450&gt;0, Entry!E2450, MONTH(Entry!E2447)))</f>
        <v>21.333333333333336</v>
      </c>
      <c r="E2447" s="60">
        <f t="shared" si="58186"/>
        <v>44177</v>
      </c>
      <c r="F2447" s="50" t="s">
        <v>128</v>
      </c>
      <c r="G2447" s="34"/>
      <c r="H2447" s="35"/>
      <c r="I2447" s="42">
        <f t="shared" ref="I2447" si="59049">parseTime(G2447)-(H2452=INT(RIGHT($F2447, 1)))</f>
        <v>0</v>
      </c>
      <c r="J2447" s="43">
        <f t="shared" ref="J2447:J2451" si="59050">isClocked(H2447)</f>
        <v>0</v>
      </c>
      <c r="K2447" s="34"/>
      <c r="L2447" s="35"/>
      <c r="M2447" s="42">
        <f t="shared" ref="M2447" si="59051">parseTime(K2447)-(L2452=INT(RIGHT($F2447, 1)))</f>
        <v>0</v>
      </c>
      <c r="N2447" s="43">
        <f t="shared" ref="N2447:N2451" si="59052">isClocked(L2447)</f>
        <v>0</v>
      </c>
      <c r="O2447" s="34"/>
      <c r="P2447" s="35"/>
      <c r="Q2447" s="42">
        <f t="shared" ref="Q2447" si="59053">parseTime(O2447)-(P2452=INT(RIGHT($F2447, 1)))</f>
        <v>0</v>
      </c>
      <c r="R2447" s="43">
        <f t="shared" ref="R2447:R2451" si="59054">isClocked(P2447)</f>
        <v>0</v>
      </c>
      <c r="S2447" s="34"/>
      <c r="T2447" s="35"/>
      <c r="U2447" s="42">
        <f t="shared" ref="U2447" si="59055">parseTime(S2447)-(T2452=INT(RIGHT($F2447, 1)))</f>
        <v>0</v>
      </c>
      <c r="V2447" s="43">
        <f t="shared" ref="V2447:V2451" si="59056">isClocked(T2447)</f>
        <v>0</v>
      </c>
      <c r="W2447" s="34"/>
      <c r="X2447" s="35"/>
      <c r="Y2447" s="42">
        <f t="shared" ref="Y2447" si="59057">parseTime(W2447)-(X2452=INT(RIGHT($F2447, 1)))</f>
        <v>0</v>
      </c>
      <c r="Z2447" s="43">
        <f t="shared" ref="Z2447:Z2451" si="59058">isClocked(X2447)</f>
        <v>0</v>
      </c>
      <c r="AA2447" s="34"/>
      <c r="AB2447" s="35"/>
      <c r="AC2447" s="42">
        <f t="shared" ref="AC2447" si="59059">parseTime(AA2447)-(AB2452=INT(RIGHT($F2447, 1)))</f>
        <v>0</v>
      </c>
      <c r="AD2447" s="43">
        <f t="shared" ref="AD2447:AD2451" si="59060">isClocked(AB2447)</f>
        <v>0</v>
      </c>
      <c r="AE2447" s="34"/>
      <c r="AF2447" s="35"/>
      <c r="AG2447" s="42">
        <f t="shared" ref="AG2447" si="59061">parseTime(AE2447)-(AF2452=INT(RIGHT($F2447, 1)))</f>
        <v>0</v>
      </c>
      <c r="AH2447" s="43">
        <f t="shared" ref="AH2447:AH2451" si="59062">isClocked(AF2447)</f>
        <v>0</v>
      </c>
      <c r="AI2447" s="34"/>
      <c r="AJ2447" s="35"/>
      <c r="AK2447" s="42">
        <f>parseTime(AI2447)-(AJ2452=INT(RIGHT($F2447, 1)))</f>
        <v>0</v>
      </c>
      <c r="AL2447" s="43">
        <f t="shared" ref="AL2447:AL2451" si="59063">isClocked(AJ2447)</f>
        <v>0</v>
      </c>
      <c r="AM2447" s="34"/>
      <c r="AN2447" s="35"/>
      <c r="AO2447" s="42">
        <f t="shared" ref="AO2447" si="59064">parseTime(AM2447)-(AN2452=INT(RIGHT($F2447, 1)))</f>
        <v>0</v>
      </c>
      <c r="AP2447" s="43">
        <f t="shared" ref="AP2447:AP2451" si="59065">isClocked(AN2447)</f>
        <v>0</v>
      </c>
      <c r="AQ2447" s="34"/>
      <c r="AR2447" s="35"/>
      <c r="AS2447" s="42">
        <f t="shared" ref="AS2447" si="59066">parseTime(AQ2447)-(AR2452=INT(RIGHT($F2447, 1)))</f>
        <v>0</v>
      </c>
      <c r="AT2447" s="43">
        <f t="shared" ref="AT2447:AT2451" si="59067">isClocked(AR2447)</f>
        <v>0</v>
      </c>
      <c r="AU2447" s="34"/>
      <c r="AV2447" s="35"/>
      <c r="AW2447" s="42">
        <f>parseTime(AU2447)-(AV2452=INT(RIGHT($F2447, 1)))</f>
        <v>0</v>
      </c>
      <c r="AX2447" s="43">
        <f t="shared" ref="AX2447:AX2451" si="59068">isClocked(AV2447)</f>
        <v>0</v>
      </c>
      <c r="AY2447" s="34"/>
      <c r="AZ2447" s="35"/>
      <c r="BA2447" s="42">
        <f>parseTime(AY2447)-(AZ2452=INT(RIGHT($F2447, 1)))</f>
        <v>0</v>
      </c>
      <c r="BB2447" s="43">
        <f t="shared" ref="BB2447:BB2451" si="59069">isClocked(AZ2447)</f>
        <v>0</v>
      </c>
      <c r="BC2447" s="34"/>
      <c r="BD2447" s="35"/>
      <c r="BE2447" s="42">
        <f>parseTime(BC2447)-(BD2452=INT(RIGHT($F2447, 1)))</f>
        <v>0</v>
      </c>
      <c r="BF2447" s="43">
        <f t="shared" ref="BF2447:BF2451" si="59070">isClocked(BD2447)</f>
        <v>0</v>
      </c>
      <c r="BG2447" s="34"/>
      <c r="BH2447" s="35"/>
      <c r="BI2447" s="42">
        <f>parseTime(BG2447)-(BH2452=INT(RIGHT($F2447, 1)))</f>
        <v>0</v>
      </c>
      <c r="BJ2447" s="43">
        <f t="shared" ref="BJ2447:BJ2451" si="59071">isClocked(BH2447)</f>
        <v>0</v>
      </c>
      <c r="BK2447" s="34"/>
      <c r="BL2447" s="35"/>
      <c r="BM2447" s="42">
        <f>parseTime(BK2447)-(BL2452=INT(RIGHT($F2447, 1)))</f>
        <v>0</v>
      </c>
      <c r="BN2447" s="43">
        <f t="shared" ref="BN2447:BN2451" si="59072">isClocked(BL2447)</f>
        <v>0</v>
      </c>
      <c r="BO2447" s="34" t="s">
        <v>136</v>
      </c>
      <c r="BP2447" s="35" t="s">
        <v>23</v>
      </c>
      <c r="BQ2447" s="42">
        <f t="shared" ref="BQ2447" si="59073">parseTime(BO2447)-(BP2452=INT(RIGHT($F2447, 1)))</f>
        <v>8</v>
      </c>
      <c r="BR2447" s="43">
        <f t="shared" ref="BR2447:BR2451" si="59074">isClocked(BP2447)</f>
        <v>1</v>
      </c>
      <c r="BS2447" s="34" t="s">
        <v>136</v>
      </c>
      <c r="BT2447" s="35" t="s">
        <v>23</v>
      </c>
      <c r="BU2447" s="42">
        <f t="shared" ref="BU2447" si="59075">parseTime(BS2447)-(BT2452=INT(RIGHT($F2447, 1)))</f>
        <v>8</v>
      </c>
      <c r="BV2447" s="43">
        <f t="shared" ref="BV2447:BV2451" si="59076">isClocked(BT2447)</f>
        <v>1</v>
      </c>
      <c r="BW2447" s="34"/>
      <c r="BX2447" s="35"/>
      <c r="BY2447" s="42">
        <f t="shared" ref="BY2447" si="59077">parseTime(BW2447)-(BX2452=INT(RIGHT($F2447, 1)))</f>
        <v>0</v>
      </c>
      <c r="BZ2447" s="43">
        <f t="shared" ref="BZ2447:BZ2451" si="59078">isClocked(BX2447)</f>
        <v>0</v>
      </c>
      <c r="CA2447" s="34"/>
      <c r="CB2447" s="35"/>
      <c r="CC2447" s="42">
        <f t="shared" ref="CC2447" si="59079">parseTime(CA2447)-(CB2452=INT(RIGHT($F2447, 1)))</f>
        <v>0</v>
      </c>
      <c r="CD2447" s="43">
        <f t="shared" ref="CD2447:CD2451" si="59080">isClocked(CB2447)</f>
        <v>0</v>
      </c>
      <c r="CE2447" s="34"/>
      <c r="CF2447" s="35"/>
      <c r="CG2447" s="42">
        <f t="shared" ref="CG2447" si="59081">parseTime(CE2447)-(CF2452=INT(RIGHT($F2447, 1)))</f>
        <v>0</v>
      </c>
      <c r="CH2447" s="43">
        <f t="shared" ref="CH2447:CH2451" si="59082">isClocked(CF2447)</f>
        <v>0</v>
      </c>
    </row>
    <row r="2448" spans="1:86" x14ac:dyDescent="0.25">
      <c r="A2448" s="56" t="s">
        <v>0</v>
      </c>
      <c r="B2448" s="57">
        <f t="shared" ca="1" si="57702"/>
        <v>16</v>
      </c>
      <c r="C2448" s="14" t="s">
        <v>252</v>
      </c>
      <c r="D2448" s="14">
        <f t="shared" si="58910"/>
        <v>53.7</v>
      </c>
      <c r="E2448" s="55" t="str">
        <f t="shared" si="57703"/>
        <v>Saturday</v>
      </c>
      <c r="F2448" s="51" t="s">
        <v>129</v>
      </c>
      <c r="G2448" s="36"/>
      <c r="H2448" s="37"/>
      <c r="I2448" s="44">
        <f t="shared" ref="I2448" si="59083">parseTime(G2448)-(H2452=INT(RIGHT($F2448, 1)))</f>
        <v>0</v>
      </c>
      <c r="J2448" s="45">
        <f t="shared" si="59050"/>
        <v>0</v>
      </c>
      <c r="K2448" s="36"/>
      <c r="L2448" s="37"/>
      <c r="M2448" s="44">
        <f t="shared" ref="M2448" si="59084">parseTime(K2448)-(L2452=INT(RIGHT($F2448, 1)))</f>
        <v>0</v>
      </c>
      <c r="N2448" s="45">
        <f t="shared" si="59052"/>
        <v>0</v>
      </c>
      <c r="O2448" s="36"/>
      <c r="P2448" s="37"/>
      <c r="Q2448" s="44">
        <f t="shared" ref="Q2448" si="59085">parseTime(O2448)-(P2452=INT(RIGHT($F2448, 1)))</f>
        <v>0</v>
      </c>
      <c r="R2448" s="45">
        <f t="shared" si="59054"/>
        <v>0</v>
      </c>
      <c r="S2448" s="36"/>
      <c r="T2448" s="37"/>
      <c r="U2448" s="44">
        <f t="shared" ref="U2448" si="59086">parseTime(S2448)-(T2452=INT(RIGHT($F2448, 1)))</f>
        <v>0</v>
      </c>
      <c r="V2448" s="45">
        <f t="shared" si="59056"/>
        <v>0</v>
      </c>
      <c r="W2448" s="36"/>
      <c r="X2448" s="37"/>
      <c r="Y2448" s="44">
        <f t="shared" ref="Y2448" si="59087">parseTime(W2448)-(X2452=INT(RIGHT($F2448, 1)))</f>
        <v>0</v>
      </c>
      <c r="Z2448" s="45">
        <f t="shared" si="59058"/>
        <v>0</v>
      </c>
      <c r="AA2448" s="36"/>
      <c r="AB2448" s="37"/>
      <c r="AC2448" s="44">
        <f t="shared" ref="AC2448" si="59088">parseTime(AA2448)-(AB2452=INT(RIGHT($F2448, 1)))</f>
        <v>0</v>
      </c>
      <c r="AD2448" s="45">
        <f t="shared" si="59060"/>
        <v>0</v>
      </c>
      <c r="AE2448" s="36"/>
      <c r="AF2448" s="37"/>
      <c r="AG2448" s="44">
        <f t="shared" ref="AG2448" si="59089">parseTime(AE2448)-(AF2452=INT(RIGHT($F2448, 1)))</f>
        <v>0</v>
      </c>
      <c r="AH2448" s="45">
        <f t="shared" si="59062"/>
        <v>0</v>
      </c>
      <c r="AI2448" s="36"/>
      <c r="AJ2448" s="37"/>
      <c r="AK2448" s="44">
        <f>parseTime(AI2448)-(AJ2452=INT(RIGHT($F2448, 1)))</f>
        <v>0</v>
      </c>
      <c r="AL2448" s="45">
        <f t="shared" si="59063"/>
        <v>0</v>
      </c>
      <c r="AM2448" s="36"/>
      <c r="AN2448" s="37"/>
      <c r="AO2448" s="44">
        <f t="shared" ref="AO2448" si="59090">parseTime(AM2448)-(AN2452=INT(RIGHT($F2448, 1)))</f>
        <v>0</v>
      </c>
      <c r="AP2448" s="45">
        <f t="shared" si="59065"/>
        <v>0</v>
      </c>
      <c r="AQ2448" s="36"/>
      <c r="AR2448" s="37"/>
      <c r="AS2448" s="44">
        <f t="shared" ref="AS2448" si="59091">parseTime(AQ2448)-(AR2452=INT(RIGHT($F2448, 1)))</f>
        <v>0</v>
      </c>
      <c r="AT2448" s="45">
        <f t="shared" si="59067"/>
        <v>0</v>
      </c>
      <c r="AU2448" s="36"/>
      <c r="AV2448" s="37"/>
      <c r="AW2448" s="44">
        <f>parseTime(AU2448)-(AV2452=INT(RIGHT($F2448, 1)))</f>
        <v>0</v>
      </c>
      <c r="AX2448" s="45">
        <f t="shared" si="59068"/>
        <v>0</v>
      </c>
      <c r="AY2448" s="36"/>
      <c r="AZ2448" s="37"/>
      <c r="BA2448" s="44">
        <f>parseTime(AY2448)-(AZ2452=INT(RIGHT($F2448, 1)))</f>
        <v>0</v>
      </c>
      <c r="BB2448" s="45">
        <f t="shared" si="59069"/>
        <v>0</v>
      </c>
      <c r="BC2448" s="36"/>
      <c r="BD2448" s="37"/>
      <c r="BE2448" s="44">
        <f>parseTime(BC2448)-(BD2452=INT(RIGHT($F2448, 1)))</f>
        <v>0</v>
      </c>
      <c r="BF2448" s="45">
        <f t="shared" si="59070"/>
        <v>0</v>
      </c>
      <c r="BG2448" s="36"/>
      <c r="BH2448" s="37"/>
      <c r="BI2448" s="44">
        <f>parseTime(BG2448)-(BH2452=INT(RIGHT($F2448, 1)))</f>
        <v>0</v>
      </c>
      <c r="BJ2448" s="45">
        <f t="shared" si="59071"/>
        <v>0</v>
      </c>
      <c r="BK2448" s="36"/>
      <c r="BL2448" s="37"/>
      <c r="BM2448" s="44">
        <f>parseTime(BK2448)-(BL2452=INT(RIGHT($F2448, 1)))</f>
        <v>0</v>
      </c>
      <c r="BN2448" s="45">
        <f t="shared" si="59072"/>
        <v>0</v>
      </c>
      <c r="BO2448" s="36"/>
      <c r="BP2448" s="37"/>
      <c r="BQ2448" s="44">
        <f t="shared" ref="BQ2448" si="59092">parseTime(BO2448)-(BP2452=INT(RIGHT($F2448, 1)))</f>
        <v>0</v>
      </c>
      <c r="BR2448" s="45">
        <f t="shared" si="59074"/>
        <v>0</v>
      </c>
      <c r="BS2448" s="36"/>
      <c r="BT2448" s="37"/>
      <c r="BU2448" s="44">
        <f t="shared" ref="BU2448" si="59093">parseTime(BS2448)-(BT2452=INT(RIGHT($F2448, 1)))</f>
        <v>0</v>
      </c>
      <c r="BV2448" s="45">
        <f t="shared" si="59076"/>
        <v>0</v>
      </c>
      <c r="BW2448" s="36"/>
      <c r="BX2448" s="37"/>
      <c r="BY2448" s="44">
        <f t="shared" ref="BY2448" si="59094">parseTime(BW2448)-(BX2452=INT(RIGHT($F2448, 1)))</f>
        <v>0</v>
      </c>
      <c r="BZ2448" s="45">
        <f t="shared" si="59078"/>
        <v>0</v>
      </c>
      <c r="CA2448" s="36"/>
      <c r="CB2448" s="37"/>
      <c r="CC2448" s="44">
        <f t="shared" ref="CC2448" si="59095">parseTime(CA2448)-(CB2452=INT(RIGHT($F2448, 1)))</f>
        <v>0</v>
      </c>
      <c r="CD2448" s="45">
        <f t="shared" si="59080"/>
        <v>0</v>
      </c>
      <c r="CE2448" s="36"/>
      <c r="CF2448" s="37"/>
      <c r="CG2448" s="44">
        <f t="shared" ref="CG2448" si="59096">parseTime(CE2448)-(CF2452=INT(RIGHT($F2448, 1)))</f>
        <v>0</v>
      </c>
      <c r="CH2448" s="45">
        <f t="shared" si="59082"/>
        <v>0</v>
      </c>
    </row>
    <row r="2449" spans="1:86" x14ac:dyDescent="0.25">
      <c r="A2449" s="56" t="s">
        <v>117</v>
      </c>
      <c r="B2449" s="57">
        <f t="shared" ref="B2449" ca="1" si="59097">roleHours(G2447:CH2453, "MFD")</f>
        <v>16</v>
      </c>
      <c r="C2449" s="14">
        <f t="shared" ref="C2449:C2452" ca="1" si="59098">B2449/8</f>
        <v>2</v>
      </c>
      <c r="D2449" s="14">
        <f t="shared" ref="D2449" ca="1" si="59099">B2448-D2448</f>
        <v>-37.700000000000003</v>
      </c>
      <c r="E2449" s="20" t="s">
        <v>127</v>
      </c>
      <c r="F2449" s="51" t="s">
        <v>130</v>
      </c>
      <c r="G2449" s="36"/>
      <c r="H2449" s="37"/>
      <c r="I2449" s="44">
        <f t="shared" ref="I2449" si="59100">parseTime(G2449)-(H2452=INT(RIGHT($F2449, 1)))</f>
        <v>0</v>
      </c>
      <c r="J2449" s="45">
        <f t="shared" si="59050"/>
        <v>0</v>
      </c>
      <c r="K2449" s="36"/>
      <c r="L2449" s="37"/>
      <c r="M2449" s="44">
        <f t="shared" ref="M2449" si="59101">parseTime(K2449)-(L2452=INT(RIGHT($F2449, 1)))</f>
        <v>0</v>
      </c>
      <c r="N2449" s="45">
        <f t="shared" si="59052"/>
        <v>0</v>
      </c>
      <c r="O2449" s="36"/>
      <c r="P2449" s="37"/>
      <c r="Q2449" s="44">
        <f t="shared" ref="Q2449" si="59102">parseTime(O2449)-(P2452=INT(RIGHT($F2449, 1)))</f>
        <v>0</v>
      </c>
      <c r="R2449" s="45">
        <f t="shared" si="59054"/>
        <v>0</v>
      </c>
      <c r="S2449" s="36"/>
      <c r="T2449" s="37"/>
      <c r="U2449" s="44">
        <f t="shared" ref="U2449" si="59103">parseTime(S2449)-(T2452=INT(RIGHT($F2449, 1)))</f>
        <v>0</v>
      </c>
      <c r="V2449" s="45">
        <f t="shared" si="59056"/>
        <v>0</v>
      </c>
      <c r="W2449" s="36"/>
      <c r="X2449" s="37"/>
      <c r="Y2449" s="44">
        <f t="shared" ref="Y2449" si="59104">parseTime(W2449)-(X2452=INT(RIGHT($F2449, 1)))</f>
        <v>0</v>
      </c>
      <c r="Z2449" s="45">
        <f t="shared" si="59058"/>
        <v>0</v>
      </c>
      <c r="AA2449" s="36"/>
      <c r="AB2449" s="37"/>
      <c r="AC2449" s="44">
        <f t="shared" ref="AC2449" si="59105">parseTime(AA2449)-(AB2452=INT(RIGHT($F2449, 1)))</f>
        <v>0</v>
      </c>
      <c r="AD2449" s="45">
        <f t="shared" si="59060"/>
        <v>0</v>
      </c>
      <c r="AE2449" s="36"/>
      <c r="AF2449" s="37"/>
      <c r="AG2449" s="44">
        <f t="shared" ref="AG2449" si="59106">parseTime(AE2449)-(AF2452=INT(RIGHT($F2449, 1)))</f>
        <v>0</v>
      </c>
      <c r="AH2449" s="45">
        <f t="shared" si="59062"/>
        <v>0</v>
      </c>
      <c r="AI2449" s="36"/>
      <c r="AJ2449" s="37"/>
      <c r="AK2449" s="44">
        <f>parseTime(AI2449)-(AJ2452=INT(RIGHT($F2449, 1)))</f>
        <v>0</v>
      </c>
      <c r="AL2449" s="45">
        <f t="shared" si="59063"/>
        <v>0</v>
      </c>
      <c r="AM2449" s="36"/>
      <c r="AN2449" s="37"/>
      <c r="AO2449" s="44">
        <f t="shared" ref="AO2449" si="59107">parseTime(AM2449)-(AN2452=INT(RIGHT($F2449, 1)))</f>
        <v>0</v>
      </c>
      <c r="AP2449" s="45">
        <f t="shared" si="59065"/>
        <v>0</v>
      </c>
      <c r="AQ2449" s="36"/>
      <c r="AR2449" s="37"/>
      <c r="AS2449" s="44">
        <f t="shared" ref="AS2449" si="59108">parseTime(AQ2449)-(AR2452=INT(RIGHT($F2449, 1)))</f>
        <v>0</v>
      </c>
      <c r="AT2449" s="45">
        <f t="shared" si="59067"/>
        <v>0</v>
      </c>
      <c r="AU2449" s="36"/>
      <c r="AV2449" s="37"/>
      <c r="AW2449" s="44">
        <f>parseTime(AU2449)-(AV2452=INT(RIGHT($F2449, 1)))</f>
        <v>0</v>
      </c>
      <c r="AX2449" s="45">
        <f t="shared" si="59068"/>
        <v>0</v>
      </c>
      <c r="AY2449" s="36"/>
      <c r="AZ2449" s="37"/>
      <c r="BA2449" s="44">
        <f>parseTime(AY2449)-(AZ2452=INT(RIGHT($F2449, 1)))</f>
        <v>0</v>
      </c>
      <c r="BB2449" s="45">
        <f t="shared" si="59069"/>
        <v>0</v>
      </c>
      <c r="BC2449" s="36"/>
      <c r="BD2449" s="37"/>
      <c r="BE2449" s="44">
        <f>parseTime(BC2449)-(BD2452=INT(RIGHT($F2449, 1)))</f>
        <v>0</v>
      </c>
      <c r="BF2449" s="45">
        <f t="shared" si="59070"/>
        <v>0</v>
      </c>
      <c r="BG2449" s="36"/>
      <c r="BH2449" s="37"/>
      <c r="BI2449" s="44">
        <f>parseTime(BG2449)-(BH2452=INT(RIGHT($F2449, 1)))</f>
        <v>0</v>
      </c>
      <c r="BJ2449" s="45">
        <f t="shared" si="59071"/>
        <v>0</v>
      </c>
      <c r="BK2449" s="36"/>
      <c r="BL2449" s="37"/>
      <c r="BM2449" s="44">
        <f>parseTime(BK2449)-(BL2452=INT(RIGHT($F2449, 1)))</f>
        <v>0</v>
      </c>
      <c r="BN2449" s="45">
        <f t="shared" si="59072"/>
        <v>0</v>
      </c>
      <c r="BO2449" s="36"/>
      <c r="BP2449" s="37"/>
      <c r="BQ2449" s="44">
        <f t="shared" ref="BQ2449" si="59109">parseTime(BO2449)-(BP2452=INT(RIGHT($F2449, 1)))</f>
        <v>0</v>
      </c>
      <c r="BR2449" s="45">
        <f t="shared" si="59074"/>
        <v>0</v>
      </c>
      <c r="BS2449" s="36"/>
      <c r="BT2449" s="37"/>
      <c r="BU2449" s="44">
        <f t="shared" ref="BU2449" si="59110">parseTime(BS2449)-(BT2452=INT(RIGHT($F2449, 1)))</f>
        <v>0</v>
      </c>
      <c r="BV2449" s="45">
        <f t="shared" si="59076"/>
        <v>0</v>
      </c>
      <c r="BW2449" s="36"/>
      <c r="BX2449" s="37"/>
      <c r="BY2449" s="44">
        <f t="shared" ref="BY2449" si="59111">parseTime(BW2449)-(BX2452=INT(RIGHT($F2449, 1)))</f>
        <v>0</v>
      </c>
      <c r="BZ2449" s="45">
        <f t="shared" si="59078"/>
        <v>0</v>
      </c>
      <c r="CA2449" s="36"/>
      <c r="CB2449" s="37"/>
      <c r="CC2449" s="44">
        <f t="shared" ref="CC2449" si="59112">parseTime(CA2449)-(CB2452=INT(RIGHT($F2449, 1)))</f>
        <v>0</v>
      </c>
      <c r="CD2449" s="45">
        <f t="shared" si="59080"/>
        <v>0</v>
      </c>
      <c r="CE2449" s="36"/>
      <c r="CF2449" s="37"/>
      <c r="CG2449" s="44">
        <f t="shared" ref="CG2449" si="59113">parseTime(CE2449)-(CF2452=INT(RIGHT($F2449, 1)))</f>
        <v>0</v>
      </c>
      <c r="CH2449" s="45">
        <f t="shared" si="59082"/>
        <v>0</v>
      </c>
    </row>
    <row r="2450" spans="1:86" x14ac:dyDescent="0.25">
      <c r="A2450" s="56"/>
      <c r="B2450" s="57"/>
      <c r="C2450" s="14">
        <f t="shared" si="59098"/>
        <v>0</v>
      </c>
      <c r="D2450" s="14" t="s">
        <v>259</v>
      </c>
      <c r="E2450" s="20">
        <v>4.25</v>
      </c>
      <c r="F2450" s="51" t="s">
        <v>131</v>
      </c>
      <c r="G2450" s="36"/>
      <c r="H2450" s="37"/>
      <c r="I2450" s="44">
        <f t="shared" ref="I2450" si="59114">parseTime(G2450)-(H2452=INT(RIGHT($F2450, 1)))</f>
        <v>0</v>
      </c>
      <c r="J2450" s="45">
        <f t="shared" si="59050"/>
        <v>0</v>
      </c>
      <c r="K2450" s="36"/>
      <c r="L2450" s="37"/>
      <c r="M2450" s="44">
        <f t="shared" ref="M2450" si="59115">parseTime(K2450)-(L2452=INT(RIGHT($F2450, 1)))</f>
        <v>0</v>
      </c>
      <c r="N2450" s="45">
        <f t="shared" si="59052"/>
        <v>0</v>
      </c>
      <c r="O2450" s="36"/>
      <c r="P2450" s="37"/>
      <c r="Q2450" s="44">
        <f t="shared" ref="Q2450" si="59116">parseTime(O2450)-(P2452=INT(RIGHT($F2450, 1)))</f>
        <v>0</v>
      </c>
      <c r="R2450" s="45">
        <f t="shared" si="59054"/>
        <v>0</v>
      </c>
      <c r="S2450" s="36"/>
      <c r="T2450" s="37"/>
      <c r="U2450" s="44">
        <f t="shared" ref="U2450" si="59117">parseTime(S2450)-(T2452=INT(RIGHT($F2450, 1)))</f>
        <v>0</v>
      </c>
      <c r="V2450" s="45">
        <f t="shared" si="59056"/>
        <v>0</v>
      </c>
      <c r="W2450" s="36"/>
      <c r="X2450" s="37"/>
      <c r="Y2450" s="44">
        <f t="shared" ref="Y2450" si="59118">parseTime(W2450)-(X2452=INT(RIGHT($F2450, 1)))</f>
        <v>0</v>
      </c>
      <c r="Z2450" s="45">
        <f t="shared" si="59058"/>
        <v>0</v>
      </c>
      <c r="AA2450" s="36"/>
      <c r="AB2450" s="37"/>
      <c r="AC2450" s="44">
        <f t="shared" ref="AC2450" si="59119">parseTime(AA2450)-(AB2452=INT(RIGHT($F2450, 1)))</f>
        <v>0</v>
      </c>
      <c r="AD2450" s="45">
        <f t="shared" si="59060"/>
        <v>0</v>
      </c>
      <c r="AE2450" s="36"/>
      <c r="AF2450" s="37"/>
      <c r="AG2450" s="44">
        <f t="shared" ref="AG2450" si="59120">parseTime(AE2450)-(AF2452=INT(RIGHT($F2450, 1)))</f>
        <v>0</v>
      </c>
      <c r="AH2450" s="45">
        <f t="shared" si="59062"/>
        <v>0</v>
      </c>
      <c r="AI2450" s="36"/>
      <c r="AJ2450" s="37"/>
      <c r="AK2450" s="44">
        <f>parseTime(AI2450)-(AJ2452=INT(RIGHT($F2450, 1)))</f>
        <v>0</v>
      </c>
      <c r="AL2450" s="45">
        <f t="shared" si="59063"/>
        <v>0</v>
      </c>
      <c r="AM2450" s="36"/>
      <c r="AN2450" s="37"/>
      <c r="AO2450" s="44">
        <f t="shared" ref="AO2450" si="59121">parseTime(AM2450)-(AN2452=INT(RIGHT($F2450, 1)))</f>
        <v>0</v>
      </c>
      <c r="AP2450" s="45">
        <f t="shared" si="59065"/>
        <v>0</v>
      </c>
      <c r="AQ2450" s="36"/>
      <c r="AR2450" s="37"/>
      <c r="AS2450" s="44">
        <f t="shared" ref="AS2450" si="59122">parseTime(AQ2450)-(AR2452=INT(RIGHT($F2450, 1)))</f>
        <v>0</v>
      </c>
      <c r="AT2450" s="45">
        <f t="shared" si="59067"/>
        <v>0</v>
      </c>
      <c r="AU2450" s="36"/>
      <c r="AV2450" s="37"/>
      <c r="AW2450" s="44">
        <f>parseTime(AU2450)-(AV2452=INT(RIGHT($F2450, 1)))</f>
        <v>0</v>
      </c>
      <c r="AX2450" s="45">
        <f t="shared" si="59068"/>
        <v>0</v>
      </c>
      <c r="AY2450" s="36"/>
      <c r="AZ2450" s="37"/>
      <c r="BA2450" s="44">
        <f>parseTime(AY2450)-(AZ2452=INT(RIGHT($F2450, 1)))</f>
        <v>0</v>
      </c>
      <c r="BB2450" s="45">
        <f t="shared" si="59069"/>
        <v>0</v>
      </c>
      <c r="BC2450" s="36"/>
      <c r="BD2450" s="37"/>
      <c r="BE2450" s="44">
        <f>parseTime(BC2450)-(BD2452=INT(RIGHT($F2450, 1)))</f>
        <v>0</v>
      </c>
      <c r="BF2450" s="45">
        <f t="shared" si="59070"/>
        <v>0</v>
      </c>
      <c r="BG2450" s="36"/>
      <c r="BH2450" s="37"/>
      <c r="BI2450" s="44">
        <f>parseTime(BG2450)-(BH2452=INT(RIGHT($F2450, 1)))</f>
        <v>0</v>
      </c>
      <c r="BJ2450" s="45">
        <f t="shared" si="59071"/>
        <v>0</v>
      </c>
      <c r="BK2450" s="36"/>
      <c r="BL2450" s="37"/>
      <c r="BM2450" s="44">
        <f>parseTime(BK2450)-(BL2452=INT(RIGHT($F2450, 1)))</f>
        <v>0</v>
      </c>
      <c r="BN2450" s="45">
        <f t="shared" si="59072"/>
        <v>0</v>
      </c>
      <c r="BO2450" s="36"/>
      <c r="BP2450" s="37"/>
      <c r="BQ2450" s="44">
        <f t="shared" ref="BQ2450" si="59123">parseTime(BO2450)-(BP2452=INT(RIGHT($F2450, 1)))</f>
        <v>0</v>
      </c>
      <c r="BR2450" s="45">
        <f t="shared" si="59074"/>
        <v>0</v>
      </c>
      <c r="BS2450" s="36"/>
      <c r="BT2450" s="37"/>
      <c r="BU2450" s="44">
        <f t="shared" ref="BU2450" si="59124">parseTime(BS2450)-(BT2452=INT(RIGHT($F2450, 1)))</f>
        <v>0</v>
      </c>
      <c r="BV2450" s="45">
        <f t="shared" si="59076"/>
        <v>0</v>
      </c>
      <c r="BW2450" s="36"/>
      <c r="BX2450" s="37"/>
      <c r="BY2450" s="44">
        <f t="shared" ref="BY2450" si="59125">parseTime(BW2450)-(BX2452=INT(RIGHT($F2450, 1)))</f>
        <v>0</v>
      </c>
      <c r="BZ2450" s="45">
        <f t="shared" si="59078"/>
        <v>0</v>
      </c>
      <c r="CA2450" s="36"/>
      <c r="CB2450" s="37"/>
      <c r="CC2450" s="44">
        <f t="shared" ref="CC2450" si="59126">parseTime(CA2450)-(CB2452=INT(RIGHT($F2450, 1)))</f>
        <v>0</v>
      </c>
      <c r="CD2450" s="45">
        <f t="shared" si="59080"/>
        <v>0</v>
      </c>
      <c r="CE2450" s="36"/>
      <c r="CF2450" s="37"/>
      <c r="CG2450" s="44">
        <f t="shared" ref="CG2450" si="59127">parseTime(CE2450)-(CF2452=INT(RIGHT($F2450, 1)))</f>
        <v>0</v>
      </c>
      <c r="CH2450" s="45">
        <f t="shared" si="59082"/>
        <v>0</v>
      </c>
    </row>
    <row r="2451" spans="1:86" x14ac:dyDescent="0.25">
      <c r="A2451" s="56" t="s">
        <v>119</v>
      </c>
      <c r="B2451" s="57">
        <f t="shared" ref="B2451" ca="1" si="59128">roleHours(G2447:CH2453, "MCC")</f>
        <v>0</v>
      </c>
      <c r="C2451" s="14">
        <f t="shared" ca="1" si="59098"/>
        <v>0</v>
      </c>
      <c r="D2451" s="14" t="s">
        <v>260</v>
      </c>
      <c r="E2451" s="20">
        <v>4.6500000000000004</v>
      </c>
      <c r="F2451" s="51" t="s">
        <v>132</v>
      </c>
      <c r="G2451" s="36"/>
      <c r="H2451" s="37"/>
      <c r="I2451" s="44">
        <f t="shared" ref="I2451" si="59129">parseTime(G2451)-(H2452=INT(RIGHT($F2451, 1)))</f>
        <v>0</v>
      </c>
      <c r="J2451" s="45">
        <f t="shared" si="59050"/>
        <v>0</v>
      </c>
      <c r="K2451" s="36"/>
      <c r="L2451" s="37"/>
      <c r="M2451" s="44">
        <f t="shared" ref="M2451" si="59130">parseTime(K2451)-(L2452=INT(RIGHT($F2451, 1)))</f>
        <v>0</v>
      </c>
      <c r="N2451" s="45">
        <f t="shared" si="59052"/>
        <v>0</v>
      </c>
      <c r="O2451" s="36"/>
      <c r="P2451" s="37"/>
      <c r="Q2451" s="44">
        <f t="shared" ref="Q2451" si="59131">parseTime(O2451)-(P2452=INT(RIGHT($F2451, 1)))</f>
        <v>0</v>
      </c>
      <c r="R2451" s="45">
        <f t="shared" si="59054"/>
        <v>0</v>
      </c>
      <c r="S2451" s="36"/>
      <c r="T2451" s="37"/>
      <c r="U2451" s="44">
        <f t="shared" ref="U2451" si="59132">parseTime(S2451)-(T2452=INT(RIGHT($F2451, 1)))</f>
        <v>0</v>
      </c>
      <c r="V2451" s="45">
        <f t="shared" si="59056"/>
        <v>0</v>
      </c>
      <c r="W2451" s="36"/>
      <c r="X2451" s="37"/>
      <c r="Y2451" s="44">
        <f t="shared" ref="Y2451" si="59133">parseTime(W2451)-(X2452=INT(RIGHT($F2451, 1)))</f>
        <v>0</v>
      </c>
      <c r="Z2451" s="45">
        <f t="shared" si="59058"/>
        <v>0</v>
      </c>
      <c r="AA2451" s="36"/>
      <c r="AB2451" s="37"/>
      <c r="AC2451" s="44">
        <f t="shared" ref="AC2451" si="59134">parseTime(AA2451)-(AB2452=INT(RIGHT($F2451, 1)))</f>
        <v>0</v>
      </c>
      <c r="AD2451" s="45">
        <f t="shared" si="59060"/>
        <v>0</v>
      </c>
      <c r="AE2451" s="36"/>
      <c r="AF2451" s="37"/>
      <c r="AG2451" s="44">
        <f t="shared" ref="AG2451" si="59135">parseTime(AE2451)-(AF2452=INT(RIGHT($F2451, 1)))</f>
        <v>0</v>
      </c>
      <c r="AH2451" s="45">
        <f t="shared" si="59062"/>
        <v>0</v>
      </c>
      <c r="AI2451" s="36"/>
      <c r="AJ2451" s="37"/>
      <c r="AK2451" s="44">
        <f>parseTime(AI2451)-(AJ2452=INT(RIGHT($F2451, 1)))</f>
        <v>0</v>
      </c>
      <c r="AL2451" s="45">
        <f t="shared" si="59063"/>
        <v>0</v>
      </c>
      <c r="AM2451" s="36"/>
      <c r="AN2451" s="37"/>
      <c r="AO2451" s="44">
        <f t="shared" ref="AO2451" si="59136">parseTime(AM2451)-(AN2452=INT(RIGHT($F2451, 1)))</f>
        <v>0</v>
      </c>
      <c r="AP2451" s="45">
        <f t="shared" si="59065"/>
        <v>0</v>
      </c>
      <c r="AQ2451" s="36"/>
      <c r="AR2451" s="37"/>
      <c r="AS2451" s="44">
        <f t="shared" ref="AS2451" si="59137">parseTime(AQ2451)-(AR2452=INT(RIGHT($F2451, 1)))</f>
        <v>0</v>
      </c>
      <c r="AT2451" s="45">
        <f t="shared" si="59067"/>
        <v>0</v>
      </c>
      <c r="AU2451" s="36"/>
      <c r="AV2451" s="37"/>
      <c r="AW2451" s="44">
        <f>parseTime(AU2451)-(AV2452=INT(RIGHT($F2451, 1)))</f>
        <v>0</v>
      </c>
      <c r="AX2451" s="45">
        <f t="shared" si="59068"/>
        <v>0</v>
      </c>
      <c r="AY2451" s="36"/>
      <c r="AZ2451" s="37"/>
      <c r="BA2451" s="44">
        <f>parseTime(AY2451)-(AZ2452=INT(RIGHT($F2451, 1)))</f>
        <v>0</v>
      </c>
      <c r="BB2451" s="45">
        <f t="shared" si="59069"/>
        <v>0</v>
      </c>
      <c r="BC2451" s="36"/>
      <c r="BD2451" s="37"/>
      <c r="BE2451" s="44">
        <f>parseTime(BC2451)-(BD2452=INT(RIGHT($F2451, 1)))</f>
        <v>0</v>
      </c>
      <c r="BF2451" s="45">
        <f t="shared" si="59070"/>
        <v>0</v>
      </c>
      <c r="BG2451" s="36"/>
      <c r="BH2451" s="37"/>
      <c r="BI2451" s="44">
        <f>parseTime(BG2451)-(BH2452=INT(RIGHT($F2451, 1)))</f>
        <v>0</v>
      </c>
      <c r="BJ2451" s="45">
        <f t="shared" si="59071"/>
        <v>0</v>
      </c>
      <c r="BK2451" s="36"/>
      <c r="BL2451" s="37"/>
      <c r="BM2451" s="44">
        <f>parseTime(BK2451)-(BL2452=INT(RIGHT($F2451, 1)))</f>
        <v>0</v>
      </c>
      <c r="BN2451" s="45">
        <f t="shared" si="59072"/>
        <v>0</v>
      </c>
      <c r="BO2451" s="36"/>
      <c r="BP2451" s="37"/>
      <c r="BQ2451" s="44">
        <f t="shared" ref="BQ2451" si="59138">parseTime(BO2451)-(BP2452=INT(RIGHT($F2451, 1)))</f>
        <v>0</v>
      </c>
      <c r="BR2451" s="45">
        <f t="shared" si="59074"/>
        <v>0</v>
      </c>
      <c r="BS2451" s="36"/>
      <c r="BT2451" s="37"/>
      <c r="BU2451" s="44">
        <f t="shared" ref="BU2451" si="59139">parseTime(BS2451)-(BT2452=INT(RIGHT($F2451, 1)))</f>
        <v>0</v>
      </c>
      <c r="BV2451" s="45">
        <f t="shared" si="59076"/>
        <v>0</v>
      </c>
      <c r="BW2451" s="36"/>
      <c r="BX2451" s="37"/>
      <c r="BY2451" s="44">
        <f t="shared" ref="BY2451" si="59140">parseTime(BW2451)-(BX2452=INT(RIGHT($F2451, 1)))</f>
        <v>0</v>
      </c>
      <c r="BZ2451" s="45">
        <f t="shared" si="59078"/>
        <v>0</v>
      </c>
      <c r="CA2451" s="36"/>
      <c r="CB2451" s="37"/>
      <c r="CC2451" s="44">
        <f t="shared" ref="CC2451" si="59141">parseTime(CA2451)-(CB2452=INT(RIGHT($F2451, 1)))</f>
        <v>0</v>
      </c>
      <c r="CD2451" s="45">
        <f t="shared" si="59080"/>
        <v>0</v>
      </c>
      <c r="CE2451" s="36"/>
      <c r="CF2451" s="37"/>
      <c r="CG2451" s="44">
        <f t="shared" ref="CG2451" si="59142">parseTime(CE2451)-(CF2452=INT(RIGHT($F2451, 1)))</f>
        <v>0</v>
      </c>
      <c r="CH2451" s="45">
        <f t="shared" si="59082"/>
        <v>0</v>
      </c>
    </row>
    <row r="2452" spans="1:86" x14ac:dyDescent="0.25">
      <c r="A2452" s="56"/>
      <c r="B2452" s="57"/>
      <c r="C2452" s="14">
        <f t="shared" si="59098"/>
        <v>0</v>
      </c>
      <c r="D2452" s="14"/>
      <c r="E2452" s="20">
        <f t="shared" ref="E2452" si="59143">((7.5/2)-0.5+E2451)*8</f>
        <v>63.2</v>
      </c>
      <c r="F2452" s="51"/>
      <c r="G2452" s="46" t="s">
        <v>134</v>
      </c>
      <c r="H2452" s="38">
        <f t="shared" ref="H2452" si="59144">lunchAdjust(G2447:H2451)</f>
        <v>0</v>
      </c>
      <c r="I2452" s="48" t="s">
        <v>0</v>
      </c>
      <c r="J2452" s="39">
        <f t="shared" ref="J2452" si="59145">SUMPRODUCT(I2447:I2451*J2447:J2451)</f>
        <v>0</v>
      </c>
      <c r="K2452" s="46" t="s">
        <v>134</v>
      </c>
      <c r="L2452" s="38">
        <f t="shared" ref="L2452" si="59146">lunchAdjust(K2447:L2451)</f>
        <v>0</v>
      </c>
      <c r="M2452" s="48" t="s">
        <v>0</v>
      </c>
      <c r="N2452" s="39">
        <f t="shared" ref="N2452" si="59147">SUMPRODUCT(M2447:M2451*N2447:N2451)</f>
        <v>0</v>
      </c>
      <c r="O2452" s="46" t="s">
        <v>134</v>
      </c>
      <c r="P2452" s="38">
        <f t="shared" ref="P2452" si="59148">lunchAdjust(O2447:P2451)</f>
        <v>0</v>
      </c>
      <c r="Q2452" s="48" t="s">
        <v>0</v>
      </c>
      <c r="R2452" s="39">
        <f t="shared" ref="R2452" si="59149">SUMPRODUCT(Q2447:Q2451*R2447:R2451)</f>
        <v>0</v>
      </c>
      <c r="S2452" s="46" t="s">
        <v>134</v>
      </c>
      <c r="T2452" s="38">
        <f t="shared" ref="T2452" si="59150">lunchAdjust(S2447:T2451)</f>
        <v>0</v>
      </c>
      <c r="U2452" s="48" t="s">
        <v>0</v>
      </c>
      <c r="V2452" s="39">
        <f t="shared" ref="V2452" si="59151">SUMPRODUCT(U2447:U2451*V2447:V2451)</f>
        <v>0</v>
      </c>
      <c r="W2452" s="46" t="s">
        <v>134</v>
      </c>
      <c r="X2452" s="38">
        <f t="shared" ref="X2452" si="59152">lunchAdjust(W2447:X2451)</f>
        <v>0</v>
      </c>
      <c r="Y2452" s="48" t="s">
        <v>0</v>
      </c>
      <c r="Z2452" s="39">
        <f t="shared" ref="Z2452" si="59153">SUMPRODUCT(Y2447:Y2451*Z2447:Z2451)</f>
        <v>0</v>
      </c>
      <c r="AA2452" s="46" t="s">
        <v>134</v>
      </c>
      <c r="AB2452" s="38">
        <f t="shared" ref="AB2452" si="59154">lunchAdjust(AA2447:AB2451)</f>
        <v>0</v>
      </c>
      <c r="AC2452" s="48" t="s">
        <v>0</v>
      </c>
      <c r="AD2452" s="39">
        <f t="shared" ref="AD2452" si="59155">SUMPRODUCT(AC2447:AC2451*AD2447:AD2451)</f>
        <v>0</v>
      </c>
      <c r="AE2452" s="46" t="s">
        <v>134</v>
      </c>
      <c r="AF2452" s="38">
        <f t="shared" ref="AF2452" si="59156">lunchAdjust(AE2447:AF2451)</f>
        <v>0</v>
      </c>
      <c r="AG2452" s="48" t="s">
        <v>0</v>
      </c>
      <c r="AH2452" s="39">
        <f t="shared" ref="AH2452" si="59157">SUMPRODUCT(AG2447:AG2451*AH2447:AH2451)</f>
        <v>0</v>
      </c>
      <c r="AI2452" s="46" t="s">
        <v>134</v>
      </c>
      <c r="AJ2452" s="38">
        <f t="shared" ref="AJ2452" si="59158">lunchAdjust(AI2447:AJ2451)</f>
        <v>0</v>
      </c>
      <c r="AK2452" s="48" t="s">
        <v>0</v>
      </c>
      <c r="AL2452" s="39">
        <f t="shared" ref="AL2452" si="59159">SUMPRODUCT(AK2447:AK2451*AL2447:AL2451)</f>
        <v>0</v>
      </c>
      <c r="AM2452" s="46" t="s">
        <v>134</v>
      </c>
      <c r="AN2452" s="38">
        <f t="shared" ref="AN2452" si="59160">lunchAdjust(AM2447:AN2451)</f>
        <v>0</v>
      </c>
      <c r="AO2452" s="48" t="s">
        <v>0</v>
      </c>
      <c r="AP2452" s="39">
        <f t="shared" ref="AP2452" si="59161">SUMPRODUCT(AO2447:AO2451*AP2447:AP2451)</f>
        <v>0</v>
      </c>
      <c r="AQ2452" s="46" t="s">
        <v>134</v>
      </c>
      <c r="AR2452" s="38">
        <f t="shared" ref="AR2452" si="59162">lunchAdjust(AQ2447:AR2451)</f>
        <v>0</v>
      </c>
      <c r="AS2452" s="48" t="s">
        <v>0</v>
      </c>
      <c r="AT2452" s="39">
        <f t="shared" ref="AT2452" si="59163">SUMPRODUCT(AS2447:AS2451*AT2447:AT2451)</f>
        <v>0</v>
      </c>
      <c r="AU2452" s="46" t="s">
        <v>134</v>
      </c>
      <c r="AV2452" s="38">
        <f t="shared" ref="AV2452" si="59164">lunchAdjust(AU2447:AV2451)</f>
        <v>0</v>
      </c>
      <c r="AW2452" s="48" t="s">
        <v>0</v>
      </c>
      <c r="AX2452" s="39">
        <f t="shared" ref="AX2452" si="59165">SUMPRODUCT(AW2447:AW2451*AX2447:AX2451)</f>
        <v>0</v>
      </c>
      <c r="AY2452" s="46" t="s">
        <v>134</v>
      </c>
      <c r="AZ2452" s="38">
        <f t="shared" ref="AZ2452" si="59166">lunchAdjust(AY2447:AZ2451)</f>
        <v>0</v>
      </c>
      <c r="BA2452" s="48" t="s">
        <v>0</v>
      </c>
      <c r="BB2452" s="39">
        <f t="shared" ref="BB2452" si="59167">SUMPRODUCT(BA2447:BA2451*BB2447:BB2451)</f>
        <v>0</v>
      </c>
      <c r="BC2452" s="46" t="s">
        <v>134</v>
      </c>
      <c r="BD2452" s="38">
        <f t="shared" ref="BD2452" si="59168">lunchAdjust(BC2447:BD2451)</f>
        <v>0</v>
      </c>
      <c r="BE2452" s="48" t="s">
        <v>0</v>
      </c>
      <c r="BF2452" s="39">
        <f t="shared" ref="BF2452" si="59169">SUMPRODUCT(BE2447:BE2451*BF2447:BF2451)</f>
        <v>0</v>
      </c>
      <c r="BG2452" s="46" t="s">
        <v>134</v>
      </c>
      <c r="BH2452" s="38">
        <f t="shared" ref="BH2452" si="59170">lunchAdjust(BG2447:BH2451)</f>
        <v>0</v>
      </c>
      <c r="BI2452" s="48" t="s">
        <v>0</v>
      </c>
      <c r="BJ2452" s="39">
        <f t="shared" ref="BJ2452" si="59171">SUMPRODUCT(BI2447:BI2451*BJ2447:BJ2451)</f>
        <v>0</v>
      </c>
      <c r="BK2452" s="46" t="s">
        <v>134</v>
      </c>
      <c r="BL2452" s="38">
        <f t="shared" ref="BL2452" si="59172">lunchAdjust(BK2447:BL2451)</f>
        <v>0</v>
      </c>
      <c r="BM2452" s="48" t="s">
        <v>0</v>
      </c>
      <c r="BN2452" s="39">
        <f t="shared" ref="BN2452" si="59173">SUMPRODUCT(BM2447:BM2451*BN2447:BN2451)</f>
        <v>0</v>
      </c>
      <c r="BO2452" s="46" t="s">
        <v>134</v>
      </c>
      <c r="BP2452" s="38">
        <f t="shared" ref="BP2452" si="59174">lunchAdjust(BO2447:BP2451)</f>
        <v>1</v>
      </c>
      <c r="BQ2452" s="48" t="s">
        <v>0</v>
      </c>
      <c r="BR2452" s="39">
        <f t="shared" ref="BR2452" si="59175">SUMPRODUCT(BQ2447:BQ2451*BR2447:BR2451)</f>
        <v>8</v>
      </c>
      <c r="BS2452" s="46" t="s">
        <v>134</v>
      </c>
      <c r="BT2452" s="38">
        <f t="shared" ref="BT2452" si="59176">lunchAdjust(BS2447:BT2451)</f>
        <v>1</v>
      </c>
      <c r="BU2452" s="48" t="s">
        <v>0</v>
      </c>
      <c r="BV2452" s="39">
        <f t="shared" ref="BV2452" si="59177">SUMPRODUCT(BU2447:BU2451*BV2447:BV2451)</f>
        <v>8</v>
      </c>
      <c r="BW2452" s="46" t="s">
        <v>134</v>
      </c>
      <c r="BX2452" s="38">
        <f t="shared" ref="BX2452" si="59178">lunchAdjust(BW2447:BX2451)</f>
        <v>0</v>
      </c>
      <c r="BY2452" s="48" t="s">
        <v>0</v>
      </c>
      <c r="BZ2452" s="39">
        <f t="shared" ref="BZ2452" si="59179">SUMPRODUCT(BY2447:BY2451*BZ2447:BZ2451)</f>
        <v>0</v>
      </c>
      <c r="CA2452" s="46" t="s">
        <v>134</v>
      </c>
      <c r="CB2452" s="38">
        <f t="shared" ref="CB2452" si="59180">lunchAdjust(CA2447:CB2451)</f>
        <v>0</v>
      </c>
      <c r="CC2452" s="48" t="s">
        <v>0</v>
      </c>
      <c r="CD2452" s="39">
        <f t="shared" ref="CD2452" si="59181">SUMPRODUCT(CC2447:CC2451*CD2447:CD2451)</f>
        <v>0</v>
      </c>
      <c r="CE2452" s="46" t="s">
        <v>134</v>
      </c>
      <c r="CF2452" s="38">
        <f t="shared" ref="CF2452" si="59182">lunchAdjust(CE2447:CF2451)</f>
        <v>0</v>
      </c>
      <c r="CG2452" s="48" t="s">
        <v>0</v>
      </c>
      <c r="CH2452" s="39">
        <f t="shared" ref="CH2452" si="59183">SUMPRODUCT(CG2447:CG2451*CH2447:CH2451)</f>
        <v>0</v>
      </c>
    </row>
    <row r="2453" spans="1:86" ht="15.75" thickBot="1" x14ac:dyDescent="0.3">
      <c r="A2453" s="58" t="s">
        <v>121</v>
      </c>
      <c r="B2453" s="59">
        <f t="shared" ref="B2453" ca="1" si="59184">roleHours(G2447:CH2453, "OUT")</f>
        <v>0</v>
      </c>
      <c r="C2453" s="54" t="s">
        <v>137</v>
      </c>
      <c r="D2453" s="22">
        <f t="shared" ref="D2453" ca="1" si="59185">roleHours(G2447:CH2453, "PTO")</f>
        <v>0</v>
      </c>
      <c r="E2453" s="23">
        <f t="shared" ref="E2453" ca="1" si="59186">E2452-B2448</f>
        <v>47.2</v>
      </c>
      <c r="F2453" s="52"/>
      <c r="G2453" s="47" t="s">
        <v>39</v>
      </c>
      <c r="H2453" s="40">
        <f t="shared" si="58669"/>
        <v>0</v>
      </c>
      <c r="I2453" s="49" t="s">
        <v>135</v>
      </c>
      <c r="J2453" s="41">
        <f t="shared" ref="J2453" si="59187">J2452*G$4</f>
        <v>0</v>
      </c>
      <c r="K2453" s="47" t="s">
        <v>39</v>
      </c>
      <c r="L2453" s="40">
        <f t="shared" ref="L2453" si="59188">SUMPRODUCT(M2447:M2451*(L2447:L2451="PTO"))+SUMPRODUCT(M2447:M2451*(L2447:L2451="HOL"))</f>
        <v>0</v>
      </c>
      <c r="M2453" s="49" t="s">
        <v>135</v>
      </c>
      <c r="N2453" s="41">
        <f t="shared" ref="N2453" si="59189">N2452*K$4</f>
        <v>0</v>
      </c>
      <c r="O2453" s="47" t="s">
        <v>39</v>
      </c>
      <c r="P2453" s="40">
        <f t="shared" ref="P2453" si="59190">SUMPRODUCT(Q2447:Q2451*(P2447:P2451="PTO"))+SUMPRODUCT(Q2447:Q2451*(P2447:P2451="HOL"))</f>
        <v>0</v>
      </c>
      <c r="Q2453" s="49" t="s">
        <v>135</v>
      </c>
      <c r="R2453" s="41">
        <f t="shared" ref="R2453" si="59191">R2452*O$4</f>
        <v>0</v>
      </c>
      <c r="S2453" s="47" t="s">
        <v>39</v>
      </c>
      <c r="T2453" s="40">
        <f t="shared" ref="T2453" si="59192">SUMPRODUCT(U2447:U2451*(T2447:T2451="PTO"))+SUMPRODUCT(U2447:U2451*(T2447:T2451="HOL"))</f>
        <v>0</v>
      </c>
      <c r="U2453" s="49" t="s">
        <v>135</v>
      </c>
      <c r="V2453" s="41">
        <f t="shared" ref="V2453" si="59193">V2452*S$4</f>
        <v>0</v>
      </c>
      <c r="W2453" s="47" t="s">
        <v>39</v>
      </c>
      <c r="X2453" s="40">
        <f t="shared" ref="X2453" si="59194">SUMPRODUCT(Y2447:Y2451*(X2447:X2451="PTO"))+SUMPRODUCT(Y2447:Y2451*(X2447:X2451="HOL"))</f>
        <v>0</v>
      </c>
      <c r="Y2453" s="49" t="s">
        <v>135</v>
      </c>
      <c r="Z2453" s="41">
        <f t="shared" ref="Z2453" si="59195">Z2452*W$4</f>
        <v>0</v>
      </c>
      <c r="AA2453" s="47" t="s">
        <v>39</v>
      </c>
      <c r="AB2453" s="40">
        <f t="shared" ref="AB2453" si="59196">SUMPRODUCT(AC2447:AC2451*(AB2447:AB2451="PTO"))+SUMPRODUCT(AC2447:AC2451*(AB2447:AB2451="HOL"))</f>
        <v>0</v>
      </c>
      <c r="AC2453" s="49" t="s">
        <v>135</v>
      </c>
      <c r="AD2453" s="41">
        <f t="shared" ref="AD2453" si="59197">AD2452*AA$4</f>
        <v>0</v>
      </c>
      <c r="AE2453" s="47" t="s">
        <v>39</v>
      </c>
      <c r="AF2453" s="40">
        <f t="shared" ref="AF2453" si="59198">SUMPRODUCT(AG2447:AG2451*(AF2447:AF2451="PTO"))+SUMPRODUCT(AG2447:AG2451*(AF2447:AF2451="HOL"))</f>
        <v>0</v>
      </c>
      <c r="AG2453" s="49" t="s">
        <v>135</v>
      </c>
      <c r="AH2453" s="41">
        <f t="shared" ref="AH2453" si="59199">AH2452*AE$4</f>
        <v>0</v>
      </c>
      <c r="AI2453" s="47" t="s">
        <v>39</v>
      </c>
      <c r="AJ2453" s="40">
        <f t="shared" ref="AJ2453" si="59200">SUMPRODUCT(AK2447:AK2451*(AJ2447:AJ2451="PTO"))+SUMPRODUCT(AK2447:AK2451*(AJ2447:AJ2451="HOL"))</f>
        <v>0</v>
      </c>
      <c r="AK2453" s="49" t="s">
        <v>135</v>
      </c>
      <c r="AL2453" s="41">
        <f>AL2452*AI$4</f>
        <v>0</v>
      </c>
      <c r="AM2453" s="47" t="s">
        <v>39</v>
      </c>
      <c r="AN2453" s="40">
        <f t="shared" ref="AN2453" si="59201">SUMPRODUCT(AO2447:AO2451*(AN2447:AN2451="PTO"))+SUMPRODUCT(AO2447:AO2451*(AN2447:AN2451="HOL"))</f>
        <v>0</v>
      </c>
      <c r="AO2453" s="49" t="s">
        <v>135</v>
      </c>
      <c r="AP2453" s="41">
        <f t="shared" ref="AP2453" si="59202">AP2452*AM$4</f>
        <v>0</v>
      </c>
      <c r="AQ2453" s="47" t="s">
        <v>39</v>
      </c>
      <c r="AR2453" s="40">
        <f t="shared" ref="AR2453" si="59203">SUMPRODUCT(AS2447:AS2451*(AR2447:AR2451="PTO"))+SUMPRODUCT(AS2447:AS2451*(AR2447:AR2451="HOL"))</f>
        <v>0</v>
      </c>
      <c r="AS2453" s="49" t="s">
        <v>135</v>
      </c>
      <c r="AT2453" s="41">
        <f t="shared" ref="AT2453" si="59204">AT2452*AQ$4</f>
        <v>0</v>
      </c>
      <c r="AU2453" s="47" t="s">
        <v>39</v>
      </c>
      <c r="AV2453" s="40">
        <f t="shared" ref="AV2453" si="59205">SUMPRODUCT(AW2447:AW2451*(AV2447:AV2451="PTO"))+SUMPRODUCT(AW2447:AW2451*(AV2447:AV2451="HOL"))</f>
        <v>0</v>
      </c>
      <c r="AW2453" s="49" t="s">
        <v>135</v>
      </c>
      <c r="AX2453" s="41">
        <f>AX2452*AU$4</f>
        <v>0</v>
      </c>
      <c r="AY2453" s="47" t="s">
        <v>39</v>
      </c>
      <c r="AZ2453" s="40">
        <f t="shared" ref="AZ2453" si="59206">SUMPRODUCT(BA2447:BA2451*(AZ2447:AZ2451="PTO"))+SUMPRODUCT(BA2447:BA2451*(AZ2447:AZ2451="HOL"))</f>
        <v>0</v>
      </c>
      <c r="BA2453" s="49" t="s">
        <v>135</v>
      </c>
      <c r="BB2453" s="41">
        <f>BB2452*AY$4</f>
        <v>0</v>
      </c>
      <c r="BC2453" s="47" t="s">
        <v>39</v>
      </c>
      <c r="BD2453" s="40">
        <f t="shared" ref="BD2453" si="59207">SUMPRODUCT(BE2447:BE2451*(BD2447:BD2451="PTO"))+SUMPRODUCT(BE2447:BE2451*(BD2447:BD2451="HOL"))</f>
        <v>0</v>
      </c>
      <c r="BE2453" s="49" t="s">
        <v>135</v>
      </c>
      <c r="BF2453" s="41">
        <f>BF2452*BC$4</f>
        <v>0</v>
      </c>
      <c r="BG2453" s="47" t="s">
        <v>39</v>
      </c>
      <c r="BH2453" s="40">
        <f t="shared" ref="BH2453" si="59208">SUMPRODUCT(BI2447:BI2451*(BH2447:BH2451="PTO"))+SUMPRODUCT(BI2447:BI2451*(BH2447:BH2451="HOL"))</f>
        <v>0</v>
      </c>
      <c r="BI2453" s="49" t="s">
        <v>135</v>
      </c>
      <c r="BJ2453" s="41">
        <f>BJ2452*BG$4</f>
        <v>0</v>
      </c>
      <c r="BK2453" s="47" t="s">
        <v>39</v>
      </c>
      <c r="BL2453" s="40">
        <f t="shared" ref="BL2453" si="59209">SUMPRODUCT(BM2447:BM2451*(BL2447:BL2451="PTO"))+SUMPRODUCT(BM2447:BM2451*(BL2447:BL2451="HOL"))</f>
        <v>0</v>
      </c>
      <c r="BM2453" s="49" t="s">
        <v>135</v>
      </c>
      <c r="BN2453" s="41">
        <f>BN2452*BK$4</f>
        <v>0</v>
      </c>
      <c r="BO2453" s="47" t="s">
        <v>39</v>
      </c>
      <c r="BP2453" s="40">
        <f t="shared" ref="BP2453" si="59210">SUMPRODUCT(BQ2447:BQ2451*(BP2447:BP2451="PTO"))+SUMPRODUCT(BQ2447:BQ2451*(BP2447:BP2451="HOL"))</f>
        <v>0</v>
      </c>
      <c r="BQ2453" s="49" t="s">
        <v>135</v>
      </c>
      <c r="BR2453" s="41">
        <f t="shared" ref="BR2453" si="59211">BR2452*BO$4</f>
        <v>8</v>
      </c>
      <c r="BS2453" s="47" t="s">
        <v>39</v>
      </c>
      <c r="BT2453" s="40">
        <f t="shared" ref="BT2453" si="59212">SUMPRODUCT(BU2447:BU2451*(BT2447:BT2451="PTO"))+SUMPRODUCT(BU2447:BU2451*(BT2447:BT2451="HOL"))</f>
        <v>0</v>
      </c>
      <c r="BU2453" s="49" t="s">
        <v>135</v>
      </c>
      <c r="BV2453" s="41">
        <f t="shared" ref="BV2453" si="59213">BV2452*BS$4</f>
        <v>8</v>
      </c>
      <c r="BW2453" s="47" t="s">
        <v>39</v>
      </c>
      <c r="BX2453" s="40">
        <f t="shared" ref="BX2453" si="59214">SUMPRODUCT(BY2447:BY2451*(BX2447:BX2451="PTO"))+SUMPRODUCT(BY2447:BY2451*(BX2447:BX2451="HOL"))</f>
        <v>0</v>
      </c>
      <c r="BY2453" s="49" t="s">
        <v>135</v>
      </c>
      <c r="BZ2453" s="41">
        <f t="shared" ref="BZ2453" si="59215">BZ2452*BW$4</f>
        <v>0</v>
      </c>
      <c r="CA2453" s="47" t="s">
        <v>39</v>
      </c>
      <c r="CB2453" s="40">
        <f t="shared" ref="CB2453" si="59216">SUMPRODUCT(CC2447:CC2451*(CB2447:CB2451="PTO"))+SUMPRODUCT(CC2447:CC2451*(CB2447:CB2451="HOL"))</f>
        <v>0</v>
      </c>
      <c r="CC2453" s="49" t="s">
        <v>135</v>
      </c>
      <c r="CD2453" s="41">
        <f t="shared" ref="CD2453" si="59217">CD2452*CA$4</f>
        <v>0</v>
      </c>
      <c r="CE2453" s="47" t="s">
        <v>39</v>
      </c>
      <c r="CF2453" s="40">
        <f t="shared" ref="CF2453" si="59218">SUMPRODUCT(CG2447:CG2451*(CF2447:CF2451="PTO"))+SUMPRODUCT(CG2447:CG2451*(CF2447:CF2451="HOL"))</f>
        <v>0</v>
      </c>
      <c r="CG2453" s="49" t="s">
        <v>135</v>
      </c>
      <c r="CH2453" s="41">
        <f t="shared" ref="CH2453" si="59219">CH2452*CE$4</f>
        <v>0</v>
      </c>
    </row>
    <row r="2454" spans="1:86" x14ac:dyDescent="0.25">
      <c r="A2454" s="70" t="s">
        <v>133</v>
      </c>
      <c r="B2454" s="71">
        <f t="shared" ref="B2454" ca="1" si="59220">D2454-B2455</f>
        <v>0</v>
      </c>
      <c r="C2454" s="72" t="s">
        <v>122</v>
      </c>
      <c r="D2454" s="71">
        <f>IFERROR(INDEX(Holidays[FTE], MATCH(Entry!E2454, Holidays[Date], 0)), 1)*8*INDEX(FTEguide[[1]:[12]], MATCH(Entry!E2455, FTEguide[Weekday], 0), IF(Entry!E2457&gt;0, Entry!E2457, MONTH(Entry!E2454)))</f>
        <v>0</v>
      </c>
      <c r="E2454" s="60">
        <f t="shared" si="58186"/>
        <v>44178</v>
      </c>
      <c r="F2454" s="50" t="s">
        <v>128</v>
      </c>
      <c r="G2454" s="34"/>
      <c r="H2454" s="35"/>
      <c r="I2454" s="42">
        <f t="shared" ref="I2454" si="59221">parseTime(G2454)-(H2459=INT(RIGHT($F2454, 1)))</f>
        <v>0</v>
      </c>
      <c r="J2454" s="43">
        <f t="shared" ref="J2454:J2458" si="59222">isClocked(H2454)</f>
        <v>0</v>
      </c>
      <c r="K2454" s="34"/>
      <c r="L2454" s="35"/>
      <c r="M2454" s="42">
        <f t="shared" ref="M2454" si="59223">parseTime(K2454)-(L2459=INT(RIGHT($F2454, 1)))</f>
        <v>0</v>
      </c>
      <c r="N2454" s="43">
        <f t="shared" ref="N2454:N2458" si="59224">isClocked(L2454)</f>
        <v>0</v>
      </c>
      <c r="O2454" s="34"/>
      <c r="P2454" s="35"/>
      <c r="Q2454" s="42">
        <f t="shared" ref="Q2454" si="59225">parseTime(O2454)-(P2459=INT(RIGHT($F2454, 1)))</f>
        <v>0</v>
      </c>
      <c r="R2454" s="43">
        <f t="shared" ref="R2454:R2458" si="59226">isClocked(P2454)</f>
        <v>0</v>
      </c>
      <c r="S2454" s="34"/>
      <c r="T2454" s="35"/>
      <c r="U2454" s="42">
        <f t="shared" ref="U2454" si="59227">parseTime(S2454)-(T2459=INT(RIGHT($F2454, 1)))</f>
        <v>0</v>
      </c>
      <c r="V2454" s="43">
        <f t="shared" ref="V2454:V2458" si="59228">isClocked(T2454)</f>
        <v>0</v>
      </c>
      <c r="W2454" s="34"/>
      <c r="X2454" s="35"/>
      <c r="Y2454" s="42">
        <f t="shared" ref="Y2454" si="59229">parseTime(W2454)-(X2459=INT(RIGHT($F2454, 1)))</f>
        <v>0</v>
      </c>
      <c r="Z2454" s="43">
        <f t="shared" ref="Z2454:Z2458" si="59230">isClocked(X2454)</f>
        <v>0</v>
      </c>
      <c r="AA2454" s="34"/>
      <c r="AB2454" s="35"/>
      <c r="AC2454" s="42">
        <f t="shared" ref="AC2454" si="59231">parseTime(AA2454)-(AB2459=INT(RIGHT($F2454, 1)))</f>
        <v>0</v>
      </c>
      <c r="AD2454" s="43">
        <f t="shared" ref="AD2454:AD2458" si="59232">isClocked(AB2454)</f>
        <v>0</v>
      </c>
      <c r="AE2454" s="34"/>
      <c r="AF2454" s="35"/>
      <c r="AG2454" s="42">
        <f t="shared" ref="AG2454" si="59233">parseTime(AE2454)-(AF2459=INT(RIGHT($F2454, 1)))</f>
        <v>0</v>
      </c>
      <c r="AH2454" s="43">
        <f t="shared" ref="AH2454:AH2458" si="59234">isClocked(AF2454)</f>
        <v>0</v>
      </c>
      <c r="AI2454" s="34"/>
      <c r="AJ2454" s="35"/>
      <c r="AK2454" s="42">
        <f>parseTime(AI2454)-(AJ2459=INT(RIGHT($F2454, 1)))</f>
        <v>0</v>
      </c>
      <c r="AL2454" s="43">
        <f t="shared" ref="AL2454:AL2458" si="59235">isClocked(AJ2454)</f>
        <v>0</v>
      </c>
      <c r="AM2454" s="34"/>
      <c r="AN2454" s="35"/>
      <c r="AO2454" s="42">
        <f t="shared" ref="AO2454" si="59236">parseTime(AM2454)-(AN2459=INT(RIGHT($F2454, 1)))</f>
        <v>0</v>
      </c>
      <c r="AP2454" s="43">
        <f t="shared" ref="AP2454:AP2458" si="59237">isClocked(AN2454)</f>
        <v>0</v>
      </c>
      <c r="AQ2454" s="34"/>
      <c r="AR2454" s="35"/>
      <c r="AS2454" s="42">
        <f t="shared" ref="AS2454" si="59238">parseTime(AQ2454)-(AR2459=INT(RIGHT($F2454, 1)))</f>
        <v>0</v>
      </c>
      <c r="AT2454" s="43">
        <f t="shared" ref="AT2454:AT2458" si="59239">isClocked(AR2454)</f>
        <v>0</v>
      </c>
      <c r="AU2454" s="34"/>
      <c r="AV2454" s="35"/>
      <c r="AW2454" s="42">
        <f>parseTime(AU2454)-(AV2459=INT(RIGHT($F2454, 1)))</f>
        <v>0</v>
      </c>
      <c r="AX2454" s="43">
        <f t="shared" ref="AX2454:AX2458" si="59240">isClocked(AV2454)</f>
        <v>0</v>
      </c>
      <c r="AY2454" s="34"/>
      <c r="AZ2454" s="35"/>
      <c r="BA2454" s="42">
        <f>parseTime(AY2454)-(AZ2459=INT(RIGHT($F2454, 1)))</f>
        <v>0</v>
      </c>
      <c r="BB2454" s="43">
        <f t="shared" ref="BB2454:BB2458" si="59241">isClocked(AZ2454)</f>
        <v>0</v>
      </c>
      <c r="BC2454" s="34"/>
      <c r="BD2454" s="35"/>
      <c r="BE2454" s="42">
        <f>parseTime(BC2454)-(BD2459=INT(RIGHT($F2454, 1)))</f>
        <v>0</v>
      </c>
      <c r="BF2454" s="43">
        <f t="shared" ref="BF2454:BF2458" si="59242">isClocked(BD2454)</f>
        <v>0</v>
      </c>
      <c r="BG2454" s="34"/>
      <c r="BH2454" s="35"/>
      <c r="BI2454" s="42">
        <f>parseTime(BG2454)-(BH2459=INT(RIGHT($F2454, 1)))</f>
        <v>0</v>
      </c>
      <c r="BJ2454" s="43">
        <f t="shared" ref="BJ2454:BJ2458" si="59243">isClocked(BH2454)</f>
        <v>0</v>
      </c>
      <c r="BK2454" s="34"/>
      <c r="BL2454" s="35"/>
      <c r="BM2454" s="42">
        <f>parseTime(BK2454)-(BL2459=INT(RIGHT($F2454, 1)))</f>
        <v>0</v>
      </c>
      <c r="BN2454" s="43">
        <f t="shared" ref="BN2454:BN2458" si="59244">isClocked(BL2454)</f>
        <v>0</v>
      </c>
      <c r="BO2454" s="34"/>
      <c r="BP2454" s="35"/>
      <c r="BQ2454" s="42">
        <f t="shared" ref="BQ2454" si="59245">parseTime(BO2454)-(BP2459=INT(RIGHT($F2454, 1)))</f>
        <v>0</v>
      </c>
      <c r="BR2454" s="43">
        <f t="shared" ref="BR2454:BR2458" si="59246">isClocked(BP2454)</f>
        <v>0</v>
      </c>
      <c r="BS2454" s="34"/>
      <c r="BT2454" s="35"/>
      <c r="BU2454" s="42">
        <f t="shared" ref="BU2454" si="59247">parseTime(BS2454)-(BT2459=INT(RIGHT($F2454, 1)))</f>
        <v>0</v>
      </c>
      <c r="BV2454" s="43">
        <f t="shared" ref="BV2454:BV2458" si="59248">isClocked(BT2454)</f>
        <v>0</v>
      </c>
      <c r="BW2454" s="34"/>
      <c r="BX2454" s="35"/>
      <c r="BY2454" s="42">
        <f t="shared" ref="BY2454" si="59249">parseTime(BW2454)-(BX2459=INT(RIGHT($F2454, 1)))</f>
        <v>0</v>
      </c>
      <c r="BZ2454" s="43">
        <f t="shared" ref="BZ2454:BZ2458" si="59250">isClocked(BX2454)</f>
        <v>0</v>
      </c>
      <c r="CA2454" s="34"/>
      <c r="CB2454" s="35"/>
      <c r="CC2454" s="42">
        <f t="shared" ref="CC2454" si="59251">parseTime(CA2454)-(CB2459=INT(RIGHT($F2454, 1)))</f>
        <v>0</v>
      </c>
      <c r="CD2454" s="43">
        <f t="shared" ref="CD2454:CD2458" si="59252">isClocked(CB2454)</f>
        <v>0</v>
      </c>
      <c r="CE2454" s="34"/>
      <c r="CF2454" s="35"/>
      <c r="CG2454" s="42">
        <f t="shared" ref="CG2454" si="59253">parseTime(CE2454)-(CF2459=INT(RIGHT($F2454, 1)))</f>
        <v>0</v>
      </c>
      <c r="CH2454" s="43">
        <f t="shared" ref="CH2454:CH2458" si="59254">isClocked(CF2454)</f>
        <v>0</v>
      </c>
    </row>
    <row r="2455" spans="1:86" x14ac:dyDescent="0.25">
      <c r="A2455" s="56" t="s">
        <v>0</v>
      </c>
      <c r="B2455" s="57">
        <f t="shared" ca="1" si="57702"/>
        <v>0</v>
      </c>
      <c r="C2455" s="14" t="s">
        <v>252</v>
      </c>
      <c r="D2455" s="14">
        <f t="shared" si="58910"/>
        <v>53.7</v>
      </c>
      <c r="E2455" s="55" t="str">
        <f t="shared" si="57703"/>
        <v>Sunday</v>
      </c>
      <c r="F2455" s="51" t="s">
        <v>129</v>
      </c>
      <c r="G2455" s="36"/>
      <c r="H2455" s="37"/>
      <c r="I2455" s="44">
        <f t="shared" ref="I2455" si="59255">parseTime(G2455)-(H2459=INT(RIGHT($F2455, 1)))</f>
        <v>0</v>
      </c>
      <c r="J2455" s="45">
        <f t="shared" si="59222"/>
        <v>0</v>
      </c>
      <c r="K2455" s="36"/>
      <c r="L2455" s="37"/>
      <c r="M2455" s="44">
        <f t="shared" ref="M2455" si="59256">parseTime(K2455)-(L2459=INT(RIGHT($F2455, 1)))</f>
        <v>0</v>
      </c>
      <c r="N2455" s="45">
        <f t="shared" si="59224"/>
        <v>0</v>
      </c>
      <c r="O2455" s="36"/>
      <c r="P2455" s="37"/>
      <c r="Q2455" s="44">
        <f t="shared" ref="Q2455" si="59257">parseTime(O2455)-(P2459=INT(RIGHT($F2455, 1)))</f>
        <v>0</v>
      </c>
      <c r="R2455" s="45">
        <f t="shared" si="59226"/>
        <v>0</v>
      </c>
      <c r="S2455" s="36"/>
      <c r="T2455" s="37"/>
      <c r="U2455" s="44">
        <f t="shared" ref="U2455" si="59258">parseTime(S2455)-(T2459=INT(RIGHT($F2455, 1)))</f>
        <v>0</v>
      </c>
      <c r="V2455" s="45">
        <f t="shared" si="59228"/>
        <v>0</v>
      </c>
      <c r="W2455" s="36"/>
      <c r="X2455" s="37"/>
      <c r="Y2455" s="44">
        <f t="shared" ref="Y2455" si="59259">parseTime(W2455)-(X2459=INT(RIGHT($F2455, 1)))</f>
        <v>0</v>
      </c>
      <c r="Z2455" s="45">
        <f t="shared" si="59230"/>
        <v>0</v>
      </c>
      <c r="AA2455" s="36"/>
      <c r="AB2455" s="37"/>
      <c r="AC2455" s="44">
        <f t="shared" ref="AC2455" si="59260">parseTime(AA2455)-(AB2459=INT(RIGHT($F2455, 1)))</f>
        <v>0</v>
      </c>
      <c r="AD2455" s="45">
        <f t="shared" si="59232"/>
        <v>0</v>
      </c>
      <c r="AE2455" s="36"/>
      <c r="AF2455" s="37"/>
      <c r="AG2455" s="44">
        <f t="shared" ref="AG2455" si="59261">parseTime(AE2455)-(AF2459=INT(RIGHT($F2455, 1)))</f>
        <v>0</v>
      </c>
      <c r="AH2455" s="45">
        <f t="shared" si="59234"/>
        <v>0</v>
      </c>
      <c r="AI2455" s="36"/>
      <c r="AJ2455" s="37"/>
      <c r="AK2455" s="44">
        <f>parseTime(AI2455)-(AJ2459=INT(RIGHT($F2455, 1)))</f>
        <v>0</v>
      </c>
      <c r="AL2455" s="45">
        <f t="shared" si="59235"/>
        <v>0</v>
      </c>
      <c r="AM2455" s="36"/>
      <c r="AN2455" s="37"/>
      <c r="AO2455" s="44">
        <f t="shared" ref="AO2455" si="59262">parseTime(AM2455)-(AN2459=INT(RIGHT($F2455, 1)))</f>
        <v>0</v>
      </c>
      <c r="AP2455" s="45">
        <f t="shared" si="59237"/>
        <v>0</v>
      </c>
      <c r="AQ2455" s="36"/>
      <c r="AR2455" s="37"/>
      <c r="AS2455" s="44">
        <f t="shared" ref="AS2455" si="59263">parseTime(AQ2455)-(AR2459=INT(RIGHT($F2455, 1)))</f>
        <v>0</v>
      </c>
      <c r="AT2455" s="45">
        <f t="shared" si="59239"/>
        <v>0</v>
      </c>
      <c r="AU2455" s="36"/>
      <c r="AV2455" s="37"/>
      <c r="AW2455" s="44">
        <f>parseTime(AU2455)-(AV2459=INT(RIGHT($F2455, 1)))</f>
        <v>0</v>
      </c>
      <c r="AX2455" s="45">
        <f t="shared" si="59240"/>
        <v>0</v>
      </c>
      <c r="AY2455" s="36"/>
      <c r="AZ2455" s="37"/>
      <c r="BA2455" s="44">
        <f>parseTime(AY2455)-(AZ2459=INT(RIGHT($F2455, 1)))</f>
        <v>0</v>
      </c>
      <c r="BB2455" s="45">
        <f t="shared" si="59241"/>
        <v>0</v>
      </c>
      <c r="BC2455" s="36"/>
      <c r="BD2455" s="37"/>
      <c r="BE2455" s="44">
        <f>parseTime(BC2455)-(BD2459=INT(RIGHT($F2455, 1)))</f>
        <v>0</v>
      </c>
      <c r="BF2455" s="45">
        <f t="shared" si="59242"/>
        <v>0</v>
      </c>
      <c r="BG2455" s="36"/>
      <c r="BH2455" s="37"/>
      <c r="BI2455" s="44">
        <f>parseTime(BG2455)-(BH2459=INT(RIGHT($F2455, 1)))</f>
        <v>0</v>
      </c>
      <c r="BJ2455" s="45">
        <f t="shared" si="59243"/>
        <v>0</v>
      </c>
      <c r="BK2455" s="36"/>
      <c r="BL2455" s="37"/>
      <c r="BM2455" s="44">
        <f>parseTime(BK2455)-(BL2459=INT(RIGHT($F2455, 1)))</f>
        <v>0</v>
      </c>
      <c r="BN2455" s="45">
        <f t="shared" si="59244"/>
        <v>0</v>
      </c>
      <c r="BO2455" s="36"/>
      <c r="BP2455" s="37"/>
      <c r="BQ2455" s="44">
        <f t="shared" ref="BQ2455" si="59264">parseTime(BO2455)-(BP2459=INT(RIGHT($F2455, 1)))</f>
        <v>0</v>
      </c>
      <c r="BR2455" s="45">
        <f t="shared" si="59246"/>
        <v>0</v>
      </c>
      <c r="BS2455" s="36"/>
      <c r="BT2455" s="37"/>
      <c r="BU2455" s="44">
        <f t="shared" ref="BU2455" si="59265">parseTime(BS2455)-(BT2459=INT(RIGHT($F2455, 1)))</f>
        <v>0</v>
      </c>
      <c r="BV2455" s="45">
        <f t="shared" si="59248"/>
        <v>0</v>
      </c>
      <c r="BW2455" s="36"/>
      <c r="BX2455" s="37"/>
      <c r="BY2455" s="44">
        <f t="shared" ref="BY2455" si="59266">parseTime(BW2455)-(BX2459=INT(RIGHT($F2455, 1)))</f>
        <v>0</v>
      </c>
      <c r="BZ2455" s="45">
        <f t="shared" si="59250"/>
        <v>0</v>
      </c>
      <c r="CA2455" s="36"/>
      <c r="CB2455" s="37"/>
      <c r="CC2455" s="44">
        <f t="shared" ref="CC2455" si="59267">parseTime(CA2455)-(CB2459=INT(RIGHT($F2455, 1)))</f>
        <v>0</v>
      </c>
      <c r="CD2455" s="45">
        <f t="shared" si="59252"/>
        <v>0</v>
      </c>
      <c r="CE2455" s="36"/>
      <c r="CF2455" s="37"/>
      <c r="CG2455" s="44">
        <f t="shared" ref="CG2455" si="59268">parseTime(CE2455)-(CF2459=INT(RIGHT($F2455, 1)))</f>
        <v>0</v>
      </c>
      <c r="CH2455" s="45">
        <f t="shared" si="59254"/>
        <v>0</v>
      </c>
    </row>
    <row r="2456" spans="1:86" x14ac:dyDescent="0.25">
      <c r="A2456" s="56" t="s">
        <v>117</v>
      </c>
      <c r="B2456" s="57">
        <f t="shared" ref="B2456" ca="1" si="59269">roleHours(G2454:CH2460, "MFD")</f>
        <v>0</v>
      </c>
      <c r="C2456" s="14">
        <f t="shared" ref="C2456:C2459" ca="1" si="59270">B2456/8</f>
        <v>0</v>
      </c>
      <c r="D2456" s="14">
        <f t="shared" ref="D2456" ca="1" si="59271">B2455-D2455</f>
        <v>-53.7</v>
      </c>
      <c r="E2456" s="20" t="s">
        <v>127</v>
      </c>
      <c r="F2456" s="51" t="s">
        <v>130</v>
      </c>
      <c r="G2456" s="36"/>
      <c r="H2456" s="37"/>
      <c r="I2456" s="44">
        <f t="shared" ref="I2456" si="59272">parseTime(G2456)-(H2459=INT(RIGHT($F2456, 1)))</f>
        <v>0</v>
      </c>
      <c r="J2456" s="45">
        <f t="shared" si="59222"/>
        <v>0</v>
      </c>
      <c r="K2456" s="36"/>
      <c r="L2456" s="37"/>
      <c r="M2456" s="44">
        <f t="shared" ref="M2456" si="59273">parseTime(K2456)-(L2459=INT(RIGHT($F2456, 1)))</f>
        <v>0</v>
      </c>
      <c r="N2456" s="45">
        <f t="shared" si="59224"/>
        <v>0</v>
      </c>
      <c r="O2456" s="36"/>
      <c r="P2456" s="37"/>
      <c r="Q2456" s="44">
        <f t="shared" ref="Q2456" si="59274">parseTime(O2456)-(P2459=INT(RIGHT($F2456, 1)))</f>
        <v>0</v>
      </c>
      <c r="R2456" s="45">
        <f t="shared" si="59226"/>
        <v>0</v>
      </c>
      <c r="S2456" s="36"/>
      <c r="T2456" s="37"/>
      <c r="U2456" s="44">
        <f t="shared" ref="U2456" si="59275">parseTime(S2456)-(T2459=INT(RIGHT($F2456, 1)))</f>
        <v>0</v>
      </c>
      <c r="V2456" s="45">
        <f t="shared" si="59228"/>
        <v>0</v>
      </c>
      <c r="W2456" s="36"/>
      <c r="X2456" s="37"/>
      <c r="Y2456" s="44">
        <f t="shared" ref="Y2456" si="59276">parseTime(W2456)-(X2459=INT(RIGHT($F2456, 1)))</f>
        <v>0</v>
      </c>
      <c r="Z2456" s="45">
        <f t="shared" si="59230"/>
        <v>0</v>
      </c>
      <c r="AA2456" s="36"/>
      <c r="AB2456" s="37"/>
      <c r="AC2456" s="44">
        <f t="shared" ref="AC2456" si="59277">parseTime(AA2456)-(AB2459=INT(RIGHT($F2456, 1)))</f>
        <v>0</v>
      </c>
      <c r="AD2456" s="45">
        <f t="shared" si="59232"/>
        <v>0</v>
      </c>
      <c r="AE2456" s="36"/>
      <c r="AF2456" s="37"/>
      <c r="AG2456" s="44">
        <f t="shared" ref="AG2456" si="59278">parseTime(AE2456)-(AF2459=INT(RIGHT($F2456, 1)))</f>
        <v>0</v>
      </c>
      <c r="AH2456" s="45">
        <f t="shared" si="59234"/>
        <v>0</v>
      </c>
      <c r="AI2456" s="36"/>
      <c r="AJ2456" s="37"/>
      <c r="AK2456" s="44">
        <f>parseTime(AI2456)-(AJ2459=INT(RIGHT($F2456, 1)))</f>
        <v>0</v>
      </c>
      <c r="AL2456" s="45">
        <f t="shared" si="59235"/>
        <v>0</v>
      </c>
      <c r="AM2456" s="36"/>
      <c r="AN2456" s="37"/>
      <c r="AO2456" s="44">
        <f t="shared" ref="AO2456" si="59279">parseTime(AM2456)-(AN2459=INT(RIGHT($F2456, 1)))</f>
        <v>0</v>
      </c>
      <c r="AP2456" s="45">
        <f t="shared" si="59237"/>
        <v>0</v>
      </c>
      <c r="AQ2456" s="36"/>
      <c r="AR2456" s="37"/>
      <c r="AS2456" s="44">
        <f t="shared" ref="AS2456" si="59280">parseTime(AQ2456)-(AR2459=INT(RIGHT($F2456, 1)))</f>
        <v>0</v>
      </c>
      <c r="AT2456" s="45">
        <f t="shared" si="59239"/>
        <v>0</v>
      </c>
      <c r="AU2456" s="36"/>
      <c r="AV2456" s="37"/>
      <c r="AW2456" s="44">
        <f>parseTime(AU2456)-(AV2459=INT(RIGHT($F2456, 1)))</f>
        <v>0</v>
      </c>
      <c r="AX2456" s="45">
        <f t="shared" si="59240"/>
        <v>0</v>
      </c>
      <c r="AY2456" s="36"/>
      <c r="AZ2456" s="37"/>
      <c r="BA2456" s="44">
        <f>parseTime(AY2456)-(AZ2459=INT(RIGHT($F2456, 1)))</f>
        <v>0</v>
      </c>
      <c r="BB2456" s="45">
        <f t="shared" si="59241"/>
        <v>0</v>
      </c>
      <c r="BC2456" s="36"/>
      <c r="BD2456" s="37"/>
      <c r="BE2456" s="44">
        <f>parseTime(BC2456)-(BD2459=INT(RIGHT($F2456, 1)))</f>
        <v>0</v>
      </c>
      <c r="BF2456" s="45">
        <f t="shared" si="59242"/>
        <v>0</v>
      </c>
      <c r="BG2456" s="36"/>
      <c r="BH2456" s="37"/>
      <c r="BI2456" s="44">
        <f>parseTime(BG2456)-(BH2459=INT(RIGHT($F2456, 1)))</f>
        <v>0</v>
      </c>
      <c r="BJ2456" s="45">
        <f t="shared" si="59243"/>
        <v>0</v>
      </c>
      <c r="BK2456" s="36"/>
      <c r="BL2456" s="37"/>
      <c r="BM2456" s="44">
        <f>parseTime(BK2456)-(BL2459=INT(RIGHT($F2456, 1)))</f>
        <v>0</v>
      </c>
      <c r="BN2456" s="45">
        <f t="shared" si="59244"/>
        <v>0</v>
      </c>
      <c r="BO2456" s="36"/>
      <c r="BP2456" s="37"/>
      <c r="BQ2456" s="44">
        <f t="shared" ref="BQ2456" si="59281">parseTime(BO2456)-(BP2459=INT(RIGHT($F2456, 1)))</f>
        <v>0</v>
      </c>
      <c r="BR2456" s="45">
        <f t="shared" si="59246"/>
        <v>0</v>
      </c>
      <c r="BS2456" s="36"/>
      <c r="BT2456" s="37"/>
      <c r="BU2456" s="44">
        <f t="shared" ref="BU2456" si="59282">parseTime(BS2456)-(BT2459=INT(RIGHT($F2456, 1)))</f>
        <v>0</v>
      </c>
      <c r="BV2456" s="45">
        <f t="shared" si="59248"/>
        <v>0</v>
      </c>
      <c r="BW2456" s="36"/>
      <c r="BX2456" s="37"/>
      <c r="BY2456" s="44">
        <f t="shared" ref="BY2456" si="59283">parseTime(BW2456)-(BX2459=INT(RIGHT($F2456, 1)))</f>
        <v>0</v>
      </c>
      <c r="BZ2456" s="45">
        <f t="shared" si="59250"/>
        <v>0</v>
      </c>
      <c r="CA2456" s="36"/>
      <c r="CB2456" s="37"/>
      <c r="CC2456" s="44">
        <f t="shared" ref="CC2456" si="59284">parseTime(CA2456)-(CB2459=INT(RIGHT($F2456, 1)))</f>
        <v>0</v>
      </c>
      <c r="CD2456" s="45">
        <f t="shared" si="59252"/>
        <v>0</v>
      </c>
      <c r="CE2456" s="36"/>
      <c r="CF2456" s="37"/>
      <c r="CG2456" s="44">
        <f t="shared" ref="CG2456" si="59285">parseTime(CE2456)-(CF2459=INT(RIGHT($F2456, 1)))</f>
        <v>0</v>
      </c>
      <c r="CH2456" s="45">
        <f t="shared" si="59254"/>
        <v>0</v>
      </c>
    </row>
    <row r="2457" spans="1:86" x14ac:dyDescent="0.25">
      <c r="A2457" s="56"/>
      <c r="B2457" s="57"/>
      <c r="C2457" s="14">
        <f t="shared" si="59270"/>
        <v>0</v>
      </c>
      <c r="D2457" s="14" t="s">
        <v>259</v>
      </c>
      <c r="E2457" s="20">
        <v>4.25</v>
      </c>
      <c r="F2457" s="51" t="s">
        <v>131</v>
      </c>
      <c r="G2457" s="36"/>
      <c r="H2457" s="37"/>
      <c r="I2457" s="44">
        <f t="shared" ref="I2457" si="59286">parseTime(G2457)-(H2459=INT(RIGHT($F2457, 1)))</f>
        <v>0</v>
      </c>
      <c r="J2457" s="45">
        <f t="shared" si="59222"/>
        <v>0</v>
      </c>
      <c r="K2457" s="36"/>
      <c r="L2457" s="37"/>
      <c r="M2457" s="44">
        <f t="shared" ref="M2457" si="59287">parseTime(K2457)-(L2459=INT(RIGHT($F2457, 1)))</f>
        <v>0</v>
      </c>
      <c r="N2457" s="45">
        <f t="shared" si="59224"/>
        <v>0</v>
      </c>
      <c r="O2457" s="36"/>
      <c r="P2457" s="37"/>
      <c r="Q2457" s="44">
        <f t="shared" ref="Q2457" si="59288">parseTime(O2457)-(P2459=INT(RIGHT($F2457, 1)))</f>
        <v>0</v>
      </c>
      <c r="R2457" s="45">
        <f t="shared" si="59226"/>
        <v>0</v>
      </c>
      <c r="S2457" s="36"/>
      <c r="T2457" s="37"/>
      <c r="U2457" s="44">
        <f t="shared" ref="U2457" si="59289">parseTime(S2457)-(T2459=INT(RIGHT($F2457, 1)))</f>
        <v>0</v>
      </c>
      <c r="V2457" s="45">
        <f t="shared" si="59228"/>
        <v>0</v>
      </c>
      <c r="W2457" s="36"/>
      <c r="X2457" s="37"/>
      <c r="Y2457" s="44">
        <f t="shared" ref="Y2457" si="59290">parseTime(W2457)-(X2459=INT(RIGHT($F2457, 1)))</f>
        <v>0</v>
      </c>
      <c r="Z2457" s="45">
        <f t="shared" si="59230"/>
        <v>0</v>
      </c>
      <c r="AA2457" s="36"/>
      <c r="AB2457" s="37"/>
      <c r="AC2457" s="44">
        <f t="shared" ref="AC2457" si="59291">parseTime(AA2457)-(AB2459=INT(RIGHT($F2457, 1)))</f>
        <v>0</v>
      </c>
      <c r="AD2457" s="45">
        <f t="shared" si="59232"/>
        <v>0</v>
      </c>
      <c r="AE2457" s="36"/>
      <c r="AF2457" s="37"/>
      <c r="AG2457" s="44">
        <f t="shared" ref="AG2457" si="59292">parseTime(AE2457)-(AF2459=INT(RIGHT($F2457, 1)))</f>
        <v>0</v>
      </c>
      <c r="AH2457" s="45">
        <f t="shared" si="59234"/>
        <v>0</v>
      </c>
      <c r="AI2457" s="36"/>
      <c r="AJ2457" s="37"/>
      <c r="AK2457" s="44">
        <f>parseTime(AI2457)-(AJ2459=INT(RIGHT($F2457, 1)))</f>
        <v>0</v>
      </c>
      <c r="AL2457" s="45">
        <f t="shared" si="59235"/>
        <v>0</v>
      </c>
      <c r="AM2457" s="36"/>
      <c r="AN2457" s="37"/>
      <c r="AO2457" s="44">
        <f t="shared" ref="AO2457" si="59293">parseTime(AM2457)-(AN2459=INT(RIGHT($F2457, 1)))</f>
        <v>0</v>
      </c>
      <c r="AP2457" s="45">
        <f t="shared" si="59237"/>
        <v>0</v>
      </c>
      <c r="AQ2457" s="36"/>
      <c r="AR2457" s="37"/>
      <c r="AS2457" s="44">
        <f t="shared" ref="AS2457" si="59294">parseTime(AQ2457)-(AR2459=INT(RIGHT($F2457, 1)))</f>
        <v>0</v>
      </c>
      <c r="AT2457" s="45">
        <f t="shared" si="59239"/>
        <v>0</v>
      </c>
      <c r="AU2457" s="36"/>
      <c r="AV2457" s="37"/>
      <c r="AW2457" s="44">
        <f>parseTime(AU2457)-(AV2459=INT(RIGHT($F2457, 1)))</f>
        <v>0</v>
      </c>
      <c r="AX2457" s="45">
        <f t="shared" si="59240"/>
        <v>0</v>
      </c>
      <c r="AY2457" s="36"/>
      <c r="AZ2457" s="37"/>
      <c r="BA2457" s="44">
        <f>parseTime(AY2457)-(AZ2459=INT(RIGHT($F2457, 1)))</f>
        <v>0</v>
      </c>
      <c r="BB2457" s="45">
        <f t="shared" si="59241"/>
        <v>0</v>
      </c>
      <c r="BC2457" s="36"/>
      <c r="BD2457" s="37"/>
      <c r="BE2457" s="44">
        <f>parseTime(BC2457)-(BD2459=INT(RIGHT($F2457, 1)))</f>
        <v>0</v>
      </c>
      <c r="BF2457" s="45">
        <f t="shared" si="59242"/>
        <v>0</v>
      </c>
      <c r="BG2457" s="36"/>
      <c r="BH2457" s="37"/>
      <c r="BI2457" s="44">
        <f>parseTime(BG2457)-(BH2459=INT(RIGHT($F2457, 1)))</f>
        <v>0</v>
      </c>
      <c r="BJ2457" s="45">
        <f t="shared" si="59243"/>
        <v>0</v>
      </c>
      <c r="BK2457" s="36"/>
      <c r="BL2457" s="37"/>
      <c r="BM2457" s="44">
        <f>parseTime(BK2457)-(BL2459=INT(RIGHT($F2457, 1)))</f>
        <v>0</v>
      </c>
      <c r="BN2457" s="45">
        <f t="shared" si="59244"/>
        <v>0</v>
      </c>
      <c r="BO2457" s="36"/>
      <c r="BP2457" s="37"/>
      <c r="BQ2457" s="44">
        <f t="shared" ref="BQ2457" si="59295">parseTime(BO2457)-(BP2459=INT(RIGHT($F2457, 1)))</f>
        <v>0</v>
      </c>
      <c r="BR2457" s="45">
        <f t="shared" si="59246"/>
        <v>0</v>
      </c>
      <c r="BS2457" s="36"/>
      <c r="BT2457" s="37"/>
      <c r="BU2457" s="44">
        <f t="shared" ref="BU2457" si="59296">parseTime(BS2457)-(BT2459=INT(RIGHT($F2457, 1)))</f>
        <v>0</v>
      </c>
      <c r="BV2457" s="45">
        <f t="shared" si="59248"/>
        <v>0</v>
      </c>
      <c r="BW2457" s="36"/>
      <c r="BX2457" s="37"/>
      <c r="BY2457" s="44">
        <f t="shared" ref="BY2457" si="59297">parseTime(BW2457)-(BX2459=INT(RIGHT($F2457, 1)))</f>
        <v>0</v>
      </c>
      <c r="BZ2457" s="45">
        <f t="shared" si="59250"/>
        <v>0</v>
      </c>
      <c r="CA2457" s="36"/>
      <c r="CB2457" s="37"/>
      <c r="CC2457" s="44">
        <f t="shared" ref="CC2457" si="59298">parseTime(CA2457)-(CB2459=INT(RIGHT($F2457, 1)))</f>
        <v>0</v>
      </c>
      <c r="CD2457" s="45">
        <f t="shared" si="59252"/>
        <v>0</v>
      </c>
      <c r="CE2457" s="36"/>
      <c r="CF2457" s="37"/>
      <c r="CG2457" s="44">
        <f t="shared" ref="CG2457" si="59299">parseTime(CE2457)-(CF2459=INT(RIGHT($F2457, 1)))</f>
        <v>0</v>
      </c>
      <c r="CH2457" s="45">
        <f t="shared" si="59254"/>
        <v>0</v>
      </c>
    </row>
    <row r="2458" spans="1:86" x14ac:dyDescent="0.25">
      <c r="A2458" s="56" t="s">
        <v>119</v>
      </c>
      <c r="B2458" s="57">
        <f t="shared" ref="B2458" ca="1" si="59300">roleHours(G2454:CH2460, "MCC")</f>
        <v>0</v>
      </c>
      <c r="C2458" s="14">
        <f t="shared" ca="1" si="59270"/>
        <v>0</v>
      </c>
      <c r="D2458" s="14" t="s">
        <v>260</v>
      </c>
      <c r="E2458" s="20">
        <v>4.6500000000000004</v>
      </c>
      <c r="F2458" s="51" t="s">
        <v>132</v>
      </c>
      <c r="G2458" s="36"/>
      <c r="H2458" s="37"/>
      <c r="I2458" s="44">
        <f t="shared" ref="I2458" si="59301">parseTime(G2458)-(H2459=INT(RIGHT($F2458, 1)))</f>
        <v>0</v>
      </c>
      <c r="J2458" s="45">
        <f t="shared" si="59222"/>
        <v>0</v>
      </c>
      <c r="K2458" s="36"/>
      <c r="L2458" s="37"/>
      <c r="M2458" s="44">
        <f t="shared" ref="M2458" si="59302">parseTime(K2458)-(L2459=INT(RIGHT($F2458, 1)))</f>
        <v>0</v>
      </c>
      <c r="N2458" s="45">
        <f t="shared" si="59224"/>
        <v>0</v>
      </c>
      <c r="O2458" s="36"/>
      <c r="P2458" s="37"/>
      <c r="Q2458" s="44">
        <f t="shared" ref="Q2458" si="59303">parseTime(O2458)-(P2459=INT(RIGHT($F2458, 1)))</f>
        <v>0</v>
      </c>
      <c r="R2458" s="45">
        <f t="shared" si="59226"/>
        <v>0</v>
      </c>
      <c r="S2458" s="36"/>
      <c r="T2458" s="37"/>
      <c r="U2458" s="44">
        <f t="shared" ref="U2458" si="59304">parseTime(S2458)-(T2459=INT(RIGHT($F2458, 1)))</f>
        <v>0</v>
      </c>
      <c r="V2458" s="45">
        <f t="shared" si="59228"/>
        <v>0</v>
      </c>
      <c r="W2458" s="36"/>
      <c r="X2458" s="37"/>
      <c r="Y2458" s="44">
        <f t="shared" ref="Y2458" si="59305">parseTime(W2458)-(X2459=INT(RIGHT($F2458, 1)))</f>
        <v>0</v>
      </c>
      <c r="Z2458" s="45">
        <f t="shared" si="59230"/>
        <v>0</v>
      </c>
      <c r="AA2458" s="36"/>
      <c r="AB2458" s="37"/>
      <c r="AC2458" s="44">
        <f t="shared" ref="AC2458" si="59306">parseTime(AA2458)-(AB2459=INT(RIGHT($F2458, 1)))</f>
        <v>0</v>
      </c>
      <c r="AD2458" s="45">
        <f t="shared" si="59232"/>
        <v>0</v>
      </c>
      <c r="AE2458" s="36"/>
      <c r="AF2458" s="37"/>
      <c r="AG2458" s="44">
        <f t="shared" ref="AG2458" si="59307">parseTime(AE2458)-(AF2459=INT(RIGHT($F2458, 1)))</f>
        <v>0</v>
      </c>
      <c r="AH2458" s="45">
        <f t="shared" si="59234"/>
        <v>0</v>
      </c>
      <c r="AI2458" s="36"/>
      <c r="AJ2458" s="37"/>
      <c r="AK2458" s="44">
        <f>parseTime(AI2458)-(AJ2459=INT(RIGHT($F2458, 1)))</f>
        <v>0</v>
      </c>
      <c r="AL2458" s="45">
        <f t="shared" si="59235"/>
        <v>0</v>
      </c>
      <c r="AM2458" s="36"/>
      <c r="AN2458" s="37"/>
      <c r="AO2458" s="44">
        <f t="shared" ref="AO2458" si="59308">parseTime(AM2458)-(AN2459=INT(RIGHT($F2458, 1)))</f>
        <v>0</v>
      </c>
      <c r="AP2458" s="45">
        <f t="shared" si="59237"/>
        <v>0</v>
      </c>
      <c r="AQ2458" s="36"/>
      <c r="AR2458" s="37"/>
      <c r="AS2458" s="44">
        <f t="shared" ref="AS2458" si="59309">parseTime(AQ2458)-(AR2459=INT(RIGHT($F2458, 1)))</f>
        <v>0</v>
      </c>
      <c r="AT2458" s="45">
        <f t="shared" si="59239"/>
        <v>0</v>
      </c>
      <c r="AU2458" s="36"/>
      <c r="AV2458" s="37"/>
      <c r="AW2458" s="44">
        <f>parseTime(AU2458)-(AV2459=INT(RIGHT($F2458, 1)))</f>
        <v>0</v>
      </c>
      <c r="AX2458" s="45">
        <f t="shared" si="59240"/>
        <v>0</v>
      </c>
      <c r="AY2458" s="36"/>
      <c r="AZ2458" s="37"/>
      <c r="BA2458" s="44">
        <f>parseTime(AY2458)-(AZ2459=INT(RIGHT($F2458, 1)))</f>
        <v>0</v>
      </c>
      <c r="BB2458" s="45">
        <f t="shared" si="59241"/>
        <v>0</v>
      </c>
      <c r="BC2458" s="36"/>
      <c r="BD2458" s="37"/>
      <c r="BE2458" s="44">
        <f>parseTime(BC2458)-(BD2459=INT(RIGHT($F2458, 1)))</f>
        <v>0</v>
      </c>
      <c r="BF2458" s="45">
        <f t="shared" si="59242"/>
        <v>0</v>
      </c>
      <c r="BG2458" s="36"/>
      <c r="BH2458" s="37"/>
      <c r="BI2458" s="44">
        <f>parseTime(BG2458)-(BH2459=INT(RIGHT($F2458, 1)))</f>
        <v>0</v>
      </c>
      <c r="BJ2458" s="45">
        <f t="shared" si="59243"/>
        <v>0</v>
      </c>
      <c r="BK2458" s="36"/>
      <c r="BL2458" s="37"/>
      <c r="BM2458" s="44">
        <f>parseTime(BK2458)-(BL2459=INT(RIGHT($F2458, 1)))</f>
        <v>0</v>
      </c>
      <c r="BN2458" s="45">
        <f t="shared" si="59244"/>
        <v>0</v>
      </c>
      <c r="BO2458" s="36"/>
      <c r="BP2458" s="37"/>
      <c r="BQ2458" s="44">
        <f t="shared" ref="BQ2458" si="59310">parseTime(BO2458)-(BP2459=INT(RIGHT($F2458, 1)))</f>
        <v>0</v>
      </c>
      <c r="BR2458" s="45">
        <f t="shared" si="59246"/>
        <v>0</v>
      </c>
      <c r="BS2458" s="36"/>
      <c r="BT2458" s="37"/>
      <c r="BU2458" s="44">
        <f t="shared" ref="BU2458" si="59311">parseTime(BS2458)-(BT2459=INT(RIGHT($F2458, 1)))</f>
        <v>0</v>
      </c>
      <c r="BV2458" s="45">
        <f t="shared" si="59248"/>
        <v>0</v>
      </c>
      <c r="BW2458" s="36"/>
      <c r="BX2458" s="37"/>
      <c r="BY2458" s="44">
        <f t="shared" ref="BY2458" si="59312">parseTime(BW2458)-(BX2459=INT(RIGHT($F2458, 1)))</f>
        <v>0</v>
      </c>
      <c r="BZ2458" s="45">
        <f t="shared" si="59250"/>
        <v>0</v>
      </c>
      <c r="CA2458" s="36"/>
      <c r="CB2458" s="37"/>
      <c r="CC2458" s="44">
        <f t="shared" ref="CC2458" si="59313">parseTime(CA2458)-(CB2459=INT(RIGHT($F2458, 1)))</f>
        <v>0</v>
      </c>
      <c r="CD2458" s="45">
        <f t="shared" si="59252"/>
        <v>0</v>
      </c>
      <c r="CE2458" s="36"/>
      <c r="CF2458" s="37"/>
      <c r="CG2458" s="44">
        <f t="shared" ref="CG2458" si="59314">parseTime(CE2458)-(CF2459=INT(RIGHT($F2458, 1)))</f>
        <v>0</v>
      </c>
      <c r="CH2458" s="45">
        <f t="shared" si="59254"/>
        <v>0</v>
      </c>
    </row>
    <row r="2459" spans="1:86" x14ac:dyDescent="0.25">
      <c r="A2459" s="56"/>
      <c r="B2459" s="57"/>
      <c r="C2459" s="14">
        <f t="shared" si="59270"/>
        <v>0</v>
      </c>
      <c r="D2459" s="14"/>
      <c r="E2459" s="20">
        <f t="shared" ref="E2459" si="59315">((7.5/2)-0.5+E2458)*8</f>
        <v>63.2</v>
      </c>
      <c r="F2459" s="51"/>
      <c r="G2459" s="46" t="s">
        <v>134</v>
      </c>
      <c r="H2459" s="38">
        <f t="shared" ref="H2459" si="59316">lunchAdjust(G2454:H2458)</f>
        <v>0</v>
      </c>
      <c r="I2459" s="48" t="s">
        <v>0</v>
      </c>
      <c r="J2459" s="39">
        <f t="shared" ref="J2459" si="59317">SUMPRODUCT(I2454:I2458*J2454:J2458)</f>
        <v>0</v>
      </c>
      <c r="K2459" s="46" t="s">
        <v>134</v>
      </c>
      <c r="L2459" s="38">
        <f t="shared" ref="L2459" si="59318">lunchAdjust(K2454:L2458)</f>
        <v>0</v>
      </c>
      <c r="M2459" s="48" t="s">
        <v>0</v>
      </c>
      <c r="N2459" s="39">
        <f t="shared" ref="N2459" si="59319">SUMPRODUCT(M2454:M2458*N2454:N2458)</f>
        <v>0</v>
      </c>
      <c r="O2459" s="46" t="s">
        <v>134</v>
      </c>
      <c r="P2459" s="38">
        <f t="shared" ref="P2459" si="59320">lunchAdjust(O2454:P2458)</f>
        <v>0</v>
      </c>
      <c r="Q2459" s="48" t="s">
        <v>0</v>
      </c>
      <c r="R2459" s="39">
        <f t="shared" ref="R2459" si="59321">SUMPRODUCT(Q2454:Q2458*R2454:R2458)</f>
        <v>0</v>
      </c>
      <c r="S2459" s="46" t="s">
        <v>134</v>
      </c>
      <c r="T2459" s="38">
        <f t="shared" ref="T2459" si="59322">lunchAdjust(S2454:T2458)</f>
        <v>0</v>
      </c>
      <c r="U2459" s="48" t="s">
        <v>0</v>
      </c>
      <c r="V2459" s="39">
        <f t="shared" ref="V2459" si="59323">SUMPRODUCT(U2454:U2458*V2454:V2458)</f>
        <v>0</v>
      </c>
      <c r="W2459" s="46" t="s">
        <v>134</v>
      </c>
      <c r="X2459" s="38">
        <f t="shared" ref="X2459" si="59324">lunchAdjust(W2454:X2458)</f>
        <v>0</v>
      </c>
      <c r="Y2459" s="48" t="s">
        <v>0</v>
      </c>
      <c r="Z2459" s="39">
        <f t="shared" ref="Z2459" si="59325">SUMPRODUCT(Y2454:Y2458*Z2454:Z2458)</f>
        <v>0</v>
      </c>
      <c r="AA2459" s="46" t="s">
        <v>134</v>
      </c>
      <c r="AB2459" s="38">
        <f t="shared" ref="AB2459" si="59326">lunchAdjust(AA2454:AB2458)</f>
        <v>0</v>
      </c>
      <c r="AC2459" s="48" t="s">
        <v>0</v>
      </c>
      <c r="AD2459" s="39">
        <f t="shared" ref="AD2459" si="59327">SUMPRODUCT(AC2454:AC2458*AD2454:AD2458)</f>
        <v>0</v>
      </c>
      <c r="AE2459" s="46" t="s">
        <v>134</v>
      </c>
      <c r="AF2459" s="38">
        <f t="shared" ref="AF2459" si="59328">lunchAdjust(AE2454:AF2458)</f>
        <v>0</v>
      </c>
      <c r="AG2459" s="48" t="s">
        <v>0</v>
      </c>
      <c r="AH2459" s="39">
        <f t="shared" ref="AH2459" si="59329">SUMPRODUCT(AG2454:AG2458*AH2454:AH2458)</f>
        <v>0</v>
      </c>
      <c r="AI2459" s="46" t="s">
        <v>134</v>
      </c>
      <c r="AJ2459" s="38">
        <f t="shared" ref="AJ2459" si="59330">lunchAdjust(AI2454:AJ2458)</f>
        <v>0</v>
      </c>
      <c r="AK2459" s="48" t="s">
        <v>0</v>
      </c>
      <c r="AL2459" s="39">
        <f t="shared" ref="AL2459" si="59331">SUMPRODUCT(AK2454:AK2458*AL2454:AL2458)</f>
        <v>0</v>
      </c>
      <c r="AM2459" s="46" t="s">
        <v>134</v>
      </c>
      <c r="AN2459" s="38">
        <f t="shared" ref="AN2459" si="59332">lunchAdjust(AM2454:AN2458)</f>
        <v>0</v>
      </c>
      <c r="AO2459" s="48" t="s">
        <v>0</v>
      </c>
      <c r="AP2459" s="39">
        <f t="shared" ref="AP2459" si="59333">SUMPRODUCT(AO2454:AO2458*AP2454:AP2458)</f>
        <v>0</v>
      </c>
      <c r="AQ2459" s="46" t="s">
        <v>134</v>
      </c>
      <c r="AR2459" s="38">
        <f t="shared" ref="AR2459" si="59334">lunchAdjust(AQ2454:AR2458)</f>
        <v>0</v>
      </c>
      <c r="AS2459" s="48" t="s">
        <v>0</v>
      </c>
      <c r="AT2459" s="39">
        <f t="shared" ref="AT2459" si="59335">SUMPRODUCT(AS2454:AS2458*AT2454:AT2458)</f>
        <v>0</v>
      </c>
      <c r="AU2459" s="46" t="s">
        <v>134</v>
      </c>
      <c r="AV2459" s="38">
        <f t="shared" ref="AV2459" si="59336">lunchAdjust(AU2454:AV2458)</f>
        <v>0</v>
      </c>
      <c r="AW2459" s="48" t="s">
        <v>0</v>
      </c>
      <c r="AX2459" s="39">
        <f t="shared" ref="AX2459" si="59337">SUMPRODUCT(AW2454:AW2458*AX2454:AX2458)</f>
        <v>0</v>
      </c>
      <c r="AY2459" s="46" t="s">
        <v>134</v>
      </c>
      <c r="AZ2459" s="38">
        <f t="shared" ref="AZ2459" si="59338">lunchAdjust(AY2454:AZ2458)</f>
        <v>0</v>
      </c>
      <c r="BA2459" s="48" t="s">
        <v>0</v>
      </c>
      <c r="BB2459" s="39">
        <f t="shared" ref="BB2459" si="59339">SUMPRODUCT(BA2454:BA2458*BB2454:BB2458)</f>
        <v>0</v>
      </c>
      <c r="BC2459" s="46" t="s">
        <v>134</v>
      </c>
      <c r="BD2459" s="38">
        <f t="shared" ref="BD2459" si="59340">lunchAdjust(BC2454:BD2458)</f>
        <v>0</v>
      </c>
      <c r="BE2459" s="48" t="s">
        <v>0</v>
      </c>
      <c r="BF2459" s="39">
        <f t="shared" ref="BF2459" si="59341">SUMPRODUCT(BE2454:BE2458*BF2454:BF2458)</f>
        <v>0</v>
      </c>
      <c r="BG2459" s="46" t="s">
        <v>134</v>
      </c>
      <c r="BH2459" s="38">
        <f t="shared" ref="BH2459" si="59342">lunchAdjust(BG2454:BH2458)</f>
        <v>0</v>
      </c>
      <c r="BI2459" s="48" t="s">
        <v>0</v>
      </c>
      <c r="BJ2459" s="39">
        <f t="shared" ref="BJ2459" si="59343">SUMPRODUCT(BI2454:BI2458*BJ2454:BJ2458)</f>
        <v>0</v>
      </c>
      <c r="BK2459" s="46" t="s">
        <v>134</v>
      </c>
      <c r="BL2459" s="38">
        <f t="shared" ref="BL2459" si="59344">lunchAdjust(BK2454:BL2458)</f>
        <v>0</v>
      </c>
      <c r="BM2459" s="48" t="s">
        <v>0</v>
      </c>
      <c r="BN2459" s="39">
        <f t="shared" ref="BN2459" si="59345">SUMPRODUCT(BM2454:BM2458*BN2454:BN2458)</f>
        <v>0</v>
      </c>
      <c r="BO2459" s="46" t="s">
        <v>134</v>
      </c>
      <c r="BP2459" s="38">
        <f t="shared" ref="BP2459" si="59346">lunchAdjust(BO2454:BP2458)</f>
        <v>0</v>
      </c>
      <c r="BQ2459" s="48" t="s">
        <v>0</v>
      </c>
      <c r="BR2459" s="39">
        <f t="shared" ref="BR2459" si="59347">SUMPRODUCT(BQ2454:BQ2458*BR2454:BR2458)</f>
        <v>0</v>
      </c>
      <c r="BS2459" s="46" t="s">
        <v>134</v>
      </c>
      <c r="BT2459" s="38">
        <f t="shared" ref="BT2459" si="59348">lunchAdjust(BS2454:BT2458)</f>
        <v>0</v>
      </c>
      <c r="BU2459" s="48" t="s">
        <v>0</v>
      </c>
      <c r="BV2459" s="39">
        <f t="shared" ref="BV2459" si="59349">SUMPRODUCT(BU2454:BU2458*BV2454:BV2458)</f>
        <v>0</v>
      </c>
      <c r="BW2459" s="46" t="s">
        <v>134</v>
      </c>
      <c r="BX2459" s="38">
        <f t="shared" ref="BX2459" si="59350">lunchAdjust(BW2454:BX2458)</f>
        <v>0</v>
      </c>
      <c r="BY2459" s="48" t="s">
        <v>0</v>
      </c>
      <c r="BZ2459" s="39">
        <f t="shared" ref="BZ2459" si="59351">SUMPRODUCT(BY2454:BY2458*BZ2454:BZ2458)</f>
        <v>0</v>
      </c>
      <c r="CA2459" s="46" t="s">
        <v>134</v>
      </c>
      <c r="CB2459" s="38">
        <f t="shared" ref="CB2459" si="59352">lunchAdjust(CA2454:CB2458)</f>
        <v>0</v>
      </c>
      <c r="CC2459" s="48" t="s">
        <v>0</v>
      </c>
      <c r="CD2459" s="39">
        <f t="shared" ref="CD2459" si="59353">SUMPRODUCT(CC2454:CC2458*CD2454:CD2458)</f>
        <v>0</v>
      </c>
      <c r="CE2459" s="46" t="s">
        <v>134</v>
      </c>
      <c r="CF2459" s="38">
        <f t="shared" ref="CF2459" si="59354">lunchAdjust(CE2454:CF2458)</f>
        <v>0</v>
      </c>
      <c r="CG2459" s="48" t="s">
        <v>0</v>
      </c>
      <c r="CH2459" s="39">
        <f t="shared" ref="CH2459" si="59355">SUMPRODUCT(CG2454:CG2458*CH2454:CH2458)</f>
        <v>0</v>
      </c>
    </row>
    <row r="2460" spans="1:86" ht="15.75" thickBot="1" x14ac:dyDescent="0.3">
      <c r="A2460" s="58" t="s">
        <v>121</v>
      </c>
      <c r="B2460" s="59">
        <f t="shared" ref="B2460" ca="1" si="59356">roleHours(G2454:CH2460, "OUT")</f>
        <v>0</v>
      </c>
      <c r="C2460" s="54" t="s">
        <v>137</v>
      </c>
      <c r="D2460" s="22">
        <f t="shared" ref="D2460" ca="1" si="59357">roleHours(G2454:CH2460, "PTO")</f>
        <v>0</v>
      </c>
      <c r="E2460" s="23">
        <f t="shared" ref="E2460" ca="1" si="59358">E2459-B2455</f>
        <v>63.2</v>
      </c>
      <c r="F2460" s="52"/>
      <c r="G2460" s="47" t="s">
        <v>39</v>
      </c>
      <c r="H2460" s="40">
        <f t="shared" si="58669"/>
        <v>0</v>
      </c>
      <c r="I2460" s="49" t="s">
        <v>135</v>
      </c>
      <c r="J2460" s="41">
        <f t="shared" ref="J2460" si="59359">J2459*G$4</f>
        <v>0</v>
      </c>
      <c r="K2460" s="47" t="s">
        <v>39</v>
      </c>
      <c r="L2460" s="40">
        <f t="shared" ref="L2460" si="59360">SUMPRODUCT(M2454:M2458*(L2454:L2458="PTO"))+SUMPRODUCT(M2454:M2458*(L2454:L2458="HOL"))</f>
        <v>0</v>
      </c>
      <c r="M2460" s="49" t="s">
        <v>135</v>
      </c>
      <c r="N2460" s="41">
        <f t="shared" ref="N2460" si="59361">N2459*K$4</f>
        <v>0</v>
      </c>
      <c r="O2460" s="47" t="s">
        <v>39</v>
      </c>
      <c r="P2460" s="40">
        <f t="shared" ref="P2460" si="59362">SUMPRODUCT(Q2454:Q2458*(P2454:P2458="PTO"))+SUMPRODUCT(Q2454:Q2458*(P2454:P2458="HOL"))</f>
        <v>0</v>
      </c>
      <c r="Q2460" s="49" t="s">
        <v>135</v>
      </c>
      <c r="R2460" s="41">
        <f t="shared" ref="R2460" si="59363">R2459*O$4</f>
        <v>0</v>
      </c>
      <c r="S2460" s="47" t="s">
        <v>39</v>
      </c>
      <c r="T2460" s="40">
        <f t="shared" ref="T2460" si="59364">SUMPRODUCT(U2454:U2458*(T2454:T2458="PTO"))+SUMPRODUCT(U2454:U2458*(T2454:T2458="HOL"))</f>
        <v>0</v>
      </c>
      <c r="U2460" s="49" t="s">
        <v>135</v>
      </c>
      <c r="V2460" s="41">
        <f t="shared" ref="V2460" si="59365">V2459*S$4</f>
        <v>0</v>
      </c>
      <c r="W2460" s="47" t="s">
        <v>39</v>
      </c>
      <c r="X2460" s="40">
        <f t="shared" ref="X2460" si="59366">SUMPRODUCT(Y2454:Y2458*(X2454:X2458="PTO"))+SUMPRODUCT(Y2454:Y2458*(X2454:X2458="HOL"))</f>
        <v>0</v>
      </c>
      <c r="Y2460" s="49" t="s">
        <v>135</v>
      </c>
      <c r="Z2460" s="41">
        <f t="shared" ref="Z2460" si="59367">Z2459*W$4</f>
        <v>0</v>
      </c>
      <c r="AA2460" s="47" t="s">
        <v>39</v>
      </c>
      <c r="AB2460" s="40">
        <f t="shared" ref="AB2460" si="59368">SUMPRODUCT(AC2454:AC2458*(AB2454:AB2458="PTO"))+SUMPRODUCT(AC2454:AC2458*(AB2454:AB2458="HOL"))</f>
        <v>0</v>
      </c>
      <c r="AC2460" s="49" t="s">
        <v>135</v>
      </c>
      <c r="AD2460" s="41">
        <f t="shared" ref="AD2460" si="59369">AD2459*AA$4</f>
        <v>0</v>
      </c>
      <c r="AE2460" s="47" t="s">
        <v>39</v>
      </c>
      <c r="AF2460" s="40">
        <f t="shared" ref="AF2460" si="59370">SUMPRODUCT(AG2454:AG2458*(AF2454:AF2458="PTO"))+SUMPRODUCT(AG2454:AG2458*(AF2454:AF2458="HOL"))</f>
        <v>0</v>
      </c>
      <c r="AG2460" s="49" t="s">
        <v>135</v>
      </c>
      <c r="AH2460" s="41">
        <f t="shared" ref="AH2460" si="59371">AH2459*AE$4</f>
        <v>0</v>
      </c>
      <c r="AI2460" s="47" t="s">
        <v>39</v>
      </c>
      <c r="AJ2460" s="40">
        <f t="shared" ref="AJ2460" si="59372">SUMPRODUCT(AK2454:AK2458*(AJ2454:AJ2458="PTO"))+SUMPRODUCT(AK2454:AK2458*(AJ2454:AJ2458="HOL"))</f>
        <v>0</v>
      </c>
      <c r="AK2460" s="49" t="s">
        <v>135</v>
      </c>
      <c r="AL2460" s="41">
        <f>AL2459*AI$4</f>
        <v>0</v>
      </c>
      <c r="AM2460" s="47" t="s">
        <v>39</v>
      </c>
      <c r="AN2460" s="40">
        <f t="shared" ref="AN2460" si="59373">SUMPRODUCT(AO2454:AO2458*(AN2454:AN2458="PTO"))+SUMPRODUCT(AO2454:AO2458*(AN2454:AN2458="HOL"))</f>
        <v>0</v>
      </c>
      <c r="AO2460" s="49" t="s">
        <v>135</v>
      </c>
      <c r="AP2460" s="41">
        <f t="shared" ref="AP2460" si="59374">AP2459*AM$4</f>
        <v>0</v>
      </c>
      <c r="AQ2460" s="47" t="s">
        <v>39</v>
      </c>
      <c r="AR2460" s="40">
        <f t="shared" ref="AR2460" si="59375">SUMPRODUCT(AS2454:AS2458*(AR2454:AR2458="PTO"))+SUMPRODUCT(AS2454:AS2458*(AR2454:AR2458="HOL"))</f>
        <v>0</v>
      </c>
      <c r="AS2460" s="49" t="s">
        <v>135</v>
      </c>
      <c r="AT2460" s="41">
        <f t="shared" ref="AT2460" si="59376">AT2459*AQ$4</f>
        <v>0</v>
      </c>
      <c r="AU2460" s="47" t="s">
        <v>39</v>
      </c>
      <c r="AV2460" s="40">
        <f t="shared" ref="AV2460" si="59377">SUMPRODUCT(AW2454:AW2458*(AV2454:AV2458="PTO"))+SUMPRODUCT(AW2454:AW2458*(AV2454:AV2458="HOL"))</f>
        <v>0</v>
      </c>
      <c r="AW2460" s="49" t="s">
        <v>135</v>
      </c>
      <c r="AX2460" s="41">
        <f>AX2459*AU$4</f>
        <v>0</v>
      </c>
      <c r="AY2460" s="47" t="s">
        <v>39</v>
      </c>
      <c r="AZ2460" s="40">
        <f t="shared" ref="AZ2460" si="59378">SUMPRODUCT(BA2454:BA2458*(AZ2454:AZ2458="PTO"))+SUMPRODUCT(BA2454:BA2458*(AZ2454:AZ2458="HOL"))</f>
        <v>0</v>
      </c>
      <c r="BA2460" s="49" t="s">
        <v>135</v>
      </c>
      <c r="BB2460" s="41">
        <f>BB2459*AY$4</f>
        <v>0</v>
      </c>
      <c r="BC2460" s="47" t="s">
        <v>39</v>
      </c>
      <c r="BD2460" s="40">
        <f t="shared" ref="BD2460" si="59379">SUMPRODUCT(BE2454:BE2458*(BD2454:BD2458="PTO"))+SUMPRODUCT(BE2454:BE2458*(BD2454:BD2458="HOL"))</f>
        <v>0</v>
      </c>
      <c r="BE2460" s="49" t="s">
        <v>135</v>
      </c>
      <c r="BF2460" s="41">
        <f>BF2459*BC$4</f>
        <v>0</v>
      </c>
      <c r="BG2460" s="47" t="s">
        <v>39</v>
      </c>
      <c r="BH2460" s="40">
        <f t="shared" ref="BH2460" si="59380">SUMPRODUCT(BI2454:BI2458*(BH2454:BH2458="PTO"))+SUMPRODUCT(BI2454:BI2458*(BH2454:BH2458="HOL"))</f>
        <v>0</v>
      </c>
      <c r="BI2460" s="49" t="s">
        <v>135</v>
      </c>
      <c r="BJ2460" s="41">
        <f>BJ2459*BG$4</f>
        <v>0</v>
      </c>
      <c r="BK2460" s="47" t="s">
        <v>39</v>
      </c>
      <c r="BL2460" s="40">
        <f t="shared" ref="BL2460" si="59381">SUMPRODUCT(BM2454:BM2458*(BL2454:BL2458="PTO"))+SUMPRODUCT(BM2454:BM2458*(BL2454:BL2458="HOL"))</f>
        <v>0</v>
      </c>
      <c r="BM2460" s="49" t="s">
        <v>135</v>
      </c>
      <c r="BN2460" s="41">
        <f>BN2459*BK$4</f>
        <v>0</v>
      </c>
      <c r="BO2460" s="47" t="s">
        <v>39</v>
      </c>
      <c r="BP2460" s="40">
        <f t="shared" ref="BP2460" si="59382">SUMPRODUCT(BQ2454:BQ2458*(BP2454:BP2458="PTO"))+SUMPRODUCT(BQ2454:BQ2458*(BP2454:BP2458="HOL"))</f>
        <v>0</v>
      </c>
      <c r="BQ2460" s="49" t="s">
        <v>135</v>
      </c>
      <c r="BR2460" s="41">
        <f t="shared" ref="BR2460" si="59383">BR2459*BO$4</f>
        <v>0</v>
      </c>
      <c r="BS2460" s="47" t="s">
        <v>39</v>
      </c>
      <c r="BT2460" s="40">
        <f t="shared" ref="BT2460" si="59384">SUMPRODUCT(BU2454:BU2458*(BT2454:BT2458="PTO"))+SUMPRODUCT(BU2454:BU2458*(BT2454:BT2458="HOL"))</f>
        <v>0</v>
      </c>
      <c r="BU2460" s="49" t="s">
        <v>135</v>
      </c>
      <c r="BV2460" s="41">
        <f t="shared" ref="BV2460" si="59385">BV2459*BS$4</f>
        <v>0</v>
      </c>
      <c r="BW2460" s="47" t="s">
        <v>39</v>
      </c>
      <c r="BX2460" s="40">
        <f t="shared" ref="BX2460" si="59386">SUMPRODUCT(BY2454:BY2458*(BX2454:BX2458="PTO"))+SUMPRODUCT(BY2454:BY2458*(BX2454:BX2458="HOL"))</f>
        <v>0</v>
      </c>
      <c r="BY2460" s="49" t="s">
        <v>135</v>
      </c>
      <c r="BZ2460" s="41">
        <f t="shared" ref="BZ2460" si="59387">BZ2459*BW$4</f>
        <v>0</v>
      </c>
      <c r="CA2460" s="47" t="s">
        <v>39</v>
      </c>
      <c r="CB2460" s="40">
        <f t="shared" ref="CB2460" si="59388">SUMPRODUCT(CC2454:CC2458*(CB2454:CB2458="PTO"))+SUMPRODUCT(CC2454:CC2458*(CB2454:CB2458="HOL"))</f>
        <v>0</v>
      </c>
      <c r="CC2460" s="49" t="s">
        <v>135</v>
      </c>
      <c r="CD2460" s="41">
        <f t="shared" ref="CD2460" si="59389">CD2459*CA$4</f>
        <v>0</v>
      </c>
      <c r="CE2460" s="47" t="s">
        <v>39</v>
      </c>
      <c r="CF2460" s="40">
        <f t="shared" ref="CF2460" si="59390">SUMPRODUCT(CG2454:CG2458*(CF2454:CF2458="PTO"))+SUMPRODUCT(CG2454:CG2458*(CF2454:CF2458="HOL"))</f>
        <v>0</v>
      </c>
      <c r="CG2460" s="49" t="s">
        <v>135</v>
      </c>
      <c r="CH2460" s="41">
        <f t="shared" ref="CH2460" si="59391">CH2459*CE$4</f>
        <v>0</v>
      </c>
    </row>
    <row r="2461" spans="1:86" x14ac:dyDescent="0.25">
      <c r="A2461" s="70" t="s">
        <v>133</v>
      </c>
      <c r="B2461" s="71">
        <f t="shared" ref="B2461" ca="1" si="59392">D2461-B2462</f>
        <v>31.736442211243713</v>
      </c>
      <c r="C2461" s="72" t="s">
        <v>122</v>
      </c>
      <c r="D2461" s="71">
        <f>IFERROR(INDEX(Holidays[FTE], MATCH(Entry!E2461, Holidays[Date], 0)), 1)*8*INDEX(FTEguide[[1]:[12]], MATCH(Entry!E2462, FTEguide[Weekday], 0), IF(Entry!E2464&gt;0, Entry!E2464, MONTH(Entry!E2461)))</f>
        <v>79.736442211243713</v>
      </c>
      <c r="E2461" s="60">
        <f t="shared" si="58186"/>
        <v>44179</v>
      </c>
      <c r="F2461" s="50" t="s">
        <v>128</v>
      </c>
      <c r="G2461" s="34"/>
      <c r="H2461" s="35"/>
      <c r="I2461" s="42">
        <f t="shared" ref="I2461" si="59393">parseTime(G2461)-(H2466=INT(RIGHT($F2461, 1)))</f>
        <v>0</v>
      </c>
      <c r="J2461" s="43">
        <f t="shared" ref="J2461:J2465" si="59394">isClocked(H2461)</f>
        <v>0</v>
      </c>
      <c r="K2461" s="34" t="s">
        <v>136</v>
      </c>
      <c r="L2461" s="35" t="s">
        <v>23</v>
      </c>
      <c r="M2461" s="42">
        <f t="shared" ref="M2461" si="59395">parseTime(K2461)-(L2466=INT(RIGHT($F2461, 1)))</f>
        <v>8</v>
      </c>
      <c r="N2461" s="43">
        <f t="shared" ref="N2461:N2465" si="59396">isClocked(L2461)</f>
        <v>1</v>
      </c>
      <c r="O2461" s="34" t="s">
        <v>180</v>
      </c>
      <c r="P2461" s="35" t="s">
        <v>23</v>
      </c>
      <c r="Q2461" s="42">
        <f t="shared" ref="Q2461" si="59397">parseTime(O2461)-(P2466=INT(RIGHT($F2461, 1)))</f>
        <v>8</v>
      </c>
      <c r="R2461" s="43">
        <f t="shared" ref="R2461:R2465" si="59398">isClocked(P2461)</f>
        <v>1</v>
      </c>
      <c r="S2461" s="34" t="s">
        <v>150</v>
      </c>
      <c r="T2461" s="35" t="s">
        <v>23</v>
      </c>
      <c r="U2461" s="42">
        <f t="shared" ref="U2461" si="59399">parseTime(S2461)-(T2466=INT(RIGHT($F2461, 1)))</f>
        <v>8</v>
      </c>
      <c r="V2461" s="43">
        <f t="shared" ref="V2461:V2465" si="59400">isClocked(T2461)</f>
        <v>1</v>
      </c>
      <c r="W2461" s="34"/>
      <c r="X2461" s="35"/>
      <c r="Y2461" s="42">
        <f t="shared" ref="Y2461" si="59401">parseTime(W2461)-(X2466=INT(RIGHT($F2461, 1)))</f>
        <v>0</v>
      </c>
      <c r="Z2461" s="43">
        <f t="shared" ref="Z2461:Z2465" si="59402">isClocked(X2461)</f>
        <v>0</v>
      </c>
      <c r="AA2461" s="34" t="s">
        <v>136</v>
      </c>
      <c r="AB2461" s="35" t="s">
        <v>23</v>
      </c>
      <c r="AC2461" s="42">
        <f t="shared" ref="AC2461" si="59403">parseTime(AA2461)-(AB2466=INT(RIGHT($F2461, 1)))</f>
        <v>8</v>
      </c>
      <c r="AD2461" s="43">
        <f t="shared" ref="AD2461:AD2465" si="59404">isClocked(AB2461)</f>
        <v>1</v>
      </c>
      <c r="AE2461" s="34" t="s">
        <v>136</v>
      </c>
      <c r="AF2461" s="35" t="s">
        <v>25</v>
      </c>
      <c r="AG2461" s="42">
        <f t="shared" ref="AG2461" si="59405">parseTime(AE2461)-(AF2466=INT(RIGHT($F2461, 1)))</f>
        <v>8</v>
      </c>
      <c r="AH2461" s="43">
        <f t="shared" ref="AH2461:AH2465" si="59406">isClocked(AF2461)</f>
        <v>1</v>
      </c>
      <c r="AI2461" s="34"/>
      <c r="AJ2461" s="35"/>
      <c r="AK2461" s="42">
        <f>parseTime(AI2461)-(AJ2466=INT(RIGHT($F2461, 1)))</f>
        <v>0</v>
      </c>
      <c r="AL2461" s="43">
        <f t="shared" ref="AL2461:AL2465" si="59407">isClocked(AJ2461)</f>
        <v>0</v>
      </c>
      <c r="AM2461" s="34"/>
      <c r="AN2461" s="35"/>
      <c r="AO2461" s="42">
        <f t="shared" ref="AO2461" si="59408">parseTime(AM2461)-(AN2466=INT(RIGHT($F2461, 1)))</f>
        <v>0</v>
      </c>
      <c r="AP2461" s="43">
        <f t="shared" ref="AP2461:AP2465" si="59409">isClocked(AN2461)</f>
        <v>0</v>
      </c>
      <c r="AQ2461" s="34"/>
      <c r="AR2461" s="35"/>
      <c r="AS2461" s="42">
        <f t="shared" ref="AS2461" si="59410">parseTime(AQ2461)-(AR2466=INT(RIGHT($F2461, 1)))</f>
        <v>0</v>
      </c>
      <c r="AT2461" s="43">
        <f t="shared" ref="AT2461:AT2465" si="59411">isClocked(AR2461)</f>
        <v>0</v>
      </c>
      <c r="AU2461" s="34"/>
      <c r="AV2461" s="35"/>
      <c r="AW2461" s="42">
        <f>parseTime(AU2461)-(AV2466=INT(RIGHT($F2461, 1)))</f>
        <v>0</v>
      </c>
      <c r="AX2461" s="43">
        <f t="shared" ref="AX2461:AX2465" si="59412">isClocked(AV2461)</f>
        <v>0</v>
      </c>
      <c r="AY2461" s="34"/>
      <c r="AZ2461" s="35"/>
      <c r="BA2461" s="42">
        <f>parseTime(AY2461)-(AZ2466=INT(RIGHT($F2461, 1)))</f>
        <v>0</v>
      </c>
      <c r="BB2461" s="43">
        <f t="shared" ref="BB2461:BB2465" si="59413">isClocked(AZ2461)</f>
        <v>0</v>
      </c>
      <c r="BC2461" s="34"/>
      <c r="BD2461" s="35"/>
      <c r="BE2461" s="42">
        <f>parseTime(BC2461)-(BD2466=INT(RIGHT($F2461, 1)))</f>
        <v>0</v>
      </c>
      <c r="BF2461" s="43">
        <f t="shared" ref="BF2461:BF2465" si="59414">isClocked(BD2461)</f>
        <v>0</v>
      </c>
      <c r="BG2461" s="34"/>
      <c r="BH2461" s="35"/>
      <c r="BI2461" s="42">
        <f>parseTime(BG2461)-(BH2466=INT(RIGHT($F2461, 1)))</f>
        <v>0</v>
      </c>
      <c r="BJ2461" s="43">
        <f t="shared" ref="BJ2461:BJ2465" si="59415">isClocked(BH2461)</f>
        <v>0</v>
      </c>
      <c r="BK2461" s="34"/>
      <c r="BL2461" s="35"/>
      <c r="BM2461" s="42">
        <f>parseTime(BK2461)-(BL2466=INT(RIGHT($F2461, 1)))</f>
        <v>0</v>
      </c>
      <c r="BN2461" s="43">
        <f t="shared" ref="BN2461:BN2465" si="59416">isClocked(BL2461)</f>
        <v>0</v>
      </c>
      <c r="BO2461" s="34" t="s">
        <v>150</v>
      </c>
      <c r="BP2461" s="35" t="s">
        <v>23</v>
      </c>
      <c r="BQ2461" s="42">
        <f t="shared" ref="BQ2461" si="59417">parseTime(BO2461)-(BP2466=INT(RIGHT($F2461, 1)))</f>
        <v>8</v>
      </c>
      <c r="BR2461" s="43">
        <f t="shared" ref="BR2461:BR2465" si="59418">isClocked(BP2461)</f>
        <v>1</v>
      </c>
      <c r="BS2461" s="34"/>
      <c r="BT2461" s="35"/>
      <c r="BU2461" s="42">
        <f t="shared" ref="BU2461" si="59419">parseTime(BS2461)-(BT2466=INT(RIGHT($F2461, 1)))</f>
        <v>0</v>
      </c>
      <c r="BV2461" s="43">
        <f t="shared" ref="BV2461:BV2465" si="59420">isClocked(BT2461)</f>
        <v>0</v>
      </c>
      <c r="BW2461" s="34"/>
      <c r="BX2461" s="35"/>
      <c r="BY2461" s="42">
        <f t="shared" ref="BY2461" si="59421">parseTime(BW2461)-(BX2466=INT(RIGHT($F2461, 1)))</f>
        <v>0</v>
      </c>
      <c r="BZ2461" s="43">
        <f t="shared" ref="BZ2461:BZ2465" si="59422">isClocked(BX2461)</f>
        <v>0</v>
      </c>
      <c r="CA2461" s="34"/>
      <c r="CB2461" s="35"/>
      <c r="CC2461" s="42">
        <f t="shared" ref="CC2461" si="59423">parseTime(CA2461)-(CB2466=INT(RIGHT($F2461, 1)))</f>
        <v>0</v>
      </c>
      <c r="CD2461" s="43">
        <f t="shared" ref="CD2461:CD2465" si="59424">isClocked(CB2461)</f>
        <v>0</v>
      </c>
      <c r="CE2461" s="34"/>
      <c r="CF2461" s="35"/>
      <c r="CG2461" s="42">
        <f t="shared" ref="CG2461" si="59425">parseTime(CE2461)-(CF2466=INT(RIGHT($F2461, 1)))</f>
        <v>0</v>
      </c>
      <c r="CH2461" s="43">
        <f t="shared" ref="CH2461:CH2465" si="59426">isClocked(CF2461)</f>
        <v>0</v>
      </c>
    </row>
    <row r="2462" spans="1:86" x14ac:dyDescent="0.25">
      <c r="A2462" s="56" t="s">
        <v>0</v>
      </c>
      <c r="B2462" s="57">
        <f t="shared" ref="B2462:B2525" ca="1" si="59427">SUM(B2463:B2466)</f>
        <v>48</v>
      </c>
      <c r="C2462" s="14" t="s">
        <v>252</v>
      </c>
      <c r="D2462" s="14">
        <f t="shared" si="58910"/>
        <v>53.7</v>
      </c>
      <c r="E2462" s="55" t="str">
        <f t="shared" ref="E2462:E2525" si="59428">TEXT(E2461, "dddd")</f>
        <v>Monday</v>
      </c>
      <c r="F2462" s="51" t="s">
        <v>129</v>
      </c>
      <c r="G2462" s="36"/>
      <c r="H2462" s="37"/>
      <c r="I2462" s="44">
        <f t="shared" ref="I2462" si="59429">parseTime(G2462)-(H2466=INT(RIGHT($F2462, 1)))</f>
        <v>0</v>
      </c>
      <c r="J2462" s="45">
        <f t="shared" si="59394"/>
        <v>0</v>
      </c>
      <c r="K2462" s="36"/>
      <c r="L2462" s="37"/>
      <c r="M2462" s="44">
        <f t="shared" ref="M2462" si="59430">parseTime(K2462)-(L2466=INT(RIGHT($F2462, 1)))</f>
        <v>0</v>
      </c>
      <c r="N2462" s="45">
        <f t="shared" si="59396"/>
        <v>0</v>
      </c>
      <c r="O2462" s="36"/>
      <c r="P2462" s="37"/>
      <c r="Q2462" s="44">
        <f t="shared" ref="Q2462" si="59431">parseTime(O2462)-(P2466=INT(RIGHT($F2462, 1)))</f>
        <v>0</v>
      </c>
      <c r="R2462" s="45">
        <f t="shared" si="59398"/>
        <v>0</v>
      </c>
      <c r="S2462" s="36"/>
      <c r="T2462" s="37"/>
      <c r="U2462" s="44">
        <f t="shared" ref="U2462" si="59432">parseTime(S2462)-(T2466=INT(RIGHT($F2462, 1)))</f>
        <v>0</v>
      </c>
      <c r="V2462" s="45">
        <f t="shared" si="59400"/>
        <v>0</v>
      </c>
      <c r="W2462" s="36"/>
      <c r="X2462" s="37"/>
      <c r="Y2462" s="44">
        <f t="shared" ref="Y2462" si="59433">parseTime(W2462)-(X2466=INT(RIGHT($F2462, 1)))</f>
        <v>0</v>
      </c>
      <c r="Z2462" s="45">
        <f t="shared" si="59402"/>
        <v>0</v>
      </c>
      <c r="AA2462" s="36"/>
      <c r="AB2462" s="37"/>
      <c r="AC2462" s="44">
        <f t="shared" ref="AC2462" si="59434">parseTime(AA2462)-(AB2466=INT(RIGHT($F2462, 1)))</f>
        <v>0</v>
      </c>
      <c r="AD2462" s="45">
        <f t="shared" si="59404"/>
        <v>0</v>
      </c>
      <c r="AE2462" s="36"/>
      <c r="AF2462" s="37"/>
      <c r="AG2462" s="44">
        <f t="shared" ref="AG2462" si="59435">parseTime(AE2462)-(AF2466=INT(RIGHT($F2462, 1)))</f>
        <v>0</v>
      </c>
      <c r="AH2462" s="45">
        <f t="shared" si="59406"/>
        <v>0</v>
      </c>
      <c r="AI2462" s="36"/>
      <c r="AJ2462" s="37"/>
      <c r="AK2462" s="44">
        <f>parseTime(AI2462)-(AJ2466=INT(RIGHT($F2462, 1)))</f>
        <v>0</v>
      </c>
      <c r="AL2462" s="45">
        <f t="shared" si="59407"/>
        <v>0</v>
      </c>
      <c r="AM2462" s="36"/>
      <c r="AN2462" s="37"/>
      <c r="AO2462" s="44">
        <f t="shared" ref="AO2462" si="59436">parseTime(AM2462)-(AN2466=INT(RIGHT($F2462, 1)))</f>
        <v>0</v>
      </c>
      <c r="AP2462" s="45">
        <f t="shared" si="59409"/>
        <v>0</v>
      </c>
      <c r="AQ2462" s="36"/>
      <c r="AR2462" s="37"/>
      <c r="AS2462" s="44">
        <f t="shared" ref="AS2462" si="59437">parseTime(AQ2462)-(AR2466=INT(RIGHT($F2462, 1)))</f>
        <v>0</v>
      </c>
      <c r="AT2462" s="45">
        <f t="shared" si="59411"/>
        <v>0</v>
      </c>
      <c r="AU2462" s="36"/>
      <c r="AV2462" s="37"/>
      <c r="AW2462" s="44">
        <f>parseTime(AU2462)-(AV2466=INT(RIGHT($F2462, 1)))</f>
        <v>0</v>
      </c>
      <c r="AX2462" s="45">
        <f t="shared" si="59412"/>
        <v>0</v>
      </c>
      <c r="AY2462" s="36"/>
      <c r="AZ2462" s="37"/>
      <c r="BA2462" s="44">
        <f>parseTime(AY2462)-(AZ2466=INT(RIGHT($F2462, 1)))</f>
        <v>0</v>
      </c>
      <c r="BB2462" s="45">
        <f t="shared" si="59413"/>
        <v>0</v>
      </c>
      <c r="BC2462" s="36"/>
      <c r="BD2462" s="37"/>
      <c r="BE2462" s="44">
        <f>parseTime(BC2462)-(BD2466=INT(RIGHT($F2462, 1)))</f>
        <v>0</v>
      </c>
      <c r="BF2462" s="45">
        <f t="shared" si="59414"/>
        <v>0</v>
      </c>
      <c r="BG2462" s="36"/>
      <c r="BH2462" s="37"/>
      <c r="BI2462" s="44">
        <f>parseTime(BG2462)-(BH2466=INT(RIGHT($F2462, 1)))</f>
        <v>0</v>
      </c>
      <c r="BJ2462" s="45">
        <f t="shared" si="59415"/>
        <v>0</v>
      </c>
      <c r="BK2462" s="36"/>
      <c r="BL2462" s="37"/>
      <c r="BM2462" s="44">
        <f>parseTime(BK2462)-(BL2466=INT(RIGHT($F2462, 1)))</f>
        <v>0</v>
      </c>
      <c r="BN2462" s="45">
        <f t="shared" si="59416"/>
        <v>0</v>
      </c>
      <c r="BO2462" s="36"/>
      <c r="BP2462" s="37"/>
      <c r="BQ2462" s="44">
        <f t="shared" ref="BQ2462" si="59438">parseTime(BO2462)-(BP2466=INT(RIGHT($F2462, 1)))</f>
        <v>0</v>
      </c>
      <c r="BR2462" s="45">
        <f t="shared" si="59418"/>
        <v>0</v>
      </c>
      <c r="BS2462" s="36"/>
      <c r="BT2462" s="37"/>
      <c r="BU2462" s="44">
        <f t="shared" ref="BU2462" si="59439">parseTime(BS2462)-(BT2466=INT(RIGHT($F2462, 1)))</f>
        <v>0</v>
      </c>
      <c r="BV2462" s="45">
        <f t="shared" si="59420"/>
        <v>0</v>
      </c>
      <c r="BW2462" s="36"/>
      <c r="BX2462" s="37"/>
      <c r="BY2462" s="44">
        <f t="shared" ref="BY2462" si="59440">parseTime(BW2462)-(BX2466=INT(RIGHT($F2462, 1)))</f>
        <v>0</v>
      </c>
      <c r="BZ2462" s="45">
        <f t="shared" si="59422"/>
        <v>0</v>
      </c>
      <c r="CA2462" s="36"/>
      <c r="CB2462" s="37"/>
      <c r="CC2462" s="44">
        <f t="shared" ref="CC2462" si="59441">parseTime(CA2462)-(CB2466=INT(RIGHT($F2462, 1)))</f>
        <v>0</v>
      </c>
      <c r="CD2462" s="45">
        <f t="shared" si="59424"/>
        <v>0</v>
      </c>
      <c r="CE2462" s="36"/>
      <c r="CF2462" s="37"/>
      <c r="CG2462" s="44">
        <f t="shared" ref="CG2462" si="59442">parseTime(CE2462)-(CF2466=INT(RIGHT($F2462, 1)))</f>
        <v>0</v>
      </c>
      <c r="CH2462" s="45">
        <f t="shared" si="59426"/>
        <v>0</v>
      </c>
    </row>
    <row r="2463" spans="1:86" x14ac:dyDescent="0.25">
      <c r="A2463" s="56" t="s">
        <v>117</v>
      </c>
      <c r="B2463" s="57">
        <f t="shared" ref="B2463" ca="1" si="59443">roleHours(G2461:CH2467, "MFD")</f>
        <v>40</v>
      </c>
      <c r="C2463" s="14">
        <f t="shared" ref="C2463:C2466" ca="1" si="59444">B2463/8</f>
        <v>5</v>
      </c>
      <c r="D2463" s="14">
        <f t="shared" ref="D2463" ca="1" si="59445">B2462-D2462</f>
        <v>-5.7000000000000028</v>
      </c>
      <c r="E2463" s="20" t="s">
        <v>127</v>
      </c>
      <c r="F2463" s="51" t="s">
        <v>130</v>
      </c>
      <c r="G2463" s="36"/>
      <c r="H2463" s="37"/>
      <c r="I2463" s="44">
        <f t="shared" ref="I2463" si="59446">parseTime(G2463)-(H2466=INT(RIGHT($F2463, 1)))</f>
        <v>0</v>
      </c>
      <c r="J2463" s="45">
        <f t="shared" si="59394"/>
        <v>0</v>
      </c>
      <c r="K2463" s="36"/>
      <c r="L2463" s="37"/>
      <c r="M2463" s="44">
        <f t="shared" ref="M2463" si="59447">parseTime(K2463)-(L2466=INT(RIGHT($F2463, 1)))</f>
        <v>0</v>
      </c>
      <c r="N2463" s="45">
        <f t="shared" si="59396"/>
        <v>0</v>
      </c>
      <c r="O2463" s="36"/>
      <c r="P2463" s="37"/>
      <c r="Q2463" s="44">
        <f t="shared" ref="Q2463" si="59448">parseTime(O2463)-(P2466=INT(RIGHT($F2463, 1)))</f>
        <v>0</v>
      </c>
      <c r="R2463" s="45">
        <f t="shared" si="59398"/>
        <v>0</v>
      </c>
      <c r="S2463" s="36"/>
      <c r="T2463" s="37"/>
      <c r="U2463" s="44">
        <f t="shared" ref="U2463" si="59449">parseTime(S2463)-(T2466=INT(RIGHT($F2463, 1)))</f>
        <v>0</v>
      </c>
      <c r="V2463" s="45">
        <f t="shared" si="59400"/>
        <v>0</v>
      </c>
      <c r="W2463" s="36"/>
      <c r="X2463" s="37"/>
      <c r="Y2463" s="44">
        <f t="shared" ref="Y2463" si="59450">parseTime(W2463)-(X2466=INT(RIGHT($F2463, 1)))</f>
        <v>0</v>
      </c>
      <c r="Z2463" s="45">
        <f t="shared" si="59402"/>
        <v>0</v>
      </c>
      <c r="AA2463" s="36"/>
      <c r="AB2463" s="37"/>
      <c r="AC2463" s="44">
        <f t="shared" ref="AC2463" si="59451">parseTime(AA2463)-(AB2466=INT(RIGHT($F2463, 1)))</f>
        <v>0</v>
      </c>
      <c r="AD2463" s="45">
        <f t="shared" si="59404"/>
        <v>0</v>
      </c>
      <c r="AE2463" s="36"/>
      <c r="AF2463" s="37"/>
      <c r="AG2463" s="44">
        <f t="shared" ref="AG2463" si="59452">parseTime(AE2463)-(AF2466=INT(RIGHT($F2463, 1)))</f>
        <v>0</v>
      </c>
      <c r="AH2463" s="45">
        <f t="shared" si="59406"/>
        <v>0</v>
      </c>
      <c r="AI2463" s="36"/>
      <c r="AJ2463" s="37"/>
      <c r="AK2463" s="44">
        <f>parseTime(AI2463)-(AJ2466=INT(RIGHT($F2463, 1)))</f>
        <v>0</v>
      </c>
      <c r="AL2463" s="45">
        <f t="shared" si="59407"/>
        <v>0</v>
      </c>
      <c r="AM2463" s="36"/>
      <c r="AN2463" s="37"/>
      <c r="AO2463" s="44">
        <f t="shared" ref="AO2463" si="59453">parseTime(AM2463)-(AN2466=INT(RIGHT($F2463, 1)))</f>
        <v>0</v>
      </c>
      <c r="AP2463" s="45">
        <f t="shared" si="59409"/>
        <v>0</v>
      </c>
      <c r="AQ2463" s="36"/>
      <c r="AR2463" s="37"/>
      <c r="AS2463" s="44">
        <f t="shared" ref="AS2463" si="59454">parseTime(AQ2463)-(AR2466=INT(RIGHT($F2463, 1)))</f>
        <v>0</v>
      </c>
      <c r="AT2463" s="45">
        <f t="shared" si="59411"/>
        <v>0</v>
      </c>
      <c r="AU2463" s="36"/>
      <c r="AV2463" s="37"/>
      <c r="AW2463" s="44">
        <f>parseTime(AU2463)-(AV2466=INT(RIGHT($F2463, 1)))</f>
        <v>0</v>
      </c>
      <c r="AX2463" s="45">
        <f t="shared" si="59412"/>
        <v>0</v>
      </c>
      <c r="AY2463" s="36"/>
      <c r="AZ2463" s="37"/>
      <c r="BA2463" s="44">
        <f>parseTime(AY2463)-(AZ2466=INT(RIGHT($F2463, 1)))</f>
        <v>0</v>
      </c>
      <c r="BB2463" s="45">
        <f t="shared" si="59413"/>
        <v>0</v>
      </c>
      <c r="BC2463" s="36"/>
      <c r="BD2463" s="37"/>
      <c r="BE2463" s="44">
        <f>parseTime(BC2463)-(BD2466=INT(RIGHT($F2463, 1)))</f>
        <v>0</v>
      </c>
      <c r="BF2463" s="45">
        <f t="shared" si="59414"/>
        <v>0</v>
      </c>
      <c r="BG2463" s="36"/>
      <c r="BH2463" s="37"/>
      <c r="BI2463" s="44">
        <f>parseTime(BG2463)-(BH2466=INT(RIGHT($F2463, 1)))</f>
        <v>0</v>
      </c>
      <c r="BJ2463" s="45">
        <f t="shared" si="59415"/>
        <v>0</v>
      </c>
      <c r="BK2463" s="36"/>
      <c r="BL2463" s="37"/>
      <c r="BM2463" s="44">
        <f>parseTime(BK2463)-(BL2466=INT(RIGHT($F2463, 1)))</f>
        <v>0</v>
      </c>
      <c r="BN2463" s="45">
        <f t="shared" si="59416"/>
        <v>0</v>
      </c>
      <c r="BO2463" s="36"/>
      <c r="BP2463" s="37"/>
      <c r="BQ2463" s="44">
        <f t="shared" ref="BQ2463" si="59455">parseTime(BO2463)-(BP2466=INT(RIGHT($F2463, 1)))</f>
        <v>0</v>
      </c>
      <c r="BR2463" s="45">
        <f t="shared" si="59418"/>
        <v>0</v>
      </c>
      <c r="BS2463" s="36"/>
      <c r="BT2463" s="37"/>
      <c r="BU2463" s="44">
        <f t="shared" ref="BU2463" si="59456">parseTime(BS2463)-(BT2466=INT(RIGHT($F2463, 1)))</f>
        <v>0</v>
      </c>
      <c r="BV2463" s="45">
        <f t="shared" si="59420"/>
        <v>0</v>
      </c>
      <c r="BW2463" s="36"/>
      <c r="BX2463" s="37"/>
      <c r="BY2463" s="44">
        <f t="shared" ref="BY2463" si="59457">parseTime(BW2463)-(BX2466=INT(RIGHT($F2463, 1)))</f>
        <v>0</v>
      </c>
      <c r="BZ2463" s="45">
        <f t="shared" si="59422"/>
        <v>0</v>
      </c>
      <c r="CA2463" s="36"/>
      <c r="CB2463" s="37"/>
      <c r="CC2463" s="44">
        <f t="shared" ref="CC2463" si="59458">parseTime(CA2463)-(CB2466=INT(RIGHT($F2463, 1)))</f>
        <v>0</v>
      </c>
      <c r="CD2463" s="45">
        <f t="shared" si="59424"/>
        <v>0</v>
      </c>
      <c r="CE2463" s="36"/>
      <c r="CF2463" s="37"/>
      <c r="CG2463" s="44">
        <f t="shared" ref="CG2463" si="59459">parseTime(CE2463)-(CF2466=INT(RIGHT($F2463, 1)))</f>
        <v>0</v>
      </c>
      <c r="CH2463" s="45">
        <f t="shared" si="59426"/>
        <v>0</v>
      </c>
    </row>
    <row r="2464" spans="1:86" x14ac:dyDescent="0.25">
      <c r="A2464" s="56"/>
      <c r="B2464" s="57"/>
      <c r="C2464" s="14">
        <f t="shared" si="59444"/>
        <v>0</v>
      </c>
      <c r="D2464" s="14" t="s">
        <v>259</v>
      </c>
      <c r="E2464" s="20">
        <v>4.25</v>
      </c>
      <c r="F2464" s="51" t="s">
        <v>131</v>
      </c>
      <c r="G2464" s="36"/>
      <c r="H2464" s="37"/>
      <c r="I2464" s="44">
        <f t="shared" ref="I2464" si="59460">parseTime(G2464)-(H2466=INT(RIGHT($F2464, 1)))</f>
        <v>0</v>
      </c>
      <c r="J2464" s="45">
        <f t="shared" si="59394"/>
        <v>0</v>
      </c>
      <c r="K2464" s="36"/>
      <c r="L2464" s="37"/>
      <c r="M2464" s="44">
        <f t="shared" ref="M2464" si="59461">parseTime(K2464)-(L2466=INT(RIGHT($F2464, 1)))</f>
        <v>0</v>
      </c>
      <c r="N2464" s="45">
        <f t="shared" si="59396"/>
        <v>0</v>
      </c>
      <c r="O2464" s="36"/>
      <c r="P2464" s="37"/>
      <c r="Q2464" s="44">
        <f t="shared" ref="Q2464" si="59462">parseTime(O2464)-(P2466=INT(RIGHT($F2464, 1)))</f>
        <v>0</v>
      </c>
      <c r="R2464" s="45">
        <f t="shared" si="59398"/>
        <v>0</v>
      </c>
      <c r="S2464" s="36"/>
      <c r="T2464" s="37"/>
      <c r="U2464" s="44">
        <f t="shared" ref="U2464" si="59463">parseTime(S2464)-(T2466=INT(RIGHT($F2464, 1)))</f>
        <v>0</v>
      </c>
      <c r="V2464" s="45">
        <f t="shared" si="59400"/>
        <v>0</v>
      </c>
      <c r="W2464" s="36"/>
      <c r="X2464" s="37"/>
      <c r="Y2464" s="44">
        <f t="shared" ref="Y2464" si="59464">parseTime(W2464)-(X2466=INT(RIGHT($F2464, 1)))</f>
        <v>0</v>
      </c>
      <c r="Z2464" s="45">
        <f t="shared" si="59402"/>
        <v>0</v>
      </c>
      <c r="AA2464" s="36"/>
      <c r="AB2464" s="37"/>
      <c r="AC2464" s="44">
        <f t="shared" ref="AC2464" si="59465">parseTime(AA2464)-(AB2466=INT(RIGHT($F2464, 1)))</f>
        <v>0</v>
      </c>
      <c r="AD2464" s="45">
        <f t="shared" si="59404"/>
        <v>0</v>
      </c>
      <c r="AE2464" s="36"/>
      <c r="AF2464" s="37"/>
      <c r="AG2464" s="44">
        <f t="shared" ref="AG2464" si="59466">parseTime(AE2464)-(AF2466=INT(RIGHT($F2464, 1)))</f>
        <v>0</v>
      </c>
      <c r="AH2464" s="45">
        <f t="shared" si="59406"/>
        <v>0</v>
      </c>
      <c r="AI2464" s="36"/>
      <c r="AJ2464" s="37"/>
      <c r="AK2464" s="44">
        <f>parseTime(AI2464)-(AJ2466=INT(RIGHT($F2464, 1)))</f>
        <v>0</v>
      </c>
      <c r="AL2464" s="45">
        <f t="shared" si="59407"/>
        <v>0</v>
      </c>
      <c r="AM2464" s="36"/>
      <c r="AN2464" s="37"/>
      <c r="AO2464" s="44">
        <f t="shared" ref="AO2464" si="59467">parseTime(AM2464)-(AN2466=INT(RIGHT($F2464, 1)))</f>
        <v>0</v>
      </c>
      <c r="AP2464" s="45">
        <f t="shared" si="59409"/>
        <v>0</v>
      </c>
      <c r="AQ2464" s="36"/>
      <c r="AR2464" s="37"/>
      <c r="AS2464" s="44">
        <f t="shared" ref="AS2464" si="59468">parseTime(AQ2464)-(AR2466=INT(RIGHT($F2464, 1)))</f>
        <v>0</v>
      </c>
      <c r="AT2464" s="45">
        <f t="shared" si="59411"/>
        <v>0</v>
      </c>
      <c r="AU2464" s="36"/>
      <c r="AV2464" s="37"/>
      <c r="AW2464" s="44">
        <f>parseTime(AU2464)-(AV2466=INT(RIGHT($F2464, 1)))</f>
        <v>0</v>
      </c>
      <c r="AX2464" s="45">
        <f t="shared" si="59412"/>
        <v>0</v>
      </c>
      <c r="AY2464" s="36"/>
      <c r="AZ2464" s="37"/>
      <c r="BA2464" s="44">
        <f>parseTime(AY2464)-(AZ2466=INT(RIGHT($F2464, 1)))</f>
        <v>0</v>
      </c>
      <c r="BB2464" s="45">
        <f t="shared" si="59413"/>
        <v>0</v>
      </c>
      <c r="BC2464" s="36"/>
      <c r="BD2464" s="37"/>
      <c r="BE2464" s="44">
        <f>parseTime(BC2464)-(BD2466=INT(RIGHT($F2464, 1)))</f>
        <v>0</v>
      </c>
      <c r="BF2464" s="45">
        <f t="shared" si="59414"/>
        <v>0</v>
      </c>
      <c r="BG2464" s="36"/>
      <c r="BH2464" s="37"/>
      <c r="BI2464" s="44">
        <f>parseTime(BG2464)-(BH2466=INT(RIGHT($F2464, 1)))</f>
        <v>0</v>
      </c>
      <c r="BJ2464" s="45">
        <f t="shared" si="59415"/>
        <v>0</v>
      </c>
      <c r="BK2464" s="36"/>
      <c r="BL2464" s="37"/>
      <c r="BM2464" s="44">
        <f>parseTime(BK2464)-(BL2466=INT(RIGHT($F2464, 1)))</f>
        <v>0</v>
      </c>
      <c r="BN2464" s="45">
        <f t="shared" si="59416"/>
        <v>0</v>
      </c>
      <c r="BO2464" s="36"/>
      <c r="BP2464" s="37"/>
      <c r="BQ2464" s="44">
        <f t="shared" ref="BQ2464" si="59469">parseTime(BO2464)-(BP2466=INT(RIGHT($F2464, 1)))</f>
        <v>0</v>
      </c>
      <c r="BR2464" s="45">
        <f t="shared" si="59418"/>
        <v>0</v>
      </c>
      <c r="BS2464" s="36"/>
      <c r="BT2464" s="37"/>
      <c r="BU2464" s="44">
        <f t="shared" ref="BU2464" si="59470">parseTime(BS2464)-(BT2466=INT(RIGHT($F2464, 1)))</f>
        <v>0</v>
      </c>
      <c r="BV2464" s="45">
        <f t="shared" si="59420"/>
        <v>0</v>
      </c>
      <c r="BW2464" s="36"/>
      <c r="BX2464" s="37"/>
      <c r="BY2464" s="44">
        <f t="shared" ref="BY2464" si="59471">parseTime(BW2464)-(BX2466=INT(RIGHT($F2464, 1)))</f>
        <v>0</v>
      </c>
      <c r="BZ2464" s="45">
        <f t="shared" si="59422"/>
        <v>0</v>
      </c>
      <c r="CA2464" s="36"/>
      <c r="CB2464" s="37"/>
      <c r="CC2464" s="44">
        <f t="shared" ref="CC2464" si="59472">parseTime(CA2464)-(CB2466=INT(RIGHT($F2464, 1)))</f>
        <v>0</v>
      </c>
      <c r="CD2464" s="45">
        <f t="shared" si="59424"/>
        <v>0</v>
      </c>
      <c r="CE2464" s="36"/>
      <c r="CF2464" s="37"/>
      <c r="CG2464" s="44">
        <f t="shared" ref="CG2464" si="59473">parseTime(CE2464)-(CF2466=INT(RIGHT($F2464, 1)))</f>
        <v>0</v>
      </c>
      <c r="CH2464" s="45">
        <f t="shared" si="59426"/>
        <v>0</v>
      </c>
    </row>
    <row r="2465" spans="1:86" x14ac:dyDescent="0.25">
      <c r="A2465" s="56" t="s">
        <v>119</v>
      </c>
      <c r="B2465" s="57">
        <f t="shared" ref="B2465" ca="1" si="59474">roleHours(G2461:CH2467, "MCC")</f>
        <v>8</v>
      </c>
      <c r="C2465" s="14">
        <f t="shared" ca="1" si="59444"/>
        <v>1</v>
      </c>
      <c r="D2465" s="14" t="s">
        <v>260</v>
      </c>
      <c r="E2465" s="20">
        <v>4.6500000000000004</v>
      </c>
      <c r="F2465" s="51" t="s">
        <v>132</v>
      </c>
      <c r="G2465" s="36"/>
      <c r="H2465" s="37"/>
      <c r="I2465" s="44">
        <f t="shared" ref="I2465" si="59475">parseTime(G2465)-(H2466=INT(RIGHT($F2465, 1)))</f>
        <v>0</v>
      </c>
      <c r="J2465" s="45">
        <f t="shared" si="59394"/>
        <v>0</v>
      </c>
      <c r="K2465" s="36"/>
      <c r="L2465" s="37"/>
      <c r="M2465" s="44">
        <f t="shared" ref="M2465" si="59476">parseTime(K2465)-(L2466=INT(RIGHT($F2465, 1)))</f>
        <v>0</v>
      </c>
      <c r="N2465" s="45">
        <f t="shared" si="59396"/>
        <v>0</v>
      </c>
      <c r="O2465" s="36"/>
      <c r="P2465" s="37"/>
      <c r="Q2465" s="44">
        <f t="shared" ref="Q2465" si="59477">parseTime(O2465)-(P2466=INT(RIGHT($F2465, 1)))</f>
        <v>0</v>
      </c>
      <c r="R2465" s="45">
        <f t="shared" si="59398"/>
        <v>0</v>
      </c>
      <c r="S2465" s="36"/>
      <c r="T2465" s="37"/>
      <c r="U2465" s="44">
        <f t="shared" ref="U2465" si="59478">parseTime(S2465)-(T2466=INT(RIGHT($F2465, 1)))</f>
        <v>0</v>
      </c>
      <c r="V2465" s="45">
        <f t="shared" si="59400"/>
        <v>0</v>
      </c>
      <c r="W2465" s="36"/>
      <c r="X2465" s="37"/>
      <c r="Y2465" s="44">
        <f t="shared" ref="Y2465" si="59479">parseTime(W2465)-(X2466=INT(RIGHT($F2465, 1)))</f>
        <v>0</v>
      </c>
      <c r="Z2465" s="45">
        <f t="shared" si="59402"/>
        <v>0</v>
      </c>
      <c r="AA2465" s="36"/>
      <c r="AB2465" s="37"/>
      <c r="AC2465" s="44">
        <f t="shared" ref="AC2465" si="59480">parseTime(AA2465)-(AB2466=INT(RIGHT($F2465, 1)))</f>
        <v>0</v>
      </c>
      <c r="AD2465" s="45">
        <f t="shared" si="59404"/>
        <v>0</v>
      </c>
      <c r="AE2465" s="36"/>
      <c r="AF2465" s="37"/>
      <c r="AG2465" s="44">
        <f t="shared" ref="AG2465" si="59481">parseTime(AE2465)-(AF2466=INT(RIGHT($F2465, 1)))</f>
        <v>0</v>
      </c>
      <c r="AH2465" s="45">
        <f t="shared" si="59406"/>
        <v>0</v>
      </c>
      <c r="AI2465" s="36"/>
      <c r="AJ2465" s="37"/>
      <c r="AK2465" s="44">
        <f>parseTime(AI2465)-(AJ2466=INT(RIGHT($F2465, 1)))</f>
        <v>0</v>
      </c>
      <c r="AL2465" s="45">
        <f t="shared" si="59407"/>
        <v>0</v>
      </c>
      <c r="AM2465" s="36"/>
      <c r="AN2465" s="37"/>
      <c r="AO2465" s="44">
        <f t="shared" ref="AO2465" si="59482">parseTime(AM2465)-(AN2466=INT(RIGHT($F2465, 1)))</f>
        <v>0</v>
      </c>
      <c r="AP2465" s="45">
        <f t="shared" si="59409"/>
        <v>0</v>
      </c>
      <c r="AQ2465" s="36"/>
      <c r="AR2465" s="37"/>
      <c r="AS2465" s="44">
        <f t="shared" ref="AS2465" si="59483">parseTime(AQ2465)-(AR2466=INT(RIGHT($F2465, 1)))</f>
        <v>0</v>
      </c>
      <c r="AT2465" s="45">
        <f t="shared" si="59411"/>
        <v>0</v>
      </c>
      <c r="AU2465" s="36"/>
      <c r="AV2465" s="37"/>
      <c r="AW2465" s="44">
        <f>parseTime(AU2465)-(AV2466=INT(RIGHT($F2465, 1)))</f>
        <v>0</v>
      </c>
      <c r="AX2465" s="45">
        <f t="shared" si="59412"/>
        <v>0</v>
      </c>
      <c r="AY2465" s="36"/>
      <c r="AZ2465" s="37"/>
      <c r="BA2465" s="44">
        <f>parseTime(AY2465)-(AZ2466=INT(RIGHT($F2465, 1)))</f>
        <v>0</v>
      </c>
      <c r="BB2465" s="45">
        <f t="shared" si="59413"/>
        <v>0</v>
      </c>
      <c r="BC2465" s="36"/>
      <c r="BD2465" s="37"/>
      <c r="BE2465" s="44">
        <f>parseTime(BC2465)-(BD2466=INT(RIGHT($F2465, 1)))</f>
        <v>0</v>
      </c>
      <c r="BF2465" s="45">
        <f t="shared" si="59414"/>
        <v>0</v>
      </c>
      <c r="BG2465" s="36"/>
      <c r="BH2465" s="37"/>
      <c r="BI2465" s="44">
        <f>parseTime(BG2465)-(BH2466=INT(RIGHT($F2465, 1)))</f>
        <v>0</v>
      </c>
      <c r="BJ2465" s="45">
        <f t="shared" si="59415"/>
        <v>0</v>
      </c>
      <c r="BK2465" s="36"/>
      <c r="BL2465" s="37"/>
      <c r="BM2465" s="44">
        <f>parseTime(BK2465)-(BL2466=INT(RIGHT($F2465, 1)))</f>
        <v>0</v>
      </c>
      <c r="BN2465" s="45">
        <f t="shared" si="59416"/>
        <v>0</v>
      </c>
      <c r="BO2465" s="36"/>
      <c r="BP2465" s="37"/>
      <c r="BQ2465" s="44">
        <f t="shared" ref="BQ2465" si="59484">parseTime(BO2465)-(BP2466=INT(RIGHT($F2465, 1)))</f>
        <v>0</v>
      </c>
      <c r="BR2465" s="45">
        <f t="shared" si="59418"/>
        <v>0</v>
      </c>
      <c r="BS2465" s="36"/>
      <c r="BT2465" s="37"/>
      <c r="BU2465" s="44">
        <f t="shared" ref="BU2465" si="59485">parseTime(BS2465)-(BT2466=INT(RIGHT($F2465, 1)))</f>
        <v>0</v>
      </c>
      <c r="BV2465" s="45">
        <f t="shared" si="59420"/>
        <v>0</v>
      </c>
      <c r="BW2465" s="36"/>
      <c r="BX2465" s="37"/>
      <c r="BY2465" s="44">
        <f t="shared" ref="BY2465" si="59486">parseTime(BW2465)-(BX2466=INT(RIGHT($F2465, 1)))</f>
        <v>0</v>
      </c>
      <c r="BZ2465" s="45">
        <f t="shared" si="59422"/>
        <v>0</v>
      </c>
      <c r="CA2465" s="36"/>
      <c r="CB2465" s="37"/>
      <c r="CC2465" s="44">
        <f t="shared" ref="CC2465" si="59487">parseTime(CA2465)-(CB2466=INT(RIGHT($F2465, 1)))</f>
        <v>0</v>
      </c>
      <c r="CD2465" s="45">
        <f t="shared" si="59424"/>
        <v>0</v>
      </c>
      <c r="CE2465" s="36"/>
      <c r="CF2465" s="37"/>
      <c r="CG2465" s="44">
        <f t="shared" ref="CG2465" si="59488">parseTime(CE2465)-(CF2466=INT(RIGHT($F2465, 1)))</f>
        <v>0</v>
      </c>
      <c r="CH2465" s="45">
        <f t="shared" si="59426"/>
        <v>0</v>
      </c>
    </row>
    <row r="2466" spans="1:86" x14ac:dyDescent="0.25">
      <c r="A2466" s="56"/>
      <c r="B2466" s="57"/>
      <c r="C2466" s="14">
        <f t="shared" si="59444"/>
        <v>0</v>
      </c>
      <c r="D2466" s="14"/>
      <c r="E2466" s="20">
        <f t="shared" ref="E2466" si="59489">((7.5/2)-0.5+E2465)*8</f>
        <v>63.2</v>
      </c>
      <c r="F2466" s="51"/>
      <c r="G2466" s="46" t="s">
        <v>134</v>
      </c>
      <c r="H2466" s="38">
        <f t="shared" ref="H2466" si="59490">lunchAdjust(G2461:H2465)</f>
        <v>0</v>
      </c>
      <c r="I2466" s="48" t="s">
        <v>0</v>
      </c>
      <c r="J2466" s="39">
        <f t="shared" ref="J2466" si="59491">SUMPRODUCT(I2461:I2465*J2461:J2465)</f>
        <v>0</v>
      </c>
      <c r="K2466" s="46" t="s">
        <v>134</v>
      </c>
      <c r="L2466" s="38">
        <f t="shared" ref="L2466" si="59492">lunchAdjust(K2461:L2465)</f>
        <v>1</v>
      </c>
      <c r="M2466" s="48" t="s">
        <v>0</v>
      </c>
      <c r="N2466" s="39">
        <f t="shared" ref="N2466" si="59493">SUMPRODUCT(M2461:M2465*N2461:N2465)</f>
        <v>8</v>
      </c>
      <c r="O2466" s="46" t="s">
        <v>134</v>
      </c>
      <c r="P2466" s="38">
        <f t="shared" ref="P2466" si="59494">lunchAdjust(O2461:P2465)</f>
        <v>1</v>
      </c>
      <c r="Q2466" s="48" t="s">
        <v>0</v>
      </c>
      <c r="R2466" s="39">
        <f t="shared" ref="R2466" si="59495">SUMPRODUCT(Q2461:Q2465*R2461:R2465)</f>
        <v>8</v>
      </c>
      <c r="S2466" s="46" t="s">
        <v>134</v>
      </c>
      <c r="T2466" s="38">
        <f t="shared" ref="T2466" si="59496">lunchAdjust(S2461:T2465)</f>
        <v>1</v>
      </c>
      <c r="U2466" s="48" t="s">
        <v>0</v>
      </c>
      <c r="V2466" s="39">
        <f t="shared" ref="V2466" si="59497">SUMPRODUCT(U2461:U2465*V2461:V2465)</f>
        <v>8</v>
      </c>
      <c r="W2466" s="46" t="s">
        <v>134</v>
      </c>
      <c r="X2466" s="38">
        <f t="shared" ref="X2466" si="59498">lunchAdjust(W2461:X2465)</f>
        <v>0</v>
      </c>
      <c r="Y2466" s="48" t="s">
        <v>0</v>
      </c>
      <c r="Z2466" s="39">
        <f t="shared" ref="Z2466" si="59499">SUMPRODUCT(Y2461:Y2465*Z2461:Z2465)</f>
        <v>0</v>
      </c>
      <c r="AA2466" s="46" t="s">
        <v>134</v>
      </c>
      <c r="AB2466" s="38">
        <f t="shared" ref="AB2466" si="59500">lunchAdjust(AA2461:AB2465)</f>
        <v>1</v>
      </c>
      <c r="AC2466" s="48" t="s">
        <v>0</v>
      </c>
      <c r="AD2466" s="39">
        <f t="shared" ref="AD2466" si="59501">SUMPRODUCT(AC2461:AC2465*AD2461:AD2465)</f>
        <v>8</v>
      </c>
      <c r="AE2466" s="46" t="s">
        <v>134</v>
      </c>
      <c r="AF2466" s="38">
        <f t="shared" ref="AF2466" si="59502">lunchAdjust(AE2461:AF2465)</f>
        <v>1</v>
      </c>
      <c r="AG2466" s="48" t="s">
        <v>0</v>
      </c>
      <c r="AH2466" s="39">
        <f t="shared" ref="AH2466" si="59503">SUMPRODUCT(AG2461:AG2465*AH2461:AH2465)</f>
        <v>8</v>
      </c>
      <c r="AI2466" s="46" t="s">
        <v>134</v>
      </c>
      <c r="AJ2466" s="38">
        <f t="shared" ref="AJ2466" si="59504">lunchAdjust(AI2461:AJ2465)</f>
        <v>0</v>
      </c>
      <c r="AK2466" s="48" t="s">
        <v>0</v>
      </c>
      <c r="AL2466" s="39">
        <f t="shared" ref="AL2466" si="59505">SUMPRODUCT(AK2461:AK2465*AL2461:AL2465)</f>
        <v>0</v>
      </c>
      <c r="AM2466" s="46" t="s">
        <v>134</v>
      </c>
      <c r="AN2466" s="38">
        <f t="shared" ref="AN2466" si="59506">lunchAdjust(AM2461:AN2465)</f>
        <v>0</v>
      </c>
      <c r="AO2466" s="48" t="s">
        <v>0</v>
      </c>
      <c r="AP2466" s="39">
        <f t="shared" ref="AP2466" si="59507">SUMPRODUCT(AO2461:AO2465*AP2461:AP2465)</f>
        <v>0</v>
      </c>
      <c r="AQ2466" s="46" t="s">
        <v>134</v>
      </c>
      <c r="AR2466" s="38">
        <f t="shared" ref="AR2466" si="59508">lunchAdjust(AQ2461:AR2465)</f>
        <v>0</v>
      </c>
      <c r="AS2466" s="48" t="s">
        <v>0</v>
      </c>
      <c r="AT2466" s="39">
        <f t="shared" ref="AT2466" si="59509">SUMPRODUCT(AS2461:AS2465*AT2461:AT2465)</f>
        <v>0</v>
      </c>
      <c r="AU2466" s="46" t="s">
        <v>134</v>
      </c>
      <c r="AV2466" s="38">
        <f t="shared" ref="AV2466" si="59510">lunchAdjust(AU2461:AV2465)</f>
        <v>0</v>
      </c>
      <c r="AW2466" s="48" t="s">
        <v>0</v>
      </c>
      <c r="AX2466" s="39">
        <f t="shared" ref="AX2466" si="59511">SUMPRODUCT(AW2461:AW2465*AX2461:AX2465)</f>
        <v>0</v>
      </c>
      <c r="AY2466" s="46" t="s">
        <v>134</v>
      </c>
      <c r="AZ2466" s="38">
        <f t="shared" ref="AZ2466" si="59512">lunchAdjust(AY2461:AZ2465)</f>
        <v>0</v>
      </c>
      <c r="BA2466" s="48" t="s">
        <v>0</v>
      </c>
      <c r="BB2466" s="39">
        <f t="shared" ref="BB2466" si="59513">SUMPRODUCT(BA2461:BA2465*BB2461:BB2465)</f>
        <v>0</v>
      </c>
      <c r="BC2466" s="46" t="s">
        <v>134</v>
      </c>
      <c r="BD2466" s="38">
        <f t="shared" ref="BD2466" si="59514">lunchAdjust(BC2461:BD2465)</f>
        <v>0</v>
      </c>
      <c r="BE2466" s="48" t="s">
        <v>0</v>
      </c>
      <c r="BF2466" s="39">
        <f t="shared" ref="BF2466" si="59515">SUMPRODUCT(BE2461:BE2465*BF2461:BF2465)</f>
        <v>0</v>
      </c>
      <c r="BG2466" s="46" t="s">
        <v>134</v>
      </c>
      <c r="BH2466" s="38">
        <f t="shared" ref="BH2466" si="59516">lunchAdjust(BG2461:BH2465)</f>
        <v>0</v>
      </c>
      <c r="BI2466" s="48" t="s">
        <v>0</v>
      </c>
      <c r="BJ2466" s="39">
        <f t="shared" ref="BJ2466" si="59517">SUMPRODUCT(BI2461:BI2465*BJ2461:BJ2465)</f>
        <v>0</v>
      </c>
      <c r="BK2466" s="46" t="s">
        <v>134</v>
      </c>
      <c r="BL2466" s="38">
        <f t="shared" ref="BL2466" si="59518">lunchAdjust(BK2461:BL2465)</f>
        <v>0</v>
      </c>
      <c r="BM2466" s="48" t="s">
        <v>0</v>
      </c>
      <c r="BN2466" s="39">
        <f t="shared" ref="BN2466" si="59519">SUMPRODUCT(BM2461:BM2465*BN2461:BN2465)</f>
        <v>0</v>
      </c>
      <c r="BO2466" s="46" t="s">
        <v>134</v>
      </c>
      <c r="BP2466" s="38">
        <f t="shared" ref="BP2466" si="59520">lunchAdjust(BO2461:BP2465)</f>
        <v>1</v>
      </c>
      <c r="BQ2466" s="48" t="s">
        <v>0</v>
      </c>
      <c r="BR2466" s="39">
        <f t="shared" ref="BR2466" si="59521">SUMPRODUCT(BQ2461:BQ2465*BR2461:BR2465)</f>
        <v>8</v>
      </c>
      <c r="BS2466" s="46" t="s">
        <v>134</v>
      </c>
      <c r="BT2466" s="38">
        <f t="shared" ref="BT2466" si="59522">lunchAdjust(BS2461:BT2465)</f>
        <v>0</v>
      </c>
      <c r="BU2466" s="48" t="s">
        <v>0</v>
      </c>
      <c r="BV2466" s="39">
        <f t="shared" ref="BV2466" si="59523">SUMPRODUCT(BU2461:BU2465*BV2461:BV2465)</f>
        <v>0</v>
      </c>
      <c r="BW2466" s="46" t="s">
        <v>134</v>
      </c>
      <c r="BX2466" s="38">
        <f t="shared" ref="BX2466" si="59524">lunchAdjust(BW2461:BX2465)</f>
        <v>0</v>
      </c>
      <c r="BY2466" s="48" t="s">
        <v>0</v>
      </c>
      <c r="BZ2466" s="39">
        <f t="shared" ref="BZ2466" si="59525">SUMPRODUCT(BY2461:BY2465*BZ2461:BZ2465)</f>
        <v>0</v>
      </c>
      <c r="CA2466" s="46" t="s">
        <v>134</v>
      </c>
      <c r="CB2466" s="38">
        <f t="shared" ref="CB2466" si="59526">lunchAdjust(CA2461:CB2465)</f>
        <v>0</v>
      </c>
      <c r="CC2466" s="48" t="s">
        <v>0</v>
      </c>
      <c r="CD2466" s="39">
        <f t="shared" ref="CD2466" si="59527">SUMPRODUCT(CC2461:CC2465*CD2461:CD2465)</f>
        <v>0</v>
      </c>
      <c r="CE2466" s="46" t="s">
        <v>134</v>
      </c>
      <c r="CF2466" s="38">
        <f t="shared" ref="CF2466" si="59528">lunchAdjust(CE2461:CF2465)</f>
        <v>0</v>
      </c>
      <c r="CG2466" s="48" t="s">
        <v>0</v>
      </c>
      <c r="CH2466" s="39">
        <f t="shared" ref="CH2466" si="59529">SUMPRODUCT(CG2461:CG2465*CH2461:CH2465)</f>
        <v>0</v>
      </c>
    </row>
    <row r="2467" spans="1:86" ht="15.75" thickBot="1" x14ac:dyDescent="0.3">
      <c r="A2467" s="58" t="s">
        <v>121</v>
      </c>
      <c r="B2467" s="59">
        <f t="shared" ref="B2467" ca="1" si="59530">roleHours(G2461:CH2467, "OUT")</f>
        <v>0</v>
      </c>
      <c r="C2467" s="54" t="s">
        <v>137</v>
      </c>
      <c r="D2467" s="22">
        <f t="shared" ref="D2467" ca="1" si="59531">roleHours(G2461:CH2467, "PTO")</f>
        <v>0</v>
      </c>
      <c r="E2467" s="23">
        <f t="shared" ref="E2467" ca="1" si="59532">E2466-B2462</f>
        <v>15.200000000000003</v>
      </c>
      <c r="F2467" s="52"/>
      <c r="G2467" s="47" t="s">
        <v>39</v>
      </c>
      <c r="H2467" s="40">
        <f t="shared" si="58669"/>
        <v>0</v>
      </c>
      <c r="I2467" s="49" t="s">
        <v>135</v>
      </c>
      <c r="J2467" s="41">
        <f t="shared" ref="J2467" si="59533">J2466*G$4</f>
        <v>0</v>
      </c>
      <c r="K2467" s="47" t="s">
        <v>39</v>
      </c>
      <c r="L2467" s="40">
        <f t="shared" ref="L2467" si="59534">SUMPRODUCT(M2461:M2465*(L2461:L2465="PTO"))+SUMPRODUCT(M2461:M2465*(L2461:L2465="HOL"))</f>
        <v>0</v>
      </c>
      <c r="M2467" s="49" t="s">
        <v>135</v>
      </c>
      <c r="N2467" s="41">
        <f t="shared" ref="N2467" si="59535">N2466*K$4</f>
        <v>0</v>
      </c>
      <c r="O2467" s="47" t="s">
        <v>39</v>
      </c>
      <c r="P2467" s="40">
        <f t="shared" ref="P2467" si="59536">SUMPRODUCT(Q2461:Q2465*(P2461:P2465="PTO"))+SUMPRODUCT(Q2461:Q2465*(P2461:P2465="HOL"))</f>
        <v>0</v>
      </c>
      <c r="Q2467" s="49" t="s">
        <v>135</v>
      </c>
      <c r="R2467" s="41">
        <f t="shared" ref="R2467" si="59537">R2466*O$4</f>
        <v>8</v>
      </c>
      <c r="S2467" s="47" t="s">
        <v>39</v>
      </c>
      <c r="T2467" s="40">
        <f t="shared" ref="T2467" si="59538">SUMPRODUCT(U2461:U2465*(T2461:T2465="PTO"))+SUMPRODUCT(U2461:U2465*(T2461:T2465="HOL"))</f>
        <v>0</v>
      </c>
      <c r="U2467" s="49" t="s">
        <v>135</v>
      </c>
      <c r="V2467" s="41">
        <f t="shared" ref="V2467" si="59539">V2466*S$4</f>
        <v>0</v>
      </c>
      <c r="W2467" s="47" t="s">
        <v>39</v>
      </c>
      <c r="X2467" s="40">
        <f t="shared" ref="X2467" si="59540">SUMPRODUCT(Y2461:Y2465*(X2461:X2465="PTO"))+SUMPRODUCT(Y2461:Y2465*(X2461:X2465="HOL"))</f>
        <v>0</v>
      </c>
      <c r="Y2467" s="49" t="s">
        <v>135</v>
      </c>
      <c r="Z2467" s="41">
        <f t="shared" ref="Z2467" si="59541">Z2466*W$4</f>
        <v>0</v>
      </c>
      <c r="AA2467" s="47" t="s">
        <v>39</v>
      </c>
      <c r="AB2467" s="40">
        <f t="shared" ref="AB2467" si="59542">SUMPRODUCT(AC2461:AC2465*(AB2461:AB2465="PTO"))+SUMPRODUCT(AC2461:AC2465*(AB2461:AB2465="HOL"))</f>
        <v>0</v>
      </c>
      <c r="AC2467" s="49" t="s">
        <v>135</v>
      </c>
      <c r="AD2467" s="41">
        <f t="shared" ref="AD2467" si="59543">AD2466*AA$4</f>
        <v>8</v>
      </c>
      <c r="AE2467" s="47" t="s">
        <v>39</v>
      </c>
      <c r="AF2467" s="40">
        <f t="shared" ref="AF2467" si="59544">SUMPRODUCT(AG2461:AG2465*(AF2461:AF2465="PTO"))+SUMPRODUCT(AG2461:AG2465*(AF2461:AF2465="HOL"))</f>
        <v>0</v>
      </c>
      <c r="AG2467" s="49" t="s">
        <v>135</v>
      </c>
      <c r="AH2467" s="41">
        <f t="shared" ref="AH2467" si="59545">AH2466*AE$4</f>
        <v>8</v>
      </c>
      <c r="AI2467" s="47" t="s">
        <v>39</v>
      </c>
      <c r="AJ2467" s="40">
        <f t="shared" ref="AJ2467" si="59546">SUMPRODUCT(AK2461:AK2465*(AJ2461:AJ2465="PTO"))+SUMPRODUCT(AK2461:AK2465*(AJ2461:AJ2465="HOL"))</f>
        <v>0</v>
      </c>
      <c r="AK2467" s="49" t="s">
        <v>135</v>
      </c>
      <c r="AL2467" s="41">
        <f>AL2466*AI$4</f>
        <v>0</v>
      </c>
      <c r="AM2467" s="47" t="s">
        <v>39</v>
      </c>
      <c r="AN2467" s="40">
        <f t="shared" ref="AN2467" si="59547">SUMPRODUCT(AO2461:AO2465*(AN2461:AN2465="PTO"))+SUMPRODUCT(AO2461:AO2465*(AN2461:AN2465="HOL"))</f>
        <v>0</v>
      </c>
      <c r="AO2467" s="49" t="s">
        <v>135</v>
      </c>
      <c r="AP2467" s="41">
        <f t="shared" ref="AP2467" si="59548">AP2466*AM$4</f>
        <v>0</v>
      </c>
      <c r="AQ2467" s="47" t="s">
        <v>39</v>
      </c>
      <c r="AR2467" s="40">
        <f t="shared" ref="AR2467" si="59549">SUMPRODUCT(AS2461:AS2465*(AR2461:AR2465="PTO"))+SUMPRODUCT(AS2461:AS2465*(AR2461:AR2465="HOL"))</f>
        <v>0</v>
      </c>
      <c r="AS2467" s="49" t="s">
        <v>135</v>
      </c>
      <c r="AT2467" s="41">
        <f t="shared" ref="AT2467" si="59550">AT2466*AQ$4</f>
        <v>0</v>
      </c>
      <c r="AU2467" s="47" t="s">
        <v>39</v>
      </c>
      <c r="AV2467" s="40">
        <f t="shared" ref="AV2467" si="59551">SUMPRODUCT(AW2461:AW2465*(AV2461:AV2465="PTO"))+SUMPRODUCT(AW2461:AW2465*(AV2461:AV2465="HOL"))</f>
        <v>0</v>
      </c>
      <c r="AW2467" s="49" t="s">
        <v>135</v>
      </c>
      <c r="AX2467" s="41">
        <f>AX2466*AU$4</f>
        <v>0</v>
      </c>
      <c r="AY2467" s="47" t="s">
        <v>39</v>
      </c>
      <c r="AZ2467" s="40">
        <f t="shared" ref="AZ2467" si="59552">SUMPRODUCT(BA2461:BA2465*(AZ2461:AZ2465="PTO"))+SUMPRODUCT(BA2461:BA2465*(AZ2461:AZ2465="HOL"))</f>
        <v>0</v>
      </c>
      <c r="BA2467" s="49" t="s">
        <v>135</v>
      </c>
      <c r="BB2467" s="41">
        <f>BB2466*AY$4</f>
        <v>0</v>
      </c>
      <c r="BC2467" s="47" t="s">
        <v>39</v>
      </c>
      <c r="BD2467" s="40">
        <f t="shared" ref="BD2467" si="59553">SUMPRODUCT(BE2461:BE2465*(BD2461:BD2465="PTO"))+SUMPRODUCT(BE2461:BE2465*(BD2461:BD2465="HOL"))</f>
        <v>0</v>
      </c>
      <c r="BE2467" s="49" t="s">
        <v>135</v>
      </c>
      <c r="BF2467" s="41">
        <f>BF2466*BC$4</f>
        <v>0</v>
      </c>
      <c r="BG2467" s="47" t="s">
        <v>39</v>
      </c>
      <c r="BH2467" s="40">
        <f t="shared" ref="BH2467" si="59554">SUMPRODUCT(BI2461:BI2465*(BH2461:BH2465="PTO"))+SUMPRODUCT(BI2461:BI2465*(BH2461:BH2465="HOL"))</f>
        <v>0</v>
      </c>
      <c r="BI2467" s="49" t="s">
        <v>135</v>
      </c>
      <c r="BJ2467" s="41">
        <f>BJ2466*BG$4</f>
        <v>0</v>
      </c>
      <c r="BK2467" s="47" t="s">
        <v>39</v>
      </c>
      <c r="BL2467" s="40">
        <f t="shared" ref="BL2467" si="59555">SUMPRODUCT(BM2461:BM2465*(BL2461:BL2465="PTO"))+SUMPRODUCT(BM2461:BM2465*(BL2461:BL2465="HOL"))</f>
        <v>0</v>
      </c>
      <c r="BM2467" s="49" t="s">
        <v>135</v>
      </c>
      <c r="BN2467" s="41">
        <f>BN2466*BK$4</f>
        <v>0</v>
      </c>
      <c r="BO2467" s="47" t="s">
        <v>39</v>
      </c>
      <c r="BP2467" s="40">
        <f t="shared" ref="BP2467" si="59556">SUMPRODUCT(BQ2461:BQ2465*(BP2461:BP2465="PTO"))+SUMPRODUCT(BQ2461:BQ2465*(BP2461:BP2465="HOL"))</f>
        <v>0</v>
      </c>
      <c r="BQ2467" s="49" t="s">
        <v>135</v>
      </c>
      <c r="BR2467" s="41">
        <f t="shared" ref="BR2467" si="59557">BR2466*BO$4</f>
        <v>8</v>
      </c>
      <c r="BS2467" s="47" t="s">
        <v>39</v>
      </c>
      <c r="BT2467" s="40">
        <f t="shared" ref="BT2467" si="59558">SUMPRODUCT(BU2461:BU2465*(BT2461:BT2465="PTO"))+SUMPRODUCT(BU2461:BU2465*(BT2461:BT2465="HOL"))</f>
        <v>0</v>
      </c>
      <c r="BU2467" s="49" t="s">
        <v>135</v>
      </c>
      <c r="BV2467" s="41">
        <f t="shared" ref="BV2467" si="59559">BV2466*BS$4</f>
        <v>0</v>
      </c>
      <c r="BW2467" s="47" t="s">
        <v>39</v>
      </c>
      <c r="BX2467" s="40">
        <f t="shared" ref="BX2467" si="59560">SUMPRODUCT(BY2461:BY2465*(BX2461:BX2465="PTO"))+SUMPRODUCT(BY2461:BY2465*(BX2461:BX2465="HOL"))</f>
        <v>0</v>
      </c>
      <c r="BY2467" s="49" t="s">
        <v>135</v>
      </c>
      <c r="BZ2467" s="41">
        <f t="shared" ref="BZ2467" si="59561">BZ2466*BW$4</f>
        <v>0</v>
      </c>
      <c r="CA2467" s="47" t="s">
        <v>39</v>
      </c>
      <c r="CB2467" s="40">
        <f t="shared" ref="CB2467" si="59562">SUMPRODUCT(CC2461:CC2465*(CB2461:CB2465="PTO"))+SUMPRODUCT(CC2461:CC2465*(CB2461:CB2465="HOL"))</f>
        <v>0</v>
      </c>
      <c r="CC2467" s="49" t="s">
        <v>135</v>
      </c>
      <c r="CD2467" s="41">
        <f t="shared" ref="CD2467" si="59563">CD2466*CA$4</f>
        <v>0</v>
      </c>
      <c r="CE2467" s="47" t="s">
        <v>39</v>
      </c>
      <c r="CF2467" s="40">
        <f t="shared" ref="CF2467" si="59564">SUMPRODUCT(CG2461:CG2465*(CF2461:CF2465="PTO"))+SUMPRODUCT(CG2461:CG2465*(CF2461:CF2465="HOL"))</f>
        <v>0</v>
      </c>
      <c r="CG2467" s="49" t="s">
        <v>135</v>
      </c>
      <c r="CH2467" s="41">
        <f t="shared" ref="CH2467" si="59565">CH2466*CE$4</f>
        <v>0</v>
      </c>
    </row>
    <row r="2468" spans="1:86" x14ac:dyDescent="0.25">
      <c r="A2468" s="70" t="s">
        <v>133</v>
      </c>
      <c r="B2468" s="71">
        <f t="shared" ref="B2468" ca="1" si="59566">D2468-B2469</f>
        <v>3.1729209828166347</v>
      </c>
      <c r="C2468" s="72" t="s">
        <v>122</v>
      </c>
      <c r="D2468" s="71">
        <f>IFERROR(INDEX(Holidays[FTE], MATCH(Entry!E2468, Holidays[Date], 0)), 1)*8*INDEX(FTEguide[[1]:[12]], MATCH(Entry!E2469, FTEguide[Weekday], 0), IF(Entry!E2471&gt;0, Entry!E2471, MONTH(Entry!E2468)))</f>
        <v>61.172920982816635</v>
      </c>
      <c r="E2468" s="60">
        <f t="shared" si="58186"/>
        <v>44180</v>
      </c>
      <c r="F2468" s="50" t="s">
        <v>128</v>
      </c>
      <c r="G2468" s="34"/>
      <c r="H2468" s="35"/>
      <c r="I2468" s="42">
        <f t="shared" ref="I2468" si="59567">parseTime(G2468)-(H2473=INT(RIGHT($F2468, 1)))</f>
        <v>0</v>
      </c>
      <c r="J2468" s="43">
        <f t="shared" ref="J2468:J2472" si="59568">isClocked(H2468)</f>
        <v>0</v>
      </c>
      <c r="K2468" s="34" t="s">
        <v>136</v>
      </c>
      <c r="L2468" s="35" t="s">
        <v>23</v>
      </c>
      <c r="M2468" s="42">
        <f t="shared" ref="M2468" si="59569">parseTime(K2468)-(L2473=INT(RIGHT($F2468, 1)))</f>
        <v>8</v>
      </c>
      <c r="N2468" s="43">
        <f t="shared" ref="N2468:N2472" si="59570">isClocked(L2468)</f>
        <v>1</v>
      </c>
      <c r="O2468" s="34" t="s">
        <v>180</v>
      </c>
      <c r="P2468" s="35" t="s">
        <v>23</v>
      </c>
      <c r="Q2468" s="42">
        <f t="shared" ref="Q2468" si="59571">parseTime(O2468)-(P2473=INT(RIGHT($F2468, 1)))</f>
        <v>8</v>
      </c>
      <c r="R2468" s="43">
        <f t="shared" ref="R2468:R2472" si="59572">isClocked(P2468)</f>
        <v>1</v>
      </c>
      <c r="S2468" s="34" t="s">
        <v>227</v>
      </c>
      <c r="T2468" s="35" t="s">
        <v>23</v>
      </c>
      <c r="U2468" s="42">
        <f t="shared" ref="U2468" si="59573">parseTime(S2468)-(T2473=INT(RIGHT($F2468, 1)))</f>
        <v>8</v>
      </c>
      <c r="V2468" s="43">
        <f t="shared" ref="V2468:V2472" si="59574">isClocked(T2468)</f>
        <v>1</v>
      </c>
      <c r="W2468" s="34"/>
      <c r="X2468" s="35"/>
      <c r="Y2468" s="42">
        <f t="shared" ref="Y2468" si="59575">parseTime(W2468)-(X2473=INT(RIGHT($F2468, 1)))</f>
        <v>0</v>
      </c>
      <c r="Z2468" s="43">
        <f t="shared" ref="Z2468:Z2472" si="59576">isClocked(X2468)</f>
        <v>0</v>
      </c>
      <c r="AA2468" s="34" t="s">
        <v>136</v>
      </c>
      <c r="AB2468" s="35" t="s">
        <v>23</v>
      </c>
      <c r="AC2468" s="42">
        <f t="shared" ref="AC2468" si="59577">parseTime(AA2468)-(AB2473=INT(RIGHT($F2468, 1)))</f>
        <v>8</v>
      </c>
      <c r="AD2468" s="43">
        <f t="shared" ref="AD2468:AD2472" si="59578">isClocked(AB2468)</f>
        <v>1</v>
      </c>
      <c r="AE2468" s="34" t="s">
        <v>229</v>
      </c>
      <c r="AF2468" s="35" t="s">
        <v>42</v>
      </c>
      <c r="AG2468" s="42">
        <f t="shared" ref="AG2468" si="59579">parseTime(AE2468)-(AF2473=INT(RIGHT($F2468, 1)))</f>
        <v>4</v>
      </c>
      <c r="AH2468" s="43">
        <f t="shared" ref="AH2468:AH2472" si="59580">isClocked(AF2468)</f>
        <v>0</v>
      </c>
      <c r="AI2468" s="34"/>
      <c r="AJ2468" s="35"/>
      <c r="AK2468" s="42">
        <f>parseTime(AI2468)-(AJ2473=INT(RIGHT($F2468, 1)))</f>
        <v>0</v>
      </c>
      <c r="AL2468" s="43">
        <f t="shared" ref="AL2468:AL2472" si="59581">isClocked(AJ2468)</f>
        <v>0</v>
      </c>
      <c r="AM2468" s="34"/>
      <c r="AN2468" s="35"/>
      <c r="AO2468" s="42">
        <f t="shared" ref="AO2468" si="59582">parseTime(AM2468)-(AN2473=INT(RIGHT($F2468, 1)))</f>
        <v>0</v>
      </c>
      <c r="AP2468" s="43">
        <f t="shared" ref="AP2468:AP2472" si="59583">isClocked(AN2468)</f>
        <v>0</v>
      </c>
      <c r="AQ2468" s="34"/>
      <c r="AR2468" s="35"/>
      <c r="AS2468" s="42">
        <f t="shared" ref="AS2468" si="59584">parseTime(AQ2468)-(AR2473=INT(RIGHT($F2468, 1)))</f>
        <v>0</v>
      </c>
      <c r="AT2468" s="43">
        <f t="shared" ref="AT2468:AT2472" si="59585">isClocked(AR2468)</f>
        <v>0</v>
      </c>
      <c r="AU2468" s="34"/>
      <c r="AV2468" s="35"/>
      <c r="AW2468" s="42">
        <f>parseTime(AU2468)-(AV2473=INT(RIGHT($F2468, 1)))</f>
        <v>0</v>
      </c>
      <c r="AX2468" s="43">
        <f t="shared" ref="AX2468:AX2472" si="59586">isClocked(AV2468)</f>
        <v>0</v>
      </c>
      <c r="AY2468" s="34"/>
      <c r="AZ2468" s="35"/>
      <c r="BA2468" s="42">
        <f>parseTime(AY2468)-(AZ2473=INT(RIGHT($F2468, 1)))</f>
        <v>0</v>
      </c>
      <c r="BB2468" s="43">
        <f t="shared" ref="BB2468:BB2472" si="59587">isClocked(AZ2468)</f>
        <v>0</v>
      </c>
      <c r="BC2468" s="34"/>
      <c r="BD2468" s="35"/>
      <c r="BE2468" s="42">
        <f>parseTime(BC2468)-(BD2473=INT(RIGHT($F2468, 1)))</f>
        <v>0</v>
      </c>
      <c r="BF2468" s="43">
        <f t="shared" ref="BF2468:BF2472" si="59588">isClocked(BD2468)</f>
        <v>0</v>
      </c>
      <c r="BG2468" s="34"/>
      <c r="BH2468" s="35"/>
      <c r="BI2468" s="42">
        <f>parseTime(BG2468)-(BH2473=INT(RIGHT($F2468, 1)))</f>
        <v>0</v>
      </c>
      <c r="BJ2468" s="43">
        <f t="shared" ref="BJ2468:BJ2472" si="59589">isClocked(BH2468)</f>
        <v>0</v>
      </c>
      <c r="BK2468" s="34"/>
      <c r="BL2468" s="35"/>
      <c r="BM2468" s="42">
        <f>parseTime(BK2468)-(BL2473=INT(RIGHT($F2468, 1)))</f>
        <v>0</v>
      </c>
      <c r="BN2468" s="43">
        <f t="shared" ref="BN2468:BN2472" si="59590">isClocked(BL2468)</f>
        <v>0</v>
      </c>
      <c r="BO2468" s="34" t="s">
        <v>250</v>
      </c>
      <c r="BP2468" s="35" t="s">
        <v>23</v>
      </c>
      <c r="BQ2468" s="42">
        <f t="shared" ref="BQ2468" si="59591">parseTime(BO2468)-(BP2473=INT(RIGHT($F2468, 1)))</f>
        <v>5</v>
      </c>
      <c r="BR2468" s="43">
        <f t="shared" ref="BR2468:BR2472" si="59592">isClocked(BP2468)</f>
        <v>1</v>
      </c>
      <c r="BS2468" s="34" t="s">
        <v>136</v>
      </c>
      <c r="BT2468" s="35" t="s">
        <v>23</v>
      </c>
      <c r="BU2468" s="42">
        <f t="shared" ref="BU2468" si="59593">parseTime(BS2468)-(BT2473=INT(RIGHT($F2468, 1)))</f>
        <v>8</v>
      </c>
      <c r="BV2468" s="43">
        <f t="shared" ref="BV2468:BV2472" si="59594">isClocked(BT2468)</f>
        <v>1</v>
      </c>
      <c r="BW2468" s="34" t="s">
        <v>136</v>
      </c>
      <c r="BX2468" s="35" t="s">
        <v>23</v>
      </c>
      <c r="BY2468" s="42">
        <f t="shared" ref="BY2468" si="59595">parseTime(BW2468)-(BX2473=INT(RIGHT($F2468, 1)))</f>
        <v>8</v>
      </c>
      <c r="BZ2468" s="43">
        <f t="shared" ref="BZ2468:BZ2472" si="59596">isClocked(BX2468)</f>
        <v>1</v>
      </c>
      <c r="CA2468" s="34"/>
      <c r="CB2468" s="35"/>
      <c r="CC2468" s="42">
        <f t="shared" ref="CC2468" si="59597">parseTime(CA2468)-(CB2473=INT(RIGHT($F2468, 1)))</f>
        <v>0</v>
      </c>
      <c r="CD2468" s="43">
        <f t="shared" ref="CD2468:CD2472" si="59598">isClocked(CB2468)</f>
        <v>0</v>
      </c>
      <c r="CE2468" s="34"/>
      <c r="CF2468" s="35"/>
      <c r="CG2468" s="42">
        <f t="shared" ref="CG2468" si="59599">parseTime(CE2468)-(CF2473=INT(RIGHT($F2468, 1)))</f>
        <v>0</v>
      </c>
      <c r="CH2468" s="43">
        <f t="shared" ref="CH2468:CH2472" si="59600">isClocked(CF2468)</f>
        <v>0</v>
      </c>
    </row>
    <row r="2469" spans="1:86" x14ac:dyDescent="0.25">
      <c r="A2469" s="56" t="s">
        <v>0</v>
      </c>
      <c r="B2469" s="57">
        <f t="shared" ca="1" si="59427"/>
        <v>58</v>
      </c>
      <c r="C2469" s="14" t="s">
        <v>252</v>
      </c>
      <c r="D2469" s="14">
        <f t="shared" si="58910"/>
        <v>53.7</v>
      </c>
      <c r="E2469" s="55" t="str">
        <f t="shared" si="59428"/>
        <v>Tuesday</v>
      </c>
      <c r="F2469" s="51" t="s">
        <v>129</v>
      </c>
      <c r="G2469" s="36"/>
      <c r="H2469" s="37"/>
      <c r="I2469" s="44">
        <f t="shared" ref="I2469" si="59601">parseTime(G2469)-(H2473=INT(RIGHT($F2469, 1)))</f>
        <v>0</v>
      </c>
      <c r="J2469" s="45">
        <f t="shared" si="59568"/>
        <v>0</v>
      </c>
      <c r="K2469" s="36"/>
      <c r="L2469" s="37"/>
      <c r="M2469" s="44">
        <f t="shared" ref="M2469" si="59602">parseTime(K2469)-(L2473=INT(RIGHT($F2469, 1)))</f>
        <v>0</v>
      </c>
      <c r="N2469" s="45">
        <f t="shared" si="59570"/>
        <v>0</v>
      </c>
      <c r="O2469" s="36"/>
      <c r="P2469" s="37"/>
      <c r="Q2469" s="44">
        <f t="shared" ref="Q2469" si="59603">parseTime(O2469)-(P2473=INT(RIGHT($F2469, 1)))</f>
        <v>0</v>
      </c>
      <c r="R2469" s="45">
        <f t="shared" si="59572"/>
        <v>0</v>
      </c>
      <c r="S2469" s="36"/>
      <c r="T2469" s="37"/>
      <c r="U2469" s="44">
        <f t="shared" ref="U2469" si="59604">parseTime(S2469)-(T2473=INT(RIGHT($F2469, 1)))</f>
        <v>0</v>
      </c>
      <c r="V2469" s="45">
        <f t="shared" si="59574"/>
        <v>0</v>
      </c>
      <c r="W2469" s="36"/>
      <c r="X2469" s="37"/>
      <c r="Y2469" s="44">
        <f t="shared" ref="Y2469" si="59605">parseTime(W2469)-(X2473=INT(RIGHT($F2469, 1)))</f>
        <v>0</v>
      </c>
      <c r="Z2469" s="45">
        <f t="shared" si="59576"/>
        <v>0</v>
      </c>
      <c r="AA2469" s="36"/>
      <c r="AB2469" s="37"/>
      <c r="AC2469" s="44">
        <f t="shared" ref="AC2469" si="59606">parseTime(AA2469)-(AB2473=INT(RIGHT($F2469, 1)))</f>
        <v>0</v>
      </c>
      <c r="AD2469" s="45">
        <f t="shared" si="59578"/>
        <v>0</v>
      </c>
      <c r="AE2469" s="36" t="s">
        <v>230</v>
      </c>
      <c r="AF2469" s="37" t="s">
        <v>25</v>
      </c>
      <c r="AG2469" s="44">
        <f t="shared" ref="AG2469" si="59607">parseTime(AE2469)-(AF2473=INT(RIGHT($F2469, 1)))</f>
        <v>5</v>
      </c>
      <c r="AH2469" s="45">
        <f t="shared" si="59580"/>
        <v>1</v>
      </c>
      <c r="AI2469" s="36"/>
      <c r="AJ2469" s="37"/>
      <c r="AK2469" s="44">
        <f>parseTime(AI2469)-(AJ2473=INT(RIGHT($F2469, 1)))</f>
        <v>0</v>
      </c>
      <c r="AL2469" s="45">
        <f t="shared" si="59581"/>
        <v>0</v>
      </c>
      <c r="AM2469" s="36"/>
      <c r="AN2469" s="37"/>
      <c r="AO2469" s="44">
        <f t="shared" ref="AO2469" si="59608">parseTime(AM2469)-(AN2473=INT(RIGHT($F2469, 1)))</f>
        <v>0</v>
      </c>
      <c r="AP2469" s="45">
        <f t="shared" si="59583"/>
        <v>0</v>
      </c>
      <c r="AQ2469" s="36"/>
      <c r="AR2469" s="37"/>
      <c r="AS2469" s="44">
        <f t="shared" ref="AS2469" si="59609">parseTime(AQ2469)-(AR2473=INT(RIGHT($F2469, 1)))</f>
        <v>0</v>
      </c>
      <c r="AT2469" s="45">
        <f t="shared" si="59585"/>
        <v>0</v>
      </c>
      <c r="AU2469" s="36"/>
      <c r="AV2469" s="37"/>
      <c r="AW2469" s="44">
        <f>parseTime(AU2469)-(AV2473=INT(RIGHT($F2469, 1)))</f>
        <v>0</v>
      </c>
      <c r="AX2469" s="45">
        <f t="shared" si="59586"/>
        <v>0</v>
      </c>
      <c r="AY2469" s="36"/>
      <c r="AZ2469" s="37"/>
      <c r="BA2469" s="44">
        <f>parseTime(AY2469)-(AZ2473=INT(RIGHT($F2469, 1)))</f>
        <v>0</v>
      </c>
      <c r="BB2469" s="45">
        <f t="shared" si="59587"/>
        <v>0</v>
      </c>
      <c r="BC2469" s="36"/>
      <c r="BD2469" s="37"/>
      <c r="BE2469" s="44">
        <f>parseTime(BC2469)-(BD2473=INT(RIGHT($F2469, 1)))</f>
        <v>0</v>
      </c>
      <c r="BF2469" s="45">
        <f t="shared" si="59588"/>
        <v>0</v>
      </c>
      <c r="BG2469" s="36"/>
      <c r="BH2469" s="37"/>
      <c r="BI2469" s="44">
        <f>parseTime(BG2469)-(BH2473=INT(RIGHT($F2469, 1)))</f>
        <v>0</v>
      </c>
      <c r="BJ2469" s="45">
        <f t="shared" si="59589"/>
        <v>0</v>
      </c>
      <c r="BK2469" s="36"/>
      <c r="BL2469" s="37"/>
      <c r="BM2469" s="44">
        <f>parseTime(BK2469)-(BL2473=INT(RIGHT($F2469, 1)))</f>
        <v>0</v>
      </c>
      <c r="BN2469" s="45">
        <f t="shared" si="59590"/>
        <v>0</v>
      </c>
      <c r="BO2469" s="36"/>
      <c r="BP2469" s="37"/>
      <c r="BQ2469" s="44">
        <f t="shared" ref="BQ2469" si="59610">parseTime(BO2469)-(BP2473=INT(RIGHT($F2469, 1)))</f>
        <v>0</v>
      </c>
      <c r="BR2469" s="45">
        <f t="shared" si="59592"/>
        <v>0</v>
      </c>
      <c r="BS2469" s="36"/>
      <c r="BT2469" s="37"/>
      <c r="BU2469" s="44">
        <f t="shared" ref="BU2469" si="59611">parseTime(BS2469)-(BT2473=INT(RIGHT($F2469, 1)))</f>
        <v>0</v>
      </c>
      <c r="BV2469" s="45">
        <f t="shared" si="59594"/>
        <v>0</v>
      </c>
      <c r="BW2469" s="36"/>
      <c r="BX2469" s="37"/>
      <c r="BY2469" s="44">
        <f t="shared" ref="BY2469" si="59612">parseTime(BW2469)-(BX2473=INT(RIGHT($F2469, 1)))</f>
        <v>0</v>
      </c>
      <c r="BZ2469" s="45">
        <f t="shared" si="59596"/>
        <v>0</v>
      </c>
      <c r="CA2469" s="36"/>
      <c r="CB2469" s="37"/>
      <c r="CC2469" s="44">
        <f t="shared" ref="CC2469" si="59613">parseTime(CA2469)-(CB2473=INT(RIGHT($F2469, 1)))</f>
        <v>0</v>
      </c>
      <c r="CD2469" s="45">
        <f t="shared" si="59598"/>
        <v>0</v>
      </c>
      <c r="CE2469" s="36"/>
      <c r="CF2469" s="37"/>
      <c r="CG2469" s="44">
        <f t="shared" ref="CG2469" si="59614">parseTime(CE2469)-(CF2473=INT(RIGHT($F2469, 1)))</f>
        <v>0</v>
      </c>
      <c r="CH2469" s="45">
        <f t="shared" si="59600"/>
        <v>0</v>
      </c>
    </row>
    <row r="2470" spans="1:86" x14ac:dyDescent="0.25">
      <c r="A2470" s="56" t="s">
        <v>117</v>
      </c>
      <c r="B2470" s="57">
        <f t="shared" ref="B2470" ca="1" si="59615">roleHours(G2468:CH2474, "MFD")</f>
        <v>53</v>
      </c>
      <c r="C2470" s="14">
        <f t="shared" ref="C2470:C2473" ca="1" si="59616">B2470/8</f>
        <v>6.625</v>
      </c>
      <c r="D2470" s="14">
        <f t="shared" ref="D2470" ca="1" si="59617">B2469-D2469</f>
        <v>4.2999999999999972</v>
      </c>
      <c r="E2470" s="20" t="s">
        <v>127</v>
      </c>
      <c r="F2470" s="51" t="s">
        <v>130</v>
      </c>
      <c r="G2470" s="36"/>
      <c r="H2470" s="37"/>
      <c r="I2470" s="44">
        <f t="shared" ref="I2470" si="59618">parseTime(G2470)-(H2473=INT(RIGHT($F2470, 1)))</f>
        <v>0</v>
      </c>
      <c r="J2470" s="45">
        <f t="shared" si="59568"/>
        <v>0</v>
      </c>
      <c r="K2470" s="36"/>
      <c r="L2470" s="37"/>
      <c r="M2470" s="44">
        <f t="shared" ref="M2470" si="59619">parseTime(K2470)-(L2473=INT(RIGHT($F2470, 1)))</f>
        <v>0</v>
      </c>
      <c r="N2470" s="45">
        <f t="shared" si="59570"/>
        <v>0</v>
      </c>
      <c r="O2470" s="36"/>
      <c r="P2470" s="37"/>
      <c r="Q2470" s="44">
        <f t="shared" ref="Q2470" si="59620">parseTime(O2470)-(P2473=INT(RIGHT($F2470, 1)))</f>
        <v>0</v>
      </c>
      <c r="R2470" s="45">
        <f t="shared" si="59572"/>
        <v>0</v>
      </c>
      <c r="S2470" s="36"/>
      <c r="T2470" s="37"/>
      <c r="U2470" s="44">
        <f t="shared" ref="U2470" si="59621">parseTime(S2470)-(T2473=INT(RIGHT($F2470, 1)))</f>
        <v>0</v>
      </c>
      <c r="V2470" s="45">
        <f t="shared" si="59574"/>
        <v>0</v>
      </c>
      <c r="W2470" s="36"/>
      <c r="X2470" s="37"/>
      <c r="Y2470" s="44">
        <f t="shared" ref="Y2470" si="59622">parseTime(W2470)-(X2473=INT(RIGHT($F2470, 1)))</f>
        <v>0</v>
      </c>
      <c r="Z2470" s="45">
        <f t="shared" si="59576"/>
        <v>0</v>
      </c>
      <c r="AA2470" s="36"/>
      <c r="AB2470" s="37"/>
      <c r="AC2470" s="44">
        <f t="shared" ref="AC2470" si="59623">parseTime(AA2470)-(AB2473=INT(RIGHT($F2470, 1)))</f>
        <v>0</v>
      </c>
      <c r="AD2470" s="45">
        <f t="shared" si="59578"/>
        <v>0</v>
      </c>
      <c r="AE2470" s="36"/>
      <c r="AF2470" s="37"/>
      <c r="AG2470" s="44">
        <f t="shared" ref="AG2470" si="59624">parseTime(AE2470)-(AF2473=INT(RIGHT($F2470, 1)))</f>
        <v>0</v>
      </c>
      <c r="AH2470" s="45">
        <f t="shared" si="59580"/>
        <v>0</v>
      </c>
      <c r="AI2470" s="36"/>
      <c r="AJ2470" s="37"/>
      <c r="AK2470" s="44">
        <f>parseTime(AI2470)-(AJ2473=INT(RIGHT($F2470, 1)))</f>
        <v>0</v>
      </c>
      <c r="AL2470" s="45">
        <f t="shared" si="59581"/>
        <v>0</v>
      </c>
      <c r="AM2470" s="36"/>
      <c r="AN2470" s="37"/>
      <c r="AO2470" s="44">
        <f t="shared" ref="AO2470" si="59625">parseTime(AM2470)-(AN2473=INT(RIGHT($F2470, 1)))</f>
        <v>0</v>
      </c>
      <c r="AP2470" s="45">
        <f t="shared" si="59583"/>
        <v>0</v>
      </c>
      <c r="AQ2470" s="36"/>
      <c r="AR2470" s="37"/>
      <c r="AS2470" s="44">
        <f t="shared" ref="AS2470" si="59626">parseTime(AQ2470)-(AR2473=INT(RIGHT($F2470, 1)))</f>
        <v>0</v>
      </c>
      <c r="AT2470" s="45">
        <f t="shared" si="59585"/>
        <v>0</v>
      </c>
      <c r="AU2470" s="36"/>
      <c r="AV2470" s="37"/>
      <c r="AW2470" s="44">
        <f>parseTime(AU2470)-(AV2473=INT(RIGHT($F2470, 1)))</f>
        <v>0</v>
      </c>
      <c r="AX2470" s="45">
        <f t="shared" si="59586"/>
        <v>0</v>
      </c>
      <c r="AY2470" s="36"/>
      <c r="AZ2470" s="37"/>
      <c r="BA2470" s="44">
        <f>parseTime(AY2470)-(AZ2473=INT(RIGHT($F2470, 1)))</f>
        <v>0</v>
      </c>
      <c r="BB2470" s="45">
        <f t="shared" si="59587"/>
        <v>0</v>
      </c>
      <c r="BC2470" s="36"/>
      <c r="BD2470" s="37"/>
      <c r="BE2470" s="44">
        <f>parseTime(BC2470)-(BD2473=INT(RIGHT($F2470, 1)))</f>
        <v>0</v>
      </c>
      <c r="BF2470" s="45">
        <f t="shared" si="59588"/>
        <v>0</v>
      </c>
      <c r="BG2470" s="36"/>
      <c r="BH2470" s="37"/>
      <c r="BI2470" s="44">
        <f>parseTime(BG2470)-(BH2473=INT(RIGHT($F2470, 1)))</f>
        <v>0</v>
      </c>
      <c r="BJ2470" s="45">
        <f t="shared" si="59589"/>
        <v>0</v>
      </c>
      <c r="BK2470" s="36"/>
      <c r="BL2470" s="37"/>
      <c r="BM2470" s="44">
        <f>parseTime(BK2470)-(BL2473=INT(RIGHT($F2470, 1)))</f>
        <v>0</v>
      </c>
      <c r="BN2470" s="45">
        <f t="shared" si="59590"/>
        <v>0</v>
      </c>
      <c r="BO2470" s="36"/>
      <c r="BP2470" s="37"/>
      <c r="BQ2470" s="44">
        <f t="shared" ref="BQ2470" si="59627">parseTime(BO2470)-(BP2473=INT(RIGHT($F2470, 1)))</f>
        <v>0</v>
      </c>
      <c r="BR2470" s="45">
        <f t="shared" si="59592"/>
        <v>0</v>
      </c>
      <c r="BS2470" s="36"/>
      <c r="BT2470" s="37"/>
      <c r="BU2470" s="44">
        <f t="shared" ref="BU2470" si="59628">parseTime(BS2470)-(BT2473=INT(RIGHT($F2470, 1)))</f>
        <v>0</v>
      </c>
      <c r="BV2470" s="45">
        <f t="shared" si="59594"/>
        <v>0</v>
      </c>
      <c r="BW2470" s="36"/>
      <c r="BX2470" s="37"/>
      <c r="BY2470" s="44">
        <f t="shared" ref="BY2470" si="59629">parseTime(BW2470)-(BX2473=INT(RIGHT($F2470, 1)))</f>
        <v>0</v>
      </c>
      <c r="BZ2470" s="45">
        <f t="shared" si="59596"/>
        <v>0</v>
      </c>
      <c r="CA2470" s="36"/>
      <c r="CB2470" s="37"/>
      <c r="CC2470" s="44">
        <f t="shared" ref="CC2470" si="59630">parseTime(CA2470)-(CB2473=INT(RIGHT($F2470, 1)))</f>
        <v>0</v>
      </c>
      <c r="CD2470" s="45">
        <f t="shared" si="59598"/>
        <v>0</v>
      </c>
      <c r="CE2470" s="36"/>
      <c r="CF2470" s="37"/>
      <c r="CG2470" s="44">
        <f t="shared" ref="CG2470" si="59631">parseTime(CE2470)-(CF2473=INT(RIGHT($F2470, 1)))</f>
        <v>0</v>
      </c>
      <c r="CH2470" s="45">
        <f t="shared" si="59600"/>
        <v>0</v>
      </c>
    </row>
    <row r="2471" spans="1:86" x14ac:dyDescent="0.25">
      <c r="A2471" s="56"/>
      <c r="B2471" s="57"/>
      <c r="C2471" s="14">
        <f t="shared" si="59616"/>
        <v>0</v>
      </c>
      <c r="D2471" s="14" t="s">
        <v>259</v>
      </c>
      <c r="E2471" s="20">
        <v>4.25</v>
      </c>
      <c r="F2471" s="51" t="s">
        <v>131</v>
      </c>
      <c r="G2471" s="36"/>
      <c r="H2471" s="37"/>
      <c r="I2471" s="44">
        <f t="shared" ref="I2471" si="59632">parseTime(G2471)-(H2473=INT(RIGHT($F2471, 1)))</f>
        <v>0</v>
      </c>
      <c r="J2471" s="45">
        <f t="shared" si="59568"/>
        <v>0</v>
      </c>
      <c r="K2471" s="36"/>
      <c r="L2471" s="37"/>
      <c r="M2471" s="44">
        <f t="shared" ref="M2471" si="59633">parseTime(K2471)-(L2473=INT(RIGHT($F2471, 1)))</f>
        <v>0</v>
      </c>
      <c r="N2471" s="45">
        <f t="shared" si="59570"/>
        <v>0</v>
      </c>
      <c r="O2471" s="36"/>
      <c r="P2471" s="37"/>
      <c r="Q2471" s="44">
        <f t="shared" ref="Q2471" si="59634">parseTime(O2471)-(P2473=INT(RIGHT($F2471, 1)))</f>
        <v>0</v>
      </c>
      <c r="R2471" s="45">
        <f t="shared" si="59572"/>
        <v>0</v>
      </c>
      <c r="S2471" s="36"/>
      <c r="T2471" s="37"/>
      <c r="U2471" s="44">
        <f t="shared" ref="U2471" si="59635">parseTime(S2471)-(T2473=INT(RIGHT($F2471, 1)))</f>
        <v>0</v>
      </c>
      <c r="V2471" s="45">
        <f t="shared" si="59574"/>
        <v>0</v>
      </c>
      <c r="W2471" s="36"/>
      <c r="X2471" s="37"/>
      <c r="Y2471" s="44">
        <f t="shared" ref="Y2471" si="59636">parseTime(W2471)-(X2473=INT(RIGHT($F2471, 1)))</f>
        <v>0</v>
      </c>
      <c r="Z2471" s="45">
        <f t="shared" si="59576"/>
        <v>0</v>
      </c>
      <c r="AA2471" s="36"/>
      <c r="AB2471" s="37"/>
      <c r="AC2471" s="44">
        <f t="shared" ref="AC2471" si="59637">parseTime(AA2471)-(AB2473=INT(RIGHT($F2471, 1)))</f>
        <v>0</v>
      </c>
      <c r="AD2471" s="45">
        <f t="shared" si="59578"/>
        <v>0</v>
      </c>
      <c r="AE2471" s="36"/>
      <c r="AF2471" s="37"/>
      <c r="AG2471" s="44">
        <f t="shared" ref="AG2471" si="59638">parseTime(AE2471)-(AF2473=INT(RIGHT($F2471, 1)))</f>
        <v>0</v>
      </c>
      <c r="AH2471" s="45">
        <f t="shared" si="59580"/>
        <v>0</v>
      </c>
      <c r="AI2471" s="36"/>
      <c r="AJ2471" s="37"/>
      <c r="AK2471" s="44">
        <f>parseTime(AI2471)-(AJ2473=INT(RIGHT($F2471, 1)))</f>
        <v>0</v>
      </c>
      <c r="AL2471" s="45">
        <f t="shared" si="59581"/>
        <v>0</v>
      </c>
      <c r="AM2471" s="36"/>
      <c r="AN2471" s="37"/>
      <c r="AO2471" s="44">
        <f t="shared" ref="AO2471" si="59639">parseTime(AM2471)-(AN2473=INT(RIGHT($F2471, 1)))</f>
        <v>0</v>
      </c>
      <c r="AP2471" s="45">
        <f t="shared" si="59583"/>
        <v>0</v>
      </c>
      <c r="AQ2471" s="36"/>
      <c r="AR2471" s="37"/>
      <c r="AS2471" s="44">
        <f t="shared" ref="AS2471" si="59640">parseTime(AQ2471)-(AR2473=INT(RIGHT($F2471, 1)))</f>
        <v>0</v>
      </c>
      <c r="AT2471" s="45">
        <f t="shared" si="59585"/>
        <v>0</v>
      </c>
      <c r="AU2471" s="36"/>
      <c r="AV2471" s="37"/>
      <c r="AW2471" s="44">
        <f>parseTime(AU2471)-(AV2473=INT(RIGHT($F2471, 1)))</f>
        <v>0</v>
      </c>
      <c r="AX2471" s="45">
        <f t="shared" si="59586"/>
        <v>0</v>
      </c>
      <c r="AY2471" s="36"/>
      <c r="AZ2471" s="37"/>
      <c r="BA2471" s="44">
        <f>parseTime(AY2471)-(AZ2473=INT(RIGHT($F2471, 1)))</f>
        <v>0</v>
      </c>
      <c r="BB2471" s="45">
        <f t="shared" si="59587"/>
        <v>0</v>
      </c>
      <c r="BC2471" s="36"/>
      <c r="BD2471" s="37"/>
      <c r="BE2471" s="44">
        <f>parseTime(BC2471)-(BD2473=INT(RIGHT($F2471, 1)))</f>
        <v>0</v>
      </c>
      <c r="BF2471" s="45">
        <f t="shared" si="59588"/>
        <v>0</v>
      </c>
      <c r="BG2471" s="36"/>
      <c r="BH2471" s="37"/>
      <c r="BI2471" s="44">
        <f>parseTime(BG2471)-(BH2473=INT(RIGHT($F2471, 1)))</f>
        <v>0</v>
      </c>
      <c r="BJ2471" s="45">
        <f t="shared" si="59589"/>
        <v>0</v>
      </c>
      <c r="BK2471" s="36"/>
      <c r="BL2471" s="37"/>
      <c r="BM2471" s="44">
        <f>parseTime(BK2471)-(BL2473=INT(RIGHT($F2471, 1)))</f>
        <v>0</v>
      </c>
      <c r="BN2471" s="45">
        <f t="shared" si="59590"/>
        <v>0</v>
      </c>
      <c r="BO2471" s="36"/>
      <c r="BP2471" s="37"/>
      <c r="BQ2471" s="44">
        <f t="shared" ref="BQ2471" si="59641">parseTime(BO2471)-(BP2473=INT(RIGHT($F2471, 1)))</f>
        <v>0</v>
      </c>
      <c r="BR2471" s="45">
        <f t="shared" si="59592"/>
        <v>0</v>
      </c>
      <c r="BS2471" s="36"/>
      <c r="BT2471" s="37"/>
      <c r="BU2471" s="44">
        <f t="shared" ref="BU2471" si="59642">parseTime(BS2471)-(BT2473=INT(RIGHT($F2471, 1)))</f>
        <v>0</v>
      </c>
      <c r="BV2471" s="45">
        <f t="shared" si="59594"/>
        <v>0</v>
      </c>
      <c r="BW2471" s="36"/>
      <c r="BX2471" s="37"/>
      <c r="BY2471" s="44">
        <f t="shared" ref="BY2471" si="59643">parseTime(BW2471)-(BX2473=INT(RIGHT($F2471, 1)))</f>
        <v>0</v>
      </c>
      <c r="BZ2471" s="45">
        <f t="shared" si="59596"/>
        <v>0</v>
      </c>
      <c r="CA2471" s="36"/>
      <c r="CB2471" s="37"/>
      <c r="CC2471" s="44">
        <f t="shared" ref="CC2471" si="59644">parseTime(CA2471)-(CB2473=INT(RIGHT($F2471, 1)))</f>
        <v>0</v>
      </c>
      <c r="CD2471" s="45">
        <f t="shared" si="59598"/>
        <v>0</v>
      </c>
      <c r="CE2471" s="36"/>
      <c r="CF2471" s="37"/>
      <c r="CG2471" s="44">
        <f t="shared" ref="CG2471" si="59645">parseTime(CE2471)-(CF2473=INT(RIGHT($F2471, 1)))</f>
        <v>0</v>
      </c>
      <c r="CH2471" s="45">
        <f t="shared" si="59600"/>
        <v>0</v>
      </c>
    </row>
    <row r="2472" spans="1:86" x14ac:dyDescent="0.25">
      <c r="A2472" s="56" t="s">
        <v>119</v>
      </c>
      <c r="B2472" s="57">
        <f t="shared" ref="B2472" ca="1" si="59646">roleHours(G2468:CH2474, "MCC")</f>
        <v>5</v>
      </c>
      <c r="C2472" s="14">
        <f t="shared" ca="1" si="59616"/>
        <v>0.625</v>
      </c>
      <c r="D2472" s="14" t="s">
        <v>260</v>
      </c>
      <c r="E2472" s="20">
        <v>4.6500000000000004</v>
      </c>
      <c r="F2472" s="51" t="s">
        <v>132</v>
      </c>
      <c r="G2472" s="36"/>
      <c r="H2472" s="37"/>
      <c r="I2472" s="44">
        <f t="shared" ref="I2472" si="59647">parseTime(G2472)-(H2473=INT(RIGHT($F2472, 1)))</f>
        <v>0</v>
      </c>
      <c r="J2472" s="45">
        <f t="shared" si="59568"/>
        <v>0</v>
      </c>
      <c r="K2472" s="36"/>
      <c r="L2472" s="37"/>
      <c r="M2472" s="44">
        <f t="shared" ref="M2472" si="59648">parseTime(K2472)-(L2473=INT(RIGHT($F2472, 1)))</f>
        <v>0</v>
      </c>
      <c r="N2472" s="45">
        <f t="shared" si="59570"/>
        <v>0</v>
      </c>
      <c r="O2472" s="36"/>
      <c r="P2472" s="37"/>
      <c r="Q2472" s="44">
        <f t="shared" ref="Q2472" si="59649">parseTime(O2472)-(P2473=INT(RIGHT($F2472, 1)))</f>
        <v>0</v>
      </c>
      <c r="R2472" s="45">
        <f t="shared" si="59572"/>
        <v>0</v>
      </c>
      <c r="S2472" s="36"/>
      <c r="T2472" s="37"/>
      <c r="U2472" s="44">
        <f t="shared" ref="U2472" si="59650">parseTime(S2472)-(T2473=INT(RIGHT($F2472, 1)))</f>
        <v>0</v>
      </c>
      <c r="V2472" s="45">
        <f t="shared" si="59574"/>
        <v>0</v>
      </c>
      <c r="W2472" s="36"/>
      <c r="X2472" s="37"/>
      <c r="Y2472" s="44">
        <f t="shared" ref="Y2472" si="59651">parseTime(W2472)-(X2473=INT(RIGHT($F2472, 1)))</f>
        <v>0</v>
      </c>
      <c r="Z2472" s="45">
        <f t="shared" si="59576"/>
        <v>0</v>
      </c>
      <c r="AA2472" s="36"/>
      <c r="AB2472" s="37"/>
      <c r="AC2472" s="44">
        <f t="shared" ref="AC2472" si="59652">parseTime(AA2472)-(AB2473=INT(RIGHT($F2472, 1)))</f>
        <v>0</v>
      </c>
      <c r="AD2472" s="45">
        <f t="shared" si="59578"/>
        <v>0</v>
      </c>
      <c r="AE2472" s="36"/>
      <c r="AF2472" s="37"/>
      <c r="AG2472" s="44">
        <f t="shared" ref="AG2472" si="59653">parseTime(AE2472)-(AF2473=INT(RIGHT($F2472, 1)))</f>
        <v>0</v>
      </c>
      <c r="AH2472" s="45">
        <f t="shared" si="59580"/>
        <v>0</v>
      </c>
      <c r="AI2472" s="36"/>
      <c r="AJ2472" s="37"/>
      <c r="AK2472" s="44">
        <f>parseTime(AI2472)-(AJ2473=INT(RIGHT($F2472, 1)))</f>
        <v>0</v>
      </c>
      <c r="AL2472" s="45">
        <f t="shared" si="59581"/>
        <v>0</v>
      </c>
      <c r="AM2472" s="36"/>
      <c r="AN2472" s="37"/>
      <c r="AO2472" s="44">
        <f t="shared" ref="AO2472" si="59654">parseTime(AM2472)-(AN2473=INT(RIGHT($F2472, 1)))</f>
        <v>0</v>
      </c>
      <c r="AP2472" s="45">
        <f t="shared" si="59583"/>
        <v>0</v>
      </c>
      <c r="AQ2472" s="36"/>
      <c r="AR2472" s="37"/>
      <c r="AS2472" s="44">
        <f t="shared" ref="AS2472" si="59655">parseTime(AQ2472)-(AR2473=INT(RIGHT($F2472, 1)))</f>
        <v>0</v>
      </c>
      <c r="AT2472" s="45">
        <f t="shared" si="59585"/>
        <v>0</v>
      </c>
      <c r="AU2472" s="36"/>
      <c r="AV2472" s="37"/>
      <c r="AW2472" s="44">
        <f>parseTime(AU2472)-(AV2473=INT(RIGHT($F2472, 1)))</f>
        <v>0</v>
      </c>
      <c r="AX2472" s="45">
        <f t="shared" si="59586"/>
        <v>0</v>
      </c>
      <c r="AY2472" s="36"/>
      <c r="AZ2472" s="37"/>
      <c r="BA2472" s="44">
        <f>parseTime(AY2472)-(AZ2473=INT(RIGHT($F2472, 1)))</f>
        <v>0</v>
      </c>
      <c r="BB2472" s="45">
        <f t="shared" si="59587"/>
        <v>0</v>
      </c>
      <c r="BC2472" s="36"/>
      <c r="BD2472" s="37"/>
      <c r="BE2472" s="44">
        <f>parseTime(BC2472)-(BD2473=INT(RIGHT($F2472, 1)))</f>
        <v>0</v>
      </c>
      <c r="BF2472" s="45">
        <f t="shared" si="59588"/>
        <v>0</v>
      </c>
      <c r="BG2472" s="36"/>
      <c r="BH2472" s="37"/>
      <c r="BI2472" s="44">
        <f>parseTime(BG2472)-(BH2473=INT(RIGHT($F2472, 1)))</f>
        <v>0</v>
      </c>
      <c r="BJ2472" s="45">
        <f t="shared" si="59589"/>
        <v>0</v>
      </c>
      <c r="BK2472" s="36"/>
      <c r="BL2472" s="37"/>
      <c r="BM2472" s="44">
        <f>parseTime(BK2472)-(BL2473=INT(RIGHT($F2472, 1)))</f>
        <v>0</v>
      </c>
      <c r="BN2472" s="45">
        <f t="shared" si="59590"/>
        <v>0</v>
      </c>
      <c r="BO2472" s="36"/>
      <c r="BP2472" s="37"/>
      <c r="BQ2472" s="44">
        <f t="shared" ref="BQ2472" si="59656">parseTime(BO2472)-(BP2473=INT(RIGHT($F2472, 1)))</f>
        <v>0</v>
      </c>
      <c r="BR2472" s="45">
        <f t="shared" si="59592"/>
        <v>0</v>
      </c>
      <c r="BS2472" s="36"/>
      <c r="BT2472" s="37"/>
      <c r="BU2472" s="44">
        <f t="shared" ref="BU2472" si="59657">parseTime(BS2472)-(BT2473=INT(RIGHT($F2472, 1)))</f>
        <v>0</v>
      </c>
      <c r="BV2472" s="45">
        <f t="shared" si="59594"/>
        <v>0</v>
      </c>
      <c r="BW2472" s="36"/>
      <c r="BX2472" s="37"/>
      <c r="BY2472" s="44">
        <f t="shared" ref="BY2472" si="59658">parseTime(BW2472)-(BX2473=INT(RIGHT($F2472, 1)))</f>
        <v>0</v>
      </c>
      <c r="BZ2472" s="45">
        <f t="shared" si="59596"/>
        <v>0</v>
      </c>
      <c r="CA2472" s="36"/>
      <c r="CB2472" s="37"/>
      <c r="CC2472" s="44">
        <f t="shared" ref="CC2472" si="59659">parseTime(CA2472)-(CB2473=INT(RIGHT($F2472, 1)))</f>
        <v>0</v>
      </c>
      <c r="CD2472" s="45">
        <f t="shared" si="59598"/>
        <v>0</v>
      </c>
      <c r="CE2472" s="36"/>
      <c r="CF2472" s="37"/>
      <c r="CG2472" s="44">
        <f t="shared" ref="CG2472" si="59660">parseTime(CE2472)-(CF2473=INT(RIGHT($F2472, 1)))</f>
        <v>0</v>
      </c>
      <c r="CH2472" s="45">
        <f t="shared" si="59600"/>
        <v>0</v>
      </c>
    </row>
    <row r="2473" spans="1:86" x14ac:dyDescent="0.25">
      <c r="A2473" s="56"/>
      <c r="B2473" s="57"/>
      <c r="C2473" s="14">
        <f t="shared" si="59616"/>
        <v>0</v>
      </c>
      <c r="D2473" s="14"/>
      <c r="E2473" s="20">
        <f t="shared" ref="E2473" si="59661">((7.5/2)-0.5+E2472)*8</f>
        <v>63.2</v>
      </c>
      <c r="F2473" s="51"/>
      <c r="G2473" s="46" t="s">
        <v>134</v>
      </c>
      <c r="H2473" s="38">
        <f t="shared" ref="H2473" si="59662">lunchAdjust(G2468:H2472)</f>
        <v>0</v>
      </c>
      <c r="I2473" s="48" t="s">
        <v>0</v>
      </c>
      <c r="J2473" s="39">
        <f t="shared" ref="J2473" si="59663">SUMPRODUCT(I2468:I2472*J2468:J2472)</f>
        <v>0</v>
      </c>
      <c r="K2473" s="46" t="s">
        <v>134</v>
      </c>
      <c r="L2473" s="38">
        <f t="shared" ref="L2473" si="59664">lunchAdjust(K2468:L2472)</f>
        <v>1</v>
      </c>
      <c r="M2473" s="48" t="s">
        <v>0</v>
      </c>
      <c r="N2473" s="39">
        <f t="shared" ref="N2473" si="59665">SUMPRODUCT(M2468:M2472*N2468:N2472)</f>
        <v>8</v>
      </c>
      <c r="O2473" s="46" t="s">
        <v>134</v>
      </c>
      <c r="P2473" s="38">
        <f t="shared" ref="P2473" si="59666">lunchAdjust(O2468:P2472)</f>
        <v>1</v>
      </c>
      <c r="Q2473" s="48" t="s">
        <v>0</v>
      </c>
      <c r="R2473" s="39">
        <f t="shared" ref="R2473" si="59667">SUMPRODUCT(Q2468:Q2472*R2468:R2472)</f>
        <v>8</v>
      </c>
      <c r="S2473" s="46" t="s">
        <v>134</v>
      </c>
      <c r="T2473" s="38">
        <f t="shared" ref="T2473" si="59668">lunchAdjust(S2468:T2472)</f>
        <v>1</v>
      </c>
      <c r="U2473" s="48" t="s">
        <v>0</v>
      </c>
      <c r="V2473" s="39">
        <f t="shared" ref="V2473" si="59669">SUMPRODUCT(U2468:U2472*V2468:V2472)</f>
        <v>8</v>
      </c>
      <c r="W2473" s="46" t="s">
        <v>134</v>
      </c>
      <c r="X2473" s="38">
        <f t="shared" ref="X2473" si="59670">lunchAdjust(W2468:X2472)</f>
        <v>0</v>
      </c>
      <c r="Y2473" s="48" t="s">
        <v>0</v>
      </c>
      <c r="Z2473" s="39">
        <f t="shared" ref="Z2473" si="59671">SUMPRODUCT(Y2468:Y2472*Z2468:Z2472)</f>
        <v>0</v>
      </c>
      <c r="AA2473" s="46" t="s">
        <v>134</v>
      </c>
      <c r="AB2473" s="38">
        <f t="shared" ref="AB2473" si="59672">lunchAdjust(AA2468:AB2472)</f>
        <v>1</v>
      </c>
      <c r="AC2473" s="48" t="s">
        <v>0</v>
      </c>
      <c r="AD2473" s="39">
        <f t="shared" ref="AD2473" si="59673">SUMPRODUCT(AC2468:AC2472*AD2468:AD2472)</f>
        <v>8</v>
      </c>
      <c r="AE2473" s="46" t="s">
        <v>134</v>
      </c>
      <c r="AF2473" s="38">
        <f t="shared" ref="AF2473" si="59674">lunchAdjust(AE2468:AF2472)</f>
        <v>0</v>
      </c>
      <c r="AG2473" s="48" t="s">
        <v>0</v>
      </c>
      <c r="AH2473" s="39">
        <f t="shared" ref="AH2473" si="59675">SUMPRODUCT(AG2468:AG2472*AH2468:AH2472)</f>
        <v>5</v>
      </c>
      <c r="AI2473" s="46" t="s">
        <v>134</v>
      </c>
      <c r="AJ2473" s="38">
        <f t="shared" ref="AJ2473" si="59676">lunchAdjust(AI2468:AJ2472)</f>
        <v>0</v>
      </c>
      <c r="AK2473" s="48" t="s">
        <v>0</v>
      </c>
      <c r="AL2473" s="39">
        <f t="shared" ref="AL2473" si="59677">SUMPRODUCT(AK2468:AK2472*AL2468:AL2472)</f>
        <v>0</v>
      </c>
      <c r="AM2473" s="46" t="s">
        <v>134</v>
      </c>
      <c r="AN2473" s="38">
        <f t="shared" ref="AN2473" si="59678">lunchAdjust(AM2468:AN2472)</f>
        <v>0</v>
      </c>
      <c r="AO2473" s="48" t="s">
        <v>0</v>
      </c>
      <c r="AP2473" s="39">
        <f t="shared" ref="AP2473" si="59679">SUMPRODUCT(AO2468:AO2472*AP2468:AP2472)</f>
        <v>0</v>
      </c>
      <c r="AQ2473" s="46" t="s">
        <v>134</v>
      </c>
      <c r="AR2473" s="38">
        <f t="shared" ref="AR2473" si="59680">lunchAdjust(AQ2468:AR2472)</f>
        <v>0</v>
      </c>
      <c r="AS2473" s="48" t="s">
        <v>0</v>
      </c>
      <c r="AT2473" s="39">
        <f t="shared" ref="AT2473" si="59681">SUMPRODUCT(AS2468:AS2472*AT2468:AT2472)</f>
        <v>0</v>
      </c>
      <c r="AU2473" s="46" t="s">
        <v>134</v>
      </c>
      <c r="AV2473" s="38">
        <f t="shared" ref="AV2473" si="59682">lunchAdjust(AU2468:AV2472)</f>
        <v>0</v>
      </c>
      <c r="AW2473" s="48" t="s">
        <v>0</v>
      </c>
      <c r="AX2473" s="39">
        <f t="shared" ref="AX2473" si="59683">SUMPRODUCT(AW2468:AW2472*AX2468:AX2472)</f>
        <v>0</v>
      </c>
      <c r="AY2473" s="46" t="s">
        <v>134</v>
      </c>
      <c r="AZ2473" s="38">
        <f t="shared" ref="AZ2473" si="59684">lunchAdjust(AY2468:AZ2472)</f>
        <v>0</v>
      </c>
      <c r="BA2473" s="48" t="s">
        <v>0</v>
      </c>
      <c r="BB2473" s="39">
        <f t="shared" ref="BB2473" si="59685">SUMPRODUCT(BA2468:BA2472*BB2468:BB2472)</f>
        <v>0</v>
      </c>
      <c r="BC2473" s="46" t="s">
        <v>134</v>
      </c>
      <c r="BD2473" s="38">
        <f t="shared" ref="BD2473" si="59686">lunchAdjust(BC2468:BD2472)</f>
        <v>0</v>
      </c>
      <c r="BE2473" s="48" t="s">
        <v>0</v>
      </c>
      <c r="BF2473" s="39">
        <f t="shared" ref="BF2473" si="59687">SUMPRODUCT(BE2468:BE2472*BF2468:BF2472)</f>
        <v>0</v>
      </c>
      <c r="BG2473" s="46" t="s">
        <v>134</v>
      </c>
      <c r="BH2473" s="38">
        <f t="shared" ref="BH2473" si="59688">lunchAdjust(BG2468:BH2472)</f>
        <v>0</v>
      </c>
      <c r="BI2473" s="48" t="s">
        <v>0</v>
      </c>
      <c r="BJ2473" s="39">
        <f t="shared" ref="BJ2473" si="59689">SUMPRODUCT(BI2468:BI2472*BJ2468:BJ2472)</f>
        <v>0</v>
      </c>
      <c r="BK2473" s="46" t="s">
        <v>134</v>
      </c>
      <c r="BL2473" s="38">
        <f t="shared" ref="BL2473" si="59690">lunchAdjust(BK2468:BL2472)</f>
        <v>0</v>
      </c>
      <c r="BM2473" s="48" t="s">
        <v>0</v>
      </c>
      <c r="BN2473" s="39">
        <f t="shared" ref="BN2473" si="59691">SUMPRODUCT(BM2468:BM2472*BN2468:BN2472)</f>
        <v>0</v>
      </c>
      <c r="BO2473" s="46" t="s">
        <v>134</v>
      </c>
      <c r="BP2473" s="38">
        <f t="shared" ref="BP2473" si="59692">lunchAdjust(BO2468:BP2472)</f>
        <v>0</v>
      </c>
      <c r="BQ2473" s="48" t="s">
        <v>0</v>
      </c>
      <c r="BR2473" s="39">
        <f t="shared" ref="BR2473" si="59693">SUMPRODUCT(BQ2468:BQ2472*BR2468:BR2472)</f>
        <v>5</v>
      </c>
      <c r="BS2473" s="46" t="s">
        <v>134</v>
      </c>
      <c r="BT2473" s="38">
        <f t="shared" ref="BT2473" si="59694">lunchAdjust(BS2468:BT2472)</f>
        <v>1</v>
      </c>
      <c r="BU2473" s="48" t="s">
        <v>0</v>
      </c>
      <c r="BV2473" s="39">
        <f t="shared" ref="BV2473" si="59695">SUMPRODUCT(BU2468:BU2472*BV2468:BV2472)</f>
        <v>8</v>
      </c>
      <c r="BW2473" s="46" t="s">
        <v>134</v>
      </c>
      <c r="BX2473" s="38">
        <f t="shared" ref="BX2473" si="59696">lunchAdjust(BW2468:BX2472)</f>
        <v>1</v>
      </c>
      <c r="BY2473" s="48" t="s">
        <v>0</v>
      </c>
      <c r="BZ2473" s="39">
        <f t="shared" ref="BZ2473" si="59697">SUMPRODUCT(BY2468:BY2472*BZ2468:BZ2472)</f>
        <v>8</v>
      </c>
      <c r="CA2473" s="46" t="s">
        <v>134</v>
      </c>
      <c r="CB2473" s="38">
        <f t="shared" ref="CB2473" si="59698">lunchAdjust(CA2468:CB2472)</f>
        <v>0</v>
      </c>
      <c r="CC2473" s="48" t="s">
        <v>0</v>
      </c>
      <c r="CD2473" s="39">
        <f t="shared" ref="CD2473" si="59699">SUMPRODUCT(CC2468:CC2472*CD2468:CD2472)</f>
        <v>0</v>
      </c>
      <c r="CE2473" s="46" t="s">
        <v>134</v>
      </c>
      <c r="CF2473" s="38">
        <f t="shared" ref="CF2473" si="59700">lunchAdjust(CE2468:CF2472)</f>
        <v>0</v>
      </c>
      <c r="CG2473" s="48" t="s">
        <v>0</v>
      </c>
      <c r="CH2473" s="39">
        <f t="shared" ref="CH2473" si="59701">SUMPRODUCT(CG2468:CG2472*CH2468:CH2472)</f>
        <v>0</v>
      </c>
    </row>
    <row r="2474" spans="1:86" ht="15.75" thickBot="1" x14ac:dyDescent="0.3">
      <c r="A2474" s="58" t="s">
        <v>121</v>
      </c>
      <c r="B2474" s="59">
        <f t="shared" ref="B2474" ca="1" si="59702">roleHours(G2468:CH2474, "OUT")</f>
        <v>0</v>
      </c>
      <c r="C2474" s="54" t="s">
        <v>137</v>
      </c>
      <c r="D2474" s="22">
        <f t="shared" ref="D2474" ca="1" si="59703">roleHours(G2468:CH2474, "PTO")</f>
        <v>0</v>
      </c>
      <c r="E2474" s="23">
        <f t="shared" ref="E2474" ca="1" si="59704">E2473-B2469</f>
        <v>5.2000000000000028</v>
      </c>
      <c r="F2474" s="52"/>
      <c r="G2474" s="47" t="s">
        <v>39</v>
      </c>
      <c r="H2474" s="40">
        <f t="shared" si="58669"/>
        <v>0</v>
      </c>
      <c r="I2474" s="49" t="s">
        <v>135</v>
      </c>
      <c r="J2474" s="41">
        <f t="shared" ref="J2474" si="59705">J2473*G$4</f>
        <v>0</v>
      </c>
      <c r="K2474" s="47" t="s">
        <v>39</v>
      </c>
      <c r="L2474" s="40">
        <f t="shared" ref="L2474" si="59706">SUMPRODUCT(M2468:M2472*(L2468:L2472="PTO"))+SUMPRODUCT(M2468:M2472*(L2468:L2472="HOL"))</f>
        <v>0</v>
      </c>
      <c r="M2474" s="49" t="s">
        <v>135</v>
      </c>
      <c r="N2474" s="41">
        <f t="shared" ref="N2474" si="59707">N2473*K$4</f>
        <v>0</v>
      </c>
      <c r="O2474" s="47" t="s">
        <v>39</v>
      </c>
      <c r="P2474" s="40">
        <f t="shared" ref="P2474" si="59708">SUMPRODUCT(Q2468:Q2472*(P2468:P2472="PTO"))+SUMPRODUCT(Q2468:Q2472*(P2468:P2472="HOL"))</f>
        <v>0</v>
      </c>
      <c r="Q2474" s="49" t="s">
        <v>135</v>
      </c>
      <c r="R2474" s="41">
        <f t="shared" ref="R2474" si="59709">R2473*O$4</f>
        <v>8</v>
      </c>
      <c r="S2474" s="47" t="s">
        <v>39</v>
      </c>
      <c r="T2474" s="40">
        <f t="shared" ref="T2474" si="59710">SUMPRODUCT(U2468:U2472*(T2468:T2472="PTO"))+SUMPRODUCT(U2468:U2472*(T2468:T2472="HOL"))</f>
        <v>0</v>
      </c>
      <c r="U2474" s="49" t="s">
        <v>135</v>
      </c>
      <c r="V2474" s="41">
        <f t="shared" ref="V2474" si="59711">V2473*S$4</f>
        <v>0</v>
      </c>
      <c r="W2474" s="47" t="s">
        <v>39</v>
      </c>
      <c r="X2474" s="40">
        <f t="shared" ref="X2474" si="59712">SUMPRODUCT(Y2468:Y2472*(X2468:X2472="PTO"))+SUMPRODUCT(Y2468:Y2472*(X2468:X2472="HOL"))</f>
        <v>0</v>
      </c>
      <c r="Y2474" s="49" t="s">
        <v>135</v>
      </c>
      <c r="Z2474" s="41">
        <f t="shared" ref="Z2474" si="59713">Z2473*W$4</f>
        <v>0</v>
      </c>
      <c r="AA2474" s="47" t="s">
        <v>39</v>
      </c>
      <c r="AB2474" s="40">
        <f t="shared" ref="AB2474" si="59714">SUMPRODUCT(AC2468:AC2472*(AB2468:AB2472="PTO"))+SUMPRODUCT(AC2468:AC2472*(AB2468:AB2472="HOL"))</f>
        <v>0</v>
      </c>
      <c r="AC2474" s="49" t="s">
        <v>135</v>
      </c>
      <c r="AD2474" s="41">
        <f t="shared" ref="AD2474" si="59715">AD2473*AA$4</f>
        <v>8</v>
      </c>
      <c r="AE2474" s="47" t="s">
        <v>39</v>
      </c>
      <c r="AF2474" s="40">
        <f t="shared" ref="AF2474" si="59716">SUMPRODUCT(AG2468:AG2472*(AF2468:AF2472="PTO"))+SUMPRODUCT(AG2468:AG2472*(AF2468:AF2472="HOL"))</f>
        <v>0</v>
      </c>
      <c r="AG2474" s="49" t="s">
        <v>135</v>
      </c>
      <c r="AH2474" s="41">
        <f t="shared" ref="AH2474" si="59717">AH2473*AE$4</f>
        <v>5</v>
      </c>
      <c r="AI2474" s="47" t="s">
        <v>39</v>
      </c>
      <c r="AJ2474" s="40">
        <f t="shared" ref="AJ2474" si="59718">SUMPRODUCT(AK2468:AK2472*(AJ2468:AJ2472="PTO"))+SUMPRODUCT(AK2468:AK2472*(AJ2468:AJ2472="HOL"))</f>
        <v>0</v>
      </c>
      <c r="AK2474" s="49" t="s">
        <v>135</v>
      </c>
      <c r="AL2474" s="41">
        <f>AL2473*AI$4</f>
        <v>0</v>
      </c>
      <c r="AM2474" s="47" t="s">
        <v>39</v>
      </c>
      <c r="AN2474" s="40">
        <f t="shared" ref="AN2474" si="59719">SUMPRODUCT(AO2468:AO2472*(AN2468:AN2472="PTO"))+SUMPRODUCT(AO2468:AO2472*(AN2468:AN2472="HOL"))</f>
        <v>0</v>
      </c>
      <c r="AO2474" s="49" t="s">
        <v>135</v>
      </c>
      <c r="AP2474" s="41">
        <f t="shared" ref="AP2474" si="59720">AP2473*AM$4</f>
        <v>0</v>
      </c>
      <c r="AQ2474" s="47" t="s">
        <v>39</v>
      </c>
      <c r="AR2474" s="40">
        <f t="shared" ref="AR2474" si="59721">SUMPRODUCT(AS2468:AS2472*(AR2468:AR2472="PTO"))+SUMPRODUCT(AS2468:AS2472*(AR2468:AR2472="HOL"))</f>
        <v>0</v>
      </c>
      <c r="AS2474" s="49" t="s">
        <v>135</v>
      </c>
      <c r="AT2474" s="41">
        <f t="shared" ref="AT2474" si="59722">AT2473*AQ$4</f>
        <v>0</v>
      </c>
      <c r="AU2474" s="47" t="s">
        <v>39</v>
      </c>
      <c r="AV2474" s="40">
        <f t="shared" ref="AV2474" si="59723">SUMPRODUCT(AW2468:AW2472*(AV2468:AV2472="PTO"))+SUMPRODUCT(AW2468:AW2472*(AV2468:AV2472="HOL"))</f>
        <v>0</v>
      </c>
      <c r="AW2474" s="49" t="s">
        <v>135</v>
      </c>
      <c r="AX2474" s="41">
        <f>AX2473*AU$4</f>
        <v>0</v>
      </c>
      <c r="AY2474" s="47" t="s">
        <v>39</v>
      </c>
      <c r="AZ2474" s="40">
        <f t="shared" ref="AZ2474" si="59724">SUMPRODUCT(BA2468:BA2472*(AZ2468:AZ2472="PTO"))+SUMPRODUCT(BA2468:BA2472*(AZ2468:AZ2472="HOL"))</f>
        <v>0</v>
      </c>
      <c r="BA2474" s="49" t="s">
        <v>135</v>
      </c>
      <c r="BB2474" s="41">
        <f>BB2473*AY$4</f>
        <v>0</v>
      </c>
      <c r="BC2474" s="47" t="s">
        <v>39</v>
      </c>
      <c r="BD2474" s="40">
        <f t="shared" ref="BD2474" si="59725">SUMPRODUCT(BE2468:BE2472*(BD2468:BD2472="PTO"))+SUMPRODUCT(BE2468:BE2472*(BD2468:BD2472="HOL"))</f>
        <v>0</v>
      </c>
      <c r="BE2474" s="49" t="s">
        <v>135</v>
      </c>
      <c r="BF2474" s="41">
        <f>BF2473*BC$4</f>
        <v>0</v>
      </c>
      <c r="BG2474" s="47" t="s">
        <v>39</v>
      </c>
      <c r="BH2474" s="40">
        <f t="shared" ref="BH2474" si="59726">SUMPRODUCT(BI2468:BI2472*(BH2468:BH2472="PTO"))+SUMPRODUCT(BI2468:BI2472*(BH2468:BH2472="HOL"))</f>
        <v>0</v>
      </c>
      <c r="BI2474" s="49" t="s">
        <v>135</v>
      </c>
      <c r="BJ2474" s="41">
        <f>BJ2473*BG$4</f>
        <v>0</v>
      </c>
      <c r="BK2474" s="47" t="s">
        <v>39</v>
      </c>
      <c r="BL2474" s="40">
        <f t="shared" ref="BL2474" si="59727">SUMPRODUCT(BM2468:BM2472*(BL2468:BL2472="PTO"))+SUMPRODUCT(BM2468:BM2472*(BL2468:BL2472="HOL"))</f>
        <v>0</v>
      </c>
      <c r="BM2474" s="49" t="s">
        <v>135</v>
      </c>
      <c r="BN2474" s="41">
        <f>BN2473*BK$4</f>
        <v>0</v>
      </c>
      <c r="BO2474" s="47" t="s">
        <v>39</v>
      </c>
      <c r="BP2474" s="40">
        <f t="shared" ref="BP2474" si="59728">SUMPRODUCT(BQ2468:BQ2472*(BP2468:BP2472="PTO"))+SUMPRODUCT(BQ2468:BQ2472*(BP2468:BP2472="HOL"))</f>
        <v>0</v>
      </c>
      <c r="BQ2474" s="49" t="s">
        <v>135</v>
      </c>
      <c r="BR2474" s="41">
        <f t="shared" ref="BR2474" si="59729">BR2473*BO$4</f>
        <v>5</v>
      </c>
      <c r="BS2474" s="47" t="s">
        <v>39</v>
      </c>
      <c r="BT2474" s="40">
        <f t="shared" ref="BT2474" si="59730">SUMPRODUCT(BU2468:BU2472*(BT2468:BT2472="PTO"))+SUMPRODUCT(BU2468:BU2472*(BT2468:BT2472="HOL"))</f>
        <v>0</v>
      </c>
      <c r="BU2474" s="49" t="s">
        <v>135</v>
      </c>
      <c r="BV2474" s="41">
        <f t="shared" ref="BV2474" si="59731">BV2473*BS$4</f>
        <v>8</v>
      </c>
      <c r="BW2474" s="47" t="s">
        <v>39</v>
      </c>
      <c r="BX2474" s="40">
        <f t="shared" ref="BX2474" si="59732">SUMPRODUCT(BY2468:BY2472*(BX2468:BX2472="PTO"))+SUMPRODUCT(BY2468:BY2472*(BX2468:BX2472="HOL"))</f>
        <v>0</v>
      </c>
      <c r="BY2474" s="49" t="s">
        <v>135</v>
      </c>
      <c r="BZ2474" s="41">
        <f t="shared" ref="BZ2474" si="59733">BZ2473*BW$4</f>
        <v>8</v>
      </c>
      <c r="CA2474" s="47" t="s">
        <v>39</v>
      </c>
      <c r="CB2474" s="40">
        <f t="shared" ref="CB2474" si="59734">SUMPRODUCT(CC2468:CC2472*(CB2468:CB2472="PTO"))+SUMPRODUCT(CC2468:CC2472*(CB2468:CB2472="HOL"))</f>
        <v>0</v>
      </c>
      <c r="CC2474" s="49" t="s">
        <v>135</v>
      </c>
      <c r="CD2474" s="41">
        <f t="shared" ref="CD2474" si="59735">CD2473*CA$4</f>
        <v>0</v>
      </c>
      <c r="CE2474" s="47" t="s">
        <v>39</v>
      </c>
      <c r="CF2474" s="40">
        <f t="shared" ref="CF2474" si="59736">SUMPRODUCT(CG2468:CG2472*(CF2468:CF2472="PTO"))+SUMPRODUCT(CG2468:CG2472*(CF2468:CF2472="HOL"))</f>
        <v>0</v>
      </c>
      <c r="CG2474" s="49" t="s">
        <v>135</v>
      </c>
      <c r="CH2474" s="41">
        <f t="shared" ref="CH2474" si="59737">CH2473*CE$4</f>
        <v>0</v>
      </c>
    </row>
    <row r="2475" spans="1:86" x14ac:dyDescent="0.25">
      <c r="A2475" s="70" t="s">
        <v>133</v>
      </c>
      <c r="B2475" s="71">
        <f t="shared" ref="B2475" ca="1" si="59738">D2475-B2476</f>
        <v>21.19797887000459</v>
      </c>
      <c r="C2475" s="72" t="s">
        <v>122</v>
      </c>
      <c r="D2475" s="71">
        <f>IFERROR(INDEX(Holidays[FTE], MATCH(Entry!E2475, Holidays[Date], 0)), 1)*8*INDEX(FTEguide[[1]:[12]], MATCH(Entry!E2476, FTEguide[Weekday], 0), IF(Entry!E2478&gt;0, Entry!E2478, MONTH(Entry!E2475)))</f>
        <v>61.19797887000459</v>
      </c>
      <c r="E2475" s="60">
        <f t="shared" si="58186"/>
        <v>44181</v>
      </c>
      <c r="F2475" s="50" t="s">
        <v>128</v>
      </c>
      <c r="G2475" s="34"/>
      <c r="H2475" s="35"/>
      <c r="I2475" s="42">
        <f t="shared" ref="I2475" si="59739">parseTime(G2475)-(H2480=INT(RIGHT($F2475, 1)))</f>
        <v>0</v>
      </c>
      <c r="J2475" s="43">
        <f t="shared" ref="J2475:J2479" si="59740">isClocked(H2475)</f>
        <v>0</v>
      </c>
      <c r="K2475" s="34" t="s">
        <v>136</v>
      </c>
      <c r="L2475" s="35" t="s">
        <v>23</v>
      </c>
      <c r="M2475" s="42">
        <f t="shared" ref="M2475" si="59741">parseTime(K2475)-(L2480=INT(RIGHT($F2475, 1)))</f>
        <v>8</v>
      </c>
      <c r="N2475" s="43">
        <f t="shared" ref="N2475:N2479" si="59742">isClocked(L2475)</f>
        <v>1</v>
      </c>
      <c r="O2475" s="34" t="s">
        <v>180</v>
      </c>
      <c r="P2475" s="35" t="s">
        <v>23</v>
      </c>
      <c r="Q2475" s="42">
        <f t="shared" ref="Q2475" si="59743">parseTime(O2475)-(P2480=INT(RIGHT($F2475, 1)))</f>
        <v>8</v>
      </c>
      <c r="R2475" s="43">
        <f t="shared" ref="R2475:R2479" si="59744">isClocked(P2475)</f>
        <v>1</v>
      </c>
      <c r="S2475" s="34" t="s">
        <v>227</v>
      </c>
      <c r="T2475" s="35" t="s">
        <v>23</v>
      </c>
      <c r="U2475" s="42">
        <f t="shared" ref="U2475" si="59745">parseTime(S2475)-(T2480=INT(RIGHT($F2475, 1)))</f>
        <v>8</v>
      </c>
      <c r="V2475" s="43">
        <f t="shared" ref="V2475:V2479" si="59746">isClocked(T2475)</f>
        <v>1</v>
      </c>
      <c r="W2475" s="34"/>
      <c r="X2475" s="35"/>
      <c r="Y2475" s="42">
        <f t="shared" ref="Y2475" si="59747">parseTime(W2475)-(X2480=INT(RIGHT($F2475, 1)))</f>
        <v>0</v>
      </c>
      <c r="Z2475" s="43">
        <f t="shared" ref="Z2475:Z2479" si="59748">isClocked(X2475)</f>
        <v>0</v>
      </c>
      <c r="AA2475" s="34" t="s">
        <v>136</v>
      </c>
      <c r="AB2475" s="35" t="s">
        <v>23</v>
      </c>
      <c r="AC2475" s="42">
        <f t="shared" ref="AC2475" si="59749">parseTime(AA2475)-(AB2480=INT(RIGHT($F2475, 1)))</f>
        <v>8</v>
      </c>
      <c r="AD2475" s="43">
        <f t="shared" ref="AD2475:AD2479" si="59750">isClocked(AB2475)</f>
        <v>1</v>
      </c>
      <c r="AE2475" s="34"/>
      <c r="AF2475" s="35"/>
      <c r="AG2475" s="42">
        <f t="shared" ref="AG2475" si="59751">parseTime(AE2475)-(AF2480=INT(RIGHT($F2475, 1)))</f>
        <v>0</v>
      </c>
      <c r="AH2475" s="43">
        <f t="shared" ref="AH2475:AH2479" si="59752">isClocked(AF2475)</f>
        <v>0</v>
      </c>
      <c r="AI2475" s="34"/>
      <c r="AJ2475" s="35"/>
      <c r="AK2475" s="42">
        <f>parseTime(AI2475)-(AJ2480=INT(RIGHT($F2475, 1)))</f>
        <v>0</v>
      </c>
      <c r="AL2475" s="43">
        <f t="shared" ref="AL2475:AL2479" si="59753">isClocked(AJ2475)</f>
        <v>0</v>
      </c>
      <c r="AM2475" s="34"/>
      <c r="AN2475" s="35"/>
      <c r="AO2475" s="42">
        <f t="shared" ref="AO2475" si="59754">parseTime(AM2475)-(AN2480=INT(RIGHT($F2475, 1)))</f>
        <v>0</v>
      </c>
      <c r="AP2475" s="43">
        <f t="shared" ref="AP2475:AP2479" si="59755">isClocked(AN2475)</f>
        <v>0</v>
      </c>
      <c r="AQ2475" s="34"/>
      <c r="AR2475" s="35"/>
      <c r="AS2475" s="42">
        <f t="shared" ref="AS2475" si="59756">parseTime(AQ2475)-(AR2480=INT(RIGHT($F2475, 1)))</f>
        <v>0</v>
      </c>
      <c r="AT2475" s="43">
        <f t="shared" ref="AT2475:AT2479" si="59757">isClocked(AR2475)</f>
        <v>0</v>
      </c>
      <c r="AU2475" s="34"/>
      <c r="AV2475" s="35"/>
      <c r="AW2475" s="42">
        <f>parseTime(AU2475)-(AV2480=INT(RIGHT($F2475, 1)))</f>
        <v>0</v>
      </c>
      <c r="AX2475" s="43">
        <f t="shared" ref="AX2475:AX2479" si="59758">isClocked(AV2475)</f>
        <v>0</v>
      </c>
      <c r="AY2475" s="34"/>
      <c r="AZ2475" s="35"/>
      <c r="BA2475" s="42">
        <f>parseTime(AY2475)-(AZ2480=INT(RIGHT($F2475, 1)))</f>
        <v>0</v>
      </c>
      <c r="BB2475" s="43">
        <f t="shared" ref="BB2475:BB2479" si="59759">isClocked(AZ2475)</f>
        <v>0</v>
      </c>
      <c r="BC2475" s="34"/>
      <c r="BD2475" s="35"/>
      <c r="BE2475" s="42">
        <f>parseTime(BC2475)-(BD2480=INT(RIGHT($F2475, 1)))</f>
        <v>0</v>
      </c>
      <c r="BF2475" s="43">
        <f t="shared" ref="BF2475:BF2479" si="59760">isClocked(BD2475)</f>
        <v>0</v>
      </c>
      <c r="BG2475" s="34"/>
      <c r="BH2475" s="35"/>
      <c r="BI2475" s="42">
        <f>parseTime(BG2475)-(BH2480=INT(RIGHT($F2475, 1)))</f>
        <v>0</v>
      </c>
      <c r="BJ2475" s="43">
        <f t="shared" ref="BJ2475:BJ2479" si="59761">isClocked(BH2475)</f>
        <v>0</v>
      </c>
      <c r="BK2475" s="34"/>
      <c r="BL2475" s="35"/>
      <c r="BM2475" s="42">
        <f>parseTime(BK2475)-(BL2480=INT(RIGHT($F2475, 1)))</f>
        <v>0</v>
      </c>
      <c r="BN2475" s="43">
        <f t="shared" ref="BN2475:BN2479" si="59762">isClocked(BL2475)</f>
        <v>0</v>
      </c>
      <c r="BO2475" s="34"/>
      <c r="BP2475" s="35"/>
      <c r="BQ2475" s="42">
        <f t="shared" ref="BQ2475" si="59763">parseTime(BO2475)-(BP2480=INT(RIGHT($F2475, 1)))</f>
        <v>0</v>
      </c>
      <c r="BR2475" s="43">
        <f t="shared" ref="BR2475:BR2479" si="59764">isClocked(BP2475)</f>
        <v>0</v>
      </c>
      <c r="BS2475" s="34" t="s">
        <v>136</v>
      </c>
      <c r="BT2475" s="35" t="s">
        <v>23</v>
      </c>
      <c r="BU2475" s="42">
        <f t="shared" ref="BU2475" si="59765">parseTime(BS2475)-(BT2480=INT(RIGHT($F2475, 1)))</f>
        <v>8</v>
      </c>
      <c r="BV2475" s="43">
        <f t="shared" ref="BV2475:BV2479" si="59766">isClocked(BT2475)</f>
        <v>1</v>
      </c>
      <c r="BW2475" s="34"/>
      <c r="BX2475" s="35"/>
      <c r="BY2475" s="42">
        <f t="shared" ref="BY2475" si="59767">parseTime(BW2475)-(BX2480=INT(RIGHT($F2475, 1)))</f>
        <v>0</v>
      </c>
      <c r="BZ2475" s="43">
        <f t="shared" ref="BZ2475:BZ2479" si="59768">isClocked(BX2475)</f>
        <v>0</v>
      </c>
      <c r="CA2475" s="34"/>
      <c r="CB2475" s="35"/>
      <c r="CC2475" s="42">
        <f t="shared" ref="CC2475" si="59769">parseTime(CA2475)-(CB2480=INT(RIGHT($F2475, 1)))</f>
        <v>0</v>
      </c>
      <c r="CD2475" s="43">
        <f t="shared" ref="CD2475:CD2479" si="59770">isClocked(CB2475)</f>
        <v>0</v>
      </c>
      <c r="CE2475" s="34"/>
      <c r="CF2475" s="35"/>
      <c r="CG2475" s="42">
        <f t="shared" ref="CG2475" si="59771">parseTime(CE2475)-(CF2480=INT(RIGHT($F2475, 1)))</f>
        <v>0</v>
      </c>
      <c r="CH2475" s="43">
        <f t="shared" ref="CH2475:CH2479" si="59772">isClocked(CF2475)</f>
        <v>0</v>
      </c>
    </row>
    <row r="2476" spans="1:86" x14ac:dyDescent="0.25">
      <c r="A2476" s="56" t="s">
        <v>0</v>
      </c>
      <c r="B2476" s="57">
        <f t="shared" ca="1" si="59427"/>
        <v>40</v>
      </c>
      <c r="C2476" s="14" t="s">
        <v>252</v>
      </c>
      <c r="D2476" s="14">
        <f t="shared" si="58910"/>
        <v>53.7</v>
      </c>
      <c r="E2476" s="55" t="str">
        <f t="shared" si="59428"/>
        <v>Wednesday</v>
      </c>
      <c r="F2476" s="51" t="s">
        <v>129</v>
      </c>
      <c r="G2476" s="36"/>
      <c r="H2476" s="37"/>
      <c r="I2476" s="44">
        <f t="shared" ref="I2476" si="59773">parseTime(G2476)-(H2480=INT(RIGHT($F2476, 1)))</f>
        <v>0</v>
      </c>
      <c r="J2476" s="45">
        <f t="shared" si="59740"/>
        <v>0</v>
      </c>
      <c r="K2476" s="36"/>
      <c r="L2476" s="37"/>
      <c r="M2476" s="44">
        <f t="shared" ref="M2476" si="59774">parseTime(K2476)-(L2480=INT(RIGHT($F2476, 1)))</f>
        <v>0</v>
      </c>
      <c r="N2476" s="45">
        <f t="shared" si="59742"/>
        <v>0</v>
      </c>
      <c r="O2476" s="36"/>
      <c r="P2476" s="37"/>
      <c r="Q2476" s="44">
        <f t="shared" ref="Q2476" si="59775">parseTime(O2476)-(P2480=INT(RIGHT($F2476, 1)))</f>
        <v>0</v>
      </c>
      <c r="R2476" s="45">
        <f t="shared" si="59744"/>
        <v>0</v>
      </c>
      <c r="S2476" s="36"/>
      <c r="T2476" s="37"/>
      <c r="U2476" s="44">
        <f t="shared" ref="U2476" si="59776">parseTime(S2476)-(T2480=INT(RIGHT($F2476, 1)))</f>
        <v>0</v>
      </c>
      <c r="V2476" s="45">
        <f t="shared" si="59746"/>
        <v>0</v>
      </c>
      <c r="W2476" s="36"/>
      <c r="X2476" s="37"/>
      <c r="Y2476" s="44">
        <f t="shared" ref="Y2476" si="59777">parseTime(W2476)-(X2480=INT(RIGHT($F2476, 1)))</f>
        <v>0</v>
      </c>
      <c r="Z2476" s="45">
        <f t="shared" si="59748"/>
        <v>0</v>
      </c>
      <c r="AA2476" s="36"/>
      <c r="AB2476" s="37"/>
      <c r="AC2476" s="44">
        <f t="shared" ref="AC2476" si="59778">parseTime(AA2476)-(AB2480=INT(RIGHT($F2476, 1)))</f>
        <v>0</v>
      </c>
      <c r="AD2476" s="45">
        <f t="shared" si="59750"/>
        <v>0</v>
      </c>
      <c r="AE2476" s="36"/>
      <c r="AF2476" s="37"/>
      <c r="AG2476" s="44">
        <f t="shared" ref="AG2476" si="59779">parseTime(AE2476)-(AF2480=INT(RIGHT($F2476, 1)))</f>
        <v>0</v>
      </c>
      <c r="AH2476" s="45">
        <f t="shared" si="59752"/>
        <v>0</v>
      </c>
      <c r="AI2476" s="36"/>
      <c r="AJ2476" s="37"/>
      <c r="AK2476" s="44">
        <f>parseTime(AI2476)-(AJ2480=INT(RIGHT($F2476, 1)))</f>
        <v>0</v>
      </c>
      <c r="AL2476" s="45">
        <f t="shared" si="59753"/>
        <v>0</v>
      </c>
      <c r="AM2476" s="36"/>
      <c r="AN2476" s="37"/>
      <c r="AO2476" s="44">
        <f t="shared" ref="AO2476" si="59780">parseTime(AM2476)-(AN2480=INT(RIGHT($F2476, 1)))</f>
        <v>0</v>
      </c>
      <c r="AP2476" s="45">
        <f t="shared" si="59755"/>
        <v>0</v>
      </c>
      <c r="AQ2476" s="36"/>
      <c r="AR2476" s="37"/>
      <c r="AS2476" s="44">
        <f t="shared" ref="AS2476" si="59781">parseTime(AQ2476)-(AR2480=INT(RIGHT($F2476, 1)))</f>
        <v>0</v>
      </c>
      <c r="AT2476" s="45">
        <f t="shared" si="59757"/>
        <v>0</v>
      </c>
      <c r="AU2476" s="36"/>
      <c r="AV2476" s="37"/>
      <c r="AW2476" s="44">
        <f>parseTime(AU2476)-(AV2480=INT(RIGHT($F2476, 1)))</f>
        <v>0</v>
      </c>
      <c r="AX2476" s="45">
        <f t="shared" si="59758"/>
        <v>0</v>
      </c>
      <c r="AY2476" s="36"/>
      <c r="AZ2476" s="37"/>
      <c r="BA2476" s="44">
        <f>parseTime(AY2476)-(AZ2480=INT(RIGHT($F2476, 1)))</f>
        <v>0</v>
      </c>
      <c r="BB2476" s="45">
        <f t="shared" si="59759"/>
        <v>0</v>
      </c>
      <c r="BC2476" s="36"/>
      <c r="BD2476" s="37"/>
      <c r="BE2476" s="44">
        <f>parseTime(BC2476)-(BD2480=INT(RIGHT($F2476, 1)))</f>
        <v>0</v>
      </c>
      <c r="BF2476" s="45">
        <f t="shared" si="59760"/>
        <v>0</v>
      </c>
      <c r="BG2476" s="36"/>
      <c r="BH2476" s="37"/>
      <c r="BI2476" s="44">
        <f>parseTime(BG2476)-(BH2480=INT(RIGHT($F2476, 1)))</f>
        <v>0</v>
      </c>
      <c r="BJ2476" s="45">
        <f t="shared" si="59761"/>
        <v>0</v>
      </c>
      <c r="BK2476" s="36"/>
      <c r="BL2476" s="37"/>
      <c r="BM2476" s="44">
        <f>parseTime(BK2476)-(BL2480=INT(RIGHT($F2476, 1)))</f>
        <v>0</v>
      </c>
      <c r="BN2476" s="45">
        <f t="shared" si="59762"/>
        <v>0</v>
      </c>
      <c r="BO2476" s="36"/>
      <c r="BP2476" s="37"/>
      <c r="BQ2476" s="44">
        <f t="shared" ref="BQ2476" si="59782">parseTime(BO2476)-(BP2480=INT(RIGHT($F2476, 1)))</f>
        <v>0</v>
      </c>
      <c r="BR2476" s="45">
        <f t="shared" si="59764"/>
        <v>0</v>
      </c>
      <c r="BS2476" s="36"/>
      <c r="BT2476" s="37"/>
      <c r="BU2476" s="44">
        <f t="shared" ref="BU2476" si="59783">parseTime(BS2476)-(BT2480=INT(RIGHT($F2476, 1)))</f>
        <v>0</v>
      </c>
      <c r="BV2476" s="45">
        <f t="shared" si="59766"/>
        <v>0</v>
      </c>
      <c r="BW2476" s="36"/>
      <c r="BX2476" s="37"/>
      <c r="BY2476" s="44">
        <f t="shared" ref="BY2476" si="59784">parseTime(BW2476)-(BX2480=INT(RIGHT($F2476, 1)))</f>
        <v>0</v>
      </c>
      <c r="BZ2476" s="45">
        <f t="shared" si="59768"/>
        <v>0</v>
      </c>
      <c r="CA2476" s="36"/>
      <c r="CB2476" s="37"/>
      <c r="CC2476" s="44">
        <f t="shared" ref="CC2476" si="59785">parseTime(CA2476)-(CB2480=INT(RIGHT($F2476, 1)))</f>
        <v>0</v>
      </c>
      <c r="CD2476" s="45">
        <f t="shared" si="59770"/>
        <v>0</v>
      </c>
      <c r="CE2476" s="36"/>
      <c r="CF2476" s="37"/>
      <c r="CG2476" s="44">
        <f t="shared" ref="CG2476" si="59786">parseTime(CE2476)-(CF2480=INT(RIGHT($F2476, 1)))</f>
        <v>0</v>
      </c>
      <c r="CH2476" s="45">
        <f t="shared" si="59772"/>
        <v>0</v>
      </c>
    </row>
    <row r="2477" spans="1:86" x14ac:dyDescent="0.25">
      <c r="A2477" s="56" t="s">
        <v>117</v>
      </c>
      <c r="B2477" s="57">
        <f t="shared" ref="B2477" ca="1" si="59787">roleHours(G2475:CH2481, "MFD")</f>
        <v>40</v>
      </c>
      <c r="C2477" s="14">
        <f t="shared" ref="C2477:C2480" ca="1" si="59788">B2477/8</f>
        <v>5</v>
      </c>
      <c r="D2477" s="14">
        <f t="shared" ref="D2477" ca="1" si="59789">B2476-D2476</f>
        <v>-13.700000000000003</v>
      </c>
      <c r="E2477" s="20" t="s">
        <v>127</v>
      </c>
      <c r="F2477" s="51" t="s">
        <v>130</v>
      </c>
      <c r="G2477" s="36"/>
      <c r="H2477" s="37"/>
      <c r="I2477" s="44">
        <f t="shared" ref="I2477" si="59790">parseTime(G2477)-(H2480=INT(RIGHT($F2477, 1)))</f>
        <v>0</v>
      </c>
      <c r="J2477" s="45">
        <f t="shared" si="59740"/>
        <v>0</v>
      </c>
      <c r="K2477" s="36"/>
      <c r="L2477" s="37"/>
      <c r="M2477" s="44">
        <f t="shared" ref="M2477" si="59791">parseTime(K2477)-(L2480=INT(RIGHT($F2477, 1)))</f>
        <v>0</v>
      </c>
      <c r="N2477" s="45">
        <f t="shared" si="59742"/>
        <v>0</v>
      </c>
      <c r="O2477" s="36"/>
      <c r="P2477" s="37"/>
      <c r="Q2477" s="44">
        <f t="shared" ref="Q2477" si="59792">parseTime(O2477)-(P2480=INT(RIGHT($F2477, 1)))</f>
        <v>0</v>
      </c>
      <c r="R2477" s="45">
        <f t="shared" si="59744"/>
        <v>0</v>
      </c>
      <c r="S2477" s="36"/>
      <c r="T2477" s="37"/>
      <c r="U2477" s="44">
        <f t="shared" ref="U2477" si="59793">parseTime(S2477)-(T2480=INT(RIGHT($F2477, 1)))</f>
        <v>0</v>
      </c>
      <c r="V2477" s="45">
        <f t="shared" si="59746"/>
        <v>0</v>
      </c>
      <c r="W2477" s="36"/>
      <c r="X2477" s="37"/>
      <c r="Y2477" s="44">
        <f t="shared" ref="Y2477" si="59794">parseTime(W2477)-(X2480=INT(RIGHT($F2477, 1)))</f>
        <v>0</v>
      </c>
      <c r="Z2477" s="45">
        <f t="shared" si="59748"/>
        <v>0</v>
      </c>
      <c r="AA2477" s="36"/>
      <c r="AB2477" s="37"/>
      <c r="AC2477" s="44">
        <f t="shared" ref="AC2477" si="59795">parseTime(AA2477)-(AB2480=INT(RIGHT($F2477, 1)))</f>
        <v>0</v>
      </c>
      <c r="AD2477" s="45">
        <f t="shared" si="59750"/>
        <v>0</v>
      </c>
      <c r="AE2477" s="36"/>
      <c r="AF2477" s="37"/>
      <c r="AG2477" s="44">
        <f t="shared" ref="AG2477" si="59796">parseTime(AE2477)-(AF2480=INT(RIGHT($F2477, 1)))</f>
        <v>0</v>
      </c>
      <c r="AH2477" s="45">
        <f t="shared" si="59752"/>
        <v>0</v>
      </c>
      <c r="AI2477" s="36"/>
      <c r="AJ2477" s="37"/>
      <c r="AK2477" s="44">
        <f>parseTime(AI2477)-(AJ2480=INT(RIGHT($F2477, 1)))</f>
        <v>0</v>
      </c>
      <c r="AL2477" s="45">
        <f t="shared" si="59753"/>
        <v>0</v>
      </c>
      <c r="AM2477" s="36"/>
      <c r="AN2477" s="37"/>
      <c r="AO2477" s="44">
        <f t="shared" ref="AO2477" si="59797">parseTime(AM2477)-(AN2480=INT(RIGHT($F2477, 1)))</f>
        <v>0</v>
      </c>
      <c r="AP2477" s="45">
        <f t="shared" si="59755"/>
        <v>0</v>
      </c>
      <c r="AQ2477" s="36"/>
      <c r="AR2477" s="37"/>
      <c r="AS2477" s="44">
        <f t="shared" ref="AS2477" si="59798">parseTime(AQ2477)-(AR2480=INT(RIGHT($F2477, 1)))</f>
        <v>0</v>
      </c>
      <c r="AT2477" s="45">
        <f t="shared" si="59757"/>
        <v>0</v>
      </c>
      <c r="AU2477" s="36"/>
      <c r="AV2477" s="37"/>
      <c r="AW2477" s="44">
        <f>parseTime(AU2477)-(AV2480=INT(RIGHT($F2477, 1)))</f>
        <v>0</v>
      </c>
      <c r="AX2477" s="45">
        <f t="shared" si="59758"/>
        <v>0</v>
      </c>
      <c r="AY2477" s="36"/>
      <c r="AZ2477" s="37"/>
      <c r="BA2477" s="44">
        <f>parseTime(AY2477)-(AZ2480=INT(RIGHT($F2477, 1)))</f>
        <v>0</v>
      </c>
      <c r="BB2477" s="45">
        <f t="shared" si="59759"/>
        <v>0</v>
      </c>
      <c r="BC2477" s="36"/>
      <c r="BD2477" s="37"/>
      <c r="BE2477" s="44">
        <f>parseTime(BC2477)-(BD2480=INT(RIGHT($F2477, 1)))</f>
        <v>0</v>
      </c>
      <c r="BF2477" s="45">
        <f t="shared" si="59760"/>
        <v>0</v>
      </c>
      <c r="BG2477" s="36"/>
      <c r="BH2477" s="37"/>
      <c r="BI2477" s="44">
        <f>parseTime(BG2477)-(BH2480=INT(RIGHT($F2477, 1)))</f>
        <v>0</v>
      </c>
      <c r="BJ2477" s="45">
        <f t="shared" si="59761"/>
        <v>0</v>
      </c>
      <c r="BK2477" s="36"/>
      <c r="BL2477" s="37"/>
      <c r="BM2477" s="44">
        <f>parseTime(BK2477)-(BL2480=INT(RIGHT($F2477, 1)))</f>
        <v>0</v>
      </c>
      <c r="BN2477" s="45">
        <f t="shared" si="59762"/>
        <v>0</v>
      </c>
      <c r="BO2477" s="36"/>
      <c r="BP2477" s="37"/>
      <c r="BQ2477" s="44">
        <f t="shared" ref="BQ2477" si="59799">parseTime(BO2477)-(BP2480=INT(RIGHT($F2477, 1)))</f>
        <v>0</v>
      </c>
      <c r="BR2477" s="45">
        <f t="shared" si="59764"/>
        <v>0</v>
      </c>
      <c r="BS2477" s="36"/>
      <c r="BT2477" s="37"/>
      <c r="BU2477" s="44">
        <f t="shared" ref="BU2477" si="59800">parseTime(BS2477)-(BT2480=INT(RIGHT($F2477, 1)))</f>
        <v>0</v>
      </c>
      <c r="BV2477" s="45">
        <f t="shared" si="59766"/>
        <v>0</v>
      </c>
      <c r="BW2477" s="36"/>
      <c r="BX2477" s="37"/>
      <c r="BY2477" s="44">
        <f t="shared" ref="BY2477" si="59801">parseTime(BW2477)-(BX2480=INT(RIGHT($F2477, 1)))</f>
        <v>0</v>
      </c>
      <c r="BZ2477" s="45">
        <f t="shared" si="59768"/>
        <v>0</v>
      </c>
      <c r="CA2477" s="36"/>
      <c r="CB2477" s="37"/>
      <c r="CC2477" s="44">
        <f t="shared" ref="CC2477" si="59802">parseTime(CA2477)-(CB2480=INT(RIGHT($F2477, 1)))</f>
        <v>0</v>
      </c>
      <c r="CD2477" s="45">
        <f t="shared" si="59770"/>
        <v>0</v>
      </c>
      <c r="CE2477" s="36"/>
      <c r="CF2477" s="37"/>
      <c r="CG2477" s="44">
        <f t="shared" ref="CG2477" si="59803">parseTime(CE2477)-(CF2480=INT(RIGHT($F2477, 1)))</f>
        <v>0</v>
      </c>
      <c r="CH2477" s="45">
        <f t="shared" si="59772"/>
        <v>0</v>
      </c>
    </row>
    <row r="2478" spans="1:86" x14ac:dyDescent="0.25">
      <c r="A2478" s="56"/>
      <c r="B2478" s="57"/>
      <c r="C2478" s="14">
        <f t="shared" si="59788"/>
        <v>0</v>
      </c>
      <c r="D2478" s="14" t="s">
        <v>259</v>
      </c>
      <c r="E2478" s="20">
        <v>4.25</v>
      </c>
      <c r="F2478" s="51" t="s">
        <v>131</v>
      </c>
      <c r="G2478" s="36"/>
      <c r="H2478" s="37"/>
      <c r="I2478" s="44">
        <f t="shared" ref="I2478" si="59804">parseTime(G2478)-(H2480=INT(RIGHT($F2478, 1)))</f>
        <v>0</v>
      </c>
      <c r="J2478" s="45">
        <f t="shared" si="59740"/>
        <v>0</v>
      </c>
      <c r="K2478" s="36"/>
      <c r="L2478" s="37"/>
      <c r="M2478" s="44">
        <f t="shared" ref="M2478" si="59805">parseTime(K2478)-(L2480=INT(RIGHT($F2478, 1)))</f>
        <v>0</v>
      </c>
      <c r="N2478" s="45">
        <f t="shared" si="59742"/>
        <v>0</v>
      </c>
      <c r="O2478" s="36"/>
      <c r="P2478" s="37"/>
      <c r="Q2478" s="44">
        <f t="shared" ref="Q2478" si="59806">parseTime(O2478)-(P2480=INT(RIGHT($F2478, 1)))</f>
        <v>0</v>
      </c>
      <c r="R2478" s="45">
        <f t="shared" si="59744"/>
        <v>0</v>
      </c>
      <c r="S2478" s="36"/>
      <c r="T2478" s="37"/>
      <c r="U2478" s="44">
        <f t="shared" ref="U2478" si="59807">parseTime(S2478)-(T2480=INT(RIGHT($F2478, 1)))</f>
        <v>0</v>
      </c>
      <c r="V2478" s="45">
        <f t="shared" si="59746"/>
        <v>0</v>
      </c>
      <c r="W2478" s="36"/>
      <c r="X2478" s="37"/>
      <c r="Y2478" s="44">
        <f t="shared" ref="Y2478" si="59808">parseTime(W2478)-(X2480=INT(RIGHT($F2478, 1)))</f>
        <v>0</v>
      </c>
      <c r="Z2478" s="45">
        <f t="shared" si="59748"/>
        <v>0</v>
      </c>
      <c r="AA2478" s="36"/>
      <c r="AB2478" s="37"/>
      <c r="AC2478" s="44">
        <f t="shared" ref="AC2478" si="59809">parseTime(AA2478)-(AB2480=INT(RIGHT($F2478, 1)))</f>
        <v>0</v>
      </c>
      <c r="AD2478" s="45">
        <f t="shared" si="59750"/>
        <v>0</v>
      </c>
      <c r="AE2478" s="36"/>
      <c r="AF2478" s="37"/>
      <c r="AG2478" s="44">
        <f t="shared" ref="AG2478" si="59810">parseTime(AE2478)-(AF2480=INT(RIGHT($F2478, 1)))</f>
        <v>0</v>
      </c>
      <c r="AH2478" s="45">
        <f t="shared" si="59752"/>
        <v>0</v>
      </c>
      <c r="AI2478" s="36"/>
      <c r="AJ2478" s="37"/>
      <c r="AK2478" s="44">
        <f>parseTime(AI2478)-(AJ2480=INT(RIGHT($F2478, 1)))</f>
        <v>0</v>
      </c>
      <c r="AL2478" s="45">
        <f t="shared" si="59753"/>
        <v>0</v>
      </c>
      <c r="AM2478" s="36"/>
      <c r="AN2478" s="37"/>
      <c r="AO2478" s="44">
        <f t="shared" ref="AO2478" si="59811">parseTime(AM2478)-(AN2480=INT(RIGHT($F2478, 1)))</f>
        <v>0</v>
      </c>
      <c r="AP2478" s="45">
        <f t="shared" si="59755"/>
        <v>0</v>
      </c>
      <c r="AQ2478" s="36"/>
      <c r="AR2478" s="37"/>
      <c r="AS2478" s="44">
        <f t="shared" ref="AS2478" si="59812">parseTime(AQ2478)-(AR2480=INT(RIGHT($F2478, 1)))</f>
        <v>0</v>
      </c>
      <c r="AT2478" s="45">
        <f t="shared" si="59757"/>
        <v>0</v>
      </c>
      <c r="AU2478" s="36"/>
      <c r="AV2478" s="37"/>
      <c r="AW2478" s="44">
        <f>parseTime(AU2478)-(AV2480=INT(RIGHT($F2478, 1)))</f>
        <v>0</v>
      </c>
      <c r="AX2478" s="45">
        <f t="shared" si="59758"/>
        <v>0</v>
      </c>
      <c r="AY2478" s="36"/>
      <c r="AZ2478" s="37"/>
      <c r="BA2478" s="44">
        <f>parseTime(AY2478)-(AZ2480=INT(RIGHT($F2478, 1)))</f>
        <v>0</v>
      </c>
      <c r="BB2478" s="45">
        <f t="shared" si="59759"/>
        <v>0</v>
      </c>
      <c r="BC2478" s="36"/>
      <c r="BD2478" s="37"/>
      <c r="BE2478" s="44">
        <f>parseTime(BC2478)-(BD2480=INT(RIGHT($F2478, 1)))</f>
        <v>0</v>
      </c>
      <c r="BF2478" s="45">
        <f t="shared" si="59760"/>
        <v>0</v>
      </c>
      <c r="BG2478" s="36"/>
      <c r="BH2478" s="37"/>
      <c r="BI2478" s="44">
        <f>parseTime(BG2478)-(BH2480=INT(RIGHT($F2478, 1)))</f>
        <v>0</v>
      </c>
      <c r="BJ2478" s="45">
        <f t="shared" si="59761"/>
        <v>0</v>
      </c>
      <c r="BK2478" s="36"/>
      <c r="BL2478" s="37"/>
      <c r="BM2478" s="44">
        <f>parseTime(BK2478)-(BL2480=INT(RIGHT($F2478, 1)))</f>
        <v>0</v>
      </c>
      <c r="BN2478" s="45">
        <f t="shared" si="59762"/>
        <v>0</v>
      </c>
      <c r="BO2478" s="36"/>
      <c r="BP2478" s="37"/>
      <c r="BQ2478" s="44">
        <f t="shared" ref="BQ2478" si="59813">parseTime(BO2478)-(BP2480=INT(RIGHT($F2478, 1)))</f>
        <v>0</v>
      </c>
      <c r="BR2478" s="45">
        <f t="shared" si="59764"/>
        <v>0</v>
      </c>
      <c r="BS2478" s="36"/>
      <c r="BT2478" s="37"/>
      <c r="BU2478" s="44">
        <f t="shared" ref="BU2478" si="59814">parseTime(BS2478)-(BT2480=INT(RIGHT($F2478, 1)))</f>
        <v>0</v>
      </c>
      <c r="BV2478" s="45">
        <f t="shared" si="59766"/>
        <v>0</v>
      </c>
      <c r="BW2478" s="36"/>
      <c r="BX2478" s="37"/>
      <c r="BY2478" s="44">
        <f t="shared" ref="BY2478" si="59815">parseTime(BW2478)-(BX2480=INT(RIGHT($F2478, 1)))</f>
        <v>0</v>
      </c>
      <c r="BZ2478" s="45">
        <f t="shared" si="59768"/>
        <v>0</v>
      </c>
      <c r="CA2478" s="36"/>
      <c r="CB2478" s="37"/>
      <c r="CC2478" s="44">
        <f t="shared" ref="CC2478" si="59816">parseTime(CA2478)-(CB2480=INT(RIGHT($F2478, 1)))</f>
        <v>0</v>
      </c>
      <c r="CD2478" s="45">
        <f t="shared" si="59770"/>
        <v>0</v>
      </c>
      <c r="CE2478" s="36"/>
      <c r="CF2478" s="37"/>
      <c r="CG2478" s="44">
        <f t="shared" ref="CG2478" si="59817">parseTime(CE2478)-(CF2480=INT(RIGHT($F2478, 1)))</f>
        <v>0</v>
      </c>
      <c r="CH2478" s="45">
        <f t="shared" si="59772"/>
        <v>0</v>
      </c>
    </row>
    <row r="2479" spans="1:86" x14ac:dyDescent="0.25">
      <c r="A2479" s="56" t="s">
        <v>119</v>
      </c>
      <c r="B2479" s="57">
        <f t="shared" ref="B2479" ca="1" si="59818">roleHours(G2475:CH2481, "MCC")</f>
        <v>0</v>
      </c>
      <c r="C2479" s="14">
        <f t="shared" ca="1" si="59788"/>
        <v>0</v>
      </c>
      <c r="D2479" s="14" t="s">
        <v>260</v>
      </c>
      <c r="E2479" s="20">
        <v>4.6500000000000004</v>
      </c>
      <c r="F2479" s="51" t="s">
        <v>132</v>
      </c>
      <c r="G2479" s="36"/>
      <c r="H2479" s="37"/>
      <c r="I2479" s="44">
        <f t="shared" ref="I2479" si="59819">parseTime(G2479)-(H2480=INT(RIGHT($F2479, 1)))</f>
        <v>0</v>
      </c>
      <c r="J2479" s="45">
        <f t="shared" si="59740"/>
        <v>0</v>
      </c>
      <c r="K2479" s="36"/>
      <c r="L2479" s="37"/>
      <c r="M2479" s="44">
        <f t="shared" ref="M2479" si="59820">parseTime(K2479)-(L2480=INT(RIGHT($F2479, 1)))</f>
        <v>0</v>
      </c>
      <c r="N2479" s="45">
        <f t="shared" si="59742"/>
        <v>0</v>
      </c>
      <c r="O2479" s="36"/>
      <c r="P2479" s="37"/>
      <c r="Q2479" s="44">
        <f t="shared" ref="Q2479" si="59821">parseTime(O2479)-(P2480=INT(RIGHT($F2479, 1)))</f>
        <v>0</v>
      </c>
      <c r="R2479" s="45">
        <f t="shared" si="59744"/>
        <v>0</v>
      </c>
      <c r="S2479" s="36"/>
      <c r="T2479" s="37"/>
      <c r="U2479" s="44">
        <f t="shared" ref="U2479" si="59822">parseTime(S2479)-(T2480=INT(RIGHT($F2479, 1)))</f>
        <v>0</v>
      </c>
      <c r="V2479" s="45">
        <f t="shared" si="59746"/>
        <v>0</v>
      </c>
      <c r="W2479" s="36"/>
      <c r="X2479" s="37"/>
      <c r="Y2479" s="44">
        <f t="shared" ref="Y2479" si="59823">parseTime(W2479)-(X2480=INT(RIGHT($F2479, 1)))</f>
        <v>0</v>
      </c>
      <c r="Z2479" s="45">
        <f t="shared" si="59748"/>
        <v>0</v>
      </c>
      <c r="AA2479" s="36"/>
      <c r="AB2479" s="37"/>
      <c r="AC2479" s="44">
        <f t="shared" ref="AC2479" si="59824">parseTime(AA2479)-(AB2480=INT(RIGHT($F2479, 1)))</f>
        <v>0</v>
      </c>
      <c r="AD2479" s="45">
        <f t="shared" si="59750"/>
        <v>0</v>
      </c>
      <c r="AE2479" s="36"/>
      <c r="AF2479" s="37"/>
      <c r="AG2479" s="44">
        <f t="shared" ref="AG2479" si="59825">parseTime(AE2479)-(AF2480=INT(RIGHT($F2479, 1)))</f>
        <v>0</v>
      </c>
      <c r="AH2479" s="45">
        <f t="shared" si="59752"/>
        <v>0</v>
      </c>
      <c r="AI2479" s="36"/>
      <c r="AJ2479" s="37"/>
      <c r="AK2479" s="44">
        <f>parseTime(AI2479)-(AJ2480=INT(RIGHT($F2479, 1)))</f>
        <v>0</v>
      </c>
      <c r="AL2479" s="45">
        <f t="shared" si="59753"/>
        <v>0</v>
      </c>
      <c r="AM2479" s="36"/>
      <c r="AN2479" s="37"/>
      <c r="AO2479" s="44">
        <f t="shared" ref="AO2479" si="59826">parseTime(AM2479)-(AN2480=INT(RIGHT($F2479, 1)))</f>
        <v>0</v>
      </c>
      <c r="AP2479" s="45">
        <f t="shared" si="59755"/>
        <v>0</v>
      </c>
      <c r="AQ2479" s="36"/>
      <c r="AR2479" s="37"/>
      <c r="AS2479" s="44">
        <f t="shared" ref="AS2479" si="59827">parseTime(AQ2479)-(AR2480=INT(RIGHT($F2479, 1)))</f>
        <v>0</v>
      </c>
      <c r="AT2479" s="45">
        <f t="shared" si="59757"/>
        <v>0</v>
      </c>
      <c r="AU2479" s="36"/>
      <c r="AV2479" s="37"/>
      <c r="AW2479" s="44">
        <f>parseTime(AU2479)-(AV2480=INT(RIGHT($F2479, 1)))</f>
        <v>0</v>
      </c>
      <c r="AX2479" s="45">
        <f t="shared" si="59758"/>
        <v>0</v>
      </c>
      <c r="AY2479" s="36"/>
      <c r="AZ2479" s="37"/>
      <c r="BA2479" s="44">
        <f>parseTime(AY2479)-(AZ2480=INT(RIGHT($F2479, 1)))</f>
        <v>0</v>
      </c>
      <c r="BB2479" s="45">
        <f t="shared" si="59759"/>
        <v>0</v>
      </c>
      <c r="BC2479" s="36"/>
      <c r="BD2479" s="37"/>
      <c r="BE2479" s="44">
        <f>parseTime(BC2479)-(BD2480=INT(RIGHT($F2479, 1)))</f>
        <v>0</v>
      </c>
      <c r="BF2479" s="45">
        <f t="shared" si="59760"/>
        <v>0</v>
      </c>
      <c r="BG2479" s="36"/>
      <c r="BH2479" s="37"/>
      <c r="BI2479" s="44">
        <f>parseTime(BG2479)-(BH2480=INT(RIGHT($F2479, 1)))</f>
        <v>0</v>
      </c>
      <c r="BJ2479" s="45">
        <f t="shared" si="59761"/>
        <v>0</v>
      </c>
      <c r="BK2479" s="36"/>
      <c r="BL2479" s="37"/>
      <c r="BM2479" s="44">
        <f>parseTime(BK2479)-(BL2480=INT(RIGHT($F2479, 1)))</f>
        <v>0</v>
      </c>
      <c r="BN2479" s="45">
        <f t="shared" si="59762"/>
        <v>0</v>
      </c>
      <c r="BO2479" s="36"/>
      <c r="BP2479" s="37"/>
      <c r="BQ2479" s="44">
        <f t="shared" ref="BQ2479" si="59828">parseTime(BO2479)-(BP2480=INT(RIGHT($F2479, 1)))</f>
        <v>0</v>
      </c>
      <c r="BR2479" s="45">
        <f t="shared" si="59764"/>
        <v>0</v>
      </c>
      <c r="BS2479" s="36"/>
      <c r="BT2479" s="37"/>
      <c r="BU2479" s="44">
        <f t="shared" ref="BU2479" si="59829">parseTime(BS2479)-(BT2480=INT(RIGHT($F2479, 1)))</f>
        <v>0</v>
      </c>
      <c r="BV2479" s="45">
        <f t="shared" si="59766"/>
        <v>0</v>
      </c>
      <c r="BW2479" s="36"/>
      <c r="BX2479" s="37"/>
      <c r="BY2479" s="44">
        <f t="shared" ref="BY2479" si="59830">parseTime(BW2479)-(BX2480=INT(RIGHT($F2479, 1)))</f>
        <v>0</v>
      </c>
      <c r="BZ2479" s="45">
        <f t="shared" si="59768"/>
        <v>0</v>
      </c>
      <c r="CA2479" s="36"/>
      <c r="CB2479" s="37"/>
      <c r="CC2479" s="44">
        <f t="shared" ref="CC2479" si="59831">parseTime(CA2479)-(CB2480=INT(RIGHT($F2479, 1)))</f>
        <v>0</v>
      </c>
      <c r="CD2479" s="45">
        <f t="shared" si="59770"/>
        <v>0</v>
      </c>
      <c r="CE2479" s="36"/>
      <c r="CF2479" s="37"/>
      <c r="CG2479" s="44">
        <f t="shared" ref="CG2479" si="59832">parseTime(CE2479)-(CF2480=INT(RIGHT($F2479, 1)))</f>
        <v>0</v>
      </c>
      <c r="CH2479" s="45">
        <f t="shared" si="59772"/>
        <v>0</v>
      </c>
    </row>
    <row r="2480" spans="1:86" x14ac:dyDescent="0.25">
      <c r="A2480" s="56"/>
      <c r="B2480" s="57"/>
      <c r="C2480" s="14">
        <f t="shared" si="59788"/>
        <v>0</v>
      </c>
      <c r="D2480" s="14"/>
      <c r="E2480" s="20">
        <f t="shared" ref="E2480" si="59833">((7.5/2)-0.5+E2479)*8</f>
        <v>63.2</v>
      </c>
      <c r="F2480" s="51"/>
      <c r="G2480" s="46" t="s">
        <v>134</v>
      </c>
      <c r="H2480" s="38">
        <f t="shared" ref="H2480" si="59834">lunchAdjust(G2475:H2479)</f>
        <v>0</v>
      </c>
      <c r="I2480" s="48" t="s">
        <v>0</v>
      </c>
      <c r="J2480" s="39">
        <f t="shared" ref="J2480" si="59835">SUMPRODUCT(I2475:I2479*J2475:J2479)</f>
        <v>0</v>
      </c>
      <c r="K2480" s="46" t="s">
        <v>134</v>
      </c>
      <c r="L2480" s="38">
        <f t="shared" ref="L2480" si="59836">lunchAdjust(K2475:L2479)</f>
        <v>1</v>
      </c>
      <c r="M2480" s="48" t="s">
        <v>0</v>
      </c>
      <c r="N2480" s="39">
        <f t="shared" ref="N2480" si="59837">SUMPRODUCT(M2475:M2479*N2475:N2479)</f>
        <v>8</v>
      </c>
      <c r="O2480" s="46" t="s">
        <v>134</v>
      </c>
      <c r="P2480" s="38">
        <f t="shared" ref="P2480" si="59838">lunchAdjust(O2475:P2479)</f>
        <v>1</v>
      </c>
      <c r="Q2480" s="48" t="s">
        <v>0</v>
      </c>
      <c r="R2480" s="39">
        <f t="shared" ref="R2480" si="59839">SUMPRODUCT(Q2475:Q2479*R2475:R2479)</f>
        <v>8</v>
      </c>
      <c r="S2480" s="46" t="s">
        <v>134</v>
      </c>
      <c r="T2480" s="38">
        <f t="shared" ref="T2480" si="59840">lunchAdjust(S2475:T2479)</f>
        <v>1</v>
      </c>
      <c r="U2480" s="48" t="s">
        <v>0</v>
      </c>
      <c r="V2480" s="39">
        <f t="shared" ref="V2480" si="59841">SUMPRODUCT(U2475:U2479*V2475:V2479)</f>
        <v>8</v>
      </c>
      <c r="W2480" s="46" t="s">
        <v>134</v>
      </c>
      <c r="X2480" s="38">
        <f t="shared" ref="X2480" si="59842">lunchAdjust(W2475:X2479)</f>
        <v>0</v>
      </c>
      <c r="Y2480" s="48" t="s">
        <v>0</v>
      </c>
      <c r="Z2480" s="39">
        <f t="shared" ref="Z2480" si="59843">SUMPRODUCT(Y2475:Y2479*Z2475:Z2479)</f>
        <v>0</v>
      </c>
      <c r="AA2480" s="46" t="s">
        <v>134</v>
      </c>
      <c r="AB2480" s="38">
        <f t="shared" ref="AB2480" si="59844">lunchAdjust(AA2475:AB2479)</f>
        <v>1</v>
      </c>
      <c r="AC2480" s="48" t="s">
        <v>0</v>
      </c>
      <c r="AD2480" s="39">
        <f t="shared" ref="AD2480" si="59845">SUMPRODUCT(AC2475:AC2479*AD2475:AD2479)</f>
        <v>8</v>
      </c>
      <c r="AE2480" s="46" t="s">
        <v>134</v>
      </c>
      <c r="AF2480" s="38">
        <f t="shared" ref="AF2480" si="59846">lunchAdjust(AE2475:AF2479)</f>
        <v>0</v>
      </c>
      <c r="AG2480" s="48" t="s">
        <v>0</v>
      </c>
      <c r="AH2480" s="39">
        <f t="shared" ref="AH2480" si="59847">SUMPRODUCT(AG2475:AG2479*AH2475:AH2479)</f>
        <v>0</v>
      </c>
      <c r="AI2480" s="46" t="s">
        <v>134</v>
      </c>
      <c r="AJ2480" s="38">
        <f t="shared" ref="AJ2480" si="59848">lunchAdjust(AI2475:AJ2479)</f>
        <v>0</v>
      </c>
      <c r="AK2480" s="48" t="s">
        <v>0</v>
      </c>
      <c r="AL2480" s="39">
        <f t="shared" ref="AL2480" si="59849">SUMPRODUCT(AK2475:AK2479*AL2475:AL2479)</f>
        <v>0</v>
      </c>
      <c r="AM2480" s="46" t="s">
        <v>134</v>
      </c>
      <c r="AN2480" s="38">
        <f t="shared" ref="AN2480" si="59850">lunchAdjust(AM2475:AN2479)</f>
        <v>0</v>
      </c>
      <c r="AO2480" s="48" t="s">
        <v>0</v>
      </c>
      <c r="AP2480" s="39">
        <f t="shared" ref="AP2480" si="59851">SUMPRODUCT(AO2475:AO2479*AP2475:AP2479)</f>
        <v>0</v>
      </c>
      <c r="AQ2480" s="46" t="s">
        <v>134</v>
      </c>
      <c r="AR2480" s="38">
        <f t="shared" ref="AR2480" si="59852">lunchAdjust(AQ2475:AR2479)</f>
        <v>0</v>
      </c>
      <c r="AS2480" s="48" t="s">
        <v>0</v>
      </c>
      <c r="AT2480" s="39">
        <f t="shared" ref="AT2480" si="59853">SUMPRODUCT(AS2475:AS2479*AT2475:AT2479)</f>
        <v>0</v>
      </c>
      <c r="AU2480" s="46" t="s">
        <v>134</v>
      </c>
      <c r="AV2480" s="38">
        <f t="shared" ref="AV2480" si="59854">lunchAdjust(AU2475:AV2479)</f>
        <v>0</v>
      </c>
      <c r="AW2480" s="48" t="s">
        <v>0</v>
      </c>
      <c r="AX2480" s="39">
        <f t="shared" ref="AX2480" si="59855">SUMPRODUCT(AW2475:AW2479*AX2475:AX2479)</f>
        <v>0</v>
      </c>
      <c r="AY2480" s="46" t="s">
        <v>134</v>
      </c>
      <c r="AZ2480" s="38">
        <f t="shared" ref="AZ2480" si="59856">lunchAdjust(AY2475:AZ2479)</f>
        <v>0</v>
      </c>
      <c r="BA2480" s="48" t="s">
        <v>0</v>
      </c>
      <c r="BB2480" s="39">
        <f t="shared" ref="BB2480" si="59857">SUMPRODUCT(BA2475:BA2479*BB2475:BB2479)</f>
        <v>0</v>
      </c>
      <c r="BC2480" s="46" t="s">
        <v>134</v>
      </c>
      <c r="BD2480" s="38">
        <f t="shared" ref="BD2480" si="59858">lunchAdjust(BC2475:BD2479)</f>
        <v>0</v>
      </c>
      <c r="BE2480" s="48" t="s">
        <v>0</v>
      </c>
      <c r="BF2480" s="39">
        <f t="shared" ref="BF2480" si="59859">SUMPRODUCT(BE2475:BE2479*BF2475:BF2479)</f>
        <v>0</v>
      </c>
      <c r="BG2480" s="46" t="s">
        <v>134</v>
      </c>
      <c r="BH2480" s="38">
        <f t="shared" ref="BH2480" si="59860">lunchAdjust(BG2475:BH2479)</f>
        <v>0</v>
      </c>
      <c r="BI2480" s="48" t="s">
        <v>0</v>
      </c>
      <c r="BJ2480" s="39">
        <f t="shared" ref="BJ2480" si="59861">SUMPRODUCT(BI2475:BI2479*BJ2475:BJ2479)</f>
        <v>0</v>
      </c>
      <c r="BK2480" s="46" t="s">
        <v>134</v>
      </c>
      <c r="BL2480" s="38">
        <f t="shared" ref="BL2480" si="59862">lunchAdjust(BK2475:BL2479)</f>
        <v>0</v>
      </c>
      <c r="BM2480" s="48" t="s">
        <v>0</v>
      </c>
      <c r="BN2480" s="39">
        <f t="shared" ref="BN2480" si="59863">SUMPRODUCT(BM2475:BM2479*BN2475:BN2479)</f>
        <v>0</v>
      </c>
      <c r="BO2480" s="46" t="s">
        <v>134</v>
      </c>
      <c r="BP2480" s="38">
        <f t="shared" ref="BP2480" si="59864">lunchAdjust(BO2475:BP2479)</f>
        <v>0</v>
      </c>
      <c r="BQ2480" s="48" t="s">
        <v>0</v>
      </c>
      <c r="BR2480" s="39">
        <f t="shared" ref="BR2480" si="59865">SUMPRODUCT(BQ2475:BQ2479*BR2475:BR2479)</f>
        <v>0</v>
      </c>
      <c r="BS2480" s="46" t="s">
        <v>134</v>
      </c>
      <c r="BT2480" s="38">
        <f t="shared" ref="BT2480" si="59866">lunchAdjust(BS2475:BT2479)</f>
        <v>1</v>
      </c>
      <c r="BU2480" s="48" t="s">
        <v>0</v>
      </c>
      <c r="BV2480" s="39">
        <f t="shared" ref="BV2480" si="59867">SUMPRODUCT(BU2475:BU2479*BV2475:BV2479)</f>
        <v>8</v>
      </c>
      <c r="BW2480" s="46" t="s">
        <v>134</v>
      </c>
      <c r="BX2480" s="38">
        <f t="shared" ref="BX2480" si="59868">lunchAdjust(BW2475:BX2479)</f>
        <v>0</v>
      </c>
      <c r="BY2480" s="48" t="s">
        <v>0</v>
      </c>
      <c r="BZ2480" s="39">
        <f t="shared" ref="BZ2480" si="59869">SUMPRODUCT(BY2475:BY2479*BZ2475:BZ2479)</f>
        <v>0</v>
      </c>
      <c r="CA2480" s="46" t="s">
        <v>134</v>
      </c>
      <c r="CB2480" s="38">
        <f t="shared" ref="CB2480" si="59870">lunchAdjust(CA2475:CB2479)</f>
        <v>0</v>
      </c>
      <c r="CC2480" s="48" t="s">
        <v>0</v>
      </c>
      <c r="CD2480" s="39">
        <f t="shared" ref="CD2480" si="59871">SUMPRODUCT(CC2475:CC2479*CD2475:CD2479)</f>
        <v>0</v>
      </c>
      <c r="CE2480" s="46" t="s">
        <v>134</v>
      </c>
      <c r="CF2480" s="38">
        <f t="shared" ref="CF2480" si="59872">lunchAdjust(CE2475:CF2479)</f>
        <v>0</v>
      </c>
      <c r="CG2480" s="48" t="s">
        <v>0</v>
      </c>
      <c r="CH2480" s="39">
        <f t="shared" ref="CH2480" si="59873">SUMPRODUCT(CG2475:CG2479*CH2475:CH2479)</f>
        <v>0</v>
      </c>
    </row>
    <row r="2481" spans="1:86" ht="15.75" thickBot="1" x14ac:dyDescent="0.3">
      <c r="A2481" s="58" t="s">
        <v>121</v>
      </c>
      <c r="B2481" s="59">
        <f t="shared" ref="B2481" ca="1" si="59874">roleHours(G2475:CH2481, "OUT")</f>
        <v>0</v>
      </c>
      <c r="C2481" s="54" t="s">
        <v>137</v>
      </c>
      <c r="D2481" s="22">
        <f t="shared" ref="D2481" ca="1" si="59875">roleHours(G2475:CH2481, "PTO")</f>
        <v>0</v>
      </c>
      <c r="E2481" s="23">
        <f t="shared" ref="E2481" ca="1" si="59876">E2480-B2476</f>
        <v>23.200000000000003</v>
      </c>
      <c r="F2481" s="52"/>
      <c r="G2481" s="47" t="s">
        <v>39</v>
      </c>
      <c r="H2481" s="40">
        <f t="shared" si="58669"/>
        <v>0</v>
      </c>
      <c r="I2481" s="49" t="s">
        <v>135</v>
      </c>
      <c r="J2481" s="41">
        <f t="shared" ref="J2481" si="59877">J2480*G$4</f>
        <v>0</v>
      </c>
      <c r="K2481" s="47" t="s">
        <v>39</v>
      </c>
      <c r="L2481" s="40">
        <f t="shared" ref="L2481" si="59878">SUMPRODUCT(M2475:M2479*(L2475:L2479="PTO"))+SUMPRODUCT(M2475:M2479*(L2475:L2479="HOL"))</f>
        <v>0</v>
      </c>
      <c r="M2481" s="49" t="s">
        <v>135</v>
      </c>
      <c r="N2481" s="41">
        <f t="shared" ref="N2481" si="59879">N2480*K$4</f>
        <v>0</v>
      </c>
      <c r="O2481" s="47" t="s">
        <v>39</v>
      </c>
      <c r="P2481" s="40">
        <f t="shared" ref="P2481" si="59880">SUMPRODUCT(Q2475:Q2479*(P2475:P2479="PTO"))+SUMPRODUCT(Q2475:Q2479*(P2475:P2479="HOL"))</f>
        <v>0</v>
      </c>
      <c r="Q2481" s="49" t="s">
        <v>135</v>
      </c>
      <c r="R2481" s="41">
        <f t="shared" ref="R2481" si="59881">R2480*O$4</f>
        <v>8</v>
      </c>
      <c r="S2481" s="47" t="s">
        <v>39</v>
      </c>
      <c r="T2481" s="40">
        <f t="shared" ref="T2481" si="59882">SUMPRODUCT(U2475:U2479*(T2475:T2479="PTO"))+SUMPRODUCT(U2475:U2479*(T2475:T2479="HOL"))</f>
        <v>0</v>
      </c>
      <c r="U2481" s="49" t="s">
        <v>135</v>
      </c>
      <c r="V2481" s="41">
        <f t="shared" ref="V2481" si="59883">V2480*S$4</f>
        <v>0</v>
      </c>
      <c r="W2481" s="47" t="s">
        <v>39</v>
      </c>
      <c r="X2481" s="40">
        <f t="shared" ref="X2481" si="59884">SUMPRODUCT(Y2475:Y2479*(X2475:X2479="PTO"))+SUMPRODUCT(Y2475:Y2479*(X2475:X2479="HOL"))</f>
        <v>0</v>
      </c>
      <c r="Y2481" s="49" t="s">
        <v>135</v>
      </c>
      <c r="Z2481" s="41">
        <f t="shared" ref="Z2481" si="59885">Z2480*W$4</f>
        <v>0</v>
      </c>
      <c r="AA2481" s="47" t="s">
        <v>39</v>
      </c>
      <c r="AB2481" s="40">
        <f t="shared" ref="AB2481" si="59886">SUMPRODUCT(AC2475:AC2479*(AB2475:AB2479="PTO"))+SUMPRODUCT(AC2475:AC2479*(AB2475:AB2479="HOL"))</f>
        <v>0</v>
      </c>
      <c r="AC2481" s="49" t="s">
        <v>135</v>
      </c>
      <c r="AD2481" s="41">
        <f t="shared" ref="AD2481" si="59887">AD2480*AA$4</f>
        <v>8</v>
      </c>
      <c r="AE2481" s="47" t="s">
        <v>39</v>
      </c>
      <c r="AF2481" s="40">
        <f t="shared" ref="AF2481" si="59888">SUMPRODUCT(AG2475:AG2479*(AF2475:AF2479="PTO"))+SUMPRODUCT(AG2475:AG2479*(AF2475:AF2479="HOL"))</f>
        <v>0</v>
      </c>
      <c r="AG2481" s="49" t="s">
        <v>135</v>
      </c>
      <c r="AH2481" s="41">
        <f t="shared" ref="AH2481" si="59889">AH2480*AE$4</f>
        <v>0</v>
      </c>
      <c r="AI2481" s="47" t="s">
        <v>39</v>
      </c>
      <c r="AJ2481" s="40">
        <f t="shared" ref="AJ2481" si="59890">SUMPRODUCT(AK2475:AK2479*(AJ2475:AJ2479="PTO"))+SUMPRODUCT(AK2475:AK2479*(AJ2475:AJ2479="HOL"))</f>
        <v>0</v>
      </c>
      <c r="AK2481" s="49" t="s">
        <v>135</v>
      </c>
      <c r="AL2481" s="41">
        <f>AL2480*AI$4</f>
        <v>0</v>
      </c>
      <c r="AM2481" s="47" t="s">
        <v>39</v>
      </c>
      <c r="AN2481" s="40">
        <f t="shared" ref="AN2481" si="59891">SUMPRODUCT(AO2475:AO2479*(AN2475:AN2479="PTO"))+SUMPRODUCT(AO2475:AO2479*(AN2475:AN2479="HOL"))</f>
        <v>0</v>
      </c>
      <c r="AO2481" s="49" t="s">
        <v>135</v>
      </c>
      <c r="AP2481" s="41">
        <f t="shared" ref="AP2481" si="59892">AP2480*AM$4</f>
        <v>0</v>
      </c>
      <c r="AQ2481" s="47" t="s">
        <v>39</v>
      </c>
      <c r="AR2481" s="40">
        <f t="shared" ref="AR2481" si="59893">SUMPRODUCT(AS2475:AS2479*(AR2475:AR2479="PTO"))+SUMPRODUCT(AS2475:AS2479*(AR2475:AR2479="HOL"))</f>
        <v>0</v>
      </c>
      <c r="AS2481" s="49" t="s">
        <v>135</v>
      </c>
      <c r="AT2481" s="41">
        <f t="shared" ref="AT2481" si="59894">AT2480*AQ$4</f>
        <v>0</v>
      </c>
      <c r="AU2481" s="47" t="s">
        <v>39</v>
      </c>
      <c r="AV2481" s="40">
        <f t="shared" ref="AV2481" si="59895">SUMPRODUCT(AW2475:AW2479*(AV2475:AV2479="PTO"))+SUMPRODUCT(AW2475:AW2479*(AV2475:AV2479="HOL"))</f>
        <v>0</v>
      </c>
      <c r="AW2481" s="49" t="s">
        <v>135</v>
      </c>
      <c r="AX2481" s="41">
        <f>AX2480*AU$4</f>
        <v>0</v>
      </c>
      <c r="AY2481" s="47" t="s">
        <v>39</v>
      </c>
      <c r="AZ2481" s="40">
        <f t="shared" ref="AZ2481" si="59896">SUMPRODUCT(BA2475:BA2479*(AZ2475:AZ2479="PTO"))+SUMPRODUCT(BA2475:BA2479*(AZ2475:AZ2479="HOL"))</f>
        <v>0</v>
      </c>
      <c r="BA2481" s="49" t="s">
        <v>135</v>
      </c>
      <c r="BB2481" s="41">
        <f>BB2480*AY$4</f>
        <v>0</v>
      </c>
      <c r="BC2481" s="47" t="s">
        <v>39</v>
      </c>
      <c r="BD2481" s="40">
        <f t="shared" ref="BD2481" si="59897">SUMPRODUCT(BE2475:BE2479*(BD2475:BD2479="PTO"))+SUMPRODUCT(BE2475:BE2479*(BD2475:BD2479="HOL"))</f>
        <v>0</v>
      </c>
      <c r="BE2481" s="49" t="s">
        <v>135</v>
      </c>
      <c r="BF2481" s="41">
        <f>BF2480*BC$4</f>
        <v>0</v>
      </c>
      <c r="BG2481" s="47" t="s">
        <v>39</v>
      </c>
      <c r="BH2481" s="40">
        <f t="shared" ref="BH2481" si="59898">SUMPRODUCT(BI2475:BI2479*(BH2475:BH2479="PTO"))+SUMPRODUCT(BI2475:BI2479*(BH2475:BH2479="HOL"))</f>
        <v>0</v>
      </c>
      <c r="BI2481" s="49" t="s">
        <v>135</v>
      </c>
      <c r="BJ2481" s="41">
        <f>BJ2480*BG$4</f>
        <v>0</v>
      </c>
      <c r="BK2481" s="47" t="s">
        <v>39</v>
      </c>
      <c r="BL2481" s="40">
        <f t="shared" ref="BL2481" si="59899">SUMPRODUCT(BM2475:BM2479*(BL2475:BL2479="PTO"))+SUMPRODUCT(BM2475:BM2479*(BL2475:BL2479="HOL"))</f>
        <v>0</v>
      </c>
      <c r="BM2481" s="49" t="s">
        <v>135</v>
      </c>
      <c r="BN2481" s="41">
        <f>BN2480*BK$4</f>
        <v>0</v>
      </c>
      <c r="BO2481" s="47" t="s">
        <v>39</v>
      </c>
      <c r="BP2481" s="40">
        <f t="shared" ref="BP2481" si="59900">SUMPRODUCT(BQ2475:BQ2479*(BP2475:BP2479="PTO"))+SUMPRODUCT(BQ2475:BQ2479*(BP2475:BP2479="HOL"))</f>
        <v>0</v>
      </c>
      <c r="BQ2481" s="49" t="s">
        <v>135</v>
      </c>
      <c r="BR2481" s="41">
        <f t="shared" ref="BR2481" si="59901">BR2480*BO$4</f>
        <v>0</v>
      </c>
      <c r="BS2481" s="47" t="s">
        <v>39</v>
      </c>
      <c r="BT2481" s="40">
        <f t="shared" ref="BT2481" si="59902">SUMPRODUCT(BU2475:BU2479*(BT2475:BT2479="PTO"))+SUMPRODUCT(BU2475:BU2479*(BT2475:BT2479="HOL"))</f>
        <v>0</v>
      </c>
      <c r="BU2481" s="49" t="s">
        <v>135</v>
      </c>
      <c r="BV2481" s="41">
        <f t="shared" ref="BV2481" si="59903">BV2480*BS$4</f>
        <v>8</v>
      </c>
      <c r="BW2481" s="47" t="s">
        <v>39</v>
      </c>
      <c r="BX2481" s="40">
        <f t="shared" ref="BX2481" si="59904">SUMPRODUCT(BY2475:BY2479*(BX2475:BX2479="PTO"))+SUMPRODUCT(BY2475:BY2479*(BX2475:BX2479="HOL"))</f>
        <v>0</v>
      </c>
      <c r="BY2481" s="49" t="s">
        <v>135</v>
      </c>
      <c r="BZ2481" s="41">
        <f t="shared" ref="BZ2481" si="59905">BZ2480*BW$4</f>
        <v>0</v>
      </c>
      <c r="CA2481" s="47" t="s">
        <v>39</v>
      </c>
      <c r="CB2481" s="40">
        <f t="shared" ref="CB2481" si="59906">SUMPRODUCT(CC2475:CC2479*(CB2475:CB2479="PTO"))+SUMPRODUCT(CC2475:CC2479*(CB2475:CB2479="HOL"))</f>
        <v>0</v>
      </c>
      <c r="CC2481" s="49" t="s">
        <v>135</v>
      </c>
      <c r="CD2481" s="41">
        <f t="shared" ref="CD2481" si="59907">CD2480*CA$4</f>
        <v>0</v>
      </c>
      <c r="CE2481" s="47" t="s">
        <v>39</v>
      </c>
      <c r="CF2481" s="40">
        <f t="shared" ref="CF2481" si="59908">SUMPRODUCT(CG2475:CG2479*(CF2475:CF2479="PTO"))+SUMPRODUCT(CG2475:CG2479*(CF2475:CF2479="HOL"))</f>
        <v>0</v>
      </c>
      <c r="CG2481" s="49" t="s">
        <v>135</v>
      </c>
      <c r="CH2481" s="41">
        <f t="shared" ref="CH2481" si="59909">CH2480*CE$4</f>
        <v>0</v>
      </c>
    </row>
    <row r="2482" spans="1:86" x14ac:dyDescent="0.25">
      <c r="A2482" s="70" t="s">
        <v>133</v>
      </c>
      <c r="B2482" s="71">
        <f t="shared" ref="B2482" ca="1" si="59910">D2482-B2483</f>
        <v>9.2420575028357632</v>
      </c>
      <c r="C2482" s="72" t="s">
        <v>122</v>
      </c>
      <c r="D2482" s="71">
        <f>IFERROR(INDEX(Holidays[FTE], MATCH(Entry!E2482, Holidays[Date], 0)), 1)*8*INDEX(FTEguide[[1]:[12]], MATCH(Entry!E2483, FTEguide[Weekday], 0), IF(Entry!E2485&gt;0, Entry!E2485, MONTH(Entry!E2482)))</f>
        <v>62.242057502835763</v>
      </c>
      <c r="E2482" s="60">
        <f t="shared" ref="E2482:E2545" si="59911">E2475+1</f>
        <v>44182</v>
      </c>
      <c r="F2482" s="50" t="s">
        <v>128</v>
      </c>
      <c r="G2482" s="34"/>
      <c r="H2482" s="35"/>
      <c r="I2482" s="42">
        <f t="shared" ref="I2482" si="59912">parseTime(G2482)-(H2487=INT(RIGHT($F2482, 1)))</f>
        <v>0</v>
      </c>
      <c r="J2482" s="43">
        <f t="shared" ref="J2482:J2486" si="59913">isClocked(H2482)</f>
        <v>0</v>
      </c>
      <c r="K2482" s="34" t="s">
        <v>136</v>
      </c>
      <c r="L2482" s="35" t="s">
        <v>23</v>
      </c>
      <c r="M2482" s="42">
        <f t="shared" ref="M2482" si="59914">parseTime(K2482)-(L2487=INT(RIGHT($F2482, 1)))</f>
        <v>8</v>
      </c>
      <c r="N2482" s="43">
        <f t="shared" ref="N2482:N2486" si="59915">isClocked(L2482)</f>
        <v>1</v>
      </c>
      <c r="O2482" s="34" t="s">
        <v>180</v>
      </c>
      <c r="P2482" s="35" t="s">
        <v>23</v>
      </c>
      <c r="Q2482" s="42">
        <f t="shared" ref="Q2482" si="59916">parseTime(O2482)-(P2487=INT(RIGHT($F2482, 1)))</f>
        <v>8</v>
      </c>
      <c r="R2482" s="43">
        <f t="shared" ref="R2482:R2486" si="59917">isClocked(P2482)</f>
        <v>1</v>
      </c>
      <c r="S2482" s="34" t="s">
        <v>227</v>
      </c>
      <c r="T2482" s="35" t="s">
        <v>23</v>
      </c>
      <c r="U2482" s="42">
        <f t="shared" ref="U2482" si="59918">parseTime(S2482)-(T2487=INT(RIGHT($F2482, 1)))</f>
        <v>8</v>
      </c>
      <c r="V2482" s="43">
        <f t="shared" ref="V2482:V2486" si="59919">isClocked(T2482)</f>
        <v>1</v>
      </c>
      <c r="W2482" s="34"/>
      <c r="X2482" s="35"/>
      <c r="Y2482" s="42">
        <f t="shared" ref="Y2482" si="59920">parseTime(W2482)-(X2487=INT(RIGHT($F2482, 1)))</f>
        <v>0</v>
      </c>
      <c r="Z2482" s="43">
        <f t="shared" ref="Z2482:Z2486" si="59921">isClocked(X2482)</f>
        <v>0</v>
      </c>
      <c r="AA2482" s="34" t="s">
        <v>136</v>
      </c>
      <c r="AB2482" s="35" t="s">
        <v>23</v>
      </c>
      <c r="AC2482" s="42">
        <f t="shared" ref="AC2482" si="59922">parseTime(AA2482)-(AB2487=INT(RIGHT($F2482, 1)))</f>
        <v>8</v>
      </c>
      <c r="AD2482" s="43">
        <f t="shared" ref="AD2482:AD2486" si="59923">isClocked(AB2482)</f>
        <v>1</v>
      </c>
      <c r="AE2482" s="34" t="s">
        <v>136</v>
      </c>
      <c r="AF2482" s="35" t="s">
        <v>25</v>
      </c>
      <c r="AG2482" s="42">
        <f t="shared" ref="AG2482" si="59924">parseTime(AE2482)-(AF2487=INT(RIGHT($F2482, 1)))</f>
        <v>8</v>
      </c>
      <c r="AH2482" s="43">
        <f t="shared" ref="AH2482:AH2486" si="59925">isClocked(AF2482)</f>
        <v>1</v>
      </c>
      <c r="AI2482" s="34"/>
      <c r="AJ2482" s="35"/>
      <c r="AK2482" s="42">
        <f>parseTime(AI2482)-(AJ2487=INT(RIGHT($F2482, 1)))</f>
        <v>0</v>
      </c>
      <c r="AL2482" s="43">
        <f t="shared" ref="AL2482:AL2486" si="59926">isClocked(AJ2482)</f>
        <v>0</v>
      </c>
      <c r="AM2482" s="34"/>
      <c r="AN2482" s="35"/>
      <c r="AO2482" s="42">
        <f t="shared" ref="AO2482" si="59927">parseTime(AM2482)-(AN2487=INT(RIGHT($F2482, 1)))</f>
        <v>0</v>
      </c>
      <c r="AP2482" s="43">
        <f t="shared" ref="AP2482:AP2486" si="59928">isClocked(AN2482)</f>
        <v>0</v>
      </c>
      <c r="AQ2482" s="34"/>
      <c r="AR2482" s="35"/>
      <c r="AS2482" s="42">
        <f t="shared" ref="AS2482" si="59929">parseTime(AQ2482)-(AR2487=INT(RIGHT($F2482, 1)))</f>
        <v>0</v>
      </c>
      <c r="AT2482" s="43">
        <f t="shared" ref="AT2482:AT2486" si="59930">isClocked(AR2482)</f>
        <v>0</v>
      </c>
      <c r="AU2482" s="34"/>
      <c r="AV2482" s="35"/>
      <c r="AW2482" s="42">
        <f>parseTime(AU2482)-(AV2487=INT(RIGHT($F2482, 1)))</f>
        <v>0</v>
      </c>
      <c r="AX2482" s="43">
        <f t="shared" ref="AX2482:AX2486" si="59931">isClocked(AV2482)</f>
        <v>0</v>
      </c>
      <c r="AY2482" s="34"/>
      <c r="AZ2482" s="35"/>
      <c r="BA2482" s="42">
        <f>parseTime(AY2482)-(AZ2487=INT(RIGHT($F2482, 1)))</f>
        <v>0</v>
      </c>
      <c r="BB2482" s="43">
        <f t="shared" ref="BB2482:BB2486" si="59932">isClocked(AZ2482)</f>
        <v>0</v>
      </c>
      <c r="BC2482" s="34"/>
      <c r="BD2482" s="35"/>
      <c r="BE2482" s="42">
        <f>parseTime(BC2482)-(BD2487=INT(RIGHT($F2482, 1)))</f>
        <v>0</v>
      </c>
      <c r="BF2482" s="43">
        <f t="shared" ref="BF2482:BF2486" si="59933">isClocked(BD2482)</f>
        <v>0</v>
      </c>
      <c r="BG2482" s="34"/>
      <c r="BH2482" s="35"/>
      <c r="BI2482" s="42">
        <f>parseTime(BG2482)-(BH2487=INT(RIGHT($F2482, 1)))</f>
        <v>0</v>
      </c>
      <c r="BJ2482" s="43">
        <f t="shared" ref="BJ2482:BJ2486" si="59934">isClocked(BH2482)</f>
        <v>0</v>
      </c>
      <c r="BK2482" s="34"/>
      <c r="BL2482" s="35"/>
      <c r="BM2482" s="42">
        <f>parseTime(BK2482)-(BL2487=INT(RIGHT($F2482, 1)))</f>
        <v>0</v>
      </c>
      <c r="BN2482" s="43">
        <f t="shared" ref="BN2482:BN2486" si="59935">isClocked(BL2482)</f>
        <v>0</v>
      </c>
      <c r="BO2482" s="34" t="s">
        <v>230</v>
      </c>
      <c r="BP2482" s="35" t="s">
        <v>23</v>
      </c>
      <c r="BQ2482" s="42">
        <f t="shared" ref="BQ2482" si="59936">parseTime(BO2482)-(BP2487=INT(RIGHT($F2482, 1)))</f>
        <v>5</v>
      </c>
      <c r="BR2482" s="43">
        <f t="shared" ref="BR2482:BR2486" si="59937">isClocked(BP2482)</f>
        <v>1</v>
      </c>
      <c r="BS2482" s="34" t="s">
        <v>136</v>
      </c>
      <c r="BT2482" s="35" t="s">
        <v>23</v>
      </c>
      <c r="BU2482" s="42">
        <f t="shared" ref="BU2482" si="59938">parseTime(BS2482)-(BT2487=INT(RIGHT($F2482, 1)))</f>
        <v>8</v>
      </c>
      <c r="BV2482" s="43">
        <f t="shared" ref="BV2482:BV2486" si="59939">isClocked(BT2482)</f>
        <v>1</v>
      </c>
      <c r="BW2482" s="34"/>
      <c r="BX2482" s="35"/>
      <c r="BY2482" s="42">
        <f t="shared" ref="BY2482" si="59940">parseTime(BW2482)-(BX2487=INT(RIGHT($F2482, 1)))</f>
        <v>0</v>
      </c>
      <c r="BZ2482" s="43">
        <f t="shared" ref="BZ2482:BZ2486" si="59941">isClocked(BX2482)</f>
        <v>0</v>
      </c>
      <c r="CA2482" s="34"/>
      <c r="CB2482" s="35"/>
      <c r="CC2482" s="42">
        <f t="shared" ref="CC2482" si="59942">parseTime(CA2482)-(CB2487=INT(RIGHT($F2482, 1)))</f>
        <v>0</v>
      </c>
      <c r="CD2482" s="43">
        <f t="shared" ref="CD2482:CD2486" si="59943">isClocked(CB2482)</f>
        <v>0</v>
      </c>
      <c r="CE2482" s="34"/>
      <c r="CF2482" s="35"/>
      <c r="CG2482" s="42">
        <f t="shared" ref="CG2482" si="59944">parseTime(CE2482)-(CF2487=INT(RIGHT($F2482, 1)))</f>
        <v>0</v>
      </c>
      <c r="CH2482" s="43">
        <f t="shared" ref="CH2482:CH2486" si="59945">isClocked(CF2482)</f>
        <v>0</v>
      </c>
    </row>
    <row r="2483" spans="1:86" x14ac:dyDescent="0.25">
      <c r="A2483" s="56" t="s">
        <v>0</v>
      </c>
      <c r="B2483" s="57">
        <f t="shared" ca="1" si="59427"/>
        <v>53</v>
      </c>
      <c r="C2483" s="14" t="s">
        <v>252</v>
      </c>
      <c r="D2483" s="14">
        <f t="shared" si="58910"/>
        <v>53.7</v>
      </c>
      <c r="E2483" s="55" t="str">
        <f t="shared" si="59428"/>
        <v>Thursday</v>
      </c>
      <c r="F2483" s="51" t="s">
        <v>129</v>
      </c>
      <c r="G2483" s="36"/>
      <c r="H2483" s="37"/>
      <c r="I2483" s="44">
        <f t="shared" ref="I2483" si="59946">parseTime(G2483)-(H2487=INT(RIGHT($F2483, 1)))</f>
        <v>0</v>
      </c>
      <c r="J2483" s="45">
        <f t="shared" si="59913"/>
        <v>0</v>
      </c>
      <c r="K2483" s="36"/>
      <c r="L2483" s="37"/>
      <c r="M2483" s="44">
        <f t="shared" ref="M2483" si="59947">parseTime(K2483)-(L2487=INT(RIGHT($F2483, 1)))</f>
        <v>0</v>
      </c>
      <c r="N2483" s="45">
        <f t="shared" si="59915"/>
        <v>0</v>
      </c>
      <c r="O2483" s="36"/>
      <c r="P2483" s="37"/>
      <c r="Q2483" s="44">
        <f t="shared" ref="Q2483" si="59948">parseTime(O2483)-(P2487=INT(RIGHT($F2483, 1)))</f>
        <v>0</v>
      </c>
      <c r="R2483" s="45">
        <f t="shared" si="59917"/>
        <v>0</v>
      </c>
      <c r="S2483" s="36"/>
      <c r="T2483" s="37"/>
      <c r="U2483" s="44">
        <f t="shared" ref="U2483" si="59949">parseTime(S2483)-(T2487=INT(RIGHT($F2483, 1)))</f>
        <v>0</v>
      </c>
      <c r="V2483" s="45">
        <f t="shared" si="59919"/>
        <v>0</v>
      </c>
      <c r="W2483" s="36"/>
      <c r="X2483" s="37"/>
      <c r="Y2483" s="44">
        <f t="shared" ref="Y2483" si="59950">parseTime(W2483)-(X2487=INT(RIGHT($F2483, 1)))</f>
        <v>0</v>
      </c>
      <c r="Z2483" s="45">
        <f t="shared" si="59921"/>
        <v>0</v>
      </c>
      <c r="AA2483" s="36"/>
      <c r="AB2483" s="37"/>
      <c r="AC2483" s="44">
        <f t="shared" ref="AC2483" si="59951">parseTime(AA2483)-(AB2487=INT(RIGHT($F2483, 1)))</f>
        <v>0</v>
      </c>
      <c r="AD2483" s="45">
        <f t="shared" si="59923"/>
        <v>0</v>
      </c>
      <c r="AE2483" s="36"/>
      <c r="AF2483" s="37"/>
      <c r="AG2483" s="44">
        <f t="shared" ref="AG2483" si="59952">parseTime(AE2483)-(AF2487=INT(RIGHT($F2483, 1)))</f>
        <v>0</v>
      </c>
      <c r="AH2483" s="45">
        <f t="shared" si="59925"/>
        <v>0</v>
      </c>
      <c r="AI2483" s="36"/>
      <c r="AJ2483" s="37"/>
      <c r="AK2483" s="44">
        <f>parseTime(AI2483)-(AJ2487=INT(RIGHT($F2483, 1)))</f>
        <v>0</v>
      </c>
      <c r="AL2483" s="45">
        <f t="shared" si="59926"/>
        <v>0</v>
      </c>
      <c r="AM2483" s="36"/>
      <c r="AN2483" s="37"/>
      <c r="AO2483" s="44">
        <f t="shared" ref="AO2483" si="59953">parseTime(AM2483)-(AN2487=INT(RIGHT($F2483, 1)))</f>
        <v>0</v>
      </c>
      <c r="AP2483" s="45">
        <f t="shared" si="59928"/>
        <v>0</v>
      </c>
      <c r="AQ2483" s="36"/>
      <c r="AR2483" s="37"/>
      <c r="AS2483" s="44">
        <f t="shared" ref="AS2483" si="59954">parseTime(AQ2483)-(AR2487=INT(RIGHT($F2483, 1)))</f>
        <v>0</v>
      </c>
      <c r="AT2483" s="45">
        <f t="shared" si="59930"/>
        <v>0</v>
      </c>
      <c r="AU2483" s="36"/>
      <c r="AV2483" s="37"/>
      <c r="AW2483" s="44">
        <f>parseTime(AU2483)-(AV2487=INT(RIGHT($F2483, 1)))</f>
        <v>0</v>
      </c>
      <c r="AX2483" s="45">
        <f t="shared" si="59931"/>
        <v>0</v>
      </c>
      <c r="AY2483" s="36"/>
      <c r="AZ2483" s="37"/>
      <c r="BA2483" s="44">
        <f>parseTime(AY2483)-(AZ2487=INT(RIGHT($F2483, 1)))</f>
        <v>0</v>
      </c>
      <c r="BB2483" s="45">
        <f t="shared" si="59932"/>
        <v>0</v>
      </c>
      <c r="BC2483" s="36"/>
      <c r="BD2483" s="37"/>
      <c r="BE2483" s="44">
        <f>parseTime(BC2483)-(BD2487=INT(RIGHT($F2483, 1)))</f>
        <v>0</v>
      </c>
      <c r="BF2483" s="45">
        <f t="shared" si="59933"/>
        <v>0</v>
      </c>
      <c r="BG2483" s="36"/>
      <c r="BH2483" s="37"/>
      <c r="BI2483" s="44">
        <f>parseTime(BG2483)-(BH2487=INT(RIGHT($F2483, 1)))</f>
        <v>0</v>
      </c>
      <c r="BJ2483" s="45">
        <f t="shared" si="59934"/>
        <v>0</v>
      </c>
      <c r="BK2483" s="36"/>
      <c r="BL2483" s="37"/>
      <c r="BM2483" s="44">
        <f>parseTime(BK2483)-(BL2487=INT(RIGHT($F2483, 1)))</f>
        <v>0</v>
      </c>
      <c r="BN2483" s="45">
        <f t="shared" si="59935"/>
        <v>0</v>
      </c>
      <c r="BO2483" s="36"/>
      <c r="BP2483" s="37"/>
      <c r="BQ2483" s="44">
        <f t="shared" ref="BQ2483" si="59955">parseTime(BO2483)-(BP2487=INT(RIGHT($F2483, 1)))</f>
        <v>0</v>
      </c>
      <c r="BR2483" s="45">
        <f t="shared" si="59937"/>
        <v>0</v>
      </c>
      <c r="BS2483" s="36"/>
      <c r="BT2483" s="37"/>
      <c r="BU2483" s="44">
        <f t="shared" ref="BU2483" si="59956">parseTime(BS2483)-(BT2487=INT(RIGHT($F2483, 1)))</f>
        <v>0</v>
      </c>
      <c r="BV2483" s="45">
        <f t="shared" si="59939"/>
        <v>0</v>
      </c>
      <c r="BW2483" s="36"/>
      <c r="BX2483" s="37"/>
      <c r="BY2483" s="44">
        <f t="shared" ref="BY2483" si="59957">parseTime(BW2483)-(BX2487=INT(RIGHT($F2483, 1)))</f>
        <v>0</v>
      </c>
      <c r="BZ2483" s="45">
        <f t="shared" si="59941"/>
        <v>0</v>
      </c>
      <c r="CA2483" s="36"/>
      <c r="CB2483" s="37"/>
      <c r="CC2483" s="44">
        <f t="shared" ref="CC2483" si="59958">parseTime(CA2483)-(CB2487=INT(RIGHT($F2483, 1)))</f>
        <v>0</v>
      </c>
      <c r="CD2483" s="45">
        <f t="shared" si="59943"/>
        <v>0</v>
      </c>
      <c r="CE2483" s="36"/>
      <c r="CF2483" s="37"/>
      <c r="CG2483" s="44">
        <f t="shared" ref="CG2483" si="59959">parseTime(CE2483)-(CF2487=INT(RIGHT($F2483, 1)))</f>
        <v>0</v>
      </c>
      <c r="CH2483" s="45">
        <f t="shared" si="59945"/>
        <v>0</v>
      </c>
    </row>
    <row r="2484" spans="1:86" x14ac:dyDescent="0.25">
      <c r="A2484" s="56" t="s">
        <v>117</v>
      </c>
      <c r="B2484" s="57">
        <f t="shared" ref="B2484" ca="1" si="59960">roleHours(G2482:CH2488, "MFD")</f>
        <v>45</v>
      </c>
      <c r="C2484" s="14">
        <f t="shared" ref="C2484:C2487" ca="1" si="59961">B2484/8</f>
        <v>5.625</v>
      </c>
      <c r="D2484" s="14">
        <f t="shared" ref="D2484" ca="1" si="59962">B2483-D2483</f>
        <v>-0.70000000000000284</v>
      </c>
      <c r="E2484" s="20" t="s">
        <v>127</v>
      </c>
      <c r="F2484" s="51" t="s">
        <v>130</v>
      </c>
      <c r="G2484" s="36"/>
      <c r="H2484" s="37"/>
      <c r="I2484" s="44">
        <f t="shared" ref="I2484" si="59963">parseTime(G2484)-(H2487=INT(RIGHT($F2484, 1)))</f>
        <v>0</v>
      </c>
      <c r="J2484" s="45">
        <f t="shared" si="59913"/>
        <v>0</v>
      </c>
      <c r="K2484" s="36"/>
      <c r="L2484" s="37"/>
      <c r="M2484" s="44">
        <f t="shared" ref="M2484" si="59964">parseTime(K2484)-(L2487=INT(RIGHT($F2484, 1)))</f>
        <v>0</v>
      </c>
      <c r="N2484" s="45">
        <f t="shared" si="59915"/>
        <v>0</v>
      </c>
      <c r="O2484" s="36"/>
      <c r="P2484" s="37"/>
      <c r="Q2484" s="44">
        <f t="shared" ref="Q2484" si="59965">parseTime(O2484)-(P2487=INT(RIGHT($F2484, 1)))</f>
        <v>0</v>
      </c>
      <c r="R2484" s="45">
        <f t="shared" si="59917"/>
        <v>0</v>
      </c>
      <c r="S2484" s="36"/>
      <c r="T2484" s="37"/>
      <c r="U2484" s="44">
        <f t="shared" ref="U2484" si="59966">parseTime(S2484)-(T2487=INT(RIGHT($F2484, 1)))</f>
        <v>0</v>
      </c>
      <c r="V2484" s="45">
        <f t="shared" si="59919"/>
        <v>0</v>
      </c>
      <c r="W2484" s="36"/>
      <c r="X2484" s="37"/>
      <c r="Y2484" s="44">
        <f t="shared" ref="Y2484" si="59967">parseTime(W2484)-(X2487=INT(RIGHT($F2484, 1)))</f>
        <v>0</v>
      </c>
      <c r="Z2484" s="45">
        <f t="shared" si="59921"/>
        <v>0</v>
      </c>
      <c r="AA2484" s="36"/>
      <c r="AB2484" s="37"/>
      <c r="AC2484" s="44">
        <f t="shared" ref="AC2484" si="59968">parseTime(AA2484)-(AB2487=INT(RIGHT($F2484, 1)))</f>
        <v>0</v>
      </c>
      <c r="AD2484" s="45">
        <f t="shared" si="59923"/>
        <v>0</v>
      </c>
      <c r="AE2484" s="36"/>
      <c r="AF2484" s="37"/>
      <c r="AG2484" s="44">
        <f t="shared" ref="AG2484" si="59969">parseTime(AE2484)-(AF2487=INT(RIGHT($F2484, 1)))</f>
        <v>0</v>
      </c>
      <c r="AH2484" s="45">
        <f t="shared" si="59925"/>
        <v>0</v>
      </c>
      <c r="AI2484" s="36"/>
      <c r="AJ2484" s="37"/>
      <c r="AK2484" s="44">
        <f>parseTime(AI2484)-(AJ2487=INT(RIGHT($F2484, 1)))</f>
        <v>0</v>
      </c>
      <c r="AL2484" s="45">
        <f t="shared" si="59926"/>
        <v>0</v>
      </c>
      <c r="AM2484" s="36"/>
      <c r="AN2484" s="37"/>
      <c r="AO2484" s="44">
        <f t="shared" ref="AO2484" si="59970">parseTime(AM2484)-(AN2487=INT(RIGHT($F2484, 1)))</f>
        <v>0</v>
      </c>
      <c r="AP2484" s="45">
        <f t="shared" si="59928"/>
        <v>0</v>
      </c>
      <c r="AQ2484" s="36"/>
      <c r="AR2484" s="37"/>
      <c r="AS2484" s="44">
        <f t="shared" ref="AS2484" si="59971">parseTime(AQ2484)-(AR2487=INT(RIGHT($F2484, 1)))</f>
        <v>0</v>
      </c>
      <c r="AT2484" s="45">
        <f t="shared" si="59930"/>
        <v>0</v>
      </c>
      <c r="AU2484" s="36"/>
      <c r="AV2484" s="37"/>
      <c r="AW2484" s="44">
        <f>parseTime(AU2484)-(AV2487=INT(RIGHT($F2484, 1)))</f>
        <v>0</v>
      </c>
      <c r="AX2484" s="45">
        <f t="shared" si="59931"/>
        <v>0</v>
      </c>
      <c r="AY2484" s="36"/>
      <c r="AZ2484" s="37"/>
      <c r="BA2484" s="44">
        <f>parseTime(AY2484)-(AZ2487=INT(RIGHT($F2484, 1)))</f>
        <v>0</v>
      </c>
      <c r="BB2484" s="45">
        <f t="shared" si="59932"/>
        <v>0</v>
      </c>
      <c r="BC2484" s="36"/>
      <c r="BD2484" s="37"/>
      <c r="BE2484" s="44">
        <f>parseTime(BC2484)-(BD2487=INT(RIGHT($F2484, 1)))</f>
        <v>0</v>
      </c>
      <c r="BF2484" s="45">
        <f t="shared" si="59933"/>
        <v>0</v>
      </c>
      <c r="BG2484" s="36"/>
      <c r="BH2484" s="37"/>
      <c r="BI2484" s="44">
        <f>parseTime(BG2484)-(BH2487=INT(RIGHT($F2484, 1)))</f>
        <v>0</v>
      </c>
      <c r="BJ2484" s="45">
        <f t="shared" si="59934"/>
        <v>0</v>
      </c>
      <c r="BK2484" s="36"/>
      <c r="BL2484" s="37"/>
      <c r="BM2484" s="44">
        <f>parseTime(BK2484)-(BL2487=INT(RIGHT($F2484, 1)))</f>
        <v>0</v>
      </c>
      <c r="BN2484" s="45">
        <f t="shared" si="59935"/>
        <v>0</v>
      </c>
      <c r="BO2484" s="36"/>
      <c r="BP2484" s="37"/>
      <c r="BQ2484" s="44">
        <f t="shared" ref="BQ2484" si="59972">parseTime(BO2484)-(BP2487=INT(RIGHT($F2484, 1)))</f>
        <v>0</v>
      </c>
      <c r="BR2484" s="45">
        <f t="shared" si="59937"/>
        <v>0</v>
      </c>
      <c r="BS2484" s="36"/>
      <c r="BT2484" s="37"/>
      <c r="BU2484" s="44">
        <f t="shared" ref="BU2484" si="59973">parseTime(BS2484)-(BT2487=INT(RIGHT($F2484, 1)))</f>
        <v>0</v>
      </c>
      <c r="BV2484" s="45">
        <f t="shared" si="59939"/>
        <v>0</v>
      </c>
      <c r="BW2484" s="36"/>
      <c r="BX2484" s="37"/>
      <c r="BY2484" s="44">
        <f t="shared" ref="BY2484" si="59974">parseTime(BW2484)-(BX2487=INT(RIGHT($F2484, 1)))</f>
        <v>0</v>
      </c>
      <c r="BZ2484" s="45">
        <f t="shared" si="59941"/>
        <v>0</v>
      </c>
      <c r="CA2484" s="36"/>
      <c r="CB2484" s="37"/>
      <c r="CC2484" s="44">
        <f t="shared" ref="CC2484" si="59975">parseTime(CA2484)-(CB2487=INT(RIGHT($F2484, 1)))</f>
        <v>0</v>
      </c>
      <c r="CD2484" s="45">
        <f t="shared" si="59943"/>
        <v>0</v>
      </c>
      <c r="CE2484" s="36"/>
      <c r="CF2484" s="37"/>
      <c r="CG2484" s="44">
        <f t="shared" ref="CG2484" si="59976">parseTime(CE2484)-(CF2487=INT(RIGHT($F2484, 1)))</f>
        <v>0</v>
      </c>
      <c r="CH2484" s="45">
        <f t="shared" si="59945"/>
        <v>0</v>
      </c>
    </row>
    <row r="2485" spans="1:86" x14ac:dyDescent="0.25">
      <c r="A2485" s="56"/>
      <c r="B2485" s="57"/>
      <c r="C2485" s="14">
        <f t="shared" si="59961"/>
        <v>0</v>
      </c>
      <c r="D2485" s="14" t="s">
        <v>259</v>
      </c>
      <c r="E2485" s="20">
        <v>4.25</v>
      </c>
      <c r="F2485" s="51" t="s">
        <v>131</v>
      </c>
      <c r="G2485" s="36"/>
      <c r="H2485" s="37"/>
      <c r="I2485" s="44">
        <f t="shared" ref="I2485" si="59977">parseTime(G2485)-(H2487=INT(RIGHT($F2485, 1)))</f>
        <v>0</v>
      </c>
      <c r="J2485" s="45">
        <f t="shared" si="59913"/>
        <v>0</v>
      </c>
      <c r="K2485" s="36"/>
      <c r="L2485" s="37"/>
      <c r="M2485" s="44">
        <f t="shared" ref="M2485" si="59978">parseTime(K2485)-(L2487=INT(RIGHT($F2485, 1)))</f>
        <v>0</v>
      </c>
      <c r="N2485" s="45">
        <f t="shared" si="59915"/>
        <v>0</v>
      </c>
      <c r="O2485" s="36"/>
      <c r="P2485" s="37"/>
      <c r="Q2485" s="44">
        <f t="shared" ref="Q2485" si="59979">parseTime(O2485)-(P2487=INT(RIGHT($F2485, 1)))</f>
        <v>0</v>
      </c>
      <c r="R2485" s="45">
        <f t="shared" si="59917"/>
        <v>0</v>
      </c>
      <c r="S2485" s="36"/>
      <c r="T2485" s="37"/>
      <c r="U2485" s="44">
        <f t="shared" ref="U2485" si="59980">parseTime(S2485)-(T2487=INT(RIGHT($F2485, 1)))</f>
        <v>0</v>
      </c>
      <c r="V2485" s="45">
        <f t="shared" si="59919"/>
        <v>0</v>
      </c>
      <c r="W2485" s="36"/>
      <c r="X2485" s="37"/>
      <c r="Y2485" s="44">
        <f t="shared" ref="Y2485" si="59981">parseTime(W2485)-(X2487=INT(RIGHT($F2485, 1)))</f>
        <v>0</v>
      </c>
      <c r="Z2485" s="45">
        <f t="shared" si="59921"/>
        <v>0</v>
      </c>
      <c r="AA2485" s="36"/>
      <c r="AB2485" s="37"/>
      <c r="AC2485" s="44">
        <f t="shared" ref="AC2485" si="59982">parseTime(AA2485)-(AB2487=INT(RIGHT($F2485, 1)))</f>
        <v>0</v>
      </c>
      <c r="AD2485" s="45">
        <f t="shared" si="59923"/>
        <v>0</v>
      </c>
      <c r="AE2485" s="36"/>
      <c r="AF2485" s="37"/>
      <c r="AG2485" s="44">
        <f t="shared" ref="AG2485" si="59983">parseTime(AE2485)-(AF2487=INT(RIGHT($F2485, 1)))</f>
        <v>0</v>
      </c>
      <c r="AH2485" s="45">
        <f t="shared" si="59925"/>
        <v>0</v>
      </c>
      <c r="AI2485" s="36"/>
      <c r="AJ2485" s="37"/>
      <c r="AK2485" s="44">
        <f>parseTime(AI2485)-(AJ2487=INT(RIGHT($F2485, 1)))</f>
        <v>0</v>
      </c>
      <c r="AL2485" s="45">
        <f t="shared" si="59926"/>
        <v>0</v>
      </c>
      <c r="AM2485" s="36"/>
      <c r="AN2485" s="37"/>
      <c r="AO2485" s="44">
        <f t="shared" ref="AO2485" si="59984">parseTime(AM2485)-(AN2487=INT(RIGHT($F2485, 1)))</f>
        <v>0</v>
      </c>
      <c r="AP2485" s="45">
        <f t="shared" si="59928"/>
        <v>0</v>
      </c>
      <c r="AQ2485" s="36"/>
      <c r="AR2485" s="37"/>
      <c r="AS2485" s="44">
        <f t="shared" ref="AS2485" si="59985">parseTime(AQ2485)-(AR2487=INT(RIGHT($F2485, 1)))</f>
        <v>0</v>
      </c>
      <c r="AT2485" s="45">
        <f t="shared" si="59930"/>
        <v>0</v>
      </c>
      <c r="AU2485" s="36"/>
      <c r="AV2485" s="37"/>
      <c r="AW2485" s="44">
        <f>parseTime(AU2485)-(AV2487=INT(RIGHT($F2485, 1)))</f>
        <v>0</v>
      </c>
      <c r="AX2485" s="45">
        <f t="shared" si="59931"/>
        <v>0</v>
      </c>
      <c r="AY2485" s="36"/>
      <c r="AZ2485" s="37"/>
      <c r="BA2485" s="44">
        <f>parseTime(AY2485)-(AZ2487=INT(RIGHT($F2485, 1)))</f>
        <v>0</v>
      </c>
      <c r="BB2485" s="45">
        <f t="shared" si="59932"/>
        <v>0</v>
      </c>
      <c r="BC2485" s="36"/>
      <c r="BD2485" s="37"/>
      <c r="BE2485" s="44">
        <f>parseTime(BC2485)-(BD2487=INT(RIGHT($F2485, 1)))</f>
        <v>0</v>
      </c>
      <c r="BF2485" s="45">
        <f t="shared" si="59933"/>
        <v>0</v>
      </c>
      <c r="BG2485" s="36"/>
      <c r="BH2485" s="37"/>
      <c r="BI2485" s="44">
        <f>parseTime(BG2485)-(BH2487=INT(RIGHT($F2485, 1)))</f>
        <v>0</v>
      </c>
      <c r="BJ2485" s="45">
        <f t="shared" si="59934"/>
        <v>0</v>
      </c>
      <c r="BK2485" s="36"/>
      <c r="BL2485" s="37"/>
      <c r="BM2485" s="44">
        <f>parseTime(BK2485)-(BL2487=INT(RIGHT($F2485, 1)))</f>
        <v>0</v>
      </c>
      <c r="BN2485" s="45">
        <f t="shared" si="59935"/>
        <v>0</v>
      </c>
      <c r="BO2485" s="36"/>
      <c r="BP2485" s="37"/>
      <c r="BQ2485" s="44">
        <f t="shared" ref="BQ2485" si="59986">parseTime(BO2485)-(BP2487=INT(RIGHT($F2485, 1)))</f>
        <v>0</v>
      </c>
      <c r="BR2485" s="45">
        <f t="shared" si="59937"/>
        <v>0</v>
      </c>
      <c r="BS2485" s="36"/>
      <c r="BT2485" s="37"/>
      <c r="BU2485" s="44">
        <f t="shared" ref="BU2485" si="59987">parseTime(BS2485)-(BT2487=INT(RIGHT($F2485, 1)))</f>
        <v>0</v>
      </c>
      <c r="BV2485" s="45">
        <f t="shared" si="59939"/>
        <v>0</v>
      </c>
      <c r="BW2485" s="36"/>
      <c r="BX2485" s="37"/>
      <c r="BY2485" s="44">
        <f t="shared" ref="BY2485" si="59988">parseTime(BW2485)-(BX2487=INT(RIGHT($F2485, 1)))</f>
        <v>0</v>
      </c>
      <c r="BZ2485" s="45">
        <f t="shared" si="59941"/>
        <v>0</v>
      </c>
      <c r="CA2485" s="36"/>
      <c r="CB2485" s="37"/>
      <c r="CC2485" s="44">
        <f t="shared" ref="CC2485" si="59989">parseTime(CA2485)-(CB2487=INT(RIGHT($F2485, 1)))</f>
        <v>0</v>
      </c>
      <c r="CD2485" s="45">
        <f t="shared" si="59943"/>
        <v>0</v>
      </c>
      <c r="CE2485" s="36"/>
      <c r="CF2485" s="37"/>
      <c r="CG2485" s="44">
        <f t="shared" ref="CG2485" si="59990">parseTime(CE2485)-(CF2487=INT(RIGHT($F2485, 1)))</f>
        <v>0</v>
      </c>
      <c r="CH2485" s="45">
        <f t="shared" si="59945"/>
        <v>0</v>
      </c>
    </row>
    <row r="2486" spans="1:86" x14ac:dyDescent="0.25">
      <c r="A2486" s="56" t="s">
        <v>119</v>
      </c>
      <c r="B2486" s="57">
        <f t="shared" ref="B2486" ca="1" si="59991">roleHours(G2482:CH2488, "MCC")</f>
        <v>8</v>
      </c>
      <c r="C2486" s="14">
        <f t="shared" ca="1" si="59961"/>
        <v>1</v>
      </c>
      <c r="D2486" s="14" t="s">
        <v>260</v>
      </c>
      <c r="E2486" s="20">
        <v>4.6500000000000004</v>
      </c>
      <c r="F2486" s="51" t="s">
        <v>132</v>
      </c>
      <c r="G2486" s="36"/>
      <c r="H2486" s="37"/>
      <c r="I2486" s="44">
        <f t="shared" ref="I2486" si="59992">parseTime(G2486)-(H2487=INT(RIGHT($F2486, 1)))</f>
        <v>0</v>
      </c>
      <c r="J2486" s="45">
        <f t="shared" si="59913"/>
        <v>0</v>
      </c>
      <c r="K2486" s="36"/>
      <c r="L2486" s="37"/>
      <c r="M2486" s="44">
        <f t="shared" ref="M2486" si="59993">parseTime(K2486)-(L2487=INT(RIGHT($F2486, 1)))</f>
        <v>0</v>
      </c>
      <c r="N2486" s="45">
        <f t="shared" si="59915"/>
        <v>0</v>
      </c>
      <c r="O2486" s="36"/>
      <c r="P2486" s="37"/>
      <c r="Q2486" s="44">
        <f t="shared" ref="Q2486" si="59994">parseTime(O2486)-(P2487=INT(RIGHT($F2486, 1)))</f>
        <v>0</v>
      </c>
      <c r="R2486" s="45">
        <f t="shared" si="59917"/>
        <v>0</v>
      </c>
      <c r="S2486" s="36"/>
      <c r="T2486" s="37"/>
      <c r="U2486" s="44">
        <f t="shared" ref="U2486" si="59995">parseTime(S2486)-(T2487=INT(RIGHT($F2486, 1)))</f>
        <v>0</v>
      </c>
      <c r="V2486" s="45">
        <f t="shared" si="59919"/>
        <v>0</v>
      </c>
      <c r="W2486" s="36"/>
      <c r="X2486" s="37"/>
      <c r="Y2486" s="44">
        <f t="shared" ref="Y2486" si="59996">parseTime(W2486)-(X2487=INT(RIGHT($F2486, 1)))</f>
        <v>0</v>
      </c>
      <c r="Z2486" s="45">
        <f t="shared" si="59921"/>
        <v>0</v>
      </c>
      <c r="AA2486" s="36"/>
      <c r="AB2486" s="37"/>
      <c r="AC2486" s="44">
        <f t="shared" ref="AC2486" si="59997">parseTime(AA2486)-(AB2487=INT(RIGHT($F2486, 1)))</f>
        <v>0</v>
      </c>
      <c r="AD2486" s="45">
        <f t="shared" si="59923"/>
        <v>0</v>
      </c>
      <c r="AE2486" s="36"/>
      <c r="AF2486" s="37"/>
      <c r="AG2486" s="44">
        <f t="shared" ref="AG2486" si="59998">parseTime(AE2486)-(AF2487=INT(RIGHT($F2486, 1)))</f>
        <v>0</v>
      </c>
      <c r="AH2486" s="45">
        <f t="shared" si="59925"/>
        <v>0</v>
      </c>
      <c r="AI2486" s="36"/>
      <c r="AJ2486" s="37"/>
      <c r="AK2486" s="44">
        <f>parseTime(AI2486)-(AJ2487=INT(RIGHT($F2486, 1)))</f>
        <v>0</v>
      </c>
      <c r="AL2486" s="45">
        <f t="shared" si="59926"/>
        <v>0</v>
      </c>
      <c r="AM2486" s="36"/>
      <c r="AN2486" s="37"/>
      <c r="AO2486" s="44">
        <f t="shared" ref="AO2486" si="59999">parseTime(AM2486)-(AN2487=INT(RIGHT($F2486, 1)))</f>
        <v>0</v>
      </c>
      <c r="AP2486" s="45">
        <f t="shared" si="59928"/>
        <v>0</v>
      </c>
      <c r="AQ2486" s="36"/>
      <c r="AR2486" s="37"/>
      <c r="AS2486" s="44">
        <f t="shared" ref="AS2486" si="60000">parseTime(AQ2486)-(AR2487=INT(RIGHT($F2486, 1)))</f>
        <v>0</v>
      </c>
      <c r="AT2486" s="45">
        <f t="shared" si="59930"/>
        <v>0</v>
      </c>
      <c r="AU2486" s="36"/>
      <c r="AV2486" s="37"/>
      <c r="AW2486" s="44">
        <f>parseTime(AU2486)-(AV2487=INT(RIGHT($F2486, 1)))</f>
        <v>0</v>
      </c>
      <c r="AX2486" s="45">
        <f t="shared" si="59931"/>
        <v>0</v>
      </c>
      <c r="AY2486" s="36"/>
      <c r="AZ2486" s="37"/>
      <c r="BA2486" s="44">
        <f>parseTime(AY2486)-(AZ2487=INT(RIGHT($F2486, 1)))</f>
        <v>0</v>
      </c>
      <c r="BB2486" s="45">
        <f t="shared" si="59932"/>
        <v>0</v>
      </c>
      <c r="BC2486" s="36"/>
      <c r="BD2486" s="37"/>
      <c r="BE2486" s="44">
        <f>parseTime(BC2486)-(BD2487=INT(RIGHT($F2486, 1)))</f>
        <v>0</v>
      </c>
      <c r="BF2486" s="45">
        <f t="shared" si="59933"/>
        <v>0</v>
      </c>
      <c r="BG2486" s="36"/>
      <c r="BH2486" s="37"/>
      <c r="BI2486" s="44">
        <f>parseTime(BG2486)-(BH2487=INT(RIGHT($F2486, 1)))</f>
        <v>0</v>
      </c>
      <c r="BJ2486" s="45">
        <f t="shared" si="59934"/>
        <v>0</v>
      </c>
      <c r="BK2486" s="36"/>
      <c r="BL2486" s="37"/>
      <c r="BM2486" s="44">
        <f>parseTime(BK2486)-(BL2487=INT(RIGHT($F2486, 1)))</f>
        <v>0</v>
      </c>
      <c r="BN2486" s="45">
        <f t="shared" si="59935"/>
        <v>0</v>
      </c>
      <c r="BO2486" s="36"/>
      <c r="BP2486" s="37"/>
      <c r="BQ2486" s="44">
        <f t="shared" ref="BQ2486" si="60001">parseTime(BO2486)-(BP2487=INT(RIGHT($F2486, 1)))</f>
        <v>0</v>
      </c>
      <c r="BR2486" s="45">
        <f t="shared" si="59937"/>
        <v>0</v>
      </c>
      <c r="BS2486" s="36"/>
      <c r="BT2486" s="37"/>
      <c r="BU2486" s="44">
        <f t="shared" ref="BU2486" si="60002">parseTime(BS2486)-(BT2487=INT(RIGHT($F2486, 1)))</f>
        <v>0</v>
      </c>
      <c r="BV2486" s="45">
        <f t="shared" si="59939"/>
        <v>0</v>
      </c>
      <c r="BW2486" s="36"/>
      <c r="BX2486" s="37"/>
      <c r="BY2486" s="44">
        <f t="shared" ref="BY2486" si="60003">parseTime(BW2486)-(BX2487=INT(RIGHT($F2486, 1)))</f>
        <v>0</v>
      </c>
      <c r="BZ2486" s="45">
        <f t="shared" si="59941"/>
        <v>0</v>
      </c>
      <c r="CA2486" s="36"/>
      <c r="CB2486" s="37"/>
      <c r="CC2486" s="44">
        <f t="shared" ref="CC2486" si="60004">parseTime(CA2486)-(CB2487=INT(RIGHT($F2486, 1)))</f>
        <v>0</v>
      </c>
      <c r="CD2486" s="45">
        <f t="shared" si="59943"/>
        <v>0</v>
      </c>
      <c r="CE2486" s="36"/>
      <c r="CF2486" s="37"/>
      <c r="CG2486" s="44">
        <f t="shared" ref="CG2486" si="60005">parseTime(CE2486)-(CF2487=INT(RIGHT($F2486, 1)))</f>
        <v>0</v>
      </c>
      <c r="CH2486" s="45">
        <f t="shared" si="59945"/>
        <v>0</v>
      </c>
    </row>
    <row r="2487" spans="1:86" x14ac:dyDescent="0.25">
      <c r="A2487" s="56"/>
      <c r="B2487" s="57"/>
      <c r="C2487" s="14">
        <f t="shared" si="59961"/>
        <v>0</v>
      </c>
      <c r="D2487" s="14"/>
      <c r="E2487" s="20">
        <f t="shared" ref="E2487" si="60006">((7.5/2)-0.5+E2486)*8</f>
        <v>63.2</v>
      </c>
      <c r="F2487" s="51"/>
      <c r="G2487" s="46" t="s">
        <v>134</v>
      </c>
      <c r="H2487" s="38">
        <f t="shared" ref="H2487" si="60007">lunchAdjust(G2482:H2486)</f>
        <v>0</v>
      </c>
      <c r="I2487" s="48" t="s">
        <v>0</v>
      </c>
      <c r="J2487" s="39">
        <f t="shared" ref="J2487" si="60008">SUMPRODUCT(I2482:I2486*J2482:J2486)</f>
        <v>0</v>
      </c>
      <c r="K2487" s="46" t="s">
        <v>134</v>
      </c>
      <c r="L2487" s="38">
        <f t="shared" ref="L2487" si="60009">lunchAdjust(K2482:L2486)</f>
        <v>1</v>
      </c>
      <c r="M2487" s="48" t="s">
        <v>0</v>
      </c>
      <c r="N2487" s="39">
        <f t="shared" ref="N2487" si="60010">SUMPRODUCT(M2482:M2486*N2482:N2486)</f>
        <v>8</v>
      </c>
      <c r="O2487" s="46" t="s">
        <v>134</v>
      </c>
      <c r="P2487" s="38">
        <f t="shared" ref="P2487" si="60011">lunchAdjust(O2482:P2486)</f>
        <v>1</v>
      </c>
      <c r="Q2487" s="48" t="s">
        <v>0</v>
      </c>
      <c r="R2487" s="39">
        <f t="shared" ref="R2487" si="60012">SUMPRODUCT(Q2482:Q2486*R2482:R2486)</f>
        <v>8</v>
      </c>
      <c r="S2487" s="46" t="s">
        <v>134</v>
      </c>
      <c r="T2487" s="38">
        <f t="shared" ref="T2487" si="60013">lunchAdjust(S2482:T2486)</f>
        <v>1</v>
      </c>
      <c r="U2487" s="48" t="s">
        <v>0</v>
      </c>
      <c r="V2487" s="39">
        <f t="shared" ref="V2487" si="60014">SUMPRODUCT(U2482:U2486*V2482:V2486)</f>
        <v>8</v>
      </c>
      <c r="W2487" s="46" t="s">
        <v>134</v>
      </c>
      <c r="X2487" s="38">
        <f t="shared" ref="X2487" si="60015">lunchAdjust(W2482:X2486)</f>
        <v>0</v>
      </c>
      <c r="Y2487" s="48" t="s">
        <v>0</v>
      </c>
      <c r="Z2487" s="39">
        <f t="shared" ref="Z2487" si="60016">SUMPRODUCT(Y2482:Y2486*Z2482:Z2486)</f>
        <v>0</v>
      </c>
      <c r="AA2487" s="46" t="s">
        <v>134</v>
      </c>
      <c r="AB2487" s="38">
        <f t="shared" ref="AB2487" si="60017">lunchAdjust(AA2482:AB2486)</f>
        <v>1</v>
      </c>
      <c r="AC2487" s="48" t="s">
        <v>0</v>
      </c>
      <c r="AD2487" s="39">
        <f t="shared" ref="AD2487" si="60018">SUMPRODUCT(AC2482:AC2486*AD2482:AD2486)</f>
        <v>8</v>
      </c>
      <c r="AE2487" s="46" t="s">
        <v>134</v>
      </c>
      <c r="AF2487" s="38">
        <f t="shared" ref="AF2487" si="60019">lunchAdjust(AE2482:AF2486)</f>
        <v>1</v>
      </c>
      <c r="AG2487" s="48" t="s">
        <v>0</v>
      </c>
      <c r="AH2487" s="39">
        <f t="shared" ref="AH2487" si="60020">SUMPRODUCT(AG2482:AG2486*AH2482:AH2486)</f>
        <v>8</v>
      </c>
      <c r="AI2487" s="46" t="s">
        <v>134</v>
      </c>
      <c r="AJ2487" s="38">
        <f t="shared" ref="AJ2487" si="60021">lunchAdjust(AI2482:AJ2486)</f>
        <v>0</v>
      </c>
      <c r="AK2487" s="48" t="s">
        <v>0</v>
      </c>
      <c r="AL2487" s="39">
        <f t="shared" ref="AL2487" si="60022">SUMPRODUCT(AK2482:AK2486*AL2482:AL2486)</f>
        <v>0</v>
      </c>
      <c r="AM2487" s="46" t="s">
        <v>134</v>
      </c>
      <c r="AN2487" s="38">
        <f t="shared" ref="AN2487" si="60023">lunchAdjust(AM2482:AN2486)</f>
        <v>0</v>
      </c>
      <c r="AO2487" s="48" t="s">
        <v>0</v>
      </c>
      <c r="AP2487" s="39">
        <f t="shared" ref="AP2487" si="60024">SUMPRODUCT(AO2482:AO2486*AP2482:AP2486)</f>
        <v>0</v>
      </c>
      <c r="AQ2487" s="46" t="s">
        <v>134</v>
      </c>
      <c r="AR2487" s="38">
        <f t="shared" ref="AR2487" si="60025">lunchAdjust(AQ2482:AR2486)</f>
        <v>0</v>
      </c>
      <c r="AS2487" s="48" t="s">
        <v>0</v>
      </c>
      <c r="AT2487" s="39">
        <f t="shared" ref="AT2487" si="60026">SUMPRODUCT(AS2482:AS2486*AT2482:AT2486)</f>
        <v>0</v>
      </c>
      <c r="AU2487" s="46" t="s">
        <v>134</v>
      </c>
      <c r="AV2487" s="38">
        <f t="shared" ref="AV2487" si="60027">lunchAdjust(AU2482:AV2486)</f>
        <v>0</v>
      </c>
      <c r="AW2487" s="48" t="s">
        <v>0</v>
      </c>
      <c r="AX2487" s="39">
        <f t="shared" ref="AX2487" si="60028">SUMPRODUCT(AW2482:AW2486*AX2482:AX2486)</f>
        <v>0</v>
      </c>
      <c r="AY2487" s="46" t="s">
        <v>134</v>
      </c>
      <c r="AZ2487" s="38">
        <f t="shared" ref="AZ2487" si="60029">lunchAdjust(AY2482:AZ2486)</f>
        <v>0</v>
      </c>
      <c r="BA2487" s="48" t="s">
        <v>0</v>
      </c>
      <c r="BB2487" s="39">
        <f t="shared" ref="BB2487" si="60030">SUMPRODUCT(BA2482:BA2486*BB2482:BB2486)</f>
        <v>0</v>
      </c>
      <c r="BC2487" s="46" t="s">
        <v>134</v>
      </c>
      <c r="BD2487" s="38">
        <f t="shared" ref="BD2487" si="60031">lunchAdjust(BC2482:BD2486)</f>
        <v>0</v>
      </c>
      <c r="BE2487" s="48" t="s">
        <v>0</v>
      </c>
      <c r="BF2487" s="39">
        <f t="shared" ref="BF2487" si="60032">SUMPRODUCT(BE2482:BE2486*BF2482:BF2486)</f>
        <v>0</v>
      </c>
      <c r="BG2487" s="46" t="s">
        <v>134</v>
      </c>
      <c r="BH2487" s="38">
        <f t="shared" ref="BH2487" si="60033">lunchAdjust(BG2482:BH2486)</f>
        <v>0</v>
      </c>
      <c r="BI2487" s="48" t="s">
        <v>0</v>
      </c>
      <c r="BJ2487" s="39">
        <f t="shared" ref="BJ2487" si="60034">SUMPRODUCT(BI2482:BI2486*BJ2482:BJ2486)</f>
        <v>0</v>
      </c>
      <c r="BK2487" s="46" t="s">
        <v>134</v>
      </c>
      <c r="BL2487" s="38">
        <f t="shared" ref="BL2487" si="60035">lunchAdjust(BK2482:BL2486)</f>
        <v>0</v>
      </c>
      <c r="BM2487" s="48" t="s">
        <v>0</v>
      </c>
      <c r="BN2487" s="39">
        <f t="shared" ref="BN2487" si="60036">SUMPRODUCT(BM2482:BM2486*BN2482:BN2486)</f>
        <v>0</v>
      </c>
      <c r="BO2487" s="46" t="s">
        <v>134</v>
      </c>
      <c r="BP2487" s="38">
        <f t="shared" ref="BP2487" si="60037">lunchAdjust(BO2482:BP2486)</f>
        <v>0</v>
      </c>
      <c r="BQ2487" s="48" t="s">
        <v>0</v>
      </c>
      <c r="BR2487" s="39">
        <f t="shared" ref="BR2487" si="60038">SUMPRODUCT(BQ2482:BQ2486*BR2482:BR2486)</f>
        <v>5</v>
      </c>
      <c r="BS2487" s="46" t="s">
        <v>134</v>
      </c>
      <c r="BT2487" s="38">
        <f t="shared" ref="BT2487" si="60039">lunchAdjust(BS2482:BT2486)</f>
        <v>1</v>
      </c>
      <c r="BU2487" s="48" t="s">
        <v>0</v>
      </c>
      <c r="BV2487" s="39">
        <f t="shared" ref="BV2487" si="60040">SUMPRODUCT(BU2482:BU2486*BV2482:BV2486)</f>
        <v>8</v>
      </c>
      <c r="BW2487" s="46" t="s">
        <v>134</v>
      </c>
      <c r="BX2487" s="38">
        <f t="shared" ref="BX2487" si="60041">lunchAdjust(BW2482:BX2486)</f>
        <v>0</v>
      </c>
      <c r="BY2487" s="48" t="s">
        <v>0</v>
      </c>
      <c r="BZ2487" s="39">
        <f t="shared" ref="BZ2487" si="60042">SUMPRODUCT(BY2482:BY2486*BZ2482:BZ2486)</f>
        <v>0</v>
      </c>
      <c r="CA2487" s="46" t="s">
        <v>134</v>
      </c>
      <c r="CB2487" s="38">
        <f t="shared" ref="CB2487" si="60043">lunchAdjust(CA2482:CB2486)</f>
        <v>0</v>
      </c>
      <c r="CC2487" s="48" t="s">
        <v>0</v>
      </c>
      <c r="CD2487" s="39">
        <f t="shared" ref="CD2487" si="60044">SUMPRODUCT(CC2482:CC2486*CD2482:CD2486)</f>
        <v>0</v>
      </c>
      <c r="CE2487" s="46" t="s">
        <v>134</v>
      </c>
      <c r="CF2487" s="38">
        <f t="shared" ref="CF2487" si="60045">lunchAdjust(CE2482:CF2486)</f>
        <v>0</v>
      </c>
      <c r="CG2487" s="48" t="s">
        <v>0</v>
      </c>
      <c r="CH2487" s="39">
        <f t="shared" ref="CH2487" si="60046">SUMPRODUCT(CG2482:CG2486*CH2482:CH2486)</f>
        <v>0</v>
      </c>
    </row>
    <row r="2488" spans="1:86" ht="15.75" thickBot="1" x14ac:dyDescent="0.3">
      <c r="A2488" s="58" t="s">
        <v>121</v>
      </c>
      <c r="B2488" s="59">
        <f t="shared" ref="B2488" ca="1" si="60047">roleHours(G2482:CH2488, "OUT")</f>
        <v>0</v>
      </c>
      <c r="C2488" s="54" t="s">
        <v>137</v>
      </c>
      <c r="D2488" s="22">
        <f t="shared" ref="D2488" ca="1" si="60048">roleHours(G2482:CH2488, "PTO")</f>
        <v>0</v>
      </c>
      <c r="E2488" s="23">
        <f t="shared" ref="E2488" ca="1" si="60049">E2487-B2483</f>
        <v>10.200000000000003</v>
      </c>
      <c r="F2488" s="52"/>
      <c r="G2488" s="47" t="s">
        <v>39</v>
      </c>
      <c r="H2488" s="40">
        <f t="shared" si="58669"/>
        <v>0</v>
      </c>
      <c r="I2488" s="49" t="s">
        <v>135</v>
      </c>
      <c r="J2488" s="41">
        <f t="shared" ref="J2488" si="60050">J2487*G$4</f>
        <v>0</v>
      </c>
      <c r="K2488" s="47" t="s">
        <v>39</v>
      </c>
      <c r="L2488" s="40">
        <f t="shared" ref="L2488" si="60051">SUMPRODUCT(M2482:M2486*(L2482:L2486="PTO"))+SUMPRODUCT(M2482:M2486*(L2482:L2486="HOL"))</f>
        <v>0</v>
      </c>
      <c r="M2488" s="49" t="s">
        <v>135</v>
      </c>
      <c r="N2488" s="41">
        <f t="shared" ref="N2488" si="60052">N2487*K$4</f>
        <v>0</v>
      </c>
      <c r="O2488" s="47" t="s">
        <v>39</v>
      </c>
      <c r="P2488" s="40">
        <f t="shared" ref="P2488" si="60053">SUMPRODUCT(Q2482:Q2486*(P2482:P2486="PTO"))+SUMPRODUCT(Q2482:Q2486*(P2482:P2486="HOL"))</f>
        <v>0</v>
      </c>
      <c r="Q2488" s="49" t="s">
        <v>135</v>
      </c>
      <c r="R2488" s="41">
        <f t="shared" ref="R2488" si="60054">R2487*O$4</f>
        <v>8</v>
      </c>
      <c r="S2488" s="47" t="s">
        <v>39</v>
      </c>
      <c r="T2488" s="40">
        <f t="shared" ref="T2488" si="60055">SUMPRODUCT(U2482:U2486*(T2482:T2486="PTO"))+SUMPRODUCT(U2482:U2486*(T2482:T2486="HOL"))</f>
        <v>0</v>
      </c>
      <c r="U2488" s="49" t="s">
        <v>135</v>
      </c>
      <c r="V2488" s="41">
        <f t="shared" ref="V2488" si="60056">V2487*S$4</f>
        <v>0</v>
      </c>
      <c r="W2488" s="47" t="s">
        <v>39</v>
      </c>
      <c r="X2488" s="40">
        <f t="shared" ref="X2488" si="60057">SUMPRODUCT(Y2482:Y2486*(X2482:X2486="PTO"))+SUMPRODUCT(Y2482:Y2486*(X2482:X2486="HOL"))</f>
        <v>0</v>
      </c>
      <c r="Y2488" s="49" t="s">
        <v>135</v>
      </c>
      <c r="Z2488" s="41">
        <f t="shared" ref="Z2488" si="60058">Z2487*W$4</f>
        <v>0</v>
      </c>
      <c r="AA2488" s="47" t="s">
        <v>39</v>
      </c>
      <c r="AB2488" s="40">
        <f t="shared" ref="AB2488" si="60059">SUMPRODUCT(AC2482:AC2486*(AB2482:AB2486="PTO"))+SUMPRODUCT(AC2482:AC2486*(AB2482:AB2486="HOL"))</f>
        <v>0</v>
      </c>
      <c r="AC2488" s="49" t="s">
        <v>135</v>
      </c>
      <c r="AD2488" s="41">
        <f t="shared" ref="AD2488" si="60060">AD2487*AA$4</f>
        <v>8</v>
      </c>
      <c r="AE2488" s="47" t="s">
        <v>39</v>
      </c>
      <c r="AF2488" s="40">
        <f t="shared" ref="AF2488" si="60061">SUMPRODUCT(AG2482:AG2486*(AF2482:AF2486="PTO"))+SUMPRODUCT(AG2482:AG2486*(AF2482:AF2486="HOL"))</f>
        <v>0</v>
      </c>
      <c r="AG2488" s="49" t="s">
        <v>135</v>
      </c>
      <c r="AH2488" s="41">
        <f t="shared" ref="AH2488" si="60062">AH2487*AE$4</f>
        <v>8</v>
      </c>
      <c r="AI2488" s="47" t="s">
        <v>39</v>
      </c>
      <c r="AJ2488" s="40">
        <f t="shared" ref="AJ2488" si="60063">SUMPRODUCT(AK2482:AK2486*(AJ2482:AJ2486="PTO"))+SUMPRODUCT(AK2482:AK2486*(AJ2482:AJ2486="HOL"))</f>
        <v>0</v>
      </c>
      <c r="AK2488" s="49" t="s">
        <v>135</v>
      </c>
      <c r="AL2488" s="41">
        <f>AL2487*AI$4</f>
        <v>0</v>
      </c>
      <c r="AM2488" s="47" t="s">
        <v>39</v>
      </c>
      <c r="AN2488" s="40">
        <f t="shared" ref="AN2488" si="60064">SUMPRODUCT(AO2482:AO2486*(AN2482:AN2486="PTO"))+SUMPRODUCT(AO2482:AO2486*(AN2482:AN2486="HOL"))</f>
        <v>0</v>
      </c>
      <c r="AO2488" s="49" t="s">
        <v>135</v>
      </c>
      <c r="AP2488" s="41">
        <f t="shared" ref="AP2488" si="60065">AP2487*AM$4</f>
        <v>0</v>
      </c>
      <c r="AQ2488" s="47" t="s">
        <v>39</v>
      </c>
      <c r="AR2488" s="40">
        <f t="shared" ref="AR2488" si="60066">SUMPRODUCT(AS2482:AS2486*(AR2482:AR2486="PTO"))+SUMPRODUCT(AS2482:AS2486*(AR2482:AR2486="HOL"))</f>
        <v>0</v>
      </c>
      <c r="AS2488" s="49" t="s">
        <v>135</v>
      </c>
      <c r="AT2488" s="41">
        <f t="shared" ref="AT2488" si="60067">AT2487*AQ$4</f>
        <v>0</v>
      </c>
      <c r="AU2488" s="47" t="s">
        <v>39</v>
      </c>
      <c r="AV2488" s="40">
        <f t="shared" ref="AV2488" si="60068">SUMPRODUCT(AW2482:AW2486*(AV2482:AV2486="PTO"))+SUMPRODUCT(AW2482:AW2486*(AV2482:AV2486="HOL"))</f>
        <v>0</v>
      </c>
      <c r="AW2488" s="49" t="s">
        <v>135</v>
      </c>
      <c r="AX2488" s="41">
        <f>AX2487*AU$4</f>
        <v>0</v>
      </c>
      <c r="AY2488" s="47" t="s">
        <v>39</v>
      </c>
      <c r="AZ2488" s="40">
        <f t="shared" ref="AZ2488" si="60069">SUMPRODUCT(BA2482:BA2486*(AZ2482:AZ2486="PTO"))+SUMPRODUCT(BA2482:BA2486*(AZ2482:AZ2486="HOL"))</f>
        <v>0</v>
      </c>
      <c r="BA2488" s="49" t="s">
        <v>135</v>
      </c>
      <c r="BB2488" s="41">
        <f>BB2487*AY$4</f>
        <v>0</v>
      </c>
      <c r="BC2488" s="47" t="s">
        <v>39</v>
      </c>
      <c r="BD2488" s="40">
        <f t="shared" ref="BD2488" si="60070">SUMPRODUCT(BE2482:BE2486*(BD2482:BD2486="PTO"))+SUMPRODUCT(BE2482:BE2486*(BD2482:BD2486="HOL"))</f>
        <v>0</v>
      </c>
      <c r="BE2488" s="49" t="s">
        <v>135</v>
      </c>
      <c r="BF2488" s="41">
        <f>BF2487*BC$4</f>
        <v>0</v>
      </c>
      <c r="BG2488" s="47" t="s">
        <v>39</v>
      </c>
      <c r="BH2488" s="40">
        <f t="shared" ref="BH2488" si="60071">SUMPRODUCT(BI2482:BI2486*(BH2482:BH2486="PTO"))+SUMPRODUCT(BI2482:BI2486*(BH2482:BH2486="HOL"))</f>
        <v>0</v>
      </c>
      <c r="BI2488" s="49" t="s">
        <v>135</v>
      </c>
      <c r="BJ2488" s="41">
        <f>BJ2487*BG$4</f>
        <v>0</v>
      </c>
      <c r="BK2488" s="47" t="s">
        <v>39</v>
      </c>
      <c r="BL2488" s="40">
        <f t="shared" ref="BL2488" si="60072">SUMPRODUCT(BM2482:BM2486*(BL2482:BL2486="PTO"))+SUMPRODUCT(BM2482:BM2486*(BL2482:BL2486="HOL"))</f>
        <v>0</v>
      </c>
      <c r="BM2488" s="49" t="s">
        <v>135</v>
      </c>
      <c r="BN2488" s="41">
        <f>BN2487*BK$4</f>
        <v>0</v>
      </c>
      <c r="BO2488" s="47" t="s">
        <v>39</v>
      </c>
      <c r="BP2488" s="40">
        <f t="shared" ref="BP2488" si="60073">SUMPRODUCT(BQ2482:BQ2486*(BP2482:BP2486="PTO"))+SUMPRODUCT(BQ2482:BQ2486*(BP2482:BP2486="HOL"))</f>
        <v>0</v>
      </c>
      <c r="BQ2488" s="49" t="s">
        <v>135</v>
      </c>
      <c r="BR2488" s="41">
        <f t="shared" ref="BR2488" si="60074">BR2487*BO$4</f>
        <v>5</v>
      </c>
      <c r="BS2488" s="47" t="s">
        <v>39</v>
      </c>
      <c r="BT2488" s="40">
        <f t="shared" ref="BT2488" si="60075">SUMPRODUCT(BU2482:BU2486*(BT2482:BT2486="PTO"))+SUMPRODUCT(BU2482:BU2486*(BT2482:BT2486="HOL"))</f>
        <v>0</v>
      </c>
      <c r="BU2488" s="49" t="s">
        <v>135</v>
      </c>
      <c r="BV2488" s="41">
        <f t="shared" ref="BV2488" si="60076">BV2487*BS$4</f>
        <v>8</v>
      </c>
      <c r="BW2488" s="47" t="s">
        <v>39</v>
      </c>
      <c r="BX2488" s="40">
        <f t="shared" ref="BX2488" si="60077">SUMPRODUCT(BY2482:BY2486*(BX2482:BX2486="PTO"))+SUMPRODUCT(BY2482:BY2486*(BX2482:BX2486="HOL"))</f>
        <v>0</v>
      </c>
      <c r="BY2488" s="49" t="s">
        <v>135</v>
      </c>
      <c r="BZ2488" s="41">
        <f t="shared" ref="BZ2488" si="60078">BZ2487*BW$4</f>
        <v>0</v>
      </c>
      <c r="CA2488" s="47" t="s">
        <v>39</v>
      </c>
      <c r="CB2488" s="40">
        <f t="shared" ref="CB2488" si="60079">SUMPRODUCT(CC2482:CC2486*(CB2482:CB2486="PTO"))+SUMPRODUCT(CC2482:CC2486*(CB2482:CB2486="HOL"))</f>
        <v>0</v>
      </c>
      <c r="CC2488" s="49" t="s">
        <v>135</v>
      </c>
      <c r="CD2488" s="41">
        <f t="shared" ref="CD2488" si="60080">CD2487*CA$4</f>
        <v>0</v>
      </c>
      <c r="CE2488" s="47" t="s">
        <v>39</v>
      </c>
      <c r="CF2488" s="40">
        <f t="shared" ref="CF2488" si="60081">SUMPRODUCT(CG2482:CG2486*(CF2482:CF2486="PTO"))+SUMPRODUCT(CG2482:CG2486*(CF2482:CF2486="HOL"))</f>
        <v>0</v>
      </c>
      <c r="CG2488" s="49" t="s">
        <v>135</v>
      </c>
      <c r="CH2488" s="41">
        <f t="shared" ref="CH2488" si="60082">CH2487*CE$4</f>
        <v>0</v>
      </c>
    </row>
    <row r="2489" spans="1:86" ht="15.75" thickBot="1" x14ac:dyDescent="0.3">
      <c r="A2489" s="70" t="s">
        <v>133</v>
      </c>
      <c r="B2489" s="71">
        <f t="shared" ref="B2489" ca="1" si="60083">D2489-B2490</f>
        <v>30.146006955836995</v>
      </c>
      <c r="C2489" s="72" t="s">
        <v>122</v>
      </c>
      <c r="D2489" s="71">
        <f>IFERROR(INDEX(Holidays[FTE], MATCH(Entry!E2489, Holidays[Date], 0)), 1)*8*INDEX(FTEguide[[1]:[12]], MATCH(Entry!E2490, FTEguide[Weekday], 0), IF(Entry!E2492&gt;0, Entry!E2492, MONTH(Entry!E2489)))</f>
        <v>61.146006955836995</v>
      </c>
      <c r="E2489" s="60">
        <f t="shared" si="59911"/>
        <v>44183</v>
      </c>
      <c r="F2489" s="50" t="s">
        <v>128</v>
      </c>
      <c r="G2489" s="34"/>
      <c r="H2489" s="35"/>
      <c r="I2489" s="42">
        <f t="shared" ref="I2489" si="60084">parseTime(G2489)-(H2494=INT(RIGHT($F2489, 1)))</f>
        <v>0</v>
      </c>
      <c r="J2489" s="43">
        <f t="shared" ref="J2489:J2493" si="60085">isClocked(H2489)</f>
        <v>0</v>
      </c>
      <c r="K2489" s="34" t="s">
        <v>136</v>
      </c>
      <c r="L2489" s="35" t="s">
        <v>23</v>
      </c>
      <c r="M2489" s="42">
        <f t="shared" ref="M2489" si="60086">parseTime(K2489)-(L2494=INT(RIGHT($F2489, 1)))</f>
        <v>8</v>
      </c>
      <c r="N2489" s="43">
        <f t="shared" ref="N2489:N2493" si="60087">isClocked(L2489)</f>
        <v>1</v>
      </c>
      <c r="O2489" s="34"/>
      <c r="P2489" s="35"/>
      <c r="Q2489" s="42">
        <f t="shared" ref="Q2489" si="60088">parseTime(O2489)-(P2494=INT(RIGHT($F2489, 1)))</f>
        <v>0</v>
      </c>
      <c r="R2489" s="43">
        <f t="shared" ref="R2489:R2493" si="60089">isClocked(P2489)</f>
        <v>0</v>
      </c>
      <c r="S2489" s="34" t="s">
        <v>227</v>
      </c>
      <c r="T2489" s="35" t="s">
        <v>23</v>
      </c>
      <c r="U2489" s="42">
        <f t="shared" ref="U2489" si="60090">parseTime(S2489)-(T2494=INT(RIGHT($F2489, 1)))</f>
        <v>8</v>
      </c>
      <c r="V2489" s="43">
        <f t="shared" ref="V2489:V2493" si="60091">isClocked(T2489)</f>
        <v>1</v>
      </c>
      <c r="W2489" s="34"/>
      <c r="X2489" s="35"/>
      <c r="Y2489" s="42">
        <f t="shared" ref="Y2489" si="60092">parseTime(W2489)-(X2494=INT(RIGHT($F2489, 1)))</f>
        <v>0</v>
      </c>
      <c r="Z2489" s="43">
        <f t="shared" ref="Z2489:Z2493" si="60093">isClocked(X2489)</f>
        <v>0</v>
      </c>
      <c r="AA2489" s="34" t="s">
        <v>136</v>
      </c>
      <c r="AB2489" s="35" t="s">
        <v>23</v>
      </c>
      <c r="AC2489" s="42">
        <f t="shared" ref="AC2489" si="60094">parseTime(AA2489)-(AB2494=INT(RIGHT($F2489, 1)))</f>
        <v>8</v>
      </c>
      <c r="AD2489" s="43">
        <f t="shared" ref="AD2489:AD2493" si="60095">isClocked(AB2489)</f>
        <v>1</v>
      </c>
      <c r="AE2489" s="34"/>
      <c r="AF2489" s="35"/>
      <c r="AG2489" s="42">
        <f t="shared" ref="AG2489" si="60096">parseTime(AE2489)-(AF2494=INT(RIGHT($F2489, 1)))</f>
        <v>0</v>
      </c>
      <c r="AH2489" s="43">
        <f t="shared" ref="AH2489:AH2493" si="60097">isClocked(AF2489)</f>
        <v>0</v>
      </c>
      <c r="AI2489" s="34"/>
      <c r="AJ2489" s="35"/>
      <c r="AK2489" s="42">
        <f>parseTime(AI2489)-(AJ2494=INT(RIGHT($F2489, 1)))</f>
        <v>0</v>
      </c>
      <c r="AL2489" s="43">
        <f t="shared" ref="AL2489:AL2493" si="60098">isClocked(AJ2489)</f>
        <v>0</v>
      </c>
      <c r="AM2489" s="34"/>
      <c r="AN2489" s="35"/>
      <c r="AO2489" s="42">
        <f t="shared" ref="AO2489" si="60099">parseTime(AM2489)-(AN2494=INT(RIGHT($F2489, 1)))</f>
        <v>0</v>
      </c>
      <c r="AP2489" s="43">
        <f t="shared" ref="AP2489:AP2493" si="60100">isClocked(AN2489)</f>
        <v>0</v>
      </c>
      <c r="AQ2489" s="34"/>
      <c r="AR2489" s="35"/>
      <c r="AS2489" s="42">
        <f t="shared" ref="AS2489" si="60101">parseTime(AQ2489)-(AR2494=INT(RIGHT($F2489, 1)))</f>
        <v>0</v>
      </c>
      <c r="AT2489" s="43">
        <f t="shared" ref="AT2489:AT2493" si="60102">isClocked(AR2489)</f>
        <v>0</v>
      </c>
      <c r="AU2489" s="34"/>
      <c r="AV2489" s="35"/>
      <c r="AW2489" s="42">
        <f>parseTime(AU2489)-(AV2494=INT(RIGHT($F2489, 1)))</f>
        <v>0</v>
      </c>
      <c r="AX2489" s="43">
        <f t="shared" ref="AX2489:AX2493" si="60103">isClocked(AV2489)</f>
        <v>0</v>
      </c>
      <c r="AY2489" s="34"/>
      <c r="AZ2489" s="35"/>
      <c r="BA2489" s="42">
        <f>parseTime(AY2489)-(AZ2494=INT(RIGHT($F2489, 1)))</f>
        <v>0</v>
      </c>
      <c r="BB2489" s="43">
        <f t="shared" ref="BB2489:BB2493" si="60104">isClocked(AZ2489)</f>
        <v>0</v>
      </c>
      <c r="BC2489" s="34"/>
      <c r="BD2489" s="35"/>
      <c r="BE2489" s="42">
        <f>parseTime(BC2489)-(BD2494=INT(RIGHT($F2489, 1)))</f>
        <v>0</v>
      </c>
      <c r="BF2489" s="43">
        <f t="shared" ref="BF2489:BF2493" si="60105">isClocked(BD2489)</f>
        <v>0</v>
      </c>
      <c r="BG2489" s="34"/>
      <c r="BH2489" s="35"/>
      <c r="BI2489" s="42">
        <f>parseTime(BG2489)-(BH2494=INT(RIGHT($F2489, 1)))</f>
        <v>0</v>
      </c>
      <c r="BJ2489" s="43">
        <f t="shared" ref="BJ2489:BJ2493" si="60106">isClocked(BH2489)</f>
        <v>0</v>
      </c>
      <c r="BK2489" s="34"/>
      <c r="BL2489" s="35"/>
      <c r="BM2489" s="42">
        <f>parseTime(BK2489)-(BL2494=INT(RIGHT($F2489, 1)))</f>
        <v>0</v>
      </c>
      <c r="BN2489" s="43">
        <f t="shared" ref="BN2489:BN2493" si="60107">isClocked(BL2489)</f>
        <v>0</v>
      </c>
      <c r="BO2489" s="34"/>
      <c r="BP2489" s="35"/>
      <c r="BQ2489" s="42">
        <f t="shared" ref="BQ2489" si="60108">parseTime(BO2489)-(BP2494=INT(RIGHT($F2489, 1)))</f>
        <v>0</v>
      </c>
      <c r="BR2489" s="43">
        <f t="shared" ref="BR2489:BR2493" si="60109">isClocked(BP2489)</f>
        <v>0</v>
      </c>
      <c r="BS2489" s="34" t="s">
        <v>286</v>
      </c>
      <c r="BT2489" s="35" t="s">
        <v>39</v>
      </c>
      <c r="BU2489" s="42">
        <f t="shared" ref="BU2489" si="60110">parseTime(BS2489)-(BT2494=INT(RIGHT($F2489, 1)))</f>
        <v>1</v>
      </c>
      <c r="BV2489" s="43">
        <f t="shared" ref="BV2489:BV2493" si="60111">isClocked(BT2489)</f>
        <v>0</v>
      </c>
      <c r="BW2489" s="34"/>
      <c r="BX2489" s="35"/>
      <c r="BY2489" s="42">
        <f t="shared" ref="BY2489" si="60112">parseTime(BW2489)-(BX2494=INT(RIGHT($F2489, 1)))</f>
        <v>0</v>
      </c>
      <c r="BZ2489" s="43">
        <f t="shared" ref="BZ2489:BZ2493" si="60113">isClocked(BX2489)</f>
        <v>0</v>
      </c>
      <c r="CA2489" s="34"/>
      <c r="CB2489" s="35"/>
      <c r="CC2489" s="42">
        <f t="shared" ref="CC2489" si="60114">parseTime(CA2489)-(CB2494=INT(RIGHT($F2489, 1)))</f>
        <v>0</v>
      </c>
      <c r="CD2489" s="43">
        <f t="shared" ref="CD2489:CD2493" si="60115">isClocked(CB2489)</f>
        <v>0</v>
      </c>
      <c r="CE2489" s="34"/>
      <c r="CF2489" s="35"/>
      <c r="CG2489" s="42">
        <f t="shared" ref="CG2489" si="60116">parseTime(CE2489)-(CF2494=INT(RIGHT($F2489, 1)))</f>
        <v>0</v>
      </c>
      <c r="CH2489" s="43">
        <f t="shared" ref="CH2489:CH2493" si="60117">isClocked(CF2489)</f>
        <v>0</v>
      </c>
    </row>
    <row r="2490" spans="1:86" x14ac:dyDescent="0.25">
      <c r="A2490" s="56" t="s">
        <v>0</v>
      </c>
      <c r="B2490" s="57">
        <f t="shared" ca="1" si="59427"/>
        <v>31</v>
      </c>
      <c r="C2490" s="14" t="s">
        <v>252</v>
      </c>
      <c r="D2490" s="14">
        <f t="shared" si="58910"/>
        <v>53.7</v>
      </c>
      <c r="E2490" s="55" t="str">
        <f t="shared" si="59428"/>
        <v>Friday</v>
      </c>
      <c r="F2490" s="51" t="s">
        <v>129</v>
      </c>
      <c r="G2490" s="36"/>
      <c r="H2490" s="37"/>
      <c r="I2490" s="44">
        <f t="shared" ref="I2490" si="60118">parseTime(G2490)-(H2494=INT(RIGHT($F2490, 1)))</f>
        <v>0</v>
      </c>
      <c r="J2490" s="45">
        <f t="shared" si="60085"/>
        <v>0</v>
      </c>
      <c r="K2490" s="36"/>
      <c r="L2490" s="37"/>
      <c r="M2490" s="44">
        <f t="shared" ref="M2490" si="60119">parseTime(K2490)-(L2494=INT(RIGHT($F2490, 1)))</f>
        <v>0</v>
      </c>
      <c r="N2490" s="45">
        <f t="shared" si="60087"/>
        <v>0</v>
      </c>
      <c r="O2490" s="36"/>
      <c r="P2490" s="37"/>
      <c r="Q2490" s="44">
        <f t="shared" ref="Q2490" si="60120">parseTime(O2490)-(P2494=INT(RIGHT($F2490, 1)))</f>
        <v>0</v>
      </c>
      <c r="R2490" s="45">
        <f t="shared" si="60089"/>
        <v>0</v>
      </c>
      <c r="S2490" s="36"/>
      <c r="T2490" s="37"/>
      <c r="U2490" s="44">
        <f t="shared" ref="U2490" si="60121">parseTime(S2490)-(T2494=INT(RIGHT($F2490, 1)))</f>
        <v>0</v>
      </c>
      <c r="V2490" s="45">
        <f t="shared" si="60091"/>
        <v>0</v>
      </c>
      <c r="W2490" s="36"/>
      <c r="X2490" s="37"/>
      <c r="Y2490" s="44">
        <f t="shared" ref="Y2490" si="60122">parseTime(W2490)-(X2494=INT(RIGHT($F2490, 1)))</f>
        <v>0</v>
      </c>
      <c r="Z2490" s="45">
        <f t="shared" si="60093"/>
        <v>0</v>
      </c>
      <c r="AA2490" s="36"/>
      <c r="AB2490" s="37"/>
      <c r="AC2490" s="44">
        <f t="shared" ref="AC2490" si="60123">parseTime(AA2490)-(AB2494=INT(RIGHT($F2490, 1)))</f>
        <v>0</v>
      </c>
      <c r="AD2490" s="45">
        <f t="shared" si="60095"/>
        <v>0</v>
      </c>
      <c r="AE2490" s="36"/>
      <c r="AF2490" s="37"/>
      <c r="AG2490" s="44">
        <f t="shared" ref="AG2490" si="60124">parseTime(AE2490)-(AF2494=INT(RIGHT($F2490, 1)))</f>
        <v>0</v>
      </c>
      <c r="AH2490" s="45">
        <f t="shared" si="60097"/>
        <v>0</v>
      </c>
      <c r="AI2490" s="36"/>
      <c r="AJ2490" s="37"/>
      <c r="AK2490" s="44">
        <f>parseTime(AI2490)-(AJ2494=INT(RIGHT($F2490, 1)))</f>
        <v>0</v>
      </c>
      <c r="AL2490" s="45">
        <f t="shared" si="60098"/>
        <v>0</v>
      </c>
      <c r="AM2490" s="36"/>
      <c r="AN2490" s="37"/>
      <c r="AO2490" s="44">
        <f t="shared" ref="AO2490" si="60125">parseTime(AM2490)-(AN2494=INT(RIGHT($F2490, 1)))</f>
        <v>0</v>
      </c>
      <c r="AP2490" s="45">
        <f t="shared" si="60100"/>
        <v>0</v>
      </c>
      <c r="AQ2490" s="36"/>
      <c r="AR2490" s="37"/>
      <c r="AS2490" s="44">
        <f t="shared" ref="AS2490" si="60126">parseTime(AQ2490)-(AR2494=INT(RIGHT($F2490, 1)))</f>
        <v>0</v>
      </c>
      <c r="AT2490" s="45">
        <f t="shared" si="60102"/>
        <v>0</v>
      </c>
      <c r="AU2490" s="36"/>
      <c r="AV2490" s="37"/>
      <c r="AW2490" s="44">
        <f>parseTime(AU2490)-(AV2494=INT(RIGHT($F2490, 1)))</f>
        <v>0</v>
      </c>
      <c r="AX2490" s="45">
        <f t="shared" si="60103"/>
        <v>0</v>
      </c>
      <c r="AY2490" s="36"/>
      <c r="AZ2490" s="37"/>
      <c r="BA2490" s="44">
        <f>parseTime(AY2490)-(AZ2494=INT(RIGHT($F2490, 1)))</f>
        <v>0</v>
      </c>
      <c r="BB2490" s="45">
        <f t="shared" si="60104"/>
        <v>0</v>
      </c>
      <c r="BC2490" s="36"/>
      <c r="BD2490" s="37"/>
      <c r="BE2490" s="44">
        <f>parseTime(BC2490)-(BD2494=INT(RIGHT($F2490, 1)))</f>
        <v>0</v>
      </c>
      <c r="BF2490" s="45">
        <f t="shared" si="60105"/>
        <v>0</v>
      </c>
      <c r="BG2490" s="36"/>
      <c r="BH2490" s="37"/>
      <c r="BI2490" s="44">
        <f>parseTime(BG2490)-(BH2494=INT(RIGHT($F2490, 1)))</f>
        <v>0</v>
      </c>
      <c r="BJ2490" s="45">
        <f t="shared" si="60106"/>
        <v>0</v>
      </c>
      <c r="BK2490" s="36"/>
      <c r="BL2490" s="37"/>
      <c r="BM2490" s="44">
        <f>parseTime(BK2490)-(BL2494=INT(RIGHT($F2490, 1)))</f>
        <v>0</v>
      </c>
      <c r="BN2490" s="45">
        <f t="shared" si="60107"/>
        <v>0</v>
      </c>
      <c r="BO2490" s="36"/>
      <c r="BP2490" s="37"/>
      <c r="BQ2490" s="44">
        <f t="shared" ref="BQ2490" si="60127">parseTime(BO2490)-(BP2494=INT(RIGHT($F2490, 1)))</f>
        <v>0</v>
      </c>
      <c r="BR2490" s="45">
        <f t="shared" si="60109"/>
        <v>0</v>
      </c>
      <c r="BS2490" s="34" t="s">
        <v>285</v>
      </c>
      <c r="BT2490" s="35" t="s">
        <v>23</v>
      </c>
      <c r="BU2490" s="44">
        <f t="shared" ref="BU2490" si="60128">parseTime(BS2490)-(BT2494=INT(RIGHT($F2490, 1)))</f>
        <v>7</v>
      </c>
      <c r="BV2490" s="45">
        <f t="shared" si="60111"/>
        <v>1</v>
      </c>
      <c r="BW2490" s="36"/>
      <c r="BX2490" s="37"/>
      <c r="BY2490" s="44">
        <f t="shared" ref="BY2490" si="60129">parseTime(BW2490)-(BX2494=INT(RIGHT($F2490, 1)))</f>
        <v>0</v>
      </c>
      <c r="BZ2490" s="45">
        <f t="shared" si="60113"/>
        <v>0</v>
      </c>
      <c r="CA2490" s="36"/>
      <c r="CB2490" s="37"/>
      <c r="CC2490" s="44">
        <f t="shared" ref="CC2490" si="60130">parseTime(CA2490)-(CB2494=INT(RIGHT($F2490, 1)))</f>
        <v>0</v>
      </c>
      <c r="CD2490" s="45">
        <f t="shared" si="60115"/>
        <v>0</v>
      </c>
      <c r="CE2490" s="36"/>
      <c r="CF2490" s="37"/>
      <c r="CG2490" s="44">
        <f t="shared" ref="CG2490" si="60131">parseTime(CE2490)-(CF2494=INT(RIGHT($F2490, 1)))</f>
        <v>0</v>
      </c>
      <c r="CH2490" s="45">
        <f t="shared" si="60117"/>
        <v>0</v>
      </c>
    </row>
    <row r="2491" spans="1:86" x14ac:dyDescent="0.25">
      <c r="A2491" s="56" t="s">
        <v>117</v>
      </c>
      <c r="B2491" s="57">
        <f t="shared" ref="B2491" ca="1" si="60132">roleHours(G2489:CH2495, "MFD")</f>
        <v>31</v>
      </c>
      <c r="C2491" s="14">
        <f t="shared" ref="C2491:C2494" ca="1" si="60133">B2491/8</f>
        <v>3.875</v>
      </c>
      <c r="D2491" s="14">
        <f t="shared" ref="D2491" ca="1" si="60134">B2490-D2490</f>
        <v>-22.700000000000003</v>
      </c>
      <c r="E2491" s="20" t="s">
        <v>127</v>
      </c>
      <c r="F2491" s="51" t="s">
        <v>130</v>
      </c>
      <c r="G2491" s="36"/>
      <c r="H2491" s="37"/>
      <c r="I2491" s="44">
        <f t="shared" ref="I2491" si="60135">parseTime(G2491)-(H2494=INT(RIGHT($F2491, 1)))</f>
        <v>0</v>
      </c>
      <c r="J2491" s="45">
        <f t="shared" si="60085"/>
        <v>0</v>
      </c>
      <c r="K2491" s="36"/>
      <c r="L2491" s="37"/>
      <c r="M2491" s="44">
        <f t="shared" ref="M2491" si="60136">parseTime(K2491)-(L2494=INT(RIGHT($F2491, 1)))</f>
        <v>0</v>
      </c>
      <c r="N2491" s="45">
        <f t="shared" si="60087"/>
        <v>0</v>
      </c>
      <c r="O2491" s="36"/>
      <c r="P2491" s="37"/>
      <c r="Q2491" s="44">
        <f t="shared" ref="Q2491" si="60137">parseTime(O2491)-(P2494=INT(RIGHT($F2491, 1)))</f>
        <v>0</v>
      </c>
      <c r="R2491" s="45">
        <f t="shared" si="60089"/>
        <v>0</v>
      </c>
      <c r="S2491" s="36"/>
      <c r="T2491" s="37"/>
      <c r="U2491" s="44">
        <f t="shared" ref="U2491" si="60138">parseTime(S2491)-(T2494=INT(RIGHT($F2491, 1)))</f>
        <v>0</v>
      </c>
      <c r="V2491" s="45">
        <f t="shared" si="60091"/>
        <v>0</v>
      </c>
      <c r="W2491" s="36"/>
      <c r="X2491" s="37"/>
      <c r="Y2491" s="44">
        <f t="shared" ref="Y2491" si="60139">parseTime(W2491)-(X2494=INT(RIGHT($F2491, 1)))</f>
        <v>0</v>
      </c>
      <c r="Z2491" s="45">
        <f t="shared" si="60093"/>
        <v>0</v>
      </c>
      <c r="AA2491" s="36"/>
      <c r="AB2491" s="37"/>
      <c r="AC2491" s="44">
        <f t="shared" ref="AC2491" si="60140">parseTime(AA2491)-(AB2494=INT(RIGHT($F2491, 1)))</f>
        <v>0</v>
      </c>
      <c r="AD2491" s="45">
        <f t="shared" si="60095"/>
        <v>0</v>
      </c>
      <c r="AE2491" s="36"/>
      <c r="AF2491" s="37"/>
      <c r="AG2491" s="44">
        <f t="shared" ref="AG2491" si="60141">parseTime(AE2491)-(AF2494=INT(RIGHT($F2491, 1)))</f>
        <v>0</v>
      </c>
      <c r="AH2491" s="45">
        <f t="shared" si="60097"/>
        <v>0</v>
      </c>
      <c r="AI2491" s="36"/>
      <c r="AJ2491" s="37"/>
      <c r="AK2491" s="44">
        <f>parseTime(AI2491)-(AJ2494=INT(RIGHT($F2491, 1)))</f>
        <v>0</v>
      </c>
      <c r="AL2491" s="45">
        <f t="shared" si="60098"/>
        <v>0</v>
      </c>
      <c r="AM2491" s="36"/>
      <c r="AN2491" s="37"/>
      <c r="AO2491" s="44">
        <f t="shared" ref="AO2491" si="60142">parseTime(AM2491)-(AN2494=INT(RIGHT($F2491, 1)))</f>
        <v>0</v>
      </c>
      <c r="AP2491" s="45">
        <f t="shared" si="60100"/>
        <v>0</v>
      </c>
      <c r="AQ2491" s="36"/>
      <c r="AR2491" s="37"/>
      <c r="AS2491" s="44">
        <f t="shared" ref="AS2491" si="60143">parseTime(AQ2491)-(AR2494=INT(RIGHT($F2491, 1)))</f>
        <v>0</v>
      </c>
      <c r="AT2491" s="45">
        <f t="shared" si="60102"/>
        <v>0</v>
      </c>
      <c r="AU2491" s="36"/>
      <c r="AV2491" s="37"/>
      <c r="AW2491" s="44">
        <f>parseTime(AU2491)-(AV2494=INT(RIGHT($F2491, 1)))</f>
        <v>0</v>
      </c>
      <c r="AX2491" s="45">
        <f t="shared" si="60103"/>
        <v>0</v>
      </c>
      <c r="AY2491" s="36"/>
      <c r="AZ2491" s="37"/>
      <c r="BA2491" s="44">
        <f>parseTime(AY2491)-(AZ2494=INT(RIGHT($F2491, 1)))</f>
        <v>0</v>
      </c>
      <c r="BB2491" s="45">
        <f t="shared" si="60104"/>
        <v>0</v>
      </c>
      <c r="BC2491" s="36"/>
      <c r="BD2491" s="37"/>
      <c r="BE2491" s="44">
        <f>parseTime(BC2491)-(BD2494=INT(RIGHT($F2491, 1)))</f>
        <v>0</v>
      </c>
      <c r="BF2491" s="45">
        <f t="shared" si="60105"/>
        <v>0</v>
      </c>
      <c r="BG2491" s="36"/>
      <c r="BH2491" s="37"/>
      <c r="BI2491" s="44">
        <f>parseTime(BG2491)-(BH2494=INT(RIGHT($F2491, 1)))</f>
        <v>0</v>
      </c>
      <c r="BJ2491" s="45">
        <f t="shared" si="60106"/>
        <v>0</v>
      </c>
      <c r="BK2491" s="36"/>
      <c r="BL2491" s="37"/>
      <c r="BM2491" s="44">
        <f>parseTime(BK2491)-(BL2494=INT(RIGHT($F2491, 1)))</f>
        <v>0</v>
      </c>
      <c r="BN2491" s="45">
        <f t="shared" si="60107"/>
        <v>0</v>
      </c>
      <c r="BO2491" s="36"/>
      <c r="BP2491" s="37"/>
      <c r="BQ2491" s="44">
        <f t="shared" ref="BQ2491" si="60144">parseTime(BO2491)-(BP2494=INT(RIGHT($F2491, 1)))</f>
        <v>0</v>
      </c>
      <c r="BR2491" s="45">
        <f t="shared" si="60109"/>
        <v>0</v>
      </c>
      <c r="BS2491" s="36"/>
      <c r="BT2491" s="37"/>
      <c r="BU2491" s="44">
        <f t="shared" ref="BU2491" si="60145">parseTime(BS2491)-(BT2494=INT(RIGHT($F2491, 1)))</f>
        <v>0</v>
      </c>
      <c r="BV2491" s="45">
        <f t="shared" si="60111"/>
        <v>0</v>
      </c>
      <c r="BW2491" s="36"/>
      <c r="BX2491" s="37"/>
      <c r="BY2491" s="44">
        <f t="shared" ref="BY2491" si="60146">parseTime(BW2491)-(BX2494=INT(RIGHT($F2491, 1)))</f>
        <v>0</v>
      </c>
      <c r="BZ2491" s="45">
        <f t="shared" si="60113"/>
        <v>0</v>
      </c>
      <c r="CA2491" s="36"/>
      <c r="CB2491" s="37"/>
      <c r="CC2491" s="44">
        <f t="shared" ref="CC2491" si="60147">parseTime(CA2491)-(CB2494=INT(RIGHT($F2491, 1)))</f>
        <v>0</v>
      </c>
      <c r="CD2491" s="45">
        <f t="shared" si="60115"/>
        <v>0</v>
      </c>
      <c r="CE2491" s="36"/>
      <c r="CF2491" s="37"/>
      <c r="CG2491" s="44">
        <f t="shared" ref="CG2491" si="60148">parseTime(CE2491)-(CF2494=INT(RIGHT($F2491, 1)))</f>
        <v>0</v>
      </c>
      <c r="CH2491" s="45">
        <f t="shared" si="60117"/>
        <v>0</v>
      </c>
    </row>
    <row r="2492" spans="1:86" x14ac:dyDescent="0.25">
      <c r="A2492" s="56"/>
      <c r="B2492" s="57"/>
      <c r="C2492" s="14">
        <f t="shared" si="60133"/>
        <v>0</v>
      </c>
      <c r="D2492" s="14" t="s">
        <v>259</v>
      </c>
      <c r="E2492" s="20">
        <v>4.25</v>
      </c>
      <c r="F2492" s="51" t="s">
        <v>131</v>
      </c>
      <c r="G2492" s="36"/>
      <c r="H2492" s="37"/>
      <c r="I2492" s="44">
        <f t="shared" ref="I2492" si="60149">parseTime(G2492)-(H2494=INT(RIGHT($F2492, 1)))</f>
        <v>0</v>
      </c>
      <c r="J2492" s="45">
        <f t="shared" si="60085"/>
        <v>0</v>
      </c>
      <c r="K2492" s="36"/>
      <c r="L2492" s="37"/>
      <c r="M2492" s="44">
        <f t="shared" ref="M2492" si="60150">parseTime(K2492)-(L2494=INT(RIGHT($F2492, 1)))</f>
        <v>0</v>
      </c>
      <c r="N2492" s="45">
        <f t="shared" si="60087"/>
        <v>0</v>
      </c>
      <c r="O2492" s="36"/>
      <c r="P2492" s="37"/>
      <c r="Q2492" s="44">
        <f t="shared" ref="Q2492" si="60151">parseTime(O2492)-(P2494=INT(RIGHT($F2492, 1)))</f>
        <v>0</v>
      </c>
      <c r="R2492" s="45">
        <f t="shared" si="60089"/>
        <v>0</v>
      </c>
      <c r="S2492" s="36"/>
      <c r="T2492" s="37"/>
      <c r="U2492" s="44">
        <f t="shared" ref="U2492" si="60152">parseTime(S2492)-(T2494=INT(RIGHT($F2492, 1)))</f>
        <v>0</v>
      </c>
      <c r="V2492" s="45">
        <f t="shared" si="60091"/>
        <v>0</v>
      </c>
      <c r="W2492" s="36"/>
      <c r="X2492" s="37"/>
      <c r="Y2492" s="44">
        <f t="shared" ref="Y2492" si="60153">parseTime(W2492)-(X2494=INT(RIGHT($F2492, 1)))</f>
        <v>0</v>
      </c>
      <c r="Z2492" s="45">
        <f t="shared" si="60093"/>
        <v>0</v>
      </c>
      <c r="AA2492" s="36"/>
      <c r="AB2492" s="37"/>
      <c r="AC2492" s="44">
        <f t="shared" ref="AC2492" si="60154">parseTime(AA2492)-(AB2494=INT(RIGHT($F2492, 1)))</f>
        <v>0</v>
      </c>
      <c r="AD2492" s="45">
        <f t="shared" si="60095"/>
        <v>0</v>
      </c>
      <c r="AE2492" s="36"/>
      <c r="AF2492" s="37"/>
      <c r="AG2492" s="44">
        <f t="shared" ref="AG2492" si="60155">parseTime(AE2492)-(AF2494=INT(RIGHT($F2492, 1)))</f>
        <v>0</v>
      </c>
      <c r="AH2492" s="45">
        <f t="shared" si="60097"/>
        <v>0</v>
      </c>
      <c r="AI2492" s="36"/>
      <c r="AJ2492" s="37"/>
      <c r="AK2492" s="44">
        <f>parseTime(AI2492)-(AJ2494=INT(RIGHT($F2492, 1)))</f>
        <v>0</v>
      </c>
      <c r="AL2492" s="45">
        <f t="shared" si="60098"/>
        <v>0</v>
      </c>
      <c r="AM2492" s="36"/>
      <c r="AN2492" s="37"/>
      <c r="AO2492" s="44">
        <f t="shared" ref="AO2492" si="60156">parseTime(AM2492)-(AN2494=INT(RIGHT($F2492, 1)))</f>
        <v>0</v>
      </c>
      <c r="AP2492" s="45">
        <f t="shared" si="60100"/>
        <v>0</v>
      </c>
      <c r="AQ2492" s="36"/>
      <c r="AR2492" s="37"/>
      <c r="AS2492" s="44">
        <f t="shared" ref="AS2492" si="60157">parseTime(AQ2492)-(AR2494=INT(RIGHT($F2492, 1)))</f>
        <v>0</v>
      </c>
      <c r="AT2492" s="45">
        <f t="shared" si="60102"/>
        <v>0</v>
      </c>
      <c r="AU2492" s="36"/>
      <c r="AV2492" s="37"/>
      <c r="AW2492" s="44">
        <f>parseTime(AU2492)-(AV2494=INT(RIGHT($F2492, 1)))</f>
        <v>0</v>
      </c>
      <c r="AX2492" s="45">
        <f t="shared" si="60103"/>
        <v>0</v>
      </c>
      <c r="AY2492" s="36"/>
      <c r="AZ2492" s="37"/>
      <c r="BA2492" s="44">
        <f>parseTime(AY2492)-(AZ2494=INT(RIGHT($F2492, 1)))</f>
        <v>0</v>
      </c>
      <c r="BB2492" s="45">
        <f t="shared" si="60104"/>
        <v>0</v>
      </c>
      <c r="BC2492" s="36"/>
      <c r="BD2492" s="37"/>
      <c r="BE2492" s="44">
        <f>parseTime(BC2492)-(BD2494=INT(RIGHT($F2492, 1)))</f>
        <v>0</v>
      </c>
      <c r="BF2492" s="45">
        <f t="shared" si="60105"/>
        <v>0</v>
      </c>
      <c r="BG2492" s="36"/>
      <c r="BH2492" s="37"/>
      <c r="BI2492" s="44">
        <f>parseTime(BG2492)-(BH2494=INT(RIGHT($F2492, 1)))</f>
        <v>0</v>
      </c>
      <c r="BJ2492" s="45">
        <f t="shared" si="60106"/>
        <v>0</v>
      </c>
      <c r="BK2492" s="36"/>
      <c r="BL2492" s="37"/>
      <c r="BM2492" s="44">
        <f>parseTime(BK2492)-(BL2494=INT(RIGHT($F2492, 1)))</f>
        <v>0</v>
      </c>
      <c r="BN2492" s="45">
        <f t="shared" si="60107"/>
        <v>0</v>
      </c>
      <c r="BO2492" s="36"/>
      <c r="BP2492" s="37"/>
      <c r="BQ2492" s="44">
        <f t="shared" ref="BQ2492" si="60158">parseTime(BO2492)-(BP2494=INT(RIGHT($F2492, 1)))</f>
        <v>0</v>
      </c>
      <c r="BR2492" s="45">
        <f t="shared" si="60109"/>
        <v>0</v>
      </c>
      <c r="BS2492" s="36"/>
      <c r="BT2492" s="37"/>
      <c r="BU2492" s="44">
        <f t="shared" ref="BU2492" si="60159">parseTime(BS2492)-(BT2494=INT(RIGHT($F2492, 1)))</f>
        <v>0</v>
      </c>
      <c r="BV2492" s="45">
        <f t="shared" si="60111"/>
        <v>0</v>
      </c>
      <c r="BW2492" s="36"/>
      <c r="BX2492" s="37"/>
      <c r="BY2492" s="44">
        <f t="shared" ref="BY2492" si="60160">parseTime(BW2492)-(BX2494=INT(RIGHT($F2492, 1)))</f>
        <v>0</v>
      </c>
      <c r="BZ2492" s="45">
        <f t="shared" si="60113"/>
        <v>0</v>
      </c>
      <c r="CA2492" s="36"/>
      <c r="CB2492" s="37"/>
      <c r="CC2492" s="44">
        <f t="shared" ref="CC2492" si="60161">parseTime(CA2492)-(CB2494=INT(RIGHT($F2492, 1)))</f>
        <v>0</v>
      </c>
      <c r="CD2492" s="45">
        <f t="shared" si="60115"/>
        <v>0</v>
      </c>
      <c r="CE2492" s="36"/>
      <c r="CF2492" s="37"/>
      <c r="CG2492" s="44">
        <f t="shared" ref="CG2492" si="60162">parseTime(CE2492)-(CF2494=INT(RIGHT($F2492, 1)))</f>
        <v>0</v>
      </c>
      <c r="CH2492" s="45">
        <f t="shared" si="60117"/>
        <v>0</v>
      </c>
    </row>
    <row r="2493" spans="1:86" x14ac:dyDescent="0.25">
      <c r="A2493" s="56" t="s">
        <v>119</v>
      </c>
      <c r="B2493" s="57">
        <f t="shared" ref="B2493" ca="1" si="60163">roleHours(G2489:CH2495, "MCC")</f>
        <v>0</v>
      </c>
      <c r="C2493" s="14">
        <f t="shared" ca="1" si="60133"/>
        <v>0</v>
      </c>
      <c r="D2493" s="14" t="s">
        <v>260</v>
      </c>
      <c r="E2493" s="20">
        <v>4.6500000000000004</v>
      </c>
      <c r="F2493" s="51" t="s">
        <v>132</v>
      </c>
      <c r="G2493" s="36"/>
      <c r="H2493" s="37"/>
      <c r="I2493" s="44">
        <f t="shared" ref="I2493" si="60164">parseTime(G2493)-(H2494=INT(RIGHT($F2493, 1)))</f>
        <v>0</v>
      </c>
      <c r="J2493" s="45">
        <f t="shared" si="60085"/>
        <v>0</v>
      </c>
      <c r="K2493" s="36"/>
      <c r="L2493" s="37"/>
      <c r="M2493" s="44">
        <f t="shared" ref="M2493" si="60165">parseTime(K2493)-(L2494=INT(RIGHT($F2493, 1)))</f>
        <v>0</v>
      </c>
      <c r="N2493" s="45">
        <f t="shared" si="60087"/>
        <v>0</v>
      </c>
      <c r="O2493" s="36"/>
      <c r="P2493" s="37"/>
      <c r="Q2493" s="44">
        <f t="shared" ref="Q2493" si="60166">parseTime(O2493)-(P2494=INT(RIGHT($F2493, 1)))</f>
        <v>0</v>
      </c>
      <c r="R2493" s="45">
        <f t="shared" si="60089"/>
        <v>0</v>
      </c>
      <c r="S2493" s="36"/>
      <c r="T2493" s="37"/>
      <c r="U2493" s="44">
        <f t="shared" ref="U2493" si="60167">parseTime(S2493)-(T2494=INT(RIGHT($F2493, 1)))</f>
        <v>0</v>
      </c>
      <c r="V2493" s="45">
        <f t="shared" si="60091"/>
        <v>0</v>
      </c>
      <c r="W2493" s="36"/>
      <c r="X2493" s="37"/>
      <c r="Y2493" s="44">
        <f t="shared" ref="Y2493" si="60168">parseTime(W2493)-(X2494=INT(RIGHT($F2493, 1)))</f>
        <v>0</v>
      </c>
      <c r="Z2493" s="45">
        <f t="shared" si="60093"/>
        <v>0</v>
      </c>
      <c r="AA2493" s="36"/>
      <c r="AB2493" s="37"/>
      <c r="AC2493" s="44">
        <f t="shared" ref="AC2493" si="60169">parseTime(AA2493)-(AB2494=INT(RIGHT($F2493, 1)))</f>
        <v>0</v>
      </c>
      <c r="AD2493" s="45">
        <f t="shared" si="60095"/>
        <v>0</v>
      </c>
      <c r="AE2493" s="36"/>
      <c r="AF2493" s="37"/>
      <c r="AG2493" s="44">
        <f t="shared" ref="AG2493" si="60170">parseTime(AE2493)-(AF2494=INT(RIGHT($F2493, 1)))</f>
        <v>0</v>
      </c>
      <c r="AH2493" s="45">
        <f t="shared" si="60097"/>
        <v>0</v>
      </c>
      <c r="AI2493" s="36"/>
      <c r="AJ2493" s="37"/>
      <c r="AK2493" s="44">
        <f>parseTime(AI2493)-(AJ2494=INT(RIGHT($F2493, 1)))</f>
        <v>0</v>
      </c>
      <c r="AL2493" s="45">
        <f t="shared" si="60098"/>
        <v>0</v>
      </c>
      <c r="AM2493" s="36"/>
      <c r="AN2493" s="37"/>
      <c r="AO2493" s="44">
        <f t="shared" ref="AO2493" si="60171">parseTime(AM2493)-(AN2494=INT(RIGHT($F2493, 1)))</f>
        <v>0</v>
      </c>
      <c r="AP2493" s="45">
        <f t="shared" si="60100"/>
        <v>0</v>
      </c>
      <c r="AQ2493" s="36"/>
      <c r="AR2493" s="37"/>
      <c r="AS2493" s="44">
        <f t="shared" ref="AS2493" si="60172">parseTime(AQ2493)-(AR2494=INT(RIGHT($F2493, 1)))</f>
        <v>0</v>
      </c>
      <c r="AT2493" s="45">
        <f t="shared" si="60102"/>
        <v>0</v>
      </c>
      <c r="AU2493" s="36"/>
      <c r="AV2493" s="37"/>
      <c r="AW2493" s="44">
        <f>parseTime(AU2493)-(AV2494=INT(RIGHT($F2493, 1)))</f>
        <v>0</v>
      </c>
      <c r="AX2493" s="45">
        <f t="shared" si="60103"/>
        <v>0</v>
      </c>
      <c r="AY2493" s="36"/>
      <c r="AZ2493" s="37"/>
      <c r="BA2493" s="44">
        <f>parseTime(AY2493)-(AZ2494=INT(RIGHT($F2493, 1)))</f>
        <v>0</v>
      </c>
      <c r="BB2493" s="45">
        <f t="shared" si="60104"/>
        <v>0</v>
      </c>
      <c r="BC2493" s="36"/>
      <c r="BD2493" s="37"/>
      <c r="BE2493" s="44">
        <f>parseTime(BC2493)-(BD2494=INT(RIGHT($F2493, 1)))</f>
        <v>0</v>
      </c>
      <c r="BF2493" s="45">
        <f t="shared" si="60105"/>
        <v>0</v>
      </c>
      <c r="BG2493" s="36"/>
      <c r="BH2493" s="37"/>
      <c r="BI2493" s="44">
        <f>parseTime(BG2493)-(BH2494=INT(RIGHT($F2493, 1)))</f>
        <v>0</v>
      </c>
      <c r="BJ2493" s="45">
        <f t="shared" si="60106"/>
        <v>0</v>
      </c>
      <c r="BK2493" s="36"/>
      <c r="BL2493" s="37"/>
      <c r="BM2493" s="44">
        <f>parseTime(BK2493)-(BL2494=INT(RIGHT($F2493, 1)))</f>
        <v>0</v>
      </c>
      <c r="BN2493" s="45">
        <f t="shared" si="60107"/>
        <v>0</v>
      </c>
      <c r="BO2493" s="36"/>
      <c r="BP2493" s="37"/>
      <c r="BQ2493" s="44">
        <f t="shared" ref="BQ2493" si="60173">parseTime(BO2493)-(BP2494=INT(RIGHT($F2493, 1)))</f>
        <v>0</v>
      </c>
      <c r="BR2493" s="45">
        <f t="shared" si="60109"/>
        <v>0</v>
      </c>
      <c r="BS2493" s="36"/>
      <c r="BT2493" s="37"/>
      <c r="BU2493" s="44">
        <f t="shared" ref="BU2493" si="60174">parseTime(BS2493)-(BT2494=INT(RIGHT($F2493, 1)))</f>
        <v>0</v>
      </c>
      <c r="BV2493" s="45">
        <f t="shared" si="60111"/>
        <v>0</v>
      </c>
      <c r="BW2493" s="36"/>
      <c r="BX2493" s="37"/>
      <c r="BY2493" s="44">
        <f t="shared" ref="BY2493" si="60175">parseTime(BW2493)-(BX2494=INT(RIGHT($F2493, 1)))</f>
        <v>0</v>
      </c>
      <c r="BZ2493" s="45">
        <f t="shared" si="60113"/>
        <v>0</v>
      </c>
      <c r="CA2493" s="36"/>
      <c r="CB2493" s="37"/>
      <c r="CC2493" s="44">
        <f t="shared" ref="CC2493" si="60176">parseTime(CA2493)-(CB2494=INT(RIGHT($F2493, 1)))</f>
        <v>0</v>
      </c>
      <c r="CD2493" s="45">
        <f t="shared" si="60115"/>
        <v>0</v>
      </c>
      <c r="CE2493" s="36"/>
      <c r="CF2493" s="37"/>
      <c r="CG2493" s="44">
        <f t="shared" ref="CG2493" si="60177">parseTime(CE2493)-(CF2494=INT(RIGHT($F2493, 1)))</f>
        <v>0</v>
      </c>
      <c r="CH2493" s="45">
        <f t="shared" si="60117"/>
        <v>0</v>
      </c>
    </row>
    <row r="2494" spans="1:86" x14ac:dyDescent="0.25">
      <c r="A2494" s="56"/>
      <c r="B2494" s="57"/>
      <c r="C2494" s="14">
        <f t="shared" si="60133"/>
        <v>0</v>
      </c>
      <c r="D2494" s="14"/>
      <c r="E2494" s="20">
        <f t="shared" ref="E2494" si="60178">((7.5/2)-0.5+E2493)*8</f>
        <v>63.2</v>
      </c>
      <c r="F2494" s="51"/>
      <c r="G2494" s="46" t="s">
        <v>134</v>
      </c>
      <c r="H2494" s="38">
        <f t="shared" ref="H2494" si="60179">lunchAdjust(G2489:H2493)</f>
        <v>0</v>
      </c>
      <c r="I2494" s="48" t="s">
        <v>0</v>
      </c>
      <c r="J2494" s="39">
        <f t="shared" ref="J2494" si="60180">SUMPRODUCT(I2489:I2493*J2489:J2493)</f>
        <v>0</v>
      </c>
      <c r="K2494" s="46" t="s">
        <v>134</v>
      </c>
      <c r="L2494" s="38">
        <f t="shared" ref="L2494" si="60181">lunchAdjust(K2489:L2493)</f>
        <v>1</v>
      </c>
      <c r="M2494" s="48" t="s">
        <v>0</v>
      </c>
      <c r="N2494" s="39">
        <f t="shared" ref="N2494" si="60182">SUMPRODUCT(M2489:M2493*N2489:N2493)</f>
        <v>8</v>
      </c>
      <c r="O2494" s="46" t="s">
        <v>134</v>
      </c>
      <c r="P2494" s="38">
        <f t="shared" ref="P2494" si="60183">lunchAdjust(O2489:P2493)</f>
        <v>0</v>
      </c>
      <c r="Q2494" s="48" t="s">
        <v>0</v>
      </c>
      <c r="R2494" s="39">
        <f t="shared" ref="R2494" si="60184">SUMPRODUCT(Q2489:Q2493*R2489:R2493)</f>
        <v>0</v>
      </c>
      <c r="S2494" s="46" t="s">
        <v>134</v>
      </c>
      <c r="T2494" s="38">
        <f t="shared" ref="T2494" si="60185">lunchAdjust(S2489:T2493)</f>
        <v>1</v>
      </c>
      <c r="U2494" s="48" t="s">
        <v>0</v>
      </c>
      <c r="V2494" s="39">
        <f t="shared" ref="V2494" si="60186">SUMPRODUCT(U2489:U2493*V2489:V2493)</f>
        <v>8</v>
      </c>
      <c r="W2494" s="46" t="s">
        <v>134</v>
      </c>
      <c r="X2494" s="38">
        <f t="shared" ref="X2494" si="60187">lunchAdjust(W2489:X2493)</f>
        <v>0</v>
      </c>
      <c r="Y2494" s="48" t="s">
        <v>0</v>
      </c>
      <c r="Z2494" s="39">
        <f t="shared" ref="Z2494" si="60188">SUMPRODUCT(Y2489:Y2493*Z2489:Z2493)</f>
        <v>0</v>
      </c>
      <c r="AA2494" s="46" t="s">
        <v>134</v>
      </c>
      <c r="AB2494" s="38">
        <f t="shared" ref="AB2494" si="60189">lunchAdjust(AA2489:AB2493)</f>
        <v>1</v>
      </c>
      <c r="AC2494" s="48" t="s">
        <v>0</v>
      </c>
      <c r="AD2494" s="39">
        <f t="shared" ref="AD2494" si="60190">SUMPRODUCT(AC2489:AC2493*AD2489:AD2493)</f>
        <v>8</v>
      </c>
      <c r="AE2494" s="46" t="s">
        <v>134</v>
      </c>
      <c r="AF2494" s="38">
        <f t="shared" ref="AF2494" si="60191">lunchAdjust(AE2489:AF2493)</f>
        <v>0</v>
      </c>
      <c r="AG2494" s="48" t="s">
        <v>0</v>
      </c>
      <c r="AH2494" s="39">
        <f t="shared" ref="AH2494" si="60192">SUMPRODUCT(AG2489:AG2493*AH2489:AH2493)</f>
        <v>0</v>
      </c>
      <c r="AI2494" s="46" t="s">
        <v>134</v>
      </c>
      <c r="AJ2494" s="38">
        <f t="shared" ref="AJ2494" si="60193">lunchAdjust(AI2489:AJ2493)</f>
        <v>0</v>
      </c>
      <c r="AK2494" s="48" t="s">
        <v>0</v>
      </c>
      <c r="AL2494" s="39">
        <f t="shared" ref="AL2494" si="60194">SUMPRODUCT(AK2489:AK2493*AL2489:AL2493)</f>
        <v>0</v>
      </c>
      <c r="AM2494" s="46" t="s">
        <v>134</v>
      </c>
      <c r="AN2494" s="38">
        <f t="shared" ref="AN2494" si="60195">lunchAdjust(AM2489:AN2493)</f>
        <v>0</v>
      </c>
      <c r="AO2494" s="48" t="s">
        <v>0</v>
      </c>
      <c r="AP2494" s="39">
        <f t="shared" ref="AP2494" si="60196">SUMPRODUCT(AO2489:AO2493*AP2489:AP2493)</f>
        <v>0</v>
      </c>
      <c r="AQ2494" s="46" t="s">
        <v>134</v>
      </c>
      <c r="AR2494" s="38">
        <f t="shared" ref="AR2494" si="60197">lunchAdjust(AQ2489:AR2493)</f>
        <v>0</v>
      </c>
      <c r="AS2494" s="48" t="s">
        <v>0</v>
      </c>
      <c r="AT2494" s="39">
        <f t="shared" ref="AT2494" si="60198">SUMPRODUCT(AS2489:AS2493*AT2489:AT2493)</f>
        <v>0</v>
      </c>
      <c r="AU2494" s="46" t="s">
        <v>134</v>
      </c>
      <c r="AV2494" s="38">
        <f t="shared" ref="AV2494" si="60199">lunchAdjust(AU2489:AV2493)</f>
        <v>0</v>
      </c>
      <c r="AW2494" s="48" t="s">
        <v>0</v>
      </c>
      <c r="AX2494" s="39">
        <f t="shared" ref="AX2494" si="60200">SUMPRODUCT(AW2489:AW2493*AX2489:AX2493)</f>
        <v>0</v>
      </c>
      <c r="AY2494" s="46" t="s">
        <v>134</v>
      </c>
      <c r="AZ2494" s="38">
        <f t="shared" ref="AZ2494" si="60201">lunchAdjust(AY2489:AZ2493)</f>
        <v>0</v>
      </c>
      <c r="BA2494" s="48" t="s">
        <v>0</v>
      </c>
      <c r="BB2494" s="39">
        <f t="shared" ref="BB2494" si="60202">SUMPRODUCT(BA2489:BA2493*BB2489:BB2493)</f>
        <v>0</v>
      </c>
      <c r="BC2494" s="46" t="s">
        <v>134</v>
      </c>
      <c r="BD2494" s="38">
        <f t="shared" ref="BD2494" si="60203">lunchAdjust(BC2489:BD2493)</f>
        <v>0</v>
      </c>
      <c r="BE2494" s="48" t="s">
        <v>0</v>
      </c>
      <c r="BF2494" s="39">
        <f t="shared" ref="BF2494" si="60204">SUMPRODUCT(BE2489:BE2493*BF2489:BF2493)</f>
        <v>0</v>
      </c>
      <c r="BG2494" s="46" t="s">
        <v>134</v>
      </c>
      <c r="BH2494" s="38">
        <f t="shared" ref="BH2494" si="60205">lunchAdjust(BG2489:BH2493)</f>
        <v>0</v>
      </c>
      <c r="BI2494" s="48" t="s">
        <v>0</v>
      </c>
      <c r="BJ2494" s="39">
        <f t="shared" ref="BJ2494" si="60206">SUMPRODUCT(BI2489:BI2493*BJ2489:BJ2493)</f>
        <v>0</v>
      </c>
      <c r="BK2494" s="46" t="s">
        <v>134</v>
      </c>
      <c r="BL2494" s="38">
        <f t="shared" ref="BL2494" si="60207">lunchAdjust(BK2489:BL2493)</f>
        <v>0</v>
      </c>
      <c r="BM2494" s="48" t="s">
        <v>0</v>
      </c>
      <c r="BN2494" s="39">
        <f t="shared" ref="BN2494" si="60208">SUMPRODUCT(BM2489:BM2493*BN2489:BN2493)</f>
        <v>0</v>
      </c>
      <c r="BO2494" s="46" t="s">
        <v>134</v>
      </c>
      <c r="BP2494" s="38">
        <f t="shared" ref="BP2494" si="60209">lunchAdjust(BO2489:BP2493)</f>
        <v>0</v>
      </c>
      <c r="BQ2494" s="48" t="s">
        <v>0</v>
      </c>
      <c r="BR2494" s="39">
        <f t="shared" ref="BR2494" si="60210">SUMPRODUCT(BQ2489:BQ2493*BR2489:BR2493)</f>
        <v>0</v>
      </c>
      <c r="BS2494" s="46" t="s">
        <v>134</v>
      </c>
      <c r="BT2494" s="38">
        <f t="shared" ref="BT2494" si="60211">lunchAdjust(BS2489:BT2493)</f>
        <v>2</v>
      </c>
      <c r="BU2494" s="48" t="s">
        <v>0</v>
      </c>
      <c r="BV2494" s="39">
        <f t="shared" ref="BV2494" si="60212">SUMPRODUCT(BU2489:BU2493*BV2489:BV2493)</f>
        <v>7</v>
      </c>
      <c r="BW2494" s="46" t="s">
        <v>134</v>
      </c>
      <c r="BX2494" s="38">
        <f t="shared" ref="BX2494" si="60213">lunchAdjust(BW2489:BX2493)</f>
        <v>0</v>
      </c>
      <c r="BY2494" s="48" t="s">
        <v>0</v>
      </c>
      <c r="BZ2494" s="39">
        <f t="shared" ref="BZ2494" si="60214">SUMPRODUCT(BY2489:BY2493*BZ2489:BZ2493)</f>
        <v>0</v>
      </c>
      <c r="CA2494" s="46" t="s">
        <v>134</v>
      </c>
      <c r="CB2494" s="38">
        <f t="shared" ref="CB2494" si="60215">lunchAdjust(CA2489:CB2493)</f>
        <v>0</v>
      </c>
      <c r="CC2494" s="48" t="s">
        <v>0</v>
      </c>
      <c r="CD2494" s="39">
        <f t="shared" ref="CD2494" si="60216">SUMPRODUCT(CC2489:CC2493*CD2489:CD2493)</f>
        <v>0</v>
      </c>
      <c r="CE2494" s="46" t="s">
        <v>134</v>
      </c>
      <c r="CF2494" s="38">
        <f t="shared" ref="CF2494" si="60217">lunchAdjust(CE2489:CF2493)</f>
        <v>0</v>
      </c>
      <c r="CG2494" s="48" t="s">
        <v>0</v>
      </c>
      <c r="CH2494" s="39">
        <f t="shared" ref="CH2494" si="60218">SUMPRODUCT(CG2489:CG2493*CH2489:CH2493)</f>
        <v>0</v>
      </c>
    </row>
    <row r="2495" spans="1:86" ht="15.75" thickBot="1" x14ac:dyDescent="0.3">
      <c r="A2495" s="58" t="s">
        <v>121</v>
      </c>
      <c r="B2495" s="59">
        <f t="shared" ref="B2495" ca="1" si="60219">roleHours(G2489:CH2495, "OUT")</f>
        <v>0</v>
      </c>
      <c r="C2495" s="54" t="s">
        <v>137</v>
      </c>
      <c r="D2495" s="22">
        <f t="shared" ref="D2495" ca="1" si="60220">roleHours(G2489:CH2495, "PTO")</f>
        <v>1</v>
      </c>
      <c r="E2495" s="23">
        <f t="shared" ref="E2495" ca="1" si="60221">E2494-B2490</f>
        <v>32.200000000000003</v>
      </c>
      <c r="F2495" s="52"/>
      <c r="G2495" s="47" t="s">
        <v>39</v>
      </c>
      <c r="H2495" s="40">
        <f t="shared" si="58669"/>
        <v>0</v>
      </c>
      <c r="I2495" s="49" t="s">
        <v>135</v>
      </c>
      <c r="J2495" s="41">
        <f t="shared" ref="J2495" si="60222">J2494*G$4</f>
        <v>0</v>
      </c>
      <c r="K2495" s="47" t="s">
        <v>39</v>
      </c>
      <c r="L2495" s="40">
        <f t="shared" ref="L2495" si="60223">SUMPRODUCT(M2489:M2493*(L2489:L2493="PTO"))+SUMPRODUCT(M2489:M2493*(L2489:L2493="HOL"))</f>
        <v>0</v>
      </c>
      <c r="M2495" s="49" t="s">
        <v>135</v>
      </c>
      <c r="N2495" s="41">
        <f t="shared" ref="N2495" si="60224">N2494*K$4</f>
        <v>0</v>
      </c>
      <c r="O2495" s="47" t="s">
        <v>39</v>
      </c>
      <c r="P2495" s="40">
        <f t="shared" ref="P2495" si="60225">SUMPRODUCT(Q2489:Q2493*(P2489:P2493="PTO"))+SUMPRODUCT(Q2489:Q2493*(P2489:P2493="HOL"))</f>
        <v>0</v>
      </c>
      <c r="Q2495" s="49" t="s">
        <v>135</v>
      </c>
      <c r="R2495" s="41">
        <f t="shared" ref="R2495" si="60226">R2494*O$4</f>
        <v>0</v>
      </c>
      <c r="S2495" s="47" t="s">
        <v>39</v>
      </c>
      <c r="T2495" s="40">
        <f t="shared" ref="T2495" si="60227">SUMPRODUCT(U2489:U2493*(T2489:T2493="PTO"))+SUMPRODUCT(U2489:U2493*(T2489:T2493="HOL"))</f>
        <v>0</v>
      </c>
      <c r="U2495" s="49" t="s">
        <v>135</v>
      </c>
      <c r="V2495" s="41">
        <f t="shared" ref="V2495" si="60228">V2494*S$4</f>
        <v>0</v>
      </c>
      <c r="W2495" s="47" t="s">
        <v>39</v>
      </c>
      <c r="X2495" s="40">
        <f t="shared" ref="X2495" si="60229">SUMPRODUCT(Y2489:Y2493*(X2489:X2493="PTO"))+SUMPRODUCT(Y2489:Y2493*(X2489:X2493="HOL"))</f>
        <v>0</v>
      </c>
      <c r="Y2495" s="49" t="s">
        <v>135</v>
      </c>
      <c r="Z2495" s="41">
        <f t="shared" ref="Z2495" si="60230">Z2494*W$4</f>
        <v>0</v>
      </c>
      <c r="AA2495" s="47" t="s">
        <v>39</v>
      </c>
      <c r="AB2495" s="40">
        <f t="shared" ref="AB2495" si="60231">SUMPRODUCT(AC2489:AC2493*(AB2489:AB2493="PTO"))+SUMPRODUCT(AC2489:AC2493*(AB2489:AB2493="HOL"))</f>
        <v>0</v>
      </c>
      <c r="AC2495" s="49" t="s">
        <v>135</v>
      </c>
      <c r="AD2495" s="41">
        <f t="shared" ref="AD2495" si="60232">AD2494*AA$4</f>
        <v>8</v>
      </c>
      <c r="AE2495" s="47" t="s">
        <v>39</v>
      </c>
      <c r="AF2495" s="40">
        <f t="shared" ref="AF2495" si="60233">SUMPRODUCT(AG2489:AG2493*(AF2489:AF2493="PTO"))+SUMPRODUCT(AG2489:AG2493*(AF2489:AF2493="HOL"))</f>
        <v>0</v>
      </c>
      <c r="AG2495" s="49" t="s">
        <v>135</v>
      </c>
      <c r="AH2495" s="41">
        <f t="shared" ref="AH2495" si="60234">AH2494*AE$4</f>
        <v>0</v>
      </c>
      <c r="AI2495" s="47" t="s">
        <v>39</v>
      </c>
      <c r="AJ2495" s="40">
        <f t="shared" ref="AJ2495" si="60235">SUMPRODUCT(AK2489:AK2493*(AJ2489:AJ2493="PTO"))+SUMPRODUCT(AK2489:AK2493*(AJ2489:AJ2493="HOL"))</f>
        <v>0</v>
      </c>
      <c r="AK2495" s="49" t="s">
        <v>135</v>
      </c>
      <c r="AL2495" s="41">
        <f>AL2494*AI$4</f>
        <v>0</v>
      </c>
      <c r="AM2495" s="47" t="s">
        <v>39</v>
      </c>
      <c r="AN2495" s="40">
        <f t="shared" ref="AN2495" si="60236">SUMPRODUCT(AO2489:AO2493*(AN2489:AN2493="PTO"))+SUMPRODUCT(AO2489:AO2493*(AN2489:AN2493="HOL"))</f>
        <v>0</v>
      </c>
      <c r="AO2495" s="49" t="s">
        <v>135</v>
      </c>
      <c r="AP2495" s="41">
        <f t="shared" ref="AP2495" si="60237">AP2494*AM$4</f>
        <v>0</v>
      </c>
      <c r="AQ2495" s="47" t="s">
        <v>39</v>
      </c>
      <c r="AR2495" s="40">
        <f t="shared" ref="AR2495" si="60238">SUMPRODUCT(AS2489:AS2493*(AR2489:AR2493="PTO"))+SUMPRODUCT(AS2489:AS2493*(AR2489:AR2493="HOL"))</f>
        <v>0</v>
      </c>
      <c r="AS2495" s="49" t="s">
        <v>135</v>
      </c>
      <c r="AT2495" s="41">
        <f t="shared" ref="AT2495" si="60239">AT2494*AQ$4</f>
        <v>0</v>
      </c>
      <c r="AU2495" s="47" t="s">
        <v>39</v>
      </c>
      <c r="AV2495" s="40">
        <f t="shared" ref="AV2495" si="60240">SUMPRODUCT(AW2489:AW2493*(AV2489:AV2493="PTO"))+SUMPRODUCT(AW2489:AW2493*(AV2489:AV2493="HOL"))</f>
        <v>0</v>
      </c>
      <c r="AW2495" s="49" t="s">
        <v>135</v>
      </c>
      <c r="AX2495" s="41">
        <f>AX2494*AU$4</f>
        <v>0</v>
      </c>
      <c r="AY2495" s="47" t="s">
        <v>39</v>
      </c>
      <c r="AZ2495" s="40">
        <f t="shared" ref="AZ2495" si="60241">SUMPRODUCT(BA2489:BA2493*(AZ2489:AZ2493="PTO"))+SUMPRODUCT(BA2489:BA2493*(AZ2489:AZ2493="HOL"))</f>
        <v>0</v>
      </c>
      <c r="BA2495" s="49" t="s">
        <v>135</v>
      </c>
      <c r="BB2495" s="41">
        <f>BB2494*AY$4</f>
        <v>0</v>
      </c>
      <c r="BC2495" s="47" t="s">
        <v>39</v>
      </c>
      <c r="BD2495" s="40">
        <f t="shared" ref="BD2495" si="60242">SUMPRODUCT(BE2489:BE2493*(BD2489:BD2493="PTO"))+SUMPRODUCT(BE2489:BE2493*(BD2489:BD2493="HOL"))</f>
        <v>0</v>
      </c>
      <c r="BE2495" s="49" t="s">
        <v>135</v>
      </c>
      <c r="BF2495" s="41">
        <f>BF2494*BC$4</f>
        <v>0</v>
      </c>
      <c r="BG2495" s="47" t="s">
        <v>39</v>
      </c>
      <c r="BH2495" s="40">
        <f t="shared" ref="BH2495" si="60243">SUMPRODUCT(BI2489:BI2493*(BH2489:BH2493="PTO"))+SUMPRODUCT(BI2489:BI2493*(BH2489:BH2493="HOL"))</f>
        <v>0</v>
      </c>
      <c r="BI2495" s="49" t="s">
        <v>135</v>
      </c>
      <c r="BJ2495" s="41">
        <f>BJ2494*BG$4</f>
        <v>0</v>
      </c>
      <c r="BK2495" s="47" t="s">
        <v>39</v>
      </c>
      <c r="BL2495" s="40">
        <f t="shared" ref="BL2495" si="60244">SUMPRODUCT(BM2489:BM2493*(BL2489:BL2493="PTO"))+SUMPRODUCT(BM2489:BM2493*(BL2489:BL2493="HOL"))</f>
        <v>0</v>
      </c>
      <c r="BM2495" s="49" t="s">
        <v>135</v>
      </c>
      <c r="BN2495" s="41">
        <f>BN2494*BK$4</f>
        <v>0</v>
      </c>
      <c r="BO2495" s="47" t="s">
        <v>39</v>
      </c>
      <c r="BP2495" s="40">
        <f t="shared" ref="BP2495" si="60245">SUMPRODUCT(BQ2489:BQ2493*(BP2489:BP2493="PTO"))+SUMPRODUCT(BQ2489:BQ2493*(BP2489:BP2493="HOL"))</f>
        <v>0</v>
      </c>
      <c r="BQ2495" s="49" t="s">
        <v>135</v>
      </c>
      <c r="BR2495" s="41">
        <f t="shared" ref="BR2495" si="60246">BR2494*BO$4</f>
        <v>0</v>
      </c>
      <c r="BS2495" s="47" t="s">
        <v>39</v>
      </c>
      <c r="BT2495" s="40">
        <f t="shared" ref="BT2495" si="60247">SUMPRODUCT(BU2489:BU2493*(BT2489:BT2493="PTO"))+SUMPRODUCT(BU2489:BU2493*(BT2489:BT2493="HOL"))</f>
        <v>1</v>
      </c>
      <c r="BU2495" s="49" t="s">
        <v>135</v>
      </c>
      <c r="BV2495" s="41">
        <f t="shared" ref="BV2495" si="60248">BV2494*BS$4</f>
        <v>7</v>
      </c>
      <c r="BW2495" s="47" t="s">
        <v>39</v>
      </c>
      <c r="BX2495" s="40">
        <f t="shared" ref="BX2495" si="60249">SUMPRODUCT(BY2489:BY2493*(BX2489:BX2493="PTO"))+SUMPRODUCT(BY2489:BY2493*(BX2489:BX2493="HOL"))</f>
        <v>0</v>
      </c>
      <c r="BY2495" s="49" t="s">
        <v>135</v>
      </c>
      <c r="BZ2495" s="41">
        <f t="shared" ref="BZ2495" si="60250">BZ2494*BW$4</f>
        <v>0</v>
      </c>
      <c r="CA2495" s="47" t="s">
        <v>39</v>
      </c>
      <c r="CB2495" s="40">
        <f t="shared" ref="CB2495" si="60251">SUMPRODUCT(CC2489:CC2493*(CB2489:CB2493="PTO"))+SUMPRODUCT(CC2489:CC2493*(CB2489:CB2493="HOL"))</f>
        <v>0</v>
      </c>
      <c r="CC2495" s="49" t="s">
        <v>135</v>
      </c>
      <c r="CD2495" s="41">
        <f t="shared" ref="CD2495" si="60252">CD2494*CA$4</f>
        <v>0</v>
      </c>
      <c r="CE2495" s="47" t="s">
        <v>39</v>
      </c>
      <c r="CF2495" s="40">
        <f t="shared" ref="CF2495" si="60253">SUMPRODUCT(CG2489:CG2493*(CF2489:CF2493="PTO"))+SUMPRODUCT(CG2489:CG2493*(CF2489:CF2493="HOL"))</f>
        <v>0</v>
      </c>
      <c r="CG2495" s="49" t="s">
        <v>135</v>
      </c>
      <c r="CH2495" s="41">
        <f t="shared" ref="CH2495" si="60254">CH2494*CE$4</f>
        <v>0</v>
      </c>
    </row>
    <row r="2496" spans="1:86" x14ac:dyDescent="0.25">
      <c r="A2496" s="70" t="s">
        <v>133</v>
      </c>
      <c r="B2496" s="71">
        <f t="shared" ref="B2496" ca="1" si="60255">D2496-B2497</f>
        <v>5.3333333333333357</v>
      </c>
      <c r="C2496" s="72" t="s">
        <v>122</v>
      </c>
      <c r="D2496" s="71">
        <f>IFERROR(INDEX(Holidays[FTE], MATCH(Entry!E2496, Holidays[Date], 0)), 1)*8*INDEX(FTEguide[[1]:[12]], MATCH(Entry!E2497, FTEguide[Weekday], 0), IF(Entry!E2499&gt;0, Entry!E2499, MONTH(Entry!E2496)))</f>
        <v>21.333333333333336</v>
      </c>
      <c r="E2496" s="60">
        <f t="shared" si="59911"/>
        <v>44184</v>
      </c>
      <c r="F2496" s="50" t="s">
        <v>128</v>
      </c>
      <c r="G2496" s="34"/>
      <c r="H2496" s="35"/>
      <c r="I2496" s="42">
        <f t="shared" ref="I2496" si="60256">parseTime(G2496)-(H2501=INT(RIGHT($F2496, 1)))</f>
        <v>0</v>
      </c>
      <c r="J2496" s="43">
        <f t="shared" ref="J2496:J2500" si="60257">isClocked(H2496)</f>
        <v>0</v>
      </c>
      <c r="K2496" s="34"/>
      <c r="L2496" s="35"/>
      <c r="M2496" s="42">
        <f t="shared" ref="M2496" si="60258">parseTime(K2496)-(L2501=INT(RIGHT($F2496, 1)))</f>
        <v>0</v>
      </c>
      <c r="N2496" s="43">
        <f t="shared" ref="N2496:N2500" si="60259">isClocked(L2496)</f>
        <v>0</v>
      </c>
      <c r="O2496" s="34"/>
      <c r="P2496" s="35"/>
      <c r="Q2496" s="42">
        <f t="shared" ref="Q2496" si="60260">parseTime(O2496)-(P2501=INT(RIGHT($F2496, 1)))</f>
        <v>0</v>
      </c>
      <c r="R2496" s="43">
        <f t="shared" ref="R2496:R2500" si="60261">isClocked(P2496)</f>
        <v>0</v>
      </c>
      <c r="S2496" s="34"/>
      <c r="T2496" s="35"/>
      <c r="U2496" s="42">
        <f t="shared" ref="U2496" si="60262">parseTime(S2496)-(T2501=INT(RIGHT($F2496, 1)))</f>
        <v>0</v>
      </c>
      <c r="V2496" s="43">
        <f t="shared" ref="V2496:V2500" si="60263">isClocked(T2496)</f>
        <v>0</v>
      </c>
      <c r="W2496" s="34"/>
      <c r="X2496" s="35"/>
      <c r="Y2496" s="42">
        <f t="shared" ref="Y2496" si="60264">parseTime(W2496)-(X2501=INT(RIGHT($F2496, 1)))</f>
        <v>0</v>
      </c>
      <c r="Z2496" s="43">
        <f t="shared" ref="Z2496:Z2500" si="60265">isClocked(X2496)</f>
        <v>0</v>
      </c>
      <c r="AA2496" s="34"/>
      <c r="AB2496" s="35"/>
      <c r="AC2496" s="42">
        <f t="shared" ref="AC2496" si="60266">parseTime(AA2496)-(AB2501=INT(RIGHT($F2496, 1)))</f>
        <v>0</v>
      </c>
      <c r="AD2496" s="43">
        <f t="shared" ref="AD2496:AD2500" si="60267">isClocked(AB2496)</f>
        <v>0</v>
      </c>
      <c r="AE2496" s="34"/>
      <c r="AF2496" s="35"/>
      <c r="AG2496" s="42">
        <f t="shared" ref="AG2496" si="60268">parseTime(AE2496)-(AF2501=INT(RIGHT($F2496, 1)))</f>
        <v>0</v>
      </c>
      <c r="AH2496" s="43">
        <f t="shared" ref="AH2496:AH2500" si="60269">isClocked(AF2496)</f>
        <v>0</v>
      </c>
      <c r="AI2496" s="34"/>
      <c r="AJ2496" s="35"/>
      <c r="AK2496" s="42">
        <f>parseTime(AI2496)-(AJ2501=INT(RIGHT($F2496, 1)))</f>
        <v>0</v>
      </c>
      <c r="AL2496" s="43">
        <f t="shared" ref="AL2496:AL2500" si="60270">isClocked(AJ2496)</f>
        <v>0</v>
      </c>
      <c r="AM2496" s="34"/>
      <c r="AN2496" s="35"/>
      <c r="AO2496" s="42">
        <f t="shared" ref="AO2496" si="60271">parseTime(AM2496)-(AN2501=INT(RIGHT($F2496, 1)))</f>
        <v>0</v>
      </c>
      <c r="AP2496" s="43">
        <f t="shared" ref="AP2496:AP2500" si="60272">isClocked(AN2496)</f>
        <v>0</v>
      </c>
      <c r="AQ2496" s="34"/>
      <c r="AR2496" s="35"/>
      <c r="AS2496" s="42">
        <f t="shared" ref="AS2496" si="60273">parseTime(AQ2496)-(AR2501=INT(RIGHT($F2496, 1)))</f>
        <v>0</v>
      </c>
      <c r="AT2496" s="43">
        <f t="shared" ref="AT2496:AT2500" si="60274">isClocked(AR2496)</f>
        <v>0</v>
      </c>
      <c r="AU2496" s="34"/>
      <c r="AV2496" s="35"/>
      <c r="AW2496" s="42">
        <f>parseTime(AU2496)-(AV2501=INT(RIGHT($F2496, 1)))</f>
        <v>0</v>
      </c>
      <c r="AX2496" s="43">
        <f t="shared" ref="AX2496:AX2500" si="60275">isClocked(AV2496)</f>
        <v>0</v>
      </c>
      <c r="AY2496" s="34"/>
      <c r="AZ2496" s="35"/>
      <c r="BA2496" s="42">
        <f>parseTime(AY2496)-(AZ2501=INT(RIGHT($F2496, 1)))</f>
        <v>0</v>
      </c>
      <c r="BB2496" s="43">
        <f t="shared" ref="BB2496:BB2500" si="60276">isClocked(AZ2496)</f>
        <v>0</v>
      </c>
      <c r="BC2496" s="34"/>
      <c r="BD2496" s="35"/>
      <c r="BE2496" s="42">
        <f>parseTime(BC2496)-(BD2501=INT(RIGHT($F2496, 1)))</f>
        <v>0</v>
      </c>
      <c r="BF2496" s="43">
        <f t="shared" ref="BF2496:BF2500" si="60277">isClocked(BD2496)</f>
        <v>0</v>
      </c>
      <c r="BG2496" s="34"/>
      <c r="BH2496" s="35"/>
      <c r="BI2496" s="42">
        <f>parseTime(BG2496)-(BH2501=INT(RIGHT($F2496, 1)))</f>
        <v>0</v>
      </c>
      <c r="BJ2496" s="43">
        <f t="shared" ref="BJ2496:BJ2500" si="60278">isClocked(BH2496)</f>
        <v>0</v>
      </c>
      <c r="BK2496" s="34"/>
      <c r="BL2496" s="35"/>
      <c r="BM2496" s="42">
        <f>parseTime(BK2496)-(BL2501=INT(RIGHT($F2496, 1)))</f>
        <v>0</v>
      </c>
      <c r="BN2496" s="43">
        <f t="shared" ref="BN2496:BN2500" si="60279">isClocked(BL2496)</f>
        <v>0</v>
      </c>
      <c r="BO2496" s="34" t="s">
        <v>136</v>
      </c>
      <c r="BP2496" s="35" t="s">
        <v>23</v>
      </c>
      <c r="BQ2496" s="42">
        <f t="shared" ref="BQ2496" si="60280">parseTime(BO2496)-(BP2501=INT(RIGHT($F2496, 1)))</f>
        <v>8</v>
      </c>
      <c r="BR2496" s="43">
        <f t="shared" ref="BR2496:BR2500" si="60281">isClocked(BP2496)</f>
        <v>1</v>
      </c>
      <c r="BS2496" s="34" t="s">
        <v>136</v>
      </c>
      <c r="BT2496" s="35" t="s">
        <v>23</v>
      </c>
      <c r="BU2496" s="42">
        <f t="shared" ref="BU2496" si="60282">parseTime(BS2496)-(BT2501=INT(RIGHT($F2496, 1)))</f>
        <v>8</v>
      </c>
      <c r="BV2496" s="43">
        <f t="shared" ref="BV2496:BV2500" si="60283">isClocked(BT2496)</f>
        <v>1</v>
      </c>
      <c r="BW2496" s="34"/>
      <c r="BX2496" s="35"/>
      <c r="BY2496" s="42">
        <f t="shared" ref="BY2496" si="60284">parseTime(BW2496)-(BX2501=INT(RIGHT($F2496, 1)))</f>
        <v>0</v>
      </c>
      <c r="BZ2496" s="43">
        <f t="shared" ref="BZ2496:BZ2500" si="60285">isClocked(BX2496)</f>
        <v>0</v>
      </c>
      <c r="CA2496" s="34"/>
      <c r="CB2496" s="35"/>
      <c r="CC2496" s="42">
        <f t="shared" ref="CC2496" si="60286">parseTime(CA2496)-(CB2501=INT(RIGHT($F2496, 1)))</f>
        <v>0</v>
      </c>
      <c r="CD2496" s="43">
        <f t="shared" ref="CD2496:CD2500" si="60287">isClocked(CB2496)</f>
        <v>0</v>
      </c>
      <c r="CE2496" s="34"/>
      <c r="CF2496" s="35"/>
      <c r="CG2496" s="42">
        <f t="shared" ref="CG2496" si="60288">parseTime(CE2496)-(CF2501=INT(RIGHT($F2496, 1)))</f>
        <v>0</v>
      </c>
      <c r="CH2496" s="43">
        <f t="shared" ref="CH2496:CH2500" si="60289">isClocked(CF2496)</f>
        <v>0</v>
      </c>
    </row>
    <row r="2497" spans="1:86" x14ac:dyDescent="0.25">
      <c r="A2497" s="56" t="s">
        <v>0</v>
      </c>
      <c r="B2497" s="57">
        <f t="shared" ca="1" si="59427"/>
        <v>16</v>
      </c>
      <c r="C2497" s="14" t="s">
        <v>252</v>
      </c>
      <c r="D2497" s="14">
        <f t="shared" si="58910"/>
        <v>53.7</v>
      </c>
      <c r="E2497" s="55" t="str">
        <f t="shared" si="59428"/>
        <v>Saturday</v>
      </c>
      <c r="F2497" s="51" t="s">
        <v>129</v>
      </c>
      <c r="G2497" s="36"/>
      <c r="H2497" s="37"/>
      <c r="I2497" s="44">
        <f t="shared" ref="I2497" si="60290">parseTime(G2497)-(H2501=INT(RIGHT($F2497, 1)))</f>
        <v>0</v>
      </c>
      <c r="J2497" s="45">
        <f t="shared" si="60257"/>
        <v>0</v>
      </c>
      <c r="K2497" s="36"/>
      <c r="L2497" s="37"/>
      <c r="M2497" s="44">
        <f t="shared" ref="M2497" si="60291">parseTime(K2497)-(L2501=INT(RIGHT($F2497, 1)))</f>
        <v>0</v>
      </c>
      <c r="N2497" s="45">
        <f t="shared" si="60259"/>
        <v>0</v>
      </c>
      <c r="O2497" s="36"/>
      <c r="P2497" s="37"/>
      <c r="Q2497" s="44">
        <f t="shared" ref="Q2497" si="60292">parseTime(O2497)-(P2501=INT(RIGHT($F2497, 1)))</f>
        <v>0</v>
      </c>
      <c r="R2497" s="45">
        <f t="shared" si="60261"/>
        <v>0</v>
      </c>
      <c r="S2497" s="36"/>
      <c r="T2497" s="37"/>
      <c r="U2497" s="44">
        <f t="shared" ref="U2497" si="60293">parseTime(S2497)-(T2501=INT(RIGHT($F2497, 1)))</f>
        <v>0</v>
      </c>
      <c r="V2497" s="45">
        <f t="shared" si="60263"/>
        <v>0</v>
      </c>
      <c r="W2497" s="36"/>
      <c r="X2497" s="37"/>
      <c r="Y2497" s="44">
        <f t="shared" ref="Y2497" si="60294">parseTime(W2497)-(X2501=INT(RIGHT($F2497, 1)))</f>
        <v>0</v>
      </c>
      <c r="Z2497" s="45">
        <f t="shared" si="60265"/>
        <v>0</v>
      </c>
      <c r="AA2497" s="36"/>
      <c r="AB2497" s="37"/>
      <c r="AC2497" s="44">
        <f t="shared" ref="AC2497" si="60295">parseTime(AA2497)-(AB2501=INT(RIGHT($F2497, 1)))</f>
        <v>0</v>
      </c>
      <c r="AD2497" s="45">
        <f t="shared" si="60267"/>
        <v>0</v>
      </c>
      <c r="AE2497" s="36"/>
      <c r="AF2497" s="37"/>
      <c r="AG2497" s="44">
        <f t="shared" ref="AG2497" si="60296">parseTime(AE2497)-(AF2501=INT(RIGHT($F2497, 1)))</f>
        <v>0</v>
      </c>
      <c r="AH2497" s="45">
        <f t="shared" si="60269"/>
        <v>0</v>
      </c>
      <c r="AI2497" s="36"/>
      <c r="AJ2497" s="37"/>
      <c r="AK2497" s="44">
        <f>parseTime(AI2497)-(AJ2501=INT(RIGHT($F2497, 1)))</f>
        <v>0</v>
      </c>
      <c r="AL2497" s="45">
        <f t="shared" si="60270"/>
        <v>0</v>
      </c>
      <c r="AM2497" s="36"/>
      <c r="AN2497" s="37"/>
      <c r="AO2497" s="44">
        <f t="shared" ref="AO2497" si="60297">parseTime(AM2497)-(AN2501=INT(RIGHT($F2497, 1)))</f>
        <v>0</v>
      </c>
      <c r="AP2497" s="45">
        <f t="shared" si="60272"/>
        <v>0</v>
      </c>
      <c r="AQ2497" s="36"/>
      <c r="AR2497" s="37"/>
      <c r="AS2497" s="44">
        <f t="shared" ref="AS2497" si="60298">parseTime(AQ2497)-(AR2501=INT(RIGHT($F2497, 1)))</f>
        <v>0</v>
      </c>
      <c r="AT2497" s="45">
        <f t="shared" si="60274"/>
        <v>0</v>
      </c>
      <c r="AU2497" s="36"/>
      <c r="AV2497" s="37"/>
      <c r="AW2497" s="44">
        <f>parseTime(AU2497)-(AV2501=INT(RIGHT($F2497, 1)))</f>
        <v>0</v>
      </c>
      <c r="AX2497" s="45">
        <f t="shared" si="60275"/>
        <v>0</v>
      </c>
      <c r="AY2497" s="36"/>
      <c r="AZ2497" s="37"/>
      <c r="BA2497" s="44">
        <f>parseTime(AY2497)-(AZ2501=INT(RIGHT($F2497, 1)))</f>
        <v>0</v>
      </c>
      <c r="BB2497" s="45">
        <f t="shared" si="60276"/>
        <v>0</v>
      </c>
      <c r="BC2497" s="36"/>
      <c r="BD2497" s="37"/>
      <c r="BE2497" s="44">
        <f>parseTime(BC2497)-(BD2501=INT(RIGHT($F2497, 1)))</f>
        <v>0</v>
      </c>
      <c r="BF2497" s="45">
        <f t="shared" si="60277"/>
        <v>0</v>
      </c>
      <c r="BG2497" s="36"/>
      <c r="BH2497" s="37"/>
      <c r="BI2497" s="44">
        <f>parseTime(BG2497)-(BH2501=INT(RIGHT($F2497, 1)))</f>
        <v>0</v>
      </c>
      <c r="BJ2497" s="45">
        <f t="shared" si="60278"/>
        <v>0</v>
      </c>
      <c r="BK2497" s="36"/>
      <c r="BL2497" s="37"/>
      <c r="BM2497" s="44">
        <f>parseTime(BK2497)-(BL2501=INT(RIGHT($F2497, 1)))</f>
        <v>0</v>
      </c>
      <c r="BN2497" s="45">
        <f t="shared" si="60279"/>
        <v>0</v>
      </c>
      <c r="BO2497" s="36"/>
      <c r="BP2497" s="37"/>
      <c r="BQ2497" s="44">
        <f t="shared" ref="BQ2497" si="60299">parseTime(BO2497)-(BP2501=INT(RIGHT($F2497, 1)))</f>
        <v>0</v>
      </c>
      <c r="BR2497" s="45">
        <f t="shared" si="60281"/>
        <v>0</v>
      </c>
      <c r="BS2497" s="36"/>
      <c r="BT2497" s="37"/>
      <c r="BU2497" s="44">
        <f t="shared" ref="BU2497" si="60300">parseTime(BS2497)-(BT2501=INT(RIGHT($F2497, 1)))</f>
        <v>0</v>
      </c>
      <c r="BV2497" s="45">
        <f t="shared" si="60283"/>
        <v>0</v>
      </c>
      <c r="BW2497" s="36"/>
      <c r="BX2497" s="37"/>
      <c r="BY2497" s="44">
        <f t="shared" ref="BY2497" si="60301">parseTime(BW2497)-(BX2501=INT(RIGHT($F2497, 1)))</f>
        <v>0</v>
      </c>
      <c r="BZ2497" s="45">
        <f t="shared" si="60285"/>
        <v>0</v>
      </c>
      <c r="CA2497" s="36"/>
      <c r="CB2497" s="37"/>
      <c r="CC2497" s="44">
        <f t="shared" ref="CC2497" si="60302">parseTime(CA2497)-(CB2501=INT(RIGHT($F2497, 1)))</f>
        <v>0</v>
      </c>
      <c r="CD2497" s="45">
        <f t="shared" si="60287"/>
        <v>0</v>
      </c>
      <c r="CE2497" s="36"/>
      <c r="CF2497" s="37"/>
      <c r="CG2497" s="44">
        <f t="shared" ref="CG2497" si="60303">parseTime(CE2497)-(CF2501=INT(RIGHT($F2497, 1)))</f>
        <v>0</v>
      </c>
      <c r="CH2497" s="45">
        <f t="shared" si="60289"/>
        <v>0</v>
      </c>
    </row>
    <row r="2498" spans="1:86" x14ac:dyDescent="0.25">
      <c r="A2498" s="56" t="s">
        <v>117</v>
      </c>
      <c r="B2498" s="57">
        <f t="shared" ref="B2498" ca="1" si="60304">roleHours(G2496:CH2502, "MFD")</f>
        <v>16</v>
      </c>
      <c r="C2498" s="14">
        <f t="shared" ref="C2498:C2501" ca="1" si="60305">B2498/8</f>
        <v>2</v>
      </c>
      <c r="D2498" s="14">
        <f t="shared" ref="D2498" ca="1" si="60306">B2497-D2497</f>
        <v>-37.700000000000003</v>
      </c>
      <c r="E2498" s="20" t="s">
        <v>127</v>
      </c>
      <c r="F2498" s="51" t="s">
        <v>130</v>
      </c>
      <c r="G2498" s="36"/>
      <c r="H2498" s="37"/>
      <c r="I2498" s="44">
        <f t="shared" ref="I2498" si="60307">parseTime(G2498)-(H2501=INT(RIGHT($F2498, 1)))</f>
        <v>0</v>
      </c>
      <c r="J2498" s="45">
        <f t="shared" si="60257"/>
        <v>0</v>
      </c>
      <c r="K2498" s="36"/>
      <c r="L2498" s="37"/>
      <c r="M2498" s="44">
        <f t="shared" ref="M2498" si="60308">parseTime(K2498)-(L2501=INT(RIGHT($F2498, 1)))</f>
        <v>0</v>
      </c>
      <c r="N2498" s="45">
        <f t="shared" si="60259"/>
        <v>0</v>
      </c>
      <c r="O2498" s="36"/>
      <c r="P2498" s="37"/>
      <c r="Q2498" s="44">
        <f t="shared" ref="Q2498" si="60309">parseTime(O2498)-(P2501=INT(RIGHT($F2498, 1)))</f>
        <v>0</v>
      </c>
      <c r="R2498" s="45">
        <f t="shared" si="60261"/>
        <v>0</v>
      </c>
      <c r="S2498" s="36"/>
      <c r="T2498" s="37"/>
      <c r="U2498" s="44">
        <f t="shared" ref="U2498" si="60310">parseTime(S2498)-(T2501=INT(RIGHT($F2498, 1)))</f>
        <v>0</v>
      </c>
      <c r="V2498" s="45">
        <f t="shared" si="60263"/>
        <v>0</v>
      </c>
      <c r="W2498" s="36"/>
      <c r="X2498" s="37"/>
      <c r="Y2498" s="44">
        <f t="shared" ref="Y2498" si="60311">parseTime(W2498)-(X2501=INT(RIGHT($F2498, 1)))</f>
        <v>0</v>
      </c>
      <c r="Z2498" s="45">
        <f t="shared" si="60265"/>
        <v>0</v>
      </c>
      <c r="AA2498" s="36"/>
      <c r="AB2498" s="37"/>
      <c r="AC2498" s="44">
        <f t="shared" ref="AC2498" si="60312">parseTime(AA2498)-(AB2501=INT(RIGHT($F2498, 1)))</f>
        <v>0</v>
      </c>
      <c r="AD2498" s="45">
        <f t="shared" si="60267"/>
        <v>0</v>
      </c>
      <c r="AE2498" s="36"/>
      <c r="AF2498" s="37"/>
      <c r="AG2498" s="44">
        <f t="shared" ref="AG2498" si="60313">parseTime(AE2498)-(AF2501=INT(RIGHT($F2498, 1)))</f>
        <v>0</v>
      </c>
      <c r="AH2498" s="45">
        <f t="shared" si="60269"/>
        <v>0</v>
      </c>
      <c r="AI2498" s="36"/>
      <c r="AJ2498" s="37"/>
      <c r="AK2498" s="44">
        <f>parseTime(AI2498)-(AJ2501=INT(RIGHT($F2498, 1)))</f>
        <v>0</v>
      </c>
      <c r="AL2498" s="45">
        <f t="shared" si="60270"/>
        <v>0</v>
      </c>
      <c r="AM2498" s="36"/>
      <c r="AN2498" s="37"/>
      <c r="AO2498" s="44">
        <f t="shared" ref="AO2498" si="60314">parseTime(AM2498)-(AN2501=INT(RIGHT($F2498, 1)))</f>
        <v>0</v>
      </c>
      <c r="AP2498" s="45">
        <f t="shared" si="60272"/>
        <v>0</v>
      </c>
      <c r="AQ2498" s="36"/>
      <c r="AR2498" s="37"/>
      <c r="AS2498" s="44">
        <f t="shared" ref="AS2498" si="60315">parseTime(AQ2498)-(AR2501=INT(RIGHT($F2498, 1)))</f>
        <v>0</v>
      </c>
      <c r="AT2498" s="45">
        <f t="shared" si="60274"/>
        <v>0</v>
      </c>
      <c r="AU2498" s="36"/>
      <c r="AV2498" s="37"/>
      <c r="AW2498" s="44">
        <f>parseTime(AU2498)-(AV2501=INT(RIGHT($F2498, 1)))</f>
        <v>0</v>
      </c>
      <c r="AX2498" s="45">
        <f t="shared" si="60275"/>
        <v>0</v>
      </c>
      <c r="AY2498" s="36"/>
      <c r="AZ2498" s="37"/>
      <c r="BA2498" s="44">
        <f>parseTime(AY2498)-(AZ2501=INT(RIGHT($F2498, 1)))</f>
        <v>0</v>
      </c>
      <c r="BB2498" s="45">
        <f t="shared" si="60276"/>
        <v>0</v>
      </c>
      <c r="BC2498" s="36"/>
      <c r="BD2498" s="37"/>
      <c r="BE2498" s="44">
        <f>parseTime(BC2498)-(BD2501=INT(RIGHT($F2498, 1)))</f>
        <v>0</v>
      </c>
      <c r="BF2498" s="45">
        <f t="shared" si="60277"/>
        <v>0</v>
      </c>
      <c r="BG2498" s="36"/>
      <c r="BH2498" s="37"/>
      <c r="BI2498" s="44">
        <f>parseTime(BG2498)-(BH2501=INT(RIGHT($F2498, 1)))</f>
        <v>0</v>
      </c>
      <c r="BJ2498" s="45">
        <f t="shared" si="60278"/>
        <v>0</v>
      </c>
      <c r="BK2498" s="36"/>
      <c r="BL2498" s="37"/>
      <c r="BM2498" s="44">
        <f>parseTime(BK2498)-(BL2501=INT(RIGHT($F2498, 1)))</f>
        <v>0</v>
      </c>
      <c r="BN2498" s="45">
        <f t="shared" si="60279"/>
        <v>0</v>
      </c>
      <c r="BO2498" s="36"/>
      <c r="BP2498" s="37"/>
      <c r="BQ2498" s="44">
        <f t="shared" ref="BQ2498" si="60316">parseTime(BO2498)-(BP2501=INT(RIGHT($F2498, 1)))</f>
        <v>0</v>
      </c>
      <c r="BR2498" s="45">
        <f t="shared" si="60281"/>
        <v>0</v>
      </c>
      <c r="BS2498" s="36"/>
      <c r="BT2498" s="37"/>
      <c r="BU2498" s="44">
        <f t="shared" ref="BU2498" si="60317">parseTime(BS2498)-(BT2501=INT(RIGHT($F2498, 1)))</f>
        <v>0</v>
      </c>
      <c r="BV2498" s="45">
        <f t="shared" si="60283"/>
        <v>0</v>
      </c>
      <c r="BW2498" s="36"/>
      <c r="BX2498" s="37"/>
      <c r="BY2498" s="44">
        <f t="shared" ref="BY2498" si="60318">parseTime(BW2498)-(BX2501=INT(RIGHT($F2498, 1)))</f>
        <v>0</v>
      </c>
      <c r="BZ2498" s="45">
        <f t="shared" si="60285"/>
        <v>0</v>
      </c>
      <c r="CA2498" s="36"/>
      <c r="CB2498" s="37"/>
      <c r="CC2498" s="44">
        <f t="shared" ref="CC2498" si="60319">parseTime(CA2498)-(CB2501=INT(RIGHT($F2498, 1)))</f>
        <v>0</v>
      </c>
      <c r="CD2498" s="45">
        <f t="shared" si="60287"/>
        <v>0</v>
      </c>
      <c r="CE2498" s="36"/>
      <c r="CF2498" s="37"/>
      <c r="CG2498" s="44">
        <f t="shared" ref="CG2498" si="60320">parseTime(CE2498)-(CF2501=INT(RIGHT($F2498, 1)))</f>
        <v>0</v>
      </c>
      <c r="CH2498" s="45">
        <f t="shared" si="60289"/>
        <v>0</v>
      </c>
    </row>
    <row r="2499" spans="1:86" x14ac:dyDescent="0.25">
      <c r="A2499" s="56"/>
      <c r="B2499" s="57"/>
      <c r="C2499" s="14">
        <f t="shared" si="60305"/>
        <v>0</v>
      </c>
      <c r="D2499" s="14" t="s">
        <v>259</v>
      </c>
      <c r="E2499" s="20">
        <v>4.25</v>
      </c>
      <c r="F2499" s="51" t="s">
        <v>131</v>
      </c>
      <c r="G2499" s="36"/>
      <c r="H2499" s="37"/>
      <c r="I2499" s="44">
        <f t="shared" ref="I2499" si="60321">parseTime(G2499)-(H2501=INT(RIGHT($F2499, 1)))</f>
        <v>0</v>
      </c>
      <c r="J2499" s="45">
        <f t="shared" si="60257"/>
        <v>0</v>
      </c>
      <c r="K2499" s="36"/>
      <c r="L2499" s="37"/>
      <c r="M2499" s="44">
        <f t="shared" ref="M2499" si="60322">parseTime(K2499)-(L2501=INT(RIGHT($F2499, 1)))</f>
        <v>0</v>
      </c>
      <c r="N2499" s="45">
        <f t="shared" si="60259"/>
        <v>0</v>
      </c>
      <c r="O2499" s="36"/>
      <c r="P2499" s="37"/>
      <c r="Q2499" s="44">
        <f t="shared" ref="Q2499" si="60323">parseTime(O2499)-(P2501=INT(RIGHT($F2499, 1)))</f>
        <v>0</v>
      </c>
      <c r="R2499" s="45">
        <f t="shared" si="60261"/>
        <v>0</v>
      </c>
      <c r="S2499" s="36"/>
      <c r="T2499" s="37"/>
      <c r="U2499" s="44">
        <f t="shared" ref="U2499" si="60324">parseTime(S2499)-(T2501=INT(RIGHT($F2499, 1)))</f>
        <v>0</v>
      </c>
      <c r="V2499" s="45">
        <f t="shared" si="60263"/>
        <v>0</v>
      </c>
      <c r="W2499" s="36"/>
      <c r="X2499" s="37"/>
      <c r="Y2499" s="44">
        <f t="shared" ref="Y2499" si="60325">parseTime(W2499)-(X2501=INT(RIGHT($F2499, 1)))</f>
        <v>0</v>
      </c>
      <c r="Z2499" s="45">
        <f t="shared" si="60265"/>
        <v>0</v>
      </c>
      <c r="AA2499" s="36"/>
      <c r="AB2499" s="37"/>
      <c r="AC2499" s="44">
        <f t="shared" ref="AC2499" si="60326">parseTime(AA2499)-(AB2501=INT(RIGHT($F2499, 1)))</f>
        <v>0</v>
      </c>
      <c r="AD2499" s="45">
        <f t="shared" si="60267"/>
        <v>0</v>
      </c>
      <c r="AE2499" s="36"/>
      <c r="AF2499" s="37"/>
      <c r="AG2499" s="44">
        <f t="shared" ref="AG2499" si="60327">parseTime(AE2499)-(AF2501=INT(RIGHT($F2499, 1)))</f>
        <v>0</v>
      </c>
      <c r="AH2499" s="45">
        <f t="shared" si="60269"/>
        <v>0</v>
      </c>
      <c r="AI2499" s="36"/>
      <c r="AJ2499" s="37"/>
      <c r="AK2499" s="44">
        <f>parseTime(AI2499)-(AJ2501=INT(RIGHT($F2499, 1)))</f>
        <v>0</v>
      </c>
      <c r="AL2499" s="45">
        <f t="shared" si="60270"/>
        <v>0</v>
      </c>
      <c r="AM2499" s="36"/>
      <c r="AN2499" s="37"/>
      <c r="AO2499" s="44">
        <f t="shared" ref="AO2499" si="60328">parseTime(AM2499)-(AN2501=INT(RIGHT($F2499, 1)))</f>
        <v>0</v>
      </c>
      <c r="AP2499" s="45">
        <f t="shared" si="60272"/>
        <v>0</v>
      </c>
      <c r="AQ2499" s="36"/>
      <c r="AR2499" s="37"/>
      <c r="AS2499" s="44">
        <f t="shared" ref="AS2499" si="60329">parseTime(AQ2499)-(AR2501=INT(RIGHT($F2499, 1)))</f>
        <v>0</v>
      </c>
      <c r="AT2499" s="45">
        <f t="shared" si="60274"/>
        <v>0</v>
      </c>
      <c r="AU2499" s="36"/>
      <c r="AV2499" s="37"/>
      <c r="AW2499" s="44">
        <f>parseTime(AU2499)-(AV2501=INT(RIGHT($F2499, 1)))</f>
        <v>0</v>
      </c>
      <c r="AX2499" s="45">
        <f t="shared" si="60275"/>
        <v>0</v>
      </c>
      <c r="AY2499" s="36"/>
      <c r="AZ2499" s="37"/>
      <c r="BA2499" s="44">
        <f>parseTime(AY2499)-(AZ2501=INT(RIGHT($F2499, 1)))</f>
        <v>0</v>
      </c>
      <c r="BB2499" s="45">
        <f t="shared" si="60276"/>
        <v>0</v>
      </c>
      <c r="BC2499" s="36"/>
      <c r="BD2499" s="37"/>
      <c r="BE2499" s="44">
        <f>parseTime(BC2499)-(BD2501=INT(RIGHT($F2499, 1)))</f>
        <v>0</v>
      </c>
      <c r="BF2499" s="45">
        <f t="shared" si="60277"/>
        <v>0</v>
      </c>
      <c r="BG2499" s="36"/>
      <c r="BH2499" s="37"/>
      <c r="BI2499" s="44">
        <f>parseTime(BG2499)-(BH2501=INT(RIGHT($F2499, 1)))</f>
        <v>0</v>
      </c>
      <c r="BJ2499" s="45">
        <f t="shared" si="60278"/>
        <v>0</v>
      </c>
      <c r="BK2499" s="36"/>
      <c r="BL2499" s="37"/>
      <c r="BM2499" s="44">
        <f>parseTime(BK2499)-(BL2501=INT(RIGHT($F2499, 1)))</f>
        <v>0</v>
      </c>
      <c r="BN2499" s="45">
        <f t="shared" si="60279"/>
        <v>0</v>
      </c>
      <c r="BO2499" s="36"/>
      <c r="BP2499" s="37"/>
      <c r="BQ2499" s="44">
        <f t="shared" ref="BQ2499" si="60330">parseTime(BO2499)-(BP2501=INT(RIGHT($F2499, 1)))</f>
        <v>0</v>
      </c>
      <c r="BR2499" s="45">
        <f t="shared" si="60281"/>
        <v>0</v>
      </c>
      <c r="BS2499" s="36"/>
      <c r="BT2499" s="37"/>
      <c r="BU2499" s="44">
        <f t="shared" ref="BU2499" si="60331">parseTime(BS2499)-(BT2501=INT(RIGHT($F2499, 1)))</f>
        <v>0</v>
      </c>
      <c r="BV2499" s="45">
        <f t="shared" si="60283"/>
        <v>0</v>
      </c>
      <c r="BW2499" s="36"/>
      <c r="BX2499" s="37"/>
      <c r="BY2499" s="44">
        <f t="shared" ref="BY2499" si="60332">parseTime(BW2499)-(BX2501=INT(RIGHT($F2499, 1)))</f>
        <v>0</v>
      </c>
      <c r="BZ2499" s="45">
        <f t="shared" si="60285"/>
        <v>0</v>
      </c>
      <c r="CA2499" s="36"/>
      <c r="CB2499" s="37"/>
      <c r="CC2499" s="44">
        <f t="shared" ref="CC2499" si="60333">parseTime(CA2499)-(CB2501=INT(RIGHT($F2499, 1)))</f>
        <v>0</v>
      </c>
      <c r="CD2499" s="45">
        <f t="shared" si="60287"/>
        <v>0</v>
      </c>
      <c r="CE2499" s="36"/>
      <c r="CF2499" s="37"/>
      <c r="CG2499" s="44">
        <f t="shared" ref="CG2499" si="60334">parseTime(CE2499)-(CF2501=INT(RIGHT($F2499, 1)))</f>
        <v>0</v>
      </c>
      <c r="CH2499" s="45">
        <f t="shared" si="60289"/>
        <v>0</v>
      </c>
    </row>
    <row r="2500" spans="1:86" x14ac:dyDescent="0.25">
      <c r="A2500" s="56" t="s">
        <v>119</v>
      </c>
      <c r="B2500" s="57">
        <f t="shared" ref="B2500" ca="1" si="60335">roleHours(G2496:CH2502, "MCC")</f>
        <v>0</v>
      </c>
      <c r="C2500" s="14">
        <f t="shared" ca="1" si="60305"/>
        <v>0</v>
      </c>
      <c r="D2500" s="14" t="s">
        <v>260</v>
      </c>
      <c r="E2500" s="20">
        <v>4.6500000000000004</v>
      </c>
      <c r="F2500" s="51" t="s">
        <v>132</v>
      </c>
      <c r="G2500" s="36"/>
      <c r="H2500" s="37"/>
      <c r="I2500" s="44">
        <f t="shared" ref="I2500" si="60336">parseTime(G2500)-(H2501=INT(RIGHT($F2500, 1)))</f>
        <v>0</v>
      </c>
      <c r="J2500" s="45">
        <f t="shared" si="60257"/>
        <v>0</v>
      </c>
      <c r="K2500" s="36"/>
      <c r="L2500" s="37"/>
      <c r="M2500" s="44">
        <f t="shared" ref="M2500" si="60337">parseTime(K2500)-(L2501=INT(RIGHT($F2500, 1)))</f>
        <v>0</v>
      </c>
      <c r="N2500" s="45">
        <f t="shared" si="60259"/>
        <v>0</v>
      </c>
      <c r="O2500" s="36"/>
      <c r="P2500" s="37"/>
      <c r="Q2500" s="44">
        <f t="shared" ref="Q2500" si="60338">parseTime(O2500)-(P2501=INT(RIGHT($F2500, 1)))</f>
        <v>0</v>
      </c>
      <c r="R2500" s="45">
        <f t="shared" si="60261"/>
        <v>0</v>
      </c>
      <c r="S2500" s="36"/>
      <c r="T2500" s="37"/>
      <c r="U2500" s="44">
        <f t="shared" ref="U2500" si="60339">parseTime(S2500)-(T2501=INT(RIGHT($F2500, 1)))</f>
        <v>0</v>
      </c>
      <c r="V2500" s="45">
        <f t="shared" si="60263"/>
        <v>0</v>
      </c>
      <c r="W2500" s="36"/>
      <c r="X2500" s="37"/>
      <c r="Y2500" s="44">
        <f t="shared" ref="Y2500" si="60340">parseTime(W2500)-(X2501=INT(RIGHT($F2500, 1)))</f>
        <v>0</v>
      </c>
      <c r="Z2500" s="45">
        <f t="shared" si="60265"/>
        <v>0</v>
      </c>
      <c r="AA2500" s="36"/>
      <c r="AB2500" s="37"/>
      <c r="AC2500" s="44">
        <f t="shared" ref="AC2500" si="60341">parseTime(AA2500)-(AB2501=INT(RIGHT($F2500, 1)))</f>
        <v>0</v>
      </c>
      <c r="AD2500" s="45">
        <f t="shared" si="60267"/>
        <v>0</v>
      </c>
      <c r="AE2500" s="36"/>
      <c r="AF2500" s="37"/>
      <c r="AG2500" s="44">
        <f t="shared" ref="AG2500" si="60342">parseTime(AE2500)-(AF2501=INT(RIGHT($F2500, 1)))</f>
        <v>0</v>
      </c>
      <c r="AH2500" s="45">
        <f t="shared" si="60269"/>
        <v>0</v>
      </c>
      <c r="AI2500" s="36"/>
      <c r="AJ2500" s="37"/>
      <c r="AK2500" s="44">
        <f>parseTime(AI2500)-(AJ2501=INT(RIGHT($F2500, 1)))</f>
        <v>0</v>
      </c>
      <c r="AL2500" s="45">
        <f t="shared" si="60270"/>
        <v>0</v>
      </c>
      <c r="AM2500" s="36"/>
      <c r="AN2500" s="37"/>
      <c r="AO2500" s="44">
        <f t="shared" ref="AO2500" si="60343">parseTime(AM2500)-(AN2501=INT(RIGHT($F2500, 1)))</f>
        <v>0</v>
      </c>
      <c r="AP2500" s="45">
        <f t="shared" si="60272"/>
        <v>0</v>
      </c>
      <c r="AQ2500" s="36"/>
      <c r="AR2500" s="37"/>
      <c r="AS2500" s="44">
        <f t="shared" ref="AS2500" si="60344">parseTime(AQ2500)-(AR2501=INT(RIGHT($F2500, 1)))</f>
        <v>0</v>
      </c>
      <c r="AT2500" s="45">
        <f t="shared" si="60274"/>
        <v>0</v>
      </c>
      <c r="AU2500" s="36"/>
      <c r="AV2500" s="37"/>
      <c r="AW2500" s="44">
        <f>parseTime(AU2500)-(AV2501=INT(RIGHT($F2500, 1)))</f>
        <v>0</v>
      </c>
      <c r="AX2500" s="45">
        <f t="shared" si="60275"/>
        <v>0</v>
      </c>
      <c r="AY2500" s="36"/>
      <c r="AZ2500" s="37"/>
      <c r="BA2500" s="44">
        <f>parseTime(AY2500)-(AZ2501=INT(RIGHT($F2500, 1)))</f>
        <v>0</v>
      </c>
      <c r="BB2500" s="45">
        <f t="shared" si="60276"/>
        <v>0</v>
      </c>
      <c r="BC2500" s="36"/>
      <c r="BD2500" s="37"/>
      <c r="BE2500" s="44">
        <f>parseTime(BC2500)-(BD2501=INT(RIGHT($F2500, 1)))</f>
        <v>0</v>
      </c>
      <c r="BF2500" s="45">
        <f t="shared" si="60277"/>
        <v>0</v>
      </c>
      <c r="BG2500" s="36"/>
      <c r="BH2500" s="37"/>
      <c r="BI2500" s="44">
        <f>parseTime(BG2500)-(BH2501=INT(RIGHT($F2500, 1)))</f>
        <v>0</v>
      </c>
      <c r="BJ2500" s="45">
        <f t="shared" si="60278"/>
        <v>0</v>
      </c>
      <c r="BK2500" s="36"/>
      <c r="BL2500" s="37"/>
      <c r="BM2500" s="44">
        <f>parseTime(BK2500)-(BL2501=INT(RIGHT($F2500, 1)))</f>
        <v>0</v>
      </c>
      <c r="BN2500" s="45">
        <f t="shared" si="60279"/>
        <v>0</v>
      </c>
      <c r="BO2500" s="36"/>
      <c r="BP2500" s="37"/>
      <c r="BQ2500" s="44">
        <f t="shared" ref="BQ2500" si="60345">parseTime(BO2500)-(BP2501=INT(RIGHT($F2500, 1)))</f>
        <v>0</v>
      </c>
      <c r="BR2500" s="45">
        <f t="shared" si="60281"/>
        <v>0</v>
      </c>
      <c r="BS2500" s="36"/>
      <c r="BT2500" s="37"/>
      <c r="BU2500" s="44">
        <f t="shared" ref="BU2500" si="60346">parseTime(BS2500)-(BT2501=INT(RIGHT($F2500, 1)))</f>
        <v>0</v>
      </c>
      <c r="BV2500" s="45">
        <f t="shared" si="60283"/>
        <v>0</v>
      </c>
      <c r="BW2500" s="36"/>
      <c r="BX2500" s="37"/>
      <c r="BY2500" s="44">
        <f t="shared" ref="BY2500" si="60347">parseTime(BW2500)-(BX2501=INT(RIGHT($F2500, 1)))</f>
        <v>0</v>
      </c>
      <c r="BZ2500" s="45">
        <f t="shared" si="60285"/>
        <v>0</v>
      </c>
      <c r="CA2500" s="36"/>
      <c r="CB2500" s="37"/>
      <c r="CC2500" s="44">
        <f t="shared" ref="CC2500" si="60348">parseTime(CA2500)-(CB2501=INT(RIGHT($F2500, 1)))</f>
        <v>0</v>
      </c>
      <c r="CD2500" s="45">
        <f t="shared" si="60287"/>
        <v>0</v>
      </c>
      <c r="CE2500" s="36"/>
      <c r="CF2500" s="37"/>
      <c r="CG2500" s="44">
        <f t="shared" ref="CG2500" si="60349">parseTime(CE2500)-(CF2501=INT(RIGHT($F2500, 1)))</f>
        <v>0</v>
      </c>
      <c r="CH2500" s="45">
        <f t="shared" si="60289"/>
        <v>0</v>
      </c>
    </row>
    <row r="2501" spans="1:86" x14ac:dyDescent="0.25">
      <c r="A2501" s="56"/>
      <c r="B2501" s="57"/>
      <c r="C2501" s="14">
        <f t="shared" si="60305"/>
        <v>0</v>
      </c>
      <c r="D2501" s="14"/>
      <c r="E2501" s="20">
        <f t="shared" ref="E2501" si="60350">((7.5/2)-0.5+E2500)*8</f>
        <v>63.2</v>
      </c>
      <c r="F2501" s="51"/>
      <c r="G2501" s="46" t="s">
        <v>134</v>
      </c>
      <c r="H2501" s="38">
        <f t="shared" ref="H2501" si="60351">lunchAdjust(G2496:H2500)</f>
        <v>0</v>
      </c>
      <c r="I2501" s="48" t="s">
        <v>0</v>
      </c>
      <c r="J2501" s="39">
        <f t="shared" ref="J2501" si="60352">SUMPRODUCT(I2496:I2500*J2496:J2500)</f>
        <v>0</v>
      </c>
      <c r="K2501" s="46" t="s">
        <v>134</v>
      </c>
      <c r="L2501" s="38">
        <f t="shared" ref="L2501" si="60353">lunchAdjust(K2496:L2500)</f>
        <v>0</v>
      </c>
      <c r="M2501" s="48" t="s">
        <v>0</v>
      </c>
      <c r="N2501" s="39">
        <f t="shared" ref="N2501" si="60354">SUMPRODUCT(M2496:M2500*N2496:N2500)</f>
        <v>0</v>
      </c>
      <c r="O2501" s="46" t="s">
        <v>134</v>
      </c>
      <c r="P2501" s="38">
        <f t="shared" ref="P2501" si="60355">lunchAdjust(O2496:P2500)</f>
        <v>0</v>
      </c>
      <c r="Q2501" s="48" t="s">
        <v>0</v>
      </c>
      <c r="R2501" s="39">
        <f t="shared" ref="R2501" si="60356">SUMPRODUCT(Q2496:Q2500*R2496:R2500)</f>
        <v>0</v>
      </c>
      <c r="S2501" s="46" t="s">
        <v>134</v>
      </c>
      <c r="T2501" s="38">
        <f t="shared" ref="T2501" si="60357">lunchAdjust(S2496:T2500)</f>
        <v>0</v>
      </c>
      <c r="U2501" s="48" t="s">
        <v>0</v>
      </c>
      <c r="V2501" s="39">
        <f t="shared" ref="V2501" si="60358">SUMPRODUCT(U2496:U2500*V2496:V2500)</f>
        <v>0</v>
      </c>
      <c r="W2501" s="46" t="s">
        <v>134</v>
      </c>
      <c r="X2501" s="38">
        <f t="shared" ref="X2501" si="60359">lunchAdjust(W2496:X2500)</f>
        <v>0</v>
      </c>
      <c r="Y2501" s="48" t="s">
        <v>0</v>
      </c>
      <c r="Z2501" s="39">
        <f t="shared" ref="Z2501" si="60360">SUMPRODUCT(Y2496:Y2500*Z2496:Z2500)</f>
        <v>0</v>
      </c>
      <c r="AA2501" s="46" t="s">
        <v>134</v>
      </c>
      <c r="AB2501" s="38">
        <f t="shared" ref="AB2501" si="60361">lunchAdjust(AA2496:AB2500)</f>
        <v>0</v>
      </c>
      <c r="AC2501" s="48" t="s">
        <v>0</v>
      </c>
      <c r="AD2501" s="39">
        <f t="shared" ref="AD2501" si="60362">SUMPRODUCT(AC2496:AC2500*AD2496:AD2500)</f>
        <v>0</v>
      </c>
      <c r="AE2501" s="46" t="s">
        <v>134</v>
      </c>
      <c r="AF2501" s="38">
        <f t="shared" ref="AF2501" si="60363">lunchAdjust(AE2496:AF2500)</f>
        <v>0</v>
      </c>
      <c r="AG2501" s="48" t="s">
        <v>0</v>
      </c>
      <c r="AH2501" s="39">
        <f t="shared" ref="AH2501" si="60364">SUMPRODUCT(AG2496:AG2500*AH2496:AH2500)</f>
        <v>0</v>
      </c>
      <c r="AI2501" s="46" t="s">
        <v>134</v>
      </c>
      <c r="AJ2501" s="38">
        <f t="shared" ref="AJ2501" si="60365">lunchAdjust(AI2496:AJ2500)</f>
        <v>0</v>
      </c>
      <c r="AK2501" s="48" t="s">
        <v>0</v>
      </c>
      <c r="AL2501" s="39">
        <f t="shared" ref="AL2501" si="60366">SUMPRODUCT(AK2496:AK2500*AL2496:AL2500)</f>
        <v>0</v>
      </c>
      <c r="AM2501" s="46" t="s">
        <v>134</v>
      </c>
      <c r="AN2501" s="38">
        <f t="shared" ref="AN2501" si="60367">lunchAdjust(AM2496:AN2500)</f>
        <v>0</v>
      </c>
      <c r="AO2501" s="48" t="s">
        <v>0</v>
      </c>
      <c r="AP2501" s="39">
        <f t="shared" ref="AP2501" si="60368">SUMPRODUCT(AO2496:AO2500*AP2496:AP2500)</f>
        <v>0</v>
      </c>
      <c r="AQ2501" s="46" t="s">
        <v>134</v>
      </c>
      <c r="AR2501" s="38">
        <f t="shared" ref="AR2501" si="60369">lunchAdjust(AQ2496:AR2500)</f>
        <v>0</v>
      </c>
      <c r="AS2501" s="48" t="s">
        <v>0</v>
      </c>
      <c r="AT2501" s="39">
        <f t="shared" ref="AT2501" si="60370">SUMPRODUCT(AS2496:AS2500*AT2496:AT2500)</f>
        <v>0</v>
      </c>
      <c r="AU2501" s="46" t="s">
        <v>134</v>
      </c>
      <c r="AV2501" s="38">
        <f t="shared" ref="AV2501" si="60371">lunchAdjust(AU2496:AV2500)</f>
        <v>0</v>
      </c>
      <c r="AW2501" s="48" t="s">
        <v>0</v>
      </c>
      <c r="AX2501" s="39">
        <f t="shared" ref="AX2501" si="60372">SUMPRODUCT(AW2496:AW2500*AX2496:AX2500)</f>
        <v>0</v>
      </c>
      <c r="AY2501" s="46" t="s">
        <v>134</v>
      </c>
      <c r="AZ2501" s="38">
        <f t="shared" ref="AZ2501" si="60373">lunchAdjust(AY2496:AZ2500)</f>
        <v>0</v>
      </c>
      <c r="BA2501" s="48" t="s">
        <v>0</v>
      </c>
      <c r="BB2501" s="39">
        <f t="shared" ref="BB2501" si="60374">SUMPRODUCT(BA2496:BA2500*BB2496:BB2500)</f>
        <v>0</v>
      </c>
      <c r="BC2501" s="46" t="s">
        <v>134</v>
      </c>
      <c r="BD2501" s="38">
        <f t="shared" ref="BD2501" si="60375">lunchAdjust(BC2496:BD2500)</f>
        <v>0</v>
      </c>
      <c r="BE2501" s="48" t="s">
        <v>0</v>
      </c>
      <c r="BF2501" s="39">
        <f t="shared" ref="BF2501" si="60376">SUMPRODUCT(BE2496:BE2500*BF2496:BF2500)</f>
        <v>0</v>
      </c>
      <c r="BG2501" s="46" t="s">
        <v>134</v>
      </c>
      <c r="BH2501" s="38">
        <f t="shared" ref="BH2501" si="60377">lunchAdjust(BG2496:BH2500)</f>
        <v>0</v>
      </c>
      <c r="BI2501" s="48" t="s">
        <v>0</v>
      </c>
      <c r="BJ2501" s="39">
        <f t="shared" ref="BJ2501" si="60378">SUMPRODUCT(BI2496:BI2500*BJ2496:BJ2500)</f>
        <v>0</v>
      </c>
      <c r="BK2501" s="46" t="s">
        <v>134</v>
      </c>
      <c r="BL2501" s="38">
        <f t="shared" ref="BL2501" si="60379">lunchAdjust(BK2496:BL2500)</f>
        <v>0</v>
      </c>
      <c r="BM2501" s="48" t="s">
        <v>0</v>
      </c>
      <c r="BN2501" s="39">
        <f t="shared" ref="BN2501" si="60380">SUMPRODUCT(BM2496:BM2500*BN2496:BN2500)</f>
        <v>0</v>
      </c>
      <c r="BO2501" s="46" t="s">
        <v>134</v>
      </c>
      <c r="BP2501" s="38">
        <f t="shared" ref="BP2501" si="60381">lunchAdjust(BO2496:BP2500)</f>
        <v>1</v>
      </c>
      <c r="BQ2501" s="48" t="s">
        <v>0</v>
      </c>
      <c r="BR2501" s="39">
        <f t="shared" ref="BR2501" si="60382">SUMPRODUCT(BQ2496:BQ2500*BR2496:BR2500)</f>
        <v>8</v>
      </c>
      <c r="BS2501" s="46" t="s">
        <v>134</v>
      </c>
      <c r="BT2501" s="38">
        <f t="shared" ref="BT2501" si="60383">lunchAdjust(BS2496:BT2500)</f>
        <v>1</v>
      </c>
      <c r="BU2501" s="48" t="s">
        <v>0</v>
      </c>
      <c r="BV2501" s="39">
        <f t="shared" ref="BV2501" si="60384">SUMPRODUCT(BU2496:BU2500*BV2496:BV2500)</f>
        <v>8</v>
      </c>
      <c r="BW2501" s="46" t="s">
        <v>134</v>
      </c>
      <c r="BX2501" s="38">
        <f t="shared" ref="BX2501" si="60385">lunchAdjust(BW2496:BX2500)</f>
        <v>0</v>
      </c>
      <c r="BY2501" s="48" t="s">
        <v>0</v>
      </c>
      <c r="BZ2501" s="39">
        <f t="shared" ref="BZ2501" si="60386">SUMPRODUCT(BY2496:BY2500*BZ2496:BZ2500)</f>
        <v>0</v>
      </c>
      <c r="CA2501" s="46" t="s">
        <v>134</v>
      </c>
      <c r="CB2501" s="38">
        <f t="shared" ref="CB2501" si="60387">lunchAdjust(CA2496:CB2500)</f>
        <v>0</v>
      </c>
      <c r="CC2501" s="48" t="s">
        <v>0</v>
      </c>
      <c r="CD2501" s="39">
        <f t="shared" ref="CD2501" si="60388">SUMPRODUCT(CC2496:CC2500*CD2496:CD2500)</f>
        <v>0</v>
      </c>
      <c r="CE2501" s="46" t="s">
        <v>134</v>
      </c>
      <c r="CF2501" s="38">
        <f t="shared" ref="CF2501" si="60389">lunchAdjust(CE2496:CF2500)</f>
        <v>0</v>
      </c>
      <c r="CG2501" s="48" t="s">
        <v>0</v>
      </c>
      <c r="CH2501" s="39">
        <f t="shared" ref="CH2501" si="60390">SUMPRODUCT(CG2496:CG2500*CH2496:CH2500)</f>
        <v>0</v>
      </c>
    </row>
    <row r="2502" spans="1:86" ht="15.75" thickBot="1" x14ac:dyDescent="0.3">
      <c r="A2502" s="58" t="s">
        <v>121</v>
      </c>
      <c r="B2502" s="59">
        <f t="shared" ref="B2502" ca="1" si="60391">roleHours(G2496:CH2502, "OUT")</f>
        <v>0</v>
      </c>
      <c r="C2502" s="54" t="s">
        <v>137</v>
      </c>
      <c r="D2502" s="22">
        <f t="shared" ref="D2502" ca="1" si="60392">roleHours(G2496:CH2502, "PTO")</f>
        <v>0</v>
      </c>
      <c r="E2502" s="23">
        <f t="shared" ref="E2502" ca="1" si="60393">E2501-B2497</f>
        <v>47.2</v>
      </c>
      <c r="F2502" s="52"/>
      <c r="G2502" s="47" t="s">
        <v>39</v>
      </c>
      <c r="H2502" s="40">
        <f t="shared" ref="H2502:H2565" si="60394">SUMPRODUCT(I2496:I2500*(H2496:H2500="PTO"))+SUMPRODUCT(I2496:I2500*(H2496:H2500="HOL"))</f>
        <v>0</v>
      </c>
      <c r="I2502" s="49" t="s">
        <v>135</v>
      </c>
      <c r="J2502" s="41">
        <f t="shared" ref="J2502" si="60395">J2501*G$4</f>
        <v>0</v>
      </c>
      <c r="K2502" s="47" t="s">
        <v>39</v>
      </c>
      <c r="L2502" s="40">
        <f t="shared" ref="L2502" si="60396">SUMPRODUCT(M2496:M2500*(L2496:L2500="PTO"))+SUMPRODUCT(M2496:M2500*(L2496:L2500="HOL"))</f>
        <v>0</v>
      </c>
      <c r="M2502" s="49" t="s">
        <v>135</v>
      </c>
      <c r="N2502" s="41">
        <f t="shared" ref="N2502" si="60397">N2501*K$4</f>
        <v>0</v>
      </c>
      <c r="O2502" s="47" t="s">
        <v>39</v>
      </c>
      <c r="P2502" s="40">
        <f t="shared" ref="P2502" si="60398">SUMPRODUCT(Q2496:Q2500*(P2496:P2500="PTO"))+SUMPRODUCT(Q2496:Q2500*(P2496:P2500="HOL"))</f>
        <v>0</v>
      </c>
      <c r="Q2502" s="49" t="s">
        <v>135</v>
      </c>
      <c r="R2502" s="41">
        <f t="shared" ref="R2502" si="60399">R2501*O$4</f>
        <v>0</v>
      </c>
      <c r="S2502" s="47" t="s">
        <v>39</v>
      </c>
      <c r="T2502" s="40">
        <f t="shared" ref="T2502" si="60400">SUMPRODUCT(U2496:U2500*(T2496:T2500="PTO"))+SUMPRODUCT(U2496:U2500*(T2496:T2500="HOL"))</f>
        <v>0</v>
      </c>
      <c r="U2502" s="49" t="s">
        <v>135</v>
      </c>
      <c r="V2502" s="41">
        <f t="shared" ref="V2502" si="60401">V2501*S$4</f>
        <v>0</v>
      </c>
      <c r="W2502" s="47" t="s">
        <v>39</v>
      </c>
      <c r="X2502" s="40">
        <f t="shared" ref="X2502" si="60402">SUMPRODUCT(Y2496:Y2500*(X2496:X2500="PTO"))+SUMPRODUCT(Y2496:Y2500*(X2496:X2500="HOL"))</f>
        <v>0</v>
      </c>
      <c r="Y2502" s="49" t="s">
        <v>135</v>
      </c>
      <c r="Z2502" s="41">
        <f t="shared" ref="Z2502" si="60403">Z2501*W$4</f>
        <v>0</v>
      </c>
      <c r="AA2502" s="47" t="s">
        <v>39</v>
      </c>
      <c r="AB2502" s="40">
        <f t="shared" ref="AB2502" si="60404">SUMPRODUCT(AC2496:AC2500*(AB2496:AB2500="PTO"))+SUMPRODUCT(AC2496:AC2500*(AB2496:AB2500="HOL"))</f>
        <v>0</v>
      </c>
      <c r="AC2502" s="49" t="s">
        <v>135</v>
      </c>
      <c r="AD2502" s="41">
        <f t="shared" ref="AD2502" si="60405">AD2501*AA$4</f>
        <v>0</v>
      </c>
      <c r="AE2502" s="47" t="s">
        <v>39</v>
      </c>
      <c r="AF2502" s="40">
        <f t="shared" ref="AF2502" si="60406">SUMPRODUCT(AG2496:AG2500*(AF2496:AF2500="PTO"))+SUMPRODUCT(AG2496:AG2500*(AF2496:AF2500="HOL"))</f>
        <v>0</v>
      </c>
      <c r="AG2502" s="49" t="s">
        <v>135</v>
      </c>
      <c r="AH2502" s="41">
        <f t="shared" ref="AH2502" si="60407">AH2501*AE$4</f>
        <v>0</v>
      </c>
      <c r="AI2502" s="47" t="s">
        <v>39</v>
      </c>
      <c r="AJ2502" s="40">
        <f t="shared" ref="AJ2502" si="60408">SUMPRODUCT(AK2496:AK2500*(AJ2496:AJ2500="PTO"))+SUMPRODUCT(AK2496:AK2500*(AJ2496:AJ2500="HOL"))</f>
        <v>0</v>
      </c>
      <c r="AK2502" s="49" t="s">
        <v>135</v>
      </c>
      <c r="AL2502" s="41">
        <f>AL2501*AI$4</f>
        <v>0</v>
      </c>
      <c r="AM2502" s="47" t="s">
        <v>39</v>
      </c>
      <c r="AN2502" s="40">
        <f t="shared" ref="AN2502" si="60409">SUMPRODUCT(AO2496:AO2500*(AN2496:AN2500="PTO"))+SUMPRODUCT(AO2496:AO2500*(AN2496:AN2500="HOL"))</f>
        <v>0</v>
      </c>
      <c r="AO2502" s="49" t="s">
        <v>135</v>
      </c>
      <c r="AP2502" s="41">
        <f t="shared" ref="AP2502" si="60410">AP2501*AM$4</f>
        <v>0</v>
      </c>
      <c r="AQ2502" s="47" t="s">
        <v>39</v>
      </c>
      <c r="AR2502" s="40">
        <f t="shared" ref="AR2502" si="60411">SUMPRODUCT(AS2496:AS2500*(AR2496:AR2500="PTO"))+SUMPRODUCT(AS2496:AS2500*(AR2496:AR2500="HOL"))</f>
        <v>0</v>
      </c>
      <c r="AS2502" s="49" t="s">
        <v>135</v>
      </c>
      <c r="AT2502" s="41">
        <f t="shared" ref="AT2502" si="60412">AT2501*AQ$4</f>
        <v>0</v>
      </c>
      <c r="AU2502" s="47" t="s">
        <v>39</v>
      </c>
      <c r="AV2502" s="40">
        <f t="shared" ref="AV2502" si="60413">SUMPRODUCT(AW2496:AW2500*(AV2496:AV2500="PTO"))+SUMPRODUCT(AW2496:AW2500*(AV2496:AV2500="HOL"))</f>
        <v>0</v>
      </c>
      <c r="AW2502" s="49" t="s">
        <v>135</v>
      </c>
      <c r="AX2502" s="41">
        <f>AX2501*AU$4</f>
        <v>0</v>
      </c>
      <c r="AY2502" s="47" t="s">
        <v>39</v>
      </c>
      <c r="AZ2502" s="40">
        <f t="shared" ref="AZ2502" si="60414">SUMPRODUCT(BA2496:BA2500*(AZ2496:AZ2500="PTO"))+SUMPRODUCT(BA2496:BA2500*(AZ2496:AZ2500="HOL"))</f>
        <v>0</v>
      </c>
      <c r="BA2502" s="49" t="s">
        <v>135</v>
      </c>
      <c r="BB2502" s="41">
        <f>BB2501*AY$4</f>
        <v>0</v>
      </c>
      <c r="BC2502" s="47" t="s">
        <v>39</v>
      </c>
      <c r="BD2502" s="40">
        <f t="shared" ref="BD2502" si="60415">SUMPRODUCT(BE2496:BE2500*(BD2496:BD2500="PTO"))+SUMPRODUCT(BE2496:BE2500*(BD2496:BD2500="HOL"))</f>
        <v>0</v>
      </c>
      <c r="BE2502" s="49" t="s">
        <v>135</v>
      </c>
      <c r="BF2502" s="41">
        <f>BF2501*BC$4</f>
        <v>0</v>
      </c>
      <c r="BG2502" s="47" t="s">
        <v>39</v>
      </c>
      <c r="BH2502" s="40">
        <f t="shared" ref="BH2502" si="60416">SUMPRODUCT(BI2496:BI2500*(BH2496:BH2500="PTO"))+SUMPRODUCT(BI2496:BI2500*(BH2496:BH2500="HOL"))</f>
        <v>0</v>
      </c>
      <c r="BI2502" s="49" t="s">
        <v>135</v>
      </c>
      <c r="BJ2502" s="41">
        <f>BJ2501*BG$4</f>
        <v>0</v>
      </c>
      <c r="BK2502" s="47" t="s">
        <v>39</v>
      </c>
      <c r="BL2502" s="40">
        <f t="shared" ref="BL2502" si="60417">SUMPRODUCT(BM2496:BM2500*(BL2496:BL2500="PTO"))+SUMPRODUCT(BM2496:BM2500*(BL2496:BL2500="HOL"))</f>
        <v>0</v>
      </c>
      <c r="BM2502" s="49" t="s">
        <v>135</v>
      </c>
      <c r="BN2502" s="41">
        <f>BN2501*BK$4</f>
        <v>0</v>
      </c>
      <c r="BO2502" s="47" t="s">
        <v>39</v>
      </c>
      <c r="BP2502" s="40">
        <f t="shared" ref="BP2502" si="60418">SUMPRODUCT(BQ2496:BQ2500*(BP2496:BP2500="PTO"))+SUMPRODUCT(BQ2496:BQ2500*(BP2496:BP2500="HOL"))</f>
        <v>0</v>
      </c>
      <c r="BQ2502" s="49" t="s">
        <v>135</v>
      </c>
      <c r="BR2502" s="41">
        <f t="shared" ref="BR2502" si="60419">BR2501*BO$4</f>
        <v>8</v>
      </c>
      <c r="BS2502" s="47" t="s">
        <v>39</v>
      </c>
      <c r="BT2502" s="40">
        <f t="shared" ref="BT2502" si="60420">SUMPRODUCT(BU2496:BU2500*(BT2496:BT2500="PTO"))+SUMPRODUCT(BU2496:BU2500*(BT2496:BT2500="HOL"))</f>
        <v>0</v>
      </c>
      <c r="BU2502" s="49" t="s">
        <v>135</v>
      </c>
      <c r="BV2502" s="41">
        <f t="shared" ref="BV2502" si="60421">BV2501*BS$4</f>
        <v>8</v>
      </c>
      <c r="BW2502" s="47" t="s">
        <v>39</v>
      </c>
      <c r="BX2502" s="40">
        <f t="shared" ref="BX2502" si="60422">SUMPRODUCT(BY2496:BY2500*(BX2496:BX2500="PTO"))+SUMPRODUCT(BY2496:BY2500*(BX2496:BX2500="HOL"))</f>
        <v>0</v>
      </c>
      <c r="BY2502" s="49" t="s">
        <v>135</v>
      </c>
      <c r="BZ2502" s="41">
        <f t="shared" ref="BZ2502" si="60423">BZ2501*BW$4</f>
        <v>0</v>
      </c>
      <c r="CA2502" s="47" t="s">
        <v>39</v>
      </c>
      <c r="CB2502" s="40">
        <f t="shared" ref="CB2502" si="60424">SUMPRODUCT(CC2496:CC2500*(CB2496:CB2500="PTO"))+SUMPRODUCT(CC2496:CC2500*(CB2496:CB2500="HOL"))</f>
        <v>0</v>
      </c>
      <c r="CC2502" s="49" t="s">
        <v>135</v>
      </c>
      <c r="CD2502" s="41">
        <f t="shared" ref="CD2502" si="60425">CD2501*CA$4</f>
        <v>0</v>
      </c>
      <c r="CE2502" s="47" t="s">
        <v>39</v>
      </c>
      <c r="CF2502" s="40">
        <f t="shared" ref="CF2502" si="60426">SUMPRODUCT(CG2496:CG2500*(CF2496:CF2500="PTO"))+SUMPRODUCT(CG2496:CG2500*(CF2496:CF2500="HOL"))</f>
        <v>0</v>
      </c>
      <c r="CG2502" s="49" t="s">
        <v>135</v>
      </c>
      <c r="CH2502" s="41">
        <f t="shared" ref="CH2502" si="60427">CH2501*CE$4</f>
        <v>0</v>
      </c>
    </row>
    <row r="2503" spans="1:86" x14ac:dyDescent="0.25">
      <c r="A2503" s="70" t="s">
        <v>133</v>
      </c>
      <c r="B2503" s="71">
        <f t="shared" ref="B2503" ca="1" si="60428">D2503-B2504</f>
        <v>0</v>
      </c>
      <c r="C2503" s="72" t="s">
        <v>122</v>
      </c>
      <c r="D2503" s="71">
        <f>IFERROR(INDEX(Holidays[FTE], MATCH(Entry!E2503, Holidays[Date], 0)), 1)*8*INDEX(FTEguide[[1]:[12]], MATCH(Entry!E2504, FTEguide[Weekday], 0), IF(Entry!E2506&gt;0, Entry!E2506, MONTH(Entry!E2503)))</f>
        <v>0</v>
      </c>
      <c r="E2503" s="60">
        <f t="shared" si="59911"/>
        <v>44185</v>
      </c>
      <c r="F2503" s="50" t="s">
        <v>128</v>
      </c>
      <c r="G2503" s="34"/>
      <c r="H2503" s="35"/>
      <c r="I2503" s="42">
        <f t="shared" ref="I2503" si="60429">parseTime(G2503)-(H2508=INT(RIGHT($F2503, 1)))</f>
        <v>0</v>
      </c>
      <c r="J2503" s="43">
        <f t="shared" ref="J2503:J2507" si="60430">isClocked(H2503)</f>
        <v>0</v>
      </c>
      <c r="K2503" s="34"/>
      <c r="L2503" s="35"/>
      <c r="M2503" s="42">
        <f t="shared" ref="M2503" si="60431">parseTime(K2503)-(L2508=INT(RIGHT($F2503, 1)))</f>
        <v>0</v>
      </c>
      <c r="N2503" s="43">
        <f t="shared" ref="N2503:N2507" si="60432">isClocked(L2503)</f>
        <v>0</v>
      </c>
      <c r="O2503" s="34"/>
      <c r="P2503" s="35"/>
      <c r="Q2503" s="42">
        <f t="shared" ref="Q2503" si="60433">parseTime(O2503)-(P2508=INT(RIGHT($F2503, 1)))</f>
        <v>0</v>
      </c>
      <c r="R2503" s="43">
        <f t="shared" ref="R2503:R2507" si="60434">isClocked(P2503)</f>
        <v>0</v>
      </c>
      <c r="S2503" s="34"/>
      <c r="T2503" s="35"/>
      <c r="U2503" s="42">
        <f t="shared" ref="U2503" si="60435">parseTime(S2503)-(T2508=INT(RIGHT($F2503, 1)))</f>
        <v>0</v>
      </c>
      <c r="V2503" s="43">
        <f t="shared" ref="V2503:V2507" si="60436">isClocked(T2503)</f>
        <v>0</v>
      </c>
      <c r="W2503" s="34"/>
      <c r="X2503" s="35"/>
      <c r="Y2503" s="42">
        <f t="shared" ref="Y2503" si="60437">parseTime(W2503)-(X2508=INT(RIGHT($F2503, 1)))</f>
        <v>0</v>
      </c>
      <c r="Z2503" s="43">
        <f t="shared" ref="Z2503:Z2507" si="60438">isClocked(X2503)</f>
        <v>0</v>
      </c>
      <c r="AA2503" s="34"/>
      <c r="AB2503" s="35"/>
      <c r="AC2503" s="42">
        <f t="shared" ref="AC2503" si="60439">parseTime(AA2503)-(AB2508=INT(RIGHT($F2503, 1)))</f>
        <v>0</v>
      </c>
      <c r="AD2503" s="43">
        <f t="shared" ref="AD2503:AD2507" si="60440">isClocked(AB2503)</f>
        <v>0</v>
      </c>
      <c r="AE2503" s="34"/>
      <c r="AF2503" s="35"/>
      <c r="AG2503" s="42">
        <f t="shared" ref="AG2503" si="60441">parseTime(AE2503)-(AF2508=INT(RIGHT($F2503, 1)))</f>
        <v>0</v>
      </c>
      <c r="AH2503" s="43">
        <f t="shared" ref="AH2503:AH2507" si="60442">isClocked(AF2503)</f>
        <v>0</v>
      </c>
      <c r="AI2503" s="34"/>
      <c r="AJ2503" s="35"/>
      <c r="AK2503" s="42">
        <f>parseTime(AI2503)-(AJ2508=INT(RIGHT($F2503, 1)))</f>
        <v>0</v>
      </c>
      <c r="AL2503" s="43">
        <f t="shared" ref="AL2503:AL2507" si="60443">isClocked(AJ2503)</f>
        <v>0</v>
      </c>
      <c r="AM2503" s="34"/>
      <c r="AN2503" s="35"/>
      <c r="AO2503" s="42">
        <f t="shared" ref="AO2503" si="60444">parseTime(AM2503)-(AN2508=INT(RIGHT($F2503, 1)))</f>
        <v>0</v>
      </c>
      <c r="AP2503" s="43">
        <f t="shared" ref="AP2503:AP2507" si="60445">isClocked(AN2503)</f>
        <v>0</v>
      </c>
      <c r="AQ2503" s="34"/>
      <c r="AR2503" s="35"/>
      <c r="AS2503" s="42">
        <f t="shared" ref="AS2503" si="60446">parseTime(AQ2503)-(AR2508=INT(RIGHT($F2503, 1)))</f>
        <v>0</v>
      </c>
      <c r="AT2503" s="43">
        <f t="shared" ref="AT2503:AT2507" si="60447">isClocked(AR2503)</f>
        <v>0</v>
      </c>
      <c r="AU2503" s="34"/>
      <c r="AV2503" s="35"/>
      <c r="AW2503" s="42">
        <f>parseTime(AU2503)-(AV2508=INT(RIGHT($F2503, 1)))</f>
        <v>0</v>
      </c>
      <c r="AX2503" s="43">
        <f t="shared" ref="AX2503:AX2507" si="60448">isClocked(AV2503)</f>
        <v>0</v>
      </c>
      <c r="AY2503" s="34"/>
      <c r="AZ2503" s="35"/>
      <c r="BA2503" s="42">
        <f>parseTime(AY2503)-(AZ2508=INT(RIGHT($F2503, 1)))</f>
        <v>0</v>
      </c>
      <c r="BB2503" s="43">
        <f t="shared" ref="BB2503:BB2507" si="60449">isClocked(AZ2503)</f>
        <v>0</v>
      </c>
      <c r="BC2503" s="34"/>
      <c r="BD2503" s="35"/>
      <c r="BE2503" s="42">
        <f>parseTime(BC2503)-(BD2508=INT(RIGHT($F2503, 1)))</f>
        <v>0</v>
      </c>
      <c r="BF2503" s="43">
        <f t="shared" ref="BF2503:BF2507" si="60450">isClocked(BD2503)</f>
        <v>0</v>
      </c>
      <c r="BG2503" s="34"/>
      <c r="BH2503" s="35"/>
      <c r="BI2503" s="42">
        <f>parseTime(BG2503)-(BH2508=INT(RIGHT($F2503, 1)))</f>
        <v>0</v>
      </c>
      <c r="BJ2503" s="43">
        <f t="shared" ref="BJ2503:BJ2507" si="60451">isClocked(BH2503)</f>
        <v>0</v>
      </c>
      <c r="BK2503" s="34"/>
      <c r="BL2503" s="35"/>
      <c r="BM2503" s="42">
        <f>parseTime(BK2503)-(BL2508=INT(RIGHT($F2503, 1)))</f>
        <v>0</v>
      </c>
      <c r="BN2503" s="43">
        <f t="shared" ref="BN2503:BN2507" si="60452">isClocked(BL2503)</f>
        <v>0</v>
      </c>
      <c r="BO2503" s="34"/>
      <c r="BP2503" s="35"/>
      <c r="BQ2503" s="42">
        <f t="shared" ref="BQ2503" si="60453">parseTime(BO2503)-(BP2508=INT(RIGHT($F2503, 1)))</f>
        <v>0</v>
      </c>
      <c r="BR2503" s="43">
        <f t="shared" ref="BR2503:BR2507" si="60454">isClocked(BP2503)</f>
        <v>0</v>
      </c>
      <c r="BS2503" s="34"/>
      <c r="BT2503" s="35"/>
      <c r="BU2503" s="42">
        <f t="shared" ref="BU2503" si="60455">parseTime(BS2503)-(BT2508=INT(RIGHT($F2503, 1)))</f>
        <v>0</v>
      </c>
      <c r="BV2503" s="43">
        <f t="shared" ref="BV2503:BV2507" si="60456">isClocked(BT2503)</f>
        <v>0</v>
      </c>
      <c r="BW2503" s="34"/>
      <c r="BX2503" s="35"/>
      <c r="BY2503" s="42">
        <f t="shared" ref="BY2503" si="60457">parseTime(BW2503)-(BX2508=INT(RIGHT($F2503, 1)))</f>
        <v>0</v>
      </c>
      <c r="BZ2503" s="43">
        <f t="shared" ref="BZ2503:BZ2507" si="60458">isClocked(BX2503)</f>
        <v>0</v>
      </c>
      <c r="CA2503" s="34"/>
      <c r="CB2503" s="35"/>
      <c r="CC2503" s="42">
        <f t="shared" ref="CC2503" si="60459">parseTime(CA2503)-(CB2508=INT(RIGHT($F2503, 1)))</f>
        <v>0</v>
      </c>
      <c r="CD2503" s="43">
        <f t="shared" ref="CD2503:CD2507" si="60460">isClocked(CB2503)</f>
        <v>0</v>
      </c>
      <c r="CE2503" s="34"/>
      <c r="CF2503" s="35"/>
      <c r="CG2503" s="42">
        <f t="shared" ref="CG2503" si="60461">parseTime(CE2503)-(CF2508=INT(RIGHT($F2503, 1)))</f>
        <v>0</v>
      </c>
      <c r="CH2503" s="43">
        <f t="shared" ref="CH2503:CH2507" si="60462">isClocked(CF2503)</f>
        <v>0</v>
      </c>
    </row>
    <row r="2504" spans="1:86" x14ac:dyDescent="0.25">
      <c r="A2504" s="56" t="s">
        <v>0</v>
      </c>
      <c r="B2504" s="57">
        <f t="shared" ca="1" si="59427"/>
        <v>0</v>
      </c>
      <c r="C2504" s="14" t="s">
        <v>252</v>
      </c>
      <c r="D2504" s="14">
        <f t="shared" si="58910"/>
        <v>53.7</v>
      </c>
      <c r="E2504" s="55" t="str">
        <f t="shared" si="59428"/>
        <v>Sunday</v>
      </c>
      <c r="F2504" s="51" t="s">
        <v>129</v>
      </c>
      <c r="G2504" s="36"/>
      <c r="H2504" s="37"/>
      <c r="I2504" s="44">
        <f t="shared" ref="I2504" si="60463">parseTime(G2504)-(H2508=INT(RIGHT($F2504, 1)))</f>
        <v>0</v>
      </c>
      <c r="J2504" s="45">
        <f t="shared" si="60430"/>
        <v>0</v>
      </c>
      <c r="K2504" s="36"/>
      <c r="L2504" s="37"/>
      <c r="M2504" s="44">
        <f t="shared" ref="M2504" si="60464">parseTime(K2504)-(L2508=INT(RIGHT($F2504, 1)))</f>
        <v>0</v>
      </c>
      <c r="N2504" s="45">
        <f t="shared" si="60432"/>
        <v>0</v>
      </c>
      <c r="O2504" s="36"/>
      <c r="P2504" s="37"/>
      <c r="Q2504" s="44">
        <f t="shared" ref="Q2504" si="60465">parseTime(O2504)-(P2508=INT(RIGHT($F2504, 1)))</f>
        <v>0</v>
      </c>
      <c r="R2504" s="45">
        <f t="shared" si="60434"/>
        <v>0</v>
      </c>
      <c r="S2504" s="36"/>
      <c r="T2504" s="37"/>
      <c r="U2504" s="44">
        <f t="shared" ref="U2504" si="60466">parseTime(S2504)-(T2508=INT(RIGHT($F2504, 1)))</f>
        <v>0</v>
      </c>
      <c r="V2504" s="45">
        <f t="shared" si="60436"/>
        <v>0</v>
      </c>
      <c r="W2504" s="36"/>
      <c r="X2504" s="37"/>
      <c r="Y2504" s="44">
        <f t="shared" ref="Y2504" si="60467">parseTime(W2504)-(X2508=INT(RIGHT($F2504, 1)))</f>
        <v>0</v>
      </c>
      <c r="Z2504" s="45">
        <f t="shared" si="60438"/>
        <v>0</v>
      </c>
      <c r="AA2504" s="36"/>
      <c r="AB2504" s="37"/>
      <c r="AC2504" s="44">
        <f t="shared" ref="AC2504" si="60468">parseTime(AA2504)-(AB2508=INT(RIGHT($F2504, 1)))</f>
        <v>0</v>
      </c>
      <c r="AD2504" s="45">
        <f t="shared" si="60440"/>
        <v>0</v>
      </c>
      <c r="AE2504" s="36"/>
      <c r="AF2504" s="37"/>
      <c r="AG2504" s="44">
        <f t="shared" ref="AG2504" si="60469">parseTime(AE2504)-(AF2508=INT(RIGHT($F2504, 1)))</f>
        <v>0</v>
      </c>
      <c r="AH2504" s="45">
        <f t="shared" si="60442"/>
        <v>0</v>
      </c>
      <c r="AI2504" s="36"/>
      <c r="AJ2504" s="37"/>
      <c r="AK2504" s="44">
        <f>parseTime(AI2504)-(AJ2508=INT(RIGHT($F2504, 1)))</f>
        <v>0</v>
      </c>
      <c r="AL2504" s="45">
        <f t="shared" si="60443"/>
        <v>0</v>
      </c>
      <c r="AM2504" s="36"/>
      <c r="AN2504" s="37"/>
      <c r="AO2504" s="44">
        <f t="shared" ref="AO2504" si="60470">parseTime(AM2504)-(AN2508=INT(RIGHT($F2504, 1)))</f>
        <v>0</v>
      </c>
      <c r="AP2504" s="45">
        <f t="shared" si="60445"/>
        <v>0</v>
      </c>
      <c r="AQ2504" s="36"/>
      <c r="AR2504" s="37"/>
      <c r="AS2504" s="44">
        <f t="shared" ref="AS2504" si="60471">parseTime(AQ2504)-(AR2508=INT(RIGHT($F2504, 1)))</f>
        <v>0</v>
      </c>
      <c r="AT2504" s="45">
        <f t="shared" si="60447"/>
        <v>0</v>
      </c>
      <c r="AU2504" s="36"/>
      <c r="AV2504" s="37"/>
      <c r="AW2504" s="44">
        <f>parseTime(AU2504)-(AV2508=INT(RIGHT($F2504, 1)))</f>
        <v>0</v>
      </c>
      <c r="AX2504" s="45">
        <f t="shared" si="60448"/>
        <v>0</v>
      </c>
      <c r="AY2504" s="36"/>
      <c r="AZ2504" s="37"/>
      <c r="BA2504" s="44">
        <f>parseTime(AY2504)-(AZ2508=INT(RIGHT($F2504, 1)))</f>
        <v>0</v>
      </c>
      <c r="BB2504" s="45">
        <f t="shared" si="60449"/>
        <v>0</v>
      </c>
      <c r="BC2504" s="36"/>
      <c r="BD2504" s="37"/>
      <c r="BE2504" s="44">
        <f>parseTime(BC2504)-(BD2508=INT(RIGHT($F2504, 1)))</f>
        <v>0</v>
      </c>
      <c r="BF2504" s="45">
        <f t="shared" si="60450"/>
        <v>0</v>
      </c>
      <c r="BG2504" s="36"/>
      <c r="BH2504" s="37"/>
      <c r="BI2504" s="44">
        <f>parseTime(BG2504)-(BH2508=INT(RIGHT($F2504, 1)))</f>
        <v>0</v>
      </c>
      <c r="BJ2504" s="45">
        <f t="shared" si="60451"/>
        <v>0</v>
      </c>
      <c r="BK2504" s="36"/>
      <c r="BL2504" s="37"/>
      <c r="BM2504" s="44">
        <f>parseTime(BK2504)-(BL2508=INT(RIGHT($F2504, 1)))</f>
        <v>0</v>
      </c>
      <c r="BN2504" s="45">
        <f t="shared" si="60452"/>
        <v>0</v>
      </c>
      <c r="BO2504" s="36"/>
      <c r="BP2504" s="37"/>
      <c r="BQ2504" s="44">
        <f t="shared" ref="BQ2504" si="60472">parseTime(BO2504)-(BP2508=INT(RIGHT($F2504, 1)))</f>
        <v>0</v>
      </c>
      <c r="BR2504" s="45">
        <f t="shared" si="60454"/>
        <v>0</v>
      </c>
      <c r="BS2504" s="36"/>
      <c r="BT2504" s="37"/>
      <c r="BU2504" s="44">
        <f t="shared" ref="BU2504" si="60473">parseTime(BS2504)-(BT2508=INT(RIGHT($F2504, 1)))</f>
        <v>0</v>
      </c>
      <c r="BV2504" s="45">
        <f t="shared" si="60456"/>
        <v>0</v>
      </c>
      <c r="BW2504" s="36"/>
      <c r="BX2504" s="37"/>
      <c r="BY2504" s="44">
        <f t="shared" ref="BY2504" si="60474">parseTime(BW2504)-(BX2508=INT(RIGHT($F2504, 1)))</f>
        <v>0</v>
      </c>
      <c r="BZ2504" s="45">
        <f t="shared" si="60458"/>
        <v>0</v>
      </c>
      <c r="CA2504" s="36"/>
      <c r="CB2504" s="37"/>
      <c r="CC2504" s="44">
        <f t="shared" ref="CC2504" si="60475">parseTime(CA2504)-(CB2508=INT(RIGHT($F2504, 1)))</f>
        <v>0</v>
      </c>
      <c r="CD2504" s="45">
        <f t="shared" si="60460"/>
        <v>0</v>
      </c>
      <c r="CE2504" s="36"/>
      <c r="CF2504" s="37"/>
      <c r="CG2504" s="44">
        <f t="shared" ref="CG2504" si="60476">parseTime(CE2504)-(CF2508=INT(RIGHT($F2504, 1)))</f>
        <v>0</v>
      </c>
      <c r="CH2504" s="45">
        <f t="shared" si="60462"/>
        <v>0</v>
      </c>
    </row>
    <row r="2505" spans="1:86" x14ac:dyDescent="0.25">
      <c r="A2505" s="56" t="s">
        <v>117</v>
      </c>
      <c r="B2505" s="57">
        <f t="shared" ref="B2505" ca="1" si="60477">roleHours(G2503:CH2509, "MFD")</f>
        <v>0</v>
      </c>
      <c r="C2505" s="14">
        <f t="shared" ref="C2505:C2508" ca="1" si="60478">B2505/8</f>
        <v>0</v>
      </c>
      <c r="D2505" s="14">
        <f t="shared" ref="D2505" ca="1" si="60479">B2504-D2504</f>
        <v>-53.7</v>
      </c>
      <c r="E2505" s="20" t="s">
        <v>127</v>
      </c>
      <c r="F2505" s="51" t="s">
        <v>130</v>
      </c>
      <c r="G2505" s="36"/>
      <c r="H2505" s="37"/>
      <c r="I2505" s="44">
        <f t="shared" ref="I2505" si="60480">parseTime(G2505)-(H2508=INT(RIGHT($F2505, 1)))</f>
        <v>0</v>
      </c>
      <c r="J2505" s="45">
        <f t="shared" si="60430"/>
        <v>0</v>
      </c>
      <c r="K2505" s="36"/>
      <c r="L2505" s="37"/>
      <c r="M2505" s="44">
        <f t="shared" ref="M2505" si="60481">parseTime(K2505)-(L2508=INT(RIGHT($F2505, 1)))</f>
        <v>0</v>
      </c>
      <c r="N2505" s="45">
        <f t="shared" si="60432"/>
        <v>0</v>
      </c>
      <c r="O2505" s="36"/>
      <c r="P2505" s="37"/>
      <c r="Q2505" s="44">
        <f t="shared" ref="Q2505" si="60482">parseTime(O2505)-(P2508=INT(RIGHT($F2505, 1)))</f>
        <v>0</v>
      </c>
      <c r="R2505" s="45">
        <f t="shared" si="60434"/>
        <v>0</v>
      </c>
      <c r="S2505" s="36"/>
      <c r="T2505" s="37"/>
      <c r="U2505" s="44">
        <f t="shared" ref="U2505" si="60483">parseTime(S2505)-(T2508=INT(RIGHT($F2505, 1)))</f>
        <v>0</v>
      </c>
      <c r="V2505" s="45">
        <f t="shared" si="60436"/>
        <v>0</v>
      </c>
      <c r="W2505" s="36"/>
      <c r="X2505" s="37"/>
      <c r="Y2505" s="44">
        <f t="shared" ref="Y2505" si="60484">parseTime(W2505)-(X2508=INT(RIGHT($F2505, 1)))</f>
        <v>0</v>
      </c>
      <c r="Z2505" s="45">
        <f t="shared" si="60438"/>
        <v>0</v>
      </c>
      <c r="AA2505" s="36"/>
      <c r="AB2505" s="37"/>
      <c r="AC2505" s="44">
        <f t="shared" ref="AC2505" si="60485">parseTime(AA2505)-(AB2508=INT(RIGHT($F2505, 1)))</f>
        <v>0</v>
      </c>
      <c r="AD2505" s="45">
        <f t="shared" si="60440"/>
        <v>0</v>
      </c>
      <c r="AE2505" s="36"/>
      <c r="AF2505" s="37"/>
      <c r="AG2505" s="44">
        <f t="shared" ref="AG2505" si="60486">parseTime(AE2505)-(AF2508=INT(RIGHT($F2505, 1)))</f>
        <v>0</v>
      </c>
      <c r="AH2505" s="45">
        <f t="shared" si="60442"/>
        <v>0</v>
      </c>
      <c r="AI2505" s="36"/>
      <c r="AJ2505" s="37"/>
      <c r="AK2505" s="44">
        <f>parseTime(AI2505)-(AJ2508=INT(RIGHT($F2505, 1)))</f>
        <v>0</v>
      </c>
      <c r="AL2505" s="45">
        <f t="shared" si="60443"/>
        <v>0</v>
      </c>
      <c r="AM2505" s="36"/>
      <c r="AN2505" s="37"/>
      <c r="AO2505" s="44">
        <f t="shared" ref="AO2505" si="60487">parseTime(AM2505)-(AN2508=INT(RIGHT($F2505, 1)))</f>
        <v>0</v>
      </c>
      <c r="AP2505" s="45">
        <f t="shared" si="60445"/>
        <v>0</v>
      </c>
      <c r="AQ2505" s="36"/>
      <c r="AR2505" s="37"/>
      <c r="AS2505" s="44">
        <f t="shared" ref="AS2505" si="60488">parseTime(AQ2505)-(AR2508=INT(RIGHT($F2505, 1)))</f>
        <v>0</v>
      </c>
      <c r="AT2505" s="45">
        <f t="shared" si="60447"/>
        <v>0</v>
      </c>
      <c r="AU2505" s="36"/>
      <c r="AV2505" s="37"/>
      <c r="AW2505" s="44">
        <f>parseTime(AU2505)-(AV2508=INT(RIGHT($F2505, 1)))</f>
        <v>0</v>
      </c>
      <c r="AX2505" s="45">
        <f t="shared" si="60448"/>
        <v>0</v>
      </c>
      <c r="AY2505" s="36"/>
      <c r="AZ2505" s="37"/>
      <c r="BA2505" s="44">
        <f>parseTime(AY2505)-(AZ2508=INT(RIGHT($F2505, 1)))</f>
        <v>0</v>
      </c>
      <c r="BB2505" s="45">
        <f t="shared" si="60449"/>
        <v>0</v>
      </c>
      <c r="BC2505" s="36"/>
      <c r="BD2505" s="37"/>
      <c r="BE2505" s="44">
        <f>parseTime(BC2505)-(BD2508=INT(RIGHT($F2505, 1)))</f>
        <v>0</v>
      </c>
      <c r="BF2505" s="45">
        <f t="shared" si="60450"/>
        <v>0</v>
      </c>
      <c r="BG2505" s="36"/>
      <c r="BH2505" s="37"/>
      <c r="BI2505" s="44">
        <f>parseTime(BG2505)-(BH2508=INT(RIGHT($F2505, 1)))</f>
        <v>0</v>
      </c>
      <c r="BJ2505" s="45">
        <f t="shared" si="60451"/>
        <v>0</v>
      </c>
      <c r="BK2505" s="36"/>
      <c r="BL2505" s="37"/>
      <c r="BM2505" s="44">
        <f>parseTime(BK2505)-(BL2508=INT(RIGHT($F2505, 1)))</f>
        <v>0</v>
      </c>
      <c r="BN2505" s="45">
        <f t="shared" si="60452"/>
        <v>0</v>
      </c>
      <c r="BO2505" s="36"/>
      <c r="BP2505" s="37"/>
      <c r="BQ2505" s="44">
        <f t="shared" ref="BQ2505" si="60489">parseTime(BO2505)-(BP2508=INT(RIGHT($F2505, 1)))</f>
        <v>0</v>
      </c>
      <c r="BR2505" s="45">
        <f t="shared" si="60454"/>
        <v>0</v>
      </c>
      <c r="BS2505" s="36"/>
      <c r="BT2505" s="37"/>
      <c r="BU2505" s="44">
        <f t="shared" ref="BU2505" si="60490">parseTime(BS2505)-(BT2508=INT(RIGHT($F2505, 1)))</f>
        <v>0</v>
      </c>
      <c r="BV2505" s="45">
        <f t="shared" si="60456"/>
        <v>0</v>
      </c>
      <c r="BW2505" s="36"/>
      <c r="BX2505" s="37"/>
      <c r="BY2505" s="44">
        <f t="shared" ref="BY2505" si="60491">parseTime(BW2505)-(BX2508=INT(RIGHT($F2505, 1)))</f>
        <v>0</v>
      </c>
      <c r="BZ2505" s="45">
        <f t="shared" si="60458"/>
        <v>0</v>
      </c>
      <c r="CA2505" s="36"/>
      <c r="CB2505" s="37"/>
      <c r="CC2505" s="44">
        <f t="shared" ref="CC2505" si="60492">parseTime(CA2505)-(CB2508=INT(RIGHT($F2505, 1)))</f>
        <v>0</v>
      </c>
      <c r="CD2505" s="45">
        <f t="shared" si="60460"/>
        <v>0</v>
      </c>
      <c r="CE2505" s="36"/>
      <c r="CF2505" s="37"/>
      <c r="CG2505" s="44">
        <f t="shared" ref="CG2505" si="60493">parseTime(CE2505)-(CF2508=INT(RIGHT($F2505, 1)))</f>
        <v>0</v>
      </c>
      <c r="CH2505" s="45">
        <f t="shared" si="60462"/>
        <v>0</v>
      </c>
    </row>
    <row r="2506" spans="1:86" x14ac:dyDescent="0.25">
      <c r="A2506" s="56"/>
      <c r="B2506" s="57"/>
      <c r="C2506" s="14">
        <f t="shared" si="60478"/>
        <v>0</v>
      </c>
      <c r="D2506" s="14" t="s">
        <v>259</v>
      </c>
      <c r="E2506" s="20">
        <v>4.25</v>
      </c>
      <c r="F2506" s="51" t="s">
        <v>131</v>
      </c>
      <c r="G2506" s="36"/>
      <c r="H2506" s="37"/>
      <c r="I2506" s="44">
        <f t="shared" ref="I2506" si="60494">parseTime(G2506)-(H2508=INT(RIGHT($F2506, 1)))</f>
        <v>0</v>
      </c>
      <c r="J2506" s="45">
        <f t="shared" si="60430"/>
        <v>0</v>
      </c>
      <c r="K2506" s="36"/>
      <c r="L2506" s="37"/>
      <c r="M2506" s="44">
        <f t="shared" ref="M2506" si="60495">parseTime(K2506)-(L2508=INT(RIGHT($F2506, 1)))</f>
        <v>0</v>
      </c>
      <c r="N2506" s="45">
        <f t="shared" si="60432"/>
        <v>0</v>
      </c>
      <c r="O2506" s="36"/>
      <c r="P2506" s="37"/>
      <c r="Q2506" s="44">
        <f t="shared" ref="Q2506" si="60496">parseTime(O2506)-(P2508=INT(RIGHT($F2506, 1)))</f>
        <v>0</v>
      </c>
      <c r="R2506" s="45">
        <f t="shared" si="60434"/>
        <v>0</v>
      </c>
      <c r="S2506" s="36"/>
      <c r="T2506" s="37"/>
      <c r="U2506" s="44">
        <f t="shared" ref="U2506" si="60497">parseTime(S2506)-(T2508=INT(RIGHT($F2506, 1)))</f>
        <v>0</v>
      </c>
      <c r="V2506" s="45">
        <f t="shared" si="60436"/>
        <v>0</v>
      </c>
      <c r="W2506" s="36"/>
      <c r="X2506" s="37"/>
      <c r="Y2506" s="44">
        <f t="shared" ref="Y2506" si="60498">parseTime(W2506)-(X2508=INT(RIGHT($F2506, 1)))</f>
        <v>0</v>
      </c>
      <c r="Z2506" s="45">
        <f t="shared" si="60438"/>
        <v>0</v>
      </c>
      <c r="AA2506" s="36"/>
      <c r="AB2506" s="37"/>
      <c r="AC2506" s="44">
        <f t="shared" ref="AC2506" si="60499">parseTime(AA2506)-(AB2508=INT(RIGHT($F2506, 1)))</f>
        <v>0</v>
      </c>
      <c r="AD2506" s="45">
        <f t="shared" si="60440"/>
        <v>0</v>
      </c>
      <c r="AE2506" s="36"/>
      <c r="AF2506" s="37"/>
      <c r="AG2506" s="44">
        <f t="shared" ref="AG2506" si="60500">parseTime(AE2506)-(AF2508=INT(RIGHT($F2506, 1)))</f>
        <v>0</v>
      </c>
      <c r="AH2506" s="45">
        <f t="shared" si="60442"/>
        <v>0</v>
      </c>
      <c r="AI2506" s="36"/>
      <c r="AJ2506" s="37"/>
      <c r="AK2506" s="44">
        <f>parseTime(AI2506)-(AJ2508=INT(RIGHT($F2506, 1)))</f>
        <v>0</v>
      </c>
      <c r="AL2506" s="45">
        <f t="shared" si="60443"/>
        <v>0</v>
      </c>
      <c r="AM2506" s="36"/>
      <c r="AN2506" s="37"/>
      <c r="AO2506" s="44">
        <f t="shared" ref="AO2506" si="60501">parseTime(AM2506)-(AN2508=INT(RIGHT($F2506, 1)))</f>
        <v>0</v>
      </c>
      <c r="AP2506" s="45">
        <f t="shared" si="60445"/>
        <v>0</v>
      </c>
      <c r="AQ2506" s="36"/>
      <c r="AR2506" s="37"/>
      <c r="AS2506" s="44">
        <f t="shared" ref="AS2506" si="60502">parseTime(AQ2506)-(AR2508=INT(RIGHT($F2506, 1)))</f>
        <v>0</v>
      </c>
      <c r="AT2506" s="45">
        <f t="shared" si="60447"/>
        <v>0</v>
      </c>
      <c r="AU2506" s="36"/>
      <c r="AV2506" s="37"/>
      <c r="AW2506" s="44">
        <f>parseTime(AU2506)-(AV2508=INT(RIGHT($F2506, 1)))</f>
        <v>0</v>
      </c>
      <c r="AX2506" s="45">
        <f t="shared" si="60448"/>
        <v>0</v>
      </c>
      <c r="AY2506" s="36"/>
      <c r="AZ2506" s="37"/>
      <c r="BA2506" s="44">
        <f>parseTime(AY2506)-(AZ2508=INT(RIGHT($F2506, 1)))</f>
        <v>0</v>
      </c>
      <c r="BB2506" s="45">
        <f t="shared" si="60449"/>
        <v>0</v>
      </c>
      <c r="BC2506" s="36"/>
      <c r="BD2506" s="37"/>
      <c r="BE2506" s="44">
        <f>parseTime(BC2506)-(BD2508=INT(RIGHT($F2506, 1)))</f>
        <v>0</v>
      </c>
      <c r="BF2506" s="45">
        <f t="shared" si="60450"/>
        <v>0</v>
      </c>
      <c r="BG2506" s="36"/>
      <c r="BH2506" s="37"/>
      <c r="BI2506" s="44">
        <f>parseTime(BG2506)-(BH2508=INT(RIGHT($F2506, 1)))</f>
        <v>0</v>
      </c>
      <c r="BJ2506" s="45">
        <f t="shared" si="60451"/>
        <v>0</v>
      </c>
      <c r="BK2506" s="36"/>
      <c r="BL2506" s="37"/>
      <c r="BM2506" s="44">
        <f>parseTime(BK2506)-(BL2508=INT(RIGHT($F2506, 1)))</f>
        <v>0</v>
      </c>
      <c r="BN2506" s="45">
        <f t="shared" si="60452"/>
        <v>0</v>
      </c>
      <c r="BO2506" s="36"/>
      <c r="BP2506" s="37"/>
      <c r="BQ2506" s="44">
        <f t="shared" ref="BQ2506" si="60503">parseTime(BO2506)-(BP2508=INT(RIGHT($F2506, 1)))</f>
        <v>0</v>
      </c>
      <c r="BR2506" s="45">
        <f t="shared" si="60454"/>
        <v>0</v>
      </c>
      <c r="BS2506" s="36"/>
      <c r="BT2506" s="37"/>
      <c r="BU2506" s="44">
        <f t="shared" ref="BU2506" si="60504">parseTime(BS2506)-(BT2508=INT(RIGHT($F2506, 1)))</f>
        <v>0</v>
      </c>
      <c r="BV2506" s="45">
        <f t="shared" si="60456"/>
        <v>0</v>
      </c>
      <c r="BW2506" s="36"/>
      <c r="BX2506" s="37"/>
      <c r="BY2506" s="44">
        <f t="shared" ref="BY2506" si="60505">parseTime(BW2506)-(BX2508=INT(RIGHT($F2506, 1)))</f>
        <v>0</v>
      </c>
      <c r="BZ2506" s="45">
        <f t="shared" si="60458"/>
        <v>0</v>
      </c>
      <c r="CA2506" s="36"/>
      <c r="CB2506" s="37"/>
      <c r="CC2506" s="44">
        <f t="shared" ref="CC2506" si="60506">parseTime(CA2506)-(CB2508=INT(RIGHT($F2506, 1)))</f>
        <v>0</v>
      </c>
      <c r="CD2506" s="45">
        <f t="shared" si="60460"/>
        <v>0</v>
      </c>
      <c r="CE2506" s="36"/>
      <c r="CF2506" s="37"/>
      <c r="CG2506" s="44">
        <f t="shared" ref="CG2506" si="60507">parseTime(CE2506)-(CF2508=INT(RIGHT($F2506, 1)))</f>
        <v>0</v>
      </c>
      <c r="CH2506" s="45">
        <f t="shared" si="60462"/>
        <v>0</v>
      </c>
    </row>
    <row r="2507" spans="1:86" x14ac:dyDescent="0.25">
      <c r="A2507" s="56" t="s">
        <v>119</v>
      </c>
      <c r="B2507" s="57">
        <f t="shared" ref="B2507" ca="1" si="60508">roleHours(G2503:CH2509, "MCC")</f>
        <v>0</v>
      </c>
      <c r="C2507" s="14">
        <f t="shared" ca="1" si="60478"/>
        <v>0</v>
      </c>
      <c r="D2507" s="14" t="s">
        <v>260</v>
      </c>
      <c r="E2507" s="20">
        <v>4.6500000000000004</v>
      </c>
      <c r="F2507" s="51" t="s">
        <v>132</v>
      </c>
      <c r="G2507" s="36"/>
      <c r="H2507" s="37"/>
      <c r="I2507" s="44">
        <f t="shared" ref="I2507" si="60509">parseTime(G2507)-(H2508=INT(RIGHT($F2507, 1)))</f>
        <v>0</v>
      </c>
      <c r="J2507" s="45">
        <f t="shared" si="60430"/>
        <v>0</v>
      </c>
      <c r="K2507" s="36"/>
      <c r="L2507" s="37"/>
      <c r="M2507" s="44">
        <f t="shared" ref="M2507" si="60510">parseTime(K2507)-(L2508=INT(RIGHT($F2507, 1)))</f>
        <v>0</v>
      </c>
      <c r="N2507" s="45">
        <f t="shared" si="60432"/>
        <v>0</v>
      </c>
      <c r="O2507" s="36"/>
      <c r="P2507" s="37"/>
      <c r="Q2507" s="44">
        <f t="shared" ref="Q2507" si="60511">parseTime(O2507)-(P2508=INT(RIGHT($F2507, 1)))</f>
        <v>0</v>
      </c>
      <c r="R2507" s="45">
        <f t="shared" si="60434"/>
        <v>0</v>
      </c>
      <c r="S2507" s="36"/>
      <c r="T2507" s="37"/>
      <c r="U2507" s="44">
        <f t="shared" ref="U2507" si="60512">parseTime(S2507)-(T2508=INT(RIGHT($F2507, 1)))</f>
        <v>0</v>
      </c>
      <c r="V2507" s="45">
        <f t="shared" si="60436"/>
        <v>0</v>
      </c>
      <c r="W2507" s="36"/>
      <c r="X2507" s="37"/>
      <c r="Y2507" s="44">
        <f t="shared" ref="Y2507" si="60513">parseTime(W2507)-(X2508=INT(RIGHT($F2507, 1)))</f>
        <v>0</v>
      </c>
      <c r="Z2507" s="45">
        <f t="shared" si="60438"/>
        <v>0</v>
      </c>
      <c r="AA2507" s="36"/>
      <c r="AB2507" s="37"/>
      <c r="AC2507" s="44">
        <f t="shared" ref="AC2507" si="60514">parseTime(AA2507)-(AB2508=INT(RIGHT($F2507, 1)))</f>
        <v>0</v>
      </c>
      <c r="AD2507" s="45">
        <f t="shared" si="60440"/>
        <v>0</v>
      </c>
      <c r="AE2507" s="36"/>
      <c r="AF2507" s="37"/>
      <c r="AG2507" s="44">
        <f t="shared" ref="AG2507" si="60515">parseTime(AE2507)-(AF2508=INT(RIGHT($F2507, 1)))</f>
        <v>0</v>
      </c>
      <c r="AH2507" s="45">
        <f t="shared" si="60442"/>
        <v>0</v>
      </c>
      <c r="AI2507" s="36"/>
      <c r="AJ2507" s="37"/>
      <c r="AK2507" s="44">
        <f>parseTime(AI2507)-(AJ2508=INT(RIGHT($F2507, 1)))</f>
        <v>0</v>
      </c>
      <c r="AL2507" s="45">
        <f t="shared" si="60443"/>
        <v>0</v>
      </c>
      <c r="AM2507" s="36"/>
      <c r="AN2507" s="37"/>
      <c r="AO2507" s="44">
        <f t="shared" ref="AO2507" si="60516">parseTime(AM2507)-(AN2508=INT(RIGHT($F2507, 1)))</f>
        <v>0</v>
      </c>
      <c r="AP2507" s="45">
        <f t="shared" si="60445"/>
        <v>0</v>
      </c>
      <c r="AQ2507" s="36"/>
      <c r="AR2507" s="37"/>
      <c r="AS2507" s="44">
        <f t="shared" ref="AS2507" si="60517">parseTime(AQ2507)-(AR2508=INT(RIGHT($F2507, 1)))</f>
        <v>0</v>
      </c>
      <c r="AT2507" s="45">
        <f t="shared" si="60447"/>
        <v>0</v>
      </c>
      <c r="AU2507" s="36"/>
      <c r="AV2507" s="37"/>
      <c r="AW2507" s="44">
        <f>parseTime(AU2507)-(AV2508=INT(RIGHT($F2507, 1)))</f>
        <v>0</v>
      </c>
      <c r="AX2507" s="45">
        <f t="shared" si="60448"/>
        <v>0</v>
      </c>
      <c r="AY2507" s="36"/>
      <c r="AZ2507" s="37"/>
      <c r="BA2507" s="44">
        <f>parseTime(AY2507)-(AZ2508=INT(RIGHT($F2507, 1)))</f>
        <v>0</v>
      </c>
      <c r="BB2507" s="45">
        <f t="shared" si="60449"/>
        <v>0</v>
      </c>
      <c r="BC2507" s="36"/>
      <c r="BD2507" s="37"/>
      <c r="BE2507" s="44">
        <f>parseTime(BC2507)-(BD2508=INT(RIGHT($F2507, 1)))</f>
        <v>0</v>
      </c>
      <c r="BF2507" s="45">
        <f t="shared" si="60450"/>
        <v>0</v>
      </c>
      <c r="BG2507" s="36"/>
      <c r="BH2507" s="37"/>
      <c r="BI2507" s="44">
        <f>parseTime(BG2507)-(BH2508=INT(RIGHT($F2507, 1)))</f>
        <v>0</v>
      </c>
      <c r="BJ2507" s="45">
        <f t="shared" si="60451"/>
        <v>0</v>
      </c>
      <c r="BK2507" s="36"/>
      <c r="BL2507" s="37"/>
      <c r="BM2507" s="44">
        <f>parseTime(BK2507)-(BL2508=INT(RIGHT($F2507, 1)))</f>
        <v>0</v>
      </c>
      <c r="BN2507" s="45">
        <f t="shared" si="60452"/>
        <v>0</v>
      </c>
      <c r="BO2507" s="36"/>
      <c r="BP2507" s="37"/>
      <c r="BQ2507" s="44">
        <f t="shared" ref="BQ2507" si="60518">parseTime(BO2507)-(BP2508=INT(RIGHT($F2507, 1)))</f>
        <v>0</v>
      </c>
      <c r="BR2507" s="45">
        <f t="shared" si="60454"/>
        <v>0</v>
      </c>
      <c r="BS2507" s="36"/>
      <c r="BT2507" s="37"/>
      <c r="BU2507" s="44">
        <f t="shared" ref="BU2507" si="60519">parseTime(BS2507)-(BT2508=INT(RIGHT($F2507, 1)))</f>
        <v>0</v>
      </c>
      <c r="BV2507" s="45">
        <f t="shared" si="60456"/>
        <v>0</v>
      </c>
      <c r="BW2507" s="36"/>
      <c r="BX2507" s="37"/>
      <c r="BY2507" s="44">
        <f t="shared" ref="BY2507" si="60520">parseTime(BW2507)-(BX2508=INT(RIGHT($F2507, 1)))</f>
        <v>0</v>
      </c>
      <c r="BZ2507" s="45">
        <f t="shared" si="60458"/>
        <v>0</v>
      </c>
      <c r="CA2507" s="36"/>
      <c r="CB2507" s="37"/>
      <c r="CC2507" s="44">
        <f t="shared" ref="CC2507" si="60521">parseTime(CA2507)-(CB2508=INT(RIGHT($F2507, 1)))</f>
        <v>0</v>
      </c>
      <c r="CD2507" s="45">
        <f t="shared" si="60460"/>
        <v>0</v>
      </c>
      <c r="CE2507" s="36"/>
      <c r="CF2507" s="37"/>
      <c r="CG2507" s="44">
        <f t="shared" ref="CG2507" si="60522">parseTime(CE2507)-(CF2508=INT(RIGHT($F2507, 1)))</f>
        <v>0</v>
      </c>
      <c r="CH2507" s="45">
        <f t="shared" si="60462"/>
        <v>0</v>
      </c>
    </row>
    <row r="2508" spans="1:86" x14ac:dyDescent="0.25">
      <c r="A2508" s="56"/>
      <c r="B2508" s="57"/>
      <c r="C2508" s="14">
        <f t="shared" si="60478"/>
        <v>0</v>
      </c>
      <c r="D2508" s="14"/>
      <c r="E2508" s="20">
        <f t="shared" ref="E2508" si="60523">((7.5/2)-0.5+E2507)*8</f>
        <v>63.2</v>
      </c>
      <c r="F2508" s="51"/>
      <c r="G2508" s="46" t="s">
        <v>134</v>
      </c>
      <c r="H2508" s="38">
        <f t="shared" ref="H2508" si="60524">lunchAdjust(G2503:H2507)</f>
        <v>0</v>
      </c>
      <c r="I2508" s="48" t="s">
        <v>0</v>
      </c>
      <c r="J2508" s="39">
        <f t="shared" ref="J2508" si="60525">SUMPRODUCT(I2503:I2507*J2503:J2507)</f>
        <v>0</v>
      </c>
      <c r="K2508" s="46" t="s">
        <v>134</v>
      </c>
      <c r="L2508" s="38">
        <f t="shared" ref="L2508" si="60526">lunchAdjust(K2503:L2507)</f>
        <v>0</v>
      </c>
      <c r="M2508" s="48" t="s">
        <v>0</v>
      </c>
      <c r="N2508" s="39">
        <f t="shared" ref="N2508" si="60527">SUMPRODUCT(M2503:M2507*N2503:N2507)</f>
        <v>0</v>
      </c>
      <c r="O2508" s="46" t="s">
        <v>134</v>
      </c>
      <c r="P2508" s="38">
        <f t="shared" ref="P2508" si="60528">lunchAdjust(O2503:P2507)</f>
        <v>0</v>
      </c>
      <c r="Q2508" s="48" t="s">
        <v>0</v>
      </c>
      <c r="R2508" s="39">
        <f t="shared" ref="R2508" si="60529">SUMPRODUCT(Q2503:Q2507*R2503:R2507)</f>
        <v>0</v>
      </c>
      <c r="S2508" s="46" t="s">
        <v>134</v>
      </c>
      <c r="T2508" s="38">
        <f t="shared" ref="T2508" si="60530">lunchAdjust(S2503:T2507)</f>
        <v>0</v>
      </c>
      <c r="U2508" s="48" t="s">
        <v>0</v>
      </c>
      <c r="V2508" s="39">
        <f t="shared" ref="V2508" si="60531">SUMPRODUCT(U2503:U2507*V2503:V2507)</f>
        <v>0</v>
      </c>
      <c r="W2508" s="46" t="s">
        <v>134</v>
      </c>
      <c r="X2508" s="38">
        <f t="shared" ref="X2508" si="60532">lunchAdjust(W2503:X2507)</f>
        <v>0</v>
      </c>
      <c r="Y2508" s="48" t="s">
        <v>0</v>
      </c>
      <c r="Z2508" s="39">
        <f t="shared" ref="Z2508" si="60533">SUMPRODUCT(Y2503:Y2507*Z2503:Z2507)</f>
        <v>0</v>
      </c>
      <c r="AA2508" s="46" t="s">
        <v>134</v>
      </c>
      <c r="AB2508" s="38">
        <f t="shared" ref="AB2508" si="60534">lunchAdjust(AA2503:AB2507)</f>
        <v>0</v>
      </c>
      <c r="AC2508" s="48" t="s">
        <v>0</v>
      </c>
      <c r="AD2508" s="39">
        <f t="shared" ref="AD2508" si="60535">SUMPRODUCT(AC2503:AC2507*AD2503:AD2507)</f>
        <v>0</v>
      </c>
      <c r="AE2508" s="46" t="s">
        <v>134</v>
      </c>
      <c r="AF2508" s="38">
        <f t="shared" ref="AF2508" si="60536">lunchAdjust(AE2503:AF2507)</f>
        <v>0</v>
      </c>
      <c r="AG2508" s="48" t="s">
        <v>0</v>
      </c>
      <c r="AH2508" s="39">
        <f t="shared" ref="AH2508" si="60537">SUMPRODUCT(AG2503:AG2507*AH2503:AH2507)</f>
        <v>0</v>
      </c>
      <c r="AI2508" s="46" t="s">
        <v>134</v>
      </c>
      <c r="AJ2508" s="38">
        <f t="shared" ref="AJ2508" si="60538">lunchAdjust(AI2503:AJ2507)</f>
        <v>0</v>
      </c>
      <c r="AK2508" s="48" t="s">
        <v>0</v>
      </c>
      <c r="AL2508" s="39">
        <f t="shared" ref="AL2508" si="60539">SUMPRODUCT(AK2503:AK2507*AL2503:AL2507)</f>
        <v>0</v>
      </c>
      <c r="AM2508" s="46" t="s">
        <v>134</v>
      </c>
      <c r="AN2508" s="38">
        <f t="shared" ref="AN2508" si="60540">lunchAdjust(AM2503:AN2507)</f>
        <v>0</v>
      </c>
      <c r="AO2508" s="48" t="s">
        <v>0</v>
      </c>
      <c r="AP2508" s="39">
        <f t="shared" ref="AP2508" si="60541">SUMPRODUCT(AO2503:AO2507*AP2503:AP2507)</f>
        <v>0</v>
      </c>
      <c r="AQ2508" s="46" t="s">
        <v>134</v>
      </c>
      <c r="AR2508" s="38">
        <f t="shared" ref="AR2508" si="60542">lunchAdjust(AQ2503:AR2507)</f>
        <v>0</v>
      </c>
      <c r="AS2508" s="48" t="s">
        <v>0</v>
      </c>
      <c r="AT2508" s="39">
        <f t="shared" ref="AT2508" si="60543">SUMPRODUCT(AS2503:AS2507*AT2503:AT2507)</f>
        <v>0</v>
      </c>
      <c r="AU2508" s="46" t="s">
        <v>134</v>
      </c>
      <c r="AV2508" s="38">
        <f t="shared" ref="AV2508" si="60544">lunchAdjust(AU2503:AV2507)</f>
        <v>0</v>
      </c>
      <c r="AW2508" s="48" t="s">
        <v>0</v>
      </c>
      <c r="AX2508" s="39">
        <f t="shared" ref="AX2508" si="60545">SUMPRODUCT(AW2503:AW2507*AX2503:AX2507)</f>
        <v>0</v>
      </c>
      <c r="AY2508" s="46" t="s">
        <v>134</v>
      </c>
      <c r="AZ2508" s="38">
        <f t="shared" ref="AZ2508" si="60546">lunchAdjust(AY2503:AZ2507)</f>
        <v>0</v>
      </c>
      <c r="BA2508" s="48" t="s">
        <v>0</v>
      </c>
      <c r="BB2508" s="39">
        <f t="shared" ref="BB2508" si="60547">SUMPRODUCT(BA2503:BA2507*BB2503:BB2507)</f>
        <v>0</v>
      </c>
      <c r="BC2508" s="46" t="s">
        <v>134</v>
      </c>
      <c r="BD2508" s="38">
        <f t="shared" ref="BD2508" si="60548">lunchAdjust(BC2503:BD2507)</f>
        <v>0</v>
      </c>
      <c r="BE2508" s="48" t="s">
        <v>0</v>
      </c>
      <c r="BF2508" s="39">
        <f t="shared" ref="BF2508" si="60549">SUMPRODUCT(BE2503:BE2507*BF2503:BF2507)</f>
        <v>0</v>
      </c>
      <c r="BG2508" s="46" t="s">
        <v>134</v>
      </c>
      <c r="BH2508" s="38">
        <f t="shared" ref="BH2508" si="60550">lunchAdjust(BG2503:BH2507)</f>
        <v>0</v>
      </c>
      <c r="BI2508" s="48" t="s">
        <v>0</v>
      </c>
      <c r="BJ2508" s="39">
        <f t="shared" ref="BJ2508" si="60551">SUMPRODUCT(BI2503:BI2507*BJ2503:BJ2507)</f>
        <v>0</v>
      </c>
      <c r="BK2508" s="46" t="s">
        <v>134</v>
      </c>
      <c r="BL2508" s="38">
        <f t="shared" ref="BL2508" si="60552">lunchAdjust(BK2503:BL2507)</f>
        <v>0</v>
      </c>
      <c r="BM2508" s="48" t="s">
        <v>0</v>
      </c>
      <c r="BN2508" s="39">
        <f t="shared" ref="BN2508" si="60553">SUMPRODUCT(BM2503:BM2507*BN2503:BN2507)</f>
        <v>0</v>
      </c>
      <c r="BO2508" s="46" t="s">
        <v>134</v>
      </c>
      <c r="BP2508" s="38">
        <f t="shared" ref="BP2508" si="60554">lunchAdjust(BO2503:BP2507)</f>
        <v>0</v>
      </c>
      <c r="BQ2508" s="48" t="s">
        <v>0</v>
      </c>
      <c r="BR2508" s="39">
        <f t="shared" ref="BR2508" si="60555">SUMPRODUCT(BQ2503:BQ2507*BR2503:BR2507)</f>
        <v>0</v>
      </c>
      <c r="BS2508" s="46" t="s">
        <v>134</v>
      </c>
      <c r="BT2508" s="38">
        <f t="shared" ref="BT2508" si="60556">lunchAdjust(BS2503:BT2507)</f>
        <v>0</v>
      </c>
      <c r="BU2508" s="48" t="s">
        <v>0</v>
      </c>
      <c r="BV2508" s="39">
        <f t="shared" ref="BV2508" si="60557">SUMPRODUCT(BU2503:BU2507*BV2503:BV2507)</f>
        <v>0</v>
      </c>
      <c r="BW2508" s="46" t="s">
        <v>134</v>
      </c>
      <c r="BX2508" s="38">
        <f t="shared" ref="BX2508" si="60558">lunchAdjust(BW2503:BX2507)</f>
        <v>0</v>
      </c>
      <c r="BY2508" s="48" t="s">
        <v>0</v>
      </c>
      <c r="BZ2508" s="39">
        <f t="shared" ref="BZ2508" si="60559">SUMPRODUCT(BY2503:BY2507*BZ2503:BZ2507)</f>
        <v>0</v>
      </c>
      <c r="CA2508" s="46" t="s">
        <v>134</v>
      </c>
      <c r="CB2508" s="38">
        <f t="shared" ref="CB2508" si="60560">lunchAdjust(CA2503:CB2507)</f>
        <v>0</v>
      </c>
      <c r="CC2508" s="48" t="s">
        <v>0</v>
      </c>
      <c r="CD2508" s="39">
        <f t="shared" ref="CD2508" si="60561">SUMPRODUCT(CC2503:CC2507*CD2503:CD2507)</f>
        <v>0</v>
      </c>
      <c r="CE2508" s="46" t="s">
        <v>134</v>
      </c>
      <c r="CF2508" s="38">
        <f t="shared" ref="CF2508" si="60562">lunchAdjust(CE2503:CF2507)</f>
        <v>0</v>
      </c>
      <c r="CG2508" s="48" t="s">
        <v>0</v>
      </c>
      <c r="CH2508" s="39">
        <f t="shared" ref="CH2508" si="60563">SUMPRODUCT(CG2503:CG2507*CH2503:CH2507)</f>
        <v>0</v>
      </c>
    </row>
    <row r="2509" spans="1:86" ht="15.75" thickBot="1" x14ac:dyDescent="0.3">
      <c r="A2509" s="58" t="s">
        <v>121</v>
      </c>
      <c r="B2509" s="59">
        <f t="shared" ref="B2509" ca="1" si="60564">roleHours(G2503:CH2509, "OUT")</f>
        <v>0</v>
      </c>
      <c r="C2509" s="54" t="s">
        <v>137</v>
      </c>
      <c r="D2509" s="22">
        <f t="shared" ref="D2509" ca="1" si="60565">roleHours(G2503:CH2509, "PTO")</f>
        <v>0</v>
      </c>
      <c r="E2509" s="23">
        <f t="shared" ref="E2509" ca="1" si="60566">E2508-B2504</f>
        <v>63.2</v>
      </c>
      <c r="F2509" s="52"/>
      <c r="G2509" s="47" t="s">
        <v>39</v>
      </c>
      <c r="H2509" s="40">
        <f t="shared" si="60394"/>
        <v>0</v>
      </c>
      <c r="I2509" s="49" t="s">
        <v>135</v>
      </c>
      <c r="J2509" s="41">
        <f t="shared" ref="J2509" si="60567">J2508*G$4</f>
        <v>0</v>
      </c>
      <c r="K2509" s="47" t="s">
        <v>39</v>
      </c>
      <c r="L2509" s="40">
        <f t="shared" ref="L2509" si="60568">SUMPRODUCT(M2503:M2507*(L2503:L2507="PTO"))+SUMPRODUCT(M2503:M2507*(L2503:L2507="HOL"))</f>
        <v>0</v>
      </c>
      <c r="M2509" s="49" t="s">
        <v>135</v>
      </c>
      <c r="N2509" s="41">
        <f t="shared" ref="N2509" si="60569">N2508*K$4</f>
        <v>0</v>
      </c>
      <c r="O2509" s="47" t="s">
        <v>39</v>
      </c>
      <c r="P2509" s="40">
        <f t="shared" ref="P2509" si="60570">SUMPRODUCT(Q2503:Q2507*(P2503:P2507="PTO"))+SUMPRODUCT(Q2503:Q2507*(P2503:P2507="HOL"))</f>
        <v>0</v>
      </c>
      <c r="Q2509" s="49" t="s">
        <v>135</v>
      </c>
      <c r="R2509" s="41">
        <f t="shared" ref="R2509" si="60571">R2508*O$4</f>
        <v>0</v>
      </c>
      <c r="S2509" s="47" t="s">
        <v>39</v>
      </c>
      <c r="T2509" s="40">
        <f t="shared" ref="T2509" si="60572">SUMPRODUCT(U2503:U2507*(T2503:T2507="PTO"))+SUMPRODUCT(U2503:U2507*(T2503:T2507="HOL"))</f>
        <v>0</v>
      </c>
      <c r="U2509" s="49" t="s">
        <v>135</v>
      </c>
      <c r="V2509" s="41">
        <f t="shared" ref="V2509" si="60573">V2508*S$4</f>
        <v>0</v>
      </c>
      <c r="W2509" s="47" t="s">
        <v>39</v>
      </c>
      <c r="X2509" s="40">
        <f t="shared" ref="X2509" si="60574">SUMPRODUCT(Y2503:Y2507*(X2503:X2507="PTO"))+SUMPRODUCT(Y2503:Y2507*(X2503:X2507="HOL"))</f>
        <v>0</v>
      </c>
      <c r="Y2509" s="49" t="s">
        <v>135</v>
      </c>
      <c r="Z2509" s="41">
        <f t="shared" ref="Z2509" si="60575">Z2508*W$4</f>
        <v>0</v>
      </c>
      <c r="AA2509" s="47" t="s">
        <v>39</v>
      </c>
      <c r="AB2509" s="40">
        <f t="shared" ref="AB2509" si="60576">SUMPRODUCT(AC2503:AC2507*(AB2503:AB2507="PTO"))+SUMPRODUCT(AC2503:AC2507*(AB2503:AB2507="HOL"))</f>
        <v>0</v>
      </c>
      <c r="AC2509" s="49" t="s">
        <v>135</v>
      </c>
      <c r="AD2509" s="41">
        <f t="shared" ref="AD2509" si="60577">AD2508*AA$4</f>
        <v>0</v>
      </c>
      <c r="AE2509" s="47" t="s">
        <v>39</v>
      </c>
      <c r="AF2509" s="40">
        <f t="shared" ref="AF2509" si="60578">SUMPRODUCT(AG2503:AG2507*(AF2503:AF2507="PTO"))+SUMPRODUCT(AG2503:AG2507*(AF2503:AF2507="HOL"))</f>
        <v>0</v>
      </c>
      <c r="AG2509" s="49" t="s">
        <v>135</v>
      </c>
      <c r="AH2509" s="41">
        <f t="shared" ref="AH2509" si="60579">AH2508*AE$4</f>
        <v>0</v>
      </c>
      <c r="AI2509" s="47" t="s">
        <v>39</v>
      </c>
      <c r="AJ2509" s="40">
        <f t="shared" ref="AJ2509" si="60580">SUMPRODUCT(AK2503:AK2507*(AJ2503:AJ2507="PTO"))+SUMPRODUCT(AK2503:AK2507*(AJ2503:AJ2507="HOL"))</f>
        <v>0</v>
      </c>
      <c r="AK2509" s="49" t="s">
        <v>135</v>
      </c>
      <c r="AL2509" s="41">
        <f>AL2508*AI$4</f>
        <v>0</v>
      </c>
      <c r="AM2509" s="47" t="s">
        <v>39</v>
      </c>
      <c r="AN2509" s="40">
        <f t="shared" ref="AN2509" si="60581">SUMPRODUCT(AO2503:AO2507*(AN2503:AN2507="PTO"))+SUMPRODUCT(AO2503:AO2507*(AN2503:AN2507="HOL"))</f>
        <v>0</v>
      </c>
      <c r="AO2509" s="49" t="s">
        <v>135</v>
      </c>
      <c r="AP2509" s="41">
        <f t="shared" ref="AP2509" si="60582">AP2508*AM$4</f>
        <v>0</v>
      </c>
      <c r="AQ2509" s="47" t="s">
        <v>39</v>
      </c>
      <c r="AR2509" s="40">
        <f t="shared" ref="AR2509" si="60583">SUMPRODUCT(AS2503:AS2507*(AR2503:AR2507="PTO"))+SUMPRODUCT(AS2503:AS2507*(AR2503:AR2507="HOL"))</f>
        <v>0</v>
      </c>
      <c r="AS2509" s="49" t="s">
        <v>135</v>
      </c>
      <c r="AT2509" s="41">
        <f t="shared" ref="AT2509" si="60584">AT2508*AQ$4</f>
        <v>0</v>
      </c>
      <c r="AU2509" s="47" t="s">
        <v>39</v>
      </c>
      <c r="AV2509" s="40">
        <f t="shared" ref="AV2509" si="60585">SUMPRODUCT(AW2503:AW2507*(AV2503:AV2507="PTO"))+SUMPRODUCT(AW2503:AW2507*(AV2503:AV2507="HOL"))</f>
        <v>0</v>
      </c>
      <c r="AW2509" s="49" t="s">
        <v>135</v>
      </c>
      <c r="AX2509" s="41">
        <f>AX2508*AU$4</f>
        <v>0</v>
      </c>
      <c r="AY2509" s="47" t="s">
        <v>39</v>
      </c>
      <c r="AZ2509" s="40">
        <f t="shared" ref="AZ2509" si="60586">SUMPRODUCT(BA2503:BA2507*(AZ2503:AZ2507="PTO"))+SUMPRODUCT(BA2503:BA2507*(AZ2503:AZ2507="HOL"))</f>
        <v>0</v>
      </c>
      <c r="BA2509" s="49" t="s">
        <v>135</v>
      </c>
      <c r="BB2509" s="41">
        <f>BB2508*AY$4</f>
        <v>0</v>
      </c>
      <c r="BC2509" s="47" t="s">
        <v>39</v>
      </c>
      <c r="BD2509" s="40">
        <f t="shared" ref="BD2509" si="60587">SUMPRODUCT(BE2503:BE2507*(BD2503:BD2507="PTO"))+SUMPRODUCT(BE2503:BE2507*(BD2503:BD2507="HOL"))</f>
        <v>0</v>
      </c>
      <c r="BE2509" s="49" t="s">
        <v>135</v>
      </c>
      <c r="BF2509" s="41">
        <f>BF2508*BC$4</f>
        <v>0</v>
      </c>
      <c r="BG2509" s="47" t="s">
        <v>39</v>
      </c>
      <c r="BH2509" s="40">
        <f t="shared" ref="BH2509" si="60588">SUMPRODUCT(BI2503:BI2507*(BH2503:BH2507="PTO"))+SUMPRODUCT(BI2503:BI2507*(BH2503:BH2507="HOL"))</f>
        <v>0</v>
      </c>
      <c r="BI2509" s="49" t="s">
        <v>135</v>
      </c>
      <c r="BJ2509" s="41">
        <f>BJ2508*BG$4</f>
        <v>0</v>
      </c>
      <c r="BK2509" s="47" t="s">
        <v>39</v>
      </c>
      <c r="BL2509" s="40">
        <f t="shared" ref="BL2509" si="60589">SUMPRODUCT(BM2503:BM2507*(BL2503:BL2507="PTO"))+SUMPRODUCT(BM2503:BM2507*(BL2503:BL2507="HOL"))</f>
        <v>0</v>
      </c>
      <c r="BM2509" s="49" t="s">
        <v>135</v>
      </c>
      <c r="BN2509" s="41">
        <f>BN2508*BK$4</f>
        <v>0</v>
      </c>
      <c r="BO2509" s="47" t="s">
        <v>39</v>
      </c>
      <c r="BP2509" s="40">
        <f t="shared" ref="BP2509" si="60590">SUMPRODUCT(BQ2503:BQ2507*(BP2503:BP2507="PTO"))+SUMPRODUCT(BQ2503:BQ2507*(BP2503:BP2507="HOL"))</f>
        <v>0</v>
      </c>
      <c r="BQ2509" s="49" t="s">
        <v>135</v>
      </c>
      <c r="BR2509" s="41">
        <f t="shared" ref="BR2509" si="60591">BR2508*BO$4</f>
        <v>0</v>
      </c>
      <c r="BS2509" s="47" t="s">
        <v>39</v>
      </c>
      <c r="BT2509" s="40">
        <f t="shared" ref="BT2509" si="60592">SUMPRODUCT(BU2503:BU2507*(BT2503:BT2507="PTO"))+SUMPRODUCT(BU2503:BU2507*(BT2503:BT2507="HOL"))</f>
        <v>0</v>
      </c>
      <c r="BU2509" s="49" t="s">
        <v>135</v>
      </c>
      <c r="BV2509" s="41">
        <f t="shared" ref="BV2509" si="60593">BV2508*BS$4</f>
        <v>0</v>
      </c>
      <c r="BW2509" s="47" t="s">
        <v>39</v>
      </c>
      <c r="BX2509" s="40">
        <f t="shared" ref="BX2509" si="60594">SUMPRODUCT(BY2503:BY2507*(BX2503:BX2507="PTO"))+SUMPRODUCT(BY2503:BY2507*(BX2503:BX2507="HOL"))</f>
        <v>0</v>
      </c>
      <c r="BY2509" s="49" t="s">
        <v>135</v>
      </c>
      <c r="BZ2509" s="41">
        <f t="shared" ref="BZ2509" si="60595">BZ2508*BW$4</f>
        <v>0</v>
      </c>
      <c r="CA2509" s="47" t="s">
        <v>39</v>
      </c>
      <c r="CB2509" s="40">
        <f t="shared" ref="CB2509" si="60596">SUMPRODUCT(CC2503:CC2507*(CB2503:CB2507="PTO"))+SUMPRODUCT(CC2503:CC2507*(CB2503:CB2507="HOL"))</f>
        <v>0</v>
      </c>
      <c r="CC2509" s="49" t="s">
        <v>135</v>
      </c>
      <c r="CD2509" s="41">
        <f t="shared" ref="CD2509" si="60597">CD2508*CA$4</f>
        <v>0</v>
      </c>
      <c r="CE2509" s="47" t="s">
        <v>39</v>
      </c>
      <c r="CF2509" s="40">
        <f t="shared" ref="CF2509" si="60598">SUMPRODUCT(CG2503:CG2507*(CF2503:CF2507="PTO"))+SUMPRODUCT(CG2503:CG2507*(CF2503:CF2507="HOL"))</f>
        <v>0</v>
      </c>
      <c r="CG2509" s="49" t="s">
        <v>135</v>
      </c>
      <c r="CH2509" s="41">
        <f t="shared" ref="CH2509" si="60599">CH2508*CE$4</f>
        <v>0</v>
      </c>
    </row>
    <row r="2510" spans="1:86" x14ac:dyDescent="0.25">
      <c r="A2510" s="70" t="s">
        <v>133</v>
      </c>
      <c r="B2510" s="71">
        <f t="shared" ref="B2510" ca="1" si="60600">D2510-B2511</f>
        <v>31.736442211243713</v>
      </c>
      <c r="C2510" s="72" t="s">
        <v>122</v>
      </c>
      <c r="D2510" s="71">
        <f>IFERROR(INDEX(Holidays[FTE], MATCH(Entry!E2510, Holidays[Date], 0)), 1)*8*INDEX(FTEguide[[1]:[12]], MATCH(Entry!E2511, FTEguide[Weekday], 0), IF(Entry!E2513&gt;0, Entry!E2513, MONTH(Entry!E2510)))</f>
        <v>79.736442211243713</v>
      </c>
      <c r="E2510" s="60">
        <f t="shared" si="59911"/>
        <v>44186</v>
      </c>
      <c r="F2510" s="50" t="s">
        <v>128</v>
      </c>
      <c r="G2510" s="34"/>
      <c r="H2510" s="35"/>
      <c r="I2510" s="42">
        <f t="shared" ref="I2510" si="60601">parseTime(G2510)-(H2515=INT(RIGHT($F2510, 1)))</f>
        <v>0</v>
      </c>
      <c r="J2510" s="43">
        <f t="shared" ref="J2510:J2514" si="60602">isClocked(H2510)</f>
        <v>0</v>
      </c>
      <c r="K2510" s="34" t="s">
        <v>136</v>
      </c>
      <c r="L2510" s="35" t="s">
        <v>23</v>
      </c>
      <c r="M2510" s="42">
        <f t="shared" ref="M2510" si="60603">parseTime(K2510)-(L2515=INT(RIGHT($F2510, 1)))</f>
        <v>8</v>
      </c>
      <c r="N2510" s="43">
        <f t="shared" ref="N2510:N2514" si="60604">isClocked(L2510)</f>
        <v>1</v>
      </c>
      <c r="O2510" s="34" t="s">
        <v>180</v>
      </c>
      <c r="P2510" s="35" t="s">
        <v>23</v>
      </c>
      <c r="Q2510" s="42">
        <f t="shared" ref="Q2510" si="60605">parseTime(O2510)-(P2515=INT(RIGHT($F2510, 1)))</f>
        <v>8</v>
      </c>
      <c r="R2510" s="43">
        <f t="shared" ref="R2510:R2514" si="60606">isClocked(P2510)</f>
        <v>1</v>
      </c>
      <c r="S2510" s="34" t="s">
        <v>150</v>
      </c>
      <c r="T2510" s="35" t="s">
        <v>23</v>
      </c>
      <c r="U2510" s="42">
        <f t="shared" ref="U2510" si="60607">parseTime(S2510)-(T2515=INT(RIGHT($F2510, 1)))</f>
        <v>8</v>
      </c>
      <c r="V2510" s="43">
        <f t="shared" ref="V2510:V2514" si="60608">isClocked(T2510)</f>
        <v>1</v>
      </c>
      <c r="W2510" s="34"/>
      <c r="X2510" s="35"/>
      <c r="Y2510" s="42">
        <f t="shared" ref="Y2510" si="60609">parseTime(W2510)-(X2515=INT(RIGHT($F2510, 1)))</f>
        <v>0</v>
      </c>
      <c r="Z2510" s="43">
        <f t="shared" ref="Z2510:Z2514" si="60610">isClocked(X2510)</f>
        <v>0</v>
      </c>
      <c r="AA2510" s="34" t="s">
        <v>136</v>
      </c>
      <c r="AB2510" s="35" t="s">
        <v>23</v>
      </c>
      <c r="AC2510" s="42">
        <f t="shared" ref="AC2510" si="60611">parseTime(AA2510)-(AB2515=INT(RIGHT($F2510, 1)))</f>
        <v>8</v>
      </c>
      <c r="AD2510" s="43">
        <f t="shared" ref="AD2510:AD2514" si="60612">isClocked(AB2510)</f>
        <v>1</v>
      </c>
      <c r="AE2510" s="34" t="s">
        <v>136</v>
      </c>
      <c r="AF2510" s="35" t="s">
        <v>25</v>
      </c>
      <c r="AG2510" s="42">
        <f t="shared" ref="AG2510" si="60613">parseTime(AE2510)-(AF2515=INT(RIGHT($F2510, 1)))</f>
        <v>8</v>
      </c>
      <c r="AH2510" s="43">
        <f t="shared" ref="AH2510:AH2514" si="60614">isClocked(AF2510)</f>
        <v>1</v>
      </c>
      <c r="AI2510" s="34"/>
      <c r="AJ2510" s="35"/>
      <c r="AK2510" s="42">
        <f>parseTime(AI2510)-(AJ2515=INT(RIGHT($F2510, 1)))</f>
        <v>0</v>
      </c>
      <c r="AL2510" s="43">
        <f t="shared" ref="AL2510:AL2514" si="60615">isClocked(AJ2510)</f>
        <v>0</v>
      </c>
      <c r="AM2510" s="34"/>
      <c r="AN2510" s="35"/>
      <c r="AO2510" s="42">
        <f t="shared" ref="AO2510" si="60616">parseTime(AM2510)-(AN2515=INT(RIGHT($F2510, 1)))</f>
        <v>0</v>
      </c>
      <c r="AP2510" s="43">
        <f t="shared" ref="AP2510:AP2514" si="60617">isClocked(AN2510)</f>
        <v>0</v>
      </c>
      <c r="AQ2510" s="34"/>
      <c r="AR2510" s="35"/>
      <c r="AS2510" s="42">
        <f t="shared" ref="AS2510" si="60618">parseTime(AQ2510)-(AR2515=INT(RIGHT($F2510, 1)))</f>
        <v>0</v>
      </c>
      <c r="AT2510" s="43">
        <f t="shared" ref="AT2510:AT2514" si="60619">isClocked(AR2510)</f>
        <v>0</v>
      </c>
      <c r="AU2510" s="34"/>
      <c r="AV2510" s="35"/>
      <c r="AW2510" s="42">
        <f>parseTime(AU2510)-(AV2515=INT(RIGHT($F2510, 1)))</f>
        <v>0</v>
      </c>
      <c r="AX2510" s="43">
        <f t="shared" ref="AX2510:AX2514" si="60620">isClocked(AV2510)</f>
        <v>0</v>
      </c>
      <c r="AY2510" s="34"/>
      <c r="AZ2510" s="35"/>
      <c r="BA2510" s="42">
        <f>parseTime(AY2510)-(AZ2515=INT(RIGHT($F2510, 1)))</f>
        <v>0</v>
      </c>
      <c r="BB2510" s="43">
        <f t="shared" ref="BB2510:BB2514" si="60621">isClocked(AZ2510)</f>
        <v>0</v>
      </c>
      <c r="BC2510" s="34"/>
      <c r="BD2510" s="35"/>
      <c r="BE2510" s="42">
        <f>parseTime(BC2510)-(BD2515=INT(RIGHT($F2510, 1)))</f>
        <v>0</v>
      </c>
      <c r="BF2510" s="43">
        <f t="shared" ref="BF2510:BF2514" si="60622">isClocked(BD2510)</f>
        <v>0</v>
      </c>
      <c r="BG2510" s="34"/>
      <c r="BH2510" s="35"/>
      <c r="BI2510" s="42">
        <f>parseTime(BG2510)-(BH2515=INT(RIGHT($F2510, 1)))</f>
        <v>0</v>
      </c>
      <c r="BJ2510" s="43">
        <f t="shared" ref="BJ2510:BJ2514" si="60623">isClocked(BH2510)</f>
        <v>0</v>
      </c>
      <c r="BK2510" s="34"/>
      <c r="BL2510" s="35"/>
      <c r="BM2510" s="42">
        <f>parseTime(BK2510)-(BL2515=INT(RIGHT($F2510, 1)))</f>
        <v>0</v>
      </c>
      <c r="BN2510" s="43">
        <f t="shared" ref="BN2510:BN2514" si="60624">isClocked(BL2510)</f>
        <v>0</v>
      </c>
      <c r="BO2510" s="34" t="s">
        <v>150</v>
      </c>
      <c r="BP2510" s="35" t="s">
        <v>23</v>
      </c>
      <c r="BQ2510" s="42">
        <f t="shared" ref="BQ2510" si="60625">parseTime(BO2510)-(BP2515=INT(RIGHT($F2510, 1)))</f>
        <v>8</v>
      </c>
      <c r="BR2510" s="43">
        <f t="shared" ref="BR2510:BR2514" si="60626">isClocked(BP2510)</f>
        <v>1</v>
      </c>
      <c r="BS2510" s="34"/>
      <c r="BT2510" s="35"/>
      <c r="BU2510" s="42">
        <f t="shared" ref="BU2510" si="60627">parseTime(BS2510)-(BT2515=INT(RIGHT($F2510, 1)))</f>
        <v>0</v>
      </c>
      <c r="BV2510" s="43">
        <f t="shared" ref="BV2510:BV2514" si="60628">isClocked(BT2510)</f>
        <v>0</v>
      </c>
      <c r="BW2510" s="34"/>
      <c r="BX2510" s="35"/>
      <c r="BY2510" s="42">
        <f t="shared" ref="BY2510" si="60629">parseTime(BW2510)-(BX2515=INT(RIGHT($F2510, 1)))</f>
        <v>0</v>
      </c>
      <c r="BZ2510" s="43">
        <f t="shared" ref="BZ2510:BZ2514" si="60630">isClocked(BX2510)</f>
        <v>0</v>
      </c>
      <c r="CA2510" s="34"/>
      <c r="CB2510" s="35"/>
      <c r="CC2510" s="42">
        <f t="shared" ref="CC2510" si="60631">parseTime(CA2510)-(CB2515=INT(RIGHT($F2510, 1)))</f>
        <v>0</v>
      </c>
      <c r="CD2510" s="43">
        <f t="shared" ref="CD2510:CD2514" si="60632">isClocked(CB2510)</f>
        <v>0</v>
      </c>
      <c r="CE2510" s="34"/>
      <c r="CF2510" s="35"/>
      <c r="CG2510" s="42">
        <f t="shared" ref="CG2510" si="60633">parseTime(CE2510)-(CF2515=INT(RIGHT($F2510, 1)))</f>
        <v>0</v>
      </c>
      <c r="CH2510" s="43">
        <f t="shared" ref="CH2510:CH2514" si="60634">isClocked(CF2510)</f>
        <v>0</v>
      </c>
    </row>
    <row r="2511" spans="1:86" x14ac:dyDescent="0.25">
      <c r="A2511" s="56" t="s">
        <v>0</v>
      </c>
      <c r="B2511" s="57">
        <f t="shared" ca="1" si="59427"/>
        <v>48</v>
      </c>
      <c r="C2511" s="14" t="s">
        <v>252</v>
      </c>
      <c r="D2511" s="14">
        <f t="shared" ref="D2511:D2574" si="60635">(E2514+(E2513/2))*8-0.5</f>
        <v>53.7</v>
      </c>
      <c r="E2511" s="55" t="str">
        <f t="shared" si="59428"/>
        <v>Monday</v>
      </c>
      <c r="F2511" s="51" t="s">
        <v>129</v>
      </c>
      <c r="G2511" s="36"/>
      <c r="H2511" s="37"/>
      <c r="I2511" s="44">
        <f t="shared" ref="I2511" si="60636">parseTime(G2511)-(H2515=INT(RIGHT($F2511, 1)))</f>
        <v>0</v>
      </c>
      <c r="J2511" s="45">
        <f t="shared" si="60602"/>
        <v>0</v>
      </c>
      <c r="K2511" s="36"/>
      <c r="L2511" s="37"/>
      <c r="M2511" s="44">
        <f t="shared" ref="M2511" si="60637">parseTime(K2511)-(L2515=INT(RIGHT($F2511, 1)))</f>
        <v>0</v>
      </c>
      <c r="N2511" s="45">
        <f t="shared" si="60604"/>
        <v>0</v>
      </c>
      <c r="O2511" s="36"/>
      <c r="P2511" s="37"/>
      <c r="Q2511" s="44">
        <f t="shared" ref="Q2511" si="60638">parseTime(O2511)-(P2515=INT(RIGHT($F2511, 1)))</f>
        <v>0</v>
      </c>
      <c r="R2511" s="45">
        <f t="shared" si="60606"/>
        <v>0</v>
      </c>
      <c r="S2511" s="36"/>
      <c r="T2511" s="37"/>
      <c r="U2511" s="44">
        <f t="shared" ref="U2511" si="60639">parseTime(S2511)-(T2515=INT(RIGHT($F2511, 1)))</f>
        <v>0</v>
      </c>
      <c r="V2511" s="45">
        <f t="shared" si="60608"/>
        <v>0</v>
      </c>
      <c r="W2511" s="36"/>
      <c r="X2511" s="37"/>
      <c r="Y2511" s="44">
        <f t="shared" ref="Y2511" si="60640">parseTime(W2511)-(X2515=INT(RIGHT($F2511, 1)))</f>
        <v>0</v>
      </c>
      <c r="Z2511" s="45">
        <f t="shared" si="60610"/>
        <v>0</v>
      </c>
      <c r="AA2511" s="36"/>
      <c r="AB2511" s="37"/>
      <c r="AC2511" s="44">
        <f t="shared" ref="AC2511" si="60641">parseTime(AA2511)-(AB2515=INT(RIGHT($F2511, 1)))</f>
        <v>0</v>
      </c>
      <c r="AD2511" s="45">
        <f t="shared" si="60612"/>
        <v>0</v>
      </c>
      <c r="AE2511" s="36"/>
      <c r="AF2511" s="37"/>
      <c r="AG2511" s="44">
        <f t="shared" ref="AG2511" si="60642">parseTime(AE2511)-(AF2515=INT(RIGHT($F2511, 1)))</f>
        <v>0</v>
      </c>
      <c r="AH2511" s="45">
        <f t="shared" si="60614"/>
        <v>0</v>
      </c>
      <c r="AI2511" s="36"/>
      <c r="AJ2511" s="37"/>
      <c r="AK2511" s="44">
        <f>parseTime(AI2511)-(AJ2515=INT(RIGHT($F2511, 1)))</f>
        <v>0</v>
      </c>
      <c r="AL2511" s="45">
        <f t="shared" si="60615"/>
        <v>0</v>
      </c>
      <c r="AM2511" s="36"/>
      <c r="AN2511" s="37"/>
      <c r="AO2511" s="44">
        <f t="shared" ref="AO2511" si="60643">parseTime(AM2511)-(AN2515=INT(RIGHT($F2511, 1)))</f>
        <v>0</v>
      </c>
      <c r="AP2511" s="45">
        <f t="shared" si="60617"/>
        <v>0</v>
      </c>
      <c r="AQ2511" s="36"/>
      <c r="AR2511" s="37"/>
      <c r="AS2511" s="44">
        <f t="shared" ref="AS2511" si="60644">parseTime(AQ2511)-(AR2515=INT(RIGHT($F2511, 1)))</f>
        <v>0</v>
      </c>
      <c r="AT2511" s="45">
        <f t="shared" si="60619"/>
        <v>0</v>
      </c>
      <c r="AU2511" s="36"/>
      <c r="AV2511" s="37"/>
      <c r="AW2511" s="44">
        <f>parseTime(AU2511)-(AV2515=INT(RIGHT($F2511, 1)))</f>
        <v>0</v>
      </c>
      <c r="AX2511" s="45">
        <f t="shared" si="60620"/>
        <v>0</v>
      </c>
      <c r="AY2511" s="36"/>
      <c r="AZ2511" s="37"/>
      <c r="BA2511" s="44">
        <f>parseTime(AY2511)-(AZ2515=INT(RIGHT($F2511, 1)))</f>
        <v>0</v>
      </c>
      <c r="BB2511" s="45">
        <f t="shared" si="60621"/>
        <v>0</v>
      </c>
      <c r="BC2511" s="36"/>
      <c r="BD2511" s="37"/>
      <c r="BE2511" s="44">
        <f>parseTime(BC2511)-(BD2515=INT(RIGHT($F2511, 1)))</f>
        <v>0</v>
      </c>
      <c r="BF2511" s="45">
        <f t="shared" si="60622"/>
        <v>0</v>
      </c>
      <c r="BG2511" s="36"/>
      <c r="BH2511" s="37"/>
      <c r="BI2511" s="44">
        <f>parseTime(BG2511)-(BH2515=INT(RIGHT($F2511, 1)))</f>
        <v>0</v>
      </c>
      <c r="BJ2511" s="45">
        <f t="shared" si="60623"/>
        <v>0</v>
      </c>
      <c r="BK2511" s="36"/>
      <c r="BL2511" s="37"/>
      <c r="BM2511" s="44">
        <f>parseTime(BK2511)-(BL2515=INT(RIGHT($F2511, 1)))</f>
        <v>0</v>
      </c>
      <c r="BN2511" s="45">
        <f t="shared" si="60624"/>
        <v>0</v>
      </c>
      <c r="BO2511" s="36"/>
      <c r="BP2511" s="37"/>
      <c r="BQ2511" s="44">
        <f t="shared" ref="BQ2511" si="60645">parseTime(BO2511)-(BP2515=INT(RIGHT($F2511, 1)))</f>
        <v>0</v>
      </c>
      <c r="BR2511" s="45">
        <f t="shared" si="60626"/>
        <v>0</v>
      </c>
      <c r="BS2511" s="36"/>
      <c r="BT2511" s="37"/>
      <c r="BU2511" s="44">
        <f t="shared" ref="BU2511" si="60646">parseTime(BS2511)-(BT2515=INT(RIGHT($F2511, 1)))</f>
        <v>0</v>
      </c>
      <c r="BV2511" s="45">
        <f t="shared" si="60628"/>
        <v>0</v>
      </c>
      <c r="BW2511" s="36"/>
      <c r="BX2511" s="37"/>
      <c r="BY2511" s="44">
        <f t="shared" ref="BY2511" si="60647">parseTime(BW2511)-(BX2515=INT(RIGHT($F2511, 1)))</f>
        <v>0</v>
      </c>
      <c r="BZ2511" s="45">
        <f t="shared" si="60630"/>
        <v>0</v>
      </c>
      <c r="CA2511" s="36"/>
      <c r="CB2511" s="37"/>
      <c r="CC2511" s="44">
        <f t="shared" ref="CC2511" si="60648">parseTime(CA2511)-(CB2515=INT(RIGHT($F2511, 1)))</f>
        <v>0</v>
      </c>
      <c r="CD2511" s="45">
        <f t="shared" si="60632"/>
        <v>0</v>
      </c>
      <c r="CE2511" s="36"/>
      <c r="CF2511" s="37"/>
      <c r="CG2511" s="44">
        <f t="shared" ref="CG2511" si="60649">parseTime(CE2511)-(CF2515=INT(RIGHT($F2511, 1)))</f>
        <v>0</v>
      </c>
      <c r="CH2511" s="45">
        <f t="shared" si="60634"/>
        <v>0</v>
      </c>
    </row>
    <row r="2512" spans="1:86" x14ac:dyDescent="0.25">
      <c r="A2512" s="56" t="s">
        <v>117</v>
      </c>
      <c r="B2512" s="57">
        <f t="shared" ref="B2512" ca="1" si="60650">roleHours(G2510:CH2516, "MFD")</f>
        <v>40</v>
      </c>
      <c r="C2512" s="14">
        <f t="shared" ref="C2512:C2515" ca="1" si="60651">B2512/8</f>
        <v>5</v>
      </c>
      <c r="D2512" s="14">
        <f t="shared" ref="D2512" ca="1" si="60652">B2511-D2511</f>
        <v>-5.7000000000000028</v>
      </c>
      <c r="E2512" s="20" t="s">
        <v>127</v>
      </c>
      <c r="F2512" s="51" t="s">
        <v>130</v>
      </c>
      <c r="G2512" s="36"/>
      <c r="H2512" s="37"/>
      <c r="I2512" s="44">
        <f t="shared" ref="I2512" si="60653">parseTime(G2512)-(H2515=INT(RIGHT($F2512, 1)))</f>
        <v>0</v>
      </c>
      <c r="J2512" s="45">
        <f t="shared" si="60602"/>
        <v>0</v>
      </c>
      <c r="K2512" s="36"/>
      <c r="L2512" s="37"/>
      <c r="M2512" s="44">
        <f t="shared" ref="M2512" si="60654">parseTime(K2512)-(L2515=INT(RIGHT($F2512, 1)))</f>
        <v>0</v>
      </c>
      <c r="N2512" s="45">
        <f t="shared" si="60604"/>
        <v>0</v>
      </c>
      <c r="O2512" s="36"/>
      <c r="P2512" s="37"/>
      <c r="Q2512" s="44">
        <f t="shared" ref="Q2512" si="60655">parseTime(O2512)-(P2515=INT(RIGHT($F2512, 1)))</f>
        <v>0</v>
      </c>
      <c r="R2512" s="45">
        <f t="shared" si="60606"/>
        <v>0</v>
      </c>
      <c r="S2512" s="36"/>
      <c r="T2512" s="37"/>
      <c r="U2512" s="44">
        <f t="shared" ref="U2512" si="60656">parseTime(S2512)-(T2515=INT(RIGHT($F2512, 1)))</f>
        <v>0</v>
      </c>
      <c r="V2512" s="45">
        <f t="shared" si="60608"/>
        <v>0</v>
      </c>
      <c r="W2512" s="36"/>
      <c r="X2512" s="37"/>
      <c r="Y2512" s="44">
        <f t="shared" ref="Y2512" si="60657">parseTime(W2512)-(X2515=INT(RIGHT($F2512, 1)))</f>
        <v>0</v>
      </c>
      <c r="Z2512" s="45">
        <f t="shared" si="60610"/>
        <v>0</v>
      </c>
      <c r="AA2512" s="36"/>
      <c r="AB2512" s="37"/>
      <c r="AC2512" s="44">
        <f t="shared" ref="AC2512" si="60658">parseTime(AA2512)-(AB2515=INT(RIGHT($F2512, 1)))</f>
        <v>0</v>
      </c>
      <c r="AD2512" s="45">
        <f t="shared" si="60612"/>
        <v>0</v>
      </c>
      <c r="AE2512" s="36"/>
      <c r="AF2512" s="37"/>
      <c r="AG2512" s="44">
        <f t="shared" ref="AG2512" si="60659">parseTime(AE2512)-(AF2515=INT(RIGHT($F2512, 1)))</f>
        <v>0</v>
      </c>
      <c r="AH2512" s="45">
        <f t="shared" si="60614"/>
        <v>0</v>
      </c>
      <c r="AI2512" s="36"/>
      <c r="AJ2512" s="37"/>
      <c r="AK2512" s="44">
        <f>parseTime(AI2512)-(AJ2515=INT(RIGHT($F2512, 1)))</f>
        <v>0</v>
      </c>
      <c r="AL2512" s="45">
        <f t="shared" si="60615"/>
        <v>0</v>
      </c>
      <c r="AM2512" s="36"/>
      <c r="AN2512" s="37"/>
      <c r="AO2512" s="44">
        <f t="shared" ref="AO2512" si="60660">parseTime(AM2512)-(AN2515=INT(RIGHT($F2512, 1)))</f>
        <v>0</v>
      </c>
      <c r="AP2512" s="45">
        <f t="shared" si="60617"/>
        <v>0</v>
      </c>
      <c r="AQ2512" s="36"/>
      <c r="AR2512" s="37"/>
      <c r="AS2512" s="44">
        <f t="shared" ref="AS2512" si="60661">parseTime(AQ2512)-(AR2515=INT(RIGHT($F2512, 1)))</f>
        <v>0</v>
      </c>
      <c r="AT2512" s="45">
        <f t="shared" si="60619"/>
        <v>0</v>
      </c>
      <c r="AU2512" s="36"/>
      <c r="AV2512" s="37"/>
      <c r="AW2512" s="44">
        <f>parseTime(AU2512)-(AV2515=INT(RIGHT($F2512, 1)))</f>
        <v>0</v>
      </c>
      <c r="AX2512" s="45">
        <f t="shared" si="60620"/>
        <v>0</v>
      </c>
      <c r="AY2512" s="36"/>
      <c r="AZ2512" s="37"/>
      <c r="BA2512" s="44">
        <f>parseTime(AY2512)-(AZ2515=INT(RIGHT($F2512, 1)))</f>
        <v>0</v>
      </c>
      <c r="BB2512" s="45">
        <f t="shared" si="60621"/>
        <v>0</v>
      </c>
      <c r="BC2512" s="36"/>
      <c r="BD2512" s="37"/>
      <c r="BE2512" s="44">
        <f>parseTime(BC2512)-(BD2515=INT(RIGHT($F2512, 1)))</f>
        <v>0</v>
      </c>
      <c r="BF2512" s="45">
        <f t="shared" si="60622"/>
        <v>0</v>
      </c>
      <c r="BG2512" s="36"/>
      <c r="BH2512" s="37"/>
      <c r="BI2512" s="44">
        <f>parseTime(BG2512)-(BH2515=INT(RIGHT($F2512, 1)))</f>
        <v>0</v>
      </c>
      <c r="BJ2512" s="45">
        <f t="shared" si="60623"/>
        <v>0</v>
      </c>
      <c r="BK2512" s="36"/>
      <c r="BL2512" s="37"/>
      <c r="BM2512" s="44">
        <f>parseTime(BK2512)-(BL2515=INT(RIGHT($F2512, 1)))</f>
        <v>0</v>
      </c>
      <c r="BN2512" s="45">
        <f t="shared" si="60624"/>
        <v>0</v>
      </c>
      <c r="BO2512" s="36"/>
      <c r="BP2512" s="37"/>
      <c r="BQ2512" s="44">
        <f t="shared" ref="BQ2512" si="60662">parseTime(BO2512)-(BP2515=INT(RIGHT($F2512, 1)))</f>
        <v>0</v>
      </c>
      <c r="BR2512" s="45">
        <f t="shared" si="60626"/>
        <v>0</v>
      </c>
      <c r="BS2512" s="36"/>
      <c r="BT2512" s="37"/>
      <c r="BU2512" s="44">
        <f t="shared" ref="BU2512" si="60663">parseTime(BS2512)-(BT2515=INT(RIGHT($F2512, 1)))</f>
        <v>0</v>
      </c>
      <c r="BV2512" s="45">
        <f t="shared" si="60628"/>
        <v>0</v>
      </c>
      <c r="BW2512" s="36"/>
      <c r="BX2512" s="37"/>
      <c r="BY2512" s="44">
        <f t="shared" ref="BY2512" si="60664">parseTime(BW2512)-(BX2515=INT(RIGHT($F2512, 1)))</f>
        <v>0</v>
      </c>
      <c r="BZ2512" s="45">
        <f t="shared" si="60630"/>
        <v>0</v>
      </c>
      <c r="CA2512" s="36"/>
      <c r="CB2512" s="37"/>
      <c r="CC2512" s="44">
        <f t="shared" ref="CC2512" si="60665">parseTime(CA2512)-(CB2515=INT(RIGHT($F2512, 1)))</f>
        <v>0</v>
      </c>
      <c r="CD2512" s="45">
        <f t="shared" si="60632"/>
        <v>0</v>
      </c>
      <c r="CE2512" s="36"/>
      <c r="CF2512" s="37"/>
      <c r="CG2512" s="44">
        <f t="shared" ref="CG2512" si="60666">parseTime(CE2512)-(CF2515=INT(RIGHT($F2512, 1)))</f>
        <v>0</v>
      </c>
      <c r="CH2512" s="45">
        <f t="shared" si="60634"/>
        <v>0</v>
      </c>
    </row>
    <row r="2513" spans="1:86" x14ac:dyDescent="0.25">
      <c r="A2513" s="56"/>
      <c r="B2513" s="57"/>
      <c r="C2513" s="14">
        <f t="shared" si="60651"/>
        <v>0</v>
      </c>
      <c r="D2513" s="14" t="s">
        <v>259</v>
      </c>
      <c r="E2513" s="20">
        <v>4.25</v>
      </c>
      <c r="F2513" s="51" t="s">
        <v>131</v>
      </c>
      <c r="G2513" s="36"/>
      <c r="H2513" s="37"/>
      <c r="I2513" s="44">
        <f t="shared" ref="I2513" si="60667">parseTime(G2513)-(H2515=INT(RIGHT($F2513, 1)))</f>
        <v>0</v>
      </c>
      <c r="J2513" s="45">
        <f t="shared" si="60602"/>
        <v>0</v>
      </c>
      <c r="K2513" s="36"/>
      <c r="L2513" s="37"/>
      <c r="M2513" s="44">
        <f t="shared" ref="M2513" si="60668">parseTime(K2513)-(L2515=INT(RIGHT($F2513, 1)))</f>
        <v>0</v>
      </c>
      <c r="N2513" s="45">
        <f t="shared" si="60604"/>
        <v>0</v>
      </c>
      <c r="O2513" s="36"/>
      <c r="P2513" s="37"/>
      <c r="Q2513" s="44">
        <f t="shared" ref="Q2513" si="60669">parseTime(O2513)-(P2515=INT(RIGHT($F2513, 1)))</f>
        <v>0</v>
      </c>
      <c r="R2513" s="45">
        <f t="shared" si="60606"/>
        <v>0</v>
      </c>
      <c r="S2513" s="36"/>
      <c r="T2513" s="37"/>
      <c r="U2513" s="44">
        <f t="shared" ref="U2513" si="60670">parseTime(S2513)-(T2515=INT(RIGHT($F2513, 1)))</f>
        <v>0</v>
      </c>
      <c r="V2513" s="45">
        <f t="shared" si="60608"/>
        <v>0</v>
      </c>
      <c r="W2513" s="36"/>
      <c r="X2513" s="37"/>
      <c r="Y2513" s="44">
        <f t="shared" ref="Y2513" si="60671">parseTime(W2513)-(X2515=INT(RIGHT($F2513, 1)))</f>
        <v>0</v>
      </c>
      <c r="Z2513" s="45">
        <f t="shared" si="60610"/>
        <v>0</v>
      </c>
      <c r="AA2513" s="36"/>
      <c r="AB2513" s="37"/>
      <c r="AC2513" s="44">
        <f t="shared" ref="AC2513" si="60672">parseTime(AA2513)-(AB2515=INT(RIGHT($F2513, 1)))</f>
        <v>0</v>
      </c>
      <c r="AD2513" s="45">
        <f t="shared" si="60612"/>
        <v>0</v>
      </c>
      <c r="AE2513" s="36"/>
      <c r="AF2513" s="37"/>
      <c r="AG2513" s="44">
        <f t="shared" ref="AG2513" si="60673">parseTime(AE2513)-(AF2515=INT(RIGHT($F2513, 1)))</f>
        <v>0</v>
      </c>
      <c r="AH2513" s="45">
        <f t="shared" si="60614"/>
        <v>0</v>
      </c>
      <c r="AI2513" s="36"/>
      <c r="AJ2513" s="37"/>
      <c r="AK2513" s="44">
        <f>parseTime(AI2513)-(AJ2515=INT(RIGHT($F2513, 1)))</f>
        <v>0</v>
      </c>
      <c r="AL2513" s="45">
        <f t="shared" si="60615"/>
        <v>0</v>
      </c>
      <c r="AM2513" s="36"/>
      <c r="AN2513" s="37"/>
      <c r="AO2513" s="44">
        <f t="shared" ref="AO2513" si="60674">parseTime(AM2513)-(AN2515=INT(RIGHT($F2513, 1)))</f>
        <v>0</v>
      </c>
      <c r="AP2513" s="45">
        <f t="shared" si="60617"/>
        <v>0</v>
      </c>
      <c r="AQ2513" s="36"/>
      <c r="AR2513" s="37"/>
      <c r="AS2513" s="44">
        <f t="shared" ref="AS2513" si="60675">parseTime(AQ2513)-(AR2515=INT(RIGHT($F2513, 1)))</f>
        <v>0</v>
      </c>
      <c r="AT2513" s="45">
        <f t="shared" si="60619"/>
        <v>0</v>
      </c>
      <c r="AU2513" s="36"/>
      <c r="AV2513" s="37"/>
      <c r="AW2513" s="44">
        <f>parseTime(AU2513)-(AV2515=INT(RIGHT($F2513, 1)))</f>
        <v>0</v>
      </c>
      <c r="AX2513" s="45">
        <f t="shared" si="60620"/>
        <v>0</v>
      </c>
      <c r="AY2513" s="36"/>
      <c r="AZ2513" s="37"/>
      <c r="BA2513" s="44">
        <f>parseTime(AY2513)-(AZ2515=INT(RIGHT($F2513, 1)))</f>
        <v>0</v>
      </c>
      <c r="BB2513" s="45">
        <f t="shared" si="60621"/>
        <v>0</v>
      </c>
      <c r="BC2513" s="36"/>
      <c r="BD2513" s="37"/>
      <c r="BE2513" s="44">
        <f>parseTime(BC2513)-(BD2515=INT(RIGHT($F2513, 1)))</f>
        <v>0</v>
      </c>
      <c r="BF2513" s="45">
        <f t="shared" si="60622"/>
        <v>0</v>
      </c>
      <c r="BG2513" s="36"/>
      <c r="BH2513" s="37"/>
      <c r="BI2513" s="44">
        <f>parseTime(BG2513)-(BH2515=INT(RIGHT($F2513, 1)))</f>
        <v>0</v>
      </c>
      <c r="BJ2513" s="45">
        <f t="shared" si="60623"/>
        <v>0</v>
      </c>
      <c r="BK2513" s="36"/>
      <c r="BL2513" s="37"/>
      <c r="BM2513" s="44">
        <f>parseTime(BK2513)-(BL2515=INT(RIGHT($F2513, 1)))</f>
        <v>0</v>
      </c>
      <c r="BN2513" s="45">
        <f t="shared" si="60624"/>
        <v>0</v>
      </c>
      <c r="BO2513" s="36"/>
      <c r="BP2513" s="37"/>
      <c r="BQ2513" s="44">
        <f t="shared" ref="BQ2513" si="60676">parseTime(BO2513)-(BP2515=INT(RIGHT($F2513, 1)))</f>
        <v>0</v>
      </c>
      <c r="BR2513" s="45">
        <f t="shared" si="60626"/>
        <v>0</v>
      </c>
      <c r="BS2513" s="36"/>
      <c r="BT2513" s="37"/>
      <c r="BU2513" s="44">
        <f t="shared" ref="BU2513" si="60677">parseTime(BS2513)-(BT2515=INT(RIGHT($F2513, 1)))</f>
        <v>0</v>
      </c>
      <c r="BV2513" s="45">
        <f t="shared" si="60628"/>
        <v>0</v>
      </c>
      <c r="BW2513" s="36"/>
      <c r="BX2513" s="37"/>
      <c r="BY2513" s="44">
        <f t="shared" ref="BY2513" si="60678">parseTime(BW2513)-(BX2515=INT(RIGHT($F2513, 1)))</f>
        <v>0</v>
      </c>
      <c r="BZ2513" s="45">
        <f t="shared" si="60630"/>
        <v>0</v>
      </c>
      <c r="CA2513" s="36"/>
      <c r="CB2513" s="37"/>
      <c r="CC2513" s="44">
        <f t="shared" ref="CC2513" si="60679">parseTime(CA2513)-(CB2515=INT(RIGHT($F2513, 1)))</f>
        <v>0</v>
      </c>
      <c r="CD2513" s="45">
        <f t="shared" si="60632"/>
        <v>0</v>
      </c>
      <c r="CE2513" s="36"/>
      <c r="CF2513" s="37"/>
      <c r="CG2513" s="44">
        <f t="shared" ref="CG2513" si="60680">parseTime(CE2513)-(CF2515=INT(RIGHT($F2513, 1)))</f>
        <v>0</v>
      </c>
      <c r="CH2513" s="45">
        <f t="shared" si="60634"/>
        <v>0</v>
      </c>
    </row>
    <row r="2514" spans="1:86" x14ac:dyDescent="0.25">
      <c r="A2514" s="56" t="s">
        <v>119</v>
      </c>
      <c r="B2514" s="57">
        <f t="shared" ref="B2514" ca="1" si="60681">roleHours(G2510:CH2516, "MCC")</f>
        <v>8</v>
      </c>
      <c r="C2514" s="14">
        <f t="shared" ca="1" si="60651"/>
        <v>1</v>
      </c>
      <c r="D2514" s="14" t="s">
        <v>260</v>
      </c>
      <c r="E2514" s="20">
        <v>4.6500000000000004</v>
      </c>
      <c r="F2514" s="51" t="s">
        <v>132</v>
      </c>
      <c r="G2514" s="36"/>
      <c r="H2514" s="37"/>
      <c r="I2514" s="44">
        <f t="shared" ref="I2514" si="60682">parseTime(G2514)-(H2515=INT(RIGHT($F2514, 1)))</f>
        <v>0</v>
      </c>
      <c r="J2514" s="45">
        <f t="shared" si="60602"/>
        <v>0</v>
      </c>
      <c r="K2514" s="36"/>
      <c r="L2514" s="37"/>
      <c r="M2514" s="44">
        <f t="shared" ref="M2514" si="60683">parseTime(K2514)-(L2515=INT(RIGHT($F2514, 1)))</f>
        <v>0</v>
      </c>
      <c r="N2514" s="45">
        <f t="shared" si="60604"/>
        <v>0</v>
      </c>
      <c r="O2514" s="36"/>
      <c r="P2514" s="37"/>
      <c r="Q2514" s="44">
        <f t="shared" ref="Q2514" si="60684">parseTime(O2514)-(P2515=INT(RIGHT($F2514, 1)))</f>
        <v>0</v>
      </c>
      <c r="R2514" s="45">
        <f t="shared" si="60606"/>
        <v>0</v>
      </c>
      <c r="S2514" s="36"/>
      <c r="T2514" s="37"/>
      <c r="U2514" s="44">
        <f t="shared" ref="U2514" si="60685">parseTime(S2514)-(T2515=INT(RIGHT($F2514, 1)))</f>
        <v>0</v>
      </c>
      <c r="V2514" s="45">
        <f t="shared" si="60608"/>
        <v>0</v>
      </c>
      <c r="W2514" s="36"/>
      <c r="X2514" s="37"/>
      <c r="Y2514" s="44">
        <f t="shared" ref="Y2514" si="60686">parseTime(W2514)-(X2515=INT(RIGHT($F2514, 1)))</f>
        <v>0</v>
      </c>
      <c r="Z2514" s="45">
        <f t="shared" si="60610"/>
        <v>0</v>
      </c>
      <c r="AA2514" s="36"/>
      <c r="AB2514" s="37"/>
      <c r="AC2514" s="44">
        <f t="shared" ref="AC2514" si="60687">parseTime(AA2514)-(AB2515=INT(RIGHT($F2514, 1)))</f>
        <v>0</v>
      </c>
      <c r="AD2514" s="45">
        <f t="shared" si="60612"/>
        <v>0</v>
      </c>
      <c r="AE2514" s="36"/>
      <c r="AF2514" s="37"/>
      <c r="AG2514" s="44">
        <f t="shared" ref="AG2514" si="60688">parseTime(AE2514)-(AF2515=INT(RIGHT($F2514, 1)))</f>
        <v>0</v>
      </c>
      <c r="AH2514" s="45">
        <f t="shared" si="60614"/>
        <v>0</v>
      </c>
      <c r="AI2514" s="36"/>
      <c r="AJ2514" s="37"/>
      <c r="AK2514" s="44">
        <f>parseTime(AI2514)-(AJ2515=INT(RIGHT($F2514, 1)))</f>
        <v>0</v>
      </c>
      <c r="AL2514" s="45">
        <f t="shared" si="60615"/>
        <v>0</v>
      </c>
      <c r="AM2514" s="36"/>
      <c r="AN2514" s="37"/>
      <c r="AO2514" s="44">
        <f t="shared" ref="AO2514" si="60689">parseTime(AM2514)-(AN2515=INT(RIGHT($F2514, 1)))</f>
        <v>0</v>
      </c>
      <c r="AP2514" s="45">
        <f t="shared" si="60617"/>
        <v>0</v>
      </c>
      <c r="AQ2514" s="36"/>
      <c r="AR2514" s="37"/>
      <c r="AS2514" s="44">
        <f t="shared" ref="AS2514" si="60690">parseTime(AQ2514)-(AR2515=INT(RIGHT($F2514, 1)))</f>
        <v>0</v>
      </c>
      <c r="AT2514" s="45">
        <f t="shared" si="60619"/>
        <v>0</v>
      </c>
      <c r="AU2514" s="36"/>
      <c r="AV2514" s="37"/>
      <c r="AW2514" s="44">
        <f>parseTime(AU2514)-(AV2515=INT(RIGHT($F2514, 1)))</f>
        <v>0</v>
      </c>
      <c r="AX2514" s="45">
        <f t="shared" si="60620"/>
        <v>0</v>
      </c>
      <c r="AY2514" s="36"/>
      <c r="AZ2514" s="37"/>
      <c r="BA2514" s="44">
        <f>parseTime(AY2514)-(AZ2515=INT(RIGHT($F2514, 1)))</f>
        <v>0</v>
      </c>
      <c r="BB2514" s="45">
        <f t="shared" si="60621"/>
        <v>0</v>
      </c>
      <c r="BC2514" s="36"/>
      <c r="BD2514" s="37"/>
      <c r="BE2514" s="44">
        <f>parseTime(BC2514)-(BD2515=INT(RIGHT($F2514, 1)))</f>
        <v>0</v>
      </c>
      <c r="BF2514" s="45">
        <f t="shared" si="60622"/>
        <v>0</v>
      </c>
      <c r="BG2514" s="36"/>
      <c r="BH2514" s="37"/>
      <c r="BI2514" s="44">
        <f>parseTime(BG2514)-(BH2515=INT(RIGHT($F2514, 1)))</f>
        <v>0</v>
      </c>
      <c r="BJ2514" s="45">
        <f t="shared" si="60623"/>
        <v>0</v>
      </c>
      <c r="BK2514" s="36"/>
      <c r="BL2514" s="37"/>
      <c r="BM2514" s="44">
        <f>parseTime(BK2514)-(BL2515=INT(RIGHT($F2514, 1)))</f>
        <v>0</v>
      </c>
      <c r="BN2514" s="45">
        <f t="shared" si="60624"/>
        <v>0</v>
      </c>
      <c r="BO2514" s="36"/>
      <c r="BP2514" s="37"/>
      <c r="BQ2514" s="44">
        <f t="shared" ref="BQ2514" si="60691">parseTime(BO2514)-(BP2515=INT(RIGHT($F2514, 1)))</f>
        <v>0</v>
      </c>
      <c r="BR2514" s="45">
        <f t="shared" si="60626"/>
        <v>0</v>
      </c>
      <c r="BS2514" s="36"/>
      <c r="BT2514" s="37"/>
      <c r="BU2514" s="44">
        <f t="shared" ref="BU2514" si="60692">parseTime(BS2514)-(BT2515=INT(RIGHT($F2514, 1)))</f>
        <v>0</v>
      </c>
      <c r="BV2514" s="45">
        <f t="shared" si="60628"/>
        <v>0</v>
      </c>
      <c r="BW2514" s="36"/>
      <c r="BX2514" s="37"/>
      <c r="BY2514" s="44">
        <f t="shared" ref="BY2514" si="60693">parseTime(BW2514)-(BX2515=INT(RIGHT($F2514, 1)))</f>
        <v>0</v>
      </c>
      <c r="BZ2514" s="45">
        <f t="shared" si="60630"/>
        <v>0</v>
      </c>
      <c r="CA2514" s="36"/>
      <c r="CB2514" s="37"/>
      <c r="CC2514" s="44">
        <f t="shared" ref="CC2514" si="60694">parseTime(CA2514)-(CB2515=INT(RIGHT($F2514, 1)))</f>
        <v>0</v>
      </c>
      <c r="CD2514" s="45">
        <f t="shared" si="60632"/>
        <v>0</v>
      </c>
      <c r="CE2514" s="36"/>
      <c r="CF2514" s="37"/>
      <c r="CG2514" s="44">
        <f t="shared" ref="CG2514" si="60695">parseTime(CE2514)-(CF2515=INT(RIGHT($F2514, 1)))</f>
        <v>0</v>
      </c>
      <c r="CH2514" s="45">
        <f t="shared" si="60634"/>
        <v>0</v>
      </c>
    </row>
    <row r="2515" spans="1:86" x14ac:dyDescent="0.25">
      <c r="A2515" s="56"/>
      <c r="B2515" s="57"/>
      <c r="C2515" s="14">
        <f t="shared" si="60651"/>
        <v>0</v>
      </c>
      <c r="D2515" s="14"/>
      <c r="E2515" s="20">
        <f t="shared" ref="E2515" si="60696">((7.5/2)-0.5+E2514)*8</f>
        <v>63.2</v>
      </c>
      <c r="F2515" s="51"/>
      <c r="G2515" s="46" t="s">
        <v>134</v>
      </c>
      <c r="H2515" s="38">
        <f t="shared" ref="H2515" si="60697">lunchAdjust(G2510:H2514)</f>
        <v>0</v>
      </c>
      <c r="I2515" s="48" t="s">
        <v>0</v>
      </c>
      <c r="J2515" s="39">
        <f t="shared" ref="J2515" si="60698">SUMPRODUCT(I2510:I2514*J2510:J2514)</f>
        <v>0</v>
      </c>
      <c r="K2515" s="46" t="s">
        <v>134</v>
      </c>
      <c r="L2515" s="38">
        <f t="shared" ref="L2515" si="60699">lunchAdjust(K2510:L2514)</f>
        <v>1</v>
      </c>
      <c r="M2515" s="48" t="s">
        <v>0</v>
      </c>
      <c r="N2515" s="39">
        <f t="shared" ref="N2515" si="60700">SUMPRODUCT(M2510:M2514*N2510:N2514)</f>
        <v>8</v>
      </c>
      <c r="O2515" s="46" t="s">
        <v>134</v>
      </c>
      <c r="P2515" s="38">
        <f t="shared" ref="P2515" si="60701">lunchAdjust(O2510:P2514)</f>
        <v>1</v>
      </c>
      <c r="Q2515" s="48" t="s">
        <v>0</v>
      </c>
      <c r="R2515" s="39">
        <f t="shared" ref="R2515" si="60702">SUMPRODUCT(Q2510:Q2514*R2510:R2514)</f>
        <v>8</v>
      </c>
      <c r="S2515" s="46" t="s">
        <v>134</v>
      </c>
      <c r="T2515" s="38">
        <f t="shared" ref="T2515" si="60703">lunchAdjust(S2510:T2514)</f>
        <v>1</v>
      </c>
      <c r="U2515" s="48" t="s">
        <v>0</v>
      </c>
      <c r="V2515" s="39">
        <f t="shared" ref="V2515" si="60704">SUMPRODUCT(U2510:U2514*V2510:V2514)</f>
        <v>8</v>
      </c>
      <c r="W2515" s="46" t="s">
        <v>134</v>
      </c>
      <c r="X2515" s="38">
        <f t="shared" ref="X2515" si="60705">lunchAdjust(W2510:X2514)</f>
        <v>0</v>
      </c>
      <c r="Y2515" s="48" t="s">
        <v>0</v>
      </c>
      <c r="Z2515" s="39">
        <f t="shared" ref="Z2515" si="60706">SUMPRODUCT(Y2510:Y2514*Z2510:Z2514)</f>
        <v>0</v>
      </c>
      <c r="AA2515" s="46" t="s">
        <v>134</v>
      </c>
      <c r="AB2515" s="38">
        <f t="shared" ref="AB2515" si="60707">lunchAdjust(AA2510:AB2514)</f>
        <v>1</v>
      </c>
      <c r="AC2515" s="48" t="s">
        <v>0</v>
      </c>
      <c r="AD2515" s="39">
        <f t="shared" ref="AD2515" si="60708">SUMPRODUCT(AC2510:AC2514*AD2510:AD2514)</f>
        <v>8</v>
      </c>
      <c r="AE2515" s="46" t="s">
        <v>134</v>
      </c>
      <c r="AF2515" s="38">
        <f t="shared" ref="AF2515" si="60709">lunchAdjust(AE2510:AF2514)</f>
        <v>1</v>
      </c>
      <c r="AG2515" s="48" t="s">
        <v>0</v>
      </c>
      <c r="AH2515" s="39">
        <f t="shared" ref="AH2515" si="60710">SUMPRODUCT(AG2510:AG2514*AH2510:AH2514)</f>
        <v>8</v>
      </c>
      <c r="AI2515" s="46" t="s">
        <v>134</v>
      </c>
      <c r="AJ2515" s="38">
        <f t="shared" ref="AJ2515" si="60711">lunchAdjust(AI2510:AJ2514)</f>
        <v>0</v>
      </c>
      <c r="AK2515" s="48" t="s">
        <v>0</v>
      </c>
      <c r="AL2515" s="39">
        <f t="shared" ref="AL2515" si="60712">SUMPRODUCT(AK2510:AK2514*AL2510:AL2514)</f>
        <v>0</v>
      </c>
      <c r="AM2515" s="46" t="s">
        <v>134</v>
      </c>
      <c r="AN2515" s="38">
        <f t="shared" ref="AN2515" si="60713">lunchAdjust(AM2510:AN2514)</f>
        <v>0</v>
      </c>
      <c r="AO2515" s="48" t="s">
        <v>0</v>
      </c>
      <c r="AP2515" s="39">
        <f t="shared" ref="AP2515" si="60714">SUMPRODUCT(AO2510:AO2514*AP2510:AP2514)</f>
        <v>0</v>
      </c>
      <c r="AQ2515" s="46" t="s">
        <v>134</v>
      </c>
      <c r="AR2515" s="38">
        <f t="shared" ref="AR2515" si="60715">lunchAdjust(AQ2510:AR2514)</f>
        <v>0</v>
      </c>
      <c r="AS2515" s="48" t="s">
        <v>0</v>
      </c>
      <c r="AT2515" s="39">
        <f t="shared" ref="AT2515" si="60716">SUMPRODUCT(AS2510:AS2514*AT2510:AT2514)</f>
        <v>0</v>
      </c>
      <c r="AU2515" s="46" t="s">
        <v>134</v>
      </c>
      <c r="AV2515" s="38">
        <f t="shared" ref="AV2515" si="60717">lunchAdjust(AU2510:AV2514)</f>
        <v>0</v>
      </c>
      <c r="AW2515" s="48" t="s">
        <v>0</v>
      </c>
      <c r="AX2515" s="39">
        <f t="shared" ref="AX2515" si="60718">SUMPRODUCT(AW2510:AW2514*AX2510:AX2514)</f>
        <v>0</v>
      </c>
      <c r="AY2515" s="46" t="s">
        <v>134</v>
      </c>
      <c r="AZ2515" s="38">
        <f t="shared" ref="AZ2515" si="60719">lunchAdjust(AY2510:AZ2514)</f>
        <v>0</v>
      </c>
      <c r="BA2515" s="48" t="s">
        <v>0</v>
      </c>
      <c r="BB2515" s="39">
        <f t="shared" ref="BB2515" si="60720">SUMPRODUCT(BA2510:BA2514*BB2510:BB2514)</f>
        <v>0</v>
      </c>
      <c r="BC2515" s="46" t="s">
        <v>134</v>
      </c>
      <c r="BD2515" s="38">
        <f t="shared" ref="BD2515" si="60721">lunchAdjust(BC2510:BD2514)</f>
        <v>0</v>
      </c>
      <c r="BE2515" s="48" t="s">
        <v>0</v>
      </c>
      <c r="BF2515" s="39">
        <f t="shared" ref="BF2515" si="60722">SUMPRODUCT(BE2510:BE2514*BF2510:BF2514)</f>
        <v>0</v>
      </c>
      <c r="BG2515" s="46" t="s">
        <v>134</v>
      </c>
      <c r="BH2515" s="38">
        <f t="shared" ref="BH2515" si="60723">lunchAdjust(BG2510:BH2514)</f>
        <v>0</v>
      </c>
      <c r="BI2515" s="48" t="s">
        <v>0</v>
      </c>
      <c r="BJ2515" s="39">
        <f t="shared" ref="BJ2515" si="60724">SUMPRODUCT(BI2510:BI2514*BJ2510:BJ2514)</f>
        <v>0</v>
      </c>
      <c r="BK2515" s="46" t="s">
        <v>134</v>
      </c>
      <c r="BL2515" s="38">
        <f t="shared" ref="BL2515" si="60725">lunchAdjust(BK2510:BL2514)</f>
        <v>0</v>
      </c>
      <c r="BM2515" s="48" t="s">
        <v>0</v>
      </c>
      <c r="BN2515" s="39">
        <f t="shared" ref="BN2515" si="60726">SUMPRODUCT(BM2510:BM2514*BN2510:BN2514)</f>
        <v>0</v>
      </c>
      <c r="BO2515" s="46" t="s">
        <v>134</v>
      </c>
      <c r="BP2515" s="38">
        <f t="shared" ref="BP2515" si="60727">lunchAdjust(BO2510:BP2514)</f>
        <v>1</v>
      </c>
      <c r="BQ2515" s="48" t="s">
        <v>0</v>
      </c>
      <c r="BR2515" s="39">
        <f t="shared" ref="BR2515" si="60728">SUMPRODUCT(BQ2510:BQ2514*BR2510:BR2514)</f>
        <v>8</v>
      </c>
      <c r="BS2515" s="46" t="s">
        <v>134</v>
      </c>
      <c r="BT2515" s="38">
        <f t="shared" ref="BT2515" si="60729">lunchAdjust(BS2510:BT2514)</f>
        <v>0</v>
      </c>
      <c r="BU2515" s="48" t="s">
        <v>0</v>
      </c>
      <c r="BV2515" s="39">
        <f t="shared" ref="BV2515" si="60730">SUMPRODUCT(BU2510:BU2514*BV2510:BV2514)</f>
        <v>0</v>
      </c>
      <c r="BW2515" s="46" t="s">
        <v>134</v>
      </c>
      <c r="BX2515" s="38">
        <f t="shared" ref="BX2515" si="60731">lunchAdjust(BW2510:BX2514)</f>
        <v>0</v>
      </c>
      <c r="BY2515" s="48" t="s">
        <v>0</v>
      </c>
      <c r="BZ2515" s="39">
        <f t="shared" ref="BZ2515" si="60732">SUMPRODUCT(BY2510:BY2514*BZ2510:BZ2514)</f>
        <v>0</v>
      </c>
      <c r="CA2515" s="46" t="s">
        <v>134</v>
      </c>
      <c r="CB2515" s="38">
        <f t="shared" ref="CB2515" si="60733">lunchAdjust(CA2510:CB2514)</f>
        <v>0</v>
      </c>
      <c r="CC2515" s="48" t="s">
        <v>0</v>
      </c>
      <c r="CD2515" s="39">
        <f t="shared" ref="CD2515" si="60734">SUMPRODUCT(CC2510:CC2514*CD2510:CD2514)</f>
        <v>0</v>
      </c>
      <c r="CE2515" s="46" t="s">
        <v>134</v>
      </c>
      <c r="CF2515" s="38">
        <f t="shared" ref="CF2515" si="60735">lunchAdjust(CE2510:CF2514)</f>
        <v>0</v>
      </c>
      <c r="CG2515" s="48" t="s">
        <v>0</v>
      </c>
      <c r="CH2515" s="39">
        <f t="shared" ref="CH2515" si="60736">SUMPRODUCT(CG2510:CG2514*CH2510:CH2514)</f>
        <v>0</v>
      </c>
    </row>
    <row r="2516" spans="1:86" ht="15.75" thickBot="1" x14ac:dyDescent="0.3">
      <c r="A2516" s="58" t="s">
        <v>121</v>
      </c>
      <c r="B2516" s="59">
        <f t="shared" ref="B2516" ca="1" si="60737">roleHours(G2510:CH2516, "OUT")</f>
        <v>0</v>
      </c>
      <c r="C2516" s="54" t="s">
        <v>137</v>
      </c>
      <c r="D2516" s="22">
        <f t="shared" ref="D2516" ca="1" si="60738">roleHours(G2510:CH2516, "PTO")</f>
        <v>0</v>
      </c>
      <c r="E2516" s="23">
        <f t="shared" ref="E2516" ca="1" si="60739">E2515-B2511</f>
        <v>15.200000000000003</v>
      </c>
      <c r="F2516" s="52"/>
      <c r="G2516" s="47" t="s">
        <v>39</v>
      </c>
      <c r="H2516" s="40">
        <f t="shared" si="60394"/>
        <v>0</v>
      </c>
      <c r="I2516" s="49" t="s">
        <v>135</v>
      </c>
      <c r="J2516" s="41">
        <f t="shared" ref="J2516" si="60740">J2515*G$4</f>
        <v>0</v>
      </c>
      <c r="K2516" s="47" t="s">
        <v>39</v>
      </c>
      <c r="L2516" s="40">
        <f t="shared" ref="L2516" si="60741">SUMPRODUCT(M2510:M2514*(L2510:L2514="PTO"))+SUMPRODUCT(M2510:M2514*(L2510:L2514="HOL"))</f>
        <v>0</v>
      </c>
      <c r="M2516" s="49" t="s">
        <v>135</v>
      </c>
      <c r="N2516" s="41">
        <f t="shared" ref="N2516" si="60742">N2515*K$4</f>
        <v>0</v>
      </c>
      <c r="O2516" s="47" t="s">
        <v>39</v>
      </c>
      <c r="P2516" s="40">
        <f t="shared" ref="P2516" si="60743">SUMPRODUCT(Q2510:Q2514*(P2510:P2514="PTO"))+SUMPRODUCT(Q2510:Q2514*(P2510:P2514="HOL"))</f>
        <v>0</v>
      </c>
      <c r="Q2516" s="49" t="s">
        <v>135</v>
      </c>
      <c r="R2516" s="41">
        <f t="shared" ref="R2516" si="60744">R2515*O$4</f>
        <v>8</v>
      </c>
      <c r="S2516" s="47" t="s">
        <v>39</v>
      </c>
      <c r="T2516" s="40">
        <f t="shared" ref="T2516" si="60745">SUMPRODUCT(U2510:U2514*(T2510:T2514="PTO"))+SUMPRODUCT(U2510:U2514*(T2510:T2514="HOL"))</f>
        <v>0</v>
      </c>
      <c r="U2516" s="49" t="s">
        <v>135</v>
      </c>
      <c r="V2516" s="41">
        <f t="shared" ref="V2516" si="60746">V2515*S$4</f>
        <v>0</v>
      </c>
      <c r="W2516" s="47" t="s">
        <v>39</v>
      </c>
      <c r="X2516" s="40">
        <f t="shared" ref="X2516" si="60747">SUMPRODUCT(Y2510:Y2514*(X2510:X2514="PTO"))+SUMPRODUCT(Y2510:Y2514*(X2510:X2514="HOL"))</f>
        <v>0</v>
      </c>
      <c r="Y2516" s="49" t="s">
        <v>135</v>
      </c>
      <c r="Z2516" s="41">
        <f t="shared" ref="Z2516" si="60748">Z2515*W$4</f>
        <v>0</v>
      </c>
      <c r="AA2516" s="47" t="s">
        <v>39</v>
      </c>
      <c r="AB2516" s="40">
        <f t="shared" ref="AB2516" si="60749">SUMPRODUCT(AC2510:AC2514*(AB2510:AB2514="PTO"))+SUMPRODUCT(AC2510:AC2514*(AB2510:AB2514="HOL"))</f>
        <v>0</v>
      </c>
      <c r="AC2516" s="49" t="s">
        <v>135</v>
      </c>
      <c r="AD2516" s="41">
        <f t="shared" ref="AD2516" si="60750">AD2515*AA$4</f>
        <v>8</v>
      </c>
      <c r="AE2516" s="47" t="s">
        <v>39</v>
      </c>
      <c r="AF2516" s="40">
        <f t="shared" ref="AF2516" si="60751">SUMPRODUCT(AG2510:AG2514*(AF2510:AF2514="PTO"))+SUMPRODUCT(AG2510:AG2514*(AF2510:AF2514="HOL"))</f>
        <v>0</v>
      </c>
      <c r="AG2516" s="49" t="s">
        <v>135</v>
      </c>
      <c r="AH2516" s="41">
        <f t="shared" ref="AH2516" si="60752">AH2515*AE$4</f>
        <v>8</v>
      </c>
      <c r="AI2516" s="47" t="s">
        <v>39</v>
      </c>
      <c r="AJ2516" s="40">
        <f t="shared" ref="AJ2516" si="60753">SUMPRODUCT(AK2510:AK2514*(AJ2510:AJ2514="PTO"))+SUMPRODUCT(AK2510:AK2514*(AJ2510:AJ2514="HOL"))</f>
        <v>0</v>
      </c>
      <c r="AK2516" s="49" t="s">
        <v>135</v>
      </c>
      <c r="AL2516" s="41">
        <f>AL2515*AI$4</f>
        <v>0</v>
      </c>
      <c r="AM2516" s="47" t="s">
        <v>39</v>
      </c>
      <c r="AN2516" s="40">
        <f t="shared" ref="AN2516" si="60754">SUMPRODUCT(AO2510:AO2514*(AN2510:AN2514="PTO"))+SUMPRODUCT(AO2510:AO2514*(AN2510:AN2514="HOL"))</f>
        <v>0</v>
      </c>
      <c r="AO2516" s="49" t="s">
        <v>135</v>
      </c>
      <c r="AP2516" s="41">
        <f t="shared" ref="AP2516" si="60755">AP2515*AM$4</f>
        <v>0</v>
      </c>
      <c r="AQ2516" s="47" t="s">
        <v>39</v>
      </c>
      <c r="AR2516" s="40">
        <f t="shared" ref="AR2516" si="60756">SUMPRODUCT(AS2510:AS2514*(AR2510:AR2514="PTO"))+SUMPRODUCT(AS2510:AS2514*(AR2510:AR2514="HOL"))</f>
        <v>0</v>
      </c>
      <c r="AS2516" s="49" t="s">
        <v>135</v>
      </c>
      <c r="AT2516" s="41">
        <f t="shared" ref="AT2516" si="60757">AT2515*AQ$4</f>
        <v>0</v>
      </c>
      <c r="AU2516" s="47" t="s">
        <v>39</v>
      </c>
      <c r="AV2516" s="40">
        <f t="shared" ref="AV2516" si="60758">SUMPRODUCT(AW2510:AW2514*(AV2510:AV2514="PTO"))+SUMPRODUCT(AW2510:AW2514*(AV2510:AV2514="HOL"))</f>
        <v>0</v>
      </c>
      <c r="AW2516" s="49" t="s">
        <v>135</v>
      </c>
      <c r="AX2516" s="41">
        <f>AX2515*AU$4</f>
        <v>0</v>
      </c>
      <c r="AY2516" s="47" t="s">
        <v>39</v>
      </c>
      <c r="AZ2516" s="40">
        <f t="shared" ref="AZ2516" si="60759">SUMPRODUCT(BA2510:BA2514*(AZ2510:AZ2514="PTO"))+SUMPRODUCT(BA2510:BA2514*(AZ2510:AZ2514="HOL"))</f>
        <v>0</v>
      </c>
      <c r="BA2516" s="49" t="s">
        <v>135</v>
      </c>
      <c r="BB2516" s="41">
        <f>BB2515*AY$4</f>
        <v>0</v>
      </c>
      <c r="BC2516" s="47" t="s">
        <v>39</v>
      </c>
      <c r="BD2516" s="40">
        <f t="shared" ref="BD2516" si="60760">SUMPRODUCT(BE2510:BE2514*(BD2510:BD2514="PTO"))+SUMPRODUCT(BE2510:BE2514*(BD2510:BD2514="HOL"))</f>
        <v>0</v>
      </c>
      <c r="BE2516" s="49" t="s">
        <v>135</v>
      </c>
      <c r="BF2516" s="41">
        <f>BF2515*BC$4</f>
        <v>0</v>
      </c>
      <c r="BG2516" s="47" t="s">
        <v>39</v>
      </c>
      <c r="BH2516" s="40">
        <f t="shared" ref="BH2516" si="60761">SUMPRODUCT(BI2510:BI2514*(BH2510:BH2514="PTO"))+SUMPRODUCT(BI2510:BI2514*(BH2510:BH2514="HOL"))</f>
        <v>0</v>
      </c>
      <c r="BI2516" s="49" t="s">
        <v>135</v>
      </c>
      <c r="BJ2516" s="41">
        <f>BJ2515*BG$4</f>
        <v>0</v>
      </c>
      <c r="BK2516" s="47" t="s">
        <v>39</v>
      </c>
      <c r="BL2516" s="40">
        <f t="shared" ref="BL2516" si="60762">SUMPRODUCT(BM2510:BM2514*(BL2510:BL2514="PTO"))+SUMPRODUCT(BM2510:BM2514*(BL2510:BL2514="HOL"))</f>
        <v>0</v>
      </c>
      <c r="BM2516" s="49" t="s">
        <v>135</v>
      </c>
      <c r="BN2516" s="41">
        <f>BN2515*BK$4</f>
        <v>0</v>
      </c>
      <c r="BO2516" s="47" t="s">
        <v>39</v>
      </c>
      <c r="BP2516" s="40">
        <f t="shared" ref="BP2516" si="60763">SUMPRODUCT(BQ2510:BQ2514*(BP2510:BP2514="PTO"))+SUMPRODUCT(BQ2510:BQ2514*(BP2510:BP2514="HOL"))</f>
        <v>0</v>
      </c>
      <c r="BQ2516" s="49" t="s">
        <v>135</v>
      </c>
      <c r="BR2516" s="41">
        <f t="shared" ref="BR2516" si="60764">BR2515*BO$4</f>
        <v>8</v>
      </c>
      <c r="BS2516" s="47" t="s">
        <v>39</v>
      </c>
      <c r="BT2516" s="40">
        <f t="shared" ref="BT2516" si="60765">SUMPRODUCT(BU2510:BU2514*(BT2510:BT2514="PTO"))+SUMPRODUCT(BU2510:BU2514*(BT2510:BT2514="HOL"))</f>
        <v>0</v>
      </c>
      <c r="BU2516" s="49" t="s">
        <v>135</v>
      </c>
      <c r="BV2516" s="41">
        <f t="shared" ref="BV2516" si="60766">BV2515*BS$4</f>
        <v>0</v>
      </c>
      <c r="BW2516" s="47" t="s">
        <v>39</v>
      </c>
      <c r="BX2516" s="40">
        <f t="shared" ref="BX2516" si="60767">SUMPRODUCT(BY2510:BY2514*(BX2510:BX2514="PTO"))+SUMPRODUCT(BY2510:BY2514*(BX2510:BX2514="HOL"))</f>
        <v>0</v>
      </c>
      <c r="BY2516" s="49" t="s">
        <v>135</v>
      </c>
      <c r="BZ2516" s="41">
        <f t="shared" ref="BZ2516" si="60768">BZ2515*BW$4</f>
        <v>0</v>
      </c>
      <c r="CA2516" s="47" t="s">
        <v>39</v>
      </c>
      <c r="CB2516" s="40">
        <f t="shared" ref="CB2516" si="60769">SUMPRODUCT(CC2510:CC2514*(CB2510:CB2514="PTO"))+SUMPRODUCT(CC2510:CC2514*(CB2510:CB2514="HOL"))</f>
        <v>0</v>
      </c>
      <c r="CC2516" s="49" t="s">
        <v>135</v>
      </c>
      <c r="CD2516" s="41">
        <f t="shared" ref="CD2516" si="60770">CD2515*CA$4</f>
        <v>0</v>
      </c>
      <c r="CE2516" s="47" t="s">
        <v>39</v>
      </c>
      <c r="CF2516" s="40">
        <f t="shared" ref="CF2516" si="60771">SUMPRODUCT(CG2510:CG2514*(CF2510:CF2514="PTO"))+SUMPRODUCT(CG2510:CG2514*(CF2510:CF2514="HOL"))</f>
        <v>0</v>
      </c>
      <c r="CG2516" s="49" t="s">
        <v>135</v>
      </c>
      <c r="CH2516" s="41">
        <f t="shared" ref="CH2516" si="60772">CH2515*CE$4</f>
        <v>0</v>
      </c>
    </row>
    <row r="2517" spans="1:86" x14ac:dyDescent="0.25">
      <c r="A2517" s="70" t="s">
        <v>133</v>
      </c>
      <c r="B2517" s="71">
        <f t="shared" ref="B2517" ca="1" si="60773">D2517-B2518</f>
        <v>8.1729209828166347</v>
      </c>
      <c r="C2517" s="72" t="s">
        <v>122</v>
      </c>
      <c r="D2517" s="71">
        <f>IFERROR(INDEX(Holidays[FTE], MATCH(Entry!E2517, Holidays[Date], 0)), 1)*8*INDEX(FTEguide[[1]:[12]], MATCH(Entry!E2518, FTEguide[Weekday], 0), IF(Entry!E2520&gt;0, Entry!E2520, MONTH(Entry!E2517)))</f>
        <v>61.172920982816635</v>
      </c>
      <c r="E2517" s="60">
        <f t="shared" si="59911"/>
        <v>44187</v>
      </c>
      <c r="F2517" s="50" t="s">
        <v>128</v>
      </c>
      <c r="G2517" s="34"/>
      <c r="H2517" s="35"/>
      <c r="I2517" s="42">
        <f t="shared" ref="I2517" si="60774">parseTime(G2517)-(H2522=INT(RIGHT($F2517, 1)))</f>
        <v>0</v>
      </c>
      <c r="J2517" s="43">
        <f t="shared" ref="J2517:J2521" si="60775">isClocked(H2517)</f>
        <v>0</v>
      </c>
      <c r="K2517" s="34" t="s">
        <v>136</v>
      </c>
      <c r="L2517" s="35" t="s">
        <v>23</v>
      </c>
      <c r="M2517" s="42">
        <f t="shared" ref="M2517" si="60776">parseTime(K2517)-(L2522=INT(RIGHT($F2517, 1)))</f>
        <v>8</v>
      </c>
      <c r="N2517" s="43">
        <f t="shared" ref="N2517:N2521" si="60777">isClocked(L2517)</f>
        <v>1</v>
      </c>
      <c r="O2517" s="34" t="s">
        <v>180</v>
      </c>
      <c r="P2517" s="35" t="s">
        <v>23</v>
      </c>
      <c r="Q2517" s="42">
        <f t="shared" ref="Q2517" si="60778">parseTime(O2517)-(P2522=INT(RIGHT($F2517, 1)))</f>
        <v>8</v>
      </c>
      <c r="R2517" s="43">
        <f t="shared" ref="R2517:R2521" si="60779">isClocked(P2517)</f>
        <v>1</v>
      </c>
      <c r="S2517" s="34" t="s">
        <v>227</v>
      </c>
      <c r="T2517" s="35" t="s">
        <v>23</v>
      </c>
      <c r="U2517" s="42">
        <f t="shared" ref="U2517" si="60780">parseTime(S2517)-(T2522=INT(RIGHT($F2517, 1)))</f>
        <v>8</v>
      </c>
      <c r="V2517" s="43">
        <f t="shared" ref="V2517:V2521" si="60781">isClocked(T2517)</f>
        <v>1</v>
      </c>
      <c r="W2517" s="34"/>
      <c r="X2517" s="35"/>
      <c r="Y2517" s="42">
        <f t="shared" ref="Y2517" si="60782">parseTime(W2517)-(X2522=INT(RIGHT($F2517, 1)))</f>
        <v>0</v>
      </c>
      <c r="Z2517" s="43">
        <f t="shared" ref="Z2517:Z2521" si="60783">isClocked(X2517)</f>
        <v>0</v>
      </c>
      <c r="AA2517" s="34" t="s">
        <v>136</v>
      </c>
      <c r="AB2517" s="35" t="s">
        <v>23</v>
      </c>
      <c r="AC2517" s="42">
        <f t="shared" ref="AC2517" si="60784">parseTime(AA2517)-(AB2522=INT(RIGHT($F2517, 1)))</f>
        <v>8</v>
      </c>
      <c r="AD2517" s="43">
        <f t="shared" ref="AD2517:AD2521" si="60785">isClocked(AB2517)</f>
        <v>1</v>
      </c>
      <c r="AE2517" s="34" t="s">
        <v>136</v>
      </c>
      <c r="AF2517" s="35" t="s">
        <v>25</v>
      </c>
      <c r="AG2517" s="42">
        <f t="shared" ref="AG2517" si="60786">parseTime(AE2517)-(AF2522=INT(RIGHT($F2517, 1)))</f>
        <v>8</v>
      </c>
      <c r="AH2517" s="43">
        <f t="shared" ref="AH2517:AH2521" si="60787">isClocked(AF2517)</f>
        <v>1</v>
      </c>
      <c r="AI2517" s="34"/>
      <c r="AJ2517" s="35"/>
      <c r="AK2517" s="42">
        <f>parseTime(AI2517)-(AJ2522=INT(RIGHT($F2517, 1)))</f>
        <v>0</v>
      </c>
      <c r="AL2517" s="43">
        <f t="shared" ref="AL2517:AL2521" si="60788">isClocked(AJ2517)</f>
        <v>0</v>
      </c>
      <c r="AM2517" s="34"/>
      <c r="AN2517" s="35"/>
      <c r="AO2517" s="42">
        <f t="shared" ref="AO2517" si="60789">parseTime(AM2517)-(AN2522=INT(RIGHT($F2517, 1)))</f>
        <v>0</v>
      </c>
      <c r="AP2517" s="43">
        <f t="shared" ref="AP2517:AP2521" si="60790">isClocked(AN2517)</f>
        <v>0</v>
      </c>
      <c r="AQ2517" s="34"/>
      <c r="AR2517" s="35"/>
      <c r="AS2517" s="42">
        <f t="shared" ref="AS2517" si="60791">parseTime(AQ2517)-(AR2522=INT(RIGHT($F2517, 1)))</f>
        <v>0</v>
      </c>
      <c r="AT2517" s="43">
        <f t="shared" ref="AT2517:AT2521" si="60792">isClocked(AR2517)</f>
        <v>0</v>
      </c>
      <c r="AU2517" s="34"/>
      <c r="AV2517" s="35"/>
      <c r="AW2517" s="42">
        <f>parseTime(AU2517)-(AV2522=INT(RIGHT($F2517, 1)))</f>
        <v>0</v>
      </c>
      <c r="AX2517" s="43">
        <f t="shared" ref="AX2517:AX2521" si="60793">isClocked(AV2517)</f>
        <v>0</v>
      </c>
      <c r="AY2517" s="34"/>
      <c r="AZ2517" s="35"/>
      <c r="BA2517" s="42">
        <f>parseTime(AY2517)-(AZ2522=INT(RIGHT($F2517, 1)))</f>
        <v>0</v>
      </c>
      <c r="BB2517" s="43">
        <f t="shared" ref="BB2517:BB2521" si="60794">isClocked(AZ2517)</f>
        <v>0</v>
      </c>
      <c r="BC2517" s="34"/>
      <c r="BD2517" s="35"/>
      <c r="BE2517" s="42">
        <f>parseTime(BC2517)-(BD2522=INT(RIGHT($F2517, 1)))</f>
        <v>0</v>
      </c>
      <c r="BF2517" s="43">
        <f t="shared" ref="BF2517:BF2521" si="60795">isClocked(BD2517)</f>
        <v>0</v>
      </c>
      <c r="BG2517" s="34"/>
      <c r="BH2517" s="35"/>
      <c r="BI2517" s="42">
        <f>parseTime(BG2517)-(BH2522=INT(RIGHT($F2517, 1)))</f>
        <v>0</v>
      </c>
      <c r="BJ2517" s="43">
        <f t="shared" ref="BJ2517:BJ2521" si="60796">isClocked(BH2517)</f>
        <v>0</v>
      </c>
      <c r="BK2517" s="34"/>
      <c r="BL2517" s="35"/>
      <c r="BM2517" s="42">
        <f>parseTime(BK2517)-(BL2522=INT(RIGHT($F2517, 1)))</f>
        <v>0</v>
      </c>
      <c r="BN2517" s="43">
        <f t="shared" ref="BN2517:BN2521" si="60797">isClocked(BL2517)</f>
        <v>0</v>
      </c>
      <c r="BO2517" s="34" t="s">
        <v>250</v>
      </c>
      <c r="BP2517" s="35" t="s">
        <v>23</v>
      </c>
      <c r="BQ2517" s="42">
        <f t="shared" ref="BQ2517" si="60798">parseTime(BO2517)-(BP2522=INT(RIGHT($F2517, 1)))</f>
        <v>5</v>
      </c>
      <c r="BR2517" s="43">
        <f t="shared" ref="BR2517:BR2521" si="60799">isClocked(BP2517)</f>
        <v>1</v>
      </c>
      <c r="BS2517" s="34" t="s">
        <v>136</v>
      </c>
      <c r="BT2517" s="35" t="s">
        <v>23</v>
      </c>
      <c r="BU2517" s="42">
        <f t="shared" ref="BU2517" si="60800">parseTime(BS2517)-(BT2522=INT(RIGHT($F2517, 1)))</f>
        <v>8</v>
      </c>
      <c r="BV2517" s="43">
        <f t="shared" ref="BV2517:BV2521" si="60801">isClocked(BT2517)</f>
        <v>1</v>
      </c>
      <c r="BW2517" s="34"/>
      <c r="BX2517" s="35"/>
      <c r="BY2517" s="42">
        <f t="shared" ref="BY2517" si="60802">parseTime(BW2517)-(BX2522=INT(RIGHT($F2517, 1)))</f>
        <v>0</v>
      </c>
      <c r="BZ2517" s="43">
        <f t="shared" ref="BZ2517:BZ2521" si="60803">isClocked(BX2517)</f>
        <v>0</v>
      </c>
      <c r="CA2517" s="34"/>
      <c r="CB2517" s="35"/>
      <c r="CC2517" s="42">
        <f t="shared" ref="CC2517" si="60804">parseTime(CA2517)-(CB2522=INT(RIGHT($F2517, 1)))</f>
        <v>0</v>
      </c>
      <c r="CD2517" s="43">
        <f t="shared" ref="CD2517:CD2521" si="60805">isClocked(CB2517)</f>
        <v>0</v>
      </c>
      <c r="CE2517" s="34"/>
      <c r="CF2517" s="35"/>
      <c r="CG2517" s="42">
        <f t="shared" ref="CG2517" si="60806">parseTime(CE2517)-(CF2522=INT(RIGHT($F2517, 1)))</f>
        <v>0</v>
      </c>
      <c r="CH2517" s="43">
        <f t="shared" ref="CH2517:CH2521" si="60807">isClocked(CF2517)</f>
        <v>0</v>
      </c>
    </row>
    <row r="2518" spans="1:86" x14ac:dyDescent="0.25">
      <c r="A2518" s="56" t="s">
        <v>0</v>
      </c>
      <c r="B2518" s="57">
        <f t="shared" ca="1" si="59427"/>
        <v>53</v>
      </c>
      <c r="C2518" s="14" t="s">
        <v>252</v>
      </c>
      <c r="D2518" s="14">
        <f t="shared" si="60635"/>
        <v>53.7</v>
      </c>
      <c r="E2518" s="55" t="str">
        <f t="shared" si="59428"/>
        <v>Tuesday</v>
      </c>
      <c r="F2518" s="51" t="s">
        <v>129</v>
      </c>
      <c r="G2518" s="36"/>
      <c r="H2518" s="37"/>
      <c r="I2518" s="44">
        <f t="shared" ref="I2518" si="60808">parseTime(G2518)-(H2522=INT(RIGHT($F2518, 1)))</f>
        <v>0</v>
      </c>
      <c r="J2518" s="45">
        <f t="shared" si="60775"/>
        <v>0</v>
      </c>
      <c r="K2518" s="36"/>
      <c r="L2518" s="37"/>
      <c r="M2518" s="44">
        <f t="shared" ref="M2518" si="60809">parseTime(K2518)-(L2522=INT(RIGHT($F2518, 1)))</f>
        <v>0</v>
      </c>
      <c r="N2518" s="45">
        <f t="shared" si="60777"/>
        <v>0</v>
      </c>
      <c r="O2518" s="36"/>
      <c r="P2518" s="37"/>
      <c r="Q2518" s="44">
        <f t="shared" ref="Q2518" si="60810">parseTime(O2518)-(P2522=INT(RIGHT($F2518, 1)))</f>
        <v>0</v>
      </c>
      <c r="R2518" s="45">
        <f t="shared" si="60779"/>
        <v>0</v>
      </c>
      <c r="S2518" s="36"/>
      <c r="T2518" s="37"/>
      <c r="U2518" s="44">
        <f t="shared" ref="U2518" si="60811">parseTime(S2518)-(T2522=INT(RIGHT($F2518, 1)))</f>
        <v>0</v>
      </c>
      <c r="V2518" s="45">
        <f t="shared" si="60781"/>
        <v>0</v>
      </c>
      <c r="W2518" s="36"/>
      <c r="X2518" s="37"/>
      <c r="Y2518" s="44">
        <f t="shared" ref="Y2518" si="60812">parseTime(W2518)-(X2522=INT(RIGHT($F2518, 1)))</f>
        <v>0</v>
      </c>
      <c r="Z2518" s="45">
        <f t="shared" si="60783"/>
        <v>0</v>
      </c>
      <c r="AA2518" s="36"/>
      <c r="AB2518" s="37"/>
      <c r="AC2518" s="44">
        <f t="shared" ref="AC2518" si="60813">parseTime(AA2518)-(AB2522=INT(RIGHT($F2518, 1)))</f>
        <v>0</v>
      </c>
      <c r="AD2518" s="45">
        <f t="shared" si="60785"/>
        <v>0</v>
      </c>
      <c r="AE2518" s="36"/>
      <c r="AF2518" s="37"/>
      <c r="AG2518" s="44">
        <f t="shared" ref="AG2518" si="60814">parseTime(AE2518)-(AF2522=INT(RIGHT($F2518, 1)))</f>
        <v>0</v>
      </c>
      <c r="AH2518" s="45">
        <f t="shared" si="60787"/>
        <v>0</v>
      </c>
      <c r="AI2518" s="36"/>
      <c r="AJ2518" s="37"/>
      <c r="AK2518" s="44">
        <f>parseTime(AI2518)-(AJ2522=INT(RIGHT($F2518, 1)))</f>
        <v>0</v>
      </c>
      <c r="AL2518" s="45">
        <f t="shared" si="60788"/>
        <v>0</v>
      </c>
      <c r="AM2518" s="36"/>
      <c r="AN2518" s="37"/>
      <c r="AO2518" s="44">
        <f t="shared" ref="AO2518" si="60815">parseTime(AM2518)-(AN2522=INT(RIGHT($F2518, 1)))</f>
        <v>0</v>
      </c>
      <c r="AP2518" s="45">
        <f t="shared" si="60790"/>
        <v>0</v>
      </c>
      <c r="AQ2518" s="36"/>
      <c r="AR2518" s="37"/>
      <c r="AS2518" s="44">
        <f t="shared" ref="AS2518" si="60816">parseTime(AQ2518)-(AR2522=INT(RIGHT($F2518, 1)))</f>
        <v>0</v>
      </c>
      <c r="AT2518" s="45">
        <f t="shared" si="60792"/>
        <v>0</v>
      </c>
      <c r="AU2518" s="36"/>
      <c r="AV2518" s="37"/>
      <c r="AW2518" s="44">
        <f>parseTime(AU2518)-(AV2522=INT(RIGHT($F2518, 1)))</f>
        <v>0</v>
      </c>
      <c r="AX2518" s="45">
        <f t="shared" si="60793"/>
        <v>0</v>
      </c>
      <c r="AY2518" s="36"/>
      <c r="AZ2518" s="37"/>
      <c r="BA2518" s="44">
        <f>parseTime(AY2518)-(AZ2522=INT(RIGHT($F2518, 1)))</f>
        <v>0</v>
      </c>
      <c r="BB2518" s="45">
        <f t="shared" si="60794"/>
        <v>0</v>
      </c>
      <c r="BC2518" s="36"/>
      <c r="BD2518" s="37"/>
      <c r="BE2518" s="44">
        <f>parseTime(BC2518)-(BD2522=INT(RIGHT($F2518, 1)))</f>
        <v>0</v>
      </c>
      <c r="BF2518" s="45">
        <f t="shared" si="60795"/>
        <v>0</v>
      </c>
      <c r="BG2518" s="36"/>
      <c r="BH2518" s="37"/>
      <c r="BI2518" s="44">
        <f>parseTime(BG2518)-(BH2522=INT(RIGHT($F2518, 1)))</f>
        <v>0</v>
      </c>
      <c r="BJ2518" s="45">
        <f t="shared" si="60796"/>
        <v>0</v>
      </c>
      <c r="BK2518" s="36"/>
      <c r="BL2518" s="37"/>
      <c r="BM2518" s="44">
        <f>parseTime(BK2518)-(BL2522=INT(RIGHT($F2518, 1)))</f>
        <v>0</v>
      </c>
      <c r="BN2518" s="45">
        <f t="shared" si="60797"/>
        <v>0</v>
      </c>
      <c r="BO2518" s="36"/>
      <c r="BP2518" s="37"/>
      <c r="BQ2518" s="44">
        <f t="shared" ref="BQ2518" si="60817">parseTime(BO2518)-(BP2522=INT(RIGHT($F2518, 1)))</f>
        <v>0</v>
      </c>
      <c r="BR2518" s="45">
        <f t="shared" si="60799"/>
        <v>0</v>
      </c>
      <c r="BS2518" s="36"/>
      <c r="BT2518" s="37"/>
      <c r="BU2518" s="44">
        <f t="shared" ref="BU2518" si="60818">parseTime(BS2518)-(BT2522=INT(RIGHT($F2518, 1)))</f>
        <v>0</v>
      </c>
      <c r="BV2518" s="45">
        <f t="shared" si="60801"/>
        <v>0</v>
      </c>
      <c r="BW2518" s="36"/>
      <c r="BX2518" s="37"/>
      <c r="BY2518" s="44">
        <f t="shared" ref="BY2518" si="60819">parseTime(BW2518)-(BX2522=INT(RIGHT($F2518, 1)))</f>
        <v>0</v>
      </c>
      <c r="BZ2518" s="45">
        <f t="shared" si="60803"/>
        <v>0</v>
      </c>
      <c r="CA2518" s="36"/>
      <c r="CB2518" s="37"/>
      <c r="CC2518" s="44">
        <f t="shared" ref="CC2518" si="60820">parseTime(CA2518)-(CB2522=INT(RIGHT($F2518, 1)))</f>
        <v>0</v>
      </c>
      <c r="CD2518" s="45">
        <f t="shared" si="60805"/>
        <v>0</v>
      </c>
      <c r="CE2518" s="36"/>
      <c r="CF2518" s="37"/>
      <c r="CG2518" s="44">
        <f t="shared" ref="CG2518" si="60821">parseTime(CE2518)-(CF2522=INT(RIGHT($F2518, 1)))</f>
        <v>0</v>
      </c>
      <c r="CH2518" s="45">
        <f t="shared" si="60807"/>
        <v>0</v>
      </c>
    </row>
    <row r="2519" spans="1:86" x14ac:dyDescent="0.25">
      <c r="A2519" s="56" t="s">
        <v>117</v>
      </c>
      <c r="B2519" s="57">
        <f t="shared" ref="B2519" ca="1" si="60822">roleHours(G2517:CH2523, "MFD")</f>
        <v>45</v>
      </c>
      <c r="C2519" s="14">
        <f t="shared" ref="C2519:C2522" ca="1" si="60823">B2519/8</f>
        <v>5.625</v>
      </c>
      <c r="D2519" s="14">
        <f t="shared" ref="D2519" ca="1" si="60824">B2518-D2518</f>
        <v>-0.70000000000000284</v>
      </c>
      <c r="E2519" s="20" t="s">
        <v>127</v>
      </c>
      <c r="F2519" s="51" t="s">
        <v>130</v>
      </c>
      <c r="G2519" s="36"/>
      <c r="H2519" s="37"/>
      <c r="I2519" s="44">
        <f t="shared" ref="I2519" si="60825">parseTime(G2519)-(H2522=INT(RIGHT($F2519, 1)))</f>
        <v>0</v>
      </c>
      <c r="J2519" s="45">
        <f t="shared" si="60775"/>
        <v>0</v>
      </c>
      <c r="K2519" s="36"/>
      <c r="L2519" s="37"/>
      <c r="M2519" s="44">
        <f t="shared" ref="M2519" si="60826">parseTime(K2519)-(L2522=INT(RIGHT($F2519, 1)))</f>
        <v>0</v>
      </c>
      <c r="N2519" s="45">
        <f t="shared" si="60777"/>
        <v>0</v>
      </c>
      <c r="O2519" s="36"/>
      <c r="P2519" s="37"/>
      <c r="Q2519" s="44">
        <f t="shared" ref="Q2519" si="60827">parseTime(O2519)-(P2522=INT(RIGHT($F2519, 1)))</f>
        <v>0</v>
      </c>
      <c r="R2519" s="45">
        <f t="shared" si="60779"/>
        <v>0</v>
      </c>
      <c r="S2519" s="36"/>
      <c r="T2519" s="37"/>
      <c r="U2519" s="44">
        <f t="shared" ref="U2519" si="60828">parseTime(S2519)-(T2522=INT(RIGHT($F2519, 1)))</f>
        <v>0</v>
      </c>
      <c r="V2519" s="45">
        <f t="shared" si="60781"/>
        <v>0</v>
      </c>
      <c r="W2519" s="36"/>
      <c r="X2519" s="37"/>
      <c r="Y2519" s="44">
        <f t="shared" ref="Y2519" si="60829">parseTime(W2519)-(X2522=INT(RIGHT($F2519, 1)))</f>
        <v>0</v>
      </c>
      <c r="Z2519" s="45">
        <f t="shared" si="60783"/>
        <v>0</v>
      </c>
      <c r="AA2519" s="36"/>
      <c r="AB2519" s="37"/>
      <c r="AC2519" s="44">
        <f t="shared" ref="AC2519" si="60830">parseTime(AA2519)-(AB2522=INT(RIGHT($F2519, 1)))</f>
        <v>0</v>
      </c>
      <c r="AD2519" s="45">
        <f t="shared" si="60785"/>
        <v>0</v>
      </c>
      <c r="AE2519" s="36"/>
      <c r="AF2519" s="37"/>
      <c r="AG2519" s="44">
        <f t="shared" ref="AG2519" si="60831">parseTime(AE2519)-(AF2522=INT(RIGHT($F2519, 1)))</f>
        <v>0</v>
      </c>
      <c r="AH2519" s="45">
        <f t="shared" si="60787"/>
        <v>0</v>
      </c>
      <c r="AI2519" s="36"/>
      <c r="AJ2519" s="37"/>
      <c r="AK2519" s="44">
        <f>parseTime(AI2519)-(AJ2522=INT(RIGHT($F2519, 1)))</f>
        <v>0</v>
      </c>
      <c r="AL2519" s="45">
        <f t="shared" si="60788"/>
        <v>0</v>
      </c>
      <c r="AM2519" s="36"/>
      <c r="AN2519" s="37"/>
      <c r="AO2519" s="44">
        <f t="shared" ref="AO2519" si="60832">parseTime(AM2519)-(AN2522=INT(RIGHT($F2519, 1)))</f>
        <v>0</v>
      </c>
      <c r="AP2519" s="45">
        <f t="shared" si="60790"/>
        <v>0</v>
      </c>
      <c r="AQ2519" s="36"/>
      <c r="AR2519" s="37"/>
      <c r="AS2519" s="44">
        <f t="shared" ref="AS2519" si="60833">parseTime(AQ2519)-(AR2522=INT(RIGHT($F2519, 1)))</f>
        <v>0</v>
      </c>
      <c r="AT2519" s="45">
        <f t="shared" si="60792"/>
        <v>0</v>
      </c>
      <c r="AU2519" s="36"/>
      <c r="AV2519" s="37"/>
      <c r="AW2519" s="44">
        <f>parseTime(AU2519)-(AV2522=INT(RIGHT($F2519, 1)))</f>
        <v>0</v>
      </c>
      <c r="AX2519" s="45">
        <f t="shared" si="60793"/>
        <v>0</v>
      </c>
      <c r="AY2519" s="36"/>
      <c r="AZ2519" s="37"/>
      <c r="BA2519" s="44">
        <f>parseTime(AY2519)-(AZ2522=INT(RIGHT($F2519, 1)))</f>
        <v>0</v>
      </c>
      <c r="BB2519" s="45">
        <f t="shared" si="60794"/>
        <v>0</v>
      </c>
      <c r="BC2519" s="36"/>
      <c r="BD2519" s="37"/>
      <c r="BE2519" s="44">
        <f>parseTime(BC2519)-(BD2522=INT(RIGHT($F2519, 1)))</f>
        <v>0</v>
      </c>
      <c r="BF2519" s="45">
        <f t="shared" si="60795"/>
        <v>0</v>
      </c>
      <c r="BG2519" s="36"/>
      <c r="BH2519" s="37"/>
      <c r="BI2519" s="44">
        <f>parseTime(BG2519)-(BH2522=INT(RIGHT($F2519, 1)))</f>
        <v>0</v>
      </c>
      <c r="BJ2519" s="45">
        <f t="shared" si="60796"/>
        <v>0</v>
      </c>
      <c r="BK2519" s="36"/>
      <c r="BL2519" s="37"/>
      <c r="BM2519" s="44">
        <f>parseTime(BK2519)-(BL2522=INT(RIGHT($F2519, 1)))</f>
        <v>0</v>
      </c>
      <c r="BN2519" s="45">
        <f t="shared" si="60797"/>
        <v>0</v>
      </c>
      <c r="BO2519" s="36"/>
      <c r="BP2519" s="37"/>
      <c r="BQ2519" s="44">
        <f t="shared" ref="BQ2519" si="60834">parseTime(BO2519)-(BP2522=INT(RIGHT($F2519, 1)))</f>
        <v>0</v>
      </c>
      <c r="BR2519" s="45">
        <f t="shared" si="60799"/>
        <v>0</v>
      </c>
      <c r="BS2519" s="36"/>
      <c r="BT2519" s="37"/>
      <c r="BU2519" s="44">
        <f t="shared" ref="BU2519" si="60835">parseTime(BS2519)-(BT2522=INT(RIGHT($F2519, 1)))</f>
        <v>0</v>
      </c>
      <c r="BV2519" s="45">
        <f t="shared" si="60801"/>
        <v>0</v>
      </c>
      <c r="BW2519" s="36"/>
      <c r="BX2519" s="37"/>
      <c r="BY2519" s="44">
        <f t="shared" ref="BY2519" si="60836">parseTime(BW2519)-(BX2522=INT(RIGHT($F2519, 1)))</f>
        <v>0</v>
      </c>
      <c r="BZ2519" s="45">
        <f t="shared" si="60803"/>
        <v>0</v>
      </c>
      <c r="CA2519" s="36"/>
      <c r="CB2519" s="37"/>
      <c r="CC2519" s="44">
        <f t="shared" ref="CC2519" si="60837">parseTime(CA2519)-(CB2522=INT(RIGHT($F2519, 1)))</f>
        <v>0</v>
      </c>
      <c r="CD2519" s="45">
        <f t="shared" si="60805"/>
        <v>0</v>
      </c>
      <c r="CE2519" s="36"/>
      <c r="CF2519" s="37"/>
      <c r="CG2519" s="44">
        <f t="shared" ref="CG2519" si="60838">parseTime(CE2519)-(CF2522=INT(RIGHT($F2519, 1)))</f>
        <v>0</v>
      </c>
      <c r="CH2519" s="45">
        <f t="shared" si="60807"/>
        <v>0</v>
      </c>
    </row>
    <row r="2520" spans="1:86" x14ac:dyDescent="0.25">
      <c r="A2520" s="56"/>
      <c r="B2520" s="57"/>
      <c r="C2520" s="14">
        <f t="shared" si="60823"/>
        <v>0</v>
      </c>
      <c r="D2520" s="14" t="s">
        <v>259</v>
      </c>
      <c r="E2520" s="20">
        <v>4.25</v>
      </c>
      <c r="F2520" s="51" t="s">
        <v>131</v>
      </c>
      <c r="G2520" s="36"/>
      <c r="H2520" s="37"/>
      <c r="I2520" s="44">
        <f t="shared" ref="I2520" si="60839">parseTime(G2520)-(H2522=INT(RIGHT($F2520, 1)))</f>
        <v>0</v>
      </c>
      <c r="J2520" s="45">
        <f t="shared" si="60775"/>
        <v>0</v>
      </c>
      <c r="K2520" s="36"/>
      <c r="L2520" s="37"/>
      <c r="M2520" s="44">
        <f t="shared" ref="M2520" si="60840">parseTime(K2520)-(L2522=INT(RIGHT($F2520, 1)))</f>
        <v>0</v>
      </c>
      <c r="N2520" s="45">
        <f t="shared" si="60777"/>
        <v>0</v>
      </c>
      <c r="O2520" s="36"/>
      <c r="P2520" s="37"/>
      <c r="Q2520" s="44">
        <f t="shared" ref="Q2520" si="60841">parseTime(O2520)-(P2522=INT(RIGHT($F2520, 1)))</f>
        <v>0</v>
      </c>
      <c r="R2520" s="45">
        <f t="shared" si="60779"/>
        <v>0</v>
      </c>
      <c r="S2520" s="36"/>
      <c r="T2520" s="37"/>
      <c r="U2520" s="44">
        <f t="shared" ref="U2520" si="60842">parseTime(S2520)-(T2522=INT(RIGHT($F2520, 1)))</f>
        <v>0</v>
      </c>
      <c r="V2520" s="45">
        <f t="shared" si="60781"/>
        <v>0</v>
      </c>
      <c r="W2520" s="36"/>
      <c r="X2520" s="37"/>
      <c r="Y2520" s="44">
        <f t="shared" ref="Y2520" si="60843">parseTime(W2520)-(X2522=INT(RIGHT($F2520, 1)))</f>
        <v>0</v>
      </c>
      <c r="Z2520" s="45">
        <f t="shared" si="60783"/>
        <v>0</v>
      </c>
      <c r="AA2520" s="36"/>
      <c r="AB2520" s="37"/>
      <c r="AC2520" s="44">
        <f t="shared" ref="AC2520" si="60844">parseTime(AA2520)-(AB2522=INT(RIGHT($F2520, 1)))</f>
        <v>0</v>
      </c>
      <c r="AD2520" s="45">
        <f t="shared" si="60785"/>
        <v>0</v>
      </c>
      <c r="AE2520" s="36"/>
      <c r="AF2520" s="37"/>
      <c r="AG2520" s="44">
        <f t="shared" ref="AG2520" si="60845">parseTime(AE2520)-(AF2522=INT(RIGHT($F2520, 1)))</f>
        <v>0</v>
      </c>
      <c r="AH2520" s="45">
        <f t="shared" si="60787"/>
        <v>0</v>
      </c>
      <c r="AI2520" s="36"/>
      <c r="AJ2520" s="37"/>
      <c r="AK2520" s="44">
        <f>parseTime(AI2520)-(AJ2522=INT(RIGHT($F2520, 1)))</f>
        <v>0</v>
      </c>
      <c r="AL2520" s="45">
        <f t="shared" si="60788"/>
        <v>0</v>
      </c>
      <c r="AM2520" s="36"/>
      <c r="AN2520" s="37"/>
      <c r="AO2520" s="44">
        <f t="shared" ref="AO2520" si="60846">parseTime(AM2520)-(AN2522=INT(RIGHT($F2520, 1)))</f>
        <v>0</v>
      </c>
      <c r="AP2520" s="45">
        <f t="shared" si="60790"/>
        <v>0</v>
      </c>
      <c r="AQ2520" s="36"/>
      <c r="AR2520" s="37"/>
      <c r="AS2520" s="44">
        <f t="shared" ref="AS2520" si="60847">parseTime(AQ2520)-(AR2522=INT(RIGHT($F2520, 1)))</f>
        <v>0</v>
      </c>
      <c r="AT2520" s="45">
        <f t="shared" si="60792"/>
        <v>0</v>
      </c>
      <c r="AU2520" s="36"/>
      <c r="AV2520" s="37"/>
      <c r="AW2520" s="44">
        <f>parseTime(AU2520)-(AV2522=INT(RIGHT($F2520, 1)))</f>
        <v>0</v>
      </c>
      <c r="AX2520" s="45">
        <f t="shared" si="60793"/>
        <v>0</v>
      </c>
      <c r="AY2520" s="36"/>
      <c r="AZ2520" s="37"/>
      <c r="BA2520" s="44">
        <f>parseTime(AY2520)-(AZ2522=INT(RIGHT($F2520, 1)))</f>
        <v>0</v>
      </c>
      <c r="BB2520" s="45">
        <f t="shared" si="60794"/>
        <v>0</v>
      </c>
      <c r="BC2520" s="36"/>
      <c r="BD2520" s="37"/>
      <c r="BE2520" s="44">
        <f>parseTime(BC2520)-(BD2522=INT(RIGHT($F2520, 1)))</f>
        <v>0</v>
      </c>
      <c r="BF2520" s="45">
        <f t="shared" si="60795"/>
        <v>0</v>
      </c>
      <c r="BG2520" s="36"/>
      <c r="BH2520" s="37"/>
      <c r="BI2520" s="44">
        <f>parseTime(BG2520)-(BH2522=INT(RIGHT($F2520, 1)))</f>
        <v>0</v>
      </c>
      <c r="BJ2520" s="45">
        <f t="shared" si="60796"/>
        <v>0</v>
      </c>
      <c r="BK2520" s="36"/>
      <c r="BL2520" s="37"/>
      <c r="BM2520" s="44">
        <f>parseTime(BK2520)-(BL2522=INT(RIGHT($F2520, 1)))</f>
        <v>0</v>
      </c>
      <c r="BN2520" s="45">
        <f t="shared" si="60797"/>
        <v>0</v>
      </c>
      <c r="BO2520" s="36"/>
      <c r="BP2520" s="37"/>
      <c r="BQ2520" s="44">
        <f t="shared" ref="BQ2520" si="60848">parseTime(BO2520)-(BP2522=INT(RIGHT($F2520, 1)))</f>
        <v>0</v>
      </c>
      <c r="BR2520" s="45">
        <f t="shared" si="60799"/>
        <v>0</v>
      </c>
      <c r="BS2520" s="36"/>
      <c r="BT2520" s="37"/>
      <c r="BU2520" s="44">
        <f t="shared" ref="BU2520" si="60849">parseTime(BS2520)-(BT2522=INT(RIGHT($F2520, 1)))</f>
        <v>0</v>
      </c>
      <c r="BV2520" s="45">
        <f t="shared" si="60801"/>
        <v>0</v>
      </c>
      <c r="BW2520" s="36"/>
      <c r="BX2520" s="37"/>
      <c r="BY2520" s="44">
        <f t="shared" ref="BY2520" si="60850">parseTime(BW2520)-(BX2522=INT(RIGHT($F2520, 1)))</f>
        <v>0</v>
      </c>
      <c r="BZ2520" s="45">
        <f t="shared" si="60803"/>
        <v>0</v>
      </c>
      <c r="CA2520" s="36"/>
      <c r="CB2520" s="37"/>
      <c r="CC2520" s="44">
        <f t="shared" ref="CC2520" si="60851">parseTime(CA2520)-(CB2522=INT(RIGHT($F2520, 1)))</f>
        <v>0</v>
      </c>
      <c r="CD2520" s="45">
        <f t="shared" si="60805"/>
        <v>0</v>
      </c>
      <c r="CE2520" s="36"/>
      <c r="CF2520" s="37"/>
      <c r="CG2520" s="44">
        <f t="shared" ref="CG2520" si="60852">parseTime(CE2520)-(CF2522=INT(RIGHT($F2520, 1)))</f>
        <v>0</v>
      </c>
      <c r="CH2520" s="45">
        <f t="shared" si="60807"/>
        <v>0</v>
      </c>
    </row>
    <row r="2521" spans="1:86" x14ac:dyDescent="0.25">
      <c r="A2521" s="56" t="s">
        <v>119</v>
      </c>
      <c r="B2521" s="57">
        <f t="shared" ref="B2521" ca="1" si="60853">roleHours(G2517:CH2523, "MCC")</f>
        <v>8</v>
      </c>
      <c r="C2521" s="14">
        <f t="shared" ca="1" si="60823"/>
        <v>1</v>
      </c>
      <c r="D2521" s="14" t="s">
        <v>260</v>
      </c>
      <c r="E2521" s="20">
        <v>4.6500000000000004</v>
      </c>
      <c r="F2521" s="51" t="s">
        <v>132</v>
      </c>
      <c r="G2521" s="36"/>
      <c r="H2521" s="37"/>
      <c r="I2521" s="44">
        <f t="shared" ref="I2521" si="60854">parseTime(G2521)-(H2522=INT(RIGHT($F2521, 1)))</f>
        <v>0</v>
      </c>
      <c r="J2521" s="45">
        <f t="shared" si="60775"/>
        <v>0</v>
      </c>
      <c r="K2521" s="36"/>
      <c r="L2521" s="37"/>
      <c r="M2521" s="44">
        <f t="shared" ref="M2521" si="60855">parseTime(K2521)-(L2522=INT(RIGHT($F2521, 1)))</f>
        <v>0</v>
      </c>
      <c r="N2521" s="45">
        <f t="shared" si="60777"/>
        <v>0</v>
      </c>
      <c r="O2521" s="36"/>
      <c r="P2521" s="37"/>
      <c r="Q2521" s="44">
        <f t="shared" ref="Q2521" si="60856">parseTime(O2521)-(P2522=INT(RIGHT($F2521, 1)))</f>
        <v>0</v>
      </c>
      <c r="R2521" s="45">
        <f t="shared" si="60779"/>
        <v>0</v>
      </c>
      <c r="S2521" s="36"/>
      <c r="T2521" s="37"/>
      <c r="U2521" s="44">
        <f t="shared" ref="U2521" si="60857">parseTime(S2521)-(T2522=INT(RIGHT($F2521, 1)))</f>
        <v>0</v>
      </c>
      <c r="V2521" s="45">
        <f t="shared" si="60781"/>
        <v>0</v>
      </c>
      <c r="W2521" s="36"/>
      <c r="X2521" s="37"/>
      <c r="Y2521" s="44">
        <f t="shared" ref="Y2521" si="60858">parseTime(W2521)-(X2522=INT(RIGHT($F2521, 1)))</f>
        <v>0</v>
      </c>
      <c r="Z2521" s="45">
        <f t="shared" si="60783"/>
        <v>0</v>
      </c>
      <c r="AA2521" s="36"/>
      <c r="AB2521" s="37"/>
      <c r="AC2521" s="44">
        <f t="shared" ref="AC2521" si="60859">parseTime(AA2521)-(AB2522=INT(RIGHT($F2521, 1)))</f>
        <v>0</v>
      </c>
      <c r="AD2521" s="45">
        <f t="shared" si="60785"/>
        <v>0</v>
      </c>
      <c r="AE2521" s="36"/>
      <c r="AF2521" s="37"/>
      <c r="AG2521" s="44">
        <f t="shared" ref="AG2521" si="60860">parseTime(AE2521)-(AF2522=INT(RIGHT($F2521, 1)))</f>
        <v>0</v>
      </c>
      <c r="AH2521" s="45">
        <f t="shared" si="60787"/>
        <v>0</v>
      </c>
      <c r="AI2521" s="36"/>
      <c r="AJ2521" s="37"/>
      <c r="AK2521" s="44">
        <f>parseTime(AI2521)-(AJ2522=INT(RIGHT($F2521, 1)))</f>
        <v>0</v>
      </c>
      <c r="AL2521" s="45">
        <f t="shared" si="60788"/>
        <v>0</v>
      </c>
      <c r="AM2521" s="36"/>
      <c r="AN2521" s="37"/>
      <c r="AO2521" s="44">
        <f t="shared" ref="AO2521" si="60861">parseTime(AM2521)-(AN2522=INT(RIGHT($F2521, 1)))</f>
        <v>0</v>
      </c>
      <c r="AP2521" s="45">
        <f t="shared" si="60790"/>
        <v>0</v>
      </c>
      <c r="AQ2521" s="36"/>
      <c r="AR2521" s="37"/>
      <c r="AS2521" s="44">
        <f t="shared" ref="AS2521" si="60862">parseTime(AQ2521)-(AR2522=INT(RIGHT($F2521, 1)))</f>
        <v>0</v>
      </c>
      <c r="AT2521" s="45">
        <f t="shared" si="60792"/>
        <v>0</v>
      </c>
      <c r="AU2521" s="36"/>
      <c r="AV2521" s="37"/>
      <c r="AW2521" s="44">
        <f>parseTime(AU2521)-(AV2522=INT(RIGHT($F2521, 1)))</f>
        <v>0</v>
      </c>
      <c r="AX2521" s="45">
        <f t="shared" si="60793"/>
        <v>0</v>
      </c>
      <c r="AY2521" s="36"/>
      <c r="AZ2521" s="37"/>
      <c r="BA2521" s="44">
        <f>parseTime(AY2521)-(AZ2522=INT(RIGHT($F2521, 1)))</f>
        <v>0</v>
      </c>
      <c r="BB2521" s="45">
        <f t="shared" si="60794"/>
        <v>0</v>
      </c>
      <c r="BC2521" s="36"/>
      <c r="BD2521" s="37"/>
      <c r="BE2521" s="44">
        <f>parseTime(BC2521)-(BD2522=INT(RIGHT($F2521, 1)))</f>
        <v>0</v>
      </c>
      <c r="BF2521" s="45">
        <f t="shared" si="60795"/>
        <v>0</v>
      </c>
      <c r="BG2521" s="36"/>
      <c r="BH2521" s="37"/>
      <c r="BI2521" s="44">
        <f>parseTime(BG2521)-(BH2522=INT(RIGHT($F2521, 1)))</f>
        <v>0</v>
      </c>
      <c r="BJ2521" s="45">
        <f t="shared" si="60796"/>
        <v>0</v>
      </c>
      <c r="BK2521" s="36"/>
      <c r="BL2521" s="37"/>
      <c r="BM2521" s="44">
        <f>parseTime(BK2521)-(BL2522=INT(RIGHT($F2521, 1)))</f>
        <v>0</v>
      </c>
      <c r="BN2521" s="45">
        <f t="shared" si="60797"/>
        <v>0</v>
      </c>
      <c r="BO2521" s="36"/>
      <c r="BP2521" s="37"/>
      <c r="BQ2521" s="44">
        <f t="shared" ref="BQ2521" si="60863">parseTime(BO2521)-(BP2522=INT(RIGHT($F2521, 1)))</f>
        <v>0</v>
      </c>
      <c r="BR2521" s="45">
        <f t="shared" si="60799"/>
        <v>0</v>
      </c>
      <c r="BS2521" s="36"/>
      <c r="BT2521" s="37"/>
      <c r="BU2521" s="44">
        <f t="shared" ref="BU2521" si="60864">parseTime(BS2521)-(BT2522=INT(RIGHT($F2521, 1)))</f>
        <v>0</v>
      </c>
      <c r="BV2521" s="45">
        <f t="shared" si="60801"/>
        <v>0</v>
      </c>
      <c r="BW2521" s="36"/>
      <c r="BX2521" s="37"/>
      <c r="BY2521" s="44">
        <f t="shared" ref="BY2521" si="60865">parseTime(BW2521)-(BX2522=INT(RIGHT($F2521, 1)))</f>
        <v>0</v>
      </c>
      <c r="BZ2521" s="45">
        <f t="shared" si="60803"/>
        <v>0</v>
      </c>
      <c r="CA2521" s="36"/>
      <c r="CB2521" s="37"/>
      <c r="CC2521" s="44">
        <f t="shared" ref="CC2521" si="60866">parseTime(CA2521)-(CB2522=INT(RIGHT($F2521, 1)))</f>
        <v>0</v>
      </c>
      <c r="CD2521" s="45">
        <f t="shared" si="60805"/>
        <v>0</v>
      </c>
      <c r="CE2521" s="36"/>
      <c r="CF2521" s="37"/>
      <c r="CG2521" s="44">
        <f t="shared" ref="CG2521" si="60867">parseTime(CE2521)-(CF2522=INT(RIGHT($F2521, 1)))</f>
        <v>0</v>
      </c>
      <c r="CH2521" s="45">
        <f t="shared" si="60807"/>
        <v>0</v>
      </c>
    </row>
    <row r="2522" spans="1:86" x14ac:dyDescent="0.25">
      <c r="A2522" s="56"/>
      <c r="B2522" s="57"/>
      <c r="C2522" s="14">
        <f t="shared" si="60823"/>
        <v>0</v>
      </c>
      <c r="D2522" s="14"/>
      <c r="E2522" s="20">
        <f t="shared" ref="E2522" si="60868">((7.5/2)-0.5+E2521)*8</f>
        <v>63.2</v>
      </c>
      <c r="F2522" s="51"/>
      <c r="G2522" s="46" t="s">
        <v>134</v>
      </c>
      <c r="H2522" s="38">
        <f t="shared" ref="H2522" si="60869">lunchAdjust(G2517:H2521)</f>
        <v>0</v>
      </c>
      <c r="I2522" s="48" t="s">
        <v>0</v>
      </c>
      <c r="J2522" s="39">
        <f t="shared" ref="J2522" si="60870">SUMPRODUCT(I2517:I2521*J2517:J2521)</f>
        <v>0</v>
      </c>
      <c r="K2522" s="46" t="s">
        <v>134</v>
      </c>
      <c r="L2522" s="38">
        <f t="shared" ref="L2522" si="60871">lunchAdjust(K2517:L2521)</f>
        <v>1</v>
      </c>
      <c r="M2522" s="48" t="s">
        <v>0</v>
      </c>
      <c r="N2522" s="39">
        <f t="shared" ref="N2522" si="60872">SUMPRODUCT(M2517:M2521*N2517:N2521)</f>
        <v>8</v>
      </c>
      <c r="O2522" s="46" t="s">
        <v>134</v>
      </c>
      <c r="P2522" s="38">
        <f t="shared" ref="P2522" si="60873">lunchAdjust(O2517:P2521)</f>
        <v>1</v>
      </c>
      <c r="Q2522" s="48" t="s">
        <v>0</v>
      </c>
      <c r="R2522" s="39">
        <f t="shared" ref="R2522" si="60874">SUMPRODUCT(Q2517:Q2521*R2517:R2521)</f>
        <v>8</v>
      </c>
      <c r="S2522" s="46" t="s">
        <v>134</v>
      </c>
      <c r="T2522" s="38">
        <f t="shared" ref="T2522" si="60875">lunchAdjust(S2517:T2521)</f>
        <v>1</v>
      </c>
      <c r="U2522" s="48" t="s">
        <v>0</v>
      </c>
      <c r="V2522" s="39">
        <f t="shared" ref="V2522" si="60876">SUMPRODUCT(U2517:U2521*V2517:V2521)</f>
        <v>8</v>
      </c>
      <c r="W2522" s="46" t="s">
        <v>134</v>
      </c>
      <c r="X2522" s="38">
        <f t="shared" ref="X2522" si="60877">lunchAdjust(W2517:X2521)</f>
        <v>0</v>
      </c>
      <c r="Y2522" s="48" t="s">
        <v>0</v>
      </c>
      <c r="Z2522" s="39">
        <f t="shared" ref="Z2522" si="60878">SUMPRODUCT(Y2517:Y2521*Z2517:Z2521)</f>
        <v>0</v>
      </c>
      <c r="AA2522" s="46" t="s">
        <v>134</v>
      </c>
      <c r="AB2522" s="38">
        <f t="shared" ref="AB2522" si="60879">lunchAdjust(AA2517:AB2521)</f>
        <v>1</v>
      </c>
      <c r="AC2522" s="48" t="s">
        <v>0</v>
      </c>
      <c r="AD2522" s="39">
        <f t="shared" ref="AD2522" si="60880">SUMPRODUCT(AC2517:AC2521*AD2517:AD2521)</f>
        <v>8</v>
      </c>
      <c r="AE2522" s="46" t="s">
        <v>134</v>
      </c>
      <c r="AF2522" s="38">
        <f t="shared" ref="AF2522" si="60881">lunchAdjust(AE2517:AF2521)</f>
        <v>1</v>
      </c>
      <c r="AG2522" s="48" t="s">
        <v>0</v>
      </c>
      <c r="AH2522" s="39">
        <f t="shared" ref="AH2522" si="60882">SUMPRODUCT(AG2517:AG2521*AH2517:AH2521)</f>
        <v>8</v>
      </c>
      <c r="AI2522" s="46" t="s">
        <v>134</v>
      </c>
      <c r="AJ2522" s="38">
        <f t="shared" ref="AJ2522" si="60883">lunchAdjust(AI2517:AJ2521)</f>
        <v>0</v>
      </c>
      <c r="AK2522" s="48" t="s">
        <v>0</v>
      </c>
      <c r="AL2522" s="39">
        <f t="shared" ref="AL2522" si="60884">SUMPRODUCT(AK2517:AK2521*AL2517:AL2521)</f>
        <v>0</v>
      </c>
      <c r="AM2522" s="46" t="s">
        <v>134</v>
      </c>
      <c r="AN2522" s="38">
        <f t="shared" ref="AN2522" si="60885">lunchAdjust(AM2517:AN2521)</f>
        <v>0</v>
      </c>
      <c r="AO2522" s="48" t="s">
        <v>0</v>
      </c>
      <c r="AP2522" s="39">
        <f t="shared" ref="AP2522" si="60886">SUMPRODUCT(AO2517:AO2521*AP2517:AP2521)</f>
        <v>0</v>
      </c>
      <c r="AQ2522" s="46" t="s">
        <v>134</v>
      </c>
      <c r="AR2522" s="38">
        <f t="shared" ref="AR2522" si="60887">lunchAdjust(AQ2517:AR2521)</f>
        <v>0</v>
      </c>
      <c r="AS2522" s="48" t="s">
        <v>0</v>
      </c>
      <c r="AT2522" s="39">
        <f t="shared" ref="AT2522" si="60888">SUMPRODUCT(AS2517:AS2521*AT2517:AT2521)</f>
        <v>0</v>
      </c>
      <c r="AU2522" s="46" t="s">
        <v>134</v>
      </c>
      <c r="AV2522" s="38">
        <f t="shared" ref="AV2522" si="60889">lunchAdjust(AU2517:AV2521)</f>
        <v>0</v>
      </c>
      <c r="AW2522" s="48" t="s">
        <v>0</v>
      </c>
      <c r="AX2522" s="39">
        <f t="shared" ref="AX2522" si="60890">SUMPRODUCT(AW2517:AW2521*AX2517:AX2521)</f>
        <v>0</v>
      </c>
      <c r="AY2522" s="46" t="s">
        <v>134</v>
      </c>
      <c r="AZ2522" s="38">
        <f t="shared" ref="AZ2522" si="60891">lunchAdjust(AY2517:AZ2521)</f>
        <v>0</v>
      </c>
      <c r="BA2522" s="48" t="s">
        <v>0</v>
      </c>
      <c r="BB2522" s="39">
        <f t="shared" ref="BB2522" si="60892">SUMPRODUCT(BA2517:BA2521*BB2517:BB2521)</f>
        <v>0</v>
      </c>
      <c r="BC2522" s="46" t="s">
        <v>134</v>
      </c>
      <c r="BD2522" s="38">
        <f t="shared" ref="BD2522" si="60893">lunchAdjust(BC2517:BD2521)</f>
        <v>0</v>
      </c>
      <c r="BE2522" s="48" t="s">
        <v>0</v>
      </c>
      <c r="BF2522" s="39">
        <f t="shared" ref="BF2522" si="60894">SUMPRODUCT(BE2517:BE2521*BF2517:BF2521)</f>
        <v>0</v>
      </c>
      <c r="BG2522" s="46" t="s">
        <v>134</v>
      </c>
      <c r="BH2522" s="38">
        <f t="shared" ref="BH2522" si="60895">lunchAdjust(BG2517:BH2521)</f>
        <v>0</v>
      </c>
      <c r="BI2522" s="48" t="s">
        <v>0</v>
      </c>
      <c r="BJ2522" s="39">
        <f t="shared" ref="BJ2522" si="60896">SUMPRODUCT(BI2517:BI2521*BJ2517:BJ2521)</f>
        <v>0</v>
      </c>
      <c r="BK2522" s="46" t="s">
        <v>134</v>
      </c>
      <c r="BL2522" s="38">
        <f t="shared" ref="BL2522" si="60897">lunchAdjust(BK2517:BL2521)</f>
        <v>0</v>
      </c>
      <c r="BM2522" s="48" t="s">
        <v>0</v>
      </c>
      <c r="BN2522" s="39">
        <f t="shared" ref="BN2522" si="60898">SUMPRODUCT(BM2517:BM2521*BN2517:BN2521)</f>
        <v>0</v>
      </c>
      <c r="BO2522" s="46" t="s">
        <v>134</v>
      </c>
      <c r="BP2522" s="38">
        <f t="shared" ref="BP2522" si="60899">lunchAdjust(BO2517:BP2521)</f>
        <v>0</v>
      </c>
      <c r="BQ2522" s="48" t="s">
        <v>0</v>
      </c>
      <c r="BR2522" s="39">
        <f t="shared" ref="BR2522" si="60900">SUMPRODUCT(BQ2517:BQ2521*BR2517:BR2521)</f>
        <v>5</v>
      </c>
      <c r="BS2522" s="46" t="s">
        <v>134</v>
      </c>
      <c r="BT2522" s="38">
        <f t="shared" ref="BT2522" si="60901">lunchAdjust(BS2517:BT2521)</f>
        <v>1</v>
      </c>
      <c r="BU2522" s="48" t="s">
        <v>0</v>
      </c>
      <c r="BV2522" s="39">
        <f t="shared" ref="BV2522" si="60902">SUMPRODUCT(BU2517:BU2521*BV2517:BV2521)</f>
        <v>8</v>
      </c>
      <c r="BW2522" s="46" t="s">
        <v>134</v>
      </c>
      <c r="BX2522" s="38">
        <f t="shared" ref="BX2522" si="60903">lunchAdjust(BW2517:BX2521)</f>
        <v>0</v>
      </c>
      <c r="BY2522" s="48" t="s">
        <v>0</v>
      </c>
      <c r="BZ2522" s="39">
        <f t="shared" ref="BZ2522" si="60904">SUMPRODUCT(BY2517:BY2521*BZ2517:BZ2521)</f>
        <v>0</v>
      </c>
      <c r="CA2522" s="46" t="s">
        <v>134</v>
      </c>
      <c r="CB2522" s="38">
        <f t="shared" ref="CB2522" si="60905">lunchAdjust(CA2517:CB2521)</f>
        <v>0</v>
      </c>
      <c r="CC2522" s="48" t="s">
        <v>0</v>
      </c>
      <c r="CD2522" s="39">
        <f t="shared" ref="CD2522" si="60906">SUMPRODUCT(CC2517:CC2521*CD2517:CD2521)</f>
        <v>0</v>
      </c>
      <c r="CE2522" s="46" t="s">
        <v>134</v>
      </c>
      <c r="CF2522" s="38">
        <f t="shared" ref="CF2522" si="60907">lunchAdjust(CE2517:CF2521)</f>
        <v>0</v>
      </c>
      <c r="CG2522" s="48" t="s">
        <v>0</v>
      </c>
      <c r="CH2522" s="39">
        <f t="shared" ref="CH2522" si="60908">SUMPRODUCT(CG2517:CG2521*CH2517:CH2521)</f>
        <v>0</v>
      </c>
    </row>
    <row r="2523" spans="1:86" ht="15.75" thickBot="1" x14ac:dyDescent="0.3">
      <c r="A2523" s="58" t="s">
        <v>121</v>
      </c>
      <c r="B2523" s="59">
        <f t="shared" ref="B2523" ca="1" si="60909">roleHours(G2517:CH2523, "OUT")</f>
        <v>0</v>
      </c>
      <c r="C2523" s="54" t="s">
        <v>137</v>
      </c>
      <c r="D2523" s="22">
        <f t="shared" ref="D2523" ca="1" si="60910">roleHours(G2517:CH2523, "PTO")</f>
        <v>0</v>
      </c>
      <c r="E2523" s="23">
        <f t="shared" ref="E2523" ca="1" si="60911">E2522-B2518</f>
        <v>10.200000000000003</v>
      </c>
      <c r="F2523" s="52"/>
      <c r="G2523" s="47" t="s">
        <v>39</v>
      </c>
      <c r="H2523" s="40">
        <f t="shared" si="60394"/>
        <v>0</v>
      </c>
      <c r="I2523" s="49" t="s">
        <v>135</v>
      </c>
      <c r="J2523" s="41">
        <f t="shared" ref="J2523" si="60912">J2522*G$4</f>
        <v>0</v>
      </c>
      <c r="K2523" s="47" t="s">
        <v>39</v>
      </c>
      <c r="L2523" s="40">
        <f t="shared" ref="L2523" si="60913">SUMPRODUCT(M2517:M2521*(L2517:L2521="PTO"))+SUMPRODUCT(M2517:M2521*(L2517:L2521="HOL"))</f>
        <v>0</v>
      </c>
      <c r="M2523" s="49" t="s">
        <v>135</v>
      </c>
      <c r="N2523" s="41">
        <f t="shared" ref="N2523" si="60914">N2522*K$4</f>
        <v>0</v>
      </c>
      <c r="O2523" s="47" t="s">
        <v>39</v>
      </c>
      <c r="P2523" s="40">
        <f t="shared" ref="P2523" si="60915">SUMPRODUCT(Q2517:Q2521*(P2517:P2521="PTO"))+SUMPRODUCT(Q2517:Q2521*(P2517:P2521="HOL"))</f>
        <v>0</v>
      </c>
      <c r="Q2523" s="49" t="s">
        <v>135</v>
      </c>
      <c r="R2523" s="41">
        <f t="shared" ref="R2523" si="60916">R2522*O$4</f>
        <v>8</v>
      </c>
      <c r="S2523" s="47" t="s">
        <v>39</v>
      </c>
      <c r="T2523" s="40">
        <f t="shared" ref="T2523" si="60917">SUMPRODUCT(U2517:U2521*(T2517:T2521="PTO"))+SUMPRODUCT(U2517:U2521*(T2517:T2521="HOL"))</f>
        <v>0</v>
      </c>
      <c r="U2523" s="49" t="s">
        <v>135</v>
      </c>
      <c r="V2523" s="41">
        <f t="shared" ref="V2523" si="60918">V2522*S$4</f>
        <v>0</v>
      </c>
      <c r="W2523" s="47" t="s">
        <v>39</v>
      </c>
      <c r="X2523" s="40">
        <f t="shared" ref="X2523" si="60919">SUMPRODUCT(Y2517:Y2521*(X2517:X2521="PTO"))+SUMPRODUCT(Y2517:Y2521*(X2517:X2521="HOL"))</f>
        <v>0</v>
      </c>
      <c r="Y2523" s="49" t="s">
        <v>135</v>
      </c>
      <c r="Z2523" s="41">
        <f t="shared" ref="Z2523" si="60920">Z2522*W$4</f>
        <v>0</v>
      </c>
      <c r="AA2523" s="47" t="s">
        <v>39</v>
      </c>
      <c r="AB2523" s="40">
        <f t="shared" ref="AB2523" si="60921">SUMPRODUCT(AC2517:AC2521*(AB2517:AB2521="PTO"))+SUMPRODUCT(AC2517:AC2521*(AB2517:AB2521="HOL"))</f>
        <v>0</v>
      </c>
      <c r="AC2523" s="49" t="s">
        <v>135</v>
      </c>
      <c r="AD2523" s="41">
        <f t="shared" ref="AD2523" si="60922">AD2522*AA$4</f>
        <v>8</v>
      </c>
      <c r="AE2523" s="47" t="s">
        <v>39</v>
      </c>
      <c r="AF2523" s="40">
        <f t="shared" ref="AF2523" si="60923">SUMPRODUCT(AG2517:AG2521*(AF2517:AF2521="PTO"))+SUMPRODUCT(AG2517:AG2521*(AF2517:AF2521="HOL"))</f>
        <v>0</v>
      </c>
      <c r="AG2523" s="49" t="s">
        <v>135</v>
      </c>
      <c r="AH2523" s="41">
        <f t="shared" ref="AH2523" si="60924">AH2522*AE$4</f>
        <v>8</v>
      </c>
      <c r="AI2523" s="47" t="s">
        <v>39</v>
      </c>
      <c r="AJ2523" s="40">
        <f t="shared" ref="AJ2523" si="60925">SUMPRODUCT(AK2517:AK2521*(AJ2517:AJ2521="PTO"))+SUMPRODUCT(AK2517:AK2521*(AJ2517:AJ2521="HOL"))</f>
        <v>0</v>
      </c>
      <c r="AK2523" s="49" t="s">
        <v>135</v>
      </c>
      <c r="AL2523" s="41">
        <f>AL2522*AI$4</f>
        <v>0</v>
      </c>
      <c r="AM2523" s="47" t="s">
        <v>39</v>
      </c>
      <c r="AN2523" s="40">
        <f t="shared" ref="AN2523" si="60926">SUMPRODUCT(AO2517:AO2521*(AN2517:AN2521="PTO"))+SUMPRODUCT(AO2517:AO2521*(AN2517:AN2521="HOL"))</f>
        <v>0</v>
      </c>
      <c r="AO2523" s="49" t="s">
        <v>135</v>
      </c>
      <c r="AP2523" s="41">
        <f t="shared" ref="AP2523" si="60927">AP2522*AM$4</f>
        <v>0</v>
      </c>
      <c r="AQ2523" s="47" t="s">
        <v>39</v>
      </c>
      <c r="AR2523" s="40">
        <f t="shared" ref="AR2523" si="60928">SUMPRODUCT(AS2517:AS2521*(AR2517:AR2521="PTO"))+SUMPRODUCT(AS2517:AS2521*(AR2517:AR2521="HOL"))</f>
        <v>0</v>
      </c>
      <c r="AS2523" s="49" t="s">
        <v>135</v>
      </c>
      <c r="AT2523" s="41">
        <f t="shared" ref="AT2523" si="60929">AT2522*AQ$4</f>
        <v>0</v>
      </c>
      <c r="AU2523" s="47" t="s">
        <v>39</v>
      </c>
      <c r="AV2523" s="40">
        <f t="shared" ref="AV2523" si="60930">SUMPRODUCT(AW2517:AW2521*(AV2517:AV2521="PTO"))+SUMPRODUCT(AW2517:AW2521*(AV2517:AV2521="HOL"))</f>
        <v>0</v>
      </c>
      <c r="AW2523" s="49" t="s">
        <v>135</v>
      </c>
      <c r="AX2523" s="41">
        <f>AX2522*AU$4</f>
        <v>0</v>
      </c>
      <c r="AY2523" s="47" t="s">
        <v>39</v>
      </c>
      <c r="AZ2523" s="40">
        <f t="shared" ref="AZ2523" si="60931">SUMPRODUCT(BA2517:BA2521*(AZ2517:AZ2521="PTO"))+SUMPRODUCT(BA2517:BA2521*(AZ2517:AZ2521="HOL"))</f>
        <v>0</v>
      </c>
      <c r="BA2523" s="49" t="s">
        <v>135</v>
      </c>
      <c r="BB2523" s="41">
        <f>BB2522*AY$4</f>
        <v>0</v>
      </c>
      <c r="BC2523" s="47" t="s">
        <v>39</v>
      </c>
      <c r="BD2523" s="40">
        <f t="shared" ref="BD2523" si="60932">SUMPRODUCT(BE2517:BE2521*(BD2517:BD2521="PTO"))+SUMPRODUCT(BE2517:BE2521*(BD2517:BD2521="HOL"))</f>
        <v>0</v>
      </c>
      <c r="BE2523" s="49" t="s">
        <v>135</v>
      </c>
      <c r="BF2523" s="41">
        <f>BF2522*BC$4</f>
        <v>0</v>
      </c>
      <c r="BG2523" s="47" t="s">
        <v>39</v>
      </c>
      <c r="BH2523" s="40">
        <f t="shared" ref="BH2523" si="60933">SUMPRODUCT(BI2517:BI2521*(BH2517:BH2521="PTO"))+SUMPRODUCT(BI2517:BI2521*(BH2517:BH2521="HOL"))</f>
        <v>0</v>
      </c>
      <c r="BI2523" s="49" t="s">
        <v>135</v>
      </c>
      <c r="BJ2523" s="41">
        <f>BJ2522*BG$4</f>
        <v>0</v>
      </c>
      <c r="BK2523" s="47" t="s">
        <v>39</v>
      </c>
      <c r="BL2523" s="40">
        <f t="shared" ref="BL2523" si="60934">SUMPRODUCT(BM2517:BM2521*(BL2517:BL2521="PTO"))+SUMPRODUCT(BM2517:BM2521*(BL2517:BL2521="HOL"))</f>
        <v>0</v>
      </c>
      <c r="BM2523" s="49" t="s">
        <v>135</v>
      </c>
      <c r="BN2523" s="41">
        <f>BN2522*BK$4</f>
        <v>0</v>
      </c>
      <c r="BO2523" s="47" t="s">
        <v>39</v>
      </c>
      <c r="BP2523" s="40">
        <f t="shared" ref="BP2523" si="60935">SUMPRODUCT(BQ2517:BQ2521*(BP2517:BP2521="PTO"))+SUMPRODUCT(BQ2517:BQ2521*(BP2517:BP2521="HOL"))</f>
        <v>0</v>
      </c>
      <c r="BQ2523" s="49" t="s">
        <v>135</v>
      </c>
      <c r="BR2523" s="41">
        <f t="shared" ref="BR2523" si="60936">BR2522*BO$4</f>
        <v>5</v>
      </c>
      <c r="BS2523" s="47" t="s">
        <v>39</v>
      </c>
      <c r="BT2523" s="40">
        <f t="shared" ref="BT2523" si="60937">SUMPRODUCT(BU2517:BU2521*(BT2517:BT2521="PTO"))+SUMPRODUCT(BU2517:BU2521*(BT2517:BT2521="HOL"))</f>
        <v>0</v>
      </c>
      <c r="BU2523" s="49" t="s">
        <v>135</v>
      </c>
      <c r="BV2523" s="41">
        <f t="shared" ref="BV2523" si="60938">BV2522*BS$4</f>
        <v>8</v>
      </c>
      <c r="BW2523" s="47" t="s">
        <v>39</v>
      </c>
      <c r="BX2523" s="40">
        <f t="shared" ref="BX2523" si="60939">SUMPRODUCT(BY2517:BY2521*(BX2517:BX2521="PTO"))+SUMPRODUCT(BY2517:BY2521*(BX2517:BX2521="HOL"))</f>
        <v>0</v>
      </c>
      <c r="BY2523" s="49" t="s">
        <v>135</v>
      </c>
      <c r="BZ2523" s="41">
        <f t="shared" ref="BZ2523" si="60940">BZ2522*BW$4</f>
        <v>0</v>
      </c>
      <c r="CA2523" s="47" t="s">
        <v>39</v>
      </c>
      <c r="CB2523" s="40">
        <f t="shared" ref="CB2523" si="60941">SUMPRODUCT(CC2517:CC2521*(CB2517:CB2521="PTO"))+SUMPRODUCT(CC2517:CC2521*(CB2517:CB2521="HOL"))</f>
        <v>0</v>
      </c>
      <c r="CC2523" s="49" t="s">
        <v>135</v>
      </c>
      <c r="CD2523" s="41">
        <f t="shared" ref="CD2523" si="60942">CD2522*CA$4</f>
        <v>0</v>
      </c>
      <c r="CE2523" s="47" t="s">
        <v>39</v>
      </c>
      <c r="CF2523" s="40">
        <f t="shared" ref="CF2523" si="60943">SUMPRODUCT(CG2517:CG2521*(CF2517:CF2521="PTO"))+SUMPRODUCT(CG2517:CG2521*(CF2517:CF2521="HOL"))</f>
        <v>0</v>
      </c>
      <c r="CG2523" s="49" t="s">
        <v>135</v>
      </c>
      <c r="CH2523" s="41">
        <f t="shared" ref="CH2523" si="60944">CH2522*CE$4</f>
        <v>0</v>
      </c>
    </row>
    <row r="2524" spans="1:86" x14ac:dyDescent="0.25">
      <c r="A2524" s="70" t="s">
        <v>133</v>
      </c>
      <c r="B2524" s="71">
        <f t="shared" ref="B2524" ca="1" si="60945">D2524-B2525</f>
        <v>37.19797887000459</v>
      </c>
      <c r="C2524" s="72" t="s">
        <v>122</v>
      </c>
      <c r="D2524" s="71">
        <f>IFERROR(INDEX(Holidays[FTE], MATCH(Entry!E2524, Holidays[Date], 0)), 1)*8*INDEX(FTEguide[[1]:[12]], MATCH(Entry!E2525, FTEguide[Weekday], 0), IF(Entry!E2527&gt;0, Entry!E2527, MONTH(Entry!E2524)))</f>
        <v>61.19797887000459</v>
      </c>
      <c r="E2524" s="60">
        <f t="shared" si="59911"/>
        <v>44188</v>
      </c>
      <c r="F2524" s="50" t="s">
        <v>128</v>
      </c>
      <c r="G2524" s="34"/>
      <c r="H2524" s="35"/>
      <c r="I2524" s="42">
        <f t="shared" ref="I2524" si="60946">parseTime(G2524)-(H2529=INT(RIGHT($F2524, 1)))</f>
        <v>0</v>
      </c>
      <c r="J2524" s="43">
        <f t="shared" ref="J2524:J2528" si="60947">isClocked(H2524)</f>
        <v>0</v>
      </c>
      <c r="K2524" s="34" t="s">
        <v>136</v>
      </c>
      <c r="L2524" s="35" t="s">
        <v>23</v>
      </c>
      <c r="M2524" s="42">
        <f t="shared" ref="M2524" si="60948">parseTime(K2524)-(L2529=INT(RIGHT($F2524, 1)))</f>
        <v>8</v>
      </c>
      <c r="N2524" s="43">
        <f t="shared" ref="N2524:N2528" si="60949">isClocked(L2524)</f>
        <v>1</v>
      </c>
      <c r="O2524" s="34" t="s">
        <v>180</v>
      </c>
      <c r="P2524" s="35" t="s">
        <v>39</v>
      </c>
      <c r="Q2524" s="42">
        <f t="shared" ref="Q2524" si="60950">parseTime(O2524)-(P2529=INT(RIGHT($F2524, 1)))</f>
        <v>8</v>
      </c>
      <c r="R2524" s="43">
        <f t="shared" ref="R2524:R2528" si="60951">isClocked(P2524)</f>
        <v>0</v>
      </c>
      <c r="S2524" s="34" t="s">
        <v>227</v>
      </c>
      <c r="T2524" s="35" t="s">
        <v>23</v>
      </c>
      <c r="U2524" s="42">
        <f t="shared" ref="U2524" si="60952">parseTime(S2524)-(T2529=INT(RIGHT($F2524, 1)))</f>
        <v>8</v>
      </c>
      <c r="V2524" s="43">
        <f t="shared" ref="V2524:V2528" si="60953">isClocked(T2524)</f>
        <v>1</v>
      </c>
      <c r="W2524" s="34"/>
      <c r="X2524" s="35"/>
      <c r="Y2524" s="42">
        <f t="shared" ref="Y2524" si="60954">parseTime(W2524)-(X2529=INT(RIGHT($F2524, 1)))</f>
        <v>0</v>
      </c>
      <c r="Z2524" s="43">
        <f t="shared" ref="Z2524:Z2528" si="60955">isClocked(X2524)</f>
        <v>0</v>
      </c>
      <c r="AA2524" s="34" t="s">
        <v>136</v>
      </c>
      <c r="AB2524" s="35" t="s">
        <v>39</v>
      </c>
      <c r="AC2524" s="42">
        <f t="shared" ref="AC2524" si="60956">parseTime(AA2524)-(AB2529=INT(RIGHT($F2524, 1)))</f>
        <v>8</v>
      </c>
      <c r="AD2524" s="43">
        <f t="shared" ref="AD2524:AD2528" si="60957">isClocked(AB2524)</f>
        <v>0</v>
      </c>
      <c r="AE2524" s="34"/>
      <c r="AF2524" s="35"/>
      <c r="AG2524" s="42">
        <f t="shared" ref="AG2524" si="60958">parseTime(AE2524)-(AF2529=INT(RIGHT($F2524, 1)))</f>
        <v>0</v>
      </c>
      <c r="AH2524" s="43">
        <f t="shared" ref="AH2524:AH2528" si="60959">isClocked(AF2524)</f>
        <v>0</v>
      </c>
      <c r="AI2524" s="34"/>
      <c r="AJ2524" s="35"/>
      <c r="AK2524" s="42">
        <f>parseTime(AI2524)-(AJ2529=INT(RIGHT($F2524, 1)))</f>
        <v>0</v>
      </c>
      <c r="AL2524" s="43">
        <f t="shared" ref="AL2524:AL2528" si="60960">isClocked(AJ2524)</f>
        <v>0</v>
      </c>
      <c r="AM2524" s="34"/>
      <c r="AN2524" s="35"/>
      <c r="AO2524" s="42">
        <f t="shared" ref="AO2524" si="60961">parseTime(AM2524)-(AN2529=INT(RIGHT($F2524, 1)))</f>
        <v>0</v>
      </c>
      <c r="AP2524" s="43">
        <f t="shared" ref="AP2524:AP2528" si="60962">isClocked(AN2524)</f>
        <v>0</v>
      </c>
      <c r="AQ2524" s="34"/>
      <c r="AR2524" s="35"/>
      <c r="AS2524" s="42">
        <f t="shared" ref="AS2524" si="60963">parseTime(AQ2524)-(AR2529=INT(RIGHT($F2524, 1)))</f>
        <v>0</v>
      </c>
      <c r="AT2524" s="43">
        <f t="shared" ref="AT2524:AT2528" si="60964">isClocked(AR2524)</f>
        <v>0</v>
      </c>
      <c r="AU2524" s="34"/>
      <c r="AV2524" s="35"/>
      <c r="AW2524" s="42">
        <f>parseTime(AU2524)-(AV2529=INT(RIGHT($F2524, 1)))</f>
        <v>0</v>
      </c>
      <c r="AX2524" s="43">
        <f t="shared" ref="AX2524:AX2528" si="60965">isClocked(AV2524)</f>
        <v>0</v>
      </c>
      <c r="AY2524" s="34"/>
      <c r="AZ2524" s="35"/>
      <c r="BA2524" s="42">
        <f>parseTime(AY2524)-(AZ2529=INT(RIGHT($F2524, 1)))</f>
        <v>0</v>
      </c>
      <c r="BB2524" s="43">
        <f t="shared" ref="BB2524:BB2528" si="60966">isClocked(AZ2524)</f>
        <v>0</v>
      </c>
      <c r="BC2524" s="34"/>
      <c r="BD2524" s="35"/>
      <c r="BE2524" s="42">
        <f>parseTime(BC2524)-(BD2529=INT(RIGHT($F2524, 1)))</f>
        <v>0</v>
      </c>
      <c r="BF2524" s="43">
        <f t="shared" ref="BF2524:BF2528" si="60967">isClocked(BD2524)</f>
        <v>0</v>
      </c>
      <c r="BG2524" s="34"/>
      <c r="BH2524" s="35"/>
      <c r="BI2524" s="42">
        <f>parseTime(BG2524)-(BH2529=INT(RIGHT($F2524, 1)))</f>
        <v>0</v>
      </c>
      <c r="BJ2524" s="43">
        <f t="shared" ref="BJ2524:BJ2528" si="60968">isClocked(BH2524)</f>
        <v>0</v>
      </c>
      <c r="BK2524" s="34"/>
      <c r="BL2524" s="35"/>
      <c r="BM2524" s="42">
        <f>parseTime(BK2524)-(BL2529=INT(RIGHT($F2524, 1)))</f>
        <v>0</v>
      </c>
      <c r="BN2524" s="43">
        <f t="shared" ref="BN2524:BN2528" si="60969">isClocked(BL2524)</f>
        <v>0</v>
      </c>
      <c r="BO2524" s="34"/>
      <c r="BP2524" s="35"/>
      <c r="BQ2524" s="42">
        <f t="shared" ref="BQ2524" si="60970">parseTime(BO2524)-(BP2529=INT(RIGHT($F2524, 1)))</f>
        <v>0</v>
      </c>
      <c r="BR2524" s="43">
        <f t="shared" ref="BR2524:BR2528" si="60971">isClocked(BP2524)</f>
        <v>0</v>
      </c>
      <c r="BS2524" s="34" t="s">
        <v>136</v>
      </c>
      <c r="BT2524" s="35" t="s">
        <v>23</v>
      </c>
      <c r="BU2524" s="42">
        <f t="shared" ref="BU2524" si="60972">parseTime(BS2524)-(BT2529=INT(RIGHT($F2524, 1)))</f>
        <v>8</v>
      </c>
      <c r="BV2524" s="43">
        <f t="shared" ref="BV2524:BV2528" si="60973">isClocked(BT2524)</f>
        <v>1</v>
      </c>
      <c r="BW2524" s="34"/>
      <c r="BX2524" s="35"/>
      <c r="BY2524" s="42">
        <f t="shared" ref="BY2524" si="60974">parseTime(BW2524)-(BX2529=INT(RIGHT($F2524, 1)))</f>
        <v>0</v>
      </c>
      <c r="BZ2524" s="43">
        <f t="shared" ref="BZ2524:BZ2528" si="60975">isClocked(BX2524)</f>
        <v>0</v>
      </c>
      <c r="CA2524" s="34"/>
      <c r="CB2524" s="35"/>
      <c r="CC2524" s="42">
        <f t="shared" ref="CC2524" si="60976">parseTime(CA2524)-(CB2529=INT(RIGHT($F2524, 1)))</f>
        <v>0</v>
      </c>
      <c r="CD2524" s="43">
        <f t="shared" ref="CD2524:CD2528" si="60977">isClocked(CB2524)</f>
        <v>0</v>
      </c>
      <c r="CE2524" s="34"/>
      <c r="CF2524" s="35"/>
      <c r="CG2524" s="42">
        <f t="shared" ref="CG2524" si="60978">parseTime(CE2524)-(CF2529=INT(RIGHT($F2524, 1)))</f>
        <v>0</v>
      </c>
      <c r="CH2524" s="43">
        <f t="shared" ref="CH2524:CH2528" si="60979">isClocked(CF2524)</f>
        <v>0</v>
      </c>
    </row>
    <row r="2525" spans="1:86" x14ac:dyDescent="0.25">
      <c r="A2525" s="56" t="s">
        <v>0</v>
      </c>
      <c r="B2525" s="57">
        <f t="shared" ca="1" si="59427"/>
        <v>24</v>
      </c>
      <c r="C2525" s="14" t="s">
        <v>252</v>
      </c>
      <c r="D2525" s="14">
        <f t="shared" si="60635"/>
        <v>53.7</v>
      </c>
      <c r="E2525" s="55" t="str">
        <f t="shared" si="59428"/>
        <v>Wednesday</v>
      </c>
      <c r="F2525" s="51" t="s">
        <v>129</v>
      </c>
      <c r="G2525" s="36"/>
      <c r="H2525" s="37"/>
      <c r="I2525" s="44">
        <f t="shared" ref="I2525" si="60980">parseTime(G2525)-(H2529=INT(RIGHT($F2525, 1)))</f>
        <v>0</v>
      </c>
      <c r="J2525" s="45">
        <f t="shared" si="60947"/>
        <v>0</v>
      </c>
      <c r="K2525" s="36"/>
      <c r="L2525" s="37"/>
      <c r="M2525" s="44">
        <f t="shared" ref="M2525" si="60981">parseTime(K2525)-(L2529=INT(RIGHT($F2525, 1)))</f>
        <v>0</v>
      </c>
      <c r="N2525" s="45">
        <f t="shared" si="60949"/>
        <v>0</v>
      </c>
      <c r="O2525" s="36"/>
      <c r="P2525" s="37"/>
      <c r="Q2525" s="44">
        <f t="shared" ref="Q2525" si="60982">parseTime(O2525)-(P2529=INT(RIGHT($F2525, 1)))</f>
        <v>0</v>
      </c>
      <c r="R2525" s="45">
        <f t="shared" si="60951"/>
        <v>0</v>
      </c>
      <c r="S2525" s="36"/>
      <c r="T2525" s="37"/>
      <c r="U2525" s="44">
        <f t="shared" ref="U2525" si="60983">parseTime(S2525)-(T2529=INT(RIGHT($F2525, 1)))</f>
        <v>0</v>
      </c>
      <c r="V2525" s="45">
        <f t="shared" si="60953"/>
        <v>0</v>
      </c>
      <c r="W2525" s="36"/>
      <c r="X2525" s="37"/>
      <c r="Y2525" s="44">
        <f t="shared" ref="Y2525" si="60984">parseTime(W2525)-(X2529=INT(RIGHT($F2525, 1)))</f>
        <v>0</v>
      </c>
      <c r="Z2525" s="45">
        <f t="shared" si="60955"/>
        <v>0</v>
      </c>
      <c r="AA2525" s="36"/>
      <c r="AB2525" s="37"/>
      <c r="AC2525" s="44">
        <f t="shared" ref="AC2525" si="60985">parseTime(AA2525)-(AB2529=INT(RIGHT($F2525, 1)))</f>
        <v>0</v>
      </c>
      <c r="AD2525" s="45">
        <f t="shared" si="60957"/>
        <v>0</v>
      </c>
      <c r="AE2525" s="36"/>
      <c r="AF2525" s="37"/>
      <c r="AG2525" s="44">
        <f t="shared" ref="AG2525" si="60986">parseTime(AE2525)-(AF2529=INT(RIGHT($F2525, 1)))</f>
        <v>0</v>
      </c>
      <c r="AH2525" s="45">
        <f t="shared" si="60959"/>
        <v>0</v>
      </c>
      <c r="AI2525" s="36"/>
      <c r="AJ2525" s="37"/>
      <c r="AK2525" s="44">
        <f>parseTime(AI2525)-(AJ2529=INT(RIGHT($F2525, 1)))</f>
        <v>0</v>
      </c>
      <c r="AL2525" s="45">
        <f t="shared" si="60960"/>
        <v>0</v>
      </c>
      <c r="AM2525" s="36"/>
      <c r="AN2525" s="37"/>
      <c r="AO2525" s="44">
        <f t="shared" ref="AO2525" si="60987">parseTime(AM2525)-(AN2529=INT(RIGHT($F2525, 1)))</f>
        <v>0</v>
      </c>
      <c r="AP2525" s="45">
        <f t="shared" si="60962"/>
        <v>0</v>
      </c>
      <c r="AQ2525" s="36"/>
      <c r="AR2525" s="37"/>
      <c r="AS2525" s="44">
        <f t="shared" ref="AS2525" si="60988">parseTime(AQ2525)-(AR2529=INT(RIGHT($F2525, 1)))</f>
        <v>0</v>
      </c>
      <c r="AT2525" s="45">
        <f t="shared" si="60964"/>
        <v>0</v>
      </c>
      <c r="AU2525" s="36"/>
      <c r="AV2525" s="37"/>
      <c r="AW2525" s="44">
        <f>parseTime(AU2525)-(AV2529=INT(RIGHT($F2525, 1)))</f>
        <v>0</v>
      </c>
      <c r="AX2525" s="45">
        <f t="shared" si="60965"/>
        <v>0</v>
      </c>
      <c r="AY2525" s="36"/>
      <c r="AZ2525" s="37"/>
      <c r="BA2525" s="44">
        <f>parseTime(AY2525)-(AZ2529=INT(RIGHT($F2525, 1)))</f>
        <v>0</v>
      </c>
      <c r="BB2525" s="45">
        <f t="shared" si="60966"/>
        <v>0</v>
      </c>
      <c r="BC2525" s="36"/>
      <c r="BD2525" s="37"/>
      <c r="BE2525" s="44">
        <f>parseTime(BC2525)-(BD2529=INT(RIGHT($F2525, 1)))</f>
        <v>0</v>
      </c>
      <c r="BF2525" s="45">
        <f t="shared" si="60967"/>
        <v>0</v>
      </c>
      <c r="BG2525" s="36"/>
      <c r="BH2525" s="37"/>
      <c r="BI2525" s="44">
        <f>parseTime(BG2525)-(BH2529=INT(RIGHT($F2525, 1)))</f>
        <v>0</v>
      </c>
      <c r="BJ2525" s="45">
        <f t="shared" si="60968"/>
        <v>0</v>
      </c>
      <c r="BK2525" s="36"/>
      <c r="BL2525" s="37"/>
      <c r="BM2525" s="44">
        <f>parseTime(BK2525)-(BL2529=INT(RIGHT($F2525, 1)))</f>
        <v>0</v>
      </c>
      <c r="BN2525" s="45">
        <f t="shared" si="60969"/>
        <v>0</v>
      </c>
      <c r="BO2525" s="36"/>
      <c r="BP2525" s="37"/>
      <c r="BQ2525" s="44">
        <f t="shared" ref="BQ2525" si="60989">parseTime(BO2525)-(BP2529=INT(RIGHT($F2525, 1)))</f>
        <v>0</v>
      </c>
      <c r="BR2525" s="45">
        <f t="shared" si="60971"/>
        <v>0</v>
      </c>
      <c r="BS2525" s="36"/>
      <c r="BT2525" s="37"/>
      <c r="BU2525" s="44">
        <f t="shared" ref="BU2525" si="60990">parseTime(BS2525)-(BT2529=INT(RIGHT($F2525, 1)))</f>
        <v>0</v>
      </c>
      <c r="BV2525" s="45">
        <f t="shared" si="60973"/>
        <v>0</v>
      </c>
      <c r="BW2525" s="36"/>
      <c r="BX2525" s="37"/>
      <c r="BY2525" s="44">
        <f t="shared" ref="BY2525" si="60991">parseTime(BW2525)-(BX2529=INT(RIGHT($F2525, 1)))</f>
        <v>0</v>
      </c>
      <c r="BZ2525" s="45">
        <f t="shared" si="60975"/>
        <v>0</v>
      </c>
      <c r="CA2525" s="36"/>
      <c r="CB2525" s="37"/>
      <c r="CC2525" s="44">
        <f t="shared" ref="CC2525" si="60992">parseTime(CA2525)-(CB2529=INT(RIGHT($F2525, 1)))</f>
        <v>0</v>
      </c>
      <c r="CD2525" s="45">
        <f t="shared" si="60977"/>
        <v>0</v>
      </c>
      <c r="CE2525" s="36"/>
      <c r="CF2525" s="37"/>
      <c r="CG2525" s="44">
        <f t="shared" ref="CG2525" si="60993">parseTime(CE2525)-(CF2529=INT(RIGHT($F2525, 1)))</f>
        <v>0</v>
      </c>
      <c r="CH2525" s="45">
        <f t="shared" si="60979"/>
        <v>0</v>
      </c>
    </row>
    <row r="2526" spans="1:86" x14ac:dyDescent="0.25">
      <c r="A2526" s="56" t="s">
        <v>117</v>
      </c>
      <c r="B2526" s="57">
        <f t="shared" ref="B2526" ca="1" si="60994">roleHours(G2524:CH2530, "MFD")</f>
        <v>24</v>
      </c>
      <c r="C2526" s="14">
        <f t="shared" ref="C2526:C2529" ca="1" si="60995">B2526/8</f>
        <v>3</v>
      </c>
      <c r="D2526" s="14">
        <f t="shared" ref="D2526" ca="1" si="60996">B2525-D2525</f>
        <v>-29.700000000000003</v>
      </c>
      <c r="E2526" s="20" t="s">
        <v>127</v>
      </c>
      <c r="F2526" s="51" t="s">
        <v>130</v>
      </c>
      <c r="G2526" s="36"/>
      <c r="H2526" s="37"/>
      <c r="I2526" s="44">
        <f t="shared" ref="I2526" si="60997">parseTime(G2526)-(H2529=INT(RIGHT($F2526, 1)))</f>
        <v>0</v>
      </c>
      <c r="J2526" s="45">
        <f t="shared" si="60947"/>
        <v>0</v>
      </c>
      <c r="K2526" s="36"/>
      <c r="L2526" s="37"/>
      <c r="M2526" s="44">
        <f t="shared" ref="M2526" si="60998">parseTime(K2526)-(L2529=INT(RIGHT($F2526, 1)))</f>
        <v>0</v>
      </c>
      <c r="N2526" s="45">
        <f t="shared" si="60949"/>
        <v>0</v>
      </c>
      <c r="O2526" s="36"/>
      <c r="P2526" s="37"/>
      <c r="Q2526" s="44">
        <f t="shared" ref="Q2526" si="60999">parseTime(O2526)-(P2529=INT(RIGHT($F2526, 1)))</f>
        <v>0</v>
      </c>
      <c r="R2526" s="45">
        <f t="shared" si="60951"/>
        <v>0</v>
      </c>
      <c r="S2526" s="36"/>
      <c r="T2526" s="37"/>
      <c r="U2526" s="44">
        <f t="shared" ref="U2526" si="61000">parseTime(S2526)-(T2529=INT(RIGHT($F2526, 1)))</f>
        <v>0</v>
      </c>
      <c r="V2526" s="45">
        <f t="shared" si="60953"/>
        <v>0</v>
      </c>
      <c r="W2526" s="36"/>
      <c r="X2526" s="37"/>
      <c r="Y2526" s="44">
        <f t="shared" ref="Y2526" si="61001">parseTime(W2526)-(X2529=INT(RIGHT($F2526, 1)))</f>
        <v>0</v>
      </c>
      <c r="Z2526" s="45">
        <f t="shared" si="60955"/>
        <v>0</v>
      </c>
      <c r="AA2526" s="36"/>
      <c r="AB2526" s="37"/>
      <c r="AC2526" s="44">
        <f t="shared" ref="AC2526" si="61002">parseTime(AA2526)-(AB2529=INT(RIGHT($F2526, 1)))</f>
        <v>0</v>
      </c>
      <c r="AD2526" s="45">
        <f t="shared" si="60957"/>
        <v>0</v>
      </c>
      <c r="AE2526" s="36"/>
      <c r="AF2526" s="37"/>
      <c r="AG2526" s="44">
        <f t="shared" ref="AG2526" si="61003">parseTime(AE2526)-(AF2529=INT(RIGHT($F2526, 1)))</f>
        <v>0</v>
      </c>
      <c r="AH2526" s="45">
        <f t="shared" si="60959"/>
        <v>0</v>
      </c>
      <c r="AI2526" s="36"/>
      <c r="AJ2526" s="37"/>
      <c r="AK2526" s="44">
        <f>parseTime(AI2526)-(AJ2529=INT(RIGHT($F2526, 1)))</f>
        <v>0</v>
      </c>
      <c r="AL2526" s="45">
        <f t="shared" si="60960"/>
        <v>0</v>
      </c>
      <c r="AM2526" s="36"/>
      <c r="AN2526" s="37"/>
      <c r="AO2526" s="44">
        <f t="shared" ref="AO2526" si="61004">parseTime(AM2526)-(AN2529=INT(RIGHT($F2526, 1)))</f>
        <v>0</v>
      </c>
      <c r="AP2526" s="45">
        <f t="shared" si="60962"/>
        <v>0</v>
      </c>
      <c r="AQ2526" s="36"/>
      <c r="AR2526" s="37"/>
      <c r="AS2526" s="44">
        <f t="shared" ref="AS2526" si="61005">parseTime(AQ2526)-(AR2529=INT(RIGHT($F2526, 1)))</f>
        <v>0</v>
      </c>
      <c r="AT2526" s="45">
        <f t="shared" si="60964"/>
        <v>0</v>
      </c>
      <c r="AU2526" s="36"/>
      <c r="AV2526" s="37"/>
      <c r="AW2526" s="44">
        <f>parseTime(AU2526)-(AV2529=INT(RIGHT($F2526, 1)))</f>
        <v>0</v>
      </c>
      <c r="AX2526" s="45">
        <f t="shared" si="60965"/>
        <v>0</v>
      </c>
      <c r="AY2526" s="36"/>
      <c r="AZ2526" s="37"/>
      <c r="BA2526" s="44">
        <f>parseTime(AY2526)-(AZ2529=INT(RIGHT($F2526, 1)))</f>
        <v>0</v>
      </c>
      <c r="BB2526" s="45">
        <f t="shared" si="60966"/>
        <v>0</v>
      </c>
      <c r="BC2526" s="36"/>
      <c r="BD2526" s="37"/>
      <c r="BE2526" s="44">
        <f>parseTime(BC2526)-(BD2529=INT(RIGHT($F2526, 1)))</f>
        <v>0</v>
      </c>
      <c r="BF2526" s="45">
        <f t="shared" si="60967"/>
        <v>0</v>
      </c>
      <c r="BG2526" s="36"/>
      <c r="BH2526" s="37"/>
      <c r="BI2526" s="44">
        <f>parseTime(BG2526)-(BH2529=INT(RIGHT($F2526, 1)))</f>
        <v>0</v>
      </c>
      <c r="BJ2526" s="45">
        <f t="shared" si="60968"/>
        <v>0</v>
      </c>
      <c r="BK2526" s="36"/>
      <c r="BL2526" s="37"/>
      <c r="BM2526" s="44">
        <f>parseTime(BK2526)-(BL2529=INT(RIGHT($F2526, 1)))</f>
        <v>0</v>
      </c>
      <c r="BN2526" s="45">
        <f t="shared" si="60969"/>
        <v>0</v>
      </c>
      <c r="BO2526" s="36"/>
      <c r="BP2526" s="37"/>
      <c r="BQ2526" s="44">
        <f t="shared" ref="BQ2526" si="61006">parseTime(BO2526)-(BP2529=INT(RIGHT($F2526, 1)))</f>
        <v>0</v>
      </c>
      <c r="BR2526" s="45">
        <f t="shared" si="60971"/>
        <v>0</v>
      </c>
      <c r="BS2526" s="36"/>
      <c r="BT2526" s="37"/>
      <c r="BU2526" s="44">
        <f t="shared" ref="BU2526" si="61007">parseTime(BS2526)-(BT2529=INT(RIGHT($F2526, 1)))</f>
        <v>0</v>
      </c>
      <c r="BV2526" s="45">
        <f t="shared" si="60973"/>
        <v>0</v>
      </c>
      <c r="BW2526" s="36"/>
      <c r="BX2526" s="37"/>
      <c r="BY2526" s="44">
        <f t="shared" ref="BY2526" si="61008">parseTime(BW2526)-(BX2529=INT(RIGHT($F2526, 1)))</f>
        <v>0</v>
      </c>
      <c r="BZ2526" s="45">
        <f t="shared" si="60975"/>
        <v>0</v>
      </c>
      <c r="CA2526" s="36"/>
      <c r="CB2526" s="37"/>
      <c r="CC2526" s="44">
        <f t="shared" ref="CC2526" si="61009">parseTime(CA2526)-(CB2529=INT(RIGHT($F2526, 1)))</f>
        <v>0</v>
      </c>
      <c r="CD2526" s="45">
        <f t="shared" si="60977"/>
        <v>0</v>
      </c>
      <c r="CE2526" s="36"/>
      <c r="CF2526" s="37"/>
      <c r="CG2526" s="44">
        <f t="shared" ref="CG2526" si="61010">parseTime(CE2526)-(CF2529=INT(RIGHT($F2526, 1)))</f>
        <v>0</v>
      </c>
      <c r="CH2526" s="45">
        <f t="shared" si="60979"/>
        <v>0</v>
      </c>
    </row>
    <row r="2527" spans="1:86" x14ac:dyDescent="0.25">
      <c r="A2527" s="56"/>
      <c r="B2527" s="57"/>
      <c r="C2527" s="14">
        <f t="shared" si="60995"/>
        <v>0</v>
      </c>
      <c r="D2527" s="14" t="s">
        <v>259</v>
      </c>
      <c r="E2527" s="20">
        <v>4.25</v>
      </c>
      <c r="F2527" s="51" t="s">
        <v>131</v>
      </c>
      <c r="G2527" s="36"/>
      <c r="H2527" s="37"/>
      <c r="I2527" s="44">
        <f t="shared" ref="I2527" si="61011">parseTime(G2527)-(H2529=INT(RIGHT($F2527, 1)))</f>
        <v>0</v>
      </c>
      <c r="J2527" s="45">
        <f t="shared" si="60947"/>
        <v>0</v>
      </c>
      <c r="K2527" s="36"/>
      <c r="L2527" s="37"/>
      <c r="M2527" s="44">
        <f t="shared" ref="M2527" si="61012">parseTime(K2527)-(L2529=INT(RIGHT($F2527, 1)))</f>
        <v>0</v>
      </c>
      <c r="N2527" s="45">
        <f t="shared" si="60949"/>
        <v>0</v>
      </c>
      <c r="O2527" s="36"/>
      <c r="P2527" s="37"/>
      <c r="Q2527" s="44">
        <f t="shared" ref="Q2527" si="61013">parseTime(O2527)-(P2529=INT(RIGHT($F2527, 1)))</f>
        <v>0</v>
      </c>
      <c r="R2527" s="45">
        <f t="shared" si="60951"/>
        <v>0</v>
      </c>
      <c r="S2527" s="36"/>
      <c r="T2527" s="37"/>
      <c r="U2527" s="44">
        <f t="shared" ref="U2527" si="61014">parseTime(S2527)-(T2529=INT(RIGHT($F2527, 1)))</f>
        <v>0</v>
      </c>
      <c r="V2527" s="45">
        <f t="shared" si="60953"/>
        <v>0</v>
      </c>
      <c r="W2527" s="36"/>
      <c r="X2527" s="37"/>
      <c r="Y2527" s="44">
        <f t="shared" ref="Y2527" si="61015">parseTime(W2527)-(X2529=INT(RIGHT($F2527, 1)))</f>
        <v>0</v>
      </c>
      <c r="Z2527" s="45">
        <f t="shared" si="60955"/>
        <v>0</v>
      </c>
      <c r="AA2527" s="36"/>
      <c r="AB2527" s="37"/>
      <c r="AC2527" s="44">
        <f t="shared" ref="AC2527" si="61016">parseTime(AA2527)-(AB2529=INT(RIGHT($F2527, 1)))</f>
        <v>0</v>
      </c>
      <c r="AD2527" s="45">
        <f t="shared" si="60957"/>
        <v>0</v>
      </c>
      <c r="AE2527" s="36"/>
      <c r="AF2527" s="37"/>
      <c r="AG2527" s="44">
        <f t="shared" ref="AG2527" si="61017">parseTime(AE2527)-(AF2529=INT(RIGHT($F2527, 1)))</f>
        <v>0</v>
      </c>
      <c r="AH2527" s="45">
        <f t="shared" si="60959"/>
        <v>0</v>
      </c>
      <c r="AI2527" s="36"/>
      <c r="AJ2527" s="37"/>
      <c r="AK2527" s="44">
        <f>parseTime(AI2527)-(AJ2529=INT(RIGHT($F2527, 1)))</f>
        <v>0</v>
      </c>
      <c r="AL2527" s="45">
        <f t="shared" si="60960"/>
        <v>0</v>
      </c>
      <c r="AM2527" s="36"/>
      <c r="AN2527" s="37"/>
      <c r="AO2527" s="44">
        <f t="shared" ref="AO2527" si="61018">parseTime(AM2527)-(AN2529=INT(RIGHT($F2527, 1)))</f>
        <v>0</v>
      </c>
      <c r="AP2527" s="45">
        <f t="shared" si="60962"/>
        <v>0</v>
      </c>
      <c r="AQ2527" s="36"/>
      <c r="AR2527" s="37"/>
      <c r="AS2527" s="44">
        <f t="shared" ref="AS2527" si="61019">parseTime(AQ2527)-(AR2529=INT(RIGHT($F2527, 1)))</f>
        <v>0</v>
      </c>
      <c r="AT2527" s="45">
        <f t="shared" si="60964"/>
        <v>0</v>
      </c>
      <c r="AU2527" s="36"/>
      <c r="AV2527" s="37"/>
      <c r="AW2527" s="44">
        <f>parseTime(AU2527)-(AV2529=INT(RIGHT($F2527, 1)))</f>
        <v>0</v>
      </c>
      <c r="AX2527" s="45">
        <f t="shared" si="60965"/>
        <v>0</v>
      </c>
      <c r="AY2527" s="36"/>
      <c r="AZ2527" s="37"/>
      <c r="BA2527" s="44">
        <f>parseTime(AY2527)-(AZ2529=INT(RIGHT($F2527, 1)))</f>
        <v>0</v>
      </c>
      <c r="BB2527" s="45">
        <f t="shared" si="60966"/>
        <v>0</v>
      </c>
      <c r="BC2527" s="36"/>
      <c r="BD2527" s="37"/>
      <c r="BE2527" s="44">
        <f>parseTime(BC2527)-(BD2529=INT(RIGHT($F2527, 1)))</f>
        <v>0</v>
      </c>
      <c r="BF2527" s="45">
        <f t="shared" si="60967"/>
        <v>0</v>
      </c>
      <c r="BG2527" s="36"/>
      <c r="BH2527" s="37"/>
      <c r="BI2527" s="44">
        <f>parseTime(BG2527)-(BH2529=INT(RIGHT($F2527, 1)))</f>
        <v>0</v>
      </c>
      <c r="BJ2527" s="45">
        <f t="shared" si="60968"/>
        <v>0</v>
      </c>
      <c r="BK2527" s="36"/>
      <c r="BL2527" s="37"/>
      <c r="BM2527" s="44">
        <f>parseTime(BK2527)-(BL2529=INT(RIGHT($F2527, 1)))</f>
        <v>0</v>
      </c>
      <c r="BN2527" s="45">
        <f t="shared" si="60969"/>
        <v>0</v>
      </c>
      <c r="BO2527" s="36"/>
      <c r="BP2527" s="37"/>
      <c r="BQ2527" s="44">
        <f t="shared" ref="BQ2527" si="61020">parseTime(BO2527)-(BP2529=INT(RIGHT($F2527, 1)))</f>
        <v>0</v>
      </c>
      <c r="BR2527" s="45">
        <f t="shared" si="60971"/>
        <v>0</v>
      </c>
      <c r="BS2527" s="36"/>
      <c r="BT2527" s="37"/>
      <c r="BU2527" s="44">
        <f t="shared" ref="BU2527" si="61021">parseTime(BS2527)-(BT2529=INT(RIGHT($F2527, 1)))</f>
        <v>0</v>
      </c>
      <c r="BV2527" s="45">
        <f t="shared" si="60973"/>
        <v>0</v>
      </c>
      <c r="BW2527" s="36"/>
      <c r="BX2527" s="37"/>
      <c r="BY2527" s="44">
        <f t="shared" ref="BY2527" si="61022">parseTime(BW2527)-(BX2529=INT(RIGHT($F2527, 1)))</f>
        <v>0</v>
      </c>
      <c r="BZ2527" s="45">
        <f t="shared" si="60975"/>
        <v>0</v>
      </c>
      <c r="CA2527" s="36"/>
      <c r="CB2527" s="37"/>
      <c r="CC2527" s="44">
        <f t="shared" ref="CC2527" si="61023">parseTime(CA2527)-(CB2529=INT(RIGHT($F2527, 1)))</f>
        <v>0</v>
      </c>
      <c r="CD2527" s="45">
        <f t="shared" si="60977"/>
        <v>0</v>
      </c>
      <c r="CE2527" s="36"/>
      <c r="CF2527" s="37"/>
      <c r="CG2527" s="44">
        <f t="shared" ref="CG2527" si="61024">parseTime(CE2527)-(CF2529=INT(RIGHT($F2527, 1)))</f>
        <v>0</v>
      </c>
      <c r="CH2527" s="45">
        <f t="shared" si="60979"/>
        <v>0</v>
      </c>
    </row>
    <row r="2528" spans="1:86" x14ac:dyDescent="0.25">
      <c r="A2528" s="56" t="s">
        <v>119</v>
      </c>
      <c r="B2528" s="57">
        <f t="shared" ref="B2528" ca="1" si="61025">roleHours(G2524:CH2530, "MCC")</f>
        <v>0</v>
      </c>
      <c r="C2528" s="14">
        <f t="shared" ca="1" si="60995"/>
        <v>0</v>
      </c>
      <c r="D2528" s="14" t="s">
        <v>260</v>
      </c>
      <c r="E2528" s="20">
        <v>4.6500000000000004</v>
      </c>
      <c r="F2528" s="51" t="s">
        <v>132</v>
      </c>
      <c r="G2528" s="36"/>
      <c r="H2528" s="37"/>
      <c r="I2528" s="44">
        <f t="shared" ref="I2528" si="61026">parseTime(G2528)-(H2529=INT(RIGHT($F2528, 1)))</f>
        <v>0</v>
      </c>
      <c r="J2528" s="45">
        <f t="shared" si="60947"/>
        <v>0</v>
      </c>
      <c r="K2528" s="36"/>
      <c r="L2528" s="37"/>
      <c r="M2528" s="44">
        <f t="shared" ref="M2528" si="61027">parseTime(K2528)-(L2529=INT(RIGHT($F2528, 1)))</f>
        <v>0</v>
      </c>
      <c r="N2528" s="45">
        <f t="shared" si="60949"/>
        <v>0</v>
      </c>
      <c r="O2528" s="36"/>
      <c r="P2528" s="37"/>
      <c r="Q2528" s="44">
        <f t="shared" ref="Q2528" si="61028">parseTime(O2528)-(P2529=INT(RIGHT($F2528, 1)))</f>
        <v>0</v>
      </c>
      <c r="R2528" s="45">
        <f t="shared" si="60951"/>
        <v>0</v>
      </c>
      <c r="S2528" s="36"/>
      <c r="T2528" s="37"/>
      <c r="U2528" s="44">
        <f t="shared" ref="U2528" si="61029">parseTime(S2528)-(T2529=INT(RIGHT($F2528, 1)))</f>
        <v>0</v>
      </c>
      <c r="V2528" s="45">
        <f t="shared" si="60953"/>
        <v>0</v>
      </c>
      <c r="W2528" s="36"/>
      <c r="X2528" s="37"/>
      <c r="Y2528" s="44">
        <f t="shared" ref="Y2528" si="61030">parseTime(W2528)-(X2529=INT(RIGHT($F2528, 1)))</f>
        <v>0</v>
      </c>
      <c r="Z2528" s="45">
        <f t="shared" si="60955"/>
        <v>0</v>
      </c>
      <c r="AA2528" s="36"/>
      <c r="AB2528" s="37"/>
      <c r="AC2528" s="44">
        <f t="shared" ref="AC2528" si="61031">parseTime(AA2528)-(AB2529=INT(RIGHT($F2528, 1)))</f>
        <v>0</v>
      </c>
      <c r="AD2528" s="45">
        <f t="shared" si="60957"/>
        <v>0</v>
      </c>
      <c r="AE2528" s="36"/>
      <c r="AF2528" s="37"/>
      <c r="AG2528" s="44">
        <f t="shared" ref="AG2528" si="61032">parseTime(AE2528)-(AF2529=INT(RIGHT($F2528, 1)))</f>
        <v>0</v>
      </c>
      <c r="AH2528" s="45">
        <f t="shared" si="60959"/>
        <v>0</v>
      </c>
      <c r="AI2528" s="36"/>
      <c r="AJ2528" s="37"/>
      <c r="AK2528" s="44">
        <f>parseTime(AI2528)-(AJ2529=INT(RIGHT($F2528, 1)))</f>
        <v>0</v>
      </c>
      <c r="AL2528" s="45">
        <f t="shared" si="60960"/>
        <v>0</v>
      </c>
      <c r="AM2528" s="36"/>
      <c r="AN2528" s="37"/>
      <c r="AO2528" s="44">
        <f t="shared" ref="AO2528" si="61033">parseTime(AM2528)-(AN2529=INT(RIGHT($F2528, 1)))</f>
        <v>0</v>
      </c>
      <c r="AP2528" s="45">
        <f t="shared" si="60962"/>
        <v>0</v>
      </c>
      <c r="AQ2528" s="36"/>
      <c r="AR2528" s="37"/>
      <c r="AS2528" s="44">
        <f t="shared" ref="AS2528" si="61034">parseTime(AQ2528)-(AR2529=INT(RIGHT($F2528, 1)))</f>
        <v>0</v>
      </c>
      <c r="AT2528" s="45">
        <f t="shared" si="60964"/>
        <v>0</v>
      </c>
      <c r="AU2528" s="36"/>
      <c r="AV2528" s="37"/>
      <c r="AW2528" s="44">
        <f>parseTime(AU2528)-(AV2529=INT(RIGHT($F2528, 1)))</f>
        <v>0</v>
      </c>
      <c r="AX2528" s="45">
        <f t="shared" si="60965"/>
        <v>0</v>
      </c>
      <c r="AY2528" s="36"/>
      <c r="AZ2528" s="37"/>
      <c r="BA2528" s="44">
        <f>parseTime(AY2528)-(AZ2529=INT(RIGHT($F2528, 1)))</f>
        <v>0</v>
      </c>
      <c r="BB2528" s="45">
        <f t="shared" si="60966"/>
        <v>0</v>
      </c>
      <c r="BC2528" s="36"/>
      <c r="BD2528" s="37"/>
      <c r="BE2528" s="44">
        <f>parseTime(BC2528)-(BD2529=INT(RIGHT($F2528, 1)))</f>
        <v>0</v>
      </c>
      <c r="BF2528" s="45">
        <f t="shared" si="60967"/>
        <v>0</v>
      </c>
      <c r="BG2528" s="36"/>
      <c r="BH2528" s="37"/>
      <c r="BI2528" s="44">
        <f>parseTime(BG2528)-(BH2529=INT(RIGHT($F2528, 1)))</f>
        <v>0</v>
      </c>
      <c r="BJ2528" s="45">
        <f t="shared" si="60968"/>
        <v>0</v>
      </c>
      <c r="BK2528" s="36"/>
      <c r="BL2528" s="37"/>
      <c r="BM2528" s="44">
        <f>parseTime(BK2528)-(BL2529=INT(RIGHT($F2528, 1)))</f>
        <v>0</v>
      </c>
      <c r="BN2528" s="45">
        <f t="shared" si="60969"/>
        <v>0</v>
      </c>
      <c r="BO2528" s="36"/>
      <c r="BP2528" s="37"/>
      <c r="BQ2528" s="44">
        <f t="shared" ref="BQ2528" si="61035">parseTime(BO2528)-(BP2529=INT(RIGHT($F2528, 1)))</f>
        <v>0</v>
      </c>
      <c r="BR2528" s="45">
        <f t="shared" si="60971"/>
        <v>0</v>
      </c>
      <c r="BS2528" s="36"/>
      <c r="BT2528" s="37"/>
      <c r="BU2528" s="44">
        <f t="shared" ref="BU2528" si="61036">parseTime(BS2528)-(BT2529=INT(RIGHT($F2528, 1)))</f>
        <v>0</v>
      </c>
      <c r="BV2528" s="45">
        <f t="shared" si="60973"/>
        <v>0</v>
      </c>
      <c r="BW2528" s="36"/>
      <c r="BX2528" s="37"/>
      <c r="BY2528" s="44">
        <f t="shared" ref="BY2528" si="61037">parseTime(BW2528)-(BX2529=INT(RIGHT($F2528, 1)))</f>
        <v>0</v>
      </c>
      <c r="BZ2528" s="45">
        <f t="shared" si="60975"/>
        <v>0</v>
      </c>
      <c r="CA2528" s="36"/>
      <c r="CB2528" s="37"/>
      <c r="CC2528" s="44">
        <f t="shared" ref="CC2528" si="61038">parseTime(CA2528)-(CB2529=INT(RIGHT($F2528, 1)))</f>
        <v>0</v>
      </c>
      <c r="CD2528" s="45">
        <f t="shared" si="60977"/>
        <v>0</v>
      </c>
      <c r="CE2528" s="36"/>
      <c r="CF2528" s="37"/>
      <c r="CG2528" s="44">
        <f t="shared" ref="CG2528" si="61039">parseTime(CE2528)-(CF2529=INT(RIGHT($F2528, 1)))</f>
        <v>0</v>
      </c>
      <c r="CH2528" s="45">
        <f t="shared" si="60979"/>
        <v>0</v>
      </c>
    </row>
    <row r="2529" spans="1:86" x14ac:dyDescent="0.25">
      <c r="A2529" s="56"/>
      <c r="B2529" s="57"/>
      <c r="C2529" s="14">
        <f t="shared" si="60995"/>
        <v>0</v>
      </c>
      <c r="D2529" s="14"/>
      <c r="E2529" s="20">
        <f t="shared" ref="E2529" si="61040">((7.5/2)-0.5+E2528)*8</f>
        <v>63.2</v>
      </c>
      <c r="F2529" s="51"/>
      <c r="G2529" s="46" t="s">
        <v>134</v>
      </c>
      <c r="H2529" s="38">
        <f t="shared" ref="H2529" si="61041">lunchAdjust(G2524:H2528)</f>
        <v>0</v>
      </c>
      <c r="I2529" s="48" t="s">
        <v>0</v>
      </c>
      <c r="J2529" s="39">
        <f t="shared" ref="J2529" si="61042">SUMPRODUCT(I2524:I2528*J2524:J2528)</f>
        <v>0</v>
      </c>
      <c r="K2529" s="46" t="s">
        <v>134</v>
      </c>
      <c r="L2529" s="38">
        <f t="shared" ref="L2529" si="61043">lunchAdjust(K2524:L2528)</f>
        <v>1</v>
      </c>
      <c r="M2529" s="48" t="s">
        <v>0</v>
      </c>
      <c r="N2529" s="39">
        <f t="shared" ref="N2529" si="61044">SUMPRODUCT(M2524:M2528*N2524:N2528)</f>
        <v>8</v>
      </c>
      <c r="O2529" s="46" t="s">
        <v>134</v>
      </c>
      <c r="P2529" s="38">
        <f t="shared" ref="P2529" si="61045">lunchAdjust(O2524:P2528)</f>
        <v>1</v>
      </c>
      <c r="Q2529" s="48" t="s">
        <v>0</v>
      </c>
      <c r="R2529" s="39">
        <f t="shared" ref="R2529" si="61046">SUMPRODUCT(Q2524:Q2528*R2524:R2528)</f>
        <v>0</v>
      </c>
      <c r="S2529" s="46" t="s">
        <v>134</v>
      </c>
      <c r="T2529" s="38">
        <f t="shared" ref="T2529" si="61047">lunchAdjust(S2524:T2528)</f>
        <v>1</v>
      </c>
      <c r="U2529" s="48" t="s">
        <v>0</v>
      </c>
      <c r="V2529" s="39">
        <f t="shared" ref="V2529" si="61048">SUMPRODUCT(U2524:U2528*V2524:V2528)</f>
        <v>8</v>
      </c>
      <c r="W2529" s="46" t="s">
        <v>134</v>
      </c>
      <c r="X2529" s="38">
        <f t="shared" ref="X2529" si="61049">lunchAdjust(W2524:X2528)</f>
        <v>0</v>
      </c>
      <c r="Y2529" s="48" t="s">
        <v>0</v>
      </c>
      <c r="Z2529" s="39">
        <f t="shared" ref="Z2529" si="61050">SUMPRODUCT(Y2524:Y2528*Z2524:Z2528)</f>
        <v>0</v>
      </c>
      <c r="AA2529" s="46" t="s">
        <v>134</v>
      </c>
      <c r="AB2529" s="38">
        <f t="shared" ref="AB2529" si="61051">lunchAdjust(AA2524:AB2528)</f>
        <v>1</v>
      </c>
      <c r="AC2529" s="48" t="s">
        <v>0</v>
      </c>
      <c r="AD2529" s="39">
        <f t="shared" ref="AD2529" si="61052">SUMPRODUCT(AC2524:AC2528*AD2524:AD2528)</f>
        <v>0</v>
      </c>
      <c r="AE2529" s="46" t="s">
        <v>134</v>
      </c>
      <c r="AF2529" s="38">
        <f t="shared" ref="AF2529" si="61053">lunchAdjust(AE2524:AF2528)</f>
        <v>0</v>
      </c>
      <c r="AG2529" s="48" t="s">
        <v>0</v>
      </c>
      <c r="AH2529" s="39">
        <f t="shared" ref="AH2529" si="61054">SUMPRODUCT(AG2524:AG2528*AH2524:AH2528)</f>
        <v>0</v>
      </c>
      <c r="AI2529" s="46" t="s">
        <v>134</v>
      </c>
      <c r="AJ2529" s="38">
        <f t="shared" ref="AJ2529" si="61055">lunchAdjust(AI2524:AJ2528)</f>
        <v>0</v>
      </c>
      <c r="AK2529" s="48" t="s">
        <v>0</v>
      </c>
      <c r="AL2529" s="39">
        <f t="shared" ref="AL2529" si="61056">SUMPRODUCT(AK2524:AK2528*AL2524:AL2528)</f>
        <v>0</v>
      </c>
      <c r="AM2529" s="46" t="s">
        <v>134</v>
      </c>
      <c r="AN2529" s="38">
        <f t="shared" ref="AN2529" si="61057">lunchAdjust(AM2524:AN2528)</f>
        <v>0</v>
      </c>
      <c r="AO2529" s="48" t="s">
        <v>0</v>
      </c>
      <c r="AP2529" s="39">
        <f t="shared" ref="AP2529" si="61058">SUMPRODUCT(AO2524:AO2528*AP2524:AP2528)</f>
        <v>0</v>
      </c>
      <c r="AQ2529" s="46" t="s">
        <v>134</v>
      </c>
      <c r="AR2529" s="38">
        <f t="shared" ref="AR2529" si="61059">lunchAdjust(AQ2524:AR2528)</f>
        <v>0</v>
      </c>
      <c r="AS2529" s="48" t="s">
        <v>0</v>
      </c>
      <c r="AT2529" s="39">
        <f t="shared" ref="AT2529" si="61060">SUMPRODUCT(AS2524:AS2528*AT2524:AT2528)</f>
        <v>0</v>
      </c>
      <c r="AU2529" s="46" t="s">
        <v>134</v>
      </c>
      <c r="AV2529" s="38">
        <f t="shared" ref="AV2529" si="61061">lunchAdjust(AU2524:AV2528)</f>
        <v>0</v>
      </c>
      <c r="AW2529" s="48" t="s">
        <v>0</v>
      </c>
      <c r="AX2529" s="39">
        <f t="shared" ref="AX2529" si="61062">SUMPRODUCT(AW2524:AW2528*AX2524:AX2528)</f>
        <v>0</v>
      </c>
      <c r="AY2529" s="46" t="s">
        <v>134</v>
      </c>
      <c r="AZ2529" s="38">
        <f t="shared" ref="AZ2529" si="61063">lunchAdjust(AY2524:AZ2528)</f>
        <v>0</v>
      </c>
      <c r="BA2529" s="48" t="s">
        <v>0</v>
      </c>
      <c r="BB2529" s="39">
        <f t="shared" ref="BB2529" si="61064">SUMPRODUCT(BA2524:BA2528*BB2524:BB2528)</f>
        <v>0</v>
      </c>
      <c r="BC2529" s="46" t="s">
        <v>134</v>
      </c>
      <c r="BD2529" s="38">
        <f t="shared" ref="BD2529" si="61065">lunchAdjust(BC2524:BD2528)</f>
        <v>0</v>
      </c>
      <c r="BE2529" s="48" t="s">
        <v>0</v>
      </c>
      <c r="BF2529" s="39">
        <f t="shared" ref="BF2529" si="61066">SUMPRODUCT(BE2524:BE2528*BF2524:BF2528)</f>
        <v>0</v>
      </c>
      <c r="BG2529" s="46" t="s">
        <v>134</v>
      </c>
      <c r="BH2529" s="38">
        <f t="shared" ref="BH2529" si="61067">lunchAdjust(BG2524:BH2528)</f>
        <v>0</v>
      </c>
      <c r="BI2529" s="48" t="s">
        <v>0</v>
      </c>
      <c r="BJ2529" s="39">
        <f t="shared" ref="BJ2529" si="61068">SUMPRODUCT(BI2524:BI2528*BJ2524:BJ2528)</f>
        <v>0</v>
      </c>
      <c r="BK2529" s="46" t="s">
        <v>134</v>
      </c>
      <c r="BL2529" s="38">
        <f t="shared" ref="BL2529" si="61069">lunchAdjust(BK2524:BL2528)</f>
        <v>0</v>
      </c>
      <c r="BM2529" s="48" t="s">
        <v>0</v>
      </c>
      <c r="BN2529" s="39">
        <f t="shared" ref="BN2529" si="61070">SUMPRODUCT(BM2524:BM2528*BN2524:BN2528)</f>
        <v>0</v>
      </c>
      <c r="BO2529" s="46" t="s">
        <v>134</v>
      </c>
      <c r="BP2529" s="38">
        <f t="shared" ref="BP2529" si="61071">lunchAdjust(BO2524:BP2528)</f>
        <v>0</v>
      </c>
      <c r="BQ2529" s="48" t="s">
        <v>0</v>
      </c>
      <c r="BR2529" s="39">
        <f t="shared" ref="BR2529" si="61072">SUMPRODUCT(BQ2524:BQ2528*BR2524:BR2528)</f>
        <v>0</v>
      </c>
      <c r="BS2529" s="46" t="s">
        <v>134</v>
      </c>
      <c r="BT2529" s="38">
        <f t="shared" ref="BT2529" si="61073">lunchAdjust(BS2524:BT2528)</f>
        <v>1</v>
      </c>
      <c r="BU2529" s="48" t="s">
        <v>0</v>
      </c>
      <c r="BV2529" s="39">
        <f t="shared" ref="BV2529" si="61074">SUMPRODUCT(BU2524:BU2528*BV2524:BV2528)</f>
        <v>8</v>
      </c>
      <c r="BW2529" s="46" t="s">
        <v>134</v>
      </c>
      <c r="BX2529" s="38">
        <f t="shared" ref="BX2529" si="61075">lunchAdjust(BW2524:BX2528)</f>
        <v>0</v>
      </c>
      <c r="BY2529" s="48" t="s">
        <v>0</v>
      </c>
      <c r="BZ2529" s="39">
        <f t="shared" ref="BZ2529" si="61076">SUMPRODUCT(BY2524:BY2528*BZ2524:BZ2528)</f>
        <v>0</v>
      </c>
      <c r="CA2529" s="46" t="s">
        <v>134</v>
      </c>
      <c r="CB2529" s="38">
        <f t="shared" ref="CB2529" si="61077">lunchAdjust(CA2524:CB2528)</f>
        <v>0</v>
      </c>
      <c r="CC2529" s="48" t="s">
        <v>0</v>
      </c>
      <c r="CD2529" s="39">
        <f t="shared" ref="CD2529" si="61078">SUMPRODUCT(CC2524:CC2528*CD2524:CD2528)</f>
        <v>0</v>
      </c>
      <c r="CE2529" s="46" t="s">
        <v>134</v>
      </c>
      <c r="CF2529" s="38">
        <f t="shared" ref="CF2529" si="61079">lunchAdjust(CE2524:CF2528)</f>
        <v>0</v>
      </c>
      <c r="CG2529" s="48" t="s">
        <v>0</v>
      </c>
      <c r="CH2529" s="39">
        <f t="shared" ref="CH2529" si="61080">SUMPRODUCT(CG2524:CG2528*CH2524:CH2528)</f>
        <v>0</v>
      </c>
    </row>
    <row r="2530" spans="1:86" ht="15.75" thickBot="1" x14ac:dyDescent="0.3">
      <c r="A2530" s="58" t="s">
        <v>121</v>
      </c>
      <c r="B2530" s="59">
        <f t="shared" ref="B2530" ca="1" si="61081">roleHours(G2524:CH2530, "OUT")</f>
        <v>0</v>
      </c>
      <c r="C2530" s="54" t="s">
        <v>137</v>
      </c>
      <c r="D2530" s="22">
        <f t="shared" ref="D2530" ca="1" si="61082">roleHours(G2524:CH2530, "PTO")</f>
        <v>16</v>
      </c>
      <c r="E2530" s="23">
        <f t="shared" ref="E2530" ca="1" si="61083">E2529-B2525</f>
        <v>39.200000000000003</v>
      </c>
      <c r="F2530" s="52"/>
      <c r="G2530" s="47" t="s">
        <v>39</v>
      </c>
      <c r="H2530" s="40">
        <f t="shared" si="60394"/>
        <v>0</v>
      </c>
      <c r="I2530" s="49" t="s">
        <v>135</v>
      </c>
      <c r="J2530" s="41">
        <f t="shared" ref="J2530" si="61084">J2529*G$4</f>
        <v>0</v>
      </c>
      <c r="K2530" s="47" t="s">
        <v>39</v>
      </c>
      <c r="L2530" s="40">
        <f t="shared" ref="L2530" si="61085">SUMPRODUCT(M2524:M2528*(L2524:L2528="PTO"))+SUMPRODUCT(M2524:M2528*(L2524:L2528="HOL"))</f>
        <v>0</v>
      </c>
      <c r="M2530" s="49" t="s">
        <v>135</v>
      </c>
      <c r="N2530" s="41">
        <f t="shared" ref="N2530" si="61086">N2529*K$4</f>
        <v>0</v>
      </c>
      <c r="O2530" s="47" t="s">
        <v>39</v>
      </c>
      <c r="P2530" s="40">
        <f t="shared" ref="P2530" si="61087">SUMPRODUCT(Q2524:Q2528*(P2524:P2528="PTO"))+SUMPRODUCT(Q2524:Q2528*(P2524:P2528="HOL"))</f>
        <v>8</v>
      </c>
      <c r="Q2530" s="49" t="s">
        <v>135</v>
      </c>
      <c r="R2530" s="41">
        <f t="shared" ref="R2530" si="61088">R2529*O$4</f>
        <v>0</v>
      </c>
      <c r="S2530" s="47" t="s">
        <v>39</v>
      </c>
      <c r="T2530" s="40">
        <f t="shared" ref="T2530" si="61089">SUMPRODUCT(U2524:U2528*(T2524:T2528="PTO"))+SUMPRODUCT(U2524:U2528*(T2524:T2528="HOL"))</f>
        <v>0</v>
      </c>
      <c r="U2530" s="49" t="s">
        <v>135</v>
      </c>
      <c r="V2530" s="41">
        <f t="shared" ref="V2530" si="61090">V2529*S$4</f>
        <v>0</v>
      </c>
      <c r="W2530" s="47" t="s">
        <v>39</v>
      </c>
      <c r="X2530" s="40">
        <f t="shared" ref="X2530" si="61091">SUMPRODUCT(Y2524:Y2528*(X2524:X2528="PTO"))+SUMPRODUCT(Y2524:Y2528*(X2524:X2528="HOL"))</f>
        <v>0</v>
      </c>
      <c r="Y2530" s="49" t="s">
        <v>135</v>
      </c>
      <c r="Z2530" s="41">
        <f t="shared" ref="Z2530" si="61092">Z2529*W$4</f>
        <v>0</v>
      </c>
      <c r="AA2530" s="47" t="s">
        <v>39</v>
      </c>
      <c r="AB2530" s="40">
        <f t="shared" ref="AB2530" si="61093">SUMPRODUCT(AC2524:AC2528*(AB2524:AB2528="PTO"))+SUMPRODUCT(AC2524:AC2528*(AB2524:AB2528="HOL"))</f>
        <v>8</v>
      </c>
      <c r="AC2530" s="49" t="s">
        <v>135</v>
      </c>
      <c r="AD2530" s="41">
        <f t="shared" ref="AD2530" si="61094">AD2529*AA$4</f>
        <v>0</v>
      </c>
      <c r="AE2530" s="47" t="s">
        <v>39</v>
      </c>
      <c r="AF2530" s="40">
        <f t="shared" ref="AF2530" si="61095">SUMPRODUCT(AG2524:AG2528*(AF2524:AF2528="PTO"))+SUMPRODUCT(AG2524:AG2528*(AF2524:AF2528="HOL"))</f>
        <v>0</v>
      </c>
      <c r="AG2530" s="49" t="s">
        <v>135</v>
      </c>
      <c r="AH2530" s="41">
        <f t="shared" ref="AH2530" si="61096">AH2529*AE$4</f>
        <v>0</v>
      </c>
      <c r="AI2530" s="47" t="s">
        <v>39</v>
      </c>
      <c r="AJ2530" s="40">
        <f t="shared" ref="AJ2530" si="61097">SUMPRODUCT(AK2524:AK2528*(AJ2524:AJ2528="PTO"))+SUMPRODUCT(AK2524:AK2528*(AJ2524:AJ2528="HOL"))</f>
        <v>0</v>
      </c>
      <c r="AK2530" s="49" t="s">
        <v>135</v>
      </c>
      <c r="AL2530" s="41">
        <f>AL2529*AI$4</f>
        <v>0</v>
      </c>
      <c r="AM2530" s="47" t="s">
        <v>39</v>
      </c>
      <c r="AN2530" s="40">
        <f t="shared" ref="AN2530" si="61098">SUMPRODUCT(AO2524:AO2528*(AN2524:AN2528="PTO"))+SUMPRODUCT(AO2524:AO2528*(AN2524:AN2528="HOL"))</f>
        <v>0</v>
      </c>
      <c r="AO2530" s="49" t="s">
        <v>135</v>
      </c>
      <c r="AP2530" s="41">
        <f t="shared" ref="AP2530" si="61099">AP2529*AM$4</f>
        <v>0</v>
      </c>
      <c r="AQ2530" s="47" t="s">
        <v>39</v>
      </c>
      <c r="AR2530" s="40">
        <f t="shared" ref="AR2530" si="61100">SUMPRODUCT(AS2524:AS2528*(AR2524:AR2528="PTO"))+SUMPRODUCT(AS2524:AS2528*(AR2524:AR2528="HOL"))</f>
        <v>0</v>
      </c>
      <c r="AS2530" s="49" t="s">
        <v>135</v>
      </c>
      <c r="AT2530" s="41">
        <f t="shared" ref="AT2530" si="61101">AT2529*AQ$4</f>
        <v>0</v>
      </c>
      <c r="AU2530" s="47" t="s">
        <v>39</v>
      </c>
      <c r="AV2530" s="40">
        <f t="shared" ref="AV2530" si="61102">SUMPRODUCT(AW2524:AW2528*(AV2524:AV2528="PTO"))+SUMPRODUCT(AW2524:AW2528*(AV2524:AV2528="HOL"))</f>
        <v>0</v>
      </c>
      <c r="AW2530" s="49" t="s">
        <v>135</v>
      </c>
      <c r="AX2530" s="41">
        <f>AX2529*AU$4</f>
        <v>0</v>
      </c>
      <c r="AY2530" s="47" t="s">
        <v>39</v>
      </c>
      <c r="AZ2530" s="40">
        <f t="shared" ref="AZ2530" si="61103">SUMPRODUCT(BA2524:BA2528*(AZ2524:AZ2528="PTO"))+SUMPRODUCT(BA2524:BA2528*(AZ2524:AZ2528="HOL"))</f>
        <v>0</v>
      </c>
      <c r="BA2530" s="49" t="s">
        <v>135</v>
      </c>
      <c r="BB2530" s="41">
        <f>BB2529*AY$4</f>
        <v>0</v>
      </c>
      <c r="BC2530" s="47" t="s">
        <v>39</v>
      </c>
      <c r="BD2530" s="40">
        <f t="shared" ref="BD2530" si="61104">SUMPRODUCT(BE2524:BE2528*(BD2524:BD2528="PTO"))+SUMPRODUCT(BE2524:BE2528*(BD2524:BD2528="HOL"))</f>
        <v>0</v>
      </c>
      <c r="BE2530" s="49" t="s">
        <v>135</v>
      </c>
      <c r="BF2530" s="41">
        <f>BF2529*BC$4</f>
        <v>0</v>
      </c>
      <c r="BG2530" s="47" t="s">
        <v>39</v>
      </c>
      <c r="BH2530" s="40">
        <f t="shared" ref="BH2530" si="61105">SUMPRODUCT(BI2524:BI2528*(BH2524:BH2528="PTO"))+SUMPRODUCT(BI2524:BI2528*(BH2524:BH2528="HOL"))</f>
        <v>0</v>
      </c>
      <c r="BI2530" s="49" t="s">
        <v>135</v>
      </c>
      <c r="BJ2530" s="41">
        <f>BJ2529*BG$4</f>
        <v>0</v>
      </c>
      <c r="BK2530" s="47" t="s">
        <v>39</v>
      </c>
      <c r="BL2530" s="40">
        <f t="shared" ref="BL2530" si="61106">SUMPRODUCT(BM2524:BM2528*(BL2524:BL2528="PTO"))+SUMPRODUCT(BM2524:BM2528*(BL2524:BL2528="HOL"))</f>
        <v>0</v>
      </c>
      <c r="BM2530" s="49" t="s">
        <v>135</v>
      </c>
      <c r="BN2530" s="41">
        <f>BN2529*BK$4</f>
        <v>0</v>
      </c>
      <c r="BO2530" s="47" t="s">
        <v>39</v>
      </c>
      <c r="BP2530" s="40">
        <f t="shared" ref="BP2530" si="61107">SUMPRODUCT(BQ2524:BQ2528*(BP2524:BP2528="PTO"))+SUMPRODUCT(BQ2524:BQ2528*(BP2524:BP2528="HOL"))</f>
        <v>0</v>
      </c>
      <c r="BQ2530" s="49" t="s">
        <v>135</v>
      </c>
      <c r="BR2530" s="41">
        <f t="shared" ref="BR2530" si="61108">BR2529*BO$4</f>
        <v>0</v>
      </c>
      <c r="BS2530" s="47" t="s">
        <v>39</v>
      </c>
      <c r="BT2530" s="40">
        <f t="shared" ref="BT2530" si="61109">SUMPRODUCT(BU2524:BU2528*(BT2524:BT2528="PTO"))+SUMPRODUCT(BU2524:BU2528*(BT2524:BT2528="HOL"))</f>
        <v>0</v>
      </c>
      <c r="BU2530" s="49" t="s">
        <v>135</v>
      </c>
      <c r="BV2530" s="41">
        <f t="shared" ref="BV2530" si="61110">BV2529*BS$4</f>
        <v>8</v>
      </c>
      <c r="BW2530" s="47" t="s">
        <v>39</v>
      </c>
      <c r="BX2530" s="40">
        <f t="shared" ref="BX2530" si="61111">SUMPRODUCT(BY2524:BY2528*(BX2524:BX2528="PTO"))+SUMPRODUCT(BY2524:BY2528*(BX2524:BX2528="HOL"))</f>
        <v>0</v>
      </c>
      <c r="BY2530" s="49" t="s">
        <v>135</v>
      </c>
      <c r="BZ2530" s="41">
        <f t="shared" ref="BZ2530" si="61112">BZ2529*BW$4</f>
        <v>0</v>
      </c>
      <c r="CA2530" s="47" t="s">
        <v>39</v>
      </c>
      <c r="CB2530" s="40">
        <f t="shared" ref="CB2530" si="61113">SUMPRODUCT(CC2524:CC2528*(CB2524:CB2528="PTO"))+SUMPRODUCT(CC2524:CC2528*(CB2524:CB2528="HOL"))</f>
        <v>0</v>
      </c>
      <c r="CC2530" s="49" t="s">
        <v>135</v>
      </c>
      <c r="CD2530" s="41">
        <f t="shared" ref="CD2530" si="61114">CD2529*CA$4</f>
        <v>0</v>
      </c>
      <c r="CE2530" s="47" t="s">
        <v>39</v>
      </c>
      <c r="CF2530" s="40">
        <f t="shared" ref="CF2530" si="61115">SUMPRODUCT(CG2524:CG2528*(CF2524:CF2528="PTO"))+SUMPRODUCT(CG2524:CG2528*(CF2524:CF2528="HOL"))</f>
        <v>0</v>
      </c>
      <c r="CG2530" s="49" t="s">
        <v>135</v>
      </c>
      <c r="CH2530" s="41">
        <f t="shared" ref="CH2530" si="61116">CH2529*CE$4</f>
        <v>0</v>
      </c>
    </row>
    <row r="2531" spans="1:86" x14ac:dyDescent="0.25">
      <c r="A2531" s="70" t="s">
        <v>133</v>
      </c>
      <c r="B2531" s="71">
        <f t="shared" ref="B2531" ca="1" si="61117">D2531-B2532</f>
        <v>38.242057502835763</v>
      </c>
      <c r="C2531" s="72" t="s">
        <v>122</v>
      </c>
      <c r="D2531" s="71">
        <f>IFERROR(INDEX(Holidays[FTE], MATCH(Entry!E2531, Holidays[Date], 0)), 1)*8*INDEX(FTEguide[[1]:[12]], MATCH(Entry!E2532, FTEguide[Weekday], 0), IF(Entry!E2534&gt;0, Entry!E2534, MONTH(Entry!E2531)))</f>
        <v>62.242057502835763</v>
      </c>
      <c r="E2531" s="60">
        <f t="shared" si="59911"/>
        <v>44189</v>
      </c>
      <c r="F2531" s="50" t="s">
        <v>128</v>
      </c>
      <c r="G2531" s="34"/>
      <c r="H2531" s="35"/>
      <c r="I2531" s="42">
        <f t="shared" ref="I2531" si="61118">parseTime(G2531)-(H2536=INT(RIGHT($F2531, 1)))</f>
        <v>0</v>
      </c>
      <c r="J2531" s="43">
        <f t="shared" ref="J2531:J2535" si="61119">isClocked(H2531)</f>
        <v>0</v>
      </c>
      <c r="K2531" s="34" t="s">
        <v>136</v>
      </c>
      <c r="L2531" s="35" t="s">
        <v>41</v>
      </c>
      <c r="M2531" s="42">
        <f t="shared" ref="M2531" si="61120">parseTime(K2531)-(L2536=INT(RIGHT($F2531, 1)))</f>
        <v>8</v>
      </c>
      <c r="N2531" s="43">
        <f t="shared" ref="N2531:N2535" si="61121">isClocked(L2531)</f>
        <v>0</v>
      </c>
      <c r="O2531" s="34" t="s">
        <v>136</v>
      </c>
      <c r="P2531" s="35" t="s">
        <v>39</v>
      </c>
      <c r="Q2531" s="42">
        <f t="shared" ref="Q2531" si="61122">parseTime(O2531)-(P2536=INT(RIGHT($F2531, 1)))</f>
        <v>8</v>
      </c>
      <c r="R2531" s="43">
        <f t="shared" ref="R2531:R2535" si="61123">isClocked(P2531)</f>
        <v>0</v>
      </c>
      <c r="S2531" s="34" t="s">
        <v>136</v>
      </c>
      <c r="T2531" s="35" t="s">
        <v>41</v>
      </c>
      <c r="U2531" s="42">
        <f t="shared" ref="U2531" si="61124">parseTime(S2531)-(T2536=INT(RIGHT($F2531, 1)))</f>
        <v>8</v>
      </c>
      <c r="V2531" s="43">
        <f t="shared" ref="V2531:V2535" si="61125">isClocked(T2531)</f>
        <v>0</v>
      </c>
      <c r="W2531" s="34"/>
      <c r="X2531" s="35"/>
      <c r="Y2531" s="42">
        <f t="shared" ref="Y2531" si="61126">parseTime(W2531)-(X2536=INT(RIGHT($F2531, 1)))</f>
        <v>0</v>
      </c>
      <c r="Z2531" s="43">
        <f t="shared" ref="Z2531:Z2535" si="61127">isClocked(X2531)</f>
        <v>0</v>
      </c>
      <c r="AA2531" s="34" t="s">
        <v>136</v>
      </c>
      <c r="AB2531" s="35" t="s">
        <v>39</v>
      </c>
      <c r="AC2531" s="42">
        <f t="shared" ref="AC2531" si="61128">parseTime(AA2531)-(AB2536=INT(RIGHT($F2531, 1)))</f>
        <v>8</v>
      </c>
      <c r="AD2531" s="43">
        <f t="shared" ref="AD2531:AD2535" si="61129">isClocked(AB2531)</f>
        <v>0</v>
      </c>
      <c r="AE2531" s="34" t="s">
        <v>136</v>
      </c>
      <c r="AF2531" s="35" t="s">
        <v>25</v>
      </c>
      <c r="AG2531" s="42">
        <f t="shared" ref="AG2531" si="61130">parseTime(AE2531)-(AF2536=INT(RIGHT($F2531, 1)))</f>
        <v>8</v>
      </c>
      <c r="AH2531" s="43">
        <f t="shared" ref="AH2531:AH2535" si="61131">isClocked(AF2531)</f>
        <v>1</v>
      </c>
      <c r="AI2531" s="34"/>
      <c r="AJ2531" s="35"/>
      <c r="AK2531" s="42">
        <f>parseTime(AI2531)-(AJ2536=INT(RIGHT($F2531, 1)))</f>
        <v>0</v>
      </c>
      <c r="AL2531" s="43">
        <f t="shared" ref="AL2531:AL2535" si="61132">isClocked(AJ2531)</f>
        <v>0</v>
      </c>
      <c r="AM2531" s="34"/>
      <c r="AN2531" s="35"/>
      <c r="AO2531" s="42">
        <f t="shared" ref="AO2531" si="61133">parseTime(AM2531)-(AN2536=INT(RIGHT($F2531, 1)))</f>
        <v>0</v>
      </c>
      <c r="AP2531" s="43">
        <f t="shared" ref="AP2531:AP2535" si="61134">isClocked(AN2531)</f>
        <v>0</v>
      </c>
      <c r="AQ2531" s="34"/>
      <c r="AR2531" s="35"/>
      <c r="AS2531" s="42">
        <f t="shared" ref="AS2531" si="61135">parseTime(AQ2531)-(AR2536=INT(RIGHT($F2531, 1)))</f>
        <v>0</v>
      </c>
      <c r="AT2531" s="43">
        <f t="shared" ref="AT2531:AT2535" si="61136">isClocked(AR2531)</f>
        <v>0</v>
      </c>
      <c r="AU2531" s="34"/>
      <c r="AV2531" s="35"/>
      <c r="AW2531" s="42">
        <f>parseTime(AU2531)-(AV2536=INT(RIGHT($F2531, 1)))</f>
        <v>0</v>
      </c>
      <c r="AX2531" s="43">
        <f t="shared" ref="AX2531:AX2535" si="61137">isClocked(AV2531)</f>
        <v>0</v>
      </c>
      <c r="AY2531" s="34"/>
      <c r="AZ2531" s="35"/>
      <c r="BA2531" s="42">
        <f>parseTime(AY2531)-(AZ2536=INT(RIGHT($F2531, 1)))</f>
        <v>0</v>
      </c>
      <c r="BB2531" s="43">
        <f t="shared" ref="BB2531:BB2535" si="61138">isClocked(AZ2531)</f>
        <v>0</v>
      </c>
      <c r="BC2531" s="34"/>
      <c r="BD2531" s="35"/>
      <c r="BE2531" s="42">
        <f>parseTime(BC2531)-(BD2536=INT(RIGHT($F2531, 1)))</f>
        <v>0</v>
      </c>
      <c r="BF2531" s="43">
        <f t="shared" ref="BF2531:BF2535" si="61139">isClocked(BD2531)</f>
        <v>0</v>
      </c>
      <c r="BG2531" s="34"/>
      <c r="BH2531" s="35"/>
      <c r="BI2531" s="42">
        <f>parseTime(BG2531)-(BH2536=INT(RIGHT($F2531, 1)))</f>
        <v>0</v>
      </c>
      <c r="BJ2531" s="43">
        <f t="shared" ref="BJ2531:BJ2535" si="61140">isClocked(BH2531)</f>
        <v>0</v>
      </c>
      <c r="BK2531" s="34"/>
      <c r="BL2531" s="35"/>
      <c r="BM2531" s="42">
        <f>parseTime(BK2531)-(BL2536=INT(RIGHT($F2531, 1)))</f>
        <v>0</v>
      </c>
      <c r="BN2531" s="43">
        <f t="shared" ref="BN2531:BN2535" si="61141">isClocked(BL2531)</f>
        <v>0</v>
      </c>
      <c r="BO2531" s="34" t="s">
        <v>136</v>
      </c>
      <c r="BP2531" s="35" t="s">
        <v>23</v>
      </c>
      <c r="BQ2531" s="42">
        <f t="shared" ref="BQ2531" si="61142">parseTime(BO2531)-(BP2536=INT(RIGHT($F2531, 1)))</f>
        <v>8</v>
      </c>
      <c r="BR2531" s="43">
        <f t="shared" ref="BR2531:BR2535" si="61143">isClocked(BP2531)</f>
        <v>1</v>
      </c>
      <c r="BS2531" s="34" t="s">
        <v>136</v>
      </c>
      <c r="BT2531" s="35" t="s">
        <v>23</v>
      </c>
      <c r="BU2531" s="42">
        <f t="shared" ref="BU2531" si="61144">parseTime(BS2531)-(BT2536=INT(RIGHT($F2531, 1)))</f>
        <v>8</v>
      </c>
      <c r="BV2531" s="43">
        <f t="shared" ref="BV2531:BV2535" si="61145">isClocked(BT2531)</f>
        <v>1</v>
      </c>
      <c r="BW2531" s="34"/>
      <c r="BX2531" s="35"/>
      <c r="BY2531" s="42">
        <f t="shared" ref="BY2531" si="61146">parseTime(BW2531)-(BX2536=INT(RIGHT($F2531, 1)))</f>
        <v>0</v>
      </c>
      <c r="BZ2531" s="43">
        <f t="shared" ref="BZ2531:BZ2535" si="61147">isClocked(BX2531)</f>
        <v>0</v>
      </c>
      <c r="CA2531" s="34"/>
      <c r="CB2531" s="35"/>
      <c r="CC2531" s="42">
        <f t="shared" ref="CC2531" si="61148">parseTime(CA2531)-(CB2536=INT(RIGHT($F2531, 1)))</f>
        <v>0</v>
      </c>
      <c r="CD2531" s="43">
        <f t="shared" ref="CD2531:CD2535" si="61149">isClocked(CB2531)</f>
        <v>0</v>
      </c>
      <c r="CE2531" s="34"/>
      <c r="CF2531" s="35"/>
      <c r="CG2531" s="42">
        <f t="shared" ref="CG2531" si="61150">parseTime(CE2531)-(CF2536=INT(RIGHT($F2531, 1)))</f>
        <v>0</v>
      </c>
      <c r="CH2531" s="43">
        <f t="shared" ref="CH2531:CH2535" si="61151">isClocked(CF2531)</f>
        <v>0</v>
      </c>
    </row>
    <row r="2532" spans="1:86" x14ac:dyDescent="0.25">
      <c r="A2532" s="56" t="s">
        <v>0</v>
      </c>
      <c r="B2532" s="57">
        <f t="shared" ref="B2532:B2595" ca="1" si="61152">SUM(B2533:B2536)</f>
        <v>24</v>
      </c>
      <c r="C2532" s="14" t="s">
        <v>252</v>
      </c>
      <c r="D2532" s="14">
        <f t="shared" si="60635"/>
        <v>53.7</v>
      </c>
      <c r="E2532" s="55" t="str">
        <f t="shared" ref="E2532:E2595" si="61153">TEXT(E2531, "dddd")</f>
        <v>Thursday</v>
      </c>
      <c r="F2532" s="51" t="s">
        <v>129</v>
      </c>
      <c r="G2532" s="36"/>
      <c r="H2532" s="37"/>
      <c r="I2532" s="44">
        <f t="shared" ref="I2532" si="61154">parseTime(G2532)-(H2536=INT(RIGHT($F2532, 1)))</f>
        <v>0</v>
      </c>
      <c r="J2532" s="45">
        <f t="shared" si="61119"/>
        <v>0</v>
      </c>
      <c r="K2532" s="36"/>
      <c r="L2532" s="37"/>
      <c r="M2532" s="44">
        <f t="shared" ref="M2532" si="61155">parseTime(K2532)-(L2536=INT(RIGHT($F2532, 1)))</f>
        <v>0</v>
      </c>
      <c r="N2532" s="45">
        <f t="shared" si="61121"/>
        <v>0</v>
      </c>
      <c r="O2532" s="36"/>
      <c r="P2532" s="37"/>
      <c r="Q2532" s="44">
        <f t="shared" ref="Q2532" si="61156">parseTime(O2532)-(P2536=INT(RIGHT($F2532, 1)))</f>
        <v>0</v>
      </c>
      <c r="R2532" s="45">
        <f t="shared" si="61123"/>
        <v>0</v>
      </c>
      <c r="S2532" s="36"/>
      <c r="T2532" s="37"/>
      <c r="U2532" s="44">
        <f t="shared" ref="U2532" si="61157">parseTime(S2532)-(T2536=INT(RIGHT($F2532, 1)))</f>
        <v>0</v>
      </c>
      <c r="V2532" s="45">
        <f t="shared" si="61125"/>
        <v>0</v>
      </c>
      <c r="W2532" s="36"/>
      <c r="X2532" s="37"/>
      <c r="Y2532" s="44">
        <f t="shared" ref="Y2532" si="61158">parseTime(W2532)-(X2536=INT(RIGHT($F2532, 1)))</f>
        <v>0</v>
      </c>
      <c r="Z2532" s="45">
        <f t="shared" si="61127"/>
        <v>0</v>
      </c>
      <c r="AA2532" s="36"/>
      <c r="AB2532" s="37"/>
      <c r="AC2532" s="44">
        <f t="shared" ref="AC2532" si="61159">parseTime(AA2532)-(AB2536=INT(RIGHT($F2532, 1)))</f>
        <v>0</v>
      </c>
      <c r="AD2532" s="45">
        <f t="shared" si="61129"/>
        <v>0</v>
      </c>
      <c r="AE2532" s="36"/>
      <c r="AF2532" s="37"/>
      <c r="AG2532" s="44">
        <f t="shared" ref="AG2532" si="61160">parseTime(AE2532)-(AF2536=INT(RIGHT($F2532, 1)))</f>
        <v>0</v>
      </c>
      <c r="AH2532" s="45">
        <f t="shared" si="61131"/>
        <v>0</v>
      </c>
      <c r="AI2532" s="36"/>
      <c r="AJ2532" s="37"/>
      <c r="AK2532" s="44">
        <f>parseTime(AI2532)-(AJ2536=INT(RIGHT($F2532, 1)))</f>
        <v>0</v>
      </c>
      <c r="AL2532" s="45">
        <f t="shared" si="61132"/>
        <v>0</v>
      </c>
      <c r="AM2532" s="36"/>
      <c r="AN2532" s="37"/>
      <c r="AO2532" s="44">
        <f t="shared" ref="AO2532" si="61161">parseTime(AM2532)-(AN2536=INT(RIGHT($F2532, 1)))</f>
        <v>0</v>
      </c>
      <c r="AP2532" s="45">
        <f t="shared" si="61134"/>
        <v>0</v>
      </c>
      <c r="AQ2532" s="36"/>
      <c r="AR2532" s="37"/>
      <c r="AS2532" s="44">
        <f t="shared" ref="AS2532" si="61162">parseTime(AQ2532)-(AR2536=INT(RIGHT($F2532, 1)))</f>
        <v>0</v>
      </c>
      <c r="AT2532" s="45">
        <f t="shared" si="61136"/>
        <v>0</v>
      </c>
      <c r="AU2532" s="36"/>
      <c r="AV2532" s="37"/>
      <c r="AW2532" s="44">
        <f>parseTime(AU2532)-(AV2536=INT(RIGHT($F2532, 1)))</f>
        <v>0</v>
      </c>
      <c r="AX2532" s="45">
        <f t="shared" si="61137"/>
        <v>0</v>
      </c>
      <c r="AY2532" s="36"/>
      <c r="AZ2532" s="37"/>
      <c r="BA2532" s="44">
        <f>parseTime(AY2532)-(AZ2536=INT(RIGHT($F2532, 1)))</f>
        <v>0</v>
      </c>
      <c r="BB2532" s="45">
        <f t="shared" si="61138"/>
        <v>0</v>
      </c>
      <c r="BC2532" s="36"/>
      <c r="BD2532" s="37"/>
      <c r="BE2532" s="44">
        <f>parseTime(BC2532)-(BD2536=INT(RIGHT($F2532, 1)))</f>
        <v>0</v>
      </c>
      <c r="BF2532" s="45">
        <f t="shared" si="61139"/>
        <v>0</v>
      </c>
      <c r="BG2532" s="36"/>
      <c r="BH2532" s="37"/>
      <c r="BI2532" s="44">
        <f>parseTime(BG2532)-(BH2536=INT(RIGHT($F2532, 1)))</f>
        <v>0</v>
      </c>
      <c r="BJ2532" s="45">
        <f t="shared" si="61140"/>
        <v>0</v>
      </c>
      <c r="BK2532" s="36"/>
      <c r="BL2532" s="37"/>
      <c r="BM2532" s="44">
        <f>parseTime(BK2532)-(BL2536=INT(RIGHT($F2532, 1)))</f>
        <v>0</v>
      </c>
      <c r="BN2532" s="45">
        <f t="shared" si="61141"/>
        <v>0</v>
      </c>
      <c r="BO2532" s="36"/>
      <c r="BP2532" s="37"/>
      <c r="BQ2532" s="44">
        <f t="shared" ref="BQ2532" si="61163">parseTime(BO2532)-(BP2536=INT(RIGHT($F2532, 1)))</f>
        <v>0</v>
      </c>
      <c r="BR2532" s="45">
        <f t="shared" si="61143"/>
        <v>0</v>
      </c>
      <c r="BS2532" s="36"/>
      <c r="BT2532" s="37"/>
      <c r="BU2532" s="44">
        <f t="shared" ref="BU2532" si="61164">parseTime(BS2532)-(BT2536=INT(RIGHT($F2532, 1)))</f>
        <v>0</v>
      </c>
      <c r="BV2532" s="45">
        <f t="shared" si="61145"/>
        <v>0</v>
      </c>
      <c r="BW2532" s="36"/>
      <c r="BX2532" s="37"/>
      <c r="BY2532" s="44">
        <f t="shared" ref="BY2532" si="61165">parseTime(BW2532)-(BX2536=INT(RIGHT($F2532, 1)))</f>
        <v>0</v>
      </c>
      <c r="BZ2532" s="45">
        <f t="shared" si="61147"/>
        <v>0</v>
      </c>
      <c r="CA2532" s="36"/>
      <c r="CB2532" s="37"/>
      <c r="CC2532" s="44">
        <f t="shared" ref="CC2532" si="61166">parseTime(CA2532)-(CB2536=INT(RIGHT($F2532, 1)))</f>
        <v>0</v>
      </c>
      <c r="CD2532" s="45">
        <f t="shared" si="61149"/>
        <v>0</v>
      </c>
      <c r="CE2532" s="36"/>
      <c r="CF2532" s="37"/>
      <c r="CG2532" s="44">
        <f t="shared" ref="CG2532" si="61167">parseTime(CE2532)-(CF2536=INT(RIGHT($F2532, 1)))</f>
        <v>0</v>
      </c>
      <c r="CH2532" s="45">
        <f t="shared" si="61151"/>
        <v>0</v>
      </c>
    </row>
    <row r="2533" spans="1:86" x14ac:dyDescent="0.25">
      <c r="A2533" s="56" t="s">
        <v>117</v>
      </c>
      <c r="B2533" s="57">
        <f t="shared" ref="B2533" ca="1" si="61168">roleHours(G2531:CH2537, "MFD")</f>
        <v>16</v>
      </c>
      <c r="C2533" s="14">
        <f t="shared" ref="C2533:C2536" ca="1" si="61169">B2533/8</f>
        <v>2</v>
      </c>
      <c r="D2533" s="14">
        <f t="shared" ref="D2533" ca="1" si="61170">B2532-D2532</f>
        <v>-29.700000000000003</v>
      </c>
      <c r="E2533" s="20" t="s">
        <v>127</v>
      </c>
      <c r="F2533" s="51" t="s">
        <v>130</v>
      </c>
      <c r="G2533" s="36"/>
      <c r="H2533" s="37"/>
      <c r="I2533" s="44">
        <f t="shared" ref="I2533" si="61171">parseTime(G2533)-(H2536=INT(RIGHT($F2533, 1)))</f>
        <v>0</v>
      </c>
      <c r="J2533" s="45">
        <f t="shared" si="61119"/>
        <v>0</v>
      </c>
      <c r="K2533" s="36"/>
      <c r="L2533" s="37"/>
      <c r="M2533" s="44">
        <f t="shared" ref="M2533" si="61172">parseTime(K2533)-(L2536=INT(RIGHT($F2533, 1)))</f>
        <v>0</v>
      </c>
      <c r="N2533" s="45">
        <f t="shared" si="61121"/>
        <v>0</v>
      </c>
      <c r="O2533" s="36"/>
      <c r="P2533" s="37"/>
      <c r="Q2533" s="44">
        <f t="shared" ref="Q2533" si="61173">parseTime(O2533)-(P2536=INT(RIGHT($F2533, 1)))</f>
        <v>0</v>
      </c>
      <c r="R2533" s="45">
        <f t="shared" si="61123"/>
        <v>0</v>
      </c>
      <c r="S2533" s="36"/>
      <c r="T2533" s="37"/>
      <c r="U2533" s="44">
        <f t="shared" ref="U2533" si="61174">parseTime(S2533)-(T2536=INT(RIGHT($F2533, 1)))</f>
        <v>0</v>
      </c>
      <c r="V2533" s="45">
        <f t="shared" si="61125"/>
        <v>0</v>
      </c>
      <c r="W2533" s="36"/>
      <c r="X2533" s="37"/>
      <c r="Y2533" s="44">
        <f t="shared" ref="Y2533" si="61175">parseTime(W2533)-(X2536=INT(RIGHT($F2533, 1)))</f>
        <v>0</v>
      </c>
      <c r="Z2533" s="45">
        <f t="shared" si="61127"/>
        <v>0</v>
      </c>
      <c r="AA2533" s="36"/>
      <c r="AB2533" s="37"/>
      <c r="AC2533" s="44">
        <f t="shared" ref="AC2533" si="61176">parseTime(AA2533)-(AB2536=INT(RIGHT($F2533, 1)))</f>
        <v>0</v>
      </c>
      <c r="AD2533" s="45">
        <f t="shared" si="61129"/>
        <v>0</v>
      </c>
      <c r="AE2533" s="36"/>
      <c r="AF2533" s="37"/>
      <c r="AG2533" s="44">
        <f t="shared" ref="AG2533" si="61177">parseTime(AE2533)-(AF2536=INT(RIGHT($F2533, 1)))</f>
        <v>0</v>
      </c>
      <c r="AH2533" s="45">
        <f t="shared" si="61131"/>
        <v>0</v>
      </c>
      <c r="AI2533" s="36"/>
      <c r="AJ2533" s="37"/>
      <c r="AK2533" s="44">
        <f>parseTime(AI2533)-(AJ2536=INT(RIGHT($F2533, 1)))</f>
        <v>0</v>
      </c>
      <c r="AL2533" s="45">
        <f t="shared" si="61132"/>
        <v>0</v>
      </c>
      <c r="AM2533" s="36"/>
      <c r="AN2533" s="37"/>
      <c r="AO2533" s="44">
        <f t="shared" ref="AO2533" si="61178">parseTime(AM2533)-(AN2536=INT(RIGHT($F2533, 1)))</f>
        <v>0</v>
      </c>
      <c r="AP2533" s="45">
        <f t="shared" si="61134"/>
        <v>0</v>
      </c>
      <c r="AQ2533" s="36"/>
      <c r="AR2533" s="37"/>
      <c r="AS2533" s="44">
        <f t="shared" ref="AS2533" si="61179">parseTime(AQ2533)-(AR2536=INT(RIGHT($F2533, 1)))</f>
        <v>0</v>
      </c>
      <c r="AT2533" s="45">
        <f t="shared" si="61136"/>
        <v>0</v>
      </c>
      <c r="AU2533" s="36"/>
      <c r="AV2533" s="37"/>
      <c r="AW2533" s="44">
        <f>parseTime(AU2533)-(AV2536=INT(RIGHT($F2533, 1)))</f>
        <v>0</v>
      </c>
      <c r="AX2533" s="45">
        <f t="shared" si="61137"/>
        <v>0</v>
      </c>
      <c r="AY2533" s="36"/>
      <c r="AZ2533" s="37"/>
      <c r="BA2533" s="44">
        <f>parseTime(AY2533)-(AZ2536=INT(RIGHT($F2533, 1)))</f>
        <v>0</v>
      </c>
      <c r="BB2533" s="45">
        <f t="shared" si="61138"/>
        <v>0</v>
      </c>
      <c r="BC2533" s="36"/>
      <c r="BD2533" s="37"/>
      <c r="BE2533" s="44">
        <f>parseTime(BC2533)-(BD2536=INT(RIGHT($F2533, 1)))</f>
        <v>0</v>
      </c>
      <c r="BF2533" s="45">
        <f t="shared" si="61139"/>
        <v>0</v>
      </c>
      <c r="BG2533" s="36"/>
      <c r="BH2533" s="37"/>
      <c r="BI2533" s="44">
        <f>parseTime(BG2533)-(BH2536=INT(RIGHT($F2533, 1)))</f>
        <v>0</v>
      </c>
      <c r="BJ2533" s="45">
        <f t="shared" si="61140"/>
        <v>0</v>
      </c>
      <c r="BK2533" s="36"/>
      <c r="BL2533" s="37"/>
      <c r="BM2533" s="44">
        <f>parseTime(BK2533)-(BL2536=INT(RIGHT($F2533, 1)))</f>
        <v>0</v>
      </c>
      <c r="BN2533" s="45">
        <f t="shared" si="61141"/>
        <v>0</v>
      </c>
      <c r="BO2533" s="36"/>
      <c r="BP2533" s="37"/>
      <c r="BQ2533" s="44">
        <f t="shared" ref="BQ2533" si="61180">parseTime(BO2533)-(BP2536=INT(RIGHT($F2533, 1)))</f>
        <v>0</v>
      </c>
      <c r="BR2533" s="45">
        <f t="shared" si="61143"/>
        <v>0</v>
      </c>
      <c r="BS2533" s="36"/>
      <c r="BT2533" s="37"/>
      <c r="BU2533" s="44">
        <f t="shared" ref="BU2533" si="61181">parseTime(BS2533)-(BT2536=INT(RIGHT($F2533, 1)))</f>
        <v>0</v>
      </c>
      <c r="BV2533" s="45">
        <f t="shared" si="61145"/>
        <v>0</v>
      </c>
      <c r="BW2533" s="36"/>
      <c r="BX2533" s="37"/>
      <c r="BY2533" s="44">
        <f t="shared" ref="BY2533" si="61182">parseTime(BW2533)-(BX2536=INT(RIGHT($F2533, 1)))</f>
        <v>0</v>
      </c>
      <c r="BZ2533" s="45">
        <f t="shared" si="61147"/>
        <v>0</v>
      </c>
      <c r="CA2533" s="36"/>
      <c r="CB2533" s="37"/>
      <c r="CC2533" s="44">
        <f t="shared" ref="CC2533" si="61183">parseTime(CA2533)-(CB2536=INT(RIGHT($F2533, 1)))</f>
        <v>0</v>
      </c>
      <c r="CD2533" s="45">
        <f t="shared" si="61149"/>
        <v>0</v>
      </c>
      <c r="CE2533" s="36"/>
      <c r="CF2533" s="37"/>
      <c r="CG2533" s="44">
        <f t="shared" ref="CG2533" si="61184">parseTime(CE2533)-(CF2536=INT(RIGHT($F2533, 1)))</f>
        <v>0</v>
      </c>
      <c r="CH2533" s="45">
        <f t="shared" si="61151"/>
        <v>0</v>
      </c>
    </row>
    <row r="2534" spans="1:86" x14ac:dyDescent="0.25">
      <c r="A2534" s="56"/>
      <c r="B2534" s="57"/>
      <c r="C2534" s="14">
        <f t="shared" si="61169"/>
        <v>0</v>
      </c>
      <c r="D2534" s="14" t="s">
        <v>259</v>
      </c>
      <c r="E2534" s="20">
        <v>4.25</v>
      </c>
      <c r="F2534" s="51" t="s">
        <v>131</v>
      </c>
      <c r="G2534" s="36"/>
      <c r="H2534" s="37"/>
      <c r="I2534" s="44">
        <f t="shared" ref="I2534" si="61185">parseTime(G2534)-(H2536=INT(RIGHT($F2534, 1)))</f>
        <v>0</v>
      </c>
      <c r="J2534" s="45">
        <f t="shared" si="61119"/>
        <v>0</v>
      </c>
      <c r="K2534" s="36"/>
      <c r="L2534" s="37"/>
      <c r="M2534" s="44">
        <f t="shared" ref="M2534" si="61186">parseTime(K2534)-(L2536=INT(RIGHT($F2534, 1)))</f>
        <v>0</v>
      </c>
      <c r="N2534" s="45">
        <f t="shared" si="61121"/>
        <v>0</v>
      </c>
      <c r="O2534" s="36"/>
      <c r="P2534" s="37"/>
      <c r="Q2534" s="44">
        <f t="shared" ref="Q2534" si="61187">parseTime(O2534)-(P2536=INT(RIGHT($F2534, 1)))</f>
        <v>0</v>
      </c>
      <c r="R2534" s="45">
        <f t="shared" si="61123"/>
        <v>0</v>
      </c>
      <c r="S2534" s="36"/>
      <c r="T2534" s="37"/>
      <c r="U2534" s="44">
        <f t="shared" ref="U2534" si="61188">parseTime(S2534)-(T2536=INT(RIGHT($F2534, 1)))</f>
        <v>0</v>
      </c>
      <c r="V2534" s="45">
        <f t="shared" si="61125"/>
        <v>0</v>
      </c>
      <c r="W2534" s="36"/>
      <c r="X2534" s="37"/>
      <c r="Y2534" s="44">
        <f t="shared" ref="Y2534" si="61189">parseTime(W2534)-(X2536=INT(RIGHT($F2534, 1)))</f>
        <v>0</v>
      </c>
      <c r="Z2534" s="45">
        <f t="shared" si="61127"/>
        <v>0</v>
      </c>
      <c r="AA2534" s="36"/>
      <c r="AB2534" s="37"/>
      <c r="AC2534" s="44">
        <f t="shared" ref="AC2534" si="61190">parseTime(AA2534)-(AB2536=INT(RIGHT($F2534, 1)))</f>
        <v>0</v>
      </c>
      <c r="AD2534" s="45">
        <f t="shared" si="61129"/>
        <v>0</v>
      </c>
      <c r="AE2534" s="36"/>
      <c r="AF2534" s="37"/>
      <c r="AG2534" s="44">
        <f t="shared" ref="AG2534" si="61191">parseTime(AE2534)-(AF2536=INT(RIGHT($F2534, 1)))</f>
        <v>0</v>
      </c>
      <c r="AH2534" s="45">
        <f t="shared" si="61131"/>
        <v>0</v>
      </c>
      <c r="AI2534" s="36"/>
      <c r="AJ2534" s="37"/>
      <c r="AK2534" s="44">
        <f>parseTime(AI2534)-(AJ2536=INT(RIGHT($F2534, 1)))</f>
        <v>0</v>
      </c>
      <c r="AL2534" s="45">
        <f t="shared" si="61132"/>
        <v>0</v>
      </c>
      <c r="AM2534" s="36"/>
      <c r="AN2534" s="37"/>
      <c r="AO2534" s="44">
        <f t="shared" ref="AO2534" si="61192">parseTime(AM2534)-(AN2536=INT(RIGHT($F2534, 1)))</f>
        <v>0</v>
      </c>
      <c r="AP2534" s="45">
        <f t="shared" si="61134"/>
        <v>0</v>
      </c>
      <c r="AQ2534" s="36"/>
      <c r="AR2534" s="37"/>
      <c r="AS2534" s="44">
        <f t="shared" ref="AS2534" si="61193">parseTime(AQ2534)-(AR2536=INT(RIGHT($F2534, 1)))</f>
        <v>0</v>
      </c>
      <c r="AT2534" s="45">
        <f t="shared" si="61136"/>
        <v>0</v>
      </c>
      <c r="AU2534" s="36"/>
      <c r="AV2534" s="37"/>
      <c r="AW2534" s="44">
        <f>parseTime(AU2534)-(AV2536=INT(RIGHT($F2534, 1)))</f>
        <v>0</v>
      </c>
      <c r="AX2534" s="45">
        <f t="shared" si="61137"/>
        <v>0</v>
      </c>
      <c r="AY2534" s="36"/>
      <c r="AZ2534" s="37"/>
      <c r="BA2534" s="44">
        <f>parseTime(AY2534)-(AZ2536=INT(RIGHT($F2534, 1)))</f>
        <v>0</v>
      </c>
      <c r="BB2534" s="45">
        <f t="shared" si="61138"/>
        <v>0</v>
      </c>
      <c r="BC2534" s="36"/>
      <c r="BD2534" s="37"/>
      <c r="BE2534" s="44">
        <f>parseTime(BC2534)-(BD2536=INT(RIGHT($F2534, 1)))</f>
        <v>0</v>
      </c>
      <c r="BF2534" s="45">
        <f t="shared" si="61139"/>
        <v>0</v>
      </c>
      <c r="BG2534" s="36"/>
      <c r="BH2534" s="37"/>
      <c r="BI2534" s="44">
        <f>parseTime(BG2534)-(BH2536=INT(RIGHT($F2534, 1)))</f>
        <v>0</v>
      </c>
      <c r="BJ2534" s="45">
        <f t="shared" si="61140"/>
        <v>0</v>
      </c>
      <c r="BK2534" s="36"/>
      <c r="BL2534" s="37"/>
      <c r="BM2534" s="44">
        <f>parseTime(BK2534)-(BL2536=INT(RIGHT($F2534, 1)))</f>
        <v>0</v>
      </c>
      <c r="BN2534" s="45">
        <f t="shared" si="61141"/>
        <v>0</v>
      </c>
      <c r="BO2534" s="36"/>
      <c r="BP2534" s="37"/>
      <c r="BQ2534" s="44">
        <f t="shared" ref="BQ2534" si="61194">parseTime(BO2534)-(BP2536=INT(RIGHT($F2534, 1)))</f>
        <v>0</v>
      </c>
      <c r="BR2534" s="45">
        <f t="shared" si="61143"/>
        <v>0</v>
      </c>
      <c r="BS2534" s="36"/>
      <c r="BT2534" s="37"/>
      <c r="BU2534" s="44">
        <f t="shared" ref="BU2534" si="61195">parseTime(BS2534)-(BT2536=INT(RIGHT($F2534, 1)))</f>
        <v>0</v>
      </c>
      <c r="BV2534" s="45">
        <f t="shared" si="61145"/>
        <v>0</v>
      </c>
      <c r="BW2534" s="36"/>
      <c r="BX2534" s="37"/>
      <c r="BY2534" s="44">
        <f t="shared" ref="BY2534" si="61196">parseTime(BW2534)-(BX2536=INT(RIGHT($F2534, 1)))</f>
        <v>0</v>
      </c>
      <c r="BZ2534" s="45">
        <f t="shared" si="61147"/>
        <v>0</v>
      </c>
      <c r="CA2534" s="36"/>
      <c r="CB2534" s="37"/>
      <c r="CC2534" s="44">
        <f t="shared" ref="CC2534" si="61197">parseTime(CA2534)-(CB2536=INT(RIGHT($F2534, 1)))</f>
        <v>0</v>
      </c>
      <c r="CD2534" s="45">
        <f t="shared" si="61149"/>
        <v>0</v>
      </c>
      <c r="CE2534" s="36"/>
      <c r="CF2534" s="37"/>
      <c r="CG2534" s="44">
        <f t="shared" ref="CG2534" si="61198">parseTime(CE2534)-(CF2536=INT(RIGHT($F2534, 1)))</f>
        <v>0</v>
      </c>
      <c r="CH2534" s="45">
        <f t="shared" si="61151"/>
        <v>0</v>
      </c>
    </row>
    <row r="2535" spans="1:86" x14ac:dyDescent="0.25">
      <c r="A2535" s="56" t="s">
        <v>119</v>
      </c>
      <c r="B2535" s="57">
        <f t="shared" ref="B2535" ca="1" si="61199">roleHours(G2531:CH2537, "MCC")</f>
        <v>8</v>
      </c>
      <c r="C2535" s="14">
        <f t="shared" ca="1" si="61169"/>
        <v>1</v>
      </c>
      <c r="D2535" s="14" t="s">
        <v>260</v>
      </c>
      <c r="E2535" s="20">
        <v>4.6500000000000004</v>
      </c>
      <c r="F2535" s="51" t="s">
        <v>132</v>
      </c>
      <c r="G2535" s="36"/>
      <c r="H2535" s="37"/>
      <c r="I2535" s="44">
        <f t="shared" ref="I2535" si="61200">parseTime(G2535)-(H2536=INT(RIGHT($F2535, 1)))</f>
        <v>0</v>
      </c>
      <c r="J2535" s="45">
        <f t="shared" si="61119"/>
        <v>0</v>
      </c>
      <c r="K2535" s="36"/>
      <c r="L2535" s="37"/>
      <c r="M2535" s="44">
        <f t="shared" ref="M2535" si="61201">parseTime(K2535)-(L2536=INT(RIGHT($F2535, 1)))</f>
        <v>0</v>
      </c>
      <c r="N2535" s="45">
        <f t="shared" si="61121"/>
        <v>0</v>
      </c>
      <c r="O2535" s="36"/>
      <c r="P2535" s="37"/>
      <c r="Q2535" s="44">
        <f t="shared" ref="Q2535" si="61202">parseTime(O2535)-(P2536=INT(RIGHT($F2535, 1)))</f>
        <v>0</v>
      </c>
      <c r="R2535" s="45">
        <f t="shared" si="61123"/>
        <v>0</v>
      </c>
      <c r="S2535" s="36"/>
      <c r="T2535" s="37"/>
      <c r="U2535" s="44">
        <f t="shared" ref="U2535" si="61203">parseTime(S2535)-(T2536=INT(RIGHT($F2535, 1)))</f>
        <v>0</v>
      </c>
      <c r="V2535" s="45">
        <f t="shared" si="61125"/>
        <v>0</v>
      </c>
      <c r="W2535" s="36"/>
      <c r="X2535" s="37"/>
      <c r="Y2535" s="44">
        <f t="shared" ref="Y2535" si="61204">parseTime(W2535)-(X2536=INT(RIGHT($F2535, 1)))</f>
        <v>0</v>
      </c>
      <c r="Z2535" s="45">
        <f t="shared" si="61127"/>
        <v>0</v>
      </c>
      <c r="AA2535" s="36"/>
      <c r="AB2535" s="37"/>
      <c r="AC2535" s="44">
        <f t="shared" ref="AC2535" si="61205">parseTime(AA2535)-(AB2536=INT(RIGHT($F2535, 1)))</f>
        <v>0</v>
      </c>
      <c r="AD2535" s="45">
        <f t="shared" si="61129"/>
        <v>0</v>
      </c>
      <c r="AE2535" s="36"/>
      <c r="AF2535" s="37"/>
      <c r="AG2535" s="44">
        <f t="shared" ref="AG2535" si="61206">parseTime(AE2535)-(AF2536=INT(RIGHT($F2535, 1)))</f>
        <v>0</v>
      </c>
      <c r="AH2535" s="45">
        <f t="shared" si="61131"/>
        <v>0</v>
      </c>
      <c r="AI2535" s="36"/>
      <c r="AJ2535" s="37"/>
      <c r="AK2535" s="44">
        <f>parseTime(AI2535)-(AJ2536=INT(RIGHT($F2535, 1)))</f>
        <v>0</v>
      </c>
      <c r="AL2535" s="45">
        <f t="shared" si="61132"/>
        <v>0</v>
      </c>
      <c r="AM2535" s="36"/>
      <c r="AN2535" s="37"/>
      <c r="AO2535" s="44">
        <f t="shared" ref="AO2535" si="61207">parseTime(AM2535)-(AN2536=INT(RIGHT($F2535, 1)))</f>
        <v>0</v>
      </c>
      <c r="AP2535" s="45">
        <f t="shared" si="61134"/>
        <v>0</v>
      </c>
      <c r="AQ2535" s="36"/>
      <c r="AR2535" s="37"/>
      <c r="AS2535" s="44">
        <f t="shared" ref="AS2535" si="61208">parseTime(AQ2535)-(AR2536=INT(RIGHT($F2535, 1)))</f>
        <v>0</v>
      </c>
      <c r="AT2535" s="45">
        <f t="shared" si="61136"/>
        <v>0</v>
      </c>
      <c r="AU2535" s="36"/>
      <c r="AV2535" s="37"/>
      <c r="AW2535" s="44">
        <f>parseTime(AU2535)-(AV2536=INT(RIGHT($F2535, 1)))</f>
        <v>0</v>
      </c>
      <c r="AX2535" s="45">
        <f t="shared" si="61137"/>
        <v>0</v>
      </c>
      <c r="AY2535" s="36"/>
      <c r="AZ2535" s="37"/>
      <c r="BA2535" s="44">
        <f>parseTime(AY2535)-(AZ2536=INT(RIGHT($F2535, 1)))</f>
        <v>0</v>
      </c>
      <c r="BB2535" s="45">
        <f t="shared" si="61138"/>
        <v>0</v>
      </c>
      <c r="BC2535" s="36"/>
      <c r="BD2535" s="37"/>
      <c r="BE2535" s="44">
        <f>parseTime(BC2535)-(BD2536=INT(RIGHT($F2535, 1)))</f>
        <v>0</v>
      </c>
      <c r="BF2535" s="45">
        <f t="shared" si="61139"/>
        <v>0</v>
      </c>
      <c r="BG2535" s="36"/>
      <c r="BH2535" s="37"/>
      <c r="BI2535" s="44">
        <f>parseTime(BG2535)-(BH2536=INT(RIGHT($F2535, 1)))</f>
        <v>0</v>
      </c>
      <c r="BJ2535" s="45">
        <f t="shared" si="61140"/>
        <v>0</v>
      </c>
      <c r="BK2535" s="36"/>
      <c r="BL2535" s="37"/>
      <c r="BM2535" s="44">
        <f>parseTime(BK2535)-(BL2536=INT(RIGHT($F2535, 1)))</f>
        <v>0</v>
      </c>
      <c r="BN2535" s="45">
        <f t="shared" si="61141"/>
        <v>0</v>
      </c>
      <c r="BO2535" s="36"/>
      <c r="BP2535" s="37"/>
      <c r="BQ2535" s="44">
        <f t="shared" ref="BQ2535" si="61209">parseTime(BO2535)-(BP2536=INT(RIGHT($F2535, 1)))</f>
        <v>0</v>
      </c>
      <c r="BR2535" s="45">
        <f t="shared" si="61143"/>
        <v>0</v>
      </c>
      <c r="BS2535" s="36"/>
      <c r="BT2535" s="37"/>
      <c r="BU2535" s="44">
        <f t="shared" ref="BU2535" si="61210">parseTime(BS2535)-(BT2536=INT(RIGHT($F2535, 1)))</f>
        <v>0</v>
      </c>
      <c r="BV2535" s="45">
        <f t="shared" si="61145"/>
        <v>0</v>
      </c>
      <c r="BW2535" s="36"/>
      <c r="BX2535" s="37"/>
      <c r="BY2535" s="44">
        <f t="shared" ref="BY2535" si="61211">parseTime(BW2535)-(BX2536=INT(RIGHT($F2535, 1)))</f>
        <v>0</v>
      </c>
      <c r="BZ2535" s="45">
        <f t="shared" si="61147"/>
        <v>0</v>
      </c>
      <c r="CA2535" s="36"/>
      <c r="CB2535" s="37"/>
      <c r="CC2535" s="44">
        <f t="shared" ref="CC2535" si="61212">parseTime(CA2535)-(CB2536=INT(RIGHT($F2535, 1)))</f>
        <v>0</v>
      </c>
      <c r="CD2535" s="45">
        <f t="shared" si="61149"/>
        <v>0</v>
      </c>
      <c r="CE2535" s="36"/>
      <c r="CF2535" s="37"/>
      <c r="CG2535" s="44">
        <f t="shared" ref="CG2535" si="61213">parseTime(CE2535)-(CF2536=INT(RIGHT($F2535, 1)))</f>
        <v>0</v>
      </c>
      <c r="CH2535" s="45">
        <f t="shared" si="61151"/>
        <v>0</v>
      </c>
    </row>
    <row r="2536" spans="1:86" x14ac:dyDescent="0.25">
      <c r="A2536" s="56"/>
      <c r="B2536" s="57"/>
      <c r="C2536" s="14">
        <f t="shared" si="61169"/>
        <v>0</v>
      </c>
      <c r="D2536" s="14"/>
      <c r="E2536" s="20">
        <f t="shared" ref="E2536" si="61214">((7.5/2)-0.5+E2535)*8</f>
        <v>63.2</v>
      </c>
      <c r="F2536" s="51"/>
      <c r="G2536" s="46" t="s">
        <v>134</v>
      </c>
      <c r="H2536" s="38">
        <f t="shared" ref="H2536" si="61215">lunchAdjust(G2531:H2535)</f>
        <v>0</v>
      </c>
      <c r="I2536" s="48" t="s">
        <v>0</v>
      </c>
      <c r="J2536" s="39">
        <f t="shared" ref="J2536" si="61216">SUMPRODUCT(I2531:I2535*J2531:J2535)</f>
        <v>0</v>
      </c>
      <c r="K2536" s="46" t="s">
        <v>134</v>
      </c>
      <c r="L2536" s="38">
        <f t="shared" ref="L2536" si="61217">lunchAdjust(K2531:L2535)</f>
        <v>1</v>
      </c>
      <c r="M2536" s="48" t="s">
        <v>0</v>
      </c>
      <c r="N2536" s="39">
        <f t="shared" ref="N2536" si="61218">SUMPRODUCT(M2531:M2535*N2531:N2535)</f>
        <v>0</v>
      </c>
      <c r="O2536" s="46" t="s">
        <v>134</v>
      </c>
      <c r="P2536" s="38">
        <f t="shared" ref="P2536" si="61219">lunchAdjust(O2531:P2535)</f>
        <v>1</v>
      </c>
      <c r="Q2536" s="48" t="s">
        <v>0</v>
      </c>
      <c r="R2536" s="39">
        <f t="shared" ref="R2536" si="61220">SUMPRODUCT(Q2531:Q2535*R2531:R2535)</f>
        <v>0</v>
      </c>
      <c r="S2536" s="46" t="s">
        <v>134</v>
      </c>
      <c r="T2536" s="38">
        <f t="shared" ref="T2536" si="61221">lunchAdjust(S2531:T2535)</f>
        <v>1</v>
      </c>
      <c r="U2536" s="48" t="s">
        <v>0</v>
      </c>
      <c r="V2536" s="39">
        <f t="shared" ref="V2536" si="61222">SUMPRODUCT(U2531:U2535*V2531:V2535)</f>
        <v>0</v>
      </c>
      <c r="W2536" s="46" t="s">
        <v>134</v>
      </c>
      <c r="X2536" s="38">
        <f t="shared" ref="X2536" si="61223">lunchAdjust(W2531:X2535)</f>
        <v>0</v>
      </c>
      <c r="Y2536" s="48" t="s">
        <v>0</v>
      </c>
      <c r="Z2536" s="39">
        <f t="shared" ref="Z2536" si="61224">SUMPRODUCT(Y2531:Y2535*Z2531:Z2535)</f>
        <v>0</v>
      </c>
      <c r="AA2536" s="46" t="s">
        <v>134</v>
      </c>
      <c r="AB2536" s="38">
        <f t="shared" ref="AB2536" si="61225">lunchAdjust(AA2531:AB2535)</f>
        <v>1</v>
      </c>
      <c r="AC2536" s="48" t="s">
        <v>0</v>
      </c>
      <c r="AD2536" s="39">
        <f t="shared" ref="AD2536" si="61226">SUMPRODUCT(AC2531:AC2535*AD2531:AD2535)</f>
        <v>0</v>
      </c>
      <c r="AE2536" s="46" t="s">
        <v>134</v>
      </c>
      <c r="AF2536" s="38">
        <f t="shared" ref="AF2536" si="61227">lunchAdjust(AE2531:AF2535)</f>
        <v>1</v>
      </c>
      <c r="AG2536" s="48" t="s">
        <v>0</v>
      </c>
      <c r="AH2536" s="39">
        <f t="shared" ref="AH2536" si="61228">SUMPRODUCT(AG2531:AG2535*AH2531:AH2535)</f>
        <v>8</v>
      </c>
      <c r="AI2536" s="46" t="s">
        <v>134</v>
      </c>
      <c r="AJ2536" s="38">
        <f t="shared" ref="AJ2536" si="61229">lunchAdjust(AI2531:AJ2535)</f>
        <v>0</v>
      </c>
      <c r="AK2536" s="48" t="s">
        <v>0</v>
      </c>
      <c r="AL2536" s="39">
        <f t="shared" ref="AL2536" si="61230">SUMPRODUCT(AK2531:AK2535*AL2531:AL2535)</f>
        <v>0</v>
      </c>
      <c r="AM2536" s="46" t="s">
        <v>134</v>
      </c>
      <c r="AN2536" s="38">
        <f t="shared" ref="AN2536" si="61231">lunchAdjust(AM2531:AN2535)</f>
        <v>0</v>
      </c>
      <c r="AO2536" s="48" t="s">
        <v>0</v>
      </c>
      <c r="AP2536" s="39">
        <f t="shared" ref="AP2536" si="61232">SUMPRODUCT(AO2531:AO2535*AP2531:AP2535)</f>
        <v>0</v>
      </c>
      <c r="AQ2536" s="46" t="s">
        <v>134</v>
      </c>
      <c r="AR2536" s="38">
        <f t="shared" ref="AR2536" si="61233">lunchAdjust(AQ2531:AR2535)</f>
        <v>0</v>
      </c>
      <c r="AS2536" s="48" t="s">
        <v>0</v>
      </c>
      <c r="AT2536" s="39">
        <f t="shared" ref="AT2536" si="61234">SUMPRODUCT(AS2531:AS2535*AT2531:AT2535)</f>
        <v>0</v>
      </c>
      <c r="AU2536" s="46" t="s">
        <v>134</v>
      </c>
      <c r="AV2536" s="38">
        <f t="shared" ref="AV2536" si="61235">lunchAdjust(AU2531:AV2535)</f>
        <v>0</v>
      </c>
      <c r="AW2536" s="48" t="s">
        <v>0</v>
      </c>
      <c r="AX2536" s="39">
        <f t="shared" ref="AX2536" si="61236">SUMPRODUCT(AW2531:AW2535*AX2531:AX2535)</f>
        <v>0</v>
      </c>
      <c r="AY2536" s="46" t="s">
        <v>134</v>
      </c>
      <c r="AZ2536" s="38">
        <f t="shared" ref="AZ2536" si="61237">lunchAdjust(AY2531:AZ2535)</f>
        <v>0</v>
      </c>
      <c r="BA2536" s="48" t="s">
        <v>0</v>
      </c>
      <c r="BB2536" s="39">
        <f t="shared" ref="BB2536" si="61238">SUMPRODUCT(BA2531:BA2535*BB2531:BB2535)</f>
        <v>0</v>
      </c>
      <c r="BC2536" s="46" t="s">
        <v>134</v>
      </c>
      <c r="BD2536" s="38">
        <f t="shared" ref="BD2536" si="61239">lunchAdjust(BC2531:BD2535)</f>
        <v>0</v>
      </c>
      <c r="BE2536" s="48" t="s">
        <v>0</v>
      </c>
      <c r="BF2536" s="39">
        <f t="shared" ref="BF2536" si="61240">SUMPRODUCT(BE2531:BE2535*BF2531:BF2535)</f>
        <v>0</v>
      </c>
      <c r="BG2536" s="46" t="s">
        <v>134</v>
      </c>
      <c r="BH2536" s="38">
        <f t="shared" ref="BH2536" si="61241">lunchAdjust(BG2531:BH2535)</f>
        <v>0</v>
      </c>
      <c r="BI2536" s="48" t="s">
        <v>0</v>
      </c>
      <c r="BJ2536" s="39">
        <f t="shared" ref="BJ2536" si="61242">SUMPRODUCT(BI2531:BI2535*BJ2531:BJ2535)</f>
        <v>0</v>
      </c>
      <c r="BK2536" s="46" t="s">
        <v>134</v>
      </c>
      <c r="BL2536" s="38">
        <f t="shared" ref="BL2536" si="61243">lunchAdjust(BK2531:BL2535)</f>
        <v>0</v>
      </c>
      <c r="BM2536" s="48" t="s">
        <v>0</v>
      </c>
      <c r="BN2536" s="39">
        <f t="shared" ref="BN2536" si="61244">SUMPRODUCT(BM2531:BM2535*BN2531:BN2535)</f>
        <v>0</v>
      </c>
      <c r="BO2536" s="46" t="s">
        <v>134</v>
      </c>
      <c r="BP2536" s="38">
        <f t="shared" ref="BP2536" si="61245">lunchAdjust(BO2531:BP2535)</f>
        <v>1</v>
      </c>
      <c r="BQ2536" s="48" t="s">
        <v>0</v>
      </c>
      <c r="BR2536" s="39">
        <f t="shared" ref="BR2536" si="61246">SUMPRODUCT(BQ2531:BQ2535*BR2531:BR2535)</f>
        <v>8</v>
      </c>
      <c r="BS2536" s="46" t="s">
        <v>134</v>
      </c>
      <c r="BT2536" s="38">
        <f t="shared" ref="BT2536" si="61247">lunchAdjust(BS2531:BT2535)</f>
        <v>1</v>
      </c>
      <c r="BU2536" s="48" t="s">
        <v>0</v>
      </c>
      <c r="BV2536" s="39">
        <f t="shared" ref="BV2536" si="61248">SUMPRODUCT(BU2531:BU2535*BV2531:BV2535)</f>
        <v>8</v>
      </c>
      <c r="BW2536" s="46" t="s">
        <v>134</v>
      </c>
      <c r="BX2536" s="38">
        <f t="shared" ref="BX2536" si="61249">lunchAdjust(BW2531:BX2535)</f>
        <v>0</v>
      </c>
      <c r="BY2536" s="48" t="s">
        <v>0</v>
      </c>
      <c r="BZ2536" s="39">
        <f t="shared" ref="BZ2536" si="61250">SUMPRODUCT(BY2531:BY2535*BZ2531:BZ2535)</f>
        <v>0</v>
      </c>
      <c r="CA2536" s="46" t="s">
        <v>134</v>
      </c>
      <c r="CB2536" s="38">
        <f t="shared" ref="CB2536" si="61251">lunchAdjust(CA2531:CB2535)</f>
        <v>0</v>
      </c>
      <c r="CC2536" s="48" t="s">
        <v>0</v>
      </c>
      <c r="CD2536" s="39">
        <f t="shared" ref="CD2536" si="61252">SUMPRODUCT(CC2531:CC2535*CD2531:CD2535)</f>
        <v>0</v>
      </c>
      <c r="CE2536" s="46" t="s">
        <v>134</v>
      </c>
      <c r="CF2536" s="38">
        <f t="shared" ref="CF2536" si="61253">lunchAdjust(CE2531:CF2535)</f>
        <v>0</v>
      </c>
      <c r="CG2536" s="48" t="s">
        <v>0</v>
      </c>
      <c r="CH2536" s="39">
        <f t="shared" ref="CH2536" si="61254">SUMPRODUCT(CG2531:CG2535*CH2531:CH2535)</f>
        <v>0</v>
      </c>
    </row>
    <row r="2537" spans="1:86" ht="15.75" thickBot="1" x14ac:dyDescent="0.3">
      <c r="A2537" s="58" t="s">
        <v>121</v>
      </c>
      <c r="B2537" s="59">
        <f t="shared" ref="B2537" ca="1" si="61255">roleHours(G2531:CH2537, "OUT")</f>
        <v>0</v>
      </c>
      <c r="C2537" s="54" t="s">
        <v>137</v>
      </c>
      <c r="D2537" s="22">
        <f t="shared" ref="D2537" ca="1" si="61256">roleHours(G2531:CH2537, "PTO")</f>
        <v>16</v>
      </c>
      <c r="E2537" s="23">
        <f t="shared" ref="E2537" ca="1" si="61257">E2536-B2532</f>
        <v>39.200000000000003</v>
      </c>
      <c r="F2537" s="52"/>
      <c r="G2537" s="47" t="s">
        <v>39</v>
      </c>
      <c r="H2537" s="40">
        <f t="shared" si="60394"/>
        <v>0</v>
      </c>
      <c r="I2537" s="49" t="s">
        <v>135</v>
      </c>
      <c r="J2537" s="41">
        <f t="shared" ref="J2537" si="61258">J2536*G$4</f>
        <v>0</v>
      </c>
      <c r="K2537" s="47" t="s">
        <v>39</v>
      </c>
      <c r="L2537" s="40">
        <f t="shared" ref="L2537" si="61259">SUMPRODUCT(M2531:M2535*(L2531:L2535="PTO"))+SUMPRODUCT(M2531:M2535*(L2531:L2535="HOL"))</f>
        <v>8</v>
      </c>
      <c r="M2537" s="49" t="s">
        <v>135</v>
      </c>
      <c r="N2537" s="41">
        <f t="shared" ref="N2537" si="61260">N2536*K$4</f>
        <v>0</v>
      </c>
      <c r="O2537" s="47" t="s">
        <v>39</v>
      </c>
      <c r="P2537" s="40">
        <f t="shared" ref="P2537" si="61261">SUMPRODUCT(Q2531:Q2535*(P2531:P2535="PTO"))+SUMPRODUCT(Q2531:Q2535*(P2531:P2535="HOL"))</f>
        <v>8</v>
      </c>
      <c r="Q2537" s="49" t="s">
        <v>135</v>
      </c>
      <c r="R2537" s="41">
        <f t="shared" ref="R2537" si="61262">R2536*O$4</f>
        <v>0</v>
      </c>
      <c r="S2537" s="47" t="s">
        <v>39</v>
      </c>
      <c r="T2537" s="40">
        <f t="shared" ref="T2537" si="61263">SUMPRODUCT(U2531:U2535*(T2531:T2535="PTO"))+SUMPRODUCT(U2531:U2535*(T2531:T2535="HOL"))</f>
        <v>8</v>
      </c>
      <c r="U2537" s="49" t="s">
        <v>135</v>
      </c>
      <c r="V2537" s="41">
        <f t="shared" ref="V2537" si="61264">V2536*S$4</f>
        <v>0</v>
      </c>
      <c r="W2537" s="47" t="s">
        <v>39</v>
      </c>
      <c r="X2537" s="40">
        <f t="shared" ref="X2537" si="61265">SUMPRODUCT(Y2531:Y2535*(X2531:X2535="PTO"))+SUMPRODUCT(Y2531:Y2535*(X2531:X2535="HOL"))</f>
        <v>0</v>
      </c>
      <c r="Y2537" s="49" t="s">
        <v>135</v>
      </c>
      <c r="Z2537" s="41">
        <f t="shared" ref="Z2537" si="61266">Z2536*W$4</f>
        <v>0</v>
      </c>
      <c r="AA2537" s="47" t="s">
        <v>39</v>
      </c>
      <c r="AB2537" s="40">
        <f t="shared" ref="AB2537" si="61267">SUMPRODUCT(AC2531:AC2535*(AB2531:AB2535="PTO"))+SUMPRODUCT(AC2531:AC2535*(AB2531:AB2535="HOL"))</f>
        <v>8</v>
      </c>
      <c r="AC2537" s="49" t="s">
        <v>135</v>
      </c>
      <c r="AD2537" s="41">
        <f t="shared" ref="AD2537" si="61268">AD2536*AA$4</f>
        <v>0</v>
      </c>
      <c r="AE2537" s="47" t="s">
        <v>39</v>
      </c>
      <c r="AF2537" s="40">
        <f t="shared" ref="AF2537" si="61269">SUMPRODUCT(AG2531:AG2535*(AF2531:AF2535="PTO"))+SUMPRODUCT(AG2531:AG2535*(AF2531:AF2535="HOL"))</f>
        <v>0</v>
      </c>
      <c r="AG2537" s="49" t="s">
        <v>135</v>
      </c>
      <c r="AH2537" s="41">
        <f t="shared" ref="AH2537" si="61270">AH2536*AE$4</f>
        <v>8</v>
      </c>
      <c r="AI2537" s="47" t="s">
        <v>39</v>
      </c>
      <c r="AJ2537" s="40">
        <f t="shared" ref="AJ2537" si="61271">SUMPRODUCT(AK2531:AK2535*(AJ2531:AJ2535="PTO"))+SUMPRODUCT(AK2531:AK2535*(AJ2531:AJ2535="HOL"))</f>
        <v>0</v>
      </c>
      <c r="AK2537" s="49" t="s">
        <v>135</v>
      </c>
      <c r="AL2537" s="41">
        <f>AL2536*AI$4</f>
        <v>0</v>
      </c>
      <c r="AM2537" s="47" t="s">
        <v>39</v>
      </c>
      <c r="AN2537" s="40">
        <f t="shared" ref="AN2537" si="61272">SUMPRODUCT(AO2531:AO2535*(AN2531:AN2535="PTO"))+SUMPRODUCT(AO2531:AO2535*(AN2531:AN2535="HOL"))</f>
        <v>0</v>
      </c>
      <c r="AO2537" s="49" t="s">
        <v>135</v>
      </c>
      <c r="AP2537" s="41">
        <f t="shared" ref="AP2537" si="61273">AP2536*AM$4</f>
        <v>0</v>
      </c>
      <c r="AQ2537" s="47" t="s">
        <v>39</v>
      </c>
      <c r="AR2537" s="40">
        <f t="shared" ref="AR2537" si="61274">SUMPRODUCT(AS2531:AS2535*(AR2531:AR2535="PTO"))+SUMPRODUCT(AS2531:AS2535*(AR2531:AR2535="HOL"))</f>
        <v>0</v>
      </c>
      <c r="AS2537" s="49" t="s">
        <v>135</v>
      </c>
      <c r="AT2537" s="41">
        <f t="shared" ref="AT2537" si="61275">AT2536*AQ$4</f>
        <v>0</v>
      </c>
      <c r="AU2537" s="47" t="s">
        <v>39</v>
      </c>
      <c r="AV2537" s="40">
        <f t="shared" ref="AV2537" si="61276">SUMPRODUCT(AW2531:AW2535*(AV2531:AV2535="PTO"))+SUMPRODUCT(AW2531:AW2535*(AV2531:AV2535="HOL"))</f>
        <v>0</v>
      </c>
      <c r="AW2537" s="49" t="s">
        <v>135</v>
      </c>
      <c r="AX2537" s="41">
        <f>AX2536*AU$4</f>
        <v>0</v>
      </c>
      <c r="AY2537" s="47" t="s">
        <v>39</v>
      </c>
      <c r="AZ2537" s="40">
        <f t="shared" ref="AZ2537" si="61277">SUMPRODUCT(BA2531:BA2535*(AZ2531:AZ2535="PTO"))+SUMPRODUCT(BA2531:BA2535*(AZ2531:AZ2535="HOL"))</f>
        <v>0</v>
      </c>
      <c r="BA2537" s="49" t="s">
        <v>135</v>
      </c>
      <c r="BB2537" s="41">
        <f>BB2536*AY$4</f>
        <v>0</v>
      </c>
      <c r="BC2537" s="47" t="s">
        <v>39</v>
      </c>
      <c r="BD2537" s="40">
        <f t="shared" ref="BD2537" si="61278">SUMPRODUCT(BE2531:BE2535*(BD2531:BD2535="PTO"))+SUMPRODUCT(BE2531:BE2535*(BD2531:BD2535="HOL"))</f>
        <v>0</v>
      </c>
      <c r="BE2537" s="49" t="s">
        <v>135</v>
      </c>
      <c r="BF2537" s="41">
        <f>BF2536*BC$4</f>
        <v>0</v>
      </c>
      <c r="BG2537" s="47" t="s">
        <v>39</v>
      </c>
      <c r="BH2537" s="40">
        <f t="shared" ref="BH2537" si="61279">SUMPRODUCT(BI2531:BI2535*(BH2531:BH2535="PTO"))+SUMPRODUCT(BI2531:BI2535*(BH2531:BH2535="HOL"))</f>
        <v>0</v>
      </c>
      <c r="BI2537" s="49" t="s">
        <v>135</v>
      </c>
      <c r="BJ2537" s="41">
        <f>BJ2536*BG$4</f>
        <v>0</v>
      </c>
      <c r="BK2537" s="47" t="s">
        <v>39</v>
      </c>
      <c r="BL2537" s="40">
        <f t="shared" ref="BL2537" si="61280">SUMPRODUCT(BM2531:BM2535*(BL2531:BL2535="PTO"))+SUMPRODUCT(BM2531:BM2535*(BL2531:BL2535="HOL"))</f>
        <v>0</v>
      </c>
      <c r="BM2537" s="49" t="s">
        <v>135</v>
      </c>
      <c r="BN2537" s="41">
        <f>BN2536*BK$4</f>
        <v>0</v>
      </c>
      <c r="BO2537" s="47" t="s">
        <v>39</v>
      </c>
      <c r="BP2537" s="40">
        <f t="shared" ref="BP2537" si="61281">SUMPRODUCT(BQ2531:BQ2535*(BP2531:BP2535="PTO"))+SUMPRODUCT(BQ2531:BQ2535*(BP2531:BP2535="HOL"))</f>
        <v>0</v>
      </c>
      <c r="BQ2537" s="49" t="s">
        <v>135</v>
      </c>
      <c r="BR2537" s="41">
        <f t="shared" ref="BR2537" si="61282">BR2536*BO$4</f>
        <v>8</v>
      </c>
      <c r="BS2537" s="47" t="s">
        <v>39</v>
      </c>
      <c r="BT2537" s="40">
        <f t="shared" ref="BT2537" si="61283">SUMPRODUCT(BU2531:BU2535*(BT2531:BT2535="PTO"))+SUMPRODUCT(BU2531:BU2535*(BT2531:BT2535="HOL"))</f>
        <v>0</v>
      </c>
      <c r="BU2537" s="49" t="s">
        <v>135</v>
      </c>
      <c r="BV2537" s="41">
        <f t="shared" ref="BV2537" si="61284">BV2536*BS$4</f>
        <v>8</v>
      </c>
      <c r="BW2537" s="47" t="s">
        <v>39</v>
      </c>
      <c r="BX2537" s="40">
        <f t="shared" ref="BX2537" si="61285">SUMPRODUCT(BY2531:BY2535*(BX2531:BX2535="PTO"))+SUMPRODUCT(BY2531:BY2535*(BX2531:BX2535="HOL"))</f>
        <v>0</v>
      </c>
      <c r="BY2537" s="49" t="s">
        <v>135</v>
      </c>
      <c r="BZ2537" s="41">
        <f t="shared" ref="BZ2537" si="61286">BZ2536*BW$4</f>
        <v>0</v>
      </c>
      <c r="CA2537" s="47" t="s">
        <v>39</v>
      </c>
      <c r="CB2537" s="40">
        <f t="shared" ref="CB2537" si="61287">SUMPRODUCT(CC2531:CC2535*(CB2531:CB2535="PTO"))+SUMPRODUCT(CC2531:CC2535*(CB2531:CB2535="HOL"))</f>
        <v>0</v>
      </c>
      <c r="CC2537" s="49" t="s">
        <v>135</v>
      </c>
      <c r="CD2537" s="41">
        <f t="shared" ref="CD2537" si="61288">CD2536*CA$4</f>
        <v>0</v>
      </c>
      <c r="CE2537" s="47" t="s">
        <v>39</v>
      </c>
      <c r="CF2537" s="40">
        <f t="shared" ref="CF2537" si="61289">SUMPRODUCT(CG2531:CG2535*(CF2531:CF2535="PTO"))+SUMPRODUCT(CG2531:CG2535*(CF2531:CF2535="HOL"))</f>
        <v>0</v>
      </c>
      <c r="CG2537" s="49" t="s">
        <v>135</v>
      </c>
      <c r="CH2537" s="41">
        <f t="shared" ref="CH2537" si="61290">CH2536*CE$4</f>
        <v>0</v>
      </c>
    </row>
    <row r="2538" spans="1:86" x14ac:dyDescent="0.25">
      <c r="A2538" s="70" t="s">
        <v>133</v>
      </c>
      <c r="B2538" s="71">
        <f t="shared" ref="B2538" ca="1" si="61291">D2538-B2539</f>
        <v>0</v>
      </c>
      <c r="C2538" s="72" t="s">
        <v>122</v>
      </c>
      <c r="D2538" s="71">
        <f>IFERROR(INDEX(Holidays[FTE], MATCH(Entry!E2538, Holidays[Date], 0)), 1)*8*INDEX(FTEguide[[1]:[12]], MATCH(Entry!E2539, FTEguide[Weekday], 0), IF(Entry!E2541&gt;0, Entry!E2541, MONTH(Entry!E2538)))</f>
        <v>0</v>
      </c>
      <c r="E2538" s="60">
        <f t="shared" si="59911"/>
        <v>44190</v>
      </c>
      <c r="F2538" s="50" t="s">
        <v>128</v>
      </c>
      <c r="G2538" s="34"/>
      <c r="H2538" s="35"/>
      <c r="I2538" s="42">
        <f t="shared" ref="I2538" si="61292">parseTime(G2538)-(H2543=INT(RIGHT($F2538, 1)))</f>
        <v>0</v>
      </c>
      <c r="J2538" s="43">
        <f t="shared" ref="J2538:J2542" si="61293">isClocked(H2538)</f>
        <v>0</v>
      </c>
      <c r="K2538" s="34" t="s">
        <v>136</v>
      </c>
      <c r="L2538" s="35" t="s">
        <v>41</v>
      </c>
      <c r="M2538" s="42">
        <f t="shared" ref="M2538" si="61294">parseTime(K2538)-(L2543=INT(RIGHT($F2538, 1)))</f>
        <v>8</v>
      </c>
      <c r="N2538" s="43">
        <f t="shared" ref="N2538:N2542" si="61295">isClocked(L2538)</f>
        <v>0</v>
      </c>
      <c r="O2538" s="34"/>
      <c r="P2538" s="35"/>
      <c r="Q2538" s="42">
        <f t="shared" ref="Q2538" si="61296">parseTime(O2538)-(P2543=INT(RIGHT($F2538, 1)))</f>
        <v>0</v>
      </c>
      <c r="R2538" s="43">
        <f t="shared" ref="R2538:R2542" si="61297">isClocked(P2538)</f>
        <v>0</v>
      </c>
      <c r="S2538" s="34" t="s">
        <v>136</v>
      </c>
      <c r="T2538" s="35" t="s">
        <v>41</v>
      </c>
      <c r="U2538" s="42">
        <f t="shared" ref="U2538" si="61298">parseTime(S2538)-(T2543=INT(RIGHT($F2538, 1)))</f>
        <v>8</v>
      </c>
      <c r="V2538" s="43">
        <f t="shared" ref="V2538:V2542" si="61299">isClocked(T2538)</f>
        <v>0</v>
      </c>
      <c r="W2538" s="34"/>
      <c r="X2538" s="35"/>
      <c r="Y2538" s="42">
        <f t="shared" ref="Y2538" si="61300">parseTime(W2538)-(X2543=INT(RIGHT($F2538, 1)))</f>
        <v>0</v>
      </c>
      <c r="Z2538" s="43">
        <f t="shared" ref="Z2538:Z2542" si="61301">isClocked(X2538)</f>
        <v>0</v>
      </c>
      <c r="AA2538" s="34" t="s">
        <v>136</v>
      </c>
      <c r="AB2538" s="35" t="s">
        <v>41</v>
      </c>
      <c r="AC2538" s="42">
        <f t="shared" ref="AC2538" si="61302">parseTime(AA2538)-(AB2543=INT(RIGHT($F2538, 1)))</f>
        <v>8</v>
      </c>
      <c r="AD2538" s="43">
        <f t="shared" ref="AD2538:AD2542" si="61303">isClocked(AB2538)</f>
        <v>0</v>
      </c>
      <c r="AE2538" s="34" t="s">
        <v>136</v>
      </c>
      <c r="AF2538" s="35" t="s">
        <v>41</v>
      </c>
      <c r="AG2538" s="42">
        <f t="shared" ref="AG2538" si="61304">parseTime(AE2538)-(AF2543=INT(RIGHT($F2538, 1)))</f>
        <v>8</v>
      </c>
      <c r="AH2538" s="43">
        <f t="shared" ref="AH2538:AH2542" si="61305">isClocked(AF2538)</f>
        <v>0</v>
      </c>
      <c r="AI2538" s="34"/>
      <c r="AJ2538" s="35"/>
      <c r="AK2538" s="42">
        <f>parseTime(AI2538)-(AJ2543=INT(RIGHT($F2538, 1)))</f>
        <v>0</v>
      </c>
      <c r="AL2538" s="43">
        <f t="shared" ref="AL2538:AL2542" si="61306">isClocked(AJ2538)</f>
        <v>0</v>
      </c>
      <c r="AM2538" s="34"/>
      <c r="AN2538" s="35"/>
      <c r="AO2538" s="42">
        <f t="shared" ref="AO2538" si="61307">parseTime(AM2538)-(AN2543=INT(RIGHT($F2538, 1)))</f>
        <v>0</v>
      </c>
      <c r="AP2538" s="43">
        <f t="shared" ref="AP2538:AP2542" si="61308">isClocked(AN2538)</f>
        <v>0</v>
      </c>
      <c r="AQ2538" s="34"/>
      <c r="AR2538" s="35"/>
      <c r="AS2538" s="42">
        <f t="shared" ref="AS2538" si="61309">parseTime(AQ2538)-(AR2543=INT(RIGHT($F2538, 1)))</f>
        <v>0</v>
      </c>
      <c r="AT2538" s="43">
        <f t="shared" ref="AT2538:AT2542" si="61310">isClocked(AR2538)</f>
        <v>0</v>
      </c>
      <c r="AU2538" s="34"/>
      <c r="AV2538" s="35"/>
      <c r="AW2538" s="42">
        <f>parseTime(AU2538)-(AV2543=INT(RIGHT($F2538, 1)))</f>
        <v>0</v>
      </c>
      <c r="AX2538" s="43">
        <f t="shared" ref="AX2538:AX2542" si="61311">isClocked(AV2538)</f>
        <v>0</v>
      </c>
      <c r="AY2538" s="34"/>
      <c r="AZ2538" s="35"/>
      <c r="BA2538" s="42">
        <f>parseTime(AY2538)-(AZ2543=INT(RIGHT($F2538, 1)))</f>
        <v>0</v>
      </c>
      <c r="BB2538" s="43">
        <f t="shared" ref="BB2538:BB2542" si="61312">isClocked(AZ2538)</f>
        <v>0</v>
      </c>
      <c r="BC2538" s="34"/>
      <c r="BD2538" s="35"/>
      <c r="BE2538" s="42">
        <f>parseTime(BC2538)-(BD2543=INT(RIGHT($F2538, 1)))</f>
        <v>0</v>
      </c>
      <c r="BF2538" s="43">
        <f t="shared" ref="BF2538:BF2542" si="61313">isClocked(BD2538)</f>
        <v>0</v>
      </c>
      <c r="BG2538" s="34"/>
      <c r="BH2538" s="35"/>
      <c r="BI2538" s="42">
        <f>parseTime(BG2538)-(BH2543=INT(RIGHT($F2538, 1)))</f>
        <v>0</v>
      </c>
      <c r="BJ2538" s="43">
        <f t="shared" ref="BJ2538:BJ2542" si="61314">isClocked(BH2538)</f>
        <v>0</v>
      </c>
      <c r="BK2538" s="34"/>
      <c r="BL2538" s="35"/>
      <c r="BM2538" s="42">
        <f>parseTime(BK2538)-(BL2543=INT(RIGHT($F2538, 1)))</f>
        <v>0</v>
      </c>
      <c r="BN2538" s="43">
        <f t="shared" ref="BN2538:BN2542" si="61315">isClocked(BL2538)</f>
        <v>0</v>
      </c>
      <c r="BO2538" s="34"/>
      <c r="BP2538" s="35"/>
      <c r="BQ2538" s="42">
        <f t="shared" ref="BQ2538" si="61316">parseTime(BO2538)-(BP2543=INT(RIGHT($F2538, 1)))</f>
        <v>0</v>
      </c>
      <c r="BR2538" s="43">
        <f t="shared" ref="BR2538:BR2542" si="61317">isClocked(BP2538)</f>
        <v>0</v>
      </c>
      <c r="BS2538" s="34" t="s">
        <v>136</v>
      </c>
      <c r="BT2538" s="35" t="s">
        <v>41</v>
      </c>
      <c r="BU2538" s="42">
        <f t="shared" ref="BU2538" si="61318">parseTime(BS2538)-(BT2543=INT(RIGHT($F2538, 1)))</f>
        <v>8</v>
      </c>
      <c r="BV2538" s="43">
        <f t="shared" ref="BV2538:BV2542" si="61319">isClocked(BT2538)</f>
        <v>0</v>
      </c>
      <c r="BW2538" s="34"/>
      <c r="BX2538" s="35"/>
      <c r="BY2538" s="42">
        <f t="shared" ref="BY2538" si="61320">parseTime(BW2538)-(BX2543=INT(RIGHT($F2538, 1)))</f>
        <v>0</v>
      </c>
      <c r="BZ2538" s="43">
        <f t="shared" ref="BZ2538:BZ2542" si="61321">isClocked(BX2538)</f>
        <v>0</v>
      </c>
      <c r="CA2538" s="34"/>
      <c r="CB2538" s="35"/>
      <c r="CC2538" s="42">
        <f t="shared" ref="CC2538" si="61322">parseTime(CA2538)-(CB2543=INT(RIGHT($F2538, 1)))</f>
        <v>0</v>
      </c>
      <c r="CD2538" s="43">
        <f t="shared" ref="CD2538:CD2542" si="61323">isClocked(CB2538)</f>
        <v>0</v>
      </c>
      <c r="CE2538" s="34"/>
      <c r="CF2538" s="35"/>
      <c r="CG2538" s="42">
        <f t="shared" ref="CG2538" si="61324">parseTime(CE2538)-(CF2543=INT(RIGHT($F2538, 1)))</f>
        <v>0</v>
      </c>
      <c r="CH2538" s="43">
        <f t="shared" ref="CH2538:CH2542" si="61325">isClocked(CF2538)</f>
        <v>0</v>
      </c>
    </row>
    <row r="2539" spans="1:86" x14ac:dyDescent="0.25">
      <c r="A2539" s="56" t="s">
        <v>0</v>
      </c>
      <c r="B2539" s="57">
        <f t="shared" ca="1" si="61152"/>
        <v>0</v>
      </c>
      <c r="C2539" s="14" t="s">
        <v>252</v>
      </c>
      <c r="D2539" s="14">
        <f t="shared" si="60635"/>
        <v>53.7</v>
      </c>
      <c r="E2539" s="55" t="str">
        <f t="shared" si="61153"/>
        <v>Friday</v>
      </c>
      <c r="F2539" s="51" t="s">
        <v>129</v>
      </c>
      <c r="G2539" s="36"/>
      <c r="H2539" s="37"/>
      <c r="I2539" s="44">
        <f t="shared" ref="I2539" si="61326">parseTime(G2539)-(H2543=INT(RIGHT($F2539, 1)))</f>
        <v>0</v>
      </c>
      <c r="J2539" s="45">
        <f t="shared" si="61293"/>
        <v>0</v>
      </c>
      <c r="K2539" s="36"/>
      <c r="L2539" s="37"/>
      <c r="M2539" s="44">
        <f t="shared" ref="M2539" si="61327">parseTime(K2539)-(L2543=INT(RIGHT($F2539, 1)))</f>
        <v>0</v>
      </c>
      <c r="N2539" s="45">
        <f t="shared" si="61295"/>
        <v>0</v>
      </c>
      <c r="O2539" s="36"/>
      <c r="P2539" s="37"/>
      <c r="Q2539" s="44">
        <f t="shared" ref="Q2539" si="61328">parseTime(O2539)-(P2543=INT(RIGHT($F2539, 1)))</f>
        <v>0</v>
      </c>
      <c r="R2539" s="45">
        <f t="shared" si="61297"/>
        <v>0</v>
      </c>
      <c r="S2539" s="36"/>
      <c r="T2539" s="37"/>
      <c r="U2539" s="44">
        <f t="shared" ref="U2539" si="61329">parseTime(S2539)-(T2543=INT(RIGHT($F2539, 1)))</f>
        <v>0</v>
      </c>
      <c r="V2539" s="45">
        <f t="shared" si="61299"/>
        <v>0</v>
      </c>
      <c r="W2539" s="36"/>
      <c r="X2539" s="37"/>
      <c r="Y2539" s="44">
        <f t="shared" ref="Y2539" si="61330">parseTime(W2539)-(X2543=INT(RIGHT($F2539, 1)))</f>
        <v>0</v>
      </c>
      <c r="Z2539" s="45">
        <f t="shared" si="61301"/>
        <v>0</v>
      </c>
      <c r="AA2539" s="36"/>
      <c r="AB2539" s="37"/>
      <c r="AC2539" s="44">
        <f t="shared" ref="AC2539" si="61331">parseTime(AA2539)-(AB2543=INT(RIGHT($F2539, 1)))</f>
        <v>0</v>
      </c>
      <c r="AD2539" s="45">
        <f t="shared" si="61303"/>
        <v>0</v>
      </c>
      <c r="AE2539" s="36"/>
      <c r="AF2539" s="37"/>
      <c r="AG2539" s="44">
        <f t="shared" ref="AG2539" si="61332">parseTime(AE2539)-(AF2543=INT(RIGHT($F2539, 1)))</f>
        <v>0</v>
      </c>
      <c r="AH2539" s="45">
        <f t="shared" si="61305"/>
        <v>0</v>
      </c>
      <c r="AI2539" s="36"/>
      <c r="AJ2539" s="37"/>
      <c r="AK2539" s="44">
        <f>parseTime(AI2539)-(AJ2543=INT(RIGHT($F2539, 1)))</f>
        <v>0</v>
      </c>
      <c r="AL2539" s="45">
        <f t="shared" si="61306"/>
        <v>0</v>
      </c>
      <c r="AM2539" s="36"/>
      <c r="AN2539" s="37"/>
      <c r="AO2539" s="44">
        <f t="shared" ref="AO2539" si="61333">parseTime(AM2539)-(AN2543=INT(RIGHT($F2539, 1)))</f>
        <v>0</v>
      </c>
      <c r="AP2539" s="45">
        <f t="shared" si="61308"/>
        <v>0</v>
      </c>
      <c r="AQ2539" s="36"/>
      <c r="AR2539" s="37"/>
      <c r="AS2539" s="44">
        <f t="shared" ref="AS2539" si="61334">parseTime(AQ2539)-(AR2543=INT(RIGHT($F2539, 1)))</f>
        <v>0</v>
      </c>
      <c r="AT2539" s="45">
        <f t="shared" si="61310"/>
        <v>0</v>
      </c>
      <c r="AU2539" s="36"/>
      <c r="AV2539" s="37"/>
      <c r="AW2539" s="44">
        <f>parseTime(AU2539)-(AV2543=INT(RIGHT($F2539, 1)))</f>
        <v>0</v>
      </c>
      <c r="AX2539" s="45">
        <f t="shared" si="61311"/>
        <v>0</v>
      </c>
      <c r="AY2539" s="36"/>
      <c r="AZ2539" s="37"/>
      <c r="BA2539" s="44">
        <f>parseTime(AY2539)-(AZ2543=INT(RIGHT($F2539, 1)))</f>
        <v>0</v>
      </c>
      <c r="BB2539" s="45">
        <f t="shared" si="61312"/>
        <v>0</v>
      </c>
      <c r="BC2539" s="36"/>
      <c r="BD2539" s="37"/>
      <c r="BE2539" s="44">
        <f>parseTime(BC2539)-(BD2543=INT(RIGHT($F2539, 1)))</f>
        <v>0</v>
      </c>
      <c r="BF2539" s="45">
        <f t="shared" si="61313"/>
        <v>0</v>
      </c>
      <c r="BG2539" s="36"/>
      <c r="BH2539" s="37"/>
      <c r="BI2539" s="44">
        <f>parseTime(BG2539)-(BH2543=INT(RIGHT($F2539, 1)))</f>
        <v>0</v>
      </c>
      <c r="BJ2539" s="45">
        <f t="shared" si="61314"/>
        <v>0</v>
      </c>
      <c r="BK2539" s="36"/>
      <c r="BL2539" s="37"/>
      <c r="BM2539" s="44">
        <f>parseTime(BK2539)-(BL2543=INT(RIGHT($F2539, 1)))</f>
        <v>0</v>
      </c>
      <c r="BN2539" s="45">
        <f t="shared" si="61315"/>
        <v>0</v>
      </c>
      <c r="BO2539" s="36"/>
      <c r="BP2539" s="37"/>
      <c r="BQ2539" s="44">
        <f t="shared" ref="BQ2539" si="61335">parseTime(BO2539)-(BP2543=INT(RIGHT($F2539, 1)))</f>
        <v>0</v>
      </c>
      <c r="BR2539" s="45">
        <f t="shared" si="61317"/>
        <v>0</v>
      </c>
      <c r="BS2539" s="36"/>
      <c r="BT2539" s="37"/>
      <c r="BU2539" s="44">
        <f t="shared" ref="BU2539" si="61336">parseTime(BS2539)-(BT2543=INT(RIGHT($F2539, 1)))</f>
        <v>0</v>
      </c>
      <c r="BV2539" s="45">
        <f t="shared" si="61319"/>
        <v>0</v>
      </c>
      <c r="BW2539" s="36"/>
      <c r="BX2539" s="37"/>
      <c r="BY2539" s="44">
        <f t="shared" ref="BY2539" si="61337">parseTime(BW2539)-(BX2543=INT(RIGHT($F2539, 1)))</f>
        <v>0</v>
      </c>
      <c r="BZ2539" s="45">
        <f t="shared" si="61321"/>
        <v>0</v>
      </c>
      <c r="CA2539" s="36"/>
      <c r="CB2539" s="37"/>
      <c r="CC2539" s="44">
        <f t="shared" ref="CC2539" si="61338">parseTime(CA2539)-(CB2543=INT(RIGHT($F2539, 1)))</f>
        <v>0</v>
      </c>
      <c r="CD2539" s="45">
        <f t="shared" si="61323"/>
        <v>0</v>
      </c>
      <c r="CE2539" s="36"/>
      <c r="CF2539" s="37"/>
      <c r="CG2539" s="44">
        <f t="shared" ref="CG2539" si="61339">parseTime(CE2539)-(CF2543=INT(RIGHT($F2539, 1)))</f>
        <v>0</v>
      </c>
      <c r="CH2539" s="45">
        <f t="shared" si="61325"/>
        <v>0</v>
      </c>
    </row>
    <row r="2540" spans="1:86" x14ac:dyDescent="0.25">
      <c r="A2540" s="56" t="s">
        <v>117</v>
      </c>
      <c r="B2540" s="57">
        <f t="shared" ref="B2540" ca="1" si="61340">roleHours(G2538:CH2544, "MFD")</f>
        <v>0</v>
      </c>
      <c r="C2540" s="14">
        <f t="shared" ref="C2540:C2543" ca="1" si="61341">B2540/8</f>
        <v>0</v>
      </c>
      <c r="D2540" s="14">
        <f t="shared" ref="D2540" ca="1" si="61342">B2539-D2539</f>
        <v>-53.7</v>
      </c>
      <c r="E2540" s="20" t="s">
        <v>127</v>
      </c>
      <c r="F2540" s="51" t="s">
        <v>130</v>
      </c>
      <c r="G2540" s="36"/>
      <c r="H2540" s="37"/>
      <c r="I2540" s="44">
        <f t="shared" ref="I2540" si="61343">parseTime(G2540)-(H2543=INT(RIGHT($F2540, 1)))</f>
        <v>0</v>
      </c>
      <c r="J2540" s="45">
        <f t="shared" si="61293"/>
        <v>0</v>
      </c>
      <c r="K2540" s="36"/>
      <c r="L2540" s="37"/>
      <c r="M2540" s="44">
        <f t="shared" ref="M2540" si="61344">parseTime(K2540)-(L2543=INT(RIGHT($F2540, 1)))</f>
        <v>0</v>
      </c>
      <c r="N2540" s="45">
        <f t="shared" si="61295"/>
        <v>0</v>
      </c>
      <c r="O2540" s="36"/>
      <c r="P2540" s="37"/>
      <c r="Q2540" s="44">
        <f t="shared" ref="Q2540" si="61345">parseTime(O2540)-(P2543=INT(RIGHT($F2540, 1)))</f>
        <v>0</v>
      </c>
      <c r="R2540" s="45">
        <f t="shared" si="61297"/>
        <v>0</v>
      </c>
      <c r="S2540" s="36"/>
      <c r="T2540" s="37"/>
      <c r="U2540" s="44">
        <f t="shared" ref="U2540" si="61346">parseTime(S2540)-(T2543=INT(RIGHT($F2540, 1)))</f>
        <v>0</v>
      </c>
      <c r="V2540" s="45">
        <f t="shared" si="61299"/>
        <v>0</v>
      </c>
      <c r="W2540" s="36"/>
      <c r="X2540" s="37"/>
      <c r="Y2540" s="44">
        <f t="shared" ref="Y2540" si="61347">parseTime(W2540)-(X2543=INT(RIGHT($F2540, 1)))</f>
        <v>0</v>
      </c>
      <c r="Z2540" s="45">
        <f t="shared" si="61301"/>
        <v>0</v>
      </c>
      <c r="AA2540" s="36"/>
      <c r="AB2540" s="37"/>
      <c r="AC2540" s="44">
        <f t="shared" ref="AC2540" si="61348">parseTime(AA2540)-(AB2543=INT(RIGHT($F2540, 1)))</f>
        <v>0</v>
      </c>
      <c r="AD2540" s="45">
        <f t="shared" si="61303"/>
        <v>0</v>
      </c>
      <c r="AE2540" s="36"/>
      <c r="AF2540" s="37"/>
      <c r="AG2540" s="44">
        <f t="shared" ref="AG2540" si="61349">parseTime(AE2540)-(AF2543=INT(RIGHT($F2540, 1)))</f>
        <v>0</v>
      </c>
      <c r="AH2540" s="45">
        <f t="shared" si="61305"/>
        <v>0</v>
      </c>
      <c r="AI2540" s="36"/>
      <c r="AJ2540" s="37"/>
      <c r="AK2540" s="44">
        <f>parseTime(AI2540)-(AJ2543=INT(RIGHT($F2540, 1)))</f>
        <v>0</v>
      </c>
      <c r="AL2540" s="45">
        <f t="shared" si="61306"/>
        <v>0</v>
      </c>
      <c r="AM2540" s="36"/>
      <c r="AN2540" s="37"/>
      <c r="AO2540" s="44">
        <f t="shared" ref="AO2540" si="61350">parseTime(AM2540)-(AN2543=INT(RIGHT($F2540, 1)))</f>
        <v>0</v>
      </c>
      <c r="AP2540" s="45">
        <f t="shared" si="61308"/>
        <v>0</v>
      </c>
      <c r="AQ2540" s="36"/>
      <c r="AR2540" s="37"/>
      <c r="AS2540" s="44">
        <f t="shared" ref="AS2540" si="61351">parseTime(AQ2540)-(AR2543=INT(RIGHT($F2540, 1)))</f>
        <v>0</v>
      </c>
      <c r="AT2540" s="45">
        <f t="shared" si="61310"/>
        <v>0</v>
      </c>
      <c r="AU2540" s="36"/>
      <c r="AV2540" s="37"/>
      <c r="AW2540" s="44">
        <f>parseTime(AU2540)-(AV2543=INT(RIGHT($F2540, 1)))</f>
        <v>0</v>
      </c>
      <c r="AX2540" s="45">
        <f t="shared" si="61311"/>
        <v>0</v>
      </c>
      <c r="AY2540" s="36"/>
      <c r="AZ2540" s="37"/>
      <c r="BA2540" s="44">
        <f>parseTime(AY2540)-(AZ2543=INT(RIGHT($F2540, 1)))</f>
        <v>0</v>
      </c>
      <c r="BB2540" s="45">
        <f t="shared" si="61312"/>
        <v>0</v>
      </c>
      <c r="BC2540" s="36"/>
      <c r="BD2540" s="37"/>
      <c r="BE2540" s="44">
        <f>parseTime(BC2540)-(BD2543=INT(RIGHT($F2540, 1)))</f>
        <v>0</v>
      </c>
      <c r="BF2540" s="45">
        <f t="shared" si="61313"/>
        <v>0</v>
      </c>
      <c r="BG2540" s="36"/>
      <c r="BH2540" s="37"/>
      <c r="BI2540" s="44">
        <f>parseTime(BG2540)-(BH2543=INT(RIGHT($F2540, 1)))</f>
        <v>0</v>
      </c>
      <c r="BJ2540" s="45">
        <f t="shared" si="61314"/>
        <v>0</v>
      </c>
      <c r="BK2540" s="36"/>
      <c r="BL2540" s="37"/>
      <c r="BM2540" s="44">
        <f>parseTime(BK2540)-(BL2543=INT(RIGHT($F2540, 1)))</f>
        <v>0</v>
      </c>
      <c r="BN2540" s="45">
        <f t="shared" si="61315"/>
        <v>0</v>
      </c>
      <c r="BO2540" s="36"/>
      <c r="BP2540" s="37"/>
      <c r="BQ2540" s="44">
        <f t="shared" ref="BQ2540" si="61352">parseTime(BO2540)-(BP2543=INT(RIGHT($F2540, 1)))</f>
        <v>0</v>
      </c>
      <c r="BR2540" s="45">
        <f t="shared" si="61317"/>
        <v>0</v>
      </c>
      <c r="BS2540" s="36"/>
      <c r="BT2540" s="37"/>
      <c r="BU2540" s="44">
        <f t="shared" ref="BU2540" si="61353">parseTime(BS2540)-(BT2543=INT(RIGHT($F2540, 1)))</f>
        <v>0</v>
      </c>
      <c r="BV2540" s="45">
        <f t="shared" si="61319"/>
        <v>0</v>
      </c>
      <c r="BW2540" s="36"/>
      <c r="BX2540" s="37"/>
      <c r="BY2540" s="44">
        <f t="shared" ref="BY2540" si="61354">parseTime(BW2540)-(BX2543=INT(RIGHT($F2540, 1)))</f>
        <v>0</v>
      </c>
      <c r="BZ2540" s="45">
        <f t="shared" si="61321"/>
        <v>0</v>
      </c>
      <c r="CA2540" s="36"/>
      <c r="CB2540" s="37"/>
      <c r="CC2540" s="44">
        <f t="shared" ref="CC2540" si="61355">parseTime(CA2540)-(CB2543=INT(RIGHT($F2540, 1)))</f>
        <v>0</v>
      </c>
      <c r="CD2540" s="45">
        <f t="shared" si="61323"/>
        <v>0</v>
      </c>
      <c r="CE2540" s="36"/>
      <c r="CF2540" s="37"/>
      <c r="CG2540" s="44">
        <f t="shared" ref="CG2540" si="61356">parseTime(CE2540)-(CF2543=INT(RIGHT($F2540, 1)))</f>
        <v>0</v>
      </c>
      <c r="CH2540" s="45">
        <f t="shared" si="61325"/>
        <v>0</v>
      </c>
    </row>
    <row r="2541" spans="1:86" x14ac:dyDescent="0.25">
      <c r="A2541" s="56"/>
      <c r="B2541" s="57"/>
      <c r="C2541" s="14">
        <f t="shared" si="61341"/>
        <v>0</v>
      </c>
      <c r="D2541" s="14" t="s">
        <v>259</v>
      </c>
      <c r="E2541" s="20">
        <v>4.25</v>
      </c>
      <c r="F2541" s="51" t="s">
        <v>131</v>
      </c>
      <c r="G2541" s="36"/>
      <c r="H2541" s="37"/>
      <c r="I2541" s="44">
        <f t="shared" ref="I2541" si="61357">parseTime(G2541)-(H2543=INT(RIGHT($F2541, 1)))</f>
        <v>0</v>
      </c>
      <c r="J2541" s="45">
        <f t="shared" si="61293"/>
        <v>0</v>
      </c>
      <c r="K2541" s="36"/>
      <c r="L2541" s="37"/>
      <c r="M2541" s="44">
        <f t="shared" ref="M2541" si="61358">parseTime(K2541)-(L2543=INT(RIGHT($F2541, 1)))</f>
        <v>0</v>
      </c>
      <c r="N2541" s="45">
        <f t="shared" si="61295"/>
        <v>0</v>
      </c>
      <c r="O2541" s="36"/>
      <c r="P2541" s="37"/>
      <c r="Q2541" s="44">
        <f t="shared" ref="Q2541" si="61359">parseTime(O2541)-(P2543=INT(RIGHT($F2541, 1)))</f>
        <v>0</v>
      </c>
      <c r="R2541" s="45">
        <f t="shared" si="61297"/>
        <v>0</v>
      </c>
      <c r="S2541" s="36"/>
      <c r="T2541" s="37"/>
      <c r="U2541" s="44">
        <f t="shared" ref="U2541" si="61360">parseTime(S2541)-(T2543=INT(RIGHT($F2541, 1)))</f>
        <v>0</v>
      </c>
      <c r="V2541" s="45">
        <f t="shared" si="61299"/>
        <v>0</v>
      </c>
      <c r="W2541" s="36"/>
      <c r="X2541" s="37"/>
      <c r="Y2541" s="44">
        <f t="shared" ref="Y2541" si="61361">parseTime(W2541)-(X2543=INT(RIGHT($F2541, 1)))</f>
        <v>0</v>
      </c>
      <c r="Z2541" s="45">
        <f t="shared" si="61301"/>
        <v>0</v>
      </c>
      <c r="AA2541" s="36"/>
      <c r="AB2541" s="37"/>
      <c r="AC2541" s="44">
        <f t="shared" ref="AC2541" si="61362">parseTime(AA2541)-(AB2543=INT(RIGHT($F2541, 1)))</f>
        <v>0</v>
      </c>
      <c r="AD2541" s="45">
        <f t="shared" si="61303"/>
        <v>0</v>
      </c>
      <c r="AE2541" s="36"/>
      <c r="AF2541" s="37"/>
      <c r="AG2541" s="44">
        <f t="shared" ref="AG2541" si="61363">parseTime(AE2541)-(AF2543=INT(RIGHT($F2541, 1)))</f>
        <v>0</v>
      </c>
      <c r="AH2541" s="45">
        <f t="shared" si="61305"/>
        <v>0</v>
      </c>
      <c r="AI2541" s="36"/>
      <c r="AJ2541" s="37"/>
      <c r="AK2541" s="44">
        <f>parseTime(AI2541)-(AJ2543=INT(RIGHT($F2541, 1)))</f>
        <v>0</v>
      </c>
      <c r="AL2541" s="45">
        <f t="shared" si="61306"/>
        <v>0</v>
      </c>
      <c r="AM2541" s="36"/>
      <c r="AN2541" s="37"/>
      <c r="AO2541" s="44">
        <f t="shared" ref="AO2541" si="61364">parseTime(AM2541)-(AN2543=INT(RIGHT($F2541, 1)))</f>
        <v>0</v>
      </c>
      <c r="AP2541" s="45">
        <f t="shared" si="61308"/>
        <v>0</v>
      </c>
      <c r="AQ2541" s="36"/>
      <c r="AR2541" s="37"/>
      <c r="AS2541" s="44">
        <f t="shared" ref="AS2541" si="61365">parseTime(AQ2541)-(AR2543=INT(RIGHT($F2541, 1)))</f>
        <v>0</v>
      </c>
      <c r="AT2541" s="45">
        <f t="shared" si="61310"/>
        <v>0</v>
      </c>
      <c r="AU2541" s="36"/>
      <c r="AV2541" s="37"/>
      <c r="AW2541" s="44">
        <f>parseTime(AU2541)-(AV2543=INT(RIGHT($F2541, 1)))</f>
        <v>0</v>
      </c>
      <c r="AX2541" s="45">
        <f t="shared" si="61311"/>
        <v>0</v>
      </c>
      <c r="AY2541" s="36"/>
      <c r="AZ2541" s="37"/>
      <c r="BA2541" s="44">
        <f>parseTime(AY2541)-(AZ2543=INT(RIGHT($F2541, 1)))</f>
        <v>0</v>
      </c>
      <c r="BB2541" s="45">
        <f t="shared" si="61312"/>
        <v>0</v>
      </c>
      <c r="BC2541" s="36"/>
      <c r="BD2541" s="37"/>
      <c r="BE2541" s="44">
        <f>parseTime(BC2541)-(BD2543=INT(RIGHT($F2541, 1)))</f>
        <v>0</v>
      </c>
      <c r="BF2541" s="45">
        <f t="shared" si="61313"/>
        <v>0</v>
      </c>
      <c r="BG2541" s="36"/>
      <c r="BH2541" s="37"/>
      <c r="BI2541" s="44">
        <f>parseTime(BG2541)-(BH2543=INT(RIGHT($F2541, 1)))</f>
        <v>0</v>
      </c>
      <c r="BJ2541" s="45">
        <f t="shared" si="61314"/>
        <v>0</v>
      </c>
      <c r="BK2541" s="36"/>
      <c r="BL2541" s="37"/>
      <c r="BM2541" s="44">
        <f>parseTime(BK2541)-(BL2543=INT(RIGHT($F2541, 1)))</f>
        <v>0</v>
      </c>
      <c r="BN2541" s="45">
        <f t="shared" si="61315"/>
        <v>0</v>
      </c>
      <c r="BO2541" s="36"/>
      <c r="BP2541" s="37"/>
      <c r="BQ2541" s="44">
        <f t="shared" ref="BQ2541" si="61366">parseTime(BO2541)-(BP2543=INT(RIGHT($F2541, 1)))</f>
        <v>0</v>
      </c>
      <c r="BR2541" s="45">
        <f t="shared" si="61317"/>
        <v>0</v>
      </c>
      <c r="BS2541" s="36"/>
      <c r="BT2541" s="37"/>
      <c r="BU2541" s="44">
        <f t="shared" ref="BU2541" si="61367">parseTime(BS2541)-(BT2543=INT(RIGHT($F2541, 1)))</f>
        <v>0</v>
      </c>
      <c r="BV2541" s="45">
        <f t="shared" si="61319"/>
        <v>0</v>
      </c>
      <c r="BW2541" s="36"/>
      <c r="BX2541" s="37"/>
      <c r="BY2541" s="44">
        <f t="shared" ref="BY2541" si="61368">parseTime(BW2541)-(BX2543=INT(RIGHT($F2541, 1)))</f>
        <v>0</v>
      </c>
      <c r="BZ2541" s="45">
        <f t="shared" si="61321"/>
        <v>0</v>
      </c>
      <c r="CA2541" s="36"/>
      <c r="CB2541" s="37"/>
      <c r="CC2541" s="44">
        <f t="shared" ref="CC2541" si="61369">parseTime(CA2541)-(CB2543=INT(RIGHT($F2541, 1)))</f>
        <v>0</v>
      </c>
      <c r="CD2541" s="45">
        <f t="shared" si="61323"/>
        <v>0</v>
      </c>
      <c r="CE2541" s="36"/>
      <c r="CF2541" s="37"/>
      <c r="CG2541" s="44">
        <f t="shared" ref="CG2541" si="61370">parseTime(CE2541)-(CF2543=INT(RIGHT($F2541, 1)))</f>
        <v>0</v>
      </c>
      <c r="CH2541" s="45">
        <f t="shared" si="61325"/>
        <v>0</v>
      </c>
    </row>
    <row r="2542" spans="1:86" x14ac:dyDescent="0.25">
      <c r="A2542" s="56" t="s">
        <v>119</v>
      </c>
      <c r="B2542" s="57">
        <f t="shared" ref="B2542" ca="1" si="61371">roleHours(G2538:CH2544, "MCC")</f>
        <v>0</v>
      </c>
      <c r="C2542" s="14">
        <f t="shared" ca="1" si="61341"/>
        <v>0</v>
      </c>
      <c r="D2542" s="14" t="s">
        <v>260</v>
      </c>
      <c r="E2542" s="20">
        <v>4.6500000000000004</v>
      </c>
      <c r="F2542" s="51" t="s">
        <v>132</v>
      </c>
      <c r="G2542" s="36"/>
      <c r="H2542" s="37"/>
      <c r="I2542" s="44">
        <f t="shared" ref="I2542" si="61372">parseTime(G2542)-(H2543=INT(RIGHT($F2542, 1)))</f>
        <v>0</v>
      </c>
      <c r="J2542" s="45">
        <f t="shared" si="61293"/>
        <v>0</v>
      </c>
      <c r="K2542" s="36"/>
      <c r="L2542" s="37"/>
      <c r="M2542" s="44">
        <f t="shared" ref="M2542" si="61373">parseTime(K2542)-(L2543=INT(RIGHT($F2542, 1)))</f>
        <v>0</v>
      </c>
      <c r="N2542" s="45">
        <f t="shared" si="61295"/>
        <v>0</v>
      </c>
      <c r="O2542" s="36"/>
      <c r="P2542" s="37"/>
      <c r="Q2542" s="44">
        <f t="shared" ref="Q2542" si="61374">parseTime(O2542)-(P2543=INT(RIGHT($F2542, 1)))</f>
        <v>0</v>
      </c>
      <c r="R2542" s="45">
        <f t="shared" si="61297"/>
        <v>0</v>
      </c>
      <c r="S2542" s="36"/>
      <c r="T2542" s="37"/>
      <c r="U2542" s="44">
        <f t="shared" ref="U2542" si="61375">parseTime(S2542)-(T2543=INT(RIGHT($F2542, 1)))</f>
        <v>0</v>
      </c>
      <c r="V2542" s="45">
        <f t="shared" si="61299"/>
        <v>0</v>
      </c>
      <c r="W2542" s="36"/>
      <c r="X2542" s="37"/>
      <c r="Y2542" s="44">
        <f t="shared" ref="Y2542" si="61376">parseTime(W2542)-(X2543=INT(RIGHT($F2542, 1)))</f>
        <v>0</v>
      </c>
      <c r="Z2542" s="45">
        <f t="shared" si="61301"/>
        <v>0</v>
      </c>
      <c r="AA2542" s="36"/>
      <c r="AB2542" s="37"/>
      <c r="AC2542" s="44">
        <f t="shared" ref="AC2542" si="61377">parseTime(AA2542)-(AB2543=INT(RIGHT($F2542, 1)))</f>
        <v>0</v>
      </c>
      <c r="AD2542" s="45">
        <f t="shared" si="61303"/>
        <v>0</v>
      </c>
      <c r="AE2542" s="36"/>
      <c r="AF2542" s="37"/>
      <c r="AG2542" s="44">
        <f t="shared" ref="AG2542" si="61378">parseTime(AE2542)-(AF2543=INT(RIGHT($F2542, 1)))</f>
        <v>0</v>
      </c>
      <c r="AH2542" s="45">
        <f t="shared" si="61305"/>
        <v>0</v>
      </c>
      <c r="AI2542" s="36"/>
      <c r="AJ2542" s="37"/>
      <c r="AK2542" s="44">
        <f>parseTime(AI2542)-(AJ2543=INT(RIGHT($F2542, 1)))</f>
        <v>0</v>
      </c>
      <c r="AL2542" s="45">
        <f t="shared" si="61306"/>
        <v>0</v>
      </c>
      <c r="AM2542" s="36"/>
      <c r="AN2542" s="37"/>
      <c r="AO2542" s="44">
        <f t="shared" ref="AO2542" si="61379">parseTime(AM2542)-(AN2543=INT(RIGHT($F2542, 1)))</f>
        <v>0</v>
      </c>
      <c r="AP2542" s="45">
        <f t="shared" si="61308"/>
        <v>0</v>
      </c>
      <c r="AQ2542" s="36"/>
      <c r="AR2542" s="37"/>
      <c r="AS2542" s="44">
        <f t="shared" ref="AS2542" si="61380">parseTime(AQ2542)-(AR2543=INT(RIGHT($F2542, 1)))</f>
        <v>0</v>
      </c>
      <c r="AT2542" s="45">
        <f t="shared" si="61310"/>
        <v>0</v>
      </c>
      <c r="AU2542" s="36"/>
      <c r="AV2542" s="37"/>
      <c r="AW2542" s="44">
        <f>parseTime(AU2542)-(AV2543=INT(RIGHT($F2542, 1)))</f>
        <v>0</v>
      </c>
      <c r="AX2542" s="45">
        <f t="shared" si="61311"/>
        <v>0</v>
      </c>
      <c r="AY2542" s="36"/>
      <c r="AZ2542" s="37"/>
      <c r="BA2542" s="44">
        <f>parseTime(AY2542)-(AZ2543=INT(RIGHT($F2542, 1)))</f>
        <v>0</v>
      </c>
      <c r="BB2542" s="45">
        <f t="shared" si="61312"/>
        <v>0</v>
      </c>
      <c r="BC2542" s="36"/>
      <c r="BD2542" s="37"/>
      <c r="BE2542" s="44">
        <f>parseTime(BC2542)-(BD2543=INT(RIGHT($F2542, 1)))</f>
        <v>0</v>
      </c>
      <c r="BF2542" s="45">
        <f t="shared" si="61313"/>
        <v>0</v>
      </c>
      <c r="BG2542" s="36"/>
      <c r="BH2542" s="37"/>
      <c r="BI2542" s="44">
        <f>parseTime(BG2542)-(BH2543=INT(RIGHT($F2542, 1)))</f>
        <v>0</v>
      </c>
      <c r="BJ2542" s="45">
        <f t="shared" si="61314"/>
        <v>0</v>
      </c>
      <c r="BK2542" s="36"/>
      <c r="BL2542" s="37"/>
      <c r="BM2542" s="44">
        <f>parseTime(BK2542)-(BL2543=INT(RIGHT($F2542, 1)))</f>
        <v>0</v>
      </c>
      <c r="BN2542" s="45">
        <f t="shared" si="61315"/>
        <v>0</v>
      </c>
      <c r="BO2542" s="36"/>
      <c r="BP2542" s="37"/>
      <c r="BQ2542" s="44">
        <f t="shared" ref="BQ2542" si="61381">parseTime(BO2542)-(BP2543=INT(RIGHT($F2542, 1)))</f>
        <v>0</v>
      </c>
      <c r="BR2542" s="45">
        <f t="shared" si="61317"/>
        <v>0</v>
      </c>
      <c r="BS2542" s="36"/>
      <c r="BT2542" s="37"/>
      <c r="BU2542" s="44">
        <f t="shared" ref="BU2542" si="61382">parseTime(BS2542)-(BT2543=INT(RIGHT($F2542, 1)))</f>
        <v>0</v>
      </c>
      <c r="BV2542" s="45">
        <f t="shared" si="61319"/>
        <v>0</v>
      </c>
      <c r="BW2542" s="36"/>
      <c r="BX2542" s="37"/>
      <c r="BY2542" s="44">
        <f t="shared" ref="BY2542" si="61383">parseTime(BW2542)-(BX2543=INT(RIGHT($F2542, 1)))</f>
        <v>0</v>
      </c>
      <c r="BZ2542" s="45">
        <f t="shared" si="61321"/>
        <v>0</v>
      </c>
      <c r="CA2542" s="36"/>
      <c r="CB2542" s="37"/>
      <c r="CC2542" s="44">
        <f t="shared" ref="CC2542" si="61384">parseTime(CA2542)-(CB2543=INT(RIGHT($F2542, 1)))</f>
        <v>0</v>
      </c>
      <c r="CD2542" s="45">
        <f t="shared" si="61323"/>
        <v>0</v>
      </c>
      <c r="CE2542" s="36"/>
      <c r="CF2542" s="37"/>
      <c r="CG2542" s="44">
        <f t="shared" ref="CG2542" si="61385">parseTime(CE2542)-(CF2543=INT(RIGHT($F2542, 1)))</f>
        <v>0</v>
      </c>
      <c r="CH2542" s="45">
        <f t="shared" si="61325"/>
        <v>0</v>
      </c>
    </row>
    <row r="2543" spans="1:86" x14ac:dyDescent="0.25">
      <c r="A2543" s="56"/>
      <c r="B2543" s="57"/>
      <c r="C2543" s="14">
        <f t="shared" si="61341"/>
        <v>0</v>
      </c>
      <c r="D2543" s="14"/>
      <c r="E2543" s="20">
        <f t="shared" ref="E2543" si="61386">((7.5/2)-0.5+E2542)*8</f>
        <v>63.2</v>
      </c>
      <c r="F2543" s="51"/>
      <c r="G2543" s="46" t="s">
        <v>134</v>
      </c>
      <c r="H2543" s="38">
        <f t="shared" ref="H2543" si="61387">lunchAdjust(G2538:H2542)</f>
        <v>0</v>
      </c>
      <c r="I2543" s="48" t="s">
        <v>0</v>
      </c>
      <c r="J2543" s="39">
        <f t="shared" ref="J2543" si="61388">SUMPRODUCT(I2538:I2542*J2538:J2542)</f>
        <v>0</v>
      </c>
      <c r="K2543" s="46" t="s">
        <v>134</v>
      </c>
      <c r="L2543" s="38">
        <f t="shared" ref="L2543" si="61389">lunchAdjust(K2538:L2542)</f>
        <v>1</v>
      </c>
      <c r="M2543" s="48" t="s">
        <v>0</v>
      </c>
      <c r="N2543" s="39">
        <f t="shared" ref="N2543" si="61390">SUMPRODUCT(M2538:M2542*N2538:N2542)</f>
        <v>0</v>
      </c>
      <c r="O2543" s="46" t="s">
        <v>134</v>
      </c>
      <c r="P2543" s="38">
        <f t="shared" ref="P2543" si="61391">lunchAdjust(O2538:P2542)</f>
        <v>0</v>
      </c>
      <c r="Q2543" s="48" t="s">
        <v>0</v>
      </c>
      <c r="R2543" s="39">
        <f t="shared" ref="R2543" si="61392">SUMPRODUCT(Q2538:Q2542*R2538:R2542)</f>
        <v>0</v>
      </c>
      <c r="S2543" s="46" t="s">
        <v>134</v>
      </c>
      <c r="T2543" s="38">
        <f t="shared" ref="T2543" si="61393">lunchAdjust(S2538:T2542)</f>
        <v>1</v>
      </c>
      <c r="U2543" s="48" t="s">
        <v>0</v>
      </c>
      <c r="V2543" s="39">
        <f t="shared" ref="V2543" si="61394">SUMPRODUCT(U2538:U2542*V2538:V2542)</f>
        <v>0</v>
      </c>
      <c r="W2543" s="46" t="s">
        <v>134</v>
      </c>
      <c r="X2543" s="38">
        <f t="shared" ref="X2543" si="61395">lunchAdjust(W2538:X2542)</f>
        <v>0</v>
      </c>
      <c r="Y2543" s="48" t="s">
        <v>0</v>
      </c>
      <c r="Z2543" s="39">
        <f t="shared" ref="Z2543" si="61396">SUMPRODUCT(Y2538:Y2542*Z2538:Z2542)</f>
        <v>0</v>
      </c>
      <c r="AA2543" s="46" t="s">
        <v>134</v>
      </c>
      <c r="AB2543" s="38">
        <f t="shared" ref="AB2543" si="61397">lunchAdjust(AA2538:AB2542)</f>
        <v>1</v>
      </c>
      <c r="AC2543" s="48" t="s">
        <v>0</v>
      </c>
      <c r="AD2543" s="39">
        <f t="shared" ref="AD2543" si="61398">SUMPRODUCT(AC2538:AC2542*AD2538:AD2542)</f>
        <v>0</v>
      </c>
      <c r="AE2543" s="46" t="s">
        <v>134</v>
      </c>
      <c r="AF2543" s="38">
        <f t="shared" ref="AF2543" si="61399">lunchAdjust(AE2538:AF2542)</f>
        <v>1</v>
      </c>
      <c r="AG2543" s="48" t="s">
        <v>0</v>
      </c>
      <c r="AH2543" s="39">
        <f t="shared" ref="AH2543" si="61400">SUMPRODUCT(AG2538:AG2542*AH2538:AH2542)</f>
        <v>0</v>
      </c>
      <c r="AI2543" s="46" t="s">
        <v>134</v>
      </c>
      <c r="AJ2543" s="38">
        <f t="shared" ref="AJ2543" si="61401">lunchAdjust(AI2538:AJ2542)</f>
        <v>0</v>
      </c>
      <c r="AK2543" s="48" t="s">
        <v>0</v>
      </c>
      <c r="AL2543" s="39">
        <f t="shared" ref="AL2543" si="61402">SUMPRODUCT(AK2538:AK2542*AL2538:AL2542)</f>
        <v>0</v>
      </c>
      <c r="AM2543" s="46" t="s">
        <v>134</v>
      </c>
      <c r="AN2543" s="38">
        <f t="shared" ref="AN2543" si="61403">lunchAdjust(AM2538:AN2542)</f>
        <v>0</v>
      </c>
      <c r="AO2543" s="48" t="s">
        <v>0</v>
      </c>
      <c r="AP2543" s="39">
        <f t="shared" ref="AP2543" si="61404">SUMPRODUCT(AO2538:AO2542*AP2538:AP2542)</f>
        <v>0</v>
      </c>
      <c r="AQ2543" s="46" t="s">
        <v>134</v>
      </c>
      <c r="AR2543" s="38">
        <f t="shared" ref="AR2543" si="61405">lunchAdjust(AQ2538:AR2542)</f>
        <v>0</v>
      </c>
      <c r="AS2543" s="48" t="s">
        <v>0</v>
      </c>
      <c r="AT2543" s="39">
        <f t="shared" ref="AT2543" si="61406">SUMPRODUCT(AS2538:AS2542*AT2538:AT2542)</f>
        <v>0</v>
      </c>
      <c r="AU2543" s="46" t="s">
        <v>134</v>
      </c>
      <c r="AV2543" s="38">
        <f t="shared" ref="AV2543" si="61407">lunchAdjust(AU2538:AV2542)</f>
        <v>0</v>
      </c>
      <c r="AW2543" s="48" t="s">
        <v>0</v>
      </c>
      <c r="AX2543" s="39">
        <f t="shared" ref="AX2543" si="61408">SUMPRODUCT(AW2538:AW2542*AX2538:AX2542)</f>
        <v>0</v>
      </c>
      <c r="AY2543" s="46" t="s">
        <v>134</v>
      </c>
      <c r="AZ2543" s="38">
        <f t="shared" ref="AZ2543" si="61409">lunchAdjust(AY2538:AZ2542)</f>
        <v>0</v>
      </c>
      <c r="BA2543" s="48" t="s">
        <v>0</v>
      </c>
      <c r="BB2543" s="39">
        <f t="shared" ref="BB2543" si="61410">SUMPRODUCT(BA2538:BA2542*BB2538:BB2542)</f>
        <v>0</v>
      </c>
      <c r="BC2543" s="46" t="s">
        <v>134</v>
      </c>
      <c r="BD2543" s="38">
        <f t="shared" ref="BD2543" si="61411">lunchAdjust(BC2538:BD2542)</f>
        <v>0</v>
      </c>
      <c r="BE2543" s="48" t="s">
        <v>0</v>
      </c>
      <c r="BF2543" s="39">
        <f t="shared" ref="BF2543" si="61412">SUMPRODUCT(BE2538:BE2542*BF2538:BF2542)</f>
        <v>0</v>
      </c>
      <c r="BG2543" s="46" t="s">
        <v>134</v>
      </c>
      <c r="BH2543" s="38">
        <f t="shared" ref="BH2543" si="61413">lunchAdjust(BG2538:BH2542)</f>
        <v>0</v>
      </c>
      <c r="BI2543" s="48" t="s">
        <v>0</v>
      </c>
      <c r="BJ2543" s="39">
        <f t="shared" ref="BJ2543" si="61414">SUMPRODUCT(BI2538:BI2542*BJ2538:BJ2542)</f>
        <v>0</v>
      </c>
      <c r="BK2543" s="46" t="s">
        <v>134</v>
      </c>
      <c r="BL2543" s="38">
        <f t="shared" ref="BL2543" si="61415">lunchAdjust(BK2538:BL2542)</f>
        <v>0</v>
      </c>
      <c r="BM2543" s="48" t="s">
        <v>0</v>
      </c>
      <c r="BN2543" s="39">
        <f t="shared" ref="BN2543" si="61416">SUMPRODUCT(BM2538:BM2542*BN2538:BN2542)</f>
        <v>0</v>
      </c>
      <c r="BO2543" s="46" t="s">
        <v>134</v>
      </c>
      <c r="BP2543" s="38">
        <f t="shared" ref="BP2543" si="61417">lunchAdjust(BO2538:BP2542)</f>
        <v>0</v>
      </c>
      <c r="BQ2543" s="48" t="s">
        <v>0</v>
      </c>
      <c r="BR2543" s="39">
        <f t="shared" ref="BR2543" si="61418">SUMPRODUCT(BQ2538:BQ2542*BR2538:BR2542)</f>
        <v>0</v>
      </c>
      <c r="BS2543" s="46" t="s">
        <v>134</v>
      </c>
      <c r="BT2543" s="38">
        <f t="shared" ref="BT2543" si="61419">lunchAdjust(BS2538:BT2542)</f>
        <v>1</v>
      </c>
      <c r="BU2543" s="48" t="s">
        <v>0</v>
      </c>
      <c r="BV2543" s="39">
        <f t="shared" ref="BV2543" si="61420">SUMPRODUCT(BU2538:BU2542*BV2538:BV2542)</f>
        <v>0</v>
      </c>
      <c r="BW2543" s="46" t="s">
        <v>134</v>
      </c>
      <c r="BX2543" s="38">
        <f t="shared" ref="BX2543" si="61421">lunchAdjust(BW2538:BX2542)</f>
        <v>0</v>
      </c>
      <c r="BY2543" s="48" t="s">
        <v>0</v>
      </c>
      <c r="BZ2543" s="39">
        <f t="shared" ref="BZ2543" si="61422">SUMPRODUCT(BY2538:BY2542*BZ2538:BZ2542)</f>
        <v>0</v>
      </c>
      <c r="CA2543" s="46" t="s">
        <v>134</v>
      </c>
      <c r="CB2543" s="38">
        <f t="shared" ref="CB2543" si="61423">lunchAdjust(CA2538:CB2542)</f>
        <v>0</v>
      </c>
      <c r="CC2543" s="48" t="s">
        <v>0</v>
      </c>
      <c r="CD2543" s="39">
        <f t="shared" ref="CD2543" si="61424">SUMPRODUCT(CC2538:CC2542*CD2538:CD2542)</f>
        <v>0</v>
      </c>
      <c r="CE2543" s="46" t="s">
        <v>134</v>
      </c>
      <c r="CF2543" s="38">
        <f t="shared" ref="CF2543" si="61425">lunchAdjust(CE2538:CF2542)</f>
        <v>0</v>
      </c>
      <c r="CG2543" s="48" t="s">
        <v>0</v>
      </c>
      <c r="CH2543" s="39">
        <f t="shared" ref="CH2543" si="61426">SUMPRODUCT(CG2538:CG2542*CH2538:CH2542)</f>
        <v>0</v>
      </c>
    </row>
    <row r="2544" spans="1:86" ht="15.75" thickBot="1" x14ac:dyDescent="0.3">
      <c r="A2544" s="58" t="s">
        <v>121</v>
      </c>
      <c r="B2544" s="59">
        <f t="shared" ref="B2544" ca="1" si="61427">roleHours(G2538:CH2544, "OUT")</f>
        <v>0</v>
      </c>
      <c r="C2544" s="54" t="s">
        <v>137</v>
      </c>
      <c r="D2544" s="22">
        <f t="shared" ref="D2544" ca="1" si="61428">roleHours(G2538:CH2544, "PTO")</f>
        <v>0</v>
      </c>
      <c r="E2544" s="23">
        <f t="shared" ref="E2544" ca="1" si="61429">E2543-B2539</f>
        <v>63.2</v>
      </c>
      <c r="F2544" s="52"/>
      <c r="G2544" s="47" t="s">
        <v>39</v>
      </c>
      <c r="H2544" s="40">
        <f t="shared" si="60394"/>
        <v>0</v>
      </c>
      <c r="I2544" s="49" t="s">
        <v>135</v>
      </c>
      <c r="J2544" s="41">
        <f t="shared" ref="J2544" si="61430">J2543*G$4</f>
        <v>0</v>
      </c>
      <c r="K2544" s="47" t="s">
        <v>39</v>
      </c>
      <c r="L2544" s="40">
        <f t="shared" ref="L2544" si="61431">SUMPRODUCT(M2538:M2542*(L2538:L2542="PTO"))+SUMPRODUCT(M2538:M2542*(L2538:L2542="HOL"))</f>
        <v>8</v>
      </c>
      <c r="M2544" s="49" t="s">
        <v>135</v>
      </c>
      <c r="N2544" s="41">
        <f t="shared" ref="N2544" si="61432">N2543*K$4</f>
        <v>0</v>
      </c>
      <c r="O2544" s="47" t="s">
        <v>39</v>
      </c>
      <c r="P2544" s="40">
        <f t="shared" ref="P2544" si="61433">SUMPRODUCT(Q2538:Q2542*(P2538:P2542="PTO"))+SUMPRODUCT(Q2538:Q2542*(P2538:P2542="HOL"))</f>
        <v>0</v>
      </c>
      <c r="Q2544" s="49" t="s">
        <v>135</v>
      </c>
      <c r="R2544" s="41">
        <f t="shared" ref="R2544" si="61434">R2543*O$4</f>
        <v>0</v>
      </c>
      <c r="S2544" s="47" t="s">
        <v>39</v>
      </c>
      <c r="T2544" s="40">
        <f t="shared" ref="T2544" si="61435">SUMPRODUCT(U2538:U2542*(T2538:T2542="PTO"))+SUMPRODUCT(U2538:U2542*(T2538:T2542="HOL"))</f>
        <v>8</v>
      </c>
      <c r="U2544" s="49" t="s">
        <v>135</v>
      </c>
      <c r="V2544" s="41">
        <f t="shared" ref="V2544" si="61436">V2543*S$4</f>
        <v>0</v>
      </c>
      <c r="W2544" s="47" t="s">
        <v>39</v>
      </c>
      <c r="X2544" s="40">
        <f t="shared" ref="X2544" si="61437">SUMPRODUCT(Y2538:Y2542*(X2538:X2542="PTO"))+SUMPRODUCT(Y2538:Y2542*(X2538:X2542="HOL"))</f>
        <v>0</v>
      </c>
      <c r="Y2544" s="49" t="s">
        <v>135</v>
      </c>
      <c r="Z2544" s="41">
        <f t="shared" ref="Z2544" si="61438">Z2543*W$4</f>
        <v>0</v>
      </c>
      <c r="AA2544" s="47" t="s">
        <v>39</v>
      </c>
      <c r="AB2544" s="40">
        <f t="shared" ref="AB2544" si="61439">SUMPRODUCT(AC2538:AC2542*(AB2538:AB2542="PTO"))+SUMPRODUCT(AC2538:AC2542*(AB2538:AB2542="HOL"))</f>
        <v>8</v>
      </c>
      <c r="AC2544" s="49" t="s">
        <v>135</v>
      </c>
      <c r="AD2544" s="41">
        <f t="shared" ref="AD2544" si="61440">AD2543*AA$4</f>
        <v>0</v>
      </c>
      <c r="AE2544" s="47" t="s">
        <v>39</v>
      </c>
      <c r="AF2544" s="40">
        <f t="shared" ref="AF2544" si="61441">SUMPRODUCT(AG2538:AG2542*(AF2538:AF2542="PTO"))+SUMPRODUCT(AG2538:AG2542*(AF2538:AF2542="HOL"))</f>
        <v>8</v>
      </c>
      <c r="AG2544" s="49" t="s">
        <v>135</v>
      </c>
      <c r="AH2544" s="41">
        <f t="shared" ref="AH2544" si="61442">AH2543*AE$4</f>
        <v>0</v>
      </c>
      <c r="AI2544" s="47" t="s">
        <v>39</v>
      </c>
      <c r="AJ2544" s="40">
        <f t="shared" ref="AJ2544" si="61443">SUMPRODUCT(AK2538:AK2542*(AJ2538:AJ2542="PTO"))+SUMPRODUCT(AK2538:AK2542*(AJ2538:AJ2542="HOL"))</f>
        <v>0</v>
      </c>
      <c r="AK2544" s="49" t="s">
        <v>135</v>
      </c>
      <c r="AL2544" s="41">
        <f>AL2543*AI$4</f>
        <v>0</v>
      </c>
      <c r="AM2544" s="47" t="s">
        <v>39</v>
      </c>
      <c r="AN2544" s="40">
        <f t="shared" ref="AN2544" si="61444">SUMPRODUCT(AO2538:AO2542*(AN2538:AN2542="PTO"))+SUMPRODUCT(AO2538:AO2542*(AN2538:AN2542="HOL"))</f>
        <v>0</v>
      </c>
      <c r="AO2544" s="49" t="s">
        <v>135</v>
      </c>
      <c r="AP2544" s="41">
        <f t="shared" ref="AP2544" si="61445">AP2543*AM$4</f>
        <v>0</v>
      </c>
      <c r="AQ2544" s="47" t="s">
        <v>39</v>
      </c>
      <c r="AR2544" s="40">
        <f t="shared" ref="AR2544" si="61446">SUMPRODUCT(AS2538:AS2542*(AR2538:AR2542="PTO"))+SUMPRODUCT(AS2538:AS2542*(AR2538:AR2542="HOL"))</f>
        <v>0</v>
      </c>
      <c r="AS2544" s="49" t="s">
        <v>135</v>
      </c>
      <c r="AT2544" s="41">
        <f t="shared" ref="AT2544" si="61447">AT2543*AQ$4</f>
        <v>0</v>
      </c>
      <c r="AU2544" s="47" t="s">
        <v>39</v>
      </c>
      <c r="AV2544" s="40">
        <f t="shared" ref="AV2544" si="61448">SUMPRODUCT(AW2538:AW2542*(AV2538:AV2542="PTO"))+SUMPRODUCT(AW2538:AW2542*(AV2538:AV2542="HOL"))</f>
        <v>0</v>
      </c>
      <c r="AW2544" s="49" t="s">
        <v>135</v>
      </c>
      <c r="AX2544" s="41">
        <f>AX2543*AU$4</f>
        <v>0</v>
      </c>
      <c r="AY2544" s="47" t="s">
        <v>39</v>
      </c>
      <c r="AZ2544" s="40">
        <f t="shared" ref="AZ2544" si="61449">SUMPRODUCT(BA2538:BA2542*(AZ2538:AZ2542="PTO"))+SUMPRODUCT(BA2538:BA2542*(AZ2538:AZ2542="HOL"))</f>
        <v>0</v>
      </c>
      <c r="BA2544" s="49" t="s">
        <v>135</v>
      </c>
      <c r="BB2544" s="41">
        <f>BB2543*AY$4</f>
        <v>0</v>
      </c>
      <c r="BC2544" s="47" t="s">
        <v>39</v>
      </c>
      <c r="BD2544" s="40">
        <f t="shared" ref="BD2544" si="61450">SUMPRODUCT(BE2538:BE2542*(BD2538:BD2542="PTO"))+SUMPRODUCT(BE2538:BE2542*(BD2538:BD2542="HOL"))</f>
        <v>0</v>
      </c>
      <c r="BE2544" s="49" t="s">
        <v>135</v>
      </c>
      <c r="BF2544" s="41">
        <f>BF2543*BC$4</f>
        <v>0</v>
      </c>
      <c r="BG2544" s="47" t="s">
        <v>39</v>
      </c>
      <c r="BH2544" s="40">
        <f t="shared" ref="BH2544" si="61451">SUMPRODUCT(BI2538:BI2542*(BH2538:BH2542="PTO"))+SUMPRODUCT(BI2538:BI2542*(BH2538:BH2542="HOL"))</f>
        <v>0</v>
      </c>
      <c r="BI2544" s="49" t="s">
        <v>135</v>
      </c>
      <c r="BJ2544" s="41">
        <f>BJ2543*BG$4</f>
        <v>0</v>
      </c>
      <c r="BK2544" s="47" t="s">
        <v>39</v>
      </c>
      <c r="BL2544" s="40">
        <f t="shared" ref="BL2544" si="61452">SUMPRODUCT(BM2538:BM2542*(BL2538:BL2542="PTO"))+SUMPRODUCT(BM2538:BM2542*(BL2538:BL2542="HOL"))</f>
        <v>0</v>
      </c>
      <c r="BM2544" s="49" t="s">
        <v>135</v>
      </c>
      <c r="BN2544" s="41">
        <f>BN2543*BK$4</f>
        <v>0</v>
      </c>
      <c r="BO2544" s="47" t="s">
        <v>39</v>
      </c>
      <c r="BP2544" s="40">
        <f t="shared" ref="BP2544" si="61453">SUMPRODUCT(BQ2538:BQ2542*(BP2538:BP2542="PTO"))+SUMPRODUCT(BQ2538:BQ2542*(BP2538:BP2542="HOL"))</f>
        <v>0</v>
      </c>
      <c r="BQ2544" s="49" t="s">
        <v>135</v>
      </c>
      <c r="BR2544" s="41">
        <f t="shared" ref="BR2544" si="61454">BR2543*BO$4</f>
        <v>0</v>
      </c>
      <c r="BS2544" s="47" t="s">
        <v>39</v>
      </c>
      <c r="BT2544" s="40">
        <f t="shared" ref="BT2544" si="61455">SUMPRODUCT(BU2538:BU2542*(BT2538:BT2542="PTO"))+SUMPRODUCT(BU2538:BU2542*(BT2538:BT2542="HOL"))</f>
        <v>8</v>
      </c>
      <c r="BU2544" s="49" t="s">
        <v>135</v>
      </c>
      <c r="BV2544" s="41">
        <f t="shared" ref="BV2544" si="61456">BV2543*BS$4</f>
        <v>0</v>
      </c>
      <c r="BW2544" s="47" t="s">
        <v>39</v>
      </c>
      <c r="BX2544" s="40">
        <f t="shared" ref="BX2544" si="61457">SUMPRODUCT(BY2538:BY2542*(BX2538:BX2542="PTO"))+SUMPRODUCT(BY2538:BY2542*(BX2538:BX2542="HOL"))</f>
        <v>0</v>
      </c>
      <c r="BY2544" s="49" t="s">
        <v>135</v>
      </c>
      <c r="BZ2544" s="41">
        <f t="shared" ref="BZ2544" si="61458">BZ2543*BW$4</f>
        <v>0</v>
      </c>
      <c r="CA2544" s="47" t="s">
        <v>39</v>
      </c>
      <c r="CB2544" s="40">
        <f t="shared" ref="CB2544" si="61459">SUMPRODUCT(CC2538:CC2542*(CB2538:CB2542="PTO"))+SUMPRODUCT(CC2538:CC2542*(CB2538:CB2542="HOL"))</f>
        <v>0</v>
      </c>
      <c r="CC2544" s="49" t="s">
        <v>135</v>
      </c>
      <c r="CD2544" s="41">
        <f t="shared" ref="CD2544" si="61460">CD2543*CA$4</f>
        <v>0</v>
      </c>
      <c r="CE2544" s="47" t="s">
        <v>39</v>
      </c>
      <c r="CF2544" s="40">
        <f t="shared" ref="CF2544" si="61461">SUMPRODUCT(CG2538:CG2542*(CF2538:CF2542="PTO"))+SUMPRODUCT(CG2538:CG2542*(CF2538:CF2542="HOL"))</f>
        <v>0</v>
      </c>
      <c r="CG2544" s="49" t="s">
        <v>135</v>
      </c>
      <c r="CH2544" s="41">
        <f t="shared" ref="CH2544" si="61462">CH2543*CE$4</f>
        <v>0</v>
      </c>
    </row>
    <row r="2545" spans="1:86" x14ac:dyDescent="0.25">
      <c r="A2545" s="70" t="s">
        <v>133</v>
      </c>
      <c r="B2545" s="71">
        <f t="shared" ref="B2545" ca="1" si="61463">D2545-B2546</f>
        <v>5.3333333333333357</v>
      </c>
      <c r="C2545" s="72" t="s">
        <v>122</v>
      </c>
      <c r="D2545" s="71">
        <f>IFERROR(INDEX(Holidays[FTE], MATCH(Entry!E2545, Holidays[Date], 0)), 1)*8*INDEX(FTEguide[[1]:[12]], MATCH(Entry!E2546, FTEguide[Weekday], 0), IF(Entry!E2548&gt;0, Entry!E2548, MONTH(Entry!E2545)))</f>
        <v>21.333333333333336</v>
      </c>
      <c r="E2545" s="60">
        <f t="shared" si="59911"/>
        <v>44191</v>
      </c>
      <c r="F2545" s="50" t="s">
        <v>128</v>
      </c>
      <c r="G2545" s="34"/>
      <c r="H2545" s="35"/>
      <c r="I2545" s="42">
        <f t="shared" ref="I2545" si="61464">parseTime(G2545)-(H2550=INT(RIGHT($F2545, 1)))</f>
        <v>0</v>
      </c>
      <c r="J2545" s="43">
        <f t="shared" ref="J2545:J2549" si="61465">isClocked(H2545)</f>
        <v>0</v>
      </c>
      <c r="K2545" s="34"/>
      <c r="L2545" s="35"/>
      <c r="M2545" s="42">
        <f t="shared" ref="M2545" si="61466">parseTime(K2545)-(L2550=INT(RIGHT($F2545, 1)))</f>
        <v>0</v>
      </c>
      <c r="N2545" s="43">
        <f t="shared" ref="N2545:N2549" si="61467">isClocked(L2545)</f>
        <v>0</v>
      </c>
      <c r="O2545" s="34"/>
      <c r="P2545" s="35"/>
      <c r="Q2545" s="42">
        <f t="shared" ref="Q2545" si="61468">parseTime(O2545)-(P2550=INT(RIGHT($F2545, 1)))</f>
        <v>0</v>
      </c>
      <c r="R2545" s="43">
        <f t="shared" ref="R2545:R2549" si="61469">isClocked(P2545)</f>
        <v>0</v>
      </c>
      <c r="S2545" s="34"/>
      <c r="T2545" s="35"/>
      <c r="U2545" s="42">
        <f t="shared" ref="U2545" si="61470">parseTime(S2545)-(T2550=INT(RIGHT($F2545, 1)))</f>
        <v>0</v>
      </c>
      <c r="V2545" s="43">
        <f t="shared" ref="V2545:V2549" si="61471">isClocked(T2545)</f>
        <v>0</v>
      </c>
      <c r="W2545" s="34"/>
      <c r="X2545" s="35"/>
      <c r="Y2545" s="42">
        <f t="shared" ref="Y2545" si="61472">parseTime(W2545)-(X2550=INT(RIGHT($F2545, 1)))</f>
        <v>0</v>
      </c>
      <c r="Z2545" s="43">
        <f t="shared" ref="Z2545:Z2549" si="61473">isClocked(X2545)</f>
        <v>0</v>
      </c>
      <c r="AA2545" s="34"/>
      <c r="AB2545" s="35"/>
      <c r="AC2545" s="42">
        <f t="shared" ref="AC2545" si="61474">parseTime(AA2545)-(AB2550=INT(RIGHT($F2545, 1)))</f>
        <v>0</v>
      </c>
      <c r="AD2545" s="43">
        <f t="shared" ref="AD2545:AD2549" si="61475">isClocked(AB2545)</f>
        <v>0</v>
      </c>
      <c r="AE2545" s="34"/>
      <c r="AF2545" s="35"/>
      <c r="AG2545" s="42">
        <f t="shared" ref="AG2545" si="61476">parseTime(AE2545)-(AF2550=INT(RIGHT($F2545, 1)))</f>
        <v>0</v>
      </c>
      <c r="AH2545" s="43">
        <f t="shared" ref="AH2545:AH2549" si="61477">isClocked(AF2545)</f>
        <v>0</v>
      </c>
      <c r="AI2545" s="34"/>
      <c r="AJ2545" s="35"/>
      <c r="AK2545" s="42">
        <f>parseTime(AI2545)-(AJ2550=INT(RIGHT($F2545, 1)))</f>
        <v>0</v>
      </c>
      <c r="AL2545" s="43">
        <f t="shared" ref="AL2545:AL2549" si="61478">isClocked(AJ2545)</f>
        <v>0</v>
      </c>
      <c r="AM2545" s="34"/>
      <c r="AN2545" s="35"/>
      <c r="AO2545" s="42">
        <f t="shared" ref="AO2545" si="61479">parseTime(AM2545)-(AN2550=INT(RIGHT($F2545, 1)))</f>
        <v>0</v>
      </c>
      <c r="AP2545" s="43">
        <f t="shared" ref="AP2545:AP2549" si="61480">isClocked(AN2545)</f>
        <v>0</v>
      </c>
      <c r="AQ2545" s="34"/>
      <c r="AR2545" s="35"/>
      <c r="AS2545" s="42">
        <f t="shared" ref="AS2545" si="61481">parseTime(AQ2545)-(AR2550=INT(RIGHT($F2545, 1)))</f>
        <v>0</v>
      </c>
      <c r="AT2545" s="43">
        <f t="shared" ref="AT2545:AT2549" si="61482">isClocked(AR2545)</f>
        <v>0</v>
      </c>
      <c r="AU2545" s="34"/>
      <c r="AV2545" s="35"/>
      <c r="AW2545" s="42">
        <f>parseTime(AU2545)-(AV2550=INT(RIGHT($F2545, 1)))</f>
        <v>0</v>
      </c>
      <c r="AX2545" s="43">
        <f t="shared" ref="AX2545:AX2549" si="61483">isClocked(AV2545)</f>
        <v>0</v>
      </c>
      <c r="AY2545" s="34"/>
      <c r="AZ2545" s="35"/>
      <c r="BA2545" s="42">
        <f>parseTime(AY2545)-(AZ2550=INT(RIGHT($F2545, 1)))</f>
        <v>0</v>
      </c>
      <c r="BB2545" s="43">
        <f t="shared" ref="BB2545:BB2549" si="61484">isClocked(AZ2545)</f>
        <v>0</v>
      </c>
      <c r="BC2545" s="34"/>
      <c r="BD2545" s="35"/>
      <c r="BE2545" s="42">
        <f>parseTime(BC2545)-(BD2550=INT(RIGHT($F2545, 1)))</f>
        <v>0</v>
      </c>
      <c r="BF2545" s="43">
        <f t="shared" ref="BF2545:BF2549" si="61485">isClocked(BD2545)</f>
        <v>0</v>
      </c>
      <c r="BG2545" s="34"/>
      <c r="BH2545" s="35"/>
      <c r="BI2545" s="42">
        <f>parseTime(BG2545)-(BH2550=INT(RIGHT($F2545, 1)))</f>
        <v>0</v>
      </c>
      <c r="BJ2545" s="43">
        <f t="shared" ref="BJ2545:BJ2549" si="61486">isClocked(BH2545)</f>
        <v>0</v>
      </c>
      <c r="BK2545" s="34"/>
      <c r="BL2545" s="35"/>
      <c r="BM2545" s="42">
        <f>parseTime(BK2545)-(BL2550=INT(RIGHT($F2545, 1)))</f>
        <v>0</v>
      </c>
      <c r="BN2545" s="43">
        <f t="shared" ref="BN2545:BN2549" si="61487">isClocked(BL2545)</f>
        <v>0</v>
      </c>
      <c r="BO2545" s="34" t="s">
        <v>136</v>
      </c>
      <c r="BP2545" s="35" t="s">
        <v>23</v>
      </c>
      <c r="BQ2545" s="42">
        <f t="shared" ref="BQ2545" si="61488">parseTime(BO2545)-(BP2550=INT(RIGHT($F2545, 1)))</f>
        <v>8</v>
      </c>
      <c r="BR2545" s="43">
        <f t="shared" ref="BR2545:BR2549" si="61489">isClocked(BP2545)</f>
        <v>1</v>
      </c>
      <c r="BS2545" s="34" t="s">
        <v>136</v>
      </c>
      <c r="BT2545" s="35" t="s">
        <v>23</v>
      </c>
      <c r="BU2545" s="42">
        <f t="shared" ref="BU2545" si="61490">parseTime(BS2545)-(BT2550=INT(RIGHT($F2545, 1)))</f>
        <v>8</v>
      </c>
      <c r="BV2545" s="43">
        <f t="shared" ref="BV2545:BV2549" si="61491">isClocked(BT2545)</f>
        <v>1</v>
      </c>
      <c r="BW2545" s="34"/>
      <c r="BX2545" s="35"/>
      <c r="BY2545" s="42">
        <f t="shared" ref="BY2545" si="61492">parseTime(BW2545)-(BX2550=INT(RIGHT($F2545, 1)))</f>
        <v>0</v>
      </c>
      <c r="BZ2545" s="43">
        <f t="shared" ref="BZ2545:BZ2549" si="61493">isClocked(BX2545)</f>
        <v>0</v>
      </c>
      <c r="CA2545" s="34"/>
      <c r="CB2545" s="35"/>
      <c r="CC2545" s="42">
        <f t="shared" ref="CC2545" si="61494">parseTime(CA2545)-(CB2550=INT(RIGHT($F2545, 1)))</f>
        <v>0</v>
      </c>
      <c r="CD2545" s="43">
        <f t="shared" ref="CD2545:CD2549" si="61495">isClocked(CB2545)</f>
        <v>0</v>
      </c>
      <c r="CE2545" s="34"/>
      <c r="CF2545" s="35"/>
      <c r="CG2545" s="42">
        <f t="shared" ref="CG2545" si="61496">parseTime(CE2545)-(CF2550=INT(RIGHT($F2545, 1)))</f>
        <v>0</v>
      </c>
      <c r="CH2545" s="43">
        <f t="shared" ref="CH2545:CH2549" si="61497">isClocked(CF2545)</f>
        <v>0</v>
      </c>
    </row>
    <row r="2546" spans="1:86" x14ac:dyDescent="0.25">
      <c r="A2546" s="56" t="s">
        <v>0</v>
      </c>
      <c r="B2546" s="57">
        <f t="shared" ca="1" si="61152"/>
        <v>16</v>
      </c>
      <c r="C2546" s="14" t="s">
        <v>252</v>
      </c>
      <c r="D2546" s="14">
        <f t="shared" si="60635"/>
        <v>53.7</v>
      </c>
      <c r="E2546" s="55" t="str">
        <f t="shared" si="61153"/>
        <v>Saturday</v>
      </c>
      <c r="F2546" s="51" t="s">
        <v>129</v>
      </c>
      <c r="G2546" s="36"/>
      <c r="H2546" s="37"/>
      <c r="I2546" s="44">
        <f t="shared" ref="I2546" si="61498">parseTime(G2546)-(H2550=INT(RIGHT($F2546, 1)))</f>
        <v>0</v>
      </c>
      <c r="J2546" s="45">
        <f t="shared" si="61465"/>
        <v>0</v>
      </c>
      <c r="K2546" s="36"/>
      <c r="L2546" s="37"/>
      <c r="M2546" s="44">
        <f t="shared" ref="M2546" si="61499">parseTime(K2546)-(L2550=INT(RIGHT($F2546, 1)))</f>
        <v>0</v>
      </c>
      <c r="N2546" s="45">
        <f t="shared" si="61467"/>
        <v>0</v>
      </c>
      <c r="O2546" s="36"/>
      <c r="P2546" s="37"/>
      <c r="Q2546" s="44">
        <f t="shared" ref="Q2546" si="61500">parseTime(O2546)-(P2550=INT(RIGHT($F2546, 1)))</f>
        <v>0</v>
      </c>
      <c r="R2546" s="45">
        <f t="shared" si="61469"/>
        <v>0</v>
      </c>
      <c r="S2546" s="36"/>
      <c r="T2546" s="37"/>
      <c r="U2546" s="44">
        <f t="shared" ref="U2546" si="61501">parseTime(S2546)-(T2550=INT(RIGHT($F2546, 1)))</f>
        <v>0</v>
      </c>
      <c r="V2546" s="45">
        <f t="shared" si="61471"/>
        <v>0</v>
      </c>
      <c r="W2546" s="36"/>
      <c r="X2546" s="37"/>
      <c r="Y2546" s="44">
        <f t="shared" ref="Y2546" si="61502">parseTime(W2546)-(X2550=INT(RIGHT($F2546, 1)))</f>
        <v>0</v>
      </c>
      <c r="Z2546" s="45">
        <f t="shared" si="61473"/>
        <v>0</v>
      </c>
      <c r="AA2546" s="36"/>
      <c r="AB2546" s="37"/>
      <c r="AC2546" s="44">
        <f t="shared" ref="AC2546" si="61503">parseTime(AA2546)-(AB2550=INT(RIGHT($F2546, 1)))</f>
        <v>0</v>
      </c>
      <c r="AD2546" s="45">
        <f t="shared" si="61475"/>
        <v>0</v>
      </c>
      <c r="AE2546" s="36"/>
      <c r="AF2546" s="37"/>
      <c r="AG2546" s="44">
        <f t="shared" ref="AG2546" si="61504">parseTime(AE2546)-(AF2550=INT(RIGHT($F2546, 1)))</f>
        <v>0</v>
      </c>
      <c r="AH2546" s="45">
        <f t="shared" si="61477"/>
        <v>0</v>
      </c>
      <c r="AI2546" s="36"/>
      <c r="AJ2546" s="37"/>
      <c r="AK2546" s="44">
        <f>parseTime(AI2546)-(AJ2550=INT(RIGHT($F2546, 1)))</f>
        <v>0</v>
      </c>
      <c r="AL2546" s="45">
        <f t="shared" si="61478"/>
        <v>0</v>
      </c>
      <c r="AM2546" s="36"/>
      <c r="AN2546" s="37"/>
      <c r="AO2546" s="44">
        <f t="shared" ref="AO2546" si="61505">parseTime(AM2546)-(AN2550=INT(RIGHT($F2546, 1)))</f>
        <v>0</v>
      </c>
      <c r="AP2546" s="45">
        <f t="shared" si="61480"/>
        <v>0</v>
      </c>
      <c r="AQ2546" s="36"/>
      <c r="AR2546" s="37"/>
      <c r="AS2546" s="44">
        <f t="shared" ref="AS2546" si="61506">parseTime(AQ2546)-(AR2550=INT(RIGHT($F2546, 1)))</f>
        <v>0</v>
      </c>
      <c r="AT2546" s="45">
        <f t="shared" si="61482"/>
        <v>0</v>
      </c>
      <c r="AU2546" s="36"/>
      <c r="AV2546" s="37"/>
      <c r="AW2546" s="44">
        <f>parseTime(AU2546)-(AV2550=INT(RIGHT($F2546, 1)))</f>
        <v>0</v>
      </c>
      <c r="AX2546" s="45">
        <f t="shared" si="61483"/>
        <v>0</v>
      </c>
      <c r="AY2546" s="36"/>
      <c r="AZ2546" s="37"/>
      <c r="BA2546" s="44">
        <f>parseTime(AY2546)-(AZ2550=INT(RIGHT($F2546, 1)))</f>
        <v>0</v>
      </c>
      <c r="BB2546" s="45">
        <f t="shared" si="61484"/>
        <v>0</v>
      </c>
      <c r="BC2546" s="36"/>
      <c r="BD2546" s="37"/>
      <c r="BE2546" s="44">
        <f>parseTime(BC2546)-(BD2550=INT(RIGHT($F2546, 1)))</f>
        <v>0</v>
      </c>
      <c r="BF2546" s="45">
        <f t="shared" si="61485"/>
        <v>0</v>
      </c>
      <c r="BG2546" s="36"/>
      <c r="BH2546" s="37"/>
      <c r="BI2546" s="44">
        <f>parseTime(BG2546)-(BH2550=INT(RIGHT($F2546, 1)))</f>
        <v>0</v>
      </c>
      <c r="BJ2546" s="45">
        <f t="shared" si="61486"/>
        <v>0</v>
      </c>
      <c r="BK2546" s="36"/>
      <c r="BL2546" s="37"/>
      <c r="BM2546" s="44">
        <f>parseTime(BK2546)-(BL2550=INT(RIGHT($F2546, 1)))</f>
        <v>0</v>
      </c>
      <c r="BN2546" s="45">
        <f t="shared" si="61487"/>
        <v>0</v>
      </c>
      <c r="BO2546" s="36"/>
      <c r="BP2546" s="37"/>
      <c r="BQ2546" s="44">
        <f t="shared" ref="BQ2546" si="61507">parseTime(BO2546)-(BP2550=INT(RIGHT($F2546, 1)))</f>
        <v>0</v>
      </c>
      <c r="BR2546" s="45">
        <f t="shared" si="61489"/>
        <v>0</v>
      </c>
      <c r="BS2546" s="36"/>
      <c r="BT2546" s="37"/>
      <c r="BU2546" s="44">
        <f t="shared" ref="BU2546" si="61508">parseTime(BS2546)-(BT2550=INT(RIGHT($F2546, 1)))</f>
        <v>0</v>
      </c>
      <c r="BV2546" s="45">
        <f t="shared" si="61491"/>
        <v>0</v>
      </c>
      <c r="BW2546" s="36"/>
      <c r="BX2546" s="37"/>
      <c r="BY2546" s="44">
        <f t="shared" ref="BY2546" si="61509">parseTime(BW2546)-(BX2550=INT(RIGHT($F2546, 1)))</f>
        <v>0</v>
      </c>
      <c r="BZ2546" s="45">
        <f t="shared" si="61493"/>
        <v>0</v>
      </c>
      <c r="CA2546" s="36"/>
      <c r="CB2546" s="37"/>
      <c r="CC2546" s="44">
        <f t="shared" ref="CC2546" si="61510">parseTime(CA2546)-(CB2550=INT(RIGHT($F2546, 1)))</f>
        <v>0</v>
      </c>
      <c r="CD2546" s="45">
        <f t="shared" si="61495"/>
        <v>0</v>
      </c>
      <c r="CE2546" s="36"/>
      <c r="CF2546" s="37"/>
      <c r="CG2546" s="44">
        <f t="shared" ref="CG2546" si="61511">parseTime(CE2546)-(CF2550=INT(RIGHT($F2546, 1)))</f>
        <v>0</v>
      </c>
      <c r="CH2546" s="45">
        <f t="shared" si="61497"/>
        <v>0</v>
      </c>
    </row>
    <row r="2547" spans="1:86" x14ac:dyDescent="0.25">
      <c r="A2547" s="56" t="s">
        <v>117</v>
      </c>
      <c r="B2547" s="57">
        <f t="shared" ref="B2547" ca="1" si="61512">roleHours(G2545:CH2551, "MFD")</f>
        <v>16</v>
      </c>
      <c r="C2547" s="14">
        <f t="shared" ref="C2547:C2550" ca="1" si="61513">B2547/8</f>
        <v>2</v>
      </c>
      <c r="D2547" s="14">
        <f t="shared" ref="D2547" ca="1" si="61514">B2546-D2546</f>
        <v>-37.700000000000003</v>
      </c>
      <c r="E2547" s="20" t="s">
        <v>127</v>
      </c>
      <c r="F2547" s="51" t="s">
        <v>130</v>
      </c>
      <c r="G2547" s="36"/>
      <c r="H2547" s="37"/>
      <c r="I2547" s="44">
        <f t="shared" ref="I2547" si="61515">parseTime(G2547)-(H2550=INT(RIGHT($F2547, 1)))</f>
        <v>0</v>
      </c>
      <c r="J2547" s="45">
        <f t="shared" si="61465"/>
        <v>0</v>
      </c>
      <c r="K2547" s="36"/>
      <c r="L2547" s="37"/>
      <c r="M2547" s="44">
        <f t="shared" ref="M2547" si="61516">parseTime(K2547)-(L2550=INT(RIGHT($F2547, 1)))</f>
        <v>0</v>
      </c>
      <c r="N2547" s="45">
        <f t="shared" si="61467"/>
        <v>0</v>
      </c>
      <c r="O2547" s="36"/>
      <c r="P2547" s="37"/>
      <c r="Q2547" s="44">
        <f t="shared" ref="Q2547" si="61517">parseTime(O2547)-(P2550=INT(RIGHT($F2547, 1)))</f>
        <v>0</v>
      </c>
      <c r="R2547" s="45">
        <f t="shared" si="61469"/>
        <v>0</v>
      </c>
      <c r="S2547" s="36"/>
      <c r="T2547" s="37"/>
      <c r="U2547" s="44">
        <f t="shared" ref="U2547" si="61518">parseTime(S2547)-(T2550=INT(RIGHT($F2547, 1)))</f>
        <v>0</v>
      </c>
      <c r="V2547" s="45">
        <f t="shared" si="61471"/>
        <v>0</v>
      </c>
      <c r="W2547" s="36"/>
      <c r="X2547" s="37"/>
      <c r="Y2547" s="44">
        <f t="shared" ref="Y2547" si="61519">parseTime(W2547)-(X2550=INT(RIGHT($F2547, 1)))</f>
        <v>0</v>
      </c>
      <c r="Z2547" s="45">
        <f t="shared" si="61473"/>
        <v>0</v>
      </c>
      <c r="AA2547" s="36"/>
      <c r="AB2547" s="37"/>
      <c r="AC2547" s="44">
        <f t="shared" ref="AC2547" si="61520">parseTime(AA2547)-(AB2550=INT(RIGHT($F2547, 1)))</f>
        <v>0</v>
      </c>
      <c r="AD2547" s="45">
        <f t="shared" si="61475"/>
        <v>0</v>
      </c>
      <c r="AE2547" s="36"/>
      <c r="AF2547" s="37"/>
      <c r="AG2547" s="44">
        <f t="shared" ref="AG2547" si="61521">parseTime(AE2547)-(AF2550=INT(RIGHT($F2547, 1)))</f>
        <v>0</v>
      </c>
      <c r="AH2547" s="45">
        <f t="shared" si="61477"/>
        <v>0</v>
      </c>
      <c r="AI2547" s="36"/>
      <c r="AJ2547" s="37"/>
      <c r="AK2547" s="44">
        <f>parseTime(AI2547)-(AJ2550=INT(RIGHT($F2547, 1)))</f>
        <v>0</v>
      </c>
      <c r="AL2547" s="45">
        <f t="shared" si="61478"/>
        <v>0</v>
      </c>
      <c r="AM2547" s="36"/>
      <c r="AN2547" s="37"/>
      <c r="AO2547" s="44">
        <f t="shared" ref="AO2547" si="61522">parseTime(AM2547)-(AN2550=INT(RIGHT($F2547, 1)))</f>
        <v>0</v>
      </c>
      <c r="AP2547" s="45">
        <f t="shared" si="61480"/>
        <v>0</v>
      </c>
      <c r="AQ2547" s="36"/>
      <c r="AR2547" s="37"/>
      <c r="AS2547" s="44">
        <f t="shared" ref="AS2547" si="61523">parseTime(AQ2547)-(AR2550=INT(RIGHT($F2547, 1)))</f>
        <v>0</v>
      </c>
      <c r="AT2547" s="45">
        <f t="shared" si="61482"/>
        <v>0</v>
      </c>
      <c r="AU2547" s="36"/>
      <c r="AV2547" s="37"/>
      <c r="AW2547" s="44">
        <f>parseTime(AU2547)-(AV2550=INT(RIGHT($F2547, 1)))</f>
        <v>0</v>
      </c>
      <c r="AX2547" s="45">
        <f t="shared" si="61483"/>
        <v>0</v>
      </c>
      <c r="AY2547" s="36"/>
      <c r="AZ2547" s="37"/>
      <c r="BA2547" s="44">
        <f>parseTime(AY2547)-(AZ2550=INT(RIGHT($F2547, 1)))</f>
        <v>0</v>
      </c>
      <c r="BB2547" s="45">
        <f t="shared" si="61484"/>
        <v>0</v>
      </c>
      <c r="BC2547" s="36"/>
      <c r="BD2547" s="37"/>
      <c r="BE2547" s="44">
        <f>parseTime(BC2547)-(BD2550=INT(RIGHT($F2547, 1)))</f>
        <v>0</v>
      </c>
      <c r="BF2547" s="45">
        <f t="shared" si="61485"/>
        <v>0</v>
      </c>
      <c r="BG2547" s="36"/>
      <c r="BH2547" s="37"/>
      <c r="BI2547" s="44">
        <f>parseTime(BG2547)-(BH2550=INT(RIGHT($F2547, 1)))</f>
        <v>0</v>
      </c>
      <c r="BJ2547" s="45">
        <f t="shared" si="61486"/>
        <v>0</v>
      </c>
      <c r="BK2547" s="36"/>
      <c r="BL2547" s="37"/>
      <c r="BM2547" s="44">
        <f>parseTime(BK2547)-(BL2550=INT(RIGHT($F2547, 1)))</f>
        <v>0</v>
      </c>
      <c r="BN2547" s="45">
        <f t="shared" si="61487"/>
        <v>0</v>
      </c>
      <c r="BO2547" s="36"/>
      <c r="BP2547" s="37"/>
      <c r="BQ2547" s="44">
        <f t="shared" ref="BQ2547" si="61524">parseTime(BO2547)-(BP2550=INT(RIGHT($F2547, 1)))</f>
        <v>0</v>
      </c>
      <c r="BR2547" s="45">
        <f t="shared" si="61489"/>
        <v>0</v>
      </c>
      <c r="BS2547" s="36"/>
      <c r="BT2547" s="37"/>
      <c r="BU2547" s="44">
        <f t="shared" ref="BU2547" si="61525">parseTime(BS2547)-(BT2550=INT(RIGHT($F2547, 1)))</f>
        <v>0</v>
      </c>
      <c r="BV2547" s="45">
        <f t="shared" si="61491"/>
        <v>0</v>
      </c>
      <c r="BW2547" s="36"/>
      <c r="BX2547" s="37"/>
      <c r="BY2547" s="44">
        <f t="shared" ref="BY2547" si="61526">parseTime(BW2547)-(BX2550=INT(RIGHT($F2547, 1)))</f>
        <v>0</v>
      </c>
      <c r="BZ2547" s="45">
        <f t="shared" si="61493"/>
        <v>0</v>
      </c>
      <c r="CA2547" s="36"/>
      <c r="CB2547" s="37"/>
      <c r="CC2547" s="44">
        <f t="shared" ref="CC2547" si="61527">parseTime(CA2547)-(CB2550=INT(RIGHT($F2547, 1)))</f>
        <v>0</v>
      </c>
      <c r="CD2547" s="45">
        <f t="shared" si="61495"/>
        <v>0</v>
      </c>
      <c r="CE2547" s="36"/>
      <c r="CF2547" s="37"/>
      <c r="CG2547" s="44">
        <f t="shared" ref="CG2547" si="61528">parseTime(CE2547)-(CF2550=INT(RIGHT($F2547, 1)))</f>
        <v>0</v>
      </c>
      <c r="CH2547" s="45">
        <f t="shared" si="61497"/>
        <v>0</v>
      </c>
    </row>
    <row r="2548" spans="1:86" x14ac:dyDescent="0.25">
      <c r="A2548" s="56"/>
      <c r="B2548" s="57"/>
      <c r="C2548" s="14">
        <f t="shared" si="61513"/>
        <v>0</v>
      </c>
      <c r="D2548" s="14" t="s">
        <v>259</v>
      </c>
      <c r="E2548" s="20">
        <v>4.25</v>
      </c>
      <c r="F2548" s="51" t="s">
        <v>131</v>
      </c>
      <c r="G2548" s="36"/>
      <c r="H2548" s="37"/>
      <c r="I2548" s="44">
        <f t="shared" ref="I2548" si="61529">parseTime(G2548)-(H2550=INT(RIGHT($F2548, 1)))</f>
        <v>0</v>
      </c>
      <c r="J2548" s="45">
        <f t="shared" si="61465"/>
        <v>0</v>
      </c>
      <c r="K2548" s="36"/>
      <c r="L2548" s="37"/>
      <c r="M2548" s="44">
        <f t="shared" ref="M2548" si="61530">parseTime(K2548)-(L2550=INT(RIGHT($F2548, 1)))</f>
        <v>0</v>
      </c>
      <c r="N2548" s="45">
        <f t="shared" si="61467"/>
        <v>0</v>
      </c>
      <c r="O2548" s="36"/>
      <c r="P2548" s="37"/>
      <c r="Q2548" s="44">
        <f t="shared" ref="Q2548" si="61531">parseTime(O2548)-(P2550=INT(RIGHT($F2548, 1)))</f>
        <v>0</v>
      </c>
      <c r="R2548" s="45">
        <f t="shared" si="61469"/>
        <v>0</v>
      </c>
      <c r="S2548" s="36"/>
      <c r="T2548" s="37"/>
      <c r="U2548" s="44">
        <f t="shared" ref="U2548" si="61532">parseTime(S2548)-(T2550=INT(RIGHT($F2548, 1)))</f>
        <v>0</v>
      </c>
      <c r="V2548" s="45">
        <f t="shared" si="61471"/>
        <v>0</v>
      </c>
      <c r="W2548" s="36"/>
      <c r="X2548" s="37"/>
      <c r="Y2548" s="44">
        <f t="shared" ref="Y2548" si="61533">parseTime(W2548)-(X2550=INT(RIGHT($F2548, 1)))</f>
        <v>0</v>
      </c>
      <c r="Z2548" s="45">
        <f t="shared" si="61473"/>
        <v>0</v>
      </c>
      <c r="AA2548" s="36"/>
      <c r="AB2548" s="37"/>
      <c r="AC2548" s="44">
        <f t="shared" ref="AC2548" si="61534">parseTime(AA2548)-(AB2550=INT(RIGHT($F2548, 1)))</f>
        <v>0</v>
      </c>
      <c r="AD2548" s="45">
        <f t="shared" si="61475"/>
        <v>0</v>
      </c>
      <c r="AE2548" s="36"/>
      <c r="AF2548" s="37"/>
      <c r="AG2548" s="44">
        <f t="shared" ref="AG2548" si="61535">parseTime(AE2548)-(AF2550=INT(RIGHT($F2548, 1)))</f>
        <v>0</v>
      </c>
      <c r="AH2548" s="45">
        <f t="shared" si="61477"/>
        <v>0</v>
      </c>
      <c r="AI2548" s="36"/>
      <c r="AJ2548" s="37"/>
      <c r="AK2548" s="44">
        <f>parseTime(AI2548)-(AJ2550=INT(RIGHT($F2548, 1)))</f>
        <v>0</v>
      </c>
      <c r="AL2548" s="45">
        <f t="shared" si="61478"/>
        <v>0</v>
      </c>
      <c r="AM2548" s="36"/>
      <c r="AN2548" s="37"/>
      <c r="AO2548" s="44">
        <f t="shared" ref="AO2548" si="61536">parseTime(AM2548)-(AN2550=INT(RIGHT($F2548, 1)))</f>
        <v>0</v>
      </c>
      <c r="AP2548" s="45">
        <f t="shared" si="61480"/>
        <v>0</v>
      </c>
      <c r="AQ2548" s="36"/>
      <c r="AR2548" s="37"/>
      <c r="AS2548" s="44">
        <f t="shared" ref="AS2548" si="61537">parseTime(AQ2548)-(AR2550=INT(RIGHT($F2548, 1)))</f>
        <v>0</v>
      </c>
      <c r="AT2548" s="45">
        <f t="shared" si="61482"/>
        <v>0</v>
      </c>
      <c r="AU2548" s="36"/>
      <c r="AV2548" s="37"/>
      <c r="AW2548" s="44">
        <f>parseTime(AU2548)-(AV2550=INT(RIGHT($F2548, 1)))</f>
        <v>0</v>
      </c>
      <c r="AX2548" s="45">
        <f t="shared" si="61483"/>
        <v>0</v>
      </c>
      <c r="AY2548" s="36"/>
      <c r="AZ2548" s="37"/>
      <c r="BA2548" s="44">
        <f>parseTime(AY2548)-(AZ2550=INT(RIGHT($F2548, 1)))</f>
        <v>0</v>
      </c>
      <c r="BB2548" s="45">
        <f t="shared" si="61484"/>
        <v>0</v>
      </c>
      <c r="BC2548" s="36"/>
      <c r="BD2548" s="37"/>
      <c r="BE2548" s="44">
        <f>parseTime(BC2548)-(BD2550=INT(RIGHT($F2548, 1)))</f>
        <v>0</v>
      </c>
      <c r="BF2548" s="45">
        <f t="shared" si="61485"/>
        <v>0</v>
      </c>
      <c r="BG2548" s="36"/>
      <c r="BH2548" s="37"/>
      <c r="BI2548" s="44">
        <f>parseTime(BG2548)-(BH2550=INT(RIGHT($F2548, 1)))</f>
        <v>0</v>
      </c>
      <c r="BJ2548" s="45">
        <f t="shared" si="61486"/>
        <v>0</v>
      </c>
      <c r="BK2548" s="36"/>
      <c r="BL2548" s="37"/>
      <c r="BM2548" s="44">
        <f>parseTime(BK2548)-(BL2550=INT(RIGHT($F2548, 1)))</f>
        <v>0</v>
      </c>
      <c r="BN2548" s="45">
        <f t="shared" si="61487"/>
        <v>0</v>
      </c>
      <c r="BO2548" s="36"/>
      <c r="BP2548" s="37"/>
      <c r="BQ2548" s="44">
        <f t="shared" ref="BQ2548" si="61538">parseTime(BO2548)-(BP2550=INT(RIGHT($F2548, 1)))</f>
        <v>0</v>
      </c>
      <c r="BR2548" s="45">
        <f t="shared" si="61489"/>
        <v>0</v>
      </c>
      <c r="BS2548" s="36"/>
      <c r="BT2548" s="37"/>
      <c r="BU2548" s="44">
        <f t="shared" ref="BU2548" si="61539">parseTime(BS2548)-(BT2550=INT(RIGHT($F2548, 1)))</f>
        <v>0</v>
      </c>
      <c r="BV2548" s="45">
        <f t="shared" si="61491"/>
        <v>0</v>
      </c>
      <c r="BW2548" s="36"/>
      <c r="BX2548" s="37"/>
      <c r="BY2548" s="44">
        <f t="shared" ref="BY2548" si="61540">parseTime(BW2548)-(BX2550=INT(RIGHT($F2548, 1)))</f>
        <v>0</v>
      </c>
      <c r="BZ2548" s="45">
        <f t="shared" si="61493"/>
        <v>0</v>
      </c>
      <c r="CA2548" s="36"/>
      <c r="CB2548" s="37"/>
      <c r="CC2548" s="44">
        <f t="shared" ref="CC2548" si="61541">parseTime(CA2548)-(CB2550=INT(RIGHT($F2548, 1)))</f>
        <v>0</v>
      </c>
      <c r="CD2548" s="45">
        <f t="shared" si="61495"/>
        <v>0</v>
      </c>
      <c r="CE2548" s="36"/>
      <c r="CF2548" s="37"/>
      <c r="CG2548" s="44">
        <f t="shared" ref="CG2548" si="61542">parseTime(CE2548)-(CF2550=INT(RIGHT($F2548, 1)))</f>
        <v>0</v>
      </c>
      <c r="CH2548" s="45">
        <f t="shared" si="61497"/>
        <v>0</v>
      </c>
    </row>
    <row r="2549" spans="1:86" x14ac:dyDescent="0.25">
      <c r="A2549" s="56" t="s">
        <v>119</v>
      </c>
      <c r="B2549" s="57">
        <f t="shared" ref="B2549" ca="1" si="61543">roleHours(G2545:CH2551, "MCC")</f>
        <v>0</v>
      </c>
      <c r="C2549" s="14">
        <f t="shared" ca="1" si="61513"/>
        <v>0</v>
      </c>
      <c r="D2549" s="14" t="s">
        <v>260</v>
      </c>
      <c r="E2549" s="20">
        <v>4.6500000000000004</v>
      </c>
      <c r="F2549" s="51" t="s">
        <v>132</v>
      </c>
      <c r="G2549" s="36"/>
      <c r="H2549" s="37"/>
      <c r="I2549" s="44">
        <f t="shared" ref="I2549" si="61544">parseTime(G2549)-(H2550=INT(RIGHT($F2549, 1)))</f>
        <v>0</v>
      </c>
      <c r="J2549" s="45">
        <f t="shared" si="61465"/>
        <v>0</v>
      </c>
      <c r="K2549" s="36"/>
      <c r="L2549" s="37"/>
      <c r="M2549" s="44">
        <f t="shared" ref="M2549" si="61545">parseTime(K2549)-(L2550=INT(RIGHT($F2549, 1)))</f>
        <v>0</v>
      </c>
      <c r="N2549" s="45">
        <f t="shared" si="61467"/>
        <v>0</v>
      </c>
      <c r="O2549" s="36"/>
      <c r="P2549" s="37"/>
      <c r="Q2549" s="44">
        <f t="shared" ref="Q2549" si="61546">parseTime(O2549)-(P2550=INT(RIGHT($F2549, 1)))</f>
        <v>0</v>
      </c>
      <c r="R2549" s="45">
        <f t="shared" si="61469"/>
        <v>0</v>
      </c>
      <c r="S2549" s="36"/>
      <c r="T2549" s="37"/>
      <c r="U2549" s="44">
        <f t="shared" ref="U2549" si="61547">parseTime(S2549)-(T2550=INT(RIGHT($F2549, 1)))</f>
        <v>0</v>
      </c>
      <c r="V2549" s="45">
        <f t="shared" si="61471"/>
        <v>0</v>
      </c>
      <c r="W2549" s="36"/>
      <c r="X2549" s="37"/>
      <c r="Y2549" s="44">
        <f t="shared" ref="Y2549" si="61548">parseTime(W2549)-(X2550=INT(RIGHT($F2549, 1)))</f>
        <v>0</v>
      </c>
      <c r="Z2549" s="45">
        <f t="shared" si="61473"/>
        <v>0</v>
      </c>
      <c r="AA2549" s="36"/>
      <c r="AB2549" s="37"/>
      <c r="AC2549" s="44">
        <f t="shared" ref="AC2549" si="61549">parseTime(AA2549)-(AB2550=INT(RIGHT($F2549, 1)))</f>
        <v>0</v>
      </c>
      <c r="AD2549" s="45">
        <f t="shared" si="61475"/>
        <v>0</v>
      </c>
      <c r="AE2549" s="36"/>
      <c r="AF2549" s="37"/>
      <c r="AG2549" s="44">
        <f t="shared" ref="AG2549" si="61550">parseTime(AE2549)-(AF2550=INT(RIGHT($F2549, 1)))</f>
        <v>0</v>
      </c>
      <c r="AH2549" s="45">
        <f t="shared" si="61477"/>
        <v>0</v>
      </c>
      <c r="AI2549" s="36"/>
      <c r="AJ2549" s="37"/>
      <c r="AK2549" s="44">
        <f>parseTime(AI2549)-(AJ2550=INT(RIGHT($F2549, 1)))</f>
        <v>0</v>
      </c>
      <c r="AL2549" s="45">
        <f t="shared" si="61478"/>
        <v>0</v>
      </c>
      <c r="AM2549" s="36"/>
      <c r="AN2549" s="37"/>
      <c r="AO2549" s="44">
        <f t="shared" ref="AO2549" si="61551">parseTime(AM2549)-(AN2550=INT(RIGHT($F2549, 1)))</f>
        <v>0</v>
      </c>
      <c r="AP2549" s="45">
        <f t="shared" si="61480"/>
        <v>0</v>
      </c>
      <c r="AQ2549" s="36"/>
      <c r="AR2549" s="37"/>
      <c r="AS2549" s="44">
        <f t="shared" ref="AS2549" si="61552">parseTime(AQ2549)-(AR2550=INT(RIGHT($F2549, 1)))</f>
        <v>0</v>
      </c>
      <c r="AT2549" s="45">
        <f t="shared" si="61482"/>
        <v>0</v>
      </c>
      <c r="AU2549" s="36"/>
      <c r="AV2549" s="37"/>
      <c r="AW2549" s="44">
        <f>parseTime(AU2549)-(AV2550=INT(RIGHT($F2549, 1)))</f>
        <v>0</v>
      </c>
      <c r="AX2549" s="45">
        <f t="shared" si="61483"/>
        <v>0</v>
      </c>
      <c r="AY2549" s="36"/>
      <c r="AZ2549" s="37"/>
      <c r="BA2549" s="44">
        <f>parseTime(AY2549)-(AZ2550=INT(RIGHT($F2549, 1)))</f>
        <v>0</v>
      </c>
      <c r="BB2549" s="45">
        <f t="shared" si="61484"/>
        <v>0</v>
      </c>
      <c r="BC2549" s="36"/>
      <c r="BD2549" s="37"/>
      <c r="BE2549" s="44">
        <f>parseTime(BC2549)-(BD2550=INT(RIGHT($F2549, 1)))</f>
        <v>0</v>
      </c>
      <c r="BF2549" s="45">
        <f t="shared" si="61485"/>
        <v>0</v>
      </c>
      <c r="BG2549" s="36"/>
      <c r="BH2549" s="37"/>
      <c r="BI2549" s="44">
        <f>parseTime(BG2549)-(BH2550=INT(RIGHT($F2549, 1)))</f>
        <v>0</v>
      </c>
      <c r="BJ2549" s="45">
        <f t="shared" si="61486"/>
        <v>0</v>
      </c>
      <c r="BK2549" s="36"/>
      <c r="BL2549" s="37"/>
      <c r="BM2549" s="44">
        <f>parseTime(BK2549)-(BL2550=INT(RIGHT($F2549, 1)))</f>
        <v>0</v>
      </c>
      <c r="BN2549" s="45">
        <f t="shared" si="61487"/>
        <v>0</v>
      </c>
      <c r="BO2549" s="36"/>
      <c r="BP2549" s="37"/>
      <c r="BQ2549" s="44">
        <f t="shared" ref="BQ2549" si="61553">parseTime(BO2549)-(BP2550=INT(RIGHT($F2549, 1)))</f>
        <v>0</v>
      </c>
      <c r="BR2549" s="45">
        <f t="shared" si="61489"/>
        <v>0</v>
      </c>
      <c r="BS2549" s="36"/>
      <c r="BT2549" s="37"/>
      <c r="BU2549" s="44">
        <f t="shared" ref="BU2549" si="61554">parseTime(BS2549)-(BT2550=INT(RIGHT($F2549, 1)))</f>
        <v>0</v>
      </c>
      <c r="BV2549" s="45">
        <f t="shared" si="61491"/>
        <v>0</v>
      </c>
      <c r="BW2549" s="36"/>
      <c r="BX2549" s="37"/>
      <c r="BY2549" s="44">
        <f t="shared" ref="BY2549" si="61555">parseTime(BW2549)-(BX2550=INT(RIGHT($F2549, 1)))</f>
        <v>0</v>
      </c>
      <c r="BZ2549" s="45">
        <f t="shared" si="61493"/>
        <v>0</v>
      </c>
      <c r="CA2549" s="36"/>
      <c r="CB2549" s="37"/>
      <c r="CC2549" s="44">
        <f t="shared" ref="CC2549" si="61556">parseTime(CA2549)-(CB2550=INT(RIGHT($F2549, 1)))</f>
        <v>0</v>
      </c>
      <c r="CD2549" s="45">
        <f t="shared" si="61495"/>
        <v>0</v>
      </c>
      <c r="CE2549" s="36"/>
      <c r="CF2549" s="37"/>
      <c r="CG2549" s="44">
        <f t="shared" ref="CG2549" si="61557">parseTime(CE2549)-(CF2550=INT(RIGHT($F2549, 1)))</f>
        <v>0</v>
      </c>
      <c r="CH2549" s="45">
        <f t="shared" si="61497"/>
        <v>0</v>
      </c>
    </row>
    <row r="2550" spans="1:86" x14ac:dyDescent="0.25">
      <c r="A2550" s="56"/>
      <c r="B2550" s="57"/>
      <c r="C2550" s="14">
        <f t="shared" si="61513"/>
        <v>0</v>
      </c>
      <c r="D2550" s="14"/>
      <c r="E2550" s="20">
        <f t="shared" ref="E2550" si="61558">((7.5/2)-0.5+E2549)*8</f>
        <v>63.2</v>
      </c>
      <c r="F2550" s="51"/>
      <c r="G2550" s="46" t="s">
        <v>134</v>
      </c>
      <c r="H2550" s="38">
        <f t="shared" ref="H2550" si="61559">lunchAdjust(G2545:H2549)</f>
        <v>0</v>
      </c>
      <c r="I2550" s="48" t="s">
        <v>0</v>
      </c>
      <c r="J2550" s="39">
        <f t="shared" ref="J2550" si="61560">SUMPRODUCT(I2545:I2549*J2545:J2549)</f>
        <v>0</v>
      </c>
      <c r="K2550" s="46" t="s">
        <v>134</v>
      </c>
      <c r="L2550" s="38">
        <f t="shared" ref="L2550" si="61561">lunchAdjust(K2545:L2549)</f>
        <v>0</v>
      </c>
      <c r="M2550" s="48" t="s">
        <v>0</v>
      </c>
      <c r="N2550" s="39">
        <f t="shared" ref="N2550" si="61562">SUMPRODUCT(M2545:M2549*N2545:N2549)</f>
        <v>0</v>
      </c>
      <c r="O2550" s="46" t="s">
        <v>134</v>
      </c>
      <c r="P2550" s="38">
        <f t="shared" ref="P2550" si="61563">lunchAdjust(O2545:P2549)</f>
        <v>0</v>
      </c>
      <c r="Q2550" s="48" t="s">
        <v>0</v>
      </c>
      <c r="R2550" s="39">
        <f t="shared" ref="R2550" si="61564">SUMPRODUCT(Q2545:Q2549*R2545:R2549)</f>
        <v>0</v>
      </c>
      <c r="S2550" s="46" t="s">
        <v>134</v>
      </c>
      <c r="T2550" s="38">
        <f t="shared" ref="T2550" si="61565">lunchAdjust(S2545:T2549)</f>
        <v>0</v>
      </c>
      <c r="U2550" s="48" t="s">
        <v>0</v>
      </c>
      <c r="V2550" s="39">
        <f t="shared" ref="V2550" si="61566">SUMPRODUCT(U2545:U2549*V2545:V2549)</f>
        <v>0</v>
      </c>
      <c r="W2550" s="46" t="s">
        <v>134</v>
      </c>
      <c r="X2550" s="38">
        <f t="shared" ref="X2550" si="61567">lunchAdjust(W2545:X2549)</f>
        <v>0</v>
      </c>
      <c r="Y2550" s="48" t="s">
        <v>0</v>
      </c>
      <c r="Z2550" s="39">
        <f t="shared" ref="Z2550" si="61568">SUMPRODUCT(Y2545:Y2549*Z2545:Z2549)</f>
        <v>0</v>
      </c>
      <c r="AA2550" s="46" t="s">
        <v>134</v>
      </c>
      <c r="AB2550" s="38">
        <f t="shared" ref="AB2550" si="61569">lunchAdjust(AA2545:AB2549)</f>
        <v>0</v>
      </c>
      <c r="AC2550" s="48" t="s">
        <v>0</v>
      </c>
      <c r="AD2550" s="39">
        <f t="shared" ref="AD2550" si="61570">SUMPRODUCT(AC2545:AC2549*AD2545:AD2549)</f>
        <v>0</v>
      </c>
      <c r="AE2550" s="46" t="s">
        <v>134</v>
      </c>
      <c r="AF2550" s="38">
        <f t="shared" ref="AF2550" si="61571">lunchAdjust(AE2545:AF2549)</f>
        <v>0</v>
      </c>
      <c r="AG2550" s="48" t="s">
        <v>0</v>
      </c>
      <c r="AH2550" s="39">
        <f t="shared" ref="AH2550" si="61572">SUMPRODUCT(AG2545:AG2549*AH2545:AH2549)</f>
        <v>0</v>
      </c>
      <c r="AI2550" s="46" t="s">
        <v>134</v>
      </c>
      <c r="AJ2550" s="38">
        <f t="shared" ref="AJ2550" si="61573">lunchAdjust(AI2545:AJ2549)</f>
        <v>0</v>
      </c>
      <c r="AK2550" s="48" t="s">
        <v>0</v>
      </c>
      <c r="AL2550" s="39">
        <f t="shared" ref="AL2550" si="61574">SUMPRODUCT(AK2545:AK2549*AL2545:AL2549)</f>
        <v>0</v>
      </c>
      <c r="AM2550" s="46" t="s">
        <v>134</v>
      </c>
      <c r="AN2550" s="38">
        <f t="shared" ref="AN2550" si="61575">lunchAdjust(AM2545:AN2549)</f>
        <v>0</v>
      </c>
      <c r="AO2550" s="48" t="s">
        <v>0</v>
      </c>
      <c r="AP2550" s="39">
        <f t="shared" ref="AP2550" si="61576">SUMPRODUCT(AO2545:AO2549*AP2545:AP2549)</f>
        <v>0</v>
      </c>
      <c r="AQ2550" s="46" t="s">
        <v>134</v>
      </c>
      <c r="AR2550" s="38">
        <f t="shared" ref="AR2550" si="61577">lunchAdjust(AQ2545:AR2549)</f>
        <v>0</v>
      </c>
      <c r="AS2550" s="48" t="s">
        <v>0</v>
      </c>
      <c r="AT2550" s="39">
        <f t="shared" ref="AT2550" si="61578">SUMPRODUCT(AS2545:AS2549*AT2545:AT2549)</f>
        <v>0</v>
      </c>
      <c r="AU2550" s="46" t="s">
        <v>134</v>
      </c>
      <c r="AV2550" s="38">
        <f t="shared" ref="AV2550" si="61579">lunchAdjust(AU2545:AV2549)</f>
        <v>0</v>
      </c>
      <c r="AW2550" s="48" t="s">
        <v>0</v>
      </c>
      <c r="AX2550" s="39">
        <f t="shared" ref="AX2550" si="61580">SUMPRODUCT(AW2545:AW2549*AX2545:AX2549)</f>
        <v>0</v>
      </c>
      <c r="AY2550" s="46" t="s">
        <v>134</v>
      </c>
      <c r="AZ2550" s="38">
        <f t="shared" ref="AZ2550" si="61581">lunchAdjust(AY2545:AZ2549)</f>
        <v>0</v>
      </c>
      <c r="BA2550" s="48" t="s">
        <v>0</v>
      </c>
      <c r="BB2550" s="39">
        <f t="shared" ref="BB2550" si="61582">SUMPRODUCT(BA2545:BA2549*BB2545:BB2549)</f>
        <v>0</v>
      </c>
      <c r="BC2550" s="46" t="s">
        <v>134</v>
      </c>
      <c r="BD2550" s="38">
        <f t="shared" ref="BD2550" si="61583">lunchAdjust(BC2545:BD2549)</f>
        <v>0</v>
      </c>
      <c r="BE2550" s="48" t="s">
        <v>0</v>
      </c>
      <c r="BF2550" s="39">
        <f t="shared" ref="BF2550" si="61584">SUMPRODUCT(BE2545:BE2549*BF2545:BF2549)</f>
        <v>0</v>
      </c>
      <c r="BG2550" s="46" t="s">
        <v>134</v>
      </c>
      <c r="BH2550" s="38">
        <f t="shared" ref="BH2550" si="61585">lunchAdjust(BG2545:BH2549)</f>
        <v>0</v>
      </c>
      <c r="BI2550" s="48" t="s">
        <v>0</v>
      </c>
      <c r="BJ2550" s="39">
        <f t="shared" ref="BJ2550" si="61586">SUMPRODUCT(BI2545:BI2549*BJ2545:BJ2549)</f>
        <v>0</v>
      </c>
      <c r="BK2550" s="46" t="s">
        <v>134</v>
      </c>
      <c r="BL2550" s="38">
        <f t="shared" ref="BL2550" si="61587">lunchAdjust(BK2545:BL2549)</f>
        <v>0</v>
      </c>
      <c r="BM2550" s="48" t="s">
        <v>0</v>
      </c>
      <c r="BN2550" s="39">
        <f t="shared" ref="BN2550" si="61588">SUMPRODUCT(BM2545:BM2549*BN2545:BN2549)</f>
        <v>0</v>
      </c>
      <c r="BO2550" s="46" t="s">
        <v>134</v>
      </c>
      <c r="BP2550" s="38">
        <f t="shared" ref="BP2550" si="61589">lunchAdjust(BO2545:BP2549)</f>
        <v>1</v>
      </c>
      <c r="BQ2550" s="48" t="s">
        <v>0</v>
      </c>
      <c r="BR2550" s="39">
        <f t="shared" ref="BR2550" si="61590">SUMPRODUCT(BQ2545:BQ2549*BR2545:BR2549)</f>
        <v>8</v>
      </c>
      <c r="BS2550" s="46" t="s">
        <v>134</v>
      </c>
      <c r="BT2550" s="38">
        <f t="shared" ref="BT2550" si="61591">lunchAdjust(BS2545:BT2549)</f>
        <v>1</v>
      </c>
      <c r="BU2550" s="48" t="s">
        <v>0</v>
      </c>
      <c r="BV2550" s="39">
        <f t="shared" ref="BV2550" si="61592">SUMPRODUCT(BU2545:BU2549*BV2545:BV2549)</f>
        <v>8</v>
      </c>
      <c r="BW2550" s="46" t="s">
        <v>134</v>
      </c>
      <c r="BX2550" s="38">
        <f t="shared" ref="BX2550" si="61593">lunchAdjust(BW2545:BX2549)</f>
        <v>0</v>
      </c>
      <c r="BY2550" s="48" t="s">
        <v>0</v>
      </c>
      <c r="BZ2550" s="39">
        <f t="shared" ref="BZ2550" si="61594">SUMPRODUCT(BY2545:BY2549*BZ2545:BZ2549)</f>
        <v>0</v>
      </c>
      <c r="CA2550" s="46" t="s">
        <v>134</v>
      </c>
      <c r="CB2550" s="38">
        <f t="shared" ref="CB2550" si="61595">lunchAdjust(CA2545:CB2549)</f>
        <v>0</v>
      </c>
      <c r="CC2550" s="48" t="s">
        <v>0</v>
      </c>
      <c r="CD2550" s="39">
        <f t="shared" ref="CD2550" si="61596">SUMPRODUCT(CC2545:CC2549*CD2545:CD2549)</f>
        <v>0</v>
      </c>
      <c r="CE2550" s="46" t="s">
        <v>134</v>
      </c>
      <c r="CF2550" s="38">
        <f t="shared" ref="CF2550" si="61597">lunchAdjust(CE2545:CF2549)</f>
        <v>0</v>
      </c>
      <c r="CG2550" s="48" t="s">
        <v>0</v>
      </c>
      <c r="CH2550" s="39">
        <f t="shared" ref="CH2550" si="61598">SUMPRODUCT(CG2545:CG2549*CH2545:CH2549)</f>
        <v>0</v>
      </c>
    </row>
    <row r="2551" spans="1:86" ht="15.75" thickBot="1" x14ac:dyDescent="0.3">
      <c r="A2551" s="58" t="s">
        <v>121</v>
      </c>
      <c r="B2551" s="59">
        <f t="shared" ref="B2551" ca="1" si="61599">roleHours(G2545:CH2551, "OUT")</f>
        <v>0</v>
      </c>
      <c r="C2551" s="54" t="s">
        <v>137</v>
      </c>
      <c r="D2551" s="22">
        <f t="shared" ref="D2551" ca="1" si="61600">roleHours(G2545:CH2551, "PTO")</f>
        <v>0</v>
      </c>
      <c r="E2551" s="23">
        <f t="shared" ref="E2551" ca="1" si="61601">E2550-B2546</f>
        <v>47.2</v>
      </c>
      <c r="F2551" s="52"/>
      <c r="G2551" s="47" t="s">
        <v>39</v>
      </c>
      <c r="H2551" s="40">
        <f t="shared" si="60394"/>
        <v>0</v>
      </c>
      <c r="I2551" s="49" t="s">
        <v>135</v>
      </c>
      <c r="J2551" s="41">
        <f t="shared" ref="J2551" si="61602">J2550*G$4</f>
        <v>0</v>
      </c>
      <c r="K2551" s="47" t="s">
        <v>39</v>
      </c>
      <c r="L2551" s="40">
        <f t="shared" ref="L2551" si="61603">SUMPRODUCT(M2545:M2549*(L2545:L2549="PTO"))+SUMPRODUCT(M2545:M2549*(L2545:L2549="HOL"))</f>
        <v>0</v>
      </c>
      <c r="M2551" s="49" t="s">
        <v>135</v>
      </c>
      <c r="N2551" s="41">
        <f t="shared" ref="N2551" si="61604">N2550*K$4</f>
        <v>0</v>
      </c>
      <c r="O2551" s="47" t="s">
        <v>39</v>
      </c>
      <c r="P2551" s="40">
        <f t="shared" ref="P2551" si="61605">SUMPRODUCT(Q2545:Q2549*(P2545:P2549="PTO"))+SUMPRODUCT(Q2545:Q2549*(P2545:P2549="HOL"))</f>
        <v>0</v>
      </c>
      <c r="Q2551" s="49" t="s">
        <v>135</v>
      </c>
      <c r="R2551" s="41">
        <f t="shared" ref="R2551" si="61606">R2550*O$4</f>
        <v>0</v>
      </c>
      <c r="S2551" s="47" t="s">
        <v>39</v>
      </c>
      <c r="T2551" s="40">
        <f t="shared" ref="T2551" si="61607">SUMPRODUCT(U2545:U2549*(T2545:T2549="PTO"))+SUMPRODUCT(U2545:U2549*(T2545:T2549="HOL"))</f>
        <v>0</v>
      </c>
      <c r="U2551" s="49" t="s">
        <v>135</v>
      </c>
      <c r="V2551" s="41">
        <f t="shared" ref="V2551" si="61608">V2550*S$4</f>
        <v>0</v>
      </c>
      <c r="W2551" s="47" t="s">
        <v>39</v>
      </c>
      <c r="X2551" s="40">
        <f t="shared" ref="X2551" si="61609">SUMPRODUCT(Y2545:Y2549*(X2545:X2549="PTO"))+SUMPRODUCT(Y2545:Y2549*(X2545:X2549="HOL"))</f>
        <v>0</v>
      </c>
      <c r="Y2551" s="49" t="s">
        <v>135</v>
      </c>
      <c r="Z2551" s="41">
        <f t="shared" ref="Z2551" si="61610">Z2550*W$4</f>
        <v>0</v>
      </c>
      <c r="AA2551" s="47" t="s">
        <v>39</v>
      </c>
      <c r="AB2551" s="40">
        <f t="shared" ref="AB2551" si="61611">SUMPRODUCT(AC2545:AC2549*(AB2545:AB2549="PTO"))+SUMPRODUCT(AC2545:AC2549*(AB2545:AB2549="HOL"))</f>
        <v>0</v>
      </c>
      <c r="AC2551" s="49" t="s">
        <v>135</v>
      </c>
      <c r="AD2551" s="41">
        <f t="shared" ref="AD2551" si="61612">AD2550*AA$4</f>
        <v>0</v>
      </c>
      <c r="AE2551" s="47" t="s">
        <v>39</v>
      </c>
      <c r="AF2551" s="40">
        <f t="shared" ref="AF2551" si="61613">SUMPRODUCT(AG2545:AG2549*(AF2545:AF2549="PTO"))+SUMPRODUCT(AG2545:AG2549*(AF2545:AF2549="HOL"))</f>
        <v>0</v>
      </c>
      <c r="AG2551" s="49" t="s">
        <v>135</v>
      </c>
      <c r="AH2551" s="41">
        <f t="shared" ref="AH2551" si="61614">AH2550*AE$4</f>
        <v>0</v>
      </c>
      <c r="AI2551" s="47" t="s">
        <v>39</v>
      </c>
      <c r="AJ2551" s="40">
        <f t="shared" ref="AJ2551" si="61615">SUMPRODUCT(AK2545:AK2549*(AJ2545:AJ2549="PTO"))+SUMPRODUCT(AK2545:AK2549*(AJ2545:AJ2549="HOL"))</f>
        <v>0</v>
      </c>
      <c r="AK2551" s="49" t="s">
        <v>135</v>
      </c>
      <c r="AL2551" s="41">
        <f>AL2550*AI$4</f>
        <v>0</v>
      </c>
      <c r="AM2551" s="47" t="s">
        <v>39</v>
      </c>
      <c r="AN2551" s="40">
        <f t="shared" ref="AN2551" si="61616">SUMPRODUCT(AO2545:AO2549*(AN2545:AN2549="PTO"))+SUMPRODUCT(AO2545:AO2549*(AN2545:AN2549="HOL"))</f>
        <v>0</v>
      </c>
      <c r="AO2551" s="49" t="s">
        <v>135</v>
      </c>
      <c r="AP2551" s="41">
        <f t="shared" ref="AP2551" si="61617">AP2550*AM$4</f>
        <v>0</v>
      </c>
      <c r="AQ2551" s="47" t="s">
        <v>39</v>
      </c>
      <c r="AR2551" s="40">
        <f t="shared" ref="AR2551" si="61618">SUMPRODUCT(AS2545:AS2549*(AR2545:AR2549="PTO"))+SUMPRODUCT(AS2545:AS2549*(AR2545:AR2549="HOL"))</f>
        <v>0</v>
      </c>
      <c r="AS2551" s="49" t="s">
        <v>135</v>
      </c>
      <c r="AT2551" s="41">
        <f t="shared" ref="AT2551" si="61619">AT2550*AQ$4</f>
        <v>0</v>
      </c>
      <c r="AU2551" s="47" t="s">
        <v>39</v>
      </c>
      <c r="AV2551" s="40">
        <f t="shared" ref="AV2551" si="61620">SUMPRODUCT(AW2545:AW2549*(AV2545:AV2549="PTO"))+SUMPRODUCT(AW2545:AW2549*(AV2545:AV2549="HOL"))</f>
        <v>0</v>
      </c>
      <c r="AW2551" s="49" t="s">
        <v>135</v>
      </c>
      <c r="AX2551" s="41">
        <f>AX2550*AU$4</f>
        <v>0</v>
      </c>
      <c r="AY2551" s="47" t="s">
        <v>39</v>
      </c>
      <c r="AZ2551" s="40">
        <f t="shared" ref="AZ2551" si="61621">SUMPRODUCT(BA2545:BA2549*(AZ2545:AZ2549="PTO"))+SUMPRODUCT(BA2545:BA2549*(AZ2545:AZ2549="HOL"))</f>
        <v>0</v>
      </c>
      <c r="BA2551" s="49" t="s">
        <v>135</v>
      </c>
      <c r="BB2551" s="41">
        <f>BB2550*AY$4</f>
        <v>0</v>
      </c>
      <c r="BC2551" s="47" t="s">
        <v>39</v>
      </c>
      <c r="BD2551" s="40">
        <f t="shared" ref="BD2551" si="61622">SUMPRODUCT(BE2545:BE2549*(BD2545:BD2549="PTO"))+SUMPRODUCT(BE2545:BE2549*(BD2545:BD2549="HOL"))</f>
        <v>0</v>
      </c>
      <c r="BE2551" s="49" t="s">
        <v>135</v>
      </c>
      <c r="BF2551" s="41">
        <f>BF2550*BC$4</f>
        <v>0</v>
      </c>
      <c r="BG2551" s="47" t="s">
        <v>39</v>
      </c>
      <c r="BH2551" s="40">
        <f t="shared" ref="BH2551" si="61623">SUMPRODUCT(BI2545:BI2549*(BH2545:BH2549="PTO"))+SUMPRODUCT(BI2545:BI2549*(BH2545:BH2549="HOL"))</f>
        <v>0</v>
      </c>
      <c r="BI2551" s="49" t="s">
        <v>135</v>
      </c>
      <c r="BJ2551" s="41">
        <f>BJ2550*BG$4</f>
        <v>0</v>
      </c>
      <c r="BK2551" s="47" t="s">
        <v>39</v>
      </c>
      <c r="BL2551" s="40">
        <f t="shared" ref="BL2551" si="61624">SUMPRODUCT(BM2545:BM2549*(BL2545:BL2549="PTO"))+SUMPRODUCT(BM2545:BM2549*(BL2545:BL2549="HOL"))</f>
        <v>0</v>
      </c>
      <c r="BM2551" s="49" t="s">
        <v>135</v>
      </c>
      <c r="BN2551" s="41">
        <f>BN2550*BK$4</f>
        <v>0</v>
      </c>
      <c r="BO2551" s="47" t="s">
        <v>39</v>
      </c>
      <c r="BP2551" s="40">
        <f t="shared" ref="BP2551" si="61625">SUMPRODUCT(BQ2545:BQ2549*(BP2545:BP2549="PTO"))+SUMPRODUCT(BQ2545:BQ2549*(BP2545:BP2549="HOL"))</f>
        <v>0</v>
      </c>
      <c r="BQ2551" s="49" t="s">
        <v>135</v>
      </c>
      <c r="BR2551" s="41">
        <f t="shared" ref="BR2551" si="61626">BR2550*BO$4</f>
        <v>8</v>
      </c>
      <c r="BS2551" s="47" t="s">
        <v>39</v>
      </c>
      <c r="BT2551" s="40">
        <f t="shared" ref="BT2551" si="61627">SUMPRODUCT(BU2545:BU2549*(BT2545:BT2549="PTO"))+SUMPRODUCT(BU2545:BU2549*(BT2545:BT2549="HOL"))</f>
        <v>0</v>
      </c>
      <c r="BU2551" s="49" t="s">
        <v>135</v>
      </c>
      <c r="BV2551" s="41">
        <f t="shared" ref="BV2551" si="61628">BV2550*BS$4</f>
        <v>8</v>
      </c>
      <c r="BW2551" s="47" t="s">
        <v>39</v>
      </c>
      <c r="BX2551" s="40">
        <f t="shared" ref="BX2551" si="61629">SUMPRODUCT(BY2545:BY2549*(BX2545:BX2549="PTO"))+SUMPRODUCT(BY2545:BY2549*(BX2545:BX2549="HOL"))</f>
        <v>0</v>
      </c>
      <c r="BY2551" s="49" t="s">
        <v>135</v>
      </c>
      <c r="BZ2551" s="41">
        <f t="shared" ref="BZ2551" si="61630">BZ2550*BW$4</f>
        <v>0</v>
      </c>
      <c r="CA2551" s="47" t="s">
        <v>39</v>
      </c>
      <c r="CB2551" s="40">
        <f t="shared" ref="CB2551" si="61631">SUMPRODUCT(CC2545:CC2549*(CB2545:CB2549="PTO"))+SUMPRODUCT(CC2545:CC2549*(CB2545:CB2549="HOL"))</f>
        <v>0</v>
      </c>
      <c r="CC2551" s="49" t="s">
        <v>135</v>
      </c>
      <c r="CD2551" s="41">
        <f t="shared" ref="CD2551" si="61632">CD2550*CA$4</f>
        <v>0</v>
      </c>
      <c r="CE2551" s="47" t="s">
        <v>39</v>
      </c>
      <c r="CF2551" s="40">
        <f t="shared" ref="CF2551" si="61633">SUMPRODUCT(CG2545:CG2549*(CF2545:CF2549="PTO"))+SUMPRODUCT(CG2545:CG2549*(CF2545:CF2549="HOL"))</f>
        <v>0</v>
      </c>
      <c r="CG2551" s="49" t="s">
        <v>135</v>
      </c>
      <c r="CH2551" s="41">
        <f t="shared" ref="CH2551" si="61634">CH2550*CE$4</f>
        <v>0</v>
      </c>
    </row>
    <row r="2552" spans="1:86" x14ac:dyDescent="0.25">
      <c r="A2552" s="70" t="s">
        <v>133</v>
      </c>
      <c r="B2552" s="71">
        <f t="shared" ref="B2552" ca="1" si="61635">D2552-B2553</f>
        <v>0</v>
      </c>
      <c r="C2552" s="72" t="s">
        <v>122</v>
      </c>
      <c r="D2552" s="71">
        <f>IFERROR(INDEX(Holidays[FTE], MATCH(Entry!E2552, Holidays[Date], 0)), 1)*8*INDEX(FTEguide[[1]:[12]], MATCH(Entry!E2553, FTEguide[Weekday], 0), IF(Entry!E2555&gt;0, Entry!E2555, MONTH(Entry!E2552)))</f>
        <v>0</v>
      </c>
      <c r="E2552" s="60">
        <f t="shared" ref="E2552:E2601" si="61636">E2545+1</f>
        <v>44192</v>
      </c>
      <c r="F2552" s="50" t="s">
        <v>128</v>
      </c>
      <c r="G2552" s="34"/>
      <c r="H2552" s="35"/>
      <c r="I2552" s="42">
        <f t="shared" ref="I2552" si="61637">parseTime(G2552)-(H2557=INT(RIGHT($F2552, 1)))</f>
        <v>0</v>
      </c>
      <c r="J2552" s="43">
        <f t="shared" ref="J2552:J2556" si="61638">isClocked(H2552)</f>
        <v>0</v>
      </c>
      <c r="K2552" s="34"/>
      <c r="L2552" s="35"/>
      <c r="M2552" s="42">
        <f t="shared" ref="M2552" si="61639">parseTime(K2552)-(L2557=INT(RIGHT($F2552, 1)))</f>
        <v>0</v>
      </c>
      <c r="N2552" s="43">
        <f t="shared" ref="N2552:N2556" si="61640">isClocked(L2552)</f>
        <v>0</v>
      </c>
      <c r="O2552" s="34"/>
      <c r="P2552" s="35"/>
      <c r="Q2552" s="42">
        <f t="shared" ref="Q2552" si="61641">parseTime(O2552)-(P2557=INT(RIGHT($F2552, 1)))</f>
        <v>0</v>
      </c>
      <c r="R2552" s="43">
        <f t="shared" ref="R2552:R2556" si="61642">isClocked(P2552)</f>
        <v>0</v>
      </c>
      <c r="S2552" s="34"/>
      <c r="T2552" s="35"/>
      <c r="U2552" s="42">
        <f t="shared" ref="U2552" si="61643">parseTime(S2552)-(T2557=INT(RIGHT($F2552, 1)))</f>
        <v>0</v>
      </c>
      <c r="V2552" s="43">
        <f t="shared" ref="V2552:V2556" si="61644">isClocked(T2552)</f>
        <v>0</v>
      </c>
      <c r="W2552" s="34"/>
      <c r="X2552" s="35"/>
      <c r="Y2552" s="42">
        <f t="shared" ref="Y2552" si="61645">parseTime(W2552)-(X2557=INT(RIGHT($F2552, 1)))</f>
        <v>0</v>
      </c>
      <c r="Z2552" s="43">
        <f t="shared" ref="Z2552:Z2556" si="61646">isClocked(X2552)</f>
        <v>0</v>
      </c>
      <c r="AA2552" s="34"/>
      <c r="AB2552" s="35"/>
      <c r="AC2552" s="42">
        <f t="shared" ref="AC2552" si="61647">parseTime(AA2552)-(AB2557=INT(RIGHT($F2552, 1)))</f>
        <v>0</v>
      </c>
      <c r="AD2552" s="43">
        <f t="shared" ref="AD2552:AD2556" si="61648">isClocked(AB2552)</f>
        <v>0</v>
      </c>
      <c r="AE2552" s="34"/>
      <c r="AF2552" s="35"/>
      <c r="AG2552" s="42">
        <f t="shared" ref="AG2552" si="61649">parseTime(AE2552)-(AF2557=INT(RIGHT($F2552, 1)))</f>
        <v>0</v>
      </c>
      <c r="AH2552" s="43">
        <f t="shared" ref="AH2552:AH2556" si="61650">isClocked(AF2552)</f>
        <v>0</v>
      </c>
      <c r="AI2552" s="34"/>
      <c r="AJ2552" s="35"/>
      <c r="AK2552" s="42">
        <f>parseTime(AI2552)-(AJ2557=INT(RIGHT($F2552, 1)))</f>
        <v>0</v>
      </c>
      <c r="AL2552" s="43">
        <f t="shared" ref="AL2552:AL2556" si="61651">isClocked(AJ2552)</f>
        <v>0</v>
      </c>
      <c r="AM2552" s="34"/>
      <c r="AN2552" s="35"/>
      <c r="AO2552" s="42">
        <f t="shared" ref="AO2552" si="61652">parseTime(AM2552)-(AN2557=INT(RIGHT($F2552, 1)))</f>
        <v>0</v>
      </c>
      <c r="AP2552" s="43">
        <f t="shared" ref="AP2552:AP2556" si="61653">isClocked(AN2552)</f>
        <v>0</v>
      </c>
      <c r="AQ2552" s="34"/>
      <c r="AR2552" s="35"/>
      <c r="AS2552" s="42">
        <f t="shared" ref="AS2552" si="61654">parseTime(AQ2552)-(AR2557=INT(RIGHT($F2552, 1)))</f>
        <v>0</v>
      </c>
      <c r="AT2552" s="43">
        <f t="shared" ref="AT2552:AT2556" si="61655">isClocked(AR2552)</f>
        <v>0</v>
      </c>
      <c r="AU2552" s="34"/>
      <c r="AV2552" s="35"/>
      <c r="AW2552" s="42">
        <f>parseTime(AU2552)-(AV2557=INT(RIGHT($F2552, 1)))</f>
        <v>0</v>
      </c>
      <c r="AX2552" s="43">
        <f t="shared" ref="AX2552:AX2556" si="61656">isClocked(AV2552)</f>
        <v>0</v>
      </c>
      <c r="AY2552" s="34"/>
      <c r="AZ2552" s="35"/>
      <c r="BA2552" s="42">
        <f>parseTime(AY2552)-(AZ2557=INT(RIGHT($F2552, 1)))</f>
        <v>0</v>
      </c>
      <c r="BB2552" s="43">
        <f t="shared" ref="BB2552:BB2556" si="61657">isClocked(AZ2552)</f>
        <v>0</v>
      </c>
      <c r="BC2552" s="34"/>
      <c r="BD2552" s="35"/>
      <c r="BE2552" s="42">
        <f>parseTime(BC2552)-(BD2557=INT(RIGHT($F2552, 1)))</f>
        <v>0</v>
      </c>
      <c r="BF2552" s="43">
        <f t="shared" ref="BF2552:BF2556" si="61658">isClocked(BD2552)</f>
        <v>0</v>
      </c>
      <c r="BG2552" s="34"/>
      <c r="BH2552" s="35"/>
      <c r="BI2552" s="42">
        <f>parseTime(BG2552)-(BH2557=INT(RIGHT($F2552, 1)))</f>
        <v>0</v>
      </c>
      <c r="BJ2552" s="43">
        <f t="shared" ref="BJ2552:BJ2556" si="61659">isClocked(BH2552)</f>
        <v>0</v>
      </c>
      <c r="BK2552" s="34"/>
      <c r="BL2552" s="35"/>
      <c r="BM2552" s="42">
        <f>parseTime(BK2552)-(BL2557=INT(RIGHT($F2552, 1)))</f>
        <v>0</v>
      </c>
      <c r="BN2552" s="43">
        <f t="shared" ref="BN2552:BN2556" si="61660">isClocked(BL2552)</f>
        <v>0</v>
      </c>
      <c r="BO2552" s="34"/>
      <c r="BP2552" s="35"/>
      <c r="BQ2552" s="42">
        <f t="shared" ref="BQ2552" si="61661">parseTime(BO2552)-(BP2557=INT(RIGHT($F2552, 1)))</f>
        <v>0</v>
      </c>
      <c r="BR2552" s="43">
        <f t="shared" ref="BR2552:BR2556" si="61662">isClocked(BP2552)</f>
        <v>0</v>
      </c>
      <c r="BS2552" s="34"/>
      <c r="BT2552" s="35"/>
      <c r="BU2552" s="42">
        <f t="shared" ref="BU2552" si="61663">parseTime(BS2552)-(BT2557=INT(RIGHT($F2552, 1)))</f>
        <v>0</v>
      </c>
      <c r="BV2552" s="43">
        <f t="shared" ref="BV2552:BV2556" si="61664">isClocked(BT2552)</f>
        <v>0</v>
      </c>
      <c r="BW2552" s="34"/>
      <c r="BX2552" s="35"/>
      <c r="BY2552" s="42">
        <f t="shared" ref="BY2552" si="61665">parseTime(BW2552)-(BX2557=INT(RIGHT($F2552, 1)))</f>
        <v>0</v>
      </c>
      <c r="BZ2552" s="43">
        <f t="shared" ref="BZ2552:BZ2556" si="61666">isClocked(BX2552)</f>
        <v>0</v>
      </c>
      <c r="CA2552" s="34"/>
      <c r="CB2552" s="35"/>
      <c r="CC2552" s="42">
        <f t="shared" ref="CC2552" si="61667">parseTime(CA2552)-(CB2557=INT(RIGHT($F2552, 1)))</f>
        <v>0</v>
      </c>
      <c r="CD2552" s="43">
        <f t="shared" ref="CD2552:CD2556" si="61668">isClocked(CB2552)</f>
        <v>0</v>
      </c>
      <c r="CE2552" s="34"/>
      <c r="CF2552" s="35"/>
      <c r="CG2552" s="42">
        <f t="shared" ref="CG2552" si="61669">parseTime(CE2552)-(CF2557=INT(RIGHT($F2552, 1)))</f>
        <v>0</v>
      </c>
      <c r="CH2552" s="43">
        <f t="shared" ref="CH2552:CH2556" si="61670">isClocked(CF2552)</f>
        <v>0</v>
      </c>
    </row>
    <row r="2553" spans="1:86" x14ac:dyDescent="0.25">
      <c r="A2553" s="56" t="s">
        <v>0</v>
      </c>
      <c r="B2553" s="57">
        <f t="shared" ca="1" si="61152"/>
        <v>0</v>
      </c>
      <c r="C2553" s="14" t="s">
        <v>252</v>
      </c>
      <c r="D2553" s="14">
        <f t="shared" si="60635"/>
        <v>53.7</v>
      </c>
      <c r="E2553" s="55" t="str">
        <f t="shared" si="61153"/>
        <v>Sunday</v>
      </c>
      <c r="F2553" s="51" t="s">
        <v>129</v>
      </c>
      <c r="G2553" s="36"/>
      <c r="H2553" s="37"/>
      <c r="I2553" s="44">
        <f t="shared" ref="I2553" si="61671">parseTime(G2553)-(H2557=INT(RIGHT($F2553, 1)))</f>
        <v>0</v>
      </c>
      <c r="J2553" s="45">
        <f t="shared" si="61638"/>
        <v>0</v>
      </c>
      <c r="K2553" s="36"/>
      <c r="L2553" s="37"/>
      <c r="M2553" s="44">
        <f t="shared" ref="M2553" si="61672">parseTime(K2553)-(L2557=INT(RIGHT($F2553, 1)))</f>
        <v>0</v>
      </c>
      <c r="N2553" s="45">
        <f t="shared" si="61640"/>
        <v>0</v>
      </c>
      <c r="O2553" s="36"/>
      <c r="P2553" s="37"/>
      <c r="Q2553" s="44">
        <f t="shared" ref="Q2553" si="61673">parseTime(O2553)-(P2557=INT(RIGHT($F2553, 1)))</f>
        <v>0</v>
      </c>
      <c r="R2553" s="45">
        <f t="shared" si="61642"/>
        <v>0</v>
      </c>
      <c r="S2553" s="36"/>
      <c r="T2553" s="37"/>
      <c r="U2553" s="44">
        <f t="shared" ref="U2553" si="61674">parseTime(S2553)-(T2557=INT(RIGHT($F2553, 1)))</f>
        <v>0</v>
      </c>
      <c r="V2553" s="45">
        <f t="shared" si="61644"/>
        <v>0</v>
      </c>
      <c r="W2553" s="36"/>
      <c r="X2553" s="37"/>
      <c r="Y2553" s="44">
        <f t="shared" ref="Y2553" si="61675">parseTime(W2553)-(X2557=INT(RIGHT($F2553, 1)))</f>
        <v>0</v>
      </c>
      <c r="Z2553" s="45">
        <f t="shared" si="61646"/>
        <v>0</v>
      </c>
      <c r="AA2553" s="36"/>
      <c r="AB2553" s="37"/>
      <c r="AC2553" s="44">
        <f t="shared" ref="AC2553" si="61676">parseTime(AA2553)-(AB2557=INT(RIGHT($F2553, 1)))</f>
        <v>0</v>
      </c>
      <c r="AD2553" s="45">
        <f t="shared" si="61648"/>
        <v>0</v>
      </c>
      <c r="AE2553" s="36"/>
      <c r="AF2553" s="37"/>
      <c r="AG2553" s="44">
        <f t="shared" ref="AG2553" si="61677">parseTime(AE2553)-(AF2557=INT(RIGHT($F2553, 1)))</f>
        <v>0</v>
      </c>
      <c r="AH2553" s="45">
        <f t="shared" si="61650"/>
        <v>0</v>
      </c>
      <c r="AI2553" s="36"/>
      <c r="AJ2553" s="37"/>
      <c r="AK2553" s="44">
        <f>parseTime(AI2553)-(AJ2557=INT(RIGHT($F2553, 1)))</f>
        <v>0</v>
      </c>
      <c r="AL2553" s="45">
        <f t="shared" si="61651"/>
        <v>0</v>
      </c>
      <c r="AM2553" s="36"/>
      <c r="AN2553" s="37"/>
      <c r="AO2553" s="44">
        <f t="shared" ref="AO2553" si="61678">parseTime(AM2553)-(AN2557=INT(RIGHT($F2553, 1)))</f>
        <v>0</v>
      </c>
      <c r="AP2553" s="45">
        <f t="shared" si="61653"/>
        <v>0</v>
      </c>
      <c r="AQ2553" s="36"/>
      <c r="AR2553" s="37"/>
      <c r="AS2553" s="44">
        <f t="shared" ref="AS2553" si="61679">parseTime(AQ2553)-(AR2557=INT(RIGHT($F2553, 1)))</f>
        <v>0</v>
      </c>
      <c r="AT2553" s="45">
        <f t="shared" si="61655"/>
        <v>0</v>
      </c>
      <c r="AU2553" s="36"/>
      <c r="AV2553" s="37"/>
      <c r="AW2553" s="44">
        <f>parseTime(AU2553)-(AV2557=INT(RIGHT($F2553, 1)))</f>
        <v>0</v>
      </c>
      <c r="AX2553" s="45">
        <f t="shared" si="61656"/>
        <v>0</v>
      </c>
      <c r="AY2553" s="36"/>
      <c r="AZ2553" s="37"/>
      <c r="BA2553" s="44">
        <f>parseTime(AY2553)-(AZ2557=INT(RIGHT($F2553, 1)))</f>
        <v>0</v>
      </c>
      <c r="BB2553" s="45">
        <f t="shared" si="61657"/>
        <v>0</v>
      </c>
      <c r="BC2553" s="36"/>
      <c r="BD2553" s="37"/>
      <c r="BE2553" s="44">
        <f>parseTime(BC2553)-(BD2557=INT(RIGHT($F2553, 1)))</f>
        <v>0</v>
      </c>
      <c r="BF2553" s="45">
        <f t="shared" si="61658"/>
        <v>0</v>
      </c>
      <c r="BG2553" s="36"/>
      <c r="BH2553" s="37"/>
      <c r="BI2553" s="44">
        <f>parseTime(BG2553)-(BH2557=INT(RIGHT($F2553, 1)))</f>
        <v>0</v>
      </c>
      <c r="BJ2553" s="45">
        <f t="shared" si="61659"/>
        <v>0</v>
      </c>
      <c r="BK2553" s="36"/>
      <c r="BL2553" s="37"/>
      <c r="BM2553" s="44">
        <f>parseTime(BK2553)-(BL2557=INT(RIGHT($F2553, 1)))</f>
        <v>0</v>
      </c>
      <c r="BN2553" s="45">
        <f t="shared" si="61660"/>
        <v>0</v>
      </c>
      <c r="BO2553" s="36"/>
      <c r="BP2553" s="37"/>
      <c r="BQ2553" s="44">
        <f t="shared" ref="BQ2553" si="61680">parseTime(BO2553)-(BP2557=INT(RIGHT($F2553, 1)))</f>
        <v>0</v>
      </c>
      <c r="BR2553" s="45">
        <f t="shared" si="61662"/>
        <v>0</v>
      </c>
      <c r="BS2553" s="36"/>
      <c r="BT2553" s="37"/>
      <c r="BU2553" s="44">
        <f t="shared" ref="BU2553" si="61681">parseTime(BS2553)-(BT2557=INT(RIGHT($F2553, 1)))</f>
        <v>0</v>
      </c>
      <c r="BV2553" s="45">
        <f t="shared" si="61664"/>
        <v>0</v>
      </c>
      <c r="BW2553" s="36"/>
      <c r="BX2553" s="37"/>
      <c r="BY2553" s="44">
        <f t="shared" ref="BY2553" si="61682">parseTime(BW2553)-(BX2557=INT(RIGHT($F2553, 1)))</f>
        <v>0</v>
      </c>
      <c r="BZ2553" s="45">
        <f t="shared" si="61666"/>
        <v>0</v>
      </c>
      <c r="CA2553" s="36"/>
      <c r="CB2553" s="37"/>
      <c r="CC2553" s="44">
        <f t="shared" ref="CC2553" si="61683">parseTime(CA2553)-(CB2557=INT(RIGHT($F2553, 1)))</f>
        <v>0</v>
      </c>
      <c r="CD2553" s="45">
        <f t="shared" si="61668"/>
        <v>0</v>
      </c>
      <c r="CE2553" s="36"/>
      <c r="CF2553" s="37"/>
      <c r="CG2553" s="44">
        <f t="shared" ref="CG2553" si="61684">parseTime(CE2553)-(CF2557=INT(RIGHT($F2553, 1)))</f>
        <v>0</v>
      </c>
      <c r="CH2553" s="45">
        <f t="shared" si="61670"/>
        <v>0</v>
      </c>
    </row>
    <row r="2554" spans="1:86" x14ac:dyDescent="0.25">
      <c r="A2554" s="56" t="s">
        <v>117</v>
      </c>
      <c r="B2554" s="57">
        <f t="shared" ref="B2554" ca="1" si="61685">roleHours(G2552:CH2558, "MFD")</f>
        <v>0</v>
      </c>
      <c r="C2554" s="14">
        <f t="shared" ref="C2554:C2557" ca="1" si="61686">B2554/8</f>
        <v>0</v>
      </c>
      <c r="D2554" s="14">
        <f t="shared" ref="D2554" ca="1" si="61687">B2553-D2553</f>
        <v>-53.7</v>
      </c>
      <c r="E2554" s="20" t="s">
        <v>127</v>
      </c>
      <c r="F2554" s="51" t="s">
        <v>130</v>
      </c>
      <c r="G2554" s="36"/>
      <c r="H2554" s="37"/>
      <c r="I2554" s="44">
        <f t="shared" ref="I2554" si="61688">parseTime(G2554)-(H2557=INT(RIGHT($F2554, 1)))</f>
        <v>0</v>
      </c>
      <c r="J2554" s="45">
        <f t="shared" si="61638"/>
        <v>0</v>
      </c>
      <c r="K2554" s="36"/>
      <c r="L2554" s="37"/>
      <c r="M2554" s="44">
        <f t="shared" ref="M2554" si="61689">parseTime(K2554)-(L2557=INT(RIGHT($F2554, 1)))</f>
        <v>0</v>
      </c>
      <c r="N2554" s="45">
        <f t="shared" si="61640"/>
        <v>0</v>
      </c>
      <c r="O2554" s="36"/>
      <c r="P2554" s="37"/>
      <c r="Q2554" s="44">
        <f t="shared" ref="Q2554" si="61690">parseTime(O2554)-(P2557=INT(RIGHT($F2554, 1)))</f>
        <v>0</v>
      </c>
      <c r="R2554" s="45">
        <f t="shared" si="61642"/>
        <v>0</v>
      </c>
      <c r="S2554" s="36"/>
      <c r="T2554" s="37"/>
      <c r="U2554" s="44">
        <f t="shared" ref="U2554" si="61691">parseTime(S2554)-(T2557=INT(RIGHT($F2554, 1)))</f>
        <v>0</v>
      </c>
      <c r="V2554" s="45">
        <f t="shared" si="61644"/>
        <v>0</v>
      </c>
      <c r="W2554" s="36"/>
      <c r="X2554" s="37"/>
      <c r="Y2554" s="44">
        <f t="shared" ref="Y2554" si="61692">parseTime(W2554)-(X2557=INT(RIGHT($F2554, 1)))</f>
        <v>0</v>
      </c>
      <c r="Z2554" s="45">
        <f t="shared" si="61646"/>
        <v>0</v>
      </c>
      <c r="AA2554" s="36"/>
      <c r="AB2554" s="37"/>
      <c r="AC2554" s="44">
        <f t="shared" ref="AC2554" si="61693">parseTime(AA2554)-(AB2557=INT(RIGHT($F2554, 1)))</f>
        <v>0</v>
      </c>
      <c r="AD2554" s="45">
        <f t="shared" si="61648"/>
        <v>0</v>
      </c>
      <c r="AE2554" s="36"/>
      <c r="AF2554" s="37"/>
      <c r="AG2554" s="44">
        <f t="shared" ref="AG2554" si="61694">parseTime(AE2554)-(AF2557=INT(RIGHT($F2554, 1)))</f>
        <v>0</v>
      </c>
      <c r="AH2554" s="45">
        <f t="shared" si="61650"/>
        <v>0</v>
      </c>
      <c r="AI2554" s="36"/>
      <c r="AJ2554" s="37"/>
      <c r="AK2554" s="44">
        <f>parseTime(AI2554)-(AJ2557=INT(RIGHT($F2554, 1)))</f>
        <v>0</v>
      </c>
      <c r="AL2554" s="45">
        <f t="shared" si="61651"/>
        <v>0</v>
      </c>
      <c r="AM2554" s="36"/>
      <c r="AN2554" s="37"/>
      <c r="AO2554" s="44">
        <f t="shared" ref="AO2554" si="61695">parseTime(AM2554)-(AN2557=INT(RIGHT($F2554, 1)))</f>
        <v>0</v>
      </c>
      <c r="AP2554" s="45">
        <f t="shared" si="61653"/>
        <v>0</v>
      </c>
      <c r="AQ2554" s="36"/>
      <c r="AR2554" s="37"/>
      <c r="AS2554" s="44">
        <f t="shared" ref="AS2554" si="61696">parseTime(AQ2554)-(AR2557=INT(RIGHT($F2554, 1)))</f>
        <v>0</v>
      </c>
      <c r="AT2554" s="45">
        <f t="shared" si="61655"/>
        <v>0</v>
      </c>
      <c r="AU2554" s="36"/>
      <c r="AV2554" s="37"/>
      <c r="AW2554" s="44">
        <f>parseTime(AU2554)-(AV2557=INT(RIGHT($F2554, 1)))</f>
        <v>0</v>
      </c>
      <c r="AX2554" s="45">
        <f t="shared" si="61656"/>
        <v>0</v>
      </c>
      <c r="AY2554" s="36"/>
      <c r="AZ2554" s="37"/>
      <c r="BA2554" s="44">
        <f>parseTime(AY2554)-(AZ2557=INT(RIGHT($F2554, 1)))</f>
        <v>0</v>
      </c>
      <c r="BB2554" s="45">
        <f t="shared" si="61657"/>
        <v>0</v>
      </c>
      <c r="BC2554" s="36"/>
      <c r="BD2554" s="37"/>
      <c r="BE2554" s="44">
        <f>parseTime(BC2554)-(BD2557=INT(RIGHT($F2554, 1)))</f>
        <v>0</v>
      </c>
      <c r="BF2554" s="45">
        <f t="shared" si="61658"/>
        <v>0</v>
      </c>
      <c r="BG2554" s="36"/>
      <c r="BH2554" s="37"/>
      <c r="BI2554" s="44">
        <f>parseTime(BG2554)-(BH2557=INT(RIGHT($F2554, 1)))</f>
        <v>0</v>
      </c>
      <c r="BJ2554" s="45">
        <f t="shared" si="61659"/>
        <v>0</v>
      </c>
      <c r="BK2554" s="36"/>
      <c r="BL2554" s="37"/>
      <c r="BM2554" s="44">
        <f>parseTime(BK2554)-(BL2557=INT(RIGHT($F2554, 1)))</f>
        <v>0</v>
      </c>
      <c r="BN2554" s="45">
        <f t="shared" si="61660"/>
        <v>0</v>
      </c>
      <c r="BO2554" s="36"/>
      <c r="BP2554" s="37"/>
      <c r="BQ2554" s="44">
        <f t="shared" ref="BQ2554" si="61697">parseTime(BO2554)-(BP2557=INT(RIGHT($F2554, 1)))</f>
        <v>0</v>
      </c>
      <c r="BR2554" s="45">
        <f t="shared" si="61662"/>
        <v>0</v>
      </c>
      <c r="BS2554" s="36"/>
      <c r="BT2554" s="37"/>
      <c r="BU2554" s="44">
        <f t="shared" ref="BU2554" si="61698">parseTime(BS2554)-(BT2557=INT(RIGHT($F2554, 1)))</f>
        <v>0</v>
      </c>
      <c r="BV2554" s="45">
        <f t="shared" si="61664"/>
        <v>0</v>
      </c>
      <c r="BW2554" s="36"/>
      <c r="BX2554" s="37"/>
      <c r="BY2554" s="44">
        <f t="shared" ref="BY2554" si="61699">parseTime(BW2554)-(BX2557=INT(RIGHT($F2554, 1)))</f>
        <v>0</v>
      </c>
      <c r="BZ2554" s="45">
        <f t="shared" si="61666"/>
        <v>0</v>
      </c>
      <c r="CA2554" s="36"/>
      <c r="CB2554" s="37"/>
      <c r="CC2554" s="44">
        <f t="shared" ref="CC2554" si="61700">parseTime(CA2554)-(CB2557=INT(RIGHT($F2554, 1)))</f>
        <v>0</v>
      </c>
      <c r="CD2554" s="45">
        <f t="shared" si="61668"/>
        <v>0</v>
      </c>
      <c r="CE2554" s="36"/>
      <c r="CF2554" s="37"/>
      <c r="CG2554" s="44">
        <f t="shared" ref="CG2554" si="61701">parseTime(CE2554)-(CF2557=INT(RIGHT($F2554, 1)))</f>
        <v>0</v>
      </c>
      <c r="CH2554" s="45">
        <f t="shared" si="61670"/>
        <v>0</v>
      </c>
    </row>
    <row r="2555" spans="1:86" x14ac:dyDescent="0.25">
      <c r="A2555" s="56"/>
      <c r="B2555" s="57"/>
      <c r="C2555" s="14">
        <f t="shared" si="61686"/>
        <v>0</v>
      </c>
      <c r="D2555" s="14" t="s">
        <v>259</v>
      </c>
      <c r="E2555" s="20">
        <v>4.25</v>
      </c>
      <c r="F2555" s="51" t="s">
        <v>131</v>
      </c>
      <c r="G2555" s="36"/>
      <c r="H2555" s="37"/>
      <c r="I2555" s="44">
        <f t="shared" ref="I2555" si="61702">parseTime(G2555)-(H2557=INT(RIGHT($F2555, 1)))</f>
        <v>0</v>
      </c>
      <c r="J2555" s="45">
        <f t="shared" si="61638"/>
        <v>0</v>
      </c>
      <c r="K2555" s="36"/>
      <c r="L2555" s="37"/>
      <c r="M2555" s="44">
        <f t="shared" ref="M2555" si="61703">parseTime(K2555)-(L2557=INT(RIGHT($F2555, 1)))</f>
        <v>0</v>
      </c>
      <c r="N2555" s="45">
        <f t="shared" si="61640"/>
        <v>0</v>
      </c>
      <c r="O2555" s="36"/>
      <c r="P2555" s="37"/>
      <c r="Q2555" s="44">
        <f t="shared" ref="Q2555" si="61704">parseTime(O2555)-(P2557=INT(RIGHT($F2555, 1)))</f>
        <v>0</v>
      </c>
      <c r="R2555" s="45">
        <f t="shared" si="61642"/>
        <v>0</v>
      </c>
      <c r="S2555" s="36"/>
      <c r="T2555" s="37"/>
      <c r="U2555" s="44">
        <f t="shared" ref="U2555" si="61705">parseTime(S2555)-(T2557=INT(RIGHT($F2555, 1)))</f>
        <v>0</v>
      </c>
      <c r="V2555" s="45">
        <f t="shared" si="61644"/>
        <v>0</v>
      </c>
      <c r="W2555" s="36"/>
      <c r="X2555" s="37"/>
      <c r="Y2555" s="44">
        <f t="shared" ref="Y2555" si="61706">parseTime(W2555)-(X2557=INT(RIGHT($F2555, 1)))</f>
        <v>0</v>
      </c>
      <c r="Z2555" s="45">
        <f t="shared" si="61646"/>
        <v>0</v>
      </c>
      <c r="AA2555" s="36"/>
      <c r="AB2555" s="37"/>
      <c r="AC2555" s="44">
        <f t="shared" ref="AC2555" si="61707">parseTime(AA2555)-(AB2557=INT(RIGHT($F2555, 1)))</f>
        <v>0</v>
      </c>
      <c r="AD2555" s="45">
        <f t="shared" si="61648"/>
        <v>0</v>
      </c>
      <c r="AE2555" s="36"/>
      <c r="AF2555" s="37"/>
      <c r="AG2555" s="44">
        <f t="shared" ref="AG2555" si="61708">parseTime(AE2555)-(AF2557=INT(RIGHT($F2555, 1)))</f>
        <v>0</v>
      </c>
      <c r="AH2555" s="45">
        <f t="shared" si="61650"/>
        <v>0</v>
      </c>
      <c r="AI2555" s="36"/>
      <c r="AJ2555" s="37"/>
      <c r="AK2555" s="44">
        <f>parseTime(AI2555)-(AJ2557=INT(RIGHT($F2555, 1)))</f>
        <v>0</v>
      </c>
      <c r="AL2555" s="45">
        <f t="shared" si="61651"/>
        <v>0</v>
      </c>
      <c r="AM2555" s="36"/>
      <c r="AN2555" s="37"/>
      <c r="AO2555" s="44">
        <f t="shared" ref="AO2555" si="61709">parseTime(AM2555)-(AN2557=INT(RIGHT($F2555, 1)))</f>
        <v>0</v>
      </c>
      <c r="AP2555" s="45">
        <f t="shared" si="61653"/>
        <v>0</v>
      </c>
      <c r="AQ2555" s="36"/>
      <c r="AR2555" s="37"/>
      <c r="AS2555" s="44">
        <f t="shared" ref="AS2555" si="61710">parseTime(AQ2555)-(AR2557=INT(RIGHT($F2555, 1)))</f>
        <v>0</v>
      </c>
      <c r="AT2555" s="45">
        <f t="shared" si="61655"/>
        <v>0</v>
      </c>
      <c r="AU2555" s="36"/>
      <c r="AV2555" s="37"/>
      <c r="AW2555" s="44">
        <f>parseTime(AU2555)-(AV2557=INT(RIGHT($F2555, 1)))</f>
        <v>0</v>
      </c>
      <c r="AX2555" s="45">
        <f t="shared" si="61656"/>
        <v>0</v>
      </c>
      <c r="AY2555" s="36"/>
      <c r="AZ2555" s="37"/>
      <c r="BA2555" s="44">
        <f>parseTime(AY2555)-(AZ2557=INT(RIGHT($F2555, 1)))</f>
        <v>0</v>
      </c>
      <c r="BB2555" s="45">
        <f t="shared" si="61657"/>
        <v>0</v>
      </c>
      <c r="BC2555" s="36"/>
      <c r="BD2555" s="37"/>
      <c r="BE2555" s="44">
        <f>parseTime(BC2555)-(BD2557=INT(RIGHT($F2555, 1)))</f>
        <v>0</v>
      </c>
      <c r="BF2555" s="45">
        <f t="shared" si="61658"/>
        <v>0</v>
      </c>
      <c r="BG2555" s="36"/>
      <c r="BH2555" s="37"/>
      <c r="BI2555" s="44">
        <f>parseTime(BG2555)-(BH2557=INT(RIGHT($F2555, 1)))</f>
        <v>0</v>
      </c>
      <c r="BJ2555" s="45">
        <f t="shared" si="61659"/>
        <v>0</v>
      </c>
      <c r="BK2555" s="36"/>
      <c r="BL2555" s="37"/>
      <c r="BM2555" s="44">
        <f>parseTime(BK2555)-(BL2557=INT(RIGHT($F2555, 1)))</f>
        <v>0</v>
      </c>
      <c r="BN2555" s="45">
        <f t="shared" si="61660"/>
        <v>0</v>
      </c>
      <c r="BO2555" s="36"/>
      <c r="BP2555" s="37"/>
      <c r="BQ2555" s="44">
        <f t="shared" ref="BQ2555" si="61711">parseTime(BO2555)-(BP2557=INT(RIGHT($F2555, 1)))</f>
        <v>0</v>
      </c>
      <c r="BR2555" s="45">
        <f t="shared" si="61662"/>
        <v>0</v>
      </c>
      <c r="BS2555" s="36"/>
      <c r="BT2555" s="37"/>
      <c r="BU2555" s="44">
        <f t="shared" ref="BU2555" si="61712">parseTime(BS2555)-(BT2557=INT(RIGHT($F2555, 1)))</f>
        <v>0</v>
      </c>
      <c r="BV2555" s="45">
        <f t="shared" si="61664"/>
        <v>0</v>
      </c>
      <c r="BW2555" s="36"/>
      <c r="BX2555" s="37"/>
      <c r="BY2555" s="44">
        <f t="shared" ref="BY2555" si="61713">parseTime(BW2555)-(BX2557=INT(RIGHT($F2555, 1)))</f>
        <v>0</v>
      </c>
      <c r="BZ2555" s="45">
        <f t="shared" si="61666"/>
        <v>0</v>
      </c>
      <c r="CA2555" s="36"/>
      <c r="CB2555" s="37"/>
      <c r="CC2555" s="44">
        <f t="shared" ref="CC2555" si="61714">parseTime(CA2555)-(CB2557=INT(RIGHT($F2555, 1)))</f>
        <v>0</v>
      </c>
      <c r="CD2555" s="45">
        <f t="shared" si="61668"/>
        <v>0</v>
      </c>
      <c r="CE2555" s="36"/>
      <c r="CF2555" s="37"/>
      <c r="CG2555" s="44">
        <f t="shared" ref="CG2555" si="61715">parseTime(CE2555)-(CF2557=INT(RIGHT($F2555, 1)))</f>
        <v>0</v>
      </c>
      <c r="CH2555" s="45">
        <f t="shared" si="61670"/>
        <v>0</v>
      </c>
    </row>
    <row r="2556" spans="1:86" x14ac:dyDescent="0.25">
      <c r="A2556" s="56" t="s">
        <v>119</v>
      </c>
      <c r="B2556" s="57">
        <f t="shared" ref="B2556" ca="1" si="61716">roleHours(G2552:CH2558, "MCC")</f>
        <v>0</v>
      </c>
      <c r="C2556" s="14">
        <f t="shared" ca="1" si="61686"/>
        <v>0</v>
      </c>
      <c r="D2556" s="14" t="s">
        <v>260</v>
      </c>
      <c r="E2556" s="20">
        <v>4.6500000000000004</v>
      </c>
      <c r="F2556" s="51" t="s">
        <v>132</v>
      </c>
      <c r="G2556" s="36"/>
      <c r="H2556" s="37"/>
      <c r="I2556" s="44">
        <f t="shared" ref="I2556" si="61717">parseTime(G2556)-(H2557=INT(RIGHT($F2556, 1)))</f>
        <v>0</v>
      </c>
      <c r="J2556" s="45">
        <f t="shared" si="61638"/>
        <v>0</v>
      </c>
      <c r="K2556" s="36"/>
      <c r="L2556" s="37"/>
      <c r="M2556" s="44">
        <f t="shared" ref="M2556" si="61718">parseTime(K2556)-(L2557=INT(RIGHT($F2556, 1)))</f>
        <v>0</v>
      </c>
      <c r="N2556" s="45">
        <f t="shared" si="61640"/>
        <v>0</v>
      </c>
      <c r="O2556" s="36"/>
      <c r="P2556" s="37"/>
      <c r="Q2556" s="44">
        <f t="shared" ref="Q2556" si="61719">parseTime(O2556)-(P2557=INT(RIGHT($F2556, 1)))</f>
        <v>0</v>
      </c>
      <c r="R2556" s="45">
        <f t="shared" si="61642"/>
        <v>0</v>
      </c>
      <c r="S2556" s="36"/>
      <c r="T2556" s="37"/>
      <c r="U2556" s="44">
        <f t="shared" ref="U2556" si="61720">parseTime(S2556)-(T2557=INT(RIGHT($F2556, 1)))</f>
        <v>0</v>
      </c>
      <c r="V2556" s="45">
        <f t="shared" si="61644"/>
        <v>0</v>
      </c>
      <c r="W2556" s="36"/>
      <c r="X2556" s="37"/>
      <c r="Y2556" s="44">
        <f t="shared" ref="Y2556" si="61721">parseTime(W2556)-(X2557=INT(RIGHT($F2556, 1)))</f>
        <v>0</v>
      </c>
      <c r="Z2556" s="45">
        <f t="shared" si="61646"/>
        <v>0</v>
      </c>
      <c r="AA2556" s="36"/>
      <c r="AB2556" s="37"/>
      <c r="AC2556" s="44">
        <f t="shared" ref="AC2556" si="61722">parseTime(AA2556)-(AB2557=INT(RIGHT($F2556, 1)))</f>
        <v>0</v>
      </c>
      <c r="AD2556" s="45">
        <f t="shared" si="61648"/>
        <v>0</v>
      </c>
      <c r="AE2556" s="36"/>
      <c r="AF2556" s="37"/>
      <c r="AG2556" s="44">
        <f t="shared" ref="AG2556" si="61723">parseTime(AE2556)-(AF2557=INT(RIGHT($F2556, 1)))</f>
        <v>0</v>
      </c>
      <c r="AH2556" s="45">
        <f t="shared" si="61650"/>
        <v>0</v>
      </c>
      <c r="AI2556" s="36"/>
      <c r="AJ2556" s="37"/>
      <c r="AK2556" s="44">
        <f>parseTime(AI2556)-(AJ2557=INT(RIGHT($F2556, 1)))</f>
        <v>0</v>
      </c>
      <c r="AL2556" s="45">
        <f t="shared" si="61651"/>
        <v>0</v>
      </c>
      <c r="AM2556" s="36"/>
      <c r="AN2556" s="37"/>
      <c r="AO2556" s="44">
        <f t="shared" ref="AO2556" si="61724">parseTime(AM2556)-(AN2557=INT(RIGHT($F2556, 1)))</f>
        <v>0</v>
      </c>
      <c r="AP2556" s="45">
        <f t="shared" si="61653"/>
        <v>0</v>
      </c>
      <c r="AQ2556" s="36"/>
      <c r="AR2556" s="37"/>
      <c r="AS2556" s="44">
        <f t="shared" ref="AS2556" si="61725">parseTime(AQ2556)-(AR2557=INT(RIGHT($F2556, 1)))</f>
        <v>0</v>
      </c>
      <c r="AT2556" s="45">
        <f t="shared" si="61655"/>
        <v>0</v>
      </c>
      <c r="AU2556" s="36"/>
      <c r="AV2556" s="37"/>
      <c r="AW2556" s="44">
        <f>parseTime(AU2556)-(AV2557=INT(RIGHT($F2556, 1)))</f>
        <v>0</v>
      </c>
      <c r="AX2556" s="45">
        <f t="shared" si="61656"/>
        <v>0</v>
      </c>
      <c r="AY2556" s="36"/>
      <c r="AZ2556" s="37"/>
      <c r="BA2556" s="44">
        <f>parseTime(AY2556)-(AZ2557=INT(RIGHT($F2556, 1)))</f>
        <v>0</v>
      </c>
      <c r="BB2556" s="45">
        <f t="shared" si="61657"/>
        <v>0</v>
      </c>
      <c r="BC2556" s="36"/>
      <c r="BD2556" s="37"/>
      <c r="BE2556" s="44">
        <f>parseTime(BC2556)-(BD2557=INT(RIGHT($F2556, 1)))</f>
        <v>0</v>
      </c>
      <c r="BF2556" s="45">
        <f t="shared" si="61658"/>
        <v>0</v>
      </c>
      <c r="BG2556" s="36"/>
      <c r="BH2556" s="37"/>
      <c r="BI2556" s="44">
        <f>parseTime(BG2556)-(BH2557=INT(RIGHT($F2556, 1)))</f>
        <v>0</v>
      </c>
      <c r="BJ2556" s="45">
        <f t="shared" si="61659"/>
        <v>0</v>
      </c>
      <c r="BK2556" s="36"/>
      <c r="BL2556" s="37"/>
      <c r="BM2556" s="44">
        <f>parseTime(BK2556)-(BL2557=INT(RIGHT($F2556, 1)))</f>
        <v>0</v>
      </c>
      <c r="BN2556" s="45">
        <f t="shared" si="61660"/>
        <v>0</v>
      </c>
      <c r="BO2556" s="36"/>
      <c r="BP2556" s="37"/>
      <c r="BQ2556" s="44">
        <f t="shared" ref="BQ2556" si="61726">parseTime(BO2556)-(BP2557=INT(RIGHT($F2556, 1)))</f>
        <v>0</v>
      </c>
      <c r="BR2556" s="45">
        <f t="shared" si="61662"/>
        <v>0</v>
      </c>
      <c r="BS2556" s="36"/>
      <c r="BT2556" s="37"/>
      <c r="BU2556" s="44">
        <f t="shared" ref="BU2556" si="61727">parseTime(BS2556)-(BT2557=INT(RIGHT($F2556, 1)))</f>
        <v>0</v>
      </c>
      <c r="BV2556" s="45">
        <f t="shared" si="61664"/>
        <v>0</v>
      </c>
      <c r="BW2556" s="36"/>
      <c r="BX2556" s="37"/>
      <c r="BY2556" s="44">
        <f t="shared" ref="BY2556" si="61728">parseTime(BW2556)-(BX2557=INT(RIGHT($F2556, 1)))</f>
        <v>0</v>
      </c>
      <c r="BZ2556" s="45">
        <f t="shared" si="61666"/>
        <v>0</v>
      </c>
      <c r="CA2556" s="36"/>
      <c r="CB2556" s="37"/>
      <c r="CC2556" s="44">
        <f t="shared" ref="CC2556" si="61729">parseTime(CA2556)-(CB2557=INT(RIGHT($F2556, 1)))</f>
        <v>0</v>
      </c>
      <c r="CD2556" s="45">
        <f t="shared" si="61668"/>
        <v>0</v>
      </c>
      <c r="CE2556" s="36"/>
      <c r="CF2556" s="37"/>
      <c r="CG2556" s="44">
        <f t="shared" ref="CG2556" si="61730">parseTime(CE2556)-(CF2557=INT(RIGHT($F2556, 1)))</f>
        <v>0</v>
      </c>
      <c r="CH2556" s="45">
        <f t="shared" si="61670"/>
        <v>0</v>
      </c>
    </row>
    <row r="2557" spans="1:86" x14ac:dyDescent="0.25">
      <c r="A2557" s="56"/>
      <c r="B2557" s="57"/>
      <c r="C2557" s="14">
        <f t="shared" si="61686"/>
        <v>0</v>
      </c>
      <c r="D2557" s="14"/>
      <c r="E2557" s="20">
        <f t="shared" ref="E2557" si="61731">((7.5/2)-0.5+E2556)*8</f>
        <v>63.2</v>
      </c>
      <c r="F2557" s="51"/>
      <c r="G2557" s="46" t="s">
        <v>134</v>
      </c>
      <c r="H2557" s="38">
        <f t="shared" ref="H2557" si="61732">lunchAdjust(G2552:H2556)</f>
        <v>0</v>
      </c>
      <c r="I2557" s="48" t="s">
        <v>0</v>
      </c>
      <c r="J2557" s="39">
        <f t="shared" ref="J2557" si="61733">SUMPRODUCT(I2552:I2556*J2552:J2556)</f>
        <v>0</v>
      </c>
      <c r="K2557" s="46" t="s">
        <v>134</v>
      </c>
      <c r="L2557" s="38">
        <f t="shared" ref="L2557" si="61734">lunchAdjust(K2552:L2556)</f>
        <v>0</v>
      </c>
      <c r="M2557" s="48" t="s">
        <v>0</v>
      </c>
      <c r="N2557" s="39">
        <f t="shared" ref="N2557" si="61735">SUMPRODUCT(M2552:M2556*N2552:N2556)</f>
        <v>0</v>
      </c>
      <c r="O2557" s="46" t="s">
        <v>134</v>
      </c>
      <c r="P2557" s="38">
        <f t="shared" ref="P2557" si="61736">lunchAdjust(O2552:P2556)</f>
        <v>0</v>
      </c>
      <c r="Q2557" s="48" t="s">
        <v>0</v>
      </c>
      <c r="R2557" s="39">
        <f t="shared" ref="R2557" si="61737">SUMPRODUCT(Q2552:Q2556*R2552:R2556)</f>
        <v>0</v>
      </c>
      <c r="S2557" s="46" t="s">
        <v>134</v>
      </c>
      <c r="T2557" s="38">
        <f t="shared" ref="T2557" si="61738">lunchAdjust(S2552:T2556)</f>
        <v>0</v>
      </c>
      <c r="U2557" s="48" t="s">
        <v>0</v>
      </c>
      <c r="V2557" s="39">
        <f t="shared" ref="V2557" si="61739">SUMPRODUCT(U2552:U2556*V2552:V2556)</f>
        <v>0</v>
      </c>
      <c r="W2557" s="46" t="s">
        <v>134</v>
      </c>
      <c r="X2557" s="38">
        <f t="shared" ref="X2557" si="61740">lunchAdjust(W2552:X2556)</f>
        <v>0</v>
      </c>
      <c r="Y2557" s="48" t="s">
        <v>0</v>
      </c>
      <c r="Z2557" s="39">
        <f t="shared" ref="Z2557" si="61741">SUMPRODUCT(Y2552:Y2556*Z2552:Z2556)</f>
        <v>0</v>
      </c>
      <c r="AA2557" s="46" t="s">
        <v>134</v>
      </c>
      <c r="AB2557" s="38">
        <f t="shared" ref="AB2557" si="61742">lunchAdjust(AA2552:AB2556)</f>
        <v>0</v>
      </c>
      <c r="AC2557" s="48" t="s">
        <v>0</v>
      </c>
      <c r="AD2557" s="39">
        <f t="shared" ref="AD2557" si="61743">SUMPRODUCT(AC2552:AC2556*AD2552:AD2556)</f>
        <v>0</v>
      </c>
      <c r="AE2557" s="46" t="s">
        <v>134</v>
      </c>
      <c r="AF2557" s="38">
        <f t="shared" ref="AF2557" si="61744">lunchAdjust(AE2552:AF2556)</f>
        <v>0</v>
      </c>
      <c r="AG2557" s="48" t="s">
        <v>0</v>
      </c>
      <c r="AH2557" s="39">
        <f t="shared" ref="AH2557" si="61745">SUMPRODUCT(AG2552:AG2556*AH2552:AH2556)</f>
        <v>0</v>
      </c>
      <c r="AI2557" s="46" t="s">
        <v>134</v>
      </c>
      <c r="AJ2557" s="38">
        <f t="shared" ref="AJ2557" si="61746">lunchAdjust(AI2552:AJ2556)</f>
        <v>0</v>
      </c>
      <c r="AK2557" s="48" t="s">
        <v>0</v>
      </c>
      <c r="AL2557" s="39">
        <f t="shared" ref="AL2557" si="61747">SUMPRODUCT(AK2552:AK2556*AL2552:AL2556)</f>
        <v>0</v>
      </c>
      <c r="AM2557" s="46" t="s">
        <v>134</v>
      </c>
      <c r="AN2557" s="38">
        <f t="shared" ref="AN2557" si="61748">lunchAdjust(AM2552:AN2556)</f>
        <v>0</v>
      </c>
      <c r="AO2557" s="48" t="s">
        <v>0</v>
      </c>
      <c r="AP2557" s="39">
        <f t="shared" ref="AP2557" si="61749">SUMPRODUCT(AO2552:AO2556*AP2552:AP2556)</f>
        <v>0</v>
      </c>
      <c r="AQ2557" s="46" t="s">
        <v>134</v>
      </c>
      <c r="AR2557" s="38">
        <f t="shared" ref="AR2557" si="61750">lunchAdjust(AQ2552:AR2556)</f>
        <v>0</v>
      </c>
      <c r="AS2557" s="48" t="s">
        <v>0</v>
      </c>
      <c r="AT2557" s="39">
        <f t="shared" ref="AT2557" si="61751">SUMPRODUCT(AS2552:AS2556*AT2552:AT2556)</f>
        <v>0</v>
      </c>
      <c r="AU2557" s="46" t="s">
        <v>134</v>
      </c>
      <c r="AV2557" s="38">
        <f t="shared" ref="AV2557" si="61752">lunchAdjust(AU2552:AV2556)</f>
        <v>0</v>
      </c>
      <c r="AW2557" s="48" t="s">
        <v>0</v>
      </c>
      <c r="AX2557" s="39">
        <f t="shared" ref="AX2557" si="61753">SUMPRODUCT(AW2552:AW2556*AX2552:AX2556)</f>
        <v>0</v>
      </c>
      <c r="AY2557" s="46" t="s">
        <v>134</v>
      </c>
      <c r="AZ2557" s="38">
        <f t="shared" ref="AZ2557" si="61754">lunchAdjust(AY2552:AZ2556)</f>
        <v>0</v>
      </c>
      <c r="BA2557" s="48" t="s">
        <v>0</v>
      </c>
      <c r="BB2557" s="39">
        <f t="shared" ref="BB2557" si="61755">SUMPRODUCT(BA2552:BA2556*BB2552:BB2556)</f>
        <v>0</v>
      </c>
      <c r="BC2557" s="46" t="s">
        <v>134</v>
      </c>
      <c r="BD2557" s="38">
        <f t="shared" ref="BD2557" si="61756">lunchAdjust(BC2552:BD2556)</f>
        <v>0</v>
      </c>
      <c r="BE2557" s="48" t="s">
        <v>0</v>
      </c>
      <c r="BF2557" s="39">
        <f t="shared" ref="BF2557" si="61757">SUMPRODUCT(BE2552:BE2556*BF2552:BF2556)</f>
        <v>0</v>
      </c>
      <c r="BG2557" s="46" t="s">
        <v>134</v>
      </c>
      <c r="BH2557" s="38">
        <f t="shared" ref="BH2557" si="61758">lunchAdjust(BG2552:BH2556)</f>
        <v>0</v>
      </c>
      <c r="BI2557" s="48" t="s">
        <v>0</v>
      </c>
      <c r="BJ2557" s="39">
        <f t="shared" ref="BJ2557" si="61759">SUMPRODUCT(BI2552:BI2556*BJ2552:BJ2556)</f>
        <v>0</v>
      </c>
      <c r="BK2557" s="46" t="s">
        <v>134</v>
      </c>
      <c r="BL2557" s="38">
        <f t="shared" ref="BL2557" si="61760">lunchAdjust(BK2552:BL2556)</f>
        <v>0</v>
      </c>
      <c r="BM2557" s="48" t="s">
        <v>0</v>
      </c>
      <c r="BN2557" s="39">
        <f t="shared" ref="BN2557" si="61761">SUMPRODUCT(BM2552:BM2556*BN2552:BN2556)</f>
        <v>0</v>
      </c>
      <c r="BO2557" s="46" t="s">
        <v>134</v>
      </c>
      <c r="BP2557" s="38">
        <f t="shared" ref="BP2557" si="61762">lunchAdjust(BO2552:BP2556)</f>
        <v>0</v>
      </c>
      <c r="BQ2557" s="48" t="s">
        <v>0</v>
      </c>
      <c r="BR2557" s="39">
        <f t="shared" ref="BR2557" si="61763">SUMPRODUCT(BQ2552:BQ2556*BR2552:BR2556)</f>
        <v>0</v>
      </c>
      <c r="BS2557" s="46" t="s">
        <v>134</v>
      </c>
      <c r="BT2557" s="38">
        <f t="shared" ref="BT2557" si="61764">lunchAdjust(BS2552:BT2556)</f>
        <v>0</v>
      </c>
      <c r="BU2557" s="48" t="s">
        <v>0</v>
      </c>
      <c r="BV2557" s="39">
        <f t="shared" ref="BV2557" si="61765">SUMPRODUCT(BU2552:BU2556*BV2552:BV2556)</f>
        <v>0</v>
      </c>
      <c r="BW2557" s="46" t="s">
        <v>134</v>
      </c>
      <c r="BX2557" s="38">
        <f t="shared" ref="BX2557" si="61766">lunchAdjust(BW2552:BX2556)</f>
        <v>0</v>
      </c>
      <c r="BY2557" s="48" t="s">
        <v>0</v>
      </c>
      <c r="BZ2557" s="39">
        <f t="shared" ref="BZ2557" si="61767">SUMPRODUCT(BY2552:BY2556*BZ2552:BZ2556)</f>
        <v>0</v>
      </c>
      <c r="CA2557" s="46" t="s">
        <v>134</v>
      </c>
      <c r="CB2557" s="38">
        <f t="shared" ref="CB2557" si="61768">lunchAdjust(CA2552:CB2556)</f>
        <v>0</v>
      </c>
      <c r="CC2557" s="48" t="s">
        <v>0</v>
      </c>
      <c r="CD2557" s="39">
        <f t="shared" ref="CD2557" si="61769">SUMPRODUCT(CC2552:CC2556*CD2552:CD2556)</f>
        <v>0</v>
      </c>
      <c r="CE2557" s="46" t="s">
        <v>134</v>
      </c>
      <c r="CF2557" s="38">
        <f t="shared" ref="CF2557" si="61770">lunchAdjust(CE2552:CF2556)</f>
        <v>0</v>
      </c>
      <c r="CG2557" s="48" t="s">
        <v>0</v>
      </c>
      <c r="CH2557" s="39">
        <f t="shared" ref="CH2557" si="61771">SUMPRODUCT(CG2552:CG2556*CH2552:CH2556)</f>
        <v>0</v>
      </c>
    </row>
    <row r="2558" spans="1:86" ht="15.75" thickBot="1" x14ac:dyDescent="0.3">
      <c r="A2558" s="58" t="s">
        <v>121</v>
      </c>
      <c r="B2558" s="59">
        <f t="shared" ref="B2558" ca="1" si="61772">roleHours(G2552:CH2558, "OUT")</f>
        <v>0</v>
      </c>
      <c r="C2558" s="54" t="s">
        <v>137</v>
      </c>
      <c r="D2558" s="22">
        <f t="shared" ref="D2558" ca="1" si="61773">roleHours(G2552:CH2558, "PTO")</f>
        <v>0</v>
      </c>
      <c r="E2558" s="23">
        <f t="shared" ref="E2558" ca="1" si="61774">E2557-B2553</f>
        <v>63.2</v>
      </c>
      <c r="F2558" s="52"/>
      <c r="G2558" s="47" t="s">
        <v>39</v>
      </c>
      <c r="H2558" s="40">
        <f t="shared" si="60394"/>
        <v>0</v>
      </c>
      <c r="I2558" s="49" t="s">
        <v>135</v>
      </c>
      <c r="J2558" s="41">
        <f t="shared" ref="J2558" si="61775">J2557*G$4</f>
        <v>0</v>
      </c>
      <c r="K2558" s="47" t="s">
        <v>39</v>
      </c>
      <c r="L2558" s="40">
        <f t="shared" ref="L2558" si="61776">SUMPRODUCT(M2552:M2556*(L2552:L2556="PTO"))+SUMPRODUCT(M2552:M2556*(L2552:L2556="HOL"))</f>
        <v>0</v>
      </c>
      <c r="M2558" s="49" t="s">
        <v>135</v>
      </c>
      <c r="N2558" s="41">
        <f t="shared" ref="N2558" si="61777">N2557*K$4</f>
        <v>0</v>
      </c>
      <c r="O2558" s="47" t="s">
        <v>39</v>
      </c>
      <c r="P2558" s="40">
        <f t="shared" ref="P2558" si="61778">SUMPRODUCT(Q2552:Q2556*(P2552:P2556="PTO"))+SUMPRODUCT(Q2552:Q2556*(P2552:P2556="HOL"))</f>
        <v>0</v>
      </c>
      <c r="Q2558" s="49" t="s">
        <v>135</v>
      </c>
      <c r="R2558" s="41">
        <f t="shared" ref="R2558" si="61779">R2557*O$4</f>
        <v>0</v>
      </c>
      <c r="S2558" s="47" t="s">
        <v>39</v>
      </c>
      <c r="T2558" s="40">
        <f t="shared" ref="T2558" si="61780">SUMPRODUCT(U2552:U2556*(T2552:T2556="PTO"))+SUMPRODUCT(U2552:U2556*(T2552:T2556="HOL"))</f>
        <v>0</v>
      </c>
      <c r="U2558" s="49" t="s">
        <v>135</v>
      </c>
      <c r="V2558" s="41">
        <f t="shared" ref="V2558" si="61781">V2557*S$4</f>
        <v>0</v>
      </c>
      <c r="W2558" s="47" t="s">
        <v>39</v>
      </c>
      <c r="X2558" s="40">
        <f t="shared" ref="X2558" si="61782">SUMPRODUCT(Y2552:Y2556*(X2552:X2556="PTO"))+SUMPRODUCT(Y2552:Y2556*(X2552:X2556="HOL"))</f>
        <v>0</v>
      </c>
      <c r="Y2558" s="49" t="s">
        <v>135</v>
      </c>
      <c r="Z2558" s="41">
        <f t="shared" ref="Z2558" si="61783">Z2557*W$4</f>
        <v>0</v>
      </c>
      <c r="AA2558" s="47" t="s">
        <v>39</v>
      </c>
      <c r="AB2558" s="40">
        <f t="shared" ref="AB2558" si="61784">SUMPRODUCT(AC2552:AC2556*(AB2552:AB2556="PTO"))+SUMPRODUCT(AC2552:AC2556*(AB2552:AB2556="HOL"))</f>
        <v>0</v>
      </c>
      <c r="AC2558" s="49" t="s">
        <v>135</v>
      </c>
      <c r="AD2558" s="41">
        <f t="shared" ref="AD2558" si="61785">AD2557*AA$4</f>
        <v>0</v>
      </c>
      <c r="AE2558" s="47" t="s">
        <v>39</v>
      </c>
      <c r="AF2558" s="40">
        <f t="shared" ref="AF2558" si="61786">SUMPRODUCT(AG2552:AG2556*(AF2552:AF2556="PTO"))+SUMPRODUCT(AG2552:AG2556*(AF2552:AF2556="HOL"))</f>
        <v>0</v>
      </c>
      <c r="AG2558" s="49" t="s">
        <v>135</v>
      </c>
      <c r="AH2558" s="41">
        <f t="shared" ref="AH2558" si="61787">AH2557*AE$4</f>
        <v>0</v>
      </c>
      <c r="AI2558" s="47" t="s">
        <v>39</v>
      </c>
      <c r="AJ2558" s="40">
        <f t="shared" ref="AJ2558" si="61788">SUMPRODUCT(AK2552:AK2556*(AJ2552:AJ2556="PTO"))+SUMPRODUCT(AK2552:AK2556*(AJ2552:AJ2556="HOL"))</f>
        <v>0</v>
      </c>
      <c r="AK2558" s="49" t="s">
        <v>135</v>
      </c>
      <c r="AL2558" s="41">
        <f>AL2557*AI$4</f>
        <v>0</v>
      </c>
      <c r="AM2558" s="47" t="s">
        <v>39</v>
      </c>
      <c r="AN2558" s="40">
        <f t="shared" ref="AN2558" si="61789">SUMPRODUCT(AO2552:AO2556*(AN2552:AN2556="PTO"))+SUMPRODUCT(AO2552:AO2556*(AN2552:AN2556="HOL"))</f>
        <v>0</v>
      </c>
      <c r="AO2558" s="49" t="s">
        <v>135</v>
      </c>
      <c r="AP2558" s="41">
        <f t="shared" ref="AP2558" si="61790">AP2557*AM$4</f>
        <v>0</v>
      </c>
      <c r="AQ2558" s="47" t="s">
        <v>39</v>
      </c>
      <c r="AR2558" s="40">
        <f t="shared" ref="AR2558" si="61791">SUMPRODUCT(AS2552:AS2556*(AR2552:AR2556="PTO"))+SUMPRODUCT(AS2552:AS2556*(AR2552:AR2556="HOL"))</f>
        <v>0</v>
      </c>
      <c r="AS2558" s="49" t="s">
        <v>135</v>
      </c>
      <c r="AT2558" s="41">
        <f t="shared" ref="AT2558" si="61792">AT2557*AQ$4</f>
        <v>0</v>
      </c>
      <c r="AU2558" s="47" t="s">
        <v>39</v>
      </c>
      <c r="AV2558" s="40">
        <f t="shared" ref="AV2558" si="61793">SUMPRODUCT(AW2552:AW2556*(AV2552:AV2556="PTO"))+SUMPRODUCT(AW2552:AW2556*(AV2552:AV2556="HOL"))</f>
        <v>0</v>
      </c>
      <c r="AW2558" s="49" t="s">
        <v>135</v>
      </c>
      <c r="AX2558" s="41">
        <f>AX2557*AU$4</f>
        <v>0</v>
      </c>
      <c r="AY2558" s="47" t="s">
        <v>39</v>
      </c>
      <c r="AZ2558" s="40">
        <f t="shared" ref="AZ2558" si="61794">SUMPRODUCT(BA2552:BA2556*(AZ2552:AZ2556="PTO"))+SUMPRODUCT(BA2552:BA2556*(AZ2552:AZ2556="HOL"))</f>
        <v>0</v>
      </c>
      <c r="BA2558" s="49" t="s">
        <v>135</v>
      </c>
      <c r="BB2558" s="41">
        <f>BB2557*AY$4</f>
        <v>0</v>
      </c>
      <c r="BC2558" s="47" t="s">
        <v>39</v>
      </c>
      <c r="BD2558" s="40">
        <f t="shared" ref="BD2558" si="61795">SUMPRODUCT(BE2552:BE2556*(BD2552:BD2556="PTO"))+SUMPRODUCT(BE2552:BE2556*(BD2552:BD2556="HOL"))</f>
        <v>0</v>
      </c>
      <c r="BE2558" s="49" t="s">
        <v>135</v>
      </c>
      <c r="BF2558" s="41">
        <f>BF2557*BC$4</f>
        <v>0</v>
      </c>
      <c r="BG2558" s="47" t="s">
        <v>39</v>
      </c>
      <c r="BH2558" s="40">
        <f t="shared" ref="BH2558" si="61796">SUMPRODUCT(BI2552:BI2556*(BH2552:BH2556="PTO"))+SUMPRODUCT(BI2552:BI2556*(BH2552:BH2556="HOL"))</f>
        <v>0</v>
      </c>
      <c r="BI2558" s="49" t="s">
        <v>135</v>
      </c>
      <c r="BJ2558" s="41">
        <f>BJ2557*BG$4</f>
        <v>0</v>
      </c>
      <c r="BK2558" s="47" t="s">
        <v>39</v>
      </c>
      <c r="BL2558" s="40">
        <f t="shared" ref="BL2558" si="61797">SUMPRODUCT(BM2552:BM2556*(BL2552:BL2556="PTO"))+SUMPRODUCT(BM2552:BM2556*(BL2552:BL2556="HOL"))</f>
        <v>0</v>
      </c>
      <c r="BM2558" s="49" t="s">
        <v>135</v>
      </c>
      <c r="BN2558" s="41">
        <f>BN2557*BK$4</f>
        <v>0</v>
      </c>
      <c r="BO2558" s="47" t="s">
        <v>39</v>
      </c>
      <c r="BP2558" s="40">
        <f t="shared" ref="BP2558" si="61798">SUMPRODUCT(BQ2552:BQ2556*(BP2552:BP2556="PTO"))+SUMPRODUCT(BQ2552:BQ2556*(BP2552:BP2556="HOL"))</f>
        <v>0</v>
      </c>
      <c r="BQ2558" s="49" t="s">
        <v>135</v>
      </c>
      <c r="BR2558" s="41">
        <f t="shared" ref="BR2558" si="61799">BR2557*BO$4</f>
        <v>0</v>
      </c>
      <c r="BS2558" s="47" t="s">
        <v>39</v>
      </c>
      <c r="BT2558" s="40">
        <f t="shared" ref="BT2558" si="61800">SUMPRODUCT(BU2552:BU2556*(BT2552:BT2556="PTO"))+SUMPRODUCT(BU2552:BU2556*(BT2552:BT2556="HOL"))</f>
        <v>0</v>
      </c>
      <c r="BU2558" s="49" t="s">
        <v>135</v>
      </c>
      <c r="BV2558" s="41">
        <f t="shared" ref="BV2558" si="61801">BV2557*BS$4</f>
        <v>0</v>
      </c>
      <c r="BW2558" s="47" t="s">
        <v>39</v>
      </c>
      <c r="BX2558" s="40">
        <f t="shared" ref="BX2558" si="61802">SUMPRODUCT(BY2552:BY2556*(BX2552:BX2556="PTO"))+SUMPRODUCT(BY2552:BY2556*(BX2552:BX2556="HOL"))</f>
        <v>0</v>
      </c>
      <c r="BY2558" s="49" t="s">
        <v>135</v>
      </c>
      <c r="BZ2558" s="41">
        <f t="shared" ref="BZ2558" si="61803">BZ2557*BW$4</f>
        <v>0</v>
      </c>
      <c r="CA2558" s="47" t="s">
        <v>39</v>
      </c>
      <c r="CB2558" s="40">
        <f t="shared" ref="CB2558" si="61804">SUMPRODUCT(CC2552:CC2556*(CB2552:CB2556="PTO"))+SUMPRODUCT(CC2552:CC2556*(CB2552:CB2556="HOL"))</f>
        <v>0</v>
      </c>
      <c r="CC2558" s="49" t="s">
        <v>135</v>
      </c>
      <c r="CD2558" s="41">
        <f t="shared" ref="CD2558" si="61805">CD2557*CA$4</f>
        <v>0</v>
      </c>
      <c r="CE2558" s="47" t="s">
        <v>39</v>
      </c>
      <c r="CF2558" s="40">
        <f t="shared" ref="CF2558" si="61806">SUMPRODUCT(CG2552:CG2556*(CF2552:CF2556="PTO"))+SUMPRODUCT(CG2552:CG2556*(CF2552:CF2556="HOL"))</f>
        <v>0</v>
      </c>
      <c r="CG2558" s="49" t="s">
        <v>135</v>
      </c>
      <c r="CH2558" s="41">
        <f t="shared" ref="CH2558" si="61807">CH2557*CE$4</f>
        <v>0</v>
      </c>
    </row>
    <row r="2559" spans="1:86" x14ac:dyDescent="0.25">
      <c r="A2559" s="70" t="s">
        <v>133</v>
      </c>
      <c r="B2559" s="71">
        <f t="shared" ref="B2559" ca="1" si="61808">D2559-B2560</f>
        <v>5.8682211056218563</v>
      </c>
      <c r="C2559" s="72" t="s">
        <v>122</v>
      </c>
      <c r="D2559" s="71">
        <f>IFERROR(INDEX(Holidays[FTE], MATCH(Entry!E2559, Holidays[Date], 0)), 1)*8*INDEX(FTEguide[[1]:[12]], MATCH(Entry!E2560, FTEguide[Weekday], 0), IF(Entry!E2562&gt;0, Entry!E2562, MONTH(Entry!E2559)))</f>
        <v>39.868221105621856</v>
      </c>
      <c r="E2559" s="60">
        <f t="shared" si="61636"/>
        <v>44193</v>
      </c>
      <c r="F2559" s="50" t="s">
        <v>128</v>
      </c>
      <c r="G2559" s="34"/>
      <c r="H2559" s="35"/>
      <c r="I2559" s="42">
        <f t="shared" ref="I2559" si="61809">parseTime(G2559)-(H2564=INT(RIGHT($F2559, 1)))</f>
        <v>0</v>
      </c>
      <c r="J2559" s="43">
        <f t="shared" ref="J2559:J2563" si="61810">isClocked(H2559)</f>
        <v>0</v>
      </c>
      <c r="K2559" s="34" t="s">
        <v>136</v>
      </c>
      <c r="L2559" s="35" t="s">
        <v>23</v>
      </c>
      <c r="M2559" s="42">
        <f t="shared" ref="M2559" si="61811">parseTime(K2559)-(L2564=INT(RIGHT($F2559, 1)))</f>
        <v>8</v>
      </c>
      <c r="N2559" s="43">
        <f t="shared" ref="N2559:N2563" si="61812">isClocked(L2559)</f>
        <v>1</v>
      </c>
      <c r="O2559" s="34" t="s">
        <v>136</v>
      </c>
      <c r="P2559" s="35" t="s">
        <v>41</v>
      </c>
      <c r="Q2559" s="42">
        <f t="shared" ref="Q2559" si="61813">parseTime(O2559)-(P2564=INT(RIGHT($F2559, 1)))</f>
        <v>8</v>
      </c>
      <c r="R2559" s="43">
        <f t="shared" ref="R2559:R2563" si="61814">isClocked(P2559)</f>
        <v>0</v>
      </c>
      <c r="S2559" s="34" t="s">
        <v>136</v>
      </c>
      <c r="T2559" s="35" t="s">
        <v>23</v>
      </c>
      <c r="U2559" s="42">
        <f t="shared" ref="U2559" si="61815">parseTime(S2559)-(T2564=INT(RIGHT($F2559, 1)))</f>
        <v>8</v>
      </c>
      <c r="V2559" s="43">
        <f t="shared" ref="V2559:V2563" si="61816">isClocked(T2559)</f>
        <v>1</v>
      </c>
      <c r="W2559" s="34"/>
      <c r="X2559" s="35"/>
      <c r="Y2559" s="42">
        <f t="shared" ref="Y2559" si="61817">parseTime(W2559)-(X2564=INT(RIGHT($F2559, 1)))</f>
        <v>0</v>
      </c>
      <c r="Z2559" s="43">
        <f t="shared" ref="Z2559:Z2563" si="61818">isClocked(X2559)</f>
        <v>0</v>
      </c>
      <c r="AA2559" s="34" t="s">
        <v>136</v>
      </c>
      <c r="AB2559" s="35" t="s">
        <v>41</v>
      </c>
      <c r="AC2559" s="42">
        <f t="shared" ref="AC2559" si="61819">parseTime(AA2559)-(AB2564=INT(RIGHT($F2559, 1)))</f>
        <v>8</v>
      </c>
      <c r="AD2559" s="43">
        <f t="shared" ref="AD2559:AD2563" si="61820">isClocked(AB2559)</f>
        <v>0</v>
      </c>
      <c r="AE2559" s="34" t="s">
        <v>136</v>
      </c>
      <c r="AF2559" s="35" t="s">
        <v>25</v>
      </c>
      <c r="AG2559" s="42">
        <f t="shared" ref="AG2559" si="61821">parseTime(AE2559)-(AF2564=INT(RIGHT($F2559, 1)))</f>
        <v>8</v>
      </c>
      <c r="AH2559" s="43">
        <f t="shared" ref="AH2559:AH2563" si="61822">isClocked(AF2559)</f>
        <v>1</v>
      </c>
      <c r="AI2559" s="34"/>
      <c r="AJ2559" s="35"/>
      <c r="AK2559" s="42">
        <f>parseTime(AI2559)-(AJ2564=INT(RIGHT($F2559, 1)))</f>
        <v>0</v>
      </c>
      <c r="AL2559" s="43">
        <f t="shared" ref="AL2559:AL2563" si="61823">isClocked(AJ2559)</f>
        <v>0</v>
      </c>
      <c r="AM2559" s="34"/>
      <c r="AN2559" s="35"/>
      <c r="AO2559" s="42">
        <f t="shared" ref="AO2559" si="61824">parseTime(AM2559)-(AN2564=INT(RIGHT($F2559, 1)))</f>
        <v>0</v>
      </c>
      <c r="AP2559" s="43">
        <f t="shared" ref="AP2559:AP2563" si="61825">isClocked(AN2559)</f>
        <v>0</v>
      </c>
      <c r="AQ2559" s="34"/>
      <c r="AR2559" s="35"/>
      <c r="AS2559" s="42">
        <f t="shared" ref="AS2559" si="61826">parseTime(AQ2559)-(AR2564=INT(RIGHT($F2559, 1)))</f>
        <v>0</v>
      </c>
      <c r="AT2559" s="43">
        <f t="shared" ref="AT2559:AT2563" si="61827">isClocked(AR2559)</f>
        <v>0</v>
      </c>
      <c r="AU2559" s="34"/>
      <c r="AV2559" s="35"/>
      <c r="AW2559" s="42">
        <f>parseTime(AU2559)-(AV2564=INT(RIGHT($F2559, 1)))</f>
        <v>0</v>
      </c>
      <c r="AX2559" s="43">
        <f t="shared" ref="AX2559:AX2563" si="61828">isClocked(AV2559)</f>
        <v>0</v>
      </c>
      <c r="AY2559" s="34"/>
      <c r="AZ2559" s="35"/>
      <c r="BA2559" s="42">
        <f>parseTime(AY2559)-(AZ2564=INT(RIGHT($F2559, 1)))</f>
        <v>0</v>
      </c>
      <c r="BB2559" s="43">
        <f t="shared" ref="BB2559:BB2563" si="61829">isClocked(AZ2559)</f>
        <v>0</v>
      </c>
      <c r="BC2559" s="34"/>
      <c r="BD2559" s="35"/>
      <c r="BE2559" s="42">
        <f>parseTime(BC2559)-(BD2564=INT(RIGHT($F2559, 1)))</f>
        <v>0</v>
      </c>
      <c r="BF2559" s="43">
        <f t="shared" ref="BF2559:BF2563" si="61830">isClocked(BD2559)</f>
        <v>0</v>
      </c>
      <c r="BG2559" s="34"/>
      <c r="BH2559" s="35"/>
      <c r="BI2559" s="42">
        <f>parseTime(BG2559)-(BH2564=INT(RIGHT($F2559, 1)))</f>
        <v>0</v>
      </c>
      <c r="BJ2559" s="43">
        <f t="shared" ref="BJ2559:BJ2563" si="61831">isClocked(BH2559)</f>
        <v>0</v>
      </c>
      <c r="BK2559" s="34"/>
      <c r="BL2559" s="35"/>
      <c r="BM2559" s="42">
        <f>parseTime(BK2559)-(BL2564=INT(RIGHT($F2559, 1)))</f>
        <v>0</v>
      </c>
      <c r="BN2559" s="43">
        <f t="shared" ref="BN2559:BN2563" si="61832">isClocked(BL2559)</f>
        <v>0</v>
      </c>
      <c r="BO2559" s="34" t="s">
        <v>287</v>
      </c>
      <c r="BP2559" s="35" t="s">
        <v>23</v>
      </c>
      <c r="BQ2559" s="42">
        <f t="shared" ref="BQ2559" si="61833">parseTime(BO2559)-(BP2564=INT(RIGHT($F2559, 1)))</f>
        <v>10</v>
      </c>
      <c r="BR2559" s="43">
        <f t="shared" ref="BR2559:BR2563" si="61834">isClocked(BP2559)</f>
        <v>1</v>
      </c>
      <c r="BS2559" s="34" t="s">
        <v>136</v>
      </c>
      <c r="BT2559" s="35" t="s">
        <v>41</v>
      </c>
      <c r="BU2559" s="42">
        <f t="shared" ref="BU2559" si="61835">parseTime(BS2559)-(BT2564=INT(RIGHT($F2559, 1)))</f>
        <v>8</v>
      </c>
      <c r="BV2559" s="43">
        <f t="shared" ref="BV2559:BV2563" si="61836">isClocked(BT2559)</f>
        <v>0</v>
      </c>
      <c r="BW2559" s="34"/>
      <c r="BX2559" s="35"/>
      <c r="BY2559" s="42">
        <f t="shared" ref="BY2559" si="61837">parseTime(BW2559)-(BX2564=INT(RIGHT($F2559, 1)))</f>
        <v>0</v>
      </c>
      <c r="BZ2559" s="43">
        <f t="shared" ref="BZ2559:BZ2563" si="61838">isClocked(BX2559)</f>
        <v>0</v>
      </c>
      <c r="CA2559" s="34"/>
      <c r="CB2559" s="35"/>
      <c r="CC2559" s="42">
        <f t="shared" ref="CC2559" si="61839">parseTime(CA2559)-(CB2564=INT(RIGHT($F2559, 1)))</f>
        <v>0</v>
      </c>
      <c r="CD2559" s="43">
        <f t="shared" ref="CD2559:CD2563" si="61840">isClocked(CB2559)</f>
        <v>0</v>
      </c>
      <c r="CE2559" s="34"/>
      <c r="CF2559" s="35"/>
      <c r="CG2559" s="42">
        <f t="shared" ref="CG2559" si="61841">parseTime(CE2559)-(CF2564=INT(RIGHT($F2559, 1)))</f>
        <v>0</v>
      </c>
      <c r="CH2559" s="43">
        <f t="shared" ref="CH2559:CH2563" si="61842">isClocked(CF2559)</f>
        <v>0</v>
      </c>
    </row>
    <row r="2560" spans="1:86" x14ac:dyDescent="0.25">
      <c r="A2560" s="56" t="s">
        <v>0</v>
      </c>
      <c r="B2560" s="57">
        <f t="shared" ca="1" si="61152"/>
        <v>34</v>
      </c>
      <c r="C2560" s="14" t="s">
        <v>252</v>
      </c>
      <c r="D2560" s="14">
        <f t="shared" si="60635"/>
        <v>53.7</v>
      </c>
      <c r="E2560" s="55" t="str">
        <f t="shared" si="61153"/>
        <v>Monday</v>
      </c>
      <c r="F2560" s="51" t="s">
        <v>129</v>
      </c>
      <c r="G2560" s="36"/>
      <c r="H2560" s="37"/>
      <c r="I2560" s="44">
        <f t="shared" ref="I2560" si="61843">parseTime(G2560)-(H2564=INT(RIGHT($F2560, 1)))</f>
        <v>0</v>
      </c>
      <c r="J2560" s="45">
        <f t="shared" si="61810"/>
        <v>0</v>
      </c>
      <c r="K2560" s="36"/>
      <c r="L2560" s="37"/>
      <c r="M2560" s="44">
        <f t="shared" ref="M2560" si="61844">parseTime(K2560)-(L2564=INT(RIGHT($F2560, 1)))</f>
        <v>0</v>
      </c>
      <c r="N2560" s="45">
        <f t="shared" si="61812"/>
        <v>0</v>
      </c>
      <c r="O2560" s="36"/>
      <c r="P2560" s="37"/>
      <c r="Q2560" s="44">
        <f t="shared" ref="Q2560" si="61845">parseTime(O2560)-(P2564=INT(RIGHT($F2560, 1)))</f>
        <v>0</v>
      </c>
      <c r="R2560" s="45">
        <f t="shared" si="61814"/>
        <v>0</v>
      </c>
      <c r="S2560" s="36"/>
      <c r="T2560" s="37"/>
      <c r="U2560" s="44">
        <f t="shared" ref="U2560" si="61846">parseTime(S2560)-(T2564=INT(RIGHT($F2560, 1)))</f>
        <v>0</v>
      </c>
      <c r="V2560" s="45">
        <f t="shared" si="61816"/>
        <v>0</v>
      </c>
      <c r="W2560" s="36"/>
      <c r="X2560" s="37"/>
      <c r="Y2560" s="44">
        <f t="shared" ref="Y2560" si="61847">parseTime(W2560)-(X2564=INT(RIGHT($F2560, 1)))</f>
        <v>0</v>
      </c>
      <c r="Z2560" s="45">
        <f t="shared" si="61818"/>
        <v>0</v>
      </c>
      <c r="AA2560" s="36"/>
      <c r="AB2560" s="37"/>
      <c r="AC2560" s="44">
        <f t="shared" ref="AC2560" si="61848">parseTime(AA2560)-(AB2564=INT(RIGHT($F2560, 1)))</f>
        <v>0</v>
      </c>
      <c r="AD2560" s="45">
        <f t="shared" si="61820"/>
        <v>0</v>
      </c>
      <c r="AE2560" s="36"/>
      <c r="AF2560" s="37"/>
      <c r="AG2560" s="44">
        <f t="shared" ref="AG2560" si="61849">parseTime(AE2560)-(AF2564=INT(RIGHT($F2560, 1)))</f>
        <v>0</v>
      </c>
      <c r="AH2560" s="45">
        <f t="shared" si="61822"/>
        <v>0</v>
      </c>
      <c r="AI2560" s="36"/>
      <c r="AJ2560" s="37"/>
      <c r="AK2560" s="44">
        <f>parseTime(AI2560)-(AJ2564=INT(RIGHT($F2560, 1)))</f>
        <v>0</v>
      </c>
      <c r="AL2560" s="45">
        <f t="shared" si="61823"/>
        <v>0</v>
      </c>
      <c r="AM2560" s="36"/>
      <c r="AN2560" s="37"/>
      <c r="AO2560" s="44">
        <f t="shared" ref="AO2560" si="61850">parseTime(AM2560)-(AN2564=INT(RIGHT($F2560, 1)))</f>
        <v>0</v>
      </c>
      <c r="AP2560" s="45">
        <f t="shared" si="61825"/>
        <v>0</v>
      </c>
      <c r="AQ2560" s="36"/>
      <c r="AR2560" s="37"/>
      <c r="AS2560" s="44">
        <f t="shared" ref="AS2560" si="61851">parseTime(AQ2560)-(AR2564=INT(RIGHT($F2560, 1)))</f>
        <v>0</v>
      </c>
      <c r="AT2560" s="45">
        <f t="shared" si="61827"/>
        <v>0</v>
      </c>
      <c r="AU2560" s="36"/>
      <c r="AV2560" s="37"/>
      <c r="AW2560" s="44">
        <f>parseTime(AU2560)-(AV2564=INT(RIGHT($F2560, 1)))</f>
        <v>0</v>
      </c>
      <c r="AX2560" s="45">
        <f t="shared" si="61828"/>
        <v>0</v>
      </c>
      <c r="AY2560" s="36"/>
      <c r="AZ2560" s="37"/>
      <c r="BA2560" s="44">
        <f>parseTime(AY2560)-(AZ2564=INT(RIGHT($F2560, 1)))</f>
        <v>0</v>
      </c>
      <c r="BB2560" s="45">
        <f t="shared" si="61829"/>
        <v>0</v>
      </c>
      <c r="BC2560" s="36"/>
      <c r="BD2560" s="37"/>
      <c r="BE2560" s="44">
        <f>parseTime(BC2560)-(BD2564=INT(RIGHT($F2560, 1)))</f>
        <v>0</v>
      </c>
      <c r="BF2560" s="45">
        <f t="shared" si="61830"/>
        <v>0</v>
      </c>
      <c r="BG2560" s="36"/>
      <c r="BH2560" s="37"/>
      <c r="BI2560" s="44">
        <f>parseTime(BG2560)-(BH2564=INT(RIGHT($F2560, 1)))</f>
        <v>0</v>
      </c>
      <c r="BJ2560" s="45">
        <f t="shared" si="61831"/>
        <v>0</v>
      </c>
      <c r="BK2560" s="36"/>
      <c r="BL2560" s="37"/>
      <c r="BM2560" s="44">
        <f>parseTime(BK2560)-(BL2564=INT(RIGHT($F2560, 1)))</f>
        <v>0</v>
      </c>
      <c r="BN2560" s="45">
        <f t="shared" si="61832"/>
        <v>0</v>
      </c>
      <c r="BO2560" s="36"/>
      <c r="BP2560" s="37"/>
      <c r="BQ2560" s="44">
        <f t="shared" ref="BQ2560" si="61852">parseTime(BO2560)-(BP2564=INT(RIGHT($F2560, 1)))</f>
        <v>0</v>
      </c>
      <c r="BR2560" s="45">
        <f t="shared" si="61834"/>
        <v>0</v>
      </c>
      <c r="BS2560" s="36"/>
      <c r="BT2560" s="37"/>
      <c r="BU2560" s="44">
        <f t="shared" ref="BU2560" si="61853">parseTime(BS2560)-(BT2564=INT(RIGHT($F2560, 1)))</f>
        <v>0</v>
      </c>
      <c r="BV2560" s="45">
        <f t="shared" si="61836"/>
        <v>0</v>
      </c>
      <c r="BW2560" s="36"/>
      <c r="BX2560" s="37"/>
      <c r="BY2560" s="44">
        <f t="shared" ref="BY2560" si="61854">parseTime(BW2560)-(BX2564=INT(RIGHT($F2560, 1)))</f>
        <v>0</v>
      </c>
      <c r="BZ2560" s="45">
        <f t="shared" si="61838"/>
        <v>0</v>
      </c>
      <c r="CA2560" s="36"/>
      <c r="CB2560" s="37"/>
      <c r="CC2560" s="44">
        <f t="shared" ref="CC2560" si="61855">parseTime(CA2560)-(CB2564=INT(RIGHT($F2560, 1)))</f>
        <v>0</v>
      </c>
      <c r="CD2560" s="45">
        <f t="shared" si="61840"/>
        <v>0</v>
      </c>
      <c r="CE2560" s="36"/>
      <c r="CF2560" s="37"/>
      <c r="CG2560" s="44">
        <f t="shared" ref="CG2560" si="61856">parseTime(CE2560)-(CF2564=INT(RIGHT($F2560, 1)))</f>
        <v>0</v>
      </c>
      <c r="CH2560" s="45">
        <f t="shared" si="61842"/>
        <v>0</v>
      </c>
    </row>
    <row r="2561" spans="1:86" x14ac:dyDescent="0.25">
      <c r="A2561" s="56" t="s">
        <v>117</v>
      </c>
      <c r="B2561" s="57">
        <f t="shared" ref="B2561" ca="1" si="61857">roleHours(G2559:CH2565, "MFD")</f>
        <v>26</v>
      </c>
      <c r="C2561" s="14">
        <f t="shared" ref="C2561:C2564" ca="1" si="61858">B2561/8</f>
        <v>3.25</v>
      </c>
      <c r="D2561" s="14">
        <f t="shared" ref="D2561" ca="1" si="61859">B2560-D2560</f>
        <v>-19.700000000000003</v>
      </c>
      <c r="E2561" s="20" t="s">
        <v>127</v>
      </c>
      <c r="F2561" s="51" t="s">
        <v>130</v>
      </c>
      <c r="G2561" s="36"/>
      <c r="H2561" s="37"/>
      <c r="I2561" s="44">
        <f t="shared" ref="I2561" si="61860">parseTime(G2561)-(H2564=INT(RIGHT($F2561, 1)))</f>
        <v>0</v>
      </c>
      <c r="J2561" s="45">
        <f t="shared" si="61810"/>
        <v>0</v>
      </c>
      <c r="K2561" s="36"/>
      <c r="L2561" s="37"/>
      <c r="M2561" s="44">
        <f t="shared" ref="M2561" si="61861">parseTime(K2561)-(L2564=INT(RIGHT($F2561, 1)))</f>
        <v>0</v>
      </c>
      <c r="N2561" s="45">
        <f t="shared" si="61812"/>
        <v>0</v>
      </c>
      <c r="O2561" s="36"/>
      <c r="P2561" s="37"/>
      <c r="Q2561" s="44">
        <f t="shared" ref="Q2561" si="61862">parseTime(O2561)-(P2564=INT(RIGHT($F2561, 1)))</f>
        <v>0</v>
      </c>
      <c r="R2561" s="45">
        <f t="shared" si="61814"/>
        <v>0</v>
      </c>
      <c r="S2561" s="36"/>
      <c r="T2561" s="37"/>
      <c r="U2561" s="44">
        <f t="shared" ref="U2561" si="61863">parseTime(S2561)-(T2564=INT(RIGHT($F2561, 1)))</f>
        <v>0</v>
      </c>
      <c r="V2561" s="45">
        <f t="shared" si="61816"/>
        <v>0</v>
      </c>
      <c r="W2561" s="36"/>
      <c r="X2561" s="37"/>
      <c r="Y2561" s="44">
        <f t="shared" ref="Y2561" si="61864">parseTime(W2561)-(X2564=INT(RIGHT($F2561, 1)))</f>
        <v>0</v>
      </c>
      <c r="Z2561" s="45">
        <f t="shared" si="61818"/>
        <v>0</v>
      </c>
      <c r="AA2561" s="36"/>
      <c r="AB2561" s="37"/>
      <c r="AC2561" s="44">
        <f t="shared" ref="AC2561" si="61865">parseTime(AA2561)-(AB2564=INT(RIGHT($F2561, 1)))</f>
        <v>0</v>
      </c>
      <c r="AD2561" s="45">
        <f t="shared" si="61820"/>
        <v>0</v>
      </c>
      <c r="AE2561" s="36"/>
      <c r="AF2561" s="37"/>
      <c r="AG2561" s="44">
        <f t="shared" ref="AG2561" si="61866">parseTime(AE2561)-(AF2564=INT(RIGHT($F2561, 1)))</f>
        <v>0</v>
      </c>
      <c r="AH2561" s="45">
        <f t="shared" si="61822"/>
        <v>0</v>
      </c>
      <c r="AI2561" s="36"/>
      <c r="AJ2561" s="37"/>
      <c r="AK2561" s="44">
        <f>parseTime(AI2561)-(AJ2564=INT(RIGHT($F2561, 1)))</f>
        <v>0</v>
      </c>
      <c r="AL2561" s="45">
        <f t="shared" si="61823"/>
        <v>0</v>
      </c>
      <c r="AM2561" s="36"/>
      <c r="AN2561" s="37"/>
      <c r="AO2561" s="44">
        <f t="shared" ref="AO2561" si="61867">parseTime(AM2561)-(AN2564=INT(RIGHT($F2561, 1)))</f>
        <v>0</v>
      </c>
      <c r="AP2561" s="45">
        <f t="shared" si="61825"/>
        <v>0</v>
      </c>
      <c r="AQ2561" s="36"/>
      <c r="AR2561" s="37"/>
      <c r="AS2561" s="44">
        <f t="shared" ref="AS2561" si="61868">parseTime(AQ2561)-(AR2564=INT(RIGHT($F2561, 1)))</f>
        <v>0</v>
      </c>
      <c r="AT2561" s="45">
        <f t="shared" si="61827"/>
        <v>0</v>
      </c>
      <c r="AU2561" s="36"/>
      <c r="AV2561" s="37"/>
      <c r="AW2561" s="44">
        <f>parseTime(AU2561)-(AV2564=INT(RIGHT($F2561, 1)))</f>
        <v>0</v>
      </c>
      <c r="AX2561" s="45">
        <f t="shared" si="61828"/>
        <v>0</v>
      </c>
      <c r="AY2561" s="36"/>
      <c r="AZ2561" s="37"/>
      <c r="BA2561" s="44">
        <f>parseTime(AY2561)-(AZ2564=INT(RIGHT($F2561, 1)))</f>
        <v>0</v>
      </c>
      <c r="BB2561" s="45">
        <f t="shared" si="61829"/>
        <v>0</v>
      </c>
      <c r="BC2561" s="36"/>
      <c r="BD2561" s="37"/>
      <c r="BE2561" s="44">
        <f>parseTime(BC2561)-(BD2564=INT(RIGHT($F2561, 1)))</f>
        <v>0</v>
      </c>
      <c r="BF2561" s="45">
        <f t="shared" si="61830"/>
        <v>0</v>
      </c>
      <c r="BG2561" s="36"/>
      <c r="BH2561" s="37"/>
      <c r="BI2561" s="44">
        <f>parseTime(BG2561)-(BH2564=INT(RIGHT($F2561, 1)))</f>
        <v>0</v>
      </c>
      <c r="BJ2561" s="45">
        <f t="shared" si="61831"/>
        <v>0</v>
      </c>
      <c r="BK2561" s="36"/>
      <c r="BL2561" s="37"/>
      <c r="BM2561" s="44">
        <f>parseTime(BK2561)-(BL2564=INT(RIGHT($F2561, 1)))</f>
        <v>0</v>
      </c>
      <c r="BN2561" s="45">
        <f t="shared" si="61832"/>
        <v>0</v>
      </c>
      <c r="BO2561" s="36"/>
      <c r="BP2561" s="37"/>
      <c r="BQ2561" s="44">
        <f t="shared" ref="BQ2561" si="61869">parseTime(BO2561)-(BP2564=INT(RIGHT($F2561, 1)))</f>
        <v>0</v>
      </c>
      <c r="BR2561" s="45">
        <f t="shared" si="61834"/>
        <v>0</v>
      </c>
      <c r="BS2561" s="36"/>
      <c r="BT2561" s="37"/>
      <c r="BU2561" s="44">
        <f t="shared" ref="BU2561" si="61870">parseTime(BS2561)-(BT2564=INT(RIGHT($F2561, 1)))</f>
        <v>0</v>
      </c>
      <c r="BV2561" s="45">
        <f t="shared" si="61836"/>
        <v>0</v>
      </c>
      <c r="BW2561" s="36"/>
      <c r="BX2561" s="37"/>
      <c r="BY2561" s="44">
        <f t="shared" ref="BY2561" si="61871">parseTime(BW2561)-(BX2564=INT(RIGHT($F2561, 1)))</f>
        <v>0</v>
      </c>
      <c r="BZ2561" s="45">
        <f t="shared" si="61838"/>
        <v>0</v>
      </c>
      <c r="CA2561" s="36"/>
      <c r="CB2561" s="37"/>
      <c r="CC2561" s="44">
        <f t="shared" ref="CC2561" si="61872">parseTime(CA2561)-(CB2564=INT(RIGHT($F2561, 1)))</f>
        <v>0</v>
      </c>
      <c r="CD2561" s="45">
        <f t="shared" si="61840"/>
        <v>0</v>
      </c>
      <c r="CE2561" s="36"/>
      <c r="CF2561" s="37"/>
      <c r="CG2561" s="44">
        <f t="shared" ref="CG2561" si="61873">parseTime(CE2561)-(CF2564=INT(RIGHT($F2561, 1)))</f>
        <v>0</v>
      </c>
      <c r="CH2561" s="45">
        <f t="shared" si="61842"/>
        <v>0</v>
      </c>
    </row>
    <row r="2562" spans="1:86" x14ac:dyDescent="0.25">
      <c r="A2562" s="56"/>
      <c r="B2562" s="57"/>
      <c r="C2562" s="14">
        <f t="shared" si="61858"/>
        <v>0</v>
      </c>
      <c r="D2562" s="14" t="s">
        <v>259</v>
      </c>
      <c r="E2562" s="20">
        <v>4.25</v>
      </c>
      <c r="F2562" s="51" t="s">
        <v>131</v>
      </c>
      <c r="G2562" s="36"/>
      <c r="H2562" s="37"/>
      <c r="I2562" s="44">
        <f t="shared" ref="I2562" si="61874">parseTime(G2562)-(H2564=INT(RIGHT($F2562, 1)))</f>
        <v>0</v>
      </c>
      <c r="J2562" s="45">
        <f t="shared" si="61810"/>
        <v>0</v>
      </c>
      <c r="K2562" s="36"/>
      <c r="L2562" s="37"/>
      <c r="M2562" s="44">
        <f t="shared" ref="M2562" si="61875">parseTime(K2562)-(L2564=INT(RIGHT($F2562, 1)))</f>
        <v>0</v>
      </c>
      <c r="N2562" s="45">
        <f t="shared" si="61812"/>
        <v>0</v>
      </c>
      <c r="O2562" s="36"/>
      <c r="P2562" s="37"/>
      <c r="Q2562" s="44">
        <f t="shared" ref="Q2562" si="61876">parseTime(O2562)-(P2564=INT(RIGHT($F2562, 1)))</f>
        <v>0</v>
      </c>
      <c r="R2562" s="45">
        <f t="shared" si="61814"/>
        <v>0</v>
      </c>
      <c r="S2562" s="36"/>
      <c r="T2562" s="37"/>
      <c r="U2562" s="44">
        <f t="shared" ref="U2562" si="61877">parseTime(S2562)-(T2564=INT(RIGHT($F2562, 1)))</f>
        <v>0</v>
      </c>
      <c r="V2562" s="45">
        <f t="shared" si="61816"/>
        <v>0</v>
      </c>
      <c r="W2562" s="36"/>
      <c r="X2562" s="37"/>
      <c r="Y2562" s="44">
        <f t="shared" ref="Y2562" si="61878">parseTime(W2562)-(X2564=INT(RIGHT($F2562, 1)))</f>
        <v>0</v>
      </c>
      <c r="Z2562" s="45">
        <f t="shared" si="61818"/>
        <v>0</v>
      </c>
      <c r="AA2562" s="36"/>
      <c r="AB2562" s="37"/>
      <c r="AC2562" s="44">
        <f t="shared" ref="AC2562" si="61879">parseTime(AA2562)-(AB2564=INT(RIGHT($F2562, 1)))</f>
        <v>0</v>
      </c>
      <c r="AD2562" s="45">
        <f t="shared" si="61820"/>
        <v>0</v>
      </c>
      <c r="AE2562" s="36"/>
      <c r="AF2562" s="37"/>
      <c r="AG2562" s="44">
        <f t="shared" ref="AG2562" si="61880">parseTime(AE2562)-(AF2564=INT(RIGHT($F2562, 1)))</f>
        <v>0</v>
      </c>
      <c r="AH2562" s="45">
        <f t="shared" si="61822"/>
        <v>0</v>
      </c>
      <c r="AI2562" s="36"/>
      <c r="AJ2562" s="37"/>
      <c r="AK2562" s="44">
        <f>parseTime(AI2562)-(AJ2564=INT(RIGHT($F2562, 1)))</f>
        <v>0</v>
      </c>
      <c r="AL2562" s="45">
        <f t="shared" si="61823"/>
        <v>0</v>
      </c>
      <c r="AM2562" s="36"/>
      <c r="AN2562" s="37"/>
      <c r="AO2562" s="44">
        <f t="shared" ref="AO2562" si="61881">parseTime(AM2562)-(AN2564=INT(RIGHT($F2562, 1)))</f>
        <v>0</v>
      </c>
      <c r="AP2562" s="45">
        <f t="shared" si="61825"/>
        <v>0</v>
      </c>
      <c r="AQ2562" s="36"/>
      <c r="AR2562" s="37"/>
      <c r="AS2562" s="44">
        <f t="shared" ref="AS2562" si="61882">parseTime(AQ2562)-(AR2564=INT(RIGHT($F2562, 1)))</f>
        <v>0</v>
      </c>
      <c r="AT2562" s="45">
        <f t="shared" si="61827"/>
        <v>0</v>
      </c>
      <c r="AU2562" s="36"/>
      <c r="AV2562" s="37"/>
      <c r="AW2562" s="44">
        <f>parseTime(AU2562)-(AV2564=INT(RIGHT($F2562, 1)))</f>
        <v>0</v>
      </c>
      <c r="AX2562" s="45">
        <f t="shared" si="61828"/>
        <v>0</v>
      </c>
      <c r="AY2562" s="36"/>
      <c r="AZ2562" s="37"/>
      <c r="BA2562" s="44">
        <f>parseTime(AY2562)-(AZ2564=INT(RIGHT($F2562, 1)))</f>
        <v>0</v>
      </c>
      <c r="BB2562" s="45">
        <f t="shared" si="61829"/>
        <v>0</v>
      </c>
      <c r="BC2562" s="36"/>
      <c r="BD2562" s="37"/>
      <c r="BE2562" s="44">
        <f>parseTime(BC2562)-(BD2564=INT(RIGHT($F2562, 1)))</f>
        <v>0</v>
      </c>
      <c r="BF2562" s="45">
        <f t="shared" si="61830"/>
        <v>0</v>
      </c>
      <c r="BG2562" s="36"/>
      <c r="BH2562" s="37"/>
      <c r="BI2562" s="44">
        <f>parseTime(BG2562)-(BH2564=INT(RIGHT($F2562, 1)))</f>
        <v>0</v>
      </c>
      <c r="BJ2562" s="45">
        <f t="shared" si="61831"/>
        <v>0</v>
      </c>
      <c r="BK2562" s="36"/>
      <c r="BL2562" s="37"/>
      <c r="BM2562" s="44">
        <f>parseTime(BK2562)-(BL2564=INT(RIGHT($F2562, 1)))</f>
        <v>0</v>
      </c>
      <c r="BN2562" s="45">
        <f t="shared" si="61832"/>
        <v>0</v>
      </c>
      <c r="BO2562" s="36"/>
      <c r="BP2562" s="37"/>
      <c r="BQ2562" s="44">
        <f t="shared" ref="BQ2562" si="61883">parseTime(BO2562)-(BP2564=INT(RIGHT($F2562, 1)))</f>
        <v>0</v>
      </c>
      <c r="BR2562" s="45">
        <f t="shared" si="61834"/>
        <v>0</v>
      </c>
      <c r="BS2562" s="36"/>
      <c r="BT2562" s="37"/>
      <c r="BU2562" s="44">
        <f t="shared" ref="BU2562" si="61884">parseTime(BS2562)-(BT2564=INT(RIGHT($F2562, 1)))</f>
        <v>0</v>
      </c>
      <c r="BV2562" s="45">
        <f t="shared" si="61836"/>
        <v>0</v>
      </c>
      <c r="BW2562" s="36"/>
      <c r="BX2562" s="37"/>
      <c r="BY2562" s="44">
        <f t="shared" ref="BY2562" si="61885">parseTime(BW2562)-(BX2564=INT(RIGHT($F2562, 1)))</f>
        <v>0</v>
      </c>
      <c r="BZ2562" s="45">
        <f t="shared" si="61838"/>
        <v>0</v>
      </c>
      <c r="CA2562" s="36"/>
      <c r="CB2562" s="37"/>
      <c r="CC2562" s="44">
        <f t="shared" ref="CC2562" si="61886">parseTime(CA2562)-(CB2564=INT(RIGHT($F2562, 1)))</f>
        <v>0</v>
      </c>
      <c r="CD2562" s="45">
        <f t="shared" si="61840"/>
        <v>0</v>
      </c>
      <c r="CE2562" s="36"/>
      <c r="CF2562" s="37"/>
      <c r="CG2562" s="44">
        <f t="shared" ref="CG2562" si="61887">parseTime(CE2562)-(CF2564=INT(RIGHT($F2562, 1)))</f>
        <v>0</v>
      </c>
      <c r="CH2562" s="45">
        <f t="shared" si="61842"/>
        <v>0</v>
      </c>
    </row>
    <row r="2563" spans="1:86" x14ac:dyDescent="0.25">
      <c r="A2563" s="56" t="s">
        <v>119</v>
      </c>
      <c r="B2563" s="57">
        <f t="shared" ref="B2563" ca="1" si="61888">roleHours(G2559:CH2565, "MCC")</f>
        <v>8</v>
      </c>
      <c r="C2563" s="14">
        <f t="shared" ca="1" si="61858"/>
        <v>1</v>
      </c>
      <c r="D2563" s="14" t="s">
        <v>260</v>
      </c>
      <c r="E2563" s="20">
        <v>4.6500000000000004</v>
      </c>
      <c r="F2563" s="51" t="s">
        <v>132</v>
      </c>
      <c r="G2563" s="36"/>
      <c r="H2563" s="37"/>
      <c r="I2563" s="44">
        <f t="shared" ref="I2563" si="61889">parseTime(G2563)-(H2564=INT(RIGHT($F2563, 1)))</f>
        <v>0</v>
      </c>
      <c r="J2563" s="45">
        <f t="shared" si="61810"/>
        <v>0</v>
      </c>
      <c r="K2563" s="36"/>
      <c r="L2563" s="37"/>
      <c r="M2563" s="44">
        <f t="shared" ref="M2563" si="61890">parseTime(K2563)-(L2564=INT(RIGHT($F2563, 1)))</f>
        <v>0</v>
      </c>
      <c r="N2563" s="45">
        <f t="shared" si="61812"/>
        <v>0</v>
      </c>
      <c r="O2563" s="36"/>
      <c r="P2563" s="37"/>
      <c r="Q2563" s="44">
        <f t="shared" ref="Q2563" si="61891">parseTime(O2563)-(P2564=INT(RIGHT($F2563, 1)))</f>
        <v>0</v>
      </c>
      <c r="R2563" s="45">
        <f t="shared" si="61814"/>
        <v>0</v>
      </c>
      <c r="S2563" s="36"/>
      <c r="T2563" s="37"/>
      <c r="U2563" s="44">
        <f t="shared" ref="U2563" si="61892">parseTime(S2563)-(T2564=INT(RIGHT($F2563, 1)))</f>
        <v>0</v>
      </c>
      <c r="V2563" s="45">
        <f t="shared" si="61816"/>
        <v>0</v>
      </c>
      <c r="W2563" s="36"/>
      <c r="X2563" s="37"/>
      <c r="Y2563" s="44">
        <f t="shared" ref="Y2563" si="61893">parseTime(W2563)-(X2564=INT(RIGHT($F2563, 1)))</f>
        <v>0</v>
      </c>
      <c r="Z2563" s="45">
        <f t="shared" si="61818"/>
        <v>0</v>
      </c>
      <c r="AA2563" s="36"/>
      <c r="AB2563" s="37"/>
      <c r="AC2563" s="44">
        <f t="shared" ref="AC2563" si="61894">parseTime(AA2563)-(AB2564=INT(RIGHT($F2563, 1)))</f>
        <v>0</v>
      </c>
      <c r="AD2563" s="45">
        <f t="shared" si="61820"/>
        <v>0</v>
      </c>
      <c r="AE2563" s="36"/>
      <c r="AF2563" s="37"/>
      <c r="AG2563" s="44">
        <f t="shared" ref="AG2563" si="61895">parseTime(AE2563)-(AF2564=INT(RIGHT($F2563, 1)))</f>
        <v>0</v>
      </c>
      <c r="AH2563" s="45">
        <f t="shared" si="61822"/>
        <v>0</v>
      </c>
      <c r="AI2563" s="36"/>
      <c r="AJ2563" s="37"/>
      <c r="AK2563" s="44">
        <f>parseTime(AI2563)-(AJ2564=INT(RIGHT($F2563, 1)))</f>
        <v>0</v>
      </c>
      <c r="AL2563" s="45">
        <f t="shared" si="61823"/>
        <v>0</v>
      </c>
      <c r="AM2563" s="36"/>
      <c r="AN2563" s="37"/>
      <c r="AO2563" s="44">
        <f t="shared" ref="AO2563" si="61896">parseTime(AM2563)-(AN2564=INT(RIGHT($F2563, 1)))</f>
        <v>0</v>
      </c>
      <c r="AP2563" s="45">
        <f t="shared" si="61825"/>
        <v>0</v>
      </c>
      <c r="AQ2563" s="36"/>
      <c r="AR2563" s="37"/>
      <c r="AS2563" s="44">
        <f t="shared" ref="AS2563" si="61897">parseTime(AQ2563)-(AR2564=INT(RIGHT($F2563, 1)))</f>
        <v>0</v>
      </c>
      <c r="AT2563" s="45">
        <f t="shared" si="61827"/>
        <v>0</v>
      </c>
      <c r="AU2563" s="36"/>
      <c r="AV2563" s="37"/>
      <c r="AW2563" s="44">
        <f>parseTime(AU2563)-(AV2564=INT(RIGHT($F2563, 1)))</f>
        <v>0</v>
      </c>
      <c r="AX2563" s="45">
        <f t="shared" si="61828"/>
        <v>0</v>
      </c>
      <c r="AY2563" s="36"/>
      <c r="AZ2563" s="37"/>
      <c r="BA2563" s="44">
        <f>parseTime(AY2563)-(AZ2564=INT(RIGHT($F2563, 1)))</f>
        <v>0</v>
      </c>
      <c r="BB2563" s="45">
        <f t="shared" si="61829"/>
        <v>0</v>
      </c>
      <c r="BC2563" s="36"/>
      <c r="BD2563" s="37"/>
      <c r="BE2563" s="44">
        <f>parseTime(BC2563)-(BD2564=INT(RIGHT($F2563, 1)))</f>
        <v>0</v>
      </c>
      <c r="BF2563" s="45">
        <f t="shared" si="61830"/>
        <v>0</v>
      </c>
      <c r="BG2563" s="36"/>
      <c r="BH2563" s="37"/>
      <c r="BI2563" s="44">
        <f>parseTime(BG2563)-(BH2564=INT(RIGHT($F2563, 1)))</f>
        <v>0</v>
      </c>
      <c r="BJ2563" s="45">
        <f t="shared" si="61831"/>
        <v>0</v>
      </c>
      <c r="BK2563" s="36"/>
      <c r="BL2563" s="37"/>
      <c r="BM2563" s="44">
        <f>parseTime(BK2563)-(BL2564=INT(RIGHT($F2563, 1)))</f>
        <v>0</v>
      </c>
      <c r="BN2563" s="45">
        <f t="shared" si="61832"/>
        <v>0</v>
      </c>
      <c r="BO2563" s="36"/>
      <c r="BP2563" s="37"/>
      <c r="BQ2563" s="44">
        <f t="shared" ref="BQ2563" si="61898">parseTime(BO2563)-(BP2564=INT(RIGHT($F2563, 1)))</f>
        <v>0</v>
      </c>
      <c r="BR2563" s="45">
        <f t="shared" si="61834"/>
        <v>0</v>
      </c>
      <c r="BS2563" s="36"/>
      <c r="BT2563" s="37"/>
      <c r="BU2563" s="44">
        <f t="shared" ref="BU2563" si="61899">parseTime(BS2563)-(BT2564=INT(RIGHT($F2563, 1)))</f>
        <v>0</v>
      </c>
      <c r="BV2563" s="45">
        <f t="shared" si="61836"/>
        <v>0</v>
      </c>
      <c r="BW2563" s="36"/>
      <c r="BX2563" s="37"/>
      <c r="BY2563" s="44">
        <f t="shared" ref="BY2563" si="61900">parseTime(BW2563)-(BX2564=INT(RIGHT($F2563, 1)))</f>
        <v>0</v>
      </c>
      <c r="BZ2563" s="45">
        <f t="shared" si="61838"/>
        <v>0</v>
      </c>
      <c r="CA2563" s="36"/>
      <c r="CB2563" s="37"/>
      <c r="CC2563" s="44">
        <f t="shared" ref="CC2563" si="61901">parseTime(CA2563)-(CB2564=INT(RIGHT($F2563, 1)))</f>
        <v>0</v>
      </c>
      <c r="CD2563" s="45">
        <f t="shared" si="61840"/>
        <v>0</v>
      </c>
      <c r="CE2563" s="36"/>
      <c r="CF2563" s="37"/>
      <c r="CG2563" s="44">
        <f t="shared" ref="CG2563" si="61902">parseTime(CE2563)-(CF2564=INT(RIGHT($F2563, 1)))</f>
        <v>0</v>
      </c>
      <c r="CH2563" s="45">
        <f t="shared" si="61842"/>
        <v>0</v>
      </c>
    </row>
    <row r="2564" spans="1:86" x14ac:dyDescent="0.25">
      <c r="A2564" s="56"/>
      <c r="B2564" s="57"/>
      <c r="C2564" s="14">
        <f t="shared" si="61858"/>
        <v>0</v>
      </c>
      <c r="D2564" s="14"/>
      <c r="E2564" s="20">
        <f t="shared" ref="E2564" si="61903">((7.5/2)-0.5+E2563)*8</f>
        <v>63.2</v>
      </c>
      <c r="F2564" s="51"/>
      <c r="G2564" s="46" t="s">
        <v>134</v>
      </c>
      <c r="H2564" s="38">
        <f t="shared" ref="H2564" si="61904">lunchAdjust(G2559:H2563)</f>
        <v>0</v>
      </c>
      <c r="I2564" s="48" t="s">
        <v>0</v>
      </c>
      <c r="J2564" s="39">
        <f t="shared" ref="J2564" si="61905">SUMPRODUCT(I2559:I2563*J2559:J2563)</f>
        <v>0</v>
      </c>
      <c r="K2564" s="46" t="s">
        <v>134</v>
      </c>
      <c r="L2564" s="38">
        <f t="shared" ref="L2564" si="61906">lunchAdjust(K2559:L2563)</f>
        <v>1</v>
      </c>
      <c r="M2564" s="48" t="s">
        <v>0</v>
      </c>
      <c r="N2564" s="39">
        <f t="shared" ref="N2564" si="61907">SUMPRODUCT(M2559:M2563*N2559:N2563)</f>
        <v>8</v>
      </c>
      <c r="O2564" s="46" t="s">
        <v>134</v>
      </c>
      <c r="P2564" s="38">
        <f t="shared" ref="P2564" si="61908">lunchAdjust(O2559:P2563)</f>
        <v>1</v>
      </c>
      <c r="Q2564" s="48" t="s">
        <v>0</v>
      </c>
      <c r="R2564" s="39">
        <f t="shared" ref="R2564" si="61909">SUMPRODUCT(Q2559:Q2563*R2559:R2563)</f>
        <v>0</v>
      </c>
      <c r="S2564" s="46" t="s">
        <v>134</v>
      </c>
      <c r="T2564" s="38">
        <f t="shared" ref="T2564" si="61910">lunchAdjust(S2559:T2563)</f>
        <v>1</v>
      </c>
      <c r="U2564" s="48" t="s">
        <v>0</v>
      </c>
      <c r="V2564" s="39">
        <f t="shared" ref="V2564" si="61911">SUMPRODUCT(U2559:U2563*V2559:V2563)</f>
        <v>8</v>
      </c>
      <c r="W2564" s="46" t="s">
        <v>134</v>
      </c>
      <c r="X2564" s="38">
        <f t="shared" ref="X2564" si="61912">lunchAdjust(W2559:X2563)</f>
        <v>0</v>
      </c>
      <c r="Y2564" s="48" t="s">
        <v>0</v>
      </c>
      <c r="Z2564" s="39">
        <f t="shared" ref="Z2564" si="61913">SUMPRODUCT(Y2559:Y2563*Z2559:Z2563)</f>
        <v>0</v>
      </c>
      <c r="AA2564" s="46" t="s">
        <v>134</v>
      </c>
      <c r="AB2564" s="38">
        <f t="shared" ref="AB2564" si="61914">lunchAdjust(AA2559:AB2563)</f>
        <v>1</v>
      </c>
      <c r="AC2564" s="48" t="s">
        <v>0</v>
      </c>
      <c r="AD2564" s="39">
        <f t="shared" ref="AD2564" si="61915">SUMPRODUCT(AC2559:AC2563*AD2559:AD2563)</f>
        <v>0</v>
      </c>
      <c r="AE2564" s="46" t="s">
        <v>134</v>
      </c>
      <c r="AF2564" s="38">
        <f t="shared" ref="AF2564" si="61916">lunchAdjust(AE2559:AF2563)</f>
        <v>1</v>
      </c>
      <c r="AG2564" s="48" t="s">
        <v>0</v>
      </c>
      <c r="AH2564" s="39">
        <f t="shared" ref="AH2564" si="61917">SUMPRODUCT(AG2559:AG2563*AH2559:AH2563)</f>
        <v>8</v>
      </c>
      <c r="AI2564" s="46" t="s">
        <v>134</v>
      </c>
      <c r="AJ2564" s="38">
        <f t="shared" ref="AJ2564" si="61918">lunchAdjust(AI2559:AJ2563)</f>
        <v>0</v>
      </c>
      <c r="AK2564" s="48" t="s">
        <v>0</v>
      </c>
      <c r="AL2564" s="39">
        <f t="shared" ref="AL2564" si="61919">SUMPRODUCT(AK2559:AK2563*AL2559:AL2563)</f>
        <v>0</v>
      </c>
      <c r="AM2564" s="46" t="s">
        <v>134</v>
      </c>
      <c r="AN2564" s="38">
        <f t="shared" ref="AN2564" si="61920">lunchAdjust(AM2559:AN2563)</f>
        <v>0</v>
      </c>
      <c r="AO2564" s="48" t="s">
        <v>0</v>
      </c>
      <c r="AP2564" s="39">
        <f t="shared" ref="AP2564" si="61921">SUMPRODUCT(AO2559:AO2563*AP2559:AP2563)</f>
        <v>0</v>
      </c>
      <c r="AQ2564" s="46" t="s">
        <v>134</v>
      </c>
      <c r="AR2564" s="38">
        <f t="shared" ref="AR2564" si="61922">lunchAdjust(AQ2559:AR2563)</f>
        <v>0</v>
      </c>
      <c r="AS2564" s="48" t="s">
        <v>0</v>
      </c>
      <c r="AT2564" s="39">
        <f t="shared" ref="AT2564" si="61923">SUMPRODUCT(AS2559:AS2563*AT2559:AT2563)</f>
        <v>0</v>
      </c>
      <c r="AU2564" s="46" t="s">
        <v>134</v>
      </c>
      <c r="AV2564" s="38">
        <f t="shared" ref="AV2564" si="61924">lunchAdjust(AU2559:AV2563)</f>
        <v>0</v>
      </c>
      <c r="AW2564" s="48" t="s">
        <v>0</v>
      </c>
      <c r="AX2564" s="39">
        <f t="shared" ref="AX2564" si="61925">SUMPRODUCT(AW2559:AW2563*AX2559:AX2563)</f>
        <v>0</v>
      </c>
      <c r="AY2564" s="46" t="s">
        <v>134</v>
      </c>
      <c r="AZ2564" s="38">
        <f t="shared" ref="AZ2564" si="61926">lunchAdjust(AY2559:AZ2563)</f>
        <v>0</v>
      </c>
      <c r="BA2564" s="48" t="s">
        <v>0</v>
      </c>
      <c r="BB2564" s="39">
        <f t="shared" ref="BB2564" si="61927">SUMPRODUCT(BA2559:BA2563*BB2559:BB2563)</f>
        <v>0</v>
      </c>
      <c r="BC2564" s="46" t="s">
        <v>134</v>
      </c>
      <c r="BD2564" s="38">
        <f t="shared" ref="BD2564" si="61928">lunchAdjust(BC2559:BD2563)</f>
        <v>0</v>
      </c>
      <c r="BE2564" s="48" t="s">
        <v>0</v>
      </c>
      <c r="BF2564" s="39">
        <f t="shared" ref="BF2564" si="61929">SUMPRODUCT(BE2559:BE2563*BF2559:BF2563)</f>
        <v>0</v>
      </c>
      <c r="BG2564" s="46" t="s">
        <v>134</v>
      </c>
      <c r="BH2564" s="38">
        <f t="shared" ref="BH2564" si="61930">lunchAdjust(BG2559:BH2563)</f>
        <v>0</v>
      </c>
      <c r="BI2564" s="48" t="s">
        <v>0</v>
      </c>
      <c r="BJ2564" s="39">
        <f t="shared" ref="BJ2564" si="61931">SUMPRODUCT(BI2559:BI2563*BJ2559:BJ2563)</f>
        <v>0</v>
      </c>
      <c r="BK2564" s="46" t="s">
        <v>134</v>
      </c>
      <c r="BL2564" s="38">
        <f t="shared" ref="BL2564" si="61932">lunchAdjust(BK2559:BL2563)</f>
        <v>0</v>
      </c>
      <c r="BM2564" s="48" t="s">
        <v>0</v>
      </c>
      <c r="BN2564" s="39">
        <f t="shared" ref="BN2564" si="61933">SUMPRODUCT(BM2559:BM2563*BN2559:BN2563)</f>
        <v>0</v>
      </c>
      <c r="BO2564" s="46" t="s">
        <v>134</v>
      </c>
      <c r="BP2564" s="38">
        <f t="shared" ref="BP2564" si="61934">lunchAdjust(BO2559:BP2563)</f>
        <v>1</v>
      </c>
      <c r="BQ2564" s="48" t="s">
        <v>0</v>
      </c>
      <c r="BR2564" s="39">
        <f t="shared" ref="BR2564" si="61935">SUMPRODUCT(BQ2559:BQ2563*BR2559:BR2563)</f>
        <v>10</v>
      </c>
      <c r="BS2564" s="46" t="s">
        <v>134</v>
      </c>
      <c r="BT2564" s="38">
        <f t="shared" ref="BT2564" si="61936">lunchAdjust(BS2559:BT2563)</f>
        <v>1</v>
      </c>
      <c r="BU2564" s="48" t="s">
        <v>0</v>
      </c>
      <c r="BV2564" s="39">
        <f t="shared" ref="BV2564" si="61937">SUMPRODUCT(BU2559:BU2563*BV2559:BV2563)</f>
        <v>0</v>
      </c>
      <c r="BW2564" s="46" t="s">
        <v>134</v>
      </c>
      <c r="BX2564" s="38">
        <f t="shared" ref="BX2564" si="61938">lunchAdjust(BW2559:BX2563)</f>
        <v>0</v>
      </c>
      <c r="BY2564" s="48" t="s">
        <v>0</v>
      </c>
      <c r="BZ2564" s="39">
        <f t="shared" ref="BZ2564" si="61939">SUMPRODUCT(BY2559:BY2563*BZ2559:BZ2563)</f>
        <v>0</v>
      </c>
      <c r="CA2564" s="46" t="s">
        <v>134</v>
      </c>
      <c r="CB2564" s="38">
        <f t="shared" ref="CB2564" si="61940">lunchAdjust(CA2559:CB2563)</f>
        <v>0</v>
      </c>
      <c r="CC2564" s="48" t="s">
        <v>0</v>
      </c>
      <c r="CD2564" s="39">
        <f t="shared" ref="CD2564" si="61941">SUMPRODUCT(CC2559:CC2563*CD2559:CD2563)</f>
        <v>0</v>
      </c>
      <c r="CE2564" s="46" t="s">
        <v>134</v>
      </c>
      <c r="CF2564" s="38">
        <f t="shared" ref="CF2564" si="61942">lunchAdjust(CE2559:CF2563)</f>
        <v>0</v>
      </c>
      <c r="CG2564" s="48" t="s">
        <v>0</v>
      </c>
      <c r="CH2564" s="39">
        <f t="shared" ref="CH2564" si="61943">SUMPRODUCT(CG2559:CG2563*CH2559:CH2563)</f>
        <v>0</v>
      </c>
    </row>
    <row r="2565" spans="1:86" ht="15.75" thickBot="1" x14ac:dyDescent="0.3">
      <c r="A2565" s="58" t="s">
        <v>121</v>
      </c>
      <c r="B2565" s="59">
        <f t="shared" ref="B2565" ca="1" si="61944">roleHours(G2559:CH2565, "OUT")</f>
        <v>0</v>
      </c>
      <c r="C2565" s="54" t="s">
        <v>137</v>
      </c>
      <c r="D2565" s="22">
        <f t="shared" ref="D2565" ca="1" si="61945">roleHours(G2559:CH2565, "PTO")</f>
        <v>0</v>
      </c>
      <c r="E2565" s="23">
        <f t="shared" ref="E2565" ca="1" si="61946">E2564-B2560</f>
        <v>29.200000000000003</v>
      </c>
      <c r="F2565" s="52"/>
      <c r="G2565" s="47" t="s">
        <v>39</v>
      </c>
      <c r="H2565" s="40">
        <f t="shared" si="60394"/>
        <v>0</v>
      </c>
      <c r="I2565" s="49" t="s">
        <v>135</v>
      </c>
      <c r="J2565" s="41">
        <f t="shared" ref="J2565" si="61947">J2564*G$4</f>
        <v>0</v>
      </c>
      <c r="K2565" s="47" t="s">
        <v>39</v>
      </c>
      <c r="L2565" s="40">
        <f t="shared" ref="L2565" si="61948">SUMPRODUCT(M2559:M2563*(L2559:L2563="PTO"))+SUMPRODUCT(M2559:M2563*(L2559:L2563="HOL"))</f>
        <v>0</v>
      </c>
      <c r="M2565" s="49" t="s">
        <v>135</v>
      </c>
      <c r="N2565" s="41">
        <f t="shared" ref="N2565" si="61949">N2564*K$4</f>
        <v>0</v>
      </c>
      <c r="O2565" s="47" t="s">
        <v>39</v>
      </c>
      <c r="P2565" s="40">
        <f t="shared" ref="P2565" si="61950">SUMPRODUCT(Q2559:Q2563*(P2559:P2563="PTO"))+SUMPRODUCT(Q2559:Q2563*(P2559:P2563="HOL"))</f>
        <v>8</v>
      </c>
      <c r="Q2565" s="49" t="s">
        <v>135</v>
      </c>
      <c r="R2565" s="41">
        <f t="shared" ref="R2565" si="61951">R2564*O$4</f>
        <v>0</v>
      </c>
      <c r="S2565" s="47" t="s">
        <v>39</v>
      </c>
      <c r="T2565" s="40">
        <f t="shared" ref="T2565" si="61952">SUMPRODUCT(U2559:U2563*(T2559:T2563="PTO"))+SUMPRODUCT(U2559:U2563*(T2559:T2563="HOL"))</f>
        <v>0</v>
      </c>
      <c r="U2565" s="49" t="s">
        <v>135</v>
      </c>
      <c r="V2565" s="41">
        <f t="shared" ref="V2565" si="61953">V2564*S$4</f>
        <v>0</v>
      </c>
      <c r="W2565" s="47" t="s">
        <v>39</v>
      </c>
      <c r="X2565" s="40">
        <f t="shared" ref="X2565" si="61954">SUMPRODUCT(Y2559:Y2563*(X2559:X2563="PTO"))+SUMPRODUCT(Y2559:Y2563*(X2559:X2563="HOL"))</f>
        <v>0</v>
      </c>
      <c r="Y2565" s="49" t="s">
        <v>135</v>
      </c>
      <c r="Z2565" s="41">
        <f t="shared" ref="Z2565" si="61955">Z2564*W$4</f>
        <v>0</v>
      </c>
      <c r="AA2565" s="47" t="s">
        <v>39</v>
      </c>
      <c r="AB2565" s="40">
        <f t="shared" ref="AB2565" si="61956">SUMPRODUCT(AC2559:AC2563*(AB2559:AB2563="PTO"))+SUMPRODUCT(AC2559:AC2563*(AB2559:AB2563="HOL"))</f>
        <v>8</v>
      </c>
      <c r="AC2565" s="49" t="s">
        <v>135</v>
      </c>
      <c r="AD2565" s="41">
        <f t="shared" ref="AD2565" si="61957">AD2564*AA$4</f>
        <v>0</v>
      </c>
      <c r="AE2565" s="47" t="s">
        <v>39</v>
      </c>
      <c r="AF2565" s="40">
        <f t="shared" ref="AF2565" si="61958">SUMPRODUCT(AG2559:AG2563*(AF2559:AF2563="PTO"))+SUMPRODUCT(AG2559:AG2563*(AF2559:AF2563="HOL"))</f>
        <v>0</v>
      </c>
      <c r="AG2565" s="49" t="s">
        <v>135</v>
      </c>
      <c r="AH2565" s="41">
        <f t="shared" ref="AH2565" si="61959">AH2564*AE$4</f>
        <v>8</v>
      </c>
      <c r="AI2565" s="47" t="s">
        <v>39</v>
      </c>
      <c r="AJ2565" s="40">
        <f t="shared" ref="AJ2565" si="61960">SUMPRODUCT(AK2559:AK2563*(AJ2559:AJ2563="PTO"))+SUMPRODUCT(AK2559:AK2563*(AJ2559:AJ2563="HOL"))</f>
        <v>0</v>
      </c>
      <c r="AK2565" s="49" t="s">
        <v>135</v>
      </c>
      <c r="AL2565" s="41">
        <f>AL2564*AI$4</f>
        <v>0</v>
      </c>
      <c r="AM2565" s="47" t="s">
        <v>39</v>
      </c>
      <c r="AN2565" s="40">
        <f t="shared" ref="AN2565" si="61961">SUMPRODUCT(AO2559:AO2563*(AN2559:AN2563="PTO"))+SUMPRODUCT(AO2559:AO2563*(AN2559:AN2563="HOL"))</f>
        <v>0</v>
      </c>
      <c r="AO2565" s="49" t="s">
        <v>135</v>
      </c>
      <c r="AP2565" s="41">
        <f t="shared" ref="AP2565" si="61962">AP2564*AM$4</f>
        <v>0</v>
      </c>
      <c r="AQ2565" s="47" t="s">
        <v>39</v>
      </c>
      <c r="AR2565" s="40">
        <f t="shared" ref="AR2565" si="61963">SUMPRODUCT(AS2559:AS2563*(AR2559:AR2563="PTO"))+SUMPRODUCT(AS2559:AS2563*(AR2559:AR2563="HOL"))</f>
        <v>0</v>
      </c>
      <c r="AS2565" s="49" t="s">
        <v>135</v>
      </c>
      <c r="AT2565" s="41">
        <f t="shared" ref="AT2565" si="61964">AT2564*AQ$4</f>
        <v>0</v>
      </c>
      <c r="AU2565" s="47" t="s">
        <v>39</v>
      </c>
      <c r="AV2565" s="40">
        <f t="shared" ref="AV2565" si="61965">SUMPRODUCT(AW2559:AW2563*(AV2559:AV2563="PTO"))+SUMPRODUCT(AW2559:AW2563*(AV2559:AV2563="HOL"))</f>
        <v>0</v>
      </c>
      <c r="AW2565" s="49" t="s">
        <v>135</v>
      </c>
      <c r="AX2565" s="41">
        <f>AX2564*AU$4</f>
        <v>0</v>
      </c>
      <c r="AY2565" s="47" t="s">
        <v>39</v>
      </c>
      <c r="AZ2565" s="40">
        <f t="shared" ref="AZ2565" si="61966">SUMPRODUCT(BA2559:BA2563*(AZ2559:AZ2563="PTO"))+SUMPRODUCT(BA2559:BA2563*(AZ2559:AZ2563="HOL"))</f>
        <v>0</v>
      </c>
      <c r="BA2565" s="49" t="s">
        <v>135</v>
      </c>
      <c r="BB2565" s="41">
        <f>BB2564*AY$4</f>
        <v>0</v>
      </c>
      <c r="BC2565" s="47" t="s">
        <v>39</v>
      </c>
      <c r="BD2565" s="40">
        <f t="shared" ref="BD2565" si="61967">SUMPRODUCT(BE2559:BE2563*(BD2559:BD2563="PTO"))+SUMPRODUCT(BE2559:BE2563*(BD2559:BD2563="HOL"))</f>
        <v>0</v>
      </c>
      <c r="BE2565" s="49" t="s">
        <v>135</v>
      </c>
      <c r="BF2565" s="41">
        <f>BF2564*BC$4</f>
        <v>0</v>
      </c>
      <c r="BG2565" s="47" t="s">
        <v>39</v>
      </c>
      <c r="BH2565" s="40">
        <f t="shared" ref="BH2565" si="61968">SUMPRODUCT(BI2559:BI2563*(BH2559:BH2563="PTO"))+SUMPRODUCT(BI2559:BI2563*(BH2559:BH2563="HOL"))</f>
        <v>0</v>
      </c>
      <c r="BI2565" s="49" t="s">
        <v>135</v>
      </c>
      <c r="BJ2565" s="41">
        <f>BJ2564*BG$4</f>
        <v>0</v>
      </c>
      <c r="BK2565" s="47" t="s">
        <v>39</v>
      </c>
      <c r="BL2565" s="40">
        <f t="shared" ref="BL2565" si="61969">SUMPRODUCT(BM2559:BM2563*(BL2559:BL2563="PTO"))+SUMPRODUCT(BM2559:BM2563*(BL2559:BL2563="HOL"))</f>
        <v>0</v>
      </c>
      <c r="BM2565" s="49" t="s">
        <v>135</v>
      </c>
      <c r="BN2565" s="41">
        <f>BN2564*BK$4</f>
        <v>0</v>
      </c>
      <c r="BO2565" s="47" t="s">
        <v>39</v>
      </c>
      <c r="BP2565" s="40">
        <f t="shared" ref="BP2565" si="61970">SUMPRODUCT(BQ2559:BQ2563*(BP2559:BP2563="PTO"))+SUMPRODUCT(BQ2559:BQ2563*(BP2559:BP2563="HOL"))</f>
        <v>0</v>
      </c>
      <c r="BQ2565" s="49" t="s">
        <v>135</v>
      </c>
      <c r="BR2565" s="41">
        <f t="shared" ref="BR2565" si="61971">BR2564*BO$4</f>
        <v>10</v>
      </c>
      <c r="BS2565" s="47" t="s">
        <v>39</v>
      </c>
      <c r="BT2565" s="40">
        <f t="shared" ref="BT2565" si="61972">SUMPRODUCT(BU2559:BU2563*(BT2559:BT2563="PTO"))+SUMPRODUCT(BU2559:BU2563*(BT2559:BT2563="HOL"))</f>
        <v>8</v>
      </c>
      <c r="BU2565" s="49" t="s">
        <v>135</v>
      </c>
      <c r="BV2565" s="41">
        <f t="shared" ref="BV2565" si="61973">BV2564*BS$4</f>
        <v>0</v>
      </c>
      <c r="BW2565" s="47" t="s">
        <v>39</v>
      </c>
      <c r="BX2565" s="40">
        <f t="shared" ref="BX2565" si="61974">SUMPRODUCT(BY2559:BY2563*(BX2559:BX2563="PTO"))+SUMPRODUCT(BY2559:BY2563*(BX2559:BX2563="HOL"))</f>
        <v>0</v>
      </c>
      <c r="BY2565" s="49" t="s">
        <v>135</v>
      </c>
      <c r="BZ2565" s="41">
        <f t="shared" ref="BZ2565" si="61975">BZ2564*BW$4</f>
        <v>0</v>
      </c>
      <c r="CA2565" s="47" t="s">
        <v>39</v>
      </c>
      <c r="CB2565" s="40">
        <f t="shared" ref="CB2565" si="61976">SUMPRODUCT(CC2559:CC2563*(CB2559:CB2563="PTO"))+SUMPRODUCT(CC2559:CC2563*(CB2559:CB2563="HOL"))</f>
        <v>0</v>
      </c>
      <c r="CC2565" s="49" t="s">
        <v>135</v>
      </c>
      <c r="CD2565" s="41">
        <f t="shared" ref="CD2565" si="61977">CD2564*CA$4</f>
        <v>0</v>
      </c>
      <c r="CE2565" s="47" t="s">
        <v>39</v>
      </c>
      <c r="CF2565" s="40">
        <f t="shared" ref="CF2565" si="61978">SUMPRODUCT(CG2559:CG2563*(CF2559:CF2563="PTO"))+SUMPRODUCT(CG2559:CG2563*(CF2559:CF2563="HOL"))</f>
        <v>0</v>
      </c>
      <c r="CG2565" s="49" t="s">
        <v>135</v>
      </c>
      <c r="CH2565" s="41">
        <f t="shared" ref="CH2565" si="61979">CH2564*CE$4</f>
        <v>0</v>
      </c>
    </row>
    <row r="2566" spans="1:86" x14ac:dyDescent="0.25">
      <c r="A2566" s="70" t="s">
        <v>133</v>
      </c>
      <c r="B2566" s="71">
        <f t="shared" ref="B2566" ca="1" si="61980">D2566-B2567</f>
        <v>8.1729209828166347</v>
      </c>
      <c r="C2566" s="72" t="s">
        <v>122</v>
      </c>
      <c r="D2566" s="71">
        <f>IFERROR(INDEX(Holidays[FTE], MATCH(Entry!E2566, Holidays[Date], 0)), 1)*8*INDEX(FTEguide[[1]:[12]], MATCH(Entry!E2567, FTEguide[Weekday], 0), IF(Entry!E2569&gt;0, Entry!E2569, MONTH(Entry!E2566)))</f>
        <v>61.172920982816635</v>
      </c>
      <c r="E2566" s="60">
        <f t="shared" si="61636"/>
        <v>44194</v>
      </c>
      <c r="F2566" s="50" t="s">
        <v>128</v>
      </c>
      <c r="G2566" s="34"/>
      <c r="H2566" s="35"/>
      <c r="I2566" s="42">
        <f t="shared" ref="I2566" si="61981">parseTime(G2566)-(H2571=INT(RIGHT($F2566, 1)))</f>
        <v>0</v>
      </c>
      <c r="J2566" s="43">
        <f t="shared" ref="J2566:J2570" si="61982">isClocked(H2566)</f>
        <v>0</v>
      </c>
      <c r="K2566" s="34" t="s">
        <v>136</v>
      </c>
      <c r="L2566" s="35" t="s">
        <v>23</v>
      </c>
      <c r="M2566" s="42">
        <f t="shared" ref="M2566" si="61983">parseTime(K2566)-(L2571=INT(RIGHT($F2566, 1)))</f>
        <v>8</v>
      </c>
      <c r="N2566" s="43">
        <f t="shared" ref="N2566:N2570" si="61984">isClocked(L2566)</f>
        <v>1</v>
      </c>
      <c r="O2566" s="34" t="s">
        <v>180</v>
      </c>
      <c r="P2566" s="35" t="s">
        <v>23</v>
      </c>
      <c r="Q2566" s="42">
        <f t="shared" ref="Q2566" si="61985">parseTime(O2566)-(P2571=INT(RIGHT($F2566, 1)))</f>
        <v>8</v>
      </c>
      <c r="R2566" s="43">
        <f t="shared" ref="R2566:R2570" si="61986">isClocked(P2566)</f>
        <v>1</v>
      </c>
      <c r="S2566" s="34" t="s">
        <v>227</v>
      </c>
      <c r="T2566" s="35" t="s">
        <v>23</v>
      </c>
      <c r="U2566" s="42">
        <f t="shared" ref="U2566" si="61987">parseTime(S2566)-(T2571=INT(RIGHT($F2566, 1)))</f>
        <v>8</v>
      </c>
      <c r="V2566" s="43">
        <f t="shared" ref="V2566:V2570" si="61988">isClocked(T2566)</f>
        <v>1</v>
      </c>
      <c r="W2566" s="34"/>
      <c r="X2566" s="35"/>
      <c r="Y2566" s="42">
        <f t="shared" ref="Y2566" si="61989">parseTime(W2566)-(X2571=INT(RIGHT($F2566, 1)))</f>
        <v>0</v>
      </c>
      <c r="Z2566" s="43">
        <f t="shared" ref="Z2566:Z2570" si="61990">isClocked(X2566)</f>
        <v>0</v>
      </c>
      <c r="AA2566" s="34" t="s">
        <v>136</v>
      </c>
      <c r="AB2566" s="35" t="s">
        <v>23</v>
      </c>
      <c r="AC2566" s="42">
        <f t="shared" ref="AC2566" si="61991">parseTime(AA2566)-(AB2571=INT(RIGHT($F2566, 1)))</f>
        <v>8</v>
      </c>
      <c r="AD2566" s="43">
        <f t="shared" ref="AD2566:AD2570" si="61992">isClocked(AB2566)</f>
        <v>1</v>
      </c>
      <c r="AE2566" s="34" t="s">
        <v>136</v>
      </c>
      <c r="AF2566" s="35" t="s">
        <v>25</v>
      </c>
      <c r="AG2566" s="42">
        <f t="shared" ref="AG2566" si="61993">parseTime(AE2566)-(AF2571=INT(RIGHT($F2566, 1)))</f>
        <v>8</v>
      </c>
      <c r="AH2566" s="43">
        <f t="shared" ref="AH2566:AH2570" si="61994">isClocked(AF2566)</f>
        <v>1</v>
      </c>
      <c r="AI2566" s="34"/>
      <c r="AJ2566" s="35"/>
      <c r="AK2566" s="42">
        <f>parseTime(AI2566)-(AJ2571=INT(RIGHT($F2566, 1)))</f>
        <v>0</v>
      </c>
      <c r="AL2566" s="43">
        <f t="shared" ref="AL2566:AL2570" si="61995">isClocked(AJ2566)</f>
        <v>0</v>
      </c>
      <c r="AM2566" s="34"/>
      <c r="AN2566" s="35"/>
      <c r="AO2566" s="42">
        <f t="shared" ref="AO2566" si="61996">parseTime(AM2566)-(AN2571=INT(RIGHT($F2566, 1)))</f>
        <v>0</v>
      </c>
      <c r="AP2566" s="43">
        <f t="shared" ref="AP2566:AP2570" si="61997">isClocked(AN2566)</f>
        <v>0</v>
      </c>
      <c r="AQ2566" s="34"/>
      <c r="AR2566" s="35"/>
      <c r="AS2566" s="42">
        <f t="shared" ref="AS2566" si="61998">parseTime(AQ2566)-(AR2571=INT(RIGHT($F2566, 1)))</f>
        <v>0</v>
      </c>
      <c r="AT2566" s="43">
        <f t="shared" ref="AT2566:AT2570" si="61999">isClocked(AR2566)</f>
        <v>0</v>
      </c>
      <c r="AU2566" s="34"/>
      <c r="AV2566" s="35"/>
      <c r="AW2566" s="42">
        <f>parseTime(AU2566)-(AV2571=INT(RIGHT($F2566, 1)))</f>
        <v>0</v>
      </c>
      <c r="AX2566" s="43">
        <f t="shared" ref="AX2566:AX2570" si="62000">isClocked(AV2566)</f>
        <v>0</v>
      </c>
      <c r="AY2566" s="34"/>
      <c r="AZ2566" s="35"/>
      <c r="BA2566" s="42">
        <f>parseTime(AY2566)-(AZ2571=INT(RIGHT($F2566, 1)))</f>
        <v>0</v>
      </c>
      <c r="BB2566" s="43">
        <f t="shared" ref="BB2566:BB2570" si="62001">isClocked(AZ2566)</f>
        <v>0</v>
      </c>
      <c r="BC2566" s="34"/>
      <c r="BD2566" s="35"/>
      <c r="BE2566" s="42">
        <f>parseTime(BC2566)-(BD2571=INT(RIGHT($F2566, 1)))</f>
        <v>0</v>
      </c>
      <c r="BF2566" s="43">
        <f t="shared" ref="BF2566:BF2570" si="62002">isClocked(BD2566)</f>
        <v>0</v>
      </c>
      <c r="BG2566" s="34"/>
      <c r="BH2566" s="35"/>
      <c r="BI2566" s="42">
        <f>parseTime(BG2566)-(BH2571=INT(RIGHT($F2566, 1)))</f>
        <v>0</v>
      </c>
      <c r="BJ2566" s="43">
        <f t="shared" ref="BJ2566:BJ2570" si="62003">isClocked(BH2566)</f>
        <v>0</v>
      </c>
      <c r="BK2566" s="34"/>
      <c r="BL2566" s="35"/>
      <c r="BM2566" s="42">
        <f>parseTime(BK2566)-(BL2571=INT(RIGHT($F2566, 1)))</f>
        <v>0</v>
      </c>
      <c r="BN2566" s="43">
        <f t="shared" ref="BN2566:BN2570" si="62004">isClocked(BL2566)</f>
        <v>0</v>
      </c>
      <c r="BO2566" s="34" t="s">
        <v>250</v>
      </c>
      <c r="BP2566" s="35" t="s">
        <v>23</v>
      </c>
      <c r="BQ2566" s="42">
        <f t="shared" ref="BQ2566" si="62005">parseTime(BO2566)-(BP2571=INT(RIGHT($F2566, 1)))</f>
        <v>5</v>
      </c>
      <c r="BR2566" s="43">
        <f t="shared" ref="BR2566:BR2570" si="62006">isClocked(BP2566)</f>
        <v>1</v>
      </c>
      <c r="BS2566" s="34" t="s">
        <v>136</v>
      </c>
      <c r="BT2566" s="35" t="s">
        <v>23</v>
      </c>
      <c r="BU2566" s="42">
        <f t="shared" ref="BU2566" si="62007">parseTime(BS2566)-(BT2571=INT(RIGHT($F2566, 1)))</f>
        <v>8</v>
      </c>
      <c r="BV2566" s="43">
        <f t="shared" ref="BV2566:BV2570" si="62008">isClocked(BT2566)</f>
        <v>1</v>
      </c>
      <c r="BW2566" s="34"/>
      <c r="BX2566" s="35"/>
      <c r="BY2566" s="42">
        <f t="shared" ref="BY2566" si="62009">parseTime(BW2566)-(BX2571=INT(RIGHT($F2566, 1)))</f>
        <v>0</v>
      </c>
      <c r="BZ2566" s="43">
        <f t="shared" ref="BZ2566:BZ2570" si="62010">isClocked(BX2566)</f>
        <v>0</v>
      </c>
      <c r="CA2566" s="34"/>
      <c r="CB2566" s="35"/>
      <c r="CC2566" s="42">
        <f t="shared" ref="CC2566" si="62011">parseTime(CA2566)-(CB2571=INT(RIGHT($F2566, 1)))</f>
        <v>0</v>
      </c>
      <c r="CD2566" s="43">
        <f t="shared" ref="CD2566:CD2570" si="62012">isClocked(CB2566)</f>
        <v>0</v>
      </c>
      <c r="CE2566" s="34"/>
      <c r="CF2566" s="35"/>
      <c r="CG2566" s="42">
        <f t="shared" ref="CG2566" si="62013">parseTime(CE2566)-(CF2571=INT(RIGHT($F2566, 1)))</f>
        <v>0</v>
      </c>
      <c r="CH2566" s="43">
        <f t="shared" ref="CH2566:CH2570" si="62014">isClocked(CF2566)</f>
        <v>0</v>
      </c>
    </row>
    <row r="2567" spans="1:86" x14ac:dyDescent="0.25">
      <c r="A2567" s="56" t="s">
        <v>0</v>
      </c>
      <c r="B2567" s="57">
        <f t="shared" ca="1" si="61152"/>
        <v>53</v>
      </c>
      <c r="C2567" s="14" t="s">
        <v>252</v>
      </c>
      <c r="D2567" s="14">
        <f t="shared" si="60635"/>
        <v>53.7</v>
      </c>
      <c r="E2567" s="55" t="str">
        <f t="shared" si="61153"/>
        <v>Tuesday</v>
      </c>
      <c r="F2567" s="51" t="s">
        <v>129</v>
      </c>
      <c r="G2567" s="36"/>
      <c r="H2567" s="37"/>
      <c r="I2567" s="44">
        <f t="shared" ref="I2567" si="62015">parseTime(G2567)-(H2571=INT(RIGHT($F2567, 1)))</f>
        <v>0</v>
      </c>
      <c r="J2567" s="45">
        <f t="shared" si="61982"/>
        <v>0</v>
      </c>
      <c r="K2567" s="36"/>
      <c r="L2567" s="37"/>
      <c r="M2567" s="44">
        <f t="shared" ref="M2567" si="62016">parseTime(K2567)-(L2571=INT(RIGHT($F2567, 1)))</f>
        <v>0</v>
      </c>
      <c r="N2567" s="45">
        <f t="shared" si="61984"/>
        <v>0</v>
      </c>
      <c r="O2567" s="36"/>
      <c r="P2567" s="37"/>
      <c r="Q2567" s="44">
        <f t="shared" ref="Q2567" si="62017">parseTime(O2567)-(P2571=INT(RIGHT($F2567, 1)))</f>
        <v>0</v>
      </c>
      <c r="R2567" s="45">
        <f t="shared" si="61986"/>
        <v>0</v>
      </c>
      <c r="S2567" s="36"/>
      <c r="T2567" s="37"/>
      <c r="U2567" s="44">
        <f t="shared" ref="U2567" si="62018">parseTime(S2567)-(T2571=INT(RIGHT($F2567, 1)))</f>
        <v>0</v>
      </c>
      <c r="V2567" s="45">
        <f t="shared" si="61988"/>
        <v>0</v>
      </c>
      <c r="W2567" s="36"/>
      <c r="X2567" s="37"/>
      <c r="Y2567" s="44">
        <f t="shared" ref="Y2567" si="62019">parseTime(W2567)-(X2571=INT(RIGHT($F2567, 1)))</f>
        <v>0</v>
      </c>
      <c r="Z2567" s="45">
        <f t="shared" si="61990"/>
        <v>0</v>
      </c>
      <c r="AA2567" s="36"/>
      <c r="AB2567" s="37"/>
      <c r="AC2567" s="44">
        <f t="shared" ref="AC2567" si="62020">parseTime(AA2567)-(AB2571=INT(RIGHT($F2567, 1)))</f>
        <v>0</v>
      </c>
      <c r="AD2567" s="45">
        <f t="shared" si="61992"/>
        <v>0</v>
      </c>
      <c r="AE2567" s="36"/>
      <c r="AF2567" s="37"/>
      <c r="AG2567" s="44">
        <f t="shared" ref="AG2567" si="62021">parseTime(AE2567)-(AF2571=INT(RIGHT($F2567, 1)))</f>
        <v>0</v>
      </c>
      <c r="AH2567" s="45">
        <f t="shared" si="61994"/>
        <v>0</v>
      </c>
      <c r="AI2567" s="36"/>
      <c r="AJ2567" s="37"/>
      <c r="AK2567" s="44">
        <f>parseTime(AI2567)-(AJ2571=INT(RIGHT($F2567, 1)))</f>
        <v>0</v>
      </c>
      <c r="AL2567" s="45">
        <f t="shared" si="61995"/>
        <v>0</v>
      </c>
      <c r="AM2567" s="36"/>
      <c r="AN2567" s="37"/>
      <c r="AO2567" s="44">
        <f t="shared" ref="AO2567" si="62022">parseTime(AM2567)-(AN2571=INT(RIGHT($F2567, 1)))</f>
        <v>0</v>
      </c>
      <c r="AP2567" s="45">
        <f t="shared" si="61997"/>
        <v>0</v>
      </c>
      <c r="AQ2567" s="36"/>
      <c r="AR2567" s="37"/>
      <c r="AS2567" s="44">
        <f t="shared" ref="AS2567" si="62023">parseTime(AQ2567)-(AR2571=INT(RIGHT($F2567, 1)))</f>
        <v>0</v>
      </c>
      <c r="AT2567" s="45">
        <f t="shared" si="61999"/>
        <v>0</v>
      </c>
      <c r="AU2567" s="36"/>
      <c r="AV2567" s="37"/>
      <c r="AW2567" s="44">
        <f>parseTime(AU2567)-(AV2571=INT(RIGHT($F2567, 1)))</f>
        <v>0</v>
      </c>
      <c r="AX2567" s="45">
        <f t="shared" si="62000"/>
        <v>0</v>
      </c>
      <c r="AY2567" s="36"/>
      <c r="AZ2567" s="37"/>
      <c r="BA2567" s="44">
        <f>parseTime(AY2567)-(AZ2571=INT(RIGHT($F2567, 1)))</f>
        <v>0</v>
      </c>
      <c r="BB2567" s="45">
        <f t="shared" si="62001"/>
        <v>0</v>
      </c>
      <c r="BC2567" s="36"/>
      <c r="BD2567" s="37"/>
      <c r="BE2567" s="44">
        <f>parseTime(BC2567)-(BD2571=INT(RIGHT($F2567, 1)))</f>
        <v>0</v>
      </c>
      <c r="BF2567" s="45">
        <f t="shared" si="62002"/>
        <v>0</v>
      </c>
      <c r="BG2567" s="36"/>
      <c r="BH2567" s="37"/>
      <c r="BI2567" s="44">
        <f>parseTime(BG2567)-(BH2571=INT(RIGHT($F2567, 1)))</f>
        <v>0</v>
      </c>
      <c r="BJ2567" s="45">
        <f t="shared" si="62003"/>
        <v>0</v>
      </c>
      <c r="BK2567" s="36"/>
      <c r="BL2567" s="37"/>
      <c r="BM2567" s="44">
        <f>parseTime(BK2567)-(BL2571=INT(RIGHT($F2567, 1)))</f>
        <v>0</v>
      </c>
      <c r="BN2567" s="45">
        <f t="shared" si="62004"/>
        <v>0</v>
      </c>
      <c r="BO2567" s="36"/>
      <c r="BP2567" s="37"/>
      <c r="BQ2567" s="44">
        <f t="shared" ref="BQ2567" si="62024">parseTime(BO2567)-(BP2571=INT(RIGHT($F2567, 1)))</f>
        <v>0</v>
      </c>
      <c r="BR2567" s="45">
        <f t="shared" si="62006"/>
        <v>0</v>
      </c>
      <c r="BS2567" s="36"/>
      <c r="BT2567" s="37"/>
      <c r="BU2567" s="44">
        <f t="shared" ref="BU2567" si="62025">parseTime(BS2567)-(BT2571=INT(RIGHT($F2567, 1)))</f>
        <v>0</v>
      </c>
      <c r="BV2567" s="45">
        <f t="shared" si="62008"/>
        <v>0</v>
      </c>
      <c r="BW2567" s="36"/>
      <c r="BX2567" s="37"/>
      <c r="BY2567" s="44">
        <f t="shared" ref="BY2567" si="62026">parseTime(BW2567)-(BX2571=INT(RIGHT($F2567, 1)))</f>
        <v>0</v>
      </c>
      <c r="BZ2567" s="45">
        <f t="shared" si="62010"/>
        <v>0</v>
      </c>
      <c r="CA2567" s="36"/>
      <c r="CB2567" s="37"/>
      <c r="CC2567" s="44">
        <f t="shared" ref="CC2567" si="62027">parseTime(CA2567)-(CB2571=INT(RIGHT($F2567, 1)))</f>
        <v>0</v>
      </c>
      <c r="CD2567" s="45">
        <f t="shared" si="62012"/>
        <v>0</v>
      </c>
      <c r="CE2567" s="36"/>
      <c r="CF2567" s="37"/>
      <c r="CG2567" s="44">
        <f t="shared" ref="CG2567" si="62028">parseTime(CE2567)-(CF2571=INT(RIGHT($F2567, 1)))</f>
        <v>0</v>
      </c>
      <c r="CH2567" s="45">
        <f t="shared" si="62014"/>
        <v>0</v>
      </c>
    </row>
    <row r="2568" spans="1:86" x14ac:dyDescent="0.25">
      <c r="A2568" s="56" t="s">
        <v>117</v>
      </c>
      <c r="B2568" s="57">
        <f t="shared" ref="B2568" ca="1" si="62029">roleHours(G2566:CH2572, "MFD")</f>
        <v>45</v>
      </c>
      <c r="C2568" s="14">
        <f t="shared" ref="C2568:C2571" ca="1" si="62030">B2568/8</f>
        <v>5.625</v>
      </c>
      <c r="D2568" s="14">
        <f t="shared" ref="D2568" ca="1" si="62031">B2567-D2567</f>
        <v>-0.70000000000000284</v>
      </c>
      <c r="E2568" s="20" t="s">
        <v>127</v>
      </c>
      <c r="F2568" s="51" t="s">
        <v>130</v>
      </c>
      <c r="G2568" s="36"/>
      <c r="H2568" s="37"/>
      <c r="I2568" s="44">
        <f t="shared" ref="I2568" si="62032">parseTime(G2568)-(H2571=INT(RIGHT($F2568, 1)))</f>
        <v>0</v>
      </c>
      <c r="J2568" s="45">
        <f t="shared" si="61982"/>
        <v>0</v>
      </c>
      <c r="K2568" s="36"/>
      <c r="L2568" s="37"/>
      <c r="M2568" s="44">
        <f t="shared" ref="M2568" si="62033">parseTime(K2568)-(L2571=INT(RIGHT($F2568, 1)))</f>
        <v>0</v>
      </c>
      <c r="N2568" s="45">
        <f t="shared" si="61984"/>
        <v>0</v>
      </c>
      <c r="O2568" s="36"/>
      <c r="P2568" s="37"/>
      <c r="Q2568" s="44">
        <f t="shared" ref="Q2568" si="62034">parseTime(O2568)-(P2571=INT(RIGHT($F2568, 1)))</f>
        <v>0</v>
      </c>
      <c r="R2568" s="45">
        <f t="shared" si="61986"/>
        <v>0</v>
      </c>
      <c r="S2568" s="36"/>
      <c r="T2568" s="37"/>
      <c r="U2568" s="44">
        <f t="shared" ref="U2568" si="62035">parseTime(S2568)-(T2571=INT(RIGHT($F2568, 1)))</f>
        <v>0</v>
      </c>
      <c r="V2568" s="45">
        <f t="shared" si="61988"/>
        <v>0</v>
      </c>
      <c r="W2568" s="36"/>
      <c r="X2568" s="37"/>
      <c r="Y2568" s="44">
        <f t="shared" ref="Y2568" si="62036">parseTime(W2568)-(X2571=INT(RIGHT($F2568, 1)))</f>
        <v>0</v>
      </c>
      <c r="Z2568" s="45">
        <f t="shared" si="61990"/>
        <v>0</v>
      </c>
      <c r="AA2568" s="36"/>
      <c r="AB2568" s="37"/>
      <c r="AC2568" s="44">
        <f t="shared" ref="AC2568" si="62037">parseTime(AA2568)-(AB2571=INT(RIGHT($F2568, 1)))</f>
        <v>0</v>
      </c>
      <c r="AD2568" s="45">
        <f t="shared" si="61992"/>
        <v>0</v>
      </c>
      <c r="AE2568" s="36"/>
      <c r="AF2568" s="37"/>
      <c r="AG2568" s="44">
        <f t="shared" ref="AG2568" si="62038">parseTime(AE2568)-(AF2571=INT(RIGHT($F2568, 1)))</f>
        <v>0</v>
      </c>
      <c r="AH2568" s="45">
        <f t="shared" si="61994"/>
        <v>0</v>
      </c>
      <c r="AI2568" s="36"/>
      <c r="AJ2568" s="37"/>
      <c r="AK2568" s="44">
        <f>parseTime(AI2568)-(AJ2571=INT(RIGHT($F2568, 1)))</f>
        <v>0</v>
      </c>
      <c r="AL2568" s="45">
        <f t="shared" si="61995"/>
        <v>0</v>
      </c>
      <c r="AM2568" s="36"/>
      <c r="AN2568" s="37"/>
      <c r="AO2568" s="44">
        <f t="shared" ref="AO2568" si="62039">parseTime(AM2568)-(AN2571=INT(RIGHT($F2568, 1)))</f>
        <v>0</v>
      </c>
      <c r="AP2568" s="45">
        <f t="shared" si="61997"/>
        <v>0</v>
      </c>
      <c r="AQ2568" s="36"/>
      <c r="AR2568" s="37"/>
      <c r="AS2568" s="44">
        <f t="shared" ref="AS2568" si="62040">parseTime(AQ2568)-(AR2571=INT(RIGHT($F2568, 1)))</f>
        <v>0</v>
      </c>
      <c r="AT2568" s="45">
        <f t="shared" si="61999"/>
        <v>0</v>
      </c>
      <c r="AU2568" s="36"/>
      <c r="AV2568" s="37"/>
      <c r="AW2568" s="44">
        <f>parseTime(AU2568)-(AV2571=INT(RIGHT($F2568, 1)))</f>
        <v>0</v>
      </c>
      <c r="AX2568" s="45">
        <f t="shared" si="62000"/>
        <v>0</v>
      </c>
      <c r="AY2568" s="36"/>
      <c r="AZ2568" s="37"/>
      <c r="BA2568" s="44">
        <f>parseTime(AY2568)-(AZ2571=INT(RIGHT($F2568, 1)))</f>
        <v>0</v>
      </c>
      <c r="BB2568" s="45">
        <f t="shared" si="62001"/>
        <v>0</v>
      </c>
      <c r="BC2568" s="36"/>
      <c r="BD2568" s="37"/>
      <c r="BE2568" s="44">
        <f>parseTime(BC2568)-(BD2571=INT(RIGHT($F2568, 1)))</f>
        <v>0</v>
      </c>
      <c r="BF2568" s="45">
        <f t="shared" si="62002"/>
        <v>0</v>
      </c>
      <c r="BG2568" s="36"/>
      <c r="BH2568" s="37"/>
      <c r="BI2568" s="44">
        <f>parseTime(BG2568)-(BH2571=INT(RIGHT($F2568, 1)))</f>
        <v>0</v>
      </c>
      <c r="BJ2568" s="45">
        <f t="shared" si="62003"/>
        <v>0</v>
      </c>
      <c r="BK2568" s="36"/>
      <c r="BL2568" s="37"/>
      <c r="BM2568" s="44">
        <f>parseTime(BK2568)-(BL2571=INT(RIGHT($F2568, 1)))</f>
        <v>0</v>
      </c>
      <c r="BN2568" s="45">
        <f t="shared" si="62004"/>
        <v>0</v>
      </c>
      <c r="BO2568" s="36"/>
      <c r="BP2568" s="37"/>
      <c r="BQ2568" s="44">
        <f t="shared" ref="BQ2568" si="62041">parseTime(BO2568)-(BP2571=INT(RIGHT($F2568, 1)))</f>
        <v>0</v>
      </c>
      <c r="BR2568" s="45">
        <f t="shared" si="62006"/>
        <v>0</v>
      </c>
      <c r="BS2568" s="36"/>
      <c r="BT2568" s="37"/>
      <c r="BU2568" s="44">
        <f t="shared" ref="BU2568" si="62042">parseTime(BS2568)-(BT2571=INT(RIGHT($F2568, 1)))</f>
        <v>0</v>
      </c>
      <c r="BV2568" s="45">
        <f t="shared" si="62008"/>
        <v>0</v>
      </c>
      <c r="BW2568" s="36"/>
      <c r="BX2568" s="37"/>
      <c r="BY2568" s="44">
        <f t="shared" ref="BY2568" si="62043">parseTime(BW2568)-(BX2571=INT(RIGHT($F2568, 1)))</f>
        <v>0</v>
      </c>
      <c r="BZ2568" s="45">
        <f t="shared" si="62010"/>
        <v>0</v>
      </c>
      <c r="CA2568" s="36"/>
      <c r="CB2568" s="37"/>
      <c r="CC2568" s="44">
        <f t="shared" ref="CC2568" si="62044">parseTime(CA2568)-(CB2571=INT(RIGHT($F2568, 1)))</f>
        <v>0</v>
      </c>
      <c r="CD2568" s="45">
        <f t="shared" si="62012"/>
        <v>0</v>
      </c>
      <c r="CE2568" s="36"/>
      <c r="CF2568" s="37"/>
      <c r="CG2568" s="44">
        <f t="shared" ref="CG2568" si="62045">parseTime(CE2568)-(CF2571=INT(RIGHT($F2568, 1)))</f>
        <v>0</v>
      </c>
      <c r="CH2568" s="45">
        <f t="shared" si="62014"/>
        <v>0</v>
      </c>
    </row>
    <row r="2569" spans="1:86" x14ac:dyDescent="0.25">
      <c r="A2569" s="56"/>
      <c r="B2569" s="57"/>
      <c r="C2569" s="14">
        <f t="shared" si="62030"/>
        <v>0</v>
      </c>
      <c r="D2569" s="14" t="s">
        <v>259</v>
      </c>
      <c r="E2569" s="20">
        <v>4.25</v>
      </c>
      <c r="F2569" s="51" t="s">
        <v>131</v>
      </c>
      <c r="G2569" s="36"/>
      <c r="H2569" s="37"/>
      <c r="I2569" s="44">
        <f t="shared" ref="I2569" si="62046">parseTime(G2569)-(H2571=INT(RIGHT($F2569, 1)))</f>
        <v>0</v>
      </c>
      <c r="J2569" s="45">
        <f t="shared" si="61982"/>
        <v>0</v>
      </c>
      <c r="K2569" s="36"/>
      <c r="L2569" s="37"/>
      <c r="M2569" s="44">
        <f t="shared" ref="M2569" si="62047">parseTime(K2569)-(L2571=INT(RIGHT($F2569, 1)))</f>
        <v>0</v>
      </c>
      <c r="N2569" s="45">
        <f t="shared" si="61984"/>
        <v>0</v>
      </c>
      <c r="O2569" s="36"/>
      <c r="P2569" s="37"/>
      <c r="Q2569" s="44">
        <f t="shared" ref="Q2569" si="62048">parseTime(O2569)-(P2571=INT(RIGHT($F2569, 1)))</f>
        <v>0</v>
      </c>
      <c r="R2569" s="45">
        <f t="shared" si="61986"/>
        <v>0</v>
      </c>
      <c r="S2569" s="36"/>
      <c r="T2569" s="37"/>
      <c r="U2569" s="44">
        <f t="shared" ref="U2569" si="62049">parseTime(S2569)-(T2571=INT(RIGHT($F2569, 1)))</f>
        <v>0</v>
      </c>
      <c r="V2569" s="45">
        <f t="shared" si="61988"/>
        <v>0</v>
      </c>
      <c r="W2569" s="36"/>
      <c r="X2569" s="37"/>
      <c r="Y2569" s="44">
        <f t="shared" ref="Y2569" si="62050">parseTime(W2569)-(X2571=INT(RIGHT($F2569, 1)))</f>
        <v>0</v>
      </c>
      <c r="Z2569" s="45">
        <f t="shared" si="61990"/>
        <v>0</v>
      </c>
      <c r="AA2569" s="36"/>
      <c r="AB2569" s="37"/>
      <c r="AC2569" s="44">
        <f t="shared" ref="AC2569" si="62051">parseTime(AA2569)-(AB2571=INT(RIGHT($F2569, 1)))</f>
        <v>0</v>
      </c>
      <c r="AD2569" s="45">
        <f t="shared" si="61992"/>
        <v>0</v>
      </c>
      <c r="AE2569" s="36"/>
      <c r="AF2569" s="37"/>
      <c r="AG2569" s="44">
        <f t="shared" ref="AG2569" si="62052">parseTime(AE2569)-(AF2571=INT(RIGHT($F2569, 1)))</f>
        <v>0</v>
      </c>
      <c r="AH2569" s="45">
        <f t="shared" si="61994"/>
        <v>0</v>
      </c>
      <c r="AI2569" s="36"/>
      <c r="AJ2569" s="37"/>
      <c r="AK2569" s="44">
        <f>parseTime(AI2569)-(AJ2571=INT(RIGHT($F2569, 1)))</f>
        <v>0</v>
      </c>
      <c r="AL2569" s="45">
        <f t="shared" si="61995"/>
        <v>0</v>
      </c>
      <c r="AM2569" s="36"/>
      <c r="AN2569" s="37"/>
      <c r="AO2569" s="44">
        <f t="shared" ref="AO2569" si="62053">parseTime(AM2569)-(AN2571=INT(RIGHT($F2569, 1)))</f>
        <v>0</v>
      </c>
      <c r="AP2569" s="45">
        <f t="shared" si="61997"/>
        <v>0</v>
      </c>
      <c r="AQ2569" s="36"/>
      <c r="AR2569" s="37"/>
      <c r="AS2569" s="44">
        <f t="shared" ref="AS2569" si="62054">parseTime(AQ2569)-(AR2571=INT(RIGHT($F2569, 1)))</f>
        <v>0</v>
      </c>
      <c r="AT2569" s="45">
        <f t="shared" si="61999"/>
        <v>0</v>
      </c>
      <c r="AU2569" s="36"/>
      <c r="AV2569" s="37"/>
      <c r="AW2569" s="44">
        <f>parseTime(AU2569)-(AV2571=INT(RIGHT($F2569, 1)))</f>
        <v>0</v>
      </c>
      <c r="AX2569" s="45">
        <f t="shared" si="62000"/>
        <v>0</v>
      </c>
      <c r="AY2569" s="36"/>
      <c r="AZ2569" s="37"/>
      <c r="BA2569" s="44">
        <f>parseTime(AY2569)-(AZ2571=INT(RIGHT($F2569, 1)))</f>
        <v>0</v>
      </c>
      <c r="BB2569" s="45">
        <f t="shared" si="62001"/>
        <v>0</v>
      </c>
      <c r="BC2569" s="36"/>
      <c r="BD2569" s="37"/>
      <c r="BE2569" s="44">
        <f>parseTime(BC2569)-(BD2571=INT(RIGHT($F2569, 1)))</f>
        <v>0</v>
      </c>
      <c r="BF2569" s="45">
        <f t="shared" si="62002"/>
        <v>0</v>
      </c>
      <c r="BG2569" s="36"/>
      <c r="BH2569" s="37"/>
      <c r="BI2569" s="44">
        <f>parseTime(BG2569)-(BH2571=INT(RIGHT($F2569, 1)))</f>
        <v>0</v>
      </c>
      <c r="BJ2569" s="45">
        <f t="shared" si="62003"/>
        <v>0</v>
      </c>
      <c r="BK2569" s="36"/>
      <c r="BL2569" s="37"/>
      <c r="BM2569" s="44">
        <f>parseTime(BK2569)-(BL2571=INT(RIGHT($F2569, 1)))</f>
        <v>0</v>
      </c>
      <c r="BN2569" s="45">
        <f t="shared" si="62004"/>
        <v>0</v>
      </c>
      <c r="BO2569" s="36"/>
      <c r="BP2569" s="37"/>
      <c r="BQ2569" s="44">
        <f t="shared" ref="BQ2569" si="62055">parseTime(BO2569)-(BP2571=INT(RIGHT($F2569, 1)))</f>
        <v>0</v>
      </c>
      <c r="BR2569" s="45">
        <f t="shared" si="62006"/>
        <v>0</v>
      </c>
      <c r="BS2569" s="36"/>
      <c r="BT2569" s="37"/>
      <c r="BU2569" s="44">
        <f t="shared" ref="BU2569" si="62056">parseTime(BS2569)-(BT2571=INT(RIGHT($F2569, 1)))</f>
        <v>0</v>
      </c>
      <c r="BV2569" s="45">
        <f t="shared" si="62008"/>
        <v>0</v>
      </c>
      <c r="BW2569" s="36"/>
      <c r="BX2569" s="37"/>
      <c r="BY2569" s="44">
        <f t="shared" ref="BY2569" si="62057">parseTime(BW2569)-(BX2571=INT(RIGHT($F2569, 1)))</f>
        <v>0</v>
      </c>
      <c r="BZ2569" s="45">
        <f t="shared" si="62010"/>
        <v>0</v>
      </c>
      <c r="CA2569" s="36"/>
      <c r="CB2569" s="37"/>
      <c r="CC2569" s="44">
        <f t="shared" ref="CC2569" si="62058">parseTime(CA2569)-(CB2571=INT(RIGHT($F2569, 1)))</f>
        <v>0</v>
      </c>
      <c r="CD2569" s="45">
        <f t="shared" si="62012"/>
        <v>0</v>
      </c>
      <c r="CE2569" s="36"/>
      <c r="CF2569" s="37"/>
      <c r="CG2569" s="44">
        <f t="shared" ref="CG2569" si="62059">parseTime(CE2569)-(CF2571=INT(RIGHT($F2569, 1)))</f>
        <v>0</v>
      </c>
      <c r="CH2569" s="45">
        <f t="shared" si="62014"/>
        <v>0</v>
      </c>
    </row>
    <row r="2570" spans="1:86" x14ac:dyDescent="0.25">
      <c r="A2570" s="56" t="s">
        <v>119</v>
      </c>
      <c r="B2570" s="57">
        <f t="shared" ref="B2570" ca="1" si="62060">roleHours(G2566:CH2572, "MCC")</f>
        <v>8</v>
      </c>
      <c r="C2570" s="14">
        <f t="shared" ca="1" si="62030"/>
        <v>1</v>
      </c>
      <c r="D2570" s="14" t="s">
        <v>260</v>
      </c>
      <c r="E2570" s="20">
        <v>4.6500000000000004</v>
      </c>
      <c r="F2570" s="51" t="s">
        <v>132</v>
      </c>
      <c r="G2570" s="36"/>
      <c r="H2570" s="37"/>
      <c r="I2570" s="44">
        <f t="shared" ref="I2570" si="62061">parseTime(G2570)-(H2571=INT(RIGHT($F2570, 1)))</f>
        <v>0</v>
      </c>
      <c r="J2570" s="45">
        <f t="shared" si="61982"/>
        <v>0</v>
      </c>
      <c r="K2570" s="36"/>
      <c r="L2570" s="37"/>
      <c r="M2570" s="44">
        <f t="shared" ref="M2570" si="62062">parseTime(K2570)-(L2571=INT(RIGHT($F2570, 1)))</f>
        <v>0</v>
      </c>
      <c r="N2570" s="45">
        <f t="shared" si="61984"/>
        <v>0</v>
      </c>
      <c r="O2570" s="36"/>
      <c r="P2570" s="37"/>
      <c r="Q2570" s="44">
        <f t="shared" ref="Q2570" si="62063">parseTime(O2570)-(P2571=INT(RIGHT($F2570, 1)))</f>
        <v>0</v>
      </c>
      <c r="R2570" s="45">
        <f t="shared" si="61986"/>
        <v>0</v>
      </c>
      <c r="S2570" s="36"/>
      <c r="T2570" s="37"/>
      <c r="U2570" s="44">
        <f t="shared" ref="U2570" si="62064">parseTime(S2570)-(T2571=INT(RIGHT($F2570, 1)))</f>
        <v>0</v>
      </c>
      <c r="V2570" s="45">
        <f t="shared" si="61988"/>
        <v>0</v>
      </c>
      <c r="W2570" s="36"/>
      <c r="X2570" s="37"/>
      <c r="Y2570" s="44">
        <f t="shared" ref="Y2570" si="62065">parseTime(W2570)-(X2571=INT(RIGHT($F2570, 1)))</f>
        <v>0</v>
      </c>
      <c r="Z2570" s="45">
        <f t="shared" si="61990"/>
        <v>0</v>
      </c>
      <c r="AA2570" s="36"/>
      <c r="AB2570" s="37"/>
      <c r="AC2570" s="44">
        <f t="shared" ref="AC2570" si="62066">parseTime(AA2570)-(AB2571=INT(RIGHT($F2570, 1)))</f>
        <v>0</v>
      </c>
      <c r="AD2570" s="45">
        <f t="shared" si="61992"/>
        <v>0</v>
      </c>
      <c r="AE2570" s="36"/>
      <c r="AF2570" s="37"/>
      <c r="AG2570" s="44">
        <f t="shared" ref="AG2570" si="62067">parseTime(AE2570)-(AF2571=INT(RIGHT($F2570, 1)))</f>
        <v>0</v>
      </c>
      <c r="AH2570" s="45">
        <f t="shared" si="61994"/>
        <v>0</v>
      </c>
      <c r="AI2570" s="36"/>
      <c r="AJ2570" s="37"/>
      <c r="AK2570" s="44">
        <f>parseTime(AI2570)-(AJ2571=INT(RIGHT($F2570, 1)))</f>
        <v>0</v>
      </c>
      <c r="AL2570" s="45">
        <f t="shared" si="61995"/>
        <v>0</v>
      </c>
      <c r="AM2570" s="36"/>
      <c r="AN2570" s="37"/>
      <c r="AO2570" s="44">
        <f t="shared" ref="AO2570" si="62068">parseTime(AM2570)-(AN2571=INT(RIGHT($F2570, 1)))</f>
        <v>0</v>
      </c>
      <c r="AP2570" s="45">
        <f t="shared" si="61997"/>
        <v>0</v>
      </c>
      <c r="AQ2570" s="36"/>
      <c r="AR2570" s="37"/>
      <c r="AS2570" s="44">
        <f t="shared" ref="AS2570" si="62069">parseTime(AQ2570)-(AR2571=INT(RIGHT($F2570, 1)))</f>
        <v>0</v>
      </c>
      <c r="AT2570" s="45">
        <f t="shared" si="61999"/>
        <v>0</v>
      </c>
      <c r="AU2570" s="36"/>
      <c r="AV2570" s="37"/>
      <c r="AW2570" s="44">
        <f>parseTime(AU2570)-(AV2571=INT(RIGHT($F2570, 1)))</f>
        <v>0</v>
      </c>
      <c r="AX2570" s="45">
        <f t="shared" si="62000"/>
        <v>0</v>
      </c>
      <c r="AY2570" s="36"/>
      <c r="AZ2570" s="37"/>
      <c r="BA2570" s="44">
        <f>parseTime(AY2570)-(AZ2571=INT(RIGHT($F2570, 1)))</f>
        <v>0</v>
      </c>
      <c r="BB2570" s="45">
        <f t="shared" si="62001"/>
        <v>0</v>
      </c>
      <c r="BC2570" s="36"/>
      <c r="BD2570" s="37"/>
      <c r="BE2570" s="44">
        <f>parseTime(BC2570)-(BD2571=INT(RIGHT($F2570, 1)))</f>
        <v>0</v>
      </c>
      <c r="BF2570" s="45">
        <f t="shared" si="62002"/>
        <v>0</v>
      </c>
      <c r="BG2570" s="36"/>
      <c r="BH2570" s="37"/>
      <c r="BI2570" s="44">
        <f>parseTime(BG2570)-(BH2571=INT(RIGHT($F2570, 1)))</f>
        <v>0</v>
      </c>
      <c r="BJ2570" s="45">
        <f t="shared" si="62003"/>
        <v>0</v>
      </c>
      <c r="BK2570" s="36"/>
      <c r="BL2570" s="37"/>
      <c r="BM2570" s="44">
        <f>parseTime(BK2570)-(BL2571=INT(RIGHT($F2570, 1)))</f>
        <v>0</v>
      </c>
      <c r="BN2570" s="45">
        <f t="shared" si="62004"/>
        <v>0</v>
      </c>
      <c r="BO2570" s="36"/>
      <c r="BP2570" s="37"/>
      <c r="BQ2570" s="44">
        <f t="shared" ref="BQ2570" si="62070">parseTime(BO2570)-(BP2571=INT(RIGHT($F2570, 1)))</f>
        <v>0</v>
      </c>
      <c r="BR2570" s="45">
        <f t="shared" si="62006"/>
        <v>0</v>
      </c>
      <c r="BS2570" s="36"/>
      <c r="BT2570" s="37"/>
      <c r="BU2570" s="44">
        <f t="shared" ref="BU2570" si="62071">parseTime(BS2570)-(BT2571=INT(RIGHT($F2570, 1)))</f>
        <v>0</v>
      </c>
      <c r="BV2570" s="45">
        <f t="shared" si="62008"/>
        <v>0</v>
      </c>
      <c r="BW2570" s="36"/>
      <c r="BX2570" s="37"/>
      <c r="BY2570" s="44">
        <f t="shared" ref="BY2570" si="62072">parseTime(BW2570)-(BX2571=INT(RIGHT($F2570, 1)))</f>
        <v>0</v>
      </c>
      <c r="BZ2570" s="45">
        <f t="shared" si="62010"/>
        <v>0</v>
      </c>
      <c r="CA2570" s="36"/>
      <c r="CB2570" s="37"/>
      <c r="CC2570" s="44">
        <f t="shared" ref="CC2570" si="62073">parseTime(CA2570)-(CB2571=INT(RIGHT($F2570, 1)))</f>
        <v>0</v>
      </c>
      <c r="CD2570" s="45">
        <f t="shared" si="62012"/>
        <v>0</v>
      </c>
      <c r="CE2570" s="36"/>
      <c r="CF2570" s="37"/>
      <c r="CG2570" s="44">
        <f t="shared" ref="CG2570" si="62074">parseTime(CE2570)-(CF2571=INT(RIGHT($F2570, 1)))</f>
        <v>0</v>
      </c>
      <c r="CH2570" s="45">
        <f t="shared" si="62014"/>
        <v>0</v>
      </c>
    </row>
    <row r="2571" spans="1:86" x14ac:dyDescent="0.25">
      <c r="A2571" s="56"/>
      <c r="B2571" s="57"/>
      <c r="C2571" s="14">
        <f t="shared" si="62030"/>
        <v>0</v>
      </c>
      <c r="D2571" s="14"/>
      <c r="E2571" s="20">
        <f t="shared" ref="E2571" si="62075">((7.5/2)-0.5+E2570)*8</f>
        <v>63.2</v>
      </c>
      <c r="F2571" s="51"/>
      <c r="G2571" s="46" t="s">
        <v>134</v>
      </c>
      <c r="H2571" s="38">
        <f t="shared" ref="H2571" si="62076">lunchAdjust(G2566:H2570)</f>
        <v>0</v>
      </c>
      <c r="I2571" s="48" t="s">
        <v>0</v>
      </c>
      <c r="J2571" s="39">
        <f t="shared" ref="J2571" si="62077">SUMPRODUCT(I2566:I2570*J2566:J2570)</f>
        <v>0</v>
      </c>
      <c r="K2571" s="46" t="s">
        <v>134</v>
      </c>
      <c r="L2571" s="38">
        <f t="shared" ref="L2571" si="62078">lunchAdjust(K2566:L2570)</f>
        <v>1</v>
      </c>
      <c r="M2571" s="48" t="s">
        <v>0</v>
      </c>
      <c r="N2571" s="39">
        <f t="shared" ref="N2571" si="62079">SUMPRODUCT(M2566:M2570*N2566:N2570)</f>
        <v>8</v>
      </c>
      <c r="O2571" s="46" t="s">
        <v>134</v>
      </c>
      <c r="P2571" s="38">
        <f t="shared" ref="P2571" si="62080">lunchAdjust(O2566:P2570)</f>
        <v>1</v>
      </c>
      <c r="Q2571" s="48" t="s">
        <v>0</v>
      </c>
      <c r="R2571" s="39">
        <f t="shared" ref="R2571" si="62081">SUMPRODUCT(Q2566:Q2570*R2566:R2570)</f>
        <v>8</v>
      </c>
      <c r="S2571" s="46" t="s">
        <v>134</v>
      </c>
      <c r="T2571" s="38">
        <f t="shared" ref="T2571" si="62082">lunchAdjust(S2566:T2570)</f>
        <v>1</v>
      </c>
      <c r="U2571" s="48" t="s">
        <v>0</v>
      </c>
      <c r="V2571" s="39">
        <f t="shared" ref="V2571" si="62083">SUMPRODUCT(U2566:U2570*V2566:V2570)</f>
        <v>8</v>
      </c>
      <c r="W2571" s="46" t="s">
        <v>134</v>
      </c>
      <c r="X2571" s="38">
        <f t="shared" ref="X2571" si="62084">lunchAdjust(W2566:X2570)</f>
        <v>0</v>
      </c>
      <c r="Y2571" s="48" t="s">
        <v>0</v>
      </c>
      <c r="Z2571" s="39">
        <f t="shared" ref="Z2571" si="62085">SUMPRODUCT(Y2566:Y2570*Z2566:Z2570)</f>
        <v>0</v>
      </c>
      <c r="AA2571" s="46" t="s">
        <v>134</v>
      </c>
      <c r="AB2571" s="38">
        <f t="shared" ref="AB2571" si="62086">lunchAdjust(AA2566:AB2570)</f>
        <v>1</v>
      </c>
      <c r="AC2571" s="48" t="s">
        <v>0</v>
      </c>
      <c r="AD2571" s="39">
        <f t="shared" ref="AD2571" si="62087">SUMPRODUCT(AC2566:AC2570*AD2566:AD2570)</f>
        <v>8</v>
      </c>
      <c r="AE2571" s="46" t="s">
        <v>134</v>
      </c>
      <c r="AF2571" s="38">
        <f t="shared" ref="AF2571" si="62088">lunchAdjust(AE2566:AF2570)</f>
        <v>1</v>
      </c>
      <c r="AG2571" s="48" t="s">
        <v>0</v>
      </c>
      <c r="AH2571" s="39">
        <f t="shared" ref="AH2571" si="62089">SUMPRODUCT(AG2566:AG2570*AH2566:AH2570)</f>
        <v>8</v>
      </c>
      <c r="AI2571" s="46" t="s">
        <v>134</v>
      </c>
      <c r="AJ2571" s="38">
        <f t="shared" ref="AJ2571" si="62090">lunchAdjust(AI2566:AJ2570)</f>
        <v>0</v>
      </c>
      <c r="AK2571" s="48" t="s">
        <v>0</v>
      </c>
      <c r="AL2571" s="39">
        <f t="shared" ref="AL2571" si="62091">SUMPRODUCT(AK2566:AK2570*AL2566:AL2570)</f>
        <v>0</v>
      </c>
      <c r="AM2571" s="46" t="s">
        <v>134</v>
      </c>
      <c r="AN2571" s="38">
        <f t="shared" ref="AN2571" si="62092">lunchAdjust(AM2566:AN2570)</f>
        <v>0</v>
      </c>
      <c r="AO2571" s="48" t="s">
        <v>0</v>
      </c>
      <c r="AP2571" s="39">
        <f t="shared" ref="AP2571" si="62093">SUMPRODUCT(AO2566:AO2570*AP2566:AP2570)</f>
        <v>0</v>
      </c>
      <c r="AQ2571" s="46" t="s">
        <v>134</v>
      </c>
      <c r="AR2571" s="38">
        <f t="shared" ref="AR2571" si="62094">lunchAdjust(AQ2566:AR2570)</f>
        <v>0</v>
      </c>
      <c r="AS2571" s="48" t="s">
        <v>0</v>
      </c>
      <c r="AT2571" s="39">
        <f t="shared" ref="AT2571" si="62095">SUMPRODUCT(AS2566:AS2570*AT2566:AT2570)</f>
        <v>0</v>
      </c>
      <c r="AU2571" s="46" t="s">
        <v>134</v>
      </c>
      <c r="AV2571" s="38">
        <f t="shared" ref="AV2571" si="62096">lunchAdjust(AU2566:AV2570)</f>
        <v>0</v>
      </c>
      <c r="AW2571" s="48" t="s">
        <v>0</v>
      </c>
      <c r="AX2571" s="39">
        <f t="shared" ref="AX2571" si="62097">SUMPRODUCT(AW2566:AW2570*AX2566:AX2570)</f>
        <v>0</v>
      </c>
      <c r="AY2571" s="46" t="s">
        <v>134</v>
      </c>
      <c r="AZ2571" s="38">
        <f t="shared" ref="AZ2571" si="62098">lunchAdjust(AY2566:AZ2570)</f>
        <v>0</v>
      </c>
      <c r="BA2571" s="48" t="s">
        <v>0</v>
      </c>
      <c r="BB2571" s="39">
        <f t="shared" ref="BB2571" si="62099">SUMPRODUCT(BA2566:BA2570*BB2566:BB2570)</f>
        <v>0</v>
      </c>
      <c r="BC2571" s="46" t="s">
        <v>134</v>
      </c>
      <c r="BD2571" s="38">
        <f t="shared" ref="BD2571" si="62100">lunchAdjust(BC2566:BD2570)</f>
        <v>0</v>
      </c>
      <c r="BE2571" s="48" t="s">
        <v>0</v>
      </c>
      <c r="BF2571" s="39">
        <f t="shared" ref="BF2571" si="62101">SUMPRODUCT(BE2566:BE2570*BF2566:BF2570)</f>
        <v>0</v>
      </c>
      <c r="BG2571" s="46" t="s">
        <v>134</v>
      </c>
      <c r="BH2571" s="38">
        <f t="shared" ref="BH2571" si="62102">lunchAdjust(BG2566:BH2570)</f>
        <v>0</v>
      </c>
      <c r="BI2571" s="48" t="s">
        <v>0</v>
      </c>
      <c r="BJ2571" s="39">
        <f t="shared" ref="BJ2571" si="62103">SUMPRODUCT(BI2566:BI2570*BJ2566:BJ2570)</f>
        <v>0</v>
      </c>
      <c r="BK2571" s="46" t="s">
        <v>134</v>
      </c>
      <c r="BL2571" s="38">
        <f t="shared" ref="BL2571" si="62104">lunchAdjust(BK2566:BL2570)</f>
        <v>0</v>
      </c>
      <c r="BM2571" s="48" t="s">
        <v>0</v>
      </c>
      <c r="BN2571" s="39">
        <f t="shared" ref="BN2571" si="62105">SUMPRODUCT(BM2566:BM2570*BN2566:BN2570)</f>
        <v>0</v>
      </c>
      <c r="BO2571" s="46" t="s">
        <v>134</v>
      </c>
      <c r="BP2571" s="38">
        <f t="shared" ref="BP2571" si="62106">lunchAdjust(BO2566:BP2570)</f>
        <v>0</v>
      </c>
      <c r="BQ2571" s="48" t="s">
        <v>0</v>
      </c>
      <c r="BR2571" s="39">
        <f t="shared" ref="BR2571" si="62107">SUMPRODUCT(BQ2566:BQ2570*BR2566:BR2570)</f>
        <v>5</v>
      </c>
      <c r="BS2571" s="46" t="s">
        <v>134</v>
      </c>
      <c r="BT2571" s="38">
        <f t="shared" ref="BT2571" si="62108">lunchAdjust(BS2566:BT2570)</f>
        <v>1</v>
      </c>
      <c r="BU2571" s="48" t="s">
        <v>0</v>
      </c>
      <c r="BV2571" s="39">
        <f t="shared" ref="BV2571" si="62109">SUMPRODUCT(BU2566:BU2570*BV2566:BV2570)</f>
        <v>8</v>
      </c>
      <c r="BW2571" s="46" t="s">
        <v>134</v>
      </c>
      <c r="BX2571" s="38">
        <f t="shared" ref="BX2571" si="62110">lunchAdjust(BW2566:BX2570)</f>
        <v>0</v>
      </c>
      <c r="BY2571" s="48" t="s">
        <v>0</v>
      </c>
      <c r="BZ2571" s="39">
        <f t="shared" ref="BZ2571" si="62111">SUMPRODUCT(BY2566:BY2570*BZ2566:BZ2570)</f>
        <v>0</v>
      </c>
      <c r="CA2571" s="46" t="s">
        <v>134</v>
      </c>
      <c r="CB2571" s="38">
        <f t="shared" ref="CB2571" si="62112">lunchAdjust(CA2566:CB2570)</f>
        <v>0</v>
      </c>
      <c r="CC2571" s="48" t="s">
        <v>0</v>
      </c>
      <c r="CD2571" s="39">
        <f t="shared" ref="CD2571" si="62113">SUMPRODUCT(CC2566:CC2570*CD2566:CD2570)</f>
        <v>0</v>
      </c>
      <c r="CE2571" s="46" t="s">
        <v>134</v>
      </c>
      <c r="CF2571" s="38">
        <f t="shared" ref="CF2571" si="62114">lunchAdjust(CE2566:CF2570)</f>
        <v>0</v>
      </c>
      <c r="CG2571" s="48" t="s">
        <v>0</v>
      </c>
      <c r="CH2571" s="39">
        <f t="shared" ref="CH2571" si="62115">SUMPRODUCT(CG2566:CG2570*CH2566:CH2570)</f>
        <v>0</v>
      </c>
    </row>
    <row r="2572" spans="1:86" ht="15.75" thickBot="1" x14ac:dyDescent="0.3">
      <c r="A2572" s="58" t="s">
        <v>121</v>
      </c>
      <c r="B2572" s="59">
        <f t="shared" ref="B2572" ca="1" si="62116">roleHours(G2566:CH2572, "OUT")</f>
        <v>0</v>
      </c>
      <c r="C2572" s="54" t="s">
        <v>137</v>
      </c>
      <c r="D2572" s="22">
        <f t="shared" ref="D2572" ca="1" si="62117">roleHours(G2566:CH2572, "PTO")</f>
        <v>0</v>
      </c>
      <c r="E2572" s="23">
        <f t="shared" ref="E2572" ca="1" si="62118">E2571-B2567</f>
        <v>10.200000000000003</v>
      </c>
      <c r="F2572" s="52"/>
      <c r="G2572" s="47" t="s">
        <v>39</v>
      </c>
      <c r="H2572" s="40">
        <f t="shared" ref="H2572:H2600" si="62119">SUMPRODUCT(I2566:I2570*(H2566:H2570="PTO"))+SUMPRODUCT(I2566:I2570*(H2566:H2570="HOL"))</f>
        <v>0</v>
      </c>
      <c r="I2572" s="49" t="s">
        <v>135</v>
      </c>
      <c r="J2572" s="41">
        <f t="shared" ref="J2572" si="62120">J2571*G$4</f>
        <v>0</v>
      </c>
      <c r="K2572" s="47" t="s">
        <v>39</v>
      </c>
      <c r="L2572" s="40">
        <f t="shared" ref="L2572" si="62121">SUMPRODUCT(M2566:M2570*(L2566:L2570="PTO"))+SUMPRODUCT(M2566:M2570*(L2566:L2570="HOL"))</f>
        <v>0</v>
      </c>
      <c r="M2572" s="49" t="s">
        <v>135</v>
      </c>
      <c r="N2572" s="41">
        <f t="shared" ref="N2572" si="62122">N2571*K$4</f>
        <v>0</v>
      </c>
      <c r="O2572" s="47" t="s">
        <v>39</v>
      </c>
      <c r="P2572" s="40">
        <f t="shared" ref="P2572" si="62123">SUMPRODUCT(Q2566:Q2570*(P2566:P2570="PTO"))+SUMPRODUCT(Q2566:Q2570*(P2566:P2570="HOL"))</f>
        <v>0</v>
      </c>
      <c r="Q2572" s="49" t="s">
        <v>135</v>
      </c>
      <c r="R2572" s="41">
        <f t="shared" ref="R2572" si="62124">R2571*O$4</f>
        <v>8</v>
      </c>
      <c r="S2572" s="47" t="s">
        <v>39</v>
      </c>
      <c r="T2572" s="40">
        <f t="shared" ref="T2572" si="62125">SUMPRODUCT(U2566:U2570*(T2566:T2570="PTO"))+SUMPRODUCT(U2566:U2570*(T2566:T2570="HOL"))</f>
        <v>0</v>
      </c>
      <c r="U2572" s="49" t="s">
        <v>135</v>
      </c>
      <c r="V2572" s="41">
        <f t="shared" ref="V2572" si="62126">V2571*S$4</f>
        <v>0</v>
      </c>
      <c r="W2572" s="47" t="s">
        <v>39</v>
      </c>
      <c r="X2572" s="40">
        <f t="shared" ref="X2572" si="62127">SUMPRODUCT(Y2566:Y2570*(X2566:X2570="PTO"))+SUMPRODUCT(Y2566:Y2570*(X2566:X2570="HOL"))</f>
        <v>0</v>
      </c>
      <c r="Y2572" s="49" t="s">
        <v>135</v>
      </c>
      <c r="Z2572" s="41">
        <f t="shared" ref="Z2572" si="62128">Z2571*W$4</f>
        <v>0</v>
      </c>
      <c r="AA2572" s="47" t="s">
        <v>39</v>
      </c>
      <c r="AB2572" s="40">
        <f t="shared" ref="AB2572" si="62129">SUMPRODUCT(AC2566:AC2570*(AB2566:AB2570="PTO"))+SUMPRODUCT(AC2566:AC2570*(AB2566:AB2570="HOL"))</f>
        <v>0</v>
      </c>
      <c r="AC2572" s="49" t="s">
        <v>135</v>
      </c>
      <c r="AD2572" s="41">
        <f t="shared" ref="AD2572" si="62130">AD2571*AA$4</f>
        <v>8</v>
      </c>
      <c r="AE2572" s="47" t="s">
        <v>39</v>
      </c>
      <c r="AF2572" s="40">
        <f t="shared" ref="AF2572" si="62131">SUMPRODUCT(AG2566:AG2570*(AF2566:AF2570="PTO"))+SUMPRODUCT(AG2566:AG2570*(AF2566:AF2570="HOL"))</f>
        <v>0</v>
      </c>
      <c r="AG2572" s="49" t="s">
        <v>135</v>
      </c>
      <c r="AH2572" s="41">
        <f t="shared" ref="AH2572" si="62132">AH2571*AE$4</f>
        <v>8</v>
      </c>
      <c r="AI2572" s="47" t="s">
        <v>39</v>
      </c>
      <c r="AJ2572" s="40">
        <f t="shared" ref="AJ2572" si="62133">SUMPRODUCT(AK2566:AK2570*(AJ2566:AJ2570="PTO"))+SUMPRODUCT(AK2566:AK2570*(AJ2566:AJ2570="HOL"))</f>
        <v>0</v>
      </c>
      <c r="AK2572" s="49" t="s">
        <v>135</v>
      </c>
      <c r="AL2572" s="41">
        <f>AL2571*AI$4</f>
        <v>0</v>
      </c>
      <c r="AM2572" s="47" t="s">
        <v>39</v>
      </c>
      <c r="AN2572" s="40">
        <f t="shared" ref="AN2572" si="62134">SUMPRODUCT(AO2566:AO2570*(AN2566:AN2570="PTO"))+SUMPRODUCT(AO2566:AO2570*(AN2566:AN2570="HOL"))</f>
        <v>0</v>
      </c>
      <c r="AO2572" s="49" t="s">
        <v>135</v>
      </c>
      <c r="AP2572" s="41">
        <f t="shared" ref="AP2572" si="62135">AP2571*AM$4</f>
        <v>0</v>
      </c>
      <c r="AQ2572" s="47" t="s">
        <v>39</v>
      </c>
      <c r="AR2572" s="40">
        <f t="shared" ref="AR2572" si="62136">SUMPRODUCT(AS2566:AS2570*(AR2566:AR2570="PTO"))+SUMPRODUCT(AS2566:AS2570*(AR2566:AR2570="HOL"))</f>
        <v>0</v>
      </c>
      <c r="AS2572" s="49" t="s">
        <v>135</v>
      </c>
      <c r="AT2572" s="41">
        <f t="shared" ref="AT2572" si="62137">AT2571*AQ$4</f>
        <v>0</v>
      </c>
      <c r="AU2572" s="47" t="s">
        <v>39</v>
      </c>
      <c r="AV2572" s="40">
        <f t="shared" ref="AV2572" si="62138">SUMPRODUCT(AW2566:AW2570*(AV2566:AV2570="PTO"))+SUMPRODUCT(AW2566:AW2570*(AV2566:AV2570="HOL"))</f>
        <v>0</v>
      </c>
      <c r="AW2572" s="49" t="s">
        <v>135</v>
      </c>
      <c r="AX2572" s="41">
        <f>AX2571*AU$4</f>
        <v>0</v>
      </c>
      <c r="AY2572" s="47" t="s">
        <v>39</v>
      </c>
      <c r="AZ2572" s="40">
        <f t="shared" ref="AZ2572" si="62139">SUMPRODUCT(BA2566:BA2570*(AZ2566:AZ2570="PTO"))+SUMPRODUCT(BA2566:BA2570*(AZ2566:AZ2570="HOL"))</f>
        <v>0</v>
      </c>
      <c r="BA2572" s="49" t="s">
        <v>135</v>
      </c>
      <c r="BB2572" s="41">
        <f>BB2571*AY$4</f>
        <v>0</v>
      </c>
      <c r="BC2572" s="47" t="s">
        <v>39</v>
      </c>
      <c r="BD2572" s="40">
        <f t="shared" ref="BD2572" si="62140">SUMPRODUCT(BE2566:BE2570*(BD2566:BD2570="PTO"))+SUMPRODUCT(BE2566:BE2570*(BD2566:BD2570="HOL"))</f>
        <v>0</v>
      </c>
      <c r="BE2572" s="49" t="s">
        <v>135</v>
      </c>
      <c r="BF2572" s="41">
        <f>BF2571*BC$4</f>
        <v>0</v>
      </c>
      <c r="BG2572" s="47" t="s">
        <v>39</v>
      </c>
      <c r="BH2572" s="40">
        <f t="shared" ref="BH2572" si="62141">SUMPRODUCT(BI2566:BI2570*(BH2566:BH2570="PTO"))+SUMPRODUCT(BI2566:BI2570*(BH2566:BH2570="HOL"))</f>
        <v>0</v>
      </c>
      <c r="BI2572" s="49" t="s">
        <v>135</v>
      </c>
      <c r="BJ2572" s="41">
        <f>BJ2571*BG$4</f>
        <v>0</v>
      </c>
      <c r="BK2572" s="47" t="s">
        <v>39</v>
      </c>
      <c r="BL2572" s="40">
        <f t="shared" ref="BL2572" si="62142">SUMPRODUCT(BM2566:BM2570*(BL2566:BL2570="PTO"))+SUMPRODUCT(BM2566:BM2570*(BL2566:BL2570="HOL"))</f>
        <v>0</v>
      </c>
      <c r="BM2572" s="49" t="s">
        <v>135</v>
      </c>
      <c r="BN2572" s="41">
        <f>BN2571*BK$4</f>
        <v>0</v>
      </c>
      <c r="BO2572" s="47" t="s">
        <v>39</v>
      </c>
      <c r="BP2572" s="40">
        <f t="shared" ref="BP2572" si="62143">SUMPRODUCT(BQ2566:BQ2570*(BP2566:BP2570="PTO"))+SUMPRODUCT(BQ2566:BQ2570*(BP2566:BP2570="HOL"))</f>
        <v>0</v>
      </c>
      <c r="BQ2572" s="49" t="s">
        <v>135</v>
      </c>
      <c r="BR2572" s="41">
        <f t="shared" ref="BR2572" si="62144">BR2571*BO$4</f>
        <v>5</v>
      </c>
      <c r="BS2572" s="47" t="s">
        <v>39</v>
      </c>
      <c r="BT2572" s="40">
        <f t="shared" ref="BT2572" si="62145">SUMPRODUCT(BU2566:BU2570*(BT2566:BT2570="PTO"))+SUMPRODUCT(BU2566:BU2570*(BT2566:BT2570="HOL"))</f>
        <v>0</v>
      </c>
      <c r="BU2572" s="49" t="s">
        <v>135</v>
      </c>
      <c r="BV2572" s="41">
        <f t="shared" ref="BV2572" si="62146">BV2571*BS$4</f>
        <v>8</v>
      </c>
      <c r="BW2572" s="47" t="s">
        <v>39</v>
      </c>
      <c r="BX2572" s="40">
        <f t="shared" ref="BX2572" si="62147">SUMPRODUCT(BY2566:BY2570*(BX2566:BX2570="PTO"))+SUMPRODUCT(BY2566:BY2570*(BX2566:BX2570="HOL"))</f>
        <v>0</v>
      </c>
      <c r="BY2572" s="49" t="s">
        <v>135</v>
      </c>
      <c r="BZ2572" s="41">
        <f t="shared" ref="BZ2572" si="62148">BZ2571*BW$4</f>
        <v>0</v>
      </c>
      <c r="CA2572" s="47" t="s">
        <v>39</v>
      </c>
      <c r="CB2572" s="40">
        <f t="shared" ref="CB2572" si="62149">SUMPRODUCT(CC2566:CC2570*(CB2566:CB2570="PTO"))+SUMPRODUCT(CC2566:CC2570*(CB2566:CB2570="HOL"))</f>
        <v>0</v>
      </c>
      <c r="CC2572" s="49" t="s">
        <v>135</v>
      </c>
      <c r="CD2572" s="41">
        <f t="shared" ref="CD2572" si="62150">CD2571*CA$4</f>
        <v>0</v>
      </c>
      <c r="CE2572" s="47" t="s">
        <v>39</v>
      </c>
      <c r="CF2572" s="40">
        <f t="shared" ref="CF2572" si="62151">SUMPRODUCT(CG2566:CG2570*(CF2566:CF2570="PTO"))+SUMPRODUCT(CG2566:CG2570*(CF2566:CF2570="HOL"))</f>
        <v>0</v>
      </c>
      <c r="CG2572" s="49" t="s">
        <v>135</v>
      </c>
      <c r="CH2572" s="41">
        <f t="shared" ref="CH2572" si="62152">CH2571*CE$4</f>
        <v>0</v>
      </c>
    </row>
    <row r="2573" spans="1:86" x14ac:dyDescent="0.25">
      <c r="A2573" s="70" t="s">
        <v>133</v>
      </c>
      <c r="B2573" s="71">
        <f t="shared" ref="B2573" ca="1" si="62153">D2573-B2574</f>
        <v>13.19797887000459</v>
      </c>
      <c r="C2573" s="72" t="s">
        <v>122</v>
      </c>
      <c r="D2573" s="71">
        <f>IFERROR(INDEX(Holidays[FTE], MATCH(Entry!E2573, Holidays[Date], 0)), 1)*8*INDEX(FTEguide[[1]:[12]], MATCH(Entry!E2574, FTEguide[Weekday], 0), IF(Entry!E2576&gt;0, Entry!E2576, MONTH(Entry!E2573)))</f>
        <v>61.19797887000459</v>
      </c>
      <c r="E2573" s="60">
        <f t="shared" si="61636"/>
        <v>44195</v>
      </c>
      <c r="F2573" s="50" t="s">
        <v>128</v>
      </c>
      <c r="G2573" s="34"/>
      <c r="H2573" s="35"/>
      <c r="I2573" s="42">
        <f t="shared" ref="I2573" si="62154">parseTime(G2573)-(H2578=INT(RIGHT($F2573, 1)))</f>
        <v>0</v>
      </c>
      <c r="J2573" s="43">
        <f t="shared" ref="J2573:J2577" si="62155">isClocked(H2573)</f>
        <v>0</v>
      </c>
      <c r="K2573" s="34" t="s">
        <v>136</v>
      </c>
      <c r="L2573" s="35" t="s">
        <v>23</v>
      </c>
      <c r="M2573" s="42">
        <f t="shared" ref="M2573" si="62156">parseTime(K2573)-(L2578=INT(RIGHT($F2573, 1)))</f>
        <v>8</v>
      </c>
      <c r="N2573" s="43">
        <f t="shared" ref="N2573:N2577" si="62157">isClocked(L2573)</f>
        <v>1</v>
      </c>
      <c r="O2573" s="34" t="s">
        <v>180</v>
      </c>
      <c r="P2573" s="35" t="s">
        <v>23</v>
      </c>
      <c r="Q2573" s="42">
        <f t="shared" ref="Q2573" si="62158">parseTime(O2573)-(P2578=INT(RIGHT($F2573, 1)))</f>
        <v>8</v>
      </c>
      <c r="R2573" s="43">
        <f t="shared" ref="R2573:R2577" si="62159">isClocked(P2573)</f>
        <v>1</v>
      </c>
      <c r="S2573" s="34" t="s">
        <v>227</v>
      </c>
      <c r="T2573" s="35" t="s">
        <v>23</v>
      </c>
      <c r="U2573" s="42">
        <f t="shared" ref="U2573" si="62160">parseTime(S2573)-(T2578=INT(RIGHT($F2573, 1)))</f>
        <v>8</v>
      </c>
      <c r="V2573" s="43">
        <f t="shared" ref="V2573:V2577" si="62161">isClocked(T2573)</f>
        <v>1</v>
      </c>
      <c r="W2573" s="34"/>
      <c r="X2573" s="35"/>
      <c r="Y2573" s="42">
        <f t="shared" ref="Y2573" si="62162">parseTime(W2573)-(X2578=INT(RIGHT($F2573, 1)))</f>
        <v>0</v>
      </c>
      <c r="Z2573" s="43">
        <f t="shared" ref="Z2573:Z2577" si="62163">isClocked(X2573)</f>
        <v>0</v>
      </c>
      <c r="AA2573" s="34" t="s">
        <v>136</v>
      </c>
      <c r="AB2573" s="35" t="s">
        <v>23</v>
      </c>
      <c r="AC2573" s="42">
        <f t="shared" ref="AC2573" si="62164">parseTime(AA2573)-(AB2578=INT(RIGHT($F2573, 1)))</f>
        <v>8</v>
      </c>
      <c r="AD2573" s="43">
        <f t="shared" ref="AD2573:AD2577" si="62165">isClocked(AB2573)</f>
        <v>1</v>
      </c>
      <c r="AE2573" s="34" t="s">
        <v>136</v>
      </c>
      <c r="AF2573" s="35" t="s">
        <v>25</v>
      </c>
      <c r="AG2573" s="42">
        <f t="shared" ref="AG2573" si="62166">parseTime(AE2573)-(AF2578=INT(RIGHT($F2573, 1)))</f>
        <v>8</v>
      </c>
      <c r="AH2573" s="43">
        <f t="shared" ref="AH2573:AH2577" si="62167">isClocked(AF2573)</f>
        <v>1</v>
      </c>
      <c r="AI2573" s="34"/>
      <c r="AJ2573" s="35"/>
      <c r="AK2573" s="42">
        <f>parseTime(AI2573)-(AJ2578=INT(RIGHT($F2573, 1)))</f>
        <v>0</v>
      </c>
      <c r="AL2573" s="43">
        <f t="shared" ref="AL2573:AL2577" si="62168">isClocked(AJ2573)</f>
        <v>0</v>
      </c>
      <c r="AM2573" s="34"/>
      <c r="AN2573" s="35"/>
      <c r="AO2573" s="42">
        <f t="shared" ref="AO2573" si="62169">parseTime(AM2573)-(AN2578=INT(RIGHT($F2573, 1)))</f>
        <v>0</v>
      </c>
      <c r="AP2573" s="43">
        <f t="shared" ref="AP2573:AP2577" si="62170">isClocked(AN2573)</f>
        <v>0</v>
      </c>
      <c r="AQ2573" s="34"/>
      <c r="AR2573" s="35"/>
      <c r="AS2573" s="42">
        <f t="shared" ref="AS2573" si="62171">parseTime(AQ2573)-(AR2578=INT(RIGHT($F2573, 1)))</f>
        <v>0</v>
      </c>
      <c r="AT2573" s="43">
        <f t="shared" ref="AT2573:AT2577" si="62172">isClocked(AR2573)</f>
        <v>0</v>
      </c>
      <c r="AU2573" s="34"/>
      <c r="AV2573" s="35"/>
      <c r="AW2573" s="42">
        <f>parseTime(AU2573)-(AV2578=INT(RIGHT($F2573, 1)))</f>
        <v>0</v>
      </c>
      <c r="AX2573" s="43">
        <f t="shared" ref="AX2573:AX2577" si="62173">isClocked(AV2573)</f>
        <v>0</v>
      </c>
      <c r="AY2573" s="34"/>
      <c r="AZ2573" s="35"/>
      <c r="BA2573" s="42">
        <f>parseTime(AY2573)-(AZ2578=INT(RIGHT($F2573, 1)))</f>
        <v>0</v>
      </c>
      <c r="BB2573" s="43">
        <f t="shared" ref="BB2573:BB2577" si="62174">isClocked(AZ2573)</f>
        <v>0</v>
      </c>
      <c r="BC2573" s="34"/>
      <c r="BD2573" s="35"/>
      <c r="BE2573" s="42">
        <f>parseTime(BC2573)-(BD2578=INT(RIGHT($F2573, 1)))</f>
        <v>0</v>
      </c>
      <c r="BF2573" s="43">
        <f t="shared" ref="BF2573:BF2577" si="62175">isClocked(BD2573)</f>
        <v>0</v>
      </c>
      <c r="BG2573" s="34"/>
      <c r="BH2573" s="35"/>
      <c r="BI2573" s="42">
        <f>parseTime(BG2573)-(BH2578=INT(RIGHT($F2573, 1)))</f>
        <v>0</v>
      </c>
      <c r="BJ2573" s="43">
        <f t="shared" ref="BJ2573:BJ2577" si="62176">isClocked(BH2573)</f>
        <v>0</v>
      </c>
      <c r="BK2573" s="34"/>
      <c r="BL2573" s="35"/>
      <c r="BM2573" s="42">
        <f>parseTime(BK2573)-(BL2578=INT(RIGHT($F2573, 1)))</f>
        <v>0</v>
      </c>
      <c r="BN2573" s="43">
        <f t="shared" ref="BN2573:BN2577" si="62177">isClocked(BL2573)</f>
        <v>0</v>
      </c>
      <c r="BO2573" s="34"/>
      <c r="BP2573" s="35"/>
      <c r="BQ2573" s="42">
        <f t="shared" ref="BQ2573" si="62178">parseTime(BO2573)-(BP2578=INT(RIGHT($F2573, 1)))</f>
        <v>0</v>
      </c>
      <c r="BR2573" s="43">
        <f t="shared" ref="BR2573:BR2577" si="62179">isClocked(BP2573)</f>
        <v>0</v>
      </c>
      <c r="BS2573" s="34" t="s">
        <v>136</v>
      </c>
      <c r="BT2573" s="35" t="s">
        <v>23</v>
      </c>
      <c r="BU2573" s="42">
        <f t="shared" ref="BU2573" si="62180">parseTime(BS2573)-(BT2578=INT(RIGHT($F2573, 1)))</f>
        <v>8</v>
      </c>
      <c r="BV2573" s="43">
        <f t="shared" ref="BV2573:BV2577" si="62181">isClocked(BT2573)</f>
        <v>1</v>
      </c>
      <c r="BW2573" s="34"/>
      <c r="BX2573" s="35"/>
      <c r="BY2573" s="42">
        <f t="shared" ref="BY2573" si="62182">parseTime(BW2573)-(BX2578=INT(RIGHT($F2573, 1)))</f>
        <v>0</v>
      </c>
      <c r="BZ2573" s="43">
        <f t="shared" ref="BZ2573:BZ2577" si="62183">isClocked(BX2573)</f>
        <v>0</v>
      </c>
      <c r="CA2573" s="34"/>
      <c r="CB2573" s="35"/>
      <c r="CC2573" s="42">
        <f t="shared" ref="CC2573" si="62184">parseTime(CA2573)-(CB2578=INT(RIGHT($F2573, 1)))</f>
        <v>0</v>
      </c>
      <c r="CD2573" s="43">
        <f t="shared" ref="CD2573:CD2577" si="62185">isClocked(CB2573)</f>
        <v>0</v>
      </c>
      <c r="CE2573" s="34"/>
      <c r="CF2573" s="35"/>
      <c r="CG2573" s="42">
        <f t="shared" ref="CG2573" si="62186">parseTime(CE2573)-(CF2578=INT(RIGHT($F2573, 1)))</f>
        <v>0</v>
      </c>
      <c r="CH2573" s="43">
        <f t="shared" ref="CH2573:CH2577" si="62187">isClocked(CF2573)</f>
        <v>0</v>
      </c>
    </row>
    <row r="2574" spans="1:86" x14ac:dyDescent="0.25">
      <c r="A2574" s="56" t="s">
        <v>0</v>
      </c>
      <c r="B2574" s="57">
        <f t="shared" ca="1" si="61152"/>
        <v>48</v>
      </c>
      <c r="C2574" s="14" t="s">
        <v>252</v>
      </c>
      <c r="D2574" s="14">
        <f t="shared" si="60635"/>
        <v>53.7</v>
      </c>
      <c r="E2574" s="55" t="str">
        <f t="shared" si="61153"/>
        <v>Wednesday</v>
      </c>
      <c r="F2574" s="51" t="s">
        <v>129</v>
      </c>
      <c r="G2574" s="36"/>
      <c r="H2574" s="37"/>
      <c r="I2574" s="44">
        <f t="shared" ref="I2574" si="62188">parseTime(G2574)-(H2578=INT(RIGHT($F2574, 1)))</f>
        <v>0</v>
      </c>
      <c r="J2574" s="45">
        <f t="shared" si="62155"/>
        <v>0</v>
      </c>
      <c r="K2574" s="36"/>
      <c r="L2574" s="37"/>
      <c r="M2574" s="44">
        <f t="shared" ref="M2574" si="62189">parseTime(K2574)-(L2578=INT(RIGHT($F2574, 1)))</f>
        <v>0</v>
      </c>
      <c r="N2574" s="45">
        <f t="shared" si="62157"/>
        <v>0</v>
      </c>
      <c r="O2574" s="36"/>
      <c r="P2574" s="37"/>
      <c r="Q2574" s="44">
        <f t="shared" ref="Q2574" si="62190">parseTime(O2574)-(P2578=INT(RIGHT($F2574, 1)))</f>
        <v>0</v>
      </c>
      <c r="R2574" s="45">
        <f t="shared" si="62159"/>
        <v>0</v>
      </c>
      <c r="S2574" s="36"/>
      <c r="T2574" s="37"/>
      <c r="U2574" s="44">
        <f t="shared" ref="U2574" si="62191">parseTime(S2574)-(T2578=INT(RIGHT($F2574, 1)))</f>
        <v>0</v>
      </c>
      <c r="V2574" s="45">
        <f t="shared" si="62161"/>
        <v>0</v>
      </c>
      <c r="W2574" s="36"/>
      <c r="X2574" s="37"/>
      <c r="Y2574" s="44">
        <f t="shared" ref="Y2574" si="62192">parseTime(W2574)-(X2578=INT(RIGHT($F2574, 1)))</f>
        <v>0</v>
      </c>
      <c r="Z2574" s="45">
        <f t="shared" si="62163"/>
        <v>0</v>
      </c>
      <c r="AA2574" s="36"/>
      <c r="AB2574" s="37"/>
      <c r="AC2574" s="44">
        <f t="shared" ref="AC2574" si="62193">parseTime(AA2574)-(AB2578=INT(RIGHT($F2574, 1)))</f>
        <v>0</v>
      </c>
      <c r="AD2574" s="45">
        <f t="shared" si="62165"/>
        <v>0</v>
      </c>
      <c r="AE2574" s="36"/>
      <c r="AF2574" s="37"/>
      <c r="AG2574" s="44">
        <f t="shared" ref="AG2574" si="62194">parseTime(AE2574)-(AF2578=INT(RIGHT($F2574, 1)))</f>
        <v>0</v>
      </c>
      <c r="AH2574" s="45">
        <f t="shared" si="62167"/>
        <v>0</v>
      </c>
      <c r="AI2574" s="36"/>
      <c r="AJ2574" s="37"/>
      <c r="AK2574" s="44">
        <f>parseTime(AI2574)-(AJ2578=INT(RIGHT($F2574, 1)))</f>
        <v>0</v>
      </c>
      <c r="AL2574" s="45">
        <f t="shared" si="62168"/>
        <v>0</v>
      </c>
      <c r="AM2574" s="36"/>
      <c r="AN2574" s="37"/>
      <c r="AO2574" s="44">
        <f t="shared" ref="AO2574" si="62195">parseTime(AM2574)-(AN2578=INT(RIGHT($F2574, 1)))</f>
        <v>0</v>
      </c>
      <c r="AP2574" s="45">
        <f t="shared" si="62170"/>
        <v>0</v>
      </c>
      <c r="AQ2574" s="36"/>
      <c r="AR2574" s="37"/>
      <c r="AS2574" s="44">
        <f t="shared" ref="AS2574" si="62196">parseTime(AQ2574)-(AR2578=INT(RIGHT($F2574, 1)))</f>
        <v>0</v>
      </c>
      <c r="AT2574" s="45">
        <f t="shared" si="62172"/>
        <v>0</v>
      </c>
      <c r="AU2574" s="36"/>
      <c r="AV2574" s="37"/>
      <c r="AW2574" s="44">
        <f>parseTime(AU2574)-(AV2578=INT(RIGHT($F2574, 1)))</f>
        <v>0</v>
      </c>
      <c r="AX2574" s="45">
        <f t="shared" si="62173"/>
        <v>0</v>
      </c>
      <c r="AY2574" s="36"/>
      <c r="AZ2574" s="37"/>
      <c r="BA2574" s="44">
        <f>parseTime(AY2574)-(AZ2578=INT(RIGHT($F2574, 1)))</f>
        <v>0</v>
      </c>
      <c r="BB2574" s="45">
        <f t="shared" si="62174"/>
        <v>0</v>
      </c>
      <c r="BC2574" s="36"/>
      <c r="BD2574" s="37"/>
      <c r="BE2574" s="44">
        <f>parseTime(BC2574)-(BD2578=INT(RIGHT($F2574, 1)))</f>
        <v>0</v>
      </c>
      <c r="BF2574" s="45">
        <f t="shared" si="62175"/>
        <v>0</v>
      </c>
      <c r="BG2574" s="36"/>
      <c r="BH2574" s="37"/>
      <c r="BI2574" s="44">
        <f>parseTime(BG2574)-(BH2578=INT(RIGHT($F2574, 1)))</f>
        <v>0</v>
      </c>
      <c r="BJ2574" s="45">
        <f t="shared" si="62176"/>
        <v>0</v>
      </c>
      <c r="BK2574" s="36"/>
      <c r="BL2574" s="37"/>
      <c r="BM2574" s="44">
        <f>parseTime(BK2574)-(BL2578=INT(RIGHT($F2574, 1)))</f>
        <v>0</v>
      </c>
      <c r="BN2574" s="45">
        <f t="shared" si="62177"/>
        <v>0</v>
      </c>
      <c r="BO2574" s="36"/>
      <c r="BP2574" s="37"/>
      <c r="BQ2574" s="44">
        <f t="shared" ref="BQ2574" si="62197">parseTime(BO2574)-(BP2578=INT(RIGHT($F2574, 1)))</f>
        <v>0</v>
      </c>
      <c r="BR2574" s="45">
        <f t="shared" si="62179"/>
        <v>0</v>
      </c>
      <c r="BS2574" s="36"/>
      <c r="BT2574" s="37"/>
      <c r="BU2574" s="44">
        <f t="shared" ref="BU2574" si="62198">parseTime(BS2574)-(BT2578=INT(RIGHT($F2574, 1)))</f>
        <v>0</v>
      </c>
      <c r="BV2574" s="45">
        <f t="shared" si="62181"/>
        <v>0</v>
      </c>
      <c r="BW2574" s="36"/>
      <c r="BX2574" s="37"/>
      <c r="BY2574" s="44">
        <f t="shared" ref="BY2574" si="62199">parseTime(BW2574)-(BX2578=INT(RIGHT($F2574, 1)))</f>
        <v>0</v>
      </c>
      <c r="BZ2574" s="45">
        <f t="shared" si="62183"/>
        <v>0</v>
      </c>
      <c r="CA2574" s="36"/>
      <c r="CB2574" s="37"/>
      <c r="CC2574" s="44">
        <f t="shared" ref="CC2574" si="62200">parseTime(CA2574)-(CB2578=INT(RIGHT($F2574, 1)))</f>
        <v>0</v>
      </c>
      <c r="CD2574" s="45">
        <f t="shared" si="62185"/>
        <v>0</v>
      </c>
      <c r="CE2574" s="36"/>
      <c r="CF2574" s="37"/>
      <c r="CG2574" s="44">
        <f t="shared" ref="CG2574" si="62201">parseTime(CE2574)-(CF2578=INT(RIGHT($F2574, 1)))</f>
        <v>0</v>
      </c>
      <c r="CH2574" s="45">
        <f t="shared" si="62187"/>
        <v>0</v>
      </c>
    </row>
    <row r="2575" spans="1:86" x14ac:dyDescent="0.25">
      <c r="A2575" s="56" t="s">
        <v>117</v>
      </c>
      <c r="B2575" s="57">
        <f t="shared" ref="B2575" ca="1" si="62202">roleHours(G2573:CH2579, "MFD")</f>
        <v>40</v>
      </c>
      <c r="C2575" s="14">
        <f t="shared" ref="C2575:C2578" ca="1" si="62203">B2575/8</f>
        <v>5</v>
      </c>
      <c r="D2575" s="14">
        <f t="shared" ref="D2575" ca="1" si="62204">B2574-D2574</f>
        <v>-5.7000000000000028</v>
      </c>
      <c r="E2575" s="20" t="s">
        <v>127</v>
      </c>
      <c r="F2575" s="51" t="s">
        <v>130</v>
      </c>
      <c r="G2575" s="36"/>
      <c r="H2575" s="37"/>
      <c r="I2575" s="44">
        <f t="shared" ref="I2575" si="62205">parseTime(G2575)-(H2578=INT(RIGHT($F2575, 1)))</f>
        <v>0</v>
      </c>
      <c r="J2575" s="45">
        <f t="shared" si="62155"/>
        <v>0</v>
      </c>
      <c r="K2575" s="36"/>
      <c r="L2575" s="37"/>
      <c r="M2575" s="44">
        <f t="shared" ref="M2575" si="62206">parseTime(K2575)-(L2578=INT(RIGHT($F2575, 1)))</f>
        <v>0</v>
      </c>
      <c r="N2575" s="45">
        <f t="shared" si="62157"/>
        <v>0</v>
      </c>
      <c r="O2575" s="36"/>
      <c r="P2575" s="37"/>
      <c r="Q2575" s="44">
        <f t="shared" ref="Q2575" si="62207">parseTime(O2575)-(P2578=INT(RIGHT($F2575, 1)))</f>
        <v>0</v>
      </c>
      <c r="R2575" s="45">
        <f t="shared" si="62159"/>
        <v>0</v>
      </c>
      <c r="S2575" s="36"/>
      <c r="T2575" s="37"/>
      <c r="U2575" s="44">
        <f t="shared" ref="U2575" si="62208">parseTime(S2575)-(T2578=INT(RIGHT($F2575, 1)))</f>
        <v>0</v>
      </c>
      <c r="V2575" s="45">
        <f t="shared" si="62161"/>
        <v>0</v>
      </c>
      <c r="W2575" s="36"/>
      <c r="X2575" s="37"/>
      <c r="Y2575" s="44">
        <f t="shared" ref="Y2575" si="62209">parseTime(W2575)-(X2578=INT(RIGHT($F2575, 1)))</f>
        <v>0</v>
      </c>
      <c r="Z2575" s="45">
        <f t="shared" si="62163"/>
        <v>0</v>
      </c>
      <c r="AA2575" s="36"/>
      <c r="AB2575" s="37"/>
      <c r="AC2575" s="44">
        <f t="shared" ref="AC2575" si="62210">parseTime(AA2575)-(AB2578=INT(RIGHT($F2575, 1)))</f>
        <v>0</v>
      </c>
      <c r="AD2575" s="45">
        <f t="shared" si="62165"/>
        <v>0</v>
      </c>
      <c r="AE2575" s="36"/>
      <c r="AF2575" s="37"/>
      <c r="AG2575" s="44">
        <f t="shared" ref="AG2575" si="62211">parseTime(AE2575)-(AF2578=INT(RIGHT($F2575, 1)))</f>
        <v>0</v>
      </c>
      <c r="AH2575" s="45">
        <f t="shared" si="62167"/>
        <v>0</v>
      </c>
      <c r="AI2575" s="36"/>
      <c r="AJ2575" s="37"/>
      <c r="AK2575" s="44">
        <f>parseTime(AI2575)-(AJ2578=INT(RIGHT($F2575, 1)))</f>
        <v>0</v>
      </c>
      <c r="AL2575" s="45">
        <f t="shared" si="62168"/>
        <v>0</v>
      </c>
      <c r="AM2575" s="36"/>
      <c r="AN2575" s="37"/>
      <c r="AO2575" s="44">
        <f t="shared" ref="AO2575" si="62212">parseTime(AM2575)-(AN2578=INT(RIGHT($F2575, 1)))</f>
        <v>0</v>
      </c>
      <c r="AP2575" s="45">
        <f t="shared" si="62170"/>
        <v>0</v>
      </c>
      <c r="AQ2575" s="36"/>
      <c r="AR2575" s="37"/>
      <c r="AS2575" s="44">
        <f t="shared" ref="AS2575" si="62213">parseTime(AQ2575)-(AR2578=INT(RIGHT($F2575, 1)))</f>
        <v>0</v>
      </c>
      <c r="AT2575" s="45">
        <f t="shared" si="62172"/>
        <v>0</v>
      </c>
      <c r="AU2575" s="36"/>
      <c r="AV2575" s="37"/>
      <c r="AW2575" s="44">
        <f>parseTime(AU2575)-(AV2578=INT(RIGHT($F2575, 1)))</f>
        <v>0</v>
      </c>
      <c r="AX2575" s="45">
        <f t="shared" si="62173"/>
        <v>0</v>
      </c>
      <c r="AY2575" s="36"/>
      <c r="AZ2575" s="37"/>
      <c r="BA2575" s="44">
        <f>parseTime(AY2575)-(AZ2578=INT(RIGHT($F2575, 1)))</f>
        <v>0</v>
      </c>
      <c r="BB2575" s="45">
        <f t="shared" si="62174"/>
        <v>0</v>
      </c>
      <c r="BC2575" s="36"/>
      <c r="BD2575" s="37"/>
      <c r="BE2575" s="44">
        <f>parseTime(BC2575)-(BD2578=INT(RIGHT($F2575, 1)))</f>
        <v>0</v>
      </c>
      <c r="BF2575" s="45">
        <f t="shared" si="62175"/>
        <v>0</v>
      </c>
      <c r="BG2575" s="36"/>
      <c r="BH2575" s="37"/>
      <c r="BI2575" s="44">
        <f>parseTime(BG2575)-(BH2578=INT(RIGHT($F2575, 1)))</f>
        <v>0</v>
      </c>
      <c r="BJ2575" s="45">
        <f t="shared" si="62176"/>
        <v>0</v>
      </c>
      <c r="BK2575" s="36"/>
      <c r="BL2575" s="37"/>
      <c r="BM2575" s="44">
        <f>parseTime(BK2575)-(BL2578=INT(RIGHT($F2575, 1)))</f>
        <v>0</v>
      </c>
      <c r="BN2575" s="45">
        <f t="shared" si="62177"/>
        <v>0</v>
      </c>
      <c r="BO2575" s="36"/>
      <c r="BP2575" s="37"/>
      <c r="BQ2575" s="44">
        <f t="shared" ref="BQ2575" si="62214">parseTime(BO2575)-(BP2578=INT(RIGHT($F2575, 1)))</f>
        <v>0</v>
      </c>
      <c r="BR2575" s="45">
        <f t="shared" si="62179"/>
        <v>0</v>
      </c>
      <c r="BS2575" s="36"/>
      <c r="BT2575" s="37"/>
      <c r="BU2575" s="44">
        <f t="shared" ref="BU2575" si="62215">parseTime(BS2575)-(BT2578=INT(RIGHT($F2575, 1)))</f>
        <v>0</v>
      </c>
      <c r="BV2575" s="45">
        <f t="shared" si="62181"/>
        <v>0</v>
      </c>
      <c r="BW2575" s="36"/>
      <c r="BX2575" s="37"/>
      <c r="BY2575" s="44">
        <f t="shared" ref="BY2575" si="62216">parseTime(BW2575)-(BX2578=INT(RIGHT($F2575, 1)))</f>
        <v>0</v>
      </c>
      <c r="BZ2575" s="45">
        <f t="shared" si="62183"/>
        <v>0</v>
      </c>
      <c r="CA2575" s="36"/>
      <c r="CB2575" s="37"/>
      <c r="CC2575" s="44">
        <f t="shared" ref="CC2575" si="62217">parseTime(CA2575)-(CB2578=INT(RIGHT($F2575, 1)))</f>
        <v>0</v>
      </c>
      <c r="CD2575" s="45">
        <f t="shared" si="62185"/>
        <v>0</v>
      </c>
      <c r="CE2575" s="36"/>
      <c r="CF2575" s="37"/>
      <c r="CG2575" s="44">
        <f t="shared" ref="CG2575" si="62218">parseTime(CE2575)-(CF2578=INT(RIGHT($F2575, 1)))</f>
        <v>0</v>
      </c>
      <c r="CH2575" s="45">
        <f t="shared" si="62187"/>
        <v>0</v>
      </c>
    </row>
    <row r="2576" spans="1:86" x14ac:dyDescent="0.25">
      <c r="A2576" s="56"/>
      <c r="B2576" s="57"/>
      <c r="C2576" s="14">
        <f t="shared" si="62203"/>
        <v>0</v>
      </c>
      <c r="D2576" s="14" t="s">
        <v>259</v>
      </c>
      <c r="E2576" s="20">
        <v>4.25</v>
      </c>
      <c r="F2576" s="51" t="s">
        <v>131</v>
      </c>
      <c r="G2576" s="36"/>
      <c r="H2576" s="37"/>
      <c r="I2576" s="44">
        <f t="shared" ref="I2576" si="62219">parseTime(G2576)-(H2578=INT(RIGHT($F2576, 1)))</f>
        <v>0</v>
      </c>
      <c r="J2576" s="45">
        <f t="shared" si="62155"/>
        <v>0</v>
      </c>
      <c r="K2576" s="36"/>
      <c r="L2576" s="37"/>
      <c r="M2576" s="44">
        <f t="shared" ref="M2576" si="62220">parseTime(K2576)-(L2578=INT(RIGHT($F2576, 1)))</f>
        <v>0</v>
      </c>
      <c r="N2576" s="45">
        <f t="shared" si="62157"/>
        <v>0</v>
      </c>
      <c r="O2576" s="36"/>
      <c r="P2576" s="37"/>
      <c r="Q2576" s="44">
        <f t="shared" ref="Q2576" si="62221">parseTime(O2576)-(P2578=INT(RIGHT($F2576, 1)))</f>
        <v>0</v>
      </c>
      <c r="R2576" s="45">
        <f t="shared" si="62159"/>
        <v>0</v>
      </c>
      <c r="S2576" s="36"/>
      <c r="T2576" s="37"/>
      <c r="U2576" s="44">
        <f t="shared" ref="U2576" si="62222">parseTime(S2576)-(T2578=INT(RIGHT($F2576, 1)))</f>
        <v>0</v>
      </c>
      <c r="V2576" s="45">
        <f t="shared" si="62161"/>
        <v>0</v>
      </c>
      <c r="W2576" s="36"/>
      <c r="X2576" s="37"/>
      <c r="Y2576" s="44">
        <f t="shared" ref="Y2576" si="62223">parseTime(W2576)-(X2578=INT(RIGHT($F2576, 1)))</f>
        <v>0</v>
      </c>
      <c r="Z2576" s="45">
        <f t="shared" si="62163"/>
        <v>0</v>
      </c>
      <c r="AA2576" s="36"/>
      <c r="AB2576" s="37"/>
      <c r="AC2576" s="44">
        <f t="shared" ref="AC2576" si="62224">parseTime(AA2576)-(AB2578=INT(RIGHT($F2576, 1)))</f>
        <v>0</v>
      </c>
      <c r="AD2576" s="45">
        <f t="shared" si="62165"/>
        <v>0</v>
      </c>
      <c r="AE2576" s="36"/>
      <c r="AF2576" s="37"/>
      <c r="AG2576" s="44">
        <f t="shared" ref="AG2576" si="62225">parseTime(AE2576)-(AF2578=INT(RIGHT($F2576, 1)))</f>
        <v>0</v>
      </c>
      <c r="AH2576" s="45">
        <f t="shared" si="62167"/>
        <v>0</v>
      </c>
      <c r="AI2576" s="36"/>
      <c r="AJ2576" s="37"/>
      <c r="AK2576" s="44">
        <f>parseTime(AI2576)-(AJ2578=INT(RIGHT($F2576, 1)))</f>
        <v>0</v>
      </c>
      <c r="AL2576" s="45">
        <f t="shared" si="62168"/>
        <v>0</v>
      </c>
      <c r="AM2576" s="36"/>
      <c r="AN2576" s="37"/>
      <c r="AO2576" s="44">
        <f t="shared" ref="AO2576" si="62226">parseTime(AM2576)-(AN2578=INT(RIGHT($F2576, 1)))</f>
        <v>0</v>
      </c>
      <c r="AP2576" s="45">
        <f t="shared" si="62170"/>
        <v>0</v>
      </c>
      <c r="AQ2576" s="36"/>
      <c r="AR2576" s="37"/>
      <c r="AS2576" s="44">
        <f t="shared" ref="AS2576" si="62227">parseTime(AQ2576)-(AR2578=INT(RIGHT($F2576, 1)))</f>
        <v>0</v>
      </c>
      <c r="AT2576" s="45">
        <f t="shared" si="62172"/>
        <v>0</v>
      </c>
      <c r="AU2576" s="36"/>
      <c r="AV2576" s="37"/>
      <c r="AW2576" s="44">
        <f>parseTime(AU2576)-(AV2578=INT(RIGHT($F2576, 1)))</f>
        <v>0</v>
      </c>
      <c r="AX2576" s="45">
        <f t="shared" si="62173"/>
        <v>0</v>
      </c>
      <c r="AY2576" s="36"/>
      <c r="AZ2576" s="37"/>
      <c r="BA2576" s="44">
        <f>parseTime(AY2576)-(AZ2578=INT(RIGHT($F2576, 1)))</f>
        <v>0</v>
      </c>
      <c r="BB2576" s="45">
        <f t="shared" si="62174"/>
        <v>0</v>
      </c>
      <c r="BC2576" s="36"/>
      <c r="BD2576" s="37"/>
      <c r="BE2576" s="44">
        <f>parseTime(BC2576)-(BD2578=INT(RIGHT($F2576, 1)))</f>
        <v>0</v>
      </c>
      <c r="BF2576" s="45">
        <f t="shared" si="62175"/>
        <v>0</v>
      </c>
      <c r="BG2576" s="36"/>
      <c r="BH2576" s="37"/>
      <c r="BI2576" s="44">
        <f>parseTime(BG2576)-(BH2578=INT(RIGHT($F2576, 1)))</f>
        <v>0</v>
      </c>
      <c r="BJ2576" s="45">
        <f t="shared" si="62176"/>
        <v>0</v>
      </c>
      <c r="BK2576" s="36"/>
      <c r="BL2576" s="37"/>
      <c r="BM2576" s="44">
        <f>parseTime(BK2576)-(BL2578=INT(RIGHT($F2576, 1)))</f>
        <v>0</v>
      </c>
      <c r="BN2576" s="45">
        <f t="shared" si="62177"/>
        <v>0</v>
      </c>
      <c r="BO2576" s="36"/>
      <c r="BP2576" s="37"/>
      <c r="BQ2576" s="44">
        <f t="shared" ref="BQ2576" si="62228">parseTime(BO2576)-(BP2578=INT(RIGHT($F2576, 1)))</f>
        <v>0</v>
      </c>
      <c r="BR2576" s="45">
        <f t="shared" si="62179"/>
        <v>0</v>
      </c>
      <c r="BS2576" s="36"/>
      <c r="BT2576" s="37"/>
      <c r="BU2576" s="44">
        <f t="shared" ref="BU2576" si="62229">parseTime(BS2576)-(BT2578=INT(RIGHT($F2576, 1)))</f>
        <v>0</v>
      </c>
      <c r="BV2576" s="45">
        <f t="shared" si="62181"/>
        <v>0</v>
      </c>
      <c r="BW2576" s="36"/>
      <c r="BX2576" s="37"/>
      <c r="BY2576" s="44">
        <f t="shared" ref="BY2576" si="62230">parseTime(BW2576)-(BX2578=INT(RIGHT($F2576, 1)))</f>
        <v>0</v>
      </c>
      <c r="BZ2576" s="45">
        <f t="shared" si="62183"/>
        <v>0</v>
      </c>
      <c r="CA2576" s="36"/>
      <c r="CB2576" s="37"/>
      <c r="CC2576" s="44">
        <f t="shared" ref="CC2576" si="62231">parseTime(CA2576)-(CB2578=INT(RIGHT($F2576, 1)))</f>
        <v>0</v>
      </c>
      <c r="CD2576" s="45">
        <f t="shared" si="62185"/>
        <v>0</v>
      </c>
      <c r="CE2576" s="36"/>
      <c r="CF2576" s="37"/>
      <c r="CG2576" s="44">
        <f t="shared" ref="CG2576" si="62232">parseTime(CE2576)-(CF2578=INT(RIGHT($F2576, 1)))</f>
        <v>0</v>
      </c>
      <c r="CH2576" s="45">
        <f t="shared" si="62187"/>
        <v>0</v>
      </c>
    </row>
    <row r="2577" spans="1:86" x14ac:dyDescent="0.25">
      <c r="A2577" s="56" t="s">
        <v>119</v>
      </c>
      <c r="B2577" s="57">
        <f t="shared" ref="B2577" ca="1" si="62233">roleHours(G2573:CH2579, "MCC")</f>
        <v>8</v>
      </c>
      <c r="C2577" s="14">
        <f t="shared" ca="1" si="62203"/>
        <v>1</v>
      </c>
      <c r="D2577" s="14" t="s">
        <v>260</v>
      </c>
      <c r="E2577" s="20">
        <v>4.6500000000000004</v>
      </c>
      <c r="F2577" s="51" t="s">
        <v>132</v>
      </c>
      <c r="G2577" s="36"/>
      <c r="H2577" s="37"/>
      <c r="I2577" s="44">
        <f t="shared" ref="I2577" si="62234">parseTime(G2577)-(H2578=INT(RIGHT($F2577, 1)))</f>
        <v>0</v>
      </c>
      <c r="J2577" s="45">
        <f t="shared" si="62155"/>
        <v>0</v>
      </c>
      <c r="K2577" s="36"/>
      <c r="L2577" s="37"/>
      <c r="M2577" s="44">
        <f t="shared" ref="M2577" si="62235">parseTime(K2577)-(L2578=INT(RIGHT($F2577, 1)))</f>
        <v>0</v>
      </c>
      <c r="N2577" s="45">
        <f t="shared" si="62157"/>
        <v>0</v>
      </c>
      <c r="O2577" s="36"/>
      <c r="P2577" s="37"/>
      <c r="Q2577" s="44">
        <f t="shared" ref="Q2577" si="62236">parseTime(O2577)-(P2578=INT(RIGHT($F2577, 1)))</f>
        <v>0</v>
      </c>
      <c r="R2577" s="45">
        <f t="shared" si="62159"/>
        <v>0</v>
      </c>
      <c r="S2577" s="36"/>
      <c r="T2577" s="37"/>
      <c r="U2577" s="44">
        <f t="shared" ref="U2577" si="62237">parseTime(S2577)-(T2578=INT(RIGHT($F2577, 1)))</f>
        <v>0</v>
      </c>
      <c r="V2577" s="45">
        <f t="shared" si="62161"/>
        <v>0</v>
      </c>
      <c r="W2577" s="36"/>
      <c r="X2577" s="37"/>
      <c r="Y2577" s="44">
        <f t="shared" ref="Y2577" si="62238">parseTime(W2577)-(X2578=INT(RIGHT($F2577, 1)))</f>
        <v>0</v>
      </c>
      <c r="Z2577" s="45">
        <f t="shared" si="62163"/>
        <v>0</v>
      </c>
      <c r="AA2577" s="36"/>
      <c r="AB2577" s="37"/>
      <c r="AC2577" s="44">
        <f t="shared" ref="AC2577" si="62239">parseTime(AA2577)-(AB2578=INT(RIGHT($F2577, 1)))</f>
        <v>0</v>
      </c>
      <c r="AD2577" s="45">
        <f t="shared" si="62165"/>
        <v>0</v>
      </c>
      <c r="AE2577" s="36"/>
      <c r="AF2577" s="37"/>
      <c r="AG2577" s="44">
        <f t="shared" ref="AG2577" si="62240">parseTime(AE2577)-(AF2578=INT(RIGHT($F2577, 1)))</f>
        <v>0</v>
      </c>
      <c r="AH2577" s="45">
        <f t="shared" si="62167"/>
        <v>0</v>
      </c>
      <c r="AI2577" s="36"/>
      <c r="AJ2577" s="37"/>
      <c r="AK2577" s="44">
        <f>parseTime(AI2577)-(AJ2578=INT(RIGHT($F2577, 1)))</f>
        <v>0</v>
      </c>
      <c r="AL2577" s="45">
        <f t="shared" si="62168"/>
        <v>0</v>
      </c>
      <c r="AM2577" s="36"/>
      <c r="AN2577" s="37"/>
      <c r="AO2577" s="44">
        <f t="shared" ref="AO2577" si="62241">parseTime(AM2577)-(AN2578=INT(RIGHT($F2577, 1)))</f>
        <v>0</v>
      </c>
      <c r="AP2577" s="45">
        <f t="shared" si="62170"/>
        <v>0</v>
      </c>
      <c r="AQ2577" s="36"/>
      <c r="AR2577" s="37"/>
      <c r="AS2577" s="44">
        <f t="shared" ref="AS2577" si="62242">parseTime(AQ2577)-(AR2578=INT(RIGHT($F2577, 1)))</f>
        <v>0</v>
      </c>
      <c r="AT2577" s="45">
        <f t="shared" si="62172"/>
        <v>0</v>
      </c>
      <c r="AU2577" s="36"/>
      <c r="AV2577" s="37"/>
      <c r="AW2577" s="44">
        <f>parseTime(AU2577)-(AV2578=INT(RIGHT($F2577, 1)))</f>
        <v>0</v>
      </c>
      <c r="AX2577" s="45">
        <f t="shared" si="62173"/>
        <v>0</v>
      </c>
      <c r="AY2577" s="36"/>
      <c r="AZ2577" s="37"/>
      <c r="BA2577" s="44">
        <f>parseTime(AY2577)-(AZ2578=INT(RIGHT($F2577, 1)))</f>
        <v>0</v>
      </c>
      <c r="BB2577" s="45">
        <f t="shared" si="62174"/>
        <v>0</v>
      </c>
      <c r="BC2577" s="36"/>
      <c r="BD2577" s="37"/>
      <c r="BE2577" s="44">
        <f>parseTime(BC2577)-(BD2578=INT(RIGHT($F2577, 1)))</f>
        <v>0</v>
      </c>
      <c r="BF2577" s="45">
        <f t="shared" si="62175"/>
        <v>0</v>
      </c>
      <c r="BG2577" s="36"/>
      <c r="BH2577" s="37"/>
      <c r="BI2577" s="44">
        <f>parseTime(BG2577)-(BH2578=INT(RIGHT($F2577, 1)))</f>
        <v>0</v>
      </c>
      <c r="BJ2577" s="45">
        <f t="shared" si="62176"/>
        <v>0</v>
      </c>
      <c r="BK2577" s="36"/>
      <c r="BL2577" s="37"/>
      <c r="BM2577" s="44">
        <f>parseTime(BK2577)-(BL2578=INT(RIGHT($F2577, 1)))</f>
        <v>0</v>
      </c>
      <c r="BN2577" s="45">
        <f t="shared" si="62177"/>
        <v>0</v>
      </c>
      <c r="BO2577" s="36"/>
      <c r="BP2577" s="37"/>
      <c r="BQ2577" s="44">
        <f t="shared" ref="BQ2577" si="62243">parseTime(BO2577)-(BP2578=INT(RIGHT($F2577, 1)))</f>
        <v>0</v>
      </c>
      <c r="BR2577" s="45">
        <f t="shared" si="62179"/>
        <v>0</v>
      </c>
      <c r="BS2577" s="36"/>
      <c r="BT2577" s="37"/>
      <c r="BU2577" s="44">
        <f t="shared" ref="BU2577" si="62244">parseTime(BS2577)-(BT2578=INT(RIGHT($F2577, 1)))</f>
        <v>0</v>
      </c>
      <c r="BV2577" s="45">
        <f t="shared" si="62181"/>
        <v>0</v>
      </c>
      <c r="BW2577" s="36"/>
      <c r="BX2577" s="37"/>
      <c r="BY2577" s="44">
        <f t="shared" ref="BY2577" si="62245">parseTime(BW2577)-(BX2578=INT(RIGHT($F2577, 1)))</f>
        <v>0</v>
      </c>
      <c r="BZ2577" s="45">
        <f t="shared" si="62183"/>
        <v>0</v>
      </c>
      <c r="CA2577" s="36"/>
      <c r="CB2577" s="37"/>
      <c r="CC2577" s="44">
        <f t="shared" ref="CC2577" si="62246">parseTime(CA2577)-(CB2578=INT(RIGHT($F2577, 1)))</f>
        <v>0</v>
      </c>
      <c r="CD2577" s="45">
        <f t="shared" si="62185"/>
        <v>0</v>
      </c>
      <c r="CE2577" s="36"/>
      <c r="CF2577" s="37"/>
      <c r="CG2577" s="44">
        <f t="shared" ref="CG2577" si="62247">parseTime(CE2577)-(CF2578=INT(RIGHT($F2577, 1)))</f>
        <v>0</v>
      </c>
      <c r="CH2577" s="45">
        <f t="shared" si="62187"/>
        <v>0</v>
      </c>
    </row>
    <row r="2578" spans="1:86" x14ac:dyDescent="0.25">
      <c r="A2578" s="56"/>
      <c r="B2578" s="57"/>
      <c r="C2578" s="14">
        <f t="shared" si="62203"/>
        <v>0</v>
      </c>
      <c r="D2578" s="14"/>
      <c r="E2578" s="20">
        <f t="shared" ref="E2578" si="62248">((7.5/2)-0.5+E2577)*8</f>
        <v>63.2</v>
      </c>
      <c r="F2578" s="51"/>
      <c r="G2578" s="46" t="s">
        <v>134</v>
      </c>
      <c r="H2578" s="38">
        <f t="shared" ref="H2578" si="62249">lunchAdjust(G2573:H2577)</f>
        <v>0</v>
      </c>
      <c r="I2578" s="48" t="s">
        <v>0</v>
      </c>
      <c r="J2578" s="39">
        <f t="shared" ref="J2578" si="62250">SUMPRODUCT(I2573:I2577*J2573:J2577)</f>
        <v>0</v>
      </c>
      <c r="K2578" s="46" t="s">
        <v>134</v>
      </c>
      <c r="L2578" s="38">
        <f t="shared" ref="L2578" si="62251">lunchAdjust(K2573:L2577)</f>
        <v>1</v>
      </c>
      <c r="M2578" s="48" t="s">
        <v>0</v>
      </c>
      <c r="N2578" s="39">
        <f t="shared" ref="N2578" si="62252">SUMPRODUCT(M2573:M2577*N2573:N2577)</f>
        <v>8</v>
      </c>
      <c r="O2578" s="46" t="s">
        <v>134</v>
      </c>
      <c r="P2578" s="38">
        <f t="shared" ref="P2578" si="62253">lunchAdjust(O2573:P2577)</f>
        <v>1</v>
      </c>
      <c r="Q2578" s="48" t="s">
        <v>0</v>
      </c>
      <c r="R2578" s="39">
        <f t="shared" ref="R2578" si="62254">SUMPRODUCT(Q2573:Q2577*R2573:R2577)</f>
        <v>8</v>
      </c>
      <c r="S2578" s="46" t="s">
        <v>134</v>
      </c>
      <c r="T2578" s="38">
        <f t="shared" ref="T2578" si="62255">lunchAdjust(S2573:T2577)</f>
        <v>1</v>
      </c>
      <c r="U2578" s="48" t="s">
        <v>0</v>
      </c>
      <c r="V2578" s="39">
        <f t="shared" ref="V2578" si="62256">SUMPRODUCT(U2573:U2577*V2573:V2577)</f>
        <v>8</v>
      </c>
      <c r="W2578" s="46" t="s">
        <v>134</v>
      </c>
      <c r="X2578" s="38">
        <f t="shared" ref="X2578" si="62257">lunchAdjust(W2573:X2577)</f>
        <v>0</v>
      </c>
      <c r="Y2578" s="48" t="s">
        <v>0</v>
      </c>
      <c r="Z2578" s="39">
        <f t="shared" ref="Z2578" si="62258">SUMPRODUCT(Y2573:Y2577*Z2573:Z2577)</f>
        <v>0</v>
      </c>
      <c r="AA2578" s="46" t="s">
        <v>134</v>
      </c>
      <c r="AB2578" s="38">
        <f t="shared" ref="AB2578" si="62259">lunchAdjust(AA2573:AB2577)</f>
        <v>1</v>
      </c>
      <c r="AC2578" s="48" t="s">
        <v>0</v>
      </c>
      <c r="AD2578" s="39">
        <f t="shared" ref="AD2578" si="62260">SUMPRODUCT(AC2573:AC2577*AD2573:AD2577)</f>
        <v>8</v>
      </c>
      <c r="AE2578" s="46" t="s">
        <v>134</v>
      </c>
      <c r="AF2578" s="38">
        <f t="shared" ref="AF2578" si="62261">lunchAdjust(AE2573:AF2577)</f>
        <v>1</v>
      </c>
      <c r="AG2578" s="48" t="s">
        <v>0</v>
      </c>
      <c r="AH2578" s="39">
        <f t="shared" ref="AH2578" si="62262">SUMPRODUCT(AG2573:AG2577*AH2573:AH2577)</f>
        <v>8</v>
      </c>
      <c r="AI2578" s="46" t="s">
        <v>134</v>
      </c>
      <c r="AJ2578" s="38">
        <f t="shared" ref="AJ2578" si="62263">lunchAdjust(AI2573:AJ2577)</f>
        <v>0</v>
      </c>
      <c r="AK2578" s="48" t="s">
        <v>0</v>
      </c>
      <c r="AL2578" s="39">
        <f t="shared" ref="AL2578" si="62264">SUMPRODUCT(AK2573:AK2577*AL2573:AL2577)</f>
        <v>0</v>
      </c>
      <c r="AM2578" s="46" t="s">
        <v>134</v>
      </c>
      <c r="AN2578" s="38">
        <f t="shared" ref="AN2578" si="62265">lunchAdjust(AM2573:AN2577)</f>
        <v>0</v>
      </c>
      <c r="AO2578" s="48" t="s">
        <v>0</v>
      </c>
      <c r="AP2578" s="39">
        <f t="shared" ref="AP2578" si="62266">SUMPRODUCT(AO2573:AO2577*AP2573:AP2577)</f>
        <v>0</v>
      </c>
      <c r="AQ2578" s="46" t="s">
        <v>134</v>
      </c>
      <c r="AR2578" s="38">
        <f t="shared" ref="AR2578" si="62267">lunchAdjust(AQ2573:AR2577)</f>
        <v>0</v>
      </c>
      <c r="AS2578" s="48" t="s">
        <v>0</v>
      </c>
      <c r="AT2578" s="39">
        <f t="shared" ref="AT2578" si="62268">SUMPRODUCT(AS2573:AS2577*AT2573:AT2577)</f>
        <v>0</v>
      </c>
      <c r="AU2578" s="46" t="s">
        <v>134</v>
      </c>
      <c r="AV2578" s="38">
        <f t="shared" ref="AV2578" si="62269">lunchAdjust(AU2573:AV2577)</f>
        <v>0</v>
      </c>
      <c r="AW2578" s="48" t="s">
        <v>0</v>
      </c>
      <c r="AX2578" s="39">
        <f t="shared" ref="AX2578" si="62270">SUMPRODUCT(AW2573:AW2577*AX2573:AX2577)</f>
        <v>0</v>
      </c>
      <c r="AY2578" s="46" t="s">
        <v>134</v>
      </c>
      <c r="AZ2578" s="38">
        <f t="shared" ref="AZ2578" si="62271">lunchAdjust(AY2573:AZ2577)</f>
        <v>0</v>
      </c>
      <c r="BA2578" s="48" t="s">
        <v>0</v>
      </c>
      <c r="BB2578" s="39">
        <f t="shared" ref="BB2578" si="62272">SUMPRODUCT(BA2573:BA2577*BB2573:BB2577)</f>
        <v>0</v>
      </c>
      <c r="BC2578" s="46" t="s">
        <v>134</v>
      </c>
      <c r="BD2578" s="38">
        <f t="shared" ref="BD2578" si="62273">lunchAdjust(BC2573:BD2577)</f>
        <v>0</v>
      </c>
      <c r="BE2578" s="48" t="s">
        <v>0</v>
      </c>
      <c r="BF2578" s="39">
        <f t="shared" ref="BF2578" si="62274">SUMPRODUCT(BE2573:BE2577*BF2573:BF2577)</f>
        <v>0</v>
      </c>
      <c r="BG2578" s="46" t="s">
        <v>134</v>
      </c>
      <c r="BH2578" s="38">
        <f t="shared" ref="BH2578" si="62275">lunchAdjust(BG2573:BH2577)</f>
        <v>0</v>
      </c>
      <c r="BI2578" s="48" t="s">
        <v>0</v>
      </c>
      <c r="BJ2578" s="39">
        <f t="shared" ref="BJ2578" si="62276">SUMPRODUCT(BI2573:BI2577*BJ2573:BJ2577)</f>
        <v>0</v>
      </c>
      <c r="BK2578" s="46" t="s">
        <v>134</v>
      </c>
      <c r="BL2578" s="38">
        <f t="shared" ref="BL2578" si="62277">lunchAdjust(BK2573:BL2577)</f>
        <v>0</v>
      </c>
      <c r="BM2578" s="48" t="s">
        <v>0</v>
      </c>
      <c r="BN2578" s="39">
        <f t="shared" ref="BN2578" si="62278">SUMPRODUCT(BM2573:BM2577*BN2573:BN2577)</f>
        <v>0</v>
      </c>
      <c r="BO2578" s="46" t="s">
        <v>134</v>
      </c>
      <c r="BP2578" s="38">
        <f t="shared" ref="BP2578" si="62279">lunchAdjust(BO2573:BP2577)</f>
        <v>0</v>
      </c>
      <c r="BQ2578" s="48" t="s">
        <v>0</v>
      </c>
      <c r="BR2578" s="39">
        <f t="shared" ref="BR2578" si="62280">SUMPRODUCT(BQ2573:BQ2577*BR2573:BR2577)</f>
        <v>0</v>
      </c>
      <c r="BS2578" s="46" t="s">
        <v>134</v>
      </c>
      <c r="BT2578" s="38">
        <f t="shared" ref="BT2578" si="62281">lunchAdjust(BS2573:BT2577)</f>
        <v>1</v>
      </c>
      <c r="BU2578" s="48" t="s">
        <v>0</v>
      </c>
      <c r="BV2578" s="39">
        <f t="shared" ref="BV2578" si="62282">SUMPRODUCT(BU2573:BU2577*BV2573:BV2577)</f>
        <v>8</v>
      </c>
      <c r="BW2578" s="46" t="s">
        <v>134</v>
      </c>
      <c r="BX2578" s="38">
        <f t="shared" ref="BX2578" si="62283">lunchAdjust(BW2573:BX2577)</f>
        <v>0</v>
      </c>
      <c r="BY2578" s="48" t="s">
        <v>0</v>
      </c>
      <c r="BZ2578" s="39">
        <f t="shared" ref="BZ2578" si="62284">SUMPRODUCT(BY2573:BY2577*BZ2573:BZ2577)</f>
        <v>0</v>
      </c>
      <c r="CA2578" s="46" t="s">
        <v>134</v>
      </c>
      <c r="CB2578" s="38">
        <f t="shared" ref="CB2578" si="62285">lunchAdjust(CA2573:CB2577)</f>
        <v>0</v>
      </c>
      <c r="CC2578" s="48" t="s">
        <v>0</v>
      </c>
      <c r="CD2578" s="39">
        <f t="shared" ref="CD2578" si="62286">SUMPRODUCT(CC2573:CC2577*CD2573:CD2577)</f>
        <v>0</v>
      </c>
      <c r="CE2578" s="46" t="s">
        <v>134</v>
      </c>
      <c r="CF2578" s="38">
        <f t="shared" ref="CF2578" si="62287">lunchAdjust(CE2573:CF2577)</f>
        <v>0</v>
      </c>
      <c r="CG2578" s="48" t="s">
        <v>0</v>
      </c>
      <c r="CH2578" s="39">
        <f t="shared" ref="CH2578" si="62288">SUMPRODUCT(CG2573:CG2577*CH2573:CH2577)</f>
        <v>0</v>
      </c>
    </row>
    <row r="2579" spans="1:86" ht="15.75" thickBot="1" x14ac:dyDescent="0.3">
      <c r="A2579" s="58" t="s">
        <v>121</v>
      </c>
      <c r="B2579" s="59">
        <f t="shared" ref="B2579" ca="1" si="62289">roleHours(G2573:CH2579, "OUT")</f>
        <v>0</v>
      </c>
      <c r="C2579" s="54" t="s">
        <v>137</v>
      </c>
      <c r="D2579" s="22">
        <f t="shared" ref="D2579" ca="1" si="62290">roleHours(G2573:CH2579, "PTO")</f>
        <v>0</v>
      </c>
      <c r="E2579" s="23">
        <f t="shared" ref="E2579" ca="1" si="62291">E2578-B2574</f>
        <v>15.200000000000003</v>
      </c>
      <c r="F2579" s="52"/>
      <c r="G2579" s="47" t="s">
        <v>39</v>
      </c>
      <c r="H2579" s="40">
        <f t="shared" si="62119"/>
        <v>0</v>
      </c>
      <c r="I2579" s="49" t="s">
        <v>135</v>
      </c>
      <c r="J2579" s="41">
        <f t="shared" ref="J2579" si="62292">J2578*G$4</f>
        <v>0</v>
      </c>
      <c r="K2579" s="47" t="s">
        <v>39</v>
      </c>
      <c r="L2579" s="40">
        <f t="shared" ref="L2579" si="62293">SUMPRODUCT(M2573:M2577*(L2573:L2577="PTO"))+SUMPRODUCT(M2573:M2577*(L2573:L2577="HOL"))</f>
        <v>0</v>
      </c>
      <c r="M2579" s="49" t="s">
        <v>135</v>
      </c>
      <c r="N2579" s="41">
        <f t="shared" ref="N2579" si="62294">N2578*K$4</f>
        <v>0</v>
      </c>
      <c r="O2579" s="47" t="s">
        <v>39</v>
      </c>
      <c r="P2579" s="40">
        <f t="shared" ref="P2579" si="62295">SUMPRODUCT(Q2573:Q2577*(P2573:P2577="PTO"))+SUMPRODUCT(Q2573:Q2577*(P2573:P2577="HOL"))</f>
        <v>0</v>
      </c>
      <c r="Q2579" s="49" t="s">
        <v>135</v>
      </c>
      <c r="R2579" s="41">
        <f t="shared" ref="R2579" si="62296">R2578*O$4</f>
        <v>8</v>
      </c>
      <c r="S2579" s="47" t="s">
        <v>39</v>
      </c>
      <c r="T2579" s="40">
        <f t="shared" ref="T2579" si="62297">SUMPRODUCT(U2573:U2577*(T2573:T2577="PTO"))+SUMPRODUCT(U2573:U2577*(T2573:T2577="HOL"))</f>
        <v>0</v>
      </c>
      <c r="U2579" s="49" t="s">
        <v>135</v>
      </c>
      <c r="V2579" s="41">
        <f t="shared" ref="V2579" si="62298">V2578*S$4</f>
        <v>0</v>
      </c>
      <c r="W2579" s="47" t="s">
        <v>39</v>
      </c>
      <c r="X2579" s="40">
        <f t="shared" ref="X2579" si="62299">SUMPRODUCT(Y2573:Y2577*(X2573:X2577="PTO"))+SUMPRODUCT(Y2573:Y2577*(X2573:X2577="HOL"))</f>
        <v>0</v>
      </c>
      <c r="Y2579" s="49" t="s">
        <v>135</v>
      </c>
      <c r="Z2579" s="41">
        <f t="shared" ref="Z2579" si="62300">Z2578*W$4</f>
        <v>0</v>
      </c>
      <c r="AA2579" s="47" t="s">
        <v>39</v>
      </c>
      <c r="AB2579" s="40">
        <f t="shared" ref="AB2579" si="62301">SUMPRODUCT(AC2573:AC2577*(AB2573:AB2577="PTO"))+SUMPRODUCT(AC2573:AC2577*(AB2573:AB2577="HOL"))</f>
        <v>0</v>
      </c>
      <c r="AC2579" s="49" t="s">
        <v>135</v>
      </c>
      <c r="AD2579" s="41">
        <f t="shared" ref="AD2579" si="62302">AD2578*AA$4</f>
        <v>8</v>
      </c>
      <c r="AE2579" s="47" t="s">
        <v>39</v>
      </c>
      <c r="AF2579" s="40">
        <f t="shared" ref="AF2579" si="62303">SUMPRODUCT(AG2573:AG2577*(AF2573:AF2577="PTO"))+SUMPRODUCT(AG2573:AG2577*(AF2573:AF2577="HOL"))</f>
        <v>0</v>
      </c>
      <c r="AG2579" s="49" t="s">
        <v>135</v>
      </c>
      <c r="AH2579" s="41">
        <f t="shared" ref="AH2579" si="62304">AH2578*AE$4</f>
        <v>8</v>
      </c>
      <c r="AI2579" s="47" t="s">
        <v>39</v>
      </c>
      <c r="AJ2579" s="40">
        <f t="shared" ref="AJ2579" si="62305">SUMPRODUCT(AK2573:AK2577*(AJ2573:AJ2577="PTO"))+SUMPRODUCT(AK2573:AK2577*(AJ2573:AJ2577="HOL"))</f>
        <v>0</v>
      </c>
      <c r="AK2579" s="49" t="s">
        <v>135</v>
      </c>
      <c r="AL2579" s="41">
        <f>AL2578*AI$4</f>
        <v>0</v>
      </c>
      <c r="AM2579" s="47" t="s">
        <v>39</v>
      </c>
      <c r="AN2579" s="40">
        <f t="shared" ref="AN2579" si="62306">SUMPRODUCT(AO2573:AO2577*(AN2573:AN2577="PTO"))+SUMPRODUCT(AO2573:AO2577*(AN2573:AN2577="HOL"))</f>
        <v>0</v>
      </c>
      <c r="AO2579" s="49" t="s">
        <v>135</v>
      </c>
      <c r="AP2579" s="41">
        <f t="shared" ref="AP2579" si="62307">AP2578*AM$4</f>
        <v>0</v>
      </c>
      <c r="AQ2579" s="47" t="s">
        <v>39</v>
      </c>
      <c r="AR2579" s="40">
        <f t="shared" ref="AR2579" si="62308">SUMPRODUCT(AS2573:AS2577*(AR2573:AR2577="PTO"))+SUMPRODUCT(AS2573:AS2577*(AR2573:AR2577="HOL"))</f>
        <v>0</v>
      </c>
      <c r="AS2579" s="49" t="s">
        <v>135</v>
      </c>
      <c r="AT2579" s="41">
        <f t="shared" ref="AT2579" si="62309">AT2578*AQ$4</f>
        <v>0</v>
      </c>
      <c r="AU2579" s="47" t="s">
        <v>39</v>
      </c>
      <c r="AV2579" s="40">
        <f t="shared" ref="AV2579" si="62310">SUMPRODUCT(AW2573:AW2577*(AV2573:AV2577="PTO"))+SUMPRODUCT(AW2573:AW2577*(AV2573:AV2577="HOL"))</f>
        <v>0</v>
      </c>
      <c r="AW2579" s="49" t="s">
        <v>135</v>
      </c>
      <c r="AX2579" s="41">
        <f>AX2578*AU$4</f>
        <v>0</v>
      </c>
      <c r="AY2579" s="47" t="s">
        <v>39</v>
      </c>
      <c r="AZ2579" s="40">
        <f t="shared" ref="AZ2579" si="62311">SUMPRODUCT(BA2573:BA2577*(AZ2573:AZ2577="PTO"))+SUMPRODUCT(BA2573:BA2577*(AZ2573:AZ2577="HOL"))</f>
        <v>0</v>
      </c>
      <c r="BA2579" s="49" t="s">
        <v>135</v>
      </c>
      <c r="BB2579" s="41">
        <f>BB2578*AY$4</f>
        <v>0</v>
      </c>
      <c r="BC2579" s="47" t="s">
        <v>39</v>
      </c>
      <c r="BD2579" s="40">
        <f t="shared" ref="BD2579" si="62312">SUMPRODUCT(BE2573:BE2577*(BD2573:BD2577="PTO"))+SUMPRODUCT(BE2573:BE2577*(BD2573:BD2577="HOL"))</f>
        <v>0</v>
      </c>
      <c r="BE2579" s="49" t="s">
        <v>135</v>
      </c>
      <c r="BF2579" s="41">
        <f>BF2578*BC$4</f>
        <v>0</v>
      </c>
      <c r="BG2579" s="47" t="s">
        <v>39</v>
      </c>
      <c r="BH2579" s="40">
        <f t="shared" ref="BH2579" si="62313">SUMPRODUCT(BI2573:BI2577*(BH2573:BH2577="PTO"))+SUMPRODUCT(BI2573:BI2577*(BH2573:BH2577="HOL"))</f>
        <v>0</v>
      </c>
      <c r="BI2579" s="49" t="s">
        <v>135</v>
      </c>
      <c r="BJ2579" s="41">
        <f>BJ2578*BG$4</f>
        <v>0</v>
      </c>
      <c r="BK2579" s="47" t="s">
        <v>39</v>
      </c>
      <c r="BL2579" s="40">
        <f t="shared" ref="BL2579" si="62314">SUMPRODUCT(BM2573:BM2577*(BL2573:BL2577="PTO"))+SUMPRODUCT(BM2573:BM2577*(BL2573:BL2577="HOL"))</f>
        <v>0</v>
      </c>
      <c r="BM2579" s="49" t="s">
        <v>135</v>
      </c>
      <c r="BN2579" s="41">
        <f>BN2578*BK$4</f>
        <v>0</v>
      </c>
      <c r="BO2579" s="47" t="s">
        <v>39</v>
      </c>
      <c r="BP2579" s="40">
        <f t="shared" ref="BP2579" si="62315">SUMPRODUCT(BQ2573:BQ2577*(BP2573:BP2577="PTO"))+SUMPRODUCT(BQ2573:BQ2577*(BP2573:BP2577="HOL"))</f>
        <v>0</v>
      </c>
      <c r="BQ2579" s="49" t="s">
        <v>135</v>
      </c>
      <c r="BR2579" s="41">
        <f t="shared" ref="BR2579" si="62316">BR2578*BO$4</f>
        <v>0</v>
      </c>
      <c r="BS2579" s="47" t="s">
        <v>39</v>
      </c>
      <c r="BT2579" s="40">
        <f t="shared" ref="BT2579" si="62317">SUMPRODUCT(BU2573:BU2577*(BT2573:BT2577="PTO"))+SUMPRODUCT(BU2573:BU2577*(BT2573:BT2577="HOL"))</f>
        <v>0</v>
      </c>
      <c r="BU2579" s="49" t="s">
        <v>135</v>
      </c>
      <c r="BV2579" s="41">
        <f t="shared" ref="BV2579" si="62318">BV2578*BS$4</f>
        <v>8</v>
      </c>
      <c r="BW2579" s="47" t="s">
        <v>39</v>
      </c>
      <c r="BX2579" s="40">
        <f t="shared" ref="BX2579" si="62319">SUMPRODUCT(BY2573:BY2577*(BX2573:BX2577="PTO"))+SUMPRODUCT(BY2573:BY2577*(BX2573:BX2577="HOL"))</f>
        <v>0</v>
      </c>
      <c r="BY2579" s="49" t="s">
        <v>135</v>
      </c>
      <c r="BZ2579" s="41">
        <f t="shared" ref="BZ2579" si="62320">BZ2578*BW$4</f>
        <v>0</v>
      </c>
      <c r="CA2579" s="47" t="s">
        <v>39</v>
      </c>
      <c r="CB2579" s="40">
        <f t="shared" ref="CB2579" si="62321">SUMPRODUCT(CC2573:CC2577*(CB2573:CB2577="PTO"))+SUMPRODUCT(CC2573:CC2577*(CB2573:CB2577="HOL"))</f>
        <v>0</v>
      </c>
      <c r="CC2579" s="49" t="s">
        <v>135</v>
      </c>
      <c r="CD2579" s="41">
        <f t="shared" ref="CD2579" si="62322">CD2578*CA$4</f>
        <v>0</v>
      </c>
      <c r="CE2579" s="47" t="s">
        <v>39</v>
      </c>
      <c r="CF2579" s="40">
        <f t="shared" ref="CF2579" si="62323">SUMPRODUCT(CG2573:CG2577*(CF2573:CF2577="PTO"))+SUMPRODUCT(CG2573:CG2577*(CF2573:CF2577="HOL"))</f>
        <v>0</v>
      </c>
      <c r="CG2579" s="49" t="s">
        <v>135</v>
      </c>
      <c r="CH2579" s="41">
        <f t="shared" ref="CH2579" si="62324">CH2578*CE$4</f>
        <v>0</v>
      </c>
    </row>
    <row r="2580" spans="1:86" x14ac:dyDescent="0.25">
      <c r="A2580" s="70" t="s">
        <v>133</v>
      </c>
      <c r="B2580" s="71">
        <f t="shared" ref="B2580" ca="1" si="62325">D2580-B2581</f>
        <v>9.2420575028357632</v>
      </c>
      <c r="C2580" s="72" t="s">
        <v>122</v>
      </c>
      <c r="D2580" s="71">
        <f>IFERROR(INDEX(Holidays[FTE], MATCH(Entry!E2580, Holidays[Date], 0)), 1)*8*INDEX(FTEguide[[1]:[12]], MATCH(Entry!E2581, FTEguide[Weekday], 0), IF(Entry!E2583&gt;0, Entry!E2583, MONTH(Entry!E2580)))</f>
        <v>62.242057502835763</v>
      </c>
      <c r="E2580" s="60">
        <f t="shared" si="61636"/>
        <v>44196</v>
      </c>
      <c r="F2580" s="50" t="s">
        <v>128</v>
      </c>
      <c r="G2580" s="34"/>
      <c r="H2580" s="35"/>
      <c r="I2580" s="42">
        <f t="shared" ref="I2580" si="62326">parseTime(G2580)-(H2585=INT(RIGHT($F2580, 1)))</f>
        <v>0</v>
      </c>
      <c r="J2580" s="43">
        <f t="shared" ref="J2580:J2584" si="62327">isClocked(H2580)</f>
        <v>0</v>
      </c>
      <c r="K2580" s="34" t="s">
        <v>136</v>
      </c>
      <c r="L2580" s="35" t="s">
        <v>23</v>
      </c>
      <c r="M2580" s="42">
        <f t="shared" ref="M2580" si="62328">parseTime(K2580)-(L2585=INT(RIGHT($F2580, 1)))</f>
        <v>8</v>
      </c>
      <c r="N2580" s="43">
        <f t="shared" ref="N2580:N2584" si="62329">isClocked(L2580)</f>
        <v>1</v>
      </c>
      <c r="O2580" s="34" t="s">
        <v>180</v>
      </c>
      <c r="P2580" s="35" t="s">
        <v>23</v>
      </c>
      <c r="Q2580" s="42">
        <f t="shared" ref="Q2580" si="62330">parseTime(O2580)-(P2585=INT(RIGHT($F2580, 1)))</f>
        <v>8</v>
      </c>
      <c r="R2580" s="43">
        <f t="shared" ref="R2580:R2584" si="62331">isClocked(P2580)</f>
        <v>1</v>
      </c>
      <c r="S2580" s="34" t="s">
        <v>227</v>
      </c>
      <c r="T2580" s="35" t="s">
        <v>23</v>
      </c>
      <c r="U2580" s="42">
        <f t="shared" ref="U2580" si="62332">parseTime(S2580)-(T2585=INT(RIGHT($F2580, 1)))</f>
        <v>8</v>
      </c>
      <c r="V2580" s="43">
        <f t="shared" ref="V2580:V2584" si="62333">isClocked(T2580)</f>
        <v>1</v>
      </c>
      <c r="W2580" s="34"/>
      <c r="X2580" s="35"/>
      <c r="Y2580" s="42">
        <f t="shared" ref="Y2580" si="62334">parseTime(W2580)-(X2585=INT(RIGHT($F2580, 1)))</f>
        <v>0</v>
      </c>
      <c r="Z2580" s="43">
        <f t="shared" ref="Z2580:Z2584" si="62335">isClocked(X2580)</f>
        <v>0</v>
      </c>
      <c r="AA2580" s="34" t="s">
        <v>136</v>
      </c>
      <c r="AB2580" s="35" t="s">
        <v>23</v>
      </c>
      <c r="AC2580" s="42">
        <f t="shared" ref="AC2580" si="62336">parseTime(AA2580)-(AB2585=INT(RIGHT($F2580, 1)))</f>
        <v>8</v>
      </c>
      <c r="AD2580" s="43">
        <f t="shared" ref="AD2580:AD2584" si="62337">isClocked(AB2580)</f>
        <v>1</v>
      </c>
      <c r="AE2580" s="34" t="s">
        <v>136</v>
      </c>
      <c r="AF2580" s="35" t="s">
        <v>25</v>
      </c>
      <c r="AG2580" s="42">
        <f t="shared" ref="AG2580" si="62338">parseTime(AE2580)-(AF2585=INT(RIGHT($F2580, 1)))</f>
        <v>8</v>
      </c>
      <c r="AH2580" s="43">
        <f t="shared" ref="AH2580:AH2584" si="62339">isClocked(AF2580)</f>
        <v>1</v>
      </c>
      <c r="AI2580" s="34"/>
      <c r="AJ2580" s="35"/>
      <c r="AK2580" s="42">
        <f>parseTime(AI2580)-(AJ2585=INT(RIGHT($F2580, 1)))</f>
        <v>0</v>
      </c>
      <c r="AL2580" s="43">
        <f t="shared" ref="AL2580:AL2584" si="62340">isClocked(AJ2580)</f>
        <v>0</v>
      </c>
      <c r="AM2580" s="34"/>
      <c r="AN2580" s="35"/>
      <c r="AO2580" s="42">
        <f t="shared" ref="AO2580" si="62341">parseTime(AM2580)-(AN2585=INT(RIGHT($F2580, 1)))</f>
        <v>0</v>
      </c>
      <c r="AP2580" s="43">
        <f t="shared" ref="AP2580:AP2584" si="62342">isClocked(AN2580)</f>
        <v>0</v>
      </c>
      <c r="AQ2580" s="34"/>
      <c r="AR2580" s="35"/>
      <c r="AS2580" s="42">
        <f t="shared" ref="AS2580" si="62343">parseTime(AQ2580)-(AR2585=INT(RIGHT($F2580, 1)))</f>
        <v>0</v>
      </c>
      <c r="AT2580" s="43">
        <f t="shared" ref="AT2580:AT2584" si="62344">isClocked(AR2580)</f>
        <v>0</v>
      </c>
      <c r="AU2580" s="34"/>
      <c r="AV2580" s="35"/>
      <c r="AW2580" s="42">
        <f>parseTime(AU2580)-(AV2585=INT(RIGHT($F2580, 1)))</f>
        <v>0</v>
      </c>
      <c r="AX2580" s="43">
        <f t="shared" ref="AX2580:AX2584" si="62345">isClocked(AV2580)</f>
        <v>0</v>
      </c>
      <c r="AY2580" s="34"/>
      <c r="AZ2580" s="35"/>
      <c r="BA2580" s="42">
        <f>parseTime(AY2580)-(AZ2585=INT(RIGHT($F2580, 1)))</f>
        <v>0</v>
      </c>
      <c r="BB2580" s="43">
        <f t="shared" ref="BB2580:BB2584" si="62346">isClocked(AZ2580)</f>
        <v>0</v>
      </c>
      <c r="BC2580" s="34"/>
      <c r="BD2580" s="35"/>
      <c r="BE2580" s="42">
        <f>parseTime(BC2580)-(BD2585=INT(RIGHT($F2580, 1)))</f>
        <v>0</v>
      </c>
      <c r="BF2580" s="43">
        <f t="shared" ref="BF2580:BF2584" si="62347">isClocked(BD2580)</f>
        <v>0</v>
      </c>
      <c r="BG2580" s="34"/>
      <c r="BH2580" s="35"/>
      <c r="BI2580" s="42">
        <f>parseTime(BG2580)-(BH2585=INT(RIGHT($F2580, 1)))</f>
        <v>0</v>
      </c>
      <c r="BJ2580" s="43">
        <f t="shared" ref="BJ2580:BJ2584" si="62348">isClocked(BH2580)</f>
        <v>0</v>
      </c>
      <c r="BK2580" s="34"/>
      <c r="BL2580" s="35"/>
      <c r="BM2580" s="42">
        <f>parseTime(BK2580)-(BL2585=INT(RIGHT($F2580, 1)))</f>
        <v>0</v>
      </c>
      <c r="BN2580" s="43">
        <f t="shared" ref="BN2580:BN2584" si="62349">isClocked(BL2580)</f>
        <v>0</v>
      </c>
      <c r="BO2580" s="34" t="s">
        <v>230</v>
      </c>
      <c r="BP2580" s="35" t="s">
        <v>23</v>
      </c>
      <c r="BQ2580" s="42">
        <f t="shared" ref="BQ2580" si="62350">parseTime(BO2580)-(BP2585=INT(RIGHT($F2580, 1)))</f>
        <v>5</v>
      </c>
      <c r="BR2580" s="43">
        <f t="shared" ref="BR2580:BR2584" si="62351">isClocked(BP2580)</f>
        <v>1</v>
      </c>
      <c r="BS2580" s="34" t="s">
        <v>136</v>
      </c>
      <c r="BT2580" s="35" t="s">
        <v>23</v>
      </c>
      <c r="BU2580" s="42">
        <f t="shared" ref="BU2580" si="62352">parseTime(BS2580)-(BT2585=INT(RIGHT($F2580, 1)))</f>
        <v>8</v>
      </c>
      <c r="BV2580" s="43">
        <f t="shared" ref="BV2580:BV2584" si="62353">isClocked(BT2580)</f>
        <v>1</v>
      </c>
      <c r="BW2580" s="34"/>
      <c r="BX2580" s="35"/>
      <c r="BY2580" s="42">
        <f t="shared" ref="BY2580" si="62354">parseTime(BW2580)-(BX2585=INT(RIGHT($F2580, 1)))</f>
        <v>0</v>
      </c>
      <c r="BZ2580" s="43">
        <f t="shared" ref="BZ2580:BZ2584" si="62355">isClocked(BX2580)</f>
        <v>0</v>
      </c>
      <c r="CA2580" s="34"/>
      <c r="CB2580" s="35"/>
      <c r="CC2580" s="42">
        <f t="shared" ref="CC2580" si="62356">parseTime(CA2580)-(CB2585=INT(RIGHT($F2580, 1)))</f>
        <v>0</v>
      </c>
      <c r="CD2580" s="43">
        <f t="shared" ref="CD2580:CD2584" si="62357">isClocked(CB2580)</f>
        <v>0</v>
      </c>
      <c r="CE2580" s="34"/>
      <c r="CF2580" s="35"/>
      <c r="CG2580" s="42">
        <f t="shared" ref="CG2580" si="62358">parseTime(CE2580)-(CF2585=INT(RIGHT($F2580, 1)))</f>
        <v>0</v>
      </c>
      <c r="CH2580" s="43">
        <f t="shared" ref="CH2580:CH2584" si="62359">isClocked(CF2580)</f>
        <v>0</v>
      </c>
    </row>
    <row r="2581" spans="1:86" x14ac:dyDescent="0.25">
      <c r="A2581" s="56" t="s">
        <v>0</v>
      </c>
      <c r="B2581" s="57">
        <f t="shared" ca="1" si="61152"/>
        <v>53</v>
      </c>
      <c r="C2581" s="14" t="s">
        <v>252</v>
      </c>
      <c r="D2581" s="14">
        <f t="shared" ref="D2581:D2602" si="62360">(E2584+(E2583/2))*8-0.5</f>
        <v>53.7</v>
      </c>
      <c r="E2581" s="55" t="str">
        <f t="shared" si="61153"/>
        <v>Thursday</v>
      </c>
      <c r="F2581" s="51" t="s">
        <v>129</v>
      </c>
      <c r="G2581" s="36"/>
      <c r="H2581" s="37"/>
      <c r="I2581" s="44">
        <f t="shared" ref="I2581" si="62361">parseTime(G2581)-(H2585=INT(RIGHT($F2581, 1)))</f>
        <v>0</v>
      </c>
      <c r="J2581" s="45">
        <f t="shared" si="62327"/>
        <v>0</v>
      </c>
      <c r="K2581" s="36"/>
      <c r="L2581" s="37"/>
      <c r="M2581" s="44">
        <f t="shared" ref="M2581" si="62362">parseTime(K2581)-(L2585=INT(RIGHT($F2581, 1)))</f>
        <v>0</v>
      </c>
      <c r="N2581" s="45">
        <f t="shared" si="62329"/>
        <v>0</v>
      </c>
      <c r="O2581" s="36"/>
      <c r="P2581" s="37"/>
      <c r="Q2581" s="44">
        <f t="shared" ref="Q2581" si="62363">parseTime(O2581)-(P2585=INT(RIGHT($F2581, 1)))</f>
        <v>0</v>
      </c>
      <c r="R2581" s="45">
        <f t="shared" si="62331"/>
        <v>0</v>
      </c>
      <c r="S2581" s="36"/>
      <c r="T2581" s="37"/>
      <c r="U2581" s="44">
        <f t="shared" ref="U2581" si="62364">parseTime(S2581)-(T2585=INT(RIGHT($F2581, 1)))</f>
        <v>0</v>
      </c>
      <c r="V2581" s="45">
        <f t="shared" si="62333"/>
        <v>0</v>
      </c>
      <c r="W2581" s="36"/>
      <c r="X2581" s="37"/>
      <c r="Y2581" s="44">
        <f t="shared" ref="Y2581" si="62365">parseTime(W2581)-(X2585=INT(RIGHT($F2581, 1)))</f>
        <v>0</v>
      </c>
      <c r="Z2581" s="45">
        <f t="shared" si="62335"/>
        <v>0</v>
      </c>
      <c r="AA2581" s="36"/>
      <c r="AB2581" s="37"/>
      <c r="AC2581" s="44">
        <f t="shared" ref="AC2581" si="62366">parseTime(AA2581)-(AB2585=INT(RIGHT($F2581, 1)))</f>
        <v>0</v>
      </c>
      <c r="AD2581" s="45">
        <f t="shared" si="62337"/>
        <v>0</v>
      </c>
      <c r="AE2581" s="36"/>
      <c r="AF2581" s="37"/>
      <c r="AG2581" s="44">
        <f t="shared" ref="AG2581" si="62367">parseTime(AE2581)-(AF2585=INT(RIGHT($F2581, 1)))</f>
        <v>0</v>
      </c>
      <c r="AH2581" s="45">
        <f t="shared" si="62339"/>
        <v>0</v>
      </c>
      <c r="AI2581" s="36"/>
      <c r="AJ2581" s="37"/>
      <c r="AK2581" s="44">
        <f>parseTime(AI2581)-(AJ2585=INT(RIGHT($F2581, 1)))</f>
        <v>0</v>
      </c>
      <c r="AL2581" s="45">
        <f t="shared" si="62340"/>
        <v>0</v>
      </c>
      <c r="AM2581" s="36"/>
      <c r="AN2581" s="37"/>
      <c r="AO2581" s="44">
        <f t="shared" ref="AO2581" si="62368">parseTime(AM2581)-(AN2585=INT(RIGHT($F2581, 1)))</f>
        <v>0</v>
      </c>
      <c r="AP2581" s="45">
        <f t="shared" si="62342"/>
        <v>0</v>
      </c>
      <c r="AQ2581" s="36"/>
      <c r="AR2581" s="37"/>
      <c r="AS2581" s="44">
        <f t="shared" ref="AS2581" si="62369">parseTime(AQ2581)-(AR2585=INT(RIGHT($F2581, 1)))</f>
        <v>0</v>
      </c>
      <c r="AT2581" s="45">
        <f t="shared" si="62344"/>
        <v>0</v>
      </c>
      <c r="AU2581" s="36"/>
      <c r="AV2581" s="37"/>
      <c r="AW2581" s="44">
        <f>parseTime(AU2581)-(AV2585=INT(RIGHT($F2581, 1)))</f>
        <v>0</v>
      </c>
      <c r="AX2581" s="45">
        <f t="shared" si="62345"/>
        <v>0</v>
      </c>
      <c r="AY2581" s="36"/>
      <c r="AZ2581" s="37"/>
      <c r="BA2581" s="44">
        <f>parseTime(AY2581)-(AZ2585=INT(RIGHT($F2581, 1)))</f>
        <v>0</v>
      </c>
      <c r="BB2581" s="45">
        <f t="shared" si="62346"/>
        <v>0</v>
      </c>
      <c r="BC2581" s="36"/>
      <c r="BD2581" s="37"/>
      <c r="BE2581" s="44">
        <f>parseTime(BC2581)-(BD2585=INT(RIGHT($F2581, 1)))</f>
        <v>0</v>
      </c>
      <c r="BF2581" s="45">
        <f t="shared" si="62347"/>
        <v>0</v>
      </c>
      <c r="BG2581" s="36"/>
      <c r="BH2581" s="37"/>
      <c r="BI2581" s="44">
        <f>parseTime(BG2581)-(BH2585=INT(RIGHT($F2581, 1)))</f>
        <v>0</v>
      </c>
      <c r="BJ2581" s="45">
        <f t="shared" si="62348"/>
        <v>0</v>
      </c>
      <c r="BK2581" s="36"/>
      <c r="BL2581" s="37"/>
      <c r="BM2581" s="44">
        <f>parseTime(BK2581)-(BL2585=INT(RIGHT($F2581, 1)))</f>
        <v>0</v>
      </c>
      <c r="BN2581" s="45">
        <f t="shared" si="62349"/>
        <v>0</v>
      </c>
      <c r="BO2581" s="36"/>
      <c r="BP2581" s="37"/>
      <c r="BQ2581" s="44">
        <f t="shared" ref="BQ2581" si="62370">parseTime(BO2581)-(BP2585=INT(RIGHT($F2581, 1)))</f>
        <v>0</v>
      </c>
      <c r="BR2581" s="45">
        <f t="shared" si="62351"/>
        <v>0</v>
      </c>
      <c r="BS2581" s="36"/>
      <c r="BT2581" s="37"/>
      <c r="BU2581" s="44">
        <f t="shared" ref="BU2581" si="62371">parseTime(BS2581)-(BT2585=INT(RIGHT($F2581, 1)))</f>
        <v>0</v>
      </c>
      <c r="BV2581" s="45">
        <f t="shared" si="62353"/>
        <v>0</v>
      </c>
      <c r="BW2581" s="36"/>
      <c r="BX2581" s="37"/>
      <c r="BY2581" s="44">
        <f t="shared" ref="BY2581" si="62372">parseTime(BW2581)-(BX2585=INT(RIGHT($F2581, 1)))</f>
        <v>0</v>
      </c>
      <c r="BZ2581" s="45">
        <f t="shared" si="62355"/>
        <v>0</v>
      </c>
      <c r="CA2581" s="36"/>
      <c r="CB2581" s="37"/>
      <c r="CC2581" s="44">
        <f t="shared" ref="CC2581" si="62373">parseTime(CA2581)-(CB2585=INT(RIGHT($F2581, 1)))</f>
        <v>0</v>
      </c>
      <c r="CD2581" s="45">
        <f t="shared" si="62357"/>
        <v>0</v>
      </c>
      <c r="CE2581" s="36"/>
      <c r="CF2581" s="37"/>
      <c r="CG2581" s="44">
        <f t="shared" ref="CG2581" si="62374">parseTime(CE2581)-(CF2585=INT(RIGHT($F2581, 1)))</f>
        <v>0</v>
      </c>
      <c r="CH2581" s="45">
        <f t="shared" si="62359"/>
        <v>0</v>
      </c>
    </row>
    <row r="2582" spans="1:86" x14ac:dyDescent="0.25">
      <c r="A2582" s="56" t="s">
        <v>117</v>
      </c>
      <c r="B2582" s="57">
        <f t="shared" ref="B2582" ca="1" si="62375">roleHours(G2580:CH2586, "MFD")</f>
        <v>45</v>
      </c>
      <c r="C2582" s="14">
        <f t="shared" ref="C2582:C2585" ca="1" si="62376">B2582/8</f>
        <v>5.625</v>
      </c>
      <c r="D2582" s="14">
        <f t="shared" ref="D2582" ca="1" si="62377">B2581-D2581</f>
        <v>-0.70000000000000284</v>
      </c>
      <c r="E2582" s="20" t="s">
        <v>127</v>
      </c>
      <c r="F2582" s="51" t="s">
        <v>130</v>
      </c>
      <c r="G2582" s="36"/>
      <c r="H2582" s="37"/>
      <c r="I2582" s="44">
        <f t="shared" ref="I2582" si="62378">parseTime(G2582)-(H2585=INT(RIGHT($F2582, 1)))</f>
        <v>0</v>
      </c>
      <c r="J2582" s="45">
        <f t="shared" si="62327"/>
        <v>0</v>
      </c>
      <c r="K2582" s="36"/>
      <c r="L2582" s="37"/>
      <c r="M2582" s="44">
        <f t="shared" ref="M2582" si="62379">parseTime(K2582)-(L2585=INT(RIGHT($F2582, 1)))</f>
        <v>0</v>
      </c>
      <c r="N2582" s="45">
        <f t="shared" si="62329"/>
        <v>0</v>
      </c>
      <c r="O2582" s="36"/>
      <c r="P2582" s="37"/>
      <c r="Q2582" s="44">
        <f t="shared" ref="Q2582" si="62380">parseTime(O2582)-(P2585=INT(RIGHT($F2582, 1)))</f>
        <v>0</v>
      </c>
      <c r="R2582" s="45">
        <f t="shared" si="62331"/>
        <v>0</v>
      </c>
      <c r="S2582" s="36"/>
      <c r="T2582" s="37"/>
      <c r="U2582" s="44">
        <f t="shared" ref="U2582" si="62381">parseTime(S2582)-(T2585=INT(RIGHT($F2582, 1)))</f>
        <v>0</v>
      </c>
      <c r="V2582" s="45">
        <f t="shared" si="62333"/>
        <v>0</v>
      </c>
      <c r="W2582" s="36"/>
      <c r="X2582" s="37"/>
      <c r="Y2582" s="44">
        <f t="shared" ref="Y2582" si="62382">parseTime(W2582)-(X2585=INT(RIGHT($F2582, 1)))</f>
        <v>0</v>
      </c>
      <c r="Z2582" s="45">
        <f t="shared" si="62335"/>
        <v>0</v>
      </c>
      <c r="AA2582" s="36"/>
      <c r="AB2582" s="37"/>
      <c r="AC2582" s="44">
        <f t="shared" ref="AC2582" si="62383">parseTime(AA2582)-(AB2585=INT(RIGHT($F2582, 1)))</f>
        <v>0</v>
      </c>
      <c r="AD2582" s="45">
        <f t="shared" si="62337"/>
        <v>0</v>
      </c>
      <c r="AE2582" s="36"/>
      <c r="AF2582" s="37"/>
      <c r="AG2582" s="44">
        <f t="shared" ref="AG2582" si="62384">parseTime(AE2582)-(AF2585=INT(RIGHT($F2582, 1)))</f>
        <v>0</v>
      </c>
      <c r="AH2582" s="45">
        <f t="shared" si="62339"/>
        <v>0</v>
      </c>
      <c r="AI2582" s="36"/>
      <c r="AJ2582" s="37"/>
      <c r="AK2582" s="44">
        <f>parseTime(AI2582)-(AJ2585=INT(RIGHT($F2582, 1)))</f>
        <v>0</v>
      </c>
      <c r="AL2582" s="45">
        <f t="shared" si="62340"/>
        <v>0</v>
      </c>
      <c r="AM2582" s="36"/>
      <c r="AN2582" s="37"/>
      <c r="AO2582" s="44">
        <f t="shared" ref="AO2582" si="62385">parseTime(AM2582)-(AN2585=INT(RIGHT($F2582, 1)))</f>
        <v>0</v>
      </c>
      <c r="AP2582" s="45">
        <f t="shared" si="62342"/>
        <v>0</v>
      </c>
      <c r="AQ2582" s="36"/>
      <c r="AR2582" s="37"/>
      <c r="AS2582" s="44">
        <f t="shared" ref="AS2582" si="62386">parseTime(AQ2582)-(AR2585=INT(RIGHT($F2582, 1)))</f>
        <v>0</v>
      </c>
      <c r="AT2582" s="45">
        <f t="shared" si="62344"/>
        <v>0</v>
      </c>
      <c r="AU2582" s="36"/>
      <c r="AV2582" s="37"/>
      <c r="AW2582" s="44">
        <f>parseTime(AU2582)-(AV2585=INT(RIGHT($F2582, 1)))</f>
        <v>0</v>
      </c>
      <c r="AX2582" s="45">
        <f t="shared" si="62345"/>
        <v>0</v>
      </c>
      <c r="AY2582" s="36"/>
      <c r="AZ2582" s="37"/>
      <c r="BA2582" s="44">
        <f>parseTime(AY2582)-(AZ2585=INT(RIGHT($F2582, 1)))</f>
        <v>0</v>
      </c>
      <c r="BB2582" s="45">
        <f t="shared" si="62346"/>
        <v>0</v>
      </c>
      <c r="BC2582" s="36"/>
      <c r="BD2582" s="37"/>
      <c r="BE2582" s="44">
        <f>parseTime(BC2582)-(BD2585=INT(RIGHT($F2582, 1)))</f>
        <v>0</v>
      </c>
      <c r="BF2582" s="45">
        <f t="shared" si="62347"/>
        <v>0</v>
      </c>
      <c r="BG2582" s="36"/>
      <c r="BH2582" s="37"/>
      <c r="BI2582" s="44">
        <f>parseTime(BG2582)-(BH2585=INT(RIGHT($F2582, 1)))</f>
        <v>0</v>
      </c>
      <c r="BJ2582" s="45">
        <f t="shared" si="62348"/>
        <v>0</v>
      </c>
      <c r="BK2582" s="36"/>
      <c r="BL2582" s="37"/>
      <c r="BM2582" s="44">
        <f>parseTime(BK2582)-(BL2585=INT(RIGHT($F2582, 1)))</f>
        <v>0</v>
      </c>
      <c r="BN2582" s="45">
        <f t="shared" si="62349"/>
        <v>0</v>
      </c>
      <c r="BO2582" s="36"/>
      <c r="BP2582" s="37"/>
      <c r="BQ2582" s="44">
        <f t="shared" ref="BQ2582" si="62387">parseTime(BO2582)-(BP2585=INT(RIGHT($F2582, 1)))</f>
        <v>0</v>
      </c>
      <c r="BR2582" s="45">
        <f t="shared" si="62351"/>
        <v>0</v>
      </c>
      <c r="BS2582" s="36"/>
      <c r="BT2582" s="37"/>
      <c r="BU2582" s="44">
        <f t="shared" ref="BU2582" si="62388">parseTime(BS2582)-(BT2585=INT(RIGHT($F2582, 1)))</f>
        <v>0</v>
      </c>
      <c r="BV2582" s="45">
        <f t="shared" si="62353"/>
        <v>0</v>
      </c>
      <c r="BW2582" s="36"/>
      <c r="BX2582" s="37"/>
      <c r="BY2582" s="44">
        <f t="shared" ref="BY2582" si="62389">parseTime(BW2582)-(BX2585=INT(RIGHT($F2582, 1)))</f>
        <v>0</v>
      </c>
      <c r="BZ2582" s="45">
        <f t="shared" si="62355"/>
        <v>0</v>
      </c>
      <c r="CA2582" s="36"/>
      <c r="CB2582" s="37"/>
      <c r="CC2582" s="44">
        <f t="shared" ref="CC2582" si="62390">parseTime(CA2582)-(CB2585=INT(RIGHT($F2582, 1)))</f>
        <v>0</v>
      </c>
      <c r="CD2582" s="45">
        <f t="shared" si="62357"/>
        <v>0</v>
      </c>
      <c r="CE2582" s="36"/>
      <c r="CF2582" s="37"/>
      <c r="CG2582" s="44">
        <f t="shared" ref="CG2582" si="62391">parseTime(CE2582)-(CF2585=INT(RIGHT($F2582, 1)))</f>
        <v>0</v>
      </c>
      <c r="CH2582" s="45">
        <f t="shared" si="62359"/>
        <v>0</v>
      </c>
    </row>
    <row r="2583" spans="1:86" x14ac:dyDescent="0.25">
      <c r="A2583" s="56"/>
      <c r="B2583" s="57"/>
      <c r="C2583" s="14">
        <f t="shared" si="62376"/>
        <v>0</v>
      </c>
      <c r="D2583" s="14" t="s">
        <v>259</v>
      </c>
      <c r="E2583" s="20">
        <v>4.25</v>
      </c>
      <c r="F2583" s="51" t="s">
        <v>131</v>
      </c>
      <c r="G2583" s="36"/>
      <c r="H2583" s="37"/>
      <c r="I2583" s="44">
        <f t="shared" ref="I2583" si="62392">parseTime(G2583)-(H2585=INT(RIGHT($F2583, 1)))</f>
        <v>0</v>
      </c>
      <c r="J2583" s="45">
        <f t="shared" si="62327"/>
        <v>0</v>
      </c>
      <c r="K2583" s="36"/>
      <c r="L2583" s="37"/>
      <c r="M2583" s="44">
        <f t="shared" ref="M2583" si="62393">parseTime(K2583)-(L2585=INT(RIGHT($F2583, 1)))</f>
        <v>0</v>
      </c>
      <c r="N2583" s="45">
        <f t="shared" si="62329"/>
        <v>0</v>
      </c>
      <c r="O2583" s="36"/>
      <c r="P2583" s="37"/>
      <c r="Q2583" s="44">
        <f t="shared" ref="Q2583" si="62394">parseTime(O2583)-(P2585=INT(RIGHT($F2583, 1)))</f>
        <v>0</v>
      </c>
      <c r="R2583" s="45">
        <f t="shared" si="62331"/>
        <v>0</v>
      </c>
      <c r="S2583" s="36"/>
      <c r="T2583" s="37"/>
      <c r="U2583" s="44">
        <f t="shared" ref="U2583" si="62395">parseTime(S2583)-(T2585=INT(RIGHT($F2583, 1)))</f>
        <v>0</v>
      </c>
      <c r="V2583" s="45">
        <f t="shared" si="62333"/>
        <v>0</v>
      </c>
      <c r="W2583" s="36"/>
      <c r="X2583" s="37"/>
      <c r="Y2583" s="44">
        <f t="shared" ref="Y2583" si="62396">parseTime(W2583)-(X2585=INT(RIGHT($F2583, 1)))</f>
        <v>0</v>
      </c>
      <c r="Z2583" s="45">
        <f t="shared" si="62335"/>
        <v>0</v>
      </c>
      <c r="AA2583" s="36"/>
      <c r="AB2583" s="37"/>
      <c r="AC2583" s="44">
        <f t="shared" ref="AC2583" si="62397">parseTime(AA2583)-(AB2585=INT(RIGHT($F2583, 1)))</f>
        <v>0</v>
      </c>
      <c r="AD2583" s="45">
        <f t="shared" si="62337"/>
        <v>0</v>
      </c>
      <c r="AE2583" s="36"/>
      <c r="AF2583" s="37"/>
      <c r="AG2583" s="44">
        <f t="shared" ref="AG2583" si="62398">parseTime(AE2583)-(AF2585=INT(RIGHT($F2583, 1)))</f>
        <v>0</v>
      </c>
      <c r="AH2583" s="45">
        <f t="shared" si="62339"/>
        <v>0</v>
      </c>
      <c r="AI2583" s="36"/>
      <c r="AJ2583" s="37"/>
      <c r="AK2583" s="44">
        <f>parseTime(AI2583)-(AJ2585=INT(RIGHT($F2583, 1)))</f>
        <v>0</v>
      </c>
      <c r="AL2583" s="45">
        <f t="shared" si="62340"/>
        <v>0</v>
      </c>
      <c r="AM2583" s="36"/>
      <c r="AN2583" s="37"/>
      <c r="AO2583" s="44">
        <f t="shared" ref="AO2583" si="62399">parseTime(AM2583)-(AN2585=INT(RIGHT($F2583, 1)))</f>
        <v>0</v>
      </c>
      <c r="AP2583" s="45">
        <f t="shared" si="62342"/>
        <v>0</v>
      </c>
      <c r="AQ2583" s="36"/>
      <c r="AR2583" s="37"/>
      <c r="AS2583" s="44">
        <f t="shared" ref="AS2583" si="62400">parseTime(AQ2583)-(AR2585=INT(RIGHT($F2583, 1)))</f>
        <v>0</v>
      </c>
      <c r="AT2583" s="45">
        <f t="shared" si="62344"/>
        <v>0</v>
      </c>
      <c r="AU2583" s="36"/>
      <c r="AV2583" s="37"/>
      <c r="AW2583" s="44">
        <f>parseTime(AU2583)-(AV2585=INT(RIGHT($F2583, 1)))</f>
        <v>0</v>
      </c>
      <c r="AX2583" s="45">
        <f t="shared" si="62345"/>
        <v>0</v>
      </c>
      <c r="AY2583" s="36"/>
      <c r="AZ2583" s="37"/>
      <c r="BA2583" s="44">
        <f>parseTime(AY2583)-(AZ2585=INT(RIGHT($F2583, 1)))</f>
        <v>0</v>
      </c>
      <c r="BB2583" s="45">
        <f t="shared" si="62346"/>
        <v>0</v>
      </c>
      <c r="BC2583" s="36"/>
      <c r="BD2583" s="37"/>
      <c r="BE2583" s="44">
        <f>parseTime(BC2583)-(BD2585=INT(RIGHT($F2583, 1)))</f>
        <v>0</v>
      </c>
      <c r="BF2583" s="45">
        <f t="shared" si="62347"/>
        <v>0</v>
      </c>
      <c r="BG2583" s="36"/>
      <c r="BH2583" s="37"/>
      <c r="BI2583" s="44">
        <f>parseTime(BG2583)-(BH2585=INT(RIGHT($F2583, 1)))</f>
        <v>0</v>
      </c>
      <c r="BJ2583" s="45">
        <f t="shared" si="62348"/>
        <v>0</v>
      </c>
      <c r="BK2583" s="36"/>
      <c r="BL2583" s="37"/>
      <c r="BM2583" s="44">
        <f>parseTime(BK2583)-(BL2585=INT(RIGHT($F2583, 1)))</f>
        <v>0</v>
      </c>
      <c r="BN2583" s="45">
        <f t="shared" si="62349"/>
        <v>0</v>
      </c>
      <c r="BO2583" s="36"/>
      <c r="BP2583" s="37"/>
      <c r="BQ2583" s="44">
        <f t="shared" ref="BQ2583" si="62401">parseTime(BO2583)-(BP2585=INT(RIGHT($F2583, 1)))</f>
        <v>0</v>
      </c>
      <c r="BR2583" s="45">
        <f t="shared" si="62351"/>
        <v>0</v>
      </c>
      <c r="BS2583" s="36"/>
      <c r="BT2583" s="37"/>
      <c r="BU2583" s="44">
        <f t="shared" ref="BU2583" si="62402">parseTime(BS2583)-(BT2585=INT(RIGHT($F2583, 1)))</f>
        <v>0</v>
      </c>
      <c r="BV2583" s="45">
        <f t="shared" si="62353"/>
        <v>0</v>
      </c>
      <c r="BW2583" s="36"/>
      <c r="BX2583" s="37"/>
      <c r="BY2583" s="44">
        <f t="shared" ref="BY2583" si="62403">parseTime(BW2583)-(BX2585=INT(RIGHT($F2583, 1)))</f>
        <v>0</v>
      </c>
      <c r="BZ2583" s="45">
        <f t="shared" si="62355"/>
        <v>0</v>
      </c>
      <c r="CA2583" s="36"/>
      <c r="CB2583" s="37"/>
      <c r="CC2583" s="44">
        <f t="shared" ref="CC2583" si="62404">parseTime(CA2583)-(CB2585=INT(RIGHT($F2583, 1)))</f>
        <v>0</v>
      </c>
      <c r="CD2583" s="45">
        <f t="shared" si="62357"/>
        <v>0</v>
      </c>
      <c r="CE2583" s="36"/>
      <c r="CF2583" s="37"/>
      <c r="CG2583" s="44">
        <f t="shared" ref="CG2583" si="62405">parseTime(CE2583)-(CF2585=INT(RIGHT($F2583, 1)))</f>
        <v>0</v>
      </c>
      <c r="CH2583" s="45">
        <f t="shared" si="62359"/>
        <v>0</v>
      </c>
    </row>
    <row r="2584" spans="1:86" x14ac:dyDescent="0.25">
      <c r="A2584" s="56" t="s">
        <v>119</v>
      </c>
      <c r="B2584" s="57">
        <f t="shared" ref="B2584" ca="1" si="62406">roleHours(G2580:CH2586, "MCC")</f>
        <v>8</v>
      </c>
      <c r="C2584" s="14">
        <f t="shared" ca="1" si="62376"/>
        <v>1</v>
      </c>
      <c r="D2584" s="14" t="s">
        <v>260</v>
      </c>
      <c r="E2584" s="20">
        <v>4.6500000000000004</v>
      </c>
      <c r="F2584" s="51" t="s">
        <v>132</v>
      </c>
      <c r="G2584" s="36"/>
      <c r="H2584" s="37"/>
      <c r="I2584" s="44">
        <f t="shared" ref="I2584" si="62407">parseTime(G2584)-(H2585=INT(RIGHT($F2584, 1)))</f>
        <v>0</v>
      </c>
      <c r="J2584" s="45">
        <f t="shared" si="62327"/>
        <v>0</v>
      </c>
      <c r="K2584" s="36"/>
      <c r="L2584" s="37"/>
      <c r="M2584" s="44">
        <f t="shared" ref="M2584" si="62408">parseTime(K2584)-(L2585=INT(RIGHT($F2584, 1)))</f>
        <v>0</v>
      </c>
      <c r="N2584" s="45">
        <f t="shared" si="62329"/>
        <v>0</v>
      </c>
      <c r="O2584" s="36"/>
      <c r="P2584" s="37"/>
      <c r="Q2584" s="44">
        <f t="shared" ref="Q2584" si="62409">parseTime(O2584)-(P2585=INT(RIGHT($F2584, 1)))</f>
        <v>0</v>
      </c>
      <c r="R2584" s="45">
        <f t="shared" si="62331"/>
        <v>0</v>
      </c>
      <c r="S2584" s="36"/>
      <c r="T2584" s="37"/>
      <c r="U2584" s="44">
        <f t="shared" ref="U2584" si="62410">parseTime(S2584)-(T2585=INT(RIGHT($F2584, 1)))</f>
        <v>0</v>
      </c>
      <c r="V2584" s="45">
        <f t="shared" si="62333"/>
        <v>0</v>
      </c>
      <c r="W2584" s="36"/>
      <c r="X2584" s="37"/>
      <c r="Y2584" s="44">
        <f t="shared" ref="Y2584" si="62411">parseTime(W2584)-(X2585=INT(RIGHT($F2584, 1)))</f>
        <v>0</v>
      </c>
      <c r="Z2584" s="45">
        <f t="shared" si="62335"/>
        <v>0</v>
      </c>
      <c r="AA2584" s="36"/>
      <c r="AB2584" s="37"/>
      <c r="AC2584" s="44">
        <f t="shared" ref="AC2584" si="62412">parseTime(AA2584)-(AB2585=INT(RIGHT($F2584, 1)))</f>
        <v>0</v>
      </c>
      <c r="AD2584" s="45">
        <f t="shared" si="62337"/>
        <v>0</v>
      </c>
      <c r="AE2584" s="36"/>
      <c r="AF2584" s="37"/>
      <c r="AG2584" s="44">
        <f t="shared" ref="AG2584" si="62413">parseTime(AE2584)-(AF2585=INT(RIGHT($F2584, 1)))</f>
        <v>0</v>
      </c>
      <c r="AH2584" s="45">
        <f t="shared" si="62339"/>
        <v>0</v>
      </c>
      <c r="AI2584" s="36"/>
      <c r="AJ2584" s="37"/>
      <c r="AK2584" s="44">
        <f>parseTime(AI2584)-(AJ2585=INT(RIGHT($F2584, 1)))</f>
        <v>0</v>
      </c>
      <c r="AL2584" s="45">
        <f t="shared" si="62340"/>
        <v>0</v>
      </c>
      <c r="AM2584" s="36"/>
      <c r="AN2584" s="37"/>
      <c r="AO2584" s="44">
        <f t="shared" ref="AO2584" si="62414">parseTime(AM2584)-(AN2585=INT(RIGHT($F2584, 1)))</f>
        <v>0</v>
      </c>
      <c r="AP2584" s="45">
        <f t="shared" si="62342"/>
        <v>0</v>
      </c>
      <c r="AQ2584" s="36"/>
      <c r="AR2584" s="37"/>
      <c r="AS2584" s="44">
        <f t="shared" ref="AS2584" si="62415">parseTime(AQ2584)-(AR2585=INT(RIGHT($F2584, 1)))</f>
        <v>0</v>
      </c>
      <c r="AT2584" s="45">
        <f t="shared" si="62344"/>
        <v>0</v>
      </c>
      <c r="AU2584" s="36"/>
      <c r="AV2584" s="37"/>
      <c r="AW2584" s="44">
        <f>parseTime(AU2584)-(AV2585=INT(RIGHT($F2584, 1)))</f>
        <v>0</v>
      </c>
      <c r="AX2584" s="45">
        <f t="shared" si="62345"/>
        <v>0</v>
      </c>
      <c r="AY2584" s="36"/>
      <c r="AZ2584" s="37"/>
      <c r="BA2584" s="44">
        <f>parseTime(AY2584)-(AZ2585=INT(RIGHT($F2584, 1)))</f>
        <v>0</v>
      </c>
      <c r="BB2584" s="45">
        <f t="shared" si="62346"/>
        <v>0</v>
      </c>
      <c r="BC2584" s="36"/>
      <c r="BD2584" s="37"/>
      <c r="BE2584" s="44">
        <f>parseTime(BC2584)-(BD2585=INT(RIGHT($F2584, 1)))</f>
        <v>0</v>
      </c>
      <c r="BF2584" s="45">
        <f t="shared" si="62347"/>
        <v>0</v>
      </c>
      <c r="BG2584" s="36"/>
      <c r="BH2584" s="37"/>
      <c r="BI2584" s="44">
        <f>parseTime(BG2584)-(BH2585=INT(RIGHT($F2584, 1)))</f>
        <v>0</v>
      </c>
      <c r="BJ2584" s="45">
        <f t="shared" si="62348"/>
        <v>0</v>
      </c>
      <c r="BK2584" s="36"/>
      <c r="BL2584" s="37"/>
      <c r="BM2584" s="44">
        <f>parseTime(BK2584)-(BL2585=INT(RIGHT($F2584, 1)))</f>
        <v>0</v>
      </c>
      <c r="BN2584" s="45">
        <f t="shared" si="62349"/>
        <v>0</v>
      </c>
      <c r="BO2584" s="36"/>
      <c r="BP2584" s="37"/>
      <c r="BQ2584" s="44">
        <f t="shared" ref="BQ2584" si="62416">parseTime(BO2584)-(BP2585=INT(RIGHT($F2584, 1)))</f>
        <v>0</v>
      </c>
      <c r="BR2584" s="45">
        <f t="shared" si="62351"/>
        <v>0</v>
      </c>
      <c r="BS2584" s="36"/>
      <c r="BT2584" s="37"/>
      <c r="BU2584" s="44">
        <f t="shared" ref="BU2584" si="62417">parseTime(BS2584)-(BT2585=INT(RIGHT($F2584, 1)))</f>
        <v>0</v>
      </c>
      <c r="BV2584" s="45">
        <f t="shared" si="62353"/>
        <v>0</v>
      </c>
      <c r="BW2584" s="36"/>
      <c r="BX2584" s="37"/>
      <c r="BY2584" s="44">
        <f t="shared" ref="BY2584" si="62418">parseTime(BW2584)-(BX2585=INT(RIGHT($F2584, 1)))</f>
        <v>0</v>
      </c>
      <c r="BZ2584" s="45">
        <f t="shared" si="62355"/>
        <v>0</v>
      </c>
      <c r="CA2584" s="36"/>
      <c r="CB2584" s="37"/>
      <c r="CC2584" s="44">
        <f t="shared" ref="CC2584" si="62419">parseTime(CA2584)-(CB2585=INT(RIGHT($F2584, 1)))</f>
        <v>0</v>
      </c>
      <c r="CD2584" s="45">
        <f t="shared" si="62357"/>
        <v>0</v>
      </c>
      <c r="CE2584" s="36"/>
      <c r="CF2584" s="37"/>
      <c r="CG2584" s="44">
        <f t="shared" ref="CG2584" si="62420">parseTime(CE2584)-(CF2585=INT(RIGHT($F2584, 1)))</f>
        <v>0</v>
      </c>
      <c r="CH2584" s="45">
        <f t="shared" si="62359"/>
        <v>0</v>
      </c>
    </row>
    <row r="2585" spans="1:86" x14ac:dyDescent="0.25">
      <c r="A2585" s="56"/>
      <c r="B2585" s="57"/>
      <c r="C2585" s="14">
        <f t="shared" si="62376"/>
        <v>0</v>
      </c>
      <c r="D2585" s="14"/>
      <c r="E2585" s="20">
        <f t="shared" ref="E2585" si="62421">((7.5/2)-0.5+E2584)*8</f>
        <v>63.2</v>
      </c>
      <c r="F2585" s="51"/>
      <c r="G2585" s="46" t="s">
        <v>134</v>
      </c>
      <c r="H2585" s="38">
        <f t="shared" ref="H2585" si="62422">lunchAdjust(G2580:H2584)</f>
        <v>0</v>
      </c>
      <c r="I2585" s="48" t="s">
        <v>0</v>
      </c>
      <c r="J2585" s="39">
        <f t="shared" ref="J2585" si="62423">SUMPRODUCT(I2580:I2584*J2580:J2584)</f>
        <v>0</v>
      </c>
      <c r="K2585" s="46" t="s">
        <v>134</v>
      </c>
      <c r="L2585" s="38">
        <f t="shared" ref="L2585" si="62424">lunchAdjust(K2580:L2584)</f>
        <v>1</v>
      </c>
      <c r="M2585" s="48" t="s">
        <v>0</v>
      </c>
      <c r="N2585" s="39">
        <f t="shared" ref="N2585" si="62425">SUMPRODUCT(M2580:M2584*N2580:N2584)</f>
        <v>8</v>
      </c>
      <c r="O2585" s="46" t="s">
        <v>134</v>
      </c>
      <c r="P2585" s="38">
        <f t="shared" ref="P2585" si="62426">lunchAdjust(O2580:P2584)</f>
        <v>1</v>
      </c>
      <c r="Q2585" s="48" t="s">
        <v>0</v>
      </c>
      <c r="R2585" s="39">
        <f t="shared" ref="R2585" si="62427">SUMPRODUCT(Q2580:Q2584*R2580:R2584)</f>
        <v>8</v>
      </c>
      <c r="S2585" s="46" t="s">
        <v>134</v>
      </c>
      <c r="T2585" s="38">
        <f t="shared" ref="T2585" si="62428">lunchAdjust(S2580:T2584)</f>
        <v>1</v>
      </c>
      <c r="U2585" s="48" t="s">
        <v>0</v>
      </c>
      <c r="V2585" s="39">
        <f t="shared" ref="V2585" si="62429">SUMPRODUCT(U2580:U2584*V2580:V2584)</f>
        <v>8</v>
      </c>
      <c r="W2585" s="46" t="s">
        <v>134</v>
      </c>
      <c r="X2585" s="38">
        <f t="shared" ref="X2585" si="62430">lunchAdjust(W2580:X2584)</f>
        <v>0</v>
      </c>
      <c r="Y2585" s="48" t="s">
        <v>0</v>
      </c>
      <c r="Z2585" s="39">
        <f t="shared" ref="Z2585" si="62431">SUMPRODUCT(Y2580:Y2584*Z2580:Z2584)</f>
        <v>0</v>
      </c>
      <c r="AA2585" s="46" t="s">
        <v>134</v>
      </c>
      <c r="AB2585" s="38">
        <f t="shared" ref="AB2585" si="62432">lunchAdjust(AA2580:AB2584)</f>
        <v>1</v>
      </c>
      <c r="AC2585" s="48" t="s">
        <v>0</v>
      </c>
      <c r="AD2585" s="39">
        <f t="shared" ref="AD2585" si="62433">SUMPRODUCT(AC2580:AC2584*AD2580:AD2584)</f>
        <v>8</v>
      </c>
      <c r="AE2585" s="46" t="s">
        <v>134</v>
      </c>
      <c r="AF2585" s="38">
        <f t="shared" ref="AF2585" si="62434">lunchAdjust(AE2580:AF2584)</f>
        <v>1</v>
      </c>
      <c r="AG2585" s="48" t="s">
        <v>0</v>
      </c>
      <c r="AH2585" s="39">
        <f t="shared" ref="AH2585" si="62435">SUMPRODUCT(AG2580:AG2584*AH2580:AH2584)</f>
        <v>8</v>
      </c>
      <c r="AI2585" s="46" t="s">
        <v>134</v>
      </c>
      <c r="AJ2585" s="38">
        <f t="shared" ref="AJ2585" si="62436">lunchAdjust(AI2580:AJ2584)</f>
        <v>0</v>
      </c>
      <c r="AK2585" s="48" t="s">
        <v>0</v>
      </c>
      <c r="AL2585" s="39">
        <f t="shared" ref="AL2585" si="62437">SUMPRODUCT(AK2580:AK2584*AL2580:AL2584)</f>
        <v>0</v>
      </c>
      <c r="AM2585" s="46" t="s">
        <v>134</v>
      </c>
      <c r="AN2585" s="38">
        <f t="shared" ref="AN2585" si="62438">lunchAdjust(AM2580:AN2584)</f>
        <v>0</v>
      </c>
      <c r="AO2585" s="48" t="s">
        <v>0</v>
      </c>
      <c r="AP2585" s="39">
        <f t="shared" ref="AP2585" si="62439">SUMPRODUCT(AO2580:AO2584*AP2580:AP2584)</f>
        <v>0</v>
      </c>
      <c r="AQ2585" s="46" t="s">
        <v>134</v>
      </c>
      <c r="AR2585" s="38">
        <f t="shared" ref="AR2585" si="62440">lunchAdjust(AQ2580:AR2584)</f>
        <v>0</v>
      </c>
      <c r="AS2585" s="48" t="s">
        <v>0</v>
      </c>
      <c r="AT2585" s="39">
        <f t="shared" ref="AT2585" si="62441">SUMPRODUCT(AS2580:AS2584*AT2580:AT2584)</f>
        <v>0</v>
      </c>
      <c r="AU2585" s="46" t="s">
        <v>134</v>
      </c>
      <c r="AV2585" s="38">
        <f t="shared" ref="AV2585" si="62442">lunchAdjust(AU2580:AV2584)</f>
        <v>0</v>
      </c>
      <c r="AW2585" s="48" t="s">
        <v>0</v>
      </c>
      <c r="AX2585" s="39">
        <f t="shared" ref="AX2585" si="62443">SUMPRODUCT(AW2580:AW2584*AX2580:AX2584)</f>
        <v>0</v>
      </c>
      <c r="AY2585" s="46" t="s">
        <v>134</v>
      </c>
      <c r="AZ2585" s="38">
        <f t="shared" ref="AZ2585" si="62444">lunchAdjust(AY2580:AZ2584)</f>
        <v>0</v>
      </c>
      <c r="BA2585" s="48" t="s">
        <v>0</v>
      </c>
      <c r="BB2585" s="39">
        <f t="shared" ref="BB2585" si="62445">SUMPRODUCT(BA2580:BA2584*BB2580:BB2584)</f>
        <v>0</v>
      </c>
      <c r="BC2585" s="46" t="s">
        <v>134</v>
      </c>
      <c r="BD2585" s="38">
        <f t="shared" ref="BD2585" si="62446">lunchAdjust(BC2580:BD2584)</f>
        <v>0</v>
      </c>
      <c r="BE2585" s="48" t="s">
        <v>0</v>
      </c>
      <c r="BF2585" s="39">
        <f t="shared" ref="BF2585" si="62447">SUMPRODUCT(BE2580:BE2584*BF2580:BF2584)</f>
        <v>0</v>
      </c>
      <c r="BG2585" s="46" t="s">
        <v>134</v>
      </c>
      <c r="BH2585" s="38">
        <f t="shared" ref="BH2585" si="62448">lunchAdjust(BG2580:BH2584)</f>
        <v>0</v>
      </c>
      <c r="BI2585" s="48" t="s">
        <v>0</v>
      </c>
      <c r="BJ2585" s="39">
        <f t="shared" ref="BJ2585" si="62449">SUMPRODUCT(BI2580:BI2584*BJ2580:BJ2584)</f>
        <v>0</v>
      </c>
      <c r="BK2585" s="46" t="s">
        <v>134</v>
      </c>
      <c r="BL2585" s="38">
        <f t="shared" ref="BL2585" si="62450">lunchAdjust(BK2580:BL2584)</f>
        <v>0</v>
      </c>
      <c r="BM2585" s="48" t="s">
        <v>0</v>
      </c>
      <c r="BN2585" s="39">
        <f t="shared" ref="BN2585" si="62451">SUMPRODUCT(BM2580:BM2584*BN2580:BN2584)</f>
        <v>0</v>
      </c>
      <c r="BO2585" s="46" t="s">
        <v>134</v>
      </c>
      <c r="BP2585" s="38">
        <f t="shared" ref="BP2585" si="62452">lunchAdjust(BO2580:BP2584)</f>
        <v>0</v>
      </c>
      <c r="BQ2585" s="48" t="s">
        <v>0</v>
      </c>
      <c r="BR2585" s="39">
        <f t="shared" ref="BR2585" si="62453">SUMPRODUCT(BQ2580:BQ2584*BR2580:BR2584)</f>
        <v>5</v>
      </c>
      <c r="BS2585" s="46" t="s">
        <v>134</v>
      </c>
      <c r="BT2585" s="38">
        <f t="shared" ref="BT2585" si="62454">lunchAdjust(BS2580:BT2584)</f>
        <v>1</v>
      </c>
      <c r="BU2585" s="48" t="s">
        <v>0</v>
      </c>
      <c r="BV2585" s="39">
        <f t="shared" ref="BV2585" si="62455">SUMPRODUCT(BU2580:BU2584*BV2580:BV2584)</f>
        <v>8</v>
      </c>
      <c r="BW2585" s="46" t="s">
        <v>134</v>
      </c>
      <c r="BX2585" s="38">
        <f t="shared" ref="BX2585" si="62456">lunchAdjust(BW2580:BX2584)</f>
        <v>0</v>
      </c>
      <c r="BY2585" s="48" t="s">
        <v>0</v>
      </c>
      <c r="BZ2585" s="39">
        <f t="shared" ref="BZ2585" si="62457">SUMPRODUCT(BY2580:BY2584*BZ2580:BZ2584)</f>
        <v>0</v>
      </c>
      <c r="CA2585" s="46" t="s">
        <v>134</v>
      </c>
      <c r="CB2585" s="38">
        <f t="shared" ref="CB2585" si="62458">lunchAdjust(CA2580:CB2584)</f>
        <v>0</v>
      </c>
      <c r="CC2585" s="48" t="s">
        <v>0</v>
      </c>
      <c r="CD2585" s="39">
        <f t="shared" ref="CD2585" si="62459">SUMPRODUCT(CC2580:CC2584*CD2580:CD2584)</f>
        <v>0</v>
      </c>
      <c r="CE2585" s="46" t="s">
        <v>134</v>
      </c>
      <c r="CF2585" s="38">
        <f t="shared" ref="CF2585" si="62460">lunchAdjust(CE2580:CF2584)</f>
        <v>0</v>
      </c>
      <c r="CG2585" s="48" t="s">
        <v>0</v>
      </c>
      <c r="CH2585" s="39">
        <f t="shared" ref="CH2585" si="62461">SUMPRODUCT(CG2580:CG2584*CH2580:CH2584)</f>
        <v>0</v>
      </c>
    </row>
    <row r="2586" spans="1:86" ht="15.75" thickBot="1" x14ac:dyDescent="0.3">
      <c r="A2586" s="58" t="s">
        <v>121</v>
      </c>
      <c r="B2586" s="59">
        <f t="shared" ref="B2586" ca="1" si="62462">roleHours(G2580:CH2586, "OUT")</f>
        <v>0</v>
      </c>
      <c r="C2586" s="54" t="s">
        <v>137</v>
      </c>
      <c r="D2586" s="22">
        <f t="shared" ref="D2586" ca="1" si="62463">roleHours(G2580:CH2586, "PTO")</f>
        <v>0</v>
      </c>
      <c r="E2586" s="23">
        <f t="shared" ref="E2586" ca="1" si="62464">E2585-B2581</f>
        <v>10.200000000000003</v>
      </c>
      <c r="F2586" s="52"/>
      <c r="G2586" s="47" t="s">
        <v>39</v>
      </c>
      <c r="H2586" s="40">
        <f t="shared" si="62119"/>
        <v>0</v>
      </c>
      <c r="I2586" s="49" t="s">
        <v>135</v>
      </c>
      <c r="J2586" s="41">
        <f t="shared" ref="J2586" si="62465">J2585*G$4</f>
        <v>0</v>
      </c>
      <c r="K2586" s="47" t="s">
        <v>39</v>
      </c>
      <c r="L2586" s="40">
        <f t="shared" ref="L2586" si="62466">SUMPRODUCT(M2580:M2584*(L2580:L2584="PTO"))+SUMPRODUCT(M2580:M2584*(L2580:L2584="HOL"))</f>
        <v>0</v>
      </c>
      <c r="M2586" s="49" t="s">
        <v>135</v>
      </c>
      <c r="N2586" s="41">
        <f t="shared" ref="N2586" si="62467">N2585*K$4</f>
        <v>0</v>
      </c>
      <c r="O2586" s="47" t="s">
        <v>39</v>
      </c>
      <c r="P2586" s="40">
        <f t="shared" ref="P2586" si="62468">SUMPRODUCT(Q2580:Q2584*(P2580:P2584="PTO"))+SUMPRODUCT(Q2580:Q2584*(P2580:P2584="HOL"))</f>
        <v>0</v>
      </c>
      <c r="Q2586" s="49" t="s">
        <v>135</v>
      </c>
      <c r="R2586" s="41">
        <f t="shared" ref="R2586" si="62469">R2585*O$4</f>
        <v>8</v>
      </c>
      <c r="S2586" s="47" t="s">
        <v>39</v>
      </c>
      <c r="T2586" s="40">
        <f t="shared" ref="T2586" si="62470">SUMPRODUCT(U2580:U2584*(T2580:T2584="PTO"))+SUMPRODUCT(U2580:U2584*(T2580:T2584="HOL"))</f>
        <v>0</v>
      </c>
      <c r="U2586" s="49" t="s">
        <v>135</v>
      </c>
      <c r="V2586" s="41">
        <f t="shared" ref="V2586" si="62471">V2585*S$4</f>
        <v>0</v>
      </c>
      <c r="W2586" s="47" t="s">
        <v>39</v>
      </c>
      <c r="X2586" s="40">
        <f t="shared" ref="X2586" si="62472">SUMPRODUCT(Y2580:Y2584*(X2580:X2584="PTO"))+SUMPRODUCT(Y2580:Y2584*(X2580:X2584="HOL"))</f>
        <v>0</v>
      </c>
      <c r="Y2586" s="49" t="s">
        <v>135</v>
      </c>
      <c r="Z2586" s="41">
        <f t="shared" ref="Z2586" si="62473">Z2585*W$4</f>
        <v>0</v>
      </c>
      <c r="AA2586" s="47" t="s">
        <v>39</v>
      </c>
      <c r="AB2586" s="40">
        <f t="shared" ref="AB2586" si="62474">SUMPRODUCT(AC2580:AC2584*(AB2580:AB2584="PTO"))+SUMPRODUCT(AC2580:AC2584*(AB2580:AB2584="HOL"))</f>
        <v>0</v>
      </c>
      <c r="AC2586" s="49" t="s">
        <v>135</v>
      </c>
      <c r="AD2586" s="41">
        <f t="shared" ref="AD2586" si="62475">AD2585*AA$4</f>
        <v>8</v>
      </c>
      <c r="AE2586" s="47" t="s">
        <v>39</v>
      </c>
      <c r="AF2586" s="40">
        <f t="shared" ref="AF2586" si="62476">SUMPRODUCT(AG2580:AG2584*(AF2580:AF2584="PTO"))+SUMPRODUCT(AG2580:AG2584*(AF2580:AF2584="HOL"))</f>
        <v>0</v>
      </c>
      <c r="AG2586" s="49" t="s">
        <v>135</v>
      </c>
      <c r="AH2586" s="41">
        <f t="shared" ref="AH2586" si="62477">AH2585*AE$4</f>
        <v>8</v>
      </c>
      <c r="AI2586" s="47" t="s">
        <v>39</v>
      </c>
      <c r="AJ2586" s="40">
        <f t="shared" ref="AJ2586" si="62478">SUMPRODUCT(AK2580:AK2584*(AJ2580:AJ2584="PTO"))+SUMPRODUCT(AK2580:AK2584*(AJ2580:AJ2584="HOL"))</f>
        <v>0</v>
      </c>
      <c r="AK2586" s="49" t="s">
        <v>135</v>
      </c>
      <c r="AL2586" s="41">
        <f>AL2585*AI$4</f>
        <v>0</v>
      </c>
      <c r="AM2586" s="47" t="s">
        <v>39</v>
      </c>
      <c r="AN2586" s="40">
        <f t="shared" ref="AN2586" si="62479">SUMPRODUCT(AO2580:AO2584*(AN2580:AN2584="PTO"))+SUMPRODUCT(AO2580:AO2584*(AN2580:AN2584="HOL"))</f>
        <v>0</v>
      </c>
      <c r="AO2586" s="49" t="s">
        <v>135</v>
      </c>
      <c r="AP2586" s="41">
        <f t="shared" ref="AP2586" si="62480">AP2585*AM$4</f>
        <v>0</v>
      </c>
      <c r="AQ2586" s="47" t="s">
        <v>39</v>
      </c>
      <c r="AR2586" s="40">
        <f t="shared" ref="AR2586" si="62481">SUMPRODUCT(AS2580:AS2584*(AR2580:AR2584="PTO"))+SUMPRODUCT(AS2580:AS2584*(AR2580:AR2584="HOL"))</f>
        <v>0</v>
      </c>
      <c r="AS2586" s="49" t="s">
        <v>135</v>
      </c>
      <c r="AT2586" s="41">
        <f t="shared" ref="AT2586" si="62482">AT2585*AQ$4</f>
        <v>0</v>
      </c>
      <c r="AU2586" s="47" t="s">
        <v>39</v>
      </c>
      <c r="AV2586" s="40">
        <f t="shared" ref="AV2586" si="62483">SUMPRODUCT(AW2580:AW2584*(AV2580:AV2584="PTO"))+SUMPRODUCT(AW2580:AW2584*(AV2580:AV2584="HOL"))</f>
        <v>0</v>
      </c>
      <c r="AW2586" s="49" t="s">
        <v>135</v>
      </c>
      <c r="AX2586" s="41">
        <f>AX2585*AU$4</f>
        <v>0</v>
      </c>
      <c r="AY2586" s="47" t="s">
        <v>39</v>
      </c>
      <c r="AZ2586" s="40">
        <f t="shared" ref="AZ2586" si="62484">SUMPRODUCT(BA2580:BA2584*(AZ2580:AZ2584="PTO"))+SUMPRODUCT(BA2580:BA2584*(AZ2580:AZ2584="HOL"))</f>
        <v>0</v>
      </c>
      <c r="BA2586" s="49" t="s">
        <v>135</v>
      </c>
      <c r="BB2586" s="41">
        <f>BB2585*AY$4</f>
        <v>0</v>
      </c>
      <c r="BC2586" s="47" t="s">
        <v>39</v>
      </c>
      <c r="BD2586" s="40">
        <f t="shared" ref="BD2586" si="62485">SUMPRODUCT(BE2580:BE2584*(BD2580:BD2584="PTO"))+SUMPRODUCT(BE2580:BE2584*(BD2580:BD2584="HOL"))</f>
        <v>0</v>
      </c>
      <c r="BE2586" s="49" t="s">
        <v>135</v>
      </c>
      <c r="BF2586" s="41">
        <f>BF2585*BC$4</f>
        <v>0</v>
      </c>
      <c r="BG2586" s="47" t="s">
        <v>39</v>
      </c>
      <c r="BH2586" s="40">
        <f t="shared" ref="BH2586" si="62486">SUMPRODUCT(BI2580:BI2584*(BH2580:BH2584="PTO"))+SUMPRODUCT(BI2580:BI2584*(BH2580:BH2584="HOL"))</f>
        <v>0</v>
      </c>
      <c r="BI2586" s="49" t="s">
        <v>135</v>
      </c>
      <c r="BJ2586" s="41">
        <f>BJ2585*BG$4</f>
        <v>0</v>
      </c>
      <c r="BK2586" s="47" t="s">
        <v>39</v>
      </c>
      <c r="BL2586" s="40">
        <f t="shared" ref="BL2586" si="62487">SUMPRODUCT(BM2580:BM2584*(BL2580:BL2584="PTO"))+SUMPRODUCT(BM2580:BM2584*(BL2580:BL2584="HOL"))</f>
        <v>0</v>
      </c>
      <c r="BM2586" s="49" t="s">
        <v>135</v>
      </c>
      <c r="BN2586" s="41">
        <f>BN2585*BK$4</f>
        <v>0</v>
      </c>
      <c r="BO2586" s="47" t="s">
        <v>39</v>
      </c>
      <c r="BP2586" s="40">
        <f t="shared" ref="BP2586" si="62488">SUMPRODUCT(BQ2580:BQ2584*(BP2580:BP2584="PTO"))+SUMPRODUCT(BQ2580:BQ2584*(BP2580:BP2584="HOL"))</f>
        <v>0</v>
      </c>
      <c r="BQ2586" s="49" t="s">
        <v>135</v>
      </c>
      <c r="BR2586" s="41">
        <f t="shared" ref="BR2586" si="62489">BR2585*BO$4</f>
        <v>5</v>
      </c>
      <c r="BS2586" s="47" t="s">
        <v>39</v>
      </c>
      <c r="BT2586" s="40">
        <f t="shared" ref="BT2586" si="62490">SUMPRODUCT(BU2580:BU2584*(BT2580:BT2584="PTO"))+SUMPRODUCT(BU2580:BU2584*(BT2580:BT2584="HOL"))</f>
        <v>0</v>
      </c>
      <c r="BU2586" s="49" t="s">
        <v>135</v>
      </c>
      <c r="BV2586" s="41">
        <f t="shared" ref="BV2586" si="62491">BV2585*BS$4</f>
        <v>8</v>
      </c>
      <c r="BW2586" s="47" t="s">
        <v>39</v>
      </c>
      <c r="BX2586" s="40">
        <f t="shared" ref="BX2586" si="62492">SUMPRODUCT(BY2580:BY2584*(BX2580:BX2584="PTO"))+SUMPRODUCT(BY2580:BY2584*(BX2580:BX2584="HOL"))</f>
        <v>0</v>
      </c>
      <c r="BY2586" s="49" t="s">
        <v>135</v>
      </c>
      <c r="BZ2586" s="41">
        <f t="shared" ref="BZ2586" si="62493">BZ2585*BW$4</f>
        <v>0</v>
      </c>
      <c r="CA2586" s="47" t="s">
        <v>39</v>
      </c>
      <c r="CB2586" s="40">
        <f t="shared" ref="CB2586" si="62494">SUMPRODUCT(CC2580:CC2584*(CB2580:CB2584="PTO"))+SUMPRODUCT(CC2580:CC2584*(CB2580:CB2584="HOL"))</f>
        <v>0</v>
      </c>
      <c r="CC2586" s="49" t="s">
        <v>135</v>
      </c>
      <c r="CD2586" s="41">
        <f t="shared" ref="CD2586" si="62495">CD2585*CA$4</f>
        <v>0</v>
      </c>
      <c r="CE2586" s="47" t="s">
        <v>39</v>
      </c>
      <c r="CF2586" s="40">
        <f t="shared" ref="CF2586" si="62496">SUMPRODUCT(CG2580:CG2584*(CF2580:CF2584="PTO"))+SUMPRODUCT(CG2580:CG2584*(CF2580:CF2584="HOL"))</f>
        <v>0</v>
      </c>
      <c r="CG2586" s="49" t="s">
        <v>135</v>
      </c>
      <c r="CH2586" s="41">
        <f t="shared" ref="CH2586" si="62497">CH2585*CE$4</f>
        <v>0</v>
      </c>
    </row>
    <row r="2587" spans="1:86" x14ac:dyDescent="0.25">
      <c r="A2587" s="70" t="s">
        <v>133</v>
      </c>
      <c r="B2587" s="71">
        <f t="shared" ref="B2587" ca="1" si="62498">D2587-B2588</f>
        <v>61.146006955836995</v>
      </c>
      <c r="C2587" s="72" t="s">
        <v>122</v>
      </c>
      <c r="D2587" s="71">
        <f>IFERROR(INDEX(Holidays[FTE], MATCH(Entry!E2587, Holidays[Date], 0)), 1)*8*INDEX(FTEguide[[1]:[12]], MATCH(Entry!E2588, FTEguide[Weekday], 0), IF(Entry!E2590&gt;0, Entry!E2590, MONTH(Entry!E2587)))</f>
        <v>61.146006955836995</v>
      </c>
      <c r="E2587" s="60">
        <f t="shared" si="61636"/>
        <v>44197</v>
      </c>
      <c r="F2587" s="50" t="s">
        <v>128</v>
      </c>
      <c r="G2587" s="34"/>
      <c r="H2587" s="35"/>
      <c r="I2587" s="42">
        <f t="shared" ref="I2587" si="62499">parseTime(G2587)-(H2592=INT(RIGHT($F2587, 1)))</f>
        <v>0</v>
      </c>
      <c r="J2587" s="43">
        <f t="shared" ref="J2587:J2591" si="62500">isClocked(H2587)</f>
        <v>0</v>
      </c>
      <c r="K2587" s="34" t="s">
        <v>136</v>
      </c>
      <c r="L2587" s="35" t="s">
        <v>41</v>
      </c>
      <c r="M2587" s="42">
        <f t="shared" ref="M2587" si="62501">parseTime(K2587)-(L2592=INT(RIGHT($F2587, 1)))</f>
        <v>8</v>
      </c>
      <c r="N2587" s="43">
        <f t="shared" ref="N2587:N2591" si="62502">isClocked(L2587)</f>
        <v>0</v>
      </c>
      <c r="O2587" s="34"/>
      <c r="P2587" s="35"/>
      <c r="Q2587" s="42">
        <f t="shared" ref="Q2587" si="62503">parseTime(O2587)-(P2592=INT(RIGHT($F2587, 1)))</f>
        <v>0</v>
      </c>
      <c r="R2587" s="43">
        <f t="shared" ref="R2587:R2591" si="62504">isClocked(P2587)</f>
        <v>0</v>
      </c>
      <c r="S2587" s="34" t="s">
        <v>227</v>
      </c>
      <c r="T2587" s="35" t="s">
        <v>41</v>
      </c>
      <c r="U2587" s="42">
        <f t="shared" ref="U2587" si="62505">parseTime(S2587)-(T2592=INT(RIGHT($F2587, 1)))</f>
        <v>8</v>
      </c>
      <c r="V2587" s="43">
        <f t="shared" ref="V2587:V2591" si="62506">isClocked(T2587)</f>
        <v>0</v>
      </c>
      <c r="W2587" s="34"/>
      <c r="X2587" s="35"/>
      <c r="Y2587" s="42">
        <f t="shared" ref="Y2587" si="62507">parseTime(W2587)-(X2592=INT(RIGHT($F2587, 1)))</f>
        <v>0</v>
      </c>
      <c r="Z2587" s="43">
        <f t="shared" ref="Z2587:Z2591" si="62508">isClocked(X2587)</f>
        <v>0</v>
      </c>
      <c r="AA2587" s="34" t="s">
        <v>136</v>
      </c>
      <c r="AB2587" s="35" t="s">
        <v>41</v>
      </c>
      <c r="AC2587" s="42">
        <f t="shared" ref="AC2587" si="62509">parseTime(AA2587)-(AB2592=INT(RIGHT($F2587, 1)))</f>
        <v>8</v>
      </c>
      <c r="AD2587" s="43">
        <f t="shared" ref="AD2587:AD2591" si="62510">isClocked(AB2587)</f>
        <v>0</v>
      </c>
      <c r="AE2587" s="34" t="s">
        <v>136</v>
      </c>
      <c r="AF2587" s="35" t="s">
        <v>41</v>
      </c>
      <c r="AG2587" s="42">
        <f t="shared" ref="AG2587" si="62511">parseTime(AE2587)-(AF2592=INT(RIGHT($F2587, 1)))</f>
        <v>8</v>
      </c>
      <c r="AH2587" s="43">
        <f t="shared" ref="AH2587:AH2591" si="62512">isClocked(AF2587)</f>
        <v>0</v>
      </c>
      <c r="AI2587" s="34"/>
      <c r="AJ2587" s="35"/>
      <c r="AK2587" s="42">
        <f>parseTime(AI2587)-(AJ2592=INT(RIGHT($F2587, 1)))</f>
        <v>0</v>
      </c>
      <c r="AL2587" s="43">
        <f t="shared" ref="AL2587:AL2591" si="62513">isClocked(AJ2587)</f>
        <v>0</v>
      </c>
      <c r="AM2587" s="34"/>
      <c r="AN2587" s="35"/>
      <c r="AO2587" s="42">
        <f t="shared" ref="AO2587" si="62514">parseTime(AM2587)-(AN2592=INT(RIGHT($F2587, 1)))</f>
        <v>0</v>
      </c>
      <c r="AP2587" s="43">
        <f t="shared" ref="AP2587:AP2591" si="62515">isClocked(AN2587)</f>
        <v>0</v>
      </c>
      <c r="AQ2587" s="34"/>
      <c r="AR2587" s="35"/>
      <c r="AS2587" s="42">
        <f t="shared" ref="AS2587" si="62516">parseTime(AQ2587)-(AR2592=INT(RIGHT($F2587, 1)))</f>
        <v>0</v>
      </c>
      <c r="AT2587" s="43">
        <f t="shared" ref="AT2587:AT2591" si="62517">isClocked(AR2587)</f>
        <v>0</v>
      </c>
      <c r="AU2587" s="34"/>
      <c r="AV2587" s="35"/>
      <c r="AW2587" s="42">
        <f>parseTime(AU2587)-(AV2592=INT(RIGHT($F2587, 1)))</f>
        <v>0</v>
      </c>
      <c r="AX2587" s="43">
        <f t="shared" ref="AX2587:AX2591" si="62518">isClocked(AV2587)</f>
        <v>0</v>
      </c>
      <c r="AY2587" s="34"/>
      <c r="AZ2587" s="35"/>
      <c r="BA2587" s="42">
        <f>parseTime(AY2587)-(AZ2592=INT(RIGHT($F2587, 1)))</f>
        <v>0</v>
      </c>
      <c r="BB2587" s="43">
        <f t="shared" ref="BB2587:BB2591" si="62519">isClocked(AZ2587)</f>
        <v>0</v>
      </c>
      <c r="BC2587" s="34"/>
      <c r="BD2587" s="35"/>
      <c r="BE2587" s="42">
        <f>parseTime(BC2587)-(BD2592=INT(RIGHT($F2587, 1)))</f>
        <v>0</v>
      </c>
      <c r="BF2587" s="43">
        <f t="shared" ref="BF2587:BF2591" si="62520">isClocked(BD2587)</f>
        <v>0</v>
      </c>
      <c r="BG2587" s="34"/>
      <c r="BH2587" s="35"/>
      <c r="BI2587" s="42">
        <f>parseTime(BG2587)-(BH2592=INT(RIGHT($F2587, 1)))</f>
        <v>0</v>
      </c>
      <c r="BJ2587" s="43">
        <f t="shared" ref="BJ2587:BJ2591" si="62521">isClocked(BH2587)</f>
        <v>0</v>
      </c>
      <c r="BK2587" s="34"/>
      <c r="BL2587" s="35"/>
      <c r="BM2587" s="42">
        <f>parseTime(BK2587)-(BL2592=INT(RIGHT($F2587, 1)))</f>
        <v>0</v>
      </c>
      <c r="BN2587" s="43">
        <f t="shared" ref="BN2587:BN2591" si="62522">isClocked(BL2587)</f>
        <v>0</v>
      </c>
      <c r="BO2587" s="34"/>
      <c r="BP2587" s="35"/>
      <c r="BQ2587" s="42">
        <f t="shared" ref="BQ2587" si="62523">parseTime(BO2587)-(BP2592=INT(RIGHT($F2587, 1)))</f>
        <v>0</v>
      </c>
      <c r="BR2587" s="43">
        <f t="shared" ref="BR2587:BR2591" si="62524">isClocked(BP2587)</f>
        <v>0</v>
      </c>
      <c r="BS2587" s="34" t="s">
        <v>136</v>
      </c>
      <c r="BT2587" s="35" t="s">
        <v>41</v>
      </c>
      <c r="BU2587" s="42">
        <f t="shared" ref="BU2587" si="62525">parseTime(BS2587)-(BT2592=INT(RIGHT($F2587, 1)))</f>
        <v>8</v>
      </c>
      <c r="BV2587" s="43">
        <f t="shared" ref="BV2587:BV2591" si="62526">isClocked(BT2587)</f>
        <v>0</v>
      </c>
      <c r="BW2587" s="34"/>
      <c r="BX2587" s="35"/>
      <c r="BY2587" s="42">
        <f t="shared" ref="BY2587" si="62527">parseTime(BW2587)-(BX2592=INT(RIGHT($F2587, 1)))</f>
        <v>0</v>
      </c>
      <c r="BZ2587" s="43">
        <f t="shared" ref="BZ2587:BZ2591" si="62528">isClocked(BX2587)</f>
        <v>0</v>
      </c>
      <c r="CA2587" s="34"/>
      <c r="CB2587" s="35"/>
      <c r="CC2587" s="42">
        <f t="shared" ref="CC2587" si="62529">parseTime(CA2587)-(CB2592=INT(RIGHT($F2587, 1)))</f>
        <v>0</v>
      </c>
      <c r="CD2587" s="43">
        <f t="shared" ref="CD2587:CD2591" si="62530">isClocked(CB2587)</f>
        <v>0</v>
      </c>
      <c r="CE2587" s="34"/>
      <c r="CF2587" s="35"/>
      <c r="CG2587" s="42">
        <f t="shared" ref="CG2587" si="62531">parseTime(CE2587)-(CF2592=INT(RIGHT($F2587, 1)))</f>
        <v>0</v>
      </c>
      <c r="CH2587" s="43">
        <f t="shared" ref="CH2587:CH2591" si="62532">isClocked(CF2587)</f>
        <v>0</v>
      </c>
    </row>
    <row r="2588" spans="1:86" x14ac:dyDescent="0.25">
      <c r="A2588" s="56" t="s">
        <v>0</v>
      </c>
      <c r="B2588" s="57">
        <f t="shared" ca="1" si="61152"/>
        <v>0</v>
      </c>
      <c r="C2588" s="14" t="s">
        <v>252</v>
      </c>
      <c r="D2588" s="14">
        <f t="shared" si="62360"/>
        <v>53.7</v>
      </c>
      <c r="E2588" s="55" t="str">
        <f t="shared" si="61153"/>
        <v>Friday</v>
      </c>
      <c r="F2588" s="51" t="s">
        <v>129</v>
      </c>
      <c r="G2588" s="36"/>
      <c r="H2588" s="37"/>
      <c r="I2588" s="44">
        <f t="shared" ref="I2588" si="62533">parseTime(G2588)-(H2592=INT(RIGHT($F2588, 1)))</f>
        <v>0</v>
      </c>
      <c r="J2588" s="45">
        <f t="shared" si="62500"/>
        <v>0</v>
      </c>
      <c r="K2588" s="36"/>
      <c r="L2588" s="37"/>
      <c r="M2588" s="44">
        <f t="shared" ref="M2588" si="62534">parseTime(K2588)-(L2592=INT(RIGHT($F2588, 1)))</f>
        <v>0</v>
      </c>
      <c r="N2588" s="45">
        <f t="shared" si="62502"/>
        <v>0</v>
      </c>
      <c r="O2588" s="36"/>
      <c r="P2588" s="37"/>
      <c r="Q2588" s="44">
        <f t="shared" ref="Q2588" si="62535">parseTime(O2588)-(P2592=INT(RIGHT($F2588, 1)))</f>
        <v>0</v>
      </c>
      <c r="R2588" s="45">
        <f t="shared" si="62504"/>
        <v>0</v>
      </c>
      <c r="S2588" s="36"/>
      <c r="T2588" s="37"/>
      <c r="U2588" s="44">
        <f t="shared" ref="U2588" si="62536">parseTime(S2588)-(T2592=INT(RIGHT($F2588, 1)))</f>
        <v>0</v>
      </c>
      <c r="V2588" s="45">
        <f t="shared" si="62506"/>
        <v>0</v>
      </c>
      <c r="W2588" s="36"/>
      <c r="X2588" s="37"/>
      <c r="Y2588" s="44">
        <f t="shared" ref="Y2588" si="62537">parseTime(W2588)-(X2592=INT(RIGHT($F2588, 1)))</f>
        <v>0</v>
      </c>
      <c r="Z2588" s="45">
        <f t="shared" si="62508"/>
        <v>0</v>
      </c>
      <c r="AA2588" s="36"/>
      <c r="AB2588" s="37"/>
      <c r="AC2588" s="44">
        <f t="shared" ref="AC2588" si="62538">parseTime(AA2588)-(AB2592=INT(RIGHT($F2588, 1)))</f>
        <v>0</v>
      </c>
      <c r="AD2588" s="45">
        <f t="shared" si="62510"/>
        <v>0</v>
      </c>
      <c r="AE2588" s="36"/>
      <c r="AF2588" s="37"/>
      <c r="AG2588" s="44">
        <f t="shared" ref="AG2588" si="62539">parseTime(AE2588)-(AF2592=INT(RIGHT($F2588, 1)))</f>
        <v>0</v>
      </c>
      <c r="AH2588" s="45">
        <f t="shared" si="62512"/>
        <v>0</v>
      </c>
      <c r="AI2588" s="36"/>
      <c r="AJ2588" s="37"/>
      <c r="AK2588" s="44">
        <f>parseTime(AI2588)-(AJ2592=INT(RIGHT($F2588, 1)))</f>
        <v>0</v>
      </c>
      <c r="AL2588" s="45">
        <f t="shared" si="62513"/>
        <v>0</v>
      </c>
      <c r="AM2588" s="36"/>
      <c r="AN2588" s="37"/>
      <c r="AO2588" s="44">
        <f t="shared" ref="AO2588" si="62540">parseTime(AM2588)-(AN2592=INT(RIGHT($F2588, 1)))</f>
        <v>0</v>
      </c>
      <c r="AP2588" s="45">
        <f t="shared" si="62515"/>
        <v>0</v>
      </c>
      <c r="AQ2588" s="36"/>
      <c r="AR2588" s="37"/>
      <c r="AS2588" s="44">
        <f t="shared" ref="AS2588" si="62541">parseTime(AQ2588)-(AR2592=INT(RIGHT($F2588, 1)))</f>
        <v>0</v>
      </c>
      <c r="AT2588" s="45">
        <f t="shared" si="62517"/>
        <v>0</v>
      </c>
      <c r="AU2588" s="36"/>
      <c r="AV2588" s="37"/>
      <c r="AW2588" s="44">
        <f>parseTime(AU2588)-(AV2592=INT(RIGHT($F2588, 1)))</f>
        <v>0</v>
      </c>
      <c r="AX2588" s="45">
        <f t="shared" si="62518"/>
        <v>0</v>
      </c>
      <c r="AY2588" s="36"/>
      <c r="AZ2588" s="37"/>
      <c r="BA2588" s="44">
        <f>parseTime(AY2588)-(AZ2592=INT(RIGHT($F2588, 1)))</f>
        <v>0</v>
      </c>
      <c r="BB2588" s="45">
        <f t="shared" si="62519"/>
        <v>0</v>
      </c>
      <c r="BC2588" s="36"/>
      <c r="BD2588" s="37"/>
      <c r="BE2588" s="44">
        <f>parseTime(BC2588)-(BD2592=INT(RIGHT($F2588, 1)))</f>
        <v>0</v>
      </c>
      <c r="BF2588" s="45">
        <f t="shared" si="62520"/>
        <v>0</v>
      </c>
      <c r="BG2588" s="36"/>
      <c r="BH2588" s="37"/>
      <c r="BI2588" s="44">
        <f>parseTime(BG2588)-(BH2592=INT(RIGHT($F2588, 1)))</f>
        <v>0</v>
      </c>
      <c r="BJ2588" s="45">
        <f t="shared" si="62521"/>
        <v>0</v>
      </c>
      <c r="BK2588" s="36"/>
      <c r="BL2588" s="37"/>
      <c r="BM2588" s="44">
        <f>parseTime(BK2588)-(BL2592=INT(RIGHT($F2588, 1)))</f>
        <v>0</v>
      </c>
      <c r="BN2588" s="45">
        <f t="shared" si="62522"/>
        <v>0</v>
      </c>
      <c r="BO2588" s="36"/>
      <c r="BP2588" s="37"/>
      <c r="BQ2588" s="44">
        <f t="shared" ref="BQ2588" si="62542">parseTime(BO2588)-(BP2592=INT(RIGHT($F2588, 1)))</f>
        <v>0</v>
      </c>
      <c r="BR2588" s="45">
        <f t="shared" si="62524"/>
        <v>0</v>
      </c>
      <c r="BS2588" s="36"/>
      <c r="BT2588" s="37"/>
      <c r="BU2588" s="44">
        <f t="shared" ref="BU2588" si="62543">parseTime(BS2588)-(BT2592=INT(RIGHT($F2588, 1)))</f>
        <v>0</v>
      </c>
      <c r="BV2588" s="45">
        <f t="shared" si="62526"/>
        <v>0</v>
      </c>
      <c r="BW2588" s="36"/>
      <c r="BX2588" s="37"/>
      <c r="BY2588" s="44">
        <f t="shared" ref="BY2588" si="62544">parseTime(BW2588)-(BX2592=INT(RIGHT($F2588, 1)))</f>
        <v>0</v>
      </c>
      <c r="BZ2588" s="45">
        <f t="shared" si="62528"/>
        <v>0</v>
      </c>
      <c r="CA2588" s="36"/>
      <c r="CB2588" s="37"/>
      <c r="CC2588" s="44">
        <f t="shared" ref="CC2588" si="62545">parseTime(CA2588)-(CB2592=INT(RIGHT($F2588, 1)))</f>
        <v>0</v>
      </c>
      <c r="CD2588" s="45">
        <f t="shared" si="62530"/>
        <v>0</v>
      </c>
      <c r="CE2588" s="36"/>
      <c r="CF2588" s="37"/>
      <c r="CG2588" s="44">
        <f t="shared" ref="CG2588" si="62546">parseTime(CE2588)-(CF2592=INT(RIGHT($F2588, 1)))</f>
        <v>0</v>
      </c>
      <c r="CH2588" s="45">
        <f t="shared" si="62532"/>
        <v>0</v>
      </c>
    </row>
    <row r="2589" spans="1:86" x14ac:dyDescent="0.25">
      <c r="A2589" s="56" t="s">
        <v>117</v>
      </c>
      <c r="B2589" s="57">
        <f t="shared" ref="B2589" ca="1" si="62547">roleHours(G2587:CH2593, "MFD")</f>
        <v>0</v>
      </c>
      <c r="C2589" s="14">
        <f t="shared" ref="C2589:C2592" ca="1" si="62548">B2589/8</f>
        <v>0</v>
      </c>
      <c r="D2589" s="14">
        <f t="shared" ref="D2589" ca="1" si="62549">B2588-D2588</f>
        <v>-53.7</v>
      </c>
      <c r="E2589" s="20" t="s">
        <v>127</v>
      </c>
      <c r="F2589" s="51" t="s">
        <v>130</v>
      </c>
      <c r="G2589" s="36"/>
      <c r="H2589" s="37"/>
      <c r="I2589" s="44">
        <f t="shared" ref="I2589" si="62550">parseTime(G2589)-(H2592=INT(RIGHT($F2589, 1)))</f>
        <v>0</v>
      </c>
      <c r="J2589" s="45">
        <f t="shared" si="62500"/>
        <v>0</v>
      </c>
      <c r="K2589" s="36"/>
      <c r="L2589" s="37"/>
      <c r="M2589" s="44">
        <f t="shared" ref="M2589" si="62551">parseTime(K2589)-(L2592=INT(RIGHT($F2589, 1)))</f>
        <v>0</v>
      </c>
      <c r="N2589" s="45">
        <f t="shared" si="62502"/>
        <v>0</v>
      </c>
      <c r="O2589" s="36"/>
      <c r="P2589" s="37"/>
      <c r="Q2589" s="44">
        <f t="shared" ref="Q2589" si="62552">parseTime(O2589)-(P2592=INT(RIGHT($F2589, 1)))</f>
        <v>0</v>
      </c>
      <c r="R2589" s="45">
        <f t="shared" si="62504"/>
        <v>0</v>
      </c>
      <c r="S2589" s="36"/>
      <c r="T2589" s="37"/>
      <c r="U2589" s="44">
        <f t="shared" ref="U2589" si="62553">parseTime(S2589)-(T2592=INT(RIGHT($F2589, 1)))</f>
        <v>0</v>
      </c>
      <c r="V2589" s="45">
        <f t="shared" si="62506"/>
        <v>0</v>
      </c>
      <c r="W2589" s="36"/>
      <c r="X2589" s="37"/>
      <c r="Y2589" s="44">
        <f t="shared" ref="Y2589" si="62554">parseTime(W2589)-(X2592=INT(RIGHT($F2589, 1)))</f>
        <v>0</v>
      </c>
      <c r="Z2589" s="45">
        <f t="shared" si="62508"/>
        <v>0</v>
      </c>
      <c r="AA2589" s="36"/>
      <c r="AB2589" s="37"/>
      <c r="AC2589" s="44">
        <f t="shared" ref="AC2589" si="62555">parseTime(AA2589)-(AB2592=INT(RIGHT($F2589, 1)))</f>
        <v>0</v>
      </c>
      <c r="AD2589" s="45">
        <f t="shared" si="62510"/>
        <v>0</v>
      </c>
      <c r="AE2589" s="36"/>
      <c r="AF2589" s="37"/>
      <c r="AG2589" s="44">
        <f t="shared" ref="AG2589" si="62556">parseTime(AE2589)-(AF2592=INT(RIGHT($F2589, 1)))</f>
        <v>0</v>
      </c>
      <c r="AH2589" s="45">
        <f t="shared" si="62512"/>
        <v>0</v>
      </c>
      <c r="AI2589" s="36"/>
      <c r="AJ2589" s="37"/>
      <c r="AK2589" s="44">
        <f>parseTime(AI2589)-(AJ2592=INT(RIGHT($F2589, 1)))</f>
        <v>0</v>
      </c>
      <c r="AL2589" s="45">
        <f t="shared" si="62513"/>
        <v>0</v>
      </c>
      <c r="AM2589" s="36"/>
      <c r="AN2589" s="37"/>
      <c r="AO2589" s="44">
        <f t="shared" ref="AO2589" si="62557">parseTime(AM2589)-(AN2592=INT(RIGHT($F2589, 1)))</f>
        <v>0</v>
      </c>
      <c r="AP2589" s="45">
        <f t="shared" si="62515"/>
        <v>0</v>
      </c>
      <c r="AQ2589" s="36"/>
      <c r="AR2589" s="37"/>
      <c r="AS2589" s="44">
        <f t="shared" ref="AS2589" si="62558">parseTime(AQ2589)-(AR2592=INT(RIGHT($F2589, 1)))</f>
        <v>0</v>
      </c>
      <c r="AT2589" s="45">
        <f t="shared" si="62517"/>
        <v>0</v>
      </c>
      <c r="AU2589" s="36"/>
      <c r="AV2589" s="37"/>
      <c r="AW2589" s="44">
        <f>parseTime(AU2589)-(AV2592=INT(RIGHT($F2589, 1)))</f>
        <v>0</v>
      </c>
      <c r="AX2589" s="45">
        <f t="shared" si="62518"/>
        <v>0</v>
      </c>
      <c r="AY2589" s="36"/>
      <c r="AZ2589" s="37"/>
      <c r="BA2589" s="44">
        <f>parseTime(AY2589)-(AZ2592=INT(RIGHT($F2589, 1)))</f>
        <v>0</v>
      </c>
      <c r="BB2589" s="45">
        <f t="shared" si="62519"/>
        <v>0</v>
      </c>
      <c r="BC2589" s="36"/>
      <c r="BD2589" s="37"/>
      <c r="BE2589" s="44">
        <f>parseTime(BC2589)-(BD2592=INT(RIGHT($F2589, 1)))</f>
        <v>0</v>
      </c>
      <c r="BF2589" s="45">
        <f t="shared" si="62520"/>
        <v>0</v>
      </c>
      <c r="BG2589" s="36"/>
      <c r="BH2589" s="37"/>
      <c r="BI2589" s="44">
        <f>parseTime(BG2589)-(BH2592=INT(RIGHT($F2589, 1)))</f>
        <v>0</v>
      </c>
      <c r="BJ2589" s="45">
        <f t="shared" si="62521"/>
        <v>0</v>
      </c>
      <c r="BK2589" s="36"/>
      <c r="BL2589" s="37"/>
      <c r="BM2589" s="44">
        <f>parseTime(BK2589)-(BL2592=INT(RIGHT($F2589, 1)))</f>
        <v>0</v>
      </c>
      <c r="BN2589" s="45">
        <f t="shared" si="62522"/>
        <v>0</v>
      </c>
      <c r="BO2589" s="36"/>
      <c r="BP2589" s="37"/>
      <c r="BQ2589" s="44">
        <f t="shared" ref="BQ2589" si="62559">parseTime(BO2589)-(BP2592=INT(RIGHT($F2589, 1)))</f>
        <v>0</v>
      </c>
      <c r="BR2589" s="45">
        <f t="shared" si="62524"/>
        <v>0</v>
      </c>
      <c r="BS2589" s="36"/>
      <c r="BT2589" s="37"/>
      <c r="BU2589" s="44">
        <f t="shared" ref="BU2589" si="62560">parseTime(BS2589)-(BT2592=INT(RIGHT($F2589, 1)))</f>
        <v>0</v>
      </c>
      <c r="BV2589" s="45">
        <f t="shared" si="62526"/>
        <v>0</v>
      </c>
      <c r="BW2589" s="36"/>
      <c r="BX2589" s="37"/>
      <c r="BY2589" s="44">
        <f t="shared" ref="BY2589" si="62561">parseTime(BW2589)-(BX2592=INT(RIGHT($F2589, 1)))</f>
        <v>0</v>
      </c>
      <c r="BZ2589" s="45">
        <f t="shared" si="62528"/>
        <v>0</v>
      </c>
      <c r="CA2589" s="36"/>
      <c r="CB2589" s="37"/>
      <c r="CC2589" s="44">
        <f t="shared" ref="CC2589" si="62562">parseTime(CA2589)-(CB2592=INT(RIGHT($F2589, 1)))</f>
        <v>0</v>
      </c>
      <c r="CD2589" s="45">
        <f t="shared" si="62530"/>
        <v>0</v>
      </c>
      <c r="CE2589" s="36"/>
      <c r="CF2589" s="37"/>
      <c r="CG2589" s="44">
        <f t="shared" ref="CG2589" si="62563">parseTime(CE2589)-(CF2592=INT(RIGHT($F2589, 1)))</f>
        <v>0</v>
      </c>
      <c r="CH2589" s="45">
        <f t="shared" si="62532"/>
        <v>0</v>
      </c>
    </row>
    <row r="2590" spans="1:86" x14ac:dyDescent="0.25">
      <c r="A2590" s="56"/>
      <c r="B2590" s="57"/>
      <c r="C2590" s="14">
        <f t="shared" si="62548"/>
        <v>0</v>
      </c>
      <c r="D2590" s="14" t="s">
        <v>259</v>
      </c>
      <c r="E2590" s="20">
        <v>4.25</v>
      </c>
      <c r="F2590" s="51" t="s">
        <v>131</v>
      </c>
      <c r="G2590" s="36"/>
      <c r="H2590" s="37"/>
      <c r="I2590" s="44">
        <f t="shared" ref="I2590" si="62564">parseTime(G2590)-(H2592=INT(RIGHT($F2590, 1)))</f>
        <v>0</v>
      </c>
      <c r="J2590" s="45">
        <f t="shared" si="62500"/>
        <v>0</v>
      </c>
      <c r="K2590" s="36"/>
      <c r="L2590" s="37"/>
      <c r="M2590" s="44">
        <f t="shared" ref="M2590" si="62565">parseTime(K2590)-(L2592=INT(RIGHT($F2590, 1)))</f>
        <v>0</v>
      </c>
      <c r="N2590" s="45">
        <f t="shared" si="62502"/>
        <v>0</v>
      </c>
      <c r="O2590" s="36"/>
      <c r="P2590" s="37"/>
      <c r="Q2590" s="44">
        <f t="shared" ref="Q2590" si="62566">parseTime(O2590)-(P2592=INT(RIGHT($F2590, 1)))</f>
        <v>0</v>
      </c>
      <c r="R2590" s="45">
        <f t="shared" si="62504"/>
        <v>0</v>
      </c>
      <c r="S2590" s="36"/>
      <c r="T2590" s="37"/>
      <c r="U2590" s="44">
        <f t="shared" ref="U2590" si="62567">parseTime(S2590)-(T2592=INT(RIGHT($F2590, 1)))</f>
        <v>0</v>
      </c>
      <c r="V2590" s="45">
        <f t="shared" si="62506"/>
        <v>0</v>
      </c>
      <c r="W2590" s="36"/>
      <c r="X2590" s="37"/>
      <c r="Y2590" s="44">
        <f t="shared" ref="Y2590" si="62568">parseTime(W2590)-(X2592=INT(RIGHT($F2590, 1)))</f>
        <v>0</v>
      </c>
      <c r="Z2590" s="45">
        <f t="shared" si="62508"/>
        <v>0</v>
      </c>
      <c r="AA2590" s="36"/>
      <c r="AB2590" s="37"/>
      <c r="AC2590" s="44">
        <f t="shared" ref="AC2590" si="62569">parseTime(AA2590)-(AB2592=INT(RIGHT($F2590, 1)))</f>
        <v>0</v>
      </c>
      <c r="AD2590" s="45">
        <f t="shared" si="62510"/>
        <v>0</v>
      </c>
      <c r="AE2590" s="36"/>
      <c r="AF2590" s="37"/>
      <c r="AG2590" s="44">
        <f t="shared" ref="AG2590" si="62570">parseTime(AE2590)-(AF2592=INT(RIGHT($F2590, 1)))</f>
        <v>0</v>
      </c>
      <c r="AH2590" s="45">
        <f t="shared" si="62512"/>
        <v>0</v>
      </c>
      <c r="AI2590" s="36"/>
      <c r="AJ2590" s="37"/>
      <c r="AK2590" s="44">
        <f>parseTime(AI2590)-(AJ2592=INT(RIGHT($F2590, 1)))</f>
        <v>0</v>
      </c>
      <c r="AL2590" s="45">
        <f t="shared" si="62513"/>
        <v>0</v>
      </c>
      <c r="AM2590" s="36"/>
      <c r="AN2590" s="37"/>
      <c r="AO2590" s="44">
        <f t="shared" ref="AO2590" si="62571">parseTime(AM2590)-(AN2592=INT(RIGHT($F2590, 1)))</f>
        <v>0</v>
      </c>
      <c r="AP2590" s="45">
        <f t="shared" si="62515"/>
        <v>0</v>
      </c>
      <c r="AQ2590" s="36"/>
      <c r="AR2590" s="37"/>
      <c r="AS2590" s="44">
        <f t="shared" ref="AS2590" si="62572">parseTime(AQ2590)-(AR2592=INT(RIGHT($F2590, 1)))</f>
        <v>0</v>
      </c>
      <c r="AT2590" s="45">
        <f t="shared" si="62517"/>
        <v>0</v>
      </c>
      <c r="AU2590" s="36"/>
      <c r="AV2590" s="37"/>
      <c r="AW2590" s="44">
        <f>parseTime(AU2590)-(AV2592=INT(RIGHT($F2590, 1)))</f>
        <v>0</v>
      </c>
      <c r="AX2590" s="45">
        <f t="shared" si="62518"/>
        <v>0</v>
      </c>
      <c r="AY2590" s="36"/>
      <c r="AZ2590" s="37"/>
      <c r="BA2590" s="44">
        <f>parseTime(AY2590)-(AZ2592=INT(RIGHT($F2590, 1)))</f>
        <v>0</v>
      </c>
      <c r="BB2590" s="45">
        <f t="shared" si="62519"/>
        <v>0</v>
      </c>
      <c r="BC2590" s="36"/>
      <c r="BD2590" s="37"/>
      <c r="BE2590" s="44">
        <f>parseTime(BC2590)-(BD2592=INT(RIGHT($F2590, 1)))</f>
        <v>0</v>
      </c>
      <c r="BF2590" s="45">
        <f t="shared" si="62520"/>
        <v>0</v>
      </c>
      <c r="BG2590" s="36"/>
      <c r="BH2590" s="37"/>
      <c r="BI2590" s="44">
        <f>parseTime(BG2590)-(BH2592=INT(RIGHT($F2590, 1)))</f>
        <v>0</v>
      </c>
      <c r="BJ2590" s="45">
        <f t="shared" si="62521"/>
        <v>0</v>
      </c>
      <c r="BK2590" s="36"/>
      <c r="BL2590" s="37"/>
      <c r="BM2590" s="44">
        <f>parseTime(BK2590)-(BL2592=INT(RIGHT($F2590, 1)))</f>
        <v>0</v>
      </c>
      <c r="BN2590" s="45">
        <f t="shared" si="62522"/>
        <v>0</v>
      </c>
      <c r="BO2590" s="36"/>
      <c r="BP2590" s="37"/>
      <c r="BQ2590" s="44">
        <f t="shared" ref="BQ2590" si="62573">parseTime(BO2590)-(BP2592=INT(RIGHT($F2590, 1)))</f>
        <v>0</v>
      </c>
      <c r="BR2590" s="45">
        <f t="shared" si="62524"/>
        <v>0</v>
      </c>
      <c r="BS2590" s="36"/>
      <c r="BT2590" s="37"/>
      <c r="BU2590" s="44">
        <f t="shared" ref="BU2590" si="62574">parseTime(BS2590)-(BT2592=INT(RIGHT($F2590, 1)))</f>
        <v>0</v>
      </c>
      <c r="BV2590" s="45">
        <f t="shared" si="62526"/>
        <v>0</v>
      </c>
      <c r="BW2590" s="36"/>
      <c r="BX2590" s="37"/>
      <c r="BY2590" s="44">
        <f t="shared" ref="BY2590" si="62575">parseTime(BW2590)-(BX2592=INT(RIGHT($F2590, 1)))</f>
        <v>0</v>
      </c>
      <c r="BZ2590" s="45">
        <f t="shared" si="62528"/>
        <v>0</v>
      </c>
      <c r="CA2590" s="36"/>
      <c r="CB2590" s="37"/>
      <c r="CC2590" s="44">
        <f t="shared" ref="CC2590" si="62576">parseTime(CA2590)-(CB2592=INT(RIGHT($F2590, 1)))</f>
        <v>0</v>
      </c>
      <c r="CD2590" s="45">
        <f t="shared" si="62530"/>
        <v>0</v>
      </c>
      <c r="CE2590" s="36"/>
      <c r="CF2590" s="37"/>
      <c r="CG2590" s="44">
        <f t="shared" ref="CG2590" si="62577">parseTime(CE2590)-(CF2592=INT(RIGHT($F2590, 1)))</f>
        <v>0</v>
      </c>
      <c r="CH2590" s="45">
        <f t="shared" si="62532"/>
        <v>0</v>
      </c>
    </row>
    <row r="2591" spans="1:86" x14ac:dyDescent="0.25">
      <c r="A2591" s="56" t="s">
        <v>119</v>
      </c>
      <c r="B2591" s="57">
        <f t="shared" ref="B2591" ca="1" si="62578">roleHours(G2587:CH2593, "MCC")</f>
        <v>0</v>
      </c>
      <c r="C2591" s="14">
        <f t="shared" ca="1" si="62548"/>
        <v>0</v>
      </c>
      <c r="D2591" s="14" t="s">
        <v>260</v>
      </c>
      <c r="E2591" s="20">
        <v>4.6500000000000004</v>
      </c>
      <c r="F2591" s="51" t="s">
        <v>132</v>
      </c>
      <c r="G2591" s="36"/>
      <c r="H2591" s="37"/>
      <c r="I2591" s="44">
        <f t="shared" ref="I2591" si="62579">parseTime(G2591)-(H2592=INT(RIGHT($F2591, 1)))</f>
        <v>0</v>
      </c>
      <c r="J2591" s="45">
        <f t="shared" si="62500"/>
        <v>0</v>
      </c>
      <c r="K2591" s="36"/>
      <c r="L2591" s="37"/>
      <c r="M2591" s="44">
        <f t="shared" ref="M2591" si="62580">parseTime(K2591)-(L2592=INT(RIGHT($F2591, 1)))</f>
        <v>0</v>
      </c>
      <c r="N2591" s="45">
        <f t="shared" si="62502"/>
        <v>0</v>
      </c>
      <c r="O2591" s="36"/>
      <c r="P2591" s="37"/>
      <c r="Q2591" s="44">
        <f t="shared" ref="Q2591" si="62581">parseTime(O2591)-(P2592=INT(RIGHT($F2591, 1)))</f>
        <v>0</v>
      </c>
      <c r="R2591" s="45">
        <f t="shared" si="62504"/>
        <v>0</v>
      </c>
      <c r="S2591" s="36"/>
      <c r="T2591" s="37"/>
      <c r="U2591" s="44">
        <f t="shared" ref="U2591" si="62582">parseTime(S2591)-(T2592=INT(RIGHT($F2591, 1)))</f>
        <v>0</v>
      </c>
      <c r="V2591" s="45">
        <f t="shared" si="62506"/>
        <v>0</v>
      </c>
      <c r="W2591" s="36"/>
      <c r="X2591" s="37"/>
      <c r="Y2591" s="44">
        <f t="shared" ref="Y2591" si="62583">parseTime(W2591)-(X2592=INT(RIGHT($F2591, 1)))</f>
        <v>0</v>
      </c>
      <c r="Z2591" s="45">
        <f t="shared" si="62508"/>
        <v>0</v>
      </c>
      <c r="AA2591" s="36"/>
      <c r="AB2591" s="37"/>
      <c r="AC2591" s="44">
        <f t="shared" ref="AC2591" si="62584">parseTime(AA2591)-(AB2592=INT(RIGHT($F2591, 1)))</f>
        <v>0</v>
      </c>
      <c r="AD2591" s="45">
        <f t="shared" si="62510"/>
        <v>0</v>
      </c>
      <c r="AE2591" s="36"/>
      <c r="AF2591" s="37"/>
      <c r="AG2591" s="44">
        <f t="shared" ref="AG2591" si="62585">parseTime(AE2591)-(AF2592=INT(RIGHT($F2591, 1)))</f>
        <v>0</v>
      </c>
      <c r="AH2591" s="45">
        <f t="shared" si="62512"/>
        <v>0</v>
      </c>
      <c r="AI2591" s="36"/>
      <c r="AJ2591" s="37"/>
      <c r="AK2591" s="44">
        <f>parseTime(AI2591)-(AJ2592=INT(RIGHT($F2591, 1)))</f>
        <v>0</v>
      </c>
      <c r="AL2591" s="45">
        <f t="shared" si="62513"/>
        <v>0</v>
      </c>
      <c r="AM2591" s="36"/>
      <c r="AN2591" s="37"/>
      <c r="AO2591" s="44">
        <f t="shared" ref="AO2591" si="62586">parseTime(AM2591)-(AN2592=INT(RIGHT($F2591, 1)))</f>
        <v>0</v>
      </c>
      <c r="AP2591" s="45">
        <f t="shared" si="62515"/>
        <v>0</v>
      </c>
      <c r="AQ2591" s="36"/>
      <c r="AR2591" s="37"/>
      <c r="AS2591" s="44">
        <f t="shared" ref="AS2591" si="62587">parseTime(AQ2591)-(AR2592=INT(RIGHT($F2591, 1)))</f>
        <v>0</v>
      </c>
      <c r="AT2591" s="45">
        <f t="shared" si="62517"/>
        <v>0</v>
      </c>
      <c r="AU2591" s="36"/>
      <c r="AV2591" s="37"/>
      <c r="AW2591" s="44">
        <f>parseTime(AU2591)-(AV2592=INT(RIGHT($F2591, 1)))</f>
        <v>0</v>
      </c>
      <c r="AX2591" s="45">
        <f t="shared" si="62518"/>
        <v>0</v>
      </c>
      <c r="AY2591" s="36"/>
      <c r="AZ2591" s="37"/>
      <c r="BA2591" s="44">
        <f>parseTime(AY2591)-(AZ2592=INT(RIGHT($F2591, 1)))</f>
        <v>0</v>
      </c>
      <c r="BB2591" s="45">
        <f t="shared" si="62519"/>
        <v>0</v>
      </c>
      <c r="BC2591" s="36"/>
      <c r="BD2591" s="37"/>
      <c r="BE2591" s="44">
        <f>parseTime(BC2591)-(BD2592=INT(RIGHT($F2591, 1)))</f>
        <v>0</v>
      </c>
      <c r="BF2591" s="45">
        <f t="shared" si="62520"/>
        <v>0</v>
      </c>
      <c r="BG2591" s="36"/>
      <c r="BH2591" s="37"/>
      <c r="BI2591" s="44">
        <f>parseTime(BG2591)-(BH2592=INT(RIGHT($F2591, 1)))</f>
        <v>0</v>
      </c>
      <c r="BJ2591" s="45">
        <f t="shared" si="62521"/>
        <v>0</v>
      </c>
      <c r="BK2591" s="36"/>
      <c r="BL2591" s="37"/>
      <c r="BM2591" s="44">
        <f>parseTime(BK2591)-(BL2592=INT(RIGHT($F2591, 1)))</f>
        <v>0</v>
      </c>
      <c r="BN2591" s="45">
        <f t="shared" si="62522"/>
        <v>0</v>
      </c>
      <c r="BO2591" s="36"/>
      <c r="BP2591" s="37"/>
      <c r="BQ2591" s="44">
        <f t="shared" ref="BQ2591" si="62588">parseTime(BO2591)-(BP2592=INT(RIGHT($F2591, 1)))</f>
        <v>0</v>
      </c>
      <c r="BR2591" s="45">
        <f t="shared" si="62524"/>
        <v>0</v>
      </c>
      <c r="BS2591" s="36"/>
      <c r="BT2591" s="37"/>
      <c r="BU2591" s="44">
        <f t="shared" ref="BU2591" si="62589">parseTime(BS2591)-(BT2592=INT(RIGHT($F2591, 1)))</f>
        <v>0</v>
      </c>
      <c r="BV2591" s="45">
        <f t="shared" si="62526"/>
        <v>0</v>
      </c>
      <c r="BW2591" s="36"/>
      <c r="BX2591" s="37"/>
      <c r="BY2591" s="44">
        <f t="shared" ref="BY2591" si="62590">parseTime(BW2591)-(BX2592=INT(RIGHT($F2591, 1)))</f>
        <v>0</v>
      </c>
      <c r="BZ2591" s="45">
        <f t="shared" si="62528"/>
        <v>0</v>
      </c>
      <c r="CA2591" s="36"/>
      <c r="CB2591" s="37"/>
      <c r="CC2591" s="44">
        <f t="shared" ref="CC2591" si="62591">parseTime(CA2591)-(CB2592=INT(RIGHT($F2591, 1)))</f>
        <v>0</v>
      </c>
      <c r="CD2591" s="45">
        <f t="shared" si="62530"/>
        <v>0</v>
      </c>
      <c r="CE2591" s="36"/>
      <c r="CF2591" s="37"/>
      <c r="CG2591" s="44">
        <f t="shared" ref="CG2591" si="62592">parseTime(CE2591)-(CF2592=INT(RIGHT($F2591, 1)))</f>
        <v>0</v>
      </c>
      <c r="CH2591" s="45">
        <f t="shared" si="62532"/>
        <v>0</v>
      </c>
    </row>
    <row r="2592" spans="1:86" x14ac:dyDescent="0.25">
      <c r="A2592" s="56"/>
      <c r="B2592" s="57"/>
      <c r="C2592" s="14">
        <f t="shared" si="62548"/>
        <v>0</v>
      </c>
      <c r="D2592" s="14"/>
      <c r="E2592" s="20">
        <f t="shared" ref="E2592" si="62593">((7.5/2)-0.5+E2591)*8</f>
        <v>63.2</v>
      </c>
      <c r="F2592" s="51"/>
      <c r="G2592" s="46" t="s">
        <v>134</v>
      </c>
      <c r="H2592" s="38">
        <f t="shared" ref="H2592" si="62594">lunchAdjust(G2587:H2591)</f>
        <v>0</v>
      </c>
      <c r="I2592" s="48" t="s">
        <v>0</v>
      </c>
      <c r="J2592" s="39">
        <f t="shared" ref="J2592" si="62595">SUMPRODUCT(I2587:I2591*J2587:J2591)</f>
        <v>0</v>
      </c>
      <c r="K2592" s="46" t="s">
        <v>134</v>
      </c>
      <c r="L2592" s="38">
        <f t="shared" ref="L2592" si="62596">lunchAdjust(K2587:L2591)</f>
        <v>1</v>
      </c>
      <c r="M2592" s="48" t="s">
        <v>0</v>
      </c>
      <c r="N2592" s="39">
        <f t="shared" ref="N2592" si="62597">SUMPRODUCT(M2587:M2591*N2587:N2591)</f>
        <v>0</v>
      </c>
      <c r="O2592" s="46" t="s">
        <v>134</v>
      </c>
      <c r="P2592" s="38">
        <f t="shared" ref="P2592" si="62598">lunchAdjust(O2587:P2591)</f>
        <v>0</v>
      </c>
      <c r="Q2592" s="48" t="s">
        <v>0</v>
      </c>
      <c r="R2592" s="39">
        <f t="shared" ref="R2592" si="62599">SUMPRODUCT(Q2587:Q2591*R2587:R2591)</f>
        <v>0</v>
      </c>
      <c r="S2592" s="46" t="s">
        <v>134</v>
      </c>
      <c r="T2592" s="38">
        <f t="shared" ref="T2592" si="62600">lunchAdjust(S2587:T2591)</f>
        <v>1</v>
      </c>
      <c r="U2592" s="48" t="s">
        <v>0</v>
      </c>
      <c r="V2592" s="39">
        <f t="shared" ref="V2592" si="62601">SUMPRODUCT(U2587:U2591*V2587:V2591)</f>
        <v>0</v>
      </c>
      <c r="W2592" s="46" t="s">
        <v>134</v>
      </c>
      <c r="X2592" s="38">
        <f t="shared" ref="X2592" si="62602">lunchAdjust(W2587:X2591)</f>
        <v>0</v>
      </c>
      <c r="Y2592" s="48" t="s">
        <v>0</v>
      </c>
      <c r="Z2592" s="39">
        <f t="shared" ref="Z2592" si="62603">SUMPRODUCT(Y2587:Y2591*Z2587:Z2591)</f>
        <v>0</v>
      </c>
      <c r="AA2592" s="46" t="s">
        <v>134</v>
      </c>
      <c r="AB2592" s="38">
        <f t="shared" ref="AB2592" si="62604">lunchAdjust(AA2587:AB2591)</f>
        <v>1</v>
      </c>
      <c r="AC2592" s="48" t="s">
        <v>0</v>
      </c>
      <c r="AD2592" s="39">
        <f t="shared" ref="AD2592" si="62605">SUMPRODUCT(AC2587:AC2591*AD2587:AD2591)</f>
        <v>0</v>
      </c>
      <c r="AE2592" s="46" t="s">
        <v>134</v>
      </c>
      <c r="AF2592" s="38">
        <f t="shared" ref="AF2592" si="62606">lunchAdjust(AE2587:AF2591)</f>
        <v>1</v>
      </c>
      <c r="AG2592" s="48" t="s">
        <v>0</v>
      </c>
      <c r="AH2592" s="39">
        <f t="shared" ref="AH2592" si="62607">SUMPRODUCT(AG2587:AG2591*AH2587:AH2591)</f>
        <v>0</v>
      </c>
      <c r="AI2592" s="46" t="s">
        <v>134</v>
      </c>
      <c r="AJ2592" s="38">
        <f t="shared" ref="AJ2592" si="62608">lunchAdjust(AI2587:AJ2591)</f>
        <v>0</v>
      </c>
      <c r="AK2592" s="48" t="s">
        <v>0</v>
      </c>
      <c r="AL2592" s="39">
        <f t="shared" ref="AL2592" si="62609">SUMPRODUCT(AK2587:AK2591*AL2587:AL2591)</f>
        <v>0</v>
      </c>
      <c r="AM2592" s="46" t="s">
        <v>134</v>
      </c>
      <c r="AN2592" s="38">
        <f t="shared" ref="AN2592" si="62610">lunchAdjust(AM2587:AN2591)</f>
        <v>0</v>
      </c>
      <c r="AO2592" s="48" t="s">
        <v>0</v>
      </c>
      <c r="AP2592" s="39">
        <f t="shared" ref="AP2592" si="62611">SUMPRODUCT(AO2587:AO2591*AP2587:AP2591)</f>
        <v>0</v>
      </c>
      <c r="AQ2592" s="46" t="s">
        <v>134</v>
      </c>
      <c r="AR2592" s="38">
        <f t="shared" ref="AR2592" si="62612">lunchAdjust(AQ2587:AR2591)</f>
        <v>0</v>
      </c>
      <c r="AS2592" s="48" t="s">
        <v>0</v>
      </c>
      <c r="AT2592" s="39">
        <f t="shared" ref="AT2592" si="62613">SUMPRODUCT(AS2587:AS2591*AT2587:AT2591)</f>
        <v>0</v>
      </c>
      <c r="AU2592" s="46" t="s">
        <v>134</v>
      </c>
      <c r="AV2592" s="38">
        <f t="shared" ref="AV2592" si="62614">lunchAdjust(AU2587:AV2591)</f>
        <v>0</v>
      </c>
      <c r="AW2592" s="48" t="s">
        <v>0</v>
      </c>
      <c r="AX2592" s="39">
        <f t="shared" ref="AX2592" si="62615">SUMPRODUCT(AW2587:AW2591*AX2587:AX2591)</f>
        <v>0</v>
      </c>
      <c r="AY2592" s="46" t="s">
        <v>134</v>
      </c>
      <c r="AZ2592" s="38">
        <f t="shared" ref="AZ2592" si="62616">lunchAdjust(AY2587:AZ2591)</f>
        <v>0</v>
      </c>
      <c r="BA2592" s="48" t="s">
        <v>0</v>
      </c>
      <c r="BB2592" s="39">
        <f t="shared" ref="BB2592" si="62617">SUMPRODUCT(BA2587:BA2591*BB2587:BB2591)</f>
        <v>0</v>
      </c>
      <c r="BC2592" s="46" t="s">
        <v>134</v>
      </c>
      <c r="BD2592" s="38">
        <f t="shared" ref="BD2592" si="62618">lunchAdjust(BC2587:BD2591)</f>
        <v>0</v>
      </c>
      <c r="BE2592" s="48" t="s">
        <v>0</v>
      </c>
      <c r="BF2592" s="39">
        <f t="shared" ref="BF2592" si="62619">SUMPRODUCT(BE2587:BE2591*BF2587:BF2591)</f>
        <v>0</v>
      </c>
      <c r="BG2592" s="46" t="s">
        <v>134</v>
      </c>
      <c r="BH2592" s="38">
        <f t="shared" ref="BH2592" si="62620">lunchAdjust(BG2587:BH2591)</f>
        <v>0</v>
      </c>
      <c r="BI2592" s="48" t="s">
        <v>0</v>
      </c>
      <c r="BJ2592" s="39">
        <f t="shared" ref="BJ2592" si="62621">SUMPRODUCT(BI2587:BI2591*BJ2587:BJ2591)</f>
        <v>0</v>
      </c>
      <c r="BK2592" s="46" t="s">
        <v>134</v>
      </c>
      <c r="BL2592" s="38">
        <f t="shared" ref="BL2592" si="62622">lunchAdjust(BK2587:BL2591)</f>
        <v>0</v>
      </c>
      <c r="BM2592" s="48" t="s">
        <v>0</v>
      </c>
      <c r="BN2592" s="39">
        <f t="shared" ref="BN2592" si="62623">SUMPRODUCT(BM2587:BM2591*BN2587:BN2591)</f>
        <v>0</v>
      </c>
      <c r="BO2592" s="46" t="s">
        <v>134</v>
      </c>
      <c r="BP2592" s="38">
        <f t="shared" ref="BP2592" si="62624">lunchAdjust(BO2587:BP2591)</f>
        <v>0</v>
      </c>
      <c r="BQ2592" s="48" t="s">
        <v>0</v>
      </c>
      <c r="BR2592" s="39">
        <f t="shared" ref="BR2592" si="62625">SUMPRODUCT(BQ2587:BQ2591*BR2587:BR2591)</f>
        <v>0</v>
      </c>
      <c r="BS2592" s="46" t="s">
        <v>134</v>
      </c>
      <c r="BT2592" s="38">
        <f t="shared" ref="BT2592" si="62626">lunchAdjust(BS2587:BT2591)</f>
        <v>1</v>
      </c>
      <c r="BU2592" s="48" t="s">
        <v>0</v>
      </c>
      <c r="BV2592" s="39">
        <f t="shared" ref="BV2592" si="62627">SUMPRODUCT(BU2587:BU2591*BV2587:BV2591)</f>
        <v>0</v>
      </c>
      <c r="BW2592" s="46" t="s">
        <v>134</v>
      </c>
      <c r="BX2592" s="38">
        <f t="shared" ref="BX2592" si="62628">lunchAdjust(BW2587:BX2591)</f>
        <v>0</v>
      </c>
      <c r="BY2592" s="48" t="s">
        <v>0</v>
      </c>
      <c r="BZ2592" s="39">
        <f t="shared" ref="BZ2592" si="62629">SUMPRODUCT(BY2587:BY2591*BZ2587:BZ2591)</f>
        <v>0</v>
      </c>
      <c r="CA2592" s="46" t="s">
        <v>134</v>
      </c>
      <c r="CB2592" s="38">
        <f t="shared" ref="CB2592" si="62630">lunchAdjust(CA2587:CB2591)</f>
        <v>0</v>
      </c>
      <c r="CC2592" s="48" t="s">
        <v>0</v>
      </c>
      <c r="CD2592" s="39">
        <f t="shared" ref="CD2592" si="62631">SUMPRODUCT(CC2587:CC2591*CD2587:CD2591)</f>
        <v>0</v>
      </c>
      <c r="CE2592" s="46" t="s">
        <v>134</v>
      </c>
      <c r="CF2592" s="38">
        <f t="shared" ref="CF2592" si="62632">lunchAdjust(CE2587:CF2591)</f>
        <v>0</v>
      </c>
      <c r="CG2592" s="48" t="s">
        <v>0</v>
      </c>
      <c r="CH2592" s="39">
        <f t="shared" ref="CH2592" si="62633">SUMPRODUCT(CG2587:CG2591*CH2587:CH2591)</f>
        <v>0</v>
      </c>
    </row>
    <row r="2593" spans="1:86" ht="15.75" thickBot="1" x14ac:dyDescent="0.3">
      <c r="A2593" s="58" t="s">
        <v>121</v>
      </c>
      <c r="B2593" s="59">
        <f t="shared" ref="B2593" ca="1" si="62634">roleHours(G2587:CH2593, "OUT")</f>
        <v>0</v>
      </c>
      <c r="C2593" s="54" t="s">
        <v>137</v>
      </c>
      <c r="D2593" s="22">
        <f t="shared" ref="D2593" ca="1" si="62635">roleHours(G2587:CH2593, "PTO")</f>
        <v>0</v>
      </c>
      <c r="E2593" s="23">
        <f t="shared" ref="E2593" ca="1" si="62636">E2592-B2588</f>
        <v>63.2</v>
      </c>
      <c r="F2593" s="52"/>
      <c r="G2593" s="47" t="s">
        <v>39</v>
      </c>
      <c r="H2593" s="40">
        <f t="shared" si="62119"/>
        <v>0</v>
      </c>
      <c r="I2593" s="49" t="s">
        <v>135</v>
      </c>
      <c r="J2593" s="41">
        <f t="shared" ref="J2593" si="62637">J2592*G$4</f>
        <v>0</v>
      </c>
      <c r="K2593" s="47" t="s">
        <v>39</v>
      </c>
      <c r="L2593" s="40">
        <f t="shared" ref="L2593" si="62638">SUMPRODUCT(M2587:M2591*(L2587:L2591="PTO"))+SUMPRODUCT(M2587:M2591*(L2587:L2591="HOL"))</f>
        <v>8</v>
      </c>
      <c r="M2593" s="49" t="s">
        <v>135</v>
      </c>
      <c r="N2593" s="41">
        <f t="shared" ref="N2593" si="62639">N2592*K$4</f>
        <v>0</v>
      </c>
      <c r="O2593" s="47" t="s">
        <v>39</v>
      </c>
      <c r="P2593" s="40">
        <f t="shared" ref="P2593" si="62640">SUMPRODUCT(Q2587:Q2591*(P2587:P2591="PTO"))+SUMPRODUCT(Q2587:Q2591*(P2587:P2591="HOL"))</f>
        <v>0</v>
      </c>
      <c r="Q2593" s="49" t="s">
        <v>135</v>
      </c>
      <c r="R2593" s="41">
        <f t="shared" ref="R2593" si="62641">R2592*O$4</f>
        <v>0</v>
      </c>
      <c r="S2593" s="47" t="s">
        <v>39</v>
      </c>
      <c r="T2593" s="40">
        <f t="shared" ref="T2593" si="62642">SUMPRODUCT(U2587:U2591*(T2587:T2591="PTO"))+SUMPRODUCT(U2587:U2591*(T2587:T2591="HOL"))</f>
        <v>8</v>
      </c>
      <c r="U2593" s="49" t="s">
        <v>135</v>
      </c>
      <c r="V2593" s="41">
        <f t="shared" ref="V2593" si="62643">V2592*S$4</f>
        <v>0</v>
      </c>
      <c r="W2593" s="47" t="s">
        <v>39</v>
      </c>
      <c r="X2593" s="40">
        <f t="shared" ref="X2593" si="62644">SUMPRODUCT(Y2587:Y2591*(X2587:X2591="PTO"))+SUMPRODUCT(Y2587:Y2591*(X2587:X2591="HOL"))</f>
        <v>0</v>
      </c>
      <c r="Y2593" s="49" t="s">
        <v>135</v>
      </c>
      <c r="Z2593" s="41">
        <f t="shared" ref="Z2593" si="62645">Z2592*W$4</f>
        <v>0</v>
      </c>
      <c r="AA2593" s="47" t="s">
        <v>39</v>
      </c>
      <c r="AB2593" s="40">
        <f t="shared" ref="AB2593" si="62646">SUMPRODUCT(AC2587:AC2591*(AB2587:AB2591="PTO"))+SUMPRODUCT(AC2587:AC2591*(AB2587:AB2591="HOL"))</f>
        <v>8</v>
      </c>
      <c r="AC2593" s="49" t="s">
        <v>135</v>
      </c>
      <c r="AD2593" s="41">
        <f t="shared" ref="AD2593" si="62647">AD2592*AA$4</f>
        <v>0</v>
      </c>
      <c r="AE2593" s="47" t="s">
        <v>39</v>
      </c>
      <c r="AF2593" s="40">
        <f t="shared" ref="AF2593" si="62648">SUMPRODUCT(AG2587:AG2591*(AF2587:AF2591="PTO"))+SUMPRODUCT(AG2587:AG2591*(AF2587:AF2591="HOL"))</f>
        <v>8</v>
      </c>
      <c r="AG2593" s="49" t="s">
        <v>135</v>
      </c>
      <c r="AH2593" s="41">
        <f t="shared" ref="AH2593" si="62649">AH2592*AE$4</f>
        <v>0</v>
      </c>
      <c r="AI2593" s="47" t="s">
        <v>39</v>
      </c>
      <c r="AJ2593" s="40">
        <f t="shared" ref="AJ2593" si="62650">SUMPRODUCT(AK2587:AK2591*(AJ2587:AJ2591="PTO"))+SUMPRODUCT(AK2587:AK2591*(AJ2587:AJ2591="HOL"))</f>
        <v>0</v>
      </c>
      <c r="AK2593" s="49" t="s">
        <v>135</v>
      </c>
      <c r="AL2593" s="41">
        <f>AL2592*AI$4</f>
        <v>0</v>
      </c>
      <c r="AM2593" s="47" t="s">
        <v>39</v>
      </c>
      <c r="AN2593" s="40">
        <f t="shared" ref="AN2593" si="62651">SUMPRODUCT(AO2587:AO2591*(AN2587:AN2591="PTO"))+SUMPRODUCT(AO2587:AO2591*(AN2587:AN2591="HOL"))</f>
        <v>0</v>
      </c>
      <c r="AO2593" s="49" t="s">
        <v>135</v>
      </c>
      <c r="AP2593" s="41">
        <f t="shared" ref="AP2593" si="62652">AP2592*AM$4</f>
        <v>0</v>
      </c>
      <c r="AQ2593" s="47" t="s">
        <v>39</v>
      </c>
      <c r="AR2593" s="40">
        <f t="shared" ref="AR2593" si="62653">SUMPRODUCT(AS2587:AS2591*(AR2587:AR2591="PTO"))+SUMPRODUCT(AS2587:AS2591*(AR2587:AR2591="HOL"))</f>
        <v>0</v>
      </c>
      <c r="AS2593" s="49" t="s">
        <v>135</v>
      </c>
      <c r="AT2593" s="41">
        <f t="shared" ref="AT2593" si="62654">AT2592*AQ$4</f>
        <v>0</v>
      </c>
      <c r="AU2593" s="47" t="s">
        <v>39</v>
      </c>
      <c r="AV2593" s="40">
        <f t="shared" ref="AV2593" si="62655">SUMPRODUCT(AW2587:AW2591*(AV2587:AV2591="PTO"))+SUMPRODUCT(AW2587:AW2591*(AV2587:AV2591="HOL"))</f>
        <v>0</v>
      </c>
      <c r="AW2593" s="49" t="s">
        <v>135</v>
      </c>
      <c r="AX2593" s="41">
        <f>AX2592*AU$4</f>
        <v>0</v>
      </c>
      <c r="AY2593" s="47" t="s">
        <v>39</v>
      </c>
      <c r="AZ2593" s="40">
        <f t="shared" ref="AZ2593" si="62656">SUMPRODUCT(BA2587:BA2591*(AZ2587:AZ2591="PTO"))+SUMPRODUCT(BA2587:BA2591*(AZ2587:AZ2591="HOL"))</f>
        <v>0</v>
      </c>
      <c r="BA2593" s="49" t="s">
        <v>135</v>
      </c>
      <c r="BB2593" s="41">
        <f>BB2592*AY$4</f>
        <v>0</v>
      </c>
      <c r="BC2593" s="47" t="s">
        <v>39</v>
      </c>
      <c r="BD2593" s="40">
        <f t="shared" ref="BD2593" si="62657">SUMPRODUCT(BE2587:BE2591*(BD2587:BD2591="PTO"))+SUMPRODUCT(BE2587:BE2591*(BD2587:BD2591="HOL"))</f>
        <v>0</v>
      </c>
      <c r="BE2593" s="49" t="s">
        <v>135</v>
      </c>
      <c r="BF2593" s="41">
        <f>BF2592*BC$4</f>
        <v>0</v>
      </c>
      <c r="BG2593" s="47" t="s">
        <v>39</v>
      </c>
      <c r="BH2593" s="40">
        <f t="shared" ref="BH2593" si="62658">SUMPRODUCT(BI2587:BI2591*(BH2587:BH2591="PTO"))+SUMPRODUCT(BI2587:BI2591*(BH2587:BH2591="HOL"))</f>
        <v>0</v>
      </c>
      <c r="BI2593" s="49" t="s">
        <v>135</v>
      </c>
      <c r="BJ2593" s="41">
        <f>BJ2592*BG$4</f>
        <v>0</v>
      </c>
      <c r="BK2593" s="47" t="s">
        <v>39</v>
      </c>
      <c r="BL2593" s="40">
        <f t="shared" ref="BL2593" si="62659">SUMPRODUCT(BM2587:BM2591*(BL2587:BL2591="PTO"))+SUMPRODUCT(BM2587:BM2591*(BL2587:BL2591="HOL"))</f>
        <v>0</v>
      </c>
      <c r="BM2593" s="49" t="s">
        <v>135</v>
      </c>
      <c r="BN2593" s="41">
        <f>BN2592*BK$4</f>
        <v>0</v>
      </c>
      <c r="BO2593" s="47" t="s">
        <v>39</v>
      </c>
      <c r="BP2593" s="40">
        <f t="shared" ref="BP2593" si="62660">SUMPRODUCT(BQ2587:BQ2591*(BP2587:BP2591="PTO"))+SUMPRODUCT(BQ2587:BQ2591*(BP2587:BP2591="HOL"))</f>
        <v>0</v>
      </c>
      <c r="BQ2593" s="49" t="s">
        <v>135</v>
      </c>
      <c r="BR2593" s="41">
        <f t="shared" ref="BR2593" si="62661">BR2592*BO$4</f>
        <v>0</v>
      </c>
      <c r="BS2593" s="47" t="s">
        <v>39</v>
      </c>
      <c r="BT2593" s="40">
        <f t="shared" ref="BT2593" si="62662">SUMPRODUCT(BU2587:BU2591*(BT2587:BT2591="PTO"))+SUMPRODUCT(BU2587:BU2591*(BT2587:BT2591="HOL"))</f>
        <v>8</v>
      </c>
      <c r="BU2593" s="49" t="s">
        <v>135</v>
      </c>
      <c r="BV2593" s="41">
        <f t="shared" ref="BV2593" si="62663">BV2592*BS$4</f>
        <v>0</v>
      </c>
      <c r="BW2593" s="47" t="s">
        <v>39</v>
      </c>
      <c r="BX2593" s="40">
        <f t="shared" ref="BX2593" si="62664">SUMPRODUCT(BY2587:BY2591*(BX2587:BX2591="PTO"))+SUMPRODUCT(BY2587:BY2591*(BX2587:BX2591="HOL"))</f>
        <v>0</v>
      </c>
      <c r="BY2593" s="49" t="s">
        <v>135</v>
      </c>
      <c r="BZ2593" s="41">
        <f t="shared" ref="BZ2593" si="62665">BZ2592*BW$4</f>
        <v>0</v>
      </c>
      <c r="CA2593" s="47" t="s">
        <v>39</v>
      </c>
      <c r="CB2593" s="40">
        <f t="shared" ref="CB2593" si="62666">SUMPRODUCT(CC2587:CC2591*(CB2587:CB2591="PTO"))+SUMPRODUCT(CC2587:CC2591*(CB2587:CB2591="HOL"))</f>
        <v>0</v>
      </c>
      <c r="CC2593" s="49" t="s">
        <v>135</v>
      </c>
      <c r="CD2593" s="41">
        <f t="shared" ref="CD2593" si="62667">CD2592*CA$4</f>
        <v>0</v>
      </c>
      <c r="CE2593" s="47" t="s">
        <v>39</v>
      </c>
      <c r="CF2593" s="40">
        <f t="shared" ref="CF2593" si="62668">SUMPRODUCT(CG2587:CG2591*(CF2587:CF2591="PTO"))+SUMPRODUCT(CG2587:CG2591*(CF2587:CF2591="HOL"))</f>
        <v>0</v>
      </c>
      <c r="CG2593" s="49" t="s">
        <v>135</v>
      </c>
      <c r="CH2593" s="41">
        <f t="shared" ref="CH2593" si="62669">CH2592*CE$4</f>
        <v>0</v>
      </c>
    </row>
    <row r="2594" spans="1:86" x14ac:dyDescent="0.25">
      <c r="A2594" s="70" t="s">
        <v>133</v>
      </c>
      <c r="B2594" s="71">
        <f t="shared" ref="B2594" ca="1" si="62670">D2594-B2595</f>
        <v>5.3333333333333357</v>
      </c>
      <c r="C2594" s="72" t="s">
        <v>122</v>
      </c>
      <c r="D2594" s="71">
        <f>IFERROR(INDEX(Holidays[FTE], MATCH(Entry!E2594, Holidays[Date], 0)), 1)*8*INDEX(FTEguide[[1]:[12]], MATCH(Entry!E2595, FTEguide[Weekday], 0), IF(Entry!E2597&gt;0, Entry!E2597, MONTH(Entry!E2594)))</f>
        <v>21.333333333333336</v>
      </c>
      <c r="E2594" s="60">
        <f t="shared" si="61636"/>
        <v>44198</v>
      </c>
      <c r="F2594" s="50" t="s">
        <v>128</v>
      </c>
      <c r="G2594" s="34"/>
      <c r="H2594" s="35"/>
      <c r="I2594" s="42">
        <f t="shared" ref="I2594" si="62671">parseTime(G2594)-(H2599=INT(RIGHT($F2594, 1)))</f>
        <v>0</v>
      </c>
      <c r="J2594" s="43">
        <f t="shared" ref="J2594:J2598" si="62672">isClocked(H2594)</f>
        <v>0</v>
      </c>
      <c r="K2594" s="34"/>
      <c r="L2594" s="35"/>
      <c r="M2594" s="42">
        <f t="shared" ref="M2594" si="62673">parseTime(K2594)-(L2599=INT(RIGHT($F2594, 1)))</f>
        <v>0</v>
      </c>
      <c r="N2594" s="43">
        <f t="shared" ref="N2594:N2598" si="62674">isClocked(L2594)</f>
        <v>0</v>
      </c>
      <c r="O2594" s="34"/>
      <c r="P2594" s="35"/>
      <c r="Q2594" s="42">
        <f t="shared" ref="Q2594" si="62675">parseTime(O2594)-(P2599=INT(RIGHT($F2594, 1)))</f>
        <v>0</v>
      </c>
      <c r="R2594" s="43">
        <f t="shared" ref="R2594:R2598" si="62676">isClocked(P2594)</f>
        <v>0</v>
      </c>
      <c r="S2594" s="34"/>
      <c r="T2594" s="35"/>
      <c r="U2594" s="42">
        <f t="shared" ref="U2594" si="62677">parseTime(S2594)-(T2599=INT(RIGHT($F2594, 1)))</f>
        <v>0</v>
      </c>
      <c r="V2594" s="43">
        <f t="shared" ref="V2594:V2598" si="62678">isClocked(T2594)</f>
        <v>0</v>
      </c>
      <c r="W2594" s="34"/>
      <c r="X2594" s="35"/>
      <c r="Y2594" s="42">
        <f t="shared" ref="Y2594" si="62679">parseTime(W2594)-(X2599=INT(RIGHT($F2594, 1)))</f>
        <v>0</v>
      </c>
      <c r="Z2594" s="43">
        <f t="shared" ref="Z2594:Z2598" si="62680">isClocked(X2594)</f>
        <v>0</v>
      </c>
      <c r="AA2594" s="34"/>
      <c r="AB2594" s="35"/>
      <c r="AC2594" s="42">
        <f t="shared" ref="AC2594" si="62681">parseTime(AA2594)-(AB2599=INT(RIGHT($F2594, 1)))</f>
        <v>0</v>
      </c>
      <c r="AD2594" s="43">
        <f t="shared" ref="AD2594:AD2598" si="62682">isClocked(AB2594)</f>
        <v>0</v>
      </c>
      <c r="AE2594" s="34"/>
      <c r="AF2594" s="35"/>
      <c r="AG2594" s="42">
        <f t="shared" ref="AG2594" si="62683">parseTime(AE2594)-(AF2599=INT(RIGHT($F2594, 1)))</f>
        <v>0</v>
      </c>
      <c r="AH2594" s="43">
        <f t="shared" ref="AH2594:AH2598" si="62684">isClocked(AF2594)</f>
        <v>0</v>
      </c>
      <c r="AI2594" s="34"/>
      <c r="AJ2594" s="35"/>
      <c r="AK2594" s="42">
        <f>parseTime(AI2594)-(AJ2599=INT(RIGHT($F2594, 1)))</f>
        <v>0</v>
      </c>
      <c r="AL2594" s="43">
        <f t="shared" ref="AL2594:AL2598" si="62685">isClocked(AJ2594)</f>
        <v>0</v>
      </c>
      <c r="AM2594" s="34"/>
      <c r="AN2594" s="35"/>
      <c r="AO2594" s="42">
        <f t="shared" ref="AO2594" si="62686">parseTime(AM2594)-(AN2599=INT(RIGHT($F2594, 1)))</f>
        <v>0</v>
      </c>
      <c r="AP2594" s="43">
        <f t="shared" ref="AP2594:AP2598" si="62687">isClocked(AN2594)</f>
        <v>0</v>
      </c>
      <c r="AQ2594" s="34"/>
      <c r="AR2594" s="35"/>
      <c r="AS2594" s="42">
        <f t="shared" ref="AS2594" si="62688">parseTime(AQ2594)-(AR2599=INT(RIGHT($F2594, 1)))</f>
        <v>0</v>
      </c>
      <c r="AT2594" s="43">
        <f t="shared" ref="AT2594:AT2598" si="62689">isClocked(AR2594)</f>
        <v>0</v>
      </c>
      <c r="AU2594" s="34"/>
      <c r="AV2594" s="35"/>
      <c r="AW2594" s="42">
        <f>parseTime(AU2594)-(AV2599=INT(RIGHT($F2594, 1)))</f>
        <v>0</v>
      </c>
      <c r="AX2594" s="43">
        <f t="shared" ref="AX2594:AX2598" si="62690">isClocked(AV2594)</f>
        <v>0</v>
      </c>
      <c r="AY2594" s="34"/>
      <c r="AZ2594" s="35"/>
      <c r="BA2594" s="42">
        <f>parseTime(AY2594)-(AZ2599=INT(RIGHT($F2594, 1)))</f>
        <v>0</v>
      </c>
      <c r="BB2594" s="43">
        <f t="shared" ref="BB2594:BB2598" si="62691">isClocked(AZ2594)</f>
        <v>0</v>
      </c>
      <c r="BC2594" s="34"/>
      <c r="BD2594" s="35"/>
      <c r="BE2594" s="42">
        <f>parseTime(BC2594)-(BD2599=INT(RIGHT($F2594, 1)))</f>
        <v>0</v>
      </c>
      <c r="BF2594" s="43">
        <f t="shared" ref="BF2594:BF2598" si="62692">isClocked(BD2594)</f>
        <v>0</v>
      </c>
      <c r="BG2594" s="34"/>
      <c r="BH2594" s="35"/>
      <c r="BI2594" s="42">
        <f>parseTime(BG2594)-(BH2599=INT(RIGHT($F2594, 1)))</f>
        <v>0</v>
      </c>
      <c r="BJ2594" s="43">
        <f t="shared" ref="BJ2594:BJ2598" si="62693">isClocked(BH2594)</f>
        <v>0</v>
      </c>
      <c r="BK2594" s="34"/>
      <c r="BL2594" s="35"/>
      <c r="BM2594" s="42">
        <f>parseTime(BK2594)-(BL2599=INT(RIGHT($F2594, 1)))</f>
        <v>0</v>
      </c>
      <c r="BN2594" s="43">
        <f t="shared" ref="BN2594:BN2598" si="62694">isClocked(BL2594)</f>
        <v>0</v>
      </c>
      <c r="BO2594" s="34" t="s">
        <v>136</v>
      </c>
      <c r="BP2594" s="35" t="s">
        <v>23</v>
      </c>
      <c r="BQ2594" s="42">
        <f t="shared" ref="BQ2594" si="62695">parseTime(BO2594)-(BP2599=INT(RIGHT($F2594, 1)))</f>
        <v>8</v>
      </c>
      <c r="BR2594" s="43">
        <f t="shared" ref="BR2594:BR2598" si="62696">isClocked(BP2594)</f>
        <v>1</v>
      </c>
      <c r="BS2594" s="34" t="s">
        <v>136</v>
      </c>
      <c r="BT2594" s="35" t="s">
        <v>23</v>
      </c>
      <c r="BU2594" s="42">
        <f t="shared" ref="BU2594" si="62697">parseTime(BS2594)-(BT2599=INT(RIGHT($F2594, 1)))</f>
        <v>8</v>
      </c>
      <c r="BV2594" s="43">
        <f t="shared" ref="BV2594:BV2598" si="62698">isClocked(BT2594)</f>
        <v>1</v>
      </c>
      <c r="BW2594" s="34"/>
      <c r="BX2594" s="35"/>
      <c r="BY2594" s="42">
        <f t="shared" ref="BY2594" si="62699">parseTime(BW2594)-(BX2599=INT(RIGHT($F2594, 1)))</f>
        <v>0</v>
      </c>
      <c r="BZ2594" s="43">
        <f t="shared" ref="BZ2594:BZ2598" si="62700">isClocked(BX2594)</f>
        <v>0</v>
      </c>
      <c r="CA2594" s="34"/>
      <c r="CB2594" s="35"/>
      <c r="CC2594" s="42">
        <f t="shared" ref="CC2594" si="62701">parseTime(CA2594)-(CB2599=INT(RIGHT($F2594, 1)))</f>
        <v>0</v>
      </c>
      <c r="CD2594" s="43">
        <f t="shared" ref="CD2594:CD2598" si="62702">isClocked(CB2594)</f>
        <v>0</v>
      </c>
      <c r="CE2594" s="34"/>
      <c r="CF2594" s="35"/>
      <c r="CG2594" s="42">
        <f t="shared" ref="CG2594" si="62703">parseTime(CE2594)-(CF2599=INT(RIGHT($F2594, 1)))</f>
        <v>0</v>
      </c>
      <c r="CH2594" s="43">
        <f t="shared" ref="CH2594:CH2598" si="62704">isClocked(CF2594)</f>
        <v>0</v>
      </c>
    </row>
    <row r="2595" spans="1:86" x14ac:dyDescent="0.25">
      <c r="A2595" s="56" t="s">
        <v>0</v>
      </c>
      <c r="B2595" s="57">
        <f t="shared" ca="1" si="61152"/>
        <v>16</v>
      </c>
      <c r="C2595" s="14" t="s">
        <v>252</v>
      </c>
      <c r="D2595" s="14">
        <f t="shared" si="62360"/>
        <v>53.7</v>
      </c>
      <c r="E2595" s="55" t="str">
        <f t="shared" si="61153"/>
        <v>Saturday</v>
      </c>
      <c r="F2595" s="51" t="s">
        <v>129</v>
      </c>
      <c r="G2595" s="36"/>
      <c r="H2595" s="37"/>
      <c r="I2595" s="44">
        <f t="shared" ref="I2595" si="62705">parseTime(G2595)-(H2599=INT(RIGHT($F2595, 1)))</f>
        <v>0</v>
      </c>
      <c r="J2595" s="45">
        <f t="shared" si="62672"/>
        <v>0</v>
      </c>
      <c r="K2595" s="36"/>
      <c r="L2595" s="37"/>
      <c r="M2595" s="44">
        <f t="shared" ref="M2595" si="62706">parseTime(K2595)-(L2599=INT(RIGHT($F2595, 1)))</f>
        <v>0</v>
      </c>
      <c r="N2595" s="45">
        <f t="shared" si="62674"/>
        <v>0</v>
      </c>
      <c r="O2595" s="36"/>
      <c r="P2595" s="37"/>
      <c r="Q2595" s="44">
        <f t="shared" ref="Q2595" si="62707">parseTime(O2595)-(P2599=INT(RIGHT($F2595, 1)))</f>
        <v>0</v>
      </c>
      <c r="R2595" s="45">
        <f t="shared" si="62676"/>
        <v>0</v>
      </c>
      <c r="S2595" s="36"/>
      <c r="T2595" s="37"/>
      <c r="U2595" s="44">
        <f t="shared" ref="U2595" si="62708">parseTime(S2595)-(T2599=INT(RIGHT($F2595, 1)))</f>
        <v>0</v>
      </c>
      <c r="V2595" s="45">
        <f t="shared" si="62678"/>
        <v>0</v>
      </c>
      <c r="W2595" s="36"/>
      <c r="X2595" s="37"/>
      <c r="Y2595" s="44">
        <f t="shared" ref="Y2595" si="62709">parseTime(W2595)-(X2599=INT(RIGHT($F2595, 1)))</f>
        <v>0</v>
      </c>
      <c r="Z2595" s="45">
        <f t="shared" si="62680"/>
        <v>0</v>
      </c>
      <c r="AA2595" s="36"/>
      <c r="AB2595" s="37"/>
      <c r="AC2595" s="44">
        <f t="shared" ref="AC2595" si="62710">parseTime(AA2595)-(AB2599=INT(RIGHT($F2595, 1)))</f>
        <v>0</v>
      </c>
      <c r="AD2595" s="45">
        <f t="shared" si="62682"/>
        <v>0</v>
      </c>
      <c r="AE2595" s="36"/>
      <c r="AF2595" s="37"/>
      <c r="AG2595" s="44">
        <f t="shared" ref="AG2595" si="62711">parseTime(AE2595)-(AF2599=INT(RIGHT($F2595, 1)))</f>
        <v>0</v>
      </c>
      <c r="AH2595" s="45">
        <f t="shared" si="62684"/>
        <v>0</v>
      </c>
      <c r="AI2595" s="36"/>
      <c r="AJ2595" s="37"/>
      <c r="AK2595" s="44">
        <f>parseTime(AI2595)-(AJ2599=INT(RIGHT($F2595, 1)))</f>
        <v>0</v>
      </c>
      <c r="AL2595" s="45">
        <f t="shared" si="62685"/>
        <v>0</v>
      </c>
      <c r="AM2595" s="36"/>
      <c r="AN2595" s="37"/>
      <c r="AO2595" s="44">
        <f t="shared" ref="AO2595" si="62712">parseTime(AM2595)-(AN2599=INT(RIGHT($F2595, 1)))</f>
        <v>0</v>
      </c>
      <c r="AP2595" s="45">
        <f t="shared" si="62687"/>
        <v>0</v>
      </c>
      <c r="AQ2595" s="36"/>
      <c r="AR2595" s="37"/>
      <c r="AS2595" s="44">
        <f t="shared" ref="AS2595" si="62713">parseTime(AQ2595)-(AR2599=INT(RIGHT($F2595, 1)))</f>
        <v>0</v>
      </c>
      <c r="AT2595" s="45">
        <f t="shared" si="62689"/>
        <v>0</v>
      </c>
      <c r="AU2595" s="36"/>
      <c r="AV2595" s="37"/>
      <c r="AW2595" s="44">
        <f>parseTime(AU2595)-(AV2599=INT(RIGHT($F2595, 1)))</f>
        <v>0</v>
      </c>
      <c r="AX2595" s="45">
        <f t="shared" si="62690"/>
        <v>0</v>
      </c>
      <c r="AY2595" s="36"/>
      <c r="AZ2595" s="37"/>
      <c r="BA2595" s="44">
        <f>parseTime(AY2595)-(AZ2599=INT(RIGHT($F2595, 1)))</f>
        <v>0</v>
      </c>
      <c r="BB2595" s="45">
        <f t="shared" si="62691"/>
        <v>0</v>
      </c>
      <c r="BC2595" s="36"/>
      <c r="BD2595" s="37"/>
      <c r="BE2595" s="44">
        <f>parseTime(BC2595)-(BD2599=INT(RIGHT($F2595, 1)))</f>
        <v>0</v>
      </c>
      <c r="BF2595" s="45">
        <f t="shared" si="62692"/>
        <v>0</v>
      </c>
      <c r="BG2595" s="36"/>
      <c r="BH2595" s="37"/>
      <c r="BI2595" s="44">
        <f>parseTime(BG2595)-(BH2599=INT(RIGHT($F2595, 1)))</f>
        <v>0</v>
      </c>
      <c r="BJ2595" s="45">
        <f t="shared" si="62693"/>
        <v>0</v>
      </c>
      <c r="BK2595" s="36"/>
      <c r="BL2595" s="37"/>
      <c r="BM2595" s="44">
        <f>parseTime(BK2595)-(BL2599=INT(RIGHT($F2595, 1)))</f>
        <v>0</v>
      </c>
      <c r="BN2595" s="45">
        <f t="shared" si="62694"/>
        <v>0</v>
      </c>
      <c r="BO2595" s="36"/>
      <c r="BP2595" s="37"/>
      <c r="BQ2595" s="44">
        <f t="shared" ref="BQ2595" si="62714">parseTime(BO2595)-(BP2599=INT(RIGHT($F2595, 1)))</f>
        <v>0</v>
      </c>
      <c r="BR2595" s="45">
        <f t="shared" si="62696"/>
        <v>0</v>
      </c>
      <c r="BS2595" s="36"/>
      <c r="BT2595" s="37"/>
      <c r="BU2595" s="44">
        <f t="shared" ref="BU2595" si="62715">parseTime(BS2595)-(BT2599=INT(RIGHT($F2595, 1)))</f>
        <v>0</v>
      </c>
      <c r="BV2595" s="45">
        <f t="shared" si="62698"/>
        <v>0</v>
      </c>
      <c r="BW2595" s="36"/>
      <c r="BX2595" s="37"/>
      <c r="BY2595" s="44">
        <f t="shared" ref="BY2595" si="62716">parseTime(BW2595)-(BX2599=INT(RIGHT($F2595, 1)))</f>
        <v>0</v>
      </c>
      <c r="BZ2595" s="45">
        <f t="shared" si="62700"/>
        <v>0</v>
      </c>
      <c r="CA2595" s="36"/>
      <c r="CB2595" s="37"/>
      <c r="CC2595" s="44">
        <f t="shared" ref="CC2595" si="62717">parseTime(CA2595)-(CB2599=INT(RIGHT($F2595, 1)))</f>
        <v>0</v>
      </c>
      <c r="CD2595" s="45">
        <f t="shared" si="62702"/>
        <v>0</v>
      </c>
      <c r="CE2595" s="36"/>
      <c r="CF2595" s="37"/>
      <c r="CG2595" s="44">
        <f t="shared" ref="CG2595" si="62718">parseTime(CE2595)-(CF2599=INT(RIGHT($F2595, 1)))</f>
        <v>0</v>
      </c>
      <c r="CH2595" s="45">
        <f t="shared" si="62704"/>
        <v>0</v>
      </c>
    </row>
    <row r="2596" spans="1:86" x14ac:dyDescent="0.25">
      <c r="A2596" s="56" t="s">
        <v>117</v>
      </c>
      <c r="B2596" s="57">
        <f t="shared" ref="B2596" ca="1" si="62719">roleHours(G2594:CH2600, "MFD")</f>
        <v>16</v>
      </c>
      <c r="C2596" s="14">
        <f t="shared" ref="C2596:C2599" ca="1" si="62720">B2596/8</f>
        <v>2</v>
      </c>
      <c r="D2596" s="14">
        <f t="shared" ref="D2596" ca="1" si="62721">B2595-D2595</f>
        <v>-37.700000000000003</v>
      </c>
      <c r="E2596" s="20" t="s">
        <v>127</v>
      </c>
      <c r="F2596" s="51" t="s">
        <v>130</v>
      </c>
      <c r="G2596" s="36"/>
      <c r="H2596" s="37"/>
      <c r="I2596" s="44">
        <f t="shared" ref="I2596" si="62722">parseTime(G2596)-(H2599=INT(RIGHT($F2596, 1)))</f>
        <v>0</v>
      </c>
      <c r="J2596" s="45">
        <f t="shared" si="62672"/>
        <v>0</v>
      </c>
      <c r="K2596" s="36"/>
      <c r="L2596" s="37"/>
      <c r="M2596" s="44">
        <f t="shared" ref="M2596" si="62723">parseTime(K2596)-(L2599=INT(RIGHT($F2596, 1)))</f>
        <v>0</v>
      </c>
      <c r="N2596" s="45">
        <f t="shared" si="62674"/>
        <v>0</v>
      </c>
      <c r="O2596" s="36"/>
      <c r="P2596" s="37"/>
      <c r="Q2596" s="44">
        <f t="shared" ref="Q2596" si="62724">parseTime(O2596)-(P2599=INT(RIGHT($F2596, 1)))</f>
        <v>0</v>
      </c>
      <c r="R2596" s="45">
        <f t="shared" si="62676"/>
        <v>0</v>
      </c>
      <c r="S2596" s="36"/>
      <c r="T2596" s="37"/>
      <c r="U2596" s="44">
        <f t="shared" ref="U2596" si="62725">parseTime(S2596)-(T2599=INT(RIGHT($F2596, 1)))</f>
        <v>0</v>
      </c>
      <c r="V2596" s="45">
        <f t="shared" si="62678"/>
        <v>0</v>
      </c>
      <c r="W2596" s="36"/>
      <c r="X2596" s="37"/>
      <c r="Y2596" s="44">
        <f t="shared" ref="Y2596" si="62726">parseTime(W2596)-(X2599=INT(RIGHT($F2596, 1)))</f>
        <v>0</v>
      </c>
      <c r="Z2596" s="45">
        <f t="shared" si="62680"/>
        <v>0</v>
      </c>
      <c r="AA2596" s="36"/>
      <c r="AB2596" s="37"/>
      <c r="AC2596" s="44">
        <f t="shared" ref="AC2596" si="62727">parseTime(AA2596)-(AB2599=INT(RIGHT($F2596, 1)))</f>
        <v>0</v>
      </c>
      <c r="AD2596" s="45">
        <f t="shared" si="62682"/>
        <v>0</v>
      </c>
      <c r="AE2596" s="36"/>
      <c r="AF2596" s="37"/>
      <c r="AG2596" s="44">
        <f t="shared" ref="AG2596" si="62728">parseTime(AE2596)-(AF2599=INT(RIGHT($F2596, 1)))</f>
        <v>0</v>
      </c>
      <c r="AH2596" s="45">
        <f t="shared" si="62684"/>
        <v>0</v>
      </c>
      <c r="AI2596" s="36"/>
      <c r="AJ2596" s="37"/>
      <c r="AK2596" s="44">
        <f>parseTime(AI2596)-(AJ2599=INT(RIGHT($F2596, 1)))</f>
        <v>0</v>
      </c>
      <c r="AL2596" s="45">
        <f t="shared" si="62685"/>
        <v>0</v>
      </c>
      <c r="AM2596" s="36"/>
      <c r="AN2596" s="37"/>
      <c r="AO2596" s="44">
        <f t="shared" ref="AO2596" si="62729">parseTime(AM2596)-(AN2599=INT(RIGHT($F2596, 1)))</f>
        <v>0</v>
      </c>
      <c r="AP2596" s="45">
        <f t="shared" si="62687"/>
        <v>0</v>
      </c>
      <c r="AQ2596" s="36"/>
      <c r="AR2596" s="37"/>
      <c r="AS2596" s="44">
        <f t="shared" ref="AS2596" si="62730">parseTime(AQ2596)-(AR2599=INT(RIGHT($F2596, 1)))</f>
        <v>0</v>
      </c>
      <c r="AT2596" s="45">
        <f t="shared" si="62689"/>
        <v>0</v>
      </c>
      <c r="AU2596" s="36"/>
      <c r="AV2596" s="37"/>
      <c r="AW2596" s="44">
        <f>parseTime(AU2596)-(AV2599=INT(RIGHT($F2596, 1)))</f>
        <v>0</v>
      </c>
      <c r="AX2596" s="45">
        <f t="shared" si="62690"/>
        <v>0</v>
      </c>
      <c r="AY2596" s="36"/>
      <c r="AZ2596" s="37"/>
      <c r="BA2596" s="44">
        <f>parseTime(AY2596)-(AZ2599=INT(RIGHT($F2596, 1)))</f>
        <v>0</v>
      </c>
      <c r="BB2596" s="45">
        <f t="shared" si="62691"/>
        <v>0</v>
      </c>
      <c r="BC2596" s="36"/>
      <c r="BD2596" s="37"/>
      <c r="BE2596" s="44">
        <f>parseTime(BC2596)-(BD2599=INT(RIGHT($F2596, 1)))</f>
        <v>0</v>
      </c>
      <c r="BF2596" s="45">
        <f t="shared" si="62692"/>
        <v>0</v>
      </c>
      <c r="BG2596" s="36"/>
      <c r="BH2596" s="37"/>
      <c r="BI2596" s="44">
        <f>parseTime(BG2596)-(BH2599=INT(RIGHT($F2596, 1)))</f>
        <v>0</v>
      </c>
      <c r="BJ2596" s="45">
        <f t="shared" si="62693"/>
        <v>0</v>
      </c>
      <c r="BK2596" s="36"/>
      <c r="BL2596" s="37"/>
      <c r="BM2596" s="44">
        <f>parseTime(BK2596)-(BL2599=INT(RIGHT($F2596, 1)))</f>
        <v>0</v>
      </c>
      <c r="BN2596" s="45">
        <f t="shared" si="62694"/>
        <v>0</v>
      </c>
      <c r="BO2596" s="36"/>
      <c r="BP2596" s="37"/>
      <c r="BQ2596" s="44">
        <f t="shared" ref="BQ2596" si="62731">parseTime(BO2596)-(BP2599=INT(RIGHT($F2596, 1)))</f>
        <v>0</v>
      </c>
      <c r="BR2596" s="45">
        <f t="shared" si="62696"/>
        <v>0</v>
      </c>
      <c r="BS2596" s="36"/>
      <c r="BT2596" s="37"/>
      <c r="BU2596" s="44">
        <f t="shared" ref="BU2596" si="62732">parseTime(BS2596)-(BT2599=INT(RIGHT($F2596, 1)))</f>
        <v>0</v>
      </c>
      <c r="BV2596" s="45">
        <f t="shared" si="62698"/>
        <v>0</v>
      </c>
      <c r="BW2596" s="36"/>
      <c r="BX2596" s="37"/>
      <c r="BY2596" s="44">
        <f t="shared" ref="BY2596" si="62733">parseTime(BW2596)-(BX2599=INT(RIGHT($F2596, 1)))</f>
        <v>0</v>
      </c>
      <c r="BZ2596" s="45">
        <f t="shared" si="62700"/>
        <v>0</v>
      </c>
      <c r="CA2596" s="36"/>
      <c r="CB2596" s="37"/>
      <c r="CC2596" s="44">
        <f t="shared" ref="CC2596" si="62734">parseTime(CA2596)-(CB2599=INT(RIGHT($F2596, 1)))</f>
        <v>0</v>
      </c>
      <c r="CD2596" s="45">
        <f t="shared" si="62702"/>
        <v>0</v>
      </c>
      <c r="CE2596" s="36"/>
      <c r="CF2596" s="37"/>
      <c r="CG2596" s="44">
        <f t="shared" ref="CG2596" si="62735">parseTime(CE2596)-(CF2599=INT(RIGHT($F2596, 1)))</f>
        <v>0</v>
      </c>
      <c r="CH2596" s="45">
        <f t="shared" si="62704"/>
        <v>0</v>
      </c>
    </row>
    <row r="2597" spans="1:86" x14ac:dyDescent="0.25">
      <c r="A2597" s="56"/>
      <c r="B2597" s="57"/>
      <c r="C2597" s="14">
        <f t="shared" si="62720"/>
        <v>0</v>
      </c>
      <c r="D2597" s="14" t="s">
        <v>259</v>
      </c>
      <c r="E2597" s="20">
        <v>4.25</v>
      </c>
      <c r="F2597" s="51" t="s">
        <v>131</v>
      </c>
      <c r="G2597" s="36"/>
      <c r="H2597" s="37"/>
      <c r="I2597" s="44">
        <f t="shared" ref="I2597" si="62736">parseTime(G2597)-(H2599=INT(RIGHT($F2597, 1)))</f>
        <v>0</v>
      </c>
      <c r="J2597" s="45">
        <f t="shared" si="62672"/>
        <v>0</v>
      </c>
      <c r="K2597" s="36"/>
      <c r="L2597" s="37"/>
      <c r="M2597" s="44">
        <f t="shared" ref="M2597" si="62737">parseTime(K2597)-(L2599=INT(RIGHT($F2597, 1)))</f>
        <v>0</v>
      </c>
      <c r="N2597" s="45">
        <f t="shared" si="62674"/>
        <v>0</v>
      </c>
      <c r="O2597" s="36"/>
      <c r="P2597" s="37"/>
      <c r="Q2597" s="44">
        <f t="shared" ref="Q2597" si="62738">parseTime(O2597)-(P2599=INT(RIGHT($F2597, 1)))</f>
        <v>0</v>
      </c>
      <c r="R2597" s="45">
        <f t="shared" si="62676"/>
        <v>0</v>
      </c>
      <c r="S2597" s="36"/>
      <c r="T2597" s="37"/>
      <c r="U2597" s="44">
        <f t="shared" ref="U2597" si="62739">parseTime(S2597)-(T2599=INT(RIGHT($F2597, 1)))</f>
        <v>0</v>
      </c>
      <c r="V2597" s="45">
        <f t="shared" si="62678"/>
        <v>0</v>
      </c>
      <c r="W2597" s="36"/>
      <c r="X2597" s="37"/>
      <c r="Y2597" s="44">
        <f t="shared" ref="Y2597" si="62740">parseTime(W2597)-(X2599=INT(RIGHT($F2597, 1)))</f>
        <v>0</v>
      </c>
      <c r="Z2597" s="45">
        <f t="shared" si="62680"/>
        <v>0</v>
      </c>
      <c r="AA2597" s="36"/>
      <c r="AB2597" s="37"/>
      <c r="AC2597" s="44">
        <f t="shared" ref="AC2597" si="62741">parseTime(AA2597)-(AB2599=INT(RIGHT($F2597, 1)))</f>
        <v>0</v>
      </c>
      <c r="AD2597" s="45">
        <f t="shared" si="62682"/>
        <v>0</v>
      </c>
      <c r="AE2597" s="36"/>
      <c r="AF2597" s="37"/>
      <c r="AG2597" s="44">
        <f t="shared" ref="AG2597" si="62742">parseTime(AE2597)-(AF2599=INT(RIGHT($F2597, 1)))</f>
        <v>0</v>
      </c>
      <c r="AH2597" s="45">
        <f t="shared" si="62684"/>
        <v>0</v>
      </c>
      <c r="AI2597" s="36"/>
      <c r="AJ2597" s="37"/>
      <c r="AK2597" s="44">
        <f>parseTime(AI2597)-(AJ2599=INT(RIGHT($F2597, 1)))</f>
        <v>0</v>
      </c>
      <c r="AL2597" s="45">
        <f t="shared" si="62685"/>
        <v>0</v>
      </c>
      <c r="AM2597" s="36"/>
      <c r="AN2597" s="37"/>
      <c r="AO2597" s="44">
        <f t="shared" ref="AO2597" si="62743">parseTime(AM2597)-(AN2599=INT(RIGHT($F2597, 1)))</f>
        <v>0</v>
      </c>
      <c r="AP2597" s="45">
        <f t="shared" si="62687"/>
        <v>0</v>
      </c>
      <c r="AQ2597" s="36"/>
      <c r="AR2597" s="37"/>
      <c r="AS2597" s="44">
        <f t="shared" ref="AS2597" si="62744">parseTime(AQ2597)-(AR2599=INT(RIGHT($F2597, 1)))</f>
        <v>0</v>
      </c>
      <c r="AT2597" s="45">
        <f t="shared" si="62689"/>
        <v>0</v>
      </c>
      <c r="AU2597" s="36"/>
      <c r="AV2597" s="37"/>
      <c r="AW2597" s="44">
        <f>parseTime(AU2597)-(AV2599=INT(RIGHT($F2597, 1)))</f>
        <v>0</v>
      </c>
      <c r="AX2597" s="45">
        <f t="shared" si="62690"/>
        <v>0</v>
      </c>
      <c r="AY2597" s="36"/>
      <c r="AZ2597" s="37"/>
      <c r="BA2597" s="44">
        <f>parseTime(AY2597)-(AZ2599=INT(RIGHT($F2597, 1)))</f>
        <v>0</v>
      </c>
      <c r="BB2597" s="45">
        <f t="shared" si="62691"/>
        <v>0</v>
      </c>
      <c r="BC2597" s="36"/>
      <c r="BD2597" s="37"/>
      <c r="BE2597" s="44">
        <f>parseTime(BC2597)-(BD2599=INT(RIGHT($F2597, 1)))</f>
        <v>0</v>
      </c>
      <c r="BF2597" s="45">
        <f t="shared" si="62692"/>
        <v>0</v>
      </c>
      <c r="BG2597" s="36"/>
      <c r="BH2597" s="37"/>
      <c r="BI2597" s="44">
        <f>parseTime(BG2597)-(BH2599=INT(RIGHT($F2597, 1)))</f>
        <v>0</v>
      </c>
      <c r="BJ2597" s="45">
        <f t="shared" si="62693"/>
        <v>0</v>
      </c>
      <c r="BK2597" s="36"/>
      <c r="BL2597" s="37"/>
      <c r="BM2597" s="44">
        <f>parseTime(BK2597)-(BL2599=INT(RIGHT($F2597, 1)))</f>
        <v>0</v>
      </c>
      <c r="BN2597" s="45">
        <f t="shared" si="62694"/>
        <v>0</v>
      </c>
      <c r="BO2597" s="36"/>
      <c r="BP2597" s="37"/>
      <c r="BQ2597" s="44">
        <f t="shared" ref="BQ2597" si="62745">parseTime(BO2597)-(BP2599=INT(RIGHT($F2597, 1)))</f>
        <v>0</v>
      </c>
      <c r="BR2597" s="45">
        <f t="shared" si="62696"/>
        <v>0</v>
      </c>
      <c r="BS2597" s="36"/>
      <c r="BT2597" s="37"/>
      <c r="BU2597" s="44">
        <f t="shared" ref="BU2597" si="62746">parseTime(BS2597)-(BT2599=INT(RIGHT($F2597, 1)))</f>
        <v>0</v>
      </c>
      <c r="BV2597" s="45">
        <f t="shared" si="62698"/>
        <v>0</v>
      </c>
      <c r="BW2597" s="36"/>
      <c r="BX2597" s="37"/>
      <c r="BY2597" s="44">
        <f t="shared" ref="BY2597" si="62747">parseTime(BW2597)-(BX2599=INT(RIGHT($F2597, 1)))</f>
        <v>0</v>
      </c>
      <c r="BZ2597" s="45">
        <f t="shared" si="62700"/>
        <v>0</v>
      </c>
      <c r="CA2597" s="36"/>
      <c r="CB2597" s="37"/>
      <c r="CC2597" s="44">
        <f t="shared" ref="CC2597" si="62748">parseTime(CA2597)-(CB2599=INT(RIGHT($F2597, 1)))</f>
        <v>0</v>
      </c>
      <c r="CD2597" s="45">
        <f t="shared" si="62702"/>
        <v>0</v>
      </c>
      <c r="CE2597" s="36"/>
      <c r="CF2597" s="37"/>
      <c r="CG2597" s="44">
        <f t="shared" ref="CG2597" si="62749">parseTime(CE2597)-(CF2599=INT(RIGHT($F2597, 1)))</f>
        <v>0</v>
      </c>
      <c r="CH2597" s="45">
        <f t="shared" si="62704"/>
        <v>0</v>
      </c>
    </row>
    <row r="2598" spans="1:86" x14ac:dyDescent="0.25">
      <c r="A2598" s="56" t="s">
        <v>119</v>
      </c>
      <c r="B2598" s="57">
        <f t="shared" ref="B2598" ca="1" si="62750">roleHours(G2594:CH2600, "MCC")</f>
        <v>0</v>
      </c>
      <c r="C2598" s="14">
        <f t="shared" ca="1" si="62720"/>
        <v>0</v>
      </c>
      <c r="D2598" s="14" t="s">
        <v>260</v>
      </c>
      <c r="E2598" s="20">
        <v>4.6500000000000004</v>
      </c>
      <c r="F2598" s="51" t="s">
        <v>132</v>
      </c>
      <c r="G2598" s="36"/>
      <c r="H2598" s="37"/>
      <c r="I2598" s="44">
        <f t="shared" ref="I2598" si="62751">parseTime(G2598)-(H2599=INT(RIGHT($F2598, 1)))</f>
        <v>0</v>
      </c>
      <c r="J2598" s="45">
        <f t="shared" si="62672"/>
        <v>0</v>
      </c>
      <c r="K2598" s="36"/>
      <c r="L2598" s="37"/>
      <c r="M2598" s="44">
        <f t="shared" ref="M2598" si="62752">parseTime(K2598)-(L2599=INT(RIGHT($F2598, 1)))</f>
        <v>0</v>
      </c>
      <c r="N2598" s="45">
        <f t="shared" si="62674"/>
        <v>0</v>
      </c>
      <c r="O2598" s="36"/>
      <c r="P2598" s="37"/>
      <c r="Q2598" s="44">
        <f t="shared" ref="Q2598" si="62753">parseTime(O2598)-(P2599=INT(RIGHT($F2598, 1)))</f>
        <v>0</v>
      </c>
      <c r="R2598" s="45">
        <f t="shared" si="62676"/>
        <v>0</v>
      </c>
      <c r="S2598" s="36"/>
      <c r="T2598" s="37"/>
      <c r="U2598" s="44">
        <f t="shared" ref="U2598" si="62754">parseTime(S2598)-(T2599=INT(RIGHT($F2598, 1)))</f>
        <v>0</v>
      </c>
      <c r="V2598" s="45">
        <f t="shared" si="62678"/>
        <v>0</v>
      </c>
      <c r="W2598" s="36"/>
      <c r="X2598" s="37"/>
      <c r="Y2598" s="44">
        <f t="shared" ref="Y2598" si="62755">parseTime(W2598)-(X2599=INT(RIGHT($F2598, 1)))</f>
        <v>0</v>
      </c>
      <c r="Z2598" s="45">
        <f t="shared" si="62680"/>
        <v>0</v>
      </c>
      <c r="AA2598" s="36"/>
      <c r="AB2598" s="37"/>
      <c r="AC2598" s="44">
        <f t="shared" ref="AC2598" si="62756">parseTime(AA2598)-(AB2599=INT(RIGHT($F2598, 1)))</f>
        <v>0</v>
      </c>
      <c r="AD2598" s="45">
        <f t="shared" si="62682"/>
        <v>0</v>
      </c>
      <c r="AE2598" s="36"/>
      <c r="AF2598" s="37"/>
      <c r="AG2598" s="44">
        <f t="shared" ref="AG2598" si="62757">parseTime(AE2598)-(AF2599=INT(RIGHT($F2598, 1)))</f>
        <v>0</v>
      </c>
      <c r="AH2598" s="45">
        <f t="shared" si="62684"/>
        <v>0</v>
      </c>
      <c r="AI2598" s="36"/>
      <c r="AJ2598" s="37"/>
      <c r="AK2598" s="44">
        <f>parseTime(AI2598)-(AJ2599=INT(RIGHT($F2598, 1)))</f>
        <v>0</v>
      </c>
      <c r="AL2598" s="45">
        <f t="shared" si="62685"/>
        <v>0</v>
      </c>
      <c r="AM2598" s="36"/>
      <c r="AN2598" s="37"/>
      <c r="AO2598" s="44">
        <f t="shared" ref="AO2598" si="62758">parseTime(AM2598)-(AN2599=INT(RIGHT($F2598, 1)))</f>
        <v>0</v>
      </c>
      <c r="AP2598" s="45">
        <f t="shared" si="62687"/>
        <v>0</v>
      </c>
      <c r="AQ2598" s="36"/>
      <c r="AR2598" s="37"/>
      <c r="AS2598" s="44">
        <f t="shared" ref="AS2598" si="62759">parseTime(AQ2598)-(AR2599=INT(RIGHT($F2598, 1)))</f>
        <v>0</v>
      </c>
      <c r="AT2598" s="45">
        <f t="shared" si="62689"/>
        <v>0</v>
      </c>
      <c r="AU2598" s="36"/>
      <c r="AV2598" s="37"/>
      <c r="AW2598" s="44">
        <f>parseTime(AU2598)-(AV2599=INT(RIGHT($F2598, 1)))</f>
        <v>0</v>
      </c>
      <c r="AX2598" s="45">
        <f t="shared" si="62690"/>
        <v>0</v>
      </c>
      <c r="AY2598" s="36"/>
      <c r="AZ2598" s="37"/>
      <c r="BA2598" s="44">
        <f>parseTime(AY2598)-(AZ2599=INT(RIGHT($F2598, 1)))</f>
        <v>0</v>
      </c>
      <c r="BB2598" s="45">
        <f t="shared" si="62691"/>
        <v>0</v>
      </c>
      <c r="BC2598" s="36"/>
      <c r="BD2598" s="37"/>
      <c r="BE2598" s="44">
        <f>parseTime(BC2598)-(BD2599=INT(RIGHT($F2598, 1)))</f>
        <v>0</v>
      </c>
      <c r="BF2598" s="45">
        <f t="shared" si="62692"/>
        <v>0</v>
      </c>
      <c r="BG2598" s="36"/>
      <c r="BH2598" s="37"/>
      <c r="BI2598" s="44">
        <f>parseTime(BG2598)-(BH2599=INT(RIGHT($F2598, 1)))</f>
        <v>0</v>
      </c>
      <c r="BJ2598" s="45">
        <f t="shared" si="62693"/>
        <v>0</v>
      </c>
      <c r="BK2598" s="36"/>
      <c r="BL2598" s="37"/>
      <c r="BM2598" s="44">
        <f>parseTime(BK2598)-(BL2599=INT(RIGHT($F2598, 1)))</f>
        <v>0</v>
      </c>
      <c r="BN2598" s="45">
        <f t="shared" si="62694"/>
        <v>0</v>
      </c>
      <c r="BO2598" s="36"/>
      <c r="BP2598" s="37"/>
      <c r="BQ2598" s="44">
        <f t="shared" ref="BQ2598" si="62760">parseTime(BO2598)-(BP2599=INT(RIGHT($F2598, 1)))</f>
        <v>0</v>
      </c>
      <c r="BR2598" s="45">
        <f t="shared" si="62696"/>
        <v>0</v>
      </c>
      <c r="BS2598" s="36"/>
      <c r="BT2598" s="37"/>
      <c r="BU2598" s="44">
        <f t="shared" ref="BU2598" si="62761">parseTime(BS2598)-(BT2599=INT(RIGHT($F2598, 1)))</f>
        <v>0</v>
      </c>
      <c r="BV2598" s="45">
        <f t="shared" si="62698"/>
        <v>0</v>
      </c>
      <c r="BW2598" s="36"/>
      <c r="BX2598" s="37"/>
      <c r="BY2598" s="44">
        <f t="shared" ref="BY2598" si="62762">parseTime(BW2598)-(BX2599=INT(RIGHT($F2598, 1)))</f>
        <v>0</v>
      </c>
      <c r="BZ2598" s="45">
        <f t="shared" si="62700"/>
        <v>0</v>
      </c>
      <c r="CA2598" s="36"/>
      <c r="CB2598" s="37"/>
      <c r="CC2598" s="44">
        <f t="shared" ref="CC2598" si="62763">parseTime(CA2598)-(CB2599=INT(RIGHT($F2598, 1)))</f>
        <v>0</v>
      </c>
      <c r="CD2598" s="45">
        <f t="shared" si="62702"/>
        <v>0</v>
      </c>
      <c r="CE2598" s="36"/>
      <c r="CF2598" s="37"/>
      <c r="CG2598" s="44">
        <f t="shared" ref="CG2598" si="62764">parseTime(CE2598)-(CF2599=INT(RIGHT($F2598, 1)))</f>
        <v>0</v>
      </c>
      <c r="CH2598" s="45">
        <f t="shared" si="62704"/>
        <v>0</v>
      </c>
    </row>
    <row r="2599" spans="1:86" x14ac:dyDescent="0.25">
      <c r="A2599" s="56"/>
      <c r="B2599" s="57"/>
      <c r="C2599" s="14">
        <f t="shared" si="62720"/>
        <v>0</v>
      </c>
      <c r="D2599" s="14"/>
      <c r="E2599" s="20">
        <f t="shared" ref="E2599" si="62765">((7.5/2)-0.5+E2598)*8</f>
        <v>63.2</v>
      </c>
      <c r="F2599" s="51"/>
      <c r="G2599" s="46" t="s">
        <v>134</v>
      </c>
      <c r="H2599" s="38">
        <f t="shared" ref="H2599" si="62766">lunchAdjust(G2594:H2598)</f>
        <v>0</v>
      </c>
      <c r="I2599" s="48" t="s">
        <v>0</v>
      </c>
      <c r="J2599" s="39">
        <f t="shared" ref="J2599" si="62767">SUMPRODUCT(I2594:I2598*J2594:J2598)</f>
        <v>0</v>
      </c>
      <c r="K2599" s="46" t="s">
        <v>134</v>
      </c>
      <c r="L2599" s="38">
        <f t="shared" ref="L2599" si="62768">lunchAdjust(K2594:L2598)</f>
        <v>0</v>
      </c>
      <c r="M2599" s="48" t="s">
        <v>0</v>
      </c>
      <c r="N2599" s="39">
        <f t="shared" ref="N2599" si="62769">SUMPRODUCT(M2594:M2598*N2594:N2598)</f>
        <v>0</v>
      </c>
      <c r="O2599" s="46" t="s">
        <v>134</v>
      </c>
      <c r="P2599" s="38">
        <f t="shared" ref="P2599" si="62770">lunchAdjust(O2594:P2598)</f>
        <v>0</v>
      </c>
      <c r="Q2599" s="48" t="s">
        <v>0</v>
      </c>
      <c r="R2599" s="39">
        <f t="shared" ref="R2599" si="62771">SUMPRODUCT(Q2594:Q2598*R2594:R2598)</f>
        <v>0</v>
      </c>
      <c r="S2599" s="46" t="s">
        <v>134</v>
      </c>
      <c r="T2599" s="38">
        <f t="shared" ref="T2599" si="62772">lunchAdjust(S2594:T2598)</f>
        <v>0</v>
      </c>
      <c r="U2599" s="48" t="s">
        <v>0</v>
      </c>
      <c r="V2599" s="39">
        <f t="shared" ref="V2599" si="62773">SUMPRODUCT(U2594:U2598*V2594:V2598)</f>
        <v>0</v>
      </c>
      <c r="W2599" s="46" t="s">
        <v>134</v>
      </c>
      <c r="X2599" s="38">
        <f t="shared" ref="X2599" si="62774">lunchAdjust(W2594:X2598)</f>
        <v>0</v>
      </c>
      <c r="Y2599" s="48" t="s">
        <v>0</v>
      </c>
      <c r="Z2599" s="39">
        <f t="shared" ref="Z2599" si="62775">SUMPRODUCT(Y2594:Y2598*Z2594:Z2598)</f>
        <v>0</v>
      </c>
      <c r="AA2599" s="46" t="s">
        <v>134</v>
      </c>
      <c r="AB2599" s="38">
        <f t="shared" ref="AB2599" si="62776">lunchAdjust(AA2594:AB2598)</f>
        <v>0</v>
      </c>
      <c r="AC2599" s="48" t="s">
        <v>0</v>
      </c>
      <c r="AD2599" s="39">
        <f t="shared" ref="AD2599" si="62777">SUMPRODUCT(AC2594:AC2598*AD2594:AD2598)</f>
        <v>0</v>
      </c>
      <c r="AE2599" s="46" t="s">
        <v>134</v>
      </c>
      <c r="AF2599" s="38">
        <f t="shared" ref="AF2599" si="62778">lunchAdjust(AE2594:AF2598)</f>
        <v>0</v>
      </c>
      <c r="AG2599" s="48" t="s">
        <v>0</v>
      </c>
      <c r="AH2599" s="39">
        <f t="shared" ref="AH2599" si="62779">SUMPRODUCT(AG2594:AG2598*AH2594:AH2598)</f>
        <v>0</v>
      </c>
      <c r="AI2599" s="46" t="s">
        <v>134</v>
      </c>
      <c r="AJ2599" s="38">
        <f t="shared" ref="AJ2599" si="62780">lunchAdjust(AI2594:AJ2598)</f>
        <v>0</v>
      </c>
      <c r="AK2599" s="48" t="s">
        <v>0</v>
      </c>
      <c r="AL2599" s="39">
        <f t="shared" ref="AL2599" si="62781">SUMPRODUCT(AK2594:AK2598*AL2594:AL2598)</f>
        <v>0</v>
      </c>
      <c r="AM2599" s="46" t="s">
        <v>134</v>
      </c>
      <c r="AN2599" s="38">
        <f t="shared" ref="AN2599" si="62782">lunchAdjust(AM2594:AN2598)</f>
        <v>0</v>
      </c>
      <c r="AO2599" s="48" t="s">
        <v>0</v>
      </c>
      <c r="AP2599" s="39">
        <f t="shared" ref="AP2599" si="62783">SUMPRODUCT(AO2594:AO2598*AP2594:AP2598)</f>
        <v>0</v>
      </c>
      <c r="AQ2599" s="46" t="s">
        <v>134</v>
      </c>
      <c r="AR2599" s="38">
        <f t="shared" ref="AR2599" si="62784">lunchAdjust(AQ2594:AR2598)</f>
        <v>0</v>
      </c>
      <c r="AS2599" s="48" t="s">
        <v>0</v>
      </c>
      <c r="AT2599" s="39">
        <f t="shared" ref="AT2599" si="62785">SUMPRODUCT(AS2594:AS2598*AT2594:AT2598)</f>
        <v>0</v>
      </c>
      <c r="AU2599" s="46" t="s">
        <v>134</v>
      </c>
      <c r="AV2599" s="38">
        <f t="shared" ref="AV2599" si="62786">lunchAdjust(AU2594:AV2598)</f>
        <v>0</v>
      </c>
      <c r="AW2599" s="48" t="s">
        <v>0</v>
      </c>
      <c r="AX2599" s="39">
        <f t="shared" ref="AX2599" si="62787">SUMPRODUCT(AW2594:AW2598*AX2594:AX2598)</f>
        <v>0</v>
      </c>
      <c r="AY2599" s="46" t="s">
        <v>134</v>
      </c>
      <c r="AZ2599" s="38">
        <f t="shared" ref="AZ2599" si="62788">lunchAdjust(AY2594:AZ2598)</f>
        <v>0</v>
      </c>
      <c r="BA2599" s="48" t="s">
        <v>0</v>
      </c>
      <c r="BB2599" s="39">
        <f t="shared" ref="BB2599" si="62789">SUMPRODUCT(BA2594:BA2598*BB2594:BB2598)</f>
        <v>0</v>
      </c>
      <c r="BC2599" s="46" t="s">
        <v>134</v>
      </c>
      <c r="BD2599" s="38">
        <f t="shared" ref="BD2599" si="62790">lunchAdjust(BC2594:BD2598)</f>
        <v>0</v>
      </c>
      <c r="BE2599" s="48" t="s">
        <v>0</v>
      </c>
      <c r="BF2599" s="39">
        <f t="shared" ref="BF2599" si="62791">SUMPRODUCT(BE2594:BE2598*BF2594:BF2598)</f>
        <v>0</v>
      </c>
      <c r="BG2599" s="46" t="s">
        <v>134</v>
      </c>
      <c r="BH2599" s="38">
        <f t="shared" ref="BH2599" si="62792">lunchAdjust(BG2594:BH2598)</f>
        <v>0</v>
      </c>
      <c r="BI2599" s="48" t="s">
        <v>0</v>
      </c>
      <c r="BJ2599" s="39">
        <f t="shared" ref="BJ2599" si="62793">SUMPRODUCT(BI2594:BI2598*BJ2594:BJ2598)</f>
        <v>0</v>
      </c>
      <c r="BK2599" s="46" t="s">
        <v>134</v>
      </c>
      <c r="BL2599" s="38">
        <f t="shared" ref="BL2599" si="62794">lunchAdjust(BK2594:BL2598)</f>
        <v>0</v>
      </c>
      <c r="BM2599" s="48" t="s">
        <v>0</v>
      </c>
      <c r="BN2599" s="39">
        <f t="shared" ref="BN2599" si="62795">SUMPRODUCT(BM2594:BM2598*BN2594:BN2598)</f>
        <v>0</v>
      </c>
      <c r="BO2599" s="46" t="s">
        <v>134</v>
      </c>
      <c r="BP2599" s="38">
        <f t="shared" ref="BP2599" si="62796">lunchAdjust(BO2594:BP2598)</f>
        <v>1</v>
      </c>
      <c r="BQ2599" s="48" t="s">
        <v>0</v>
      </c>
      <c r="BR2599" s="39">
        <f t="shared" ref="BR2599" si="62797">SUMPRODUCT(BQ2594:BQ2598*BR2594:BR2598)</f>
        <v>8</v>
      </c>
      <c r="BS2599" s="46" t="s">
        <v>134</v>
      </c>
      <c r="BT2599" s="38">
        <f t="shared" ref="BT2599" si="62798">lunchAdjust(BS2594:BT2598)</f>
        <v>1</v>
      </c>
      <c r="BU2599" s="48" t="s">
        <v>0</v>
      </c>
      <c r="BV2599" s="39">
        <f t="shared" ref="BV2599" si="62799">SUMPRODUCT(BU2594:BU2598*BV2594:BV2598)</f>
        <v>8</v>
      </c>
      <c r="BW2599" s="46" t="s">
        <v>134</v>
      </c>
      <c r="BX2599" s="38">
        <f t="shared" ref="BX2599" si="62800">lunchAdjust(BW2594:BX2598)</f>
        <v>0</v>
      </c>
      <c r="BY2599" s="48" t="s">
        <v>0</v>
      </c>
      <c r="BZ2599" s="39">
        <f t="shared" ref="BZ2599" si="62801">SUMPRODUCT(BY2594:BY2598*BZ2594:BZ2598)</f>
        <v>0</v>
      </c>
      <c r="CA2599" s="46" t="s">
        <v>134</v>
      </c>
      <c r="CB2599" s="38">
        <f t="shared" ref="CB2599" si="62802">lunchAdjust(CA2594:CB2598)</f>
        <v>0</v>
      </c>
      <c r="CC2599" s="48" t="s">
        <v>0</v>
      </c>
      <c r="CD2599" s="39">
        <f t="shared" ref="CD2599" si="62803">SUMPRODUCT(CC2594:CC2598*CD2594:CD2598)</f>
        <v>0</v>
      </c>
      <c r="CE2599" s="46" t="s">
        <v>134</v>
      </c>
      <c r="CF2599" s="38">
        <f t="shared" ref="CF2599" si="62804">lunchAdjust(CE2594:CF2598)</f>
        <v>0</v>
      </c>
      <c r="CG2599" s="48" t="s">
        <v>0</v>
      </c>
      <c r="CH2599" s="39">
        <f t="shared" ref="CH2599" si="62805">SUMPRODUCT(CG2594:CG2598*CH2594:CH2598)</f>
        <v>0</v>
      </c>
    </row>
    <row r="2600" spans="1:86" ht="15.75" thickBot="1" x14ac:dyDescent="0.3">
      <c r="A2600" s="58" t="s">
        <v>121</v>
      </c>
      <c r="B2600" s="59">
        <f t="shared" ref="B2600" ca="1" si="62806">roleHours(G2594:CH2600, "OUT")</f>
        <v>0</v>
      </c>
      <c r="C2600" s="54" t="s">
        <v>137</v>
      </c>
      <c r="D2600" s="22">
        <f t="shared" ref="D2600" ca="1" si="62807">roleHours(G2594:CH2600, "PTO")</f>
        <v>0</v>
      </c>
      <c r="E2600" s="23">
        <f t="shared" ref="E2600" ca="1" si="62808">E2599-B2595</f>
        <v>47.2</v>
      </c>
      <c r="F2600" s="52"/>
      <c r="G2600" s="47" t="s">
        <v>39</v>
      </c>
      <c r="H2600" s="40">
        <f t="shared" si="62119"/>
        <v>0</v>
      </c>
      <c r="I2600" s="49" t="s">
        <v>135</v>
      </c>
      <c r="J2600" s="41">
        <f t="shared" ref="J2600" si="62809">J2599*G$4</f>
        <v>0</v>
      </c>
      <c r="K2600" s="47" t="s">
        <v>39</v>
      </c>
      <c r="L2600" s="40">
        <f t="shared" ref="L2600" si="62810">SUMPRODUCT(M2594:M2598*(L2594:L2598="PTO"))+SUMPRODUCT(M2594:M2598*(L2594:L2598="HOL"))</f>
        <v>0</v>
      </c>
      <c r="M2600" s="49" t="s">
        <v>135</v>
      </c>
      <c r="N2600" s="41">
        <f t="shared" ref="N2600" si="62811">N2599*K$4</f>
        <v>0</v>
      </c>
      <c r="O2600" s="47" t="s">
        <v>39</v>
      </c>
      <c r="P2600" s="40">
        <f t="shared" ref="P2600" si="62812">SUMPRODUCT(Q2594:Q2598*(P2594:P2598="PTO"))+SUMPRODUCT(Q2594:Q2598*(P2594:P2598="HOL"))</f>
        <v>0</v>
      </c>
      <c r="Q2600" s="49" t="s">
        <v>135</v>
      </c>
      <c r="R2600" s="41">
        <f t="shared" ref="R2600" si="62813">R2599*O$4</f>
        <v>0</v>
      </c>
      <c r="S2600" s="47" t="s">
        <v>39</v>
      </c>
      <c r="T2600" s="40">
        <f t="shared" ref="T2600" si="62814">SUMPRODUCT(U2594:U2598*(T2594:T2598="PTO"))+SUMPRODUCT(U2594:U2598*(T2594:T2598="HOL"))</f>
        <v>0</v>
      </c>
      <c r="U2600" s="49" t="s">
        <v>135</v>
      </c>
      <c r="V2600" s="41">
        <f t="shared" ref="V2600" si="62815">V2599*S$4</f>
        <v>0</v>
      </c>
      <c r="W2600" s="47" t="s">
        <v>39</v>
      </c>
      <c r="X2600" s="40">
        <f t="shared" ref="X2600" si="62816">SUMPRODUCT(Y2594:Y2598*(X2594:X2598="PTO"))+SUMPRODUCT(Y2594:Y2598*(X2594:X2598="HOL"))</f>
        <v>0</v>
      </c>
      <c r="Y2600" s="49" t="s">
        <v>135</v>
      </c>
      <c r="Z2600" s="41">
        <f t="shared" ref="Z2600" si="62817">Z2599*W$4</f>
        <v>0</v>
      </c>
      <c r="AA2600" s="47" t="s">
        <v>39</v>
      </c>
      <c r="AB2600" s="40">
        <f t="shared" ref="AB2600" si="62818">SUMPRODUCT(AC2594:AC2598*(AB2594:AB2598="PTO"))+SUMPRODUCT(AC2594:AC2598*(AB2594:AB2598="HOL"))</f>
        <v>0</v>
      </c>
      <c r="AC2600" s="49" t="s">
        <v>135</v>
      </c>
      <c r="AD2600" s="41">
        <f t="shared" ref="AD2600" si="62819">AD2599*AA$4</f>
        <v>0</v>
      </c>
      <c r="AE2600" s="47" t="s">
        <v>39</v>
      </c>
      <c r="AF2600" s="40">
        <f t="shared" ref="AF2600" si="62820">SUMPRODUCT(AG2594:AG2598*(AF2594:AF2598="PTO"))+SUMPRODUCT(AG2594:AG2598*(AF2594:AF2598="HOL"))</f>
        <v>0</v>
      </c>
      <c r="AG2600" s="49" t="s">
        <v>135</v>
      </c>
      <c r="AH2600" s="41">
        <f t="shared" ref="AH2600" si="62821">AH2599*AE$4</f>
        <v>0</v>
      </c>
      <c r="AI2600" s="47" t="s">
        <v>39</v>
      </c>
      <c r="AJ2600" s="40">
        <f t="shared" ref="AJ2600" si="62822">SUMPRODUCT(AK2594:AK2598*(AJ2594:AJ2598="PTO"))+SUMPRODUCT(AK2594:AK2598*(AJ2594:AJ2598="HOL"))</f>
        <v>0</v>
      </c>
      <c r="AK2600" s="49" t="s">
        <v>135</v>
      </c>
      <c r="AL2600" s="41">
        <f>AL2599*AI$4</f>
        <v>0</v>
      </c>
      <c r="AM2600" s="47" t="s">
        <v>39</v>
      </c>
      <c r="AN2600" s="40">
        <f t="shared" ref="AN2600" si="62823">SUMPRODUCT(AO2594:AO2598*(AN2594:AN2598="PTO"))+SUMPRODUCT(AO2594:AO2598*(AN2594:AN2598="HOL"))</f>
        <v>0</v>
      </c>
      <c r="AO2600" s="49" t="s">
        <v>135</v>
      </c>
      <c r="AP2600" s="41">
        <f t="shared" ref="AP2600" si="62824">AP2599*AM$4</f>
        <v>0</v>
      </c>
      <c r="AQ2600" s="47" t="s">
        <v>39</v>
      </c>
      <c r="AR2600" s="40">
        <f t="shared" ref="AR2600" si="62825">SUMPRODUCT(AS2594:AS2598*(AR2594:AR2598="PTO"))+SUMPRODUCT(AS2594:AS2598*(AR2594:AR2598="HOL"))</f>
        <v>0</v>
      </c>
      <c r="AS2600" s="49" t="s">
        <v>135</v>
      </c>
      <c r="AT2600" s="41">
        <f t="shared" ref="AT2600" si="62826">AT2599*AQ$4</f>
        <v>0</v>
      </c>
      <c r="AU2600" s="47" t="s">
        <v>39</v>
      </c>
      <c r="AV2600" s="40">
        <f t="shared" ref="AV2600" si="62827">SUMPRODUCT(AW2594:AW2598*(AV2594:AV2598="PTO"))+SUMPRODUCT(AW2594:AW2598*(AV2594:AV2598="HOL"))</f>
        <v>0</v>
      </c>
      <c r="AW2600" s="49" t="s">
        <v>135</v>
      </c>
      <c r="AX2600" s="41">
        <f>AX2599*AU$4</f>
        <v>0</v>
      </c>
      <c r="AY2600" s="47" t="s">
        <v>39</v>
      </c>
      <c r="AZ2600" s="40">
        <f t="shared" ref="AZ2600" si="62828">SUMPRODUCT(BA2594:BA2598*(AZ2594:AZ2598="PTO"))+SUMPRODUCT(BA2594:BA2598*(AZ2594:AZ2598="HOL"))</f>
        <v>0</v>
      </c>
      <c r="BA2600" s="49" t="s">
        <v>135</v>
      </c>
      <c r="BB2600" s="41">
        <f>BB2599*AY$4</f>
        <v>0</v>
      </c>
      <c r="BC2600" s="47" t="s">
        <v>39</v>
      </c>
      <c r="BD2600" s="40">
        <f t="shared" ref="BD2600" si="62829">SUMPRODUCT(BE2594:BE2598*(BD2594:BD2598="PTO"))+SUMPRODUCT(BE2594:BE2598*(BD2594:BD2598="HOL"))</f>
        <v>0</v>
      </c>
      <c r="BE2600" s="49" t="s">
        <v>135</v>
      </c>
      <c r="BF2600" s="41">
        <f>BF2599*BC$4</f>
        <v>0</v>
      </c>
      <c r="BG2600" s="47" t="s">
        <v>39</v>
      </c>
      <c r="BH2600" s="40">
        <f t="shared" ref="BH2600" si="62830">SUMPRODUCT(BI2594:BI2598*(BH2594:BH2598="PTO"))+SUMPRODUCT(BI2594:BI2598*(BH2594:BH2598="HOL"))</f>
        <v>0</v>
      </c>
      <c r="BI2600" s="49" t="s">
        <v>135</v>
      </c>
      <c r="BJ2600" s="41">
        <f>BJ2599*BG$4</f>
        <v>0</v>
      </c>
      <c r="BK2600" s="47" t="s">
        <v>39</v>
      </c>
      <c r="BL2600" s="40">
        <f t="shared" ref="BL2600" si="62831">SUMPRODUCT(BM2594:BM2598*(BL2594:BL2598="PTO"))+SUMPRODUCT(BM2594:BM2598*(BL2594:BL2598="HOL"))</f>
        <v>0</v>
      </c>
      <c r="BM2600" s="49" t="s">
        <v>135</v>
      </c>
      <c r="BN2600" s="41">
        <f>BN2599*BK$4</f>
        <v>0</v>
      </c>
      <c r="BO2600" s="47" t="s">
        <v>39</v>
      </c>
      <c r="BP2600" s="40">
        <f t="shared" ref="BP2600" si="62832">SUMPRODUCT(BQ2594:BQ2598*(BP2594:BP2598="PTO"))+SUMPRODUCT(BQ2594:BQ2598*(BP2594:BP2598="HOL"))</f>
        <v>0</v>
      </c>
      <c r="BQ2600" s="49" t="s">
        <v>135</v>
      </c>
      <c r="BR2600" s="41">
        <f t="shared" ref="BR2600" si="62833">BR2599*BO$4</f>
        <v>8</v>
      </c>
      <c r="BS2600" s="47" t="s">
        <v>39</v>
      </c>
      <c r="BT2600" s="40">
        <f t="shared" ref="BT2600" si="62834">SUMPRODUCT(BU2594:BU2598*(BT2594:BT2598="PTO"))+SUMPRODUCT(BU2594:BU2598*(BT2594:BT2598="HOL"))</f>
        <v>0</v>
      </c>
      <c r="BU2600" s="49" t="s">
        <v>135</v>
      </c>
      <c r="BV2600" s="41">
        <f t="shared" ref="BV2600" si="62835">BV2599*BS$4</f>
        <v>8</v>
      </c>
      <c r="BW2600" s="47" t="s">
        <v>39</v>
      </c>
      <c r="BX2600" s="40">
        <f t="shared" ref="BX2600" si="62836">SUMPRODUCT(BY2594:BY2598*(BX2594:BX2598="PTO"))+SUMPRODUCT(BY2594:BY2598*(BX2594:BX2598="HOL"))</f>
        <v>0</v>
      </c>
      <c r="BY2600" s="49" t="s">
        <v>135</v>
      </c>
      <c r="BZ2600" s="41">
        <f t="shared" ref="BZ2600" si="62837">BZ2599*BW$4</f>
        <v>0</v>
      </c>
      <c r="CA2600" s="47" t="s">
        <v>39</v>
      </c>
      <c r="CB2600" s="40">
        <f t="shared" ref="CB2600" si="62838">SUMPRODUCT(CC2594:CC2598*(CB2594:CB2598="PTO"))+SUMPRODUCT(CC2594:CC2598*(CB2594:CB2598="HOL"))</f>
        <v>0</v>
      </c>
      <c r="CC2600" s="49" t="s">
        <v>135</v>
      </c>
      <c r="CD2600" s="41">
        <f t="shared" ref="CD2600" si="62839">CD2599*CA$4</f>
        <v>0</v>
      </c>
      <c r="CE2600" s="47" t="s">
        <v>39</v>
      </c>
      <c r="CF2600" s="40">
        <f t="shared" ref="CF2600" si="62840">SUMPRODUCT(CG2594:CG2598*(CF2594:CF2598="PTO"))+SUMPRODUCT(CG2594:CG2598*(CF2594:CF2598="HOL"))</f>
        <v>0</v>
      </c>
      <c r="CG2600" s="49" t="s">
        <v>135</v>
      </c>
      <c r="CH2600" s="41">
        <f t="shared" ref="CH2600" si="62841">CH2599*CE$4</f>
        <v>0</v>
      </c>
    </row>
    <row r="2601" spans="1:86" x14ac:dyDescent="0.25">
      <c r="A2601" s="70" t="s">
        <v>133</v>
      </c>
      <c r="B2601" s="71">
        <f t="shared" ref="B2601" ca="1" si="62842">D2601-B2602</f>
        <v>0</v>
      </c>
      <c r="C2601" s="72" t="s">
        <v>122</v>
      </c>
      <c r="D2601" s="71">
        <f>IFERROR(INDEX(Holidays[FTE], MATCH(Entry!E2601, Holidays[Date], 0)), 1)*8*INDEX(FTEguide[[1]:[12]], MATCH(Entry!E2602, FTEguide[Weekday], 0), IF(Entry!E2604&gt;0, Entry!E2604, MONTH(Entry!E2601)))</f>
        <v>0</v>
      </c>
      <c r="E2601" s="60">
        <f t="shared" si="61636"/>
        <v>44199</v>
      </c>
      <c r="F2601" s="50" t="s">
        <v>128</v>
      </c>
      <c r="G2601" s="34"/>
      <c r="H2601" s="35"/>
      <c r="I2601" s="42">
        <f t="shared" ref="I2601" si="62843">parseTime(G2601)-(H2606=INT(RIGHT($F2601, 1)))</f>
        <v>0</v>
      </c>
      <c r="J2601" s="43">
        <f t="shared" ref="J2601:J2605" si="62844">isClocked(H2601)</f>
        <v>0</v>
      </c>
      <c r="K2601" s="34"/>
      <c r="L2601" s="35"/>
      <c r="M2601" s="42">
        <f t="shared" ref="M2601" si="62845">parseTime(K2601)-(L2606=INT(RIGHT($F2601, 1)))</f>
        <v>0</v>
      </c>
      <c r="N2601" s="43">
        <f t="shared" ref="N2601:N2605" si="62846">isClocked(L2601)</f>
        <v>0</v>
      </c>
      <c r="O2601" s="34"/>
      <c r="P2601" s="35"/>
      <c r="Q2601" s="42">
        <f t="shared" ref="Q2601" si="62847">parseTime(O2601)-(P2606=INT(RIGHT($F2601, 1)))</f>
        <v>0</v>
      </c>
      <c r="R2601" s="43">
        <f t="shared" ref="R2601:R2605" si="62848">isClocked(P2601)</f>
        <v>0</v>
      </c>
      <c r="S2601" s="34"/>
      <c r="T2601" s="35"/>
      <c r="U2601" s="42">
        <f t="shared" ref="U2601" si="62849">parseTime(S2601)-(T2606=INT(RIGHT($F2601, 1)))</f>
        <v>0</v>
      </c>
      <c r="V2601" s="43">
        <f t="shared" ref="V2601:V2605" si="62850">isClocked(T2601)</f>
        <v>0</v>
      </c>
      <c r="W2601" s="34"/>
      <c r="X2601" s="35"/>
      <c r="Y2601" s="42">
        <f t="shared" ref="Y2601" si="62851">parseTime(W2601)-(X2606=INT(RIGHT($F2601, 1)))</f>
        <v>0</v>
      </c>
      <c r="Z2601" s="43">
        <f t="shared" ref="Z2601:Z2605" si="62852">isClocked(X2601)</f>
        <v>0</v>
      </c>
      <c r="AA2601" s="34"/>
      <c r="AB2601" s="35"/>
      <c r="AC2601" s="42">
        <f t="shared" ref="AC2601" si="62853">parseTime(AA2601)-(AB2606=INT(RIGHT($F2601, 1)))</f>
        <v>0</v>
      </c>
      <c r="AD2601" s="43">
        <f t="shared" ref="AD2601:AD2605" si="62854">isClocked(AB2601)</f>
        <v>0</v>
      </c>
      <c r="AE2601" s="34"/>
      <c r="AF2601" s="35"/>
      <c r="AG2601" s="42">
        <f t="shared" ref="AG2601" si="62855">parseTime(AE2601)-(AF2606=INT(RIGHT($F2601, 1)))</f>
        <v>0</v>
      </c>
      <c r="AH2601" s="43">
        <f t="shared" ref="AH2601:AH2605" si="62856">isClocked(AF2601)</f>
        <v>0</v>
      </c>
      <c r="AI2601" s="34"/>
      <c r="AJ2601" s="35"/>
      <c r="AK2601" s="42">
        <f>parseTime(AI2601)-(AJ2606=INT(RIGHT($F2601, 1)))</f>
        <v>0</v>
      </c>
      <c r="AL2601" s="43">
        <f t="shared" ref="AL2601:AL2605" si="62857">isClocked(AJ2601)</f>
        <v>0</v>
      </c>
      <c r="AM2601" s="34"/>
      <c r="AN2601" s="35"/>
      <c r="AO2601" s="42">
        <f t="shared" ref="AO2601" si="62858">parseTime(AM2601)-(AN2606=INT(RIGHT($F2601, 1)))</f>
        <v>0</v>
      </c>
      <c r="AP2601" s="43">
        <f t="shared" ref="AP2601:AP2605" si="62859">isClocked(AN2601)</f>
        <v>0</v>
      </c>
      <c r="AQ2601" s="34"/>
      <c r="AR2601" s="35"/>
      <c r="AS2601" s="42">
        <f t="shared" ref="AS2601" si="62860">parseTime(AQ2601)-(AR2606=INT(RIGHT($F2601, 1)))</f>
        <v>0</v>
      </c>
      <c r="AT2601" s="43">
        <f t="shared" ref="AT2601:AT2605" si="62861">isClocked(AR2601)</f>
        <v>0</v>
      </c>
      <c r="AU2601" s="34"/>
      <c r="AV2601" s="35"/>
      <c r="AW2601" s="42">
        <f>parseTime(AU2601)-(AV2606=INT(RIGHT($F2601, 1)))</f>
        <v>0</v>
      </c>
      <c r="AX2601" s="43">
        <f t="shared" ref="AX2601:AX2605" si="62862">isClocked(AV2601)</f>
        <v>0</v>
      </c>
      <c r="AY2601" s="34"/>
      <c r="AZ2601" s="35"/>
      <c r="BA2601" s="42">
        <f>parseTime(AY2601)-(AZ2606=INT(RIGHT($F2601, 1)))</f>
        <v>0</v>
      </c>
      <c r="BB2601" s="43">
        <f t="shared" ref="BB2601:BB2605" si="62863">isClocked(AZ2601)</f>
        <v>0</v>
      </c>
      <c r="BC2601" s="34"/>
      <c r="BD2601" s="35"/>
      <c r="BE2601" s="42">
        <f>parseTime(BC2601)-(BD2606=INT(RIGHT($F2601, 1)))</f>
        <v>0</v>
      </c>
      <c r="BF2601" s="43">
        <f t="shared" ref="BF2601:BF2605" si="62864">isClocked(BD2601)</f>
        <v>0</v>
      </c>
      <c r="BG2601" s="34"/>
      <c r="BH2601" s="35"/>
      <c r="BI2601" s="42">
        <f>parseTime(BG2601)-(BH2606=INT(RIGHT($F2601, 1)))</f>
        <v>0</v>
      </c>
      <c r="BJ2601" s="43">
        <f t="shared" ref="BJ2601:BJ2605" si="62865">isClocked(BH2601)</f>
        <v>0</v>
      </c>
      <c r="BK2601" s="34"/>
      <c r="BL2601" s="35"/>
      <c r="BM2601" s="42">
        <f>parseTime(BK2601)-(BL2606=INT(RIGHT($F2601, 1)))</f>
        <v>0</v>
      </c>
      <c r="BN2601" s="43">
        <f t="shared" ref="BN2601:BN2605" si="62866">isClocked(BL2601)</f>
        <v>0</v>
      </c>
      <c r="BO2601" s="34"/>
      <c r="BP2601" s="35"/>
      <c r="BQ2601" s="42">
        <f t="shared" ref="BQ2601" si="62867">parseTime(BO2601)-(BP2606=INT(RIGHT($F2601, 1)))</f>
        <v>0</v>
      </c>
      <c r="BR2601" s="43">
        <f t="shared" ref="BR2601:BR2605" si="62868">isClocked(BP2601)</f>
        <v>0</v>
      </c>
      <c r="BS2601" s="34"/>
      <c r="BT2601" s="35"/>
      <c r="BU2601" s="42">
        <f t="shared" ref="BU2601" si="62869">parseTime(BS2601)-(BT2606=INT(RIGHT($F2601, 1)))</f>
        <v>0</v>
      </c>
      <c r="BV2601" s="43">
        <f t="shared" ref="BV2601:BV2605" si="62870">isClocked(BT2601)</f>
        <v>0</v>
      </c>
      <c r="BW2601" s="34"/>
      <c r="BX2601" s="35"/>
      <c r="BY2601" s="42">
        <f t="shared" ref="BY2601" si="62871">parseTime(BW2601)-(BX2606=INT(RIGHT($F2601, 1)))</f>
        <v>0</v>
      </c>
      <c r="BZ2601" s="43">
        <f t="shared" ref="BZ2601:BZ2605" si="62872">isClocked(BX2601)</f>
        <v>0</v>
      </c>
      <c r="CA2601" s="34"/>
      <c r="CB2601" s="35"/>
      <c r="CC2601" s="42">
        <f t="shared" ref="CC2601" si="62873">parseTime(CA2601)-(CB2606=INT(RIGHT($F2601, 1)))</f>
        <v>0</v>
      </c>
      <c r="CD2601" s="43">
        <f t="shared" ref="CD2601:CD2605" si="62874">isClocked(CB2601)</f>
        <v>0</v>
      </c>
      <c r="CE2601" s="34"/>
      <c r="CF2601" s="35"/>
      <c r="CG2601" s="42">
        <f t="shared" ref="CG2601" si="62875">parseTime(CE2601)-(CF2606=INT(RIGHT($F2601, 1)))</f>
        <v>0</v>
      </c>
      <c r="CH2601" s="43">
        <f t="shared" ref="CH2601:CH2605" si="62876">isClocked(CF2601)</f>
        <v>0</v>
      </c>
    </row>
    <row r="2602" spans="1:86" x14ac:dyDescent="0.25">
      <c r="A2602" s="56" t="s">
        <v>0</v>
      </c>
      <c r="B2602" s="57">
        <f t="shared" ref="B2602" ca="1" si="62877">SUM(B2603:B2606)</f>
        <v>0</v>
      </c>
      <c r="C2602" s="14" t="s">
        <v>252</v>
      </c>
      <c r="D2602" s="14">
        <f t="shared" si="62360"/>
        <v>53.7</v>
      </c>
      <c r="E2602" s="55" t="str">
        <f t="shared" ref="E2602" si="62878">TEXT(E2601, "dddd")</f>
        <v>Sunday</v>
      </c>
      <c r="F2602" s="51" t="s">
        <v>129</v>
      </c>
      <c r="G2602" s="36"/>
      <c r="H2602" s="37"/>
      <c r="I2602" s="44">
        <f t="shared" ref="I2602" si="62879">parseTime(G2602)-(H2606=INT(RIGHT($F2602, 1)))</f>
        <v>0</v>
      </c>
      <c r="J2602" s="45">
        <f t="shared" si="62844"/>
        <v>0</v>
      </c>
      <c r="K2602" s="36"/>
      <c r="L2602" s="37"/>
      <c r="M2602" s="44">
        <f t="shared" ref="M2602" si="62880">parseTime(K2602)-(L2606=INT(RIGHT($F2602, 1)))</f>
        <v>0</v>
      </c>
      <c r="N2602" s="45">
        <f t="shared" si="62846"/>
        <v>0</v>
      </c>
      <c r="O2602" s="36"/>
      <c r="P2602" s="37"/>
      <c r="Q2602" s="44">
        <f t="shared" ref="Q2602" si="62881">parseTime(O2602)-(P2606=INT(RIGHT($F2602, 1)))</f>
        <v>0</v>
      </c>
      <c r="R2602" s="45">
        <f t="shared" si="62848"/>
        <v>0</v>
      </c>
      <c r="S2602" s="36"/>
      <c r="T2602" s="37"/>
      <c r="U2602" s="44">
        <f t="shared" ref="U2602" si="62882">parseTime(S2602)-(T2606=INT(RIGHT($F2602, 1)))</f>
        <v>0</v>
      </c>
      <c r="V2602" s="45">
        <f t="shared" si="62850"/>
        <v>0</v>
      </c>
      <c r="W2602" s="36"/>
      <c r="X2602" s="37"/>
      <c r="Y2602" s="44">
        <f t="shared" ref="Y2602" si="62883">parseTime(W2602)-(X2606=INT(RIGHT($F2602, 1)))</f>
        <v>0</v>
      </c>
      <c r="Z2602" s="45">
        <f t="shared" si="62852"/>
        <v>0</v>
      </c>
      <c r="AA2602" s="36"/>
      <c r="AB2602" s="37"/>
      <c r="AC2602" s="44">
        <f t="shared" ref="AC2602" si="62884">parseTime(AA2602)-(AB2606=INT(RIGHT($F2602, 1)))</f>
        <v>0</v>
      </c>
      <c r="AD2602" s="45">
        <f t="shared" si="62854"/>
        <v>0</v>
      </c>
      <c r="AE2602" s="36"/>
      <c r="AF2602" s="37"/>
      <c r="AG2602" s="44">
        <f t="shared" ref="AG2602" si="62885">parseTime(AE2602)-(AF2606=INT(RIGHT($F2602, 1)))</f>
        <v>0</v>
      </c>
      <c r="AH2602" s="45">
        <f t="shared" si="62856"/>
        <v>0</v>
      </c>
      <c r="AI2602" s="36"/>
      <c r="AJ2602" s="37"/>
      <c r="AK2602" s="44">
        <f>parseTime(AI2602)-(AJ2606=INT(RIGHT($F2602, 1)))</f>
        <v>0</v>
      </c>
      <c r="AL2602" s="45">
        <f t="shared" si="62857"/>
        <v>0</v>
      </c>
      <c r="AM2602" s="36"/>
      <c r="AN2602" s="37"/>
      <c r="AO2602" s="44">
        <f t="shared" ref="AO2602" si="62886">parseTime(AM2602)-(AN2606=INT(RIGHT($F2602, 1)))</f>
        <v>0</v>
      </c>
      <c r="AP2602" s="45">
        <f t="shared" si="62859"/>
        <v>0</v>
      </c>
      <c r="AQ2602" s="36"/>
      <c r="AR2602" s="37"/>
      <c r="AS2602" s="44">
        <f t="shared" ref="AS2602" si="62887">parseTime(AQ2602)-(AR2606=INT(RIGHT($F2602, 1)))</f>
        <v>0</v>
      </c>
      <c r="AT2602" s="45">
        <f t="shared" si="62861"/>
        <v>0</v>
      </c>
      <c r="AU2602" s="36"/>
      <c r="AV2602" s="37"/>
      <c r="AW2602" s="44">
        <f>parseTime(AU2602)-(AV2606=INT(RIGHT($F2602, 1)))</f>
        <v>0</v>
      </c>
      <c r="AX2602" s="45">
        <f t="shared" si="62862"/>
        <v>0</v>
      </c>
      <c r="AY2602" s="36"/>
      <c r="AZ2602" s="37"/>
      <c r="BA2602" s="44">
        <f>parseTime(AY2602)-(AZ2606=INT(RIGHT($F2602, 1)))</f>
        <v>0</v>
      </c>
      <c r="BB2602" s="45">
        <f t="shared" si="62863"/>
        <v>0</v>
      </c>
      <c r="BC2602" s="36"/>
      <c r="BD2602" s="37"/>
      <c r="BE2602" s="44">
        <f>parseTime(BC2602)-(BD2606=INT(RIGHT($F2602, 1)))</f>
        <v>0</v>
      </c>
      <c r="BF2602" s="45">
        <f t="shared" si="62864"/>
        <v>0</v>
      </c>
      <c r="BG2602" s="36"/>
      <c r="BH2602" s="37"/>
      <c r="BI2602" s="44">
        <f>parseTime(BG2602)-(BH2606=INT(RIGHT($F2602, 1)))</f>
        <v>0</v>
      </c>
      <c r="BJ2602" s="45">
        <f t="shared" si="62865"/>
        <v>0</v>
      </c>
      <c r="BK2602" s="36"/>
      <c r="BL2602" s="37"/>
      <c r="BM2602" s="44">
        <f>parseTime(BK2602)-(BL2606=INT(RIGHT($F2602, 1)))</f>
        <v>0</v>
      </c>
      <c r="BN2602" s="45">
        <f t="shared" si="62866"/>
        <v>0</v>
      </c>
      <c r="BO2602" s="36"/>
      <c r="BP2602" s="37"/>
      <c r="BQ2602" s="44">
        <f t="shared" ref="BQ2602" si="62888">parseTime(BO2602)-(BP2606=INT(RIGHT($F2602, 1)))</f>
        <v>0</v>
      </c>
      <c r="BR2602" s="45">
        <f t="shared" si="62868"/>
        <v>0</v>
      </c>
      <c r="BS2602" s="36"/>
      <c r="BT2602" s="37"/>
      <c r="BU2602" s="44">
        <f t="shared" ref="BU2602" si="62889">parseTime(BS2602)-(BT2606=INT(RIGHT($F2602, 1)))</f>
        <v>0</v>
      </c>
      <c r="BV2602" s="45">
        <f t="shared" si="62870"/>
        <v>0</v>
      </c>
      <c r="BW2602" s="36"/>
      <c r="BX2602" s="37"/>
      <c r="BY2602" s="44">
        <f t="shared" ref="BY2602" si="62890">parseTime(BW2602)-(BX2606=INT(RIGHT($F2602, 1)))</f>
        <v>0</v>
      </c>
      <c r="BZ2602" s="45">
        <f t="shared" si="62872"/>
        <v>0</v>
      </c>
      <c r="CA2602" s="36"/>
      <c r="CB2602" s="37"/>
      <c r="CC2602" s="44">
        <f t="shared" ref="CC2602" si="62891">parseTime(CA2602)-(CB2606=INT(RIGHT($F2602, 1)))</f>
        <v>0</v>
      </c>
      <c r="CD2602" s="45">
        <f t="shared" si="62874"/>
        <v>0</v>
      </c>
      <c r="CE2602" s="36"/>
      <c r="CF2602" s="37"/>
      <c r="CG2602" s="44">
        <f t="shared" ref="CG2602" si="62892">parseTime(CE2602)-(CF2606=INT(RIGHT($F2602, 1)))</f>
        <v>0</v>
      </c>
      <c r="CH2602" s="45">
        <f t="shared" si="62876"/>
        <v>0</v>
      </c>
    </row>
    <row r="2603" spans="1:86" x14ac:dyDescent="0.25">
      <c r="A2603" s="56" t="s">
        <v>117</v>
      </c>
      <c r="B2603" s="57">
        <f t="shared" ref="B2603" ca="1" si="62893">roleHours(G2601:CH2607, "MFD")</f>
        <v>0</v>
      </c>
      <c r="C2603" s="14">
        <f t="shared" ref="C2603:C2606" ca="1" si="62894">B2603/8</f>
        <v>0</v>
      </c>
      <c r="D2603" s="14">
        <f t="shared" ref="D2603" ca="1" si="62895">B2602-D2602</f>
        <v>-53.7</v>
      </c>
      <c r="E2603" s="20" t="s">
        <v>127</v>
      </c>
      <c r="F2603" s="51" t="s">
        <v>130</v>
      </c>
      <c r="G2603" s="36"/>
      <c r="H2603" s="37"/>
      <c r="I2603" s="44">
        <f t="shared" ref="I2603" si="62896">parseTime(G2603)-(H2606=INT(RIGHT($F2603, 1)))</f>
        <v>0</v>
      </c>
      <c r="J2603" s="45">
        <f t="shared" si="62844"/>
        <v>0</v>
      </c>
      <c r="K2603" s="36"/>
      <c r="L2603" s="37"/>
      <c r="M2603" s="44">
        <f t="shared" ref="M2603" si="62897">parseTime(K2603)-(L2606=INT(RIGHT($F2603, 1)))</f>
        <v>0</v>
      </c>
      <c r="N2603" s="45">
        <f t="shared" si="62846"/>
        <v>0</v>
      </c>
      <c r="O2603" s="36"/>
      <c r="P2603" s="37"/>
      <c r="Q2603" s="44">
        <f t="shared" ref="Q2603" si="62898">parseTime(O2603)-(P2606=INT(RIGHT($F2603, 1)))</f>
        <v>0</v>
      </c>
      <c r="R2603" s="45">
        <f t="shared" si="62848"/>
        <v>0</v>
      </c>
      <c r="S2603" s="36"/>
      <c r="T2603" s="37"/>
      <c r="U2603" s="44">
        <f t="shared" ref="U2603" si="62899">parseTime(S2603)-(T2606=INT(RIGHT($F2603, 1)))</f>
        <v>0</v>
      </c>
      <c r="V2603" s="45">
        <f t="shared" si="62850"/>
        <v>0</v>
      </c>
      <c r="W2603" s="36"/>
      <c r="X2603" s="37"/>
      <c r="Y2603" s="44">
        <f t="shared" ref="Y2603" si="62900">parseTime(W2603)-(X2606=INT(RIGHT($F2603, 1)))</f>
        <v>0</v>
      </c>
      <c r="Z2603" s="45">
        <f t="shared" si="62852"/>
        <v>0</v>
      </c>
      <c r="AA2603" s="36"/>
      <c r="AB2603" s="37"/>
      <c r="AC2603" s="44">
        <f t="shared" ref="AC2603" si="62901">parseTime(AA2603)-(AB2606=INT(RIGHT($F2603, 1)))</f>
        <v>0</v>
      </c>
      <c r="AD2603" s="45">
        <f t="shared" si="62854"/>
        <v>0</v>
      </c>
      <c r="AE2603" s="36"/>
      <c r="AF2603" s="37"/>
      <c r="AG2603" s="44">
        <f t="shared" ref="AG2603" si="62902">parseTime(AE2603)-(AF2606=INT(RIGHT($F2603, 1)))</f>
        <v>0</v>
      </c>
      <c r="AH2603" s="45">
        <f t="shared" si="62856"/>
        <v>0</v>
      </c>
      <c r="AI2603" s="36"/>
      <c r="AJ2603" s="37"/>
      <c r="AK2603" s="44">
        <f>parseTime(AI2603)-(AJ2606=INT(RIGHT($F2603, 1)))</f>
        <v>0</v>
      </c>
      <c r="AL2603" s="45">
        <f t="shared" si="62857"/>
        <v>0</v>
      </c>
      <c r="AM2603" s="36"/>
      <c r="AN2603" s="37"/>
      <c r="AO2603" s="44">
        <f t="shared" ref="AO2603" si="62903">parseTime(AM2603)-(AN2606=INT(RIGHT($F2603, 1)))</f>
        <v>0</v>
      </c>
      <c r="AP2603" s="45">
        <f t="shared" si="62859"/>
        <v>0</v>
      </c>
      <c r="AQ2603" s="36"/>
      <c r="AR2603" s="37"/>
      <c r="AS2603" s="44">
        <f t="shared" ref="AS2603" si="62904">parseTime(AQ2603)-(AR2606=INT(RIGHT($F2603, 1)))</f>
        <v>0</v>
      </c>
      <c r="AT2603" s="45">
        <f t="shared" si="62861"/>
        <v>0</v>
      </c>
      <c r="AU2603" s="36"/>
      <c r="AV2603" s="37"/>
      <c r="AW2603" s="44">
        <f>parseTime(AU2603)-(AV2606=INT(RIGHT($F2603, 1)))</f>
        <v>0</v>
      </c>
      <c r="AX2603" s="45">
        <f t="shared" si="62862"/>
        <v>0</v>
      </c>
      <c r="AY2603" s="36"/>
      <c r="AZ2603" s="37"/>
      <c r="BA2603" s="44">
        <f>parseTime(AY2603)-(AZ2606=INT(RIGHT($F2603, 1)))</f>
        <v>0</v>
      </c>
      <c r="BB2603" s="45">
        <f t="shared" si="62863"/>
        <v>0</v>
      </c>
      <c r="BC2603" s="36"/>
      <c r="BD2603" s="37"/>
      <c r="BE2603" s="44">
        <f>parseTime(BC2603)-(BD2606=INT(RIGHT($F2603, 1)))</f>
        <v>0</v>
      </c>
      <c r="BF2603" s="45">
        <f t="shared" si="62864"/>
        <v>0</v>
      </c>
      <c r="BG2603" s="36"/>
      <c r="BH2603" s="37"/>
      <c r="BI2603" s="44">
        <f>parseTime(BG2603)-(BH2606=INT(RIGHT($F2603, 1)))</f>
        <v>0</v>
      </c>
      <c r="BJ2603" s="45">
        <f t="shared" si="62865"/>
        <v>0</v>
      </c>
      <c r="BK2603" s="36"/>
      <c r="BL2603" s="37"/>
      <c r="BM2603" s="44">
        <f>parseTime(BK2603)-(BL2606=INT(RIGHT($F2603, 1)))</f>
        <v>0</v>
      </c>
      <c r="BN2603" s="45">
        <f t="shared" si="62866"/>
        <v>0</v>
      </c>
      <c r="BO2603" s="36"/>
      <c r="BP2603" s="37"/>
      <c r="BQ2603" s="44">
        <f t="shared" ref="BQ2603" si="62905">parseTime(BO2603)-(BP2606=INT(RIGHT($F2603, 1)))</f>
        <v>0</v>
      </c>
      <c r="BR2603" s="45">
        <f t="shared" si="62868"/>
        <v>0</v>
      </c>
      <c r="BS2603" s="36"/>
      <c r="BT2603" s="37"/>
      <c r="BU2603" s="44">
        <f t="shared" ref="BU2603" si="62906">parseTime(BS2603)-(BT2606=INT(RIGHT($F2603, 1)))</f>
        <v>0</v>
      </c>
      <c r="BV2603" s="45">
        <f t="shared" si="62870"/>
        <v>0</v>
      </c>
      <c r="BW2603" s="36"/>
      <c r="BX2603" s="37"/>
      <c r="BY2603" s="44">
        <f t="shared" ref="BY2603" si="62907">parseTime(BW2603)-(BX2606=INT(RIGHT($F2603, 1)))</f>
        <v>0</v>
      </c>
      <c r="BZ2603" s="45">
        <f t="shared" si="62872"/>
        <v>0</v>
      </c>
      <c r="CA2603" s="36"/>
      <c r="CB2603" s="37"/>
      <c r="CC2603" s="44">
        <f t="shared" ref="CC2603" si="62908">parseTime(CA2603)-(CB2606=INT(RIGHT($F2603, 1)))</f>
        <v>0</v>
      </c>
      <c r="CD2603" s="45">
        <f t="shared" si="62874"/>
        <v>0</v>
      </c>
      <c r="CE2603" s="36"/>
      <c r="CF2603" s="37"/>
      <c r="CG2603" s="44">
        <f t="shared" ref="CG2603" si="62909">parseTime(CE2603)-(CF2606=INT(RIGHT($F2603, 1)))</f>
        <v>0</v>
      </c>
      <c r="CH2603" s="45">
        <f t="shared" si="62876"/>
        <v>0</v>
      </c>
    </row>
    <row r="2604" spans="1:86" x14ac:dyDescent="0.25">
      <c r="A2604" s="56"/>
      <c r="B2604" s="57"/>
      <c r="C2604" s="14">
        <f t="shared" si="62894"/>
        <v>0</v>
      </c>
      <c r="D2604" s="14" t="s">
        <v>259</v>
      </c>
      <c r="E2604" s="20">
        <v>4.25</v>
      </c>
      <c r="F2604" s="51" t="s">
        <v>131</v>
      </c>
      <c r="G2604" s="36"/>
      <c r="H2604" s="37"/>
      <c r="I2604" s="44">
        <f t="shared" ref="I2604" si="62910">parseTime(G2604)-(H2606=INT(RIGHT($F2604, 1)))</f>
        <v>0</v>
      </c>
      <c r="J2604" s="45">
        <f t="shared" si="62844"/>
        <v>0</v>
      </c>
      <c r="K2604" s="36"/>
      <c r="L2604" s="37"/>
      <c r="M2604" s="44">
        <f t="shared" ref="M2604" si="62911">parseTime(K2604)-(L2606=INT(RIGHT($F2604, 1)))</f>
        <v>0</v>
      </c>
      <c r="N2604" s="45">
        <f t="shared" si="62846"/>
        <v>0</v>
      </c>
      <c r="O2604" s="36"/>
      <c r="P2604" s="37"/>
      <c r="Q2604" s="44">
        <f t="shared" ref="Q2604" si="62912">parseTime(O2604)-(P2606=INT(RIGHT($F2604, 1)))</f>
        <v>0</v>
      </c>
      <c r="R2604" s="45">
        <f t="shared" si="62848"/>
        <v>0</v>
      </c>
      <c r="S2604" s="36"/>
      <c r="T2604" s="37"/>
      <c r="U2604" s="44">
        <f t="shared" ref="U2604" si="62913">parseTime(S2604)-(T2606=INT(RIGHT($F2604, 1)))</f>
        <v>0</v>
      </c>
      <c r="V2604" s="45">
        <f t="shared" si="62850"/>
        <v>0</v>
      </c>
      <c r="W2604" s="36"/>
      <c r="X2604" s="37"/>
      <c r="Y2604" s="44">
        <f t="shared" ref="Y2604" si="62914">parseTime(W2604)-(X2606=INT(RIGHT($F2604, 1)))</f>
        <v>0</v>
      </c>
      <c r="Z2604" s="45">
        <f t="shared" si="62852"/>
        <v>0</v>
      </c>
      <c r="AA2604" s="36"/>
      <c r="AB2604" s="37"/>
      <c r="AC2604" s="44">
        <f t="shared" ref="AC2604" si="62915">parseTime(AA2604)-(AB2606=INT(RIGHT($F2604, 1)))</f>
        <v>0</v>
      </c>
      <c r="AD2604" s="45">
        <f t="shared" si="62854"/>
        <v>0</v>
      </c>
      <c r="AE2604" s="36"/>
      <c r="AF2604" s="37"/>
      <c r="AG2604" s="44">
        <f t="shared" ref="AG2604" si="62916">parseTime(AE2604)-(AF2606=INT(RIGHT($F2604, 1)))</f>
        <v>0</v>
      </c>
      <c r="AH2604" s="45">
        <f t="shared" si="62856"/>
        <v>0</v>
      </c>
      <c r="AI2604" s="36"/>
      <c r="AJ2604" s="37"/>
      <c r="AK2604" s="44">
        <f>parseTime(AI2604)-(AJ2606=INT(RIGHT($F2604, 1)))</f>
        <v>0</v>
      </c>
      <c r="AL2604" s="45">
        <f t="shared" si="62857"/>
        <v>0</v>
      </c>
      <c r="AM2604" s="36"/>
      <c r="AN2604" s="37"/>
      <c r="AO2604" s="44">
        <f t="shared" ref="AO2604" si="62917">parseTime(AM2604)-(AN2606=INT(RIGHT($F2604, 1)))</f>
        <v>0</v>
      </c>
      <c r="AP2604" s="45">
        <f t="shared" si="62859"/>
        <v>0</v>
      </c>
      <c r="AQ2604" s="36"/>
      <c r="AR2604" s="37"/>
      <c r="AS2604" s="44">
        <f t="shared" ref="AS2604" si="62918">parseTime(AQ2604)-(AR2606=INT(RIGHT($F2604, 1)))</f>
        <v>0</v>
      </c>
      <c r="AT2604" s="45">
        <f t="shared" si="62861"/>
        <v>0</v>
      </c>
      <c r="AU2604" s="36"/>
      <c r="AV2604" s="37"/>
      <c r="AW2604" s="44">
        <f>parseTime(AU2604)-(AV2606=INT(RIGHT($F2604, 1)))</f>
        <v>0</v>
      </c>
      <c r="AX2604" s="45">
        <f t="shared" si="62862"/>
        <v>0</v>
      </c>
      <c r="AY2604" s="36"/>
      <c r="AZ2604" s="37"/>
      <c r="BA2604" s="44">
        <f>parseTime(AY2604)-(AZ2606=INT(RIGHT($F2604, 1)))</f>
        <v>0</v>
      </c>
      <c r="BB2604" s="45">
        <f t="shared" si="62863"/>
        <v>0</v>
      </c>
      <c r="BC2604" s="36"/>
      <c r="BD2604" s="37"/>
      <c r="BE2604" s="44">
        <f>parseTime(BC2604)-(BD2606=INT(RIGHT($F2604, 1)))</f>
        <v>0</v>
      </c>
      <c r="BF2604" s="45">
        <f t="shared" si="62864"/>
        <v>0</v>
      </c>
      <c r="BG2604" s="36"/>
      <c r="BH2604" s="37"/>
      <c r="BI2604" s="44">
        <f>parseTime(BG2604)-(BH2606=INT(RIGHT($F2604, 1)))</f>
        <v>0</v>
      </c>
      <c r="BJ2604" s="45">
        <f t="shared" si="62865"/>
        <v>0</v>
      </c>
      <c r="BK2604" s="36"/>
      <c r="BL2604" s="37"/>
      <c r="BM2604" s="44">
        <f>parseTime(BK2604)-(BL2606=INT(RIGHT($F2604, 1)))</f>
        <v>0</v>
      </c>
      <c r="BN2604" s="45">
        <f t="shared" si="62866"/>
        <v>0</v>
      </c>
      <c r="BO2604" s="36"/>
      <c r="BP2604" s="37"/>
      <c r="BQ2604" s="44">
        <f t="shared" ref="BQ2604" si="62919">parseTime(BO2604)-(BP2606=INT(RIGHT($F2604, 1)))</f>
        <v>0</v>
      </c>
      <c r="BR2604" s="45">
        <f t="shared" si="62868"/>
        <v>0</v>
      </c>
      <c r="BS2604" s="36"/>
      <c r="BT2604" s="37"/>
      <c r="BU2604" s="44">
        <f t="shared" ref="BU2604" si="62920">parseTime(BS2604)-(BT2606=INT(RIGHT($F2604, 1)))</f>
        <v>0</v>
      </c>
      <c r="BV2604" s="45">
        <f t="shared" si="62870"/>
        <v>0</v>
      </c>
      <c r="BW2604" s="36"/>
      <c r="BX2604" s="37"/>
      <c r="BY2604" s="44">
        <f t="shared" ref="BY2604" si="62921">parseTime(BW2604)-(BX2606=INT(RIGHT($F2604, 1)))</f>
        <v>0</v>
      </c>
      <c r="BZ2604" s="45">
        <f t="shared" si="62872"/>
        <v>0</v>
      </c>
      <c r="CA2604" s="36"/>
      <c r="CB2604" s="37"/>
      <c r="CC2604" s="44">
        <f t="shared" ref="CC2604" si="62922">parseTime(CA2604)-(CB2606=INT(RIGHT($F2604, 1)))</f>
        <v>0</v>
      </c>
      <c r="CD2604" s="45">
        <f t="shared" si="62874"/>
        <v>0</v>
      </c>
      <c r="CE2604" s="36"/>
      <c r="CF2604" s="37"/>
      <c r="CG2604" s="44">
        <f t="shared" ref="CG2604" si="62923">parseTime(CE2604)-(CF2606=INT(RIGHT($F2604, 1)))</f>
        <v>0</v>
      </c>
      <c r="CH2604" s="45">
        <f t="shared" si="62876"/>
        <v>0</v>
      </c>
    </row>
    <row r="2605" spans="1:86" x14ac:dyDescent="0.25">
      <c r="A2605" s="56" t="s">
        <v>119</v>
      </c>
      <c r="B2605" s="57">
        <f t="shared" ref="B2605" ca="1" si="62924">roleHours(G2601:CH2607, "MCC")</f>
        <v>0</v>
      </c>
      <c r="C2605" s="14">
        <f t="shared" ca="1" si="62894"/>
        <v>0</v>
      </c>
      <c r="D2605" s="14" t="s">
        <v>260</v>
      </c>
      <c r="E2605" s="20">
        <v>4.6500000000000004</v>
      </c>
      <c r="F2605" s="51" t="s">
        <v>132</v>
      </c>
      <c r="G2605" s="36"/>
      <c r="H2605" s="37"/>
      <c r="I2605" s="44">
        <f t="shared" ref="I2605" si="62925">parseTime(G2605)-(H2606=INT(RIGHT($F2605, 1)))</f>
        <v>0</v>
      </c>
      <c r="J2605" s="45">
        <f t="shared" si="62844"/>
        <v>0</v>
      </c>
      <c r="K2605" s="36"/>
      <c r="L2605" s="37"/>
      <c r="M2605" s="44">
        <f t="shared" ref="M2605" si="62926">parseTime(K2605)-(L2606=INT(RIGHT($F2605, 1)))</f>
        <v>0</v>
      </c>
      <c r="N2605" s="45">
        <f t="shared" si="62846"/>
        <v>0</v>
      </c>
      <c r="O2605" s="36"/>
      <c r="P2605" s="37"/>
      <c r="Q2605" s="44">
        <f t="shared" ref="Q2605" si="62927">parseTime(O2605)-(P2606=INT(RIGHT($F2605, 1)))</f>
        <v>0</v>
      </c>
      <c r="R2605" s="45">
        <f t="shared" si="62848"/>
        <v>0</v>
      </c>
      <c r="S2605" s="36"/>
      <c r="T2605" s="37"/>
      <c r="U2605" s="44">
        <f t="shared" ref="U2605" si="62928">parseTime(S2605)-(T2606=INT(RIGHT($F2605, 1)))</f>
        <v>0</v>
      </c>
      <c r="V2605" s="45">
        <f t="shared" si="62850"/>
        <v>0</v>
      </c>
      <c r="W2605" s="36"/>
      <c r="X2605" s="37"/>
      <c r="Y2605" s="44">
        <f t="shared" ref="Y2605" si="62929">parseTime(W2605)-(X2606=INT(RIGHT($F2605, 1)))</f>
        <v>0</v>
      </c>
      <c r="Z2605" s="45">
        <f t="shared" si="62852"/>
        <v>0</v>
      </c>
      <c r="AA2605" s="36"/>
      <c r="AB2605" s="37"/>
      <c r="AC2605" s="44">
        <f t="shared" ref="AC2605" si="62930">parseTime(AA2605)-(AB2606=INT(RIGHT($F2605, 1)))</f>
        <v>0</v>
      </c>
      <c r="AD2605" s="45">
        <f t="shared" si="62854"/>
        <v>0</v>
      </c>
      <c r="AE2605" s="36"/>
      <c r="AF2605" s="37"/>
      <c r="AG2605" s="44">
        <f t="shared" ref="AG2605" si="62931">parseTime(AE2605)-(AF2606=INT(RIGHT($F2605, 1)))</f>
        <v>0</v>
      </c>
      <c r="AH2605" s="45">
        <f t="shared" si="62856"/>
        <v>0</v>
      </c>
      <c r="AI2605" s="36"/>
      <c r="AJ2605" s="37"/>
      <c r="AK2605" s="44">
        <f>parseTime(AI2605)-(AJ2606=INT(RIGHT($F2605, 1)))</f>
        <v>0</v>
      </c>
      <c r="AL2605" s="45">
        <f t="shared" si="62857"/>
        <v>0</v>
      </c>
      <c r="AM2605" s="36"/>
      <c r="AN2605" s="37"/>
      <c r="AO2605" s="44">
        <f t="shared" ref="AO2605" si="62932">parseTime(AM2605)-(AN2606=INT(RIGHT($F2605, 1)))</f>
        <v>0</v>
      </c>
      <c r="AP2605" s="45">
        <f t="shared" si="62859"/>
        <v>0</v>
      </c>
      <c r="AQ2605" s="36"/>
      <c r="AR2605" s="37"/>
      <c r="AS2605" s="44">
        <f t="shared" ref="AS2605" si="62933">parseTime(AQ2605)-(AR2606=INT(RIGHT($F2605, 1)))</f>
        <v>0</v>
      </c>
      <c r="AT2605" s="45">
        <f t="shared" si="62861"/>
        <v>0</v>
      </c>
      <c r="AU2605" s="36"/>
      <c r="AV2605" s="37"/>
      <c r="AW2605" s="44">
        <f>parseTime(AU2605)-(AV2606=INT(RIGHT($F2605, 1)))</f>
        <v>0</v>
      </c>
      <c r="AX2605" s="45">
        <f t="shared" si="62862"/>
        <v>0</v>
      </c>
      <c r="AY2605" s="36"/>
      <c r="AZ2605" s="37"/>
      <c r="BA2605" s="44">
        <f>parseTime(AY2605)-(AZ2606=INT(RIGHT($F2605, 1)))</f>
        <v>0</v>
      </c>
      <c r="BB2605" s="45">
        <f t="shared" si="62863"/>
        <v>0</v>
      </c>
      <c r="BC2605" s="36"/>
      <c r="BD2605" s="37"/>
      <c r="BE2605" s="44">
        <f>parseTime(BC2605)-(BD2606=INT(RIGHT($F2605, 1)))</f>
        <v>0</v>
      </c>
      <c r="BF2605" s="45">
        <f t="shared" si="62864"/>
        <v>0</v>
      </c>
      <c r="BG2605" s="36"/>
      <c r="BH2605" s="37"/>
      <c r="BI2605" s="44">
        <f>parseTime(BG2605)-(BH2606=INT(RIGHT($F2605, 1)))</f>
        <v>0</v>
      </c>
      <c r="BJ2605" s="45">
        <f t="shared" si="62865"/>
        <v>0</v>
      </c>
      <c r="BK2605" s="36"/>
      <c r="BL2605" s="37"/>
      <c r="BM2605" s="44">
        <f>parseTime(BK2605)-(BL2606=INT(RIGHT($F2605, 1)))</f>
        <v>0</v>
      </c>
      <c r="BN2605" s="45">
        <f t="shared" si="62866"/>
        <v>0</v>
      </c>
      <c r="BO2605" s="36"/>
      <c r="BP2605" s="37"/>
      <c r="BQ2605" s="44">
        <f t="shared" ref="BQ2605" si="62934">parseTime(BO2605)-(BP2606=INT(RIGHT($F2605, 1)))</f>
        <v>0</v>
      </c>
      <c r="BR2605" s="45">
        <f t="shared" si="62868"/>
        <v>0</v>
      </c>
      <c r="BS2605" s="36"/>
      <c r="BT2605" s="37"/>
      <c r="BU2605" s="44">
        <f t="shared" ref="BU2605" si="62935">parseTime(BS2605)-(BT2606=INT(RIGHT($F2605, 1)))</f>
        <v>0</v>
      </c>
      <c r="BV2605" s="45">
        <f t="shared" si="62870"/>
        <v>0</v>
      </c>
      <c r="BW2605" s="36"/>
      <c r="BX2605" s="37"/>
      <c r="BY2605" s="44">
        <f t="shared" ref="BY2605" si="62936">parseTime(BW2605)-(BX2606=INT(RIGHT($F2605, 1)))</f>
        <v>0</v>
      </c>
      <c r="BZ2605" s="45">
        <f t="shared" si="62872"/>
        <v>0</v>
      </c>
      <c r="CA2605" s="36"/>
      <c r="CB2605" s="37"/>
      <c r="CC2605" s="44">
        <f t="shared" ref="CC2605" si="62937">parseTime(CA2605)-(CB2606=INT(RIGHT($F2605, 1)))</f>
        <v>0</v>
      </c>
      <c r="CD2605" s="45">
        <f t="shared" si="62874"/>
        <v>0</v>
      </c>
      <c r="CE2605" s="36"/>
      <c r="CF2605" s="37"/>
      <c r="CG2605" s="44">
        <f t="shared" ref="CG2605" si="62938">parseTime(CE2605)-(CF2606=INT(RIGHT($F2605, 1)))</f>
        <v>0</v>
      </c>
      <c r="CH2605" s="45">
        <f t="shared" si="62876"/>
        <v>0</v>
      </c>
    </row>
    <row r="2606" spans="1:86" x14ac:dyDescent="0.25">
      <c r="A2606" s="56"/>
      <c r="B2606" s="57"/>
      <c r="C2606" s="14">
        <f t="shared" si="62894"/>
        <v>0</v>
      </c>
      <c r="D2606" s="14"/>
      <c r="E2606" s="20">
        <f t="shared" ref="E2606" si="62939">((7.5/2)-0.5+E2605)*8</f>
        <v>63.2</v>
      </c>
      <c r="F2606" s="51"/>
      <c r="G2606" s="46" t="s">
        <v>134</v>
      </c>
      <c r="H2606" s="38">
        <f t="shared" ref="H2606" si="62940">lunchAdjust(G2601:H2605)</f>
        <v>0</v>
      </c>
      <c r="I2606" s="48" t="s">
        <v>0</v>
      </c>
      <c r="J2606" s="39">
        <f t="shared" ref="J2606" si="62941">SUMPRODUCT(I2601:I2605*J2601:J2605)</f>
        <v>0</v>
      </c>
      <c r="K2606" s="46" t="s">
        <v>134</v>
      </c>
      <c r="L2606" s="38">
        <f t="shared" ref="L2606" si="62942">lunchAdjust(K2601:L2605)</f>
        <v>0</v>
      </c>
      <c r="M2606" s="48" t="s">
        <v>0</v>
      </c>
      <c r="N2606" s="39">
        <f t="shared" ref="N2606" si="62943">SUMPRODUCT(M2601:M2605*N2601:N2605)</f>
        <v>0</v>
      </c>
      <c r="O2606" s="46" t="s">
        <v>134</v>
      </c>
      <c r="P2606" s="38">
        <f t="shared" ref="P2606" si="62944">lunchAdjust(O2601:P2605)</f>
        <v>0</v>
      </c>
      <c r="Q2606" s="48" t="s">
        <v>0</v>
      </c>
      <c r="R2606" s="39">
        <f t="shared" ref="R2606" si="62945">SUMPRODUCT(Q2601:Q2605*R2601:R2605)</f>
        <v>0</v>
      </c>
      <c r="S2606" s="46" t="s">
        <v>134</v>
      </c>
      <c r="T2606" s="38">
        <f t="shared" ref="T2606" si="62946">lunchAdjust(S2601:T2605)</f>
        <v>0</v>
      </c>
      <c r="U2606" s="48" t="s">
        <v>0</v>
      </c>
      <c r="V2606" s="39">
        <f t="shared" ref="V2606" si="62947">SUMPRODUCT(U2601:U2605*V2601:V2605)</f>
        <v>0</v>
      </c>
      <c r="W2606" s="46" t="s">
        <v>134</v>
      </c>
      <c r="X2606" s="38">
        <f t="shared" ref="X2606" si="62948">lunchAdjust(W2601:X2605)</f>
        <v>0</v>
      </c>
      <c r="Y2606" s="48" t="s">
        <v>0</v>
      </c>
      <c r="Z2606" s="39">
        <f t="shared" ref="Z2606" si="62949">SUMPRODUCT(Y2601:Y2605*Z2601:Z2605)</f>
        <v>0</v>
      </c>
      <c r="AA2606" s="46" t="s">
        <v>134</v>
      </c>
      <c r="AB2606" s="38">
        <f t="shared" ref="AB2606" si="62950">lunchAdjust(AA2601:AB2605)</f>
        <v>0</v>
      </c>
      <c r="AC2606" s="48" t="s">
        <v>0</v>
      </c>
      <c r="AD2606" s="39">
        <f t="shared" ref="AD2606" si="62951">SUMPRODUCT(AC2601:AC2605*AD2601:AD2605)</f>
        <v>0</v>
      </c>
      <c r="AE2606" s="46" t="s">
        <v>134</v>
      </c>
      <c r="AF2606" s="38">
        <f t="shared" ref="AF2606" si="62952">lunchAdjust(AE2601:AF2605)</f>
        <v>0</v>
      </c>
      <c r="AG2606" s="48" t="s">
        <v>0</v>
      </c>
      <c r="AH2606" s="39">
        <f t="shared" ref="AH2606" si="62953">SUMPRODUCT(AG2601:AG2605*AH2601:AH2605)</f>
        <v>0</v>
      </c>
      <c r="AI2606" s="46" t="s">
        <v>134</v>
      </c>
      <c r="AJ2606" s="38">
        <f t="shared" ref="AJ2606" si="62954">lunchAdjust(AI2601:AJ2605)</f>
        <v>0</v>
      </c>
      <c r="AK2606" s="48" t="s">
        <v>0</v>
      </c>
      <c r="AL2606" s="39">
        <f t="shared" ref="AL2606" si="62955">SUMPRODUCT(AK2601:AK2605*AL2601:AL2605)</f>
        <v>0</v>
      </c>
      <c r="AM2606" s="46" t="s">
        <v>134</v>
      </c>
      <c r="AN2606" s="38">
        <f t="shared" ref="AN2606" si="62956">lunchAdjust(AM2601:AN2605)</f>
        <v>0</v>
      </c>
      <c r="AO2606" s="48" t="s">
        <v>0</v>
      </c>
      <c r="AP2606" s="39">
        <f t="shared" ref="AP2606" si="62957">SUMPRODUCT(AO2601:AO2605*AP2601:AP2605)</f>
        <v>0</v>
      </c>
      <c r="AQ2606" s="46" t="s">
        <v>134</v>
      </c>
      <c r="AR2606" s="38">
        <f t="shared" ref="AR2606" si="62958">lunchAdjust(AQ2601:AR2605)</f>
        <v>0</v>
      </c>
      <c r="AS2606" s="48" t="s">
        <v>0</v>
      </c>
      <c r="AT2606" s="39">
        <f t="shared" ref="AT2606" si="62959">SUMPRODUCT(AS2601:AS2605*AT2601:AT2605)</f>
        <v>0</v>
      </c>
      <c r="AU2606" s="46" t="s">
        <v>134</v>
      </c>
      <c r="AV2606" s="38">
        <f t="shared" ref="AV2606" si="62960">lunchAdjust(AU2601:AV2605)</f>
        <v>0</v>
      </c>
      <c r="AW2606" s="48" t="s">
        <v>0</v>
      </c>
      <c r="AX2606" s="39">
        <f t="shared" ref="AX2606" si="62961">SUMPRODUCT(AW2601:AW2605*AX2601:AX2605)</f>
        <v>0</v>
      </c>
      <c r="AY2606" s="46" t="s">
        <v>134</v>
      </c>
      <c r="AZ2606" s="38">
        <f t="shared" ref="AZ2606" si="62962">lunchAdjust(AY2601:AZ2605)</f>
        <v>0</v>
      </c>
      <c r="BA2606" s="48" t="s">
        <v>0</v>
      </c>
      <c r="BB2606" s="39">
        <f t="shared" ref="BB2606" si="62963">SUMPRODUCT(BA2601:BA2605*BB2601:BB2605)</f>
        <v>0</v>
      </c>
      <c r="BC2606" s="46" t="s">
        <v>134</v>
      </c>
      <c r="BD2606" s="38">
        <f t="shared" ref="BD2606" si="62964">lunchAdjust(BC2601:BD2605)</f>
        <v>0</v>
      </c>
      <c r="BE2606" s="48" t="s">
        <v>0</v>
      </c>
      <c r="BF2606" s="39">
        <f t="shared" ref="BF2606" si="62965">SUMPRODUCT(BE2601:BE2605*BF2601:BF2605)</f>
        <v>0</v>
      </c>
      <c r="BG2606" s="46" t="s">
        <v>134</v>
      </c>
      <c r="BH2606" s="38">
        <f t="shared" ref="BH2606" si="62966">lunchAdjust(BG2601:BH2605)</f>
        <v>0</v>
      </c>
      <c r="BI2606" s="48" t="s">
        <v>0</v>
      </c>
      <c r="BJ2606" s="39">
        <f t="shared" ref="BJ2606" si="62967">SUMPRODUCT(BI2601:BI2605*BJ2601:BJ2605)</f>
        <v>0</v>
      </c>
      <c r="BK2606" s="46" t="s">
        <v>134</v>
      </c>
      <c r="BL2606" s="38">
        <f t="shared" ref="BL2606" si="62968">lunchAdjust(BK2601:BL2605)</f>
        <v>0</v>
      </c>
      <c r="BM2606" s="48" t="s">
        <v>0</v>
      </c>
      <c r="BN2606" s="39">
        <f t="shared" ref="BN2606" si="62969">SUMPRODUCT(BM2601:BM2605*BN2601:BN2605)</f>
        <v>0</v>
      </c>
      <c r="BO2606" s="46" t="s">
        <v>134</v>
      </c>
      <c r="BP2606" s="38">
        <f t="shared" ref="BP2606" si="62970">lunchAdjust(BO2601:BP2605)</f>
        <v>0</v>
      </c>
      <c r="BQ2606" s="48" t="s">
        <v>0</v>
      </c>
      <c r="BR2606" s="39">
        <f t="shared" ref="BR2606" si="62971">SUMPRODUCT(BQ2601:BQ2605*BR2601:BR2605)</f>
        <v>0</v>
      </c>
      <c r="BS2606" s="46" t="s">
        <v>134</v>
      </c>
      <c r="BT2606" s="38">
        <f t="shared" ref="BT2606" si="62972">lunchAdjust(BS2601:BT2605)</f>
        <v>0</v>
      </c>
      <c r="BU2606" s="48" t="s">
        <v>0</v>
      </c>
      <c r="BV2606" s="39">
        <f t="shared" ref="BV2606" si="62973">SUMPRODUCT(BU2601:BU2605*BV2601:BV2605)</f>
        <v>0</v>
      </c>
      <c r="BW2606" s="46" t="s">
        <v>134</v>
      </c>
      <c r="BX2606" s="38">
        <f t="shared" ref="BX2606" si="62974">lunchAdjust(BW2601:BX2605)</f>
        <v>0</v>
      </c>
      <c r="BY2606" s="48" t="s">
        <v>0</v>
      </c>
      <c r="BZ2606" s="39">
        <f t="shared" ref="BZ2606" si="62975">SUMPRODUCT(BY2601:BY2605*BZ2601:BZ2605)</f>
        <v>0</v>
      </c>
      <c r="CA2606" s="46" t="s">
        <v>134</v>
      </c>
      <c r="CB2606" s="38">
        <f t="shared" ref="CB2606" si="62976">lunchAdjust(CA2601:CB2605)</f>
        <v>0</v>
      </c>
      <c r="CC2606" s="48" t="s">
        <v>0</v>
      </c>
      <c r="CD2606" s="39">
        <f t="shared" ref="CD2606" si="62977">SUMPRODUCT(CC2601:CC2605*CD2601:CD2605)</f>
        <v>0</v>
      </c>
      <c r="CE2606" s="46" t="s">
        <v>134</v>
      </c>
      <c r="CF2606" s="38">
        <f t="shared" ref="CF2606" si="62978">lunchAdjust(CE2601:CF2605)</f>
        <v>0</v>
      </c>
      <c r="CG2606" s="48" t="s">
        <v>0</v>
      </c>
      <c r="CH2606" s="39">
        <f t="shared" ref="CH2606" si="62979">SUMPRODUCT(CG2601:CG2605*CH2601:CH2605)</f>
        <v>0</v>
      </c>
    </row>
    <row r="2607" spans="1:86" ht="15.75" thickBot="1" x14ac:dyDescent="0.3">
      <c r="A2607" s="58" t="s">
        <v>121</v>
      </c>
      <c r="B2607" s="59">
        <f t="shared" ref="B2607" ca="1" si="62980">roleHours(G2601:CH2607, "OUT")</f>
        <v>0</v>
      </c>
      <c r="C2607" s="54" t="s">
        <v>137</v>
      </c>
      <c r="D2607" s="22">
        <f t="shared" ref="D2607" ca="1" si="62981">roleHours(G2601:CH2607, "PTO")</f>
        <v>0</v>
      </c>
      <c r="E2607" s="23">
        <f t="shared" ref="E2607" ca="1" si="62982">E2606-B2602</f>
        <v>63.2</v>
      </c>
      <c r="F2607" s="52"/>
      <c r="G2607" s="47" t="s">
        <v>39</v>
      </c>
      <c r="H2607" s="40">
        <f t="shared" ref="H2607" si="62983">SUMPRODUCT(I2601:I2605*(H2601:H2605="PTO"))+SUMPRODUCT(I2601:I2605*(H2601:H2605="HOL"))</f>
        <v>0</v>
      </c>
      <c r="I2607" s="49" t="s">
        <v>135</v>
      </c>
      <c r="J2607" s="41">
        <f t="shared" ref="J2607" si="62984">J2606*G$4</f>
        <v>0</v>
      </c>
      <c r="K2607" s="47" t="s">
        <v>39</v>
      </c>
      <c r="L2607" s="40">
        <f t="shared" ref="L2607" si="62985">SUMPRODUCT(M2601:M2605*(L2601:L2605="PTO"))+SUMPRODUCT(M2601:M2605*(L2601:L2605="HOL"))</f>
        <v>0</v>
      </c>
      <c r="M2607" s="49" t="s">
        <v>135</v>
      </c>
      <c r="N2607" s="41">
        <f t="shared" ref="N2607" si="62986">N2606*K$4</f>
        <v>0</v>
      </c>
      <c r="O2607" s="47" t="s">
        <v>39</v>
      </c>
      <c r="P2607" s="40">
        <f t="shared" ref="P2607" si="62987">SUMPRODUCT(Q2601:Q2605*(P2601:P2605="PTO"))+SUMPRODUCT(Q2601:Q2605*(P2601:P2605="HOL"))</f>
        <v>0</v>
      </c>
      <c r="Q2607" s="49" t="s">
        <v>135</v>
      </c>
      <c r="R2607" s="41">
        <f t="shared" ref="R2607" si="62988">R2606*O$4</f>
        <v>0</v>
      </c>
      <c r="S2607" s="47" t="s">
        <v>39</v>
      </c>
      <c r="T2607" s="40">
        <f t="shared" ref="T2607" si="62989">SUMPRODUCT(U2601:U2605*(T2601:T2605="PTO"))+SUMPRODUCT(U2601:U2605*(T2601:T2605="HOL"))</f>
        <v>0</v>
      </c>
      <c r="U2607" s="49" t="s">
        <v>135</v>
      </c>
      <c r="V2607" s="41">
        <f t="shared" ref="V2607" si="62990">V2606*S$4</f>
        <v>0</v>
      </c>
      <c r="W2607" s="47" t="s">
        <v>39</v>
      </c>
      <c r="X2607" s="40">
        <f t="shared" ref="X2607" si="62991">SUMPRODUCT(Y2601:Y2605*(X2601:X2605="PTO"))+SUMPRODUCT(Y2601:Y2605*(X2601:X2605="HOL"))</f>
        <v>0</v>
      </c>
      <c r="Y2607" s="49" t="s">
        <v>135</v>
      </c>
      <c r="Z2607" s="41">
        <f t="shared" ref="Z2607" si="62992">Z2606*W$4</f>
        <v>0</v>
      </c>
      <c r="AA2607" s="47" t="s">
        <v>39</v>
      </c>
      <c r="AB2607" s="40">
        <f t="shared" ref="AB2607" si="62993">SUMPRODUCT(AC2601:AC2605*(AB2601:AB2605="PTO"))+SUMPRODUCT(AC2601:AC2605*(AB2601:AB2605="HOL"))</f>
        <v>0</v>
      </c>
      <c r="AC2607" s="49" t="s">
        <v>135</v>
      </c>
      <c r="AD2607" s="41">
        <f t="shared" ref="AD2607" si="62994">AD2606*AA$4</f>
        <v>0</v>
      </c>
      <c r="AE2607" s="47" t="s">
        <v>39</v>
      </c>
      <c r="AF2607" s="40">
        <f t="shared" ref="AF2607" si="62995">SUMPRODUCT(AG2601:AG2605*(AF2601:AF2605="PTO"))+SUMPRODUCT(AG2601:AG2605*(AF2601:AF2605="HOL"))</f>
        <v>0</v>
      </c>
      <c r="AG2607" s="49" t="s">
        <v>135</v>
      </c>
      <c r="AH2607" s="41">
        <f t="shared" ref="AH2607" si="62996">AH2606*AE$4</f>
        <v>0</v>
      </c>
      <c r="AI2607" s="47" t="s">
        <v>39</v>
      </c>
      <c r="AJ2607" s="40">
        <f t="shared" ref="AJ2607" si="62997">SUMPRODUCT(AK2601:AK2605*(AJ2601:AJ2605="PTO"))+SUMPRODUCT(AK2601:AK2605*(AJ2601:AJ2605="HOL"))</f>
        <v>0</v>
      </c>
      <c r="AK2607" s="49" t="s">
        <v>135</v>
      </c>
      <c r="AL2607" s="41">
        <f>AL2606*AI$4</f>
        <v>0</v>
      </c>
      <c r="AM2607" s="47" t="s">
        <v>39</v>
      </c>
      <c r="AN2607" s="40">
        <f t="shared" ref="AN2607" si="62998">SUMPRODUCT(AO2601:AO2605*(AN2601:AN2605="PTO"))+SUMPRODUCT(AO2601:AO2605*(AN2601:AN2605="HOL"))</f>
        <v>0</v>
      </c>
      <c r="AO2607" s="49" t="s">
        <v>135</v>
      </c>
      <c r="AP2607" s="41">
        <f t="shared" ref="AP2607" si="62999">AP2606*AM$4</f>
        <v>0</v>
      </c>
      <c r="AQ2607" s="47" t="s">
        <v>39</v>
      </c>
      <c r="AR2607" s="40">
        <f t="shared" ref="AR2607" si="63000">SUMPRODUCT(AS2601:AS2605*(AR2601:AR2605="PTO"))+SUMPRODUCT(AS2601:AS2605*(AR2601:AR2605="HOL"))</f>
        <v>0</v>
      </c>
      <c r="AS2607" s="49" t="s">
        <v>135</v>
      </c>
      <c r="AT2607" s="41">
        <f t="shared" ref="AT2607" si="63001">AT2606*AQ$4</f>
        <v>0</v>
      </c>
      <c r="AU2607" s="47" t="s">
        <v>39</v>
      </c>
      <c r="AV2607" s="40">
        <f t="shared" ref="AV2607" si="63002">SUMPRODUCT(AW2601:AW2605*(AV2601:AV2605="PTO"))+SUMPRODUCT(AW2601:AW2605*(AV2601:AV2605="HOL"))</f>
        <v>0</v>
      </c>
      <c r="AW2607" s="49" t="s">
        <v>135</v>
      </c>
      <c r="AX2607" s="41">
        <f>AX2606*AU$4</f>
        <v>0</v>
      </c>
      <c r="AY2607" s="47" t="s">
        <v>39</v>
      </c>
      <c r="AZ2607" s="40">
        <f t="shared" ref="AZ2607" si="63003">SUMPRODUCT(BA2601:BA2605*(AZ2601:AZ2605="PTO"))+SUMPRODUCT(BA2601:BA2605*(AZ2601:AZ2605="HOL"))</f>
        <v>0</v>
      </c>
      <c r="BA2607" s="49" t="s">
        <v>135</v>
      </c>
      <c r="BB2607" s="41">
        <f>BB2606*AY$4</f>
        <v>0</v>
      </c>
      <c r="BC2607" s="47" t="s">
        <v>39</v>
      </c>
      <c r="BD2607" s="40">
        <f t="shared" ref="BD2607" si="63004">SUMPRODUCT(BE2601:BE2605*(BD2601:BD2605="PTO"))+SUMPRODUCT(BE2601:BE2605*(BD2601:BD2605="HOL"))</f>
        <v>0</v>
      </c>
      <c r="BE2607" s="49" t="s">
        <v>135</v>
      </c>
      <c r="BF2607" s="41">
        <f>BF2606*BC$4</f>
        <v>0</v>
      </c>
      <c r="BG2607" s="47" t="s">
        <v>39</v>
      </c>
      <c r="BH2607" s="40">
        <f t="shared" ref="BH2607" si="63005">SUMPRODUCT(BI2601:BI2605*(BH2601:BH2605="PTO"))+SUMPRODUCT(BI2601:BI2605*(BH2601:BH2605="HOL"))</f>
        <v>0</v>
      </c>
      <c r="BI2607" s="49" t="s">
        <v>135</v>
      </c>
      <c r="BJ2607" s="41">
        <f>BJ2606*BG$4</f>
        <v>0</v>
      </c>
      <c r="BK2607" s="47" t="s">
        <v>39</v>
      </c>
      <c r="BL2607" s="40">
        <f t="shared" ref="BL2607" si="63006">SUMPRODUCT(BM2601:BM2605*(BL2601:BL2605="PTO"))+SUMPRODUCT(BM2601:BM2605*(BL2601:BL2605="HOL"))</f>
        <v>0</v>
      </c>
      <c r="BM2607" s="49" t="s">
        <v>135</v>
      </c>
      <c r="BN2607" s="41">
        <f>BN2606*BK$4</f>
        <v>0</v>
      </c>
      <c r="BO2607" s="47" t="s">
        <v>39</v>
      </c>
      <c r="BP2607" s="40">
        <f t="shared" ref="BP2607" si="63007">SUMPRODUCT(BQ2601:BQ2605*(BP2601:BP2605="PTO"))+SUMPRODUCT(BQ2601:BQ2605*(BP2601:BP2605="HOL"))</f>
        <v>0</v>
      </c>
      <c r="BQ2607" s="49" t="s">
        <v>135</v>
      </c>
      <c r="BR2607" s="41">
        <f t="shared" ref="BR2607" si="63008">BR2606*BO$4</f>
        <v>0</v>
      </c>
      <c r="BS2607" s="47" t="s">
        <v>39</v>
      </c>
      <c r="BT2607" s="40">
        <f t="shared" ref="BT2607" si="63009">SUMPRODUCT(BU2601:BU2605*(BT2601:BT2605="PTO"))+SUMPRODUCT(BU2601:BU2605*(BT2601:BT2605="HOL"))</f>
        <v>0</v>
      </c>
      <c r="BU2607" s="49" t="s">
        <v>135</v>
      </c>
      <c r="BV2607" s="41">
        <f t="shared" ref="BV2607" si="63010">BV2606*BS$4</f>
        <v>0</v>
      </c>
      <c r="BW2607" s="47" t="s">
        <v>39</v>
      </c>
      <c r="BX2607" s="40">
        <f t="shared" ref="BX2607" si="63011">SUMPRODUCT(BY2601:BY2605*(BX2601:BX2605="PTO"))+SUMPRODUCT(BY2601:BY2605*(BX2601:BX2605="HOL"))</f>
        <v>0</v>
      </c>
      <c r="BY2607" s="49" t="s">
        <v>135</v>
      </c>
      <c r="BZ2607" s="41">
        <f t="shared" ref="BZ2607" si="63012">BZ2606*BW$4</f>
        <v>0</v>
      </c>
      <c r="CA2607" s="47" t="s">
        <v>39</v>
      </c>
      <c r="CB2607" s="40">
        <f t="shared" ref="CB2607" si="63013">SUMPRODUCT(CC2601:CC2605*(CB2601:CB2605="PTO"))+SUMPRODUCT(CC2601:CC2605*(CB2601:CB2605="HOL"))</f>
        <v>0</v>
      </c>
      <c r="CC2607" s="49" t="s">
        <v>135</v>
      </c>
      <c r="CD2607" s="41">
        <f t="shared" ref="CD2607" si="63014">CD2606*CA$4</f>
        <v>0</v>
      </c>
      <c r="CE2607" s="47" t="s">
        <v>39</v>
      </c>
      <c r="CF2607" s="40">
        <f t="shared" ref="CF2607" si="63015">SUMPRODUCT(CG2601:CG2605*(CF2601:CF2605="PTO"))+SUMPRODUCT(CG2601:CG2605*(CF2601:CF2605="HOL"))</f>
        <v>0</v>
      </c>
      <c r="CG2607" s="49" t="s">
        <v>135</v>
      </c>
      <c r="CH2607" s="41">
        <f t="shared" ref="CH2607" si="63016">CH2606*CE$4</f>
        <v>0</v>
      </c>
    </row>
    <row r="2610" spans="86:86" x14ac:dyDescent="0.25">
      <c r="CH2610">
        <f>COLUMN()</f>
        <v>86</v>
      </c>
    </row>
  </sheetData>
  <conditionalFormatting sqref="E12">
    <cfRule type="containsText" dxfId="43" priority="20" operator="containsText" text="Monday">
      <formula>NOT(ISERROR(SEARCH("Monday",E12)))</formula>
    </cfRule>
  </conditionalFormatting>
  <conditionalFormatting sqref="E19 E26 E33 E40 E47 E54 E61 E68 E75 E82 E89 E96 E103 E110 E117 E124 E131 E138 E145 E152 E159 E166 E173 E180 E187 E194 E201 E208 E215 E222 E229 E236 E243 E250 E257 E264 E271 E278 E285 E292 E299 E306 E313 E320 E327 E334 E341 E348 E355 E362 E369 E376 E383 E390 E397 E404 E411 E418 E425 E432 E439 E446 E453 E460 E467 E474 E481 E488 E495 E502 E509 E516 E523 E530 E537 E544 E551 E558 E565 E572 E579 E586 E593 E600 E607 E614 E621 E628 E635 E642 E649 E656 E663 E670 E677 E684 E691 E698 E705 E712 E719 E726 E733 E740 E747 E754 E761">
    <cfRule type="containsText" dxfId="42" priority="19" operator="containsText" text="Monday">
      <formula>NOT(ISERROR(SEARCH("Monday",E19)))</formula>
    </cfRule>
  </conditionalFormatting>
  <conditionalFormatting sqref="E768">
    <cfRule type="containsText" dxfId="41" priority="17" operator="containsText" text="Monday">
      <formula>NOT(ISERROR(SEARCH("Monday",E768)))</formula>
    </cfRule>
  </conditionalFormatting>
  <conditionalFormatting sqref="E775">
    <cfRule type="containsText" dxfId="40" priority="16" operator="containsText" text="Monday">
      <formula>NOT(ISERROR(SEARCH("Monday",E775)))</formula>
    </cfRule>
  </conditionalFormatting>
  <conditionalFormatting sqref="E782">
    <cfRule type="containsText" dxfId="39" priority="15" operator="containsText" text="Monday">
      <formula>NOT(ISERROR(SEARCH("Monday",E782)))</formula>
    </cfRule>
  </conditionalFormatting>
  <conditionalFormatting sqref="E789">
    <cfRule type="containsText" dxfId="38" priority="14" operator="containsText" text="Monday">
      <formula>NOT(ISERROR(SEARCH("Monday",E789)))</formula>
    </cfRule>
  </conditionalFormatting>
  <conditionalFormatting sqref="E796">
    <cfRule type="containsText" dxfId="37" priority="13" operator="containsText" text="Monday">
      <formula>NOT(ISERROR(SEARCH("Monday",E796)))</formula>
    </cfRule>
  </conditionalFormatting>
  <conditionalFormatting sqref="E803">
    <cfRule type="containsText" dxfId="36" priority="12" operator="containsText" text="Monday">
      <formula>NOT(ISERROR(SEARCH("Monday",E803)))</formula>
    </cfRule>
  </conditionalFormatting>
  <conditionalFormatting sqref="E810">
    <cfRule type="containsText" dxfId="35" priority="11" operator="containsText" text="Monday">
      <formula>NOT(ISERROR(SEARCH("Monday",E810)))</formula>
    </cfRule>
  </conditionalFormatting>
  <conditionalFormatting sqref="E817">
    <cfRule type="containsText" dxfId="34" priority="10" operator="containsText" text="Monday">
      <formula>NOT(ISERROR(SEARCH("Monday",E817)))</formula>
    </cfRule>
  </conditionalFormatting>
  <conditionalFormatting sqref="E824">
    <cfRule type="containsText" dxfId="33" priority="9" operator="containsText" text="Monday">
      <formula>NOT(ISERROR(SEARCH("Monday",E824)))</formula>
    </cfRule>
  </conditionalFormatting>
  <conditionalFormatting sqref="E831">
    <cfRule type="containsText" dxfId="32" priority="8" operator="containsText" text="Monday">
      <formula>NOT(ISERROR(SEARCH("Monday",E831)))</formula>
    </cfRule>
  </conditionalFormatting>
  <conditionalFormatting sqref="E838">
    <cfRule type="containsText" dxfId="31" priority="7" operator="containsText" text="Monday">
      <formula>NOT(ISERROR(SEARCH("Monday",E838)))</formula>
    </cfRule>
  </conditionalFormatting>
  <conditionalFormatting sqref="E845">
    <cfRule type="containsText" dxfId="30" priority="6" operator="containsText" text="Monday">
      <formula>NOT(ISERROR(SEARCH("Monday",E845)))</formula>
    </cfRule>
  </conditionalFormatting>
  <conditionalFormatting sqref="E852 E859 E866 E873 E880 E887 E894">
    <cfRule type="containsText" dxfId="29" priority="2" operator="containsText" text="Monday">
      <formula>NOT(ISERROR(SEARCH("Monday",E852)))</formula>
    </cfRule>
  </conditionalFormatting>
  <conditionalFormatting sqref="E901 E908 E915 E922 E929 E936 E943 E950 E957 E964 E971 E978 E985 E992 E999 E1006 E1013 E1020 E1027 E1034 E1041 E1048 E1055 E1062 E1069 E1076 E1083 E1090 E1097 E1104 E1111 E1118 E1125 E1132 E1139 E1146 E1153 E1160 E1167 E1174 E1181 E1188 E1195 E1202 E1209 E1216 E1223 E1230 E1237 E1244 E1251 E1258 E1265 E1272 E1279 E1286 E1293 E1300 E1307 E1314 E1321 E1328 E1335 E1342 E1349 E1356 E1363 E1370 E1377 E1384 E1391 E1398 E1405 E1412 E1419 E1426 E1433 E1440 E1447 E1454 E1461 E1468 E1475 E1482 E1489 E1496 E1503 E1510 E1517 E1524 E1531 E1538 E1545 E1552 E1559 E1566 E1573 E1580 E1587 E1594 E1601 E1608 E1615 E1622 E1629 E1636 E1643 E1650 E1657 E1664 E1671 E1678 E1685 E1692 E1699 E1706 E1713 E1720 E1727 E1734 E1741 E1748 E1755 E1762 E1769 E1776 E1783 E1790 E1797 E1804 E1811 E1818 E1825 E1832 E1839 E1846 E1853 E1860 E1867 E1874 E1881 E1888 E1895 E1902 E1909 E1916 E1923 E1930 E1937 E1944 E1951 E1958 E1965 E1972 E1979 E1986 E1993 E2000 E2007 E2014 E2021 E2028 E2035 E2042 E2049 E2056 E2063 E2070 E2077 E2084 E2091 E2098 E2105 E2112 E2119 E2126 E2133 E2140 E2147 E2154 E2161 E2168 E2175 E2182 E2189 E2196 E2203 E2210 E2217 E2224 E2231 E2238 E2245 E2252 E2259 E2266 E2273 E2280 E2287 E2294 E2301 E2308 E2315 E2322 E2329 E2336 E2343 E2350 E2357 E2364 E2371 E2378 E2385 E2392 E2399 E2406 E2413 E2420 E2427 E2434 E2441 E2448 E2455 E2462 E2469 E2476 E2483 E2490 E2497 E2504 E2511 E2518 E2525 E2532 E2539 E2546 E2553 E2560 E2567 E2574 E2581 E2588 E2595 E2602">
    <cfRule type="containsText" dxfId="28" priority="1" operator="containsText" text="Monday">
      <formula>NOT(ISERROR(SEARCH("Monday",E901)))</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F18"/>
  <sheetViews>
    <sheetView view="pageLayout" zoomScaleNormal="100" workbookViewId="0">
      <selection activeCell="B4" sqref="B4"/>
    </sheetView>
  </sheetViews>
  <sheetFormatPr defaultColWidth="9.140625" defaultRowHeight="15" x14ac:dyDescent="0.25"/>
  <cols>
    <col min="1" max="6" width="22.140625" customWidth="1"/>
    <col min="7" max="10" width="22.7109375" customWidth="1"/>
  </cols>
  <sheetData>
    <row r="1" spans="1:6" s="107" customFormat="1" ht="28.7" customHeight="1" thickBot="1" x14ac:dyDescent="0.4">
      <c r="A1" s="107" t="s">
        <v>288</v>
      </c>
      <c r="D1" s="113" t="s">
        <v>22</v>
      </c>
      <c r="E1" s="112">
        <v>2020</v>
      </c>
    </row>
    <row r="2" spans="1:6" s="105" customFormat="1" ht="21.6" customHeight="1" thickBot="1" x14ac:dyDescent="0.35">
      <c r="A2" s="104" t="s">
        <v>86</v>
      </c>
      <c r="B2" s="104" t="s">
        <v>87</v>
      </c>
      <c r="C2" s="104" t="s">
        <v>88</v>
      </c>
      <c r="D2" s="104" t="s">
        <v>90</v>
      </c>
      <c r="E2" s="104" t="s">
        <v>91</v>
      </c>
      <c r="F2" s="104" t="s">
        <v>92</v>
      </c>
    </row>
    <row r="3" spans="1:6" s="105" customFormat="1" ht="21.6" customHeight="1" thickBot="1" x14ac:dyDescent="0.35">
      <c r="A3" s="106">
        <v>44165</v>
      </c>
      <c r="B3" s="106">
        <f t="shared" ref="B3:F3" si="0">A3+1</f>
        <v>44166</v>
      </c>
      <c r="C3" s="106">
        <f t="shared" si="0"/>
        <v>44167</v>
      </c>
      <c r="D3" s="106">
        <f t="shared" si="0"/>
        <v>44168</v>
      </c>
      <c r="E3" s="106">
        <f t="shared" si="0"/>
        <v>44169</v>
      </c>
      <c r="F3" s="106">
        <f t="shared" si="0"/>
        <v>44170</v>
      </c>
    </row>
    <row r="4" spans="1:6" ht="68.25" customHeight="1" thickBot="1" x14ac:dyDescent="0.3">
      <c r="A4" s="111" t="s">
        <v>244</v>
      </c>
      <c r="B4" s="111" t="s">
        <v>244</v>
      </c>
      <c r="C4" s="111" t="s">
        <v>244</v>
      </c>
      <c r="D4" s="111" t="s">
        <v>244</v>
      </c>
      <c r="E4" s="111" t="s">
        <v>244</v>
      </c>
      <c r="F4" s="111"/>
    </row>
    <row r="5" spans="1:6" s="105" customFormat="1" ht="21.6" customHeight="1" thickBot="1" x14ac:dyDescent="0.35">
      <c r="A5" s="106">
        <f>F3+2</f>
        <v>44172</v>
      </c>
      <c r="B5" s="106">
        <f t="shared" ref="B5:F11" si="1">A5+1</f>
        <v>44173</v>
      </c>
      <c r="C5" s="106">
        <f t="shared" si="1"/>
        <v>44174</v>
      </c>
      <c r="D5" s="106">
        <f t="shared" si="1"/>
        <v>44175</v>
      </c>
      <c r="E5" s="106">
        <f t="shared" si="1"/>
        <v>44176</v>
      </c>
      <c r="F5" s="106">
        <f t="shared" si="1"/>
        <v>44177</v>
      </c>
    </row>
    <row r="6" spans="1:6" ht="68.25" customHeight="1" thickBot="1" x14ac:dyDescent="0.3">
      <c r="A6" s="111" t="s">
        <v>244</v>
      </c>
      <c r="B6" s="111" t="s">
        <v>244</v>
      </c>
      <c r="C6" s="111" t="s">
        <v>244</v>
      </c>
      <c r="D6" s="111" t="s">
        <v>244</v>
      </c>
      <c r="E6" s="111" t="s">
        <v>244</v>
      </c>
      <c r="F6" s="111"/>
    </row>
    <row r="7" spans="1:6" s="105" customFormat="1" ht="21.6" customHeight="1" thickBot="1" x14ac:dyDescent="0.35">
      <c r="A7" s="106">
        <f>F5+2</f>
        <v>44179</v>
      </c>
      <c r="B7" s="106">
        <f t="shared" si="1"/>
        <v>44180</v>
      </c>
      <c r="C7" s="106">
        <f t="shared" si="1"/>
        <v>44181</v>
      </c>
      <c r="D7" s="106">
        <f t="shared" si="1"/>
        <v>44182</v>
      </c>
      <c r="E7" s="106">
        <f t="shared" si="1"/>
        <v>44183</v>
      </c>
      <c r="F7" s="106">
        <f t="shared" si="1"/>
        <v>44184</v>
      </c>
    </row>
    <row r="8" spans="1:6" ht="68.25" customHeight="1" thickBot="1" x14ac:dyDescent="0.3">
      <c r="A8" s="111" t="s">
        <v>244</v>
      </c>
      <c r="B8" s="111" t="s">
        <v>244</v>
      </c>
      <c r="C8" s="111" t="s">
        <v>244</v>
      </c>
      <c r="D8" s="111" t="s">
        <v>244</v>
      </c>
      <c r="E8" s="111" t="s">
        <v>244</v>
      </c>
      <c r="F8" s="111"/>
    </row>
    <row r="9" spans="1:6" s="105" customFormat="1" ht="21.6" customHeight="1" thickBot="1" x14ac:dyDescent="0.35">
      <c r="A9" s="106">
        <f>F7+2</f>
        <v>44186</v>
      </c>
      <c r="B9" s="106">
        <f t="shared" si="1"/>
        <v>44187</v>
      </c>
      <c r="C9" s="106">
        <f t="shared" si="1"/>
        <v>44188</v>
      </c>
      <c r="D9" s="106">
        <f t="shared" si="1"/>
        <v>44189</v>
      </c>
      <c r="E9" s="106">
        <f t="shared" si="1"/>
        <v>44190</v>
      </c>
      <c r="F9" s="106">
        <f t="shared" si="1"/>
        <v>44191</v>
      </c>
    </row>
    <row r="10" spans="1:6" ht="68.25" customHeight="1" thickBot="1" x14ac:dyDescent="0.3">
      <c r="A10" s="111" t="s">
        <v>244</v>
      </c>
      <c r="B10" s="111" t="s">
        <v>244</v>
      </c>
      <c r="C10" s="111" t="s">
        <v>244</v>
      </c>
      <c r="D10" s="111" t="s">
        <v>282</v>
      </c>
      <c r="E10" s="111" t="s">
        <v>282</v>
      </c>
      <c r="F10" s="111"/>
    </row>
    <row r="11" spans="1:6" s="105" customFormat="1" ht="21.6" customHeight="1" thickBot="1" x14ac:dyDescent="0.35">
      <c r="A11" s="106">
        <f>F9+2</f>
        <v>44193</v>
      </c>
      <c r="B11" s="106">
        <f t="shared" si="1"/>
        <v>44194</v>
      </c>
      <c r="C11" s="106">
        <f t="shared" si="1"/>
        <v>44195</v>
      </c>
      <c r="D11" s="106">
        <f t="shared" si="1"/>
        <v>44196</v>
      </c>
      <c r="E11" s="106">
        <f t="shared" si="1"/>
        <v>44197</v>
      </c>
      <c r="F11" s="106">
        <f t="shared" si="1"/>
        <v>44198</v>
      </c>
    </row>
    <row r="12" spans="1:6" ht="68.25" customHeight="1" thickBot="1" x14ac:dyDescent="0.3">
      <c r="A12" s="111" t="s">
        <v>244</v>
      </c>
      <c r="B12" s="111" t="s">
        <v>244</v>
      </c>
      <c r="C12" s="111" t="s">
        <v>244</v>
      </c>
      <c r="D12" s="111" t="s">
        <v>244</v>
      </c>
      <c r="E12" s="111" t="s">
        <v>282</v>
      </c>
      <c r="F12" s="111"/>
    </row>
    <row r="13" spans="1:6" x14ac:dyDescent="0.25">
      <c r="A13">
        <v>4</v>
      </c>
    </row>
    <row r="14" spans="1:6" x14ac:dyDescent="0.25">
      <c r="A14" s="103" t="s">
        <v>23</v>
      </c>
      <c r="B14" t="s">
        <v>45</v>
      </c>
      <c r="C14" s="103" t="s">
        <v>30</v>
      </c>
      <c r="D14" t="s">
        <v>224</v>
      </c>
      <c r="E14" s="103" t="s">
        <v>42</v>
      </c>
      <c r="F14" t="s">
        <v>53</v>
      </c>
    </row>
    <row r="15" spans="1:6" x14ac:dyDescent="0.25">
      <c r="A15" s="103" t="s">
        <v>25</v>
      </c>
      <c r="B15" t="s">
        <v>47</v>
      </c>
      <c r="C15" s="103" t="s">
        <v>31</v>
      </c>
      <c r="D15" t="s">
        <v>32</v>
      </c>
      <c r="E15" s="103" t="s">
        <v>43</v>
      </c>
      <c r="F15" t="s">
        <v>223</v>
      </c>
    </row>
    <row r="16" spans="1:6" x14ac:dyDescent="0.25">
      <c r="A16" s="103" t="s">
        <v>24</v>
      </c>
      <c r="B16" t="s">
        <v>46</v>
      </c>
      <c r="C16" s="103" t="s">
        <v>33</v>
      </c>
      <c r="D16" t="s">
        <v>225</v>
      </c>
      <c r="E16" s="103" t="s">
        <v>39</v>
      </c>
      <c r="F16" t="s">
        <v>44</v>
      </c>
    </row>
    <row r="17" spans="1:6" x14ac:dyDescent="0.25">
      <c r="A17" s="103" t="s">
        <v>26</v>
      </c>
      <c r="B17" t="s">
        <v>48</v>
      </c>
      <c r="C17" s="103" t="s">
        <v>35</v>
      </c>
      <c r="D17" t="s">
        <v>222</v>
      </c>
      <c r="E17" s="103" t="s">
        <v>41</v>
      </c>
      <c r="F17" t="s">
        <v>226</v>
      </c>
    </row>
    <row r="18" spans="1:6" x14ac:dyDescent="0.25">
      <c r="A18" s="103" t="s">
        <v>28</v>
      </c>
      <c r="B18" t="s">
        <v>49</v>
      </c>
    </row>
  </sheetData>
  <pageMargins left="0.25" right="0.25" top="0.25" bottom="0.2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I56"/>
  <sheetViews>
    <sheetView workbookViewId="0">
      <pane ySplit="1" topLeftCell="A14" activePane="bottomLeft" state="frozen"/>
      <selection pane="bottomLeft" activeCell="C1" sqref="C1"/>
    </sheetView>
  </sheetViews>
  <sheetFormatPr defaultRowHeight="15" x14ac:dyDescent="0.25"/>
  <cols>
    <col min="1" max="1" width="6.5703125" customWidth="1"/>
    <col min="2" max="2" width="5.42578125" customWidth="1"/>
    <col min="3" max="3" width="35.28515625" customWidth="1"/>
    <col min="4" max="9" width="22.140625" customWidth="1"/>
  </cols>
  <sheetData>
    <row r="1" spans="1:9" ht="19.5" thickBot="1" x14ac:dyDescent="0.35">
      <c r="A1" t="s">
        <v>78</v>
      </c>
      <c r="C1" s="198" t="s">
        <v>22</v>
      </c>
      <c r="D1" s="104" t="s">
        <v>86</v>
      </c>
      <c r="E1" s="104" t="s">
        <v>87</v>
      </c>
      <c r="F1" s="104" t="s">
        <v>88</v>
      </c>
      <c r="G1" s="104" t="s">
        <v>90</v>
      </c>
      <c r="H1" s="104" t="s">
        <v>91</v>
      </c>
      <c r="I1" s="104" t="s">
        <v>92</v>
      </c>
    </row>
    <row r="2" spans="1:9" ht="19.5" thickBot="1" x14ac:dyDescent="0.35">
      <c r="C2" s="109">
        <f>MATCH(C1,Months[Name],0)</f>
        <v>12</v>
      </c>
      <c r="D2" s="106">
        <f>DATE(Data!B5,'AllStaff Schedule'!$C$2,1+INDEX(Data!N3:N9,MATCH(INDEX(Months[Weekday],MATCH(C1,Months[Name],0)),Data!M3:M9,0)))</f>
        <v>44165</v>
      </c>
      <c r="E2" s="106">
        <f t="shared" ref="E2:I2" si="0">D2+1</f>
        <v>44166</v>
      </c>
      <c r="F2" s="106">
        <f t="shared" si="0"/>
        <v>44167</v>
      </c>
      <c r="G2" s="106">
        <f t="shared" si="0"/>
        <v>44168</v>
      </c>
      <c r="H2" s="106">
        <f t="shared" si="0"/>
        <v>44169</v>
      </c>
      <c r="I2" s="106">
        <f t="shared" si="0"/>
        <v>44170</v>
      </c>
    </row>
    <row r="3" spans="1:9" ht="50.1" customHeight="1" thickBot="1" x14ac:dyDescent="0.3">
      <c r="A3" s="24">
        <v>1</v>
      </c>
      <c r="B3" s="17">
        <f ca="1">IFERROR(INDEX(ees[Number],MATCH(C3,ees[Full Name],0)),0)</f>
        <v>2</v>
      </c>
      <c r="C3" s="204" t="str">
        <f ca="1">listOnlyEmployed($C$2,A3,ees[Full Name],ees[Separation])</f>
        <v>Tylean Fox</v>
      </c>
      <c r="D3" s="200" t="str">
        <f ca="1">IFERROR(printDay(findDayCells(MATCH(D$2, Entry!$E$1:$E$3000,0),$B3)),"")</f>
        <v>MFD 8:00-5:00</v>
      </c>
      <c r="E3" s="199" t="str">
        <f ca="1">IFERROR(printDay(findDayCells(MATCH(E$2, Entry!$E$1:$E$3000,0),$B3)),"")</f>
        <v>MFD 8:00-5:00</v>
      </c>
      <c r="F3" s="111" t="str">
        <f ca="1">IFERROR(printDay(findDayCells(MATCH(F$2, Entry!$E$1:$E$3000,0),$B3)),"")</f>
        <v>MFD 8:00-5:00</v>
      </c>
      <c r="G3" s="199" t="str">
        <f ca="1">IFERROR(printDay(findDayCells(MATCH(G$2, Entry!$E$1:$E$3000,0),$B3)),"")</f>
        <v>MFD 8:00-5:00</v>
      </c>
      <c r="H3" s="111" t="str">
        <f ca="1">IFERROR(printDay(findDayCells(MATCH(H$2, Entry!$E$1:$E$3000,0),$B3)),"")</f>
        <v>MFD 8:00-5:00</v>
      </c>
      <c r="I3" s="199" t="str">
        <f ca="1">IFERROR(printDay(findDayCells(MATCH(I$2, Entry!$E$1:$E$3000,0),$B3)),"")</f>
        <v/>
      </c>
    </row>
    <row r="4" spans="1:9" ht="50.1" customHeight="1" thickBot="1" x14ac:dyDescent="0.3">
      <c r="A4" s="33">
        <v>2</v>
      </c>
      <c r="B4" s="14">
        <f ca="1">IFERROR(INDEX(ees[Number],MATCH(C4,ees[Full Name],0)),0)</f>
        <v>3</v>
      </c>
      <c r="C4" s="205" t="str">
        <f ca="1">listOnlyEmployed($C$2,A4,ees[Full Name],ees[Separation])</f>
        <v>Rosa Rivas</v>
      </c>
      <c r="D4" s="200" t="str">
        <f ca="1">IFERROR(printDay(findDayCells(MATCH(D$2, Entry!$E$1:$E$3000,0),$B4)),"")</f>
        <v>MFD 7:30-4:30</v>
      </c>
      <c r="E4" s="199" t="str">
        <f ca="1">IFERROR(printDay(findDayCells(MATCH(E$2, Entry!$E$1:$E$3000,0),$B4)),"")</f>
        <v>MFD 7:30-4:30</v>
      </c>
      <c r="F4" s="111" t="str">
        <f ca="1">IFERROR(printDay(findDayCells(MATCH(F$2, Entry!$E$1:$E$3000,0),$B4)),"")</f>
        <v>MFD 7:30-4:30</v>
      </c>
      <c r="G4" s="199" t="str">
        <f ca="1">IFERROR(printDay(findDayCells(MATCH(G$2, Entry!$E$1:$E$3000,0),$B4)),"")</f>
        <v>MFD 7:30-4:30</v>
      </c>
      <c r="H4" s="111" t="str">
        <f ca="1">IFERROR(printDay(findDayCells(MATCH(H$2, Entry!$E$1:$E$3000,0),$B4)),"")</f>
        <v/>
      </c>
      <c r="I4" s="199" t="str">
        <f ca="1">IFERROR(printDay(findDayCells(MATCH(I$2, Entry!$E$1:$E$3000,0),$B4)),"")</f>
        <v/>
      </c>
    </row>
    <row r="5" spans="1:9" ht="50.1" customHeight="1" thickBot="1" x14ac:dyDescent="0.3">
      <c r="A5" s="33">
        <v>3</v>
      </c>
      <c r="B5" s="14">
        <f ca="1">IFERROR(INDEX(ees[Number],MATCH(C5,ees[Full Name],0)),0)</f>
        <v>4</v>
      </c>
      <c r="C5" s="205" t="str">
        <f ca="1">listOnlyEmployed($C$2,A5,ees[Full Name],ees[Separation])</f>
        <v>Shub Kaur</v>
      </c>
      <c r="D5" s="200" t="str">
        <f ca="1">IFERROR(printDay(findDayCells(MATCH(D$2, Entry!$E$1:$E$3000,0),$B5)),"")</f>
        <v>MFD 12:00-9:00</v>
      </c>
      <c r="E5" s="199" t="str">
        <f ca="1">IFERROR(printDay(findDayCells(MATCH(E$2, Entry!$E$1:$E$3000,0),$B5)),"")</f>
        <v>MFD 8:30-5:30</v>
      </c>
      <c r="F5" s="111" t="str">
        <f ca="1">IFERROR(printDay(findDayCells(MATCH(F$2, Entry!$E$1:$E$3000,0),$B5)),"")</f>
        <v>MFD 8:30-5:30</v>
      </c>
      <c r="G5" s="199" t="str">
        <f ca="1">IFERROR(printDay(findDayCells(MATCH(G$2, Entry!$E$1:$E$3000,0),$B5)),"")</f>
        <v>MFD 8:30-5:30</v>
      </c>
      <c r="H5" s="111" t="str">
        <f ca="1">IFERROR(printDay(findDayCells(MATCH(H$2, Entry!$E$1:$E$3000,0),$B5)),"")</f>
        <v>MFD 8:30-5:30</v>
      </c>
      <c r="I5" s="199" t="str">
        <f ca="1">IFERROR(printDay(findDayCells(MATCH(I$2, Entry!$E$1:$E$3000,0),$B5)),"")</f>
        <v/>
      </c>
    </row>
    <row r="6" spans="1:9" ht="50.1" customHeight="1" thickBot="1" x14ac:dyDescent="0.3">
      <c r="A6" s="33">
        <v>4</v>
      </c>
      <c r="B6" s="14">
        <f ca="1">IFERROR(INDEX(ees[Number],MATCH(C6,ees[Full Name],0)),0)</f>
        <v>6</v>
      </c>
      <c r="C6" s="205" t="str">
        <f ca="1">listOnlyEmployed($C$2,A6,ees[Full Name],ees[Separation])</f>
        <v>Lourdes Martinez Torres</v>
      </c>
      <c r="D6" s="200" t="str">
        <f ca="1">IFERROR(printDay(findDayCells(MATCH(D$2, Entry!$E$1:$E$3000,0),$B6)),"")</f>
        <v>MFD 8:00-5:00</v>
      </c>
      <c r="E6" s="199" t="str">
        <f ca="1">IFERROR(printDay(findDayCells(MATCH(E$2, Entry!$E$1:$E$3000,0),$B6)),"")</f>
        <v>MFD 8:00-5:00</v>
      </c>
      <c r="F6" s="111" t="str">
        <f ca="1">IFERROR(printDay(findDayCells(MATCH(F$2, Entry!$E$1:$E$3000,0),$B6)),"")</f>
        <v>MFD 8:00-5:00</v>
      </c>
      <c r="G6" s="199" t="str">
        <f ca="1">IFERROR(printDay(findDayCells(MATCH(G$2, Entry!$E$1:$E$3000,0),$B6)),"")</f>
        <v>MFD 8:00-5:00</v>
      </c>
      <c r="H6" s="111" t="str">
        <f ca="1">IFERROR(printDay(findDayCells(MATCH(H$2, Entry!$E$1:$E$3000,0),$B6)),"")</f>
        <v>MFD 8:00-5:00</v>
      </c>
      <c r="I6" s="199" t="str">
        <f ca="1">IFERROR(printDay(findDayCells(MATCH(I$2, Entry!$E$1:$E$3000,0),$B6)),"")</f>
        <v/>
      </c>
    </row>
    <row r="7" spans="1:9" ht="50.1" customHeight="1" thickBot="1" x14ac:dyDescent="0.3">
      <c r="A7" s="33">
        <v>5</v>
      </c>
      <c r="B7" s="14">
        <f ca="1">IFERROR(INDEX(ees[Number],MATCH(C7,ees[Full Name],0)),0)</f>
        <v>7</v>
      </c>
      <c r="C7" s="205" t="str">
        <f ca="1">listOnlyEmployed($C$2,A7,ees[Full Name],ees[Separation])</f>
        <v>Rosalina Valdovino</v>
      </c>
      <c r="D7" s="200" t="str">
        <f ca="1">IFERROR(printDay(findDayCells(MATCH(D$2, Entry!$E$1:$E$3000,0),$B7)),"")</f>
        <v>MCC 8:00-5:00</v>
      </c>
      <c r="E7" s="199" t="str">
        <f ca="1">IFERROR(printDay(findDayCells(MATCH(E$2, Entry!$E$1:$E$3000,0),$B7)),"")</f>
        <v>MCC 8:00-5:00</v>
      </c>
      <c r="F7" s="111" t="str">
        <f ca="1">IFERROR(printDay(findDayCells(MATCH(F$2, Entry!$E$1:$E$3000,0),$B7)),"")</f>
        <v>MCC 8:00-5:00</v>
      </c>
      <c r="G7" s="199" t="str">
        <f ca="1">IFERROR(printDay(findDayCells(MATCH(G$2, Entry!$E$1:$E$3000,0),$B7)),"")</f>
        <v>MCC 8:00-5:00</v>
      </c>
      <c r="H7" s="111" t="str">
        <f ca="1">IFERROR(printDay(findDayCells(MATCH(H$2, Entry!$E$1:$E$3000,0),$B7)),"")</f>
        <v>MCC 8:00-5:00</v>
      </c>
      <c r="I7" s="199" t="str">
        <f ca="1">IFERROR(printDay(findDayCells(MATCH(I$2, Entry!$E$1:$E$3000,0),$B7)),"")</f>
        <v/>
      </c>
    </row>
    <row r="8" spans="1:9" ht="50.1" customHeight="1" thickBot="1" x14ac:dyDescent="0.3">
      <c r="A8" s="33">
        <v>6</v>
      </c>
      <c r="B8" s="14">
        <f ca="1">IFERROR(INDEX(ees[Number],MATCH(C8,ees[Full Name],0)),0)</f>
        <v>16</v>
      </c>
      <c r="C8" s="205" t="str">
        <f ca="1">listOnlyEmployed($C$2,A8,ees[Full Name],ees[Separation])</f>
        <v>Oyuki Valdez</v>
      </c>
      <c r="D8" s="200" t="str">
        <f ca="1">IFERROR(printDay(findDayCells(MATCH(D$2, Entry!$E$1:$E$3000,0),$B8)),"")</f>
        <v>MFD 12:00-9:00</v>
      </c>
      <c r="E8" s="199" t="str">
        <f ca="1">IFERROR(printDay(findDayCells(MATCH(E$2, Entry!$E$1:$E$3000,0),$B8)),"")</f>
        <v>MFD 8:00-1:00</v>
      </c>
      <c r="F8" s="111" t="str">
        <f ca="1">IFERROR(printDay(findDayCells(MATCH(F$2, Entry!$E$1:$E$3000,0),$B8)),"")</f>
        <v/>
      </c>
      <c r="G8" s="199" t="str">
        <f ca="1">IFERROR(printDay(findDayCells(MATCH(G$2, Entry!$E$1:$E$3000,0),$B8)),"")</f>
        <v>MFD 12:00-5:00</v>
      </c>
      <c r="H8" s="111" t="str">
        <f ca="1">IFERROR(printDay(findDayCells(MATCH(H$2, Entry!$E$1:$E$3000,0),$B8)),"")</f>
        <v/>
      </c>
      <c r="I8" s="199" t="str">
        <f ca="1">IFERROR(printDay(findDayCells(MATCH(I$2, Entry!$E$1:$E$3000,0),$B8)),"")</f>
        <v>MFD 8:00-5:00</v>
      </c>
    </row>
    <row r="9" spans="1:9" ht="50.1" customHeight="1" thickBot="1" x14ac:dyDescent="0.3">
      <c r="A9" s="33">
        <v>7</v>
      </c>
      <c r="B9" s="14">
        <f ca="1">IFERROR(INDEX(ees[Number],MATCH(C9,ees[Full Name],0)),0)</f>
        <v>17</v>
      </c>
      <c r="C9" s="205" t="str">
        <f ca="1">listOnlyEmployed($C$2,A9,ees[Full Name],ees[Separation])</f>
        <v>Elissa Dunsmore</v>
      </c>
      <c r="D9" s="200" t="str">
        <f ca="1">IFERROR(printDay(findDayCells(MATCH(D$2, Entry!$E$1:$E$3000,0),$B9)),"")</f>
        <v/>
      </c>
      <c r="E9" s="199" t="str">
        <f ca="1">IFERROR(printDay(findDayCells(MATCH(E$2, Entry!$E$1:$E$3000,0),$B9)),"")</f>
        <v>MFD 8:00-5:00</v>
      </c>
      <c r="F9" s="111" t="str">
        <f ca="1">IFERROR(printDay(findDayCells(MATCH(F$2, Entry!$E$1:$E$3000,0),$B9)),"")</f>
        <v>MFD 8:00-5:00</v>
      </c>
      <c r="G9" s="199" t="str">
        <f ca="1">IFERROR(printDay(findDayCells(MATCH(G$2, Entry!$E$1:$E$3000,0),$B9)),"")</f>
        <v>MFD 8:00-5:00</v>
      </c>
      <c r="H9" s="111" t="str">
        <f ca="1">IFERROR(printDay(findDayCells(MATCH(H$2, Entry!$E$1:$E$3000,0),$B9)),"")</f>
        <v>MFD 8:00-5:00</v>
      </c>
      <c r="I9" s="199" t="str">
        <f ca="1">IFERROR(printDay(findDayCells(MATCH(I$2, Entry!$E$1:$E$3000,0),$B9)),"")</f>
        <v>MFD 8:00-5:00</v>
      </c>
    </row>
    <row r="10" spans="1:9" ht="50.1" customHeight="1" thickBot="1" x14ac:dyDescent="0.3">
      <c r="A10" s="33">
        <v>8</v>
      </c>
      <c r="B10" s="14">
        <f ca="1">IFERROR(INDEX(ees[Number],MATCH(C10,ees[Full Name],0)),0)</f>
        <v>18</v>
      </c>
      <c r="C10" s="205" t="str">
        <f ca="1">listOnlyEmployed($C$2,A10,ees[Full Name],ees[Separation])</f>
        <v>Erica Dominguez</v>
      </c>
      <c r="D10" s="200" t="str">
        <f ca="1">IFERROR(printDay(findDayCells(MATCH(D$2, Entry!$E$1:$E$3000,0),$B10)),"")</f>
        <v/>
      </c>
      <c r="E10" s="199" t="str">
        <f ca="1">IFERROR(printDay(findDayCells(MATCH(E$2, Entry!$E$1:$E$3000,0),$B10)),"")</f>
        <v/>
      </c>
      <c r="F10" s="111" t="str">
        <f ca="1">IFERROR(printDay(findDayCells(MATCH(F$2, Entry!$E$1:$E$3000,0),$B10)),"")</f>
        <v/>
      </c>
      <c r="G10" s="199" t="str">
        <f ca="1">IFERROR(printDay(findDayCells(MATCH(G$2, Entry!$E$1:$E$3000,0),$B10)),"")</f>
        <v/>
      </c>
      <c r="H10" s="111" t="str">
        <f ca="1">IFERROR(printDay(findDayCells(MATCH(H$2, Entry!$E$1:$E$3000,0),$B10)),"")</f>
        <v/>
      </c>
      <c r="I10" s="199" t="str">
        <f ca="1">IFERROR(printDay(findDayCells(MATCH(I$2, Entry!$E$1:$E$3000,0),$B10)),"")</f>
        <v/>
      </c>
    </row>
    <row r="11" spans="1:9" ht="50.1" customHeight="1" thickBot="1" x14ac:dyDescent="0.3">
      <c r="A11" s="33">
        <v>9</v>
      </c>
      <c r="B11" s="14">
        <f ca="1">IFERROR(INDEX(ees[Number],MATCH(C11,ees[Full Name],0)),0)</f>
        <v>0</v>
      </c>
      <c r="C11" s="205" t="str">
        <f ca="1">listOnlyEmployed($C$2,A11,ees[Full Name],ees[Separation])</f>
        <v/>
      </c>
      <c r="D11" s="200" t="str">
        <f ca="1">IFERROR(printDay(findDayCells(MATCH(D$2, Entry!$E$1:$E$3000,0),$B11)),"")</f>
        <v/>
      </c>
      <c r="E11" s="199" t="str">
        <f ca="1">IFERROR(printDay(findDayCells(MATCH(E$2, Entry!$E$1:$E$3000,0),$B11)),"")</f>
        <v/>
      </c>
      <c r="F11" s="111" t="str">
        <f ca="1">IFERROR(printDay(findDayCells(MATCH(F$2, Entry!$E$1:$E$3000,0),$B11)),"")</f>
        <v/>
      </c>
      <c r="G11" s="199" t="str">
        <f ca="1">IFERROR(printDay(findDayCells(MATCH(G$2, Entry!$E$1:$E$3000,0),$B11)),"")</f>
        <v/>
      </c>
      <c r="H11" s="111" t="str">
        <f ca="1">IFERROR(printDay(findDayCells(MATCH(H$2, Entry!$E$1:$E$3000,0),$B11)),"")</f>
        <v/>
      </c>
      <c r="I11" s="199" t="str">
        <f ca="1">IFERROR(printDay(findDayCells(MATCH(I$2, Entry!$E$1:$E$3000,0),$B11)),"")</f>
        <v/>
      </c>
    </row>
    <row r="12" spans="1:9" ht="50.1" customHeight="1" thickBot="1" x14ac:dyDescent="0.3">
      <c r="A12" s="202">
        <v>10</v>
      </c>
      <c r="B12" s="22">
        <f ca="1">IFERROR(INDEX(ees[Number],MATCH(C12,ees[Full Name],0)),0)</f>
        <v>0</v>
      </c>
      <c r="C12" s="206" t="str">
        <f ca="1">listOnlyEmployed($C$2,A12,ees[Full Name],ees[Separation])</f>
        <v/>
      </c>
      <c r="D12" s="200" t="str">
        <f ca="1">IFERROR(printDay(findDayCells(MATCH(D$2, Entry!$E$1:$E$3000,0),$B12)),"")</f>
        <v/>
      </c>
      <c r="E12" s="199" t="str">
        <f ca="1">IFERROR(printDay(findDayCells(MATCH(E$2, Entry!$E$1:$E$3000,0),$B12)),"")</f>
        <v/>
      </c>
      <c r="F12" s="111" t="str">
        <f ca="1">IFERROR(printDay(findDayCells(MATCH(F$2, Entry!$E$1:$E$3000,0),$B12)),"")</f>
        <v/>
      </c>
      <c r="G12" s="199" t="str">
        <f ca="1">IFERROR(printDay(findDayCells(MATCH(G$2, Entry!$E$1:$E$3000,0),$B12)),"")</f>
        <v/>
      </c>
      <c r="H12" s="111" t="str">
        <f ca="1">IFERROR(printDay(findDayCells(MATCH(H$2, Entry!$E$1:$E$3000,0),$B12)),"")</f>
        <v/>
      </c>
      <c r="I12" s="199" t="str">
        <f ca="1">IFERROR(printDay(findDayCells(MATCH(I$2, Entry!$E$1:$E$3000,0),$B12)),"")</f>
        <v/>
      </c>
    </row>
    <row r="13" spans="1:9" ht="19.5" thickBot="1" x14ac:dyDescent="0.35">
      <c r="A13" s="203"/>
      <c r="B13" s="203"/>
      <c r="C13" s="203"/>
      <c r="D13" s="201">
        <f>I2+2</f>
        <v>44172</v>
      </c>
      <c r="E13" s="106">
        <f t="shared" ref="E13:I13" si="1">D13+1</f>
        <v>44173</v>
      </c>
      <c r="F13" s="106">
        <f t="shared" si="1"/>
        <v>44174</v>
      </c>
      <c r="G13" s="106">
        <f t="shared" si="1"/>
        <v>44175</v>
      </c>
      <c r="H13" s="106">
        <f t="shared" si="1"/>
        <v>44176</v>
      </c>
      <c r="I13" s="106">
        <f t="shared" si="1"/>
        <v>44177</v>
      </c>
    </row>
    <row r="14" spans="1:9" ht="50.1" customHeight="1" thickBot="1" x14ac:dyDescent="0.3">
      <c r="A14" s="24">
        <v>1</v>
      </c>
      <c r="B14" s="17">
        <f ca="1">IFERROR(INDEX(ees[Number],MATCH(C14,ees[Full Name],0)),0)</f>
        <v>2</v>
      </c>
      <c r="C14" s="204" t="str">
        <f ca="1">listOnlyEmployed($C$2,A14,ees[Full Name],ees[Separation])</f>
        <v>Tylean Fox</v>
      </c>
      <c r="D14" s="200" t="str">
        <f ca="1">IFERROR(printDay(findDayCells(MATCH(D$13, Entry!$E$1:$E$3000,0),$B14)),"")</f>
        <v>MFD 8:00-5:00</v>
      </c>
      <c r="E14" s="199" t="str">
        <f ca="1">IFERROR(printDay(findDayCells(MATCH(E$13, Entry!$E$1:$E$3000,0),$B14)),"")</f>
        <v>MFD 8:00-5:00</v>
      </c>
      <c r="F14" s="111" t="str">
        <f ca="1">IFERROR(printDay(findDayCells(MATCH(F$13, Entry!$E$1:$E$3000,0),$B14)),"")</f>
        <v>MFD 8:00-5:00</v>
      </c>
      <c r="G14" s="199" t="str">
        <f ca="1">IFERROR(printDay(findDayCells(MATCH(G$13, Entry!$E$1:$E$3000,0),$B14)),"")</f>
        <v>MFD 8:00-5:00</v>
      </c>
      <c r="H14" s="111" t="str">
        <f ca="1">IFERROR(printDay(findDayCells(MATCH(H$13, Entry!$E$1:$E$3000,0),$B14)),"")</f>
        <v>MFD 8:00-5:00</v>
      </c>
      <c r="I14" s="199" t="str">
        <f ca="1">IFERROR(printDay(findDayCells(MATCH(I$13, Entry!$E$1:$E$3000,0),$B14)),"")</f>
        <v/>
      </c>
    </row>
    <row r="15" spans="1:9" ht="50.1" customHeight="1" thickBot="1" x14ac:dyDescent="0.3">
      <c r="A15" s="33">
        <v>2</v>
      </c>
      <c r="B15" s="14">
        <f ca="1">IFERROR(INDEX(ees[Number],MATCH(C15,ees[Full Name],0)),0)</f>
        <v>3</v>
      </c>
      <c r="C15" s="205" t="str">
        <f ca="1">listOnlyEmployed($C$2,A15,ees[Full Name],ees[Separation])</f>
        <v>Rosa Rivas</v>
      </c>
      <c r="D15" s="200" t="str">
        <f ca="1">IFERROR(printDay(findDayCells(MATCH(D$13, Entry!$E$1:$E$3000,0),$B15)),"")</f>
        <v>MFD 7:30-4:30</v>
      </c>
      <c r="E15" s="199" t="str">
        <f ca="1">IFERROR(printDay(findDayCells(MATCH(E$13, Entry!$E$1:$E$3000,0),$B15)),"")</f>
        <v>MFD 7:30-4:30</v>
      </c>
      <c r="F15" s="111" t="str">
        <f ca="1">IFERROR(printDay(findDayCells(MATCH(F$13, Entry!$E$1:$E$3000,0),$B15)),"")</f>
        <v>MFD 7:30-4:30</v>
      </c>
      <c r="G15" s="199" t="str">
        <f ca="1">IFERROR(printDay(findDayCells(MATCH(G$13, Entry!$E$1:$E$3000,0),$B15)),"")</f>
        <v>MFD 7:30-4:30</v>
      </c>
      <c r="H15" s="111" t="str">
        <f ca="1">IFERROR(printDay(findDayCells(MATCH(H$13, Entry!$E$1:$E$3000,0),$B15)),"")</f>
        <v/>
      </c>
      <c r="I15" s="199" t="str">
        <f ca="1">IFERROR(printDay(findDayCells(MATCH(I$13, Entry!$E$1:$E$3000,0),$B15)),"")</f>
        <v/>
      </c>
    </row>
    <row r="16" spans="1:9" ht="50.1" customHeight="1" thickBot="1" x14ac:dyDescent="0.3">
      <c r="A16" s="33">
        <v>3</v>
      </c>
      <c r="B16" s="14">
        <f ca="1">IFERROR(INDEX(ees[Number],MATCH(C16,ees[Full Name],0)),0)</f>
        <v>4</v>
      </c>
      <c r="C16" s="205" t="str">
        <f ca="1">listOnlyEmployed($C$2,A16,ees[Full Name],ees[Separation])</f>
        <v>Shub Kaur</v>
      </c>
      <c r="D16" s="200" t="str">
        <f ca="1">IFERROR(printDay(findDayCells(MATCH(D$13, Entry!$E$1:$E$3000,0),$B16)),"")</f>
        <v>MFD 12:00-9:00</v>
      </c>
      <c r="E16" s="199" t="str">
        <f ca="1">IFERROR(printDay(findDayCells(MATCH(E$13, Entry!$E$1:$E$3000,0),$B16)),"")</f>
        <v>MFD 8:30-5:30</v>
      </c>
      <c r="F16" s="111" t="str">
        <f ca="1">IFERROR(printDay(findDayCells(MATCH(F$13, Entry!$E$1:$E$3000,0),$B16)),"")</f>
        <v>MFD 8:30-5:30</v>
      </c>
      <c r="G16" s="199" t="str">
        <f ca="1">IFERROR(printDay(findDayCells(MATCH(G$13, Entry!$E$1:$E$3000,0),$B16)),"")</f>
        <v>MFD 8:30-5:30</v>
      </c>
      <c r="H16" s="111" t="str">
        <f ca="1">IFERROR(printDay(findDayCells(MATCH(H$13, Entry!$E$1:$E$3000,0),$B16)),"")</f>
        <v>MFD 8:30-5:30</v>
      </c>
      <c r="I16" s="199" t="str">
        <f ca="1">IFERROR(printDay(findDayCells(MATCH(I$13, Entry!$E$1:$E$3000,0),$B16)),"")</f>
        <v/>
      </c>
    </row>
    <row r="17" spans="1:9" ht="50.1" customHeight="1" thickBot="1" x14ac:dyDescent="0.3">
      <c r="A17" s="33">
        <v>4</v>
      </c>
      <c r="B17" s="14">
        <f ca="1">IFERROR(INDEX(ees[Number],MATCH(C17,ees[Full Name],0)),0)</f>
        <v>6</v>
      </c>
      <c r="C17" s="205" t="str">
        <f ca="1">listOnlyEmployed($C$2,A17,ees[Full Name],ees[Separation])</f>
        <v>Lourdes Martinez Torres</v>
      </c>
      <c r="D17" s="200" t="str">
        <f ca="1">IFERROR(printDay(findDayCells(MATCH(D$13, Entry!$E$1:$E$3000,0),$B17)),"")</f>
        <v>MFD 8:00-5:00</v>
      </c>
      <c r="E17" s="199" t="str">
        <f ca="1">IFERROR(printDay(findDayCells(MATCH(E$13, Entry!$E$1:$E$3000,0),$B17)),"")</f>
        <v>MFD 8:00-5:00</v>
      </c>
      <c r="F17" s="111" t="str">
        <f ca="1">IFERROR(printDay(findDayCells(MATCH(F$13, Entry!$E$1:$E$3000,0),$B17)),"")</f>
        <v>MFD 8:00-5:00</v>
      </c>
      <c r="G17" s="199" t="str">
        <f ca="1">IFERROR(printDay(findDayCells(MATCH(G$13, Entry!$E$1:$E$3000,0),$B17)),"")</f>
        <v>MFD 8:00-5:00</v>
      </c>
      <c r="H17" s="111" t="str">
        <f ca="1">IFERROR(printDay(findDayCells(MATCH(H$13, Entry!$E$1:$E$3000,0),$B17)),"")</f>
        <v>MFD 8:00-5:00</v>
      </c>
      <c r="I17" s="199" t="str">
        <f ca="1">IFERROR(printDay(findDayCells(MATCH(I$13, Entry!$E$1:$E$3000,0),$B17)),"")</f>
        <v/>
      </c>
    </row>
    <row r="18" spans="1:9" ht="50.1" customHeight="1" thickBot="1" x14ac:dyDescent="0.3">
      <c r="A18" s="33">
        <v>5</v>
      </c>
      <c r="B18" s="14">
        <f ca="1">IFERROR(INDEX(ees[Number],MATCH(C18,ees[Full Name],0)),0)</f>
        <v>7</v>
      </c>
      <c r="C18" s="205" t="str">
        <f ca="1">listOnlyEmployed($C$2,A18,ees[Full Name],ees[Separation])</f>
        <v>Rosalina Valdovino</v>
      </c>
      <c r="D18" s="200" t="str">
        <f ca="1">IFERROR(printDay(findDayCells(MATCH(D$13, Entry!$E$1:$E$3000,0),$B18)),"")</f>
        <v>MCC 8:00-5:00</v>
      </c>
      <c r="E18" s="199" t="str">
        <f ca="1">IFERROR(printDay(findDayCells(MATCH(E$13, Entry!$E$1:$E$3000,0),$B18)),"")</f>
        <v>MCC 8:00-5:00</v>
      </c>
      <c r="F18" s="111" t="str">
        <f ca="1">IFERROR(printDay(findDayCells(MATCH(F$13, Entry!$E$1:$E$3000,0),$B18)),"")</f>
        <v/>
      </c>
      <c r="G18" s="199" t="str">
        <f ca="1">IFERROR(printDay(findDayCells(MATCH(G$13, Entry!$E$1:$E$3000,0),$B18)),"")</f>
        <v>MCC 8:00-5:00</v>
      </c>
      <c r="H18" s="111" t="str">
        <f ca="1">IFERROR(printDay(findDayCells(MATCH(H$13, Entry!$E$1:$E$3000,0),$B18)),"")</f>
        <v/>
      </c>
      <c r="I18" s="199" t="str">
        <f ca="1">IFERROR(printDay(findDayCells(MATCH(I$13, Entry!$E$1:$E$3000,0),$B18)),"")</f>
        <v/>
      </c>
    </row>
    <row r="19" spans="1:9" ht="50.1" customHeight="1" thickBot="1" x14ac:dyDescent="0.3">
      <c r="A19" s="33">
        <v>6</v>
      </c>
      <c r="B19" s="14">
        <f ca="1">IFERROR(INDEX(ees[Number],MATCH(C19,ees[Full Name],0)),0)</f>
        <v>16</v>
      </c>
      <c r="C19" s="205" t="str">
        <f ca="1">listOnlyEmployed($C$2,A19,ees[Full Name],ees[Separation])</f>
        <v>Oyuki Valdez</v>
      </c>
      <c r="D19" s="200" t="str">
        <f ca="1">IFERROR(printDay(findDayCells(MATCH(D$13, Entry!$E$1:$E$3000,0),$B19)),"")</f>
        <v>MFD 12:00-9:00</v>
      </c>
      <c r="E19" s="199" t="str">
        <f ca="1">IFERROR(printDay(findDayCells(MATCH(E$13, Entry!$E$1:$E$3000,0),$B19)),"")</f>
        <v>MFD 8:00-1:00</v>
      </c>
      <c r="F19" s="111" t="str">
        <f ca="1">IFERROR(printDay(findDayCells(MATCH(F$13, Entry!$E$1:$E$3000,0),$B19)),"")</f>
        <v/>
      </c>
      <c r="G19" s="199" t="str">
        <f ca="1">IFERROR(printDay(findDayCells(MATCH(G$13, Entry!$E$1:$E$3000,0),$B19)),"")</f>
        <v>MFD 12:00-5:00</v>
      </c>
      <c r="H19" s="111" t="str">
        <f ca="1">IFERROR(printDay(findDayCells(MATCH(H$13, Entry!$E$1:$E$3000,0),$B19)),"")</f>
        <v/>
      </c>
      <c r="I19" s="199" t="str">
        <f ca="1">IFERROR(printDay(findDayCells(MATCH(I$13, Entry!$E$1:$E$3000,0),$B19)),"")</f>
        <v>MFD 8:00-5:00</v>
      </c>
    </row>
    <row r="20" spans="1:9" ht="50.1" customHeight="1" thickBot="1" x14ac:dyDescent="0.3">
      <c r="A20" s="33">
        <v>7</v>
      </c>
      <c r="B20" s="14">
        <f ca="1">IFERROR(INDEX(ees[Number],MATCH(C20,ees[Full Name],0)),0)</f>
        <v>17</v>
      </c>
      <c r="C20" s="205" t="str">
        <f ca="1">listOnlyEmployed($C$2,A20,ees[Full Name],ees[Separation])</f>
        <v>Elissa Dunsmore</v>
      </c>
      <c r="D20" s="200" t="str">
        <f ca="1">IFERROR(printDay(findDayCells(MATCH(D$13, Entry!$E$1:$E$3000,0),$B20)),"")</f>
        <v/>
      </c>
      <c r="E20" s="199" t="str">
        <f ca="1">IFERROR(printDay(findDayCells(MATCH(E$13, Entry!$E$1:$E$3000,0),$B20)),"")</f>
        <v>MFD 8:00-5:00</v>
      </c>
      <c r="F20" s="111" t="str">
        <f ca="1">IFERROR(printDay(findDayCells(MATCH(F$13, Entry!$E$1:$E$3000,0),$B20)),"")</f>
        <v>MFD 8:00-5:00</v>
      </c>
      <c r="G20" s="199" t="str">
        <f ca="1">IFERROR(printDay(findDayCells(MATCH(G$13, Entry!$E$1:$E$3000,0),$B20)),"")</f>
        <v>MFD 8:00-5:00</v>
      </c>
      <c r="H20" s="111" t="str">
        <f ca="1">IFERROR(printDay(findDayCells(MATCH(H$13, Entry!$E$1:$E$3000,0),$B20)),"")</f>
        <v>MFD 8:00-5:00</v>
      </c>
      <c r="I20" s="199" t="str">
        <f ca="1">IFERROR(printDay(findDayCells(MATCH(I$13, Entry!$E$1:$E$3000,0),$B20)),"")</f>
        <v>MFD 8:00-5:00</v>
      </c>
    </row>
    <row r="21" spans="1:9" ht="50.1" customHeight="1" thickBot="1" x14ac:dyDescent="0.3">
      <c r="A21" s="33">
        <v>8</v>
      </c>
      <c r="B21" s="14">
        <f ca="1">IFERROR(INDEX(ees[Number],MATCH(C21,ees[Full Name],0)),0)</f>
        <v>18</v>
      </c>
      <c r="C21" s="205" t="str">
        <f ca="1">listOnlyEmployed($C$2,A21,ees[Full Name],ees[Separation])</f>
        <v>Erica Dominguez</v>
      </c>
      <c r="D21" s="200" t="str">
        <f ca="1">IFERROR(printDay(findDayCells(MATCH(D$13, Entry!$E$1:$E$3000,0),$B21)),"")</f>
        <v/>
      </c>
      <c r="E21" s="199" t="str">
        <f ca="1">IFERROR(printDay(findDayCells(MATCH(E$13, Entry!$E$1:$E$3000,0),$B21)),"")</f>
        <v/>
      </c>
      <c r="F21" s="111" t="str">
        <f ca="1">IFERROR(printDay(findDayCells(MATCH(F$13, Entry!$E$1:$E$3000,0),$B21)),"")</f>
        <v/>
      </c>
      <c r="G21" s="199" t="str">
        <f ca="1">IFERROR(printDay(findDayCells(MATCH(G$13, Entry!$E$1:$E$3000,0),$B21)),"")</f>
        <v/>
      </c>
      <c r="H21" s="111" t="str">
        <f ca="1">IFERROR(printDay(findDayCells(MATCH(H$13, Entry!$E$1:$E$3000,0),$B21)),"")</f>
        <v/>
      </c>
      <c r="I21" s="199" t="str">
        <f ca="1">IFERROR(printDay(findDayCells(MATCH(I$13, Entry!$E$1:$E$3000,0),$B21)),"")</f>
        <v/>
      </c>
    </row>
    <row r="22" spans="1:9" ht="50.1" customHeight="1" thickBot="1" x14ac:dyDescent="0.3">
      <c r="A22" s="33">
        <v>9</v>
      </c>
      <c r="B22" s="14">
        <f ca="1">IFERROR(INDEX(ees[Number],MATCH(C22,ees[Full Name],0)),0)</f>
        <v>0</v>
      </c>
      <c r="C22" s="205" t="str">
        <f ca="1">listOnlyEmployed($C$2,A22,ees[Full Name],ees[Separation])</f>
        <v/>
      </c>
      <c r="D22" s="200" t="str">
        <f ca="1">IFERROR(printDay(findDayCells(MATCH(D$13, Entry!$E$1:$E$3000,0),$B22)),"")</f>
        <v/>
      </c>
      <c r="E22" s="199" t="str">
        <f ca="1">IFERROR(printDay(findDayCells(MATCH(E$13, Entry!$E$1:$E$3000,0),$B22)),"")</f>
        <v/>
      </c>
      <c r="F22" s="111" t="str">
        <f ca="1">IFERROR(printDay(findDayCells(MATCH(F$13, Entry!$E$1:$E$3000,0),$B22)),"")</f>
        <v/>
      </c>
      <c r="G22" s="199" t="str">
        <f ca="1">IFERROR(printDay(findDayCells(MATCH(G$13, Entry!$E$1:$E$3000,0),$B22)),"")</f>
        <v/>
      </c>
      <c r="H22" s="111" t="str">
        <f ca="1">IFERROR(printDay(findDayCells(MATCH(H$13, Entry!$E$1:$E$3000,0),$B22)),"")</f>
        <v/>
      </c>
      <c r="I22" s="199" t="str">
        <f ca="1">IFERROR(printDay(findDayCells(MATCH(I$13, Entry!$E$1:$E$3000,0),$B22)),"")</f>
        <v/>
      </c>
    </row>
    <row r="23" spans="1:9" ht="50.1" customHeight="1" thickBot="1" x14ac:dyDescent="0.3">
      <c r="A23" s="202">
        <v>10</v>
      </c>
      <c r="B23" s="22">
        <f ca="1">IFERROR(INDEX(ees[Number],MATCH(C23,ees[Full Name],0)),0)</f>
        <v>0</v>
      </c>
      <c r="C23" s="206" t="str">
        <f ca="1">listOnlyEmployed($C$2,A23,ees[Full Name],ees[Separation])</f>
        <v/>
      </c>
      <c r="D23" s="200" t="str">
        <f ca="1">IFERROR(printDay(findDayCells(MATCH(D$13, Entry!$E$1:$E$3000,0),$B23)),"")</f>
        <v/>
      </c>
      <c r="E23" s="199" t="str">
        <f ca="1">IFERROR(printDay(findDayCells(MATCH(E$13, Entry!$E$1:$E$3000,0),$B23)),"")</f>
        <v/>
      </c>
      <c r="F23" s="111" t="str">
        <f ca="1">IFERROR(printDay(findDayCells(MATCH(F$13, Entry!$E$1:$E$3000,0),$B23)),"")</f>
        <v/>
      </c>
      <c r="G23" s="199" t="str">
        <f ca="1">IFERROR(printDay(findDayCells(MATCH(G$13, Entry!$E$1:$E$3000,0),$B23)),"")</f>
        <v/>
      </c>
      <c r="H23" s="111" t="str">
        <f ca="1">IFERROR(printDay(findDayCells(MATCH(H$13, Entry!$E$1:$E$3000,0),$B23)),"")</f>
        <v/>
      </c>
      <c r="I23" s="199" t="str">
        <f ca="1">IFERROR(printDay(findDayCells(MATCH(I$13, Entry!$E$1:$E$3000,0),$B23)),"")</f>
        <v/>
      </c>
    </row>
    <row r="24" spans="1:9" ht="19.5" thickBot="1" x14ac:dyDescent="0.35">
      <c r="A24" s="203"/>
      <c r="B24" s="203"/>
      <c r="C24" s="203"/>
      <c r="D24" s="201">
        <f>I13+2</f>
        <v>44179</v>
      </c>
      <c r="E24" s="106">
        <f t="shared" ref="E24" si="2">D24+1</f>
        <v>44180</v>
      </c>
      <c r="F24" s="106">
        <f t="shared" ref="F24" si="3">E24+1</f>
        <v>44181</v>
      </c>
      <c r="G24" s="106">
        <f t="shared" ref="G24" si="4">F24+1</f>
        <v>44182</v>
      </c>
      <c r="H24" s="106">
        <f t="shared" ref="H24" si="5">G24+1</f>
        <v>44183</v>
      </c>
      <c r="I24" s="106">
        <f t="shared" ref="I24" si="6">H24+1</f>
        <v>44184</v>
      </c>
    </row>
    <row r="25" spans="1:9" ht="50.1" customHeight="1" thickBot="1" x14ac:dyDescent="0.3">
      <c r="A25" s="24">
        <v>1</v>
      </c>
      <c r="B25" s="17">
        <f ca="1">IFERROR(INDEX(ees[Number],MATCH(C25,ees[Full Name],0)),0)</f>
        <v>2</v>
      </c>
      <c r="C25" s="204" t="str">
        <f ca="1">listOnlyEmployed($C$2,A25,ees[Full Name],ees[Separation])</f>
        <v>Tylean Fox</v>
      </c>
      <c r="D25" s="200" t="str">
        <f ca="1">IFERROR(printDay(findDayCells(MATCH(D$24, Entry!$E$1:$E$3000,0),$B25)),"")</f>
        <v>MFD 8:00-5:00</v>
      </c>
      <c r="E25" s="199" t="str">
        <f ca="1">IFERROR(printDay(findDayCells(MATCH(E$24, Entry!$E$1:$E$3000,0),$B25)),"")</f>
        <v>MFD 8:00-5:00</v>
      </c>
      <c r="F25" s="111" t="str">
        <f ca="1">IFERROR(printDay(findDayCells(MATCH(F$24, Entry!$E$1:$E$3000,0),$B25)),"")</f>
        <v>MFD 8:00-5:00</v>
      </c>
      <c r="G25" s="199" t="str">
        <f ca="1">IFERROR(printDay(findDayCells(MATCH(G$24, Entry!$E$1:$E$3000,0),$B25)),"")</f>
        <v>MFD 8:00-5:00</v>
      </c>
      <c r="H25" s="111" t="str">
        <f ca="1">IFERROR(printDay(findDayCells(MATCH(H$24, Entry!$E$1:$E$3000,0),$B25)),"")</f>
        <v>MFD 8:00-5:00</v>
      </c>
      <c r="I25" s="199" t="str">
        <f ca="1">IFERROR(printDay(findDayCells(MATCH(I$24, Entry!$E$1:$E$3000,0),$B25)),"")</f>
        <v/>
      </c>
    </row>
    <row r="26" spans="1:9" ht="50.1" customHeight="1" thickBot="1" x14ac:dyDescent="0.3">
      <c r="A26" s="33">
        <v>2</v>
      </c>
      <c r="B26" s="14">
        <f ca="1">IFERROR(INDEX(ees[Number],MATCH(C26,ees[Full Name],0)),0)</f>
        <v>3</v>
      </c>
      <c r="C26" s="205" t="str">
        <f ca="1">listOnlyEmployed($C$2,A26,ees[Full Name],ees[Separation])</f>
        <v>Rosa Rivas</v>
      </c>
      <c r="D26" s="200" t="str">
        <f ca="1">IFERROR(printDay(findDayCells(MATCH(D$24, Entry!$E$1:$E$3000,0),$B26)),"")</f>
        <v>MFD 7:30-4:30</v>
      </c>
      <c r="E26" s="199" t="str">
        <f ca="1">IFERROR(printDay(findDayCells(MATCH(E$24, Entry!$E$1:$E$3000,0),$B26)),"")</f>
        <v>MFD 7:30-4:30</v>
      </c>
      <c r="F26" s="111" t="str">
        <f ca="1">IFERROR(printDay(findDayCells(MATCH(F$24, Entry!$E$1:$E$3000,0),$B26)),"")</f>
        <v>MFD 7:30-4:30</v>
      </c>
      <c r="G26" s="199" t="str">
        <f ca="1">IFERROR(printDay(findDayCells(MATCH(G$24, Entry!$E$1:$E$3000,0),$B26)),"")</f>
        <v>MFD 7:30-4:30</v>
      </c>
      <c r="H26" s="111" t="str">
        <f ca="1">IFERROR(printDay(findDayCells(MATCH(H$24, Entry!$E$1:$E$3000,0),$B26)),"")</f>
        <v/>
      </c>
      <c r="I26" s="199" t="str">
        <f ca="1">IFERROR(printDay(findDayCells(MATCH(I$24, Entry!$E$1:$E$3000,0),$B26)),"")</f>
        <v/>
      </c>
    </row>
    <row r="27" spans="1:9" ht="50.1" customHeight="1" thickBot="1" x14ac:dyDescent="0.3">
      <c r="A27" s="33">
        <v>3</v>
      </c>
      <c r="B27" s="14">
        <f ca="1">IFERROR(INDEX(ees[Number],MATCH(C27,ees[Full Name],0)),0)</f>
        <v>4</v>
      </c>
      <c r="C27" s="205" t="str">
        <f ca="1">listOnlyEmployed($C$2,A27,ees[Full Name],ees[Separation])</f>
        <v>Shub Kaur</v>
      </c>
      <c r="D27" s="200" t="str">
        <f ca="1">IFERROR(printDay(findDayCells(MATCH(D$24, Entry!$E$1:$E$3000,0),$B27)),"")</f>
        <v>MFD 12:00-9:00</v>
      </c>
      <c r="E27" s="199" t="str">
        <f ca="1">IFERROR(printDay(findDayCells(MATCH(E$24, Entry!$E$1:$E$3000,0),$B27)),"")</f>
        <v>MFD 8:30-5:30</v>
      </c>
      <c r="F27" s="111" t="str">
        <f ca="1">IFERROR(printDay(findDayCells(MATCH(F$24, Entry!$E$1:$E$3000,0),$B27)),"")</f>
        <v>MFD 8:30-5:30</v>
      </c>
      <c r="G27" s="199" t="str">
        <f ca="1">IFERROR(printDay(findDayCells(MATCH(G$24, Entry!$E$1:$E$3000,0),$B27)),"")</f>
        <v>MFD 8:30-5:30</v>
      </c>
      <c r="H27" s="111" t="str">
        <f ca="1">IFERROR(printDay(findDayCells(MATCH(H$24, Entry!$E$1:$E$3000,0),$B27)),"")</f>
        <v>MFD 8:30-5:30</v>
      </c>
      <c r="I27" s="199" t="str">
        <f ca="1">IFERROR(printDay(findDayCells(MATCH(I$24, Entry!$E$1:$E$3000,0),$B27)),"")</f>
        <v/>
      </c>
    </row>
    <row r="28" spans="1:9" ht="50.1" customHeight="1" thickBot="1" x14ac:dyDescent="0.3">
      <c r="A28" s="33">
        <v>4</v>
      </c>
      <c r="B28" s="14">
        <f ca="1">IFERROR(INDEX(ees[Number],MATCH(C28,ees[Full Name],0)),0)</f>
        <v>6</v>
      </c>
      <c r="C28" s="205" t="str">
        <f ca="1">listOnlyEmployed($C$2,A28,ees[Full Name],ees[Separation])</f>
        <v>Lourdes Martinez Torres</v>
      </c>
      <c r="D28" s="200" t="str">
        <f ca="1">IFERROR(printDay(findDayCells(MATCH(D$24, Entry!$E$1:$E$3000,0),$B28)),"")</f>
        <v>MFD 8:00-5:00</v>
      </c>
      <c r="E28" s="199" t="str">
        <f ca="1">IFERROR(printDay(findDayCells(MATCH(E$24, Entry!$E$1:$E$3000,0),$B28)),"")</f>
        <v>MFD 8:00-5:00</v>
      </c>
      <c r="F28" s="111" t="str">
        <f ca="1">IFERROR(printDay(findDayCells(MATCH(F$24, Entry!$E$1:$E$3000,0),$B28)),"")</f>
        <v>MFD 8:00-5:00</v>
      </c>
      <c r="G28" s="199" t="str">
        <f ca="1">IFERROR(printDay(findDayCells(MATCH(G$24, Entry!$E$1:$E$3000,0),$B28)),"")</f>
        <v>MFD 8:00-5:00</v>
      </c>
      <c r="H28" s="111" t="str">
        <f ca="1">IFERROR(printDay(findDayCells(MATCH(H$24, Entry!$E$1:$E$3000,0),$B28)),"")</f>
        <v>MFD 8:00-5:00</v>
      </c>
      <c r="I28" s="199" t="str">
        <f ca="1">IFERROR(printDay(findDayCells(MATCH(I$24, Entry!$E$1:$E$3000,0),$B28)),"")</f>
        <v/>
      </c>
    </row>
    <row r="29" spans="1:9" ht="50.1" customHeight="1" thickBot="1" x14ac:dyDescent="0.3">
      <c r="A29" s="33">
        <v>5</v>
      </c>
      <c r="B29" s="14">
        <f ca="1">IFERROR(INDEX(ees[Number],MATCH(C29,ees[Full Name],0)),0)</f>
        <v>7</v>
      </c>
      <c r="C29" s="205" t="str">
        <f ca="1">listOnlyEmployed($C$2,A29,ees[Full Name],ees[Separation])</f>
        <v>Rosalina Valdovino</v>
      </c>
      <c r="D29" s="200" t="str">
        <f ca="1">IFERROR(printDay(findDayCells(MATCH(D$24, Entry!$E$1:$E$3000,0),$B29)),"")</f>
        <v>MCC 8:00-5:00</v>
      </c>
      <c r="E29" s="199" t="str">
        <f ca="1">IFERROR(printDay(findDayCells(MATCH(E$24, Entry!$E$1:$E$3000,0),$B29)),"")</f>
        <v>FML 8:00-12:00_x000D_
MCC 12:00-5:00</v>
      </c>
      <c r="F29" s="111" t="str">
        <f ca="1">IFERROR(printDay(findDayCells(MATCH(F$24, Entry!$E$1:$E$3000,0),$B29)),"")</f>
        <v/>
      </c>
      <c r="G29" s="199" t="str">
        <f ca="1">IFERROR(printDay(findDayCells(MATCH(G$24, Entry!$E$1:$E$3000,0),$B29)),"")</f>
        <v>MCC 8:00-5:00</v>
      </c>
      <c r="H29" s="111" t="str">
        <f ca="1">IFERROR(printDay(findDayCells(MATCH(H$24, Entry!$E$1:$E$3000,0),$B29)),"")</f>
        <v/>
      </c>
      <c r="I29" s="199" t="str">
        <f ca="1">IFERROR(printDay(findDayCells(MATCH(I$24, Entry!$E$1:$E$3000,0),$B29)),"")</f>
        <v/>
      </c>
    </row>
    <row r="30" spans="1:9" ht="50.1" customHeight="1" thickBot="1" x14ac:dyDescent="0.3">
      <c r="A30" s="33">
        <v>6</v>
      </c>
      <c r="B30" s="14">
        <f ca="1">IFERROR(INDEX(ees[Number],MATCH(C30,ees[Full Name],0)),0)</f>
        <v>16</v>
      </c>
      <c r="C30" s="205" t="str">
        <f ca="1">listOnlyEmployed($C$2,A30,ees[Full Name],ees[Separation])</f>
        <v>Oyuki Valdez</v>
      </c>
      <c r="D30" s="200" t="str">
        <f ca="1">IFERROR(printDay(findDayCells(MATCH(D$24, Entry!$E$1:$E$3000,0),$B30)),"")</f>
        <v>MFD 12:00-9:00</v>
      </c>
      <c r="E30" s="199" t="str">
        <f ca="1">IFERROR(printDay(findDayCells(MATCH(E$24, Entry!$E$1:$E$3000,0),$B30)),"")</f>
        <v>MFD 8:00-1:00</v>
      </c>
      <c r="F30" s="111" t="str">
        <f ca="1">IFERROR(printDay(findDayCells(MATCH(F$24, Entry!$E$1:$E$3000,0),$B30)),"")</f>
        <v/>
      </c>
      <c r="G30" s="199" t="str">
        <f ca="1">IFERROR(printDay(findDayCells(MATCH(G$24, Entry!$E$1:$E$3000,0),$B30)),"")</f>
        <v>MFD 12:00-5:00</v>
      </c>
      <c r="H30" s="111" t="str">
        <f ca="1">IFERROR(printDay(findDayCells(MATCH(H$24, Entry!$E$1:$E$3000,0),$B30)),"")</f>
        <v/>
      </c>
      <c r="I30" s="199" t="str">
        <f ca="1">IFERROR(printDay(findDayCells(MATCH(I$24, Entry!$E$1:$E$3000,0),$B30)),"")</f>
        <v>MFD 8:00-5:00</v>
      </c>
    </row>
    <row r="31" spans="1:9" ht="50.1" customHeight="1" thickBot="1" x14ac:dyDescent="0.3">
      <c r="A31" s="33">
        <v>7</v>
      </c>
      <c r="B31" s="14">
        <f ca="1">IFERROR(INDEX(ees[Number],MATCH(C31,ees[Full Name],0)),0)</f>
        <v>17</v>
      </c>
      <c r="C31" s="205" t="str">
        <f ca="1">listOnlyEmployed($C$2,A31,ees[Full Name],ees[Separation])</f>
        <v>Elissa Dunsmore</v>
      </c>
      <c r="D31" s="200" t="str">
        <f ca="1">IFERROR(printDay(findDayCells(MATCH(D$24, Entry!$E$1:$E$3000,0),$B31)),"")</f>
        <v/>
      </c>
      <c r="E31" s="199" t="str">
        <f ca="1">IFERROR(printDay(findDayCells(MATCH(E$24, Entry!$E$1:$E$3000,0),$B31)),"")</f>
        <v>MFD 8:00-5:00</v>
      </c>
      <c r="F31" s="111" t="str">
        <f ca="1">IFERROR(printDay(findDayCells(MATCH(F$24, Entry!$E$1:$E$3000,0),$B31)),"")</f>
        <v>MFD 8:00-5:00</v>
      </c>
      <c r="G31" s="199" t="str">
        <f ca="1">IFERROR(printDay(findDayCells(MATCH(G$24, Entry!$E$1:$E$3000,0),$B31)),"")</f>
        <v>MFD 8:00-5:00</v>
      </c>
      <c r="H31" s="111" t="str">
        <f ca="1">IFERROR(printDay(findDayCells(MATCH(H$24, Entry!$E$1:$E$3000,0),$B31)),"")</f>
        <v>PTO 8:00-9:00_x000D_
MFD 9:00-5:00</v>
      </c>
      <c r="I31" s="199" t="str">
        <f ca="1">IFERROR(printDay(findDayCells(MATCH(I$24, Entry!$E$1:$E$3000,0),$B31)),"")</f>
        <v>MFD 8:00-5:00</v>
      </c>
    </row>
    <row r="32" spans="1:9" ht="50.1" customHeight="1" thickBot="1" x14ac:dyDescent="0.3">
      <c r="A32" s="33">
        <v>8</v>
      </c>
      <c r="B32" s="14">
        <f ca="1">IFERROR(INDEX(ees[Number],MATCH(C32,ees[Full Name],0)),0)</f>
        <v>18</v>
      </c>
      <c r="C32" s="205" t="str">
        <f ca="1">listOnlyEmployed($C$2,A32,ees[Full Name],ees[Separation])</f>
        <v>Erica Dominguez</v>
      </c>
      <c r="D32" s="200" t="str">
        <f ca="1">IFERROR(printDay(findDayCells(MATCH(D$24, Entry!$E$1:$E$3000,0),$B32)),"")</f>
        <v/>
      </c>
      <c r="E32" s="199" t="str">
        <f ca="1">IFERROR(printDay(findDayCells(MATCH(E$24, Entry!$E$1:$E$3000,0),$B32)),"")</f>
        <v>MFD 8:00-5:00</v>
      </c>
      <c r="F32" s="111" t="str">
        <f ca="1">IFERROR(printDay(findDayCells(MATCH(F$24, Entry!$E$1:$E$3000,0),$B32)),"")</f>
        <v/>
      </c>
      <c r="G32" s="199" t="str">
        <f ca="1">IFERROR(printDay(findDayCells(MATCH(G$24, Entry!$E$1:$E$3000,0),$B32)),"")</f>
        <v/>
      </c>
      <c r="H32" s="111" t="str">
        <f ca="1">IFERROR(printDay(findDayCells(MATCH(H$24, Entry!$E$1:$E$3000,0),$B32)),"")</f>
        <v/>
      </c>
      <c r="I32" s="199" t="str">
        <f ca="1">IFERROR(printDay(findDayCells(MATCH(I$24, Entry!$E$1:$E$3000,0),$B32)),"")</f>
        <v/>
      </c>
    </row>
    <row r="33" spans="1:9" ht="50.1" customHeight="1" thickBot="1" x14ac:dyDescent="0.3">
      <c r="A33" s="33">
        <v>9</v>
      </c>
      <c r="B33" s="14">
        <f ca="1">IFERROR(INDEX(ees[Number],MATCH(C33,ees[Full Name],0)),0)</f>
        <v>0</v>
      </c>
      <c r="C33" s="205" t="str">
        <f ca="1">listOnlyEmployed($C$2,A33,ees[Full Name],ees[Separation])</f>
        <v/>
      </c>
      <c r="D33" s="200" t="str">
        <f ca="1">IFERROR(printDay(findDayCells(MATCH(D$24, Entry!$E$1:$E$3000,0),$B33)),"")</f>
        <v/>
      </c>
      <c r="E33" s="199" t="str">
        <f ca="1">IFERROR(printDay(findDayCells(MATCH(E$24, Entry!$E$1:$E$3000,0),$B33)),"")</f>
        <v/>
      </c>
      <c r="F33" s="111" t="str">
        <f ca="1">IFERROR(printDay(findDayCells(MATCH(F$24, Entry!$E$1:$E$3000,0),$B33)),"")</f>
        <v/>
      </c>
      <c r="G33" s="199" t="str">
        <f ca="1">IFERROR(printDay(findDayCells(MATCH(G$24, Entry!$E$1:$E$3000,0),$B33)),"")</f>
        <v/>
      </c>
      <c r="H33" s="111" t="str">
        <f ca="1">IFERROR(printDay(findDayCells(MATCH(H$24, Entry!$E$1:$E$3000,0),$B33)),"")</f>
        <v/>
      </c>
      <c r="I33" s="199" t="str">
        <f ca="1">IFERROR(printDay(findDayCells(MATCH(I$24, Entry!$E$1:$E$3000,0),$B33)),"")</f>
        <v/>
      </c>
    </row>
    <row r="34" spans="1:9" ht="50.1" customHeight="1" thickBot="1" x14ac:dyDescent="0.3">
      <c r="A34" s="202">
        <v>10</v>
      </c>
      <c r="B34" s="22">
        <f ca="1">IFERROR(INDEX(ees[Number],MATCH(C34,ees[Full Name],0)),0)</f>
        <v>0</v>
      </c>
      <c r="C34" s="206" t="str">
        <f ca="1">listOnlyEmployed($C$2,A34,ees[Full Name],ees[Separation])</f>
        <v/>
      </c>
      <c r="D34" s="200" t="str">
        <f ca="1">IFERROR(printDay(findDayCells(MATCH(D$24, Entry!$E$1:$E$3000,0),$B34)),"")</f>
        <v/>
      </c>
      <c r="E34" s="199" t="str">
        <f ca="1">IFERROR(printDay(findDayCells(MATCH(E$24, Entry!$E$1:$E$3000,0),$B34)),"")</f>
        <v/>
      </c>
      <c r="F34" s="111" t="str">
        <f ca="1">IFERROR(printDay(findDayCells(MATCH(F$24, Entry!$E$1:$E$3000,0),$B34)),"")</f>
        <v/>
      </c>
      <c r="G34" s="199" t="str">
        <f ca="1">IFERROR(printDay(findDayCells(MATCH(G$24, Entry!$E$1:$E$3000,0),$B34)),"")</f>
        <v/>
      </c>
      <c r="H34" s="111" t="str">
        <f ca="1">IFERROR(printDay(findDayCells(MATCH(H$24, Entry!$E$1:$E$3000,0),$B34)),"")</f>
        <v/>
      </c>
      <c r="I34" s="199" t="str">
        <f ca="1">IFERROR(printDay(findDayCells(MATCH(I$24, Entry!$E$1:$E$3000,0),$B34)),"")</f>
        <v/>
      </c>
    </row>
    <row r="35" spans="1:9" ht="19.5" thickBot="1" x14ac:dyDescent="0.35">
      <c r="A35" s="203"/>
      <c r="B35" s="203"/>
      <c r="C35" s="203"/>
      <c r="D35" s="201">
        <f>I24+2</f>
        <v>44186</v>
      </c>
      <c r="E35" s="106">
        <f t="shared" ref="E35" si="7">D35+1</f>
        <v>44187</v>
      </c>
      <c r="F35" s="106">
        <f t="shared" ref="F35" si="8">E35+1</f>
        <v>44188</v>
      </c>
      <c r="G35" s="106">
        <f t="shared" ref="G35" si="9">F35+1</f>
        <v>44189</v>
      </c>
      <c r="H35" s="106">
        <f t="shared" ref="H35" si="10">G35+1</f>
        <v>44190</v>
      </c>
      <c r="I35" s="106">
        <f t="shared" ref="I35" si="11">H35+1</f>
        <v>44191</v>
      </c>
    </row>
    <row r="36" spans="1:9" ht="50.1" customHeight="1" thickBot="1" x14ac:dyDescent="0.3">
      <c r="A36" s="24">
        <v>1</v>
      </c>
      <c r="B36" s="17">
        <f ca="1">IFERROR(INDEX(ees[Number],MATCH(C36,ees[Full Name],0)),0)</f>
        <v>2</v>
      </c>
      <c r="C36" s="204" t="str">
        <f ca="1">listOnlyEmployed($C$2,A36,ees[Full Name],ees[Separation])</f>
        <v>Tylean Fox</v>
      </c>
      <c r="D36" s="200" t="str">
        <f ca="1">IFERROR(printDay(findDayCells(MATCH(D$35, Entry!$E$1:$E$3000,0),$B36)),"")</f>
        <v>MFD 8:00-5:00</v>
      </c>
      <c r="E36" s="199" t="str">
        <f ca="1">IFERROR(printDay(findDayCells(MATCH(E$35, Entry!$E$1:$E$3000,0),$B36)),"")</f>
        <v>MFD 8:00-5:00</v>
      </c>
      <c r="F36" s="111" t="str">
        <f ca="1">IFERROR(printDay(findDayCells(MATCH(F$35, Entry!$E$1:$E$3000,0),$B36)),"")</f>
        <v>MFD 8:00-5:00</v>
      </c>
      <c r="G36" s="199" t="str">
        <f ca="1">IFERROR(printDay(findDayCells(MATCH(G$35, Entry!$E$1:$E$3000,0),$B36)),"")</f>
        <v>HOL 8:00-5:00</v>
      </c>
      <c r="H36" s="111" t="str">
        <f ca="1">IFERROR(printDay(findDayCells(MATCH(H$35, Entry!$E$1:$E$3000,0),$B36)),"")</f>
        <v>HOL 8:00-5:00</v>
      </c>
      <c r="I36" s="199" t="str">
        <f ca="1">IFERROR(printDay(findDayCells(MATCH(I$35, Entry!$E$1:$E$3000,0),$B36)),"")</f>
        <v/>
      </c>
    </row>
    <row r="37" spans="1:9" ht="50.1" customHeight="1" thickBot="1" x14ac:dyDescent="0.3">
      <c r="A37" s="33">
        <v>2</v>
      </c>
      <c r="B37" s="14">
        <f ca="1">IFERROR(INDEX(ees[Number],MATCH(C37,ees[Full Name],0)),0)</f>
        <v>3</v>
      </c>
      <c r="C37" s="205" t="str">
        <f ca="1">listOnlyEmployed($C$2,A37,ees[Full Name],ees[Separation])</f>
        <v>Rosa Rivas</v>
      </c>
      <c r="D37" s="200" t="str">
        <f ca="1">IFERROR(printDay(findDayCells(MATCH(D$35, Entry!$E$1:$E$3000,0),$B37)),"")</f>
        <v>MFD 7:30-4:30</v>
      </c>
      <c r="E37" s="199" t="str">
        <f ca="1">IFERROR(printDay(findDayCells(MATCH(E$35, Entry!$E$1:$E$3000,0),$B37)),"")</f>
        <v>MFD 7:30-4:30</v>
      </c>
      <c r="F37" s="111" t="str">
        <f ca="1">IFERROR(printDay(findDayCells(MATCH(F$35, Entry!$E$1:$E$3000,0),$B37)),"")</f>
        <v>PTO 7:30-4:30</v>
      </c>
      <c r="G37" s="199" t="str">
        <f ca="1">IFERROR(printDay(findDayCells(MATCH(G$35, Entry!$E$1:$E$3000,0),$B37)),"")</f>
        <v>PTO 8:00-5:00</v>
      </c>
      <c r="H37" s="111" t="str">
        <f ca="1">IFERROR(printDay(findDayCells(MATCH(H$35, Entry!$E$1:$E$3000,0),$B37)),"")</f>
        <v/>
      </c>
      <c r="I37" s="199" t="str">
        <f ca="1">IFERROR(printDay(findDayCells(MATCH(I$35, Entry!$E$1:$E$3000,0),$B37)),"")</f>
        <v/>
      </c>
    </row>
    <row r="38" spans="1:9" ht="50.1" customHeight="1" thickBot="1" x14ac:dyDescent="0.3">
      <c r="A38" s="33">
        <v>3</v>
      </c>
      <c r="B38" s="14">
        <f ca="1">IFERROR(INDEX(ees[Number],MATCH(C38,ees[Full Name],0)),0)</f>
        <v>4</v>
      </c>
      <c r="C38" s="205" t="str">
        <f ca="1">listOnlyEmployed($C$2,A38,ees[Full Name],ees[Separation])</f>
        <v>Shub Kaur</v>
      </c>
      <c r="D38" s="200" t="str">
        <f ca="1">IFERROR(printDay(findDayCells(MATCH(D$35, Entry!$E$1:$E$3000,0),$B38)),"")</f>
        <v>MFD 12:00-9:00</v>
      </c>
      <c r="E38" s="199" t="str">
        <f ca="1">IFERROR(printDay(findDayCells(MATCH(E$35, Entry!$E$1:$E$3000,0),$B38)),"")</f>
        <v>MFD 8:30-5:30</v>
      </c>
      <c r="F38" s="111" t="str">
        <f ca="1">IFERROR(printDay(findDayCells(MATCH(F$35, Entry!$E$1:$E$3000,0),$B38)),"")</f>
        <v>MFD 8:30-5:30</v>
      </c>
      <c r="G38" s="199" t="str">
        <f ca="1">IFERROR(printDay(findDayCells(MATCH(G$35, Entry!$E$1:$E$3000,0),$B38)),"")</f>
        <v>HOL 8:00-5:00</v>
      </c>
      <c r="H38" s="111" t="str">
        <f ca="1">IFERROR(printDay(findDayCells(MATCH(H$35, Entry!$E$1:$E$3000,0),$B38)),"")</f>
        <v>HOL 8:00-5:00</v>
      </c>
      <c r="I38" s="199" t="str">
        <f ca="1">IFERROR(printDay(findDayCells(MATCH(I$35, Entry!$E$1:$E$3000,0),$B38)),"")</f>
        <v/>
      </c>
    </row>
    <row r="39" spans="1:9" ht="50.1" customHeight="1" thickBot="1" x14ac:dyDescent="0.3">
      <c r="A39" s="33">
        <v>4</v>
      </c>
      <c r="B39" s="14">
        <f ca="1">IFERROR(INDEX(ees[Number],MATCH(C39,ees[Full Name],0)),0)</f>
        <v>6</v>
      </c>
      <c r="C39" s="205" t="str">
        <f ca="1">listOnlyEmployed($C$2,A39,ees[Full Name],ees[Separation])</f>
        <v>Lourdes Martinez Torres</v>
      </c>
      <c r="D39" s="200" t="str">
        <f ca="1">IFERROR(printDay(findDayCells(MATCH(D$35, Entry!$E$1:$E$3000,0),$B39)),"")</f>
        <v>MFD 8:00-5:00</v>
      </c>
      <c r="E39" s="199" t="str">
        <f ca="1">IFERROR(printDay(findDayCells(MATCH(E$35, Entry!$E$1:$E$3000,0),$B39)),"")</f>
        <v>MFD 8:00-5:00</v>
      </c>
      <c r="F39" s="111" t="str">
        <f ca="1">IFERROR(printDay(findDayCells(MATCH(F$35, Entry!$E$1:$E$3000,0),$B39)),"")</f>
        <v>PTO 8:00-5:00</v>
      </c>
      <c r="G39" s="199" t="str">
        <f ca="1">IFERROR(printDay(findDayCells(MATCH(G$35, Entry!$E$1:$E$3000,0),$B39)),"")</f>
        <v>PTO 8:00-5:00</v>
      </c>
      <c r="H39" s="111" t="str">
        <f ca="1">IFERROR(printDay(findDayCells(MATCH(H$35, Entry!$E$1:$E$3000,0),$B39)),"")</f>
        <v>HOL 8:00-5:00</v>
      </c>
      <c r="I39" s="199" t="str">
        <f ca="1">IFERROR(printDay(findDayCells(MATCH(I$35, Entry!$E$1:$E$3000,0),$B39)),"")</f>
        <v/>
      </c>
    </row>
    <row r="40" spans="1:9" ht="50.1" customHeight="1" thickBot="1" x14ac:dyDescent="0.3">
      <c r="A40" s="33">
        <v>5</v>
      </c>
      <c r="B40" s="14">
        <f ca="1">IFERROR(INDEX(ees[Number],MATCH(C40,ees[Full Name],0)),0)</f>
        <v>7</v>
      </c>
      <c r="C40" s="205" t="str">
        <f ca="1">listOnlyEmployed($C$2,A40,ees[Full Name],ees[Separation])</f>
        <v>Rosalina Valdovino</v>
      </c>
      <c r="D40" s="200" t="str">
        <f ca="1">IFERROR(printDay(findDayCells(MATCH(D$35, Entry!$E$1:$E$3000,0),$B40)),"")</f>
        <v>MCC 8:00-5:00</v>
      </c>
      <c r="E40" s="199" t="str">
        <f ca="1">IFERROR(printDay(findDayCells(MATCH(E$35, Entry!$E$1:$E$3000,0),$B40)),"")</f>
        <v>MCC 8:00-5:00</v>
      </c>
      <c r="F40" s="111" t="str">
        <f ca="1">IFERROR(printDay(findDayCells(MATCH(F$35, Entry!$E$1:$E$3000,0),$B40)),"")</f>
        <v/>
      </c>
      <c r="G40" s="199" t="str">
        <f ca="1">IFERROR(printDay(findDayCells(MATCH(G$35, Entry!$E$1:$E$3000,0),$B40)),"")</f>
        <v>MCC 8:00-5:00</v>
      </c>
      <c r="H40" s="111" t="str">
        <f ca="1">IFERROR(printDay(findDayCells(MATCH(H$35, Entry!$E$1:$E$3000,0),$B40)),"")</f>
        <v>HOL 8:00-5:00</v>
      </c>
      <c r="I40" s="199" t="str">
        <f ca="1">IFERROR(printDay(findDayCells(MATCH(I$35, Entry!$E$1:$E$3000,0),$B40)),"")</f>
        <v/>
      </c>
    </row>
    <row r="41" spans="1:9" ht="50.1" customHeight="1" thickBot="1" x14ac:dyDescent="0.3">
      <c r="A41" s="33">
        <v>6</v>
      </c>
      <c r="B41" s="14">
        <f ca="1">IFERROR(INDEX(ees[Number],MATCH(C41,ees[Full Name],0)),0)</f>
        <v>16</v>
      </c>
      <c r="C41" s="205" t="str">
        <f ca="1">listOnlyEmployed($C$2,A41,ees[Full Name],ees[Separation])</f>
        <v>Oyuki Valdez</v>
      </c>
      <c r="D41" s="200" t="str">
        <f ca="1">IFERROR(printDay(findDayCells(MATCH(D$35, Entry!$E$1:$E$3000,0),$B41)),"")</f>
        <v>MFD 12:00-9:00</v>
      </c>
      <c r="E41" s="199" t="str">
        <f ca="1">IFERROR(printDay(findDayCells(MATCH(E$35, Entry!$E$1:$E$3000,0),$B41)),"")</f>
        <v>MFD 8:00-1:00</v>
      </c>
      <c r="F41" s="111" t="str">
        <f ca="1">IFERROR(printDay(findDayCells(MATCH(F$35, Entry!$E$1:$E$3000,0),$B41)),"")</f>
        <v/>
      </c>
      <c r="G41" s="199" t="str">
        <f ca="1">IFERROR(printDay(findDayCells(MATCH(G$35, Entry!$E$1:$E$3000,0),$B41)),"")</f>
        <v>MFD 8:00-5:00</v>
      </c>
      <c r="H41" s="111" t="str">
        <f ca="1">IFERROR(printDay(findDayCells(MATCH(H$35, Entry!$E$1:$E$3000,0),$B41)),"")</f>
        <v/>
      </c>
      <c r="I41" s="199" t="str">
        <f ca="1">IFERROR(printDay(findDayCells(MATCH(I$35, Entry!$E$1:$E$3000,0),$B41)),"")</f>
        <v>MFD 8:00-5:00</v>
      </c>
    </row>
    <row r="42" spans="1:9" ht="50.1" customHeight="1" thickBot="1" x14ac:dyDescent="0.3">
      <c r="A42" s="33">
        <v>7</v>
      </c>
      <c r="B42" s="14">
        <f ca="1">IFERROR(INDEX(ees[Number],MATCH(C42,ees[Full Name],0)),0)</f>
        <v>17</v>
      </c>
      <c r="C42" s="205" t="str">
        <f ca="1">listOnlyEmployed($C$2,A42,ees[Full Name],ees[Separation])</f>
        <v>Elissa Dunsmore</v>
      </c>
      <c r="D42" s="200" t="str">
        <f ca="1">IFERROR(printDay(findDayCells(MATCH(D$35, Entry!$E$1:$E$3000,0),$B42)),"")</f>
        <v/>
      </c>
      <c r="E42" s="199" t="str">
        <f ca="1">IFERROR(printDay(findDayCells(MATCH(E$35, Entry!$E$1:$E$3000,0),$B42)),"")</f>
        <v>MFD 8:00-5:00</v>
      </c>
      <c r="F42" s="111" t="str">
        <f ca="1">IFERROR(printDay(findDayCells(MATCH(F$35, Entry!$E$1:$E$3000,0),$B42)),"")</f>
        <v>MFD 8:00-5:00</v>
      </c>
      <c r="G42" s="199" t="str">
        <f ca="1">IFERROR(printDay(findDayCells(MATCH(G$35, Entry!$E$1:$E$3000,0),$B42)),"")</f>
        <v>MFD 8:00-5:00</v>
      </c>
      <c r="H42" s="111" t="str">
        <f ca="1">IFERROR(printDay(findDayCells(MATCH(H$35, Entry!$E$1:$E$3000,0),$B42)),"")</f>
        <v>HOL 8:00-5:00</v>
      </c>
      <c r="I42" s="199" t="str">
        <f ca="1">IFERROR(printDay(findDayCells(MATCH(I$35, Entry!$E$1:$E$3000,0),$B42)),"")</f>
        <v>MFD 8:00-5:00</v>
      </c>
    </row>
    <row r="43" spans="1:9" ht="50.1" customHeight="1" thickBot="1" x14ac:dyDescent="0.3">
      <c r="A43" s="33">
        <v>8</v>
      </c>
      <c r="B43" s="14">
        <f ca="1">IFERROR(INDEX(ees[Number],MATCH(C43,ees[Full Name],0)),0)</f>
        <v>18</v>
      </c>
      <c r="C43" s="205" t="str">
        <f ca="1">listOnlyEmployed($C$2,A43,ees[Full Name],ees[Separation])</f>
        <v>Erica Dominguez</v>
      </c>
      <c r="D43" s="200" t="str">
        <f ca="1">IFERROR(printDay(findDayCells(MATCH(D$35, Entry!$E$1:$E$3000,0),$B43)),"")</f>
        <v/>
      </c>
      <c r="E43" s="199" t="str">
        <f ca="1">IFERROR(printDay(findDayCells(MATCH(E$35, Entry!$E$1:$E$3000,0),$B43)),"")</f>
        <v/>
      </c>
      <c r="F43" s="111" t="str">
        <f ca="1">IFERROR(printDay(findDayCells(MATCH(F$35, Entry!$E$1:$E$3000,0),$B43)),"")</f>
        <v/>
      </c>
      <c r="G43" s="199" t="str">
        <f ca="1">IFERROR(printDay(findDayCells(MATCH(G$35, Entry!$E$1:$E$3000,0),$B43)),"")</f>
        <v/>
      </c>
      <c r="H43" s="111" t="str">
        <f ca="1">IFERROR(printDay(findDayCells(MATCH(H$35, Entry!$E$1:$E$3000,0),$B43)),"")</f>
        <v/>
      </c>
      <c r="I43" s="199" t="str">
        <f ca="1">IFERROR(printDay(findDayCells(MATCH(I$35, Entry!$E$1:$E$3000,0),$B43)),"")</f>
        <v/>
      </c>
    </row>
    <row r="44" spans="1:9" ht="50.1" customHeight="1" thickBot="1" x14ac:dyDescent="0.3">
      <c r="A44" s="33">
        <v>9</v>
      </c>
      <c r="B44" s="14">
        <f ca="1">IFERROR(INDEX(ees[Number],MATCH(C44,ees[Full Name],0)),0)</f>
        <v>0</v>
      </c>
      <c r="C44" s="205" t="str">
        <f ca="1">listOnlyEmployed($C$2,A44,ees[Full Name],ees[Separation])</f>
        <v/>
      </c>
      <c r="D44" s="200" t="str">
        <f ca="1">IFERROR(printDay(findDayCells(MATCH(D$35, Entry!$E$1:$E$3000,0),$B44)),"")</f>
        <v/>
      </c>
      <c r="E44" s="199" t="str">
        <f ca="1">IFERROR(printDay(findDayCells(MATCH(E$35, Entry!$E$1:$E$3000,0),$B44)),"")</f>
        <v/>
      </c>
      <c r="F44" s="111" t="str">
        <f ca="1">IFERROR(printDay(findDayCells(MATCH(F$35, Entry!$E$1:$E$3000,0),$B44)),"")</f>
        <v/>
      </c>
      <c r="G44" s="199" t="str">
        <f ca="1">IFERROR(printDay(findDayCells(MATCH(G$35, Entry!$E$1:$E$3000,0),$B44)),"")</f>
        <v/>
      </c>
      <c r="H44" s="111" t="str">
        <f ca="1">IFERROR(printDay(findDayCells(MATCH(H$35, Entry!$E$1:$E$3000,0),$B44)),"")</f>
        <v/>
      </c>
      <c r="I44" s="199" t="str">
        <f ca="1">IFERROR(printDay(findDayCells(MATCH(I$35, Entry!$E$1:$E$3000,0),$B44)),"")</f>
        <v/>
      </c>
    </row>
    <row r="45" spans="1:9" ht="50.1" customHeight="1" thickBot="1" x14ac:dyDescent="0.3">
      <c r="A45" s="202">
        <v>10</v>
      </c>
      <c r="B45" s="22">
        <f ca="1">IFERROR(INDEX(ees[Number],MATCH(C45,ees[Full Name],0)),0)</f>
        <v>0</v>
      </c>
      <c r="C45" s="206" t="str">
        <f ca="1">listOnlyEmployed($C$2,A45,ees[Full Name],ees[Separation])</f>
        <v/>
      </c>
      <c r="D45" s="200" t="str">
        <f ca="1">IFERROR(printDay(findDayCells(MATCH(D$35, Entry!$E$1:$E$3000,0),$B45)),"")</f>
        <v/>
      </c>
      <c r="E45" s="199" t="str">
        <f ca="1">IFERROR(printDay(findDayCells(MATCH(E$35, Entry!$E$1:$E$3000,0),$B45)),"")</f>
        <v/>
      </c>
      <c r="F45" s="111" t="str">
        <f ca="1">IFERROR(printDay(findDayCells(MATCH(F$35, Entry!$E$1:$E$3000,0),$B45)),"")</f>
        <v/>
      </c>
      <c r="G45" s="199" t="str">
        <f ca="1">IFERROR(printDay(findDayCells(MATCH(G$35, Entry!$E$1:$E$3000,0),$B45)),"")</f>
        <v/>
      </c>
      <c r="H45" s="111" t="str">
        <f ca="1">IFERROR(printDay(findDayCells(MATCH(H$35, Entry!$E$1:$E$3000,0),$B45)),"")</f>
        <v/>
      </c>
      <c r="I45" s="199" t="str">
        <f ca="1">IFERROR(printDay(findDayCells(MATCH(I$35, Entry!$E$1:$E$3000,0),$B45)),"")</f>
        <v/>
      </c>
    </row>
    <row r="46" spans="1:9" ht="19.5" thickBot="1" x14ac:dyDescent="0.35">
      <c r="A46" s="203"/>
      <c r="B46" s="203"/>
      <c r="C46" s="203"/>
      <c r="D46" s="201">
        <f>I35+2</f>
        <v>44193</v>
      </c>
      <c r="E46" s="106">
        <f t="shared" ref="E46" si="12">D46+1</f>
        <v>44194</v>
      </c>
      <c r="F46" s="106">
        <f t="shared" ref="F46" si="13">E46+1</f>
        <v>44195</v>
      </c>
      <c r="G46" s="106">
        <f t="shared" ref="G46" si="14">F46+1</f>
        <v>44196</v>
      </c>
      <c r="H46" s="106">
        <f t="shared" ref="H46" si="15">G46+1</f>
        <v>44197</v>
      </c>
      <c r="I46" s="106">
        <f t="shared" ref="I46" si="16">H46+1</f>
        <v>44198</v>
      </c>
    </row>
    <row r="47" spans="1:9" ht="50.1" customHeight="1" thickBot="1" x14ac:dyDescent="0.3">
      <c r="A47" s="24">
        <v>1</v>
      </c>
      <c r="B47" s="17">
        <f ca="1">IFERROR(INDEX(ees[Number],MATCH(C47,ees[Full Name],0)),0)</f>
        <v>2</v>
      </c>
      <c r="C47" s="204" t="str">
        <f ca="1">listOnlyEmployed($C$2,A47,ees[Full Name],ees[Separation])</f>
        <v>Tylean Fox</v>
      </c>
      <c r="D47" s="200" t="str">
        <f ca="1">IFERROR(printDay(findDayCells(MATCH(D$46, Entry!$E$1:$E$3000,0),$B47)),"")</f>
        <v>MFD 8:00-5:00</v>
      </c>
      <c r="E47" s="199" t="str">
        <f ca="1">IFERROR(printDay(findDayCells(MATCH(E$46, Entry!$E$1:$E$3000,0),$B47)),"")</f>
        <v>MFD 8:00-5:00</v>
      </c>
      <c r="F47" s="111" t="str">
        <f ca="1">IFERROR(printDay(findDayCells(MATCH(F$46, Entry!$E$1:$E$3000,0),$B47)),"")</f>
        <v>MFD 8:00-5:00</v>
      </c>
      <c r="G47" s="199" t="str">
        <f ca="1">IFERROR(printDay(findDayCells(MATCH(G$46, Entry!$E$1:$E$3000,0),$B47)),"")</f>
        <v>MFD 8:00-5:00</v>
      </c>
      <c r="H47" s="111" t="str">
        <f ca="1">IFERROR(printDay(findDayCells(MATCH(H$46, Entry!$E$1:$E$3000,0),$B47)),"")</f>
        <v>HOL 8:00-5:00</v>
      </c>
      <c r="I47" s="199" t="str">
        <f ca="1">IFERROR(printDay(findDayCells(MATCH(I$46, Entry!$E$1:$E$3000,0),$B47)),"")</f>
        <v/>
      </c>
    </row>
    <row r="48" spans="1:9" ht="50.1" customHeight="1" thickBot="1" x14ac:dyDescent="0.3">
      <c r="A48" s="33">
        <v>2</v>
      </c>
      <c r="B48" s="14">
        <f ca="1">IFERROR(INDEX(ees[Number],MATCH(C48,ees[Full Name],0)),0)</f>
        <v>3</v>
      </c>
      <c r="C48" s="205" t="str">
        <f ca="1">listOnlyEmployed($C$2,A48,ees[Full Name],ees[Separation])</f>
        <v>Rosa Rivas</v>
      </c>
      <c r="D48" s="200" t="str">
        <f ca="1">IFERROR(printDay(findDayCells(MATCH(D$46, Entry!$E$1:$E$3000,0),$B48)),"")</f>
        <v>HOL 8:00-5:00</v>
      </c>
      <c r="E48" s="199" t="str">
        <f ca="1">IFERROR(printDay(findDayCells(MATCH(E$46, Entry!$E$1:$E$3000,0),$B48)),"")</f>
        <v>MFD 7:30-4:30</v>
      </c>
      <c r="F48" s="111" t="str">
        <f ca="1">IFERROR(printDay(findDayCells(MATCH(F$46, Entry!$E$1:$E$3000,0),$B48)),"")</f>
        <v>MFD 7:30-4:30</v>
      </c>
      <c r="G48" s="199" t="str">
        <f ca="1">IFERROR(printDay(findDayCells(MATCH(G$46, Entry!$E$1:$E$3000,0),$B48)),"")</f>
        <v>MFD 7:30-4:30</v>
      </c>
      <c r="H48" s="111" t="str">
        <f ca="1">IFERROR(printDay(findDayCells(MATCH(H$46, Entry!$E$1:$E$3000,0),$B48)),"")</f>
        <v/>
      </c>
      <c r="I48" s="199" t="str">
        <f ca="1">IFERROR(printDay(findDayCells(MATCH(I$46, Entry!$E$1:$E$3000,0),$B48)),"")</f>
        <v/>
      </c>
    </row>
    <row r="49" spans="1:9" ht="50.1" customHeight="1" thickBot="1" x14ac:dyDescent="0.3">
      <c r="A49" s="33">
        <v>3</v>
      </c>
      <c r="B49" s="14">
        <f ca="1">IFERROR(INDEX(ees[Number],MATCH(C49,ees[Full Name],0)),0)</f>
        <v>4</v>
      </c>
      <c r="C49" s="205" t="str">
        <f ca="1">listOnlyEmployed($C$2,A49,ees[Full Name],ees[Separation])</f>
        <v>Shub Kaur</v>
      </c>
      <c r="D49" s="200" t="str">
        <f ca="1">IFERROR(printDay(findDayCells(MATCH(D$46, Entry!$E$1:$E$3000,0),$B49)),"")</f>
        <v>MFD 8:00-5:00</v>
      </c>
      <c r="E49" s="199" t="str">
        <f ca="1">IFERROR(printDay(findDayCells(MATCH(E$46, Entry!$E$1:$E$3000,0),$B49)),"")</f>
        <v>MFD 8:30-5:30</v>
      </c>
      <c r="F49" s="111" t="str">
        <f ca="1">IFERROR(printDay(findDayCells(MATCH(F$46, Entry!$E$1:$E$3000,0),$B49)),"")</f>
        <v>MFD 8:30-5:30</v>
      </c>
      <c r="G49" s="199" t="str">
        <f ca="1">IFERROR(printDay(findDayCells(MATCH(G$46, Entry!$E$1:$E$3000,0),$B49)),"")</f>
        <v>MFD 8:30-5:30</v>
      </c>
      <c r="H49" s="111" t="str">
        <f ca="1">IFERROR(printDay(findDayCells(MATCH(H$46, Entry!$E$1:$E$3000,0),$B49)),"")</f>
        <v>HOL 8:30-5:30</v>
      </c>
      <c r="I49" s="199" t="str">
        <f ca="1">IFERROR(printDay(findDayCells(MATCH(I$46, Entry!$E$1:$E$3000,0),$B49)),"")</f>
        <v/>
      </c>
    </row>
    <row r="50" spans="1:9" ht="50.1" customHeight="1" thickBot="1" x14ac:dyDescent="0.3">
      <c r="A50" s="33">
        <v>4</v>
      </c>
      <c r="B50" s="14">
        <f ca="1">IFERROR(INDEX(ees[Number],MATCH(C50,ees[Full Name],0)),0)</f>
        <v>6</v>
      </c>
      <c r="C50" s="205" t="str">
        <f ca="1">listOnlyEmployed($C$2,A50,ees[Full Name],ees[Separation])</f>
        <v>Lourdes Martinez Torres</v>
      </c>
      <c r="D50" s="200" t="str">
        <f ca="1">IFERROR(printDay(findDayCells(MATCH(D$46, Entry!$E$1:$E$3000,0),$B50)),"")</f>
        <v>HOL 8:00-5:00</v>
      </c>
      <c r="E50" s="199" t="str">
        <f ca="1">IFERROR(printDay(findDayCells(MATCH(E$46, Entry!$E$1:$E$3000,0),$B50)),"")</f>
        <v>MFD 8:00-5:00</v>
      </c>
      <c r="F50" s="111" t="str">
        <f ca="1">IFERROR(printDay(findDayCells(MATCH(F$46, Entry!$E$1:$E$3000,0),$B50)),"")</f>
        <v>MFD 8:00-5:00</v>
      </c>
      <c r="G50" s="199" t="str">
        <f ca="1">IFERROR(printDay(findDayCells(MATCH(G$46, Entry!$E$1:$E$3000,0),$B50)),"")</f>
        <v>MFD 8:00-5:00</v>
      </c>
      <c r="H50" s="111" t="str">
        <f ca="1">IFERROR(printDay(findDayCells(MATCH(H$46, Entry!$E$1:$E$3000,0),$B50)),"")</f>
        <v>HOL 8:00-5:00</v>
      </c>
      <c r="I50" s="199" t="str">
        <f ca="1">IFERROR(printDay(findDayCells(MATCH(I$46, Entry!$E$1:$E$3000,0),$B50)),"")</f>
        <v/>
      </c>
    </row>
    <row r="51" spans="1:9" ht="50.1" customHeight="1" thickBot="1" x14ac:dyDescent="0.3">
      <c r="A51" s="33">
        <v>5</v>
      </c>
      <c r="B51" s="14">
        <f ca="1">IFERROR(INDEX(ees[Number],MATCH(C51,ees[Full Name],0)),0)</f>
        <v>7</v>
      </c>
      <c r="C51" s="205" t="str">
        <f ca="1">listOnlyEmployed($C$2,A51,ees[Full Name],ees[Separation])</f>
        <v>Rosalina Valdovino</v>
      </c>
      <c r="D51" s="200" t="str">
        <f ca="1">IFERROR(printDay(findDayCells(MATCH(D$46, Entry!$E$1:$E$3000,0),$B51)),"")</f>
        <v>MCC 8:00-5:00</v>
      </c>
      <c r="E51" s="199" t="str">
        <f ca="1">IFERROR(printDay(findDayCells(MATCH(E$46, Entry!$E$1:$E$3000,0),$B51)),"")</f>
        <v>MCC 8:00-5:00</v>
      </c>
      <c r="F51" s="111" t="str">
        <f ca="1">IFERROR(printDay(findDayCells(MATCH(F$46, Entry!$E$1:$E$3000,0),$B51)),"")</f>
        <v>MCC 8:00-5:00</v>
      </c>
      <c r="G51" s="199" t="str">
        <f ca="1">IFERROR(printDay(findDayCells(MATCH(G$46, Entry!$E$1:$E$3000,0),$B51)),"")</f>
        <v>MCC 8:00-5:00</v>
      </c>
      <c r="H51" s="111" t="str">
        <f ca="1">IFERROR(printDay(findDayCells(MATCH(H$46, Entry!$E$1:$E$3000,0),$B51)),"")</f>
        <v>HOL 8:00-5:00</v>
      </c>
      <c r="I51" s="199" t="str">
        <f ca="1">IFERROR(printDay(findDayCells(MATCH(I$46, Entry!$E$1:$E$3000,0),$B51)),"")</f>
        <v/>
      </c>
    </row>
    <row r="52" spans="1:9" ht="50.1" customHeight="1" thickBot="1" x14ac:dyDescent="0.3">
      <c r="A52" s="33">
        <v>6</v>
      </c>
      <c r="B52" s="14">
        <f ca="1">IFERROR(INDEX(ees[Number],MATCH(C52,ees[Full Name],0)),0)</f>
        <v>16</v>
      </c>
      <c r="C52" s="205" t="str">
        <f ca="1">listOnlyEmployed($C$2,A52,ees[Full Name],ees[Separation])</f>
        <v>Oyuki Valdez</v>
      </c>
      <c r="D52" s="200" t="str">
        <f ca="1">IFERROR(printDay(findDayCells(MATCH(D$46, Entry!$E$1:$E$3000,0),$B52)),"")</f>
        <v>MFD 8:00-7:00</v>
      </c>
      <c r="E52" s="199" t="str">
        <f ca="1">IFERROR(printDay(findDayCells(MATCH(E$46, Entry!$E$1:$E$3000,0),$B52)),"")</f>
        <v>MFD 8:00-1:00</v>
      </c>
      <c r="F52" s="111" t="str">
        <f ca="1">IFERROR(printDay(findDayCells(MATCH(F$46, Entry!$E$1:$E$3000,0),$B52)),"")</f>
        <v/>
      </c>
      <c r="G52" s="199" t="str">
        <f ca="1">IFERROR(printDay(findDayCells(MATCH(G$46, Entry!$E$1:$E$3000,0),$B52)),"")</f>
        <v>MFD 12:00-5:00</v>
      </c>
      <c r="H52" s="111" t="str">
        <f ca="1">IFERROR(printDay(findDayCells(MATCH(H$46, Entry!$E$1:$E$3000,0),$B52)),"")</f>
        <v/>
      </c>
      <c r="I52" s="199" t="str">
        <f ca="1">IFERROR(printDay(findDayCells(MATCH(I$46, Entry!$E$1:$E$3000,0),$B52)),"")</f>
        <v>MFD 8:00-5:00</v>
      </c>
    </row>
    <row r="53" spans="1:9" ht="50.1" customHeight="1" thickBot="1" x14ac:dyDescent="0.3">
      <c r="A53" s="33">
        <v>7</v>
      </c>
      <c r="B53" s="14">
        <f ca="1">IFERROR(INDEX(ees[Number],MATCH(C53,ees[Full Name],0)),0)</f>
        <v>17</v>
      </c>
      <c r="C53" s="205" t="str">
        <f ca="1">listOnlyEmployed($C$2,A53,ees[Full Name],ees[Separation])</f>
        <v>Elissa Dunsmore</v>
      </c>
      <c r="D53" s="200" t="str">
        <f ca="1">IFERROR(printDay(findDayCells(MATCH(D$46, Entry!$E$1:$E$3000,0),$B53)),"")</f>
        <v>HOL 8:00-5:00</v>
      </c>
      <c r="E53" s="199" t="str">
        <f ca="1">IFERROR(printDay(findDayCells(MATCH(E$46, Entry!$E$1:$E$3000,0),$B53)),"")</f>
        <v>MFD 8:00-5:00</v>
      </c>
      <c r="F53" s="111" t="str">
        <f ca="1">IFERROR(printDay(findDayCells(MATCH(F$46, Entry!$E$1:$E$3000,0),$B53)),"")</f>
        <v>MFD 8:00-5:00</v>
      </c>
      <c r="G53" s="199" t="str">
        <f ca="1">IFERROR(printDay(findDayCells(MATCH(G$46, Entry!$E$1:$E$3000,0),$B53)),"")</f>
        <v>MFD 8:00-5:00</v>
      </c>
      <c r="H53" s="111" t="str">
        <f ca="1">IFERROR(printDay(findDayCells(MATCH(H$46, Entry!$E$1:$E$3000,0),$B53)),"")</f>
        <v>HOL 8:00-5:00</v>
      </c>
      <c r="I53" s="199" t="str">
        <f ca="1">IFERROR(printDay(findDayCells(MATCH(I$46, Entry!$E$1:$E$3000,0),$B53)),"")</f>
        <v>MFD 8:00-5:00</v>
      </c>
    </row>
    <row r="54" spans="1:9" ht="50.1" customHeight="1" thickBot="1" x14ac:dyDescent="0.3">
      <c r="A54" s="33">
        <v>8</v>
      </c>
      <c r="B54" s="14">
        <f ca="1">IFERROR(INDEX(ees[Number],MATCH(C54,ees[Full Name],0)),0)</f>
        <v>18</v>
      </c>
      <c r="C54" s="205" t="str">
        <f ca="1">listOnlyEmployed($C$2,A54,ees[Full Name],ees[Separation])</f>
        <v>Erica Dominguez</v>
      </c>
      <c r="D54" s="200" t="str">
        <f ca="1">IFERROR(printDay(findDayCells(MATCH(D$46, Entry!$E$1:$E$3000,0),$B54)),"")</f>
        <v/>
      </c>
      <c r="E54" s="199" t="str">
        <f ca="1">IFERROR(printDay(findDayCells(MATCH(E$46, Entry!$E$1:$E$3000,0),$B54)),"")</f>
        <v/>
      </c>
      <c r="F54" s="111" t="str">
        <f ca="1">IFERROR(printDay(findDayCells(MATCH(F$46, Entry!$E$1:$E$3000,0),$B54)),"")</f>
        <v/>
      </c>
      <c r="G54" s="199" t="str">
        <f ca="1">IFERROR(printDay(findDayCells(MATCH(G$46, Entry!$E$1:$E$3000,0),$B54)),"")</f>
        <v/>
      </c>
      <c r="H54" s="111" t="str">
        <f ca="1">IFERROR(printDay(findDayCells(MATCH(H$46, Entry!$E$1:$E$3000,0),$B54)),"")</f>
        <v/>
      </c>
      <c r="I54" s="199" t="str">
        <f ca="1">IFERROR(printDay(findDayCells(MATCH(I$46, Entry!$E$1:$E$3000,0),$B54)),"")</f>
        <v/>
      </c>
    </row>
    <row r="55" spans="1:9" ht="50.1" customHeight="1" thickBot="1" x14ac:dyDescent="0.3">
      <c r="A55" s="33">
        <v>9</v>
      </c>
      <c r="B55" s="14">
        <f ca="1">IFERROR(INDEX(ees[Number],MATCH(C55,ees[Full Name],0)),0)</f>
        <v>0</v>
      </c>
      <c r="C55" s="205" t="str">
        <f ca="1">listOnlyEmployed($C$2,A55,ees[Full Name],ees[Separation])</f>
        <v/>
      </c>
      <c r="D55" s="200" t="str">
        <f ca="1">IFERROR(printDay(findDayCells(MATCH(D$46, Entry!$E$1:$E$3000,0),$B55)),"")</f>
        <v/>
      </c>
      <c r="E55" s="199" t="str">
        <f ca="1">IFERROR(printDay(findDayCells(MATCH(E$46, Entry!$E$1:$E$3000,0),$B55)),"")</f>
        <v/>
      </c>
      <c r="F55" s="111" t="str">
        <f ca="1">IFERROR(printDay(findDayCells(MATCH(F$46, Entry!$E$1:$E$3000,0),$B55)),"")</f>
        <v/>
      </c>
      <c r="G55" s="199" t="str">
        <f ca="1">IFERROR(printDay(findDayCells(MATCH(G$46, Entry!$E$1:$E$3000,0),$B55)),"")</f>
        <v/>
      </c>
      <c r="H55" s="111" t="str">
        <f ca="1">IFERROR(printDay(findDayCells(MATCH(H$46, Entry!$E$1:$E$3000,0),$B55)),"")</f>
        <v/>
      </c>
      <c r="I55" s="199" t="str">
        <f ca="1">IFERROR(printDay(findDayCells(MATCH(I$46, Entry!$E$1:$E$3000,0),$B55)),"")</f>
        <v/>
      </c>
    </row>
    <row r="56" spans="1:9" ht="50.1" customHeight="1" thickBot="1" x14ac:dyDescent="0.3">
      <c r="A56" s="202">
        <v>10</v>
      </c>
      <c r="B56" s="22">
        <f ca="1">IFERROR(INDEX(ees[Number],MATCH(C56,ees[Full Name],0)),0)</f>
        <v>0</v>
      </c>
      <c r="C56" s="206" t="str">
        <f ca="1">listOnlyEmployed($C$2,A56,ees[Full Name],ees[Separation])</f>
        <v/>
      </c>
      <c r="D56" s="200" t="str">
        <f ca="1">IFERROR(printDay(findDayCells(MATCH(D$46, Entry!$E$1:$E$3000,0),$B56)),"")</f>
        <v/>
      </c>
      <c r="E56" s="199" t="str">
        <f ca="1">IFERROR(printDay(findDayCells(MATCH(E$46, Entry!$E$1:$E$3000,0),$B56)),"")</f>
        <v/>
      </c>
      <c r="F56" s="111" t="str">
        <f ca="1">IFERROR(printDay(findDayCells(MATCH(F$46, Entry!$E$1:$E$3000,0),$B56)),"")</f>
        <v/>
      </c>
      <c r="G56" s="199" t="str">
        <f ca="1">IFERROR(printDay(findDayCells(MATCH(G$46, Entry!$E$1:$E$3000,0),$B56)),"")</f>
        <v/>
      </c>
      <c r="H56" s="111" t="str">
        <f ca="1">IFERROR(printDay(findDayCells(MATCH(H$46, Entry!$E$1:$E$3000,0),$B56)),"")</f>
        <v/>
      </c>
      <c r="I56" s="199" t="str">
        <f ca="1">IFERROR(printDay(findDayCells(MATCH(I$46, Entry!$E$1:$E$3000,0),$B56)),"")</f>
        <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Data!$E$23:$E$34</xm:f>
          </x14:formula1>
          <xm:sqref>C1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C50"/>
  <sheetViews>
    <sheetView zoomScale="90" zoomScaleNormal="90" workbookViewId="0">
      <selection activeCell="S22" sqref="S22"/>
    </sheetView>
  </sheetViews>
  <sheetFormatPr defaultRowHeight="15" x14ac:dyDescent="0.25"/>
  <cols>
    <col min="1" max="1" width="13.42578125" customWidth="1"/>
    <col min="10" max="10" width="14.140625" customWidth="1"/>
    <col min="11" max="11" width="14.85546875" customWidth="1"/>
    <col min="15" max="17" width="4.7109375" customWidth="1"/>
    <col min="18" max="18" width="11" customWidth="1"/>
    <col min="19" max="19" width="11.5703125" bestFit="1" customWidth="1"/>
    <col min="20" max="28" width="6.28515625" style="109" customWidth="1"/>
    <col min="29" max="29" width="6.28515625" customWidth="1"/>
  </cols>
  <sheetData>
    <row r="1" spans="1:29" ht="24.95" customHeight="1" thickBot="1" x14ac:dyDescent="0.3">
      <c r="H1" s="211" t="s">
        <v>184</v>
      </c>
      <c r="I1" s="212"/>
      <c r="J1" s="212"/>
      <c r="K1" s="212"/>
      <c r="L1" s="213"/>
      <c r="M1" t="s">
        <v>68</v>
      </c>
      <c r="N1">
        <f ca="1">INDEX(ees[FTE], MATCH('Schedule Filler'!H2, ees[Number], 0))</f>
        <v>1</v>
      </c>
    </row>
    <row r="2" spans="1:29" x14ac:dyDescent="0.25">
      <c r="A2" s="94" t="s">
        <v>86</v>
      </c>
      <c r="B2" s="50" t="s">
        <v>128</v>
      </c>
      <c r="C2" s="34" t="s">
        <v>136</v>
      </c>
      <c r="D2" s="35" t="s">
        <v>25</v>
      </c>
      <c r="E2" s="42">
        <f>parseTime(C2)-(D7=INT(RIGHT($F2, 1)))</f>
        <v>8</v>
      </c>
      <c r="F2" s="43">
        <f t="shared" ref="F2:F6" si="0">isClocked(D2)</f>
        <v>1</v>
      </c>
      <c r="H2" s="99">
        <v>7</v>
      </c>
      <c r="I2" s="207" t="str">
        <f ca="1">INDEX(ees[Full Name], MATCH('Schedule Filler'!H2, ees[Number], 0))</f>
        <v>Rosalina Valdovino</v>
      </c>
      <c r="J2" s="207"/>
      <c r="K2" s="207"/>
      <c r="L2" s="208"/>
      <c r="M2" t="s">
        <v>231</v>
      </c>
      <c r="N2">
        <f ca="1">40*N1</f>
        <v>40</v>
      </c>
    </row>
    <row r="3" spans="1:29" x14ac:dyDescent="0.25">
      <c r="A3" s="95"/>
      <c r="B3" s="51" t="s">
        <v>129</v>
      </c>
      <c r="C3" s="36"/>
      <c r="D3" s="37"/>
      <c r="E3" s="44">
        <f>parseTime(C3)-(D7=INT(RIGHT($F3, 1)))</f>
        <v>0</v>
      </c>
      <c r="F3" s="45">
        <f t="shared" si="0"/>
        <v>0</v>
      </c>
      <c r="H3" s="79"/>
      <c r="I3" s="209"/>
      <c r="J3" s="209"/>
      <c r="K3" s="209"/>
      <c r="L3" s="210"/>
      <c r="M3" t="s">
        <v>232</v>
      </c>
      <c r="N3">
        <f>SUM(F7,F14,F21,F28,F35,F42,F49)+SUM(D8,D15,D22,D29,D36,D43,D50)</f>
        <v>24</v>
      </c>
      <c r="P3" s="84">
        <f ca="1">SUM(Q3:Q9)</f>
        <v>24</v>
      </c>
      <c r="Q3" s="195">
        <f ca="1">IFERROR(INDEX(Entry!$D$1:$CD$3000, MATCH('Schedule Filler'!S3, Entry!$E$1:$E$3000,0)+5,'Schedule Filler'!$H$2*4+3), "")</f>
        <v>8</v>
      </c>
      <c r="R3" s="86" t="str">
        <f t="shared" ref="R3:R44" si="1">IFERROR(TEXT(S3,"dddd"),"")</f>
        <v>Monday</v>
      </c>
      <c r="S3" s="184">
        <f>J14</f>
        <v>44172</v>
      </c>
      <c r="T3" s="192" t="str">
        <f ca="1">IFERROR(INDEX(Entry!$D$1:$CD$3000, MATCH('Schedule Filler'!S3, Entry!$E$1:$E$3000,0),'Schedule Filler'!$H$2*4), "")</f>
        <v>8-17</v>
      </c>
      <c r="U3" s="187" t="str">
        <f ca="1">IFERROR(INDEX(Entry!$D$1:$CD$3000, MATCH('Schedule Filler'!S3, Entry!$E$1:$E$3000,0),'Schedule Filler'!$H$2*4+1), "")</f>
        <v>MCC</v>
      </c>
      <c r="V3" s="192">
        <f ca="1">IFERROR(INDEX(Entry!$D$1:$CD$3000, MATCH('Schedule Filler'!S3, Entry!$E$1:$E$3000,0)+1,'Schedule Filler'!$H$2*4), "")</f>
        <v>0</v>
      </c>
      <c r="W3" s="187">
        <f ca="1">IFERROR(INDEX(Entry!$D$1:$CD$3000, MATCH('Schedule Filler'!S3, Entry!$E$1:$E$3000,0)+1,'Schedule Filler'!$H$2*4+1), "")</f>
        <v>0</v>
      </c>
      <c r="X3" s="192">
        <f ca="1">IFERROR(INDEX(Entry!$D$1:$CD$3000, MATCH('Schedule Filler'!S3, Entry!$E$1:$E$3000,0)+2,'Schedule Filler'!$H$2*4), "")</f>
        <v>0</v>
      </c>
      <c r="Y3" s="187">
        <f ca="1">IFERROR(INDEX(Entry!$D$1:$CD$3000, MATCH('Schedule Filler'!S3, Entry!$E$1:$E$3000,0)+2,'Schedule Filler'!$H$2*4+1), "")</f>
        <v>0</v>
      </c>
      <c r="Z3" s="192">
        <f ca="1">IFERROR(INDEX(Entry!$D$1:$CD$3000, MATCH('Schedule Filler'!S3, Entry!$E$1:$E$3000,0)+3,'Schedule Filler'!$H$2*4), "")</f>
        <v>0</v>
      </c>
      <c r="AA3" s="187">
        <f ca="1">IFERROR(INDEX(Entry!$D$1:$CD$3000, MATCH('Schedule Filler'!S3, Entry!$E$1:$E$3000,0)+3,'Schedule Filler'!$H$2*4+1), "")</f>
        <v>0</v>
      </c>
      <c r="AB3" s="186">
        <f ca="1">IFERROR(INDEX(Entry!$D$1:$CD$3000, MATCH('Schedule Filler'!S3, Entry!$E$1:$E$3000,0)+4,'Schedule Filler'!$H$2*4), "")</f>
        <v>0</v>
      </c>
      <c r="AC3" s="83">
        <f ca="1">IFERROR(INDEX(Entry!$D$1:$CD$3000, MATCH('Schedule Filler'!S3, Entry!$E$1:$E$3000,0)+4,'Schedule Filler'!$H$2*4+1), "")</f>
        <v>0</v>
      </c>
    </row>
    <row r="4" spans="1:29" x14ac:dyDescent="0.25">
      <c r="A4" s="95"/>
      <c r="B4" s="51" t="s">
        <v>130</v>
      </c>
      <c r="C4" s="36"/>
      <c r="D4" s="37"/>
      <c r="E4" s="44">
        <f>parseTime(C4)-(D7=INT(RIGHT($F4, 1)))</f>
        <v>0</v>
      </c>
      <c r="F4" s="45">
        <f t="shared" si="0"/>
        <v>0</v>
      </c>
      <c r="M4" s="108" t="s">
        <v>233</v>
      </c>
      <c r="N4" s="109" t="b">
        <f ca="1">IF(N2=0, "On Call", N2=N3)</f>
        <v>0</v>
      </c>
      <c r="P4" s="196"/>
      <c r="Q4" s="195">
        <f ca="1">IFERROR(INDEX(Entry!$D$1:$CD$3000, MATCH('Schedule Filler'!S4, Entry!$E$1:$E$3000,0)+5,'Schedule Filler'!$H$2*4+3), "")</f>
        <v>8</v>
      </c>
      <c r="R4" s="182" t="str">
        <f t="shared" si="1"/>
        <v>Tuesday</v>
      </c>
      <c r="S4" s="185">
        <f t="shared" ref="S4:S44" si="2">IFERROR(IF(S3+1&gt;$J$18, "", S3+1), "")</f>
        <v>44173</v>
      </c>
      <c r="T4" s="193" t="str">
        <f ca="1">IFERROR(INDEX(Entry!$D$1:$CD$3000, MATCH('Schedule Filler'!S4, Entry!$E$1:$E$3000,0),'Schedule Filler'!$H$2*4), "")</f>
        <v>8-17</v>
      </c>
      <c r="U4" s="189" t="str">
        <f ca="1">IFERROR(INDEX(Entry!$D$1:$CD$3000, MATCH('Schedule Filler'!S4, Entry!$E$1:$E$3000,0),'Schedule Filler'!$H$2*4+1), "")</f>
        <v>MCC</v>
      </c>
      <c r="V4" s="193"/>
      <c r="W4" s="189"/>
      <c r="X4" s="193"/>
      <c r="Y4" s="189"/>
      <c r="Z4" s="193"/>
      <c r="AA4" s="189"/>
      <c r="AB4" s="188"/>
      <c r="AC4" s="88"/>
    </row>
    <row r="5" spans="1:29" x14ac:dyDescent="0.25">
      <c r="A5" s="95"/>
      <c r="B5" s="51" t="s">
        <v>131</v>
      </c>
      <c r="C5" s="36"/>
      <c r="D5" s="37"/>
      <c r="E5" s="44">
        <f>parseTime(C5)-(D7=INT(RIGHT($F5, 1)))</f>
        <v>0</v>
      </c>
      <c r="F5" s="45">
        <f t="shared" si="0"/>
        <v>0</v>
      </c>
      <c r="J5" t="s">
        <v>219</v>
      </c>
      <c r="P5" s="196"/>
      <c r="Q5" s="195">
        <f ca="1">IFERROR(INDEX(Entry!$D$1:$CD$3000, MATCH('Schedule Filler'!S5, Entry!$E$1:$E$3000,0)+5,'Schedule Filler'!$H$2*4+3), "")</f>
        <v>0</v>
      </c>
      <c r="R5" s="182" t="str">
        <f t="shared" si="1"/>
        <v>Wednesday</v>
      </c>
      <c r="S5" s="185">
        <f t="shared" si="2"/>
        <v>44174</v>
      </c>
      <c r="T5" s="193">
        <f ca="1">IFERROR(INDEX(Entry!$D$1:$CD$3000, MATCH('Schedule Filler'!S5, Entry!$E$1:$E$3000,0),'Schedule Filler'!$H$2*4), "")</f>
        <v>0</v>
      </c>
      <c r="U5" s="189">
        <f ca="1">IFERROR(INDEX(Entry!$D$1:$CD$3000, MATCH('Schedule Filler'!S5, Entry!$E$1:$E$3000,0),'Schedule Filler'!$H$2*4+1), "")</f>
        <v>0</v>
      </c>
      <c r="V5" s="193"/>
      <c r="W5" s="189"/>
      <c r="X5" s="193"/>
      <c r="Y5" s="189"/>
      <c r="Z5" s="193"/>
      <c r="AA5" s="189"/>
      <c r="AB5" s="188"/>
      <c r="AC5" s="88"/>
    </row>
    <row r="6" spans="1:29" x14ac:dyDescent="0.25">
      <c r="A6" s="95"/>
      <c r="B6" s="51" t="s">
        <v>132</v>
      </c>
      <c r="C6" s="36"/>
      <c r="D6" s="37"/>
      <c r="E6" s="44">
        <f>parseTime(C6)-(D7=INT(RIGHT($F6, 1)))</f>
        <v>0</v>
      </c>
      <c r="F6" s="45">
        <f t="shared" si="0"/>
        <v>0</v>
      </c>
      <c r="P6" s="196"/>
      <c r="Q6" s="195">
        <f ca="1">IFERROR(INDEX(Entry!$D$1:$CD$3000, MATCH('Schedule Filler'!S6, Entry!$E$1:$E$3000,0)+5,'Schedule Filler'!$H$2*4+3), "")</f>
        <v>8</v>
      </c>
      <c r="R6" s="182" t="str">
        <f t="shared" si="1"/>
        <v>Thursday</v>
      </c>
      <c r="S6" s="185">
        <f t="shared" si="2"/>
        <v>44175</v>
      </c>
      <c r="T6" s="193" t="str">
        <f ca="1">IFERROR(INDEX(Entry!$D$1:$CD$3000, MATCH('Schedule Filler'!S6, Entry!$E$1:$E$3000,0),'Schedule Filler'!$H$2*4), "")</f>
        <v>8-17</v>
      </c>
      <c r="U6" s="189" t="str">
        <f ca="1">IFERROR(INDEX(Entry!$D$1:$CD$3000, MATCH('Schedule Filler'!S6, Entry!$E$1:$E$3000,0),'Schedule Filler'!$H$2*4+1), "")</f>
        <v>MCC</v>
      </c>
      <c r="V6" s="193"/>
      <c r="W6" s="189"/>
      <c r="X6" s="193"/>
      <c r="Y6" s="189"/>
      <c r="Z6" s="193"/>
      <c r="AA6" s="189"/>
      <c r="AB6" s="188"/>
      <c r="AC6" s="88"/>
    </row>
    <row r="7" spans="1:29" x14ac:dyDescent="0.25">
      <c r="A7" s="95"/>
      <c r="B7" s="51"/>
      <c r="C7" s="46" t="s">
        <v>134</v>
      </c>
      <c r="D7" s="38">
        <f>lunchAdjust(C2:D6)</f>
        <v>1</v>
      </c>
      <c r="E7" s="48" t="s">
        <v>0</v>
      </c>
      <c r="F7" s="39">
        <f>SUMPRODUCT(E2:E6*F2:F6)</f>
        <v>8</v>
      </c>
      <c r="P7" s="196"/>
      <c r="Q7" s="195">
        <f ca="1">IFERROR(INDEX(Entry!$D$1:$CD$3000, MATCH('Schedule Filler'!S7, Entry!$E$1:$E$3000,0)+5,'Schedule Filler'!$H$2*4+3), "")</f>
        <v>0</v>
      </c>
      <c r="R7" s="182" t="str">
        <f t="shared" si="1"/>
        <v>Friday</v>
      </c>
      <c r="S7" s="185">
        <f t="shared" si="2"/>
        <v>44176</v>
      </c>
      <c r="T7" s="193">
        <f ca="1">IFERROR(INDEX(Entry!$D$1:$CD$3000, MATCH('Schedule Filler'!S7, Entry!$E$1:$E$3000,0),'Schedule Filler'!$H$2*4), "")</f>
        <v>0</v>
      </c>
      <c r="U7" s="189">
        <f ca="1">IFERROR(INDEX(Entry!$D$1:$CD$3000, MATCH('Schedule Filler'!S7, Entry!$E$1:$E$3000,0),'Schedule Filler'!$H$2*4+1), "")</f>
        <v>0</v>
      </c>
      <c r="V7" s="193"/>
      <c r="W7" s="189"/>
      <c r="X7" s="193"/>
      <c r="Y7" s="189"/>
      <c r="Z7" s="193"/>
      <c r="AA7" s="189"/>
      <c r="AB7" s="188"/>
      <c r="AC7" s="88"/>
    </row>
    <row r="8" spans="1:29" ht="15.75" thickBot="1" x14ac:dyDescent="0.3">
      <c r="A8" s="96"/>
      <c r="B8" s="52"/>
      <c r="C8" s="47" t="s">
        <v>39</v>
      </c>
      <c r="D8" s="40">
        <f>SUMPRODUCT(E2:E6*(D2:D6="PTO"))</f>
        <v>0</v>
      </c>
      <c r="E8" s="49" t="s">
        <v>135</v>
      </c>
      <c r="F8" s="41">
        <f>F7*C$5</f>
        <v>0</v>
      </c>
      <c r="H8" s="91" t="s">
        <v>181</v>
      </c>
      <c r="I8" s="74"/>
      <c r="J8" s="73" t="s">
        <v>181</v>
      </c>
      <c r="K8" t="s">
        <v>220</v>
      </c>
      <c r="P8" s="197"/>
      <c r="Q8" s="195">
        <f ca="1">IFERROR(INDEX(Entry!$D$1:$CD$3000, MATCH('Schedule Filler'!S8, Entry!$E$1:$E$3000,0)+5,'Schedule Filler'!$H$2*4+3), "")</f>
        <v>0</v>
      </c>
      <c r="R8" s="79" t="str">
        <f t="shared" si="1"/>
        <v>Saturday</v>
      </c>
      <c r="S8" s="183">
        <f t="shared" si="2"/>
        <v>44177</v>
      </c>
      <c r="T8" s="194">
        <f ca="1">IFERROR(INDEX(Entry!$D$1:$CD$3000, MATCH('Schedule Filler'!S8, Entry!$E$1:$E$3000,0),'Schedule Filler'!$H$2*4), "")</f>
        <v>0</v>
      </c>
      <c r="U8" s="191">
        <f ca="1">IFERROR(INDEX(Entry!$D$1:$CD$3000, MATCH('Schedule Filler'!S8, Entry!$E$1:$E$3000,0),'Schedule Filler'!$H$2*4+1), "")</f>
        <v>0</v>
      </c>
      <c r="V8" s="194"/>
      <c r="W8" s="191"/>
      <c r="X8" s="194"/>
      <c r="Y8" s="191"/>
      <c r="Z8" s="194"/>
      <c r="AA8" s="191"/>
      <c r="AB8" s="190"/>
      <c r="AC8" s="77"/>
    </row>
    <row r="9" spans="1:29" x14ac:dyDescent="0.25">
      <c r="A9" s="94" t="s">
        <v>87</v>
      </c>
      <c r="B9" s="50" t="s">
        <v>128</v>
      </c>
      <c r="C9" s="34" t="s">
        <v>136</v>
      </c>
      <c r="D9" s="35" t="s">
        <v>25</v>
      </c>
      <c r="E9" s="42">
        <f>parseTime(C9)-(D14=INT(RIGHT($F9, 1)))</f>
        <v>8</v>
      </c>
      <c r="F9" s="43">
        <f t="shared" ref="F9:F13" si="3">isClocked(D9)</f>
        <v>1</v>
      </c>
      <c r="H9" s="91" t="s">
        <v>182</v>
      </c>
      <c r="I9" s="74"/>
      <c r="Q9" s="195">
        <f ca="1">IFERROR(INDEX(Entry!$D$1:$CD$3000, MATCH('Schedule Filler'!S9, Entry!$E$1:$E$3000,0)+5,'Schedule Filler'!$H$2*4+3), "")</f>
        <v>0</v>
      </c>
      <c r="R9" t="str">
        <f t="shared" si="1"/>
        <v>Sunday</v>
      </c>
      <c r="S9" s="1">
        <f t="shared" si="2"/>
        <v>44178</v>
      </c>
      <c r="T9" s="109">
        <f ca="1">IFERROR(INDEX(Entry!$D$1:$CD$3000, MATCH('Schedule Filler'!S9, Entry!$E$1:$E$3000,0),'Schedule Filler'!$H$2*4), "")</f>
        <v>0</v>
      </c>
      <c r="U9" s="109">
        <f ca="1">IFERROR(INDEX(Entry!$D$1:$CD$3000, MATCH('Schedule Filler'!S9, Entry!$E$1:$E$3000,0),'Schedule Filler'!$H$2*4+1), "")</f>
        <v>0</v>
      </c>
    </row>
    <row r="10" spans="1:29" x14ac:dyDescent="0.25">
      <c r="A10" s="95"/>
      <c r="B10" s="51" t="s">
        <v>129</v>
      </c>
      <c r="C10" s="36"/>
      <c r="D10" s="37"/>
      <c r="E10" s="44">
        <f>parseTime(C10)-(D14=INT(RIGHT($F10, 1)))</f>
        <v>0</v>
      </c>
      <c r="F10" s="45">
        <f t="shared" si="3"/>
        <v>0</v>
      </c>
      <c r="H10" s="91"/>
      <c r="I10" s="74"/>
      <c r="J10" s="73" t="s">
        <v>182</v>
      </c>
      <c r="K10" t="s">
        <v>221</v>
      </c>
      <c r="P10" s="84">
        <f ca="1">SUM(Q10:Q16)</f>
        <v>21</v>
      </c>
      <c r="Q10" s="195">
        <f ca="1">IFERROR(INDEX(Entry!$D$1:$CD$3000, MATCH('Schedule Filler'!S10, Entry!$E$1:$E$3000,0)+5,'Schedule Filler'!$H$2*4+3), "")</f>
        <v>8</v>
      </c>
      <c r="R10" s="86" t="str">
        <f t="shared" si="1"/>
        <v>Monday</v>
      </c>
      <c r="S10" s="184">
        <f t="shared" si="2"/>
        <v>44179</v>
      </c>
      <c r="T10" s="192" t="str">
        <f ca="1">IFERROR(INDEX(Entry!$D$1:$CD$3000, MATCH('Schedule Filler'!S10, Entry!$E$1:$E$3000,0),'Schedule Filler'!$H$2*4), "")</f>
        <v>8-17</v>
      </c>
      <c r="U10" s="187" t="str">
        <f ca="1">IFERROR(INDEX(Entry!$D$1:$CD$3000, MATCH('Schedule Filler'!S10, Entry!$E$1:$E$3000,0),'Schedule Filler'!$H$2*4+1), "")</f>
        <v>MCC</v>
      </c>
      <c r="V10" s="192"/>
      <c r="W10" s="187"/>
      <c r="X10" s="192"/>
      <c r="Y10" s="187"/>
      <c r="Z10" s="192"/>
      <c r="AA10" s="187"/>
      <c r="AB10" s="186"/>
      <c r="AC10" s="83"/>
    </row>
    <row r="11" spans="1:29" x14ac:dyDescent="0.25">
      <c r="A11" s="95"/>
      <c r="B11" s="51" t="s">
        <v>130</v>
      </c>
      <c r="C11" s="36"/>
      <c r="D11" s="37"/>
      <c r="E11" s="44">
        <f>parseTime(C11)-(D14=INT(RIGHT($F11, 1)))</f>
        <v>0</v>
      </c>
      <c r="F11" s="45">
        <f t="shared" si="3"/>
        <v>0</v>
      </c>
      <c r="H11" s="91"/>
      <c r="I11" s="74"/>
      <c r="P11" s="196"/>
      <c r="Q11" s="195">
        <f ca="1">IFERROR(INDEX(Entry!$D$1:$CD$3000, MATCH('Schedule Filler'!S11, Entry!$E$1:$E$3000,0)+5,'Schedule Filler'!$H$2*4+3), "")</f>
        <v>5</v>
      </c>
      <c r="R11" s="182" t="str">
        <f t="shared" si="1"/>
        <v>Tuesday</v>
      </c>
      <c r="S11" s="185">
        <f t="shared" si="2"/>
        <v>44180</v>
      </c>
      <c r="T11" s="193" t="str">
        <f ca="1">IFERROR(INDEX(Entry!$D$1:$CD$3000, MATCH('Schedule Filler'!S11, Entry!$E$1:$E$3000,0),'Schedule Filler'!$H$2*4), "")</f>
        <v>8-12</v>
      </c>
      <c r="U11" s="189" t="str">
        <f ca="1">IFERROR(INDEX(Entry!$D$1:$CD$3000, MATCH('Schedule Filler'!S11, Entry!$E$1:$E$3000,0),'Schedule Filler'!$H$2*4+1), "")</f>
        <v>FML</v>
      </c>
      <c r="V11" s="193"/>
      <c r="W11" s="189"/>
      <c r="X11" s="193"/>
      <c r="Y11" s="189"/>
      <c r="Z11" s="193"/>
      <c r="AA11" s="189"/>
      <c r="AB11" s="188"/>
      <c r="AC11" s="88"/>
    </row>
    <row r="12" spans="1:29" x14ac:dyDescent="0.25">
      <c r="A12" s="95"/>
      <c r="B12" s="51" t="s">
        <v>131</v>
      </c>
      <c r="C12" s="36"/>
      <c r="D12" s="37"/>
      <c r="E12" s="44">
        <f>parseTime(C12)-(D14=INT(RIGHT($F12, 1)))</f>
        <v>0</v>
      </c>
      <c r="F12" s="45">
        <f t="shared" si="3"/>
        <v>0</v>
      </c>
      <c r="H12" s="91">
        <v>1</v>
      </c>
      <c r="J12" s="86"/>
      <c r="K12" s="87"/>
      <c r="L12" s="83"/>
      <c r="P12" s="196"/>
      <c r="Q12" s="195">
        <f ca="1">IFERROR(INDEX(Entry!$D$1:$CD$3000, MATCH('Schedule Filler'!S12, Entry!$E$1:$E$3000,0)+5,'Schedule Filler'!$H$2*4+3), "")</f>
        <v>0</v>
      </c>
      <c r="R12" s="182" t="str">
        <f t="shared" si="1"/>
        <v>Wednesday</v>
      </c>
      <c r="S12" s="185">
        <f t="shared" si="2"/>
        <v>44181</v>
      </c>
      <c r="T12" s="193">
        <f ca="1">IFERROR(INDEX(Entry!$D$1:$CD$3000, MATCH('Schedule Filler'!S12, Entry!$E$1:$E$3000,0),'Schedule Filler'!$H$2*4), "")</f>
        <v>0</v>
      </c>
      <c r="U12" s="189">
        <f ca="1">IFERROR(INDEX(Entry!$D$1:$CD$3000, MATCH('Schedule Filler'!S12, Entry!$E$1:$E$3000,0),'Schedule Filler'!$H$2*4+1), "")</f>
        <v>0</v>
      </c>
      <c r="V12" s="193"/>
      <c r="W12" s="189"/>
      <c r="X12" s="193"/>
      <c r="Y12" s="189"/>
      <c r="Z12" s="193"/>
      <c r="AA12" s="189"/>
      <c r="AB12" s="188"/>
      <c r="AC12" s="88"/>
    </row>
    <row r="13" spans="1:29" x14ac:dyDescent="0.25">
      <c r="A13" s="95"/>
      <c r="B13" s="51" t="s">
        <v>132</v>
      </c>
      <c r="C13" s="36"/>
      <c r="D13" s="37"/>
      <c r="E13" s="44">
        <f>parseTime(C13)-(D14=INT(RIGHT($F13, 1)))</f>
        <v>0</v>
      </c>
      <c r="F13" s="45">
        <f t="shared" si="3"/>
        <v>0</v>
      </c>
      <c r="H13" s="91">
        <v>2</v>
      </c>
      <c r="J13" s="98" t="s">
        <v>214</v>
      </c>
      <c r="K13" s="100"/>
      <c r="L13" s="101" t="s">
        <v>216</v>
      </c>
      <c r="P13" s="196"/>
      <c r="Q13" s="195">
        <f ca="1">IFERROR(INDEX(Entry!$D$1:$CD$3000, MATCH('Schedule Filler'!S13, Entry!$E$1:$E$3000,0)+5,'Schedule Filler'!$H$2*4+3), "")</f>
        <v>8</v>
      </c>
      <c r="R13" s="182" t="str">
        <f t="shared" si="1"/>
        <v>Thursday</v>
      </c>
      <c r="S13" s="185">
        <f t="shared" si="2"/>
        <v>44182</v>
      </c>
      <c r="T13" s="193" t="str">
        <f ca="1">IFERROR(INDEX(Entry!$D$1:$CD$3000, MATCH('Schedule Filler'!S13, Entry!$E$1:$E$3000,0),'Schedule Filler'!$H$2*4), "")</f>
        <v>8-17</v>
      </c>
      <c r="U13" s="189" t="str">
        <f ca="1">IFERROR(INDEX(Entry!$D$1:$CD$3000, MATCH('Schedule Filler'!S13, Entry!$E$1:$E$3000,0),'Schedule Filler'!$H$2*4+1), "")</f>
        <v>MCC</v>
      </c>
      <c r="V13" s="193"/>
      <c r="W13" s="189"/>
      <c r="X13" s="193"/>
      <c r="Y13" s="189"/>
      <c r="Z13" s="193"/>
      <c r="AA13" s="189"/>
      <c r="AB13" s="188"/>
      <c r="AC13" s="88"/>
    </row>
    <row r="14" spans="1:29" x14ac:dyDescent="0.25">
      <c r="A14" s="95"/>
      <c r="B14" s="51"/>
      <c r="C14" s="46" t="s">
        <v>134</v>
      </c>
      <c r="D14" s="38">
        <f>lunchAdjust(C9:D13)</f>
        <v>1</v>
      </c>
      <c r="E14" s="48" t="s">
        <v>0</v>
      </c>
      <c r="F14" s="39">
        <f>SUMPRODUCT(E9:E13*F9:F13)</f>
        <v>8</v>
      </c>
      <c r="H14" s="91">
        <v>3</v>
      </c>
      <c r="J14" s="102">
        <v>44172</v>
      </c>
      <c r="K14" s="89" t="str">
        <f>TEXT(J14, "dddd")</f>
        <v>Monday</v>
      </c>
      <c r="L14" s="88">
        <f ca="1">MATCH(J14, Entry!$E$1:$E$2600, 0)</f>
        <v>2412</v>
      </c>
      <c r="P14" s="196"/>
      <c r="Q14" s="195">
        <f ca="1">IFERROR(INDEX(Entry!$D$1:$CD$3000, MATCH('Schedule Filler'!S14, Entry!$E$1:$E$3000,0)+5,'Schedule Filler'!$H$2*4+3), "")</f>
        <v>0</v>
      </c>
      <c r="R14" s="182" t="str">
        <f t="shared" si="1"/>
        <v>Friday</v>
      </c>
      <c r="S14" s="185">
        <f t="shared" si="2"/>
        <v>44183</v>
      </c>
      <c r="T14" s="193">
        <f ca="1">IFERROR(INDEX(Entry!$D$1:$CD$3000, MATCH('Schedule Filler'!S14, Entry!$E$1:$E$3000,0),'Schedule Filler'!$H$2*4), "")</f>
        <v>0</v>
      </c>
      <c r="U14" s="189">
        <f ca="1">IFERROR(INDEX(Entry!$D$1:$CD$3000, MATCH('Schedule Filler'!S14, Entry!$E$1:$E$3000,0),'Schedule Filler'!$H$2*4+1), "")</f>
        <v>0</v>
      </c>
      <c r="V14" s="193"/>
      <c r="W14" s="189"/>
      <c r="X14" s="193"/>
      <c r="Y14" s="189"/>
      <c r="Z14" s="193"/>
      <c r="AA14" s="189"/>
      <c r="AB14" s="188"/>
      <c r="AC14" s="88"/>
    </row>
    <row r="15" spans="1:29" ht="15.75" thickBot="1" x14ac:dyDescent="0.3">
      <c r="A15" s="96"/>
      <c r="B15" s="52"/>
      <c r="C15" s="47" t="s">
        <v>39</v>
      </c>
      <c r="D15" s="40">
        <f>SUMPRODUCT(E9:E13*(D9:D13="PTO"))</f>
        <v>0</v>
      </c>
      <c r="E15" s="49" t="s">
        <v>135</v>
      </c>
      <c r="F15" s="41">
        <f>F14*C$5</f>
        <v>0</v>
      </c>
      <c r="H15" s="91">
        <v>4</v>
      </c>
      <c r="J15" s="79"/>
      <c r="K15" s="73"/>
      <c r="L15" s="77"/>
      <c r="P15" s="197"/>
      <c r="Q15" s="195">
        <f ca="1">IFERROR(INDEX(Entry!$D$1:$CD$3000, MATCH('Schedule Filler'!S15, Entry!$E$1:$E$3000,0)+5,'Schedule Filler'!$H$2*4+3), "")</f>
        <v>0</v>
      </c>
      <c r="R15" s="79" t="str">
        <f t="shared" si="1"/>
        <v>Saturday</v>
      </c>
      <c r="S15" s="183">
        <f t="shared" si="2"/>
        <v>44184</v>
      </c>
      <c r="T15" s="194">
        <f ca="1">IFERROR(INDEX(Entry!$D$1:$CD$3000, MATCH('Schedule Filler'!S15, Entry!$E$1:$E$3000,0),'Schedule Filler'!$H$2*4), "")</f>
        <v>0</v>
      </c>
      <c r="U15" s="191">
        <f ca="1">IFERROR(INDEX(Entry!$D$1:$CD$3000, MATCH('Schedule Filler'!S15, Entry!$E$1:$E$3000,0),'Schedule Filler'!$H$2*4+1), "")</f>
        <v>0</v>
      </c>
      <c r="V15" s="194"/>
      <c r="W15" s="191"/>
      <c r="X15" s="194"/>
      <c r="Y15" s="191"/>
      <c r="Z15" s="194"/>
      <c r="AA15" s="191"/>
      <c r="AB15" s="190"/>
      <c r="AC15" s="77"/>
    </row>
    <row r="16" spans="1:29" x14ac:dyDescent="0.25">
      <c r="A16" s="94" t="s">
        <v>88</v>
      </c>
      <c r="B16" s="50" t="s">
        <v>128</v>
      </c>
      <c r="C16" s="34"/>
      <c r="D16" s="35"/>
      <c r="E16" s="42">
        <f>parseTime(C16)-(D21=INT(RIGHT($F16, 1)))</f>
        <v>-1</v>
      </c>
      <c r="F16" s="43">
        <f t="shared" ref="F16:F20" si="4">isClocked(D16)</f>
        <v>0</v>
      </c>
      <c r="H16" s="91">
        <v>5</v>
      </c>
      <c r="J16" s="86"/>
      <c r="K16" s="87"/>
      <c r="L16" s="83"/>
      <c r="Q16" s="195">
        <f ca="1">IFERROR(INDEX(Entry!$D$1:$CD$3000, MATCH('Schedule Filler'!S16, Entry!$E$1:$E$3000,0)+5,'Schedule Filler'!$H$2*4+3), "")</f>
        <v>0</v>
      </c>
      <c r="R16" t="str">
        <f t="shared" si="1"/>
        <v>Sunday</v>
      </c>
      <c r="S16" s="1">
        <f t="shared" si="2"/>
        <v>44185</v>
      </c>
      <c r="T16" s="109">
        <f ca="1">IFERROR(INDEX(Entry!$D$1:$CD$3000, MATCH('Schedule Filler'!S16, Entry!$E$1:$E$3000,0),'Schedule Filler'!$H$2*4), "")</f>
        <v>0</v>
      </c>
      <c r="U16" s="109">
        <f ca="1">IFERROR(INDEX(Entry!$D$1:$CD$3000, MATCH('Schedule Filler'!S16, Entry!$E$1:$E$3000,0),'Schedule Filler'!$H$2*4+1), "")</f>
        <v>0</v>
      </c>
    </row>
    <row r="17" spans="1:29" x14ac:dyDescent="0.25">
      <c r="A17" s="95"/>
      <c r="B17" s="51" t="s">
        <v>129</v>
      </c>
      <c r="C17" s="36"/>
      <c r="D17" s="37"/>
      <c r="E17" s="44">
        <f>parseTime(C17)-(D21=INT(RIGHT($F17, 1)))</f>
        <v>-1</v>
      </c>
      <c r="F17" s="45">
        <f t="shared" si="4"/>
        <v>0</v>
      </c>
      <c r="H17" s="91">
        <v>6</v>
      </c>
      <c r="J17" s="98" t="s">
        <v>217</v>
      </c>
      <c r="K17" s="100"/>
      <c r="L17" s="101" t="s">
        <v>218</v>
      </c>
      <c r="P17" s="84">
        <f t="shared" ref="P17" ca="1" si="5">SUM(Q17:Q23)</f>
        <v>24</v>
      </c>
      <c r="Q17" s="195">
        <f ca="1">IFERROR(INDEX(Entry!$D$1:$CD$3000, MATCH('Schedule Filler'!S17, Entry!$E$1:$E$3000,0)+5,'Schedule Filler'!$H$2*4+3), "")</f>
        <v>8</v>
      </c>
      <c r="R17" s="86" t="str">
        <f t="shared" si="1"/>
        <v>Monday</v>
      </c>
      <c r="S17" s="184">
        <f t="shared" si="2"/>
        <v>44186</v>
      </c>
      <c r="T17" s="192" t="str">
        <f ca="1">IFERROR(INDEX(Entry!$D$1:$CD$3000, MATCH('Schedule Filler'!S17, Entry!$E$1:$E$3000,0),'Schedule Filler'!$H$2*4), "")</f>
        <v>8-17</v>
      </c>
      <c r="U17" s="187" t="str">
        <f ca="1">IFERROR(INDEX(Entry!$D$1:$CD$3000, MATCH('Schedule Filler'!S17, Entry!$E$1:$E$3000,0),'Schedule Filler'!$H$2*4+1), "")</f>
        <v>MCC</v>
      </c>
      <c r="V17" s="192"/>
      <c r="W17" s="187"/>
      <c r="X17" s="192"/>
      <c r="Y17" s="187"/>
      <c r="Z17" s="192"/>
      <c r="AA17" s="187"/>
      <c r="AB17" s="186"/>
      <c r="AC17" s="83"/>
    </row>
    <row r="18" spans="1:29" x14ac:dyDescent="0.25">
      <c r="A18" s="95"/>
      <c r="B18" s="51" t="s">
        <v>130</v>
      </c>
      <c r="C18" s="36"/>
      <c r="D18" s="37"/>
      <c r="E18" s="44">
        <f>parseTime(C18)-(D21=INT(RIGHT($F18, 1)))</f>
        <v>-1</v>
      </c>
      <c r="F18" s="45">
        <f t="shared" si="4"/>
        <v>0</v>
      </c>
      <c r="H18" s="91">
        <v>7</v>
      </c>
      <c r="J18" s="102">
        <v>44199</v>
      </c>
      <c r="K18" s="89" t="str">
        <f>TEXT(J18, "dddd")</f>
        <v>Sunday</v>
      </c>
      <c r="L18" s="88">
        <f ca="1">MATCH(J18, Entry!$E$1:$E$2700, 0)</f>
        <v>2601</v>
      </c>
      <c r="P18" s="196"/>
      <c r="Q18" s="195">
        <f ca="1">IFERROR(INDEX(Entry!$D$1:$CD$3000, MATCH('Schedule Filler'!S18, Entry!$E$1:$E$3000,0)+5,'Schedule Filler'!$H$2*4+3), "")</f>
        <v>8</v>
      </c>
      <c r="R18" s="182" t="str">
        <f t="shared" si="1"/>
        <v>Tuesday</v>
      </c>
      <c r="S18" s="185">
        <f t="shared" si="2"/>
        <v>44187</v>
      </c>
      <c r="T18" s="193" t="str">
        <f ca="1">IFERROR(INDEX(Entry!$D$1:$CD$3000, MATCH('Schedule Filler'!S18, Entry!$E$1:$E$3000,0),'Schedule Filler'!$H$2*4), "")</f>
        <v>8-17</v>
      </c>
      <c r="U18" s="189" t="str">
        <f ca="1">IFERROR(INDEX(Entry!$D$1:$CD$3000, MATCH('Schedule Filler'!S18, Entry!$E$1:$E$3000,0),'Schedule Filler'!$H$2*4+1), "")</f>
        <v>MCC</v>
      </c>
      <c r="V18" s="193"/>
      <c r="W18" s="189"/>
      <c r="X18" s="193"/>
      <c r="Y18" s="189"/>
      <c r="Z18" s="193"/>
      <c r="AA18" s="189"/>
      <c r="AB18" s="188"/>
      <c r="AC18" s="88"/>
    </row>
    <row r="19" spans="1:29" x14ac:dyDescent="0.25">
      <c r="A19" s="95"/>
      <c r="B19" s="51" t="s">
        <v>131</v>
      </c>
      <c r="C19" s="36"/>
      <c r="D19" s="37"/>
      <c r="E19" s="44">
        <f>parseTime(C19)-(D21=INT(RIGHT($F19, 1)))</f>
        <v>-1</v>
      </c>
      <c r="F19" s="45">
        <f t="shared" si="4"/>
        <v>0</v>
      </c>
      <c r="H19" s="91">
        <v>8</v>
      </c>
      <c r="J19" s="79"/>
      <c r="K19" s="73"/>
      <c r="L19" s="77"/>
      <c r="P19" s="196"/>
      <c r="Q19" s="195">
        <f ca="1">IFERROR(INDEX(Entry!$D$1:$CD$3000, MATCH('Schedule Filler'!S19, Entry!$E$1:$E$3000,0)+5,'Schedule Filler'!$H$2*4+3), "")</f>
        <v>0</v>
      </c>
      <c r="R19" s="182" t="str">
        <f t="shared" si="1"/>
        <v>Wednesday</v>
      </c>
      <c r="S19" s="185">
        <f t="shared" si="2"/>
        <v>44188</v>
      </c>
      <c r="T19" s="193">
        <f ca="1">IFERROR(INDEX(Entry!$D$1:$CD$3000, MATCH('Schedule Filler'!S19, Entry!$E$1:$E$3000,0),'Schedule Filler'!$H$2*4), "")</f>
        <v>0</v>
      </c>
      <c r="U19" s="189">
        <f ca="1">IFERROR(INDEX(Entry!$D$1:$CD$3000, MATCH('Schedule Filler'!S19, Entry!$E$1:$E$3000,0),'Schedule Filler'!$H$2*4+1), "")</f>
        <v>0</v>
      </c>
      <c r="V19" s="193"/>
      <c r="W19" s="189"/>
      <c r="X19" s="193"/>
      <c r="Y19" s="189"/>
      <c r="Z19" s="193"/>
      <c r="AA19" s="189"/>
      <c r="AB19" s="188"/>
      <c r="AC19" s="88"/>
    </row>
    <row r="20" spans="1:29" x14ac:dyDescent="0.25">
      <c r="A20" s="95"/>
      <c r="B20" s="51" t="s">
        <v>132</v>
      </c>
      <c r="C20" s="36"/>
      <c r="D20" s="37"/>
      <c r="E20" s="44">
        <f>parseTime(C20)-(D21=INT(RIGHT($F20, 1)))</f>
        <v>-1</v>
      </c>
      <c r="F20" s="45">
        <f t="shared" si="4"/>
        <v>0</v>
      </c>
      <c r="H20" s="91">
        <v>9</v>
      </c>
      <c r="P20" s="196"/>
      <c r="Q20" s="195">
        <f ca="1">IFERROR(INDEX(Entry!$D$1:$CD$3000, MATCH('Schedule Filler'!S20, Entry!$E$1:$E$3000,0)+5,'Schedule Filler'!$H$2*4+3), "")</f>
        <v>8</v>
      </c>
      <c r="R20" s="182" t="str">
        <f t="shared" si="1"/>
        <v>Thursday</v>
      </c>
      <c r="S20" s="185">
        <f t="shared" si="2"/>
        <v>44189</v>
      </c>
      <c r="T20" s="193" t="str">
        <f ca="1">IFERROR(INDEX(Entry!$D$1:$CD$3000, MATCH('Schedule Filler'!S20, Entry!$E$1:$E$3000,0),'Schedule Filler'!$H$2*4), "")</f>
        <v>8-17</v>
      </c>
      <c r="U20" s="189" t="str">
        <f ca="1">IFERROR(INDEX(Entry!$D$1:$CD$3000, MATCH('Schedule Filler'!S20, Entry!$E$1:$E$3000,0),'Schedule Filler'!$H$2*4+1), "")</f>
        <v>MCC</v>
      </c>
      <c r="V20" s="193"/>
      <c r="W20" s="189"/>
      <c r="X20" s="193"/>
      <c r="Y20" s="189"/>
      <c r="Z20" s="193"/>
      <c r="AA20" s="189"/>
      <c r="AB20" s="188"/>
      <c r="AC20" s="88"/>
    </row>
    <row r="21" spans="1:29" x14ac:dyDescent="0.25">
      <c r="A21" s="95"/>
      <c r="B21" s="51"/>
      <c r="C21" s="46" t="s">
        <v>134</v>
      </c>
      <c r="D21" s="38">
        <f>lunchAdjust(C16:D20)</f>
        <v>0</v>
      </c>
      <c r="E21" s="48" t="s">
        <v>0</v>
      </c>
      <c r="F21" s="39">
        <f>SUMPRODUCT(E16:E20*F16:F20)</f>
        <v>0</v>
      </c>
      <c r="H21" s="91">
        <v>10</v>
      </c>
      <c r="P21" s="196"/>
      <c r="Q21" s="195">
        <f ca="1">IFERROR(INDEX(Entry!$D$1:$CD$3000, MATCH('Schedule Filler'!S21, Entry!$E$1:$E$3000,0)+5,'Schedule Filler'!$H$2*4+3), "")</f>
        <v>0</v>
      </c>
      <c r="R21" s="182" t="str">
        <f t="shared" si="1"/>
        <v>Friday</v>
      </c>
      <c r="S21" s="185">
        <f t="shared" si="2"/>
        <v>44190</v>
      </c>
      <c r="T21" s="193" t="str">
        <f ca="1">IFERROR(INDEX(Entry!$D$1:$CD$3000, MATCH('Schedule Filler'!S21, Entry!$E$1:$E$3000,0),'Schedule Filler'!$H$2*4), "")</f>
        <v>8-17</v>
      </c>
      <c r="U21" s="189" t="str">
        <f ca="1">IFERROR(INDEX(Entry!$D$1:$CD$3000, MATCH('Schedule Filler'!S21, Entry!$E$1:$E$3000,0),'Schedule Filler'!$H$2*4+1), "")</f>
        <v>HOL</v>
      </c>
      <c r="V21" s="193"/>
      <c r="W21" s="189"/>
      <c r="X21" s="193"/>
      <c r="Y21" s="189"/>
      <c r="Z21" s="193"/>
      <c r="AA21" s="189"/>
      <c r="AB21" s="188"/>
      <c r="AC21" s="88"/>
    </row>
    <row r="22" spans="1:29" ht="15.75" thickBot="1" x14ac:dyDescent="0.3">
      <c r="A22" s="96"/>
      <c r="B22" s="52"/>
      <c r="C22" s="47" t="s">
        <v>39</v>
      </c>
      <c r="D22" s="40">
        <f>SUMPRODUCT(E16:E20*(D16:D20="PTO"))</f>
        <v>0</v>
      </c>
      <c r="E22" s="49" t="s">
        <v>135</v>
      </c>
      <c r="F22" s="41">
        <f>F21*C$5</f>
        <v>0</v>
      </c>
      <c r="H22" s="91">
        <v>11</v>
      </c>
      <c r="P22" s="197"/>
      <c r="Q22" s="195">
        <f ca="1">IFERROR(INDEX(Entry!$D$1:$CD$3000, MATCH('Schedule Filler'!S22, Entry!$E$1:$E$3000,0)+5,'Schedule Filler'!$H$2*4+3), "")</f>
        <v>0</v>
      </c>
      <c r="R22" s="79" t="str">
        <f t="shared" si="1"/>
        <v>Saturday</v>
      </c>
      <c r="S22" s="183">
        <f t="shared" si="2"/>
        <v>44191</v>
      </c>
      <c r="T22" s="194">
        <f ca="1">IFERROR(INDEX(Entry!$D$1:$CD$3000, MATCH('Schedule Filler'!S22, Entry!$E$1:$E$3000,0),'Schedule Filler'!$H$2*4), "")</f>
        <v>0</v>
      </c>
      <c r="U22" s="191">
        <f ca="1">IFERROR(INDEX(Entry!$D$1:$CD$3000, MATCH('Schedule Filler'!S22, Entry!$E$1:$E$3000,0),'Schedule Filler'!$H$2*4+1), "")</f>
        <v>0</v>
      </c>
      <c r="V22" s="194"/>
      <c r="W22" s="191"/>
      <c r="X22" s="194"/>
      <c r="Y22" s="191"/>
      <c r="Z22" s="194"/>
      <c r="AA22" s="191"/>
      <c r="AB22" s="190"/>
      <c r="AC22" s="77"/>
    </row>
    <row r="23" spans="1:29" x14ac:dyDescent="0.25">
      <c r="A23" s="94" t="s">
        <v>90</v>
      </c>
      <c r="B23" s="50" t="s">
        <v>128</v>
      </c>
      <c r="C23" s="34" t="s">
        <v>136</v>
      </c>
      <c r="D23" s="35" t="s">
        <v>25</v>
      </c>
      <c r="E23" s="42">
        <f>parseTime(C23)-(D28=INT(RIGHT($F23, 1)))</f>
        <v>8</v>
      </c>
      <c r="F23" s="43">
        <f t="shared" ref="F23:F27" si="6">isClocked(D23)</f>
        <v>1</v>
      </c>
      <c r="H23" s="91">
        <v>12</v>
      </c>
      <c r="Q23" s="195">
        <f ca="1">IFERROR(INDEX(Entry!$D$1:$CD$3000, MATCH('Schedule Filler'!S23, Entry!$E$1:$E$3000,0)+5,'Schedule Filler'!$H$2*4+3), "")</f>
        <v>0</v>
      </c>
      <c r="R23" t="str">
        <f t="shared" si="1"/>
        <v>Sunday</v>
      </c>
      <c r="S23" s="1">
        <f t="shared" si="2"/>
        <v>44192</v>
      </c>
      <c r="T23" s="109">
        <f ca="1">IFERROR(INDEX(Entry!$D$1:$CD$3000, MATCH('Schedule Filler'!S23, Entry!$E$1:$E$3000,0),'Schedule Filler'!$H$2*4), "")</f>
        <v>0</v>
      </c>
      <c r="U23" s="109">
        <f ca="1">IFERROR(INDEX(Entry!$D$1:$CD$3000, MATCH('Schedule Filler'!S23, Entry!$E$1:$E$3000,0),'Schedule Filler'!$H$2*4+1), "")</f>
        <v>0</v>
      </c>
    </row>
    <row r="24" spans="1:29" x14ac:dyDescent="0.25">
      <c r="A24" s="95"/>
      <c r="B24" s="51" t="s">
        <v>129</v>
      </c>
      <c r="C24" s="36"/>
      <c r="D24" s="37"/>
      <c r="E24" s="44">
        <f>parseTime(C24)-(D28=INT(RIGHT($F24, 1)))</f>
        <v>0</v>
      </c>
      <c r="F24" s="45">
        <f t="shared" si="6"/>
        <v>0</v>
      </c>
      <c r="H24" s="91">
        <v>13</v>
      </c>
      <c r="P24" s="84">
        <f t="shared" ref="P24" ca="1" si="7">SUM(Q24:Q30)</f>
        <v>32</v>
      </c>
      <c r="Q24" s="195">
        <f ca="1">IFERROR(INDEX(Entry!$D$1:$CD$3000, MATCH('Schedule Filler'!S24, Entry!$E$1:$E$3000,0)+5,'Schedule Filler'!$H$2*4+3), "")</f>
        <v>8</v>
      </c>
      <c r="R24" s="86" t="str">
        <f t="shared" si="1"/>
        <v>Monday</v>
      </c>
      <c r="S24" s="184">
        <f t="shared" si="2"/>
        <v>44193</v>
      </c>
      <c r="T24" s="192" t="str">
        <f ca="1">IFERROR(INDEX(Entry!$D$1:$CD$3000, MATCH('Schedule Filler'!S24, Entry!$E$1:$E$3000,0),'Schedule Filler'!$H$2*4), "")</f>
        <v>8-17</v>
      </c>
      <c r="U24" s="187" t="str">
        <f ca="1">IFERROR(INDEX(Entry!$D$1:$CD$3000, MATCH('Schedule Filler'!S24, Entry!$E$1:$E$3000,0),'Schedule Filler'!$H$2*4+1), "")</f>
        <v>MCC</v>
      </c>
      <c r="V24" s="192"/>
      <c r="W24" s="187"/>
      <c r="X24" s="192"/>
      <c r="Y24" s="187"/>
      <c r="Z24" s="192"/>
      <c r="AA24" s="187"/>
      <c r="AB24" s="186"/>
      <c r="AC24" s="83"/>
    </row>
    <row r="25" spans="1:29" x14ac:dyDescent="0.25">
      <c r="A25" s="95"/>
      <c r="B25" s="51" t="s">
        <v>130</v>
      </c>
      <c r="C25" s="36"/>
      <c r="D25" s="37"/>
      <c r="E25" s="44">
        <f>parseTime(C25)-(D28=INT(RIGHT($F25, 1)))</f>
        <v>0</v>
      </c>
      <c r="F25" s="45">
        <f t="shared" si="6"/>
        <v>0</v>
      </c>
      <c r="H25" s="91">
        <v>14</v>
      </c>
      <c r="P25" s="196"/>
      <c r="Q25" s="195">
        <f ca="1">IFERROR(INDEX(Entry!$D$1:$CD$3000, MATCH('Schedule Filler'!S25, Entry!$E$1:$E$3000,0)+5,'Schedule Filler'!$H$2*4+3), "")</f>
        <v>8</v>
      </c>
      <c r="R25" s="182" t="str">
        <f t="shared" si="1"/>
        <v>Tuesday</v>
      </c>
      <c r="S25" s="185">
        <f t="shared" si="2"/>
        <v>44194</v>
      </c>
      <c r="T25" s="193" t="str">
        <f ca="1">IFERROR(INDEX(Entry!$D$1:$CD$3000, MATCH('Schedule Filler'!S25, Entry!$E$1:$E$3000,0),'Schedule Filler'!$H$2*4), "")</f>
        <v>8-17</v>
      </c>
      <c r="U25" s="189" t="str">
        <f ca="1">IFERROR(INDEX(Entry!$D$1:$CD$3000, MATCH('Schedule Filler'!S25, Entry!$E$1:$E$3000,0),'Schedule Filler'!$H$2*4+1), "")</f>
        <v>MCC</v>
      </c>
      <c r="V25" s="193"/>
      <c r="W25" s="189"/>
      <c r="X25" s="193"/>
      <c r="Y25" s="189"/>
      <c r="Z25" s="193"/>
      <c r="AA25" s="189"/>
      <c r="AB25" s="188"/>
      <c r="AC25" s="88"/>
    </row>
    <row r="26" spans="1:29" x14ac:dyDescent="0.25">
      <c r="A26" s="95"/>
      <c r="B26" s="51" t="s">
        <v>131</v>
      </c>
      <c r="C26" s="36"/>
      <c r="D26" s="37"/>
      <c r="E26" s="44">
        <f>parseTime(C26)-(D28=INT(RIGHT($F26, 1)))</f>
        <v>0</v>
      </c>
      <c r="F26" s="45">
        <f t="shared" si="6"/>
        <v>0</v>
      </c>
      <c r="H26" s="91">
        <v>15</v>
      </c>
      <c r="P26" s="196"/>
      <c r="Q26" s="195">
        <f ca="1">IFERROR(INDEX(Entry!$D$1:$CD$3000, MATCH('Schedule Filler'!S26, Entry!$E$1:$E$3000,0)+5,'Schedule Filler'!$H$2*4+3), "")</f>
        <v>8</v>
      </c>
      <c r="R26" s="182" t="str">
        <f t="shared" si="1"/>
        <v>Wednesday</v>
      </c>
      <c r="S26" s="185">
        <f t="shared" si="2"/>
        <v>44195</v>
      </c>
      <c r="T26" s="193" t="str">
        <f ca="1">IFERROR(INDEX(Entry!$D$1:$CD$3000, MATCH('Schedule Filler'!S26, Entry!$E$1:$E$3000,0),'Schedule Filler'!$H$2*4), "")</f>
        <v>8-17</v>
      </c>
      <c r="U26" s="189" t="str">
        <f ca="1">IFERROR(INDEX(Entry!$D$1:$CD$3000, MATCH('Schedule Filler'!S26, Entry!$E$1:$E$3000,0),'Schedule Filler'!$H$2*4+1), "")</f>
        <v>MCC</v>
      </c>
      <c r="V26" s="193"/>
      <c r="W26" s="189"/>
      <c r="X26" s="193"/>
      <c r="Y26" s="189"/>
      <c r="Z26" s="193"/>
      <c r="AA26" s="189"/>
      <c r="AB26" s="188"/>
      <c r="AC26" s="88"/>
    </row>
    <row r="27" spans="1:29" x14ac:dyDescent="0.25">
      <c r="A27" s="95"/>
      <c r="B27" s="51" t="s">
        <v>132</v>
      </c>
      <c r="C27" s="36"/>
      <c r="D27" s="37"/>
      <c r="E27" s="44">
        <f>parseTime(C27)-(D28=INT(RIGHT($F27, 1)))</f>
        <v>0</v>
      </c>
      <c r="F27" s="45">
        <f t="shared" si="6"/>
        <v>0</v>
      </c>
      <c r="H27" s="91">
        <v>16</v>
      </c>
      <c r="P27" s="196"/>
      <c r="Q27" s="195">
        <f ca="1">IFERROR(INDEX(Entry!$D$1:$CD$3000, MATCH('Schedule Filler'!S27, Entry!$E$1:$E$3000,0)+5,'Schedule Filler'!$H$2*4+3), "")</f>
        <v>8</v>
      </c>
      <c r="R27" s="182" t="str">
        <f t="shared" si="1"/>
        <v>Thursday</v>
      </c>
      <c r="S27" s="185">
        <f t="shared" si="2"/>
        <v>44196</v>
      </c>
      <c r="T27" s="193" t="str">
        <f ca="1">IFERROR(INDEX(Entry!$D$1:$CD$3000, MATCH('Schedule Filler'!S27, Entry!$E$1:$E$3000,0),'Schedule Filler'!$H$2*4), "")</f>
        <v>8-17</v>
      </c>
      <c r="U27" s="189" t="str">
        <f ca="1">IFERROR(INDEX(Entry!$D$1:$CD$3000, MATCH('Schedule Filler'!S27, Entry!$E$1:$E$3000,0),'Schedule Filler'!$H$2*4+1), "")</f>
        <v>MCC</v>
      </c>
      <c r="V27" s="193"/>
      <c r="W27" s="189"/>
      <c r="X27" s="193"/>
      <c r="Y27" s="189"/>
      <c r="Z27" s="193"/>
      <c r="AA27" s="189"/>
      <c r="AB27" s="188"/>
      <c r="AC27" s="88"/>
    </row>
    <row r="28" spans="1:29" x14ac:dyDescent="0.25">
      <c r="A28" s="95"/>
      <c r="B28" s="51"/>
      <c r="C28" s="46" t="s">
        <v>134</v>
      </c>
      <c r="D28" s="38">
        <f>lunchAdjust(C23:D27)</f>
        <v>1</v>
      </c>
      <c r="E28" s="48" t="s">
        <v>0</v>
      </c>
      <c r="F28" s="39">
        <f>SUMPRODUCT(E23:E27*F23:F27)</f>
        <v>8</v>
      </c>
      <c r="H28" s="91">
        <v>17</v>
      </c>
      <c r="P28" s="196"/>
      <c r="Q28" s="195">
        <f ca="1">IFERROR(INDEX(Entry!$D$1:$CD$3000, MATCH('Schedule Filler'!S28, Entry!$E$1:$E$3000,0)+5,'Schedule Filler'!$H$2*4+3), "")</f>
        <v>0</v>
      </c>
      <c r="R28" s="182" t="str">
        <f t="shared" si="1"/>
        <v>Friday</v>
      </c>
      <c r="S28" s="185">
        <f t="shared" si="2"/>
        <v>44197</v>
      </c>
      <c r="T28" s="193" t="str">
        <f ca="1">IFERROR(INDEX(Entry!$D$1:$CD$3000, MATCH('Schedule Filler'!S28, Entry!$E$1:$E$3000,0),'Schedule Filler'!$H$2*4), "")</f>
        <v>8-17</v>
      </c>
      <c r="U28" s="189" t="str">
        <f ca="1">IFERROR(INDEX(Entry!$D$1:$CD$3000, MATCH('Schedule Filler'!S28, Entry!$E$1:$E$3000,0),'Schedule Filler'!$H$2*4+1), "")</f>
        <v>HOL</v>
      </c>
      <c r="V28" s="193"/>
      <c r="W28" s="189"/>
      <c r="X28" s="193"/>
      <c r="Y28" s="189"/>
      <c r="Z28" s="193"/>
      <c r="AA28" s="189"/>
      <c r="AB28" s="188"/>
      <c r="AC28" s="88"/>
    </row>
    <row r="29" spans="1:29" ht="15.75" thickBot="1" x14ac:dyDescent="0.3">
      <c r="A29" s="96"/>
      <c r="B29" s="52"/>
      <c r="C29" s="47" t="s">
        <v>39</v>
      </c>
      <c r="D29" s="40">
        <f>SUMPRODUCT(E23:E27*(D23:D27="PTO"))</f>
        <v>0</v>
      </c>
      <c r="E29" s="49" t="s">
        <v>135</v>
      </c>
      <c r="F29" s="41">
        <f>F28*C$5</f>
        <v>0</v>
      </c>
      <c r="H29" s="91">
        <v>18</v>
      </c>
      <c r="P29" s="197"/>
      <c r="Q29" s="195">
        <f ca="1">IFERROR(INDEX(Entry!$D$1:$CD$3000, MATCH('Schedule Filler'!S29, Entry!$E$1:$E$3000,0)+5,'Schedule Filler'!$H$2*4+3), "")</f>
        <v>0</v>
      </c>
      <c r="R29" s="79" t="str">
        <f t="shared" si="1"/>
        <v>Saturday</v>
      </c>
      <c r="S29" s="183">
        <f t="shared" si="2"/>
        <v>44198</v>
      </c>
      <c r="T29" s="194">
        <f ca="1">IFERROR(INDEX(Entry!$D$1:$CD$3000, MATCH('Schedule Filler'!S29, Entry!$E$1:$E$3000,0),'Schedule Filler'!$H$2*4), "")</f>
        <v>0</v>
      </c>
      <c r="U29" s="191">
        <f ca="1">IFERROR(INDEX(Entry!$D$1:$CD$3000, MATCH('Schedule Filler'!S29, Entry!$E$1:$E$3000,0),'Schedule Filler'!$H$2*4+1), "")</f>
        <v>0</v>
      </c>
      <c r="V29" s="194"/>
      <c r="W29" s="191"/>
      <c r="X29" s="194"/>
      <c r="Y29" s="191"/>
      <c r="Z29" s="194"/>
      <c r="AA29" s="191"/>
      <c r="AB29" s="190"/>
      <c r="AC29" s="77"/>
    </row>
    <row r="30" spans="1:29" x14ac:dyDescent="0.25">
      <c r="A30" s="94" t="s">
        <v>91</v>
      </c>
      <c r="B30" s="50" t="s">
        <v>128</v>
      </c>
      <c r="C30" s="34"/>
      <c r="D30" s="35"/>
      <c r="E30" s="42">
        <f>parseTime(C30)-(D35=INT(RIGHT($F30, 1)))</f>
        <v>-1</v>
      </c>
      <c r="F30" s="43">
        <f t="shared" ref="F30:F34" si="8">isClocked(D30)</f>
        <v>0</v>
      </c>
      <c r="H30" s="91">
        <v>19</v>
      </c>
      <c r="Q30" s="195">
        <f ca="1">IFERROR(INDEX(Entry!$D$1:$CD$3000, MATCH('Schedule Filler'!S30, Entry!$E$1:$E$3000,0)+5,'Schedule Filler'!$H$2*4+3), "")</f>
        <v>0</v>
      </c>
      <c r="R30" t="str">
        <f t="shared" si="1"/>
        <v>Sunday</v>
      </c>
      <c r="S30" s="1">
        <f t="shared" si="2"/>
        <v>44199</v>
      </c>
      <c r="T30" s="109">
        <f ca="1">IFERROR(INDEX(Entry!$D$1:$CD$3000, MATCH('Schedule Filler'!S30, Entry!$E$1:$E$3000,0),'Schedule Filler'!$H$2*4), "")</f>
        <v>0</v>
      </c>
      <c r="U30" s="109">
        <f ca="1">IFERROR(INDEX(Entry!$D$1:$CD$3000, MATCH('Schedule Filler'!S30, Entry!$E$1:$E$3000,0),'Schedule Filler'!$H$2*4+1), "")</f>
        <v>0</v>
      </c>
    </row>
    <row r="31" spans="1:29" x14ac:dyDescent="0.25">
      <c r="A31" s="95"/>
      <c r="B31" s="51" t="s">
        <v>129</v>
      </c>
      <c r="C31" s="36"/>
      <c r="D31" s="37"/>
      <c r="E31" s="44">
        <f>parseTime(C31)-(D35=INT(RIGHT($F31, 1)))</f>
        <v>-1</v>
      </c>
      <c r="F31" s="45">
        <f t="shared" si="8"/>
        <v>0</v>
      </c>
      <c r="H31" s="91">
        <v>20</v>
      </c>
      <c r="P31" s="84">
        <f t="shared" ref="P31" ca="1" si="9">SUM(Q31:Q37)</f>
        <v>0</v>
      </c>
      <c r="Q31" s="195" t="str">
        <f ca="1">IFERROR(INDEX(Entry!$D$1:$CD$3000, MATCH('Schedule Filler'!S31, Entry!$E$1:$E$3000,0)+5,'Schedule Filler'!$H$2*4+3), "")</f>
        <v/>
      </c>
      <c r="R31" s="86" t="str">
        <f t="shared" si="1"/>
        <v/>
      </c>
      <c r="S31" s="184" t="str">
        <f t="shared" si="2"/>
        <v/>
      </c>
      <c r="T31" s="192" t="str">
        <f ca="1">IFERROR(INDEX(Entry!$D$1:$CD$3000, MATCH('Schedule Filler'!S31, Entry!$E$1:$E$3000,0),'Schedule Filler'!$H$2*4), "")</f>
        <v/>
      </c>
      <c r="U31" s="187" t="str">
        <f ca="1">IFERROR(INDEX(Entry!$D$1:$CD$3000, MATCH('Schedule Filler'!S31, Entry!$E$1:$E$3000,0),'Schedule Filler'!$H$2*4+1), "")</f>
        <v/>
      </c>
      <c r="V31" s="192"/>
      <c r="W31" s="187"/>
      <c r="X31" s="192"/>
      <c r="Y31" s="187"/>
      <c r="Z31" s="192"/>
      <c r="AA31" s="187"/>
      <c r="AB31" s="186"/>
      <c r="AC31" s="83"/>
    </row>
    <row r="32" spans="1:29" x14ac:dyDescent="0.25">
      <c r="A32" s="95"/>
      <c r="B32" s="51" t="s">
        <v>130</v>
      </c>
      <c r="C32" s="36"/>
      <c r="D32" s="37"/>
      <c r="E32" s="44">
        <f>parseTime(C32)-(D35=INT(RIGHT($F32, 1)))</f>
        <v>-1</v>
      </c>
      <c r="F32" s="45">
        <f t="shared" si="8"/>
        <v>0</v>
      </c>
      <c r="P32" s="196"/>
      <c r="Q32" s="195" t="str">
        <f ca="1">IFERROR(INDEX(Entry!$D$1:$CD$3000, MATCH('Schedule Filler'!S32, Entry!$E$1:$E$3000,0)+5,'Schedule Filler'!$H$2*4+3), "")</f>
        <v/>
      </c>
      <c r="R32" s="182" t="str">
        <f t="shared" si="1"/>
        <v/>
      </c>
      <c r="S32" s="185" t="str">
        <f t="shared" si="2"/>
        <v/>
      </c>
      <c r="T32" s="193" t="str">
        <f ca="1">IFERROR(INDEX(Entry!$D$1:$CD$3000, MATCH('Schedule Filler'!S32, Entry!$E$1:$E$3000,0),'Schedule Filler'!$H$2*4), "")</f>
        <v/>
      </c>
      <c r="U32" s="189" t="str">
        <f ca="1">IFERROR(INDEX(Entry!$D$1:$CD$3000, MATCH('Schedule Filler'!S32, Entry!$E$1:$E$3000,0),'Schedule Filler'!$H$2*4+1), "")</f>
        <v/>
      </c>
      <c r="V32" s="193"/>
      <c r="W32" s="189"/>
      <c r="X32" s="193"/>
      <c r="Y32" s="189"/>
      <c r="Z32" s="193"/>
      <c r="AA32" s="189"/>
      <c r="AB32" s="188"/>
      <c r="AC32" s="88"/>
    </row>
    <row r="33" spans="1:29" x14ac:dyDescent="0.25">
      <c r="A33" s="95"/>
      <c r="B33" s="51" t="s">
        <v>131</v>
      </c>
      <c r="C33" s="36"/>
      <c r="D33" s="37"/>
      <c r="E33" s="44">
        <f>parseTime(C33)-(D35=INT(RIGHT($F33, 1)))</f>
        <v>-1</v>
      </c>
      <c r="F33" s="45">
        <f t="shared" si="8"/>
        <v>0</v>
      </c>
      <c r="K33" s="108" t="s">
        <v>276</v>
      </c>
      <c r="L33" s="179" t="s">
        <v>78</v>
      </c>
      <c r="M33" s="179" t="str">
        <f>Data!C4</f>
        <v>December</v>
      </c>
      <c r="P33" s="196"/>
      <c r="Q33" s="195" t="str">
        <f ca="1">IFERROR(INDEX(Entry!$D$1:$CD$3000, MATCH('Schedule Filler'!S33, Entry!$E$1:$E$3000,0)+5,'Schedule Filler'!$H$2*4+3), "")</f>
        <v/>
      </c>
      <c r="R33" s="182" t="str">
        <f t="shared" si="1"/>
        <v/>
      </c>
      <c r="S33" s="185" t="str">
        <f t="shared" si="2"/>
        <v/>
      </c>
      <c r="T33" s="193" t="str">
        <f ca="1">IFERROR(INDEX(Entry!$D$1:$CD$3000, MATCH('Schedule Filler'!S33, Entry!$E$1:$E$3000,0),'Schedule Filler'!$H$2*4), "")</f>
        <v/>
      </c>
      <c r="U33" s="189" t="str">
        <f ca="1">IFERROR(INDEX(Entry!$D$1:$CD$3000, MATCH('Schedule Filler'!S33, Entry!$E$1:$E$3000,0),'Schedule Filler'!$H$2*4+1), "")</f>
        <v/>
      </c>
      <c r="V33" s="193"/>
      <c r="W33" s="189"/>
      <c r="X33" s="193"/>
      <c r="Y33" s="189"/>
      <c r="Z33" s="193"/>
      <c r="AA33" s="189"/>
      <c r="AB33" s="188"/>
      <c r="AC33" s="88"/>
    </row>
    <row r="34" spans="1:29" x14ac:dyDescent="0.25">
      <c r="A34" s="95"/>
      <c r="B34" s="51" t="s">
        <v>132</v>
      </c>
      <c r="C34" s="36"/>
      <c r="D34" s="37"/>
      <c r="E34" s="44">
        <f>parseTime(C34)-(D35=INT(RIGHT($F34, 1)))</f>
        <v>-1</v>
      </c>
      <c r="F34" s="45">
        <f t="shared" si="8"/>
        <v>0</v>
      </c>
      <c r="P34" s="196"/>
      <c r="Q34" s="195" t="str">
        <f ca="1">IFERROR(INDEX(Entry!$D$1:$CD$3000, MATCH('Schedule Filler'!S34, Entry!$E$1:$E$3000,0)+5,'Schedule Filler'!$H$2*4+3), "")</f>
        <v/>
      </c>
      <c r="R34" s="182" t="str">
        <f t="shared" si="1"/>
        <v/>
      </c>
      <c r="S34" s="185" t="str">
        <f t="shared" si="2"/>
        <v/>
      </c>
      <c r="T34" s="193" t="str">
        <f ca="1">IFERROR(INDEX(Entry!$D$1:$CD$3000, MATCH('Schedule Filler'!S34, Entry!$E$1:$E$3000,0),'Schedule Filler'!$H$2*4), "")</f>
        <v/>
      </c>
      <c r="U34" s="189" t="str">
        <f ca="1">IFERROR(INDEX(Entry!$D$1:$CD$3000, MATCH('Schedule Filler'!S34, Entry!$E$1:$E$3000,0),'Schedule Filler'!$H$2*4+1), "")</f>
        <v/>
      </c>
      <c r="V34" s="193"/>
      <c r="W34" s="189"/>
      <c r="X34" s="193"/>
      <c r="Y34" s="189"/>
      <c r="Z34" s="193"/>
      <c r="AA34" s="189"/>
      <c r="AB34" s="188"/>
      <c r="AC34" s="88"/>
    </row>
    <row r="35" spans="1:29" x14ac:dyDescent="0.25">
      <c r="A35" s="95"/>
      <c r="B35" s="51"/>
      <c r="C35" s="46" t="s">
        <v>134</v>
      </c>
      <c r="D35" s="38">
        <f>lunchAdjust(C30:D34)</f>
        <v>0</v>
      </c>
      <c r="E35" s="48" t="s">
        <v>0</v>
      </c>
      <c r="F35" s="39">
        <f>SUMPRODUCT(E30:E34*F30:F34)</f>
        <v>0</v>
      </c>
      <c r="P35" s="196"/>
      <c r="Q35" s="195" t="str">
        <f ca="1">IFERROR(INDEX(Entry!$D$1:$CD$3000, MATCH('Schedule Filler'!S35, Entry!$E$1:$E$3000,0)+5,'Schedule Filler'!$H$2*4+3), "")</f>
        <v/>
      </c>
      <c r="R35" s="182" t="str">
        <f t="shared" si="1"/>
        <v/>
      </c>
      <c r="S35" s="185" t="str">
        <f t="shared" si="2"/>
        <v/>
      </c>
      <c r="T35" s="193" t="str">
        <f ca="1">IFERROR(INDEX(Entry!$D$1:$CD$3000, MATCH('Schedule Filler'!S35, Entry!$E$1:$E$3000,0),'Schedule Filler'!$H$2*4), "")</f>
        <v/>
      </c>
      <c r="U35" s="189" t="str">
        <f ca="1">IFERROR(INDEX(Entry!$D$1:$CD$3000, MATCH('Schedule Filler'!S35, Entry!$E$1:$E$3000,0),'Schedule Filler'!$H$2*4+1), "")</f>
        <v/>
      </c>
      <c r="V35" s="193"/>
      <c r="W35" s="189"/>
      <c r="X35" s="193"/>
      <c r="Y35" s="189"/>
      <c r="Z35" s="193"/>
      <c r="AA35" s="189"/>
      <c r="AB35" s="188"/>
      <c r="AC35" s="88"/>
    </row>
    <row r="36" spans="1:29" ht="15.75" thickBot="1" x14ac:dyDescent="0.3">
      <c r="A36" s="96"/>
      <c r="B36" s="52"/>
      <c r="C36" s="47" t="s">
        <v>39</v>
      </c>
      <c r="D36" s="40">
        <f>SUMPRODUCT(E30:E34*(D30:D34="PTO"))</f>
        <v>0</v>
      </c>
      <c r="E36" s="49" t="s">
        <v>135</v>
      </c>
      <c r="F36" s="41">
        <f>F35*C$5</f>
        <v>0</v>
      </c>
      <c r="P36" s="197"/>
      <c r="Q36" s="195" t="str">
        <f ca="1">IFERROR(INDEX(Entry!$D$1:$CD$3000, MATCH('Schedule Filler'!S36, Entry!$E$1:$E$3000,0)+5,'Schedule Filler'!$H$2*4+3), "")</f>
        <v/>
      </c>
      <c r="R36" s="79" t="str">
        <f t="shared" si="1"/>
        <v/>
      </c>
      <c r="S36" s="183" t="str">
        <f t="shared" si="2"/>
        <v/>
      </c>
      <c r="T36" s="194" t="str">
        <f ca="1">IFERROR(INDEX(Entry!$D$1:$CD$3000, MATCH('Schedule Filler'!S36, Entry!$E$1:$E$3000,0),'Schedule Filler'!$H$2*4), "")</f>
        <v/>
      </c>
      <c r="U36" s="191" t="str">
        <f ca="1">IFERROR(INDEX(Entry!$D$1:$CD$3000, MATCH('Schedule Filler'!S36, Entry!$E$1:$E$3000,0),'Schedule Filler'!$H$2*4+1), "")</f>
        <v/>
      </c>
      <c r="V36" s="194"/>
      <c r="W36" s="191"/>
      <c r="X36" s="194"/>
      <c r="Y36" s="191"/>
      <c r="Z36" s="194"/>
      <c r="AA36" s="191"/>
      <c r="AB36" s="190"/>
      <c r="AC36" s="77"/>
    </row>
    <row r="37" spans="1:29" x14ac:dyDescent="0.25">
      <c r="A37" s="94" t="s">
        <v>92</v>
      </c>
      <c r="B37" s="50" t="s">
        <v>128</v>
      </c>
      <c r="C37" s="34"/>
      <c r="D37" s="35"/>
      <c r="E37" s="42">
        <f>parseTime(C37)-(D42=INT(RIGHT($F37, 1)))</f>
        <v>-1</v>
      </c>
      <c r="F37" s="43">
        <f t="shared" ref="F37:F41" si="10">isClocked(D37)</f>
        <v>0</v>
      </c>
      <c r="Q37" s="195" t="str">
        <f ca="1">IFERROR(INDEX(Entry!$D$1:$CD$3000, MATCH('Schedule Filler'!S37, Entry!$E$1:$E$3000,0)+5,'Schedule Filler'!$H$2*4+3), "")</f>
        <v/>
      </c>
      <c r="R37" t="str">
        <f t="shared" si="1"/>
        <v/>
      </c>
      <c r="S37" s="1" t="str">
        <f t="shared" si="2"/>
        <v/>
      </c>
      <c r="T37" s="109" t="str">
        <f ca="1">IFERROR(INDEX(Entry!$D$1:$CD$3000, MATCH('Schedule Filler'!S37, Entry!$E$1:$E$3000,0),'Schedule Filler'!$H$2*4), "")</f>
        <v/>
      </c>
      <c r="U37" s="109" t="str">
        <f ca="1">IFERROR(INDEX(Entry!$D$1:$CD$3000, MATCH('Schedule Filler'!S37, Entry!$E$1:$E$3000,0),'Schedule Filler'!$H$2*4+1), "")</f>
        <v/>
      </c>
    </row>
    <row r="38" spans="1:29" x14ac:dyDescent="0.25">
      <c r="A38" s="97"/>
      <c r="B38" s="51" t="s">
        <v>129</v>
      </c>
      <c r="C38" s="36"/>
      <c r="D38" s="37"/>
      <c r="E38" s="44">
        <f>parseTime(C38)-(D42=INT(RIGHT($F38, 1)))</f>
        <v>-1</v>
      </c>
      <c r="F38" s="45">
        <f t="shared" si="10"/>
        <v>0</v>
      </c>
      <c r="P38" s="84">
        <f t="shared" ref="P38" ca="1" si="11">SUM(Q38:Q44)</f>
        <v>0</v>
      </c>
      <c r="Q38" s="195" t="str">
        <f ca="1">IFERROR(INDEX(Entry!$D$1:$CD$3000, MATCH('Schedule Filler'!S38, Entry!$E$1:$E$3000,0)+5,'Schedule Filler'!$H$2*4+3), "")</f>
        <v/>
      </c>
      <c r="R38" s="86" t="str">
        <f t="shared" si="1"/>
        <v/>
      </c>
      <c r="S38" s="184" t="str">
        <f t="shared" si="2"/>
        <v/>
      </c>
      <c r="T38" s="192" t="str">
        <f ca="1">IFERROR(INDEX(Entry!$D$1:$CD$3000, MATCH('Schedule Filler'!S38, Entry!$E$1:$E$3000,0),'Schedule Filler'!$H$2*4), "")</f>
        <v/>
      </c>
      <c r="U38" s="187" t="str">
        <f ca="1">IFERROR(INDEX(Entry!$D$1:$CD$3000, MATCH('Schedule Filler'!S38, Entry!$E$1:$E$3000,0),'Schedule Filler'!$H$2*4+1), "")</f>
        <v/>
      </c>
      <c r="V38" s="192"/>
      <c r="W38" s="187"/>
      <c r="X38" s="192"/>
      <c r="Y38" s="187"/>
      <c r="Z38" s="192"/>
      <c r="AA38" s="187"/>
      <c r="AB38" s="186"/>
      <c r="AC38" s="83"/>
    </row>
    <row r="39" spans="1:29" x14ac:dyDescent="0.25">
      <c r="A39" s="97"/>
      <c r="B39" s="51" t="s">
        <v>130</v>
      </c>
      <c r="C39" s="36"/>
      <c r="D39" s="37"/>
      <c r="E39" s="44">
        <f>parseTime(C39)-(D42=INT(RIGHT($F39, 1)))</f>
        <v>-1</v>
      </c>
      <c r="F39" s="45">
        <f t="shared" si="10"/>
        <v>0</v>
      </c>
      <c r="P39" s="196"/>
      <c r="Q39" s="195" t="str">
        <f ca="1">IFERROR(INDEX(Entry!$D$1:$CD$3000, MATCH('Schedule Filler'!S39, Entry!$E$1:$E$3000,0)+5,'Schedule Filler'!$H$2*4+3), "")</f>
        <v/>
      </c>
      <c r="R39" s="182" t="str">
        <f t="shared" si="1"/>
        <v/>
      </c>
      <c r="S39" s="185" t="str">
        <f t="shared" si="2"/>
        <v/>
      </c>
      <c r="T39" s="193" t="str">
        <f ca="1">IFERROR(INDEX(Entry!$D$1:$CD$3000, MATCH('Schedule Filler'!S39, Entry!$E$1:$E$3000,0),'Schedule Filler'!$H$2*4), "")</f>
        <v/>
      </c>
      <c r="U39" s="189" t="str">
        <f ca="1">IFERROR(INDEX(Entry!$D$1:$CD$3000, MATCH('Schedule Filler'!S39, Entry!$E$1:$E$3000,0),'Schedule Filler'!$H$2*4+1), "")</f>
        <v/>
      </c>
      <c r="V39" s="193"/>
      <c r="W39" s="189"/>
      <c r="X39" s="193"/>
      <c r="Y39" s="189"/>
      <c r="Z39" s="193"/>
      <c r="AA39" s="189"/>
      <c r="AB39" s="188"/>
      <c r="AC39" s="88"/>
    </row>
    <row r="40" spans="1:29" x14ac:dyDescent="0.25">
      <c r="A40" s="97"/>
      <c r="B40" s="51" t="s">
        <v>131</v>
      </c>
      <c r="C40" s="36"/>
      <c r="D40" s="37"/>
      <c r="E40" s="44">
        <f>parseTime(C40)-(D42=INT(RIGHT($F40, 1)))</f>
        <v>-1</v>
      </c>
      <c r="F40" s="45">
        <f t="shared" si="10"/>
        <v>0</v>
      </c>
      <c r="P40" s="196"/>
      <c r="Q40" s="195" t="str">
        <f ca="1">IFERROR(INDEX(Entry!$D$1:$CD$3000, MATCH('Schedule Filler'!S40, Entry!$E$1:$E$3000,0)+5,'Schedule Filler'!$H$2*4+3), "")</f>
        <v/>
      </c>
      <c r="R40" s="182" t="str">
        <f t="shared" si="1"/>
        <v/>
      </c>
      <c r="S40" s="185" t="str">
        <f t="shared" si="2"/>
        <v/>
      </c>
      <c r="T40" s="193" t="str">
        <f ca="1">IFERROR(INDEX(Entry!$D$1:$CD$3000, MATCH('Schedule Filler'!S40, Entry!$E$1:$E$3000,0),'Schedule Filler'!$H$2*4), "")</f>
        <v/>
      </c>
      <c r="U40" s="189" t="str">
        <f ca="1">IFERROR(INDEX(Entry!$D$1:$CD$3000, MATCH('Schedule Filler'!S40, Entry!$E$1:$E$3000,0),'Schedule Filler'!$H$2*4+1), "")</f>
        <v/>
      </c>
      <c r="V40" s="193"/>
      <c r="W40" s="189"/>
      <c r="X40" s="193"/>
      <c r="Y40" s="189"/>
      <c r="Z40" s="193"/>
      <c r="AA40" s="189"/>
      <c r="AB40" s="188"/>
      <c r="AC40" s="88"/>
    </row>
    <row r="41" spans="1:29" x14ac:dyDescent="0.25">
      <c r="A41" s="97"/>
      <c r="B41" s="51" t="s">
        <v>132</v>
      </c>
      <c r="C41" s="36"/>
      <c r="D41" s="37"/>
      <c r="E41" s="44">
        <f>parseTime(C41)-(D42=INT(RIGHT($F41, 1)))</f>
        <v>-1</v>
      </c>
      <c r="F41" s="45">
        <f t="shared" si="10"/>
        <v>0</v>
      </c>
      <c r="P41" s="196"/>
      <c r="Q41" s="195" t="str">
        <f ca="1">IFERROR(INDEX(Entry!$D$1:$CD$3000, MATCH('Schedule Filler'!S41, Entry!$E$1:$E$3000,0)+5,'Schedule Filler'!$H$2*4+3), "")</f>
        <v/>
      </c>
      <c r="R41" s="182" t="str">
        <f t="shared" si="1"/>
        <v/>
      </c>
      <c r="S41" s="185" t="str">
        <f t="shared" si="2"/>
        <v/>
      </c>
      <c r="T41" s="193" t="str">
        <f ca="1">IFERROR(INDEX(Entry!$D$1:$CD$3000, MATCH('Schedule Filler'!S41, Entry!$E$1:$E$3000,0),'Schedule Filler'!$H$2*4), "")</f>
        <v/>
      </c>
      <c r="U41" s="189" t="str">
        <f ca="1">IFERROR(INDEX(Entry!$D$1:$CD$3000, MATCH('Schedule Filler'!S41, Entry!$E$1:$E$3000,0),'Schedule Filler'!$H$2*4+1), "")</f>
        <v/>
      </c>
      <c r="V41" s="193"/>
      <c r="W41" s="189"/>
      <c r="X41" s="193"/>
      <c r="Y41" s="189"/>
      <c r="Z41" s="193"/>
      <c r="AA41" s="189"/>
      <c r="AB41" s="188"/>
      <c r="AC41" s="88"/>
    </row>
    <row r="42" spans="1:29" x14ac:dyDescent="0.25">
      <c r="A42" s="97"/>
      <c r="B42" s="51"/>
      <c r="C42" s="46" t="s">
        <v>134</v>
      </c>
      <c r="D42" s="38">
        <f>lunchAdjust(C37:D41)</f>
        <v>0</v>
      </c>
      <c r="E42" s="48" t="s">
        <v>0</v>
      </c>
      <c r="F42" s="39">
        <f>SUMPRODUCT(E37:E41*F37:F41)</f>
        <v>0</v>
      </c>
      <c r="P42" s="196"/>
      <c r="Q42" s="195" t="str">
        <f ca="1">IFERROR(INDEX(Entry!$D$1:$CD$3000, MATCH('Schedule Filler'!S42, Entry!$E$1:$E$3000,0)+5,'Schedule Filler'!$H$2*4+3), "")</f>
        <v/>
      </c>
      <c r="R42" s="182" t="str">
        <f t="shared" si="1"/>
        <v/>
      </c>
      <c r="S42" s="185" t="str">
        <f t="shared" si="2"/>
        <v/>
      </c>
      <c r="T42" s="193" t="str">
        <f ca="1">IFERROR(INDEX(Entry!$D$1:$CD$3000, MATCH('Schedule Filler'!S42, Entry!$E$1:$E$3000,0),'Schedule Filler'!$H$2*4), "")</f>
        <v/>
      </c>
      <c r="U42" s="189" t="str">
        <f ca="1">IFERROR(INDEX(Entry!$D$1:$CD$3000, MATCH('Schedule Filler'!S42, Entry!$E$1:$E$3000,0),'Schedule Filler'!$H$2*4+1), "")</f>
        <v/>
      </c>
      <c r="V42" s="193"/>
      <c r="W42" s="189"/>
      <c r="X42" s="193"/>
      <c r="Y42" s="189"/>
      <c r="Z42" s="193"/>
      <c r="AA42" s="189"/>
      <c r="AB42" s="188"/>
      <c r="AC42" s="88"/>
    </row>
    <row r="43" spans="1:29" ht="15.75" thickBot="1" x14ac:dyDescent="0.3">
      <c r="A43" s="78"/>
      <c r="B43" s="52"/>
      <c r="C43" s="47" t="s">
        <v>39</v>
      </c>
      <c r="D43" s="40">
        <f>SUMPRODUCT(E37:E41*(D37:D41="PTO"))</f>
        <v>0</v>
      </c>
      <c r="E43" s="49" t="s">
        <v>135</v>
      </c>
      <c r="F43" s="41">
        <f>F42*C$5</f>
        <v>0</v>
      </c>
      <c r="P43" s="197"/>
      <c r="Q43" s="195" t="str">
        <f ca="1">IFERROR(INDEX(Entry!$D$1:$CD$3000, MATCH('Schedule Filler'!S43, Entry!$E$1:$E$3000,0)+5,'Schedule Filler'!$H$2*4+3), "")</f>
        <v/>
      </c>
      <c r="R43" s="79" t="str">
        <f t="shared" si="1"/>
        <v/>
      </c>
      <c r="S43" s="183" t="str">
        <f t="shared" si="2"/>
        <v/>
      </c>
      <c r="T43" s="194" t="str">
        <f ca="1">IFERROR(INDEX(Entry!$D$1:$CD$3000, MATCH('Schedule Filler'!S43, Entry!$E$1:$E$3000,0),'Schedule Filler'!$H$2*4), "")</f>
        <v/>
      </c>
      <c r="U43" s="191" t="str">
        <f ca="1">IFERROR(INDEX(Entry!$D$1:$CD$3000, MATCH('Schedule Filler'!S43, Entry!$E$1:$E$3000,0),'Schedule Filler'!$H$2*4+1), "")</f>
        <v/>
      </c>
      <c r="V43" s="194"/>
      <c r="W43" s="191"/>
      <c r="X43" s="194"/>
      <c r="Y43" s="191"/>
      <c r="Z43" s="194"/>
      <c r="AA43" s="191"/>
      <c r="AB43" s="190"/>
      <c r="AC43" s="77"/>
    </row>
    <row r="44" spans="1:29" x14ac:dyDescent="0.25">
      <c r="A44" s="94" t="s">
        <v>89</v>
      </c>
      <c r="B44" s="50" t="s">
        <v>128</v>
      </c>
      <c r="C44" s="34"/>
      <c r="D44" s="35"/>
      <c r="E44" s="42">
        <f>parseTime(C44)-(D49=INT(RIGHT($F44, 1)))</f>
        <v>-1</v>
      </c>
      <c r="F44" s="43">
        <f t="shared" ref="F44:F48" si="12">isClocked(D44)</f>
        <v>0</v>
      </c>
      <c r="R44" t="str">
        <f t="shared" si="1"/>
        <v/>
      </c>
      <c r="S44" s="1" t="str">
        <f t="shared" si="2"/>
        <v/>
      </c>
      <c r="T44" s="109" t="str">
        <f ca="1">IFERROR(INDEX(Entry!$D$1:$CD$3000, MATCH('Schedule Filler'!S44, Entry!$E$1:$E$3000,0),'Schedule Filler'!$H$2*4), "")</f>
        <v/>
      </c>
      <c r="U44" s="109" t="str">
        <f ca="1">IFERROR(INDEX(Entry!$D$1:$CD$3000, MATCH('Schedule Filler'!S44, Entry!$E$1:$E$3000,0),'Schedule Filler'!$H$2*4+1), "")</f>
        <v/>
      </c>
    </row>
    <row r="45" spans="1:29" x14ac:dyDescent="0.25">
      <c r="A45" s="97"/>
      <c r="B45" s="51" t="s">
        <v>129</v>
      </c>
      <c r="C45" s="36"/>
      <c r="D45" s="37"/>
      <c r="E45" s="44">
        <f>parseTime(C45)-(D49=INT(RIGHT($F45, 1)))</f>
        <v>-1</v>
      </c>
      <c r="F45" s="45">
        <f t="shared" si="12"/>
        <v>0</v>
      </c>
    </row>
    <row r="46" spans="1:29" x14ac:dyDescent="0.25">
      <c r="A46" s="97"/>
      <c r="B46" s="51" t="s">
        <v>130</v>
      </c>
      <c r="C46" s="36"/>
      <c r="D46" s="37"/>
      <c r="E46" s="44">
        <f>parseTime(C46)-(D49=INT(RIGHT($F46, 1)))</f>
        <v>-1</v>
      </c>
      <c r="F46" s="45">
        <f t="shared" si="12"/>
        <v>0</v>
      </c>
    </row>
    <row r="47" spans="1:29" x14ac:dyDescent="0.25">
      <c r="A47" s="97"/>
      <c r="B47" s="51" t="s">
        <v>131</v>
      </c>
      <c r="C47" s="36"/>
      <c r="D47" s="37"/>
      <c r="E47" s="44">
        <f>parseTime(C47)-(D49=INT(RIGHT($F47, 1)))</f>
        <v>-1</v>
      </c>
      <c r="F47" s="45">
        <f t="shared" si="12"/>
        <v>0</v>
      </c>
    </row>
    <row r="48" spans="1:29" x14ac:dyDescent="0.25">
      <c r="A48" s="97"/>
      <c r="B48" s="51" t="s">
        <v>132</v>
      </c>
      <c r="C48" s="36"/>
      <c r="D48" s="37"/>
      <c r="E48" s="44">
        <f>parseTime(C48)-(D49=INT(RIGHT($F48, 1)))</f>
        <v>-1</v>
      </c>
      <c r="F48" s="45">
        <f t="shared" si="12"/>
        <v>0</v>
      </c>
    </row>
    <row r="49" spans="1:6" x14ac:dyDescent="0.25">
      <c r="A49" s="97"/>
      <c r="B49" s="51"/>
      <c r="C49" s="46" t="s">
        <v>134</v>
      </c>
      <c r="D49" s="38">
        <f>lunchAdjust(C44:D48)</f>
        <v>0</v>
      </c>
      <c r="E49" s="48" t="s">
        <v>0</v>
      </c>
      <c r="F49" s="39">
        <f>SUMPRODUCT(E44:E48*F44:F48)</f>
        <v>0</v>
      </c>
    </row>
    <row r="50" spans="1:6" ht="15.75" thickBot="1" x14ac:dyDescent="0.3">
      <c r="A50" s="78"/>
      <c r="B50" s="52"/>
      <c r="C50" s="47" t="s">
        <v>39</v>
      </c>
      <c r="D50" s="40">
        <f>SUMPRODUCT(E44:E48*(D44:D48="PTO"))</f>
        <v>0</v>
      </c>
      <c r="E50" s="49" t="s">
        <v>135</v>
      </c>
      <c r="F50" s="41">
        <f>F49*C$5</f>
        <v>0</v>
      </c>
    </row>
  </sheetData>
  <mergeCells count="2">
    <mergeCell ref="I2:L3"/>
    <mergeCell ref="H1:L1"/>
  </mergeCells>
  <conditionalFormatting sqref="T3:AC9">
    <cfRule type="cellIs" dxfId="27" priority="3" operator="equal">
      <formula>0</formula>
    </cfRule>
  </conditionalFormatting>
  <conditionalFormatting sqref="T10:AC43">
    <cfRule type="cellIs" dxfId="26" priority="2" operator="equal">
      <formula>0</formula>
    </cfRule>
  </conditionalFormatting>
  <conditionalFormatting sqref="Q3:Q43">
    <cfRule type="cellIs" dxfId="25" priority="1" operator="equal">
      <formula>0</formula>
    </cfRule>
  </conditionalFormatting>
  <dataValidations count="2">
    <dataValidation type="list" allowBlank="1" showInputMessage="1" showErrorMessage="1" sqref="J8 J10" xr:uid="{00000000-0002-0000-0300-000000000000}">
      <formula1>$H$8:$H$9</formula1>
    </dataValidation>
    <dataValidation type="list" allowBlank="1" showInputMessage="1" showErrorMessage="1" sqref="H2" xr:uid="{00000000-0002-0000-0300-000001000000}">
      <formula1>$H$12:$H$31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clearSchedule">
                <anchor moveWithCells="1" sizeWithCells="1">
                  <from>
                    <xdr:col>8</xdr:col>
                    <xdr:colOff>495300</xdr:colOff>
                    <xdr:row>3</xdr:row>
                    <xdr:rowOff>104775</xdr:rowOff>
                  </from>
                  <to>
                    <xdr:col>10</xdr:col>
                    <xdr:colOff>171450</xdr:colOff>
                    <xdr:row>5</xdr:row>
                    <xdr:rowOff>95250</xdr:rowOff>
                  </to>
                </anchor>
              </controlPr>
            </control>
          </mc:Choice>
        </mc:AlternateContent>
        <mc:AlternateContent xmlns:mc="http://schemas.openxmlformats.org/markup-compatibility/2006">
          <mc:Choice Requires="x14">
            <control shapeId="3081" r:id="rId5" name="Button 9">
              <controlPr defaultSize="0" print="0" autoFill="0" autoPict="0" macro="[0]!pasteSchedule">
                <anchor moveWithCells="1" sizeWithCells="1">
                  <from>
                    <xdr:col>8</xdr:col>
                    <xdr:colOff>542925</xdr:colOff>
                    <xdr:row>20</xdr:row>
                    <xdr:rowOff>123825</xdr:rowOff>
                  </from>
                  <to>
                    <xdr:col>10</xdr:col>
                    <xdr:colOff>180975</xdr:colOff>
                    <xdr:row>22</xdr:row>
                    <xdr:rowOff>114300</xdr:rowOff>
                  </to>
                </anchor>
              </controlPr>
            </control>
          </mc:Choice>
        </mc:AlternateContent>
        <mc:AlternateContent xmlns:mc="http://schemas.openxmlformats.org/markup-compatibility/2006">
          <mc:Choice Requires="x14">
            <control shapeId="3085" r:id="rId6" name="Button 13">
              <controlPr defaultSize="0" print="0" autoFill="0" autoPict="0" macro="[0]!restoreCalc">
                <anchor moveWithCells="1" sizeWithCells="1">
                  <from>
                    <xdr:col>8</xdr:col>
                    <xdr:colOff>561975</xdr:colOff>
                    <xdr:row>24</xdr:row>
                    <xdr:rowOff>114300</xdr:rowOff>
                  </from>
                  <to>
                    <xdr:col>10</xdr:col>
                    <xdr:colOff>190500</xdr:colOff>
                    <xdr:row>26</xdr:row>
                    <xdr:rowOff>114300</xdr:rowOff>
                  </to>
                </anchor>
              </controlPr>
            </control>
          </mc:Choice>
        </mc:AlternateContent>
        <mc:AlternateContent xmlns:mc="http://schemas.openxmlformats.org/markup-compatibility/2006">
          <mc:Choice Requires="x14">
            <control shapeId="3087" r:id="rId7" name="Button 15">
              <controlPr defaultSize="0" print="0" autoFill="0" autoPict="0" macro="[0]!createScheduleBook">
                <anchor moveWithCells="1" sizeWithCells="1">
                  <from>
                    <xdr:col>9</xdr:col>
                    <xdr:colOff>219075</xdr:colOff>
                    <xdr:row>32</xdr:row>
                    <xdr:rowOff>57150</xdr:rowOff>
                  </from>
                  <to>
                    <xdr:col>10</xdr:col>
                    <xdr:colOff>419100</xdr:colOff>
                    <xdr:row>34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2000000}">
          <x14:formula1>
            <xm:f>Data!$A$51:$A$420</xm:f>
          </x14:formula1>
          <xm:sqref>J14</xm:sqref>
        </x14:dataValidation>
        <x14:dataValidation type="list" allowBlank="1" showInputMessage="1" showErrorMessage="1" xr:uid="{00000000-0002-0000-0300-000003000000}">
          <x14:formula1>
            <xm:f>Data!$A$23:$A$37</xm:f>
          </x14:formula1>
          <xm:sqref>D16:D20 D44:D48 D37:D41 D9:D13 D2:D6 D23:D27 D30:D34</xm:sqref>
        </x14:dataValidation>
        <x14:dataValidation type="list" allowBlank="1" showInputMessage="1" showErrorMessage="1" xr:uid="{00000000-0002-0000-0300-000004000000}">
          <x14:formula1>
            <xm:f>Data!$A$51:$A$422</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P421"/>
  <sheetViews>
    <sheetView workbookViewId="0">
      <selection activeCell="E4" sqref="E4"/>
    </sheetView>
  </sheetViews>
  <sheetFormatPr defaultRowHeight="15" x14ac:dyDescent="0.25"/>
  <cols>
    <col min="1" max="1" width="10.85546875" customWidth="1"/>
    <col min="2" max="2" width="10.42578125" customWidth="1"/>
    <col min="3" max="3" width="20.28515625" customWidth="1"/>
    <col min="5" max="5" width="17.85546875" customWidth="1"/>
    <col min="6" max="6" width="10.42578125" customWidth="1"/>
    <col min="7" max="7" width="11.5703125" customWidth="1"/>
    <col min="9" max="10" width="11.5703125" customWidth="1"/>
    <col min="11" max="11" width="11.7109375" customWidth="1"/>
    <col min="12" max="12" width="11.140625" customWidth="1"/>
    <col min="13" max="13" width="10.7109375" bestFit="1" customWidth="1"/>
    <col min="14" max="14" width="11" customWidth="1"/>
    <col min="15" max="15" width="10.42578125" customWidth="1"/>
    <col min="17" max="17" width="11.5703125" customWidth="1"/>
    <col min="18" max="18" width="12" customWidth="1"/>
    <col min="19" max="19" width="11.85546875" customWidth="1"/>
    <col min="20" max="20" width="9.42578125" customWidth="1"/>
    <col min="21" max="21" width="11.28515625" customWidth="1"/>
    <col min="25" max="25" width="18.5703125" customWidth="1"/>
    <col min="26" max="26" width="18.28515625" customWidth="1"/>
    <col min="27" max="27" width="12.7109375" customWidth="1"/>
    <col min="29" max="29" width="10" customWidth="1"/>
    <col min="30" max="30" width="13.5703125" customWidth="1"/>
    <col min="31" max="31" width="12.140625" customWidth="1"/>
    <col min="32" max="32" width="10.42578125" customWidth="1"/>
  </cols>
  <sheetData>
    <row r="1" spans="1:38" ht="15.75" x14ac:dyDescent="0.25">
      <c r="A1" s="216" t="s">
        <v>76</v>
      </c>
      <c r="B1" s="216"/>
      <c r="C1" s="216"/>
      <c r="D1" s="216"/>
      <c r="E1" s="216"/>
      <c r="F1" s="216"/>
      <c r="M1" s="214" t="s">
        <v>114</v>
      </c>
      <c r="N1" s="214"/>
      <c r="O1" s="214"/>
      <c r="Q1" s="214" t="s">
        <v>235</v>
      </c>
      <c r="R1" s="214"/>
      <c r="S1" s="214"/>
    </row>
    <row r="2" spans="1:38" ht="15.75" thickBot="1" x14ac:dyDescent="0.3">
      <c r="D2" s="214" t="s">
        <v>112</v>
      </c>
      <c r="E2" s="214"/>
      <c r="F2" s="214"/>
      <c r="M2" t="s">
        <v>67</v>
      </c>
      <c r="N2" t="s">
        <v>115</v>
      </c>
      <c r="O2" t="s">
        <v>116</v>
      </c>
      <c r="Q2" t="s">
        <v>78</v>
      </c>
      <c r="R2" t="s">
        <v>237</v>
      </c>
      <c r="S2" t="s">
        <v>236</v>
      </c>
    </row>
    <row r="3" spans="1:38" x14ac:dyDescent="0.25">
      <c r="A3" s="16" t="s">
        <v>77</v>
      </c>
      <c r="B3" s="17">
        <f ca="1">COUNTIF(ees[Last Name], "&lt;&gt;0")</f>
        <v>18</v>
      </c>
      <c r="C3" s="18">
        <f ca="1">COUNTIF(ees[Separation], "&lt;0")</f>
        <v>8</v>
      </c>
      <c r="D3" s="24"/>
      <c r="E3" s="25" t="s">
        <v>66</v>
      </c>
      <c r="F3" s="26" t="s">
        <v>113</v>
      </c>
      <c r="I3">
        <f>248-11</f>
        <v>237</v>
      </c>
      <c r="M3" t="s">
        <v>89</v>
      </c>
      <c r="N3">
        <v>1</v>
      </c>
      <c r="O3">
        <v>6</v>
      </c>
      <c r="Q3" t="s">
        <v>11</v>
      </c>
      <c r="R3">
        <f>NETWORKDAYS(DATE(2020, ROW()-2, 1), DATE(2020, ROW()-2, INDEX(Months[Days], MATCH(Q3, Months[Name], 0))), Holidays[Date])+SUMPRODUCT((Holidays[hol month]=monFTEtotal[[#This Row],[Month]])*(Holidays[FTE]))</f>
        <v>21</v>
      </c>
      <c r="S3" s="116">
        <f>monFTEtotal[[#This Row],[Workdays]]*INDEX(MonLoad[Base FTE], MATCH(monFTEtotal[[#This Row],[Month]], MonLoad[Month], 0))*8</f>
        <v>1988</v>
      </c>
    </row>
    <row r="4" spans="1:38" x14ac:dyDescent="0.25">
      <c r="A4" s="19" t="s">
        <v>78</v>
      </c>
      <c r="B4" s="14">
        <f>MATCH(C4, Months[Name], 0)</f>
        <v>12</v>
      </c>
      <c r="C4" s="20" t="s">
        <v>22</v>
      </c>
      <c r="D4" s="27" t="s">
        <v>6</v>
      </c>
      <c r="E4" s="15">
        <f>DATE(B5,B4,1+INDEX(N3:N9, MATCH(INDEX(Months[Weekday], MATCH(C4,Months[Name], 0)), M3:M9, 0)))</f>
        <v>44165</v>
      </c>
      <c r="F4" s="28">
        <f ca="1">MATCH(E4, Entry!E1:E2600, 0)</f>
        <v>2363</v>
      </c>
      <c r="M4" t="s">
        <v>86</v>
      </c>
      <c r="N4">
        <v>0</v>
      </c>
      <c r="O4">
        <v>5</v>
      </c>
      <c r="Q4" t="s">
        <v>12</v>
      </c>
      <c r="R4">
        <f>NETWORKDAYS(DATE(2020, ROW()-2, 1), DATE(2020, ROW()-2, INDEX(Months[Days], MATCH(Q4, Months[Name], 0))), Holidays[Date])+SUMPRODUCT((Holidays[hol month]=monFTEtotal[[#This Row],[Month]])*(Holidays[FTE]))</f>
        <v>20</v>
      </c>
      <c r="S4" s="116">
        <f>monFTEtotal[[#This Row],[Workdays]]*INDEX(MonLoad[Base FTE], MATCH(monFTEtotal[[#This Row],[Month]], MonLoad[Month], 0))*8</f>
        <v>1894.6666666666667</v>
      </c>
    </row>
    <row r="5" spans="1:38" ht="15.75" thickBot="1" x14ac:dyDescent="0.3">
      <c r="A5" s="21" t="s">
        <v>79</v>
      </c>
      <c r="B5" s="22">
        <v>2020</v>
      </c>
      <c r="C5" s="23"/>
      <c r="D5" s="29" t="s">
        <v>7</v>
      </c>
      <c r="E5" s="30">
        <f>DATE(B5,B4,INDEX(Months[Days], B4))+INDEX(O3:O9, MATCH(TEXT(DATE(B5,B4,INDEX(Months[Days], B4)), "dddd"), M3:M9, 0))</f>
        <v>44198</v>
      </c>
      <c r="F5" s="110">
        <f ca="1">MATCH(E5, Entry!E1:E2600, 0)+6</f>
        <v>2600</v>
      </c>
      <c r="M5" t="s">
        <v>87</v>
      </c>
      <c r="N5">
        <v>-1</v>
      </c>
      <c r="O5">
        <v>4</v>
      </c>
      <c r="Q5" t="s">
        <v>13</v>
      </c>
      <c r="R5">
        <f>NETWORKDAYS(DATE(2020, ROW()-2, 1), DATE(2020, ROW()-2, INDEX(Months[Days], MATCH(Q5, Months[Name], 0))), Holidays[Date])+SUMPRODUCT((Holidays[hol month]=monFTEtotal[[#This Row],[Month]])*(Holidays[FTE]))</f>
        <v>22</v>
      </c>
      <c r="S5" s="116">
        <f>monFTEtotal[[#This Row],[Workdays]]*INDEX(MonLoad[Base FTE], MATCH(monFTEtotal[[#This Row],[Month]], MonLoad[Month], 0))*8</f>
        <v>2172.1333333333332</v>
      </c>
    </row>
    <row r="6" spans="1:38" x14ac:dyDescent="0.25">
      <c r="M6" t="s">
        <v>88</v>
      </c>
      <c r="N6">
        <v>-2</v>
      </c>
      <c r="O6">
        <v>3</v>
      </c>
      <c r="Q6" t="s">
        <v>14</v>
      </c>
      <c r="R6">
        <f>NETWORKDAYS(DATE(2020, ROW()-2, 1), DATE(2020, ROW()-2, INDEX(Months[Days], MATCH(Q6, Months[Name], 0))), Holidays[Date])+SUMPRODUCT((Holidays[hol month]=monFTEtotal[[#This Row],[Month]])*(Holidays[FTE]))</f>
        <v>22</v>
      </c>
      <c r="S6" s="116">
        <f>monFTEtotal[[#This Row],[Workdays]]*INDEX(MonLoad[Base FTE], MATCH(monFTEtotal[[#This Row],[Month]], MonLoad[Month], 0))*8</f>
        <v>1443.1999999999998</v>
      </c>
    </row>
    <row r="7" spans="1:38" x14ac:dyDescent="0.25">
      <c r="A7" s="115" t="s">
        <v>181</v>
      </c>
      <c r="C7" t="s">
        <v>234</v>
      </c>
      <c r="D7" t="s">
        <v>182</v>
      </c>
      <c r="M7" t="s">
        <v>90</v>
      </c>
      <c r="N7">
        <v>-3</v>
      </c>
      <c r="O7">
        <v>2</v>
      </c>
      <c r="Q7" t="s">
        <v>15</v>
      </c>
      <c r="R7">
        <f>NETWORKDAYS(DATE(2020, ROW()-2, 1), DATE(2020, ROW()-2, INDEX(Months[Days], MATCH(Q7, Months[Name], 0))), Holidays[Date])+SUMPRODUCT((Holidays[hol month]=monFTEtotal[[#This Row],[Month]])*(Holidays[FTE]))</f>
        <v>19</v>
      </c>
      <c r="S7" s="116">
        <f>monFTEtotal[[#This Row],[Workdays]]*INDEX(MonLoad[Base FTE], MATCH(monFTEtotal[[#This Row],[Month]], MonLoad[Month], 0))*8</f>
        <v>1246.3999999999999</v>
      </c>
      <c r="AL7">
        <v>11</v>
      </c>
    </row>
    <row r="8" spans="1:38" x14ac:dyDescent="0.25">
      <c r="A8" s="115" t="s">
        <v>182</v>
      </c>
      <c r="M8" t="s">
        <v>91</v>
      </c>
      <c r="N8">
        <v>-4</v>
      </c>
      <c r="O8">
        <v>1</v>
      </c>
      <c r="Q8" t="s">
        <v>16</v>
      </c>
      <c r="R8">
        <f>NETWORKDAYS(DATE(2020, ROW()-2, 1), DATE(2020, ROW()-2, INDEX(Months[Days], MATCH(Q8, Months[Name], 0))), Holidays[Date])+SUMPRODUCT((Holidays[hol month]=monFTEtotal[[#This Row],[Month]])*(Holidays[FTE]))</f>
        <v>22</v>
      </c>
      <c r="S8" s="116">
        <f>monFTEtotal[[#This Row],[Workdays]]*INDEX(MonLoad[Base FTE], MATCH(monFTEtotal[[#This Row],[Month]], MonLoad[Month], 0))*8</f>
        <v>-88</v>
      </c>
      <c r="AL8">
        <f t="shared" ref="AL8:AL36" si="0">AL7+7</f>
        <v>18</v>
      </c>
    </row>
    <row r="9" spans="1:38" x14ac:dyDescent="0.25">
      <c r="J9">
        <f>NETWORKDAYS(DATE(2020, 1, 1), DATE(2020, 12, 31), Holidays[Date])</f>
        <v>251</v>
      </c>
      <c r="M9" t="s">
        <v>92</v>
      </c>
      <c r="N9">
        <v>-5</v>
      </c>
      <c r="O9">
        <v>0</v>
      </c>
      <c r="Q9" t="s">
        <v>17</v>
      </c>
      <c r="R9">
        <f>NETWORKDAYS(DATE(2020, ROW()-2, 1), DATE(2020, ROW()-2, INDEX(Months[Days], MATCH(Q9, Months[Name], 0))), Holidays[Date])+SUMPRODUCT((Holidays[hol month]=monFTEtotal[[#This Row],[Month]])*(Holidays[FTE]))</f>
        <v>23</v>
      </c>
      <c r="S9" s="116">
        <f>monFTEtotal[[#This Row],[Workdays]]*INDEX(MonLoad[Base FTE], MATCH(monFTEtotal[[#This Row],[Month]], MonLoad[Month], 0))*8</f>
        <v>-92</v>
      </c>
      <c r="AL9">
        <f t="shared" si="0"/>
        <v>25</v>
      </c>
    </row>
    <row r="10" spans="1:38" x14ac:dyDescent="0.25">
      <c r="J10">
        <f>12*24</f>
        <v>288</v>
      </c>
      <c r="K10">
        <f>J10/J9</f>
        <v>1.1474103585657371</v>
      </c>
      <c r="Q10" t="s">
        <v>18</v>
      </c>
      <c r="R10">
        <f>NETWORKDAYS(DATE(2020, ROW()-2, 1), DATE(2020, ROW()-2, INDEX(Months[Days], MATCH(Q10, Months[Name], 0))), Holidays[Date])+SUMPRODUCT((Holidays[hol month]=monFTEtotal[[#This Row],[Month]])*(Holidays[FTE]))</f>
        <v>21</v>
      </c>
      <c r="S10" s="116">
        <f>monFTEtotal[[#This Row],[Workdays]]*INDEX(MonLoad[Base FTE], MATCH(monFTEtotal[[#This Row],[Month]], MonLoad[Month], 0))*8</f>
        <v>-84</v>
      </c>
      <c r="AL10">
        <f t="shared" si="0"/>
        <v>32</v>
      </c>
    </row>
    <row r="11" spans="1:38" x14ac:dyDescent="0.25">
      <c r="Q11" t="s">
        <v>19</v>
      </c>
      <c r="R11">
        <f>NETWORKDAYS(DATE(2020, ROW()-2, 1), DATE(2020, ROW()-2, INDEX(Months[Days], MATCH(Q11, Months[Name], 0))), Holidays[Date])+SUMPRODUCT((Holidays[hol month]=monFTEtotal[[#This Row],[Month]])*(Holidays[FTE]))</f>
        <v>21</v>
      </c>
      <c r="S11" s="116">
        <f>monFTEtotal[[#This Row],[Workdays]]*INDEX(MonLoad[Base FTE], MATCH(monFTEtotal[[#This Row],[Month]], MonLoad[Month], 0))*8</f>
        <v>-84</v>
      </c>
      <c r="AL11">
        <f t="shared" si="0"/>
        <v>39</v>
      </c>
    </row>
    <row r="12" spans="1:38" x14ac:dyDescent="0.25">
      <c r="Q12" t="s">
        <v>20</v>
      </c>
      <c r="R12">
        <f>NETWORKDAYS(DATE(2020, ROW()-2, 1), DATE(2020, ROW()-2, INDEX(Months[Days], MATCH(Q12, Months[Name], 0))), Holidays[Date])+SUMPRODUCT((Holidays[hol month]=monFTEtotal[[#This Row],[Month]])*(Holidays[FTE]))</f>
        <v>22</v>
      </c>
      <c r="S12" s="116">
        <f>monFTEtotal[[#This Row],[Workdays]]*INDEX(MonLoad[Base FTE], MATCH(monFTEtotal[[#This Row],[Month]], MonLoad[Month], 0))*8</f>
        <v>-88</v>
      </c>
      <c r="AL12">
        <f t="shared" si="0"/>
        <v>46</v>
      </c>
    </row>
    <row r="13" spans="1:38" x14ac:dyDescent="0.25">
      <c r="Q13" t="s">
        <v>21</v>
      </c>
      <c r="R13">
        <f>NETWORKDAYS(DATE(2020, ROW()-2, 1), DATE(2020, ROW()-2, INDEX(Months[Days], MATCH(Q13, Months[Name], 0))), Holidays[Date])+SUMPRODUCT((Holidays[hol month]=monFTEtotal[[#This Row],[Month]])*(Holidays[FTE]))</f>
        <v>19</v>
      </c>
      <c r="S13" s="116">
        <f>monFTEtotal[[#This Row],[Workdays]]*INDEX(MonLoad[Base FTE], MATCH(monFTEtotal[[#This Row],[Month]], MonLoad[Month], 0))*8</f>
        <v>-76</v>
      </c>
      <c r="AL13">
        <f t="shared" si="0"/>
        <v>53</v>
      </c>
    </row>
    <row r="14" spans="1:38" x14ac:dyDescent="0.25">
      <c r="E14" t="s">
        <v>227</v>
      </c>
      <c r="F14" t="s">
        <v>23</v>
      </c>
      <c r="G14" t="str">
        <f t="shared" ref="G14:G17" si="1">printShift(E14, F14)</f>
        <v>MFD 8:30-5:30</v>
      </c>
      <c r="J14">
        <f>NETWORKDAYS(DATE(2020,1,1), DATE(2020, 1, 30), Holidays[Date])</f>
        <v>20</v>
      </c>
      <c r="K14">
        <f>J14*V23*8</f>
        <v>1893.3333333333335</v>
      </c>
      <c r="Q14" t="s">
        <v>22</v>
      </c>
      <c r="R14">
        <f>NETWORKDAYS(DATE(2020, ROW()-2, 1), DATE(2020, ROW()-2, INDEX(Months[Days], MATCH(Q14, Months[Name], 0))), Holidays[Date])+SUMPRODUCT((Holidays[hol month]=monFTEtotal[[#This Row],[Month]])*(Holidays[FTE]))</f>
        <v>22</v>
      </c>
      <c r="S14" s="116">
        <f>monFTEtotal[[#This Row],[Workdays]]*INDEX(MonLoad[Base FTE], MATCH(monFTEtotal[[#This Row],[Month]], MonLoad[Month], 0))*8</f>
        <v>-88</v>
      </c>
      <c r="AL14">
        <f t="shared" si="0"/>
        <v>60</v>
      </c>
    </row>
    <row r="15" spans="1:38" x14ac:dyDescent="0.25">
      <c r="E15" s="76" t="s">
        <v>136</v>
      </c>
      <c r="F15" t="s">
        <v>24</v>
      </c>
      <c r="G15" t="str">
        <f t="shared" si="1"/>
        <v>DFD 8:00-5:00</v>
      </c>
      <c r="AB15">
        <f ca="1">SUM(ees[FTE])</f>
        <v>13.8</v>
      </c>
      <c r="AL15">
        <f t="shared" si="0"/>
        <v>67</v>
      </c>
    </row>
    <row r="16" spans="1:38" x14ac:dyDescent="0.25">
      <c r="E16" s="76" t="s">
        <v>150</v>
      </c>
      <c r="F16" t="s">
        <v>41</v>
      </c>
      <c r="G16" t="str">
        <f t="shared" si="1"/>
        <v>HOL 12:00-9:00</v>
      </c>
      <c r="AB16" s="171">
        <f ca="1">AB15-AB26</f>
        <v>12.8</v>
      </c>
      <c r="AC16" s="171">
        <f ca="1">V23-AB16</f>
        <v>-0.96666666666666679</v>
      </c>
      <c r="AL16">
        <f t="shared" si="0"/>
        <v>74</v>
      </c>
    </row>
    <row r="17" spans="1:42" x14ac:dyDescent="0.25">
      <c r="E17" s="76" t="s">
        <v>228</v>
      </c>
      <c r="F17" t="s">
        <v>39</v>
      </c>
      <c r="G17" t="str">
        <f t="shared" si="1"/>
        <v>PTO 5:30-8:30</v>
      </c>
      <c r="AL17">
        <f t="shared" si="0"/>
        <v>81</v>
      </c>
    </row>
    <row r="18" spans="1:42" x14ac:dyDescent="0.25">
      <c r="E18" s="76"/>
      <c r="G18" s="1"/>
      <c r="AL18">
        <f t="shared" si="0"/>
        <v>88</v>
      </c>
    </row>
    <row r="19" spans="1:42" x14ac:dyDescent="0.25">
      <c r="AL19">
        <f t="shared" si="0"/>
        <v>95</v>
      </c>
    </row>
    <row r="20" spans="1:42" ht="15.75" thickBot="1" x14ac:dyDescent="0.3">
      <c r="M20" s="1"/>
      <c r="AA20">
        <f>COLUMN()</f>
        <v>27</v>
      </c>
      <c r="AE20">
        <f>COLUMN()</f>
        <v>31</v>
      </c>
      <c r="AL20">
        <f t="shared" si="0"/>
        <v>102</v>
      </c>
    </row>
    <row r="21" spans="1:42" x14ac:dyDescent="0.25">
      <c r="A21" s="214" t="s">
        <v>1</v>
      </c>
      <c r="B21" s="214"/>
      <c r="C21" s="214"/>
      <c r="E21" s="217" t="s">
        <v>4</v>
      </c>
      <c r="F21" s="218"/>
      <c r="G21" s="218"/>
      <c r="H21" s="218"/>
      <c r="I21" s="218"/>
      <c r="J21" s="218"/>
      <c r="K21" s="219"/>
      <c r="M21" s="215" t="s">
        <v>93</v>
      </c>
      <c r="N21" s="215"/>
      <c r="O21" s="215"/>
      <c r="P21" s="215"/>
      <c r="Q21" s="215"/>
      <c r="R21" s="215"/>
      <c r="S21" s="215"/>
      <c r="T21" s="215"/>
      <c r="U21" s="215"/>
      <c r="V21" s="215"/>
      <c r="Y21" s="214" t="s">
        <v>77</v>
      </c>
      <c r="Z21" s="214"/>
      <c r="AA21" s="214"/>
      <c r="AB21" s="214"/>
      <c r="AC21" s="214"/>
      <c r="AD21" s="214"/>
      <c r="AE21" s="214"/>
      <c r="AF21" s="214"/>
      <c r="AL21">
        <f t="shared" si="0"/>
        <v>109</v>
      </c>
    </row>
    <row r="22" spans="1:42" x14ac:dyDescent="0.25">
      <c r="A22" t="s">
        <v>2</v>
      </c>
      <c r="B22" t="s">
        <v>3</v>
      </c>
      <c r="C22" t="s">
        <v>27</v>
      </c>
      <c r="E22" s="4" t="s">
        <v>2</v>
      </c>
      <c r="F22" s="5" t="s">
        <v>5</v>
      </c>
      <c r="G22" s="5" t="s">
        <v>6</v>
      </c>
      <c r="H22" s="5" t="s">
        <v>7</v>
      </c>
      <c r="I22" s="5" t="s">
        <v>8</v>
      </c>
      <c r="J22" s="5" t="s">
        <v>9</v>
      </c>
      <c r="K22" s="6" t="s">
        <v>10</v>
      </c>
      <c r="L22" s="1"/>
      <c r="M22" t="s">
        <v>78</v>
      </c>
      <c r="N22" t="s">
        <v>94</v>
      </c>
      <c r="O22" t="s">
        <v>98</v>
      </c>
      <c r="P22" t="s">
        <v>95</v>
      </c>
      <c r="Q22" t="s">
        <v>97</v>
      </c>
      <c r="R22" t="s">
        <v>96</v>
      </c>
      <c r="S22" t="s">
        <v>99</v>
      </c>
      <c r="T22" t="s">
        <v>101</v>
      </c>
      <c r="U22" t="s">
        <v>100</v>
      </c>
      <c r="V22" t="s">
        <v>105</v>
      </c>
      <c r="W22" s="91"/>
      <c r="X22" s="91"/>
      <c r="Y22" s="77" t="s">
        <v>108</v>
      </c>
      <c r="Z22" s="78" t="s">
        <v>109</v>
      </c>
      <c r="AA22" s="78" t="s">
        <v>106</v>
      </c>
      <c r="AB22" s="78" t="s">
        <v>68</v>
      </c>
      <c r="AC22" s="78" t="s">
        <v>107</v>
      </c>
      <c r="AD22" s="78" t="s">
        <v>110</v>
      </c>
      <c r="AE22" s="78" t="s">
        <v>111</v>
      </c>
      <c r="AF22" s="79" t="s">
        <v>70</v>
      </c>
      <c r="AH22" s="5"/>
      <c r="AI22" s="5"/>
      <c r="AJ22" s="5"/>
      <c r="AK22" s="5"/>
      <c r="AL22" s="5">
        <f t="shared" si="0"/>
        <v>116</v>
      </c>
      <c r="AM22" s="5"/>
      <c r="AN22" s="5"/>
      <c r="AO22" s="5"/>
      <c r="AP22" s="5"/>
    </row>
    <row r="23" spans="1:42" x14ac:dyDescent="0.25">
      <c r="A23" t="s">
        <v>23</v>
      </c>
      <c r="B23">
        <v>1</v>
      </c>
      <c r="C23" t="s">
        <v>45</v>
      </c>
      <c r="E23" s="4" t="s">
        <v>11</v>
      </c>
      <c r="F23" s="5">
        <v>31</v>
      </c>
      <c r="G23" s="5">
        <v>1</v>
      </c>
      <c r="H23" s="5">
        <v>31</v>
      </c>
      <c r="I23" s="5" t="str">
        <f t="shared" ref="I23:I28" si="2">TEXT(DATE(2020, ROW()-22, 1), "dddd")</f>
        <v>Wednesday</v>
      </c>
      <c r="J23" s="5">
        <f>MATCH(DATE(B5, ROW()-22, 1), Entry!$E$1:$E$2600, 0)</f>
        <v>25</v>
      </c>
      <c r="K23" s="6">
        <f ca="1">MATCH(DATE(B5, ROW()-22, F23), Entry!$E$1:$E$2600, 0)</f>
        <v>235</v>
      </c>
      <c r="M23" s="10" t="s">
        <v>11</v>
      </c>
      <c r="N23">
        <v>6.95</v>
      </c>
      <c r="O23">
        <v>2</v>
      </c>
      <c r="P23">
        <v>5</v>
      </c>
      <c r="Q23">
        <v>2</v>
      </c>
      <c r="R23">
        <v>558</v>
      </c>
      <c r="S23">
        <v>120</v>
      </c>
      <c r="T23">
        <v>205</v>
      </c>
      <c r="U23">
        <v>51</v>
      </c>
      <c r="V23">
        <f>MonLoad[[#This Row],[M Prov]]/2+MonLoad[[#This Row],[D Prov]]/2+MonLoad[[#This Row],[M Call]]/120+MonLoad[[#This Row],[D Call]]/120-0.5</f>
        <v>11.833333333333334</v>
      </c>
      <c r="W23" s="92" t="s">
        <v>185</v>
      </c>
      <c r="X23" s="92" t="str">
        <f t="shared" ref="X23:X52" si="3">"Entry!"&amp;W23&amp;"2"</f>
        <v>Entry!G2</v>
      </c>
      <c r="Y23" s="75" t="str">
        <f t="shared" ref="Y23:Y52" ca="1" si="4">INDIRECT(X23)</f>
        <v>Boychuk</v>
      </c>
      <c r="Z23" s="14" t="str">
        <f t="shared" ref="Z23:Z52" ca="1" si="5">OFFSET(INDIRECT($X23), 0, COLUMN()-25)</f>
        <v>Sheena</v>
      </c>
      <c r="AA23" s="14">
        <f t="shared" ref="AA23:AA52" ca="1" si="6">OFFSET(INDIRECT($X23), 0, COLUMN()-25)</f>
        <v>11</v>
      </c>
      <c r="AB23" s="14">
        <f t="shared" ref="AB23:AB52" ca="1" si="7">OFFSET(INDIRECT($X23), 0, COLUMN()-25)</f>
        <v>1</v>
      </c>
      <c r="AC23" s="14" t="b">
        <f t="shared" ref="AC23:AC52" ca="1" si="8">OFFSET(INDIRECT($X23), 2, COLUMN()-29)</f>
        <v>0</v>
      </c>
      <c r="AD23" s="14">
        <f t="shared" ref="AD23:AD52" ca="1" si="9">OFFSET(INDIRECT($X23), 2, COLUMN()-29)</f>
        <v>514</v>
      </c>
      <c r="AE23" s="14" t="str">
        <f ca="1">ees[[#This Row],[First Name]]&amp; " " &amp;ees[[#This Row],[Last Name]]</f>
        <v>Sheena Boychuk</v>
      </c>
      <c r="AF23" s="81">
        <v>1</v>
      </c>
      <c r="AH23" s="5"/>
      <c r="AI23" s="89"/>
      <c r="AJ23" s="90"/>
      <c r="AK23" s="89"/>
      <c r="AL23" s="90">
        <f t="shared" si="0"/>
        <v>123</v>
      </c>
      <c r="AM23" s="89"/>
      <c r="AN23" s="90"/>
      <c r="AO23" s="89"/>
      <c r="AP23" s="90"/>
    </row>
    <row r="24" spans="1:42" x14ac:dyDescent="0.25">
      <c r="A24" t="s">
        <v>24</v>
      </c>
      <c r="B24">
        <v>1</v>
      </c>
      <c r="C24" t="s">
        <v>46</v>
      </c>
      <c r="E24" s="4" t="s">
        <v>12</v>
      </c>
      <c r="F24" s="5">
        <v>29</v>
      </c>
      <c r="G24" s="5">
        <f t="shared" ref="G24:G34" si="10">H23+1</f>
        <v>32</v>
      </c>
      <c r="H24" s="5">
        <f t="shared" ref="H24:H34" si="11">G24+F24-1</f>
        <v>60</v>
      </c>
      <c r="I24" s="5" t="str">
        <f t="shared" si="2"/>
        <v>Saturday</v>
      </c>
      <c r="J24" s="5">
        <f ca="1">MATCH(DATE(B5, ROW()-22, 1), Entry!$E$1:$E$2600, 0)</f>
        <v>242</v>
      </c>
      <c r="K24" s="6">
        <f ca="1">MATCH(DATE(B5, ROW()-22, F24), Entry!$E$1:$E$2600, 0)</f>
        <v>438</v>
      </c>
      <c r="M24" s="11" t="s">
        <v>12</v>
      </c>
      <c r="N24">
        <f t="shared" ref="N24:U24" si="12">N23</f>
        <v>6.95</v>
      </c>
      <c r="O24">
        <f t="shared" si="12"/>
        <v>2</v>
      </c>
      <c r="P24">
        <f t="shared" si="12"/>
        <v>5</v>
      </c>
      <c r="Q24">
        <f t="shared" si="12"/>
        <v>2</v>
      </c>
      <c r="R24">
        <v>559</v>
      </c>
      <c r="S24">
        <f t="shared" si="12"/>
        <v>120</v>
      </c>
      <c r="T24">
        <f t="shared" si="12"/>
        <v>205</v>
      </c>
      <c r="U24">
        <f t="shared" si="12"/>
        <v>51</v>
      </c>
      <c r="V24">
        <f>MonLoad[[#This Row],[M Prov]]/2+MonLoad[[#This Row],[D Prov]]/2+MonLoad[[#This Row],[M Call]]/120+MonLoad[[#This Row],[D Call]]/120-0.5</f>
        <v>11.841666666666667</v>
      </c>
      <c r="W24" s="92" t="s">
        <v>186</v>
      </c>
      <c r="X24" s="92" t="str">
        <f t="shared" si="3"/>
        <v>Entry!K2</v>
      </c>
      <c r="Y24" s="75" t="str">
        <f t="shared" ca="1" si="4"/>
        <v>Fox</v>
      </c>
      <c r="Z24" s="14" t="str">
        <f t="shared" ca="1" si="5"/>
        <v>Tylean</v>
      </c>
      <c r="AA24" s="14">
        <f t="shared" ca="1" si="6"/>
        <v>-1</v>
      </c>
      <c r="AB24" s="80">
        <f t="shared" ca="1" si="7"/>
        <v>1</v>
      </c>
      <c r="AC24" s="14" t="b">
        <f t="shared" ca="1" si="8"/>
        <v>0</v>
      </c>
      <c r="AD24" s="14">
        <f t="shared" ca="1" si="9"/>
        <v>514</v>
      </c>
      <c r="AE24" s="14" t="str">
        <f ca="1">ees[[#This Row],[First Name]]&amp; " " &amp;ees[[#This Row],[Last Name]]</f>
        <v>Tylean Fox</v>
      </c>
      <c r="AF24" s="81">
        <v>2</v>
      </c>
      <c r="AH24" s="5"/>
      <c r="AI24" s="89"/>
      <c r="AJ24" s="90"/>
      <c r="AK24" s="89"/>
      <c r="AL24" s="90">
        <f t="shared" si="0"/>
        <v>130</v>
      </c>
      <c r="AM24" s="89"/>
      <c r="AN24" s="90"/>
      <c r="AO24" s="89"/>
      <c r="AP24" s="90"/>
    </row>
    <row r="25" spans="1:42" x14ac:dyDescent="0.25">
      <c r="A25" t="s">
        <v>25</v>
      </c>
      <c r="B25">
        <v>1</v>
      </c>
      <c r="C25" t="s">
        <v>47</v>
      </c>
      <c r="E25" s="4" t="s">
        <v>13</v>
      </c>
      <c r="F25" s="5">
        <v>31</v>
      </c>
      <c r="G25" s="5">
        <f t="shared" si="10"/>
        <v>61</v>
      </c>
      <c r="H25" s="5">
        <f t="shared" si="11"/>
        <v>91</v>
      </c>
      <c r="I25" s="5" t="str">
        <f t="shared" si="2"/>
        <v>Sunday</v>
      </c>
      <c r="J25" s="5">
        <f ca="1">MATCH(DATE(B5, ROW()-22, 1), Entry!$E$1:$E$2600, 0)</f>
        <v>445</v>
      </c>
      <c r="K25" s="6">
        <f ca="1">MATCH(DATE(B5, ROW()-22, F25), Entry!$E$1:$E$2600, 0)</f>
        <v>655</v>
      </c>
      <c r="M25" s="10" t="s">
        <v>13</v>
      </c>
      <c r="N25">
        <v>7.95</v>
      </c>
      <c r="O25">
        <v>2</v>
      </c>
      <c r="P25">
        <v>5</v>
      </c>
      <c r="Q25">
        <v>2</v>
      </c>
      <c r="R25">
        <f t="shared" ref="R25:U25" si="13">R24</f>
        <v>559</v>
      </c>
      <c r="S25">
        <f t="shared" si="13"/>
        <v>120</v>
      </c>
      <c r="T25">
        <f t="shared" si="13"/>
        <v>205</v>
      </c>
      <c r="U25">
        <f t="shared" si="13"/>
        <v>51</v>
      </c>
      <c r="V25">
        <f>MonLoad[[#This Row],[M Prov]]/2+MonLoad[[#This Row],[D Prov]]/2+MonLoad[[#This Row],[M Call]]/120+MonLoad[[#This Row],[D Call]]/120-0.5</f>
        <v>12.341666666666667</v>
      </c>
      <c r="W25" s="92" t="s">
        <v>187</v>
      </c>
      <c r="X25" s="92" t="str">
        <f t="shared" si="3"/>
        <v>Entry!O2</v>
      </c>
      <c r="Y25" s="75" t="str">
        <f t="shared" ca="1" si="4"/>
        <v>Rivas</v>
      </c>
      <c r="Z25" s="14" t="str">
        <f t="shared" ca="1" si="5"/>
        <v>Rosa</v>
      </c>
      <c r="AA25" s="14">
        <f t="shared" ca="1" si="6"/>
        <v>-1</v>
      </c>
      <c r="AB25" s="80">
        <f t="shared" ca="1" si="7"/>
        <v>0.8</v>
      </c>
      <c r="AC25" s="14" t="b">
        <f t="shared" ca="1" si="8"/>
        <v>1</v>
      </c>
      <c r="AD25" s="14">
        <f t="shared" ca="1" si="9"/>
        <v>514</v>
      </c>
      <c r="AE25" s="14" t="str">
        <f ca="1">ees[[#This Row],[First Name]]&amp; " " &amp;ees[[#This Row],[Last Name]]</f>
        <v>Rosa Rivas</v>
      </c>
      <c r="AF25" s="81">
        <v>3</v>
      </c>
      <c r="AH25" s="5"/>
      <c r="AI25" s="89"/>
      <c r="AJ25" s="90"/>
      <c r="AK25" s="89"/>
      <c r="AL25" s="90">
        <f t="shared" si="0"/>
        <v>137</v>
      </c>
      <c r="AM25" s="89"/>
      <c r="AN25" s="90"/>
      <c r="AO25" s="89"/>
      <c r="AP25" s="90"/>
    </row>
    <row r="26" spans="1:42" x14ac:dyDescent="0.25">
      <c r="A26" t="s">
        <v>26</v>
      </c>
      <c r="B26">
        <v>1</v>
      </c>
      <c r="C26" t="s">
        <v>48</v>
      </c>
      <c r="E26" s="4" t="s">
        <v>14</v>
      </c>
      <c r="F26" s="5">
        <v>30</v>
      </c>
      <c r="G26" s="5">
        <f t="shared" si="10"/>
        <v>92</v>
      </c>
      <c r="H26" s="5">
        <f t="shared" si="11"/>
        <v>121</v>
      </c>
      <c r="I26" s="5" t="str">
        <f t="shared" si="2"/>
        <v>Wednesday</v>
      </c>
      <c r="J26" s="5">
        <f ca="1">MATCH(DATE(B5, ROW()-22, 1), Entry!$E$1:$E$2600, 0)</f>
        <v>662</v>
      </c>
      <c r="K26" s="6">
        <f ca="1">MATCH(DATE(B5, ROW()-22, F26), Entry!$E$1:$E$2600, 0)</f>
        <v>865</v>
      </c>
      <c r="M26" s="11" t="s">
        <v>14</v>
      </c>
      <c r="N26">
        <v>7.5</v>
      </c>
      <c r="O26">
        <v>2</v>
      </c>
      <c r="R26">
        <v>594</v>
      </c>
      <c r="S26">
        <v>200</v>
      </c>
      <c r="V26">
        <f>MonLoad[[#This Row],[M Prov]]/2+MonLoad[[#This Row],[D Prov]]/2+MonLoad[[#This Row],[M Call]]/120+MonLoad[[#This Row],[D Call]]/120-0.5</f>
        <v>8.1999999999999993</v>
      </c>
      <c r="W26" s="92" t="s">
        <v>183</v>
      </c>
      <c r="X26" s="92" t="str">
        <f t="shared" si="3"/>
        <v>Entry!S2</v>
      </c>
      <c r="Y26" s="75" t="str">
        <f t="shared" ca="1" si="4"/>
        <v>Kaur</v>
      </c>
      <c r="Z26" s="14" t="str">
        <f t="shared" ca="1" si="5"/>
        <v>Shub</v>
      </c>
      <c r="AA26" s="14">
        <f t="shared" ca="1" si="6"/>
        <v>-1</v>
      </c>
      <c r="AB26" s="80">
        <f t="shared" ca="1" si="7"/>
        <v>1</v>
      </c>
      <c r="AC26" s="14" t="b">
        <f t="shared" ca="1" si="8"/>
        <v>0</v>
      </c>
      <c r="AD26" s="14">
        <f t="shared" ca="1" si="9"/>
        <v>514</v>
      </c>
      <c r="AE26" s="14" t="str">
        <f ca="1">ees[[#This Row],[First Name]]&amp; " " &amp;ees[[#This Row],[Last Name]]</f>
        <v>Shub Kaur</v>
      </c>
      <c r="AF26" s="81">
        <v>4</v>
      </c>
      <c r="AH26" s="5"/>
      <c r="AI26" s="89"/>
      <c r="AJ26" s="90"/>
      <c r="AK26" s="89"/>
      <c r="AL26" s="90">
        <f t="shared" si="0"/>
        <v>144</v>
      </c>
      <c r="AM26" s="89"/>
      <c r="AN26" s="90"/>
      <c r="AO26" s="89"/>
      <c r="AP26" s="90"/>
    </row>
    <row r="27" spans="1:42" x14ac:dyDescent="0.25">
      <c r="A27" t="s">
        <v>28</v>
      </c>
      <c r="B27">
        <v>1</v>
      </c>
      <c r="C27" t="s">
        <v>49</v>
      </c>
      <c r="E27" s="4" t="s">
        <v>15</v>
      </c>
      <c r="F27" s="5">
        <v>31</v>
      </c>
      <c r="G27" s="5">
        <f t="shared" si="10"/>
        <v>122</v>
      </c>
      <c r="H27" s="5">
        <f t="shared" si="11"/>
        <v>152</v>
      </c>
      <c r="I27" s="5" t="str">
        <f t="shared" si="2"/>
        <v>Friday</v>
      </c>
      <c r="J27" s="5">
        <f ca="1">MATCH(DATE(B5, ROW()-22, 1), Entry!$E$1:$E$2600, 0)</f>
        <v>872</v>
      </c>
      <c r="K27" s="6">
        <f ca="1">MATCH(DATE(B5, ROW()-22, F27), Entry!$E$1:$E$2600, 0)</f>
        <v>1082</v>
      </c>
      <c r="M27" s="10" t="s">
        <v>15</v>
      </c>
      <c r="N27">
        <v>7.5</v>
      </c>
      <c r="O27">
        <v>2</v>
      </c>
      <c r="P27">
        <v>0</v>
      </c>
      <c r="Q27">
        <v>0</v>
      </c>
      <c r="R27">
        <v>594</v>
      </c>
      <c r="S27">
        <v>100</v>
      </c>
      <c r="T27">
        <v>0</v>
      </c>
      <c r="U27">
        <v>0</v>
      </c>
      <c r="V27">
        <f>MonLoad[[#This Row],[M Prov]]/2+MonLoad[[#This Row],[D Prov]]/2+MonLoad[[#This Row],[M Call]]/120+MonLoad[[#This Row],[D Call]]/120-0.5</f>
        <v>8.1999999999999993</v>
      </c>
      <c r="W27" s="92" t="s">
        <v>188</v>
      </c>
      <c r="X27" s="92" t="str">
        <f t="shared" si="3"/>
        <v>Entry!W2</v>
      </c>
      <c r="Y27" s="75" t="str">
        <f t="shared" ca="1" si="4"/>
        <v>Llamas</v>
      </c>
      <c r="Z27" s="14" t="str">
        <f t="shared" ca="1" si="5"/>
        <v>Silvia</v>
      </c>
      <c r="AA27" s="14">
        <f t="shared" ca="1" si="6"/>
        <v>7</v>
      </c>
      <c r="AB27" s="80">
        <f t="shared" ca="1" si="7"/>
        <v>1</v>
      </c>
      <c r="AC27" s="14" t="b">
        <f t="shared" ca="1" si="8"/>
        <v>1</v>
      </c>
      <c r="AD27" s="14">
        <f t="shared" ca="1" si="9"/>
        <v>514</v>
      </c>
      <c r="AE27" s="14" t="str">
        <f ca="1">ees[[#This Row],[First Name]]&amp; " " &amp;ees[[#This Row],[Last Name]]</f>
        <v>Silvia Llamas</v>
      </c>
      <c r="AF27" s="81">
        <v>5</v>
      </c>
      <c r="AH27" s="5"/>
      <c r="AI27" s="89"/>
      <c r="AJ27" s="90"/>
      <c r="AK27" s="89"/>
      <c r="AL27" s="90">
        <f t="shared" si="0"/>
        <v>151</v>
      </c>
      <c r="AM27" s="89"/>
      <c r="AN27" s="90"/>
      <c r="AO27" s="89"/>
      <c r="AP27" s="90"/>
    </row>
    <row r="28" spans="1:42" x14ac:dyDescent="0.25">
      <c r="A28" t="s">
        <v>30</v>
      </c>
      <c r="B28">
        <v>1</v>
      </c>
      <c r="C28" t="s">
        <v>50</v>
      </c>
      <c r="E28" s="4" t="s">
        <v>16</v>
      </c>
      <c r="F28" s="5">
        <v>30</v>
      </c>
      <c r="G28" s="5">
        <f t="shared" si="10"/>
        <v>153</v>
      </c>
      <c r="H28" s="5">
        <f t="shared" si="11"/>
        <v>182</v>
      </c>
      <c r="I28" s="5" t="str">
        <f t="shared" si="2"/>
        <v>Monday</v>
      </c>
      <c r="J28" s="5">
        <f ca="1">MATCH(DATE(B5, ROW()-22, 1), Entry!$E$1:$E$2600, 0)</f>
        <v>1089</v>
      </c>
      <c r="K28" s="6">
        <f ca="1">MATCH(DATE(B5, ROW()-22, F28), Entry!$E$1:$E$2600, 0)</f>
        <v>1292</v>
      </c>
      <c r="M28" s="11" t="s">
        <v>16</v>
      </c>
      <c r="V28">
        <f>MonLoad[[#This Row],[M Prov]]/2+MonLoad[[#This Row],[D Prov]]/2+MonLoad[[#This Row],[M Call]]/120+MonLoad[[#This Row],[D Call]]/120-0.5</f>
        <v>-0.5</v>
      </c>
      <c r="W28" s="92" t="s">
        <v>189</v>
      </c>
      <c r="X28" s="92" t="str">
        <f t="shared" si="3"/>
        <v>Entry!AA2</v>
      </c>
      <c r="Y28" s="75" t="str">
        <f t="shared" ca="1" si="4"/>
        <v>Martinez Torres</v>
      </c>
      <c r="Z28" s="14" t="str">
        <f t="shared" ca="1" si="5"/>
        <v>Lourdes</v>
      </c>
      <c r="AA28" s="14">
        <f t="shared" ca="1" si="6"/>
        <v>-1</v>
      </c>
      <c r="AB28" s="80">
        <f t="shared" ca="1" si="7"/>
        <v>1</v>
      </c>
      <c r="AC28" s="14" t="b">
        <f t="shared" ca="1" si="8"/>
        <v>1</v>
      </c>
      <c r="AD28" s="14">
        <f t="shared" ca="1" si="9"/>
        <v>514</v>
      </c>
      <c r="AE28" s="14" t="str">
        <f ca="1">ees[[#This Row],[First Name]]&amp; " " &amp;ees[[#This Row],[Last Name]]</f>
        <v>Lourdes Martinez Torres</v>
      </c>
      <c r="AF28" s="81">
        <v>6</v>
      </c>
      <c r="AH28" s="5"/>
      <c r="AI28" s="89"/>
      <c r="AJ28" s="90"/>
      <c r="AK28" s="89"/>
      <c r="AL28" s="90">
        <f t="shared" si="0"/>
        <v>158</v>
      </c>
      <c r="AM28" s="89"/>
      <c r="AN28" s="90"/>
      <c r="AO28" s="89"/>
      <c r="AP28" s="90"/>
    </row>
    <row r="29" spans="1:42" x14ac:dyDescent="0.25">
      <c r="A29" t="s">
        <v>31</v>
      </c>
      <c r="B29">
        <v>1</v>
      </c>
      <c r="C29" t="s">
        <v>32</v>
      </c>
      <c r="E29" s="4" t="s">
        <v>17</v>
      </c>
      <c r="F29" s="5">
        <v>31</v>
      </c>
      <c r="G29" s="5">
        <f t="shared" si="10"/>
        <v>183</v>
      </c>
      <c r="H29" s="5">
        <f t="shared" si="11"/>
        <v>213</v>
      </c>
      <c r="I29" s="5" t="str">
        <f t="shared" ref="I29:I34" si="14">TEXT(DATE(2020, ROW()-22, 1), "dddd")</f>
        <v>Wednesday</v>
      </c>
      <c r="J29" s="5">
        <f ca="1">MATCH(DATE(B5, ROW()-22, 1), Entry!$E$1:$E$2600, 0)</f>
        <v>1299</v>
      </c>
      <c r="K29" s="6">
        <f ca="1">MATCH(DATE(B5, ROW()-22, F29), Entry!$E$1:$E$2600, 0)</f>
        <v>1509</v>
      </c>
      <c r="M29" s="10" t="s">
        <v>17</v>
      </c>
      <c r="V29">
        <f>MonLoad[[#This Row],[M Prov]]/2+MonLoad[[#This Row],[D Prov]]/2+MonLoad[[#This Row],[M Call]]/120+MonLoad[[#This Row],[D Call]]/120-0.5</f>
        <v>-0.5</v>
      </c>
      <c r="W29" s="92" t="s">
        <v>190</v>
      </c>
      <c r="X29" s="92" t="str">
        <f t="shared" si="3"/>
        <v>Entry!AE2</v>
      </c>
      <c r="Y29" s="75" t="str">
        <f t="shared" ca="1" si="4"/>
        <v>Valdovino</v>
      </c>
      <c r="Z29" s="14" t="str">
        <f t="shared" ca="1" si="5"/>
        <v>Rosalina</v>
      </c>
      <c r="AA29" s="14">
        <f t="shared" ca="1" si="6"/>
        <v>-1</v>
      </c>
      <c r="AB29" s="80">
        <f t="shared" ca="1" si="7"/>
        <v>1</v>
      </c>
      <c r="AC29" s="14" t="b">
        <f t="shared" ca="1" si="8"/>
        <v>1</v>
      </c>
      <c r="AD29" s="14">
        <f t="shared" ca="1" si="9"/>
        <v>514</v>
      </c>
      <c r="AE29" s="14" t="str">
        <f ca="1">ees[[#This Row],[First Name]]&amp; " " &amp;ees[[#This Row],[Last Name]]</f>
        <v>Rosalina Valdovino</v>
      </c>
      <c r="AF29" s="81">
        <v>7</v>
      </c>
      <c r="AH29" s="5"/>
      <c r="AI29" s="89"/>
      <c r="AJ29" s="90"/>
      <c r="AK29" s="89"/>
      <c r="AL29" s="90">
        <f t="shared" si="0"/>
        <v>165</v>
      </c>
      <c r="AM29" s="89"/>
      <c r="AN29" s="90"/>
      <c r="AO29" s="89"/>
      <c r="AP29" s="90"/>
    </row>
    <row r="30" spans="1:42" x14ac:dyDescent="0.25">
      <c r="A30" t="s">
        <v>33</v>
      </c>
      <c r="B30">
        <v>1</v>
      </c>
      <c r="C30" t="s">
        <v>34</v>
      </c>
      <c r="E30" s="4" t="s">
        <v>18</v>
      </c>
      <c r="F30" s="5">
        <v>31</v>
      </c>
      <c r="G30" s="5">
        <f t="shared" si="10"/>
        <v>214</v>
      </c>
      <c r="H30" s="5">
        <f t="shared" si="11"/>
        <v>244</v>
      </c>
      <c r="I30" s="5" t="str">
        <f t="shared" si="14"/>
        <v>Saturday</v>
      </c>
      <c r="J30" s="5">
        <f ca="1">MATCH(DATE(B5, ROW()-22, 1), Entry!$E$1:$E$2600, 0)</f>
        <v>1516</v>
      </c>
      <c r="K30" s="6">
        <f ca="1">MATCH(DATE(B5, ROW()-22, F30), Entry!$E$1:$E$2600, 0)</f>
        <v>1726</v>
      </c>
      <c r="M30" s="11" t="s">
        <v>18</v>
      </c>
      <c r="V30">
        <f>MonLoad[[#This Row],[M Prov]]/2+MonLoad[[#This Row],[D Prov]]/2+MonLoad[[#This Row],[M Call]]/120+MonLoad[[#This Row],[D Call]]/120-0.5</f>
        <v>-0.5</v>
      </c>
      <c r="W30" s="92" t="s">
        <v>191</v>
      </c>
      <c r="X30" s="92" t="str">
        <f t="shared" si="3"/>
        <v>Entry!AI2</v>
      </c>
      <c r="Y30" s="82" t="str">
        <f t="shared" ca="1" si="4"/>
        <v>Yupari</v>
      </c>
      <c r="Z30" s="14" t="str">
        <f t="shared" ca="1" si="5"/>
        <v>Fabiola</v>
      </c>
      <c r="AA30" s="14">
        <f t="shared" ca="1" si="6"/>
        <v>10</v>
      </c>
      <c r="AB30" s="80">
        <f t="shared" ca="1" si="7"/>
        <v>1</v>
      </c>
      <c r="AC30" s="14" t="b">
        <f t="shared" ca="1" si="8"/>
        <v>1</v>
      </c>
      <c r="AD30" s="14">
        <f t="shared" ca="1" si="9"/>
        <v>514</v>
      </c>
      <c r="AE30" s="14" t="str">
        <f ca="1">ees[[#This Row],[First Name]]&amp; " " &amp;ees[[#This Row],[Last Name]]</f>
        <v>Fabiola Yupari</v>
      </c>
      <c r="AF30" s="81">
        <v>8</v>
      </c>
      <c r="AH30" s="5"/>
      <c r="AI30" s="89"/>
      <c r="AJ30" s="90"/>
      <c r="AK30" s="89"/>
      <c r="AL30" s="90">
        <f t="shared" si="0"/>
        <v>172</v>
      </c>
      <c r="AM30" s="89"/>
      <c r="AN30" s="90"/>
      <c r="AO30" s="89"/>
      <c r="AP30" s="90"/>
    </row>
    <row r="31" spans="1:42" x14ac:dyDescent="0.25">
      <c r="A31" t="s">
        <v>35</v>
      </c>
      <c r="B31">
        <v>1</v>
      </c>
      <c r="C31" t="s">
        <v>36</v>
      </c>
      <c r="E31" s="4" t="s">
        <v>19</v>
      </c>
      <c r="F31" s="5">
        <v>30</v>
      </c>
      <c r="G31" s="5">
        <f t="shared" si="10"/>
        <v>245</v>
      </c>
      <c r="H31" s="5">
        <f t="shared" si="11"/>
        <v>274</v>
      </c>
      <c r="I31" s="5" t="str">
        <f t="shared" si="14"/>
        <v>Tuesday</v>
      </c>
      <c r="J31" s="5">
        <f ca="1">MATCH(DATE(B5, ROW()-22, 1), Entry!$E$1:$E$2600, 0)</f>
        <v>1733</v>
      </c>
      <c r="K31" s="6">
        <f ca="1">MATCH(DATE(B5, ROW()-22, F31), Entry!$E$1:$E$2600, 0)</f>
        <v>1936</v>
      </c>
      <c r="M31" s="10" t="s">
        <v>19</v>
      </c>
      <c r="V31">
        <f>MonLoad[[#This Row],[M Prov]]/2+MonLoad[[#This Row],[D Prov]]/2+MonLoad[[#This Row],[M Call]]/120+MonLoad[[#This Row],[D Call]]/120-0.5</f>
        <v>-0.5</v>
      </c>
      <c r="W31" s="92" t="s">
        <v>192</v>
      </c>
      <c r="X31" s="92" t="str">
        <f t="shared" si="3"/>
        <v>Entry!AM2</v>
      </c>
      <c r="Y31" s="75" t="str">
        <f t="shared" ca="1" si="4"/>
        <v>Becerra Gullien</v>
      </c>
      <c r="Z31" s="14" t="str">
        <f t="shared" ca="1" si="5"/>
        <v>Carlos</v>
      </c>
      <c r="AA31" s="14">
        <f t="shared" ca="1" si="6"/>
        <v>7</v>
      </c>
      <c r="AB31" s="80">
        <f t="shared" ca="1" si="7"/>
        <v>0</v>
      </c>
      <c r="AC31" s="14" t="b">
        <f t="shared" ca="1" si="8"/>
        <v>1</v>
      </c>
      <c r="AD31" s="14">
        <f t="shared" ca="1" si="9"/>
        <v>514</v>
      </c>
      <c r="AE31" s="14" t="str">
        <f ca="1">ees[[#This Row],[First Name]]&amp; " " &amp;ees[[#This Row],[Last Name]]</f>
        <v>Carlos Becerra Gullien</v>
      </c>
      <c r="AF31" s="81">
        <v>9</v>
      </c>
      <c r="AH31" s="5"/>
      <c r="AI31" s="89"/>
      <c r="AJ31" s="90"/>
      <c r="AK31" s="89"/>
      <c r="AL31" s="90">
        <f t="shared" si="0"/>
        <v>179</v>
      </c>
      <c r="AM31" s="89"/>
      <c r="AN31" s="90"/>
      <c r="AO31" s="89"/>
      <c r="AP31" s="90"/>
    </row>
    <row r="32" spans="1:42" x14ac:dyDescent="0.25">
      <c r="A32" t="s">
        <v>39</v>
      </c>
      <c r="B32">
        <v>0</v>
      </c>
      <c r="C32" t="s">
        <v>44</v>
      </c>
      <c r="E32" s="4" t="s">
        <v>20</v>
      </c>
      <c r="F32" s="5">
        <v>31</v>
      </c>
      <c r="G32" s="5">
        <f t="shared" si="10"/>
        <v>275</v>
      </c>
      <c r="H32" s="5">
        <f t="shared" si="11"/>
        <v>305</v>
      </c>
      <c r="I32" s="5" t="str">
        <f t="shared" si="14"/>
        <v>Thursday</v>
      </c>
      <c r="J32" s="5">
        <f ca="1">MATCH(DATE(B5, ROW()-22, 1), Entry!$E$1:$E$2600, 0)</f>
        <v>1943</v>
      </c>
      <c r="K32" s="6">
        <f ca="1">MATCH(DATE(B5, ROW()-22, F32), Entry!$E$1:$E$2600, 0)</f>
        <v>2153</v>
      </c>
      <c r="M32" s="11" t="s">
        <v>20</v>
      </c>
      <c r="V32">
        <f>MonLoad[[#This Row],[M Prov]]/2+MonLoad[[#This Row],[D Prov]]/2+MonLoad[[#This Row],[M Call]]/120+MonLoad[[#This Row],[D Call]]/120-0.5</f>
        <v>-0.5</v>
      </c>
      <c r="W32" s="92" t="s">
        <v>193</v>
      </c>
      <c r="X32" s="92" t="str">
        <f t="shared" si="3"/>
        <v>Entry!AQ2</v>
      </c>
      <c r="Y32" s="75" t="str">
        <f t="shared" ca="1" si="4"/>
        <v>Bomark</v>
      </c>
      <c r="Z32" s="14" t="str">
        <f t="shared" ca="1" si="5"/>
        <v>Shenna</v>
      </c>
      <c r="AA32" s="14">
        <f t="shared" ca="1" si="6"/>
        <v>4</v>
      </c>
      <c r="AB32" s="80">
        <f t="shared" ca="1" si="7"/>
        <v>0</v>
      </c>
      <c r="AC32" s="14" t="b">
        <f t="shared" ca="1" si="8"/>
        <v>0</v>
      </c>
      <c r="AD32" s="14">
        <f t="shared" ca="1" si="9"/>
        <v>544</v>
      </c>
      <c r="AE32" s="14" t="str">
        <f ca="1">ees[[#This Row],[First Name]]&amp; " " &amp;ees[[#This Row],[Last Name]]</f>
        <v>Shenna Bomark</v>
      </c>
      <c r="AF32" s="81">
        <v>10</v>
      </c>
      <c r="AH32" s="5"/>
      <c r="AI32" s="89"/>
      <c r="AJ32" s="90"/>
      <c r="AK32" s="89"/>
      <c r="AL32" s="90">
        <f t="shared" si="0"/>
        <v>186</v>
      </c>
      <c r="AM32" s="89"/>
      <c r="AN32" s="90"/>
      <c r="AO32" s="89"/>
      <c r="AP32" s="90"/>
    </row>
    <row r="33" spans="1:42" x14ac:dyDescent="0.25">
      <c r="A33" t="s">
        <v>40</v>
      </c>
      <c r="B33">
        <v>0</v>
      </c>
      <c r="C33" t="s">
        <v>51</v>
      </c>
      <c r="E33" s="4" t="s">
        <v>21</v>
      </c>
      <c r="F33" s="5">
        <v>30</v>
      </c>
      <c r="G33" s="5">
        <f t="shared" si="10"/>
        <v>306</v>
      </c>
      <c r="H33" s="5">
        <f t="shared" si="11"/>
        <v>335</v>
      </c>
      <c r="I33" s="5" t="str">
        <f t="shared" si="14"/>
        <v>Sunday</v>
      </c>
      <c r="J33" s="5">
        <f ca="1">MATCH(DATE(B5, ROW()-22, 1), Entry!$E$1:$E$2600, 0)</f>
        <v>2160</v>
      </c>
      <c r="K33" s="6">
        <f ca="1">MATCH(DATE(B5, ROW()-22, F33), Entry!$E$1:$E$2600, 0)</f>
        <v>2363</v>
      </c>
      <c r="M33" s="10" t="s">
        <v>21</v>
      </c>
      <c r="V33">
        <f>MonLoad[[#This Row],[M Prov]]/2+MonLoad[[#This Row],[D Prov]]/2+MonLoad[[#This Row],[M Call]]/120+MonLoad[[#This Row],[D Call]]/120-0.5</f>
        <v>-0.5</v>
      </c>
      <c r="W33" s="93" t="s">
        <v>194</v>
      </c>
      <c r="X33" s="93" t="str">
        <f t="shared" si="3"/>
        <v>Entry!AU2</v>
      </c>
      <c r="Y33" s="75" t="str">
        <f t="shared" ca="1" si="4"/>
        <v>Martinez</v>
      </c>
      <c r="Z33" s="14" t="str">
        <f t="shared" ca="1" si="5"/>
        <v>Ruviselia</v>
      </c>
      <c r="AA33" s="14">
        <f t="shared" ca="1" si="6"/>
        <v>4</v>
      </c>
      <c r="AB33" s="80">
        <f t="shared" ca="1" si="7"/>
        <v>1</v>
      </c>
      <c r="AC33" s="14" t="b">
        <f t="shared" ca="1" si="8"/>
        <v>1</v>
      </c>
      <c r="AD33" s="14">
        <f t="shared" ca="1" si="9"/>
        <v>544</v>
      </c>
      <c r="AE33" s="14" t="str">
        <f ca="1">ees[[#This Row],[First Name]]&amp; " " &amp;ees[[#This Row],[Last Name]]</f>
        <v>Ruviselia Martinez</v>
      </c>
      <c r="AF33" s="81">
        <v>11</v>
      </c>
      <c r="AH33" s="5"/>
      <c r="AI33" s="89"/>
      <c r="AJ33" s="90"/>
      <c r="AK33" s="89"/>
      <c r="AL33" s="90">
        <f t="shared" si="0"/>
        <v>193</v>
      </c>
      <c r="AM33" s="89"/>
      <c r="AN33" s="90"/>
      <c r="AO33" s="89"/>
      <c r="AP33" s="90"/>
    </row>
    <row r="34" spans="1:42" ht="15.75" thickBot="1" x14ac:dyDescent="0.3">
      <c r="A34" t="s">
        <v>41</v>
      </c>
      <c r="B34">
        <v>0</v>
      </c>
      <c r="C34" t="s">
        <v>52</v>
      </c>
      <c r="E34" s="7" t="s">
        <v>22</v>
      </c>
      <c r="F34" s="8">
        <v>31</v>
      </c>
      <c r="G34" s="8">
        <f t="shared" si="10"/>
        <v>336</v>
      </c>
      <c r="H34" s="8">
        <f t="shared" si="11"/>
        <v>366</v>
      </c>
      <c r="I34" s="8" t="str">
        <f t="shared" si="14"/>
        <v>Tuesday</v>
      </c>
      <c r="J34" s="8">
        <f ca="1">MATCH(DATE(B5, ROW()-22, 1), Entry!$E$1:$E$2600, 0)</f>
        <v>2370</v>
      </c>
      <c r="K34" s="9">
        <f ca="1">MATCH(DATE(B5, ROW()-22, F34), Entry!$E$1:$E$2600, 0)</f>
        <v>2580</v>
      </c>
      <c r="M34" s="12" t="s">
        <v>22</v>
      </c>
      <c r="V34">
        <f>MonLoad[[#This Row],[M Prov]]/2+MonLoad[[#This Row],[D Prov]]/2+MonLoad[[#This Row],[M Call]]/120+MonLoad[[#This Row],[D Call]]/120-0.5</f>
        <v>-0.5</v>
      </c>
      <c r="W34" s="92" t="s">
        <v>195</v>
      </c>
      <c r="X34" s="92" t="str">
        <f t="shared" si="3"/>
        <v>Entry!AY2</v>
      </c>
      <c r="Y34" s="75" t="str">
        <f t="shared" ca="1" si="4"/>
        <v>Macias</v>
      </c>
      <c r="Z34" s="14" t="str">
        <f t="shared" ca="1" si="5"/>
        <v>Jennifer</v>
      </c>
      <c r="AA34" s="14">
        <f t="shared" ca="1" si="6"/>
        <v>4</v>
      </c>
      <c r="AB34" s="80">
        <f t="shared" ca="1" si="7"/>
        <v>1</v>
      </c>
      <c r="AC34" s="14" t="b">
        <f t="shared" ca="1" si="8"/>
        <v>1</v>
      </c>
      <c r="AD34" s="14">
        <f t="shared" ca="1" si="9"/>
        <v>544</v>
      </c>
      <c r="AE34" s="14" t="str">
        <f ca="1">ees[[#This Row],[First Name]]&amp; " " &amp;ees[[#This Row],[Last Name]]</f>
        <v>Jennifer Macias</v>
      </c>
      <c r="AF34" s="81">
        <v>12</v>
      </c>
      <c r="AH34" s="5"/>
      <c r="AI34" s="89"/>
      <c r="AJ34" s="90"/>
      <c r="AK34" s="89"/>
      <c r="AL34" s="90">
        <f t="shared" si="0"/>
        <v>200</v>
      </c>
      <c r="AM34" s="89"/>
      <c r="AN34" s="90"/>
      <c r="AO34" s="89"/>
      <c r="AP34" s="90"/>
    </row>
    <row r="35" spans="1:42" x14ac:dyDescent="0.25">
      <c r="A35" t="s">
        <v>42</v>
      </c>
      <c r="B35">
        <v>0</v>
      </c>
      <c r="C35" t="s">
        <v>53</v>
      </c>
      <c r="W35" s="92" t="s">
        <v>196</v>
      </c>
      <c r="X35" s="92" t="str">
        <f t="shared" si="3"/>
        <v>Entry!BC2</v>
      </c>
      <c r="Y35" s="75" t="str">
        <f t="shared" ca="1" si="4"/>
        <v>Martinez</v>
      </c>
      <c r="Z35" s="14" t="str">
        <f t="shared" ca="1" si="5"/>
        <v>Dalia</v>
      </c>
      <c r="AA35" s="14">
        <f t="shared" ca="1" si="6"/>
        <v>4</v>
      </c>
      <c r="AB35" s="80">
        <f t="shared" ca="1" si="7"/>
        <v>1</v>
      </c>
      <c r="AC35" s="14" t="b">
        <f t="shared" ca="1" si="8"/>
        <v>1</v>
      </c>
      <c r="AD35" s="14">
        <f t="shared" ca="1" si="9"/>
        <v>544</v>
      </c>
      <c r="AE35" s="14" t="str">
        <f ca="1">ees[[#This Row],[First Name]]&amp; " " &amp;ees[[#This Row],[Last Name]]</f>
        <v>Dalia Martinez</v>
      </c>
      <c r="AF35" s="81">
        <v>13</v>
      </c>
      <c r="AH35" s="5"/>
      <c r="AI35" s="89"/>
      <c r="AJ35" s="90"/>
      <c r="AK35" s="89"/>
      <c r="AL35" s="90">
        <f t="shared" si="0"/>
        <v>207</v>
      </c>
      <c r="AM35" s="89"/>
      <c r="AN35" s="90"/>
      <c r="AO35" s="89"/>
      <c r="AP35" s="90"/>
    </row>
    <row r="36" spans="1:42" x14ac:dyDescent="0.25">
      <c r="A36" t="s">
        <v>43</v>
      </c>
      <c r="B36">
        <v>0</v>
      </c>
      <c r="C36" t="s">
        <v>54</v>
      </c>
      <c r="E36" s="214" t="s">
        <v>80</v>
      </c>
      <c r="F36" s="214"/>
      <c r="G36" s="214"/>
      <c r="H36" s="214"/>
      <c r="J36" s="214" t="s">
        <v>81</v>
      </c>
      <c r="K36" s="214"/>
      <c r="L36" s="214"/>
      <c r="M36" s="214"/>
      <c r="N36" s="214"/>
      <c r="O36" s="214"/>
      <c r="Q36" s="214" t="s">
        <v>104</v>
      </c>
      <c r="R36" s="214"/>
      <c r="S36" s="214"/>
      <c r="T36" s="214"/>
      <c r="U36" s="214"/>
      <c r="W36" s="92" t="s">
        <v>197</v>
      </c>
      <c r="X36" s="92" t="str">
        <f t="shared" si="3"/>
        <v>Entry!BG2</v>
      </c>
      <c r="Y36" s="75" t="str">
        <f t="shared" ca="1" si="4"/>
        <v>De Leon Mendoza</v>
      </c>
      <c r="Z36" s="14" t="str">
        <f t="shared" ca="1" si="5"/>
        <v>Frankie</v>
      </c>
      <c r="AA36" s="14">
        <f t="shared" ca="1" si="6"/>
        <v>1</v>
      </c>
      <c r="AB36" s="80">
        <f t="shared" ca="1" si="7"/>
        <v>1</v>
      </c>
      <c r="AC36" s="14" t="b">
        <f t="shared" ca="1" si="8"/>
        <v>1</v>
      </c>
      <c r="AD36" s="14">
        <f t="shared" ca="1" si="9"/>
        <v>514</v>
      </c>
      <c r="AE36" s="14" t="str">
        <f ca="1">ees[[#This Row],[First Name]]&amp; " " &amp;ees[[#This Row],[Last Name]]</f>
        <v>Frankie De Leon Mendoza</v>
      </c>
      <c r="AF36" s="81">
        <v>14</v>
      </c>
      <c r="AH36" s="5"/>
      <c r="AI36" s="89"/>
      <c r="AJ36" s="90"/>
      <c r="AK36" s="89"/>
      <c r="AL36" s="90">
        <f t="shared" si="0"/>
        <v>214</v>
      </c>
      <c r="AM36" s="89"/>
      <c r="AN36" s="90"/>
      <c r="AO36" s="89"/>
      <c r="AP36" s="90"/>
    </row>
    <row r="37" spans="1:42" x14ac:dyDescent="0.25">
      <c r="A37" t="s">
        <v>37</v>
      </c>
      <c r="B37">
        <v>1</v>
      </c>
      <c r="C37" t="s">
        <v>38</v>
      </c>
      <c r="E37" t="s">
        <v>67</v>
      </c>
      <c r="F37" t="s">
        <v>66</v>
      </c>
      <c r="G37" t="s">
        <v>8</v>
      </c>
      <c r="H37" t="s">
        <v>68</v>
      </c>
      <c r="I37" t="s">
        <v>253</v>
      </c>
      <c r="J37" t="s">
        <v>8</v>
      </c>
      <c r="K37" t="s">
        <v>82</v>
      </c>
      <c r="L37" t="s">
        <v>83</v>
      </c>
      <c r="M37" t="s">
        <v>84</v>
      </c>
      <c r="N37" t="s">
        <v>85</v>
      </c>
      <c r="O37" t="s">
        <v>0</v>
      </c>
      <c r="Q37" t="s">
        <v>8</v>
      </c>
      <c r="R37" t="s">
        <v>102</v>
      </c>
      <c r="S37" t="s">
        <v>103</v>
      </c>
      <c r="T37" t="s">
        <v>94</v>
      </c>
      <c r="U37" t="s">
        <v>95</v>
      </c>
      <c r="W37" s="92" t="s">
        <v>198</v>
      </c>
      <c r="X37" s="92" t="str">
        <f t="shared" si="3"/>
        <v>Entry!BK2</v>
      </c>
      <c r="Y37" s="75" t="str">
        <f t="shared" ca="1" si="4"/>
        <v>Serna</v>
      </c>
      <c r="Z37" s="14" t="str">
        <f t="shared" ca="1" si="5"/>
        <v>Mahali</v>
      </c>
      <c r="AA37" s="14">
        <f t="shared" ca="1" si="6"/>
        <v>1</v>
      </c>
      <c r="AB37" s="80">
        <f t="shared" ca="1" si="7"/>
        <v>1</v>
      </c>
      <c r="AC37" s="14" t="b">
        <f t="shared" ca="1" si="8"/>
        <v>1</v>
      </c>
      <c r="AD37" s="14">
        <f t="shared" ca="1" si="9"/>
        <v>544</v>
      </c>
      <c r="AE37" s="14" t="str">
        <f ca="1">ees[[#This Row],[First Name]]&amp; " " &amp;ees[[#This Row],[Last Name]]</f>
        <v>Mahali Serna</v>
      </c>
      <c r="AF37" s="81">
        <v>15</v>
      </c>
      <c r="AH37" s="5"/>
      <c r="AI37" s="89"/>
      <c r="AJ37" s="90"/>
      <c r="AK37" s="89"/>
      <c r="AL37" s="90">
        <f t="shared" ref="AL37:AL41" si="15">AL36+7</f>
        <v>221</v>
      </c>
      <c r="AM37" s="89"/>
      <c r="AN37" s="90"/>
      <c r="AO37" s="89"/>
      <c r="AP37" s="90"/>
    </row>
    <row r="38" spans="1:42" x14ac:dyDescent="0.25">
      <c r="E38" t="s">
        <v>63</v>
      </c>
      <c r="F38" s="1">
        <v>43823</v>
      </c>
      <c r="G38" t="str">
        <f t="shared" ref="G38:G50" si="16">TEXT(F38, "dddd")</f>
        <v>Tuesday</v>
      </c>
      <c r="H38">
        <v>0.5</v>
      </c>
      <c r="I38" t="str">
        <f>INDEX(Months[Name], MONTH(Holidays[[#This Row],[Date]]))</f>
        <v>December</v>
      </c>
      <c r="J38" t="s">
        <v>89</v>
      </c>
      <c r="K38">
        <v>0</v>
      </c>
      <c r="L38">
        <v>0</v>
      </c>
      <c r="M38">
        <v>0</v>
      </c>
      <c r="N38">
        <v>0</v>
      </c>
      <c r="O38">
        <f>SUM(K38:N38)</f>
        <v>0</v>
      </c>
      <c r="Q38" s="2" t="s">
        <v>89</v>
      </c>
      <c r="R38">
        <v>0</v>
      </c>
      <c r="S38">
        <v>0</v>
      </c>
      <c r="T38">
        <v>0</v>
      </c>
      <c r="U38">
        <v>0</v>
      </c>
      <c r="W38" s="92" t="s">
        <v>199</v>
      </c>
      <c r="X38" s="92" t="str">
        <f t="shared" si="3"/>
        <v>Entry!BO2</v>
      </c>
      <c r="Y38" s="75" t="str">
        <f t="shared" ca="1" si="4"/>
        <v>Valdez</v>
      </c>
      <c r="Z38" s="14" t="str">
        <f t="shared" ca="1" si="5"/>
        <v>Oyuki</v>
      </c>
      <c r="AA38" s="14">
        <f t="shared" ca="1" si="6"/>
        <v>-1</v>
      </c>
      <c r="AB38" s="80">
        <f t="shared" ca="1" si="7"/>
        <v>0</v>
      </c>
      <c r="AC38" s="14" t="b">
        <f t="shared" ca="1" si="8"/>
        <v>1</v>
      </c>
      <c r="AD38" s="14">
        <f t="shared" ca="1" si="9"/>
        <v>514</v>
      </c>
      <c r="AE38" s="14" t="str">
        <f ca="1">ees[[#This Row],[First Name]]&amp; " " &amp;ees[[#This Row],[Last Name]]</f>
        <v>Oyuki Valdez</v>
      </c>
      <c r="AF38" s="81">
        <v>16</v>
      </c>
      <c r="AH38" s="5"/>
      <c r="AI38" s="89"/>
      <c r="AJ38" s="90"/>
      <c r="AK38" s="89"/>
      <c r="AL38" s="90">
        <f t="shared" si="15"/>
        <v>228</v>
      </c>
      <c r="AM38" s="89"/>
      <c r="AN38" s="90"/>
      <c r="AO38" s="89"/>
      <c r="AP38" s="90"/>
    </row>
    <row r="39" spans="1:42" x14ac:dyDescent="0.25">
      <c r="B39" s="214" t="s">
        <v>69</v>
      </c>
      <c r="C39" s="214"/>
      <c r="E39" t="s">
        <v>55</v>
      </c>
      <c r="F39" s="1">
        <v>43831</v>
      </c>
      <c r="G39" t="str">
        <f t="shared" si="16"/>
        <v>Wednesday</v>
      </c>
      <c r="H39">
        <v>0</v>
      </c>
      <c r="I39" t="str">
        <f>INDEX(Months[Name], MONTH(Holidays[[#This Row],[Date]]))</f>
        <v>January</v>
      </c>
      <c r="J39" t="s">
        <v>86</v>
      </c>
      <c r="K39" s="13">
        <f t="shared" ref="K39:K43" ca="1" si="17">((INDIRECT("N"&amp;22+$B$4)/2)-0.5)*T39</f>
        <v>-0.625</v>
      </c>
      <c r="L39" s="13">
        <f t="shared" ref="L39:L43" ca="1" si="18">((INDIRECT("P"&amp;22+$B$4)/2))*U39</f>
        <v>0</v>
      </c>
      <c r="M39" s="13">
        <f t="shared" ref="M39:M44" ca="1" si="19">((INDIRECT("R"&amp;22+$B$4)/120))*R39</f>
        <v>0</v>
      </c>
      <c r="N39" s="13">
        <f t="shared" ref="N39:N44" ca="1" si="20">((INDIRECT("T"&amp;22+$B$4)/120))*S39</f>
        <v>0</v>
      </c>
      <c r="O39" s="13">
        <f ca="1">SUM(FTE[[#This Row],[Med Prov]:[Den Call]])</f>
        <v>-0.625</v>
      </c>
      <c r="Q39" s="3" t="s">
        <v>86</v>
      </c>
      <c r="R39" s="13">
        <v>1.1675869245263562</v>
      </c>
      <c r="S39" s="13">
        <v>0.98017967251487359</v>
      </c>
      <c r="T39">
        <v>1.25</v>
      </c>
      <c r="U39">
        <v>1</v>
      </c>
      <c r="W39" s="92" t="s">
        <v>200</v>
      </c>
      <c r="X39" s="92" t="str">
        <f t="shared" si="3"/>
        <v>Entry!BS2</v>
      </c>
      <c r="Y39" s="75" t="str">
        <f t="shared" ca="1" si="4"/>
        <v>Dunsmore</v>
      </c>
      <c r="Z39" s="14" t="str">
        <f t="shared" ca="1" si="5"/>
        <v>Elissa</v>
      </c>
      <c r="AA39" s="14">
        <f t="shared" ca="1" si="6"/>
        <v>-1</v>
      </c>
      <c r="AB39" s="80">
        <f t="shared" ca="1" si="7"/>
        <v>1</v>
      </c>
      <c r="AC39" s="14" t="b">
        <f t="shared" ca="1" si="8"/>
        <v>1</v>
      </c>
      <c r="AD39" s="14">
        <f t="shared" ca="1" si="9"/>
        <v>514</v>
      </c>
      <c r="AE39" s="14" t="str">
        <f ca="1">ees[[#This Row],[First Name]]&amp; " " &amp;ees[[#This Row],[Last Name]]</f>
        <v>Elissa Dunsmore</v>
      </c>
      <c r="AF39" s="81">
        <v>17</v>
      </c>
      <c r="AH39" s="5"/>
      <c r="AI39" s="89"/>
      <c r="AJ39" s="90"/>
      <c r="AK39" s="89"/>
      <c r="AL39" s="90">
        <f t="shared" si="15"/>
        <v>235</v>
      </c>
      <c r="AM39" s="89"/>
      <c r="AN39" s="90"/>
      <c r="AO39" s="89"/>
      <c r="AP39" s="90"/>
    </row>
    <row r="40" spans="1:42" x14ac:dyDescent="0.25">
      <c r="B40" t="s">
        <v>70</v>
      </c>
      <c r="C40" t="s">
        <v>2</v>
      </c>
      <c r="E40" t="s">
        <v>56</v>
      </c>
      <c r="F40" s="1">
        <v>43850</v>
      </c>
      <c r="G40" t="str">
        <f t="shared" si="16"/>
        <v>Monday</v>
      </c>
      <c r="H40">
        <v>0</v>
      </c>
      <c r="I40" t="str">
        <f>INDEX(Months[Name], MONTH(Holidays[[#This Row],[Date]]))</f>
        <v>January</v>
      </c>
      <c r="J40" t="s">
        <v>87</v>
      </c>
      <c r="K40" s="13">
        <f t="shared" ca="1" si="17"/>
        <v>-0.5</v>
      </c>
      <c r="L40" s="13">
        <f t="shared" ca="1" si="18"/>
        <v>0</v>
      </c>
      <c r="M40" s="13">
        <f t="shared" ca="1" si="19"/>
        <v>0</v>
      </c>
      <c r="N40" s="13">
        <f t="shared" ca="1" si="20"/>
        <v>0</v>
      </c>
      <c r="O40" s="13">
        <f ca="1">SUM(FTE[[#This Row],[Med Prov]:[Den Call]])</f>
        <v>-0.5</v>
      </c>
      <c r="Q40" s="2" t="s">
        <v>87</v>
      </c>
      <c r="R40" s="13">
        <v>0.88820507532365256</v>
      </c>
      <c r="S40" s="13">
        <v>0.89874185892781699</v>
      </c>
      <c r="T40">
        <v>1</v>
      </c>
      <c r="U40">
        <v>1</v>
      </c>
      <c r="W40" s="92" t="s">
        <v>201</v>
      </c>
      <c r="X40" s="92" t="str">
        <f t="shared" si="3"/>
        <v>Entry!BW2</v>
      </c>
      <c r="Y40" s="75" t="str">
        <f t="shared" ca="1" si="4"/>
        <v>Dominguez</v>
      </c>
      <c r="Z40" s="14" t="str">
        <f t="shared" ca="1" si="5"/>
        <v>Erica</v>
      </c>
      <c r="AA40" s="14">
        <f t="shared" ca="1" si="6"/>
        <v>-1</v>
      </c>
      <c r="AB40" s="80">
        <f t="shared" ca="1" si="7"/>
        <v>0</v>
      </c>
      <c r="AC40" s="14" t="b">
        <f t="shared" ca="1" si="8"/>
        <v>1</v>
      </c>
      <c r="AD40" s="14">
        <f t="shared" ca="1" si="9"/>
        <v>515</v>
      </c>
      <c r="AE40" s="14" t="str">
        <f ca="1">ees[[#This Row],[First Name]]&amp; " " &amp;ees[[#This Row],[Last Name]]</f>
        <v>Erica Dominguez</v>
      </c>
      <c r="AF40" s="81">
        <v>18</v>
      </c>
      <c r="AH40" s="5"/>
      <c r="AI40" s="89"/>
      <c r="AJ40" s="90"/>
      <c r="AK40" s="89"/>
      <c r="AL40" s="90">
        <f t="shared" si="15"/>
        <v>242</v>
      </c>
      <c r="AM40" s="89"/>
      <c r="AN40" s="90"/>
      <c r="AO40" s="89"/>
      <c r="AP40" s="90"/>
    </row>
    <row r="41" spans="1:42" x14ac:dyDescent="0.25">
      <c r="B41">
        <v>514</v>
      </c>
      <c r="C41" t="s">
        <v>74</v>
      </c>
      <c r="E41" t="s">
        <v>254</v>
      </c>
      <c r="F41" s="1">
        <v>43956</v>
      </c>
      <c r="G41" t="str">
        <f t="shared" si="16"/>
        <v>Tuesday</v>
      </c>
      <c r="H41">
        <v>0.5</v>
      </c>
      <c r="I41" t="str">
        <f>INDEX(Months[Name], MONTH(Holidays[[#This Row],[Date]]))</f>
        <v>May</v>
      </c>
      <c r="J41" t="s">
        <v>88</v>
      </c>
      <c r="K41" s="13">
        <f t="shared" ca="1" si="17"/>
        <v>-0.5</v>
      </c>
      <c r="L41" s="13">
        <f t="shared" ca="1" si="18"/>
        <v>0</v>
      </c>
      <c r="M41" s="13">
        <f t="shared" ca="1" si="19"/>
        <v>0</v>
      </c>
      <c r="N41" s="13">
        <f t="shared" ca="1" si="20"/>
        <v>0</v>
      </c>
      <c r="O41" s="13">
        <f ca="1">SUM(FTE[[#This Row],[Med Prov]:[Den Call]])</f>
        <v>-0.5</v>
      </c>
      <c r="Q41" s="3" t="s">
        <v>88</v>
      </c>
      <c r="R41" s="13">
        <v>0.88883785025264106</v>
      </c>
      <c r="S41" s="13">
        <v>1.0167535408922943</v>
      </c>
      <c r="T41">
        <v>1</v>
      </c>
      <c r="U41">
        <v>1.1200000000000001</v>
      </c>
      <c r="W41" s="92" t="s">
        <v>202</v>
      </c>
      <c r="X41" s="92" t="str">
        <f t="shared" si="3"/>
        <v>Entry!CA2</v>
      </c>
      <c r="Y41" s="75">
        <f t="shared" ca="1" si="4"/>
        <v>0</v>
      </c>
      <c r="Z41" s="14">
        <f t="shared" ca="1" si="5"/>
        <v>0</v>
      </c>
      <c r="AA41" s="14">
        <f t="shared" ca="1" si="6"/>
        <v>0</v>
      </c>
      <c r="AB41" s="80">
        <f t="shared" ca="1" si="7"/>
        <v>0</v>
      </c>
      <c r="AC41" s="14">
        <f t="shared" ca="1" si="8"/>
        <v>0</v>
      </c>
      <c r="AD41" s="14">
        <f t="shared" ca="1" si="9"/>
        <v>0</v>
      </c>
      <c r="AE41" s="14" t="str">
        <f ca="1">ees[[#This Row],[First Name]]&amp; " " &amp;ees[[#This Row],[Last Name]]</f>
        <v>0 0</v>
      </c>
      <c r="AF41" s="81">
        <v>19</v>
      </c>
      <c r="AH41" s="5"/>
      <c r="AI41" s="89"/>
      <c r="AJ41" s="90"/>
      <c r="AK41" s="89"/>
      <c r="AL41" s="90">
        <f t="shared" si="15"/>
        <v>249</v>
      </c>
      <c r="AM41" s="89"/>
      <c r="AN41" s="90"/>
      <c r="AO41" s="89"/>
      <c r="AP41" s="90"/>
    </row>
    <row r="42" spans="1:42" x14ac:dyDescent="0.25">
      <c r="B42">
        <v>544</v>
      </c>
      <c r="C42" t="s">
        <v>75</v>
      </c>
      <c r="E42" t="s">
        <v>255</v>
      </c>
      <c r="F42" s="1">
        <v>43957</v>
      </c>
      <c r="G42" t="str">
        <f t="shared" si="16"/>
        <v>Wednesday</v>
      </c>
      <c r="H42">
        <v>0.5</v>
      </c>
      <c r="I42" t="str">
        <f>INDEX(Months[Name], MONTH(Holidays[[#This Row],[Date]]))</f>
        <v>May</v>
      </c>
      <c r="J42" t="s">
        <v>90</v>
      </c>
      <c r="K42" s="13">
        <f t="shared" ca="1" si="17"/>
        <v>-0.5</v>
      </c>
      <c r="L42" s="13">
        <f t="shared" ca="1" si="18"/>
        <v>0</v>
      </c>
      <c r="M42" s="13">
        <f t="shared" ca="1" si="19"/>
        <v>0</v>
      </c>
      <c r="N42" s="13">
        <f t="shared" ca="1" si="20"/>
        <v>0</v>
      </c>
      <c r="O42" s="13">
        <f ca="1">SUM(FTE[[#This Row],[Med Prov]:[Den Call]])</f>
        <v>-0.5</v>
      </c>
      <c r="Q42" s="2" t="s">
        <v>90</v>
      </c>
      <c r="R42" s="13">
        <v>0.91520347229383237</v>
      </c>
      <c r="S42" s="13">
        <v>0.94750701676437787</v>
      </c>
      <c r="T42">
        <v>1</v>
      </c>
      <c r="U42">
        <v>1.1200000000000001</v>
      </c>
      <c r="W42" s="92" t="s">
        <v>203</v>
      </c>
      <c r="X42" s="92" t="str">
        <f t="shared" si="3"/>
        <v>Entry!CE2</v>
      </c>
      <c r="Y42" s="75">
        <f t="shared" ca="1" si="4"/>
        <v>0</v>
      </c>
      <c r="Z42" s="14">
        <f t="shared" ca="1" si="5"/>
        <v>0</v>
      </c>
      <c r="AA42" s="14">
        <f t="shared" ca="1" si="6"/>
        <v>0</v>
      </c>
      <c r="AB42" s="80">
        <f t="shared" ca="1" si="7"/>
        <v>0</v>
      </c>
      <c r="AC42" s="14">
        <f t="shared" ca="1" si="8"/>
        <v>0</v>
      </c>
      <c r="AD42" s="14">
        <f t="shared" ca="1" si="9"/>
        <v>0</v>
      </c>
      <c r="AE42" s="14" t="str">
        <f ca="1">ees[[#This Row],[First Name]]&amp; " " &amp;ees[[#This Row],[Last Name]]</f>
        <v>0 0</v>
      </c>
      <c r="AF42" s="81">
        <v>20</v>
      </c>
      <c r="AH42" s="5"/>
      <c r="AI42" s="89"/>
      <c r="AJ42" s="90"/>
      <c r="AK42" s="89"/>
      <c r="AL42" s="90"/>
      <c r="AM42" s="89"/>
      <c r="AN42" s="90"/>
      <c r="AO42" s="89"/>
      <c r="AP42" s="90"/>
    </row>
    <row r="43" spans="1:42" x14ac:dyDescent="0.25">
      <c r="B43">
        <v>515</v>
      </c>
      <c r="C43" t="s">
        <v>29</v>
      </c>
      <c r="E43" t="s">
        <v>57</v>
      </c>
      <c r="F43" s="1">
        <v>43976</v>
      </c>
      <c r="G43" t="str">
        <f t="shared" si="16"/>
        <v>Monday</v>
      </c>
      <c r="H43">
        <v>0</v>
      </c>
      <c r="I43" t="str">
        <f>INDEX(Months[Name], MONTH(Holidays[[#This Row],[Date]]))</f>
        <v>May</v>
      </c>
      <c r="J43" t="s">
        <v>91</v>
      </c>
      <c r="K43" s="13">
        <f t="shared" ca="1" si="17"/>
        <v>-0.5</v>
      </c>
      <c r="L43" s="13">
        <f t="shared" ca="1" si="18"/>
        <v>0</v>
      </c>
      <c r="M43" s="13">
        <f t="shared" ca="1" si="19"/>
        <v>0</v>
      </c>
      <c r="N43" s="13">
        <f t="shared" ca="1" si="20"/>
        <v>0</v>
      </c>
      <c r="O43" s="13">
        <f ca="1">SUM(FTE[[#This Row],[Med Prov]:[Den Call]])</f>
        <v>-0.5</v>
      </c>
      <c r="Q43" s="3" t="s">
        <v>91</v>
      </c>
      <c r="R43" s="13">
        <v>0.88752542817770186</v>
      </c>
      <c r="S43" s="13">
        <v>0.90757377084710522</v>
      </c>
      <c r="T43">
        <v>1</v>
      </c>
      <c r="U43">
        <v>1</v>
      </c>
      <c r="W43" s="92" t="s">
        <v>204</v>
      </c>
      <c r="X43" s="92" t="str">
        <f t="shared" si="3"/>
        <v>Entry!CI2</v>
      </c>
      <c r="Y43" s="75">
        <f t="shared" ca="1" si="4"/>
        <v>0</v>
      </c>
      <c r="Z43" s="14">
        <f t="shared" ca="1" si="5"/>
        <v>0</v>
      </c>
      <c r="AA43" s="14">
        <f t="shared" ca="1" si="6"/>
        <v>0</v>
      </c>
      <c r="AB43" s="80">
        <f t="shared" ca="1" si="7"/>
        <v>0</v>
      </c>
      <c r="AC43" s="14">
        <f t="shared" ca="1" si="8"/>
        <v>0</v>
      </c>
      <c r="AD43" s="14">
        <f t="shared" ca="1" si="9"/>
        <v>0</v>
      </c>
      <c r="AE43" s="14" t="str">
        <f ca="1">ees[[#This Row],[First Name]]&amp; " " &amp;ees[[#This Row],[Last Name]]</f>
        <v>0 0</v>
      </c>
      <c r="AF43" s="81">
        <v>21</v>
      </c>
      <c r="AH43" s="5"/>
      <c r="AI43" s="89"/>
      <c r="AJ43" s="90"/>
      <c r="AK43" s="89"/>
      <c r="AL43" s="90"/>
      <c r="AM43" s="89"/>
      <c r="AN43" s="90"/>
      <c r="AO43" s="89"/>
      <c r="AP43" s="90"/>
    </row>
    <row r="44" spans="1:42" x14ac:dyDescent="0.25">
      <c r="B44">
        <v>200</v>
      </c>
      <c r="C44" t="s">
        <v>71</v>
      </c>
      <c r="E44" t="s">
        <v>58</v>
      </c>
      <c r="F44" s="1">
        <v>44016</v>
      </c>
      <c r="G44" t="str">
        <f t="shared" si="16"/>
        <v>Saturday</v>
      </c>
      <c r="H44">
        <v>0</v>
      </c>
      <c r="I44" t="str">
        <f>INDEX(Months[Name], MONTH(Holidays[[#This Row],[Date]]))</f>
        <v>July</v>
      </c>
      <c r="J44" t="s">
        <v>92</v>
      </c>
      <c r="K44" s="13">
        <f ca="1">((INDIRECT("O"&amp;22+$B$4)/2)-0.5)*T44</f>
        <v>-0.5</v>
      </c>
      <c r="L44" s="13">
        <f ca="1">((INDIRECT("Q"&amp;22+$B$4)/2))*U44</f>
        <v>0</v>
      </c>
      <c r="M44" s="13">
        <f t="shared" ca="1" si="19"/>
        <v>0</v>
      </c>
      <c r="N44" s="13">
        <f t="shared" ca="1" si="20"/>
        <v>0</v>
      </c>
      <c r="O44" s="13">
        <f ca="1">SUM(FTE[[#This Row],[Med Prov]:[Den Call]])</f>
        <v>-0.5</v>
      </c>
      <c r="Q44" s="2" t="s">
        <v>92</v>
      </c>
      <c r="R44" s="13">
        <v>1</v>
      </c>
      <c r="S44" s="13">
        <v>1</v>
      </c>
      <c r="T44">
        <v>1</v>
      </c>
      <c r="U44">
        <v>1</v>
      </c>
      <c r="W44" s="92" t="s">
        <v>205</v>
      </c>
      <c r="X44" s="92" t="str">
        <f t="shared" si="3"/>
        <v>Entry!CM2</v>
      </c>
      <c r="Y44" s="75">
        <f t="shared" ca="1" si="4"/>
        <v>0</v>
      </c>
      <c r="Z44" s="14">
        <f t="shared" ca="1" si="5"/>
        <v>0</v>
      </c>
      <c r="AA44" s="14">
        <f t="shared" ca="1" si="6"/>
        <v>0</v>
      </c>
      <c r="AB44" s="80">
        <f t="shared" ca="1" si="7"/>
        <v>0</v>
      </c>
      <c r="AC44" s="14">
        <f t="shared" ca="1" si="8"/>
        <v>0</v>
      </c>
      <c r="AD44" s="14">
        <f t="shared" ca="1" si="9"/>
        <v>0</v>
      </c>
      <c r="AE44" s="14" t="str">
        <f ca="1">ees[[#This Row],[First Name]]&amp; " " &amp;ees[[#This Row],[Last Name]]</f>
        <v>0 0</v>
      </c>
      <c r="AF44" s="81">
        <v>22</v>
      </c>
      <c r="AH44" s="5"/>
      <c r="AI44" s="89"/>
      <c r="AJ44" s="90"/>
      <c r="AK44" s="89"/>
      <c r="AL44" s="90"/>
      <c r="AM44" s="89"/>
      <c r="AN44" s="90"/>
      <c r="AO44" s="89"/>
      <c r="AP44" s="90"/>
    </row>
    <row r="45" spans="1:42" x14ac:dyDescent="0.25">
      <c r="B45">
        <v>300</v>
      </c>
      <c r="C45" t="s">
        <v>72</v>
      </c>
      <c r="E45" t="s">
        <v>59</v>
      </c>
      <c r="F45" s="1">
        <v>44081</v>
      </c>
      <c r="G45" t="str">
        <f t="shared" si="16"/>
        <v>Monday</v>
      </c>
      <c r="H45">
        <v>0</v>
      </c>
      <c r="I45" t="str">
        <f>INDEX(Months[Name], MONTH(Holidays[[#This Row],[Date]]))</f>
        <v>September</v>
      </c>
      <c r="W45" s="92" t="s">
        <v>206</v>
      </c>
      <c r="X45" s="92" t="str">
        <f t="shared" si="3"/>
        <v>Entry!CQ2</v>
      </c>
      <c r="Y45" s="75">
        <f t="shared" ca="1" si="4"/>
        <v>0</v>
      </c>
      <c r="Z45" s="14">
        <f t="shared" ca="1" si="5"/>
        <v>0</v>
      </c>
      <c r="AA45" s="14">
        <f t="shared" ca="1" si="6"/>
        <v>0</v>
      </c>
      <c r="AB45" s="80">
        <f t="shared" ca="1" si="7"/>
        <v>0</v>
      </c>
      <c r="AC45" s="14">
        <f t="shared" ca="1" si="8"/>
        <v>0</v>
      </c>
      <c r="AD45" s="14">
        <f t="shared" ca="1" si="9"/>
        <v>0</v>
      </c>
      <c r="AE45" s="14" t="str">
        <f ca="1">ees[[#This Row],[First Name]]&amp; " " &amp;ees[[#This Row],[Last Name]]</f>
        <v>0 0</v>
      </c>
      <c r="AF45" s="81">
        <v>23</v>
      </c>
      <c r="AH45" s="5"/>
      <c r="AI45" s="89"/>
      <c r="AJ45" s="90"/>
      <c r="AK45" s="89"/>
      <c r="AL45" s="90"/>
      <c r="AM45" s="89"/>
      <c r="AN45" s="90"/>
      <c r="AO45" s="89"/>
      <c r="AP45" s="90"/>
    </row>
    <row r="46" spans="1:42" x14ac:dyDescent="0.25">
      <c r="B46">
        <v>0</v>
      </c>
      <c r="C46" t="s">
        <v>73</v>
      </c>
      <c r="E46" t="s">
        <v>60</v>
      </c>
      <c r="F46" s="1">
        <v>44160</v>
      </c>
      <c r="G46" t="str">
        <f t="shared" si="16"/>
        <v>Wednesday</v>
      </c>
      <c r="H46">
        <v>0.5</v>
      </c>
      <c r="I46" t="str">
        <f>INDEX(Months[Name], MONTH(Holidays[[#This Row],[Date]]))</f>
        <v>November</v>
      </c>
      <c r="O46" s="13"/>
      <c r="W46" s="92" t="s">
        <v>207</v>
      </c>
      <c r="X46" s="92" t="str">
        <f t="shared" si="3"/>
        <v>Entry!CU2</v>
      </c>
      <c r="Y46" s="75">
        <f t="shared" ca="1" si="4"/>
        <v>0</v>
      </c>
      <c r="Z46" s="14">
        <f t="shared" ca="1" si="5"/>
        <v>0</v>
      </c>
      <c r="AA46" s="14">
        <f t="shared" ca="1" si="6"/>
        <v>0</v>
      </c>
      <c r="AB46" s="80">
        <f t="shared" ca="1" si="7"/>
        <v>0</v>
      </c>
      <c r="AC46" s="14">
        <f t="shared" ca="1" si="8"/>
        <v>0</v>
      </c>
      <c r="AD46" s="14">
        <f t="shared" ca="1" si="9"/>
        <v>0</v>
      </c>
      <c r="AE46" s="14" t="str">
        <f ca="1">ees[[#This Row],[First Name]]&amp; " " &amp;ees[[#This Row],[Last Name]]</f>
        <v>0 0</v>
      </c>
      <c r="AF46" s="81">
        <v>24</v>
      </c>
      <c r="AH46" s="5"/>
      <c r="AI46" s="89"/>
      <c r="AJ46" s="90"/>
      <c r="AK46" s="89"/>
      <c r="AL46" s="90"/>
      <c r="AM46" s="89"/>
      <c r="AN46" s="90"/>
      <c r="AO46" s="89"/>
      <c r="AP46" s="90"/>
    </row>
    <row r="47" spans="1:42" x14ac:dyDescent="0.25">
      <c r="E47" t="s">
        <v>61</v>
      </c>
      <c r="F47" s="1">
        <v>44161</v>
      </c>
      <c r="G47" t="str">
        <f t="shared" si="16"/>
        <v>Thursday</v>
      </c>
      <c r="H47">
        <v>0</v>
      </c>
      <c r="I47" t="str">
        <f>INDEX(Months[Name], MONTH(Holidays[[#This Row],[Date]]))</f>
        <v>November</v>
      </c>
      <c r="O47" s="13"/>
      <c r="W47" s="92" t="s">
        <v>208</v>
      </c>
      <c r="X47" s="92" t="str">
        <f t="shared" si="3"/>
        <v>Entry!CY2</v>
      </c>
      <c r="Y47" s="75">
        <f t="shared" ca="1" si="4"/>
        <v>0</v>
      </c>
      <c r="Z47" s="14">
        <f t="shared" ca="1" si="5"/>
        <v>0</v>
      </c>
      <c r="AA47" s="14">
        <f t="shared" ca="1" si="6"/>
        <v>0</v>
      </c>
      <c r="AB47" s="80">
        <f t="shared" ca="1" si="7"/>
        <v>0</v>
      </c>
      <c r="AC47" s="14">
        <f t="shared" ca="1" si="8"/>
        <v>0</v>
      </c>
      <c r="AD47" s="14">
        <f t="shared" ca="1" si="9"/>
        <v>0</v>
      </c>
      <c r="AE47" s="14" t="str">
        <f ca="1">ees[[#This Row],[First Name]]&amp; " " &amp;ees[[#This Row],[Last Name]]</f>
        <v>0 0</v>
      </c>
      <c r="AF47" s="81">
        <v>25</v>
      </c>
      <c r="AH47" s="5"/>
      <c r="AI47" s="89"/>
      <c r="AJ47" s="90"/>
      <c r="AK47" s="89"/>
      <c r="AL47" s="90"/>
      <c r="AM47" s="89"/>
      <c r="AN47" s="90"/>
      <c r="AO47" s="89"/>
      <c r="AP47" s="90"/>
    </row>
    <row r="48" spans="1:42" x14ac:dyDescent="0.25">
      <c r="E48" t="s">
        <v>62</v>
      </c>
      <c r="F48" s="1">
        <v>44162</v>
      </c>
      <c r="G48" t="str">
        <f t="shared" si="16"/>
        <v>Friday</v>
      </c>
      <c r="H48">
        <v>0.5</v>
      </c>
      <c r="I48" t="str">
        <f>INDEX(Months[Name], MONTH(Holidays[[#This Row],[Date]]))</f>
        <v>November</v>
      </c>
      <c r="W48" s="92" t="s">
        <v>209</v>
      </c>
      <c r="X48" s="92" t="str">
        <f t="shared" si="3"/>
        <v>Entry!DC2</v>
      </c>
      <c r="Y48" s="75">
        <f t="shared" ca="1" si="4"/>
        <v>0</v>
      </c>
      <c r="Z48" s="14">
        <f t="shared" ca="1" si="5"/>
        <v>0</v>
      </c>
      <c r="AA48" s="14">
        <f t="shared" ca="1" si="6"/>
        <v>0</v>
      </c>
      <c r="AB48" s="80">
        <f t="shared" ca="1" si="7"/>
        <v>0</v>
      </c>
      <c r="AC48" s="14">
        <f t="shared" ca="1" si="8"/>
        <v>0</v>
      </c>
      <c r="AD48" s="14">
        <f t="shared" ca="1" si="9"/>
        <v>0</v>
      </c>
      <c r="AE48" s="14" t="str">
        <f ca="1">ees[[#This Row],[First Name]]&amp; " " &amp;ees[[#This Row],[Last Name]]</f>
        <v>0 0</v>
      </c>
      <c r="AF48" s="81">
        <v>26</v>
      </c>
      <c r="AH48" s="5"/>
      <c r="AI48" s="89"/>
      <c r="AJ48" s="90"/>
      <c r="AK48" s="89"/>
      <c r="AL48" s="90"/>
      <c r="AM48" s="89"/>
      <c r="AN48" s="90"/>
      <c r="AO48" s="89"/>
      <c r="AP48" s="90"/>
    </row>
    <row r="49" spans="1:42" x14ac:dyDescent="0.25">
      <c r="E49" t="s">
        <v>64</v>
      </c>
      <c r="F49" s="1">
        <v>44190</v>
      </c>
      <c r="G49" t="str">
        <f t="shared" si="16"/>
        <v>Friday</v>
      </c>
      <c r="H49">
        <v>0</v>
      </c>
      <c r="I49" t="str">
        <f>INDEX(Months[Name], MONTH(Holidays[[#This Row],[Date]]))</f>
        <v>December</v>
      </c>
      <c r="W49" s="92" t="s">
        <v>210</v>
      </c>
      <c r="X49" s="92" t="str">
        <f t="shared" si="3"/>
        <v>Entry!DG2</v>
      </c>
      <c r="Y49" s="75">
        <f t="shared" ca="1" si="4"/>
        <v>0</v>
      </c>
      <c r="Z49" s="14">
        <f t="shared" ca="1" si="5"/>
        <v>0</v>
      </c>
      <c r="AA49" s="14">
        <f t="shared" ca="1" si="6"/>
        <v>0</v>
      </c>
      <c r="AB49" s="80">
        <f t="shared" ca="1" si="7"/>
        <v>0</v>
      </c>
      <c r="AC49" s="14">
        <f t="shared" ca="1" si="8"/>
        <v>0</v>
      </c>
      <c r="AD49" s="14">
        <f t="shared" ca="1" si="9"/>
        <v>0</v>
      </c>
      <c r="AE49" s="14" t="str">
        <f ca="1">ees[[#This Row],[First Name]]&amp; " " &amp;ees[[#This Row],[Last Name]]</f>
        <v>0 0</v>
      </c>
      <c r="AF49" s="81">
        <v>27</v>
      </c>
      <c r="AH49" s="5"/>
      <c r="AI49" s="5"/>
      <c r="AJ49" s="5"/>
      <c r="AK49" s="5"/>
      <c r="AL49" s="5"/>
      <c r="AM49" s="5"/>
      <c r="AN49" s="5"/>
      <c r="AO49" s="5"/>
      <c r="AP49" s="5"/>
    </row>
    <row r="50" spans="1:42" x14ac:dyDescent="0.25">
      <c r="A50" t="s">
        <v>215</v>
      </c>
      <c r="B50" t="s">
        <v>113</v>
      </c>
      <c r="E50" t="s">
        <v>65</v>
      </c>
      <c r="F50" s="1">
        <v>44193</v>
      </c>
      <c r="G50" t="str">
        <f t="shared" si="16"/>
        <v>Monday</v>
      </c>
      <c r="H50">
        <v>0.5</v>
      </c>
      <c r="I50" t="str">
        <f>INDEX(Months[Name], MONTH(Holidays[[#This Row],[Date]]))</f>
        <v>December</v>
      </c>
      <c r="W50" s="92" t="s">
        <v>211</v>
      </c>
      <c r="X50" s="92" t="str">
        <f t="shared" si="3"/>
        <v>Entry!DK2</v>
      </c>
      <c r="Y50" s="75">
        <f t="shared" ca="1" si="4"/>
        <v>0</v>
      </c>
      <c r="Z50" s="14">
        <f t="shared" ca="1" si="5"/>
        <v>0</v>
      </c>
      <c r="AA50" s="14">
        <f t="shared" ca="1" si="6"/>
        <v>0</v>
      </c>
      <c r="AB50" s="80">
        <f t="shared" ca="1" si="7"/>
        <v>0</v>
      </c>
      <c r="AC50" s="14">
        <f t="shared" ca="1" si="8"/>
        <v>0</v>
      </c>
      <c r="AD50" s="14">
        <f t="shared" ca="1" si="9"/>
        <v>0</v>
      </c>
      <c r="AE50" s="14" t="str">
        <f ca="1">ees[[#This Row],[First Name]]&amp; " " &amp;ees[[#This Row],[Last Name]]</f>
        <v>0 0</v>
      </c>
      <c r="AF50" s="81">
        <v>28</v>
      </c>
    </row>
    <row r="51" spans="1:42" x14ac:dyDescent="0.25">
      <c r="A51" s="1">
        <v>43829</v>
      </c>
      <c r="B51">
        <f>MATCH(A51, Entry!E1:E2600, 0)</f>
        <v>11</v>
      </c>
      <c r="W51" s="92" t="s">
        <v>212</v>
      </c>
      <c r="X51" s="92" t="str">
        <f t="shared" si="3"/>
        <v>Entry!DO2</v>
      </c>
      <c r="Y51" s="75">
        <f t="shared" ca="1" si="4"/>
        <v>0</v>
      </c>
      <c r="Z51" s="14">
        <f t="shared" ca="1" si="5"/>
        <v>0</v>
      </c>
      <c r="AA51" s="14">
        <f t="shared" ca="1" si="6"/>
        <v>0</v>
      </c>
      <c r="AB51" s="80">
        <f t="shared" ca="1" si="7"/>
        <v>0</v>
      </c>
      <c r="AC51" s="14">
        <f t="shared" ca="1" si="8"/>
        <v>0</v>
      </c>
      <c r="AD51" s="14">
        <f t="shared" ca="1" si="9"/>
        <v>0</v>
      </c>
      <c r="AE51" s="14" t="str">
        <f ca="1">ees[[#This Row],[First Name]]&amp; " " &amp;ees[[#This Row],[Last Name]]</f>
        <v>0 0</v>
      </c>
      <c r="AF51" s="81">
        <v>29</v>
      </c>
    </row>
    <row r="52" spans="1:42" x14ac:dyDescent="0.25">
      <c r="A52" s="1">
        <f t="shared" ref="A52:A115" si="21">A51+1</f>
        <v>43830</v>
      </c>
      <c r="B52">
        <f>MATCH(A52, Entry!E2:E2601, 0)</f>
        <v>17</v>
      </c>
      <c r="W52" s="92" t="s">
        <v>213</v>
      </c>
      <c r="X52" s="92" t="str">
        <f t="shared" si="3"/>
        <v>Entry!DS2</v>
      </c>
      <c r="Y52" s="83">
        <f t="shared" ca="1" si="4"/>
        <v>0</v>
      </c>
      <c r="Z52" s="84">
        <f t="shared" ca="1" si="5"/>
        <v>0</v>
      </c>
      <c r="AA52" s="84">
        <f t="shared" ca="1" si="6"/>
        <v>0</v>
      </c>
      <c r="AB52" s="85">
        <f t="shared" ca="1" si="7"/>
        <v>0</v>
      </c>
      <c r="AC52" s="84">
        <f t="shared" ca="1" si="8"/>
        <v>0</v>
      </c>
      <c r="AD52" s="84">
        <f t="shared" ca="1" si="9"/>
        <v>0</v>
      </c>
      <c r="AE52" s="84" t="str">
        <f ca="1">ees[[#This Row],[First Name]]&amp; " " &amp;ees[[#This Row],[Last Name]]</f>
        <v>0 0</v>
      </c>
      <c r="AF52" s="86">
        <v>30</v>
      </c>
    </row>
    <row r="53" spans="1:42" x14ac:dyDescent="0.25">
      <c r="A53" s="1">
        <f t="shared" si="21"/>
        <v>43831</v>
      </c>
      <c r="B53">
        <f>MATCH(A53, Entry!E3:E2602, 0)</f>
        <v>23</v>
      </c>
      <c r="E53" t="s">
        <v>8</v>
      </c>
      <c r="F53" t="s">
        <v>138</v>
      </c>
      <c r="G53" t="s">
        <v>139</v>
      </c>
      <c r="H53" t="s">
        <v>140</v>
      </c>
      <c r="I53" t="s">
        <v>141</v>
      </c>
      <c r="J53" t="s">
        <v>142</v>
      </c>
      <c r="K53" t="s">
        <v>143</v>
      </c>
      <c r="L53" t="s">
        <v>144</v>
      </c>
      <c r="M53" t="s">
        <v>145</v>
      </c>
      <c r="N53" t="s">
        <v>146</v>
      </c>
      <c r="O53" t="s">
        <v>147</v>
      </c>
      <c r="P53" t="s">
        <v>148</v>
      </c>
      <c r="Q53" t="s">
        <v>149</v>
      </c>
    </row>
    <row r="54" spans="1:42" x14ac:dyDescent="0.25">
      <c r="A54" s="1">
        <f t="shared" si="21"/>
        <v>43832</v>
      </c>
      <c r="B54">
        <f>MATCH(A54, Entry!E4:E2603, 0)</f>
        <v>29</v>
      </c>
      <c r="E54" s="2" t="s">
        <v>89</v>
      </c>
      <c r="F54" s="13">
        <f>INDEX(MonLoad[M Prov], F$53)*INDEX(wdAdj[M Prov], MATCH($E54, wdAdj[Weekday], 0))/2+INDEX(MonLoad[D Prov], F$53)*INDEX(wdAdj[D Prov], MATCH($E54, wdAdj[Weekday], 0))/2+INDEX(MonLoad[M Call], F$53)*INDEX(wdAdj[M Calls], MATCH($E54, wdAdj[Weekday], 0))/120+INDEX(MonLoad[D Call], F$53)*INDEX(wdAdj[D Calls], MATCH($E54, wdAdj[Weekday], 0))/120</f>
        <v>0</v>
      </c>
      <c r="G54" s="13">
        <f>INDEX(MonLoad[M Prov], G$53)*INDEX(wdAdj[M Prov], MATCH($E54, wdAdj[Weekday], 0))/2+INDEX(MonLoad[D Prov], G$53)*INDEX(wdAdj[D Prov], MATCH($E54, wdAdj[Weekday], 0))/2+INDEX(MonLoad[M Call], G$53)*INDEX(wdAdj[M Calls], MATCH($E54, wdAdj[Weekday], 0))/120+INDEX(MonLoad[D Call], G$53)*INDEX(wdAdj[D Calls], MATCH($E54, wdAdj[Weekday], 0))/120</f>
        <v>0</v>
      </c>
      <c r="H54" s="13">
        <f>INDEX(MonLoad[M Prov], H$53)*INDEX(wdAdj[M Prov], MATCH($E54, wdAdj[Weekday], 0))/2+INDEX(MonLoad[D Prov], H$53)*INDEX(wdAdj[D Prov], MATCH($E54, wdAdj[Weekday], 0))/2+INDEX(MonLoad[M Call], H$53)*INDEX(wdAdj[M Calls], MATCH($E54, wdAdj[Weekday], 0))/120+INDEX(MonLoad[D Call], H$53)*INDEX(wdAdj[D Calls], MATCH($E54, wdAdj[Weekday], 0))/120</f>
        <v>0</v>
      </c>
      <c r="I54" s="13">
        <f>INDEX(MonLoad[M Prov], I$53)*INDEX(wdAdj[M Prov], MATCH($E54, wdAdj[Weekday], 0))/2+INDEX(MonLoad[D Prov], I$53)*INDEX(wdAdj[D Prov], MATCH($E54, wdAdj[Weekday], 0))/2+INDEX(MonLoad[M Call], I$53)*INDEX(wdAdj[M Calls], MATCH($E54, wdAdj[Weekday], 0))/120+INDEX(MonLoad[D Call], I$53)*INDEX(wdAdj[D Calls], MATCH($E54, wdAdj[Weekday], 0))/120</f>
        <v>0</v>
      </c>
      <c r="J54" s="13">
        <f>INDEX(MonLoad[M Prov], J$53)*INDEX(wdAdj[M Prov], MATCH($E54, wdAdj[Weekday], 0))/2+INDEX(MonLoad[D Prov], J$53)*INDEX(wdAdj[D Prov], MATCH($E54, wdAdj[Weekday], 0))/2+INDEX(MonLoad[M Call], J$53)*INDEX(wdAdj[M Calls], MATCH($E54, wdAdj[Weekday], 0))/120+INDEX(MonLoad[D Call], J$53)*INDEX(wdAdj[D Calls], MATCH($E54, wdAdj[Weekday], 0))/120</f>
        <v>0</v>
      </c>
      <c r="K54" s="13">
        <f>INDEX(MonLoad[M Prov], K$53)*INDEX(wdAdj[M Prov], MATCH($E54, wdAdj[Weekday], 0))/2+INDEX(MonLoad[D Prov], K$53)*INDEX(wdAdj[D Prov], MATCH($E54, wdAdj[Weekday], 0))/2+INDEX(MonLoad[M Call], K$53)*INDEX(wdAdj[M Calls], MATCH($E54, wdAdj[Weekday], 0))/120+INDEX(MonLoad[D Call], K$53)*INDEX(wdAdj[D Calls], MATCH($E54, wdAdj[Weekday], 0))/120</f>
        <v>0</v>
      </c>
      <c r="L54" s="13">
        <f>INDEX(MonLoad[M Prov], L$53)*INDEX(wdAdj[M Prov], MATCH($E54, wdAdj[Weekday], 0))/2+INDEX(MonLoad[D Prov], L$53)*INDEX(wdAdj[D Prov], MATCH($E54, wdAdj[Weekday], 0))/2+INDEX(MonLoad[M Call], L$53)*INDEX(wdAdj[M Calls], MATCH($E54, wdAdj[Weekday], 0))/120+INDEX(MonLoad[D Call], L$53)*INDEX(wdAdj[D Calls], MATCH($E54, wdAdj[Weekday], 0))/120</f>
        <v>0</v>
      </c>
      <c r="M54" s="13">
        <f>INDEX(MonLoad[M Prov], M$53)*INDEX(wdAdj[M Prov], MATCH($E54, wdAdj[Weekday], 0))/2+INDEX(MonLoad[D Prov], M$53)*INDEX(wdAdj[D Prov], MATCH($E54, wdAdj[Weekday], 0))/2+INDEX(MonLoad[M Call], M$53)*INDEX(wdAdj[M Calls], MATCH($E54, wdAdj[Weekday], 0))/120+INDEX(MonLoad[D Call], M$53)*INDEX(wdAdj[D Calls], MATCH($E54, wdAdj[Weekday], 0))/120</f>
        <v>0</v>
      </c>
      <c r="N54" s="13">
        <f>INDEX(MonLoad[M Prov], N$53)*INDEX(wdAdj[M Prov], MATCH($E54, wdAdj[Weekday], 0))/2+INDEX(MonLoad[D Prov], N$53)*INDEX(wdAdj[D Prov], MATCH($E54, wdAdj[Weekday], 0))/2+INDEX(MonLoad[M Call], N$53)*INDEX(wdAdj[M Calls], MATCH($E54, wdAdj[Weekday], 0))/120+INDEX(MonLoad[D Call], N$53)*INDEX(wdAdj[D Calls], MATCH($E54, wdAdj[Weekday], 0))/120</f>
        <v>0</v>
      </c>
      <c r="O54" s="13">
        <f>INDEX(MonLoad[M Prov], O$53)*INDEX(wdAdj[M Prov], MATCH($E54, wdAdj[Weekday], 0))/2+INDEX(MonLoad[D Prov], O$53)*INDEX(wdAdj[D Prov], MATCH($E54, wdAdj[Weekday], 0))/2+INDEX(MonLoad[M Call], O$53)*INDEX(wdAdj[M Calls], MATCH($E54, wdAdj[Weekday], 0))/120+INDEX(MonLoad[D Call], O$53)*INDEX(wdAdj[D Calls], MATCH($E54, wdAdj[Weekday], 0))/120</f>
        <v>0</v>
      </c>
      <c r="P54" s="13">
        <f>INDEX(MonLoad[M Prov], P$53)*INDEX(wdAdj[M Prov], MATCH($E54, wdAdj[Weekday], 0))/2+INDEX(MonLoad[D Prov], P$53)*INDEX(wdAdj[D Prov], MATCH($E54, wdAdj[Weekday], 0))/2+INDEX(MonLoad[M Call], P$53)*INDEX(wdAdj[M Calls], MATCH($E54, wdAdj[Weekday], 0))/120+INDEX(MonLoad[D Call], P$53)*INDEX(wdAdj[D Calls], MATCH($E54, wdAdj[Weekday], 0))/120</f>
        <v>0</v>
      </c>
      <c r="Q54" s="13">
        <f>INDEX(MonLoad[M Prov], Q$53)*INDEX(wdAdj[M Prov], MATCH($E54, wdAdj[Weekday], 0))/2+INDEX(MonLoad[D Prov], Q$53)*INDEX(wdAdj[D Prov], MATCH($E54, wdAdj[Weekday], 0))/2+INDEX(MonLoad[M Call], Q$53)*INDEX(wdAdj[M Calls], MATCH($E54, wdAdj[Weekday], 0))/120+INDEX(MonLoad[D Call], Q$53)*INDEX(wdAdj[D Calls], MATCH($E54, wdAdj[Weekday], 0))/120</f>
        <v>0</v>
      </c>
    </row>
    <row r="55" spans="1:42" x14ac:dyDescent="0.25">
      <c r="A55" s="1">
        <f t="shared" si="21"/>
        <v>43833</v>
      </c>
      <c r="B55">
        <f>MATCH(A55, Entry!E5:E2604, 0)</f>
        <v>35</v>
      </c>
      <c r="E55" s="3" t="s">
        <v>86</v>
      </c>
      <c r="F55" s="13">
        <f>INDEX(MonLoad[M Prov], F$53)*INDEX(wdAdj[M Prov], MATCH($E55, wdAdj[Weekday], 0))/2+INDEX(MonLoad[D Prov], F$53)*INDEX(wdAdj[D Prov], MATCH($E55, wdAdj[Weekday], 0))/2+INDEX(MonLoad[M Call], F$53)*INDEX(wdAdj[M Calls], MATCH($E55, wdAdj[Weekday], 0))/120+INDEX(MonLoad[D Call], F$53)*INDEX(wdAdj[D Calls], MATCH($E55, wdAdj[Weekday], 0))/120-0.5</f>
        <v>13.447502806260466</v>
      </c>
      <c r="G55" s="13">
        <f>INDEX(MonLoad[M Prov], G$53)*INDEX(wdAdj[M Prov], MATCH($E55, wdAdj[Weekday], 0))/2+INDEX(MonLoad[D Prov], G$53)*INDEX(wdAdj[D Prov], MATCH($E55, wdAdj[Weekday], 0))/2+INDEX(MonLoad[M Call], G$53)*INDEX(wdAdj[M Calls], MATCH($E55, wdAdj[Weekday], 0))/120+INDEX(MonLoad[D Call], G$53)*INDEX(wdAdj[D Calls], MATCH($E55, wdAdj[Weekday], 0))/120-0.5</f>
        <v>13.457232697298185</v>
      </c>
      <c r="H55" s="13">
        <f>INDEX(MonLoad[M Prov], H$53)*INDEX(wdAdj[M Prov], MATCH($E55, wdAdj[Weekday], 0))/2+INDEX(MonLoad[D Prov], H$53)*INDEX(wdAdj[D Prov], MATCH($E55, wdAdj[Weekday], 0))/2+INDEX(MonLoad[M Call], H$53)*INDEX(wdAdj[M Calls], MATCH($E55, wdAdj[Weekday], 0))/120+INDEX(MonLoad[D Call], H$53)*INDEX(wdAdj[D Calls], MATCH($E55, wdAdj[Weekday], 0))/120-0.5</f>
        <v>14.082232697298185</v>
      </c>
      <c r="I55" s="13">
        <f>INDEX(MonLoad[M Prov], I$53)*INDEX(wdAdj[M Prov], MATCH($E55, wdAdj[Weekday], 0))/2+INDEX(MonLoad[D Prov], I$53)*INDEX(wdAdj[D Prov], MATCH($E55, wdAdj[Weekday], 0))/2+INDEX(MonLoad[M Call], I$53)*INDEX(wdAdj[M Calls], MATCH($E55, wdAdj[Weekday], 0))/120+INDEX(MonLoad[D Call], I$53)*INDEX(wdAdj[D Calls], MATCH($E55, wdAdj[Weekday], 0))/120-0.5</f>
        <v>9.9670552764054641</v>
      </c>
      <c r="J55" s="13">
        <f>INDEX(MonLoad[M Prov], J$53)*INDEX(wdAdj[M Prov], MATCH($E55, wdAdj[Weekday], 0))/2+INDEX(MonLoad[D Prov], J$53)*INDEX(wdAdj[D Prov], MATCH($E55, wdAdj[Weekday], 0))/2+INDEX(MonLoad[M Call], J$53)*INDEX(wdAdj[M Calls], MATCH($E55, wdAdj[Weekday], 0))/120+INDEX(MonLoad[D Call], J$53)*INDEX(wdAdj[D Calls], MATCH($E55, wdAdj[Weekday], 0))/120-0.5</f>
        <v>9.9670552764054641</v>
      </c>
      <c r="K55" s="13">
        <f>INDEX(MonLoad[M Prov], K$53)*INDEX(wdAdj[M Prov], MATCH($E55, wdAdj[Weekday], 0))/2+INDEX(MonLoad[D Prov], K$53)*INDEX(wdAdj[D Prov], MATCH($E55, wdAdj[Weekday], 0))/2+INDEX(MonLoad[M Call], K$53)*INDEX(wdAdj[M Calls], MATCH($E55, wdAdj[Weekday], 0))/120+INDEX(MonLoad[D Call], K$53)*INDEX(wdAdj[D Calls], MATCH($E55, wdAdj[Weekday], 0))/120-0.5</f>
        <v>-0.5</v>
      </c>
      <c r="L55" s="13">
        <f>INDEX(MonLoad[M Prov], L$53)*INDEX(wdAdj[M Prov], MATCH($E55, wdAdj[Weekday], 0))/2+INDEX(MonLoad[D Prov], L$53)*INDEX(wdAdj[D Prov], MATCH($E55, wdAdj[Weekday], 0))/2+INDEX(MonLoad[M Call], L$53)*INDEX(wdAdj[M Calls], MATCH($E55, wdAdj[Weekday], 0))/120+INDEX(MonLoad[D Call], L$53)*INDEX(wdAdj[D Calls], MATCH($E55, wdAdj[Weekday], 0))/120-0.5</f>
        <v>-0.5</v>
      </c>
      <c r="M55" s="13">
        <f>INDEX(MonLoad[M Prov], M$53)*INDEX(wdAdj[M Prov], MATCH($E55, wdAdj[Weekday], 0))/2+INDEX(MonLoad[D Prov], M$53)*INDEX(wdAdj[D Prov], MATCH($E55, wdAdj[Weekday], 0))/2+INDEX(MonLoad[M Call], M$53)*INDEX(wdAdj[M Calls], MATCH($E55, wdAdj[Weekday], 0))/120+INDEX(MonLoad[D Call], M$53)*INDEX(wdAdj[D Calls], MATCH($E55, wdAdj[Weekday], 0))/120-0.5</f>
        <v>-0.5</v>
      </c>
      <c r="N55" s="13">
        <f>INDEX(MonLoad[M Prov], N$53)*INDEX(wdAdj[M Prov], MATCH($E55, wdAdj[Weekday], 0))/2+INDEX(MonLoad[D Prov], N$53)*INDEX(wdAdj[D Prov], MATCH($E55, wdAdj[Weekday], 0))/2+INDEX(MonLoad[M Call], N$53)*INDEX(wdAdj[M Calls], MATCH($E55, wdAdj[Weekday], 0))/120+INDEX(MonLoad[D Call], N$53)*INDEX(wdAdj[D Calls], MATCH($E55, wdAdj[Weekday], 0))/120-0.5</f>
        <v>-0.5</v>
      </c>
      <c r="O55" s="13">
        <f>INDEX(MonLoad[M Prov], O$53)*INDEX(wdAdj[M Prov], MATCH($E55, wdAdj[Weekday], 0))/2+INDEX(MonLoad[D Prov], O$53)*INDEX(wdAdj[D Prov], MATCH($E55, wdAdj[Weekday], 0))/2+INDEX(MonLoad[M Call], O$53)*INDEX(wdAdj[M Calls], MATCH($E55, wdAdj[Weekday], 0))/120+INDEX(MonLoad[D Call], O$53)*INDEX(wdAdj[D Calls], MATCH($E55, wdAdj[Weekday], 0))/120-0.5</f>
        <v>-0.5</v>
      </c>
      <c r="P55" s="13">
        <f>INDEX(MonLoad[M Prov], P$53)*INDEX(wdAdj[M Prov], MATCH($E55, wdAdj[Weekday], 0))/2+INDEX(MonLoad[D Prov], P$53)*INDEX(wdAdj[D Prov], MATCH($E55, wdAdj[Weekday], 0))/2+INDEX(MonLoad[M Call], P$53)*INDEX(wdAdj[M Calls], MATCH($E55, wdAdj[Weekday], 0))/120+INDEX(MonLoad[D Call], P$53)*INDEX(wdAdj[D Calls], MATCH($E55, wdAdj[Weekday], 0))/120-0.5</f>
        <v>-0.5</v>
      </c>
      <c r="Q55" s="13">
        <f>INDEX(MonLoad[M Prov], Q$53)*INDEX(wdAdj[M Prov], MATCH($E55, wdAdj[Weekday], 0))/2+INDEX(MonLoad[D Prov], Q$53)*INDEX(wdAdj[D Prov], MATCH($E55, wdAdj[Weekday], 0))/2+INDEX(MonLoad[M Call], Q$53)*INDEX(wdAdj[M Calls], MATCH($E55, wdAdj[Weekday], 0))/120+INDEX(MonLoad[D Call], Q$53)*INDEX(wdAdj[D Calls], MATCH($E55, wdAdj[Weekday], 0))/120-0.5</f>
        <v>-0.5</v>
      </c>
    </row>
    <row r="56" spans="1:42" x14ac:dyDescent="0.25">
      <c r="A56" s="1">
        <f t="shared" si="21"/>
        <v>43834</v>
      </c>
      <c r="B56">
        <f>MATCH(A56, Entry!E6:E2605, 0)</f>
        <v>41</v>
      </c>
      <c r="E56" s="2" t="s">
        <v>87</v>
      </c>
      <c r="F56">
        <f>INDEX(MonLoad[M Prov], F$53)*INDEX(wdAdj[M Prov], MATCH($E56, wdAdj[Weekday], 0))/2+INDEX(MonLoad[D Prov], F$53)*INDEX(wdAdj[D Prov], MATCH($E56, wdAdj[Weekday], 0))/2+INDEX(MonLoad[M Call], F$53)*INDEX(wdAdj[M Calls], MATCH($E56, wdAdj[Weekday], 0))/120+INDEX(MonLoad[D Call], F$53)*INDEX(wdAdj[D Calls], MATCH($E56, wdAdj[Weekday], 0))/120-0.5</f>
        <v>11.140504275923337</v>
      </c>
      <c r="G56">
        <f>INDEX(MonLoad[M Prov], G$53)*INDEX(wdAdj[M Prov], MATCH($E56, wdAdj[Weekday], 0))/2+INDEX(MonLoad[D Prov], G$53)*INDEX(wdAdj[D Prov], MATCH($E56, wdAdj[Weekday], 0))/2+INDEX(MonLoad[M Call], G$53)*INDEX(wdAdj[M Calls], MATCH($E56, wdAdj[Weekday], 0))/120+INDEX(MonLoad[D Call], G$53)*INDEX(wdAdj[D Calls], MATCH($E56, wdAdj[Weekday], 0))/120-0.5</f>
        <v>11.147905984884368</v>
      </c>
      <c r="H56">
        <f>INDEX(MonLoad[M Prov], H$53)*INDEX(wdAdj[M Prov], MATCH($E56, wdAdj[Weekday], 0))/2+INDEX(MonLoad[D Prov], H$53)*INDEX(wdAdj[D Prov], MATCH($E56, wdAdj[Weekday], 0))/2+INDEX(MonLoad[M Call], H$53)*INDEX(wdAdj[M Calls], MATCH($E56, wdAdj[Weekday], 0))/120+INDEX(MonLoad[D Call], H$53)*INDEX(wdAdj[D Calls], MATCH($E56, wdAdj[Weekday], 0))/120-0.5</f>
        <v>11.647905984884368</v>
      </c>
      <c r="I56">
        <f>INDEX(MonLoad[M Prov], I$53)*INDEX(wdAdj[M Prov], MATCH($E56, wdAdj[Weekday], 0))/2+INDEX(MonLoad[D Prov], I$53)*INDEX(wdAdj[D Prov], MATCH($E56, wdAdj[Weekday], 0))/2+INDEX(MonLoad[M Call], I$53)*INDEX(wdAdj[M Calls], MATCH($E56, wdAdj[Weekday], 0))/120+INDEX(MonLoad[D Call], I$53)*INDEX(wdAdj[D Calls], MATCH($E56, wdAdj[Weekday], 0))/120-0.5</f>
        <v>7.6466151228520793</v>
      </c>
      <c r="J56">
        <f>INDEX(MonLoad[M Prov], J$53)*INDEX(wdAdj[M Prov], MATCH($E56, wdAdj[Weekday], 0))/2+INDEX(MonLoad[D Prov], J$53)*INDEX(wdAdj[D Prov], MATCH($E56, wdAdj[Weekday], 0))/2+INDEX(MonLoad[M Call], J$53)*INDEX(wdAdj[M Calls], MATCH($E56, wdAdj[Weekday], 0))/120+INDEX(MonLoad[D Call], J$53)*INDEX(wdAdj[D Calls], MATCH($E56, wdAdj[Weekday], 0))/120-0.5</f>
        <v>7.6466151228520793</v>
      </c>
      <c r="K56">
        <f>INDEX(MonLoad[M Prov], K$53)*INDEX(wdAdj[M Prov], MATCH($E56, wdAdj[Weekday], 0))/2+INDEX(MonLoad[D Prov], K$53)*INDEX(wdAdj[D Prov], MATCH($E56, wdAdj[Weekday], 0))/2+INDEX(MonLoad[M Call], K$53)*INDEX(wdAdj[M Calls], MATCH($E56, wdAdj[Weekday], 0))/120+INDEX(MonLoad[D Call], K$53)*INDEX(wdAdj[D Calls], MATCH($E56, wdAdj[Weekday], 0))/120-0.5</f>
        <v>-0.5</v>
      </c>
      <c r="L56">
        <f>INDEX(MonLoad[M Prov], L$53)*INDEX(wdAdj[M Prov], MATCH($E56, wdAdj[Weekday], 0))/2+INDEX(MonLoad[D Prov], L$53)*INDEX(wdAdj[D Prov], MATCH($E56, wdAdj[Weekday], 0))/2+INDEX(MonLoad[M Call], L$53)*INDEX(wdAdj[M Calls], MATCH($E56, wdAdj[Weekday], 0))/120+INDEX(MonLoad[D Call], L$53)*INDEX(wdAdj[D Calls], MATCH($E56, wdAdj[Weekday], 0))/120-0.5</f>
        <v>-0.5</v>
      </c>
      <c r="M56">
        <f>INDEX(MonLoad[M Prov], M$53)*INDEX(wdAdj[M Prov], MATCH($E56, wdAdj[Weekday], 0))/2+INDEX(MonLoad[D Prov], M$53)*INDEX(wdAdj[D Prov], MATCH($E56, wdAdj[Weekday], 0))/2+INDEX(MonLoad[M Call], M$53)*INDEX(wdAdj[M Calls], MATCH($E56, wdAdj[Weekday], 0))/120+INDEX(MonLoad[D Call], M$53)*INDEX(wdAdj[D Calls], MATCH($E56, wdAdj[Weekday], 0))/120-0.5</f>
        <v>-0.5</v>
      </c>
      <c r="N56">
        <f>INDEX(MonLoad[M Prov], N$53)*INDEX(wdAdj[M Prov], MATCH($E56, wdAdj[Weekday], 0))/2+INDEX(MonLoad[D Prov], N$53)*INDEX(wdAdj[D Prov], MATCH($E56, wdAdj[Weekday], 0))/2+INDEX(MonLoad[M Call], N$53)*INDEX(wdAdj[M Calls], MATCH($E56, wdAdj[Weekday], 0))/120+INDEX(MonLoad[D Call], N$53)*INDEX(wdAdj[D Calls], MATCH($E56, wdAdj[Weekday], 0))/120-0.5</f>
        <v>-0.5</v>
      </c>
      <c r="O56">
        <f>INDEX(MonLoad[M Prov], O$53)*INDEX(wdAdj[M Prov], MATCH($E56, wdAdj[Weekday], 0))/2+INDEX(MonLoad[D Prov], O$53)*INDEX(wdAdj[D Prov], MATCH($E56, wdAdj[Weekday], 0))/2+INDEX(MonLoad[M Call], O$53)*INDEX(wdAdj[M Calls], MATCH($E56, wdAdj[Weekday], 0))/120+INDEX(MonLoad[D Call], O$53)*INDEX(wdAdj[D Calls], MATCH($E56, wdAdj[Weekday], 0))/120-0.5</f>
        <v>-0.5</v>
      </c>
      <c r="P56">
        <f>INDEX(MonLoad[M Prov], P$53)*INDEX(wdAdj[M Prov], MATCH($E56, wdAdj[Weekday], 0))/2+INDEX(MonLoad[D Prov], P$53)*INDEX(wdAdj[D Prov], MATCH($E56, wdAdj[Weekday], 0))/2+INDEX(MonLoad[M Call], P$53)*INDEX(wdAdj[M Calls], MATCH($E56, wdAdj[Weekday], 0))/120+INDEX(MonLoad[D Call], P$53)*INDEX(wdAdj[D Calls], MATCH($E56, wdAdj[Weekday], 0))/120-0.5</f>
        <v>-0.5</v>
      </c>
      <c r="Q56">
        <f>INDEX(MonLoad[M Prov], Q$53)*INDEX(wdAdj[M Prov], MATCH($E56, wdAdj[Weekday], 0))/2+INDEX(MonLoad[D Prov], Q$53)*INDEX(wdAdj[D Prov], MATCH($E56, wdAdj[Weekday], 0))/2+INDEX(MonLoad[M Call], Q$53)*INDEX(wdAdj[M Calls], MATCH($E56, wdAdj[Weekday], 0))/120+INDEX(MonLoad[D Call], Q$53)*INDEX(wdAdj[D Calls], MATCH($E56, wdAdj[Weekday], 0))/120-0.5</f>
        <v>-0.5</v>
      </c>
    </row>
    <row r="57" spans="1:42" x14ac:dyDescent="0.25">
      <c r="A57" s="1">
        <f t="shared" si="21"/>
        <v>43835</v>
      </c>
      <c r="B57">
        <f>MATCH(A57, Entry!E7:E2606, 0)</f>
        <v>47</v>
      </c>
      <c r="E57" s="3" t="s">
        <v>88</v>
      </c>
      <c r="F57">
        <f>INDEX(MonLoad[M Prov], F$53)*INDEX(wdAdj[M Prov], MATCH($E57, wdAdj[Weekday], 0))/2+INDEX(MonLoad[D Prov], F$53)*INDEX(wdAdj[D Prov], MATCH($E57, wdAdj[Weekday], 0))/2+INDEX(MonLoad[M Call], F$53)*INDEX(wdAdj[M Calls], MATCH($E57, wdAdj[Weekday], 0))/120+INDEX(MonLoad[D Call], F$53)*INDEX(wdAdj[D Calls], MATCH($E57, wdAdj[Weekday], 0))/120-0.5</f>
        <v>11.645049969365784</v>
      </c>
      <c r="G57">
        <f>INDEX(MonLoad[M Prov], G$53)*INDEX(wdAdj[M Prov], MATCH($E57, wdAdj[Weekday], 0))/2+INDEX(MonLoad[D Prov], G$53)*INDEX(wdAdj[D Prov], MATCH($E57, wdAdj[Weekday], 0))/2+INDEX(MonLoad[M Call], G$53)*INDEX(wdAdj[M Calls], MATCH($E57, wdAdj[Weekday], 0))/120+INDEX(MonLoad[D Call], G$53)*INDEX(wdAdj[D Calls], MATCH($E57, wdAdj[Weekday], 0))/120-0.5</f>
        <v>11.652456951451223</v>
      </c>
      <c r="H57">
        <f>INDEX(MonLoad[M Prov], H$53)*INDEX(wdAdj[M Prov], MATCH($E57, wdAdj[Weekday], 0))/2+INDEX(MonLoad[D Prov], H$53)*INDEX(wdAdj[D Prov], MATCH($E57, wdAdj[Weekday], 0))/2+INDEX(MonLoad[M Call], H$53)*INDEX(wdAdj[M Calls], MATCH($E57, wdAdj[Weekday], 0))/120+INDEX(MonLoad[D Call], H$53)*INDEX(wdAdj[D Calls], MATCH($E57, wdAdj[Weekday], 0))/120-0.5</f>
        <v>12.152456951451223</v>
      </c>
      <c r="I57">
        <f>INDEX(MonLoad[M Prov], I$53)*INDEX(wdAdj[M Prov], MATCH($E57, wdAdj[Weekday], 0))/2+INDEX(MonLoad[D Prov], I$53)*INDEX(wdAdj[D Prov], MATCH($E57, wdAdj[Weekday], 0))/2+INDEX(MonLoad[M Call], I$53)*INDEX(wdAdj[M Calls], MATCH($E57, wdAdj[Weekday], 0))/120+INDEX(MonLoad[D Call], I$53)*INDEX(wdAdj[D Calls], MATCH($E57, wdAdj[Weekday], 0))/120-0.5</f>
        <v>7.6497473587505738</v>
      </c>
      <c r="J57">
        <f>INDEX(MonLoad[M Prov], J$53)*INDEX(wdAdj[M Prov], MATCH($E57, wdAdj[Weekday], 0))/2+INDEX(MonLoad[D Prov], J$53)*INDEX(wdAdj[D Prov], MATCH($E57, wdAdj[Weekday], 0))/2+INDEX(MonLoad[M Call], J$53)*INDEX(wdAdj[M Calls], MATCH($E57, wdAdj[Weekday], 0))/120+INDEX(MonLoad[D Call], J$53)*INDEX(wdAdj[D Calls], MATCH($E57, wdAdj[Weekday], 0))/120-0.5</f>
        <v>7.6497473587505738</v>
      </c>
      <c r="K57">
        <f>INDEX(MonLoad[M Prov], K$53)*INDEX(wdAdj[M Prov], MATCH($E57, wdAdj[Weekday], 0))/2+INDEX(MonLoad[D Prov], K$53)*INDEX(wdAdj[D Prov], MATCH($E57, wdAdj[Weekday], 0))/2+INDEX(MonLoad[M Call], K$53)*INDEX(wdAdj[M Calls], MATCH($E57, wdAdj[Weekday], 0))/120+INDEX(MonLoad[D Call], K$53)*INDEX(wdAdj[D Calls], MATCH($E57, wdAdj[Weekday], 0))/120-0.5</f>
        <v>-0.5</v>
      </c>
      <c r="L57">
        <f>INDEX(MonLoad[M Prov], L$53)*INDEX(wdAdj[M Prov], MATCH($E57, wdAdj[Weekday], 0))/2+INDEX(MonLoad[D Prov], L$53)*INDEX(wdAdj[D Prov], MATCH($E57, wdAdj[Weekday], 0))/2+INDEX(MonLoad[M Call], L$53)*INDEX(wdAdj[M Calls], MATCH($E57, wdAdj[Weekday], 0))/120+INDEX(MonLoad[D Call], L$53)*INDEX(wdAdj[D Calls], MATCH($E57, wdAdj[Weekday], 0))/120-0.5</f>
        <v>-0.5</v>
      </c>
      <c r="M57">
        <f>INDEX(MonLoad[M Prov], M$53)*INDEX(wdAdj[M Prov], MATCH($E57, wdAdj[Weekday], 0))/2+INDEX(MonLoad[D Prov], M$53)*INDEX(wdAdj[D Prov], MATCH($E57, wdAdj[Weekday], 0))/2+INDEX(MonLoad[M Call], M$53)*INDEX(wdAdj[M Calls], MATCH($E57, wdAdj[Weekday], 0))/120+INDEX(MonLoad[D Call], M$53)*INDEX(wdAdj[D Calls], MATCH($E57, wdAdj[Weekday], 0))/120-0.5</f>
        <v>-0.5</v>
      </c>
      <c r="N57">
        <f>INDEX(MonLoad[M Prov], N$53)*INDEX(wdAdj[M Prov], MATCH($E57, wdAdj[Weekday], 0))/2+INDEX(MonLoad[D Prov], N$53)*INDEX(wdAdj[D Prov], MATCH($E57, wdAdj[Weekday], 0))/2+INDEX(MonLoad[M Call], N$53)*INDEX(wdAdj[M Calls], MATCH($E57, wdAdj[Weekday], 0))/120+INDEX(MonLoad[D Call], N$53)*INDEX(wdAdj[D Calls], MATCH($E57, wdAdj[Weekday], 0))/120-0.5</f>
        <v>-0.5</v>
      </c>
      <c r="O57">
        <f>INDEX(MonLoad[M Prov], O$53)*INDEX(wdAdj[M Prov], MATCH($E57, wdAdj[Weekday], 0))/2+INDEX(MonLoad[D Prov], O$53)*INDEX(wdAdj[D Prov], MATCH($E57, wdAdj[Weekday], 0))/2+INDEX(MonLoad[M Call], O$53)*INDEX(wdAdj[M Calls], MATCH($E57, wdAdj[Weekday], 0))/120+INDEX(MonLoad[D Call], O$53)*INDEX(wdAdj[D Calls], MATCH($E57, wdAdj[Weekday], 0))/120-0.5</f>
        <v>-0.5</v>
      </c>
      <c r="P57">
        <f>INDEX(MonLoad[M Prov], P$53)*INDEX(wdAdj[M Prov], MATCH($E57, wdAdj[Weekday], 0))/2+INDEX(MonLoad[D Prov], P$53)*INDEX(wdAdj[D Prov], MATCH($E57, wdAdj[Weekday], 0))/2+INDEX(MonLoad[M Call], P$53)*INDEX(wdAdj[M Calls], MATCH($E57, wdAdj[Weekday], 0))/120+INDEX(MonLoad[D Call], P$53)*INDEX(wdAdj[D Calls], MATCH($E57, wdAdj[Weekday], 0))/120-0.5</f>
        <v>-0.5</v>
      </c>
      <c r="Q57">
        <f>INDEX(MonLoad[M Prov], Q$53)*INDEX(wdAdj[M Prov], MATCH($E57, wdAdj[Weekday], 0))/2+INDEX(MonLoad[D Prov], Q$53)*INDEX(wdAdj[D Prov], MATCH($E57, wdAdj[Weekday], 0))/2+INDEX(MonLoad[M Call], Q$53)*INDEX(wdAdj[M Calls], MATCH($E57, wdAdj[Weekday], 0))/120+INDEX(MonLoad[D Call], Q$53)*INDEX(wdAdj[D Calls], MATCH($E57, wdAdj[Weekday], 0))/120-0.5</f>
        <v>-0.5</v>
      </c>
    </row>
    <row r="58" spans="1:42" x14ac:dyDescent="0.25">
      <c r="A58" s="1">
        <f t="shared" si="21"/>
        <v>43836</v>
      </c>
      <c r="B58">
        <f>MATCH(A58, Entry!E8:E2607, 0)</f>
        <v>53</v>
      </c>
      <c r="E58" s="2" t="s">
        <v>90</v>
      </c>
      <c r="F58">
        <f>INDEX(MonLoad[M Prov], F$53)*INDEX(wdAdj[M Prov], MATCH($E58, wdAdj[Weekday], 0))/2+INDEX(MonLoad[D Prov], F$53)*INDEX(wdAdj[D Prov], MATCH($E58, wdAdj[Weekday], 0))/2+INDEX(MonLoad[M Call], F$53)*INDEX(wdAdj[M Calls], MATCH($E58, wdAdj[Weekday], 0))/120+INDEX(MonLoad[D Call], F$53)*INDEX(wdAdj[D Calls], MATCH($E58, wdAdj[Weekday], 0))/120-0.5</f>
        <v>11.649353966472132</v>
      </c>
      <c r="G58">
        <f>INDEX(MonLoad[M Prov], G$53)*INDEX(wdAdj[M Prov], MATCH($E58, wdAdj[Weekday], 0))/2+INDEX(MonLoad[D Prov], G$53)*INDEX(wdAdj[D Prov], MATCH($E58, wdAdj[Weekday], 0))/2+INDEX(MonLoad[M Call], G$53)*INDEX(wdAdj[M Calls], MATCH($E58, wdAdj[Weekday], 0))/120+INDEX(MonLoad[D Call], G$53)*INDEX(wdAdj[D Calls], MATCH($E58, wdAdj[Weekday], 0))/120-0.5</f>
        <v>11.656980662074581</v>
      </c>
      <c r="H58">
        <f>INDEX(MonLoad[M Prov], H$53)*INDEX(wdAdj[M Prov], MATCH($E58, wdAdj[Weekday], 0))/2+INDEX(MonLoad[D Prov], H$53)*INDEX(wdAdj[D Prov], MATCH($E58, wdAdj[Weekday], 0))/2+INDEX(MonLoad[M Call], H$53)*INDEX(wdAdj[M Calls], MATCH($E58, wdAdj[Weekday], 0))/120+INDEX(MonLoad[D Call], H$53)*INDEX(wdAdj[D Calls], MATCH($E58, wdAdj[Weekday], 0))/120-0.5</f>
        <v>12.156980662074581</v>
      </c>
      <c r="I58">
        <f>INDEX(MonLoad[M Prov], I$53)*INDEX(wdAdj[M Prov], MATCH($E58, wdAdj[Weekday], 0))/2+INDEX(MonLoad[D Prov], I$53)*INDEX(wdAdj[D Prov], MATCH($E58, wdAdj[Weekday], 0))/2+INDEX(MonLoad[M Call], I$53)*INDEX(wdAdj[M Calls], MATCH($E58, wdAdj[Weekday], 0))/120+INDEX(MonLoad[D Call], I$53)*INDEX(wdAdj[D Calls], MATCH($E58, wdAdj[Weekday], 0))/120-0.5</f>
        <v>7.7802571878544704</v>
      </c>
      <c r="J58">
        <f>INDEX(MonLoad[M Prov], J$53)*INDEX(wdAdj[M Prov], MATCH($E58, wdAdj[Weekday], 0))/2+INDEX(MonLoad[D Prov], J$53)*INDEX(wdAdj[D Prov], MATCH($E58, wdAdj[Weekday], 0))/2+INDEX(MonLoad[M Call], J$53)*INDEX(wdAdj[M Calls], MATCH($E58, wdAdj[Weekday], 0))/120+INDEX(MonLoad[D Call], J$53)*INDEX(wdAdj[D Calls], MATCH($E58, wdAdj[Weekday], 0))/120-0.5</f>
        <v>7.7802571878544704</v>
      </c>
      <c r="K58">
        <f>INDEX(MonLoad[M Prov], K$53)*INDEX(wdAdj[M Prov], MATCH($E58, wdAdj[Weekday], 0))/2+INDEX(MonLoad[D Prov], K$53)*INDEX(wdAdj[D Prov], MATCH($E58, wdAdj[Weekday], 0))/2+INDEX(MonLoad[M Call], K$53)*INDEX(wdAdj[M Calls], MATCH($E58, wdAdj[Weekday], 0))/120+INDEX(MonLoad[D Call], K$53)*INDEX(wdAdj[D Calls], MATCH($E58, wdAdj[Weekday], 0))/120-0.5</f>
        <v>-0.5</v>
      </c>
      <c r="L58">
        <f>INDEX(MonLoad[M Prov], L$53)*INDEX(wdAdj[M Prov], MATCH($E58, wdAdj[Weekday], 0))/2+INDEX(MonLoad[D Prov], L$53)*INDEX(wdAdj[D Prov], MATCH($E58, wdAdj[Weekday], 0))/2+INDEX(MonLoad[M Call], L$53)*INDEX(wdAdj[M Calls], MATCH($E58, wdAdj[Weekday], 0))/120+INDEX(MonLoad[D Call], L$53)*INDEX(wdAdj[D Calls], MATCH($E58, wdAdj[Weekday], 0))/120-0.5</f>
        <v>-0.5</v>
      </c>
      <c r="M58">
        <f>INDEX(MonLoad[M Prov], M$53)*INDEX(wdAdj[M Prov], MATCH($E58, wdAdj[Weekday], 0))/2+INDEX(MonLoad[D Prov], M$53)*INDEX(wdAdj[D Prov], MATCH($E58, wdAdj[Weekday], 0))/2+INDEX(MonLoad[M Call], M$53)*INDEX(wdAdj[M Calls], MATCH($E58, wdAdj[Weekday], 0))/120+INDEX(MonLoad[D Call], M$53)*INDEX(wdAdj[D Calls], MATCH($E58, wdAdj[Weekday], 0))/120-0.5</f>
        <v>-0.5</v>
      </c>
      <c r="N58">
        <f>INDEX(MonLoad[M Prov], N$53)*INDEX(wdAdj[M Prov], MATCH($E58, wdAdj[Weekday], 0))/2+INDEX(MonLoad[D Prov], N$53)*INDEX(wdAdj[D Prov], MATCH($E58, wdAdj[Weekday], 0))/2+INDEX(MonLoad[M Call], N$53)*INDEX(wdAdj[M Calls], MATCH($E58, wdAdj[Weekday], 0))/120+INDEX(MonLoad[D Call], N$53)*INDEX(wdAdj[D Calls], MATCH($E58, wdAdj[Weekday], 0))/120-0.5</f>
        <v>-0.5</v>
      </c>
      <c r="O58">
        <f>INDEX(MonLoad[M Prov], O$53)*INDEX(wdAdj[M Prov], MATCH($E58, wdAdj[Weekday], 0))/2+INDEX(MonLoad[D Prov], O$53)*INDEX(wdAdj[D Prov], MATCH($E58, wdAdj[Weekday], 0))/2+INDEX(MonLoad[M Call], O$53)*INDEX(wdAdj[M Calls], MATCH($E58, wdAdj[Weekday], 0))/120+INDEX(MonLoad[D Call], O$53)*INDEX(wdAdj[D Calls], MATCH($E58, wdAdj[Weekday], 0))/120-0.5</f>
        <v>-0.5</v>
      </c>
      <c r="P58">
        <f>INDEX(MonLoad[M Prov], P$53)*INDEX(wdAdj[M Prov], MATCH($E58, wdAdj[Weekday], 0))/2+INDEX(MonLoad[D Prov], P$53)*INDEX(wdAdj[D Prov], MATCH($E58, wdAdj[Weekday], 0))/2+INDEX(MonLoad[M Call], P$53)*INDEX(wdAdj[M Calls], MATCH($E58, wdAdj[Weekday], 0))/120+INDEX(MonLoad[D Call], P$53)*INDEX(wdAdj[D Calls], MATCH($E58, wdAdj[Weekday], 0))/120-0.5</f>
        <v>-0.5</v>
      </c>
      <c r="Q58">
        <f>INDEX(MonLoad[M Prov], Q$53)*INDEX(wdAdj[M Prov], MATCH($E58, wdAdj[Weekday], 0))/2+INDEX(MonLoad[D Prov], Q$53)*INDEX(wdAdj[D Prov], MATCH($E58, wdAdj[Weekday], 0))/2+INDEX(MonLoad[M Call], Q$53)*INDEX(wdAdj[M Calls], MATCH($E58, wdAdj[Weekday], 0))/120+INDEX(MonLoad[D Call], Q$53)*INDEX(wdAdj[D Calls], MATCH($E58, wdAdj[Weekday], 0))/120-0.5</f>
        <v>-0.5</v>
      </c>
    </row>
    <row r="59" spans="1:42" x14ac:dyDescent="0.25">
      <c r="A59" s="1">
        <f t="shared" si="21"/>
        <v>43837</v>
      </c>
      <c r="B59">
        <f>MATCH(A59, Entry!E9:E2608, 0)</f>
        <v>59</v>
      </c>
      <c r="E59" s="3" t="s">
        <v>91</v>
      </c>
      <c r="F59">
        <f>INDEX(MonLoad[M Prov], F$53)*INDEX(wdAdj[M Prov], MATCH($E59, wdAdj[Weekday], 0))/2+INDEX(MonLoad[D Prov], F$53)*INDEX(wdAdj[D Prov], MATCH($E59, wdAdj[Weekday], 0))/2+INDEX(MonLoad[M Call], F$53)*INDEX(wdAdj[M Calls], MATCH($E59, wdAdj[Weekday], 0))/120+INDEX(MonLoad[D Call], F$53)*INDEX(wdAdj[D Calls], MATCH($E59, wdAdj[Weekday], 0))/120-0.5</f>
        <v>11.152431766223451</v>
      </c>
      <c r="G59">
        <f>INDEX(MonLoad[M Prov], G$53)*INDEX(wdAdj[M Prov], MATCH($E59, wdAdj[Weekday], 0))/2+INDEX(MonLoad[D Prov], G$53)*INDEX(wdAdj[D Prov], MATCH($E59, wdAdj[Weekday], 0))/2+INDEX(MonLoad[M Call], G$53)*INDEX(wdAdj[M Calls], MATCH($E59, wdAdj[Weekday], 0))/120+INDEX(MonLoad[D Call], G$53)*INDEX(wdAdj[D Calls], MATCH($E59, wdAdj[Weekday], 0))/120-0.5</f>
        <v>11.159827811458264</v>
      </c>
      <c r="H59">
        <f>INDEX(MonLoad[M Prov], H$53)*INDEX(wdAdj[M Prov], MATCH($E59, wdAdj[Weekday], 0))/2+INDEX(MonLoad[D Prov], H$53)*INDEX(wdAdj[D Prov], MATCH($E59, wdAdj[Weekday], 0))/2+INDEX(MonLoad[M Call], H$53)*INDEX(wdAdj[M Calls], MATCH($E59, wdAdj[Weekday], 0))/120+INDEX(MonLoad[D Call], H$53)*INDEX(wdAdj[D Calls], MATCH($E59, wdAdj[Weekday], 0))/120-0.5</f>
        <v>11.659827811458264</v>
      </c>
      <c r="I59">
        <f>INDEX(MonLoad[M Prov], I$53)*INDEX(wdAdj[M Prov], MATCH($E59, wdAdj[Weekday], 0))/2+INDEX(MonLoad[D Prov], I$53)*INDEX(wdAdj[D Prov], MATCH($E59, wdAdj[Weekday], 0))/2+INDEX(MonLoad[M Call], I$53)*INDEX(wdAdj[M Calls], MATCH($E59, wdAdj[Weekday], 0))/120+INDEX(MonLoad[D Call], I$53)*INDEX(wdAdj[D Calls], MATCH($E59, wdAdj[Weekday], 0))/120-0.5</f>
        <v>7.6432508694796244</v>
      </c>
      <c r="J59">
        <f>INDEX(MonLoad[M Prov], J$53)*INDEX(wdAdj[M Prov], MATCH($E59, wdAdj[Weekday], 0))/2+INDEX(MonLoad[D Prov], J$53)*INDEX(wdAdj[D Prov], MATCH($E59, wdAdj[Weekday], 0))/2+INDEX(MonLoad[M Call], J$53)*INDEX(wdAdj[M Calls], MATCH($E59, wdAdj[Weekday], 0))/120+INDEX(MonLoad[D Call], J$53)*INDEX(wdAdj[D Calls], MATCH($E59, wdAdj[Weekday], 0))/120-0.5</f>
        <v>7.6432508694796244</v>
      </c>
      <c r="K59">
        <f>INDEX(MonLoad[M Prov], K$53)*INDEX(wdAdj[M Prov], MATCH($E59, wdAdj[Weekday], 0))/2+INDEX(MonLoad[D Prov], K$53)*INDEX(wdAdj[D Prov], MATCH($E59, wdAdj[Weekday], 0))/2+INDEX(MonLoad[M Call], K$53)*INDEX(wdAdj[M Calls], MATCH($E59, wdAdj[Weekday], 0))/120+INDEX(MonLoad[D Call], K$53)*INDEX(wdAdj[D Calls], MATCH($E59, wdAdj[Weekday], 0))/120-0.5</f>
        <v>-0.5</v>
      </c>
      <c r="L59">
        <f>INDEX(MonLoad[M Prov], L$53)*INDEX(wdAdj[M Prov], MATCH($E59, wdAdj[Weekday], 0))/2+INDEX(MonLoad[D Prov], L$53)*INDEX(wdAdj[D Prov], MATCH($E59, wdAdj[Weekday], 0))/2+INDEX(MonLoad[M Call], L$53)*INDEX(wdAdj[M Calls], MATCH($E59, wdAdj[Weekday], 0))/120+INDEX(MonLoad[D Call], L$53)*INDEX(wdAdj[D Calls], MATCH($E59, wdAdj[Weekday], 0))/120-0.5</f>
        <v>-0.5</v>
      </c>
      <c r="M59">
        <f>INDEX(MonLoad[M Prov], M$53)*INDEX(wdAdj[M Prov], MATCH($E59, wdAdj[Weekday], 0))/2+INDEX(MonLoad[D Prov], M$53)*INDEX(wdAdj[D Prov], MATCH($E59, wdAdj[Weekday], 0))/2+INDEX(MonLoad[M Call], M$53)*INDEX(wdAdj[M Calls], MATCH($E59, wdAdj[Weekday], 0))/120+INDEX(MonLoad[D Call], M$53)*INDEX(wdAdj[D Calls], MATCH($E59, wdAdj[Weekday], 0))/120-0.5</f>
        <v>-0.5</v>
      </c>
      <c r="N59">
        <f>INDEX(MonLoad[M Prov], N$53)*INDEX(wdAdj[M Prov], MATCH($E59, wdAdj[Weekday], 0))/2+INDEX(MonLoad[D Prov], N$53)*INDEX(wdAdj[D Prov], MATCH($E59, wdAdj[Weekday], 0))/2+INDEX(MonLoad[M Call], N$53)*INDEX(wdAdj[M Calls], MATCH($E59, wdAdj[Weekday], 0))/120+INDEX(MonLoad[D Call], N$53)*INDEX(wdAdj[D Calls], MATCH($E59, wdAdj[Weekday], 0))/120-0.5</f>
        <v>-0.5</v>
      </c>
      <c r="O59">
        <f>INDEX(MonLoad[M Prov], O$53)*INDEX(wdAdj[M Prov], MATCH($E59, wdAdj[Weekday], 0))/2+INDEX(MonLoad[D Prov], O$53)*INDEX(wdAdj[D Prov], MATCH($E59, wdAdj[Weekday], 0))/2+INDEX(MonLoad[M Call], O$53)*INDEX(wdAdj[M Calls], MATCH($E59, wdAdj[Weekday], 0))/120+INDEX(MonLoad[D Call], O$53)*INDEX(wdAdj[D Calls], MATCH($E59, wdAdj[Weekday], 0))/120-0.5</f>
        <v>-0.5</v>
      </c>
      <c r="P59">
        <f>INDEX(MonLoad[M Prov], P$53)*INDEX(wdAdj[M Prov], MATCH($E59, wdAdj[Weekday], 0))/2+INDEX(MonLoad[D Prov], P$53)*INDEX(wdAdj[D Prov], MATCH($E59, wdAdj[Weekday], 0))/2+INDEX(MonLoad[M Call], P$53)*INDEX(wdAdj[M Calls], MATCH($E59, wdAdj[Weekday], 0))/120+INDEX(MonLoad[D Call], P$53)*INDEX(wdAdj[D Calls], MATCH($E59, wdAdj[Weekday], 0))/120-0.5</f>
        <v>-0.5</v>
      </c>
      <c r="Q59">
        <f>INDEX(MonLoad[M Prov], Q$53)*INDEX(wdAdj[M Prov], MATCH($E59, wdAdj[Weekday], 0))/2+INDEX(MonLoad[D Prov], Q$53)*INDEX(wdAdj[D Prov], MATCH($E59, wdAdj[Weekday], 0))/2+INDEX(MonLoad[M Call], Q$53)*INDEX(wdAdj[M Calls], MATCH($E59, wdAdj[Weekday], 0))/120+INDEX(MonLoad[D Call], Q$53)*INDEX(wdAdj[D Calls], MATCH($E59, wdAdj[Weekday], 0))/120-0.5</f>
        <v>-0.5</v>
      </c>
    </row>
    <row r="60" spans="1:42" x14ac:dyDescent="0.25">
      <c r="A60" s="1">
        <f t="shared" si="21"/>
        <v>43838</v>
      </c>
      <c r="B60">
        <f>MATCH(A60, Entry!E10:E2609, 0)</f>
        <v>65</v>
      </c>
      <c r="E60" s="2" t="s">
        <v>92</v>
      </c>
      <c r="F60">
        <f>INDEX(MonLoad[M Sat], F$53)*INDEX(wdAdj[M Prov], MATCH($E60, wdAdj[Weekday], 0))/2+INDEX(MonLoad[D Sat], F$53)*INDEX(wdAdj[D Prov], MATCH($E60, wdAdj[Weekday], 0))/2+INDEX(MonLoad[M Sat Call], F$53)*INDEX(wdAdj[M Calls], MATCH($E60, wdAdj[Weekday], 0))/120+INDEX(MonLoad[D Sat Call], F$53)*INDEX(wdAdj[D Calls], MATCH($E60, wdAdj[Weekday], 0))/120</f>
        <v>3.4249999999999998</v>
      </c>
      <c r="G60">
        <f>INDEX(MonLoad[M Sat], G$53)*INDEX(wdAdj[M Prov], MATCH($E60, wdAdj[Weekday], 0))/2+INDEX(MonLoad[D Sat], G$53)*INDEX(wdAdj[D Prov], MATCH($E60, wdAdj[Weekday], 0))/2+INDEX(MonLoad[M Sat Call], G$53)*INDEX(wdAdj[M Calls], MATCH($E60, wdAdj[Weekday], 0))/120+INDEX(MonLoad[D Sat Call], G$53)*INDEX(wdAdj[D Calls], MATCH($E60, wdAdj[Weekday], 0))/120</f>
        <v>3.4249999999999998</v>
      </c>
      <c r="H60">
        <f>INDEX(MonLoad[M Sat], H$53)*INDEX(wdAdj[M Prov], MATCH($E60, wdAdj[Weekday], 0))/2+INDEX(MonLoad[D Sat], H$53)*INDEX(wdAdj[D Prov], MATCH($E60, wdAdj[Weekday], 0))/2+INDEX(MonLoad[M Sat Call], H$53)*INDEX(wdAdj[M Calls], MATCH($E60, wdAdj[Weekday], 0))/120+INDEX(MonLoad[D Sat Call], H$53)*INDEX(wdAdj[D Calls], MATCH($E60, wdAdj[Weekday], 0))/120</f>
        <v>3.4249999999999998</v>
      </c>
      <c r="I60">
        <f>INDEX(MonLoad[M Sat], I$53)*INDEX(wdAdj[M Prov], MATCH($E60, wdAdj[Weekday], 0))/2+INDEX(MonLoad[D Sat], I$53)*INDEX(wdAdj[D Prov], MATCH($E60, wdAdj[Weekday], 0))/2+INDEX(MonLoad[M Sat Call], I$53)*INDEX(wdAdj[M Calls], MATCH($E60, wdAdj[Weekday], 0))/120+INDEX(MonLoad[D Sat Call], I$53)*INDEX(wdAdj[D Calls], MATCH($E60, wdAdj[Weekday], 0))/120</f>
        <v>2.666666666666667</v>
      </c>
      <c r="J60">
        <f>INDEX(MonLoad[M Sat], J$53)*INDEX(wdAdj[M Prov], MATCH($E60, wdAdj[Weekday], 0))/2+INDEX(MonLoad[D Sat], J$53)*INDEX(wdAdj[D Prov], MATCH($E60, wdAdj[Weekday], 0))/2+INDEX(MonLoad[M Sat Call], J$53)*INDEX(wdAdj[M Calls], MATCH($E60, wdAdj[Weekday], 0))/120+INDEX(MonLoad[D Sat Call], J$53)*INDEX(wdAdj[D Calls], MATCH($E60, wdAdj[Weekday], 0))/120</f>
        <v>1.8333333333333335</v>
      </c>
      <c r="K60">
        <f>INDEX(MonLoad[M Sat], K$53)*INDEX(wdAdj[M Prov], MATCH($E60, wdAdj[Weekday], 0))/2+INDEX(MonLoad[D Sat], K$53)*INDEX(wdAdj[D Prov], MATCH($E60, wdAdj[Weekday], 0))/2+INDEX(MonLoad[M Sat Call], K$53)*INDEX(wdAdj[M Calls], MATCH($E60, wdAdj[Weekday], 0))/120+INDEX(MonLoad[D Sat Call], K$53)*INDEX(wdAdj[D Calls], MATCH($E60, wdAdj[Weekday], 0))/120</f>
        <v>0</v>
      </c>
      <c r="L60">
        <f>INDEX(MonLoad[M Sat], L$53)*INDEX(wdAdj[M Prov], MATCH($E60, wdAdj[Weekday], 0))/2+INDEX(MonLoad[D Sat], L$53)*INDEX(wdAdj[D Prov], MATCH($E60, wdAdj[Weekday], 0))/2+INDEX(MonLoad[M Sat Call], L$53)*INDEX(wdAdj[M Calls], MATCH($E60, wdAdj[Weekday], 0))/120+INDEX(MonLoad[D Sat Call], L$53)*INDEX(wdAdj[D Calls], MATCH($E60, wdAdj[Weekday], 0))/120</f>
        <v>0</v>
      </c>
      <c r="M60">
        <f>INDEX(MonLoad[M Sat], M$53)*INDEX(wdAdj[M Prov], MATCH($E60, wdAdj[Weekday], 0))/2+INDEX(MonLoad[D Sat], M$53)*INDEX(wdAdj[D Prov], MATCH($E60, wdAdj[Weekday], 0))/2+INDEX(MonLoad[M Sat Call], M$53)*INDEX(wdAdj[M Calls], MATCH($E60, wdAdj[Weekday], 0))/120+INDEX(MonLoad[D Sat Call], M$53)*INDEX(wdAdj[D Calls], MATCH($E60, wdAdj[Weekday], 0))/120</f>
        <v>0</v>
      </c>
      <c r="N60">
        <f>INDEX(MonLoad[M Sat], N$53)*INDEX(wdAdj[M Prov], MATCH($E60, wdAdj[Weekday], 0))/2+INDEX(MonLoad[D Sat], N$53)*INDEX(wdAdj[D Prov], MATCH($E60, wdAdj[Weekday], 0))/2+INDEX(MonLoad[M Sat Call], N$53)*INDEX(wdAdj[M Calls], MATCH($E60, wdAdj[Weekday], 0))/120+INDEX(MonLoad[D Sat Call], N$53)*INDEX(wdAdj[D Calls], MATCH($E60, wdAdj[Weekday], 0))/120</f>
        <v>0</v>
      </c>
      <c r="O60">
        <f>INDEX(MonLoad[M Sat], O$53)*INDEX(wdAdj[M Prov], MATCH($E60, wdAdj[Weekday], 0))/2+INDEX(MonLoad[D Sat], O$53)*INDEX(wdAdj[D Prov], MATCH($E60, wdAdj[Weekday], 0))/2+INDEX(MonLoad[M Sat Call], O$53)*INDEX(wdAdj[M Calls], MATCH($E60, wdAdj[Weekday], 0))/120+INDEX(MonLoad[D Sat Call], O$53)*INDEX(wdAdj[D Calls], MATCH($E60, wdAdj[Weekday], 0))/120</f>
        <v>0</v>
      </c>
      <c r="P60">
        <f>INDEX(MonLoad[M Sat], P$53)*INDEX(wdAdj[M Prov], MATCH($E60, wdAdj[Weekday], 0))/2+INDEX(MonLoad[D Sat], P$53)*INDEX(wdAdj[D Prov], MATCH($E60, wdAdj[Weekday], 0))/2+INDEX(MonLoad[M Sat Call], P$53)*INDEX(wdAdj[M Calls], MATCH($E60, wdAdj[Weekday], 0))/120+INDEX(MonLoad[D Sat Call], P$53)*INDEX(wdAdj[D Calls], MATCH($E60, wdAdj[Weekday], 0))/120</f>
        <v>0</v>
      </c>
      <c r="Q60">
        <f>INDEX(MonLoad[M Sat], Q$53)*INDEX(wdAdj[M Prov], MATCH($E60, wdAdj[Weekday], 0))/2+INDEX(MonLoad[D Sat], Q$53)*INDEX(wdAdj[D Prov], MATCH($E60, wdAdj[Weekday], 0))/2+INDEX(MonLoad[M Sat Call], Q$53)*INDEX(wdAdj[M Calls], MATCH($E60, wdAdj[Weekday], 0))/120+INDEX(MonLoad[D Sat Call], Q$53)*INDEX(wdAdj[D Calls], MATCH($E60, wdAdj[Weekday], 0))/120</f>
        <v>0</v>
      </c>
    </row>
    <row r="61" spans="1:42" x14ac:dyDescent="0.25">
      <c r="A61" s="1">
        <f t="shared" si="21"/>
        <v>43839</v>
      </c>
      <c r="B61">
        <f>MATCH(A61, Entry!E11:E2610, 0)</f>
        <v>71</v>
      </c>
    </row>
    <row r="62" spans="1:42" x14ac:dyDescent="0.25">
      <c r="A62" s="1">
        <f t="shared" si="21"/>
        <v>43840</v>
      </c>
      <c r="B62">
        <f>MATCH(A62, Entry!E12:E2611, 0)</f>
        <v>77</v>
      </c>
    </row>
    <row r="63" spans="1:42" x14ac:dyDescent="0.25">
      <c r="A63" s="1">
        <f t="shared" si="21"/>
        <v>43841</v>
      </c>
      <c r="B63">
        <f>MATCH(A63, Entry!E13:E2612, 0)</f>
        <v>83</v>
      </c>
    </row>
    <row r="64" spans="1:42" x14ac:dyDescent="0.25">
      <c r="A64" s="1">
        <f t="shared" si="21"/>
        <v>43842</v>
      </c>
      <c r="B64">
        <f>MATCH(A64, Entry!E14:E2613, 0)</f>
        <v>89</v>
      </c>
    </row>
    <row r="65" spans="1:2" x14ac:dyDescent="0.25">
      <c r="A65" s="1">
        <f t="shared" si="21"/>
        <v>43843</v>
      </c>
      <c r="B65">
        <f>MATCH(A65, Entry!E15:E2614, 0)</f>
        <v>95</v>
      </c>
    </row>
    <row r="66" spans="1:2" x14ac:dyDescent="0.25">
      <c r="A66" s="1">
        <f t="shared" si="21"/>
        <v>43844</v>
      </c>
      <c r="B66">
        <f>MATCH(A66, Entry!E16:E2615, 0)</f>
        <v>101</v>
      </c>
    </row>
    <row r="67" spans="1:2" x14ac:dyDescent="0.25">
      <c r="A67" s="1">
        <f t="shared" si="21"/>
        <v>43845</v>
      </c>
      <c r="B67">
        <f>MATCH(A67, Entry!E17:E2616, 0)</f>
        <v>107</v>
      </c>
    </row>
    <row r="68" spans="1:2" x14ac:dyDescent="0.25">
      <c r="A68" s="1">
        <f t="shared" si="21"/>
        <v>43846</v>
      </c>
      <c r="B68">
        <f>MATCH(A68, Entry!E18:E2617, 0)</f>
        <v>113</v>
      </c>
    </row>
    <row r="69" spans="1:2" x14ac:dyDescent="0.25">
      <c r="A69" s="1">
        <f t="shared" si="21"/>
        <v>43847</v>
      </c>
      <c r="B69">
        <f>MATCH(A69, Entry!E19:E2618, 0)</f>
        <v>119</v>
      </c>
    </row>
    <row r="70" spans="1:2" x14ac:dyDescent="0.25">
      <c r="A70" s="1">
        <f t="shared" si="21"/>
        <v>43848</v>
      </c>
      <c r="B70">
        <f>MATCH(A70, Entry!E20:E2619, 0)</f>
        <v>125</v>
      </c>
    </row>
    <row r="71" spans="1:2" x14ac:dyDescent="0.25">
      <c r="A71" s="1">
        <f t="shared" si="21"/>
        <v>43849</v>
      </c>
      <c r="B71">
        <f>MATCH(A71, Entry!E21:E2620, 0)</f>
        <v>131</v>
      </c>
    </row>
    <row r="72" spans="1:2" x14ac:dyDescent="0.25">
      <c r="A72" s="1">
        <f t="shared" si="21"/>
        <v>43850</v>
      </c>
      <c r="B72">
        <f>MATCH(A72, Entry!E22:E2621, 0)</f>
        <v>137</v>
      </c>
    </row>
    <row r="73" spans="1:2" x14ac:dyDescent="0.25">
      <c r="A73" s="1">
        <f t="shared" si="21"/>
        <v>43851</v>
      </c>
      <c r="B73">
        <f>MATCH(A73, Entry!E23:E2622, 0)</f>
        <v>143</v>
      </c>
    </row>
    <row r="74" spans="1:2" x14ac:dyDescent="0.25">
      <c r="A74" s="1">
        <f t="shared" si="21"/>
        <v>43852</v>
      </c>
      <c r="B74">
        <f>MATCH(A74, Entry!E24:E2623, 0)</f>
        <v>149</v>
      </c>
    </row>
    <row r="75" spans="1:2" x14ac:dyDescent="0.25">
      <c r="A75" s="1">
        <f t="shared" si="21"/>
        <v>43853</v>
      </c>
      <c r="B75">
        <f>MATCH(A75, Entry!E25:E2624, 0)</f>
        <v>155</v>
      </c>
    </row>
    <row r="76" spans="1:2" x14ac:dyDescent="0.25">
      <c r="A76" s="1">
        <f t="shared" si="21"/>
        <v>43854</v>
      </c>
      <c r="B76">
        <f>MATCH(A76, Entry!E26:E2625, 0)</f>
        <v>161</v>
      </c>
    </row>
    <row r="77" spans="1:2" x14ac:dyDescent="0.25">
      <c r="A77" s="1">
        <f t="shared" si="21"/>
        <v>43855</v>
      </c>
      <c r="B77">
        <f>MATCH(A77, Entry!E27:E2626, 0)</f>
        <v>167</v>
      </c>
    </row>
    <row r="78" spans="1:2" x14ac:dyDescent="0.25">
      <c r="A78" s="1">
        <f t="shared" si="21"/>
        <v>43856</v>
      </c>
      <c r="B78">
        <f>MATCH(A78, Entry!E28:E2627, 0)</f>
        <v>173</v>
      </c>
    </row>
    <row r="79" spans="1:2" x14ac:dyDescent="0.25">
      <c r="A79" s="1">
        <f t="shared" si="21"/>
        <v>43857</v>
      </c>
      <c r="B79">
        <f>MATCH(A79, Entry!E29:E2628, 0)</f>
        <v>179</v>
      </c>
    </row>
    <row r="80" spans="1:2" x14ac:dyDescent="0.25">
      <c r="A80" s="1">
        <f t="shared" si="21"/>
        <v>43858</v>
      </c>
      <c r="B80">
        <f>MATCH(A80, Entry!E30:E2629, 0)</f>
        <v>185</v>
      </c>
    </row>
    <row r="81" spans="1:2" x14ac:dyDescent="0.25">
      <c r="A81" s="1">
        <f t="shared" si="21"/>
        <v>43859</v>
      </c>
      <c r="B81">
        <f>MATCH(A81, Entry!E31:E2630, 0)</f>
        <v>191</v>
      </c>
    </row>
    <row r="82" spans="1:2" x14ac:dyDescent="0.25">
      <c r="A82" s="1">
        <f t="shared" si="21"/>
        <v>43860</v>
      </c>
      <c r="B82">
        <f>MATCH(A82, Entry!E32:E2631, 0)</f>
        <v>197</v>
      </c>
    </row>
    <row r="83" spans="1:2" x14ac:dyDescent="0.25">
      <c r="A83" s="1">
        <f t="shared" si="21"/>
        <v>43861</v>
      </c>
      <c r="B83">
        <f>MATCH(A83, Entry!E33:E2632, 0)</f>
        <v>203</v>
      </c>
    </row>
    <row r="84" spans="1:2" x14ac:dyDescent="0.25">
      <c r="A84" s="1">
        <f t="shared" si="21"/>
        <v>43862</v>
      </c>
      <c r="B84">
        <f>MATCH(A84, Entry!E34:E2633, 0)</f>
        <v>209</v>
      </c>
    </row>
    <row r="85" spans="1:2" x14ac:dyDescent="0.25">
      <c r="A85" s="1">
        <f t="shared" si="21"/>
        <v>43863</v>
      </c>
      <c r="B85">
        <f>MATCH(A85, Entry!E35:E2634, 0)</f>
        <v>215</v>
      </c>
    </row>
    <row r="86" spans="1:2" x14ac:dyDescent="0.25">
      <c r="A86" s="1">
        <f t="shared" si="21"/>
        <v>43864</v>
      </c>
      <c r="B86">
        <f>MATCH(A86, Entry!E36:E2635, 0)</f>
        <v>221</v>
      </c>
    </row>
    <row r="87" spans="1:2" x14ac:dyDescent="0.25">
      <c r="A87" s="1">
        <f t="shared" si="21"/>
        <v>43865</v>
      </c>
      <c r="B87">
        <f>MATCH(A87, Entry!E37:E2636, 0)</f>
        <v>227</v>
      </c>
    </row>
    <row r="88" spans="1:2" x14ac:dyDescent="0.25">
      <c r="A88" s="1">
        <f t="shared" si="21"/>
        <v>43866</v>
      </c>
      <c r="B88">
        <f>MATCH(A88, Entry!E38:E2637, 0)</f>
        <v>233</v>
      </c>
    </row>
    <row r="89" spans="1:2" x14ac:dyDescent="0.25">
      <c r="A89" s="1">
        <f t="shared" si="21"/>
        <v>43867</v>
      </c>
      <c r="B89">
        <f>MATCH(A89, Entry!E39:E2638, 0)</f>
        <v>239</v>
      </c>
    </row>
    <row r="90" spans="1:2" x14ac:dyDescent="0.25">
      <c r="A90" s="1">
        <f t="shared" si="21"/>
        <v>43868</v>
      </c>
      <c r="B90">
        <f>MATCH(A90, Entry!E40:E2639, 0)</f>
        <v>245</v>
      </c>
    </row>
    <row r="91" spans="1:2" x14ac:dyDescent="0.25">
      <c r="A91" s="1">
        <f t="shared" si="21"/>
        <v>43869</v>
      </c>
      <c r="B91">
        <f>MATCH(A91, Entry!E41:E2640, 0)</f>
        <v>251</v>
      </c>
    </row>
    <row r="92" spans="1:2" x14ac:dyDescent="0.25">
      <c r="A92" s="1">
        <f t="shared" si="21"/>
        <v>43870</v>
      </c>
      <c r="B92">
        <f>MATCH(A92, Entry!E42:E2641, 0)</f>
        <v>257</v>
      </c>
    </row>
    <row r="93" spans="1:2" x14ac:dyDescent="0.25">
      <c r="A93" s="1">
        <f t="shared" si="21"/>
        <v>43871</v>
      </c>
      <c r="B93">
        <f>MATCH(A93, Entry!E43:E2642, 0)</f>
        <v>263</v>
      </c>
    </row>
    <row r="94" spans="1:2" x14ac:dyDescent="0.25">
      <c r="A94" s="1">
        <f t="shared" si="21"/>
        <v>43872</v>
      </c>
      <c r="B94">
        <f>MATCH(A94, Entry!E44:E2643, 0)</f>
        <v>269</v>
      </c>
    </row>
    <row r="95" spans="1:2" x14ac:dyDescent="0.25">
      <c r="A95" s="1">
        <f t="shared" si="21"/>
        <v>43873</v>
      </c>
      <c r="B95">
        <f>MATCH(A95, Entry!E45:E2644, 0)</f>
        <v>275</v>
      </c>
    </row>
    <row r="96" spans="1:2" x14ac:dyDescent="0.25">
      <c r="A96" s="1">
        <f t="shared" si="21"/>
        <v>43874</v>
      </c>
      <c r="B96">
        <f>MATCH(A96, Entry!E46:E2645, 0)</f>
        <v>281</v>
      </c>
    </row>
    <row r="97" spans="1:2" x14ac:dyDescent="0.25">
      <c r="A97" s="1">
        <f t="shared" si="21"/>
        <v>43875</v>
      </c>
      <c r="B97">
        <f>MATCH(A97, Entry!E47:E2646, 0)</f>
        <v>287</v>
      </c>
    </row>
    <row r="98" spans="1:2" x14ac:dyDescent="0.25">
      <c r="A98" s="1">
        <f t="shared" si="21"/>
        <v>43876</v>
      </c>
      <c r="B98">
        <f>MATCH(A98, Entry!E48:E2647, 0)</f>
        <v>293</v>
      </c>
    </row>
    <row r="99" spans="1:2" x14ac:dyDescent="0.25">
      <c r="A99" s="1">
        <f t="shared" si="21"/>
        <v>43877</v>
      </c>
      <c r="B99">
        <f>MATCH(A99, Entry!E49:E2648, 0)</f>
        <v>299</v>
      </c>
    </row>
    <row r="100" spans="1:2" x14ac:dyDescent="0.25">
      <c r="A100" s="1">
        <f t="shared" si="21"/>
        <v>43878</v>
      </c>
      <c r="B100">
        <f>MATCH(A100, Entry!E50:E2649, 0)</f>
        <v>305</v>
      </c>
    </row>
    <row r="101" spans="1:2" x14ac:dyDescent="0.25">
      <c r="A101" s="1">
        <f t="shared" si="21"/>
        <v>43879</v>
      </c>
      <c r="B101">
        <f>MATCH(A101, Entry!E51:E2650, 0)</f>
        <v>311</v>
      </c>
    </row>
    <row r="102" spans="1:2" x14ac:dyDescent="0.25">
      <c r="A102" s="1">
        <f t="shared" si="21"/>
        <v>43880</v>
      </c>
      <c r="B102">
        <f>MATCH(A102, Entry!E52:E2651, 0)</f>
        <v>317</v>
      </c>
    </row>
    <row r="103" spans="1:2" x14ac:dyDescent="0.25">
      <c r="A103" s="1">
        <f t="shared" si="21"/>
        <v>43881</v>
      </c>
      <c r="B103">
        <f>MATCH(A103, Entry!E53:E2652, 0)</f>
        <v>323</v>
      </c>
    </row>
    <row r="104" spans="1:2" x14ac:dyDescent="0.25">
      <c r="A104" s="1">
        <f t="shared" si="21"/>
        <v>43882</v>
      </c>
      <c r="B104">
        <f>MATCH(A104, Entry!E54:E2653, 0)</f>
        <v>329</v>
      </c>
    </row>
    <row r="105" spans="1:2" x14ac:dyDescent="0.25">
      <c r="A105" s="1">
        <f t="shared" si="21"/>
        <v>43883</v>
      </c>
      <c r="B105">
        <f>MATCH(A105, Entry!E55:E2654, 0)</f>
        <v>335</v>
      </c>
    </row>
    <row r="106" spans="1:2" x14ac:dyDescent="0.25">
      <c r="A106" s="1">
        <f t="shared" si="21"/>
        <v>43884</v>
      </c>
      <c r="B106">
        <f>MATCH(A106, Entry!E56:E2655, 0)</f>
        <v>341</v>
      </c>
    </row>
    <row r="107" spans="1:2" x14ac:dyDescent="0.25">
      <c r="A107" s="1">
        <f t="shared" si="21"/>
        <v>43885</v>
      </c>
      <c r="B107">
        <f>MATCH(A107, Entry!E57:E2656, 0)</f>
        <v>347</v>
      </c>
    </row>
    <row r="108" spans="1:2" x14ac:dyDescent="0.25">
      <c r="A108" s="1">
        <f t="shared" si="21"/>
        <v>43886</v>
      </c>
      <c r="B108">
        <f>MATCH(A108, Entry!E58:E2657, 0)</f>
        <v>353</v>
      </c>
    </row>
    <row r="109" spans="1:2" x14ac:dyDescent="0.25">
      <c r="A109" s="1">
        <f t="shared" si="21"/>
        <v>43887</v>
      </c>
      <c r="B109">
        <f>MATCH(A109, Entry!E59:E2658, 0)</f>
        <v>359</v>
      </c>
    </row>
    <row r="110" spans="1:2" x14ac:dyDescent="0.25">
      <c r="A110" s="1">
        <f t="shared" si="21"/>
        <v>43888</v>
      </c>
      <c r="B110">
        <f>MATCH(A110, Entry!E60:E2659, 0)</f>
        <v>365</v>
      </c>
    </row>
    <row r="111" spans="1:2" x14ac:dyDescent="0.25">
      <c r="A111" s="1">
        <f t="shared" si="21"/>
        <v>43889</v>
      </c>
      <c r="B111">
        <f>MATCH(A111, Entry!E61:E2660, 0)</f>
        <v>371</v>
      </c>
    </row>
    <row r="112" spans="1:2" x14ac:dyDescent="0.25">
      <c r="A112" s="1">
        <f t="shared" si="21"/>
        <v>43890</v>
      </c>
      <c r="B112">
        <f>MATCH(A112, Entry!E62:E2661, 0)</f>
        <v>377</v>
      </c>
    </row>
    <row r="113" spans="1:2" x14ac:dyDescent="0.25">
      <c r="A113" s="1">
        <f t="shared" si="21"/>
        <v>43891</v>
      </c>
      <c r="B113">
        <f>MATCH(A113, Entry!E63:E2662, 0)</f>
        <v>383</v>
      </c>
    </row>
    <row r="114" spans="1:2" x14ac:dyDescent="0.25">
      <c r="A114" s="1">
        <f t="shared" si="21"/>
        <v>43892</v>
      </c>
      <c r="B114">
        <f>MATCH(A114, Entry!E64:E2663, 0)</f>
        <v>389</v>
      </c>
    </row>
    <row r="115" spans="1:2" x14ac:dyDescent="0.25">
      <c r="A115" s="1">
        <f t="shared" si="21"/>
        <v>43893</v>
      </c>
      <c r="B115">
        <f>MATCH(A115, Entry!E65:E2664, 0)</f>
        <v>395</v>
      </c>
    </row>
    <row r="116" spans="1:2" x14ac:dyDescent="0.25">
      <c r="A116" s="1">
        <f t="shared" ref="A116:A179" si="22">A115+1</f>
        <v>43894</v>
      </c>
      <c r="B116">
        <f>MATCH(A116, Entry!E66:E2665, 0)</f>
        <v>401</v>
      </c>
    </row>
    <row r="117" spans="1:2" x14ac:dyDescent="0.25">
      <c r="A117" s="1">
        <f t="shared" si="22"/>
        <v>43895</v>
      </c>
      <c r="B117">
        <f>MATCH(A117, Entry!E67:E2666, 0)</f>
        <v>407</v>
      </c>
    </row>
    <row r="118" spans="1:2" x14ac:dyDescent="0.25">
      <c r="A118" s="1">
        <f t="shared" si="22"/>
        <v>43896</v>
      </c>
      <c r="B118">
        <f>MATCH(A118, Entry!E68:E2667, 0)</f>
        <v>413</v>
      </c>
    </row>
    <row r="119" spans="1:2" x14ac:dyDescent="0.25">
      <c r="A119" s="1">
        <f t="shared" si="22"/>
        <v>43897</v>
      </c>
      <c r="B119">
        <f>MATCH(A119, Entry!E69:E2668, 0)</f>
        <v>419</v>
      </c>
    </row>
    <row r="120" spans="1:2" x14ac:dyDescent="0.25">
      <c r="A120" s="1">
        <f t="shared" si="22"/>
        <v>43898</v>
      </c>
      <c r="B120">
        <f>MATCH(A120, Entry!E70:E2669, 0)</f>
        <v>425</v>
      </c>
    </row>
    <row r="121" spans="1:2" x14ac:dyDescent="0.25">
      <c r="A121" s="1">
        <f t="shared" si="22"/>
        <v>43899</v>
      </c>
      <c r="B121">
        <f>MATCH(A121, Entry!E71:E2670, 0)</f>
        <v>431</v>
      </c>
    </row>
    <row r="122" spans="1:2" x14ac:dyDescent="0.25">
      <c r="A122" s="1">
        <f t="shared" si="22"/>
        <v>43900</v>
      </c>
      <c r="B122">
        <f>MATCH(A122, Entry!E72:E2671, 0)</f>
        <v>437</v>
      </c>
    </row>
    <row r="123" spans="1:2" x14ac:dyDescent="0.25">
      <c r="A123" s="1">
        <f t="shared" si="22"/>
        <v>43901</v>
      </c>
      <c r="B123">
        <f>MATCH(A123, Entry!E73:E2672, 0)</f>
        <v>443</v>
      </c>
    </row>
    <row r="124" spans="1:2" x14ac:dyDescent="0.25">
      <c r="A124" s="1">
        <f t="shared" si="22"/>
        <v>43902</v>
      </c>
      <c r="B124">
        <f>MATCH(A124, Entry!E74:E2673, 0)</f>
        <v>449</v>
      </c>
    </row>
    <row r="125" spans="1:2" x14ac:dyDescent="0.25">
      <c r="A125" s="1">
        <f t="shared" si="22"/>
        <v>43903</v>
      </c>
      <c r="B125">
        <f>MATCH(A125, Entry!E75:E2674, 0)</f>
        <v>455</v>
      </c>
    </row>
    <row r="126" spans="1:2" x14ac:dyDescent="0.25">
      <c r="A126" s="1">
        <f t="shared" si="22"/>
        <v>43904</v>
      </c>
      <c r="B126">
        <f>MATCH(A126, Entry!E76:E2675, 0)</f>
        <v>461</v>
      </c>
    </row>
    <row r="127" spans="1:2" x14ac:dyDescent="0.25">
      <c r="A127" s="1">
        <f t="shared" si="22"/>
        <v>43905</v>
      </c>
      <c r="B127">
        <f>MATCH(A127, Entry!E77:E2676, 0)</f>
        <v>467</v>
      </c>
    </row>
    <row r="128" spans="1:2" x14ac:dyDescent="0.25">
      <c r="A128" s="1">
        <f t="shared" si="22"/>
        <v>43906</v>
      </c>
      <c r="B128">
        <f>MATCH(A128, Entry!E78:E2677, 0)</f>
        <v>473</v>
      </c>
    </row>
    <row r="129" spans="1:2" x14ac:dyDescent="0.25">
      <c r="A129" s="1">
        <f t="shared" si="22"/>
        <v>43907</v>
      </c>
      <c r="B129">
        <f>MATCH(A129, Entry!E79:E2678, 0)</f>
        <v>479</v>
      </c>
    </row>
    <row r="130" spans="1:2" x14ac:dyDescent="0.25">
      <c r="A130" s="1">
        <f t="shared" si="22"/>
        <v>43908</v>
      </c>
      <c r="B130">
        <f>MATCH(A130, Entry!E80:E2679, 0)</f>
        <v>485</v>
      </c>
    </row>
    <row r="131" spans="1:2" x14ac:dyDescent="0.25">
      <c r="A131" s="1">
        <f t="shared" si="22"/>
        <v>43909</v>
      </c>
      <c r="B131">
        <f>MATCH(A131, Entry!E81:E2680, 0)</f>
        <v>491</v>
      </c>
    </row>
    <row r="132" spans="1:2" x14ac:dyDescent="0.25">
      <c r="A132" s="1">
        <f t="shared" si="22"/>
        <v>43910</v>
      </c>
      <c r="B132">
        <f>MATCH(A132, Entry!E82:E2681, 0)</f>
        <v>497</v>
      </c>
    </row>
    <row r="133" spans="1:2" x14ac:dyDescent="0.25">
      <c r="A133" s="1">
        <f t="shared" si="22"/>
        <v>43911</v>
      </c>
      <c r="B133">
        <f>MATCH(A133, Entry!E83:E2682, 0)</f>
        <v>503</v>
      </c>
    </row>
    <row r="134" spans="1:2" x14ac:dyDescent="0.25">
      <c r="A134" s="1">
        <f t="shared" si="22"/>
        <v>43912</v>
      </c>
      <c r="B134">
        <f>MATCH(A134, Entry!E84:E2683, 0)</f>
        <v>509</v>
      </c>
    </row>
    <row r="135" spans="1:2" x14ac:dyDescent="0.25">
      <c r="A135" s="1">
        <f t="shared" si="22"/>
        <v>43913</v>
      </c>
      <c r="B135">
        <f>MATCH(A135, Entry!E85:E2684, 0)</f>
        <v>515</v>
      </c>
    </row>
    <row r="136" spans="1:2" x14ac:dyDescent="0.25">
      <c r="A136" s="1">
        <f t="shared" si="22"/>
        <v>43914</v>
      </c>
      <c r="B136">
        <f>MATCH(A136, Entry!E86:E2685, 0)</f>
        <v>521</v>
      </c>
    </row>
    <row r="137" spans="1:2" x14ac:dyDescent="0.25">
      <c r="A137" s="1">
        <f t="shared" si="22"/>
        <v>43915</v>
      </c>
      <c r="B137">
        <f>MATCH(A137, Entry!E87:E2686, 0)</f>
        <v>527</v>
      </c>
    </row>
    <row r="138" spans="1:2" x14ac:dyDescent="0.25">
      <c r="A138" s="1">
        <f t="shared" si="22"/>
        <v>43916</v>
      </c>
      <c r="B138">
        <f>MATCH(A138, Entry!E88:E2687, 0)</f>
        <v>533</v>
      </c>
    </row>
    <row r="139" spans="1:2" x14ac:dyDescent="0.25">
      <c r="A139" s="1">
        <f t="shared" si="22"/>
        <v>43917</v>
      </c>
      <c r="B139">
        <f>MATCH(A139, Entry!E89:E2688, 0)</f>
        <v>539</v>
      </c>
    </row>
    <row r="140" spans="1:2" x14ac:dyDescent="0.25">
      <c r="A140" s="1">
        <f t="shared" si="22"/>
        <v>43918</v>
      </c>
      <c r="B140">
        <f>MATCH(A140, Entry!E90:E2689, 0)</f>
        <v>545</v>
      </c>
    </row>
    <row r="141" spans="1:2" x14ac:dyDescent="0.25">
      <c r="A141" s="1">
        <f t="shared" si="22"/>
        <v>43919</v>
      </c>
      <c r="B141">
        <f>MATCH(A141, Entry!E91:E2690, 0)</f>
        <v>551</v>
      </c>
    </row>
    <row r="142" spans="1:2" x14ac:dyDescent="0.25">
      <c r="A142" s="1">
        <f t="shared" si="22"/>
        <v>43920</v>
      </c>
      <c r="B142">
        <f>MATCH(A142, Entry!E92:E2691, 0)</f>
        <v>557</v>
      </c>
    </row>
    <row r="143" spans="1:2" x14ac:dyDescent="0.25">
      <c r="A143" s="1">
        <f t="shared" si="22"/>
        <v>43921</v>
      </c>
      <c r="B143">
        <f>MATCH(A143, Entry!E93:E2692, 0)</f>
        <v>563</v>
      </c>
    </row>
    <row r="144" spans="1:2" x14ac:dyDescent="0.25">
      <c r="A144" s="1">
        <f t="shared" si="22"/>
        <v>43922</v>
      </c>
      <c r="B144">
        <f>MATCH(A144, Entry!E94:E2693, 0)</f>
        <v>569</v>
      </c>
    </row>
    <row r="145" spans="1:2" x14ac:dyDescent="0.25">
      <c r="A145" s="1">
        <f t="shared" si="22"/>
        <v>43923</v>
      </c>
      <c r="B145">
        <f>MATCH(A145, Entry!E95:E2694, 0)</f>
        <v>575</v>
      </c>
    </row>
    <row r="146" spans="1:2" x14ac:dyDescent="0.25">
      <c r="A146" s="1">
        <f t="shared" si="22"/>
        <v>43924</v>
      </c>
      <c r="B146">
        <f>MATCH(A146, Entry!E96:E2695, 0)</f>
        <v>581</v>
      </c>
    </row>
    <row r="147" spans="1:2" x14ac:dyDescent="0.25">
      <c r="A147" s="1">
        <f t="shared" si="22"/>
        <v>43925</v>
      </c>
      <c r="B147">
        <f>MATCH(A147, Entry!E97:E2696, 0)</f>
        <v>587</v>
      </c>
    </row>
    <row r="148" spans="1:2" x14ac:dyDescent="0.25">
      <c r="A148" s="1">
        <f t="shared" si="22"/>
        <v>43926</v>
      </c>
      <c r="B148">
        <f>MATCH(A148, Entry!E98:E2697, 0)</f>
        <v>593</v>
      </c>
    </row>
    <row r="149" spans="1:2" x14ac:dyDescent="0.25">
      <c r="A149" s="1">
        <f t="shared" si="22"/>
        <v>43927</v>
      </c>
      <c r="B149">
        <f>MATCH(A149, Entry!E99:E2698, 0)</f>
        <v>599</v>
      </c>
    </row>
    <row r="150" spans="1:2" x14ac:dyDescent="0.25">
      <c r="A150" s="1">
        <f t="shared" si="22"/>
        <v>43928</v>
      </c>
      <c r="B150">
        <f>MATCH(A150, Entry!E100:E2699, 0)</f>
        <v>605</v>
      </c>
    </row>
    <row r="151" spans="1:2" x14ac:dyDescent="0.25">
      <c r="A151" s="1">
        <f t="shared" si="22"/>
        <v>43929</v>
      </c>
      <c r="B151">
        <f>MATCH(A151, Entry!E101:E2700, 0)</f>
        <v>611</v>
      </c>
    </row>
    <row r="152" spans="1:2" x14ac:dyDescent="0.25">
      <c r="A152" s="1">
        <f t="shared" si="22"/>
        <v>43930</v>
      </c>
      <c r="B152">
        <f>MATCH(A152, Entry!E102:E2701, 0)</f>
        <v>617</v>
      </c>
    </row>
    <row r="153" spans="1:2" x14ac:dyDescent="0.25">
      <c r="A153" s="1">
        <f t="shared" si="22"/>
        <v>43931</v>
      </c>
      <c r="B153">
        <f>MATCH(A153, Entry!E103:E2702, 0)</f>
        <v>623</v>
      </c>
    </row>
    <row r="154" spans="1:2" x14ac:dyDescent="0.25">
      <c r="A154" s="1">
        <f t="shared" si="22"/>
        <v>43932</v>
      </c>
      <c r="B154">
        <f>MATCH(A154, Entry!E104:E2703, 0)</f>
        <v>629</v>
      </c>
    </row>
    <row r="155" spans="1:2" x14ac:dyDescent="0.25">
      <c r="A155" s="1">
        <f t="shared" si="22"/>
        <v>43933</v>
      </c>
      <c r="B155">
        <f>MATCH(A155, Entry!E105:E2704, 0)</f>
        <v>635</v>
      </c>
    </row>
    <row r="156" spans="1:2" x14ac:dyDescent="0.25">
      <c r="A156" s="1">
        <f t="shared" si="22"/>
        <v>43934</v>
      </c>
      <c r="B156">
        <f>MATCH(A156, Entry!E106:E2705, 0)</f>
        <v>641</v>
      </c>
    </row>
    <row r="157" spans="1:2" x14ac:dyDescent="0.25">
      <c r="A157" s="1">
        <f t="shared" si="22"/>
        <v>43935</v>
      </c>
      <c r="B157">
        <f>MATCH(A157, Entry!E107:E2706, 0)</f>
        <v>647</v>
      </c>
    </row>
    <row r="158" spans="1:2" x14ac:dyDescent="0.25">
      <c r="A158" s="1">
        <f t="shared" si="22"/>
        <v>43936</v>
      </c>
      <c r="B158">
        <f>MATCH(A158, Entry!E108:E2707, 0)</f>
        <v>653</v>
      </c>
    </row>
    <row r="159" spans="1:2" x14ac:dyDescent="0.25">
      <c r="A159" s="1">
        <f t="shared" si="22"/>
        <v>43937</v>
      </c>
      <c r="B159">
        <f>MATCH(A159, Entry!E109:E2708, 0)</f>
        <v>659</v>
      </c>
    </row>
    <row r="160" spans="1:2" x14ac:dyDescent="0.25">
      <c r="A160" s="1">
        <f t="shared" si="22"/>
        <v>43938</v>
      </c>
      <c r="B160">
        <f>MATCH(A160, Entry!E110:E2709, 0)</f>
        <v>665</v>
      </c>
    </row>
    <row r="161" spans="1:2" x14ac:dyDescent="0.25">
      <c r="A161" s="1">
        <f t="shared" si="22"/>
        <v>43939</v>
      </c>
      <c r="B161">
        <f>MATCH(A161, Entry!E111:E2710, 0)</f>
        <v>671</v>
      </c>
    </row>
    <row r="162" spans="1:2" x14ac:dyDescent="0.25">
      <c r="A162" s="1">
        <f t="shared" si="22"/>
        <v>43940</v>
      </c>
      <c r="B162">
        <f>MATCH(A162, Entry!E112:E2711, 0)</f>
        <v>677</v>
      </c>
    </row>
    <row r="163" spans="1:2" x14ac:dyDescent="0.25">
      <c r="A163" s="1">
        <f t="shared" si="22"/>
        <v>43941</v>
      </c>
      <c r="B163">
        <f>MATCH(A163, Entry!E113:E2712, 0)</f>
        <v>683</v>
      </c>
    </row>
    <row r="164" spans="1:2" x14ac:dyDescent="0.25">
      <c r="A164" s="1">
        <f t="shared" si="22"/>
        <v>43942</v>
      </c>
      <c r="B164">
        <f>MATCH(A164, Entry!E114:E2713, 0)</f>
        <v>689</v>
      </c>
    </row>
    <row r="165" spans="1:2" x14ac:dyDescent="0.25">
      <c r="A165" s="1">
        <f t="shared" si="22"/>
        <v>43943</v>
      </c>
      <c r="B165">
        <f>MATCH(A165, Entry!E115:E2714, 0)</f>
        <v>695</v>
      </c>
    </row>
    <row r="166" spans="1:2" x14ac:dyDescent="0.25">
      <c r="A166" s="1">
        <f t="shared" si="22"/>
        <v>43944</v>
      </c>
      <c r="B166">
        <f>MATCH(A166, Entry!E116:E2715, 0)</f>
        <v>701</v>
      </c>
    </row>
    <row r="167" spans="1:2" x14ac:dyDescent="0.25">
      <c r="A167" s="1">
        <f t="shared" si="22"/>
        <v>43945</v>
      </c>
      <c r="B167">
        <f>MATCH(A167, Entry!E117:E2716, 0)</f>
        <v>707</v>
      </c>
    </row>
    <row r="168" spans="1:2" x14ac:dyDescent="0.25">
      <c r="A168" s="1">
        <f t="shared" si="22"/>
        <v>43946</v>
      </c>
      <c r="B168">
        <f>MATCH(A168, Entry!E118:E2717, 0)</f>
        <v>713</v>
      </c>
    </row>
    <row r="169" spans="1:2" x14ac:dyDescent="0.25">
      <c r="A169" s="1">
        <f t="shared" si="22"/>
        <v>43947</v>
      </c>
      <c r="B169">
        <f>MATCH(A169, Entry!E119:E2718, 0)</f>
        <v>719</v>
      </c>
    </row>
    <row r="170" spans="1:2" x14ac:dyDescent="0.25">
      <c r="A170" s="1">
        <f t="shared" si="22"/>
        <v>43948</v>
      </c>
      <c r="B170">
        <f>MATCH(A170, Entry!E120:E2719, 0)</f>
        <v>725</v>
      </c>
    </row>
    <row r="171" spans="1:2" x14ac:dyDescent="0.25">
      <c r="A171" s="1">
        <f t="shared" si="22"/>
        <v>43949</v>
      </c>
      <c r="B171">
        <f>MATCH(A171, Entry!E121:E2720, 0)</f>
        <v>731</v>
      </c>
    </row>
    <row r="172" spans="1:2" x14ac:dyDescent="0.25">
      <c r="A172" s="1">
        <f t="shared" si="22"/>
        <v>43950</v>
      </c>
      <c r="B172">
        <f>MATCH(A172, Entry!E122:E2721, 0)</f>
        <v>737</v>
      </c>
    </row>
    <row r="173" spans="1:2" x14ac:dyDescent="0.25">
      <c r="A173" s="1">
        <f t="shared" si="22"/>
        <v>43951</v>
      </c>
      <c r="B173">
        <f>MATCH(A173, Entry!E123:E2722, 0)</f>
        <v>743</v>
      </c>
    </row>
    <row r="174" spans="1:2" x14ac:dyDescent="0.25">
      <c r="A174" s="1">
        <f t="shared" si="22"/>
        <v>43952</v>
      </c>
      <c r="B174">
        <f>MATCH(A174, Entry!E124:E2723, 0)</f>
        <v>749</v>
      </c>
    </row>
    <row r="175" spans="1:2" x14ac:dyDescent="0.25">
      <c r="A175" s="1">
        <f t="shared" si="22"/>
        <v>43953</v>
      </c>
      <c r="B175">
        <f>MATCH(A175, Entry!E125:E2724, 0)</f>
        <v>755</v>
      </c>
    </row>
    <row r="176" spans="1:2" x14ac:dyDescent="0.25">
      <c r="A176" s="1">
        <f t="shared" si="22"/>
        <v>43954</v>
      </c>
      <c r="B176">
        <f>MATCH(A176, Entry!E126:E2725, 0)</f>
        <v>761</v>
      </c>
    </row>
    <row r="177" spans="1:2" x14ac:dyDescent="0.25">
      <c r="A177" s="1">
        <f t="shared" si="22"/>
        <v>43955</v>
      </c>
      <c r="B177">
        <f>MATCH(A177, Entry!E127:E2726, 0)</f>
        <v>767</v>
      </c>
    </row>
    <row r="178" spans="1:2" x14ac:dyDescent="0.25">
      <c r="A178" s="1">
        <f t="shared" si="22"/>
        <v>43956</v>
      </c>
      <c r="B178">
        <f ca="1">MATCH(A178, Entry!E128:E2727, 0)</f>
        <v>773</v>
      </c>
    </row>
    <row r="179" spans="1:2" x14ac:dyDescent="0.25">
      <c r="A179" s="1">
        <f t="shared" si="22"/>
        <v>43957</v>
      </c>
      <c r="B179">
        <f ca="1">MATCH(A179, Entry!E129:E2728, 0)</f>
        <v>779</v>
      </c>
    </row>
    <row r="180" spans="1:2" x14ac:dyDescent="0.25">
      <c r="A180" s="1">
        <f t="shared" ref="A180:A243" si="23">A179+1</f>
        <v>43958</v>
      </c>
      <c r="B180">
        <f ca="1">MATCH(A180, Entry!E130:E2729, 0)</f>
        <v>785</v>
      </c>
    </row>
    <row r="181" spans="1:2" x14ac:dyDescent="0.25">
      <c r="A181" s="1">
        <f t="shared" si="23"/>
        <v>43959</v>
      </c>
      <c r="B181">
        <f ca="1">MATCH(A181, Entry!E131:E2730, 0)</f>
        <v>791</v>
      </c>
    </row>
    <row r="182" spans="1:2" x14ac:dyDescent="0.25">
      <c r="A182" s="1">
        <f t="shared" si="23"/>
        <v>43960</v>
      </c>
      <c r="B182">
        <f ca="1">MATCH(A182, Entry!E132:E2731, 0)</f>
        <v>797</v>
      </c>
    </row>
    <row r="183" spans="1:2" x14ac:dyDescent="0.25">
      <c r="A183" s="1">
        <f t="shared" si="23"/>
        <v>43961</v>
      </c>
      <c r="B183">
        <f ca="1">MATCH(A183, Entry!E133:E2732, 0)</f>
        <v>803</v>
      </c>
    </row>
    <row r="184" spans="1:2" x14ac:dyDescent="0.25">
      <c r="A184" s="1">
        <f t="shared" si="23"/>
        <v>43962</v>
      </c>
      <c r="B184">
        <f ca="1">MATCH(A184, Entry!E134:E2733, 0)</f>
        <v>809</v>
      </c>
    </row>
    <row r="185" spans="1:2" x14ac:dyDescent="0.25">
      <c r="A185" s="1">
        <f t="shared" si="23"/>
        <v>43963</v>
      </c>
      <c r="B185">
        <f ca="1">MATCH(A185, Entry!E135:E2734, 0)</f>
        <v>815</v>
      </c>
    </row>
    <row r="186" spans="1:2" x14ac:dyDescent="0.25">
      <c r="A186" s="1">
        <f t="shared" si="23"/>
        <v>43964</v>
      </c>
      <c r="B186">
        <f ca="1">MATCH(A186, Entry!E136:E2735, 0)</f>
        <v>821</v>
      </c>
    </row>
    <row r="187" spans="1:2" x14ac:dyDescent="0.25">
      <c r="A187" s="1">
        <f t="shared" si="23"/>
        <v>43965</v>
      </c>
      <c r="B187">
        <f ca="1">MATCH(A187, Entry!E137:E2736, 0)</f>
        <v>827</v>
      </c>
    </row>
    <row r="188" spans="1:2" x14ac:dyDescent="0.25">
      <c r="A188" s="1">
        <f t="shared" si="23"/>
        <v>43966</v>
      </c>
      <c r="B188">
        <f ca="1">MATCH(A188, Entry!E138:E2737, 0)</f>
        <v>833</v>
      </c>
    </row>
    <row r="189" spans="1:2" x14ac:dyDescent="0.25">
      <c r="A189" s="1">
        <f t="shared" si="23"/>
        <v>43967</v>
      </c>
      <c r="B189">
        <f ca="1">MATCH(A189, Entry!E139:E2738, 0)</f>
        <v>839</v>
      </c>
    </row>
    <row r="190" spans="1:2" x14ac:dyDescent="0.25">
      <c r="A190" s="1">
        <f t="shared" si="23"/>
        <v>43968</v>
      </c>
      <c r="B190">
        <f ca="1">MATCH(A190, Entry!E140:E2739, 0)</f>
        <v>845</v>
      </c>
    </row>
    <row r="191" spans="1:2" x14ac:dyDescent="0.25">
      <c r="A191" s="1">
        <f t="shared" si="23"/>
        <v>43969</v>
      </c>
      <c r="B191">
        <f ca="1">MATCH(A191, Entry!E141:E2740, 0)</f>
        <v>851</v>
      </c>
    </row>
    <row r="192" spans="1:2" x14ac:dyDescent="0.25">
      <c r="A192" s="1">
        <f t="shared" si="23"/>
        <v>43970</v>
      </c>
      <c r="B192">
        <f ca="1">MATCH(A192, Entry!E142:E2741, 0)</f>
        <v>857</v>
      </c>
    </row>
    <row r="193" spans="1:2" x14ac:dyDescent="0.25">
      <c r="A193" s="1">
        <f t="shared" si="23"/>
        <v>43971</v>
      </c>
      <c r="B193">
        <f ca="1">MATCH(A193, Entry!E143:E2742, 0)</f>
        <v>863</v>
      </c>
    </row>
    <row r="194" spans="1:2" x14ac:dyDescent="0.25">
      <c r="A194" s="1">
        <f t="shared" si="23"/>
        <v>43972</v>
      </c>
      <c r="B194">
        <f ca="1">MATCH(A194, Entry!E144:E2743, 0)</f>
        <v>869</v>
      </c>
    </row>
    <row r="195" spans="1:2" x14ac:dyDescent="0.25">
      <c r="A195" s="1">
        <f t="shared" si="23"/>
        <v>43973</v>
      </c>
      <c r="B195">
        <f ca="1">MATCH(A195, Entry!E145:E2744, 0)</f>
        <v>875</v>
      </c>
    </row>
    <row r="196" spans="1:2" x14ac:dyDescent="0.25">
      <c r="A196" s="1">
        <f t="shared" si="23"/>
        <v>43974</v>
      </c>
      <c r="B196">
        <f ca="1">MATCH(A196, Entry!E146:E2745, 0)</f>
        <v>881</v>
      </c>
    </row>
    <row r="197" spans="1:2" x14ac:dyDescent="0.25">
      <c r="A197" s="1">
        <f t="shared" si="23"/>
        <v>43975</v>
      </c>
      <c r="B197">
        <f ca="1">MATCH(A197, Entry!E147:E2746, 0)</f>
        <v>887</v>
      </c>
    </row>
    <row r="198" spans="1:2" x14ac:dyDescent="0.25">
      <c r="A198" s="1">
        <f t="shared" si="23"/>
        <v>43976</v>
      </c>
      <c r="B198">
        <f ca="1">MATCH(A198, Entry!E148:E2747, 0)</f>
        <v>893</v>
      </c>
    </row>
    <row r="199" spans="1:2" x14ac:dyDescent="0.25">
      <c r="A199" s="1">
        <f t="shared" si="23"/>
        <v>43977</v>
      </c>
      <c r="B199">
        <f ca="1">MATCH(A199, Entry!E149:E2748, 0)</f>
        <v>899</v>
      </c>
    </row>
    <row r="200" spans="1:2" x14ac:dyDescent="0.25">
      <c r="A200" s="1">
        <f t="shared" si="23"/>
        <v>43978</v>
      </c>
      <c r="B200">
        <f ca="1">MATCH(A200, Entry!E150:E2749, 0)</f>
        <v>905</v>
      </c>
    </row>
    <row r="201" spans="1:2" x14ac:dyDescent="0.25">
      <c r="A201" s="1">
        <f t="shared" si="23"/>
        <v>43979</v>
      </c>
      <c r="B201">
        <f ca="1">MATCH(A201, Entry!E151:E2750, 0)</f>
        <v>911</v>
      </c>
    </row>
    <row r="202" spans="1:2" x14ac:dyDescent="0.25">
      <c r="A202" s="1">
        <f t="shared" si="23"/>
        <v>43980</v>
      </c>
      <c r="B202">
        <f ca="1">MATCH(A202, Entry!E152:E2751, 0)</f>
        <v>917</v>
      </c>
    </row>
    <row r="203" spans="1:2" x14ac:dyDescent="0.25">
      <c r="A203" s="1">
        <f t="shared" si="23"/>
        <v>43981</v>
      </c>
      <c r="B203">
        <f ca="1">MATCH(A203, Entry!E153:E2752, 0)</f>
        <v>923</v>
      </c>
    </row>
    <row r="204" spans="1:2" x14ac:dyDescent="0.25">
      <c r="A204" s="1">
        <f t="shared" si="23"/>
        <v>43982</v>
      </c>
      <c r="B204">
        <f ca="1">MATCH(A204, Entry!E154:E2753, 0)</f>
        <v>929</v>
      </c>
    </row>
    <row r="205" spans="1:2" x14ac:dyDescent="0.25">
      <c r="A205" s="1">
        <f t="shared" si="23"/>
        <v>43983</v>
      </c>
      <c r="B205">
        <f ca="1">MATCH(A205, Entry!E155:E2754, 0)</f>
        <v>935</v>
      </c>
    </row>
    <row r="206" spans="1:2" x14ac:dyDescent="0.25">
      <c r="A206" s="1">
        <f t="shared" si="23"/>
        <v>43984</v>
      </c>
      <c r="B206">
        <f ca="1">MATCH(A206, Entry!E156:E2755, 0)</f>
        <v>941</v>
      </c>
    </row>
    <row r="207" spans="1:2" x14ac:dyDescent="0.25">
      <c r="A207" s="1">
        <f t="shared" si="23"/>
        <v>43985</v>
      </c>
      <c r="B207">
        <f ca="1">MATCH(A207, Entry!E157:E2756, 0)</f>
        <v>947</v>
      </c>
    </row>
    <row r="208" spans="1:2" x14ac:dyDescent="0.25">
      <c r="A208" s="1">
        <f t="shared" si="23"/>
        <v>43986</v>
      </c>
      <c r="B208">
        <f ca="1">MATCH(A208, Entry!E158:E2757, 0)</f>
        <v>953</v>
      </c>
    </row>
    <row r="209" spans="1:2" x14ac:dyDescent="0.25">
      <c r="A209" s="1">
        <f t="shared" si="23"/>
        <v>43987</v>
      </c>
      <c r="B209">
        <f ca="1">MATCH(A209, Entry!E159:E2758, 0)</f>
        <v>959</v>
      </c>
    </row>
    <row r="210" spans="1:2" x14ac:dyDescent="0.25">
      <c r="A210" s="1">
        <f t="shared" si="23"/>
        <v>43988</v>
      </c>
      <c r="B210">
        <f ca="1">MATCH(A210, Entry!E160:E2759, 0)</f>
        <v>965</v>
      </c>
    </row>
    <row r="211" spans="1:2" x14ac:dyDescent="0.25">
      <c r="A211" s="1">
        <f t="shared" si="23"/>
        <v>43989</v>
      </c>
      <c r="B211">
        <f ca="1">MATCH(A211, Entry!E161:E2760, 0)</f>
        <v>971</v>
      </c>
    </row>
    <row r="212" spans="1:2" x14ac:dyDescent="0.25">
      <c r="A212" s="1">
        <f t="shared" si="23"/>
        <v>43990</v>
      </c>
      <c r="B212">
        <f ca="1">MATCH(A212, Entry!E162:E2761, 0)</f>
        <v>977</v>
      </c>
    </row>
    <row r="213" spans="1:2" x14ac:dyDescent="0.25">
      <c r="A213" s="1">
        <f t="shared" si="23"/>
        <v>43991</v>
      </c>
      <c r="B213">
        <f ca="1">MATCH(A213, Entry!E163:E2762, 0)</f>
        <v>983</v>
      </c>
    </row>
    <row r="214" spans="1:2" x14ac:dyDescent="0.25">
      <c r="A214" s="1">
        <f t="shared" si="23"/>
        <v>43992</v>
      </c>
      <c r="B214">
        <f ca="1">MATCH(A214, Entry!E164:E2763, 0)</f>
        <v>989</v>
      </c>
    </row>
    <row r="215" spans="1:2" x14ac:dyDescent="0.25">
      <c r="A215" s="1">
        <f t="shared" si="23"/>
        <v>43993</v>
      </c>
      <c r="B215">
        <f ca="1">MATCH(A215, Entry!E165:E2764, 0)</f>
        <v>995</v>
      </c>
    </row>
    <row r="216" spans="1:2" x14ac:dyDescent="0.25">
      <c r="A216" s="1">
        <f t="shared" si="23"/>
        <v>43994</v>
      </c>
      <c r="B216">
        <f ca="1">MATCH(A216, Entry!E166:E2765, 0)</f>
        <v>1001</v>
      </c>
    </row>
    <row r="217" spans="1:2" x14ac:dyDescent="0.25">
      <c r="A217" s="1">
        <f t="shared" si="23"/>
        <v>43995</v>
      </c>
      <c r="B217">
        <f ca="1">MATCH(A217, Entry!E167:E2766, 0)</f>
        <v>1007</v>
      </c>
    </row>
    <row r="218" spans="1:2" x14ac:dyDescent="0.25">
      <c r="A218" s="1">
        <f t="shared" si="23"/>
        <v>43996</v>
      </c>
      <c r="B218">
        <f ca="1">MATCH(A218, Entry!E168:E2767, 0)</f>
        <v>1013</v>
      </c>
    </row>
    <row r="219" spans="1:2" x14ac:dyDescent="0.25">
      <c r="A219" s="1">
        <f t="shared" si="23"/>
        <v>43997</v>
      </c>
      <c r="B219">
        <f ca="1">MATCH(A219, Entry!E169:E2768, 0)</f>
        <v>1019</v>
      </c>
    </row>
    <row r="220" spans="1:2" x14ac:dyDescent="0.25">
      <c r="A220" s="1">
        <f t="shared" si="23"/>
        <v>43998</v>
      </c>
      <c r="B220">
        <f ca="1">MATCH(A220, Entry!E170:E2769, 0)</f>
        <v>1025</v>
      </c>
    </row>
    <row r="221" spans="1:2" x14ac:dyDescent="0.25">
      <c r="A221" s="1">
        <f t="shared" si="23"/>
        <v>43999</v>
      </c>
      <c r="B221">
        <f ca="1">MATCH(A221, Entry!E171:E2770, 0)</f>
        <v>1031</v>
      </c>
    </row>
    <row r="222" spans="1:2" x14ac:dyDescent="0.25">
      <c r="A222" s="1">
        <f t="shared" si="23"/>
        <v>44000</v>
      </c>
      <c r="B222">
        <f ca="1">MATCH(A222, Entry!E172:E2771, 0)</f>
        <v>1037</v>
      </c>
    </row>
    <row r="223" spans="1:2" x14ac:dyDescent="0.25">
      <c r="A223" s="1">
        <f t="shared" si="23"/>
        <v>44001</v>
      </c>
      <c r="B223">
        <f ca="1">MATCH(A223, Entry!E173:E2772, 0)</f>
        <v>1043</v>
      </c>
    </row>
    <row r="224" spans="1:2" x14ac:dyDescent="0.25">
      <c r="A224" s="1">
        <f t="shared" si="23"/>
        <v>44002</v>
      </c>
      <c r="B224">
        <f ca="1">MATCH(A224, Entry!E174:E2773, 0)</f>
        <v>1049</v>
      </c>
    </row>
    <row r="225" spans="1:2" x14ac:dyDescent="0.25">
      <c r="A225" s="1">
        <f t="shared" si="23"/>
        <v>44003</v>
      </c>
      <c r="B225">
        <f ca="1">MATCH(A225, Entry!E175:E2774, 0)</f>
        <v>1055</v>
      </c>
    </row>
    <row r="226" spans="1:2" x14ac:dyDescent="0.25">
      <c r="A226" s="1">
        <f t="shared" si="23"/>
        <v>44004</v>
      </c>
      <c r="B226">
        <f ca="1">MATCH(A226, Entry!E176:E2775, 0)</f>
        <v>1061</v>
      </c>
    </row>
    <row r="227" spans="1:2" x14ac:dyDescent="0.25">
      <c r="A227" s="1">
        <f t="shared" si="23"/>
        <v>44005</v>
      </c>
      <c r="B227">
        <f ca="1">MATCH(A227, Entry!E177:E2776, 0)</f>
        <v>1067</v>
      </c>
    </row>
    <row r="228" spans="1:2" x14ac:dyDescent="0.25">
      <c r="A228" s="1">
        <f t="shared" si="23"/>
        <v>44006</v>
      </c>
      <c r="B228">
        <f ca="1">MATCH(A228, Entry!E178:E2777, 0)</f>
        <v>1073</v>
      </c>
    </row>
    <row r="229" spans="1:2" x14ac:dyDescent="0.25">
      <c r="A229" s="1">
        <f t="shared" si="23"/>
        <v>44007</v>
      </c>
      <c r="B229">
        <f ca="1">MATCH(A229, Entry!E179:E2778, 0)</f>
        <v>1079</v>
      </c>
    </row>
    <row r="230" spans="1:2" x14ac:dyDescent="0.25">
      <c r="A230" s="1">
        <f t="shared" si="23"/>
        <v>44008</v>
      </c>
      <c r="B230">
        <f ca="1">MATCH(A230, Entry!E180:E2779, 0)</f>
        <v>1085</v>
      </c>
    </row>
    <row r="231" spans="1:2" x14ac:dyDescent="0.25">
      <c r="A231" s="1">
        <f t="shared" si="23"/>
        <v>44009</v>
      </c>
      <c r="B231">
        <f ca="1">MATCH(A231, Entry!E181:E2780, 0)</f>
        <v>1091</v>
      </c>
    </row>
    <row r="232" spans="1:2" x14ac:dyDescent="0.25">
      <c r="A232" s="1">
        <f t="shared" si="23"/>
        <v>44010</v>
      </c>
      <c r="B232">
        <f ca="1">MATCH(A232, Entry!E182:E2781, 0)</f>
        <v>1097</v>
      </c>
    </row>
    <row r="233" spans="1:2" x14ac:dyDescent="0.25">
      <c r="A233" s="1">
        <f t="shared" si="23"/>
        <v>44011</v>
      </c>
      <c r="B233">
        <f ca="1">MATCH(A233, Entry!E183:E2782, 0)</f>
        <v>1103</v>
      </c>
    </row>
    <row r="234" spans="1:2" x14ac:dyDescent="0.25">
      <c r="A234" s="1">
        <f t="shared" si="23"/>
        <v>44012</v>
      </c>
      <c r="B234">
        <f ca="1">MATCH(A234, Entry!E184:E2783, 0)</f>
        <v>1109</v>
      </c>
    </row>
    <row r="235" spans="1:2" x14ac:dyDescent="0.25">
      <c r="A235" s="1">
        <f t="shared" si="23"/>
        <v>44013</v>
      </c>
      <c r="B235">
        <f ca="1">MATCH(A235, Entry!E185:E2784, 0)</f>
        <v>1115</v>
      </c>
    </row>
    <row r="236" spans="1:2" x14ac:dyDescent="0.25">
      <c r="A236" s="1">
        <f t="shared" si="23"/>
        <v>44014</v>
      </c>
      <c r="B236">
        <f ca="1">MATCH(A236, Entry!E186:E2785, 0)</f>
        <v>1121</v>
      </c>
    </row>
    <row r="237" spans="1:2" x14ac:dyDescent="0.25">
      <c r="A237" s="1">
        <f t="shared" si="23"/>
        <v>44015</v>
      </c>
      <c r="B237">
        <f ca="1">MATCH(A237, Entry!E187:E2786, 0)</f>
        <v>1127</v>
      </c>
    </row>
    <row r="238" spans="1:2" x14ac:dyDescent="0.25">
      <c r="A238" s="1">
        <f t="shared" si="23"/>
        <v>44016</v>
      </c>
      <c r="B238">
        <f ca="1">MATCH(A238, Entry!E188:E2787, 0)</f>
        <v>1133</v>
      </c>
    </row>
    <row r="239" spans="1:2" x14ac:dyDescent="0.25">
      <c r="A239" s="1">
        <f t="shared" si="23"/>
        <v>44017</v>
      </c>
      <c r="B239">
        <f ca="1">MATCH(A239, Entry!E189:E2788, 0)</f>
        <v>1139</v>
      </c>
    </row>
    <row r="240" spans="1:2" x14ac:dyDescent="0.25">
      <c r="A240" s="1">
        <f t="shared" si="23"/>
        <v>44018</v>
      </c>
      <c r="B240">
        <f ca="1">MATCH(A240, Entry!E190:E2789, 0)</f>
        <v>1145</v>
      </c>
    </row>
    <row r="241" spans="1:2" x14ac:dyDescent="0.25">
      <c r="A241" s="1">
        <f t="shared" si="23"/>
        <v>44019</v>
      </c>
      <c r="B241">
        <f ca="1">MATCH(A241, Entry!E191:E2790, 0)</f>
        <v>1151</v>
      </c>
    </row>
    <row r="242" spans="1:2" x14ac:dyDescent="0.25">
      <c r="A242" s="1">
        <f t="shared" si="23"/>
        <v>44020</v>
      </c>
      <c r="B242">
        <f ca="1">MATCH(A242, Entry!E192:E2791, 0)</f>
        <v>1157</v>
      </c>
    </row>
    <row r="243" spans="1:2" x14ac:dyDescent="0.25">
      <c r="A243" s="1">
        <f t="shared" si="23"/>
        <v>44021</v>
      </c>
      <c r="B243">
        <f ca="1">MATCH(A243, Entry!E193:E2792, 0)</f>
        <v>1163</v>
      </c>
    </row>
    <row r="244" spans="1:2" x14ac:dyDescent="0.25">
      <c r="A244" s="1">
        <f t="shared" ref="A244:A307" si="24">A243+1</f>
        <v>44022</v>
      </c>
      <c r="B244">
        <f ca="1">MATCH(A244, Entry!E194:E2793, 0)</f>
        <v>1169</v>
      </c>
    </row>
    <row r="245" spans="1:2" x14ac:dyDescent="0.25">
      <c r="A245" s="1">
        <f t="shared" si="24"/>
        <v>44023</v>
      </c>
      <c r="B245">
        <f ca="1">MATCH(A245, Entry!E195:E2794, 0)</f>
        <v>1175</v>
      </c>
    </row>
    <row r="246" spans="1:2" x14ac:dyDescent="0.25">
      <c r="A246" s="1">
        <f t="shared" si="24"/>
        <v>44024</v>
      </c>
      <c r="B246">
        <f ca="1">MATCH(A246, Entry!E196:E2795, 0)</f>
        <v>1181</v>
      </c>
    </row>
    <row r="247" spans="1:2" x14ac:dyDescent="0.25">
      <c r="A247" s="1">
        <f t="shared" si="24"/>
        <v>44025</v>
      </c>
      <c r="B247">
        <f ca="1">MATCH(A247, Entry!E197:E2796, 0)</f>
        <v>1187</v>
      </c>
    </row>
    <row r="248" spans="1:2" x14ac:dyDescent="0.25">
      <c r="A248" s="1">
        <f t="shared" si="24"/>
        <v>44026</v>
      </c>
      <c r="B248">
        <f ca="1">MATCH(A248, Entry!E198:E2797, 0)</f>
        <v>1193</v>
      </c>
    </row>
    <row r="249" spans="1:2" x14ac:dyDescent="0.25">
      <c r="A249" s="1">
        <f t="shared" si="24"/>
        <v>44027</v>
      </c>
      <c r="B249">
        <f ca="1">MATCH(A249, Entry!E199:E2798, 0)</f>
        <v>1199</v>
      </c>
    </row>
    <row r="250" spans="1:2" x14ac:dyDescent="0.25">
      <c r="A250" s="1">
        <f t="shared" si="24"/>
        <v>44028</v>
      </c>
      <c r="B250">
        <f ca="1">MATCH(A250, Entry!E200:E2799, 0)</f>
        <v>1205</v>
      </c>
    </row>
    <row r="251" spans="1:2" x14ac:dyDescent="0.25">
      <c r="A251" s="1">
        <f t="shared" si="24"/>
        <v>44029</v>
      </c>
      <c r="B251">
        <f ca="1">MATCH(A251, Entry!E201:E2800, 0)</f>
        <v>1211</v>
      </c>
    </row>
    <row r="252" spans="1:2" x14ac:dyDescent="0.25">
      <c r="A252" s="1">
        <f t="shared" si="24"/>
        <v>44030</v>
      </c>
      <c r="B252">
        <f ca="1">MATCH(A252, Entry!E202:E2801, 0)</f>
        <v>1217</v>
      </c>
    </row>
    <row r="253" spans="1:2" x14ac:dyDescent="0.25">
      <c r="A253" s="1">
        <f t="shared" si="24"/>
        <v>44031</v>
      </c>
      <c r="B253">
        <f ca="1">MATCH(A253, Entry!E203:E2802, 0)</f>
        <v>1223</v>
      </c>
    </row>
    <row r="254" spans="1:2" x14ac:dyDescent="0.25">
      <c r="A254" s="1">
        <f t="shared" si="24"/>
        <v>44032</v>
      </c>
      <c r="B254">
        <f ca="1">MATCH(A254, Entry!E204:E2803, 0)</f>
        <v>1229</v>
      </c>
    </row>
    <row r="255" spans="1:2" x14ac:dyDescent="0.25">
      <c r="A255" s="1">
        <f t="shared" si="24"/>
        <v>44033</v>
      </c>
      <c r="B255">
        <f ca="1">MATCH(A255, Entry!E205:E2804, 0)</f>
        <v>1235</v>
      </c>
    </row>
    <row r="256" spans="1:2" x14ac:dyDescent="0.25">
      <c r="A256" s="1">
        <f t="shared" si="24"/>
        <v>44034</v>
      </c>
      <c r="B256">
        <f ca="1">MATCH(A256, Entry!E206:E2805, 0)</f>
        <v>1241</v>
      </c>
    </row>
    <row r="257" spans="1:2" x14ac:dyDescent="0.25">
      <c r="A257" s="1">
        <f t="shared" si="24"/>
        <v>44035</v>
      </c>
      <c r="B257">
        <f ca="1">MATCH(A257, Entry!E207:E2806, 0)</f>
        <v>1247</v>
      </c>
    </row>
    <row r="258" spans="1:2" x14ac:dyDescent="0.25">
      <c r="A258" s="1">
        <f t="shared" si="24"/>
        <v>44036</v>
      </c>
      <c r="B258">
        <f ca="1">MATCH(A258, Entry!E208:E2807, 0)</f>
        <v>1253</v>
      </c>
    </row>
    <row r="259" spans="1:2" x14ac:dyDescent="0.25">
      <c r="A259" s="1">
        <f t="shared" si="24"/>
        <v>44037</v>
      </c>
      <c r="B259">
        <f ca="1">MATCH(A259, Entry!E209:E2808, 0)</f>
        <v>1259</v>
      </c>
    </row>
    <row r="260" spans="1:2" x14ac:dyDescent="0.25">
      <c r="A260" s="1">
        <f t="shared" si="24"/>
        <v>44038</v>
      </c>
      <c r="B260">
        <f ca="1">MATCH(A260, Entry!E210:E2809, 0)</f>
        <v>1265</v>
      </c>
    </row>
    <row r="261" spans="1:2" x14ac:dyDescent="0.25">
      <c r="A261" s="1">
        <f t="shared" si="24"/>
        <v>44039</v>
      </c>
      <c r="B261">
        <f ca="1">MATCH(A261, Entry!E211:E2810, 0)</f>
        <v>1271</v>
      </c>
    </row>
    <row r="262" spans="1:2" x14ac:dyDescent="0.25">
      <c r="A262" s="1">
        <f t="shared" si="24"/>
        <v>44040</v>
      </c>
      <c r="B262">
        <f ca="1">MATCH(A262, Entry!E212:E2811, 0)</f>
        <v>1277</v>
      </c>
    </row>
    <row r="263" spans="1:2" x14ac:dyDescent="0.25">
      <c r="A263" s="1">
        <f t="shared" si="24"/>
        <v>44041</v>
      </c>
      <c r="B263">
        <f ca="1">MATCH(A263, Entry!E213:E2812, 0)</f>
        <v>1283</v>
      </c>
    </row>
    <row r="264" spans="1:2" x14ac:dyDescent="0.25">
      <c r="A264" s="1">
        <f t="shared" si="24"/>
        <v>44042</v>
      </c>
      <c r="B264">
        <f ca="1">MATCH(A264, Entry!E214:E2813, 0)</f>
        <v>1289</v>
      </c>
    </row>
    <row r="265" spans="1:2" x14ac:dyDescent="0.25">
      <c r="A265" s="1">
        <f t="shared" si="24"/>
        <v>44043</v>
      </c>
      <c r="B265">
        <f ca="1">MATCH(A265, Entry!E215:E2814, 0)</f>
        <v>1295</v>
      </c>
    </row>
    <row r="266" spans="1:2" x14ac:dyDescent="0.25">
      <c r="A266" s="1">
        <f t="shared" si="24"/>
        <v>44044</v>
      </c>
      <c r="B266">
        <f ca="1">MATCH(A266, Entry!E216:E2815, 0)</f>
        <v>1301</v>
      </c>
    </row>
    <row r="267" spans="1:2" x14ac:dyDescent="0.25">
      <c r="A267" s="1">
        <f t="shared" si="24"/>
        <v>44045</v>
      </c>
      <c r="B267">
        <f ca="1">MATCH(A267, Entry!E217:E2816, 0)</f>
        <v>1307</v>
      </c>
    </row>
    <row r="268" spans="1:2" x14ac:dyDescent="0.25">
      <c r="A268" s="1">
        <f t="shared" si="24"/>
        <v>44046</v>
      </c>
      <c r="B268">
        <f ca="1">MATCH(A268, Entry!E218:E2817, 0)</f>
        <v>1313</v>
      </c>
    </row>
    <row r="269" spans="1:2" x14ac:dyDescent="0.25">
      <c r="A269" s="1">
        <f t="shared" si="24"/>
        <v>44047</v>
      </c>
      <c r="B269">
        <f ca="1">MATCH(A269, Entry!E219:E2818, 0)</f>
        <v>1319</v>
      </c>
    </row>
    <row r="270" spans="1:2" x14ac:dyDescent="0.25">
      <c r="A270" s="1">
        <f t="shared" si="24"/>
        <v>44048</v>
      </c>
      <c r="B270">
        <f ca="1">MATCH(A270, Entry!E220:E2819, 0)</f>
        <v>1325</v>
      </c>
    </row>
    <row r="271" spans="1:2" x14ac:dyDescent="0.25">
      <c r="A271" s="1">
        <f t="shared" si="24"/>
        <v>44049</v>
      </c>
      <c r="B271">
        <f ca="1">MATCH(A271, Entry!E221:E2820, 0)</f>
        <v>1331</v>
      </c>
    </row>
    <row r="272" spans="1:2" x14ac:dyDescent="0.25">
      <c r="A272" s="1">
        <f t="shared" si="24"/>
        <v>44050</v>
      </c>
      <c r="B272">
        <f ca="1">MATCH(A272, Entry!E222:E2821, 0)</f>
        <v>1337</v>
      </c>
    </row>
    <row r="273" spans="1:2" x14ac:dyDescent="0.25">
      <c r="A273" s="1">
        <f t="shared" si="24"/>
        <v>44051</v>
      </c>
      <c r="B273">
        <f ca="1">MATCH(A273, Entry!E223:E2822, 0)</f>
        <v>1343</v>
      </c>
    </row>
    <row r="274" spans="1:2" x14ac:dyDescent="0.25">
      <c r="A274" s="1">
        <f t="shared" si="24"/>
        <v>44052</v>
      </c>
      <c r="B274">
        <f ca="1">MATCH(A274, Entry!E224:E2823, 0)</f>
        <v>1349</v>
      </c>
    </row>
    <row r="275" spans="1:2" x14ac:dyDescent="0.25">
      <c r="A275" s="1">
        <f t="shared" si="24"/>
        <v>44053</v>
      </c>
      <c r="B275">
        <f ca="1">MATCH(A275, Entry!E225:E2824, 0)</f>
        <v>1355</v>
      </c>
    </row>
    <row r="276" spans="1:2" x14ac:dyDescent="0.25">
      <c r="A276" s="1">
        <f t="shared" si="24"/>
        <v>44054</v>
      </c>
      <c r="B276">
        <f ca="1">MATCH(A276, Entry!E226:E2825, 0)</f>
        <v>1361</v>
      </c>
    </row>
    <row r="277" spans="1:2" x14ac:dyDescent="0.25">
      <c r="A277" s="1">
        <f t="shared" si="24"/>
        <v>44055</v>
      </c>
      <c r="B277">
        <f ca="1">MATCH(A277, Entry!E227:E2826, 0)</f>
        <v>1367</v>
      </c>
    </row>
    <row r="278" spans="1:2" x14ac:dyDescent="0.25">
      <c r="A278" s="1">
        <f t="shared" si="24"/>
        <v>44056</v>
      </c>
      <c r="B278">
        <f ca="1">MATCH(A278, Entry!E228:E2827, 0)</f>
        <v>1373</v>
      </c>
    </row>
    <row r="279" spans="1:2" x14ac:dyDescent="0.25">
      <c r="A279" s="1">
        <f t="shared" si="24"/>
        <v>44057</v>
      </c>
      <c r="B279">
        <f ca="1">MATCH(A279, Entry!E229:E2828, 0)</f>
        <v>1379</v>
      </c>
    </row>
    <row r="280" spans="1:2" x14ac:dyDescent="0.25">
      <c r="A280" s="1">
        <f t="shared" si="24"/>
        <v>44058</v>
      </c>
      <c r="B280">
        <f ca="1">MATCH(A280, Entry!E230:E2829, 0)</f>
        <v>1385</v>
      </c>
    </row>
    <row r="281" spans="1:2" x14ac:dyDescent="0.25">
      <c r="A281" s="1">
        <f t="shared" si="24"/>
        <v>44059</v>
      </c>
      <c r="B281">
        <f ca="1">MATCH(A281, Entry!E231:E2830, 0)</f>
        <v>1391</v>
      </c>
    </row>
    <row r="282" spans="1:2" x14ac:dyDescent="0.25">
      <c r="A282" s="1">
        <f t="shared" si="24"/>
        <v>44060</v>
      </c>
      <c r="B282">
        <f ca="1">MATCH(A282, Entry!E232:E2831, 0)</f>
        <v>1397</v>
      </c>
    </row>
    <row r="283" spans="1:2" x14ac:dyDescent="0.25">
      <c r="A283" s="1">
        <f t="shared" si="24"/>
        <v>44061</v>
      </c>
      <c r="B283">
        <f ca="1">MATCH(A283, Entry!E233:E2832, 0)</f>
        <v>1403</v>
      </c>
    </row>
    <row r="284" spans="1:2" x14ac:dyDescent="0.25">
      <c r="A284" s="1">
        <f t="shared" si="24"/>
        <v>44062</v>
      </c>
      <c r="B284">
        <f ca="1">MATCH(A284, Entry!E234:E2833, 0)</f>
        <v>1409</v>
      </c>
    </row>
    <row r="285" spans="1:2" x14ac:dyDescent="0.25">
      <c r="A285" s="1">
        <f t="shared" si="24"/>
        <v>44063</v>
      </c>
      <c r="B285">
        <f ca="1">MATCH(A285, Entry!E235:E2834, 0)</f>
        <v>1415</v>
      </c>
    </row>
    <row r="286" spans="1:2" x14ac:dyDescent="0.25">
      <c r="A286" s="1">
        <f t="shared" si="24"/>
        <v>44064</v>
      </c>
      <c r="B286">
        <f ca="1">MATCH(A286, Entry!E236:E2835, 0)</f>
        <v>1421</v>
      </c>
    </row>
    <row r="287" spans="1:2" x14ac:dyDescent="0.25">
      <c r="A287" s="1">
        <f t="shared" si="24"/>
        <v>44065</v>
      </c>
      <c r="B287">
        <f ca="1">MATCH(A287, Entry!E237:E2836, 0)</f>
        <v>1427</v>
      </c>
    </row>
    <row r="288" spans="1:2" x14ac:dyDescent="0.25">
      <c r="A288" s="1">
        <f t="shared" si="24"/>
        <v>44066</v>
      </c>
      <c r="B288">
        <f ca="1">MATCH(A288, Entry!E238:E2837, 0)</f>
        <v>1433</v>
      </c>
    </row>
    <row r="289" spans="1:2" x14ac:dyDescent="0.25">
      <c r="A289" s="1">
        <f t="shared" si="24"/>
        <v>44067</v>
      </c>
      <c r="B289">
        <f ca="1">MATCH(A289, Entry!E239:E2838, 0)</f>
        <v>1439</v>
      </c>
    </row>
    <row r="290" spans="1:2" x14ac:dyDescent="0.25">
      <c r="A290" s="1">
        <f t="shared" si="24"/>
        <v>44068</v>
      </c>
      <c r="B290">
        <f ca="1">MATCH(A290, Entry!E240:E2839, 0)</f>
        <v>1445</v>
      </c>
    </row>
    <row r="291" spans="1:2" x14ac:dyDescent="0.25">
      <c r="A291" s="1">
        <f t="shared" si="24"/>
        <v>44069</v>
      </c>
      <c r="B291">
        <f ca="1">MATCH(A291, Entry!E241:E2840, 0)</f>
        <v>1451</v>
      </c>
    </row>
    <row r="292" spans="1:2" x14ac:dyDescent="0.25">
      <c r="A292" s="1">
        <f t="shared" si="24"/>
        <v>44070</v>
      </c>
      <c r="B292">
        <f ca="1">MATCH(A292, Entry!E242:E2841, 0)</f>
        <v>1457</v>
      </c>
    </row>
    <row r="293" spans="1:2" x14ac:dyDescent="0.25">
      <c r="A293" s="1">
        <f t="shared" si="24"/>
        <v>44071</v>
      </c>
      <c r="B293">
        <f ca="1">MATCH(A293, Entry!E243:E2842, 0)</f>
        <v>1463</v>
      </c>
    </row>
    <row r="294" spans="1:2" x14ac:dyDescent="0.25">
      <c r="A294" s="1">
        <f t="shared" si="24"/>
        <v>44072</v>
      </c>
      <c r="B294">
        <f ca="1">MATCH(A294, Entry!E244:E2843, 0)</f>
        <v>1469</v>
      </c>
    </row>
    <row r="295" spans="1:2" x14ac:dyDescent="0.25">
      <c r="A295" s="1">
        <f t="shared" si="24"/>
        <v>44073</v>
      </c>
      <c r="B295">
        <f ca="1">MATCH(A295, Entry!E245:E2844, 0)</f>
        <v>1475</v>
      </c>
    </row>
    <row r="296" spans="1:2" x14ac:dyDescent="0.25">
      <c r="A296" s="1">
        <f t="shared" si="24"/>
        <v>44074</v>
      </c>
      <c r="B296">
        <f ca="1">MATCH(A296, Entry!E246:E2845, 0)</f>
        <v>1481</v>
      </c>
    </row>
    <row r="297" spans="1:2" x14ac:dyDescent="0.25">
      <c r="A297" s="1">
        <f t="shared" si="24"/>
        <v>44075</v>
      </c>
      <c r="B297">
        <f ca="1">MATCH(A297, Entry!E247:E2846, 0)</f>
        <v>1487</v>
      </c>
    </row>
    <row r="298" spans="1:2" x14ac:dyDescent="0.25">
      <c r="A298" s="1">
        <f t="shared" si="24"/>
        <v>44076</v>
      </c>
      <c r="B298">
        <f ca="1">MATCH(A298, Entry!E248:E2847, 0)</f>
        <v>1493</v>
      </c>
    </row>
    <row r="299" spans="1:2" x14ac:dyDescent="0.25">
      <c r="A299" s="1">
        <f t="shared" si="24"/>
        <v>44077</v>
      </c>
      <c r="B299">
        <f ca="1">MATCH(A299, Entry!E249:E2848, 0)</f>
        <v>1499</v>
      </c>
    </row>
    <row r="300" spans="1:2" x14ac:dyDescent="0.25">
      <c r="A300" s="1">
        <f t="shared" si="24"/>
        <v>44078</v>
      </c>
      <c r="B300">
        <f ca="1">MATCH(A300, Entry!E250:E2849, 0)</f>
        <v>1505</v>
      </c>
    </row>
    <row r="301" spans="1:2" x14ac:dyDescent="0.25">
      <c r="A301" s="1">
        <f t="shared" si="24"/>
        <v>44079</v>
      </c>
      <c r="B301">
        <f ca="1">MATCH(A301, Entry!E251:E2850, 0)</f>
        <v>1511</v>
      </c>
    </row>
    <row r="302" spans="1:2" x14ac:dyDescent="0.25">
      <c r="A302" s="1">
        <f t="shared" si="24"/>
        <v>44080</v>
      </c>
      <c r="B302">
        <f ca="1">MATCH(A302, Entry!E252:E2851, 0)</f>
        <v>1517</v>
      </c>
    </row>
    <row r="303" spans="1:2" x14ac:dyDescent="0.25">
      <c r="A303" s="1">
        <f t="shared" si="24"/>
        <v>44081</v>
      </c>
      <c r="B303">
        <f ca="1">MATCH(A303, Entry!E253:E2852, 0)</f>
        <v>1523</v>
      </c>
    </row>
    <row r="304" spans="1:2" x14ac:dyDescent="0.25">
      <c r="A304" s="1">
        <f t="shared" si="24"/>
        <v>44082</v>
      </c>
      <c r="B304">
        <f ca="1">MATCH(A304, Entry!E254:E2853, 0)</f>
        <v>1529</v>
      </c>
    </row>
    <row r="305" spans="1:2" x14ac:dyDescent="0.25">
      <c r="A305" s="1">
        <f t="shared" si="24"/>
        <v>44083</v>
      </c>
      <c r="B305">
        <f ca="1">MATCH(A305, Entry!E255:E2854, 0)</f>
        <v>1535</v>
      </c>
    </row>
    <row r="306" spans="1:2" x14ac:dyDescent="0.25">
      <c r="A306" s="1">
        <f t="shared" si="24"/>
        <v>44084</v>
      </c>
      <c r="B306">
        <f ca="1">MATCH(A306, Entry!E256:E2855, 0)</f>
        <v>1541</v>
      </c>
    </row>
    <row r="307" spans="1:2" x14ac:dyDescent="0.25">
      <c r="A307" s="1">
        <f t="shared" si="24"/>
        <v>44085</v>
      </c>
      <c r="B307">
        <f ca="1">MATCH(A307, Entry!E257:E2856, 0)</f>
        <v>1547</v>
      </c>
    </row>
    <row r="308" spans="1:2" x14ac:dyDescent="0.25">
      <c r="A308" s="1">
        <f t="shared" ref="A308:A371" si="25">A307+1</f>
        <v>44086</v>
      </c>
      <c r="B308">
        <f ca="1">MATCH(A308, Entry!E258:E2857, 0)</f>
        <v>1553</v>
      </c>
    </row>
    <row r="309" spans="1:2" x14ac:dyDescent="0.25">
      <c r="A309" s="1">
        <f t="shared" si="25"/>
        <v>44087</v>
      </c>
      <c r="B309">
        <f ca="1">MATCH(A309, Entry!E259:E2858, 0)</f>
        <v>1559</v>
      </c>
    </row>
    <row r="310" spans="1:2" x14ac:dyDescent="0.25">
      <c r="A310" s="1">
        <f t="shared" si="25"/>
        <v>44088</v>
      </c>
      <c r="B310">
        <f ca="1">MATCH(A310, Entry!E260:E2859, 0)</f>
        <v>1565</v>
      </c>
    </row>
    <row r="311" spans="1:2" x14ac:dyDescent="0.25">
      <c r="A311" s="1">
        <f t="shared" si="25"/>
        <v>44089</v>
      </c>
      <c r="B311">
        <f ca="1">MATCH(A311, Entry!E261:E2860, 0)</f>
        <v>1571</v>
      </c>
    </row>
    <row r="312" spans="1:2" x14ac:dyDescent="0.25">
      <c r="A312" s="1">
        <f t="shared" si="25"/>
        <v>44090</v>
      </c>
      <c r="B312">
        <f ca="1">MATCH(A312, Entry!E262:E2861, 0)</f>
        <v>1577</v>
      </c>
    </row>
    <row r="313" spans="1:2" x14ac:dyDescent="0.25">
      <c r="A313" s="1">
        <f t="shared" si="25"/>
        <v>44091</v>
      </c>
      <c r="B313">
        <f ca="1">MATCH(A313, Entry!E263:E2862, 0)</f>
        <v>1583</v>
      </c>
    </row>
    <row r="314" spans="1:2" x14ac:dyDescent="0.25">
      <c r="A314" s="1">
        <f t="shared" si="25"/>
        <v>44092</v>
      </c>
      <c r="B314">
        <f ca="1">MATCH(A314, Entry!E264:E2863, 0)</f>
        <v>1589</v>
      </c>
    </row>
    <row r="315" spans="1:2" x14ac:dyDescent="0.25">
      <c r="A315" s="1">
        <f t="shared" si="25"/>
        <v>44093</v>
      </c>
      <c r="B315">
        <f ca="1">MATCH(A315, Entry!E265:E2864, 0)</f>
        <v>1595</v>
      </c>
    </row>
    <row r="316" spans="1:2" x14ac:dyDescent="0.25">
      <c r="A316" s="1">
        <f t="shared" si="25"/>
        <v>44094</v>
      </c>
      <c r="B316">
        <f ca="1">MATCH(A316, Entry!E266:E2865, 0)</f>
        <v>1601</v>
      </c>
    </row>
    <row r="317" spans="1:2" x14ac:dyDescent="0.25">
      <c r="A317" s="1">
        <f t="shared" si="25"/>
        <v>44095</v>
      </c>
      <c r="B317">
        <f ca="1">MATCH(A317, Entry!E267:E2866, 0)</f>
        <v>1607</v>
      </c>
    </row>
    <row r="318" spans="1:2" x14ac:dyDescent="0.25">
      <c r="A318" s="1">
        <f t="shared" si="25"/>
        <v>44096</v>
      </c>
      <c r="B318">
        <f ca="1">MATCH(A318, Entry!E268:E2867, 0)</f>
        <v>1613</v>
      </c>
    </row>
    <row r="319" spans="1:2" x14ac:dyDescent="0.25">
      <c r="A319" s="1">
        <f t="shared" si="25"/>
        <v>44097</v>
      </c>
      <c r="B319">
        <f ca="1">MATCH(A319, Entry!E269:E2868, 0)</f>
        <v>1619</v>
      </c>
    </row>
    <row r="320" spans="1:2" x14ac:dyDescent="0.25">
      <c r="A320" s="1">
        <f t="shared" si="25"/>
        <v>44098</v>
      </c>
      <c r="B320">
        <f ca="1">MATCH(A320, Entry!E270:E2869, 0)</f>
        <v>1625</v>
      </c>
    </row>
    <row r="321" spans="1:2" x14ac:dyDescent="0.25">
      <c r="A321" s="1">
        <f t="shared" si="25"/>
        <v>44099</v>
      </c>
      <c r="B321">
        <f ca="1">MATCH(A321, Entry!E271:E2870, 0)</f>
        <v>1631</v>
      </c>
    </row>
    <row r="322" spans="1:2" x14ac:dyDescent="0.25">
      <c r="A322" s="1">
        <f t="shared" si="25"/>
        <v>44100</v>
      </c>
      <c r="B322">
        <f ca="1">MATCH(A322, Entry!E272:E2871, 0)</f>
        <v>1637</v>
      </c>
    </row>
    <row r="323" spans="1:2" x14ac:dyDescent="0.25">
      <c r="A323" s="1">
        <f t="shared" si="25"/>
        <v>44101</v>
      </c>
      <c r="B323">
        <f ca="1">MATCH(A323, Entry!E273:E2872, 0)</f>
        <v>1643</v>
      </c>
    </row>
    <row r="324" spans="1:2" x14ac:dyDescent="0.25">
      <c r="A324" s="1">
        <f t="shared" si="25"/>
        <v>44102</v>
      </c>
      <c r="B324">
        <f ca="1">MATCH(A324, Entry!E274:E2873, 0)</f>
        <v>1649</v>
      </c>
    </row>
    <row r="325" spans="1:2" x14ac:dyDescent="0.25">
      <c r="A325" s="1">
        <f t="shared" si="25"/>
        <v>44103</v>
      </c>
      <c r="B325">
        <f ca="1">MATCH(A325, Entry!E275:E2874, 0)</f>
        <v>1655</v>
      </c>
    </row>
    <row r="326" spans="1:2" x14ac:dyDescent="0.25">
      <c r="A326" s="1">
        <f t="shared" si="25"/>
        <v>44104</v>
      </c>
      <c r="B326">
        <f ca="1">MATCH(A326, Entry!E276:E2875, 0)</f>
        <v>1661</v>
      </c>
    </row>
    <row r="327" spans="1:2" x14ac:dyDescent="0.25">
      <c r="A327" s="1">
        <f t="shared" si="25"/>
        <v>44105</v>
      </c>
      <c r="B327">
        <f ca="1">MATCH(A327, Entry!E277:E2876, 0)</f>
        <v>1667</v>
      </c>
    </row>
    <row r="328" spans="1:2" x14ac:dyDescent="0.25">
      <c r="A328" s="1">
        <f t="shared" si="25"/>
        <v>44106</v>
      </c>
      <c r="B328">
        <f ca="1">MATCH(A328, Entry!E278:E2877, 0)</f>
        <v>1673</v>
      </c>
    </row>
    <row r="329" spans="1:2" x14ac:dyDescent="0.25">
      <c r="A329" s="1">
        <f t="shared" si="25"/>
        <v>44107</v>
      </c>
      <c r="B329">
        <f ca="1">MATCH(A329, Entry!E279:E2878, 0)</f>
        <v>1679</v>
      </c>
    </row>
    <row r="330" spans="1:2" x14ac:dyDescent="0.25">
      <c r="A330" s="1">
        <f t="shared" si="25"/>
        <v>44108</v>
      </c>
      <c r="B330">
        <f ca="1">MATCH(A330, Entry!E280:E2879, 0)</f>
        <v>1685</v>
      </c>
    </row>
    <row r="331" spans="1:2" x14ac:dyDescent="0.25">
      <c r="A331" s="1">
        <f t="shared" si="25"/>
        <v>44109</v>
      </c>
      <c r="B331">
        <f ca="1">MATCH(A331, Entry!E281:E2880, 0)</f>
        <v>1691</v>
      </c>
    </row>
    <row r="332" spans="1:2" x14ac:dyDescent="0.25">
      <c r="A332" s="1">
        <f t="shared" si="25"/>
        <v>44110</v>
      </c>
      <c r="B332">
        <f ca="1">MATCH(A332, Entry!E282:E2881, 0)</f>
        <v>1697</v>
      </c>
    </row>
    <row r="333" spans="1:2" x14ac:dyDescent="0.25">
      <c r="A333" s="1">
        <f t="shared" si="25"/>
        <v>44111</v>
      </c>
      <c r="B333">
        <f ca="1">MATCH(A333, Entry!E283:E2882, 0)</f>
        <v>1703</v>
      </c>
    </row>
    <row r="334" spans="1:2" x14ac:dyDescent="0.25">
      <c r="A334" s="1">
        <f t="shared" si="25"/>
        <v>44112</v>
      </c>
      <c r="B334">
        <f ca="1">MATCH(A334, Entry!E284:E2883, 0)</f>
        <v>1709</v>
      </c>
    </row>
    <row r="335" spans="1:2" x14ac:dyDescent="0.25">
      <c r="A335" s="1">
        <f t="shared" si="25"/>
        <v>44113</v>
      </c>
      <c r="B335">
        <f ca="1">MATCH(A335, Entry!E285:E2884, 0)</f>
        <v>1715</v>
      </c>
    </row>
    <row r="336" spans="1:2" x14ac:dyDescent="0.25">
      <c r="A336" s="1">
        <f t="shared" si="25"/>
        <v>44114</v>
      </c>
      <c r="B336">
        <f ca="1">MATCH(A336, Entry!E286:E2885, 0)</f>
        <v>1721</v>
      </c>
    </row>
    <row r="337" spans="1:2" x14ac:dyDescent="0.25">
      <c r="A337" s="1">
        <f t="shared" si="25"/>
        <v>44115</v>
      </c>
      <c r="B337">
        <f ca="1">MATCH(A337, Entry!E287:E2886, 0)</f>
        <v>1727</v>
      </c>
    </row>
    <row r="338" spans="1:2" x14ac:dyDescent="0.25">
      <c r="A338" s="1">
        <f t="shared" si="25"/>
        <v>44116</v>
      </c>
      <c r="B338">
        <f ca="1">MATCH(A338, Entry!E288:E2887, 0)</f>
        <v>1733</v>
      </c>
    </row>
    <row r="339" spans="1:2" x14ac:dyDescent="0.25">
      <c r="A339" s="1">
        <f t="shared" si="25"/>
        <v>44117</v>
      </c>
      <c r="B339">
        <f ca="1">MATCH(A339, Entry!E289:E2888, 0)</f>
        <v>1739</v>
      </c>
    </row>
    <row r="340" spans="1:2" x14ac:dyDescent="0.25">
      <c r="A340" s="1">
        <f t="shared" si="25"/>
        <v>44118</v>
      </c>
      <c r="B340">
        <f ca="1">MATCH(A340, Entry!E290:E2889, 0)</f>
        <v>1745</v>
      </c>
    </row>
    <row r="341" spans="1:2" x14ac:dyDescent="0.25">
      <c r="A341" s="1">
        <f t="shared" si="25"/>
        <v>44119</v>
      </c>
      <c r="B341">
        <f ca="1">MATCH(A341, Entry!E291:E2890, 0)</f>
        <v>1751</v>
      </c>
    </row>
    <row r="342" spans="1:2" x14ac:dyDescent="0.25">
      <c r="A342" s="1">
        <f t="shared" si="25"/>
        <v>44120</v>
      </c>
      <c r="B342">
        <f ca="1">MATCH(A342, Entry!E292:E2891, 0)</f>
        <v>1757</v>
      </c>
    </row>
    <row r="343" spans="1:2" x14ac:dyDescent="0.25">
      <c r="A343" s="1">
        <f t="shared" si="25"/>
        <v>44121</v>
      </c>
      <c r="B343">
        <f ca="1">MATCH(A343, Entry!E293:E2892, 0)</f>
        <v>1763</v>
      </c>
    </row>
    <row r="344" spans="1:2" x14ac:dyDescent="0.25">
      <c r="A344" s="1">
        <f t="shared" si="25"/>
        <v>44122</v>
      </c>
      <c r="B344">
        <f ca="1">MATCH(A344, Entry!E294:E2893, 0)</f>
        <v>1769</v>
      </c>
    </row>
    <row r="345" spans="1:2" x14ac:dyDescent="0.25">
      <c r="A345" s="1">
        <f t="shared" si="25"/>
        <v>44123</v>
      </c>
      <c r="B345">
        <f ca="1">MATCH(A345, Entry!E295:E2894, 0)</f>
        <v>1775</v>
      </c>
    </row>
    <row r="346" spans="1:2" x14ac:dyDescent="0.25">
      <c r="A346" s="1">
        <f t="shared" si="25"/>
        <v>44124</v>
      </c>
      <c r="B346">
        <f ca="1">MATCH(A346, Entry!E296:E2895, 0)</f>
        <v>1781</v>
      </c>
    </row>
    <row r="347" spans="1:2" x14ac:dyDescent="0.25">
      <c r="A347" s="1">
        <f t="shared" si="25"/>
        <v>44125</v>
      </c>
      <c r="B347">
        <f ca="1">MATCH(A347, Entry!E297:E2896, 0)</f>
        <v>1787</v>
      </c>
    </row>
    <row r="348" spans="1:2" x14ac:dyDescent="0.25">
      <c r="A348" s="1">
        <f t="shared" si="25"/>
        <v>44126</v>
      </c>
      <c r="B348">
        <f ca="1">MATCH(A348, Entry!E298:E2897, 0)</f>
        <v>1793</v>
      </c>
    </row>
    <row r="349" spans="1:2" x14ac:dyDescent="0.25">
      <c r="A349" s="1">
        <f t="shared" si="25"/>
        <v>44127</v>
      </c>
      <c r="B349">
        <f ca="1">MATCH(A349, Entry!E299:E2898, 0)</f>
        <v>1799</v>
      </c>
    </row>
    <row r="350" spans="1:2" x14ac:dyDescent="0.25">
      <c r="A350" s="1">
        <f t="shared" si="25"/>
        <v>44128</v>
      </c>
      <c r="B350">
        <f ca="1">MATCH(A350, Entry!E300:E2899, 0)</f>
        <v>1805</v>
      </c>
    </row>
    <row r="351" spans="1:2" x14ac:dyDescent="0.25">
      <c r="A351" s="1">
        <f t="shared" si="25"/>
        <v>44129</v>
      </c>
      <c r="B351">
        <f ca="1">MATCH(A351, Entry!E301:E2900, 0)</f>
        <v>1811</v>
      </c>
    </row>
    <row r="352" spans="1:2" x14ac:dyDescent="0.25">
      <c r="A352" s="1">
        <f t="shared" si="25"/>
        <v>44130</v>
      </c>
      <c r="B352">
        <f ca="1">MATCH(A352, Entry!E302:E2901, 0)</f>
        <v>1817</v>
      </c>
    </row>
    <row r="353" spans="1:2" x14ac:dyDescent="0.25">
      <c r="A353" s="1">
        <f t="shared" si="25"/>
        <v>44131</v>
      </c>
      <c r="B353">
        <f ca="1">MATCH(A353, Entry!E303:E2902, 0)</f>
        <v>1823</v>
      </c>
    </row>
    <row r="354" spans="1:2" x14ac:dyDescent="0.25">
      <c r="A354" s="1">
        <f t="shared" si="25"/>
        <v>44132</v>
      </c>
      <c r="B354">
        <f ca="1">MATCH(A354, Entry!E304:E2903, 0)</f>
        <v>1829</v>
      </c>
    </row>
    <row r="355" spans="1:2" x14ac:dyDescent="0.25">
      <c r="A355" s="1">
        <f t="shared" si="25"/>
        <v>44133</v>
      </c>
      <c r="B355">
        <f ca="1">MATCH(A355, Entry!E305:E2904, 0)</f>
        <v>1835</v>
      </c>
    </row>
    <row r="356" spans="1:2" x14ac:dyDescent="0.25">
      <c r="A356" s="1">
        <f t="shared" si="25"/>
        <v>44134</v>
      </c>
      <c r="B356">
        <f ca="1">MATCH(A356, Entry!E306:E2905, 0)</f>
        <v>1841</v>
      </c>
    </row>
    <row r="357" spans="1:2" x14ac:dyDescent="0.25">
      <c r="A357" s="1">
        <f t="shared" si="25"/>
        <v>44135</v>
      </c>
      <c r="B357">
        <f ca="1">MATCH(A357, Entry!E307:E2906, 0)</f>
        <v>1847</v>
      </c>
    </row>
    <row r="358" spans="1:2" x14ac:dyDescent="0.25">
      <c r="A358" s="1">
        <f t="shared" si="25"/>
        <v>44136</v>
      </c>
      <c r="B358">
        <f ca="1">MATCH(A358, Entry!E308:E2907, 0)</f>
        <v>1853</v>
      </c>
    </row>
    <row r="359" spans="1:2" x14ac:dyDescent="0.25">
      <c r="A359" s="1">
        <f t="shared" si="25"/>
        <v>44137</v>
      </c>
      <c r="B359">
        <f ca="1">MATCH(A359, Entry!E309:E2908, 0)</f>
        <v>1859</v>
      </c>
    </row>
    <row r="360" spans="1:2" x14ac:dyDescent="0.25">
      <c r="A360" s="1">
        <f t="shared" si="25"/>
        <v>44138</v>
      </c>
      <c r="B360">
        <f ca="1">MATCH(A360, Entry!E310:E2909, 0)</f>
        <v>1865</v>
      </c>
    </row>
    <row r="361" spans="1:2" x14ac:dyDescent="0.25">
      <c r="A361" s="1">
        <f t="shared" si="25"/>
        <v>44139</v>
      </c>
      <c r="B361">
        <f ca="1">MATCH(A361, Entry!E311:E2910, 0)</f>
        <v>1871</v>
      </c>
    </row>
    <row r="362" spans="1:2" x14ac:dyDescent="0.25">
      <c r="A362" s="1">
        <f t="shared" si="25"/>
        <v>44140</v>
      </c>
      <c r="B362">
        <f ca="1">MATCH(A362, Entry!E312:E2911, 0)</f>
        <v>1877</v>
      </c>
    </row>
    <row r="363" spans="1:2" x14ac:dyDescent="0.25">
      <c r="A363" s="1">
        <f t="shared" si="25"/>
        <v>44141</v>
      </c>
      <c r="B363">
        <f ca="1">MATCH(A363, Entry!E313:E2912, 0)</f>
        <v>1883</v>
      </c>
    </row>
    <row r="364" spans="1:2" x14ac:dyDescent="0.25">
      <c r="A364" s="1">
        <f t="shared" si="25"/>
        <v>44142</v>
      </c>
      <c r="B364">
        <f ca="1">MATCH(A364, Entry!E314:E2913, 0)</f>
        <v>1889</v>
      </c>
    </row>
    <row r="365" spans="1:2" x14ac:dyDescent="0.25">
      <c r="A365" s="1">
        <f t="shared" si="25"/>
        <v>44143</v>
      </c>
      <c r="B365">
        <f ca="1">MATCH(A365, Entry!E315:E2914, 0)</f>
        <v>1895</v>
      </c>
    </row>
    <row r="366" spans="1:2" x14ac:dyDescent="0.25">
      <c r="A366" s="1">
        <f t="shared" si="25"/>
        <v>44144</v>
      </c>
      <c r="B366">
        <f ca="1">MATCH(A366, Entry!E316:E2915, 0)</f>
        <v>1901</v>
      </c>
    </row>
    <row r="367" spans="1:2" x14ac:dyDescent="0.25">
      <c r="A367" s="1">
        <f t="shared" si="25"/>
        <v>44145</v>
      </c>
      <c r="B367">
        <f ca="1">MATCH(A367, Entry!E317:E2916, 0)</f>
        <v>1907</v>
      </c>
    </row>
    <row r="368" spans="1:2" x14ac:dyDescent="0.25">
      <c r="A368" s="1">
        <f t="shared" si="25"/>
        <v>44146</v>
      </c>
      <c r="B368">
        <f ca="1">MATCH(A368, Entry!E318:E2917, 0)</f>
        <v>1913</v>
      </c>
    </row>
    <row r="369" spans="1:2" x14ac:dyDescent="0.25">
      <c r="A369" s="1">
        <f t="shared" si="25"/>
        <v>44147</v>
      </c>
      <c r="B369">
        <f ca="1">MATCH(A369, Entry!E319:E2918, 0)</f>
        <v>1919</v>
      </c>
    </row>
    <row r="370" spans="1:2" x14ac:dyDescent="0.25">
      <c r="A370" s="1">
        <f t="shared" si="25"/>
        <v>44148</v>
      </c>
      <c r="B370">
        <f ca="1">MATCH(A370, Entry!E320:E2919, 0)</f>
        <v>1925</v>
      </c>
    </row>
    <row r="371" spans="1:2" x14ac:dyDescent="0.25">
      <c r="A371" s="1">
        <f t="shared" si="25"/>
        <v>44149</v>
      </c>
      <c r="B371">
        <f ca="1">MATCH(A371, Entry!E321:E2920, 0)</f>
        <v>1931</v>
      </c>
    </row>
    <row r="372" spans="1:2" x14ac:dyDescent="0.25">
      <c r="A372" s="1">
        <f t="shared" ref="A372:A399" si="26">A371+1</f>
        <v>44150</v>
      </c>
      <c r="B372">
        <f ca="1">MATCH(A372, Entry!E322:E2921, 0)</f>
        <v>1937</v>
      </c>
    </row>
    <row r="373" spans="1:2" x14ac:dyDescent="0.25">
      <c r="A373" s="1">
        <f t="shared" si="26"/>
        <v>44151</v>
      </c>
      <c r="B373">
        <f ca="1">MATCH(A373, Entry!E323:E2922, 0)</f>
        <v>1943</v>
      </c>
    </row>
    <row r="374" spans="1:2" x14ac:dyDescent="0.25">
      <c r="A374" s="1">
        <f t="shared" si="26"/>
        <v>44152</v>
      </c>
      <c r="B374">
        <f ca="1">MATCH(A374, Entry!E324:E2923, 0)</f>
        <v>1949</v>
      </c>
    </row>
    <row r="375" spans="1:2" x14ac:dyDescent="0.25">
      <c r="A375" s="1">
        <f t="shared" si="26"/>
        <v>44153</v>
      </c>
      <c r="B375">
        <f ca="1">MATCH(A375, Entry!E325:E2924, 0)</f>
        <v>1955</v>
      </c>
    </row>
    <row r="376" spans="1:2" x14ac:dyDescent="0.25">
      <c r="A376" s="1">
        <f t="shared" si="26"/>
        <v>44154</v>
      </c>
      <c r="B376">
        <f ca="1">MATCH(A376, Entry!E326:E2925, 0)</f>
        <v>1961</v>
      </c>
    </row>
    <row r="377" spans="1:2" x14ac:dyDescent="0.25">
      <c r="A377" s="1">
        <f t="shared" si="26"/>
        <v>44155</v>
      </c>
      <c r="B377">
        <f ca="1">MATCH(A377, Entry!E327:E2926, 0)</f>
        <v>1967</v>
      </c>
    </row>
    <row r="378" spans="1:2" x14ac:dyDescent="0.25">
      <c r="A378" s="1">
        <f t="shared" si="26"/>
        <v>44156</v>
      </c>
      <c r="B378">
        <f ca="1">MATCH(A378, Entry!E328:E2927, 0)</f>
        <v>1973</v>
      </c>
    </row>
    <row r="379" spans="1:2" x14ac:dyDescent="0.25">
      <c r="A379" s="1">
        <f t="shared" si="26"/>
        <v>44157</v>
      </c>
      <c r="B379">
        <f ca="1">MATCH(A379, Entry!E329:E2928, 0)</f>
        <v>1979</v>
      </c>
    </row>
    <row r="380" spans="1:2" x14ac:dyDescent="0.25">
      <c r="A380" s="1">
        <f t="shared" si="26"/>
        <v>44158</v>
      </c>
      <c r="B380">
        <f ca="1">MATCH(A380, Entry!E330:E2929, 0)</f>
        <v>1985</v>
      </c>
    </row>
    <row r="381" spans="1:2" x14ac:dyDescent="0.25">
      <c r="A381" s="1">
        <f t="shared" si="26"/>
        <v>44159</v>
      </c>
      <c r="B381">
        <f ca="1">MATCH(A381, Entry!E331:E2930, 0)</f>
        <v>1991</v>
      </c>
    </row>
    <row r="382" spans="1:2" x14ac:dyDescent="0.25">
      <c r="A382" s="1">
        <f t="shared" si="26"/>
        <v>44160</v>
      </c>
      <c r="B382">
        <f ca="1">MATCH(A382, Entry!E332:E2931, 0)</f>
        <v>1997</v>
      </c>
    </row>
    <row r="383" spans="1:2" x14ac:dyDescent="0.25">
      <c r="A383" s="1">
        <f t="shared" si="26"/>
        <v>44161</v>
      </c>
      <c r="B383">
        <f ca="1">MATCH(A383, Entry!E333:E2932, 0)</f>
        <v>2003</v>
      </c>
    </row>
    <row r="384" spans="1:2" x14ac:dyDescent="0.25">
      <c r="A384" s="1">
        <f t="shared" si="26"/>
        <v>44162</v>
      </c>
      <c r="B384">
        <f ca="1">MATCH(A384, Entry!E334:E2933, 0)</f>
        <v>2009</v>
      </c>
    </row>
    <row r="385" spans="1:2" x14ac:dyDescent="0.25">
      <c r="A385" s="1">
        <f t="shared" si="26"/>
        <v>44163</v>
      </c>
      <c r="B385">
        <f ca="1">MATCH(A385, Entry!E335:E2934, 0)</f>
        <v>2015</v>
      </c>
    </row>
    <row r="386" spans="1:2" x14ac:dyDescent="0.25">
      <c r="A386" s="1">
        <f t="shared" si="26"/>
        <v>44164</v>
      </c>
      <c r="B386">
        <f ca="1">MATCH(A386, Entry!E336:E2935, 0)</f>
        <v>2021</v>
      </c>
    </row>
    <row r="387" spans="1:2" x14ac:dyDescent="0.25">
      <c r="A387" s="1">
        <f t="shared" si="26"/>
        <v>44165</v>
      </c>
      <c r="B387">
        <f ca="1">MATCH(A387, Entry!E337:E2936, 0)</f>
        <v>2027</v>
      </c>
    </row>
    <row r="388" spans="1:2" x14ac:dyDescent="0.25">
      <c r="A388" s="1">
        <f t="shared" si="26"/>
        <v>44166</v>
      </c>
      <c r="B388">
        <f ca="1">MATCH(A388, Entry!E338:E2937, 0)</f>
        <v>2033</v>
      </c>
    </row>
    <row r="389" spans="1:2" x14ac:dyDescent="0.25">
      <c r="A389" s="1">
        <f t="shared" si="26"/>
        <v>44167</v>
      </c>
      <c r="B389">
        <f ca="1">MATCH(A389, Entry!E339:E2938, 0)</f>
        <v>2039</v>
      </c>
    </row>
    <row r="390" spans="1:2" x14ac:dyDescent="0.25">
      <c r="A390" s="1">
        <f t="shared" si="26"/>
        <v>44168</v>
      </c>
      <c r="B390">
        <f ca="1">MATCH(A390, Entry!E340:E2939, 0)</f>
        <v>2045</v>
      </c>
    </row>
    <row r="391" spans="1:2" x14ac:dyDescent="0.25">
      <c r="A391" s="1">
        <f t="shared" si="26"/>
        <v>44169</v>
      </c>
      <c r="B391">
        <f ca="1">MATCH(A391, Entry!E341:E2940, 0)</f>
        <v>2051</v>
      </c>
    </row>
    <row r="392" spans="1:2" x14ac:dyDescent="0.25">
      <c r="A392" s="1">
        <f t="shared" si="26"/>
        <v>44170</v>
      </c>
      <c r="B392">
        <f ca="1">MATCH(A392, Entry!E342:E2941, 0)</f>
        <v>2057</v>
      </c>
    </row>
    <row r="393" spans="1:2" x14ac:dyDescent="0.25">
      <c r="A393" s="1">
        <f t="shared" si="26"/>
        <v>44171</v>
      </c>
      <c r="B393">
        <f ca="1">MATCH(A393, Entry!E343:E2942, 0)</f>
        <v>2063</v>
      </c>
    </row>
    <row r="394" spans="1:2" x14ac:dyDescent="0.25">
      <c r="A394" s="1">
        <f t="shared" si="26"/>
        <v>44172</v>
      </c>
      <c r="B394">
        <f ca="1">MATCH(A394, Entry!E344:E2943, 0)</f>
        <v>2069</v>
      </c>
    </row>
    <row r="395" spans="1:2" x14ac:dyDescent="0.25">
      <c r="A395" s="1">
        <f t="shared" si="26"/>
        <v>44173</v>
      </c>
      <c r="B395">
        <f ca="1">MATCH(A395, Entry!E345:E2944, 0)</f>
        <v>2075</v>
      </c>
    </row>
    <row r="396" spans="1:2" x14ac:dyDescent="0.25">
      <c r="A396" s="1">
        <f t="shared" si="26"/>
        <v>44174</v>
      </c>
      <c r="B396">
        <f ca="1">MATCH(A396, Entry!E346:E2945, 0)</f>
        <v>2081</v>
      </c>
    </row>
    <row r="397" spans="1:2" x14ac:dyDescent="0.25">
      <c r="A397" s="1">
        <f t="shared" si="26"/>
        <v>44175</v>
      </c>
      <c r="B397">
        <f ca="1">MATCH(A397, Entry!E347:E2946, 0)</f>
        <v>2087</v>
      </c>
    </row>
    <row r="398" spans="1:2" x14ac:dyDescent="0.25">
      <c r="A398" s="1">
        <f t="shared" si="26"/>
        <v>44176</v>
      </c>
      <c r="B398">
        <f ca="1">MATCH(A398, Entry!E348:E2947, 0)</f>
        <v>2093</v>
      </c>
    </row>
    <row r="399" spans="1:2" x14ac:dyDescent="0.25">
      <c r="A399" s="1">
        <f t="shared" si="26"/>
        <v>44177</v>
      </c>
      <c r="B399">
        <f ca="1">MATCH(A399, Entry!E349:E2948, 0)</f>
        <v>2099</v>
      </c>
    </row>
    <row r="400" spans="1:2" x14ac:dyDescent="0.25">
      <c r="A400" s="1">
        <f t="shared" ref="A400:A417" si="27">A399+1</f>
        <v>44178</v>
      </c>
      <c r="B400">
        <f ca="1">MATCH(A400, Entry!E350:E2949, 0)</f>
        <v>2105</v>
      </c>
    </row>
    <row r="401" spans="1:2" x14ac:dyDescent="0.25">
      <c r="A401" s="1">
        <f t="shared" si="27"/>
        <v>44179</v>
      </c>
      <c r="B401">
        <f ca="1">MATCH(A401, Entry!E351:E2950, 0)</f>
        <v>2111</v>
      </c>
    </row>
    <row r="402" spans="1:2" x14ac:dyDescent="0.25">
      <c r="A402" s="1">
        <f t="shared" si="27"/>
        <v>44180</v>
      </c>
      <c r="B402">
        <f ca="1">MATCH(A402, Entry!E352:E2951, 0)</f>
        <v>2117</v>
      </c>
    </row>
    <row r="403" spans="1:2" x14ac:dyDescent="0.25">
      <c r="A403" s="1">
        <f t="shared" si="27"/>
        <v>44181</v>
      </c>
      <c r="B403">
        <f ca="1">MATCH(A403, Entry!E353:E2952, 0)</f>
        <v>2123</v>
      </c>
    </row>
    <row r="404" spans="1:2" x14ac:dyDescent="0.25">
      <c r="A404" s="1">
        <f t="shared" si="27"/>
        <v>44182</v>
      </c>
      <c r="B404">
        <f ca="1">MATCH(A404, Entry!E354:E2953, 0)</f>
        <v>2129</v>
      </c>
    </row>
    <row r="405" spans="1:2" x14ac:dyDescent="0.25">
      <c r="A405" s="1">
        <f t="shared" si="27"/>
        <v>44183</v>
      </c>
      <c r="B405">
        <f ca="1">MATCH(A405, Entry!E355:E2954, 0)</f>
        <v>2135</v>
      </c>
    </row>
    <row r="406" spans="1:2" x14ac:dyDescent="0.25">
      <c r="A406" s="1">
        <f t="shared" si="27"/>
        <v>44184</v>
      </c>
      <c r="B406">
        <f ca="1">MATCH(A406, Entry!E356:E2955, 0)</f>
        <v>2141</v>
      </c>
    </row>
    <row r="407" spans="1:2" x14ac:dyDescent="0.25">
      <c r="A407" s="1">
        <f t="shared" si="27"/>
        <v>44185</v>
      </c>
      <c r="B407">
        <f ca="1">MATCH(A407, Entry!E357:E2956, 0)</f>
        <v>2147</v>
      </c>
    </row>
    <row r="408" spans="1:2" x14ac:dyDescent="0.25">
      <c r="A408" s="1">
        <f t="shared" si="27"/>
        <v>44186</v>
      </c>
      <c r="B408">
        <f ca="1">MATCH(A408, Entry!E358:E2957, 0)</f>
        <v>2153</v>
      </c>
    </row>
    <row r="409" spans="1:2" x14ac:dyDescent="0.25">
      <c r="A409" s="1">
        <f t="shared" si="27"/>
        <v>44187</v>
      </c>
      <c r="B409">
        <f ca="1">MATCH(A409, Entry!E359:E2958, 0)</f>
        <v>2159</v>
      </c>
    </row>
    <row r="410" spans="1:2" x14ac:dyDescent="0.25">
      <c r="A410" s="1">
        <f t="shared" si="27"/>
        <v>44188</v>
      </c>
      <c r="B410">
        <f ca="1">MATCH(A410, Entry!E360:E2959, 0)</f>
        <v>2165</v>
      </c>
    </row>
    <row r="411" spans="1:2" x14ac:dyDescent="0.25">
      <c r="A411" s="1">
        <f t="shared" si="27"/>
        <v>44189</v>
      </c>
      <c r="B411">
        <f ca="1">MATCH(A411, Entry!E361:E2960, 0)</f>
        <v>2171</v>
      </c>
    </row>
    <row r="412" spans="1:2" x14ac:dyDescent="0.25">
      <c r="A412" s="1">
        <f t="shared" si="27"/>
        <v>44190</v>
      </c>
      <c r="B412">
        <f ca="1">MATCH(A412, Entry!E362:E2961, 0)</f>
        <v>2177</v>
      </c>
    </row>
    <row r="413" spans="1:2" x14ac:dyDescent="0.25">
      <c r="A413" s="1">
        <f t="shared" si="27"/>
        <v>44191</v>
      </c>
      <c r="B413">
        <f ca="1">MATCH(A413, Entry!E363:E2962, 0)</f>
        <v>2183</v>
      </c>
    </row>
    <row r="414" spans="1:2" x14ac:dyDescent="0.25">
      <c r="A414" s="1">
        <f t="shared" si="27"/>
        <v>44192</v>
      </c>
      <c r="B414">
        <f ca="1">MATCH(A414, Entry!E364:E2963, 0)</f>
        <v>2189</v>
      </c>
    </row>
    <row r="415" spans="1:2" x14ac:dyDescent="0.25">
      <c r="A415" s="1">
        <f t="shared" si="27"/>
        <v>44193</v>
      </c>
      <c r="B415">
        <f ca="1">MATCH(A415, Entry!E365:E2964, 0)</f>
        <v>2195</v>
      </c>
    </row>
    <row r="416" spans="1:2" x14ac:dyDescent="0.25">
      <c r="A416" s="1">
        <f t="shared" si="27"/>
        <v>44194</v>
      </c>
      <c r="B416">
        <f ca="1">MATCH(A416, Entry!E366:E2965, 0)</f>
        <v>2201</v>
      </c>
    </row>
    <row r="417" spans="1:2" x14ac:dyDescent="0.25">
      <c r="A417" s="1">
        <f t="shared" si="27"/>
        <v>44195</v>
      </c>
      <c r="B417">
        <f ca="1">MATCH(A417, Entry!E367:E2966, 0)</f>
        <v>2207</v>
      </c>
    </row>
    <row r="418" spans="1:2" x14ac:dyDescent="0.25">
      <c r="A418" s="1">
        <f t="shared" ref="A418:A421" si="28">A417+1</f>
        <v>44196</v>
      </c>
      <c r="B418">
        <f ca="1">MATCH(A418, Entry!E368:E2967, 0)</f>
        <v>2213</v>
      </c>
    </row>
    <row r="419" spans="1:2" x14ac:dyDescent="0.25">
      <c r="A419" s="1">
        <f t="shared" si="28"/>
        <v>44197</v>
      </c>
      <c r="B419">
        <f ca="1">MATCH(A419, Entry!E369:E2968, 0)</f>
        <v>2219</v>
      </c>
    </row>
    <row r="420" spans="1:2" x14ac:dyDescent="0.25">
      <c r="A420" s="1">
        <f t="shared" si="28"/>
        <v>44198</v>
      </c>
      <c r="B420">
        <f ca="1">MATCH(A420, Entry!E370:E2969, 0)</f>
        <v>2225</v>
      </c>
    </row>
    <row r="421" spans="1:2" x14ac:dyDescent="0.25">
      <c r="A421" s="1">
        <f t="shared" si="28"/>
        <v>44199</v>
      </c>
      <c r="B421">
        <f ca="1">MATCH(A421, Entry!E371:E2970, 0)</f>
        <v>2231</v>
      </c>
    </row>
  </sheetData>
  <mergeCells count="12">
    <mergeCell ref="Q1:S1"/>
    <mergeCell ref="B39:C39"/>
    <mergeCell ref="D2:F2"/>
    <mergeCell ref="Y21:AF21"/>
    <mergeCell ref="M21:V21"/>
    <mergeCell ref="Q36:U36"/>
    <mergeCell ref="J36:O36"/>
    <mergeCell ref="M1:O1"/>
    <mergeCell ref="A1:F1"/>
    <mergeCell ref="E21:K21"/>
    <mergeCell ref="A21:C21"/>
    <mergeCell ref="E36:H36"/>
  </mergeCells>
  <dataValidations count="2">
    <dataValidation type="list" allowBlank="1" showInputMessage="1" showErrorMessage="1" sqref="C4" xr:uid="{00000000-0002-0000-0400-000000000000}">
      <formula1>$E$23:$E$34</formula1>
    </dataValidation>
    <dataValidation type="list" allowBlank="1" showInputMessage="1" showErrorMessage="1" sqref="D7" xr:uid="{00000000-0002-0000-0400-000001000000}">
      <formula1>$A$7:$A$8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createScheduleBook">
                <anchor moveWithCells="1" sizeWithCells="1">
                  <from>
                    <xdr:col>0</xdr:col>
                    <xdr:colOff>219075</xdr:colOff>
                    <xdr:row>5</xdr:row>
                    <xdr:rowOff>152400</xdr:rowOff>
                  </from>
                  <to>
                    <xdr:col>1</xdr:col>
                    <xdr:colOff>638175</xdr:colOff>
                    <xdr:row>8</xdr:row>
                    <xdr:rowOff>66675</xdr:rowOff>
                  </to>
                </anchor>
              </controlPr>
            </control>
          </mc:Choice>
        </mc:AlternateContent>
      </controls>
    </mc:Choice>
  </mc:AlternateContent>
  <tableParts count="12">
    <tablePart r:id="rId5"/>
    <tablePart r:id="rId6"/>
    <tablePart r:id="rId7"/>
    <tablePart r:id="rId8"/>
    <tablePart r:id="rId9"/>
    <tablePart r:id="rId10"/>
    <tablePart r:id="rId11"/>
    <tablePart r:id="rId12"/>
    <tablePart r:id="rId13"/>
    <tablePart r:id="rId14"/>
    <tablePart r:id="rId15"/>
    <tablePart r:id="rId1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BK56"/>
  <sheetViews>
    <sheetView workbookViewId="0">
      <pane xSplit="2" ySplit="3" topLeftCell="AB4" activePane="bottomRight" state="frozen"/>
      <selection pane="topRight" activeCell="C1" sqref="C1"/>
      <selection pane="bottomLeft" activeCell="A4" sqref="A4"/>
      <selection pane="bottomRight" activeCell="BB5" sqref="BB5"/>
    </sheetView>
  </sheetViews>
  <sheetFormatPr defaultRowHeight="15" x14ac:dyDescent="0.25"/>
  <cols>
    <col min="1" max="2" width="13.7109375" style="109" customWidth="1"/>
    <col min="3" max="41" width="8.7109375" style="109" customWidth="1"/>
    <col min="42" max="47" width="8.7109375" customWidth="1"/>
    <col min="48" max="63" width="5.7109375" customWidth="1"/>
  </cols>
  <sheetData>
    <row r="1" spans="1:63" x14ac:dyDescent="0.25">
      <c r="C1" s="125">
        <v>1</v>
      </c>
      <c r="D1" s="125"/>
      <c r="E1" s="125"/>
      <c r="F1" s="126">
        <v>2</v>
      </c>
      <c r="G1" s="126"/>
      <c r="H1" s="126"/>
      <c r="I1" s="125">
        <v>3</v>
      </c>
      <c r="J1" s="125"/>
      <c r="K1" s="125"/>
      <c r="L1" s="126">
        <v>4</v>
      </c>
      <c r="M1" s="126"/>
      <c r="N1" s="126"/>
      <c r="O1" s="125">
        <v>5</v>
      </c>
      <c r="P1" s="125"/>
      <c r="Q1" s="125"/>
      <c r="R1" s="126">
        <v>6</v>
      </c>
      <c r="S1" s="126"/>
      <c r="T1" s="126"/>
      <c r="U1" s="125">
        <v>7</v>
      </c>
      <c r="V1" s="125"/>
      <c r="W1" s="125"/>
      <c r="X1" s="126">
        <v>8</v>
      </c>
      <c r="Y1" s="126"/>
      <c r="Z1" s="126"/>
      <c r="AA1" s="125">
        <v>9</v>
      </c>
      <c r="AB1" s="125"/>
      <c r="AC1" s="125"/>
      <c r="AD1" s="126">
        <v>10</v>
      </c>
      <c r="AE1" s="126"/>
      <c r="AF1" s="126"/>
      <c r="AG1" s="125">
        <v>11</v>
      </c>
      <c r="AH1" s="125"/>
      <c r="AI1" s="125"/>
      <c r="AJ1" s="126">
        <v>12</v>
      </c>
      <c r="AK1" s="126"/>
      <c r="AL1" s="126"/>
      <c r="AM1" s="125">
        <v>13</v>
      </c>
      <c r="AN1" s="125"/>
      <c r="AO1" s="125"/>
      <c r="AP1">
        <v>14</v>
      </c>
      <c r="AS1">
        <v>15</v>
      </c>
      <c r="AV1">
        <v>16</v>
      </c>
      <c r="AW1">
        <v>17</v>
      </c>
      <c r="AX1">
        <v>18</v>
      </c>
      <c r="AY1">
        <v>19</v>
      </c>
      <c r="AZ1">
        <v>20</v>
      </c>
      <c r="BA1">
        <v>21</v>
      </c>
      <c r="BB1">
        <v>22</v>
      </c>
      <c r="BC1">
        <v>23</v>
      </c>
      <c r="BD1">
        <v>24</v>
      </c>
      <c r="BE1">
        <v>25</v>
      </c>
      <c r="BF1">
        <v>26</v>
      </c>
      <c r="BG1">
        <v>27</v>
      </c>
      <c r="BH1">
        <v>28</v>
      </c>
      <c r="BI1">
        <v>29</v>
      </c>
      <c r="BJ1">
        <v>30</v>
      </c>
    </row>
    <row r="2" spans="1:63" ht="90" customHeight="1" x14ac:dyDescent="0.25">
      <c r="C2" s="140" t="str">
        <f t="shared" ref="C2:BJ2" ca="1" si="0">INDIRECT("Entry!"&amp;ADDRESS(2, C1*4+4)) &amp; " " &amp; INDIRECT("Entry!"&amp;ADDRESS(2, C1*4+3))</f>
        <v>Sheena Boychuk</v>
      </c>
      <c r="D2" s="141">
        <f ca="1">INDIRECT("Entry!"&amp;ADDRESS(2, C1*4+6))</f>
        <v>1</v>
      </c>
      <c r="E2" s="142">
        <f ca="1">IF(D2&gt;0, D2*40, "OC")</f>
        <v>40</v>
      </c>
      <c r="F2" s="143" t="str">
        <f t="shared" ref="F2" ca="1" si="1">INDIRECT("Entry!"&amp;ADDRESS(2, F1*4+4)) &amp; " " &amp; INDIRECT("Entry!"&amp;ADDRESS(2, F1*4+3))</f>
        <v>Tylean Fox</v>
      </c>
      <c r="G2" s="144">
        <f t="shared" ref="G2:AK2" ca="1" si="2">INDIRECT("Entry!"&amp;ADDRESS(2, F1*4+6))</f>
        <v>1</v>
      </c>
      <c r="H2" s="145">
        <f ca="1">IF(G2&gt;0, G2*40, "OC")</f>
        <v>40</v>
      </c>
      <c r="I2" s="140" t="str">
        <f t="shared" ref="I2" ca="1" si="3">INDIRECT("Entry!"&amp;ADDRESS(2, I1*4+4)) &amp; " " &amp; INDIRECT("Entry!"&amp;ADDRESS(2, I1*4+3))</f>
        <v>Rosa Rivas</v>
      </c>
      <c r="J2" s="141">
        <f t="shared" ref="J2" ca="1" si="4">INDIRECT("Entry!"&amp;ADDRESS(2, I1*4+6))</f>
        <v>0.8</v>
      </c>
      <c r="K2" s="142">
        <f t="shared" ref="K2" ca="1" si="5">IF(J2&gt;0, J2*40, "OC")</f>
        <v>32</v>
      </c>
      <c r="L2" s="143" t="str">
        <f t="shared" ref="L2" ca="1" si="6">INDIRECT("Entry!"&amp;ADDRESS(2, L1*4+4)) &amp; " " &amp; INDIRECT("Entry!"&amp;ADDRESS(2, L1*4+3))</f>
        <v>Shub Kaur</v>
      </c>
      <c r="M2" s="144">
        <f t="shared" ca="1" si="2"/>
        <v>1</v>
      </c>
      <c r="N2" s="145">
        <f t="shared" ref="N2" ca="1" si="7">IF(M2&gt;0, M2*40, "OC")</f>
        <v>40</v>
      </c>
      <c r="O2" s="140" t="str">
        <f t="shared" ref="O2" ca="1" si="8">INDIRECT("Entry!"&amp;ADDRESS(2, O1*4+4)) &amp; " " &amp; INDIRECT("Entry!"&amp;ADDRESS(2, O1*4+3))</f>
        <v>Silvia Llamas</v>
      </c>
      <c r="P2" s="141">
        <f t="shared" ref="P2" ca="1" si="9">INDIRECT("Entry!"&amp;ADDRESS(2, O1*4+6))</f>
        <v>1</v>
      </c>
      <c r="Q2" s="142">
        <f t="shared" ref="Q2" ca="1" si="10">IF(P2&gt;0, P2*40, "OC")</f>
        <v>40</v>
      </c>
      <c r="R2" s="143" t="str">
        <f t="shared" ref="R2" ca="1" si="11">INDIRECT("Entry!"&amp;ADDRESS(2, R1*4+4)) &amp; " " &amp; INDIRECT("Entry!"&amp;ADDRESS(2, R1*4+3))</f>
        <v>Lourdes Martinez Torres</v>
      </c>
      <c r="S2" s="144">
        <f t="shared" ca="1" si="2"/>
        <v>1</v>
      </c>
      <c r="T2" s="145">
        <f t="shared" ref="T2" ca="1" si="12">IF(S2&gt;0, S2*40, "OC")</f>
        <v>40</v>
      </c>
      <c r="U2" s="140" t="str">
        <f t="shared" ref="U2" ca="1" si="13">INDIRECT("Entry!"&amp;ADDRESS(2, U1*4+4)) &amp; " " &amp; INDIRECT("Entry!"&amp;ADDRESS(2, U1*4+3))</f>
        <v>Rosalina Valdovino</v>
      </c>
      <c r="V2" s="141">
        <f t="shared" ref="V2" ca="1" si="14">INDIRECT("Entry!"&amp;ADDRESS(2, U1*4+6))</f>
        <v>1</v>
      </c>
      <c r="W2" s="142">
        <f t="shared" ref="W2" ca="1" si="15">IF(V2&gt;0, V2*40, "OC")</f>
        <v>40</v>
      </c>
      <c r="X2" s="143" t="str">
        <f t="shared" ref="X2" ca="1" si="16">INDIRECT("Entry!"&amp;ADDRESS(2, X1*4+4)) &amp; " " &amp; INDIRECT("Entry!"&amp;ADDRESS(2, X1*4+3))</f>
        <v>Fabiola Yupari</v>
      </c>
      <c r="Y2" s="144">
        <f t="shared" ca="1" si="2"/>
        <v>1</v>
      </c>
      <c r="Z2" s="145">
        <f t="shared" ref="Z2" ca="1" si="17">IF(Y2&gt;0, Y2*40, "OC")</f>
        <v>40</v>
      </c>
      <c r="AA2" s="140" t="str">
        <f t="shared" ref="AA2" ca="1" si="18">INDIRECT("Entry!"&amp;ADDRESS(2, AA1*4+4)) &amp; " " &amp; INDIRECT("Entry!"&amp;ADDRESS(2, AA1*4+3))</f>
        <v>Carlos Becerra Gullien</v>
      </c>
      <c r="AB2" s="141">
        <f t="shared" ref="AB2" ca="1" si="19">INDIRECT("Entry!"&amp;ADDRESS(2, AA1*4+6))</f>
        <v>0</v>
      </c>
      <c r="AC2" s="142" t="str">
        <f t="shared" ref="AC2" ca="1" si="20">IF(AB2&gt;0, AB2*40, "OC")</f>
        <v>OC</v>
      </c>
      <c r="AD2" s="143" t="str">
        <f t="shared" ref="AD2" ca="1" si="21">INDIRECT("Entry!"&amp;ADDRESS(2, AD1*4+4)) &amp; " " &amp; INDIRECT("Entry!"&amp;ADDRESS(2, AD1*4+3))</f>
        <v>Shenna Bomark</v>
      </c>
      <c r="AE2" s="144">
        <f t="shared" ca="1" si="2"/>
        <v>0</v>
      </c>
      <c r="AF2" s="145" t="str">
        <f t="shared" ref="AF2" ca="1" si="22">IF(AE2&gt;0, AE2*40, "OC")</f>
        <v>OC</v>
      </c>
      <c r="AG2" s="140" t="str">
        <f t="shared" ref="AG2" ca="1" si="23">INDIRECT("Entry!"&amp;ADDRESS(2, AG1*4+4)) &amp; " " &amp; INDIRECT("Entry!"&amp;ADDRESS(2, AG1*4+3))</f>
        <v>Ruviselia Martinez</v>
      </c>
      <c r="AH2" s="141">
        <f t="shared" ref="AH2:AN2" ca="1" si="24">INDIRECT("Entry!"&amp;ADDRESS(2, AG1*4+6))</f>
        <v>1</v>
      </c>
      <c r="AI2" s="142">
        <f t="shared" ref="AI2" ca="1" si="25">IF(AH2&gt;0, AH2*40, "OC")</f>
        <v>40</v>
      </c>
      <c r="AJ2" s="143" t="str">
        <f t="shared" ref="AJ2" ca="1" si="26">INDIRECT("Entry!"&amp;ADDRESS(2, AJ1*4+4)) &amp; " " &amp; INDIRECT("Entry!"&amp;ADDRESS(2, AJ1*4+3))</f>
        <v>Jennifer Macias</v>
      </c>
      <c r="AK2" s="144">
        <f t="shared" ca="1" si="2"/>
        <v>1</v>
      </c>
      <c r="AL2" s="145">
        <f t="shared" ref="AL2" ca="1" si="27">IF(AK2&gt;0, AK2*40, "OC")</f>
        <v>40</v>
      </c>
      <c r="AM2" s="140" t="str">
        <f t="shared" ref="AM2" ca="1" si="28">INDIRECT("Entry!"&amp;ADDRESS(2, AM1*4+4)) &amp; " " &amp; INDIRECT("Entry!"&amp;ADDRESS(2, AM1*4+3))</f>
        <v>Dalia Martinez</v>
      </c>
      <c r="AN2" s="141">
        <f t="shared" ca="1" si="24"/>
        <v>1</v>
      </c>
      <c r="AO2" s="142">
        <f t="shared" ref="AO2" ca="1" si="29">IF(AN2&gt;0, AN2*40, "OC")</f>
        <v>40</v>
      </c>
      <c r="AP2" s="143" t="str">
        <f t="shared" ca="1" si="0"/>
        <v>Frankie De Leon Mendoza</v>
      </c>
      <c r="AQ2" s="144">
        <f t="shared" ref="AQ2" ca="1" si="30">INDIRECT("Entry!"&amp;ADDRESS(2, AP1*4+6))</f>
        <v>1</v>
      </c>
      <c r="AR2" s="145">
        <f t="shared" ref="AR2" ca="1" si="31">IF(AQ2&gt;0, AQ2*40, "OC")</f>
        <v>40</v>
      </c>
      <c r="AS2" s="143" t="str">
        <f t="shared" ca="1" si="0"/>
        <v>Mahali Serna</v>
      </c>
      <c r="AT2" s="141">
        <f t="shared" ref="AT2" ca="1" si="32">INDIRECT("Entry!"&amp;ADDRESS(2, AS1*4+6))</f>
        <v>1</v>
      </c>
      <c r="AU2" s="142">
        <f t="shared" ref="AU2" ca="1" si="33">IF(AT2&gt;0, AT2*40, "OC")</f>
        <v>40</v>
      </c>
      <c r="AV2" s="118" t="str">
        <f t="shared" ca="1" si="0"/>
        <v>Oyuki Valdez</v>
      </c>
      <c r="AW2" s="118" t="str">
        <f t="shared" ca="1" si="0"/>
        <v>Elissa Dunsmore</v>
      </c>
      <c r="AX2" s="118" t="str">
        <f t="shared" ca="1" si="0"/>
        <v>Erica Dominguez</v>
      </c>
      <c r="AY2" s="118" t="str">
        <f t="shared" ca="1" si="0"/>
        <v xml:space="preserve"> </v>
      </c>
      <c r="AZ2" s="118" t="str">
        <f t="shared" ca="1" si="0"/>
        <v xml:space="preserve"> </v>
      </c>
      <c r="BA2" s="118" t="str">
        <f t="shared" ca="1" si="0"/>
        <v xml:space="preserve"> </v>
      </c>
      <c r="BB2" s="118" t="str">
        <f t="shared" ca="1" si="0"/>
        <v xml:space="preserve"> </v>
      </c>
      <c r="BC2" s="118" t="str">
        <f t="shared" ca="1" si="0"/>
        <v xml:space="preserve"> </v>
      </c>
      <c r="BD2" s="118" t="str">
        <f t="shared" ca="1" si="0"/>
        <v xml:space="preserve"> </v>
      </c>
      <c r="BE2" s="118" t="str">
        <f t="shared" ca="1" si="0"/>
        <v xml:space="preserve"> </v>
      </c>
      <c r="BF2" s="118" t="str">
        <f t="shared" ca="1" si="0"/>
        <v xml:space="preserve"> </v>
      </c>
      <c r="BG2" s="118" t="str">
        <f t="shared" ca="1" si="0"/>
        <v xml:space="preserve"> </v>
      </c>
      <c r="BH2" s="118" t="str">
        <f t="shared" ca="1" si="0"/>
        <v xml:space="preserve"> </v>
      </c>
      <c r="BI2" s="118" t="str">
        <f t="shared" ca="1" si="0"/>
        <v xml:space="preserve"> </v>
      </c>
      <c r="BJ2" s="118" t="str">
        <f t="shared" ca="1" si="0"/>
        <v xml:space="preserve"> </v>
      </c>
      <c r="BK2" s="118"/>
    </row>
    <row r="3" spans="1:63" ht="15.75" customHeight="1" thickBot="1" x14ac:dyDescent="0.3">
      <c r="C3" s="142" t="s">
        <v>3</v>
      </c>
      <c r="D3" s="142" t="s">
        <v>39</v>
      </c>
      <c r="E3" s="142" t="s">
        <v>0</v>
      </c>
      <c r="F3" s="145" t="s">
        <v>3</v>
      </c>
      <c r="G3" s="145" t="s">
        <v>39</v>
      </c>
      <c r="H3" s="145" t="s">
        <v>0</v>
      </c>
      <c r="I3" s="142" t="s">
        <v>3</v>
      </c>
      <c r="J3" s="142" t="s">
        <v>39</v>
      </c>
      <c r="K3" s="142" t="s">
        <v>0</v>
      </c>
      <c r="L3" s="145" t="s">
        <v>3</v>
      </c>
      <c r="M3" s="145" t="s">
        <v>39</v>
      </c>
      <c r="N3" s="145" t="s">
        <v>0</v>
      </c>
      <c r="O3" s="142" t="s">
        <v>3</v>
      </c>
      <c r="P3" s="142" t="s">
        <v>39</v>
      </c>
      <c r="Q3" s="142" t="s">
        <v>0</v>
      </c>
      <c r="R3" s="145" t="s">
        <v>3</v>
      </c>
      <c r="S3" s="145" t="s">
        <v>39</v>
      </c>
      <c r="T3" s="145" t="s">
        <v>0</v>
      </c>
      <c r="U3" s="142" t="s">
        <v>3</v>
      </c>
      <c r="V3" s="142" t="s">
        <v>39</v>
      </c>
      <c r="W3" s="142" t="s">
        <v>0</v>
      </c>
      <c r="X3" s="145" t="s">
        <v>3</v>
      </c>
      <c r="Y3" s="145" t="s">
        <v>39</v>
      </c>
      <c r="Z3" s="145" t="s">
        <v>0</v>
      </c>
      <c r="AA3" s="142" t="s">
        <v>3</v>
      </c>
      <c r="AB3" s="142" t="s">
        <v>39</v>
      </c>
      <c r="AC3" s="142" t="s">
        <v>0</v>
      </c>
      <c r="AD3" s="145" t="s">
        <v>3</v>
      </c>
      <c r="AE3" s="145" t="s">
        <v>39</v>
      </c>
      <c r="AF3" s="145" t="s">
        <v>0</v>
      </c>
      <c r="AG3" s="142" t="s">
        <v>3</v>
      </c>
      <c r="AH3" s="142" t="s">
        <v>39</v>
      </c>
      <c r="AI3" s="142" t="s">
        <v>0</v>
      </c>
      <c r="AJ3" s="145" t="s">
        <v>3</v>
      </c>
      <c r="AK3" s="145" t="s">
        <v>39</v>
      </c>
      <c r="AL3" s="145" t="s">
        <v>0</v>
      </c>
      <c r="AM3" s="142" t="s">
        <v>3</v>
      </c>
      <c r="AN3" s="142" t="s">
        <v>39</v>
      </c>
      <c r="AO3" s="142" t="s">
        <v>0</v>
      </c>
      <c r="AP3" s="145" t="s">
        <v>3</v>
      </c>
      <c r="AQ3" s="145" t="s">
        <v>39</v>
      </c>
      <c r="AR3" s="145" t="s">
        <v>0</v>
      </c>
      <c r="AS3" s="142" t="s">
        <v>3</v>
      </c>
      <c r="AT3" s="142" t="s">
        <v>39</v>
      </c>
      <c r="AU3" s="142" t="s">
        <v>0</v>
      </c>
      <c r="AV3" s="126"/>
      <c r="AW3" s="118"/>
      <c r="AX3" s="118"/>
      <c r="AY3" s="118"/>
      <c r="AZ3" s="118"/>
      <c r="BA3" s="118"/>
      <c r="BB3" s="118"/>
      <c r="BC3" s="118"/>
      <c r="BD3" s="118"/>
      <c r="BE3" s="118"/>
      <c r="BF3" s="118"/>
      <c r="BG3" s="118"/>
      <c r="BH3" s="118"/>
      <c r="BI3" s="118"/>
      <c r="BJ3" s="118"/>
      <c r="BK3" s="118"/>
    </row>
    <row r="4" spans="1:63" ht="15.75" thickBot="1" x14ac:dyDescent="0.3">
      <c r="A4" s="127">
        <v>43829</v>
      </c>
      <c r="B4" s="173">
        <v>43835</v>
      </c>
      <c r="C4" s="174">
        <f>eeWeekHours(MATCH($A4, Entry!$E$1:$E$2650, 0),MATCH($B4, Entry!$E$1:$E$2650, 0),C$1)</f>
        <v>32</v>
      </c>
      <c r="D4" s="122">
        <f>eeWeekHours(MATCH($A4, Entry!$E$1:$E$2650, 0),MATCH($B4, Entry!$E$1:$E$2650, 0),C$1, 1)</f>
        <v>8</v>
      </c>
      <c r="E4" s="146">
        <f t="shared" ref="E4:E35" si="34">C4+D4</f>
        <v>40</v>
      </c>
      <c r="F4" s="134">
        <f>eeWeekHours(MATCH($A4, Entry!$E$1:$E$2650, 0),MATCH($B4, Entry!$E$1:$E$2650, 0),F$1)</f>
        <v>32</v>
      </c>
      <c r="G4" s="119">
        <f>eeWeekHours(MATCH($A4, Entry!$E$1:$E$2650, 0),MATCH($B4, Entry!$E$1:$E$2650, 0),F$1, 1)</f>
        <v>8</v>
      </c>
      <c r="H4" s="135">
        <f t="shared" ref="H4:H56" si="35">F4+G4</f>
        <v>40</v>
      </c>
      <c r="I4" s="122">
        <f>eeWeekHours(MATCH($A4, Entry!$E$1:$E$2650, 0),MATCH($B4, Entry!$E$1:$E$2650, 0),I$1)</f>
        <v>24</v>
      </c>
      <c r="J4" s="122">
        <f>eeWeekHours(MATCH($A4, Entry!$E$1:$E$2650, 0),MATCH($B4, Entry!$E$1:$E$2650, 0),I$1, 1)</f>
        <v>8</v>
      </c>
      <c r="K4" s="146">
        <f t="shared" ref="K4:K56" si="36">I4+J4</f>
        <v>32</v>
      </c>
      <c r="L4" s="134">
        <f>eeWeekHours(MATCH($A4, Entry!$E$1:$E$2650, 0),MATCH($B4, Entry!$E$1:$E$2650, 0),L$1)</f>
        <v>24</v>
      </c>
      <c r="M4" s="119">
        <f>eeWeekHours(MATCH($A4, Entry!$E$1:$E$2650, 0),MATCH($B4, Entry!$E$1:$E$2650, 0),L$1, 1)</f>
        <v>16</v>
      </c>
      <c r="N4" s="135">
        <f t="shared" ref="N4:N56" si="37">L4+M4</f>
        <v>40</v>
      </c>
      <c r="O4" s="122">
        <f>eeWeekHours(MATCH($A4, Entry!$E$1:$E$2650, 0),MATCH($B4, Entry!$E$1:$E$2650, 0),O$1)</f>
        <v>32</v>
      </c>
      <c r="P4" s="122">
        <f>eeWeekHours(MATCH($A4, Entry!$E$1:$E$2650, 0),MATCH($B4, Entry!$E$1:$E$2650, 0),O$1, 1)</f>
        <v>8</v>
      </c>
      <c r="Q4" s="146">
        <f t="shared" ref="Q4:Q56" si="38">O4+P4</f>
        <v>40</v>
      </c>
      <c r="R4" s="134">
        <f>eeWeekHours(MATCH($A4, Entry!$E$1:$E$2650, 0),MATCH($B4, Entry!$E$1:$E$2650, 0),R$1)</f>
        <v>32</v>
      </c>
      <c r="S4" s="119">
        <f>eeWeekHours(MATCH($A4, Entry!$E$1:$E$2650, 0),MATCH($B4, Entry!$E$1:$E$2650, 0),R$1, 1)</f>
        <v>8</v>
      </c>
      <c r="T4" s="135">
        <f t="shared" ref="T4:T56" si="39">R4+S4</f>
        <v>40</v>
      </c>
      <c r="U4" s="122">
        <f>eeWeekHours(MATCH($A4, Entry!$E$1:$E$2650, 0),MATCH($B4, Entry!$E$1:$E$2650, 0),U$1)</f>
        <v>32</v>
      </c>
      <c r="V4" s="122">
        <f>eeWeekHours(MATCH($A4, Entry!$E$1:$E$2650, 0),MATCH($B4, Entry!$E$1:$E$2650, 0),U$1, 1)</f>
        <v>8</v>
      </c>
      <c r="W4" s="146">
        <f t="shared" ref="W4:W56" si="40">U4+V4</f>
        <v>40</v>
      </c>
      <c r="X4" s="134">
        <f>eeWeekHours(MATCH($A4, Entry!$E$1:$E$2650, 0),MATCH($B4, Entry!$E$1:$E$2650, 0),X$1)</f>
        <v>40</v>
      </c>
      <c r="Y4" s="119">
        <f>eeWeekHours(MATCH($A4, Entry!$E$1:$E$2650, 0),MATCH($B4, Entry!$E$1:$E$2650, 0),X$1, 1)</f>
        <v>0</v>
      </c>
      <c r="Z4" s="135">
        <f t="shared" ref="Z4:Z56" si="41">X4+Y4</f>
        <v>40</v>
      </c>
      <c r="AA4" s="122">
        <f>eeWeekHours(MATCH($A4, Entry!$E$1:$E$2650, 0),MATCH($B4, Entry!$E$1:$E$2650, 0),AA$1)</f>
        <v>16</v>
      </c>
      <c r="AB4" s="122">
        <f>eeWeekHours(MATCH($A4, Entry!$E$1:$E$2650, 0),MATCH($B4, Entry!$E$1:$E$2650, 0),AA$1, 1)</f>
        <v>0</v>
      </c>
      <c r="AC4" s="146">
        <f t="shared" ref="AC4:AC56" si="42">AA4+AB4</f>
        <v>16</v>
      </c>
      <c r="AD4" s="134">
        <f>eeWeekHours(MATCH($A4, Entry!$E$1:$E$2650, 0),MATCH($B4, Entry!$E$1:$E$2650, 0),AD$1)</f>
        <v>18</v>
      </c>
      <c r="AE4" s="119">
        <f>eeWeekHours(MATCH($A4, Entry!$E$1:$E$2650, 0),MATCH($B4, Entry!$E$1:$E$2650, 0),AD$1, 1)</f>
        <v>0</v>
      </c>
      <c r="AF4" s="135">
        <f t="shared" ref="AF4:AF56" si="43">AD4+AE4</f>
        <v>18</v>
      </c>
      <c r="AG4" s="122">
        <f>eeWeekHours(MATCH($A4, Entry!$E$1:$E$2650, 0),MATCH($B4, Entry!$E$1:$E$2650, 0),AG$1)</f>
        <v>0</v>
      </c>
      <c r="AH4" s="122">
        <f>eeWeekHours(MATCH($A4, Entry!$E$1:$E$2650, 0),MATCH($B4, Entry!$E$1:$E$2650, 0),AG$1, 1)</f>
        <v>0</v>
      </c>
      <c r="AI4" s="146">
        <f t="shared" ref="AI4:AI56" si="44">AG4+AH4</f>
        <v>0</v>
      </c>
      <c r="AJ4" s="134">
        <f>eeWeekHours(MATCH($A4, Entry!$E$1:$E$2650, 0),MATCH($B4, Entry!$E$1:$E$2650, 0),AJ$1)</f>
        <v>32</v>
      </c>
      <c r="AK4" s="119">
        <f>eeWeekHours(MATCH($A4, Entry!$E$1:$E$2650, 0),MATCH($B4, Entry!$E$1:$E$2650, 0),AJ$1, 1)</f>
        <v>8</v>
      </c>
      <c r="AL4" s="135">
        <f t="shared" ref="AL4:AL56" si="45">AJ4+AK4</f>
        <v>40</v>
      </c>
      <c r="AM4" s="122">
        <f>eeWeekHours(MATCH($A4, Entry!$E$1:$E$2650, 0),MATCH($B4, Entry!$E$1:$E$2650, 0),AM$1)</f>
        <v>32</v>
      </c>
      <c r="AN4" s="122">
        <f>eeWeekHours(MATCH($A4, Entry!$E$1:$E$2650, 0),MATCH($B4, Entry!$E$1:$E$2650, 0),AM$1, 1)</f>
        <v>8</v>
      </c>
      <c r="AO4" s="146">
        <f t="shared" ref="AO4:AO56" si="46">AM4+AN4</f>
        <v>40</v>
      </c>
      <c r="AP4" s="134">
        <f>eeWeekHours(MATCH($A4, Entry!$E$1:$E$2650, 0),MATCH($B4, Entry!$E$1:$E$2650, 0),AP$1)</f>
        <v>32</v>
      </c>
      <c r="AQ4" s="119">
        <f>eeWeekHours(MATCH($A4, Entry!$E$1:$E$2650, 0),MATCH($B4, Entry!$E$1:$E$2650, 0),AP$1, 1)</f>
        <v>8</v>
      </c>
      <c r="AR4" s="135">
        <f t="shared" ref="AR4:AR56" si="47">AP4+AQ4</f>
        <v>40</v>
      </c>
      <c r="AS4" s="122">
        <f>eeWeekHours(MATCH($A4, Entry!$E$1:$E$2650, 0),MATCH($B4, Entry!$E$1:$E$2650, 0),AS$1)</f>
        <v>32</v>
      </c>
      <c r="AT4" s="122">
        <f>eeWeekHours(MATCH($A4, Entry!$E$1:$E$2650, 0),MATCH($B4, Entry!$E$1:$E$2650, 0),AS$1, 1)</f>
        <v>8</v>
      </c>
      <c r="AU4" s="175">
        <f t="shared" ref="AU4:AU56" si="48">AS4+AT4</f>
        <v>40</v>
      </c>
      <c r="AW4">
        <f>SUMPRODUCT(($C$3:$AU$3="PTO")*(C4:AU4))</f>
        <v>96</v>
      </c>
      <c r="AX4">
        <f>SUMPRODUCT(($C$3:$AU$3="Clocked")*(C4:AU4&gt;0))</f>
        <v>14</v>
      </c>
      <c r="AZ4">
        <f>AW4/AX4</f>
        <v>6.8571428571428568</v>
      </c>
      <c r="BB4">
        <f ca="1">AVERAGE(AZ4:AZ25)</f>
        <v>1.6228049097367276</v>
      </c>
    </row>
    <row r="5" spans="1:63" x14ac:dyDescent="0.25">
      <c r="A5" s="128">
        <v>43836</v>
      </c>
      <c r="B5" s="130">
        <f t="shared" ref="B5:B23" si="49">A5+6</f>
        <v>43842</v>
      </c>
      <c r="C5" s="132">
        <f ca="1">eeWeekHours(MATCH($A5, Entry!$E$1:$E$2650, 0),MATCH($B5, Entry!$E$1:$E$2650, 0),C$1)</f>
        <v>40</v>
      </c>
      <c r="D5" s="123">
        <f>eeWeekHours(MATCH($A5, Entry!$E$1:$E$2650, 0),MATCH($B5, Entry!$E$1:$E$2650, 0),C$1, 1)</f>
        <v>0</v>
      </c>
      <c r="E5" s="147">
        <f t="shared" ca="1" si="34"/>
        <v>40</v>
      </c>
      <c r="F5" s="136">
        <f>eeWeekHours(MATCH($A5, Entry!$E$1:$E$2650, 0),MATCH($B5, Entry!$E$1:$E$2650, 0),F$1)</f>
        <v>40</v>
      </c>
      <c r="G5" s="120">
        <f>eeWeekHours(MATCH($A5, Entry!$E$1:$E$2650, 0),MATCH($B5, Entry!$E$1:$E$2650, 0),F$1, 1)</f>
        <v>0</v>
      </c>
      <c r="H5" s="137">
        <f t="shared" si="35"/>
        <v>40</v>
      </c>
      <c r="I5" s="123">
        <f>eeWeekHours(MATCH($A5, Entry!$E$1:$E$2650, 0),MATCH($B5, Entry!$E$1:$E$2650, 0),I$1)</f>
        <v>32</v>
      </c>
      <c r="J5" s="123">
        <f>eeWeekHours(MATCH($A5, Entry!$E$1:$E$2650, 0),MATCH($B5, Entry!$E$1:$E$2650, 0),I$1, 1)</f>
        <v>0</v>
      </c>
      <c r="K5" s="147">
        <f t="shared" si="36"/>
        <v>32</v>
      </c>
      <c r="L5" s="136">
        <f>eeWeekHours(MATCH($A5, Entry!$E$1:$E$2650, 0),MATCH($B5, Entry!$E$1:$E$2650, 0),L$1)</f>
        <v>40</v>
      </c>
      <c r="M5" s="120">
        <f>eeWeekHours(MATCH($A5, Entry!$E$1:$E$2650, 0),MATCH($B5, Entry!$E$1:$E$2650, 0),L$1, 1)</f>
        <v>0</v>
      </c>
      <c r="N5" s="137">
        <f t="shared" si="37"/>
        <v>40</v>
      </c>
      <c r="O5" s="123">
        <f>eeWeekHours(MATCH($A5, Entry!$E$1:$E$2650, 0),MATCH($B5, Entry!$E$1:$E$2650, 0),O$1)</f>
        <v>40</v>
      </c>
      <c r="P5" s="123">
        <f>eeWeekHours(MATCH($A5, Entry!$E$1:$E$2650, 0),MATCH($B5, Entry!$E$1:$E$2650, 0),O$1, 1)</f>
        <v>0</v>
      </c>
      <c r="Q5" s="147">
        <f t="shared" si="38"/>
        <v>40</v>
      </c>
      <c r="R5" s="136">
        <f>eeWeekHours(MATCH($A5, Entry!$E$1:$E$2650, 0),MATCH($B5, Entry!$E$1:$E$2650, 0),R$1)</f>
        <v>24</v>
      </c>
      <c r="S5" s="120">
        <f>eeWeekHours(MATCH($A5, Entry!$E$1:$E$2650, 0),MATCH($B5, Entry!$E$1:$E$2650, 0),R$1, 1)</f>
        <v>0</v>
      </c>
      <c r="T5" s="137">
        <f t="shared" si="39"/>
        <v>24</v>
      </c>
      <c r="U5" s="123">
        <f>eeWeekHours(MATCH($A5, Entry!$E$1:$E$2650, 0),MATCH($B5, Entry!$E$1:$E$2650, 0),U$1)</f>
        <v>40</v>
      </c>
      <c r="V5" s="123">
        <f>eeWeekHours(MATCH($A5, Entry!$E$1:$E$2650, 0),MATCH($B5, Entry!$E$1:$E$2650, 0),U$1, 1)</f>
        <v>0</v>
      </c>
      <c r="W5" s="147">
        <f t="shared" si="40"/>
        <v>40</v>
      </c>
      <c r="X5" s="136">
        <f>eeWeekHours(MATCH($A5, Entry!$E$1:$E$2650, 0),MATCH($B5, Entry!$E$1:$E$2650, 0),X$1)</f>
        <v>32</v>
      </c>
      <c r="Y5" s="120">
        <f>eeWeekHours(MATCH($A5, Entry!$E$1:$E$2650, 0),MATCH($B5, Entry!$E$1:$E$2650, 0),X$1, 1)</f>
        <v>8</v>
      </c>
      <c r="Z5" s="137">
        <f t="shared" si="41"/>
        <v>40</v>
      </c>
      <c r="AA5" s="123">
        <f>eeWeekHours(MATCH($A5, Entry!$E$1:$E$2650, 0),MATCH($B5, Entry!$E$1:$E$2650, 0),AA$1)</f>
        <v>16</v>
      </c>
      <c r="AB5" s="123">
        <f>eeWeekHours(MATCH($A5, Entry!$E$1:$E$2650, 0),MATCH($B5, Entry!$E$1:$E$2650, 0),AA$1, 1)</f>
        <v>0</v>
      </c>
      <c r="AC5" s="147">
        <f t="shared" si="42"/>
        <v>16</v>
      </c>
      <c r="AD5" s="136">
        <f>eeWeekHours(MATCH($A5, Entry!$E$1:$E$2650, 0),MATCH($B5, Entry!$E$1:$E$2650, 0),AD$1)</f>
        <v>18</v>
      </c>
      <c r="AE5" s="120">
        <f>eeWeekHours(MATCH($A5, Entry!$E$1:$E$2650, 0),MATCH($B5, Entry!$E$1:$E$2650, 0),AD$1, 1)</f>
        <v>0</v>
      </c>
      <c r="AF5" s="137">
        <f t="shared" si="43"/>
        <v>18</v>
      </c>
      <c r="AG5" s="123">
        <f>eeWeekHours(MATCH($A5, Entry!$E$1:$E$2650, 0),MATCH($B5, Entry!$E$1:$E$2650, 0),AG$1)</f>
        <v>0</v>
      </c>
      <c r="AH5" s="123">
        <f>eeWeekHours(MATCH($A5, Entry!$E$1:$E$2650, 0),MATCH($B5, Entry!$E$1:$E$2650, 0),AG$1, 1)</f>
        <v>0</v>
      </c>
      <c r="AI5" s="147">
        <f t="shared" si="44"/>
        <v>0</v>
      </c>
      <c r="AJ5" s="136">
        <f>eeWeekHours(MATCH($A5, Entry!$E$1:$E$2650, 0),MATCH($B5, Entry!$E$1:$E$2650, 0),AJ$1)</f>
        <v>40</v>
      </c>
      <c r="AK5" s="120">
        <f>eeWeekHours(MATCH($A5, Entry!$E$1:$E$2650, 0),MATCH($B5, Entry!$E$1:$E$2650, 0),AJ$1, 1)</f>
        <v>0</v>
      </c>
      <c r="AL5" s="137">
        <f t="shared" si="45"/>
        <v>40</v>
      </c>
      <c r="AM5" s="123">
        <f>eeWeekHours(MATCH($A5, Entry!$E$1:$E$2650, 0),MATCH($B5, Entry!$E$1:$E$2650, 0),AM$1)</f>
        <v>40</v>
      </c>
      <c r="AN5" s="123">
        <f>eeWeekHours(MATCH($A5, Entry!$E$1:$E$2650, 0),MATCH($B5, Entry!$E$1:$E$2650, 0),AM$1, 1)</f>
        <v>0</v>
      </c>
      <c r="AO5" s="147">
        <f t="shared" si="46"/>
        <v>40</v>
      </c>
      <c r="AP5" s="136">
        <f>eeWeekHours(MATCH($A5, Entry!$E$1:$E$2650, 0),MATCH($B5, Entry!$E$1:$E$2650, 0),AP$1)</f>
        <v>32</v>
      </c>
      <c r="AQ5" s="120">
        <f>eeWeekHours(MATCH($A5, Entry!$E$1:$E$2650, 0),MATCH($B5, Entry!$E$1:$E$2650, 0),AP$1, 1)</f>
        <v>0</v>
      </c>
      <c r="AR5" s="137">
        <f t="shared" si="47"/>
        <v>32</v>
      </c>
      <c r="AS5" s="123">
        <f>eeWeekHours(MATCH($A5, Entry!$E$1:$E$2650, 0),MATCH($B5, Entry!$E$1:$E$2650, 0),AS$1)</f>
        <v>40</v>
      </c>
      <c r="AT5" s="123">
        <f>eeWeekHours(MATCH($A5, Entry!$E$1:$E$2650, 0),MATCH($B5, Entry!$E$1:$E$2650, 0),AS$1, 1)</f>
        <v>0</v>
      </c>
      <c r="AU5" s="176">
        <f t="shared" si="48"/>
        <v>40</v>
      </c>
      <c r="AW5">
        <f t="shared" ref="AW5:AW25" ca="1" si="50">SUMPRODUCT(($C$3:$AU$3="PTO")*(C5:AU5))</f>
        <v>8</v>
      </c>
      <c r="AX5">
        <f t="shared" ref="AX5:AX25" ca="1" si="51">SUMPRODUCT(($C$3:$AU$3="Clocked")*(C5:AU5&gt;0))</f>
        <v>14</v>
      </c>
      <c r="AZ5">
        <f t="shared" ref="AZ5:AZ25" ca="1" si="52">AW5/AX5</f>
        <v>0.5714285714285714</v>
      </c>
    </row>
    <row r="6" spans="1:63" ht="15.75" thickBot="1" x14ac:dyDescent="0.3">
      <c r="A6" s="129">
        <f t="shared" ref="A6:A23" si="53">B5+1</f>
        <v>43843</v>
      </c>
      <c r="B6" s="131">
        <f t="shared" si="49"/>
        <v>43849</v>
      </c>
      <c r="C6" s="133">
        <f ca="1">eeWeekHours(MATCH($A6, Entry!$E$1:$E$2650, 0),MATCH($B6, Entry!$E$1:$E$2650, 0),C$1)</f>
        <v>40</v>
      </c>
      <c r="D6" s="124">
        <f ca="1">eeWeekHours(MATCH($A6, Entry!$E$1:$E$2650, 0),MATCH($B6, Entry!$E$1:$E$2650, 0),C$1, 1)</f>
        <v>0</v>
      </c>
      <c r="E6" s="148">
        <f t="shared" ca="1" si="34"/>
        <v>40</v>
      </c>
      <c r="F6" s="138">
        <f>eeWeekHours(MATCH($A6, Entry!$E$1:$E$2650, 0),MATCH($B6, Entry!$E$1:$E$2650, 0),F$1)</f>
        <v>40</v>
      </c>
      <c r="G6" s="121">
        <f>eeWeekHours(MATCH($A6, Entry!$E$1:$E$2650, 0),MATCH($B6, Entry!$E$1:$E$2650, 0),F$1, 1)</f>
        <v>0</v>
      </c>
      <c r="H6" s="139">
        <f t="shared" si="35"/>
        <v>40</v>
      </c>
      <c r="I6" s="124">
        <f>eeWeekHours(MATCH($A6, Entry!$E$1:$E$2650, 0),MATCH($B6, Entry!$E$1:$E$2650, 0),I$1)</f>
        <v>32</v>
      </c>
      <c r="J6" s="124">
        <f>eeWeekHours(MATCH($A6, Entry!$E$1:$E$2650, 0),MATCH($B6, Entry!$E$1:$E$2650, 0),I$1, 1)</f>
        <v>0</v>
      </c>
      <c r="K6" s="148">
        <f t="shared" si="36"/>
        <v>32</v>
      </c>
      <c r="L6" s="138">
        <f>eeWeekHours(MATCH($A6, Entry!$E$1:$E$2650, 0),MATCH($B6, Entry!$E$1:$E$2650, 0),L$1)</f>
        <v>40</v>
      </c>
      <c r="M6" s="121">
        <f>eeWeekHours(MATCH($A6, Entry!$E$1:$E$2650, 0),MATCH($B6, Entry!$E$1:$E$2650, 0),L$1, 1)</f>
        <v>0</v>
      </c>
      <c r="N6" s="139">
        <f t="shared" si="37"/>
        <v>40</v>
      </c>
      <c r="O6" s="124">
        <f>eeWeekHours(MATCH($A6, Entry!$E$1:$E$2650, 0),MATCH($B6, Entry!$E$1:$E$2650, 0),O$1)</f>
        <v>40</v>
      </c>
      <c r="P6" s="124">
        <f>eeWeekHours(MATCH($A6, Entry!$E$1:$E$2650, 0),MATCH($B6, Entry!$E$1:$E$2650, 0),O$1, 1)</f>
        <v>0</v>
      </c>
      <c r="Q6" s="148">
        <f t="shared" si="38"/>
        <v>40</v>
      </c>
      <c r="R6" s="138">
        <f>eeWeekHours(MATCH($A6, Entry!$E$1:$E$2650, 0),MATCH($B6, Entry!$E$1:$E$2650, 0),R$1)</f>
        <v>40</v>
      </c>
      <c r="S6" s="121">
        <f>eeWeekHours(MATCH($A6, Entry!$E$1:$E$2650, 0),MATCH($B6, Entry!$E$1:$E$2650, 0),R$1, 1)</f>
        <v>0</v>
      </c>
      <c r="T6" s="139">
        <f t="shared" si="39"/>
        <v>40</v>
      </c>
      <c r="U6" s="124">
        <f>eeWeekHours(MATCH($A6, Entry!$E$1:$E$2650, 0),MATCH($B6, Entry!$E$1:$E$2650, 0),U$1)</f>
        <v>40</v>
      </c>
      <c r="V6" s="124">
        <f>eeWeekHours(MATCH($A6, Entry!$E$1:$E$2650, 0),MATCH($B6, Entry!$E$1:$E$2650, 0),U$1, 1)</f>
        <v>0</v>
      </c>
      <c r="W6" s="148">
        <f t="shared" si="40"/>
        <v>40</v>
      </c>
      <c r="X6" s="138">
        <f>eeWeekHours(MATCH($A6, Entry!$E$1:$E$2650, 0),MATCH($B6, Entry!$E$1:$E$2650, 0),X$1)</f>
        <v>40</v>
      </c>
      <c r="Y6" s="121">
        <f>eeWeekHours(MATCH($A6, Entry!$E$1:$E$2650, 0),MATCH($B6, Entry!$E$1:$E$2650, 0),X$1, 1)</f>
        <v>0</v>
      </c>
      <c r="Z6" s="139">
        <f t="shared" si="41"/>
        <v>40</v>
      </c>
      <c r="AA6" s="124">
        <f>eeWeekHours(MATCH($A6, Entry!$E$1:$E$2650, 0),MATCH($B6, Entry!$E$1:$E$2650, 0),AA$1)</f>
        <v>16</v>
      </c>
      <c r="AB6" s="124">
        <f>eeWeekHours(MATCH($A6, Entry!$E$1:$E$2650, 0),MATCH($B6, Entry!$E$1:$E$2650, 0),AA$1, 1)</f>
        <v>0</v>
      </c>
      <c r="AC6" s="148">
        <f t="shared" si="42"/>
        <v>16</v>
      </c>
      <c r="AD6" s="138">
        <f>eeWeekHours(MATCH($A6, Entry!$E$1:$E$2650, 0),MATCH($B6, Entry!$E$1:$E$2650, 0),AD$1)</f>
        <v>18</v>
      </c>
      <c r="AE6" s="121">
        <f>eeWeekHours(MATCH($A6, Entry!$E$1:$E$2650, 0),MATCH($B6, Entry!$E$1:$E$2650, 0),AD$1, 1)</f>
        <v>0</v>
      </c>
      <c r="AF6" s="139">
        <f t="shared" si="43"/>
        <v>18</v>
      </c>
      <c r="AG6" s="124">
        <f>eeWeekHours(MATCH($A6, Entry!$E$1:$E$2650, 0),MATCH($B6, Entry!$E$1:$E$2650, 0),AG$1)</f>
        <v>0</v>
      </c>
      <c r="AH6" s="124">
        <f>eeWeekHours(MATCH($A6, Entry!$E$1:$E$2650, 0),MATCH($B6, Entry!$E$1:$E$2650, 0),AG$1, 1)</f>
        <v>0</v>
      </c>
      <c r="AI6" s="148">
        <f t="shared" si="44"/>
        <v>0</v>
      </c>
      <c r="AJ6" s="138">
        <f>eeWeekHours(MATCH($A6, Entry!$E$1:$E$2650, 0),MATCH($B6, Entry!$E$1:$E$2650, 0),AJ$1)</f>
        <v>40</v>
      </c>
      <c r="AK6" s="121">
        <f>eeWeekHours(MATCH($A6, Entry!$E$1:$E$2650, 0),MATCH($B6, Entry!$E$1:$E$2650, 0),AJ$1, 1)</f>
        <v>0</v>
      </c>
      <c r="AL6" s="139">
        <f t="shared" si="45"/>
        <v>40</v>
      </c>
      <c r="AM6" s="124">
        <f>eeWeekHours(MATCH($A6, Entry!$E$1:$E$2650, 0),MATCH($B6, Entry!$E$1:$E$2650, 0),AM$1)</f>
        <v>40</v>
      </c>
      <c r="AN6" s="124">
        <f>eeWeekHours(MATCH($A6, Entry!$E$1:$E$2650, 0),MATCH($B6, Entry!$E$1:$E$2650, 0),AM$1, 1)</f>
        <v>0</v>
      </c>
      <c r="AO6" s="148">
        <f t="shared" si="46"/>
        <v>40</v>
      </c>
      <c r="AP6" s="138">
        <f>eeWeekHours(MATCH($A6, Entry!$E$1:$E$2650, 0),MATCH($B6, Entry!$E$1:$E$2650, 0),AP$1)</f>
        <v>40</v>
      </c>
      <c r="AQ6" s="121">
        <f>eeWeekHours(MATCH($A6, Entry!$E$1:$E$2650, 0),MATCH($B6, Entry!$E$1:$E$2650, 0),AP$1, 1)</f>
        <v>0</v>
      </c>
      <c r="AR6" s="139">
        <f t="shared" si="47"/>
        <v>40</v>
      </c>
      <c r="AS6" s="124">
        <f>eeWeekHours(MATCH($A6, Entry!$E$1:$E$2650, 0),MATCH($B6, Entry!$E$1:$E$2650, 0),AS$1)</f>
        <v>40</v>
      </c>
      <c r="AT6" s="124">
        <f>eeWeekHours(MATCH($A6, Entry!$E$1:$E$2650, 0),MATCH($B6, Entry!$E$1:$E$2650, 0),AS$1, 1)</f>
        <v>0</v>
      </c>
      <c r="AU6" s="177">
        <f t="shared" si="48"/>
        <v>40</v>
      </c>
      <c r="AW6">
        <f t="shared" ca="1" si="50"/>
        <v>0</v>
      </c>
      <c r="AX6">
        <f t="shared" ca="1" si="51"/>
        <v>14</v>
      </c>
      <c r="AZ6">
        <f t="shared" ca="1" si="52"/>
        <v>0</v>
      </c>
    </row>
    <row r="7" spans="1:63" x14ac:dyDescent="0.25">
      <c r="A7" s="128">
        <f t="shared" si="53"/>
        <v>43850</v>
      </c>
      <c r="B7" s="130">
        <f t="shared" si="49"/>
        <v>43856</v>
      </c>
      <c r="C7" s="132">
        <f ca="1">eeWeekHours(MATCH($A7, Entry!$E$1:$E$2650, 0),MATCH($B7, Entry!$E$1:$E$2650, 0),C$1)</f>
        <v>32</v>
      </c>
      <c r="D7" s="123">
        <f ca="1">eeWeekHours(MATCH($A7, Entry!$E$1:$E$2650, 0),MATCH($B7, Entry!$E$1:$E$2650, 0),C$1, 1)</f>
        <v>8</v>
      </c>
      <c r="E7" s="147">
        <f t="shared" ca="1" si="34"/>
        <v>40</v>
      </c>
      <c r="F7" s="136">
        <f>eeWeekHours(MATCH($A7, Entry!$E$1:$E$2650, 0),MATCH($B7, Entry!$E$1:$E$2650, 0),F$1)</f>
        <v>32</v>
      </c>
      <c r="G7" s="120">
        <f>eeWeekHours(MATCH($A7, Entry!$E$1:$E$2650, 0),MATCH($B7, Entry!$E$1:$E$2650, 0),F$1, 1)</f>
        <v>8</v>
      </c>
      <c r="H7" s="137">
        <f t="shared" si="35"/>
        <v>40</v>
      </c>
      <c r="I7" s="123">
        <f>eeWeekHours(MATCH($A7, Entry!$E$1:$E$2650, 0),MATCH($B7, Entry!$E$1:$E$2650, 0),I$1)</f>
        <v>24</v>
      </c>
      <c r="J7" s="123">
        <f>eeWeekHours(MATCH($A7, Entry!$E$1:$E$2650, 0),MATCH($B7, Entry!$E$1:$E$2650, 0),I$1, 1)</f>
        <v>8</v>
      </c>
      <c r="K7" s="147">
        <f t="shared" si="36"/>
        <v>32</v>
      </c>
      <c r="L7" s="136">
        <f>eeWeekHours(MATCH($A7, Entry!$E$1:$E$2650, 0),MATCH($B7, Entry!$E$1:$E$2650, 0),L$1)</f>
        <v>32</v>
      </c>
      <c r="M7" s="120">
        <f>eeWeekHours(MATCH($A7, Entry!$E$1:$E$2650, 0),MATCH($B7, Entry!$E$1:$E$2650, 0),L$1, 1)</f>
        <v>8</v>
      </c>
      <c r="N7" s="137">
        <f t="shared" si="37"/>
        <v>40</v>
      </c>
      <c r="O7" s="123">
        <f>eeWeekHours(MATCH($A7, Entry!$E$1:$E$2650, 0),MATCH($B7, Entry!$E$1:$E$2650, 0),O$1)</f>
        <v>32</v>
      </c>
      <c r="P7" s="123">
        <f>eeWeekHours(MATCH($A7, Entry!$E$1:$E$2650, 0),MATCH($B7, Entry!$E$1:$E$2650, 0),O$1, 1)</f>
        <v>8</v>
      </c>
      <c r="Q7" s="147">
        <f t="shared" si="38"/>
        <v>40</v>
      </c>
      <c r="R7" s="136">
        <f>eeWeekHours(MATCH($A7, Entry!$E$1:$E$2650, 0),MATCH($B7, Entry!$E$1:$E$2650, 0),R$1)</f>
        <v>32</v>
      </c>
      <c r="S7" s="120">
        <f>eeWeekHours(MATCH($A7, Entry!$E$1:$E$2650, 0),MATCH($B7, Entry!$E$1:$E$2650, 0),R$1, 1)</f>
        <v>8</v>
      </c>
      <c r="T7" s="137">
        <f t="shared" si="39"/>
        <v>40</v>
      </c>
      <c r="U7" s="123">
        <f>eeWeekHours(MATCH($A7, Entry!$E$1:$E$2650, 0),MATCH($B7, Entry!$E$1:$E$2650, 0),U$1)</f>
        <v>32</v>
      </c>
      <c r="V7" s="123">
        <f>eeWeekHours(MATCH($A7, Entry!$E$1:$E$2650, 0),MATCH($B7, Entry!$E$1:$E$2650, 0),U$1, 1)</f>
        <v>8</v>
      </c>
      <c r="W7" s="147">
        <f t="shared" si="40"/>
        <v>40</v>
      </c>
      <c r="X7" s="136">
        <f>eeWeekHours(MATCH($A7, Entry!$E$1:$E$2650, 0),MATCH($B7, Entry!$E$1:$E$2650, 0),X$1)</f>
        <v>40</v>
      </c>
      <c r="Y7" s="120">
        <f>eeWeekHours(MATCH($A7, Entry!$E$1:$E$2650, 0),MATCH($B7, Entry!$E$1:$E$2650, 0),X$1, 1)</f>
        <v>0</v>
      </c>
      <c r="Z7" s="137">
        <f t="shared" si="41"/>
        <v>40</v>
      </c>
      <c r="AA7" s="123">
        <f>eeWeekHours(MATCH($A7, Entry!$E$1:$E$2650, 0),MATCH($B7, Entry!$E$1:$E$2650, 0),AA$1)</f>
        <v>12</v>
      </c>
      <c r="AB7" s="123">
        <f>eeWeekHours(MATCH($A7, Entry!$E$1:$E$2650, 0),MATCH($B7, Entry!$E$1:$E$2650, 0),AA$1, 1)</f>
        <v>0</v>
      </c>
      <c r="AC7" s="147">
        <f t="shared" si="42"/>
        <v>12</v>
      </c>
      <c r="AD7" s="136">
        <f>eeWeekHours(MATCH($A7, Entry!$E$1:$E$2650, 0),MATCH($B7, Entry!$E$1:$E$2650, 0),AD$1)</f>
        <v>18</v>
      </c>
      <c r="AE7" s="120">
        <f>eeWeekHours(MATCH($A7, Entry!$E$1:$E$2650, 0),MATCH($B7, Entry!$E$1:$E$2650, 0),AD$1, 1)</f>
        <v>0</v>
      </c>
      <c r="AF7" s="137">
        <f t="shared" si="43"/>
        <v>18</v>
      </c>
      <c r="AG7" s="123">
        <f>eeWeekHours(MATCH($A7, Entry!$E$1:$E$2650, 0),MATCH($B7, Entry!$E$1:$E$2650, 0),AG$1)</f>
        <v>0</v>
      </c>
      <c r="AH7" s="123">
        <f>eeWeekHours(MATCH($A7, Entry!$E$1:$E$2650, 0),MATCH($B7, Entry!$E$1:$E$2650, 0),AG$1, 1)</f>
        <v>0</v>
      </c>
      <c r="AI7" s="147">
        <f t="shared" si="44"/>
        <v>0</v>
      </c>
      <c r="AJ7" s="136">
        <f>eeWeekHours(MATCH($A7, Entry!$E$1:$E$2650, 0),MATCH($B7, Entry!$E$1:$E$2650, 0),AJ$1)</f>
        <v>32</v>
      </c>
      <c r="AK7" s="120">
        <f>eeWeekHours(MATCH($A7, Entry!$E$1:$E$2650, 0),MATCH($B7, Entry!$E$1:$E$2650, 0),AJ$1, 1)</f>
        <v>8</v>
      </c>
      <c r="AL7" s="137">
        <f t="shared" si="45"/>
        <v>40</v>
      </c>
      <c r="AM7" s="123">
        <f>eeWeekHours(MATCH($A7, Entry!$E$1:$E$2650, 0),MATCH($B7, Entry!$E$1:$E$2650, 0),AM$1)</f>
        <v>32</v>
      </c>
      <c r="AN7" s="123">
        <f>eeWeekHours(MATCH($A7, Entry!$E$1:$E$2650, 0),MATCH($B7, Entry!$E$1:$E$2650, 0),AM$1, 1)</f>
        <v>8</v>
      </c>
      <c r="AO7" s="147">
        <f t="shared" si="46"/>
        <v>40</v>
      </c>
      <c r="AP7" s="136">
        <f>eeWeekHours(MATCH($A7, Entry!$E$1:$E$2650, 0),MATCH($B7, Entry!$E$1:$E$2650, 0),AP$1)</f>
        <v>32</v>
      </c>
      <c r="AQ7" s="120">
        <f>eeWeekHours(MATCH($A7, Entry!$E$1:$E$2650, 0),MATCH($B7, Entry!$E$1:$E$2650, 0),AP$1, 1)</f>
        <v>8</v>
      </c>
      <c r="AR7" s="137">
        <f t="shared" si="47"/>
        <v>40</v>
      </c>
      <c r="AS7" s="123">
        <f>eeWeekHours(MATCH($A7, Entry!$E$1:$E$2650, 0),MATCH($B7, Entry!$E$1:$E$2650, 0),AS$1)</f>
        <v>32</v>
      </c>
      <c r="AT7" s="123">
        <f>eeWeekHours(MATCH($A7, Entry!$E$1:$E$2650, 0),MATCH($B7, Entry!$E$1:$E$2650, 0),AS$1, 1)</f>
        <v>8</v>
      </c>
      <c r="AU7" s="176">
        <f t="shared" si="48"/>
        <v>40</v>
      </c>
      <c r="AW7">
        <f t="shared" ca="1" si="50"/>
        <v>88</v>
      </c>
      <c r="AX7">
        <f t="shared" ca="1" si="51"/>
        <v>14</v>
      </c>
      <c r="AZ7">
        <f t="shared" ca="1" si="52"/>
        <v>6.2857142857142856</v>
      </c>
    </row>
    <row r="8" spans="1:63" ht="15.75" thickBot="1" x14ac:dyDescent="0.3">
      <c r="A8" s="129">
        <f t="shared" si="53"/>
        <v>43857</v>
      </c>
      <c r="B8" s="131">
        <f t="shared" si="49"/>
        <v>43863</v>
      </c>
      <c r="C8" s="133">
        <f ca="1">eeWeekHours(MATCH($A8, Entry!$E$1:$E$2650, 0),MATCH($B8, Entry!$E$1:$E$2650, 0),C$1)</f>
        <v>40</v>
      </c>
      <c r="D8" s="124">
        <f ca="1">eeWeekHours(MATCH($A8, Entry!$E$1:$E$2650, 0),MATCH($B8, Entry!$E$1:$E$2650, 0),C$1, 1)</f>
        <v>0</v>
      </c>
      <c r="E8" s="148">
        <f t="shared" ca="1" si="34"/>
        <v>40</v>
      </c>
      <c r="F8" s="138">
        <f>eeWeekHours(MATCH($A8, Entry!$E$1:$E$2650, 0),MATCH($B8, Entry!$E$1:$E$2650, 0),F$1)</f>
        <v>40</v>
      </c>
      <c r="G8" s="121">
        <f>eeWeekHours(MATCH($A8, Entry!$E$1:$E$2650, 0),MATCH($B8, Entry!$E$1:$E$2650, 0),F$1, 1)</f>
        <v>0</v>
      </c>
      <c r="H8" s="139">
        <f t="shared" si="35"/>
        <v>40</v>
      </c>
      <c r="I8" s="124">
        <f>eeWeekHours(MATCH($A8, Entry!$E$1:$E$2650, 0),MATCH($B8, Entry!$E$1:$E$2650, 0),I$1)</f>
        <v>32</v>
      </c>
      <c r="J8" s="124">
        <f>eeWeekHours(MATCH($A8, Entry!$E$1:$E$2650, 0),MATCH($B8, Entry!$E$1:$E$2650, 0),I$1, 1)</f>
        <v>0</v>
      </c>
      <c r="K8" s="148">
        <f t="shared" si="36"/>
        <v>32</v>
      </c>
      <c r="L8" s="138">
        <f>eeWeekHours(MATCH($A8, Entry!$E$1:$E$2650, 0),MATCH($B8, Entry!$E$1:$E$2650, 0),L$1)</f>
        <v>40</v>
      </c>
      <c r="M8" s="121">
        <f>eeWeekHours(MATCH($A8, Entry!$E$1:$E$2650, 0),MATCH($B8, Entry!$E$1:$E$2650, 0),L$1, 1)</f>
        <v>0</v>
      </c>
      <c r="N8" s="139">
        <f t="shared" si="37"/>
        <v>40</v>
      </c>
      <c r="O8" s="124">
        <f>eeWeekHours(MATCH($A8, Entry!$E$1:$E$2650, 0),MATCH($B8, Entry!$E$1:$E$2650, 0),O$1)</f>
        <v>40</v>
      </c>
      <c r="P8" s="124">
        <f>eeWeekHours(MATCH($A8, Entry!$E$1:$E$2650, 0),MATCH($B8, Entry!$E$1:$E$2650, 0),O$1, 1)</f>
        <v>0</v>
      </c>
      <c r="Q8" s="148">
        <f t="shared" si="38"/>
        <v>40</v>
      </c>
      <c r="R8" s="138">
        <f>eeWeekHours(MATCH($A8, Entry!$E$1:$E$2650, 0),MATCH($B8, Entry!$E$1:$E$2650, 0),R$1)</f>
        <v>40</v>
      </c>
      <c r="S8" s="121">
        <f>eeWeekHours(MATCH($A8, Entry!$E$1:$E$2650, 0),MATCH($B8, Entry!$E$1:$E$2650, 0),R$1, 1)</f>
        <v>0</v>
      </c>
      <c r="T8" s="139">
        <f t="shared" si="39"/>
        <v>40</v>
      </c>
      <c r="U8" s="124">
        <f>eeWeekHours(MATCH($A8, Entry!$E$1:$E$2650, 0),MATCH($B8, Entry!$E$1:$E$2650, 0),U$1)</f>
        <v>40</v>
      </c>
      <c r="V8" s="124">
        <f>eeWeekHours(MATCH($A8, Entry!$E$1:$E$2650, 0),MATCH($B8, Entry!$E$1:$E$2650, 0),U$1, 1)</f>
        <v>0</v>
      </c>
      <c r="W8" s="148">
        <f t="shared" si="40"/>
        <v>40</v>
      </c>
      <c r="X8" s="138">
        <f>eeWeekHours(MATCH($A8, Entry!$E$1:$E$2650, 0),MATCH($B8, Entry!$E$1:$E$2650, 0),X$1)</f>
        <v>40</v>
      </c>
      <c r="Y8" s="121">
        <f>eeWeekHours(MATCH($A8, Entry!$E$1:$E$2650, 0),MATCH($B8, Entry!$E$1:$E$2650, 0),X$1, 1)</f>
        <v>0</v>
      </c>
      <c r="Z8" s="139">
        <f t="shared" si="41"/>
        <v>40</v>
      </c>
      <c r="AA8" s="124">
        <f>eeWeekHours(MATCH($A8, Entry!$E$1:$E$2650, 0),MATCH($B8, Entry!$E$1:$E$2650, 0),AA$1)</f>
        <v>16</v>
      </c>
      <c r="AB8" s="124">
        <f>eeWeekHours(MATCH($A8, Entry!$E$1:$E$2650, 0),MATCH($B8, Entry!$E$1:$E$2650, 0),AA$1, 1)</f>
        <v>0</v>
      </c>
      <c r="AC8" s="148">
        <f t="shared" si="42"/>
        <v>16</v>
      </c>
      <c r="AD8" s="138">
        <f>eeWeekHours(MATCH($A8, Entry!$E$1:$E$2650, 0),MATCH($B8, Entry!$E$1:$E$2650, 0),AD$1)</f>
        <v>18</v>
      </c>
      <c r="AE8" s="121">
        <f>eeWeekHours(MATCH($A8, Entry!$E$1:$E$2650, 0),MATCH($B8, Entry!$E$1:$E$2650, 0),AD$1, 1)</f>
        <v>0</v>
      </c>
      <c r="AF8" s="139">
        <f t="shared" si="43"/>
        <v>18</v>
      </c>
      <c r="AG8" s="124">
        <f>eeWeekHours(MATCH($A8, Entry!$E$1:$E$2650, 0),MATCH($B8, Entry!$E$1:$E$2650, 0),AG$1)</f>
        <v>0</v>
      </c>
      <c r="AH8" s="124">
        <f>eeWeekHours(MATCH($A8, Entry!$E$1:$E$2650, 0),MATCH($B8, Entry!$E$1:$E$2650, 0),AG$1, 1)</f>
        <v>0</v>
      </c>
      <c r="AI8" s="148">
        <f t="shared" si="44"/>
        <v>0</v>
      </c>
      <c r="AJ8" s="138">
        <f>eeWeekHours(MATCH($A8, Entry!$E$1:$E$2650, 0),MATCH($B8, Entry!$E$1:$E$2650, 0),AJ$1)</f>
        <v>40</v>
      </c>
      <c r="AK8" s="121">
        <f>eeWeekHours(MATCH($A8, Entry!$E$1:$E$2650, 0),MATCH($B8, Entry!$E$1:$E$2650, 0),AJ$1, 1)</f>
        <v>0</v>
      </c>
      <c r="AL8" s="139">
        <f t="shared" si="45"/>
        <v>40</v>
      </c>
      <c r="AM8" s="124">
        <f>eeWeekHours(MATCH($A8, Entry!$E$1:$E$2650, 0),MATCH($B8, Entry!$E$1:$E$2650, 0),AM$1)</f>
        <v>40</v>
      </c>
      <c r="AN8" s="124">
        <f>eeWeekHours(MATCH($A8, Entry!$E$1:$E$2650, 0),MATCH($B8, Entry!$E$1:$E$2650, 0),AM$1, 1)</f>
        <v>0</v>
      </c>
      <c r="AO8" s="148">
        <f t="shared" si="46"/>
        <v>40</v>
      </c>
      <c r="AP8" s="138">
        <f>eeWeekHours(MATCH($A8, Entry!$E$1:$E$2650, 0),MATCH($B8, Entry!$E$1:$E$2650, 0),AP$1)</f>
        <v>40</v>
      </c>
      <c r="AQ8" s="121">
        <f>eeWeekHours(MATCH($A8, Entry!$E$1:$E$2650, 0),MATCH($B8, Entry!$E$1:$E$2650, 0),AP$1, 1)</f>
        <v>0</v>
      </c>
      <c r="AR8" s="139">
        <f t="shared" si="47"/>
        <v>40</v>
      </c>
      <c r="AS8" s="124">
        <f>eeWeekHours(MATCH($A8, Entry!$E$1:$E$2650, 0),MATCH($B8, Entry!$E$1:$E$2650, 0),AS$1)</f>
        <v>40</v>
      </c>
      <c r="AT8" s="124">
        <f>eeWeekHours(MATCH($A8, Entry!$E$1:$E$2650, 0),MATCH($B8, Entry!$E$1:$E$2650, 0),AS$1, 1)</f>
        <v>0</v>
      </c>
      <c r="AU8" s="177">
        <f t="shared" si="48"/>
        <v>40</v>
      </c>
      <c r="AW8">
        <f t="shared" ca="1" si="50"/>
        <v>0</v>
      </c>
      <c r="AX8">
        <f t="shared" ca="1" si="51"/>
        <v>14</v>
      </c>
      <c r="AZ8">
        <f t="shared" ca="1" si="52"/>
        <v>0</v>
      </c>
    </row>
    <row r="9" spans="1:63" x14ac:dyDescent="0.25">
      <c r="A9" s="128">
        <f t="shared" si="53"/>
        <v>43864</v>
      </c>
      <c r="B9" s="130">
        <f t="shared" si="49"/>
        <v>43870</v>
      </c>
      <c r="C9" s="132">
        <f ca="1">eeWeekHours(MATCH($A9, Entry!$E$1:$E$2650, 0),MATCH($B9, Entry!$E$1:$E$2650, 0),C$1)</f>
        <v>40</v>
      </c>
      <c r="D9" s="123">
        <f ca="1">eeWeekHours(MATCH($A9, Entry!$E$1:$E$2650, 0),MATCH($B9, Entry!$E$1:$E$2650, 0),C$1, 1)</f>
        <v>0</v>
      </c>
      <c r="E9" s="147">
        <f t="shared" ca="1" si="34"/>
        <v>40</v>
      </c>
      <c r="F9" s="136">
        <f>eeWeekHours(MATCH($A9, Entry!$E$1:$E$2650, 0),MATCH($B9, Entry!$E$1:$E$2650, 0),F$1)</f>
        <v>40</v>
      </c>
      <c r="G9" s="120">
        <f>eeWeekHours(MATCH($A9, Entry!$E$1:$E$2650, 0),MATCH($B9, Entry!$E$1:$E$2650, 0),F$1, 1)</f>
        <v>0</v>
      </c>
      <c r="H9" s="137">
        <f t="shared" si="35"/>
        <v>40</v>
      </c>
      <c r="I9" s="123">
        <f>eeWeekHours(MATCH($A9, Entry!$E$1:$E$2650, 0),MATCH($B9, Entry!$E$1:$E$2650, 0),I$1)</f>
        <v>32</v>
      </c>
      <c r="J9" s="123">
        <f>eeWeekHours(MATCH($A9, Entry!$E$1:$E$2650, 0),MATCH($B9, Entry!$E$1:$E$2650, 0),I$1, 1)</f>
        <v>0</v>
      </c>
      <c r="K9" s="147">
        <f t="shared" si="36"/>
        <v>32</v>
      </c>
      <c r="L9" s="136">
        <f>eeWeekHours(MATCH($A9, Entry!$E$1:$E$2650, 0),MATCH($B9, Entry!$E$1:$E$2650, 0),L$1)</f>
        <v>40</v>
      </c>
      <c r="M9" s="120">
        <f>eeWeekHours(MATCH($A9, Entry!$E$1:$E$2650, 0),MATCH($B9, Entry!$E$1:$E$2650, 0),L$1, 1)</f>
        <v>0</v>
      </c>
      <c r="N9" s="137">
        <f t="shared" si="37"/>
        <v>40</v>
      </c>
      <c r="O9" s="123">
        <f>eeWeekHours(MATCH($A9, Entry!$E$1:$E$2650, 0),MATCH($B9, Entry!$E$1:$E$2650, 0),O$1)</f>
        <v>40</v>
      </c>
      <c r="P9" s="123">
        <f>eeWeekHours(MATCH($A9, Entry!$E$1:$E$2650, 0),MATCH($B9, Entry!$E$1:$E$2650, 0),O$1, 1)</f>
        <v>0</v>
      </c>
      <c r="Q9" s="147">
        <f t="shared" si="38"/>
        <v>40</v>
      </c>
      <c r="R9" s="136">
        <f>eeWeekHours(MATCH($A9, Entry!$E$1:$E$2650, 0),MATCH($B9, Entry!$E$1:$E$2650, 0),R$1)</f>
        <v>40</v>
      </c>
      <c r="S9" s="120">
        <f>eeWeekHours(MATCH($A9, Entry!$E$1:$E$2650, 0),MATCH($B9, Entry!$E$1:$E$2650, 0),R$1, 1)</f>
        <v>0</v>
      </c>
      <c r="T9" s="137">
        <f t="shared" si="39"/>
        <v>40</v>
      </c>
      <c r="U9" s="123">
        <f>eeWeekHours(MATCH($A9, Entry!$E$1:$E$2650, 0),MATCH($B9, Entry!$E$1:$E$2650, 0),U$1)</f>
        <v>40</v>
      </c>
      <c r="V9" s="123">
        <f>eeWeekHours(MATCH($A9, Entry!$E$1:$E$2650, 0),MATCH($B9, Entry!$E$1:$E$2650, 0),U$1, 1)</f>
        <v>0</v>
      </c>
      <c r="W9" s="147">
        <f t="shared" si="40"/>
        <v>40</v>
      </c>
      <c r="X9" s="136">
        <f>eeWeekHours(MATCH($A9, Entry!$E$1:$E$2650, 0),MATCH($B9, Entry!$E$1:$E$2650, 0),X$1)</f>
        <v>40</v>
      </c>
      <c r="Y9" s="120">
        <f>eeWeekHours(MATCH($A9, Entry!$E$1:$E$2650, 0),MATCH($B9, Entry!$E$1:$E$2650, 0),X$1, 1)</f>
        <v>0</v>
      </c>
      <c r="Z9" s="137">
        <f t="shared" si="41"/>
        <v>40</v>
      </c>
      <c r="AA9" s="123">
        <f>eeWeekHours(MATCH($A9, Entry!$E$1:$E$2650, 0),MATCH($B9, Entry!$E$1:$E$2650, 0),AA$1)</f>
        <v>16</v>
      </c>
      <c r="AB9" s="123">
        <f>eeWeekHours(MATCH($A9, Entry!$E$1:$E$2650, 0),MATCH($B9, Entry!$E$1:$E$2650, 0),AA$1, 1)</f>
        <v>0</v>
      </c>
      <c r="AC9" s="147">
        <f t="shared" si="42"/>
        <v>16</v>
      </c>
      <c r="AD9" s="136">
        <f>eeWeekHours(MATCH($A9, Entry!$E$1:$E$2650, 0),MATCH($B9, Entry!$E$1:$E$2650, 0),AD$1)</f>
        <v>18</v>
      </c>
      <c r="AE9" s="120">
        <f>eeWeekHours(MATCH($A9, Entry!$E$1:$E$2650, 0),MATCH($B9, Entry!$E$1:$E$2650, 0),AD$1, 1)</f>
        <v>0</v>
      </c>
      <c r="AF9" s="137">
        <f t="shared" si="43"/>
        <v>18</v>
      </c>
      <c r="AG9" s="123">
        <f>eeWeekHours(MATCH($A9, Entry!$E$1:$E$2650, 0),MATCH($B9, Entry!$E$1:$E$2650, 0),AG$1)</f>
        <v>0</v>
      </c>
      <c r="AH9" s="123">
        <f>eeWeekHours(MATCH($A9, Entry!$E$1:$E$2650, 0),MATCH($B9, Entry!$E$1:$E$2650, 0),AG$1, 1)</f>
        <v>0</v>
      </c>
      <c r="AI9" s="147">
        <f t="shared" si="44"/>
        <v>0</v>
      </c>
      <c r="AJ9" s="136">
        <f>eeWeekHours(MATCH($A9, Entry!$E$1:$E$2650, 0),MATCH($B9, Entry!$E$1:$E$2650, 0),AJ$1)</f>
        <v>40</v>
      </c>
      <c r="AK9" s="120">
        <f>eeWeekHours(MATCH($A9, Entry!$E$1:$E$2650, 0),MATCH($B9, Entry!$E$1:$E$2650, 0),AJ$1, 1)</f>
        <v>0</v>
      </c>
      <c r="AL9" s="137">
        <f t="shared" si="45"/>
        <v>40</v>
      </c>
      <c r="AM9" s="123">
        <f>eeWeekHours(MATCH($A9, Entry!$E$1:$E$2650, 0),MATCH($B9, Entry!$E$1:$E$2650, 0),AM$1)</f>
        <v>40</v>
      </c>
      <c r="AN9" s="123">
        <f>eeWeekHours(MATCH($A9, Entry!$E$1:$E$2650, 0),MATCH($B9, Entry!$E$1:$E$2650, 0),AM$1, 1)</f>
        <v>0</v>
      </c>
      <c r="AO9" s="147">
        <f t="shared" si="46"/>
        <v>40</v>
      </c>
      <c r="AP9" s="136">
        <f>eeWeekHours(MATCH($A9, Entry!$E$1:$E$2650, 0),MATCH($B9, Entry!$E$1:$E$2650, 0),AP$1)</f>
        <v>0</v>
      </c>
      <c r="AQ9" s="120">
        <f>eeWeekHours(MATCH($A9, Entry!$E$1:$E$2650, 0),MATCH($B9, Entry!$E$1:$E$2650, 0),AP$1, 1)</f>
        <v>0</v>
      </c>
      <c r="AR9" s="137">
        <f t="shared" si="47"/>
        <v>0</v>
      </c>
      <c r="AS9" s="123">
        <f>eeWeekHours(MATCH($A9, Entry!$E$1:$E$2650, 0),MATCH($B9, Entry!$E$1:$E$2650, 0),AS$1)</f>
        <v>0</v>
      </c>
      <c r="AT9" s="123">
        <f>eeWeekHours(MATCH($A9, Entry!$E$1:$E$2650, 0),MATCH($B9, Entry!$E$1:$E$2650, 0),AS$1, 1)</f>
        <v>0</v>
      </c>
      <c r="AU9" s="176">
        <f t="shared" si="48"/>
        <v>0</v>
      </c>
      <c r="AW9">
        <f t="shared" ca="1" si="50"/>
        <v>0</v>
      </c>
      <c r="AX9">
        <f t="shared" ca="1" si="51"/>
        <v>12</v>
      </c>
      <c r="AZ9">
        <f t="shared" ca="1" si="52"/>
        <v>0</v>
      </c>
    </row>
    <row r="10" spans="1:63" ht="15.75" thickBot="1" x14ac:dyDescent="0.3">
      <c r="A10" s="129">
        <f t="shared" si="53"/>
        <v>43871</v>
      </c>
      <c r="B10" s="131">
        <f t="shared" si="49"/>
        <v>43877</v>
      </c>
      <c r="C10" s="133">
        <f ca="1">eeWeekHours(MATCH($A10, Entry!$E$1:$E$2650, 0),MATCH($B10, Entry!$E$1:$E$2650, 0),C$1)</f>
        <v>40</v>
      </c>
      <c r="D10" s="124">
        <f ca="1">eeWeekHours(MATCH($A10, Entry!$E$1:$E$2650, 0),MATCH($B10, Entry!$E$1:$E$2650, 0),C$1, 1)</f>
        <v>0</v>
      </c>
      <c r="E10" s="148">
        <f t="shared" ca="1" si="34"/>
        <v>40</v>
      </c>
      <c r="F10" s="138">
        <f>eeWeekHours(MATCH($A10, Entry!$E$1:$E$2650, 0),MATCH($B10, Entry!$E$1:$E$2650, 0),F$1)</f>
        <v>40</v>
      </c>
      <c r="G10" s="121">
        <f>eeWeekHours(MATCH($A10, Entry!$E$1:$E$2650, 0),MATCH($B10, Entry!$E$1:$E$2650, 0),F$1, 1)</f>
        <v>0</v>
      </c>
      <c r="H10" s="139">
        <f t="shared" si="35"/>
        <v>40</v>
      </c>
      <c r="I10" s="124">
        <f>eeWeekHours(MATCH($A10, Entry!$E$1:$E$2650, 0),MATCH($B10, Entry!$E$1:$E$2650, 0),I$1)</f>
        <v>32</v>
      </c>
      <c r="J10" s="124">
        <f>eeWeekHours(MATCH($A10, Entry!$E$1:$E$2650, 0),MATCH($B10, Entry!$E$1:$E$2650, 0),I$1, 1)</f>
        <v>0</v>
      </c>
      <c r="K10" s="148">
        <f t="shared" si="36"/>
        <v>32</v>
      </c>
      <c r="L10" s="138">
        <f>eeWeekHours(MATCH($A10, Entry!$E$1:$E$2650, 0),MATCH($B10, Entry!$E$1:$E$2650, 0),L$1)</f>
        <v>40</v>
      </c>
      <c r="M10" s="121">
        <f>eeWeekHours(MATCH($A10, Entry!$E$1:$E$2650, 0),MATCH($B10, Entry!$E$1:$E$2650, 0),L$1, 1)</f>
        <v>0</v>
      </c>
      <c r="N10" s="139">
        <f t="shared" si="37"/>
        <v>40</v>
      </c>
      <c r="O10" s="124">
        <f>eeWeekHours(MATCH($A10, Entry!$E$1:$E$2650, 0),MATCH($B10, Entry!$E$1:$E$2650, 0),O$1)</f>
        <v>40</v>
      </c>
      <c r="P10" s="124">
        <f>eeWeekHours(MATCH($A10, Entry!$E$1:$E$2650, 0),MATCH($B10, Entry!$E$1:$E$2650, 0),O$1, 1)</f>
        <v>0</v>
      </c>
      <c r="Q10" s="148">
        <f t="shared" si="38"/>
        <v>40</v>
      </c>
      <c r="R10" s="138">
        <f>eeWeekHours(MATCH($A10, Entry!$E$1:$E$2650, 0),MATCH($B10, Entry!$E$1:$E$2650, 0),R$1)</f>
        <v>40</v>
      </c>
      <c r="S10" s="121">
        <f>eeWeekHours(MATCH($A10, Entry!$E$1:$E$2650, 0),MATCH($B10, Entry!$E$1:$E$2650, 0),R$1, 1)</f>
        <v>0</v>
      </c>
      <c r="T10" s="139">
        <f t="shared" si="39"/>
        <v>40</v>
      </c>
      <c r="U10" s="124">
        <f>eeWeekHours(MATCH($A10, Entry!$E$1:$E$2650, 0),MATCH($B10, Entry!$E$1:$E$2650, 0),U$1)</f>
        <v>40</v>
      </c>
      <c r="V10" s="124">
        <f>eeWeekHours(MATCH($A10, Entry!$E$1:$E$2650, 0),MATCH($B10, Entry!$E$1:$E$2650, 0),U$1, 1)</f>
        <v>0</v>
      </c>
      <c r="W10" s="148">
        <f t="shared" si="40"/>
        <v>40</v>
      </c>
      <c r="X10" s="138">
        <f>eeWeekHours(MATCH($A10, Entry!$E$1:$E$2650, 0),MATCH($B10, Entry!$E$1:$E$2650, 0),X$1)</f>
        <v>40</v>
      </c>
      <c r="Y10" s="121">
        <f>eeWeekHours(MATCH($A10, Entry!$E$1:$E$2650, 0),MATCH($B10, Entry!$E$1:$E$2650, 0),X$1, 1)</f>
        <v>0</v>
      </c>
      <c r="Z10" s="139">
        <f t="shared" si="41"/>
        <v>40</v>
      </c>
      <c r="AA10" s="124">
        <f>eeWeekHours(MATCH($A10, Entry!$E$1:$E$2650, 0),MATCH($B10, Entry!$E$1:$E$2650, 0),AA$1)</f>
        <v>16</v>
      </c>
      <c r="AB10" s="124">
        <f>eeWeekHours(MATCH($A10, Entry!$E$1:$E$2650, 0),MATCH($B10, Entry!$E$1:$E$2650, 0),AA$1, 1)</f>
        <v>0</v>
      </c>
      <c r="AC10" s="148">
        <f t="shared" si="42"/>
        <v>16</v>
      </c>
      <c r="AD10" s="138">
        <f>eeWeekHours(MATCH($A10, Entry!$E$1:$E$2650, 0),MATCH($B10, Entry!$E$1:$E$2650, 0),AD$1)</f>
        <v>18</v>
      </c>
      <c r="AE10" s="121">
        <f>eeWeekHours(MATCH($A10, Entry!$E$1:$E$2650, 0),MATCH($B10, Entry!$E$1:$E$2650, 0),AD$1, 1)</f>
        <v>0</v>
      </c>
      <c r="AF10" s="139">
        <f t="shared" si="43"/>
        <v>18</v>
      </c>
      <c r="AG10" s="124">
        <f>eeWeekHours(MATCH($A10, Entry!$E$1:$E$2650, 0),MATCH($B10, Entry!$E$1:$E$2650, 0),AG$1)</f>
        <v>0</v>
      </c>
      <c r="AH10" s="124">
        <f>eeWeekHours(MATCH($A10, Entry!$E$1:$E$2650, 0),MATCH($B10, Entry!$E$1:$E$2650, 0),AG$1, 1)</f>
        <v>0</v>
      </c>
      <c r="AI10" s="148">
        <f t="shared" si="44"/>
        <v>0</v>
      </c>
      <c r="AJ10" s="138">
        <f>eeWeekHours(MATCH($A10, Entry!$E$1:$E$2650, 0),MATCH($B10, Entry!$E$1:$E$2650, 0),AJ$1)</f>
        <v>40</v>
      </c>
      <c r="AK10" s="121">
        <f>eeWeekHours(MATCH($A10, Entry!$E$1:$E$2650, 0),MATCH($B10, Entry!$E$1:$E$2650, 0),AJ$1, 1)</f>
        <v>0</v>
      </c>
      <c r="AL10" s="139">
        <f t="shared" si="45"/>
        <v>40</v>
      </c>
      <c r="AM10" s="124">
        <f>eeWeekHours(MATCH($A10, Entry!$E$1:$E$2650, 0),MATCH($B10, Entry!$E$1:$E$2650, 0),AM$1)</f>
        <v>40</v>
      </c>
      <c r="AN10" s="124">
        <f>eeWeekHours(MATCH($A10, Entry!$E$1:$E$2650, 0),MATCH($B10, Entry!$E$1:$E$2650, 0),AM$1, 1)</f>
        <v>0</v>
      </c>
      <c r="AO10" s="148">
        <f t="shared" si="46"/>
        <v>40</v>
      </c>
      <c r="AP10" s="138">
        <f>eeWeekHours(MATCH($A10, Entry!$E$1:$E$2650, 0),MATCH($B10, Entry!$E$1:$E$2650, 0),AP$1)</f>
        <v>0</v>
      </c>
      <c r="AQ10" s="121">
        <f>eeWeekHours(MATCH($A10, Entry!$E$1:$E$2650, 0),MATCH($B10, Entry!$E$1:$E$2650, 0),AP$1, 1)</f>
        <v>0</v>
      </c>
      <c r="AR10" s="139">
        <f t="shared" si="47"/>
        <v>0</v>
      </c>
      <c r="AS10" s="124">
        <f>eeWeekHours(MATCH($A10, Entry!$E$1:$E$2650, 0),MATCH($B10, Entry!$E$1:$E$2650, 0),AS$1)</f>
        <v>0</v>
      </c>
      <c r="AT10" s="124">
        <f>eeWeekHours(MATCH($A10, Entry!$E$1:$E$2650, 0),MATCH($B10, Entry!$E$1:$E$2650, 0),AS$1, 1)</f>
        <v>0</v>
      </c>
      <c r="AU10" s="177">
        <f t="shared" si="48"/>
        <v>0</v>
      </c>
      <c r="AW10">
        <f t="shared" ca="1" si="50"/>
        <v>0</v>
      </c>
      <c r="AX10">
        <f t="shared" ca="1" si="51"/>
        <v>12</v>
      </c>
      <c r="AZ10">
        <f t="shared" ca="1" si="52"/>
        <v>0</v>
      </c>
    </row>
    <row r="11" spans="1:63" x14ac:dyDescent="0.25">
      <c r="A11" s="128">
        <f t="shared" si="53"/>
        <v>43878</v>
      </c>
      <c r="B11" s="130">
        <f t="shared" si="49"/>
        <v>43884</v>
      </c>
      <c r="C11" s="132">
        <f ca="1">eeWeekHours(MATCH($A11, Entry!$E$1:$E$2650, 0),MATCH($B11, Entry!$E$1:$E$2650, 0),C$1)</f>
        <v>39.5</v>
      </c>
      <c r="D11" s="123">
        <f ca="1">eeWeekHours(MATCH($A11, Entry!$E$1:$E$2650, 0),MATCH($B11, Entry!$E$1:$E$2650, 0),C$1, 1)</f>
        <v>0.5</v>
      </c>
      <c r="E11" s="147">
        <f t="shared" ca="1" si="34"/>
        <v>40</v>
      </c>
      <c r="F11" s="136">
        <f>eeWeekHours(MATCH($A11, Entry!$E$1:$E$2650, 0),MATCH($B11, Entry!$E$1:$E$2650, 0),F$1)</f>
        <v>40</v>
      </c>
      <c r="G11" s="120">
        <f>eeWeekHours(MATCH($A11, Entry!$E$1:$E$2650, 0),MATCH($B11, Entry!$E$1:$E$2650, 0),F$1, 1)</f>
        <v>0</v>
      </c>
      <c r="H11" s="137">
        <f t="shared" si="35"/>
        <v>40</v>
      </c>
      <c r="I11" s="123">
        <f>eeWeekHours(MATCH($A11, Entry!$E$1:$E$2650, 0),MATCH($B11, Entry!$E$1:$E$2650, 0),I$1)</f>
        <v>32</v>
      </c>
      <c r="J11" s="123">
        <f>eeWeekHours(MATCH($A11, Entry!$E$1:$E$2650, 0),MATCH($B11, Entry!$E$1:$E$2650, 0),I$1, 1)</f>
        <v>0</v>
      </c>
      <c r="K11" s="147">
        <f t="shared" si="36"/>
        <v>32</v>
      </c>
      <c r="L11" s="136">
        <f>eeWeekHours(MATCH($A11, Entry!$E$1:$E$2650, 0),MATCH($B11, Entry!$E$1:$E$2650, 0),L$1)</f>
        <v>40</v>
      </c>
      <c r="M11" s="120">
        <f>eeWeekHours(MATCH($A11, Entry!$E$1:$E$2650, 0),MATCH($B11, Entry!$E$1:$E$2650, 0),L$1, 1)</f>
        <v>0</v>
      </c>
      <c r="N11" s="137">
        <f t="shared" si="37"/>
        <v>40</v>
      </c>
      <c r="O11" s="123">
        <f>eeWeekHours(MATCH($A11, Entry!$E$1:$E$2650, 0),MATCH($B11, Entry!$E$1:$E$2650, 0),O$1)</f>
        <v>40</v>
      </c>
      <c r="P11" s="123">
        <f>eeWeekHours(MATCH($A11, Entry!$E$1:$E$2650, 0),MATCH($B11, Entry!$E$1:$E$2650, 0),O$1, 1)</f>
        <v>0</v>
      </c>
      <c r="Q11" s="147">
        <f t="shared" si="38"/>
        <v>40</v>
      </c>
      <c r="R11" s="136">
        <f>eeWeekHours(MATCH($A11, Entry!$E$1:$E$2650, 0),MATCH($B11, Entry!$E$1:$E$2650, 0),R$1)</f>
        <v>40</v>
      </c>
      <c r="S11" s="120">
        <f>eeWeekHours(MATCH($A11, Entry!$E$1:$E$2650, 0),MATCH($B11, Entry!$E$1:$E$2650, 0),R$1, 1)</f>
        <v>0</v>
      </c>
      <c r="T11" s="137">
        <f t="shared" si="39"/>
        <v>40</v>
      </c>
      <c r="U11" s="123">
        <f>eeWeekHours(MATCH($A11, Entry!$E$1:$E$2650, 0),MATCH($B11, Entry!$E$1:$E$2650, 0),U$1)</f>
        <v>40</v>
      </c>
      <c r="V11" s="123">
        <f>eeWeekHours(MATCH($A11, Entry!$E$1:$E$2650, 0),MATCH($B11, Entry!$E$1:$E$2650, 0),U$1, 1)</f>
        <v>0</v>
      </c>
      <c r="W11" s="147">
        <f t="shared" si="40"/>
        <v>40</v>
      </c>
      <c r="X11" s="136">
        <f>eeWeekHours(MATCH($A11, Entry!$E$1:$E$2650, 0),MATCH($B11, Entry!$E$1:$E$2650, 0),X$1)</f>
        <v>40</v>
      </c>
      <c r="Y11" s="120">
        <f>eeWeekHours(MATCH($A11, Entry!$E$1:$E$2650, 0),MATCH($B11, Entry!$E$1:$E$2650, 0),X$1, 1)</f>
        <v>0</v>
      </c>
      <c r="Z11" s="137">
        <f t="shared" si="41"/>
        <v>40</v>
      </c>
      <c r="AA11" s="123">
        <f>eeWeekHours(MATCH($A11, Entry!$E$1:$E$2650, 0),MATCH($B11, Entry!$E$1:$E$2650, 0),AA$1)</f>
        <v>16</v>
      </c>
      <c r="AB11" s="123">
        <f>eeWeekHours(MATCH($A11, Entry!$E$1:$E$2650, 0),MATCH($B11, Entry!$E$1:$E$2650, 0),AA$1, 1)</f>
        <v>0</v>
      </c>
      <c r="AC11" s="147">
        <f t="shared" si="42"/>
        <v>16</v>
      </c>
      <c r="AD11" s="136">
        <f>eeWeekHours(MATCH($A11, Entry!$E$1:$E$2650, 0),MATCH($B11, Entry!$E$1:$E$2650, 0),AD$1)</f>
        <v>18</v>
      </c>
      <c r="AE11" s="120">
        <f>eeWeekHours(MATCH($A11, Entry!$E$1:$E$2650, 0),MATCH($B11, Entry!$E$1:$E$2650, 0),AD$1, 1)</f>
        <v>0</v>
      </c>
      <c r="AF11" s="137">
        <f t="shared" si="43"/>
        <v>18</v>
      </c>
      <c r="AG11" s="123">
        <f>eeWeekHours(MATCH($A11, Entry!$E$1:$E$2650, 0),MATCH($B11, Entry!$E$1:$E$2650, 0),AG$1)</f>
        <v>0</v>
      </c>
      <c r="AH11" s="123">
        <f>eeWeekHours(MATCH($A11, Entry!$E$1:$E$2650, 0),MATCH($B11, Entry!$E$1:$E$2650, 0),AG$1, 1)</f>
        <v>0</v>
      </c>
      <c r="AI11" s="147">
        <f t="shared" si="44"/>
        <v>0</v>
      </c>
      <c r="AJ11" s="136">
        <f>eeWeekHours(MATCH($A11, Entry!$E$1:$E$2650, 0),MATCH($B11, Entry!$E$1:$E$2650, 0),AJ$1)</f>
        <v>40</v>
      </c>
      <c r="AK11" s="120">
        <f>eeWeekHours(MATCH($A11, Entry!$E$1:$E$2650, 0),MATCH($B11, Entry!$E$1:$E$2650, 0),AJ$1, 1)</f>
        <v>0</v>
      </c>
      <c r="AL11" s="137">
        <f t="shared" si="45"/>
        <v>40</v>
      </c>
      <c r="AM11" s="123">
        <f>eeWeekHours(MATCH($A11, Entry!$E$1:$E$2650, 0),MATCH($B11, Entry!$E$1:$E$2650, 0),AM$1)</f>
        <v>40</v>
      </c>
      <c r="AN11" s="123">
        <f>eeWeekHours(MATCH($A11, Entry!$E$1:$E$2650, 0),MATCH($B11, Entry!$E$1:$E$2650, 0),AM$1, 1)</f>
        <v>0</v>
      </c>
      <c r="AO11" s="147">
        <f t="shared" si="46"/>
        <v>40</v>
      </c>
      <c r="AP11" s="136">
        <f>eeWeekHours(MATCH($A11, Entry!$E$1:$E$2650, 0),MATCH($B11, Entry!$E$1:$E$2650, 0),AP$1)</f>
        <v>0</v>
      </c>
      <c r="AQ11" s="120">
        <f>eeWeekHours(MATCH($A11, Entry!$E$1:$E$2650, 0),MATCH($B11, Entry!$E$1:$E$2650, 0),AP$1, 1)</f>
        <v>0</v>
      </c>
      <c r="AR11" s="137">
        <f t="shared" si="47"/>
        <v>0</v>
      </c>
      <c r="AS11" s="123">
        <f>eeWeekHours(MATCH($A11, Entry!$E$1:$E$2650, 0),MATCH($B11, Entry!$E$1:$E$2650, 0),AS$1)</f>
        <v>0</v>
      </c>
      <c r="AT11" s="123">
        <f>eeWeekHours(MATCH($A11, Entry!$E$1:$E$2650, 0),MATCH($B11, Entry!$E$1:$E$2650, 0),AS$1, 1)</f>
        <v>0</v>
      </c>
      <c r="AU11" s="176">
        <f t="shared" si="48"/>
        <v>0</v>
      </c>
      <c r="AW11">
        <f t="shared" ca="1" si="50"/>
        <v>0.5</v>
      </c>
      <c r="AX11">
        <f t="shared" ca="1" si="51"/>
        <v>12</v>
      </c>
      <c r="AZ11">
        <f t="shared" ca="1" si="52"/>
        <v>4.1666666666666664E-2</v>
      </c>
    </row>
    <row r="12" spans="1:63" ht="15.75" thickBot="1" x14ac:dyDescent="0.3">
      <c r="A12" s="129">
        <f t="shared" si="53"/>
        <v>43885</v>
      </c>
      <c r="B12" s="131">
        <f t="shared" si="49"/>
        <v>43891</v>
      </c>
      <c r="C12" s="133">
        <f ca="1">eeWeekHours(MATCH($A12, Entry!$E$1:$E$2650, 0),MATCH($B12, Entry!$E$1:$E$2650, 0),C$1)</f>
        <v>40</v>
      </c>
      <c r="D12" s="124">
        <f ca="1">eeWeekHours(MATCH($A12, Entry!$E$1:$E$2650, 0),MATCH($B12, Entry!$E$1:$E$2650, 0),C$1, 1)</f>
        <v>0</v>
      </c>
      <c r="E12" s="148">
        <f t="shared" ca="1" si="34"/>
        <v>40</v>
      </c>
      <c r="F12" s="138">
        <f>eeWeekHours(MATCH($A12, Entry!$E$1:$E$2650, 0),MATCH($B12, Entry!$E$1:$E$2650, 0),F$1)</f>
        <v>40</v>
      </c>
      <c r="G12" s="121">
        <f>eeWeekHours(MATCH($A12, Entry!$E$1:$E$2650, 0),MATCH($B12, Entry!$E$1:$E$2650, 0),F$1, 1)</f>
        <v>0</v>
      </c>
      <c r="H12" s="139">
        <f t="shared" si="35"/>
        <v>40</v>
      </c>
      <c r="I12" s="124">
        <f>eeWeekHours(MATCH($A12, Entry!$E$1:$E$2650, 0),MATCH($B12, Entry!$E$1:$E$2650, 0),I$1)</f>
        <v>32</v>
      </c>
      <c r="J12" s="124">
        <f>eeWeekHours(MATCH($A12, Entry!$E$1:$E$2650, 0),MATCH($B12, Entry!$E$1:$E$2650, 0),I$1, 1)</f>
        <v>0</v>
      </c>
      <c r="K12" s="148">
        <f t="shared" si="36"/>
        <v>32</v>
      </c>
      <c r="L12" s="138">
        <f>eeWeekHours(MATCH($A12, Entry!$E$1:$E$2650, 0),MATCH($B12, Entry!$E$1:$E$2650, 0),L$1)</f>
        <v>40</v>
      </c>
      <c r="M12" s="121">
        <f>eeWeekHours(MATCH($A12, Entry!$E$1:$E$2650, 0),MATCH($B12, Entry!$E$1:$E$2650, 0),L$1, 1)</f>
        <v>0</v>
      </c>
      <c r="N12" s="139">
        <f t="shared" si="37"/>
        <v>40</v>
      </c>
      <c r="O12" s="124">
        <f>eeWeekHours(MATCH($A12, Entry!$E$1:$E$2650, 0),MATCH($B12, Entry!$E$1:$E$2650, 0),O$1)</f>
        <v>40</v>
      </c>
      <c r="P12" s="124">
        <f>eeWeekHours(MATCH($A12, Entry!$E$1:$E$2650, 0),MATCH($B12, Entry!$E$1:$E$2650, 0),O$1, 1)</f>
        <v>0</v>
      </c>
      <c r="Q12" s="148">
        <f t="shared" si="38"/>
        <v>40</v>
      </c>
      <c r="R12" s="138">
        <f>eeWeekHours(MATCH($A12, Entry!$E$1:$E$2650, 0),MATCH($B12, Entry!$E$1:$E$2650, 0),R$1)</f>
        <v>40</v>
      </c>
      <c r="S12" s="121">
        <f>eeWeekHours(MATCH($A12, Entry!$E$1:$E$2650, 0),MATCH($B12, Entry!$E$1:$E$2650, 0),R$1, 1)</f>
        <v>0</v>
      </c>
      <c r="T12" s="139">
        <f t="shared" si="39"/>
        <v>40</v>
      </c>
      <c r="U12" s="124">
        <f>eeWeekHours(MATCH($A12, Entry!$E$1:$E$2650, 0),MATCH($B12, Entry!$E$1:$E$2650, 0),U$1)</f>
        <v>32</v>
      </c>
      <c r="V12" s="124">
        <f>eeWeekHours(MATCH($A12, Entry!$E$1:$E$2650, 0),MATCH($B12, Entry!$E$1:$E$2650, 0),U$1, 1)</f>
        <v>8</v>
      </c>
      <c r="W12" s="148">
        <f t="shared" si="40"/>
        <v>40</v>
      </c>
      <c r="X12" s="138">
        <f>eeWeekHours(MATCH($A12, Entry!$E$1:$E$2650, 0),MATCH($B12, Entry!$E$1:$E$2650, 0),X$1)</f>
        <v>40</v>
      </c>
      <c r="Y12" s="121">
        <f>eeWeekHours(MATCH($A12, Entry!$E$1:$E$2650, 0),MATCH($B12, Entry!$E$1:$E$2650, 0),X$1, 1)</f>
        <v>0</v>
      </c>
      <c r="Z12" s="139">
        <f t="shared" si="41"/>
        <v>40</v>
      </c>
      <c r="AA12" s="124">
        <f>eeWeekHours(MATCH($A12, Entry!$E$1:$E$2650, 0),MATCH($B12, Entry!$E$1:$E$2650, 0),AA$1)</f>
        <v>16</v>
      </c>
      <c r="AB12" s="124">
        <f>eeWeekHours(MATCH($A12, Entry!$E$1:$E$2650, 0),MATCH($B12, Entry!$E$1:$E$2650, 0),AA$1, 1)</f>
        <v>0</v>
      </c>
      <c r="AC12" s="148">
        <f t="shared" si="42"/>
        <v>16</v>
      </c>
      <c r="AD12" s="138">
        <f>eeWeekHours(MATCH($A12, Entry!$E$1:$E$2650, 0),MATCH($B12, Entry!$E$1:$E$2650, 0),AD$1)</f>
        <v>18</v>
      </c>
      <c r="AE12" s="121">
        <f>eeWeekHours(MATCH($A12, Entry!$E$1:$E$2650, 0),MATCH($B12, Entry!$E$1:$E$2650, 0),AD$1, 1)</f>
        <v>0</v>
      </c>
      <c r="AF12" s="139">
        <f t="shared" si="43"/>
        <v>18</v>
      </c>
      <c r="AG12" s="124">
        <f>eeWeekHours(MATCH($A12, Entry!$E$1:$E$2650, 0),MATCH($B12, Entry!$E$1:$E$2650, 0),AG$1)</f>
        <v>0</v>
      </c>
      <c r="AH12" s="124">
        <f>eeWeekHours(MATCH($A12, Entry!$E$1:$E$2650, 0),MATCH($B12, Entry!$E$1:$E$2650, 0),AG$1, 1)</f>
        <v>0</v>
      </c>
      <c r="AI12" s="148">
        <f t="shared" si="44"/>
        <v>0</v>
      </c>
      <c r="AJ12" s="138">
        <f>eeWeekHours(MATCH($A12, Entry!$E$1:$E$2650, 0),MATCH($B12, Entry!$E$1:$E$2650, 0),AJ$1)</f>
        <v>40</v>
      </c>
      <c r="AK12" s="121">
        <f>eeWeekHours(MATCH($A12, Entry!$E$1:$E$2650, 0),MATCH($B12, Entry!$E$1:$E$2650, 0),AJ$1, 1)</f>
        <v>0</v>
      </c>
      <c r="AL12" s="139">
        <f t="shared" si="45"/>
        <v>40</v>
      </c>
      <c r="AM12" s="124">
        <f>eeWeekHours(MATCH($A12, Entry!$E$1:$E$2650, 0),MATCH($B12, Entry!$E$1:$E$2650, 0),AM$1)</f>
        <v>40</v>
      </c>
      <c r="AN12" s="124">
        <f>eeWeekHours(MATCH($A12, Entry!$E$1:$E$2650, 0),MATCH($B12, Entry!$E$1:$E$2650, 0),AM$1, 1)</f>
        <v>0</v>
      </c>
      <c r="AO12" s="148">
        <f t="shared" si="46"/>
        <v>40</v>
      </c>
      <c r="AP12" s="138">
        <f>eeWeekHours(MATCH($A12, Entry!$E$1:$E$2650, 0),MATCH($B12, Entry!$E$1:$E$2650, 0),AP$1)</f>
        <v>0</v>
      </c>
      <c r="AQ12" s="121">
        <f>eeWeekHours(MATCH($A12, Entry!$E$1:$E$2650, 0),MATCH($B12, Entry!$E$1:$E$2650, 0),AP$1, 1)</f>
        <v>0</v>
      </c>
      <c r="AR12" s="139">
        <f t="shared" si="47"/>
        <v>0</v>
      </c>
      <c r="AS12" s="124">
        <f>eeWeekHours(MATCH($A12, Entry!$E$1:$E$2650, 0),MATCH($B12, Entry!$E$1:$E$2650, 0),AS$1)</f>
        <v>0</v>
      </c>
      <c r="AT12" s="124">
        <f>eeWeekHours(MATCH($A12, Entry!$E$1:$E$2650, 0),MATCH($B12, Entry!$E$1:$E$2650, 0),AS$1, 1)</f>
        <v>0</v>
      </c>
      <c r="AU12" s="177">
        <f t="shared" si="48"/>
        <v>0</v>
      </c>
      <c r="AW12">
        <f t="shared" ca="1" si="50"/>
        <v>8</v>
      </c>
      <c r="AX12">
        <f t="shared" ca="1" si="51"/>
        <v>12</v>
      </c>
      <c r="AZ12">
        <f t="shared" ca="1" si="52"/>
        <v>0.66666666666666663</v>
      </c>
    </row>
    <row r="13" spans="1:63" x14ac:dyDescent="0.25">
      <c r="A13" s="128">
        <f t="shared" si="53"/>
        <v>43892</v>
      </c>
      <c r="B13" s="130">
        <f t="shared" si="49"/>
        <v>43898</v>
      </c>
      <c r="C13" s="132">
        <f ca="1">eeWeekHours(MATCH($A13, Entry!$E$1:$E$2650, 0),MATCH($B13, Entry!$E$1:$E$2650, 0),C$1)</f>
        <v>40</v>
      </c>
      <c r="D13" s="123">
        <f ca="1">eeWeekHours(MATCH($A13, Entry!$E$1:$E$2650, 0),MATCH($B13, Entry!$E$1:$E$2650, 0),C$1, 1)</f>
        <v>0</v>
      </c>
      <c r="E13" s="147">
        <f t="shared" ca="1" si="34"/>
        <v>40</v>
      </c>
      <c r="F13" s="136">
        <f>eeWeekHours(MATCH($A13, Entry!$E$1:$E$2650, 0),MATCH($B13, Entry!$E$1:$E$2650, 0),F$1)</f>
        <v>37</v>
      </c>
      <c r="G13" s="120">
        <f>eeWeekHours(MATCH($A13, Entry!$E$1:$E$2650, 0),MATCH($B13, Entry!$E$1:$E$2650, 0),F$1, 1)</f>
        <v>4</v>
      </c>
      <c r="H13" s="137">
        <f t="shared" si="35"/>
        <v>41</v>
      </c>
      <c r="I13" s="123">
        <f>eeWeekHours(MATCH($A13, Entry!$E$1:$E$2650, 0),MATCH($B13, Entry!$E$1:$E$2650, 0),I$1)</f>
        <v>32</v>
      </c>
      <c r="J13" s="123">
        <f>eeWeekHours(MATCH($A13, Entry!$E$1:$E$2650, 0),MATCH($B13, Entry!$E$1:$E$2650, 0),I$1, 1)</f>
        <v>0</v>
      </c>
      <c r="K13" s="147">
        <f t="shared" si="36"/>
        <v>32</v>
      </c>
      <c r="L13" s="136">
        <f>eeWeekHours(MATCH($A13, Entry!$E$1:$E$2650, 0),MATCH($B13, Entry!$E$1:$E$2650, 0),L$1)</f>
        <v>40</v>
      </c>
      <c r="M13" s="120">
        <f>eeWeekHours(MATCH($A13, Entry!$E$1:$E$2650, 0),MATCH($B13, Entry!$E$1:$E$2650, 0),L$1, 1)</f>
        <v>0</v>
      </c>
      <c r="N13" s="137">
        <f t="shared" si="37"/>
        <v>40</v>
      </c>
      <c r="O13" s="123">
        <f>eeWeekHours(MATCH($A13, Entry!$E$1:$E$2650, 0),MATCH($B13, Entry!$E$1:$E$2650, 0),O$1)</f>
        <v>32</v>
      </c>
      <c r="P13" s="123">
        <f>eeWeekHours(MATCH($A13, Entry!$E$1:$E$2650, 0),MATCH($B13, Entry!$E$1:$E$2650, 0),O$1, 1)</f>
        <v>8</v>
      </c>
      <c r="Q13" s="147">
        <f t="shared" si="38"/>
        <v>40</v>
      </c>
      <c r="R13" s="136">
        <f>eeWeekHours(MATCH($A13, Entry!$E$1:$E$2650, 0),MATCH($B13, Entry!$E$1:$E$2650, 0),R$1)</f>
        <v>40</v>
      </c>
      <c r="S13" s="120">
        <f>eeWeekHours(MATCH($A13, Entry!$E$1:$E$2650, 0),MATCH($B13, Entry!$E$1:$E$2650, 0),R$1, 1)</f>
        <v>0</v>
      </c>
      <c r="T13" s="137">
        <f t="shared" si="39"/>
        <v>40</v>
      </c>
      <c r="U13" s="123">
        <f>eeWeekHours(MATCH($A13, Entry!$E$1:$E$2650, 0),MATCH($B13, Entry!$E$1:$E$2650, 0),U$1)</f>
        <v>40</v>
      </c>
      <c r="V13" s="123">
        <f>eeWeekHours(MATCH($A13, Entry!$E$1:$E$2650, 0),MATCH($B13, Entry!$E$1:$E$2650, 0),U$1, 1)</f>
        <v>0</v>
      </c>
      <c r="W13" s="147">
        <f t="shared" si="40"/>
        <v>40</v>
      </c>
      <c r="X13" s="136">
        <f>eeWeekHours(MATCH($A13, Entry!$E$1:$E$2650, 0),MATCH($B13, Entry!$E$1:$E$2650, 0),X$1)</f>
        <v>40</v>
      </c>
      <c r="Y13" s="120">
        <f>eeWeekHours(MATCH($A13, Entry!$E$1:$E$2650, 0),MATCH($B13, Entry!$E$1:$E$2650, 0),X$1, 1)</f>
        <v>0</v>
      </c>
      <c r="Z13" s="137">
        <f t="shared" si="41"/>
        <v>40</v>
      </c>
      <c r="AA13" s="123">
        <f>eeWeekHours(MATCH($A13, Entry!$E$1:$E$2650, 0),MATCH($B13, Entry!$E$1:$E$2650, 0),AA$1)</f>
        <v>16</v>
      </c>
      <c r="AB13" s="123">
        <f>eeWeekHours(MATCH($A13, Entry!$E$1:$E$2650, 0),MATCH($B13, Entry!$E$1:$E$2650, 0),AA$1, 1)</f>
        <v>0</v>
      </c>
      <c r="AC13" s="147">
        <f t="shared" si="42"/>
        <v>16</v>
      </c>
      <c r="AD13" s="136">
        <f>eeWeekHours(MATCH($A13, Entry!$E$1:$E$2650, 0),MATCH($B13, Entry!$E$1:$E$2650, 0),AD$1)</f>
        <v>8</v>
      </c>
      <c r="AE13" s="120">
        <f>eeWeekHours(MATCH($A13, Entry!$E$1:$E$2650, 0),MATCH($B13, Entry!$E$1:$E$2650, 0),AD$1, 1)</f>
        <v>0</v>
      </c>
      <c r="AF13" s="137">
        <f t="shared" si="43"/>
        <v>8</v>
      </c>
      <c r="AG13" s="123">
        <f>eeWeekHours(MATCH($A13, Entry!$E$1:$E$2650, 0),MATCH($B13, Entry!$E$1:$E$2650, 0),AG$1)</f>
        <v>40</v>
      </c>
      <c r="AH13" s="123">
        <f>eeWeekHours(MATCH($A13, Entry!$E$1:$E$2650, 0),MATCH($B13, Entry!$E$1:$E$2650, 0),AG$1, 1)</f>
        <v>0</v>
      </c>
      <c r="AI13" s="147">
        <f t="shared" si="44"/>
        <v>40</v>
      </c>
      <c r="AJ13" s="136">
        <f>eeWeekHours(MATCH($A13, Entry!$E$1:$E$2650, 0),MATCH($B13, Entry!$E$1:$E$2650, 0),AJ$1)</f>
        <v>40</v>
      </c>
      <c r="AK13" s="120">
        <f>eeWeekHours(MATCH($A13, Entry!$E$1:$E$2650, 0),MATCH($B13, Entry!$E$1:$E$2650, 0),AJ$1, 1)</f>
        <v>0</v>
      </c>
      <c r="AL13" s="137">
        <f t="shared" si="45"/>
        <v>40</v>
      </c>
      <c r="AM13" s="123">
        <f>eeWeekHours(MATCH($A13, Entry!$E$1:$E$2650, 0),MATCH($B13, Entry!$E$1:$E$2650, 0),AM$1)</f>
        <v>40</v>
      </c>
      <c r="AN13" s="123">
        <f>eeWeekHours(MATCH($A13, Entry!$E$1:$E$2650, 0),MATCH($B13, Entry!$E$1:$E$2650, 0),AM$1, 1)</f>
        <v>0</v>
      </c>
      <c r="AO13" s="147">
        <f t="shared" si="46"/>
        <v>40</v>
      </c>
      <c r="AP13" s="136">
        <f>eeWeekHours(MATCH($A13, Entry!$E$1:$E$2650, 0),MATCH($B13, Entry!$E$1:$E$2650, 0),AP$1)</f>
        <v>0</v>
      </c>
      <c r="AQ13" s="120">
        <f>eeWeekHours(MATCH($A13, Entry!$E$1:$E$2650, 0),MATCH($B13, Entry!$E$1:$E$2650, 0),AP$1, 1)</f>
        <v>0</v>
      </c>
      <c r="AR13" s="137">
        <f t="shared" si="47"/>
        <v>0</v>
      </c>
      <c r="AS13" s="123">
        <f>eeWeekHours(MATCH($A13, Entry!$E$1:$E$2650, 0),MATCH($B13, Entry!$E$1:$E$2650, 0),AS$1)</f>
        <v>0</v>
      </c>
      <c r="AT13" s="123">
        <f>eeWeekHours(MATCH($A13, Entry!$E$1:$E$2650, 0),MATCH($B13, Entry!$E$1:$E$2650, 0),AS$1, 1)</f>
        <v>0</v>
      </c>
      <c r="AU13" s="176">
        <f t="shared" si="48"/>
        <v>0</v>
      </c>
      <c r="AW13">
        <f t="shared" ca="1" si="50"/>
        <v>12</v>
      </c>
      <c r="AX13">
        <f t="shared" ca="1" si="51"/>
        <v>13</v>
      </c>
      <c r="AZ13">
        <f t="shared" ca="1" si="52"/>
        <v>0.92307692307692313</v>
      </c>
    </row>
    <row r="14" spans="1:63" ht="15.75" thickBot="1" x14ac:dyDescent="0.3">
      <c r="A14" s="129">
        <f t="shared" si="53"/>
        <v>43899</v>
      </c>
      <c r="B14" s="131">
        <f t="shared" si="49"/>
        <v>43905</v>
      </c>
      <c r="C14" s="133">
        <f ca="1">eeWeekHours(MATCH($A14, Entry!$E$1:$E$2650, 0),MATCH($B14, Entry!$E$1:$E$2650, 0),C$1)</f>
        <v>32</v>
      </c>
      <c r="D14" s="124">
        <f ca="1">eeWeekHours(MATCH($A14, Entry!$E$1:$E$2650, 0),MATCH($B14, Entry!$E$1:$E$2650, 0),C$1, 1)</f>
        <v>8</v>
      </c>
      <c r="E14" s="148">
        <f t="shared" ca="1" si="34"/>
        <v>40</v>
      </c>
      <c r="F14" s="138">
        <f>eeWeekHours(MATCH($A14, Entry!$E$1:$E$2650, 0),MATCH($B14, Entry!$E$1:$E$2650, 0),F$1)</f>
        <v>40</v>
      </c>
      <c r="G14" s="121">
        <f>eeWeekHours(MATCH($A14, Entry!$E$1:$E$2650, 0),MATCH($B14, Entry!$E$1:$E$2650, 0),F$1, 1)</f>
        <v>0</v>
      </c>
      <c r="H14" s="139">
        <f t="shared" si="35"/>
        <v>40</v>
      </c>
      <c r="I14" s="124">
        <f>eeWeekHours(MATCH($A14, Entry!$E$1:$E$2650, 0),MATCH($B14, Entry!$E$1:$E$2650, 0),I$1)</f>
        <v>32</v>
      </c>
      <c r="J14" s="124">
        <f>eeWeekHours(MATCH($A14, Entry!$E$1:$E$2650, 0),MATCH($B14, Entry!$E$1:$E$2650, 0),I$1, 1)</f>
        <v>0</v>
      </c>
      <c r="K14" s="148">
        <f t="shared" si="36"/>
        <v>32</v>
      </c>
      <c r="L14" s="138">
        <f>eeWeekHours(MATCH($A14, Entry!$E$1:$E$2650, 0),MATCH($B14, Entry!$E$1:$E$2650, 0),L$1)</f>
        <v>40</v>
      </c>
      <c r="M14" s="121">
        <f>eeWeekHours(MATCH($A14, Entry!$E$1:$E$2650, 0),MATCH($B14, Entry!$E$1:$E$2650, 0),L$1, 1)</f>
        <v>0</v>
      </c>
      <c r="N14" s="139">
        <f t="shared" si="37"/>
        <v>40</v>
      </c>
      <c r="O14" s="124">
        <f>eeWeekHours(MATCH($A14, Entry!$E$1:$E$2650, 0),MATCH($B14, Entry!$E$1:$E$2650, 0),O$1)</f>
        <v>37</v>
      </c>
      <c r="P14" s="124">
        <f>eeWeekHours(MATCH($A14, Entry!$E$1:$E$2650, 0),MATCH($B14, Entry!$E$1:$E$2650, 0),O$1, 1)</f>
        <v>4</v>
      </c>
      <c r="Q14" s="148">
        <f t="shared" si="38"/>
        <v>41</v>
      </c>
      <c r="R14" s="138">
        <f>eeWeekHours(MATCH($A14, Entry!$E$1:$E$2650, 0),MATCH($B14, Entry!$E$1:$E$2650, 0),R$1)</f>
        <v>40</v>
      </c>
      <c r="S14" s="121">
        <f>eeWeekHours(MATCH($A14, Entry!$E$1:$E$2650, 0),MATCH($B14, Entry!$E$1:$E$2650, 0),R$1, 1)</f>
        <v>0</v>
      </c>
      <c r="T14" s="139">
        <f t="shared" si="39"/>
        <v>40</v>
      </c>
      <c r="U14" s="124">
        <f>eeWeekHours(MATCH($A14, Entry!$E$1:$E$2650, 0),MATCH($B14, Entry!$E$1:$E$2650, 0),U$1)</f>
        <v>40</v>
      </c>
      <c r="V14" s="124">
        <f>eeWeekHours(MATCH($A14, Entry!$E$1:$E$2650, 0),MATCH($B14, Entry!$E$1:$E$2650, 0),U$1, 1)</f>
        <v>0</v>
      </c>
      <c r="W14" s="148">
        <f t="shared" si="40"/>
        <v>40</v>
      </c>
      <c r="X14" s="138">
        <f>eeWeekHours(MATCH($A14, Entry!$E$1:$E$2650, 0),MATCH($B14, Entry!$E$1:$E$2650, 0),X$1)</f>
        <v>40</v>
      </c>
      <c r="Y14" s="121">
        <f>eeWeekHours(MATCH($A14, Entry!$E$1:$E$2650, 0),MATCH($B14, Entry!$E$1:$E$2650, 0),X$1, 1)</f>
        <v>0</v>
      </c>
      <c r="Z14" s="139">
        <f t="shared" si="41"/>
        <v>40</v>
      </c>
      <c r="AA14" s="124">
        <f>eeWeekHours(MATCH($A14, Entry!$E$1:$E$2650, 0),MATCH($B14, Entry!$E$1:$E$2650, 0),AA$1)</f>
        <v>16</v>
      </c>
      <c r="AB14" s="124">
        <f>eeWeekHours(MATCH($A14, Entry!$E$1:$E$2650, 0),MATCH($B14, Entry!$E$1:$E$2650, 0),AA$1, 1)</f>
        <v>0</v>
      </c>
      <c r="AC14" s="148">
        <f t="shared" si="42"/>
        <v>16</v>
      </c>
      <c r="AD14" s="138">
        <f>eeWeekHours(MATCH($A14, Entry!$E$1:$E$2650, 0),MATCH($B14, Entry!$E$1:$E$2650, 0),AD$1)</f>
        <v>8</v>
      </c>
      <c r="AE14" s="121">
        <f>eeWeekHours(MATCH($A14, Entry!$E$1:$E$2650, 0),MATCH($B14, Entry!$E$1:$E$2650, 0),AD$1, 1)</f>
        <v>0</v>
      </c>
      <c r="AF14" s="139">
        <f t="shared" si="43"/>
        <v>8</v>
      </c>
      <c r="AG14" s="124">
        <f>eeWeekHours(MATCH($A14, Entry!$E$1:$E$2650, 0),MATCH($B14, Entry!$E$1:$E$2650, 0),AG$1)</f>
        <v>40</v>
      </c>
      <c r="AH14" s="124">
        <f>eeWeekHours(MATCH($A14, Entry!$E$1:$E$2650, 0),MATCH($B14, Entry!$E$1:$E$2650, 0),AG$1, 1)</f>
        <v>0</v>
      </c>
      <c r="AI14" s="148">
        <f t="shared" si="44"/>
        <v>40</v>
      </c>
      <c r="AJ14" s="138">
        <f>eeWeekHours(MATCH($A14, Entry!$E$1:$E$2650, 0),MATCH($B14, Entry!$E$1:$E$2650, 0),AJ$1)</f>
        <v>40</v>
      </c>
      <c r="AK14" s="121">
        <f>eeWeekHours(MATCH($A14, Entry!$E$1:$E$2650, 0),MATCH($B14, Entry!$E$1:$E$2650, 0),AJ$1, 1)</f>
        <v>0</v>
      </c>
      <c r="AL14" s="139">
        <f t="shared" si="45"/>
        <v>40</v>
      </c>
      <c r="AM14" s="124">
        <f>eeWeekHours(MATCH($A14, Entry!$E$1:$E$2650, 0),MATCH($B14, Entry!$E$1:$E$2650, 0),AM$1)</f>
        <v>40</v>
      </c>
      <c r="AN14" s="124">
        <f>eeWeekHours(MATCH($A14, Entry!$E$1:$E$2650, 0),MATCH($B14, Entry!$E$1:$E$2650, 0),AM$1, 1)</f>
        <v>0</v>
      </c>
      <c r="AO14" s="148">
        <f t="shared" si="46"/>
        <v>40</v>
      </c>
      <c r="AP14" s="138">
        <f>eeWeekHours(MATCH($A14, Entry!$E$1:$E$2650, 0),MATCH($B14, Entry!$E$1:$E$2650, 0),AP$1)</f>
        <v>0</v>
      </c>
      <c r="AQ14" s="121">
        <f>eeWeekHours(MATCH($A14, Entry!$E$1:$E$2650, 0),MATCH($B14, Entry!$E$1:$E$2650, 0),AP$1, 1)</f>
        <v>0</v>
      </c>
      <c r="AR14" s="139">
        <f t="shared" si="47"/>
        <v>0</v>
      </c>
      <c r="AS14" s="124">
        <f>eeWeekHours(MATCH($A14, Entry!$E$1:$E$2650, 0),MATCH($B14, Entry!$E$1:$E$2650, 0),AS$1)</f>
        <v>0</v>
      </c>
      <c r="AT14" s="124">
        <f>eeWeekHours(MATCH($A14, Entry!$E$1:$E$2650, 0),MATCH($B14, Entry!$E$1:$E$2650, 0),AS$1, 1)</f>
        <v>0</v>
      </c>
      <c r="AU14" s="177">
        <f t="shared" si="48"/>
        <v>0</v>
      </c>
      <c r="AW14">
        <f t="shared" ca="1" si="50"/>
        <v>12</v>
      </c>
      <c r="AX14">
        <f t="shared" ca="1" si="51"/>
        <v>13</v>
      </c>
      <c r="AZ14">
        <f t="shared" ca="1" si="52"/>
        <v>0.92307692307692313</v>
      </c>
    </row>
    <row r="15" spans="1:63" x14ac:dyDescent="0.25">
      <c r="A15" s="128">
        <f t="shared" si="53"/>
        <v>43906</v>
      </c>
      <c r="B15" s="130">
        <f t="shared" si="49"/>
        <v>43912</v>
      </c>
      <c r="C15" s="132">
        <f ca="1">eeWeekHours(MATCH($A15, Entry!$E$1:$E$2650, 0),MATCH($B15, Entry!$E$1:$E$2650, 0),C$1)</f>
        <v>32</v>
      </c>
      <c r="D15" s="123">
        <f ca="1">eeWeekHours(MATCH($A15, Entry!$E$1:$E$2650, 0),MATCH($B15, Entry!$E$1:$E$2650, 0),C$1, 1)</f>
        <v>8</v>
      </c>
      <c r="E15" s="147">
        <f t="shared" ca="1" si="34"/>
        <v>40</v>
      </c>
      <c r="F15" s="136">
        <f>eeWeekHours(MATCH($A15, Entry!$E$1:$E$2650, 0),MATCH($B15, Entry!$E$1:$E$2650, 0),F$1)</f>
        <v>40</v>
      </c>
      <c r="G15" s="120">
        <f>eeWeekHours(MATCH($A15, Entry!$E$1:$E$2650, 0),MATCH($B15, Entry!$E$1:$E$2650, 0),F$1, 1)</f>
        <v>0</v>
      </c>
      <c r="H15" s="137">
        <f t="shared" si="35"/>
        <v>40</v>
      </c>
      <c r="I15" s="123">
        <f>eeWeekHours(MATCH($A15, Entry!$E$1:$E$2650, 0),MATCH($B15, Entry!$E$1:$E$2650, 0),I$1)</f>
        <v>32</v>
      </c>
      <c r="J15" s="123">
        <f>eeWeekHours(MATCH($A15, Entry!$E$1:$E$2650, 0),MATCH($B15, Entry!$E$1:$E$2650, 0),I$1, 1)</f>
        <v>0</v>
      </c>
      <c r="K15" s="147">
        <f t="shared" si="36"/>
        <v>32</v>
      </c>
      <c r="L15" s="136">
        <f>eeWeekHours(MATCH($A15, Entry!$E$1:$E$2650, 0),MATCH($B15, Entry!$E$1:$E$2650, 0),L$1)</f>
        <v>40</v>
      </c>
      <c r="M15" s="120">
        <f>eeWeekHours(MATCH($A15, Entry!$E$1:$E$2650, 0),MATCH($B15, Entry!$E$1:$E$2650, 0),L$1, 1)</f>
        <v>0</v>
      </c>
      <c r="N15" s="137">
        <f t="shared" si="37"/>
        <v>40</v>
      </c>
      <c r="O15" s="123">
        <f>eeWeekHours(MATCH($A15, Entry!$E$1:$E$2650, 0),MATCH($B15, Entry!$E$1:$E$2650, 0),O$1)</f>
        <v>40</v>
      </c>
      <c r="P15" s="123">
        <f>eeWeekHours(MATCH($A15, Entry!$E$1:$E$2650, 0),MATCH($B15, Entry!$E$1:$E$2650, 0),O$1, 1)</f>
        <v>0</v>
      </c>
      <c r="Q15" s="147">
        <f t="shared" si="38"/>
        <v>40</v>
      </c>
      <c r="R15" s="136">
        <f>eeWeekHours(MATCH($A15, Entry!$E$1:$E$2650, 0),MATCH($B15, Entry!$E$1:$E$2650, 0),R$1)</f>
        <v>40</v>
      </c>
      <c r="S15" s="120">
        <f>eeWeekHours(MATCH($A15, Entry!$E$1:$E$2650, 0),MATCH($B15, Entry!$E$1:$E$2650, 0),R$1, 1)</f>
        <v>0</v>
      </c>
      <c r="T15" s="137">
        <f t="shared" si="39"/>
        <v>40</v>
      </c>
      <c r="U15" s="123">
        <f>eeWeekHours(MATCH($A15, Entry!$E$1:$E$2650, 0),MATCH($B15, Entry!$E$1:$E$2650, 0),U$1)</f>
        <v>40</v>
      </c>
      <c r="V15" s="123">
        <f>eeWeekHours(MATCH($A15, Entry!$E$1:$E$2650, 0),MATCH($B15, Entry!$E$1:$E$2650, 0),U$1, 1)</f>
        <v>0</v>
      </c>
      <c r="W15" s="147">
        <f t="shared" si="40"/>
        <v>40</v>
      </c>
      <c r="X15" s="136">
        <f>eeWeekHours(MATCH($A15, Entry!$E$1:$E$2650, 0),MATCH($B15, Entry!$E$1:$E$2650, 0),X$1)</f>
        <v>40</v>
      </c>
      <c r="Y15" s="120">
        <f>eeWeekHours(MATCH($A15, Entry!$E$1:$E$2650, 0),MATCH($B15, Entry!$E$1:$E$2650, 0),X$1, 1)</f>
        <v>0</v>
      </c>
      <c r="Z15" s="137">
        <f t="shared" si="41"/>
        <v>40</v>
      </c>
      <c r="AA15" s="123">
        <f>eeWeekHours(MATCH($A15, Entry!$E$1:$E$2650, 0),MATCH($B15, Entry!$E$1:$E$2650, 0),AA$1)</f>
        <v>16</v>
      </c>
      <c r="AB15" s="123">
        <f>eeWeekHours(MATCH($A15, Entry!$E$1:$E$2650, 0),MATCH($B15, Entry!$E$1:$E$2650, 0),AA$1, 1)</f>
        <v>0</v>
      </c>
      <c r="AC15" s="147">
        <f t="shared" si="42"/>
        <v>16</v>
      </c>
      <c r="AD15" s="136">
        <f>eeWeekHours(MATCH($A15, Entry!$E$1:$E$2650, 0),MATCH($B15, Entry!$E$1:$E$2650, 0),AD$1)</f>
        <v>8</v>
      </c>
      <c r="AE15" s="120">
        <f>eeWeekHours(MATCH($A15, Entry!$E$1:$E$2650, 0),MATCH($B15, Entry!$E$1:$E$2650, 0),AD$1, 1)</f>
        <v>0</v>
      </c>
      <c r="AF15" s="137">
        <f t="shared" si="43"/>
        <v>8</v>
      </c>
      <c r="AG15" s="123">
        <f>eeWeekHours(MATCH($A15, Entry!$E$1:$E$2650, 0),MATCH($B15, Entry!$E$1:$E$2650, 0),AG$1)</f>
        <v>40</v>
      </c>
      <c r="AH15" s="123">
        <f>eeWeekHours(MATCH($A15, Entry!$E$1:$E$2650, 0),MATCH($B15, Entry!$E$1:$E$2650, 0),AG$1, 1)</f>
        <v>0</v>
      </c>
      <c r="AI15" s="147">
        <f t="shared" si="44"/>
        <v>40</v>
      </c>
      <c r="AJ15" s="136">
        <f>eeWeekHours(MATCH($A15, Entry!$E$1:$E$2650, 0),MATCH($B15, Entry!$E$1:$E$2650, 0),AJ$1)</f>
        <v>40</v>
      </c>
      <c r="AK15" s="120">
        <f>eeWeekHours(MATCH($A15, Entry!$E$1:$E$2650, 0),MATCH($B15, Entry!$E$1:$E$2650, 0),AJ$1, 1)</f>
        <v>0</v>
      </c>
      <c r="AL15" s="137">
        <f t="shared" si="45"/>
        <v>40</v>
      </c>
      <c r="AM15" s="123">
        <f>eeWeekHours(MATCH($A15, Entry!$E$1:$E$2650, 0),MATCH($B15, Entry!$E$1:$E$2650, 0),AM$1)</f>
        <v>40</v>
      </c>
      <c r="AN15" s="123">
        <f>eeWeekHours(MATCH($A15, Entry!$E$1:$E$2650, 0),MATCH($B15, Entry!$E$1:$E$2650, 0),AM$1, 1)</f>
        <v>0</v>
      </c>
      <c r="AO15" s="147">
        <f t="shared" si="46"/>
        <v>40</v>
      </c>
      <c r="AP15" s="136">
        <f>eeWeekHours(MATCH($A15, Entry!$E$1:$E$2650, 0),MATCH($B15, Entry!$E$1:$E$2650, 0),AP$1)</f>
        <v>0</v>
      </c>
      <c r="AQ15" s="120">
        <f>eeWeekHours(MATCH($A15, Entry!$E$1:$E$2650, 0),MATCH($B15, Entry!$E$1:$E$2650, 0),AP$1, 1)</f>
        <v>0</v>
      </c>
      <c r="AR15" s="137">
        <f t="shared" si="47"/>
        <v>0</v>
      </c>
      <c r="AS15" s="123">
        <f>eeWeekHours(MATCH($A15, Entry!$E$1:$E$2650, 0),MATCH($B15, Entry!$E$1:$E$2650, 0),AS$1)</f>
        <v>0</v>
      </c>
      <c r="AT15" s="123">
        <f>eeWeekHours(MATCH($A15, Entry!$E$1:$E$2650, 0),MATCH($B15, Entry!$E$1:$E$2650, 0),AS$1, 1)</f>
        <v>0</v>
      </c>
      <c r="AU15" s="176">
        <f t="shared" si="48"/>
        <v>0</v>
      </c>
      <c r="AW15">
        <f t="shared" ca="1" si="50"/>
        <v>8</v>
      </c>
      <c r="AX15">
        <f t="shared" ca="1" si="51"/>
        <v>13</v>
      </c>
      <c r="AZ15">
        <f t="shared" ca="1" si="52"/>
        <v>0.61538461538461542</v>
      </c>
    </row>
    <row r="16" spans="1:63" ht="15.75" thickBot="1" x14ac:dyDescent="0.3">
      <c r="A16" s="129">
        <f t="shared" si="53"/>
        <v>43913</v>
      </c>
      <c r="B16" s="131">
        <f t="shared" si="49"/>
        <v>43919</v>
      </c>
      <c r="C16" s="133">
        <f ca="1">eeWeekHours(MATCH($A16, Entry!$E$1:$E$2650, 0),MATCH($B16, Entry!$E$1:$E$2650, 0),C$1)</f>
        <v>40</v>
      </c>
      <c r="D16" s="124">
        <f ca="1">eeWeekHours(MATCH($A16, Entry!$E$1:$E$2650, 0),MATCH($B16, Entry!$E$1:$E$2650, 0),C$1, 1)</f>
        <v>0</v>
      </c>
      <c r="E16" s="148">
        <f t="shared" ca="1" si="34"/>
        <v>40</v>
      </c>
      <c r="F16" s="138">
        <f>eeWeekHours(MATCH($A16, Entry!$E$1:$E$2650, 0),MATCH($B16, Entry!$E$1:$E$2650, 0),F$1)</f>
        <v>40</v>
      </c>
      <c r="G16" s="121">
        <f>eeWeekHours(MATCH($A16, Entry!$E$1:$E$2650, 0),MATCH($B16, Entry!$E$1:$E$2650, 0),F$1, 1)</f>
        <v>0</v>
      </c>
      <c r="H16" s="139">
        <f t="shared" si="35"/>
        <v>40</v>
      </c>
      <c r="I16" s="124">
        <f>eeWeekHours(MATCH($A16, Entry!$E$1:$E$2650, 0),MATCH($B16, Entry!$E$1:$E$2650, 0),I$1)</f>
        <v>32</v>
      </c>
      <c r="J16" s="124">
        <f>eeWeekHours(MATCH($A16, Entry!$E$1:$E$2650, 0),MATCH($B16, Entry!$E$1:$E$2650, 0),I$1, 1)</f>
        <v>0</v>
      </c>
      <c r="K16" s="148">
        <f t="shared" si="36"/>
        <v>32</v>
      </c>
      <c r="L16" s="138">
        <f>eeWeekHours(MATCH($A16, Entry!$E$1:$E$2650, 0),MATCH($B16, Entry!$E$1:$E$2650, 0),L$1)</f>
        <v>40</v>
      </c>
      <c r="M16" s="121">
        <f>eeWeekHours(MATCH($A16, Entry!$E$1:$E$2650, 0),MATCH($B16, Entry!$E$1:$E$2650, 0),L$1, 1)</f>
        <v>0</v>
      </c>
      <c r="N16" s="139">
        <f t="shared" si="37"/>
        <v>40</v>
      </c>
      <c r="O16" s="124">
        <f>eeWeekHours(MATCH($A16, Entry!$E$1:$E$2650, 0),MATCH($B16, Entry!$E$1:$E$2650, 0),O$1)</f>
        <v>40</v>
      </c>
      <c r="P16" s="124">
        <f>eeWeekHours(MATCH($A16, Entry!$E$1:$E$2650, 0),MATCH($B16, Entry!$E$1:$E$2650, 0),O$1, 1)</f>
        <v>0</v>
      </c>
      <c r="Q16" s="148">
        <f t="shared" si="38"/>
        <v>40</v>
      </c>
      <c r="R16" s="138">
        <f>eeWeekHours(MATCH($A16, Entry!$E$1:$E$2650, 0),MATCH($B16, Entry!$E$1:$E$2650, 0),R$1)</f>
        <v>40</v>
      </c>
      <c r="S16" s="121">
        <f>eeWeekHours(MATCH($A16, Entry!$E$1:$E$2650, 0),MATCH($B16, Entry!$E$1:$E$2650, 0),R$1, 1)</f>
        <v>0</v>
      </c>
      <c r="T16" s="139">
        <f t="shared" si="39"/>
        <v>40</v>
      </c>
      <c r="U16" s="124">
        <f>eeWeekHours(MATCH($A16, Entry!$E$1:$E$2650, 0),MATCH($B16, Entry!$E$1:$E$2650, 0),U$1)</f>
        <v>40</v>
      </c>
      <c r="V16" s="124">
        <f>eeWeekHours(MATCH($A16, Entry!$E$1:$E$2650, 0),MATCH($B16, Entry!$E$1:$E$2650, 0),U$1, 1)</f>
        <v>0</v>
      </c>
      <c r="W16" s="148">
        <f t="shared" si="40"/>
        <v>40</v>
      </c>
      <c r="X16" s="138">
        <f>eeWeekHours(MATCH($A16, Entry!$E$1:$E$2650, 0),MATCH($B16, Entry!$E$1:$E$2650, 0),X$1)</f>
        <v>40</v>
      </c>
      <c r="Y16" s="121">
        <f>eeWeekHours(MATCH($A16, Entry!$E$1:$E$2650, 0),MATCH($B16, Entry!$E$1:$E$2650, 0),X$1, 1)</f>
        <v>0</v>
      </c>
      <c r="Z16" s="139">
        <f t="shared" si="41"/>
        <v>40</v>
      </c>
      <c r="AA16" s="124">
        <f>eeWeekHours(MATCH($A16, Entry!$E$1:$E$2650, 0),MATCH($B16, Entry!$E$1:$E$2650, 0),AA$1)</f>
        <v>40</v>
      </c>
      <c r="AB16" s="124">
        <f>eeWeekHours(MATCH($A16, Entry!$E$1:$E$2650, 0),MATCH($B16, Entry!$E$1:$E$2650, 0),AA$1, 1)</f>
        <v>0</v>
      </c>
      <c r="AC16" s="148">
        <f t="shared" si="42"/>
        <v>40</v>
      </c>
      <c r="AD16" s="138">
        <f>eeWeekHours(MATCH($A16, Entry!$E$1:$E$2650, 0),MATCH($B16, Entry!$E$1:$E$2650, 0),AD$1)</f>
        <v>8</v>
      </c>
      <c r="AE16" s="121">
        <f>eeWeekHours(MATCH($A16, Entry!$E$1:$E$2650, 0),MATCH($B16, Entry!$E$1:$E$2650, 0),AD$1, 1)</f>
        <v>0</v>
      </c>
      <c r="AF16" s="139">
        <f t="shared" si="43"/>
        <v>8</v>
      </c>
      <c r="AG16" s="124">
        <f>eeWeekHours(MATCH($A16, Entry!$E$1:$E$2650, 0),MATCH($B16, Entry!$E$1:$E$2650, 0),AG$1)</f>
        <v>0</v>
      </c>
      <c r="AH16" s="124">
        <f>eeWeekHours(MATCH($A16, Entry!$E$1:$E$2650, 0),MATCH($B16, Entry!$E$1:$E$2650, 0),AG$1, 1)</f>
        <v>0</v>
      </c>
      <c r="AI16" s="148">
        <f t="shared" si="44"/>
        <v>0</v>
      </c>
      <c r="AJ16" s="138">
        <f>eeWeekHours(MATCH($A16, Entry!$E$1:$E$2650, 0),MATCH($B16, Entry!$E$1:$E$2650, 0),AJ$1)</f>
        <v>8</v>
      </c>
      <c r="AK16" s="121">
        <f>eeWeekHours(MATCH($A16, Entry!$E$1:$E$2650, 0),MATCH($B16, Entry!$E$1:$E$2650, 0),AJ$1, 1)</f>
        <v>0</v>
      </c>
      <c r="AL16" s="139">
        <f t="shared" si="45"/>
        <v>8</v>
      </c>
      <c r="AM16" s="124">
        <f>eeWeekHours(MATCH($A16, Entry!$E$1:$E$2650, 0),MATCH($B16, Entry!$E$1:$E$2650, 0),AM$1)</f>
        <v>40</v>
      </c>
      <c r="AN16" s="124">
        <f>eeWeekHours(MATCH($A16, Entry!$E$1:$E$2650, 0),MATCH($B16, Entry!$E$1:$E$2650, 0),AM$1, 1)</f>
        <v>0</v>
      </c>
      <c r="AO16" s="148">
        <f t="shared" si="46"/>
        <v>40</v>
      </c>
      <c r="AP16" s="138">
        <f>eeWeekHours(MATCH($A16, Entry!$E$1:$E$2650, 0),MATCH($B16, Entry!$E$1:$E$2650, 0),AP$1)</f>
        <v>0</v>
      </c>
      <c r="AQ16" s="121">
        <f>eeWeekHours(MATCH($A16, Entry!$E$1:$E$2650, 0),MATCH($B16, Entry!$E$1:$E$2650, 0),AP$1, 1)</f>
        <v>0</v>
      </c>
      <c r="AR16" s="139">
        <f t="shared" si="47"/>
        <v>0</v>
      </c>
      <c r="AS16" s="124">
        <f>eeWeekHours(MATCH($A16, Entry!$E$1:$E$2650, 0),MATCH($B16, Entry!$E$1:$E$2650, 0),AS$1)</f>
        <v>0</v>
      </c>
      <c r="AT16" s="124">
        <f>eeWeekHours(MATCH($A16, Entry!$E$1:$E$2650, 0),MATCH($B16, Entry!$E$1:$E$2650, 0),AS$1, 1)</f>
        <v>0</v>
      </c>
      <c r="AU16" s="177">
        <f t="shared" si="48"/>
        <v>0</v>
      </c>
      <c r="AW16">
        <f t="shared" ca="1" si="50"/>
        <v>0</v>
      </c>
      <c r="AX16">
        <f t="shared" ca="1" si="51"/>
        <v>12</v>
      </c>
      <c r="AZ16">
        <f t="shared" ca="1" si="52"/>
        <v>0</v>
      </c>
    </row>
    <row r="17" spans="1:52" x14ac:dyDescent="0.25">
      <c r="A17" s="128">
        <f t="shared" si="53"/>
        <v>43920</v>
      </c>
      <c r="B17" s="130">
        <f t="shared" si="49"/>
        <v>43926</v>
      </c>
      <c r="C17" s="132">
        <f ca="1">eeWeekHours(MATCH($A17, Entry!$E$1:$E$2650, 0),MATCH($B17, Entry!$E$1:$E$2650, 0),C$1)</f>
        <v>40</v>
      </c>
      <c r="D17" s="123">
        <f ca="1">eeWeekHours(MATCH($A17, Entry!$E$1:$E$2650, 0),MATCH($B17, Entry!$E$1:$E$2650, 0),C$1, 1)</f>
        <v>0</v>
      </c>
      <c r="E17" s="147">
        <f t="shared" ca="1" si="34"/>
        <v>40</v>
      </c>
      <c r="F17" s="136">
        <f>eeWeekHours(MATCH($A17, Entry!$E$1:$E$2650, 0),MATCH($B17, Entry!$E$1:$E$2650, 0),F$1)</f>
        <v>40</v>
      </c>
      <c r="G17" s="120">
        <f>eeWeekHours(MATCH($A17, Entry!$E$1:$E$2650, 0),MATCH($B17, Entry!$E$1:$E$2650, 0),F$1, 1)</f>
        <v>0</v>
      </c>
      <c r="H17" s="137">
        <f t="shared" si="35"/>
        <v>40</v>
      </c>
      <c r="I17" s="123">
        <f>eeWeekHours(MATCH($A17, Entry!$E$1:$E$2650, 0),MATCH($B17, Entry!$E$1:$E$2650, 0),I$1)</f>
        <v>32</v>
      </c>
      <c r="J17" s="123">
        <f>eeWeekHours(MATCH($A17, Entry!$E$1:$E$2650, 0),MATCH($B17, Entry!$E$1:$E$2650, 0),I$1, 1)</f>
        <v>0</v>
      </c>
      <c r="K17" s="147">
        <f t="shared" si="36"/>
        <v>32</v>
      </c>
      <c r="L17" s="136">
        <f>eeWeekHours(MATCH($A17, Entry!$E$1:$E$2650, 0),MATCH($B17, Entry!$E$1:$E$2650, 0),L$1)</f>
        <v>40</v>
      </c>
      <c r="M17" s="120">
        <f>eeWeekHours(MATCH($A17, Entry!$E$1:$E$2650, 0),MATCH($B17, Entry!$E$1:$E$2650, 0),L$1, 1)</f>
        <v>0</v>
      </c>
      <c r="N17" s="137">
        <f t="shared" si="37"/>
        <v>40</v>
      </c>
      <c r="O17" s="123">
        <f>eeWeekHours(MATCH($A17, Entry!$E$1:$E$2650, 0),MATCH($B17, Entry!$E$1:$E$2650, 0),O$1)</f>
        <v>40</v>
      </c>
      <c r="P17" s="123">
        <f>eeWeekHours(MATCH($A17, Entry!$E$1:$E$2650, 0),MATCH($B17, Entry!$E$1:$E$2650, 0),O$1, 1)</f>
        <v>0</v>
      </c>
      <c r="Q17" s="147">
        <f t="shared" si="38"/>
        <v>40</v>
      </c>
      <c r="R17" s="136">
        <f>eeWeekHours(MATCH($A17, Entry!$E$1:$E$2650, 0),MATCH($B17, Entry!$E$1:$E$2650, 0),R$1)</f>
        <v>40</v>
      </c>
      <c r="S17" s="120">
        <f>eeWeekHours(MATCH($A17, Entry!$E$1:$E$2650, 0),MATCH($B17, Entry!$E$1:$E$2650, 0),R$1, 1)</f>
        <v>0</v>
      </c>
      <c r="T17" s="137">
        <f t="shared" si="39"/>
        <v>40</v>
      </c>
      <c r="U17" s="123">
        <f>eeWeekHours(MATCH($A17, Entry!$E$1:$E$2650, 0),MATCH($B17, Entry!$E$1:$E$2650, 0),U$1)</f>
        <v>40</v>
      </c>
      <c r="V17" s="123">
        <f>eeWeekHours(MATCH($A17, Entry!$E$1:$E$2650, 0),MATCH($B17, Entry!$E$1:$E$2650, 0),U$1, 1)</f>
        <v>0</v>
      </c>
      <c r="W17" s="147">
        <f t="shared" si="40"/>
        <v>40</v>
      </c>
      <c r="X17" s="136">
        <f>eeWeekHours(MATCH($A17, Entry!$E$1:$E$2650, 0),MATCH($B17, Entry!$E$1:$E$2650, 0),X$1)</f>
        <v>40</v>
      </c>
      <c r="Y17" s="120">
        <f>eeWeekHours(MATCH($A17, Entry!$E$1:$E$2650, 0),MATCH($B17, Entry!$E$1:$E$2650, 0),X$1, 1)</f>
        <v>0</v>
      </c>
      <c r="Z17" s="137">
        <f t="shared" si="41"/>
        <v>40</v>
      </c>
      <c r="AA17" s="123">
        <f>eeWeekHours(MATCH($A17, Entry!$E$1:$E$2650, 0),MATCH($B17, Entry!$E$1:$E$2650, 0),AA$1)</f>
        <v>40</v>
      </c>
      <c r="AB17" s="123">
        <f>eeWeekHours(MATCH($A17, Entry!$E$1:$E$2650, 0),MATCH($B17, Entry!$E$1:$E$2650, 0),AA$1, 1)</f>
        <v>0</v>
      </c>
      <c r="AC17" s="147">
        <f t="shared" si="42"/>
        <v>40</v>
      </c>
      <c r="AD17" s="136">
        <f>eeWeekHours(MATCH($A17, Entry!$E$1:$E$2650, 0),MATCH($B17, Entry!$E$1:$E$2650, 0),AD$1)</f>
        <v>8</v>
      </c>
      <c r="AE17" s="120">
        <f>eeWeekHours(MATCH($A17, Entry!$E$1:$E$2650, 0),MATCH($B17, Entry!$E$1:$E$2650, 0),AD$1, 1)</f>
        <v>0</v>
      </c>
      <c r="AF17" s="137">
        <f t="shared" si="43"/>
        <v>8</v>
      </c>
      <c r="AG17" s="123">
        <f>eeWeekHours(MATCH($A17, Entry!$E$1:$E$2650, 0),MATCH($B17, Entry!$E$1:$E$2650, 0),AG$1)</f>
        <v>8</v>
      </c>
      <c r="AH17" s="123">
        <f>eeWeekHours(MATCH($A17, Entry!$E$1:$E$2650, 0),MATCH($B17, Entry!$E$1:$E$2650, 0),AG$1, 1)</f>
        <v>0</v>
      </c>
      <c r="AI17" s="147">
        <f t="shared" si="44"/>
        <v>8</v>
      </c>
      <c r="AJ17" s="136">
        <f>eeWeekHours(MATCH($A17, Entry!$E$1:$E$2650, 0),MATCH($B17, Entry!$E$1:$E$2650, 0),AJ$1)</f>
        <v>40</v>
      </c>
      <c r="AK17" s="120">
        <f>eeWeekHours(MATCH($A17, Entry!$E$1:$E$2650, 0),MATCH($B17, Entry!$E$1:$E$2650, 0),AJ$1, 1)</f>
        <v>0</v>
      </c>
      <c r="AL17" s="137">
        <f t="shared" si="45"/>
        <v>40</v>
      </c>
      <c r="AM17" s="123">
        <f>eeWeekHours(MATCH($A17, Entry!$E$1:$E$2650, 0),MATCH($B17, Entry!$E$1:$E$2650, 0),AM$1)</f>
        <v>0</v>
      </c>
      <c r="AN17" s="123">
        <f>eeWeekHours(MATCH($A17, Entry!$E$1:$E$2650, 0),MATCH($B17, Entry!$E$1:$E$2650, 0),AM$1, 1)</f>
        <v>0</v>
      </c>
      <c r="AO17" s="147">
        <f t="shared" si="46"/>
        <v>0</v>
      </c>
      <c r="AP17" s="136">
        <f>eeWeekHours(MATCH($A17, Entry!$E$1:$E$2650, 0),MATCH($B17, Entry!$E$1:$E$2650, 0),AP$1)</f>
        <v>0</v>
      </c>
      <c r="AQ17" s="120">
        <f>eeWeekHours(MATCH($A17, Entry!$E$1:$E$2650, 0),MATCH($B17, Entry!$E$1:$E$2650, 0),AP$1, 1)</f>
        <v>0</v>
      </c>
      <c r="AR17" s="137">
        <f t="shared" si="47"/>
        <v>0</v>
      </c>
      <c r="AS17" s="123">
        <f>eeWeekHours(MATCH($A17, Entry!$E$1:$E$2650, 0),MATCH($B17, Entry!$E$1:$E$2650, 0),AS$1)</f>
        <v>0</v>
      </c>
      <c r="AT17" s="123">
        <f>eeWeekHours(MATCH($A17, Entry!$E$1:$E$2650, 0),MATCH($B17, Entry!$E$1:$E$2650, 0),AS$1, 1)</f>
        <v>0</v>
      </c>
      <c r="AU17" s="176">
        <f t="shared" si="48"/>
        <v>0</v>
      </c>
      <c r="AW17">
        <f t="shared" ca="1" si="50"/>
        <v>0</v>
      </c>
      <c r="AX17">
        <f t="shared" ca="1" si="51"/>
        <v>12</v>
      </c>
      <c r="AZ17">
        <f t="shared" ca="1" si="52"/>
        <v>0</v>
      </c>
    </row>
    <row r="18" spans="1:52" ht="15.75" thickBot="1" x14ac:dyDescent="0.3">
      <c r="A18" s="129">
        <f t="shared" si="53"/>
        <v>43927</v>
      </c>
      <c r="B18" s="131">
        <f t="shared" si="49"/>
        <v>43933</v>
      </c>
      <c r="C18" s="133">
        <f>eeWeekHours(MATCH($A18, Entry!$E$1:$E$2650, 0),MATCH($B18, Entry!$E$1:$E$2650, 0),C$1)</f>
        <v>40</v>
      </c>
      <c r="D18" s="124">
        <f ca="1">eeWeekHours(MATCH($A18, Entry!$E$1:$E$2650, 0),MATCH($B18, Entry!$E$1:$E$2650, 0),C$1, 1)</f>
        <v>0</v>
      </c>
      <c r="E18" s="148">
        <f t="shared" ca="1" si="34"/>
        <v>40</v>
      </c>
      <c r="F18" s="138">
        <f>eeWeekHours(MATCH($A18, Entry!$E$1:$E$2650, 0),MATCH($B18, Entry!$E$1:$E$2650, 0),F$1)</f>
        <v>40</v>
      </c>
      <c r="G18" s="121">
        <f>eeWeekHours(MATCH($A18, Entry!$E$1:$E$2650, 0),MATCH($B18, Entry!$E$1:$E$2650, 0),F$1, 1)</f>
        <v>0</v>
      </c>
      <c r="H18" s="139">
        <f t="shared" si="35"/>
        <v>40</v>
      </c>
      <c r="I18" s="124">
        <f>eeWeekHours(MATCH($A18, Entry!$E$1:$E$2650, 0),MATCH($B18, Entry!$E$1:$E$2650, 0),I$1)</f>
        <v>32</v>
      </c>
      <c r="J18" s="124">
        <f>eeWeekHours(MATCH($A18, Entry!$E$1:$E$2650, 0),MATCH($B18, Entry!$E$1:$E$2650, 0),I$1, 1)</f>
        <v>0</v>
      </c>
      <c r="K18" s="148">
        <f t="shared" si="36"/>
        <v>32</v>
      </c>
      <c r="L18" s="138">
        <f>eeWeekHours(MATCH($A18, Entry!$E$1:$E$2650, 0),MATCH($B18, Entry!$E$1:$E$2650, 0),L$1)</f>
        <v>40</v>
      </c>
      <c r="M18" s="121">
        <f>eeWeekHours(MATCH($A18, Entry!$E$1:$E$2650, 0),MATCH($B18, Entry!$E$1:$E$2650, 0),L$1, 1)</f>
        <v>0</v>
      </c>
      <c r="N18" s="139">
        <f t="shared" si="37"/>
        <v>40</v>
      </c>
      <c r="O18" s="124">
        <f>eeWeekHours(MATCH($A18, Entry!$E$1:$E$2650, 0),MATCH($B18, Entry!$E$1:$E$2650, 0),O$1)</f>
        <v>40</v>
      </c>
      <c r="P18" s="124">
        <f>eeWeekHours(MATCH($A18, Entry!$E$1:$E$2650, 0),MATCH($B18, Entry!$E$1:$E$2650, 0),O$1, 1)</f>
        <v>0</v>
      </c>
      <c r="Q18" s="148">
        <f t="shared" si="38"/>
        <v>40</v>
      </c>
      <c r="R18" s="138">
        <f>eeWeekHours(MATCH($A18, Entry!$E$1:$E$2650, 0),MATCH($B18, Entry!$E$1:$E$2650, 0),R$1)</f>
        <v>40</v>
      </c>
      <c r="S18" s="121">
        <f>eeWeekHours(MATCH($A18, Entry!$E$1:$E$2650, 0),MATCH($B18, Entry!$E$1:$E$2650, 0),R$1, 1)</f>
        <v>0</v>
      </c>
      <c r="T18" s="139">
        <f t="shared" si="39"/>
        <v>40</v>
      </c>
      <c r="U18" s="124">
        <f>eeWeekHours(MATCH($A18, Entry!$E$1:$E$2650, 0),MATCH($B18, Entry!$E$1:$E$2650, 0),U$1)</f>
        <v>40</v>
      </c>
      <c r="V18" s="124">
        <f>eeWeekHours(MATCH($A18, Entry!$E$1:$E$2650, 0),MATCH($B18, Entry!$E$1:$E$2650, 0),U$1, 1)</f>
        <v>0</v>
      </c>
      <c r="W18" s="148">
        <f t="shared" si="40"/>
        <v>40</v>
      </c>
      <c r="X18" s="138">
        <f>eeWeekHours(MATCH($A18, Entry!$E$1:$E$2650, 0),MATCH($B18, Entry!$E$1:$E$2650, 0),X$1)</f>
        <v>40</v>
      </c>
      <c r="Y18" s="121">
        <f>eeWeekHours(MATCH($A18, Entry!$E$1:$E$2650, 0),MATCH($B18, Entry!$E$1:$E$2650, 0),X$1, 1)</f>
        <v>0</v>
      </c>
      <c r="Z18" s="139">
        <f t="shared" si="41"/>
        <v>40</v>
      </c>
      <c r="AA18" s="124">
        <f>eeWeekHours(MATCH($A18, Entry!$E$1:$E$2650, 0),MATCH($B18, Entry!$E$1:$E$2650, 0),AA$1)</f>
        <v>40</v>
      </c>
      <c r="AB18" s="124">
        <f>eeWeekHours(MATCH($A18, Entry!$E$1:$E$2650, 0),MATCH($B18, Entry!$E$1:$E$2650, 0),AA$1, 1)</f>
        <v>0</v>
      </c>
      <c r="AC18" s="148">
        <f t="shared" si="42"/>
        <v>40</v>
      </c>
      <c r="AD18" s="138">
        <f>eeWeekHours(MATCH($A18, Entry!$E$1:$E$2650, 0),MATCH($B18, Entry!$E$1:$E$2650, 0),AD$1)</f>
        <v>0</v>
      </c>
      <c r="AE18" s="121">
        <f>eeWeekHours(MATCH($A18, Entry!$E$1:$E$2650, 0),MATCH($B18, Entry!$E$1:$E$2650, 0),AD$1, 1)</f>
        <v>0</v>
      </c>
      <c r="AF18" s="139">
        <f t="shared" si="43"/>
        <v>0</v>
      </c>
      <c r="AG18" s="124">
        <f>eeWeekHours(MATCH($A18, Entry!$E$1:$E$2650, 0),MATCH($B18, Entry!$E$1:$E$2650, 0),AG$1)</f>
        <v>40</v>
      </c>
      <c r="AH18" s="124">
        <f>eeWeekHours(MATCH($A18, Entry!$E$1:$E$2650, 0),MATCH($B18, Entry!$E$1:$E$2650, 0),AG$1, 1)</f>
        <v>0</v>
      </c>
      <c r="AI18" s="148">
        <f t="shared" si="44"/>
        <v>40</v>
      </c>
      <c r="AJ18" s="138">
        <f>eeWeekHours(MATCH($A18, Entry!$E$1:$E$2650, 0),MATCH($B18, Entry!$E$1:$E$2650, 0),AJ$1)</f>
        <v>0</v>
      </c>
      <c r="AK18" s="121">
        <f>eeWeekHours(MATCH($A18, Entry!$E$1:$E$2650, 0),MATCH($B18, Entry!$E$1:$E$2650, 0),AJ$1, 1)</f>
        <v>0</v>
      </c>
      <c r="AL18" s="139">
        <f t="shared" si="45"/>
        <v>0</v>
      </c>
      <c r="AM18" s="124">
        <f>eeWeekHours(MATCH($A18, Entry!$E$1:$E$2650, 0),MATCH($B18, Entry!$E$1:$E$2650, 0),AM$1)</f>
        <v>8</v>
      </c>
      <c r="AN18" s="124">
        <f>eeWeekHours(MATCH($A18, Entry!$E$1:$E$2650, 0),MATCH($B18, Entry!$E$1:$E$2650, 0),AM$1, 1)</f>
        <v>0</v>
      </c>
      <c r="AO18" s="148">
        <f t="shared" si="46"/>
        <v>8</v>
      </c>
      <c r="AP18" s="138">
        <f>eeWeekHours(MATCH($A18, Entry!$E$1:$E$2650, 0),MATCH($B18, Entry!$E$1:$E$2650, 0),AP$1)</f>
        <v>0</v>
      </c>
      <c r="AQ18" s="121">
        <f>eeWeekHours(MATCH($A18, Entry!$E$1:$E$2650, 0),MATCH($B18, Entry!$E$1:$E$2650, 0),AP$1, 1)</f>
        <v>0</v>
      </c>
      <c r="AR18" s="139">
        <f t="shared" si="47"/>
        <v>0</v>
      </c>
      <c r="AS18" s="124">
        <f>eeWeekHours(MATCH($A18, Entry!$E$1:$E$2650, 0),MATCH($B18, Entry!$E$1:$E$2650, 0),AS$1)</f>
        <v>0</v>
      </c>
      <c r="AT18" s="124">
        <f>eeWeekHours(MATCH($A18, Entry!$E$1:$E$2650, 0),MATCH($B18, Entry!$E$1:$E$2650, 0),AS$1, 1)</f>
        <v>0</v>
      </c>
      <c r="AU18" s="177">
        <f t="shared" si="48"/>
        <v>0</v>
      </c>
      <c r="AW18">
        <f t="shared" ca="1" si="50"/>
        <v>0</v>
      </c>
      <c r="AX18">
        <f t="shared" ca="1" si="51"/>
        <v>11</v>
      </c>
      <c r="AZ18">
        <f t="shared" ca="1" si="52"/>
        <v>0</v>
      </c>
    </row>
    <row r="19" spans="1:52" x14ac:dyDescent="0.25">
      <c r="A19" s="128">
        <f t="shared" si="53"/>
        <v>43934</v>
      </c>
      <c r="B19" s="130">
        <f t="shared" si="49"/>
        <v>43940</v>
      </c>
      <c r="C19" s="132">
        <f>eeWeekHours(MATCH($A19, Entry!$E$1:$E$2650, 0),MATCH($B19, Entry!$E$1:$E$2650, 0),C$1)</f>
        <v>40</v>
      </c>
      <c r="D19" s="123">
        <f ca="1">eeWeekHours(MATCH($A19, Entry!$E$1:$E$2650, 0),MATCH($B19, Entry!$E$1:$E$2650, 0),C$1, 1)</f>
        <v>0</v>
      </c>
      <c r="E19" s="147">
        <f t="shared" ca="1" si="34"/>
        <v>40</v>
      </c>
      <c r="F19" s="136">
        <f>eeWeekHours(MATCH($A19, Entry!$E$1:$E$2650, 0),MATCH($B19, Entry!$E$1:$E$2650, 0),F$1)</f>
        <v>40</v>
      </c>
      <c r="G19" s="120">
        <f>eeWeekHours(MATCH($A19, Entry!$E$1:$E$2650, 0),MATCH($B19, Entry!$E$1:$E$2650, 0),F$1, 1)</f>
        <v>0</v>
      </c>
      <c r="H19" s="137">
        <f t="shared" si="35"/>
        <v>40</v>
      </c>
      <c r="I19" s="123">
        <f>eeWeekHours(MATCH($A19, Entry!$E$1:$E$2650, 0),MATCH($B19, Entry!$E$1:$E$2650, 0),I$1)</f>
        <v>32</v>
      </c>
      <c r="J19" s="123">
        <f>eeWeekHours(MATCH($A19, Entry!$E$1:$E$2650, 0),MATCH($B19, Entry!$E$1:$E$2650, 0),I$1, 1)</f>
        <v>0</v>
      </c>
      <c r="K19" s="147">
        <f t="shared" si="36"/>
        <v>32</v>
      </c>
      <c r="L19" s="136">
        <f>eeWeekHours(MATCH($A19, Entry!$E$1:$E$2650, 0),MATCH($B19, Entry!$E$1:$E$2650, 0),L$1)</f>
        <v>40</v>
      </c>
      <c r="M19" s="120">
        <f>eeWeekHours(MATCH($A19, Entry!$E$1:$E$2650, 0),MATCH($B19, Entry!$E$1:$E$2650, 0),L$1, 1)</f>
        <v>0</v>
      </c>
      <c r="N19" s="137">
        <f t="shared" si="37"/>
        <v>40</v>
      </c>
      <c r="O19" s="123">
        <f>eeWeekHours(MATCH($A19, Entry!$E$1:$E$2650, 0),MATCH($B19, Entry!$E$1:$E$2650, 0),O$1)</f>
        <v>40</v>
      </c>
      <c r="P19" s="123">
        <f>eeWeekHours(MATCH($A19, Entry!$E$1:$E$2650, 0),MATCH($B19, Entry!$E$1:$E$2650, 0),O$1, 1)</f>
        <v>0</v>
      </c>
      <c r="Q19" s="147">
        <f t="shared" si="38"/>
        <v>40</v>
      </c>
      <c r="R19" s="136">
        <f>eeWeekHours(MATCH($A19, Entry!$E$1:$E$2650, 0),MATCH($B19, Entry!$E$1:$E$2650, 0),R$1)</f>
        <v>40</v>
      </c>
      <c r="S19" s="120">
        <f>eeWeekHours(MATCH($A19, Entry!$E$1:$E$2650, 0),MATCH($B19, Entry!$E$1:$E$2650, 0),R$1, 1)</f>
        <v>0</v>
      </c>
      <c r="T19" s="137">
        <f t="shared" si="39"/>
        <v>40</v>
      </c>
      <c r="U19" s="123">
        <f>eeWeekHours(MATCH($A19, Entry!$E$1:$E$2650, 0),MATCH($B19, Entry!$E$1:$E$2650, 0),U$1)</f>
        <v>32.5</v>
      </c>
      <c r="V19" s="123">
        <f>eeWeekHours(MATCH($A19, Entry!$E$1:$E$2650, 0),MATCH($B19, Entry!$E$1:$E$2650, 0),U$1, 1)</f>
        <v>0</v>
      </c>
      <c r="W19" s="147">
        <f t="shared" si="40"/>
        <v>32.5</v>
      </c>
      <c r="X19" s="136">
        <f>eeWeekHours(MATCH($A19, Entry!$E$1:$E$2650, 0),MATCH($B19, Entry!$E$1:$E$2650, 0),X$1)</f>
        <v>32</v>
      </c>
      <c r="Y19" s="120">
        <f>eeWeekHours(MATCH($A19, Entry!$E$1:$E$2650, 0),MATCH($B19, Entry!$E$1:$E$2650, 0),X$1, 1)</f>
        <v>8</v>
      </c>
      <c r="Z19" s="137">
        <f t="shared" si="41"/>
        <v>40</v>
      </c>
      <c r="AA19" s="123">
        <f>eeWeekHours(MATCH($A19, Entry!$E$1:$E$2650, 0),MATCH($B19, Entry!$E$1:$E$2650, 0),AA$1)</f>
        <v>29</v>
      </c>
      <c r="AB19" s="123">
        <f>eeWeekHours(MATCH($A19, Entry!$E$1:$E$2650, 0),MATCH($B19, Entry!$E$1:$E$2650, 0),AA$1, 1)</f>
        <v>0</v>
      </c>
      <c r="AC19" s="147">
        <f t="shared" si="42"/>
        <v>29</v>
      </c>
      <c r="AD19" s="136">
        <f>eeWeekHours(MATCH($A19, Entry!$E$1:$E$2650, 0),MATCH($B19, Entry!$E$1:$E$2650, 0),AD$1)</f>
        <v>0</v>
      </c>
      <c r="AE19" s="120">
        <f>eeWeekHours(MATCH($A19, Entry!$E$1:$E$2650, 0),MATCH($B19, Entry!$E$1:$E$2650, 0),AD$1, 1)</f>
        <v>0</v>
      </c>
      <c r="AF19" s="137">
        <f t="shared" si="43"/>
        <v>0</v>
      </c>
      <c r="AG19" s="123">
        <f>eeWeekHours(MATCH($A19, Entry!$E$1:$E$2650, 0),MATCH($B19, Entry!$E$1:$E$2650, 0),AG$1)</f>
        <v>0</v>
      </c>
      <c r="AH19" s="123">
        <f>eeWeekHours(MATCH($A19, Entry!$E$1:$E$2650, 0),MATCH($B19, Entry!$E$1:$E$2650, 0),AG$1, 1)</f>
        <v>0</v>
      </c>
      <c r="AI19" s="147">
        <f t="shared" si="44"/>
        <v>0</v>
      </c>
      <c r="AJ19" s="136">
        <f>eeWeekHours(MATCH($A19, Entry!$E$1:$E$2650, 0),MATCH($B19, Entry!$E$1:$E$2650, 0),AJ$1)</f>
        <v>8</v>
      </c>
      <c r="AK19" s="120">
        <f>eeWeekHours(MATCH($A19, Entry!$E$1:$E$2650, 0),MATCH($B19, Entry!$E$1:$E$2650, 0),AJ$1, 1)</f>
        <v>0</v>
      </c>
      <c r="AL19" s="137">
        <f t="shared" si="45"/>
        <v>8</v>
      </c>
      <c r="AM19" s="123">
        <f>eeWeekHours(MATCH($A19, Entry!$E$1:$E$2650, 0),MATCH($B19, Entry!$E$1:$E$2650, 0),AM$1)</f>
        <v>40</v>
      </c>
      <c r="AN19" s="123">
        <f>eeWeekHours(MATCH($A19, Entry!$E$1:$E$2650, 0),MATCH($B19, Entry!$E$1:$E$2650, 0),AM$1, 1)</f>
        <v>0</v>
      </c>
      <c r="AO19" s="147">
        <f t="shared" si="46"/>
        <v>40</v>
      </c>
      <c r="AP19" s="136">
        <f>eeWeekHours(MATCH($A19, Entry!$E$1:$E$2650, 0),MATCH($B19, Entry!$E$1:$E$2650, 0),AP$1)</f>
        <v>0</v>
      </c>
      <c r="AQ19" s="120">
        <f>eeWeekHours(MATCH($A19, Entry!$E$1:$E$2650, 0),MATCH($B19, Entry!$E$1:$E$2650, 0),AP$1, 1)</f>
        <v>0</v>
      </c>
      <c r="AR19" s="137">
        <f t="shared" si="47"/>
        <v>0</v>
      </c>
      <c r="AS19" s="123">
        <f>eeWeekHours(MATCH($A19, Entry!$E$1:$E$2650, 0),MATCH($B19, Entry!$E$1:$E$2650, 0),AS$1)</f>
        <v>0</v>
      </c>
      <c r="AT19" s="123">
        <f>eeWeekHours(MATCH($A19, Entry!$E$1:$E$2650, 0),MATCH($B19, Entry!$E$1:$E$2650, 0),AS$1, 1)</f>
        <v>0</v>
      </c>
      <c r="AU19" s="176">
        <f t="shared" si="48"/>
        <v>0</v>
      </c>
      <c r="AW19">
        <f t="shared" ca="1" si="50"/>
        <v>8</v>
      </c>
      <c r="AX19">
        <f t="shared" ca="1" si="51"/>
        <v>11</v>
      </c>
      <c r="AZ19">
        <f t="shared" ca="1" si="52"/>
        <v>0.72727272727272729</v>
      </c>
    </row>
    <row r="20" spans="1:52" ht="15.75" thickBot="1" x14ac:dyDescent="0.3">
      <c r="A20" s="129">
        <f t="shared" si="53"/>
        <v>43941</v>
      </c>
      <c r="B20" s="131">
        <f t="shared" si="49"/>
        <v>43947</v>
      </c>
      <c r="C20" s="133">
        <f ca="1">eeWeekHours(MATCH($A20, Entry!$E$1:$E$2650, 0),MATCH($B20, Entry!$E$1:$E$2650, 0),C$1)</f>
        <v>40</v>
      </c>
      <c r="D20" s="124">
        <f ca="1">eeWeekHours(MATCH($A20, Entry!$E$1:$E$2650, 0),MATCH($B20, Entry!$E$1:$E$2650, 0),C$1, 1)</f>
        <v>0</v>
      </c>
      <c r="E20" s="148">
        <f t="shared" ca="1" si="34"/>
        <v>40</v>
      </c>
      <c r="F20" s="138">
        <f>eeWeekHours(MATCH($A20, Entry!$E$1:$E$2650, 0),MATCH($B20, Entry!$E$1:$E$2650, 0),F$1)</f>
        <v>40</v>
      </c>
      <c r="G20" s="121">
        <f>eeWeekHours(MATCH($A20, Entry!$E$1:$E$2650, 0),MATCH($B20, Entry!$E$1:$E$2650, 0),F$1, 1)</f>
        <v>0</v>
      </c>
      <c r="H20" s="139">
        <f t="shared" si="35"/>
        <v>40</v>
      </c>
      <c r="I20" s="124">
        <f>eeWeekHours(MATCH($A20, Entry!$E$1:$E$2650, 0),MATCH($B20, Entry!$E$1:$E$2650, 0),I$1)</f>
        <v>32</v>
      </c>
      <c r="J20" s="124">
        <f>eeWeekHours(MATCH($A20, Entry!$E$1:$E$2650, 0),MATCH($B20, Entry!$E$1:$E$2650, 0),I$1, 1)</f>
        <v>0</v>
      </c>
      <c r="K20" s="148">
        <f t="shared" si="36"/>
        <v>32</v>
      </c>
      <c r="L20" s="138">
        <f>eeWeekHours(MATCH($A20, Entry!$E$1:$E$2650, 0),MATCH($B20, Entry!$E$1:$E$2650, 0),L$1)</f>
        <v>40</v>
      </c>
      <c r="M20" s="121">
        <f>eeWeekHours(MATCH($A20, Entry!$E$1:$E$2650, 0),MATCH($B20, Entry!$E$1:$E$2650, 0),L$1, 1)</f>
        <v>0</v>
      </c>
      <c r="N20" s="139">
        <f t="shared" si="37"/>
        <v>40</v>
      </c>
      <c r="O20" s="124">
        <f>eeWeekHours(MATCH($A20, Entry!$E$1:$E$2650, 0),MATCH($B20, Entry!$E$1:$E$2650, 0),O$1)</f>
        <v>40</v>
      </c>
      <c r="P20" s="124">
        <f>eeWeekHours(MATCH($A20, Entry!$E$1:$E$2650, 0),MATCH($B20, Entry!$E$1:$E$2650, 0),O$1, 1)</f>
        <v>0</v>
      </c>
      <c r="Q20" s="148">
        <f t="shared" si="38"/>
        <v>40</v>
      </c>
      <c r="R20" s="138">
        <f>eeWeekHours(MATCH($A20, Entry!$E$1:$E$2650, 0),MATCH($B20, Entry!$E$1:$E$2650, 0),R$1)</f>
        <v>40</v>
      </c>
      <c r="S20" s="121">
        <f>eeWeekHours(MATCH($A20, Entry!$E$1:$E$2650, 0),MATCH($B20, Entry!$E$1:$E$2650, 0),R$1, 1)</f>
        <v>0</v>
      </c>
      <c r="T20" s="139">
        <f t="shared" si="39"/>
        <v>40</v>
      </c>
      <c r="U20" s="124">
        <f>eeWeekHours(MATCH($A20, Entry!$E$1:$E$2650, 0),MATCH($B20, Entry!$E$1:$E$2650, 0),U$1)</f>
        <v>32.5</v>
      </c>
      <c r="V20" s="124">
        <f>eeWeekHours(MATCH($A20, Entry!$E$1:$E$2650, 0),MATCH($B20, Entry!$E$1:$E$2650, 0),U$1, 1)</f>
        <v>0</v>
      </c>
      <c r="W20" s="148">
        <f t="shared" si="40"/>
        <v>32.5</v>
      </c>
      <c r="X20" s="138">
        <f>eeWeekHours(MATCH($A20, Entry!$E$1:$E$2650, 0),MATCH($B20, Entry!$E$1:$E$2650, 0),X$1)</f>
        <v>40</v>
      </c>
      <c r="Y20" s="121">
        <f>eeWeekHours(MATCH($A20, Entry!$E$1:$E$2650, 0),MATCH($B20, Entry!$E$1:$E$2650, 0),X$1, 1)</f>
        <v>0</v>
      </c>
      <c r="Z20" s="139">
        <f t="shared" si="41"/>
        <v>40</v>
      </c>
      <c r="AA20" s="124">
        <f>eeWeekHours(MATCH($A20, Entry!$E$1:$E$2650, 0),MATCH($B20, Entry!$E$1:$E$2650, 0),AA$1)</f>
        <v>29</v>
      </c>
      <c r="AB20" s="124">
        <f>eeWeekHours(MATCH($A20, Entry!$E$1:$E$2650, 0),MATCH($B20, Entry!$E$1:$E$2650, 0),AA$1, 1)</f>
        <v>0</v>
      </c>
      <c r="AC20" s="148">
        <f t="shared" si="42"/>
        <v>29</v>
      </c>
      <c r="AD20" s="138">
        <f>eeWeekHours(MATCH($A20, Entry!$E$1:$E$2650, 0),MATCH($B20, Entry!$E$1:$E$2650, 0),AD$1)</f>
        <v>0</v>
      </c>
      <c r="AE20" s="121">
        <f>eeWeekHours(MATCH($A20, Entry!$E$1:$E$2650, 0),MATCH($B20, Entry!$E$1:$E$2650, 0),AD$1, 1)</f>
        <v>0</v>
      </c>
      <c r="AF20" s="139">
        <f t="shared" si="43"/>
        <v>0</v>
      </c>
      <c r="AG20" s="124">
        <f>eeWeekHours(MATCH($A20, Entry!$E$1:$E$2650, 0),MATCH($B20, Entry!$E$1:$E$2650, 0),AG$1)</f>
        <v>8</v>
      </c>
      <c r="AH20" s="124">
        <f>eeWeekHours(MATCH($A20, Entry!$E$1:$E$2650, 0),MATCH($B20, Entry!$E$1:$E$2650, 0),AG$1, 1)</f>
        <v>0</v>
      </c>
      <c r="AI20" s="148">
        <f t="shared" si="44"/>
        <v>8</v>
      </c>
      <c r="AJ20" s="138">
        <f>eeWeekHours(MATCH($A20, Entry!$E$1:$E$2650, 0),MATCH($B20, Entry!$E$1:$E$2650, 0),AJ$1)</f>
        <v>40</v>
      </c>
      <c r="AK20" s="121">
        <f>eeWeekHours(MATCH($A20, Entry!$E$1:$E$2650, 0),MATCH($B20, Entry!$E$1:$E$2650, 0),AJ$1, 1)</f>
        <v>0</v>
      </c>
      <c r="AL20" s="139">
        <f t="shared" si="45"/>
        <v>40</v>
      </c>
      <c r="AM20" s="124">
        <f>eeWeekHours(MATCH($A20, Entry!$E$1:$E$2650, 0),MATCH($B20, Entry!$E$1:$E$2650, 0),AM$1)</f>
        <v>0</v>
      </c>
      <c r="AN20" s="124">
        <f>eeWeekHours(MATCH($A20, Entry!$E$1:$E$2650, 0),MATCH($B20, Entry!$E$1:$E$2650, 0),AM$1, 1)</f>
        <v>0</v>
      </c>
      <c r="AO20" s="148">
        <f t="shared" si="46"/>
        <v>0</v>
      </c>
      <c r="AP20" s="138">
        <f>eeWeekHours(MATCH($A20, Entry!$E$1:$E$2650, 0),MATCH($B20, Entry!$E$1:$E$2650, 0),AP$1)</f>
        <v>0</v>
      </c>
      <c r="AQ20" s="121">
        <f>eeWeekHours(MATCH($A20, Entry!$E$1:$E$2650, 0),MATCH($B20, Entry!$E$1:$E$2650, 0),AP$1, 1)</f>
        <v>0</v>
      </c>
      <c r="AR20" s="139">
        <f t="shared" si="47"/>
        <v>0</v>
      </c>
      <c r="AS20" s="124">
        <f>eeWeekHours(MATCH($A20, Entry!$E$1:$E$2650, 0),MATCH($B20, Entry!$E$1:$E$2650, 0),AS$1)</f>
        <v>0</v>
      </c>
      <c r="AT20" s="124">
        <f>eeWeekHours(MATCH($A20, Entry!$E$1:$E$2650, 0),MATCH($B20, Entry!$E$1:$E$2650, 0),AS$1, 1)</f>
        <v>0</v>
      </c>
      <c r="AU20" s="177">
        <f t="shared" si="48"/>
        <v>0</v>
      </c>
      <c r="AW20">
        <f t="shared" ca="1" si="50"/>
        <v>0</v>
      </c>
      <c r="AX20">
        <f t="shared" ca="1" si="51"/>
        <v>11</v>
      </c>
      <c r="AZ20">
        <f t="shared" ca="1" si="52"/>
        <v>0</v>
      </c>
    </row>
    <row r="21" spans="1:52" x14ac:dyDescent="0.25">
      <c r="A21" s="128">
        <f t="shared" si="53"/>
        <v>43948</v>
      </c>
      <c r="B21" s="130">
        <f t="shared" si="49"/>
        <v>43954</v>
      </c>
      <c r="C21" s="132">
        <f ca="1">eeWeekHours(MATCH($A21, Entry!$E$1:$E$2650, 0),MATCH($B21, Entry!$E$1:$E$2650, 0),C$1)</f>
        <v>40</v>
      </c>
      <c r="D21" s="123">
        <f ca="1">eeWeekHours(MATCH($A21, Entry!$E$1:$E$2650, 0),MATCH($B21, Entry!$E$1:$E$2650, 0),C$1, 1)</f>
        <v>0</v>
      </c>
      <c r="E21" s="147">
        <f t="shared" ca="1" si="34"/>
        <v>40</v>
      </c>
      <c r="F21" s="136">
        <f>eeWeekHours(MATCH($A21, Entry!$E$1:$E$2650, 0),MATCH($B21, Entry!$E$1:$E$2650, 0),F$1)</f>
        <v>40</v>
      </c>
      <c r="G21" s="120">
        <f>eeWeekHours(MATCH($A21, Entry!$E$1:$E$2650, 0),MATCH($B21, Entry!$E$1:$E$2650, 0),F$1, 1)</f>
        <v>0</v>
      </c>
      <c r="H21" s="137">
        <f t="shared" si="35"/>
        <v>40</v>
      </c>
      <c r="I21" s="123">
        <f>eeWeekHours(MATCH($A21, Entry!$E$1:$E$2650, 0),MATCH($B21, Entry!$E$1:$E$2650, 0),I$1)</f>
        <v>32</v>
      </c>
      <c r="J21" s="123">
        <f>eeWeekHours(MATCH($A21, Entry!$E$1:$E$2650, 0),MATCH($B21, Entry!$E$1:$E$2650, 0),I$1, 1)</f>
        <v>0</v>
      </c>
      <c r="K21" s="147">
        <f t="shared" si="36"/>
        <v>32</v>
      </c>
      <c r="L21" s="136">
        <f>eeWeekHours(MATCH($A21, Entry!$E$1:$E$2650, 0),MATCH($B21, Entry!$E$1:$E$2650, 0),L$1)</f>
        <v>40</v>
      </c>
      <c r="M21" s="120">
        <f>eeWeekHours(MATCH($A21, Entry!$E$1:$E$2650, 0),MATCH($B21, Entry!$E$1:$E$2650, 0),L$1, 1)</f>
        <v>0</v>
      </c>
      <c r="N21" s="137">
        <f t="shared" si="37"/>
        <v>40</v>
      </c>
      <c r="O21" s="123">
        <f>eeWeekHours(MATCH($A21, Entry!$E$1:$E$2650, 0),MATCH($B21, Entry!$E$1:$E$2650, 0),O$1)</f>
        <v>40</v>
      </c>
      <c r="P21" s="123">
        <f>eeWeekHours(MATCH($A21, Entry!$E$1:$E$2650, 0),MATCH($B21, Entry!$E$1:$E$2650, 0),O$1, 1)</f>
        <v>0</v>
      </c>
      <c r="Q21" s="147">
        <f t="shared" si="38"/>
        <v>40</v>
      </c>
      <c r="R21" s="136">
        <f>eeWeekHours(MATCH($A21, Entry!$E$1:$E$2650, 0),MATCH($B21, Entry!$E$1:$E$2650, 0),R$1)</f>
        <v>40</v>
      </c>
      <c r="S21" s="120">
        <f>eeWeekHours(MATCH($A21, Entry!$E$1:$E$2650, 0),MATCH($B21, Entry!$E$1:$E$2650, 0),R$1, 1)</f>
        <v>0</v>
      </c>
      <c r="T21" s="137">
        <f t="shared" si="39"/>
        <v>40</v>
      </c>
      <c r="U21" s="123">
        <f>eeWeekHours(MATCH($A21, Entry!$E$1:$E$2650, 0),MATCH($B21, Entry!$E$1:$E$2650, 0),U$1)</f>
        <v>32.5</v>
      </c>
      <c r="V21" s="123">
        <f>eeWeekHours(MATCH($A21, Entry!$E$1:$E$2650, 0),MATCH($B21, Entry!$E$1:$E$2650, 0),U$1, 1)</f>
        <v>0</v>
      </c>
      <c r="W21" s="147">
        <f t="shared" si="40"/>
        <v>32.5</v>
      </c>
      <c r="X21" s="136">
        <f>eeWeekHours(MATCH($A21, Entry!$E$1:$E$2650, 0),MATCH($B21, Entry!$E$1:$E$2650, 0),X$1)</f>
        <v>40</v>
      </c>
      <c r="Y21" s="120">
        <f>eeWeekHours(MATCH($A21, Entry!$E$1:$E$2650, 0),MATCH($B21, Entry!$E$1:$E$2650, 0),X$1, 1)</f>
        <v>0</v>
      </c>
      <c r="Z21" s="137">
        <f t="shared" si="41"/>
        <v>40</v>
      </c>
      <c r="AA21" s="123">
        <f>eeWeekHours(MATCH($A21, Entry!$E$1:$E$2650, 0),MATCH($B21, Entry!$E$1:$E$2650, 0),AA$1)</f>
        <v>24</v>
      </c>
      <c r="AB21" s="123">
        <f>eeWeekHours(MATCH($A21, Entry!$E$1:$E$2650, 0),MATCH($B21, Entry!$E$1:$E$2650, 0),AA$1, 1)</f>
        <v>0</v>
      </c>
      <c r="AC21" s="147">
        <f t="shared" si="42"/>
        <v>24</v>
      </c>
      <c r="AD21" s="136">
        <f>eeWeekHours(MATCH($A21, Entry!$E$1:$E$2650, 0),MATCH($B21, Entry!$E$1:$E$2650, 0),AD$1)</f>
        <v>0</v>
      </c>
      <c r="AE21" s="120">
        <f>eeWeekHours(MATCH($A21, Entry!$E$1:$E$2650, 0),MATCH($B21, Entry!$E$1:$E$2650, 0),AD$1, 1)</f>
        <v>0</v>
      </c>
      <c r="AF21" s="137">
        <f t="shared" si="43"/>
        <v>0</v>
      </c>
      <c r="AG21" s="123">
        <f>eeWeekHours(MATCH($A21, Entry!$E$1:$E$2650, 0),MATCH($B21, Entry!$E$1:$E$2650, 0),AG$1)</f>
        <v>40</v>
      </c>
      <c r="AH21" s="123">
        <f>eeWeekHours(MATCH($A21, Entry!$E$1:$E$2650, 0),MATCH($B21, Entry!$E$1:$E$2650, 0),AG$1, 1)</f>
        <v>0</v>
      </c>
      <c r="AI21" s="147">
        <f t="shared" si="44"/>
        <v>40</v>
      </c>
      <c r="AJ21" s="136">
        <f>eeWeekHours(MATCH($A21, Entry!$E$1:$E$2650, 0),MATCH($B21, Entry!$E$1:$E$2650, 0),AJ$1)</f>
        <v>0</v>
      </c>
      <c r="AK21" s="120">
        <f>eeWeekHours(MATCH($A21, Entry!$E$1:$E$2650, 0),MATCH($B21, Entry!$E$1:$E$2650, 0),AJ$1, 1)</f>
        <v>0</v>
      </c>
      <c r="AL21" s="137">
        <f t="shared" si="45"/>
        <v>0</v>
      </c>
      <c r="AM21" s="123">
        <f>eeWeekHours(MATCH($A21, Entry!$E$1:$E$2650, 0),MATCH($B21, Entry!$E$1:$E$2650, 0),AM$1)</f>
        <v>0</v>
      </c>
      <c r="AN21" s="123">
        <f>eeWeekHours(MATCH($A21, Entry!$E$1:$E$2650, 0),MATCH($B21, Entry!$E$1:$E$2650, 0),AM$1, 1)</f>
        <v>0</v>
      </c>
      <c r="AO21" s="147">
        <f t="shared" si="46"/>
        <v>0</v>
      </c>
      <c r="AP21" s="136">
        <f>eeWeekHours(MATCH($A21, Entry!$E$1:$E$2650, 0),MATCH($B21, Entry!$E$1:$E$2650, 0),AP$1)</f>
        <v>0</v>
      </c>
      <c r="AQ21" s="120">
        <f>eeWeekHours(MATCH($A21, Entry!$E$1:$E$2650, 0),MATCH($B21, Entry!$E$1:$E$2650, 0),AP$1, 1)</f>
        <v>0</v>
      </c>
      <c r="AR21" s="137">
        <f t="shared" si="47"/>
        <v>0</v>
      </c>
      <c r="AS21" s="123">
        <f>eeWeekHours(MATCH($A21, Entry!$E$1:$E$2650, 0),MATCH($B21, Entry!$E$1:$E$2650, 0),AS$1)</f>
        <v>0</v>
      </c>
      <c r="AT21" s="123">
        <f>eeWeekHours(MATCH($A21, Entry!$E$1:$E$2650, 0),MATCH($B21, Entry!$E$1:$E$2650, 0),AS$1, 1)</f>
        <v>0</v>
      </c>
      <c r="AU21" s="176">
        <f t="shared" si="48"/>
        <v>0</v>
      </c>
      <c r="AW21">
        <f t="shared" ca="1" si="50"/>
        <v>0</v>
      </c>
      <c r="AX21">
        <f t="shared" ca="1" si="51"/>
        <v>10</v>
      </c>
      <c r="AZ21">
        <f t="shared" ca="1" si="52"/>
        <v>0</v>
      </c>
    </row>
    <row r="22" spans="1:52" ht="15.75" thickBot="1" x14ac:dyDescent="0.3">
      <c r="A22" s="129">
        <f t="shared" si="53"/>
        <v>43955</v>
      </c>
      <c r="B22" s="131">
        <f t="shared" si="49"/>
        <v>43961</v>
      </c>
      <c r="C22" s="133">
        <f ca="1">eeWeekHours(MATCH($A22, Entry!$E$1:$E$2650, 0),MATCH($B22, Entry!$E$1:$E$2650, 0),C$1)</f>
        <v>32</v>
      </c>
      <c r="D22" s="124">
        <f ca="1">eeWeekHours(MATCH($A22, Entry!$E$1:$E$2650, 0),MATCH($B22, Entry!$E$1:$E$2650, 0),C$1, 1)</f>
        <v>8</v>
      </c>
      <c r="E22" s="148">
        <f t="shared" ca="1" si="34"/>
        <v>40</v>
      </c>
      <c r="F22" s="138">
        <f ca="1">eeWeekHours(MATCH($A22, Entry!$E$1:$E$2650, 0),MATCH($B22, Entry!$E$1:$E$2650, 0),F$1)</f>
        <v>32</v>
      </c>
      <c r="G22" s="121">
        <f ca="1">eeWeekHours(MATCH($A22, Entry!$E$1:$E$2650, 0),MATCH($B22, Entry!$E$1:$E$2650, 0),F$1, 1)</f>
        <v>8</v>
      </c>
      <c r="H22" s="139">
        <f t="shared" ca="1" si="35"/>
        <v>40</v>
      </c>
      <c r="I22" s="124">
        <f ca="1">eeWeekHours(MATCH($A22, Entry!$E$1:$E$2650, 0),MATCH($B22, Entry!$E$1:$E$2650, 0),I$1)</f>
        <v>24</v>
      </c>
      <c r="J22" s="124">
        <f ca="1">eeWeekHours(MATCH($A22, Entry!$E$1:$E$2650, 0),MATCH($B22, Entry!$E$1:$E$2650, 0),I$1, 1)</f>
        <v>8</v>
      </c>
      <c r="K22" s="148">
        <f t="shared" ca="1" si="36"/>
        <v>32</v>
      </c>
      <c r="L22" s="138">
        <f ca="1">eeWeekHours(MATCH($A22, Entry!$E$1:$E$2650, 0),MATCH($B22, Entry!$E$1:$E$2650, 0),L$1)</f>
        <v>32</v>
      </c>
      <c r="M22" s="121">
        <f ca="1">eeWeekHours(MATCH($A22, Entry!$E$1:$E$2650, 0),MATCH($B22, Entry!$E$1:$E$2650, 0),L$1, 1)</f>
        <v>8</v>
      </c>
      <c r="N22" s="139">
        <f t="shared" ca="1" si="37"/>
        <v>40</v>
      </c>
      <c r="O22" s="124">
        <f ca="1">eeWeekHours(MATCH($A22, Entry!$E$1:$E$2650, 0),MATCH($B22, Entry!$E$1:$E$2650, 0),O$1)</f>
        <v>32</v>
      </c>
      <c r="P22" s="124">
        <f ca="1">eeWeekHours(MATCH($A22, Entry!$E$1:$E$2650, 0),MATCH($B22, Entry!$E$1:$E$2650, 0),O$1, 1)</f>
        <v>8</v>
      </c>
      <c r="Q22" s="148">
        <f t="shared" ca="1" si="38"/>
        <v>40</v>
      </c>
      <c r="R22" s="138">
        <f ca="1">eeWeekHours(MATCH($A22, Entry!$E$1:$E$2650, 0),MATCH($B22, Entry!$E$1:$E$2650, 0),R$1)</f>
        <v>32</v>
      </c>
      <c r="S22" s="121">
        <f ca="1">eeWeekHours(MATCH($A22, Entry!$E$1:$E$2650, 0),MATCH($B22, Entry!$E$1:$E$2650, 0),R$1, 1)</f>
        <v>8</v>
      </c>
      <c r="T22" s="139">
        <f t="shared" ca="1" si="39"/>
        <v>40</v>
      </c>
      <c r="U22" s="124">
        <f ca="1">eeWeekHours(MATCH($A22, Entry!$E$1:$E$2650, 0),MATCH($B22, Entry!$E$1:$E$2650, 0),U$1)</f>
        <v>19.5</v>
      </c>
      <c r="V22" s="124">
        <f ca="1">eeWeekHours(MATCH($A22, Entry!$E$1:$E$2650, 0),MATCH($B22, Entry!$E$1:$E$2650, 0),U$1, 1)</f>
        <v>14.5</v>
      </c>
      <c r="W22" s="148">
        <f t="shared" ca="1" si="40"/>
        <v>34</v>
      </c>
      <c r="X22" s="138">
        <f ca="1">eeWeekHours(MATCH($A22, Entry!$E$1:$E$2650, 0),MATCH($B22, Entry!$E$1:$E$2650, 0),X$1)</f>
        <v>32</v>
      </c>
      <c r="Y22" s="121">
        <f ca="1">eeWeekHours(MATCH($A22, Entry!$E$1:$E$2650, 0),MATCH($B22, Entry!$E$1:$E$2650, 0),X$1, 1)</f>
        <v>8</v>
      </c>
      <c r="Z22" s="139">
        <f t="shared" ca="1" si="41"/>
        <v>40</v>
      </c>
      <c r="AA22" s="124">
        <f ca="1">eeWeekHours(MATCH($A22, Entry!$E$1:$E$2650, 0),MATCH($B22, Entry!$E$1:$E$2650, 0),AA$1)</f>
        <v>16</v>
      </c>
      <c r="AB22" s="124">
        <f ca="1">eeWeekHours(MATCH($A22, Entry!$E$1:$E$2650, 0),MATCH($B22, Entry!$E$1:$E$2650, 0),AA$1, 1)</f>
        <v>0</v>
      </c>
      <c r="AC22" s="148">
        <f t="shared" ca="1" si="42"/>
        <v>16</v>
      </c>
      <c r="AD22" s="138">
        <f ca="1">eeWeekHours(MATCH($A22, Entry!$E$1:$E$2650, 0),MATCH($B22, Entry!$E$1:$E$2650, 0),AD$1)</f>
        <v>0</v>
      </c>
      <c r="AE22" s="121">
        <f ca="1">eeWeekHours(MATCH($A22, Entry!$E$1:$E$2650, 0),MATCH($B22, Entry!$E$1:$E$2650, 0),AD$1, 1)</f>
        <v>0</v>
      </c>
      <c r="AF22" s="139">
        <f t="shared" ca="1" si="43"/>
        <v>0</v>
      </c>
      <c r="AG22" s="124">
        <f ca="1">eeWeekHours(MATCH($A22, Entry!$E$1:$E$2650, 0),MATCH($B22, Entry!$E$1:$E$2650, 0),AG$1)</f>
        <v>0</v>
      </c>
      <c r="AH22" s="124">
        <f ca="1">eeWeekHours(MATCH($A22, Entry!$E$1:$E$2650, 0),MATCH($B22, Entry!$E$1:$E$2650, 0),AG$1, 1)</f>
        <v>0</v>
      </c>
      <c r="AI22" s="148">
        <f t="shared" ca="1" si="44"/>
        <v>0</v>
      </c>
      <c r="AJ22" s="138">
        <f ca="1">eeWeekHours(MATCH($A22, Entry!$E$1:$E$2650, 0),MATCH($B22, Entry!$E$1:$E$2650, 0),AJ$1)</f>
        <v>0</v>
      </c>
      <c r="AK22" s="121">
        <f ca="1">eeWeekHours(MATCH($A22, Entry!$E$1:$E$2650, 0),MATCH($B22, Entry!$E$1:$E$2650, 0),AJ$1, 1)</f>
        <v>0</v>
      </c>
      <c r="AL22" s="139">
        <f t="shared" ca="1" si="45"/>
        <v>0</v>
      </c>
      <c r="AM22" s="124">
        <f ca="1">eeWeekHours(MATCH($A22, Entry!$E$1:$E$2650, 0),MATCH($B22, Entry!$E$1:$E$2650, 0),AM$1)</f>
        <v>0</v>
      </c>
      <c r="AN22" s="124">
        <f ca="1">eeWeekHours(MATCH($A22, Entry!$E$1:$E$2650, 0),MATCH($B22, Entry!$E$1:$E$2650, 0),AM$1, 1)</f>
        <v>0</v>
      </c>
      <c r="AO22" s="148">
        <f t="shared" ca="1" si="46"/>
        <v>0</v>
      </c>
      <c r="AP22" s="138">
        <f ca="1">eeWeekHours(MATCH($A22, Entry!$E$1:$E$2650, 0),MATCH($B22, Entry!$E$1:$E$2650, 0),AP$1)</f>
        <v>0</v>
      </c>
      <c r="AQ22" s="121">
        <f ca="1">eeWeekHours(MATCH($A22, Entry!$E$1:$E$2650, 0),MATCH($B22, Entry!$E$1:$E$2650, 0),AP$1, 1)</f>
        <v>0</v>
      </c>
      <c r="AR22" s="139">
        <f t="shared" ca="1" si="47"/>
        <v>0</v>
      </c>
      <c r="AS22" s="124">
        <f ca="1">eeWeekHours(MATCH($A22, Entry!$E$1:$E$2650, 0),MATCH($B22, Entry!$E$1:$E$2650, 0),AS$1)</f>
        <v>0</v>
      </c>
      <c r="AT22" s="124">
        <f ca="1">eeWeekHours(MATCH($A22, Entry!$E$1:$E$2650, 0),MATCH($B22, Entry!$E$1:$E$2650, 0),AS$1, 1)</f>
        <v>0</v>
      </c>
      <c r="AU22" s="177">
        <f t="shared" ca="1" si="48"/>
        <v>0</v>
      </c>
      <c r="AW22">
        <f t="shared" ca="1" si="50"/>
        <v>70.5</v>
      </c>
      <c r="AX22">
        <f t="shared" ca="1" si="51"/>
        <v>9</v>
      </c>
      <c r="AZ22">
        <f t="shared" ca="1" si="52"/>
        <v>7.833333333333333</v>
      </c>
    </row>
    <row r="23" spans="1:52" x14ac:dyDescent="0.25">
      <c r="A23" s="128">
        <f t="shared" si="53"/>
        <v>43962</v>
      </c>
      <c r="B23" s="130">
        <f t="shared" si="49"/>
        <v>43968</v>
      </c>
      <c r="C23" s="132">
        <f ca="1">eeWeekHours(MATCH($A23, Entry!$E$1:$E$2650, 0),MATCH($B23, Entry!$E$1:$E$2650, 0),C$1)</f>
        <v>40</v>
      </c>
      <c r="D23" s="123">
        <f ca="1">eeWeekHours(MATCH($A23, Entry!$E$1:$E$2650, 0),MATCH($B23, Entry!$E$1:$E$2650, 0),C$1, 1)</f>
        <v>0</v>
      </c>
      <c r="E23" s="147">
        <f t="shared" ca="1" si="34"/>
        <v>40</v>
      </c>
      <c r="F23" s="136">
        <f ca="1">eeWeekHours(MATCH($A23, Entry!$E$1:$E$2650, 0),MATCH($B23, Entry!$E$1:$E$2650, 0),F$1)</f>
        <v>40</v>
      </c>
      <c r="G23" s="120">
        <f ca="1">eeWeekHours(MATCH($A23, Entry!$E$1:$E$2650, 0),MATCH($B23, Entry!$E$1:$E$2650, 0),F$1, 1)</f>
        <v>0</v>
      </c>
      <c r="H23" s="137">
        <f t="shared" ca="1" si="35"/>
        <v>40</v>
      </c>
      <c r="I23" s="123">
        <f ca="1">eeWeekHours(MATCH($A23, Entry!$E$1:$E$2650, 0),MATCH($B23, Entry!$E$1:$E$2650, 0),I$1)</f>
        <v>32</v>
      </c>
      <c r="J23" s="123">
        <f ca="1">eeWeekHours(MATCH($A23, Entry!$E$1:$E$2650, 0),MATCH($B23, Entry!$E$1:$E$2650, 0),I$1, 1)</f>
        <v>0</v>
      </c>
      <c r="K23" s="147">
        <f t="shared" ca="1" si="36"/>
        <v>32</v>
      </c>
      <c r="L23" s="136">
        <f ca="1">eeWeekHours(MATCH($A23, Entry!$E$1:$E$2650, 0),MATCH($B23, Entry!$E$1:$E$2650, 0),L$1)</f>
        <v>40</v>
      </c>
      <c r="M23" s="120">
        <f ca="1">eeWeekHours(MATCH($A23, Entry!$E$1:$E$2650, 0),MATCH($B23, Entry!$E$1:$E$2650, 0),L$1, 1)</f>
        <v>0</v>
      </c>
      <c r="N23" s="137">
        <f t="shared" ca="1" si="37"/>
        <v>40</v>
      </c>
      <c r="O23" s="123">
        <f ca="1">eeWeekHours(MATCH($A23, Entry!$E$1:$E$2650, 0),MATCH($B23, Entry!$E$1:$E$2650, 0),O$1)</f>
        <v>40</v>
      </c>
      <c r="P23" s="123">
        <f ca="1">eeWeekHours(MATCH($A23, Entry!$E$1:$E$2650, 0),MATCH($B23, Entry!$E$1:$E$2650, 0),O$1, 1)</f>
        <v>0</v>
      </c>
      <c r="Q23" s="147">
        <f t="shared" ca="1" si="38"/>
        <v>40</v>
      </c>
      <c r="R23" s="136">
        <f ca="1">eeWeekHours(MATCH($A23, Entry!$E$1:$E$2650, 0),MATCH($B23, Entry!$E$1:$E$2650, 0),R$1)</f>
        <v>0</v>
      </c>
      <c r="S23" s="120">
        <f ca="1">eeWeekHours(MATCH($A23, Entry!$E$1:$E$2650, 0),MATCH($B23, Entry!$E$1:$E$2650, 0),R$1, 1)</f>
        <v>40</v>
      </c>
      <c r="T23" s="137">
        <f t="shared" ca="1" si="39"/>
        <v>40</v>
      </c>
      <c r="U23" s="123">
        <f ca="1">eeWeekHours(MATCH($A23, Entry!$E$1:$E$2650, 0),MATCH($B23, Entry!$E$1:$E$2650, 0),U$1)</f>
        <v>26</v>
      </c>
      <c r="V23" s="123">
        <f ca="1">eeWeekHours(MATCH($A23, Entry!$E$1:$E$2650, 0),MATCH($B23, Entry!$E$1:$E$2650, 0),U$1, 1)</f>
        <v>6.5</v>
      </c>
      <c r="W23" s="147">
        <f t="shared" ca="1" si="40"/>
        <v>32.5</v>
      </c>
      <c r="X23" s="136">
        <f ca="1">eeWeekHours(MATCH($A23, Entry!$E$1:$E$2650, 0),MATCH($B23, Entry!$E$1:$E$2650, 0),X$1)</f>
        <v>40</v>
      </c>
      <c r="Y23" s="120">
        <f ca="1">eeWeekHours(MATCH($A23, Entry!$E$1:$E$2650, 0),MATCH($B23, Entry!$E$1:$E$2650, 0),X$1, 1)</f>
        <v>0</v>
      </c>
      <c r="Z23" s="137">
        <f t="shared" ca="1" si="41"/>
        <v>40</v>
      </c>
      <c r="AA23" s="123">
        <f ca="1">eeWeekHours(MATCH($A23, Entry!$E$1:$E$2650, 0),MATCH($B23, Entry!$E$1:$E$2650, 0),AA$1)</f>
        <v>36</v>
      </c>
      <c r="AB23" s="123">
        <f ca="1">eeWeekHours(MATCH($A23, Entry!$E$1:$E$2650, 0),MATCH($B23, Entry!$E$1:$E$2650, 0),AA$1, 1)</f>
        <v>0</v>
      </c>
      <c r="AC23" s="147">
        <f t="shared" ca="1" si="42"/>
        <v>36</v>
      </c>
      <c r="AD23" s="136">
        <f ca="1">eeWeekHours(MATCH($A23, Entry!$E$1:$E$2650, 0),MATCH($B23, Entry!$E$1:$E$2650, 0),AD$1)</f>
        <v>0</v>
      </c>
      <c r="AE23" s="120">
        <f ca="1">eeWeekHours(MATCH($A23, Entry!$E$1:$E$2650, 0),MATCH($B23, Entry!$E$1:$E$2650, 0),AD$1, 1)</f>
        <v>0</v>
      </c>
      <c r="AF23" s="137">
        <f t="shared" ca="1" si="43"/>
        <v>0</v>
      </c>
      <c r="AG23" s="123">
        <f ca="1">eeWeekHours(MATCH($A23, Entry!$E$1:$E$2650, 0),MATCH($B23, Entry!$E$1:$E$2650, 0),AG$1)</f>
        <v>0</v>
      </c>
      <c r="AH23" s="123">
        <f ca="1">eeWeekHours(MATCH($A23, Entry!$E$1:$E$2650, 0),MATCH($B23, Entry!$E$1:$E$2650, 0),AG$1, 1)</f>
        <v>0</v>
      </c>
      <c r="AI23" s="147">
        <f t="shared" ca="1" si="44"/>
        <v>0</v>
      </c>
      <c r="AJ23" s="136">
        <f ca="1">eeWeekHours(MATCH($A23, Entry!$E$1:$E$2650, 0),MATCH($B23, Entry!$E$1:$E$2650, 0),AJ$1)</f>
        <v>0</v>
      </c>
      <c r="AK23" s="120">
        <f ca="1">eeWeekHours(MATCH($A23, Entry!$E$1:$E$2650, 0),MATCH($B23, Entry!$E$1:$E$2650, 0),AJ$1, 1)</f>
        <v>0</v>
      </c>
      <c r="AL23" s="137">
        <f t="shared" ca="1" si="45"/>
        <v>0</v>
      </c>
      <c r="AM23" s="123">
        <f ca="1">eeWeekHours(MATCH($A23, Entry!$E$1:$E$2650, 0),MATCH($B23, Entry!$E$1:$E$2650, 0),AM$1)</f>
        <v>0</v>
      </c>
      <c r="AN23" s="123">
        <f ca="1">eeWeekHours(MATCH($A23, Entry!$E$1:$E$2650, 0),MATCH($B23, Entry!$E$1:$E$2650, 0),AM$1, 1)</f>
        <v>0</v>
      </c>
      <c r="AO23" s="147">
        <f t="shared" ca="1" si="46"/>
        <v>0</v>
      </c>
      <c r="AP23" s="136">
        <f ca="1">eeWeekHours(MATCH($A23, Entry!$E$1:$E$2650, 0),MATCH($B23, Entry!$E$1:$E$2650, 0),AP$1)</f>
        <v>0</v>
      </c>
      <c r="AQ23" s="120">
        <f ca="1">eeWeekHours(MATCH($A23, Entry!$E$1:$E$2650, 0),MATCH($B23, Entry!$E$1:$E$2650, 0),AP$1, 1)</f>
        <v>0</v>
      </c>
      <c r="AR23" s="137">
        <f t="shared" ca="1" si="47"/>
        <v>0</v>
      </c>
      <c r="AS23" s="123">
        <f ca="1">eeWeekHours(MATCH($A23, Entry!$E$1:$E$2650, 0),MATCH($B23, Entry!$E$1:$E$2650, 0),AS$1)</f>
        <v>0</v>
      </c>
      <c r="AT23" s="123">
        <f ca="1">eeWeekHours(MATCH($A23, Entry!$E$1:$E$2650, 0),MATCH($B23, Entry!$E$1:$E$2650, 0),AS$1, 1)</f>
        <v>0</v>
      </c>
      <c r="AU23" s="176">
        <f t="shared" ca="1" si="48"/>
        <v>0</v>
      </c>
      <c r="AW23">
        <f t="shared" ca="1" si="50"/>
        <v>46.5</v>
      </c>
      <c r="AX23">
        <f t="shared" ca="1" si="51"/>
        <v>8</v>
      </c>
      <c r="AZ23">
        <f t="shared" ca="1" si="52"/>
        <v>5.8125</v>
      </c>
    </row>
    <row r="24" spans="1:52" ht="15.75" thickBot="1" x14ac:dyDescent="0.3">
      <c r="A24" s="129">
        <f t="shared" ref="A24:A56" si="54">B23+1</f>
        <v>43969</v>
      </c>
      <c r="B24" s="131">
        <f t="shared" ref="B24:B56" si="55">A24+6</f>
        <v>43975</v>
      </c>
      <c r="C24" s="133">
        <f ca="1">eeWeekHours(MATCH($A24, Entry!$E$1:$E$2650, 0),MATCH($B24, Entry!$E$1:$E$2650, 0),C$1)</f>
        <v>40</v>
      </c>
      <c r="D24" s="124">
        <f ca="1">eeWeekHours(MATCH($A24, Entry!$E$1:$E$2650, 0),MATCH($B24, Entry!$E$1:$E$2650, 0),C$1, 1)</f>
        <v>0</v>
      </c>
      <c r="E24" s="148">
        <f t="shared" ca="1" si="34"/>
        <v>40</v>
      </c>
      <c r="F24" s="138">
        <f ca="1">eeWeekHours(MATCH($A24, Entry!$E$1:$E$2650, 0),MATCH($B24, Entry!$E$1:$E$2650, 0),F$1)</f>
        <v>32</v>
      </c>
      <c r="G24" s="121">
        <f ca="1">eeWeekHours(MATCH($A24, Entry!$E$1:$E$2650, 0),MATCH($B24, Entry!$E$1:$E$2650, 0),F$1, 1)</f>
        <v>8</v>
      </c>
      <c r="H24" s="139">
        <f t="shared" ca="1" si="35"/>
        <v>40</v>
      </c>
      <c r="I24" s="124">
        <f ca="1">eeWeekHours(MATCH($A24, Entry!$E$1:$E$2650, 0),MATCH($B24, Entry!$E$1:$E$2650, 0),I$1)</f>
        <v>32</v>
      </c>
      <c r="J24" s="124">
        <f ca="1">eeWeekHours(MATCH($A24, Entry!$E$1:$E$2650, 0),MATCH($B24, Entry!$E$1:$E$2650, 0),I$1, 1)</f>
        <v>8</v>
      </c>
      <c r="K24" s="148">
        <f t="shared" ca="1" si="36"/>
        <v>40</v>
      </c>
      <c r="L24" s="138">
        <f ca="1">eeWeekHours(MATCH($A24, Entry!$E$1:$E$2650, 0),MATCH($B24, Entry!$E$1:$E$2650, 0),L$1)</f>
        <v>40</v>
      </c>
      <c r="M24" s="121">
        <f ca="1">eeWeekHours(MATCH($A24, Entry!$E$1:$E$2650, 0),MATCH($B24, Entry!$E$1:$E$2650, 0),L$1, 1)</f>
        <v>0</v>
      </c>
      <c r="N24" s="139">
        <f t="shared" ca="1" si="37"/>
        <v>40</v>
      </c>
      <c r="O24" s="124">
        <f ca="1">eeWeekHours(MATCH($A24, Entry!$E$1:$E$2650, 0),MATCH($B24, Entry!$E$1:$E$2650, 0),O$1)</f>
        <v>40</v>
      </c>
      <c r="P24" s="124">
        <f ca="1">eeWeekHours(MATCH($A24, Entry!$E$1:$E$2650, 0),MATCH($B24, Entry!$E$1:$E$2650, 0),O$1, 1)</f>
        <v>0</v>
      </c>
      <c r="Q24" s="148">
        <f t="shared" ca="1" si="38"/>
        <v>40</v>
      </c>
      <c r="R24" s="138">
        <f ca="1">eeWeekHours(MATCH($A24, Entry!$E$1:$E$2650, 0),MATCH($B24, Entry!$E$1:$E$2650, 0),R$1)</f>
        <v>40</v>
      </c>
      <c r="S24" s="121">
        <f ca="1">eeWeekHours(MATCH($A24, Entry!$E$1:$E$2650, 0),MATCH($B24, Entry!$E$1:$E$2650, 0),R$1, 1)</f>
        <v>0</v>
      </c>
      <c r="T24" s="139">
        <f t="shared" ca="1" si="39"/>
        <v>40</v>
      </c>
      <c r="U24" s="124">
        <f ca="1">eeWeekHours(MATCH($A24, Entry!$E$1:$E$2650, 0),MATCH($B24, Entry!$E$1:$E$2650, 0),U$1)</f>
        <v>31.5</v>
      </c>
      <c r="V24" s="124">
        <f ca="1">eeWeekHours(MATCH($A24, Entry!$E$1:$E$2650, 0),MATCH($B24, Entry!$E$1:$E$2650, 0),U$1, 1)</f>
        <v>0</v>
      </c>
      <c r="W24" s="148">
        <f t="shared" ca="1" si="40"/>
        <v>31.5</v>
      </c>
      <c r="X24" s="138">
        <f ca="1">eeWeekHours(MATCH($A24, Entry!$E$1:$E$2650, 0),MATCH($B24, Entry!$E$1:$E$2650, 0),X$1)</f>
        <v>16</v>
      </c>
      <c r="Y24" s="121">
        <f ca="1">eeWeekHours(MATCH($A24, Entry!$E$1:$E$2650, 0),MATCH($B24, Entry!$E$1:$E$2650, 0),X$1, 1)</f>
        <v>24</v>
      </c>
      <c r="Z24" s="139">
        <f t="shared" ca="1" si="41"/>
        <v>40</v>
      </c>
      <c r="AA24" s="124">
        <f ca="1">eeWeekHours(MATCH($A24, Entry!$E$1:$E$2650, 0),MATCH($B24, Entry!$E$1:$E$2650, 0),AA$1)</f>
        <v>16</v>
      </c>
      <c r="AB24" s="124">
        <f ca="1">eeWeekHours(MATCH($A24, Entry!$E$1:$E$2650, 0),MATCH($B24, Entry!$E$1:$E$2650, 0),AA$1, 1)</f>
        <v>0</v>
      </c>
      <c r="AC24" s="148">
        <f t="shared" ca="1" si="42"/>
        <v>16</v>
      </c>
      <c r="AD24" s="138">
        <f ca="1">eeWeekHours(MATCH($A24, Entry!$E$1:$E$2650, 0),MATCH($B24, Entry!$E$1:$E$2650, 0),AD$1)</f>
        <v>0</v>
      </c>
      <c r="AE24" s="121">
        <f ca="1">eeWeekHours(MATCH($A24, Entry!$E$1:$E$2650, 0),MATCH($B24, Entry!$E$1:$E$2650, 0),AD$1, 1)</f>
        <v>0</v>
      </c>
      <c r="AF24" s="139">
        <f t="shared" ca="1" si="43"/>
        <v>0</v>
      </c>
      <c r="AG24" s="124">
        <f ca="1">eeWeekHours(MATCH($A24, Entry!$E$1:$E$2650, 0),MATCH($B24, Entry!$E$1:$E$2650, 0),AG$1)</f>
        <v>0</v>
      </c>
      <c r="AH24" s="124">
        <f ca="1">eeWeekHours(MATCH($A24, Entry!$E$1:$E$2650, 0),MATCH($B24, Entry!$E$1:$E$2650, 0),AG$1, 1)</f>
        <v>0</v>
      </c>
      <c r="AI24" s="148">
        <f t="shared" ca="1" si="44"/>
        <v>0</v>
      </c>
      <c r="AJ24" s="138">
        <f ca="1">eeWeekHours(MATCH($A24, Entry!$E$1:$E$2650, 0),MATCH($B24, Entry!$E$1:$E$2650, 0),AJ$1)</f>
        <v>0</v>
      </c>
      <c r="AK24" s="121">
        <f ca="1">eeWeekHours(MATCH($A24, Entry!$E$1:$E$2650, 0),MATCH($B24, Entry!$E$1:$E$2650, 0),AJ$1, 1)</f>
        <v>0</v>
      </c>
      <c r="AL24" s="139">
        <f t="shared" ca="1" si="45"/>
        <v>0</v>
      </c>
      <c r="AM24" s="124">
        <f ca="1">eeWeekHours(MATCH($A24, Entry!$E$1:$E$2650, 0),MATCH($B24, Entry!$E$1:$E$2650, 0),AM$1)</f>
        <v>0</v>
      </c>
      <c r="AN24" s="124">
        <f ca="1">eeWeekHours(MATCH($A24, Entry!$E$1:$E$2650, 0),MATCH($B24, Entry!$E$1:$E$2650, 0),AM$1, 1)</f>
        <v>0</v>
      </c>
      <c r="AO24" s="148">
        <f t="shared" ca="1" si="46"/>
        <v>0</v>
      </c>
      <c r="AP24" s="138">
        <f ca="1">eeWeekHours(MATCH($A24, Entry!$E$1:$E$2650, 0),MATCH($B24, Entry!$E$1:$E$2650, 0),AP$1)</f>
        <v>0</v>
      </c>
      <c r="AQ24" s="121">
        <f ca="1">eeWeekHours(MATCH($A24, Entry!$E$1:$E$2650, 0),MATCH($B24, Entry!$E$1:$E$2650, 0),AP$1, 1)</f>
        <v>0</v>
      </c>
      <c r="AR24" s="139">
        <f t="shared" ca="1" si="47"/>
        <v>0</v>
      </c>
      <c r="AS24" s="124">
        <f ca="1">eeWeekHours(MATCH($A24, Entry!$E$1:$E$2650, 0),MATCH($B24, Entry!$E$1:$E$2650, 0),AS$1)</f>
        <v>0</v>
      </c>
      <c r="AT24" s="124">
        <f ca="1">eeWeekHours(MATCH($A24, Entry!$E$1:$E$2650, 0),MATCH($B24, Entry!$E$1:$E$2650, 0),AS$1, 1)</f>
        <v>0</v>
      </c>
      <c r="AU24" s="177">
        <f t="shared" ca="1" si="48"/>
        <v>0</v>
      </c>
      <c r="AW24">
        <f t="shared" ca="1" si="50"/>
        <v>40</v>
      </c>
      <c r="AX24">
        <f t="shared" ca="1" si="51"/>
        <v>9</v>
      </c>
      <c r="AZ24">
        <f t="shared" ca="1" si="52"/>
        <v>4.4444444444444446</v>
      </c>
    </row>
    <row r="25" spans="1:52" x14ac:dyDescent="0.25">
      <c r="A25" s="128">
        <f t="shared" si="54"/>
        <v>43976</v>
      </c>
      <c r="B25" s="130">
        <f t="shared" si="55"/>
        <v>43982</v>
      </c>
      <c r="C25" s="132">
        <f ca="1">eeWeekHours(MATCH($A25, Entry!$E$1:$E$2650, 0),MATCH($B25, Entry!$E$1:$E$2650, 0),C$1)</f>
        <v>40</v>
      </c>
      <c r="D25" s="123">
        <f ca="1">eeWeekHours(MATCH($A25, Entry!$E$1:$E$2650, 0),MATCH($B25, Entry!$E$1:$E$2650, 0),C$1, 1)</f>
        <v>0</v>
      </c>
      <c r="E25" s="147">
        <f t="shared" ca="1" si="34"/>
        <v>40</v>
      </c>
      <c r="F25" s="136">
        <f ca="1">eeWeekHours(MATCH($A25, Entry!$E$1:$E$2650, 0),MATCH($B25, Entry!$E$1:$E$2650, 0),F$1)</f>
        <v>40</v>
      </c>
      <c r="G25" s="120">
        <f ca="1">eeWeekHours(MATCH($A25, Entry!$E$1:$E$2650, 0),MATCH($B25, Entry!$E$1:$E$2650, 0),F$1, 1)</f>
        <v>0</v>
      </c>
      <c r="H25" s="137">
        <f t="shared" ca="1" si="35"/>
        <v>40</v>
      </c>
      <c r="I25" s="123">
        <f ca="1">eeWeekHours(MATCH($A25, Entry!$E$1:$E$2650, 0),MATCH($B25, Entry!$E$1:$E$2650, 0),I$1)</f>
        <v>32</v>
      </c>
      <c r="J25" s="123">
        <f ca="1">eeWeekHours(MATCH($A25, Entry!$E$1:$E$2650, 0),MATCH($B25, Entry!$E$1:$E$2650, 0),I$1, 1)</f>
        <v>0</v>
      </c>
      <c r="K25" s="147">
        <f t="shared" ca="1" si="36"/>
        <v>32</v>
      </c>
      <c r="L25" s="136">
        <f ca="1">eeWeekHours(MATCH($A25, Entry!$E$1:$E$2650, 0),MATCH($B25, Entry!$E$1:$E$2650, 0),L$1)</f>
        <v>40</v>
      </c>
      <c r="M25" s="120">
        <f ca="1">eeWeekHours(MATCH($A25, Entry!$E$1:$E$2650, 0),MATCH($B25, Entry!$E$1:$E$2650, 0),L$1, 1)</f>
        <v>0</v>
      </c>
      <c r="N25" s="137">
        <f t="shared" ca="1" si="37"/>
        <v>40</v>
      </c>
      <c r="O25" s="123">
        <f ca="1">eeWeekHours(MATCH($A25, Entry!$E$1:$E$2650, 0),MATCH($B25, Entry!$E$1:$E$2650, 0),O$1)</f>
        <v>40</v>
      </c>
      <c r="P25" s="123">
        <f ca="1">eeWeekHours(MATCH($A25, Entry!$E$1:$E$2650, 0),MATCH($B25, Entry!$E$1:$E$2650, 0),O$1, 1)</f>
        <v>0</v>
      </c>
      <c r="Q25" s="147">
        <f t="shared" ca="1" si="38"/>
        <v>40</v>
      </c>
      <c r="R25" s="136">
        <f ca="1">eeWeekHours(MATCH($A25, Entry!$E$1:$E$2650, 0),MATCH($B25, Entry!$E$1:$E$2650, 0),R$1)</f>
        <v>40</v>
      </c>
      <c r="S25" s="120">
        <f ca="1">eeWeekHours(MATCH($A25, Entry!$E$1:$E$2650, 0),MATCH($B25, Entry!$E$1:$E$2650, 0),R$1, 1)</f>
        <v>0</v>
      </c>
      <c r="T25" s="137">
        <f t="shared" ca="1" si="39"/>
        <v>40</v>
      </c>
      <c r="U25" s="123">
        <f ca="1">eeWeekHours(MATCH($A25, Entry!$E$1:$E$2650, 0),MATCH($B25, Entry!$E$1:$E$2650, 0),U$1)</f>
        <v>23.5</v>
      </c>
      <c r="V25" s="123">
        <f ca="1">eeWeekHours(MATCH($A25, Entry!$E$1:$E$2650, 0),MATCH($B25, Entry!$E$1:$E$2650, 0),U$1, 1)</f>
        <v>0</v>
      </c>
      <c r="W25" s="147">
        <f t="shared" ca="1" si="40"/>
        <v>23.5</v>
      </c>
      <c r="X25" s="136">
        <f ca="1">eeWeekHours(MATCH($A25, Entry!$E$1:$E$2650, 0),MATCH($B25, Entry!$E$1:$E$2650, 0),X$1)</f>
        <v>40</v>
      </c>
      <c r="Y25" s="120">
        <f ca="1">eeWeekHours(MATCH($A25, Entry!$E$1:$E$2650, 0),MATCH($B25, Entry!$E$1:$E$2650, 0),X$1, 1)</f>
        <v>0</v>
      </c>
      <c r="Z25" s="137">
        <f t="shared" ca="1" si="41"/>
        <v>40</v>
      </c>
      <c r="AA25" s="123">
        <f ca="1">eeWeekHours(MATCH($A25, Entry!$E$1:$E$2650, 0),MATCH($B25, Entry!$E$1:$E$2650, 0),AA$1)</f>
        <v>16</v>
      </c>
      <c r="AB25" s="123">
        <f ca="1">eeWeekHours(MATCH($A25, Entry!$E$1:$E$2650, 0),MATCH($B25, Entry!$E$1:$E$2650, 0),AA$1, 1)</f>
        <v>0</v>
      </c>
      <c r="AC25" s="147">
        <f t="shared" ca="1" si="42"/>
        <v>16</v>
      </c>
      <c r="AD25" s="136">
        <f ca="1">eeWeekHours(MATCH($A25, Entry!$E$1:$E$2650, 0),MATCH($B25, Entry!$E$1:$E$2650, 0),AD$1)</f>
        <v>0</v>
      </c>
      <c r="AE25" s="120">
        <f ca="1">eeWeekHours(MATCH($A25, Entry!$E$1:$E$2650, 0),MATCH($B25, Entry!$E$1:$E$2650, 0),AD$1, 1)</f>
        <v>0</v>
      </c>
      <c r="AF25" s="137">
        <f t="shared" ca="1" si="43"/>
        <v>0</v>
      </c>
      <c r="AG25" s="123">
        <f ca="1">eeWeekHours(MATCH($A25, Entry!$E$1:$E$2650, 0),MATCH($B25, Entry!$E$1:$E$2650, 0),AG$1)</f>
        <v>0</v>
      </c>
      <c r="AH25" s="123">
        <f ca="1">eeWeekHours(MATCH($A25, Entry!$E$1:$E$2650, 0),MATCH($B25, Entry!$E$1:$E$2650, 0),AG$1, 1)</f>
        <v>0</v>
      </c>
      <c r="AI25" s="147">
        <f t="shared" ca="1" si="44"/>
        <v>0</v>
      </c>
      <c r="AJ25" s="136">
        <f ca="1">eeWeekHours(MATCH($A25, Entry!$E$1:$E$2650, 0),MATCH($B25, Entry!$E$1:$E$2650, 0),AJ$1)</f>
        <v>0</v>
      </c>
      <c r="AK25" s="120">
        <f ca="1">eeWeekHours(MATCH($A25, Entry!$E$1:$E$2650, 0),MATCH($B25, Entry!$E$1:$E$2650, 0),AJ$1, 1)</f>
        <v>0</v>
      </c>
      <c r="AL25" s="137">
        <f t="shared" ca="1" si="45"/>
        <v>0</v>
      </c>
      <c r="AM25" s="123">
        <f ca="1">eeWeekHours(MATCH($A25, Entry!$E$1:$E$2650, 0),MATCH($B25, Entry!$E$1:$E$2650, 0),AM$1)</f>
        <v>0</v>
      </c>
      <c r="AN25" s="123">
        <f ca="1">eeWeekHours(MATCH($A25, Entry!$E$1:$E$2650, 0),MATCH($B25, Entry!$E$1:$E$2650, 0),AM$1, 1)</f>
        <v>0</v>
      </c>
      <c r="AO25" s="147">
        <f t="shared" ca="1" si="46"/>
        <v>0</v>
      </c>
      <c r="AP25" s="136">
        <f ca="1">eeWeekHours(MATCH($A25, Entry!$E$1:$E$2650, 0),MATCH($B25, Entry!$E$1:$E$2650, 0),AP$1)</f>
        <v>0</v>
      </c>
      <c r="AQ25" s="120">
        <f ca="1">eeWeekHours(MATCH($A25, Entry!$E$1:$E$2650, 0),MATCH($B25, Entry!$E$1:$E$2650, 0),AP$1, 1)</f>
        <v>0</v>
      </c>
      <c r="AR25" s="137">
        <f t="shared" ca="1" si="47"/>
        <v>0</v>
      </c>
      <c r="AS25" s="123">
        <f ca="1">eeWeekHours(MATCH($A25, Entry!$E$1:$E$2650, 0),MATCH($B25, Entry!$E$1:$E$2650, 0),AS$1)</f>
        <v>0</v>
      </c>
      <c r="AT25" s="123">
        <f ca="1">eeWeekHours(MATCH($A25, Entry!$E$1:$E$2650, 0),MATCH($B25, Entry!$E$1:$E$2650, 0),AS$1, 1)</f>
        <v>0</v>
      </c>
      <c r="AU25" s="176">
        <f t="shared" ca="1" si="48"/>
        <v>0</v>
      </c>
      <c r="AW25">
        <f t="shared" ca="1" si="50"/>
        <v>0</v>
      </c>
      <c r="AX25">
        <f t="shared" ca="1" si="51"/>
        <v>9</v>
      </c>
      <c r="AZ25">
        <f t="shared" ca="1" si="52"/>
        <v>0</v>
      </c>
    </row>
    <row r="26" spans="1:52" ht="15.75" thickBot="1" x14ac:dyDescent="0.3">
      <c r="A26" s="129">
        <f t="shared" si="54"/>
        <v>43983</v>
      </c>
      <c r="B26" s="131">
        <f t="shared" si="55"/>
        <v>43989</v>
      </c>
      <c r="C26" s="133">
        <f ca="1">eeWeekHours(MATCH($A26, Entry!$E$1:$E$2650, 0),MATCH($B26, Entry!$E$1:$E$2650, 0),C$1)</f>
        <v>40</v>
      </c>
      <c r="D26" s="124">
        <f ca="1">eeWeekHours(MATCH($A26, Entry!$E$1:$E$2650, 0),MATCH($B26, Entry!$E$1:$E$2650, 0),C$1, 1)</f>
        <v>0</v>
      </c>
      <c r="E26" s="148">
        <f t="shared" ca="1" si="34"/>
        <v>40</v>
      </c>
      <c r="F26" s="138">
        <f ca="1">eeWeekHours(MATCH($A26, Entry!$E$1:$E$2650, 0),MATCH($B26, Entry!$E$1:$E$2650, 0),F$1)</f>
        <v>0</v>
      </c>
      <c r="G26" s="121">
        <f ca="1">eeWeekHours(MATCH($A26, Entry!$E$1:$E$2650, 0),MATCH($B26, Entry!$E$1:$E$2650, 0),F$1, 1)</f>
        <v>0</v>
      </c>
      <c r="H26" s="139">
        <f t="shared" ca="1" si="35"/>
        <v>0</v>
      </c>
      <c r="I26" s="124">
        <f ca="1">eeWeekHours(MATCH($A26, Entry!$E$1:$E$2650, 0),MATCH($B26, Entry!$E$1:$E$2650, 0),I$1)</f>
        <v>32</v>
      </c>
      <c r="J26" s="124">
        <f ca="1">eeWeekHours(MATCH($A26, Entry!$E$1:$E$2650, 0),MATCH($B26, Entry!$E$1:$E$2650, 0),I$1, 1)</f>
        <v>0</v>
      </c>
      <c r="K26" s="148">
        <f t="shared" ca="1" si="36"/>
        <v>32</v>
      </c>
      <c r="L26" s="138">
        <f ca="1">eeWeekHours(MATCH($A26, Entry!$E$1:$E$2650, 0),MATCH($B26, Entry!$E$1:$E$2650, 0),L$1)</f>
        <v>40</v>
      </c>
      <c r="M26" s="121">
        <f ca="1">eeWeekHours(MATCH($A26, Entry!$E$1:$E$2650, 0),MATCH($B26, Entry!$E$1:$E$2650, 0),L$1, 1)</f>
        <v>0</v>
      </c>
      <c r="N26" s="139">
        <f t="shared" ca="1" si="37"/>
        <v>40</v>
      </c>
      <c r="O26" s="124">
        <f ca="1">eeWeekHours(MATCH($A26, Entry!$E$1:$E$2650, 0),MATCH($B26, Entry!$E$1:$E$2650, 0),O$1)</f>
        <v>40</v>
      </c>
      <c r="P26" s="124">
        <f ca="1">eeWeekHours(MATCH($A26, Entry!$E$1:$E$2650, 0),MATCH($B26, Entry!$E$1:$E$2650, 0),O$1, 1)</f>
        <v>0</v>
      </c>
      <c r="Q26" s="148">
        <f t="shared" ca="1" si="38"/>
        <v>40</v>
      </c>
      <c r="R26" s="138">
        <f ca="1">eeWeekHours(MATCH($A26, Entry!$E$1:$E$2650, 0),MATCH($B26, Entry!$E$1:$E$2650, 0),R$1)</f>
        <v>40</v>
      </c>
      <c r="S26" s="121">
        <f ca="1">eeWeekHours(MATCH($A26, Entry!$E$1:$E$2650, 0),MATCH($B26, Entry!$E$1:$E$2650, 0),R$1, 1)</f>
        <v>0</v>
      </c>
      <c r="T26" s="139">
        <f t="shared" ca="1" si="39"/>
        <v>40</v>
      </c>
      <c r="U26" s="124">
        <f ca="1">eeWeekHours(MATCH($A26, Entry!$E$1:$E$2650, 0),MATCH($B26, Entry!$E$1:$E$2650, 0),U$1)</f>
        <v>40</v>
      </c>
      <c r="V26" s="124">
        <f ca="1">eeWeekHours(MATCH($A26, Entry!$E$1:$E$2650, 0),MATCH($B26, Entry!$E$1:$E$2650, 0),U$1, 1)</f>
        <v>0</v>
      </c>
      <c r="W26" s="148">
        <f t="shared" ca="1" si="40"/>
        <v>40</v>
      </c>
      <c r="X26" s="138">
        <f ca="1">eeWeekHours(MATCH($A26, Entry!$E$1:$E$2650, 0),MATCH($B26, Entry!$E$1:$E$2650, 0),X$1)</f>
        <v>40</v>
      </c>
      <c r="Y26" s="121">
        <f ca="1">eeWeekHours(MATCH($A26, Entry!$E$1:$E$2650, 0),MATCH($B26, Entry!$E$1:$E$2650, 0),X$1, 1)</f>
        <v>0</v>
      </c>
      <c r="Z26" s="139">
        <f t="shared" ca="1" si="41"/>
        <v>40</v>
      </c>
      <c r="AA26" s="124">
        <f ca="1">eeWeekHours(MATCH($A26, Entry!$E$1:$E$2650, 0),MATCH($B26, Entry!$E$1:$E$2650, 0),AA$1)</f>
        <v>8</v>
      </c>
      <c r="AB26" s="124">
        <f ca="1">eeWeekHours(MATCH($A26, Entry!$E$1:$E$2650, 0),MATCH($B26, Entry!$E$1:$E$2650, 0),AA$1, 1)</f>
        <v>0</v>
      </c>
      <c r="AC26" s="148">
        <f t="shared" ca="1" si="42"/>
        <v>8</v>
      </c>
      <c r="AD26" s="138">
        <f ca="1">eeWeekHours(MATCH($A26, Entry!$E$1:$E$2650, 0),MATCH($B26, Entry!$E$1:$E$2650, 0),AD$1)</f>
        <v>0</v>
      </c>
      <c r="AE26" s="121">
        <f ca="1">eeWeekHours(MATCH($A26, Entry!$E$1:$E$2650, 0),MATCH($B26, Entry!$E$1:$E$2650, 0),AD$1, 1)</f>
        <v>0</v>
      </c>
      <c r="AF26" s="139">
        <f t="shared" ca="1" si="43"/>
        <v>0</v>
      </c>
      <c r="AG26" s="124">
        <f ca="1">eeWeekHours(MATCH($A26, Entry!$E$1:$E$2650, 0),MATCH($B26, Entry!$E$1:$E$2650, 0),AG$1)</f>
        <v>0</v>
      </c>
      <c r="AH26" s="124">
        <f ca="1">eeWeekHours(MATCH($A26, Entry!$E$1:$E$2650, 0),MATCH($B26, Entry!$E$1:$E$2650, 0),AG$1, 1)</f>
        <v>0</v>
      </c>
      <c r="AI26" s="148">
        <f t="shared" ca="1" si="44"/>
        <v>0</v>
      </c>
      <c r="AJ26" s="138">
        <f ca="1">eeWeekHours(MATCH($A26, Entry!$E$1:$E$2650, 0),MATCH($B26, Entry!$E$1:$E$2650, 0),AJ$1)</f>
        <v>0</v>
      </c>
      <c r="AK26" s="121">
        <f ca="1">eeWeekHours(MATCH($A26, Entry!$E$1:$E$2650, 0),MATCH($B26, Entry!$E$1:$E$2650, 0),AJ$1, 1)</f>
        <v>0</v>
      </c>
      <c r="AL26" s="139">
        <f t="shared" ca="1" si="45"/>
        <v>0</v>
      </c>
      <c r="AM26" s="124">
        <f ca="1">eeWeekHours(MATCH($A26, Entry!$E$1:$E$2650, 0),MATCH($B26, Entry!$E$1:$E$2650, 0),AM$1)</f>
        <v>0</v>
      </c>
      <c r="AN26" s="124">
        <f ca="1">eeWeekHours(MATCH($A26, Entry!$E$1:$E$2650, 0),MATCH($B26, Entry!$E$1:$E$2650, 0),AM$1, 1)</f>
        <v>0</v>
      </c>
      <c r="AO26" s="148">
        <f t="shared" ca="1" si="46"/>
        <v>0</v>
      </c>
      <c r="AP26" s="138">
        <f ca="1">eeWeekHours(MATCH($A26, Entry!$E$1:$E$2650, 0),MATCH($B26, Entry!$E$1:$E$2650, 0),AP$1)</f>
        <v>0</v>
      </c>
      <c r="AQ26" s="121">
        <f ca="1">eeWeekHours(MATCH($A26, Entry!$E$1:$E$2650, 0),MATCH($B26, Entry!$E$1:$E$2650, 0),AP$1, 1)</f>
        <v>0</v>
      </c>
      <c r="AR26" s="139">
        <f t="shared" ca="1" si="47"/>
        <v>0</v>
      </c>
      <c r="AS26" s="124">
        <f ca="1">eeWeekHours(MATCH($A26, Entry!$E$1:$E$2650, 0),MATCH($B26, Entry!$E$1:$E$2650, 0),AS$1)</f>
        <v>0</v>
      </c>
      <c r="AT26" s="124">
        <f ca="1">eeWeekHours(MATCH($A26, Entry!$E$1:$E$2650, 0),MATCH($B26, Entry!$E$1:$E$2650, 0),AS$1, 1)</f>
        <v>0</v>
      </c>
      <c r="AU26" s="177">
        <f t="shared" ca="1" si="48"/>
        <v>0</v>
      </c>
    </row>
    <row r="27" spans="1:52" x14ac:dyDescent="0.25">
      <c r="A27" s="128">
        <f t="shared" si="54"/>
        <v>43990</v>
      </c>
      <c r="B27" s="130">
        <f t="shared" si="55"/>
        <v>43996</v>
      </c>
      <c r="C27" s="132">
        <f ca="1">eeWeekHours(MATCH($A27, Entry!$E$1:$E$2650, 0),MATCH($B27, Entry!$E$1:$E$2650, 0),C$1)</f>
        <v>40</v>
      </c>
      <c r="D27" s="123">
        <f ca="1">eeWeekHours(MATCH($A27, Entry!$E$1:$E$2650, 0),MATCH($B27, Entry!$E$1:$E$2650, 0),C$1, 1)</f>
        <v>0</v>
      </c>
      <c r="E27" s="147">
        <f t="shared" ca="1" si="34"/>
        <v>40</v>
      </c>
      <c r="F27" s="136">
        <f ca="1">eeWeekHours(MATCH($A27, Entry!$E$1:$E$2650, 0),MATCH($B27, Entry!$E$1:$E$2650, 0),F$1)</f>
        <v>0</v>
      </c>
      <c r="G27" s="120">
        <f ca="1">eeWeekHours(MATCH($A27, Entry!$E$1:$E$2650, 0),MATCH($B27, Entry!$E$1:$E$2650, 0),F$1, 1)</f>
        <v>0</v>
      </c>
      <c r="H27" s="137">
        <f t="shared" ca="1" si="35"/>
        <v>0</v>
      </c>
      <c r="I27" s="123">
        <f ca="1">eeWeekHours(MATCH($A27, Entry!$E$1:$E$2650, 0),MATCH($B27, Entry!$E$1:$E$2650, 0),I$1)</f>
        <v>32</v>
      </c>
      <c r="J27" s="123">
        <f ca="1">eeWeekHours(MATCH($A27, Entry!$E$1:$E$2650, 0),MATCH($B27, Entry!$E$1:$E$2650, 0),I$1, 1)</f>
        <v>0</v>
      </c>
      <c r="K27" s="147">
        <f t="shared" ca="1" si="36"/>
        <v>32</v>
      </c>
      <c r="L27" s="136">
        <f ca="1">eeWeekHours(MATCH($A27, Entry!$E$1:$E$2650, 0),MATCH($B27, Entry!$E$1:$E$2650, 0),L$1)</f>
        <v>40</v>
      </c>
      <c r="M27" s="120">
        <f ca="1">eeWeekHours(MATCH($A27, Entry!$E$1:$E$2650, 0),MATCH($B27, Entry!$E$1:$E$2650, 0),L$1, 1)</f>
        <v>0</v>
      </c>
      <c r="N27" s="137">
        <f t="shared" ca="1" si="37"/>
        <v>40</v>
      </c>
      <c r="O27" s="123">
        <f ca="1">eeWeekHours(MATCH($A27, Entry!$E$1:$E$2650, 0),MATCH($B27, Entry!$E$1:$E$2650, 0),O$1)</f>
        <v>40</v>
      </c>
      <c r="P27" s="123">
        <f ca="1">eeWeekHours(MATCH($A27, Entry!$E$1:$E$2650, 0),MATCH($B27, Entry!$E$1:$E$2650, 0),O$1, 1)</f>
        <v>0</v>
      </c>
      <c r="Q27" s="147">
        <f t="shared" ca="1" si="38"/>
        <v>40</v>
      </c>
      <c r="R27" s="136">
        <f ca="1">eeWeekHours(MATCH($A27, Entry!$E$1:$E$2650, 0),MATCH($B27, Entry!$E$1:$E$2650, 0),R$1)</f>
        <v>40</v>
      </c>
      <c r="S27" s="120">
        <f ca="1">eeWeekHours(MATCH($A27, Entry!$E$1:$E$2650, 0),MATCH($B27, Entry!$E$1:$E$2650, 0),R$1, 1)</f>
        <v>0</v>
      </c>
      <c r="T27" s="137">
        <f t="shared" ca="1" si="39"/>
        <v>40</v>
      </c>
      <c r="U27" s="123">
        <f ca="1">eeWeekHours(MATCH($A27, Entry!$E$1:$E$2650, 0),MATCH($B27, Entry!$E$1:$E$2650, 0),U$1)</f>
        <v>40</v>
      </c>
      <c r="V27" s="123">
        <f ca="1">eeWeekHours(MATCH($A27, Entry!$E$1:$E$2650, 0),MATCH($B27, Entry!$E$1:$E$2650, 0),U$1, 1)</f>
        <v>0</v>
      </c>
      <c r="W27" s="147">
        <f t="shared" ca="1" si="40"/>
        <v>40</v>
      </c>
      <c r="X27" s="136">
        <f ca="1">eeWeekHours(MATCH($A27, Entry!$E$1:$E$2650, 0),MATCH($B27, Entry!$E$1:$E$2650, 0),X$1)</f>
        <v>40</v>
      </c>
      <c r="Y27" s="120">
        <f ca="1">eeWeekHours(MATCH($A27, Entry!$E$1:$E$2650, 0),MATCH($B27, Entry!$E$1:$E$2650, 0),X$1, 1)</f>
        <v>0</v>
      </c>
      <c r="Z27" s="137">
        <f t="shared" ca="1" si="41"/>
        <v>40</v>
      </c>
      <c r="AA27" s="123">
        <f ca="1">eeWeekHours(MATCH($A27, Entry!$E$1:$E$2650, 0),MATCH($B27, Entry!$E$1:$E$2650, 0),AA$1)</f>
        <v>8</v>
      </c>
      <c r="AB27" s="123">
        <f ca="1">eeWeekHours(MATCH($A27, Entry!$E$1:$E$2650, 0),MATCH($B27, Entry!$E$1:$E$2650, 0),AA$1, 1)</f>
        <v>0</v>
      </c>
      <c r="AC27" s="147">
        <f t="shared" ca="1" si="42"/>
        <v>8</v>
      </c>
      <c r="AD27" s="136">
        <f ca="1">eeWeekHours(MATCH($A27, Entry!$E$1:$E$2650, 0),MATCH($B27, Entry!$E$1:$E$2650, 0),AD$1)</f>
        <v>0</v>
      </c>
      <c r="AE27" s="120">
        <f ca="1">eeWeekHours(MATCH($A27, Entry!$E$1:$E$2650, 0),MATCH($B27, Entry!$E$1:$E$2650, 0),AD$1, 1)</f>
        <v>0</v>
      </c>
      <c r="AF27" s="137">
        <f t="shared" ca="1" si="43"/>
        <v>0</v>
      </c>
      <c r="AG27" s="123">
        <f ca="1">eeWeekHours(MATCH($A27, Entry!$E$1:$E$2650, 0),MATCH($B27, Entry!$E$1:$E$2650, 0),AG$1)</f>
        <v>0</v>
      </c>
      <c r="AH27" s="123">
        <f ca="1">eeWeekHours(MATCH($A27, Entry!$E$1:$E$2650, 0),MATCH($B27, Entry!$E$1:$E$2650, 0),AG$1, 1)</f>
        <v>0</v>
      </c>
      <c r="AI27" s="147">
        <f t="shared" ca="1" si="44"/>
        <v>0</v>
      </c>
      <c r="AJ27" s="136">
        <f ca="1">eeWeekHours(MATCH($A27, Entry!$E$1:$E$2650, 0),MATCH($B27, Entry!$E$1:$E$2650, 0),AJ$1)</f>
        <v>0</v>
      </c>
      <c r="AK27" s="120">
        <f ca="1">eeWeekHours(MATCH($A27, Entry!$E$1:$E$2650, 0),MATCH($B27, Entry!$E$1:$E$2650, 0),AJ$1, 1)</f>
        <v>0</v>
      </c>
      <c r="AL27" s="137">
        <f t="shared" ca="1" si="45"/>
        <v>0</v>
      </c>
      <c r="AM27" s="123">
        <f ca="1">eeWeekHours(MATCH($A27, Entry!$E$1:$E$2650, 0),MATCH($B27, Entry!$E$1:$E$2650, 0),AM$1)</f>
        <v>0</v>
      </c>
      <c r="AN27" s="123">
        <f ca="1">eeWeekHours(MATCH($A27, Entry!$E$1:$E$2650, 0),MATCH($B27, Entry!$E$1:$E$2650, 0),AM$1, 1)</f>
        <v>0</v>
      </c>
      <c r="AO27" s="147">
        <f t="shared" ca="1" si="46"/>
        <v>0</v>
      </c>
      <c r="AP27" s="136">
        <f ca="1">eeWeekHours(MATCH($A27, Entry!$E$1:$E$2650, 0),MATCH($B27, Entry!$E$1:$E$2650, 0),AP$1)</f>
        <v>0</v>
      </c>
      <c r="AQ27" s="120">
        <f ca="1">eeWeekHours(MATCH($A27, Entry!$E$1:$E$2650, 0),MATCH($B27, Entry!$E$1:$E$2650, 0),AP$1, 1)</f>
        <v>0</v>
      </c>
      <c r="AR27" s="137">
        <f t="shared" ca="1" si="47"/>
        <v>0</v>
      </c>
      <c r="AS27" s="123">
        <f ca="1">eeWeekHours(MATCH($A27, Entry!$E$1:$E$2650, 0),MATCH($B27, Entry!$E$1:$E$2650, 0),AS$1)</f>
        <v>0</v>
      </c>
      <c r="AT27" s="123">
        <f ca="1">eeWeekHours(MATCH($A27, Entry!$E$1:$E$2650, 0),MATCH($B27, Entry!$E$1:$E$2650, 0),AS$1, 1)</f>
        <v>0</v>
      </c>
      <c r="AU27" s="176">
        <f t="shared" ca="1" si="48"/>
        <v>0</v>
      </c>
    </row>
    <row r="28" spans="1:52" ht="15.75" thickBot="1" x14ac:dyDescent="0.3">
      <c r="A28" s="129">
        <f t="shared" si="54"/>
        <v>43997</v>
      </c>
      <c r="B28" s="131">
        <f t="shared" si="55"/>
        <v>44003</v>
      </c>
      <c r="C28" s="133">
        <f ca="1">eeWeekHours(MATCH($A28, Entry!$E$1:$E$2650, 0),MATCH($B28, Entry!$E$1:$E$2650, 0),C$1)</f>
        <v>40</v>
      </c>
      <c r="D28" s="124">
        <f ca="1">eeWeekHours(MATCH($A28, Entry!$E$1:$E$2650, 0),MATCH($B28, Entry!$E$1:$E$2650, 0),C$1, 1)</f>
        <v>0</v>
      </c>
      <c r="E28" s="148">
        <f t="shared" ca="1" si="34"/>
        <v>40</v>
      </c>
      <c r="F28" s="138">
        <f ca="1">eeWeekHours(MATCH($A28, Entry!$E$1:$E$2650, 0),MATCH($B28, Entry!$E$1:$E$2650, 0),F$1)</f>
        <v>0</v>
      </c>
      <c r="G28" s="121">
        <f ca="1">eeWeekHours(MATCH($A28, Entry!$E$1:$E$2650, 0),MATCH($B28, Entry!$E$1:$E$2650, 0),F$1, 1)</f>
        <v>0</v>
      </c>
      <c r="H28" s="139">
        <f t="shared" ca="1" si="35"/>
        <v>0</v>
      </c>
      <c r="I28" s="124">
        <f ca="1">eeWeekHours(MATCH($A28, Entry!$E$1:$E$2650, 0),MATCH($B28, Entry!$E$1:$E$2650, 0),I$1)</f>
        <v>32</v>
      </c>
      <c r="J28" s="124">
        <f ca="1">eeWeekHours(MATCH($A28, Entry!$E$1:$E$2650, 0),MATCH($B28, Entry!$E$1:$E$2650, 0),I$1, 1)</f>
        <v>0</v>
      </c>
      <c r="K28" s="148">
        <f t="shared" ca="1" si="36"/>
        <v>32</v>
      </c>
      <c r="L28" s="138">
        <f ca="1">eeWeekHours(MATCH($A28, Entry!$E$1:$E$2650, 0),MATCH($B28, Entry!$E$1:$E$2650, 0),L$1)</f>
        <v>40</v>
      </c>
      <c r="M28" s="121">
        <f ca="1">eeWeekHours(MATCH($A28, Entry!$E$1:$E$2650, 0),MATCH($B28, Entry!$E$1:$E$2650, 0),L$1, 1)</f>
        <v>0</v>
      </c>
      <c r="N28" s="139">
        <f t="shared" ca="1" si="37"/>
        <v>40</v>
      </c>
      <c r="O28" s="124">
        <f ca="1">eeWeekHours(MATCH($A28, Entry!$E$1:$E$2650, 0),MATCH($B28, Entry!$E$1:$E$2650, 0),O$1)</f>
        <v>40</v>
      </c>
      <c r="P28" s="124">
        <f ca="1">eeWeekHours(MATCH($A28, Entry!$E$1:$E$2650, 0),MATCH($B28, Entry!$E$1:$E$2650, 0),O$1, 1)</f>
        <v>0</v>
      </c>
      <c r="Q28" s="148">
        <f t="shared" ca="1" si="38"/>
        <v>40</v>
      </c>
      <c r="R28" s="138">
        <f ca="1">eeWeekHours(MATCH($A28, Entry!$E$1:$E$2650, 0),MATCH($B28, Entry!$E$1:$E$2650, 0),R$1)</f>
        <v>40</v>
      </c>
      <c r="S28" s="121">
        <f ca="1">eeWeekHours(MATCH($A28, Entry!$E$1:$E$2650, 0),MATCH($B28, Entry!$E$1:$E$2650, 0),R$1, 1)</f>
        <v>0</v>
      </c>
      <c r="T28" s="139">
        <f t="shared" ca="1" si="39"/>
        <v>40</v>
      </c>
      <c r="U28" s="124">
        <f ca="1">eeWeekHours(MATCH($A28, Entry!$E$1:$E$2650, 0),MATCH($B28, Entry!$E$1:$E$2650, 0),U$1)</f>
        <v>40</v>
      </c>
      <c r="V28" s="124">
        <f ca="1">eeWeekHours(MATCH($A28, Entry!$E$1:$E$2650, 0),MATCH($B28, Entry!$E$1:$E$2650, 0),U$1, 1)</f>
        <v>0</v>
      </c>
      <c r="W28" s="148">
        <f t="shared" ca="1" si="40"/>
        <v>40</v>
      </c>
      <c r="X28" s="138">
        <f ca="1">eeWeekHours(MATCH($A28, Entry!$E$1:$E$2650, 0),MATCH($B28, Entry!$E$1:$E$2650, 0),X$1)</f>
        <v>40</v>
      </c>
      <c r="Y28" s="121">
        <f ca="1">eeWeekHours(MATCH($A28, Entry!$E$1:$E$2650, 0),MATCH($B28, Entry!$E$1:$E$2650, 0),X$1, 1)</f>
        <v>0</v>
      </c>
      <c r="Z28" s="139">
        <f t="shared" ca="1" si="41"/>
        <v>40</v>
      </c>
      <c r="AA28" s="124">
        <f ca="1">eeWeekHours(MATCH($A28, Entry!$E$1:$E$2650, 0),MATCH($B28, Entry!$E$1:$E$2650, 0),AA$1)</f>
        <v>8</v>
      </c>
      <c r="AB28" s="124">
        <f ca="1">eeWeekHours(MATCH($A28, Entry!$E$1:$E$2650, 0),MATCH($B28, Entry!$E$1:$E$2650, 0),AA$1, 1)</f>
        <v>0</v>
      </c>
      <c r="AC28" s="148">
        <f t="shared" ca="1" si="42"/>
        <v>8</v>
      </c>
      <c r="AD28" s="138">
        <f ca="1">eeWeekHours(MATCH($A28, Entry!$E$1:$E$2650, 0),MATCH($B28, Entry!$E$1:$E$2650, 0),AD$1)</f>
        <v>0</v>
      </c>
      <c r="AE28" s="121">
        <f ca="1">eeWeekHours(MATCH($A28, Entry!$E$1:$E$2650, 0),MATCH($B28, Entry!$E$1:$E$2650, 0),AD$1, 1)</f>
        <v>0</v>
      </c>
      <c r="AF28" s="139">
        <f t="shared" ca="1" si="43"/>
        <v>0</v>
      </c>
      <c r="AG28" s="124">
        <f ca="1">eeWeekHours(MATCH($A28, Entry!$E$1:$E$2650, 0),MATCH($B28, Entry!$E$1:$E$2650, 0),AG$1)</f>
        <v>0</v>
      </c>
      <c r="AH28" s="124">
        <f ca="1">eeWeekHours(MATCH($A28, Entry!$E$1:$E$2650, 0),MATCH($B28, Entry!$E$1:$E$2650, 0),AG$1, 1)</f>
        <v>0</v>
      </c>
      <c r="AI28" s="148">
        <f t="shared" ca="1" si="44"/>
        <v>0</v>
      </c>
      <c r="AJ28" s="138">
        <f ca="1">eeWeekHours(MATCH($A28, Entry!$E$1:$E$2650, 0),MATCH($B28, Entry!$E$1:$E$2650, 0),AJ$1)</f>
        <v>0</v>
      </c>
      <c r="AK28" s="121">
        <f ca="1">eeWeekHours(MATCH($A28, Entry!$E$1:$E$2650, 0),MATCH($B28, Entry!$E$1:$E$2650, 0),AJ$1, 1)</f>
        <v>0</v>
      </c>
      <c r="AL28" s="139">
        <f t="shared" ca="1" si="45"/>
        <v>0</v>
      </c>
      <c r="AM28" s="124">
        <f ca="1">eeWeekHours(MATCH($A28, Entry!$E$1:$E$2650, 0),MATCH($B28, Entry!$E$1:$E$2650, 0),AM$1)</f>
        <v>0</v>
      </c>
      <c r="AN28" s="124">
        <f ca="1">eeWeekHours(MATCH($A28, Entry!$E$1:$E$2650, 0),MATCH($B28, Entry!$E$1:$E$2650, 0),AM$1, 1)</f>
        <v>0</v>
      </c>
      <c r="AO28" s="148">
        <f t="shared" ca="1" si="46"/>
        <v>0</v>
      </c>
      <c r="AP28" s="138">
        <f ca="1">eeWeekHours(MATCH($A28, Entry!$E$1:$E$2650, 0),MATCH($B28, Entry!$E$1:$E$2650, 0),AP$1)</f>
        <v>0</v>
      </c>
      <c r="AQ28" s="121">
        <f ca="1">eeWeekHours(MATCH($A28, Entry!$E$1:$E$2650, 0),MATCH($B28, Entry!$E$1:$E$2650, 0),AP$1, 1)</f>
        <v>0</v>
      </c>
      <c r="AR28" s="139">
        <f t="shared" ca="1" si="47"/>
        <v>0</v>
      </c>
      <c r="AS28" s="124">
        <f ca="1">eeWeekHours(MATCH($A28, Entry!$E$1:$E$2650, 0),MATCH($B28, Entry!$E$1:$E$2650, 0),AS$1)</f>
        <v>0</v>
      </c>
      <c r="AT28" s="124">
        <f ca="1">eeWeekHours(MATCH($A28, Entry!$E$1:$E$2650, 0),MATCH($B28, Entry!$E$1:$E$2650, 0),AS$1, 1)</f>
        <v>0</v>
      </c>
      <c r="AU28" s="177">
        <f t="shared" ca="1" si="48"/>
        <v>0</v>
      </c>
    </row>
    <row r="29" spans="1:52" x14ac:dyDescent="0.25">
      <c r="A29" s="128">
        <f t="shared" si="54"/>
        <v>44004</v>
      </c>
      <c r="B29" s="130">
        <f t="shared" si="55"/>
        <v>44010</v>
      </c>
      <c r="C29" s="132">
        <f ca="1">eeWeekHours(MATCH($A29, Entry!$E$1:$E$2650, 0),MATCH($B29, Entry!$E$1:$E$2650, 0),C$1)</f>
        <v>40</v>
      </c>
      <c r="D29" s="123">
        <f ca="1">eeWeekHours(MATCH($A29, Entry!$E$1:$E$2650, 0),MATCH($B29, Entry!$E$1:$E$2650, 0),C$1, 1)</f>
        <v>0</v>
      </c>
      <c r="E29" s="147">
        <f t="shared" ca="1" si="34"/>
        <v>40</v>
      </c>
      <c r="F29" s="136">
        <f ca="1">eeWeekHours(MATCH($A29, Entry!$E$1:$E$2650, 0),MATCH($B29, Entry!$E$1:$E$2650, 0),F$1)</f>
        <v>0</v>
      </c>
      <c r="G29" s="120">
        <f ca="1">eeWeekHours(MATCH($A29, Entry!$E$1:$E$2650, 0),MATCH($B29, Entry!$E$1:$E$2650, 0),F$1, 1)</f>
        <v>0</v>
      </c>
      <c r="H29" s="137">
        <f t="shared" ca="1" si="35"/>
        <v>0</v>
      </c>
      <c r="I29" s="132">
        <f ca="1">eeWeekHours(MATCH($A29, Entry!$E$1:$E$2650, 0),MATCH($B29, Entry!$E$1:$E$2650, 0),I$1)</f>
        <v>32</v>
      </c>
      <c r="J29" s="123">
        <f ca="1">eeWeekHours(MATCH($A29, Entry!$E$1:$E$2650, 0),MATCH($B29, Entry!$E$1:$E$2650, 0),I$1, 1)</f>
        <v>0</v>
      </c>
      <c r="K29" s="147">
        <f t="shared" ca="1" si="36"/>
        <v>32</v>
      </c>
      <c r="L29" s="136">
        <f ca="1">eeWeekHours(MATCH($A29, Entry!$E$1:$E$2650, 0),MATCH($B29, Entry!$E$1:$E$2650, 0),L$1)</f>
        <v>40</v>
      </c>
      <c r="M29" s="120">
        <f ca="1">eeWeekHours(MATCH($A29, Entry!$E$1:$E$2650, 0),MATCH($B29, Entry!$E$1:$E$2650, 0),L$1, 1)</f>
        <v>0</v>
      </c>
      <c r="N29" s="137">
        <f t="shared" ca="1" si="37"/>
        <v>40</v>
      </c>
      <c r="O29" s="132">
        <f ca="1">eeWeekHours(MATCH($A29, Entry!$E$1:$E$2650, 0),MATCH($B29, Entry!$E$1:$E$2650, 0),O$1)</f>
        <v>40</v>
      </c>
      <c r="P29" s="123">
        <f ca="1">eeWeekHours(MATCH($A29, Entry!$E$1:$E$2650, 0),MATCH($B29, Entry!$E$1:$E$2650, 0),O$1, 1)</f>
        <v>0</v>
      </c>
      <c r="Q29" s="147">
        <f t="shared" ca="1" si="38"/>
        <v>40</v>
      </c>
      <c r="R29" s="136">
        <f ca="1">eeWeekHours(MATCH($A29, Entry!$E$1:$E$2650, 0),MATCH($B29, Entry!$E$1:$E$2650, 0),R$1)</f>
        <v>40</v>
      </c>
      <c r="S29" s="120">
        <f ca="1">eeWeekHours(MATCH($A29, Entry!$E$1:$E$2650, 0),MATCH($B29, Entry!$E$1:$E$2650, 0),R$1, 1)</f>
        <v>0</v>
      </c>
      <c r="T29" s="137">
        <f t="shared" ca="1" si="39"/>
        <v>40</v>
      </c>
      <c r="U29" s="132">
        <f ca="1">eeWeekHours(MATCH($A29, Entry!$E$1:$E$2650, 0),MATCH($B29, Entry!$E$1:$E$2650, 0),U$1)</f>
        <v>40</v>
      </c>
      <c r="V29" s="123">
        <f ca="1">eeWeekHours(MATCH($A29, Entry!$E$1:$E$2650, 0),MATCH($B29, Entry!$E$1:$E$2650, 0),U$1, 1)</f>
        <v>0</v>
      </c>
      <c r="W29" s="147">
        <f t="shared" ca="1" si="40"/>
        <v>40</v>
      </c>
      <c r="X29" s="136">
        <f ca="1">eeWeekHours(MATCH($A29, Entry!$E$1:$E$2650, 0),MATCH($B29, Entry!$E$1:$E$2650, 0),X$1)</f>
        <v>40</v>
      </c>
      <c r="Y29" s="120">
        <f ca="1">eeWeekHours(MATCH($A29, Entry!$E$1:$E$2650, 0),MATCH($B29, Entry!$E$1:$E$2650, 0),X$1, 1)</f>
        <v>0</v>
      </c>
      <c r="Z29" s="137">
        <f t="shared" ca="1" si="41"/>
        <v>40</v>
      </c>
      <c r="AA29" s="132">
        <f ca="1">eeWeekHours(MATCH($A29, Entry!$E$1:$E$2650, 0),MATCH($B29, Entry!$E$1:$E$2650, 0),AA$1)</f>
        <v>8</v>
      </c>
      <c r="AB29" s="123">
        <f ca="1">eeWeekHours(MATCH($A29, Entry!$E$1:$E$2650, 0),MATCH($B29, Entry!$E$1:$E$2650, 0),AA$1, 1)</f>
        <v>0</v>
      </c>
      <c r="AC29" s="147">
        <f t="shared" ca="1" si="42"/>
        <v>8</v>
      </c>
      <c r="AD29" s="136">
        <f ca="1">eeWeekHours(MATCH($A29, Entry!$E$1:$E$2650, 0),MATCH($B29, Entry!$E$1:$E$2650, 0),AD$1)</f>
        <v>0</v>
      </c>
      <c r="AE29" s="120">
        <f ca="1">eeWeekHours(MATCH($A29, Entry!$E$1:$E$2650, 0),MATCH($B29, Entry!$E$1:$E$2650, 0),AD$1, 1)</f>
        <v>0</v>
      </c>
      <c r="AF29" s="137">
        <f t="shared" ca="1" si="43"/>
        <v>0</v>
      </c>
      <c r="AG29" s="132">
        <f ca="1">eeWeekHours(MATCH($A29, Entry!$E$1:$E$2650, 0),MATCH($B29, Entry!$E$1:$E$2650, 0),AG$1)</f>
        <v>0</v>
      </c>
      <c r="AH29" s="123">
        <f ca="1">eeWeekHours(MATCH($A29, Entry!$E$1:$E$2650, 0),MATCH($B29, Entry!$E$1:$E$2650, 0),AG$1, 1)</f>
        <v>0</v>
      </c>
      <c r="AI29" s="147">
        <f t="shared" ca="1" si="44"/>
        <v>0</v>
      </c>
      <c r="AJ29" s="136">
        <f ca="1">eeWeekHours(MATCH($A29, Entry!$E$1:$E$2650, 0),MATCH($B29, Entry!$E$1:$E$2650, 0),AJ$1)</f>
        <v>0</v>
      </c>
      <c r="AK29" s="120">
        <f ca="1">eeWeekHours(MATCH($A29, Entry!$E$1:$E$2650, 0),MATCH($B29, Entry!$E$1:$E$2650, 0),AJ$1, 1)</f>
        <v>0</v>
      </c>
      <c r="AL29" s="137">
        <f t="shared" ca="1" si="45"/>
        <v>0</v>
      </c>
      <c r="AM29" s="132">
        <f ca="1">eeWeekHours(MATCH($A29, Entry!$E$1:$E$2650, 0),MATCH($B29, Entry!$E$1:$E$2650, 0),AM$1)</f>
        <v>0</v>
      </c>
      <c r="AN29" s="123">
        <f ca="1">eeWeekHours(MATCH($A29, Entry!$E$1:$E$2650, 0),MATCH($B29, Entry!$E$1:$E$2650, 0),AM$1, 1)</f>
        <v>0</v>
      </c>
      <c r="AO29" s="147">
        <f t="shared" ca="1" si="46"/>
        <v>0</v>
      </c>
      <c r="AP29" s="136">
        <f ca="1">eeWeekHours(MATCH($A29, Entry!$E$1:$E$2650, 0),MATCH($B29, Entry!$E$1:$E$2650, 0),AP$1)</f>
        <v>0</v>
      </c>
      <c r="AQ29" s="120">
        <f ca="1">eeWeekHours(MATCH($A29, Entry!$E$1:$E$2650, 0),MATCH($B29, Entry!$E$1:$E$2650, 0),AP$1, 1)</f>
        <v>0</v>
      </c>
      <c r="AR29" s="137">
        <f t="shared" ca="1" si="47"/>
        <v>0</v>
      </c>
      <c r="AS29" s="132">
        <f ca="1">eeWeekHours(MATCH($A29, Entry!$E$1:$E$2650, 0),MATCH($B29, Entry!$E$1:$E$2650, 0),AS$1)</f>
        <v>0</v>
      </c>
      <c r="AT29" s="123">
        <f ca="1">eeWeekHours(MATCH($A29, Entry!$E$1:$E$2650, 0),MATCH($B29, Entry!$E$1:$E$2650, 0),AS$1, 1)</f>
        <v>0</v>
      </c>
      <c r="AU29" s="176">
        <f t="shared" ca="1" si="48"/>
        <v>0</v>
      </c>
    </row>
    <row r="30" spans="1:52" ht="15.75" thickBot="1" x14ac:dyDescent="0.3">
      <c r="A30" s="129">
        <f t="shared" si="54"/>
        <v>44011</v>
      </c>
      <c r="B30" s="131">
        <f t="shared" si="55"/>
        <v>44017</v>
      </c>
      <c r="C30" s="133">
        <f ca="1">eeWeekHours(MATCH($A30, Entry!$E$1:$E$2650, 0),MATCH($B30, Entry!$E$1:$E$2650, 0),C$1)</f>
        <v>32</v>
      </c>
      <c r="D30" s="124">
        <f ca="1">eeWeekHours(MATCH($A30, Entry!$E$1:$E$2650, 0),MATCH($B30, Entry!$E$1:$E$2650, 0),C$1, 1)</f>
        <v>8</v>
      </c>
      <c r="E30" s="148">
        <f t="shared" ca="1" si="34"/>
        <v>40</v>
      </c>
      <c r="F30" s="138">
        <f ca="1">eeWeekHours(MATCH($A30, Entry!$E$1:$E$2650, 0),MATCH($B30, Entry!$E$1:$E$2650, 0),F$1)</f>
        <v>0</v>
      </c>
      <c r="G30" s="121">
        <f ca="1">eeWeekHours(MATCH($A30, Entry!$E$1:$E$2650, 0),MATCH($B30, Entry!$E$1:$E$2650, 0),F$1, 1)</f>
        <v>24</v>
      </c>
      <c r="H30" s="139">
        <f t="shared" ca="1" si="35"/>
        <v>24</v>
      </c>
      <c r="I30" s="133">
        <f ca="1">eeWeekHours(MATCH($A30, Entry!$E$1:$E$2650, 0),MATCH($B30, Entry!$E$1:$E$2650, 0),I$1)</f>
        <v>32</v>
      </c>
      <c r="J30" s="124">
        <f ca="1">eeWeekHours(MATCH($A30, Entry!$E$1:$E$2650, 0),MATCH($B30, Entry!$E$1:$E$2650, 0),I$1, 1)</f>
        <v>0</v>
      </c>
      <c r="K30" s="148">
        <f t="shared" ca="1" si="36"/>
        <v>32</v>
      </c>
      <c r="L30" s="138">
        <f ca="1">eeWeekHours(MATCH($A30, Entry!$E$1:$E$2650, 0),MATCH($B30, Entry!$E$1:$E$2650, 0),L$1)</f>
        <v>32</v>
      </c>
      <c r="M30" s="121">
        <f ca="1">eeWeekHours(MATCH($A30, Entry!$E$1:$E$2650, 0),MATCH($B30, Entry!$E$1:$E$2650, 0),L$1, 1)</f>
        <v>8</v>
      </c>
      <c r="N30" s="139">
        <f t="shared" ca="1" si="37"/>
        <v>40</v>
      </c>
      <c r="O30" s="133">
        <f ca="1">eeWeekHours(MATCH($A30, Entry!$E$1:$E$2650, 0),MATCH($B30, Entry!$E$1:$E$2650, 0),O$1)</f>
        <v>32</v>
      </c>
      <c r="P30" s="124">
        <f ca="1">eeWeekHours(MATCH($A30, Entry!$E$1:$E$2650, 0),MATCH($B30, Entry!$E$1:$E$2650, 0),O$1, 1)</f>
        <v>8</v>
      </c>
      <c r="Q30" s="148">
        <f t="shared" ca="1" si="38"/>
        <v>40</v>
      </c>
      <c r="R30" s="138">
        <f ca="1">eeWeekHours(MATCH($A30, Entry!$E$1:$E$2650, 0),MATCH($B30, Entry!$E$1:$E$2650, 0),R$1)</f>
        <v>32</v>
      </c>
      <c r="S30" s="121">
        <f ca="1">eeWeekHours(MATCH($A30, Entry!$E$1:$E$2650, 0),MATCH($B30, Entry!$E$1:$E$2650, 0),R$1, 1)</f>
        <v>8</v>
      </c>
      <c r="T30" s="139">
        <f t="shared" ca="1" si="39"/>
        <v>40</v>
      </c>
      <c r="U30" s="133">
        <f ca="1">eeWeekHours(MATCH($A30, Entry!$E$1:$E$2650, 0),MATCH($B30, Entry!$E$1:$E$2650, 0),U$1)</f>
        <v>32</v>
      </c>
      <c r="V30" s="124">
        <f ca="1">eeWeekHours(MATCH($A30, Entry!$E$1:$E$2650, 0),MATCH($B30, Entry!$E$1:$E$2650, 0),U$1, 1)</f>
        <v>8</v>
      </c>
      <c r="W30" s="148">
        <f t="shared" ca="1" si="40"/>
        <v>40</v>
      </c>
      <c r="X30" s="138">
        <f ca="1">eeWeekHours(MATCH($A30, Entry!$E$1:$E$2650, 0),MATCH($B30, Entry!$E$1:$E$2650, 0),X$1)</f>
        <v>24</v>
      </c>
      <c r="Y30" s="121">
        <f ca="1">eeWeekHours(MATCH($A30, Entry!$E$1:$E$2650, 0),MATCH($B30, Entry!$E$1:$E$2650, 0),X$1, 1)</f>
        <v>16</v>
      </c>
      <c r="Z30" s="139">
        <f t="shared" ca="1" si="41"/>
        <v>40</v>
      </c>
      <c r="AA30" s="133">
        <f ca="1">eeWeekHours(MATCH($A30, Entry!$E$1:$E$2650, 0),MATCH($B30, Entry!$E$1:$E$2650, 0),AA$1)</f>
        <v>8</v>
      </c>
      <c r="AB30" s="124">
        <f ca="1">eeWeekHours(MATCH($A30, Entry!$E$1:$E$2650, 0),MATCH($B30, Entry!$E$1:$E$2650, 0),AA$1, 1)</f>
        <v>0</v>
      </c>
      <c r="AC30" s="148">
        <f t="shared" ca="1" si="42"/>
        <v>8</v>
      </c>
      <c r="AD30" s="138">
        <f ca="1">eeWeekHours(MATCH($A30, Entry!$E$1:$E$2650, 0),MATCH($B30, Entry!$E$1:$E$2650, 0),AD$1)</f>
        <v>0</v>
      </c>
      <c r="AE30" s="121">
        <f ca="1">eeWeekHours(MATCH($A30, Entry!$E$1:$E$2650, 0),MATCH($B30, Entry!$E$1:$E$2650, 0),AD$1, 1)</f>
        <v>0</v>
      </c>
      <c r="AF30" s="139">
        <f t="shared" ca="1" si="43"/>
        <v>0</v>
      </c>
      <c r="AG30" s="133">
        <f ca="1">eeWeekHours(MATCH($A30, Entry!$E$1:$E$2650, 0),MATCH($B30, Entry!$E$1:$E$2650, 0),AG$1)</f>
        <v>0</v>
      </c>
      <c r="AH30" s="124">
        <f ca="1">eeWeekHours(MATCH($A30, Entry!$E$1:$E$2650, 0),MATCH($B30, Entry!$E$1:$E$2650, 0),AG$1, 1)</f>
        <v>0</v>
      </c>
      <c r="AI30" s="148">
        <f t="shared" ca="1" si="44"/>
        <v>0</v>
      </c>
      <c r="AJ30" s="138">
        <f ca="1">eeWeekHours(MATCH($A30, Entry!$E$1:$E$2650, 0),MATCH($B30, Entry!$E$1:$E$2650, 0),AJ$1)</f>
        <v>0</v>
      </c>
      <c r="AK30" s="121">
        <f ca="1">eeWeekHours(MATCH($A30, Entry!$E$1:$E$2650, 0),MATCH($B30, Entry!$E$1:$E$2650, 0),AJ$1, 1)</f>
        <v>0</v>
      </c>
      <c r="AL30" s="139">
        <f t="shared" ca="1" si="45"/>
        <v>0</v>
      </c>
      <c r="AM30" s="133">
        <f ca="1">eeWeekHours(MATCH($A30, Entry!$E$1:$E$2650, 0),MATCH($B30, Entry!$E$1:$E$2650, 0),AM$1)</f>
        <v>0</v>
      </c>
      <c r="AN30" s="124">
        <f ca="1">eeWeekHours(MATCH($A30, Entry!$E$1:$E$2650, 0),MATCH($B30, Entry!$E$1:$E$2650, 0),AM$1, 1)</f>
        <v>0</v>
      </c>
      <c r="AO30" s="148">
        <f t="shared" ca="1" si="46"/>
        <v>0</v>
      </c>
      <c r="AP30" s="138">
        <f ca="1">eeWeekHours(MATCH($A30, Entry!$E$1:$E$2650, 0),MATCH($B30, Entry!$E$1:$E$2650, 0),AP$1)</f>
        <v>0</v>
      </c>
      <c r="AQ30" s="121">
        <f ca="1">eeWeekHours(MATCH($A30, Entry!$E$1:$E$2650, 0),MATCH($B30, Entry!$E$1:$E$2650, 0),AP$1, 1)</f>
        <v>0</v>
      </c>
      <c r="AR30" s="139">
        <f t="shared" ca="1" si="47"/>
        <v>0</v>
      </c>
      <c r="AS30" s="133">
        <f ca="1">eeWeekHours(MATCH($A30, Entry!$E$1:$E$2650, 0),MATCH($B30, Entry!$E$1:$E$2650, 0),AS$1)</f>
        <v>0</v>
      </c>
      <c r="AT30" s="124">
        <f ca="1">eeWeekHours(MATCH($A30, Entry!$E$1:$E$2650, 0),MATCH($B30, Entry!$E$1:$E$2650, 0),AS$1, 1)</f>
        <v>0</v>
      </c>
      <c r="AU30" s="177">
        <f t="shared" ca="1" si="48"/>
        <v>0</v>
      </c>
    </row>
    <row r="31" spans="1:52" x14ac:dyDescent="0.25">
      <c r="A31" s="128">
        <f t="shared" si="54"/>
        <v>44018</v>
      </c>
      <c r="B31" s="130">
        <f t="shared" si="55"/>
        <v>44024</v>
      </c>
      <c r="C31" s="132">
        <f ca="1">eeWeekHours(MATCH($A31, Entry!$E$1:$E$2650, 0),MATCH($B31, Entry!$E$1:$E$2650, 0),C$1)</f>
        <v>40</v>
      </c>
      <c r="D31" s="123">
        <f ca="1">eeWeekHours(MATCH($A31, Entry!$E$1:$E$2650, 0),MATCH($B31, Entry!$E$1:$E$2650, 0),C$1, 1)</f>
        <v>0</v>
      </c>
      <c r="E31" s="147">
        <f t="shared" ca="1" si="34"/>
        <v>40</v>
      </c>
      <c r="F31" s="136">
        <f ca="1">eeWeekHours(MATCH($A31, Entry!$E$1:$E$2650, 0),MATCH($B31, Entry!$E$1:$E$2650, 0),F$1)</f>
        <v>0</v>
      </c>
      <c r="G31" s="120">
        <f ca="1">eeWeekHours(MATCH($A31, Entry!$E$1:$E$2650, 0),MATCH($B31, Entry!$E$1:$E$2650, 0),F$1, 1)</f>
        <v>0</v>
      </c>
      <c r="H31" s="137">
        <f t="shared" ca="1" si="35"/>
        <v>0</v>
      </c>
      <c r="I31" s="132">
        <f ca="1">eeWeekHours(MATCH($A31, Entry!$E$1:$E$2650, 0),MATCH($B31, Entry!$E$1:$E$2650, 0),I$1)</f>
        <v>8</v>
      </c>
      <c r="J31" s="123">
        <f ca="1">eeWeekHours(MATCH($A31, Entry!$E$1:$E$2650, 0),MATCH($B31, Entry!$E$1:$E$2650, 0),I$1, 1)</f>
        <v>24</v>
      </c>
      <c r="K31" s="147">
        <f t="shared" ca="1" si="36"/>
        <v>32</v>
      </c>
      <c r="L31" s="136">
        <f ca="1">eeWeekHours(MATCH($A31, Entry!$E$1:$E$2650, 0),MATCH($B31, Entry!$E$1:$E$2650, 0),L$1)</f>
        <v>40</v>
      </c>
      <c r="M31" s="120">
        <f ca="1">eeWeekHours(MATCH($A31, Entry!$E$1:$E$2650, 0),MATCH($B31, Entry!$E$1:$E$2650, 0),L$1, 1)</f>
        <v>0</v>
      </c>
      <c r="N31" s="137">
        <f t="shared" ca="1" si="37"/>
        <v>40</v>
      </c>
      <c r="O31" s="132">
        <f ca="1">eeWeekHours(MATCH($A31, Entry!$E$1:$E$2650, 0),MATCH($B31, Entry!$E$1:$E$2650, 0),O$1)</f>
        <v>0</v>
      </c>
      <c r="P31" s="123">
        <f ca="1">eeWeekHours(MATCH($A31, Entry!$E$1:$E$2650, 0),MATCH($B31, Entry!$E$1:$E$2650, 0),O$1, 1)</f>
        <v>0</v>
      </c>
      <c r="Q31" s="147">
        <f t="shared" ca="1" si="38"/>
        <v>0</v>
      </c>
      <c r="R31" s="136">
        <f ca="1">eeWeekHours(MATCH($A31, Entry!$E$1:$E$2650, 0),MATCH($B31, Entry!$E$1:$E$2650, 0),R$1)</f>
        <v>40</v>
      </c>
      <c r="S31" s="120">
        <f ca="1">eeWeekHours(MATCH($A31, Entry!$E$1:$E$2650, 0),MATCH($B31, Entry!$E$1:$E$2650, 0),R$1, 1)</f>
        <v>0</v>
      </c>
      <c r="T31" s="137">
        <f t="shared" ca="1" si="39"/>
        <v>40</v>
      </c>
      <c r="U31" s="132">
        <f ca="1">eeWeekHours(MATCH($A31, Entry!$E$1:$E$2650, 0),MATCH($B31, Entry!$E$1:$E$2650, 0),U$1)</f>
        <v>37</v>
      </c>
      <c r="V31" s="123">
        <f ca="1">eeWeekHours(MATCH($A31, Entry!$E$1:$E$2650, 0),MATCH($B31, Entry!$E$1:$E$2650, 0),U$1, 1)</f>
        <v>0</v>
      </c>
      <c r="W31" s="147">
        <f t="shared" ca="1" si="40"/>
        <v>37</v>
      </c>
      <c r="X31" s="136">
        <f ca="1">eeWeekHours(MATCH($A31, Entry!$E$1:$E$2650, 0),MATCH($B31, Entry!$E$1:$E$2650, 0),X$1)</f>
        <v>40</v>
      </c>
      <c r="Y31" s="120">
        <f ca="1">eeWeekHours(MATCH($A31, Entry!$E$1:$E$2650, 0),MATCH($B31, Entry!$E$1:$E$2650, 0),X$1, 1)</f>
        <v>0</v>
      </c>
      <c r="Z31" s="137">
        <f t="shared" ca="1" si="41"/>
        <v>40</v>
      </c>
      <c r="AA31" s="132">
        <f ca="1">eeWeekHours(MATCH($A31, Entry!$E$1:$E$2650, 0),MATCH($B31, Entry!$E$1:$E$2650, 0),AA$1)</f>
        <v>16</v>
      </c>
      <c r="AB31" s="123">
        <f ca="1">eeWeekHours(MATCH($A31, Entry!$E$1:$E$2650, 0),MATCH($B31, Entry!$E$1:$E$2650, 0),AA$1, 1)</f>
        <v>0</v>
      </c>
      <c r="AC31" s="147">
        <f t="shared" ca="1" si="42"/>
        <v>16</v>
      </c>
      <c r="AD31" s="136">
        <f ca="1">eeWeekHours(MATCH($A31, Entry!$E$1:$E$2650, 0),MATCH($B31, Entry!$E$1:$E$2650, 0),AD$1)</f>
        <v>0</v>
      </c>
      <c r="AE31" s="120">
        <f ca="1">eeWeekHours(MATCH($A31, Entry!$E$1:$E$2650, 0),MATCH($B31, Entry!$E$1:$E$2650, 0),AD$1, 1)</f>
        <v>0</v>
      </c>
      <c r="AF31" s="137">
        <f t="shared" ca="1" si="43"/>
        <v>0</v>
      </c>
      <c r="AG31" s="132">
        <f ca="1">eeWeekHours(MATCH($A31, Entry!$E$1:$E$2650, 0),MATCH($B31, Entry!$E$1:$E$2650, 0),AG$1)</f>
        <v>0</v>
      </c>
      <c r="AH31" s="123">
        <f ca="1">eeWeekHours(MATCH($A31, Entry!$E$1:$E$2650, 0),MATCH($B31, Entry!$E$1:$E$2650, 0),AG$1, 1)</f>
        <v>0</v>
      </c>
      <c r="AI31" s="147">
        <f t="shared" ca="1" si="44"/>
        <v>0</v>
      </c>
      <c r="AJ31" s="136">
        <f ca="1">eeWeekHours(MATCH($A31, Entry!$E$1:$E$2650, 0),MATCH($B31, Entry!$E$1:$E$2650, 0),AJ$1)</f>
        <v>0</v>
      </c>
      <c r="AK31" s="120">
        <f ca="1">eeWeekHours(MATCH($A31, Entry!$E$1:$E$2650, 0),MATCH($B31, Entry!$E$1:$E$2650, 0),AJ$1, 1)</f>
        <v>0</v>
      </c>
      <c r="AL31" s="137">
        <f t="shared" ca="1" si="45"/>
        <v>0</v>
      </c>
      <c r="AM31" s="132">
        <f ca="1">eeWeekHours(MATCH($A31, Entry!$E$1:$E$2650, 0),MATCH($B31, Entry!$E$1:$E$2650, 0),AM$1)</f>
        <v>0</v>
      </c>
      <c r="AN31" s="123">
        <f ca="1">eeWeekHours(MATCH($A31, Entry!$E$1:$E$2650, 0),MATCH($B31, Entry!$E$1:$E$2650, 0),AM$1, 1)</f>
        <v>0</v>
      </c>
      <c r="AO31" s="147">
        <f t="shared" ca="1" si="46"/>
        <v>0</v>
      </c>
      <c r="AP31" s="136">
        <f ca="1">eeWeekHours(MATCH($A31, Entry!$E$1:$E$2650, 0),MATCH($B31, Entry!$E$1:$E$2650, 0),AP$1)</f>
        <v>0</v>
      </c>
      <c r="AQ31" s="120">
        <f ca="1">eeWeekHours(MATCH($A31, Entry!$E$1:$E$2650, 0),MATCH($B31, Entry!$E$1:$E$2650, 0),AP$1, 1)</f>
        <v>0</v>
      </c>
      <c r="AR31" s="137">
        <f t="shared" ca="1" si="47"/>
        <v>0</v>
      </c>
      <c r="AS31" s="132">
        <f ca="1">eeWeekHours(MATCH($A31, Entry!$E$1:$E$2650, 0),MATCH($B31, Entry!$E$1:$E$2650, 0),AS$1)</f>
        <v>0</v>
      </c>
      <c r="AT31" s="123">
        <f ca="1">eeWeekHours(MATCH($A31, Entry!$E$1:$E$2650, 0),MATCH($B31, Entry!$E$1:$E$2650, 0),AS$1, 1)</f>
        <v>0</v>
      </c>
      <c r="AU31" s="176">
        <f t="shared" ca="1" si="48"/>
        <v>0</v>
      </c>
    </row>
    <row r="32" spans="1:52" ht="15.75" thickBot="1" x14ac:dyDescent="0.3">
      <c r="A32" s="129">
        <f t="shared" si="54"/>
        <v>44025</v>
      </c>
      <c r="B32" s="131">
        <f t="shared" si="55"/>
        <v>44031</v>
      </c>
      <c r="C32" s="133">
        <f ca="1">eeWeekHours(MATCH($A32, Entry!$E$1:$E$2650, 0),MATCH($B32, Entry!$E$1:$E$2650, 0),C$1)</f>
        <v>40</v>
      </c>
      <c r="D32" s="124">
        <f ca="1">eeWeekHours(MATCH($A32, Entry!$E$1:$E$2650, 0),MATCH($B32, Entry!$E$1:$E$2650, 0),C$1, 1)</f>
        <v>0</v>
      </c>
      <c r="E32" s="148">
        <f t="shared" ca="1" si="34"/>
        <v>40</v>
      </c>
      <c r="F32" s="138">
        <f ca="1">eeWeekHours(MATCH($A32, Entry!$E$1:$E$2650, 0),MATCH($B32, Entry!$E$1:$E$2650, 0),F$1)</f>
        <v>0</v>
      </c>
      <c r="G32" s="121">
        <f ca="1">eeWeekHours(MATCH($A32, Entry!$E$1:$E$2650, 0),MATCH($B32, Entry!$E$1:$E$2650, 0),F$1, 1)</f>
        <v>0</v>
      </c>
      <c r="H32" s="139">
        <f t="shared" ca="1" si="35"/>
        <v>0</v>
      </c>
      <c r="I32" s="133">
        <f ca="1">eeWeekHours(MATCH($A32, Entry!$E$1:$E$2650, 0),MATCH($B32, Entry!$E$1:$E$2650, 0),I$1)</f>
        <v>32</v>
      </c>
      <c r="J32" s="124">
        <f ca="1">eeWeekHours(MATCH($A32, Entry!$E$1:$E$2650, 0),MATCH($B32, Entry!$E$1:$E$2650, 0),I$1, 1)</f>
        <v>0</v>
      </c>
      <c r="K32" s="148">
        <f t="shared" ca="1" si="36"/>
        <v>32</v>
      </c>
      <c r="L32" s="138">
        <f ca="1">eeWeekHours(MATCH($A32, Entry!$E$1:$E$2650, 0),MATCH($B32, Entry!$E$1:$E$2650, 0),L$1)</f>
        <v>40</v>
      </c>
      <c r="M32" s="121">
        <f ca="1">eeWeekHours(MATCH($A32, Entry!$E$1:$E$2650, 0),MATCH($B32, Entry!$E$1:$E$2650, 0),L$1, 1)</f>
        <v>0</v>
      </c>
      <c r="N32" s="139">
        <f t="shared" ca="1" si="37"/>
        <v>40</v>
      </c>
      <c r="O32" s="133">
        <f ca="1">eeWeekHours(MATCH($A32, Entry!$E$1:$E$2650, 0),MATCH($B32, Entry!$E$1:$E$2650, 0),O$1)</f>
        <v>0</v>
      </c>
      <c r="P32" s="124">
        <f ca="1">eeWeekHours(MATCH($A32, Entry!$E$1:$E$2650, 0),MATCH($B32, Entry!$E$1:$E$2650, 0),O$1, 1)</f>
        <v>0</v>
      </c>
      <c r="Q32" s="148">
        <f t="shared" ca="1" si="38"/>
        <v>0</v>
      </c>
      <c r="R32" s="138">
        <f ca="1">eeWeekHours(MATCH($A32, Entry!$E$1:$E$2650, 0),MATCH($B32, Entry!$E$1:$E$2650, 0),R$1)</f>
        <v>40</v>
      </c>
      <c r="S32" s="121">
        <f ca="1">eeWeekHours(MATCH($A32, Entry!$E$1:$E$2650, 0),MATCH($B32, Entry!$E$1:$E$2650, 0),R$1, 1)</f>
        <v>0</v>
      </c>
      <c r="T32" s="139">
        <f t="shared" ca="1" si="39"/>
        <v>40</v>
      </c>
      <c r="U32" s="133">
        <f ca="1">eeWeekHours(MATCH($A32, Entry!$E$1:$E$2650, 0),MATCH($B32, Entry!$E$1:$E$2650, 0),U$1)</f>
        <v>37</v>
      </c>
      <c r="V32" s="124">
        <f ca="1">eeWeekHours(MATCH($A32, Entry!$E$1:$E$2650, 0),MATCH($B32, Entry!$E$1:$E$2650, 0),U$1, 1)</f>
        <v>0</v>
      </c>
      <c r="W32" s="148">
        <f t="shared" ca="1" si="40"/>
        <v>37</v>
      </c>
      <c r="X32" s="138">
        <f ca="1">eeWeekHours(MATCH($A32, Entry!$E$1:$E$2650, 0),MATCH($B32, Entry!$E$1:$E$2650, 0),X$1)</f>
        <v>40</v>
      </c>
      <c r="Y32" s="121">
        <f ca="1">eeWeekHours(MATCH($A32, Entry!$E$1:$E$2650, 0),MATCH($B32, Entry!$E$1:$E$2650, 0),X$1, 1)</f>
        <v>0</v>
      </c>
      <c r="Z32" s="139">
        <f t="shared" ca="1" si="41"/>
        <v>40</v>
      </c>
      <c r="AA32" s="133">
        <f ca="1">eeWeekHours(MATCH($A32, Entry!$E$1:$E$2650, 0),MATCH($B32, Entry!$E$1:$E$2650, 0),AA$1)</f>
        <v>16</v>
      </c>
      <c r="AB32" s="124">
        <f ca="1">eeWeekHours(MATCH($A32, Entry!$E$1:$E$2650, 0),MATCH($B32, Entry!$E$1:$E$2650, 0),AA$1, 1)</f>
        <v>0</v>
      </c>
      <c r="AC32" s="148">
        <f t="shared" ca="1" si="42"/>
        <v>16</v>
      </c>
      <c r="AD32" s="138">
        <f ca="1">eeWeekHours(MATCH($A32, Entry!$E$1:$E$2650, 0),MATCH($B32, Entry!$E$1:$E$2650, 0),AD$1)</f>
        <v>0</v>
      </c>
      <c r="AE32" s="121">
        <f ca="1">eeWeekHours(MATCH($A32, Entry!$E$1:$E$2650, 0),MATCH($B32, Entry!$E$1:$E$2650, 0),AD$1, 1)</f>
        <v>0</v>
      </c>
      <c r="AF32" s="139">
        <f t="shared" ca="1" si="43"/>
        <v>0</v>
      </c>
      <c r="AG32" s="133">
        <f ca="1">eeWeekHours(MATCH($A32, Entry!$E$1:$E$2650, 0),MATCH($B32, Entry!$E$1:$E$2650, 0),AG$1)</f>
        <v>0</v>
      </c>
      <c r="AH32" s="124">
        <f ca="1">eeWeekHours(MATCH($A32, Entry!$E$1:$E$2650, 0),MATCH($B32, Entry!$E$1:$E$2650, 0),AG$1, 1)</f>
        <v>0</v>
      </c>
      <c r="AI32" s="148">
        <f t="shared" ca="1" si="44"/>
        <v>0</v>
      </c>
      <c r="AJ32" s="138">
        <f ca="1">eeWeekHours(MATCH($A32, Entry!$E$1:$E$2650, 0),MATCH($B32, Entry!$E$1:$E$2650, 0),AJ$1)</f>
        <v>0</v>
      </c>
      <c r="AK32" s="121">
        <f ca="1">eeWeekHours(MATCH($A32, Entry!$E$1:$E$2650, 0),MATCH($B32, Entry!$E$1:$E$2650, 0),AJ$1, 1)</f>
        <v>0</v>
      </c>
      <c r="AL32" s="139">
        <f t="shared" ca="1" si="45"/>
        <v>0</v>
      </c>
      <c r="AM32" s="133">
        <f ca="1">eeWeekHours(MATCH($A32, Entry!$E$1:$E$2650, 0),MATCH($B32, Entry!$E$1:$E$2650, 0),AM$1)</f>
        <v>0</v>
      </c>
      <c r="AN32" s="124">
        <f ca="1">eeWeekHours(MATCH($A32, Entry!$E$1:$E$2650, 0),MATCH($B32, Entry!$E$1:$E$2650, 0),AM$1, 1)</f>
        <v>0</v>
      </c>
      <c r="AO32" s="148">
        <f t="shared" ca="1" si="46"/>
        <v>0</v>
      </c>
      <c r="AP32" s="138">
        <f ca="1">eeWeekHours(MATCH($A32, Entry!$E$1:$E$2650, 0),MATCH($B32, Entry!$E$1:$E$2650, 0),AP$1)</f>
        <v>0</v>
      </c>
      <c r="AQ32" s="121">
        <f ca="1">eeWeekHours(MATCH($A32, Entry!$E$1:$E$2650, 0),MATCH($B32, Entry!$E$1:$E$2650, 0),AP$1, 1)</f>
        <v>0</v>
      </c>
      <c r="AR32" s="139">
        <f t="shared" ca="1" si="47"/>
        <v>0</v>
      </c>
      <c r="AS32" s="133">
        <f ca="1">eeWeekHours(MATCH($A32, Entry!$E$1:$E$2650, 0),MATCH($B32, Entry!$E$1:$E$2650, 0),AS$1)</f>
        <v>0</v>
      </c>
      <c r="AT32" s="124">
        <f ca="1">eeWeekHours(MATCH($A32, Entry!$E$1:$E$2650, 0),MATCH($B32, Entry!$E$1:$E$2650, 0),AS$1, 1)</f>
        <v>0</v>
      </c>
      <c r="AU32" s="177">
        <f t="shared" ca="1" si="48"/>
        <v>0</v>
      </c>
    </row>
    <row r="33" spans="1:47" x14ac:dyDescent="0.25">
      <c r="A33" s="128">
        <f t="shared" si="54"/>
        <v>44032</v>
      </c>
      <c r="B33" s="130">
        <f t="shared" si="55"/>
        <v>44038</v>
      </c>
      <c r="C33" s="132">
        <f ca="1">eeWeekHours(MATCH($A33, Entry!$E$1:$E$2650, 0),MATCH($B33, Entry!$E$1:$E$2650, 0),C$1)</f>
        <v>40</v>
      </c>
      <c r="D33" s="123">
        <f ca="1">eeWeekHours(MATCH($A33, Entry!$E$1:$E$2650, 0),MATCH($B33, Entry!$E$1:$E$2650, 0),C$1, 1)</f>
        <v>0</v>
      </c>
      <c r="E33" s="147">
        <f t="shared" ca="1" si="34"/>
        <v>40</v>
      </c>
      <c r="F33" s="136">
        <f ca="1">eeWeekHours(MATCH($A33, Entry!$E$1:$E$2650, 0),MATCH($B33, Entry!$E$1:$E$2650, 0),F$1)</f>
        <v>0</v>
      </c>
      <c r="G33" s="120">
        <f ca="1">eeWeekHours(MATCH($A33, Entry!$E$1:$E$2650, 0),MATCH($B33, Entry!$E$1:$E$2650, 0),F$1, 1)</f>
        <v>0</v>
      </c>
      <c r="H33" s="137">
        <f t="shared" ca="1" si="35"/>
        <v>0</v>
      </c>
      <c r="I33" s="132">
        <f ca="1">eeWeekHours(MATCH($A33, Entry!$E$1:$E$2650, 0),MATCH($B33, Entry!$E$1:$E$2650, 0),I$1)</f>
        <v>32</v>
      </c>
      <c r="J33" s="123">
        <f ca="1">eeWeekHours(MATCH($A33, Entry!$E$1:$E$2650, 0),MATCH($B33, Entry!$E$1:$E$2650, 0),I$1, 1)</f>
        <v>0</v>
      </c>
      <c r="K33" s="147">
        <f t="shared" ca="1" si="36"/>
        <v>32</v>
      </c>
      <c r="L33" s="136">
        <f ca="1">eeWeekHours(MATCH($A33, Entry!$E$1:$E$2650, 0),MATCH($B33, Entry!$E$1:$E$2650, 0),L$1)</f>
        <v>40</v>
      </c>
      <c r="M33" s="120">
        <f ca="1">eeWeekHours(MATCH($A33, Entry!$E$1:$E$2650, 0),MATCH($B33, Entry!$E$1:$E$2650, 0),L$1, 1)</f>
        <v>0</v>
      </c>
      <c r="N33" s="137">
        <f t="shared" ca="1" si="37"/>
        <v>40</v>
      </c>
      <c r="O33" s="132">
        <f ca="1">eeWeekHours(MATCH($A33, Entry!$E$1:$E$2650, 0),MATCH($B33, Entry!$E$1:$E$2650, 0),O$1)</f>
        <v>0</v>
      </c>
      <c r="P33" s="123">
        <f ca="1">eeWeekHours(MATCH($A33, Entry!$E$1:$E$2650, 0),MATCH($B33, Entry!$E$1:$E$2650, 0),O$1, 1)</f>
        <v>0</v>
      </c>
      <c r="Q33" s="147">
        <f t="shared" ca="1" si="38"/>
        <v>0</v>
      </c>
      <c r="R33" s="136">
        <f ca="1">eeWeekHours(MATCH($A33, Entry!$E$1:$E$2650, 0),MATCH($B33, Entry!$E$1:$E$2650, 0),R$1)</f>
        <v>40</v>
      </c>
      <c r="S33" s="120">
        <f ca="1">eeWeekHours(MATCH($A33, Entry!$E$1:$E$2650, 0),MATCH($B33, Entry!$E$1:$E$2650, 0),R$1, 1)</f>
        <v>0</v>
      </c>
      <c r="T33" s="137">
        <f t="shared" ca="1" si="39"/>
        <v>40</v>
      </c>
      <c r="U33" s="132">
        <f ca="1">eeWeekHours(MATCH($A33, Entry!$E$1:$E$2650, 0),MATCH($B33, Entry!$E$1:$E$2650, 0),U$1)</f>
        <v>37</v>
      </c>
      <c r="V33" s="123">
        <f ca="1">eeWeekHours(MATCH($A33, Entry!$E$1:$E$2650, 0),MATCH($B33, Entry!$E$1:$E$2650, 0),U$1, 1)</f>
        <v>0</v>
      </c>
      <c r="W33" s="147">
        <f t="shared" ca="1" si="40"/>
        <v>37</v>
      </c>
      <c r="X33" s="136">
        <f ca="1">eeWeekHours(MATCH($A33, Entry!$E$1:$E$2650, 0),MATCH($B33, Entry!$E$1:$E$2650, 0),X$1)</f>
        <v>40</v>
      </c>
      <c r="Y33" s="120">
        <f ca="1">eeWeekHours(MATCH($A33, Entry!$E$1:$E$2650, 0),MATCH($B33, Entry!$E$1:$E$2650, 0),X$1, 1)</f>
        <v>0</v>
      </c>
      <c r="Z33" s="137">
        <f t="shared" ca="1" si="41"/>
        <v>40</v>
      </c>
      <c r="AA33" s="132">
        <f ca="1">eeWeekHours(MATCH($A33, Entry!$E$1:$E$2650, 0),MATCH($B33, Entry!$E$1:$E$2650, 0),AA$1)</f>
        <v>16</v>
      </c>
      <c r="AB33" s="123">
        <f ca="1">eeWeekHours(MATCH($A33, Entry!$E$1:$E$2650, 0),MATCH($B33, Entry!$E$1:$E$2650, 0),AA$1, 1)</f>
        <v>0</v>
      </c>
      <c r="AC33" s="147">
        <f t="shared" ca="1" si="42"/>
        <v>16</v>
      </c>
      <c r="AD33" s="136">
        <f ca="1">eeWeekHours(MATCH($A33, Entry!$E$1:$E$2650, 0),MATCH($B33, Entry!$E$1:$E$2650, 0),AD$1)</f>
        <v>0</v>
      </c>
      <c r="AE33" s="120">
        <f ca="1">eeWeekHours(MATCH($A33, Entry!$E$1:$E$2650, 0),MATCH($B33, Entry!$E$1:$E$2650, 0),AD$1, 1)</f>
        <v>0</v>
      </c>
      <c r="AF33" s="137">
        <f t="shared" ca="1" si="43"/>
        <v>0</v>
      </c>
      <c r="AG33" s="132">
        <f ca="1">eeWeekHours(MATCH($A33, Entry!$E$1:$E$2650, 0),MATCH($B33, Entry!$E$1:$E$2650, 0),AG$1)</f>
        <v>0</v>
      </c>
      <c r="AH33" s="123">
        <f ca="1">eeWeekHours(MATCH($A33, Entry!$E$1:$E$2650, 0),MATCH($B33, Entry!$E$1:$E$2650, 0),AG$1, 1)</f>
        <v>0</v>
      </c>
      <c r="AI33" s="147">
        <f t="shared" ca="1" si="44"/>
        <v>0</v>
      </c>
      <c r="AJ33" s="136">
        <f ca="1">eeWeekHours(MATCH($A33, Entry!$E$1:$E$2650, 0),MATCH($B33, Entry!$E$1:$E$2650, 0),AJ$1)</f>
        <v>0</v>
      </c>
      <c r="AK33" s="120">
        <f ca="1">eeWeekHours(MATCH($A33, Entry!$E$1:$E$2650, 0),MATCH($B33, Entry!$E$1:$E$2650, 0),AJ$1, 1)</f>
        <v>0</v>
      </c>
      <c r="AL33" s="137">
        <f t="shared" ca="1" si="45"/>
        <v>0</v>
      </c>
      <c r="AM33" s="132">
        <f ca="1">eeWeekHours(MATCH($A33, Entry!$E$1:$E$2650, 0),MATCH($B33, Entry!$E$1:$E$2650, 0),AM$1)</f>
        <v>0</v>
      </c>
      <c r="AN33" s="123">
        <f ca="1">eeWeekHours(MATCH($A33, Entry!$E$1:$E$2650, 0),MATCH($B33, Entry!$E$1:$E$2650, 0),AM$1, 1)</f>
        <v>0</v>
      </c>
      <c r="AO33" s="147">
        <f t="shared" ca="1" si="46"/>
        <v>0</v>
      </c>
      <c r="AP33" s="136">
        <f ca="1">eeWeekHours(MATCH($A33, Entry!$E$1:$E$2650, 0),MATCH($B33, Entry!$E$1:$E$2650, 0),AP$1)</f>
        <v>0</v>
      </c>
      <c r="AQ33" s="120">
        <f ca="1">eeWeekHours(MATCH($A33, Entry!$E$1:$E$2650, 0),MATCH($B33, Entry!$E$1:$E$2650, 0),AP$1, 1)</f>
        <v>0</v>
      </c>
      <c r="AR33" s="137">
        <f t="shared" ca="1" si="47"/>
        <v>0</v>
      </c>
      <c r="AS33" s="132">
        <f ca="1">eeWeekHours(MATCH($A33, Entry!$E$1:$E$2650, 0),MATCH($B33, Entry!$E$1:$E$2650, 0),AS$1)</f>
        <v>0</v>
      </c>
      <c r="AT33" s="123">
        <f ca="1">eeWeekHours(MATCH($A33, Entry!$E$1:$E$2650, 0),MATCH($B33, Entry!$E$1:$E$2650, 0),AS$1, 1)</f>
        <v>0</v>
      </c>
      <c r="AU33" s="176">
        <f t="shared" ca="1" si="48"/>
        <v>0</v>
      </c>
    </row>
    <row r="34" spans="1:47" ht="15.75" thickBot="1" x14ac:dyDescent="0.3">
      <c r="A34" s="129">
        <f t="shared" si="54"/>
        <v>44039</v>
      </c>
      <c r="B34" s="131">
        <f t="shared" si="55"/>
        <v>44045</v>
      </c>
      <c r="C34" s="133">
        <f ca="1">eeWeekHours(MATCH($A34, Entry!$E$1:$E$2650, 0),MATCH($B34, Entry!$E$1:$E$2650, 0),C$1)</f>
        <v>40</v>
      </c>
      <c r="D34" s="124">
        <f ca="1">eeWeekHours(MATCH($A34, Entry!$E$1:$E$2650, 0),MATCH($B34, Entry!$E$1:$E$2650, 0),C$1, 1)</f>
        <v>0</v>
      </c>
      <c r="E34" s="148">
        <f t="shared" ca="1" si="34"/>
        <v>40</v>
      </c>
      <c r="F34" s="138">
        <f ca="1">eeWeekHours(MATCH($A34, Entry!$E$1:$E$2650, 0),MATCH($B34, Entry!$E$1:$E$2650, 0),F$1)</f>
        <v>0</v>
      </c>
      <c r="G34" s="121">
        <f ca="1">eeWeekHours(MATCH($A34, Entry!$E$1:$E$2650, 0),MATCH($B34, Entry!$E$1:$E$2650, 0),F$1, 1)</f>
        <v>0</v>
      </c>
      <c r="H34" s="139">
        <f t="shared" ca="1" si="35"/>
        <v>0</v>
      </c>
      <c r="I34" s="133">
        <f ca="1">eeWeekHours(MATCH($A34, Entry!$E$1:$E$2650, 0),MATCH($B34, Entry!$E$1:$E$2650, 0),I$1)</f>
        <v>32</v>
      </c>
      <c r="J34" s="124">
        <f ca="1">eeWeekHours(MATCH($A34, Entry!$E$1:$E$2650, 0),MATCH($B34, Entry!$E$1:$E$2650, 0),I$1, 1)</f>
        <v>0</v>
      </c>
      <c r="K34" s="148">
        <f t="shared" ca="1" si="36"/>
        <v>32</v>
      </c>
      <c r="L34" s="138">
        <f ca="1">eeWeekHours(MATCH($A34, Entry!$E$1:$E$2650, 0),MATCH($B34, Entry!$E$1:$E$2650, 0),L$1)</f>
        <v>40</v>
      </c>
      <c r="M34" s="121">
        <f ca="1">eeWeekHours(MATCH($A34, Entry!$E$1:$E$2650, 0),MATCH($B34, Entry!$E$1:$E$2650, 0),L$1, 1)</f>
        <v>0</v>
      </c>
      <c r="N34" s="139">
        <f t="shared" ca="1" si="37"/>
        <v>40</v>
      </c>
      <c r="O34" s="133">
        <f ca="1">eeWeekHours(MATCH($A34, Entry!$E$1:$E$2650, 0),MATCH($B34, Entry!$E$1:$E$2650, 0),O$1)</f>
        <v>0</v>
      </c>
      <c r="P34" s="124">
        <f ca="1">eeWeekHours(MATCH($A34, Entry!$E$1:$E$2650, 0),MATCH($B34, Entry!$E$1:$E$2650, 0),O$1, 1)</f>
        <v>0</v>
      </c>
      <c r="Q34" s="148">
        <f t="shared" ca="1" si="38"/>
        <v>0</v>
      </c>
      <c r="R34" s="138">
        <f ca="1">eeWeekHours(MATCH($A34, Entry!$E$1:$E$2650, 0),MATCH($B34, Entry!$E$1:$E$2650, 0),R$1)</f>
        <v>40</v>
      </c>
      <c r="S34" s="121">
        <f ca="1">eeWeekHours(MATCH($A34, Entry!$E$1:$E$2650, 0),MATCH($B34, Entry!$E$1:$E$2650, 0),R$1, 1)</f>
        <v>0</v>
      </c>
      <c r="T34" s="139">
        <f t="shared" ca="1" si="39"/>
        <v>40</v>
      </c>
      <c r="U34" s="133">
        <f ca="1">eeWeekHours(MATCH($A34, Entry!$E$1:$E$2650, 0),MATCH($B34, Entry!$E$1:$E$2650, 0),U$1)</f>
        <v>37</v>
      </c>
      <c r="V34" s="124">
        <f ca="1">eeWeekHours(MATCH($A34, Entry!$E$1:$E$2650, 0),MATCH($B34, Entry!$E$1:$E$2650, 0),U$1, 1)</f>
        <v>0</v>
      </c>
      <c r="W34" s="148">
        <f t="shared" ca="1" si="40"/>
        <v>37</v>
      </c>
      <c r="X34" s="138">
        <f ca="1">eeWeekHours(MATCH($A34, Entry!$E$1:$E$2650, 0),MATCH($B34, Entry!$E$1:$E$2650, 0),X$1)</f>
        <v>40</v>
      </c>
      <c r="Y34" s="121">
        <f ca="1">eeWeekHours(MATCH($A34, Entry!$E$1:$E$2650, 0),MATCH($B34, Entry!$E$1:$E$2650, 0),X$1, 1)</f>
        <v>0</v>
      </c>
      <c r="Z34" s="139">
        <f t="shared" ca="1" si="41"/>
        <v>40</v>
      </c>
      <c r="AA34" s="133">
        <f ca="1">eeWeekHours(MATCH($A34, Entry!$E$1:$E$2650, 0),MATCH($B34, Entry!$E$1:$E$2650, 0),AA$1)</f>
        <v>16</v>
      </c>
      <c r="AB34" s="124">
        <f ca="1">eeWeekHours(MATCH($A34, Entry!$E$1:$E$2650, 0),MATCH($B34, Entry!$E$1:$E$2650, 0),AA$1, 1)</f>
        <v>0</v>
      </c>
      <c r="AC34" s="148">
        <f t="shared" ca="1" si="42"/>
        <v>16</v>
      </c>
      <c r="AD34" s="138">
        <f ca="1">eeWeekHours(MATCH($A34, Entry!$E$1:$E$2650, 0),MATCH($B34, Entry!$E$1:$E$2650, 0),AD$1)</f>
        <v>0</v>
      </c>
      <c r="AE34" s="121">
        <f ca="1">eeWeekHours(MATCH($A34, Entry!$E$1:$E$2650, 0),MATCH($B34, Entry!$E$1:$E$2650, 0),AD$1, 1)</f>
        <v>0</v>
      </c>
      <c r="AF34" s="139">
        <f t="shared" ca="1" si="43"/>
        <v>0</v>
      </c>
      <c r="AG34" s="133">
        <f ca="1">eeWeekHours(MATCH($A34, Entry!$E$1:$E$2650, 0),MATCH($B34, Entry!$E$1:$E$2650, 0),AG$1)</f>
        <v>0</v>
      </c>
      <c r="AH34" s="124">
        <f ca="1">eeWeekHours(MATCH($A34, Entry!$E$1:$E$2650, 0),MATCH($B34, Entry!$E$1:$E$2650, 0),AG$1, 1)</f>
        <v>0</v>
      </c>
      <c r="AI34" s="148">
        <f t="shared" ca="1" si="44"/>
        <v>0</v>
      </c>
      <c r="AJ34" s="138">
        <f ca="1">eeWeekHours(MATCH($A34, Entry!$E$1:$E$2650, 0),MATCH($B34, Entry!$E$1:$E$2650, 0),AJ$1)</f>
        <v>0</v>
      </c>
      <c r="AK34" s="121">
        <f ca="1">eeWeekHours(MATCH($A34, Entry!$E$1:$E$2650, 0),MATCH($B34, Entry!$E$1:$E$2650, 0),AJ$1, 1)</f>
        <v>0</v>
      </c>
      <c r="AL34" s="139">
        <f t="shared" ca="1" si="45"/>
        <v>0</v>
      </c>
      <c r="AM34" s="133">
        <f ca="1">eeWeekHours(MATCH($A34, Entry!$E$1:$E$2650, 0),MATCH($B34, Entry!$E$1:$E$2650, 0),AM$1)</f>
        <v>0</v>
      </c>
      <c r="AN34" s="124">
        <f ca="1">eeWeekHours(MATCH($A34, Entry!$E$1:$E$2650, 0),MATCH($B34, Entry!$E$1:$E$2650, 0),AM$1, 1)</f>
        <v>0</v>
      </c>
      <c r="AO34" s="148">
        <f t="shared" ca="1" si="46"/>
        <v>0</v>
      </c>
      <c r="AP34" s="138">
        <f ca="1">eeWeekHours(MATCH($A34, Entry!$E$1:$E$2650, 0),MATCH($B34, Entry!$E$1:$E$2650, 0),AP$1)</f>
        <v>0</v>
      </c>
      <c r="AQ34" s="121">
        <f ca="1">eeWeekHours(MATCH($A34, Entry!$E$1:$E$2650, 0),MATCH($B34, Entry!$E$1:$E$2650, 0),AP$1, 1)</f>
        <v>0</v>
      </c>
      <c r="AR34" s="139">
        <f t="shared" ca="1" si="47"/>
        <v>0</v>
      </c>
      <c r="AS34" s="133">
        <f ca="1">eeWeekHours(MATCH($A34, Entry!$E$1:$E$2650, 0),MATCH($B34, Entry!$E$1:$E$2650, 0),AS$1)</f>
        <v>0</v>
      </c>
      <c r="AT34" s="124">
        <f ca="1">eeWeekHours(MATCH($A34, Entry!$E$1:$E$2650, 0),MATCH($B34, Entry!$E$1:$E$2650, 0),AS$1, 1)</f>
        <v>0</v>
      </c>
      <c r="AU34" s="177">
        <f t="shared" ca="1" si="48"/>
        <v>0</v>
      </c>
    </row>
    <row r="35" spans="1:47" x14ac:dyDescent="0.25">
      <c r="A35" s="128">
        <f t="shared" si="54"/>
        <v>44046</v>
      </c>
      <c r="B35" s="130">
        <f t="shared" si="55"/>
        <v>44052</v>
      </c>
      <c r="C35" s="132">
        <f ca="1">eeWeekHours(MATCH($A35, Entry!$E$1:$E$2650, 0),MATCH($B35, Entry!$E$1:$E$2650, 0),C$1)</f>
        <v>40</v>
      </c>
      <c r="D35" s="123">
        <f ca="1">eeWeekHours(MATCH($A35, Entry!$E$1:$E$2650, 0),MATCH($B35, Entry!$E$1:$E$2650, 0),C$1, 1)</f>
        <v>0</v>
      </c>
      <c r="E35" s="147">
        <f t="shared" ca="1" si="34"/>
        <v>40</v>
      </c>
      <c r="F35" s="136">
        <f ca="1">eeWeekHours(MATCH($A35, Entry!$E$1:$E$2650, 0),MATCH($B35, Entry!$E$1:$E$2650, 0),F$1)</f>
        <v>0</v>
      </c>
      <c r="G35" s="120">
        <f ca="1">eeWeekHours(MATCH($A35, Entry!$E$1:$E$2650, 0),MATCH($B35, Entry!$E$1:$E$2650, 0),F$1, 1)</f>
        <v>0</v>
      </c>
      <c r="H35" s="137">
        <f t="shared" ca="1" si="35"/>
        <v>0</v>
      </c>
      <c r="I35" s="132">
        <f ca="1">eeWeekHours(MATCH($A35, Entry!$E$1:$E$2650, 0),MATCH($B35, Entry!$E$1:$E$2650, 0),I$1)</f>
        <v>32</v>
      </c>
      <c r="J35" s="123">
        <f ca="1">eeWeekHours(MATCH($A35, Entry!$E$1:$E$2650, 0),MATCH($B35, Entry!$E$1:$E$2650, 0),I$1, 1)</f>
        <v>0</v>
      </c>
      <c r="K35" s="147">
        <f t="shared" ca="1" si="36"/>
        <v>32</v>
      </c>
      <c r="L35" s="136">
        <f ca="1">eeWeekHours(MATCH($A35, Entry!$E$1:$E$2650, 0),MATCH($B35, Entry!$E$1:$E$2650, 0),L$1)</f>
        <v>40</v>
      </c>
      <c r="M35" s="120">
        <f ca="1">eeWeekHours(MATCH($A35, Entry!$E$1:$E$2650, 0),MATCH($B35, Entry!$E$1:$E$2650, 0),L$1, 1)</f>
        <v>0</v>
      </c>
      <c r="N35" s="137">
        <f t="shared" ca="1" si="37"/>
        <v>40</v>
      </c>
      <c r="O35" s="132">
        <f ca="1">eeWeekHours(MATCH($A35, Entry!$E$1:$E$2650, 0),MATCH($B35, Entry!$E$1:$E$2650, 0),O$1)</f>
        <v>0</v>
      </c>
      <c r="P35" s="123">
        <f ca="1">eeWeekHours(MATCH($A35, Entry!$E$1:$E$2650, 0),MATCH($B35, Entry!$E$1:$E$2650, 0),O$1, 1)</f>
        <v>0</v>
      </c>
      <c r="Q35" s="147">
        <f t="shared" ca="1" si="38"/>
        <v>0</v>
      </c>
      <c r="R35" s="136">
        <f ca="1">eeWeekHours(MATCH($A35, Entry!$E$1:$E$2650, 0),MATCH($B35, Entry!$E$1:$E$2650, 0),R$1)</f>
        <v>40</v>
      </c>
      <c r="S35" s="120">
        <f ca="1">eeWeekHours(MATCH($A35, Entry!$E$1:$E$2650, 0),MATCH($B35, Entry!$E$1:$E$2650, 0),R$1, 1)</f>
        <v>0</v>
      </c>
      <c r="T35" s="137">
        <f t="shared" ca="1" si="39"/>
        <v>40</v>
      </c>
      <c r="U35" s="132">
        <f ca="1">eeWeekHours(MATCH($A35, Entry!$E$1:$E$2650, 0),MATCH($B35, Entry!$E$1:$E$2650, 0),U$1)</f>
        <v>34</v>
      </c>
      <c r="V35" s="123">
        <f ca="1">eeWeekHours(MATCH($A35, Entry!$E$1:$E$2650, 0),MATCH($B35, Entry!$E$1:$E$2650, 0),U$1, 1)</f>
        <v>0</v>
      </c>
      <c r="W35" s="147">
        <f t="shared" ca="1" si="40"/>
        <v>34</v>
      </c>
      <c r="X35" s="136">
        <f ca="1">eeWeekHours(MATCH($A35, Entry!$E$1:$E$2650, 0),MATCH($B35, Entry!$E$1:$E$2650, 0),X$1)</f>
        <v>44</v>
      </c>
      <c r="Y35" s="120">
        <f ca="1">eeWeekHours(MATCH($A35, Entry!$E$1:$E$2650, 0),MATCH($B35, Entry!$E$1:$E$2650, 0),X$1, 1)</f>
        <v>0</v>
      </c>
      <c r="Z35" s="137">
        <f t="shared" ca="1" si="41"/>
        <v>44</v>
      </c>
      <c r="AA35" s="132">
        <f ca="1">eeWeekHours(MATCH($A35, Entry!$E$1:$E$2650, 0),MATCH($B35, Entry!$E$1:$E$2650, 0),AA$1)</f>
        <v>0</v>
      </c>
      <c r="AB35" s="123">
        <f ca="1">eeWeekHours(MATCH($A35, Entry!$E$1:$E$2650, 0),MATCH($B35, Entry!$E$1:$E$2650, 0),AA$1, 1)</f>
        <v>0</v>
      </c>
      <c r="AC35" s="147">
        <f t="shared" ca="1" si="42"/>
        <v>0</v>
      </c>
      <c r="AD35" s="136">
        <f ca="1">eeWeekHours(MATCH($A35, Entry!$E$1:$E$2650, 0),MATCH($B35, Entry!$E$1:$E$2650, 0),AD$1)</f>
        <v>0</v>
      </c>
      <c r="AE35" s="120">
        <f ca="1">eeWeekHours(MATCH($A35, Entry!$E$1:$E$2650, 0),MATCH($B35, Entry!$E$1:$E$2650, 0),AD$1, 1)</f>
        <v>0</v>
      </c>
      <c r="AF35" s="137">
        <f t="shared" ca="1" si="43"/>
        <v>0</v>
      </c>
      <c r="AG35" s="132">
        <f ca="1">eeWeekHours(MATCH($A35, Entry!$E$1:$E$2650, 0),MATCH($B35, Entry!$E$1:$E$2650, 0),AG$1)</f>
        <v>0</v>
      </c>
      <c r="AH35" s="123">
        <f ca="1">eeWeekHours(MATCH($A35, Entry!$E$1:$E$2650, 0),MATCH($B35, Entry!$E$1:$E$2650, 0),AG$1, 1)</f>
        <v>0</v>
      </c>
      <c r="AI35" s="147">
        <f t="shared" ca="1" si="44"/>
        <v>0</v>
      </c>
      <c r="AJ35" s="136">
        <f ca="1">eeWeekHours(MATCH($A35, Entry!$E$1:$E$2650, 0),MATCH($B35, Entry!$E$1:$E$2650, 0),AJ$1)</f>
        <v>0</v>
      </c>
      <c r="AK35" s="120">
        <f ca="1">eeWeekHours(MATCH($A35, Entry!$E$1:$E$2650, 0),MATCH($B35, Entry!$E$1:$E$2650, 0),AJ$1, 1)</f>
        <v>0</v>
      </c>
      <c r="AL35" s="137">
        <f t="shared" ca="1" si="45"/>
        <v>0</v>
      </c>
      <c r="AM35" s="132">
        <f ca="1">eeWeekHours(MATCH($A35, Entry!$E$1:$E$2650, 0),MATCH($B35, Entry!$E$1:$E$2650, 0),AM$1)</f>
        <v>0</v>
      </c>
      <c r="AN35" s="123">
        <f ca="1">eeWeekHours(MATCH($A35, Entry!$E$1:$E$2650, 0),MATCH($B35, Entry!$E$1:$E$2650, 0),AM$1, 1)</f>
        <v>0</v>
      </c>
      <c r="AO35" s="147">
        <f t="shared" ca="1" si="46"/>
        <v>0</v>
      </c>
      <c r="AP35" s="136">
        <f ca="1">eeWeekHours(MATCH($A35, Entry!$E$1:$E$2650, 0),MATCH($B35, Entry!$E$1:$E$2650, 0),AP$1)</f>
        <v>0</v>
      </c>
      <c r="AQ35" s="120">
        <f ca="1">eeWeekHours(MATCH($A35, Entry!$E$1:$E$2650, 0),MATCH($B35, Entry!$E$1:$E$2650, 0),AP$1, 1)</f>
        <v>0</v>
      </c>
      <c r="AR35" s="137">
        <f t="shared" ca="1" si="47"/>
        <v>0</v>
      </c>
      <c r="AS35" s="132">
        <f ca="1">eeWeekHours(MATCH($A35, Entry!$E$1:$E$2650, 0),MATCH($B35, Entry!$E$1:$E$2650, 0),AS$1)</f>
        <v>0</v>
      </c>
      <c r="AT35" s="123">
        <f ca="1">eeWeekHours(MATCH($A35, Entry!$E$1:$E$2650, 0),MATCH($B35, Entry!$E$1:$E$2650, 0),AS$1, 1)</f>
        <v>0</v>
      </c>
      <c r="AU35" s="176">
        <f t="shared" ca="1" si="48"/>
        <v>0</v>
      </c>
    </row>
    <row r="36" spans="1:47" ht="15.75" thickBot="1" x14ac:dyDescent="0.3">
      <c r="A36" s="129">
        <f t="shared" si="54"/>
        <v>44053</v>
      </c>
      <c r="B36" s="131">
        <f t="shared" si="55"/>
        <v>44059</v>
      </c>
      <c r="C36" s="133">
        <f ca="1">eeWeekHours(MATCH($A36, Entry!$E$1:$E$2650, 0),MATCH($B36, Entry!$E$1:$E$2650, 0),C$1)</f>
        <v>39.5</v>
      </c>
      <c r="D36" s="124">
        <f ca="1">eeWeekHours(MATCH($A36, Entry!$E$1:$E$2650, 0),MATCH($B36, Entry!$E$1:$E$2650, 0),C$1, 1)</f>
        <v>1.5</v>
      </c>
      <c r="E36" s="148">
        <f t="shared" ref="E36:E56" ca="1" si="56">C36+D36</f>
        <v>41</v>
      </c>
      <c r="F36" s="138">
        <f ca="1">eeWeekHours(MATCH($A36, Entry!$E$1:$E$2650, 0),MATCH($B36, Entry!$E$1:$E$2650, 0),F$1)</f>
        <v>40</v>
      </c>
      <c r="G36" s="121">
        <f ca="1">eeWeekHours(MATCH($A36, Entry!$E$1:$E$2650, 0),MATCH($B36, Entry!$E$1:$E$2650, 0),F$1, 1)</f>
        <v>0</v>
      </c>
      <c r="H36" s="139">
        <f t="shared" ca="1" si="35"/>
        <v>40</v>
      </c>
      <c r="I36" s="133">
        <f ca="1">eeWeekHours(MATCH($A36, Entry!$E$1:$E$2650, 0),MATCH($B36, Entry!$E$1:$E$2650, 0),I$1)</f>
        <v>32</v>
      </c>
      <c r="J36" s="124">
        <f ca="1">eeWeekHours(MATCH($A36, Entry!$E$1:$E$2650, 0),MATCH($B36, Entry!$E$1:$E$2650, 0),I$1, 1)</f>
        <v>0</v>
      </c>
      <c r="K36" s="148">
        <f t="shared" ca="1" si="36"/>
        <v>32</v>
      </c>
      <c r="L36" s="138">
        <f ca="1">eeWeekHours(MATCH($A36, Entry!$E$1:$E$2650, 0),MATCH($B36, Entry!$E$1:$E$2650, 0),L$1)</f>
        <v>40</v>
      </c>
      <c r="M36" s="121">
        <f ca="1">eeWeekHours(MATCH($A36, Entry!$E$1:$E$2650, 0),MATCH($B36, Entry!$E$1:$E$2650, 0),L$1, 1)</f>
        <v>0</v>
      </c>
      <c r="N36" s="139">
        <f t="shared" ca="1" si="37"/>
        <v>40</v>
      </c>
      <c r="O36" s="133">
        <f ca="1">eeWeekHours(MATCH($A36, Entry!$E$1:$E$2650, 0),MATCH($B36, Entry!$E$1:$E$2650, 0),O$1)</f>
        <v>0</v>
      </c>
      <c r="P36" s="124">
        <f ca="1">eeWeekHours(MATCH($A36, Entry!$E$1:$E$2650, 0),MATCH($B36, Entry!$E$1:$E$2650, 0),O$1, 1)</f>
        <v>0</v>
      </c>
      <c r="Q36" s="148">
        <f t="shared" ca="1" si="38"/>
        <v>0</v>
      </c>
      <c r="R36" s="138">
        <f ca="1">eeWeekHours(MATCH($A36, Entry!$E$1:$E$2650, 0),MATCH($B36, Entry!$E$1:$E$2650, 0),R$1)</f>
        <v>40</v>
      </c>
      <c r="S36" s="121">
        <f ca="1">eeWeekHours(MATCH($A36, Entry!$E$1:$E$2650, 0),MATCH($B36, Entry!$E$1:$E$2650, 0),R$1, 1)</f>
        <v>0</v>
      </c>
      <c r="T36" s="139">
        <f t="shared" ca="1" si="39"/>
        <v>40</v>
      </c>
      <c r="U36" s="133">
        <f ca="1">eeWeekHours(MATCH($A36, Entry!$E$1:$E$2650, 0),MATCH($B36, Entry!$E$1:$E$2650, 0),U$1)</f>
        <v>26.5</v>
      </c>
      <c r="V36" s="124">
        <f ca="1">eeWeekHours(MATCH($A36, Entry!$E$1:$E$2650, 0),MATCH($B36, Entry!$E$1:$E$2650, 0),U$1, 1)</f>
        <v>7.5</v>
      </c>
      <c r="W36" s="148">
        <f t="shared" ca="1" si="40"/>
        <v>34</v>
      </c>
      <c r="X36" s="138">
        <f ca="1">eeWeekHours(MATCH($A36, Entry!$E$1:$E$2650, 0),MATCH($B36, Entry!$E$1:$E$2650, 0),X$1)</f>
        <v>42.5</v>
      </c>
      <c r="Y36" s="121">
        <f ca="1">eeWeekHours(MATCH($A36, Entry!$E$1:$E$2650, 0),MATCH($B36, Entry!$E$1:$E$2650, 0),X$1, 1)</f>
        <v>1.5</v>
      </c>
      <c r="Z36" s="139">
        <f t="shared" ca="1" si="41"/>
        <v>44</v>
      </c>
      <c r="AA36" s="133">
        <f ca="1">eeWeekHours(MATCH($A36, Entry!$E$1:$E$2650, 0),MATCH($B36, Entry!$E$1:$E$2650, 0),AA$1)</f>
        <v>0</v>
      </c>
      <c r="AB36" s="124">
        <f ca="1">eeWeekHours(MATCH($A36, Entry!$E$1:$E$2650, 0),MATCH($B36, Entry!$E$1:$E$2650, 0),AA$1, 1)</f>
        <v>0</v>
      </c>
      <c r="AC36" s="148">
        <f t="shared" ca="1" si="42"/>
        <v>0</v>
      </c>
      <c r="AD36" s="138">
        <f ca="1">eeWeekHours(MATCH($A36, Entry!$E$1:$E$2650, 0),MATCH($B36, Entry!$E$1:$E$2650, 0),AD$1)</f>
        <v>0</v>
      </c>
      <c r="AE36" s="121">
        <f ca="1">eeWeekHours(MATCH($A36, Entry!$E$1:$E$2650, 0),MATCH($B36, Entry!$E$1:$E$2650, 0),AD$1, 1)</f>
        <v>0</v>
      </c>
      <c r="AF36" s="139">
        <f t="shared" ca="1" si="43"/>
        <v>0</v>
      </c>
      <c r="AG36" s="133">
        <f ca="1">eeWeekHours(MATCH($A36, Entry!$E$1:$E$2650, 0),MATCH($B36, Entry!$E$1:$E$2650, 0),AG$1)</f>
        <v>0</v>
      </c>
      <c r="AH36" s="124">
        <f ca="1">eeWeekHours(MATCH($A36, Entry!$E$1:$E$2650, 0),MATCH($B36, Entry!$E$1:$E$2650, 0),AG$1, 1)</f>
        <v>0</v>
      </c>
      <c r="AI36" s="148">
        <f t="shared" ca="1" si="44"/>
        <v>0</v>
      </c>
      <c r="AJ36" s="138">
        <f ca="1">eeWeekHours(MATCH($A36, Entry!$E$1:$E$2650, 0),MATCH($B36, Entry!$E$1:$E$2650, 0),AJ$1)</f>
        <v>0</v>
      </c>
      <c r="AK36" s="121">
        <f ca="1">eeWeekHours(MATCH($A36, Entry!$E$1:$E$2650, 0),MATCH($B36, Entry!$E$1:$E$2650, 0),AJ$1, 1)</f>
        <v>0</v>
      </c>
      <c r="AL36" s="139">
        <f t="shared" ca="1" si="45"/>
        <v>0</v>
      </c>
      <c r="AM36" s="133">
        <f ca="1">eeWeekHours(MATCH($A36, Entry!$E$1:$E$2650, 0),MATCH($B36, Entry!$E$1:$E$2650, 0),AM$1)</f>
        <v>0</v>
      </c>
      <c r="AN36" s="124">
        <f ca="1">eeWeekHours(MATCH($A36, Entry!$E$1:$E$2650, 0),MATCH($B36, Entry!$E$1:$E$2650, 0),AM$1, 1)</f>
        <v>0</v>
      </c>
      <c r="AO36" s="148">
        <f t="shared" ca="1" si="46"/>
        <v>0</v>
      </c>
      <c r="AP36" s="138">
        <f ca="1">eeWeekHours(MATCH($A36, Entry!$E$1:$E$2650, 0),MATCH($B36, Entry!$E$1:$E$2650, 0),AP$1)</f>
        <v>0</v>
      </c>
      <c r="AQ36" s="121">
        <f ca="1">eeWeekHours(MATCH($A36, Entry!$E$1:$E$2650, 0),MATCH($B36, Entry!$E$1:$E$2650, 0),AP$1, 1)</f>
        <v>0</v>
      </c>
      <c r="AR36" s="139">
        <f t="shared" ca="1" si="47"/>
        <v>0</v>
      </c>
      <c r="AS36" s="133">
        <f ca="1">eeWeekHours(MATCH($A36, Entry!$E$1:$E$2650, 0),MATCH($B36, Entry!$E$1:$E$2650, 0),AS$1)</f>
        <v>0</v>
      </c>
      <c r="AT36" s="124">
        <f ca="1">eeWeekHours(MATCH($A36, Entry!$E$1:$E$2650, 0),MATCH($B36, Entry!$E$1:$E$2650, 0),AS$1, 1)</f>
        <v>0</v>
      </c>
      <c r="AU36" s="177">
        <f t="shared" ca="1" si="48"/>
        <v>0</v>
      </c>
    </row>
    <row r="37" spans="1:47" x14ac:dyDescent="0.25">
      <c r="A37" s="128">
        <f t="shared" si="54"/>
        <v>44060</v>
      </c>
      <c r="B37" s="130">
        <f t="shared" si="55"/>
        <v>44066</v>
      </c>
      <c r="C37" s="132">
        <f ca="1">eeWeekHours(MATCH($A37, Entry!$E$1:$E$2650, 0),MATCH($B37, Entry!$E$1:$E$2650, 0),C$1)</f>
        <v>32</v>
      </c>
      <c r="D37" s="123">
        <f ca="1">eeWeekHours(MATCH($A37, Entry!$E$1:$E$2650, 0),MATCH($B37, Entry!$E$1:$E$2650, 0),C$1, 1)</f>
        <v>8</v>
      </c>
      <c r="E37" s="147">
        <f t="shared" ca="1" si="56"/>
        <v>40</v>
      </c>
      <c r="F37" s="136">
        <f ca="1">eeWeekHours(MATCH($A37, Entry!$E$1:$E$2650, 0),MATCH($B37, Entry!$E$1:$E$2650, 0),F$1)</f>
        <v>40</v>
      </c>
      <c r="G37" s="120">
        <f ca="1">eeWeekHours(MATCH($A37, Entry!$E$1:$E$2650, 0),MATCH($B37, Entry!$E$1:$E$2650, 0),F$1, 1)</f>
        <v>0</v>
      </c>
      <c r="H37" s="137">
        <f t="shared" ca="1" si="35"/>
        <v>40</v>
      </c>
      <c r="I37" s="132">
        <f ca="1">eeWeekHours(MATCH($A37, Entry!$E$1:$E$2650, 0),MATCH($B37, Entry!$E$1:$E$2650, 0),I$1)</f>
        <v>32</v>
      </c>
      <c r="J37" s="123">
        <f ca="1">eeWeekHours(MATCH($A37, Entry!$E$1:$E$2650, 0),MATCH($B37, Entry!$E$1:$E$2650, 0),I$1, 1)</f>
        <v>0</v>
      </c>
      <c r="K37" s="147">
        <f t="shared" ca="1" si="36"/>
        <v>32</v>
      </c>
      <c r="L37" s="136">
        <f ca="1">eeWeekHours(MATCH($A37, Entry!$E$1:$E$2650, 0),MATCH($B37, Entry!$E$1:$E$2650, 0),L$1)</f>
        <v>40</v>
      </c>
      <c r="M37" s="120">
        <f ca="1">eeWeekHours(MATCH($A37, Entry!$E$1:$E$2650, 0),MATCH($B37, Entry!$E$1:$E$2650, 0),L$1, 1)</f>
        <v>0</v>
      </c>
      <c r="N37" s="137">
        <f t="shared" ca="1" si="37"/>
        <v>40</v>
      </c>
      <c r="O37" s="132">
        <f ca="1">eeWeekHours(MATCH($A37, Entry!$E$1:$E$2650, 0),MATCH($B37, Entry!$E$1:$E$2650, 0),O$1)</f>
        <v>0</v>
      </c>
      <c r="P37" s="123">
        <f ca="1">eeWeekHours(MATCH($A37, Entry!$E$1:$E$2650, 0),MATCH($B37, Entry!$E$1:$E$2650, 0),O$1, 1)</f>
        <v>0</v>
      </c>
      <c r="Q37" s="147">
        <f t="shared" ca="1" si="38"/>
        <v>0</v>
      </c>
      <c r="R37" s="136">
        <f ca="1">eeWeekHours(MATCH($A37, Entry!$E$1:$E$2650, 0),MATCH($B37, Entry!$E$1:$E$2650, 0),R$1)</f>
        <v>40</v>
      </c>
      <c r="S37" s="120">
        <f ca="1">eeWeekHours(MATCH($A37, Entry!$E$1:$E$2650, 0),MATCH($B37, Entry!$E$1:$E$2650, 0),R$1, 1)</f>
        <v>0</v>
      </c>
      <c r="T37" s="137">
        <f t="shared" ca="1" si="39"/>
        <v>40</v>
      </c>
      <c r="U37" s="132">
        <f ca="1">eeWeekHours(MATCH($A37, Entry!$E$1:$E$2650, 0),MATCH($B37, Entry!$E$1:$E$2650, 0),U$1)</f>
        <v>26.5</v>
      </c>
      <c r="V37" s="123">
        <f ca="1">eeWeekHours(MATCH($A37, Entry!$E$1:$E$2650, 0),MATCH($B37, Entry!$E$1:$E$2650, 0),U$1, 1)</f>
        <v>7.5</v>
      </c>
      <c r="W37" s="147">
        <f t="shared" ca="1" si="40"/>
        <v>34</v>
      </c>
      <c r="X37" s="136">
        <f ca="1">eeWeekHours(MATCH($A37, Entry!$E$1:$E$2650, 0),MATCH($B37, Entry!$E$1:$E$2650, 0),X$1)</f>
        <v>0</v>
      </c>
      <c r="Y37" s="120">
        <f ca="1">eeWeekHours(MATCH($A37, Entry!$E$1:$E$2650, 0),MATCH($B37, Entry!$E$1:$E$2650, 0),X$1, 1)</f>
        <v>40</v>
      </c>
      <c r="Z37" s="137">
        <f t="shared" ca="1" si="41"/>
        <v>40</v>
      </c>
      <c r="AA37" s="132">
        <f ca="1">eeWeekHours(MATCH($A37, Entry!$E$1:$E$2650, 0),MATCH($B37, Entry!$E$1:$E$2650, 0),AA$1)</f>
        <v>0</v>
      </c>
      <c r="AB37" s="123">
        <f ca="1">eeWeekHours(MATCH($A37, Entry!$E$1:$E$2650, 0),MATCH($B37, Entry!$E$1:$E$2650, 0),AA$1, 1)</f>
        <v>0</v>
      </c>
      <c r="AC37" s="147">
        <f t="shared" ca="1" si="42"/>
        <v>0</v>
      </c>
      <c r="AD37" s="136">
        <f ca="1">eeWeekHours(MATCH($A37, Entry!$E$1:$E$2650, 0),MATCH($B37, Entry!$E$1:$E$2650, 0),AD$1)</f>
        <v>0</v>
      </c>
      <c r="AE37" s="120">
        <f ca="1">eeWeekHours(MATCH($A37, Entry!$E$1:$E$2650, 0),MATCH($B37, Entry!$E$1:$E$2650, 0),AD$1, 1)</f>
        <v>0</v>
      </c>
      <c r="AF37" s="137">
        <f t="shared" ca="1" si="43"/>
        <v>0</v>
      </c>
      <c r="AG37" s="132">
        <f ca="1">eeWeekHours(MATCH($A37, Entry!$E$1:$E$2650, 0),MATCH($B37, Entry!$E$1:$E$2650, 0),AG$1)</f>
        <v>0</v>
      </c>
      <c r="AH37" s="123">
        <f ca="1">eeWeekHours(MATCH($A37, Entry!$E$1:$E$2650, 0),MATCH($B37, Entry!$E$1:$E$2650, 0),AG$1, 1)</f>
        <v>0</v>
      </c>
      <c r="AI37" s="147">
        <f t="shared" ca="1" si="44"/>
        <v>0</v>
      </c>
      <c r="AJ37" s="136">
        <f ca="1">eeWeekHours(MATCH($A37, Entry!$E$1:$E$2650, 0),MATCH($B37, Entry!$E$1:$E$2650, 0),AJ$1)</f>
        <v>0</v>
      </c>
      <c r="AK37" s="120">
        <f ca="1">eeWeekHours(MATCH($A37, Entry!$E$1:$E$2650, 0),MATCH($B37, Entry!$E$1:$E$2650, 0),AJ$1, 1)</f>
        <v>0</v>
      </c>
      <c r="AL37" s="137">
        <f t="shared" ca="1" si="45"/>
        <v>0</v>
      </c>
      <c r="AM37" s="132">
        <f ca="1">eeWeekHours(MATCH($A37, Entry!$E$1:$E$2650, 0),MATCH($B37, Entry!$E$1:$E$2650, 0),AM$1)</f>
        <v>0</v>
      </c>
      <c r="AN37" s="123">
        <f ca="1">eeWeekHours(MATCH($A37, Entry!$E$1:$E$2650, 0),MATCH($B37, Entry!$E$1:$E$2650, 0),AM$1, 1)</f>
        <v>0</v>
      </c>
      <c r="AO37" s="147">
        <f t="shared" ca="1" si="46"/>
        <v>0</v>
      </c>
      <c r="AP37" s="136">
        <f ca="1">eeWeekHours(MATCH($A37, Entry!$E$1:$E$2650, 0),MATCH($B37, Entry!$E$1:$E$2650, 0),AP$1)</f>
        <v>0</v>
      </c>
      <c r="AQ37" s="120">
        <f ca="1">eeWeekHours(MATCH($A37, Entry!$E$1:$E$2650, 0),MATCH($B37, Entry!$E$1:$E$2650, 0),AP$1, 1)</f>
        <v>0</v>
      </c>
      <c r="AR37" s="137">
        <f t="shared" ca="1" si="47"/>
        <v>0</v>
      </c>
      <c r="AS37" s="132">
        <f ca="1">eeWeekHours(MATCH($A37, Entry!$E$1:$E$2650, 0),MATCH($B37, Entry!$E$1:$E$2650, 0),AS$1)</f>
        <v>0</v>
      </c>
      <c r="AT37" s="123">
        <f ca="1">eeWeekHours(MATCH($A37, Entry!$E$1:$E$2650, 0),MATCH($B37, Entry!$E$1:$E$2650, 0),AS$1, 1)</f>
        <v>0</v>
      </c>
      <c r="AU37" s="176">
        <f t="shared" ca="1" si="48"/>
        <v>0</v>
      </c>
    </row>
    <row r="38" spans="1:47" ht="15.75" thickBot="1" x14ac:dyDescent="0.3">
      <c r="A38" s="129">
        <f t="shared" si="54"/>
        <v>44067</v>
      </c>
      <c r="B38" s="131">
        <f t="shared" si="55"/>
        <v>44073</v>
      </c>
      <c r="C38" s="133">
        <f ca="1">eeWeekHours(MATCH($A38, Entry!$E$1:$E$2650, 0),MATCH($B38, Entry!$E$1:$E$2650, 0),C$1)</f>
        <v>40</v>
      </c>
      <c r="D38" s="124">
        <f ca="1">eeWeekHours(MATCH($A38, Entry!$E$1:$E$2650, 0),MATCH($B38, Entry!$E$1:$E$2650, 0),C$1, 1)</f>
        <v>0</v>
      </c>
      <c r="E38" s="148">
        <f t="shared" ca="1" si="56"/>
        <v>40</v>
      </c>
      <c r="F38" s="138">
        <f ca="1">eeWeekHours(MATCH($A38, Entry!$E$1:$E$2650, 0),MATCH($B38, Entry!$E$1:$E$2650, 0),F$1)</f>
        <v>40</v>
      </c>
      <c r="G38" s="121">
        <f ca="1">eeWeekHours(MATCH($A38, Entry!$E$1:$E$2650, 0),MATCH($B38, Entry!$E$1:$E$2650, 0),F$1, 1)</f>
        <v>0</v>
      </c>
      <c r="H38" s="139">
        <f t="shared" ca="1" si="35"/>
        <v>40</v>
      </c>
      <c r="I38" s="133">
        <f ca="1">eeWeekHours(MATCH($A38, Entry!$E$1:$E$2650, 0),MATCH($B38, Entry!$E$1:$E$2650, 0),I$1)</f>
        <v>24</v>
      </c>
      <c r="J38" s="124">
        <f ca="1">eeWeekHours(MATCH($A38, Entry!$E$1:$E$2650, 0),MATCH($B38, Entry!$E$1:$E$2650, 0),I$1, 1)</f>
        <v>8</v>
      </c>
      <c r="K38" s="148">
        <f t="shared" ca="1" si="36"/>
        <v>32</v>
      </c>
      <c r="L38" s="138">
        <f ca="1">eeWeekHours(MATCH($A38, Entry!$E$1:$E$2650, 0),MATCH($B38, Entry!$E$1:$E$2650, 0),L$1)</f>
        <v>40</v>
      </c>
      <c r="M38" s="121">
        <f ca="1">eeWeekHours(MATCH($A38, Entry!$E$1:$E$2650, 0),MATCH($B38, Entry!$E$1:$E$2650, 0),L$1, 1)</f>
        <v>0</v>
      </c>
      <c r="N38" s="139">
        <f t="shared" ca="1" si="37"/>
        <v>40</v>
      </c>
      <c r="O38" s="133">
        <f ca="1">eeWeekHours(MATCH($A38, Entry!$E$1:$E$2650, 0),MATCH($B38, Entry!$E$1:$E$2650, 0),O$1)</f>
        <v>0</v>
      </c>
      <c r="P38" s="124">
        <f ca="1">eeWeekHours(MATCH($A38, Entry!$E$1:$E$2650, 0),MATCH($B38, Entry!$E$1:$E$2650, 0),O$1, 1)</f>
        <v>0</v>
      </c>
      <c r="Q38" s="148">
        <f t="shared" ca="1" si="38"/>
        <v>0</v>
      </c>
      <c r="R38" s="138">
        <f ca="1">eeWeekHours(MATCH($A38, Entry!$E$1:$E$2650, 0),MATCH($B38, Entry!$E$1:$E$2650, 0),R$1)</f>
        <v>40</v>
      </c>
      <c r="S38" s="121">
        <f ca="1">eeWeekHours(MATCH($A38, Entry!$E$1:$E$2650, 0),MATCH($B38, Entry!$E$1:$E$2650, 0),R$1, 1)</f>
        <v>0</v>
      </c>
      <c r="T38" s="139">
        <f t="shared" ca="1" si="39"/>
        <v>40</v>
      </c>
      <c r="U38" s="133">
        <f ca="1">eeWeekHours(MATCH($A38, Entry!$E$1:$E$2650, 0),MATCH($B38, Entry!$E$1:$E$2650, 0),U$1)</f>
        <v>34</v>
      </c>
      <c r="V38" s="124">
        <f ca="1">eeWeekHours(MATCH($A38, Entry!$E$1:$E$2650, 0),MATCH($B38, Entry!$E$1:$E$2650, 0),U$1, 1)</f>
        <v>0</v>
      </c>
      <c r="W38" s="148">
        <f t="shared" ca="1" si="40"/>
        <v>34</v>
      </c>
      <c r="X38" s="138">
        <f ca="1">eeWeekHours(MATCH($A38, Entry!$E$1:$E$2650, 0),MATCH($B38, Entry!$E$1:$E$2650, 0),X$1)</f>
        <v>40</v>
      </c>
      <c r="Y38" s="121">
        <f ca="1">eeWeekHours(MATCH($A38, Entry!$E$1:$E$2650, 0),MATCH($B38, Entry!$E$1:$E$2650, 0),X$1, 1)</f>
        <v>0</v>
      </c>
      <c r="Z38" s="139">
        <f t="shared" ca="1" si="41"/>
        <v>40</v>
      </c>
      <c r="AA38" s="133">
        <f ca="1">eeWeekHours(MATCH($A38, Entry!$E$1:$E$2650, 0),MATCH($B38, Entry!$E$1:$E$2650, 0),AA$1)</f>
        <v>0</v>
      </c>
      <c r="AB38" s="124">
        <f ca="1">eeWeekHours(MATCH($A38, Entry!$E$1:$E$2650, 0),MATCH($B38, Entry!$E$1:$E$2650, 0),AA$1, 1)</f>
        <v>0</v>
      </c>
      <c r="AC38" s="148">
        <f t="shared" ca="1" si="42"/>
        <v>0</v>
      </c>
      <c r="AD38" s="138">
        <f ca="1">eeWeekHours(MATCH($A38, Entry!$E$1:$E$2650, 0),MATCH($B38, Entry!$E$1:$E$2650, 0),AD$1)</f>
        <v>0</v>
      </c>
      <c r="AE38" s="121">
        <f ca="1">eeWeekHours(MATCH($A38, Entry!$E$1:$E$2650, 0),MATCH($B38, Entry!$E$1:$E$2650, 0),AD$1, 1)</f>
        <v>0</v>
      </c>
      <c r="AF38" s="139">
        <f t="shared" ca="1" si="43"/>
        <v>0</v>
      </c>
      <c r="AG38" s="133">
        <f ca="1">eeWeekHours(MATCH($A38, Entry!$E$1:$E$2650, 0),MATCH($B38, Entry!$E$1:$E$2650, 0),AG$1)</f>
        <v>0</v>
      </c>
      <c r="AH38" s="124">
        <f ca="1">eeWeekHours(MATCH($A38, Entry!$E$1:$E$2650, 0),MATCH($B38, Entry!$E$1:$E$2650, 0),AG$1, 1)</f>
        <v>0</v>
      </c>
      <c r="AI38" s="148">
        <f t="shared" ca="1" si="44"/>
        <v>0</v>
      </c>
      <c r="AJ38" s="138">
        <f ca="1">eeWeekHours(MATCH($A38, Entry!$E$1:$E$2650, 0),MATCH($B38, Entry!$E$1:$E$2650, 0),AJ$1)</f>
        <v>0</v>
      </c>
      <c r="AK38" s="121">
        <f ca="1">eeWeekHours(MATCH($A38, Entry!$E$1:$E$2650, 0),MATCH($B38, Entry!$E$1:$E$2650, 0),AJ$1, 1)</f>
        <v>0</v>
      </c>
      <c r="AL38" s="139">
        <f t="shared" ca="1" si="45"/>
        <v>0</v>
      </c>
      <c r="AM38" s="133">
        <f ca="1">eeWeekHours(MATCH($A38, Entry!$E$1:$E$2650, 0),MATCH($B38, Entry!$E$1:$E$2650, 0),AM$1)</f>
        <v>0</v>
      </c>
      <c r="AN38" s="124">
        <f ca="1">eeWeekHours(MATCH($A38, Entry!$E$1:$E$2650, 0),MATCH($B38, Entry!$E$1:$E$2650, 0),AM$1, 1)</f>
        <v>0</v>
      </c>
      <c r="AO38" s="148">
        <f t="shared" ca="1" si="46"/>
        <v>0</v>
      </c>
      <c r="AP38" s="138">
        <f ca="1">eeWeekHours(MATCH($A38, Entry!$E$1:$E$2650, 0),MATCH($B38, Entry!$E$1:$E$2650, 0),AP$1)</f>
        <v>0</v>
      </c>
      <c r="AQ38" s="121">
        <f ca="1">eeWeekHours(MATCH($A38, Entry!$E$1:$E$2650, 0),MATCH($B38, Entry!$E$1:$E$2650, 0),AP$1, 1)</f>
        <v>0</v>
      </c>
      <c r="AR38" s="139">
        <f t="shared" ca="1" si="47"/>
        <v>0</v>
      </c>
      <c r="AS38" s="133">
        <f ca="1">eeWeekHours(MATCH($A38, Entry!$E$1:$E$2650, 0),MATCH($B38, Entry!$E$1:$E$2650, 0),AS$1)</f>
        <v>0</v>
      </c>
      <c r="AT38" s="124">
        <f ca="1">eeWeekHours(MATCH($A38, Entry!$E$1:$E$2650, 0),MATCH($B38, Entry!$E$1:$E$2650, 0),AS$1, 1)</f>
        <v>0</v>
      </c>
      <c r="AU38" s="177">
        <f t="shared" ca="1" si="48"/>
        <v>0</v>
      </c>
    </row>
    <row r="39" spans="1:47" x14ac:dyDescent="0.25">
      <c r="A39" s="128">
        <f t="shared" si="54"/>
        <v>44074</v>
      </c>
      <c r="B39" s="130">
        <f t="shared" si="55"/>
        <v>44080</v>
      </c>
      <c r="C39" s="132">
        <f ca="1">eeWeekHours(MATCH($A39, Entry!$E$1:$E$2650, 0),MATCH($B39, Entry!$E$1:$E$2650, 0),C$1)</f>
        <v>24</v>
      </c>
      <c r="D39" s="123">
        <f ca="1">eeWeekHours(MATCH($A39, Entry!$E$1:$E$2650, 0),MATCH($B39, Entry!$E$1:$E$2650, 0),C$1, 1)</f>
        <v>16</v>
      </c>
      <c r="E39" s="147">
        <f t="shared" ca="1" si="56"/>
        <v>40</v>
      </c>
      <c r="F39" s="136">
        <f ca="1">eeWeekHours(MATCH($A39, Entry!$E$1:$E$2650, 0),MATCH($B39, Entry!$E$1:$E$2650, 0),F$1)</f>
        <v>40</v>
      </c>
      <c r="G39" s="120">
        <f ca="1">eeWeekHours(MATCH($A39, Entry!$E$1:$E$2650, 0),MATCH($B39, Entry!$E$1:$E$2650, 0),F$1, 1)</f>
        <v>0</v>
      </c>
      <c r="H39" s="137">
        <f t="shared" ca="1" si="35"/>
        <v>40</v>
      </c>
      <c r="I39" s="132">
        <f ca="1">eeWeekHours(MATCH($A39, Entry!$E$1:$E$2650, 0),MATCH($B39, Entry!$E$1:$E$2650, 0),I$1)</f>
        <v>32</v>
      </c>
      <c r="J39" s="123">
        <f ca="1">eeWeekHours(MATCH($A39, Entry!$E$1:$E$2650, 0),MATCH($B39, Entry!$E$1:$E$2650, 0),I$1, 1)</f>
        <v>0</v>
      </c>
      <c r="K39" s="147">
        <f t="shared" ca="1" si="36"/>
        <v>32</v>
      </c>
      <c r="L39" s="136">
        <f ca="1">eeWeekHours(MATCH($A39, Entry!$E$1:$E$2650, 0),MATCH($B39, Entry!$E$1:$E$2650, 0),L$1)</f>
        <v>40</v>
      </c>
      <c r="M39" s="120">
        <f ca="1">eeWeekHours(MATCH($A39, Entry!$E$1:$E$2650, 0),MATCH($B39, Entry!$E$1:$E$2650, 0),L$1, 1)</f>
        <v>0</v>
      </c>
      <c r="N39" s="137">
        <f t="shared" ca="1" si="37"/>
        <v>40</v>
      </c>
      <c r="O39" s="132">
        <f ca="1">eeWeekHours(MATCH($A39, Entry!$E$1:$E$2650, 0),MATCH($B39, Entry!$E$1:$E$2650, 0),O$1)</f>
        <v>0</v>
      </c>
      <c r="P39" s="123">
        <f ca="1">eeWeekHours(MATCH($A39, Entry!$E$1:$E$2650, 0),MATCH($B39, Entry!$E$1:$E$2650, 0),O$1, 1)</f>
        <v>0</v>
      </c>
      <c r="Q39" s="147">
        <f t="shared" ca="1" si="38"/>
        <v>0</v>
      </c>
      <c r="R39" s="136">
        <f ca="1">eeWeekHours(MATCH($A39, Entry!$E$1:$E$2650, 0),MATCH($B39, Entry!$E$1:$E$2650, 0),R$1)</f>
        <v>40</v>
      </c>
      <c r="S39" s="120">
        <f ca="1">eeWeekHours(MATCH($A39, Entry!$E$1:$E$2650, 0),MATCH($B39, Entry!$E$1:$E$2650, 0),R$1, 1)</f>
        <v>0</v>
      </c>
      <c r="T39" s="137">
        <f t="shared" ca="1" si="39"/>
        <v>40</v>
      </c>
      <c r="U39" s="132">
        <f ca="1">eeWeekHours(MATCH($A39, Entry!$E$1:$E$2650, 0),MATCH($B39, Entry!$E$1:$E$2650, 0),U$1)</f>
        <v>26</v>
      </c>
      <c r="V39" s="123">
        <f ca="1">eeWeekHours(MATCH($A39, Entry!$E$1:$E$2650, 0),MATCH($B39, Entry!$E$1:$E$2650, 0),U$1, 1)</f>
        <v>7.5</v>
      </c>
      <c r="W39" s="147">
        <f t="shared" ca="1" si="40"/>
        <v>33.5</v>
      </c>
      <c r="X39" s="136">
        <f ca="1">eeWeekHours(MATCH($A39, Entry!$E$1:$E$2650, 0),MATCH($B39, Entry!$E$1:$E$2650, 0),X$1)</f>
        <v>40</v>
      </c>
      <c r="Y39" s="120">
        <f ca="1">eeWeekHours(MATCH($A39, Entry!$E$1:$E$2650, 0),MATCH($B39, Entry!$E$1:$E$2650, 0),X$1, 1)</f>
        <v>0</v>
      </c>
      <c r="Z39" s="137">
        <f t="shared" ca="1" si="41"/>
        <v>40</v>
      </c>
      <c r="AA39" s="132">
        <f ca="1">eeWeekHours(MATCH($A39, Entry!$E$1:$E$2650, 0),MATCH($B39, Entry!$E$1:$E$2650, 0),AA$1)</f>
        <v>0</v>
      </c>
      <c r="AB39" s="123">
        <f ca="1">eeWeekHours(MATCH($A39, Entry!$E$1:$E$2650, 0),MATCH($B39, Entry!$E$1:$E$2650, 0),AA$1, 1)</f>
        <v>0</v>
      </c>
      <c r="AC39" s="147">
        <f t="shared" ca="1" si="42"/>
        <v>0</v>
      </c>
      <c r="AD39" s="136">
        <f ca="1">eeWeekHours(MATCH($A39, Entry!$E$1:$E$2650, 0),MATCH($B39, Entry!$E$1:$E$2650, 0),AD$1)</f>
        <v>0</v>
      </c>
      <c r="AE39" s="120">
        <f ca="1">eeWeekHours(MATCH($A39, Entry!$E$1:$E$2650, 0),MATCH($B39, Entry!$E$1:$E$2650, 0),AD$1, 1)</f>
        <v>0</v>
      </c>
      <c r="AF39" s="137">
        <f t="shared" ca="1" si="43"/>
        <v>0</v>
      </c>
      <c r="AG39" s="132">
        <f ca="1">eeWeekHours(MATCH($A39, Entry!$E$1:$E$2650, 0),MATCH($B39, Entry!$E$1:$E$2650, 0),AG$1)</f>
        <v>0</v>
      </c>
      <c r="AH39" s="123">
        <f ca="1">eeWeekHours(MATCH($A39, Entry!$E$1:$E$2650, 0),MATCH($B39, Entry!$E$1:$E$2650, 0),AG$1, 1)</f>
        <v>0</v>
      </c>
      <c r="AI39" s="147">
        <f t="shared" ca="1" si="44"/>
        <v>0</v>
      </c>
      <c r="AJ39" s="136">
        <f ca="1">eeWeekHours(MATCH($A39, Entry!$E$1:$E$2650, 0),MATCH($B39, Entry!$E$1:$E$2650, 0),AJ$1)</f>
        <v>0</v>
      </c>
      <c r="AK39" s="120">
        <f ca="1">eeWeekHours(MATCH($A39, Entry!$E$1:$E$2650, 0),MATCH($B39, Entry!$E$1:$E$2650, 0),AJ$1, 1)</f>
        <v>0</v>
      </c>
      <c r="AL39" s="137">
        <f t="shared" ca="1" si="45"/>
        <v>0</v>
      </c>
      <c r="AM39" s="132">
        <f ca="1">eeWeekHours(MATCH($A39, Entry!$E$1:$E$2650, 0),MATCH($B39, Entry!$E$1:$E$2650, 0),AM$1)</f>
        <v>0</v>
      </c>
      <c r="AN39" s="123">
        <f ca="1">eeWeekHours(MATCH($A39, Entry!$E$1:$E$2650, 0),MATCH($B39, Entry!$E$1:$E$2650, 0),AM$1, 1)</f>
        <v>0</v>
      </c>
      <c r="AO39" s="147">
        <f t="shared" ca="1" si="46"/>
        <v>0</v>
      </c>
      <c r="AP39" s="136">
        <f ca="1">eeWeekHours(MATCH($A39, Entry!$E$1:$E$2650, 0),MATCH($B39, Entry!$E$1:$E$2650, 0),AP$1)</f>
        <v>0</v>
      </c>
      <c r="AQ39" s="120">
        <f ca="1">eeWeekHours(MATCH($A39, Entry!$E$1:$E$2650, 0),MATCH($B39, Entry!$E$1:$E$2650, 0),AP$1, 1)</f>
        <v>0</v>
      </c>
      <c r="AR39" s="137">
        <f t="shared" ca="1" si="47"/>
        <v>0</v>
      </c>
      <c r="AS39" s="132">
        <f ca="1">eeWeekHours(MATCH($A39, Entry!$E$1:$E$2650, 0),MATCH($B39, Entry!$E$1:$E$2650, 0),AS$1)</f>
        <v>0</v>
      </c>
      <c r="AT39" s="123">
        <f ca="1">eeWeekHours(MATCH($A39, Entry!$E$1:$E$2650, 0),MATCH($B39, Entry!$E$1:$E$2650, 0),AS$1, 1)</f>
        <v>0</v>
      </c>
      <c r="AU39" s="176">
        <f t="shared" ca="1" si="48"/>
        <v>0</v>
      </c>
    </row>
    <row r="40" spans="1:47" ht="15.75" thickBot="1" x14ac:dyDescent="0.3">
      <c r="A40" s="129">
        <f t="shared" si="54"/>
        <v>44081</v>
      </c>
      <c r="B40" s="131">
        <f t="shared" si="55"/>
        <v>44087</v>
      </c>
      <c r="C40" s="133">
        <f ca="1">eeWeekHours(MATCH($A40, Entry!$E$1:$E$2650, 0),MATCH($B40, Entry!$E$1:$E$2650, 0),C$1)</f>
        <v>30.75</v>
      </c>
      <c r="D40" s="124">
        <f ca="1">eeWeekHours(MATCH($A40, Entry!$E$1:$E$2650, 0),MATCH($B40, Entry!$E$1:$E$2650, 0),C$1, 1)</f>
        <v>9.25</v>
      </c>
      <c r="E40" s="148">
        <f t="shared" ca="1" si="56"/>
        <v>40</v>
      </c>
      <c r="F40" s="138">
        <f ca="1">eeWeekHours(MATCH($A40, Entry!$E$1:$E$2650, 0),MATCH($B40, Entry!$E$1:$E$2650, 0),F$1)</f>
        <v>32</v>
      </c>
      <c r="G40" s="121">
        <f ca="1">eeWeekHours(MATCH($A40, Entry!$E$1:$E$2650, 0),MATCH($B40, Entry!$E$1:$E$2650, 0),F$1, 1)</f>
        <v>8</v>
      </c>
      <c r="H40" s="139">
        <f t="shared" ca="1" si="35"/>
        <v>40</v>
      </c>
      <c r="I40" s="133">
        <f ca="1">eeWeekHours(MATCH($A40, Entry!$E$1:$E$2650, 0),MATCH($B40, Entry!$E$1:$E$2650, 0),I$1)</f>
        <v>24</v>
      </c>
      <c r="J40" s="124">
        <f ca="1">eeWeekHours(MATCH($A40, Entry!$E$1:$E$2650, 0),MATCH($B40, Entry!$E$1:$E$2650, 0),I$1, 1)</f>
        <v>8</v>
      </c>
      <c r="K40" s="148">
        <f t="shared" ca="1" si="36"/>
        <v>32</v>
      </c>
      <c r="L40" s="138">
        <f ca="1">eeWeekHours(MATCH($A40, Entry!$E$1:$E$2650, 0),MATCH($B40, Entry!$E$1:$E$2650, 0),L$1)</f>
        <v>8</v>
      </c>
      <c r="M40" s="121">
        <f ca="1">eeWeekHours(MATCH($A40, Entry!$E$1:$E$2650, 0),MATCH($B40, Entry!$E$1:$E$2650, 0),L$1, 1)</f>
        <v>32</v>
      </c>
      <c r="N40" s="139">
        <f t="shared" ca="1" si="37"/>
        <v>40</v>
      </c>
      <c r="O40" s="133">
        <f ca="1">eeWeekHours(MATCH($A40, Entry!$E$1:$E$2650, 0),MATCH($B40, Entry!$E$1:$E$2650, 0),O$1)</f>
        <v>0</v>
      </c>
      <c r="P40" s="124">
        <f ca="1">eeWeekHours(MATCH($A40, Entry!$E$1:$E$2650, 0),MATCH($B40, Entry!$E$1:$E$2650, 0),O$1, 1)</f>
        <v>0</v>
      </c>
      <c r="Q40" s="148">
        <f t="shared" ca="1" si="38"/>
        <v>0</v>
      </c>
      <c r="R40" s="138">
        <f ca="1">eeWeekHours(MATCH($A40, Entry!$E$1:$E$2650, 0),MATCH($B40, Entry!$E$1:$E$2650, 0),R$1)</f>
        <v>0</v>
      </c>
      <c r="S40" s="121">
        <f ca="1">eeWeekHours(MATCH($A40, Entry!$E$1:$E$2650, 0),MATCH($B40, Entry!$E$1:$E$2650, 0),R$1, 1)</f>
        <v>40</v>
      </c>
      <c r="T40" s="139">
        <f t="shared" ca="1" si="39"/>
        <v>40</v>
      </c>
      <c r="U40" s="133">
        <f ca="1">eeWeekHours(MATCH($A40, Entry!$E$1:$E$2650, 0),MATCH($B40, Entry!$E$1:$E$2650, 0),U$1)</f>
        <v>26</v>
      </c>
      <c r="V40" s="124">
        <f ca="1">eeWeekHours(MATCH($A40, Entry!$E$1:$E$2650, 0),MATCH($B40, Entry!$E$1:$E$2650, 0),U$1, 1)</f>
        <v>8</v>
      </c>
      <c r="W40" s="148">
        <f t="shared" ca="1" si="40"/>
        <v>34</v>
      </c>
      <c r="X40" s="138">
        <f ca="1">eeWeekHours(MATCH($A40, Entry!$E$1:$E$2650, 0),MATCH($B40, Entry!$E$1:$E$2650, 0),X$1)</f>
        <v>32</v>
      </c>
      <c r="Y40" s="121">
        <f ca="1">eeWeekHours(MATCH($A40, Entry!$E$1:$E$2650, 0),MATCH($B40, Entry!$E$1:$E$2650, 0),X$1, 1)</f>
        <v>8</v>
      </c>
      <c r="Z40" s="139">
        <f t="shared" ca="1" si="41"/>
        <v>40</v>
      </c>
      <c r="AA40" s="133">
        <f ca="1">eeWeekHours(MATCH($A40, Entry!$E$1:$E$2650, 0),MATCH($B40, Entry!$E$1:$E$2650, 0),AA$1)</f>
        <v>0</v>
      </c>
      <c r="AB40" s="124">
        <f ca="1">eeWeekHours(MATCH($A40, Entry!$E$1:$E$2650, 0),MATCH($B40, Entry!$E$1:$E$2650, 0),AA$1, 1)</f>
        <v>0</v>
      </c>
      <c r="AC40" s="148">
        <f t="shared" ca="1" si="42"/>
        <v>0</v>
      </c>
      <c r="AD40" s="138">
        <f ca="1">eeWeekHours(MATCH($A40, Entry!$E$1:$E$2650, 0),MATCH($B40, Entry!$E$1:$E$2650, 0),AD$1)</f>
        <v>0</v>
      </c>
      <c r="AE40" s="121">
        <f ca="1">eeWeekHours(MATCH($A40, Entry!$E$1:$E$2650, 0),MATCH($B40, Entry!$E$1:$E$2650, 0),AD$1, 1)</f>
        <v>0</v>
      </c>
      <c r="AF40" s="139">
        <f t="shared" ca="1" si="43"/>
        <v>0</v>
      </c>
      <c r="AG40" s="133">
        <f ca="1">eeWeekHours(MATCH($A40, Entry!$E$1:$E$2650, 0),MATCH($B40, Entry!$E$1:$E$2650, 0),AG$1)</f>
        <v>0</v>
      </c>
      <c r="AH40" s="124">
        <f ca="1">eeWeekHours(MATCH($A40, Entry!$E$1:$E$2650, 0),MATCH($B40, Entry!$E$1:$E$2650, 0),AG$1, 1)</f>
        <v>0</v>
      </c>
      <c r="AI40" s="148">
        <f t="shared" ca="1" si="44"/>
        <v>0</v>
      </c>
      <c r="AJ40" s="138">
        <f ca="1">eeWeekHours(MATCH($A40, Entry!$E$1:$E$2650, 0),MATCH($B40, Entry!$E$1:$E$2650, 0),AJ$1)</f>
        <v>0</v>
      </c>
      <c r="AK40" s="121">
        <f ca="1">eeWeekHours(MATCH($A40, Entry!$E$1:$E$2650, 0),MATCH($B40, Entry!$E$1:$E$2650, 0),AJ$1, 1)</f>
        <v>0</v>
      </c>
      <c r="AL40" s="139">
        <f t="shared" ca="1" si="45"/>
        <v>0</v>
      </c>
      <c r="AM40" s="133">
        <f ca="1">eeWeekHours(MATCH($A40, Entry!$E$1:$E$2650, 0),MATCH($B40, Entry!$E$1:$E$2650, 0),AM$1)</f>
        <v>0</v>
      </c>
      <c r="AN40" s="124">
        <f ca="1">eeWeekHours(MATCH($A40, Entry!$E$1:$E$2650, 0),MATCH($B40, Entry!$E$1:$E$2650, 0),AM$1, 1)</f>
        <v>0</v>
      </c>
      <c r="AO40" s="148">
        <f t="shared" ca="1" si="46"/>
        <v>0</v>
      </c>
      <c r="AP40" s="138">
        <f ca="1">eeWeekHours(MATCH($A40, Entry!$E$1:$E$2650, 0),MATCH($B40, Entry!$E$1:$E$2650, 0),AP$1)</f>
        <v>0</v>
      </c>
      <c r="AQ40" s="121">
        <f ca="1">eeWeekHours(MATCH($A40, Entry!$E$1:$E$2650, 0),MATCH($B40, Entry!$E$1:$E$2650, 0),AP$1, 1)</f>
        <v>0</v>
      </c>
      <c r="AR40" s="139">
        <f t="shared" ca="1" si="47"/>
        <v>0</v>
      </c>
      <c r="AS40" s="133">
        <f ca="1">eeWeekHours(MATCH($A40, Entry!$E$1:$E$2650, 0),MATCH($B40, Entry!$E$1:$E$2650, 0),AS$1)</f>
        <v>0</v>
      </c>
      <c r="AT40" s="124">
        <f ca="1">eeWeekHours(MATCH($A40, Entry!$E$1:$E$2650, 0),MATCH($B40, Entry!$E$1:$E$2650, 0),AS$1, 1)</f>
        <v>0</v>
      </c>
      <c r="AU40" s="177">
        <f t="shared" ca="1" si="48"/>
        <v>0</v>
      </c>
    </row>
    <row r="41" spans="1:47" x14ac:dyDescent="0.25">
      <c r="A41" s="128">
        <f t="shared" si="54"/>
        <v>44088</v>
      </c>
      <c r="B41" s="130">
        <f t="shared" si="55"/>
        <v>44094</v>
      </c>
      <c r="C41" s="132">
        <f ca="1">eeWeekHours(MATCH($A41, Entry!$E$1:$E$2650, 0),MATCH($B41, Entry!$E$1:$E$2650, 0),C$1)</f>
        <v>38</v>
      </c>
      <c r="D41" s="123">
        <f ca="1">eeWeekHours(MATCH($A41, Entry!$E$1:$E$2650, 0),MATCH($B41, Entry!$E$1:$E$2650, 0),C$1, 1)</f>
        <v>2</v>
      </c>
      <c r="E41" s="147">
        <f t="shared" ca="1" si="56"/>
        <v>40</v>
      </c>
      <c r="F41" s="136">
        <f ca="1">eeWeekHours(MATCH($A41, Entry!$E$1:$E$2650, 0),MATCH($B41, Entry!$E$1:$E$2650, 0),F$1)</f>
        <v>40</v>
      </c>
      <c r="G41" s="120">
        <f ca="1">eeWeekHours(MATCH($A41, Entry!$E$1:$E$2650, 0),MATCH($B41, Entry!$E$1:$E$2650, 0),F$1, 1)</f>
        <v>0</v>
      </c>
      <c r="H41" s="137">
        <f t="shared" ca="1" si="35"/>
        <v>40</v>
      </c>
      <c r="I41" s="132">
        <f ca="1">eeWeekHours(MATCH($A41, Entry!$E$1:$E$2650, 0),MATCH($B41, Entry!$E$1:$E$2650, 0),I$1)</f>
        <v>32</v>
      </c>
      <c r="J41" s="123">
        <f ca="1">eeWeekHours(MATCH($A41, Entry!$E$1:$E$2650, 0),MATCH($B41, Entry!$E$1:$E$2650, 0),I$1, 1)</f>
        <v>0</v>
      </c>
      <c r="K41" s="147">
        <f t="shared" ca="1" si="36"/>
        <v>32</v>
      </c>
      <c r="L41" s="136">
        <f ca="1">eeWeekHours(MATCH($A41, Entry!$E$1:$E$2650, 0),MATCH($B41, Entry!$E$1:$E$2650, 0),L$1)</f>
        <v>40</v>
      </c>
      <c r="M41" s="120">
        <f ca="1">eeWeekHours(MATCH($A41, Entry!$E$1:$E$2650, 0),MATCH($B41, Entry!$E$1:$E$2650, 0),L$1, 1)</f>
        <v>0</v>
      </c>
      <c r="N41" s="137">
        <f t="shared" ca="1" si="37"/>
        <v>40</v>
      </c>
      <c r="O41" s="132">
        <f ca="1">eeWeekHours(MATCH($A41, Entry!$E$1:$E$2650, 0),MATCH($B41, Entry!$E$1:$E$2650, 0),O$1)</f>
        <v>0</v>
      </c>
      <c r="P41" s="123">
        <f ca="1">eeWeekHours(MATCH($A41, Entry!$E$1:$E$2650, 0),MATCH($B41, Entry!$E$1:$E$2650, 0),O$1, 1)</f>
        <v>0</v>
      </c>
      <c r="Q41" s="147">
        <f t="shared" ca="1" si="38"/>
        <v>0</v>
      </c>
      <c r="R41" s="136">
        <f ca="1">eeWeekHours(MATCH($A41, Entry!$E$1:$E$2650, 0),MATCH($B41, Entry!$E$1:$E$2650, 0),R$1)</f>
        <v>40</v>
      </c>
      <c r="S41" s="120">
        <f ca="1">eeWeekHours(MATCH($A41, Entry!$E$1:$E$2650, 0),MATCH($B41, Entry!$E$1:$E$2650, 0),R$1, 1)</f>
        <v>0</v>
      </c>
      <c r="T41" s="137">
        <f t="shared" ca="1" si="39"/>
        <v>40</v>
      </c>
      <c r="U41" s="132">
        <f ca="1">eeWeekHours(MATCH($A41, Entry!$E$1:$E$2650, 0),MATCH($B41, Entry!$E$1:$E$2650, 0),U$1)</f>
        <v>33.5</v>
      </c>
      <c r="V41" s="123">
        <f ca="1">eeWeekHours(MATCH($A41, Entry!$E$1:$E$2650, 0),MATCH($B41, Entry!$E$1:$E$2650, 0),U$1, 1)</f>
        <v>0</v>
      </c>
      <c r="W41" s="147">
        <f t="shared" ca="1" si="40"/>
        <v>33.5</v>
      </c>
      <c r="X41" s="136">
        <f ca="1">eeWeekHours(MATCH($A41, Entry!$E$1:$E$2650, 0),MATCH($B41, Entry!$E$1:$E$2650, 0),X$1)</f>
        <v>24</v>
      </c>
      <c r="Y41" s="120">
        <f ca="1">eeWeekHours(MATCH($A41, Entry!$E$1:$E$2650, 0),MATCH($B41, Entry!$E$1:$E$2650, 0),X$1, 1)</f>
        <v>16</v>
      </c>
      <c r="Z41" s="137">
        <f t="shared" ca="1" si="41"/>
        <v>40</v>
      </c>
      <c r="AA41" s="132">
        <f ca="1">eeWeekHours(MATCH($A41, Entry!$E$1:$E$2650, 0),MATCH($B41, Entry!$E$1:$E$2650, 0),AA$1)</f>
        <v>0</v>
      </c>
      <c r="AB41" s="123">
        <f ca="1">eeWeekHours(MATCH($A41, Entry!$E$1:$E$2650, 0),MATCH($B41, Entry!$E$1:$E$2650, 0),AA$1, 1)</f>
        <v>0</v>
      </c>
      <c r="AC41" s="147">
        <f t="shared" ca="1" si="42"/>
        <v>0</v>
      </c>
      <c r="AD41" s="136">
        <f ca="1">eeWeekHours(MATCH($A41, Entry!$E$1:$E$2650, 0),MATCH($B41, Entry!$E$1:$E$2650, 0),AD$1)</f>
        <v>0</v>
      </c>
      <c r="AE41" s="120">
        <f ca="1">eeWeekHours(MATCH($A41, Entry!$E$1:$E$2650, 0),MATCH($B41, Entry!$E$1:$E$2650, 0),AD$1, 1)</f>
        <v>0</v>
      </c>
      <c r="AF41" s="137">
        <f t="shared" ca="1" si="43"/>
        <v>0</v>
      </c>
      <c r="AG41" s="132">
        <f ca="1">eeWeekHours(MATCH($A41, Entry!$E$1:$E$2650, 0),MATCH($B41, Entry!$E$1:$E$2650, 0),AG$1)</f>
        <v>0</v>
      </c>
      <c r="AH41" s="123">
        <f ca="1">eeWeekHours(MATCH($A41, Entry!$E$1:$E$2650, 0),MATCH($B41, Entry!$E$1:$E$2650, 0),AG$1, 1)</f>
        <v>0</v>
      </c>
      <c r="AI41" s="147">
        <f t="shared" ca="1" si="44"/>
        <v>0</v>
      </c>
      <c r="AJ41" s="136">
        <f ca="1">eeWeekHours(MATCH($A41, Entry!$E$1:$E$2650, 0),MATCH($B41, Entry!$E$1:$E$2650, 0),AJ$1)</f>
        <v>0</v>
      </c>
      <c r="AK41" s="120">
        <f ca="1">eeWeekHours(MATCH($A41, Entry!$E$1:$E$2650, 0),MATCH($B41, Entry!$E$1:$E$2650, 0),AJ$1, 1)</f>
        <v>0</v>
      </c>
      <c r="AL41" s="137">
        <f t="shared" ca="1" si="45"/>
        <v>0</v>
      </c>
      <c r="AM41" s="132">
        <f ca="1">eeWeekHours(MATCH($A41, Entry!$E$1:$E$2650, 0),MATCH($B41, Entry!$E$1:$E$2650, 0),AM$1)</f>
        <v>0</v>
      </c>
      <c r="AN41" s="123">
        <f ca="1">eeWeekHours(MATCH($A41, Entry!$E$1:$E$2650, 0),MATCH($B41, Entry!$E$1:$E$2650, 0),AM$1, 1)</f>
        <v>0</v>
      </c>
      <c r="AO41" s="147">
        <f t="shared" ca="1" si="46"/>
        <v>0</v>
      </c>
      <c r="AP41" s="136">
        <f ca="1">eeWeekHours(MATCH($A41, Entry!$E$1:$E$2650, 0),MATCH($B41, Entry!$E$1:$E$2650, 0),AP$1)</f>
        <v>0</v>
      </c>
      <c r="AQ41" s="120">
        <f ca="1">eeWeekHours(MATCH($A41, Entry!$E$1:$E$2650, 0),MATCH($B41, Entry!$E$1:$E$2650, 0),AP$1, 1)</f>
        <v>0</v>
      </c>
      <c r="AR41" s="137">
        <f t="shared" ca="1" si="47"/>
        <v>0</v>
      </c>
      <c r="AS41" s="132">
        <f ca="1">eeWeekHours(MATCH($A41, Entry!$E$1:$E$2650, 0),MATCH($B41, Entry!$E$1:$E$2650, 0),AS$1)</f>
        <v>0</v>
      </c>
      <c r="AT41" s="123">
        <f ca="1">eeWeekHours(MATCH($A41, Entry!$E$1:$E$2650, 0),MATCH($B41, Entry!$E$1:$E$2650, 0),AS$1, 1)</f>
        <v>0</v>
      </c>
      <c r="AU41" s="176">
        <f t="shared" ca="1" si="48"/>
        <v>0</v>
      </c>
    </row>
    <row r="42" spans="1:47" ht="15.75" thickBot="1" x14ac:dyDescent="0.3">
      <c r="A42" s="129">
        <f t="shared" si="54"/>
        <v>44095</v>
      </c>
      <c r="B42" s="131">
        <f t="shared" si="55"/>
        <v>44101</v>
      </c>
      <c r="C42" s="133">
        <f ca="1">eeWeekHours(MATCH($A42, Entry!$E$1:$E$2650, 0),MATCH($B42, Entry!$E$1:$E$2650, 0),C$1)</f>
        <v>24</v>
      </c>
      <c r="D42" s="124">
        <f ca="1">eeWeekHours(MATCH($A42, Entry!$E$1:$E$2650, 0),MATCH($B42, Entry!$E$1:$E$2650, 0),C$1, 1)</f>
        <v>16</v>
      </c>
      <c r="E42" s="148">
        <f t="shared" ca="1" si="56"/>
        <v>40</v>
      </c>
      <c r="F42" s="138">
        <f ca="1">eeWeekHours(MATCH($A42, Entry!$E$1:$E$2650, 0),MATCH($B42, Entry!$E$1:$E$2650, 0),F$1)</f>
        <v>40</v>
      </c>
      <c r="G42" s="121">
        <f ca="1">eeWeekHours(MATCH($A42, Entry!$E$1:$E$2650, 0),MATCH($B42, Entry!$E$1:$E$2650, 0),F$1, 1)</f>
        <v>0</v>
      </c>
      <c r="H42" s="139">
        <f t="shared" ca="1" si="35"/>
        <v>40</v>
      </c>
      <c r="I42" s="133">
        <f ca="1">eeWeekHours(MATCH($A42, Entry!$E$1:$E$2650, 0),MATCH($B42, Entry!$E$1:$E$2650, 0),I$1)</f>
        <v>24</v>
      </c>
      <c r="J42" s="124">
        <f ca="1">eeWeekHours(MATCH($A42, Entry!$E$1:$E$2650, 0),MATCH($B42, Entry!$E$1:$E$2650, 0),I$1, 1)</f>
        <v>8</v>
      </c>
      <c r="K42" s="148">
        <f t="shared" ca="1" si="36"/>
        <v>32</v>
      </c>
      <c r="L42" s="138">
        <f ca="1">eeWeekHours(MATCH($A42, Entry!$E$1:$E$2650, 0),MATCH($B42, Entry!$E$1:$E$2650, 0),L$1)</f>
        <v>40</v>
      </c>
      <c r="M42" s="121">
        <f ca="1">eeWeekHours(MATCH($A42, Entry!$E$1:$E$2650, 0),MATCH($B42, Entry!$E$1:$E$2650, 0),L$1, 1)</f>
        <v>0</v>
      </c>
      <c r="N42" s="139">
        <f t="shared" ca="1" si="37"/>
        <v>40</v>
      </c>
      <c r="O42" s="133">
        <f ca="1">eeWeekHours(MATCH($A42, Entry!$E$1:$E$2650, 0),MATCH($B42, Entry!$E$1:$E$2650, 0),O$1)</f>
        <v>0</v>
      </c>
      <c r="P42" s="124">
        <f ca="1">eeWeekHours(MATCH($A42, Entry!$E$1:$E$2650, 0),MATCH($B42, Entry!$E$1:$E$2650, 0),O$1, 1)</f>
        <v>0</v>
      </c>
      <c r="Q42" s="148">
        <f t="shared" ca="1" si="38"/>
        <v>0</v>
      </c>
      <c r="R42" s="138">
        <f ca="1">eeWeekHours(MATCH($A42, Entry!$E$1:$E$2650, 0),MATCH($B42, Entry!$E$1:$E$2650, 0),R$1)</f>
        <v>40</v>
      </c>
      <c r="S42" s="121">
        <f ca="1">eeWeekHours(MATCH($A42, Entry!$E$1:$E$2650, 0),MATCH($B42, Entry!$E$1:$E$2650, 0),R$1, 1)</f>
        <v>0</v>
      </c>
      <c r="T42" s="139">
        <f t="shared" ca="1" si="39"/>
        <v>40</v>
      </c>
      <c r="U42" s="133">
        <f ca="1">eeWeekHours(MATCH($A42, Entry!$E$1:$E$2650, 0),MATCH($B42, Entry!$E$1:$E$2650, 0),U$1)</f>
        <v>22.5</v>
      </c>
      <c r="V42" s="124">
        <f ca="1">eeWeekHours(MATCH($A42, Entry!$E$1:$E$2650, 0),MATCH($B42, Entry!$E$1:$E$2650, 0),U$1, 1)</f>
        <v>11</v>
      </c>
      <c r="W42" s="148">
        <f t="shared" ca="1" si="40"/>
        <v>33.5</v>
      </c>
      <c r="X42" s="138">
        <f ca="1">eeWeekHours(MATCH($A42, Entry!$E$1:$E$2650, 0),MATCH($B42, Entry!$E$1:$E$2650, 0),X$1)</f>
        <v>40</v>
      </c>
      <c r="Y42" s="121">
        <f ca="1">eeWeekHours(MATCH($A42, Entry!$E$1:$E$2650, 0),MATCH($B42, Entry!$E$1:$E$2650, 0),X$1, 1)</f>
        <v>0</v>
      </c>
      <c r="Z42" s="139">
        <f t="shared" ca="1" si="41"/>
        <v>40</v>
      </c>
      <c r="AA42" s="133">
        <f ca="1">eeWeekHours(MATCH($A42, Entry!$E$1:$E$2650, 0),MATCH($B42, Entry!$E$1:$E$2650, 0),AA$1)</f>
        <v>0</v>
      </c>
      <c r="AB42" s="124">
        <f ca="1">eeWeekHours(MATCH($A42, Entry!$E$1:$E$2650, 0),MATCH($B42, Entry!$E$1:$E$2650, 0),AA$1, 1)</f>
        <v>0</v>
      </c>
      <c r="AC42" s="148">
        <f t="shared" ca="1" si="42"/>
        <v>0</v>
      </c>
      <c r="AD42" s="138">
        <f ca="1">eeWeekHours(MATCH($A42, Entry!$E$1:$E$2650, 0),MATCH($B42, Entry!$E$1:$E$2650, 0),AD$1)</f>
        <v>0</v>
      </c>
      <c r="AE42" s="121">
        <f ca="1">eeWeekHours(MATCH($A42, Entry!$E$1:$E$2650, 0),MATCH($B42, Entry!$E$1:$E$2650, 0),AD$1, 1)</f>
        <v>0</v>
      </c>
      <c r="AF42" s="139">
        <f t="shared" ca="1" si="43"/>
        <v>0</v>
      </c>
      <c r="AG42" s="133">
        <f ca="1">eeWeekHours(MATCH($A42, Entry!$E$1:$E$2650, 0),MATCH($B42, Entry!$E$1:$E$2650, 0),AG$1)</f>
        <v>0</v>
      </c>
      <c r="AH42" s="124">
        <f ca="1">eeWeekHours(MATCH($A42, Entry!$E$1:$E$2650, 0),MATCH($B42, Entry!$E$1:$E$2650, 0),AG$1, 1)</f>
        <v>0</v>
      </c>
      <c r="AI42" s="148">
        <f t="shared" ca="1" si="44"/>
        <v>0</v>
      </c>
      <c r="AJ42" s="138">
        <f ca="1">eeWeekHours(MATCH($A42, Entry!$E$1:$E$2650, 0),MATCH($B42, Entry!$E$1:$E$2650, 0),AJ$1)</f>
        <v>0</v>
      </c>
      <c r="AK42" s="121">
        <f ca="1">eeWeekHours(MATCH($A42, Entry!$E$1:$E$2650, 0),MATCH($B42, Entry!$E$1:$E$2650, 0),AJ$1, 1)</f>
        <v>0</v>
      </c>
      <c r="AL42" s="139">
        <f t="shared" ca="1" si="45"/>
        <v>0</v>
      </c>
      <c r="AM42" s="133">
        <f ca="1">eeWeekHours(MATCH($A42, Entry!$E$1:$E$2650, 0),MATCH($B42, Entry!$E$1:$E$2650, 0),AM$1)</f>
        <v>0</v>
      </c>
      <c r="AN42" s="124">
        <f ca="1">eeWeekHours(MATCH($A42, Entry!$E$1:$E$2650, 0),MATCH($B42, Entry!$E$1:$E$2650, 0),AM$1, 1)</f>
        <v>0</v>
      </c>
      <c r="AO42" s="148">
        <f t="shared" ca="1" si="46"/>
        <v>0</v>
      </c>
      <c r="AP42" s="138">
        <f ca="1">eeWeekHours(MATCH($A42, Entry!$E$1:$E$2650, 0),MATCH($B42, Entry!$E$1:$E$2650, 0),AP$1)</f>
        <v>0</v>
      </c>
      <c r="AQ42" s="121">
        <f ca="1">eeWeekHours(MATCH($A42, Entry!$E$1:$E$2650, 0),MATCH($B42, Entry!$E$1:$E$2650, 0),AP$1, 1)</f>
        <v>0</v>
      </c>
      <c r="AR42" s="139">
        <f t="shared" ca="1" si="47"/>
        <v>0</v>
      </c>
      <c r="AS42" s="133">
        <f ca="1">eeWeekHours(MATCH($A42, Entry!$E$1:$E$2650, 0),MATCH($B42, Entry!$E$1:$E$2650, 0),AS$1)</f>
        <v>0</v>
      </c>
      <c r="AT42" s="124">
        <f ca="1">eeWeekHours(MATCH($A42, Entry!$E$1:$E$2650, 0),MATCH($B42, Entry!$E$1:$E$2650, 0),AS$1, 1)</f>
        <v>0</v>
      </c>
      <c r="AU42" s="177">
        <f t="shared" ca="1" si="48"/>
        <v>0</v>
      </c>
    </row>
    <row r="43" spans="1:47" x14ac:dyDescent="0.25">
      <c r="A43" s="128">
        <f t="shared" si="54"/>
        <v>44102</v>
      </c>
      <c r="B43" s="130">
        <f t="shared" si="55"/>
        <v>44108</v>
      </c>
      <c r="C43" s="132">
        <f ca="1">eeWeekHours(MATCH($A43, Entry!$E$1:$E$2650, 0),MATCH($B43, Entry!$E$1:$E$2650, 0),C$1)</f>
        <v>40</v>
      </c>
      <c r="D43" s="123">
        <f ca="1">eeWeekHours(MATCH($A43, Entry!$E$1:$E$2650, 0),MATCH($B43, Entry!$E$1:$E$2650, 0),C$1, 1)</f>
        <v>1.5</v>
      </c>
      <c r="E43" s="147">
        <f t="shared" ca="1" si="56"/>
        <v>41.5</v>
      </c>
      <c r="F43" s="136">
        <f ca="1">eeWeekHours(MATCH($A43, Entry!$E$1:$E$2650, 0),MATCH($B43, Entry!$E$1:$E$2650, 0),F$1)</f>
        <v>32.5</v>
      </c>
      <c r="G43" s="120">
        <f ca="1">eeWeekHours(MATCH($A43, Entry!$E$1:$E$2650, 0),MATCH($B43, Entry!$E$1:$E$2650, 0),F$1, 1)</f>
        <v>8</v>
      </c>
      <c r="H43" s="137">
        <f t="shared" ca="1" si="35"/>
        <v>40.5</v>
      </c>
      <c r="I43" s="132">
        <f ca="1">eeWeekHours(MATCH($A43, Entry!$E$1:$E$2650, 0),MATCH($B43, Entry!$E$1:$E$2650, 0),I$1)</f>
        <v>32</v>
      </c>
      <c r="J43" s="123">
        <f ca="1">eeWeekHours(MATCH($A43, Entry!$E$1:$E$2650, 0),MATCH($B43, Entry!$E$1:$E$2650, 0),I$1, 1)</f>
        <v>0</v>
      </c>
      <c r="K43" s="147">
        <f t="shared" ca="1" si="36"/>
        <v>32</v>
      </c>
      <c r="L43" s="136">
        <f ca="1">eeWeekHours(MATCH($A43, Entry!$E$1:$E$2650, 0),MATCH($B43, Entry!$E$1:$E$2650, 0),L$1)</f>
        <v>41</v>
      </c>
      <c r="M43" s="120">
        <f ca="1">eeWeekHours(MATCH($A43, Entry!$E$1:$E$2650, 0),MATCH($B43, Entry!$E$1:$E$2650, 0),L$1, 1)</f>
        <v>0</v>
      </c>
      <c r="N43" s="137">
        <f t="shared" ca="1" si="37"/>
        <v>41</v>
      </c>
      <c r="O43" s="132">
        <f ca="1">eeWeekHours(MATCH($A43, Entry!$E$1:$E$2650, 0),MATCH($B43, Entry!$E$1:$E$2650, 0),O$1)</f>
        <v>0</v>
      </c>
      <c r="P43" s="123">
        <f ca="1">eeWeekHours(MATCH($A43, Entry!$E$1:$E$2650, 0),MATCH($B43, Entry!$E$1:$E$2650, 0),O$1, 1)</f>
        <v>0</v>
      </c>
      <c r="Q43" s="147">
        <f t="shared" ca="1" si="38"/>
        <v>0</v>
      </c>
      <c r="R43" s="136">
        <f ca="1">eeWeekHours(MATCH($A43, Entry!$E$1:$E$2650, 0),MATCH($B43, Entry!$E$1:$E$2650, 0),R$1)</f>
        <v>40.5</v>
      </c>
      <c r="S43" s="120">
        <f ca="1">eeWeekHours(MATCH($A43, Entry!$E$1:$E$2650, 0),MATCH($B43, Entry!$E$1:$E$2650, 0),R$1, 1)</f>
        <v>0</v>
      </c>
      <c r="T43" s="137">
        <f t="shared" ca="1" si="39"/>
        <v>40.5</v>
      </c>
      <c r="U43" s="132">
        <f ca="1">eeWeekHours(MATCH($A43, Entry!$E$1:$E$2650, 0),MATCH($B43, Entry!$E$1:$E$2650, 0),U$1)</f>
        <v>35.5</v>
      </c>
      <c r="V43" s="123">
        <f ca="1">eeWeekHours(MATCH($A43, Entry!$E$1:$E$2650, 0),MATCH($B43, Entry!$E$1:$E$2650, 0),U$1, 1)</f>
        <v>0</v>
      </c>
      <c r="W43" s="147">
        <f t="shared" ca="1" si="40"/>
        <v>35.5</v>
      </c>
      <c r="X43" s="136">
        <f ca="1">eeWeekHours(MATCH($A43, Entry!$E$1:$E$2650, 0),MATCH($B43, Entry!$E$1:$E$2650, 0),X$1)</f>
        <v>40.5</v>
      </c>
      <c r="Y43" s="120">
        <f ca="1">eeWeekHours(MATCH($A43, Entry!$E$1:$E$2650, 0),MATCH($B43, Entry!$E$1:$E$2650, 0),X$1, 1)</f>
        <v>0</v>
      </c>
      <c r="Z43" s="137">
        <f t="shared" ca="1" si="41"/>
        <v>40.5</v>
      </c>
      <c r="AA43" s="132">
        <f ca="1">eeWeekHours(MATCH($A43, Entry!$E$1:$E$2650, 0),MATCH($B43, Entry!$E$1:$E$2650, 0),AA$1)</f>
        <v>0</v>
      </c>
      <c r="AB43" s="123">
        <f ca="1">eeWeekHours(MATCH($A43, Entry!$E$1:$E$2650, 0),MATCH($B43, Entry!$E$1:$E$2650, 0),AA$1, 1)</f>
        <v>0</v>
      </c>
      <c r="AC43" s="147">
        <f t="shared" ca="1" si="42"/>
        <v>0</v>
      </c>
      <c r="AD43" s="136">
        <f ca="1">eeWeekHours(MATCH($A43, Entry!$E$1:$E$2650, 0),MATCH($B43, Entry!$E$1:$E$2650, 0),AD$1)</f>
        <v>0</v>
      </c>
      <c r="AE43" s="120">
        <f ca="1">eeWeekHours(MATCH($A43, Entry!$E$1:$E$2650, 0),MATCH($B43, Entry!$E$1:$E$2650, 0),AD$1, 1)</f>
        <v>0</v>
      </c>
      <c r="AF43" s="137">
        <f t="shared" ca="1" si="43"/>
        <v>0</v>
      </c>
      <c r="AG43" s="132">
        <f ca="1">eeWeekHours(MATCH($A43, Entry!$E$1:$E$2650, 0),MATCH($B43, Entry!$E$1:$E$2650, 0),AG$1)</f>
        <v>0</v>
      </c>
      <c r="AH43" s="123">
        <f ca="1">eeWeekHours(MATCH($A43, Entry!$E$1:$E$2650, 0),MATCH($B43, Entry!$E$1:$E$2650, 0),AG$1, 1)</f>
        <v>0</v>
      </c>
      <c r="AI43" s="147">
        <f t="shared" ca="1" si="44"/>
        <v>0</v>
      </c>
      <c r="AJ43" s="136">
        <f ca="1">eeWeekHours(MATCH($A43, Entry!$E$1:$E$2650, 0),MATCH($B43, Entry!$E$1:$E$2650, 0),AJ$1)</f>
        <v>0</v>
      </c>
      <c r="AK43" s="120">
        <f ca="1">eeWeekHours(MATCH($A43, Entry!$E$1:$E$2650, 0),MATCH($B43, Entry!$E$1:$E$2650, 0),AJ$1, 1)</f>
        <v>0</v>
      </c>
      <c r="AL43" s="137">
        <f t="shared" ca="1" si="45"/>
        <v>0</v>
      </c>
      <c r="AM43" s="132">
        <f ca="1">eeWeekHours(MATCH($A43, Entry!$E$1:$E$2650, 0),MATCH($B43, Entry!$E$1:$E$2650, 0),AM$1)</f>
        <v>0</v>
      </c>
      <c r="AN43" s="123">
        <f ca="1">eeWeekHours(MATCH($A43, Entry!$E$1:$E$2650, 0),MATCH($B43, Entry!$E$1:$E$2650, 0),AM$1, 1)</f>
        <v>0</v>
      </c>
      <c r="AO43" s="147">
        <f t="shared" ca="1" si="46"/>
        <v>0</v>
      </c>
      <c r="AP43" s="136">
        <f ca="1">eeWeekHours(MATCH($A43, Entry!$E$1:$E$2650, 0),MATCH($B43, Entry!$E$1:$E$2650, 0),AP$1)</f>
        <v>0</v>
      </c>
      <c r="AQ43" s="120">
        <f ca="1">eeWeekHours(MATCH($A43, Entry!$E$1:$E$2650, 0),MATCH($B43, Entry!$E$1:$E$2650, 0),AP$1, 1)</f>
        <v>0</v>
      </c>
      <c r="AR43" s="137">
        <f t="shared" ca="1" si="47"/>
        <v>0</v>
      </c>
      <c r="AS43" s="132">
        <f ca="1">eeWeekHours(MATCH($A43, Entry!$E$1:$E$2650, 0),MATCH($B43, Entry!$E$1:$E$2650, 0),AS$1)</f>
        <v>0</v>
      </c>
      <c r="AT43" s="123">
        <f ca="1">eeWeekHours(MATCH($A43, Entry!$E$1:$E$2650, 0),MATCH($B43, Entry!$E$1:$E$2650, 0),AS$1, 1)</f>
        <v>0</v>
      </c>
      <c r="AU43" s="176">
        <f t="shared" ca="1" si="48"/>
        <v>0</v>
      </c>
    </row>
    <row r="44" spans="1:47" ht="15.75" thickBot="1" x14ac:dyDescent="0.3">
      <c r="A44" s="129">
        <f t="shared" si="54"/>
        <v>44109</v>
      </c>
      <c r="B44" s="131">
        <f t="shared" si="55"/>
        <v>44115</v>
      </c>
      <c r="C44" s="133">
        <f ca="1">eeWeekHours(MATCH($A44, Entry!$E$1:$E$2650, 0),MATCH($B44, Entry!$E$1:$E$2650, 0),C$1)</f>
        <v>40</v>
      </c>
      <c r="D44" s="124">
        <f ca="1">eeWeekHours(MATCH($A44, Entry!$E$1:$E$2650, 0),MATCH($B44, Entry!$E$1:$E$2650, 0),C$1, 1)</f>
        <v>0</v>
      </c>
      <c r="E44" s="148">
        <f t="shared" ca="1" si="56"/>
        <v>40</v>
      </c>
      <c r="F44" s="138">
        <f ca="1">eeWeekHours(MATCH($A44, Entry!$E$1:$E$2650, 0),MATCH($B44, Entry!$E$1:$E$2650, 0),F$1)</f>
        <v>40</v>
      </c>
      <c r="G44" s="121">
        <f ca="1">eeWeekHours(MATCH($A44, Entry!$E$1:$E$2650, 0),MATCH($B44, Entry!$E$1:$E$2650, 0),F$1, 1)</f>
        <v>0</v>
      </c>
      <c r="H44" s="139">
        <f t="shared" ca="1" si="35"/>
        <v>40</v>
      </c>
      <c r="I44" s="133">
        <f ca="1">eeWeekHours(MATCH($A44, Entry!$E$1:$E$2650, 0),MATCH($B44, Entry!$E$1:$E$2650, 0),I$1)</f>
        <v>32</v>
      </c>
      <c r="J44" s="124">
        <f ca="1">eeWeekHours(MATCH($A44, Entry!$E$1:$E$2650, 0),MATCH($B44, Entry!$E$1:$E$2650, 0),I$1, 1)</f>
        <v>0</v>
      </c>
      <c r="K44" s="148">
        <f t="shared" ca="1" si="36"/>
        <v>32</v>
      </c>
      <c r="L44" s="138">
        <f ca="1">eeWeekHours(MATCH($A44, Entry!$E$1:$E$2650, 0),MATCH($B44, Entry!$E$1:$E$2650, 0),L$1)</f>
        <v>40</v>
      </c>
      <c r="M44" s="121">
        <f ca="1">eeWeekHours(MATCH($A44, Entry!$E$1:$E$2650, 0),MATCH($B44, Entry!$E$1:$E$2650, 0),L$1, 1)</f>
        <v>0</v>
      </c>
      <c r="N44" s="139">
        <f t="shared" ca="1" si="37"/>
        <v>40</v>
      </c>
      <c r="O44" s="133">
        <f ca="1">eeWeekHours(MATCH($A44, Entry!$E$1:$E$2650, 0),MATCH($B44, Entry!$E$1:$E$2650, 0),O$1)</f>
        <v>0</v>
      </c>
      <c r="P44" s="124">
        <f ca="1">eeWeekHours(MATCH($A44, Entry!$E$1:$E$2650, 0),MATCH($B44, Entry!$E$1:$E$2650, 0),O$1, 1)</f>
        <v>0</v>
      </c>
      <c r="Q44" s="148">
        <f t="shared" ca="1" si="38"/>
        <v>0</v>
      </c>
      <c r="R44" s="138">
        <f ca="1">eeWeekHours(MATCH($A44, Entry!$E$1:$E$2650, 0),MATCH($B44, Entry!$E$1:$E$2650, 0),R$1)</f>
        <v>40</v>
      </c>
      <c r="S44" s="121">
        <f ca="1">eeWeekHours(MATCH($A44, Entry!$E$1:$E$2650, 0),MATCH($B44, Entry!$E$1:$E$2650, 0),R$1, 1)</f>
        <v>0</v>
      </c>
      <c r="T44" s="139">
        <f t="shared" ca="1" si="39"/>
        <v>40</v>
      </c>
      <c r="U44" s="133">
        <f ca="1">eeWeekHours(MATCH($A44, Entry!$E$1:$E$2650, 0),MATCH($B44, Entry!$E$1:$E$2650, 0),U$1)</f>
        <v>34</v>
      </c>
      <c r="V44" s="124">
        <f ca="1">eeWeekHours(MATCH($A44, Entry!$E$1:$E$2650, 0),MATCH($B44, Entry!$E$1:$E$2650, 0),U$1, 1)</f>
        <v>0</v>
      </c>
      <c r="W44" s="148">
        <f t="shared" ca="1" si="40"/>
        <v>34</v>
      </c>
      <c r="X44" s="138">
        <f ca="1">eeWeekHours(MATCH($A44, Entry!$E$1:$E$2650, 0),MATCH($B44, Entry!$E$1:$E$2650, 0),X$1)</f>
        <v>40</v>
      </c>
      <c r="Y44" s="121">
        <f ca="1">eeWeekHours(MATCH($A44, Entry!$E$1:$E$2650, 0),MATCH($B44, Entry!$E$1:$E$2650, 0),X$1, 1)</f>
        <v>0</v>
      </c>
      <c r="Z44" s="139">
        <f t="shared" ca="1" si="41"/>
        <v>40</v>
      </c>
      <c r="AA44" s="133">
        <f ca="1">eeWeekHours(MATCH($A44, Entry!$E$1:$E$2650, 0),MATCH($B44, Entry!$E$1:$E$2650, 0),AA$1)</f>
        <v>0</v>
      </c>
      <c r="AB44" s="124">
        <f ca="1">eeWeekHours(MATCH($A44, Entry!$E$1:$E$2650, 0),MATCH($B44, Entry!$E$1:$E$2650, 0),AA$1, 1)</f>
        <v>0</v>
      </c>
      <c r="AC44" s="148">
        <f t="shared" ca="1" si="42"/>
        <v>0</v>
      </c>
      <c r="AD44" s="138">
        <f ca="1">eeWeekHours(MATCH($A44, Entry!$E$1:$E$2650, 0),MATCH($B44, Entry!$E$1:$E$2650, 0),AD$1)</f>
        <v>0</v>
      </c>
      <c r="AE44" s="121">
        <f ca="1">eeWeekHours(MATCH($A44, Entry!$E$1:$E$2650, 0),MATCH($B44, Entry!$E$1:$E$2650, 0),AD$1, 1)</f>
        <v>0</v>
      </c>
      <c r="AF44" s="139">
        <f t="shared" ca="1" si="43"/>
        <v>0</v>
      </c>
      <c r="AG44" s="133">
        <f ca="1">eeWeekHours(MATCH($A44, Entry!$E$1:$E$2650, 0),MATCH($B44, Entry!$E$1:$E$2650, 0),AG$1)</f>
        <v>0</v>
      </c>
      <c r="AH44" s="124">
        <f ca="1">eeWeekHours(MATCH($A44, Entry!$E$1:$E$2650, 0),MATCH($B44, Entry!$E$1:$E$2650, 0),AG$1, 1)</f>
        <v>0</v>
      </c>
      <c r="AI44" s="148">
        <f t="shared" ca="1" si="44"/>
        <v>0</v>
      </c>
      <c r="AJ44" s="138">
        <f ca="1">eeWeekHours(MATCH($A44, Entry!$E$1:$E$2650, 0),MATCH($B44, Entry!$E$1:$E$2650, 0),AJ$1)</f>
        <v>0</v>
      </c>
      <c r="AK44" s="121">
        <f ca="1">eeWeekHours(MATCH($A44, Entry!$E$1:$E$2650, 0),MATCH($B44, Entry!$E$1:$E$2650, 0),AJ$1, 1)</f>
        <v>0</v>
      </c>
      <c r="AL44" s="139">
        <f t="shared" ca="1" si="45"/>
        <v>0</v>
      </c>
      <c r="AM44" s="133">
        <f ca="1">eeWeekHours(MATCH($A44, Entry!$E$1:$E$2650, 0),MATCH($B44, Entry!$E$1:$E$2650, 0),AM$1)</f>
        <v>0</v>
      </c>
      <c r="AN44" s="124">
        <f ca="1">eeWeekHours(MATCH($A44, Entry!$E$1:$E$2650, 0),MATCH($B44, Entry!$E$1:$E$2650, 0),AM$1, 1)</f>
        <v>0</v>
      </c>
      <c r="AO44" s="148">
        <f t="shared" ca="1" si="46"/>
        <v>0</v>
      </c>
      <c r="AP44" s="138">
        <f ca="1">eeWeekHours(MATCH($A44, Entry!$E$1:$E$2650, 0),MATCH($B44, Entry!$E$1:$E$2650, 0),AP$1)</f>
        <v>0</v>
      </c>
      <c r="AQ44" s="121">
        <f ca="1">eeWeekHours(MATCH($A44, Entry!$E$1:$E$2650, 0),MATCH($B44, Entry!$E$1:$E$2650, 0),AP$1, 1)</f>
        <v>0</v>
      </c>
      <c r="AR44" s="139">
        <f t="shared" ca="1" si="47"/>
        <v>0</v>
      </c>
      <c r="AS44" s="133">
        <f ca="1">eeWeekHours(MATCH($A44, Entry!$E$1:$E$2650, 0),MATCH($B44, Entry!$E$1:$E$2650, 0),AS$1)</f>
        <v>0</v>
      </c>
      <c r="AT44" s="124">
        <f ca="1">eeWeekHours(MATCH($A44, Entry!$E$1:$E$2650, 0),MATCH($B44, Entry!$E$1:$E$2650, 0),AS$1, 1)</f>
        <v>0</v>
      </c>
      <c r="AU44" s="177">
        <f t="shared" ca="1" si="48"/>
        <v>0</v>
      </c>
    </row>
    <row r="45" spans="1:47" x14ac:dyDescent="0.25">
      <c r="A45" s="128">
        <f t="shared" si="54"/>
        <v>44116</v>
      </c>
      <c r="B45" s="130">
        <f t="shared" si="55"/>
        <v>44122</v>
      </c>
      <c r="C45" s="132">
        <f ca="1">eeWeekHours(MATCH($A45, Entry!$E$1:$E$2650, 0),MATCH($B45, Entry!$E$1:$E$2650, 0),C$1)</f>
        <v>40</v>
      </c>
      <c r="D45" s="123">
        <f ca="1">eeWeekHours(MATCH($A45, Entry!$E$1:$E$2650, 0),MATCH($B45, Entry!$E$1:$E$2650, 0),C$1, 1)</f>
        <v>0</v>
      </c>
      <c r="E45" s="147">
        <f t="shared" ca="1" si="56"/>
        <v>40</v>
      </c>
      <c r="F45" s="136">
        <f ca="1">eeWeekHours(MATCH($A45, Entry!$E$1:$E$2650, 0),MATCH($B45, Entry!$E$1:$E$2650, 0),F$1)</f>
        <v>40</v>
      </c>
      <c r="G45" s="120">
        <f ca="1">eeWeekHours(MATCH($A45, Entry!$E$1:$E$2650, 0),MATCH($B45, Entry!$E$1:$E$2650, 0),F$1, 1)</f>
        <v>0</v>
      </c>
      <c r="H45" s="137">
        <f t="shared" ca="1" si="35"/>
        <v>40</v>
      </c>
      <c r="I45" s="132">
        <f ca="1">eeWeekHours(MATCH($A45, Entry!$E$1:$E$2650, 0),MATCH($B45, Entry!$E$1:$E$2650, 0),I$1)</f>
        <v>32</v>
      </c>
      <c r="J45" s="123">
        <f ca="1">eeWeekHours(MATCH($A45, Entry!$E$1:$E$2650, 0),MATCH($B45, Entry!$E$1:$E$2650, 0),I$1, 1)</f>
        <v>0</v>
      </c>
      <c r="K45" s="147">
        <f t="shared" ca="1" si="36"/>
        <v>32</v>
      </c>
      <c r="L45" s="136">
        <f ca="1">eeWeekHours(MATCH($A45, Entry!$E$1:$E$2650, 0),MATCH($B45, Entry!$E$1:$E$2650, 0),L$1)</f>
        <v>40</v>
      </c>
      <c r="M45" s="120">
        <f ca="1">eeWeekHours(MATCH($A45, Entry!$E$1:$E$2650, 0),MATCH($B45, Entry!$E$1:$E$2650, 0),L$1, 1)</f>
        <v>0</v>
      </c>
      <c r="N45" s="137">
        <f t="shared" ca="1" si="37"/>
        <v>40</v>
      </c>
      <c r="O45" s="132">
        <f ca="1">eeWeekHours(MATCH($A45, Entry!$E$1:$E$2650, 0),MATCH($B45, Entry!$E$1:$E$2650, 0),O$1)</f>
        <v>0</v>
      </c>
      <c r="P45" s="123">
        <f ca="1">eeWeekHours(MATCH($A45, Entry!$E$1:$E$2650, 0),MATCH($B45, Entry!$E$1:$E$2650, 0),O$1, 1)</f>
        <v>0</v>
      </c>
      <c r="Q45" s="147">
        <f t="shared" ca="1" si="38"/>
        <v>0</v>
      </c>
      <c r="R45" s="136">
        <f ca="1">eeWeekHours(MATCH($A45, Entry!$E$1:$E$2650, 0),MATCH($B45, Entry!$E$1:$E$2650, 0),R$1)</f>
        <v>40</v>
      </c>
      <c r="S45" s="120">
        <f ca="1">eeWeekHours(MATCH($A45, Entry!$E$1:$E$2650, 0),MATCH($B45, Entry!$E$1:$E$2650, 0),R$1, 1)</f>
        <v>0</v>
      </c>
      <c r="T45" s="137">
        <f t="shared" ca="1" si="39"/>
        <v>40</v>
      </c>
      <c r="U45" s="132">
        <f ca="1">eeWeekHours(MATCH($A45, Entry!$E$1:$E$2650, 0),MATCH($B45, Entry!$E$1:$E$2650, 0),U$1)</f>
        <v>0</v>
      </c>
      <c r="V45" s="123">
        <f ca="1">eeWeekHours(MATCH($A45, Entry!$E$1:$E$2650, 0),MATCH($B45, Entry!$E$1:$E$2650, 0),U$1, 1)</f>
        <v>0</v>
      </c>
      <c r="W45" s="147">
        <f t="shared" ca="1" si="40"/>
        <v>0</v>
      </c>
      <c r="X45" s="136">
        <f ca="1">eeWeekHours(MATCH($A45, Entry!$E$1:$E$2650, 0),MATCH($B45, Entry!$E$1:$E$2650, 0),X$1)</f>
        <v>40</v>
      </c>
      <c r="Y45" s="120">
        <f ca="1">eeWeekHours(MATCH($A45, Entry!$E$1:$E$2650, 0),MATCH($B45, Entry!$E$1:$E$2650, 0),X$1, 1)</f>
        <v>0</v>
      </c>
      <c r="Z45" s="137">
        <f t="shared" ca="1" si="41"/>
        <v>40</v>
      </c>
      <c r="AA45" s="132">
        <f ca="1">eeWeekHours(MATCH($A45, Entry!$E$1:$E$2650, 0),MATCH($B45, Entry!$E$1:$E$2650, 0),AA$1)</f>
        <v>0</v>
      </c>
      <c r="AB45" s="123">
        <f ca="1">eeWeekHours(MATCH($A45, Entry!$E$1:$E$2650, 0),MATCH($B45, Entry!$E$1:$E$2650, 0),AA$1, 1)</f>
        <v>0</v>
      </c>
      <c r="AC45" s="147">
        <f t="shared" ca="1" si="42"/>
        <v>0</v>
      </c>
      <c r="AD45" s="136">
        <f ca="1">eeWeekHours(MATCH($A45, Entry!$E$1:$E$2650, 0),MATCH($B45, Entry!$E$1:$E$2650, 0),AD$1)</f>
        <v>0</v>
      </c>
      <c r="AE45" s="120">
        <f ca="1">eeWeekHours(MATCH($A45, Entry!$E$1:$E$2650, 0),MATCH($B45, Entry!$E$1:$E$2650, 0),AD$1, 1)</f>
        <v>0</v>
      </c>
      <c r="AF45" s="137">
        <f t="shared" ca="1" si="43"/>
        <v>0</v>
      </c>
      <c r="AG45" s="132">
        <f ca="1">eeWeekHours(MATCH($A45, Entry!$E$1:$E$2650, 0),MATCH($B45, Entry!$E$1:$E$2650, 0),AG$1)</f>
        <v>0</v>
      </c>
      <c r="AH45" s="123">
        <f ca="1">eeWeekHours(MATCH($A45, Entry!$E$1:$E$2650, 0),MATCH($B45, Entry!$E$1:$E$2650, 0),AG$1, 1)</f>
        <v>0</v>
      </c>
      <c r="AI45" s="147">
        <f t="shared" ca="1" si="44"/>
        <v>0</v>
      </c>
      <c r="AJ45" s="136">
        <f ca="1">eeWeekHours(MATCH($A45, Entry!$E$1:$E$2650, 0),MATCH($B45, Entry!$E$1:$E$2650, 0),AJ$1)</f>
        <v>0</v>
      </c>
      <c r="AK45" s="120">
        <f ca="1">eeWeekHours(MATCH($A45, Entry!$E$1:$E$2650, 0),MATCH($B45, Entry!$E$1:$E$2650, 0),AJ$1, 1)</f>
        <v>0</v>
      </c>
      <c r="AL45" s="137">
        <f t="shared" ca="1" si="45"/>
        <v>0</v>
      </c>
      <c r="AM45" s="132">
        <f ca="1">eeWeekHours(MATCH($A45, Entry!$E$1:$E$2650, 0),MATCH($B45, Entry!$E$1:$E$2650, 0),AM$1)</f>
        <v>0</v>
      </c>
      <c r="AN45" s="123">
        <f ca="1">eeWeekHours(MATCH($A45, Entry!$E$1:$E$2650, 0),MATCH($B45, Entry!$E$1:$E$2650, 0),AM$1, 1)</f>
        <v>0</v>
      </c>
      <c r="AO45" s="147">
        <f t="shared" ca="1" si="46"/>
        <v>0</v>
      </c>
      <c r="AP45" s="136">
        <f ca="1">eeWeekHours(MATCH($A45, Entry!$E$1:$E$2650, 0),MATCH($B45, Entry!$E$1:$E$2650, 0),AP$1)</f>
        <v>0</v>
      </c>
      <c r="AQ45" s="120">
        <f ca="1">eeWeekHours(MATCH($A45, Entry!$E$1:$E$2650, 0),MATCH($B45, Entry!$E$1:$E$2650, 0),AP$1, 1)</f>
        <v>0</v>
      </c>
      <c r="AR45" s="137">
        <f t="shared" ca="1" si="47"/>
        <v>0</v>
      </c>
      <c r="AS45" s="132">
        <f ca="1">eeWeekHours(MATCH($A45, Entry!$E$1:$E$2650, 0),MATCH($B45, Entry!$E$1:$E$2650, 0),AS$1)</f>
        <v>0</v>
      </c>
      <c r="AT45" s="123">
        <f ca="1">eeWeekHours(MATCH($A45, Entry!$E$1:$E$2650, 0),MATCH($B45, Entry!$E$1:$E$2650, 0),AS$1, 1)</f>
        <v>0</v>
      </c>
      <c r="AU45" s="176">
        <f t="shared" ca="1" si="48"/>
        <v>0</v>
      </c>
    </row>
    <row r="46" spans="1:47" ht="15.75" thickBot="1" x14ac:dyDescent="0.3">
      <c r="A46" s="129">
        <f t="shared" si="54"/>
        <v>44123</v>
      </c>
      <c r="B46" s="131">
        <f t="shared" si="55"/>
        <v>44129</v>
      </c>
      <c r="C46" s="133">
        <f ca="1">eeWeekHours(MATCH($A46, Entry!$E$1:$E$2650, 0),MATCH($B46, Entry!$E$1:$E$2650, 0),C$1)</f>
        <v>40</v>
      </c>
      <c r="D46" s="124">
        <f ca="1">eeWeekHours(MATCH($A46, Entry!$E$1:$E$2650, 0),MATCH($B46, Entry!$E$1:$E$2650, 0),C$1, 1)</f>
        <v>0</v>
      </c>
      <c r="E46" s="148">
        <f t="shared" ca="1" si="56"/>
        <v>40</v>
      </c>
      <c r="F46" s="138">
        <f ca="1">eeWeekHours(MATCH($A46, Entry!$E$1:$E$2650, 0),MATCH($B46, Entry!$E$1:$E$2650, 0),F$1)</f>
        <v>40</v>
      </c>
      <c r="G46" s="121">
        <f ca="1">eeWeekHours(MATCH($A46, Entry!$E$1:$E$2650, 0),MATCH($B46, Entry!$E$1:$E$2650, 0),F$1, 1)</f>
        <v>0</v>
      </c>
      <c r="H46" s="139">
        <f t="shared" ca="1" si="35"/>
        <v>40</v>
      </c>
      <c r="I46" s="133">
        <f ca="1">eeWeekHours(MATCH($A46, Entry!$E$1:$E$2650, 0),MATCH($B46, Entry!$E$1:$E$2650, 0),I$1)</f>
        <v>32</v>
      </c>
      <c r="J46" s="124">
        <f ca="1">eeWeekHours(MATCH($A46, Entry!$E$1:$E$2650, 0),MATCH($B46, Entry!$E$1:$E$2650, 0),I$1, 1)</f>
        <v>0</v>
      </c>
      <c r="K46" s="148">
        <f t="shared" ca="1" si="36"/>
        <v>32</v>
      </c>
      <c r="L46" s="138">
        <f ca="1">eeWeekHours(MATCH($A46, Entry!$E$1:$E$2650, 0),MATCH($B46, Entry!$E$1:$E$2650, 0),L$1)</f>
        <v>40</v>
      </c>
      <c r="M46" s="121">
        <f ca="1">eeWeekHours(MATCH($A46, Entry!$E$1:$E$2650, 0),MATCH($B46, Entry!$E$1:$E$2650, 0),L$1, 1)</f>
        <v>0</v>
      </c>
      <c r="N46" s="139">
        <f t="shared" ca="1" si="37"/>
        <v>40</v>
      </c>
      <c r="O46" s="133">
        <f ca="1">eeWeekHours(MATCH($A46, Entry!$E$1:$E$2650, 0),MATCH($B46, Entry!$E$1:$E$2650, 0),O$1)</f>
        <v>0</v>
      </c>
      <c r="P46" s="124">
        <f ca="1">eeWeekHours(MATCH($A46, Entry!$E$1:$E$2650, 0),MATCH($B46, Entry!$E$1:$E$2650, 0),O$1, 1)</f>
        <v>0</v>
      </c>
      <c r="Q46" s="148">
        <f t="shared" ca="1" si="38"/>
        <v>0</v>
      </c>
      <c r="R46" s="138">
        <f ca="1">eeWeekHours(MATCH($A46, Entry!$E$1:$E$2650, 0),MATCH($B46, Entry!$E$1:$E$2650, 0),R$1)</f>
        <v>40</v>
      </c>
      <c r="S46" s="121">
        <f ca="1">eeWeekHours(MATCH($A46, Entry!$E$1:$E$2650, 0),MATCH($B46, Entry!$E$1:$E$2650, 0),R$1, 1)</f>
        <v>0</v>
      </c>
      <c r="T46" s="139">
        <f t="shared" ca="1" si="39"/>
        <v>40</v>
      </c>
      <c r="U46" s="133">
        <f ca="1">eeWeekHours(MATCH($A46, Entry!$E$1:$E$2650, 0),MATCH($B46, Entry!$E$1:$E$2650, 0),U$1)</f>
        <v>0</v>
      </c>
      <c r="V46" s="124">
        <f ca="1">eeWeekHours(MATCH($A46, Entry!$E$1:$E$2650, 0),MATCH($B46, Entry!$E$1:$E$2650, 0),U$1, 1)</f>
        <v>0</v>
      </c>
      <c r="W46" s="148">
        <f t="shared" ca="1" si="40"/>
        <v>0</v>
      </c>
      <c r="X46" s="138">
        <f ca="1">eeWeekHours(MATCH($A46, Entry!$E$1:$E$2650, 0),MATCH($B46, Entry!$E$1:$E$2650, 0),X$1)</f>
        <v>16</v>
      </c>
      <c r="Y46" s="121">
        <f ca="1">eeWeekHours(MATCH($A46, Entry!$E$1:$E$2650, 0),MATCH($B46, Entry!$E$1:$E$2650, 0),X$1, 1)</f>
        <v>0</v>
      </c>
      <c r="Z46" s="139">
        <f t="shared" ca="1" si="41"/>
        <v>16</v>
      </c>
      <c r="AA46" s="133">
        <f ca="1">eeWeekHours(MATCH($A46, Entry!$E$1:$E$2650, 0),MATCH($B46, Entry!$E$1:$E$2650, 0),AA$1)</f>
        <v>0</v>
      </c>
      <c r="AB46" s="124">
        <f ca="1">eeWeekHours(MATCH($A46, Entry!$E$1:$E$2650, 0),MATCH($B46, Entry!$E$1:$E$2650, 0),AA$1, 1)</f>
        <v>0</v>
      </c>
      <c r="AC46" s="148">
        <f t="shared" ca="1" si="42"/>
        <v>0</v>
      </c>
      <c r="AD46" s="138">
        <f ca="1">eeWeekHours(MATCH($A46, Entry!$E$1:$E$2650, 0),MATCH($B46, Entry!$E$1:$E$2650, 0),AD$1)</f>
        <v>0</v>
      </c>
      <c r="AE46" s="121">
        <f ca="1">eeWeekHours(MATCH($A46, Entry!$E$1:$E$2650, 0),MATCH($B46, Entry!$E$1:$E$2650, 0),AD$1, 1)</f>
        <v>0</v>
      </c>
      <c r="AF46" s="139">
        <f t="shared" ca="1" si="43"/>
        <v>0</v>
      </c>
      <c r="AG46" s="133">
        <f ca="1">eeWeekHours(MATCH($A46, Entry!$E$1:$E$2650, 0),MATCH($B46, Entry!$E$1:$E$2650, 0),AG$1)</f>
        <v>0</v>
      </c>
      <c r="AH46" s="124">
        <f ca="1">eeWeekHours(MATCH($A46, Entry!$E$1:$E$2650, 0),MATCH($B46, Entry!$E$1:$E$2650, 0),AG$1, 1)</f>
        <v>0</v>
      </c>
      <c r="AI46" s="148">
        <f t="shared" ca="1" si="44"/>
        <v>0</v>
      </c>
      <c r="AJ46" s="138">
        <f ca="1">eeWeekHours(MATCH($A46, Entry!$E$1:$E$2650, 0),MATCH($B46, Entry!$E$1:$E$2650, 0),AJ$1)</f>
        <v>0</v>
      </c>
      <c r="AK46" s="121">
        <f ca="1">eeWeekHours(MATCH($A46, Entry!$E$1:$E$2650, 0),MATCH($B46, Entry!$E$1:$E$2650, 0),AJ$1, 1)</f>
        <v>0</v>
      </c>
      <c r="AL46" s="139">
        <f t="shared" ca="1" si="45"/>
        <v>0</v>
      </c>
      <c r="AM46" s="133">
        <f ca="1">eeWeekHours(MATCH($A46, Entry!$E$1:$E$2650, 0),MATCH($B46, Entry!$E$1:$E$2650, 0),AM$1)</f>
        <v>0</v>
      </c>
      <c r="AN46" s="124">
        <f ca="1">eeWeekHours(MATCH($A46, Entry!$E$1:$E$2650, 0),MATCH($B46, Entry!$E$1:$E$2650, 0),AM$1, 1)</f>
        <v>0</v>
      </c>
      <c r="AO46" s="148">
        <f t="shared" ca="1" si="46"/>
        <v>0</v>
      </c>
      <c r="AP46" s="138">
        <f ca="1">eeWeekHours(MATCH($A46, Entry!$E$1:$E$2650, 0),MATCH($B46, Entry!$E$1:$E$2650, 0),AP$1)</f>
        <v>0</v>
      </c>
      <c r="AQ46" s="121">
        <f ca="1">eeWeekHours(MATCH($A46, Entry!$E$1:$E$2650, 0),MATCH($B46, Entry!$E$1:$E$2650, 0),AP$1, 1)</f>
        <v>0</v>
      </c>
      <c r="AR46" s="139">
        <f t="shared" ca="1" si="47"/>
        <v>0</v>
      </c>
      <c r="AS46" s="133">
        <f ca="1">eeWeekHours(MATCH($A46, Entry!$E$1:$E$2650, 0),MATCH($B46, Entry!$E$1:$E$2650, 0),AS$1)</f>
        <v>0</v>
      </c>
      <c r="AT46" s="124">
        <f ca="1">eeWeekHours(MATCH($A46, Entry!$E$1:$E$2650, 0),MATCH($B46, Entry!$E$1:$E$2650, 0),AS$1, 1)</f>
        <v>0</v>
      </c>
      <c r="AU46" s="177">
        <f t="shared" ca="1" si="48"/>
        <v>0</v>
      </c>
    </row>
    <row r="47" spans="1:47" x14ac:dyDescent="0.25">
      <c r="A47" s="128">
        <f t="shared" si="54"/>
        <v>44130</v>
      </c>
      <c r="B47" s="130">
        <f t="shared" si="55"/>
        <v>44136</v>
      </c>
      <c r="C47" s="132">
        <f ca="1">eeWeekHours(MATCH($A47, Entry!$E$1:$E$2650, 0),MATCH($B47, Entry!$E$1:$E$2650, 0),C$1)</f>
        <v>32</v>
      </c>
      <c r="D47" s="123">
        <f ca="1">eeWeekHours(MATCH($A47, Entry!$E$1:$E$2650, 0),MATCH($B47, Entry!$E$1:$E$2650, 0),C$1, 1)</f>
        <v>8</v>
      </c>
      <c r="E47" s="147">
        <f t="shared" ca="1" si="56"/>
        <v>40</v>
      </c>
      <c r="F47" s="136">
        <f ca="1">eeWeekHours(MATCH($A47, Entry!$E$1:$E$2650, 0),MATCH($B47, Entry!$E$1:$E$2650, 0),F$1)</f>
        <v>40</v>
      </c>
      <c r="G47" s="120">
        <f ca="1">eeWeekHours(MATCH($A47, Entry!$E$1:$E$2650, 0),MATCH($B47, Entry!$E$1:$E$2650, 0),F$1, 1)</f>
        <v>0</v>
      </c>
      <c r="H47" s="137">
        <f t="shared" ca="1" si="35"/>
        <v>40</v>
      </c>
      <c r="I47" s="132">
        <f ca="1">eeWeekHours(MATCH($A47, Entry!$E$1:$E$2650, 0),MATCH($B47, Entry!$E$1:$E$2650, 0),I$1)</f>
        <v>32</v>
      </c>
      <c r="J47" s="123">
        <f ca="1">eeWeekHours(MATCH($A47, Entry!$E$1:$E$2650, 0),MATCH($B47, Entry!$E$1:$E$2650, 0),I$1, 1)</f>
        <v>0</v>
      </c>
      <c r="K47" s="147">
        <f t="shared" ca="1" si="36"/>
        <v>32</v>
      </c>
      <c r="L47" s="136">
        <f ca="1">eeWeekHours(MATCH($A47, Entry!$E$1:$E$2650, 0),MATCH($B47, Entry!$E$1:$E$2650, 0),L$1)</f>
        <v>40</v>
      </c>
      <c r="M47" s="120">
        <f ca="1">eeWeekHours(MATCH($A47, Entry!$E$1:$E$2650, 0),MATCH($B47, Entry!$E$1:$E$2650, 0),L$1, 1)</f>
        <v>0</v>
      </c>
      <c r="N47" s="137">
        <f t="shared" ca="1" si="37"/>
        <v>40</v>
      </c>
      <c r="O47" s="132">
        <f ca="1">eeWeekHours(MATCH($A47, Entry!$E$1:$E$2650, 0),MATCH($B47, Entry!$E$1:$E$2650, 0),O$1)</f>
        <v>0</v>
      </c>
      <c r="P47" s="123">
        <f ca="1">eeWeekHours(MATCH($A47, Entry!$E$1:$E$2650, 0),MATCH($B47, Entry!$E$1:$E$2650, 0),O$1, 1)</f>
        <v>0</v>
      </c>
      <c r="Q47" s="147">
        <f t="shared" ca="1" si="38"/>
        <v>0</v>
      </c>
      <c r="R47" s="136">
        <f ca="1">eeWeekHours(MATCH($A47, Entry!$E$1:$E$2650, 0),MATCH($B47, Entry!$E$1:$E$2650, 0),R$1)</f>
        <v>40</v>
      </c>
      <c r="S47" s="120">
        <f ca="1">eeWeekHours(MATCH($A47, Entry!$E$1:$E$2650, 0),MATCH($B47, Entry!$E$1:$E$2650, 0),R$1, 1)</f>
        <v>0</v>
      </c>
      <c r="T47" s="137">
        <f t="shared" ca="1" si="39"/>
        <v>40</v>
      </c>
      <c r="U47" s="132">
        <f ca="1">eeWeekHours(MATCH($A47, Entry!$E$1:$E$2650, 0),MATCH($B47, Entry!$E$1:$E$2650, 0),U$1)</f>
        <v>0</v>
      </c>
      <c r="V47" s="123">
        <f ca="1">eeWeekHours(MATCH($A47, Entry!$E$1:$E$2650, 0),MATCH($B47, Entry!$E$1:$E$2650, 0),U$1, 1)</f>
        <v>0</v>
      </c>
      <c r="W47" s="147">
        <f t="shared" ca="1" si="40"/>
        <v>0</v>
      </c>
      <c r="X47" s="136">
        <f ca="1">eeWeekHours(MATCH($A47, Entry!$E$1:$E$2650, 0),MATCH($B47, Entry!$E$1:$E$2650, 0),X$1)</f>
        <v>0</v>
      </c>
      <c r="Y47" s="120">
        <f ca="1">eeWeekHours(MATCH($A47, Entry!$E$1:$E$2650, 0),MATCH($B47, Entry!$E$1:$E$2650, 0),X$1, 1)</f>
        <v>0</v>
      </c>
      <c r="Z47" s="137">
        <f t="shared" ca="1" si="41"/>
        <v>0</v>
      </c>
      <c r="AA47" s="132">
        <f ca="1">eeWeekHours(MATCH($A47, Entry!$E$1:$E$2650, 0),MATCH($B47, Entry!$E$1:$E$2650, 0),AA$1)</f>
        <v>0</v>
      </c>
      <c r="AB47" s="123">
        <f ca="1">eeWeekHours(MATCH($A47, Entry!$E$1:$E$2650, 0),MATCH($B47, Entry!$E$1:$E$2650, 0),AA$1, 1)</f>
        <v>0</v>
      </c>
      <c r="AC47" s="147">
        <f t="shared" ca="1" si="42"/>
        <v>0</v>
      </c>
      <c r="AD47" s="136">
        <f ca="1">eeWeekHours(MATCH($A47, Entry!$E$1:$E$2650, 0),MATCH($B47, Entry!$E$1:$E$2650, 0),AD$1)</f>
        <v>0</v>
      </c>
      <c r="AE47" s="120">
        <f ca="1">eeWeekHours(MATCH($A47, Entry!$E$1:$E$2650, 0),MATCH($B47, Entry!$E$1:$E$2650, 0),AD$1, 1)</f>
        <v>0</v>
      </c>
      <c r="AF47" s="137">
        <f t="shared" ca="1" si="43"/>
        <v>0</v>
      </c>
      <c r="AG47" s="132">
        <f ca="1">eeWeekHours(MATCH($A47, Entry!$E$1:$E$2650, 0),MATCH($B47, Entry!$E$1:$E$2650, 0),AG$1)</f>
        <v>0</v>
      </c>
      <c r="AH47" s="123">
        <f ca="1">eeWeekHours(MATCH($A47, Entry!$E$1:$E$2650, 0),MATCH($B47, Entry!$E$1:$E$2650, 0),AG$1, 1)</f>
        <v>0</v>
      </c>
      <c r="AI47" s="147">
        <f t="shared" ca="1" si="44"/>
        <v>0</v>
      </c>
      <c r="AJ47" s="136">
        <f ca="1">eeWeekHours(MATCH($A47, Entry!$E$1:$E$2650, 0),MATCH($B47, Entry!$E$1:$E$2650, 0),AJ$1)</f>
        <v>0</v>
      </c>
      <c r="AK47" s="120">
        <f ca="1">eeWeekHours(MATCH($A47, Entry!$E$1:$E$2650, 0),MATCH($B47, Entry!$E$1:$E$2650, 0),AJ$1, 1)</f>
        <v>0</v>
      </c>
      <c r="AL47" s="137">
        <f t="shared" ca="1" si="45"/>
        <v>0</v>
      </c>
      <c r="AM47" s="132">
        <f ca="1">eeWeekHours(MATCH($A47, Entry!$E$1:$E$2650, 0),MATCH($B47, Entry!$E$1:$E$2650, 0),AM$1)</f>
        <v>0</v>
      </c>
      <c r="AN47" s="123">
        <f ca="1">eeWeekHours(MATCH($A47, Entry!$E$1:$E$2650, 0),MATCH($B47, Entry!$E$1:$E$2650, 0),AM$1, 1)</f>
        <v>0</v>
      </c>
      <c r="AO47" s="147">
        <f t="shared" ca="1" si="46"/>
        <v>0</v>
      </c>
      <c r="AP47" s="136">
        <f ca="1">eeWeekHours(MATCH($A47, Entry!$E$1:$E$2650, 0),MATCH($B47, Entry!$E$1:$E$2650, 0),AP$1)</f>
        <v>0</v>
      </c>
      <c r="AQ47" s="120">
        <f ca="1">eeWeekHours(MATCH($A47, Entry!$E$1:$E$2650, 0),MATCH($B47, Entry!$E$1:$E$2650, 0),AP$1, 1)</f>
        <v>0</v>
      </c>
      <c r="AR47" s="137">
        <f t="shared" ca="1" si="47"/>
        <v>0</v>
      </c>
      <c r="AS47" s="132">
        <f ca="1">eeWeekHours(MATCH($A47, Entry!$E$1:$E$2650, 0),MATCH($B47, Entry!$E$1:$E$2650, 0),AS$1)</f>
        <v>0</v>
      </c>
      <c r="AT47" s="123">
        <f ca="1">eeWeekHours(MATCH($A47, Entry!$E$1:$E$2650, 0),MATCH($B47, Entry!$E$1:$E$2650, 0),AS$1, 1)</f>
        <v>0</v>
      </c>
      <c r="AU47" s="176">
        <f t="shared" ca="1" si="48"/>
        <v>0</v>
      </c>
    </row>
    <row r="48" spans="1:47" ht="15.75" thickBot="1" x14ac:dyDescent="0.3">
      <c r="A48" s="129">
        <f t="shared" si="54"/>
        <v>44137</v>
      </c>
      <c r="B48" s="131">
        <f t="shared" si="55"/>
        <v>44143</v>
      </c>
      <c r="C48" s="133">
        <f ca="1">eeWeekHours(MATCH($A48, Entry!$E$1:$E$2650, 0),MATCH($B48, Entry!$E$1:$E$2650, 0),C$1)</f>
        <v>32</v>
      </c>
      <c r="D48" s="124">
        <f ca="1">eeWeekHours(MATCH($A48, Entry!$E$1:$E$2650, 0),MATCH($B48, Entry!$E$1:$E$2650, 0),C$1, 1)</f>
        <v>8</v>
      </c>
      <c r="E48" s="148">
        <f t="shared" ca="1" si="56"/>
        <v>40</v>
      </c>
      <c r="F48" s="138">
        <f ca="1">eeWeekHours(MATCH($A48, Entry!$E$1:$E$2650, 0),MATCH($B48, Entry!$E$1:$E$2650, 0),F$1)</f>
        <v>40</v>
      </c>
      <c r="G48" s="121">
        <f ca="1">eeWeekHours(MATCH($A48, Entry!$E$1:$E$2650, 0),MATCH($B48, Entry!$E$1:$E$2650, 0),F$1, 1)</f>
        <v>0</v>
      </c>
      <c r="H48" s="139">
        <f t="shared" ca="1" si="35"/>
        <v>40</v>
      </c>
      <c r="I48" s="133">
        <f ca="1">eeWeekHours(MATCH($A48, Entry!$E$1:$E$2650, 0),MATCH($B48, Entry!$E$1:$E$2650, 0),I$1)</f>
        <v>32</v>
      </c>
      <c r="J48" s="124">
        <f ca="1">eeWeekHours(MATCH($A48, Entry!$E$1:$E$2650, 0),MATCH($B48, Entry!$E$1:$E$2650, 0),I$1, 1)</f>
        <v>0</v>
      </c>
      <c r="K48" s="148">
        <f t="shared" ca="1" si="36"/>
        <v>32</v>
      </c>
      <c r="L48" s="138">
        <f ca="1">eeWeekHours(MATCH($A48, Entry!$E$1:$E$2650, 0),MATCH($B48, Entry!$E$1:$E$2650, 0),L$1)</f>
        <v>40</v>
      </c>
      <c r="M48" s="121">
        <f ca="1">eeWeekHours(MATCH($A48, Entry!$E$1:$E$2650, 0),MATCH($B48, Entry!$E$1:$E$2650, 0),L$1, 1)</f>
        <v>0</v>
      </c>
      <c r="N48" s="139">
        <f t="shared" ca="1" si="37"/>
        <v>40</v>
      </c>
      <c r="O48" s="133">
        <f ca="1">eeWeekHours(MATCH($A48, Entry!$E$1:$E$2650, 0),MATCH($B48, Entry!$E$1:$E$2650, 0),O$1)</f>
        <v>0</v>
      </c>
      <c r="P48" s="124">
        <f ca="1">eeWeekHours(MATCH($A48, Entry!$E$1:$E$2650, 0),MATCH($B48, Entry!$E$1:$E$2650, 0),O$1, 1)</f>
        <v>0</v>
      </c>
      <c r="Q48" s="148">
        <f t="shared" ca="1" si="38"/>
        <v>0</v>
      </c>
      <c r="R48" s="138">
        <f ca="1">eeWeekHours(MATCH($A48, Entry!$E$1:$E$2650, 0),MATCH($B48, Entry!$E$1:$E$2650, 0),R$1)</f>
        <v>40</v>
      </c>
      <c r="S48" s="121">
        <f ca="1">eeWeekHours(MATCH($A48, Entry!$E$1:$E$2650, 0),MATCH($B48, Entry!$E$1:$E$2650, 0),R$1, 1)</f>
        <v>0</v>
      </c>
      <c r="T48" s="139">
        <f t="shared" ca="1" si="39"/>
        <v>40</v>
      </c>
      <c r="U48" s="133">
        <f ca="1">eeWeekHours(MATCH($A48, Entry!$E$1:$E$2650, 0),MATCH($B48, Entry!$E$1:$E$2650, 0),U$1)</f>
        <v>0</v>
      </c>
      <c r="V48" s="124">
        <f ca="1">eeWeekHours(MATCH($A48, Entry!$E$1:$E$2650, 0),MATCH($B48, Entry!$E$1:$E$2650, 0),U$1, 1)</f>
        <v>0</v>
      </c>
      <c r="W48" s="148">
        <f t="shared" ca="1" si="40"/>
        <v>0</v>
      </c>
      <c r="X48" s="138">
        <f ca="1">eeWeekHours(MATCH($A48, Entry!$E$1:$E$2650, 0),MATCH($B48, Entry!$E$1:$E$2650, 0),X$1)</f>
        <v>0</v>
      </c>
      <c r="Y48" s="121">
        <f ca="1">eeWeekHours(MATCH($A48, Entry!$E$1:$E$2650, 0),MATCH($B48, Entry!$E$1:$E$2650, 0),X$1, 1)</f>
        <v>0</v>
      </c>
      <c r="Z48" s="139">
        <f t="shared" ca="1" si="41"/>
        <v>0</v>
      </c>
      <c r="AA48" s="133">
        <f ca="1">eeWeekHours(MATCH($A48, Entry!$E$1:$E$2650, 0),MATCH($B48, Entry!$E$1:$E$2650, 0),AA$1)</f>
        <v>0</v>
      </c>
      <c r="AB48" s="124">
        <f ca="1">eeWeekHours(MATCH($A48, Entry!$E$1:$E$2650, 0),MATCH($B48, Entry!$E$1:$E$2650, 0),AA$1, 1)</f>
        <v>0</v>
      </c>
      <c r="AC48" s="148">
        <f t="shared" ca="1" si="42"/>
        <v>0</v>
      </c>
      <c r="AD48" s="138">
        <f ca="1">eeWeekHours(MATCH($A48, Entry!$E$1:$E$2650, 0),MATCH($B48, Entry!$E$1:$E$2650, 0),AD$1)</f>
        <v>0</v>
      </c>
      <c r="AE48" s="121">
        <f ca="1">eeWeekHours(MATCH($A48, Entry!$E$1:$E$2650, 0),MATCH($B48, Entry!$E$1:$E$2650, 0),AD$1, 1)</f>
        <v>0</v>
      </c>
      <c r="AF48" s="139">
        <f t="shared" ca="1" si="43"/>
        <v>0</v>
      </c>
      <c r="AG48" s="133">
        <f ca="1">eeWeekHours(MATCH($A48, Entry!$E$1:$E$2650, 0),MATCH($B48, Entry!$E$1:$E$2650, 0),AG$1)</f>
        <v>0</v>
      </c>
      <c r="AH48" s="124">
        <f ca="1">eeWeekHours(MATCH($A48, Entry!$E$1:$E$2650, 0),MATCH($B48, Entry!$E$1:$E$2650, 0),AG$1, 1)</f>
        <v>0</v>
      </c>
      <c r="AI48" s="148">
        <f t="shared" ca="1" si="44"/>
        <v>0</v>
      </c>
      <c r="AJ48" s="138">
        <f ca="1">eeWeekHours(MATCH($A48, Entry!$E$1:$E$2650, 0),MATCH($B48, Entry!$E$1:$E$2650, 0),AJ$1)</f>
        <v>0</v>
      </c>
      <c r="AK48" s="121">
        <f ca="1">eeWeekHours(MATCH($A48, Entry!$E$1:$E$2650, 0),MATCH($B48, Entry!$E$1:$E$2650, 0),AJ$1, 1)</f>
        <v>0</v>
      </c>
      <c r="AL48" s="139">
        <f t="shared" ca="1" si="45"/>
        <v>0</v>
      </c>
      <c r="AM48" s="133">
        <f ca="1">eeWeekHours(MATCH($A48, Entry!$E$1:$E$2650, 0),MATCH($B48, Entry!$E$1:$E$2650, 0),AM$1)</f>
        <v>0</v>
      </c>
      <c r="AN48" s="124">
        <f ca="1">eeWeekHours(MATCH($A48, Entry!$E$1:$E$2650, 0),MATCH($B48, Entry!$E$1:$E$2650, 0),AM$1, 1)</f>
        <v>0</v>
      </c>
      <c r="AO48" s="148">
        <f t="shared" ca="1" si="46"/>
        <v>0</v>
      </c>
      <c r="AP48" s="138">
        <f ca="1">eeWeekHours(MATCH($A48, Entry!$E$1:$E$2650, 0),MATCH($B48, Entry!$E$1:$E$2650, 0),AP$1)</f>
        <v>0</v>
      </c>
      <c r="AQ48" s="121">
        <f ca="1">eeWeekHours(MATCH($A48, Entry!$E$1:$E$2650, 0),MATCH($B48, Entry!$E$1:$E$2650, 0),AP$1, 1)</f>
        <v>0</v>
      </c>
      <c r="AR48" s="139">
        <f t="shared" ca="1" si="47"/>
        <v>0</v>
      </c>
      <c r="AS48" s="133">
        <f ca="1">eeWeekHours(MATCH($A48, Entry!$E$1:$E$2650, 0),MATCH($B48, Entry!$E$1:$E$2650, 0),AS$1)</f>
        <v>0</v>
      </c>
      <c r="AT48" s="124">
        <f ca="1">eeWeekHours(MATCH($A48, Entry!$E$1:$E$2650, 0),MATCH($B48, Entry!$E$1:$E$2650, 0),AS$1, 1)</f>
        <v>0</v>
      </c>
      <c r="AU48" s="177">
        <f t="shared" ca="1" si="48"/>
        <v>0</v>
      </c>
    </row>
    <row r="49" spans="1:47" x14ac:dyDescent="0.25">
      <c r="A49" s="128">
        <f t="shared" si="54"/>
        <v>44144</v>
      </c>
      <c r="B49" s="130">
        <f t="shared" si="55"/>
        <v>44150</v>
      </c>
      <c r="C49" s="132">
        <f ca="1">eeWeekHours(MATCH($A49, Entry!$E$1:$E$2650, 0),MATCH($B49, Entry!$E$1:$E$2650, 0),C$1)</f>
        <v>40</v>
      </c>
      <c r="D49" s="123">
        <f ca="1">eeWeekHours(MATCH($A49, Entry!$E$1:$E$2650, 0),MATCH($B49, Entry!$E$1:$E$2650, 0),C$1, 1)</f>
        <v>0</v>
      </c>
      <c r="E49" s="147">
        <f t="shared" ca="1" si="56"/>
        <v>40</v>
      </c>
      <c r="F49" s="136">
        <f ca="1">eeWeekHours(MATCH($A49, Entry!$E$1:$E$2650, 0),MATCH($B49, Entry!$E$1:$E$2650, 0),F$1)</f>
        <v>32</v>
      </c>
      <c r="G49" s="120">
        <f ca="1">eeWeekHours(MATCH($A49, Entry!$E$1:$E$2650, 0),MATCH($B49, Entry!$E$1:$E$2650, 0),F$1, 1)</f>
        <v>8</v>
      </c>
      <c r="H49" s="137">
        <f t="shared" ca="1" si="35"/>
        <v>40</v>
      </c>
      <c r="I49" s="132">
        <f ca="1">eeWeekHours(MATCH($A49, Entry!$E$1:$E$2650, 0),MATCH($B49, Entry!$E$1:$E$2650, 0),I$1)</f>
        <v>32</v>
      </c>
      <c r="J49" s="123">
        <f ca="1">eeWeekHours(MATCH($A49, Entry!$E$1:$E$2650, 0),MATCH($B49, Entry!$E$1:$E$2650, 0),I$1, 1)</f>
        <v>0</v>
      </c>
      <c r="K49" s="147">
        <f t="shared" ca="1" si="36"/>
        <v>32</v>
      </c>
      <c r="L49" s="136">
        <f ca="1">eeWeekHours(MATCH($A49, Entry!$E$1:$E$2650, 0),MATCH($B49, Entry!$E$1:$E$2650, 0),L$1)</f>
        <v>40</v>
      </c>
      <c r="M49" s="120">
        <f ca="1">eeWeekHours(MATCH($A49, Entry!$E$1:$E$2650, 0),MATCH($B49, Entry!$E$1:$E$2650, 0),L$1, 1)</f>
        <v>0</v>
      </c>
      <c r="N49" s="137">
        <f t="shared" ca="1" si="37"/>
        <v>40</v>
      </c>
      <c r="O49" s="132">
        <f ca="1">eeWeekHours(MATCH($A49, Entry!$E$1:$E$2650, 0),MATCH($B49, Entry!$E$1:$E$2650, 0),O$1)</f>
        <v>0</v>
      </c>
      <c r="P49" s="123">
        <f ca="1">eeWeekHours(MATCH($A49, Entry!$E$1:$E$2650, 0),MATCH($B49, Entry!$E$1:$E$2650, 0),O$1, 1)</f>
        <v>0</v>
      </c>
      <c r="Q49" s="147">
        <f t="shared" ca="1" si="38"/>
        <v>0</v>
      </c>
      <c r="R49" s="136">
        <f ca="1">eeWeekHours(MATCH($A49, Entry!$E$1:$E$2650, 0),MATCH($B49, Entry!$E$1:$E$2650, 0),R$1)</f>
        <v>40</v>
      </c>
      <c r="S49" s="120">
        <f ca="1">eeWeekHours(MATCH($A49, Entry!$E$1:$E$2650, 0),MATCH($B49, Entry!$E$1:$E$2650, 0),R$1, 1)</f>
        <v>0</v>
      </c>
      <c r="T49" s="137">
        <f t="shared" ca="1" si="39"/>
        <v>40</v>
      </c>
      <c r="U49" s="132">
        <f ca="1">eeWeekHours(MATCH($A49, Entry!$E$1:$E$2650, 0),MATCH($B49, Entry!$E$1:$E$2650, 0),U$1)</f>
        <v>0</v>
      </c>
      <c r="V49" s="123">
        <f ca="1">eeWeekHours(MATCH($A49, Entry!$E$1:$E$2650, 0),MATCH($B49, Entry!$E$1:$E$2650, 0),U$1, 1)</f>
        <v>0</v>
      </c>
      <c r="W49" s="147">
        <f t="shared" ca="1" si="40"/>
        <v>0</v>
      </c>
      <c r="X49" s="136">
        <f ca="1">eeWeekHours(MATCH($A49, Entry!$E$1:$E$2650, 0),MATCH($B49, Entry!$E$1:$E$2650, 0),X$1)</f>
        <v>0</v>
      </c>
      <c r="Y49" s="120">
        <f ca="1">eeWeekHours(MATCH($A49, Entry!$E$1:$E$2650, 0),MATCH($B49, Entry!$E$1:$E$2650, 0),X$1, 1)</f>
        <v>0</v>
      </c>
      <c r="Z49" s="137">
        <f t="shared" ca="1" si="41"/>
        <v>0</v>
      </c>
      <c r="AA49" s="132">
        <f ca="1">eeWeekHours(MATCH($A49, Entry!$E$1:$E$2650, 0),MATCH($B49, Entry!$E$1:$E$2650, 0),AA$1)</f>
        <v>0</v>
      </c>
      <c r="AB49" s="123">
        <f ca="1">eeWeekHours(MATCH($A49, Entry!$E$1:$E$2650, 0),MATCH($B49, Entry!$E$1:$E$2650, 0),AA$1, 1)</f>
        <v>0</v>
      </c>
      <c r="AC49" s="147">
        <f t="shared" ca="1" si="42"/>
        <v>0</v>
      </c>
      <c r="AD49" s="136">
        <f ca="1">eeWeekHours(MATCH($A49, Entry!$E$1:$E$2650, 0),MATCH($B49, Entry!$E$1:$E$2650, 0),AD$1)</f>
        <v>0</v>
      </c>
      <c r="AE49" s="120">
        <f ca="1">eeWeekHours(MATCH($A49, Entry!$E$1:$E$2650, 0),MATCH($B49, Entry!$E$1:$E$2650, 0),AD$1, 1)</f>
        <v>0</v>
      </c>
      <c r="AF49" s="137">
        <f t="shared" ca="1" si="43"/>
        <v>0</v>
      </c>
      <c r="AG49" s="132">
        <f ca="1">eeWeekHours(MATCH($A49, Entry!$E$1:$E$2650, 0),MATCH($B49, Entry!$E$1:$E$2650, 0),AG$1)</f>
        <v>0</v>
      </c>
      <c r="AH49" s="123">
        <f ca="1">eeWeekHours(MATCH($A49, Entry!$E$1:$E$2650, 0),MATCH($B49, Entry!$E$1:$E$2650, 0),AG$1, 1)</f>
        <v>0</v>
      </c>
      <c r="AI49" s="147">
        <f t="shared" ca="1" si="44"/>
        <v>0</v>
      </c>
      <c r="AJ49" s="136">
        <f ca="1">eeWeekHours(MATCH($A49, Entry!$E$1:$E$2650, 0),MATCH($B49, Entry!$E$1:$E$2650, 0),AJ$1)</f>
        <v>0</v>
      </c>
      <c r="AK49" s="120">
        <f ca="1">eeWeekHours(MATCH($A49, Entry!$E$1:$E$2650, 0),MATCH($B49, Entry!$E$1:$E$2650, 0),AJ$1, 1)</f>
        <v>0</v>
      </c>
      <c r="AL49" s="137">
        <f t="shared" ca="1" si="45"/>
        <v>0</v>
      </c>
      <c r="AM49" s="132">
        <f ca="1">eeWeekHours(MATCH($A49, Entry!$E$1:$E$2650, 0),MATCH($B49, Entry!$E$1:$E$2650, 0),AM$1)</f>
        <v>0</v>
      </c>
      <c r="AN49" s="123">
        <f ca="1">eeWeekHours(MATCH($A49, Entry!$E$1:$E$2650, 0),MATCH($B49, Entry!$E$1:$E$2650, 0),AM$1, 1)</f>
        <v>0</v>
      </c>
      <c r="AO49" s="147">
        <f t="shared" ca="1" si="46"/>
        <v>0</v>
      </c>
      <c r="AP49" s="136">
        <f ca="1">eeWeekHours(MATCH($A49, Entry!$E$1:$E$2650, 0),MATCH($B49, Entry!$E$1:$E$2650, 0),AP$1)</f>
        <v>0</v>
      </c>
      <c r="AQ49" s="120">
        <f ca="1">eeWeekHours(MATCH($A49, Entry!$E$1:$E$2650, 0),MATCH($B49, Entry!$E$1:$E$2650, 0),AP$1, 1)</f>
        <v>0</v>
      </c>
      <c r="AR49" s="137">
        <f t="shared" ca="1" si="47"/>
        <v>0</v>
      </c>
      <c r="AS49" s="132">
        <f ca="1">eeWeekHours(MATCH($A49, Entry!$E$1:$E$2650, 0),MATCH($B49, Entry!$E$1:$E$2650, 0),AS$1)</f>
        <v>0</v>
      </c>
      <c r="AT49" s="123">
        <f ca="1">eeWeekHours(MATCH($A49, Entry!$E$1:$E$2650, 0),MATCH($B49, Entry!$E$1:$E$2650, 0),AS$1, 1)</f>
        <v>0</v>
      </c>
      <c r="AU49" s="176">
        <f t="shared" ca="1" si="48"/>
        <v>0</v>
      </c>
    </row>
    <row r="50" spans="1:47" ht="15.75" thickBot="1" x14ac:dyDescent="0.3">
      <c r="A50" s="129">
        <f t="shared" si="54"/>
        <v>44151</v>
      </c>
      <c r="B50" s="131">
        <f t="shared" si="55"/>
        <v>44157</v>
      </c>
      <c r="C50" s="133">
        <f ca="1">eeWeekHours(MATCH($A50, Entry!$E$1:$E$2650, 0),MATCH($B50, Entry!$E$1:$E$2650, 0),C$1)</f>
        <v>0</v>
      </c>
      <c r="D50" s="124">
        <f ca="1">eeWeekHours(MATCH($A50, Entry!$E$1:$E$2650, 0),MATCH($B50, Entry!$E$1:$E$2650, 0),C$1, 1)</f>
        <v>0</v>
      </c>
      <c r="E50" s="148">
        <f t="shared" ca="1" si="56"/>
        <v>0</v>
      </c>
      <c r="F50" s="138">
        <f ca="1">eeWeekHours(MATCH($A50, Entry!$E$1:$E$2650, 0),MATCH($B50, Entry!$E$1:$E$2650, 0),F$1)</f>
        <v>40</v>
      </c>
      <c r="G50" s="121">
        <f ca="1">eeWeekHours(MATCH($A50, Entry!$E$1:$E$2650, 0),MATCH($B50, Entry!$E$1:$E$2650, 0),F$1, 1)</f>
        <v>0</v>
      </c>
      <c r="H50" s="139">
        <f t="shared" ca="1" si="35"/>
        <v>40</v>
      </c>
      <c r="I50" s="133">
        <f ca="1">eeWeekHours(MATCH($A50, Entry!$E$1:$E$2650, 0),MATCH($B50, Entry!$E$1:$E$2650, 0),I$1)</f>
        <v>32</v>
      </c>
      <c r="J50" s="124">
        <f ca="1">eeWeekHours(MATCH($A50, Entry!$E$1:$E$2650, 0),MATCH($B50, Entry!$E$1:$E$2650, 0),I$1, 1)</f>
        <v>0</v>
      </c>
      <c r="K50" s="148">
        <f t="shared" ca="1" si="36"/>
        <v>32</v>
      </c>
      <c r="L50" s="138">
        <f ca="1">eeWeekHours(MATCH($A50, Entry!$E$1:$E$2650, 0),MATCH($B50, Entry!$E$1:$E$2650, 0),L$1)</f>
        <v>40</v>
      </c>
      <c r="M50" s="121">
        <f ca="1">eeWeekHours(MATCH($A50, Entry!$E$1:$E$2650, 0),MATCH($B50, Entry!$E$1:$E$2650, 0),L$1, 1)</f>
        <v>0</v>
      </c>
      <c r="N50" s="139">
        <f t="shared" ca="1" si="37"/>
        <v>40</v>
      </c>
      <c r="O50" s="133">
        <f ca="1">eeWeekHours(MATCH($A50, Entry!$E$1:$E$2650, 0),MATCH($B50, Entry!$E$1:$E$2650, 0),O$1)</f>
        <v>0</v>
      </c>
      <c r="P50" s="124">
        <f ca="1">eeWeekHours(MATCH($A50, Entry!$E$1:$E$2650, 0),MATCH($B50, Entry!$E$1:$E$2650, 0),O$1, 1)</f>
        <v>0</v>
      </c>
      <c r="Q50" s="148">
        <f t="shared" ca="1" si="38"/>
        <v>0</v>
      </c>
      <c r="R50" s="138">
        <f ca="1">eeWeekHours(MATCH($A50, Entry!$E$1:$E$2650, 0),MATCH($B50, Entry!$E$1:$E$2650, 0),R$1)</f>
        <v>40</v>
      </c>
      <c r="S50" s="121">
        <f ca="1">eeWeekHours(MATCH($A50, Entry!$E$1:$E$2650, 0),MATCH($B50, Entry!$E$1:$E$2650, 0),R$1, 1)</f>
        <v>0</v>
      </c>
      <c r="T50" s="139">
        <f t="shared" ca="1" si="39"/>
        <v>40</v>
      </c>
      <c r="U50" s="133">
        <f ca="1">eeWeekHours(MATCH($A50, Entry!$E$1:$E$2650, 0),MATCH($B50, Entry!$E$1:$E$2650, 0),U$1)</f>
        <v>40</v>
      </c>
      <c r="V50" s="124">
        <f ca="1">eeWeekHours(MATCH($A50, Entry!$E$1:$E$2650, 0),MATCH($B50, Entry!$E$1:$E$2650, 0),U$1, 1)</f>
        <v>0</v>
      </c>
      <c r="W50" s="148">
        <f t="shared" ca="1" si="40"/>
        <v>40</v>
      </c>
      <c r="X50" s="138">
        <f ca="1">eeWeekHours(MATCH($A50, Entry!$E$1:$E$2650, 0),MATCH($B50, Entry!$E$1:$E$2650, 0),X$1)</f>
        <v>0</v>
      </c>
      <c r="Y50" s="121">
        <f ca="1">eeWeekHours(MATCH($A50, Entry!$E$1:$E$2650, 0),MATCH($B50, Entry!$E$1:$E$2650, 0),X$1, 1)</f>
        <v>0</v>
      </c>
      <c r="Z50" s="139">
        <f t="shared" ca="1" si="41"/>
        <v>0</v>
      </c>
      <c r="AA50" s="133">
        <f ca="1">eeWeekHours(MATCH($A50, Entry!$E$1:$E$2650, 0),MATCH($B50, Entry!$E$1:$E$2650, 0),AA$1)</f>
        <v>0</v>
      </c>
      <c r="AB50" s="124">
        <f ca="1">eeWeekHours(MATCH($A50, Entry!$E$1:$E$2650, 0),MATCH($B50, Entry!$E$1:$E$2650, 0),AA$1, 1)</f>
        <v>0</v>
      </c>
      <c r="AC50" s="148">
        <f t="shared" ca="1" si="42"/>
        <v>0</v>
      </c>
      <c r="AD50" s="138">
        <f ca="1">eeWeekHours(MATCH($A50, Entry!$E$1:$E$2650, 0),MATCH($B50, Entry!$E$1:$E$2650, 0),AD$1)</f>
        <v>0</v>
      </c>
      <c r="AE50" s="121">
        <f ca="1">eeWeekHours(MATCH($A50, Entry!$E$1:$E$2650, 0),MATCH($B50, Entry!$E$1:$E$2650, 0),AD$1, 1)</f>
        <v>0</v>
      </c>
      <c r="AF50" s="139">
        <f t="shared" ca="1" si="43"/>
        <v>0</v>
      </c>
      <c r="AG50" s="133">
        <f ca="1">eeWeekHours(MATCH($A50, Entry!$E$1:$E$2650, 0),MATCH($B50, Entry!$E$1:$E$2650, 0),AG$1)</f>
        <v>0</v>
      </c>
      <c r="AH50" s="124">
        <f ca="1">eeWeekHours(MATCH($A50, Entry!$E$1:$E$2650, 0),MATCH($B50, Entry!$E$1:$E$2650, 0),AG$1, 1)</f>
        <v>0</v>
      </c>
      <c r="AI50" s="148">
        <f t="shared" ca="1" si="44"/>
        <v>0</v>
      </c>
      <c r="AJ50" s="138">
        <f ca="1">eeWeekHours(MATCH($A50, Entry!$E$1:$E$2650, 0),MATCH($B50, Entry!$E$1:$E$2650, 0),AJ$1)</f>
        <v>0</v>
      </c>
      <c r="AK50" s="121">
        <f ca="1">eeWeekHours(MATCH($A50, Entry!$E$1:$E$2650, 0),MATCH($B50, Entry!$E$1:$E$2650, 0),AJ$1, 1)</f>
        <v>0</v>
      </c>
      <c r="AL50" s="139">
        <f t="shared" ca="1" si="45"/>
        <v>0</v>
      </c>
      <c r="AM50" s="133">
        <f ca="1">eeWeekHours(MATCH($A50, Entry!$E$1:$E$2650, 0),MATCH($B50, Entry!$E$1:$E$2650, 0),AM$1)</f>
        <v>0</v>
      </c>
      <c r="AN50" s="124">
        <f ca="1">eeWeekHours(MATCH($A50, Entry!$E$1:$E$2650, 0),MATCH($B50, Entry!$E$1:$E$2650, 0),AM$1, 1)</f>
        <v>0</v>
      </c>
      <c r="AO50" s="148">
        <f t="shared" ca="1" si="46"/>
        <v>0</v>
      </c>
      <c r="AP50" s="138">
        <f ca="1">eeWeekHours(MATCH($A50, Entry!$E$1:$E$2650, 0),MATCH($B50, Entry!$E$1:$E$2650, 0),AP$1)</f>
        <v>0</v>
      </c>
      <c r="AQ50" s="121">
        <f ca="1">eeWeekHours(MATCH($A50, Entry!$E$1:$E$2650, 0),MATCH($B50, Entry!$E$1:$E$2650, 0),AP$1, 1)</f>
        <v>0</v>
      </c>
      <c r="AR50" s="139">
        <f t="shared" ca="1" si="47"/>
        <v>0</v>
      </c>
      <c r="AS50" s="133">
        <f ca="1">eeWeekHours(MATCH($A50, Entry!$E$1:$E$2650, 0),MATCH($B50, Entry!$E$1:$E$2650, 0),AS$1)</f>
        <v>0</v>
      </c>
      <c r="AT50" s="124">
        <f ca="1">eeWeekHours(MATCH($A50, Entry!$E$1:$E$2650, 0),MATCH($B50, Entry!$E$1:$E$2650, 0),AS$1, 1)</f>
        <v>0</v>
      </c>
      <c r="AU50" s="177">
        <f t="shared" ca="1" si="48"/>
        <v>0</v>
      </c>
    </row>
    <row r="51" spans="1:47" x14ac:dyDescent="0.25">
      <c r="A51" s="128">
        <f t="shared" si="54"/>
        <v>44158</v>
      </c>
      <c r="B51" s="130">
        <f t="shared" si="55"/>
        <v>44164</v>
      </c>
      <c r="C51" s="132">
        <f ca="1">eeWeekHours(MATCH($A51, Entry!$E$1:$E$2650, 0),MATCH($B51, Entry!$E$1:$E$2650, 0),C$1)</f>
        <v>8</v>
      </c>
      <c r="D51" s="123">
        <f ca="1">eeWeekHours(MATCH($A51, Entry!$E$1:$E$2650, 0),MATCH($B51, Entry!$E$1:$E$2650, 0),C$1, 1)</f>
        <v>0</v>
      </c>
      <c r="E51" s="147">
        <f t="shared" ca="1" si="56"/>
        <v>8</v>
      </c>
      <c r="F51" s="136">
        <f ca="1">eeWeekHours(MATCH($A51, Entry!$E$1:$E$2650, 0),MATCH($B51, Entry!$E$1:$E$2650, 0),F$1)</f>
        <v>24</v>
      </c>
      <c r="G51" s="120">
        <f ca="1">eeWeekHours(MATCH($A51, Entry!$E$1:$E$2650, 0),MATCH($B51, Entry!$E$1:$E$2650, 0),F$1, 1)</f>
        <v>16</v>
      </c>
      <c r="H51" s="137">
        <f t="shared" ca="1" si="35"/>
        <v>40</v>
      </c>
      <c r="I51" s="132">
        <f ca="1">eeWeekHours(MATCH($A51, Entry!$E$1:$E$2650, 0),MATCH($B51, Entry!$E$1:$E$2650, 0),I$1)</f>
        <v>16</v>
      </c>
      <c r="J51" s="123">
        <f ca="1">eeWeekHours(MATCH($A51, Entry!$E$1:$E$2650, 0),MATCH($B51, Entry!$E$1:$E$2650, 0),I$1, 1)</f>
        <v>16</v>
      </c>
      <c r="K51" s="147">
        <f t="shared" ca="1" si="36"/>
        <v>32</v>
      </c>
      <c r="L51" s="136">
        <f ca="1">eeWeekHours(MATCH($A51, Entry!$E$1:$E$2650, 0),MATCH($B51, Entry!$E$1:$E$2650, 0),L$1)</f>
        <v>24</v>
      </c>
      <c r="M51" s="120">
        <f ca="1">eeWeekHours(MATCH($A51, Entry!$E$1:$E$2650, 0),MATCH($B51, Entry!$E$1:$E$2650, 0),L$1, 1)</f>
        <v>16</v>
      </c>
      <c r="N51" s="137">
        <f t="shared" ca="1" si="37"/>
        <v>40</v>
      </c>
      <c r="O51" s="132">
        <f ca="1">eeWeekHours(MATCH($A51, Entry!$E$1:$E$2650, 0),MATCH($B51, Entry!$E$1:$E$2650, 0),O$1)</f>
        <v>0</v>
      </c>
      <c r="P51" s="123">
        <f ca="1">eeWeekHours(MATCH($A51, Entry!$E$1:$E$2650, 0),MATCH($B51, Entry!$E$1:$E$2650, 0),O$1, 1)</f>
        <v>0</v>
      </c>
      <c r="Q51" s="147">
        <f t="shared" ca="1" si="38"/>
        <v>0</v>
      </c>
      <c r="R51" s="136">
        <f ca="1">eeWeekHours(MATCH($A51, Entry!$E$1:$E$2650, 0),MATCH($B51, Entry!$E$1:$E$2650, 0),R$1)</f>
        <v>24</v>
      </c>
      <c r="S51" s="120">
        <f ca="1">eeWeekHours(MATCH($A51, Entry!$E$1:$E$2650, 0),MATCH($B51, Entry!$E$1:$E$2650, 0),R$1, 1)</f>
        <v>16</v>
      </c>
      <c r="T51" s="137">
        <f t="shared" ca="1" si="39"/>
        <v>40</v>
      </c>
      <c r="U51" s="132">
        <f ca="1">eeWeekHours(MATCH($A51, Entry!$E$1:$E$2650, 0),MATCH($B51, Entry!$E$1:$E$2650, 0),U$1)</f>
        <v>16</v>
      </c>
      <c r="V51" s="123">
        <f ca="1">eeWeekHours(MATCH($A51, Entry!$E$1:$E$2650, 0),MATCH($B51, Entry!$E$1:$E$2650, 0),U$1, 1)</f>
        <v>16</v>
      </c>
      <c r="W51" s="147">
        <f t="shared" ca="1" si="40"/>
        <v>32</v>
      </c>
      <c r="X51" s="136">
        <f ca="1">eeWeekHours(MATCH($A51, Entry!$E$1:$E$2650, 0),MATCH($B51, Entry!$E$1:$E$2650, 0),X$1)</f>
        <v>0</v>
      </c>
      <c r="Y51" s="120">
        <f ca="1">eeWeekHours(MATCH($A51, Entry!$E$1:$E$2650, 0),MATCH($B51, Entry!$E$1:$E$2650, 0),X$1, 1)</f>
        <v>0</v>
      </c>
      <c r="Z51" s="137">
        <f t="shared" ca="1" si="41"/>
        <v>0</v>
      </c>
      <c r="AA51" s="132">
        <f ca="1">eeWeekHours(MATCH($A51, Entry!$E$1:$E$2650, 0),MATCH($B51, Entry!$E$1:$E$2650, 0),AA$1)</f>
        <v>0</v>
      </c>
      <c r="AB51" s="123">
        <f ca="1">eeWeekHours(MATCH($A51, Entry!$E$1:$E$2650, 0),MATCH($B51, Entry!$E$1:$E$2650, 0),AA$1, 1)</f>
        <v>0</v>
      </c>
      <c r="AC51" s="147">
        <f t="shared" ca="1" si="42"/>
        <v>0</v>
      </c>
      <c r="AD51" s="136">
        <f ca="1">eeWeekHours(MATCH($A51, Entry!$E$1:$E$2650, 0),MATCH($B51, Entry!$E$1:$E$2650, 0),AD$1)</f>
        <v>0</v>
      </c>
      <c r="AE51" s="120">
        <f ca="1">eeWeekHours(MATCH($A51, Entry!$E$1:$E$2650, 0),MATCH($B51, Entry!$E$1:$E$2650, 0),AD$1, 1)</f>
        <v>0</v>
      </c>
      <c r="AF51" s="137">
        <f t="shared" ca="1" si="43"/>
        <v>0</v>
      </c>
      <c r="AG51" s="132">
        <f ca="1">eeWeekHours(MATCH($A51, Entry!$E$1:$E$2650, 0),MATCH($B51, Entry!$E$1:$E$2650, 0),AG$1)</f>
        <v>0</v>
      </c>
      <c r="AH51" s="123">
        <f ca="1">eeWeekHours(MATCH($A51, Entry!$E$1:$E$2650, 0),MATCH($B51, Entry!$E$1:$E$2650, 0),AG$1, 1)</f>
        <v>0</v>
      </c>
      <c r="AI51" s="147">
        <f t="shared" ca="1" si="44"/>
        <v>0</v>
      </c>
      <c r="AJ51" s="136">
        <f ca="1">eeWeekHours(MATCH($A51, Entry!$E$1:$E$2650, 0),MATCH($B51, Entry!$E$1:$E$2650, 0),AJ$1)</f>
        <v>0</v>
      </c>
      <c r="AK51" s="120">
        <f ca="1">eeWeekHours(MATCH($A51, Entry!$E$1:$E$2650, 0),MATCH($B51, Entry!$E$1:$E$2650, 0),AJ$1, 1)</f>
        <v>0</v>
      </c>
      <c r="AL51" s="137">
        <f t="shared" ca="1" si="45"/>
        <v>0</v>
      </c>
      <c r="AM51" s="132">
        <f ca="1">eeWeekHours(MATCH($A51, Entry!$E$1:$E$2650, 0),MATCH($B51, Entry!$E$1:$E$2650, 0),AM$1)</f>
        <v>0</v>
      </c>
      <c r="AN51" s="123">
        <f ca="1">eeWeekHours(MATCH($A51, Entry!$E$1:$E$2650, 0),MATCH($B51, Entry!$E$1:$E$2650, 0),AM$1, 1)</f>
        <v>0</v>
      </c>
      <c r="AO51" s="147">
        <f t="shared" ca="1" si="46"/>
        <v>0</v>
      </c>
      <c r="AP51" s="136">
        <f ca="1">eeWeekHours(MATCH($A51, Entry!$E$1:$E$2650, 0),MATCH($B51, Entry!$E$1:$E$2650, 0),AP$1)</f>
        <v>0</v>
      </c>
      <c r="AQ51" s="120">
        <f ca="1">eeWeekHours(MATCH($A51, Entry!$E$1:$E$2650, 0),MATCH($B51, Entry!$E$1:$E$2650, 0),AP$1, 1)</f>
        <v>0</v>
      </c>
      <c r="AR51" s="137">
        <f t="shared" ca="1" si="47"/>
        <v>0</v>
      </c>
      <c r="AS51" s="132">
        <f ca="1">eeWeekHours(MATCH($A51, Entry!$E$1:$E$2650, 0),MATCH($B51, Entry!$E$1:$E$2650, 0),AS$1)</f>
        <v>0</v>
      </c>
      <c r="AT51" s="123">
        <f ca="1">eeWeekHours(MATCH($A51, Entry!$E$1:$E$2650, 0),MATCH($B51, Entry!$E$1:$E$2650, 0),AS$1, 1)</f>
        <v>0</v>
      </c>
      <c r="AU51" s="176">
        <f t="shared" ca="1" si="48"/>
        <v>0</v>
      </c>
    </row>
    <row r="52" spans="1:47" ht="15.75" thickBot="1" x14ac:dyDescent="0.3">
      <c r="A52" s="129">
        <f t="shared" si="54"/>
        <v>44165</v>
      </c>
      <c r="B52" s="131">
        <f t="shared" si="55"/>
        <v>44171</v>
      </c>
      <c r="C52" s="133">
        <f ca="1">eeWeekHours(MATCH($A52, Entry!$E$1:$E$2650, 0),MATCH($B52, Entry!$E$1:$E$2650, 0),C$1)</f>
        <v>8</v>
      </c>
      <c r="D52" s="124">
        <f ca="1">eeWeekHours(MATCH($A52, Entry!$E$1:$E$2650, 0),MATCH($B52, Entry!$E$1:$E$2650, 0),C$1, 1)</f>
        <v>0</v>
      </c>
      <c r="E52" s="148">
        <f t="shared" ca="1" si="56"/>
        <v>8</v>
      </c>
      <c r="F52" s="138">
        <f ca="1">eeWeekHours(MATCH($A52, Entry!$E$1:$E$2650, 0),MATCH($B52, Entry!$E$1:$E$2650, 0),F$1)</f>
        <v>40</v>
      </c>
      <c r="G52" s="121">
        <f ca="1">eeWeekHours(MATCH($A52, Entry!$E$1:$E$2650, 0),MATCH($B52, Entry!$E$1:$E$2650, 0),F$1, 1)</f>
        <v>0</v>
      </c>
      <c r="H52" s="139">
        <f t="shared" ca="1" si="35"/>
        <v>40</v>
      </c>
      <c r="I52" s="133">
        <f ca="1">eeWeekHours(MATCH($A52, Entry!$E$1:$E$2650, 0),MATCH($B52, Entry!$E$1:$E$2650, 0),I$1)</f>
        <v>32</v>
      </c>
      <c r="J52" s="124">
        <f ca="1">eeWeekHours(MATCH($A52, Entry!$E$1:$E$2650, 0),MATCH($B52, Entry!$E$1:$E$2650, 0),I$1, 1)</f>
        <v>0</v>
      </c>
      <c r="K52" s="148">
        <f t="shared" ca="1" si="36"/>
        <v>32</v>
      </c>
      <c r="L52" s="138">
        <f ca="1">eeWeekHours(MATCH($A52, Entry!$E$1:$E$2650, 0),MATCH($B52, Entry!$E$1:$E$2650, 0),L$1)</f>
        <v>40</v>
      </c>
      <c r="M52" s="121">
        <f ca="1">eeWeekHours(MATCH($A52, Entry!$E$1:$E$2650, 0),MATCH($B52, Entry!$E$1:$E$2650, 0),L$1, 1)</f>
        <v>0</v>
      </c>
      <c r="N52" s="139">
        <f t="shared" ca="1" si="37"/>
        <v>40</v>
      </c>
      <c r="O52" s="133">
        <f ca="1">eeWeekHours(MATCH($A52, Entry!$E$1:$E$2650, 0),MATCH($B52, Entry!$E$1:$E$2650, 0),O$1)</f>
        <v>0</v>
      </c>
      <c r="P52" s="124">
        <f ca="1">eeWeekHours(MATCH($A52, Entry!$E$1:$E$2650, 0),MATCH($B52, Entry!$E$1:$E$2650, 0),O$1, 1)</f>
        <v>0</v>
      </c>
      <c r="Q52" s="148">
        <f t="shared" ca="1" si="38"/>
        <v>0</v>
      </c>
      <c r="R52" s="138">
        <f ca="1">eeWeekHours(MATCH($A52, Entry!$E$1:$E$2650, 0),MATCH($B52, Entry!$E$1:$E$2650, 0),R$1)</f>
        <v>40</v>
      </c>
      <c r="S52" s="121">
        <f ca="1">eeWeekHours(MATCH($A52, Entry!$E$1:$E$2650, 0),MATCH($B52, Entry!$E$1:$E$2650, 0),R$1, 1)</f>
        <v>0</v>
      </c>
      <c r="T52" s="139">
        <f t="shared" ca="1" si="39"/>
        <v>40</v>
      </c>
      <c r="U52" s="133">
        <f ca="1">eeWeekHours(MATCH($A52, Entry!$E$1:$E$2650, 0),MATCH($B52, Entry!$E$1:$E$2650, 0),U$1)</f>
        <v>40</v>
      </c>
      <c r="V52" s="124">
        <f ca="1">eeWeekHours(MATCH($A52, Entry!$E$1:$E$2650, 0),MATCH($B52, Entry!$E$1:$E$2650, 0),U$1, 1)</f>
        <v>0</v>
      </c>
      <c r="W52" s="148">
        <f t="shared" ca="1" si="40"/>
        <v>40</v>
      </c>
      <c r="X52" s="138">
        <f ca="1">eeWeekHours(MATCH($A52, Entry!$E$1:$E$2650, 0),MATCH($B52, Entry!$E$1:$E$2650, 0),X$1)</f>
        <v>0</v>
      </c>
      <c r="Y52" s="121">
        <f ca="1">eeWeekHours(MATCH($A52, Entry!$E$1:$E$2650, 0),MATCH($B52, Entry!$E$1:$E$2650, 0),X$1, 1)</f>
        <v>0</v>
      </c>
      <c r="Z52" s="139">
        <f t="shared" ca="1" si="41"/>
        <v>0</v>
      </c>
      <c r="AA52" s="133">
        <f ca="1">eeWeekHours(MATCH($A52, Entry!$E$1:$E$2650, 0),MATCH($B52, Entry!$E$1:$E$2650, 0),AA$1)</f>
        <v>0</v>
      </c>
      <c r="AB52" s="124">
        <f ca="1">eeWeekHours(MATCH($A52, Entry!$E$1:$E$2650, 0),MATCH($B52, Entry!$E$1:$E$2650, 0),AA$1, 1)</f>
        <v>0</v>
      </c>
      <c r="AC52" s="148">
        <f t="shared" ca="1" si="42"/>
        <v>0</v>
      </c>
      <c r="AD52" s="138">
        <f ca="1">eeWeekHours(MATCH($A52, Entry!$E$1:$E$2650, 0),MATCH($B52, Entry!$E$1:$E$2650, 0),AD$1)</f>
        <v>0</v>
      </c>
      <c r="AE52" s="121">
        <f ca="1">eeWeekHours(MATCH($A52, Entry!$E$1:$E$2650, 0),MATCH($B52, Entry!$E$1:$E$2650, 0),AD$1, 1)</f>
        <v>0</v>
      </c>
      <c r="AF52" s="139">
        <f t="shared" ca="1" si="43"/>
        <v>0</v>
      </c>
      <c r="AG52" s="133">
        <f ca="1">eeWeekHours(MATCH($A52, Entry!$E$1:$E$2650, 0),MATCH($B52, Entry!$E$1:$E$2650, 0),AG$1)</f>
        <v>0</v>
      </c>
      <c r="AH52" s="124">
        <f ca="1">eeWeekHours(MATCH($A52, Entry!$E$1:$E$2650, 0),MATCH($B52, Entry!$E$1:$E$2650, 0),AG$1, 1)</f>
        <v>0</v>
      </c>
      <c r="AI52" s="148">
        <f t="shared" ca="1" si="44"/>
        <v>0</v>
      </c>
      <c r="AJ52" s="138">
        <f ca="1">eeWeekHours(MATCH($A52, Entry!$E$1:$E$2650, 0),MATCH($B52, Entry!$E$1:$E$2650, 0),AJ$1)</f>
        <v>0</v>
      </c>
      <c r="AK52" s="121">
        <f ca="1">eeWeekHours(MATCH($A52, Entry!$E$1:$E$2650, 0),MATCH($B52, Entry!$E$1:$E$2650, 0),AJ$1, 1)</f>
        <v>0</v>
      </c>
      <c r="AL52" s="139">
        <f t="shared" ca="1" si="45"/>
        <v>0</v>
      </c>
      <c r="AM52" s="133">
        <f ca="1">eeWeekHours(MATCH($A52, Entry!$E$1:$E$2650, 0),MATCH($B52, Entry!$E$1:$E$2650, 0),AM$1)</f>
        <v>0</v>
      </c>
      <c r="AN52" s="124">
        <f ca="1">eeWeekHours(MATCH($A52, Entry!$E$1:$E$2650, 0),MATCH($B52, Entry!$E$1:$E$2650, 0),AM$1, 1)</f>
        <v>0</v>
      </c>
      <c r="AO52" s="148">
        <f t="shared" ca="1" si="46"/>
        <v>0</v>
      </c>
      <c r="AP52" s="138">
        <f ca="1">eeWeekHours(MATCH($A52, Entry!$E$1:$E$2650, 0),MATCH($B52, Entry!$E$1:$E$2650, 0),AP$1)</f>
        <v>0</v>
      </c>
      <c r="AQ52" s="121">
        <f ca="1">eeWeekHours(MATCH($A52, Entry!$E$1:$E$2650, 0),MATCH($B52, Entry!$E$1:$E$2650, 0),AP$1, 1)</f>
        <v>0</v>
      </c>
      <c r="AR52" s="139">
        <f t="shared" ca="1" si="47"/>
        <v>0</v>
      </c>
      <c r="AS52" s="133">
        <f ca="1">eeWeekHours(MATCH($A52, Entry!$E$1:$E$2650, 0),MATCH($B52, Entry!$E$1:$E$2650, 0),AS$1)</f>
        <v>0</v>
      </c>
      <c r="AT52" s="124">
        <f ca="1">eeWeekHours(MATCH($A52, Entry!$E$1:$E$2650, 0),MATCH($B52, Entry!$E$1:$E$2650, 0),AS$1, 1)</f>
        <v>0</v>
      </c>
      <c r="AU52" s="177">
        <f t="shared" ca="1" si="48"/>
        <v>0</v>
      </c>
    </row>
    <row r="53" spans="1:47" x14ac:dyDescent="0.25">
      <c r="A53" s="128">
        <f t="shared" si="54"/>
        <v>44172</v>
      </c>
      <c r="B53" s="130">
        <f t="shared" si="55"/>
        <v>44178</v>
      </c>
      <c r="C53" s="132">
        <f ca="1">eeWeekHours(MATCH($A53, Entry!$E$1:$E$2650, 0),MATCH($B53, Entry!$E$1:$E$2650, 0),C$1)</f>
        <v>0</v>
      </c>
      <c r="D53" s="123">
        <f ca="1">eeWeekHours(MATCH($A53, Entry!$E$1:$E$2650, 0),MATCH($B53, Entry!$E$1:$E$2650, 0),C$1, 1)</f>
        <v>0</v>
      </c>
      <c r="E53" s="147">
        <f t="shared" ca="1" si="56"/>
        <v>0</v>
      </c>
      <c r="F53" s="136">
        <f ca="1">eeWeekHours(MATCH($A53, Entry!$E$1:$E$2650, 0),MATCH($B53, Entry!$E$1:$E$2650, 0),F$1)</f>
        <v>40</v>
      </c>
      <c r="G53" s="120">
        <f ca="1">eeWeekHours(MATCH($A53, Entry!$E$1:$E$2650, 0),MATCH($B53, Entry!$E$1:$E$2650, 0),F$1, 1)</f>
        <v>0</v>
      </c>
      <c r="H53" s="137">
        <f t="shared" ca="1" si="35"/>
        <v>40</v>
      </c>
      <c r="I53" s="132">
        <f ca="1">eeWeekHours(MATCH($A53, Entry!$E$1:$E$2650, 0),MATCH($B53, Entry!$E$1:$E$2650, 0),I$1)</f>
        <v>32</v>
      </c>
      <c r="J53" s="123">
        <f ca="1">eeWeekHours(MATCH($A53, Entry!$E$1:$E$2650, 0),MATCH($B53, Entry!$E$1:$E$2650, 0),I$1, 1)</f>
        <v>0</v>
      </c>
      <c r="K53" s="147">
        <f t="shared" ca="1" si="36"/>
        <v>32</v>
      </c>
      <c r="L53" s="136">
        <f ca="1">eeWeekHours(MATCH($A53, Entry!$E$1:$E$2650, 0),MATCH($B53, Entry!$E$1:$E$2650, 0),L$1)</f>
        <v>40</v>
      </c>
      <c r="M53" s="120">
        <f ca="1">eeWeekHours(MATCH($A53, Entry!$E$1:$E$2650, 0),MATCH($B53, Entry!$E$1:$E$2650, 0),L$1, 1)</f>
        <v>0</v>
      </c>
      <c r="N53" s="137">
        <f t="shared" ca="1" si="37"/>
        <v>40</v>
      </c>
      <c r="O53" s="132">
        <f ca="1">eeWeekHours(MATCH($A53, Entry!$E$1:$E$2650, 0),MATCH($B53, Entry!$E$1:$E$2650, 0),O$1)</f>
        <v>0</v>
      </c>
      <c r="P53" s="123">
        <f ca="1">eeWeekHours(MATCH($A53, Entry!$E$1:$E$2650, 0),MATCH($B53, Entry!$E$1:$E$2650, 0),O$1, 1)</f>
        <v>0</v>
      </c>
      <c r="Q53" s="147">
        <f t="shared" ca="1" si="38"/>
        <v>0</v>
      </c>
      <c r="R53" s="136">
        <f ca="1">eeWeekHours(MATCH($A53, Entry!$E$1:$E$2650, 0),MATCH($B53, Entry!$E$1:$E$2650, 0),R$1)</f>
        <v>40</v>
      </c>
      <c r="S53" s="120">
        <f ca="1">eeWeekHours(MATCH($A53, Entry!$E$1:$E$2650, 0),MATCH($B53, Entry!$E$1:$E$2650, 0),R$1, 1)</f>
        <v>0</v>
      </c>
      <c r="T53" s="137">
        <f t="shared" ca="1" si="39"/>
        <v>40</v>
      </c>
      <c r="U53" s="132">
        <f ca="1">eeWeekHours(MATCH($A53, Entry!$E$1:$E$2650, 0),MATCH($B53, Entry!$E$1:$E$2650, 0),U$1)</f>
        <v>24</v>
      </c>
      <c r="V53" s="123">
        <f ca="1">eeWeekHours(MATCH($A53, Entry!$E$1:$E$2650, 0),MATCH($B53, Entry!$E$1:$E$2650, 0),U$1, 1)</f>
        <v>0</v>
      </c>
      <c r="W53" s="147">
        <f t="shared" ca="1" si="40"/>
        <v>24</v>
      </c>
      <c r="X53" s="136">
        <f ca="1">eeWeekHours(MATCH($A53, Entry!$E$1:$E$2650, 0),MATCH($B53, Entry!$E$1:$E$2650, 0),X$1)</f>
        <v>0</v>
      </c>
      <c r="Y53" s="120">
        <f ca="1">eeWeekHours(MATCH($A53, Entry!$E$1:$E$2650, 0),MATCH($B53, Entry!$E$1:$E$2650, 0),X$1, 1)</f>
        <v>0</v>
      </c>
      <c r="Z53" s="137">
        <f t="shared" ca="1" si="41"/>
        <v>0</v>
      </c>
      <c r="AA53" s="132">
        <f ca="1">eeWeekHours(MATCH($A53, Entry!$E$1:$E$2650, 0),MATCH($B53, Entry!$E$1:$E$2650, 0),AA$1)</f>
        <v>0</v>
      </c>
      <c r="AB53" s="123">
        <f ca="1">eeWeekHours(MATCH($A53, Entry!$E$1:$E$2650, 0),MATCH($B53, Entry!$E$1:$E$2650, 0),AA$1, 1)</f>
        <v>0</v>
      </c>
      <c r="AC53" s="147">
        <f t="shared" ca="1" si="42"/>
        <v>0</v>
      </c>
      <c r="AD53" s="136">
        <f ca="1">eeWeekHours(MATCH($A53, Entry!$E$1:$E$2650, 0),MATCH($B53, Entry!$E$1:$E$2650, 0),AD$1)</f>
        <v>0</v>
      </c>
      <c r="AE53" s="120">
        <f ca="1">eeWeekHours(MATCH($A53, Entry!$E$1:$E$2650, 0),MATCH($B53, Entry!$E$1:$E$2650, 0),AD$1, 1)</f>
        <v>0</v>
      </c>
      <c r="AF53" s="137">
        <f t="shared" ca="1" si="43"/>
        <v>0</v>
      </c>
      <c r="AG53" s="132">
        <f ca="1">eeWeekHours(MATCH($A53, Entry!$E$1:$E$2650, 0),MATCH($B53, Entry!$E$1:$E$2650, 0),AG$1)</f>
        <v>0</v>
      </c>
      <c r="AH53" s="123">
        <f ca="1">eeWeekHours(MATCH($A53, Entry!$E$1:$E$2650, 0),MATCH($B53, Entry!$E$1:$E$2650, 0),AG$1, 1)</f>
        <v>0</v>
      </c>
      <c r="AI53" s="147">
        <f t="shared" ca="1" si="44"/>
        <v>0</v>
      </c>
      <c r="AJ53" s="136">
        <f ca="1">eeWeekHours(MATCH($A53, Entry!$E$1:$E$2650, 0),MATCH($B53, Entry!$E$1:$E$2650, 0),AJ$1)</f>
        <v>0</v>
      </c>
      <c r="AK53" s="120">
        <f ca="1">eeWeekHours(MATCH($A53, Entry!$E$1:$E$2650, 0),MATCH($B53, Entry!$E$1:$E$2650, 0),AJ$1, 1)</f>
        <v>0</v>
      </c>
      <c r="AL53" s="137">
        <f t="shared" ca="1" si="45"/>
        <v>0</v>
      </c>
      <c r="AM53" s="132">
        <f ca="1">eeWeekHours(MATCH($A53, Entry!$E$1:$E$2650, 0),MATCH($B53, Entry!$E$1:$E$2650, 0),AM$1)</f>
        <v>0</v>
      </c>
      <c r="AN53" s="123">
        <f ca="1">eeWeekHours(MATCH($A53, Entry!$E$1:$E$2650, 0),MATCH($B53, Entry!$E$1:$E$2650, 0),AM$1, 1)</f>
        <v>0</v>
      </c>
      <c r="AO53" s="147">
        <f t="shared" ca="1" si="46"/>
        <v>0</v>
      </c>
      <c r="AP53" s="136">
        <f ca="1">eeWeekHours(MATCH($A53, Entry!$E$1:$E$2650, 0),MATCH($B53, Entry!$E$1:$E$2650, 0),AP$1)</f>
        <v>0</v>
      </c>
      <c r="AQ53" s="120">
        <f ca="1">eeWeekHours(MATCH($A53, Entry!$E$1:$E$2650, 0),MATCH($B53, Entry!$E$1:$E$2650, 0),AP$1, 1)</f>
        <v>0</v>
      </c>
      <c r="AR53" s="137">
        <f t="shared" ca="1" si="47"/>
        <v>0</v>
      </c>
      <c r="AS53" s="132">
        <f ca="1">eeWeekHours(MATCH($A53, Entry!$E$1:$E$2650, 0),MATCH($B53, Entry!$E$1:$E$2650, 0),AS$1)</f>
        <v>0</v>
      </c>
      <c r="AT53" s="123">
        <f ca="1">eeWeekHours(MATCH($A53, Entry!$E$1:$E$2650, 0),MATCH($B53, Entry!$E$1:$E$2650, 0),AS$1, 1)</f>
        <v>0</v>
      </c>
      <c r="AU53" s="176">
        <f t="shared" ca="1" si="48"/>
        <v>0</v>
      </c>
    </row>
    <row r="54" spans="1:47" ht="15.75" thickBot="1" x14ac:dyDescent="0.3">
      <c r="A54" s="129">
        <f t="shared" si="54"/>
        <v>44179</v>
      </c>
      <c r="B54" s="131">
        <f t="shared" si="55"/>
        <v>44185</v>
      </c>
      <c r="C54" s="133">
        <f ca="1">eeWeekHours(MATCH($A54, Entry!$E$1:$E$2650, 0),MATCH($B54, Entry!$E$1:$E$2650, 0),C$1)</f>
        <v>0</v>
      </c>
      <c r="D54" s="124">
        <f ca="1">eeWeekHours(MATCH($A54, Entry!$E$1:$E$2650, 0),MATCH($B54, Entry!$E$1:$E$2650, 0),C$1, 1)</f>
        <v>0</v>
      </c>
      <c r="E54" s="148">
        <f t="shared" ca="1" si="56"/>
        <v>0</v>
      </c>
      <c r="F54" s="138">
        <f ca="1">eeWeekHours(MATCH($A54, Entry!$E$1:$E$2650, 0),MATCH($B54, Entry!$E$1:$E$2650, 0),F$1)</f>
        <v>40</v>
      </c>
      <c r="G54" s="121">
        <f ca="1">eeWeekHours(MATCH($A54, Entry!$E$1:$E$2650, 0),MATCH($B54, Entry!$E$1:$E$2650, 0),F$1, 1)</f>
        <v>0</v>
      </c>
      <c r="H54" s="139">
        <f t="shared" ca="1" si="35"/>
        <v>40</v>
      </c>
      <c r="I54" s="133">
        <f ca="1">eeWeekHours(MATCH($A54, Entry!$E$1:$E$2650, 0),MATCH($B54, Entry!$E$1:$E$2650, 0),I$1)</f>
        <v>32</v>
      </c>
      <c r="J54" s="124">
        <f ca="1">eeWeekHours(MATCH($A54, Entry!$E$1:$E$2650, 0),MATCH($B54, Entry!$E$1:$E$2650, 0),I$1, 1)</f>
        <v>0</v>
      </c>
      <c r="K54" s="148">
        <f t="shared" ca="1" si="36"/>
        <v>32</v>
      </c>
      <c r="L54" s="138">
        <f ca="1">eeWeekHours(MATCH($A54, Entry!$E$1:$E$2650, 0),MATCH($B54, Entry!$E$1:$E$2650, 0),L$1)</f>
        <v>40</v>
      </c>
      <c r="M54" s="121">
        <f ca="1">eeWeekHours(MATCH($A54, Entry!$E$1:$E$2650, 0),MATCH($B54, Entry!$E$1:$E$2650, 0),L$1, 1)</f>
        <v>0</v>
      </c>
      <c r="N54" s="139">
        <f t="shared" ca="1" si="37"/>
        <v>40</v>
      </c>
      <c r="O54" s="133">
        <f ca="1">eeWeekHours(MATCH($A54, Entry!$E$1:$E$2650, 0),MATCH($B54, Entry!$E$1:$E$2650, 0),O$1)</f>
        <v>0</v>
      </c>
      <c r="P54" s="124">
        <f ca="1">eeWeekHours(MATCH($A54, Entry!$E$1:$E$2650, 0),MATCH($B54, Entry!$E$1:$E$2650, 0),O$1, 1)</f>
        <v>0</v>
      </c>
      <c r="Q54" s="148">
        <f t="shared" ca="1" si="38"/>
        <v>0</v>
      </c>
      <c r="R54" s="138">
        <f ca="1">eeWeekHours(MATCH($A54, Entry!$E$1:$E$2650, 0),MATCH($B54, Entry!$E$1:$E$2650, 0),R$1)</f>
        <v>40</v>
      </c>
      <c r="S54" s="121">
        <f ca="1">eeWeekHours(MATCH($A54, Entry!$E$1:$E$2650, 0),MATCH($B54, Entry!$E$1:$E$2650, 0),R$1, 1)</f>
        <v>0</v>
      </c>
      <c r="T54" s="139">
        <f t="shared" ca="1" si="39"/>
        <v>40</v>
      </c>
      <c r="U54" s="133">
        <f ca="1">eeWeekHours(MATCH($A54, Entry!$E$1:$E$2650, 0),MATCH($B54, Entry!$E$1:$E$2650, 0),U$1)</f>
        <v>21</v>
      </c>
      <c r="V54" s="124">
        <f ca="1">eeWeekHours(MATCH($A54, Entry!$E$1:$E$2650, 0),MATCH($B54, Entry!$E$1:$E$2650, 0),U$1, 1)</f>
        <v>0</v>
      </c>
      <c r="W54" s="148">
        <f t="shared" ca="1" si="40"/>
        <v>21</v>
      </c>
      <c r="X54" s="138">
        <f ca="1">eeWeekHours(MATCH($A54, Entry!$E$1:$E$2650, 0),MATCH($B54, Entry!$E$1:$E$2650, 0),X$1)</f>
        <v>0</v>
      </c>
      <c r="Y54" s="121">
        <f ca="1">eeWeekHours(MATCH($A54, Entry!$E$1:$E$2650, 0),MATCH($B54, Entry!$E$1:$E$2650, 0),X$1, 1)</f>
        <v>0</v>
      </c>
      <c r="Z54" s="139">
        <f t="shared" ca="1" si="41"/>
        <v>0</v>
      </c>
      <c r="AA54" s="133">
        <f ca="1">eeWeekHours(MATCH($A54, Entry!$E$1:$E$2650, 0),MATCH($B54, Entry!$E$1:$E$2650, 0),AA$1)</f>
        <v>0</v>
      </c>
      <c r="AB54" s="124">
        <f ca="1">eeWeekHours(MATCH($A54, Entry!$E$1:$E$2650, 0),MATCH($B54, Entry!$E$1:$E$2650, 0),AA$1, 1)</f>
        <v>0</v>
      </c>
      <c r="AC54" s="148">
        <f t="shared" ca="1" si="42"/>
        <v>0</v>
      </c>
      <c r="AD54" s="138">
        <f ca="1">eeWeekHours(MATCH($A54, Entry!$E$1:$E$2650, 0),MATCH($B54, Entry!$E$1:$E$2650, 0),AD$1)</f>
        <v>0</v>
      </c>
      <c r="AE54" s="121">
        <f ca="1">eeWeekHours(MATCH($A54, Entry!$E$1:$E$2650, 0),MATCH($B54, Entry!$E$1:$E$2650, 0),AD$1, 1)</f>
        <v>0</v>
      </c>
      <c r="AF54" s="139">
        <f t="shared" ca="1" si="43"/>
        <v>0</v>
      </c>
      <c r="AG54" s="133">
        <f ca="1">eeWeekHours(MATCH($A54, Entry!$E$1:$E$2650, 0),MATCH($B54, Entry!$E$1:$E$2650, 0),AG$1)</f>
        <v>0</v>
      </c>
      <c r="AH54" s="124">
        <f ca="1">eeWeekHours(MATCH($A54, Entry!$E$1:$E$2650, 0),MATCH($B54, Entry!$E$1:$E$2650, 0),AG$1, 1)</f>
        <v>0</v>
      </c>
      <c r="AI54" s="148">
        <f t="shared" ca="1" si="44"/>
        <v>0</v>
      </c>
      <c r="AJ54" s="138">
        <f ca="1">eeWeekHours(MATCH($A54, Entry!$E$1:$E$2650, 0),MATCH($B54, Entry!$E$1:$E$2650, 0),AJ$1)</f>
        <v>0</v>
      </c>
      <c r="AK54" s="121">
        <f ca="1">eeWeekHours(MATCH($A54, Entry!$E$1:$E$2650, 0),MATCH($B54, Entry!$E$1:$E$2650, 0),AJ$1, 1)</f>
        <v>0</v>
      </c>
      <c r="AL54" s="139">
        <f t="shared" ca="1" si="45"/>
        <v>0</v>
      </c>
      <c r="AM54" s="133">
        <f ca="1">eeWeekHours(MATCH($A54, Entry!$E$1:$E$2650, 0),MATCH($B54, Entry!$E$1:$E$2650, 0),AM$1)</f>
        <v>0</v>
      </c>
      <c r="AN54" s="124">
        <f ca="1">eeWeekHours(MATCH($A54, Entry!$E$1:$E$2650, 0),MATCH($B54, Entry!$E$1:$E$2650, 0),AM$1, 1)</f>
        <v>0</v>
      </c>
      <c r="AO54" s="148">
        <f t="shared" ca="1" si="46"/>
        <v>0</v>
      </c>
      <c r="AP54" s="138">
        <f ca="1">eeWeekHours(MATCH($A54, Entry!$E$1:$E$2650, 0),MATCH($B54, Entry!$E$1:$E$2650, 0),AP$1)</f>
        <v>0</v>
      </c>
      <c r="AQ54" s="121">
        <f ca="1">eeWeekHours(MATCH($A54, Entry!$E$1:$E$2650, 0),MATCH($B54, Entry!$E$1:$E$2650, 0),AP$1, 1)</f>
        <v>0</v>
      </c>
      <c r="AR54" s="139">
        <f t="shared" ca="1" si="47"/>
        <v>0</v>
      </c>
      <c r="AS54" s="133">
        <f ca="1">eeWeekHours(MATCH($A54, Entry!$E$1:$E$2650, 0),MATCH($B54, Entry!$E$1:$E$2650, 0),AS$1)</f>
        <v>0</v>
      </c>
      <c r="AT54" s="124">
        <f ca="1">eeWeekHours(MATCH($A54, Entry!$E$1:$E$2650, 0),MATCH($B54, Entry!$E$1:$E$2650, 0),AS$1, 1)</f>
        <v>0</v>
      </c>
      <c r="AU54" s="177">
        <f t="shared" ca="1" si="48"/>
        <v>0</v>
      </c>
    </row>
    <row r="55" spans="1:47" x14ac:dyDescent="0.25">
      <c r="A55" s="128">
        <f t="shared" si="54"/>
        <v>44186</v>
      </c>
      <c r="B55" s="130">
        <f t="shared" si="55"/>
        <v>44192</v>
      </c>
      <c r="C55" s="132">
        <f ca="1">eeWeekHours(MATCH($A55, Entry!$E$1:$E$2650, 0),MATCH($B55, Entry!$E$1:$E$2650, 0),C$1)</f>
        <v>0</v>
      </c>
      <c r="D55" s="123">
        <f ca="1">eeWeekHours(MATCH($A55, Entry!$E$1:$E$2650, 0),MATCH($B55, Entry!$E$1:$E$2650, 0),C$1, 1)</f>
        <v>0</v>
      </c>
      <c r="E55" s="147">
        <f t="shared" ca="1" si="56"/>
        <v>0</v>
      </c>
      <c r="F55" s="136">
        <f ca="1">eeWeekHours(MATCH($A55, Entry!$E$1:$E$2650, 0),MATCH($B55, Entry!$E$1:$E$2650, 0),F$1)</f>
        <v>24</v>
      </c>
      <c r="G55" s="120">
        <f ca="1">eeWeekHours(MATCH($A55, Entry!$E$1:$E$2650, 0),MATCH($B55, Entry!$E$1:$E$2650, 0),F$1, 1)</f>
        <v>16</v>
      </c>
      <c r="H55" s="137">
        <f t="shared" ca="1" si="35"/>
        <v>40</v>
      </c>
      <c r="I55" s="132">
        <f ca="1">eeWeekHours(MATCH($A55, Entry!$E$1:$E$2650, 0),MATCH($B55, Entry!$E$1:$E$2650, 0),I$1)</f>
        <v>16</v>
      </c>
      <c r="J55" s="123">
        <f ca="1">eeWeekHours(MATCH($A55, Entry!$E$1:$E$2650, 0),MATCH($B55, Entry!$E$1:$E$2650, 0),I$1, 1)</f>
        <v>16</v>
      </c>
      <c r="K55" s="147">
        <f t="shared" ca="1" si="36"/>
        <v>32</v>
      </c>
      <c r="L55" s="136">
        <f ca="1">eeWeekHours(MATCH($A55, Entry!$E$1:$E$2650, 0),MATCH($B55, Entry!$E$1:$E$2650, 0),L$1)</f>
        <v>24</v>
      </c>
      <c r="M55" s="120">
        <f ca="1">eeWeekHours(MATCH($A55, Entry!$E$1:$E$2650, 0),MATCH($B55, Entry!$E$1:$E$2650, 0),L$1, 1)</f>
        <v>16</v>
      </c>
      <c r="N55" s="137">
        <f t="shared" ca="1" si="37"/>
        <v>40</v>
      </c>
      <c r="O55" s="132">
        <f ca="1">eeWeekHours(MATCH($A55, Entry!$E$1:$E$2650, 0),MATCH($B55, Entry!$E$1:$E$2650, 0),O$1)</f>
        <v>0</v>
      </c>
      <c r="P55" s="123">
        <f ca="1">eeWeekHours(MATCH($A55, Entry!$E$1:$E$2650, 0),MATCH($B55, Entry!$E$1:$E$2650, 0),O$1, 1)</f>
        <v>0</v>
      </c>
      <c r="Q55" s="147">
        <f t="shared" ca="1" si="38"/>
        <v>0</v>
      </c>
      <c r="R55" s="136">
        <f ca="1">eeWeekHours(MATCH($A55, Entry!$E$1:$E$2650, 0),MATCH($B55, Entry!$E$1:$E$2650, 0),R$1)</f>
        <v>16</v>
      </c>
      <c r="S55" s="120">
        <f ca="1">eeWeekHours(MATCH($A55, Entry!$E$1:$E$2650, 0),MATCH($B55, Entry!$E$1:$E$2650, 0),R$1, 1)</f>
        <v>24</v>
      </c>
      <c r="T55" s="137">
        <f t="shared" ca="1" si="39"/>
        <v>40</v>
      </c>
      <c r="U55" s="132">
        <f ca="1">eeWeekHours(MATCH($A55, Entry!$E$1:$E$2650, 0),MATCH($B55, Entry!$E$1:$E$2650, 0),U$1)</f>
        <v>24</v>
      </c>
      <c r="V55" s="123">
        <f ca="1">eeWeekHours(MATCH($A55, Entry!$E$1:$E$2650, 0),MATCH($B55, Entry!$E$1:$E$2650, 0),U$1, 1)</f>
        <v>8</v>
      </c>
      <c r="W55" s="147">
        <f t="shared" ca="1" si="40"/>
        <v>32</v>
      </c>
      <c r="X55" s="136">
        <f ca="1">eeWeekHours(MATCH($A55, Entry!$E$1:$E$2650, 0),MATCH($B55, Entry!$E$1:$E$2650, 0),X$1)</f>
        <v>0</v>
      </c>
      <c r="Y55" s="120">
        <f ca="1">eeWeekHours(MATCH($A55, Entry!$E$1:$E$2650, 0),MATCH($B55, Entry!$E$1:$E$2650, 0),X$1, 1)</f>
        <v>0</v>
      </c>
      <c r="Z55" s="137">
        <f t="shared" ca="1" si="41"/>
        <v>0</v>
      </c>
      <c r="AA55" s="132">
        <f ca="1">eeWeekHours(MATCH($A55, Entry!$E$1:$E$2650, 0),MATCH($B55, Entry!$E$1:$E$2650, 0),AA$1)</f>
        <v>0</v>
      </c>
      <c r="AB55" s="123">
        <f ca="1">eeWeekHours(MATCH($A55, Entry!$E$1:$E$2650, 0),MATCH($B55, Entry!$E$1:$E$2650, 0),AA$1, 1)</f>
        <v>0</v>
      </c>
      <c r="AC55" s="147">
        <f t="shared" ca="1" si="42"/>
        <v>0</v>
      </c>
      <c r="AD55" s="136">
        <f ca="1">eeWeekHours(MATCH($A55, Entry!$E$1:$E$2650, 0),MATCH($B55, Entry!$E$1:$E$2650, 0),AD$1)</f>
        <v>0</v>
      </c>
      <c r="AE55" s="120">
        <f ca="1">eeWeekHours(MATCH($A55, Entry!$E$1:$E$2650, 0),MATCH($B55, Entry!$E$1:$E$2650, 0),AD$1, 1)</f>
        <v>0</v>
      </c>
      <c r="AF55" s="137">
        <f t="shared" ca="1" si="43"/>
        <v>0</v>
      </c>
      <c r="AG55" s="132">
        <f ca="1">eeWeekHours(MATCH($A55, Entry!$E$1:$E$2650, 0),MATCH($B55, Entry!$E$1:$E$2650, 0),AG$1)</f>
        <v>0</v>
      </c>
      <c r="AH55" s="123">
        <f ca="1">eeWeekHours(MATCH($A55, Entry!$E$1:$E$2650, 0),MATCH($B55, Entry!$E$1:$E$2650, 0),AG$1, 1)</f>
        <v>0</v>
      </c>
      <c r="AI55" s="147">
        <f t="shared" ca="1" si="44"/>
        <v>0</v>
      </c>
      <c r="AJ55" s="136">
        <f ca="1">eeWeekHours(MATCH($A55, Entry!$E$1:$E$2650, 0),MATCH($B55, Entry!$E$1:$E$2650, 0),AJ$1)</f>
        <v>0</v>
      </c>
      <c r="AK55" s="120">
        <f ca="1">eeWeekHours(MATCH($A55, Entry!$E$1:$E$2650, 0),MATCH($B55, Entry!$E$1:$E$2650, 0),AJ$1, 1)</f>
        <v>0</v>
      </c>
      <c r="AL55" s="137">
        <f t="shared" ca="1" si="45"/>
        <v>0</v>
      </c>
      <c r="AM55" s="132">
        <f ca="1">eeWeekHours(MATCH($A55, Entry!$E$1:$E$2650, 0),MATCH($B55, Entry!$E$1:$E$2650, 0),AM$1)</f>
        <v>0</v>
      </c>
      <c r="AN55" s="123">
        <f ca="1">eeWeekHours(MATCH($A55, Entry!$E$1:$E$2650, 0),MATCH($B55, Entry!$E$1:$E$2650, 0),AM$1, 1)</f>
        <v>0</v>
      </c>
      <c r="AO55" s="147">
        <f t="shared" ca="1" si="46"/>
        <v>0</v>
      </c>
      <c r="AP55" s="136">
        <f ca="1">eeWeekHours(MATCH($A55, Entry!$E$1:$E$2650, 0),MATCH($B55, Entry!$E$1:$E$2650, 0),AP$1)</f>
        <v>0</v>
      </c>
      <c r="AQ55" s="120">
        <f ca="1">eeWeekHours(MATCH($A55, Entry!$E$1:$E$2650, 0),MATCH($B55, Entry!$E$1:$E$2650, 0),AP$1, 1)</f>
        <v>0</v>
      </c>
      <c r="AR55" s="137">
        <f t="shared" ca="1" si="47"/>
        <v>0</v>
      </c>
      <c r="AS55" s="132">
        <f ca="1">eeWeekHours(MATCH($A55, Entry!$E$1:$E$2650, 0),MATCH($B55, Entry!$E$1:$E$2650, 0),AS$1)</f>
        <v>0</v>
      </c>
      <c r="AT55" s="123">
        <f ca="1">eeWeekHours(MATCH($A55, Entry!$E$1:$E$2650, 0),MATCH($B55, Entry!$E$1:$E$2650, 0),AS$1, 1)</f>
        <v>0</v>
      </c>
      <c r="AU55" s="176">
        <f t="shared" ca="1" si="48"/>
        <v>0</v>
      </c>
    </row>
    <row r="56" spans="1:47" ht="15.75" thickBot="1" x14ac:dyDescent="0.3">
      <c r="A56" s="129">
        <f t="shared" si="54"/>
        <v>44193</v>
      </c>
      <c r="B56" s="131">
        <f t="shared" si="55"/>
        <v>44199</v>
      </c>
      <c r="C56" s="133">
        <f ca="1">eeWeekHours(MATCH($A56, Entry!$E$1:$E$2650, 0),MATCH($B56, Entry!$E$1:$E$2650, 0),C$1)</f>
        <v>0</v>
      </c>
      <c r="D56" s="124">
        <f ca="1">eeWeekHours(MATCH($A56, Entry!$E$1:$E$2650, 0),MATCH($B56, Entry!$E$1:$E$2650, 0),C$1, 1)</f>
        <v>0</v>
      </c>
      <c r="E56" s="148">
        <f t="shared" ca="1" si="56"/>
        <v>0</v>
      </c>
      <c r="F56" s="138">
        <f ca="1">eeWeekHours(MATCH($A56, Entry!$E$1:$E$2650, 0),MATCH($B56, Entry!$E$1:$E$2650, 0),F$1)</f>
        <v>32</v>
      </c>
      <c r="G56" s="121">
        <f ca="1">eeWeekHours(MATCH($A56, Entry!$E$1:$E$2650, 0),MATCH($B56, Entry!$E$1:$E$2650, 0),F$1, 1)</f>
        <v>8</v>
      </c>
      <c r="H56" s="139">
        <f t="shared" ca="1" si="35"/>
        <v>40</v>
      </c>
      <c r="I56" s="133">
        <f ca="1">eeWeekHours(MATCH($A56, Entry!$E$1:$E$2650, 0),MATCH($B56, Entry!$E$1:$E$2650, 0),I$1)</f>
        <v>24</v>
      </c>
      <c r="J56" s="124">
        <f ca="1">eeWeekHours(MATCH($A56, Entry!$E$1:$E$2650, 0),MATCH($B56, Entry!$E$1:$E$2650, 0),I$1, 1)</f>
        <v>8</v>
      </c>
      <c r="K56" s="148">
        <f t="shared" ca="1" si="36"/>
        <v>32</v>
      </c>
      <c r="L56" s="138">
        <f ca="1">eeWeekHours(MATCH($A56, Entry!$E$1:$E$2650, 0),MATCH($B56, Entry!$E$1:$E$2650, 0),L$1)</f>
        <v>32</v>
      </c>
      <c r="M56" s="121">
        <f ca="1">eeWeekHours(MATCH($A56, Entry!$E$1:$E$2650, 0),MATCH($B56, Entry!$E$1:$E$2650, 0),L$1, 1)</f>
        <v>8</v>
      </c>
      <c r="N56" s="139">
        <f t="shared" ca="1" si="37"/>
        <v>40</v>
      </c>
      <c r="O56" s="133">
        <f ca="1">eeWeekHours(MATCH($A56, Entry!$E$1:$E$2650, 0),MATCH($B56, Entry!$E$1:$E$2650, 0),O$1)</f>
        <v>0</v>
      </c>
      <c r="P56" s="124">
        <f ca="1">eeWeekHours(MATCH($A56, Entry!$E$1:$E$2650, 0),MATCH($B56, Entry!$E$1:$E$2650, 0),O$1, 1)</f>
        <v>0</v>
      </c>
      <c r="Q56" s="148">
        <f t="shared" ca="1" si="38"/>
        <v>0</v>
      </c>
      <c r="R56" s="138">
        <f ca="1">eeWeekHours(MATCH($A56, Entry!$E$1:$E$2650, 0),MATCH($B56, Entry!$E$1:$E$2650, 0),R$1)</f>
        <v>24</v>
      </c>
      <c r="S56" s="121">
        <f ca="1">eeWeekHours(MATCH($A56, Entry!$E$1:$E$2650, 0),MATCH($B56, Entry!$E$1:$E$2650, 0),R$1, 1)</f>
        <v>16</v>
      </c>
      <c r="T56" s="139">
        <f t="shared" ca="1" si="39"/>
        <v>40</v>
      </c>
      <c r="U56" s="133">
        <f ca="1">eeWeekHours(MATCH($A56, Entry!$E$1:$E$2650, 0),MATCH($B56, Entry!$E$1:$E$2650, 0),U$1)</f>
        <v>32</v>
      </c>
      <c r="V56" s="124">
        <f ca="1">eeWeekHours(MATCH($A56, Entry!$E$1:$E$2650, 0),MATCH($B56, Entry!$E$1:$E$2650, 0),U$1, 1)</f>
        <v>8</v>
      </c>
      <c r="W56" s="148">
        <f t="shared" ca="1" si="40"/>
        <v>40</v>
      </c>
      <c r="X56" s="138">
        <f ca="1">eeWeekHours(MATCH($A56, Entry!$E$1:$E$2650, 0),MATCH($B56, Entry!$E$1:$E$2650, 0),X$1)</f>
        <v>0</v>
      </c>
      <c r="Y56" s="121">
        <f ca="1">eeWeekHours(MATCH($A56, Entry!$E$1:$E$2650, 0),MATCH($B56, Entry!$E$1:$E$2650, 0),X$1, 1)</f>
        <v>0</v>
      </c>
      <c r="Z56" s="139">
        <f t="shared" ca="1" si="41"/>
        <v>0</v>
      </c>
      <c r="AA56" s="133">
        <f ca="1">eeWeekHours(MATCH($A56, Entry!$E$1:$E$2650, 0),MATCH($B56, Entry!$E$1:$E$2650, 0),AA$1)</f>
        <v>0</v>
      </c>
      <c r="AB56" s="124">
        <f ca="1">eeWeekHours(MATCH($A56, Entry!$E$1:$E$2650, 0),MATCH($B56, Entry!$E$1:$E$2650, 0),AA$1, 1)</f>
        <v>0</v>
      </c>
      <c r="AC56" s="148">
        <f t="shared" ca="1" si="42"/>
        <v>0</v>
      </c>
      <c r="AD56" s="138">
        <f ca="1">eeWeekHours(MATCH($A56, Entry!$E$1:$E$2650, 0),MATCH($B56, Entry!$E$1:$E$2650, 0),AD$1)</f>
        <v>0</v>
      </c>
      <c r="AE56" s="121">
        <f ca="1">eeWeekHours(MATCH($A56, Entry!$E$1:$E$2650, 0),MATCH($B56, Entry!$E$1:$E$2650, 0),AD$1, 1)</f>
        <v>0</v>
      </c>
      <c r="AF56" s="139">
        <f t="shared" ca="1" si="43"/>
        <v>0</v>
      </c>
      <c r="AG56" s="133">
        <f ca="1">eeWeekHours(MATCH($A56, Entry!$E$1:$E$2650, 0),MATCH($B56, Entry!$E$1:$E$2650, 0),AG$1)</f>
        <v>0</v>
      </c>
      <c r="AH56" s="124">
        <f ca="1">eeWeekHours(MATCH($A56, Entry!$E$1:$E$2650, 0),MATCH($B56, Entry!$E$1:$E$2650, 0),AG$1, 1)</f>
        <v>0</v>
      </c>
      <c r="AI56" s="148">
        <f t="shared" ca="1" si="44"/>
        <v>0</v>
      </c>
      <c r="AJ56" s="138">
        <f ca="1">eeWeekHours(MATCH($A56, Entry!$E$1:$E$2650, 0),MATCH($B56, Entry!$E$1:$E$2650, 0),AJ$1)</f>
        <v>0</v>
      </c>
      <c r="AK56" s="121">
        <f ca="1">eeWeekHours(MATCH($A56, Entry!$E$1:$E$2650, 0),MATCH($B56, Entry!$E$1:$E$2650, 0),AJ$1, 1)</f>
        <v>0</v>
      </c>
      <c r="AL56" s="139">
        <f t="shared" ca="1" si="45"/>
        <v>0</v>
      </c>
      <c r="AM56" s="133">
        <f ca="1">eeWeekHours(MATCH($A56, Entry!$E$1:$E$2650, 0),MATCH($B56, Entry!$E$1:$E$2650, 0),AM$1)</f>
        <v>0</v>
      </c>
      <c r="AN56" s="124">
        <f ca="1">eeWeekHours(MATCH($A56, Entry!$E$1:$E$2650, 0),MATCH($B56, Entry!$E$1:$E$2650, 0),AM$1, 1)</f>
        <v>0</v>
      </c>
      <c r="AO56" s="148">
        <f t="shared" ca="1" si="46"/>
        <v>0</v>
      </c>
      <c r="AP56" s="138">
        <f ca="1">eeWeekHours(MATCH($A56, Entry!$E$1:$E$2650, 0),MATCH($B56, Entry!$E$1:$E$2650, 0),AP$1)</f>
        <v>0</v>
      </c>
      <c r="AQ56" s="121">
        <f ca="1">eeWeekHours(MATCH($A56, Entry!$E$1:$E$2650, 0),MATCH($B56, Entry!$E$1:$E$2650, 0),AP$1, 1)</f>
        <v>0</v>
      </c>
      <c r="AR56" s="139">
        <f t="shared" ca="1" si="47"/>
        <v>0</v>
      </c>
      <c r="AS56" s="133">
        <f ca="1">eeWeekHours(MATCH($A56, Entry!$E$1:$E$2650, 0),MATCH($B56, Entry!$E$1:$E$2650, 0),AS$1)</f>
        <v>0</v>
      </c>
      <c r="AT56" s="124">
        <f ca="1">eeWeekHours(MATCH($A56, Entry!$E$1:$E$2650, 0),MATCH($B56, Entry!$E$1:$E$2650, 0),AS$1, 1)</f>
        <v>0</v>
      </c>
      <c r="AU56" s="177">
        <f t="shared" ca="1" si="48"/>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CalculateFull">
                <anchor moveWithCells="1" sizeWithCells="1">
                  <from>
                    <xdr:col>0</xdr:col>
                    <xdr:colOff>400050</xdr:colOff>
                    <xdr:row>1</xdr:row>
                    <xdr:rowOff>219075</xdr:rowOff>
                  </from>
                  <to>
                    <xdr:col>1</xdr:col>
                    <xdr:colOff>523875</xdr:colOff>
                    <xdr:row>1</xdr:row>
                    <xdr:rowOff>762000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D103"/>
  <sheetViews>
    <sheetView workbookViewId="0">
      <selection activeCell="G22" sqref="G22"/>
    </sheetView>
  </sheetViews>
  <sheetFormatPr defaultRowHeight="15" x14ac:dyDescent="0.25"/>
  <cols>
    <col min="1" max="1" width="4" customWidth="1"/>
    <col min="2" max="2" width="19.140625" customWidth="1"/>
    <col min="12" max="18" width="11.7109375" customWidth="1"/>
  </cols>
  <sheetData>
    <row r="1" spans="1:30" ht="15.75" thickBot="1" x14ac:dyDescent="0.3">
      <c r="B1" s="179" t="s">
        <v>78</v>
      </c>
      <c r="C1" t="str">
        <f ca="1">L1</f>
        <v>May</v>
      </c>
      <c r="L1" s="114" t="str">
        <f t="shared" ref="L1:L12" ca="1" si="0">OFFSET(L1, 13*$M$1, 0)</f>
        <v>May</v>
      </c>
      <c r="M1" s="109">
        <v>5</v>
      </c>
      <c r="R1">
        <f ca="1">INDEX(monFTEtotal[FTE Total], MATCH(L1, monFTEtotal[Month], 0))</f>
        <v>1246.3999999999999</v>
      </c>
      <c r="AD1">
        <v>1</v>
      </c>
    </row>
    <row r="2" spans="1:30" ht="15.75" thickBot="1" x14ac:dyDescent="0.3">
      <c r="B2" t="s">
        <v>256</v>
      </c>
      <c r="C2" s="181">
        <f ca="1">R1</f>
        <v>1246.3999999999999</v>
      </c>
      <c r="L2" s="161" t="str">
        <f t="shared" ca="1" si="0"/>
        <v>Monday</v>
      </c>
      <c r="M2" s="162" t="str">
        <f t="shared" ref="M2:R12" ca="1" si="1">OFFSET(M2, 13*$M$1, 0)</f>
        <v>Tuesday</v>
      </c>
      <c r="N2" s="162" t="str">
        <f t="shared" ca="1" si="1"/>
        <v>Wednesday</v>
      </c>
      <c r="O2" s="162" t="str">
        <f t="shared" ca="1" si="1"/>
        <v>Thursday</v>
      </c>
      <c r="P2" s="162" t="str">
        <f t="shared" ca="1" si="1"/>
        <v>Friday</v>
      </c>
      <c r="Q2" s="163" t="str">
        <f t="shared" ca="1" si="1"/>
        <v>Saturday</v>
      </c>
      <c r="R2" s="164" t="str">
        <f t="shared" ca="1" si="1"/>
        <v>Sunday</v>
      </c>
      <c r="T2">
        <f ca="1">OFFSET(T2, 13*$M$1, 0)</f>
        <v>1213</v>
      </c>
      <c r="U2">
        <f ca="1">OFFSET(U2, 13*$M$1, 0)</f>
        <v>1213</v>
      </c>
      <c r="AD2">
        <v>2</v>
      </c>
    </row>
    <row r="3" spans="1:30" x14ac:dyDescent="0.25">
      <c r="B3" t="s">
        <v>257</v>
      </c>
      <c r="C3" s="181">
        <f ca="1">U2</f>
        <v>1213</v>
      </c>
      <c r="L3" s="151">
        <f t="shared" ca="1" si="0"/>
        <v>43948</v>
      </c>
      <c r="M3" s="152">
        <f t="shared" ca="1" si="1"/>
        <v>43949</v>
      </c>
      <c r="N3" s="152">
        <f t="shared" ca="1" si="1"/>
        <v>43950</v>
      </c>
      <c r="O3" s="152">
        <f t="shared" ca="1" si="1"/>
        <v>43951</v>
      </c>
      <c r="P3" s="152">
        <f t="shared" ca="1" si="1"/>
        <v>43952</v>
      </c>
      <c r="Q3" s="153">
        <f t="shared" ca="1" si="1"/>
        <v>43953</v>
      </c>
      <c r="R3" s="165">
        <f t="shared" ca="1" si="1"/>
        <v>43954</v>
      </c>
      <c r="T3" s="169"/>
      <c r="V3" t="s">
        <v>238</v>
      </c>
      <c r="AD3">
        <v>3</v>
      </c>
    </row>
    <row r="4" spans="1:30" x14ac:dyDescent="0.25">
      <c r="L4" s="154">
        <f t="shared" ca="1" si="0"/>
        <v>0</v>
      </c>
      <c r="M4" s="149">
        <f t="shared" ca="1" si="1"/>
        <v>0</v>
      </c>
      <c r="N4" s="149">
        <f t="shared" ca="1" si="1"/>
        <v>0</v>
      </c>
      <c r="O4" s="149">
        <f t="shared" ca="1" si="1"/>
        <v>0</v>
      </c>
      <c r="P4" s="149">
        <f t="shared" ca="1" si="1"/>
        <v>62.5</v>
      </c>
      <c r="Q4" s="155">
        <f t="shared" ca="1" si="1"/>
        <v>16</v>
      </c>
      <c r="R4" s="166">
        <f t="shared" ca="1" si="1"/>
        <v>0</v>
      </c>
      <c r="T4">
        <f ca="1">OFFSET(T4, 13*$M$1, 0)</f>
        <v>78.5</v>
      </c>
      <c r="U4">
        <f ca="1">OFFSET(U4, 13*$M$1, 0)</f>
        <v>0</v>
      </c>
      <c r="V4">
        <f ca="1">OFFSET(V4, 13*$M$1, 0)</f>
        <v>0</v>
      </c>
      <c r="AD4">
        <v>4</v>
      </c>
    </row>
    <row r="5" spans="1:30" x14ac:dyDescent="0.25">
      <c r="B5" t="s">
        <v>258</v>
      </c>
      <c r="C5" s="180">
        <f ca="1">C3/C2</f>
        <v>0.97320282413350456</v>
      </c>
      <c r="L5" s="156">
        <f t="shared" ca="1" si="0"/>
        <v>43955</v>
      </c>
      <c r="M5" s="150">
        <f t="shared" ca="1" si="1"/>
        <v>43956</v>
      </c>
      <c r="N5" s="150">
        <f t="shared" ca="1" si="1"/>
        <v>43957</v>
      </c>
      <c r="O5" s="150">
        <f t="shared" ca="1" si="1"/>
        <v>43958</v>
      </c>
      <c r="P5" s="150">
        <f t="shared" ca="1" si="1"/>
        <v>43959</v>
      </c>
      <c r="Q5" s="157">
        <f t="shared" ca="1" si="1"/>
        <v>43960</v>
      </c>
      <c r="R5" s="167">
        <f t="shared" ca="1" si="1"/>
        <v>43961</v>
      </c>
      <c r="AD5">
        <v>5</v>
      </c>
    </row>
    <row r="6" spans="1:30" x14ac:dyDescent="0.25">
      <c r="L6" s="154">
        <f t="shared" ca="1" si="0"/>
        <v>62.5</v>
      </c>
      <c r="M6" s="149">
        <f t="shared" ca="1" si="1"/>
        <v>38.5</v>
      </c>
      <c r="N6" s="149">
        <f t="shared" ca="1" si="1"/>
        <v>32</v>
      </c>
      <c r="O6" s="149">
        <f t="shared" ca="1" si="1"/>
        <v>62.5</v>
      </c>
      <c r="P6" s="149">
        <f t="shared" ca="1" si="1"/>
        <v>48</v>
      </c>
      <c r="Q6" s="155">
        <f t="shared" ca="1" si="1"/>
        <v>8</v>
      </c>
      <c r="R6" s="166">
        <f t="shared" ca="1" si="1"/>
        <v>0</v>
      </c>
      <c r="T6">
        <f ca="1">OFFSET(T6, 13*$M$1, 0)</f>
        <v>251.5</v>
      </c>
      <c r="U6">
        <f ca="1">OFFSET(U6, 13*$M$1, 0)</f>
        <v>0</v>
      </c>
      <c r="V6">
        <f ca="1">OFFSET(V6, 13*$M$1, 0)</f>
        <v>0</v>
      </c>
      <c r="AD6">
        <v>6</v>
      </c>
    </row>
    <row r="7" spans="1:30" x14ac:dyDescent="0.25">
      <c r="L7" s="156">
        <f t="shared" ca="1" si="0"/>
        <v>43962</v>
      </c>
      <c r="M7" s="150">
        <f t="shared" ca="1" si="1"/>
        <v>43963</v>
      </c>
      <c r="N7" s="150">
        <f t="shared" ca="1" si="1"/>
        <v>43964</v>
      </c>
      <c r="O7" s="150">
        <f t="shared" ca="1" si="1"/>
        <v>43965</v>
      </c>
      <c r="P7" s="150">
        <f t="shared" ca="1" si="1"/>
        <v>43966</v>
      </c>
      <c r="Q7" s="157">
        <f t="shared" ca="1" si="1"/>
        <v>43967</v>
      </c>
      <c r="R7" s="167">
        <f t="shared" ca="1" si="1"/>
        <v>43968</v>
      </c>
      <c r="AD7">
        <v>7</v>
      </c>
    </row>
    <row r="8" spans="1:30" x14ac:dyDescent="0.25">
      <c r="L8" s="154">
        <f t="shared" ca="1" si="0"/>
        <v>56</v>
      </c>
      <c r="M8" s="149">
        <f t="shared" ca="1" si="1"/>
        <v>54.5</v>
      </c>
      <c r="N8" s="149">
        <f t="shared" ca="1" si="1"/>
        <v>54.5</v>
      </c>
      <c r="O8" s="149">
        <f t="shared" ca="1" si="1"/>
        <v>62.5</v>
      </c>
      <c r="P8" s="149">
        <f t="shared" ca="1" si="1"/>
        <v>54.5</v>
      </c>
      <c r="Q8" s="155">
        <f t="shared" ca="1" si="1"/>
        <v>8</v>
      </c>
      <c r="R8" s="166">
        <f t="shared" ca="1" si="1"/>
        <v>0</v>
      </c>
      <c r="T8">
        <f ca="1">OFFSET(T8, 13*$M$1, 0)</f>
        <v>290</v>
      </c>
      <c r="U8">
        <f ca="1">OFFSET(U8, 13*$M$1, 0)</f>
        <v>0</v>
      </c>
      <c r="V8">
        <f ca="1">OFFSET(V8, 13*$M$1, 0)</f>
        <v>0</v>
      </c>
      <c r="AD8">
        <v>8</v>
      </c>
    </row>
    <row r="9" spans="1:30" x14ac:dyDescent="0.25">
      <c r="L9" s="156">
        <f t="shared" ca="1" si="0"/>
        <v>43969</v>
      </c>
      <c r="M9" s="150">
        <f t="shared" ca="1" si="1"/>
        <v>43970</v>
      </c>
      <c r="N9" s="150">
        <f t="shared" ca="1" si="1"/>
        <v>43971</v>
      </c>
      <c r="O9" s="150">
        <f t="shared" ca="1" si="1"/>
        <v>43972</v>
      </c>
      <c r="P9" s="150">
        <f t="shared" ca="1" si="1"/>
        <v>43973</v>
      </c>
      <c r="Q9" s="157">
        <f t="shared" ca="1" si="1"/>
        <v>43974</v>
      </c>
      <c r="R9" s="167">
        <f t="shared" ca="1" si="1"/>
        <v>43975</v>
      </c>
      <c r="AD9">
        <v>9</v>
      </c>
    </row>
    <row r="10" spans="1:30" x14ac:dyDescent="0.25">
      <c r="L10" s="154">
        <f t="shared" ca="1" si="0"/>
        <v>62.5</v>
      </c>
      <c r="M10" s="149">
        <f t="shared" ca="1" si="1"/>
        <v>62.5</v>
      </c>
      <c r="N10" s="149">
        <f t="shared" ca="1" si="1"/>
        <v>57</v>
      </c>
      <c r="O10" s="149">
        <f t="shared" ca="1" si="1"/>
        <v>54.5</v>
      </c>
      <c r="P10" s="149">
        <f t="shared" ca="1" si="1"/>
        <v>40</v>
      </c>
      <c r="Q10" s="155">
        <f t="shared" ca="1" si="1"/>
        <v>8</v>
      </c>
      <c r="R10" s="166">
        <f t="shared" ca="1" si="1"/>
        <v>0</v>
      </c>
      <c r="T10">
        <f ca="1">OFFSET(T10, 13*$M$1, 0)</f>
        <v>284.5</v>
      </c>
      <c r="U10">
        <f ca="1">OFFSET(U10, 13*$M$1, 0)</f>
        <v>0</v>
      </c>
      <c r="V10">
        <f ca="1">OFFSET(V10, 13*$M$1, 0)</f>
        <v>0</v>
      </c>
      <c r="AD10">
        <v>10</v>
      </c>
    </row>
    <row r="11" spans="1:30" x14ac:dyDescent="0.25">
      <c r="L11" s="156">
        <f t="shared" ca="1" si="0"/>
        <v>43976</v>
      </c>
      <c r="M11" s="150">
        <f t="shared" ca="1" si="1"/>
        <v>43977</v>
      </c>
      <c r="N11" s="150">
        <f t="shared" ca="1" si="1"/>
        <v>43978</v>
      </c>
      <c r="O11" s="150">
        <f t="shared" ca="1" si="1"/>
        <v>43979</v>
      </c>
      <c r="P11" s="150">
        <f t="shared" ca="1" si="1"/>
        <v>43980</v>
      </c>
      <c r="Q11" s="157">
        <f t="shared" ca="1" si="1"/>
        <v>43981</v>
      </c>
      <c r="R11" s="167">
        <f t="shared" ca="1" si="1"/>
        <v>43982</v>
      </c>
      <c r="AD11">
        <v>11</v>
      </c>
    </row>
    <row r="12" spans="1:30" ht="15.75" thickBot="1" x14ac:dyDescent="0.3">
      <c r="L12" s="158">
        <f t="shared" ca="1" si="0"/>
        <v>62.5</v>
      </c>
      <c r="M12" s="159">
        <f t="shared" ca="1" si="1"/>
        <v>62.5</v>
      </c>
      <c r="N12" s="159">
        <f t="shared" ca="1" si="1"/>
        <v>57</v>
      </c>
      <c r="O12" s="159">
        <f t="shared" ca="1" si="1"/>
        <v>62.5</v>
      </c>
      <c r="P12" s="159">
        <f t="shared" ca="1" si="1"/>
        <v>56</v>
      </c>
      <c r="Q12" s="160">
        <f t="shared" ca="1" si="1"/>
        <v>8</v>
      </c>
      <c r="R12" s="168">
        <f t="shared" ca="1" si="1"/>
        <v>0</v>
      </c>
      <c r="T12">
        <f ca="1">OFFSET(T12, 13*$M$1, 0)</f>
        <v>308.5</v>
      </c>
      <c r="U12">
        <f ca="1">OFFSET(U12, 13*$M$1, 0)</f>
        <v>0</v>
      </c>
      <c r="V12">
        <f ca="1">OFFSET(V12, 13*$M$1, 0)</f>
        <v>0</v>
      </c>
      <c r="AD12">
        <v>12</v>
      </c>
    </row>
    <row r="14" spans="1:30" ht="15.75" thickBot="1" x14ac:dyDescent="0.3">
      <c r="C14" s="109" t="s">
        <v>240</v>
      </c>
      <c r="D14" s="109" t="s">
        <v>0</v>
      </c>
      <c r="E14" s="109" t="s">
        <v>241</v>
      </c>
      <c r="L14" s="117" t="s">
        <v>11</v>
      </c>
      <c r="M14" s="109">
        <v>1</v>
      </c>
      <c r="Q14" t="s">
        <v>239</v>
      </c>
      <c r="R14">
        <f>INDEX(monFTEtotal[FTE Total], MATCH(L14, monFTEtotal[Month], 0))</f>
        <v>1988</v>
      </c>
    </row>
    <row r="15" spans="1:30" ht="15.75" thickBot="1" x14ac:dyDescent="0.3">
      <c r="A15">
        <v>1</v>
      </c>
      <c r="B15" t="s">
        <v>11</v>
      </c>
      <c r="C15">
        <f t="shared" ref="C15:C26" ca="1" si="2">OFFSET(R14, 12*(A15-1), 0)</f>
        <v>1988</v>
      </c>
      <c r="D15">
        <f t="shared" ref="D15:D26" ca="1" si="3">OFFSET(U15, 12*(A15-1), 0)</f>
        <v>2077</v>
      </c>
      <c r="E15" s="170">
        <f t="shared" ref="E15:E26" ca="1" si="4">IFERROR(D15/C15, "N/A")</f>
        <v>1.0447686116700201</v>
      </c>
      <c r="L15" s="161" t="s">
        <v>86</v>
      </c>
      <c r="M15" s="162" t="s">
        <v>87</v>
      </c>
      <c r="N15" s="162" t="s">
        <v>88</v>
      </c>
      <c r="O15" s="162" t="s">
        <v>90</v>
      </c>
      <c r="P15" s="162" t="s">
        <v>91</v>
      </c>
      <c r="Q15" s="163" t="s">
        <v>92</v>
      </c>
      <c r="R15" s="164" t="s">
        <v>89</v>
      </c>
      <c r="T15">
        <f ca="1">SUM(T17:T25)</f>
        <v>2061</v>
      </c>
      <c r="U15">
        <f ca="1">SUM(T17:T25)-SUM(U17:U25)</f>
        <v>2077</v>
      </c>
    </row>
    <row r="16" spans="1:30" x14ac:dyDescent="0.25">
      <c r="A16">
        <v>2</v>
      </c>
      <c r="B16" t="s">
        <v>12</v>
      </c>
      <c r="C16">
        <f t="shared" ca="1" si="2"/>
        <v>1894.6666666666667</v>
      </c>
      <c r="D16">
        <f t="shared" ca="1" si="3"/>
        <v>1711.5</v>
      </c>
      <c r="E16" s="170">
        <f t="shared" ca="1" si="4"/>
        <v>0.9033251231527093</v>
      </c>
      <c r="L16" s="151">
        <v>43829</v>
      </c>
      <c r="M16" s="152">
        <v>43830</v>
      </c>
      <c r="N16" s="152">
        <v>43831</v>
      </c>
      <c r="O16" s="152">
        <v>43832</v>
      </c>
      <c r="P16" s="152">
        <v>43833</v>
      </c>
      <c r="Q16" s="153">
        <v>43834</v>
      </c>
      <c r="R16" s="165">
        <f>Q16+1</f>
        <v>43835</v>
      </c>
      <c r="V16" t="s">
        <v>238</v>
      </c>
    </row>
    <row r="17" spans="1:22" x14ac:dyDescent="0.25">
      <c r="A17">
        <v>3</v>
      </c>
      <c r="B17" t="s">
        <v>13</v>
      </c>
      <c r="C17">
        <f t="shared" ca="1" si="2"/>
        <v>2172.1333333333332</v>
      </c>
      <c r="D17">
        <f t="shared" ca="1" si="3"/>
        <v>1886</v>
      </c>
      <c r="E17" s="170">
        <f t="shared" ca="1" si="4"/>
        <v>0.86827082438156045</v>
      </c>
      <c r="L17" s="154">
        <f>IF($M$14=MONTH(L16), dayClockHours(MATCH(L16, Entry!$E$1:$E$2650, 0)), 0)</f>
        <v>0</v>
      </c>
      <c r="M17" s="149">
        <f>IF($M$14=MONTH(M16), dayClockHours(MATCH(M16, Entry!$E$1:$E$2650, 0)), 0)</f>
        <v>0</v>
      </c>
      <c r="N17" s="149">
        <f ca="1">IF($M$14=MONTH(N16), dayClockHours(MATCH(N16, Entry!$E$1:$E$2650, 0)), 0)</f>
        <v>0</v>
      </c>
      <c r="O17" s="149">
        <f ca="1">IF($M$14=MONTH(O16), dayClockHours(MATCH(O16, Entry!$E$1:$E$2650, 0)), 0)</f>
        <v>101</v>
      </c>
      <c r="P17" s="149">
        <f ca="1">IF($M$14=MONTH(P16), dayClockHours(MATCH(P16, Entry!$E$1:$E$2650, 0)), 0)</f>
        <v>88</v>
      </c>
      <c r="Q17" s="155">
        <f ca="1">IF($M$14=MONTH(Q16), dayClockHours(MATCH(Q16, Entry!$E$1:$E$2650, 0)), 0)</f>
        <v>32</v>
      </c>
      <c r="R17" s="166">
        <f ca="1">IF($M$14=MONTH(R16), dayClockHours(MATCH(R16, Entry!$E$1:$E$2650, 0)), 0)</f>
        <v>0</v>
      </c>
      <c r="T17">
        <f ca="1">SUM(L17:R17)</f>
        <v>221</v>
      </c>
      <c r="U17">
        <f ca="1">SUMPRODUCT((eeReports!$C$2:$AO$2="Frankie De Leon Mendoza")*eeReports!$C$4:$AO$56*(eeReports!$A$4:$A$56='Clinic Report'!L16))-V17</f>
        <v>-16</v>
      </c>
      <c r="V17">
        <v>16</v>
      </c>
    </row>
    <row r="18" spans="1:22" x14ac:dyDescent="0.25">
      <c r="A18">
        <v>4</v>
      </c>
      <c r="B18" t="s">
        <v>14</v>
      </c>
      <c r="C18">
        <f t="shared" ca="1" si="2"/>
        <v>1443.1999999999998</v>
      </c>
      <c r="D18">
        <f t="shared" ca="1" si="3"/>
        <v>1689</v>
      </c>
      <c r="E18" s="170">
        <f t="shared" ca="1" si="4"/>
        <v>1.1703159645232817</v>
      </c>
      <c r="L18" s="156">
        <v>43836</v>
      </c>
      <c r="M18" s="150">
        <v>43837</v>
      </c>
      <c r="N18" s="150">
        <v>43838</v>
      </c>
      <c r="O18" s="150">
        <v>43839</v>
      </c>
      <c r="P18" s="150">
        <v>43840</v>
      </c>
      <c r="Q18" s="157">
        <v>43841</v>
      </c>
      <c r="R18" s="167">
        <f>Q18+1</f>
        <v>43842</v>
      </c>
    </row>
    <row r="19" spans="1:22" x14ac:dyDescent="0.25">
      <c r="A19">
        <v>5</v>
      </c>
      <c r="B19" t="s">
        <v>15</v>
      </c>
      <c r="C19">
        <f t="shared" ca="1" si="2"/>
        <v>1246.3999999999999</v>
      </c>
      <c r="D19">
        <f t="shared" ca="1" si="3"/>
        <v>1213</v>
      </c>
      <c r="E19" s="170">
        <f t="shared" ca="1" si="4"/>
        <v>0.97320282413350456</v>
      </c>
      <c r="H19" s="178"/>
      <c r="L19" s="154">
        <f ca="1">IF($M$14=MONTH(L18), dayClockHours(MATCH(L18, Entry!$E$1:$E$2650, 0)), 0)</f>
        <v>92</v>
      </c>
      <c r="M19" s="149">
        <f ca="1">IF($M$14=MONTH(M18), dayClockHours(MATCH(M18, Entry!$E$1:$E$2650, 0)), 0)</f>
        <v>101</v>
      </c>
      <c r="N19" s="149">
        <f ca="1">IF($M$14=MONTH(N18), dayClockHours(MATCH(N18, Entry!$E$1:$E$2650, 0)), 0)</f>
        <v>72</v>
      </c>
      <c r="O19" s="149">
        <f ca="1">IF($M$14=MONTH(O18), dayClockHours(MATCH(O18, Entry!$E$1:$E$2650, 0)), 0)</f>
        <v>93</v>
      </c>
      <c r="P19" s="149">
        <f ca="1">IF($M$14=MONTH(P18), dayClockHours(MATCH(P18, Entry!$E$1:$E$2650, 0)), 0)</f>
        <v>88</v>
      </c>
      <c r="Q19" s="155">
        <f ca="1">IF($M$14=MONTH(Q18), dayClockHours(MATCH(Q18, Entry!$E$1:$E$2650, 0)), 0)</f>
        <v>24</v>
      </c>
      <c r="R19" s="166">
        <f ca="1">IF($M$14=MONTH(R18), dayClockHours(MATCH(R18, Entry!$E$1:$E$2650, 0)), 0)</f>
        <v>0</v>
      </c>
      <c r="T19">
        <f ca="1">SUM(L19:R19)</f>
        <v>470</v>
      </c>
      <c r="U19">
        <f ca="1">SUMPRODUCT((eeReports!$C$2:$AO$2="Frankie De Leon Mendoza")*eeReports!$C$4:$AO$56*(eeReports!$A$4:$A$56='Clinic Report'!L18))-V19</f>
        <v>0</v>
      </c>
    </row>
    <row r="20" spans="1:22" x14ac:dyDescent="0.25">
      <c r="A20">
        <v>6</v>
      </c>
      <c r="B20" t="s">
        <v>16</v>
      </c>
      <c r="C20">
        <f t="shared" ca="1" si="2"/>
        <v>0</v>
      </c>
      <c r="D20">
        <f t="shared" ca="1" si="3"/>
        <v>1232</v>
      </c>
      <c r="E20" s="170" t="str">
        <f t="shared" ca="1" si="4"/>
        <v>N/A</v>
      </c>
      <c r="L20" s="156">
        <v>43843</v>
      </c>
      <c r="M20" s="150">
        <v>43844</v>
      </c>
      <c r="N20" s="150">
        <v>43845</v>
      </c>
      <c r="O20" s="150">
        <v>43846</v>
      </c>
      <c r="P20" s="150">
        <v>43847</v>
      </c>
      <c r="Q20" s="157">
        <v>43848</v>
      </c>
      <c r="R20" s="167">
        <f>Q20+1</f>
        <v>43849</v>
      </c>
    </row>
    <row r="21" spans="1:22" x14ac:dyDescent="0.25">
      <c r="A21">
        <v>7</v>
      </c>
      <c r="B21" t="s">
        <v>17</v>
      </c>
      <c r="C21">
        <f t="shared" ca="1" si="2"/>
        <v>0</v>
      </c>
      <c r="D21">
        <f t="shared" ca="1" si="3"/>
        <v>1060</v>
      </c>
      <c r="E21" s="170" t="str">
        <f t="shared" ca="1" si="4"/>
        <v>N/A</v>
      </c>
      <c r="L21" s="154">
        <f ca="1">IF($M$14=MONTH(L20), dayClockHours(MATCH(L20, Entry!$E$1:$E$2650, 0)), 0)</f>
        <v>92</v>
      </c>
      <c r="M21" s="149">
        <f ca="1">IF($M$14=MONTH(M20), dayClockHours(MATCH(M20, Entry!$E$1:$E$2650, 0)), 0)</f>
        <v>101</v>
      </c>
      <c r="N21" s="149">
        <f ca="1">IF($M$14=MONTH(N20), dayClockHours(MATCH(N20, Entry!$E$1:$E$2650, 0)), 0)</f>
        <v>84</v>
      </c>
      <c r="O21" s="149">
        <f ca="1">IF($M$14=MONTH(O20), dayClockHours(MATCH(O20, Entry!$E$1:$E$2650, 0)), 0)</f>
        <v>101</v>
      </c>
      <c r="P21" s="149">
        <f ca="1">IF($M$14=MONTH(P20), dayClockHours(MATCH(P20, Entry!$E$1:$E$2650, 0)), 0)</f>
        <v>88</v>
      </c>
      <c r="Q21" s="155">
        <f ca="1">IF($M$14=MONTH(Q20), dayClockHours(MATCH(Q20, Entry!$E$1:$E$2650, 0)), 0)</f>
        <v>32</v>
      </c>
      <c r="R21" s="166">
        <f ca="1">IF($M$14=MONTH(R20), dayClockHours(MATCH(R20, Entry!$E$1:$E$2650, 0)), 0)</f>
        <v>0</v>
      </c>
      <c r="T21">
        <f ca="1">SUM(L21:R21)</f>
        <v>498</v>
      </c>
      <c r="U21">
        <f ca="1">SUMPRODUCT((eeReports!$C$2:$AO$2="Frankie De Leon Mendoza")*eeReports!$C$4:$AO$56*(eeReports!$A$4:$A$56='Clinic Report'!L20))-V21</f>
        <v>0</v>
      </c>
    </row>
    <row r="22" spans="1:22" x14ac:dyDescent="0.25">
      <c r="A22">
        <v>8</v>
      </c>
      <c r="B22" t="s">
        <v>18</v>
      </c>
      <c r="C22">
        <f t="shared" ca="1" si="2"/>
        <v>0</v>
      </c>
      <c r="D22">
        <f t="shared" ca="1" si="3"/>
        <v>0</v>
      </c>
      <c r="E22" s="170" t="str">
        <f t="shared" ca="1" si="4"/>
        <v>N/A</v>
      </c>
      <c r="L22" s="156">
        <f>R20+1</f>
        <v>43850</v>
      </c>
      <c r="M22" s="150">
        <f t="shared" ref="M22:R24" si="5">L22+1</f>
        <v>43851</v>
      </c>
      <c r="N22" s="150">
        <f t="shared" si="5"/>
        <v>43852</v>
      </c>
      <c r="O22" s="150">
        <f t="shared" si="5"/>
        <v>43853</v>
      </c>
      <c r="P22" s="150">
        <f t="shared" si="5"/>
        <v>43854</v>
      </c>
      <c r="Q22" s="157">
        <f t="shared" si="5"/>
        <v>43855</v>
      </c>
      <c r="R22" s="167">
        <f t="shared" si="5"/>
        <v>43856</v>
      </c>
    </row>
    <row r="23" spans="1:22" x14ac:dyDescent="0.25">
      <c r="A23">
        <v>9</v>
      </c>
      <c r="B23" t="s">
        <v>19</v>
      </c>
      <c r="C23">
        <f t="shared" ca="1" si="2"/>
        <v>0</v>
      </c>
      <c r="D23">
        <f t="shared" ca="1" si="3"/>
        <v>0</v>
      </c>
      <c r="E23" s="170" t="str">
        <f t="shared" ca="1" si="4"/>
        <v>N/A</v>
      </c>
      <c r="L23" s="154">
        <f ca="1">IF($M$14=MONTH(L22), dayClockHours(MATCH(L22, Entry!$E$1:$E$2650, 0)), 0)</f>
        <v>8</v>
      </c>
      <c r="M23" s="149">
        <f ca="1">IF($M$14=MONTH(M22), dayClockHours(MATCH(M22, Entry!$E$1:$E$2650, 0)), 0)</f>
        <v>93</v>
      </c>
      <c r="N23" s="149">
        <f ca="1">IF($M$14=MONTH(N22), dayClockHours(MATCH(N22, Entry!$E$1:$E$2650, 0)), 0)</f>
        <v>84</v>
      </c>
      <c r="O23" s="149">
        <f ca="1">IF($M$14=MONTH(O22), dayClockHours(MATCH(O22, Entry!$E$1:$E$2650, 0)), 0)</f>
        <v>101</v>
      </c>
      <c r="P23" s="149">
        <f ca="1">IF($M$14=MONTH(P22), dayClockHours(MATCH(P22, Entry!$E$1:$E$2650, 0)), 0)</f>
        <v>88</v>
      </c>
      <c r="Q23" s="155">
        <f ca="1">IF($M$14=MONTH(Q22), dayClockHours(MATCH(Q22, Entry!$E$1:$E$2650, 0)), 0)</f>
        <v>32</v>
      </c>
      <c r="R23" s="166">
        <f ca="1">IF($M$14=MONTH(R22), dayClockHours(MATCH(R22, Entry!$E$1:$E$2650, 0)), 0)</f>
        <v>0</v>
      </c>
      <c r="T23">
        <f ca="1">SUM(L23:R23)</f>
        <v>406</v>
      </c>
      <c r="U23">
        <f ca="1">SUMPRODUCT((eeReports!$C$2:$AO$2="Frankie De Leon Mendoza")*eeReports!$C$4:$AO$56*(eeReports!$A$4:$A$56='Clinic Report'!L22))-V23</f>
        <v>0</v>
      </c>
    </row>
    <row r="24" spans="1:22" x14ac:dyDescent="0.25">
      <c r="A24">
        <v>10</v>
      </c>
      <c r="B24" t="s">
        <v>20</v>
      </c>
      <c r="C24">
        <f t="shared" ca="1" si="2"/>
        <v>0</v>
      </c>
      <c r="D24">
        <f t="shared" ca="1" si="3"/>
        <v>0</v>
      </c>
      <c r="E24" s="170" t="str">
        <f t="shared" ca="1" si="4"/>
        <v>N/A</v>
      </c>
      <c r="L24" s="156">
        <f>R22+1</f>
        <v>43857</v>
      </c>
      <c r="M24" s="150">
        <f t="shared" si="5"/>
        <v>43858</v>
      </c>
      <c r="N24" s="150">
        <f t="shared" si="5"/>
        <v>43859</v>
      </c>
      <c r="O24" s="150">
        <f t="shared" si="5"/>
        <v>43860</v>
      </c>
      <c r="P24" s="150">
        <f t="shared" si="5"/>
        <v>43861</v>
      </c>
      <c r="Q24" s="157">
        <f t="shared" si="5"/>
        <v>43862</v>
      </c>
      <c r="R24" s="167">
        <f t="shared" si="5"/>
        <v>43863</v>
      </c>
    </row>
    <row r="25" spans="1:22" ht="15.75" thickBot="1" x14ac:dyDescent="0.3">
      <c r="A25">
        <v>11</v>
      </c>
      <c r="B25" t="s">
        <v>21</v>
      </c>
      <c r="C25">
        <f t="shared" ca="1" si="2"/>
        <v>0</v>
      </c>
      <c r="D25">
        <f t="shared" ca="1" si="3"/>
        <v>0</v>
      </c>
      <c r="E25" s="170" t="str">
        <f t="shared" ca="1" si="4"/>
        <v>N/A</v>
      </c>
      <c r="L25" s="158">
        <f ca="1">IF($M$14=MONTH(L24), dayClockHours(MATCH(L24, Entry!$E$1:$E$2650, 0)), 0)</f>
        <v>92</v>
      </c>
      <c r="M25" s="159">
        <f ca="1">IF($M$14=MONTH(M24), dayClockHours(MATCH(M24, Entry!$E$1:$E$2650, 0)), 0)</f>
        <v>101</v>
      </c>
      <c r="N25" s="159">
        <f ca="1">IF($M$14=MONTH(N24), dayClockHours(MATCH(N24, Entry!$E$1:$E$2650, 0)), 0)</f>
        <v>84</v>
      </c>
      <c r="O25" s="159">
        <f ca="1">IF($M$14=MONTH(O24), dayClockHours(MATCH(O24, Entry!$E$1:$E$2650, 0)), 0)</f>
        <v>101</v>
      </c>
      <c r="P25" s="159">
        <f ca="1">IF($M$14=MONTH(P24), dayClockHours(MATCH(P24, Entry!$E$1:$E$2650, 0)), 0)</f>
        <v>88</v>
      </c>
      <c r="Q25" s="160">
        <f>IF($M$14=MONTH(Q24), dayClockHours(MATCH(Q24, Entry!$E$1:$E$2650, 0)), 0)</f>
        <v>0</v>
      </c>
      <c r="R25" s="168">
        <f>IF($M$14=MONTH(R24), dayClockHours(MATCH(R24, Entry!$E$1:$E$2650, 0)), 0)</f>
        <v>0</v>
      </c>
      <c r="T25">
        <f ca="1">SUM(L25:R25)</f>
        <v>466</v>
      </c>
      <c r="U25">
        <f ca="1">SUMPRODUCT((eeReports!$C$2:$AO$2="Frankie De Leon Mendoza")*eeReports!$C$4:$AO$56*(eeReports!$A$4:$A$56='Clinic Report'!L24))-V25</f>
        <v>0</v>
      </c>
    </row>
    <row r="26" spans="1:22" x14ac:dyDescent="0.25">
      <c r="A26">
        <v>12</v>
      </c>
      <c r="B26" t="s">
        <v>22</v>
      </c>
      <c r="C26">
        <f t="shared" ca="1" si="2"/>
        <v>0</v>
      </c>
      <c r="D26">
        <f t="shared" ca="1" si="3"/>
        <v>0</v>
      </c>
      <c r="E26" s="170" t="str">
        <f t="shared" ca="1" si="4"/>
        <v>N/A</v>
      </c>
    </row>
    <row r="27" spans="1:22" ht="15.75" thickBot="1" x14ac:dyDescent="0.3">
      <c r="L27" s="117" t="s">
        <v>12</v>
      </c>
      <c r="M27" s="109">
        <f>M14+1</f>
        <v>2</v>
      </c>
      <c r="R27">
        <f>INDEX(monFTEtotal[FTE Total], MATCH(L27, monFTEtotal[Month], 0))</f>
        <v>1894.6666666666667</v>
      </c>
    </row>
    <row r="28" spans="1:22" ht="15.75" thickBot="1" x14ac:dyDescent="0.3">
      <c r="L28" s="161" t="s">
        <v>86</v>
      </c>
      <c r="M28" s="162" t="s">
        <v>87</v>
      </c>
      <c r="N28" s="162" t="s">
        <v>88</v>
      </c>
      <c r="O28" s="162" t="s">
        <v>90</v>
      </c>
      <c r="P28" s="162" t="s">
        <v>91</v>
      </c>
      <c r="Q28" s="163" t="s">
        <v>92</v>
      </c>
      <c r="R28" s="164" t="s">
        <v>89</v>
      </c>
      <c r="T28">
        <f ca="1">SUM(T30:T38)</f>
        <v>1711.5</v>
      </c>
      <c r="U28">
        <f ca="1">SUM(T30:T38)-SUM(U30:U38)</f>
        <v>1711.5</v>
      </c>
    </row>
    <row r="29" spans="1:22" x14ac:dyDescent="0.25">
      <c r="L29" s="151">
        <v>43857</v>
      </c>
      <c r="M29" s="152">
        <v>43858</v>
      </c>
      <c r="N29" s="152">
        <v>43859</v>
      </c>
      <c r="O29" s="152">
        <v>43860</v>
      </c>
      <c r="P29" s="152">
        <v>43861</v>
      </c>
      <c r="Q29" s="153">
        <v>43862</v>
      </c>
      <c r="R29" s="165">
        <v>43863</v>
      </c>
      <c r="V29" t="s">
        <v>238</v>
      </c>
    </row>
    <row r="30" spans="1:22" x14ac:dyDescent="0.25">
      <c r="L30" s="154">
        <f>IF($M$27=MONTH(L29), dayClockHours(MATCH(L29, Entry!$E$1:$E$2650, 0)), 0)</f>
        <v>0</v>
      </c>
      <c r="M30" s="149">
        <f>IF($M$27=MONTH(M29), dayClockHours(MATCH(M29, Entry!$E$1:$E$2650, 0)), 0)</f>
        <v>0</v>
      </c>
      <c r="N30" s="149">
        <f>IF($M$27=MONTH(N29), dayClockHours(MATCH(N29, Entry!$E$1:$E$2650, 0)), 0)</f>
        <v>0</v>
      </c>
      <c r="O30" s="149">
        <f>IF($M$27=MONTH(O29), dayClockHours(MATCH(O29, Entry!$E$1:$E$2650, 0)), 0)</f>
        <v>0</v>
      </c>
      <c r="P30" s="149">
        <f>IF($M$27=MONTH(P29), dayClockHours(MATCH(P29, Entry!$E$1:$E$2650, 0)), 0)</f>
        <v>0</v>
      </c>
      <c r="Q30" s="155">
        <f ca="1">IF($M$27=MONTH(Q29), dayClockHours(MATCH(Q29, Entry!$E$1:$E$2650, 0)), 0)</f>
        <v>32</v>
      </c>
      <c r="R30" s="166">
        <f ca="1">IF($M$27=MONTH(R29), dayClockHours(MATCH(R29, Entry!$E$1:$E$2650, 0)), 0)</f>
        <v>0</v>
      </c>
      <c r="T30">
        <f ca="1">SUM(L30:R30)</f>
        <v>32</v>
      </c>
      <c r="U30">
        <f ca="1">SUMPRODUCT((eeReports!$C$2:$AO$2="Frankie De Leon Mendoza")*eeReports!$C$4:$AO$56*(eeReports!$A$4:$A$56='Clinic Report'!L29))-V30</f>
        <v>0</v>
      </c>
    </row>
    <row r="31" spans="1:22" x14ac:dyDescent="0.25">
      <c r="L31" s="156">
        <f>R29+1</f>
        <v>43864</v>
      </c>
      <c r="M31" s="150">
        <f t="shared" ref="M31:R37" si="6">L31+1</f>
        <v>43865</v>
      </c>
      <c r="N31" s="150">
        <f t="shared" si="6"/>
        <v>43866</v>
      </c>
      <c r="O31" s="150">
        <f t="shared" si="6"/>
        <v>43867</v>
      </c>
      <c r="P31" s="150">
        <f t="shared" si="6"/>
        <v>43868</v>
      </c>
      <c r="Q31" s="157">
        <f t="shared" si="6"/>
        <v>43869</v>
      </c>
      <c r="R31" s="167">
        <f t="shared" si="6"/>
        <v>43870</v>
      </c>
    </row>
    <row r="32" spans="1:22" x14ac:dyDescent="0.25">
      <c r="L32" s="154">
        <f ca="1">IF($M$27=MONTH(L31), dayClockHours(MATCH(L31, Entry!$E$1:$E$2650, 0)), 0)</f>
        <v>76</v>
      </c>
      <c r="M32" s="149">
        <f ca="1">IF($M$27=MONTH(M31), dayClockHours(MATCH(M31, Entry!$E$1:$E$2650, 0)), 0)</f>
        <v>85</v>
      </c>
      <c r="N32" s="149">
        <f ca="1">IF($M$27=MONTH(N31), dayClockHours(MATCH(N31, Entry!$E$1:$E$2650, 0)), 0)</f>
        <v>72</v>
      </c>
      <c r="O32" s="149">
        <f ca="1">IF($M$27=MONTH(O31), dayClockHours(MATCH(O31, Entry!$E$1:$E$2650, 0)), 0)</f>
        <v>85</v>
      </c>
      <c r="P32" s="149">
        <f ca="1">IF($M$27=MONTH(P31), dayClockHours(MATCH(P31, Entry!$E$1:$E$2650, 0)), 0)</f>
        <v>72</v>
      </c>
      <c r="Q32" s="155">
        <f ca="1">IF($M$27=MONTH(Q31), dayClockHours(MATCH(Q31, Entry!$E$1:$E$2650, 0)), 0)</f>
        <v>32</v>
      </c>
      <c r="R32" s="166">
        <f ca="1">IF($M$27=MONTH(R31), dayClockHours(MATCH(R31, Entry!$E$1:$E$2650, 0)), 0)</f>
        <v>0</v>
      </c>
      <c r="T32">
        <f ca="1">SUM(L32:R32)</f>
        <v>422</v>
      </c>
      <c r="U32">
        <f ca="1">SUMPRODUCT((eeReports!$C$2:$AO$2="Frankie De Leon Mendoza")*eeReports!$C$4:$AO$56*(eeReports!$A$4:$A$56='Clinic Report'!L31))-V32</f>
        <v>0</v>
      </c>
    </row>
    <row r="33" spans="12:22" x14ac:dyDescent="0.25">
      <c r="L33" s="156">
        <f>R31+1</f>
        <v>43871</v>
      </c>
      <c r="M33" s="150">
        <f t="shared" si="6"/>
        <v>43872</v>
      </c>
      <c r="N33" s="150">
        <f t="shared" si="6"/>
        <v>43873</v>
      </c>
      <c r="O33" s="150">
        <f t="shared" si="6"/>
        <v>43874</v>
      </c>
      <c r="P33" s="150">
        <f t="shared" si="6"/>
        <v>43875</v>
      </c>
      <c r="Q33" s="157">
        <f t="shared" si="6"/>
        <v>43876</v>
      </c>
      <c r="R33" s="167">
        <f t="shared" si="6"/>
        <v>43877</v>
      </c>
    </row>
    <row r="34" spans="12:22" x14ac:dyDescent="0.25">
      <c r="L34" s="154">
        <f ca="1">IF($M$27=MONTH(L33), dayClockHours(MATCH(L33, Entry!$E$1:$E$2650, 0)), 0)</f>
        <v>76</v>
      </c>
      <c r="M34" s="149">
        <f ca="1">IF($M$27=MONTH(M33), dayClockHours(MATCH(M33, Entry!$E$1:$E$2650, 0)), 0)</f>
        <v>85</v>
      </c>
      <c r="N34" s="149">
        <f ca="1">IF($M$27=MONTH(N33), dayClockHours(MATCH(N33, Entry!$E$1:$E$2650, 0)), 0)</f>
        <v>72</v>
      </c>
      <c r="O34" s="149">
        <f ca="1">IF($M$27=MONTH(O33), dayClockHours(MATCH(O33, Entry!$E$1:$E$2650, 0)), 0)</f>
        <v>85</v>
      </c>
      <c r="P34" s="149">
        <f ca="1">IF($M$27=MONTH(P33), dayClockHours(MATCH(P33, Entry!$E$1:$E$2650, 0)), 0)</f>
        <v>72</v>
      </c>
      <c r="Q34" s="155">
        <f ca="1">IF($M$27=MONTH(Q33), dayClockHours(MATCH(Q33, Entry!$E$1:$E$2650, 0)), 0)</f>
        <v>32</v>
      </c>
      <c r="R34" s="166">
        <f ca="1">IF($M$27=MONTH(R33), dayClockHours(MATCH(R33, Entry!$E$1:$E$2650, 0)), 0)</f>
        <v>0</v>
      </c>
      <c r="T34">
        <f ca="1">SUM(L34:R34)</f>
        <v>422</v>
      </c>
      <c r="U34">
        <f ca="1">SUMPRODUCT((eeReports!$C$2:$AO$2="Frankie De Leon Mendoza")*eeReports!$C$4:$AO$56*(eeReports!$A$4:$A$56='Clinic Report'!L33))-V34</f>
        <v>0</v>
      </c>
    </row>
    <row r="35" spans="12:22" x14ac:dyDescent="0.25">
      <c r="L35" s="156">
        <f>R33+1</f>
        <v>43878</v>
      </c>
      <c r="M35" s="150">
        <f t="shared" si="6"/>
        <v>43879</v>
      </c>
      <c r="N35" s="150">
        <f t="shared" si="6"/>
        <v>43880</v>
      </c>
      <c r="O35" s="150">
        <f t="shared" si="6"/>
        <v>43881</v>
      </c>
      <c r="P35" s="150">
        <f t="shared" si="6"/>
        <v>43882</v>
      </c>
      <c r="Q35" s="157">
        <f t="shared" si="6"/>
        <v>43883</v>
      </c>
      <c r="R35" s="167">
        <f t="shared" si="6"/>
        <v>43884</v>
      </c>
    </row>
    <row r="36" spans="12:22" x14ac:dyDescent="0.25">
      <c r="L36" s="154">
        <f ca="1">IF($M$27=MONTH(L35), dayClockHours(MATCH(L35, Entry!$E$1:$E$2650, 0)), 0)</f>
        <v>76</v>
      </c>
      <c r="M36" s="149">
        <f ca="1">IF($M$27=MONTH(M35), dayClockHours(MATCH(M35, Entry!$E$1:$E$2650, 0)), 0)</f>
        <v>85</v>
      </c>
      <c r="N36" s="149">
        <f ca="1">IF($M$27=MONTH(N35), dayClockHours(MATCH(N35, Entry!$E$1:$E$2650, 0)), 0)</f>
        <v>71.5</v>
      </c>
      <c r="O36" s="149">
        <f ca="1">IF($M$27=MONTH(O35), dayClockHours(MATCH(O35, Entry!$E$1:$E$2650, 0)), 0)</f>
        <v>85</v>
      </c>
      <c r="P36" s="149">
        <f ca="1">IF($M$27=MONTH(P35), dayClockHours(MATCH(P35, Entry!$E$1:$E$2650, 0)), 0)</f>
        <v>72</v>
      </c>
      <c r="Q36" s="155">
        <f ca="1">IF($M$27=MONTH(Q35), dayClockHours(MATCH(Q35, Entry!$E$1:$E$2650, 0)), 0)</f>
        <v>32</v>
      </c>
      <c r="R36" s="166">
        <f ca="1">IF($M$27=MONTH(R35), dayClockHours(MATCH(R35, Entry!$E$1:$E$2650, 0)), 0)</f>
        <v>0</v>
      </c>
      <c r="T36">
        <f ca="1">SUM(L36:R36)</f>
        <v>421.5</v>
      </c>
      <c r="U36">
        <f ca="1">SUMPRODUCT((eeReports!$C$2:$AO$2="Frankie De Leon Mendoza")*eeReports!$C$4:$AO$56*(eeReports!$A$4:$A$56='Clinic Report'!L35))-V36</f>
        <v>0</v>
      </c>
    </row>
    <row r="37" spans="12:22" x14ac:dyDescent="0.25">
      <c r="L37" s="156">
        <f>R35+1</f>
        <v>43885</v>
      </c>
      <c r="M37" s="150">
        <f t="shared" si="6"/>
        <v>43886</v>
      </c>
      <c r="N37" s="150">
        <f t="shared" si="6"/>
        <v>43887</v>
      </c>
      <c r="O37" s="150">
        <f t="shared" si="6"/>
        <v>43888</v>
      </c>
      <c r="P37" s="150">
        <f t="shared" si="6"/>
        <v>43889</v>
      </c>
      <c r="Q37" s="157">
        <f t="shared" si="6"/>
        <v>43890</v>
      </c>
      <c r="R37" s="167">
        <f t="shared" si="6"/>
        <v>43891</v>
      </c>
    </row>
    <row r="38" spans="12:22" ht="15.75" thickBot="1" x14ac:dyDescent="0.3">
      <c r="L38" s="158">
        <f ca="1">IF($M$27=MONTH(L37), dayClockHours(MATCH(L37, Entry!$E$1:$E$2650, 0)), 0)</f>
        <v>76</v>
      </c>
      <c r="M38" s="159">
        <f ca="1">IF($M$27=MONTH(M37), dayClockHours(MATCH(M37, Entry!$E$1:$E$2650, 0)), 0)</f>
        <v>85</v>
      </c>
      <c r="N38" s="159">
        <f ca="1">IF($M$27=MONTH(N37), dayClockHours(MATCH(N37, Entry!$E$1:$E$2650, 0)), 0)</f>
        <v>72</v>
      </c>
      <c r="O38" s="159">
        <f ca="1">IF($M$27=MONTH(O37), dayClockHours(MATCH(O37, Entry!$E$1:$E$2650, 0)), 0)</f>
        <v>85</v>
      </c>
      <c r="P38" s="159">
        <f ca="1">IF($M$27=MONTH(P37), dayClockHours(MATCH(P37, Entry!$E$1:$E$2650, 0)), 0)</f>
        <v>64</v>
      </c>
      <c r="Q38" s="160">
        <f ca="1">IF($M$27=MONTH(Q37), dayClockHours(MATCH(Q37, Entry!$E$1:$E$2650, 0)), 0)</f>
        <v>32</v>
      </c>
      <c r="R38" s="168">
        <f>IF($M$27=MONTH(R37), dayClockHours(MATCH(R37, Entry!$E$1:$E$2650, 0)), 0)</f>
        <v>0</v>
      </c>
      <c r="T38">
        <f ca="1">SUM(L38:R38)</f>
        <v>414</v>
      </c>
      <c r="U38">
        <f ca="1">SUMPRODUCT((eeReports!$C$2:$AO$2="Frankie De Leon Mendoza")*eeReports!$C$4:$AO$56*(eeReports!$A$4:$A$56='Clinic Report'!L37))-V38</f>
        <v>0</v>
      </c>
    </row>
    <row r="40" spans="12:22" ht="15.75" thickBot="1" x14ac:dyDescent="0.3">
      <c r="L40" s="117" t="s">
        <v>13</v>
      </c>
      <c r="M40" s="109">
        <v>3</v>
      </c>
      <c r="R40">
        <f>INDEX(monFTEtotal[FTE Total], MATCH(L40, monFTEtotal[Month], 0))</f>
        <v>2172.1333333333332</v>
      </c>
    </row>
    <row r="41" spans="12:22" ht="15.75" thickBot="1" x14ac:dyDescent="0.3">
      <c r="L41" s="161" t="s">
        <v>86</v>
      </c>
      <c r="M41" s="162" t="s">
        <v>87</v>
      </c>
      <c r="N41" s="162" t="s">
        <v>88</v>
      </c>
      <c r="O41" s="162" t="s">
        <v>90</v>
      </c>
      <c r="P41" s="162" t="s">
        <v>91</v>
      </c>
      <c r="Q41" s="163" t="s">
        <v>92</v>
      </c>
      <c r="R41" s="164" t="s">
        <v>89</v>
      </c>
      <c r="T41">
        <f ca="1">SUM(T43:T51)</f>
        <v>1886</v>
      </c>
      <c r="U41">
        <f ca="1">SUM(T43:T51)-SUM(U43:U51)</f>
        <v>1886</v>
      </c>
    </row>
    <row r="42" spans="12:22" x14ac:dyDescent="0.25">
      <c r="L42" s="151">
        <v>43890</v>
      </c>
      <c r="M42" s="152">
        <v>43891</v>
      </c>
      <c r="N42" s="152">
        <v>43892</v>
      </c>
      <c r="O42" s="152">
        <v>43893</v>
      </c>
      <c r="P42" s="152">
        <v>43894</v>
      </c>
      <c r="Q42" s="153">
        <v>43895</v>
      </c>
      <c r="R42" s="165">
        <v>43896</v>
      </c>
      <c r="V42" t="s">
        <v>238</v>
      </c>
    </row>
    <row r="43" spans="12:22" x14ac:dyDescent="0.25">
      <c r="L43" s="154">
        <f>IF($M$40=MONTH(L42), dayClockHours(MATCH(L42, Entry!$E$1:$E$2650, 0)), 0)</f>
        <v>0</v>
      </c>
      <c r="M43" s="149">
        <f ca="1">IF($M$40=MONTH(M42), dayClockHours(MATCH(M42, Entry!$E$1:$E$2650, 0)), 0)</f>
        <v>0</v>
      </c>
      <c r="N43" s="149">
        <f ca="1">IF($M$40=MONTH(N42), dayClockHours(MATCH(N42, Entry!$E$1:$E$2650, 0)), 0)</f>
        <v>75</v>
      </c>
      <c r="O43" s="149">
        <f ca="1">IF($M$40=MONTH(O42), dayClockHours(MATCH(O42, Entry!$E$1:$E$2650, 0)), 0)</f>
        <v>88</v>
      </c>
      <c r="P43" s="149">
        <f ca="1">IF($M$40=MONTH(P42), dayClockHours(MATCH(P42, Entry!$E$1:$E$2650, 0)), 0)</f>
        <v>80.5</v>
      </c>
      <c r="Q43" s="155">
        <f ca="1">IF($M$40=MONTH(Q42), dayClockHours(MATCH(Q42, Entry!$E$1:$E$2650, 0)), 0)</f>
        <v>85.5</v>
      </c>
      <c r="R43" s="166">
        <f ca="1">IF($M$40=MONTH(R42), dayClockHours(MATCH(R42, Entry!$E$1:$E$2650, 0)), 0)</f>
        <v>80</v>
      </c>
      <c r="T43">
        <f ca="1">SUM(L43:R43)</f>
        <v>409</v>
      </c>
      <c r="U43">
        <f ca="1">SUMPRODUCT((eeReports!$C$2:$AO$2="Frankie De Leon Mendoza")*eeReports!$C$4:$AO$56*(eeReports!$A$4:$A$56='Clinic Report'!L42))-V43</f>
        <v>0</v>
      </c>
    </row>
    <row r="44" spans="12:22" x14ac:dyDescent="0.25">
      <c r="L44" s="156">
        <f>R42+1</f>
        <v>43897</v>
      </c>
      <c r="M44" s="150">
        <f t="shared" ref="M44" si="7">L44+1</f>
        <v>43898</v>
      </c>
      <c r="N44" s="150">
        <f t="shared" ref="N44" si="8">M44+1</f>
        <v>43899</v>
      </c>
      <c r="O44" s="150">
        <f t="shared" ref="O44" si="9">N44+1</f>
        <v>43900</v>
      </c>
      <c r="P44" s="150">
        <f t="shared" ref="P44" si="10">O44+1</f>
        <v>43901</v>
      </c>
      <c r="Q44" s="157">
        <f t="shared" ref="Q44" si="11">P44+1</f>
        <v>43902</v>
      </c>
      <c r="R44" s="167">
        <f t="shared" ref="R44" si="12">Q44+1</f>
        <v>43903</v>
      </c>
    </row>
    <row r="45" spans="12:22" x14ac:dyDescent="0.25">
      <c r="L45" s="154">
        <f ca="1">IF($M$40=MONTH(L44), dayClockHours(MATCH(L44, Entry!$E$1:$E$2650, 0)), 0)</f>
        <v>32</v>
      </c>
      <c r="M45" s="149">
        <f ca="1">IF($M$40=MONTH(M44), dayClockHours(MATCH(M44, Entry!$E$1:$E$2650, 0)), 0)</f>
        <v>0</v>
      </c>
      <c r="N45" s="149">
        <f ca="1">IF($M$40=MONTH(N44), dayClockHours(MATCH(N44, Entry!$E$1:$E$2650, 0)), 0)</f>
        <v>83</v>
      </c>
      <c r="O45" s="149">
        <f ca="1">IF($M$40=MONTH(O44), dayClockHours(MATCH(O44, Entry!$E$1:$E$2650, 0)), 0)</f>
        <v>88</v>
      </c>
      <c r="P45" s="149">
        <f ca="1">IF($M$40=MONTH(P44), dayClockHours(MATCH(P44, Entry!$E$1:$E$2650, 0)), 0)</f>
        <v>77.5</v>
      </c>
      <c r="Q45" s="155">
        <f ca="1">IF($M$40=MONTH(Q44), dayClockHours(MATCH(Q44, Entry!$E$1:$E$2650, 0)), 0)</f>
        <v>80.5</v>
      </c>
      <c r="R45" s="166">
        <f ca="1">IF($M$40=MONTH(R44), dayClockHours(MATCH(R44, Entry!$E$1:$E$2650, 0)), 0)</f>
        <v>80</v>
      </c>
      <c r="T45">
        <f ca="1">SUM(L45:R45)</f>
        <v>441</v>
      </c>
      <c r="U45">
        <f ca="1">SUMPRODUCT((eeReports!$C$2:$AO$2="Frankie De Leon Mendoza")*eeReports!$C$4:$AO$56*(eeReports!$A$4:$A$56='Clinic Report'!L44))-V45</f>
        <v>0</v>
      </c>
    </row>
    <row r="46" spans="12:22" x14ac:dyDescent="0.25">
      <c r="L46" s="156">
        <f>R44+1</f>
        <v>43904</v>
      </c>
      <c r="M46" s="150">
        <f t="shared" ref="M46" si="13">L46+1</f>
        <v>43905</v>
      </c>
      <c r="N46" s="150">
        <f t="shared" ref="N46" si="14">M46+1</f>
        <v>43906</v>
      </c>
      <c r="O46" s="150">
        <f t="shared" ref="O46" si="15">N46+1</f>
        <v>43907</v>
      </c>
      <c r="P46" s="150">
        <f t="shared" ref="P46" si="16">O46+1</f>
        <v>43908</v>
      </c>
      <c r="Q46" s="157">
        <f t="shared" ref="Q46" si="17">P46+1</f>
        <v>43909</v>
      </c>
      <c r="R46" s="167">
        <f t="shared" ref="R46" si="18">Q46+1</f>
        <v>43910</v>
      </c>
    </row>
    <row r="47" spans="12:22" x14ac:dyDescent="0.25">
      <c r="L47" s="154">
        <f ca="1">IF($M$40=MONTH(L46), dayClockHours(MATCH(L46, Entry!$E$1:$E$2650, 0)), 0)</f>
        <v>32</v>
      </c>
      <c r="M47" s="149">
        <f ca="1">IF($M$40=MONTH(M46), dayClockHours(MATCH(M46, Entry!$E$1:$E$2650, 0)), 0)</f>
        <v>0</v>
      </c>
      <c r="N47" s="149">
        <f ca="1">IF($M$40=MONTH(N46), dayClockHours(MATCH(N46, Entry!$E$1:$E$2650, 0)), 0)</f>
        <v>83</v>
      </c>
      <c r="O47" s="149">
        <f ca="1">IF($M$40=MONTH(O46), dayClockHours(MATCH(O46, Entry!$E$1:$E$2650, 0)), 0)</f>
        <v>88</v>
      </c>
      <c r="P47" s="149">
        <f ca="1">IF($M$40=MONTH(P46), dayClockHours(MATCH(P46, Entry!$E$1:$E$2650, 0)), 0)</f>
        <v>80.5</v>
      </c>
      <c r="Q47" s="155">
        <f ca="1">IF($M$40=MONTH(Q46), dayClockHours(MATCH(Q46, Entry!$E$1:$E$2650, 0)), 0)</f>
        <v>88.5</v>
      </c>
      <c r="R47" s="166">
        <f ca="1">IF($M$40=MONTH(R46), dayClockHours(MATCH(R46, Entry!$E$1:$E$2650, 0)), 0)</f>
        <v>72</v>
      </c>
      <c r="T47">
        <f ca="1">SUM(L47:R47)</f>
        <v>444</v>
      </c>
      <c r="U47">
        <f ca="1">SUMPRODUCT((eeReports!$C$2:$AO$2="Frankie De Leon Mendoza")*eeReports!$C$4:$AO$56*(eeReports!$A$4:$A$56='Clinic Report'!L46))-V47</f>
        <v>0</v>
      </c>
    </row>
    <row r="48" spans="12:22" x14ac:dyDescent="0.25">
      <c r="L48" s="156">
        <f>R46+1</f>
        <v>43911</v>
      </c>
      <c r="M48" s="150">
        <f t="shared" ref="M48" si="19">L48+1</f>
        <v>43912</v>
      </c>
      <c r="N48" s="150">
        <f t="shared" ref="N48" si="20">M48+1</f>
        <v>43913</v>
      </c>
      <c r="O48" s="150">
        <f t="shared" ref="O48" si="21">N48+1</f>
        <v>43914</v>
      </c>
      <c r="P48" s="150">
        <f t="shared" ref="P48" si="22">O48+1</f>
        <v>43915</v>
      </c>
      <c r="Q48" s="157">
        <f t="shared" ref="Q48" si="23">P48+1</f>
        <v>43916</v>
      </c>
      <c r="R48" s="167">
        <f t="shared" ref="R48" si="24">Q48+1</f>
        <v>43917</v>
      </c>
    </row>
    <row r="49" spans="10:22" x14ac:dyDescent="0.25">
      <c r="L49" s="154">
        <f ca="1">IF($M$40=MONTH(L48), dayClockHours(MATCH(L48, Entry!$E$1:$E$2650, 0)), 0)</f>
        <v>32</v>
      </c>
      <c r="M49" s="149">
        <f ca="1">IF($M$40=MONTH(M48), dayClockHours(MATCH(M48, Entry!$E$1:$E$2650, 0)), 0)</f>
        <v>0</v>
      </c>
      <c r="N49" s="149">
        <f ca="1">IF($M$40=MONTH(N48), dayClockHours(MATCH(N48, Entry!$E$1:$E$2650, 0)), 0)</f>
        <v>80</v>
      </c>
      <c r="O49" s="149">
        <f ca="1">IF($M$40=MONTH(O48), dayClockHours(MATCH(O48, Entry!$E$1:$E$2650, 0)), 0)</f>
        <v>72</v>
      </c>
      <c r="P49" s="149">
        <f ca="1">IF($M$40=MONTH(P48), dayClockHours(MATCH(P48, Entry!$E$1:$E$2650, 0)), 0)</f>
        <v>72</v>
      </c>
      <c r="Q49" s="155">
        <f ca="1">IF($M$40=MONTH(Q48), dayClockHours(MATCH(Q48, Entry!$E$1:$E$2650, 0)), 0)</f>
        <v>80</v>
      </c>
      <c r="R49" s="166">
        <f ca="1">IF($M$40=MONTH(R48), dayClockHours(MATCH(R48, Entry!$E$1:$E$2650, 0)), 0)</f>
        <v>72</v>
      </c>
      <c r="T49">
        <f ca="1">SUM(L49:R49)</f>
        <v>408</v>
      </c>
      <c r="U49">
        <f ca="1">SUMPRODUCT((eeReports!$C$2:$AO$2="Frankie De Leon Mendoza")*eeReports!$C$4:$AO$56*(eeReports!$A$4:$A$56='Clinic Report'!L48))-V49</f>
        <v>0</v>
      </c>
    </row>
    <row r="50" spans="10:22" x14ac:dyDescent="0.25">
      <c r="L50" s="156">
        <f>R48+1</f>
        <v>43918</v>
      </c>
      <c r="M50" s="150">
        <f t="shared" ref="M50" si="25">L50+1</f>
        <v>43919</v>
      </c>
      <c r="N50" s="150">
        <f t="shared" ref="N50" si="26">M50+1</f>
        <v>43920</v>
      </c>
      <c r="O50" s="150">
        <f t="shared" ref="O50" si="27">N50+1</f>
        <v>43921</v>
      </c>
      <c r="P50" s="150">
        <f t="shared" ref="P50" si="28">O50+1</f>
        <v>43922</v>
      </c>
      <c r="Q50" s="157">
        <f t="shared" ref="Q50" si="29">P50+1</f>
        <v>43923</v>
      </c>
      <c r="R50" s="167">
        <f t="shared" ref="R50" si="30">Q50+1</f>
        <v>43924</v>
      </c>
    </row>
    <row r="51" spans="10:22" ht="15.75" thickBot="1" x14ac:dyDescent="0.3">
      <c r="L51" s="158">
        <f ca="1">IF($M$40=MONTH(L50), dayClockHours(MATCH(L50, Entry!$E$1:$E$2650, 0)), 0)</f>
        <v>32</v>
      </c>
      <c r="M51" s="159">
        <f ca="1">IF($M$40=MONTH(M50), dayClockHours(MATCH(M50, Entry!$E$1:$E$2650, 0)), 0)</f>
        <v>0</v>
      </c>
      <c r="N51" s="159">
        <f ca="1">IF($M$40=MONTH(N50), dayClockHours(MATCH(N50, Entry!$E$1:$E$2650, 0)), 0)</f>
        <v>80</v>
      </c>
      <c r="O51" s="159">
        <f ca="1">IF($M$40=MONTH(O50), dayClockHours(MATCH(O50, Entry!$E$1:$E$2650, 0)), 0)</f>
        <v>72</v>
      </c>
      <c r="P51" s="159">
        <f>IF($M$40=MONTH(P50), dayClockHours(MATCH(P50, Entry!$E$1:$E$2650, 0)), 0)</f>
        <v>0</v>
      </c>
      <c r="Q51" s="160">
        <f>IF($M$40=MONTH(Q50), dayClockHours(MATCH(Q50, Entry!$E$1:$E$2650, 0)), 0)</f>
        <v>0</v>
      </c>
      <c r="R51" s="168">
        <f>IF($M$40=MONTH(R50), dayClockHours(MATCH(R50, Entry!$E$1:$E$2650, 0)), 0)</f>
        <v>0</v>
      </c>
      <c r="T51">
        <f ca="1">SUM(L51:R51)</f>
        <v>184</v>
      </c>
      <c r="U51">
        <f ca="1">SUMPRODUCT((eeReports!$C$2:$AO$2="Frankie De Leon Mendoza")*eeReports!$C$4:$AO$56*(eeReports!$A$4:$A$56='Clinic Report'!L50))-V51</f>
        <v>0</v>
      </c>
    </row>
    <row r="53" spans="10:22" ht="15.75" thickBot="1" x14ac:dyDescent="0.3">
      <c r="L53" s="117" t="s">
        <v>14</v>
      </c>
      <c r="M53" s="109">
        <v>4</v>
      </c>
      <c r="R53">
        <f>INDEX(monFTEtotal[FTE Total], MATCH(L53, monFTEtotal[Month], 0))</f>
        <v>1443.1999999999998</v>
      </c>
    </row>
    <row r="54" spans="10:22" ht="15.75" thickBot="1" x14ac:dyDescent="0.3">
      <c r="L54" s="161" t="s">
        <v>86</v>
      </c>
      <c r="M54" s="162" t="s">
        <v>87</v>
      </c>
      <c r="N54" s="162" t="s">
        <v>88</v>
      </c>
      <c r="O54" s="162" t="s">
        <v>90</v>
      </c>
      <c r="P54" s="162" t="s">
        <v>91</v>
      </c>
      <c r="Q54" s="163" t="s">
        <v>92</v>
      </c>
      <c r="R54" s="164" t="s">
        <v>89</v>
      </c>
      <c r="T54">
        <f ca="1">SUM(T56:T64)</f>
        <v>1689</v>
      </c>
      <c r="U54">
        <f ca="1">SUM(T56:T64)-SUM(U56:U64)</f>
        <v>1689</v>
      </c>
    </row>
    <row r="55" spans="10:22" x14ac:dyDescent="0.25">
      <c r="J55" t="str">
        <f>TEXT(L55,"dddd")</f>
        <v>Monday</v>
      </c>
      <c r="L55" s="151">
        <v>43920</v>
      </c>
      <c r="M55" s="152">
        <f t="shared" ref="M55:R55" si="31">L55+1</f>
        <v>43921</v>
      </c>
      <c r="N55" s="152">
        <f t="shared" si="31"/>
        <v>43922</v>
      </c>
      <c r="O55" s="152">
        <f t="shared" si="31"/>
        <v>43923</v>
      </c>
      <c r="P55" s="152">
        <f t="shared" si="31"/>
        <v>43924</v>
      </c>
      <c r="Q55" s="153">
        <f t="shared" si="31"/>
        <v>43925</v>
      </c>
      <c r="R55" s="165">
        <f t="shared" si="31"/>
        <v>43926</v>
      </c>
      <c r="V55" t="s">
        <v>238</v>
      </c>
    </row>
    <row r="56" spans="10:22" x14ac:dyDescent="0.25">
      <c r="L56" s="154">
        <f>IF($M$53=MONTH(L55), dayClockHours(MATCH(L55, Entry!$E$1:$E$2650, 0)), 0)</f>
        <v>0</v>
      </c>
      <c r="M56" s="149">
        <f>IF($M$53=MONTH(M55), dayClockHours(MATCH(M55, Entry!$E$1:$E$2650, 0)), 0)</f>
        <v>0</v>
      </c>
      <c r="N56" s="149">
        <f ca="1">IF($M$53=MONTH(N55), dayClockHours(MATCH(N55, Entry!$E$1:$E$2650, 0)), 0)</f>
        <v>69</v>
      </c>
      <c r="O56" s="149">
        <f ca="1">IF($M$53=MONTH(O55), dayClockHours(MATCH(O55, Entry!$E$1:$E$2650, 0)), 0)</f>
        <v>80</v>
      </c>
      <c r="P56" s="149">
        <f ca="1">IF($M$53=MONTH(P55), dayClockHours(MATCH(P55, Entry!$E$1:$E$2650, 0)), 0)</f>
        <v>72</v>
      </c>
      <c r="Q56" s="155">
        <f ca="1">IF($M$53=MONTH(Q55), dayClockHours(MATCH(Q55, Entry!$E$1:$E$2650, 0)), 0)</f>
        <v>32</v>
      </c>
      <c r="R56" s="166">
        <f ca="1">IF($M$53=MONTH(R55), dayClockHours(MATCH(R55, Entry!$E$1:$E$2650, 0)), 0)</f>
        <v>0</v>
      </c>
      <c r="T56">
        <f ca="1">SUM(L56:R56)</f>
        <v>253</v>
      </c>
      <c r="U56">
        <f ca="1">SUMPRODUCT((eeReports!$C$2:$AO$2="Frankie De Leon Mendoza")*eeReports!$C$4:$AO$56*(eeReports!$A$4:$A$56='Clinic Report'!L55))-V56</f>
        <v>0</v>
      </c>
    </row>
    <row r="57" spans="10:22" x14ac:dyDescent="0.25">
      <c r="L57" s="156">
        <f>R55+1</f>
        <v>43927</v>
      </c>
      <c r="M57" s="150">
        <f t="shared" ref="M57" si="32">L57+1</f>
        <v>43928</v>
      </c>
      <c r="N57" s="150">
        <f t="shared" ref="N57" si="33">M57+1</f>
        <v>43929</v>
      </c>
      <c r="O57" s="150">
        <f t="shared" ref="O57" si="34">N57+1</f>
        <v>43930</v>
      </c>
      <c r="P57" s="150">
        <f t="shared" ref="P57" si="35">O57+1</f>
        <v>43931</v>
      </c>
      <c r="Q57" s="157">
        <f t="shared" ref="Q57" si="36">P57+1</f>
        <v>43932</v>
      </c>
      <c r="R57" s="167">
        <f t="shared" ref="R57" si="37">Q57+1</f>
        <v>43933</v>
      </c>
    </row>
    <row r="58" spans="10:22" x14ac:dyDescent="0.25">
      <c r="L58" s="154">
        <f ca="1">IF($M$53=MONTH(L57), dayClockHours(MATCH(L57, Entry!$E$1:$E$2650, 0)), 0)</f>
        <v>80</v>
      </c>
      <c r="M58" s="149">
        <f ca="1">IF($M$53=MONTH(M57), dayClockHours(MATCH(M57, Entry!$E$1:$E$2650, 0)), 0)</f>
        <v>72</v>
      </c>
      <c r="N58" s="149">
        <f ca="1">IF($M$53=MONTH(N57), dayClockHours(MATCH(N57, Entry!$E$1:$E$2650, 0)), 0)</f>
        <v>72</v>
      </c>
      <c r="O58" s="149">
        <f ca="1">IF($M$53=MONTH(O57), dayClockHours(MATCH(O57, Entry!$E$1:$E$2650, 0)), 0)</f>
        <v>80</v>
      </c>
      <c r="P58" s="149">
        <f ca="1">IF($M$53=MONTH(P57), dayClockHours(MATCH(P57, Entry!$E$1:$E$2650, 0)), 0)</f>
        <v>72</v>
      </c>
      <c r="Q58" s="155">
        <f ca="1">IF($M$53=MONTH(Q57), dayClockHours(MATCH(Q57, Entry!$E$1:$E$2650, 0)), 0)</f>
        <v>24</v>
      </c>
      <c r="R58" s="166">
        <f ca="1">IF($M$53=MONTH(R57), dayClockHours(MATCH(R57, Entry!$E$1:$E$2650, 0)), 0)</f>
        <v>0</v>
      </c>
      <c r="T58">
        <f ca="1">SUM(L58:R58)</f>
        <v>400</v>
      </c>
      <c r="U58">
        <f ca="1">SUMPRODUCT((eeReports!$C$2:$AO$2="Frankie De Leon Mendoza")*eeReports!$C$4:$AO$56*(eeReports!$A$4:$A$56='Clinic Report'!L57))-V58</f>
        <v>0</v>
      </c>
    </row>
    <row r="59" spans="10:22" x14ac:dyDescent="0.25">
      <c r="L59" s="156">
        <f>R57+1</f>
        <v>43934</v>
      </c>
      <c r="M59" s="150">
        <f t="shared" ref="M59" si="38">L59+1</f>
        <v>43935</v>
      </c>
      <c r="N59" s="150">
        <f t="shared" ref="N59" si="39">M59+1</f>
        <v>43936</v>
      </c>
      <c r="O59" s="150">
        <f t="shared" ref="O59" si="40">N59+1</f>
        <v>43937</v>
      </c>
      <c r="P59" s="150">
        <f t="shared" ref="P59" si="41">O59+1</f>
        <v>43938</v>
      </c>
      <c r="Q59" s="157">
        <f t="shared" ref="Q59" si="42">P59+1</f>
        <v>43939</v>
      </c>
      <c r="R59" s="167">
        <f t="shared" ref="R59" si="43">Q59+1</f>
        <v>43940</v>
      </c>
    </row>
    <row r="60" spans="10:22" x14ac:dyDescent="0.25">
      <c r="L60" s="154">
        <f ca="1">IF($M$53=MONTH(L59), dayClockHours(MATCH(L59, Entry!$E$1:$E$2650, 0)), 0)</f>
        <v>70.5</v>
      </c>
      <c r="M60" s="149">
        <f ca="1">IF($M$53=MONTH(M59), dayClockHours(MATCH(M59, Entry!$E$1:$E$2650, 0)), 0)</f>
        <v>70.5</v>
      </c>
      <c r="N60" s="149">
        <f ca="1">IF($M$53=MONTH(N59), dayClockHours(MATCH(N59, Entry!$E$1:$E$2650, 0)), 0)</f>
        <v>67.5</v>
      </c>
      <c r="O60" s="149">
        <f ca="1">IF($M$53=MONTH(O59), dayClockHours(MATCH(O59, Entry!$E$1:$E$2650, 0)), 0)</f>
        <v>70.5</v>
      </c>
      <c r="P60" s="149">
        <f ca="1">IF($M$53=MONTH(P59), dayClockHours(MATCH(P59, Entry!$E$1:$E$2650, 0)), 0)</f>
        <v>67.5</v>
      </c>
      <c r="Q60" s="155">
        <f ca="1">IF($M$53=MONTH(Q59), dayClockHours(MATCH(Q59, Entry!$E$1:$E$2650, 0)), 0)</f>
        <v>24</v>
      </c>
      <c r="R60" s="166">
        <f ca="1">IF($M$53=MONTH(R59), dayClockHours(MATCH(R59, Entry!$E$1:$E$2650, 0)), 0)</f>
        <v>0</v>
      </c>
      <c r="T60">
        <f ca="1">SUM(L60:R60)</f>
        <v>370.5</v>
      </c>
      <c r="U60">
        <f ca="1">SUMPRODUCT((eeReports!$C$2:$AO$2="Frankie De Leon Mendoza")*eeReports!$C$4:$AO$56*(eeReports!$A$4:$A$56='Clinic Report'!L59))-V60</f>
        <v>0</v>
      </c>
    </row>
    <row r="61" spans="10:22" x14ac:dyDescent="0.25">
      <c r="L61" s="156">
        <f>R59+1</f>
        <v>43941</v>
      </c>
      <c r="M61" s="150">
        <f t="shared" ref="M61" si="44">L61+1</f>
        <v>43942</v>
      </c>
      <c r="N61" s="150">
        <f t="shared" ref="N61" si="45">M61+1</f>
        <v>43943</v>
      </c>
      <c r="O61" s="150">
        <f t="shared" ref="O61" si="46">N61+1</f>
        <v>43944</v>
      </c>
      <c r="P61" s="150">
        <f t="shared" ref="P61" si="47">O61+1</f>
        <v>43945</v>
      </c>
      <c r="Q61" s="157">
        <f t="shared" ref="Q61" si="48">P61+1</f>
        <v>43946</v>
      </c>
      <c r="R61" s="167">
        <f t="shared" ref="R61" si="49">Q61+1</f>
        <v>43947</v>
      </c>
    </row>
    <row r="62" spans="10:22" x14ac:dyDescent="0.25">
      <c r="L62" s="154">
        <f ca="1">IF($M$53=MONTH(L61), dayClockHours(MATCH(L61, Entry!$E$1:$E$2650, 0)), 0)</f>
        <v>78.5</v>
      </c>
      <c r="M62" s="149">
        <f ca="1">IF($M$53=MONTH(M61), dayClockHours(MATCH(M61, Entry!$E$1:$E$2650, 0)), 0)</f>
        <v>70.5</v>
      </c>
      <c r="N62" s="149">
        <f ca="1">IF($M$53=MONTH(N61), dayClockHours(MATCH(N61, Entry!$E$1:$E$2650, 0)), 0)</f>
        <v>67.5</v>
      </c>
      <c r="O62" s="149">
        <f ca="1">IF($M$53=MONTH(O61), dayClockHours(MATCH(O61, Entry!$E$1:$E$2650, 0)), 0)</f>
        <v>70.5</v>
      </c>
      <c r="P62" s="149">
        <f ca="1">IF($M$53=MONTH(P61), dayClockHours(MATCH(P61, Entry!$E$1:$E$2650, 0)), 0)</f>
        <v>67.5</v>
      </c>
      <c r="Q62" s="155">
        <f ca="1">IF($M$53=MONTH(Q61), dayClockHours(MATCH(Q61, Entry!$E$1:$E$2650, 0)), 0)</f>
        <v>24</v>
      </c>
      <c r="R62" s="166">
        <f ca="1">IF($M$53=MONTH(R61), dayClockHours(MATCH(R61, Entry!$E$1:$E$2650, 0)), 0)</f>
        <v>0</v>
      </c>
      <c r="T62">
        <f ca="1">SUM(L62:R62)</f>
        <v>378.5</v>
      </c>
      <c r="U62">
        <f ca="1">SUMPRODUCT((eeReports!$C$2:$AO$2="Frankie De Leon Mendoza")*eeReports!$C$4:$AO$56*(eeReports!$A$4:$A$56='Clinic Report'!L61))-V62</f>
        <v>0</v>
      </c>
    </row>
    <row r="63" spans="10:22" x14ac:dyDescent="0.25">
      <c r="L63" s="156">
        <f>R61+1</f>
        <v>43948</v>
      </c>
      <c r="M63" s="150">
        <f t="shared" ref="M63" si="50">L63+1</f>
        <v>43949</v>
      </c>
      <c r="N63" s="150">
        <f t="shared" ref="N63" si="51">M63+1</f>
        <v>43950</v>
      </c>
      <c r="O63" s="150">
        <f t="shared" ref="O63" si="52">N63+1</f>
        <v>43951</v>
      </c>
      <c r="P63" s="150">
        <f t="shared" ref="P63" si="53">O63+1</f>
        <v>43952</v>
      </c>
      <c r="Q63" s="157">
        <f t="shared" ref="Q63" si="54">P63+1</f>
        <v>43953</v>
      </c>
      <c r="R63" s="167">
        <f t="shared" ref="R63" si="55">Q63+1</f>
        <v>43954</v>
      </c>
    </row>
    <row r="64" spans="10:22" ht="15.75" thickBot="1" x14ac:dyDescent="0.3">
      <c r="L64" s="158">
        <f ca="1">IF($M$53=MONTH(L63), dayClockHours(MATCH(L63, Entry!$E$1:$E$2650, 0)), 0)</f>
        <v>78.5</v>
      </c>
      <c r="M64" s="159">
        <f ca="1">IF($M$53=MONTH(M63), dayClockHours(MATCH(M63, Entry!$E$1:$E$2650, 0)), 0)</f>
        <v>70.5</v>
      </c>
      <c r="N64" s="159">
        <f ca="1">IF($M$53=MONTH(N63), dayClockHours(MATCH(N63, Entry!$E$1:$E$2650, 0)), 0)</f>
        <v>67.5</v>
      </c>
      <c r="O64" s="159">
        <f ca="1">IF($M$53=MONTH(O63), dayClockHours(MATCH(O63, Entry!$E$1:$E$2650, 0)), 0)</f>
        <v>70.5</v>
      </c>
      <c r="P64" s="159">
        <f>IF($M$53=MONTH(P63), dayClockHours(MATCH(P63, Entry!$E$1:$E$2650, 0)), 0)</f>
        <v>0</v>
      </c>
      <c r="Q64" s="160">
        <f>IF($M$53=MONTH(Q63), dayClockHours(MATCH(Q63, Entry!$E$1:$E$2650, 0)), 0)</f>
        <v>0</v>
      </c>
      <c r="R64" s="168">
        <f>IF($M$53=MONTH(R63), dayClockHours(MATCH(R63, Entry!$E$1:$E$2650, 0)), 0)</f>
        <v>0</v>
      </c>
      <c r="T64">
        <f ca="1">SUM(L64:R64)</f>
        <v>287</v>
      </c>
      <c r="U64">
        <f ca="1">SUMPRODUCT((eeReports!$C$2:$AO$2="Frankie De Leon Mendoza")*eeReports!$C$4:$AO$56*(eeReports!$A$4:$A$56='Clinic Report'!L63))-V64</f>
        <v>0</v>
      </c>
    </row>
    <row r="66" spans="10:25" ht="15.75" thickBot="1" x14ac:dyDescent="0.3">
      <c r="L66" s="117" t="s">
        <v>15</v>
      </c>
      <c r="M66" s="109">
        <v>5</v>
      </c>
      <c r="R66">
        <f>INDEX(monFTEtotal[FTE Total], MATCH(L66, monFTEtotal[Month], 0))</f>
        <v>1246.3999999999999</v>
      </c>
    </row>
    <row r="67" spans="10:25" ht="15.75" thickBot="1" x14ac:dyDescent="0.3">
      <c r="L67" s="161" t="s">
        <v>86</v>
      </c>
      <c r="M67" s="162" t="s">
        <v>87</v>
      </c>
      <c r="N67" s="162" t="s">
        <v>88</v>
      </c>
      <c r="O67" s="162" t="s">
        <v>90</v>
      </c>
      <c r="P67" s="162" t="s">
        <v>91</v>
      </c>
      <c r="Q67" s="163" t="s">
        <v>92</v>
      </c>
      <c r="R67" s="164" t="s">
        <v>89</v>
      </c>
      <c r="T67">
        <f ca="1">SUM(T69:T77)</f>
        <v>1213</v>
      </c>
      <c r="U67">
        <f ca="1">SUM(T69:T77)-SUM(U69:U77)</f>
        <v>1213</v>
      </c>
    </row>
    <row r="68" spans="10:25" x14ac:dyDescent="0.25">
      <c r="J68" t="str">
        <f>TEXT(L68,"dddd")</f>
        <v>Monday</v>
      </c>
      <c r="L68" s="151">
        <v>43948</v>
      </c>
      <c r="M68" s="152">
        <f t="shared" ref="M68:R68" si="56">L68+1</f>
        <v>43949</v>
      </c>
      <c r="N68" s="152">
        <f t="shared" si="56"/>
        <v>43950</v>
      </c>
      <c r="O68" s="152">
        <f t="shared" si="56"/>
        <v>43951</v>
      </c>
      <c r="P68" s="152">
        <f t="shared" si="56"/>
        <v>43952</v>
      </c>
      <c r="Q68" s="153">
        <f t="shared" si="56"/>
        <v>43953</v>
      </c>
      <c r="R68" s="165">
        <f t="shared" si="56"/>
        <v>43954</v>
      </c>
      <c r="V68" t="s">
        <v>238</v>
      </c>
      <c r="X68">
        <f>4+2/6</f>
        <v>4.333333333333333</v>
      </c>
      <c r="Y68">
        <f>X68*8</f>
        <v>34.666666666666664</v>
      </c>
    </row>
    <row r="69" spans="10:25" x14ac:dyDescent="0.25">
      <c r="L69" s="154">
        <f>IF($M$66=MONTH(L68), dayClockHours(MATCH(L68, Entry!$E$1:$E$2650, 0)), 0)</f>
        <v>0</v>
      </c>
      <c r="M69" s="149">
        <f>IF($M$66=MONTH(M68), dayClockHours(MATCH(M68, Entry!$E$1:$E$2650, 0)), 0)</f>
        <v>0</v>
      </c>
      <c r="N69" s="149">
        <f>IF($M$66=MONTH(N68), dayClockHours(MATCH(N68, Entry!$E$1:$E$2650, 0)), 0)</f>
        <v>0</v>
      </c>
      <c r="O69" s="149">
        <f>IF($M$66=MONTH(O68), dayClockHours(MATCH(O68, Entry!$E$1:$E$2650, 0)), 0)</f>
        <v>0</v>
      </c>
      <c r="P69" s="149">
        <f ca="1">IF($M$66=MONTH(P68), dayClockHours(MATCH(P68, Entry!$E$1:$E$2650, 0)), 0)</f>
        <v>62.5</v>
      </c>
      <c r="Q69" s="155">
        <f ca="1">IF($M$66=MONTH(Q68), dayClockHours(MATCH(Q68, Entry!$E$1:$E$2650, 0)), 0)</f>
        <v>16</v>
      </c>
      <c r="R69" s="166">
        <f ca="1">IF($M$66=MONTH(R68), dayClockHours(MATCH(R68, Entry!$E$1:$E$2650, 0)), 0)</f>
        <v>0</v>
      </c>
      <c r="T69">
        <f ca="1">SUM(L69:R69)</f>
        <v>78.5</v>
      </c>
      <c r="U69">
        <f ca="1">SUMPRODUCT((eeReports!$C$2:$AO$2="Frankie De Leon Mendoza")*eeReports!$C$4:$AO$56*(eeReports!$A$4:$A$56='Clinic Report'!L68))-V69</f>
        <v>0</v>
      </c>
    </row>
    <row r="70" spans="10:25" x14ac:dyDescent="0.25">
      <c r="L70" s="156">
        <f>R68+1</f>
        <v>43955</v>
      </c>
      <c r="M70" s="150">
        <f t="shared" ref="M70" si="57">L70+1</f>
        <v>43956</v>
      </c>
      <c r="N70" s="150">
        <f t="shared" ref="N70" si="58">M70+1</f>
        <v>43957</v>
      </c>
      <c r="O70" s="150">
        <f t="shared" ref="O70" si="59">N70+1</f>
        <v>43958</v>
      </c>
      <c r="P70" s="150">
        <f t="shared" ref="P70" si="60">O70+1</f>
        <v>43959</v>
      </c>
      <c r="Q70" s="157">
        <f t="shared" ref="Q70" si="61">P70+1</f>
        <v>43960</v>
      </c>
      <c r="R70" s="167">
        <f t="shared" ref="R70" si="62">Q70+1</f>
        <v>43961</v>
      </c>
    </row>
    <row r="71" spans="10:25" x14ac:dyDescent="0.25">
      <c r="L71" s="154">
        <f ca="1">IF($M$66=MONTH(L70), dayClockHours(MATCH(L70, Entry!$E$1:$E$2650, 0)), 0)</f>
        <v>62.5</v>
      </c>
      <c r="M71" s="149">
        <f ca="1">IF($M$66=MONTH(M70), dayClockHours(MATCH(M70, Entry!$E$1:$E$2650, 0)), 0)</f>
        <v>38.5</v>
      </c>
      <c r="N71" s="149">
        <f ca="1">IF($M$66=MONTH(N70), dayClockHours(MATCH(N70, Entry!$E$1:$E$2650, 0)), 0)</f>
        <v>32</v>
      </c>
      <c r="O71" s="149">
        <f ca="1">IF($M$66=MONTH(O70), dayClockHours(MATCH(O70, Entry!$E$1:$E$2650, 0)), 0)</f>
        <v>62.5</v>
      </c>
      <c r="P71" s="149">
        <f ca="1">IF($M$66=MONTH(P70), dayClockHours(MATCH(P70, Entry!$E$1:$E$2650, 0)), 0)</f>
        <v>48</v>
      </c>
      <c r="Q71" s="155">
        <f ca="1">IF($M$66=MONTH(Q70), dayClockHours(MATCH(Q70, Entry!$E$1:$E$2650, 0)), 0)</f>
        <v>8</v>
      </c>
      <c r="R71" s="166">
        <f ca="1">IF($M$66=MONTH(R70), dayClockHours(MATCH(R70, Entry!$E$1:$E$2650, 0)), 0)</f>
        <v>0</v>
      </c>
      <c r="T71">
        <f ca="1">SUM(L71:R71)</f>
        <v>251.5</v>
      </c>
      <c r="U71">
        <f ca="1">SUMPRODUCT((eeReports!$C$2:$AO$2="Frankie De Leon Mendoza")*eeReports!$C$4:$AO$56*(eeReports!$A$4:$A$56='Clinic Report'!L70))-V71</f>
        <v>0</v>
      </c>
    </row>
    <row r="72" spans="10:25" x14ac:dyDescent="0.25">
      <c r="L72" s="156">
        <f>R70+1</f>
        <v>43962</v>
      </c>
      <c r="M72" s="150">
        <f t="shared" ref="M72" si="63">L72+1</f>
        <v>43963</v>
      </c>
      <c r="N72" s="150">
        <f t="shared" ref="N72" si="64">M72+1</f>
        <v>43964</v>
      </c>
      <c r="O72" s="150">
        <f t="shared" ref="O72" si="65">N72+1</f>
        <v>43965</v>
      </c>
      <c r="P72" s="150">
        <f t="shared" ref="P72" si="66">O72+1</f>
        <v>43966</v>
      </c>
      <c r="Q72" s="157">
        <f t="shared" ref="Q72" si="67">P72+1</f>
        <v>43967</v>
      </c>
      <c r="R72" s="167">
        <f t="shared" ref="R72" si="68">Q72+1</f>
        <v>43968</v>
      </c>
    </row>
    <row r="73" spans="10:25" x14ac:dyDescent="0.25">
      <c r="L73" s="154">
        <f ca="1">IF($M$66=MONTH(L72), dayClockHours(MATCH(L72, Entry!$E$1:$E$2650, 0)), 0)</f>
        <v>56</v>
      </c>
      <c r="M73" s="149">
        <f ca="1">IF($M$66=MONTH(M72), dayClockHours(MATCH(M72, Entry!$E$1:$E$2650, 0)), 0)</f>
        <v>54.5</v>
      </c>
      <c r="N73" s="149">
        <f ca="1">IF($M$66=MONTH(N72), dayClockHours(MATCH(N72, Entry!$E$1:$E$2650, 0)), 0)</f>
        <v>54.5</v>
      </c>
      <c r="O73" s="149">
        <f ca="1">IF($M$66=MONTH(O72), dayClockHours(MATCH(O72, Entry!$E$1:$E$2650, 0)), 0)</f>
        <v>62.5</v>
      </c>
      <c r="P73" s="149">
        <f ca="1">IF($M$66=MONTH(P72), dayClockHours(MATCH(P72, Entry!$E$1:$E$2650, 0)), 0)</f>
        <v>54.5</v>
      </c>
      <c r="Q73" s="155">
        <f ca="1">IF($M$66=MONTH(Q72), dayClockHours(MATCH(Q72, Entry!$E$1:$E$2650, 0)), 0)</f>
        <v>8</v>
      </c>
      <c r="R73" s="166">
        <f ca="1">IF($M$66=MONTH(R72), dayClockHours(MATCH(R72, Entry!$E$1:$E$2650, 0)), 0)</f>
        <v>0</v>
      </c>
      <c r="T73">
        <f ca="1">SUM(L73:R73)</f>
        <v>290</v>
      </c>
      <c r="U73">
        <f ca="1">SUMPRODUCT((eeReports!$C$2:$AO$2="Frankie De Leon Mendoza")*eeReports!$C$4:$AO$56*(eeReports!$A$4:$A$56='Clinic Report'!L72))-V73</f>
        <v>0</v>
      </c>
    </row>
    <row r="74" spans="10:25" x14ac:dyDescent="0.25">
      <c r="L74" s="156">
        <f>R72+1</f>
        <v>43969</v>
      </c>
      <c r="M74" s="150">
        <f t="shared" ref="M74" si="69">L74+1</f>
        <v>43970</v>
      </c>
      <c r="N74" s="150">
        <f t="shared" ref="N74" si="70">M74+1</f>
        <v>43971</v>
      </c>
      <c r="O74" s="150">
        <f t="shared" ref="O74" si="71">N74+1</f>
        <v>43972</v>
      </c>
      <c r="P74" s="150">
        <f t="shared" ref="P74" si="72">O74+1</f>
        <v>43973</v>
      </c>
      <c r="Q74" s="157">
        <f t="shared" ref="Q74" si="73">P74+1</f>
        <v>43974</v>
      </c>
      <c r="R74" s="167">
        <f t="shared" ref="R74" si="74">Q74+1</f>
        <v>43975</v>
      </c>
    </row>
    <row r="75" spans="10:25" x14ac:dyDescent="0.25">
      <c r="L75" s="154">
        <f ca="1">IF($M$66=MONTH(L74), dayClockHours(MATCH(L74, Entry!$E$1:$E$2650, 0)), 0)</f>
        <v>62.5</v>
      </c>
      <c r="M75" s="149">
        <f ca="1">IF($M$66=MONTH(M74), dayClockHours(MATCH(M74, Entry!$E$1:$E$2650, 0)), 0)</f>
        <v>62.5</v>
      </c>
      <c r="N75" s="149">
        <f ca="1">IF($M$66=MONTH(N74), dayClockHours(MATCH(N74, Entry!$E$1:$E$2650, 0)), 0)</f>
        <v>57</v>
      </c>
      <c r="O75" s="149">
        <f ca="1">IF($M$66=MONTH(O74), dayClockHours(MATCH(O74, Entry!$E$1:$E$2650, 0)), 0)</f>
        <v>54.5</v>
      </c>
      <c r="P75" s="149">
        <f ca="1">IF($M$66=MONTH(P74), dayClockHours(MATCH(P74, Entry!$E$1:$E$2650, 0)), 0)</f>
        <v>40</v>
      </c>
      <c r="Q75" s="155">
        <f ca="1">IF($M$66=MONTH(Q74), dayClockHours(MATCH(Q74, Entry!$E$1:$E$2650, 0)), 0)</f>
        <v>8</v>
      </c>
      <c r="R75" s="166">
        <f ca="1">IF($M$66=MONTH(R74), dayClockHours(MATCH(R74, Entry!$E$1:$E$2650, 0)), 0)</f>
        <v>0</v>
      </c>
      <c r="T75">
        <f ca="1">SUM(L75:R75)</f>
        <v>284.5</v>
      </c>
      <c r="U75">
        <f ca="1">SUMPRODUCT((eeReports!$C$2:$AO$2="Frankie De Leon Mendoza")*eeReports!$C$4:$AO$56*(eeReports!$A$4:$A$56='Clinic Report'!L74))-V75</f>
        <v>0</v>
      </c>
    </row>
    <row r="76" spans="10:25" x14ac:dyDescent="0.25">
      <c r="L76" s="156">
        <f>R74+1</f>
        <v>43976</v>
      </c>
      <c r="M76" s="150">
        <f t="shared" ref="M76" si="75">L76+1</f>
        <v>43977</v>
      </c>
      <c r="N76" s="150">
        <f t="shared" ref="N76" si="76">M76+1</f>
        <v>43978</v>
      </c>
      <c r="O76" s="150">
        <f t="shared" ref="O76" si="77">N76+1</f>
        <v>43979</v>
      </c>
      <c r="P76" s="150">
        <f t="shared" ref="P76" si="78">O76+1</f>
        <v>43980</v>
      </c>
      <c r="Q76" s="157">
        <f t="shared" ref="Q76" si="79">P76+1</f>
        <v>43981</v>
      </c>
      <c r="R76" s="167">
        <f t="shared" ref="R76" si="80">Q76+1</f>
        <v>43982</v>
      </c>
    </row>
    <row r="77" spans="10:25" ht="15.75" thickBot="1" x14ac:dyDescent="0.3">
      <c r="L77" s="158">
        <f ca="1">IF($M$66=MONTH(L76), dayClockHours(MATCH(L76, Entry!$E$1:$E$2650, 0)), 0)</f>
        <v>62.5</v>
      </c>
      <c r="M77" s="159">
        <f ca="1">IF($M$66=MONTH(M76), dayClockHours(MATCH(M76, Entry!$E$1:$E$2650, 0)), 0)</f>
        <v>62.5</v>
      </c>
      <c r="N77" s="159">
        <f ca="1">IF($M$66=MONTH(N76), dayClockHours(MATCH(N76, Entry!$E$1:$E$2650, 0)), 0)</f>
        <v>57</v>
      </c>
      <c r="O77" s="159">
        <f ca="1">IF($M$66=MONTH(O76), dayClockHours(MATCH(O76, Entry!$E$1:$E$2650, 0)), 0)</f>
        <v>62.5</v>
      </c>
      <c r="P77" s="159">
        <f ca="1">IF($M$66=MONTH(P76), dayClockHours(MATCH(P76, Entry!$E$1:$E$2650, 0)), 0)</f>
        <v>56</v>
      </c>
      <c r="Q77" s="160">
        <f ca="1">IF($M$66=MONTH(Q76), dayClockHours(MATCH(Q76, Entry!$E$1:$E$2650, 0)), 0)</f>
        <v>8</v>
      </c>
      <c r="R77" s="168">
        <f ca="1">IF($M$66=MONTH(R76), dayClockHours(MATCH(R76, Entry!$E$1:$E$2650, 0)), 0)</f>
        <v>0</v>
      </c>
      <c r="T77">
        <f ca="1">SUM(L77:R77)</f>
        <v>308.5</v>
      </c>
      <c r="U77">
        <f ca="1">SUMPRODUCT((eeReports!$C$2:$AO$2="Frankie De Leon Mendoza")*eeReports!$C$4:$AO$56*(eeReports!$A$4:$A$56='Clinic Report'!L76))-V77</f>
        <v>0</v>
      </c>
    </row>
    <row r="78" spans="10:25" x14ac:dyDescent="0.25">
      <c r="L78" s="1"/>
      <c r="M78" s="1"/>
      <c r="N78" s="1"/>
      <c r="O78" s="1"/>
      <c r="P78" s="1"/>
      <c r="Q78" s="1"/>
      <c r="R78" s="1"/>
    </row>
    <row r="79" spans="10:25" ht="15.75" thickBot="1" x14ac:dyDescent="0.3">
      <c r="L79" s="117" t="s">
        <v>16</v>
      </c>
      <c r="M79" s="109">
        <v>6</v>
      </c>
    </row>
    <row r="80" spans="10:25" ht="15.75" thickBot="1" x14ac:dyDescent="0.3">
      <c r="L80" s="161" t="s">
        <v>86</v>
      </c>
      <c r="M80" s="162" t="s">
        <v>87</v>
      </c>
      <c r="N80" s="162" t="s">
        <v>88</v>
      </c>
      <c r="O80" s="162" t="s">
        <v>90</v>
      </c>
      <c r="P80" s="162" t="s">
        <v>91</v>
      </c>
      <c r="Q80" s="163" t="s">
        <v>92</v>
      </c>
      <c r="R80" s="164" t="s">
        <v>89</v>
      </c>
      <c r="T80">
        <f ca="1">SUM(T82:T90)</f>
        <v>1232</v>
      </c>
      <c r="U80">
        <f ca="1">SUM(T82:T90)-SUM(U82:U90)</f>
        <v>1232</v>
      </c>
    </row>
    <row r="81" spans="10:22" x14ac:dyDescent="0.25">
      <c r="J81" t="str">
        <f>TEXT(L81,"dddd")</f>
        <v>Monday</v>
      </c>
      <c r="L81" s="151">
        <v>43983</v>
      </c>
      <c r="M81" s="152">
        <f t="shared" ref="M81:R81" si="81">L81+1</f>
        <v>43984</v>
      </c>
      <c r="N81" s="152">
        <f t="shared" si="81"/>
        <v>43985</v>
      </c>
      <c r="O81" s="152">
        <f t="shared" si="81"/>
        <v>43986</v>
      </c>
      <c r="P81" s="152">
        <f t="shared" si="81"/>
        <v>43987</v>
      </c>
      <c r="Q81" s="153">
        <f t="shared" si="81"/>
        <v>43988</v>
      </c>
      <c r="R81" s="165">
        <f t="shared" si="81"/>
        <v>43989</v>
      </c>
      <c r="V81" t="s">
        <v>238</v>
      </c>
    </row>
    <row r="82" spans="10:22" x14ac:dyDescent="0.25">
      <c r="L82" s="154">
        <f ca="1">IF($M$79=MONTH(L81), dayClockHours(MATCH(L81, Entry!$E$1:$E$2650, 0)), 0)</f>
        <v>56</v>
      </c>
      <c r="M82" s="149">
        <f ca="1">IF($M$79=MONTH(M81), dayClockHours(MATCH(M81, Entry!$E$1:$E$2650, 0)), 0)</f>
        <v>56</v>
      </c>
      <c r="N82" s="149">
        <f ca="1">IF($M$79=MONTH(N81), dayClockHours(MATCH(N81, Entry!$E$1:$E$2650, 0)), 0)</f>
        <v>56</v>
      </c>
      <c r="O82" s="149">
        <f ca="1">IF($M$79=MONTH(O81), dayClockHours(MATCH(O81, Entry!$E$1:$E$2650, 0)), 0)</f>
        <v>56</v>
      </c>
      <c r="P82" s="149">
        <f ca="1">IF($M$79=MONTH(P81), dayClockHours(MATCH(P81, Entry!$E$1:$E$2650, 0)), 0)</f>
        <v>48</v>
      </c>
      <c r="Q82" s="155">
        <f ca="1">IF($M$79=MONTH(Q81), dayClockHours(MATCH(Q81, Entry!$E$1:$E$2650, 0)), 0)</f>
        <v>8</v>
      </c>
      <c r="R82" s="166">
        <f ca="1">IF($M$79=MONTH(R81), dayClockHours(MATCH(R81, Entry!$E$1:$E$2650, 0)), 0)</f>
        <v>0</v>
      </c>
      <c r="T82">
        <f ca="1">SUM(L82:R82)</f>
        <v>280</v>
      </c>
      <c r="U82">
        <f ca="1">SUMPRODUCT((eeReports!$C$2:$AO$2="Frankie De Leon Mendoza")*eeReports!$C$4:$AO$56*(eeReports!$A$4:$A$56='Clinic Report'!L81))-V82</f>
        <v>0</v>
      </c>
    </row>
    <row r="83" spans="10:22" x14ac:dyDescent="0.25">
      <c r="L83" s="156">
        <f>R81+1</f>
        <v>43990</v>
      </c>
      <c r="M83" s="150">
        <f t="shared" ref="M83" si="82">L83+1</f>
        <v>43991</v>
      </c>
      <c r="N83" s="150">
        <f t="shared" ref="N83" si="83">M83+1</f>
        <v>43992</v>
      </c>
      <c r="O83" s="150">
        <f t="shared" ref="O83" si="84">N83+1</f>
        <v>43993</v>
      </c>
      <c r="P83" s="150">
        <f t="shared" ref="P83" si="85">O83+1</f>
        <v>43994</v>
      </c>
      <c r="Q83" s="157">
        <f t="shared" ref="Q83" si="86">P83+1</f>
        <v>43995</v>
      </c>
      <c r="R83" s="167">
        <f t="shared" ref="R83" si="87">Q83+1</f>
        <v>43996</v>
      </c>
    </row>
    <row r="84" spans="10:22" x14ac:dyDescent="0.25">
      <c r="L84" s="154">
        <f ca="1">IF($M$79=MONTH(L83), dayClockHours(MATCH(L83, Entry!$E$1:$E$2650, 0)), 0)</f>
        <v>56</v>
      </c>
      <c r="M84" s="149">
        <f ca="1">IF($M$79=MONTH(M83), dayClockHours(MATCH(M83, Entry!$E$1:$E$2650, 0)), 0)</f>
        <v>56</v>
      </c>
      <c r="N84" s="149">
        <f ca="1">IF($M$79=MONTH(N83), dayClockHours(MATCH(N83, Entry!$E$1:$E$2650, 0)), 0)</f>
        <v>56</v>
      </c>
      <c r="O84" s="149">
        <f ca="1">IF($M$79=MONTH(O83), dayClockHours(MATCH(O83, Entry!$E$1:$E$2650, 0)), 0)</f>
        <v>56</v>
      </c>
      <c r="P84" s="149">
        <f ca="1">IF($M$79=MONTH(P83), dayClockHours(MATCH(P83, Entry!$E$1:$E$2650, 0)), 0)</f>
        <v>48</v>
      </c>
      <c r="Q84" s="155">
        <f ca="1">IF($M$79=MONTH(Q83), dayClockHours(MATCH(Q83, Entry!$E$1:$E$2650, 0)), 0)</f>
        <v>8</v>
      </c>
      <c r="R84" s="166">
        <f ca="1">IF($M$79=MONTH(R83), dayClockHours(MATCH(R83, Entry!$E$1:$E$2650, 0)), 0)</f>
        <v>0</v>
      </c>
      <c r="T84">
        <f ca="1">SUM(L84:R84)</f>
        <v>280</v>
      </c>
      <c r="U84">
        <f ca="1">SUMPRODUCT((eeReports!$C$2:$AO$2="Frankie De Leon Mendoza")*eeReports!$C$4:$AO$56*(eeReports!$A$4:$A$56='Clinic Report'!L83))-V84</f>
        <v>0</v>
      </c>
    </row>
    <row r="85" spans="10:22" x14ac:dyDescent="0.25">
      <c r="L85" s="156">
        <f>R83+1</f>
        <v>43997</v>
      </c>
      <c r="M85" s="150">
        <f t="shared" ref="M85" si="88">L85+1</f>
        <v>43998</v>
      </c>
      <c r="N85" s="150">
        <f t="shared" ref="N85" si="89">M85+1</f>
        <v>43999</v>
      </c>
      <c r="O85" s="150">
        <f t="shared" ref="O85" si="90">N85+1</f>
        <v>44000</v>
      </c>
      <c r="P85" s="150">
        <f t="shared" ref="P85" si="91">O85+1</f>
        <v>44001</v>
      </c>
      <c r="Q85" s="157">
        <f t="shared" ref="Q85" si="92">P85+1</f>
        <v>44002</v>
      </c>
      <c r="R85" s="167">
        <f t="shared" ref="R85" si="93">Q85+1</f>
        <v>44003</v>
      </c>
    </row>
    <row r="86" spans="10:22" x14ac:dyDescent="0.25">
      <c r="L86" s="154">
        <f ca="1">IF($M$79=MONTH(L85), dayClockHours(MATCH(L85, Entry!$E$1:$E$2650, 0)), 0)</f>
        <v>56</v>
      </c>
      <c r="M86" s="149">
        <f ca="1">IF($M$79=MONTH(M85), dayClockHours(MATCH(M85, Entry!$E$1:$E$2650, 0)), 0)</f>
        <v>56</v>
      </c>
      <c r="N86" s="149">
        <f ca="1">IF($M$79=MONTH(N85), dayClockHours(MATCH(N85, Entry!$E$1:$E$2650, 0)), 0)</f>
        <v>56</v>
      </c>
      <c r="O86" s="149">
        <f ca="1">IF($M$79=MONTH(O85), dayClockHours(MATCH(O85, Entry!$E$1:$E$2650, 0)), 0)</f>
        <v>56</v>
      </c>
      <c r="P86" s="149">
        <f ca="1">IF($M$79=MONTH(P85), dayClockHours(MATCH(P85, Entry!$E$1:$E$2650, 0)), 0)</f>
        <v>48</v>
      </c>
      <c r="Q86" s="155">
        <f ca="1">IF($M$79=MONTH(Q85), dayClockHours(MATCH(Q85, Entry!$E$1:$E$2650, 0)), 0)</f>
        <v>8</v>
      </c>
      <c r="R86" s="166">
        <f ca="1">IF($M$79=MONTH(R85), dayClockHours(MATCH(R85, Entry!$E$1:$E$2650, 0)), 0)</f>
        <v>0</v>
      </c>
      <c r="T86">
        <f ca="1">SUM(L86:R86)</f>
        <v>280</v>
      </c>
      <c r="U86">
        <f ca="1">SUMPRODUCT((eeReports!$C$2:$AO$2="Frankie De Leon Mendoza")*eeReports!$C$4:$AO$56*(eeReports!$A$4:$A$56='Clinic Report'!L85))-V86</f>
        <v>0</v>
      </c>
    </row>
    <row r="87" spans="10:22" x14ac:dyDescent="0.25">
      <c r="L87" s="156">
        <f>R85+1</f>
        <v>44004</v>
      </c>
      <c r="M87" s="150">
        <f t="shared" ref="M87" si="94">L87+1</f>
        <v>44005</v>
      </c>
      <c r="N87" s="150">
        <f t="shared" ref="N87" si="95">M87+1</f>
        <v>44006</v>
      </c>
      <c r="O87" s="150">
        <f t="shared" ref="O87" si="96">N87+1</f>
        <v>44007</v>
      </c>
      <c r="P87" s="150">
        <f t="shared" ref="P87" si="97">O87+1</f>
        <v>44008</v>
      </c>
      <c r="Q87" s="157">
        <f t="shared" ref="Q87" si="98">P87+1</f>
        <v>44009</v>
      </c>
      <c r="R87" s="167">
        <f t="shared" ref="R87" si="99">Q87+1</f>
        <v>44010</v>
      </c>
    </row>
    <row r="88" spans="10:22" x14ac:dyDescent="0.25">
      <c r="L88" s="154">
        <f ca="1">IF($M$79=MONTH(L87), dayClockHours(MATCH(L87, Entry!$E$1:$E$2650, 0)), 0)</f>
        <v>56</v>
      </c>
      <c r="M88" s="149">
        <f ca="1">IF($M$79=MONTH(M87), dayClockHours(MATCH(M87, Entry!$E$1:$E$2650, 0)), 0)</f>
        <v>56</v>
      </c>
      <c r="N88" s="149">
        <f ca="1">IF($M$79=MONTH(N87), dayClockHours(MATCH(N87, Entry!$E$1:$E$2650, 0)), 0)</f>
        <v>56</v>
      </c>
      <c r="O88" s="149">
        <f ca="1">IF($M$79=MONTH(O87), dayClockHours(MATCH(O87, Entry!$E$1:$E$2650, 0)), 0)</f>
        <v>56</v>
      </c>
      <c r="P88" s="149">
        <f ca="1">IF($M$79=MONTH(P87), dayClockHours(MATCH(P87, Entry!$E$1:$E$2650, 0)), 0)</f>
        <v>48</v>
      </c>
      <c r="Q88" s="155">
        <f ca="1">IF($M$79=MONTH(Q87), dayClockHours(MATCH(Q87, Entry!$E$1:$E$2650, 0)), 0)</f>
        <v>8</v>
      </c>
      <c r="R88" s="166">
        <f ca="1">IF($M$79=MONTH(R87), dayClockHours(MATCH(R87, Entry!$E$1:$E$2650, 0)), 0)</f>
        <v>0</v>
      </c>
      <c r="T88">
        <f ca="1">SUM(L88:R88)</f>
        <v>280</v>
      </c>
      <c r="U88">
        <f ca="1">SUMPRODUCT((eeReports!$C$2:$AO$2="Frankie De Leon Mendoza")*eeReports!$C$4:$AO$56*(eeReports!$A$4:$A$56='Clinic Report'!L87))-V88</f>
        <v>0</v>
      </c>
    </row>
    <row r="89" spans="10:22" x14ac:dyDescent="0.25">
      <c r="L89" s="156">
        <f>R87+1</f>
        <v>44011</v>
      </c>
      <c r="M89" s="150">
        <f t="shared" ref="M89" si="100">L89+1</f>
        <v>44012</v>
      </c>
      <c r="N89" s="150">
        <f t="shared" ref="N89" si="101">M89+1</f>
        <v>44013</v>
      </c>
      <c r="O89" s="150">
        <f t="shared" ref="O89" si="102">N89+1</f>
        <v>44014</v>
      </c>
      <c r="P89" s="150">
        <f t="shared" ref="P89" si="103">O89+1</f>
        <v>44015</v>
      </c>
      <c r="Q89" s="157">
        <f t="shared" ref="Q89" si="104">P89+1</f>
        <v>44016</v>
      </c>
      <c r="R89" s="167">
        <f t="shared" ref="R89" si="105">Q89+1</f>
        <v>44017</v>
      </c>
    </row>
    <row r="90" spans="10:22" ht="15.75" thickBot="1" x14ac:dyDescent="0.3">
      <c r="L90" s="158">
        <f ca="1">IF($M$79=MONTH(L89), dayClockHours(MATCH(L89, Entry!$E$1:$E$2650, 0)), 0)</f>
        <v>56</v>
      </c>
      <c r="M90" s="159">
        <f ca="1">IF($M$79=MONTH(M89), dayClockHours(MATCH(M89, Entry!$E$1:$E$2650, 0)), 0)</f>
        <v>56</v>
      </c>
      <c r="N90" s="159">
        <f>IF($M$79=MONTH(N89), dayClockHours(MATCH(N89, Entry!$E$1:$E$2650, 0)), 0)</f>
        <v>0</v>
      </c>
      <c r="O90" s="159">
        <f>IF($M$79=MONTH(O89), dayClockHours(MATCH(O89, Entry!$E$1:$E$2650, 0)), 0)</f>
        <v>0</v>
      </c>
      <c r="P90" s="159">
        <f>IF($M$79=MONTH(P89), dayClockHours(MATCH(P89, Entry!$E$1:$E$2650, 0)), 0)</f>
        <v>0</v>
      </c>
      <c r="Q90" s="160">
        <f>IF($M$79=MONTH(Q89), dayClockHours(MATCH(Q89, Entry!$E$1:$E$2650, 0)), 0)</f>
        <v>0</v>
      </c>
      <c r="R90" s="168">
        <f>IF($M$79=MONTH(R89), dayClockHours(MATCH(R89, Entry!$E$1:$E$2650, 0)), 0)</f>
        <v>0</v>
      </c>
      <c r="T90">
        <f ca="1">SUM(L90:R90)</f>
        <v>112</v>
      </c>
      <c r="U90">
        <f ca="1">SUMPRODUCT((eeReports!$C$2:$AO$2="Frankie De Leon Mendoza")*eeReports!$C$4:$AO$56*(eeReports!$A$4:$A$56='Clinic Report'!L89))-V90</f>
        <v>0</v>
      </c>
    </row>
    <row r="92" spans="10:22" ht="15.75" thickBot="1" x14ac:dyDescent="0.3">
      <c r="L92" s="117" t="s">
        <v>17</v>
      </c>
      <c r="M92" s="109">
        <v>7</v>
      </c>
    </row>
    <row r="93" spans="10:22" ht="15.75" thickBot="1" x14ac:dyDescent="0.3">
      <c r="L93" s="161" t="s">
        <v>86</v>
      </c>
      <c r="M93" s="162" t="s">
        <v>87</v>
      </c>
      <c r="N93" s="162" t="s">
        <v>88</v>
      </c>
      <c r="O93" s="162" t="s">
        <v>90</v>
      </c>
      <c r="P93" s="162" t="s">
        <v>91</v>
      </c>
      <c r="Q93" s="163" t="s">
        <v>92</v>
      </c>
      <c r="R93" s="164" t="s">
        <v>89</v>
      </c>
      <c r="T93">
        <f ca="1">SUM(T95:T103)</f>
        <v>1060</v>
      </c>
      <c r="U93">
        <f ca="1">SUM(T95:T103)-SUM(U95:U103)</f>
        <v>1060</v>
      </c>
    </row>
    <row r="94" spans="10:22" x14ac:dyDescent="0.25">
      <c r="J94" t="str">
        <f>TEXT(L94,"dddd")</f>
        <v>Monday</v>
      </c>
      <c r="L94" s="151">
        <v>44011</v>
      </c>
      <c r="M94" s="152">
        <f t="shared" ref="M94:R94" si="106">L94+1</f>
        <v>44012</v>
      </c>
      <c r="N94" s="152">
        <f t="shared" si="106"/>
        <v>44013</v>
      </c>
      <c r="O94" s="152">
        <f t="shared" si="106"/>
        <v>44014</v>
      </c>
      <c r="P94" s="152">
        <f t="shared" si="106"/>
        <v>44015</v>
      </c>
      <c r="Q94" s="153">
        <f t="shared" si="106"/>
        <v>44016</v>
      </c>
      <c r="R94" s="165">
        <f t="shared" si="106"/>
        <v>44017</v>
      </c>
      <c r="V94" t="s">
        <v>238</v>
      </c>
    </row>
    <row r="95" spans="10:22" x14ac:dyDescent="0.25">
      <c r="L95" s="154">
        <f>IF($M$92=MONTH(L94), dayClockHours(MATCH(L94, Entry!$E$1:$E$2650, 0)), 0)</f>
        <v>0</v>
      </c>
      <c r="M95" s="149">
        <f>IF($M$92=MONTH(M94), dayClockHours(MATCH(M94, Entry!$E$1:$E$2650, 0)), 0)</f>
        <v>0</v>
      </c>
      <c r="N95" s="149">
        <f ca="1">IF($M$92=MONTH(N94), dayClockHours(MATCH(N94, Entry!$E$1:$E$2650, 0)), 0)</f>
        <v>56</v>
      </c>
      <c r="O95" s="149">
        <f ca="1">IF($M$92=MONTH(O94), dayClockHours(MATCH(O94, Entry!$E$1:$E$2650, 0)), 0)</f>
        <v>56</v>
      </c>
      <c r="P95" s="149">
        <f ca="1">IF($M$92=MONTH(P94), dayClockHours(MATCH(P94, Entry!$E$1:$E$2650, 0)), 0)</f>
        <v>0</v>
      </c>
      <c r="Q95" s="155">
        <f ca="1">IF($M$92=MONTH(Q94), dayClockHours(MATCH(Q94, Entry!$E$1:$E$2650, 0)), 0)</f>
        <v>0</v>
      </c>
      <c r="R95" s="166">
        <f ca="1">IF($M$92=MONTH(R94), dayClockHours(MATCH(R94, Entry!$E$1:$E$2650, 0)), 0)</f>
        <v>0</v>
      </c>
      <c r="T95">
        <f ca="1">SUM(L95:R95)</f>
        <v>112</v>
      </c>
      <c r="U95">
        <f ca="1">SUMPRODUCT((eeReports!$C$2:$AO$2="Frankie De Leon Mendoza")*eeReports!$C$4:$AO$56*(eeReports!$A$4:$A$56='Clinic Report'!L94))-V95</f>
        <v>0</v>
      </c>
    </row>
    <row r="96" spans="10:22" x14ac:dyDescent="0.25">
      <c r="L96" s="156">
        <f>R94+1</f>
        <v>44018</v>
      </c>
      <c r="M96" s="150">
        <f t="shared" ref="M96" si="107">L96+1</f>
        <v>44019</v>
      </c>
      <c r="N96" s="150">
        <f t="shared" ref="N96" si="108">M96+1</f>
        <v>44020</v>
      </c>
      <c r="O96" s="150">
        <f t="shared" ref="O96" si="109">N96+1</f>
        <v>44021</v>
      </c>
      <c r="P96" s="150">
        <f t="shared" ref="P96" si="110">O96+1</f>
        <v>44022</v>
      </c>
      <c r="Q96" s="157">
        <f t="shared" ref="Q96" si="111">P96+1</f>
        <v>44023</v>
      </c>
      <c r="R96" s="167">
        <f t="shared" ref="R96" si="112">Q96+1</f>
        <v>44024</v>
      </c>
    </row>
    <row r="97" spans="12:21" x14ac:dyDescent="0.25">
      <c r="L97" s="154">
        <f ca="1">IF($M$92=MONTH(L96), dayClockHours(MATCH(L96, Entry!$E$1:$E$2650, 0)), 0)</f>
        <v>40</v>
      </c>
      <c r="M97" s="149">
        <f ca="1">IF($M$92=MONTH(M96), dayClockHours(MATCH(M96, Entry!$E$1:$E$2650, 0)), 0)</f>
        <v>40</v>
      </c>
      <c r="N97" s="149">
        <f ca="1">IF($M$92=MONTH(N96), dayClockHours(MATCH(N96, Entry!$E$1:$E$2650, 0)), 0)</f>
        <v>40</v>
      </c>
      <c r="O97" s="149">
        <f ca="1">IF($M$92=MONTH(O96), dayClockHours(MATCH(O96, Entry!$E$1:$E$2650, 0)), 0)</f>
        <v>45</v>
      </c>
      <c r="P97" s="149">
        <f ca="1">IF($M$92=MONTH(P96), dayClockHours(MATCH(P96, Entry!$E$1:$E$2650, 0)), 0)</f>
        <v>48</v>
      </c>
      <c r="Q97" s="155">
        <f ca="1">IF($M$92=MONTH(Q96), dayClockHours(MATCH(Q96, Entry!$E$1:$E$2650, 0)), 0)</f>
        <v>8</v>
      </c>
      <c r="R97" s="166">
        <f ca="1">IF($M$92=MONTH(R96), dayClockHours(MATCH(R96, Entry!$E$1:$E$2650, 0)), 0)</f>
        <v>0</v>
      </c>
      <c r="T97">
        <f ca="1">SUM(L97:R97)</f>
        <v>221</v>
      </c>
      <c r="U97">
        <f ca="1">SUMPRODUCT((eeReports!$C$2:$AO$2="Frankie De Leon Mendoza")*eeReports!$C$4:$AO$56*(eeReports!$A$4:$A$56='Clinic Report'!L96))-V97</f>
        <v>0</v>
      </c>
    </row>
    <row r="98" spans="12:21" x14ac:dyDescent="0.25">
      <c r="L98" s="156">
        <f>R96+1</f>
        <v>44025</v>
      </c>
      <c r="M98" s="150">
        <f t="shared" ref="M98" si="113">L98+1</f>
        <v>44026</v>
      </c>
      <c r="N98" s="150">
        <f t="shared" ref="N98" si="114">M98+1</f>
        <v>44027</v>
      </c>
      <c r="O98" s="150">
        <f t="shared" ref="O98" si="115">N98+1</f>
        <v>44028</v>
      </c>
      <c r="P98" s="150">
        <f t="shared" ref="P98" si="116">O98+1</f>
        <v>44029</v>
      </c>
      <c r="Q98" s="157">
        <f t="shared" ref="Q98" si="117">P98+1</f>
        <v>44030</v>
      </c>
      <c r="R98" s="167">
        <f t="shared" ref="R98" si="118">Q98+1</f>
        <v>44031</v>
      </c>
    </row>
    <row r="99" spans="12:21" x14ac:dyDescent="0.25">
      <c r="L99" s="154">
        <f ca="1">IF($M$92=MONTH(L98), dayClockHours(MATCH(L98, Entry!$E$1:$E$2650, 0)), 0)</f>
        <v>48</v>
      </c>
      <c r="M99" s="149">
        <f ca="1">IF($M$92=MONTH(M98), dayClockHours(MATCH(M98, Entry!$E$1:$E$2650, 0)), 0)</f>
        <v>48</v>
      </c>
      <c r="N99" s="149">
        <f ca="1">IF($M$92=MONTH(N98), dayClockHours(MATCH(N98, Entry!$E$1:$E$2650, 0)), 0)</f>
        <v>48</v>
      </c>
      <c r="O99" s="149">
        <f ca="1">IF($M$92=MONTH(O98), dayClockHours(MATCH(O98, Entry!$E$1:$E$2650, 0)), 0)</f>
        <v>45</v>
      </c>
      <c r="P99" s="149">
        <f ca="1">IF($M$92=MONTH(P98), dayClockHours(MATCH(P98, Entry!$E$1:$E$2650, 0)), 0)</f>
        <v>48</v>
      </c>
      <c r="Q99" s="155">
        <f ca="1">IF($M$92=MONTH(Q98), dayClockHours(MATCH(Q98, Entry!$E$1:$E$2650, 0)), 0)</f>
        <v>8</v>
      </c>
      <c r="R99" s="166">
        <f ca="1">IF($M$92=MONTH(R98), dayClockHours(MATCH(R98, Entry!$E$1:$E$2650, 0)), 0)</f>
        <v>0</v>
      </c>
      <c r="T99">
        <f ca="1">SUM(L99:R99)</f>
        <v>245</v>
      </c>
      <c r="U99">
        <f ca="1">SUMPRODUCT((eeReports!$C$2:$AO$2="Frankie De Leon Mendoza")*eeReports!$C$4:$AO$56*(eeReports!$A$4:$A$56='Clinic Report'!L98))-V99</f>
        <v>0</v>
      </c>
    </row>
    <row r="100" spans="12:21" x14ac:dyDescent="0.25">
      <c r="L100" s="156">
        <f>R98+1</f>
        <v>44032</v>
      </c>
      <c r="M100" s="150">
        <f t="shared" ref="M100" si="119">L100+1</f>
        <v>44033</v>
      </c>
      <c r="N100" s="150">
        <f t="shared" ref="N100" si="120">M100+1</f>
        <v>44034</v>
      </c>
      <c r="O100" s="150">
        <f t="shared" ref="O100" si="121">N100+1</f>
        <v>44035</v>
      </c>
      <c r="P100" s="150">
        <f t="shared" ref="P100" si="122">O100+1</f>
        <v>44036</v>
      </c>
      <c r="Q100" s="157">
        <f t="shared" ref="Q100" si="123">P100+1</f>
        <v>44037</v>
      </c>
      <c r="R100" s="167">
        <f t="shared" ref="R100" si="124">Q100+1</f>
        <v>44038</v>
      </c>
    </row>
    <row r="101" spans="12:21" x14ac:dyDescent="0.25">
      <c r="L101" s="154">
        <f ca="1">IF($M$92=MONTH(L100), dayClockHours(MATCH(L100, Entry!$E$1:$E$2650, 0)), 0)</f>
        <v>48</v>
      </c>
      <c r="M101" s="149">
        <f ca="1">IF($M$92=MONTH(M100), dayClockHours(MATCH(M100, Entry!$E$1:$E$2650, 0)), 0)</f>
        <v>48</v>
      </c>
      <c r="N101" s="149">
        <f ca="1">IF($M$92=MONTH(N100), dayClockHours(MATCH(N100, Entry!$E$1:$E$2650, 0)), 0)</f>
        <v>48</v>
      </c>
      <c r="O101" s="149">
        <f ca="1">IF($M$92=MONTH(O100), dayClockHours(MATCH(O100, Entry!$E$1:$E$2650, 0)), 0)</f>
        <v>45</v>
      </c>
      <c r="P101" s="149">
        <f ca="1">IF($M$92=MONTH(P100), dayClockHours(MATCH(P100, Entry!$E$1:$E$2650, 0)), 0)</f>
        <v>48</v>
      </c>
      <c r="Q101" s="155">
        <f ca="1">IF($M$92=MONTH(Q100), dayClockHours(MATCH(Q100, Entry!$E$1:$E$2650, 0)), 0)</f>
        <v>8</v>
      </c>
      <c r="R101" s="166">
        <f ca="1">IF($M$92=MONTH(R100), dayClockHours(MATCH(R100, Entry!$E$1:$E$2650, 0)), 0)</f>
        <v>0</v>
      </c>
      <c r="T101">
        <f ca="1">SUM(L101:R101)</f>
        <v>245</v>
      </c>
      <c r="U101">
        <f ca="1">SUMPRODUCT((eeReports!$C$2:$AO$2="Frankie De Leon Mendoza")*eeReports!$C$4:$AO$56*(eeReports!$A$4:$A$56='Clinic Report'!L100))-V101</f>
        <v>0</v>
      </c>
    </row>
    <row r="102" spans="12:21" x14ac:dyDescent="0.25">
      <c r="L102" s="156">
        <f>R100+1</f>
        <v>44039</v>
      </c>
      <c r="M102" s="150">
        <f t="shared" ref="M102" si="125">L102+1</f>
        <v>44040</v>
      </c>
      <c r="N102" s="150">
        <f t="shared" ref="N102" si="126">M102+1</f>
        <v>44041</v>
      </c>
      <c r="O102" s="150">
        <f t="shared" ref="O102" si="127">N102+1</f>
        <v>44042</v>
      </c>
      <c r="P102" s="150">
        <f t="shared" ref="P102" si="128">O102+1</f>
        <v>44043</v>
      </c>
      <c r="Q102" s="157">
        <f t="shared" ref="Q102" si="129">P102+1</f>
        <v>44044</v>
      </c>
      <c r="R102" s="167">
        <f t="shared" ref="R102" si="130">Q102+1</f>
        <v>44045</v>
      </c>
    </row>
    <row r="103" spans="12:21" ht="15.75" thickBot="1" x14ac:dyDescent="0.3">
      <c r="L103" s="158">
        <f ca="1">IF($M$92=MONTH(L102), dayClockHours(MATCH(L102, Entry!$E$1:$E$2650, 0)), 0)</f>
        <v>48</v>
      </c>
      <c r="M103" s="159">
        <f ca="1">IF($M$92=MONTH(M102), dayClockHours(MATCH(M102, Entry!$E$1:$E$2650, 0)), 0)</f>
        <v>48</v>
      </c>
      <c r="N103" s="159">
        <f ca="1">IF($M$92=MONTH(N102), dayClockHours(MATCH(N102, Entry!$E$1:$E$2650, 0)), 0)</f>
        <v>48</v>
      </c>
      <c r="O103" s="159">
        <f ca="1">IF($M$92=MONTH(O102), dayClockHours(MATCH(O102, Entry!$E$1:$E$2650, 0)), 0)</f>
        <v>45</v>
      </c>
      <c r="P103" s="159">
        <f ca="1">IF($M$92=MONTH(P102), dayClockHours(MATCH(P102, Entry!$E$1:$E$2650, 0)), 0)</f>
        <v>48</v>
      </c>
      <c r="Q103" s="160">
        <f>IF($M$92=MONTH(Q102), dayClockHours(MATCH(Q102, Entry!$E$1:$E$2650, 0)), 0)</f>
        <v>0</v>
      </c>
      <c r="R103" s="168">
        <f>IF($M$92=MONTH(R102), dayClockHours(MATCH(R102, Entry!$E$1:$E$2650, 0)), 0)</f>
        <v>0</v>
      </c>
      <c r="T103">
        <f ca="1">SUM(L103:R103)</f>
        <v>237</v>
      </c>
      <c r="U103">
        <f ca="1">SUMPRODUCT((eeReports!$C$2:$AO$2="Frankie De Leon Mendoza")*eeReports!$C$4:$AO$56*(eeReports!$A$4:$A$56='Clinic Report'!L102))-V103</f>
        <v>0</v>
      </c>
    </row>
  </sheetData>
  <dataValidations count="1">
    <dataValidation type="list" allowBlank="1" showInputMessage="1" showErrorMessage="1" sqref="M1" xr:uid="{00000000-0002-0000-0600-000000000000}">
      <formula1>$AD$1:$AD$12</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Entry</vt:lpstr>
      <vt:lpstr>MonthSchedule</vt:lpstr>
      <vt:lpstr>AllStaff Schedule</vt:lpstr>
      <vt:lpstr>Schedule Filler</vt:lpstr>
      <vt:lpstr>Data</vt:lpstr>
      <vt:lpstr>eeReports</vt:lpstr>
      <vt:lpstr>Clinic 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Diaz</dc:creator>
  <cp:lastModifiedBy>Tim Diaz</cp:lastModifiedBy>
  <dcterms:created xsi:type="dcterms:W3CDTF">2019-10-17T17:07:13Z</dcterms:created>
  <dcterms:modified xsi:type="dcterms:W3CDTF">2021-05-25T00:51:17Z</dcterms:modified>
</cp:coreProperties>
</file>